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smolloy/Dev/parsons/22/ms2_2022/thesis/ftgu/src/assets/data/"/>
    </mc:Choice>
  </mc:AlternateContent>
  <xr:revisionPtr revIDLastSave="0" documentId="13_ncr:1_{5DD72D18-1999-FF45-AC0B-DDA990F200F0}" xr6:coauthVersionLast="47" xr6:coauthVersionMax="47" xr10:uidLastSave="{00000000-0000-0000-0000-000000000000}"/>
  <bookViews>
    <workbookView xWindow="0" yWindow="500" windowWidth="38400" windowHeight="23500" xr2:uid="{00000000-000D-0000-FFFF-FFFF00000000}"/>
  </bookViews>
  <sheets>
    <sheet name="Updated" sheetId="1" r:id="rId1"/>
    <sheet name="Img_lookup" sheetId="4" r:id="rId2"/>
    <sheet name="Img_Missing_lookup" sheetId="3" r:id="rId3"/>
  </sheets>
  <definedNames>
    <definedName name="_xlnm._FilterDatabase" localSheetId="1" hidden="1">Img_lookup!$A$1:$E$1</definedName>
    <definedName name="_xlnm._FilterDatabase" localSheetId="0" hidden="1">Updated!$A$1:$CB$2176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L2176" i="1" l="1"/>
  <c r="AL2175" i="1"/>
  <c r="AL2174" i="1"/>
  <c r="AL2173" i="1"/>
  <c r="AL2172" i="1"/>
  <c r="AL2171" i="1"/>
  <c r="AL2170" i="1"/>
  <c r="AL2169" i="1"/>
  <c r="AL2168" i="1"/>
  <c r="AL2167" i="1"/>
  <c r="AL2166" i="1"/>
  <c r="AL2165" i="1"/>
  <c r="AL2164" i="1"/>
  <c r="AL2163" i="1"/>
  <c r="AL2162" i="1"/>
  <c r="AL2161" i="1"/>
  <c r="AL2160" i="1"/>
  <c r="AL2159" i="1"/>
  <c r="AL2158" i="1"/>
  <c r="AL2157" i="1"/>
  <c r="AL2156" i="1"/>
  <c r="AL2155" i="1"/>
  <c r="AL2154" i="1"/>
  <c r="AL2153" i="1"/>
  <c r="AL2152" i="1"/>
  <c r="AL2151" i="1"/>
  <c r="AL2150" i="1"/>
  <c r="AL2149" i="1"/>
  <c r="AL2148" i="1"/>
  <c r="AL2147" i="1"/>
  <c r="AL2146" i="1"/>
  <c r="AL2145" i="1"/>
  <c r="AL2144" i="1"/>
  <c r="AL2143" i="1"/>
  <c r="AL2142" i="1"/>
  <c r="AL2141" i="1"/>
  <c r="AL2140" i="1"/>
  <c r="AL2139" i="1"/>
  <c r="AL2138" i="1"/>
  <c r="AL2137" i="1"/>
  <c r="AL2136" i="1"/>
  <c r="AL2135" i="1"/>
  <c r="AL2134" i="1"/>
  <c r="AL2133" i="1"/>
  <c r="AL2132" i="1"/>
  <c r="AL2131" i="1"/>
  <c r="AL2130" i="1"/>
  <c r="AL2129" i="1"/>
  <c r="AL2128" i="1"/>
  <c r="AL2127" i="1"/>
  <c r="AL2126" i="1"/>
  <c r="AL2125" i="1"/>
  <c r="AL2124" i="1"/>
  <c r="AL2123" i="1"/>
  <c r="AL2122" i="1"/>
  <c r="AL2121" i="1"/>
  <c r="AL2120" i="1"/>
  <c r="AL2119" i="1"/>
  <c r="AL2118" i="1"/>
  <c r="AL2117" i="1"/>
  <c r="AL2116" i="1"/>
  <c r="AL2115" i="1"/>
  <c r="AL2114" i="1"/>
  <c r="AL2113" i="1"/>
  <c r="AL2112" i="1"/>
  <c r="AL2111" i="1"/>
  <c r="AL2110" i="1"/>
  <c r="AL2109" i="1"/>
  <c r="AL2108" i="1"/>
  <c r="AL2107" i="1"/>
  <c r="AL2106" i="1"/>
  <c r="AL2105" i="1"/>
  <c r="AL2104" i="1"/>
  <c r="AL2103" i="1"/>
  <c r="AL2102" i="1"/>
  <c r="AL2101" i="1"/>
  <c r="AL2100" i="1"/>
  <c r="AL2099" i="1"/>
  <c r="AL2098" i="1"/>
  <c r="AL2097" i="1"/>
  <c r="AL2096" i="1"/>
  <c r="AL2095" i="1"/>
  <c r="AL2094" i="1"/>
  <c r="AL2093" i="1"/>
  <c r="AL2092" i="1"/>
  <c r="AL2091" i="1"/>
  <c r="AL2090" i="1"/>
  <c r="AL2089" i="1"/>
  <c r="AL2088" i="1"/>
  <c r="AL2087" i="1"/>
  <c r="AL2086" i="1"/>
  <c r="AL2085" i="1"/>
  <c r="AL2084" i="1"/>
  <c r="AL2083" i="1"/>
  <c r="AL2082" i="1"/>
  <c r="AL2081" i="1"/>
  <c r="AL2080" i="1"/>
  <c r="AL2079" i="1"/>
  <c r="AL2078" i="1"/>
  <c r="AL2077" i="1"/>
  <c r="AL2076" i="1"/>
  <c r="AL2075" i="1"/>
  <c r="AL2074" i="1"/>
  <c r="AL2073" i="1"/>
  <c r="AL2072" i="1"/>
  <c r="AL2071" i="1"/>
  <c r="AL2070" i="1"/>
  <c r="AL2069" i="1"/>
  <c r="AL2068" i="1"/>
  <c r="AL2067" i="1"/>
  <c r="AL2066" i="1"/>
  <c r="AL2065" i="1"/>
  <c r="AL2064" i="1"/>
  <c r="AL2063" i="1"/>
  <c r="AL2062" i="1"/>
  <c r="AL2061" i="1"/>
  <c r="AL2060" i="1"/>
  <c r="AL2059" i="1"/>
  <c r="AL2058" i="1"/>
  <c r="AL2057" i="1"/>
  <c r="AL2056" i="1"/>
  <c r="AL2055" i="1"/>
  <c r="AL2054" i="1"/>
  <c r="AL2053" i="1"/>
  <c r="AL2052" i="1"/>
  <c r="AL2051" i="1"/>
  <c r="AL2050" i="1"/>
  <c r="AL2049" i="1"/>
  <c r="AL2048" i="1"/>
  <c r="AL2047" i="1"/>
  <c r="AL2046" i="1"/>
  <c r="AL2045" i="1"/>
  <c r="AL2044" i="1"/>
  <c r="AL2043" i="1"/>
  <c r="AL2042" i="1"/>
  <c r="AL2041" i="1"/>
  <c r="AL2040" i="1"/>
  <c r="AL2039" i="1"/>
  <c r="AL2038" i="1"/>
  <c r="AL2037" i="1"/>
  <c r="AL2036" i="1"/>
  <c r="AL2035" i="1"/>
  <c r="AL2034" i="1"/>
  <c r="AL2033" i="1"/>
  <c r="AL2032" i="1"/>
  <c r="AL2031" i="1"/>
  <c r="AL2030" i="1"/>
  <c r="AL2029" i="1"/>
  <c r="AL2028" i="1"/>
  <c r="AL2027" i="1"/>
  <c r="AL2026" i="1"/>
  <c r="AL2025" i="1"/>
  <c r="AL2024" i="1"/>
  <c r="AL2023" i="1"/>
  <c r="AL2022" i="1"/>
  <c r="AL2021" i="1"/>
  <c r="AL2020" i="1"/>
  <c r="AL2019" i="1"/>
  <c r="AL2018" i="1"/>
  <c r="AL2017" i="1"/>
  <c r="AL2016" i="1"/>
  <c r="AL2015" i="1"/>
  <c r="AL2014" i="1"/>
  <c r="AL2013" i="1"/>
  <c r="AL2012" i="1"/>
  <c r="AL2011" i="1"/>
  <c r="AL2010" i="1"/>
  <c r="AL2009" i="1"/>
  <c r="AL2008" i="1"/>
  <c r="AL2007" i="1"/>
  <c r="AL2006" i="1"/>
  <c r="AL2005" i="1"/>
  <c r="AL2004" i="1"/>
  <c r="AL2003" i="1"/>
  <c r="AL2002" i="1"/>
  <c r="AL2001" i="1"/>
  <c r="AL2000" i="1"/>
  <c r="AL1999" i="1"/>
  <c r="AL1998" i="1"/>
  <c r="AL1997" i="1"/>
  <c r="AL1996" i="1"/>
  <c r="AL1995" i="1"/>
  <c r="AL1994" i="1"/>
  <c r="AL1993" i="1"/>
  <c r="AL1992" i="1"/>
  <c r="AL1991" i="1"/>
  <c r="AL1990" i="1"/>
  <c r="AL1989" i="1"/>
  <c r="AL1988" i="1"/>
  <c r="AL1987" i="1"/>
  <c r="AL1986" i="1"/>
  <c r="AL1985" i="1"/>
  <c r="AL1984" i="1"/>
  <c r="AL1983" i="1"/>
  <c r="AL1982" i="1"/>
  <c r="AL1981" i="1"/>
  <c r="AL1980" i="1"/>
  <c r="AL1979" i="1"/>
  <c r="AL1978" i="1"/>
  <c r="AL1977" i="1"/>
  <c r="AL1976" i="1"/>
  <c r="AL1975" i="1"/>
  <c r="AL1974" i="1"/>
  <c r="AL1973" i="1"/>
  <c r="AL1972" i="1"/>
  <c r="AL1971" i="1"/>
  <c r="AL1970" i="1"/>
  <c r="AL1969" i="1"/>
  <c r="AL1968" i="1"/>
  <c r="AL1967" i="1"/>
  <c r="AL1966" i="1"/>
  <c r="AL1965" i="1"/>
  <c r="AL1964" i="1"/>
  <c r="AL1963" i="1"/>
  <c r="AL1962" i="1"/>
  <c r="AL1961" i="1"/>
  <c r="AL1960" i="1"/>
  <c r="AL1959" i="1"/>
  <c r="AL1958" i="1"/>
  <c r="AL1957" i="1"/>
  <c r="AL1956" i="1"/>
  <c r="AL1955" i="1"/>
  <c r="AL1954" i="1"/>
  <c r="AL1953" i="1"/>
  <c r="AL1952" i="1"/>
  <c r="AL1951" i="1"/>
  <c r="AL1950" i="1"/>
  <c r="AL1949" i="1"/>
  <c r="AL1948" i="1"/>
  <c r="AL1947" i="1"/>
  <c r="AL1946" i="1"/>
  <c r="AL1945" i="1"/>
  <c r="AL1944" i="1"/>
  <c r="AL1943" i="1"/>
  <c r="AL1942" i="1"/>
  <c r="AL1941" i="1"/>
  <c r="AL1940" i="1"/>
  <c r="AL1939" i="1"/>
  <c r="AL1938" i="1"/>
  <c r="AL1937" i="1"/>
  <c r="AL1936" i="1"/>
  <c r="AL1935" i="1"/>
  <c r="AL1934" i="1"/>
  <c r="AL1933" i="1"/>
  <c r="AL1932" i="1"/>
  <c r="AL1931" i="1"/>
  <c r="AL1930" i="1"/>
  <c r="AL1929" i="1"/>
  <c r="AL1928" i="1"/>
  <c r="AL1927" i="1"/>
  <c r="AL1926" i="1"/>
  <c r="AL1925" i="1"/>
  <c r="AL1924" i="1"/>
  <c r="AL1923" i="1"/>
  <c r="AL1922" i="1"/>
  <c r="AL1921" i="1"/>
  <c r="AL1920" i="1"/>
  <c r="AL1919" i="1"/>
  <c r="AL1918" i="1"/>
  <c r="AL1917" i="1"/>
  <c r="AL1916" i="1"/>
  <c r="AL1915" i="1"/>
  <c r="AL1914" i="1"/>
  <c r="AL1913" i="1"/>
  <c r="AL1912" i="1"/>
  <c r="AL1911" i="1"/>
  <c r="AL1910" i="1"/>
  <c r="AL1909" i="1"/>
  <c r="AL1908" i="1"/>
  <c r="AL1907" i="1"/>
  <c r="AL1906" i="1"/>
  <c r="AL1905" i="1"/>
  <c r="AL1904" i="1"/>
  <c r="AL1903" i="1"/>
  <c r="AL1902" i="1"/>
  <c r="AL1901" i="1"/>
  <c r="AL1900" i="1"/>
  <c r="AL1899" i="1"/>
  <c r="AL1898" i="1"/>
  <c r="AL1897" i="1"/>
  <c r="AL1896" i="1"/>
  <c r="AL1895" i="1"/>
  <c r="AL1894" i="1"/>
  <c r="AL1893" i="1"/>
  <c r="AL1892" i="1"/>
  <c r="AL1891" i="1"/>
  <c r="AL1890" i="1"/>
  <c r="AL1889" i="1"/>
  <c r="AL1888" i="1"/>
  <c r="AL1887" i="1"/>
  <c r="AL1886" i="1"/>
  <c r="AL1885" i="1"/>
  <c r="AL1884" i="1"/>
  <c r="AL1883" i="1"/>
  <c r="AL1882" i="1"/>
  <c r="AL1881" i="1"/>
  <c r="AL1880" i="1"/>
  <c r="AL1879" i="1"/>
  <c r="AL1878" i="1"/>
  <c r="AL1877" i="1"/>
  <c r="AL1876" i="1"/>
  <c r="AL1875" i="1"/>
  <c r="AL1874" i="1"/>
  <c r="AL1873" i="1"/>
  <c r="AL1872" i="1"/>
  <c r="AL1871" i="1"/>
  <c r="AL1870" i="1"/>
  <c r="AL1869" i="1"/>
  <c r="AL1868" i="1"/>
  <c r="AL1867" i="1"/>
  <c r="AL1866" i="1"/>
  <c r="AL1865" i="1"/>
  <c r="AL1864" i="1"/>
  <c r="AL1863" i="1"/>
  <c r="AL1862" i="1"/>
  <c r="AL1861" i="1"/>
  <c r="AL1860" i="1"/>
  <c r="AL1859" i="1"/>
  <c r="AL1858" i="1"/>
  <c r="AL1857" i="1"/>
  <c r="AL1856" i="1"/>
  <c r="AL1855" i="1"/>
  <c r="AL1854" i="1"/>
  <c r="AL1853" i="1"/>
  <c r="AL1852" i="1"/>
  <c r="AL1851" i="1"/>
  <c r="AL1850" i="1"/>
  <c r="AL1849" i="1"/>
  <c r="AL1848" i="1"/>
  <c r="AL1847" i="1"/>
  <c r="AL1846" i="1"/>
  <c r="AL1845" i="1"/>
  <c r="AL1844" i="1"/>
  <c r="AL1843" i="1"/>
  <c r="AL1842" i="1"/>
  <c r="AL1841" i="1"/>
  <c r="AL1840" i="1"/>
  <c r="AL1839" i="1"/>
  <c r="AL1838" i="1"/>
  <c r="AL1837" i="1"/>
  <c r="AL1836" i="1"/>
  <c r="AL1835" i="1"/>
  <c r="AL1834" i="1"/>
  <c r="AL1833" i="1"/>
  <c r="AL1832" i="1"/>
  <c r="AL1831" i="1"/>
  <c r="AL1830" i="1"/>
  <c r="AL1829" i="1"/>
  <c r="AL1828" i="1"/>
  <c r="AL1827" i="1"/>
  <c r="AL1826" i="1"/>
  <c r="AL1825" i="1"/>
  <c r="AL1824" i="1"/>
  <c r="AL1823" i="1"/>
  <c r="AL1822" i="1"/>
  <c r="AL1821" i="1"/>
  <c r="AL1820" i="1"/>
  <c r="AL1819" i="1"/>
  <c r="AL1818" i="1"/>
  <c r="AL1817" i="1"/>
  <c r="AL1816" i="1"/>
  <c r="AL1815" i="1"/>
  <c r="AL1814" i="1"/>
  <c r="AL1813" i="1"/>
  <c r="AL1812" i="1"/>
  <c r="AL1811" i="1"/>
  <c r="AL1810" i="1"/>
  <c r="AL1809" i="1"/>
  <c r="AL1808" i="1"/>
  <c r="AL1807" i="1"/>
  <c r="AL1806" i="1"/>
  <c r="AL1805" i="1"/>
  <c r="AL1804" i="1"/>
  <c r="AL1803" i="1"/>
  <c r="AL1802" i="1"/>
  <c r="AL1801" i="1"/>
  <c r="AL1800" i="1"/>
  <c r="AL1799" i="1"/>
  <c r="AL1798" i="1"/>
  <c r="AL1797" i="1"/>
  <c r="AL1796" i="1"/>
  <c r="AL1795" i="1"/>
  <c r="AL1794" i="1"/>
  <c r="AL1793" i="1"/>
  <c r="AL1792" i="1"/>
  <c r="AL1791" i="1"/>
  <c r="AL1790" i="1"/>
  <c r="AL1789" i="1"/>
  <c r="AL1788" i="1"/>
  <c r="AL1787" i="1"/>
  <c r="AL1786" i="1"/>
  <c r="AL1785" i="1"/>
  <c r="AL1784" i="1"/>
  <c r="AL1783" i="1"/>
  <c r="AL1782" i="1"/>
  <c r="AL1781" i="1"/>
  <c r="AL1780" i="1"/>
  <c r="AL1779" i="1"/>
  <c r="AL1778" i="1"/>
  <c r="AL1777" i="1"/>
  <c r="AL1776" i="1"/>
  <c r="AL1775" i="1"/>
  <c r="AL1774" i="1"/>
  <c r="AL1773" i="1"/>
  <c r="AL1772" i="1"/>
  <c r="AL1771" i="1"/>
  <c r="AL1770" i="1"/>
  <c r="AL1769" i="1"/>
  <c r="AL1768" i="1"/>
  <c r="AL1767" i="1"/>
  <c r="AL1766" i="1"/>
  <c r="AL1765" i="1"/>
  <c r="AL1764" i="1"/>
  <c r="AL1763" i="1"/>
  <c r="AL1762" i="1"/>
  <c r="AL1761" i="1"/>
  <c r="AL1760" i="1"/>
  <c r="AL1759" i="1"/>
  <c r="AL1758" i="1"/>
  <c r="AL1757" i="1"/>
  <c r="AL1756" i="1"/>
  <c r="AL1755" i="1"/>
  <c r="AL1754" i="1"/>
  <c r="AL1753" i="1"/>
  <c r="AL1752" i="1"/>
  <c r="AL1751" i="1"/>
  <c r="AL1750" i="1"/>
  <c r="AL1749" i="1"/>
  <c r="AL1748" i="1"/>
  <c r="AL1747" i="1"/>
  <c r="AL1746" i="1"/>
  <c r="AL1745" i="1"/>
  <c r="AL1744" i="1"/>
  <c r="AL1743" i="1"/>
  <c r="AL1742" i="1"/>
  <c r="AL1741" i="1"/>
  <c r="AL1740" i="1"/>
  <c r="AL1739" i="1"/>
  <c r="AL1738" i="1"/>
  <c r="AL1737" i="1"/>
  <c r="AL1736" i="1"/>
  <c r="AL1735" i="1"/>
  <c r="AL1734" i="1"/>
  <c r="AL1733" i="1"/>
  <c r="AL1732" i="1"/>
  <c r="AL1731" i="1"/>
  <c r="AL1730" i="1"/>
  <c r="AL1729" i="1"/>
  <c r="AL1728" i="1"/>
  <c r="AL1727" i="1"/>
  <c r="AL1726" i="1"/>
  <c r="AL1725" i="1"/>
  <c r="AL1724" i="1"/>
  <c r="AL1723" i="1"/>
  <c r="AL1722" i="1"/>
  <c r="AL1721" i="1"/>
  <c r="AL1720" i="1"/>
  <c r="AL1719" i="1"/>
  <c r="AL1718" i="1"/>
  <c r="AL1717" i="1"/>
  <c r="AL1716" i="1"/>
  <c r="AL1715" i="1"/>
  <c r="AL1714" i="1"/>
  <c r="AL1713" i="1"/>
  <c r="AL1712" i="1"/>
  <c r="AL1711" i="1"/>
  <c r="AL1710" i="1"/>
  <c r="AL1709" i="1"/>
  <c r="AL1708" i="1"/>
  <c r="AL1707" i="1"/>
  <c r="AL1706" i="1"/>
  <c r="AL1705" i="1"/>
  <c r="AL1704" i="1"/>
  <c r="AL1703" i="1"/>
  <c r="AL1702" i="1"/>
  <c r="AL1701" i="1"/>
  <c r="AL1700" i="1"/>
  <c r="AL1699" i="1"/>
  <c r="AL1698" i="1"/>
  <c r="AL1697" i="1"/>
  <c r="AL1696" i="1"/>
  <c r="AL1695" i="1"/>
  <c r="AL1694" i="1"/>
  <c r="AL1693" i="1"/>
  <c r="AL1692" i="1"/>
  <c r="AL1691" i="1"/>
  <c r="AL1690" i="1"/>
  <c r="AL1689" i="1"/>
  <c r="AL1688" i="1"/>
  <c r="AL1687" i="1"/>
  <c r="AL1686" i="1"/>
  <c r="AL1685" i="1"/>
  <c r="AL1684" i="1"/>
  <c r="AL1683" i="1"/>
  <c r="AL1682" i="1"/>
  <c r="AL1681" i="1"/>
  <c r="AL1680" i="1"/>
  <c r="AL1679" i="1"/>
  <c r="AL1678" i="1"/>
  <c r="AL1677" i="1"/>
  <c r="AL1676" i="1"/>
  <c r="AL1675" i="1"/>
  <c r="AL1674" i="1"/>
  <c r="AL1673" i="1"/>
  <c r="AL1672" i="1"/>
  <c r="AL1671" i="1"/>
  <c r="AL1670" i="1"/>
  <c r="AL1669" i="1"/>
  <c r="AL1668" i="1"/>
  <c r="AL1667" i="1"/>
  <c r="AL1666" i="1"/>
  <c r="AL1665" i="1"/>
  <c r="AL1664" i="1"/>
  <c r="AL1663" i="1"/>
  <c r="AL1662" i="1"/>
  <c r="AL1661" i="1"/>
  <c r="AL1660" i="1"/>
  <c r="AL1659" i="1"/>
  <c r="AL1658" i="1"/>
  <c r="AL1657" i="1"/>
  <c r="AL1656" i="1"/>
  <c r="AL1655" i="1"/>
  <c r="AL1654" i="1"/>
  <c r="AL1653" i="1"/>
  <c r="AL1652" i="1"/>
  <c r="AL1651" i="1"/>
  <c r="AL1650" i="1"/>
  <c r="AL1649" i="1"/>
  <c r="AL1648" i="1"/>
  <c r="AL1647" i="1"/>
  <c r="AL1646" i="1"/>
  <c r="AL1645" i="1"/>
  <c r="AL1644" i="1"/>
  <c r="AL1643" i="1"/>
  <c r="AL1642" i="1"/>
  <c r="AL1641" i="1"/>
  <c r="AL1640" i="1"/>
  <c r="AL1639" i="1"/>
  <c r="AL1638" i="1"/>
  <c r="AL1637" i="1"/>
  <c r="AL1636" i="1"/>
  <c r="AL1635" i="1"/>
  <c r="AL1634" i="1"/>
  <c r="AL1633" i="1"/>
  <c r="AL1632" i="1"/>
  <c r="AL1631" i="1"/>
  <c r="AL1630" i="1"/>
  <c r="AL1629" i="1"/>
  <c r="AL1628" i="1"/>
  <c r="AL1627" i="1"/>
  <c r="AL1626" i="1"/>
  <c r="AL1625" i="1"/>
  <c r="AL1624" i="1"/>
  <c r="AL1623" i="1"/>
  <c r="AL1622" i="1"/>
  <c r="AL1621" i="1"/>
  <c r="AL1620" i="1"/>
  <c r="AL1619" i="1"/>
  <c r="AL1618" i="1"/>
  <c r="AL1617" i="1"/>
  <c r="AL1616" i="1"/>
  <c r="AL1615" i="1"/>
  <c r="AL1614" i="1"/>
  <c r="AL1613" i="1"/>
  <c r="AL1612" i="1"/>
  <c r="AL1611" i="1"/>
  <c r="AL1610" i="1"/>
  <c r="AL1609" i="1"/>
  <c r="AL1608" i="1"/>
  <c r="AL1607" i="1"/>
  <c r="AL1606" i="1"/>
  <c r="AL1605" i="1"/>
  <c r="AL1604" i="1"/>
  <c r="AL1603" i="1"/>
  <c r="AL1602" i="1"/>
  <c r="AL1601" i="1"/>
  <c r="AL1600" i="1"/>
  <c r="AL1599" i="1"/>
  <c r="AL1598" i="1"/>
  <c r="AL1597" i="1"/>
  <c r="AL1596" i="1"/>
  <c r="AL1595" i="1"/>
  <c r="AL1594" i="1"/>
  <c r="AL1593" i="1"/>
  <c r="AL1592" i="1"/>
  <c r="AL1591" i="1"/>
  <c r="AL1590" i="1"/>
  <c r="AL1589" i="1"/>
  <c r="AL1588" i="1"/>
  <c r="AL1587" i="1"/>
  <c r="AL1586" i="1"/>
  <c r="AL1585" i="1"/>
  <c r="AL1584" i="1"/>
  <c r="AL1583" i="1"/>
  <c r="AL1582" i="1"/>
  <c r="AL1581" i="1"/>
  <c r="AL1580" i="1"/>
  <c r="AL1579" i="1"/>
  <c r="AL1578" i="1"/>
  <c r="AL1577" i="1"/>
  <c r="AL1576" i="1"/>
  <c r="AL1575" i="1"/>
  <c r="AL1574" i="1"/>
  <c r="AL1573" i="1"/>
  <c r="AL1572" i="1"/>
  <c r="AL1571" i="1"/>
  <c r="AL1570" i="1"/>
  <c r="AL1569" i="1"/>
  <c r="AL1568" i="1"/>
  <c r="AL1567" i="1"/>
  <c r="AL1566" i="1"/>
  <c r="AL1565" i="1"/>
  <c r="AL1564" i="1"/>
  <c r="AL1563" i="1"/>
  <c r="AL1562" i="1"/>
  <c r="AL1561" i="1"/>
  <c r="AL1560" i="1"/>
  <c r="AL1559" i="1"/>
  <c r="AL1558" i="1"/>
  <c r="AL1557" i="1"/>
  <c r="AL1556" i="1"/>
  <c r="AL1555" i="1"/>
  <c r="AL1554" i="1"/>
  <c r="AL1553" i="1"/>
  <c r="AL1552" i="1"/>
  <c r="AL1551" i="1"/>
  <c r="AL1550" i="1"/>
  <c r="AL1549" i="1"/>
  <c r="AL1548" i="1"/>
  <c r="AL1547" i="1"/>
  <c r="AL1546" i="1"/>
  <c r="AL1545" i="1"/>
  <c r="AL1544" i="1"/>
  <c r="AL1543" i="1"/>
  <c r="AL1542" i="1"/>
  <c r="AL1541" i="1"/>
  <c r="AL1540" i="1"/>
  <c r="AL1539" i="1"/>
  <c r="AL1538" i="1"/>
  <c r="AL1537" i="1"/>
  <c r="AL1536" i="1"/>
  <c r="AL1535" i="1"/>
  <c r="AL1534" i="1"/>
  <c r="AL1533" i="1"/>
  <c r="AL1532" i="1"/>
  <c r="AL1531" i="1"/>
  <c r="AL1530" i="1"/>
  <c r="AL1529" i="1"/>
  <c r="AL1528" i="1"/>
  <c r="AL1527" i="1"/>
  <c r="AL1526" i="1"/>
  <c r="AL1525" i="1"/>
  <c r="AL1524" i="1"/>
  <c r="AL1523" i="1"/>
  <c r="AL1522" i="1"/>
  <c r="AL1521" i="1"/>
  <c r="AL1520" i="1"/>
  <c r="AL1519" i="1"/>
  <c r="AL1518" i="1"/>
  <c r="AL1517" i="1"/>
  <c r="AL1516" i="1"/>
  <c r="AL1515" i="1"/>
  <c r="AL1514" i="1"/>
  <c r="AL1513" i="1"/>
  <c r="AL1512" i="1"/>
  <c r="AL1511" i="1"/>
  <c r="AL1510" i="1"/>
  <c r="AL1509" i="1"/>
  <c r="AL1508" i="1"/>
  <c r="AL1507" i="1"/>
  <c r="AL1506" i="1"/>
  <c r="AL1505" i="1"/>
  <c r="AL1504" i="1"/>
  <c r="AL1503" i="1"/>
  <c r="AL1502" i="1"/>
  <c r="AL1501" i="1"/>
  <c r="AL1500" i="1"/>
  <c r="AL1499" i="1"/>
  <c r="AL1498" i="1"/>
  <c r="AL1497" i="1"/>
  <c r="AL1496" i="1"/>
  <c r="AL1495" i="1"/>
  <c r="AL1494" i="1"/>
  <c r="AL1493" i="1"/>
  <c r="AL1492" i="1"/>
  <c r="AL1491" i="1"/>
  <c r="AL1490" i="1"/>
  <c r="AL1489" i="1"/>
  <c r="AL1488" i="1"/>
  <c r="AL1487" i="1"/>
  <c r="AL1486" i="1"/>
  <c r="AL1485" i="1"/>
  <c r="AL1484" i="1"/>
  <c r="AL1483" i="1"/>
  <c r="AL1482" i="1"/>
  <c r="AL1481" i="1"/>
  <c r="AL1480" i="1"/>
  <c r="AL1479" i="1"/>
  <c r="AL1478" i="1"/>
  <c r="AL1477" i="1"/>
  <c r="AL1476" i="1"/>
  <c r="AL1475" i="1"/>
  <c r="AL1474" i="1"/>
  <c r="AL1473" i="1"/>
  <c r="AL1472" i="1"/>
  <c r="AL1471" i="1"/>
  <c r="AL1470" i="1"/>
  <c r="AL1469" i="1"/>
  <c r="AL1468" i="1"/>
  <c r="AL1467" i="1"/>
  <c r="AL1466" i="1"/>
  <c r="AL1465" i="1"/>
  <c r="AL1464" i="1"/>
  <c r="AL1463" i="1"/>
  <c r="AL1462" i="1"/>
  <c r="AL1461" i="1"/>
  <c r="AL1460" i="1"/>
  <c r="AL1459" i="1"/>
  <c r="AL1458" i="1"/>
  <c r="AL1457" i="1"/>
  <c r="AL1456" i="1"/>
  <c r="AL1455" i="1"/>
  <c r="AL1454" i="1"/>
  <c r="AL1453" i="1"/>
  <c r="AL1452" i="1"/>
  <c r="AL1451" i="1"/>
  <c r="AL1450" i="1"/>
  <c r="AL1449" i="1"/>
  <c r="AL1448" i="1"/>
  <c r="AL1447" i="1"/>
  <c r="AL1446" i="1"/>
  <c r="AL1445" i="1"/>
  <c r="AL1444" i="1"/>
  <c r="AL1443" i="1"/>
  <c r="AL1442" i="1"/>
  <c r="AL1441" i="1"/>
  <c r="AL1440" i="1"/>
  <c r="AL1439" i="1"/>
  <c r="AL1438" i="1"/>
  <c r="AL1437" i="1"/>
  <c r="AL1436" i="1"/>
  <c r="AL1435" i="1"/>
  <c r="AL1434" i="1"/>
  <c r="AL1433" i="1"/>
  <c r="AL1432" i="1"/>
  <c r="AL1431" i="1"/>
  <c r="AL1430" i="1"/>
  <c r="AL1429" i="1"/>
  <c r="AL1428" i="1"/>
  <c r="AL1427" i="1"/>
  <c r="AL1426" i="1"/>
  <c r="AL1425" i="1"/>
  <c r="AL1424" i="1"/>
  <c r="AL1423" i="1"/>
  <c r="AL1422" i="1"/>
  <c r="AL1421" i="1"/>
  <c r="AL1420" i="1"/>
  <c r="AL1419" i="1"/>
  <c r="AL1418" i="1"/>
  <c r="AL1417" i="1"/>
  <c r="AL1416" i="1"/>
  <c r="AL1415" i="1"/>
  <c r="AL1414" i="1"/>
  <c r="AL1413" i="1"/>
  <c r="AL1412" i="1"/>
  <c r="AL1411" i="1"/>
  <c r="AL1410" i="1"/>
  <c r="AL1409" i="1"/>
  <c r="AL1408" i="1"/>
  <c r="AL1407" i="1"/>
  <c r="AL1406" i="1"/>
  <c r="AL1405" i="1"/>
  <c r="AL1404" i="1"/>
  <c r="AL1403" i="1"/>
  <c r="AL1402" i="1"/>
  <c r="AL1401" i="1"/>
  <c r="AL1400" i="1"/>
  <c r="AL1399" i="1"/>
  <c r="AL1398" i="1"/>
  <c r="AL1397" i="1"/>
  <c r="AL1396" i="1"/>
  <c r="AL1395" i="1"/>
  <c r="AL1394" i="1"/>
  <c r="AL1393" i="1"/>
  <c r="AL1392" i="1"/>
  <c r="AL1391" i="1"/>
  <c r="AL1390" i="1"/>
  <c r="AL1389" i="1"/>
  <c r="AL1388" i="1"/>
  <c r="AL1387" i="1"/>
  <c r="AL1386" i="1"/>
  <c r="AL1385" i="1"/>
  <c r="AL1384" i="1"/>
  <c r="AL1383" i="1"/>
  <c r="AL1382" i="1"/>
  <c r="AL1381" i="1"/>
  <c r="AL1380" i="1"/>
  <c r="AL1379" i="1"/>
  <c r="AL1378" i="1"/>
  <c r="AL1377" i="1"/>
  <c r="AL1376" i="1"/>
  <c r="AL1375" i="1"/>
  <c r="AL1374" i="1"/>
  <c r="AL1373" i="1"/>
  <c r="AL1372" i="1"/>
  <c r="AL1371" i="1"/>
  <c r="AL1370" i="1"/>
  <c r="AL1369" i="1"/>
  <c r="AL1368" i="1"/>
  <c r="AL1367" i="1"/>
  <c r="AL1366" i="1"/>
  <c r="AL1365" i="1"/>
  <c r="AL1364" i="1"/>
  <c r="AL1363" i="1"/>
  <c r="AL1362" i="1"/>
  <c r="AL1361" i="1"/>
  <c r="AL1360" i="1"/>
  <c r="AL1359" i="1"/>
  <c r="AL1358" i="1"/>
  <c r="AL1357" i="1"/>
  <c r="AL1356" i="1"/>
  <c r="AL1355" i="1"/>
  <c r="AL1354" i="1"/>
  <c r="AL1353" i="1"/>
  <c r="AL1352" i="1"/>
  <c r="AL1351" i="1"/>
  <c r="AL1350" i="1"/>
  <c r="AL1349" i="1"/>
  <c r="AL1348" i="1"/>
  <c r="AL1347" i="1"/>
  <c r="AL1346" i="1"/>
  <c r="AL1345" i="1"/>
  <c r="AL1344" i="1"/>
  <c r="AL1343" i="1"/>
  <c r="AL1342" i="1"/>
  <c r="AL1341" i="1"/>
  <c r="AL1340" i="1"/>
  <c r="AL1339" i="1"/>
  <c r="AL1338" i="1"/>
  <c r="AL1337" i="1"/>
  <c r="AL1336" i="1"/>
  <c r="AL1335" i="1"/>
  <c r="AL1334" i="1"/>
  <c r="AL1333" i="1"/>
  <c r="AL1332" i="1"/>
  <c r="AL1331" i="1"/>
  <c r="AL1330" i="1"/>
  <c r="AL1329" i="1"/>
  <c r="AL1328" i="1"/>
  <c r="AL1327" i="1"/>
  <c r="AL1326" i="1"/>
  <c r="AL1325" i="1"/>
  <c r="AL1324" i="1"/>
  <c r="AL1323" i="1"/>
  <c r="AL1322" i="1"/>
  <c r="AL1321" i="1"/>
  <c r="AL1320" i="1"/>
  <c r="AL1319" i="1"/>
  <c r="AL1318" i="1"/>
  <c r="AL1317" i="1"/>
  <c r="AL1316" i="1"/>
  <c r="AL1315" i="1"/>
  <c r="AL1314" i="1"/>
  <c r="AL1313" i="1"/>
  <c r="AL1312" i="1"/>
  <c r="AL1311" i="1"/>
  <c r="AL1310" i="1"/>
  <c r="AL1309" i="1"/>
  <c r="AL1308" i="1"/>
  <c r="AL1307" i="1"/>
  <c r="AL1306" i="1"/>
  <c r="AL1305" i="1"/>
  <c r="AL1304" i="1"/>
  <c r="AL1303" i="1"/>
  <c r="AL1302" i="1"/>
  <c r="AL1301" i="1"/>
  <c r="AL1300" i="1"/>
  <c r="AL1299" i="1"/>
  <c r="AL1298" i="1"/>
  <c r="AL1297" i="1"/>
  <c r="AL1296" i="1"/>
  <c r="AL1295" i="1"/>
  <c r="AL1294" i="1"/>
  <c r="AL1293" i="1"/>
  <c r="AL1292" i="1"/>
  <c r="AL1291" i="1"/>
  <c r="AL1290" i="1"/>
  <c r="AL1289" i="1"/>
  <c r="AL1288" i="1"/>
  <c r="AL1287" i="1"/>
  <c r="AL1286" i="1"/>
  <c r="AL1285" i="1"/>
  <c r="AL1284" i="1"/>
  <c r="AL1283" i="1"/>
  <c r="AL1282" i="1"/>
  <c r="AL1281" i="1"/>
  <c r="AL1280" i="1"/>
  <c r="AL1279" i="1"/>
  <c r="AL1278" i="1"/>
  <c r="AL1277" i="1"/>
  <c r="AL1276" i="1"/>
  <c r="AL1275" i="1"/>
  <c r="AL1274" i="1"/>
  <c r="AL1273" i="1"/>
  <c r="AL1272" i="1"/>
  <c r="AL1271" i="1"/>
  <c r="AL1270" i="1"/>
  <c r="AL1269" i="1"/>
  <c r="AL1268" i="1"/>
  <c r="AL1267" i="1"/>
  <c r="AL1266" i="1"/>
  <c r="AL1265" i="1"/>
  <c r="AL1264" i="1"/>
  <c r="AL1263" i="1"/>
  <c r="AL1262" i="1"/>
  <c r="AL1261" i="1"/>
  <c r="AL1260" i="1"/>
  <c r="AL1259" i="1"/>
  <c r="AL1258" i="1"/>
  <c r="AL1257" i="1"/>
  <c r="AL1256" i="1"/>
  <c r="AL1255" i="1"/>
  <c r="AL1254" i="1"/>
  <c r="AL1253" i="1"/>
  <c r="AL1252" i="1"/>
  <c r="AL1251" i="1"/>
  <c r="AL1250" i="1"/>
  <c r="AL1249" i="1"/>
  <c r="AL1248" i="1"/>
  <c r="AL1247" i="1"/>
  <c r="AL1246" i="1"/>
  <c r="AL1245" i="1"/>
  <c r="AL1244" i="1"/>
  <c r="AL1243" i="1"/>
  <c r="AL1242" i="1"/>
  <c r="AL1241" i="1"/>
  <c r="AL1240" i="1"/>
  <c r="AL1239" i="1"/>
  <c r="AL1238" i="1"/>
  <c r="AL1237" i="1"/>
  <c r="AL1236" i="1"/>
  <c r="AL1235" i="1"/>
  <c r="AL1234" i="1"/>
  <c r="AL1233" i="1"/>
  <c r="AL1232" i="1"/>
  <c r="AL1231" i="1"/>
  <c r="AL1230" i="1"/>
  <c r="AL1229" i="1"/>
  <c r="AL1228" i="1"/>
  <c r="AL1227" i="1"/>
  <c r="AL1226" i="1"/>
  <c r="AL1225" i="1"/>
  <c r="AL1224" i="1"/>
  <c r="AL1223" i="1"/>
  <c r="AL1222" i="1"/>
  <c r="AL1221" i="1"/>
  <c r="AL1220" i="1"/>
  <c r="AL1219" i="1"/>
  <c r="AL1218" i="1"/>
  <c r="AL1217" i="1"/>
  <c r="AL1216" i="1"/>
  <c r="AL1215" i="1"/>
  <c r="AL1214" i="1"/>
  <c r="AL1213" i="1"/>
  <c r="AL1212" i="1"/>
  <c r="AL1211" i="1"/>
  <c r="AL1210" i="1"/>
  <c r="AL1209" i="1"/>
  <c r="AL1208" i="1"/>
  <c r="AL1207" i="1"/>
  <c r="AL1206" i="1"/>
  <c r="AL1205" i="1"/>
  <c r="AL1204" i="1"/>
  <c r="AL1203" i="1"/>
  <c r="AL1202" i="1"/>
  <c r="AL1201" i="1"/>
  <c r="AL1200" i="1"/>
  <c r="AL1199" i="1"/>
  <c r="AL1198" i="1"/>
  <c r="AL1197" i="1"/>
  <c r="AL1196" i="1"/>
  <c r="AL1195" i="1"/>
  <c r="AL1194" i="1"/>
  <c r="AL1193" i="1"/>
  <c r="AL1192" i="1"/>
  <c r="AL1191" i="1"/>
  <c r="AL1190" i="1"/>
  <c r="AL1189" i="1"/>
  <c r="AL1188" i="1"/>
  <c r="AL1187" i="1"/>
  <c r="AL1186" i="1"/>
  <c r="AL1185" i="1"/>
  <c r="AL1184" i="1"/>
  <c r="AL1183" i="1"/>
  <c r="AL1182" i="1"/>
  <c r="AL1181" i="1"/>
  <c r="AL1180" i="1"/>
  <c r="AL1179" i="1"/>
  <c r="AL1178" i="1"/>
  <c r="AL1177" i="1"/>
  <c r="AL1176" i="1"/>
  <c r="AL1175" i="1"/>
  <c r="AL1174" i="1"/>
  <c r="AL1173" i="1"/>
  <c r="AL1172" i="1"/>
  <c r="AL1171" i="1"/>
  <c r="AL1170" i="1"/>
  <c r="AL1169" i="1"/>
  <c r="AL1168" i="1"/>
  <c r="AL1167" i="1"/>
  <c r="AL1166" i="1"/>
  <c r="AL1165" i="1"/>
  <c r="AL1164" i="1"/>
  <c r="AL1163" i="1"/>
  <c r="AL1162" i="1"/>
  <c r="AL1161" i="1"/>
  <c r="AL1160" i="1"/>
  <c r="AL1159" i="1"/>
  <c r="AL1158" i="1"/>
  <c r="AL1157" i="1"/>
  <c r="AL1156" i="1"/>
  <c r="AL1155" i="1"/>
  <c r="AL1154" i="1"/>
  <c r="AL1153" i="1"/>
  <c r="AL1152" i="1"/>
  <c r="AL1151" i="1"/>
  <c r="AL1150" i="1"/>
  <c r="AL1149" i="1"/>
  <c r="AL1148" i="1"/>
  <c r="AL1147" i="1"/>
  <c r="AL1146" i="1"/>
  <c r="AL1145" i="1"/>
  <c r="AL1144" i="1"/>
  <c r="AL1143" i="1"/>
  <c r="AL1142" i="1"/>
  <c r="AL1141" i="1"/>
  <c r="AL1140" i="1"/>
  <c r="AL1139" i="1"/>
  <c r="AL1138" i="1"/>
  <c r="AL1137" i="1"/>
  <c r="AL1136" i="1"/>
  <c r="AL1135" i="1"/>
  <c r="AL1134" i="1"/>
  <c r="AL1133" i="1"/>
  <c r="AL1132" i="1"/>
  <c r="AL1131" i="1"/>
  <c r="AL1130" i="1"/>
  <c r="AL1129" i="1"/>
  <c r="AL1128" i="1"/>
  <c r="AL1127" i="1"/>
  <c r="AL1126" i="1"/>
  <c r="AL1125" i="1"/>
  <c r="AL1124" i="1"/>
  <c r="AL1123" i="1"/>
  <c r="AL1122" i="1"/>
  <c r="AL1121" i="1"/>
  <c r="AL1120" i="1"/>
  <c r="AL1119" i="1"/>
  <c r="AL1118" i="1"/>
  <c r="AL1117" i="1"/>
  <c r="AL1116" i="1"/>
  <c r="AL1115" i="1"/>
  <c r="AL1114" i="1"/>
  <c r="AL1113" i="1"/>
  <c r="AL1112" i="1"/>
  <c r="AL1111" i="1"/>
  <c r="AL1110" i="1"/>
  <c r="AL1109" i="1"/>
  <c r="AL1108" i="1"/>
  <c r="AL1107" i="1"/>
  <c r="AL1106" i="1"/>
  <c r="AL1105" i="1"/>
  <c r="AL1104" i="1"/>
  <c r="AL1103" i="1"/>
  <c r="AL1102" i="1"/>
  <c r="AL1101" i="1"/>
  <c r="AL1100" i="1"/>
  <c r="AL1099" i="1"/>
  <c r="AL1098" i="1"/>
  <c r="AL1097" i="1"/>
  <c r="AL1096" i="1"/>
  <c r="AL1095" i="1"/>
  <c r="AL1094" i="1"/>
  <c r="AL1093" i="1"/>
  <c r="AL1092" i="1"/>
  <c r="AL1091" i="1"/>
  <c r="AL1090" i="1"/>
  <c r="AL1089" i="1"/>
  <c r="AL1088" i="1"/>
  <c r="AL1087" i="1"/>
  <c r="AL1086" i="1"/>
  <c r="AL1085" i="1"/>
  <c r="AL1084" i="1"/>
  <c r="AL1083" i="1"/>
  <c r="AL1082" i="1"/>
  <c r="AL1081" i="1"/>
  <c r="AL1080" i="1"/>
  <c r="AL1079" i="1"/>
  <c r="AL1078" i="1"/>
  <c r="AL1077" i="1"/>
  <c r="AL1076" i="1"/>
  <c r="AL1075" i="1"/>
  <c r="AL1074" i="1"/>
  <c r="AL1073" i="1"/>
  <c r="AL1072" i="1"/>
  <c r="AL1071" i="1"/>
  <c r="AL1070" i="1"/>
  <c r="AL1069" i="1"/>
  <c r="AL1068" i="1"/>
  <c r="AL1067" i="1"/>
  <c r="AL1066" i="1"/>
  <c r="AL1065" i="1"/>
  <c r="AL1064" i="1"/>
  <c r="AL1063" i="1"/>
  <c r="AL1062" i="1"/>
  <c r="AL1061" i="1"/>
  <c r="AL1060" i="1"/>
  <c r="AL1059" i="1"/>
  <c r="AL1058" i="1"/>
  <c r="AL1057" i="1"/>
  <c r="AL1056" i="1"/>
  <c r="AL1055" i="1"/>
  <c r="AL1054" i="1"/>
  <c r="AL1053" i="1"/>
  <c r="AL1052" i="1"/>
  <c r="AL1051" i="1"/>
  <c r="AL1050" i="1"/>
  <c r="AL1049" i="1"/>
  <c r="AL1048" i="1"/>
  <c r="AL1047" i="1"/>
  <c r="AL1046" i="1"/>
  <c r="AL1045" i="1"/>
  <c r="AL1044" i="1"/>
  <c r="AL1043" i="1"/>
  <c r="AL1042" i="1"/>
  <c r="AL1041" i="1"/>
  <c r="AL1040" i="1"/>
  <c r="AL1039" i="1"/>
  <c r="AL1038" i="1"/>
  <c r="AL1037" i="1"/>
  <c r="AL1036" i="1"/>
  <c r="AL1035" i="1"/>
  <c r="AL1034" i="1"/>
  <c r="AL1033" i="1"/>
  <c r="AL1032" i="1"/>
  <c r="AL1031" i="1"/>
  <c r="AL1030" i="1"/>
  <c r="AL1029" i="1"/>
  <c r="AL1028" i="1"/>
  <c r="AL1027" i="1"/>
  <c r="AL1026" i="1"/>
  <c r="AL1025" i="1"/>
  <c r="AL1024" i="1"/>
  <c r="AL1023" i="1"/>
  <c r="AL1022" i="1"/>
  <c r="AL1021" i="1"/>
  <c r="AL1020" i="1"/>
  <c r="AL1019" i="1"/>
  <c r="AL1018" i="1"/>
  <c r="AL1017" i="1"/>
  <c r="AL1016" i="1"/>
  <c r="AL1015" i="1"/>
  <c r="AL1014" i="1"/>
  <c r="AL1013" i="1"/>
  <c r="AL1012" i="1"/>
  <c r="AL1011" i="1"/>
  <c r="AL1010" i="1"/>
  <c r="AL1009" i="1"/>
  <c r="AL1008" i="1"/>
  <c r="AL1007" i="1"/>
  <c r="AL1006" i="1"/>
  <c r="AL1005" i="1"/>
  <c r="AL1004" i="1"/>
  <c r="AL1003" i="1"/>
  <c r="AL1002" i="1"/>
  <c r="AL1001" i="1"/>
  <c r="AL1000" i="1"/>
  <c r="AL999" i="1"/>
  <c r="AL998" i="1"/>
  <c r="AL997" i="1"/>
  <c r="AL996" i="1"/>
  <c r="AL995" i="1"/>
  <c r="AL994" i="1"/>
  <c r="AL993" i="1"/>
  <c r="AL992" i="1"/>
  <c r="AL991" i="1"/>
  <c r="AL990" i="1"/>
  <c r="AL989" i="1"/>
  <c r="AL988" i="1"/>
  <c r="AL987" i="1"/>
  <c r="AL986" i="1"/>
  <c r="AL985" i="1"/>
  <c r="AL984" i="1"/>
  <c r="AL983" i="1"/>
  <c r="AL982" i="1"/>
  <c r="AL981" i="1"/>
  <c r="AL980" i="1"/>
  <c r="AL979" i="1"/>
  <c r="AL978" i="1"/>
  <c r="AL977" i="1"/>
  <c r="AL976" i="1"/>
  <c r="AL975" i="1"/>
  <c r="AL974" i="1"/>
  <c r="AL973" i="1"/>
  <c r="AL972" i="1"/>
  <c r="AL971" i="1"/>
  <c r="AL970" i="1"/>
  <c r="AL969" i="1"/>
  <c r="AL968" i="1"/>
  <c r="AL967" i="1"/>
  <c r="AL966" i="1"/>
  <c r="AL965" i="1"/>
  <c r="AL964" i="1"/>
  <c r="AL963" i="1"/>
  <c r="AL962" i="1"/>
  <c r="AL961" i="1"/>
  <c r="AL960" i="1"/>
  <c r="AL959" i="1"/>
  <c r="AL958" i="1"/>
  <c r="AL957" i="1"/>
  <c r="AL956" i="1"/>
  <c r="AL955" i="1"/>
  <c r="AL954" i="1"/>
  <c r="AL953" i="1"/>
  <c r="AL952" i="1"/>
  <c r="AL951" i="1"/>
  <c r="AL950" i="1"/>
  <c r="AL949" i="1"/>
  <c r="AL948" i="1"/>
  <c r="AL947" i="1"/>
  <c r="AL946" i="1"/>
  <c r="AL945" i="1"/>
  <c r="AL944" i="1"/>
  <c r="AL943" i="1"/>
  <c r="AL942" i="1"/>
  <c r="AL941" i="1"/>
  <c r="AL940" i="1"/>
  <c r="AL939" i="1"/>
  <c r="AL938" i="1"/>
  <c r="AL937" i="1"/>
  <c r="AL936" i="1"/>
  <c r="AL935" i="1"/>
  <c r="AL934" i="1"/>
  <c r="AL933" i="1"/>
  <c r="AL932" i="1"/>
  <c r="AL931" i="1"/>
  <c r="AL930" i="1"/>
  <c r="AL929" i="1"/>
  <c r="AL928" i="1"/>
  <c r="AL927" i="1"/>
  <c r="AL926" i="1"/>
  <c r="AL925" i="1"/>
  <c r="AL924" i="1"/>
  <c r="AL923" i="1"/>
  <c r="AL922" i="1"/>
  <c r="AL921" i="1"/>
  <c r="AL920" i="1"/>
  <c r="AL919" i="1"/>
  <c r="AL918" i="1"/>
  <c r="AL917" i="1"/>
  <c r="AL916" i="1"/>
  <c r="AL915" i="1"/>
  <c r="AL914" i="1"/>
  <c r="AL913" i="1"/>
  <c r="AL912" i="1"/>
  <c r="AL911" i="1"/>
  <c r="AL910" i="1"/>
  <c r="AL909" i="1"/>
  <c r="AL908" i="1"/>
  <c r="AL907" i="1"/>
  <c r="AL906" i="1"/>
  <c r="AL905" i="1"/>
  <c r="AL904" i="1"/>
  <c r="AL903" i="1"/>
  <c r="AL902" i="1"/>
  <c r="AL901" i="1"/>
  <c r="AL900" i="1"/>
  <c r="AL899" i="1"/>
  <c r="AL898" i="1"/>
  <c r="AL897" i="1"/>
  <c r="AL896" i="1"/>
  <c r="AL895" i="1"/>
  <c r="AL894" i="1"/>
  <c r="AL893" i="1"/>
  <c r="AL892" i="1"/>
  <c r="AL891" i="1"/>
  <c r="AL890" i="1"/>
  <c r="AL889" i="1"/>
  <c r="AL888" i="1"/>
  <c r="AL887" i="1"/>
  <c r="AL886" i="1"/>
  <c r="AL885" i="1"/>
  <c r="AL884" i="1"/>
  <c r="AL883" i="1"/>
  <c r="AL882" i="1"/>
  <c r="AL881" i="1"/>
  <c r="AL880" i="1"/>
  <c r="AL879" i="1"/>
  <c r="AL878" i="1"/>
  <c r="AL877" i="1"/>
  <c r="AL876" i="1"/>
  <c r="AL875" i="1"/>
  <c r="AL874" i="1"/>
  <c r="AL873" i="1"/>
  <c r="AL872" i="1"/>
  <c r="AL871" i="1"/>
  <c r="AL870" i="1"/>
  <c r="AL869" i="1"/>
  <c r="AL868" i="1"/>
  <c r="AL867" i="1"/>
  <c r="AL866" i="1"/>
  <c r="AL865" i="1"/>
  <c r="AL864" i="1"/>
  <c r="AL863" i="1"/>
  <c r="AL862" i="1"/>
  <c r="AL861" i="1"/>
  <c r="AL860" i="1"/>
  <c r="AL859" i="1"/>
  <c r="AL858" i="1"/>
  <c r="AL857" i="1"/>
  <c r="AL856" i="1"/>
  <c r="AL855" i="1"/>
  <c r="AL854" i="1"/>
  <c r="AL853" i="1"/>
  <c r="AL852" i="1"/>
  <c r="AL851" i="1"/>
  <c r="AL850" i="1"/>
  <c r="AL849" i="1"/>
  <c r="AL848" i="1"/>
  <c r="AL847" i="1"/>
  <c r="AL846" i="1"/>
  <c r="AL845" i="1"/>
  <c r="AL844" i="1"/>
  <c r="AL843" i="1"/>
  <c r="AL842" i="1"/>
  <c r="AL841" i="1"/>
  <c r="AL840" i="1"/>
  <c r="AL839" i="1"/>
  <c r="AL838" i="1"/>
  <c r="AL837" i="1"/>
  <c r="AL836" i="1"/>
  <c r="AL835" i="1"/>
  <c r="AL834" i="1"/>
  <c r="AL833" i="1"/>
  <c r="AL832" i="1"/>
  <c r="AL831" i="1"/>
  <c r="AL830" i="1"/>
  <c r="AL829" i="1"/>
  <c r="AL828" i="1"/>
  <c r="AL827" i="1"/>
  <c r="AL826" i="1"/>
  <c r="AL825" i="1"/>
  <c r="AL824" i="1"/>
  <c r="AL823" i="1"/>
  <c r="AL822" i="1"/>
  <c r="AL821" i="1"/>
  <c r="AL820" i="1"/>
  <c r="AL819" i="1"/>
  <c r="AL818" i="1"/>
  <c r="AL817" i="1"/>
  <c r="AL816" i="1"/>
  <c r="AL815" i="1"/>
  <c r="AL814" i="1"/>
  <c r="AL813" i="1"/>
  <c r="AL812" i="1"/>
  <c r="AL811" i="1"/>
  <c r="AL810" i="1"/>
  <c r="AL809" i="1"/>
  <c r="AL808" i="1"/>
  <c r="AL807" i="1"/>
  <c r="AL806" i="1"/>
  <c r="AL805" i="1"/>
  <c r="AL804" i="1"/>
  <c r="AL803" i="1"/>
  <c r="AL802" i="1"/>
  <c r="AL801" i="1"/>
  <c r="AL800" i="1"/>
  <c r="AL799" i="1"/>
  <c r="AL798" i="1"/>
  <c r="AL797" i="1"/>
  <c r="AL796" i="1"/>
  <c r="AL795" i="1"/>
  <c r="AL794" i="1"/>
  <c r="AL793" i="1"/>
  <c r="AL792" i="1"/>
  <c r="AL791" i="1"/>
  <c r="AL790" i="1"/>
  <c r="AL789" i="1"/>
  <c r="AL788" i="1"/>
  <c r="AL787" i="1"/>
  <c r="AL786" i="1"/>
  <c r="AL785" i="1"/>
  <c r="AL784" i="1"/>
  <c r="AL783" i="1"/>
  <c r="AL782" i="1"/>
  <c r="AL781" i="1"/>
  <c r="AL780" i="1"/>
  <c r="AL779" i="1"/>
  <c r="AL778" i="1"/>
  <c r="AL777" i="1"/>
  <c r="AL776" i="1"/>
  <c r="AL775" i="1"/>
  <c r="AL774" i="1"/>
  <c r="AL773" i="1"/>
  <c r="AL772" i="1"/>
  <c r="AL771" i="1"/>
  <c r="AL770" i="1"/>
  <c r="AL769" i="1"/>
  <c r="AL768" i="1"/>
  <c r="AL767" i="1"/>
  <c r="AL766" i="1"/>
  <c r="AL765" i="1"/>
  <c r="AL764" i="1"/>
  <c r="AL763" i="1"/>
  <c r="AL762" i="1"/>
  <c r="AL761" i="1"/>
  <c r="AL760" i="1"/>
  <c r="AL759" i="1"/>
  <c r="AL758" i="1"/>
  <c r="AL757" i="1"/>
  <c r="AL756" i="1"/>
  <c r="AL755" i="1"/>
  <c r="AL754" i="1"/>
  <c r="AL753" i="1"/>
  <c r="AL752" i="1"/>
  <c r="AL751" i="1"/>
  <c r="AL750" i="1"/>
  <c r="AL749" i="1"/>
  <c r="AL748" i="1"/>
  <c r="AL747" i="1"/>
  <c r="AL746" i="1"/>
  <c r="AL745" i="1"/>
  <c r="AL744" i="1"/>
  <c r="AL743" i="1"/>
  <c r="AL742" i="1"/>
  <c r="AL741" i="1"/>
  <c r="AL740" i="1"/>
  <c r="AL739" i="1"/>
  <c r="AL738" i="1"/>
  <c r="AL737" i="1"/>
  <c r="AL736" i="1"/>
  <c r="AL735" i="1"/>
  <c r="AL734" i="1"/>
  <c r="AL733" i="1"/>
  <c r="AL732" i="1"/>
  <c r="AL731" i="1"/>
  <c r="AL730" i="1"/>
  <c r="AL729" i="1"/>
  <c r="AL728" i="1"/>
  <c r="AL727" i="1"/>
  <c r="AL726" i="1"/>
  <c r="AL725" i="1"/>
  <c r="AL724" i="1"/>
  <c r="AL723" i="1"/>
  <c r="AL722" i="1"/>
  <c r="AL721" i="1"/>
  <c r="AL720" i="1"/>
  <c r="AL719" i="1"/>
  <c r="AL718" i="1"/>
  <c r="AL717" i="1"/>
  <c r="AL716" i="1"/>
  <c r="AL715" i="1"/>
  <c r="AL714" i="1"/>
  <c r="AL713" i="1"/>
  <c r="AL712" i="1"/>
  <c r="AL711" i="1"/>
  <c r="AL710" i="1"/>
  <c r="AL709" i="1"/>
  <c r="AL708" i="1"/>
  <c r="AL707" i="1"/>
  <c r="AL706" i="1"/>
  <c r="AL705" i="1"/>
  <c r="AL704" i="1"/>
  <c r="AL703" i="1"/>
  <c r="AL702" i="1"/>
  <c r="AL701" i="1"/>
  <c r="AL700" i="1"/>
  <c r="AL699" i="1"/>
  <c r="AL698" i="1"/>
  <c r="AL697" i="1"/>
  <c r="AL696" i="1"/>
  <c r="AL695" i="1"/>
  <c r="AL694" i="1"/>
  <c r="AL693" i="1"/>
  <c r="AL692" i="1"/>
  <c r="AL691" i="1"/>
  <c r="AL690" i="1"/>
  <c r="AL689" i="1"/>
  <c r="AL688" i="1"/>
  <c r="AL687" i="1"/>
  <c r="AL686" i="1"/>
  <c r="AL685" i="1"/>
  <c r="AL684" i="1"/>
  <c r="AL683" i="1"/>
  <c r="AL682" i="1"/>
  <c r="AL681" i="1"/>
  <c r="AL680" i="1"/>
  <c r="AL679" i="1"/>
  <c r="AL678" i="1"/>
  <c r="AL677" i="1"/>
  <c r="AL676" i="1"/>
  <c r="AL675" i="1"/>
  <c r="AL674" i="1"/>
  <c r="AL673" i="1"/>
  <c r="AL672" i="1"/>
  <c r="AL671" i="1"/>
  <c r="AL670" i="1"/>
  <c r="AL669" i="1"/>
  <c r="AL668" i="1"/>
  <c r="AL667" i="1"/>
  <c r="AL666" i="1"/>
  <c r="AL665" i="1"/>
  <c r="AL664" i="1"/>
  <c r="AL663" i="1"/>
  <c r="AL662" i="1"/>
  <c r="AL661" i="1"/>
  <c r="AL660" i="1"/>
  <c r="AL659" i="1"/>
  <c r="AL658" i="1"/>
  <c r="AL657" i="1"/>
  <c r="AL656" i="1"/>
  <c r="AL655" i="1"/>
  <c r="AL654" i="1"/>
  <c r="AL653" i="1"/>
  <c r="AL652" i="1"/>
  <c r="AL651" i="1"/>
  <c r="AL650" i="1"/>
  <c r="AL649" i="1"/>
  <c r="AL648" i="1"/>
  <c r="AL647" i="1"/>
  <c r="AL646" i="1"/>
  <c r="AL645" i="1"/>
  <c r="AL644" i="1"/>
  <c r="AL643" i="1"/>
  <c r="AL642" i="1"/>
  <c r="AL641" i="1"/>
  <c r="AL640" i="1"/>
  <c r="AL639" i="1"/>
  <c r="AL638" i="1"/>
  <c r="AL637" i="1"/>
  <c r="AL636" i="1"/>
  <c r="AL635" i="1"/>
  <c r="AL634" i="1"/>
  <c r="AL633" i="1"/>
  <c r="AL632" i="1"/>
  <c r="AL631" i="1"/>
  <c r="AL630" i="1"/>
  <c r="AL629" i="1"/>
  <c r="AL628" i="1"/>
  <c r="AL627" i="1"/>
  <c r="AL626" i="1"/>
  <c r="AL625" i="1"/>
  <c r="AL624" i="1"/>
  <c r="AL623" i="1"/>
  <c r="AL622" i="1"/>
  <c r="AL621" i="1"/>
  <c r="AL620" i="1"/>
  <c r="AL619" i="1"/>
  <c r="AL618" i="1"/>
  <c r="AL617" i="1"/>
  <c r="AL616" i="1"/>
  <c r="AL615" i="1"/>
  <c r="AL614" i="1"/>
  <c r="AL613" i="1"/>
  <c r="AL612" i="1"/>
  <c r="AL611" i="1"/>
  <c r="AL610" i="1"/>
  <c r="AL609" i="1"/>
  <c r="AL608" i="1"/>
  <c r="AL607" i="1"/>
  <c r="AL606" i="1"/>
  <c r="AL605" i="1"/>
  <c r="AL604" i="1"/>
  <c r="AL603" i="1"/>
  <c r="AL602" i="1"/>
  <c r="AL601" i="1"/>
  <c r="AL600" i="1"/>
  <c r="AL599" i="1"/>
  <c r="AL598" i="1"/>
  <c r="AL597" i="1"/>
  <c r="AL596" i="1"/>
  <c r="AL595" i="1"/>
  <c r="AL594" i="1"/>
  <c r="AL593" i="1"/>
  <c r="AL592" i="1"/>
  <c r="AL591" i="1"/>
  <c r="AL590" i="1"/>
  <c r="AL589" i="1"/>
  <c r="AL588" i="1"/>
  <c r="AL587" i="1"/>
  <c r="AL586" i="1"/>
  <c r="AL585" i="1"/>
  <c r="AL584" i="1"/>
  <c r="AL583" i="1"/>
  <c r="AL582" i="1"/>
  <c r="AL581" i="1"/>
  <c r="AL580" i="1"/>
  <c r="AL579" i="1"/>
  <c r="AL578" i="1"/>
  <c r="AL577" i="1"/>
  <c r="AL576" i="1"/>
  <c r="AL575" i="1"/>
  <c r="AL574" i="1"/>
  <c r="AL573" i="1"/>
  <c r="AL572" i="1"/>
  <c r="AL571" i="1"/>
  <c r="AL570" i="1"/>
  <c r="AL569" i="1"/>
  <c r="AL568" i="1"/>
  <c r="AL567" i="1"/>
  <c r="AL566" i="1"/>
  <c r="AL565" i="1"/>
  <c r="AL564" i="1"/>
  <c r="AL563" i="1"/>
  <c r="AL562" i="1"/>
  <c r="AL561" i="1"/>
  <c r="AL560" i="1"/>
  <c r="AL559" i="1"/>
  <c r="AL558" i="1"/>
  <c r="AL557" i="1"/>
  <c r="AL556" i="1"/>
  <c r="AL555" i="1"/>
  <c r="AL554" i="1"/>
  <c r="AL553" i="1"/>
  <c r="AL552" i="1"/>
  <c r="AL551" i="1"/>
  <c r="AL550" i="1"/>
  <c r="AL549" i="1"/>
  <c r="AL548" i="1"/>
  <c r="AL547" i="1"/>
  <c r="AL546" i="1"/>
  <c r="AL545" i="1"/>
  <c r="AL544" i="1"/>
  <c r="AL543" i="1"/>
  <c r="AL542" i="1"/>
  <c r="AL541" i="1"/>
  <c r="AL540" i="1"/>
  <c r="AL539" i="1"/>
  <c r="AL538" i="1"/>
  <c r="AL537" i="1"/>
  <c r="AL536" i="1"/>
  <c r="AL535" i="1"/>
  <c r="AL534" i="1"/>
  <c r="AL533" i="1"/>
  <c r="AL532" i="1"/>
  <c r="AL531" i="1"/>
  <c r="AL530" i="1"/>
  <c r="AL529" i="1"/>
  <c r="AL528" i="1"/>
  <c r="AL527" i="1"/>
  <c r="AL526" i="1"/>
  <c r="AL525" i="1"/>
  <c r="AL524" i="1"/>
  <c r="AL523" i="1"/>
  <c r="AL522" i="1"/>
  <c r="AL521" i="1"/>
  <c r="AL520" i="1"/>
  <c r="AL519" i="1"/>
  <c r="AL518" i="1"/>
  <c r="AL517" i="1"/>
  <c r="AL516" i="1"/>
  <c r="AL515" i="1"/>
  <c r="AL514" i="1"/>
  <c r="AL513" i="1"/>
  <c r="AL512" i="1"/>
  <c r="AL511" i="1"/>
  <c r="AL510" i="1"/>
  <c r="AL509" i="1"/>
  <c r="AL508" i="1"/>
  <c r="AL507" i="1"/>
  <c r="AL506" i="1"/>
  <c r="AL505" i="1"/>
  <c r="AL504" i="1"/>
  <c r="AL503" i="1"/>
  <c r="AL502" i="1"/>
  <c r="AL501" i="1"/>
  <c r="AL500" i="1"/>
  <c r="AL499" i="1"/>
  <c r="AL498" i="1"/>
  <c r="AL497" i="1"/>
  <c r="AL496" i="1"/>
  <c r="AL495" i="1"/>
  <c r="AL494" i="1"/>
  <c r="AL493" i="1"/>
  <c r="AL492" i="1"/>
  <c r="AL491" i="1"/>
  <c r="AL490" i="1"/>
  <c r="AL489" i="1"/>
  <c r="AL488" i="1"/>
  <c r="AL487" i="1"/>
  <c r="AL486" i="1"/>
  <c r="AL485" i="1"/>
  <c r="AL484" i="1"/>
  <c r="AL483" i="1"/>
  <c r="AL482" i="1"/>
  <c r="AL481" i="1"/>
  <c r="AL480" i="1"/>
  <c r="AL479" i="1"/>
  <c r="AL478" i="1"/>
  <c r="AL477" i="1"/>
  <c r="AL476" i="1"/>
  <c r="AL475" i="1"/>
  <c r="AL474" i="1"/>
  <c r="AL473" i="1"/>
  <c r="AL472" i="1"/>
  <c r="AL471" i="1"/>
  <c r="AL470" i="1"/>
  <c r="AL469" i="1"/>
  <c r="AL468" i="1"/>
  <c r="AL467" i="1"/>
  <c r="AL466" i="1"/>
  <c r="AL465" i="1"/>
  <c r="AL464" i="1"/>
  <c r="AL463" i="1"/>
  <c r="AL462" i="1"/>
  <c r="AL461" i="1"/>
  <c r="AL460" i="1"/>
  <c r="AL459" i="1"/>
  <c r="AL458" i="1"/>
  <c r="AL457" i="1"/>
  <c r="AL456" i="1"/>
  <c r="AL455" i="1"/>
  <c r="AL454" i="1"/>
  <c r="AL453" i="1"/>
  <c r="AL452" i="1"/>
  <c r="AL451" i="1"/>
  <c r="AL450" i="1"/>
  <c r="AL449" i="1"/>
  <c r="AL448" i="1"/>
  <c r="AL447" i="1"/>
  <c r="AL446" i="1"/>
  <c r="AL445" i="1"/>
  <c r="AL444" i="1"/>
  <c r="AL443" i="1"/>
  <c r="AL442" i="1"/>
  <c r="AL441" i="1"/>
  <c r="AL440" i="1"/>
  <c r="AL439" i="1"/>
  <c r="AL438" i="1"/>
  <c r="AL437" i="1"/>
  <c r="AL436" i="1"/>
  <c r="AL435" i="1"/>
  <c r="AL434" i="1"/>
  <c r="AL433" i="1"/>
  <c r="AL432" i="1"/>
  <c r="AL431" i="1"/>
  <c r="AL430" i="1"/>
  <c r="AL429" i="1"/>
  <c r="AL428" i="1"/>
  <c r="AL427" i="1"/>
  <c r="AL426" i="1"/>
  <c r="AL425" i="1"/>
  <c r="AL424" i="1"/>
  <c r="AL423" i="1"/>
  <c r="AL422" i="1"/>
  <c r="AL421" i="1"/>
  <c r="AL420" i="1"/>
  <c r="AL419" i="1"/>
  <c r="AL418" i="1"/>
  <c r="AL417" i="1"/>
  <c r="AL416" i="1"/>
  <c r="AL415" i="1"/>
  <c r="AL414" i="1"/>
  <c r="AL413" i="1"/>
  <c r="AL412" i="1"/>
  <c r="AL411" i="1"/>
  <c r="AL410" i="1"/>
  <c r="AL409" i="1"/>
  <c r="AL408" i="1"/>
  <c r="AL407" i="1"/>
  <c r="AL406" i="1"/>
  <c r="AL405" i="1"/>
  <c r="AL404" i="1"/>
  <c r="AL403" i="1"/>
  <c r="AL402" i="1"/>
  <c r="AL401" i="1"/>
  <c r="AL400" i="1"/>
  <c r="AL399" i="1"/>
  <c r="AL398" i="1"/>
  <c r="AL397" i="1"/>
  <c r="AL396" i="1"/>
  <c r="AL395" i="1"/>
  <c r="AL394" i="1"/>
  <c r="AL393" i="1"/>
  <c r="AL392" i="1"/>
  <c r="AL391" i="1"/>
  <c r="AL390" i="1"/>
  <c r="AL389" i="1"/>
  <c r="AL388" i="1"/>
  <c r="AL387" i="1"/>
  <c r="AL386" i="1"/>
  <c r="AL385" i="1"/>
  <c r="AL384" i="1"/>
  <c r="AL383" i="1"/>
  <c r="AL382" i="1"/>
  <c r="AL381" i="1"/>
  <c r="AL380" i="1"/>
  <c r="AL379" i="1"/>
  <c r="AL378" i="1"/>
  <c r="AL377" i="1"/>
  <c r="AL376" i="1"/>
  <c r="AL375" i="1"/>
  <c r="AL374" i="1"/>
  <c r="AL373" i="1"/>
  <c r="AL372" i="1"/>
  <c r="AL371" i="1"/>
  <c r="AL370" i="1"/>
  <c r="AL369" i="1"/>
  <c r="AL368" i="1"/>
  <c r="AL367" i="1"/>
  <c r="AL366" i="1"/>
  <c r="AL365" i="1"/>
  <c r="AL364" i="1"/>
  <c r="AL363" i="1"/>
  <c r="AL362" i="1"/>
  <c r="AL361" i="1"/>
  <c r="AL360" i="1"/>
  <c r="AL359" i="1"/>
  <c r="AL358" i="1"/>
  <c r="AL357" i="1"/>
  <c r="AL356" i="1"/>
  <c r="AL355" i="1"/>
  <c r="AL354" i="1"/>
  <c r="AL353" i="1"/>
  <c r="AL352" i="1"/>
  <c r="AL351" i="1"/>
  <c r="AL350" i="1"/>
  <c r="AL349" i="1"/>
  <c r="AL348" i="1"/>
  <c r="AL347" i="1"/>
  <c r="AL346" i="1"/>
  <c r="AL345" i="1"/>
  <c r="AL344" i="1"/>
  <c r="AL343" i="1"/>
  <c r="AL342" i="1"/>
  <c r="AL341" i="1"/>
  <c r="AL340" i="1"/>
  <c r="AL339" i="1"/>
  <c r="AL338" i="1"/>
  <c r="AL337" i="1"/>
  <c r="AL336" i="1"/>
  <c r="AL335" i="1"/>
  <c r="AL334" i="1"/>
  <c r="AL333" i="1"/>
  <c r="AL332" i="1"/>
  <c r="AL331" i="1"/>
  <c r="AL330" i="1"/>
  <c r="AL329" i="1"/>
  <c r="AL328" i="1"/>
  <c r="AL327" i="1"/>
  <c r="AL326" i="1"/>
  <c r="AL325" i="1"/>
  <c r="AL324" i="1"/>
  <c r="AL323" i="1"/>
  <c r="AL322" i="1"/>
  <c r="AL321" i="1"/>
  <c r="AL320" i="1"/>
  <c r="AL319" i="1"/>
  <c r="AL318" i="1"/>
  <c r="AL317" i="1"/>
  <c r="AL316" i="1"/>
  <c r="AL315" i="1"/>
  <c r="AL314" i="1"/>
  <c r="AL313" i="1"/>
  <c r="AL312" i="1"/>
  <c r="AL311" i="1"/>
  <c r="AL310" i="1"/>
  <c r="AL309" i="1"/>
  <c r="AL308" i="1"/>
  <c r="AL307" i="1"/>
  <c r="AL306" i="1"/>
  <c r="AL305" i="1"/>
  <c r="AL304" i="1"/>
  <c r="AL303" i="1"/>
  <c r="AL302" i="1"/>
  <c r="AL301" i="1"/>
  <c r="AL300" i="1"/>
  <c r="AL299" i="1"/>
  <c r="AL298" i="1"/>
  <c r="AL297" i="1"/>
  <c r="AL296" i="1"/>
  <c r="AL295" i="1"/>
  <c r="AL294" i="1"/>
  <c r="AL293" i="1"/>
  <c r="AL292" i="1"/>
  <c r="AL291" i="1"/>
  <c r="AL290" i="1"/>
  <c r="AL289" i="1"/>
  <c r="AL288" i="1"/>
  <c r="AL287" i="1"/>
  <c r="AL286" i="1"/>
  <c r="AL285" i="1"/>
  <c r="AL284" i="1"/>
  <c r="AL283" i="1"/>
  <c r="AL282" i="1"/>
  <c r="AL281" i="1"/>
  <c r="AL280" i="1"/>
  <c r="AL279" i="1"/>
  <c r="AL278" i="1"/>
  <c r="AL277" i="1"/>
  <c r="AL276" i="1"/>
  <c r="AL275" i="1"/>
  <c r="AL274" i="1"/>
  <c r="AL273" i="1"/>
  <c r="AL272" i="1"/>
  <c r="AL271" i="1"/>
  <c r="AL270" i="1"/>
  <c r="AL269" i="1"/>
  <c r="AL268" i="1"/>
  <c r="AL267" i="1"/>
  <c r="AL266" i="1"/>
  <c r="AL265" i="1"/>
  <c r="AL264" i="1"/>
  <c r="AL263" i="1"/>
  <c r="AL262" i="1"/>
  <c r="AL261" i="1"/>
  <c r="AL260" i="1"/>
  <c r="AL259" i="1"/>
  <c r="AL258" i="1"/>
  <c r="AL257" i="1"/>
  <c r="AL256" i="1"/>
  <c r="AL255" i="1"/>
  <c r="AL254" i="1"/>
  <c r="AL253" i="1"/>
  <c r="AL252" i="1"/>
  <c r="AL251" i="1"/>
  <c r="AL250" i="1"/>
  <c r="AL249" i="1"/>
  <c r="AL248" i="1"/>
  <c r="AL247" i="1"/>
  <c r="AL246" i="1"/>
  <c r="AL245" i="1"/>
  <c r="AL244" i="1"/>
  <c r="AL243" i="1"/>
  <c r="AL242" i="1"/>
  <c r="AL241" i="1"/>
  <c r="AL240" i="1"/>
  <c r="AL239" i="1"/>
  <c r="AL238" i="1"/>
  <c r="AL237" i="1"/>
  <c r="AL236" i="1"/>
  <c r="AL235" i="1"/>
  <c r="AL234" i="1"/>
  <c r="AL233" i="1"/>
  <c r="AL232" i="1"/>
  <c r="AL231" i="1"/>
  <c r="AL230" i="1"/>
  <c r="AL229" i="1"/>
  <c r="AL228" i="1"/>
  <c r="AL227" i="1"/>
  <c r="AL226" i="1"/>
  <c r="AL225" i="1"/>
  <c r="AL224" i="1"/>
  <c r="AL223" i="1"/>
  <c r="AL222" i="1"/>
  <c r="AL221" i="1"/>
  <c r="AL220" i="1"/>
  <c r="AL219" i="1"/>
  <c r="AL218" i="1"/>
  <c r="AL217" i="1"/>
  <c r="AL216" i="1"/>
  <c r="AL215" i="1"/>
  <c r="AL214" i="1"/>
  <c r="AL213" i="1"/>
  <c r="AL212" i="1"/>
  <c r="AL211" i="1"/>
  <c r="AL210" i="1"/>
  <c r="AL209" i="1"/>
  <c r="AL208" i="1"/>
  <c r="AL207" i="1"/>
  <c r="AL206" i="1"/>
  <c r="AL205" i="1"/>
  <c r="AL204" i="1"/>
  <c r="AL203" i="1"/>
  <c r="AL202" i="1"/>
  <c r="AL201" i="1"/>
  <c r="AL200" i="1"/>
  <c r="AL199" i="1"/>
  <c r="AL198" i="1"/>
  <c r="AL197" i="1"/>
  <c r="AL196" i="1"/>
  <c r="AL195" i="1"/>
  <c r="AL194" i="1"/>
  <c r="AL193" i="1"/>
  <c r="AL192" i="1"/>
  <c r="AL191" i="1"/>
  <c r="AL190" i="1"/>
  <c r="AL189" i="1"/>
  <c r="AL188" i="1"/>
  <c r="AL187" i="1"/>
  <c r="AL186" i="1"/>
  <c r="AL185" i="1"/>
  <c r="AL184" i="1"/>
  <c r="AL183" i="1"/>
  <c r="AL182" i="1"/>
  <c r="AL181" i="1"/>
  <c r="AL180" i="1"/>
  <c r="AL179" i="1"/>
  <c r="AL178" i="1"/>
  <c r="AL177" i="1"/>
  <c r="AL176" i="1"/>
  <c r="AL175" i="1"/>
  <c r="AL174" i="1"/>
  <c r="AL173" i="1"/>
  <c r="AL172" i="1"/>
  <c r="AL171" i="1"/>
  <c r="AL170" i="1"/>
  <c r="AL169" i="1"/>
  <c r="AL168" i="1"/>
  <c r="AL167" i="1"/>
  <c r="AL166" i="1"/>
  <c r="AL165" i="1"/>
  <c r="AL164" i="1"/>
  <c r="AL163" i="1"/>
  <c r="AL162" i="1"/>
  <c r="AL161" i="1"/>
  <c r="AL160" i="1"/>
  <c r="AL159" i="1"/>
  <c r="AL158" i="1"/>
  <c r="AL157" i="1"/>
  <c r="AL156" i="1"/>
  <c r="AL155" i="1"/>
  <c r="AL154" i="1"/>
  <c r="AL153" i="1"/>
  <c r="AL152" i="1"/>
  <c r="AL151" i="1"/>
  <c r="AL150" i="1"/>
  <c r="AL149" i="1"/>
  <c r="AL148" i="1"/>
  <c r="AL147" i="1"/>
  <c r="AL146" i="1"/>
  <c r="AL145" i="1"/>
  <c r="AL144" i="1"/>
  <c r="AL143" i="1"/>
  <c r="AL142" i="1"/>
  <c r="AL141" i="1"/>
  <c r="AL140" i="1"/>
  <c r="AL139" i="1"/>
  <c r="AL138" i="1"/>
  <c r="AL137" i="1"/>
  <c r="AL136" i="1"/>
  <c r="AL135" i="1"/>
  <c r="AL134" i="1"/>
  <c r="AL133" i="1"/>
  <c r="AL132" i="1"/>
  <c r="AL131" i="1"/>
  <c r="AL130" i="1"/>
  <c r="AL129" i="1"/>
  <c r="AL128" i="1"/>
  <c r="AL127" i="1"/>
  <c r="AL126" i="1"/>
  <c r="AL125" i="1"/>
  <c r="AL124" i="1"/>
  <c r="AL123" i="1"/>
  <c r="AL122" i="1"/>
  <c r="AL121" i="1"/>
  <c r="AL120" i="1"/>
  <c r="AL119" i="1"/>
  <c r="AL118" i="1"/>
  <c r="AL117" i="1"/>
  <c r="AL116" i="1"/>
  <c r="AL115" i="1"/>
  <c r="AL114" i="1"/>
  <c r="AL113" i="1"/>
  <c r="AL112" i="1"/>
  <c r="AL111" i="1"/>
  <c r="AL110" i="1"/>
  <c r="AL109" i="1"/>
  <c r="AL108" i="1"/>
  <c r="AL107" i="1"/>
  <c r="AL106" i="1"/>
  <c r="AL105" i="1"/>
  <c r="AL104" i="1"/>
  <c r="AL103" i="1"/>
  <c r="AL102" i="1"/>
  <c r="AL101" i="1"/>
  <c r="AL100" i="1"/>
  <c r="AL99" i="1"/>
  <c r="AL98" i="1"/>
  <c r="AL97" i="1"/>
  <c r="AL96" i="1"/>
  <c r="AL95" i="1"/>
  <c r="AL94" i="1"/>
  <c r="AL93" i="1"/>
  <c r="AL92" i="1"/>
  <c r="AL91" i="1"/>
  <c r="AL90" i="1"/>
  <c r="AL89" i="1"/>
  <c r="AL88" i="1"/>
  <c r="AL87" i="1"/>
  <c r="AL86" i="1"/>
  <c r="AL85" i="1"/>
  <c r="AL84" i="1"/>
  <c r="AL83" i="1"/>
  <c r="AL82" i="1"/>
  <c r="AL81" i="1"/>
  <c r="AL80" i="1"/>
  <c r="AL79" i="1"/>
  <c r="AL78" i="1"/>
  <c r="AL77" i="1"/>
  <c r="AL76" i="1"/>
  <c r="AL75" i="1"/>
  <c r="AL74" i="1"/>
  <c r="AL73" i="1"/>
  <c r="AL72" i="1"/>
  <c r="AL71" i="1"/>
  <c r="AL70" i="1"/>
  <c r="AL69" i="1"/>
  <c r="AL68" i="1"/>
  <c r="AL67" i="1"/>
  <c r="AL66" i="1"/>
  <c r="AL65" i="1"/>
  <c r="AL64" i="1"/>
  <c r="AL63" i="1"/>
  <c r="AL62" i="1"/>
  <c r="AL61" i="1"/>
  <c r="AL60" i="1"/>
  <c r="AL59" i="1"/>
  <c r="AL58" i="1"/>
  <c r="AL57" i="1"/>
  <c r="AL56" i="1"/>
  <c r="AL55" i="1"/>
  <c r="AL54" i="1"/>
  <c r="AL53" i="1"/>
  <c r="AL52" i="1"/>
  <c r="AL51" i="1"/>
  <c r="AL50" i="1"/>
  <c r="AL49" i="1"/>
  <c r="AL48" i="1"/>
  <c r="AL47" i="1"/>
  <c r="AL46" i="1"/>
  <c r="AL45" i="1"/>
  <c r="AL44" i="1"/>
  <c r="AL43" i="1"/>
  <c r="AL42" i="1"/>
  <c r="AL41" i="1"/>
  <c r="AL40" i="1"/>
  <c r="AL39" i="1"/>
  <c r="AL38" i="1"/>
  <c r="AL37" i="1"/>
  <c r="AL36" i="1"/>
  <c r="AL35" i="1"/>
  <c r="AL34" i="1"/>
  <c r="AL33" i="1"/>
  <c r="AL32" i="1"/>
  <c r="AL31" i="1"/>
  <c r="AL30" i="1"/>
  <c r="AL29" i="1"/>
  <c r="AL28" i="1"/>
  <c r="AL27" i="1"/>
  <c r="AL26" i="1"/>
  <c r="AL25" i="1"/>
  <c r="AL24" i="1"/>
  <c r="AL23" i="1"/>
  <c r="AL22" i="1"/>
  <c r="AL21" i="1"/>
  <c r="AL20" i="1"/>
  <c r="AL19" i="1"/>
  <c r="AL18" i="1"/>
  <c r="AL17" i="1"/>
  <c r="AL16" i="1"/>
  <c r="AL15" i="1"/>
  <c r="AL14" i="1"/>
  <c r="AL13" i="1"/>
  <c r="AL12" i="1"/>
  <c r="AL11" i="1"/>
  <c r="AL10" i="1"/>
  <c r="AL9" i="1"/>
  <c r="AL8" i="1"/>
  <c r="AL7" i="1"/>
  <c r="AL6" i="1"/>
  <c r="AL5" i="1"/>
  <c r="AL4" i="1"/>
  <c r="AL3" i="1"/>
  <c r="AL2" i="1"/>
  <c r="AH1262" i="1"/>
  <c r="R2176" i="1" l="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L2176" i="1" a="1"/>
  <c r="L2176" i="1" s="1"/>
  <c r="L2175" i="1" a="1"/>
  <c r="L2175" i="1" s="1"/>
  <c r="L2174" i="1" a="1"/>
  <c r="L2174" i="1" s="1"/>
  <c r="L2173" i="1" a="1"/>
  <c r="L2173" i="1" s="1"/>
  <c r="L2172" i="1" a="1"/>
  <c r="L2172" i="1" s="1"/>
  <c r="L2171" i="1" a="1"/>
  <c r="L2171" i="1" s="1"/>
  <c r="L2170" i="1" a="1"/>
  <c r="L2170" i="1" s="1"/>
  <c r="L2169" i="1" a="1"/>
  <c r="L2169" i="1" s="1"/>
  <c r="L2168" i="1" a="1"/>
  <c r="L2168" i="1" s="1"/>
  <c r="L2167" i="1" a="1"/>
  <c r="L2167" i="1" s="1"/>
  <c r="L2166" i="1" a="1"/>
  <c r="L2166" i="1" s="1"/>
  <c r="L2165" i="1" a="1"/>
  <c r="L2165" i="1" s="1"/>
  <c r="L2164" i="1" a="1"/>
  <c r="L2164" i="1" s="1"/>
  <c r="L2163" i="1" a="1"/>
  <c r="L2163" i="1" s="1"/>
  <c r="L2162" i="1" a="1"/>
  <c r="L2162" i="1" s="1"/>
  <c r="L2161" i="1" a="1"/>
  <c r="L2161" i="1" s="1"/>
  <c r="L2160" i="1" a="1"/>
  <c r="L2160" i="1" s="1"/>
  <c r="L2159" i="1" a="1"/>
  <c r="L2159" i="1" s="1"/>
  <c r="L2158" i="1" a="1"/>
  <c r="L2158" i="1" s="1"/>
  <c r="L2157" i="1" a="1"/>
  <c r="L2157" i="1" s="1"/>
  <c r="L2156" i="1" a="1"/>
  <c r="L2156" i="1" s="1"/>
  <c r="L2155" i="1" a="1"/>
  <c r="L2155" i="1" s="1"/>
  <c r="L2154" i="1" a="1"/>
  <c r="L2154" i="1" s="1"/>
  <c r="L2153" i="1" a="1"/>
  <c r="L2153" i="1" s="1"/>
  <c r="L2152" i="1" a="1"/>
  <c r="L2152" i="1" s="1"/>
  <c r="L2151" i="1" a="1"/>
  <c r="L2151" i="1" s="1"/>
  <c r="L2150" i="1" a="1"/>
  <c r="L2150" i="1" s="1"/>
  <c r="L2149" i="1" a="1"/>
  <c r="L2149" i="1" s="1"/>
  <c r="L2148" i="1" a="1"/>
  <c r="L2148" i="1" s="1"/>
  <c r="L2147" i="1" a="1"/>
  <c r="L2147" i="1" s="1"/>
  <c r="L2146" i="1" a="1"/>
  <c r="L2146" i="1" s="1"/>
  <c r="L2145" i="1" a="1"/>
  <c r="L2145" i="1" s="1"/>
  <c r="L2144" i="1" a="1"/>
  <c r="L2144" i="1" s="1"/>
  <c r="L2143" i="1" a="1"/>
  <c r="L2143" i="1" s="1"/>
  <c r="L2142" i="1" a="1"/>
  <c r="L2142" i="1" s="1"/>
  <c r="L2141" i="1" a="1"/>
  <c r="L2141" i="1" s="1"/>
  <c r="L2140" i="1" a="1"/>
  <c r="L2140" i="1" s="1"/>
  <c r="L2139" i="1" a="1"/>
  <c r="L2139" i="1" s="1"/>
  <c r="L2138" i="1" a="1"/>
  <c r="L2138" i="1" s="1"/>
  <c r="L2137" i="1" a="1"/>
  <c r="L2137" i="1" s="1"/>
  <c r="L2136" i="1" a="1"/>
  <c r="L2136" i="1" s="1"/>
  <c r="L2135" i="1" a="1"/>
  <c r="L2135" i="1" s="1"/>
  <c r="L2134" i="1" a="1"/>
  <c r="L2134" i="1" s="1"/>
  <c r="L2133" i="1" a="1"/>
  <c r="L2133" i="1" s="1"/>
  <c r="L2132" i="1" a="1"/>
  <c r="L2132" i="1" s="1"/>
  <c r="L2131" i="1" a="1"/>
  <c r="L2131" i="1" s="1"/>
  <c r="L2130" i="1" a="1"/>
  <c r="L2130" i="1" s="1"/>
  <c r="L2129" i="1" a="1"/>
  <c r="L2129" i="1" s="1"/>
  <c r="L2128" i="1" a="1"/>
  <c r="L2128" i="1" s="1"/>
  <c r="L2127" i="1" a="1"/>
  <c r="L2127" i="1" s="1"/>
  <c r="L2126" i="1" a="1"/>
  <c r="L2126" i="1" s="1"/>
  <c r="L2125" i="1" a="1"/>
  <c r="L2125" i="1" s="1"/>
  <c r="L2124" i="1" a="1"/>
  <c r="L2124" i="1" s="1"/>
  <c r="L2123" i="1" a="1"/>
  <c r="L2123" i="1" s="1"/>
  <c r="L2122" i="1" a="1"/>
  <c r="L2122" i="1" s="1"/>
  <c r="L2121" i="1" a="1"/>
  <c r="L2121" i="1" s="1"/>
  <c r="L2120" i="1" a="1"/>
  <c r="L2120" i="1" s="1"/>
  <c r="L2119" i="1" a="1"/>
  <c r="L2119" i="1" s="1"/>
  <c r="L2118" i="1" a="1"/>
  <c r="L2118" i="1" s="1"/>
  <c r="L2117" i="1" a="1"/>
  <c r="L2117" i="1" s="1"/>
  <c r="L2116" i="1" a="1"/>
  <c r="L2116" i="1" s="1"/>
  <c r="L2115" i="1" a="1"/>
  <c r="L2115" i="1" s="1"/>
  <c r="L2114" i="1" a="1"/>
  <c r="L2114" i="1" s="1"/>
  <c r="L2113" i="1" a="1"/>
  <c r="L2113" i="1" s="1"/>
  <c r="L2112" i="1" a="1"/>
  <c r="L2112" i="1" s="1"/>
  <c r="L2111" i="1" a="1"/>
  <c r="L2111" i="1" s="1"/>
  <c r="L2110" i="1" a="1"/>
  <c r="L2110" i="1" s="1"/>
  <c r="L2109" i="1" a="1"/>
  <c r="L2109" i="1" s="1"/>
  <c r="L2108" i="1" a="1"/>
  <c r="L2108" i="1" s="1"/>
  <c r="L2107" i="1" a="1"/>
  <c r="L2107" i="1" s="1"/>
  <c r="L2106" i="1" a="1"/>
  <c r="L2106" i="1" s="1"/>
  <c r="L2105" i="1" a="1"/>
  <c r="L2105" i="1" s="1"/>
  <c r="L2104" i="1" a="1"/>
  <c r="L2104" i="1" s="1"/>
  <c r="L2103" i="1" a="1"/>
  <c r="L2103" i="1" s="1"/>
  <c r="L2102" i="1" a="1"/>
  <c r="L2102" i="1" s="1"/>
  <c r="L2101" i="1" a="1"/>
  <c r="L2101" i="1" s="1"/>
  <c r="L2100" i="1" a="1"/>
  <c r="L2100" i="1" s="1"/>
  <c r="L2099" i="1" a="1"/>
  <c r="L2099" i="1" s="1"/>
  <c r="L2098" i="1" a="1"/>
  <c r="L2098" i="1" s="1"/>
  <c r="L2097" i="1" a="1"/>
  <c r="L2097" i="1" s="1"/>
  <c r="L2096" i="1" a="1"/>
  <c r="L2096" i="1" s="1"/>
  <c r="L2095" i="1" a="1"/>
  <c r="L2095" i="1" s="1"/>
  <c r="L2094" i="1" a="1"/>
  <c r="L2094" i="1" s="1"/>
  <c r="L2093" i="1" a="1"/>
  <c r="L2093" i="1" s="1"/>
  <c r="L2092" i="1" a="1"/>
  <c r="L2092" i="1" s="1"/>
  <c r="L2091" i="1" a="1"/>
  <c r="L2091" i="1" s="1"/>
  <c r="L2090" i="1" a="1"/>
  <c r="L2090" i="1" s="1"/>
  <c r="L2089" i="1" a="1"/>
  <c r="L2089" i="1" s="1"/>
  <c r="L2088" i="1" a="1"/>
  <c r="L2088" i="1" s="1"/>
  <c r="L2087" i="1" a="1"/>
  <c r="L2087" i="1" s="1"/>
  <c r="L2086" i="1" a="1"/>
  <c r="L2086" i="1" s="1"/>
  <c r="L2085" i="1" a="1"/>
  <c r="L2085" i="1" s="1"/>
  <c r="L2084" i="1" a="1"/>
  <c r="L2084" i="1" s="1"/>
  <c r="L2083" i="1" a="1"/>
  <c r="L2083" i="1" s="1"/>
  <c r="L2082" i="1" a="1"/>
  <c r="L2082" i="1" s="1"/>
  <c r="L2081" i="1" a="1"/>
  <c r="L2081" i="1" s="1"/>
  <c r="L2080" i="1" a="1"/>
  <c r="L2080" i="1" s="1"/>
  <c r="L2079" i="1" a="1"/>
  <c r="L2079" i="1" s="1"/>
  <c r="L2078" i="1" a="1"/>
  <c r="L2078" i="1" s="1"/>
  <c r="L2077" i="1" a="1"/>
  <c r="L2077" i="1" s="1"/>
  <c r="L2076" i="1" a="1"/>
  <c r="L2076" i="1" s="1"/>
  <c r="L2075" i="1" a="1"/>
  <c r="L2075" i="1" s="1"/>
  <c r="L2074" i="1" a="1"/>
  <c r="L2074" i="1" s="1"/>
  <c r="L2073" i="1" a="1"/>
  <c r="L2073" i="1" s="1"/>
  <c r="L2072" i="1" a="1"/>
  <c r="L2072" i="1" s="1"/>
  <c r="L2071" i="1" a="1"/>
  <c r="L2071" i="1" s="1"/>
  <c r="L2070" i="1" a="1"/>
  <c r="L2070" i="1" s="1"/>
  <c r="L2069" i="1" a="1"/>
  <c r="L2069" i="1" s="1"/>
  <c r="L2068" i="1" a="1"/>
  <c r="L2068" i="1" s="1"/>
  <c r="L2067" i="1" a="1"/>
  <c r="L2067" i="1" s="1"/>
  <c r="L2066" i="1" a="1"/>
  <c r="L2066" i="1" s="1"/>
  <c r="L2065" i="1" a="1"/>
  <c r="L2065" i="1" s="1"/>
  <c r="L2064" i="1" a="1"/>
  <c r="L2064" i="1" s="1"/>
  <c r="L2063" i="1" a="1"/>
  <c r="L2063" i="1" s="1"/>
  <c r="L2062" i="1" a="1"/>
  <c r="L2062" i="1" s="1"/>
  <c r="L2061" i="1" a="1"/>
  <c r="L2061" i="1" s="1"/>
  <c r="L2060" i="1"/>
  <c r="L2060" i="1" a="1"/>
  <c r="L2059" i="1" a="1"/>
  <c r="L2059" i="1" s="1"/>
  <c r="L2058" i="1" a="1"/>
  <c r="L2058" i="1" s="1"/>
  <c r="L2057" i="1" a="1"/>
  <c r="L2057" i="1" s="1"/>
  <c r="L2056" i="1" a="1"/>
  <c r="L2056" i="1" s="1"/>
  <c r="L2055" i="1" a="1"/>
  <c r="L2055" i="1" s="1"/>
  <c r="L2054" i="1" a="1"/>
  <c r="L2054" i="1" s="1"/>
  <c r="L2053" i="1" a="1"/>
  <c r="L2053" i="1" s="1"/>
  <c r="L2052" i="1" a="1"/>
  <c r="L2052" i="1" s="1"/>
  <c r="L2051" i="1" a="1"/>
  <c r="L2051" i="1" s="1"/>
  <c r="L2050" i="1" a="1"/>
  <c r="L2050" i="1" s="1"/>
  <c r="L2049" i="1" a="1"/>
  <c r="L2049" i="1" s="1"/>
  <c r="L2048" i="1" a="1"/>
  <c r="L2048" i="1" s="1"/>
  <c r="L2047" i="1" a="1"/>
  <c r="L2047" i="1" s="1"/>
  <c r="L2046" i="1" a="1"/>
  <c r="L2046" i="1" s="1"/>
  <c r="L2045" i="1" a="1"/>
  <c r="L2045" i="1" s="1"/>
  <c r="L2044" i="1" a="1"/>
  <c r="L2044" i="1" s="1"/>
  <c r="L2043" i="1" a="1"/>
  <c r="L2043" i="1" s="1"/>
  <c r="L2042" i="1" a="1"/>
  <c r="L2042" i="1" s="1"/>
  <c r="L2041" i="1" a="1"/>
  <c r="L2041" i="1" s="1"/>
  <c r="L2040" i="1" a="1"/>
  <c r="L2040" i="1" s="1"/>
  <c r="L2039" i="1" a="1"/>
  <c r="L2039" i="1" s="1"/>
  <c r="L2038" i="1" a="1"/>
  <c r="L2038" i="1" s="1"/>
  <c r="L2037" i="1" a="1"/>
  <c r="L2037" i="1" s="1"/>
  <c r="L2036" i="1" a="1"/>
  <c r="L2036" i="1" s="1"/>
  <c r="L2035" i="1" a="1"/>
  <c r="L2035" i="1" s="1"/>
  <c r="L2034" i="1" a="1"/>
  <c r="L2034" i="1" s="1"/>
  <c r="L2033" i="1" a="1"/>
  <c r="L2033" i="1" s="1"/>
  <c r="L2032" i="1" a="1"/>
  <c r="L2032" i="1" s="1"/>
  <c r="L2031" i="1" a="1"/>
  <c r="L2031" i="1" s="1"/>
  <c r="L2030" i="1" a="1"/>
  <c r="L2030" i="1" s="1"/>
  <c r="L2029" i="1" a="1"/>
  <c r="L2029" i="1" s="1"/>
  <c r="L2028" i="1" a="1"/>
  <c r="L2028" i="1" s="1"/>
  <c r="L2027" i="1" a="1"/>
  <c r="L2027" i="1" s="1"/>
  <c r="L2026" i="1" a="1"/>
  <c r="L2026" i="1" s="1"/>
  <c r="L2025" i="1" a="1"/>
  <c r="L2025" i="1" s="1"/>
  <c r="L2024" i="1" a="1"/>
  <c r="L2024" i="1" s="1"/>
  <c r="L2023" i="1" a="1"/>
  <c r="L2023" i="1" s="1"/>
  <c r="L2022" i="1" a="1"/>
  <c r="L2022" i="1" s="1"/>
  <c r="L2021" i="1" a="1"/>
  <c r="L2021" i="1" s="1"/>
  <c r="L2020" i="1" a="1"/>
  <c r="L2020" i="1" s="1"/>
  <c r="L2019" i="1" a="1"/>
  <c r="L2019" i="1" s="1"/>
  <c r="L2018" i="1" a="1"/>
  <c r="L2018" i="1" s="1"/>
  <c r="L2017" i="1" a="1"/>
  <c r="L2017" i="1" s="1"/>
  <c r="L2016" i="1" a="1"/>
  <c r="L2016" i="1" s="1"/>
  <c r="L2015" i="1" a="1"/>
  <c r="L2015" i="1" s="1"/>
  <c r="L2014" i="1" a="1"/>
  <c r="L2014" i="1" s="1"/>
  <c r="L2013" i="1" a="1"/>
  <c r="L2013" i="1" s="1"/>
  <c r="L2012" i="1" a="1"/>
  <c r="L2012" i="1" s="1"/>
  <c r="L2011" i="1" a="1"/>
  <c r="L2011" i="1" s="1"/>
  <c r="L2010" i="1" a="1"/>
  <c r="L2010" i="1" s="1"/>
  <c r="L2009" i="1" a="1"/>
  <c r="L2009" i="1" s="1"/>
  <c r="L2008" i="1" a="1"/>
  <c r="L2008" i="1" s="1"/>
  <c r="L2007" i="1" a="1"/>
  <c r="L2007" i="1" s="1"/>
  <c r="L2006" i="1" a="1"/>
  <c r="L2006" i="1" s="1"/>
  <c r="L2005" i="1" a="1"/>
  <c r="L2005" i="1" s="1"/>
  <c r="L2004" i="1" a="1"/>
  <c r="L2004" i="1" s="1"/>
  <c r="L2003" i="1" a="1"/>
  <c r="L2003" i="1" s="1"/>
  <c r="L2002" i="1" a="1"/>
  <c r="L2002" i="1" s="1"/>
  <c r="L2001" i="1" a="1"/>
  <c r="L2001" i="1" s="1"/>
  <c r="L2000" i="1" a="1"/>
  <c r="L2000" i="1" s="1"/>
  <c r="L1999" i="1" a="1"/>
  <c r="L1999" i="1" s="1"/>
  <c r="L1998" i="1" a="1"/>
  <c r="L1998" i="1" s="1"/>
  <c r="L1997" i="1" a="1"/>
  <c r="L1997" i="1" s="1"/>
  <c r="L1996" i="1" a="1"/>
  <c r="L1996" i="1" s="1"/>
  <c r="L1995" i="1" a="1"/>
  <c r="L1995" i="1" s="1"/>
  <c r="L1994" i="1" a="1"/>
  <c r="L1994" i="1" s="1"/>
  <c r="L1993" i="1" a="1"/>
  <c r="L1993" i="1" s="1"/>
  <c r="L1992" i="1" a="1"/>
  <c r="L1992" i="1" s="1"/>
  <c r="L1991" i="1" a="1"/>
  <c r="L1991" i="1" s="1"/>
  <c r="L1990" i="1" a="1"/>
  <c r="L1990" i="1" s="1"/>
  <c r="L1989" i="1" a="1"/>
  <c r="L1989" i="1" s="1"/>
  <c r="L1988" i="1" a="1"/>
  <c r="L1988" i="1" s="1"/>
  <c r="L1987" i="1" a="1"/>
  <c r="L1987" i="1" s="1"/>
  <c r="L1986" i="1" a="1"/>
  <c r="L1986" i="1" s="1"/>
  <c r="L1985" i="1" a="1"/>
  <c r="L1985" i="1" s="1"/>
  <c r="L1984" i="1" a="1"/>
  <c r="L1984" i="1" s="1"/>
  <c r="L1983" i="1" a="1"/>
  <c r="L1983" i="1" s="1"/>
  <c r="L1982" i="1" a="1"/>
  <c r="L1982" i="1" s="1"/>
  <c r="L1981" i="1" a="1"/>
  <c r="L1981" i="1" s="1"/>
  <c r="L1980" i="1" a="1"/>
  <c r="L1980" i="1" s="1"/>
  <c r="L1979" i="1" a="1"/>
  <c r="L1979" i="1" s="1"/>
  <c r="L1978" i="1" a="1"/>
  <c r="L1978" i="1" s="1"/>
  <c r="L1977" i="1" a="1"/>
  <c r="L1977" i="1" s="1"/>
  <c r="L1976" i="1" a="1"/>
  <c r="L1976" i="1" s="1"/>
  <c r="L1975" i="1" a="1"/>
  <c r="L1975" i="1" s="1"/>
  <c r="L1974" i="1" a="1"/>
  <c r="L1974" i="1" s="1"/>
  <c r="L1973" i="1" a="1"/>
  <c r="L1973" i="1" s="1"/>
  <c r="L1972" i="1" a="1"/>
  <c r="L1972" i="1" s="1"/>
  <c r="L1971" i="1" a="1"/>
  <c r="L1971" i="1" s="1"/>
  <c r="L1970" i="1" a="1"/>
  <c r="L1970" i="1" s="1"/>
  <c r="L1969" i="1" a="1"/>
  <c r="L1969" i="1" s="1"/>
  <c r="L1968" i="1" a="1"/>
  <c r="L1968" i="1" s="1"/>
  <c r="L1967" i="1" a="1"/>
  <c r="L1967" i="1" s="1"/>
  <c r="L1966" i="1" a="1"/>
  <c r="L1966" i="1" s="1"/>
  <c r="L1965" i="1" a="1"/>
  <c r="L1965" i="1" s="1"/>
  <c r="L1964" i="1" a="1"/>
  <c r="L1964" i="1" s="1"/>
  <c r="L1963" i="1" a="1"/>
  <c r="L1963" i="1" s="1"/>
  <c r="L1962" i="1" a="1"/>
  <c r="L1962" i="1" s="1"/>
  <c r="L1961" i="1" a="1"/>
  <c r="L1961" i="1" s="1"/>
  <c r="L1960" i="1" a="1"/>
  <c r="L1960" i="1" s="1"/>
  <c r="L1959" i="1" a="1"/>
  <c r="L1959" i="1" s="1"/>
  <c r="L1958" i="1" a="1"/>
  <c r="L1958" i="1" s="1"/>
  <c r="L1957" i="1" a="1"/>
  <c r="L1957" i="1" s="1"/>
  <c r="L1956" i="1" a="1"/>
  <c r="L1956" i="1" s="1"/>
  <c r="L1955" i="1" a="1"/>
  <c r="L1955" i="1" s="1"/>
  <c r="L1954" i="1" a="1"/>
  <c r="L1954" i="1" s="1"/>
  <c r="L1953" i="1" a="1"/>
  <c r="L1953" i="1" s="1"/>
  <c r="L1952" i="1" a="1"/>
  <c r="L1952" i="1" s="1"/>
  <c r="L1951" i="1" a="1"/>
  <c r="L1951" i="1" s="1"/>
  <c r="L1950" i="1" a="1"/>
  <c r="L1950" i="1" s="1"/>
  <c r="L1949" i="1" a="1"/>
  <c r="L1949" i="1" s="1"/>
  <c r="L1948" i="1" a="1"/>
  <c r="L1948" i="1" s="1"/>
  <c r="L1947" i="1" a="1"/>
  <c r="L1947" i="1" s="1"/>
  <c r="L1946" i="1" a="1"/>
  <c r="L1946" i="1" s="1"/>
  <c r="L1945" i="1" a="1"/>
  <c r="L1945" i="1" s="1"/>
  <c r="L1944" i="1" a="1"/>
  <c r="L1944" i="1" s="1"/>
  <c r="L1943" i="1" a="1"/>
  <c r="L1943" i="1" s="1"/>
  <c r="L1942" i="1" a="1"/>
  <c r="L1942" i="1" s="1"/>
  <c r="L1941" i="1" a="1"/>
  <c r="L1941" i="1" s="1"/>
  <c r="L1940" i="1" a="1"/>
  <c r="L1940" i="1" s="1"/>
  <c r="L1939" i="1" a="1"/>
  <c r="L1939" i="1" s="1"/>
  <c r="L1938" i="1" a="1"/>
  <c r="L1938" i="1" s="1"/>
  <c r="L1937" i="1" a="1"/>
  <c r="L1937" i="1" s="1"/>
  <c r="L1936" i="1" a="1"/>
  <c r="L1936" i="1" s="1"/>
  <c r="L1935" i="1" a="1"/>
  <c r="L1935" i="1" s="1"/>
  <c r="L1934" i="1" a="1"/>
  <c r="L1934" i="1" s="1"/>
  <c r="L1933" i="1" a="1"/>
  <c r="L1933" i="1" s="1"/>
  <c r="L1932" i="1" a="1"/>
  <c r="L1932" i="1" s="1"/>
  <c r="L1931" i="1" a="1"/>
  <c r="L1931" i="1" s="1"/>
  <c r="L1930" i="1" a="1"/>
  <c r="L1930" i="1" s="1"/>
  <c r="L1929" i="1" a="1"/>
  <c r="L1929" i="1" s="1"/>
  <c r="L1928" i="1" a="1"/>
  <c r="L1928" i="1" s="1"/>
  <c r="L1927" i="1" a="1"/>
  <c r="L1927" i="1" s="1"/>
  <c r="L1926" i="1" a="1"/>
  <c r="L1926" i="1" s="1"/>
  <c r="L1925" i="1" a="1"/>
  <c r="L1925" i="1" s="1"/>
  <c r="L1924" i="1" a="1"/>
  <c r="L1924" i="1" s="1"/>
  <c r="L1923" i="1" a="1"/>
  <c r="L1923" i="1" s="1"/>
  <c r="L1922" i="1" a="1"/>
  <c r="L1922" i="1" s="1"/>
  <c r="L1921" i="1" a="1"/>
  <c r="L1921" i="1" s="1"/>
  <c r="L1920" i="1" a="1"/>
  <c r="L1920" i="1" s="1"/>
  <c r="L1919" i="1" a="1"/>
  <c r="L1919" i="1" s="1"/>
  <c r="L1918" i="1" a="1"/>
  <c r="L1918" i="1" s="1"/>
  <c r="L1917" i="1" a="1"/>
  <c r="L1917" i="1" s="1"/>
  <c r="L1916" i="1" a="1"/>
  <c r="L1916" i="1" s="1"/>
  <c r="L1915" i="1" a="1"/>
  <c r="L1915" i="1" s="1"/>
  <c r="L1914" i="1" a="1"/>
  <c r="L1914" i="1" s="1"/>
  <c r="L1913" i="1" a="1"/>
  <c r="L1913" i="1" s="1"/>
  <c r="L1912" i="1" a="1"/>
  <c r="L1912" i="1" s="1"/>
  <c r="L1911" i="1" a="1"/>
  <c r="L1911" i="1" s="1"/>
  <c r="L1910" i="1" a="1"/>
  <c r="L1910" i="1" s="1"/>
  <c r="L1909" i="1" a="1"/>
  <c r="L1909" i="1" s="1"/>
  <c r="L1908" i="1" a="1"/>
  <c r="L1908" i="1" s="1"/>
  <c r="L1907" i="1" a="1"/>
  <c r="L1907" i="1" s="1"/>
  <c r="L1906" i="1" a="1"/>
  <c r="L1906" i="1" s="1"/>
  <c r="L1905" i="1" a="1"/>
  <c r="L1905" i="1" s="1"/>
  <c r="L1904" i="1" a="1"/>
  <c r="L1904" i="1" s="1"/>
  <c r="L1903" i="1" a="1"/>
  <c r="L1903" i="1" s="1"/>
  <c r="L1902" i="1" a="1"/>
  <c r="L1902" i="1" s="1"/>
  <c r="L1901" i="1" a="1"/>
  <c r="L1901" i="1" s="1"/>
  <c r="L1900" i="1" a="1"/>
  <c r="L1900" i="1" s="1"/>
  <c r="L1899" i="1" a="1"/>
  <c r="L1899" i="1" s="1"/>
  <c r="L1898" i="1" a="1"/>
  <c r="L1898" i="1" s="1"/>
  <c r="L1897" i="1" a="1"/>
  <c r="L1897" i="1" s="1"/>
  <c r="L1896" i="1" a="1"/>
  <c r="L1896" i="1" s="1"/>
  <c r="L1895" i="1" a="1"/>
  <c r="L1895" i="1" s="1"/>
  <c r="L1894" i="1" a="1"/>
  <c r="L1894" i="1" s="1"/>
  <c r="L1893" i="1" a="1"/>
  <c r="L1893" i="1" s="1"/>
  <c r="L1892" i="1" a="1"/>
  <c r="L1892" i="1" s="1"/>
  <c r="L1891" i="1" a="1"/>
  <c r="L1891" i="1" s="1"/>
  <c r="L1890" i="1" a="1"/>
  <c r="L1890" i="1" s="1"/>
  <c r="L1889" i="1" a="1"/>
  <c r="L1889" i="1" s="1"/>
  <c r="L1888" i="1" a="1"/>
  <c r="L1888" i="1" s="1"/>
  <c r="L1887" i="1" a="1"/>
  <c r="L1887" i="1" s="1"/>
  <c r="L1886" i="1" a="1"/>
  <c r="L1886" i="1" s="1"/>
  <c r="L1885" i="1" a="1"/>
  <c r="L1885" i="1" s="1"/>
  <c r="L1884" i="1" a="1"/>
  <c r="L1884" i="1" s="1"/>
  <c r="L1883" i="1" a="1"/>
  <c r="L1883" i="1" s="1"/>
  <c r="L1882" i="1" a="1"/>
  <c r="L1882" i="1" s="1"/>
  <c r="L1881" i="1" a="1"/>
  <c r="L1881" i="1" s="1"/>
  <c r="L1880" i="1" a="1"/>
  <c r="L1880" i="1" s="1"/>
  <c r="L1879" i="1" a="1"/>
  <c r="L1879" i="1" s="1"/>
  <c r="L1878" i="1" a="1"/>
  <c r="L1878" i="1" s="1"/>
  <c r="L1877" i="1" a="1"/>
  <c r="L1877" i="1" s="1"/>
  <c r="L1876" i="1" a="1"/>
  <c r="L1876" i="1" s="1"/>
  <c r="L1875" i="1" a="1"/>
  <c r="L1875" i="1" s="1"/>
  <c r="L1874" i="1" a="1"/>
  <c r="L1874" i="1" s="1"/>
  <c r="L1873" i="1" a="1"/>
  <c r="L1873" i="1" s="1"/>
  <c r="L1872" i="1" a="1"/>
  <c r="L1872" i="1" s="1"/>
  <c r="L1871" i="1" a="1"/>
  <c r="L1871" i="1" s="1"/>
  <c r="L1870" i="1" a="1"/>
  <c r="L1870" i="1" s="1"/>
  <c r="L1869" i="1" a="1"/>
  <c r="L1869" i="1" s="1"/>
  <c r="L1868" i="1" a="1"/>
  <c r="L1868" i="1" s="1"/>
  <c r="L1867" i="1" a="1"/>
  <c r="L1867" i="1" s="1"/>
  <c r="L1866" i="1" a="1"/>
  <c r="L1866" i="1" s="1"/>
  <c r="L1865" i="1" a="1"/>
  <c r="L1865" i="1" s="1"/>
  <c r="L1864" i="1" a="1"/>
  <c r="L1864" i="1" s="1"/>
  <c r="L1863" i="1" a="1"/>
  <c r="L1863" i="1" s="1"/>
  <c r="L1862" i="1" a="1"/>
  <c r="L1862" i="1" s="1"/>
  <c r="L1861" i="1" a="1"/>
  <c r="L1861" i="1" s="1"/>
  <c r="L1860" i="1" a="1"/>
  <c r="L1860" i="1" s="1"/>
  <c r="L1859" i="1" a="1"/>
  <c r="L1859" i="1" s="1"/>
  <c r="L1858" i="1" a="1"/>
  <c r="L1858" i="1" s="1"/>
  <c r="L1857" i="1" a="1"/>
  <c r="L1857" i="1" s="1"/>
  <c r="L1856" i="1" a="1"/>
  <c r="L1856" i="1" s="1"/>
  <c r="L1855" i="1" a="1"/>
  <c r="L1855" i="1" s="1"/>
  <c r="L1854" i="1" a="1"/>
  <c r="L1854" i="1" s="1"/>
  <c r="L1853" i="1" a="1"/>
  <c r="L1853" i="1" s="1"/>
  <c r="L1852" i="1" a="1"/>
  <c r="L1852" i="1" s="1"/>
  <c r="L1851" i="1" a="1"/>
  <c r="L1851" i="1" s="1"/>
  <c r="L1850" i="1" a="1"/>
  <c r="L1850" i="1" s="1"/>
  <c r="L1849" i="1" a="1"/>
  <c r="L1849" i="1" s="1"/>
  <c r="L1848" i="1" a="1"/>
  <c r="L1848" i="1" s="1"/>
  <c r="L1847" i="1" a="1"/>
  <c r="L1847" i="1" s="1"/>
  <c r="L1846" i="1" a="1"/>
  <c r="L1846" i="1" s="1"/>
  <c r="L1845" i="1" a="1"/>
  <c r="L1845" i="1" s="1"/>
  <c r="L1844" i="1" a="1"/>
  <c r="L1844" i="1" s="1"/>
  <c r="L1843" i="1" a="1"/>
  <c r="L1843" i="1" s="1"/>
  <c r="L1842" i="1" a="1"/>
  <c r="L1842" i="1" s="1"/>
  <c r="L1841" i="1" a="1"/>
  <c r="L1841" i="1" s="1"/>
  <c r="L1840" i="1" a="1"/>
  <c r="L1840" i="1" s="1"/>
  <c r="L1839" i="1" a="1"/>
  <c r="L1839" i="1" s="1"/>
  <c r="L1838" i="1" a="1"/>
  <c r="L1838" i="1" s="1"/>
  <c r="L1837" i="1" a="1"/>
  <c r="L1837" i="1" s="1"/>
  <c r="L1836" i="1" a="1"/>
  <c r="L1836" i="1" s="1"/>
  <c r="L1835" i="1" a="1"/>
  <c r="L1835" i="1" s="1"/>
  <c r="L1834" i="1" a="1"/>
  <c r="L1834" i="1" s="1"/>
  <c r="L1833" i="1" a="1"/>
  <c r="L1833" i="1" s="1"/>
  <c r="L1832" i="1" a="1"/>
  <c r="L1832" i="1" s="1"/>
  <c r="L1831" i="1" a="1"/>
  <c r="L1831" i="1" s="1"/>
  <c r="L1830" i="1" a="1"/>
  <c r="L1830" i="1" s="1"/>
  <c r="L1829" i="1" a="1"/>
  <c r="L1829" i="1" s="1"/>
  <c r="L1828" i="1" a="1"/>
  <c r="L1828" i="1" s="1"/>
  <c r="L1827" i="1" a="1"/>
  <c r="L1827" i="1" s="1"/>
  <c r="L1826" i="1" a="1"/>
  <c r="L1826" i="1" s="1"/>
  <c r="L1825" i="1" a="1"/>
  <c r="L1825" i="1" s="1"/>
  <c r="L1824" i="1" a="1"/>
  <c r="L1824" i="1" s="1"/>
  <c r="L1823" i="1" a="1"/>
  <c r="L1823" i="1" s="1"/>
  <c r="L1822" i="1" a="1"/>
  <c r="L1822" i="1" s="1"/>
  <c r="L1821" i="1" a="1"/>
  <c r="L1821" i="1" s="1"/>
  <c r="L1820" i="1" a="1"/>
  <c r="L1820" i="1" s="1"/>
  <c r="L1819" i="1" a="1"/>
  <c r="L1819" i="1" s="1"/>
  <c r="L1818" i="1" a="1"/>
  <c r="L1818" i="1" s="1"/>
  <c r="L1817" i="1" a="1"/>
  <c r="L1817" i="1" s="1"/>
  <c r="L1816" i="1" a="1"/>
  <c r="L1816" i="1" s="1"/>
  <c r="L1815" i="1" a="1"/>
  <c r="L1815" i="1" s="1"/>
  <c r="L1814" i="1" a="1"/>
  <c r="L1814" i="1" s="1"/>
  <c r="L1813" i="1" a="1"/>
  <c r="L1813" i="1" s="1"/>
  <c r="L1812" i="1" a="1"/>
  <c r="L1812" i="1" s="1"/>
  <c r="L1811" i="1" a="1"/>
  <c r="L1811" i="1" s="1"/>
  <c r="L1810" i="1" a="1"/>
  <c r="L1810" i="1" s="1"/>
  <c r="L1809" i="1" a="1"/>
  <c r="L1809" i="1" s="1"/>
  <c r="L1808" i="1" a="1"/>
  <c r="L1808" i="1" s="1"/>
  <c r="L1807" i="1" a="1"/>
  <c r="L1807" i="1" s="1"/>
  <c r="L1806" i="1" a="1"/>
  <c r="L1806" i="1" s="1"/>
  <c r="L1805" i="1" a="1"/>
  <c r="L1805" i="1" s="1"/>
  <c r="L1804" i="1" a="1"/>
  <c r="L1804" i="1" s="1"/>
  <c r="L1803" i="1" a="1"/>
  <c r="L1803" i="1" s="1"/>
  <c r="L1802" i="1" a="1"/>
  <c r="L1802" i="1" s="1"/>
  <c r="L1801" i="1" a="1"/>
  <c r="L1801" i="1" s="1"/>
  <c r="L1800" i="1" a="1"/>
  <c r="L1800" i="1" s="1"/>
  <c r="L1799" i="1" a="1"/>
  <c r="L1799" i="1" s="1"/>
  <c r="L1798" i="1" a="1"/>
  <c r="L1798" i="1" s="1"/>
  <c r="L1797" i="1" a="1"/>
  <c r="L1797" i="1" s="1"/>
  <c r="L1796" i="1" a="1"/>
  <c r="L1796" i="1" s="1"/>
  <c r="L1795" i="1" a="1"/>
  <c r="L1795" i="1" s="1"/>
  <c r="L1794" i="1" a="1"/>
  <c r="L1794" i="1" s="1"/>
  <c r="L1793" i="1" a="1"/>
  <c r="L1793" i="1" s="1"/>
  <c r="L1792" i="1" a="1"/>
  <c r="L1792" i="1" s="1"/>
  <c r="L1791" i="1" a="1"/>
  <c r="L1791" i="1" s="1"/>
  <c r="L1790" i="1" a="1"/>
  <c r="L1790" i="1" s="1"/>
  <c r="L1789" i="1" a="1"/>
  <c r="L1789" i="1" s="1"/>
  <c r="L1788" i="1" a="1"/>
  <c r="L1788" i="1" s="1"/>
  <c r="L1787" i="1" a="1"/>
  <c r="L1787" i="1" s="1"/>
  <c r="L1786" i="1" a="1"/>
  <c r="L1786" i="1" s="1"/>
  <c r="L1785" i="1" a="1"/>
  <c r="L1785" i="1" s="1"/>
  <c r="L1784" i="1" a="1"/>
  <c r="L1784" i="1" s="1"/>
  <c r="L1783" i="1" a="1"/>
  <c r="L1783" i="1" s="1"/>
  <c r="L1782" i="1" a="1"/>
  <c r="L1782" i="1" s="1"/>
  <c r="L1781" i="1" a="1"/>
  <c r="L1781" i="1" s="1"/>
  <c r="L1780" i="1" a="1"/>
  <c r="L1780" i="1" s="1"/>
  <c r="L1779" i="1" a="1"/>
  <c r="L1779" i="1" s="1"/>
  <c r="L1778" i="1" a="1"/>
  <c r="L1778" i="1" s="1"/>
  <c r="L1777" i="1" a="1"/>
  <c r="L1777" i="1" s="1"/>
  <c r="L1776" i="1" a="1"/>
  <c r="L1776" i="1" s="1"/>
  <c r="L1775" i="1" a="1"/>
  <c r="L1775" i="1" s="1"/>
  <c r="L1774" i="1" a="1"/>
  <c r="L1774" i="1" s="1"/>
  <c r="L1773" i="1" a="1"/>
  <c r="L1773" i="1" s="1"/>
  <c r="L1772" i="1" a="1"/>
  <c r="L1772" i="1" s="1"/>
  <c r="L1771" i="1" a="1"/>
  <c r="L1771" i="1" s="1"/>
  <c r="L1770" i="1" a="1"/>
  <c r="L1770" i="1" s="1"/>
  <c r="L1769" i="1" a="1"/>
  <c r="L1769" i="1" s="1"/>
  <c r="L1768" i="1" a="1"/>
  <c r="L1768" i="1" s="1"/>
  <c r="L1767" i="1" a="1"/>
  <c r="L1767" i="1" s="1"/>
  <c r="L1766" i="1" a="1"/>
  <c r="L1766" i="1" s="1"/>
  <c r="L1765" i="1" a="1"/>
  <c r="L1765" i="1" s="1"/>
  <c r="L1764" i="1" a="1"/>
  <c r="L1764" i="1" s="1"/>
  <c r="L1763" i="1" a="1"/>
  <c r="L1763" i="1" s="1"/>
  <c r="L1762" i="1" a="1"/>
  <c r="L1762" i="1" s="1"/>
  <c r="L1761" i="1" a="1"/>
  <c r="L1761" i="1" s="1"/>
  <c r="L1760" i="1" a="1"/>
  <c r="L1760" i="1" s="1"/>
  <c r="L1759" i="1" a="1"/>
  <c r="L1759" i="1" s="1"/>
  <c r="L1758" i="1" a="1"/>
  <c r="L1758" i="1" s="1"/>
  <c r="L1757" i="1" a="1"/>
  <c r="L1757" i="1" s="1"/>
  <c r="L1756" i="1" a="1"/>
  <c r="L1756" i="1" s="1"/>
  <c r="L1755" i="1" a="1"/>
  <c r="L1755" i="1" s="1"/>
  <c r="L1754" i="1" a="1"/>
  <c r="L1754" i="1" s="1"/>
  <c r="L1753" i="1" a="1"/>
  <c r="L1753" i="1" s="1"/>
  <c r="L1752" i="1" a="1"/>
  <c r="L1752" i="1" s="1"/>
  <c r="L1751" i="1" a="1"/>
  <c r="L1751" i="1" s="1"/>
  <c r="L1750" i="1" a="1"/>
  <c r="L1750" i="1" s="1"/>
  <c r="L1749" i="1" a="1"/>
  <c r="L1749" i="1" s="1"/>
  <c r="L1748" i="1" a="1"/>
  <c r="L1748" i="1" s="1"/>
  <c r="L1747" i="1" a="1"/>
  <c r="L1747" i="1" s="1"/>
  <c r="L1746" i="1" a="1"/>
  <c r="L1746" i="1" s="1"/>
  <c r="L1745" i="1" a="1"/>
  <c r="L1745" i="1" s="1"/>
  <c r="L1744" i="1" a="1"/>
  <c r="L1744" i="1" s="1"/>
  <c r="L1743" i="1" a="1"/>
  <c r="L1743" i="1" s="1"/>
  <c r="L1742" i="1" a="1"/>
  <c r="L1742" i="1" s="1"/>
  <c r="L1741" i="1" a="1"/>
  <c r="L1741" i="1" s="1"/>
  <c r="L1740" i="1" a="1"/>
  <c r="L1740" i="1" s="1"/>
  <c r="L1739" i="1" a="1"/>
  <c r="L1739" i="1" s="1"/>
  <c r="L1738" i="1" a="1"/>
  <c r="L1738" i="1" s="1"/>
  <c r="L1737" i="1" a="1"/>
  <c r="L1737" i="1" s="1"/>
  <c r="L1736" i="1" a="1"/>
  <c r="L1736" i="1" s="1"/>
  <c r="L1735" i="1" a="1"/>
  <c r="L1735" i="1" s="1"/>
  <c r="L1734" i="1" a="1"/>
  <c r="L1734" i="1" s="1"/>
  <c r="L1733" i="1" a="1"/>
  <c r="L1733" i="1" s="1"/>
  <c r="L1732" i="1" a="1"/>
  <c r="L1732" i="1" s="1"/>
  <c r="L1731" i="1" a="1"/>
  <c r="L1731" i="1" s="1"/>
  <c r="L1730" i="1" a="1"/>
  <c r="L1730" i="1" s="1"/>
  <c r="L1729" i="1" a="1"/>
  <c r="L1729" i="1" s="1"/>
  <c r="L1728" i="1" a="1"/>
  <c r="L1728" i="1" s="1"/>
  <c r="L1727" i="1" a="1"/>
  <c r="L1727" i="1" s="1"/>
  <c r="L1726" i="1" a="1"/>
  <c r="L1726" i="1" s="1"/>
  <c r="L1725" i="1" a="1"/>
  <c r="L1725" i="1" s="1"/>
  <c r="L1724" i="1" a="1"/>
  <c r="L1724" i="1" s="1"/>
  <c r="L1723" i="1" a="1"/>
  <c r="L1723" i="1" s="1"/>
  <c r="L1722" i="1" a="1"/>
  <c r="L1722" i="1" s="1"/>
  <c r="L1721" i="1" a="1"/>
  <c r="L1721" i="1" s="1"/>
  <c r="L1720" i="1" a="1"/>
  <c r="L1720" i="1" s="1"/>
  <c r="L1719" i="1" a="1"/>
  <c r="L1719" i="1" s="1"/>
  <c r="L1718" i="1" a="1"/>
  <c r="L1718" i="1" s="1"/>
  <c r="L1717" i="1" a="1"/>
  <c r="L1717" i="1" s="1"/>
  <c r="L1716" i="1" a="1"/>
  <c r="L1716" i="1" s="1"/>
  <c r="L1715" i="1" a="1"/>
  <c r="L1715" i="1" s="1"/>
  <c r="L1714" i="1" a="1"/>
  <c r="L1714" i="1" s="1"/>
  <c r="L1713" i="1" a="1"/>
  <c r="L1713" i="1" s="1"/>
  <c r="L1712" i="1" a="1"/>
  <c r="L1712" i="1" s="1"/>
  <c r="L1711" i="1" a="1"/>
  <c r="L1711" i="1" s="1"/>
  <c r="L1710" i="1" a="1"/>
  <c r="L1710" i="1" s="1"/>
  <c r="L1709" i="1" a="1"/>
  <c r="L1709" i="1" s="1"/>
  <c r="L1708" i="1" a="1"/>
  <c r="L1708" i="1" s="1"/>
  <c r="L1707" i="1" a="1"/>
  <c r="L1707" i="1" s="1"/>
  <c r="L1706" i="1" a="1"/>
  <c r="L1706" i="1" s="1"/>
  <c r="L1705" i="1" a="1"/>
  <c r="L1705" i="1" s="1"/>
  <c r="L1704" i="1" a="1"/>
  <c r="L1704" i="1" s="1"/>
  <c r="L1703" i="1" a="1"/>
  <c r="L1703" i="1" s="1"/>
  <c r="L1702" i="1" a="1"/>
  <c r="L1702" i="1" s="1"/>
  <c r="L1701" i="1" a="1"/>
  <c r="L1701" i="1" s="1"/>
  <c r="L1700" i="1" a="1"/>
  <c r="L1700" i="1" s="1"/>
  <c r="L1699" i="1" a="1"/>
  <c r="L1699" i="1" s="1"/>
  <c r="L1698" i="1" a="1"/>
  <c r="L1698" i="1" s="1"/>
  <c r="L1697" i="1" a="1"/>
  <c r="L1697" i="1" s="1"/>
  <c r="L1696" i="1" a="1"/>
  <c r="L1696" i="1" s="1"/>
  <c r="L1695" i="1" a="1"/>
  <c r="L1695" i="1" s="1"/>
  <c r="L1694" i="1" a="1"/>
  <c r="L1694" i="1" s="1"/>
  <c r="L1693" i="1" a="1"/>
  <c r="L1693" i="1" s="1"/>
  <c r="L1692" i="1" a="1"/>
  <c r="L1692" i="1" s="1"/>
  <c r="L1691" i="1" a="1"/>
  <c r="L1691" i="1" s="1"/>
  <c r="L1690" i="1" a="1"/>
  <c r="L1690" i="1" s="1"/>
  <c r="L1689" i="1" a="1"/>
  <c r="L1689" i="1" s="1"/>
  <c r="L1688" i="1" a="1"/>
  <c r="L1688" i="1" s="1"/>
  <c r="L1687" i="1" a="1"/>
  <c r="L1687" i="1" s="1"/>
  <c r="L1686" i="1" a="1"/>
  <c r="L1686" i="1" s="1"/>
  <c r="L1685" i="1" a="1"/>
  <c r="L1685" i="1" s="1"/>
  <c r="L1684" i="1" a="1"/>
  <c r="L1684" i="1" s="1"/>
  <c r="L1683" i="1" a="1"/>
  <c r="L1683" i="1" s="1"/>
  <c r="L1682" i="1" a="1"/>
  <c r="L1682" i="1" s="1"/>
  <c r="L1681" i="1" a="1"/>
  <c r="L1681" i="1" s="1"/>
  <c r="L1680" i="1" a="1"/>
  <c r="L1680" i="1" s="1"/>
  <c r="L1679" i="1" a="1"/>
  <c r="L1679" i="1" s="1"/>
  <c r="L1678" i="1" a="1"/>
  <c r="L1678" i="1" s="1"/>
  <c r="L1677" i="1" a="1"/>
  <c r="L1677" i="1" s="1"/>
  <c r="L1676" i="1" a="1"/>
  <c r="L1676" i="1" s="1"/>
  <c r="L1675" i="1" a="1"/>
  <c r="L1675" i="1" s="1"/>
  <c r="L1674" i="1" a="1"/>
  <c r="L1674" i="1" s="1"/>
  <c r="L1673" i="1" a="1"/>
  <c r="L1673" i="1" s="1"/>
  <c r="L1672" i="1" a="1"/>
  <c r="L1672" i="1" s="1"/>
  <c r="L1671" i="1" a="1"/>
  <c r="L1671" i="1" s="1"/>
  <c r="L1670" i="1" a="1"/>
  <c r="L1670" i="1" s="1"/>
  <c r="L1669" i="1" a="1"/>
  <c r="L1669" i="1" s="1"/>
  <c r="L1668" i="1" a="1"/>
  <c r="L1668" i="1" s="1"/>
  <c r="L1667" i="1" a="1"/>
  <c r="L1667" i="1" s="1"/>
  <c r="L1666" i="1" a="1"/>
  <c r="L1666" i="1" s="1"/>
  <c r="L1665" i="1" a="1"/>
  <c r="L1665" i="1" s="1"/>
  <c r="L1664" i="1" a="1"/>
  <c r="L1664" i="1" s="1"/>
  <c r="L1663" i="1" a="1"/>
  <c r="L1663" i="1" s="1"/>
  <c r="L1662" i="1" a="1"/>
  <c r="L1662" i="1" s="1"/>
  <c r="L1661" i="1" a="1"/>
  <c r="L1661" i="1" s="1"/>
  <c r="L1660" i="1" a="1"/>
  <c r="L1660" i="1" s="1"/>
  <c r="L1659" i="1" a="1"/>
  <c r="L1659" i="1" s="1"/>
  <c r="L1658" i="1" a="1"/>
  <c r="L1658" i="1" s="1"/>
  <c r="L1657" i="1" a="1"/>
  <c r="L1657" i="1" s="1"/>
  <c r="L1656" i="1" a="1"/>
  <c r="L1656" i="1" s="1"/>
  <c r="L1655" i="1" a="1"/>
  <c r="L1655" i="1" s="1"/>
  <c r="L1654" i="1" a="1"/>
  <c r="L1654" i="1" s="1"/>
  <c r="L1653" i="1" a="1"/>
  <c r="L1653" i="1" s="1"/>
  <c r="L1652" i="1" a="1"/>
  <c r="L1652" i="1" s="1"/>
  <c r="L1651" i="1" a="1"/>
  <c r="L1651" i="1" s="1"/>
  <c r="L1650" i="1" a="1"/>
  <c r="L1650" i="1" s="1"/>
  <c r="L1649" i="1" a="1"/>
  <c r="L1649" i="1" s="1"/>
  <c r="L1648" i="1" a="1"/>
  <c r="L1648" i="1" s="1"/>
  <c r="L1647" i="1" a="1"/>
  <c r="L1647" i="1" s="1"/>
  <c r="L1646" i="1" a="1"/>
  <c r="L1646" i="1" s="1"/>
  <c r="L1645" i="1" a="1"/>
  <c r="L1645" i="1" s="1"/>
  <c r="L1644" i="1" a="1"/>
  <c r="L1644" i="1" s="1"/>
  <c r="L1643" i="1" a="1"/>
  <c r="L1643" i="1" s="1"/>
  <c r="L1642" i="1" a="1"/>
  <c r="L1642" i="1" s="1"/>
  <c r="L1641" i="1" a="1"/>
  <c r="L1641" i="1" s="1"/>
  <c r="L1640" i="1" a="1"/>
  <c r="L1640" i="1" s="1"/>
  <c r="L1639" i="1" a="1"/>
  <c r="L1639" i="1" s="1"/>
  <c r="L1638" i="1" a="1"/>
  <c r="L1638" i="1" s="1"/>
  <c r="L1637" i="1" a="1"/>
  <c r="L1637" i="1" s="1"/>
  <c r="L1636" i="1" a="1"/>
  <c r="L1636" i="1" s="1"/>
  <c r="L1635" i="1" a="1"/>
  <c r="L1635" i="1" s="1"/>
  <c r="L1634" i="1" a="1"/>
  <c r="L1634" i="1" s="1"/>
  <c r="L1633" i="1" a="1"/>
  <c r="L1633" i="1" s="1"/>
  <c r="L1632" i="1" a="1"/>
  <c r="L1632" i="1" s="1"/>
  <c r="L1631" i="1" a="1"/>
  <c r="L1631" i="1" s="1"/>
  <c r="L1630" i="1" a="1"/>
  <c r="L1630" i="1" s="1"/>
  <c r="L1629" i="1" a="1"/>
  <c r="L1629" i="1" s="1"/>
  <c r="L1628" i="1" a="1"/>
  <c r="L1628" i="1" s="1"/>
  <c r="L1627" i="1" a="1"/>
  <c r="L1627" i="1" s="1"/>
  <c r="L1626" i="1" a="1"/>
  <c r="L1626" i="1" s="1"/>
  <c r="L1625" i="1" a="1"/>
  <c r="L1625" i="1" s="1"/>
  <c r="L1624" i="1" a="1"/>
  <c r="L1624" i="1" s="1"/>
  <c r="L1623" i="1" a="1"/>
  <c r="L1623" i="1" s="1"/>
  <c r="L1622" i="1" a="1"/>
  <c r="L1622" i="1" s="1"/>
  <c r="L1621" i="1" a="1"/>
  <c r="L1621" i="1" s="1"/>
  <c r="L1620" i="1" a="1"/>
  <c r="L1620" i="1" s="1"/>
  <c r="L1619" i="1" a="1"/>
  <c r="L1619" i="1" s="1"/>
  <c r="L1618" i="1" a="1"/>
  <c r="L1618" i="1" s="1"/>
  <c r="L1617" i="1" a="1"/>
  <c r="L1617" i="1" s="1"/>
  <c r="L1616" i="1" a="1"/>
  <c r="L1616" i="1" s="1"/>
  <c r="L1615" i="1" a="1"/>
  <c r="L1615" i="1" s="1"/>
  <c r="L1614" i="1" a="1"/>
  <c r="L1614" i="1" s="1"/>
  <c r="L1613" i="1" a="1"/>
  <c r="L1613" i="1" s="1"/>
  <c r="L1612" i="1" a="1"/>
  <c r="L1612" i="1" s="1"/>
  <c r="L1611" i="1" a="1"/>
  <c r="L1611" i="1" s="1"/>
  <c r="L1610" i="1" a="1"/>
  <c r="L1610" i="1" s="1"/>
  <c r="L1609" i="1" a="1"/>
  <c r="L1609" i="1" s="1"/>
  <c r="L1608" i="1" a="1"/>
  <c r="L1608" i="1" s="1"/>
  <c r="L1607" i="1" a="1"/>
  <c r="L1607" i="1" s="1"/>
  <c r="L1606" i="1" a="1"/>
  <c r="L1606" i="1" s="1"/>
  <c r="L1605" i="1" a="1"/>
  <c r="L1605" i="1" s="1"/>
  <c r="L1604" i="1" a="1"/>
  <c r="L1604" i="1" s="1"/>
  <c r="L1603" i="1" a="1"/>
  <c r="L1603" i="1" s="1"/>
  <c r="L1602" i="1" a="1"/>
  <c r="L1602" i="1" s="1"/>
  <c r="L1601" i="1" a="1"/>
  <c r="L1601" i="1" s="1"/>
  <c r="L1600" i="1" a="1"/>
  <c r="L1600" i="1" s="1"/>
  <c r="L1599" i="1" a="1"/>
  <c r="L1599" i="1" s="1"/>
  <c r="L1598" i="1" a="1"/>
  <c r="L1598" i="1" s="1"/>
  <c r="L1597" i="1" a="1"/>
  <c r="L1597" i="1" s="1"/>
  <c r="L1596" i="1" a="1"/>
  <c r="L1596" i="1" s="1"/>
  <c r="L1595" i="1" a="1"/>
  <c r="L1595" i="1" s="1"/>
  <c r="L1594" i="1" a="1"/>
  <c r="L1594" i="1" s="1"/>
  <c r="L1593" i="1" a="1"/>
  <c r="L1593" i="1" s="1"/>
  <c r="L1592" i="1" a="1"/>
  <c r="L1592" i="1" s="1"/>
  <c r="L1591" i="1" a="1"/>
  <c r="L1591" i="1" s="1"/>
  <c r="L1590" i="1" a="1"/>
  <c r="L1590" i="1" s="1"/>
  <c r="L1589" i="1" a="1"/>
  <c r="L1589" i="1" s="1"/>
  <c r="L1588" i="1" a="1"/>
  <c r="L1588" i="1" s="1"/>
  <c r="L1587" i="1" a="1"/>
  <c r="L1587" i="1" s="1"/>
  <c r="L1586" i="1" a="1"/>
  <c r="L1586" i="1" s="1"/>
  <c r="L1585" i="1" a="1"/>
  <c r="L1585" i="1" s="1"/>
  <c r="L1584" i="1" a="1"/>
  <c r="L1584" i="1" s="1"/>
  <c r="L1583" i="1" a="1"/>
  <c r="L1583" i="1" s="1"/>
  <c r="L1582" i="1" a="1"/>
  <c r="L1582" i="1" s="1"/>
  <c r="L1581" i="1" a="1"/>
  <c r="L1581" i="1" s="1"/>
  <c r="L1580" i="1" a="1"/>
  <c r="L1580" i="1" s="1"/>
  <c r="L1579" i="1" a="1"/>
  <c r="L1579" i="1" s="1"/>
  <c r="L1578" i="1" a="1"/>
  <c r="L1578" i="1" s="1"/>
  <c r="L1577" i="1" a="1"/>
  <c r="L1577" i="1" s="1"/>
  <c r="L1576" i="1" a="1"/>
  <c r="L1576" i="1" s="1"/>
  <c r="L1575" i="1" a="1"/>
  <c r="L1575" i="1" s="1"/>
  <c r="L1574" i="1" a="1"/>
  <c r="L1574" i="1" s="1"/>
  <c r="L1573" i="1" a="1"/>
  <c r="L1573" i="1" s="1"/>
  <c r="L1572" i="1" a="1"/>
  <c r="L1572" i="1" s="1"/>
  <c r="L1571" i="1" a="1"/>
  <c r="L1571" i="1" s="1"/>
  <c r="L1570" i="1" a="1"/>
  <c r="L1570" i="1" s="1"/>
  <c r="L1569" i="1" a="1"/>
  <c r="L1569" i="1" s="1"/>
  <c r="L1568" i="1" a="1"/>
  <c r="L1568" i="1" s="1"/>
  <c r="L1567" i="1" a="1"/>
  <c r="L1567" i="1" s="1"/>
  <c r="L1566" i="1" a="1"/>
  <c r="L1566" i="1" s="1"/>
  <c r="L1565" i="1" a="1"/>
  <c r="L1565" i="1" s="1"/>
  <c r="L1564" i="1" a="1"/>
  <c r="L1564" i="1" s="1"/>
  <c r="L1563" i="1" a="1"/>
  <c r="L1563" i="1" s="1"/>
  <c r="L1562" i="1" a="1"/>
  <c r="L1562" i="1" s="1"/>
  <c r="L1561" i="1" a="1"/>
  <c r="L1561" i="1" s="1"/>
  <c r="L1560" i="1" a="1"/>
  <c r="L1560" i="1" s="1"/>
  <c r="L1559" i="1" a="1"/>
  <c r="L1559" i="1" s="1"/>
  <c r="L1558" i="1" a="1"/>
  <c r="L1558" i="1" s="1"/>
  <c r="L1557" i="1" a="1"/>
  <c r="L1557" i="1" s="1"/>
  <c r="L1556" i="1" a="1"/>
  <c r="L1556" i="1" s="1"/>
  <c r="L1555" i="1" a="1"/>
  <c r="L1555" i="1" s="1"/>
  <c r="L1554" i="1" a="1"/>
  <c r="L1554" i="1" s="1"/>
  <c r="L1553" i="1" a="1"/>
  <c r="L1553" i="1" s="1"/>
  <c r="L1552" i="1" a="1"/>
  <c r="L1552" i="1" s="1"/>
  <c r="L1551" i="1" a="1"/>
  <c r="L1551" i="1" s="1"/>
  <c r="L1550" i="1" a="1"/>
  <c r="L1550" i="1" s="1"/>
  <c r="L1549" i="1" a="1"/>
  <c r="L1549" i="1" s="1"/>
  <c r="L1548" i="1" a="1"/>
  <c r="L1548" i="1" s="1"/>
  <c r="L1547" i="1" a="1"/>
  <c r="L1547" i="1" s="1"/>
  <c r="L1546" i="1" a="1"/>
  <c r="L1546" i="1" s="1"/>
  <c r="L1545" i="1" a="1"/>
  <c r="L1545" i="1" s="1"/>
  <c r="L1544" i="1" a="1"/>
  <c r="L1544" i="1" s="1"/>
  <c r="L1543" i="1" a="1"/>
  <c r="L1543" i="1" s="1"/>
  <c r="L1542" i="1" a="1"/>
  <c r="L1542" i="1" s="1"/>
  <c r="L1541" i="1" a="1"/>
  <c r="L1541" i="1" s="1"/>
  <c r="L1540" i="1" a="1"/>
  <c r="L1540" i="1" s="1"/>
  <c r="L1539" i="1" a="1"/>
  <c r="L1539" i="1" s="1"/>
  <c r="L1538" i="1" a="1"/>
  <c r="L1538" i="1" s="1"/>
  <c r="L1537" i="1" a="1"/>
  <c r="L1537" i="1" s="1"/>
  <c r="L1536" i="1" a="1"/>
  <c r="L1536" i="1" s="1"/>
  <c r="L1535" i="1" a="1"/>
  <c r="L1535" i="1" s="1"/>
  <c r="L1534" i="1" a="1"/>
  <c r="L1534" i="1" s="1"/>
  <c r="L1533" i="1" a="1"/>
  <c r="L1533" i="1" s="1"/>
  <c r="L1532" i="1" a="1"/>
  <c r="L1532" i="1" s="1"/>
  <c r="L1531" i="1" a="1"/>
  <c r="L1531" i="1" s="1"/>
  <c r="L1530" i="1" a="1"/>
  <c r="L1530" i="1" s="1"/>
  <c r="L1529" i="1" a="1"/>
  <c r="L1529" i="1" s="1"/>
  <c r="L1528" i="1" a="1"/>
  <c r="L1528" i="1" s="1"/>
  <c r="L1527" i="1" a="1"/>
  <c r="L1527" i="1" s="1"/>
  <c r="L1526" i="1" a="1"/>
  <c r="L1526" i="1" s="1"/>
  <c r="L1525" i="1" a="1"/>
  <c r="L1525" i="1" s="1"/>
  <c r="L1524" i="1" a="1"/>
  <c r="L1524" i="1" s="1"/>
  <c r="L1523" i="1" a="1"/>
  <c r="L1523" i="1" s="1"/>
  <c r="L1522" i="1" a="1"/>
  <c r="L1522" i="1" s="1"/>
  <c r="L1521" i="1" a="1"/>
  <c r="L1521" i="1" s="1"/>
  <c r="L1520" i="1" a="1"/>
  <c r="L1520" i="1" s="1"/>
  <c r="L1519" i="1" a="1"/>
  <c r="L1519" i="1" s="1"/>
  <c r="L1518" i="1" a="1"/>
  <c r="L1518" i="1" s="1"/>
  <c r="L1517" i="1" a="1"/>
  <c r="L1517" i="1" s="1"/>
  <c r="L1516" i="1" a="1"/>
  <c r="L1516" i="1" s="1"/>
  <c r="L1515" i="1" a="1"/>
  <c r="L1515" i="1" s="1"/>
  <c r="L1514" i="1" a="1"/>
  <c r="L1514" i="1" s="1"/>
  <c r="L1513" i="1" a="1"/>
  <c r="L1513" i="1" s="1"/>
  <c r="L1512" i="1" a="1"/>
  <c r="L1512" i="1" s="1"/>
  <c r="L1511" i="1" a="1"/>
  <c r="L1511" i="1" s="1"/>
  <c r="L1510" i="1" a="1"/>
  <c r="L1510" i="1" s="1"/>
  <c r="L1509" i="1" a="1"/>
  <c r="L1509" i="1" s="1"/>
  <c r="L1508" i="1" a="1"/>
  <c r="L1508" i="1" s="1"/>
  <c r="L1507" i="1" a="1"/>
  <c r="L1507" i="1" s="1"/>
  <c r="L1506" i="1" a="1"/>
  <c r="L1506" i="1" s="1"/>
  <c r="L1505" i="1" a="1"/>
  <c r="L1505" i="1" s="1"/>
  <c r="L1504" i="1" a="1"/>
  <c r="L1504" i="1" s="1"/>
  <c r="L1503" i="1" a="1"/>
  <c r="L1503" i="1" s="1"/>
  <c r="L1502" i="1" a="1"/>
  <c r="L1502" i="1" s="1"/>
  <c r="L1501" i="1" a="1"/>
  <c r="L1501" i="1" s="1"/>
  <c r="L1500" i="1" a="1"/>
  <c r="L1500" i="1" s="1"/>
  <c r="L1499" i="1" a="1"/>
  <c r="L1499" i="1" s="1"/>
  <c r="L1498" i="1" a="1"/>
  <c r="L1498" i="1" s="1"/>
  <c r="L1497" i="1" a="1"/>
  <c r="L1497" i="1" s="1"/>
  <c r="L1496" i="1" a="1"/>
  <c r="L1496" i="1" s="1"/>
  <c r="L1495" i="1" a="1"/>
  <c r="L1495" i="1" s="1"/>
  <c r="L1494" i="1" a="1"/>
  <c r="L1494" i="1" s="1"/>
  <c r="L1493" i="1" a="1"/>
  <c r="L1493" i="1" s="1"/>
  <c r="L1492" i="1" a="1"/>
  <c r="L1492" i="1" s="1"/>
  <c r="L1491" i="1" a="1"/>
  <c r="L1491" i="1" s="1"/>
  <c r="L1490" i="1" a="1"/>
  <c r="L1490" i="1" s="1"/>
  <c r="L1489" i="1" a="1"/>
  <c r="L1489" i="1" s="1"/>
  <c r="L1488" i="1" a="1"/>
  <c r="L1488" i="1" s="1"/>
  <c r="L1487" i="1" a="1"/>
  <c r="L1487" i="1" s="1"/>
  <c r="L1486" i="1" a="1"/>
  <c r="L1486" i="1" s="1"/>
  <c r="L1485" i="1" a="1"/>
  <c r="L1485" i="1" s="1"/>
  <c r="L1484" i="1" a="1"/>
  <c r="L1484" i="1" s="1"/>
  <c r="L1483" i="1" a="1"/>
  <c r="L1483" i="1" s="1"/>
  <c r="L1482" i="1" a="1"/>
  <c r="L1482" i="1" s="1"/>
  <c r="L1481" i="1" a="1"/>
  <c r="L1481" i="1" s="1"/>
  <c r="L1480" i="1" a="1"/>
  <c r="L1480" i="1" s="1"/>
  <c r="L1479" i="1" a="1"/>
  <c r="L1479" i="1" s="1"/>
  <c r="L1478" i="1" a="1"/>
  <c r="L1478" i="1" s="1"/>
  <c r="L1477" i="1" a="1"/>
  <c r="L1477" i="1" s="1"/>
  <c r="L1476" i="1" a="1"/>
  <c r="L1476" i="1" s="1"/>
  <c r="L1475" i="1" a="1"/>
  <c r="L1475" i="1" s="1"/>
  <c r="L1474" i="1" a="1"/>
  <c r="L1474" i="1" s="1"/>
  <c r="L1473" i="1" a="1"/>
  <c r="L1473" i="1" s="1"/>
  <c r="L1472" i="1" a="1"/>
  <c r="L1472" i="1" s="1"/>
  <c r="L1471" i="1" a="1"/>
  <c r="L1471" i="1" s="1"/>
  <c r="L1470" i="1" a="1"/>
  <c r="L1470" i="1" s="1"/>
  <c r="L1469" i="1" a="1"/>
  <c r="L1469" i="1" s="1"/>
  <c r="L1468" i="1" a="1"/>
  <c r="L1468" i="1" s="1"/>
  <c r="L1467" i="1" a="1"/>
  <c r="L1467" i="1" s="1"/>
  <c r="L1466" i="1" a="1"/>
  <c r="L1466" i="1" s="1"/>
  <c r="L1465" i="1" a="1"/>
  <c r="L1465" i="1" s="1"/>
  <c r="L1464" i="1" a="1"/>
  <c r="L1464" i="1" s="1"/>
  <c r="L1463" i="1" a="1"/>
  <c r="L1463" i="1" s="1"/>
  <c r="L1462" i="1" a="1"/>
  <c r="L1462" i="1" s="1"/>
  <c r="L1461" i="1" a="1"/>
  <c r="L1461" i="1" s="1"/>
  <c r="L1460" i="1" a="1"/>
  <c r="L1460" i="1" s="1"/>
  <c r="L1459" i="1" a="1"/>
  <c r="L1459" i="1" s="1"/>
  <c r="L1458" i="1" a="1"/>
  <c r="L1458" i="1" s="1"/>
  <c r="L1457" i="1" a="1"/>
  <c r="L1457" i="1" s="1"/>
  <c r="L1456" i="1" a="1"/>
  <c r="L1456" i="1" s="1"/>
  <c r="L1455" i="1" a="1"/>
  <c r="L1455" i="1" s="1"/>
  <c r="L1454" i="1" a="1"/>
  <c r="L1454" i="1" s="1"/>
  <c r="L1453" i="1" a="1"/>
  <c r="L1453" i="1" s="1"/>
  <c r="L1452" i="1" a="1"/>
  <c r="L1452" i="1" s="1"/>
  <c r="L1451" i="1" a="1"/>
  <c r="L1451" i="1" s="1"/>
  <c r="L1450" i="1" a="1"/>
  <c r="L1450" i="1" s="1"/>
  <c r="L1449" i="1" a="1"/>
  <c r="L1449" i="1" s="1"/>
  <c r="L1448" i="1" a="1"/>
  <c r="L1448" i="1" s="1"/>
  <c r="L1447" i="1" a="1"/>
  <c r="L1447" i="1" s="1"/>
  <c r="L1446" i="1" a="1"/>
  <c r="L1446" i="1" s="1"/>
  <c r="L1445" i="1" a="1"/>
  <c r="L1445" i="1" s="1"/>
  <c r="L1444" i="1" a="1"/>
  <c r="L1444" i="1" s="1"/>
  <c r="L1443" i="1" a="1"/>
  <c r="L1443" i="1" s="1"/>
  <c r="L1442" i="1" a="1"/>
  <c r="L1442" i="1" s="1"/>
  <c r="L1441" i="1" a="1"/>
  <c r="L1441" i="1" s="1"/>
  <c r="L1440" i="1" a="1"/>
  <c r="L1440" i="1" s="1"/>
  <c r="L1439" i="1" a="1"/>
  <c r="L1439" i="1" s="1"/>
  <c r="L1438" i="1" a="1"/>
  <c r="L1438" i="1" s="1"/>
  <c r="L1437" i="1" a="1"/>
  <c r="L1437" i="1" s="1"/>
  <c r="L1436" i="1" a="1"/>
  <c r="L1436" i="1" s="1"/>
  <c r="L1435" i="1" a="1"/>
  <c r="L1435" i="1" s="1"/>
  <c r="L1434" i="1" a="1"/>
  <c r="L1434" i="1" s="1"/>
  <c r="L1433" i="1" a="1"/>
  <c r="L1433" i="1" s="1"/>
  <c r="L1432" i="1" a="1"/>
  <c r="L1432" i="1" s="1"/>
  <c r="L1431" i="1" a="1"/>
  <c r="L1431" i="1" s="1"/>
  <c r="L1430" i="1" a="1"/>
  <c r="L1430" i="1" s="1"/>
  <c r="L1429" i="1" a="1"/>
  <c r="L1429" i="1" s="1"/>
  <c r="L1428" i="1" a="1"/>
  <c r="L1428" i="1" s="1"/>
  <c r="L1427" i="1" a="1"/>
  <c r="L1427" i="1" s="1"/>
  <c r="L1426" i="1" a="1"/>
  <c r="L1426" i="1" s="1"/>
  <c r="L1425" i="1" a="1"/>
  <c r="L1425" i="1" s="1"/>
  <c r="L1424" i="1" a="1"/>
  <c r="L1424" i="1" s="1"/>
  <c r="L1423" i="1" a="1"/>
  <c r="L1423" i="1" s="1"/>
  <c r="L1422" i="1" a="1"/>
  <c r="L1422" i="1" s="1"/>
  <c r="L1421" i="1" a="1"/>
  <c r="L1421" i="1" s="1"/>
  <c r="L1420" i="1" a="1"/>
  <c r="L1420" i="1" s="1"/>
  <c r="L1419" i="1" a="1"/>
  <c r="L1419" i="1" s="1"/>
  <c r="L1418" i="1" a="1"/>
  <c r="L1418" i="1" s="1"/>
  <c r="L1417" i="1" a="1"/>
  <c r="L1417" i="1" s="1"/>
  <c r="L1416" i="1" a="1"/>
  <c r="L1416" i="1" s="1"/>
  <c r="L1415" i="1" a="1"/>
  <c r="L1415" i="1" s="1"/>
  <c r="L1414" i="1" a="1"/>
  <c r="L1414" i="1" s="1"/>
  <c r="L1413" i="1" a="1"/>
  <c r="L1413" i="1" s="1"/>
  <c r="L1412" i="1" a="1"/>
  <c r="L1412" i="1" s="1"/>
  <c r="L1411" i="1" a="1"/>
  <c r="L1411" i="1" s="1"/>
  <c r="L1410" i="1" a="1"/>
  <c r="L1410" i="1" s="1"/>
  <c r="L1409" i="1" a="1"/>
  <c r="L1409" i="1" s="1"/>
  <c r="L1408" i="1" a="1"/>
  <c r="L1408" i="1" s="1"/>
  <c r="L1407" i="1" a="1"/>
  <c r="L1407" i="1" s="1"/>
  <c r="L1406" i="1" a="1"/>
  <c r="L1406" i="1" s="1"/>
  <c r="L1405" i="1" a="1"/>
  <c r="L1405" i="1" s="1"/>
  <c r="L1404" i="1" a="1"/>
  <c r="L1404" i="1" s="1"/>
  <c r="L1403" i="1" a="1"/>
  <c r="L1403" i="1" s="1"/>
  <c r="L1402" i="1" a="1"/>
  <c r="L1402" i="1" s="1"/>
  <c r="L1401" i="1" a="1"/>
  <c r="L1401" i="1" s="1"/>
  <c r="L1400" i="1" a="1"/>
  <c r="L1400" i="1" s="1"/>
  <c r="L1399" i="1" a="1"/>
  <c r="L1399" i="1" s="1"/>
  <c r="L1398" i="1" a="1"/>
  <c r="L1398" i="1" s="1"/>
  <c r="L1397" i="1" a="1"/>
  <c r="L1397" i="1" s="1"/>
  <c r="L1396" i="1" a="1"/>
  <c r="L1396" i="1" s="1"/>
  <c r="L1395" i="1" a="1"/>
  <c r="L1395" i="1" s="1"/>
  <c r="L1394" i="1" a="1"/>
  <c r="L1394" i="1" s="1"/>
  <c r="L1393" i="1" a="1"/>
  <c r="L1393" i="1" s="1"/>
  <c r="L1392" i="1" a="1"/>
  <c r="L1392" i="1" s="1"/>
  <c r="L1391" i="1" a="1"/>
  <c r="L1391" i="1" s="1"/>
  <c r="L1390" i="1" a="1"/>
  <c r="L1390" i="1" s="1"/>
  <c r="L1389" i="1" a="1"/>
  <c r="L1389" i="1" s="1"/>
  <c r="L1388" i="1" a="1"/>
  <c r="L1388" i="1" s="1"/>
  <c r="L1387" i="1" a="1"/>
  <c r="L1387" i="1" s="1"/>
  <c r="L1386" i="1" a="1"/>
  <c r="L1386" i="1" s="1"/>
  <c r="L1385" i="1" a="1"/>
  <c r="L1385" i="1" s="1"/>
  <c r="L1384" i="1" a="1"/>
  <c r="L1384" i="1" s="1"/>
  <c r="L1383" i="1" a="1"/>
  <c r="L1383" i="1" s="1"/>
  <c r="L1382" i="1" a="1"/>
  <c r="L1382" i="1" s="1"/>
  <c r="L1381" i="1" a="1"/>
  <c r="L1381" i="1" s="1"/>
  <c r="L1380" i="1" a="1"/>
  <c r="L1380" i="1" s="1"/>
  <c r="L1379" i="1" a="1"/>
  <c r="L1379" i="1" s="1"/>
  <c r="L1378" i="1" a="1"/>
  <c r="L1378" i="1" s="1"/>
  <c r="L1377" i="1" a="1"/>
  <c r="L1377" i="1" s="1"/>
  <c r="L1376" i="1" a="1"/>
  <c r="L1376" i="1" s="1"/>
  <c r="L1375" i="1" a="1"/>
  <c r="L1375" i="1" s="1"/>
  <c r="L1374" i="1" a="1"/>
  <c r="L1374" i="1" s="1"/>
  <c r="L1373" i="1" a="1"/>
  <c r="L1373" i="1" s="1"/>
  <c r="L1372" i="1" a="1"/>
  <c r="L1372" i="1" s="1"/>
  <c r="L1371" i="1" a="1"/>
  <c r="L1371" i="1" s="1"/>
  <c r="L1370" i="1" a="1"/>
  <c r="L1370" i="1" s="1"/>
  <c r="L1369" i="1" a="1"/>
  <c r="L1369" i="1" s="1"/>
  <c r="L1368" i="1" a="1"/>
  <c r="L1368" i="1" s="1"/>
  <c r="L1367" i="1" a="1"/>
  <c r="L1367" i="1" s="1"/>
  <c r="L1366" i="1" a="1"/>
  <c r="L1366" i="1" s="1"/>
  <c r="L1365" i="1" a="1"/>
  <c r="L1365" i="1" s="1"/>
  <c r="L1364" i="1" a="1"/>
  <c r="L1364" i="1" s="1"/>
  <c r="L1363" i="1" a="1"/>
  <c r="L1363" i="1" s="1"/>
  <c r="L1362" i="1" a="1"/>
  <c r="L1362" i="1" s="1"/>
  <c r="L1361" i="1" a="1"/>
  <c r="L1361" i="1" s="1"/>
  <c r="L1360" i="1" a="1"/>
  <c r="L1360" i="1" s="1"/>
  <c r="L1359" i="1" a="1"/>
  <c r="L1359" i="1" s="1"/>
  <c r="L1358" i="1" a="1"/>
  <c r="L1358" i="1" s="1"/>
  <c r="L1357" i="1" a="1"/>
  <c r="L1357" i="1" s="1"/>
  <c r="L1356" i="1" a="1"/>
  <c r="L1356" i="1" s="1"/>
  <c r="L1355" i="1" a="1"/>
  <c r="L1355" i="1" s="1"/>
  <c r="L1354" i="1" a="1"/>
  <c r="L1354" i="1" s="1"/>
  <c r="L1353" i="1" a="1"/>
  <c r="L1353" i="1" s="1"/>
  <c r="L1352" i="1" a="1"/>
  <c r="L1352" i="1" s="1"/>
  <c r="L1351" i="1" a="1"/>
  <c r="L1351" i="1" s="1"/>
  <c r="L1350" i="1" a="1"/>
  <c r="L1350" i="1" s="1"/>
  <c r="L1349" i="1" a="1"/>
  <c r="L1349" i="1" s="1"/>
  <c r="L1348" i="1" a="1"/>
  <c r="L1348" i="1" s="1"/>
  <c r="L1347" i="1" a="1"/>
  <c r="L1347" i="1" s="1"/>
  <c r="L1346" i="1" a="1"/>
  <c r="L1346" i="1" s="1"/>
  <c r="L1345" i="1" a="1"/>
  <c r="L1345" i="1" s="1"/>
  <c r="L1344" i="1" a="1"/>
  <c r="L1344" i="1" s="1"/>
  <c r="L1343" i="1" a="1"/>
  <c r="L1343" i="1" s="1"/>
  <c r="L1342" i="1" a="1"/>
  <c r="L1342" i="1" s="1"/>
  <c r="L1341" i="1" a="1"/>
  <c r="L1341" i="1" s="1"/>
  <c r="L1340" i="1" a="1"/>
  <c r="L1340" i="1" s="1"/>
  <c r="L1339" i="1" a="1"/>
  <c r="L1339" i="1" s="1"/>
  <c r="L1338" i="1" a="1"/>
  <c r="L1338" i="1" s="1"/>
  <c r="L1337" i="1" a="1"/>
  <c r="L1337" i="1" s="1"/>
  <c r="L1336" i="1" a="1"/>
  <c r="L1336" i="1" s="1"/>
  <c r="L1335" i="1" a="1"/>
  <c r="L1335" i="1" s="1"/>
  <c r="L1334" i="1" a="1"/>
  <c r="L1334" i="1" s="1"/>
  <c r="L1333" i="1" a="1"/>
  <c r="L1333" i="1" s="1"/>
  <c r="L1332" i="1" a="1"/>
  <c r="L1332" i="1" s="1"/>
  <c r="L1331" i="1" a="1"/>
  <c r="L1331" i="1" s="1"/>
  <c r="L1330" i="1" a="1"/>
  <c r="L1330" i="1" s="1"/>
  <c r="L1329" i="1" a="1"/>
  <c r="L1329" i="1" s="1"/>
  <c r="L1328" i="1" a="1"/>
  <c r="L1328" i="1" s="1"/>
  <c r="L1327" i="1" a="1"/>
  <c r="L1327" i="1" s="1"/>
  <c r="L1326" i="1" a="1"/>
  <c r="L1326" i="1" s="1"/>
  <c r="L1325" i="1" a="1"/>
  <c r="L1325" i="1" s="1"/>
  <c r="L1324" i="1" a="1"/>
  <c r="L1324" i="1" s="1"/>
  <c r="L1323" i="1" a="1"/>
  <c r="L1323" i="1" s="1"/>
  <c r="L1322" i="1" a="1"/>
  <c r="L1322" i="1" s="1"/>
  <c r="L1321" i="1" a="1"/>
  <c r="L1321" i="1" s="1"/>
  <c r="L1320" i="1" a="1"/>
  <c r="L1320" i="1" s="1"/>
  <c r="L1319" i="1" a="1"/>
  <c r="L1319" i="1" s="1"/>
  <c r="L1318" i="1" a="1"/>
  <c r="L1318" i="1" s="1"/>
  <c r="L1317" i="1" a="1"/>
  <c r="L1317" i="1" s="1"/>
  <c r="L1316" i="1" a="1"/>
  <c r="L1316" i="1" s="1"/>
  <c r="L1315" i="1" a="1"/>
  <c r="L1315" i="1" s="1"/>
  <c r="L1314" i="1" a="1"/>
  <c r="L1314" i="1" s="1"/>
  <c r="L1313" i="1" a="1"/>
  <c r="L1313" i="1" s="1"/>
  <c r="L1312" i="1" a="1"/>
  <c r="L1312" i="1" s="1"/>
  <c r="L1311" i="1" a="1"/>
  <c r="L1311" i="1" s="1"/>
  <c r="L1310" i="1" a="1"/>
  <c r="L1310" i="1" s="1"/>
  <c r="L1309" i="1" a="1"/>
  <c r="L1309" i="1" s="1"/>
  <c r="L1308" i="1" a="1"/>
  <c r="L1308" i="1" s="1"/>
  <c r="L1307" i="1" a="1"/>
  <c r="L1307" i="1" s="1"/>
  <c r="L1306" i="1" a="1"/>
  <c r="L1306" i="1" s="1"/>
  <c r="L1305" i="1" a="1"/>
  <c r="L1305" i="1" s="1"/>
  <c r="L1304" i="1" a="1"/>
  <c r="L1304" i="1" s="1"/>
  <c r="L1303" i="1" a="1"/>
  <c r="L1303" i="1" s="1"/>
  <c r="L1302" i="1" a="1"/>
  <c r="L1302" i="1" s="1"/>
  <c r="L1301" i="1" a="1"/>
  <c r="L1301" i="1" s="1"/>
  <c r="L1300" i="1" a="1"/>
  <c r="L1300" i="1" s="1"/>
  <c r="L1299" i="1" a="1"/>
  <c r="L1299" i="1" s="1"/>
  <c r="L1298" i="1" a="1"/>
  <c r="L1298" i="1" s="1"/>
  <c r="L1297" i="1" a="1"/>
  <c r="L1297" i="1" s="1"/>
  <c r="L1296" i="1" a="1"/>
  <c r="L1296" i="1" s="1"/>
  <c r="L1295" i="1" a="1"/>
  <c r="L1295" i="1" s="1"/>
  <c r="L1294" i="1" a="1"/>
  <c r="L1294" i="1" s="1"/>
  <c r="L1293" i="1" a="1"/>
  <c r="L1293" i="1" s="1"/>
  <c r="L1292" i="1" a="1"/>
  <c r="L1292" i="1" s="1"/>
  <c r="L1291" i="1" a="1"/>
  <c r="L1291" i="1" s="1"/>
  <c r="L1290" i="1" a="1"/>
  <c r="L1290" i="1" s="1"/>
  <c r="L1289" i="1" a="1"/>
  <c r="L1289" i="1" s="1"/>
  <c r="L1288" i="1" a="1"/>
  <c r="L1288" i="1" s="1"/>
  <c r="L1287" i="1" a="1"/>
  <c r="L1287" i="1" s="1"/>
  <c r="L1286" i="1" a="1"/>
  <c r="L1286" i="1" s="1"/>
  <c r="L1285" i="1" a="1"/>
  <c r="L1285" i="1" s="1"/>
  <c r="L1284" i="1" a="1"/>
  <c r="L1284" i="1" s="1"/>
  <c r="L1283" i="1" a="1"/>
  <c r="L1283" i="1" s="1"/>
  <c r="L1282" i="1" a="1"/>
  <c r="L1282" i="1" s="1"/>
  <c r="L1281" i="1" a="1"/>
  <c r="L1281" i="1" s="1"/>
  <c r="L1280" i="1" a="1"/>
  <c r="L1280" i="1" s="1"/>
  <c r="L1279" i="1" a="1"/>
  <c r="L1279" i="1" s="1"/>
  <c r="L1278" i="1" a="1"/>
  <c r="L1278" i="1" s="1"/>
  <c r="L1277" i="1" a="1"/>
  <c r="L1277" i="1" s="1"/>
  <c r="L1276" i="1" a="1"/>
  <c r="L1276" i="1" s="1"/>
  <c r="L1275" i="1" a="1"/>
  <c r="L1275" i="1" s="1"/>
  <c r="L1274" i="1" a="1"/>
  <c r="L1274" i="1" s="1"/>
  <c r="L1273" i="1" a="1"/>
  <c r="L1273" i="1" s="1"/>
  <c r="L1272" i="1" a="1"/>
  <c r="L1272" i="1" s="1"/>
  <c r="L1271" i="1" a="1"/>
  <c r="L1271" i="1" s="1"/>
  <c r="L1270" i="1" a="1"/>
  <c r="L1270" i="1" s="1"/>
  <c r="L1269" i="1" a="1"/>
  <c r="L1269" i="1" s="1"/>
  <c r="L1268" i="1" a="1"/>
  <c r="L1268" i="1" s="1"/>
  <c r="L1267" i="1" a="1"/>
  <c r="L1267" i="1" s="1"/>
  <c r="L1266" i="1" a="1"/>
  <c r="L1266" i="1" s="1"/>
  <c r="L1265" i="1" a="1"/>
  <c r="L1265" i="1" s="1"/>
  <c r="L1264" i="1" a="1"/>
  <c r="L1264" i="1" s="1"/>
  <c r="L1263" i="1" a="1"/>
  <c r="L1263" i="1" s="1"/>
  <c r="L1262" i="1" a="1"/>
  <c r="L1262" i="1" s="1"/>
  <c r="L1261" i="1" a="1"/>
  <c r="L1261" i="1" s="1"/>
  <c r="L1260" i="1" a="1"/>
  <c r="L1260" i="1" s="1"/>
  <c r="L1259" i="1" a="1"/>
  <c r="L1259" i="1" s="1"/>
  <c r="L1258" i="1" a="1"/>
  <c r="L1258" i="1" s="1"/>
  <c r="L1257" i="1" a="1"/>
  <c r="L1257" i="1" s="1"/>
  <c r="L1256" i="1" a="1"/>
  <c r="L1256" i="1" s="1"/>
  <c r="L1255" i="1" a="1"/>
  <c r="L1255" i="1" s="1"/>
  <c r="L1254" i="1" a="1"/>
  <c r="L1254" i="1" s="1"/>
  <c r="L1253" i="1" a="1"/>
  <c r="L1253" i="1" s="1"/>
  <c r="L1252" i="1" a="1"/>
  <c r="L1252" i="1" s="1"/>
  <c r="L1251" i="1" a="1"/>
  <c r="L1251" i="1" s="1"/>
  <c r="L1250" i="1" a="1"/>
  <c r="L1250" i="1" s="1"/>
  <c r="L1249" i="1" a="1"/>
  <c r="L1249" i="1" s="1"/>
  <c r="L1248" i="1" a="1"/>
  <c r="L1248" i="1" s="1"/>
  <c r="L1247" i="1" a="1"/>
  <c r="L1247" i="1" s="1"/>
  <c r="L1246" i="1" a="1"/>
  <c r="L1246" i="1" s="1"/>
  <c r="L1245" i="1" a="1"/>
  <c r="L1245" i="1" s="1"/>
  <c r="L1244" i="1" a="1"/>
  <c r="L1244" i="1" s="1"/>
  <c r="L1243" i="1" a="1"/>
  <c r="L1243" i="1" s="1"/>
  <c r="L1242" i="1" a="1"/>
  <c r="L1242" i="1" s="1"/>
  <c r="L1241" i="1" a="1"/>
  <c r="L1241" i="1" s="1"/>
  <c r="L1240" i="1" a="1"/>
  <c r="L1240" i="1" s="1"/>
  <c r="L1239" i="1" a="1"/>
  <c r="L1239" i="1" s="1"/>
  <c r="L1238" i="1" a="1"/>
  <c r="L1238" i="1" s="1"/>
  <c r="L1237" i="1" a="1"/>
  <c r="L1237" i="1" s="1"/>
  <c r="L1236" i="1" a="1"/>
  <c r="L1236" i="1" s="1"/>
  <c r="L1235" i="1" a="1"/>
  <c r="L1235" i="1" s="1"/>
  <c r="L1234" i="1" a="1"/>
  <c r="L1234" i="1" s="1"/>
  <c r="L1233" i="1" a="1"/>
  <c r="L1233" i="1" s="1"/>
  <c r="L1232" i="1" a="1"/>
  <c r="L1232" i="1" s="1"/>
  <c r="L1231" i="1" a="1"/>
  <c r="L1231" i="1" s="1"/>
  <c r="L1230" i="1" a="1"/>
  <c r="L1230" i="1" s="1"/>
  <c r="L1229" i="1" a="1"/>
  <c r="L1229" i="1" s="1"/>
  <c r="L1228" i="1" a="1"/>
  <c r="L1228" i="1" s="1"/>
  <c r="L1227" i="1" a="1"/>
  <c r="L1227" i="1" s="1"/>
  <c r="L1226" i="1" a="1"/>
  <c r="L1226" i="1" s="1"/>
  <c r="L1225" i="1" a="1"/>
  <c r="L1225" i="1" s="1"/>
  <c r="L1224" i="1" a="1"/>
  <c r="L1224" i="1" s="1"/>
  <c r="L1223" i="1" a="1"/>
  <c r="L1223" i="1" s="1"/>
  <c r="L1222" i="1" a="1"/>
  <c r="L1222" i="1" s="1"/>
  <c r="L1221" i="1" a="1"/>
  <c r="L1221" i="1" s="1"/>
  <c r="L1220" i="1" a="1"/>
  <c r="L1220" i="1" s="1"/>
  <c r="L1219" i="1" a="1"/>
  <c r="L1219" i="1" s="1"/>
  <c r="L1218" i="1" a="1"/>
  <c r="L1218" i="1" s="1"/>
  <c r="L1217" i="1" a="1"/>
  <c r="L1217" i="1" s="1"/>
  <c r="L1216" i="1" a="1"/>
  <c r="L1216" i="1" s="1"/>
  <c r="L1215" i="1" a="1"/>
  <c r="L1215" i="1" s="1"/>
  <c r="L1214" i="1" a="1"/>
  <c r="L1214" i="1" s="1"/>
  <c r="L1213" i="1" a="1"/>
  <c r="L1213" i="1" s="1"/>
  <c r="L1212" i="1" a="1"/>
  <c r="L1212" i="1" s="1"/>
  <c r="L1211" i="1" a="1"/>
  <c r="L1211" i="1" s="1"/>
  <c r="L1210" i="1" a="1"/>
  <c r="L1210" i="1" s="1"/>
  <c r="L1209" i="1" a="1"/>
  <c r="L1209" i="1" s="1"/>
  <c r="L1208" i="1" a="1"/>
  <c r="L1208" i="1" s="1"/>
  <c r="L1207" i="1" a="1"/>
  <c r="L1207" i="1" s="1"/>
  <c r="L1206" i="1" a="1"/>
  <c r="L1206" i="1" s="1"/>
  <c r="L1205" i="1" a="1"/>
  <c r="L1205" i="1" s="1"/>
  <c r="L1204" i="1" a="1"/>
  <c r="L1204" i="1" s="1"/>
  <c r="L1203" i="1" a="1"/>
  <c r="L1203" i="1" s="1"/>
  <c r="L1202" i="1" a="1"/>
  <c r="L1202" i="1" s="1"/>
  <c r="L1201" i="1" a="1"/>
  <c r="L1201" i="1" s="1"/>
  <c r="L1200" i="1" a="1"/>
  <c r="L1200" i="1" s="1"/>
  <c r="L1199" i="1" a="1"/>
  <c r="L1199" i="1" s="1"/>
  <c r="L1198" i="1" a="1"/>
  <c r="L1198" i="1" s="1"/>
  <c r="L1197" i="1" a="1"/>
  <c r="L1197" i="1" s="1"/>
  <c r="L1196" i="1" a="1"/>
  <c r="L1196" i="1" s="1"/>
  <c r="L1195" i="1" a="1"/>
  <c r="L1195" i="1" s="1"/>
  <c r="L1194" i="1" a="1"/>
  <c r="L1194" i="1" s="1"/>
  <c r="L1193" i="1" a="1"/>
  <c r="L1193" i="1" s="1"/>
  <c r="L1192" i="1" a="1"/>
  <c r="L1192" i="1" s="1"/>
  <c r="L1191" i="1" a="1"/>
  <c r="L1191" i="1" s="1"/>
  <c r="L1190" i="1" a="1"/>
  <c r="L1190" i="1" s="1"/>
  <c r="L1189" i="1" a="1"/>
  <c r="L1189" i="1" s="1"/>
  <c r="L1188" i="1" a="1"/>
  <c r="L1188" i="1" s="1"/>
  <c r="L1187" i="1" a="1"/>
  <c r="L1187" i="1" s="1"/>
  <c r="L1186" i="1" a="1"/>
  <c r="L1186" i="1" s="1"/>
  <c r="L1185" i="1" a="1"/>
  <c r="L1185" i="1" s="1"/>
  <c r="L1184" i="1" a="1"/>
  <c r="L1184" i="1" s="1"/>
  <c r="L1183" i="1" a="1"/>
  <c r="L1183" i="1" s="1"/>
  <c r="L1182" i="1" a="1"/>
  <c r="L1182" i="1" s="1"/>
  <c r="L1181" i="1" a="1"/>
  <c r="L1181" i="1" s="1"/>
  <c r="L1180" i="1" a="1"/>
  <c r="L1180" i="1" s="1"/>
  <c r="L1179" i="1" a="1"/>
  <c r="L1179" i="1" s="1"/>
  <c r="L1178" i="1" a="1"/>
  <c r="L1178" i="1" s="1"/>
  <c r="L1177" i="1" a="1"/>
  <c r="L1177" i="1" s="1"/>
  <c r="L1176" i="1" a="1"/>
  <c r="L1176" i="1" s="1"/>
  <c r="L1175" i="1" a="1"/>
  <c r="L1175" i="1" s="1"/>
  <c r="L1174" i="1" a="1"/>
  <c r="L1174" i="1" s="1"/>
  <c r="L1173" i="1" a="1"/>
  <c r="L1173" i="1" s="1"/>
  <c r="L1172" i="1" a="1"/>
  <c r="L1172" i="1" s="1"/>
  <c r="L1171" i="1" a="1"/>
  <c r="L1171" i="1" s="1"/>
  <c r="L1170" i="1" a="1"/>
  <c r="L1170" i="1" s="1"/>
  <c r="L1169" i="1" a="1"/>
  <c r="L1169" i="1" s="1"/>
  <c r="L1168" i="1" a="1"/>
  <c r="L1168" i="1" s="1"/>
  <c r="L1167" i="1" a="1"/>
  <c r="L1167" i="1" s="1"/>
  <c r="L1166" i="1" a="1"/>
  <c r="L1166" i="1" s="1"/>
  <c r="L1165" i="1" a="1"/>
  <c r="L1165" i="1" s="1"/>
  <c r="L1164" i="1" a="1"/>
  <c r="L1164" i="1" s="1"/>
  <c r="L1163" i="1" a="1"/>
  <c r="L1163" i="1" s="1"/>
  <c r="L1162" i="1" a="1"/>
  <c r="L1162" i="1" s="1"/>
  <c r="L1161" i="1" a="1"/>
  <c r="L1161" i="1" s="1"/>
  <c r="L1160" i="1" a="1"/>
  <c r="L1160" i="1" s="1"/>
  <c r="L1159" i="1" a="1"/>
  <c r="L1159" i="1" s="1"/>
  <c r="L1158" i="1" a="1"/>
  <c r="L1158" i="1" s="1"/>
  <c r="L1157" i="1" a="1"/>
  <c r="L1157" i="1" s="1"/>
  <c r="L1156" i="1" a="1"/>
  <c r="L1156" i="1" s="1"/>
  <c r="L1155" i="1" a="1"/>
  <c r="L1155" i="1" s="1"/>
  <c r="L1154" i="1" a="1"/>
  <c r="L1154" i="1" s="1"/>
  <c r="L1153" i="1" a="1"/>
  <c r="L1153" i="1" s="1"/>
  <c r="L1152" i="1" a="1"/>
  <c r="L1152" i="1" s="1"/>
  <c r="L1151" i="1" a="1"/>
  <c r="L1151" i="1" s="1"/>
  <c r="L1150" i="1" a="1"/>
  <c r="L1150" i="1" s="1"/>
  <c r="L1149" i="1" a="1"/>
  <c r="L1149" i="1" s="1"/>
  <c r="L1148" i="1" a="1"/>
  <c r="L1148" i="1" s="1"/>
  <c r="L1147" i="1" a="1"/>
  <c r="L1147" i="1" s="1"/>
  <c r="L1146" i="1" a="1"/>
  <c r="L1146" i="1" s="1"/>
  <c r="L1145" i="1" a="1"/>
  <c r="L1145" i="1" s="1"/>
  <c r="L1144" i="1" a="1"/>
  <c r="L1144" i="1" s="1"/>
  <c r="L1143" i="1" a="1"/>
  <c r="L1143" i="1" s="1"/>
  <c r="L1142" i="1" a="1"/>
  <c r="L1142" i="1" s="1"/>
  <c r="L1141" i="1" a="1"/>
  <c r="L1141" i="1" s="1"/>
  <c r="L1140" i="1" a="1"/>
  <c r="L1140" i="1" s="1"/>
  <c r="L1139" i="1" a="1"/>
  <c r="L1139" i="1" s="1"/>
  <c r="L1138" i="1" a="1"/>
  <c r="L1138" i="1" s="1"/>
  <c r="L1137" i="1" a="1"/>
  <c r="L1137" i="1" s="1"/>
  <c r="L1136" i="1" a="1"/>
  <c r="L1136" i="1" s="1"/>
  <c r="L1135" i="1" a="1"/>
  <c r="L1135" i="1" s="1"/>
  <c r="L1134" i="1" a="1"/>
  <c r="L1134" i="1" s="1"/>
  <c r="L1133" i="1" a="1"/>
  <c r="L1133" i="1" s="1"/>
  <c r="L1132" i="1" a="1"/>
  <c r="L1132" i="1" s="1"/>
  <c r="L1131" i="1" a="1"/>
  <c r="L1131" i="1" s="1"/>
  <c r="L1130" i="1" a="1"/>
  <c r="L1130" i="1" s="1"/>
  <c r="L1129" i="1" a="1"/>
  <c r="L1129" i="1" s="1"/>
  <c r="L1128" i="1" a="1"/>
  <c r="L1128" i="1" s="1"/>
  <c r="L1127" i="1" a="1"/>
  <c r="L1127" i="1" s="1"/>
  <c r="L1126" i="1" a="1"/>
  <c r="L1126" i="1" s="1"/>
  <c r="L1125" i="1" a="1"/>
  <c r="L1125" i="1" s="1"/>
  <c r="L1124" i="1" a="1"/>
  <c r="L1124" i="1" s="1"/>
  <c r="L1123" i="1" a="1"/>
  <c r="L1123" i="1" s="1"/>
  <c r="L1122" i="1" a="1"/>
  <c r="L1122" i="1" s="1"/>
  <c r="L1121" i="1" a="1"/>
  <c r="L1121" i="1" s="1"/>
  <c r="L1120" i="1" a="1"/>
  <c r="L1120" i="1" s="1"/>
  <c r="L1119" i="1" a="1"/>
  <c r="L1119" i="1" s="1"/>
  <c r="L1118" i="1" a="1"/>
  <c r="L1118" i="1" s="1"/>
  <c r="L1117" i="1" a="1"/>
  <c r="L1117" i="1" s="1"/>
  <c r="L1116" i="1" a="1"/>
  <c r="L1116" i="1" s="1"/>
  <c r="L1115" i="1" a="1"/>
  <c r="L1115" i="1" s="1"/>
  <c r="L1114" i="1" a="1"/>
  <c r="L1114" i="1" s="1"/>
  <c r="L1113" i="1" a="1"/>
  <c r="L1113" i="1" s="1"/>
  <c r="L1112" i="1" a="1"/>
  <c r="L1112" i="1" s="1"/>
  <c r="L1111" i="1" a="1"/>
  <c r="L1111" i="1" s="1"/>
  <c r="L1110" i="1" a="1"/>
  <c r="L1110" i="1" s="1"/>
  <c r="L1109" i="1" a="1"/>
  <c r="L1109" i="1" s="1"/>
  <c r="L1108" i="1" a="1"/>
  <c r="L1108" i="1" s="1"/>
  <c r="L1107" i="1" a="1"/>
  <c r="L1107" i="1" s="1"/>
  <c r="L1106" i="1" a="1"/>
  <c r="L1106" i="1" s="1"/>
  <c r="L1105" i="1" a="1"/>
  <c r="L1105" i="1" s="1"/>
  <c r="L1104" i="1" a="1"/>
  <c r="L1104" i="1" s="1"/>
  <c r="L1103" i="1" a="1"/>
  <c r="L1103" i="1" s="1"/>
  <c r="L1102" i="1" a="1"/>
  <c r="L1102" i="1" s="1"/>
  <c r="L1101" i="1" a="1"/>
  <c r="L1101" i="1" s="1"/>
  <c r="L1100" i="1" a="1"/>
  <c r="L1100" i="1" s="1"/>
  <c r="L1099" i="1" a="1"/>
  <c r="L1099" i="1" s="1"/>
  <c r="L1098" i="1" a="1"/>
  <c r="L1098" i="1" s="1"/>
  <c r="L1097" i="1" a="1"/>
  <c r="L1097" i="1" s="1"/>
  <c r="L1096" i="1" a="1"/>
  <c r="L1096" i="1" s="1"/>
  <c r="L1095" i="1" a="1"/>
  <c r="L1095" i="1" s="1"/>
  <c r="L1094" i="1" a="1"/>
  <c r="L1094" i="1" s="1"/>
  <c r="L1093" i="1" a="1"/>
  <c r="L1093" i="1" s="1"/>
  <c r="L1092" i="1" a="1"/>
  <c r="L1092" i="1" s="1"/>
  <c r="L1091" i="1" a="1"/>
  <c r="L1091" i="1" s="1"/>
  <c r="L1090" i="1" a="1"/>
  <c r="L1090" i="1" s="1"/>
  <c r="L1089" i="1" a="1"/>
  <c r="L1089" i="1" s="1"/>
  <c r="L1088" i="1" a="1"/>
  <c r="L1088" i="1" s="1"/>
  <c r="L1087" i="1" a="1"/>
  <c r="L1087" i="1" s="1"/>
  <c r="L1086" i="1" a="1"/>
  <c r="L1086" i="1" s="1"/>
  <c r="L1085" i="1" a="1"/>
  <c r="L1085" i="1" s="1"/>
  <c r="L1084" i="1" a="1"/>
  <c r="L1084" i="1" s="1"/>
  <c r="L1083" i="1" a="1"/>
  <c r="L1083" i="1" s="1"/>
  <c r="L1082" i="1" a="1"/>
  <c r="L1082" i="1" s="1"/>
  <c r="L1081" i="1" a="1"/>
  <c r="L1081" i="1" s="1"/>
  <c r="L1080" i="1" a="1"/>
  <c r="L1080" i="1" s="1"/>
  <c r="L1079" i="1" a="1"/>
  <c r="L1079" i="1" s="1"/>
  <c r="L1078" i="1" a="1"/>
  <c r="L1078" i="1" s="1"/>
  <c r="L1077" i="1" a="1"/>
  <c r="L1077" i="1" s="1"/>
  <c r="L1076" i="1" a="1"/>
  <c r="L1076" i="1" s="1"/>
  <c r="L1075" i="1" a="1"/>
  <c r="L1075" i="1" s="1"/>
  <c r="L1074" i="1" a="1"/>
  <c r="L1074" i="1" s="1"/>
  <c r="L1073" i="1" a="1"/>
  <c r="L1073" i="1" s="1"/>
  <c r="L1072" i="1" a="1"/>
  <c r="L1072" i="1" s="1"/>
  <c r="L1071" i="1" a="1"/>
  <c r="L1071" i="1" s="1"/>
  <c r="L1070" i="1" a="1"/>
  <c r="L1070" i="1" s="1"/>
  <c r="L1069" i="1" a="1"/>
  <c r="L1069" i="1" s="1"/>
  <c r="L1068" i="1" a="1"/>
  <c r="L1068" i="1" s="1"/>
  <c r="L1067" i="1" a="1"/>
  <c r="L1067" i="1" s="1"/>
  <c r="L1066" i="1" a="1"/>
  <c r="L1066" i="1" s="1"/>
  <c r="L1065" i="1" a="1"/>
  <c r="L1065" i="1" s="1"/>
  <c r="L1064" i="1" a="1"/>
  <c r="L1064" i="1" s="1"/>
  <c r="L1063" i="1" a="1"/>
  <c r="L1063" i="1" s="1"/>
  <c r="L1062" i="1" a="1"/>
  <c r="L1062" i="1" s="1"/>
  <c r="L1061" i="1" a="1"/>
  <c r="L1061" i="1" s="1"/>
  <c r="L1060" i="1" a="1"/>
  <c r="L1060" i="1" s="1"/>
  <c r="L1059" i="1" a="1"/>
  <c r="L1059" i="1" s="1"/>
  <c r="L1058" i="1" a="1"/>
  <c r="L1058" i="1" s="1"/>
  <c r="L1057" i="1" a="1"/>
  <c r="L1057" i="1" s="1"/>
  <c r="L1056" i="1" a="1"/>
  <c r="L1056" i="1" s="1"/>
  <c r="L1055" i="1" a="1"/>
  <c r="L1055" i="1" s="1"/>
  <c r="L1054" i="1" a="1"/>
  <c r="L1054" i="1" s="1"/>
  <c r="L1053" i="1" a="1"/>
  <c r="L1053" i="1" s="1"/>
  <c r="L1052" i="1" a="1"/>
  <c r="L1052" i="1" s="1"/>
  <c r="L1051" i="1" a="1"/>
  <c r="L1051" i="1" s="1"/>
  <c r="L1050" i="1" a="1"/>
  <c r="L1050" i="1" s="1"/>
  <c r="L1049" i="1" a="1"/>
  <c r="L1049" i="1" s="1"/>
  <c r="L1048" i="1" a="1"/>
  <c r="L1048" i="1" s="1"/>
  <c r="L1047" i="1" a="1"/>
  <c r="L1047" i="1" s="1"/>
  <c r="L1046" i="1" a="1"/>
  <c r="L1046" i="1" s="1"/>
  <c r="L1045" i="1" a="1"/>
  <c r="L1045" i="1" s="1"/>
  <c r="L1044" i="1" a="1"/>
  <c r="L1044" i="1" s="1"/>
  <c r="L1043" i="1" a="1"/>
  <c r="L1043" i="1" s="1"/>
  <c r="L1042" i="1" a="1"/>
  <c r="L1042" i="1" s="1"/>
  <c r="L1041" i="1" a="1"/>
  <c r="L1041" i="1" s="1"/>
  <c r="L1040" i="1" a="1"/>
  <c r="L1040" i="1" s="1"/>
  <c r="L1039" i="1" a="1"/>
  <c r="L1039" i="1" s="1"/>
  <c r="L1038" i="1" a="1"/>
  <c r="L1038" i="1" s="1"/>
  <c r="L1037" i="1" a="1"/>
  <c r="L1037" i="1" s="1"/>
  <c r="L1036" i="1" a="1"/>
  <c r="L1036" i="1" s="1"/>
  <c r="L1035" i="1" a="1"/>
  <c r="L1035" i="1" s="1"/>
  <c r="L1034" i="1" a="1"/>
  <c r="L1034" i="1" s="1"/>
  <c r="L1033" i="1" a="1"/>
  <c r="L1033" i="1" s="1"/>
  <c r="L1032" i="1" a="1"/>
  <c r="L1032" i="1" s="1"/>
  <c r="L1031" i="1" a="1"/>
  <c r="L1031" i="1" s="1"/>
  <c r="L1030" i="1" a="1"/>
  <c r="L1030" i="1" s="1"/>
  <c r="L1029" i="1" a="1"/>
  <c r="L1029" i="1" s="1"/>
  <c r="L1028" i="1" a="1"/>
  <c r="L1028" i="1" s="1"/>
  <c r="L1027" i="1" a="1"/>
  <c r="L1027" i="1" s="1"/>
  <c r="L1026" i="1" a="1"/>
  <c r="L1026" i="1" s="1"/>
  <c r="L1025" i="1" a="1"/>
  <c r="L1025" i="1" s="1"/>
  <c r="L1024" i="1" a="1"/>
  <c r="L1024" i="1" s="1"/>
  <c r="L1023" i="1" a="1"/>
  <c r="L1023" i="1" s="1"/>
  <c r="L1022" i="1" a="1"/>
  <c r="L1022" i="1" s="1"/>
  <c r="L1021" i="1" a="1"/>
  <c r="L1021" i="1" s="1"/>
  <c r="L1020" i="1" a="1"/>
  <c r="L1020" i="1" s="1"/>
  <c r="L1019" i="1" a="1"/>
  <c r="L1019" i="1" s="1"/>
  <c r="L1018" i="1" a="1"/>
  <c r="L1018" i="1" s="1"/>
  <c r="L1017" i="1" a="1"/>
  <c r="L1017" i="1" s="1"/>
  <c r="L1016" i="1" a="1"/>
  <c r="L1016" i="1" s="1"/>
  <c r="L1015" i="1" a="1"/>
  <c r="L1015" i="1" s="1"/>
  <c r="L1014" i="1" a="1"/>
  <c r="L1014" i="1" s="1"/>
  <c r="L1013" i="1" a="1"/>
  <c r="L1013" i="1" s="1"/>
  <c r="L1012" i="1" a="1"/>
  <c r="L1012" i="1" s="1"/>
  <c r="L1011" i="1" a="1"/>
  <c r="L1011" i="1" s="1"/>
  <c r="L1010" i="1" a="1"/>
  <c r="L1010" i="1" s="1"/>
  <c r="L1009" i="1" a="1"/>
  <c r="L1009" i="1" s="1"/>
  <c r="L1008" i="1" a="1"/>
  <c r="L1008" i="1" s="1"/>
  <c r="L1007" i="1" a="1"/>
  <c r="L1007" i="1" s="1"/>
  <c r="L1006" i="1" a="1"/>
  <c r="L1006" i="1" s="1"/>
  <c r="L1005" i="1" a="1"/>
  <c r="L1005" i="1" s="1"/>
  <c r="L1004" i="1" a="1"/>
  <c r="L1004" i="1" s="1"/>
  <c r="L1003" i="1" a="1"/>
  <c r="L1003" i="1" s="1"/>
  <c r="L1002" i="1" a="1"/>
  <c r="L1002" i="1" s="1"/>
  <c r="L1001" i="1" a="1"/>
  <c r="L1001" i="1" s="1"/>
  <c r="L1000" i="1" a="1"/>
  <c r="L1000" i="1" s="1"/>
  <c r="L999" i="1" a="1"/>
  <c r="L999" i="1" s="1"/>
  <c r="L998" i="1" a="1"/>
  <c r="L998" i="1" s="1"/>
  <c r="L997" i="1" a="1"/>
  <c r="L997" i="1" s="1"/>
  <c r="L996" i="1" a="1"/>
  <c r="L996" i="1" s="1"/>
  <c r="L995" i="1" a="1"/>
  <c r="L995" i="1" s="1"/>
  <c r="L994" i="1" a="1"/>
  <c r="L994" i="1" s="1"/>
  <c r="L993" i="1" a="1"/>
  <c r="L993" i="1" s="1"/>
  <c r="L992" i="1" a="1"/>
  <c r="L992" i="1" s="1"/>
  <c r="L991" i="1" a="1"/>
  <c r="L991" i="1" s="1"/>
  <c r="L990" i="1" a="1"/>
  <c r="L990" i="1" s="1"/>
  <c r="L989" i="1" a="1"/>
  <c r="L989" i="1" s="1"/>
  <c r="L988" i="1" a="1"/>
  <c r="L988" i="1" s="1"/>
  <c r="L987" i="1" a="1"/>
  <c r="L987" i="1" s="1"/>
  <c r="L986" i="1" a="1"/>
  <c r="L986" i="1" s="1"/>
  <c r="L985" i="1" a="1"/>
  <c r="L985" i="1" s="1"/>
  <c r="L984" i="1" a="1"/>
  <c r="L984" i="1" s="1"/>
  <c r="L983" i="1" a="1"/>
  <c r="L983" i="1" s="1"/>
  <c r="L982" i="1" a="1"/>
  <c r="L982" i="1" s="1"/>
  <c r="L981" i="1" a="1"/>
  <c r="L981" i="1" s="1"/>
  <c r="L980" i="1" a="1"/>
  <c r="L980" i="1" s="1"/>
  <c r="L979" i="1" a="1"/>
  <c r="L979" i="1" s="1"/>
  <c r="L978" i="1" a="1"/>
  <c r="L978" i="1" s="1"/>
  <c r="L977" i="1" a="1"/>
  <c r="L977" i="1" s="1"/>
  <c r="L976" i="1" a="1"/>
  <c r="L976" i="1" s="1"/>
  <c r="L975" i="1" a="1"/>
  <c r="L975" i="1" s="1"/>
  <c r="L974" i="1" a="1"/>
  <c r="L974" i="1" s="1"/>
  <c r="L973" i="1" a="1"/>
  <c r="L973" i="1" s="1"/>
  <c r="L972" i="1" a="1"/>
  <c r="L972" i="1" s="1"/>
  <c r="L971" i="1" a="1"/>
  <c r="L971" i="1" s="1"/>
  <c r="L970" i="1" a="1"/>
  <c r="L970" i="1" s="1"/>
  <c r="L969" i="1" a="1"/>
  <c r="L969" i="1" s="1"/>
  <c r="L968" i="1" a="1"/>
  <c r="L968" i="1" s="1"/>
  <c r="L967" i="1" a="1"/>
  <c r="L967" i="1" s="1"/>
  <c r="L966" i="1" a="1"/>
  <c r="L966" i="1" s="1"/>
  <c r="L965" i="1" a="1"/>
  <c r="L965" i="1" s="1"/>
  <c r="L964" i="1" a="1"/>
  <c r="L964" i="1" s="1"/>
  <c r="L963" i="1" a="1"/>
  <c r="L963" i="1" s="1"/>
  <c r="L962" i="1" a="1"/>
  <c r="L962" i="1" s="1"/>
  <c r="L961" i="1" a="1"/>
  <c r="L961" i="1" s="1"/>
  <c r="L960" i="1" a="1"/>
  <c r="L960" i="1" s="1"/>
  <c r="L959" i="1" a="1"/>
  <c r="L959" i="1" s="1"/>
  <c r="L958" i="1" a="1"/>
  <c r="L958" i="1" s="1"/>
  <c r="L957" i="1" a="1"/>
  <c r="L957" i="1" s="1"/>
  <c r="L956" i="1" a="1"/>
  <c r="L956" i="1" s="1"/>
  <c r="L955" i="1" a="1"/>
  <c r="L955" i="1" s="1"/>
  <c r="L954" i="1" a="1"/>
  <c r="L954" i="1" s="1"/>
  <c r="L953" i="1" a="1"/>
  <c r="L953" i="1" s="1"/>
  <c r="L952" i="1" a="1"/>
  <c r="L952" i="1" s="1"/>
  <c r="L951" i="1" a="1"/>
  <c r="L951" i="1" s="1"/>
  <c r="L950" i="1" a="1"/>
  <c r="L950" i="1" s="1"/>
  <c r="L949" i="1" a="1"/>
  <c r="L949" i="1" s="1"/>
  <c r="L948" i="1" a="1"/>
  <c r="L948" i="1" s="1"/>
  <c r="L947" i="1" a="1"/>
  <c r="L947" i="1" s="1"/>
  <c r="L946" i="1" a="1"/>
  <c r="L946" i="1" s="1"/>
  <c r="L945" i="1" a="1"/>
  <c r="L945" i="1" s="1"/>
  <c r="L944" i="1" a="1"/>
  <c r="L944" i="1" s="1"/>
  <c r="L943" i="1" a="1"/>
  <c r="L943" i="1" s="1"/>
  <c r="L942" i="1" a="1"/>
  <c r="L942" i="1" s="1"/>
  <c r="L941" i="1" a="1"/>
  <c r="L941" i="1" s="1"/>
  <c r="L940" i="1" a="1"/>
  <c r="L940" i="1" s="1"/>
  <c r="L939" i="1" a="1"/>
  <c r="L939" i="1" s="1"/>
  <c r="L938" i="1" a="1"/>
  <c r="L938" i="1" s="1"/>
  <c r="L937" i="1" a="1"/>
  <c r="L937" i="1" s="1"/>
  <c r="L936" i="1" a="1"/>
  <c r="L936" i="1" s="1"/>
  <c r="L935" i="1" a="1"/>
  <c r="L935" i="1" s="1"/>
  <c r="L934" i="1" a="1"/>
  <c r="L934" i="1" s="1"/>
  <c r="L933" i="1" a="1"/>
  <c r="L933" i="1" s="1"/>
  <c r="L932" i="1" a="1"/>
  <c r="L932" i="1" s="1"/>
  <c r="L931" i="1" a="1"/>
  <c r="L931" i="1" s="1"/>
  <c r="L930" i="1" a="1"/>
  <c r="L930" i="1" s="1"/>
  <c r="L929" i="1" a="1"/>
  <c r="L929" i="1" s="1"/>
  <c r="L928" i="1" a="1"/>
  <c r="L928" i="1" s="1"/>
  <c r="L927" i="1" a="1"/>
  <c r="L927" i="1" s="1"/>
  <c r="L926" i="1" a="1"/>
  <c r="L926" i="1" s="1"/>
  <c r="L925" i="1" a="1"/>
  <c r="L925" i="1" s="1"/>
  <c r="L924" i="1" a="1"/>
  <c r="L924" i="1" s="1"/>
  <c r="L923" i="1" a="1"/>
  <c r="L923" i="1" s="1"/>
  <c r="L922" i="1" a="1"/>
  <c r="L922" i="1" s="1"/>
  <c r="L921" i="1" a="1"/>
  <c r="L921" i="1" s="1"/>
  <c r="L920" i="1" a="1"/>
  <c r="L920" i="1" s="1"/>
  <c r="L919" i="1" a="1"/>
  <c r="L919" i="1" s="1"/>
  <c r="L918" i="1" a="1"/>
  <c r="L918" i="1" s="1"/>
  <c r="L917" i="1" a="1"/>
  <c r="L917" i="1" s="1"/>
  <c r="L916" i="1" a="1"/>
  <c r="L916" i="1" s="1"/>
  <c r="L915" i="1" a="1"/>
  <c r="L915" i="1" s="1"/>
  <c r="L914" i="1" a="1"/>
  <c r="L914" i="1" s="1"/>
  <c r="L913" i="1" a="1"/>
  <c r="L913" i="1" s="1"/>
  <c r="L912" i="1" a="1"/>
  <c r="L912" i="1" s="1"/>
  <c r="L911" i="1" a="1"/>
  <c r="L911" i="1" s="1"/>
  <c r="L910" i="1" a="1"/>
  <c r="L910" i="1" s="1"/>
  <c r="L909" i="1" a="1"/>
  <c r="L909" i="1" s="1"/>
  <c r="L908" i="1" a="1"/>
  <c r="L908" i="1" s="1"/>
  <c r="L907" i="1" a="1"/>
  <c r="L907" i="1" s="1"/>
  <c r="L906" i="1" a="1"/>
  <c r="L906" i="1" s="1"/>
  <c r="L905" i="1" a="1"/>
  <c r="L905" i="1" s="1"/>
  <c r="L904" i="1" a="1"/>
  <c r="L904" i="1" s="1"/>
  <c r="L903" i="1" a="1"/>
  <c r="L903" i="1" s="1"/>
  <c r="L902" i="1" a="1"/>
  <c r="L902" i="1" s="1"/>
  <c r="L901" i="1" a="1"/>
  <c r="L901" i="1" s="1"/>
  <c r="L900" i="1" a="1"/>
  <c r="L900" i="1" s="1"/>
  <c r="L899" i="1" a="1"/>
  <c r="L899" i="1" s="1"/>
  <c r="L898" i="1" a="1"/>
  <c r="L898" i="1" s="1"/>
  <c r="L897" i="1" a="1"/>
  <c r="L897" i="1" s="1"/>
  <c r="L896" i="1" a="1"/>
  <c r="L896" i="1" s="1"/>
  <c r="L895" i="1" a="1"/>
  <c r="L895" i="1" s="1"/>
  <c r="L894" i="1" a="1"/>
  <c r="L894" i="1" s="1"/>
  <c r="L893" i="1" a="1"/>
  <c r="L893" i="1" s="1"/>
  <c r="L892" i="1" a="1"/>
  <c r="L892" i="1" s="1"/>
  <c r="L891" i="1" a="1"/>
  <c r="L891" i="1" s="1"/>
  <c r="L890" i="1" a="1"/>
  <c r="L890" i="1" s="1"/>
  <c r="L889" i="1" a="1"/>
  <c r="L889" i="1" s="1"/>
  <c r="L888" i="1" a="1"/>
  <c r="L888" i="1" s="1"/>
  <c r="L887" i="1" a="1"/>
  <c r="L887" i="1" s="1"/>
  <c r="L886" i="1" a="1"/>
  <c r="L886" i="1" s="1"/>
  <c r="L885" i="1" a="1"/>
  <c r="L885" i="1" s="1"/>
  <c r="L884" i="1" a="1"/>
  <c r="L884" i="1" s="1"/>
  <c r="L883" i="1" a="1"/>
  <c r="L883" i="1" s="1"/>
  <c r="L882" i="1" a="1"/>
  <c r="L882" i="1" s="1"/>
  <c r="L881" i="1" a="1"/>
  <c r="L881" i="1" s="1"/>
  <c r="L880" i="1" a="1"/>
  <c r="L880" i="1" s="1"/>
  <c r="L879" i="1" a="1"/>
  <c r="L879" i="1" s="1"/>
  <c r="L878" i="1" a="1"/>
  <c r="L878" i="1" s="1"/>
  <c r="L877" i="1" a="1"/>
  <c r="L877" i="1" s="1"/>
  <c r="L876" i="1" a="1"/>
  <c r="L876" i="1" s="1"/>
  <c r="L875" i="1" a="1"/>
  <c r="L875" i="1" s="1"/>
  <c r="L874" i="1" a="1"/>
  <c r="L874" i="1" s="1"/>
  <c r="L873" i="1" a="1"/>
  <c r="L873" i="1" s="1"/>
  <c r="L872" i="1" a="1"/>
  <c r="L872" i="1" s="1"/>
  <c r="L871" i="1" a="1"/>
  <c r="L871" i="1" s="1"/>
  <c r="L870" i="1" a="1"/>
  <c r="L870" i="1" s="1"/>
  <c r="L869" i="1" a="1"/>
  <c r="L869" i="1" s="1"/>
  <c r="L868" i="1" a="1"/>
  <c r="L868" i="1" s="1"/>
  <c r="L867" i="1" a="1"/>
  <c r="L867" i="1" s="1"/>
  <c r="L866" i="1" a="1"/>
  <c r="L866" i="1" s="1"/>
  <c r="L865" i="1" a="1"/>
  <c r="L865" i="1" s="1"/>
  <c r="L864" i="1" a="1"/>
  <c r="L864" i="1" s="1"/>
  <c r="L863" i="1" a="1"/>
  <c r="L863" i="1" s="1"/>
  <c r="L862" i="1" a="1"/>
  <c r="L862" i="1" s="1"/>
  <c r="L861" i="1" a="1"/>
  <c r="L861" i="1" s="1"/>
  <c r="L860" i="1" a="1"/>
  <c r="L860" i="1" s="1"/>
  <c r="L859" i="1" a="1"/>
  <c r="L859" i="1" s="1"/>
  <c r="L858" i="1" a="1"/>
  <c r="L858" i="1" s="1"/>
  <c r="L857" i="1" a="1"/>
  <c r="L857" i="1" s="1"/>
  <c r="L856" i="1" a="1"/>
  <c r="L856" i="1" s="1"/>
  <c r="L855" i="1" a="1"/>
  <c r="L855" i="1" s="1"/>
  <c r="L854" i="1" a="1"/>
  <c r="L854" i="1" s="1"/>
  <c r="L853" i="1" a="1"/>
  <c r="L853" i="1" s="1"/>
  <c r="L852" i="1" a="1"/>
  <c r="L852" i="1" s="1"/>
  <c r="L851" i="1" a="1"/>
  <c r="L851" i="1" s="1"/>
  <c r="L850" i="1" a="1"/>
  <c r="L850" i="1" s="1"/>
  <c r="L849" i="1" a="1"/>
  <c r="L849" i="1" s="1"/>
  <c r="L848" i="1" a="1"/>
  <c r="L848" i="1" s="1"/>
  <c r="L847" i="1" a="1"/>
  <c r="L847" i="1" s="1"/>
  <c r="L846" i="1" a="1"/>
  <c r="L846" i="1" s="1"/>
  <c r="L845" i="1" a="1"/>
  <c r="L845" i="1" s="1"/>
  <c r="L844" i="1" a="1"/>
  <c r="L844" i="1" s="1"/>
  <c r="L843" i="1" a="1"/>
  <c r="L843" i="1" s="1"/>
  <c r="L842" i="1" a="1"/>
  <c r="L842" i="1" s="1"/>
  <c r="L841" i="1" a="1"/>
  <c r="L841" i="1" s="1"/>
  <c r="L840" i="1" a="1"/>
  <c r="L840" i="1" s="1"/>
  <c r="L839" i="1" a="1"/>
  <c r="L839" i="1" s="1"/>
  <c r="L838" i="1" a="1"/>
  <c r="L838" i="1" s="1"/>
  <c r="L837" i="1" a="1"/>
  <c r="L837" i="1" s="1"/>
  <c r="L836" i="1" a="1"/>
  <c r="L836" i="1" s="1"/>
  <c r="L835" i="1" a="1"/>
  <c r="L835" i="1" s="1"/>
  <c r="L834" i="1" a="1"/>
  <c r="L834" i="1" s="1"/>
  <c r="L833" i="1" a="1"/>
  <c r="L833" i="1" s="1"/>
  <c r="L832" i="1" a="1"/>
  <c r="L832" i="1" s="1"/>
  <c r="L831" i="1" a="1"/>
  <c r="L831" i="1" s="1"/>
  <c r="L830" i="1" a="1"/>
  <c r="L830" i="1" s="1"/>
  <c r="L829" i="1" a="1"/>
  <c r="L829" i="1" s="1"/>
  <c r="L828" i="1" a="1"/>
  <c r="L828" i="1" s="1"/>
  <c r="L827" i="1" a="1"/>
  <c r="L827" i="1" s="1"/>
  <c r="L826" i="1" a="1"/>
  <c r="L826" i="1" s="1"/>
  <c r="L825" i="1" a="1"/>
  <c r="L825" i="1" s="1"/>
  <c r="L824" i="1" a="1"/>
  <c r="L824" i="1" s="1"/>
  <c r="L823" i="1" a="1"/>
  <c r="L823" i="1" s="1"/>
  <c r="L822" i="1" a="1"/>
  <c r="L822" i="1" s="1"/>
  <c r="L821" i="1" a="1"/>
  <c r="L821" i="1" s="1"/>
  <c r="L820" i="1" a="1"/>
  <c r="L820" i="1" s="1"/>
  <c r="L819" i="1" a="1"/>
  <c r="L819" i="1" s="1"/>
  <c r="L818" i="1" a="1"/>
  <c r="L818" i="1" s="1"/>
  <c r="L817" i="1" a="1"/>
  <c r="L817" i="1" s="1"/>
  <c r="L816" i="1" a="1"/>
  <c r="L816" i="1" s="1"/>
  <c r="L815" i="1" a="1"/>
  <c r="L815" i="1" s="1"/>
  <c r="L814" i="1" a="1"/>
  <c r="L814" i="1" s="1"/>
  <c r="L813" i="1" a="1"/>
  <c r="L813" i="1" s="1"/>
  <c r="L812" i="1" a="1"/>
  <c r="L812" i="1" s="1"/>
  <c r="L811" i="1" a="1"/>
  <c r="L811" i="1" s="1"/>
  <c r="L810" i="1" a="1"/>
  <c r="L810" i="1" s="1"/>
  <c r="L809" i="1" a="1"/>
  <c r="L809" i="1" s="1"/>
  <c r="L808" i="1" a="1"/>
  <c r="L808" i="1" s="1"/>
  <c r="L807" i="1" a="1"/>
  <c r="L807" i="1" s="1"/>
  <c r="L806" i="1" a="1"/>
  <c r="L806" i="1" s="1"/>
  <c r="L805" i="1" a="1"/>
  <c r="L805" i="1" s="1"/>
  <c r="L804" i="1" a="1"/>
  <c r="L804" i="1" s="1"/>
  <c r="L803" i="1" a="1"/>
  <c r="L803" i="1" s="1"/>
  <c r="L802" i="1" a="1"/>
  <c r="L802" i="1" s="1"/>
  <c r="L801" i="1" a="1"/>
  <c r="L801" i="1" s="1"/>
  <c r="L800" i="1" a="1"/>
  <c r="L800" i="1" s="1"/>
  <c r="L799" i="1" a="1"/>
  <c r="L799" i="1" s="1"/>
  <c r="L798" i="1" a="1"/>
  <c r="L798" i="1" s="1"/>
  <c r="L797" i="1" a="1"/>
  <c r="L797" i="1" s="1"/>
  <c r="L796" i="1" a="1"/>
  <c r="L796" i="1" s="1"/>
  <c r="L795" i="1" a="1"/>
  <c r="L795" i="1" s="1"/>
  <c r="L794" i="1" a="1"/>
  <c r="L794" i="1" s="1"/>
  <c r="L793" i="1" a="1"/>
  <c r="L793" i="1" s="1"/>
  <c r="L792" i="1" a="1"/>
  <c r="L792" i="1" s="1"/>
  <c r="L791" i="1" a="1"/>
  <c r="L791" i="1" s="1"/>
  <c r="L790" i="1" a="1"/>
  <c r="L790" i="1" s="1"/>
  <c r="L789" i="1" a="1"/>
  <c r="L789" i="1" s="1"/>
  <c r="L788" i="1" a="1"/>
  <c r="L788" i="1" s="1"/>
  <c r="L787" i="1" a="1"/>
  <c r="L787" i="1" s="1"/>
  <c r="L786" i="1" a="1"/>
  <c r="L786" i="1" s="1"/>
  <c r="L785" i="1" a="1"/>
  <c r="L785" i="1" s="1"/>
  <c r="L784" i="1" a="1"/>
  <c r="L784" i="1" s="1"/>
  <c r="L783" i="1" a="1"/>
  <c r="L783" i="1" s="1"/>
  <c r="L782" i="1" a="1"/>
  <c r="L782" i="1" s="1"/>
  <c r="L781" i="1" a="1"/>
  <c r="L781" i="1" s="1"/>
  <c r="L780" i="1" a="1"/>
  <c r="L780" i="1" s="1"/>
  <c r="L779" i="1" a="1"/>
  <c r="L779" i="1" s="1"/>
  <c r="L778" i="1" a="1"/>
  <c r="L778" i="1" s="1"/>
  <c r="L777" i="1" a="1"/>
  <c r="L777" i="1" s="1"/>
  <c r="L776" i="1" a="1"/>
  <c r="L776" i="1" s="1"/>
  <c r="L775" i="1" a="1"/>
  <c r="L775" i="1" s="1"/>
  <c r="L774" i="1" a="1"/>
  <c r="L774" i="1" s="1"/>
  <c r="L773" i="1" a="1"/>
  <c r="L773" i="1" s="1"/>
  <c r="L772" i="1" a="1"/>
  <c r="L772" i="1" s="1"/>
  <c r="L771" i="1" a="1"/>
  <c r="L771" i="1" s="1"/>
  <c r="L770" i="1" a="1"/>
  <c r="L770" i="1" s="1"/>
  <c r="L769" i="1" a="1"/>
  <c r="L769" i="1" s="1"/>
  <c r="L768" i="1" a="1"/>
  <c r="L768" i="1" s="1"/>
  <c r="L767" i="1" a="1"/>
  <c r="L767" i="1" s="1"/>
  <c r="L766" i="1" a="1"/>
  <c r="L766" i="1" s="1"/>
  <c r="L765" i="1" a="1"/>
  <c r="L765" i="1" s="1"/>
  <c r="L764" i="1" a="1"/>
  <c r="L764" i="1" s="1"/>
  <c r="L763" i="1" a="1"/>
  <c r="L763" i="1" s="1"/>
  <c r="L762" i="1" a="1"/>
  <c r="L762" i="1" s="1"/>
  <c r="L761" i="1" a="1"/>
  <c r="L761" i="1" s="1"/>
  <c r="L760" i="1" a="1"/>
  <c r="L760" i="1" s="1"/>
  <c r="L759" i="1" a="1"/>
  <c r="L759" i="1" s="1"/>
  <c r="L758" i="1" a="1"/>
  <c r="L758" i="1" s="1"/>
  <c r="L757" i="1" a="1"/>
  <c r="L757" i="1" s="1"/>
  <c r="L756" i="1" a="1"/>
  <c r="L756" i="1" s="1"/>
  <c r="L755" i="1" a="1"/>
  <c r="L755" i="1" s="1"/>
  <c r="L754" i="1" a="1"/>
  <c r="L754" i="1" s="1"/>
  <c r="L753" i="1" a="1"/>
  <c r="L753" i="1" s="1"/>
  <c r="L752" i="1" a="1"/>
  <c r="L752" i="1" s="1"/>
  <c r="L751" i="1" a="1"/>
  <c r="L751" i="1" s="1"/>
  <c r="L750" i="1" a="1"/>
  <c r="L750" i="1" s="1"/>
  <c r="L749" i="1" a="1"/>
  <c r="L749" i="1" s="1"/>
  <c r="L748" i="1" a="1"/>
  <c r="L748" i="1" s="1"/>
  <c r="L747" i="1" a="1"/>
  <c r="L747" i="1" s="1"/>
  <c r="L746" i="1" a="1"/>
  <c r="L746" i="1" s="1"/>
  <c r="L745" i="1" a="1"/>
  <c r="L745" i="1" s="1"/>
  <c r="L744" i="1" a="1"/>
  <c r="L744" i="1" s="1"/>
  <c r="L743" i="1" a="1"/>
  <c r="L743" i="1" s="1"/>
  <c r="L742" i="1" a="1"/>
  <c r="L742" i="1" s="1"/>
  <c r="L741" i="1" a="1"/>
  <c r="L741" i="1" s="1"/>
  <c r="L740" i="1" a="1"/>
  <c r="L740" i="1" s="1"/>
  <c r="L739" i="1" a="1"/>
  <c r="L739" i="1" s="1"/>
  <c r="L738" i="1" a="1"/>
  <c r="L738" i="1" s="1"/>
  <c r="L737" i="1" a="1"/>
  <c r="L737" i="1" s="1"/>
  <c r="L736" i="1" a="1"/>
  <c r="L736" i="1" s="1"/>
  <c r="L735" i="1" a="1"/>
  <c r="L735" i="1" s="1"/>
  <c r="L734" i="1" a="1"/>
  <c r="L734" i="1" s="1"/>
  <c r="L733" i="1" a="1"/>
  <c r="L733" i="1" s="1"/>
  <c r="L732" i="1" a="1"/>
  <c r="L732" i="1" s="1"/>
  <c r="L731" i="1" a="1"/>
  <c r="L731" i="1" s="1"/>
  <c r="L730" i="1" a="1"/>
  <c r="L730" i="1" s="1"/>
  <c r="L729" i="1" a="1"/>
  <c r="L729" i="1" s="1"/>
  <c r="L728" i="1" a="1"/>
  <c r="L728" i="1" s="1"/>
  <c r="L727" i="1" a="1"/>
  <c r="L727" i="1" s="1"/>
  <c r="L726" i="1" a="1"/>
  <c r="L726" i="1" s="1"/>
  <c r="L725" i="1" a="1"/>
  <c r="L725" i="1" s="1"/>
  <c r="L724" i="1" a="1"/>
  <c r="L724" i="1" s="1"/>
  <c r="L723" i="1" a="1"/>
  <c r="L723" i="1" s="1"/>
  <c r="L722" i="1" a="1"/>
  <c r="L722" i="1" s="1"/>
  <c r="L721" i="1" a="1"/>
  <c r="L721" i="1" s="1"/>
  <c r="L720" i="1" a="1"/>
  <c r="L720" i="1" s="1"/>
  <c r="L719" i="1" a="1"/>
  <c r="L719" i="1" s="1"/>
  <c r="L718" i="1" a="1"/>
  <c r="L718" i="1" s="1"/>
  <c r="L717" i="1" a="1"/>
  <c r="L717" i="1" s="1"/>
  <c r="L716" i="1" a="1"/>
  <c r="L716" i="1" s="1"/>
  <c r="L715" i="1" a="1"/>
  <c r="L715" i="1" s="1"/>
  <c r="L714" i="1" a="1"/>
  <c r="L714" i="1" s="1"/>
  <c r="L713" i="1" a="1"/>
  <c r="L713" i="1" s="1"/>
  <c r="L712" i="1" a="1"/>
  <c r="L712" i="1" s="1"/>
  <c r="L711" i="1" a="1"/>
  <c r="L711" i="1" s="1"/>
  <c r="L710" i="1" a="1"/>
  <c r="L710" i="1" s="1"/>
  <c r="L709" i="1" a="1"/>
  <c r="L709" i="1" s="1"/>
  <c r="L708" i="1" a="1"/>
  <c r="L708" i="1" s="1"/>
  <c r="L707" i="1" a="1"/>
  <c r="L707" i="1" s="1"/>
  <c r="L706" i="1" a="1"/>
  <c r="L706" i="1" s="1"/>
  <c r="L705" i="1" a="1"/>
  <c r="L705" i="1" s="1"/>
  <c r="L704" i="1" a="1"/>
  <c r="L704" i="1" s="1"/>
  <c r="L703" i="1" a="1"/>
  <c r="L703" i="1" s="1"/>
  <c r="L702" i="1" a="1"/>
  <c r="L702" i="1" s="1"/>
  <c r="L701" i="1" a="1"/>
  <c r="L701" i="1" s="1"/>
  <c r="L700" i="1" a="1"/>
  <c r="L700" i="1" s="1"/>
  <c r="L699" i="1" a="1"/>
  <c r="L699" i="1" s="1"/>
  <c r="L698" i="1" a="1"/>
  <c r="L698" i="1" s="1"/>
  <c r="L697" i="1" a="1"/>
  <c r="L697" i="1" s="1"/>
  <c r="L696" i="1" a="1"/>
  <c r="L696" i="1" s="1"/>
  <c r="L695" i="1" a="1"/>
  <c r="L695" i="1" s="1"/>
  <c r="L694" i="1" a="1"/>
  <c r="L694" i="1" s="1"/>
  <c r="L693" i="1" a="1"/>
  <c r="L693" i="1" s="1"/>
  <c r="L692" i="1" a="1"/>
  <c r="L692" i="1" s="1"/>
  <c r="L691" i="1" a="1"/>
  <c r="L691" i="1" s="1"/>
  <c r="L690" i="1" a="1"/>
  <c r="L690" i="1" s="1"/>
  <c r="L689" i="1" a="1"/>
  <c r="L689" i="1" s="1"/>
  <c r="L688" i="1" a="1"/>
  <c r="L688" i="1" s="1"/>
  <c r="L687" i="1" a="1"/>
  <c r="L687" i="1" s="1"/>
  <c r="L686" i="1" a="1"/>
  <c r="L686" i="1" s="1"/>
  <c r="L685" i="1" a="1"/>
  <c r="L685" i="1" s="1"/>
  <c r="L684" i="1" a="1"/>
  <c r="L684" i="1" s="1"/>
  <c r="L683" i="1" a="1"/>
  <c r="L683" i="1" s="1"/>
  <c r="L682" i="1" a="1"/>
  <c r="L682" i="1" s="1"/>
  <c r="L681" i="1" a="1"/>
  <c r="L681" i="1" s="1"/>
  <c r="L680" i="1" a="1"/>
  <c r="L680" i="1" s="1"/>
  <c r="L679" i="1" a="1"/>
  <c r="L679" i="1" s="1"/>
  <c r="L678" i="1" a="1"/>
  <c r="L678" i="1" s="1"/>
  <c r="L677" i="1" a="1"/>
  <c r="L677" i="1" s="1"/>
  <c r="L676" i="1" a="1"/>
  <c r="L676" i="1" s="1"/>
  <c r="L675" i="1" a="1"/>
  <c r="L675" i="1" s="1"/>
  <c r="L674" i="1" a="1"/>
  <c r="L674" i="1" s="1"/>
  <c r="L673" i="1" a="1"/>
  <c r="L673" i="1" s="1"/>
  <c r="L672" i="1" a="1"/>
  <c r="L672" i="1" s="1"/>
  <c r="L671" i="1" a="1"/>
  <c r="L671" i="1" s="1"/>
  <c r="L670" i="1" a="1"/>
  <c r="L670" i="1" s="1"/>
  <c r="L669" i="1" a="1"/>
  <c r="L669" i="1" s="1"/>
  <c r="L668" i="1" a="1"/>
  <c r="L668" i="1" s="1"/>
  <c r="L667" i="1" a="1"/>
  <c r="L667" i="1" s="1"/>
  <c r="L666" i="1" a="1"/>
  <c r="L666" i="1" s="1"/>
  <c r="L665" i="1" a="1"/>
  <c r="L665" i="1" s="1"/>
  <c r="L664" i="1" a="1"/>
  <c r="L664" i="1" s="1"/>
  <c r="L663" i="1" a="1"/>
  <c r="L663" i="1" s="1"/>
  <c r="L662" i="1" a="1"/>
  <c r="L662" i="1" s="1"/>
  <c r="L661" i="1" a="1"/>
  <c r="L661" i="1" s="1"/>
  <c r="L660" i="1" a="1"/>
  <c r="L660" i="1" s="1"/>
  <c r="L659" i="1" a="1"/>
  <c r="L659" i="1" s="1"/>
  <c r="L658" i="1" a="1"/>
  <c r="L658" i="1" s="1"/>
  <c r="L657" i="1" a="1"/>
  <c r="L657" i="1" s="1"/>
  <c r="L656" i="1" a="1"/>
  <c r="L656" i="1" s="1"/>
  <c r="L655" i="1" a="1"/>
  <c r="L655" i="1" s="1"/>
  <c r="L654" i="1" a="1"/>
  <c r="L654" i="1" s="1"/>
  <c r="L653" i="1" a="1"/>
  <c r="L653" i="1" s="1"/>
  <c r="L652" i="1" a="1"/>
  <c r="L652" i="1" s="1"/>
  <c r="L651" i="1" a="1"/>
  <c r="L651" i="1" s="1"/>
  <c r="L650" i="1" a="1"/>
  <c r="L650" i="1" s="1"/>
  <c r="L649" i="1" a="1"/>
  <c r="L649" i="1" s="1"/>
  <c r="L648" i="1" a="1"/>
  <c r="L648" i="1" s="1"/>
  <c r="L647" i="1" a="1"/>
  <c r="L647" i="1" s="1"/>
  <c r="L646" i="1" a="1"/>
  <c r="L646" i="1" s="1"/>
  <c r="L645" i="1" a="1"/>
  <c r="L645" i="1" s="1"/>
  <c r="L644" i="1" a="1"/>
  <c r="L644" i="1" s="1"/>
  <c r="L643" i="1" a="1"/>
  <c r="L643" i="1" s="1"/>
  <c r="L642" i="1" a="1"/>
  <c r="L642" i="1" s="1"/>
  <c r="L641" i="1" a="1"/>
  <c r="L641" i="1" s="1"/>
  <c r="L640" i="1" a="1"/>
  <c r="L640" i="1" s="1"/>
  <c r="L639" i="1" a="1"/>
  <c r="L639" i="1" s="1"/>
  <c r="L638" i="1" a="1"/>
  <c r="L638" i="1" s="1"/>
  <c r="L637" i="1" a="1"/>
  <c r="L637" i="1" s="1"/>
  <c r="L636" i="1" a="1"/>
  <c r="L636" i="1" s="1"/>
  <c r="L635" i="1" a="1"/>
  <c r="L635" i="1" s="1"/>
  <c r="L634" i="1" a="1"/>
  <c r="L634" i="1" s="1"/>
  <c r="L633" i="1" a="1"/>
  <c r="L633" i="1" s="1"/>
  <c r="L632" i="1" a="1"/>
  <c r="L632" i="1" s="1"/>
  <c r="L631" i="1" a="1"/>
  <c r="L631" i="1" s="1"/>
  <c r="L630" i="1" a="1"/>
  <c r="L630" i="1" s="1"/>
  <c r="L629" i="1" a="1"/>
  <c r="L629" i="1" s="1"/>
  <c r="L628" i="1" a="1"/>
  <c r="L628" i="1" s="1"/>
  <c r="L627" i="1" a="1"/>
  <c r="L627" i="1" s="1"/>
  <c r="L626" i="1" a="1"/>
  <c r="L626" i="1" s="1"/>
  <c r="L625" i="1" a="1"/>
  <c r="L625" i="1" s="1"/>
  <c r="L624" i="1" a="1"/>
  <c r="L624" i="1" s="1"/>
  <c r="L623" i="1" a="1"/>
  <c r="L623" i="1" s="1"/>
  <c r="L622" i="1" a="1"/>
  <c r="L622" i="1" s="1"/>
  <c r="L621" i="1" a="1"/>
  <c r="L621" i="1" s="1"/>
  <c r="L620" i="1" a="1"/>
  <c r="L620" i="1" s="1"/>
  <c r="L619" i="1" a="1"/>
  <c r="L619" i="1" s="1"/>
  <c r="L618" i="1" a="1"/>
  <c r="L618" i="1" s="1"/>
  <c r="L617" i="1" a="1"/>
  <c r="L617" i="1" s="1"/>
  <c r="L616" i="1" a="1"/>
  <c r="L616" i="1" s="1"/>
  <c r="L615" i="1" a="1"/>
  <c r="L615" i="1" s="1"/>
  <c r="L614" i="1" a="1"/>
  <c r="L614" i="1" s="1"/>
  <c r="L613" i="1" a="1"/>
  <c r="L613" i="1" s="1"/>
  <c r="L612" i="1" a="1"/>
  <c r="L612" i="1" s="1"/>
  <c r="L611" i="1" a="1"/>
  <c r="L611" i="1" s="1"/>
  <c r="L610" i="1" a="1"/>
  <c r="L610" i="1" s="1"/>
  <c r="L609" i="1" a="1"/>
  <c r="L609" i="1" s="1"/>
  <c r="L608" i="1" a="1"/>
  <c r="L608" i="1" s="1"/>
  <c r="L607" i="1" a="1"/>
  <c r="L607" i="1" s="1"/>
  <c r="L606" i="1" a="1"/>
  <c r="L606" i="1" s="1"/>
  <c r="L605" i="1" a="1"/>
  <c r="L605" i="1" s="1"/>
  <c r="L604" i="1" a="1"/>
  <c r="L604" i="1" s="1"/>
  <c r="L603" i="1" a="1"/>
  <c r="L603" i="1" s="1"/>
  <c r="L602" i="1" a="1"/>
  <c r="L602" i="1" s="1"/>
  <c r="L601" i="1" a="1"/>
  <c r="L601" i="1" s="1"/>
  <c r="L600" i="1" a="1"/>
  <c r="L600" i="1" s="1"/>
  <c r="L599" i="1" a="1"/>
  <c r="L599" i="1" s="1"/>
  <c r="L598" i="1" a="1"/>
  <c r="L598" i="1" s="1"/>
  <c r="L597" i="1" a="1"/>
  <c r="L597" i="1" s="1"/>
  <c r="L596" i="1" a="1"/>
  <c r="L596" i="1" s="1"/>
  <c r="L595" i="1" a="1"/>
  <c r="L595" i="1" s="1"/>
  <c r="L594" i="1" a="1"/>
  <c r="L594" i="1" s="1"/>
  <c r="L593" i="1" a="1"/>
  <c r="L593" i="1" s="1"/>
  <c r="L592" i="1" a="1"/>
  <c r="L592" i="1" s="1"/>
  <c r="L591" i="1" a="1"/>
  <c r="L591" i="1" s="1"/>
  <c r="L590" i="1" a="1"/>
  <c r="L590" i="1" s="1"/>
  <c r="L589" i="1" a="1"/>
  <c r="L589" i="1" s="1"/>
  <c r="L588" i="1" a="1"/>
  <c r="L588" i="1" s="1"/>
  <c r="L587" i="1" a="1"/>
  <c r="L587" i="1" s="1"/>
  <c r="L586" i="1" a="1"/>
  <c r="L586" i="1" s="1"/>
  <c r="L585" i="1" a="1"/>
  <c r="L585" i="1" s="1"/>
  <c r="L584" i="1" a="1"/>
  <c r="L584" i="1" s="1"/>
  <c r="L583" i="1" a="1"/>
  <c r="L583" i="1" s="1"/>
  <c r="L582" i="1" a="1"/>
  <c r="L582" i="1" s="1"/>
  <c r="L581" i="1" a="1"/>
  <c r="L581" i="1" s="1"/>
  <c r="L580" i="1" a="1"/>
  <c r="L580" i="1" s="1"/>
  <c r="L579" i="1" a="1"/>
  <c r="L579" i="1" s="1"/>
  <c r="L578" i="1" a="1"/>
  <c r="L578" i="1" s="1"/>
  <c r="L577" i="1" a="1"/>
  <c r="L577" i="1" s="1"/>
  <c r="L576" i="1" a="1"/>
  <c r="L576" i="1" s="1"/>
  <c r="L575" i="1" a="1"/>
  <c r="L575" i="1" s="1"/>
  <c r="L574" i="1" a="1"/>
  <c r="L574" i="1" s="1"/>
  <c r="L573" i="1" a="1"/>
  <c r="L573" i="1" s="1"/>
  <c r="L572" i="1" a="1"/>
  <c r="L572" i="1" s="1"/>
  <c r="L571" i="1" a="1"/>
  <c r="L571" i="1" s="1"/>
  <c r="L570" i="1" a="1"/>
  <c r="L570" i="1" s="1"/>
  <c r="L569" i="1" a="1"/>
  <c r="L569" i="1" s="1"/>
  <c r="L568" i="1" a="1"/>
  <c r="L568" i="1" s="1"/>
  <c r="L567" i="1" a="1"/>
  <c r="L567" i="1" s="1"/>
  <c r="L566" i="1" a="1"/>
  <c r="L566" i="1" s="1"/>
  <c r="L565" i="1" a="1"/>
  <c r="L565" i="1" s="1"/>
  <c r="L564" i="1" a="1"/>
  <c r="L564" i="1" s="1"/>
  <c r="L563" i="1" a="1"/>
  <c r="L563" i="1" s="1"/>
  <c r="L562" i="1" a="1"/>
  <c r="L562" i="1" s="1"/>
  <c r="L561" i="1" a="1"/>
  <c r="L561" i="1" s="1"/>
  <c r="L560" i="1" a="1"/>
  <c r="L560" i="1" s="1"/>
  <c r="L559" i="1" a="1"/>
  <c r="L559" i="1" s="1"/>
  <c r="L558" i="1" a="1"/>
  <c r="L558" i="1" s="1"/>
  <c r="L557" i="1" a="1"/>
  <c r="L557" i="1" s="1"/>
  <c r="L556" i="1" a="1"/>
  <c r="L556" i="1" s="1"/>
  <c r="L555" i="1" a="1"/>
  <c r="L555" i="1" s="1"/>
  <c r="L554" i="1" a="1"/>
  <c r="L554" i="1" s="1"/>
  <c r="L553" i="1" a="1"/>
  <c r="L553" i="1" s="1"/>
  <c r="L552" i="1" a="1"/>
  <c r="L552" i="1" s="1"/>
  <c r="L551" i="1" a="1"/>
  <c r="L551" i="1" s="1"/>
  <c r="L550" i="1" a="1"/>
  <c r="L550" i="1" s="1"/>
  <c r="L549" i="1" a="1"/>
  <c r="L549" i="1" s="1"/>
  <c r="L548" i="1" a="1"/>
  <c r="L548" i="1" s="1"/>
  <c r="L547" i="1" a="1"/>
  <c r="L547" i="1" s="1"/>
  <c r="L546" i="1" a="1"/>
  <c r="L546" i="1" s="1"/>
  <c r="L545" i="1" a="1"/>
  <c r="L545" i="1" s="1"/>
  <c r="L544" i="1" a="1"/>
  <c r="L544" i="1" s="1"/>
  <c r="L543" i="1" a="1"/>
  <c r="L543" i="1" s="1"/>
  <c r="L542" i="1" a="1"/>
  <c r="L542" i="1" s="1"/>
  <c r="L541" i="1" a="1"/>
  <c r="L541" i="1" s="1"/>
  <c r="L540" i="1" a="1"/>
  <c r="L540" i="1" s="1"/>
  <c r="L539" i="1" a="1"/>
  <c r="L539" i="1" s="1"/>
  <c r="L538" i="1" a="1"/>
  <c r="L538" i="1" s="1"/>
  <c r="L537" i="1" a="1"/>
  <c r="L537" i="1" s="1"/>
  <c r="L536" i="1" a="1"/>
  <c r="L536" i="1" s="1"/>
  <c r="L535" i="1" a="1"/>
  <c r="L535" i="1" s="1"/>
  <c r="L534" i="1" a="1"/>
  <c r="L534" i="1" s="1"/>
  <c r="L533" i="1" a="1"/>
  <c r="L533" i="1" s="1"/>
  <c r="L532" i="1" a="1"/>
  <c r="L532" i="1" s="1"/>
  <c r="L531" i="1" a="1"/>
  <c r="L531" i="1" s="1"/>
  <c r="L530" i="1" a="1"/>
  <c r="L530" i="1" s="1"/>
  <c r="L529" i="1" a="1"/>
  <c r="L529" i="1" s="1"/>
  <c r="L528" i="1" a="1"/>
  <c r="L528" i="1" s="1"/>
  <c r="L527" i="1" a="1"/>
  <c r="L527" i="1" s="1"/>
  <c r="L526" i="1" a="1"/>
  <c r="L526" i="1" s="1"/>
  <c r="L525" i="1" a="1"/>
  <c r="L525" i="1" s="1"/>
  <c r="L524" i="1" a="1"/>
  <c r="L524" i="1" s="1"/>
  <c r="L523" i="1" a="1"/>
  <c r="L523" i="1" s="1"/>
  <c r="L522" i="1" a="1"/>
  <c r="L522" i="1" s="1"/>
  <c r="L521" i="1" a="1"/>
  <c r="L521" i="1" s="1"/>
  <c r="L520" i="1" a="1"/>
  <c r="L520" i="1" s="1"/>
  <c r="L519" i="1" a="1"/>
  <c r="L519" i="1" s="1"/>
  <c r="L518" i="1" a="1"/>
  <c r="L518" i="1" s="1"/>
  <c r="L517" i="1" a="1"/>
  <c r="L517" i="1" s="1"/>
  <c r="L516" i="1" a="1"/>
  <c r="L516" i="1" s="1"/>
  <c r="L515" i="1" a="1"/>
  <c r="L515" i="1" s="1"/>
  <c r="L514" i="1" a="1"/>
  <c r="L514" i="1" s="1"/>
  <c r="L513" i="1" a="1"/>
  <c r="L513" i="1" s="1"/>
  <c r="L512" i="1" a="1"/>
  <c r="L512" i="1" s="1"/>
  <c r="L511" i="1" a="1"/>
  <c r="L511" i="1" s="1"/>
  <c r="L510" i="1" a="1"/>
  <c r="L510" i="1" s="1"/>
  <c r="L509" i="1" a="1"/>
  <c r="L509" i="1" s="1"/>
  <c r="L508" i="1" a="1"/>
  <c r="L508" i="1" s="1"/>
  <c r="L507" i="1" a="1"/>
  <c r="L507" i="1" s="1"/>
  <c r="L506" i="1" a="1"/>
  <c r="L506" i="1" s="1"/>
  <c r="L505" i="1" a="1"/>
  <c r="L505" i="1" s="1"/>
  <c r="L504" i="1" a="1"/>
  <c r="L504" i="1" s="1"/>
  <c r="L503" i="1" a="1"/>
  <c r="L503" i="1" s="1"/>
  <c r="L502" i="1" a="1"/>
  <c r="L502" i="1" s="1"/>
  <c r="L501" i="1" a="1"/>
  <c r="L501" i="1" s="1"/>
  <c r="L500" i="1" a="1"/>
  <c r="L500" i="1" s="1"/>
  <c r="L499" i="1" a="1"/>
  <c r="L499" i="1" s="1"/>
  <c r="L498" i="1" a="1"/>
  <c r="L498" i="1" s="1"/>
  <c r="L497" i="1" a="1"/>
  <c r="L497" i="1" s="1"/>
  <c r="L496" i="1" a="1"/>
  <c r="L496" i="1" s="1"/>
  <c r="L495" i="1" a="1"/>
  <c r="L495" i="1" s="1"/>
  <c r="L494" i="1" a="1"/>
  <c r="L494" i="1" s="1"/>
  <c r="L493" i="1" a="1"/>
  <c r="L493" i="1" s="1"/>
  <c r="L492" i="1" a="1"/>
  <c r="L492" i="1" s="1"/>
  <c r="L491" i="1" a="1"/>
  <c r="L491" i="1" s="1"/>
  <c r="L490" i="1" a="1"/>
  <c r="L490" i="1" s="1"/>
  <c r="L489" i="1" a="1"/>
  <c r="L489" i="1" s="1"/>
  <c r="L488" i="1" a="1"/>
  <c r="L488" i="1" s="1"/>
  <c r="L487" i="1" a="1"/>
  <c r="L487" i="1" s="1"/>
  <c r="L486" i="1" a="1"/>
  <c r="L486" i="1" s="1"/>
  <c r="L485" i="1" a="1"/>
  <c r="L485" i="1" s="1"/>
  <c r="L484" i="1" a="1"/>
  <c r="L484" i="1" s="1"/>
  <c r="L483" i="1" a="1"/>
  <c r="L483" i="1" s="1"/>
  <c r="L482" i="1" a="1"/>
  <c r="L482" i="1" s="1"/>
  <c r="L481" i="1" a="1"/>
  <c r="L481" i="1" s="1"/>
  <c r="L480" i="1" a="1"/>
  <c r="L480" i="1" s="1"/>
  <c r="L479" i="1" a="1"/>
  <c r="L479" i="1" s="1"/>
  <c r="L478" i="1" a="1"/>
  <c r="L478" i="1" s="1"/>
  <c r="L477" i="1" a="1"/>
  <c r="L477" i="1" s="1"/>
  <c r="L476" i="1" a="1"/>
  <c r="L476" i="1" s="1"/>
  <c r="L475" i="1" a="1"/>
  <c r="L475" i="1" s="1"/>
  <c r="L474" i="1" a="1"/>
  <c r="L474" i="1" s="1"/>
  <c r="L473" i="1" a="1"/>
  <c r="L473" i="1" s="1"/>
  <c r="L472" i="1" a="1"/>
  <c r="L472" i="1" s="1"/>
  <c r="L471" i="1" a="1"/>
  <c r="L471" i="1" s="1"/>
  <c r="L470" i="1" a="1"/>
  <c r="L470" i="1" s="1"/>
  <c r="L469" i="1" a="1"/>
  <c r="L469" i="1" s="1"/>
  <c r="L468" i="1" a="1"/>
  <c r="L468" i="1" s="1"/>
  <c r="L467" i="1" a="1"/>
  <c r="L467" i="1" s="1"/>
  <c r="L466" i="1" a="1"/>
  <c r="L466" i="1" s="1"/>
  <c r="L465" i="1" a="1"/>
  <c r="L465" i="1" s="1"/>
  <c r="L464" i="1" a="1"/>
  <c r="L464" i="1" s="1"/>
  <c r="L463" i="1" a="1"/>
  <c r="L463" i="1" s="1"/>
  <c r="L462" i="1" a="1"/>
  <c r="L462" i="1" s="1"/>
  <c r="L461" i="1" a="1"/>
  <c r="L461" i="1" s="1"/>
  <c r="L460" i="1" a="1"/>
  <c r="L460" i="1" s="1"/>
  <c r="L459" i="1" a="1"/>
  <c r="L459" i="1" s="1"/>
  <c r="L458" i="1" a="1"/>
  <c r="L458" i="1" s="1"/>
  <c r="L457" i="1" a="1"/>
  <c r="L457" i="1" s="1"/>
  <c r="L456" i="1" a="1"/>
  <c r="L456" i="1" s="1"/>
  <c r="L455" i="1" a="1"/>
  <c r="L455" i="1" s="1"/>
  <c r="L454" i="1" a="1"/>
  <c r="L454" i="1" s="1"/>
  <c r="L453" i="1" a="1"/>
  <c r="L453" i="1" s="1"/>
  <c r="L452" i="1" a="1"/>
  <c r="L452" i="1" s="1"/>
  <c r="L451" i="1" a="1"/>
  <c r="L451" i="1" s="1"/>
  <c r="L450" i="1" a="1"/>
  <c r="L450" i="1" s="1"/>
  <c r="L449" i="1" a="1"/>
  <c r="L449" i="1" s="1"/>
  <c r="L448" i="1" a="1"/>
  <c r="L448" i="1" s="1"/>
  <c r="L447" i="1" a="1"/>
  <c r="L447" i="1" s="1"/>
  <c r="L446" i="1" a="1"/>
  <c r="L446" i="1" s="1"/>
  <c r="L445" i="1" a="1"/>
  <c r="L445" i="1" s="1"/>
  <c r="L444" i="1" a="1"/>
  <c r="L444" i="1" s="1"/>
  <c r="L443" i="1" a="1"/>
  <c r="L443" i="1" s="1"/>
  <c r="L442" i="1" a="1"/>
  <c r="L442" i="1" s="1"/>
  <c r="L441" i="1" a="1"/>
  <c r="L441" i="1" s="1"/>
  <c r="L440" i="1" a="1"/>
  <c r="L440" i="1" s="1"/>
  <c r="L439" i="1" a="1"/>
  <c r="L439" i="1" s="1"/>
  <c r="L438" i="1" a="1"/>
  <c r="L438" i="1" s="1"/>
  <c r="L437" i="1" a="1"/>
  <c r="L437" i="1" s="1"/>
  <c r="L436" i="1" a="1"/>
  <c r="L436" i="1" s="1"/>
  <c r="L435" i="1" a="1"/>
  <c r="L435" i="1" s="1"/>
  <c r="L434" i="1" a="1"/>
  <c r="L434" i="1" s="1"/>
  <c r="L433" i="1" a="1"/>
  <c r="L433" i="1" s="1"/>
  <c r="L432" i="1" a="1"/>
  <c r="L432" i="1" s="1"/>
  <c r="L431" i="1" a="1"/>
  <c r="L431" i="1" s="1"/>
  <c r="L430" i="1" a="1"/>
  <c r="L430" i="1" s="1"/>
  <c r="L429" i="1" a="1"/>
  <c r="L429" i="1" s="1"/>
  <c r="L428" i="1" a="1"/>
  <c r="L428" i="1" s="1"/>
  <c r="L427" i="1" a="1"/>
  <c r="L427" i="1" s="1"/>
  <c r="L426" i="1" a="1"/>
  <c r="L426" i="1" s="1"/>
  <c r="L425" i="1" a="1"/>
  <c r="L425" i="1" s="1"/>
  <c r="L424" i="1" a="1"/>
  <c r="L424" i="1" s="1"/>
  <c r="L423" i="1" a="1"/>
  <c r="L423" i="1" s="1"/>
  <c r="L422" i="1" a="1"/>
  <c r="L422" i="1" s="1"/>
  <c r="L421" i="1" a="1"/>
  <c r="L421" i="1" s="1"/>
  <c r="L420" i="1" a="1"/>
  <c r="L420" i="1" s="1"/>
  <c r="L419" i="1" a="1"/>
  <c r="L419" i="1" s="1"/>
  <c r="L418" i="1" a="1"/>
  <c r="L418" i="1" s="1"/>
  <c r="L417" i="1" a="1"/>
  <c r="L417" i="1" s="1"/>
  <c r="L416" i="1" a="1"/>
  <c r="L416" i="1" s="1"/>
  <c r="L415" i="1" a="1"/>
  <c r="L415" i="1" s="1"/>
  <c r="L414" i="1" a="1"/>
  <c r="L414" i="1" s="1"/>
  <c r="L413" i="1" a="1"/>
  <c r="L413" i="1" s="1"/>
  <c r="L412" i="1" a="1"/>
  <c r="L412" i="1" s="1"/>
  <c r="L411" i="1" a="1"/>
  <c r="L411" i="1" s="1"/>
  <c r="L410" i="1" a="1"/>
  <c r="L410" i="1" s="1"/>
  <c r="L409" i="1" a="1"/>
  <c r="L409" i="1" s="1"/>
  <c r="L408" i="1" a="1"/>
  <c r="L408" i="1" s="1"/>
  <c r="L407" i="1" a="1"/>
  <c r="L407" i="1" s="1"/>
  <c r="L406" i="1" a="1"/>
  <c r="L406" i="1" s="1"/>
  <c r="L405" i="1" a="1"/>
  <c r="L405" i="1" s="1"/>
  <c r="L404" i="1" a="1"/>
  <c r="L404" i="1" s="1"/>
  <c r="L403" i="1" a="1"/>
  <c r="L403" i="1" s="1"/>
  <c r="L402" i="1" a="1"/>
  <c r="L402" i="1" s="1"/>
  <c r="L401" i="1" a="1"/>
  <c r="L401" i="1" s="1"/>
  <c r="L400" i="1" a="1"/>
  <c r="L400" i="1" s="1"/>
  <c r="L399" i="1" a="1"/>
  <c r="L399" i="1" s="1"/>
  <c r="L398" i="1" a="1"/>
  <c r="L398" i="1" s="1"/>
  <c r="L397" i="1" a="1"/>
  <c r="L397" i="1" s="1"/>
  <c r="L396" i="1" a="1"/>
  <c r="L396" i="1" s="1"/>
  <c r="L395" i="1" a="1"/>
  <c r="L395" i="1" s="1"/>
  <c r="L394" i="1" a="1"/>
  <c r="L394" i="1" s="1"/>
  <c r="L393" i="1" a="1"/>
  <c r="L393" i="1" s="1"/>
  <c r="L392" i="1" a="1"/>
  <c r="L392" i="1" s="1"/>
  <c r="L391" i="1" a="1"/>
  <c r="L391" i="1" s="1"/>
  <c r="L390" i="1" a="1"/>
  <c r="L390" i="1" s="1"/>
  <c r="L389" i="1" a="1"/>
  <c r="L389" i="1" s="1"/>
  <c r="L388" i="1" a="1"/>
  <c r="L388" i="1" s="1"/>
  <c r="L387" i="1" a="1"/>
  <c r="L387" i="1" s="1"/>
  <c r="L386" i="1" a="1"/>
  <c r="L386" i="1" s="1"/>
  <c r="L385" i="1" a="1"/>
  <c r="L385" i="1" s="1"/>
  <c r="L384" i="1" a="1"/>
  <c r="L384" i="1" s="1"/>
  <c r="L383" i="1" a="1"/>
  <c r="L383" i="1" s="1"/>
  <c r="L382" i="1" a="1"/>
  <c r="L382" i="1" s="1"/>
  <c r="L381" i="1" a="1"/>
  <c r="L381" i="1" s="1"/>
  <c r="L380" i="1" a="1"/>
  <c r="L380" i="1" s="1"/>
  <c r="L379" i="1" a="1"/>
  <c r="L379" i="1" s="1"/>
  <c r="L378" i="1" a="1"/>
  <c r="L378" i="1" s="1"/>
  <c r="L377" i="1" a="1"/>
  <c r="L377" i="1" s="1"/>
  <c r="L376" i="1" a="1"/>
  <c r="L376" i="1" s="1"/>
  <c r="L375" i="1" a="1"/>
  <c r="L375" i="1" s="1"/>
  <c r="L374" i="1" a="1"/>
  <c r="L374" i="1" s="1"/>
  <c r="L373" i="1" a="1"/>
  <c r="L373" i="1" s="1"/>
  <c r="L372" i="1" a="1"/>
  <c r="L372" i="1" s="1"/>
  <c r="L371" i="1" a="1"/>
  <c r="L371" i="1" s="1"/>
  <c r="L370" i="1" a="1"/>
  <c r="L370" i="1" s="1"/>
  <c r="L369" i="1" a="1"/>
  <c r="L369" i="1" s="1"/>
  <c r="L368" i="1" a="1"/>
  <c r="L368" i="1" s="1"/>
  <c r="L367" i="1" a="1"/>
  <c r="L367" i="1" s="1"/>
  <c r="L366" i="1" a="1"/>
  <c r="L366" i="1" s="1"/>
  <c r="L365" i="1" a="1"/>
  <c r="L365" i="1" s="1"/>
  <c r="L364" i="1" a="1"/>
  <c r="L364" i="1" s="1"/>
  <c r="L363" i="1" a="1"/>
  <c r="L363" i="1" s="1"/>
  <c r="L362" i="1" a="1"/>
  <c r="L362" i="1" s="1"/>
  <c r="L361" i="1" a="1"/>
  <c r="L361" i="1" s="1"/>
  <c r="L360" i="1" a="1"/>
  <c r="L360" i="1" s="1"/>
  <c r="L359" i="1" a="1"/>
  <c r="L359" i="1" s="1"/>
  <c r="L358" i="1" a="1"/>
  <c r="L358" i="1" s="1"/>
  <c r="L357" i="1" a="1"/>
  <c r="L357" i="1" s="1"/>
  <c r="L356" i="1" a="1"/>
  <c r="L356" i="1" s="1"/>
  <c r="L355" i="1" a="1"/>
  <c r="L355" i="1" s="1"/>
  <c r="L354" i="1" a="1"/>
  <c r="L354" i="1" s="1"/>
  <c r="L353" i="1" a="1"/>
  <c r="L353" i="1" s="1"/>
  <c r="L352" i="1" a="1"/>
  <c r="L352" i="1" s="1"/>
  <c r="L351" i="1" a="1"/>
  <c r="L351" i="1" s="1"/>
  <c r="L350" i="1" a="1"/>
  <c r="L350" i="1" s="1"/>
  <c r="L349" i="1" a="1"/>
  <c r="L349" i="1" s="1"/>
  <c r="L348" i="1" a="1"/>
  <c r="L348" i="1" s="1"/>
  <c r="L347" i="1" a="1"/>
  <c r="L347" i="1" s="1"/>
  <c r="L346" i="1" a="1"/>
  <c r="L346" i="1" s="1"/>
  <c r="L345" i="1" a="1"/>
  <c r="L345" i="1" s="1"/>
  <c r="L344" i="1" a="1"/>
  <c r="L344" i="1" s="1"/>
  <c r="L343" i="1" a="1"/>
  <c r="L343" i="1" s="1"/>
  <c r="L342" i="1" a="1"/>
  <c r="L342" i="1" s="1"/>
  <c r="L341" i="1" a="1"/>
  <c r="L341" i="1" s="1"/>
  <c r="L340" i="1" a="1"/>
  <c r="L340" i="1" s="1"/>
  <c r="L339" i="1" a="1"/>
  <c r="L339" i="1" s="1"/>
  <c r="L338" i="1" a="1"/>
  <c r="L338" i="1" s="1"/>
  <c r="L337" i="1" a="1"/>
  <c r="L337" i="1" s="1"/>
  <c r="L336" i="1" a="1"/>
  <c r="L336" i="1" s="1"/>
  <c r="L335" i="1" a="1"/>
  <c r="L335" i="1" s="1"/>
  <c r="L334" i="1" a="1"/>
  <c r="L334" i="1" s="1"/>
  <c r="L333" i="1" a="1"/>
  <c r="L333" i="1" s="1"/>
  <c r="L332" i="1" a="1"/>
  <c r="L332" i="1" s="1"/>
  <c r="L331" i="1" a="1"/>
  <c r="L331" i="1" s="1"/>
  <c r="L330" i="1" a="1"/>
  <c r="L330" i="1" s="1"/>
  <c r="L329" i="1" a="1"/>
  <c r="L329" i="1" s="1"/>
  <c r="L328" i="1" a="1"/>
  <c r="L328" i="1" s="1"/>
  <c r="L327" i="1" a="1"/>
  <c r="L327" i="1" s="1"/>
  <c r="L326" i="1" a="1"/>
  <c r="L326" i="1" s="1"/>
  <c r="L325" i="1" a="1"/>
  <c r="L325" i="1" s="1"/>
  <c r="L324" i="1" a="1"/>
  <c r="L324" i="1" s="1"/>
  <c r="L323" i="1" a="1"/>
  <c r="L323" i="1" s="1"/>
  <c r="L322" i="1" a="1"/>
  <c r="L322" i="1" s="1"/>
  <c r="L321" i="1" a="1"/>
  <c r="L321" i="1" s="1"/>
  <c r="L320" i="1" a="1"/>
  <c r="L320" i="1" s="1"/>
  <c r="L319" i="1" a="1"/>
  <c r="L319" i="1" s="1"/>
  <c r="L318" i="1" a="1"/>
  <c r="L318" i="1" s="1"/>
  <c r="L317" i="1" a="1"/>
  <c r="L317" i="1" s="1"/>
  <c r="L316" i="1" a="1"/>
  <c r="L316" i="1" s="1"/>
  <c r="L315" i="1" a="1"/>
  <c r="L315" i="1" s="1"/>
  <c r="L314" i="1" a="1"/>
  <c r="L314" i="1" s="1"/>
  <c r="L313" i="1" a="1"/>
  <c r="L313" i="1" s="1"/>
  <c r="L312" i="1" a="1"/>
  <c r="L312" i="1" s="1"/>
  <c r="L311" i="1" a="1"/>
  <c r="L311" i="1" s="1"/>
  <c r="L310" i="1" a="1"/>
  <c r="L310" i="1" s="1"/>
  <c r="L309" i="1" a="1"/>
  <c r="L309" i="1" s="1"/>
  <c r="L308" i="1" a="1"/>
  <c r="L308" i="1" s="1"/>
  <c r="L307" i="1" a="1"/>
  <c r="L307" i="1" s="1"/>
  <c r="L306" i="1" a="1"/>
  <c r="L306" i="1" s="1"/>
  <c r="L305" i="1" a="1"/>
  <c r="L305" i="1" s="1"/>
  <c r="L304" i="1" a="1"/>
  <c r="L304" i="1" s="1"/>
  <c r="L303" i="1" a="1"/>
  <c r="L303" i="1" s="1"/>
  <c r="L302" i="1" a="1"/>
  <c r="L302" i="1" s="1"/>
  <c r="L301" i="1" a="1"/>
  <c r="L301" i="1" s="1"/>
  <c r="L300" i="1" a="1"/>
  <c r="L300" i="1" s="1"/>
  <c r="L299" i="1" a="1"/>
  <c r="L299" i="1" s="1"/>
  <c r="L298" i="1" a="1"/>
  <c r="L298" i="1" s="1"/>
  <c r="L297" i="1" a="1"/>
  <c r="L297" i="1" s="1"/>
  <c r="L296" i="1" a="1"/>
  <c r="L296" i="1" s="1"/>
  <c r="L295" i="1" a="1"/>
  <c r="L295" i="1" s="1"/>
  <c r="L294" i="1" a="1"/>
  <c r="L294" i="1" s="1"/>
  <c r="L293" i="1" a="1"/>
  <c r="L293" i="1" s="1"/>
  <c r="L292" i="1" a="1"/>
  <c r="L292" i="1" s="1"/>
  <c r="L291" i="1" a="1"/>
  <c r="L291" i="1" s="1"/>
  <c r="L290" i="1" a="1"/>
  <c r="L290" i="1" s="1"/>
  <c r="L289" i="1" a="1"/>
  <c r="L289" i="1" s="1"/>
  <c r="L288" i="1" a="1"/>
  <c r="L288" i="1" s="1"/>
  <c r="L287" i="1" a="1"/>
  <c r="L287" i="1" s="1"/>
  <c r="L286" i="1" a="1"/>
  <c r="L286" i="1" s="1"/>
  <c r="L285" i="1" a="1"/>
  <c r="L285" i="1" s="1"/>
  <c r="L284" i="1" a="1"/>
  <c r="L284" i="1" s="1"/>
  <c r="L283" i="1" a="1"/>
  <c r="L283" i="1" s="1"/>
  <c r="L282" i="1" a="1"/>
  <c r="L282" i="1" s="1"/>
  <c r="L281" i="1" a="1"/>
  <c r="L281" i="1" s="1"/>
  <c r="L280" i="1" a="1"/>
  <c r="L280" i="1" s="1"/>
  <c r="L279" i="1" a="1"/>
  <c r="L279" i="1" s="1"/>
  <c r="L278" i="1" a="1"/>
  <c r="L278" i="1" s="1"/>
  <c r="L277" i="1" a="1"/>
  <c r="L277" i="1" s="1"/>
  <c r="L276" i="1" a="1"/>
  <c r="L276" i="1" s="1"/>
  <c r="L275" i="1" a="1"/>
  <c r="L275" i="1" s="1"/>
  <c r="L274" i="1" a="1"/>
  <c r="L274" i="1" s="1"/>
  <c r="L273" i="1" a="1"/>
  <c r="L273" i="1" s="1"/>
  <c r="L272" i="1" a="1"/>
  <c r="L272" i="1" s="1"/>
  <c r="L271" i="1" a="1"/>
  <c r="L271" i="1" s="1"/>
  <c r="L270" i="1" a="1"/>
  <c r="L270" i="1" s="1"/>
  <c r="L269" i="1" a="1"/>
  <c r="L269" i="1" s="1"/>
  <c r="L268" i="1" a="1"/>
  <c r="L268" i="1" s="1"/>
  <c r="L267" i="1" a="1"/>
  <c r="L267" i="1" s="1"/>
  <c r="L266" i="1" a="1"/>
  <c r="L266" i="1" s="1"/>
  <c r="L265" i="1" a="1"/>
  <c r="L265" i="1" s="1"/>
  <c r="L264" i="1" a="1"/>
  <c r="L264" i="1" s="1"/>
  <c r="L263" i="1" a="1"/>
  <c r="L263" i="1" s="1"/>
  <c r="L262" i="1" a="1"/>
  <c r="L262" i="1" s="1"/>
  <c r="L261" i="1" a="1"/>
  <c r="L261" i="1" s="1"/>
  <c r="L260" i="1" a="1"/>
  <c r="L260" i="1" s="1"/>
  <c r="L259" i="1" a="1"/>
  <c r="L259" i="1" s="1"/>
  <c r="L258" i="1" a="1"/>
  <c r="L258" i="1" s="1"/>
  <c r="L257" i="1" a="1"/>
  <c r="L257" i="1" s="1"/>
  <c r="L256" i="1" a="1"/>
  <c r="L256" i="1" s="1"/>
  <c r="L255" i="1" a="1"/>
  <c r="L255" i="1" s="1"/>
  <c r="L254" i="1" a="1"/>
  <c r="L254" i="1" s="1"/>
  <c r="L253" i="1" a="1"/>
  <c r="L253" i="1" s="1"/>
  <c r="L252" i="1" a="1"/>
  <c r="L252" i="1" s="1"/>
  <c r="L251" i="1" a="1"/>
  <c r="L251" i="1" s="1"/>
  <c r="L250" i="1" a="1"/>
  <c r="L250" i="1" s="1"/>
  <c r="L249" i="1" a="1"/>
  <c r="L249" i="1" s="1"/>
  <c r="L248" i="1" a="1"/>
  <c r="L248" i="1" s="1"/>
  <c r="L247" i="1" a="1"/>
  <c r="L247" i="1" s="1"/>
  <c r="L246" i="1" a="1"/>
  <c r="L246" i="1" s="1"/>
  <c r="L245" i="1" a="1"/>
  <c r="L245" i="1" s="1"/>
  <c r="L244" i="1" a="1"/>
  <c r="L244" i="1" s="1"/>
  <c r="L243" i="1" a="1"/>
  <c r="L243" i="1" s="1"/>
  <c r="L242" i="1" a="1"/>
  <c r="L242" i="1" s="1"/>
  <c r="L241" i="1" a="1"/>
  <c r="L241" i="1" s="1"/>
  <c r="L240" i="1" a="1"/>
  <c r="L240" i="1" s="1"/>
  <c r="L239" i="1" a="1"/>
  <c r="L239" i="1" s="1"/>
  <c r="L238" i="1" a="1"/>
  <c r="L238" i="1" s="1"/>
  <c r="L237" i="1" a="1"/>
  <c r="L237" i="1" s="1"/>
  <c r="L236" i="1" a="1"/>
  <c r="L236" i="1" s="1"/>
  <c r="L235" i="1" a="1"/>
  <c r="L235" i="1" s="1"/>
  <c r="L234" i="1" a="1"/>
  <c r="L234" i="1" s="1"/>
  <c r="L233" i="1" a="1"/>
  <c r="L233" i="1" s="1"/>
  <c r="L232" i="1" a="1"/>
  <c r="L232" i="1" s="1"/>
  <c r="L231" i="1" a="1"/>
  <c r="L231" i="1" s="1"/>
  <c r="L230" i="1" a="1"/>
  <c r="L230" i="1" s="1"/>
  <c r="L229" i="1" a="1"/>
  <c r="L229" i="1" s="1"/>
  <c r="L228" i="1" a="1"/>
  <c r="L228" i="1" s="1"/>
  <c r="L227" i="1" a="1"/>
  <c r="L227" i="1" s="1"/>
  <c r="L226" i="1" a="1"/>
  <c r="L226" i="1" s="1"/>
  <c r="L225" i="1" a="1"/>
  <c r="L225" i="1" s="1"/>
  <c r="L224" i="1" a="1"/>
  <c r="L224" i="1" s="1"/>
  <c r="L223" i="1" a="1"/>
  <c r="L223" i="1" s="1"/>
  <c r="L222" i="1" a="1"/>
  <c r="L222" i="1" s="1"/>
  <c r="L221" i="1" a="1"/>
  <c r="L221" i="1" s="1"/>
  <c r="L220" i="1" a="1"/>
  <c r="L220" i="1" s="1"/>
  <c r="L219" i="1" a="1"/>
  <c r="L219" i="1" s="1"/>
  <c r="L218" i="1" a="1"/>
  <c r="L218" i="1" s="1"/>
  <c r="L217" i="1" a="1"/>
  <c r="L217" i="1" s="1"/>
  <c r="L216" i="1" a="1"/>
  <c r="L216" i="1" s="1"/>
  <c r="L215" i="1" a="1"/>
  <c r="L215" i="1" s="1"/>
  <c r="L214" i="1" a="1"/>
  <c r="L214" i="1" s="1"/>
  <c r="L213" i="1" a="1"/>
  <c r="L213" i="1" s="1"/>
  <c r="L212" i="1" a="1"/>
  <c r="L212" i="1" s="1"/>
  <c r="L211" i="1" a="1"/>
  <c r="L211" i="1" s="1"/>
  <c r="L210" i="1" a="1"/>
  <c r="L210" i="1" s="1"/>
  <c r="L209" i="1" a="1"/>
  <c r="L209" i="1" s="1"/>
  <c r="L208" i="1" a="1"/>
  <c r="L208" i="1" s="1"/>
  <c r="L207" i="1" a="1"/>
  <c r="L207" i="1" s="1"/>
  <c r="L206" i="1" a="1"/>
  <c r="L206" i="1" s="1"/>
  <c r="L205" i="1" a="1"/>
  <c r="L205" i="1" s="1"/>
  <c r="L204" i="1" a="1"/>
  <c r="L204" i="1" s="1"/>
  <c r="L203" i="1" a="1"/>
  <c r="L203" i="1" s="1"/>
  <c r="L202" i="1" a="1"/>
  <c r="L202" i="1" s="1"/>
  <c r="L201" i="1" a="1"/>
  <c r="L201" i="1" s="1"/>
  <c r="L200" i="1" a="1"/>
  <c r="L200" i="1" s="1"/>
  <c r="L199" i="1" a="1"/>
  <c r="L199" i="1" s="1"/>
  <c r="L198" i="1" a="1"/>
  <c r="L198" i="1" s="1"/>
  <c r="L197" i="1" a="1"/>
  <c r="L197" i="1" s="1"/>
  <c r="L196" i="1" a="1"/>
  <c r="L196" i="1" s="1"/>
  <c r="L195" i="1" a="1"/>
  <c r="L195" i="1" s="1"/>
  <c r="L194" i="1" a="1"/>
  <c r="L194" i="1" s="1"/>
  <c r="L193" i="1" a="1"/>
  <c r="L193" i="1" s="1"/>
  <c r="L192" i="1" a="1"/>
  <c r="L192" i="1" s="1"/>
  <c r="L191" i="1" a="1"/>
  <c r="L191" i="1" s="1"/>
  <c r="L190" i="1" a="1"/>
  <c r="L190" i="1" s="1"/>
  <c r="L189" i="1" a="1"/>
  <c r="L189" i="1" s="1"/>
  <c r="L188" i="1" a="1"/>
  <c r="L188" i="1" s="1"/>
  <c r="L187" i="1" a="1"/>
  <c r="L187" i="1" s="1"/>
  <c r="L186" i="1" a="1"/>
  <c r="L186" i="1" s="1"/>
  <c r="L185" i="1" a="1"/>
  <c r="L185" i="1" s="1"/>
  <c r="L184" i="1" a="1"/>
  <c r="L184" i="1" s="1"/>
  <c r="L183" i="1" a="1"/>
  <c r="L183" i="1" s="1"/>
  <c r="L182" i="1" a="1"/>
  <c r="L182" i="1" s="1"/>
  <c r="L181" i="1" a="1"/>
  <c r="L181" i="1" s="1"/>
  <c r="L180" i="1" a="1"/>
  <c r="L180" i="1" s="1"/>
  <c r="L179" i="1" a="1"/>
  <c r="L179" i="1" s="1"/>
  <c r="L178" i="1" a="1"/>
  <c r="L178" i="1" s="1"/>
  <c r="L177" i="1" a="1"/>
  <c r="L177" i="1" s="1"/>
  <c r="L176" i="1" a="1"/>
  <c r="L176" i="1" s="1"/>
  <c r="L175" i="1" a="1"/>
  <c r="L175" i="1" s="1"/>
  <c r="L174" i="1" a="1"/>
  <c r="L174" i="1" s="1"/>
  <c r="L173" i="1" a="1"/>
  <c r="L173" i="1" s="1"/>
  <c r="L172" i="1" a="1"/>
  <c r="L172" i="1" s="1"/>
  <c r="L171" i="1" a="1"/>
  <c r="L171" i="1" s="1"/>
  <c r="L170" i="1" a="1"/>
  <c r="L170" i="1" s="1"/>
  <c r="L169" i="1" a="1"/>
  <c r="L169" i="1" s="1"/>
  <c r="L168" i="1" a="1"/>
  <c r="L168" i="1" s="1"/>
  <c r="L167" i="1" a="1"/>
  <c r="L167" i="1" s="1"/>
  <c r="L166" i="1" a="1"/>
  <c r="L166" i="1" s="1"/>
  <c r="L165" i="1" a="1"/>
  <c r="L165" i="1" s="1"/>
  <c r="L164" i="1" a="1"/>
  <c r="L164" i="1" s="1"/>
  <c r="L163" i="1" a="1"/>
  <c r="L163" i="1" s="1"/>
  <c r="L162" i="1" a="1"/>
  <c r="L162" i="1" s="1"/>
  <c r="L161" i="1" a="1"/>
  <c r="L161" i="1" s="1"/>
  <c r="L160" i="1" a="1"/>
  <c r="L160" i="1" s="1"/>
  <c r="L159" i="1" a="1"/>
  <c r="L159" i="1" s="1"/>
  <c r="L158" i="1" a="1"/>
  <c r="L158" i="1" s="1"/>
  <c r="L157" i="1" a="1"/>
  <c r="L157" i="1" s="1"/>
  <c r="L156" i="1" a="1"/>
  <c r="L156" i="1" s="1"/>
  <c r="L155" i="1" a="1"/>
  <c r="L155" i="1" s="1"/>
  <c r="L154" i="1" a="1"/>
  <c r="L154" i="1" s="1"/>
  <c r="L153" i="1" a="1"/>
  <c r="L153" i="1" s="1"/>
  <c r="L152" i="1" a="1"/>
  <c r="L152" i="1" s="1"/>
  <c r="L151" i="1" a="1"/>
  <c r="L151" i="1" s="1"/>
  <c r="L150" i="1" a="1"/>
  <c r="L150" i="1" s="1"/>
  <c r="L149" i="1" a="1"/>
  <c r="L149" i="1" s="1"/>
  <c r="L148" i="1" a="1"/>
  <c r="L148" i="1" s="1"/>
  <c r="L147" i="1" a="1"/>
  <c r="L147" i="1" s="1"/>
  <c r="L146" i="1" a="1"/>
  <c r="L146" i="1" s="1"/>
  <c r="L145" i="1" a="1"/>
  <c r="L145" i="1" s="1"/>
  <c r="L144" i="1" a="1"/>
  <c r="L144" i="1" s="1"/>
  <c r="L143" i="1" a="1"/>
  <c r="L143" i="1" s="1"/>
  <c r="L142" i="1" a="1"/>
  <c r="L142" i="1" s="1"/>
  <c r="L141" i="1" a="1"/>
  <c r="L141" i="1" s="1"/>
  <c r="L140" i="1" a="1"/>
  <c r="L140" i="1" s="1"/>
  <c r="L139" i="1" a="1"/>
  <c r="L139" i="1" s="1"/>
  <c r="L138" i="1" a="1"/>
  <c r="L138" i="1" s="1"/>
  <c r="L137" i="1" a="1"/>
  <c r="L137" i="1" s="1"/>
  <c r="L136" i="1" a="1"/>
  <c r="L136" i="1" s="1"/>
  <c r="L135" i="1" a="1"/>
  <c r="L135" i="1" s="1"/>
  <c r="L134" i="1" a="1"/>
  <c r="L134" i="1" s="1"/>
  <c r="L133" i="1" a="1"/>
  <c r="L133" i="1" s="1"/>
  <c r="L132" i="1" a="1"/>
  <c r="L132" i="1" s="1"/>
  <c r="L131" i="1" a="1"/>
  <c r="L131" i="1" s="1"/>
  <c r="L130" i="1" a="1"/>
  <c r="L130" i="1" s="1"/>
  <c r="L129" i="1" a="1"/>
  <c r="L129" i="1" s="1"/>
  <c r="L128" i="1" a="1"/>
  <c r="L128" i="1" s="1"/>
  <c r="L127" i="1" a="1"/>
  <c r="L127" i="1" s="1"/>
  <c r="L126" i="1" a="1"/>
  <c r="L126" i="1" s="1"/>
  <c r="L125" i="1" a="1"/>
  <c r="L125" i="1" s="1"/>
  <c r="L124" i="1" a="1"/>
  <c r="L124" i="1" s="1"/>
  <c r="L123" i="1" a="1"/>
  <c r="L123" i="1" s="1"/>
  <c r="L122" i="1" a="1"/>
  <c r="L122" i="1" s="1"/>
  <c r="L121" i="1" a="1"/>
  <c r="L121" i="1" s="1"/>
  <c r="L120" i="1" a="1"/>
  <c r="L120" i="1" s="1"/>
  <c r="L119" i="1" a="1"/>
  <c r="L119" i="1" s="1"/>
  <c r="L118" i="1" a="1"/>
  <c r="L118" i="1" s="1"/>
  <c r="L117" i="1" a="1"/>
  <c r="L117" i="1" s="1"/>
  <c r="L116" i="1" a="1"/>
  <c r="L116" i="1" s="1"/>
  <c r="L115" i="1" a="1"/>
  <c r="L115" i="1" s="1"/>
  <c r="L114" i="1" a="1"/>
  <c r="L114" i="1" s="1"/>
  <c r="L113" i="1" a="1"/>
  <c r="L113" i="1" s="1"/>
  <c r="L112" i="1" a="1"/>
  <c r="L112" i="1" s="1"/>
  <c r="L111" i="1" a="1"/>
  <c r="L111" i="1" s="1"/>
  <c r="L110" i="1" a="1"/>
  <c r="L110" i="1" s="1"/>
  <c r="L109" i="1" a="1"/>
  <c r="L109" i="1" s="1"/>
  <c r="L108" i="1" a="1"/>
  <c r="L108" i="1" s="1"/>
  <c r="L107" i="1" a="1"/>
  <c r="L107" i="1" s="1"/>
  <c r="L106" i="1" a="1"/>
  <c r="L106" i="1" s="1"/>
  <c r="L105" i="1" a="1"/>
  <c r="L105" i="1" s="1"/>
  <c r="L104" i="1" a="1"/>
  <c r="L104" i="1" s="1"/>
  <c r="L103" i="1" a="1"/>
  <c r="L103" i="1" s="1"/>
  <c r="L102" i="1" a="1"/>
  <c r="L102" i="1" s="1"/>
  <c r="L101" i="1" a="1"/>
  <c r="L101" i="1" s="1"/>
  <c r="L100" i="1" a="1"/>
  <c r="L100" i="1" s="1"/>
  <c r="L99" i="1" a="1"/>
  <c r="L99" i="1" s="1"/>
  <c r="L98" i="1" a="1"/>
  <c r="L98" i="1" s="1"/>
  <c r="L97" i="1" a="1"/>
  <c r="L97" i="1" s="1"/>
  <c r="L96" i="1" a="1"/>
  <c r="L96" i="1" s="1"/>
  <c r="L95" i="1" a="1"/>
  <c r="L95" i="1" s="1"/>
  <c r="L94" i="1" a="1"/>
  <c r="L94" i="1" s="1"/>
  <c r="L93" i="1" a="1"/>
  <c r="L93" i="1" s="1"/>
  <c r="L92" i="1" a="1"/>
  <c r="L92" i="1" s="1"/>
  <c r="L91" i="1" a="1"/>
  <c r="L91" i="1" s="1"/>
  <c r="L90" i="1" a="1"/>
  <c r="L90" i="1" s="1"/>
  <c r="L89" i="1" a="1"/>
  <c r="L89" i="1" s="1"/>
  <c r="L88" i="1" a="1"/>
  <c r="L88" i="1" s="1"/>
  <c r="L87" i="1" a="1"/>
  <c r="L87" i="1" s="1"/>
  <c r="L86" i="1" a="1"/>
  <c r="L86" i="1" s="1"/>
  <c r="L85" i="1" a="1"/>
  <c r="L85" i="1" s="1"/>
  <c r="L84" i="1" a="1"/>
  <c r="L84" i="1" s="1"/>
  <c r="L83" i="1" a="1"/>
  <c r="L83" i="1" s="1"/>
  <c r="L82" i="1" a="1"/>
  <c r="L82" i="1" s="1"/>
  <c r="L81" i="1" a="1"/>
  <c r="L81" i="1" s="1"/>
  <c r="L80" i="1" a="1"/>
  <c r="L80" i="1" s="1"/>
  <c r="L79" i="1" a="1"/>
  <c r="L79" i="1" s="1"/>
  <c r="L78" i="1" a="1"/>
  <c r="L78" i="1" s="1"/>
  <c r="L77" i="1" a="1"/>
  <c r="L77" i="1" s="1"/>
  <c r="L76" i="1" a="1"/>
  <c r="L76" i="1" s="1"/>
  <c r="L75" i="1" a="1"/>
  <c r="L75" i="1" s="1"/>
  <c r="L74" i="1" a="1"/>
  <c r="L74" i="1" s="1"/>
  <c r="L73" i="1" a="1"/>
  <c r="L73" i="1" s="1"/>
  <c r="L72" i="1" a="1"/>
  <c r="L72" i="1" s="1"/>
  <c r="L71" i="1" a="1"/>
  <c r="L71" i="1" s="1"/>
  <c r="L70" i="1" a="1"/>
  <c r="L70" i="1" s="1"/>
  <c r="L69" i="1" a="1"/>
  <c r="L69" i="1" s="1"/>
  <c r="L68" i="1" a="1"/>
  <c r="L68" i="1" s="1"/>
  <c r="L67" i="1" a="1"/>
  <c r="L67" i="1" s="1"/>
  <c r="L66" i="1" a="1"/>
  <c r="L66" i="1" s="1"/>
  <c r="L65" i="1" a="1"/>
  <c r="L65" i="1" s="1"/>
  <c r="L64" i="1" a="1"/>
  <c r="L64" i="1" s="1"/>
  <c r="L63" i="1" a="1"/>
  <c r="L63" i="1" s="1"/>
  <c r="L62" i="1" a="1"/>
  <c r="L62" i="1" s="1"/>
  <c r="L61" i="1" a="1"/>
  <c r="L61" i="1" s="1"/>
  <c r="L60" i="1" a="1"/>
  <c r="L60" i="1" s="1"/>
  <c r="L59" i="1" a="1"/>
  <c r="L59" i="1" s="1"/>
  <c r="L58" i="1" a="1"/>
  <c r="L58" i="1" s="1"/>
  <c r="L57" i="1" a="1"/>
  <c r="L57" i="1" s="1"/>
  <c r="L56" i="1" a="1"/>
  <c r="L56" i="1" s="1"/>
  <c r="L55" i="1" a="1"/>
  <c r="L55" i="1" s="1"/>
  <c r="L54" i="1" a="1"/>
  <c r="L54" i="1" s="1"/>
  <c r="L53" i="1" a="1"/>
  <c r="L53" i="1" s="1"/>
  <c r="L52" i="1" a="1"/>
  <c r="L52" i="1" s="1"/>
  <c r="L51" i="1" a="1"/>
  <c r="L51" i="1" s="1"/>
  <c r="L50" i="1" a="1"/>
  <c r="L50" i="1" s="1"/>
  <c r="L49" i="1" a="1"/>
  <c r="L49" i="1" s="1"/>
  <c r="L48" i="1" a="1"/>
  <c r="L48" i="1" s="1"/>
  <c r="L47" i="1" a="1"/>
  <c r="L47" i="1" s="1"/>
  <c r="L46" i="1" a="1"/>
  <c r="L46" i="1" s="1"/>
  <c r="L45" i="1" a="1"/>
  <c r="L45" i="1" s="1"/>
  <c r="L44" i="1" a="1"/>
  <c r="L44" i="1" s="1"/>
  <c r="L43" i="1" a="1"/>
  <c r="L43" i="1" s="1"/>
  <c r="L42" i="1" a="1"/>
  <c r="L42" i="1" s="1"/>
  <c r="L41" i="1" a="1"/>
  <c r="L41" i="1" s="1"/>
  <c r="L40" i="1" a="1"/>
  <c r="L40" i="1" s="1"/>
  <c r="L39" i="1" a="1"/>
  <c r="L39" i="1" s="1"/>
  <c r="L38" i="1" a="1"/>
  <c r="L38" i="1" s="1"/>
  <c r="L37" i="1" a="1"/>
  <c r="L37" i="1" s="1"/>
  <c r="L36" i="1" a="1"/>
  <c r="L36" i="1" s="1"/>
  <c r="L35" i="1" a="1"/>
  <c r="L35" i="1" s="1"/>
  <c r="L34" i="1" a="1"/>
  <c r="L34" i="1" s="1"/>
  <c r="L33" i="1" a="1"/>
  <c r="L33" i="1" s="1"/>
  <c r="L32" i="1" a="1"/>
  <c r="L32" i="1" s="1"/>
  <c r="L31" i="1" a="1"/>
  <c r="L31" i="1" s="1"/>
  <c r="L30" i="1" a="1"/>
  <c r="L30" i="1" s="1"/>
  <c r="L29" i="1" a="1"/>
  <c r="L29" i="1" s="1"/>
  <c r="L28" i="1" a="1"/>
  <c r="L28" i="1" s="1"/>
  <c r="L27" i="1" a="1"/>
  <c r="L27" i="1" s="1"/>
  <c r="L26" i="1" a="1"/>
  <c r="L26" i="1" s="1"/>
  <c r="L25" i="1" a="1"/>
  <c r="L25" i="1" s="1"/>
  <c r="L24" i="1" a="1"/>
  <c r="L24" i="1" s="1"/>
  <c r="L23" i="1" a="1"/>
  <c r="L23" i="1" s="1"/>
  <c r="L22" i="1" a="1"/>
  <c r="L22" i="1" s="1"/>
  <c r="L21" i="1" a="1"/>
  <c r="L21" i="1" s="1"/>
  <c r="L20" i="1" a="1"/>
  <c r="L20" i="1" s="1"/>
  <c r="L19" i="1" a="1"/>
  <c r="L19" i="1" s="1"/>
  <c r="L18" i="1" a="1"/>
  <c r="L18" i="1" s="1"/>
  <c r="L17" i="1" a="1"/>
  <c r="L17" i="1" s="1"/>
  <c r="L16" i="1" a="1"/>
  <c r="L16" i="1" s="1"/>
  <c r="L15" i="1" a="1"/>
  <c r="L15" i="1" s="1"/>
  <c r="L14" i="1" a="1"/>
  <c r="L14" i="1" s="1"/>
  <c r="L13" i="1" a="1"/>
  <c r="L13" i="1" s="1"/>
  <c r="L12" i="1" a="1"/>
  <c r="L12" i="1" s="1"/>
  <c r="L11" i="1" a="1"/>
  <c r="L11" i="1" s="1"/>
  <c r="L10" i="1" a="1"/>
  <c r="L10" i="1" s="1"/>
  <c r="L9" i="1" a="1"/>
  <c r="L9" i="1" s="1"/>
  <c r="L8" i="1" a="1"/>
  <c r="L8" i="1" s="1"/>
  <c r="L7" i="1" a="1"/>
  <c r="L7" i="1" s="1"/>
  <c r="L6" i="1" a="1"/>
  <c r="L6" i="1" s="1"/>
  <c r="L5" i="1" a="1"/>
  <c r="L5" i="1" s="1"/>
  <c r="L4" i="1" a="1"/>
  <c r="L4" i="1" s="1"/>
  <c r="L3" i="1" a="1"/>
  <c r="L3" i="1" s="1"/>
  <c r="L2" i="1" a="1"/>
  <c r="L2" i="1" s="1"/>
  <c r="G1573" i="1"/>
  <c r="G1380" i="1"/>
  <c r="G1379" i="1"/>
  <c r="G1378" i="1"/>
  <c r="G296" i="1"/>
  <c r="BQ2176" i="1" a="1"/>
  <c r="BQ2176" i="1" s="1"/>
  <c r="BO2176" i="1" s="1"/>
  <c r="BQ2175" i="1" a="1"/>
  <c r="BQ2175" i="1" s="1"/>
  <c r="BO2175" i="1" s="1"/>
  <c r="BQ2174" i="1" a="1"/>
  <c r="BQ2174" i="1" s="1"/>
  <c r="BO2174" i="1" s="1"/>
  <c r="BQ2173" i="1" a="1"/>
  <c r="BQ2173" i="1" s="1"/>
  <c r="BO2173" i="1" s="1"/>
  <c r="BQ2172" i="1" a="1"/>
  <c r="BQ2172" i="1" s="1"/>
  <c r="BO2172" i="1" s="1"/>
  <c r="BQ2171" i="1" a="1"/>
  <c r="BQ2171" i="1" s="1"/>
  <c r="BO2171" i="1" s="1"/>
  <c r="BQ2170" i="1" a="1"/>
  <c r="BQ2170" i="1" s="1"/>
  <c r="BO2170" i="1" s="1"/>
  <c r="BQ2169" i="1" a="1"/>
  <c r="BQ2169" i="1" s="1"/>
  <c r="BO2169" i="1" s="1"/>
  <c r="BQ2168" i="1" a="1"/>
  <c r="BQ2168" i="1" s="1"/>
  <c r="BO2168" i="1" s="1"/>
  <c r="BQ2167" i="1" a="1"/>
  <c r="BQ2167" i="1" s="1"/>
  <c r="BO2167" i="1" s="1"/>
  <c r="BQ2166" i="1" a="1"/>
  <c r="BQ2166" i="1" s="1"/>
  <c r="BO2166" i="1" s="1"/>
  <c r="BQ2165" i="1" a="1"/>
  <c r="BQ2165" i="1" s="1"/>
  <c r="BO2165" i="1" s="1"/>
  <c r="BQ2164" i="1" a="1"/>
  <c r="BQ2164" i="1" s="1"/>
  <c r="BO2164" i="1" s="1"/>
  <c r="BQ2163" i="1" a="1"/>
  <c r="BQ2163" i="1" s="1"/>
  <c r="BO2163" i="1" s="1"/>
  <c r="BQ2162" i="1" a="1"/>
  <c r="BQ2162" i="1" s="1"/>
  <c r="BO2162" i="1" s="1"/>
  <c r="BQ2161" i="1" a="1"/>
  <c r="BQ2161" i="1" s="1"/>
  <c r="BO2161" i="1" s="1"/>
  <c r="BQ2160" i="1" a="1"/>
  <c r="BQ2160" i="1" s="1"/>
  <c r="BO2160" i="1" s="1"/>
  <c r="BQ2159" i="1" a="1"/>
  <c r="BQ2159" i="1" s="1"/>
  <c r="BO2159" i="1" s="1"/>
  <c r="BQ2158" i="1" a="1"/>
  <c r="BQ2158" i="1" s="1"/>
  <c r="BO2158" i="1" s="1"/>
  <c r="BQ2157" i="1" a="1"/>
  <c r="BQ2157" i="1" s="1"/>
  <c r="BO2157" i="1" s="1"/>
  <c r="BQ2156" i="1" a="1"/>
  <c r="BQ2156" i="1" s="1"/>
  <c r="BO2156" i="1" s="1"/>
  <c r="BQ2155" i="1" a="1"/>
  <c r="BQ2155" i="1" s="1"/>
  <c r="BO2155" i="1" s="1"/>
  <c r="BQ2154" i="1" a="1"/>
  <c r="BQ2154" i="1" s="1"/>
  <c r="BO2154" i="1" s="1"/>
  <c r="BQ2153" i="1" a="1"/>
  <c r="BQ2153" i="1" s="1"/>
  <c r="BO2153" i="1" s="1"/>
  <c r="BQ2152" i="1" a="1"/>
  <c r="BQ2152" i="1" s="1"/>
  <c r="BO2152" i="1" s="1"/>
  <c r="BQ2151" i="1" a="1"/>
  <c r="BQ2151" i="1" s="1"/>
  <c r="BO2151" i="1" s="1"/>
  <c r="BQ2150" i="1" a="1"/>
  <c r="BQ2150" i="1" s="1"/>
  <c r="BO2150" i="1" s="1"/>
  <c r="BQ2149" i="1" a="1"/>
  <c r="BQ2149" i="1" s="1"/>
  <c r="BO2149" i="1" s="1"/>
  <c r="BQ2148" i="1" a="1"/>
  <c r="BQ2148" i="1" s="1"/>
  <c r="BO2148" i="1" s="1"/>
  <c r="BQ2147" i="1" a="1"/>
  <c r="BQ2147" i="1" s="1"/>
  <c r="BO2147" i="1" s="1"/>
  <c r="BQ2146" i="1" a="1"/>
  <c r="BQ2146" i="1" s="1"/>
  <c r="BO2146" i="1" s="1"/>
  <c r="BQ2145" i="1" a="1"/>
  <c r="BQ2145" i="1" s="1"/>
  <c r="BO2145" i="1" s="1"/>
  <c r="BQ2144" i="1" a="1"/>
  <c r="BQ2144" i="1" s="1"/>
  <c r="BO2144" i="1" s="1"/>
  <c r="BQ2143" i="1" a="1"/>
  <c r="BQ2143" i="1" s="1"/>
  <c r="BO2143" i="1" s="1"/>
  <c r="BQ2142" i="1" a="1"/>
  <c r="BQ2142" i="1" s="1"/>
  <c r="BO2142" i="1" s="1"/>
  <c r="BQ2141" i="1" a="1"/>
  <c r="BQ2141" i="1" s="1"/>
  <c r="BO2141" i="1" s="1"/>
  <c r="BQ2140" i="1" a="1"/>
  <c r="BQ2140" i="1" s="1"/>
  <c r="BO2140" i="1" s="1"/>
  <c r="BQ2139" i="1" a="1"/>
  <c r="BQ2139" i="1" s="1"/>
  <c r="BO2139" i="1" s="1"/>
  <c r="BQ2138" i="1" a="1"/>
  <c r="BQ2138" i="1" s="1"/>
  <c r="BO2138" i="1" s="1"/>
  <c r="BQ2137" i="1" a="1"/>
  <c r="BQ2137" i="1" s="1"/>
  <c r="BO2137" i="1" s="1"/>
  <c r="BQ2136" i="1" a="1"/>
  <c r="BQ2136" i="1" s="1"/>
  <c r="BO2136" i="1" s="1"/>
  <c r="BQ2135" i="1" a="1"/>
  <c r="BQ2135" i="1" s="1"/>
  <c r="BO2135" i="1" s="1"/>
  <c r="BQ2134" i="1" a="1"/>
  <c r="BQ2134" i="1" s="1"/>
  <c r="BO2134" i="1" s="1"/>
  <c r="BQ2133" i="1" a="1"/>
  <c r="BQ2133" i="1" s="1"/>
  <c r="BO2133" i="1" s="1"/>
  <c r="BQ2132" i="1" a="1"/>
  <c r="BQ2132" i="1" s="1"/>
  <c r="BO2132" i="1" s="1"/>
  <c r="BQ2131" i="1" a="1"/>
  <c r="BQ2131" i="1" s="1"/>
  <c r="BO2131" i="1" s="1"/>
  <c r="BQ2130" i="1" a="1"/>
  <c r="BQ2130" i="1" s="1"/>
  <c r="BO2130" i="1" s="1"/>
  <c r="BQ2129" i="1" a="1"/>
  <c r="BQ2129" i="1" s="1"/>
  <c r="BO2129" i="1" s="1"/>
  <c r="BQ2128" i="1" a="1"/>
  <c r="BQ2128" i="1" s="1"/>
  <c r="BO2128" i="1" s="1"/>
  <c r="BQ2127" i="1" a="1"/>
  <c r="BQ2127" i="1" s="1"/>
  <c r="BO2127" i="1" s="1"/>
  <c r="BQ2126" i="1" a="1"/>
  <c r="BQ2126" i="1" s="1"/>
  <c r="BO2126" i="1" s="1"/>
  <c r="BQ2125" i="1" a="1"/>
  <c r="BQ2125" i="1" s="1"/>
  <c r="BO2125" i="1" s="1"/>
  <c r="BQ2124" i="1" a="1"/>
  <c r="BQ2124" i="1" s="1"/>
  <c r="BO2124" i="1" s="1"/>
  <c r="BQ2123" i="1" a="1"/>
  <c r="BQ2123" i="1" s="1"/>
  <c r="BO2123" i="1" s="1"/>
  <c r="BQ2122" i="1" a="1"/>
  <c r="BQ2122" i="1" s="1"/>
  <c r="BO2122" i="1" s="1"/>
  <c r="BQ2121" i="1" a="1"/>
  <c r="BQ2121" i="1" s="1"/>
  <c r="BO2121" i="1" s="1"/>
  <c r="BQ2120" i="1" a="1"/>
  <c r="BQ2120" i="1" s="1"/>
  <c r="BO2120" i="1" s="1"/>
  <c r="BQ2119" i="1" a="1"/>
  <c r="BQ2119" i="1" s="1"/>
  <c r="BO2119" i="1" s="1"/>
  <c r="BQ2118" i="1" a="1"/>
  <c r="BQ2118" i="1" s="1"/>
  <c r="BO2118" i="1" s="1"/>
  <c r="BQ2117" i="1" a="1"/>
  <c r="BQ2117" i="1" s="1"/>
  <c r="BO2117" i="1" s="1"/>
  <c r="BQ2116" i="1" a="1"/>
  <c r="BQ2116" i="1" s="1"/>
  <c r="BO2116" i="1" s="1"/>
  <c r="BQ2115" i="1" a="1"/>
  <c r="BQ2115" i="1" s="1"/>
  <c r="BO2115" i="1" s="1"/>
  <c r="BQ2114" i="1" a="1"/>
  <c r="BQ2114" i="1" s="1"/>
  <c r="BO2114" i="1" s="1"/>
  <c r="BQ2113" i="1" a="1"/>
  <c r="BQ2113" i="1" s="1"/>
  <c r="BO2113" i="1" s="1"/>
  <c r="BQ2112" i="1" a="1"/>
  <c r="BQ2112" i="1" s="1"/>
  <c r="BO2112" i="1" s="1"/>
  <c r="BQ2111" i="1" a="1"/>
  <c r="BQ2111" i="1" s="1"/>
  <c r="BO2111" i="1" s="1"/>
  <c r="BQ2110" i="1" a="1"/>
  <c r="BQ2110" i="1" s="1"/>
  <c r="BO2110" i="1" s="1"/>
  <c r="BQ2109" i="1" a="1"/>
  <c r="BQ2109" i="1" s="1"/>
  <c r="BO2109" i="1" s="1"/>
  <c r="BQ2108" i="1" a="1"/>
  <c r="BQ2108" i="1" s="1"/>
  <c r="BO2108" i="1" s="1"/>
  <c r="BQ2107" i="1" a="1"/>
  <c r="BQ2107" i="1" s="1"/>
  <c r="BO2107" i="1" s="1"/>
  <c r="BQ2106" i="1" a="1"/>
  <c r="BQ2106" i="1" s="1"/>
  <c r="BO2106" i="1" s="1"/>
  <c r="BQ2105" i="1" a="1"/>
  <c r="BQ2105" i="1" s="1"/>
  <c r="BO2105" i="1" s="1"/>
  <c r="BQ2104" i="1" a="1"/>
  <c r="BQ2104" i="1" s="1"/>
  <c r="BO2104" i="1" s="1"/>
  <c r="BQ2103" i="1" a="1"/>
  <c r="BQ2103" i="1" s="1"/>
  <c r="BO2103" i="1" s="1"/>
  <c r="BQ2102" i="1" a="1"/>
  <c r="BQ2102" i="1" s="1"/>
  <c r="BO2102" i="1" s="1"/>
  <c r="BQ2101" i="1" a="1"/>
  <c r="BQ2101" i="1" s="1"/>
  <c r="BO2101" i="1" s="1"/>
  <c r="BQ2100" i="1" a="1"/>
  <c r="BQ2100" i="1" s="1"/>
  <c r="BO2100" i="1" s="1"/>
  <c r="BQ2099" i="1" a="1"/>
  <c r="BQ2099" i="1" s="1"/>
  <c r="BO2099" i="1" s="1"/>
  <c r="BQ2098" i="1" a="1"/>
  <c r="BQ2098" i="1" s="1"/>
  <c r="BO2098" i="1" s="1"/>
  <c r="BQ2097" i="1" a="1"/>
  <c r="BQ2097" i="1" s="1"/>
  <c r="BO2097" i="1" s="1"/>
  <c r="BQ2096" i="1" a="1"/>
  <c r="BQ2096" i="1" s="1"/>
  <c r="BO2096" i="1" s="1"/>
  <c r="BQ2095" i="1" a="1"/>
  <c r="BQ2095" i="1" s="1"/>
  <c r="BO2095" i="1" s="1"/>
  <c r="BQ2094" i="1" a="1"/>
  <c r="BQ2094" i="1" s="1"/>
  <c r="BO2094" i="1" s="1"/>
  <c r="BQ2093" i="1" a="1"/>
  <c r="BQ2093" i="1" s="1"/>
  <c r="BO2093" i="1" s="1"/>
  <c r="BQ2092" i="1" a="1"/>
  <c r="BQ2092" i="1" s="1"/>
  <c r="BO2092" i="1" s="1"/>
  <c r="BQ2091" i="1" a="1"/>
  <c r="BQ2091" i="1" s="1"/>
  <c r="BO2091" i="1" s="1"/>
  <c r="BQ2090" i="1" a="1"/>
  <c r="BQ2090" i="1" s="1"/>
  <c r="BO2090" i="1" s="1"/>
  <c r="BQ2089" i="1" a="1"/>
  <c r="BQ2089" i="1" s="1"/>
  <c r="BO2089" i="1" s="1"/>
  <c r="BQ2088" i="1" a="1"/>
  <c r="BQ2088" i="1" s="1"/>
  <c r="BO2088" i="1" s="1"/>
  <c r="BQ2087" i="1" a="1"/>
  <c r="BQ2087" i="1" s="1"/>
  <c r="BO2087" i="1" s="1"/>
  <c r="BQ2086" i="1" a="1"/>
  <c r="BQ2086" i="1" s="1"/>
  <c r="BO2086" i="1" s="1"/>
  <c r="BQ2085" i="1" a="1"/>
  <c r="BQ2085" i="1" s="1"/>
  <c r="BO2085" i="1" s="1"/>
  <c r="BQ2084" i="1" a="1"/>
  <c r="BQ2084" i="1" s="1"/>
  <c r="BO2084" i="1" s="1"/>
  <c r="BQ2083" i="1" a="1"/>
  <c r="BQ2083" i="1" s="1"/>
  <c r="BO2083" i="1" s="1"/>
  <c r="BQ2082" i="1" a="1"/>
  <c r="BQ2082" i="1" s="1"/>
  <c r="BO2082" i="1" s="1"/>
  <c r="BQ2081" i="1" a="1"/>
  <c r="BQ2081" i="1" s="1"/>
  <c r="BO2081" i="1" s="1"/>
  <c r="BQ2080" i="1" a="1"/>
  <c r="BQ2080" i="1" s="1"/>
  <c r="BO2080" i="1" s="1"/>
  <c r="BQ2079" i="1" a="1"/>
  <c r="BQ2079" i="1" s="1"/>
  <c r="BO2079" i="1" s="1"/>
  <c r="BQ2078" i="1" a="1"/>
  <c r="BQ2078" i="1" s="1"/>
  <c r="BO2078" i="1" s="1"/>
  <c r="BQ2077" i="1" a="1"/>
  <c r="BQ2077" i="1" s="1"/>
  <c r="BO2077" i="1" s="1"/>
  <c r="BQ2076" i="1" a="1"/>
  <c r="BQ2076" i="1" s="1"/>
  <c r="BO2076" i="1" s="1"/>
  <c r="BQ2075" i="1" a="1"/>
  <c r="BQ2075" i="1" s="1"/>
  <c r="BO2075" i="1" s="1"/>
  <c r="BQ2074" i="1" a="1"/>
  <c r="BQ2074" i="1" s="1"/>
  <c r="BO2074" i="1" s="1"/>
  <c r="BQ2073" i="1" a="1"/>
  <c r="BQ2073" i="1" s="1"/>
  <c r="BO2073" i="1" s="1"/>
  <c r="BQ2072" i="1" a="1"/>
  <c r="BQ2072" i="1" s="1"/>
  <c r="BO2072" i="1" s="1"/>
  <c r="BQ2071" i="1" a="1"/>
  <c r="BQ2071" i="1" s="1"/>
  <c r="BO2071" i="1" s="1"/>
  <c r="BQ2070" i="1" a="1"/>
  <c r="BQ2070" i="1" s="1"/>
  <c r="BO2070" i="1" s="1"/>
  <c r="BQ2069" i="1" a="1"/>
  <c r="BQ2069" i="1" s="1"/>
  <c r="BO2069" i="1" s="1"/>
  <c r="BQ2068" i="1" a="1"/>
  <c r="BQ2068" i="1" s="1"/>
  <c r="BO2068" i="1" s="1"/>
  <c r="BQ2067" i="1" a="1"/>
  <c r="BQ2067" i="1" s="1"/>
  <c r="BO2067" i="1" s="1"/>
  <c r="BQ2066" i="1" a="1"/>
  <c r="BQ2066" i="1" s="1"/>
  <c r="BO2066" i="1" s="1"/>
  <c r="BQ2065" i="1" a="1"/>
  <c r="BQ2065" i="1" s="1"/>
  <c r="BO2065" i="1" s="1"/>
  <c r="BQ2064" i="1" a="1"/>
  <c r="BQ2064" i="1" s="1"/>
  <c r="BO2064" i="1" s="1"/>
  <c r="BQ2063" i="1" a="1"/>
  <c r="BQ2063" i="1" s="1"/>
  <c r="BO2063" i="1" s="1"/>
  <c r="BQ2062" i="1" a="1"/>
  <c r="BQ2062" i="1" s="1"/>
  <c r="BO2062" i="1" s="1"/>
  <c r="BQ2061" i="1" a="1"/>
  <c r="BQ2061" i="1" s="1"/>
  <c r="BO2061" i="1" s="1"/>
  <c r="BQ2060" i="1" a="1"/>
  <c r="BQ2060" i="1" s="1"/>
  <c r="BO2060" i="1" s="1"/>
  <c r="BQ2059" i="1" a="1"/>
  <c r="BQ2059" i="1" s="1"/>
  <c r="BO2059" i="1" s="1"/>
  <c r="BQ2058" i="1" a="1"/>
  <c r="BQ2058" i="1" s="1"/>
  <c r="BO2058" i="1" s="1"/>
  <c r="BQ2057" i="1" a="1"/>
  <c r="BQ2057" i="1" s="1"/>
  <c r="BO2057" i="1" s="1"/>
  <c r="BQ2056" i="1" a="1"/>
  <c r="BQ2056" i="1" s="1"/>
  <c r="BO2056" i="1" s="1"/>
  <c r="BQ2055" i="1" a="1"/>
  <c r="BQ2055" i="1" s="1"/>
  <c r="BO2055" i="1" s="1"/>
  <c r="BQ2054" i="1" a="1"/>
  <c r="BQ2054" i="1" s="1"/>
  <c r="BO2054" i="1" s="1"/>
  <c r="BQ2053" i="1" a="1"/>
  <c r="BQ2053" i="1" s="1"/>
  <c r="BO2053" i="1" s="1"/>
  <c r="BQ2052" i="1" a="1"/>
  <c r="BQ2052" i="1" s="1"/>
  <c r="BO2052" i="1" s="1"/>
  <c r="BQ2051" i="1" a="1"/>
  <c r="BQ2051" i="1" s="1"/>
  <c r="BO2051" i="1" s="1"/>
  <c r="BQ2050" i="1" a="1"/>
  <c r="BQ2050" i="1" s="1"/>
  <c r="BO2050" i="1" s="1"/>
  <c r="BQ2049" i="1" a="1"/>
  <c r="BQ2049" i="1" s="1"/>
  <c r="BO2049" i="1" s="1"/>
  <c r="BQ2048" i="1" a="1"/>
  <c r="BQ2048" i="1" s="1"/>
  <c r="BO2048" i="1" s="1"/>
  <c r="BQ2047" i="1" a="1"/>
  <c r="BQ2047" i="1" s="1"/>
  <c r="BO2047" i="1" s="1"/>
  <c r="BQ2046" i="1" a="1"/>
  <c r="BQ2046" i="1" s="1"/>
  <c r="BO2046" i="1" s="1"/>
  <c r="BQ2045" i="1" a="1"/>
  <c r="BQ2045" i="1" s="1"/>
  <c r="BO2045" i="1" s="1"/>
  <c r="BQ2044" i="1" a="1"/>
  <c r="BQ2044" i="1" s="1"/>
  <c r="BO2044" i="1" s="1"/>
  <c r="BQ2043" i="1" a="1"/>
  <c r="BQ2043" i="1" s="1"/>
  <c r="BO2043" i="1" s="1"/>
  <c r="BQ2042" i="1" a="1"/>
  <c r="BQ2042" i="1" s="1"/>
  <c r="BO2042" i="1" s="1"/>
  <c r="BQ2041" i="1" a="1"/>
  <c r="BQ2041" i="1" s="1"/>
  <c r="BO2041" i="1" s="1"/>
  <c r="BQ2040" i="1" a="1"/>
  <c r="BQ2040" i="1" s="1"/>
  <c r="BO2040" i="1" s="1"/>
  <c r="BQ2039" i="1" a="1"/>
  <c r="BQ2039" i="1" s="1"/>
  <c r="BO2039" i="1" s="1"/>
  <c r="BQ2038" i="1" a="1"/>
  <c r="BQ2038" i="1" s="1"/>
  <c r="BO2038" i="1" s="1"/>
  <c r="BQ2037" i="1" a="1"/>
  <c r="BQ2037" i="1" s="1"/>
  <c r="BO2037" i="1" s="1"/>
  <c r="BQ2036" i="1" a="1"/>
  <c r="BQ2036" i="1" s="1"/>
  <c r="BO2036" i="1" s="1"/>
  <c r="BQ2035" i="1" a="1"/>
  <c r="BQ2035" i="1" s="1"/>
  <c r="BO2035" i="1" s="1"/>
  <c r="BQ2034" i="1" a="1"/>
  <c r="BQ2034" i="1" s="1"/>
  <c r="BO2034" i="1" s="1"/>
  <c r="BQ2033" i="1" a="1"/>
  <c r="BQ2033" i="1" s="1"/>
  <c r="BO2033" i="1" s="1"/>
  <c r="BQ2032" i="1" a="1"/>
  <c r="BQ2032" i="1" s="1"/>
  <c r="BO2032" i="1" s="1"/>
  <c r="BQ2031" i="1" a="1"/>
  <c r="BQ2031" i="1" s="1"/>
  <c r="BO2031" i="1" s="1"/>
  <c r="BQ2030" i="1" a="1"/>
  <c r="BQ2030" i="1" s="1"/>
  <c r="BO2030" i="1" s="1"/>
  <c r="BQ2029" i="1" a="1"/>
  <c r="BQ2029" i="1" s="1"/>
  <c r="BO2029" i="1" s="1"/>
  <c r="BQ2028" i="1" a="1"/>
  <c r="BQ2028" i="1" s="1"/>
  <c r="BO2028" i="1" s="1"/>
  <c r="BQ2027" i="1" a="1"/>
  <c r="BQ2027" i="1" s="1"/>
  <c r="BO2027" i="1" s="1"/>
  <c r="BQ2026" i="1" a="1"/>
  <c r="BQ2026" i="1" s="1"/>
  <c r="BO2026" i="1" s="1"/>
  <c r="BQ2025" i="1" a="1"/>
  <c r="BQ2025" i="1" s="1"/>
  <c r="BO2025" i="1" s="1"/>
  <c r="BQ2024" i="1" a="1"/>
  <c r="BQ2024" i="1" s="1"/>
  <c r="BO2024" i="1" s="1"/>
  <c r="BQ2023" i="1" a="1"/>
  <c r="BQ2023" i="1" s="1"/>
  <c r="BO2023" i="1" s="1"/>
  <c r="BQ2022" i="1" a="1"/>
  <c r="BQ2022" i="1" s="1"/>
  <c r="BO2022" i="1" s="1"/>
  <c r="BQ2021" i="1" a="1"/>
  <c r="BQ2021" i="1" s="1"/>
  <c r="BO2021" i="1" s="1"/>
  <c r="BQ2020" i="1" a="1"/>
  <c r="BQ2020" i="1" s="1"/>
  <c r="BO2020" i="1" s="1"/>
  <c r="BQ2019" i="1" a="1"/>
  <c r="BQ2019" i="1" s="1"/>
  <c r="BO2019" i="1" s="1"/>
  <c r="BQ2018" i="1" a="1"/>
  <c r="BQ2018" i="1" s="1"/>
  <c r="BO2018" i="1" s="1"/>
  <c r="BQ2017" i="1" a="1"/>
  <c r="BQ2017" i="1" s="1"/>
  <c r="BO2017" i="1" s="1"/>
  <c r="BQ2016" i="1" a="1"/>
  <c r="BQ2016" i="1" s="1"/>
  <c r="BO2016" i="1" s="1"/>
  <c r="BQ2015" i="1" a="1"/>
  <c r="BQ2015" i="1" s="1"/>
  <c r="BO2015" i="1" s="1"/>
  <c r="BQ2014" i="1" a="1"/>
  <c r="BQ2014" i="1" s="1"/>
  <c r="BO2014" i="1" s="1"/>
  <c r="BQ2013" i="1" a="1"/>
  <c r="BQ2013" i="1" s="1"/>
  <c r="BO2013" i="1" s="1"/>
  <c r="BQ2012" i="1" a="1"/>
  <c r="BQ2012" i="1" s="1"/>
  <c r="BO2012" i="1" s="1"/>
  <c r="BQ2011" i="1" a="1"/>
  <c r="BQ2011" i="1" s="1"/>
  <c r="BO2011" i="1" s="1"/>
  <c r="BQ2010" i="1" a="1"/>
  <c r="BQ2010" i="1" s="1"/>
  <c r="BO2010" i="1" s="1"/>
  <c r="BQ2009" i="1" a="1"/>
  <c r="BQ2009" i="1" s="1"/>
  <c r="BO2009" i="1" s="1"/>
  <c r="BQ2008" i="1" a="1"/>
  <c r="BQ2008" i="1" s="1"/>
  <c r="BO2008" i="1" s="1"/>
  <c r="BQ2007" i="1" a="1"/>
  <c r="BQ2007" i="1" s="1"/>
  <c r="BO2007" i="1" s="1"/>
  <c r="BQ2006" i="1" a="1"/>
  <c r="BQ2006" i="1" s="1"/>
  <c r="BO2006" i="1" s="1"/>
  <c r="BQ2005" i="1" a="1"/>
  <c r="BQ2005" i="1" s="1"/>
  <c r="BO2005" i="1" s="1"/>
  <c r="BQ2004" i="1" a="1"/>
  <c r="BQ2004" i="1" s="1"/>
  <c r="BO2004" i="1" s="1"/>
  <c r="BQ2003" i="1" a="1"/>
  <c r="BQ2003" i="1" s="1"/>
  <c r="BO2003" i="1" s="1"/>
  <c r="BQ2002" i="1" a="1"/>
  <c r="BQ2002" i="1" s="1"/>
  <c r="BO2002" i="1" s="1"/>
  <c r="BQ2001" i="1" a="1"/>
  <c r="BQ2001" i="1" s="1"/>
  <c r="BO2001" i="1" s="1"/>
  <c r="BQ2000" i="1" a="1"/>
  <c r="BQ2000" i="1" s="1"/>
  <c r="BO2000" i="1" s="1"/>
  <c r="BQ1999" i="1" a="1"/>
  <c r="BQ1999" i="1" s="1"/>
  <c r="BO1999" i="1" s="1"/>
  <c r="BQ1998" i="1" a="1"/>
  <c r="BQ1998" i="1" s="1"/>
  <c r="BO1998" i="1" s="1"/>
  <c r="BQ1997" i="1" a="1"/>
  <c r="BQ1997" i="1" s="1"/>
  <c r="BO1997" i="1" s="1"/>
  <c r="BQ1996" i="1" a="1"/>
  <c r="BQ1996" i="1" s="1"/>
  <c r="BO1996" i="1" s="1"/>
  <c r="BQ1995" i="1" a="1"/>
  <c r="BQ1995" i="1" s="1"/>
  <c r="BO1995" i="1" s="1"/>
  <c r="BQ1994" i="1" a="1"/>
  <c r="BQ1994" i="1" s="1"/>
  <c r="BO1994" i="1" s="1"/>
  <c r="BQ1993" i="1" a="1"/>
  <c r="BQ1993" i="1" s="1"/>
  <c r="BO1993" i="1" s="1"/>
  <c r="BQ1992" i="1" a="1"/>
  <c r="BQ1992" i="1" s="1"/>
  <c r="BO1992" i="1" s="1"/>
  <c r="BQ1991" i="1" a="1"/>
  <c r="BQ1991" i="1" s="1"/>
  <c r="BO1991" i="1" s="1"/>
  <c r="BQ1990" i="1" a="1"/>
  <c r="BQ1990" i="1" s="1"/>
  <c r="BO1990" i="1" s="1"/>
  <c r="BQ1989" i="1" a="1"/>
  <c r="BQ1989" i="1" s="1"/>
  <c r="BO1989" i="1" s="1"/>
  <c r="BQ1988" i="1" a="1"/>
  <c r="BQ1988" i="1" s="1"/>
  <c r="BO1988" i="1" s="1"/>
  <c r="BQ1987" i="1" a="1"/>
  <c r="BQ1987" i="1" s="1"/>
  <c r="BO1987" i="1" s="1"/>
  <c r="BQ1986" i="1" a="1"/>
  <c r="BQ1986" i="1" s="1"/>
  <c r="BO1986" i="1" s="1"/>
  <c r="BQ1985" i="1" a="1"/>
  <c r="BQ1985" i="1" s="1"/>
  <c r="BO1985" i="1" s="1"/>
  <c r="BQ1984" i="1" a="1"/>
  <c r="BQ1984" i="1" s="1"/>
  <c r="BO1984" i="1" s="1"/>
  <c r="BQ1983" i="1" a="1"/>
  <c r="BQ1983" i="1" s="1"/>
  <c r="BO1983" i="1" s="1"/>
  <c r="BQ1982" i="1" a="1"/>
  <c r="BQ1982" i="1" s="1"/>
  <c r="BO1982" i="1" s="1"/>
  <c r="BQ1981" i="1" a="1"/>
  <c r="BQ1981" i="1" s="1"/>
  <c r="BO1981" i="1" s="1"/>
  <c r="BQ1980" i="1" a="1"/>
  <c r="BQ1980" i="1" s="1"/>
  <c r="BO1980" i="1" s="1"/>
  <c r="BQ1979" i="1" a="1"/>
  <c r="BQ1979" i="1" s="1"/>
  <c r="BO1979" i="1" s="1"/>
  <c r="BQ1978" i="1" a="1"/>
  <c r="BQ1978" i="1" s="1"/>
  <c r="BO1978" i="1" s="1"/>
  <c r="BQ1977" i="1" a="1"/>
  <c r="BQ1977" i="1" s="1"/>
  <c r="BO1977" i="1" s="1"/>
  <c r="BQ1976" i="1" a="1"/>
  <c r="BQ1976" i="1" s="1"/>
  <c r="BO1976" i="1" s="1"/>
  <c r="BQ1975" i="1" a="1"/>
  <c r="BQ1975" i="1" s="1"/>
  <c r="BO1975" i="1" s="1"/>
  <c r="BQ1974" i="1" a="1"/>
  <c r="BQ1974" i="1" s="1"/>
  <c r="BO1974" i="1" s="1"/>
  <c r="BQ1973" i="1" a="1"/>
  <c r="BQ1973" i="1" s="1"/>
  <c r="BO1973" i="1" s="1"/>
  <c r="BQ1972" i="1" a="1"/>
  <c r="BQ1972" i="1" s="1"/>
  <c r="BO1972" i="1" s="1"/>
  <c r="BQ1971" i="1" a="1"/>
  <c r="BQ1971" i="1" s="1"/>
  <c r="BO1971" i="1" s="1"/>
  <c r="BQ1970" i="1" a="1"/>
  <c r="BQ1970" i="1" s="1"/>
  <c r="BO1970" i="1" s="1"/>
  <c r="BQ1969" i="1" a="1"/>
  <c r="BQ1969" i="1" s="1"/>
  <c r="BO1969" i="1" s="1"/>
  <c r="BQ1968" i="1" a="1"/>
  <c r="BQ1968" i="1" s="1"/>
  <c r="BO1968" i="1" s="1"/>
  <c r="BQ1967" i="1" a="1"/>
  <c r="BQ1967" i="1" s="1"/>
  <c r="BO1967" i="1" s="1"/>
  <c r="BQ1966" i="1" a="1"/>
  <c r="BQ1966" i="1" s="1"/>
  <c r="BO1966" i="1" s="1"/>
  <c r="BQ1965" i="1" a="1"/>
  <c r="BQ1965" i="1" s="1"/>
  <c r="BO1965" i="1" s="1"/>
  <c r="BQ1964" i="1" a="1"/>
  <c r="BQ1964" i="1" s="1"/>
  <c r="BO1964" i="1" s="1"/>
  <c r="BQ1963" i="1" a="1"/>
  <c r="BQ1963" i="1" s="1"/>
  <c r="BO1963" i="1" s="1"/>
  <c r="BQ1962" i="1" a="1"/>
  <c r="BQ1962" i="1" s="1"/>
  <c r="BO1962" i="1" s="1"/>
  <c r="BQ1961" i="1" a="1"/>
  <c r="BQ1961" i="1" s="1"/>
  <c r="BO1961" i="1" s="1"/>
  <c r="BQ1960" i="1" a="1"/>
  <c r="BQ1960" i="1" s="1"/>
  <c r="BO1960" i="1" s="1"/>
  <c r="BQ1959" i="1" a="1"/>
  <c r="BQ1959" i="1" s="1"/>
  <c r="BO1959" i="1" s="1"/>
  <c r="BQ1958" i="1" a="1"/>
  <c r="BQ1958" i="1" s="1"/>
  <c r="BO1958" i="1" s="1"/>
  <c r="BQ1957" i="1" a="1"/>
  <c r="BQ1957" i="1" s="1"/>
  <c r="BO1957" i="1" s="1"/>
  <c r="BQ1956" i="1" a="1"/>
  <c r="BQ1956" i="1" s="1"/>
  <c r="BO1956" i="1" s="1"/>
  <c r="BQ1955" i="1" a="1"/>
  <c r="BQ1955" i="1" s="1"/>
  <c r="BO1955" i="1" s="1"/>
  <c r="BQ1954" i="1" a="1"/>
  <c r="BQ1954" i="1" s="1"/>
  <c r="BO1954" i="1" s="1"/>
  <c r="BQ1953" i="1" a="1"/>
  <c r="BQ1953" i="1" s="1"/>
  <c r="BO1953" i="1" s="1"/>
  <c r="BQ1952" i="1" a="1"/>
  <c r="BQ1952" i="1" s="1"/>
  <c r="BO1952" i="1" s="1"/>
  <c r="BQ1951" i="1" a="1"/>
  <c r="BQ1951" i="1" s="1"/>
  <c r="BO1951" i="1" s="1"/>
  <c r="BQ1950" i="1" a="1"/>
  <c r="BQ1950" i="1" s="1"/>
  <c r="BO1950" i="1" s="1"/>
  <c r="BQ1949" i="1" a="1"/>
  <c r="BQ1949" i="1" s="1"/>
  <c r="BO1949" i="1" s="1"/>
  <c r="BQ1948" i="1" a="1"/>
  <c r="BQ1948" i="1" s="1"/>
  <c r="BO1948" i="1" s="1"/>
  <c r="BQ1947" i="1" a="1"/>
  <c r="BQ1947" i="1" s="1"/>
  <c r="BO1947" i="1" s="1"/>
  <c r="BQ1946" i="1" a="1"/>
  <c r="BQ1946" i="1" s="1"/>
  <c r="BO1946" i="1" s="1"/>
  <c r="BQ1945" i="1" a="1"/>
  <c r="BQ1945" i="1" s="1"/>
  <c r="BO1945" i="1" s="1"/>
  <c r="BQ1944" i="1" a="1"/>
  <c r="BQ1944" i="1" s="1"/>
  <c r="BO1944" i="1" s="1"/>
  <c r="BQ1943" i="1" a="1"/>
  <c r="BQ1943" i="1" s="1"/>
  <c r="BO1943" i="1" s="1"/>
  <c r="BQ1942" i="1" a="1"/>
  <c r="BQ1942" i="1" s="1"/>
  <c r="BO1942" i="1" s="1"/>
  <c r="BQ1941" i="1" a="1"/>
  <c r="BQ1941" i="1" s="1"/>
  <c r="BO1941" i="1" s="1"/>
  <c r="BQ1940" i="1" a="1"/>
  <c r="BQ1940" i="1" s="1"/>
  <c r="BO1940" i="1" s="1"/>
  <c r="BQ1939" i="1" a="1"/>
  <c r="BQ1939" i="1" s="1"/>
  <c r="BO1939" i="1" s="1"/>
  <c r="BQ1938" i="1" a="1"/>
  <c r="BQ1938" i="1" s="1"/>
  <c r="BO1938" i="1" s="1"/>
  <c r="BQ1937" i="1" a="1"/>
  <c r="BQ1937" i="1" s="1"/>
  <c r="BO1937" i="1" s="1"/>
  <c r="BQ1936" i="1" a="1"/>
  <c r="BQ1936" i="1" s="1"/>
  <c r="BO1936" i="1" s="1"/>
  <c r="BQ1935" i="1" a="1"/>
  <c r="BQ1935" i="1" s="1"/>
  <c r="BO1935" i="1" s="1"/>
  <c r="BQ1934" i="1" a="1"/>
  <c r="BQ1934" i="1" s="1"/>
  <c r="BO1934" i="1" s="1"/>
  <c r="BQ1933" i="1" a="1"/>
  <c r="BQ1933" i="1" s="1"/>
  <c r="BO1933" i="1" s="1"/>
  <c r="BQ1932" i="1" a="1"/>
  <c r="BQ1932" i="1" s="1"/>
  <c r="BO1932" i="1" s="1"/>
  <c r="BQ1931" i="1" a="1"/>
  <c r="BQ1931" i="1" s="1"/>
  <c r="BO1931" i="1" s="1"/>
  <c r="BQ1930" i="1" a="1"/>
  <c r="BQ1930" i="1" s="1"/>
  <c r="BO1930" i="1" s="1"/>
  <c r="BQ1929" i="1" a="1"/>
  <c r="BQ1929" i="1" s="1"/>
  <c r="BO1929" i="1" s="1"/>
  <c r="BQ1928" i="1" a="1"/>
  <c r="BQ1928" i="1" s="1"/>
  <c r="BO1928" i="1" s="1"/>
  <c r="BQ1927" i="1" a="1"/>
  <c r="BQ1927" i="1" s="1"/>
  <c r="BO1927" i="1" s="1"/>
  <c r="BQ1926" i="1" a="1"/>
  <c r="BQ1926" i="1" s="1"/>
  <c r="BO1926" i="1" s="1"/>
  <c r="BQ1925" i="1" a="1"/>
  <c r="BQ1925" i="1" s="1"/>
  <c r="BO1925" i="1" s="1"/>
  <c r="BQ1924" i="1" a="1"/>
  <c r="BQ1924" i="1" s="1"/>
  <c r="BO1924" i="1" s="1"/>
  <c r="BQ1923" i="1" a="1"/>
  <c r="BQ1923" i="1" s="1"/>
  <c r="BO1923" i="1" s="1"/>
  <c r="BQ1922" i="1" a="1"/>
  <c r="BQ1922" i="1" s="1"/>
  <c r="BO1922" i="1" s="1"/>
  <c r="BQ1921" i="1" a="1"/>
  <c r="BQ1921" i="1" s="1"/>
  <c r="BO1921" i="1" s="1"/>
  <c r="BQ1920" i="1" a="1"/>
  <c r="BQ1920" i="1" s="1"/>
  <c r="BO1920" i="1" s="1"/>
  <c r="BQ1919" i="1" a="1"/>
  <c r="BQ1919" i="1" s="1"/>
  <c r="BO1919" i="1" s="1"/>
  <c r="BQ1918" i="1" a="1"/>
  <c r="BQ1918" i="1" s="1"/>
  <c r="BO1918" i="1" s="1"/>
  <c r="BQ1917" i="1" a="1"/>
  <c r="BQ1917" i="1" s="1"/>
  <c r="BO1917" i="1" s="1"/>
  <c r="BQ1916" i="1" a="1"/>
  <c r="BQ1916" i="1" s="1"/>
  <c r="BO1916" i="1" s="1"/>
  <c r="BQ1915" i="1" a="1"/>
  <c r="BQ1915" i="1" s="1"/>
  <c r="BO1915" i="1" s="1"/>
  <c r="BQ1914" i="1" a="1"/>
  <c r="BQ1914" i="1" s="1"/>
  <c r="BO1914" i="1" s="1"/>
  <c r="BQ1913" i="1" a="1"/>
  <c r="BQ1913" i="1" s="1"/>
  <c r="BO1913" i="1" s="1"/>
  <c r="BQ1912" i="1" a="1"/>
  <c r="BQ1912" i="1" s="1"/>
  <c r="BO1912" i="1" s="1"/>
  <c r="BQ1911" i="1" a="1"/>
  <c r="BQ1911" i="1" s="1"/>
  <c r="BO1911" i="1" s="1"/>
  <c r="BQ1910" i="1" a="1"/>
  <c r="BQ1910" i="1" s="1"/>
  <c r="BO1910" i="1" s="1"/>
  <c r="BQ1909" i="1" a="1"/>
  <c r="BQ1909" i="1" s="1"/>
  <c r="BO1909" i="1" s="1"/>
  <c r="BQ1908" i="1" a="1"/>
  <c r="BQ1908" i="1" s="1"/>
  <c r="BO1908" i="1" s="1"/>
  <c r="BQ1907" i="1" a="1"/>
  <c r="BQ1907" i="1" s="1"/>
  <c r="BO1907" i="1" s="1"/>
  <c r="BQ1906" i="1" a="1"/>
  <c r="BQ1906" i="1" s="1"/>
  <c r="BO1906" i="1" s="1"/>
  <c r="BQ1905" i="1" a="1"/>
  <c r="BQ1905" i="1" s="1"/>
  <c r="BO1905" i="1" s="1"/>
  <c r="BQ1904" i="1" a="1"/>
  <c r="BQ1904" i="1" s="1"/>
  <c r="BO1904" i="1" s="1"/>
  <c r="BQ1903" i="1" a="1"/>
  <c r="BQ1903" i="1" s="1"/>
  <c r="BO1903" i="1" s="1"/>
  <c r="BQ1902" i="1" a="1"/>
  <c r="BQ1902" i="1" s="1"/>
  <c r="BO1902" i="1" s="1"/>
  <c r="BQ1901" i="1" a="1"/>
  <c r="BQ1901" i="1" s="1"/>
  <c r="BO1901" i="1" s="1"/>
  <c r="BQ1900" i="1" a="1"/>
  <c r="BQ1900" i="1" s="1"/>
  <c r="BO1900" i="1" s="1"/>
  <c r="BQ1899" i="1" a="1"/>
  <c r="BQ1899" i="1" s="1"/>
  <c r="BO1899" i="1" s="1"/>
  <c r="BQ1898" i="1" a="1"/>
  <c r="BQ1898" i="1" s="1"/>
  <c r="BO1898" i="1" s="1"/>
  <c r="BQ1897" i="1" a="1"/>
  <c r="BQ1897" i="1" s="1"/>
  <c r="BO1897" i="1" s="1"/>
  <c r="BQ1896" i="1" a="1"/>
  <c r="BQ1896" i="1" s="1"/>
  <c r="BO1896" i="1" s="1"/>
  <c r="BQ1895" i="1" a="1"/>
  <c r="BQ1895" i="1" s="1"/>
  <c r="BO1895" i="1" s="1"/>
  <c r="BQ1894" i="1" a="1"/>
  <c r="BQ1894" i="1" s="1"/>
  <c r="BO1894" i="1" s="1"/>
  <c r="BQ1893" i="1" a="1"/>
  <c r="BQ1893" i="1" s="1"/>
  <c r="BO1893" i="1" s="1"/>
  <c r="BQ1892" i="1" a="1"/>
  <c r="BQ1892" i="1" s="1"/>
  <c r="BO1892" i="1" s="1"/>
  <c r="BQ1891" i="1" a="1"/>
  <c r="BQ1891" i="1" s="1"/>
  <c r="BO1891" i="1" s="1"/>
  <c r="BQ1890" i="1" a="1"/>
  <c r="BQ1890" i="1" s="1"/>
  <c r="BO1890" i="1" s="1"/>
  <c r="BQ1889" i="1" a="1"/>
  <c r="BQ1889" i="1" s="1"/>
  <c r="BO1889" i="1" s="1"/>
  <c r="BQ1888" i="1" a="1"/>
  <c r="BQ1888" i="1" s="1"/>
  <c r="BO1888" i="1" s="1"/>
  <c r="BQ1887" i="1" a="1"/>
  <c r="BQ1887" i="1" s="1"/>
  <c r="BO1887" i="1" s="1"/>
  <c r="BQ1886" i="1" a="1"/>
  <c r="BQ1886" i="1" s="1"/>
  <c r="BO1886" i="1" s="1"/>
  <c r="BQ1885" i="1" a="1"/>
  <c r="BQ1885" i="1" s="1"/>
  <c r="BO1885" i="1" s="1"/>
  <c r="BQ1884" i="1" a="1"/>
  <c r="BQ1884" i="1" s="1"/>
  <c r="BO1884" i="1" s="1"/>
  <c r="BQ1883" i="1" a="1"/>
  <c r="BQ1883" i="1" s="1"/>
  <c r="BO1883" i="1" s="1"/>
  <c r="BQ1882" i="1" a="1"/>
  <c r="BQ1882" i="1" s="1"/>
  <c r="BO1882" i="1" s="1"/>
  <c r="BQ1881" i="1" a="1"/>
  <c r="BQ1881" i="1" s="1"/>
  <c r="BO1881" i="1" s="1"/>
  <c r="BQ1880" i="1" a="1"/>
  <c r="BQ1880" i="1" s="1"/>
  <c r="BO1880" i="1" s="1"/>
  <c r="BQ1879" i="1" a="1"/>
  <c r="BQ1879" i="1" s="1"/>
  <c r="BO1879" i="1" s="1"/>
  <c r="BQ1878" i="1" a="1"/>
  <c r="BQ1878" i="1" s="1"/>
  <c r="BO1878" i="1" s="1"/>
  <c r="BQ1877" i="1" a="1"/>
  <c r="BQ1877" i="1" s="1"/>
  <c r="BO1877" i="1" s="1"/>
  <c r="BQ1876" i="1" a="1"/>
  <c r="BQ1876" i="1" s="1"/>
  <c r="BO1876" i="1" s="1"/>
  <c r="BQ1875" i="1" a="1"/>
  <c r="BQ1875" i="1" s="1"/>
  <c r="BO1875" i="1" s="1"/>
  <c r="BQ1874" i="1" a="1"/>
  <c r="BQ1874" i="1" s="1"/>
  <c r="BO1874" i="1" s="1"/>
  <c r="BQ1873" i="1" a="1"/>
  <c r="BQ1873" i="1" s="1"/>
  <c r="BO1873" i="1" s="1"/>
  <c r="BQ1872" i="1" a="1"/>
  <c r="BQ1872" i="1" s="1"/>
  <c r="BO1872" i="1" s="1"/>
  <c r="BQ1871" i="1" a="1"/>
  <c r="BQ1871" i="1" s="1"/>
  <c r="BO1871" i="1" s="1"/>
  <c r="BQ1870" i="1" a="1"/>
  <c r="BQ1870" i="1" s="1"/>
  <c r="BO1870" i="1" s="1"/>
  <c r="BQ1869" i="1" a="1"/>
  <c r="BQ1869" i="1" s="1"/>
  <c r="BO1869" i="1" s="1"/>
  <c r="BQ1868" i="1" a="1"/>
  <c r="BQ1868" i="1" s="1"/>
  <c r="BO1868" i="1" s="1"/>
  <c r="BQ1867" i="1" a="1"/>
  <c r="BQ1867" i="1" s="1"/>
  <c r="BO1867" i="1" s="1"/>
  <c r="BQ1866" i="1" a="1"/>
  <c r="BQ1866" i="1" s="1"/>
  <c r="BO1866" i="1" s="1"/>
  <c r="BQ1865" i="1" a="1"/>
  <c r="BQ1865" i="1" s="1"/>
  <c r="BO1865" i="1" s="1"/>
  <c r="BQ1864" i="1" a="1"/>
  <c r="BQ1864" i="1" s="1"/>
  <c r="BO1864" i="1" s="1"/>
  <c r="BQ1863" i="1" a="1"/>
  <c r="BQ1863" i="1" s="1"/>
  <c r="BO1863" i="1" s="1"/>
  <c r="BQ1862" i="1" a="1"/>
  <c r="BQ1862" i="1" s="1"/>
  <c r="BO1862" i="1" s="1"/>
  <c r="BQ1861" i="1" a="1"/>
  <c r="BQ1861" i="1" s="1"/>
  <c r="BO1861" i="1" s="1"/>
  <c r="BQ1860" i="1" a="1"/>
  <c r="BQ1860" i="1" s="1"/>
  <c r="BO1860" i="1" s="1"/>
  <c r="BQ1859" i="1" a="1"/>
  <c r="BQ1859" i="1" s="1"/>
  <c r="BO1859" i="1" s="1"/>
  <c r="BQ1858" i="1" a="1"/>
  <c r="BQ1858" i="1" s="1"/>
  <c r="BO1858" i="1" s="1"/>
  <c r="BQ1857" i="1" a="1"/>
  <c r="BQ1857" i="1" s="1"/>
  <c r="BO1857" i="1" s="1"/>
  <c r="BQ1856" i="1" a="1"/>
  <c r="BQ1856" i="1" s="1"/>
  <c r="BO1856" i="1" s="1"/>
  <c r="BQ1855" i="1" a="1"/>
  <c r="BQ1855" i="1" s="1"/>
  <c r="BO1855" i="1" s="1"/>
  <c r="BQ1854" i="1" a="1"/>
  <c r="BQ1854" i="1" s="1"/>
  <c r="BO1854" i="1" s="1"/>
  <c r="BQ1853" i="1" a="1"/>
  <c r="BQ1853" i="1" s="1"/>
  <c r="BO1853" i="1" s="1"/>
  <c r="BQ1852" i="1" a="1"/>
  <c r="BQ1852" i="1" s="1"/>
  <c r="BO1852" i="1" s="1"/>
  <c r="BQ1851" i="1" a="1"/>
  <c r="BQ1851" i="1" s="1"/>
  <c r="BO1851" i="1" s="1"/>
  <c r="BQ1850" i="1" a="1"/>
  <c r="BQ1850" i="1" s="1"/>
  <c r="BO1850" i="1" s="1"/>
  <c r="BQ1849" i="1" a="1"/>
  <c r="BQ1849" i="1" s="1"/>
  <c r="BO1849" i="1" s="1"/>
  <c r="BQ1848" i="1" a="1"/>
  <c r="BQ1848" i="1" s="1"/>
  <c r="BO1848" i="1" s="1"/>
  <c r="BQ1847" i="1" a="1"/>
  <c r="BQ1847" i="1" s="1"/>
  <c r="BO1847" i="1" s="1"/>
  <c r="BQ1846" i="1" a="1"/>
  <c r="BQ1846" i="1" s="1"/>
  <c r="BO1846" i="1" s="1"/>
  <c r="BQ1845" i="1" a="1"/>
  <c r="BQ1845" i="1" s="1"/>
  <c r="BO1845" i="1" s="1"/>
  <c r="BQ1844" i="1" a="1"/>
  <c r="BQ1844" i="1" s="1"/>
  <c r="BO1844" i="1" s="1"/>
  <c r="BQ1843" i="1" a="1"/>
  <c r="BQ1843" i="1" s="1"/>
  <c r="BO1843" i="1" s="1"/>
  <c r="BQ1842" i="1" a="1"/>
  <c r="BQ1842" i="1" s="1"/>
  <c r="BO1842" i="1" s="1"/>
  <c r="BQ1841" i="1" a="1"/>
  <c r="BQ1841" i="1" s="1"/>
  <c r="BO1841" i="1" s="1"/>
  <c r="BQ1840" i="1" a="1"/>
  <c r="BQ1840" i="1" s="1"/>
  <c r="BO1840" i="1" s="1"/>
  <c r="BQ1839" i="1" a="1"/>
  <c r="BQ1839" i="1" s="1"/>
  <c r="BO1839" i="1" s="1"/>
  <c r="BQ1838" i="1" a="1"/>
  <c r="BQ1838" i="1" s="1"/>
  <c r="BO1838" i="1" s="1"/>
  <c r="BQ1837" i="1" a="1"/>
  <c r="BQ1837" i="1" s="1"/>
  <c r="BO1837" i="1" s="1"/>
  <c r="BQ1836" i="1" a="1"/>
  <c r="BQ1836" i="1" s="1"/>
  <c r="BO1836" i="1" s="1"/>
  <c r="BQ1835" i="1" a="1"/>
  <c r="BQ1835" i="1" s="1"/>
  <c r="BO1835" i="1" s="1"/>
  <c r="BQ1834" i="1" a="1"/>
  <c r="BQ1834" i="1" s="1"/>
  <c r="BO1834" i="1" s="1"/>
  <c r="BQ1833" i="1" a="1"/>
  <c r="BQ1833" i="1" s="1"/>
  <c r="BO1833" i="1" s="1"/>
  <c r="BQ1832" i="1" a="1"/>
  <c r="BQ1832" i="1" s="1"/>
  <c r="BO1832" i="1" s="1"/>
  <c r="BQ1831" i="1" a="1"/>
  <c r="BQ1831" i="1" s="1"/>
  <c r="BO1831" i="1" s="1"/>
  <c r="BQ1830" i="1" a="1"/>
  <c r="BQ1830" i="1" s="1"/>
  <c r="BO1830" i="1" s="1"/>
  <c r="BQ1829" i="1" a="1"/>
  <c r="BQ1829" i="1" s="1"/>
  <c r="BO1829" i="1" s="1"/>
  <c r="BQ1828" i="1" a="1"/>
  <c r="BQ1828" i="1" s="1"/>
  <c r="BO1828" i="1" s="1"/>
  <c r="BQ1827" i="1" a="1"/>
  <c r="BQ1827" i="1" s="1"/>
  <c r="BO1827" i="1" s="1"/>
  <c r="BQ1826" i="1" a="1"/>
  <c r="BQ1826" i="1" s="1"/>
  <c r="BO1826" i="1" s="1"/>
  <c r="BQ1825" i="1" a="1"/>
  <c r="BQ1825" i="1" s="1"/>
  <c r="BO1825" i="1" s="1"/>
  <c r="BQ1824" i="1" a="1"/>
  <c r="BQ1824" i="1" s="1"/>
  <c r="BO1824" i="1" s="1"/>
  <c r="BQ1823" i="1" a="1"/>
  <c r="BQ1823" i="1" s="1"/>
  <c r="BO1823" i="1" s="1"/>
  <c r="BQ1822" i="1" a="1"/>
  <c r="BQ1822" i="1" s="1"/>
  <c r="BO1822" i="1" s="1"/>
  <c r="BQ1821" i="1" a="1"/>
  <c r="BQ1821" i="1" s="1"/>
  <c r="BO1821" i="1" s="1"/>
  <c r="BQ1820" i="1" a="1"/>
  <c r="BQ1820" i="1" s="1"/>
  <c r="BO1820" i="1" s="1"/>
  <c r="BQ1819" i="1" a="1"/>
  <c r="BQ1819" i="1" s="1"/>
  <c r="BO1819" i="1" s="1"/>
  <c r="BQ1818" i="1" a="1"/>
  <c r="BQ1818" i="1" s="1"/>
  <c r="BO1818" i="1" s="1"/>
  <c r="BQ1817" i="1" a="1"/>
  <c r="BQ1817" i="1" s="1"/>
  <c r="BO1817" i="1" s="1"/>
  <c r="BQ1816" i="1" a="1"/>
  <c r="BQ1816" i="1" s="1"/>
  <c r="BO1816" i="1" s="1"/>
  <c r="BQ1815" i="1" a="1"/>
  <c r="BQ1815" i="1" s="1"/>
  <c r="BO1815" i="1" s="1"/>
  <c r="BQ1814" i="1" a="1"/>
  <c r="BQ1814" i="1" s="1"/>
  <c r="BO1814" i="1" s="1"/>
  <c r="BQ1813" i="1" a="1"/>
  <c r="BQ1813" i="1" s="1"/>
  <c r="BO1813" i="1" s="1"/>
  <c r="BQ1812" i="1" a="1"/>
  <c r="BQ1812" i="1" s="1"/>
  <c r="BO1812" i="1" s="1"/>
  <c r="BQ1811" i="1" a="1"/>
  <c r="BQ1811" i="1" s="1"/>
  <c r="BO1811" i="1" s="1"/>
  <c r="BQ1810" i="1" a="1"/>
  <c r="BQ1810" i="1" s="1"/>
  <c r="BO1810" i="1" s="1"/>
  <c r="BQ1809" i="1" a="1"/>
  <c r="BQ1809" i="1" s="1"/>
  <c r="BO1809" i="1" s="1"/>
  <c r="BQ1808" i="1" a="1"/>
  <c r="BQ1808" i="1" s="1"/>
  <c r="BO1808" i="1" s="1"/>
  <c r="BQ1807" i="1" a="1"/>
  <c r="BQ1807" i="1" s="1"/>
  <c r="BO1807" i="1" s="1"/>
  <c r="BQ1806" i="1" a="1"/>
  <c r="BQ1806" i="1" s="1"/>
  <c r="BO1806" i="1" s="1"/>
  <c r="BQ1805" i="1" a="1"/>
  <c r="BQ1805" i="1" s="1"/>
  <c r="BO1805" i="1" s="1"/>
  <c r="BQ1804" i="1" a="1"/>
  <c r="BQ1804" i="1" s="1"/>
  <c r="BO1804" i="1" s="1"/>
  <c r="BQ1803" i="1" a="1"/>
  <c r="BQ1803" i="1" s="1"/>
  <c r="BO1803" i="1" s="1"/>
  <c r="BQ1802" i="1" a="1"/>
  <c r="BQ1802" i="1" s="1"/>
  <c r="BO1802" i="1" s="1"/>
  <c r="BQ1801" i="1" a="1"/>
  <c r="BQ1801" i="1" s="1"/>
  <c r="BO1801" i="1" s="1"/>
  <c r="BQ1800" i="1" a="1"/>
  <c r="BQ1800" i="1" s="1"/>
  <c r="BO1800" i="1" s="1"/>
  <c r="BQ1799" i="1" a="1"/>
  <c r="BQ1799" i="1" s="1"/>
  <c r="BO1799" i="1" s="1"/>
  <c r="BQ1798" i="1" a="1"/>
  <c r="BQ1798" i="1" s="1"/>
  <c r="BO1798" i="1" s="1"/>
  <c r="BQ1797" i="1" a="1"/>
  <c r="BQ1797" i="1" s="1"/>
  <c r="BO1797" i="1" s="1"/>
  <c r="BQ1796" i="1" a="1"/>
  <c r="BQ1796" i="1" s="1"/>
  <c r="BO1796" i="1" s="1"/>
  <c r="BQ1795" i="1" a="1"/>
  <c r="BQ1795" i="1" s="1"/>
  <c r="BO1795" i="1" s="1"/>
  <c r="BQ1794" i="1" a="1"/>
  <c r="BQ1794" i="1" s="1"/>
  <c r="BO1794" i="1" s="1"/>
  <c r="BQ1793" i="1" a="1"/>
  <c r="BQ1793" i="1" s="1"/>
  <c r="BO1793" i="1" s="1"/>
  <c r="BQ1792" i="1" a="1"/>
  <c r="BQ1792" i="1" s="1"/>
  <c r="BO1792" i="1" s="1"/>
  <c r="BQ1791" i="1" a="1"/>
  <c r="BQ1791" i="1" s="1"/>
  <c r="BO1791" i="1" s="1"/>
  <c r="BQ1790" i="1" a="1"/>
  <c r="BQ1790" i="1" s="1"/>
  <c r="BO1790" i="1" s="1"/>
  <c r="BQ1789" i="1" a="1"/>
  <c r="BQ1789" i="1" s="1"/>
  <c r="BO1789" i="1" s="1"/>
  <c r="BQ1788" i="1" a="1"/>
  <c r="BQ1788" i="1" s="1"/>
  <c r="BO1788" i="1" s="1"/>
  <c r="BQ1787" i="1" a="1"/>
  <c r="BQ1787" i="1" s="1"/>
  <c r="BO1787" i="1" s="1"/>
  <c r="BQ1786" i="1" a="1"/>
  <c r="BQ1786" i="1" s="1"/>
  <c r="BO1786" i="1" s="1"/>
  <c r="BQ1785" i="1" a="1"/>
  <c r="BQ1785" i="1" s="1"/>
  <c r="BO1785" i="1" s="1"/>
  <c r="BQ1784" i="1" a="1"/>
  <c r="BQ1784" i="1" s="1"/>
  <c r="BO1784" i="1" s="1"/>
  <c r="BQ1783" i="1" a="1"/>
  <c r="BQ1783" i="1" s="1"/>
  <c r="BO1783" i="1" s="1"/>
  <c r="BQ1782" i="1" a="1"/>
  <c r="BQ1782" i="1" s="1"/>
  <c r="BO1782" i="1" s="1"/>
  <c r="BQ1781" i="1" a="1"/>
  <c r="BQ1781" i="1" s="1"/>
  <c r="BO1781" i="1" s="1"/>
  <c r="BQ1780" i="1" a="1"/>
  <c r="BQ1780" i="1" s="1"/>
  <c r="BO1780" i="1" s="1"/>
  <c r="BQ1779" i="1" a="1"/>
  <c r="BQ1779" i="1" s="1"/>
  <c r="BO1779" i="1" s="1"/>
  <c r="BQ1778" i="1" a="1"/>
  <c r="BQ1778" i="1" s="1"/>
  <c r="BO1778" i="1" s="1"/>
  <c r="BQ1777" i="1" a="1"/>
  <c r="BQ1777" i="1" s="1"/>
  <c r="BO1777" i="1" s="1"/>
  <c r="BQ1776" i="1" a="1"/>
  <c r="BQ1776" i="1" s="1"/>
  <c r="BO1776" i="1" s="1"/>
  <c r="BQ1775" i="1" a="1"/>
  <c r="BQ1775" i="1" s="1"/>
  <c r="BO1775" i="1" s="1"/>
  <c r="BQ1774" i="1" a="1"/>
  <c r="BQ1774" i="1" s="1"/>
  <c r="BO1774" i="1" s="1"/>
  <c r="BQ1773" i="1" a="1"/>
  <c r="BQ1773" i="1" s="1"/>
  <c r="BO1773" i="1" s="1"/>
  <c r="BQ1772" i="1" a="1"/>
  <c r="BQ1772" i="1" s="1"/>
  <c r="BO1772" i="1" s="1"/>
  <c r="BQ1771" i="1" a="1"/>
  <c r="BQ1771" i="1" s="1"/>
  <c r="BO1771" i="1" s="1"/>
  <c r="BQ1770" i="1" a="1"/>
  <c r="BQ1770" i="1" s="1"/>
  <c r="BO1770" i="1" s="1"/>
  <c r="BQ1769" i="1" a="1"/>
  <c r="BQ1769" i="1" s="1"/>
  <c r="BO1769" i="1" s="1"/>
  <c r="BQ1768" i="1" a="1"/>
  <c r="BQ1768" i="1" s="1"/>
  <c r="BO1768" i="1" s="1"/>
  <c r="BQ1767" i="1" a="1"/>
  <c r="BQ1767" i="1" s="1"/>
  <c r="BO1767" i="1" s="1"/>
  <c r="BQ1766" i="1" a="1"/>
  <c r="BQ1766" i="1" s="1"/>
  <c r="BO1766" i="1" s="1"/>
  <c r="BQ1765" i="1" a="1"/>
  <c r="BQ1765" i="1" s="1"/>
  <c r="BO1765" i="1" s="1"/>
  <c r="BQ1764" i="1" a="1"/>
  <c r="BQ1764" i="1" s="1"/>
  <c r="BO1764" i="1" s="1"/>
  <c r="BQ1763" i="1" a="1"/>
  <c r="BQ1763" i="1" s="1"/>
  <c r="BO1763" i="1" s="1"/>
  <c r="BQ1762" i="1" a="1"/>
  <c r="BQ1762" i="1" s="1"/>
  <c r="BO1762" i="1" s="1"/>
  <c r="BQ1761" i="1" a="1"/>
  <c r="BQ1761" i="1" s="1"/>
  <c r="BO1761" i="1" s="1"/>
  <c r="BQ1760" i="1" a="1"/>
  <c r="BQ1760" i="1" s="1"/>
  <c r="BO1760" i="1" s="1"/>
  <c r="BQ1759" i="1" a="1"/>
  <c r="BQ1759" i="1" s="1"/>
  <c r="BO1759" i="1" s="1"/>
  <c r="BQ1758" i="1" a="1"/>
  <c r="BQ1758" i="1" s="1"/>
  <c r="BO1758" i="1" s="1"/>
  <c r="BQ1757" i="1" a="1"/>
  <c r="BQ1757" i="1" s="1"/>
  <c r="BO1757" i="1" s="1"/>
  <c r="BQ1756" i="1" a="1"/>
  <c r="BQ1756" i="1" s="1"/>
  <c r="BO1756" i="1" s="1"/>
  <c r="BQ1755" i="1" a="1"/>
  <c r="BQ1755" i="1" s="1"/>
  <c r="BO1755" i="1" s="1"/>
  <c r="BQ1754" i="1" a="1"/>
  <c r="BQ1754" i="1" s="1"/>
  <c r="BO1754" i="1" s="1"/>
  <c r="BQ1753" i="1" a="1"/>
  <c r="BQ1753" i="1" s="1"/>
  <c r="BO1753" i="1" s="1"/>
  <c r="BQ1752" i="1" a="1"/>
  <c r="BQ1752" i="1" s="1"/>
  <c r="BO1752" i="1" s="1"/>
  <c r="BQ1751" i="1" a="1"/>
  <c r="BQ1751" i="1" s="1"/>
  <c r="BO1751" i="1" s="1"/>
  <c r="BQ1750" i="1" a="1"/>
  <c r="BQ1750" i="1" s="1"/>
  <c r="BO1750" i="1" s="1"/>
  <c r="BQ1749" i="1" a="1"/>
  <c r="BQ1749" i="1" s="1"/>
  <c r="BO1749" i="1" s="1"/>
  <c r="BQ1748" i="1" a="1"/>
  <c r="BQ1748" i="1" s="1"/>
  <c r="BO1748" i="1" s="1"/>
  <c r="BQ1747" i="1" a="1"/>
  <c r="BQ1747" i="1" s="1"/>
  <c r="BO1747" i="1" s="1"/>
  <c r="BQ1746" i="1" a="1"/>
  <c r="BQ1746" i="1" s="1"/>
  <c r="BO1746" i="1" s="1"/>
  <c r="BQ1745" i="1" a="1"/>
  <c r="BQ1745" i="1" s="1"/>
  <c r="BO1745" i="1" s="1"/>
  <c r="BQ1744" i="1" a="1"/>
  <c r="BQ1744" i="1" s="1"/>
  <c r="BO1744" i="1" s="1"/>
  <c r="BQ1743" i="1" a="1"/>
  <c r="BQ1743" i="1" s="1"/>
  <c r="BO1743" i="1" s="1"/>
  <c r="BQ1742" i="1" a="1"/>
  <c r="BQ1742" i="1" s="1"/>
  <c r="BO1742" i="1" s="1"/>
  <c r="BQ1741" i="1" a="1"/>
  <c r="BQ1741" i="1" s="1"/>
  <c r="BO1741" i="1" s="1"/>
  <c r="BQ1740" i="1" a="1"/>
  <c r="BQ1740" i="1" s="1"/>
  <c r="BO1740" i="1" s="1"/>
  <c r="BQ1739" i="1" a="1"/>
  <c r="BQ1739" i="1" s="1"/>
  <c r="BO1739" i="1" s="1"/>
  <c r="BQ1738" i="1" a="1"/>
  <c r="BQ1738" i="1" s="1"/>
  <c r="BO1738" i="1" s="1"/>
  <c r="BQ1737" i="1" a="1"/>
  <c r="BQ1737" i="1" s="1"/>
  <c r="BO1737" i="1" s="1"/>
  <c r="BQ1736" i="1" a="1"/>
  <c r="BQ1736" i="1" s="1"/>
  <c r="BO1736" i="1" s="1"/>
  <c r="BQ1735" i="1" a="1"/>
  <c r="BQ1735" i="1" s="1"/>
  <c r="BO1735" i="1" s="1"/>
  <c r="BQ1734" i="1" a="1"/>
  <c r="BQ1734" i="1" s="1"/>
  <c r="BO1734" i="1" s="1"/>
  <c r="BQ1733" i="1" a="1"/>
  <c r="BQ1733" i="1" s="1"/>
  <c r="BO1733" i="1" s="1"/>
  <c r="BQ1732" i="1" a="1"/>
  <c r="BQ1732" i="1" s="1"/>
  <c r="BO1732" i="1" s="1"/>
  <c r="BQ1731" i="1" a="1"/>
  <c r="BQ1731" i="1" s="1"/>
  <c r="BO1731" i="1" s="1"/>
  <c r="BQ1730" i="1" a="1"/>
  <c r="BQ1730" i="1" s="1"/>
  <c r="BO1730" i="1" s="1"/>
  <c r="BQ1729" i="1" a="1"/>
  <c r="BQ1729" i="1" s="1"/>
  <c r="BO1729" i="1" s="1"/>
  <c r="BQ1728" i="1" a="1"/>
  <c r="BQ1728" i="1" s="1"/>
  <c r="BO1728" i="1" s="1"/>
  <c r="BQ1727" i="1" a="1"/>
  <c r="BQ1727" i="1" s="1"/>
  <c r="BO1727" i="1" s="1"/>
  <c r="BQ1726" i="1" a="1"/>
  <c r="BQ1726" i="1" s="1"/>
  <c r="BO1726" i="1" s="1"/>
  <c r="BQ1725" i="1" a="1"/>
  <c r="BQ1725" i="1" s="1"/>
  <c r="BO1725" i="1" s="1"/>
  <c r="BQ1724" i="1" a="1"/>
  <c r="BQ1724" i="1" s="1"/>
  <c r="BO1724" i="1" s="1"/>
  <c r="BQ1723" i="1" a="1"/>
  <c r="BQ1723" i="1" s="1"/>
  <c r="BO1723" i="1" s="1"/>
  <c r="BQ1722" i="1" a="1"/>
  <c r="BQ1722" i="1" s="1"/>
  <c r="BO1722" i="1" s="1"/>
  <c r="BQ1721" i="1" a="1"/>
  <c r="BQ1721" i="1" s="1"/>
  <c r="BO1721" i="1" s="1"/>
  <c r="BQ1720" i="1" a="1"/>
  <c r="BQ1720" i="1" s="1"/>
  <c r="BO1720" i="1" s="1"/>
  <c r="BQ1719" i="1" a="1"/>
  <c r="BQ1719" i="1" s="1"/>
  <c r="BO1719" i="1" s="1"/>
  <c r="BQ1718" i="1" a="1"/>
  <c r="BQ1718" i="1" s="1"/>
  <c r="BO1718" i="1" s="1"/>
  <c r="BQ1717" i="1" a="1"/>
  <c r="BQ1717" i="1" s="1"/>
  <c r="BO1717" i="1" s="1"/>
  <c r="BQ1716" i="1" a="1"/>
  <c r="BQ1716" i="1" s="1"/>
  <c r="BO1716" i="1" s="1"/>
  <c r="BQ1715" i="1" a="1"/>
  <c r="BQ1715" i="1" s="1"/>
  <c r="BO1715" i="1" s="1"/>
  <c r="BQ1714" i="1" a="1"/>
  <c r="BQ1714" i="1" s="1"/>
  <c r="BO1714" i="1" s="1"/>
  <c r="BQ1713" i="1" a="1"/>
  <c r="BQ1713" i="1" s="1"/>
  <c r="BO1713" i="1" s="1"/>
  <c r="BQ1712" i="1" a="1"/>
  <c r="BQ1712" i="1" s="1"/>
  <c r="BO1712" i="1" s="1"/>
  <c r="BQ1711" i="1" a="1"/>
  <c r="BQ1711" i="1" s="1"/>
  <c r="BO1711" i="1" s="1"/>
  <c r="BQ1710" i="1" a="1"/>
  <c r="BQ1710" i="1" s="1"/>
  <c r="BO1710" i="1" s="1"/>
  <c r="BQ1709" i="1" a="1"/>
  <c r="BQ1709" i="1" s="1"/>
  <c r="BO1709" i="1" s="1"/>
  <c r="BQ1708" i="1" a="1"/>
  <c r="BQ1708" i="1" s="1"/>
  <c r="BO1708" i="1" s="1"/>
  <c r="BQ1707" i="1" a="1"/>
  <c r="BQ1707" i="1" s="1"/>
  <c r="BO1707" i="1" s="1"/>
  <c r="BQ1706" i="1" a="1"/>
  <c r="BQ1706" i="1" s="1"/>
  <c r="BO1706" i="1" s="1"/>
  <c r="BQ1705" i="1" a="1"/>
  <c r="BQ1705" i="1" s="1"/>
  <c r="BO1705" i="1" s="1"/>
  <c r="BQ1704" i="1" a="1"/>
  <c r="BQ1704" i="1" s="1"/>
  <c r="BO1704" i="1" s="1"/>
  <c r="BQ1703" i="1" a="1"/>
  <c r="BQ1703" i="1" s="1"/>
  <c r="BO1703" i="1" s="1"/>
  <c r="BQ1702" i="1" a="1"/>
  <c r="BQ1702" i="1" s="1"/>
  <c r="BO1702" i="1" s="1"/>
  <c r="BQ1701" i="1" a="1"/>
  <c r="BQ1701" i="1" s="1"/>
  <c r="BO1701" i="1" s="1"/>
  <c r="BQ1700" i="1" a="1"/>
  <c r="BQ1700" i="1" s="1"/>
  <c r="BO1700" i="1" s="1"/>
  <c r="BQ1699" i="1" a="1"/>
  <c r="BQ1699" i="1" s="1"/>
  <c r="BO1699" i="1" s="1"/>
  <c r="BQ1698" i="1" a="1"/>
  <c r="BQ1698" i="1" s="1"/>
  <c r="BO1698" i="1" s="1"/>
  <c r="BQ1697" i="1" a="1"/>
  <c r="BQ1697" i="1" s="1"/>
  <c r="BO1697" i="1" s="1"/>
  <c r="BQ1696" i="1" a="1"/>
  <c r="BQ1696" i="1" s="1"/>
  <c r="BO1696" i="1" s="1"/>
  <c r="BQ1695" i="1" a="1"/>
  <c r="BQ1695" i="1" s="1"/>
  <c r="BO1695" i="1" s="1"/>
  <c r="BQ1694" i="1" a="1"/>
  <c r="BQ1694" i="1" s="1"/>
  <c r="BO1694" i="1" s="1"/>
  <c r="BQ1693" i="1" a="1"/>
  <c r="BQ1693" i="1" s="1"/>
  <c r="BO1693" i="1" s="1"/>
  <c r="BQ1692" i="1" a="1"/>
  <c r="BQ1692" i="1" s="1"/>
  <c r="BO1692" i="1" s="1"/>
  <c r="BQ1691" i="1" a="1"/>
  <c r="BQ1691" i="1" s="1"/>
  <c r="BO1691" i="1" s="1"/>
  <c r="BQ1690" i="1" a="1"/>
  <c r="BQ1690" i="1" s="1"/>
  <c r="BO1690" i="1" s="1"/>
  <c r="BQ1689" i="1" a="1"/>
  <c r="BQ1689" i="1" s="1"/>
  <c r="BO1689" i="1" s="1"/>
  <c r="BQ1688" i="1" a="1"/>
  <c r="BQ1688" i="1" s="1"/>
  <c r="BO1688" i="1" s="1"/>
  <c r="BQ1687" i="1" a="1"/>
  <c r="BQ1687" i="1" s="1"/>
  <c r="BO1687" i="1" s="1"/>
  <c r="BQ1686" i="1" a="1"/>
  <c r="BQ1686" i="1" s="1"/>
  <c r="BO1686" i="1" s="1"/>
  <c r="BQ1685" i="1" a="1"/>
  <c r="BQ1685" i="1" s="1"/>
  <c r="BO1685" i="1" s="1"/>
  <c r="BQ1684" i="1" a="1"/>
  <c r="BQ1684" i="1" s="1"/>
  <c r="BO1684" i="1" s="1"/>
  <c r="BQ1683" i="1" a="1"/>
  <c r="BQ1683" i="1" s="1"/>
  <c r="BO1683" i="1" s="1"/>
  <c r="BQ1682" i="1" a="1"/>
  <c r="BQ1682" i="1" s="1"/>
  <c r="BO1682" i="1" s="1"/>
  <c r="BQ1681" i="1" a="1"/>
  <c r="BQ1681" i="1" s="1"/>
  <c r="BO1681" i="1" s="1"/>
  <c r="BQ1680" i="1" a="1"/>
  <c r="BQ1680" i="1" s="1"/>
  <c r="BO1680" i="1" s="1"/>
  <c r="BQ1679" i="1" a="1"/>
  <c r="BQ1679" i="1" s="1"/>
  <c r="BO1679" i="1" s="1"/>
  <c r="BQ1678" i="1" a="1"/>
  <c r="BQ1678" i="1" s="1"/>
  <c r="BO1678" i="1" s="1"/>
  <c r="BQ1677" i="1" a="1"/>
  <c r="BQ1677" i="1" s="1"/>
  <c r="BO1677" i="1" s="1"/>
  <c r="BQ1676" i="1" a="1"/>
  <c r="BQ1676" i="1" s="1"/>
  <c r="BO1676" i="1" s="1"/>
  <c r="BQ1675" i="1" a="1"/>
  <c r="BQ1675" i="1" s="1"/>
  <c r="BO1675" i="1" s="1"/>
  <c r="BQ1674" i="1" a="1"/>
  <c r="BQ1674" i="1" s="1"/>
  <c r="BO1674" i="1" s="1"/>
  <c r="BQ1673" i="1" a="1"/>
  <c r="BQ1673" i="1" s="1"/>
  <c r="BO1673" i="1" s="1"/>
  <c r="BQ1672" i="1" a="1"/>
  <c r="BQ1672" i="1" s="1"/>
  <c r="BO1672" i="1" s="1"/>
  <c r="BQ1671" i="1" a="1"/>
  <c r="BQ1671" i="1" s="1"/>
  <c r="BO1671" i="1" s="1"/>
  <c r="BQ1670" i="1" a="1"/>
  <c r="BQ1670" i="1" s="1"/>
  <c r="BO1670" i="1" s="1"/>
  <c r="BQ1669" i="1" a="1"/>
  <c r="BQ1669" i="1" s="1"/>
  <c r="BO1669" i="1" s="1"/>
  <c r="BQ1668" i="1" a="1"/>
  <c r="BQ1668" i="1" s="1"/>
  <c r="BO1668" i="1" s="1"/>
  <c r="BQ1667" i="1" a="1"/>
  <c r="BQ1667" i="1" s="1"/>
  <c r="BO1667" i="1" s="1"/>
  <c r="BQ1666" i="1" a="1"/>
  <c r="BQ1666" i="1" s="1"/>
  <c r="BO1666" i="1" s="1"/>
  <c r="BQ1665" i="1" a="1"/>
  <c r="BQ1665" i="1" s="1"/>
  <c r="BO1665" i="1" s="1"/>
  <c r="BQ1664" i="1" a="1"/>
  <c r="BQ1664" i="1" s="1"/>
  <c r="BO1664" i="1" s="1"/>
  <c r="BQ1663" i="1" a="1"/>
  <c r="BQ1663" i="1" s="1"/>
  <c r="BO1663" i="1" s="1"/>
  <c r="BQ1662" i="1" a="1"/>
  <c r="BQ1662" i="1" s="1"/>
  <c r="BO1662" i="1" s="1"/>
  <c r="BQ1661" i="1" a="1"/>
  <c r="BQ1661" i="1" s="1"/>
  <c r="BO1661" i="1" s="1"/>
  <c r="BQ1660" i="1" a="1"/>
  <c r="BQ1660" i="1" s="1"/>
  <c r="BO1660" i="1" s="1"/>
  <c r="BQ1659" i="1" a="1"/>
  <c r="BQ1659" i="1" s="1"/>
  <c r="BO1659" i="1" s="1"/>
  <c r="BQ1658" i="1" a="1"/>
  <c r="BQ1658" i="1" s="1"/>
  <c r="BO1658" i="1" s="1"/>
  <c r="BQ1657" i="1" a="1"/>
  <c r="BQ1657" i="1" s="1"/>
  <c r="BO1657" i="1" s="1"/>
  <c r="BQ1656" i="1" a="1"/>
  <c r="BQ1656" i="1" s="1"/>
  <c r="BO1656" i="1" s="1"/>
  <c r="BQ1655" i="1" a="1"/>
  <c r="BQ1655" i="1" s="1"/>
  <c r="BO1655" i="1" s="1"/>
  <c r="BQ1654" i="1" a="1"/>
  <c r="BQ1654" i="1" s="1"/>
  <c r="BO1654" i="1" s="1"/>
  <c r="BQ1653" i="1" a="1"/>
  <c r="BQ1653" i="1" s="1"/>
  <c r="BO1653" i="1" s="1"/>
  <c r="BQ1652" i="1" a="1"/>
  <c r="BQ1652" i="1" s="1"/>
  <c r="BO1652" i="1" s="1"/>
  <c r="BQ1651" i="1" a="1"/>
  <c r="BQ1651" i="1" s="1"/>
  <c r="BO1651" i="1" s="1"/>
  <c r="BQ1650" i="1" a="1"/>
  <c r="BQ1650" i="1" s="1"/>
  <c r="BO1650" i="1" s="1"/>
  <c r="BQ1649" i="1" a="1"/>
  <c r="BQ1649" i="1" s="1"/>
  <c r="BO1649" i="1" s="1"/>
  <c r="BQ1648" i="1" a="1"/>
  <c r="BQ1648" i="1" s="1"/>
  <c r="BO1648" i="1" s="1"/>
  <c r="BQ1647" i="1" a="1"/>
  <c r="BQ1647" i="1" s="1"/>
  <c r="BO1647" i="1" s="1"/>
  <c r="BQ1646" i="1" a="1"/>
  <c r="BQ1646" i="1" s="1"/>
  <c r="BO1646" i="1" s="1"/>
  <c r="BQ1645" i="1" a="1"/>
  <c r="BQ1645" i="1" s="1"/>
  <c r="BO1645" i="1" s="1"/>
  <c r="BQ1644" i="1" a="1"/>
  <c r="BQ1644" i="1" s="1"/>
  <c r="BO1644" i="1" s="1"/>
  <c r="BQ1643" i="1" a="1"/>
  <c r="BQ1643" i="1" s="1"/>
  <c r="BO1643" i="1" s="1"/>
  <c r="BQ1642" i="1" a="1"/>
  <c r="BQ1642" i="1" s="1"/>
  <c r="BO1642" i="1" s="1"/>
  <c r="BQ1641" i="1" a="1"/>
  <c r="BQ1641" i="1" s="1"/>
  <c r="BO1641" i="1" s="1"/>
  <c r="BQ1640" i="1" a="1"/>
  <c r="BQ1640" i="1" s="1"/>
  <c r="BO1640" i="1" s="1"/>
  <c r="BQ1639" i="1" a="1"/>
  <c r="BQ1639" i="1" s="1"/>
  <c r="BO1639" i="1" s="1"/>
  <c r="BQ1638" i="1" a="1"/>
  <c r="BQ1638" i="1" s="1"/>
  <c r="BO1638" i="1" s="1"/>
  <c r="BQ1637" i="1" a="1"/>
  <c r="BQ1637" i="1" s="1"/>
  <c r="BO1637" i="1" s="1"/>
  <c r="BQ1636" i="1" a="1"/>
  <c r="BQ1636" i="1" s="1"/>
  <c r="BO1636" i="1" s="1"/>
  <c r="BQ1635" i="1" a="1"/>
  <c r="BQ1635" i="1" s="1"/>
  <c r="BO1635" i="1" s="1"/>
  <c r="BQ1634" i="1" a="1"/>
  <c r="BQ1634" i="1" s="1"/>
  <c r="BO1634" i="1" s="1"/>
  <c r="BQ1633" i="1" a="1"/>
  <c r="BQ1633" i="1" s="1"/>
  <c r="BO1633" i="1" s="1"/>
  <c r="BQ1632" i="1" a="1"/>
  <c r="BQ1632" i="1" s="1"/>
  <c r="BO1632" i="1" s="1"/>
  <c r="BQ1631" i="1" a="1"/>
  <c r="BQ1631" i="1" s="1"/>
  <c r="BO1631" i="1" s="1"/>
  <c r="BQ1630" i="1" a="1"/>
  <c r="BQ1630" i="1" s="1"/>
  <c r="BO1630" i="1" s="1"/>
  <c r="BQ1629" i="1" a="1"/>
  <c r="BQ1629" i="1" s="1"/>
  <c r="BO1629" i="1" s="1"/>
  <c r="BQ1628" i="1" a="1"/>
  <c r="BQ1628" i="1" s="1"/>
  <c r="BO1628" i="1" s="1"/>
  <c r="BQ1627" i="1" a="1"/>
  <c r="BQ1627" i="1" s="1"/>
  <c r="BO1627" i="1" s="1"/>
  <c r="BQ1626" i="1" a="1"/>
  <c r="BQ1626" i="1" s="1"/>
  <c r="BO1626" i="1" s="1"/>
  <c r="BQ1625" i="1" a="1"/>
  <c r="BQ1625" i="1" s="1"/>
  <c r="BO1625" i="1" s="1"/>
  <c r="BQ1624" i="1" a="1"/>
  <c r="BQ1624" i="1" s="1"/>
  <c r="BO1624" i="1" s="1"/>
  <c r="BQ1623" i="1" a="1"/>
  <c r="BQ1623" i="1" s="1"/>
  <c r="BO1623" i="1" s="1"/>
  <c r="BQ1622" i="1" a="1"/>
  <c r="BQ1622" i="1" s="1"/>
  <c r="BO1622" i="1" s="1"/>
  <c r="BQ1621" i="1" a="1"/>
  <c r="BQ1621" i="1" s="1"/>
  <c r="BO1621" i="1" s="1"/>
  <c r="BQ1620" i="1" a="1"/>
  <c r="BQ1620" i="1" s="1"/>
  <c r="BO1620" i="1" s="1"/>
  <c r="BQ1619" i="1" a="1"/>
  <c r="BQ1619" i="1" s="1"/>
  <c r="BO1619" i="1" s="1"/>
  <c r="BQ1618" i="1" a="1"/>
  <c r="BQ1618" i="1" s="1"/>
  <c r="BO1618" i="1" s="1"/>
  <c r="BQ1617" i="1" a="1"/>
  <c r="BQ1617" i="1" s="1"/>
  <c r="BO1617" i="1" s="1"/>
  <c r="BQ1616" i="1" a="1"/>
  <c r="BQ1616" i="1" s="1"/>
  <c r="BO1616" i="1" s="1"/>
  <c r="BQ1615" i="1" a="1"/>
  <c r="BQ1615" i="1" s="1"/>
  <c r="BO1615" i="1" s="1"/>
  <c r="BQ1614" i="1" a="1"/>
  <c r="BQ1614" i="1" s="1"/>
  <c r="BO1614" i="1" s="1"/>
  <c r="BQ1613" i="1" a="1"/>
  <c r="BQ1613" i="1" s="1"/>
  <c r="BO1613" i="1" s="1"/>
  <c r="BQ1612" i="1" a="1"/>
  <c r="BQ1612" i="1" s="1"/>
  <c r="BO1612" i="1" s="1"/>
  <c r="BQ1611" i="1" a="1"/>
  <c r="BQ1611" i="1" s="1"/>
  <c r="BO1611" i="1" s="1"/>
  <c r="BQ1610" i="1" a="1"/>
  <c r="BQ1610" i="1" s="1"/>
  <c r="BO1610" i="1" s="1"/>
  <c r="BQ1609" i="1" a="1"/>
  <c r="BQ1609" i="1" s="1"/>
  <c r="BO1609" i="1" s="1"/>
  <c r="BQ1608" i="1" a="1"/>
  <c r="BQ1608" i="1" s="1"/>
  <c r="BO1608" i="1" s="1"/>
  <c r="BQ1607" i="1" a="1"/>
  <c r="BQ1607" i="1" s="1"/>
  <c r="BO1607" i="1" s="1"/>
  <c r="BQ1606" i="1" a="1"/>
  <c r="BQ1606" i="1" s="1"/>
  <c r="BO1606" i="1" s="1"/>
  <c r="BQ1605" i="1" a="1"/>
  <c r="BQ1605" i="1" s="1"/>
  <c r="BO1605" i="1" s="1"/>
  <c r="BQ1604" i="1" a="1"/>
  <c r="BQ1604" i="1" s="1"/>
  <c r="BO1604" i="1" s="1"/>
  <c r="BQ1603" i="1" a="1"/>
  <c r="BQ1603" i="1" s="1"/>
  <c r="BO1603" i="1" s="1"/>
  <c r="BQ1602" i="1" a="1"/>
  <c r="BQ1602" i="1" s="1"/>
  <c r="BO1602" i="1" s="1"/>
  <c r="BQ1601" i="1" a="1"/>
  <c r="BQ1601" i="1" s="1"/>
  <c r="BO1601" i="1" s="1"/>
  <c r="BQ1600" i="1" a="1"/>
  <c r="BQ1600" i="1" s="1"/>
  <c r="BO1600" i="1" s="1"/>
  <c r="BQ1599" i="1" a="1"/>
  <c r="BQ1599" i="1" s="1"/>
  <c r="BO1599" i="1" s="1"/>
  <c r="BQ1598" i="1" a="1"/>
  <c r="BQ1598" i="1" s="1"/>
  <c r="BO1598" i="1" s="1"/>
  <c r="BQ1597" i="1" a="1"/>
  <c r="BQ1597" i="1" s="1"/>
  <c r="BO1597" i="1" s="1"/>
  <c r="BQ1596" i="1" a="1"/>
  <c r="BQ1596" i="1" s="1"/>
  <c r="BO1596" i="1" s="1"/>
  <c r="BQ1595" i="1" a="1"/>
  <c r="BQ1595" i="1" s="1"/>
  <c r="BO1595" i="1" s="1"/>
  <c r="BQ1594" i="1" a="1"/>
  <c r="BQ1594" i="1" s="1"/>
  <c r="BO1594" i="1" s="1"/>
  <c r="BQ1593" i="1" a="1"/>
  <c r="BQ1593" i="1" s="1"/>
  <c r="BO1593" i="1" s="1"/>
  <c r="BQ1592" i="1" a="1"/>
  <c r="BQ1592" i="1" s="1"/>
  <c r="BO1592" i="1" s="1"/>
  <c r="BQ1591" i="1" a="1"/>
  <c r="BQ1591" i="1" s="1"/>
  <c r="BO1591" i="1" s="1"/>
  <c r="BQ1590" i="1" a="1"/>
  <c r="BQ1590" i="1" s="1"/>
  <c r="BO1590" i="1" s="1"/>
  <c r="BQ1589" i="1" a="1"/>
  <c r="BQ1589" i="1" s="1"/>
  <c r="BO1589" i="1" s="1"/>
  <c r="BQ1588" i="1" a="1"/>
  <c r="BQ1588" i="1" s="1"/>
  <c r="BO1588" i="1" s="1"/>
  <c r="BQ1587" i="1" a="1"/>
  <c r="BQ1587" i="1" s="1"/>
  <c r="BO1587" i="1" s="1"/>
  <c r="BQ1586" i="1" a="1"/>
  <c r="BQ1586" i="1" s="1"/>
  <c r="BO1586" i="1" s="1"/>
  <c r="BQ1585" i="1" a="1"/>
  <c r="BQ1585" i="1" s="1"/>
  <c r="BO1585" i="1" s="1"/>
  <c r="BQ1584" i="1" a="1"/>
  <c r="BQ1584" i="1" s="1"/>
  <c r="BO1584" i="1" s="1"/>
  <c r="BQ1583" i="1" a="1"/>
  <c r="BQ1583" i="1" s="1"/>
  <c r="BO1583" i="1" s="1"/>
  <c r="BQ1582" i="1" a="1"/>
  <c r="BQ1582" i="1" s="1"/>
  <c r="BO1582" i="1" s="1"/>
  <c r="BQ1581" i="1" a="1"/>
  <c r="BQ1581" i="1" s="1"/>
  <c r="BO1581" i="1" s="1"/>
  <c r="BQ1580" i="1" a="1"/>
  <c r="BQ1580" i="1" s="1"/>
  <c r="BO1580" i="1" s="1"/>
  <c r="BQ1579" i="1" a="1"/>
  <c r="BQ1579" i="1" s="1"/>
  <c r="BO1579" i="1" s="1"/>
  <c r="BQ1578" i="1" a="1"/>
  <c r="BQ1578" i="1" s="1"/>
  <c r="BO1578" i="1" s="1"/>
  <c r="BQ1577" i="1" a="1"/>
  <c r="BQ1577" i="1" s="1"/>
  <c r="BO1577" i="1" s="1"/>
  <c r="BQ1576" i="1" a="1"/>
  <c r="BQ1576" i="1" s="1"/>
  <c r="BO1576" i="1" s="1"/>
  <c r="BQ1575" i="1" a="1"/>
  <c r="BQ1575" i="1" s="1"/>
  <c r="BO1575" i="1" s="1"/>
  <c r="BQ1574" i="1" a="1"/>
  <c r="BQ1574" i="1" s="1"/>
  <c r="BO1574" i="1" s="1"/>
  <c r="BQ1573" i="1" a="1"/>
  <c r="BQ1573" i="1" s="1"/>
  <c r="BO1573" i="1" s="1"/>
  <c r="BQ1572" i="1" a="1"/>
  <c r="BQ1572" i="1" s="1"/>
  <c r="BO1572" i="1" s="1"/>
  <c r="BQ1571" i="1" a="1"/>
  <c r="BQ1571" i="1" s="1"/>
  <c r="BO1571" i="1" s="1"/>
  <c r="BQ1570" i="1" a="1"/>
  <c r="BQ1570" i="1" s="1"/>
  <c r="BO1570" i="1" s="1"/>
  <c r="BQ1569" i="1" a="1"/>
  <c r="BQ1569" i="1" s="1"/>
  <c r="BO1569" i="1" s="1"/>
  <c r="BQ1568" i="1" a="1"/>
  <c r="BQ1568" i="1" s="1"/>
  <c r="BO1568" i="1" s="1"/>
  <c r="BQ1567" i="1" a="1"/>
  <c r="BQ1567" i="1" s="1"/>
  <c r="BO1567" i="1" s="1"/>
  <c r="BQ1566" i="1" a="1"/>
  <c r="BQ1566" i="1" s="1"/>
  <c r="BO1566" i="1" s="1"/>
  <c r="BQ1565" i="1" a="1"/>
  <c r="BQ1565" i="1" s="1"/>
  <c r="BO1565" i="1" s="1"/>
  <c r="BQ1564" i="1" a="1"/>
  <c r="BQ1564" i="1" s="1"/>
  <c r="BO1564" i="1" s="1"/>
  <c r="BQ1563" i="1" a="1"/>
  <c r="BQ1563" i="1" s="1"/>
  <c r="BO1563" i="1" s="1"/>
  <c r="BQ1562" i="1" a="1"/>
  <c r="BQ1562" i="1" s="1"/>
  <c r="BO1562" i="1" s="1"/>
  <c r="BQ1561" i="1" a="1"/>
  <c r="BQ1561" i="1" s="1"/>
  <c r="BO1561" i="1" s="1"/>
  <c r="BQ1560" i="1" a="1"/>
  <c r="BQ1560" i="1" s="1"/>
  <c r="BO1560" i="1" s="1"/>
  <c r="BQ1559" i="1" a="1"/>
  <c r="BQ1559" i="1" s="1"/>
  <c r="BO1559" i="1" s="1"/>
  <c r="BQ1558" i="1" a="1"/>
  <c r="BQ1558" i="1" s="1"/>
  <c r="BO1558" i="1" s="1"/>
  <c r="BQ1557" i="1" a="1"/>
  <c r="BQ1557" i="1" s="1"/>
  <c r="BO1557" i="1" s="1"/>
  <c r="BQ1556" i="1" a="1"/>
  <c r="BQ1556" i="1" s="1"/>
  <c r="BO1556" i="1" s="1"/>
  <c r="BQ1555" i="1" a="1"/>
  <c r="BQ1555" i="1" s="1"/>
  <c r="BO1555" i="1" s="1"/>
  <c r="BQ1554" i="1" a="1"/>
  <c r="BQ1554" i="1" s="1"/>
  <c r="BO1554" i="1" s="1"/>
  <c r="BQ1553" i="1" a="1"/>
  <c r="BQ1553" i="1" s="1"/>
  <c r="BO1553" i="1" s="1"/>
  <c r="BQ1552" i="1" a="1"/>
  <c r="BQ1552" i="1" s="1"/>
  <c r="BO1552" i="1" s="1"/>
  <c r="BQ1551" i="1" a="1"/>
  <c r="BQ1551" i="1" s="1"/>
  <c r="BO1551" i="1" s="1"/>
  <c r="BQ1550" i="1" a="1"/>
  <c r="BQ1550" i="1" s="1"/>
  <c r="BO1550" i="1" s="1"/>
  <c r="BQ1549" i="1" a="1"/>
  <c r="BQ1549" i="1" s="1"/>
  <c r="BO1549" i="1" s="1"/>
  <c r="BQ1548" i="1" a="1"/>
  <c r="BQ1548" i="1" s="1"/>
  <c r="BO1548" i="1" s="1"/>
  <c r="BQ1547" i="1" a="1"/>
  <c r="BQ1547" i="1" s="1"/>
  <c r="BO1547" i="1" s="1"/>
  <c r="BQ1546" i="1" a="1"/>
  <c r="BQ1546" i="1" s="1"/>
  <c r="BO1546" i="1" s="1"/>
  <c r="BQ1545" i="1" a="1"/>
  <c r="BQ1545" i="1" s="1"/>
  <c r="BO1545" i="1" s="1"/>
  <c r="BQ1544" i="1" a="1"/>
  <c r="BQ1544" i="1" s="1"/>
  <c r="BO1544" i="1" s="1"/>
  <c r="BQ1543" i="1" a="1"/>
  <c r="BQ1543" i="1" s="1"/>
  <c r="BO1543" i="1" s="1"/>
  <c r="BQ1542" i="1" a="1"/>
  <c r="BQ1542" i="1" s="1"/>
  <c r="BO1542" i="1" s="1"/>
  <c r="BQ1541" i="1" a="1"/>
  <c r="BQ1541" i="1" s="1"/>
  <c r="BO1541" i="1" s="1"/>
  <c r="BQ1540" i="1" a="1"/>
  <c r="BQ1540" i="1" s="1"/>
  <c r="BO1540" i="1" s="1"/>
  <c r="BQ1539" i="1" a="1"/>
  <c r="BQ1539" i="1" s="1"/>
  <c r="BO1539" i="1" s="1"/>
  <c r="BQ1538" i="1" a="1"/>
  <c r="BQ1538" i="1" s="1"/>
  <c r="BO1538" i="1" s="1"/>
  <c r="BQ1537" i="1" a="1"/>
  <c r="BQ1537" i="1" s="1"/>
  <c r="BO1537" i="1" s="1"/>
  <c r="BQ1536" i="1" a="1"/>
  <c r="BQ1536" i="1" s="1"/>
  <c r="BO1536" i="1" s="1"/>
  <c r="BQ1535" i="1" a="1"/>
  <c r="BQ1535" i="1" s="1"/>
  <c r="BO1535" i="1" s="1"/>
  <c r="BQ1534" i="1" a="1"/>
  <c r="BQ1534" i="1" s="1"/>
  <c r="BO1534" i="1" s="1"/>
  <c r="BQ1533" i="1" a="1"/>
  <c r="BQ1533" i="1" s="1"/>
  <c r="BO1533" i="1" s="1"/>
  <c r="BQ1532" i="1" a="1"/>
  <c r="BQ1532" i="1" s="1"/>
  <c r="BO1532" i="1" s="1"/>
  <c r="BQ1531" i="1" a="1"/>
  <c r="BQ1531" i="1" s="1"/>
  <c r="BO1531" i="1" s="1"/>
  <c r="BQ1530" i="1" a="1"/>
  <c r="BQ1530" i="1" s="1"/>
  <c r="BO1530" i="1" s="1"/>
  <c r="BQ1529" i="1" a="1"/>
  <c r="BQ1529" i="1" s="1"/>
  <c r="BO1529" i="1" s="1"/>
  <c r="BQ1528" i="1" a="1"/>
  <c r="BQ1528" i="1" s="1"/>
  <c r="BO1528" i="1" s="1"/>
  <c r="BQ1527" i="1" a="1"/>
  <c r="BQ1527" i="1" s="1"/>
  <c r="BO1527" i="1" s="1"/>
  <c r="BQ1526" i="1" a="1"/>
  <c r="BQ1526" i="1" s="1"/>
  <c r="BO1526" i="1" s="1"/>
  <c r="BQ1525" i="1" a="1"/>
  <c r="BQ1525" i="1" s="1"/>
  <c r="BO1525" i="1" s="1"/>
  <c r="BQ1524" i="1" a="1"/>
  <c r="BQ1524" i="1" s="1"/>
  <c r="BO1524" i="1" s="1"/>
  <c r="BQ1523" i="1" a="1"/>
  <c r="BQ1523" i="1" s="1"/>
  <c r="BO1523" i="1" s="1"/>
  <c r="BQ1522" i="1" a="1"/>
  <c r="BQ1522" i="1" s="1"/>
  <c r="BO1522" i="1" s="1"/>
  <c r="BQ1521" i="1" a="1"/>
  <c r="BQ1521" i="1" s="1"/>
  <c r="BO1521" i="1" s="1"/>
  <c r="BQ1520" i="1" a="1"/>
  <c r="BQ1520" i="1" s="1"/>
  <c r="BO1520" i="1" s="1"/>
  <c r="BQ1519" i="1" a="1"/>
  <c r="BQ1519" i="1" s="1"/>
  <c r="BO1519" i="1" s="1"/>
  <c r="BQ1518" i="1" a="1"/>
  <c r="BQ1518" i="1" s="1"/>
  <c r="BO1518" i="1" s="1"/>
  <c r="BQ1517" i="1" a="1"/>
  <c r="BQ1517" i="1" s="1"/>
  <c r="BO1517" i="1" s="1"/>
  <c r="BQ1516" i="1" a="1"/>
  <c r="BQ1516" i="1" s="1"/>
  <c r="BO1516" i="1" s="1"/>
  <c r="BQ1515" i="1" a="1"/>
  <c r="BQ1515" i="1" s="1"/>
  <c r="BO1515" i="1" s="1"/>
  <c r="BQ1514" i="1" a="1"/>
  <c r="BQ1514" i="1" s="1"/>
  <c r="BO1514" i="1" s="1"/>
  <c r="BQ1513" i="1" a="1"/>
  <c r="BQ1513" i="1" s="1"/>
  <c r="BO1513" i="1" s="1"/>
  <c r="BQ1512" i="1" a="1"/>
  <c r="BQ1512" i="1" s="1"/>
  <c r="BO1512" i="1" s="1"/>
  <c r="BQ1511" i="1" a="1"/>
  <c r="BQ1511" i="1" s="1"/>
  <c r="BO1511" i="1" s="1"/>
  <c r="BQ1510" i="1" a="1"/>
  <c r="BQ1510" i="1" s="1"/>
  <c r="BO1510" i="1" s="1"/>
  <c r="BQ1509" i="1" a="1"/>
  <c r="BQ1509" i="1" s="1"/>
  <c r="BO1509" i="1" s="1"/>
  <c r="BQ1508" i="1" a="1"/>
  <c r="BQ1508" i="1" s="1"/>
  <c r="BO1508" i="1" s="1"/>
  <c r="BQ1507" i="1" a="1"/>
  <c r="BQ1507" i="1" s="1"/>
  <c r="BO1507" i="1" s="1"/>
  <c r="BQ1506" i="1" a="1"/>
  <c r="BQ1506" i="1" s="1"/>
  <c r="BO1506" i="1" s="1"/>
  <c r="BQ1505" i="1" a="1"/>
  <c r="BQ1505" i="1" s="1"/>
  <c r="BO1505" i="1" s="1"/>
  <c r="BQ1504" i="1" a="1"/>
  <c r="BQ1504" i="1" s="1"/>
  <c r="BO1504" i="1" s="1"/>
  <c r="BQ1503" i="1" a="1"/>
  <c r="BQ1503" i="1" s="1"/>
  <c r="BO1503" i="1" s="1"/>
  <c r="BQ1502" i="1" a="1"/>
  <c r="BQ1502" i="1" s="1"/>
  <c r="BO1502" i="1" s="1"/>
  <c r="BQ1501" i="1" a="1"/>
  <c r="BQ1501" i="1" s="1"/>
  <c r="BO1501" i="1" s="1"/>
  <c r="BQ1500" i="1" a="1"/>
  <c r="BQ1500" i="1" s="1"/>
  <c r="BO1500" i="1" s="1"/>
  <c r="BQ1499" i="1" a="1"/>
  <c r="BQ1499" i="1" s="1"/>
  <c r="BO1499" i="1" s="1"/>
  <c r="BQ1498" i="1" a="1"/>
  <c r="BQ1498" i="1" s="1"/>
  <c r="BO1498" i="1" s="1"/>
  <c r="BQ1497" i="1" a="1"/>
  <c r="BQ1497" i="1" s="1"/>
  <c r="BO1497" i="1" s="1"/>
  <c r="BQ1496" i="1" a="1"/>
  <c r="BQ1496" i="1" s="1"/>
  <c r="BO1496" i="1" s="1"/>
  <c r="BQ1495" i="1" a="1"/>
  <c r="BQ1495" i="1" s="1"/>
  <c r="BO1495" i="1" s="1"/>
  <c r="BQ1494" i="1" a="1"/>
  <c r="BQ1494" i="1" s="1"/>
  <c r="BO1494" i="1" s="1"/>
  <c r="BQ1493" i="1" a="1"/>
  <c r="BQ1493" i="1" s="1"/>
  <c r="BO1493" i="1" s="1"/>
  <c r="BQ1492" i="1" a="1"/>
  <c r="BQ1492" i="1" s="1"/>
  <c r="BO1492" i="1" s="1"/>
  <c r="BQ1491" i="1" a="1"/>
  <c r="BQ1491" i="1" s="1"/>
  <c r="BO1491" i="1" s="1"/>
  <c r="BQ1490" i="1" a="1"/>
  <c r="BQ1490" i="1" s="1"/>
  <c r="BO1490" i="1" s="1"/>
  <c r="BQ1489" i="1" a="1"/>
  <c r="BQ1489" i="1" s="1"/>
  <c r="BO1489" i="1" s="1"/>
  <c r="BQ1488" i="1" a="1"/>
  <c r="BQ1488" i="1" s="1"/>
  <c r="BO1488" i="1" s="1"/>
  <c r="BQ1487" i="1" a="1"/>
  <c r="BQ1487" i="1" s="1"/>
  <c r="BO1487" i="1" s="1"/>
  <c r="BQ1486" i="1" a="1"/>
  <c r="BQ1486" i="1" s="1"/>
  <c r="BO1486" i="1" s="1"/>
  <c r="BQ1485" i="1" a="1"/>
  <c r="BQ1485" i="1" s="1"/>
  <c r="BO1485" i="1" s="1"/>
  <c r="BQ1484" i="1" a="1"/>
  <c r="BQ1484" i="1" s="1"/>
  <c r="BO1484" i="1" s="1"/>
  <c r="BQ1483" i="1" a="1"/>
  <c r="BQ1483" i="1" s="1"/>
  <c r="BO1483" i="1" s="1"/>
  <c r="BQ1482" i="1" a="1"/>
  <c r="BQ1482" i="1" s="1"/>
  <c r="BO1482" i="1" s="1"/>
  <c r="BQ1481" i="1" a="1"/>
  <c r="BQ1481" i="1" s="1"/>
  <c r="BO1481" i="1" s="1"/>
  <c r="BQ1480" i="1" a="1"/>
  <c r="BQ1480" i="1" s="1"/>
  <c r="BO1480" i="1" s="1"/>
  <c r="BQ1479" i="1" a="1"/>
  <c r="BQ1479" i="1" s="1"/>
  <c r="BO1479" i="1" s="1"/>
  <c r="BQ1478" i="1" a="1"/>
  <c r="BQ1478" i="1" s="1"/>
  <c r="BO1478" i="1" s="1"/>
  <c r="BQ1477" i="1" a="1"/>
  <c r="BQ1477" i="1" s="1"/>
  <c r="BO1477" i="1" s="1"/>
  <c r="BQ1476" i="1" a="1"/>
  <c r="BQ1476" i="1" s="1"/>
  <c r="BO1476" i="1" s="1"/>
  <c r="BQ1475" i="1" a="1"/>
  <c r="BQ1475" i="1" s="1"/>
  <c r="BO1475" i="1" s="1"/>
  <c r="BQ1474" i="1" a="1"/>
  <c r="BQ1474" i="1" s="1"/>
  <c r="BO1474" i="1" s="1"/>
  <c r="BQ1473" i="1" a="1"/>
  <c r="BQ1473" i="1" s="1"/>
  <c r="BO1473" i="1" s="1"/>
  <c r="BQ1472" i="1" a="1"/>
  <c r="BQ1472" i="1" s="1"/>
  <c r="BO1472" i="1" s="1"/>
  <c r="BQ1471" i="1" a="1"/>
  <c r="BQ1471" i="1" s="1"/>
  <c r="BO1471" i="1" s="1"/>
  <c r="BQ1470" i="1" a="1"/>
  <c r="BQ1470" i="1" s="1"/>
  <c r="BO1470" i="1" s="1"/>
  <c r="BQ1469" i="1" a="1"/>
  <c r="BQ1469" i="1" s="1"/>
  <c r="BO1469" i="1" s="1"/>
  <c r="BQ1468" i="1" a="1"/>
  <c r="BQ1468" i="1" s="1"/>
  <c r="BO1468" i="1" s="1"/>
  <c r="BQ1467" i="1" a="1"/>
  <c r="BQ1467" i="1" s="1"/>
  <c r="BO1467" i="1" s="1"/>
  <c r="BQ1466" i="1" a="1"/>
  <c r="BQ1466" i="1" s="1"/>
  <c r="BO1466" i="1" s="1"/>
  <c r="BQ1465" i="1" a="1"/>
  <c r="BQ1465" i="1" s="1"/>
  <c r="BO1465" i="1" s="1"/>
  <c r="BQ1464" i="1" a="1"/>
  <c r="BQ1464" i="1" s="1"/>
  <c r="BO1464" i="1" s="1"/>
  <c r="BQ1463" i="1" a="1"/>
  <c r="BQ1463" i="1" s="1"/>
  <c r="BO1463" i="1" s="1"/>
  <c r="BQ1462" i="1" a="1"/>
  <c r="BQ1462" i="1" s="1"/>
  <c r="BO1462" i="1" s="1"/>
  <c r="BQ1461" i="1" a="1"/>
  <c r="BQ1461" i="1" s="1"/>
  <c r="BO1461" i="1" s="1"/>
  <c r="BQ1460" i="1" a="1"/>
  <c r="BQ1460" i="1" s="1"/>
  <c r="BO1460" i="1" s="1"/>
  <c r="BQ1459" i="1" a="1"/>
  <c r="BQ1459" i="1" s="1"/>
  <c r="BO1459" i="1" s="1"/>
  <c r="BQ1458" i="1" a="1"/>
  <c r="BQ1458" i="1" s="1"/>
  <c r="BO1458" i="1" s="1"/>
  <c r="BQ1457" i="1" a="1"/>
  <c r="BQ1457" i="1" s="1"/>
  <c r="BO1457" i="1" s="1"/>
  <c r="BQ1456" i="1" a="1"/>
  <c r="BQ1456" i="1" s="1"/>
  <c r="BO1456" i="1" s="1"/>
  <c r="BQ1455" i="1" a="1"/>
  <c r="BQ1455" i="1" s="1"/>
  <c r="BO1455" i="1" s="1"/>
  <c r="BQ1454" i="1" a="1"/>
  <c r="BQ1454" i="1" s="1"/>
  <c r="BO1454" i="1" s="1"/>
  <c r="BQ1453" i="1" a="1"/>
  <c r="BQ1453" i="1" s="1"/>
  <c r="BO1453" i="1" s="1"/>
  <c r="BQ1452" i="1" a="1"/>
  <c r="BQ1452" i="1" s="1"/>
  <c r="BO1452" i="1" s="1"/>
  <c r="BQ1451" i="1" a="1"/>
  <c r="BQ1451" i="1" s="1"/>
  <c r="BO1451" i="1" s="1"/>
  <c r="BQ1450" i="1" a="1"/>
  <c r="BQ1450" i="1" s="1"/>
  <c r="BO1450" i="1" s="1"/>
  <c r="BQ1449" i="1" a="1"/>
  <c r="BQ1449" i="1" s="1"/>
  <c r="BO1449" i="1" s="1"/>
  <c r="BQ1448" i="1" a="1"/>
  <c r="BQ1448" i="1" s="1"/>
  <c r="BO1448" i="1" s="1"/>
  <c r="BQ1447" i="1" a="1"/>
  <c r="BQ1447" i="1" s="1"/>
  <c r="BO1447" i="1" s="1"/>
  <c r="BQ1446" i="1" a="1"/>
  <c r="BQ1446" i="1" s="1"/>
  <c r="BO1446" i="1" s="1"/>
  <c r="BQ1445" i="1" a="1"/>
  <c r="BQ1445" i="1" s="1"/>
  <c r="BO1445" i="1" s="1"/>
  <c r="BQ1444" i="1" a="1"/>
  <c r="BQ1444" i="1" s="1"/>
  <c r="BO1444" i="1" s="1"/>
  <c r="BQ1443" i="1" a="1"/>
  <c r="BQ1443" i="1" s="1"/>
  <c r="BO1443" i="1" s="1"/>
  <c r="BQ1442" i="1" a="1"/>
  <c r="BQ1442" i="1" s="1"/>
  <c r="BO1442" i="1" s="1"/>
  <c r="BQ1441" i="1" a="1"/>
  <c r="BQ1441" i="1" s="1"/>
  <c r="BO1441" i="1" s="1"/>
  <c r="BQ1440" i="1" a="1"/>
  <c r="BQ1440" i="1" s="1"/>
  <c r="BO1440" i="1" s="1"/>
  <c r="BQ1439" i="1" a="1"/>
  <c r="BQ1439" i="1" s="1"/>
  <c r="BO1439" i="1" s="1"/>
  <c r="BQ1438" i="1" a="1"/>
  <c r="BQ1438" i="1" s="1"/>
  <c r="BO1438" i="1" s="1"/>
  <c r="BQ1437" i="1" a="1"/>
  <c r="BQ1437" i="1" s="1"/>
  <c r="BO1437" i="1" s="1"/>
  <c r="BQ1436" i="1" a="1"/>
  <c r="BQ1436" i="1" s="1"/>
  <c r="BO1436" i="1" s="1"/>
  <c r="BQ1435" i="1" a="1"/>
  <c r="BQ1435" i="1" s="1"/>
  <c r="BO1435" i="1" s="1"/>
  <c r="BQ1434" i="1" a="1"/>
  <c r="BQ1434" i="1" s="1"/>
  <c r="BO1434" i="1" s="1"/>
  <c r="BQ1433" i="1" a="1"/>
  <c r="BQ1433" i="1" s="1"/>
  <c r="BO1433" i="1" s="1"/>
  <c r="BQ1432" i="1" a="1"/>
  <c r="BQ1432" i="1" s="1"/>
  <c r="BO1432" i="1" s="1"/>
  <c r="BQ1431" i="1" a="1"/>
  <c r="BQ1431" i="1" s="1"/>
  <c r="BO1431" i="1" s="1"/>
  <c r="BQ1430" i="1" a="1"/>
  <c r="BQ1430" i="1" s="1"/>
  <c r="BO1430" i="1" s="1"/>
  <c r="BQ1429" i="1" a="1"/>
  <c r="BQ1429" i="1" s="1"/>
  <c r="BO1429" i="1" s="1"/>
  <c r="BQ1428" i="1" a="1"/>
  <c r="BQ1428" i="1" s="1"/>
  <c r="BO1428" i="1" s="1"/>
  <c r="BQ1427" i="1" a="1"/>
  <c r="BQ1427" i="1" s="1"/>
  <c r="BO1427" i="1" s="1"/>
  <c r="BQ1426" i="1" a="1"/>
  <c r="BQ1426" i="1" s="1"/>
  <c r="BO1426" i="1" s="1"/>
  <c r="BQ1425" i="1" a="1"/>
  <c r="BQ1425" i="1" s="1"/>
  <c r="BO1425" i="1" s="1"/>
  <c r="BQ1424" i="1" a="1"/>
  <c r="BQ1424" i="1" s="1"/>
  <c r="BO1424" i="1" s="1"/>
  <c r="BQ1423" i="1" a="1"/>
  <c r="BQ1423" i="1" s="1"/>
  <c r="BO1423" i="1" s="1"/>
  <c r="BQ1422" i="1" a="1"/>
  <c r="BQ1422" i="1" s="1"/>
  <c r="BO1422" i="1" s="1"/>
  <c r="BQ1421" i="1" a="1"/>
  <c r="BQ1421" i="1" s="1"/>
  <c r="BO1421" i="1" s="1"/>
  <c r="BQ1420" i="1" a="1"/>
  <c r="BQ1420" i="1" s="1"/>
  <c r="BO1420" i="1" s="1"/>
  <c r="BQ1419" i="1" a="1"/>
  <c r="BQ1419" i="1" s="1"/>
  <c r="BO1419" i="1" s="1"/>
  <c r="BQ1418" i="1" a="1"/>
  <c r="BQ1418" i="1" s="1"/>
  <c r="BO1418" i="1" s="1"/>
  <c r="BQ1417" i="1" a="1"/>
  <c r="BQ1417" i="1" s="1"/>
  <c r="BO1417" i="1" s="1"/>
  <c r="BQ1416" i="1" a="1"/>
  <c r="BQ1416" i="1" s="1"/>
  <c r="BO1416" i="1" s="1"/>
  <c r="BQ1415" i="1" a="1"/>
  <c r="BQ1415" i="1" s="1"/>
  <c r="BO1415" i="1" s="1"/>
  <c r="BQ1414" i="1" a="1"/>
  <c r="BQ1414" i="1" s="1"/>
  <c r="BO1414" i="1" s="1"/>
  <c r="BQ1413" i="1" a="1"/>
  <c r="BQ1413" i="1" s="1"/>
  <c r="BO1413" i="1" s="1"/>
  <c r="BQ1412" i="1" a="1"/>
  <c r="BQ1412" i="1" s="1"/>
  <c r="BO1412" i="1" s="1"/>
  <c r="BQ1411" i="1" a="1"/>
  <c r="BQ1411" i="1" s="1"/>
  <c r="BO1411" i="1" s="1"/>
  <c r="BQ1410" i="1" a="1"/>
  <c r="BQ1410" i="1" s="1"/>
  <c r="BO1410" i="1" s="1"/>
  <c r="BQ1409" i="1" a="1"/>
  <c r="BQ1409" i="1" s="1"/>
  <c r="BO1409" i="1" s="1"/>
  <c r="BQ1408" i="1" a="1"/>
  <c r="BQ1408" i="1" s="1"/>
  <c r="BO1408" i="1" s="1"/>
  <c r="BQ1407" i="1" a="1"/>
  <c r="BQ1407" i="1" s="1"/>
  <c r="BO1407" i="1" s="1"/>
  <c r="BQ1406" i="1" a="1"/>
  <c r="BQ1406" i="1" s="1"/>
  <c r="BO1406" i="1" s="1"/>
  <c r="BQ1405" i="1" a="1"/>
  <c r="BQ1405" i="1" s="1"/>
  <c r="BO1405" i="1" s="1"/>
  <c r="BQ1404" i="1" a="1"/>
  <c r="BQ1404" i="1" s="1"/>
  <c r="BO1404" i="1" s="1"/>
  <c r="BQ1403" i="1" a="1"/>
  <c r="BQ1403" i="1" s="1"/>
  <c r="BO1403" i="1" s="1"/>
  <c r="BQ1402" i="1" a="1"/>
  <c r="BQ1402" i="1" s="1"/>
  <c r="BO1402" i="1" s="1"/>
  <c r="BQ1401" i="1" a="1"/>
  <c r="BQ1401" i="1" s="1"/>
  <c r="BO1401" i="1" s="1"/>
  <c r="BQ1400" i="1" a="1"/>
  <c r="BQ1400" i="1" s="1"/>
  <c r="BO1400" i="1" s="1"/>
  <c r="BQ1399" i="1" a="1"/>
  <c r="BQ1399" i="1" s="1"/>
  <c r="BO1399" i="1" s="1"/>
  <c r="BQ1398" i="1" a="1"/>
  <c r="BQ1398" i="1" s="1"/>
  <c r="BO1398" i="1" s="1"/>
  <c r="BQ1397" i="1" a="1"/>
  <c r="BQ1397" i="1" s="1"/>
  <c r="BO1397" i="1" s="1"/>
  <c r="BQ1396" i="1" a="1"/>
  <c r="BQ1396" i="1" s="1"/>
  <c r="BO1396" i="1" s="1"/>
  <c r="BQ1395" i="1" a="1"/>
  <c r="BQ1395" i="1" s="1"/>
  <c r="BO1395" i="1" s="1"/>
  <c r="BQ1394" i="1" a="1"/>
  <c r="BQ1394" i="1" s="1"/>
  <c r="BO1394" i="1" s="1"/>
  <c r="BQ1393" i="1" a="1"/>
  <c r="BQ1393" i="1" s="1"/>
  <c r="BO1393" i="1" s="1"/>
  <c r="BQ1392" i="1" a="1"/>
  <c r="BQ1392" i="1" s="1"/>
  <c r="BO1392" i="1" s="1"/>
  <c r="BQ1391" i="1" a="1"/>
  <c r="BQ1391" i="1" s="1"/>
  <c r="BO1391" i="1" s="1"/>
  <c r="BQ1390" i="1" a="1"/>
  <c r="BQ1390" i="1" s="1"/>
  <c r="BO1390" i="1" s="1"/>
  <c r="BQ1389" i="1" a="1"/>
  <c r="BQ1389" i="1" s="1"/>
  <c r="BO1389" i="1" s="1"/>
  <c r="BQ1388" i="1" a="1"/>
  <c r="BQ1388" i="1" s="1"/>
  <c r="BO1388" i="1" s="1"/>
  <c r="BQ1387" i="1" a="1"/>
  <c r="BQ1387" i="1" s="1"/>
  <c r="BO1387" i="1" s="1"/>
  <c r="BQ1386" i="1" a="1"/>
  <c r="BQ1386" i="1" s="1"/>
  <c r="BO1386" i="1" s="1"/>
  <c r="BQ1385" i="1" a="1"/>
  <c r="BQ1385" i="1" s="1"/>
  <c r="BO1385" i="1" s="1"/>
  <c r="BQ1384" i="1" a="1"/>
  <c r="BQ1384" i="1" s="1"/>
  <c r="BO1384" i="1" s="1"/>
  <c r="BQ1383" i="1" a="1"/>
  <c r="BQ1383" i="1" s="1"/>
  <c r="BO1383" i="1" s="1"/>
  <c r="BQ1382" i="1" a="1"/>
  <c r="BQ1382" i="1" s="1"/>
  <c r="BO1382" i="1" s="1"/>
  <c r="BQ1381" i="1" a="1"/>
  <c r="BQ1381" i="1" s="1"/>
  <c r="BO1381" i="1" s="1"/>
  <c r="BQ1380" i="1" a="1"/>
  <c r="BQ1380" i="1" s="1"/>
  <c r="BO1380" i="1" s="1"/>
  <c r="BQ1379" i="1" a="1"/>
  <c r="BQ1379" i="1" s="1"/>
  <c r="BO1379" i="1" s="1"/>
  <c r="BQ1378" i="1" a="1"/>
  <c r="BQ1378" i="1" s="1"/>
  <c r="BO1378" i="1" s="1"/>
  <c r="BQ1377" i="1" a="1"/>
  <c r="BQ1377" i="1" s="1"/>
  <c r="BO1377" i="1" s="1"/>
  <c r="BQ1376" i="1" a="1"/>
  <c r="BQ1376" i="1" s="1"/>
  <c r="BO1376" i="1" s="1"/>
  <c r="BQ1375" i="1" a="1"/>
  <c r="BQ1375" i="1" s="1"/>
  <c r="BO1375" i="1" s="1"/>
  <c r="BQ1374" i="1" a="1"/>
  <c r="BQ1374" i="1" s="1"/>
  <c r="BO1374" i="1" s="1"/>
  <c r="BQ1373" i="1" a="1"/>
  <c r="BQ1373" i="1" s="1"/>
  <c r="BO1373" i="1" s="1"/>
  <c r="BQ1372" i="1" a="1"/>
  <c r="BQ1372" i="1" s="1"/>
  <c r="BO1372" i="1" s="1"/>
  <c r="BQ1371" i="1" a="1"/>
  <c r="BQ1371" i="1" s="1"/>
  <c r="BO1371" i="1" s="1"/>
  <c r="BQ1370" i="1" a="1"/>
  <c r="BQ1370" i="1" s="1"/>
  <c r="BO1370" i="1" s="1"/>
  <c r="BQ1369" i="1" a="1"/>
  <c r="BQ1369" i="1" s="1"/>
  <c r="BO1369" i="1" s="1"/>
  <c r="BQ1368" i="1" a="1"/>
  <c r="BQ1368" i="1" s="1"/>
  <c r="BO1368" i="1" s="1"/>
  <c r="BQ1367" i="1" a="1"/>
  <c r="BQ1367" i="1" s="1"/>
  <c r="BO1367" i="1" s="1"/>
  <c r="BQ1366" i="1" a="1"/>
  <c r="BQ1366" i="1" s="1"/>
  <c r="BO1366" i="1" s="1"/>
  <c r="BQ1365" i="1" a="1"/>
  <c r="BQ1365" i="1" s="1"/>
  <c r="BO1365" i="1" s="1"/>
  <c r="BQ1364" i="1" a="1"/>
  <c r="BQ1364" i="1" s="1"/>
  <c r="BO1364" i="1" s="1"/>
  <c r="BQ1363" i="1" a="1"/>
  <c r="BQ1363" i="1" s="1"/>
  <c r="BO1363" i="1" s="1"/>
  <c r="BQ1362" i="1" a="1"/>
  <c r="BQ1362" i="1" s="1"/>
  <c r="BO1362" i="1" s="1"/>
  <c r="BQ1361" i="1" a="1"/>
  <c r="BQ1361" i="1" s="1"/>
  <c r="BO1361" i="1" s="1"/>
  <c r="BQ1360" i="1" a="1"/>
  <c r="BQ1360" i="1" s="1"/>
  <c r="BO1360" i="1" s="1"/>
  <c r="BQ1359" i="1" a="1"/>
  <c r="BQ1359" i="1" s="1"/>
  <c r="BO1359" i="1" s="1"/>
  <c r="BQ1358" i="1" a="1"/>
  <c r="BQ1358" i="1" s="1"/>
  <c r="BO1358" i="1" s="1"/>
  <c r="BQ1357" i="1" a="1"/>
  <c r="BQ1357" i="1" s="1"/>
  <c r="BO1357" i="1" s="1"/>
  <c r="BQ1356" i="1" a="1"/>
  <c r="BQ1356" i="1" s="1"/>
  <c r="BO1356" i="1" s="1"/>
  <c r="BQ1355" i="1" a="1"/>
  <c r="BQ1355" i="1" s="1"/>
  <c r="BO1355" i="1" s="1"/>
  <c r="BQ1354" i="1" a="1"/>
  <c r="BQ1354" i="1" s="1"/>
  <c r="BO1354" i="1" s="1"/>
  <c r="BQ1353" i="1" a="1"/>
  <c r="BQ1353" i="1" s="1"/>
  <c r="BO1353" i="1" s="1"/>
  <c r="BQ1352" i="1" a="1"/>
  <c r="BQ1352" i="1" s="1"/>
  <c r="BO1352" i="1" s="1"/>
  <c r="BQ1351" i="1" a="1"/>
  <c r="BQ1351" i="1" s="1"/>
  <c r="BO1351" i="1" s="1"/>
  <c r="BQ1350" i="1" a="1"/>
  <c r="BQ1350" i="1" s="1"/>
  <c r="BO1350" i="1" s="1"/>
  <c r="BQ1349" i="1" a="1"/>
  <c r="BQ1349" i="1" s="1"/>
  <c r="BO1349" i="1" s="1"/>
  <c r="BQ1348" i="1" a="1"/>
  <c r="BQ1348" i="1" s="1"/>
  <c r="BO1348" i="1" s="1"/>
  <c r="BQ1347" i="1" a="1"/>
  <c r="BQ1347" i="1" s="1"/>
  <c r="BO1347" i="1" s="1"/>
  <c r="BQ1346" i="1" a="1"/>
  <c r="BQ1346" i="1" s="1"/>
  <c r="BO1346" i="1" s="1"/>
  <c r="BQ1345" i="1" a="1"/>
  <c r="BQ1345" i="1" s="1"/>
  <c r="BO1345" i="1" s="1"/>
  <c r="BQ1344" i="1" a="1"/>
  <c r="BQ1344" i="1" s="1"/>
  <c r="BO1344" i="1" s="1"/>
  <c r="BQ1343" i="1" a="1"/>
  <c r="BQ1343" i="1" s="1"/>
  <c r="BO1343" i="1" s="1"/>
  <c r="BQ1342" i="1" a="1"/>
  <c r="BQ1342" i="1" s="1"/>
  <c r="BO1342" i="1" s="1"/>
  <c r="BQ1341" i="1" a="1"/>
  <c r="BQ1341" i="1" s="1"/>
  <c r="BO1341" i="1" s="1"/>
  <c r="BQ1340" i="1" a="1"/>
  <c r="BQ1340" i="1" s="1"/>
  <c r="BO1340" i="1" s="1"/>
  <c r="BQ1339" i="1" a="1"/>
  <c r="BQ1339" i="1" s="1"/>
  <c r="BO1339" i="1" s="1"/>
  <c r="BQ1338" i="1" a="1"/>
  <c r="BQ1338" i="1" s="1"/>
  <c r="BO1338" i="1" s="1"/>
  <c r="BQ1337" i="1" a="1"/>
  <c r="BQ1337" i="1" s="1"/>
  <c r="BO1337" i="1" s="1"/>
  <c r="BQ1336" i="1" a="1"/>
  <c r="BQ1336" i="1" s="1"/>
  <c r="BO1336" i="1" s="1"/>
  <c r="BQ1335" i="1" a="1"/>
  <c r="BQ1335" i="1" s="1"/>
  <c r="BO1335" i="1" s="1"/>
  <c r="BQ1334" i="1" a="1"/>
  <c r="BQ1334" i="1" s="1"/>
  <c r="BO1334" i="1" s="1"/>
  <c r="BQ1333" i="1" a="1"/>
  <c r="BQ1333" i="1" s="1"/>
  <c r="BO1333" i="1" s="1"/>
  <c r="BQ1332" i="1" a="1"/>
  <c r="BQ1332" i="1" s="1"/>
  <c r="BO1332" i="1" s="1"/>
  <c r="BQ1331" i="1" a="1"/>
  <c r="BQ1331" i="1" s="1"/>
  <c r="BO1331" i="1" s="1"/>
  <c r="BQ1330" i="1" a="1"/>
  <c r="BQ1330" i="1" s="1"/>
  <c r="BO1330" i="1" s="1"/>
  <c r="BQ1329" i="1" a="1"/>
  <c r="BQ1329" i="1" s="1"/>
  <c r="BO1329" i="1" s="1"/>
  <c r="BQ1328" i="1" a="1"/>
  <c r="BQ1328" i="1" s="1"/>
  <c r="BO1328" i="1" s="1"/>
  <c r="BQ1327" i="1" a="1"/>
  <c r="BQ1327" i="1" s="1"/>
  <c r="BO1327" i="1" s="1"/>
  <c r="BQ1326" i="1" a="1"/>
  <c r="BQ1326" i="1" s="1"/>
  <c r="BO1326" i="1" s="1"/>
  <c r="BQ1325" i="1" a="1"/>
  <c r="BQ1325" i="1" s="1"/>
  <c r="BO1325" i="1" s="1"/>
  <c r="BQ1324" i="1" a="1"/>
  <c r="BQ1324" i="1" s="1"/>
  <c r="BO1324" i="1" s="1"/>
  <c r="BQ1323" i="1" a="1"/>
  <c r="BQ1323" i="1" s="1"/>
  <c r="BO1323" i="1" s="1"/>
  <c r="BQ1322" i="1" a="1"/>
  <c r="BQ1322" i="1" s="1"/>
  <c r="BO1322" i="1" s="1"/>
  <c r="BQ1321" i="1" a="1"/>
  <c r="BQ1321" i="1" s="1"/>
  <c r="BO1321" i="1" s="1"/>
  <c r="BQ1320" i="1" a="1"/>
  <c r="BQ1320" i="1" s="1"/>
  <c r="BO1320" i="1" s="1"/>
  <c r="BQ1319" i="1" a="1"/>
  <c r="BQ1319" i="1" s="1"/>
  <c r="BO1319" i="1" s="1"/>
  <c r="BQ1318" i="1" a="1"/>
  <c r="BQ1318" i="1" s="1"/>
  <c r="BO1318" i="1" s="1"/>
  <c r="BQ1317" i="1" a="1"/>
  <c r="BQ1317" i="1" s="1"/>
  <c r="BO1317" i="1" s="1"/>
  <c r="BQ1316" i="1" a="1"/>
  <c r="BQ1316" i="1" s="1"/>
  <c r="BO1316" i="1" s="1"/>
  <c r="BQ1315" i="1" a="1"/>
  <c r="BQ1315" i="1" s="1"/>
  <c r="BO1315" i="1" s="1"/>
  <c r="BQ1314" i="1" a="1"/>
  <c r="BQ1314" i="1" s="1"/>
  <c r="BO1314" i="1" s="1"/>
  <c r="BQ1313" i="1" a="1"/>
  <c r="BQ1313" i="1" s="1"/>
  <c r="BO1313" i="1" s="1"/>
  <c r="BQ1312" i="1" a="1"/>
  <c r="BQ1312" i="1" s="1"/>
  <c r="BO1312" i="1" s="1"/>
  <c r="BQ1311" i="1" a="1"/>
  <c r="BQ1311" i="1" s="1"/>
  <c r="BO1311" i="1" s="1"/>
  <c r="BQ1310" i="1" a="1"/>
  <c r="BQ1310" i="1" s="1"/>
  <c r="BO1310" i="1" s="1"/>
  <c r="BQ1309" i="1" a="1"/>
  <c r="BQ1309" i="1" s="1"/>
  <c r="BO1309" i="1" s="1"/>
  <c r="BQ1308" i="1" a="1"/>
  <c r="BQ1308" i="1" s="1"/>
  <c r="BO1308" i="1" s="1"/>
  <c r="BQ1307" i="1" a="1"/>
  <c r="BQ1307" i="1" s="1"/>
  <c r="BO1307" i="1" s="1"/>
  <c r="BQ1306" i="1" a="1"/>
  <c r="BQ1306" i="1" s="1"/>
  <c r="BO1306" i="1" s="1"/>
  <c r="BQ1305" i="1" a="1"/>
  <c r="BQ1305" i="1" s="1"/>
  <c r="BO1305" i="1" s="1"/>
  <c r="BQ1304" i="1" a="1"/>
  <c r="BQ1304" i="1" s="1"/>
  <c r="BO1304" i="1" s="1"/>
  <c r="BQ1303" i="1" a="1"/>
  <c r="BQ1303" i="1" s="1"/>
  <c r="BO1303" i="1" s="1"/>
  <c r="BQ1302" i="1" a="1"/>
  <c r="BQ1302" i="1" s="1"/>
  <c r="BO1302" i="1" s="1"/>
  <c r="BQ1301" i="1" a="1"/>
  <c r="BQ1301" i="1" s="1"/>
  <c r="BO1301" i="1" s="1"/>
  <c r="BQ1300" i="1" a="1"/>
  <c r="BQ1300" i="1" s="1"/>
  <c r="BO1300" i="1" s="1"/>
  <c r="BQ1299" i="1" a="1"/>
  <c r="BQ1299" i="1" s="1"/>
  <c r="BO1299" i="1" s="1"/>
  <c r="BQ1298" i="1" a="1"/>
  <c r="BQ1298" i="1" s="1"/>
  <c r="BO1298" i="1" s="1"/>
  <c r="BQ1297" i="1" a="1"/>
  <c r="BQ1297" i="1" s="1"/>
  <c r="BO1297" i="1" s="1"/>
  <c r="BQ1296" i="1" a="1"/>
  <c r="BQ1296" i="1" s="1"/>
  <c r="BO1296" i="1" s="1"/>
  <c r="BQ1295" i="1" a="1"/>
  <c r="BQ1295" i="1" s="1"/>
  <c r="BO1295" i="1" s="1"/>
  <c r="BQ1294" i="1" a="1"/>
  <c r="BQ1294" i="1" s="1"/>
  <c r="BO1294" i="1" s="1"/>
  <c r="BQ1293" i="1" a="1"/>
  <c r="BQ1293" i="1" s="1"/>
  <c r="BO1293" i="1" s="1"/>
  <c r="BQ1292" i="1" a="1"/>
  <c r="BQ1292" i="1" s="1"/>
  <c r="BO1292" i="1" s="1"/>
  <c r="BQ1291" i="1" a="1"/>
  <c r="BQ1291" i="1" s="1"/>
  <c r="BO1291" i="1" s="1"/>
  <c r="BQ1290" i="1" a="1"/>
  <c r="BQ1290" i="1" s="1"/>
  <c r="BO1290" i="1" s="1"/>
  <c r="BQ1289" i="1" a="1"/>
  <c r="BQ1289" i="1" s="1"/>
  <c r="BO1289" i="1" s="1"/>
  <c r="BQ1288" i="1" a="1"/>
  <c r="BQ1288" i="1" s="1"/>
  <c r="BO1288" i="1" s="1"/>
  <c r="BQ1287" i="1" a="1"/>
  <c r="BQ1287" i="1" s="1"/>
  <c r="BO1287" i="1" s="1"/>
  <c r="BQ1286" i="1" a="1"/>
  <c r="BQ1286" i="1" s="1"/>
  <c r="BO1286" i="1" s="1"/>
  <c r="BQ1285" i="1" a="1"/>
  <c r="BQ1285" i="1" s="1"/>
  <c r="BO1285" i="1" s="1"/>
  <c r="BQ1284" i="1" a="1"/>
  <c r="BQ1284" i="1" s="1"/>
  <c r="BO1284" i="1" s="1"/>
  <c r="BQ1283" i="1" a="1"/>
  <c r="BQ1283" i="1" s="1"/>
  <c r="BO1283" i="1" s="1"/>
  <c r="BQ1282" i="1" a="1"/>
  <c r="BQ1282" i="1" s="1"/>
  <c r="BO1282" i="1" s="1"/>
  <c r="BQ1281" i="1" a="1"/>
  <c r="BQ1281" i="1" s="1"/>
  <c r="BO1281" i="1" s="1"/>
  <c r="BQ1280" i="1" a="1"/>
  <c r="BQ1280" i="1" s="1"/>
  <c r="BO1280" i="1" s="1"/>
  <c r="BQ1279" i="1" a="1"/>
  <c r="BQ1279" i="1" s="1"/>
  <c r="BO1279" i="1" s="1"/>
  <c r="BQ1278" i="1" a="1"/>
  <c r="BQ1278" i="1" s="1"/>
  <c r="BO1278" i="1" s="1"/>
  <c r="BQ1277" i="1" a="1"/>
  <c r="BQ1277" i="1" s="1"/>
  <c r="BO1277" i="1" s="1"/>
  <c r="BQ1276" i="1" a="1"/>
  <c r="BQ1276" i="1" s="1"/>
  <c r="BO1276" i="1" s="1"/>
  <c r="BQ1275" i="1" a="1"/>
  <c r="BQ1275" i="1" s="1"/>
  <c r="BO1275" i="1" s="1"/>
  <c r="BQ1274" i="1" a="1"/>
  <c r="BQ1274" i="1" s="1"/>
  <c r="BO1274" i="1" s="1"/>
  <c r="BQ1273" i="1" a="1"/>
  <c r="BQ1273" i="1" s="1"/>
  <c r="BO1273" i="1" s="1"/>
  <c r="BQ1272" i="1" a="1"/>
  <c r="BQ1272" i="1" s="1"/>
  <c r="BO1272" i="1" s="1"/>
  <c r="BQ1271" i="1" a="1"/>
  <c r="BQ1271" i="1" s="1"/>
  <c r="BO1271" i="1" s="1"/>
  <c r="BQ1270" i="1" a="1"/>
  <c r="BQ1270" i="1" s="1"/>
  <c r="BO1270" i="1" s="1"/>
  <c r="BQ1269" i="1" a="1"/>
  <c r="BQ1269" i="1" s="1"/>
  <c r="BO1269" i="1" s="1"/>
  <c r="BQ1268" i="1" a="1"/>
  <c r="BQ1268" i="1" s="1"/>
  <c r="BO1268" i="1" s="1"/>
  <c r="BQ1267" i="1" a="1"/>
  <c r="BQ1267" i="1" s="1"/>
  <c r="BO1267" i="1" s="1"/>
  <c r="BQ1266" i="1" a="1"/>
  <c r="BQ1266" i="1" s="1"/>
  <c r="BO1266" i="1" s="1"/>
  <c r="BQ1265" i="1" a="1"/>
  <c r="BQ1265" i="1" s="1"/>
  <c r="BO1265" i="1" s="1"/>
  <c r="BQ1264" i="1" a="1"/>
  <c r="BQ1264" i="1" s="1"/>
  <c r="BO1264" i="1" s="1"/>
  <c r="BQ1263" i="1" a="1"/>
  <c r="BQ1263" i="1" s="1"/>
  <c r="BO1263" i="1" s="1"/>
  <c r="BQ1262" i="1" a="1"/>
  <c r="BQ1262" i="1" s="1"/>
  <c r="BO1262" i="1" s="1"/>
  <c r="BQ1261" i="1" a="1"/>
  <c r="BQ1261" i="1" s="1"/>
  <c r="BO1261" i="1" s="1"/>
  <c r="BQ1260" i="1" a="1"/>
  <c r="BQ1260" i="1" s="1"/>
  <c r="BO1260" i="1" s="1"/>
  <c r="BQ1259" i="1" a="1"/>
  <c r="BQ1259" i="1" s="1"/>
  <c r="BO1259" i="1" s="1"/>
  <c r="BQ1258" i="1" a="1"/>
  <c r="BQ1258" i="1" s="1"/>
  <c r="BO1258" i="1" s="1"/>
  <c r="BQ1257" i="1" a="1"/>
  <c r="BQ1257" i="1" s="1"/>
  <c r="BO1257" i="1" s="1"/>
  <c r="BQ1256" i="1" a="1"/>
  <c r="BQ1256" i="1" s="1"/>
  <c r="BO1256" i="1" s="1"/>
  <c r="BQ1255" i="1" a="1"/>
  <c r="BQ1255" i="1" s="1"/>
  <c r="BO1255" i="1" s="1"/>
  <c r="BQ1254" i="1" a="1"/>
  <c r="BQ1254" i="1" s="1"/>
  <c r="BO1254" i="1" s="1"/>
  <c r="BQ1253" i="1" a="1"/>
  <c r="BQ1253" i="1" s="1"/>
  <c r="BO1253" i="1" s="1"/>
  <c r="BQ1252" i="1" a="1"/>
  <c r="BQ1252" i="1" s="1"/>
  <c r="BO1252" i="1" s="1"/>
  <c r="BQ1251" i="1" a="1"/>
  <c r="BQ1251" i="1" s="1"/>
  <c r="BO1251" i="1" s="1"/>
  <c r="BQ1250" i="1" a="1"/>
  <c r="BQ1250" i="1" s="1"/>
  <c r="BO1250" i="1" s="1"/>
  <c r="BQ1249" i="1" a="1"/>
  <c r="BQ1249" i="1" s="1"/>
  <c r="BO1249" i="1" s="1"/>
  <c r="BQ1248" i="1" a="1"/>
  <c r="BQ1248" i="1" s="1"/>
  <c r="BO1248" i="1" s="1"/>
  <c r="BQ1247" i="1" a="1"/>
  <c r="BQ1247" i="1" s="1"/>
  <c r="BO1247" i="1" s="1"/>
  <c r="BQ1246" i="1" a="1"/>
  <c r="BQ1246" i="1" s="1"/>
  <c r="BO1246" i="1" s="1"/>
  <c r="BQ1245" i="1" a="1"/>
  <c r="BQ1245" i="1" s="1"/>
  <c r="BO1245" i="1" s="1"/>
  <c r="BQ1244" i="1" a="1"/>
  <c r="BQ1244" i="1" s="1"/>
  <c r="BO1244" i="1" s="1"/>
  <c r="BQ1243" i="1" a="1"/>
  <c r="BQ1243" i="1" s="1"/>
  <c r="BO1243" i="1" s="1"/>
  <c r="BQ1242" i="1" a="1"/>
  <c r="BQ1242" i="1" s="1"/>
  <c r="BO1242" i="1" s="1"/>
  <c r="BQ1241" i="1" a="1"/>
  <c r="BQ1241" i="1" s="1"/>
  <c r="BO1241" i="1" s="1"/>
  <c r="BQ1240" i="1" a="1"/>
  <c r="BQ1240" i="1" s="1"/>
  <c r="BO1240" i="1" s="1"/>
  <c r="BQ1239" i="1" a="1"/>
  <c r="BQ1239" i="1" s="1"/>
  <c r="BO1239" i="1" s="1"/>
  <c r="BQ1238" i="1" a="1"/>
  <c r="BQ1238" i="1" s="1"/>
  <c r="BO1238" i="1" s="1"/>
  <c r="BQ1237" i="1" a="1"/>
  <c r="BQ1237" i="1" s="1"/>
  <c r="BO1237" i="1" s="1"/>
  <c r="BQ1236" i="1" a="1"/>
  <c r="BQ1236" i="1" s="1"/>
  <c r="BO1236" i="1" s="1"/>
  <c r="BQ1235" i="1" a="1"/>
  <c r="BQ1235" i="1" s="1"/>
  <c r="BO1235" i="1" s="1"/>
  <c r="BQ1234" i="1" a="1"/>
  <c r="BQ1234" i="1" s="1"/>
  <c r="BO1234" i="1" s="1"/>
  <c r="BQ1233" i="1" a="1"/>
  <c r="BQ1233" i="1" s="1"/>
  <c r="BO1233" i="1" s="1"/>
  <c r="BQ1232" i="1" a="1"/>
  <c r="BQ1232" i="1" s="1"/>
  <c r="BO1232" i="1" s="1"/>
  <c r="BQ1231" i="1" a="1"/>
  <c r="BQ1231" i="1" s="1"/>
  <c r="BO1231" i="1" s="1"/>
  <c r="BQ1230" i="1" a="1"/>
  <c r="BQ1230" i="1" s="1"/>
  <c r="BO1230" i="1" s="1"/>
  <c r="BQ1229" i="1" a="1"/>
  <c r="BQ1229" i="1" s="1"/>
  <c r="BO1229" i="1" s="1"/>
  <c r="BQ1228" i="1" a="1"/>
  <c r="BQ1228" i="1" s="1"/>
  <c r="BO1228" i="1" s="1"/>
  <c r="BQ1227" i="1" a="1"/>
  <c r="BQ1227" i="1" s="1"/>
  <c r="BO1227" i="1" s="1"/>
  <c r="BQ1226" i="1" a="1"/>
  <c r="BQ1226" i="1" s="1"/>
  <c r="BO1226" i="1" s="1"/>
  <c r="BQ1225" i="1" a="1"/>
  <c r="BQ1225" i="1" s="1"/>
  <c r="BO1225" i="1" s="1"/>
  <c r="BQ1224" i="1" a="1"/>
  <c r="BQ1224" i="1" s="1"/>
  <c r="BO1224" i="1" s="1"/>
  <c r="BQ1223" i="1" a="1"/>
  <c r="BQ1223" i="1" s="1"/>
  <c r="BO1223" i="1" s="1"/>
  <c r="BQ1222" i="1" a="1"/>
  <c r="BQ1222" i="1" s="1"/>
  <c r="BO1222" i="1" s="1"/>
  <c r="BQ1221" i="1" a="1"/>
  <c r="BQ1221" i="1" s="1"/>
  <c r="BO1221" i="1" s="1"/>
  <c r="BQ1220" i="1" a="1"/>
  <c r="BQ1220" i="1" s="1"/>
  <c r="BO1220" i="1" s="1"/>
  <c r="BQ1219" i="1" a="1"/>
  <c r="BQ1219" i="1" s="1"/>
  <c r="BO1219" i="1" s="1"/>
  <c r="BQ1218" i="1" a="1"/>
  <c r="BQ1218" i="1" s="1"/>
  <c r="BO1218" i="1" s="1"/>
  <c r="BQ1217" i="1" a="1"/>
  <c r="BQ1217" i="1" s="1"/>
  <c r="BO1217" i="1" s="1"/>
  <c r="BQ1216" i="1" a="1"/>
  <c r="BQ1216" i="1" s="1"/>
  <c r="BO1216" i="1" s="1"/>
  <c r="BQ1215" i="1" a="1"/>
  <c r="BQ1215" i="1" s="1"/>
  <c r="BO1215" i="1" s="1"/>
  <c r="BQ1214" i="1" a="1"/>
  <c r="BQ1214" i="1" s="1"/>
  <c r="BO1214" i="1" s="1"/>
  <c r="BQ1213" i="1" a="1"/>
  <c r="BQ1213" i="1" s="1"/>
  <c r="BO1213" i="1" s="1"/>
  <c r="BQ1212" i="1" a="1"/>
  <c r="BQ1212" i="1" s="1"/>
  <c r="BO1212" i="1" s="1"/>
  <c r="BQ1211" i="1" a="1"/>
  <c r="BQ1211" i="1" s="1"/>
  <c r="BO1211" i="1" s="1"/>
  <c r="BQ1210" i="1" a="1"/>
  <c r="BQ1210" i="1" s="1"/>
  <c r="BO1210" i="1" s="1"/>
  <c r="BQ1209" i="1" a="1"/>
  <c r="BQ1209" i="1" s="1"/>
  <c r="BO1209" i="1" s="1"/>
  <c r="BQ1208" i="1" a="1"/>
  <c r="BQ1208" i="1" s="1"/>
  <c r="BO1208" i="1" s="1"/>
  <c r="BQ1207" i="1" a="1"/>
  <c r="BQ1207" i="1" s="1"/>
  <c r="BO1207" i="1" s="1"/>
  <c r="BQ1206" i="1" a="1"/>
  <c r="BQ1206" i="1" s="1"/>
  <c r="BO1206" i="1" s="1"/>
  <c r="BQ1205" i="1" a="1"/>
  <c r="BQ1205" i="1" s="1"/>
  <c r="BO1205" i="1" s="1"/>
  <c r="BQ1204" i="1" a="1"/>
  <c r="BQ1204" i="1" s="1"/>
  <c r="BO1204" i="1" s="1"/>
  <c r="BQ1203" i="1" a="1"/>
  <c r="BQ1203" i="1" s="1"/>
  <c r="BO1203" i="1" s="1"/>
  <c r="BQ1202" i="1" a="1"/>
  <c r="BQ1202" i="1" s="1"/>
  <c r="BO1202" i="1" s="1"/>
  <c r="BQ1201" i="1" a="1"/>
  <c r="BQ1201" i="1" s="1"/>
  <c r="BO1201" i="1" s="1"/>
  <c r="BQ1200" i="1" a="1"/>
  <c r="BQ1200" i="1" s="1"/>
  <c r="BO1200" i="1" s="1"/>
  <c r="BQ1199" i="1" a="1"/>
  <c r="BQ1199" i="1" s="1"/>
  <c r="BO1199" i="1" s="1"/>
  <c r="BQ1198" i="1" a="1"/>
  <c r="BQ1198" i="1" s="1"/>
  <c r="BO1198" i="1" s="1"/>
  <c r="BQ1197" i="1" a="1"/>
  <c r="BQ1197" i="1" s="1"/>
  <c r="BO1197" i="1" s="1"/>
  <c r="BQ1196" i="1" a="1"/>
  <c r="BQ1196" i="1" s="1"/>
  <c r="BO1196" i="1" s="1"/>
  <c r="BQ1195" i="1" a="1"/>
  <c r="BQ1195" i="1" s="1"/>
  <c r="BO1195" i="1" s="1"/>
  <c r="BQ1194" i="1" a="1"/>
  <c r="BQ1194" i="1" s="1"/>
  <c r="BO1194" i="1" s="1"/>
  <c r="BQ1193" i="1" a="1"/>
  <c r="BQ1193" i="1" s="1"/>
  <c r="BO1193" i="1" s="1"/>
  <c r="BQ1192" i="1" a="1"/>
  <c r="BQ1192" i="1" s="1"/>
  <c r="BO1192" i="1" s="1"/>
  <c r="BQ1191" i="1" a="1"/>
  <c r="BQ1191" i="1" s="1"/>
  <c r="BO1191" i="1" s="1"/>
  <c r="BQ1190" i="1" a="1"/>
  <c r="BQ1190" i="1" s="1"/>
  <c r="BO1190" i="1" s="1"/>
  <c r="BQ1189" i="1" a="1"/>
  <c r="BQ1189" i="1" s="1"/>
  <c r="BO1189" i="1" s="1"/>
  <c r="BQ1188" i="1" a="1"/>
  <c r="BQ1188" i="1" s="1"/>
  <c r="BO1188" i="1" s="1"/>
  <c r="BQ1187" i="1" a="1"/>
  <c r="BQ1187" i="1" s="1"/>
  <c r="BO1187" i="1" s="1"/>
  <c r="BQ1186" i="1" a="1"/>
  <c r="BQ1186" i="1" s="1"/>
  <c r="BO1186" i="1" s="1"/>
  <c r="BQ1185" i="1" a="1"/>
  <c r="BQ1185" i="1" s="1"/>
  <c r="BO1185" i="1" s="1"/>
  <c r="BQ1184" i="1" a="1"/>
  <c r="BQ1184" i="1" s="1"/>
  <c r="BO1184" i="1" s="1"/>
  <c r="BQ1183" i="1" a="1"/>
  <c r="BQ1183" i="1" s="1"/>
  <c r="BO1183" i="1" s="1"/>
  <c r="BQ1182" i="1" a="1"/>
  <c r="BQ1182" i="1" s="1"/>
  <c r="BO1182" i="1" s="1"/>
  <c r="BQ1181" i="1" a="1"/>
  <c r="BQ1181" i="1" s="1"/>
  <c r="BO1181" i="1" s="1"/>
  <c r="BQ1180" i="1" a="1"/>
  <c r="BQ1180" i="1" s="1"/>
  <c r="BO1180" i="1" s="1"/>
  <c r="BQ1179" i="1" a="1"/>
  <c r="BQ1179" i="1" s="1"/>
  <c r="BO1179" i="1" s="1"/>
  <c r="BQ1178" i="1" a="1"/>
  <c r="BQ1178" i="1" s="1"/>
  <c r="BO1178" i="1" s="1"/>
  <c r="BQ1177" i="1" a="1"/>
  <c r="BQ1177" i="1" s="1"/>
  <c r="BO1177" i="1" s="1"/>
  <c r="BQ1176" i="1" a="1"/>
  <c r="BQ1176" i="1" s="1"/>
  <c r="BO1176" i="1" s="1"/>
  <c r="BQ1175" i="1" a="1"/>
  <c r="BQ1175" i="1" s="1"/>
  <c r="BO1175" i="1" s="1"/>
  <c r="BQ1174" i="1" a="1"/>
  <c r="BQ1174" i="1" s="1"/>
  <c r="BO1174" i="1" s="1"/>
  <c r="BQ1173" i="1" a="1"/>
  <c r="BQ1173" i="1" s="1"/>
  <c r="BO1173" i="1" s="1"/>
  <c r="BQ1172" i="1" a="1"/>
  <c r="BQ1172" i="1" s="1"/>
  <c r="BO1172" i="1" s="1"/>
  <c r="BQ1171" i="1" a="1"/>
  <c r="BQ1171" i="1" s="1"/>
  <c r="BO1171" i="1" s="1"/>
  <c r="BQ1170" i="1" a="1"/>
  <c r="BQ1170" i="1" s="1"/>
  <c r="BO1170" i="1" s="1"/>
  <c r="BQ1169" i="1" a="1"/>
  <c r="BQ1169" i="1" s="1"/>
  <c r="BO1169" i="1" s="1"/>
  <c r="BQ1168" i="1" a="1"/>
  <c r="BQ1168" i="1" s="1"/>
  <c r="BO1168" i="1" s="1"/>
  <c r="BQ1167" i="1" a="1"/>
  <c r="BQ1167" i="1" s="1"/>
  <c r="BO1167" i="1" s="1"/>
  <c r="BQ1166" i="1" a="1"/>
  <c r="BQ1166" i="1" s="1"/>
  <c r="BO1166" i="1" s="1"/>
  <c r="BQ1165" i="1" a="1"/>
  <c r="BQ1165" i="1" s="1"/>
  <c r="BO1165" i="1" s="1"/>
  <c r="BQ1164" i="1" a="1"/>
  <c r="BQ1164" i="1" s="1"/>
  <c r="BO1164" i="1" s="1"/>
  <c r="BQ1163" i="1" a="1"/>
  <c r="BQ1163" i="1" s="1"/>
  <c r="BO1163" i="1" s="1"/>
  <c r="BQ1162" i="1" a="1"/>
  <c r="BQ1162" i="1" s="1"/>
  <c r="BO1162" i="1" s="1"/>
  <c r="BQ1161" i="1" a="1"/>
  <c r="BQ1161" i="1" s="1"/>
  <c r="BO1161" i="1" s="1"/>
  <c r="BQ1160" i="1" a="1"/>
  <c r="BQ1160" i="1" s="1"/>
  <c r="BO1160" i="1" s="1"/>
  <c r="BQ1159" i="1" a="1"/>
  <c r="BQ1159" i="1" s="1"/>
  <c r="BO1159" i="1" s="1"/>
  <c r="BQ1158" i="1" a="1"/>
  <c r="BQ1158" i="1" s="1"/>
  <c r="BO1158" i="1" s="1"/>
  <c r="BQ1157" i="1" a="1"/>
  <c r="BQ1157" i="1" s="1"/>
  <c r="BO1157" i="1" s="1"/>
  <c r="BQ1156" i="1" a="1"/>
  <c r="BQ1156" i="1" s="1"/>
  <c r="BO1156" i="1" s="1"/>
  <c r="BQ1155" i="1" a="1"/>
  <c r="BQ1155" i="1" s="1"/>
  <c r="BO1155" i="1" s="1"/>
  <c r="BQ1154" i="1" a="1"/>
  <c r="BQ1154" i="1" s="1"/>
  <c r="BO1154" i="1" s="1"/>
  <c r="BQ1153" i="1" a="1"/>
  <c r="BQ1153" i="1" s="1"/>
  <c r="BO1153" i="1" s="1"/>
  <c r="BQ1152" i="1" a="1"/>
  <c r="BQ1152" i="1" s="1"/>
  <c r="BO1152" i="1" s="1"/>
  <c r="BQ1151" i="1" a="1"/>
  <c r="BQ1151" i="1" s="1"/>
  <c r="BO1151" i="1" s="1"/>
  <c r="BQ1150" i="1" a="1"/>
  <c r="BQ1150" i="1" s="1"/>
  <c r="BO1150" i="1" s="1"/>
  <c r="BQ1149" i="1" a="1"/>
  <c r="BQ1149" i="1" s="1"/>
  <c r="BO1149" i="1" s="1"/>
  <c r="BQ1148" i="1" a="1"/>
  <c r="BQ1148" i="1" s="1"/>
  <c r="BO1148" i="1" s="1"/>
  <c r="BQ1147" i="1" a="1"/>
  <c r="BQ1147" i="1" s="1"/>
  <c r="BO1147" i="1" s="1"/>
  <c r="BQ1146" i="1" a="1"/>
  <c r="BQ1146" i="1" s="1"/>
  <c r="BO1146" i="1" s="1"/>
  <c r="BQ1145" i="1" a="1"/>
  <c r="BQ1145" i="1" s="1"/>
  <c r="BO1145" i="1" s="1"/>
  <c r="BQ1144" i="1" a="1"/>
  <c r="BQ1144" i="1" s="1"/>
  <c r="BO1144" i="1" s="1"/>
  <c r="BQ1143" i="1" a="1"/>
  <c r="BQ1143" i="1" s="1"/>
  <c r="BO1143" i="1" s="1"/>
  <c r="BQ1142" i="1" a="1"/>
  <c r="BQ1142" i="1" s="1"/>
  <c r="BO1142" i="1" s="1"/>
  <c r="BQ1141" i="1" a="1"/>
  <c r="BQ1141" i="1" s="1"/>
  <c r="BO1141" i="1" s="1"/>
  <c r="BQ1140" i="1" a="1"/>
  <c r="BQ1140" i="1" s="1"/>
  <c r="BO1140" i="1" s="1"/>
  <c r="BQ1139" i="1" a="1"/>
  <c r="BQ1139" i="1" s="1"/>
  <c r="BO1139" i="1" s="1"/>
  <c r="BQ1138" i="1" a="1"/>
  <c r="BQ1138" i="1" s="1"/>
  <c r="BO1138" i="1" s="1"/>
  <c r="BQ1137" i="1" a="1"/>
  <c r="BQ1137" i="1" s="1"/>
  <c r="BO1137" i="1" s="1"/>
  <c r="BQ1136" i="1" a="1"/>
  <c r="BQ1136" i="1" s="1"/>
  <c r="BO1136" i="1" s="1"/>
  <c r="BQ1135" i="1" a="1"/>
  <c r="BQ1135" i="1" s="1"/>
  <c r="BO1135" i="1" s="1"/>
  <c r="BQ1134" i="1" a="1"/>
  <c r="BQ1134" i="1" s="1"/>
  <c r="BO1134" i="1" s="1"/>
  <c r="BQ1133" i="1" a="1"/>
  <c r="BQ1133" i="1" s="1"/>
  <c r="BO1133" i="1" s="1"/>
  <c r="BQ1132" i="1" a="1"/>
  <c r="BQ1132" i="1" s="1"/>
  <c r="BO1132" i="1" s="1"/>
  <c r="BQ1131" i="1" a="1"/>
  <c r="BQ1131" i="1" s="1"/>
  <c r="BO1131" i="1" s="1"/>
  <c r="BQ1130" i="1" a="1"/>
  <c r="BQ1130" i="1" s="1"/>
  <c r="BO1130" i="1" s="1"/>
  <c r="BQ1129" i="1" a="1"/>
  <c r="BQ1129" i="1" s="1"/>
  <c r="BO1129" i="1" s="1"/>
  <c r="BQ1128" i="1" a="1"/>
  <c r="BQ1128" i="1" s="1"/>
  <c r="BO1128" i="1" s="1"/>
  <c r="BQ1127" i="1" a="1"/>
  <c r="BQ1127" i="1" s="1"/>
  <c r="BO1127" i="1" s="1"/>
  <c r="BQ1126" i="1" a="1"/>
  <c r="BQ1126" i="1" s="1"/>
  <c r="BO1126" i="1" s="1"/>
  <c r="BQ1125" i="1" a="1"/>
  <c r="BQ1125" i="1" s="1"/>
  <c r="BO1125" i="1" s="1"/>
  <c r="BQ1124" i="1" a="1"/>
  <c r="BQ1124" i="1" s="1"/>
  <c r="BO1124" i="1" s="1"/>
  <c r="BQ1123" i="1" a="1"/>
  <c r="BQ1123" i="1" s="1"/>
  <c r="BO1123" i="1" s="1"/>
  <c r="BQ1122" i="1" a="1"/>
  <c r="BQ1122" i="1" s="1"/>
  <c r="BO1122" i="1" s="1"/>
  <c r="BQ1121" i="1" a="1"/>
  <c r="BQ1121" i="1" s="1"/>
  <c r="BO1121" i="1" s="1"/>
  <c r="BQ1120" i="1" a="1"/>
  <c r="BQ1120" i="1" s="1"/>
  <c r="BO1120" i="1" s="1"/>
  <c r="BQ1119" i="1" a="1"/>
  <c r="BQ1119" i="1" s="1"/>
  <c r="BO1119" i="1" s="1"/>
  <c r="BQ1118" i="1" a="1"/>
  <c r="BQ1118" i="1" s="1"/>
  <c r="BO1118" i="1" s="1"/>
  <c r="BQ1117" i="1" a="1"/>
  <c r="BQ1117" i="1" s="1"/>
  <c r="BO1117" i="1" s="1"/>
  <c r="BQ1116" i="1" a="1"/>
  <c r="BQ1116" i="1" s="1"/>
  <c r="BO1116" i="1" s="1"/>
  <c r="BQ1115" i="1" a="1"/>
  <c r="BQ1115" i="1" s="1"/>
  <c r="BO1115" i="1" s="1"/>
  <c r="BQ1114" i="1" a="1"/>
  <c r="BQ1114" i="1" s="1"/>
  <c r="BO1114" i="1" s="1"/>
  <c r="BQ1113" i="1" a="1"/>
  <c r="BQ1113" i="1" s="1"/>
  <c r="BO1113" i="1" s="1"/>
  <c r="BQ1112" i="1" a="1"/>
  <c r="BQ1112" i="1" s="1"/>
  <c r="BO1112" i="1" s="1"/>
  <c r="BQ1111" i="1" a="1"/>
  <c r="BQ1111" i="1" s="1"/>
  <c r="BO1111" i="1" s="1"/>
  <c r="BQ1110" i="1" a="1"/>
  <c r="BQ1110" i="1" s="1"/>
  <c r="BO1110" i="1" s="1"/>
  <c r="BQ1109" i="1" a="1"/>
  <c r="BQ1109" i="1" s="1"/>
  <c r="BO1109" i="1" s="1"/>
  <c r="BQ1108" i="1" a="1"/>
  <c r="BQ1108" i="1" s="1"/>
  <c r="BO1108" i="1" s="1"/>
  <c r="BQ1107" i="1" a="1"/>
  <c r="BQ1107" i="1" s="1"/>
  <c r="BO1107" i="1" s="1"/>
  <c r="BQ1106" i="1" a="1"/>
  <c r="BQ1106" i="1" s="1"/>
  <c r="BO1106" i="1" s="1"/>
  <c r="BQ1105" i="1" a="1"/>
  <c r="BQ1105" i="1" s="1"/>
  <c r="BO1105" i="1" s="1"/>
  <c r="BQ1104" i="1" a="1"/>
  <c r="BQ1104" i="1" s="1"/>
  <c r="BO1104" i="1" s="1"/>
  <c r="BQ1103" i="1" a="1"/>
  <c r="BQ1103" i="1" s="1"/>
  <c r="BO1103" i="1" s="1"/>
  <c r="BQ1102" i="1" a="1"/>
  <c r="BQ1102" i="1" s="1"/>
  <c r="BO1102" i="1" s="1"/>
  <c r="BQ1101" i="1" a="1"/>
  <c r="BQ1101" i="1" s="1"/>
  <c r="BO1101" i="1" s="1"/>
  <c r="BQ1100" i="1" a="1"/>
  <c r="BQ1100" i="1" s="1"/>
  <c r="BO1100" i="1" s="1"/>
  <c r="BQ1099" i="1" a="1"/>
  <c r="BQ1099" i="1" s="1"/>
  <c r="BO1099" i="1" s="1"/>
  <c r="BQ1098" i="1" a="1"/>
  <c r="BQ1098" i="1" s="1"/>
  <c r="BO1098" i="1" s="1"/>
  <c r="BQ1097" i="1" a="1"/>
  <c r="BQ1097" i="1" s="1"/>
  <c r="BO1097" i="1" s="1"/>
  <c r="BQ1096" i="1" a="1"/>
  <c r="BQ1096" i="1" s="1"/>
  <c r="BO1096" i="1" s="1"/>
  <c r="BQ1095" i="1" a="1"/>
  <c r="BQ1095" i="1" s="1"/>
  <c r="BO1095" i="1" s="1"/>
  <c r="BQ1094" i="1" a="1"/>
  <c r="BQ1094" i="1" s="1"/>
  <c r="BO1094" i="1" s="1"/>
  <c r="BQ1093" i="1" a="1"/>
  <c r="BQ1093" i="1" s="1"/>
  <c r="BO1093" i="1" s="1"/>
  <c r="BQ1092" i="1" a="1"/>
  <c r="BQ1092" i="1" s="1"/>
  <c r="BO1092" i="1" s="1"/>
  <c r="BQ1091" i="1" a="1"/>
  <c r="BQ1091" i="1" s="1"/>
  <c r="BO1091" i="1" s="1"/>
  <c r="BQ1090" i="1" a="1"/>
  <c r="BQ1090" i="1" s="1"/>
  <c r="BO1090" i="1" s="1"/>
  <c r="BQ1089" i="1" a="1"/>
  <c r="BQ1089" i="1" s="1"/>
  <c r="BO1089" i="1" s="1"/>
  <c r="BQ1088" i="1" a="1"/>
  <c r="BQ1088" i="1" s="1"/>
  <c r="BO1088" i="1" s="1"/>
  <c r="BQ1087" i="1" a="1"/>
  <c r="BQ1087" i="1" s="1"/>
  <c r="BO1087" i="1" s="1"/>
  <c r="BQ1086" i="1" a="1"/>
  <c r="BQ1086" i="1" s="1"/>
  <c r="BO1086" i="1" s="1"/>
  <c r="BQ1085" i="1" a="1"/>
  <c r="BQ1085" i="1" s="1"/>
  <c r="BO1085" i="1" s="1"/>
  <c r="BQ1084" i="1" a="1"/>
  <c r="BQ1084" i="1" s="1"/>
  <c r="BO1084" i="1" s="1"/>
  <c r="BQ1083" i="1" a="1"/>
  <c r="BQ1083" i="1" s="1"/>
  <c r="BO1083" i="1" s="1"/>
  <c r="BQ1082" i="1" a="1"/>
  <c r="BQ1082" i="1" s="1"/>
  <c r="BO1082" i="1" s="1"/>
  <c r="BQ1081" i="1" a="1"/>
  <c r="BQ1081" i="1" s="1"/>
  <c r="BO1081" i="1" s="1"/>
  <c r="BQ1080" i="1" a="1"/>
  <c r="BQ1080" i="1" s="1"/>
  <c r="BO1080" i="1" s="1"/>
  <c r="BQ1079" i="1" a="1"/>
  <c r="BQ1079" i="1" s="1"/>
  <c r="BO1079" i="1" s="1"/>
  <c r="BQ1078" i="1" a="1"/>
  <c r="BQ1078" i="1" s="1"/>
  <c r="BO1078" i="1" s="1"/>
  <c r="BQ1077" i="1" a="1"/>
  <c r="BQ1077" i="1" s="1"/>
  <c r="BO1077" i="1" s="1"/>
  <c r="BQ1076" i="1" a="1"/>
  <c r="BQ1076" i="1" s="1"/>
  <c r="BO1076" i="1" s="1"/>
  <c r="BQ1075" i="1" a="1"/>
  <c r="BQ1075" i="1" s="1"/>
  <c r="BO1075" i="1" s="1"/>
  <c r="BQ1074" i="1" a="1"/>
  <c r="BQ1074" i="1" s="1"/>
  <c r="BO1074" i="1" s="1"/>
  <c r="BQ1073" i="1" a="1"/>
  <c r="BQ1073" i="1" s="1"/>
  <c r="BO1073" i="1" s="1"/>
  <c r="BQ1072" i="1" a="1"/>
  <c r="BQ1072" i="1" s="1"/>
  <c r="BO1072" i="1" s="1"/>
  <c r="BQ1071" i="1" a="1"/>
  <c r="BQ1071" i="1" s="1"/>
  <c r="BO1071" i="1" s="1"/>
  <c r="BQ1070" i="1" a="1"/>
  <c r="BQ1070" i="1" s="1"/>
  <c r="BO1070" i="1" s="1"/>
  <c r="BQ1069" i="1" a="1"/>
  <c r="BQ1069" i="1" s="1"/>
  <c r="BO1069" i="1" s="1"/>
  <c r="BQ1068" i="1" a="1"/>
  <c r="BQ1068" i="1" s="1"/>
  <c r="BO1068" i="1" s="1"/>
  <c r="BQ1067" i="1" a="1"/>
  <c r="BQ1067" i="1" s="1"/>
  <c r="BO1067" i="1" s="1"/>
  <c r="BQ1066" i="1" a="1"/>
  <c r="BQ1066" i="1" s="1"/>
  <c r="BO1066" i="1" s="1"/>
  <c r="BQ1065" i="1" a="1"/>
  <c r="BQ1065" i="1" s="1"/>
  <c r="BO1065" i="1" s="1"/>
  <c r="BQ1064" i="1" a="1"/>
  <c r="BQ1064" i="1" s="1"/>
  <c r="BO1064" i="1" s="1"/>
  <c r="BQ1063" i="1" a="1"/>
  <c r="BQ1063" i="1" s="1"/>
  <c r="BO1063" i="1" s="1"/>
  <c r="BQ1062" i="1" a="1"/>
  <c r="BQ1062" i="1" s="1"/>
  <c r="BO1062" i="1" s="1"/>
  <c r="BQ1061" i="1" a="1"/>
  <c r="BQ1061" i="1" s="1"/>
  <c r="BO1061" i="1" s="1"/>
  <c r="BQ1060" i="1" a="1"/>
  <c r="BQ1060" i="1" s="1"/>
  <c r="BO1060" i="1" s="1"/>
  <c r="BQ1059" i="1" a="1"/>
  <c r="BQ1059" i="1" s="1"/>
  <c r="BO1059" i="1" s="1"/>
  <c r="BQ1058" i="1" a="1"/>
  <c r="BQ1058" i="1" s="1"/>
  <c r="BO1058" i="1" s="1"/>
  <c r="BQ1057" i="1" a="1"/>
  <c r="BQ1057" i="1" s="1"/>
  <c r="BO1057" i="1" s="1"/>
  <c r="BQ1056" i="1" a="1"/>
  <c r="BQ1056" i="1" s="1"/>
  <c r="BO1056" i="1" s="1"/>
  <c r="BQ1055" i="1" a="1"/>
  <c r="BQ1055" i="1" s="1"/>
  <c r="BO1055" i="1" s="1"/>
  <c r="BQ1054" i="1" a="1"/>
  <c r="BQ1054" i="1" s="1"/>
  <c r="BO1054" i="1" s="1"/>
  <c r="BQ1053" i="1" a="1"/>
  <c r="BQ1053" i="1" s="1"/>
  <c r="BO1053" i="1" s="1"/>
  <c r="BQ1052" i="1" a="1"/>
  <c r="BQ1052" i="1" s="1"/>
  <c r="BO1052" i="1" s="1"/>
  <c r="BQ1051" i="1" a="1"/>
  <c r="BQ1051" i="1" s="1"/>
  <c r="BO1051" i="1" s="1"/>
  <c r="BQ1050" i="1" a="1"/>
  <c r="BQ1050" i="1" s="1"/>
  <c r="BO1050" i="1" s="1"/>
  <c r="BQ1049" i="1" a="1"/>
  <c r="BQ1049" i="1" s="1"/>
  <c r="BO1049" i="1" s="1"/>
  <c r="BQ1048" i="1" a="1"/>
  <c r="BQ1048" i="1" s="1"/>
  <c r="BO1048" i="1" s="1"/>
  <c r="BQ1047" i="1" a="1"/>
  <c r="BQ1047" i="1" s="1"/>
  <c r="BO1047" i="1" s="1"/>
  <c r="BQ1046" i="1" a="1"/>
  <c r="BQ1046" i="1" s="1"/>
  <c r="BO1046" i="1" s="1"/>
  <c r="BQ1045" i="1" a="1"/>
  <c r="BQ1045" i="1" s="1"/>
  <c r="BO1045" i="1" s="1"/>
  <c r="BQ1044" i="1" a="1"/>
  <c r="BQ1044" i="1" s="1"/>
  <c r="BO1044" i="1" s="1"/>
  <c r="BQ1043" i="1" a="1"/>
  <c r="BQ1043" i="1" s="1"/>
  <c r="BO1043" i="1" s="1"/>
  <c r="BQ1042" i="1" a="1"/>
  <c r="BQ1042" i="1" s="1"/>
  <c r="BO1042" i="1" s="1"/>
  <c r="BQ1041" i="1" a="1"/>
  <c r="BQ1041" i="1" s="1"/>
  <c r="BO1041" i="1" s="1"/>
  <c r="BQ1040" i="1" a="1"/>
  <c r="BQ1040" i="1" s="1"/>
  <c r="BO1040" i="1" s="1"/>
  <c r="BQ1039" i="1" a="1"/>
  <c r="BQ1039" i="1" s="1"/>
  <c r="BO1039" i="1" s="1"/>
  <c r="BQ1038" i="1" a="1"/>
  <c r="BQ1038" i="1" s="1"/>
  <c r="BO1038" i="1" s="1"/>
  <c r="BQ1037" i="1" a="1"/>
  <c r="BQ1037" i="1" s="1"/>
  <c r="BO1037" i="1" s="1"/>
  <c r="BQ1036" i="1" a="1"/>
  <c r="BQ1036" i="1" s="1"/>
  <c r="BO1036" i="1" s="1"/>
  <c r="BQ1035" i="1" a="1"/>
  <c r="BQ1035" i="1" s="1"/>
  <c r="BO1035" i="1" s="1"/>
  <c r="BQ1034" i="1" a="1"/>
  <c r="BQ1034" i="1" s="1"/>
  <c r="BO1034" i="1" s="1"/>
  <c r="BQ1033" i="1" a="1"/>
  <c r="BQ1033" i="1" s="1"/>
  <c r="BO1033" i="1" s="1"/>
  <c r="BQ1032" i="1" a="1"/>
  <c r="BQ1032" i="1" s="1"/>
  <c r="BO1032" i="1" s="1"/>
  <c r="BQ1031" i="1" a="1"/>
  <c r="BQ1031" i="1" s="1"/>
  <c r="BO1031" i="1" s="1"/>
  <c r="BQ1030" i="1" a="1"/>
  <c r="BQ1030" i="1" s="1"/>
  <c r="BO1030" i="1" s="1"/>
  <c r="BQ1029" i="1" a="1"/>
  <c r="BQ1029" i="1" s="1"/>
  <c r="BO1029" i="1" s="1"/>
  <c r="BQ1028" i="1" a="1"/>
  <c r="BQ1028" i="1" s="1"/>
  <c r="BO1028" i="1" s="1"/>
  <c r="BQ1027" i="1" a="1"/>
  <c r="BQ1027" i="1" s="1"/>
  <c r="BO1027" i="1" s="1"/>
  <c r="BQ1026" i="1" a="1"/>
  <c r="BQ1026" i="1" s="1"/>
  <c r="BO1026" i="1" s="1"/>
  <c r="BQ1025" i="1" a="1"/>
  <c r="BQ1025" i="1" s="1"/>
  <c r="BO1025" i="1" s="1"/>
  <c r="BQ1024" i="1" a="1"/>
  <c r="BQ1024" i="1" s="1"/>
  <c r="BO1024" i="1" s="1"/>
  <c r="BQ1023" i="1" a="1"/>
  <c r="BQ1023" i="1" s="1"/>
  <c r="BO1023" i="1" s="1"/>
  <c r="BQ1022" i="1" a="1"/>
  <c r="BQ1022" i="1" s="1"/>
  <c r="BO1022" i="1" s="1"/>
  <c r="BQ1021" i="1" a="1"/>
  <c r="BQ1021" i="1" s="1"/>
  <c r="BO1021" i="1" s="1"/>
  <c r="BQ1020" i="1" a="1"/>
  <c r="BQ1020" i="1" s="1"/>
  <c r="BO1020" i="1" s="1"/>
  <c r="BQ1019" i="1" a="1"/>
  <c r="BQ1019" i="1" s="1"/>
  <c r="BO1019" i="1" s="1"/>
  <c r="BQ1018" i="1" a="1"/>
  <c r="BQ1018" i="1" s="1"/>
  <c r="BO1018" i="1" s="1"/>
  <c r="BQ1017" i="1" a="1"/>
  <c r="BQ1017" i="1" s="1"/>
  <c r="BO1017" i="1" s="1"/>
  <c r="BQ1016" i="1" a="1"/>
  <c r="BQ1016" i="1" s="1"/>
  <c r="BO1016" i="1" s="1"/>
  <c r="BQ1015" i="1" a="1"/>
  <c r="BQ1015" i="1" s="1"/>
  <c r="BO1015" i="1" s="1"/>
  <c r="BQ1014" i="1" a="1"/>
  <c r="BQ1014" i="1" s="1"/>
  <c r="BO1014" i="1" s="1"/>
  <c r="BQ1013" i="1" a="1"/>
  <c r="BQ1013" i="1" s="1"/>
  <c r="BO1013" i="1" s="1"/>
  <c r="BQ1012" i="1" a="1"/>
  <c r="BQ1012" i="1" s="1"/>
  <c r="BO1012" i="1" s="1"/>
  <c r="BQ1011" i="1" a="1"/>
  <c r="BQ1011" i="1" s="1"/>
  <c r="BO1011" i="1" s="1"/>
  <c r="BQ1010" i="1" a="1"/>
  <c r="BQ1010" i="1" s="1"/>
  <c r="BO1010" i="1" s="1"/>
  <c r="BQ1009" i="1" a="1"/>
  <c r="BQ1009" i="1" s="1"/>
  <c r="BO1009" i="1" s="1"/>
  <c r="BQ1008" i="1" a="1"/>
  <c r="BQ1008" i="1" s="1"/>
  <c r="BO1008" i="1" s="1"/>
  <c r="BQ1007" i="1" a="1"/>
  <c r="BQ1007" i="1" s="1"/>
  <c r="BO1007" i="1" s="1"/>
  <c r="BQ1006" i="1" a="1"/>
  <c r="BQ1006" i="1" s="1"/>
  <c r="BO1006" i="1" s="1"/>
  <c r="BQ1005" i="1" a="1"/>
  <c r="BQ1005" i="1" s="1"/>
  <c r="BO1005" i="1" s="1"/>
  <c r="BQ1004" i="1" a="1"/>
  <c r="BQ1004" i="1" s="1"/>
  <c r="BO1004" i="1" s="1"/>
  <c r="BQ1003" i="1" a="1"/>
  <c r="BQ1003" i="1" s="1"/>
  <c r="BO1003" i="1" s="1"/>
  <c r="BQ1002" i="1" a="1"/>
  <c r="BQ1002" i="1" s="1"/>
  <c r="BO1002" i="1" s="1"/>
  <c r="BQ1001" i="1" a="1"/>
  <c r="BQ1001" i="1" s="1"/>
  <c r="BO1001" i="1" s="1"/>
  <c r="BQ1000" i="1" a="1"/>
  <c r="BQ1000" i="1" s="1"/>
  <c r="BO1000" i="1" s="1"/>
  <c r="BQ999" i="1" a="1"/>
  <c r="BQ999" i="1" s="1"/>
  <c r="BO999" i="1" s="1"/>
  <c r="BQ998" i="1" a="1"/>
  <c r="BQ998" i="1" s="1"/>
  <c r="BO998" i="1" s="1"/>
  <c r="BQ997" i="1" a="1"/>
  <c r="BQ997" i="1" s="1"/>
  <c r="BO997" i="1" s="1"/>
  <c r="BQ996" i="1" a="1"/>
  <c r="BQ996" i="1" s="1"/>
  <c r="BO996" i="1" s="1"/>
  <c r="BQ995" i="1" a="1"/>
  <c r="BQ995" i="1" s="1"/>
  <c r="BO995" i="1" s="1"/>
  <c r="BQ994" i="1" a="1"/>
  <c r="BQ994" i="1" s="1"/>
  <c r="BO994" i="1" s="1"/>
  <c r="BQ993" i="1" a="1"/>
  <c r="BQ993" i="1" s="1"/>
  <c r="BO993" i="1" s="1"/>
  <c r="BQ992" i="1" a="1"/>
  <c r="BQ992" i="1" s="1"/>
  <c r="BO992" i="1" s="1"/>
  <c r="BQ991" i="1" a="1"/>
  <c r="BQ991" i="1" s="1"/>
  <c r="BO991" i="1" s="1"/>
  <c r="BQ990" i="1" a="1"/>
  <c r="BQ990" i="1" s="1"/>
  <c r="BO990" i="1" s="1"/>
  <c r="BQ989" i="1" a="1"/>
  <c r="BQ989" i="1" s="1"/>
  <c r="BO989" i="1" s="1"/>
  <c r="BQ988" i="1" a="1"/>
  <c r="BQ988" i="1" s="1"/>
  <c r="BO988" i="1" s="1"/>
  <c r="BQ987" i="1" a="1"/>
  <c r="BQ987" i="1" s="1"/>
  <c r="BO987" i="1" s="1"/>
  <c r="BQ986" i="1" a="1"/>
  <c r="BQ986" i="1" s="1"/>
  <c r="BO986" i="1" s="1"/>
  <c r="BQ985" i="1" a="1"/>
  <c r="BQ985" i="1" s="1"/>
  <c r="BO985" i="1" s="1"/>
  <c r="BQ984" i="1" a="1"/>
  <c r="BQ984" i="1" s="1"/>
  <c r="BO984" i="1" s="1"/>
  <c r="BQ983" i="1" a="1"/>
  <c r="BQ983" i="1" s="1"/>
  <c r="BO983" i="1" s="1"/>
  <c r="BQ982" i="1" a="1"/>
  <c r="BQ982" i="1" s="1"/>
  <c r="BO982" i="1" s="1"/>
  <c r="BQ981" i="1" a="1"/>
  <c r="BQ981" i="1" s="1"/>
  <c r="BO981" i="1" s="1"/>
  <c r="BQ980" i="1" a="1"/>
  <c r="BQ980" i="1" s="1"/>
  <c r="BO980" i="1" s="1"/>
  <c r="BQ979" i="1" a="1"/>
  <c r="BQ979" i="1" s="1"/>
  <c r="BO979" i="1" s="1"/>
  <c r="BQ978" i="1" a="1"/>
  <c r="BQ978" i="1" s="1"/>
  <c r="BO978" i="1" s="1"/>
  <c r="BQ977" i="1" a="1"/>
  <c r="BQ977" i="1" s="1"/>
  <c r="BO977" i="1" s="1"/>
  <c r="BQ976" i="1" a="1"/>
  <c r="BQ976" i="1" s="1"/>
  <c r="BO976" i="1" s="1"/>
  <c r="BQ975" i="1" a="1"/>
  <c r="BQ975" i="1" s="1"/>
  <c r="BO975" i="1" s="1"/>
  <c r="BQ974" i="1" a="1"/>
  <c r="BQ974" i="1" s="1"/>
  <c r="BO974" i="1" s="1"/>
  <c r="BQ973" i="1" a="1"/>
  <c r="BQ973" i="1" s="1"/>
  <c r="BO973" i="1" s="1"/>
  <c r="BQ972" i="1" a="1"/>
  <c r="BQ972" i="1" s="1"/>
  <c r="BO972" i="1" s="1"/>
  <c r="BQ971" i="1" a="1"/>
  <c r="BQ971" i="1" s="1"/>
  <c r="BO971" i="1" s="1"/>
  <c r="BQ970" i="1" a="1"/>
  <c r="BQ970" i="1" s="1"/>
  <c r="BO970" i="1" s="1"/>
  <c r="BQ969" i="1" a="1"/>
  <c r="BQ969" i="1" s="1"/>
  <c r="BO969" i="1" s="1"/>
  <c r="BQ968" i="1" a="1"/>
  <c r="BQ968" i="1" s="1"/>
  <c r="BO968" i="1" s="1"/>
  <c r="BQ967" i="1" a="1"/>
  <c r="BQ967" i="1" s="1"/>
  <c r="BO967" i="1" s="1"/>
  <c r="BQ966" i="1" a="1"/>
  <c r="BQ966" i="1" s="1"/>
  <c r="BO966" i="1" s="1"/>
  <c r="BQ965" i="1" a="1"/>
  <c r="BQ965" i="1" s="1"/>
  <c r="BO965" i="1" s="1"/>
  <c r="BQ964" i="1" a="1"/>
  <c r="BQ964" i="1" s="1"/>
  <c r="BO964" i="1" s="1"/>
  <c r="BQ963" i="1" a="1"/>
  <c r="BQ963" i="1" s="1"/>
  <c r="BO963" i="1" s="1"/>
  <c r="BQ962" i="1" a="1"/>
  <c r="BQ962" i="1" s="1"/>
  <c r="BO962" i="1" s="1"/>
  <c r="BQ961" i="1" a="1"/>
  <c r="BQ961" i="1" s="1"/>
  <c r="BO961" i="1" s="1"/>
  <c r="BQ960" i="1" a="1"/>
  <c r="BQ960" i="1" s="1"/>
  <c r="BO960" i="1" s="1"/>
  <c r="BQ959" i="1" a="1"/>
  <c r="BQ959" i="1" s="1"/>
  <c r="BO959" i="1" s="1"/>
  <c r="BQ958" i="1" a="1"/>
  <c r="BQ958" i="1" s="1"/>
  <c r="BO958" i="1" s="1"/>
  <c r="BQ957" i="1" a="1"/>
  <c r="BQ957" i="1" s="1"/>
  <c r="BO957" i="1" s="1"/>
  <c r="BQ956" i="1" a="1"/>
  <c r="BQ956" i="1" s="1"/>
  <c r="BO956" i="1" s="1"/>
  <c r="BQ955" i="1" a="1"/>
  <c r="BQ955" i="1" s="1"/>
  <c r="BO955" i="1" s="1"/>
  <c r="BQ954" i="1" a="1"/>
  <c r="BQ954" i="1" s="1"/>
  <c r="BO954" i="1" s="1"/>
  <c r="BQ953" i="1" a="1"/>
  <c r="BQ953" i="1" s="1"/>
  <c r="BO953" i="1" s="1"/>
  <c r="BQ952" i="1" a="1"/>
  <c r="BQ952" i="1" s="1"/>
  <c r="BO952" i="1" s="1"/>
  <c r="BQ951" i="1" a="1"/>
  <c r="BQ951" i="1" s="1"/>
  <c r="BO951" i="1" s="1"/>
  <c r="BQ950" i="1" a="1"/>
  <c r="BQ950" i="1" s="1"/>
  <c r="BO950" i="1" s="1"/>
  <c r="BQ949" i="1" a="1"/>
  <c r="BQ949" i="1" s="1"/>
  <c r="BO949" i="1" s="1"/>
  <c r="BQ948" i="1" a="1"/>
  <c r="BQ948" i="1" s="1"/>
  <c r="BO948" i="1" s="1"/>
  <c r="BQ947" i="1" a="1"/>
  <c r="BQ947" i="1" s="1"/>
  <c r="BO947" i="1" s="1"/>
  <c r="BQ946" i="1" a="1"/>
  <c r="BQ946" i="1" s="1"/>
  <c r="BO946" i="1" s="1"/>
  <c r="BQ945" i="1" a="1"/>
  <c r="BQ945" i="1" s="1"/>
  <c r="BO945" i="1" s="1"/>
  <c r="BQ944" i="1" a="1"/>
  <c r="BQ944" i="1" s="1"/>
  <c r="BO944" i="1" s="1"/>
  <c r="BQ943" i="1" a="1"/>
  <c r="BQ943" i="1" s="1"/>
  <c r="BO943" i="1" s="1"/>
  <c r="BQ942" i="1" a="1"/>
  <c r="BQ942" i="1" s="1"/>
  <c r="BO942" i="1" s="1"/>
  <c r="BQ941" i="1" a="1"/>
  <c r="BQ941" i="1" s="1"/>
  <c r="BO941" i="1" s="1"/>
  <c r="BQ940" i="1" a="1"/>
  <c r="BQ940" i="1" s="1"/>
  <c r="BO940" i="1" s="1"/>
  <c r="BQ939" i="1" a="1"/>
  <c r="BQ939" i="1" s="1"/>
  <c r="BO939" i="1" s="1"/>
  <c r="BQ938" i="1" a="1"/>
  <c r="BQ938" i="1" s="1"/>
  <c r="BO938" i="1" s="1"/>
  <c r="BQ937" i="1" a="1"/>
  <c r="BQ937" i="1" s="1"/>
  <c r="BO937" i="1" s="1"/>
  <c r="BQ936" i="1" a="1"/>
  <c r="BQ936" i="1" s="1"/>
  <c r="BO936" i="1" s="1"/>
  <c r="BQ935" i="1" a="1"/>
  <c r="BQ935" i="1" s="1"/>
  <c r="BO935" i="1" s="1"/>
  <c r="BQ934" i="1" a="1"/>
  <c r="BQ934" i="1" s="1"/>
  <c r="BO934" i="1" s="1"/>
  <c r="BQ933" i="1" a="1"/>
  <c r="BQ933" i="1" s="1"/>
  <c r="BO933" i="1" s="1"/>
  <c r="BQ932" i="1" a="1"/>
  <c r="BQ932" i="1" s="1"/>
  <c r="BO932" i="1" s="1"/>
  <c r="BQ931" i="1" a="1"/>
  <c r="BQ931" i="1" s="1"/>
  <c r="BO931" i="1" s="1"/>
  <c r="BQ930" i="1" a="1"/>
  <c r="BQ930" i="1" s="1"/>
  <c r="BO930" i="1" s="1"/>
  <c r="BQ929" i="1" a="1"/>
  <c r="BQ929" i="1" s="1"/>
  <c r="BO929" i="1" s="1"/>
  <c r="BQ928" i="1" a="1"/>
  <c r="BQ928" i="1" s="1"/>
  <c r="BO928" i="1" s="1"/>
  <c r="BQ927" i="1" a="1"/>
  <c r="BQ927" i="1" s="1"/>
  <c r="BO927" i="1" s="1"/>
  <c r="BQ926" i="1" a="1"/>
  <c r="BQ926" i="1" s="1"/>
  <c r="BO926" i="1" s="1"/>
  <c r="BQ925" i="1" a="1"/>
  <c r="BQ925" i="1" s="1"/>
  <c r="BO925" i="1" s="1"/>
  <c r="BQ924" i="1" a="1"/>
  <c r="BQ924" i="1" s="1"/>
  <c r="BO924" i="1" s="1"/>
  <c r="BQ923" i="1" a="1"/>
  <c r="BQ923" i="1" s="1"/>
  <c r="BO923" i="1" s="1"/>
  <c r="BQ922" i="1" a="1"/>
  <c r="BQ922" i="1" s="1"/>
  <c r="BO922" i="1" s="1"/>
  <c r="BQ921" i="1" a="1"/>
  <c r="BQ921" i="1" s="1"/>
  <c r="BO921" i="1" s="1"/>
  <c r="BQ920" i="1" a="1"/>
  <c r="BQ920" i="1" s="1"/>
  <c r="BO920" i="1" s="1"/>
  <c r="BQ919" i="1" a="1"/>
  <c r="BQ919" i="1" s="1"/>
  <c r="BO919" i="1" s="1"/>
  <c r="BQ918" i="1" a="1"/>
  <c r="BQ918" i="1" s="1"/>
  <c r="BO918" i="1" s="1"/>
  <c r="BQ917" i="1" a="1"/>
  <c r="BQ917" i="1" s="1"/>
  <c r="BO917" i="1" s="1"/>
  <c r="BQ916" i="1" a="1"/>
  <c r="BQ916" i="1" s="1"/>
  <c r="BO916" i="1" s="1"/>
  <c r="BQ915" i="1" a="1"/>
  <c r="BQ915" i="1" s="1"/>
  <c r="BO915" i="1" s="1"/>
  <c r="BQ914" i="1" a="1"/>
  <c r="BQ914" i="1" s="1"/>
  <c r="BO914" i="1" s="1"/>
  <c r="BQ913" i="1" a="1"/>
  <c r="BQ913" i="1" s="1"/>
  <c r="BO913" i="1" s="1"/>
  <c r="BQ912" i="1" a="1"/>
  <c r="BQ912" i="1" s="1"/>
  <c r="BO912" i="1" s="1"/>
  <c r="BQ911" i="1" a="1"/>
  <c r="BQ911" i="1" s="1"/>
  <c r="BO911" i="1" s="1"/>
  <c r="BQ910" i="1" a="1"/>
  <c r="BQ910" i="1" s="1"/>
  <c r="BO910" i="1" s="1"/>
  <c r="BQ909" i="1" a="1"/>
  <c r="BQ909" i="1" s="1"/>
  <c r="BO909" i="1" s="1"/>
  <c r="BQ908" i="1" a="1"/>
  <c r="BQ908" i="1" s="1"/>
  <c r="BO908" i="1" s="1"/>
  <c r="BQ907" i="1" a="1"/>
  <c r="BQ907" i="1" s="1"/>
  <c r="BO907" i="1" s="1"/>
  <c r="BQ906" i="1" a="1"/>
  <c r="BQ906" i="1" s="1"/>
  <c r="BO906" i="1" s="1"/>
  <c r="BQ905" i="1" a="1"/>
  <c r="BQ905" i="1" s="1"/>
  <c r="BO905" i="1" s="1"/>
  <c r="BQ904" i="1" a="1"/>
  <c r="BQ904" i="1" s="1"/>
  <c r="BO904" i="1" s="1"/>
  <c r="BQ903" i="1" a="1"/>
  <c r="BQ903" i="1" s="1"/>
  <c r="BO903" i="1" s="1"/>
  <c r="BQ902" i="1" a="1"/>
  <c r="BQ902" i="1" s="1"/>
  <c r="BO902" i="1" s="1"/>
  <c r="BQ901" i="1" a="1"/>
  <c r="BQ901" i="1" s="1"/>
  <c r="BO901" i="1" s="1"/>
  <c r="BQ900" i="1" a="1"/>
  <c r="BQ900" i="1" s="1"/>
  <c r="BO900" i="1" s="1"/>
  <c r="BQ899" i="1" a="1"/>
  <c r="BQ899" i="1" s="1"/>
  <c r="BO899" i="1" s="1"/>
  <c r="BQ898" i="1" a="1"/>
  <c r="BQ898" i="1" s="1"/>
  <c r="BO898" i="1" s="1"/>
  <c r="BQ897" i="1" a="1"/>
  <c r="BQ897" i="1" s="1"/>
  <c r="BO897" i="1" s="1"/>
  <c r="BQ896" i="1" a="1"/>
  <c r="BQ896" i="1" s="1"/>
  <c r="BO896" i="1" s="1"/>
  <c r="BQ895" i="1" a="1"/>
  <c r="BQ895" i="1" s="1"/>
  <c r="BO895" i="1" s="1"/>
  <c r="BQ894" i="1" a="1"/>
  <c r="BQ894" i="1" s="1"/>
  <c r="BO894" i="1" s="1"/>
  <c r="BQ893" i="1" a="1"/>
  <c r="BQ893" i="1" s="1"/>
  <c r="BO893" i="1" s="1"/>
  <c r="BQ892" i="1" a="1"/>
  <c r="BQ892" i="1" s="1"/>
  <c r="BO892" i="1" s="1"/>
  <c r="BQ891" i="1" a="1"/>
  <c r="BQ891" i="1" s="1"/>
  <c r="BO891" i="1" s="1"/>
  <c r="BQ890" i="1" a="1"/>
  <c r="BQ890" i="1" s="1"/>
  <c r="BO890" i="1" s="1"/>
  <c r="BQ889" i="1" a="1"/>
  <c r="BQ889" i="1" s="1"/>
  <c r="BO889" i="1" s="1"/>
  <c r="BQ888" i="1" a="1"/>
  <c r="BQ888" i="1" s="1"/>
  <c r="BO888" i="1" s="1"/>
  <c r="BQ887" i="1" a="1"/>
  <c r="BQ887" i="1" s="1"/>
  <c r="BO887" i="1" s="1"/>
  <c r="BQ886" i="1" a="1"/>
  <c r="BQ886" i="1" s="1"/>
  <c r="BO886" i="1" s="1"/>
  <c r="BQ885" i="1" a="1"/>
  <c r="BQ885" i="1" s="1"/>
  <c r="BO885" i="1" s="1"/>
  <c r="BQ884" i="1" a="1"/>
  <c r="BQ884" i="1" s="1"/>
  <c r="BO884" i="1" s="1"/>
  <c r="BQ883" i="1" a="1"/>
  <c r="BQ883" i="1" s="1"/>
  <c r="BO883" i="1" s="1"/>
  <c r="BQ882" i="1" a="1"/>
  <c r="BQ882" i="1" s="1"/>
  <c r="BO882" i="1" s="1"/>
  <c r="BQ881" i="1" a="1"/>
  <c r="BQ881" i="1" s="1"/>
  <c r="BO881" i="1" s="1"/>
  <c r="BQ880" i="1" a="1"/>
  <c r="BQ880" i="1" s="1"/>
  <c r="BO880" i="1" s="1"/>
  <c r="BQ879" i="1" a="1"/>
  <c r="BQ879" i="1" s="1"/>
  <c r="BO879" i="1" s="1"/>
  <c r="BQ878" i="1" a="1"/>
  <c r="BQ878" i="1" s="1"/>
  <c r="BO878" i="1" s="1"/>
  <c r="BQ877" i="1" a="1"/>
  <c r="BQ877" i="1" s="1"/>
  <c r="BO877" i="1" s="1"/>
  <c r="BQ876" i="1" a="1"/>
  <c r="BQ876" i="1" s="1"/>
  <c r="BO876" i="1" s="1"/>
  <c r="BQ875" i="1" a="1"/>
  <c r="BQ875" i="1" s="1"/>
  <c r="BO875" i="1" s="1"/>
  <c r="BQ874" i="1" a="1"/>
  <c r="BQ874" i="1" s="1"/>
  <c r="BO874" i="1" s="1"/>
  <c r="BQ873" i="1" a="1"/>
  <c r="BQ873" i="1" s="1"/>
  <c r="BO873" i="1" s="1"/>
  <c r="BQ872" i="1" a="1"/>
  <c r="BQ872" i="1" s="1"/>
  <c r="BO872" i="1" s="1"/>
  <c r="BQ871" i="1" a="1"/>
  <c r="BQ871" i="1" s="1"/>
  <c r="BO871" i="1" s="1"/>
  <c r="BQ870" i="1" a="1"/>
  <c r="BQ870" i="1" s="1"/>
  <c r="BO870" i="1" s="1"/>
  <c r="BQ869" i="1" a="1"/>
  <c r="BQ869" i="1" s="1"/>
  <c r="BO869" i="1" s="1"/>
  <c r="BQ868" i="1" a="1"/>
  <c r="BQ868" i="1" s="1"/>
  <c r="BO868" i="1" s="1"/>
  <c r="BQ867" i="1" a="1"/>
  <c r="BQ867" i="1" s="1"/>
  <c r="BO867" i="1" s="1"/>
  <c r="BQ866" i="1" a="1"/>
  <c r="BQ866" i="1" s="1"/>
  <c r="BO866" i="1" s="1"/>
  <c r="BQ865" i="1" a="1"/>
  <c r="BQ865" i="1" s="1"/>
  <c r="BO865" i="1" s="1"/>
  <c r="BQ864" i="1" a="1"/>
  <c r="BQ864" i="1" s="1"/>
  <c r="BO864" i="1" s="1"/>
  <c r="BQ863" i="1" a="1"/>
  <c r="BQ863" i="1" s="1"/>
  <c r="BO863" i="1" s="1"/>
  <c r="BQ862" i="1" a="1"/>
  <c r="BQ862" i="1" s="1"/>
  <c r="BO862" i="1" s="1"/>
  <c r="BQ861" i="1" a="1"/>
  <c r="BQ861" i="1" s="1"/>
  <c r="BO861" i="1" s="1"/>
  <c r="BQ860" i="1" a="1"/>
  <c r="BQ860" i="1" s="1"/>
  <c r="BO860" i="1" s="1"/>
  <c r="BQ859" i="1" a="1"/>
  <c r="BQ859" i="1" s="1"/>
  <c r="BO859" i="1" s="1"/>
  <c r="BQ858" i="1" a="1"/>
  <c r="BQ858" i="1" s="1"/>
  <c r="BO858" i="1" s="1"/>
  <c r="BQ857" i="1" a="1"/>
  <c r="BQ857" i="1" s="1"/>
  <c r="BO857" i="1" s="1"/>
  <c r="BQ856" i="1" a="1"/>
  <c r="BQ856" i="1" s="1"/>
  <c r="BO856" i="1" s="1"/>
  <c r="BQ855" i="1" a="1"/>
  <c r="BQ855" i="1" s="1"/>
  <c r="BO855" i="1" s="1"/>
  <c r="BQ854" i="1" a="1"/>
  <c r="BQ854" i="1" s="1"/>
  <c r="BO854" i="1" s="1"/>
  <c r="BQ853" i="1" a="1"/>
  <c r="BQ853" i="1" s="1"/>
  <c r="BO853" i="1" s="1"/>
  <c r="BQ852" i="1" a="1"/>
  <c r="BQ852" i="1" s="1"/>
  <c r="BO852" i="1" s="1"/>
  <c r="BQ851" i="1" a="1"/>
  <c r="BQ851" i="1" s="1"/>
  <c r="BO851" i="1" s="1"/>
  <c r="BQ850" i="1" a="1"/>
  <c r="BQ850" i="1" s="1"/>
  <c r="BO850" i="1" s="1"/>
  <c r="BQ849" i="1" a="1"/>
  <c r="BQ849" i="1" s="1"/>
  <c r="BO849" i="1" s="1"/>
  <c r="BQ848" i="1" a="1"/>
  <c r="BQ848" i="1" s="1"/>
  <c r="BO848" i="1" s="1"/>
  <c r="BQ847" i="1" a="1"/>
  <c r="BQ847" i="1" s="1"/>
  <c r="BO847" i="1" s="1"/>
  <c r="BQ846" i="1" a="1"/>
  <c r="BQ846" i="1" s="1"/>
  <c r="BO846" i="1" s="1"/>
  <c r="BQ845" i="1" a="1"/>
  <c r="BQ845" i="1" s="1"/>
  <c r="BO845" i="1" s="1"/>
  <c r="BQ844" i="1" a="1"/>
  <c r="BQ844" i="1" s="1"/>
  <c r="BO844" i="1" s="1"/>
  <c r="BQ843" i="1" a="1"/>
  <c r="BQ843" i="1" s="1"/>
  <c r="BO843" i="1" s="1"/>
  <c r="BQ842" i="1" a="1"/>
  <c r="BQ842" i="1" s="1"/>
  <c r="BO842" i="1" s="1"/>
  <c r="BQ841" i="1" a="1"/>
  <c r="BQ841" i="1" s="1"/>
  <c r="BO841" i="1" s="1"/>
  <c r="BQ840" i="1" a="1"/>
  <c r="BQ840" i="1" s="1"/>
  <c r="BO840" i="1" s="1"/>
  <c r="BQ839" i="1" a="1"/>
  <c r="BQ839" i="1" s="1"/>
  <c r="BO839" i="1" s="1"/>
  <c r="BQ838" i="1" a="1"/>
  <c r="BQ838" i="1" s="1"/>
  <c r="BO838" i="1" s="1"/>
  <c r="BQ837" i="1" a="1"/>
  <c r="BQ837" i="1" s="1"/>
  <c r="BO837" i="1" s="1"/>
  <c r="BQ836" i="1" a="1"/>
  <c r="BQ836" i="1" s="1"/>
  <c r="BO836" i="1" s="1"/>
  <c r="BQ835" i="1" a="1"/>
  <c r="BQ835" i="1" s="1"/>
  <c r="BO835" i="1" s="1"/>
  <c r="BQ834" i="1" a="1"/>
  <c r="BQ834" i="1" s="1"/>
  <c r="BO834" i="1" s="1"/>
  <c r="BQ833" i="1" a="1"/>
  <c r="BQ833" i="1" s="1"/>
  <c r="BO833" i="1" s="1"/>
  <c r="BQ832" i="1" a="1"/>
  <c r="BQ832" i="1" s="1"/>
  <c r="BO832" i="1" s="1"/>
  <c r="BQ831" i="1" a="1"/>
  <c r="BQ831" i="1" s="1"/>
  <c r="BO831" i="1" s="1"/>
  <c r="BQ830" i="1" a="1"/>
  <c r="BQ830" i="1" s="1"/>
  <c r="BO830" i="1" s="1"/>
  <c r="BQ829" i="1" a="1"/>
  <c r="BQ829" i="1" s="1"/>
  <c r="BO829" i="1" s="1"/>
  <c r="BQ828" i="1" a="1"/>
  <c r="BQ828" i="1" s="1"/>
  <c r="BO828" i="1" s="1"/>
  <c r="BQ827" i="1" a="1"/>
  <c r="BQ827" i="1" s="1"/>
  <c r="BO827" i="1" s="1"/>
  <c r="BQ826" i="1" a="1"/>
  <c r="BQ826" i="1" s="1"/>
  <c r="BO826" i="1" s="1"/>
  <c r="BQ825" i="1" a="1"/>
  <c r="BQ825" i="1" s="1"/>
  <c r="BO825" i="1" s="1"/>
  <c r="BQ824" i="1" a="1"/>
  <c r="BQ824" i="1" s="1"/>
  <c r="BO824" i="1" s="1"/>
  <c r="BQ823" i="1" a="1"/>
  <c r="BQ823" i="1" s="1"/>
  <c r="BO823" i="1" s="1"/>
  <c r="BQ822" i="1" a="1"/>
  <c r="BQ822" i="1" s="1"/>
  <c r="BO822" i="1" s="1"/>
  <c r="BQ821" i="1" a="1"/>
  <c r="BQ821" i="1" s="1"/>
  <c r="BO821" i="1" s="1"/>
  <c r="BQ820" i="1" a="1"/>
  <c r="BQ820" i="1" s="1"/>
  <c r="BO820" i="1" s="1"/>
  <c r="BQ819" i="1" a="1"/>
  <c r="BQ819" i="1" s="1"/>
  <c r="BO819" i="1" s="1"/>
  <c r="BQ818" i="1" a="1"/>
  <c r="BQ818" i="1" s="1"/>
  <c r="BO818" i="1" s="1"/>
  <c r="BQ817" i="1" a="1"/>
  <c r="BQ817" i="1" s="1"/>
  <c r="BO817" i="1" s="1"/>
  <c r="BQ816" i="1" a="1"/>
  <c r="BQ816" i="1" s="1"/>
  <c r="BO816" i="1" s="1"/>
  <c r="BQ815" i="1" a="1"/>
  <c r="BQ815" i="1" s="1"/>
  <c r="BO815" i="1" s="1"/>
  <c r="BQ814" i="1" a="1"/>
  <c r="BQ814" i="1" s="1"/>
  <c r="BO814" i="1" s="1"/>
  <c r="BQ813" i="1" a="1"/>
  <c r="BQ813" i="1" s="1"/>
  <c r="BO813" i="1" s="1"/>
  <c r="BQ812" i="1" a="1"/>
  <c r="BQ812" i="1" s="1"/>
  <c r="BO812" i="1" s="1"/>
  <c r="BQ811" i="1" a="1"/>
  <c r="BQ811" i="1" s="1"/>
  <c r="BO811" i="1" s="1"/>
  <c r="BQ810" i="1" a="1"/>
  <c r="BQ810" i="1" s="1"/>
  <c r="BO810" i="1" s="1"/>
  <c r="BQ809" i="1" a="1"/>
  <c r="BQ809" i="1" s="1"/>
  <c r="BO809" i="1" s="1"/>
  <c r="BQ808" i="1" a="1"/>
  <c r="BQ808" i="1" s="1"/>
  <c r="BO808" i="1" s="1"/>
  <c r="BQ807" i="1" a="1"/>
  <c r="BQ807" i="1" s="1"/>
  <c r="BO807" i="1" s="1"/>
  <c r="BQ806" i="1" a="1"/>
  <c r="BQ806" i="1" s="1"/>
  <c r="BO806" i="1" s="1"/>
  <c r="BQ805" i="1" a="1"/>
  <c r="BQ805" i="1" s="1"/>
  <c r="BO805" i="1" s="1"/>
  <c r="BQ804" i="1" a="1"/>
  <c r="BQ804" i="1" s="1"/>
  <c r="BO804" i="1" s="1"/>
  <c r="BQ803" i="1" a="1"/>
  <c r="BQ803" i="1" s="1"/>
  <c r="BO803" i="1" s="1"/>
  <c r="BQ802" i="1" a="1"/>
  <c r="BQ802" i="1" s="1"/>
  <c r="BO802" i="1" s="1"/>
  <c r="BQ801" i="1" a="1"/>
  <c r="BQ801" i="1" s="1"/>
  <c r="BO801" i="1" s="1"/>
  <c r="BQ800" i="1" a="1"/>
  <c r="BQ800" i="1" s="1"/>
  <c r="BO800" i="1" s="1"/>
  <c r="BQ799" i="1" a="1"/>
  <c r="BQ799" i="1" s="1"/>
  <c r="BO799" i="1" s="1"/>
  <c r="BQ798" i="1" a="1"/>
  <c r="BQ798" i="1" s="1"/>
  <c r="BO798" i="1" s="1"/>
  <c r="BQ797" i="1" a="1"/>
  <c r="BQ797" i="1" s="1"/>
  <c r="BO797" i="1" s="1"/>
  <c r="BQ796" i="1" a="1"/>
  <c r="BQ796" i="1" s="1"/>
  <c r="BO796" i="1" s="1"/>
  <c r="BQ795" i="1" a="1"/>
  <c r="BQ795" i="1" s="1"/>
  <c r="BO795" i="1" s="1"/>
  <c r="BQ794" i="1" a="1"/>
  <c r="BQ794" i="1" s="1"/>
  <c r="BO794" i="1" s="1"/>
  <c r="BQ793" i="1" a="1"/>
  <c r="BQ793" i="1" s="1"/>
  <c r="BO793" i="1" s="1"/>
  <c r="BQ792" i="1" a="1"/>
  <c r="BQ792" i="1" s="1"/>
  <c r="BO792" i="1" s="1"/>
  <c r="BQ791" i="1" a="1"/>
  <c r="BQ791" i="1" s="1"/>
  <c r="BO791" i="1" s="1"/>
  <c r="BQ790" i="1" a="1"/>
  <c r="BQ790" i="1" s="1"/>
  <c r="BO790" i="1" s="1"/>
  <c r="BQ789" i="1" a="1"/>
  <c r="BQ789" i="1" s="1"/>
  <c r="BO789" i="1" s="1"/>
  <c r="BQ788" i="1" a="1"/>
  <c r="BQ788" i="1" s="1"/>
  <c r="BO788" i="1" s="1"/>
  <c r="BQ787" i="1" a="1"/>
  <c r="BQ787" i="1" s="1"/>
  <c r="BO787" i="1" s="1"/>
  <c r="BQ786" i="1" a="1"/>
  <c r="BQ786" i="1" s="1"/>
  <c r="BO786" i="1" s="1"/>
  <c r="BQ785" i="1" a="1"/>
  <c r="BQ785" i="1" s="1"/>
  <c r="BO785" i="1" s="1"/>
  <c r="BQ784" i="1" a="1"/>
  <c r="BQ784" i="1" s="1"/>
  <c r="BO784" i="1" s="1"/>
  <c r="BQ783" i="1" a="1"/>
  <c r="BQ783" i="1" s="1"/>
  <c r="BO783" i="1" s="1"/>
  <c r="BQ782" i="1" a="1"/>
  <c r="BQ782" i="1" s="1"/>
  <c r="BO782" i="1" s="1"/>
  <c r="BQ781" i="1" a="1"/>
  <c r="BQ781" i="1" s="1"/>
  <c r="BO781" i="1" s="1"/>
  <c r="BQ780" i="1" a="1"/>
  <c r="BQ780" i="1" s="1"/>
  <c r="BO780" i="1" s="1"/>
  <c r="BQ779" i="1" a="1"/>
  <c r="BQ779" i="1" s="1"/>
  <c r="BO779" i="1" s="1"/>
  <c r="BQ778" i="1" a="1"/>
  <c r="BQ778" i="1" s="1"/>
  <c r="BO778" i="1" s="1"/>
  <c r="BQ777" i="1" a="1"/>
  <c r="BQ777" i="1" s="1"/>
  <c r="BO777" i="1" s="1"/>
  <c r="BQ776" i="1" a="1"/>
  <c r="BQ776" i="1" s="1"/>
  <c r="BO776" i="1" s="1"/>
  <c r="BQ775" i="1" a="1"/>
  <c r="BQ775" i="1" s="1"/>
  <c r="BO775" i="1" s="1"/>
  <c r="BQ774" i="1" a="1"/>
  <c r="BQ774" i="1" s="1"/>
  <c r="BO774" i="1" s="1"/>
  <c r="BQ773" i="1" a="1"/>
  <c r="BQ773" i="1" s="1"/>
  <c r="BO773" i="1" s="1"/>
  <c r="BQ772" i="1" a="1"/>
  <c r="BQ772" i="1" s="1"/>
  <c r="BO772" i="1" s="1"/>
  <c r="BQ771" i="1" a="1"/>
  <c r="BQ771" i="1" s="1"/>
  <c r="BO771" i="1" s="1"/>
  <c r="BQ770" i="1" a="1"/>
  <c r="BQ770" i="1" s="1"/>
  <c r="BO770" i="1" s="1"/>
  <c r="BQ769" i="1" a="1"/>
  <c r="BQ769" i="1" s="1"/>
  <c r="BO769" i="1" s="1"/>
  <c r="BQ768" i="1" a="1"/>
  <c r="BQ768" i="1" s="1"/>
  <c r="BO768" i="1" s="1"/>
  <c r="BQ767" i="1" a="1"/>
  <c r="BQ767" i="1" s="1"/>
  <c r="BO767" i="1" s="1"/>
  <c r="BQ766" i="1" a="1"/>
  <c r="BQ766" i="1" s="1"/>
  <c r="BO766" i="1" s="1"/>
  <c r="BQ765" i="1" a="1"/>
  <c r="BQ765" i="1" s="1"/>
  <c r="BO765" i="1" s="1"/>
  <c r="BQ764" i="1" a="1"/>
  <c r="BQ764" i="1" s="1"/>
  <c r="BO764" i="1" s="1"/>
  <c r="BQ763" i="1" a="1"/>
  <c r="BQ763" i="1" s="1"/>
  <c r="BO763" i="1" s="1"/>
  <c r="BQ762" i="1" a="1"/>
  <c r="BQ762" i="1" s="1"/>
  <c r="BO762" i="1" s="1"/>
  <c r="BQ761" i="1" a="1"/>
  <c r="BQ761" i="1" s="1"/>
  <c r="BO761" i="1" s="1"/>
  <c r="BQ760" i="1" a="1"/>
  <c r="BQ760" i="1" s="1"/>
  <c r="BO760" i="1" s="1"/>
  <c r="BQ759" i="1" a="1"/>
  <c r="BQ759" i="1" s="1"/>
  <c r="BO759" i="1" s="1"/>
  <c r="BQ758" i="1" a="1"/>
  <c r="BQ758" i="1" s="1"/>
  <c r="BO758" i="1" s="1"/>
  <c r="BQ757" i="1" a="1"/>
  <c r="BQ757" i="1" s="1"/>
  <c r="BO757" i="1" s="1"/>
  <c r="BQ756" i="1" a="1"/>
  <c r="BQ756" i="1" s="1"/>
  <c r="BO756" i="1" s="1"/>
  <c r="BQ755" i="1" a="1"/>
  <c r="BQ755" i="1" s="1"/>
  <c r="BO755" i="1" s="1"/>
  <c r="BQ754" i="1" a="1"/>
  <c r="BQ754" i="1" s="1"/>
  <c r="BO754" i="1" s="1"/>
  <c r="BQ753" i="1" a="1"/>
  <c r="BQ753" i="1" s="1"/>
  <c r="BO753" i="1" s="1"/>
  <c r="BQ752" i="1" a="1"/>
  <c r="BQ752" i="1" s="1"/>
  <c r="BO752" i="1" s="1"/>
  <c r="BQ751" i="1" a="1"/>
  <c r="BQ751" i="1" s="1"/>
  <c r="BO751" i="1" s="1"/>
  <c r="BQ750" i="1" a="1"/>
  <c r="BQ750" i="1" s="1"/>
  <c r="BO750" i="1" s="1"/>
  <c r="BQ749" i="1" a="1"/>
  <c r="BQ749" i="1" s="1"/>
  <c r="BO749" i="1" s="1"/>
  <c r="BQ748" i="1" a="1"/>
  <c r="BQ748" i="1" s="1"/>
  <c r="BO748" i="1" s="1"/>
  <c r="BQ747" i="1" a="1"/>
  <c r="BQ747" i="1" s="1"/>
  <c r="BO747" i="1" s="1"/>
  <c r="BQ746" i="1" a="1"/>
  <c r="BQ746" i="1" s="1"/>
  <c r="BO746" i="1" s="1"/>
  <c r="BQ745" i="1" a="1"/>
  <c r="BQ745" i="1" s="1"/>
  <c r="BO745" i="1" s="1"/>
  <c r="BQ744" i="1" a="1"/>
  <c r="BQ744" i="1" s="1"/>
  <c r="BO744" i="1" s="1"/>
  <c r="BQ743" i="1" a="1"/>
  <c r="BQ743" i="1" s="1"/>
  <c r="BO743" i="1" s="1"/>
  <c r="BQ742" i="1" a="1"/>
  <c r="BQ742" i="1" s="1"/>
  <c r="BO742" i="1" s="1"/>
  <c r="BQ741" i="1" a="1"/>
  <c r="BQ741" i="1" s="1"/>
  <c r="BO741" i="1" s="1"/>
  <c r="BQ740" i="1" a="1"/>
  <c r="BQ740" i="1" s="1"/>
  <c r="BO740" i="1" s="1"/>
  <c r="BQ739" i="1" a="1"/>
  <c r="BQ739" i="1" s="1"/>
  <c r="BO739" i="1" s="1"/>
  <c r="BQ738" i="1" a="1"/>
  <c r="BQ738" i="1" s="1"/>
  <c r="BO738" i="1" s="1"/>
  <c r="BQ737" i="1" a="1"/>
  <c r="BQ737" i="1" s="1"/>
  <c r="BO737" i="1" s="1"/>
  <c r="BQ736" i="1" a="1"/>
  <c r="BQ736" i="1" s="1"/>
  <c r="BO736" i="1" s="1"/>
  <c r="BQ735" i="1" a="1"/>
  <c r="BQ735" i="1" s="1"/>
  <c r="BO735" i="1" s="1"/>
  <c r="BQ734" i="1" a="1"/>
  <c r="BQ734" i="1" s="1"/>
  <c r="BO734" i="1" s="1"/>
  <c r="BQ733" i="1" a="1"/>
  <c r="BQ733" i="1" s="1"/>
  <c r="BO733" i="1" s="1"/>
  <c r="BQ732" i="1" a="1"/>
  <c r="BQ732" i="1" s="1"/>
  <c r="BO732" i="1" s="1"/>
  <c r="BQ731" i="1" a="1"/>
  <c r="BQ731" i="1" s="1"/>
  <c r="BO731" i="1" s="1"/>
  <c r="BQ730" i="1" a="1"/>
  <c r="BQ730" i="1" s="1"/>
  <c r="BO730" i="1" s="1"/>
  <c r="BQ729" i="1" a="1"/>
  <c r="BQ729" i="1" s="1"/>
  <c r="BO729" i="1" s="1"/>
  <c r="BQ728" i="1" a="1"/>
  <c r="BQ728" i="1" s="1"/>
  <c r="BO728" i="1" s="1"/>
  <c r="BQ727" i="1" a="1"/>
  <c r="BQ727" i="1" s="1"/>
  <c r="BO727" i="1" s="1"/>
  <c r="BQ726" i="1" a="1"/>
  <c r="BQ726" i="1" s="1"/>
  <c r="BO726" i="1" s="1"/>
  <c r="BQ725" i="1" a="1"/>
  <c r="BQ725" i="1" s="1"/>
  <c r="BO725" i="1" s="1"/>
  <c r="BQ724" i="1" a="1"/>
  <c r="BQ724" i="1" s="1"/>
  <c r="BO724" i="1" s="1"/>
  <c r="BQ723" i="1" a="1"/>
  <c r="BQ723" i="1" s="1"/>
  <c r="BO723" i="1" s="1"/>
  <c r="BQ722" i="1" a="1"/>
  <c r="BQ722" i="1" s="1"/>
  <c r="BO722" i="1" s="1"/>
  <c r="BQ721" i="1" a="1"/>
  <c r="BQ721" i="1" s="1"/>
  <c r="BO721" i="1" s="1"/>
  <c r="BQ720" i="1" a="1"/>
  <c r="BQ720" i="1" s="1"/>
  <c r="BO720" i="1" s="1"/>
  <c r="BQ719" i="1" a="1"/>
  <c r="BQ719" i="1" s="1"/>
  <c r="BO719" i="1" s="1"/>
  <c r="BQ718" i="1" a="1"/>
  <c r="BQ718" i="1" s="1"/>
  <c r="BO718" i="1" s="1"/>
  <c r="BQ717" i="1" a="1"/>
  <c r="BQ717" i="1" s="1"/>
  <c r="BO717" i="1" s="1"/>
  <c r="BQ716" i="1" a="1"/>
  <c r="BQ716" i="1" s="1"/>
  <c r="BO716" i="1" s="1"/>
  <c r="BQ715" i="1" a="1"/>
  <c r="BQ715" i="1" s="1"/>
  <c r="BO715" i="1" s="1"/>
  <c r="BQ714" i="1" a="1"/>
  <c r="BQ714" i="1" s="1"/>
  <c r="BO714" i="1" s="1"/>
  <c r="BQ713" i="1" a="1"/>
  <c r="BQ713" i="1" s="1"/>
  <c r="BO713" i="1" s="1"/>
  <c r="BQ712" i="1" a="1"/>
  <c r="BQ712" i="1" s="1"/>
  <c r="BO712" i="1" s="1"/>
  <c r="BQ711" i="1" a="1"/>
  <c r="BQ711" i="1" s="1"/>
  <c r="BO711" i="1" s="1"/>
  <c r="BQ710" i="1" a="1"/>
  <c r="BQ710" i="1" s="1"/>
  <c r="BO710" i="1" s="1"/>
  <c r="BQ709" i="1" a="1"/>
  <c r="BQ709" i="1" s="1"/>
  <c r="BO709" i="1" s="1"/>
  <c r="BQ708" i="1" a="1"/>
  <c r="BQ708" i="1" s="1"/>
  <c r="BO708" i="1" s="1"/>
  <c r="BQ707" i="1" a="1"/>
  <c r="BQ707" i="1" s="1"/>
  <c r="BO707" i="1" s="1"/>
  <c r="BQ706" i="1" a="1"/>
  <c r="BQ706" i="1" s="1"/>
  <c r="BO706" i="1" s="1"/>
  <c r="BQ705" i="1" a="1"/>
  <c r="BQ705" i="1" s="1"/>
  <c r="BO705" i="1" s="1"/>
  <c r="BQ704" i="1" a="1"/>
  <c r="BQ704" i="1" s="1"/>
  <c r="BO704" i="1" s="1"/>
  <c r="BQ703" i="1" a="1"/>
  <c r="BQ703" i="1" s="1"/>
  <c r="BO703" i="1" s="1"/>
  <c r="BQ702" i="1" a="1"/>
  <c r="BQ702" i="1" s="1"/>
  <c r="BO702" i="1" s="1"/>
  <c r="BQ701" i="1" a="1"/>
  <c r="BQ701" i="1" s="1"/>
  <c r="BO701" i="1" s="1"/>
  <c r="BQ700" i="1" a="1"/>
  <c r="BQ700" i="1" s="1"/>
  <c r="BO700" i="1" s="1"/>
  <c r="BQ699" i="1" a="1"/>
  <c r="BQ699" i="1" s="1"/>
  <c r="BO699" i="1" s="1"/>
  <c r="BQ698" i="1" a="1"/>
  <c r="BQ698" i="1" s="1"/>
  <c r="BO698" i="1" s="1"/>
  <c r="BQ697" i="1" a="1"/>
  <c r="BQ697" i="1" s="1"/>
  <c r="BO697" i="1" s="1"/>
  <c r="BQ696" i="1" a="1"/>
  <c r="BQ696" i="1" s="1"/>
  <c r="BO696" i="1" s="1"/>
  <c r="BQ695" i="1" a="1"/>
  <c r="BQ695" i="1" s="1"/>
  <c r="BO695" i="1" s="1"/>
  <c r="BQ694" i="1" a="1"/>
  <c r="BQ694" i="1" s="1"/>
  <c r="BO694" i="1" s="1"/>
  <c r="BQ693" i="1" a="1"/>
  <c r="BQ693" i="1" s="1"/>
  <c r="BO693" i="1" s="1"/>
  <c r="BQ692" i="1" a="1"/>
  <c r="BQ692" i="1" s="1"/>
  <c r="BO692" i="1" s="1"/>
  <c r="BQ691" i="1" a="1"/>
  <c r="BQ691" i="1" s="1"/>
  <c r="BO691" i="1" s="1"/>
  <c r="BQ690" i="1" a="1"/>
  <c r="BQ690" i="1" s="1"/>
  <c r="BO690" i="1" s="1"/>
  <c r="BQ689" i="1" a="1"/>
  <c r="BQ689" i="1" s="1"/>
  <c r="BO689" i="1" s="1"/>
  <c r="BQ688" i="1" a="1"/>
  <c r="BQ688" i="1" s="1"/>
  <c r="BO688" i="1" s="1"/>
  <c r="BQ687" i="1" a="1"/>
  <c r="BQ687" i="1" s="1"/>
  <c r="BO687" i="1" s="1"/>
  <c r="BQ686" i="1" a="1"/>
  <c r="BQ686" i="1" s="1"/>
  <c r="BO686" i="1" s="1"/>
  <c r="BQ685" i="1" a="1"/>
  <c r="BQ685" i="1" s="1"/>
  <c r="BO685" i="1" s="1"/>
  <c r="BQ684" i="1" a="1"/>
  <c r="BQ684" i="1" s="1"/>
  <c r="BO684" i="1" s="1"/>
  <c r="BQ683" i="1" a="1"/>
  <c r="BQ683" i="1" s="1"/>
  <c r="BO683" i="1" s="1"/>
  <c r="BQ682" i="1" a="1"/>
  <c r="BQ682" i="1" s="1"/>
  <c r="BO682" i="1" s="1"/>
  <c r="BQ681" i="1" a="1"/>
  <c r="BQ681" i="1" s="1"/>
  <c r="BO681" i="1" s="1"/>
  <c r="BQ680" i="1" a="1"/>
  <c r="BQ680" i="1" s="1"/>
  <c r="BO680" i="1" s="1"/>
  <c r="BQ679" i="1" a="1"/>
  <c r="BQ679" i="1" s="1"/>
  <c r="BO679" i="1" s="1"/>
  <c r="BQ678" i="1" a="1"/>
  <c r="BQ678" i="1" s="1"/>
  <c r="BO678" i="1" s="1"/>
  <c r="BQ677" i="1" a="1"/>
  <c r="BQ677" i="1" s="1"/>
  <c r="BO677" i="1" s="1"/>
  <c r="BQ676" i="1" a="1"/>
  <c r="BQ676" i="1" s="1"/>
  <c r="BO676" i="1" s="1"/>
  <c r="BQ675" i="1" a="1"/>
  <c r="BQ675" i="1" s="1"/>
  <c r="BO675" i="1" s="1"/>
  <c r="BQ674" i="1" a="1"/>
  <c r="BQ674" i="1" s="1"/>
  <c r="BO674" i="1" s="1"/>
  <c r="BQ673" i="1" a="1"/>
  <c r="BQ673" i="1" s="1"/>
  <c r="BO673" i="1" s="1"/>
  <c r="BQ672" i="1" a="1"/>
  <c r="BQ672" i="1" s="1"/>
  <c r="BO672" i="1" s="1"/>
  <c r="BQ671" i="1" a="1"/>
  <c r="BQ671" i="1" s="1"/>
  <c r="BO671" i="1" s="1"/>
  <c r="BQ670" i="1" a="1"/>
  <c r="BQ670" i="1" s="1"/>
  <c r="BO670" i="1" s="1"/>
  <c r="BQ669" i="1" a="1"/>
  <c r="BQ669" i="1" s="1"/>
  <c r="BO669" i="1" s="1"/>
  <c r="BQ668" i="1" a="1"/>
  <c r="BQ668" i="1" s="1"/>
  <c r="BO668" i="1" s="1"/>
  <c r="BQ667" i="1" a="1"/>
  <c r="BQ667" i="1" s="1"/>
  <c r="BO667" i="1" s="1"/>
  <c r="BQ666" i="1" a="1"/>
  <c r="BQ666" i="1" s="1"/>
  <c r="BO666" i="1" s="1"/>
  <c r="BQ665" i="1" a="1"/>
  <c r="BQ665" i="1" s="1"/>
  <c r="BO665" i="1" s="1"/>
  <c r="BQ664" i="1" a="1"/>
  <c r="BQ664" i="1" s="1"/>
  <c r="BO664" i="1" s="1"/>
  <c r="BQ663" i="1" a="1"/>
  <c r="BQ663" i="1" s="1"/>
  <c r="BO663" i="1" s="1"/>
  <c r="BQ662" i="1" a="1"/>
  <c r="BQ662" i="1" s="1"/>
  <c r="BO662" i="1" s="1"/>
  <c r="BQ661" i="1" a="1"/>
  <c r="BQ661" i="1" s="1"/>
  <c r="BO661" i="1" s="1"/>
  <c r="BQ660" i="1" a="1"/>
  <c r="BQ660" i="1" s="1"/>
  <c r="BO660" i="1" s="1"/>
  <c r="BQ659" i="1" a="1"/>
  <c r="BQ659" i="1" s="1"/>
  <c r="BO659" i="1" s="1"/>
  <c r="BQ658" i="1" a="1"/>
  <c r="BQ658" i="1" s="1"/>
  <c r="BO658" i="1" s="1"/>
  <c r="BQ657" i="1" a="1"/>
  <c r="BQ657" i="1" s="1"/>
  <c r="BO657" i="1" s="1"/>
  <c r="BQ656" i="1" a="1"/>
  <c r="BQ656" i="1" s="1"/>
  <c r="BO656" i="1" s="1"/>
  <c r="BQ655" i="1" a="1"/>
  <c r="BQ655" i="1" s="1"/>
  <c r="BO655" i="1" s="1"/>
  <c r="BQ654" i="1" a="1"/>
  <c r="BQ654" i="1" s="1"/>
  <c r="BO654" i="1" s="1"/>
  <c r="BQ653" i="1" a="1"/>
  <c r="BQ653" i="1" s="1"/>
  <c r="BO653" i="1" s="1"/>
  <c r="BQ652" i="1" a="1"/>
  <c r="BQ652" i="1" s="1"/>
  <c r="BO652" i="1" s="1"/>
  <c r="BQ651" i="1" a="1"/>
  <c r="BQ651" i="1" s="1"/>
  <c r="BO651" i="1" s="1"/>
  <c r="BQ650" i="1" a="1"/>
  <c r="BQ650" i="1" s="1"/>
  <c r="BO650" i="1" s="1"/>
  <c r="BQ649" i="1" a="1"/>
  <c r="BQ649" i="1" s="1"/>
  <c r="BO649" i="1" s="1"/>
  <c r="BQ648" i="1" a="1"/>
  <c r="BQ648" i="1" s="1"/>
  <c r="BO648" i="1" s="1"/>
  <c r="BQ647" i="1" a="1"/>
  <c r="BQ647" i="1" s="1"/>
  <c r="BO647" i="1" s="1"/>
  <c r="BQ646" i="1" a="1"/>
  <c r="BQ646" i="1" s="1"/>
  <c r="BO646" i="1" s="1"/>
  <c r="BQ645" i="1" a="1"/>
  <c r="BQ645" i="1" s="1"/>
  <c r="BO645" i="1" s="1"/>
  <c r="BQ644" i="1" a="1"/>
  <c r="BQ644" i="1" s="1"/>
  <c r="BO644" i="1" s="1"/>
  <c r="BQ643" i="1" a="1"/>
  <c r="BQ643" i="1" s="1"/>
  <c r="BO643" i="1" s="1"/>
  <c r="BQ642" i="1" a="1"/>
  <c r="BQ642" i="1" s="1"/>
  <c r="BO642" i="1" s="1"/>
  <c r="BQ641" i="1" a="1"/>
  <c r="BQ641" i="1" s="1"/>
  <c r="BO641" i="1" s="1"/>
  <c r="BQ640" i="1" a="1"/>
  <c r="BQ640" i="1" s="1"/>
  <c r="BO640" i="1" s="1"/>
  <c r="BQ639" i="1" a="1"/>
  <c r="BQ639" i="1" s="1"/>
  <c r="BO639" i="1" s="1"/>
  <c r="BQ638" i="1" a="1"/>
  <c r="BQ638" i="1" s="1"/>
  <c r="BO638" i="1" s="1"/>
  <c r="BQ637" i="1" a="1"/>
  <c r="BQ637" i="1" s="1"/>
  <c r="BO637" i="1" s="1"/>
  <c r="BQ636" i="1" a="1"/>
  <c r="BQ636" i="1" s="1"/>
  <c r="BO636" i="1" s="1"/>
  <c r="BQ635" i="1" a="1"/>
  <c r="BQ635" i="1" s="1"/>
  <c r="BO635" i="1" s="1"/>
  <c r="BQ634" i="1" a="1"/>
  <c r="BQ634" i="1" s="1"/>
  <c r="BO634" i="1" s="1"/>
  <c r="BQ633" i="1" a="1"/>
  <c r="BQ633" i="1" s="1"/>
  <c r="BO633" i="1" s="1"/>
  <c r="BQ632" i="1" a="1"/>
  <c r="BQ632" i="1" s="1"/>
  <c r="BO632" i="1" s="1"/>
  <c r="BQ631" i="1" a="1"/>
  <c r="BQ631" i="1" s="1"/>
  <c r="BO631" i="1" s="1"/>
  <c r="BQ630" i="1" a="1"/>
  <c r="BQ630" i="1" s="1"/>
  <c r="BO630" i="1" s="1"/>
  <c r="BQ629" i="1" a="1"/>
  <c r="BQ629" i="1" s="1"/>
  <c r="BO629" i="1" s="1"/>
  <c r="BQ628" i="1" a="1"/>
  <c r="BQ628" i="1" s="1"/>
  <c r="BO628" i="1" s="1"/>
  <c r="BQ627" i="1" a="1"/>
  <c r="BQ627" i="1" s="1"/>
  <c r="BO627" i="1" s="1"/>
  <c r="BQ626" i="1" a="1"/>
  <c r="BQ626" i="1" s="1"/>
  <c r="BO626" i="1" s="1"/>
  <c r="BQ625" i="1" a="1"/>
  <c r="BQ625" i="1" s="1"/>
  <c r="BO625" i="1" s="1"/>
  <c r="BQ624" i="1" a="1"/>
  <c r="BQ624" i="1" s="1"/>
  <c r="BO624" i="1" s="1"/>
  <c r="BQ623" i="1" a="1"/>
  <c r="BQ623" i="1" s="1"/>
  <c r="BO623" i="1" s="1"/>
  <c r="BQ622" i="1" a="1"/>
  <c r="BQ622" i="1" s="1"/>
  <c r="BO622" i="1" s="1"/>
  <c r="BQ621" i="1" a="1"/>
  <c r="BQ621" i="1" s="1"/>
  <c r="BO621" i="1" s="1"/>
  <c r="BQ620" i="1" a="1"/>
  <c r="BQ620" i="1" s="1"/>
  <c r="BO620" i="1" s="1"/>
  <c r="BQ619" i="1" a="1"/>
  <c r="BQ619" i="1" s="1"/>
  <c r="BO619" i="1" s="1"/>
  <c r="BQ618" i="1" a="1"/>
  <c r="BQ618" i="1" s="1"/>
  <c r="BO618" i="1" s="1"/>
  <c r="BQ617" i="1" a="1"/>
  <c r="BQ617" i="1" s="1"/>
  <c r="BO617" i="1" s="1"/>
  <c r="BQ616" i="1" a="1"/>
  <c r="BQ616" i="1" s="1"/>
  <c r="BO616" i="1" s="1"/>
  <c r="BQ615" i="1" a="1"/>
  <c r="BQ615" i="1" s="1"/>
  <c r="BO615" i="1" s="1"/>
  <c r="BQ614" i="1" a="1"/>
  <c r="BQ614" i="1" s="1"/>
  <c r="BO614" i="1" s="1"/>
  <c r="BQ613" i="1" a="1"/>
  <c r="BQ613" i="1" s="1"/>
  <c r="BO613" i="1" s="1"/>
  <c r="BQ612" i="1" a="1"/>
  <c r="BQ612" i="1" s="1"/>
  <c r="BO612" i="1" s="1"/>
  <c r="BQ611" i="1" a="1"/>
  <c r="BQ611" i="1" s="1"/>
  <c r="BO611" i="1" s="1"/>
  <c r="BQ610" i="1" a="1"/>
  <c r="BQ610" i="1" s="1"/>
  <c r="BO610" i="1" s="1"/>
  <c r="BQ609" i="1" a="1"/>
  <c r="BQ609" i="1" s="1"/>
  <c r="BO609" i="1" s="1"/>
  <c r="BQ608" i="1" a="1"/>
  <c r="BQ608" i="1" s="1"/>
  <c r="BO608" i="1" s="1"/>
  <c r="BQ607" i="1" a="1"/>
  <c r="BQ607" i="1" s="1"/>
  <c r="BO607" i="1" s="1"/>
  <c r="BQ606" i="1" a="1"/>
  <c r="BQ606" i="1" s="1"/>
  <c r="BO606" i="1" s="1"/>
  <c r="BQ605" i="1" a="1"/>
  <c r="BQ605" i="1" s="1"/>
  <c r="BO605" i="1" s="1"/>
  <c r="BQ604" i="1" a="1"/>
  <c r="BQ604" i="1" s="1"/>
  <c r="BO604" i="1" s="1"/>
  <c r="BQ603" i="1" a="1"/>
  <c r="BQ603" i="1" s="1"/>
  <c r="BO603" i="1" s="1"/>
  <c r="BQ602" i="1" a="1"/>
  <c r="BQ602" i="1" s="1"/>
  <c r="BO602" i="1" s="1"/>
  <c r="BQ601" i="1" a="1"/>
  <c r="BQ601" i="1" s="1"/>
  <c r="BO601" i="1" s="1"/>
  <c r="BQ600" i="1" a="1"/>
  <c r="BQ600" i="1" s="1"/>
  <c r="BO600" i="1" s="1"/>
  <c r="BQ599" i="1" a="1"/>
  <c r="BQ599" i="1" s="1"/>
  <c r="BO599" i="1" s="1"/>
  <c r="BQ598" i="1" a="1"/>
  <c r="BQ598" i="1" s="1"/>
  <c r="BO598" i="1" s="1"/>
  <c r="BQ597" i="1" a="1"/>
  <c r="BQ597" i="1" s="1"/>
  <c r="BO597" i="1" s="1"/>
  <c r="BQ596" i="1" a="1"/>
  <c r="BQ596" i="1" s="1"/>
  <c r="BO596" i="1" s="1"/>
  <c r="BQ595" i="1" a="1"/>
  <c r="BQ595" i="1" s="1"/>
  <c r="BO595" i="1" s="1"/>
  <c r="BQ594" i="1" a="1"/>
  <c r="BQ594" i="1" s="1"/>
  <c r="BO594" i="1" s="1"/>
  <c r="BQ593" i="1" a="1"/>
  <c r="BQ593" i="1" s="1"/>
  <c r="BO593" i="1" s="1"/>
  <c r="BQ592" i="1" a="1"/>
  <c r="BQ592" i="1" s="1"/>
  <c r="BO592" i="1" s="1"/>
  <c r="BQ591" i="1" a="1"/>
  <c r="BQ591" i="1" s="1"/>
  <c r="BO591" i="1" s="1"/>
  <c r="BQ590" i="1" a="1"/>
  <c r="BQ590" i="1" s="1"/>
  <c r="BO590" i="1" s="1"/>
  <c r="BQ589" i="1" a="1"/>
  <c r="BQ589" i="1" s="1"/>
  <c r="BO589" i="1" s="1"/>
  <c r="BQ588" i="1" a="1"/>
  <c r="BQ588" i="1" s="1"/>
  <c r="BO588" i="1" s="1"/>
  <c r="BQ587" i="1" a="1"/>
  <c r="BQ587" i="1" s="1"/>
  <c r="BO587" i="1" s="1"/>
  <c r="BQ586" i="1" a="1"/>
  <c r="BQ586" i="1" s="1"/>
  <c r="BO586" i="1" s="1"/>
  <c r="BQ585" i="1" a="1"/>
  <c r="BQ585" i="1" s="1"/>
  <c r="BO585" i="1" s="1"/>
  <c r="BQ584" i="1" a="1"/>
  <c r="BQ584" i="1" s="1"/>
  <c r="BO584" i="1" s="1"/>
  <c r="BQ583" i="1" a="1"/>
  <c r="BQ583" i="1" s="1"/>
  <c r="BO583" i="1" s="1"/>
  <c r="BQ582" i="1" a="1"/>
  <c r="BQ582" i="1" s="1"/>
  <c r="BO582" i="1" s="1"/>
  <c r="BQ581" i="1" a="1"/>
  <c r="BQ581" i="1" s="1"/>
  <c r="BO581" i="1" s="1"/>
  <c r="BQ580" i="1" a="1"/>
  <c r="BQ580" i="1" s="1"/>
  <c r="BO580" i="1" s="1"/>
  <c r="BQ579" i="1" a="1"/>
  <c r="BQ579" i="1" s="1"/>
  <c r="BO579" i="1" s="1"/>
  <c r="BQ578" i="1" a="1"/>
  <c r="BQ578" i="1" s="1"/>
  <c r="BO578" i="1" s="1"/>
  <c r="BQ577" i="1" a="1"/>
  <c r="BQ577" i="1" s="1"/>
  <c r="BO577" i="1" s="1"/>
  <c r="BQ576" i="1" a="1"/>
  <c r="BQ576" i="1" s="1"/>
  <c r="BO576" i="1" s="1"/>
  <c r="BQ575" i="1" a="1"/>
  <c r="BQ575" i="1" s="1"/>
  <c r="BO575" i="1" s="1"/>
  <c r="BQ574" i="1" a="1"/>
  <c r="BQ574" i="1" s="1"/>
  <c r="BO574" i="1" s="1"/>
  <c r="BQ573" i="1" a="1"/>
  <c r="BQ573" i="1" s="1"/>
  <c r="BO573" i="1" s="1"/>
  <c r="BQ572" i="1" a="1"/>
  <c r="BQ572" i="1" s="1"/>
  <c r="BO572" i="1" s="1"/>
  <c r="BQ571" i="1" a="1"/>
  <c r="BQ571" i="1" s="1"/>
  <c r="BO571" i="1" s="1"/>
  <c r="BQ570" i="1" a="1"/>
  <c r="BQ570" i="1" s="1"/>
  <c r="BO570" i="1" s="1"/>
  <c r="BQ569" i="1" a="1"/>
  <c r="BQ569" i="1" s="1"/>
  <c r="BO569" i="1" s="1"/>
  <c r="BQ568" i="1" a="1"/>
  <c r="BQ568" i="1" s="1"/>
  <c r="BO568" i="1" s="1"/>
  <c r="BQ567" i="1" a="1"/>
  <c r="BQ567" i="1" s="1"/>
  <c r="BO567" i="1" s="1"/>
  <c r="BQ566" i="1" a="1"/>
  <c r="BQ566" i="1" s="1"/>
  <c r="BO566" i="1" s="1"/>
  <c r="BQ565" i="1" a="1"/>
  <c r="BQ565" i="1" s="1"/>
  <c r="BO565" i="1" s="1"/>
  <c r="BQ564" i="1" a="1"/>
  <c r="BQ564" i="1" s="1"/>
  <c r="BO564" i="1" s="1"/>
  <c r="BQ563" i="1" a="1"/>
  <c r="BQ563" i="1" s="1"/>
  <c r="BO563" i="1" s="1"/>
  <c r="BQ562" i="1" a="1"/>
  <c r="BQ562" i="1" s="1"/>
  <c r="BO562" i="1" s="1"/>
  <c r="BQ561" i="1" a="1"/>
  <c r="BQ561" i="1" s="1"/>
  <c r="BO561" i="1" s="1"/>
  <c r="BQ560" i="1" a="1"/>
  <c r="BQ560" i="1" s="1"/>
  <c r="BO560" i="1" s="1"/>
  <c r="BQ559" i="1" a="1"/>
  <c r="BQ559" i="1" s="1"/>
  <c r="BO559" i="1" s="1"/>
  <c r="BQ558" i="1" a="1"/>
  <c r="BQ558" i="1" s="1"/>
  <c r="BO558" i="1" s="1"/>
  <c r="BQ557" i="1" a="1"/>
  <c r="BQ557" i="1" s="1"/>
  <c r="BO557" i="1" s="1"/>
  <c r="BQ556" i="1" a="1"/>
  <c r="BQ556" i="1" s="1"/>
  <c r="BO556" i="1" s="1"/>
  <c r="BQ555" i="1" a="1"/>
  <c r="BQ555" i="1" s="1"/>
  <c r="BO555" i="1" s="1"/>
  <c r="BQ554" i="1" a="1"/>
  <c r="BQ554" i="1" s="1"/>
  <c r="BO554" i="1" s="1"/>
  <c r="BQ553" i="1" a="1"/>
  <c r="BQ553" i="1" s="1"/>
  <c r="BO553" i="1" s="1"/>
  <c r="BQ552" i="1" a="1"/>
  <c r="BQ552" i="1" s="1"/>
  <c r="BO552" i="1" s="1"/>
  <c r="BQ551" i="1" a="1"/>
  <c r="BQ551" i="1" s="1"/>
  <c r="BO551" i="1" s="1"/>
  <c r="BQ550" i="1" a="1"/>
  <c r="BQ550" i="1" s="1"/>
  <c r="BO550" i="1" s="1"/>
  <c r="BQ549" i="1" a="1"/>
  <c r="BQ549" i="1" s="1"/>
  <c r="BO549" i="1" s="1"/>
  <c r="BQ548" i="1" a="1"/>
  <c r="BQ548" i="1" s="1"/>
  <c r="BO548" i="1" s="1"/>
  <c r="BQ547" i="1" a="1"/>
  <c r="BQ547" i="1" s="1"/>
  <c r="BO547" i="1" s="1"/>
  <c r="BQ546" i="1" a="1"/>
  <c r="BQ546" i="1" s="1"/>
  <c r="BO546" i="1" s="1"/>
  <c r="BQ545" i="1" a="1"/>
  <c r="BQ545" i="1" s="1"/>
  <c r="BO545" i="1" s="1"/>
  <c r="BQ544" i="1" a="1"/>
  <c r="BQ544" i="1" s="1"/>
  <c r="BO544" i="1" s="1"/>
  <c r="BQ543" i="1" a="1"/>
  <c r="BQ543" i="1" s="1"/>
  <c r="BO543" i="1" s="1"/>
  <c r="BQ542" i="1" a="1"/>
  <c r="BQ542" i="1" s="1"/>
  <c r="BO542" i="1" s="1"/>
  <c r="BQ541" i="1" a="1"/>
  <c r="BQ541" i="1" s="1"/>
  <c r="BO541" i="1" s="1"/>
  <c r="BQ540" i="1" a="1"/>
  <c r="BQ540" i="1" s="1"/>
  <c r="BO540" i="1" s="1"/>
  <c r="BQ539" i="1" a="1"/>
  <c r="BQ539" i="1" s="1"/>
  <c r="BO539" i="1" s="1"/>
  <c r="BQ538" i="1" a="1"/>
  <c r="BQ538" i="1" s="1"/>
  <c r="BO538" i="1" s="1"/>
  <c r="BQ537" i="1" a="1"/>
  <c r="BQ537" i="1" s="1"/>
  <c r="BO537" i="1" s="1"/>
  <c r="BQ536" i="1" a="1"/>
  <c r="BQ536" i="1" s="1"/>
  <c r="BO536" i="1" s="1"/>
  <c r="BQ535" i="1" a="1"/>
  <c r="BQ535" i="1" s="1"/>
  <c r="BO535" i="1" s="1"/>
  <c r="BQ534" i="1" a="1"/>
  <c r="BQ534" i="1" s="1"/>
  <c r="BO534" i="1" s="1"/>
  <c r="BQ533" i="1" a="1"/>
  <c r="BQ533" i="1" s="1"/>
  <c r="BO533" i="1" s="1"/>
  <c r="BQ532" i="1" a="1"/>
  <c r="BQ532" i="1" s="1"/>
  <c r="BO532" i="1" s="1"/>
  <c r="BQ531" i="1" a="1"/>
  <c r="BQ531" i="1" s="1"/>
  <c r="BO531" i="1" s="1"/>
  <c r="BQ530" i="1" a="1"/>
  <c r="BQ530" i="1" s="1"/>
  <c r="BO530" i="1" s="1"/>
  <c r="BQ529" i="1" a="1"/>
  <c r="BQ529" i="1" s="1"/>
  <c r="BO529" i="1" s="1"/>
  <c r="BQ528" i="1" a="1"/>
  <c r="BQ528" i="1" s="1"/>
  <c r="BO528" i="1" s="1"/>
  <c r="BQ527" i="1" a="1"/>
  <c r="BQ527" i="1" s="1"/>
  <c r="BO527" i="1" s="1"/>
  <c r="BQ526" i="1" a="1"/>
  <c r="BQ526" i="1" s="1"/>
  <c r="BO526" i="1" s="1"/>
  <c r="BQ525" i="1" a="1"/>
  <c r="BQ525" i="1" s="1"/>
  <c r="BO525" i="1" s="1"/>
  <c r="BQ524" i="1" a="1"/>
  <c r="BQ524" i="1" s="1"/>
  <c r="BO524" i="1" s="1"/>
  <c r="BQ523" i="1" a="1"/>
  <c r="BQ523" i="1" s="1"/>
  <c r="BO523" i="1" s="1"/>
  <c r="BQ522" i="1" a="1"/>
  <c r="BQ522" i="1" s="1"/>
  <c r="BO522" i="1" s="1"/>
  <c r="BQ521" i="1" a="1"/>
  <c r="BQ521" i="1" s="1"/>
  <c r="BO521" i="1" s="1"/>
  <c r="BQ520" i="1" a="1"/>
  <c r="BQ520" i="1" s="1"/>
  <c r="BO520" i="1" s="1"/>
  <c r="BQ519" i="1" a="1"/>
  <c r="BQ519" i="1" s="1"/>
  <c r="BO519" i="1" s="1"/>
  <c r="BQ518" i="1" a="1"/>
  <c r="BQ518" i="1" s="1"/>
  <c r="BO518" i="1" s="1"/>
  <c r="BQ517" i="1" a="1"/>
  <c r="BQ517" i="1" s="1"/>
  <c r="BO517" i="1" s="1"/>
  <c r="BQ516" i="1" a="1"/>
  <c r="BQ516" i="1" s="1"/>
  <c r="BO516" i="1" s="1"/>
  <c r="BQ515" i="1" a="1"/>
  <c r="BQ515" i="1" s="1"/>
  <c r="BO515" i="1" s="1"/>
  <c r="BQ514" i="1" a="1"/>
  <c r="BQ514" i="1" s="1"/>
  <c r="BO514" i="1" s="1"/>
  <c r="BQ513" i="1" a="1"/>
  <c r="BQ513" i="1" s="1"/>
  <c r="BO513" i="1" s="1"/>
  <c r="BQ512" i="1" a="1"/>
  <c r="BQ512" i="1" s="1"/>
  <c r="BO512" i="1" s="1"/>
  <c r="BQ511" i="1" a="1"/>
  <c r="BQ511" i="1" s="1"/>
  <c r="BO511" i="1" s="1"/>
  <c r="BQ510" i="1" a="1"/>
  <c r="BQ510" i="1" s="1"/>
  <c r="BO510" i="1" s="1"/>
  <c r="BQ509" i="1" a="1"/>
  <c r="BQ509" i="1" s="1"/>
  <c r="BO509" i="1" s="1"/>
  <c r="BQ508" i="1" a="1"/>
  <c r="BQ508" i="1" s="1"/>
  <c r="BO508" i="1" s="1"/>
  <c r="BQ507" i="1" a="1"/>
  <c r="BQ507" i="1" s="1"/>
  <c r="BO507" i="1" s="1"/>
  <c r="BQ506" i="1" a="1"/>
  <c r="BQ506" i="1" s="1"/>
  <c r="BO506" i="1" s="1"/>
  <c r="BQ505" i="1" a="1"/>
  <c r="BQ505" i="1" s="1"/>
  <c r="BO505" i="1" s="1"/>
  <c r="BQ504" i="1" a="1"/>
  <c r="BQ504" i="1" s="1"/>
  <c r="BO504" i="1" s="1"/>
  <c r="BQ503" i="1" a="1"/>
  <c r="BQ503" i="1" s="1"/>
  <c r="BO503" i="1" s="1"/>
  <c r="BQ502" i="1" a="1"/>
  <c r="BQ502" i="1" s="1"/>
  <c r="BO502" i="1" s="1"/>
  <c r="BQ501" i="1" a="1"/>
  <c r="BQ501" i="1" s="1"/>
  <c r="BO501" i="1" s="1"/>
  <c r="BQ500" i="1" a="1"/>
  <c r="BQ500" i="1" s="1"/>
  <c r="BO500" i="1" s="1"/>
  <c r="BQ499" i="1" a="1"/>
  <c r="BQ499" i="1" s="1"/>
  <c r="BO499" i="1" s="1"/>
  <c r="BQ498" i="1" a="1"/>
  <c r="BQ498" i="1" s="1"/>
  <c r="BO498" i="1" s="1"/>
  <c r="BQ497" i="1" a="1"/>
  <c r="BQ497" i="1" s="1"/>
  <c r="BO497" i="1" s="1"/>
  <c r="BQ496" i="1" a="1"/>
  <c r="BQ496" i="1" s="1"/>
  <c r="BO496" i="1" s="1"/>
  <c r="BQ495" i="1" a="1"/>
  <c r="BQ495" i="1" s="1"/>
  <c r="BO495" i="1" s="1"/>
  <c r="BQ494" i="1" a="1"/>
  <c r="BQ494" i="1" s="1"/>
  <c r="BO494" i="1" s="1"/>
  <c r="BQ493" i="1" a="1"/>
  <c r="BQ493" i="1" s="1"/>
  <c r="BO493" i="1" s="1"/>
  <c r="BQ492" i="1" a="1"/>
  <c r="BQ492" i="1" s="1"/>
  <c r="BO492" i="1" s="1"/>
  <c r="BQ491" i="1" a="1"/>
  <c r="BQ491" i="1" s="1"/>
  <c r="BO491" i="1" s="1"/>
  <c r="BQ490" i="1" a="1"/>
  <c r="BQ490" i="1" s="1"/>
  <c r="BO490" i="1" s="1"/>
  <c r="BQ489" i="1" a="1"/>
  <c r="BQ489" i="1" s="1"/>
  <c r="BO489" i="1" s="1"/>
  <c r="BQ488" i="1" a="1"/>
  <c r="BQ488" i="1" s="1"/>
  <c r="BO488" i="1" s="1"/>
  <c r="BQ487" i="1" a="1"/>
  <c r="BQ487" i="1" s="1"/>
  <c r="BO487" i="1" s="1"/>
  <c r="BQ486" i="1" a="1"/>
  <c r="BQ486" i="1" s="1"/>
  <c r="BO486" i="1" s="1"/>
  <c r="BQ485" i="1" a="1"/>
  <c r="BQ485" i="1" s="1"/>
  <c r="BO485" i="1" s="1"/>
  <c r="BQ484" i="1" a="1"/>
  <c r="BQ484" i="1" s="1"/>
  <c r="BO484" i="1" s="1"/>
  <c r="BQ483" i="1" a="1"/>
  <c r="BQ483" i="1" s="1"/>
  <c r="BO483" i="1" s="1"/>
  <c r="BQ482" i="1" a="1"/>
  <c r="BQ482" i="1" s="1"/>
  <c r="BO482" i="1" s="1"/>
  <c r="BQ481" i="1" a="1"/>
  <c r="BQ481" i="1" s="1"/>
  <c r="BO481" i="1" s="1"/>
  <c r="BQ480" i="1" a="1"/>
  <c r="BQ480" i="1" s="1"/>
  <c r="BO480" i="1" s="1"/>
  <c r="BQ479" i="1" a="1"/>
  <c r="BQ479" i="1" s="1"/>
  <c r="BO479" i="1" s="1"/>
  <c r="BQ478" i="1" a="1"/>
  <c r="BQ478" i="1" s="1"/>
  <c r="BO478" i="1" s="1"/>
  <c r="BQ477" i="1" a="1"/>
  <c r="BQ477" i="1" s="1"/>
  <c r="BO477" i="1" s="1"/>
  <c r="BQ476" i="1" a="1"/>
  <c r="BQ476" i="1" s="1"/>
  <c r="BO476" i="1" s="1"/>
  <c r="BQ475" i="1" a="1"/>
  <c r="BQ475" i="1" s="1"/>
  <c r="BO475" i="1" s="1"/>
  <c r="BQ474" i="1" a="1"/>
  <c r="BQ474" i="1" s="1"/>
  <c r="BO474" i="1" s="1"/>
  <c r="BQ473" i="1" a="1"/>
  <c r="BQ473" i="1" s="1"/>
  <c r="BO473" i="1" s="1"/>
  <c r="BQ472" i="1" a="1"/>
  <c r="BQ472" i="1" s="1"/>
  <c r="BO472" i="1" s="1"/>
  <c r="BQ471" i="1" a="1"/>
  <c r="BQ471" i="1" s="1"/>
  <c r="BO471" i="1" s="1"/>
  <c r="BQ470" i="1" a="1"/>
  <c r="BQ470" i="1" s="1"/>
  <c r="BO470" i="1" s="1"/>
  <c r="BQ469" i="1" a="1"/>
  <c r="BQ469" i="1" s="1"/>
  <c r="BO469" i="1" s="1"/>
  <c r="BQ468" i="1" a="1"/>
  <c r="BQ468" i="1" s="1"/>
  <c r="BO468" i="1" s="1"/>
  <c r="BQ467" i="1" a="1"/>
  <c r="BQ467" i="1" s="1"/>
  <c r="BO467" i="1" s="1"/>
  <c r="BQ466" i="1" a="1"/>
  <c r="BQ466" i="1" s="1"/>
  <c r="BO466" i="1" s="1"/>
  <c r="BQ465" i="1" a="1"/>
  <c r="BQ465" i="1" s="1"/>
  <c r="BO465" i="1" s="1"/>
  <c r="BQ464" i="1" a="1"/>
  <c r="BQ464" i="1" s="1"/>
  <c r="BO464" i="1" s="1"/>
  <c r="BQ463" i="1" a="1"/>
  <c r="BQ463" i="1" s="1"/>
  <c r="BO463" i="1" s="1"/>
  <c r="BQ462" i="1" a="1"/>
  <c r="BQ462" i="1" s="1"/>
  <c r="BO462" i="1" s="1"/>
  <c r="BQ461" i="1" a="1"/>
  <c r="BQ461" i="1" s="1"/>
  <c r="BO461" i="1" s="1"/>
  <c r="BQ460" i="1" a="1"/>
  <c r="BQ460" i="1" s="1"/>
  <c r="BO460" i="1" s="1"/>
  <c r="BQ459" i="1" a="1"/>
  <c r="BQ459" i="1" s="1"/>
  <c r="BO459" i="1" s="1"/>
  <c r="BQ458" i="1" a="1"/>
  <c r="BQ458" i="1" s="1"/>
  <c r="BO458" i="1" s="1"/>
  <c r="BQ457" i="1" a="1"/>
  <c r="BQ457" i="1" s="1"/>
  <c r="BO457" i="1" s="1"/>
  <c r="BQ456" i="1" a="1"/>
  <c r="BQ456" i="1" s="1"/>
  <c r="BO456" i="1" s="1"/>
  <c r="BQ455" i="1" a="1"/>
  <c r="BQ455" i="1" s="1"/>
  <c r="BO455" i="1" s="1"/>
  <c r="BQ454" i="1" a="1"/>
  <c r="BQ454" i="1" s="1"/>
  <c r="BO454" i="1" s="1"/>
  <c r="BQ453" i="1" a="1"/>
  <c r="BQ453" i="1" s="1"/>
  <c r="BO453" i="1" s="1"/>
  <c r="BQ452" i="1" a="1"/>
  <c r="BQ452" i="1" s="1"/>
  <c r="BO452" i="1" s="1"/>
  <c r="BQ451" i="1" a="1"/>
  <c r="BQ451" i="1" s="1"/>
  <c r="BO451" i="1" s="1"/>
  <c r="BQ450" i="1" a="1"/>
  <c r="BQ450" i="1" s="1"/>
  <c r="BO450" i="1" s="1"/>
  <c r="BQ449" i="1" a="1"/>
  <c r="BQ449" i="1" s="1"/>
  <c r="BO449" i="1" s="1"/>
  <c r="BQ448" i="1" a="1"/>
  <c r="BQ448" i="1" s="1"/>
  <c r="BO448" i="1" s="1"/>
  <c r="BQ447" i="1" a="1"/>
  <c r="BQ447" i="1" s="1"/>
  <c r="BO447" i="1" s="1"/>
  <c r="BQ446" i="1" a="1"/>
  <c r="BQ446" i="1" s="1"/>
  <c r="BO446" i="1" s="1"/>
  <c r="BQ445" i="1" a="1"/>
  <c r="BQ445" i="1" s="1"/>
  <c r="BO445" i="1" s="1"/>
  <c r="BQ444" i="1" a="1"/>
  <c r="BQ444" i="1" s="1"/>
  <c r="BO444" i="1" s="1"/>
  <c r="BQ443" i="1" a="1"/>
  <c r="BQ443" i="1" s="1"/>
  <c r="BO443" i="1" s="1"/>
  <c r="BQ442" i="1" a="1"/>
  <c r="BQ442" i="1" s="1"/>
  <c r="BO442" i="1" s="1"/>
  <c r="BQ441" i="1" a="1"/>
  <c r="BQ441" i="1" s="1"/>
  <c r="BO441" i="1" s="1"/>
  <c r="BQ440" i="1" a="1"/>
  <c r="BQ440" i="1" s="1"/>
  <c r="BO440" i="1" s="1"/>
  <c r="BQ439" i="1" a="1"/>
  <c r="BQ439" i="1" s="1"/>
  <c r="BO439" i="1" s="1"/>
  <c r="BQ438" i="1" a="1"/>
  <c r="BQ438" i="1" s="1"/>
  <c r="BO438" i="1" s="1"/>
  <c r="BQ437" i="1" a="1"/>
  <c r="BQ437" i="1" s="1"/>
  <c r="BO437" i="1" s="1"/>
  <c r="BQ436" i="1" a="1"/>
  <c r="BQ436" i="1" s="1"/>
  <c r="BO436" i="1" s="1"/>
  <c r="BQ435" i="1" a="1"/>
  <c r="BQ435" i="1" s="1"/>
  <c r="BO435" i="1" s="1"/>
  <c r="BQ434" i="1" a="1"/>
  <c r="BQ434" i="1" s="1"/>
  <c r="BO434" i="1" s="1"/>
  <c r="BQ433" i="1" a="1"/>
  <c r="BQ433" i="1" s="1"/>
  <c r="BO433" i="1" s="1"/>
  <c r="BQ432" i="1" a="1"/>
  <c r="BQ432" i="1" s="1"/>
  <c r="BO432" i="1" s="1"/>
  <c r="BQ431" i="1" a="1"/>
  <c r="BQ431" i="1" s="1"/>
  <c r="BO431" i="1" s="1"/>
  <c r="BQ430" i="1" a="1"/>
  <c r="BQ430" i="1" s="1"/>
  <c r="BO430" i="1" s="1"/>
  <c r="BQ429" i="1" a="1"/>
  <c r="BQ429" i="1" s="1"/>
  <c r="BO429" i="1" s="1"/>
  <c r="BQ428" i="1" a="1"/>
  <c r="BQ428" i="1" s="1"/>
  <c r="BO428" i="1" s="1"/>
  <c r="BQ427" i="1" a="1"/>
  <c r="BQ427" i="1" s="1"/>
  <c r="BO427" i="1" s="1"/>
  <c r="BQ426" i="1" a="1"/>
  <c r="BQ426" i="1" s="1"/>
  <c r="BO426" i="1" s="1"/>
  <c r="BQ425" i="1" a="1"/>
  <c r="BQ425" i="1" s="1"/>
  <c r="BO425" i="1" s="1"/>
  <c r="BQ424" i="1" a="1"/>
  <c r="BQ424" i="1" s="1"/>
  <c r="BO424" i="1" s="1"/>
  <c r="BQ423" i="1" a="1"/>
  <c r="BQ423" i="1" s="1"/>
  <c r="BO423" i="1" s="1"/>
  <c r="BQ422" i="1" a="1"/>
  <c r="BQ422" i="1" s="1"/>
  <c r="BO422" i="1" s="1"/>
  <c r="BQ421" i="1" a="1"/>
  <c r="BQ421" i="1" s="1"/>
  <c r="BO421" i="1" s="1"/>
  <c r="BQ420" i="1" a="1"/>
  <c r="BQ420" i="1" s="1"/>
  <c r="BO420" i="1" s="1"/>
  <c r="BQ419" i="1" a="1"/>
  <c r="BQ419" i="1" s="1"/>
  <c r="BO419" i="1" s="1"/>
  <c r="BQ418" i="1" a="1"/>
  <c r="BQ418" i="1" s="1"/>
  <c r="BO418" i="1" s="1"/>
  <c r="BQ417" i="1" a="1"/>
  <c r="BQ417" i="1" s="1"/>
  <c r="BO417" i="1" s="1"/>
  <c r="BQ416" i="1" a="1"/>
  <c r="BQ416" i="1" s="1"/>
  <c r="BO416" i="1" s="1"/>
  <c r="BQ415" i="1" a="1"/>
  <c r="BQ415" i="1" s="1"/>
  <c r="BO415" i="1" s="1"/>
  <c r="BQ414" i="1" a="1"/>
  <c r="BQ414" i="1" s="1"/>
  <c r="BO414" i="1" s="1"/>
  <c r="BQ413" i="1" a="1"/>
  <c r="BQ413" i="1" s="1"/>
  <c r="BO413" i="1" s="1"/>
  <c r="BQ412" i="1" a="1"/>
  <c r="BQ412" i="1" s="1"/>
  <c r="BO412" i="1" s="1"/>
  <c r="BQ411" i="1" a="1"/>
  <c r="BQ411" i="1" s="1"/>
  <c r="BO411" i="1" s="1"/>
  <c r="BQ410" i="1" a="1"/>
  <c r="BQ410" i="1" s="1"/>
  <c r="BO410" i="1" s="1"/>
  <c r="BQ409" i="1" a="1"/>
  <c r="BQ409" i="1" s="1"/>
  <c r="BO409" i="1" s="1"/>
  <c r="BQ408" i="1" a="1"/>
  <c r="BQ408" i="1" s="1"/>
  <c r="BO408" i="1" s="1"/>
  <c r="BQ407" i="1" a="1"/>
  <c r="BQ407" i="1" s="1"/>
  <c r="BO407" i="1" s="1"/>
  <c r="BQ406" i="1" a="1"/>
  <c r="BQ406" i="1" s="1"/>
  <c r="BO406" i="1" s="1"/>
  <c r="BQ405" i="1" a="1"/>
  <c r="BQ405" i="1" s="1"/>
  <c r="BO405" i="1" s="1"/>
  <c r="BQ404" i="1" a="1"/>
  <c r="BQ404" i="1" s="1"/>
  <c r="BO404" i="1" s="1"/>
  <c r="BQ403" i="1" a="1"/>
  <c r="BQ403" i="1" s="1"/>
  <c r="BO403" i="1" s="1"/>
  <c r="BQ402" i="1" a="1"/>
  <c r="BQ402" i="1" s="1"/>
  <c r="BO402" i="1" s="1"/>
  <c r="BQ401" i="1" a="1"/>
  <c r="BQ401" i="1" s="1"/>
  <c r="BO401" i="1" s="1"/>
  <c r="BQ400" i="1" a="1"/>
  <c r="BQ400" i="1" s="1"/>
  <c r="BO400" i="1" s="1"/>
  <c r="BQ399" i="1" a="1"/>
  <c r="BQ399" i="1" s="1"/>
  <c r="BO399" i="1" s="1"/>
  <c r="BQ398" i="1" a="1"/>
  <c r="BQ398" i="1" s="1"/>
  <c r="BO398" i="1" s="1"/>
  <c r="BQ397" i="1" a="1"/>
  <c r="BQ397" i="1" s="1"/>
  <c r="BO397" i="1" s="1"/>
  <c r="BQ396" i="1" a="1"/>
  <c r="BQ396" i="1" s="1"/>
  <c r="BO396" i="1" s="1"/>
  <c r="BQ395" i="1" a="1"/>
  <c r="BQ395" i="1" s="1"/>
  <c r="BO395" i="1" s="1"/>
  <c r="BQ394" i="1" a="1"/>
  <c r="BQ394" i="1" s="1"/>
  <c r="BO394" i="1" s="1"/>
  <c r="BQ393" i="1" a="1"/>
  <c r="BQ393" i="1" s="1"/>
  <c r="BO393" i="1" s="1"/>
  <c r="BQ392" i="1" a="1"/>
  <c r="BQ392" i="1" s="1"/>
  <c r="BO392" i="1" s="1"/>
  <c r="BQ391" i="1" a="1"/>
  <c r="BQ391" i="1" s="1"/>
  <c r="BO391" i="1" s="1"/>
  <c r="BQ390" i="1" a="1"/>
  <c r="BQ390" i="1" s="1"/>
  <c r="BO390" i="1" s="1"/>
  <c r="BQ389" i="1" a="1"/>
  <c r="BQ389" i="1" s="1"/>
  <c r="BO389" i="1" s="1"/>
  <c r="BQ388" i="1" a="1"/>
  <c r="BQ388" i="1" s="1"/>
  <c r="BO388" i="1" s="1"/>
  <c r="BQ387" i="1" a="1"/>
  <c r="BQ387" i="1" s="1"/>
  <c r="BO387" i="1" s="1"/>
  <c r="BQ386" i="1" a="1"/>
  <c r="BQ386" i="1" s="1"/>
  <c r="BO386" i="1" s="1"/>
  <c r="BQ385" i="1" a="1"/>
  <c r="BQ385" i="1" s="1"/>
  <c r="BO385" i="1" s="1"/>
  <c r="BQ384" i="1" a="1"/>
  <c r="BQ384" i="1" s="1"/>
  <c r="BO384" i="1" s="1"/>
  <c r="BQ383" i="1" a="1"/>
  <c r="BQ383" i="1" s="1"/>
  <c r="BO383" i="1" s="1"/>
  <c r="BQ382" i="1" a="1"/>
  <c r="BQ382" i="1" s="1"/>
  <c r="BO382" i="1" s="1"/>
  <c r="BQ381" i="1" a="1"/>
  <c r="BQ381" i="1" s="1"/>
  <c r="BO381" i="1" s="1"/>
  <c r="BQ380" i="1" a="1"/>
  <c r="BQ380" i="1" s="1"/>
  <c r="BO380" i="1" s="1"/>
  <c r="BQ379" i="1" a="1"/>
  <c r="BQ379" i="1" s="1"/>
  <c r="BO379" i="1" s="1"/>
  <c r="BQ378" i="1" a="1"/>
  <c r="BQ378" i="1" s="1"/>
  <c r="BO378" i="1" s="1"/>
  <c r="BQ377" i="1" a="1"/>
  <c r="BQ377" i="1" s="1"/>
  <c r="BO377" i="1" s="1"/>
  <c r="BQ376" i="1" a="1"/>
  <c r="BQ376" i="1" s="1"/>
  <c r="BO376" i="1" s="1"/>
  <c r="BQ375" i="1" a="1"/>
  <c r="BQ375" i="1" s="1"/>
  <c r="BO375" i="1" s="1"/>
  <c r="BQ374" i="1" a="1"/>
  <c r="BQ374" i="1" s="1"/>
  <c r="BO374" i="1" s="1"/>
  <c r="BQ373" i="1" a="1"/>
  <c r="BQ373" i="1" s="1"/>
  <c r="BO373" i="1" s="1"/>
  <c r="BQ372" i="1" a="1"/>
  <c r="BQ372" i="1" s="1"/>
  <c r="BO372" i="1" s="1"/>
  <c r="BQ371" i="1" a="1"/>
  <c r="BQ371" i="1" s="1"/>
  <c r="BO371" i="1" s="1"/>
  <c r="BQ370" i="1" a="1"/>
  <c r="BQ370" i="1" s="1"/>
  <c r="BO370" i="1" s="1"/>
  <c r="BQ369" i="1" a="1"/>
  <c r="BQ369" i="1" s="1"/>
  <c r="BO369" i="1" s="1"/>
  <c r="BQ368" i="1" a="1"/>
  <c r="BQ368" i="1" s="1"/>
  <c r="BO368" i="1" s="1"/>
  <c r="BQ367" i="1" a="1"/>
  <c r="BQ367" i="1" s="1"/>
  <c r="BO367" i="1" s="1"/>
  <c r="BQ366" i="1" a="1"/>
  <c r="BQ366" i="1" s="1"/>
  <c r="BO366" i="1" s="1"/>
  <c r="BQ365" i="1" a="1"/>
  <c r="BQ365" i="1" s="1"/>
  <c r="BO365" i="1" s="1"/>
  <c r="BQ364" i="1" a="1"/>
  <c r="BQ364" i="1" s="1"/>
  <c r="BO364" i="1" s="1"/>
  <c r="BQ363" i="1" a="1"/>
  <c r="BQ363" i="1" s="1"/>
  <c r="BO363" i="1" s="1"/>
  <c r="BQ362" i="1" a="1"/>
  <c r="BQ362" i="1" s="1"/>
  <c r="BO362" i="1" s="1"/>
  <c r="BQ361" i="1" a="1"/>
  <c r="BQ361" i="1" s="1"/>
  <c r="BO361" i="1" s="1"/>
  <c r="BQ360" i="1" a="1"/>
  <c r="BQ360" i="1" s="1"/>
  <c r="BO360" i="1" s="1"/>
  <c r="BQ359" i="1" a="1"/>
  <c r="BQ359" i="1" s="1"/>
  <c r="BO359" i="1" s="1"/>
  <c r="BQ358" i="1" a="1"/>
  <c r="BQ358" i="1" s="1"/>
  <c r="BO358" i="1" s="1"/>
  <c r="BQ357" i="1" a="1"/>
  <c r="BQ357" i="1" s="1"/>
  <c r="BO357" i="1" s="1"/>
  <c r="BQ356" i="1" a="1"/>
  <c r="BQ356" i="1" s="1"/>
  <c r="BO356" i="1" s="1"/>
  <c r="BQ355" i="1" a="1"/>
  <c r="BQ355" i="1" s="1"/>
  <c r="BO355" i="1" s="1"/>
  <c r="BQ354" i="1" a="1"/>
  <c r="BQ354" i="1" s="1"/>
  <c r="BO354" i="1" s="1"/>
  <c r="BQ353" i="1" a="1"/>
  <c r="BQ353" i="1" s="1"/>
  <c r="BO353" i="1" s="1"/>
  <c r="BQ352" i="1" a="1"/>
  <c r="BQ352" i="1" s="1"/>
  <c r="BO352" i="1" s="1"/>
  <c r="BQ351" i="1" a="1"/>
  <c r="BQ351" i="1" s="1"/>
  <c r="BO351" i="1" s="1"/>
  <c r="BQ350" i="1" a="1"/>
  <c r="BQ350" i="1" s="1"/>
  <c r="BO350" i="1" s="1"/>
  <c r="BQ349" i="1" a="1"/>
  <c r="BQ349" i="1" s="1"/>
  <c r="BO349" i="1" s="1"/>
  <c r="BQ348" i="1" a="1"/>
  <c r="BQ348" i="1" s="1"/>
  <c r="BO348" i="1" s="1"/>
  <c r="BQ347" i="1" a="1"/>
  <c r="BQ347" i="1" s="1"/>
  <c r="BO347" i="1" s="1"/>
  <c r="BQ346" i="1" a="1"/>
  <c r="BQ346" i="1" s="1"/>
  <c r="BO346" i="1" s="1"/>
  <c r="BQ345" i="1" a="1"/>
  <c r="BQ345" i="1" s="1"/>
  <c r="BO345" i="1" s="1"/>
  <c r="BQ344" i="1" a="1"/>
  <c r="BQ344" i="1" s="1"/>
  <c r="BO344" i="1" s="1"/>
  <c r="BQ343" i="1" a="1"/>
  <c r="BQ343" i="1" s="1"/>
  <c r="BO343" i="1" s="1"/>
  <c r="BQ342" i="1" a="1"/>
  <c r="BQ342" i="1" s="1"/>
  <c r="BO342" i="1" s="1"/>
  <c r="BQ341" i="1" a="1"/>
  <c r="BQ341" i="1" s="1"/>
  <c r="BO341" i="1" s="1"/>
  <c r="BQ340" i="1" a="1"/>
  <c r="BQ340" i="1" s="1"/>
  <c r="BO340" i="1" s="1"/>
  <c r="BQ339" i="1" a="1"/>
  <c r="BQ339" i="1" s="1"/>
  <c r="BO339" i="1" s="1"/>
  <c r="BQ338" i="1" a="1"/>
  <c r="BQ338" i="1" s="1"/>
  <c r="BO338" i="1" s="1"/>
  <c r="BQ337" i="1" a="1"/>
  <c r="BQ337" i="1" s="1"/>
  <c r="BO337" i="1" s="1"/>
  <c r="BQ336" i="1" a="1"/>
  <c r="BQ336" i="1" s="1"/>
  <c r="BO336" i="1" s="1"/>
  <c r="BQ335" i="1" a="1"/>
  <c r="BQ335" i="1" s="1"/>
  <c r="BO335" i="1" s="1"/>
  <c r="BQ334" i="1" a="1"/>
  <c r="BQ334" i="1" s="1"/>
  <c r="BO334" i="1" s="1"/>
  <c r="BQ333" i="1" a="1"/>
  <c r="BQ333" i="1" s="1"/>
  <c r="BO333" i="1" s="1"/>
  <c r="BQ332" i="1" a="1"/>
  <c r="BQ332" i="1" s="1"/>
  <c r="BO332" i="1" s="1"/>
  <c r="BQ331" i="1" a="1"/>
  <c r="BQ331" i="1" s="1"/>
  <c r="BO331" i="1" s="1"/>
  <c r="BQ330" i="1" a="1"/>
  <c r="BQ330" i="1" s="1"/>
  <c r="BO330" i="1" s="1"/>
  <c r="BQ329" i="1" a="1"/>
  <c r="BQ329" i="1" s="1"/>
  <c r="BO329" i="1" s="1"/>
  <c r="BQ328" i="1" a="1"/>
  <c r="BQ328" i="1" s="1"/>
  <c r="BO328" i="1" s="1"/>
  <c r="BQ327" i="1" a="1"/>
  <c r="BQ327" i="1" s="1"/>
  <c r="BO327" i="1" s="1"/>
  <c r="BQ326" i="1" a="1"/>
  <c r="BQ326" i="1" s="1"/>
  <c r="BO326" i="1" s="1"/>
  <c r="BQ325" i="1" a="1"/>
  <c r="BQ325" i="1" s="1"/>
  <c r="BO325" i="1" s="1"/>
  <c r="BQ324" i="1" a="1"/>
  <c r="BQ324" i="1" s="1"/>
  <c r="BO324" i="1" s="1"/>
  <c r="BQ323" i="1" a="1"/>
  <c r="BQ323" i="1" s="1"/>
  <c r="BO323" i="1" s="1"/>
  <c r="BQ322" i="1" a="1"/>
  <c r="BQ322" i="1" s="1"/>
  <c r="BO322" i="1" s="1"/>
  <c r="BQ321" i="1" a="1"/>
  <c r="BQ321" i="1" s="1"/>
  <c r="BO321" i="1" s="1"/>
  <c r="BQ320" i="1" a="1"/>
  <c r="BQ320" i="1" s="1"/>
  <c r="BO320" i="1" s="1"/>
  <c r="BQ319" i="1" a="1"/>
  <c r="BQ319" i="1" s="1"/>
  <c r="BO319" i="1" s="1"/>
  <c r="BQ318" i="1" a="1"/>
  <c r="BQ318" i="1" s="1"/>
  <c r="BO318" i="1" s="1"/>
  <c r="BQ317" i="1" a="1"/>
  <c r="BQ317" i="1" s="1"/>
  <c r="BO317" i="1" s="1"/>
  <c r="BQ316" i="1" a="1"/>
  <c r="BQ316" i="1" s="1"/>
  <c r="BO316" i="1" s="1"/>
  <c r="BQ315" i="1" a="1"/>
  <c r="BQ315" i="1" s="1"/>
  <c r="BO315" i="1" s="1"/>
  <c r="BQ314" i="1" a="1"/>
  <c r="BQ314" i="1" s="1"/>
  <c r="BO314" i="1" s="1"/>
  <c r="BQ313" i="1" a="1"/>
  <c r="BQ313" i="1" s="1"/>
  <c r="BO313" i="1" s="1"/>
  <c r="BQ312" i="1" a="1"/>
  <c r="BQ312" i="1" s="1"/>
  <c r="BO312" i="1" s="1"/>
  <c r="BQ311" i="1" a="1"/>
  <c r="BQ311" i="1" s="1"/>
  <c r="BO311" i="1" s="1"/>
  <c r="BQ310" i="1" a="1"/>
  <c r="BQ310" i="1" s="1"/>
  <c r="BO310" i="1" s="1"/>
  <c r="BQ309" i="1" a="1"/>
  <c r="BQ309" i="1" s="1"/>
  <c r="BO309" i="1" s="1"/>
  <c r="BQ308" i="1" a="1"/>
  <c r="BQ308" i="1" s="1"/>
  <c r="BO308" i="1" s="1"/>
  <c r="BQ307" i="1" a="1"/>
  <c r="BQ307" i="1" s="1"/>
  <c r="BO307" i="1" s="1"/>
  <c r="BQ306" i="1" a="1"/>
  <c r="BQ306" i="1" s="1"/>
  <c r="BO306" i="1" s="1"/>
  <c r="BQ305" i="1" a="1"/>
  <c r="BQ305" i="1" s="1"/>
  <c r="BO305" i="1" s="1"/>
  <c r="BQ304" i="1" a="1"/>
  <c r="BQ304" i="1" s="1"/>
  <c r="BO304" i="1" s="1"/>
  <c r="BQ303" i="1" a="1"/>
  <c r="BQ303" i="1" s="1"/>
  <c r="BO303" i="1" s="1"/>
  <c r="BQ302" i="1" a="1"/>
  <c r="BQ302" i="1" s="1"/>
  <c r="BO302" i="1" s="1"/>
  <c r="BQ301" i="1" a="1"/>
  <c r="BQ301" i="1" s="1"/>
  <c r="BO301" i="1" s="1"/>
  <c r="BQ300" i="1" a="1"/>
  <c r="BQ300" i="1" s="1"/>
  <c r="BO300" i="1" s="1"/>
  <c r="BQ299" i="1" a="1"/>
  <c r="BQ299" i="1" s="1"/>
  <c r="BO299" i="1" s="1"/>
  <c r="BQ298" i="1" a="1"/>
  <c r="BQ298" i="1" s="1"/>
  <c r="BO298" i="1" s="1"/>
  <c r="BQ297" i="1" a="1"/>
  <c r="BQ297" i="1" s="1"/>
  <c r="BO297" i="1" s="1"/>
  <c r="BQ296" i="1" a="1"/>
  <c r="BQ296" i="1" s="1"/>
  <c r="BO296" i="1" s="1"/>
  <c r="BQ295" i="1" a="1"/>
  <c r="BQ295" i="1" s="1"/>
  <c r="BO295" i="1" s="1"/>
  <c r="BQ294" i="1" a="1"/>
  <c r="BQ294" i="1" s="1"/>
  <c r="BO294" i="1" s="1"/>
  <c r="BQ293" i="1" a="1"/>
  <c r="BQ293" i="1" s="1"/>
  <c r="BO293" i="1" s="1"/>
  <c r="BQ292" i="1" a="1"/>
  <c r="BQ292" i="1" s="1"/>
  <c r="BO292" i="1" s="1"/>
  <c r="BQ291" i="1" a="1"/>
  <c r="BQ291" i="1" s="1"/>
  <c r="BO291" i="1" s="1"/>
  <c r="BQ290" i="1" a="1"/>
  <c r="BQ290" i="1" s="1"/>
  <c r="BO290" i="1" s="1"/>
  <c r="BQ289" i="1" a="1"/>
  <c r="BQ289" i="1" s="1"/>
  <c r="BO289" i="1" s="1"/>
  <c r="BQ288" i="1" a="1"/>
  <c r="BQ288" i="1" s="1"/>
  <c r="BO288" i="1" s="1"/>
  <c r="BQ287" i="1" a="1"/>
  <c r="BQ287" i="1" s="1"/>
  <c r="BO287" i="1" s="1"/>
  <c r="BQ286" i="1" a="1"/>
  <c r="BQ286" i="1" s="1"/>
  <c r="BO286" i="1" s="1"/>
  <c r="BQ285" i="1" a="1"/>
  <c r="BQ285" i="1" s="1"/>
  <c r="BO285" i="1" s="1"/>
  <c r="BQ284" i="1" a="1"/>
  <c r="BQ284" i="1" s="1"/>
  <c r="BO284" i="1" s="1"/>
  <c r="BQ283" i="1" a="1"/>
  <c r="BQ283" i="1" s="1"/>
  <c r="BO283" i="1" s="1"/>
  <c r="BQ282" i="1" a="1"/>
  <c r="BQ282" i="1" s="1"/>
  <c r="BO282" i="1" s="1"/>
  <c r="BQ281" i="1" a="1"/>
  <c r="BQ281" i="1" s="1"/>
  <c r="BO281" i="1" s="1"/>
  <c r="BQ280" i="1" a="1"/>
  <c r="BQ280" i="1" s="1"/>
  <c r="BO280" i="1" s="1"/>
  <c r="BQ279" i="1" a="1"/>
  <c r="BQ279" i="1" s="1"/>
  <c r="BO279" i="1" s="1"/>
  <c r="BQ278" i="1" a="1"/>
  <c r="BQ278" i="1" s="1"/>
  <c r="BO278" i="1" s="1"/>
  <c r="BQ277" i="1" a="1"/>
  <c r="BQ277" i="1" s="1"/>
  <c r="BO277" i="1" s="1"/>
  <c r="BQ276" i="1" a="1"/>
  <c r="BQ276" i="1" s="1"/>
  <c r="BO276" i="1" s="1"/>
  <c r="BQ275" i="1" a="1"/>
  <c r="BQ275" i="1" s="1"/>
  <c r="BO275" i="1" s="1"/>
  <c r="BQ274" i="1" a="1"/>
  <c r="BQ274" i="1" s="1"/>
  <c r="BO274" i="1" s="1"/>
  <c r="BQ273" i="1" a="1"/>
  <c r="BQ273" i="1" s="1"/>
  <c r="BO273" i="1" s="1"/>
  <c r="BQ272" i="1" a="1"/>
  <c r="BQ272" i="1" s="1"/>
  <c r="BO272" i="1" s="1"/>
  <c r="BQ271" i="1" a="1"/>
  <c r="BQ271" i="1" s="1"/>
  <c r="BO271" i="1" s="1"/>
  <c r="BQ270" i="1" a="1"/>
  <c r="BQ270" i="1" s="1"/>
  <c r="BO270" i="1" s="1"/>
  <c r="BQ269" i="1" a="1"/>
  <c r="BQ269" i="1" s="1"/>
  <c r="BO269" i="1" s="1"/>
  <c r="BQ268" i="1" a="1"/>
  <c r="BQ268" i="1" s="1"/>
  <c r="BO268" i="1" s="1"/>
  <c r="BQ267" i="1" a="1"/>
  <c r="BQ267" i="1" s="1"/>
  <c r="BO267" i="1" s="1"/>
  <c r="BQ266" i="1" a="1"/>
  <c r="BQ266" i="1" s="1"/>
  <c r="BO266" i="1" s="1"/>
  <c r="BQ265" i="1" a="1"/>
  <c r="BQ265" i="1" s="1"/>
  <c r="BO265" i="1" s="1"/>
  <c r="BQ264" i="1" a="1"/>
  <c r="BQ264" i="1" s="1"/>
  <c r="BO264" i="1" s="1"/>
  <c r="BQ263" i="1" a="1"/>
  <c r="BQ263" i="1" s="1"/>
  <c r="BO263" i="1" s="1"/>
  <c r="BQ262" i="1" a="1"/>
  <c r="BQ262" i="1" s="1"/>
  <c r="BO262" i="1" s="1"/>
  <c r="BQ261" i="1" a="1"/>
  <c r="BQ261" i="1" s="1"/>
  <c r="BO261" i="1" s="1"/>
  <c r="BQ260" i="1" a="1"/>
  <c r="BQ260" i="1" s="1"/>
  <c r="BO260" i="1" s="1"/>
  <c r="BQ259" i="1" a="1"/>
  <c r="BQ259" i="1" s="1"/>
  <c r="BO259" i="1" s="1"/>
  <c r="BQ258" i="1" a="1"/>
  <c r="BQ258" i="1" s="1"/>
  <c r="BO258" i="1" s="1"/>
  <c r="BQ257" i="1" a="1"/>
  <c r="BQ257" i="1" s="1"/>
  <c r="BO257" i="1" s="1"/>
  <c r="BQ256" i="1" a="1"/>
  <c r="BQ256" i="1" s="1"/>
  <c r="BO256" i="1" s="1"/>
  <c r="BQ255" i="1" a="1"/>
  <c r="BQ255" i="1" s="1"/>
  <c r="BO255" i="1" s="1"/>
  <c r="BQ254" i="1" a="1"/>
  <c r="BQ254" i="1" s="1"/>
  <c r="BO254" i="1" s="1"/>
  <c r="BQ253" i="1" a="1"/>
  <c r="BQ253" i="1" s="1"/>
  <c r="BO253" i="1" s="1"/>
  <c r="BQ252" i="1" a="1"/>
  <c r="BQ252" i="1" s="1"/>
  <c r="BO252" i="1" s="1"/>
  <c r="BQ251" i="1" a="1"/>
  <c r="BQ251" i="1" s="1"/>
  <c r="BO251" i="1" s="1"/>
  <c r="BQ250" i="1" a="1"/>
  <c r="BQ250" i="1" s="1"/>
  <c r="BO250" i="1" s="1"/>
  <c r="BQ249" i="1" a="1"/>
  <c r="BQ249" i="1" s="1"/>
  <c r="BO249" i="1" s="1"/>
  <c r="BQ248" i="1" a="1"/>
  <c r="BQ248" i="1" s="1"/>
  <c r="BO248" i="1" s="1"/>
  <c r="BQ247" i="1" a="1"/>
  <c r="BQ247" i="1" s="1"/>
  <c r="BO247" i="1" s="1"/>
  <c r="BQ246" i="1" a="1"/>
  <c r="BQ246" i="1" s="1"/>
  <c r="BO246" i="1" s="1"/>
  <c r="BQ245" i="1" a="1"/>
  <c r="BQ245" i="1" s="1"/>
  <c r="BO245" i="1" s="1"/>
  <c r="BQ244" i="1" a="1"/>
  <c r="BQ244" i="1" s="1"/>
  <c r="BO244" i="1" s="1"/>
  <c r="BQ243" i="1" a="1"/>
  <c r="BQ243" i="1" s="1"/>
  <c r="BO243" i="1" s="1"/>
  <c r="BQ242" i="1" a="1"/>
  <c r="BQ242" i="1" s="1"/>
  <c r="BO242" i="1" s="1"/>
  <c r="BQ241" i="1" a="1"/>
  <c r="BQ241" i="1" s="1"/>
  <c r="BO241" i="1" s="1"/>
  <c r="BQ240" i="1" a="1"/>
  <c r="BQ240" i="1" s="1"/>
  <c r="BO240" i="1" s="1"/>
  <c r="BQ239" i="1" a="1"/>
  <c r="BQ239" i="1" s="1"/>
  <c r="BO239" i="1" s="1"/>
  <c r="BQ238" i="1" a="1"/>
  <c r="BQ238" i="1" s="1"/>
  <c r="BO238" i="1" s="1"/>
  <c r="BQ237" i="1" a="1"/>
  <c r="BQ237" i="1" s="1"/>
  <c r="BO237" i="1" s="1"/>
  <c r="BQ236" i="1" a="1"/>
  <c r="BQ236" i="1" s="1"/>
  <c r="BO236" i="1" s="1"/>
  <c r="BQ235" i="1" a="1"/>
  <c r="BQ235" i="1" s="1"/>
  <c r="BO235" i="1" s="1"/>
  <c r="BQ234" i="1" a="1"/>
  <c r="BQ234" i="1" s="1"/>
  <c r="BO234" i="1" s="1"/>
  <c r="BQ233" i="1" a="1"/>
  <c r="BQ233" i="1" s="1"/>
  <c r="BO233" i="1" s="1"/>
  <c r="BQ232" i="1" a="1"/>
  <c r="BQ232" i="1" s="1"/>
  <c r="BO232" i="1" s="1"/>
  <c r="BQ231" i="1" a="1"/>
  <c r="BQ231" i="1" s="1"/>
  <c r="BO231" i="1" s="1"/>
  <c r="BQ230" i="1" a="1"/>
  <c r="BQ230" i="1" s="1"/>
  <c r="BO230" i="1" s="1"/>
  <c r="BQ229" i="1" a="1"/>
  <c r="BQ229" i="1" s="1"/>
  <c r="BO229" i="1" s="1"/>
  <c r="BQ228" i="1" a="1"/>
  <c r="BQ228" i="1" s="1"/>
  <c r="BO228" i="1" s="1"/>
  <c r="BQ227" i="1" a="1"/>
  <c r="BQ227" i="1" s="1"/>
  <c r="BO227" i="1" s="1"/>
  <c r="BQ226" i="1" a="1"/>
  <c r="BQ226" i="1" s="1"/>
  <c r="BO226" i="1" s="1"/>
  <c r="BQ225" i="1" a="1"/>
  <c r="BQ225" i="1" s="1"/>
  <c r="BO225" i="1" s="1"/>
  <c r="BQ224" i="1" a="1"/>
  <c r="BQ224" i="1" s="1"/>
  <c r="BO224" i="1" s="1"/>
  <c r="BQ223" i="1" a="1"/>
  <c r="BQ223" i="1" s="1"/>
  <c r="BO223" i="1" s="1"/>
  <c r="BQ222" i="1" a="1"/>
  <c r="BQ222" i="1" s="1"/>
  <c r="BO222" i="1" s="1"/>
  <c r="BQ221" i="1" a="1"/>
  <c r="BQ221" i="1" s="1"/>
  <c r="BO221" i="1" s="1"/>
  <c r="BQ220" i="1" a="1"/>
  <c r="BQ220" i="1" s="1"/>
  <c r="BO220" i="1" s="1"/>
  <c r="BQ219" i="1" a="1"/>
  <c r="BQ219" i="1" s="1"/>
  <c r="BO219" i="1" s="1"/>
  <c r="BQ218" i="1" a="1"/>
  <c r="BQ218" i="1" s="1"/>
  <c r="BO218" i="1" s="1"/>
  <c r="BQ217" i="1" a="1"/>
  <c r="BQ217" i="1" s="1"/>
  <c r="BO217" i="1" s="1"/>
  <c r="BQ216" i="1" a="1"/>
  <c r="BQ216" i="1" s="1"/>
  <c r="BO216" i="1" s="1"/>
  <c r="BQ215" i="1" a="1"/>
  <c r="BQ215" i="1" s="1"/>
  <c r="BO215" i="1" s="1"/>
  <c r="BQ214" i="1" a="1"/>
  <c r="BQ214" i="1" s="1"/>
  <c r="BO214" i="1" s="1"/>
  <c r="BQ213" i="1" a="1"/>
  <c r="BQ213" i="1" s="1"/>
  <c r="BO213" i="1" s="1"/>
  <c r="BQ212" i="1" a="1"/>
  <c r="BQ212" i="1" s="1"/>
  <c r="BO212" i="1" s="1"/>
  <c r="BQ211" i="1" a="1"/>
  <c r="BQ211" i="1" s="1"/>
  <c r="BO211" i="1" s="1"/>
  <c r="BQ210" i="1" a="1"/>
  <c r="BQ210" i="1" s="1"/>
  <c r="BO210" i="1" s="1"/>
  <c r="BQ209" i="1" a="1"/>
  <c r="BQ209" i="1" s="1"/>
  <c r="BO209" i="1" s="1"/>
  <c r="BQ208" i="1" a="1"/>
  <c r="BQ208" i="1" s="1"/>
  <c r="BO208" i="1" s="1"/>
  <c r="BQ207" i="1" a="1"/>
  <c r="BQ207" i="1" s="1"/>
  <c r="BO207" i="1" s="1"/>
  <c r="BQ206" i="1" a="1"/>
  <c r="BQ206" i="1" s="1"/>
  <c r="BO206" i="1" s="1"/>
  <c r="BQ205" i="1" a="1"/>
  <c r="BQ205" i="1" s="1"/>
  <c r="BO205" i="1" s="1"/>
  <c r="BQ204" i="1" a="1"/>
  <c r="BQ204" i="1" s="1"/>
  <c r="BO204" i="1" s="1"/>
  <c r="BQ203" i="1" a="1"/>
  <c r="BQ203" i="1" s="1"/>
  <c r="BO203" i="1" s="1"/>
  <c r="BQ202" i="1" a="1"/>
  <c r="BQ202" i="1" s="1"/>
  <c r="BO202" i="1" s="1"/>
  <c r="BQ201" i="1" a="1"/>
  <c r="BQ201" i="1" s="1"/>
  <c r="BO201" i="1" s="1"/>
  <c r="BQ200" i="1" a="1"/>
  <c r="BQ200" i="1" s="1"/>
  <c r="BO200" i="1" s="1"/>
  <c r="BQ199" i="1" a="1"/>
  <c r="BQ199" i="1" s="1"/>
  <c r="BO199" i="1" s="1"/>
  <c r="BQ198" i="1" a="1"/>
  <c r="BQ198" i="1" s="1"/>
  <c r="BO198" i="1" s="1"/>
  <c r="BQ197" i="1" a="1"/>
  <c r="BQ197" i="1" s="1"/>
  <c r="BO197" i="1" s="1"/>
  <c r="BQ196" i="1" a="1"/>
  <c r="BQ196" i="1" s="1"/>
  <c r="BO196" i="1" s="1"/>
  <c r="BQ195" i="1" a="1"/>
  <c r="BQ195" i="1" s="1"/>
  <c r="BO195" i="1" s="1"/>
  <c r="BQ194" i="1" a="1"/>
  <c r="BQ194" i="1" s="1"/>
  <c r="BO194" i="1" s="1"/>
  <c r="BQ193" i="1" a="1"/>
  <c r="BQ193" i="1" s="1"/>
  <c r="BO193" i="1" s="1"/>
  <c r="BQ192" i="1" a="1"/>
  <c r="BQ192" i="1" s="1"/>
  <c r="BO192" i="1" s="1"/>
  <c r="BQ191" i="1" a="1"/>
  <c r="BQ191" i="1" s="1"/>
  <c r="BO191" i="1" s="1"/>
  <c r="BQ190" i="1" a="1"/>
  <c r="BQ190" i="1" s="1"/>
  <c r="BO190" i="1" s="1"/>
  <c r="BQ189" i="1" a="1"/>
  <c r="BQ189" i="1" s="1"/>
  <c r="BO189" i="1" s="1"/>
  <c r="BQ188" i="1" a="1"/>
  <c r="BQ188" i="1" s="1"/>
  <c r="BO188" i="1" s="1"/>
  <c r="BQ187" i="1" a="1"/>
  <c r="BQ187" i="1" s="1"/>
  <c r="BO187" i="1" s="1"/>
  <c r="BQ186" i="1" a="1"/>
  <c r="BQ186" i="1" s="1"/>
  <c r="BO186" i="1" s="1"/>
  <c r="BQ185" i="1" a="1"/>
  <c r="BQ185" i="1" s="1"/>
  <c r="BO185" i="1" s="1"/>
  <c r="BQ184" i="1" a="1"/>
  <c r="BQ184" i="1" s="1"/>
  <c r="BO184" i="1" s="1"/>
  <c r="BQ183" i="1" a="1"/>
  <c r="BQ183" i="1" s="1"/>
  <c r="BO183" i="1" s="1"/>
  <c r="BQ182" i="1" a="1"/>
  <c r="BQ182" i="1" s="1"/>
  <c r="BO182" i="1" s="1"/>
  <c r="BQ181" i="1" a="1"/>
  <c r="BQ181" i="1" s="1"/>
  <c r="BO181" i="1" s="1"/>
  <c r="BQ180" i="1" a="1"/>
  <c r="BQ180" i="1" s="1"/>
  <c r="BO180" i="1" s="1"/>
  <c r="BQ179" i="1" a="1"/>
  <c r="BQ179" i="1" s="1"/>
  <c r="BO179" i="1" s="1"/>
  <c r="BQ178" i="1" a="1"/>
  <c r="BQ178" i="1" s="1"/>
  <c r="BO178" i="1" s="1"/>
  <c r="BQ177" i="1" a="1"/>
  <c r="BQ177" i="1" s="1"/>
  <c r="BO177" i="1" s="1"/>
  <c r="BQ176" i="1" a="1"/>
  <c r="BQ176" i="1" s="1"/>
  <c r="BO176" i="1" s="1"/>
  <c r="BQ175" i="1" a="1"/>
  <c r="BQ175" i="1" s="1"/>
  <c r="BO175" i="1" s="1"/>
  <c r="BQ174" i="1" a="1"/>
  <c r="BQ174" i="1" s="1"/>
  <c r="BO174" i="1" s="1"/>
  <c r="BQ173" i="1" a="1"/>
  <c r="BQ173" i="1" s="1"/>
  <c r="BO173" i="1" s="1"/>
  <c r="BQ172" i="1" a="1"/>
  <c r="BQ172" i="1" s="1"/>
  <c r="BO172" i="1" s="1"/>
  <c r="BQ171" i="1" a="1"/>
  <c r="BQ171" i="1" s="1"/>
  <c r="BO171" i="1" s="1"/>
  <c r="BQ170" i="1" a="1"/>
  <c r="BQ170" i="1" s="1"/>
  <c r="BO170" i="1" s="1"/>
  <c r="BQ169" i="1" a="1"/>
  <c r="BQ169" i="1" s="1"/>
  <c r="BO169" i="1" s="1"/>
  <c r="BQ168" i="1" a="1"/>
  <c r="BQ168" i="1" s="1"/>
  <c r="BO168" i="1" s="1"/>
  <c r="BQ167" i="1" a="1"/>
  <c r="BQ167" i="1" s="1"/>
  <c r="BO167" i="1" s="1"/>
  <c r="BQ166" i="1" a="1"/>
  <c r="BQ166" i="1" s="1"/>
  <c r="BO166" i="1" s="1"/>
  <c r="BQ165" i="1" a="1"/>
  <c r="BQ165" i="1" s="1"/>
  <c r="BO165" i="1" s="1"/>
  <c r="BQ164" i="1" a="1"/>
  <c r="BQ164" i="1" s="1"/>
  <c r="BO164" i="1" s="1"/>
  <c r="BQ163" i="1" a="1"/>
  <c r="BQ163" i="1" s="1"/>
  <c r="BO163" i="1" s="1"/>
  <c r="BQ162" i="1" a="1"/>
  <c r="BQ162" i="1" s="1"/>
  <c r="BO162" i="1" s="1"/>
  <c r="BQ161" i="1" a="1"/>
  <c r="BQ161" i="1" s="1"/>
  <c r="BO161" i="1" s="1"/>
  <c r="BQ160" i="1" a="1"/>
  <c r="BQ160" i="1" s="1"/>
  <c r="BO160" i="1" s="1"/>
  <c r="BQ159" i="1" a="1"/>
  <c r="BQ159" i="1" s="1"/>
  <c r="BO159" i="1" s="1"/>
  <c r="BQ158" i="1" a="1"/>
  <c r="BQ158" i="1" s="1"/>
  <c r="BO158" i="1" s="1"/>
  <c r="BQ157" i="1" a="1"/>
  <c r="BQ157" i="1" s="1"/>
  <c r="BO157" i="1" s="1"/>
  <c r="BQ156" i="1" a="1"/>
  <c r="BQ156" i="1" s="1"/>
  <c r="BO156" i="1" s="1"/>
  <c r="BQ155" i="1" a="1"/>
  <c r="BQ155" i="1" s="1"/>
  <c r="BO155" i="1" s="1"/>
  <c r="BQ154" i="1" a="1"/>
  <c r="BQ154" i="1" s="1"/>
  <c r="BO154" i="1" s="1"/>
  <c r="BQ153" i="1" a="1"/>
  <c r="BQ153" i="1" s="1"/>
  <c r="BO153" i="1" s="1"/>
  <c r="BQ152" i="1" a="1"/>
  <c r="BQ152" i="1" s="1"/>
  <c r="BO152" i="1" s="1"/>
  <c r="BQ151" i="1" a="1"/>
  <c r="BQ151" i="1" s="1"/>
  <c r="BO151" i="1" s="1"/>
  <c r="BQ150" i="1" a="1"/>
  <c r="BQ150" i="1" s="1"/>
  <c r="BO150" i="1" s="1"/>
  <c r="BQ149" i="1" a="1"/>
  <c r="BQ149" i="1" s="1"/>
  <c r="BO149" i="1" s="1"/>
  <c r="BQ148" i="1" a="1"/>
  <c r="BQ148" i="1" s="1"/>
  <c r="BO148" i="1" s="1"/>
  <c r="BQ147" i="1" a="1"/>
  <c r="BQ147" i="1" s="1"/>
  <c r="BO147" i="1" s="1"/>
  <c r="BQ146" i="1" a="1"/>
  <c r="BQ146" i="1" s="1"/>
  <c r="BO146" i="1" s="1"/>
  <c r="BQ145" i="1" a="1"/>
  <c r="BQ145" i="1" s="1"/>
  <c r="BO145" i="1" s="1"/>
  <c r="BQ144" i="1" a="1"/>
  <c r="BQ144" i="1" s="1"/>
  <c r="BO144" i="1" s="1"/>
  <c r="BQ143" i="1" a="1"/>
  <c r="BQ143" i="1" s="1"/>
  <c r="BO143" i="1" s="1"/>
  <c r="BQ142" i="1" a="1"/>
  <c r="BQ142" i="1" s="1"/>
  <c r="BO142" i="1" s="1"/>
  <c r="BQ141" i="1" a="1"/>
  <c r="BQ141" i="1" s="1"/>
  <c r="BO141" i="1" s="1"/>
  <c r="BQ140" i="1" a="1"/>
  <c r="BQ140" i="1" s="1"/>
  <c r="BO140" i="1" s="1"/>
  <c r="BQ139" i="1" a="1"/>
  <c r="BQ139" i="1" s="1"/>
  <c r="BO139" i="1" s="1"/>
  <c r="BQ138" i="1" a="1"/>
  <c r="BQ138" i="1" s="1"/>
  <c r="BO138" i="1" s="1"/>
  <c r="BQ137" i="1" a="1"/>
  <c r="BQ137" i="1" s="1"/>
  <c r="BO137" i="1" s="1"/>
  <c r="BQ136" i="1" a="1"/>
  <c r="BQ136" i="1" s="1"/>
  <c r="BO136" i="1" s="1"/>
  <c r="BQ135" i="1" a="1"/>
  <c r="BQ135" i="1" s="1"/>
  <c r="BO135" i="1" s="1"/>
  <c r="BQ134" i="1" a="1"/>
  <c r="BQ134" i="1" s="1"/>
  <c r="BO134" i="1" s="1"/>
  <c r="BQ133" i="1" a="1"/>
  <c r="BQ133" i="1" s="1"/>
  <c r="BO133" i="1" s="1"/>
  <c r="BQ132" i="1" a="1"/>
  <c r="BQ132" i="1" s="1"/>
  <c r="BO132" i="1" s="1"/>
  <c r="BQ131" i="1" a="1"/>
  <c r="BQ131" i="1" s="1"/>
  <c r="BO131" i="1" s="1"/>
  <c r="BQ130" i="1" a="1"/>
  <c r="BQ130" i="1" s="1"/>
  <c r="BO130" i="1" s="1"/>
  <c r="BQ129" i="1" a="1"/>
  <c r="BQ129" i="1" s="1"/>
  <c r="BO129" i="1" s="1"/>
  <c r="BQ128" i="1" a="1"/>
  <c r="BQ128" i="1" s="1"/>
  <c r="BO128" i="1" s="1"/>
  <c r="BQ127" i="1" a="1"/>
  <c r="BQ127" i="1" s="1"/>
  <c r="BO127" i="1" s="1"/>
  <c r="BQ126" i="1" a="1"/>
  <c r="BQ126" i="1" s="1"/>
  <c r="BO126" i="1" s="1"/>
  <c r="BQ125" i="1" a="1"/>
  <c r="BQ125" i="1" s="1"/>
  <c r="BO125" i="1" s="1"/>
  <c r="BQ124" i="1" a="1"/>
  <c r="BQ124" i="1" s="1"/>
  <c r="BO124" i="1" s="1"/>
  <c r="BQ123" i="1" a="1"/>
  <c r="BQ123" i="1" s="1"/>
  <c r="BO123" i="1" s="1"/>
  <c r="BQ122" i="1" a="1"/>
  <c r="BQ122" i="1" s="1"/>
  <c r="BO122" i="1" s="1"/>
  <c r="BQ121" i="1" a="1"/>
  <c r="BQ121" i="1" s="1"/>
  <c r="BO121" i="1" s="1"/>
  <c r="BQ120" i="1" a="1"/>
  <c r="BQ120" i="1" s="1"/>
  <c r="BO120" i="1" s="1"/>
  <c r="BQ119" i="1" a="1"/>
  <c r="BQ119" i="1" s="1"/>
  <c r="BO119" i="1" s="1"/>
  <c r="BQ118" i="1" a="1"/>
  <c r="BQ118" i="1" s="1"/>
  <c r="BO118" i="1" s="1"/>
  <c r="BQ117" i="1" a="1"/>
  <c r="BQ117" i="1" s="1"/>
  <c r="BO117" i="1" s="1"/>
  <c r="BQ116" i="1" a="1"/>
  <c r="BQ116" i="1" s="1"/>
  <c r="BO116" i="1" s="1"/>
  <c r="BQ115" i="1" a="1"/>
  <c r="BQ115" i="1" s="1"/>
  <c r="BO115" i="1" s="1"/>
  <c r="BQ114" i="1" a="1"/>
  <c r="BQ114" i="1" s="1"/>
  <c r="BO114" i="1" s="1"/>
  <c r="BQ113" i="1" a="1"/>
  <c r="BQ113" i="1" s="1"/>
  <c r="BO113" i="1" s="1"/>
  <c r="BQ112" i="1" a="1"/>
  <c r="BQ112" i="1" s="1"/>
  <c r="BO112" i="1" s="1"/>
  <c r="BQ111" i="1" a="1"/>
  <c r="BQ111" i="1" s="1"/>
  <c r="BO111" i="1" s="1"/>
  <c r="BQ110" i="1" a="1"/>
  <c r="BQ110" i="1" s="1"/>
  <c r="BO110" i="1" s="1"/>
  <c r="BQ109" i="1" a="1"/>
  <c r="BQ109" i="1" s="1"/>
  <c r="BO109" i="1" s="1"/>
  <c r="BQ108" i="1" a="1"/>
  <c r="BQ108" i="1" s="1"/>
  <c r="BO108" i="1" s="1"/>
  <c r="BQ107" i="1" a="1"/>
  <c r="BQ107" i="1" s="1"/>
  <c r="BO107" i="1" s="1"/>
  <c r="BQ106" i="1" a="1"/>
  <c r="BQ106" i="1" s="1"/>
  <c r="BO106" i="1" s="1"/>
  <c r="BQ105" i="1" a="1"/>
  <c r="BQ105" i="1" s="1"/>
  <c r="BO105" i="1" s="1"/>
  <c r="BQ104" i="1" a="1"/>
  <c r="BQ104" i="1" s="1"/>
  <c r="BO104" i="1" s="1"/>
  <c r="BQ103" i="1" a="1"/>
  <c r="BQ103" i="1" s="1"/>
  <c r="BO103" i="1" s="1"/>
  <c r="BQ102" i="1" a="1"/>
  <c r="BQ102" i="1" s="1"/>
  <c r="BO102" i="1" s="1"/>
  <c r="BQ101" i="1" a="1"/>
  <c r="BQ101" i="1" s="1"/>
  <c r="BO101" i="1" s="1"/>
  <c r="BQ100" i="1" a="1"/>
  <c r="BQ100" i="1" s="1"/>
  <c r="BO100" i="1" s="1"/>
  <c r="BQ99" i="1" a="1"/>
  <c r="BQ99" i="1" s="1"/>
  <c r="BO99" i="1" s="1"/>
  <c r="BQ98" i="1" a="1"/>
  <c r="BQ98" i="1" s="1"/>
  <c r="BO98" i="1" s="1"/>
  <c r="BQ97" i="1" a="1"/>
  <c r="BQ97" i="1" s="1"/>
  <c r="BO97" i="1" s="1"/>
  <c r="BQ96" i="1" a="1"/>
  <c r="BQ96" i="1" s="1"/>
  <c r="BO96" i="1" s="1"/>
  <c r="BQ95" i="1" a="1"/>
  <c r="BQ95" i="1" s="1"/>
  <c r="BO95" i="1" s="1"/>
  <c r="BQ94" i="1" a="1"/>
  <c r="BQ94" i="1" s="1"/>
  <c r="BO94" i="1" s="1"/>
  <c r="BQ93" i="1" a="1"/>
  <c r="BQ93" i="1" s="1"/>
  <c r="BO93" i="1" s="1"/>
  <c r="BQ92" i="1" a="1"/>
  <c r="BQ92" i="1" s="1"/>
  <c r="BO92" i="1" s="1"/>
  <c r="BQ91" i="1" a="1"/>
  <c r="BQ91" i="1" s="1"/>
  <c r="BO91" i="1" s="1"/>
  <c r="BQ90" i="1" a="1"/>
  <c r="BQ90" i="1" s="1"/>
  <c r="BO90" i="1" s="1"/>
  <c r="BQ89" i="1" a="1"/>
  <c r="BQ89" i="1" s="1"/>
  <c r="BO89" i="1" s="1"/>
  <c r="BQ88" i="1" a="1"/>
  <c r="BQ88" i="1" s="1"/>
  <c r="BO88" i="1" s="1"/>
  <c r="BQ87" i="1" a="1"/>
  <c r="BQ87" i="1" s="1"/>
  <c r="BO87" i="1" s="1"/>
  <c r="BQ86" i="1" a="1"/>
  <c r="BQ86" i="1" s="1"/>
  <c r="BO86" i="1" s="1"/>
  <c r="BQ85" i="1" a="1"/>
  <c r="BQ85" i="1" s="1"/>
  <c r="BO85" i="1" s="1"/>
  <c r="BQ84" i="1" a="1"/>
  <c r="BQ84" i="1" s="1"/>
  <c r="BO84" i="1" s="1"/>
  <c r="BQ83" i="1" a="1"/>
  <c r="BQ83" i="1" s="1"/>
  <c r="BO83" i="1" s="1"/>
  <c r="BQ82" i="1" a="1"/>
  <c r="BQ82" i="1" s="1"/>
  <c r="BO82" i="1" s="1"/>
  <c r="BQ81" i="1" a="1"/>
  <c r="BQ81" i="1" s="1"/>
  <c r="BO81" i="1" s="1"/>
  <c r="BQ80" i="1" a="1"/>
  <c r="BQ80" i="1" s="1"/>
  <c r="BO80" i="1" s="1"/>
  <c r="BQ79" i="1" a="1"/>
  <c r="BQ79" i="1" s="1"/>
  <c r="BO79" i="1" s="1"/>
  <c r="BQ78" i="1" a="1"/>
  <c r="BQ78" i="1" s="1"/>
  <c r="BO78" i="1" s="1"/>
  <c r="BQ77" i="1" a="1"/>
  <c r="BQ77" i="1" s="1"/>
  <c r="BO77" i="1" s="1"/>
  <c r="BQ76" i="1" a="1"/>
  <c r="BQ76" i="1" s="1"/>
  <c r="BO76" i="1" s="1"/>
  <c r="BQ75" i="1" a="1"/>
  <c r="BQ75" i="1" s="1"/>
  <c r="BO75" i="1" s="1"/>
  <c r="BQ74" i="1" a="1"/>
  <c r="BQ74" i="1" s="1"/>
  <c r="BO74" i="1" s="1"/>
  <c r="BQ73" i="1" a="1"/>
  <c r="BQ73" i="1" s="1"/>
  <c r="BO73" i="1" s="1"/>
  <c r="BQ72" i="1" a="1"/>
  <c r="BQ72" i="1" s="1"/>
  <c r="BO72" i="1" s="1"/>
  <c r="BQ71" i="1" a="1"/>
  <c r="BQ71" i="1" s="1"/>
  <c r="BO71" i="1" s="1"/>
  <c r="BQ70" i="1" a="1"/>
  <c r="BQ70" i="1" s="1"/>
  <c r="BO70" i="1" s="1"/>
  <c r="BQ69" i="1" a="1"/>
  <c r="BQ69" i="1" s="1"/>
  <c r="BO69" i="1" s="1"/>
  <c r="BQ68" i="1" a="1"/>
  <c r="BQ68" i="1" s="1"/>
  <c r="BO68" i="1" s="1"/>
  <c r="BQ67" i="1" a="1"/>
  <c r="BQ67" i="1" s="1"/>
  <c r="BO67" i="1" s="1"/>
  <c r="BQ66" i="1" a="1"/>
  <c r="BQ66" i="1" s="1"/>
  <c r="BO66" i="1" s="1"/>
  <c r="BQ65" i="1" a="1"/>
  <c r="BQ65" i="1" s="1"/>
  <c r="BO65" i="1" s="1"/>
  <c r="BQ64" i="1" a="1"/>
  <c r="BQ64" i="1" s="1"/>
  <c r="BO64" i="1" s="1"/>
  <c r="BQ63" i="1" a="1"/>
  <c r="BQ63" i="1" s="1"/>
  <c r="BO63" i="1" s="1"/>
  <c r="BQ62" i="1" a="1"/>
  <c r="BQ62" i="1" s="1"/>
  <c r="BO62" i="1" s="1"/>
  <c r="BQ61" i="1" a="1"/>
  <c r="BQ61" i="1" s="1"/>
  <c r="BO61" i="1" s="1"/>
  <c r="BQ60" i="1" a="1"/>
  <c r="BQ60" i="1" s="1"/>
  <c r="BO60" i="1" s="1"/>
  <c r="BQ59" i="1" a="1"/>
  <c r="BQ59" i="1" s="1"/>
  <c r="BO59" i="1" s="1"/>
  <c r="BQ58" i="1" a="1"/>
  <c r="BQ58" i="1" s="1"/>
  <c r="BO58" i="1" s="1"/>
  <c r="BQ57" i="1" a="1"/>
  <c r="BQ57" i="1" s="1"/>
  <c r="BO57" i="1" s="1"/>
  <c r="BQ56" i="1" a="1"/>
  <c r="BQ56" i="1" s="1"/>
  <c r="BO56" i="1" s="1"/>
  <c r="BQ55" i="1" a="1"/>
  <c r="BQ55" i="1" s="1"/>
  <c r="BO55" i="1" s="1"/>
  <c r="BQ54" i="1" a="1"/>
  <c r="BQ54" i="1" s="1"/>
  <c r="BO54" i="1" s="1"/>
  <c r="BQ53" i="1" a="1"/>
  <c r="BQ53" i="1" s="1"/>
  <c r="BO53" i="1" s="1"/>
  <c r="BQ52" i="1" a="1"/>
  <c r="BQ52" i="1" s="1"/>
  <c r="BO52" i="1" s="1"/>
  <c r="BQ51" i="1" a="1"/>
  <c r="BQ51" i="1" s="1"/>
  <c r="BO51" i="1" s="1"/>
  <c r="BQ50" i="1" a="1"/>
  <c r="BQ50" i="1" s="1"/>
  <c r="BO50" i="1" s="1"/>
  <c r="BQ49" i="1" a="1"/>
  <c r="BQ49" i="1" s="1"/>
  <c r="BO49" i="1" s="1"/>
  <c r="BQ48" i="1" a="1"/>
  <c r="BQ48" i="1" s="1"/>
  <c r="BO48" i="1" s="1"/>
  <c r="BQ47" i="1" a="1"/>
  <c r="BQ47" i="1" s="1"/>
  <c r="BO47" i="1" s="1"/>
  <c r="BQ46" i="1" a="1"/>
  <c r="BQ46" i="1" s="1"/>
  <c r="BO46" i="1" s="1"/>
  <c r="BQ45" i="1" a="1"/>
  <c r="BQ45" i="1" s="1"/>
  <c r="BO45" i="1" s="1"/>
  <c r="BQ44" i="1" a="1"/>
  <c r="BQ44" i="1" s="1"/>
  <c r="BO44" i="1" s="1"/>
  <c r="BQ43" i="1" a="1"/>
  <c r="BQ43" i="1" s="1"/>
  <c r="BO43" i="1" s="1"/>
  <c r="BQ42" i="1" a="1"/>
  <c r="BQ42" i="1" s="1"/>
  <c r="BO42" i="1" s="1"/>
  <c r="BQ41" i="1" a="1"/>
  <c r="BQ41" i="1" s="1"/>
  <c r="BO41" i="1" s="1"/>
  <c r="BQ40" i="1" a="1"/>
  <c r="BQ40" i="1" s="1"/>
  <c r="BO40" i="1" s="1"/>
  <c r="BQ39" i="1" a="1"/>
  <c r="BQ39" i="1" s="1"/>
  <c r="BO39" i="1" s="1"/>
  <c r="BQ38" i="1" a="1"/>
  <c r="BQ38" i="1" s="1"/>
  <c r="BO38" i="1" s="1"/>
  <c r="BQ37" i="1" a="1"/>
  <c r="BQ37" i="1" s="1"/>
  <c r="BO37" i="1" s="1"/>
  <c r="BQ36" i="1" a="1"/>
  <c r="BQ36" i="1" s="1"/>
  <c r="BO36" i="1" s="1"/>
  <c r="BQ35" i="1" a="1"/>
  <c r="BQ35" i="1" s="1"/>
  <c r="BO35" i="1" s="1"/>
  <c r="BQ34" i="1" a="1"/>
  <c r="BQ34" i="1" s="1"/>
  <c r="BO34" i="1" s="1"/>
  <c r="BQ33" i="1" a="1"/>
  <c r="BQ33" i="1" s="1"/>
  <c r="BO33" i="1" s="1"/>
  <c r="BQ32" i="1" a="1"/>
  <c r="BQ32" i="1" s="1"/>
  <c r="BO32" i="1" s="1"/>
  <c r="BQ31" i="1" a="1"/>
  <c r="BQ31" i="1" s="1"/>
  <c r="BO31" i="1" s="1"/>
  <c r="BQ30" i="1" a="1"/>
  <c r="BQ30" i="1" s="1"/>
  <c r="BO30" i="1" s="1"/>
  <c r="BQ29" i="1" a="1"/>
  <c r="BQ29" i="1" s="1"/>
  <c r="BO29" i="1" s="1"/>
  <c r="BQ28" i="1" a="1"/>
  <c r="BQ28" i="1" s="1"/>
  <c r="BO28" i="1" s="1"/>
  <c r="BQ27" i="1" a="1"/>
  <c r="BQ27" i="1" s="1"/>
  <c r="BO27" i="1" s="1"/>
  <c r="BQ26" i="1" a="1"/>
  <c r="BQ26" i="1" s="1"/>
  <c r="BO26" i="1" s="1"/>
  <c r="BQ25" i="1" a="1"/>
  <c r="BQ25" i="1" s="1"/>
  <c r="BO25" i="1" s="1"/>
  <c r="BQ24" i="1" a="1"/>
  <c r="BQ24" i="1" s="1"/>
  <c r="BO24" i="1" s="1"/>
  <c r="BQ23" i="1" a="1"/>
  <c r="BQ23" i="1" s="1"/>
  <c r="BO23" i="1" s="1"/>
  <c r="BQ22" i="1" a="1"/>
  <c r="BQ22" i="1" s="1"/>
  <c r="BO22" i="1" s="1"/>
  <c r="BQ21" i="1" a="1"/>
  <c r="BQ21" i="1" s="1"/>
  <c r="BO21" i="1" s="1"/>
  <c r="BQ20" i="1" a="1"/>
  <c r="BQ20" i="1" s="1"/>
  <c r="BO20" i="1" s="1"/>
  <c r="BQ19" i="1" a="1"/>
  <c r="BQ19" i="1" s="1"/>
  <c r="BO19" i="1" s="1"/>
  <c r="BQ18" i="1" a="1"/>
  <c r="BQ18" i="1" s="1"/>
  <c r="BO18" i="1" s="1"/>
  <c r="BQ17" i="1" a="1"/>
  <c r="BQ17" i="1" s="1"/>
  <c r="BO17" i="1" s="1"/>
  <c r="BQ16" i="1" a="1"/>
  <c r="BQ16" i="1" s="1"/>
  <c r="BO16" i="1" s="1"/>
  <c r="BQ15" i="1" a="1"/>
  <c r="BQ15" i="1" s="1"/>
  <c r="BO15" i="1" s="1"/>
  <c r="BQ14" i="1" a="1"/>
  <c r="BQ14" i="1" s="1"/>
  <c r="BO14" i="1" s="1"/>
  <c r="BQ13" i="1" a="1"/>
  <c r="BQ13" i="1" s="1"/>
  <c r="BO13" i="1" s="1"/>
  <c r="BQ12" i="1" a="1"/>
  <c r="BQ12" i="1" s="1"/>
  <c r="BO12" i="1" s="1"/>
  <c r="BQ11" i="1" a="1"/>
  <c r="BQ11" i="1" s="1"/>
  <c r="BO11" i="1" s="1"/>
  <c r="BQ10" i="1" a="1"/>
  <c r="BQ10" i="1" s="1"/>
  <c r="BO10" i="1" s="1"/>
  <c r="BQ9" i="1" a="1"/>
  <c r="BQ9" i="1" s="1"/>
  <c r="BO9" i="1" s="1"/>
  <c r="BQ8" i="1" a="1"/>
  <c r="BQ8" i="1" s="1"/>
  <c r="BO8" i="1" s="1"/>
  <c r="BQ7" i="1" a="1"/>
  <c r="BQ7" i="1" s="1"/>
  <c r="BO7" i="1" s="1"/>
  <c r="BQ6" i="1" a="1"/>
  <c r="BQ6" i="1" s="1"/>
  <c r="BO6" i="1" s="1"/>
  <c r="BQ5" i="1" a="1"/>
  <c r="BQ5" i="1" s="1"/>
  <c r="BO5" i="1" s="1"/>
  <c r="BQ4" i="1" a="1"/>
  <c r="BQ4" i="1" s="1"/>
  <c r="BO4" i="1" s="1"/>
  <c r="BQ3" i="1" a="1"/>
  <c r="BQ3" i="1" s="1"/>
  <c r="BO3" i="1" s="1"/>
  <c r="BQ2" i="1" a="1"/>
  <c r="BQ2" i="1" s="1"/>
  <c r="BO2" i="1" s="1"/>
  <c r="CB2176" i="1"/>
  <c r="CB2175" i="1"/>
  <c r="CB2174" i="1"/>
  <c r="CB2173" i="1"/>
  <c r="CB2172" i="1"/>
  <c r="CB2171" i="1"/>
  <c r="CB2170" i="1"/>
  <c r="CB2169" i="1"/>
  <c r="CB2168" i="1"/>
  <c r="CB2167" i="1"/>
  <c r="CB2166" i="1"/>
  <c r="CB2165" i="1"/>
  <c r="CB2164" i="1"/>
  <c r="CB2163" i="1"/>
  <c r="CB2162" i="1"/>
  <c r="CB2161" i="1"/>
  <c r="CB2160" i="1"/>
  <c r="CB2159" i="1"/>
  <c r="CB2158" i="1"/>
  <c r="CB2157" i="1"/>
  <c r="CB2156" i="1"/>
  <c r="CB2155" i="1"/>
  <c r="CB2154" i="1"/>
  <c r="CB2153" i="1"/>
  <c r="CB2152" i="1"/>
  <c r="CB2151" i="1"/>
  <c r="CB2150" i="1"/>
  <c r="CB2149" i="1"/>
  <c r="CB2148" i="1"/>
  <c r="CB2147" i="1"/>
  <c r="CB2146" i="1"/>
  <c r="CB2145" i="1"/>
  <c r="CB2144" i="1"/>
  <c r="CB2143" i="1"/>
  <c r="CB2142" i="1"/>
  <c r="CB2141" i="1"/>
  <c r="CB2140" i="1"/>
  <c r="CB2139" i="1"/>
  <c r="CB2138" i="1"/>
  <c r="CB2137" i="1"/>
  <c r="CB2136" i="1"/>
  <c r="CB2135" i="1"/>
  <c r="CB2134" i="1"/>
  <c r="CB2133" i="1"/>
  <c r="CB2132" i="1"/>
  <c r="CB2131" i="1"/>
  <c r="CB2130" i="1"/>
  <c r="CB2129" i="1"/>
  <c r="CB2128" i="1"/>
  <c r="CB2127" i="1"/>
  <c r="CB2126" i="1"/>
  <c r="CB2125" i="1"/>
  <c r="CB2124" i="1"/>
  <c r="CB2123" i="1"/>
  <c r="CB2122" i="1"/>
  <c r="CB2121" i="1"/>
  <c r="CB2120" i="1"/>
  <c r="CB2119" i="1"/>
  <c r="CB2118" i="1"/>
  <c r="CB2117" i="1"/>
  <c r="CB2116" i="1"/>
  <c r="CB2115" i="1"/>
  <c r="CB2114" i="1"/>
  <c r="CB2113" i="1"/>
  <c r="CB2112" i="1"/>
  <c r="CB2111" i="1"/>
  <c r="CB2110" i="1"/>
  <c r="CB2109" i="1"/>
  <c r="CB2108" i="1"/>
  <c r="CB2107" i="1"/>
  <c r="CB2106" i="1"/>
  <c r="CB2105" i="1"/>
  <c r="CB2104" i="1"/>
  <c r="CB2103" i="1"/>
  <c r="CB2102" i="1"/>
  <c r="CB2101" i="1"/>
  <c r="CB2100" i="1"/>
  <c r="CB2099" i="1"/>
  <c r="CB2098" i="1"/>
  <c r="CB2097" i="1"/>
  <c r="CB2096" i="1"/>
  <c r="CB2095" i="1"/>
  <c r="CB2094" i="1"/>
  <c r="CB2093" i="1"/>
  <c r="CB2092" i="1"/>
  <c r="CB2091" i="1"/>
  <c r="CB2090" i="1"/>
  <c r="CB2089" i="1"/>
  <c r="CB2088" i="1"/>
  <c r="CB2087" i="1"/>
  <c r="CB2086" i="1"/>
  <c r="CB2085" i="1"/>
  <c r="CB2084" i="1"/>
  <c r="CB2083" i="1"/>
  <c r="CB2082" i="1"/>
  <c r="CB2081" i="1"/>
  <c r="CB2080" i="1"/>
  <c r="CB2079" i="1"/>
  <c r="CB2078" i="1"/>
  <c r="CB2077" i="1"/>
  <c r="CB2076" i="1"/>
  <c r="CB2075" i="1"/>
  <c r="CB2074" i="1"/>
  <c r="CB2073" i="1"/>
  <c r="CB2072" i="1"/>
  <c r="CB2071" i="1"/>
  <c r="CB2070" i="1"/>
  <c r="CB2069" i="1"/>
  <c r="CB2068" i="1"/>
  <c r="CB2067" i="1"/>
  <c r="CB2066" i="1"/>
  <c r="CB2065" i="1"/>
  <c r="CB2064" i="1"/>
  <c r="CB2063" i="1"/>
  <c r="CB2062" i="1"/>
  <c r="CB2061" i="1"/>
  <c r="CB2060" i="1"/>
  <c r="CB2059" i="1"/>
  <c r="CB2058" i="1"/>
  <c r="CB2057" i="1"/>
  <c r="CB2056" i="1"/>
  <c r="CB2055" i="1"/>
  <c r="CB2054" i="1"/>
  <c r="CB2053" i="1"/>
  <c r="CB2052" i="1"/>
  <c r="CB2051" i="1"/>
  <c r="CB2050" i="1"/>
  <c r="CB2049" i="1"/>
  <c r="CB2048" i="1"/>
  <c r="CB2047" i="1"/>
  <c r="CB2046" i="1"/>
  <c r="CB2045" i="1"/>
  <c r="CB2044" i="1"/>
  <c r="CB2043" i="1"/>
  <c r="CB2042" i="1"/>
  <c r="CB2041" i="1"/>
  <c r="CB2040" i="1"/>
  <c r="CB2039" i="1"/>
  <c r="CB2038" i="1"/>
  <c r="CB2037" i="1"/>
  <c r="CB2036" i="1"/>
  <c r="CB2035" i="1"/>
  <c r="CB2034" i="1"/>
  <c r="CB2033" i="1"/>
  <c r="CB2032" i="1"/>
  <c r="CB2031" i="1"/>
  <c r="CB2030" i="1"/>
  <c r="CB2029" i="1"/>
  <c r="CB2028" i="1"/>
  <c r="CB2027" i="1"/>
  <c r="CB2026" i="1"/>
  <c r="CB2025" i="1"/>
  <c r="CB2024" i="1"/>
  <c r="CB2023" i="1"/>
  <c r="CB2022" i="1"/>
  <c r="CB2021" i="1"/>
  <c r="CB2020" i="1"/>
  <c r="CB2019" i="1"/>
  <c r="CB2018" i="1"/>
  <c r="CB2017" i="1"/>
  <c r="CB2016" i="1"/>
  <c r="CB2015" i="1"/>
  <c r="CB2014" i="1"/>
  <c r="CB2013" i="1"/>
  <c r="CB2012" i="1"/>
  <c r="CB2011" i="1"/>
  <c r="CB2010" i="1"/>
  <c r="CB2009" i="1"/>
  <c r="CB2008" i="1"/>
  <c r="CB2007" i="1"/>
  <c r="CB2006" i="1"/>
  <c r="CB2005" i="1"/>
  <c r="CB2004" i="1"/>
  <c r="CB2003" i="1"/>
  <c r="CB2002" i="1"/>
  <c r="CB2001" i="1"/>
  <c r="CB2000" i="1"/>
  <c r="CB1999" i="1"/>
  <c r="CB1998" i="1"/>
  <c r="CB1997" i="1"/>
  <c r="CB1996" i="1"/>
  <c r="CB1995" i="1"/>
  <c r="CB1994" i="1"/>
  <c r="CB1993" i="1"/>
  <c r="CB1992" i="1"/>
  <c r="CB1991" i="1"/>
  <c r="CB1990" i="1"/>
  <c r="CB1989" i="1"/>
  <c r="CB1988" i="1"/>
  <c r="CB1987" i="1"/>
  <c r="CB1986" i="1"/>
  <c r="CB1985" i="1"/>
  <c r="CB1984" i="1"/>
  <c r="CB1983" i="1"/>
  <c r="CB1982" i="1"/>
  <c r="CB1981" i="1"/>
  <c r="CB1980" i="1"/>
  <c r="CB1979" i="1"/>
  <c r="CB1978" i="1"/>
  <c r="CB1977" i="1"/>
  <c r="CB1976" i="1"/>
  <c r="CB1975" i="1"/>
  <c r="CB1974" i="1"/>
  <c r="CB1973" i="1"/>
  <c r="CB1972" i="1"/>
  <c r="CB1971" i="1"/>
  <c r="CB1970" i="1"/>
  <c r="CB1969" i="1"/>
  <c r="CB1968" i="1"/>
  <c r="CB1967" i="1"/>
  <c r="CB1966" i="1"/>
  <c r="CB1965" i="1"/>
  <c r="CB1964" i="1"/>
  <c r="CB1963" i="1"/>
  <c r="CB1962" i="1"/>
  <c r="CB1961" i="1"/>
  <c r="CB1960" i="1"/>
  <c r="CB1959" i="1"/>
  <c r="CB1958" i="1"/>
  <c r="CB1957" i="1"/>
  <c r="CB1956" i="1"/>
  <c r="CB1955" i="1"/>
  <c r="CB1954" i="1"/>
  <c r="CB1953" i="1"/>
  <c r="CB1952" i="1"/>
  <c r="CB1951" i="1"/>
  <c r="CB1950" i="1"/>
  <c r="CB1949" i="1"/>
  <c r="CB1948" i="1"/>
  <c r="CB1947" i="1"/>
  <c r="CB1946" i="1"/>
  <c r="CB1945" i="1"/>
  <c r="CB1944" i="1"/>
  <c r="CB1943" i="1"/>
  <c r="CB1942" i="1"/>
  <c r="CB1941" i="1"/>
  <c r="CB1940" i="1"/>
  <c r="CB1939" i="1"/>
  <c r="CB1938" i="1"/>
  <c r="CB1937" i="1"/>
  <c r="CB1936" i="1"/>
  <c r="CB1935" i="1"/>
  <c r="CB1934" i="1"/>
  <c r="CB1933" i="1"/>
  <c r="CB1932" i="1"/>
  <c r="CB1931" i="1"/>
  <c r="CB1930" i="1"/>
  <c r="CB1929" i="1"/>
  <c r="CB1928" i="1"/>
  <c r="CB1927" i="1"/>
  <c r="CB1926" i="1"/>
  <c r="CB1925" i="1"/>
  <c r="CB1924" i="1"/>
  <c r="CB1923" i="1"/>
  <c r="CB1922" i="1"/>
  <c r="CB1921" i="1"/>
  <c r="CB1920" i="1"/>
  <c r="CB1919" i="1"/>
  <c r="CB1918" i="1"/>
  <c r="CB1917" i="1"/>
  <c r="CB1916" i="1"/>
  <c r="CB1915" i="1"/>
  <c r="CB1914" i="1"/>
  <c r="CB1913" i="1"/>
  <c r="CB1912" i="1"/>
  <c r="CB1911" i="1"/>
  <c r="CB1910" i="1"/>
  <c r="CB1909" i="1"/>
  <c r="CB1908" i="1"/>
  <c r="CB1907" i="1"/>
  <c r="CB1906" i="1"/>
  <c r="CB1905" i="1"/>
  <c r="CB1904" i="1"/>
  <c r="CB1903" i="1"/>
  <c r="CB1902" i="1"/>
  <c r="CB1901" i="1"/>
  <c r="CB1900" i="1"/>
  <c r="CB1899" i="1"/>
  <c r="CB1898" i="1"/>
  <c r="CB1897" i="1"/>
  <c r="CB1896" i="1"/>
  <c r="CB1895" i="1"/>
  <c r="CB1894" i="1"/>
  <c r="CB1893" i="1"/>
  <c r="CB1892" i="1"/>
  <c r="CB1891" i="1"/>
  <c r="CB1890" i="1"/>
  <c r="CB1889" i="1"/>
  <c r="CB1888" i="1"/>
  <c r="CB1887" i="1"/>
  <c r="CB1886" i="1"/>
  <c r="CB1885" i="1"/>
  <c r="CB1884" i="1"/>
  <c r="CB1883" i="1"/>
  <c r="CB1882" i="1"/>
  <c r="CB1881" i="1"/>
  <c r="CB1880" i="1"/>
  <c r="CB1879" i="1"/>
  <c r="CB1878" i="1"/>
  <c r="CB1877" i="1"/>
  <c r="CB1876" i="1"/>
  <c r="CB1875" i="1"/>
  <c r="CB1874" i="1"/>
  <c r="CB1873" i="1"/>
  <c r="CB1872" i="1"/>
  <c r="CB1871" i="1"/>
  <c r="CB1870" i="1"/>
  <c r="CB1869" i="1"/>
  <c r="CB1868" i="1"/>
  <c r="CB1867" i="1"/>
  <c r="CB1866" i="1"/>
  <c r="CB1865" i="1"/>
  <c r="CB1864" i="1"/>
  <c r="CB1863" i="1"/>
  <c r="CB1862" i="1"/>
  <c r="CB1861" i="1"/>
  <c r="CB1860" i="1"/>
  <c r="CB1859" i="1"/>
  <c r="CB1858" i="1"/>
  <c r="CB1857" i="1"/>
  <c r="CB1856" i="1"/>
  <c r="CB1855" i="1"/>
  <c r="CB1854" i="1"/>
  <c r="CB1853" i="1"/>
  <c r="CB1852" i="1"/>
  <c r="CB1851" i="1"/>
  <c r="CB1850" i="1"/>
  <c r="CB1849" i="1"/>
  <c r="CB1848" i="1"/>
  <c r="CB1847" i="1"/>
  <c r="CB1846" i="1"/>
  <c r="CB1845" i="1"/>
  <c r="CB1844" i="1"/>
  <c r="CB1843" i="1"/>
  <c r="CB1842" i="1"/>
  <c r="CB1841" i="1"/>
  <c r="CB1840" i="1"/>
  <c r="CB1839" i="1"/>
  <c r="CB1838" i="1"/>
  <c r="CB1837" i="1"/>
  <c r="CB1836" i="1"/>
  <c r="CB1835" i="1"/>
  <c r="CB1834" i="1"/>
  <c r="CB1833" i="1"/>
  <c r="CB1832" i="1"/>
  <c r="CB1831" i="1"/>
  <c r="CB1830" i="1"/>
  <c r="CB1829" i="1"/>
  <c r="CB1828" i="1"/>
  <c r="CB1827" i="1"/>
  <c r="CB1826" i="1"/>
  <c r="CB1825" i="1"/>
  <c r="CB1824" i="1"/>
  <c r="CB1823" i="1"/>
  <c r="CB1822" i="1"/>
  <c r="CB1821" i="1"/>
  <c r="CB1820" i="1"/>
  <c r="CB1819" i="1"/>
  <c r="CB1818" i="1"/>
  <c r="CB1817" i="1"/>
  <c r="CB1816" i="1"/>
  <c r="CB1815" i="1"/>
  <c r="CB1814" i="1"/>
  <c r="CB1813" i="1"/>
  <c r="CB1812" i="1"/>
  <c r="CB1811" i="1"/>
  <c r="CB1810" i="1"/>
  <c r="CB1809" i="1"/>
  <c r="CB1808" i="1"/>
  <c r="CB1807" i="1"/>
  <c r="CB1806" i="1"/>
  <c r="CB1805" i="1"/>
  <c r="CB1804" i="1"/>
  <c r="CB1803" i="1"/>
  <c r="CB1802" i="1"/>
  <c r="CB1801" i="1"/>
  <c r="CB1800" i="1"/>
  <c r="CB1799" i="1"/>
  <c r="CB1798" i="1"/>
  <c r="CB1797" i="1"/>
  <c r="CB1796" i="1"/>
  <c r="CB1795" i="1"/>
  <c r="CB1794" i="1"/>
  <c r="CB1793" i="1"/>
  <c r="CB1792" i="1"/>
  <c r="CB1791" i="1"/>
  <c r="CB1790" i="1"/>
  <c r="CB1789" i="1"/>
  <c r="CB1788" i="1"/>
  <c r="CB1787" i="1"/>
  <c r="CB1786" i="1"/>
  <c r="CB1785" i="1"/>
  <c r="CB1784" i="1"/>
  <c r="CB1783" i="1"/>
  <c r="CB1782" i="1"/>
  <c r="CB1781" i="1"/>
  <c r="CB1780" i="1"/>
  <c r="CB1779" i="1"/>
  <c r="CB1778" i="1"/>
  <c r="CB1777" i="1"/>
  <c r="CB1776" i="1"/>
  <c r="CB1775" i="1"/>
  <c r="CB1774" i="1"/>
  <c r="CB1773" i="1"/>
  <c r="CB1772" i="1"/>
  <c r="CB1771" i="1"/>
  <c r="CB1770" i="1"/>
  <c r="CB1769" i="1"/>
  <c r="CB1768" i="1"/>
  <c r="CB1767" i="1"/>
  <c r="CB1766" i="1"/>
  <c r="CB1765" i="1"/>
  <c r="CB1764" i="1"/>
  <c r="CB1763" i="1"/>
  <c r="CB1762" i="1"/>
  <c r="CB1761" i="1"/>
  <c r="CB1760" i="1"/>
  <c r="CB1759" i="1"/>
  <c r="CB1758" i="1"/>
  <c r="CB1757" i="1"/>
  <c r="CB1756" i="1"/>
  <c r="CB1755" i="1"/>
  <c r="CB1754" i="1"/>
  <c r="CB1753" i="1"/>
  <c r="CB1752" i="1"/>
  <c r="CB1751" i="1"/>
  <c r="CB1750" i="1"/>
  <c r="CB1749" i="1"/>
  <c r="CB1748" i="1"/>
  <c r="CB1747" i="1"/>
  <c r="CB1746" i="1"/>
  <c r="CB1745" i="1"/>
  <c r="CB1744" i="1"/>
  <c r="CB1743" i="1"/>
  <c r="CB1742" i="1"/>
  <c r="CB1741" i="1"/>
  <c r="CB1740" i="1"/>
  <c r="CB1739" i="1"/>
  <c r="CB1738" i="1"/>
  <c r="CB1737" i="1"/>
  <c r="CB1736" i="1"/>
  <c r="CB1735" i="1"/>
  <c r="CB1734" i="1"/>
  <c r="CB1733" i="1"/>
  <c r="CB1732" i="1"/>
  <c r="CB1731" i="1"/>
  <c r="CB1730" i="1"/>
  <c r="CB1729" i="1"/>
  <c r="CB1728" i="1"/>
  <c r="CB1727" i="1"/>
  <c r="CB1726" i="1"/>
  <c r="CB1725" i="1"/>
  <c r="CB1724" i="1"/>
  <c r="CB1723" i="1"/>
  <c r="CB1722" i="1"/>
  <c r="CB1721" i="1"/>
  <c r="CB1720" i="1"/>
  <c r="CB1719" i="1"/>
  <c r="CB1718" i="1"/>
  <c r="CB1717" i="1"/>
  <c r="CB1716" i="1"/>
  <c r="CB1715" i="1"/>
  <c r="CB1714" i="1"/>
  <c r="CB1713" i="1"/>
  <c r="CB1712" i="1"/>
  <c r="CB1711" i="1"/>
  <c r="CB1710" i="1"/>
  <c r="CB1709" i="1"/>
  <c r="CB1708" i="1"/>
  <c r="CB1707" i="1"/>
  <c r="CB1706" i="1"/>
  <c r="CB1705" i="1"/>
  <c r="CB1704" i="1"/>
  <c r="CB1703" i="1"/>
  <c r="CB1702" i="1"/>
  <c r="CB1701" i="1"/>
  <c r="CB1700" i="1"/>
  <c r="CB1699" i="1"/>
  <c r="CB1698" i="1"/>
  <c r="CB1697" i="1"/>
  <c r="CB1696" i="1"/>
  <c r="CB1695" i="1"/>
  <c r="CB1694" i="1"/>
  <c r="CB1693" i="1"/>
  <c r="CB1692" i="1"/>
  <c r="CB1691" i="1"/>
  <c r="CB1690" i="1"/>
  <c r="CB1689" i="1"/>
  <c r="CB1688" i="1"/>
  <c r="CB1687" i="1"/>
  <c r="CB1686" i="1"/>
  <c r="CB1685" i="1"/>
  <c r="CB1684" i="1"/>
  <c r="CB1683" i="1"/>
  <c r="CB1682" i="1"/>
  <c r="CB1681" i="1"/>
  <c r="CB1680" i="1"/>
  <c r="CB1679" i="1"/>
  <c r="CB1678" i="1"/>
  <c r="CB1677" i="1"/>
  <c r="CB1676" i="1"/>
  <c r="CB1675" i="1"/>
  <c r="CB1674" i="1"/>
  <c r="CB1673" i="1"/>
  <c r="CB1672" i="1"/>
  <c r="CB1671" i="1"/>
  <c r="CB1670" i="1"/>
  <c r="CB1669" i="1"/>
  <c r="CB1668" i="1"/>
  <c r="CB1667" i="1"/>
  <c r="CB1666" i="1"/>
  <c r="CB1665" i="1"/>
  <c r="CB1664" i="1"/>
  <c r="CB1663" i="1"/>
  <c r="CB1662" i="1"/>
  <c r="CB1661" i="1"/>
  <c r="CB1660" i="1"/>
  <c r="CB1659" i="1"/>
  <c r="CB1658" i="1"/>
  <c r="CB1657" i="1"/>
  <c r="CB1656" i="1"/>
  <c r="CB1655" i="1"/>
  <c r="CB1654" i="1"/>
  <c r="CB1653" i="1"/>
  <c r="CB1652" i="1"/>
  <c r="CB1651" i="1"/>
  <c r="CB1650" i="1"/>
  <c r="CB1649" i="1"/>
  <c r="CB1648" i="1"/>
  <c r="CB1647" i="1"/>
  <c r="CB1646" i="1"/>
  <c r="CB1645" i="1"/>
  <c r="CB1644" i="1"/>
  <c r="CB1643" i="1"/>
  <c r="CB1642" i="1"/>
  <c r="CB1641" i="1"/>
  <c r="CB1640" i="1"/>
  <c r="CB1639" i="1"/>
  <c r="CB1638" i="1"/>
  <c r="CB1637" i="1"/>
  <c r="CB1636" i="1"/>
  <c r="CB1635" i="1"/>
  <c r="CB1634" i="1"/>
  <c r="CB1633" i="1"/>
  <c r="CB1632" i="1"/>
  <c r="CB1631" i="1"/>
  <c r="CB1630" i="1"/>
  <c r="CB1629" i="1"/>
  <c r="CB1628" i="1"/>
  <c r="CB1627" i="1"/>
  <c r="CB1626" i="1"/>
  <c r="CB1625" i="1"/>
  <c r="CB1624" i="1"/>
  <c r="CB1623" i="1"/>
  <c r="CB1622" i="1"/>
  <c r="CB1621" i="1"/>
  <c r="CB1620" i="1"/>
  <c r="CB1619" i="1"/>
  <c r="CB1618" i="1"/>
  <c r="CB1617" i="1"/>
  <c r="CB1616" i="1"/>
  <c r="CB1615" i="1"/>
  <c r="CB1614" i="1"/>
  <c r="CB1613" i="1"/>
  <c r="CB1612" i="1"/>
  <c r="CB1611" i="1"/>
  <c r="CB1610" i="1"/>
  <c r="CB1609" i="1"/>
  <c r="CB1608" i="1"/>
  <c r="CB1607" i="1"/>
  <c r="CB1606" i="1"/>
  <c r="CB1605" i="1"/>
  <c r="CB1604" i="1"/>
  <c r="CB1603" i="1"/>
  <c r="CB1602" i="1"/>
  <c r="CB1601" i="1"/>
  <c r="CB1600" i="1"/>
  <c r="CB1599" i="1"/>
  <c r="CB1598" i="1"/>
  <c r="CB1597" i="1"/>
  <c r="CB1596" i="1"/>
  <c r="CB1595" i="1"/>
  <c r="CB1594" i="1"/>
  <c r="CB1593" i="1"/>
  <c r="CB1592" i="1"/>
  <c r="CB1591" i="1"/>
  <c r="CB1590" i="1"/>
  <c r="CB1589" i="1"/>
  <c r="CB1588" i="1"/>
  <c r="CB1587" i="1"/>
  <c r="CB1586" i="1"/>
  <c r="CB1585" i="1"/>
  <c r="CB1584" i="1"/>
  <c r="CB1583" i="1"/>
  <c r="CB1582" i="1"/>
  <c r="CB1581" i="1"/>
  <c r="CB1580" i="1"/>
  <c r="CB1579" i="1"/>
  <c r="CB1578" i="1"/>
  <c r="CB1577" i="1"/>
  <c r="CB1576" i="1"/>
  <c r="CB1575" i="1"/>
  <c r="CB1574" i="1"/>
  <c r="CB1573" i="1"/>
  <c r="CB1572" i="1"/>
  <c r="CB1571" i="1"/>
  <c r="CB1570" i="1"/>
  <c r="CB1569" i="1"/>
  <c r="CB1568" i="1"/>
  <c r="CB1567" i="1"/>
  <c r="CB1566" i="1"/>
  <c r="CB1565" i="1"/>
  <c r="CB1564" i="1"/>
  <c r="CB1563" i="1"/>
  <c r="CB1562" i="1"/>
  <c r="CB1561" i="1"/>
  <c r="CB1560" i="1"/>
  <c r="CB1559" i="1"/>
  <c r="CB1558" i="1"/>
  <c r="CB1557" i="1"/>
  <c r="CB1556" i="1"/>
  <c r="CB1555" i="1"/>
  <c r="CB1554" i="1"/>
  <c r="CB1553" i="1"/>
  <c r="CB1552" i="1"/>
  <c r="CB1551" i="1"/>
  <c r="CB1550" i="1"/>
  <c r="CB1549" i="1"/>
  <c r="CB1548" i="1"/>
  <c r="CB1547" i="1"/>
  <c r="CB1546" i="1"/>
  <c r="CB1545" i="1"/>
  <c r="CB1544" i="1"/>
  <c r="CB1543" i="1"/>
  <c r="CB1542" i="1"/>
  <c r="CB1541" i="1"/>
  <c r="CB1540" i="1"/>
  <c r="CB1539" i="1"/>
  <c r="CB1538" i="1"/>
  <c r="CB1537" i="1"/>
  <c r="CB1536" i="1"/>
  <c r="CB1535" i="1"/>
  <c r="CB1534" i="1"/>
  <c r="CB1533" i="1"/>
  <c r="CB1532" i="1"/>
  <c r="CB1531" i="1"/>
  <c r="CB1530" i="1"/>
  <c r="CB1529" i="1"/>
  <c r="CB1528" i="1"/>
  <c r="CB1527" i="1"/>
  <c r="CB1526" i="1"/>
  <c r="CB1525" i="1"/>
  <c r="CB1524" i="1"/>
  <c r="CB1523" i="1"/>
  <c r="CB1522" i="1"/>
  <c r="CB1521" i="1"/>
  <c r="CB1520" i="1"/>
  <c r="CB1519" i="1"/>
  <c r="CB1518" i="1"/>
  <c r="CB1517" i="1"/>
  <c r="CB1516" i="1"/>
  <c r="CB1515" i="1"/>
  <c r="CB1514" i="1"/>
  <c r="CB1513" i="1"/>
  <c r="CB1512" i="1"/>
  <c r="CB1511" i="1"/>
  <c r="CB1510" i="1"/>
  <c r="CB1509" i="1"/>
  <c r="CB1508" i="1"/>
  <c r="CB1507" i="1"/>
  <c r="CB1506" i="1"/>
  <c r="CB1505" i="1"/>
  <c r="CB1504" i="1"/>
  <c r="CB1503" i="1"/>
  <c r="CB1502" i="1"/>
  <c r="CB1501" i="1"/>
  <c r="CB1500" i="1"/>
  <c r="CB1499" i="1"/>
  <c r="CB1498" i="1"/>
  <c r="CB1497" i="1"/>
  <c r="CB1496" i="1"/>
  <c r="CB1495" i="1"/>
  <c r="CB1494" i="1"/>
  <c r="CB1493" i="1"/>
  <c r="CB1492" i="1"/>
  <c r="CB1491" i="1"/>
  <c r="CB1490" i="1"/>
  <c r="CB1489" i="1"/>
  <c r="CB1488" i="1"/>
  <c r="CB1487" i="1"/>
  <c r="CB1486" i="1"/>
  <c r="CB1485" i="1"/>
  <c r="CB1484" i="1"/>
  <c r="CB1483" i="1"/>
  <c r="CB1482" i="1"/>
  <c r="CB1481" i="1"/>
  <c r="CB1480" i="1"/>
  <c r="CB1479" i="1"/>
  <c r="CB1478" i="1"/>
  <c r="CB1477" i="1"/>
  <c r="CB1476" i="1"/>
  <c r="CB1475" i="1"/>
  <c r="CB1474" i="1"/>
  <c r="CB1473" i="1"/>
  <c r="CB1472" i="1"/>
  <c r="CB1471" i="1"/>
  <c r="CB1470" i="1"/>
  <c r="CB1469" i="1"/>
  <c r="CB1468" i="1"/>
  <c r="CB1467" i="1"/>
  <c r="CB1466" i="1"/>
  <c r="CB1465" i="1"/>
  <c r="CB1464" i="1"/>
  <c r="CB1463" i="1"/>
  <c r="CB1462" i="1"/>
  <c r="CB1461" i="1"/>
  <c r="CB1460" i="1"/>
  <c r="CB1459" i="1"/>
  <c r="CB1458" i="1"/>
  <c r="CB1457" i="1"/>
  <c r="CB1456" i="1"/>
  <c r="CB1455" i="1"/>
  <c r="CB1454" i="1"/>
  <c r="CB1453" i="1"/>
  <c r="CB1452" i="1"/>
  <c r="CB1451" i="1"/>
  <c r="CB1450" i="1"/>
  <c r="CB1449" i="1"/>
  <c r="CB1448" i="1"/>
  <c r="CB1447" i="1"/>
  <c r="CB1446" i="1"/>
  <c r="CB1445" i="1"/>
  <c r="CB1444" i="1"/>
  <c r="CB1443" i="1"/>
  <c r="CB1442" i="1"/>
  <c r="CB1441" i="1"/>
  <c r="CB1440" i="1"/>
  <c r="CB1439" i="1"/>
  <c r="CB1438" i="1"/>
  <c r="CB1437" i="1"/>
  <c r="CB1436" i="1"/>
  <c r="CB1435" i="1"/>
  <c r="CB1434" i="1"/>
  <c r="CB1433" i="1"/>
  <c r="CB1432" i="1"/>
  <c r="CB1431" i="1"/>
  <c r="CB1430" i="1"/>
  <c r="CB1429" i="1"/>
  <c r="CB1428" i="1"/>
  <c r="CB1427" i="1"/>
  <c r="CB1426" i="1"/>
  <c r="CB1425" i="1"/>
  <c r="CB1424" i="1"/>
  <c r="CB1423" i="1"/>
  <c r="CB1422" i="1"/>
  <c r="CB1421" i="1"/>
  <c r="CB1420" i="1"/>
  <c r="CB1419" i="1"/>
  <c r="CB1418" i="1"/>
  <c r="CB1417" i="1"/>
  <c r="CB1416" i="1"/>
  <c r="CB1415" i="1"/>
  <c r="CB1414" i="1"/>
  <c r="CB1413" i="1"/>
  <c r="CB1412" i="1"/>
  <c r="CB1411" i="1"/>
  <c r="CB1410" i="1"/>
  <c r="CB1409" i="1"/>
  <c r="CB1408" i="1"/>
  <c r="CB1407" i="1"/>
  <c r="CB1406" i="1"/>
  <c r="CB1405" i="1"/>
  <c r="CB1404" i="1"/>
  <c r="CB1403" i="1"/>
  <c r="CB1402" i="1"/>
  <c r="CB1401" i="1"/>
  <c r="CB1400" i="1"/>
  <c r="CB1399" i="1"/>
  <c r="CB1398" i="1"/>
  <c r="CB1397" i="1"/>
  <c r="CB1396" i="1"/>
  <c r="CB1395" i="1"/>
  <c r="CB1394" i="1"/>
  <c r="CB1393" i="1"/>
  <c r="CB1392" i="1"/>
  <c r="CB1391" i="1"/>
  <c r="CB1390" i="1"/>
  <c r="CB1389" i="1"/>
  <c r="CB1388" i="1"/>
  <c r="CB1387" i="1"/>
  <c r="CB1386" i="1"/>
  <c r="CB1385" i="1"/>
  <c r="CB1384" i="1"/>
  <c r="CB1383" i="1"/>
  <c r="CB1382" i="1"/>
  <c r="CB1381" i="1"/>
  <c r="CB1380" i="1"/>
  <c r="CB1379" i="1"/>
  <c r="CB1378" i="1"/>
  <c r="CB1377" i="1"/>
  <c r="CB1376" i="1"/>
  <c r="CB1375" i="1"/>
  <c r="CB1374" i="1"/>
  <c r="CB1373" i="1"/>
  <c r="CB1372" i="1"/>
  <c r="CB1371" i="1"/>
  <c r="CB1370" i="1"/>
  <c r="CB1369" i="1"/>
  <c r="CB1368" i="1"/>
  <c r="CB1367" i="1"/>
  <c r="CB1366" i="1"/>
  <c r="CB1365" i="1"/>
  <c r="CB1364" i="1"/>
  <c r="CB1363" i="1"/>
  <c r="CB1362" i="1"/>
  <c r="CB1361" i="1"/>
  <c r="CB1360" i="1"/>
  <c r="CB1359" i="1"/>
  <c r="CB1358" i="1"/>
  <c r="CB1357" i="1"/>
  <c r="CB1356" i="1"/>
  <c r="CB1355" i="1"/>
  <c r="CB1354" i="1"/>
  <c r="CB1353" i="1"/>
  <c r="CB1352" i="1"/>
  <c r="CB1351" i="1"/>
  <c r="CB1350" i="1"/>
  <c r="CB1349" i="1"/>
  <c r="CB1348" i="1"/>
  <c r="CB1347" i="1"/>
  <c r="CB1346" i="1"/>
  <c r="CB1345" i="1"/>
  <c r="CB1344" i="1"/>
  <c r="CB1343" i="1"/>
  <c r="CB1342" i="1"/>
  <c r="CB1341" i="1"/>
  <c r="CB1340" i="1"/>
  <c r="CB1339" i="1"/>
  <c r="CB1338" i="1"/>
  <c r="CB1337" i="1"/>
  <c r="CB1336" i="1"/>
  <c r="CB1335" i="1"/>
  <c r="CB1334" i="1"/>
  <c r="CB1333" i="1"/>
  <c r="CB1332" i="1"/>
  <c r="CB1331" i="1"/>
  <c r="CB1330" i="1"/>
  <c r="CB1329" i="1"/>
  <c r="CB1328" i="1"/>
  <c r="CB1327" i="1"/>
  <c r="CB1326" i="1"/>
  <c r="CB1325" i="1"/>
  <c r="CB1324" i="1"/>
  <c r="CB1323" i="1"/>
  <c r="CB1322" i="1"/>
  <c r="CB1321" i="1"/>
  <c r="CB1320" i="1"/>
  <c r="CB1319" i="1"/>
  <c r="CB1318" i="1"/>
  <c r="CB1317" i="1"/>
  <c r="CB1316" i="1"/>
  <c r="CB1315" i="1"/>
  <c r="CB1314" i="1"/>
  <c r="CB1313" i="1"/>
  <c r="CB1312" i="1"/>
  <c r="CB1311" i="1"/>
  <c r="CB1310" i="1"/>
  <c r="CB1309" i="1"/>
  <c r="CB1308" i="1"/>
  <c r="CB1307" i="1"/>
  <c r="CB1306" i="1"/>
  <c r="CB1305" i="1"/>
  <c r="CB1304" i="1"/>
  <c r="CB1303" i="1"/>
  <c r="CB1302" i="1"/>
  <c r="CB1301" i="1"/>
  <c r="CB1300" i="1"/>
  <c r="CB1299" i="1"/>
  <c r="CB1298" i="1"/>
  <c r="CB1297" i="1"/>
  <c r="CB1296" i="1"/>
  <c r="CB1295" i="1"/>
  <c r="CB1294" i="1"/>
  <c r="CB1293" i="1"/>
  <c r="CB1292" i="1"/>
  <c r="CB1291" i="1"/>
  <c r="CB1290" i="1"/>
  <c r="CB1289" i="1"/>
  <c r="CB1288" i="1"/>
  <c r="CB1287" i="1"/>
  <c r="CB1286" i="1"/>
  <c r="CB1285" i="1"/>
  <c r="CB1284" i="1"/>
  <c r="CB1283" i="1"/>
  <c r="CB1282" i="1"/>
  <c r="CB1281" i="1"/>
  <c r="CB1280" i="1"/>
  <c r="CB1279" i="1"/>
  <c r="CB1278" i="1"/>
  <c r="CB1277" i="1"/>
  <c r="CB1276" i="1"/>
  <c r="CB1275" i="1"/>
  <c r="CB1274" i="1"/>
  <c r="CB1273" i="1"/>
  <c r="CB1272" i="1"/>
  <c r="CB1271" i="1"/>
  <c r="CB1270" i="1"/>
  <c r="CB1269" i="1"/>
  <c r="CB1268" i="1"/>
  <c r="CB1267" i="1"/>
  <c r="CB1266" i="1"/>
  <c r="CB1265" i="1"/>
  <c r="CB1264" i="1"/>
  <c r="CB1263" i="1"/>
  <c r="CB1262" i="1"/>
  <c r="CB1261" i="1"/>
  <c r="CB1260" i="1"/>
  <c r="CB1259" i="1"/>
  <c r="CB1258" i="1"/>
  <c r="CB1257" i="1"/>
  <c r="CB1256" i="1"/>
  <c r="CB1255" i="1"/>
  <c r="CB1254" i="1"/>
  <c r="CB1253" i="1"/>
  <c r="CB1252" i="1"/>
  <c r="CB1251" i="1"/>
  <c r="CB1250" i="1"/>
  <c r="CB1249" i="1"/>
  <c r="CB1248" i="1"/>
  <c r="CB1247" i="1"/>
  <c r="CB1246" i="1"/>
  <c r="CB1245" i="1"/>
  <c r="CB1244" i="1"/>
  <c r="CB1243" i="1"/>
  <c r="CB1242" i="1"/>
  <c r="CB1241" i="1"/>
  <c r="CB1240" i="1"/>
  <c r="CB1239" i="1"/>
  <c r="CB1238" i="1"/>
  <c r="CB1237" i="1"/>
  <c r="CB1236" i="1"/>
  <c r="CB1235" i="1"/>
  <c r="CB1234" i="1"/>
  <c r="CB1233" i="1"/>
  <c r="CB1232" i="1"/>
  <c r="CB1231" i="1"/>
  <c r="CB1230" i="1"/>
  <c r="CB1229" i="1"/>
  <c r="CB1228" i="1"/>
  <c r="CB1227" i="1"/>
  <c r="CB1226" i="1"/>
  <c r="CB1225" i="1"/>
  <c r="CB1224" i="1"/>
  <c r="CB1223" i="1"/>
  <c r="CB1222" i="1"/>
  <c r="CB1221" i="1"/>
  <c r="CB1220" i="1"/>
  <c r="CB1219" i="1"/>
  <c r="CB1218" i="1"/>
  <c r="CB1217" i="1"/>
  <c r="CB1216" i="1"/>
  <c r="CB1215" i="1"/>
  <c r="CB1214" i="1"/>
  <c r="CB1213" i="1"/>
  <c r="CB1212" i="1"/>
  <c r="CB1211" i="1"/>
  <c r="CB1210" i="1"/>
  <c r="CB1209" i="1"/>
  <c r="CB1208" i="1"/>
  <c r="CB1207" i="1"/>
  <c r="CB1206" i="1"/>
  <c r="CB1205" i="1"/>
  <c r="CB1204" i="1"/>
  <c r="CB1203" i="1"/>
  <c r="CB1202" i="1"/>
  <c r="CB1201" i="1"/>
  <c r="CB1200" i="1"/>
  <c r="CB1199" i="1"/>
  <c r="CB1198" i="1"/>
  <c r="CB1197" i="1"/>
  <c r="CB1196" i="1"/>
  <c r="CB1195" i="1"/>
  <c r="CB1194" i="1"/>
  <c r="CB1193" i="1"/>
  <c r="CB1192" i="1"/>
  <c r="CB1191" i="1"/>
  <c r="CB1190" i="1"/>
  <c r="CB1189" i="1"/>
  <c r="CB1188" i="1"/>
  <c r="CB1187" i="1"/>
  <c r="CB1186" i="1"/>
  <c r="CB1185" i="1"/>
  <c r="CB1184" i="1"/>
  <c r="CB1183" i="1"/>
  <c r="CB1182" i="1"/>
  <c r="CB1181" i="1"/>
  <c r="CB1180" i="1"/>
  <c r="CB1179" i="1"/>
  <c r="CB1178" i="1"/>
  <c r="CB1177" i="1"/>
  <c r="CB1176" i="1"/>
  <c r="CB1175" i="1"/>
  <c r="CB1174" i="1"/>
  <c r="CB1173" i="1"/>
  <c r="CB1172" i="1"/>
  <c r="CB1171" i="1"/>
  <c r="CB1170" i="1"/>
  <c r="CB1169" i="1"/>
  <c r="CB1168" i="1"/>
  <c r="CB1167" i="1"/>
  <c r="CB1166" i="1"/>
  <c r="CB1165" i="1"/>
  <c r="CB1164" i="1"/>
  <c r="CB1163" i="1"/>
  <c r="CB1162" i="1"/>
  <c r="CB1161" i="1"/>
  <c r="CB1160" i="1"/>
  <c r="CB1159" i="1"/>
  <c r="CB1158" i="1"/>
  <c r="CB1157" i="1"/>
  <c r="CB1156" i="1"/>
  <c r="CB1155" i="1"/>
  <c r="CB1154" i="1"/>
  <c r="CB1153" i="1"/>
  <c r="CB1152" i="1"/>
  <c r="CB1151" i="1"/>
  <c r="CB1150" i="1"/>
  <c r="CB1149" i="1"/>
  <c r="CB1148" i="1"/>
  <c r="CB1147" i="1"/>
  <c r="CB1146" i="1"/>
  <c r="CB1145" i="1"/>
  <c r="CB1144" i="1"/>
  <c r="CB1143" i="1"/>
  <c r="CB1142" i="1"/>
  <c r="CB1141" i="1"/>
  <c r="CB1140" i="1"/>
  <c r="CB1139" i="1"/>
  <c r="CB1138" i="1"/>
  <c r="CB1137" i="1"/>
  <c r="CB1136" i="1"/>
  <c r="CB1135" i="1"/>
  <c r="CB1134" i="1"/>
  <c r="CB1133" i="1"/>
  <c r="CB1132" i="1"/>
  <c r="CB1131" i="1"/>
  <c r="CB1130" i="1"/>
  <c r="CB1129" i="1"/>
  <c r="CB1128" i="1"/>
  <c r="CB1127" i="1"/>
  <c r="CB1126" i="1"/>
  <c r="CB1125" i="1"/>
  <c r="CB1124" i="1"/>
  <c r="CB1123" i="1"/>
  <c r="CB1122" i="1"/>
  <c r="CB1121" i="1"/>
  <c r="CB1120" i="1"/>
  <c r="CB1119" i="1"/>
  <c r="CB1118" i="1"/>
  <c r="CB1117" i="1"/>
  <c r="CB1116" i="1"/>
  <c r="CB1115" i="1"/>
  <c r="CB1114" i="1"/>
  <c r="CB1113" i="1"/>
  <c r="CB1112" i="1"/>
  <c r="CB1111" i="1"/>
  <c r="CB1110" i="1"/>
  <c r="CB1109" i="1"/>
  <c r="CB1108" i="1"/>
  <c r="CB1107" i="1"/>
  <c r="CB1106" i="1"/>
  <c r="CB1105" i="1"/>
  <c r="CB1104" i="1"/>
  <c r="CB1103" i="1"/>
  <c r="CB1102" i="1"/>
  <c r="CB1101" i="1"/>
  <c r="CB1100" i="1"/>
  <c r="CB1099" i="1"/>
  <c r="CB1098" i="1"/>
  <c r="CB1097" i="1"/>
  <c r="CB1096" i="1"/>
  <c r="CB1095" i="1"/>
  <c r="CB1094" i="1"/>
  <c r="CB1093" i="1"/>
  <c r="CB1092" i="1"/>
  <c r="CB1091" i="1"/>
  <c r="CB1090" i="1"/>
  <c r="CB1089" i="1"/>
  <c r="CB1088" i="1"/>
  <c r="CB1087" i="1"/>
  <c r="CB1086" i="1"/>
  <c r="CB1085" i="1"/>
  <c r="CB1084" i="1"/>
  <c r="CB1083" i="1"/>
  <c r="CB1082" i="1"/>
  <c r="CB1081" i="1"/>
  <c r="CB1080" i="1"/>
  <c r="CB1079" i="1"/>
  <c r="CB1078" i="1"/>
  <c r="CB1077" i="1"/>
  <c r="CB1076" i="1"/>
  <c r="CB1075" i="1"/>
  <c r="CB1074" i="1"/>
  <c r="CB1073" i="1"/>
  <c r="CB1072" i="1"/>
  <c r="CB1071" i="1"/>
  <c r="CB1070" i="1"/>
  <c r="CB1069" i="1"/>
  <c r="CB1068" i="1"/>
  <c r="CB1067" i="1"/>
  <c r="CB1066" i="1"/>
  <c r="CB1065" i="1"/>
  <c r="CB1064" i="1"/>
  <c r="CB1063" i="1"/>
  <c r="CB1062" i="1"/>
  <c r="CB1061" i="1"/>
  <c r="CB1060" i="1"/>
  <c r="CB1059" i="1"/>
  <c r="CB1058" i="1"/>
  <c r="CB1057" i="1"/>
  <c r="CB1056" i="1"/>
  <c r="CB1055" i="1"/>
  <c r="CB1054" i="1"/>
  <c r="CB1053" i="1"/>
  <c r="CB1052" i="1"/>
  <c r="CB1051" i="1"/>
  <c r="CB1050" i="1"/>
  <c r="CB1049" i="1"/>
  <c r="CB1048" i="1"/>
  <c r="CB1047" i="1"/>
  <c r="CB1046" i="1"/>
  <c r="CB1045" i="1"/>
  <c r="CB1044" i="1"/>
  <c r="CB1043" i="1"/>
  <c r="CB1042" i="1"/>
  <c r="CB1041" i="1"/>
  <c r="CB1040" i="1"/>
  <c r="CB1039" i="1"/>
  <c r="CB1038" i="1"/>
  <c r="CB1037" i="1"/>
  <c r="CB1036" i="1"/>
  <c r="CB1035" i="1"/>
  <c r="CB1034" i="1"/>
  <c r="CB1033" i="1"/>
  <c r="CB1032" i="1"/>
  <c r="CB1031" i="1"/>
  <c r="CB1030" i="1"/>
  <c r="CB1029" i="1"/>
  <c r="CB1028" i="1"/>
  <c r="CB1027" i="1"/>
  <c r="CB1026" i="1"/>
  <c r="CB1025" i="1"/>
  <c r="CB1024" i="1"/>
  <c r="CB1023" i="1"/>
  <c r="CB1022" i="1"/>
  <c r="CB1021" i="1"/>
  <c r="CB1020" i="1"/>
  <c r="CB1019" i="1"/>
  <c r="CB1018" i="1"/>
  <c r="CB1017" i="1"/>
  <c r="CB1016" i="1"/>
  <c r="CB1015" i="1"/>
  <c r="CB1014" i="1"/>
  <c r="CB1013" i="1"/>
  <c r="CB1012" i="1"/>
  <c r="CB1011" i="1"/>
  <c r="CB1010" i="1"/>
  <c r="CB1009" i="1"/>
  <c r="CB1008" i="1"/>
  <c r="CB1007" i="1"/>
  <c r="CB1006" i="1"/>
  <c r="CB1005" i="1"/>
  <c r="CB1004" i="1"/>
  <c r="CB1003" i="1"/>
  <c r="CB1002" i="1"/>
  <c r="CB1001" i="1"/>
  <c r="CB1000" i="1"/>
  <c r="CB999" i="1"/>
  <c r="CB998" i="1"/>
  <c r="CB997" i="1"/>
  <c r="CB996" i="1"/>
  <c r="CB995" i="1"/>
  <c r="CB994" i="1"/>
  <c r="CB993" i="1"/>
  <c r="CB992" i="1"/>
  <c r="CB991" i="1"/>
  <c r="CB990" i="1"/>
  <c r="CB989" i="1"/>
  <c r="CB988" i="1"/>
  <c r="CB987" i="1"/>
  <c r="CB986" i="1"/>
  <c r="CB985" i="1"/>
  <c r="CB984" i="1"/>
  <c r="CB983" i="1"/>
  <c r="CB982" i="1"/>
  <c r="CB981" i="1"/>
  <c r="CB980" i="1"/>
  <c r="CB979" i="1"/>
  <c r="CB978" i="1"/>
  <c r="CB977" i="1"/>
  <c r="CB976" i="1"/>
  <c r="CB975" i="1"/>
  <c r="CB974" i="1"/>
  <c r="CB973" i="1"/>
  <c r="CB972" i="1"/>
  <c r="CB971" i="1"/>
  <c r="CB970" i="1"/>
  <c r="CB969" i="1"/>
  <c r="CB968" i="1"/>
  <c r="CB967" i="1"/>
  <c r="CB966" i="1"/>
  <c r="CB965" i="1"/>
  <c r="CB964" i="1"/>
  <c r="CB963" i="1"/>
  <c r="CB962" i="1"/>
  <c r="CB961" i="1"/>
  <c r="CB960" i="1"/>
  <c r="CB959" i="1"/>
  <c r="CB958" i="1"/>
  <c r="CB957" i="1"/>
  <c r="CB956" i="1"/>
  <c r="CB955" i="1"/>
  <c r="CB954" i="1"/>
  <c r="CB953" i="1"/>
  <c r="CB952" i="1"/>
  <c r="CB951" i="1"/>
  <c r="CB950" i="1"/>
  <c r="CB949" i="1"/>
  <c r="CB948" i="1"/>
  <c r="CB947" i="1"/>
  <c r="CB946" i="1"/>
  <c r="CB945" i="1"/>
  <c r="CB944" i="1"/>
  <c r="CB943" i="1"/>
  <c r="CB942" i="1"/>
  <c r="CB941" i="1"/>
  <c r="CB940" i="1"/>
  <c r="CB939" i="1"/>
  <c r="CB938" i="1"/>
  <c r="CB937" i="1"/>
  <c r="CB936" i="1"/>
  <c r="CB935" i="1"/>
  <c r="CB934" i="1"/>
  <c r="CB933" i="1"/>
  <c r="CB932" i="1"/>
  <c r="CB931" i="1"/>
  <c r="CB930" i="1"/>
  <c r="CB929" i="1"/>
  <c r="CB928" i="1"/>
  <c r="CB927" i="1"/>
  <c r="CB926" i="1"/>
  <c r="CB925" i="1"/>
  <c r="CB924" i="1"/>
  <c r="CB923" i="1"/>
  <c r="CB922" i="1"/>
  <c r="CB921" i="1"/>
  <c r="CB920" i="1"/>
  <c r="CB919" i="1"/>
  <c r="CB918" i="1"/>
  <c r="CB917" i="1"/>
  <c r="CB916" i="1"/>
  <c r="CB915" i="1"/>
  <c r="CB914" i="1"/>
  <c r="CB913" i="1"/>
  <c r="CB912" i="1"/>
  <c r="CB911" i="1"/>
  <c r="CB910" i="1"/>
  <c r="CB909" i="1"/>
  <c r="CB908" i="1"/>
  <c r="CB907" i="1"/>
  <c r="CB906" i="1"/>
  <c r="CB905" i="1"/>
  <c r="CB904" i="1"/>
  <c r="CB903" i="1"/>
  <c r="CB902" i="1"/>
  <c r="CB901" i="1"/>
  <c r="CB900" i="1"/>
  <c r="CB899" i="1"/>
  <c r="CB898" i="1"/>
  <c r="CB897" i="1"/>
  <c r="CB896" i="1"/>
  <c r="CB895" i="1"/>
  <c r="CB894" i="1"/>
  <c r="CB893" i="1"/>
  <c r="CB892" i="1"/>
  <c r="CB891" i="1"/>
  <c r="CB890" i="1"/>
  <c r="CB889" i="1"/>
  <c r="CB888" i="1"/>
  <c r="CB887" i="1"/>
  <c r="CB886" i="1"/>
  <c r="CB885" i="1"/>
  <c r="CB884" i="1"/>
  <c r="CB883" i="1"/>
  <c r="CB882" i="1"/>
  <c r="CB881" i="1"/>
  <c r="CB880" i="1"/>
  <c r="CB879" i="1"/>
  <c r="CB878" i="1"/>
  <c r="CB877" i="1"/>
  <c r="CB876" i="1"/>
  <c r="CB875" i="1"/>
  <c r="CB874" i="1"/>
  <c r="CB873" i="1"/>
  <c r="CB872" i="1"/>
  <c r="CB871" i="1"/>
  <c r="CB870" i="1"/>
  <c r="CB869" i="1"/>
  <c r="CB868" i="1"/>
  <c r="CB867" i="1"/>
  <c r="CB866" i="1"/>
  <c r="CB865" i="1"/>
  <c r="CB864" i="1"/>
  <c r="CB863" i="1"/>
  <c r="CB862" i="1"/>
  <c r="CB861" i="1"/>
  <c r="CB860" i="1"/>
  <c r="CB859" i="1"/>
  <c r="CB858" i="1"/>
  <c r="CB857" i="1"/>
  <c r="CB856" i="1"/>
  <c r="CB855" i="1"/>
  <c r="CB854" i="1"/>
  <c r="CB853" i="1"/>
  <c r="CB852" i="1"/>
  <c r="CB851" i="1"/>
  <c r="CB850" i="1"/>
  <c r="CB849" i="1"/>
  <c r="CB848" i="1"/>
  <c r="CB847" i="1"/>
  <c r="CB846" i="1"/>
  <c r="CB845" i="1"/>
  <c r="CB844" i="1"/>
  <c r="CB843" i="1"/>
  <c r="CB842" i="1"/>
  <c r="CB841" i="1"/>
  <c r="CB840" i="1"/>
  <c r="CB839" i="1"/>
  <c r="CB838" i="1"/>
  <c r="CB837" i="1"/>
  <c r="CB836" i="1"/>
  <c r="CB835" i="1"/>
  <c r="CB834" i="1"/>
  <c r="CB833" i="1"/>
  <c r="CB832" i="1"/>
  <c r="CB831" i="1"/>
  <c r="CB830" i="1"/>
  <c r="CB829" i="1"/>
  <c r="CB828" i="1"/>
  <c r="CB827" i="1"/>
  <c r="CB826" i="1"/>
  <c r="CB825" i="1"/>
  <c r="CB824" i="1"/>
  <c r="CB823" i="1"/>
  <c r="CB822" i="1"/>
  <c r="CB821" i="1"/>
  <c r="CB820" i="1"/>
  <c r="CB819" i="1"/>
  <c r="CB818" i="1"/>
  <c r="CB817" i="1"/>
  <c r="CB816" i="1"/>
  <c r="CB815" i="1"/>
  <c r="CB814" i="1"/>
  <c r="CB813" i="1"/>
  <c r="CB812" i="1"/>
  <c r="CB811" i="1"/>
  <c r="CB810" i="1"/>
  <c r="CB809" i="1"/>
  <c r="CB808" i="1"/>
  <c r="CB807" i="1"/>
  <c r="CB806" i="1"/>
  <c r="CB805" i="1"/>
  <c r="CB804" i="1"/>
  <c r="CB803" i="1"/>
  <c r="CB802" i="1"/>
  <c r="CB801" i="1"/>
  <c r="CB800" i="1"/>
  <c r="CB799" i="1"/>
  <c r="CB798" i="1"/>
  <c r="CB797" i="1"/>
  <c r="CB796" i="1"/>
  <c r="CB795" i="1"/>
  <c r="CB794" i="1"/>
  <c r="CB793" i="1"/>
  <c r="CB792" i="1"/>
  <c r="CB791" i="1"/>
  <c r="CB790" i="1"/>
  <c r="CB789" i="1"/>
  <c r="CB788" i="1"/>
  <c r="CB787" i="1"/>
  <c r="CB786" i="1"/>
  <c r="CB785" i="1"/>
  <c r="CB784" i="1"/>
  <c r="CB783" i="1"/>
  <c r="CB782" i="1"/>
  <c r="CB781" i="1"/>
  <c r="CB780" i="1"/>
  <c r="CB779" i="1"/>
  <c r="CB778" i="1"/>
  <c r="CB777" i="1"/>
  <c r="CB776" i="1"/>
  <c r="CB775" i="1"/>
  <c r="CB774" i="1"/>
  <c r="CB773" i="1"/>
  <c r="CB772" i="1"/>
  <c r="CB771" i="1"/>
  <c r="CB770" i="1"/>
  <c r="CB769" i="1"/>
  <c r="CB768" i="1"/>
  <c r="CB767" i="1"/>
  <c r="CB766" i="1"/>
  <c r="CB765" i="1"/>
  <c r="CB764" i="1"/>
  <c r="CB763" i="1"/>
  <c r="CB762" i="1"/>
  <c r="CB761" i="1"/>
  <c r="CB760" i="1"/>
  <c r="CB759" i="1"/>
  <c r="CB758" i="1"/>
  <c r="CB757" i="1"/>
  <c r="CB756" i="1"/>
  <c r="CB755" i="1"/>
  <c r="CB754" i="1"/>
  <c r="CB753" i="1"/>
  <c r="CB752" i="1"/>
  <c r="CB751" i="1"/>
  <c r="CB750" i="1"/>
  <c r="CB749" i="1"/>
  <c r="CB748" i="1"/>
  <c r="CB747" i="1"/>
  <c r="CB746" i="1"/>
  <c r="CB745" i="1"/>
  <c r="CB744" i="1"/>
  <c r="CB743" i="1"/>
  <c r="CB742" i="1"/>
  <c r="CB741" i="1"/>
  <c r="CB740" i="1"/>
  <c r="CB739" i="1"/>
  <c r="CB738" i="1"/>
  <c r="CB737" i="1"/>
  <c r="CB736" i="1"/>
  <c r="CB735" i="1"/>
  <c r="CB734" i="1"/>
  <c r="CB733" i="1"/>
  <c r="CB732" i="1"/>
  <c r="CB731" i="1"/>
  <c r="CB730" i="1"/>
  <c r="CB729" i="1"/>
  <c r="CB728" i="1"/>
  <c r="CB727" i="1"/>
  <c r="CB726" i="1"/>
  <c r="CB725" i="1"/>
  <c r="CB724" i="1"/>
  <c r="CB723" i="1"/>
  <c r="CB722" i="1"/>
  <c r="CB721" i="1"/>
  <c r="CB720" i="1"/>
  <c r="CB719" i="1"/>
  <c r="CB718" i="1"/>
  <c r="CB717" i="1"/>
  <c r="CB716" i="1"/>
  <c r="CB715" i="1"/>
  <c r="CB714" i="1"/>
  <c r="CB713" i="1"/>
  <c r="CB712" i="1"/>
  <c r="CB711" i="1"/>
  <c r="CB710" i="1"/>
  <c r="CB709" i="1"/>
  <c r="CB708" i="1"/>
  <c r="CB707" i="1"/>
  <c r="CB706" i="1"/>
  <c r="CB705" i="1"/>
  <c r="CB704" i="1"/>
  <c r="CB703" i="1"/>
  <c r="CB702" i="1"/>
  <c r="CB701" i="1"/>
  <c r="CB700" i="1"/>
  <c r="CB699" i="1"/>
  <c r="CB698" i="1"/>
  <c r="CB697" i="1"/>
  <c r="CB696" i="1"/>
  <c r="CB695" i="1"/>
  <c r="CB694" i="1"/>
  <c r="CB693" i="1"/>
  <c r="CB692" i="1"/>
  <c r="CB691" i="1"/>
  <c r="CB690" i="1"/>
  <c r="CB689" i="1"/>
  <c r="CB688" i="1"/>
  <c r="CB687" i="1"/>
  <c r="CB686" i="1"/>
  <c r="CB685" i="1"/>
  <c r="CB684" i="1"/>
  <c r="CB683" i="1"/>
  <c r="CB682" i="1"/>
  <c r="CB681" i="1"/>
  <c r="CB680" i="1"/>
  <c r="CB679" i="1"/>
  <c r="CB678" i="1"/>
  <c r="CB677" i="1"/>
  <c r="CB676" i="1"/>
  <c r="CB675" i="1"/>
  <c r="CB674" i="1"/>
  <c r="CB673" i="1"/>
  <c r="CB672" i="1"/>
  <c r="CB671" i="1"/>
  <c r="CB670" i="1"/>
  <c r="CB669" i="1"/>
  <c r="CB668" i="1"/>
  <c r="CB667" i="1"/>
  <c r="CB666" i="1"/>
  <c r="CB665" i="1"/>
  <c r="CB664" i="1"/>
  <c r="CB663" i="1"/>
  <c r="CB662" i="1"/>
  <c r="CB661" i="1"/>
  <c r="CB660" i="1"/>
  <c r="CB659" i="1"/>
  <c r="CB658" i="1"/>
  <c r="CB657" i="1"/>
  <c r="CB656" i="1"/>
  <c r="CB655" i="1"/>
  <c r="CB654" i="1"/>
  <c r="CB653" i="1"/>
  <c r="CB652" i="1"/>
  <c r="CB651" i="1"/>
  <c r="CB650" i="1"/>
  <c r="CB649" i="1"/>
  <c r="CB648" i="1"/>
  <c r="CB647" i="1"/>
  <c r="CB646" i="1"/>
  <c r="CB645" i="1"/>
  <c r="CB644" i="1"/>
  <c r="CB643" i="1"/>
  <c r="CB642" i="1"/>
  <c r="CB641" i="1"/>
  <c r="CB640" i="1"/>
  <c r="CB639" i="1"/>
  <c r="CB638" i="1"/>
  <c r="CB637" i="1"/>
  <c r="CB636" i="1"/>
  <c r="CB635" i="1"/>
  <c r="CB634" i="1"/>
  <c r="CB633" i="1"/>
  <c r="CB632" i="1"/>
  <c r="CB631" i="1"/>
  <c r="CB630" i="1"/>
  <c r="CB629" i="1"/>
  <c r="CB628" i="1"/>
  <c r="CB627" i="1"/>
  <c r="CB626" i="1"/>
  <c r="CB625" i="1"/>
  <c r="CB624" i="1"/>
  <c r="CB623" i="1"/>
  <c r="CB622" i="1"/>
  <c r="CB621" i="1"/>
  <c r="CB620" i="1"/>
  <c r="CB619" i="1"/>
  <c r="CB618" i="1"/>
  <c r="CB617" i="1"/>
  <c r="CB616" i="1"/>
  <c r="CB615" i="1"/>
  <c r="CB614" i="1"/>
  <c r="CB613" i="1"/>
  <c r="CB612" i="1"/>
  <c r="CB611" i="1"/>
  <c r="CB610" i="1"/>
  <c r="CB609" i="1"/>
  <c r="CB608" i="1"/>
  <c r="CB607" i="1"/>
  <c r="CB606" i="1"/>
  <c r="CB605" i="1"/>
  <c r="CB604" i="1"/>
  <c r="CB603" i="1"/>
  <c r="CB602" i="1"/>
  <c r="CB601" i="1"/>
  <c r="CB600" i="1"/>
  <c r="CB599" i="1"/>
  <c r="CB598" i="1"/>
  <c r="CB597" i="1"/>
  <c r="CB596" i="1"/>
  <c r="CB595" i="1"/>
  <c r="CB594" i="1"/>
  <c r="CB593" i="1"/>
  <c r="CB592" i="1"/>
  <c r="CB591" i="1"/>
  <c r="CB590" i="1"/>
  <c r="CB589" i="1"/>
  <c r="CB588" i="1"/>
  <c r="CB587" i="1"/>
  <c r="CB586" i="1"/>
  <c r="CB585" i="1"/>
  <c r="CB584" i="1"/>
  <c r="CB583" i="1"/>
  <c r="CB582" i="1"/>
  <c r="CB581" i="1"/>
  <c r="CB580" i="1"/>
  <c r="CB579" i="1"/>
  <c r="CB578" i="1"/>
  <c r="CB577" i="1"/>
  <c r="CB576" i="1"/>
  <c r="CB575" i="1"/>
  <c r="CB574" i="1"/>
  <c r="CB573" i="1"/>
  <c r="CB572" i="1"/>
  <c r="CB571" i="1"/>
  <c r="CB570" i="1"/>
  <c r="CB569" i="1"/>
  <c r="CB568" i="1"/>
  <c r="CB567" i="1"/>
  <c r="CB566" i="1"/>
  <c r="CB565" i="1"/>
  <c r="CB564" i="1"/>
  <c r="CB563" i="1"/>
  <c r="CB562" i="1"/>
  <c r="CB561" i="1"/>
  <c r="CB560" i="1"/>
  <c r="CB559" i="1"/>
  <c r="CB558" i="1"/>
  <c r="CB557" i="1"/>
  <c r="CB556" i="1"/>
  <c r="CB555" i="1"/>
  <c r="CB554" i="1"/>
  <c r="CB553" i="1"/>
  <c r="CB552" i="1"/>
  <c r="CB551" i="1"/>
  <c r="CB550" i="1"/>
  <c r="CB549" i="1"/>
  <c r="CB548" i="1"/>
  <c r="CB547" i="1"/>
  <c r="CB546" i="1"/>
  <c r="CB545" i="1"/>
  <c r="CB544" i="1"/>
  <c r="CB543" i="1"/>
  <c r="CB542" i="1"/>
  <c r="CB541" i="1"/>
  <c r="CB540" i="1"/>
  <c r="CB539" i="1"/>
  <c r="CB538" i="1"/>
  <c r="CB537" i="1"/>
  <c r="CB536" i="1"/>
  <c r="CB535" i="1"/>
  <c r="CB534" i="1"/>
  <c r="CB533" i="1"/>
  <c r="CB532" i="1"/>
  <c r="CB531" i="1"/>
  <c r="CB530" i="1"/>
  <c r="CB529" i="1"/>
  <c r="CB528" i="1"/>
  <c r="CB527" i="1"/>
  <c r="CB526" i="1"/>
  <c r="CB525" i="1"/>
  <c r="CB524" i="1"/>
  <c r="CB523" i="1"/>
  <c r="CB522" i="1"/>
  <c r="CB521" i="1"/>
  <c r="CB520" i="1"/>
  <c r="CB519" i="1"/>
  <c r="CB518" i="1"/>
  <c r="CB517" i="1"/>
  <c r="CB516" i="1"/>
  <c r="CB515" i="1"/>
  <c r="CB514" i="1"/>
  <c r="CB513" i="1"/>
  <c r="CB512" i="1"/>
  <c r="CB511" i="1"/>
  <c r="CB510" i="1"/>
  <c r="CB509" i="1"/>
  <c r="CB508" i="1"/>
  <c r="CB507" i="1"/>
  <c r="CB506" i="1"/>
  <c r="CB505" i="1"/>
  <c r="CB504" i="1"/>
  <c r="CB503" i="1"/>
  <c r="CB502" i="1"/>
  <c r="CB501" i="1"/>
  <c r="CB500" i="1"/>
  <c r="CB499" i="1"/>
  <c r="CB498" i="1"/>
  <c r="CB497" i="1"/>
  <c r="CB496" i="1"/>
  <c r="CB495" i="1"/>
  <c r="CB494" i="1"/>
  <c r="CB493" i="1"/>
  <c r="CB492" i="1"/>
  <c r="CB491" i="1"/>
  <c r="CB490" i="1"/>
  <c r="CB489" i="1"/>
  <c r="CB488" i="1"/>
  <c r="CB487" i="1"/>
  <c r="CB486" i="1"/>
  <c r="CB485" i="1"/>
  <c r="CB484" i="1"/>
  <c r="CB483" i="1"/>
  <c r="CB482" i="1"/>
  <c r="CB481" i="1"/>
  <c r="CB480" i="1"/>
  <c r="CB479" i="1"/>
  <c r="CB478" i="1"/>
  <c r="CB477" i="1"/>
  <c r="CB476" i="1"/>
  <c r="CB475" i="1"/>
  <c r="CB474" i="1"/>
  <c r="CB473" i="1"/>
  <c r="CB472" i="1"/>
  <c r="CB471" i="1"/>
  <c r="CB470" i="1"/>
  <c r="CB469" i="1"/>
  <c r="CB468" i="1"/>
  <c r="CB467" i="1"/>
  <c r="CB466" i="1"/>
  <c r="CB465" i="1"/>
  <c r="CB464" i="1"/>
  <c r="CB463" i="1"/>
  <c r="CB462" i="1"/>
  <c r="CB461" i="1"/>
  <c r="CB460" i="1"/>
  <c r="CB459" i="1"/>
  <c r="CB458" i="1"/>
  <c r="CB457" i="1"/>
  <c r="CB456" i="1"/>
  <c r="CB455" i="1"/>
  <c r="CB454" i="1"/>
  <c r="CB453" i="1"/>
  <c r="CB452" i="1"/>
  <c r="CB451" i="1"/>
  <c r="CB450" i="1"/>
  <c r="CB449" i="1"/>
  <c r="CB448" i="1"/>
  <c r="CB447" i="1"/>
  <c r="CB446" i="1"/>
  <c r="CB445" i="1"/>
  <c r="CB444" i="1"/>
  <c r="CB443" i="1"/>
  <c r="CB442" i="1"/>
  <c r="CB441" i="1"/>
  <c r="CB440" i="1"/>
  <c r="CB439" i="1"/>
  <c r="CB438" i="1"/>
  <c r="CB437" i="1"/>
  <c r="CB436" i="1"/>
  <c r="CB435" i="1"/>
  <c r="CB434" i="1"/>
  <c r="CB433" i="1"/>
  <c r="CB432" i="1"/>
  <c r="CB431" i="1"/>
  <c r="CB430" i="1"/>
  <c r="CB429" i="1"/>
  <c r="CB428" i="1"/>
  <c r="CB427" i="1"/>
  <c r="CB426" i="1"/>
  <c r="CB425" i="1"/>
  <c r="CB424" i="1"/>
  <c r="CB423" i="1"/>
  <c r="CB422" i="1"/>
  <c r="CB421" i="1"/>
  <c r="CB420" i="1"/>
  <c r="CB419" i="1"/>
  <c r="CB418" i="1"/>
  <c r="CB417" i="1"/>
  <c r="CB416" i="1"/>
  <c r="CB415" i="1"/>
  <c r="CB414" i="1"/>
  <c r="CB413" i="1"/>
  <c r="CB412" i="1"/>
  <c r="CB411" i="1"/>
  <c r="CB410" i="1"/>
  <c r="CB409" i="1"/>
  <c r="CB408" i="1"/>
  <c r="CB407" i="1"/>
  <c r="CB406" i="1"/>
  <c r="CB405" i="1"/>
  <c r="CB404" i="1"/>
  <c r="CB403" i="1"/>
  <c r="CB402" i="1"/>
  <c r="CB401" i="1"/>
  <c r="CB400" i="1"/>
  <c r="CB399" i="1"/>
  <c r="CB398" i="1"/>
  <c r="CB397" i="1"/>
  <c r="CB396" i="1"/>
  <c r="CB395" i="1"/>
  <c r="CB394" i="1"/>
  <c r="CB393" i="1"/>
  <c r="CB392" i="1"/>
  <c r="CB391" i="1"/>
  <c r="CB390" i="1"/>
  <c r="CB389" i="1"/>
  <c r="CB388" i="1"/>
  <c r="CB387" i="1"/>
  <c r="CB386" i="1"/>
  <c r="CB385" i="1"/>
  <c r="CB384" i="1"/>
  <c r="CB383" i="1"/>
  <c r="CB382" i="1"/>
  <c r="CB381" i="1"/>
  <c r="CB380" i="1"/>
  <c r="CB379" i="1"/>
  <c r="CB378" i="1"/>
  <c r="CB377" i="1"/>
  <c r="CB376" i="1"/>
  <c r="CB375" i="1"/>
  <c r="CB374" i="1"/>
  <c r="CB373" i="1"/>
  <c r="CB372" i="1"/>
  <c r="CB371" i="1"/>
  <c r="CB370" i="1"/>
  <c r="CB369" i="1"/>
  <c r="CB368" i="1"/>
  <c r="CB367" i="1"/>
  <c r="CB366" i="1"/>
  <c r="CB365" i="1"/>
  <c r="CB364" i="1"/>
  <c r="CB363" i="1"/>
  <c r="CB362" i="1"/>
  <c r="CB361" i="1"/>
  <c r="CB360" i="1"/>
  <c r="CB359" i="1"/>
  <c r="CB358" i="1"/>
  <c r="CB357" i="1"/>
  <c r="CB356" i="1"/>
  <c r="CB355" i="1"/>
  <c r="CB354" i="1"/>
  <c r="CB353" i="1"/>
  <c r="CB352" i="1"/>
  <c r="CB351" i="1"/>
  <c r="CB350" i="1"/>
  <c r="CB349" i="1"/>
  <c r="CB348" i="1"/>
  <c r="CB347" i="1"/>
  <c r="CB346" i="1"/>
  <c r="CB345" i="1"/>
  <c r="CB344" i="1"/>
  <c r="CB343" i="1"/>
  <c r="CB342" i="1"/>
  <c r="CB341" i="1"/>
  <c r="CB340" i="1"/>
  <c r="CB339" i="1"/>
  <c r="CB338" i="1"/>
  <c r="CB337" i="1"/>
  <c r="CB336" i="1"/>
  <c r="CB335" i="1"/>
  <c r="CB334" i="1"/>
  <c r="CB333" i="1"/>
  <c r="CB332" i="1"/>
  <c r="CB331" i="1"/>
  <c r="CB330" i="1"/>
  <c r="CB329" i="1"/>
  <c r="CB328" i="1"/>
  <c r="CB327" i="1"/>
  <c r="CB326" i="1"/>
  <c r="CB325" i="1"/>
  <c r="CB324" i="1"/>
  <c r="CB323" i="1"/>
  <c r="CB322" i="1"/>
  <c r="CB321" i="1"/>
  <c r="CB320" i="1"/>
  <c r="CB319" i="1"/>
  <c r="CB318" i="1"/>
  <c r="CB317" i="1"/>
  <c r="CB316" i="1"/>
  <c r="CB315" i="1"/>
  <c r="CB314" i="1"/>
  <c r="CB313" i="1"/>
  <c r="CB312" i="1"/>
  <c r="CB311" i="1"/>
  <c r="CB310" i="1"/>
  <c r="CB309" i="1"/>
  <c r="CB308" i="1"/>
  <c r="CB307" i="1"/>
  <c r="CB306" i="1"/>
  <c r="CB305" i="1"/>
  <c r="CB304" i="1"/>
  <c r="CB303" i="1"/>
  <c r="CB302" i="1"/>
  <c r="CB301" i="1"/>
  <c r="CB300" i="1"/>
  <c r="CB299" i="1"/>
  <c r="CB298" i="1"/>
  <c r="CB297" i="1"/>
  <c r="CB296" i="1"/>
  <c r="CB295" i="1"/>
  <c r="CB294" i="1"/>
  <c r="CB293" i="1"/>
  <c r="CB292" i="1"/>
  <c r="CB291" i="1"/>
  <c r="CB290" i="1"/>
  <c r="CB289" i="1"/>
  <c r="CB288" i="1"/>
  <c r="CB287" i="1"/>
  <c r="CB286" i="1"/>
  <c r="CB285" i="1"/>
  <c r="CB284" i="1"/>
  <c r="CB283" i="1"/>
  <c r="CB282" i="1"/>
  <c r="CB281" i="1"/>
  <c r="CB280" i="1"/>
  <c r="CB279" i="1"/>
  <c r="CB278" i="1"/>
  <c r="CB277" i="1"/>
  <c r="CB276" i="1"/>
  <c r="CB275" i="1"/>
  <c r="CB274" i="1"/>
  <c r="CB273" i="1"/>
  <c r="CB272" i="1"/>
  <c r="CB271" i="1"/>
  <c r="CB270" i="1"/>
  <c r="CB269" i="1"/>
  <c r="CB268" i="1"/>
  <c r="CB267" i="1"/>
  <c r="CB266" i="1"/>
  <c r="CB265" i="1"/>
  <c r="CB264" i="1"/>
  <c r="CB263" i="1"/>
  <c r="CB262" i="1"/>
  <c r="CB261" i="1"/>
  <c r="CB260" i="1"/>
  <c r="CB259" i="1"/>
  <c r="CB258" i="1"/>
  <c r="CB257" i="1"/>
  <c r="CB256" i="1"/>
  <c r="CB255" i="1"/>
  <c r="CB254" i="1"/>
  <c r="CB253" i="1"/>
  <c r="CB252" i="1"/>
  <c r="CB251" i="1"/>
  <c r="CB250" i="1"/>
  <c r="CB249" i="1"/>
  <c r="CB248" i="1"/>
  <c r="CB247" i="1"/>
  <c r="CB246" i="1"/>
  <c r="CB245" i="1"/>
  <c r="CB244" i="1"/>
  <c r="CB243" i="1"/>
  <c r="CB242" i="1"/>
  <c r="CB241" i="1"/>
  <c r="CB240" i="1"/>
  <c r="CB239" i="1"/>
  <c r="CB238" i="1"/>
  <c r="CB237" i="1"/>
  <c r="CB236" i="1"/>
  <c r="CB235" i="1"/>
  <c r="CB234" i="1"/>
  <c r="CB233" i="1"/>
  <c r="CB232" i="1"/>
  <c r="CB231" i="1"/>
  <c r="CB230" i="1"/>
  <c r="CB229" i="1"/>
  <c r="CB228" i="1"/>
  <c r="CB227" i="1"/>
  <c r="CB226" i="1"/>
  <c r="CB225" i="1"/>
  <c r="CB224" i="1"/>
  <c r="CB223" i="1"/>
  <c r="CB222" i="1"/>
  <c r="CB221" i="1"/>
  <c r="CB220" i="1"/>
  <c r="CB219" i="1"/>
  <c r="CB218" i="1"/>
  <c r="CB217" i="1"/>
  <c r="CB216" i="1"/>
  <c r="CB215" i="1"/>
  <c r="CB214" i="1"/>
  <c r="CB213" i="1"/>
  <c r="CB212" i="1"/>
  <c r="CB211" i="1"/>
  <c r="CB210" i="1"/>
  <c r="CB209" i="1"/>
  <c r="CB208" i="1"/>
  <c r="CB207" i="1"/>
  <c r="CB206" i="1"/>
  <c r="CB205" i="1"/>
  <c r="CB204" i="1"/>
  <c r="CB203" i="1"/>
  <c r="CB202" i="1"/>
  <c r="CB201" i="1"/>
  <c r="CB200" i="1"/>
  <c r="CB199" i="1"/>
  <c r="CB198" i="1"/>
  <c r="CB197" i="1"/>
  <c r="CB196" i="1"/>
  <c r="CB195" i="1"/>
  <c r="CB194" i="1"/>
  <c r="CB193" i="1"/>
  <c r="CB192" i="1"/>
  <c r="CB191" i="1"/>
  <c r="CB190" i="1"/>
  <c r="CB189" i="1"/>
  <c r="CB188" i="1"/>
  <c r="CB187" i="1"/>
  <c r="CB186" i="1"/>
  <c r="CB185" i="1"/>
  <c r="CB184" i="1"/>
  <c r="CB183" i="1"/>
  <c r="CB182" i="1"/>
  <c r="CB181" i="1"/>
  <c r="CB180" i="1"/>
  <c r="CB179" i="1"/>
  <c r="CB178" i="1"/>
  <c r="CB177" i="1"/>
  <c r="CB176" i="1"/>
  <c r="CB175" i="1"/>
  <c r="CB174" i="1"/>
  <c r="CB173" i="1"/>
  <c r="CB172" i="1"/>
  <c r="CB171" i="1"/>
  <c r="CB170" i="1"/>
  <c r="CB169" i="1"/>
  <c r="CB168" i="1"/>
  <c r="CB167" i="1"/>
  <c r="CB166" i="1"/>
  <c r="CB165" i="1"/>
  <c r="CB164" i="1"/>
  <c r="CB163" i="1"/>
  <c r="CB162" i="1"/>
  <c r="CB161" i="1"/>
  <c r="CB160" i="1"/>
  <c r="CB159" i="1"/>
  <c r="CB158" i="1"/>
  <c r="CB157" i="1"/>
  <c r="CB156" i="1"/>
  <c r="CB155" i="1"/>
  <c r="CB154" i="1"/>
  <c r="CB153" i="1"/>
  <c r="CB152" i="1"/>
  <c r="CB151" i="1"/>
  <c r="CB150" i="1"/>
  <c r="CB149" i="1"/>
  <c r="CB148" i="1"/>
  <c r="CB147" i="1"/>
  <c r="CB146" i="1"/>
  <c r="CB145" i="1"/>
  <c r="CB144" i="1"/>
  <c r="CB143" i="1"/>
  <c r="CB142" i="1"/>
  <c r="CB141" i="1"/>
  <c r="CB140" i="1"/>
  <c r="CB139" i="1"/>
  <c r="CB138" i="1"/>
  <c r="CB137" i="1"/>
  <c r="CB136" i="1"/>
  <c r="CB135" i="1"/>
  <c r="CB134" i="1"/>
  <c r="CB133" i="1"/>
  <c r="CB132" i="1"/>
  <c r="CB131" i="1"/>
  <c r="CB130" i="1"/>
  <c r="CB129" i="1"/>
  <c r="CB128" i="1"/>
  <c r="CB127" i="1"/>
  <c r="CB126" i="1"/>
  <c r="CB125" i="1"/>
  <c r="CB124" i="1"/>
  <c r="CB123" i="1"/>
  <c r="CB122" i="1"/>
  <c r="CB121" i="1"/>
  <c r="CB120" i="1"/>
  <c r="CB119" i="1"/>
  <c r="CB118" i="1"/>
  <c r="CB117" i="1"/>
  <c r="CB116" i="1"/>
  <c r="CB115" i="1"/>
  <c r="CB114" i="1"/>
  <c r="CB113" i="1"/>
  <c r="CB112" i="1"/>
  <c r="CB111" i="1"/>
  <c r="CB110" i="1"/>
  <c r="CB109" i="1"/>
  <c r="CB108" i="1"/>
  <c r="CB107" i="1"/>
  <c r="CB106" i="1"/>
  <c r="CB105" i="1"/>
  <c r="CB104" i="1"/>
  <c r="CB103" i="1"/>
  <c r="CB102" i="1"/>
  <c r="CB101" i="1"/>
  <c r="CB100" i="1"/>
  <c r="CB99" i="1"/>
  <c r="CB98" i="1"/>
  <c r="CB97" i="1"/>
  <c r="CB96" i="1"/>
  <c r="CB95" i="1"/>
  <c r="CB94" i="1"/>
  <c r="CB93" i="1"/>
  <c r="CB92" i="1"/>
  <c r="CB91" i="1"/>
  <c r="CB90" i="1"/>
  <c r="CB89" i="1"/>
  <c r="CB88" i="1"/>
  <c r="CB87" i="1"/>
  <c r="CB86" i="1"/>
  <c r="CB85" i="1"/>
  <c r="CB84" i="1"/>
  <c r="CB83" i="1"/>
  <c r="CB82" i="1"/>
  <c r="CB81" i="1"/>
  <c r="CB80" i="1"/>
  <c r="CB79" i="1"/>
  <c r="CB78" i="1"/>
  <c r="CB77" i="1"/>
  <c r="CB76" i="1"/>
  <c r="CB75" i="1"/>
  <c r="CB74" i="1"/>
  <c r="CB73" i="1"/>
  <c r="CB72" i="1"/>
  <c r="CB71" i="1"/>
  <c r="CB70" i="1"/>
  <c r="CB69" i="1"/>
  <c r="CB68" i="1"/>
  <c r="CB67" i="1"/>
  <c r="CB66" i="1"/>
  <c r="CB65" i="1"/>
  <c r="CB64" i="1"/>
  <c r="CB63" i="1"/>
  <c r="CB62" i="1"/>
  <c r="CB61" i="1"/>
  <c r="CB60" i="1"/>
  <c r="CB59" i="1"/>
  <c r="CB58" i="1"/>
  <c r="CB57" i="1"/>
  <c r="CB56" i="1"/>
  <c r="CB55" i="1"/>
  <c r="CB54" i="1"/>
  <c r="CB53" i="1"/>
  <c r="CB52" i="1"/>
  <c r="CB51" i="1"/>
  <c r="CB50" i="1"/>
  <c r="CB49" i="1"/>
  <c r="CB48" i="1"/>
  <c r="CB47" i="1"/>
  <c r="CB46" i="1"/>
  <c r="CB45" i="1"/>
  <c r="CB44" i="1"/>
  <c r="CB43" i="1"/>
  <c r="CB42" i="1"/>
  <c r="CB41" i="1"/>
  <c r="CB40" i="1"/>
  <c r="CB39" i="1"/>
  <c r="CB38" i="1"/>
  <c r="CB37" i="1"/>
  <c r="CB36" i="1"/>
  <c r="CB35" i="1"/>
  <c r="CB34" i="1"/>
  <c r="CB33" i="1"/>
  <c r="CB32" i="1"/>
  <c r="CB31" i="1"/>
  <c r="CB30" i="1"/>
  <c r="CB29" i="1"/>
  <c r="CB28" i="1"/>
  <c r="CB27" i="1"/>
  <c r="CB26" i="1"/>
  <c r="CB25" i="1"/>
  <c r="CB24" i="1"/>
  <c r="CB23" i="1"/>
  <c r="CB22" i="1"/>
  <c r="CB21" i="1"/>
  <c r="CB20" i="1"/>
  <c r="CB19" i="1"/>
  <c r="CB18" i="1"/>
  <c r="CB17" i="1"/>
  <c r="CB16" i="1"/>
  <c r="CB15" i="1"/>
  <c r="CB14" i="1"/>
  <c r="CB13" i="1"/>
  <c r="CB12" i="1"/>
  <c r="CB11" i="1"/>
  <c r="CB10" i="1"/>
  <c r="CB9" i="1"/>
  <c r="CB8" i="1"/>
  <c r="CB7" i="1"/>
  <c r="CB6" i="1"/>
  <c r="CB5" i="1"/>
  <c r="CB4" i="1"/>
  <c r="CB3" i="1"/>
  <c r="CB2" i="1"/>
  <c r="H260" i="1" l="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AQ2" i="1"/>
  <c r="AS1913" i="1"/>
  <c r="AS2176" i="1"/>
  <c r="AS2175" i="1"/>
  <c r="AS2174" i="1"/>
  <c r="AS2173" i="1"/>
  <c r="AS2172" i="1"/>
  <c r="AS2171" i="1"/>
  <c r="AS2170" i="1"/>
  <c r="AS2169" i="1"/>
  <c r="AS2168" i="1"/>
  <c r="AS2167" i="1"/>
  <c r="AS2166" i="1"/>
  <c r="AS2165" i="1"/>
  <c r="AS2164" i="1"/>
  <c r="AS2163" i="1"/>
  <c r="AS2162" i="1"/>
  <c r="AS2161" i="1"/>
  <c r="AS2160" i="1"/>
  <c r="AS2159" i="1"/>
  <c r="AS2158" i="1"/>
  <c r="AS2157" i="1"/>
  <c r="AS2156" i="1"/>
  <c r="AS2155" i="1"/>
  <c r="AS2154" i="1"/>
  <c r="AS2153" i="1"/>
  <c r="AS2152" i="1"/>
  <c r="AS2151" i="1"/>
  <c r="AS2150" i="1"/>
  <c r="AS2149" i="1"/>
  <c r="AS2148" i="1"/>
  <c r="AS2147" i="1"/>
  <c r="AS2146" i="1"/>
  <c r="AS2145" i="1"/>
  <c r="AS2144" i="1"/>
  <c r="AS2143" i="1"/>
  <c r="AS2142" i="1"/>
  <c r="AS2141" i="1"/>
  <c r="AS2140" i="1"/>
  <c r="AS2139" i="1"/>
  <c r="AS2138" i="1"/>
  <c r="AS2137" i="1"/>
  <c r="AS2136" i="1"/>
  <c r="AS2135" i="1"/>
  <c r="AS2134" i="1"/>
  <c r="AS2133" i="1"/>
  <c r="AS2132" i="1"/>
  <c r="AS2131" i="1"/>
  <c r="AS2130" i="1"/>
  <c r="AS2129" i="1"/>
  <c r="AS2128" i="1"/>
  <c r="AS2127" i="1"/>
  <c r="AS2126" i="1"/>
  <c r="AS2125" i="1"/>
  <c r="AS2124" i="1"/>
  <c r="AS2123" i="1"/>
  <c r="AS2122" i="1"/>
  <c r="AS2121" i="1"/>
  <c r="AS2120" i="1"/>
  <c r="AS2119" i="1"/>
  <c r="AS2118" i="1"/>
  <c r="AS2117" i="1"/>
  <c r="AS2116" i="1"/>
  <c r="AS2115" i="1"/>
  <c r="AS2114" i="1"/>
  <c r="AS2113" i="1"/>
  <c r="AS2112" i="1"/>
  <c r="AS2111" i="1"/>
  <c r="AS2110" i="1"/>
  <c r="AS2109" i="1"/>
  <c r="AS2108" i="1"/>
  <c r="AS2107" i="1"/>
  <c r="AS2106" i="1"/>
  <c r="AS2105" i="1"/>
  <c r="AS2104" i="1"/>
  <c r="AS2103" i="1"/>
  <c r="AS2102" i="1"/>
  <c r="AS2101" i="1"/>
  <c r="AS2100" i="1"/>
  <c r="AS2099" i="1"/>
  <c r="AS2098" i="1"/>
  <c r="AS2097" i="1"/>
  <c r="AS2096" i="1"/>
  <c r="AS2095" i="1"/>
  <c r="AS2094" i="1"/>
  <c r="AS2093" i="1"/>
  <c r="AS2092" i="1"/>
  <c r="AS2091" i="1"/>
  <c r="AS2090" i="1"/>
  <c r="AS2089" i="1"/>
  <c r="AS2088" i="1"/>
  <c r="AS2087" i="1"/>
  <c r="AS2086" i="1"/>
  <c r="AS2085" i="1"/>
  <c r="AS2084" i="1"/>
  <c r="AS2083" i="1"/>
  <c r="AS2082" i="1"/>
  <c r="AS2081" i="1"/>
  <c r="AS2080" i="1"/>
  <c r="AS2079" i="1"/>
  <c r="AS2078" i="1"/>
  <c r="AS2077" i="1"/>
  <c r="AS2076" i="1"/>
  <c r="AS2075" i="1"/>
  <c r="AS2074" i="1"/>
  <c r="AS2073" i="1"/>
  <c r="AS2072" i="1"/>
  <c r="AS2071" i="1"/>
  <c r="AS2070" i="1"/>
  <c r="AS2069" i="1"/>
  <c r="AS2068" i="1"/>
  <c r="AS2067" i="1"/>
  <c r="AS2066" i="1"/>
  <c r="AS2065" i="1"/>
  <c r="AS2064" i="1"/>
  <c r="AS2063" i="1"/>
  <c r="AS2062" i="1"/>
  <c r="AS2061" i="1"/>
  <c r="AS2060" i="1"/>
  <c r="AS2059" i="1"/>
  <c r="AS2058" i="1"/>
  <c r="AS2057" i="1"/>
  <c r="AS2056" i="1"/>
  <c r="AS2055" i="1"/>
  <c r="AS2054" i="1"/>
  <c r="AS2053" i="1"/>
  <c r="AS2052" i="1"/>
  <c r="AS2051" i="1"/>
  <c r="AS2050" i="1"/>
  <c r="AS2049" i="1"/>
  <c r="AS2048" i="1"/>
  <c r="AS2047" i="1"/>
  <c r="AS2046" i="1"/>
  <c r="AS2045" i="1"/>
  <c r="AS2044" i="1"/>
  <c r="AS2043" i="1"/>
  <c r="AS2042" i="1"/>
  <c r="AS2041" i="1"/>
  <c r="AS2040" i="1"/>
  <c r="AS2039" i="1"/>
  <c r="AS2038" i="1"/>
  <c r="AS2037" i="1"/>
  <c r="AS2036" i="1"/>
  <c r="AS2035" i="1"/>
  <c r="AS2034" i="1"/>
  <c r="AS2033" i="1"/>
  <c r="AS2032" i="1"/>
  <c r="AS2031" i="1"/>
  <c r="AS2030" i="1"/>
  <c r="AS2029" i="1"/>
  <c r="AS2028" i="1"/>
  <c r="AS2027" i="1"/>
  <c r="AS2026" i="1"/>
  <c r="AS2025" i="1"/>
  <c r="AS2024" i="1"/>
  <c r="AS2023" i="1"/>
  <c r="AS2022" i="1"/>
  <c r="AS2021" i="1"/>
  <c r="AS2020" i="1"/>
  <c r="AS2019" i="1"/>
  <c r="AS2018" i="1"/>
  <c r="AS2017" i="1"/>
  <c r="AS2016" i="1"/>
  <c r="AS2015" i="1"/>
  <c r="AS2014" i="1"/>
  <c r="AS2013" i="1"/>
  <c r="AS2012" i="1"/>
  <c r="AS2011" i="1"/>
  <c r="AS2010" i="1"/>
  <c r="AS2009" i="1"/>
  <c r="AS2008" i="1"/>
  <c r="AS2007" i="1"/>
  <c r="AS2006" i="1"/>
  <c r="AS2005" i="1"/>
  <c r="AS2004" i="1"/>
  <c r="AS2003" i="1"/>
  <c r="AS2002" i="1"/>
  <c r="AS2001" i="1"/>
  <c r="AS2000" i="1"/>
  <c r="AS1999" i="1"/>
  <c r="AS1998" i="1"/>
  <c r="AS1997" i="1"/>
  <c r="AS1996" i="1"/>
  <c r="AS1995" i="1"/>
  <c r="AS1994" i="1"/>
  <c r="AS1993" i="1"/>
  <c r="AS1992" i="1"/>
  <c r="AS1991" i="1"/>
  <c r="AS1990" i="1"/>
  <c r="AS1989" i="1"/>
  <c r="AS1988" i="1"/>
  <c r="AS1987" i="1"/>
  <c r="AS1986" i="1"/>
  <c r="AS1985" i="1"/>
  <c r="AS1984" i="1"/>
  <c r="AS1983" i="1"/>
  <c r="AS1982" i="1"/>
  <c r="AS1981" i="1"/>
  <c r="AS1980" i="1"/>
  <c r="AS1979" i="1"/>
  <c r="AS1978" i="1"/>
  <c r="AS1977" i="1"/>
  <c r="AS1976" i="1"/>
  <c r="AS1975" i="1"/>
  <c r="AS1974" i="1"/>
  <c r="AS1973" i="1"/>
  <c r="AS1972" i="1"/>
  <c r="AS1971" i="1"/>
  <c r="AS1970" i="1"/>
  <c r="AS1969" i="1"/>
  <c r="AS1968" i="1"/>
  <c r="AS1967" i="1"/>
  <c r="AS1966" i="1"/>
  <c r="AS1965" i="1"/>
  <c r="AS1964" i="1"/>
  <c r="AS1963" i="1"/>
  <c r="AS1962" i="1"/>
  <c r="AS1961" i="1"/>
  <c r="AS1960" i="1"/>
  <c r="AS1959" i="1"/>
  <c r="AS1958" i="1"/>
  <c r="AS1957" i="1"/>
  <c r="AS1956" i="1"/>
  <c r="AS1955" i="1"/>
  <c r="AS1954" i="1"/>
  <c r="AS1953" i="1"/>
  <c r="AS1952" i="1"/>
  <c r="AS1951" i="1"/>
  <c r="AS1950" i="1"/>
  <c r="AS1949" i="1"/>
  <c r="AS1948" i="1"/>
  <c r="AS1947" i="1"/>
  <c r="AS1946" i="1"/>
  <c r="AS1945" i="1"/>
  <c r="AS1944" i="1"/>
  <c r="AS1943" i="1"/>
  <c r="AS1942" i="1"/>
  <c r="AS1941" i="1"/>
  <c r="AS1940" i="1"/>
  <c r="AS1939" i="1"/>
  <c r="AS1938" i="1"/>
  <c r="AS1937" i="1"/>
  <c r="AS1936" i="1"/>
  <c r="AS1935" i="1"/>
  <c r="AS1934" i="1"/>
  <c r="AS1933" i="1"/>
  <c r="AS1932" i="1"/>
  <c r="AS1931" i="1"/>
  <c r="AS1930" i="1"/>
  <c r="AS1929" i="1"/>
  <c r="AS1928" i="1"/>
  <c r="AS1927" i="1"/>
  <c r="AS1926" i="1"/>
  <c r="AS1925" i="1"/>
  <c r="AS1924" i="1"/>
  <c r="AS1923" i="1"/>
  <c r="AS1922" i="1"/>
  <c r="AS1921" i="1"/>
  <c r="AS1920" i="1"/>
  <c r="AS1919" i="1"/>
  <c r="AS1918" i="1"/>
  <c r="AS1917" i="1"/>
  <c r="AS1916" i="1"/>
  <c r="AS1915" i="1"/>
  <c r="AS1914" i="1"/>
  <c r="AS1912" i="1"/>
  <c r="AS1911" i="1"/>
  <c r="AS1910" i="1"/>
  <c r="AS1909" i="1"/>
  <c r="AS1908" i="1"/>
  <c r="AS1907" i="1"/>
  <c r="AS1906" i="1"/>
  <c r="AS1905" i="1"/>
  <c r="AS1904" i="1"/>
  <c r="AS1903" i="1"/>
  <c r="AS1902" i="1"/>
  <c r="AS1901" i="1"/>
  <c r="AS1900" i="1"/>
  <c r="AS1899" i="1"/>
  <c r="AS1898" i="1"/>
  <c r="AS1897" i="1"/>
  <c r="AS1896" i="1"/>
  <c r="AS1895" i="1"/>
  <c r="AS1894" i="1"/>
  <c r="AS1893" i="1"/>
  <c r="AS1892" i="1"/>
  <c r="AS1891" i="1"/>
  <c r="AS1890" i="1"/>
  <c r="AS1889" i="1"/>
  <c r="AS1888" i="1"/>
  <c r="AS1887" i="1"/>
  <c r="AS1886" i="1"/>
  <c r="AS1885" i="1"/>
  <c r="AS1884" i="1"/>
  <c r="AS1883" i="1"/>
  <c r="AS1882" i="1"/>
  <c r="AS1881" i="1"/>
  <c r="AS1880" i="1"/>
  <c r="AS1879" i="1"/>
  <c r="AS1878" i="1"/>
  <c r="AS1877" i="1"/>
  <c r="AS1876" i="1"/>
  <c r="AS1875" i="1"/>
  <c r="AS1874" i="1"/>
  <c r="AS1873" i="1"/>
  <c r="AS1872" i="1"/>
  <c r="AS1871" i="1"/>
  <c r="AS1870" i="1"/>
  <c r="AS1869" i="1"/>
  <c r="AS1868" i="1"/>
  <c r="AS1867" i="1"/>
  <c r="AS1866" i="1"/>
  <c r="AS1865" i="1"/>
  <c r="AS1864" i="1"/>
  <c r="AS1863" i="1"/>
  <c r="AS1862" i="1"/>
  <c r="AS1861" i="1"/>
  <c r="AS1860" i="1"/>
  <c r="AS1859" i="1"/>
  <c r="AS1858" i="1"/>
  <c r="AS1857" i="1"/>
  <c r="AS1856" i="1"/>
  <c r="AS1855" i="1"/>
  <c r="AS1854" i="1"/>
  <c r="AS1853" i="1"/>
  <c r="AS1852" i="1"/>
  <c r="AS1851" i="1"/>
  <c r="AS1850" i="1"/>
  <c r="AS1849" i="1"/>
  <c r="AS1848" i="1"/>
  <c r="AS1847" i="1"/>
  <c r="AS1846" i="1"/>
  <c r="AS1845" i="1"/>
  <c r="AS1844" i="1"/>
  <c r="AS1843" i="1"/>
  <c r="AS1842" i="1"/>
  <c r="AS1841" i="1"/>
  <c r="AS1840" i="1"/>
  <c r="AS1839" i="1"/>
  <c r="AS1838" i="1"/>
  <c r="AS1837" i="1"/>
  <c r="AS1836" i="1"/>
  <c r="AS1835" i="1"/>
  <c r="AS1834" i="1"/>
  <c r="AS1833" i="1"/>
  <c r="AS1832" i="1"/>
  <c r="AS1831" i="1"/>
  <c r="AS1830" i="1"/>
  <c r="AS1829" i="1"/>
  <c r="AS1828" i="1"/>
  <c r="AS1827" i="1"/>
  <c r="AS1826" i="1"/>
  <c r="AS1825" i="1"/>
  <c r="AS1824" i="1"/>
  <c r="AS1823" i="1"/>
  <c r="AS1822" i="1"/>
  <c r="AS1821" i="1"/>
  <c r="AS1820" i="1"/>
  <c r="AS1819" i="1"/>
  <c r="AS1818" i="1"/>
  <c r="AS1817" i="1"/>
  <c r="AS1816" i="1"/>
  <c r="AS1815" i="1"/>
  <c r="AS1814" i="1"/>
  <c r="AS1813" i="1"/>
  <c r="AS1812" i="1"/>
  <c r="AS1811" i="1"/>
  <c r="AS1810" i="1"/>
  <c r="AS1809" i="1"/>
  <c r="AS1808" i="1"/>
  <c r="AS1807" i="1"/>
  <c r="AS1806" i="1"/>
  <c r="AS1805" i="1"/>
  <c r="AS1804" i="1"/>
  <c r="AS1803" i="1"/>
  <c r="AS1802" i="1"/>
  <c r="AS1801" i="1"/>
  <c r="AS1800" i="1"/>
  <c r="AS1799" i="1"/>
  <c r="AS1798" i="1"/>
  <c r="AS1797" i="1"/>
  <c r="AS1796" i="1"/>
  <c r="AS1795" i="1"/>
  <c r="AS1794" i="1"/>
  <c r="AS1793" i="1"/>
  <c r="AS1792" i="1"/>
  <c r="AS1791" i="1"/>
  <c r="AS1790" i="1"/>
  <c r="AS1789" i="1"/>
  <c r="AS1788" i="1"/>
  <c r="AS1787" i="1"/>
  <c r="AS1786" i="1"/>
  <c r="AS1785" i="1"/>
  <c r="AS1784" i="1"/>
  <c r="AS1783" i="1"/>
  <c r="AS1782" i="1"/>
  <c r="AS1781" i="1"/>
  <c r="AS1780" i="1"/>
  <c r="AS1779" i="1"/>
  <c r="AS1778" i="1"/>
  <c r="AS1777" i="1"/>
  <c r="AS1776" i="1"/>
  <c r="AS1775" i="1"/>
  <c r="AS1774" i="1"/>
  <c r="AS1773" i="1"/>
  <c r="AS1772" i="1"/>
  <c r="AS1771" i="1"/>
  <c r="AS1770" i="1"/>
  <c r="AS1769" i="1"/>
  <c r="AS1768" i="1"/>
  <c r="AS1767" i="1"/>
  <c r="AS1766" i="1"/>
  <c r="AS1765" i="1"/>
  <c r="AS1764" i="1"/>
  <c r="AS1763" i="1"/>
  <c r="AS1762" i="1"/>
  <c r="AS1761" i="1"/>
  <c r="AS1760" i="1"/>
  <c r="AS1759" i="1"/>
  <c r="AS1758" i="1"/>
  <c r="AS1757" i="1"/>
  <c r="AS1756" i="1"/>
  <c r="AS1755" i="1"/>
  <c r="AS1754" i="1"/>
  <c r="AS1753" i="1"/>
  <c r="AS1752" i="1"/>
  <c r="AS1751" i="1"/>
  <c r="AS1750" i="1"/>
  <c r="AS1749" i="1"/>
  <c r="AS1748" i="1"/>
  <c r="AS1747" i="1"/>
  <c r="AS1746" i="1"/>
  <c r="AS1745" i="1"/>
  <c r="AS1744" i="1"/>
  <c r="AS1743" i="1"/>
  <c r="AS1742" i="1"/>
  <c r="AS1741" i="1"/>
  <c r="AS1740" i="1"/>
  <c r="AS1739" i="1"/>
  <c r="AS1738" i="1"/>
  <c r="AS1737" i="1"/>
  <c r="AS1736" i="1"/>
  <c r="AS1735" i="1"/>
  <c r="AS1734" i="1"/>
  <c r="AS1733" i="1"/>
  <c r="AS1732" i="1"/>
  <c r="AS1731" i="1"/>
  <c r="AS1730" i="1"/>
  <c r="AS1729" i="1"/>
  <c r="AS1728" i="1"/>
  <c r="AS1727" i="1"/>
  <c r="AS1726" i="1"/>
  <c r="AS1725" i="1"/>
  <c r="AS1724" i="1"/>
  <c r="AS1723" i="1"/>
  <c r="AS1722" i="1"/>
  <c r="AS1721" i="1"/>
  <c r="AS1720" i="1"/>
  <c r="AS1719" i="1"/>
  <c r="AS1718" i="1"/>
  <c r="AS1717" i="1"/>
  <c r="AS1716" i="1"/>
  <c r="AS1715" i="1"/>
  <c r="AS1714" i="1"/>
  <c r="AS1713" i="1"/>
  <c r="AS1712" i="1"/>
  <c r="AS1711" i="1"/>
  <c r="AS1710" i="1"/>
  <c r="AS1709" i="1"/>
  <c r="AS1708" i="1"/>
  <c r="AS1707" i="1"/>
  <c r="AS1706" i="1"/>
  <c r="AS1705" i="1"/>
  <c r="AS1704" i="1"/>
  <c r="AS1703" i="1"/>
  <c r="AS1702" i="1"/>
  <c r="AS1701" i="1"/>
  <c r="AS1700" i="1"/>
  <c r="AS1699" i="1"/>
  <c r="AS1698" i="1"/>
  <c r="AS1697" i="1"/>
  <c r="AS1696" i="1"/>
  <c r="AS1695" i="1"/>
  <c r="AS1694" i="1"/>
  <c r="AS1693" i="1"/>
  <c r="AS1692" i="1"/>
  <c r="AS1691" i="1"/>
  <c r="AS1690" i="1"/>
  <c r="AS1689" i="1"/>
  <c r="AS1688" i="1"/>
  <c r="AS1687" i="1"/>
  <c r="AS1686" i="1"/>
  <c r="AS1685" i="1"/>
  <c r="AS1684" i="1"/>
  <c r="AS1683" i="1"/>
  <c r="AS1682" i="1"/>
  <c r="AS1681" i="1"/>
  <c r="AS1680" i="1"/>
  <c r="AS1679" i="1"/>
  <c r="AS1678" i="1"/>
  <c r="AS1677" i="1"/>
  <c r="AS1676" i="1"/>
  <c r="AS1675" i="1"/>
  <c r="AS1674" i="1"/>
  <c r="AS1673" i="1"/>
  <c r="AS1672" i="1"/>
  <c r="AS1671" i="1"/>
  <c r="AS1670" i="1"/>
  <c r="AS1669" i="1"/>
  <c r="AS1668" i="1"/>
  <c r="AS1667" i="1"/>
  <c r="AS1666" i="1"/>
  <c r="AS1665" i="1"/>
  <c r="AS1664" i="1"/>
  <c r="AS1663" i="1"/>
  <c r="AS1662" i="1"/>
  <c r="AS1661" i="1"/>
  <c r="AS1660" i="1"/>
  <c r="AS1659" i="1"/>
  <c r="AS1658" i="1"/>
  <c r="AS1657" i="1"/>
  <c r="AS1656" i="1"/>
  <c r="AS1655" i="1"/>
  <c r="AS1654" i="1"/>
  <c r="AS1653" i="1"/>
  <c r="AS1652" i="1"/>
  <c r="AS1651" i="1"/>
  <c r="AS1650" i="1"/>
  <c r="AS1649" i="1"/>
  <c r="AS1648" i="1"/>
  <c r="AS1647" i="1"/>
  <c r="AS1646" i="1"/>
  <c r="AS1645" i="1"/>
  <c r="AS1644" i="1"/>
  <c r="AS1643" i="1"/>
  <c r="AS1642" i="1"/>
  <c r="AS1641" i="1"/>
  <c r="AS1640" i="1"/>
  <c r="AS1639" i="1"/>
  <c r="AS1638" i="1"/>
  <c r="AS1637" i="1"/>
  <c r="AS1636" i="1"/>
  <c r="AS1635" i="1"/>
  <c r="AS1634" i="1"/>
  <c r="AS1633" i="1"/>
  <c r="AS1632" i="1"/>
  <c r="AS1631" i="1"/>
  <c r="AS1630" i="1"/>
  <c r="AS1629" i="1"/>
  <c r="AS1628" i="1"/>
  <c r="AS1627" i="1"/>
  <c r="AS1626" i="1"/>
  <c r="AS1625" i="1"/>
  <c r="AS1624" i="1"/>
  <c r="AS1623" i="1"/>
  <c r="AS1622" i="1"/>
  <c r="AS1621" i="1"/>
  <c r="AS1620" i="1"/>
  <c r="AS1619" i="1"/>
  <c r="AS1618" i="1"/>
  <c r="AS1617" i="1"/>
  <c r="AS1616" i="1"/>
  <c r="AS1615" i="1"/>
  <c r="AS1614" i="1"/>
  <c r="AS1613" i="1"/>
  <c r="AS1612" i="1"/>
  <c r="AS1611" i="1"/>
  <c r="AS1610" i="1"/>
  <c r="AS1609" i="1"/>
  <c r="AS1608" i="1"/>
  <c r="AS1607" i="1"/>
  <c r="AS1606" i="1"/>
  <c r="AS1605" i="1"/>
  <c r="AS1604" i="1"/>
  <c r="AS1603" i="1"/>
  <c r="AS1602" i="1"/>
  <c r="AS1601" i="1"/>
  <c r="AS1600" i="1"/>
  <c r="AS1599" i="1"/>
  <c r="AS1598" i="1"/>
  <c r="AS1597" i="1"/>
  <c r="AS1596" i="1"/>
  <c r="AS1595" i="1"/>
  <c r="AS1594" i="1"/>
  <c r="AS1593" i="1"/>
  <c r="AS1592" i="1"/>
  <c r="AS1591" i="1"/>
  <c r="AS1590" i="1"/>
  <c r="AS1589" i="1"/>
  <c r="AS1588" i="1"/>
  <c r="AS1587" i="1"/>
  <c r="AS1586" i="1"/>
  <c r="AS1585" i="1"/>
  <c r="AS1584" i="1"/>
  <c r="AS1583" i="1"/>
  <c r="AS1582" i="1"/>
  <c r="AS1581" i="1"/>
  <c r="AS1580" i="1"/>
  <c r="AS1579" i="1"/>
  <c r="AS1578" i="1"/>
  <c r="AS1577" i="1"/>
  <c r="AS1576" i="1"/>
  <c r="AS1575" i="1"/>
  <c r="AS1574" i="1"/>
  <c r="AS1573" i="1"/>
  <c r="AS1572" i="1"/>
  <c r="AS1571" i="1"/>
  <c r="AS1570" i="1"/>
  <c r="AS1569" i="1"/>
  <c r="AS1568" i="1"/>
  <c r="AS1567" i="1"/>
  <c r="AS1566" i="1"/>
  <c r="AS1565" i="1"/>
  <c r="AS1564" i="1"/>
  <c r="AS1563" i="1"/>
  <c r="AS1562" i="1"/>
  <c r="AS1561" i="1"/>
  <c r="AS1560" i="1"/>
  <c r="AS1559" i="1"/>
  <c r="AS1558" i="1"/>
  <c r="AS1557" i="1"/>
  <c r="AS1556" i="1"/>
  <c r="AS1555" i="1"/>
  <c r="AS1554" i="1"/>
  <c r="AS1553" i="1"/>
  <c r="AS1552" i="1"/>
  <c r="AS1551" i="1"/>
  <c r="AS1550" i="1"/>
  <c r="AS1549" i="1"/>
  <c r="AS1548" i="1"/>
  <c r="AS1547" i="1"/>
  <c r="AS1546" i="1"/>
  <c r="AS1545" i="1"/>
  <c r="AS1544" i="1"/>
  <c r="AS1543" i="1"/>
  <c r="AS1542" i="1"/>
  <c r="AS1541" i="1"/>
  <c r="AS1540" i="1"/>
  <c r="AS1539" i="1"/>
  <c r="AS1538" i="1"/>
  <c r="AS1537" i="1"/>
  <c r="AS1536" i="1"/>
  <c r="AS1535" i="1"/>
  <c r="AS1534" i="1"/>
  <c r="AS1533" i="1"/>
  <c r="AS1532" i="1"/>
  <c r="AS1531" i="1"/>
  <c r="AS1530" i="1"/>
  <c r="AS1529" i="1"/>
  <c r="AS1528" i="1"/>
  <c r="AS1527" i="1"/>
  <c r="AS1526" i="1"/>
  <c r="AS1525" i="1"/>
  <c r="AS1524" i="1"/>
  <c r="AS1523" i="1"/>
  <c r="AS1522" i="1"/>
  <c r="AS1521" i="1"/>
  <c r="AS1520" i="1"/>
  <c r="AS1519" i="1"/>
  <c r="AS1518" i="1"/>
  <c r="AS1517" i="1"/>
  <c r="AS1516" i="1"/>
  <c r="AS1515" i="1"/>
  <c r="AS1514" i="1"/>
  <c r="AS1513" i="1"/>
  <c r="AS1512" i="1"/>
  <c r="AS1511" i="1"/>
  <c r="AS1510" i="1"/>
  <c r="AS1509" i="1"/>
  <c r="AS1508" i="1"/>
  <c r="AS1507" i="1"/>
  <c r="AS1506" i="1"/>
  <c r="AS1505" i="1"/>
  <c r="AS1504" i="1"/>
  <c r="AS1503" i="1"/>
  <c r="AS1502" i="1"/>
  <c r="AS1501" i="1"/>
  <c r="AS1500" i="1"/>
  <c r="AS1499" i="1"/>
  <c r="AS1498" i="1"/>
  <c r="AS1497" i="1"/>
  <c r="AS1496" i="1"/>
  <c r="AS1495" i="1"/>
  <c r="AS1494" i="1"/>
  <c r="AS1493" i="1"/>
  <c r="AS1492" i="1"/>
  <c r="AS1491" i="1"/>
  <c r="AS1490" i="1"/>
  <c r="AS1489" i="1"/>
  <c r="AS1488" i="1"/>
  <c r="AS1487" i="1"/>
  <c r="AS1486" i="1"/>
  <c r="AS1485" i="1"/>
  <c r="AS1484" i="1"/>
  <c r="AS1483" i="1"/>
  <c r="AS1482" i="1"/>
  <c r="AS1481" i="1"/>
  <c r="AS1480" i="1"/>
  <c r="AS1479" i="1"/>
  <c r="AS1478" i="1"/>
  <c r="AS1477" i="1"/>
  <c r="AS1476" i="1"/>
  <c r="AS1475" i="1"/>
  <c r="AS1474" i="1"/>
  <c r="AS1473" i="1"/>
  <c r="AS1472" i="1"/>
  <c r="AS1471" i="1"/>
  <c r="AS1470" i="1"/>
  <c r="AS1469" i="1"/>
  <c r="AS1468" i="1"/>
  <c r="AS1467" i="1"/>
  <c r="AS1466" i="1"/>
  <c r="AS1465" i="1"/>
  <c r="AS1464" i="1"/>
  <c r="AS1463" i="1"/>
  <c r="AS1462" i="1"/>
  <c r="AS1461" i="1"/>
  <c r="AS1460" i="1"/>
  <c r="AS1459" i="1"/>
  <c r="AS1458" i="1"/>
  <c r="AS1457" i="1"/>
  <c r="AS1456" i="1"/>
  <c r="AS1455" i="1"/>
  <c r="AS1454" i="1"/>
  <c r="AS1453" i="1"/>
  <c r="AS1452" i="1"/>
  <c r="AS1451" i="1"/>
  <c r="AS1450" i="1"/>
  <c r="AS1449" i="1"/>
  <c r="AS1448" i="1"/>
  <c r="AS1447" i="1"/>
  <c r="AS1446" i="1"/>
  <c r="AS1445" i="1"/>
  <c r="AS1444" i="1"/>
  <c r="AS1443" i="1"/>
  <c r="AS1442" i="1"/>
  <c r="AS1441" i="1"/>
  <c r="AS1440" i="1"/>
  <c r="AS1439" i="1"/>
  <c r="AS1438" i="1"/>
  <c r="AS1437" i="1"/>
  <c r="AS1436" i="1"/>
  <c r="AS1435" i="1"/>
  <c r="AS1434" i="1"/>
  <c r="AS1433" i="1"/>
  <c r="AS1432" i="1"/>
  <c r="AS1431" i="1"/>
  <c r="AS1430" i="1"/>
  <c r="AS1429" i="1"/>
  <c r="AS1428" i="1"/>
  <c r="AS1427" i="1"/>
  <c r="AS1426" i="1"/>
  <c r="AS1425" i="1"/>
  <c r="AS1424" i="1"/>
  <c r="AS1423" i="1"/>
  <c r="AS1422" i="1"/>
  <c r="AS1421" i="1"/>
  <c r="AS1420" i="1"/>
  <c r="AS1419" i="1"/>
  <c r="AS1418" i="1"/>
  <c r="AS1417" i="1"/>
  <c r="AS1416" i="1"/>
  <c r="AS1415" i="1"/>
  <c r="AS1414" i="1"/>
  <c r="AS1413" i="1"/>
  <c r="AS1412" i="1"/>
  <c r="AS1411" i="1"/>
  <c r="AS1410" i="1"/>
  <c r="AS1409" i="1"/>
  <c r="AS1408" i="1"/>
  <c r="AS1407" i="1"/>
  <c r="AS1406" i="1"/>
  <c r="AS1405" i="1"/>
  <c r="AS1404" i="1"/>
  <c r="AS1403" i="1"/>
  <c r="AS1402" i="1"/>
  <c r="AS1401" i="1"/>
  <c r="AS1400" i="1"/>
  <c r="AS1399" i="1"/>
  <c r="AS1398" i="1"/>
  <c r="AS1397" i="1"/>
  <c r="AS1396" i="1"/>
  <c r="AS1395" i="1"/>
  <c r="AS1394" i="1"/>
  <c r="AS1393" i="1"/>
  <c r="AS1392" i="1"/>
  <c r="AS1391" i="1"/>
  <c r="AS1390" i="1"/>
  <c r="AS1389" i="1"/>
  <c r="AS1388" i="1"/>
  <c r="AS1387" i="1"/>
  <c r="AS1386" i="1"/>
  <c r="AS1385" i="1"/>
  <c r="AS1384" i="1"/>
  <c r="AS1383" i="1"/>
  <c r="AS1382" i="1"/>
  <c r="AS1381" i="1"/>
  <c r="AS1380" i="1"/>
  <c r="AS1379" i="1"/>
  <c r="AS1378" i="1"/>
  <c r="AS1377" i="1"/>
  <c r="AS1376" i="1"/>
  <c r="AS1375" i="1"/>
  <c r="AS1374" i="1"/>
  <c r="AS1373" i="1"/>
  <c r="AS1372" i="1"/>
  <c r="AS1371" i="1"/>
  <c r="AS1370" i="1"/>
  <c r="AS1369" i="1"/>
  <c r="AS1368" i="1"/>
  <c r="AS1367" i="1"/>
  <c r="AS1366" i="1"/>
  <c r="AS1365" i="1"/>
  <c r="AS1364" i="1"/>
  <c r="AS1363" i="1"/>
  <c r="AS1362" i="1"/>
  <c r="AS1361" i="1"/>
  <c r="AS1360" i="1"/>
  <c r="AS1359" i="1"/>
  <c r="AS1358" i="1"/>
  <c r="AS1357" i="1"/>
  <c r="AS1356" i="1"/>
  <c r="AS1355" i="1"/>
  <c r="AS1354" i="1"/>
  <c r="AS1353" i="1"/>
  <c r="AS1352" i="1"/>
  <c r="AS1351" i="1"/>
  <c r="AS1350" i="1"/>
  <c r="AS1349" i="1"/>
  <c r="AS1348" i="1"/>
  <c r="AS1347" i="1"/>
  <c r="AS1346" i="1"/>
  <c r="AS1345" i="1"/>
  <c r="AS1344" i="1"/>
  <c r="AS1343" i="1"/>
  <c r="AS1342" i="1"/>
  <c r="AS1341" i="1"/>
  <c r="AS1340" i="1"/>
  <c r="AS1339" i="1"/>
  <c r="AS1338" i="1"/>
  <c r="AS1337" i="1"/>
  <c r="AS1336" i="1"/>
  <c r="AS1335" i="1"/>
  <c r="AS1334" i="1"/>
  <c r="AS1333" i="1"/>
  <c r="AS1332" i="1"/>
  <c r="AS1331" i="1"/>
  <c r="AS1330" i="1"/>
  <c r="AS1329" i="1"/>
  <c r="AS1328" i="1"/>
  <c r="AS1327" i="1"/>
  <c r="AS1326" i="1"/>
  <c r="AS1325" i="1"/>
  <c r="AS1324" i="1"/>
  <c r="AS1323" i="1"/>
  <c r="AS1322" i="1"/>
  <c r="AS1321" i="1"/>
  <c r="AS1320" i="1"/>
  <c r="AS1319" i="1"/>
  <c r="AS1318" i="1"/>
  <c r="AS1317" i="1"/>
  <c r="AS1316" i="1"/>
  <c r="AS1315" i="1"/>
  <c r="AS1314" i="1"/>
  <c r="AS1313" i="1"/>
  <c r="AS1312" i="1"/>
  <c r="AS1311" i="1"/>
  <c r="AS1310" i="1"/>
  <c r="AS1309" i="1"/>
  <c r="AS1308" i="1"/>
  <c r="AS1307" i="1"/>
  <c r="AS1306" i="1"/>
  <c r="AS1305" i="1"/>
  <c r="AS1304" i="1"/>
  <c r="AS1303" i="1"/>
  <c r="AS1302" i="1"/>
  <c r="AS1301" i="1"/>
  <c r="AS1300" i="1"/>
  <c r="AS1299" i="1"/>
  <c r="AS1298" i="1"/>
  <c r="AS1297" i="1"/>
  <c r="AS1296" i="1"/>
  <c r="AS1295" i="1"/>
  <c r="AS1294" i="1"/>
  <c r="AS1293" i="1"/>
  <c r="AS1292" i="1"/>
  <c r="AS1291" i="1"/>
  <c r="AS1290" i="1"/>
  <c r="AS1289" i="1"/>
  <c r="AS1288" i="1"/>
  <c r="AS1287" i="1"/>
  <c r="AS1286" i="1"/>
  <c r="AS1285" i="1"/>
  <c r="AS1284" i="1"/>
  <c r="AS1283" i="1"/>
  <c r="AS1282" i="1"/>
  <c r="AS1281" i="1"/>
  <c r="AS1280" i="1"/>
  <c r="AS1279" i="1"/>
  <c r="AS1278" i="1"/>
  <c r="AS1277" i="1"/>
  <c r="AS1276" i="1"/>
  <c r="AS1275" i="1"/>
  <c r="AS1274" i="1"/>
  <c r="AS1273" i="1"/>
  <c r="AS1272" i="1"/>
  <c r="AS1271" i="1"/>
  <c r="AS1270" i="1"/>
  <c r="AS1269" i="1"/>
  <c r="AS1268" i="1"/>
  <c r="AS1267" i="1"/>
  <c r="AS1266" i="1"/>
  <c r="AS1265" i="1"/>
  <c r="AS1264" i="1"/>
  <c r="AS1263" i="1"/>
  <c r="AS1262" i="1"/>
  <c r="AS1261" i="1"/>
  <c r="AS1260" i="1"/>
  <c r="AS1259" i="1"/>
  <c r="AS1258" i="1"/>
  <c r="AS1257" i="1"/>
  <c r="AS1256" i="1"/>
  <c r="AS1255" i="1"/>
  <c r="AS1254" i="1"/>
  <c r="AS1253" i="1"/>
  <c r="AS1252" i="1"/>
  <c r="AS1251" i="1"/>
  <c r="AS1250" i="1"/>
  <c r="AS1249" i="1"/>
  <c r="AS1248" i="1"/>
  <c r="AS1247" i="1"/>
  <c r="AS1246" i="1"/>
  <c r="AS1245" i="1"/>
  <c r="AS1244" i="1"/>
  <c r="AS1243" i="1"/>
  <c r="AS1242" i="1"/>
  <c r="AS1241" i="1"/>
  <c r="AS1240" i="1"/>
  <c r="AS1239" i="1"/>
  <c r="AS1238" i="1"/>
  <c r="AS1237" i="1"/>
  <c r="AS1236" i="1"/>
  <c r="AS1235" i="1"/>
  <c r="AS1234" i="1"/>
  <c r="AS1233" i="1"/>
  <c r="AS1232" i="1"/>
  <c r="AS1231" i="1"/>
  <c r="AS1230" i="1"/>
  <c r="AS1229" i="1"/>
  <c r="AS1228" i="1"/>
  <c r="AS1227" i="1"/>
  <c r="AS1226" i="1"/>
  <c r="AS1225" i="1"/>
  <c r="AS1224" i="1"/>
  <c r="AS1223" i="1"/>
  <c r="AS1222" i="1"/>
  <c r="AS1221" i="1"/>
  <c r="AS1220" i="1"/>
  <c r="AS1219" i="1"/>
  <c r="AS1218" i="1"/>
  <c r="AS1217" i="1"/>
  <c r="AS1216" i="1"/>
  <c r="AS1215" i="1"/>
  <c r="AS1214" i="1"/>
  <c r="AS1213" i="1"/>
  <c r="AS1212" i="1"/>
  <c r="AS1211" i="1"/>
  <c r="AS1210" i="1"/>
  <c r="AS1209" i="1"/>
  <c r="AS1208" i="1"/>
  <c r="AS1207" i="1"/>
  <c r="AS1206" i="1"/>
  <c r="AS1205" i="1"/>
  <c r="AS1204" i="1"/>
  <c r="AS1203" i="1"/>
  <c r="AS1202" i="1"/>
  <c r="AS1201" i="1"/>
  <c r="AS1200" i="1"/>
  <c r="AS1199" i="1"/>
  <c r="AS1198" i="1"/>
  <c r="AS1197" i="1"/>
  <c r="AS1196" i="1"/>
  <c r="AS1195" i="1"/>
  <c r="AS1194" i="1"/>
  <c r="AS1193" i="1"/>
  <c r="AS1192" i="1"/>
  <c r="AS1191" i="1"/>
  <c r="AS1190" i="1"/>
  <c r="AS1189" i="1"/>
  <c r="AS1188" i="1"/>
  <c r="AS1187" i="1"/>
  <c r="AS1186" i="1"/>
  <c r="AS1185" i="1"/>
  <c r="AS1184" i="1"/>
  <c r="AS1183" i="1"/>
  <c r="AS1182" i="1"/>
  <c r="AS1181" i="1"/>
  <c r="AS1180" i="1"/>
  <c r="AS1179" i="1"/>
  <c r="AS1178" i="1"/>
  <c r="AS1177" i="1"/>
  <c r="AS1176" i="1"/>
  <c r="AS1175" i="1"/>
  <c r="AS1174" i="1"/>
  <c r="AS1173" i="1"/>
  <c r="AS1172" i="1"/>
  <c r="AS1171" i="1"/>
  <c r="AS1170" i="1"/>
  <c r="AS1169" i="1"/>
  <c r="AS1168" i="1"/>
  <c r="AS1167" i="1"/>
  <c r="AS1166" i="1"/>
  <c r="AS1165" i="1"/>
  <c r="AS1164" i="1"/>
  <c r="AS1163" i="1"/>
  <c r="AS1162" i="1"/>
  <c r="AS1161" i="1"/>
  <c r="AS1160" i="1"/>
  <c r="AS1159" i="1"/>
  <c r="AS1158" i="1"/>
  <c r="AS1157" i="1"/>
  <c r="AS1156" i="1"/>
  <c r="AS1155" i="1"/>
  <c r="AS1154" i="1"/>
  <c r="AS1153" i="1"/>
  <c r="AS1152" i="1"/>
  <c r="AS1151" i="1"/>
  <c r="AS1150" i="1"/>
  <c r="AS1149" i="1"/>
  <c r="AS1148" i="1"/>
  <c r="AS1147" i="1"/>
  <c r="AS1146" i="1"/>
  <c r="AS1145" i="1"/>
  <c r="AS1144" i="1"/>
  <c r="AS1143" i="1"/>
  <c r="AS1142" i="1"/>
  <c r="AS1141" i="1"/>
  <c r="AS1140" i="1"/>
  <c r="AS1139" i="1"/>
  <c r="AS1138" i="1"/>
  <c r="AS1137" i="1"/>
  <c r="AS1136" i="1"/>
  <c r="AS1135" i="1"/>
  <c r="AS1134" i="1"/>
  <c r="AS1133" i="1"/>
  <c r="AS1132" i="1"/>
  <c r="AS1131" i="1"/>
  <c r="AS1130" i="1"/>
  <c r="AS1129" i="1"/>
  <c r="AS1128" i="1"/>
  <c r="AS1127" i="1"/>
  <c r="AS1126" i="1"/>
  <c r="AS1125" i="1"/>
  <c r="AS1124" i="1"/>
  <c r="AS1123" i="1"/>
  <c r="AS1122" i="1"/>
  <c r="AS1121" i="1"/>
  <c r="AS1120" i="1"/>
  <c r="AS1119" i="1"/>
  <c r="AS1118" i="1"/>
  <c r="AS1117" i="1"/>
  <c r="AS1116" i="1"/>
  <c r="AS1115" i="1"/>
  <c r="AS1114" i="1"/>
  <c r="AS1113" i="1"/>
  <c r="AS1112" i="1"/>
  <c r="AS1111" i="1"/>
  <c r="AS1110" i="1"/>
  <c r="AS1109" i="1"/>
  <c r="AS1108" i="1"/>
  <c r="AS1107" i="1"/>
  <c r="AS1106" i="1"/>
  <c r="AS1105" i="1"/>
  <c r="AS1104" i="1"/>
  <c r="AS1103" i="1"/>
  <c r="AS1102" i="1"/>
  <c r="AS1101" i="1"/>
  <c r="AS1100" i="1"/>
  <c r="AS1099" i="1"/>
  <c r="AS1098" i="1"/>
  <c r="AS1097" i="1"/>
  <c r="AS1096" i="1"/>
  <c r="AS1095" i="1"/>
  <c r="AS1094" i="1"/>
  <c r="AS1093" i="1"/>
  <c r="AS1092" i="1"/>
  <c r="AS1091" i="1"/>
  <c r="AS1090" i="1"/>
  <c r="AS1089" i="1"/>
  <c r="AS1088" i="1"/>
  <c r="AS1087" i="1"/>
  <c r="AS1086" i="1"/>
  <c r="AS1085" i="1"/>
  <c r="AS1084" i="1"/>
  <c r="AS1083" i="1"/>
  <c r="AS1082" i="1"/>
  <c r="AS1081" i="1"/>
  <c r="AS1080" i="1"/>
  <c r="AS1079" i="1"/>
  <c r="AS1078" i="1"/>
  <c r="AS1077" i="1"/>
  <c r="AS1076" i="1"/>
  <c r="AS1075" i="1"/>
  <c r="AS1074" i="1"/>
  <c r="AS1073" i="1"/>
  <c r="AS1072" i="1"/>
  <c r="AS1071" i="1"/>
  <c r="AS1070" i="1"/>
  <c r="AS1069" i="1"/>
  <c r="AS1068" i="1"/>
  <c r="AS1067" i="1"/>
  <c r="AS1066" i="1"/>
  <c r="AS1065" i="1"/>
  <c r="AS1064" i="1"/>
  <c r="AS1063" i="1"/>
  <c r="AS1062" i="1"/>
  <c r="AS1061" i="1"/>
  <c r="AS1060" i="1"/>
  <c r="AS1059" i="1"/>
  <c r="AS1058" i="1"/>
  <c r="AS1057" i="1"/>
  <c r="AS1056" i="1"/>
  <c r="AS1055" i="1"/>
  <c r="AS1054" i="1"/>
  <c r="AS1053" i="1"/>
  <c r="AS1052" i="1"/>
  <c r="AS1051" i="1"/>
  <c r="AS1050" i="1"/>
  <c r="AS1049" i="1"/>
  <c r="AS1048" i="1"/>
  <c r="AS1047" i="1"/>
  <c r="AS1046" i="1"/>
  <c r="AS1045" i="1"/>
  <c r="AS1044" i="1"/>
  <c r="AS1043" i="1"/>
  <c r="AS1042" i="1"/>
  <c r="AS1041" i="1"/>
  <c r="AS1040" i="1"/>
  <c r="AS1039" i="1"/>
  <c r="AS1038" i="1"/>
  <c r="AS1037" i="1"/>
  <c r="AS1036" i="1"/>
  <c r="AS1035" i="1"/>
  <c r="AS1034" i="1"/>
  <c r="AS1033" i="1"/>
  <c r="AS1032" i="1"/>
  <c r="AS1031" i="1"/>
  <c r="AS1030" i="1"/>
  <c r="AS1029" i="1"/>
  <c r="AS1028" i="1"/>
  <c r="AS1027" i="1"/>
  <c r="AS1026" i="1"/>
  <c r="AS1025" i="1"/>
  <c r="AS1024" i="1"/>
  <c r="AS1023" i="1"/>
  <c r="AS1022" i="1"/>
  <c r="AS1021" i="1"/>
  <c r="AS1020" i="1"/>
  <c r="AS1019" i="1"/>
  <c r="AS1018" i="1"/>
  <c r="AS1017" i="1"/>
  <c r="AS1016" i="1"/>
  <c r="AS1015" i="1"/>
  <c r="AS1014" i="1"/>
  <c r="AS1013" i="1"/>
  <c r="AS1012" i="1"/>
  <c r="AS1011" i="1"/>
  <c r="AS1010" i="1"/>
  <c r="AS1009" i="1"/>
  <c r="AS1008" i="1"/>
  <c r="AS1007" i="1"/>
  <c r="AS1006" i="1"/>
  <c r="AS1005" i="1"/>
  <c r="AS1004" i="1"/>
  <c r="AS1003" i="1"/>
  <c r="AS1002" i="1"/>
  <c r="AS1001" i="1"/>
  <c r="AS1000" i="1"/>
  <c r="AS999" i="1"/>
  <c r="AS998" i="1"/>
  <c r="AS997" i="1"/>
  <c r="AS996" i="1"/>
  <c r="AS995" i="1"/>
  <c r="AS994" i="1"/>
  <c r="AS993" i="1"/>
  <c r="AS992" i="1"/>
  <c r="AS991" i="1"/>
  <c r="AS990" i="1"/>
  <c r="AS989" i="1"/>
  <c r="AS988" i="1"/>
  <c r="AS987" i="1"/>
  <c r="AS986" i="1"/>
  <c r="AS985" i="1"/>
  <c r="AS984" i="1"/>
  <c r="AS983" i="1"/>
  <c r="AS982" i="1"/>
  <c r="AS981" i="1"/>
  <c r="AS980" i="1"/>
  <c r="AS979" i="1"/>
  <c r="AS978" i="1"/>
  <c r="AS977" i="1"/>
  <c r="AS976" i="1"/>
  <c r="AS975" i="1"/>
  <c r="AS974" i="1"/>
  <c r="AS973" i="1"/>
  <c r="AS972" i="1"/>
  <c r="AS971" i="1"/>
  <c r="AS970" i="1"/>
  <c r="AS969" i="1"/>
  <c r="AS968" i="1"/>
  <c r="AS967" i="1"/>
  <c r="AS966" i="1"/>
  <c r="AS965" i="1"/>
  <c r="AS964" i="1"/>
  <c r="AS963" i="1"/>
  <c r="AS962" i="1"/>
  <c r="AS961" i="1"/>
  <c r="AS960" i="1"/>
  <c r="AS959" i="1"/>
  <c r="AS958" i="1"/>
  <c r="AS957" i="1"/>
  <c r="AS956" i="1"/>
  <c r="AS955" i="1"/>
  <c r="AS954" i="1"/>
  <c r="AS953" i="1"/>
  <c r="AS952" i="1"/>
  <c r="AS951" i="1"/>
  <c r="AS950" i="1"/>
  <c r="AS949" i="1"/>
  <c r="AS948" i="1"/>
  <c r="AS947" i="1"/>
  <c r="AS946" i="1"/>
  <c r="AS945" i="1"/>
  <c r="AS944" i="1"/>
  <c r="AS943" i="1"/>
  <c r="AS942" i="1"/>
  <c r="AS941" i="1"/>
  <c r="AS940" i="1"/>
  <c r="AS939" i="1"/>
  <c r="AS938" i="1"/>
  <c r="AS937" i="1"/>
  <c r="AS936" i="1"/>
  <c r="AS935" i="1"/>
  <c r="AS934" i="1"/>
  <c r="AS933" i="1"/>
  <c r="AS932" i="1"/>
  <c r="AS931" i="1"/>
  <c r="AS930" i="1"/>
  <c r="AS929" i="1"/>
  <c r="AS928" i="1"/>
  <c r="AS927" i="1"/>
  <c r="AS926" i="1"/>
  <c r="AS925" i="1"/>
  <c r="AS924" i="1"/>
  <c r="AS923" i="1"/>
  <c r="AS922" i="1"/>
  <c r="AS921" i="1"/>
  <c r="AS920" i="1"/>
  <c r="AS919" i="1"/>
  <c r="AS918" i="1"/>
  <c r="AS917" i="1"/>
  <c r="AS916" i="1"/>
  <c r="AS915" i="1"/>
  <c r="AS914" i="1"/>
  <c r="AS913" i="1"/>
  <c r="AS912" i="1"/>
  <c r="AS911" i="1"/>
  <c r="AS910" i="1"/>
  <c r="AS909" i="1"/>
  <c r="AS908" i="1"/>
  <c r="AS907" i="1"/>
  <c r="AS906" i="1"/>
  <c r="AS905" i="1"/>
  <c r="AS904" i="1"/>
  <c r="AS903" i="1"/>
  <c r="AS902" i="1"/>
  <c r="AS901" i="1"/>
  <c r="AS900" i="1"/>
  <c r="AS899" i="1"/>
  <c r="AS898" i="1"/>
  <c r="AS897" i="1"/>
  <c r="AS896" i="1"/>
  <c r="AS895" i="1"/>
  <c r="AS894" i="1"/>
  <c r="AS893" i="1"/>
  <c r="AS892" i="1"/>
  <c r="AS891" i="1"/>
  <c r="AS890" i="1"/>
  <c r="AS889" i="1"/>
  <c r="AS888" i="1"/>
  <c r="AS887" i="1"/>
  <c r="AS886" i="1"/>
  <c r="AS885" i="1"/>
  <c r="AS884" i="1"/>
  <c r="AS883" i="1"/>
  <c r="AS882" i="1"/>
  <c r="AS881" i="1"/>
  <c r="AS880" i="1"/>
  <c r="AS879" i="1"/>
  <c r="AS878" i="1"/>
  <c r="AS877" i="1"/>
  <c r="AS876" i="1"/>
  <c r="AS875" i="1"/>
  <c r="AS874" i="1"/>
  <c r="AS873" i="1"/>
  <c r="AS872" i="1"/>
  <c r="AS871" i="1"/>
  <c r="AS870" i="1"/>
  <c r="AS869" i="1"/>
  <c r="AS868" i="1"/>
  <c r="AS867" i="1"/>
  <c r="AS866" i="1"/>
  <c r="AS865" i="1"/>
  <c r="AS864" i="1"/>
  <c r="AS863" i="1"/>
  <c r="AS862" i="1"/>
  <c r="AS861" i="1"/>
  <c r="AS860" i="1"/>
  <c r="AS859" i="1"/>
  <c r="AS858" i="1"/>
  <c r="AS857" i="1"/>
  <c r="AS856" i="1"/>
  <c r="AS855" i="1"/>
  <c r="AS854" i="1"/>
  <c r="AS853" i="1"/>
  <c r="AS852" i="1"/>
  <c r="AS851" i="1"/>
  <c r="AS850" i="1"/>
  <c r="AS849" i="1"/>
  <c r="AS848" i="1"/>
  <c r="AS847" i="1"/>
  <c r="AS846" i="1"/>
  <c r="AS845" i="1"/>
  <c r="AS844" i="1"/>
  <c r="AS843" i="1"/>
  <c r="AS842" i="1"/>
  <c r="AS841" i="1"/>
  <c r="AS840" i="1"/>
  <c r="AS839" i="1"/>
  <c r="AS838" i="1"/>
  <c r="AS837" i="1"/>
  <c r="AS836" i="1"/>
  <c r="AS835" i="1"/>
  <c r="AS834" i="1"/>
  <c r="AS833" i="1"/>
  <c r="AS832" i="1"/>
  <c r="AS831" i="1"/>
  <c r="AS830" i="1"/>
  <c r="AS829" i="1"/>
  <c r="AS828" i="1"/>
  <c r="AS827" i="1"/>
  <c r="AS826" i="1"/>
  <c r="AS825" i="1"/>
  <c r="AS824" i="1"/>
  <c r="AS823" i="1"/>
  <c r="AS822" i="1"/>
  <c r="AS821" i="1"/>
  <c r="AS820" i="1"/>
  <c r="AS819" i="1"/>
  <c r="AS818" i="1"/>
  <c r="AS817" i="1"/>
  <c r="AS816" i="1"/>
  <c r="AS815" i="1"/>
  <c r="AS814" i="1"/>
  <c r="AS813" i="1"/>
  <c r="AS812" i="1"/>
  <c r="AS811" i="1"/>
  <c r="AS810" i="1"/>
  <c r="AS809" i="1"/>
  <c r="AS808" i="1"/>
  <c r="AS807" i="1"/>
  <c r="AS806" i="1"/>
  <c r="AS805" i="1"/>
  <c r="AS804" i="1"/>
  <c r="AS803" i="1"/>
  <c r="AS802" i="1"/>
  <c r="AS801" i="1"/>
  <c r="AS800" i="1"/>
  <c r="AS799" i="1"/>
  <c r="AS798" i="1"/>
  <c r="AS797" i="1"/>
  <c r="AS796" i="1"/>
  <c r="AS795" i="1"/>
  <c r="AS794" i="1"/>
  <c r="AS793" i="1"/>
  <c r="AS792" i="1"/>
  <c r="AS791" i="1"/>
  <c r="AS790" i="1"/>
  <c r="AS789" i="1"/>
  <c r="AS788" i="1"/>
  <c r="AS787" i="1"/>
  <c r="AS786" i="1"/>
  <c r="AS785" i="1"/>
  <c r="AS784" i="1"/>
  <c r="AS783" i="1"/>
  <c r="AS782" i="1"/>
  <c r="AS781" i="1"/>
  <c r="AS780" i="1"/>
  <c r="AS779" i="1"/>
  <c r="AS778" i="1"/>
  <c r="AS777" i="1"/>
  <c r="AS776" i="1"/>
  <c r="AS775" i="1"/>
  <c r="AS774" i="1"/>
  <c r="AS773" i="1"/>
  <c r="AS772" i="1"/>
  <c r="AS771" i="1"/>
  <c r="AS770" i="1"/>
  <c r="AS769" i="1"/>
  <c r="AS768" i="1"/>
  <c r="AS767" i="1"/>
  <c r="AS766" i="1"/>
  <c r="AS765" i="1"/>
  <c r="AS764" i="1"/>
  <c r="AS763" i="1"/>
  <c r="AS762" i="1"/>
  <c r="AS761" i="1"/>
  <c r="AS760" i="1"/>
  <c r="AS759" i="1"/>
  <c r="AS758" i="1"/>
  <c r="AS757" i="1"/>
  <c r="AS756" i="1"/>
  <c r="AS755" i="1"/>
  <c r="AS754" i="1"/>
  <c r="AS753" i="1"/>
  <c r="AS752" i="1"/>
  <c r="AS751" i="1"/>
  <c r="AS750" i="1"/>
  <c r="AS749" i="1"/>
  <c r="AS748" i="1"/>
  <c r="AS747" i="1"/>
  <c r="AS746" i="1"/>
  <c r="AS745" i="1"/>
  <c r="AS744" i="1"/>
  <c r="AS743" i="1"/>
  <c r="AS742" i="1"/>
  <c r="AS741" i="1"/>
  <c r="AS740" i="1"/>
  <c r="AS739" i="1"/>
  <c r="AS738" i="1"/>
  <c r="AS737" i="1"/>
  <c r="AS736" i="1"/>
  <c r="AS735" i="1"/>
  <c r="AS734" i="1"/>
  <c r="AS733" i="1"/>
  <c r="AS732" i="1"/>
  <c r="AS731" i="1"/>
  <c r="AS730" i="1"/>
  <c r="AS729" i="1"/>
  <c r="AS728" i="1"/>
  <c r="AS727" i="1"/>
  <c r="AS726" i="1"/>
  <c r="AS725" i="1"/>
  <c r="AS724" i="1"/>
  <c r="AS723" i="1"/>
  <c r="AS722" i="1"/>
  <c r="AS721" i="1"/>
  <c r="AS720" i="1"/>
  <c r="AS719" i="1"/>
  <c r="AS718" i="1"/>
  <c r="AS717" i="1"/>
  <c r="AS716" i="1"/>
  <c r="AS715" i="1"/>
  <c r="AS714" i="1"/>
  <c r="AS713" i="1"/>
  <c r="AS712" i="1"/>
  <c r="AS711" i="1"/>
  <c r="AS710" i="1"/>
  <c r="AS709" i="1"/>
  <c r="AS708" i="1"/>
  <c r="AS707" i="1"/>
  <c r="AS706" i="1"/>
  <c r="AS705" i="1"/>
  <c r="AS704" i="1"/>
  <c r="AS703" i="1"/>
  <c r="AS702" i="1"/>
  <c r="AS701" i="1"/>
  <c r="AS700" i="1"/>
  <c r="AS699" i="1"/>
  <c r="AS698" i="1"/>
  <c r="AS697" i="1"/>
  <c r="AS696" i="1"/>
  <c r="AS695" i="1"/>
  <c r="AS694" i="1"/>
  <c r="AS693" i="1"/>
  <c r="AS692" i="1"/>
  <c r="AS691" i="1"/>
  <c r="AS690" i="1"/>
  <c r="AS689" i="1"/>
  <c r="AS688" i="1"/>
  <c r="AS687" i="1"/>
  <c r="AS686" i="1"/>
  <c r="AS685" i="1"/>
  <c r="AS684" i="1"/>
  <c r="AS683" i="1"/>
  <c r="AS682" i="1"/>
  <c r="AS681" i="1"/>
  <c r="AS680" i="1"/>
  <c r="AS679" i="1"/>
  <c r="AS678" i="1"/>
  <c r="AS677" i="1"/>
  <c r="AS676" i="1"/>
  <c r="AS675" i="1"/>
  <c r="AS674" i="1"/>
  <c r="AS673" i="1"/>
  <c r="AS672" i="1"/>
  <c r="AS671" i="1"/>
  <c r="AS670" i="1"/>
  <c r="AS669" i="1"/>
  <c r="AS668" i="1"/>
  <c r="AS667" i="1"/>
  <c r="AS666" i="1"/>
  <c r="AS665" i="1"/>
  <c r="AS664" i="1"/>
  <c r="AS663" i="1"/>
  <c r="AS662" i="1"/>
  <c r="AS661" i="1"/>
  <c r="AS660" i="1"/>
  <c r="AS659" i="1"/>
  <c r="AS658" i="1"/>
  <c r="AS657" i="1"/>
  <c r="AS656" i="1"/>
  <c r="AS655" i="1"/>
  <c r="AS654" i="1"/>
  <c r="AS653" i="1"/>
  <c r="AS652" i="1"/>
  <c r="AS651" i="1"/>
  <c r="AS650" i="1"/>
  <c r="AS649" i="1"/>
  <c r="AS648" i="1"/>
  <c r="AS647" i="1"/>
  <c r="AS646" i="1"/>
  <c r="AS645" i="1"/>
  <c r="AS644" i="1"/>
  <c r="AS643" i="1"/>
  <c r="AS642" i="1"/>
  <c r="AS641" i="1"/>
  <c r="AS640" i="1"/>
  <c r="AS639" i="1"/>
  <c r="AS638" i="1"/>
  <c r="AS637" i="1"/>
  <c r="AS636" i="1"/>
  <c r="AS635" i="1"/>
  <c r="AS634" i="1"/>
  <c r="AS633" i="1"/>
  <c r="AS632" i="1"/>
  <c r="AS631" i="1"/>
  <c r="AS630" i="1"/>
  <c r="AS629" i="1"/>
  <c r="AS628" i="1"/>
  <c r="AS627" i="1"/>
  <c r="AS626" i="1"/>
  <c r="AS625" i="1"/>
  <c r="AS624" i="1"/>
  <c r="AS623" i="1"/>
  <c r="AS622" i="1"/>
  <c r="AS621" i="1"/>
  <c r="AS620" i="1"/>
  <c r="AS619" i="1"/>
  <c r="AS618" i="1"/>
  <c r="AS617" i="1"/>
  <c r="AS616" i="1"/>
  <c r="AS615" i="1"/>
  <c r="AS614" i="1"/>
  <c r="AS613" i="1"/>
  <c r="AS612" i="1"/>
  <c r="AS611" i="1"/>
  <c r="AS610" i="1"/>
  <c r="AS609" i="1"/>
  <c r="AS608" i="1"/>
  <c r="AS607" i="1"/>
  <c r="AS606" i="1"/>
  <c r="AS605" i="1"/>
  <c r="AS604" i="1"/>
  <c r="AS603" i="1"/>
  <c r="AS602" i="1"/>
  <c r="AS601" i="1"/>
  <c r="AS600" i="1"/>
  <c r="AS599" i="1"/>
  <c r="AS598" i="1"/>
  <c r="AS597" i="1"/>
  <c r="AS596" i="1"/>
  <c r="AS595" i="1"/>
  <c r="AS594" i="1"/>
  <c r="AS593" i="1"/>
  <c r="AS592" i="1"/>
  <c r="AS591" i="1"/>
  <c r="AS590" i="1"/>
  <c r="AS589" i="1"/>
  <c r="AS588" i="1"/>
  <c r="AS587" i="1"/>
  <c r="AS586" i="1"/>
  <c r="AS585" i="1"/>
  <c r="AS584" i="1"/>
  <c r="AS583" i="1"/>
  <c r="AS582" i="1"/>
  <c r="AS581" i="1"/>
  <c r="AS580" i="1"/>
  <c r="AS579" i="1"/>
  <c r="AS578" i="1"/>
  <c r="AS577" i="1"/>
  <c r="AS576" i="1"/>
  <c r="AS575" i="1"/>
  <c r="AS574" i="1"/>
  <c r="AS573" i="1"/>
  <c r="AS572" i="1"/>
  <c r="AS571" i="1"/>
  <c r="AS570" i="1"/>
  <c r="AS569" i="1"/>
  <c r="AS568" i="1"/>
  <c r="AS567" i="1"/>
  <c r="AS566" i="1"/>
  <c r="AS565" i="1"/>
  <c r="AS564" i="1"/>
  <c r="AS563" i="1"/>
  <c r="AS562" i="1"/>
  <c r="AS561" i="1"/>
  <c r="AS560" i="1"/>
  <c r="AS559" i="1"/>
  <c r="AS558" i="1"/>
  <c r="AS557" i="1"/>
  <c r="AS556" i="1"/>
  <c r="AS555" i="1"/>
  <c r="AS554" i="1"/>
  <c r="AS553" i="1"/>
  <c r="AS552" i="1"/>
  <c r="AS551" i="1"/>
  <c r="AS550" i="1"/>
  <c r="AS549" i="1"/>
  <c r="AS548" i="1"/>
  <c r="AS547" i="1"/>
  <c r="AS546" i="1"/>
  <c r="AS545" i="1"/>
  <c r="AS544" i="1"/>
  <c r="AS543" i="1"/>
  <c r="AS542" i="1"/>
  <c r="AS541" i="1"/>
  <c r="AS540" i="1"/>
  <c r="AS539" i="1"/>
  <c r="AS538" i="1"/>
  <c r="AS537" i="1"/>
  <c r="AS536" i="1"/>
  <c r="AS535" i="1"/>
  <c r="AS534" i="1"/>
  <c r="AS533" i="1"/>
  <c r="AS532" i="1"/>
  <c r="AS531" i="1"/>
  <c r="AS530" i="1"/>
  <c r="AS529" i="1"/>
  <c r="AS528" i="1"/>
  <c r="AS527" i="1"/>
  <c r="AS526" i="1"/>
  <c r="AS525" i="1"/>
  <c r="AS524" i="1"/>
  <c r="AS523" i="1"/>
  <c r="AS522" i="1"/>
  <c r="AS521" i="1"/>
  <c r="AS520" i="1"/>
  <c r="AS519" i="1"/>
  <c r="AS518" i="1"/>
  <c r="AS517" i="1"/>
  <c r="AS516" i="1"/>
  <c r="AS515" i="1"/>
  <c r="AS514" i="1"/>
  <c r="AS513" i="1"/>
  <c r="AS512" i="1"/>
  <c r="AS511" i="1"/>
  <c r="AS510" i="1"/>
  <c r="AS509" i="1"/>
  <c r="AS508" i="1"/>
  <c r="AS507" i="1"/>
  <c r="AS506" i="1"/>
  <c r="AS505" i="1"/>
  <c r="AS504" i="1"/>
  <c r="AS503" i="1"/>
  <c r="AS502" i="1"/>
  <c r="AS501" i="1"/>
  <c r="AS500" i="1"/>
  <c r="AS499" i="1"/>
  <c r="AS498" i="1"/>
  <c r="AS497" i="1"/>
  <c r="AS496" i="1"/>
  <c r="AS495" i="1"/>
  <c r="AS494" i="1"/>
  <c r="AS493" i="1"/>
  <c r="AS492" i="1"/>
  <c r="AS491" i="1"/>
  <c r="AS490" i="1"/>
  <c r="AS489" i="1"/>
  <c r="AS488" i="1"/>
  <c r="AS487" i="1"/>
  <c r="AS486" i="1"/>
  <c r="AS485" i="1"/>
  <c r="AS484" i="1"/>
  <c r="AS483" i="1"/>
  <c r="AS482" i="1"/>
  <c r="AS481" i="1"/>
  <c r="AS480" i="1"/>
  <c r="AS479" i="1"/>
  <c r="AS478" i="1"/>
  <c r="AS477" i="1"/>
  <c r="AS476" i="1"/>
  <c r="AS475" i="1"/>
  <c r="AS474" i="1"/>
  <c r="AS473" i="1"/>
  <c r="AS472" i="1"/>
  <c r="AS471" i="1"/>
  <c r="AS470" i="1"/>
  <c r="AS469" i="1"/>
  <c r="AS468" i="1"/>
  <c r="AS467" i="1"/>
  <c r="AS466" i="1"/>
  <c r="AS465" i="1"/>
  <c r="AS464" i="1"/>
  <c r="AS463" i="1"/>
  <c r="AS462" i="1"/>
  <c r="AS461" i="1"/>
  <c r="AS460" i="1"/>
  <c r="AS459" i="1"/>
  <c r="AS458" i="1"/>
  <c r="AS457" i="1"/>
  <c r="AS456" i="1"/>
  <c r="AS455" i="1"/>
  <c r="AS454" i="1"/>
  <c r="AS453" i="1"/>
  <c r="AS452" i="1"/>
  <c r="AS451" i="1"/>
  <c r="AS450" i="1"/>
  <c r="AS449" i="1"/>
  <c r="AS448" i="1"/>
  <c r="AS447" i="1"/>
  <c r="AS446" i="1"/>
  <c r="AS445" i="1"/>
  <c r="AS444" i="1"/>
  <c r="AS443" i="1"/>
  <c r="AS442" i="1"/>
  <c r="AS441" i="1"/>
  <c r="AS440" i="1"/>
  <c r="AS439" i="1"/>
  <c r="AS438" i="1"/>
  <c r="AS437" i="1"/>
  <c r="AS436" i="1"/>
  <c r="AS435" i="1"/>
  <c r="AS434" i="1"/>
  <c r="AS433" i="1"/>
  <c r="AS432" i="1"/>
  <c r="AS431" i="1"/>
  <c r="AS430" i="1"/>
  <c r="AS429" i="1"/>
  <c r="AS428" i="1"/>
  <c r="AS427" i="1"/>
  <c r="AS426" i="1"/>
  <c r="AS425" i="1"/>
  <c r="AS424" i="1"/>
  <c r="AS423" i="1"/>
  <c r="AS422" i="1"/>
  <c r="AS421" i="1"/>
  <c r="AS420" i="1"/>
  <c r="AS419" i="1"/>
  <c r="AS418" i="1"/>
  <c r="AS417" i="1"/>
  <c r="AS416" i="1"/>
  <c r="AS415" i="1"/>
  <c r="AS414" i="1"/>
  <c r="AS413" i="1"/>
  <c r="AS412" i="1"/>
  <c r="AS411" i="1"/>
  <c r="AS410" i="1"/>
  <c r="AS409" i="1"/>
  <c r="AS408" i="1"/>
  <c r="AS407" i="1"/>
  <c r="AS406" i="1"/>
  <c r="AS405" i="1"/>
  <c r="AS404" i="1"/>
  <c r="AS403" i="1"/>
  <c r="AS402" i="1"/>
  <c r="AS401" i="1"/>
  <c r="AS400" i="1"/>
  <c r="AS399" i="1"/>
  <c r="AS398" i="1"/>
  <c r="AS397" i="1"/>
  <c r="AS396" i="1"/>
  <c r="AS395" i="1"/>
  <c r="AS394" i="1"/>
  <c r="AS393" i="1"/>
  <c r="AS392" i="1"/>
  <c r="AS391" i="1"/>
  <c r="AS390" i="1"/>
  <c r="AS389" i="1"/>
  <c r="AS388" i="1"/>
  <c r="AS387" i="1"/>
  <c r="AS386" i="1"/>
  <c r="AS385" i="1"/>
  <c r="AS384" i="1"/>
  <c r="AS383" i="1"/>
  <c r="AS382" i="1"/>
  <c r="AS381" i="1"/>
  <c r="AS380" i="1"/>
  <c r="AS379" i="1"/>
  <c r="AS378" i="1"/>
  <c r="AS377" i="1"/>
  <c r="AS376" i="1"/>
  <c r="AS375" i="1"/>
  <c r="AS374" i="1"/>
  <c r="AS373" i="1"/>
  <c r="AS372" i="1"/>
  <c r="AS371" i="1"/>
  <c r="AS370" i="1"/>
  <c r="AS369" i="1"/>
  <c r="AS368" i="1"/>
  <c r="AS367" i="1"/>
  <c r="AS366" i="1"/>
  <c r="AS365" i="1"/>
  <c r="AS364" i="1"/>
  <c r="AS363" i="1"/>
  <c r="AS362" i="1"/>
  <c r="AS361" i="1"/>
  <c r="AS360" i="1"/>
  <c r="AS359" i="1"/>
  <c r="AS358" i="1"/>
  <c r="AS357" i="1"/>
  <c r="AS356" i="1"/>
  <c r="AS355" i="1"/>
  <c r="AS354" i="1"/>
  <c r="AS353" i="1"/>
  <c r="AS352" i="1"/>
  <c r="AS351" i="1"/>
  <c r="AS350" i="1"/>
  <c r="AS349" i="1"/>
  <c r="AS348" i="1"/>
  <c r="AS347" i="1"/>
  <c r="AS346" i="1"/>
  <c r="AS345" i="1"/>
  <c r="AS344" i="1"/>
  <c r="AS343" i="1"/>
  <c r="AS342" i="1"/>
  <c r="AS341" i="1"/>
  <c r="AS340" i="1"/>
  <c r="AS339" i="1"/>
  <c r="AS338" i="1"/>
  <c r="AS337" i="1"/>
  <c r="AS336" i="1"/>
  <c r="AS335" i="1"/>
  <c r="AS334" i="1"/>
  <c r="AS333" i="1"/>
  <c r="AS332" i="1"/>
  <c r="AS331" i="1"/>
  <c r="AS330" i="1"/>
  <c r="AS329" i="1"/>
  <c r="AS328" i="1"/>
  <c r="AS327" i="1"/>
  <c r="AS326" i="1"/>
  <c r="AS325" i="1"/>
  <c r="AS324" i="1"/>
  <c r="AS323" i="1"/>
  <c r="AS322" i="1"/>
  <c r="AS321" i="1"/>
  <c r="AS320" i="1"/>
  <c r="AS319" i="1"/>
  <c r="AS318" i="1"/>
  <c r="AS317" i="1"/>
  <c r="AS316" i="1"/>
  <c r="AS315" i="1"/>
  <c r="AS314" i="1"/>
  <c r="AS313" i="1"/>
  <c r="AS312" i="1"/>
  <c r="AS311" i="1"/>
  <c r="AS310" i="1"/>
  <c r="AS309" i="1"/>
  <c r="AS308" i="1"/>
  <c r="AS307" i="1"/>
  <c r="AS306" i="1"/>
  <c r="AS305" i="1"/>
  <c r="AS304" i="1"/>
  <c r="AS303" i="1"/>
  <c r="AS302" i="1"/>
  <c r="AS301" i="1"/>
  <c r="AS300" i="1"/>
  <c r="AS299" i="1"/>
  <c r="AS298" i="1"/>
  <c r="AS297" i="1"/>
  <c r="AS296" i="1"/>
  <c r="AS295" i="1"/>
  <c r="AS294" i="1"/>
  <c r="AS293" i="1"/>
  <c r="AS292" i="1"/>
  <c r="AS291" i="1"/>
  <c r="AS290" i="1"/>
  <c r="AS289" i="1"/>
  <c r="AS288" i="1"/>
  <c r="AS287" i="1"/>
  <c r="AS286" i="1"/>
  <c r="AS285" i="1"/>
  <c r="AS284" i="1"/>
  <c r="AS283" i="1"/>
  <c r="AS282" i="1"/>
  <c r="AS281" i="1"/>
  <c r="AS280" i="1"/>
  <c r="AS279" i="1"/>
  <c r="AS278" i="1"/>
  <c r="AS277" i="1"/>
  <c r="AS276" i="1"/>
  <c r="AS275" i="1"/>
  <c r="AS274" i="1"/>
  <c r="AS273" i="1"/>
  <c r="AS272" i="1"/>
  <c r="AS271" i="1"/>
  <c r="AS270" i="1"/>
  <c r="AS269" i="1"/>
  <c r="AS268" i="1"/>
  <c r="AS267" i="1"/>
  <c r="AS266" i="1"/>
  <c r="AS265" i="1"/>
  <c r="AS264" i="1"/>
  <c r="AS263" i="1"/>
  <c r="AS262" i="1"/>
  <c r="AS261" i="1"/>
  <c r="AS260" i="1"/>
  <c r="AS259" i="1"/>
  <c r="AS258" i="1"/>
  <c r="AS257" i="1"/>
  <c r="AS256" i="1"/>
  <c r="AS255" i="1"/>
  <c r="AS254" i="1"/>
  <c r="AS253" i="1"/>
  <c r="AS252" i="1"/>
  <c r="AS251" i="1"/>
  <c r="AS250" i="1"/>
  <c r="AS249" i="1"/>
  <c r="AS248" i="1"/>
  <c r="AS247" i="1"/>
  <c r="AS246" i="1"/>
  <c r="AS245" i="1"/>
  <c r="AS244" i="1"/>
  <c r="AS243" i="1"/>
  <c r="AS242" i="1"/>
  <c r="AS241" i="1"/>
  <c r="AS240" i="1"/>
  <c r="AS239" i="1"/>
  <c r="AS238" i="1"/>
  <c r="AS237" i="1"/>
  <c r="AS236" i="1"/>
  <c r="AS235" i="1"/>
  <c r="AS234" i="1"/>
  <c r="AS233" i="1"/>
  <c r="AS232" i="1"/>
  <c r="AS231" i="1"/>
  <c r="AS230" i="1"/>
  <c r="AS229" i="1"/>
  <c r="AS228" i="1"/>
  <c r="AS227" i="1"/>
  <c r="AS226" i="1"/>
  <c r="AS225" i="1"/>
  <c r="AS224" i="1"/>
  <c r="AS223" i="1"/>
  <c r="AS222" i="1"/>
  <c r="AS221" i="1"/>
  <c r="AS220" i="1"/>
  <c r="AS219" i="1"/>
  <c r="AS218" i="1"/>
  <c r="AS217" i="1"/>
  <c r="AS216" i="1"/>
  <c r="AS215" i="1"/>
  <c r="AS214" i="1"/>
  <c r="AS213" i="1"/>
  <c r="AS212" i="1"/>
  <c r="AS211" i="1"/>
  <c r="AS210" i="1"/>
  <c r="AS209" i="1"/>
  <c r="AS208" i="1"/>
  <c r="AS207" i="1"/>
  <c r="AS206" i="1"/>
  <c r="AS205" i="1"/>
  <c r="AS204" i="1"/>
  <c r="AS203" i="1"/>
  <c r="AS202" i="1"/>
  <c r="AS201" i="1"/>
  <c r="AS200" i="1"/>
  <c r="AS199" i="1"/>
  <c r="AS198" i="1"/>
  <c r="AS197" i="1"/>
  <c r="AS196" i="1"/>
  <c r="AS195" i="1"/>
  <c r="AS194" i="1"/>
  <c r="AS193" i="1"/>
  <c r="AS192" i="1"/>
  <c r="AS191" i="1"/>
  <c r="AS190" i="1"/>
  <c r="AS189" i="1"/>
  <c r="AS188" i="1"/>
  <c r="AS187" i="1"/>
  <c r="AS186" i="1"/>
  <c r="AS185" i="1"/>
  <c r="AS184" i="1"/>
  <c r="AS183" i="1"/>
  <c r="AS182" i="1"/>
  <c r="AS181" i="1"/>
  <c r="AS180" i="1"/>
  <c r="AS179" i="1"/>
  <c r="AS178" i="1"/>
  <c r="AS177" i="1"/>
  <c r="AS176" i="1"/>
  <c r="AS175" i="1"/>
  <c r="AS174" i="1"/>
  <c r="AS173" i="1"/>
  <c r="AS172" i="1"/>
  <c r="AS171" i="1"/>
  <c r="AS170" i="1"/>
  <c r="AS169" i="1"/>
  <c r="AS168" i="1"/>
  <c r="AS167" i="1"/>
  <c r="AS166" i="1"/>
  <c r="AS165" i="1"/>
  <c r="AS164" i="1"/>
  <c r="AS163" i="1"/>
  <c r="AS162" i="1"/>
  <c r="AS161" i="1"/>
  <c r="AS160" i="1"/>
  <c r="AS159" i="1"/>
  <c r="AS158" i="1"/>
  <c r="AS157" i="1"/>
  <c r="AS156" i="1"/>
  <c r="AS155" i="1"/>
  <c r="AS154" i="1"/>
  <c r="AS153" i="1"/>
  <c r="AS152" i="1"/>
  <c r="AS151" i="1"/>
  <c r="AS150" i="1"/>
  <c r="AS149" i="1"/>
  <c r="AS148" i="1"/>
  <c r="AS147" i="1"/>
  <c r="AS146" i="1"/>
  <c r="AS145" i="1"/>
  <c r="AS144" i="1"/>
  <c r="AS143" i="1"/>
  <c r="AS142" i="1"/>
  <c r="AS141" i="1"/>
  <c r="AS140" i="1"/>
  <c r="AS139" i="1"/>
  <c r="AS138" i="1"/>
  <c r="AS137" i="1"/>
  <c r="AS136" i="1"/>
  <c r="AS135" i="1"/>
  <c r="AS134" i="1"/>
  <c r="AS133" i="1"/>
  <c r="AS132" i="1"/>
  <c r="AS131" i="1"/>
  <c r="AS130" i="1"/>
  <c r="AS129" i="1"/>
  <c r="AS128" i="1"/>
  <c r="AS127" i="1"/>
  <c r="AS126" i="1"/>
  <c r="AS125" i="1"/>
  <c r="AS124" i="1"/>
  <c r="AS123" i="1"/>
  <c r="AS122" i="1"/>
  <c r="AS121" i="1"/>
  <c r="AS120" i="1"/>
  <c r="AS119" i="1"/>
  <c r="AS118" i="1"/>
  <c r="AS117" i="1"/>
  <c r="AS116" i="1"/>
  <c r="AS115" i="1"/>
  <c r="AS114" i="1"/>
  <c r="AS113" i="1"/>
  <c r="AS112" i="1"/>
  <c r="AS111" i="1"/>
  <c r="AS110" i="1"/>
  <c r="AS109" i="1"/>
  <c r="AS108" i="1"/>
  <c r="AS107" i="1"/>
  <c r="AS106" i="1"/>
  <c r="AS105" i="1"/>
  <c r="AS104" i="1"/>
  <c r="AS103" i="1"/>
  <c r="AS102" i="1"/>
  <c r="AS101" i="1"/>
  <c r="AS100" i="1"/>
  <c r="AS99" i="1"/>
  <c r="AS98" i="1"/>
  <c r="AS97" i="1"/>
  <c r="AS96" i="1"/>
  <c r="AS95" i="1"/>
  <c r="AS94" i="1"/>
  <c r="AS93" i="1"/>
  <c r="AS92" i="1"/>
  <c r="AS91" i="1"/>
  <c r="AS90" i="1"/>
  <c r="AS89" i="1"/>
  <c r="AS88" i="1"/>
  <c r="AS87" i="1"/>
  <c r="AS86" i="1"/>
  <c r="AS85" i="1"/>
  <c r="AS84" i="1"/>
  <c r="AS83" i="1"/>
  <c r="AS82" i="1"/>
  <c r="AS81" i="1"/>
  <c r="AS80" i="1"/>
  <c r="AS79" i="1"/>
  <c r="AS78" i="1"/>
  <c r="AS77" i="1"/>
  <c r="AS76" i="1"/>
  <c r="AS75" i="1"/>
  <c r="AS74" i="1"/>
  <c r="AS73" i="1"/>
  <c r="AS72" i="1"/>
  <c r="AS71" i="1"/>
  <c r="AS70" i="1"/>
  <c r="AS69" i="1"/>
  <c r="AS68" i="1"/>
  <c r="AS67" i="1"/>
  <c r="AS66" i="1"/>
  <c r="AS65" i="1"/>
  <c r="AS64" i="1"/>
  <c r="AS63" i="1"/>
  <c r="AS62" i="1"/>
  <c r="AS61" i="1"/>
  <c r="AS60" i="1"/>
  <c r="AS59" i="1"/>
  <c r="AS58" i="1"/>
  <c r="AS57" i="1"/>
  <c r="AS56" i="1"/>
  <c r="AS55" i="1"/>
  <c r="AS54" i="1"/>
  <c r="AS53" i="1"/>
  <c r="AS52" i="1"/>
  <c r="AS51" i="1"/>
  <c r="AS50" i="1"/>
  <c r="AS49" i="1"/>
  <c r="AS48" i="1"/>
  <c r="AS47" i="1"/>
  <c r="AS46" i="1"/>
  <c r="AS45" i="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CA2176" i="1"/>
  <c r="BZ2176" i="1"/>
  <c r="CA2175" i="1"/>
  <c r="BZ2175" i="1"/>
  <c r="CA2174" i="1"/>
  <c r="BZ2174" i="1"/>
  <c r="CA2173" i="1"/>
  <c r="BZ2173" i="1"/>
  <c r="CA2172" i="1"/>
  <c r="BZ2172" i="1"/>
  <c r="CA2171" i="1"/>
  <c r="BZ2171" i="1"/>
  <c r="CA2170" i="1"/>
  <c r="BZ2170" i="1"/>
  <c r="CA2169" i="1"/>
  <c r="BZ2169" i="1"/>
  <c r="CA2168" i="1"/>
  <c r="BZ2168" i="1"/>
  <c r="CA2167" i="1"/>
  <c r="BZ2167" i="1"/>
  <c r="CA2166" i="1"/>
  <c r="BZ2166" i="1"/>
  <c r="CA2165" i="1"/>
  <c r="BZ2165" i="1"/>
  <c r="CA2164" i="1"/>
  <c r="BZ2164" i="1"/>
  <c r="CA2163" i="1"/>
  <c r="BZ2163" i="1"/>
  <c r="CA2162" i="1"/>
  <c r="BZ2162" i="1"/>
  <c r="CA2161" i="1"/>
  <c r="BZ2161" i="1"/>
  <c r="CA2160" i="1"/>
  <c r="BZ2160" i="1"/>
  <c r="CA2159" i="1"/>
  <c r="BZ2159" i="1"/>
  <c r="CA2158" i="1"/>
  <c r="BZ2158" i="1"/>
  <c r="CA2157" i="1"/>
  <c r="BZ2157" i="1"/>
  <c r="CA2156" i="1"/>
  <c r="BZ2156" i="1"/>
  <c r="CA2155" i="1"/>
  <c r="BZ2155" i="1"/>
  <c r="CA2154" i="1"/>
  <c r="BZ2154" i="1"/>
  <c r="CA2153" i="1"/>
  <c r="BZ2153" i="1"/>
  <c r="CA2152" i="1"/>
  <c r="BZ2152" i="1"/>
  <c r="CA2151" i="1"/>
  <c r="BZ2151" i="1"/>
  <c r="CA2150" i="1"/>
  <c r="BZ2150" i="1"/>
  <c r="CA2149" i="1"/>
  <c r="BZ2149" i="1"/>
  <c r="CA2148" i="1"/>
  <c r="BZ2148" i="1"/>
  <c r="CA2147" i="1"/>
  <c r="BZ2147" i="1"/>
  <c r="CA2146" i="1"/>
  <c r="BZ2146" i="1"/>
  <c r="CA2145" i="1"/>
  <c r="BZ2145" i="1"/>
  <c r="CA2144" i="1"/>
  <c r="BZ2144" i="1"/>
  <c r="CA2143" i="1"/>
  <c r="BZ2143" i="1"/>
  <c r="CA2142" i="1"/>
  <c r="BZ2142" i="1"/>
  <c r="CA2141" i="1"/>
  <c r="BZ2141" i="1"/>
  <c r="CA2140" i="1"/>
  <c r="BZ2140" i="1"/>
  <c r="CA2139" i="1"/>
  <c r="BZ2139" i="1"/>
  <c r="CA2138" i="1"/>
  <c r="BZ2138" i="1"/>
  <c r="CA2137" i="1"/>
  <c r="BZ2137" i="1"/>
  <c r="CA2136" i="1"/>
  <c r="BZ2136" i="1"/>
  <c r="CA2135" i="1"/>
  <c r="BZ2135" i="1"/>
  <c r="CA2134" i="1"/>
  <c r="BZ2134" i="1"/>
  <c r="CA2133" i="1"/>
  <c r="BZ2133" i="1"/>
  <c r="CA2132" i="1"/>
  <c r="BZ2132" i="1"/>
  <c r="CA2131" i="1"/>
  <c r="BZ2131" i="1"/>
  <c r="CA2130" i="1"/>
  <c r="BZ2130" i="1"/>
  <c r="CA2129" i="1"/>
  <c r="BZ2129" i="1"/>
  <c r="CA2128" i="1"/>
  <c r="BZ2128" i="1"/>
  <c r="CA2127" i="1"/>
  <c r="BZ2127" i="1"/>
  <c r="CA2126" i="1"/>
  <c r="BZ2126" i="1"/>
  <c r="CA2125" i="1"/>
  <c r="BZ2125" i="1"/>
  <c r="CA2124" i="1"/>
  <c r="BZ2124" i="1"/>
  <c r="CA2123" i="1"/>
  <c r="BZ2123" i="1"/>
  <c r="CA2122" i="1"/>
  <c r="BZ2122" i="1"/>
  <c r="CA2121" i="1"/>
  <c r="BZ2121" i="1"/>
  <c r="CA2120" i="1"/>
  <c r="BZ2120" i="1"/>
  <c r="CA2119" i="1"/>
  <c r="BZ2119" i="1"/>
  <c r="CA2118" i="1"/>
  <c r="BZ2118" i="1"/>
  <c r="CA2117" i="1"/>
  <c r="BZ2117" i="1"/>
  <c r="CA2116" i="1"/>
  <c r="BZ2116" i="1"/>
  <c r="CA2115" i="1"/>
  <c r="BZ2115" i="1"/>
  <c r="CA2114" i="1"/>
  <c r="BZ2114" i="1"/>
  <c r="CA2113" i="1"/>
  <c r="BZ2113" i="1"/>
  <c r="CA2112" i="1"/>
  <c r="BZ2112" i="1"/>
  <c r="CA2111" i="1"/>
  <c r="BZ2111" i="1"/>
  <c r="CA2110" i="1"/>
  <c r="BZ2110" i="1"/>
  <c r="CA2109" i="1"/>
  <c r="BZ2109" i="1"/>
  <c r="CA2108" i="1"/>
  <c r="BZ2108" i="1"/>
  <c r="CA2107" i="1"/>
  <c r="BZ2107" i="1"/>
  <c r="CA2106" i="1"/>
  <c r="BZ2106" i="1"/>
  <c r="CA2105" i="1"/>
  <c r="BZ2105" i="1"/>
  <c r="CA2104" i="1"/>
  <c r="BZ2104" i="1"/>
  <c r="CA2103" i="1"/>
  <c r="BZ2103" i="1"/>
  <c r="CA2102" i="1"/>
  <c r="BZ2102" i="1"/>
  <c r="CA2101" i="1"/>
  <c r="BZ2101" i="1"/>
  <c r="CA2100" i="1"/>
  <c r="BZ2100" i="1"/>
  <c r="CA2099" i="1"/>
  <c r="BZ2099" i="1"/>
  <c r="CA2098" i="1"/>
  <c r="BZ2098" i="1"/>
  <c r="CA2097" i="1"/>
  <c r="BZ2097" i="1"/>
  <c r="CA2096" i="1"/>
  <c r="BZ2096" i="1"/>
  <c r="CA2095" i="1"/>
  <c r="BZ2095" i="1"/>
  <c r="CA2094" i="1"/>
  <c r="BZ2094" i="1"/>
  <c r="CA2093" i="1"/>
  <c r="BZ2093" i="1"/>
  <c r="CA2092" i="1"/>
  <c r="BZ2092" i="1"/>
  <c r="CA2091" i="1"/>
  <c r="BZ2091" i="1"/>
  <c r="CA2090" i="1"/>
  <c r="BZ2090" i="1"/>
  <c r="CA2089" i="1"/>
  <c r="BZ2089" i="1"/>
  <c r="CA2088" i="1"/>
  <c r="BZ2088" i="1"/>
  <c r="CA2087" i="1"/>
  <c r="BZ2087" i="1"/>
  <c r="CA2086" i="1"/>
  <c r="BZ2086" i="1"/>
  <c r="CA2085" i="1"/>
  <c r="BZ2085" i="1"/>
  <c r="CA2084" i="1"/>
  <c r="BZ2084" i="1"/>
  <c r="CA2083" i="1"/>
  <c r="BZ2083" i="1"/>
  <c r="CA2082" i="1"/>
  <c r="BZ2082" i="1"/>
  <c r="CA2081" i="1"/>
  <c r="BZ2081" i="1"/>
  <c r="CA2080" i="1"/>
  <c r="BZ2080" i="1"/>
  <c r="CA2079" i="1"/>
  <c r="BZ2079" i="1"/>
  <c r="CA2078" i="1"/>
  <c r="BZ2078" i="1"/>
  <c r="CA2077" i="1"/>
  <c r="BZ2077" i="1"/>
  <c r="CA2076" i="1"/>
  <c r="BZ2076" i="1"/>
  <c r="CA2075" i="1"/>
  <c r="BZ2075" i="1"/>
  <c r="CA2074" i="1"/>
  <c r="BZ2074" i="1"/>
  <c r="CA2073" i="1"/>
  <c r="BZ2073" i="1"/>
  <c r="CA2072" i="1"/>
  <c r="BZ2072" i="1"/>
  <c r="CA2071" i="1"/>
  <c r="BZ2071" i="1"/>
  <c r="CA2070" i="1"/>
  <c r="BZ2070" i="1"/>
  <c r="CA2069" i="1"/>
  <c r="BZ2069" i="1"/>
  <c r="CA2068" i="1"/>
  <c r="BZ2068" i="1"/>
  <c r="CA2067" i="1"/>
  <c r="BZ2067" i="1"/>
  <c r="CA2066" i="1"/>
  <c r="BZ2066" i="1"/>
  <c r="CA2065" i="1"/>
  <c r="BZ2065" i="1"/>
  <c r="CA2064" i="1"/>
  <c r="BZ2064" i="1"/>
  <c r="CA2063" i="1"/>
  <c r="BZ2063" i="1"/>
  <c r="CA2062" i="1"/>
  <c r="BZ2062" i="1"/>
  <c r="CA2061" i="1"/>
  <c r="BZ2061" i="1"/>
  <c r="CA2060" i="1"/>
  <c r="BZ2060" i="1"/>
  <c r="CA2059" i="1"/>
  <c r="BZ2059" i="1"/>
  <c r="CA2058" i="1"/>
  <c r="BZ2058" i="1"/>
  <c r="CA2057" i="1"/>
  <c r="BZ2057" i="1"/>
  <c r="CA2056" i="1"/>
  <c r="BZ2056" i="1"/>
  <c r="CA2055" i="1"/>
  <c r="BZ2055" i="1"/>
  <c r="CA2054" i="1"/>
  <c r="BZ2054" i="1"/>
  <c r="CA2053" i="1"/>
  <c r="BZ2053" i="1"/>
  <c r="CA2052" i="1"/>
  <c r="BZ2052" i="1"/>
  <c r="CA2051" i="1"/>
  <c r="BZ2051" i="1"/>
  <c r="CA2050" i="1"/>
  <c r="BZ2050" i="1"/>
  <c r="CA2049" i="1"/>
  <c r="BZ2049" i="1"/>
  <c r="CA2048" i="1"/>
  <c r="BZ2048" i="1"/>
  <c r="CA2047" i="1"/>
  <c r="BZ2047" i="1"/>
  <c r="CA2046" i="1"/>
  <c r="BZ2046" i="1"/>
  <c r="CA2045" i="1"/>
  <c r="BZ2045" i="1"/>
  <c r="CA2044" i="1"/>
  <c r="BZ2044" i="1"/>
  <c r="CA2043" i="1"/>
  <c r="BZ2043" i="1"/>
  <c r="CA2042" i="1"/>
  <c r="BZ2042" i="1"/>
  <c r="CA2041" i="1"/>
  <c r="BZ2041" i="1"/>
  <c r="CA2040" i="1"/>
  <c r="BZ2040" i="1"/>
  <c r="CA2039" i="1"/>
  <c r="BZ2039" i="1"/>
  <c r="CA2038" i="1"/>
  <c r="BZ2038" i="1"/>
  <c r="CA2037" i="1"/>
  <c r="BZ2037" i="1"/>
  <c r="CA2036" i="1"/>
  <c r="BZ2036" i="1"/>
  <c r="CA2035" i="1"/>
  <c r="BZ2035" i="1"/>
  <c r="CA2034" i="1"/>
  <c r="BZ2034" i="1"/>
  <c r="CA2033" i="1"/>
  <c r="BZ2033" i="1"/>
  <c r="CA2032" i="1"/>
  <c r="BZ2032" i="1"/>
  <c r="CA2031" i="1"/>
  <c r="BZ2031" i="1"/>
  <c r="CA2030" i="1"/>
  <c r="BZ2030" i="1"/>
  <c r="CA2029" i="1"/>
  <c r="BZ2029" i="1"/>
  <c r="CA2028" i="1"/>
  <c r="BZ2028" i="1"/>
  <c r="CA2027" i="1"/>
  <c r="BZ2027" i="1"/>
  <c r="CA2026" i="1"/>
  <c r="BZ2026" i="1"/>
  <c r="CA2025" i="1"/>
  <c r="BZ2025" i="1"/>
  <c r="CA2024" i="1"/>
  <c r="BZ2024" i="1"/>
  <c r="CA2023" i="1"/>
  <c r="BZ2023" i="1"/>
  <c r="CA2022" i="1"/>
  <c r="BZ2022" i="1"/>
  <c r="CA2021" i="1"/>
  <c r="BZ2021" i="1"/>
  <c r="CA2020" i="1"/>
  <c r="BZ2020" i="1"/>
  <c r="CA2019" i="1"/>
  <c r="BZ2019" i="1"/>
  <c r="CA2018" i="1"/>
  <c r="BZ2018" i="1"/>
  <c r="CA2017" i="1"/>
  <c r="BZ2017" i="1"/>
  <c r="CA2016" i="1"/>
  <c r="BZ2016" i="1"/>
  <c r="CA2015" i="1"/>
  <c r="BZ2015" i="1"/>
  <c r="CA2014" i="1"/>
  <c r="BZ2014" i="1"/>
  <c r="CA2013" i="1"/>
  <c r="BZ2013" i="1"/>
  <c r="CA2012" i="1"/>
  <c r="BZ2012" i="1"/>
  <c r="CA2011" i="1"/>
  <c r="BZ2011" i="1"/>
  <c r="CA2010" i="1"/>
  <c r="BZ2010" i="1"/>
  <c r="CA2009" i="1"/>
  <c r="BZ2009" i="1"/>
  <c r="CA2008" i="1"/>
  <c r="BZ2008" i="1"/>
  <c r="CA2007" i="1"/>
  <c r="BZ2007" i="1"/>
  <c r="CA2006" i="1"/>
  <c r="BZ2006" i="1"/>
  <c r="CA2005" i="1"/>
  <c r="BZ2005" i="1"/>
  <c r="CA2004" i="1"/>
  <c r="BZ2004" i="1"/>
  <c r="CA2003" i="1"/>
  <c r="BZ2003" i="1"/>
  <c r="CA2002" i="1"/>
  <c r="BZ2002" i="1"/>
  <c r="CA2001" i="1"/>
  <c r="BZ2001" i="1"/>
  <c r="CA2000" i="1"/>
  <c r="BZ2000" i="1"/>
  <c r="CA1999" i="1"/>
  <c r="BZ1999" i="1"/>
  <c r="CA1998" i="1"/>
  <c r="BZ1998" i="1"/>
  <c r="CA1997" i="1"/>
  <c r="BZ1997" i="1"/>
  <c r="CA1996" i="1"/>
  <c r="BZ1996" i="1"/>
  <c r="CA1995" i="1"/>
  <c r="BZ1995" i="1"/>
  <c r="CA1994" i="1"/>
  <c r="BZ1994" i="1"/>
  <c r="CA1993" i="1"/>
  <c r="BZ1993" i="1"/>
  <c r="CA1992" i="1"/>
  <c r="BZ1992" i="1"/>
  <c r="CA1991" i="1"/>
  <c r="BZ1991" i="1"/>
  <c r="CA1990" i="1"/>
  <c r="BZ1990" i="1"/>
  <c r="CA1989" i="1"/>
  <c r="BZ1989" i="1"/>
  <c r="CA1988" i="1"/>
  <c r="BZ1988" i="1"/>
  <c r="CA1987" i="1"/>
  <c r="BZ1987" i="1"/>
  <c r="CA1986" i="1"/>
  <c r="BZ1986" i="1"/>
  <c r="CA1985" i="1"/>
  <c r="BZ1985" i="1"/>
  <c r="CA1984" i="1"/>
  <c r="BZ1984" i="1"/>
  <c r="CA1983" i="1"/>
  <c r="BZ1983" i="1"/>
  <c r="CA1982" i="1"/>
  <c r="BZ1982" i="1"/>
  <c r="CA1981" i="1"/>
  <c r="BZ1981" i="1"/>
  <c r="CA1980" i="1"/>
  <c r="BZ1980" i="1"/>
  <c r="CA1979" i="1"/>
  <c r="BZ1979" i="1"/>
  <c r="CA1978" i="1"/>
  <c r="BZ1978" i="1"/>
  <c r="CA1977" i="1"/>
  <c r="BZ1977" i="1"/>
  <c r="CA1976" i="1"/>
  <c r="BZ1976" i="1"/>
  <c r="CA1975" i="1"/>
  <c r="BZ1975" i="1"/>
  <c r="CA1974" i="1"/>
  <c r="BZ1974" i="1"/>
  <c r="CA1973" i="1"/>
  <c r="BZ1973" i="1"/>
  <c r="CA1972" i="1"/>
  <c r="BZ1972" i="1"/>
  <c r="CA1971" i="1"/>
  <c r="BZ1971" i="1"/>
  <c r="CA1970" i="1"/>
  <c r="BZ1970" i="1"/>
  <c r="CA1969" i="1"/>
  <c r="BZ1969" i="1"/>
  <c r="CA1968" i="1"/>
  <c r="BZ1968" i="1"/>
  <c r="CA1967" i="1"/>
  <c r="BZ1967" i="1"/>
  <c r="CA1966" i="1"/>
  <c r="BZ1966" i="1"/>
  <c r="CA1965" i="1"/>
  <c r="BZ1965" i="1"/>
  <c r="CA1964" i="1"/>
  <c r="BZ1964" i="1"/>
  <c r="CA1963" i="1"/>
  <c r="BZ1963" i="1"/>
  <c r="CA1962" i="1"/>
  <c r="BZ1962" i="1"/>
  <c r="CA1961" i="1"/>
  <c r="BZ1961" i="1"/>
  <c r="CA1960" i="1"/>
  <c r="BZ1960" i="1"/>
  <c r="CA1959" i="1"/>
  <c r="BZ1959" i="1"/>
  <c r="CA1958" i="1"/>
  <c r="BZ1958" i="1"/>
  <c r="CA1957" i="1"/>
  <c r="BZ1957" i="1"/>
  <c r="CA1956" i="1"/>
  <c r="BZ1956" i="1"/>
  <c r="CA1955" i="1"/>
  <c r="BZ1955" i="1"/>
  <c r="CA1954" i="1"/>
  <c r="BZ1954" i="1"/>
  <c r="CA1953" i="1"/>
  <c r="BZ1953" i="1"/>
  <c r="CA1952" i="1"/>
  <c r="BZ1952" i="1"/>
  <c r="CA1951" i="1"/>
  <c r="BZ1951" i="1"/>
  <c r="CA1950" i="1"/>
  <c r="BZ1950" i="1"/>
  <c r="CA1949" i="1"/>
  <c r="BZ1949" i="1"/>
  <c r="CA1948" i="1"/>
  <c r="BZ1948" i="1"/>
  <c r="CA1947" i="1"/>
  <c r="BZ1947" i="1"/>
  <c r="CA1946" i="1"/>
  <c r="BZ1946" i="1"/>
  <c r="CA1945" i="1"/>
  <c r="BZ1945" i="1"/>
  <c r="CA1944" i="1"/>
  <c r="BZ1944" i="1"/>
  <c r="CA1943" i="1"/>
  <c r="BZ1943" i="1"/>
  <c r="CA1942" i="1"/>
  <c r="BZ1942" i="1"/>
  <c r="CA1941" i="1"/>
  <c r="BZ1941" i="1"/>
  <c r="CA1940" i="1"/>
  <c r="BZ1940" i="1"/>
  <c r="CA1939" i="1"/>
  <c r="BZ1939" i="1"/>
  <c r="CA1938" i="1"/>
  <c r="BZ1938" i="1"/>
  <c r="CA1937" i="1"/>
  <c r="BZ1937" i="1"/>
  <c r="CA1936" i="1"/>
  <c r="BZ1936" i="1"/>
  <c r="CA1935" i="1"/>
  <c r="BZ1935" i="1"/>
  <c r="CA1934" i="1"/>
  <c r="BZ1934" i="1"/>
  <c r="CA1933" i="1"/>
  <c r="BZ1933" i="1"/>
  <c r="CA1932" i="1"/>
  <c r="BZ1932" i="1"/>
  <c r="CA1931" i="1"/>
  <c r="BZ1931" i="1"/>
  <c r="CA1930" i="1"/>
  <c r="BZ1930" i="1"/>
  <c r="CA1929" i="1"/>
  <c r="BZ1929" i="1"/>
  <c r="CA1928" i="1"/>
  <c r="BZ1928" i="1"/>
  <c r="CA1927" i="1"/>
  <c r="BZ1927" i="1"/>
  <c r="CA1926" i="1"/>
  <c r="BZ1926" i="1"/>
  <c r="CA1925" i="1"/>
  <c r="BZ1925" i="1"/>
  <c r="CA1924" i="1"/>
  <c r="BZ1924" i="1"/>
  <c r="CA1923" i="1"/>
  <c r="BZ1923" i="1"/>
  <c r="CA1922" i="1"/>
  <c r="BZ1922" i="1"/>
  <c r="CA1921" i="1"/>
  <c r="BZ1921" i="1"/>
  <c r="CA1920" i="1"/>
  <c r="BZ1920" i="1"/>
  <c r="CA1919" i="1"/>
  <c r="BZ1919" i="1"/>
  <c r="CA1918" i="1"/>
  <c r="BZ1918" i="1"/>
  <c r="CA1917" i="1"/>
  <c r="BZ1917" i="1"/>
  <c r="CA1916" i="1"/>
  <c r="BZ1916" i="1"/>
  <c r="CA1915" i="1"/>
  <c r="BZ1915" i="1"/>
  <c r="CA1914" i="1"/>
  <c r="BZ1914" i="1"/>
  <c r="CA1913" i="1"/>
  <c r="BZ1913" i="1"/>
  <c r="CA1912" i="1"/>
  <c r="BZ1912" i="1"/>
  <c r="CA1911" i="1"/>
  <c r="BZ1911" i="1"/>
  <c r="CA1910" i="1"/>
  <c r="BZ1910" i="1"/>
  <c r="CA1909" i="1"/>
  <c r="BZ1909" i="1"/>
  <c r="CA1908" i="1"/>
  <c r="BZ1908" i="1"/>
  <c r="CA1907" i="1"/>
  <c r="BZ1907" i="1"/>
  <c r="CA1906" i="1"/>
  <c r="BZ1906" i="1"/>
  <c r="CA1905" i="1"/>
  <c r="BZ1905" i="1"/>
  <c r="CA1904" i="1"/>
  <c r="BZ1904" i="1"/>
  <c r="CA1903" i="1"/>
  <c r="BZ1903" i="1"/>
  <c r="CA1902" i="1"/>
  <c r="BZ1902" i="1"/>
  <c r="CA1901" i="1"/>
  <c r="BZ1901" i="1"/>
  <c r="CA1900" i="1"/>
  <c r="BZ1900" i="1"/>
  <c r="CA1899" i="1"/>
  <c r="BZ1899" i="1"/>
  <c r="CA1898" i="1"/>
  <c r="BZ1898" i="1"/>
  <c r="CA1897" i="1"/>
  <c r="BZ1897" i="1"/>
  <c r="CA1896" i="1"/>
  <c r="BZ1896" i="1"/>
  <c r="CA1895" i="1"/>
  <c r="BZ1895" i="1"/>
  <c r="CA1894" i="1"/>
  <c r="BZ1894" i="1"/>
  <c r="CA1893" i="1"/>
  <c r="BZ1893" i="1"/>
  <c r="CA1892" i="1"/>
  <c r="BZ1892" i="1"/>
  <c r="CA1891" i="1"/>
  <c r="BZ1891" i="1"/>
  <c r="CA1890" i="1"/>
  <c r="BZ1890" i="1"/>
  <c r="CA1889" i="1"/>
  <c r="BZ1889" i="1"/>
  <c r="CA1888" i="1"/>
  <c r="BZ1888" i="1"/>
  <c r="CA1887" i="1"/>
  <c r="BZ1887" i="1"/>
  <c r="CA1886" i="1"/>
  <c r="BZ1886" i="1"/>
  <c r="CA1885" i="1"/>
  <c r="BZ1885" i="1"/>
  <c r="CA1884" i="1"/>
  <c r="BZ1884" i="1"/>
  <c r="CA1883" i="1"/>
  <c r="BZ1883" i="1"/>
  <c r="CA1882" i="1"/>
  <c r="BZ1882" i="1"/>
  <c r="CA1881" i="1"/>
  <c r="BZ1881" i="1"/>
  <c r="CA1880" i="1"/>
  <c r="BZ1880" i="1"/>
  <c r="CA1879" i="1"/>
  <c r="BZ1879" i="1"/>
  <c r="CA1878" i="1"/>
  <c r="BZ1878" i="1"/>
  <c r="CA1877" i="1"/>
  <c r="BZ1877" i="1"/>
  <c r="CA1876" i="1"/>
  <c r="BZ1876" i="1"/>
  <c r="CA1875" i="1"/>
  <c r="BZ1875" i="1"/>
  <c r="CA1874" i="1"/>
  <c r="BZ1874" i="1"/>
  <c r="CA1873" i="1"/>
  <c r="BZ1873" i="1"/>
  <c r="CA1872" i="1"/>
  <c r="BZ1872" i="1"/>
  <c r="CA1871" i="1"/>
  <c r="BZ1871" i="1"/>
  <c r="CA1870" i="1"/>
  <c r="BZ1870" i="1"/>
  <c r="CA1869" i="1"/>
  <c r="BZ1869" i="1"/>
  <c r="CA1868" i="1"/>
  <c r="BZ1868" i="1"/>
  <c r="CA1867" i="1"/>
  <c r="BZ1867" i="1"/>
  <c r="CA1866" i="1"/>
  <c r="BZ1866" i="1"/>
  <c r="CA1865" i="1"/>
  <c r="BZ1865" i="1"/>
  <c r="CA1864" i="1"/>
  <c r="BZ1864" i="1"/>
  <c r="CA1863" i="1"/>
  <c r="BZ1863" i="1"/>
  <c r="CA1862" i="1"/>
  <c r="BZ1862" i="1"/>
  <c r="CA1861" i="1"/>
  <c r="BZ1861" i="1"/>
  <c r="CA1860" i="1"/>
  <c r="BZ1860" i="1"/>
  <c r="CA1859" i="1"/>
  <c r="BZ1859" i="1"/>
  <c r="CA1858" i="1"/>
  <c r="BZ1858" i="1"/>
  <c r="CA1857" i="1"/>
  <c r="BZ1857" i="1"/>
  <c r="CA1856" i="1"/>
  <c r="BZ1856" i="1"/>
  <c r="CA1855" i="1"/>
  <c r="BZ1855" i="1"/>
  <c r="CA1854" i="1"/>
  <c r="BZ1854" i="1"/>
  <c r="CA1853" i="1"/>
  <c r="BZ1853" i="1"/>
  <c r="CA1852" i="1"/>
  <c r="BZ1852" i="1"/>
  <c r="CA1851" i="1"/>
  <c r="BZ1851" i="1"/>
  <c r="CA1850" i="1"/>
  <c r="BZ1850" i="1"/>
  <c r="CA1849" i="1"/>
  <c r="BZ1849" i="1"/>
  <c r="CA1848" i="1"/>
  <c r="BZ1848" i="1"/>
  <c r="CA1847" i="1"/>
  <c r="BZ1847" i="1"/>
  <c r="CA1846" i="1"/>
  <c r="BZ1846" i="1"/>
  <c r="CA1845" i="1"/>
  <c r="BZ1845" i="1"/>
  <c r="CA1844" i="1"/>
  <c r="BZ1844" i="1"/>
  <c r="CA1843" i="1"/>
  <c r="BZ1843" i="1"/>
  <c r="CA1842" i="1"/>
  <c r="BZ1842" i="1"/>
  <c r="CA1841" i="1"/>
  <c r="BZ1841" i="1"/>
  <c r="CA1840" i="1"/>
  <c r="BZ1840" i="1"/>
  <c r="CA1839" i="1"/>
  <c r="BZ1839" i="1"/>
  <c r="CA1838" i="1"/>
  <c r="BZ1838" i="1"/>
  <c r="CA1837" i="1"/>
  <c r="BZ1837" i="1"/>
  <c r="CA1836" i="1"/>
  <c r="BZ1836" i="1"/>
  <c r="CA1835" i="1"/>
  <c r="BZ1835" i="1"/>
  <c r="CA1834" i="1"/>
  <c r="BZ1834" i="1"/>
  <c r="CA1833" i="1"/>
  <c r="BZ1833" i="1"/>
  <c r="CA1832" i="1"/>
  <c r="BZ1832" i="1"/>
  <c r="CA1831" i="1"/>
  <c r="BZ1831" i="1"/>
  <c r="CA1830" i="1"/>
  <c r="BZ1830" i="1"/>
  <c r="CA1829" i="1"/>
  <c r="BZ1829" i="1"/>
  <c r="CA1828" i="1"/>
  <c r="BZ1828" i="1"/>
  <c r="CA1827" i="1"/>
  <c r="BZ1827" i="1"/>
  <c r="CA1826" i="1"/>
  <c r="BZ1826" i="1"/>
  <c r="CA1825" i="1"/>
  <c r="BZ1825" i="1"/>
  <c r="CA1824" i="1"/>
  <c r="BZ1824" i="1"/>
  <c r="CA1823" i="1"/>
  <c r="BZ1823" i="1"/>
  <c r="CA1822" i="1"/>
  <c r="BZ1822" i="1"/>
  <c r="CA1821" i="1"/>
  <c r="BZ1821" i="1"/>
  <c r="CA1820" i="1"/>
  <c r="BZ1820" i="1"/>
  <c r="CA1819" i="1"/>
  <c r="BZ1819" i="1"/>
  <c r="CA1818" i="1"/>
  <c r="BZ1818" i="1"/>
  <c r="CA1817" i="1"/>
  <c r="BZ1817" i="1"/>
  <c r="CA1816" i="1"/>
  <c r="BZ1816" i="1"/>
  <c r="CA1815" i="1"/>
  <c r="BZ1815" i="1"/>
  <c r="CA1814" i="1"/>
  <c r="BZ1814" i="1"/>
  <c r="CA1813" i="1"/>
  <c r="BZ1813" i="1"/>
  <c r="CA1812" i="1"/>
  <c r="BZ1812" i="1"/>
  <c r="CA1811" i="1"/>
  <c r="BZ1811" i="1"/>
  <c r="CA1810" i="1"/>
  <c r="BZ1810" i="1"/>
  <c r="CA1809" i="1"/>
  <c r="BZ1809" i="1"/>
  <c r="CA1808" i="1"/>
  <c r="BZ1808" i="1"/>
  <c r="CA1807" i="1"/>
  <c r="BZ1807" i="1"/>
  <c r="CA1806" i="1"/>
  <c r="BZ1806" i="1"/>
  <c r="CA1805" i="1"/>
  <c r="BZ1805" i="1"/>
  <c r="CA1804" i="1"/>
  <c r="BZ1804" i="1"/>
  <c r="CA1803" i="1"/>
  <c r="BZ1803" i="1"/>
  <c r="CA1802" i="1"/>
  <c r="BZ1802" i="1"/>
  <c r="CA1801" i="1"/>
  <c r="BZ1801" i="1"/>
  <c r="CA1800" i="1"/>
  <c r="BZ1800" i="1"/>
  <c r="CA1799" i="1"/>
  <c r="BZ1799" i="1"/>
  <c r="CA1798" i="1"/>
  <c r="BZ1798" i="1"/>
  <c r="CA1797" i="1"/>
  <c r="BZ1797" i="1"/>
  <c r="CA1796" i="1"/>
  <c r="BZ1796" i="1"/>
  <c r="CA1795" i="1"/>
  <c r="BZ1795" i="1"/>
  <c r="CA1794" i="1"/>
  <c r="BZ1794" i="1"/>
  <c r="CA1793" i="1"/>
  <c r="BZ1793" i="1"/>
  <c r="CA1792" i="1"/>
  <c r="BZ1792" i="1"/>
  <c r="CA1791" i="1"/>
  <c r="BZ1791" i="1"/>
  <c r="CA1790" i="1"/>
  <c r="BZ1790" i="1"/>
  <c r="CA1789" i="1"/>
  <c r="BZ1789" i="1"/>
  <c r="CA1788" i="1"/>
  <c r="BZ1788" i="1"/>
  <c r="CA1787" i="1"/>
  <c r="BZ1787" i="1"/>
  <c r="CA1786" i="1"/>
  <c r="BZ1786" i="1"/>
  <c r="CA1785" i="1"/>
  <c r="BZ1785" i="1"/>
  <c r="CA1784" i="1"/>
  <c r="BZ1784" i="1"/>
  <c r="CA1783" i="1"/>
  <c r="BZ1783" i="1"/>
  <c r="CA1782" i="1"/>
  <c r="BZ1782" i="1"/>
  <c r="CA1781" i="1"/>
  <c r="BZ1781" i="1"/>
  <c r="CA1780" i="1"/>
  <c r="BZ1780" i="1"/>
  <c r="CA1779" i="1"/>
  <c r="BZ1779" i="1"/>
  <c r="CA1778" i="1"/>
  <c r="BZ1778" i="1"/>
  <c r="CA1777" i="1"/>
  <c r="BZ1777" i="1"/>
  <c r="CA1776" i="1"/>
  <c r="BZ1776" i="1"/>
  <c r="CA1775" i="1"/>
  <c r="BZ1775" i="1"/>
  <c r="CA1774" i="1"/>
  <c r="BZ1774" i="1"/>
  <c r="CA1773" i="1"/>
  <c r="BZ1773" i="1"/>
  <c r="CA1772" i="1"/>
  <c r="BZ1772" i="1"/>
  <c r="CA1771" i="1"/>
  <c r="BZ1771" i="1"/>
  <c r="CA1770" i="1"/>
  <c r="BZ1770" i="1"/>
  <c r="CA1769" i="1"/>
  <c r="BZ1769" i="1"/>
  <c r="CA1768" i="1"/>
  <c r="BZ1768" i="1"/>
  <c r="CA1767" i="1"/>
  <c r="BZ1767" i="1"/>
  <c r="CA1766" i="1"/>
  <c r="BZ1766" i="1"/>
  <c r="CA1765" i="1"/>
  <c r="BZ1765" i="1"/>
  <c r="CA1764" i="1"/>
  <c r="BZ1764" i="1"/>
  <c r="CA1763" i="1"/>
  <c r="BZ1763" i="1"/>
  <c r="CA1762" i="1"/>
  <c r="BZ1762" i="1"/>
  <c r="CA1761" i="1"/>
  <c r="BZ1761" i="1"/>
  <c r="CA1760" i="1"/>
  <c r="BZ1760" i="1"/>
  <c r="CA1759" i="1"/>
  <c r="BZ1759" i="1"/>
  <c r="CA1758" i="1"/>
  <c r="BZ1758" i="1"/>
  <c r="CA1757" i="1"/>
  <c r="BZ1757" i="1"/>
  <c r="CA1756" i="1"/>
  <c r="BZ1756" i="1"/>
  <c r="CA1755" i="1"/>
  <c r="BZ1755" i="1"/>
  <c r="CA1754" i="1"/>
  <c r="BZ1754" i="1"/>
  <c r="CA1753" i="1"/>
  <c r="BZ1753" i="1"/>
  <c r="CA1752" i="1"/>
  <c r="BZ1752" i="1"/>
  <c r="CA1751" i="1"/>
  <c r="BZ1751" i="1"/>
  <c r="CA1750" i="1"/>
  <c r="BZ1750" i="1"/>
  <c r="CA1749" i="1"/>
  <c r="BZ1749" i="1"/>
  <c r="CA1748" i="1"/>
  <c r="BZ1748" i="1"/>
  <c r="CA1747" i="1"/>
  <c r="BZ1747" i="1"/>
  <c r="CA1746" i="1"/>
  <c r="BZ1746" i="1"/>
  <c r="CA1745" i="1"/>
  <c r="BZ1745" i="1"/>
  <c r="CA1744" i="1"/>
  <c r="BZ1744" i="1"/>
  <c r="CA1743" i="1"/>
  <c r="BZ1743" i="1"/>
  <c r="CA1742" i="1"/>
  <c r="BZ1742" i="1"/>
  <c r="CA1741" i="1"/>
  <c r="BZ1741" i="1"/>
  <c r="CA1740" i="1"/>
  <c r="BZ1740" i="1"/>
  <c r="CA1739" i="1"/>
  <c r="BZ1739" i="1"/>
  <c r="CA1738" i="1"/>
  <c r="BZ1738" i="1"/>
  <c r="CA1737" i="1"/>
  <c r="BZ1737" i="1"/>
  <c r="CA1736" i="1"/>
  <c r="BZ1736" i="1"/>
  <c r="CA1735" i="1"/>
  <c r="BZ1735" i="1"/>
  <c r="CA1734" i="1"/>
  <c r="BZ1734" i="1"/>
  <c r="CA1733" i="1"/>
  <c r="BZ1733" i="1"/>
  <c r="CA1732" i="1"/>
  <c r="BZ1732" i="1"/>
  <c r="CA1731" i="1"/>
  <c r="BZ1731" i="1"/>
  <c r="CA1730" i="1"/>
  <c r="BZ1730" i="1"/>
  <c r="CA1729" i="1"/>
  <c r="BZ1729" i="1"/>
  <c r="CA1728" i="1"/>
  <c r="BZ1728" i="1"/>
  <c r="CA1727" i="1"/>
  <c r="BZ1727" i="1"/>
  <c r="CA1726" i="1"/>
  <c r="BZ1726" i="1"/>
  <c r="CA1725" i="1"/>
  <c r="BZ1725" i="1"/>
  <c r="CA1724" i="1"/>
  <c r="BZ1724" i="1"/>
  <c r="CA1723" i="1"/>
  <c r="BZ1723" i="1"/>
  <c r="CA1722" i="1"/>
  <c r="BZ1722" i="1"/>
  <c r="CA1721" i="1"/>
  <c r="BZ1721" i="1"/>
  <c r="CA1720" i="1"/>
  <c r="BZ1720" i="1"/>
  <c r="CA1719" i="1"/>
  <c r="BZ1719" i="1"/>
  <c r="CA1718" i="1"/>
  <c r="BZ1718" i="1"/>
  <c r="CA1717" i="1"/>
  <c r="BZ1717" i="1"/>
  <c r="CA1716" i="1"/>
  <c r="BZ1716" i="1"/>
  <c r="CA1715" i="1"/>
  <c r="BZ1715" i="1"/>
  <c r="CA1714" i="1"/>
  <c r="BZ1714" i="1"/>
  <c r="CA1713" i="1"/>
  <c r="BZ1713" i="1"/>
  <c r="CA1712" i="1"/>
  <c r="BZ1712" i="1"/>
  <c r="CA1711" i="1"/>
  <c r="BZ1711" i="1"/>
  <c r="CA1710" i="1"/>
  <c r="BZ1710" i="1"/>
  <c r="CA1709" i="1"/>
  <c r="BZ1709" i="1"/>
  <c r="CA1708" i="1"/>
  <c r="BZ1708" i="1"/>
  <c r="CA1707" i="1"/>
  <c r="BZ1707" i="1"/>
  <c r="CA1706" i="1"/>
  <c r="BZ1706" i="1"/>
  <c r="CA1705" i="1"/>
  <c r="BZ1705" i="1"/>
  <c r="CA1704" i="1"/>
  <c r="BZ1704" i="1"/>
  <c r="CA1703" i="1"/>
  <c r="BZ1703" i="1"/>
  <c r="CA1702" i="1"/>
  <c r="BZ1702" i="1"/>
  <c r="CA1701" i="1"/>
  <c r="BZ1701" i="1"/>
  <c r="CA1700" i="1"/>
  <c r="BZ1700" i="1"/>
  <c r="CA1699" i="1"/>
  <c r="BZ1699" i="1"/>
  <c r="CA1698" i="1"/>
  <c r="BZ1698" i="1"/>
  <c r="CA1697" i="1"/>
  <c r="BZ1697" i="1"/>
  <c r="CA1696" i="1"/>
  <c r="BZ1696" i="1"/>
  <c r="CA1695" i="1"/>
  <c r="BZ1695" i="1"/>
  <c r="CA1694" i="1"/>
  <c r="BZ1694" i="1"/>
  <c r="CA1693" i="1"/>
  <c r="BZ1693" i="1"/>
  <c r="CA1692" i="1"/>
  <c r="BZ1692" i="1"/>
  <c r="CA1691" i="1"/>
  <c r="BZ1691" i="1"/>
  <c r="CA1690" i="1"/>
  <c r="BZ1690" i="1"/>
  <c r="CA1689" i="1"/>
  <c r="BZ1689" i="1"/>
  <c r="CA1688" i="1"/>
  <c r="BZ1688" i="1"/>
  <c r="CA1687" i="1"/>
  <c r="BZ1687" i="1"/>
  <c r="CA1686" i="1"/>
  <c r="BZ1686" i="1"/>
  <c r="CA1685" i="1"/>
  <c r="BZ1685" i="1"/>
  <c r="CA1684" i="1"/>
  <c r="BZ1684" i="1"/>
  <c r="CA1683" i="1"/>
  <c r="BZ1683" i="1"/>
  <c r="CA1682" i="1"/>
  <c r="BZ1682" i="1"/>
  <c r="CA1681" i="1"/>
  <c r="BZ1681" i="1"/>
  <c r="CA1680" i="1"/>
  <c r="BZ1680" i="1"/>
  <c r="CA1679" i="1"/>
  <c r="BZ1679" i="1"/>
  <c r="CA1678" i="1"/>
  <c r="BZ1678" i="1"/>
  <c r="CA1677" i="1"/>
  <c r="BZ1677" i="1"/>
  <c r="CA1676" i="1"/>
  <c r="BZ1676" i="1"/>
  <c r="CA1675" i="1"/>
  <c r="BZ1675" i="1"/>
  <c r="CA1674" i="1"/>
  <c r="BZ1674" i="1"/>
  <c r="CA1673" i="1"/>
  <c r="BZ1673" i="1"/>
  <c r="CA1672" i="1"/>
  <c r="BZ1672" i="1"/>
  <c r="CA1671" i="1"/>
  <c r="BZ1671" i="1"/>
  <c r="CA1670" i="1"/>
  <c r="BZ1670" i="1"/>
  <c r="CA1669" i="1"/>
  <c r="BZ1669" i="1"/>
  <c r="CA1668" i="1"/>
  <c r="BZ1668" i="1"/>
  <c r="CA1667" i="1"/>
  <c r="BZ1667" i="1"/>
  <c r="CA1666" i="1"/>
  <c r="BZ1666" i="1"/>
  <c r="CA1665" i="1"/>
  <c r="BZ1665" i="1"/>
  <c r="CA1664" i="1"/>
  <c r="BZ1664" i="1"/>
  <c r="CA1663" i="1"/>
  <c r="BZ1663" i="1"/>
  <c r="CA1662" i="1"/>
  <c r="BZ1662" i="1"/>
  <c r="CA1661" i="1"/>
  <c r="BZ1661" i="1"/>
  <c r="CA1660" i="1"/>
  <c r="BZ1660" i="1"/>
  <c r="CA1659" i="1"/>
  <c r="BZ1659" i="1"/>
  <c r="CA1658" i="1"/>
  <c r="BZ1658" i="1"/>
  <c r="CA1657" i="1"/>
  <c r="BZ1657" i="1"/>
  <c r="CA1656" i="1"/>
  <c r="BZ1656" i="1"/>
  <c r="CA1655" i="1"/>
  <c r="BZ1655" i="1"/>
  <c r="CA1654" i="1"/>
  <c r="BZ1654" i="1"/>
  <c r="CA1653" i="1"/>
  <c r="BZ1653" i="1"/>
  <c r="CA1652" i="1"/>
  <c r="BZ1652" i="1"/>
  <c r="CA1651" i="1"/>
  <c r="BZ1651" i="1"/>
  <c r="CA1650" i="1"/>
  <c r="BZ1650" i="1"/>
  <c r="CA1649" i="1"/>
  <c r="BZ1649" i="1"/>
  <c r="CA1648" i="1"/>
  <c r="BZ1648" i="1"/>
  <c r="CA1647" i="1"/>
  <c r="BZ1647" i="1"/>
  <c r="CA1646" i="1"/>
  <c r="BZ1646" i="1"/>
  <c r="CA1645" i="1"/>
  <c r="BZ1645" i="1"/>
  <c r="CA1644" i="1"/>
  <c r="BZ1644" i="1"/>
  <c r="CA1643" i="1"/>
  <c r="BZ1643" i="1"/>
  <c r="CA1642" i="1"/>
  <c r="BZ1642" i="1"/>
  <c r="CA1641" i="1"/>
  <c r="BZ1641" i="1"/>
  <c r="CA1640" i="1"/>
  <c r="BZ1640" i="1"/>
  <c r="CA1639" i="1"/>
  <c r="BZ1639" i="1"/>
  <c r="CA1638" i="1"/>
  <c r="BZ1638" i="1"/>
  <c r="CA1637" i="1"/>
  <c r="BZ1637" i="1"/>
  <c r="CA1636" i="1"/>
  <c r="BZ1636" i="1"/>
  <c r="CA1635" i="1"/>
  <c r="BZ1635" i="1"/>
  <c r="CA1634" i="1"/>
  <c r="BZ1634" i="1"/>
  <c r="CA1633" i="1"/>
  <c r="BZ1633" i="1"/>
  <c r="CA1632" i="1"/>
  <c r="BZ1632" i="1"/>
  <c r="CA1631" i="1"/>
  <c r="BZ1631" i="1"/>
  <c r="CA1630" i="1"/>
  <c r="BZ1630" i="1"/>
  <c r="CA1629" i="1"/>
  <c r="BZ1629" i="1"/>
  <c r="CA1628" i="1"/>
  <c r="BZ1628" i="1"/>
  <c r="CA1627" i="1"/>
  <c r="BZ1627" i="1"/>
  <c r="CA1626" i="1"/>
  <c r="BZ1626" i="1"/>
  <c r="CA1625" i="1"/>
  <c r="BZ1625" i="1"/>
  <c r="CA1624" i="1"/>
  <c r="BZ1624" i="1"/>
  <c r="CA1623" i="1"/>
  <c r="BZ1623" i="1"/>
  <c r="CA1622" i="1"/>
  <c r="BZ1622" i="1"/>
  <c r="CA1621" i="1"/>
  <c r="BZ1621" i="1"/>
  <c r="CA1620" i="1"/>
  <c r="BZ1620" i="1"/>
  <c r="CA1619" i="1"/>
  <c r="BZ1619" i="1"/>
  <c r="CA1618" i="1"/>
  <c r="BZ1618" i="1"/>
  <c r="CA1617" i="1"/>
  <c r="BZ1617" i="1"/>
  <c r="CA1616" i="1"/>
  <c r="BZ1616" i="1"/>
  <c r="CA1615" i="1"/>
  <c r="BZ1615" i="1"/>
  <c r="CA1614" i="1"/>
  <c r="BZ1614" i="1"/>
  <c r="CA1613" i="1"/>
  <c r="BZ1613" i="1"/>
  <c r="CA1612" i="1"/>
  <c r="BZ1612" i="1"/>
  <c r="CA1611" i="1"/>
  <c r="BZ1611" i="1"/>
  <c r="CA1610" i="1"/>
  <c r="BZ1610" i="1"/>
  <c r="CA1609" i="1"/>
  <c r="BZ1609" i="1"/>
  <c r="CA1608" i="1"/>
  <c r="BZ1608" i="1"/>
  <c r="CA1607" i="1"/>
  <c r="BZ1607" i="1"/>
  <c r="CA1606" i="1"/>
  <c r="BZ1606" i="1"/>
  <c r="CA1605" i="1"/>
  <c r="BZ1605" i="1"/>
  <c r="CA1604" i="1"/>
  <c r="BZ1604" i="1"/>
  <c r="CA1603" i="1"/>
  <c r="BZ1603" i="1"/>
  <c r="CA1602" i="1"/>
  <c r="BZ1602" i="1"/>
  <c r="CA1601" i="1"/>
  <c r="BZ1601" i="1"/>
  <c r="CA1600" i="1"/>
  <c r="BZ1600" i="1"/>
  <c r="CA1599" i="1"/>
  <c r="BZ1599" i="1"/>
  <c r="CA1598" i="1"/>
  <c r="BZ1598" i="1"/>
  <c r="CA1597" i="1"/>
  <c r="BZ1597" i="1"/>
  <c r="CA1596" i="1"/>
  <c r="BZ1596" i="1"/>
  <c r="CA1595" i="1"/>
  <c r="BZ1595" i="1"/>
  <c r="CA1594" i="1"/>
  <c r="BZ1594" i="1"/>
  <c r="CA1593" i="1"/>
  <c r="BZ1593" i="1"/>
  <c r="CA1592" i="1"/>
  <c r="BZ1592" i="1"/>
  <c r="CA1591" i="1"/>
  <c r="BZ1591" i="1"/>
  <c r="CA1590" i="1"/>
  <c r="BZ1590" i="1"/>
  <c r="CA1589" i="1"/>
  <c r="BZ1589" i="1"/>
  <c r="CA1588" i="1"/>
  <c r="BZ1588" i="1"/>
  <c r="CA1587" i="1"/>
  <c r="BZ1587" i="1"/>
  <c r="CA1586" i="1"/>
  <c r="BZ1586" i="1"/>
  <c r="CA1585" i="1"/>
  <c r="BZ1585" i="1"/>
  <c r="CA1584" i="1"/>
  <c r="BZ1584" i="1"/>
  <c r="CA1583" i="1"/>
  <c r="BZ1583" i="1"/>
  <c r="CA1582" i="1"/>
  <c r="BZ1582" i="1"/>
  <c r="CA1581" i="1"/>
  <c r="BZ1581" i="1"/>
  <c r="CA1580" i="1"/>
  <c r="BZ1580" i="1"/>
  <c r="CA1579" i="1"/>
  <c r="BZ1579" i="1"/>
  <c r="CA1578" i="1"/>
  <c r="BZ1578" i="1"/>
  <c r="CA1577" i="1"/>
  <c r="BZ1577" i="1"/>
  <c r="CA1576" i="1"/>
  <c r="BZ1576" i="1"/>
  <c r="CA1575" i="1"/>
  <c r="BZ1575" i="1"/>
  <c r="CA1574" i="1"/>
  <c r="BZ1574" i="1"/>
  <c r="CA1573" i="1"/>
  <c r="BZ1573" i="1"/>
  <c r="CA1572" i="1"/>
  <c r="BZ1572" i="1"/>
  <c r="CA1571" i="1"/>
  <c r="BZ1571" i="1"/>
  <c r="CA1570" i="1"/>
  <c r="BZ1570" i="1"/>
  <c r="CA1569" i="1"/>
  <c r="BZ1569" i="1"/>
  <c r="CA1568" i="1"/>
  <c r="BZ1568" i="1"/>
  <c r="CA1567" i="1"/>
  <c r="BZ1567" i="1"/>
  <c r="CA1566" i="1"/>
  <c r="BZ1566" i="1"/>
  <c r="CA1565" i="1"/>
  <c r="BZ1565" i="1"/>
  <c r="CA1564" i="1"/>
  <c r="BZ1564" i="1"/>
  <c r="CA1563" i="1"/>
  <c r="BZ1563" i="1"/>
  <c r="CA1562" i="1"/>
  <c r="BZ1562" i="1"/>
  <c r="CA1561" i="1"/>
  <c r="BZ1561" i="1"/>
  <c r="CA1560" i="1"/>
  <c r="BZ1560" i="1"/>
  <c r="CA1559" i="1"/>
  <c r="BZ1559" i="1"/>
  <c r="CA1558" i="1"/>
  <c r="BZ1558" i="1"/>
  <c r="CA1557" i="1"/>
  <c r="BZ1557" i="1"/>
  <c r="CA1556" i="1"/>
  <c r="BZ1556" i="1"/>
  <c r="CA1555" i="1"/>
  <c r="BZ1555" i="1"/>
  <c r="CA1554" i="1"/>
  <c r="BZ1554" i="1"/>
  <c r="CA1553" i="1"/>
  <c r="BZ1553" i="1"/>
  <c r="CA1552" i="1"/>
  <c r="BZ1552" i="1"/>
  <c r="CA1551" i="1"/>
  <c r="BZ1551" i="1"/>
  <c r="CA1550" i="1"/>
  <c r="BZ1550" i="1"/>
  <c r="CA1549" i="1"/>
  <c r="BZ1549" i="1"/>
  <c r="CA1548" i="1"/>
  <c r="BZ1548" i="1"/>
  <c r="CA1547" i="1"/>
  <c r="BZ1547" i="1"/>
  <c r="CA1546" i="1"/>
  <c r="BZ1546" i="1"/>
  <c r="CA1545" i="1"/>
  <c r="BZ1545" i="1"/>
  <c r="CA1544" i="1"/>
  <c r="BZ1544" i="1"/>
  <c r="CA1543" i="1"/>
  <c r="BZ1543" i="1"/>
  <c r="CA1542" i="1"/>
  <c r="BZ1542" i="1"/>
  <c r="CA1541" i="1"/>
  <c r="BZ1541" i="1"/>
  <c r="CA1540" i="1"/>
  <c r="BZ1540" i="1"/>
  <c r="CA1539" i="1"/>
  <c r="BZ1539" i="1"/>
  <c r="CA1538" i="1"/>
  <c r="BZ1538" i="1"/>
  <c r="CA1537" i="1"/>
  <c r="BZ1537" i="1"/>
  <c r="CA1536" i="1"/>
  <c r="BZ1536" i="1"/>
  <c r="CA1535" i="1"/>
  <c r="BZ1535" i="1"/>
  <c r="CA1534" i="1"/>
  <c r="BZ1534" i="1"/>
  <c r="CA1533" i="1"/>
  <c r="BZ1533" i="1"/>
  <c r="CA1532" i="1"/>
  <c r="BZ1532" i="1"/>
  <c r="CA1531" i="1"/>
  <c r="BZ1531" i="1"/>
  <c r="CA1530" i="1"/>
  <c r="BZ1530" i="1"/>
  <c r="CA1529" i="1"/>
  <c r="BZ1529" i="1"/>
  <c r="CA1528" i="1"/>
  <c r="BZ1528" i="1"/>
  <c r="CA1527" i="1"/>
  <c r="BZ1527" i="1"/>
  <c r="CA1526" i="1"/>
  <c r="BZ1526" i="1"/>
  <c r="CA1525" i="1"/>
  <c r="BZ1525" i="1"/>
  <c r="CA1524" i="1"/>
  <c r="BZ1524" i="1"/>
  <c r="CA1523" i="1"/>
  <c r="BZ1523" i="1"/>
  <c r="CA1522" i="1"/>
  <c r="BZ1522" i="1"/>
  <c r="CA1521" i="1"/>
  <c r="BZ1521" i="1"/>
  <c r="CA1520" i="1"/>
  <c r="BZ1520" i="1"/>
  <c r="CA1519" i="1"/>
  <c r="BZ1519" i="1"/>
  <c r="CA1518" i="1"/>
  <c r="BZ1518" i="1"/>
  <c r="CA1517" i="1"/>
  <c r="BZ1517" i="1"/>
  <c r="CA1516" i="1"/>
  <c r="BZ1516" i="1"/>
  <c r="CA1515" i="1"/>
  <c r="BZ1515" i="1"/>
  <c r="CA1514" i="1"/>
  <c r="BZ1514" i="1"/>
  <c r="CA1513" i="1"/>
  <c r="BZ1513" i="1"/>
  <c r="CA1512" i="1"/>
  <c r="BZ1512" i="1"/>
  <c r="CA1511" i="1"/>
  <c r="BZ1511" i="1"/>
  <c r="CA1510" i="1"/>
  <c r="BZ1510" i="1"/>
  <c r="CA1509" i="1"/>
  <c r="BZ1509" i="1"/>
  <c r="CA1508" i="1"/>
  <c r="BZ1508" i="1"/>
  <c r="CA1507" i="1"/>
  <c r="BZ1507" i="1"/>
  <c r="CA1506" i="1"/>
  <c r="BZ1506" i="1"/>
  <c r="CA1505" i="1"/>
  <c r="BZ1505" i="1"/>
  <c r="CA1504" i="1"/>
  <c r="BZ1504" i="1"/>
  <c r="CA1503" i="1"/>
  <c r="BZ1503" i="1"/>
  <c r="CA1502" i="1"/>
  <c r="BZ1502" i="1"/>
  <c r="CA1501" i="1"/>
  <c r="BZ1501" i="1"/>
  <c r="CA1500" i="1"/>
  <c r="BZ1500" i="1"/>
  <c r="CA1499" i="1"/>
  <c r="BZ1499" i="1"/>
  <c r="CA1498" i="1"/>
  <c r="BZ1498" i="1"/>
  <c r="CA1497" i="1"/>
  <c r="BZ1497" i="1"/>
  <c r="CA1496" i="1"/>
  <c r="BZ1496" i="1"/>
  <c r="CA1495" i="1"/>
  <c r="BZ1495" i="1"/>
  <c r="CA1494" i="1"/>
  <c r="BZ1494" i="1"/>
  <c r="CA1493" i="1"/>
  <c r="BZ1493" i="1"/>
  <c r="CA1492" i="1"/>
  <c r="BZ1492" i="1"/>
  <c r="CA1491" i="1"/>
  <c r="BZ1491" i="1"/>
  <c r="CA1490" i="1"/>
  <c r="BZ1490" i="1"/>
  <c r="CA1489" i="1"/>
  <c r="BZ1489" i="1"/>
  <c r="CA1488" i="1"/>
  <c r="BZ1488" i="1"/>
  <c r="CA1487" i="1"/>
  <c r="BZ1487" i="1"/>
  <c r="CA1486" i="1"/>
  <c r="BZ1486" i="1"/>
  <c r="CA1485" i="1"/>
  <c r="BZ1485" i="1"/>
  <c r="CA1484" i="1"/>
  <c r="BZ1484" i="1"/>
  <c r="CA1483" i="1"/>
  <c r="BZ1483" i="1"/>
  <c r="CA1482" i="1"/>
  <c r="BZ1482" i="1"/>
  <c r="CA1481" i="1"/>
  <c r="BZ1481" i="1"/>
  <c r="CA1480" i="1"/>
  <c r="BZ1480" i="1"/>
  <c r="CA1479" i="1"/>
  <c r="BZ1479" i="1"/>
  <c r="CA1478" i="1"/>
  <c r="BZ1478" i="1"/>
  <c r="CA1477" i="1"/>
  <c r="BZ1477" i="1"/>
  <c r="CA1476" i="1"/>
  <c r="BZ1476" i="1"/>
  <c r="CA1475" i="1"/>
  <c r="BZ1475" i="1"/>
  <c r="CA1474" i="1"/>
  <c r="BZ1474" i="1"/>
  <c r="CA1473" i="1"/>
  <c r="BZ1473" i="1"/>
  <c r="CA1472" i="1"/>
  <c r="BZ1472" i="1"/>
  <c r="CA1471" i="1"/>
  <c r="BZ1471" i="1"/>
  <c r="CA1470" i="1"/>
  <c r="BZ1470" i="1"/>
  <c r="CA1469" i="1"/>
  <c r="BZ1469" i="1"/>
  <c r="CA1468" i="1"/>
  <c r="BZ1468" i="1"/>
  <c r="CA1467" i="1"/>
  <c r="BZ1467" i="1"/>
  <c r="CA1466" i="1"/>
  <c r="BZ1466" i="1"/>
  <c r="CA1465" i="1"/>
  <c r="BZ1465" i="1"/>
  <c r="CA1464" i="1"/>
  <c r="BZ1464" i="1"/>
  <c r="CA1463" i="1"/>
  <c r="BZ1463" i="1"/>
  <c r="CA1462" i="1"/>
  <c r="BZ1462" i="1"/>
  <c r="CA1461" i="1"/>
  <c r="BZ1461" i="1"/>
  <c r="CA1460" i="1"/>
  <c r="BZ1460" i="1"/>
  <c r="CA1459" i="1"/>
  <c r="BZ1459" i="1"/>
  <c r="CA1458" i="1"/>
  <c r="BZ1458" i="1"/>
  <c r="CA1457" i="1"/>
  <c r="BZ1457" i="1"/>
  <c r="CA1456" i="1"/>
  <c r="BZ1456" i="1"/>
  <c r="CA1455" i="1"/>
  <c r="BZ1455" i="1"/>
  <c r="CA1454" i="1"/>
  <c r="BZ1454" i="1"/>
  <c r="CA1453" i="1"/>
  <c r="BZ1453" i="1"/>
  <c r="CA1452" i="1"/>
  <c r="BZ1452" i="1"/>
  <c r="CA1451" i="1"/>
  <c r="BZ1451" i="1"/>
  <c r="CA1450" i="1"/>
  <c r="BZ1450" i="1"/>
  <c r="CA1449" i="1"/>
  <c r="BZ1449" i="1"/>
  <c r="CA1448" i="1"/>
  <c r="BZ1448" i="1"/>
  <c r="CA1447" i="1"/>
  <c r="BZ1447" i="1"/>
  <c r="CA1446" i="1"/>
  <c r="BZ1446" i="1"/>
  <c r="CA1445" i="1"/>
  <c r="BZ1445" i="1"/>
  <c r="CA1444" i="1"/>
  <c r="BZ1444" i="1"/>
  <c r="CA1443" i="1"/>
  <c r="BZ1443" i="1"/>
  <c r="CA1442" i="1"/>
  <c r="BZ1442" i="1"/>
  <c r="CA1441" i="1"/>
  <c r="BZ1441" i="1"/>
  <c r="CA1440" i="1"/>
  <c r="BZ1440" i="1"/>
  <c r="CA1439" i="1"/>
  <c r="BZ1439" i="1"/>
  <c r="CA1438" i="1"/>
  <c r="BZ1438" i="1"/>
  <c r="CA1437" i="1"/>
  <c r="BZ1437" i="1"/>
  <c r="CA1436" i="1"/>
  <c r="BZ1436" i="1"/>
  <c r="CA1435" i="1"/>
  <c r="BZ1435" i="1"/>
  <c r="CA1434" i="1"/>
  <c r="BZ1434" i="1"/>
  <c r="CA1433" i="1"/>
  <c r="BZ1433" i="1"/>
  <c r="CA1432" i="1"/>
  <c r="BZ1432" i="1"/>
  <c r="CA1431" i="1"/>
  <c r="BZ1431" i="1"/>
  <c r="CA1430" i="1"/>
  <c r="BZ1430" i="1"/>
  <c r="CA1429" i="1"/>
  <c r="BZ1429" i="1"/>
  <c r="CA1428" i="1"/>
  <c r="BZ1428" i="1"/>
  <c r="CA1427" i="1"/>
  <c r="BZ1427" i="1"/>
  <c r="CA1426" i="1"/>
  <c r="BZ1426" i="1"/>
  <c r="CA1425" i="1"/>
  <c r="BZ1425" i="1"/>
  <c r="CA1424" i="1"/>
  <c r="BZ1424" i="1"/>
  <c r="CA1423" i="1"/>
  <c r="BZ1423" i="1"/>
  <c r="CA1422" i="1"/>
  <c r="BZ1422" i="1"/>
  <c r="CA1421" i="1"/>
  <c r="BZ1421" i="1"/>
  <c r="CA1420" i="1"/>
  <c r="BZ1420" i="1"/>
  <c r="CA1419" i="1"/>
  <c r="BZ1419" i="1"/>
  <c r="CA1418" i="1"/>
  <c r="BZ1418" i="1"/>
  <c r="CA1417" i="1"/>
  <c r="BZ1417" i="1"/>
  <c r="CA1416" i="1"/>
  <c r="BZ1416" i="1"/>
  <c r="CA1415" i="1"/>
  <c r="BZ1415" i="1"/>
  <c r="CA1414" i="1"/>
  <c r="BZ1414" i="1"/>
  <c r="CA1413" i="1"/>
  <c r="BZ1413" i="1"/>
  <c r="CA1412" i="1"/>
  <c r="BZ1412" i="1"/>
  <c r="CA1411" i="1"/>
  <c r="BZ1411" i="1"/>
  <c r="CA1410" i="1"/>
  <c r="BZ1410" i="1"/>
  <c r="CA1409" i="1"/>
  <c r="BZ1409" i="1"/>
  <c r="CA1408" i="1"/>
  <c r="BZ1408" i="1"/>
  <c r="CA1407" i="1"/>
  <c r="BZ1407" i="1"/>
  <c r="CA1406" i="1"/>
  <c r="BZ1406" i="1"/>
  <c r="CA1405" i="1"/>
  <c r="BZ1405" i="1"/>
  <c r="CA1404" i="1"/>
  <c r="BZ1404" i="1"/>
  <c r="CA1403" i="1"/>
  <c r="BZ1403" i="1"/>
  <c r="CA1402" i="1"/>
  <c r="BZ1402" i="1"/>
  <c r="CA1401" i="1"/>
  <c r="BZ1401" i="1"/>
  <c r="CA1400" i="1"/>
  <c r="BZ1400" i="1"/>
  <c r="CA1399" i="1"/>
  <c r="BZ1399" i="1"/>
  <c r="CA1398" i="1"/>
  <c r="BZ1398" i="1"/>
  <c r="CA1397" i="1"/>
  <c r="BZ1397" i="1"/>
  <c r="CA1396" i="1"/>
  <c r="BZ1396" i="1"/>
  <c r="CA1395" i="1"/>
  <c r="BZ1395" i="1"/>
  <c r="CA1394" i="1"/>
  <c r="BZ1394" i="1"/>
  <c r="CA1393" i="1"/>
  <c r="BZ1393" i="1"/>
  <c r="CA1392" i="1"/>
  <c r="BZ1392" i="1"/>
  <c r="CA1391" i="1"/>
  <c r="BZ1391" i="1"/>
  <c r="CA1390" i="1"/>
  <c r="BZ1390" i="1"/>
  <c r="CA1389" i="1"/>
  <c r="BZ1389" i="1"/>
  <c r="CA1388" i="1"/>
  <c r="BZ1388" i="1"/>
  <c r="CA1387" i="1"/>
  <c r="BZ1387" i="1"/>
  <c r="CA1386" i="1"/>
  <c r="BZ1386" i="1"/>
  <c r="CA1385" i="1"/>
  <c r="BZ1385" i="1"/>
  <c r="CA1384" i="1"/>
  <c r="BZ1384" i="1"/>
  <c r="CA1383" i="1"/>
  <c r="BZ1383" i="1"/>
  <c r="CA1382" i="1"/>
  <c r="BZ1382" i="1"/>
  <c r="CA1381" i="1"/>
  <c r="BZ1381" i="1"/>
  <c r="CA1380" i="1"/>
  <c r="BZ1380" i="1"/>
  <c r="CA1379" i="1"/>
  <c r="BZ1379" i="1"/>
  <c r="CA1378" i="1"/>
  <c r="BZ1378" i="1"/>
  <c r="CA1377" i="1"/>
  <c r="BZ1377" i="1"/>
  <c r="CA1376" i="1"/>
  <c r="BZ1376" i="1"/>
  <c r="CA1375" i="1"/>
  <c r="BZ1375" i="1"/>
  <c r="CA1374" i="1"/>
  <c r="BZ1374" i="1"/>
  <c r="CA1373" i="1"/>
  <c r="BZ1373" i="1"/>
  <c r="CA1372" i="1"/>
  <c r="BZ1372" i="1"/>
  <c r="CA1371" i="1"/>
  <c r="BZ1371" i="1"/>
  <c r="CA1370" i="1"/>
  <c r="BZ1370" i="1"/>
  <c r="CA1369" i="1"/>
  <c r="BZ1369" i="1"/>
  <c r="CA1368" i="1"/>
  <c r="BZ1368" i="1"/>
  <c r="CA1367" i="1"/>
  <c r="BZ1367" i="1"/>
  <c r="CA1366" i="1"/>
  <c r="BZ1366" i="1"/>
  <c r="CA1365" i="1"/>
  <c r="BZ1365" i="1"/>
  <c r="CA1364" i="1"/>
  <c r="BZ1364" i="1"/>
  <c r="CA1363" i="1"/>
  <c r="BZ1363" i="1"/>
  <c r="CA1362" i="1"/>
  <c r="BZ1362" i="1"/>
  <c r="CA1361" i="1"/>
  <c r="BZ1361" i="1"/>
  <c r="CA1360" i="1"/>
  <c r="BZ1360" i="1"/>
  <c r="CA1359" i="1"/>
  <c r="BZ1359" i="1"/>
  <c r="CA1358" i="1"/>
  <c r="BZ1358" i="1"/>
  <c r="CA1357" i="1"/>
  <c r="BZ1357" i="1"/>
  <c r="CA1356" i="1"/>
  <c r="BZ1356" i="1"/>
  <c r="CA1355" i="1"/>
  <c r="BZ1355" i="1"/>
  <c r="CA1354" i="1"/>
  <c r="BZ1354" i="1"/>
  <c r="CA1353" i="1"/>
  <c r="BZ1353" i="1"/>
  <c r="CA1352" i="1"/>
  <c r="BZ1352" i="1"/>
  <c r="CA1351" i="1"/>
  <c r="BZ1351" i="1"/>
  <c r="CA1350" i="1"/>
  <c r="BZ1350" i="1"/>
  <c r="CA1349" i="1"/>
  <c r="BZ1349" i="1"/>
  <c r="CA1348" i="1"/>
  <c r="BZ1348" i="1"/>
  <c r="CA1347" i="1"/>
  <c r="BZ1347" i="1"/>
  <c r="CA1346" i="1"/>
  <c r="BZ1346" i="1"/>
  <c r="CA1345" i="1"/>
  <c r="BZ1345" i="1"/>
  <c r="CA1344" i="1"/>
  <c r="BZ1344" i="1"/>
  <c r="CA1343" i="1"/>
  <c r="BZ1343" i="1"/>
  <c r="CA1342" i="1"/>
  <c r="BZ1342" i="1"/>
  <c r="CA1341" i="1"/>
  <c r="BZ1341" i="1"/>
  <c r="CA1340" i="1"/>
  <c r="BZ1340" i="1"/>
  <c r="CA1339" i="1"/>
  <c r="BZ1339" i="1"/>
  <c r="CA1338" i="1"/>
  <c r="BZ1338" i="1"/>
  <c r="CA1337" i="1"/>
  <c r="BZ1337" i="1"/>
  <c r="CA1336" i="1"/>
  <c r="BZ1336" i="1"/>
  <c r="CA1335" i="1"/>
  <c r="BZ1335" i="1"/>
  <c r="CA1334" i="1"/>
  <c r="BZ1334" i="1"/>
  <c r="CA1333" i="1"/>
  <c r="BZ1333" i="1"/>
  <c r="CA1332" i="1"/>
  <c r="BZ1332" i="1"/>
  <c r="CA1331" i="1"/>
  <c r="BZ1331" i="1"/>
  <c r="CA1330" i="1"/>
  <c r="BZ1330" i="1"/>
  <c r="CA1329" i="1"/>
  <c r="BZ1329" i="1"/>
  <c r="CA1328" i="1"/>
  <c r="BZ1328" i="1"/>
  <c r="CA1327" i="1"/>
  <c r="BZ1327" i="1"/>
  <c r="CA1326" i="1"/>
  <c r="BZ1326" i="1"/>
  <c r="CA1325" i="1"/>
  <c r="BZ1325" i="1"/>
  <c r="CA1324" i="1"/>
  <c r="BZ1324" i="1"/>
  <c r="CA1323" i="1"/>
  <c r="BZ1323" i="1"/>
  <c r="CA1322" i="1"/>
  <c r="BZ1322" i="1"/>
  <c r="CA1321" i="1"/>
  <c r="BZ1321" i="1"/>
  <c r="CA1320" i="1"/>
  <c r="BZ1320" i="1"/>
  <c r="CA1319" i="1"/>
  <c r="BZ1319" i="1"/>
  <c r="CA1318" i="1"/>
  <c r="BZ1318" i="1"/>
  <c r="CA1317" i="1"/>
  <c r="BZ1317" i="1"/>
  <c r="CA1316" i="1"/>
  <c r="BZ1316" i="1"/>
  <c r="CA1315" i="1"/>
  <c r="BZ1315" i="1"/>
  <c r="CA1314" i="1"/>
  <c r="BZ1314" i="1"/>
  <c r="CA1313" i="1"/>
  <c r="BZ1313" i="1"/>
  <c r="CA1312" i="1"/>
  <c r="BZ1312" i="1"/>
  <c r="CA1311" i="1"/>
  <c r="BZ1311" i="1"/>
  <c r="CA1310" i="1"/>
  <c r="BZ1310" i="1"/>
  <c r="CA1309" i="1"/>
  <c r="BZ1309" i="1"/>
  <c r="CA1308" i="1"/>
  <c r="BZ1308" i="1"/>
  <c r="CA1307" i="1"/>
  <c r="BZ1307" i="1"/>
  <c r="CA1306" i="1"/>
  <c r="BZ1306" i="1"/>
  <c r="CA1305" i="1"/>
  <c r="BZ1305" i="1"/>
  <c r="CA1304" i="1"/>
  <c r="BZ1304" i="1"/>
  <c r="CA1303" i="1"/>
  <c r="BZ1303" i="1"/>
  <c r="CA1302" i="1"/>
  <c r="BZ1302" i="1"/>
  <c r="CA1301" i="1"/>
  <c r="BZ1301" i="1"/>
  <c r="CA1300" i="1"/>
  <c r="BZ1300" i="1"/>
  <c r="CA1299" i="1"/>
  <c r="BZ1299" i="1"/>
  <c r="CA1298" i="1"/>
  <c r="BZ1298" i="1"/>
  <c r="CA1297" i="1"/>
  <c r="BZ1297" i="1"/>
  <c r="CA1296" i="1"/>
  <c r="BZ1296" i="1"/>
  <c r="CA1295" i="1"/>
  <c r="BZ1295" i="1"/>
  <c r="CA1294" i="1"/>
  <c r="BZ1294" i="1"/>
  <c r="CA1293" i="1"/>
  <c r="BZ1293" i="1"/>
  <c r="CA1292" i="1"/>
  <c r="BZ1292" i="1"/>
  <c r="CA1291" i="1"/>
  <c r="BZ1291" i="1"/>
  <c r="CA1290" i="1"/>
  <c r="BZ1290" i="1"/>
  <c r="CA1289" i="1"/>
  <c r="BZ1289" i="1"/>
  <c r="CA1288" i="1"/>
  <c r="BZ1288" i="1"/>
  <c r="CA1287" i="1"/>
  <c r="BZ1287" i="1"/>
  <c r="CA1286" i="1"/>
  <c r="BZ1286" i="1"/>
  <c r="CA1285" i="1"/>
  <c r="BZ1285" i="1"/>
  <c r="CA1284" i="1"/>
  <c r="BZ1284" i="1"/>
  <c r="CA1283" i="1"/>
  <c r="BZ1283" i="1"/>
  <c r="CA1282" i="1"/>
  <c r="BZ1282" i="1"/>
  <c r="CA1281" i="1"/>
  <c r="BZ1281" i="1"/>
  <c r="CA1280" i="1"/>
  <c r="BZ1280" i="1"/>
  <c r="CA1279" i="1"/>
  <c r="BZ1279" i="1"/>
  <c r="CA1278" i="1"/>
  <c r="BZ1278" i="1"/>
  <c r="CA1277" i="1"/>
  <c r="BZ1277" i="1"/>
  <c r="CA1276" i="1"/>
  <c r="BZ1276" i="1"/>
  <c r="CA1275" i="1"/>
  <c r="BZ1275" i="1"/>
  <c r="CA1274" i="1"/>
  <c r="BZ1274" i="1"/>
  <c r="CA1273" i="1"/>
  <c r="BZ1273" i="1"/>
  <c r="CA1272" i="1"/>
  <c r="BZ1272" i="1"/>
  <c r="CA1271" i="1"/>
  <c r="BZ1271" i="1"/>
  <c r="CA1270" i="1"/>
  <c r="BZ1270" i="1"/>
  <c r="CA1269" i="1"/>
  <c r="BZ1269" i="1"/>
  <c r="CA1268" i="1"/>
  <c r="BZ1268" i="1"/>
  <c r="CA1267" i="1"/>
  <c r="BZ1267" i="1"/>
  <c r="CA1266" i="1"/>
  <c r="BZ1266" i="1"/>
  <c r="CA1265" i="1"/>
  <c r="BZ1265" i="1"/>
  <c r="CA1264" i="1"/>
  <c r="BZ1264" i="1"/>
  <c r="CA1263" i="1"/>
  <c r="BZ1263" i="1"/>
  <c r="CA1262" i="1"/>
  <c r="BZ1262" i="1"/>
  <c r="CA1261" i="1"/>
  <c r="BZ1261" i="1"/>
  <c r="CA1260" i="1"/>
  <c r="BZ1260" i="1"/>
  <c r="CA1259" i="1"/>
  <c r="BZ1259" i="1"/>
  <c r="CA1258" i="1"/>
  <c r="BZ1258" i="1"/>
  <c r="CA1257" i="1"/>
  <c r="BZ1257" i="1"/>
  <c r="CA1256" i="1"/>
  <c r="BZ1256" i="1"/>
  <c r="CA1255" i="1"/>
  <c r="BZ1255" i="1"/>
  <c r="CA1254" i="1"/>
  <c r="BZ1254" i="1"/>
  <c r="CA1253" i="1"/>
  <c r="BZ1253" i="1"/>
  <c r="CA1252" i="1"/>
  <c r="BZ1252" i="1"/>
  <c r="CA1251" i="1"/>
  <c r="BZ1251" i="1"/>
  <c r="CA1250" i="1"/>
  <c r="BZ1250" i="1"/>
  <c r="CA1249" i="1"/>
  <c r="BZ1249" i="1"/>
  <c r="CA1248" i="1"/>
  <c r="BZ1248" i="1"/>
  <c r="CA1247" i="1"/>
  <c r="BZ1247" i="1"/>
  <c r="CA1246" i="1"/>
  <c r="BZ1246" i="1"/>
  <c r="CA1245" i="1"/>
  <c r="BZ1245" i="1"/>
  <c r="CA1244" i="1"/>
  <c r="BZ1244" i="1"/>
  <c r="CA1243" i="1"/>
  <c r="BZ1243" i="1"/>
  <c r="CA1242" i="1"/>
  <c r="BZ1242" i="1"/>
  <c r="CA1241" i="1"/>
  <c r="BZ1241" i="1"/>
  <c r="CA1240" i="1"/>
  <c r="BZ1240" i="1"/>
  <c r="CA1239" i="1"/>
  <c r="BZ1239" i="1"/>
  <c r="CA1238" i="1"/>
  <c r="BZ1238" i="1"/>
  <c r="CA1237" i="1"/>
  <c r="BZ1237" i="1"/>
  <c r="CA1236" i="1"/>
  <c r="BZ1236" i="1"/>
  <c r="CA1235" i="1"/>
  <c r="BZ1235" i="1"/>
  <c r="CA1234" i="1"/>
  <c r="BZ1234" i="1"/>
  <c r="CA1233" i="1"/>
  <c r="BZ1233" i="1"/>
  <c r="CA1232" i="1"/>
  <c r="BZ1232" i="1"/>
  <c r="CA1231" i="1"/>
  <c r="BZ1231" i="1"/>
  <c r="CA1230" i="1"/>
  <c r="BZ1230" i="1"/>
  <c r="CA1229" i="1"/>
  <c r="BZ1229" i="1"/>
  <c r="CA1228" i="1"/>
  <c r="BZ1228" i="1"/>
  <c r="CA1227" i="1"/>
  <c r="BZ1227" i="1"/>
  <c r="CA1226" i="1"/>
  <c r="BZ1226" i="1"/>
  <c r="CA1225" i="1"/>
  <c r="BZ1225" i="1"/>
  <c r="CA1224" i="1"/>
  <c r="BZ1224" i="1"/>
  <c r="CA1223" i="1"/>
  <c r="BZ1223" i="1"/>
  <c r="CA1222" i="1"/>
  <c r="BZ1222" i="1"/>
  <c r="CA1221" i="1"/>
  <c r="BZ1221" i="1"/>
  <c r="CA1220" i="1"/>
  <c r="BZ1220" i="1"/>
  <c r="CA1219" i="1"/>
  <c r="BZ1219" i="1"/>
  <c r="CA1218" i="1"/>
  <c r="BZ1218" i="1"/>
  <c r="CA1217" i="1"/>
  <c r="BZ1217" i="1"/>
  <c r="CA1216" i="1"/>
  <c r="BZ1216" i="1"/>
  <c r="CA1215" i="1"/>
  <c r="BZ1215" i="1"/>
  <c r="CA1214" i="1"/>
  <c r="BZ1214" i="1"/>
  <c r="CA1213" i="1"/>
  <c r="BZ1213" i="1"/>
  <c r="CA1212" i="1"/>
  <c r="BZ1212" i="1"/>
  <c r="CA1211" i="1"/>
  <c r="BZ1211" i="1"/>
  <c r="CA1210" i="1"/>
  <c r="BZ1210" i="1"/>
  <c r="CA1209" i="1"/>
  <c r="BZ1209" i="1"/>
  <c r="CA1208" i="1"/>
  <c r="BZ1208" i="1"/>
  <c r="CA1207" i="1"/>
  <c r="BZ1207" i="1"/>
  <c r="CA1206" i="1"/>
  <c r="BZ1206" i="1"/>
  <c r="CA1205" i="1"/>
  <c r="BZ1205" i="1"/>
  <c r="CA1204" i="1"/>
  <c r="BZ1204" i="1"/>
  <c r="CA1203" i="1"/>
  <c r="BZ1203" i="1"/>
  <c r="CA1202" i="1"/>
  <c r="BZ1202" i="1"/>
  <c r="CA1201" i="1"/>
  <c r="BZ1201" i="1"/>
  <c r="CA1200" i="1"/>
  <c r="BZ1200" i="1"/>
  <c r="CA1199" i="1"/>
  <c r="BZ1199" i="1"/>
  <c r="CA1198" i="1"/>
  <c r="BZ1198" i="1"/>
  <c r="CA1197" i="1"/>
  <c r="BZ1197" i="1"/>
  <c r="CA1196" i="1"/>
  <c r="BZ1196" i="1"/>
  <c r="CA1195" i="1"/>
  <c r="BZ1195" i="1"/>
  <c r="CA1194" i="1"/>
  <c r="BZ1194" i="1"/>
  <c r="CA1193" i="1"/>
  <c r="BZ1193" i="1"/>
  <c r="CA1192" i="1"/>
  <c r="BZ1192" i="1"/>
  <c r="CA1191" i="1"/>
  <c r="BZ1191" i="1"/>
  <c r="CA1190" i="1"/>
  <c r="BZ1190" i="1"/>
  <c r="CA1189" i="1"/>
  <c r="BZ1189" i="1"/>
  <c r="CA1188" i="1"/>
  <c r="BZ1188" i="1"/>
  <c r="CA1187" i="1"/>
  <c r="BZ1187" i="1"/>
  <c r="CA1186" i="1"/>
  <c r="BZ1186" i="1"/>
  <c r="CA1185" i="1"/>
  <c r="BZ1185" i="1"/>
  <c r="CA1184" i="1"/>
  <c r="BZ1184" i="1"/>
  <c r="CA1183" i="1"/>
  <c r="BZ1183" i="1"/>
  <c r="CA1182" i="1"/>
  <c r="BZ1182" i="1"/>
  <c r="CA1181" i="1"/>
  <c r="BZ1181" i="1"/>
  <c r="CA1180" i="1"/>
  <c r="BZ1180" i="1"/>
  <c r="CA1179" i="1"/>
  <c r="BZ1179" i="1"/>
  <c r="CA1178" i="1"/>
  <c r="BZ1178" i="1"/>
  <c r="CA1177" i="1"/>
  <c r="BZ1177" i="1"/>
  <c r="CA1176" i="1"/>
  <c r="BZ1176" i="1"/>
  <c r="CA1175" i="1"/>
  <c r="BZ1175" i="1"/>
  <c r="CA1174" i="1"/>
  <c r="BZ1174" i="1"/>
  <c r="CA1173" i="1"/>
  <c r="BZ1173" i="1"/>
  <c r="CA1172" i="1"/>
  <c r="BZ1172" i="1"/>
  <c r="CA1171" i="1"/>
  <c r="BZ1171" i="1"/>
  <c r="CA1170" i="1"/>
  <c r="BZ1170" i="1"/>
  <c r="CA1169" i="1"/>
  <c r="BZ1169" i="1"/>
  <c r="CA1168" i="1"/>
  <c r="BZ1168" i="1"/>
  <c r="CA1167" i="1"/>
  <c r="BZ1167" i="1"/>
  <c r="CA1166" i="1"/>
  <c r="BZ1166" i="1"/>
  <c r="CA1165" i="1"/>
  <c r="BZ1165" i="1"/>
  <c r="CA1164" i="1"/>
  <c r="BZ1164" i="1"/>
  <c r="CA1163" i="1"/>
  <c r="BZ1163" i="1"/>
  <c r="CA1162" i="1"/>
  <c r="BZ1162" i="1"/>
  <c r="CA1161" i="1"/>
  <c r="BZ1161" i="1"/>
  <c r="CA1160" i="1"/>
  <c r="BZ1160" i="1"/>
  <c r="CA1159" i="1"/>
  <c r="BZ1159" i="1"/>
  <c r="CA1158" i="1"/>
  <c r="BZ1158" i="1"/>
  <c r="CA1157" i="1"/>
  <c r="BZ1157" i="1"/>
  <c r="CA1156" i="1"/>
  <c r="BZ1156" i="1"/>
  <c r="CA1155" i="1"/>
  <c r="BZ1155" i="1"/>
  <c r="CA1154" i="1"/>
  <c r="BZ1154" i="1"/>
  <c r="CA1153" i="1"/>
  <c r="BZ1153" i="1"/>
  <c r="CA1152" i="1"/>
  <c r="BZ1152" i="1"/>
  <c r="CA1151" i="1"/>
  <c r="BZ1151" i="1"/>
  <c r="CA1150" i="1"/>
  <c r="BZ1150" i="1"/>
  <c r="CA1149" i="1"/>
  <c r="BZ1149" i="1"/>
  <c r="CA1148" i="1"/>
  <c r="BZ1148" i="1"/>
  <c r="CA1147" i="1"/>
  <c r="BZ1147" i="1"/>
  <c r="CA1146" i="1"/>
  <c r="BZ1146" i="1"/>
  <c r="CA1145" i="1"/>
  <c r="BZ1145" i="1"/>
  <c r="CA1144" i="1"/>
  <c r="BZ1144" i="1"/>
  <c r="CA1143" i="1"/>
  <c r="BZ1143" i="1"/>
  <c r="CA1142" i="1"/>
  <c r="BZ1142" i="1"/>
  <c r="CA1141" i="1"/>
  <c r="BZ1141" i="1"/>
  <c r="CA1140" i="1"/>
  <c r="BZ1140" i="1"/>
  <c r="CA1139" i="1"/>
  <c r="BZ1139" i="1"/>
  <c r="CA1138" i="1"/>
  <c r="BZ1138" i="1"/>
  <c r="CA1137" i="1"/>
  <c r="BZ1137" i="1"/>
  <c r="CA1136" i="1"/>
  <c r="BZ1136" i="1"/>
  <c r="CA1135" i="1"/>
  <c r="BZ1135" i="1"/>
  <c r="CA1134" i="1"/>
  <c r="BZ1134" i="1"/>
  <c r="CA1133" i="1"/>
  <c r="BZ1133" i="1"/>
  <c r="CA1132" i="1"/>
  <c r="BZ1132" i="1"/>
  <c r="CA1131" i="1"/>
  <c r="BZ1131" i="1"/>
  <c r="CA1130" i="1"/>
  <c r="BZ1130" i="1"/>
  <c r="CA1129" i="1"/>
  <c r="BZ1129" i="1"/>
  <c r="CA1128" i="1"/>
  <c r="BZ1128" i="1"/>
  <c r="CA1127" i="1"/>
  <c r="BZ1127" i="1"/>
  <c r="CA1126" i="1"/>
  <c r="BZ1126" i="1"/>
  <c r="CA1125" i="1"/>
  <c r="BZ1125" i="1"/>
  <c r="CA1124" i="1"/>
  <c r="BZ1124" i="1"/>
  <c r="CA1123" i="1"/>
  <c r="BZ1123" i="1"/>
  <c r="CA1122" i="1"/>
  <c r="BZ1122" i="1"/>
  <c r="CA1121" i="1"/>
  <c r="BZ1121" i="1"/>
  <c r="CA1120" i="1"/>
  <c r="BZ1120" i="1"/>
  <c r="CA1119" i="1"/>
  <c r="BZ1119" i="1"/>
  <c r="CA1118" i="1"/>
  <c r="BZ1118" i="1"/>
  <c r="CA1117" i="1"/>
  <c r="BZ1117" i="1"/>
  <c r="CA1116" i="1"/>
  <c r="BZ1116" i="1"/>
  <c r="CA1115" i="1"/>
  <c r="BZ1115" i="1"/>
  <c r="CA1114" i="1"/>
  <c r="BZ1114" i="1"/>
  <c r="CA1113" i="1"/>
  <c r="BZ1113" i="1"/>
  <c r="CA1112" i="1"/>
  <c r="BZ1112" i="1"/>
  <c r="CA1111" i="1"/>
  <c r="BZ1111" i="1"/>
  <c r="CA1110" i="1"/>
  <c r="BZ1110" i="1"/>
  <c r="CA1109" i="1"/>
  <c r="BZ1109" i="1"/>
  <c r="CA1108" i="1"/>
  <c r="BZ1108" i="1"/>
  <c r="CA1107" i="1"/>
  <c r="BZ1107" i="1"/>
  <c r="CA1106" i="1"/>
  <c r="BZ1106" i="1"/>
  <c r="CA1105" i="1"/>
  <c r="BZ1105" i="1"/>
  <c r="CA1104" i="1"/>
  <c r="BZ1104" i="1"/>
  <c r="CA1103" i="1"/>
  <c r="BZ1103" i="1"/>
  <c r="CA1102" i="1"/>
  <c r="BZ1102" i="1"/>
  <c r="CA1101" i="1"/>
  <c r="BZ1101" i="1"/>
  <c r="CA1100" i="1"/>
  <c r="BZ1100" i="1"/>
  <c r="CA1099" i="1"/>
  <c r="BZ1099" i="1"/>
  <c r="CA1098" i="1"/>
  <c r="BZ1098" i="1"/>
  <c r="CA1097" i="1"/>
  <c r="BZ1097" i="1"/>
  <c r="CA1096" i="1"/>
  <c r="BZ1096" i="1"/>
  <c r="CA1095" i="1"/>
  <c r="BZ1095" i="1"/>
  <c r="CA1094" i="1"/>
  <c r="BZ1094" i="1"/>
  <c r="CA1093" i="1"/>
  <c r="BZ1093" i="1"/>
  <c r="CA1092" i="1"/>
  <c r="BZ1092" i="1"/>
  <c r="CA1091" i="1"/>
  <c r="BZ1091" i="1"/>
  <c r="CA1090" i="1"/>
  <c r="BZ1090" i="1"/>
  <c r="CA1089" i="1"/>
  <c r="BZ1089" i="1"/>
  <c r="CA1088" i="1"/>
  <c r="BZ1088" i="1"/>
  <c r="CA1087" i="1"/>
  <c r="BZ1087" i="1"/>
  <c r="CA1086" i="1"/>
  <c r="BZ1086" i="1"/>
  <c r="CA1085" i="1"/>
  <c r="BZ1085" i="1"/>
  <c r="CA1084" i="1"/>
  <c r="BZ1084" i="1"/>
  <c r="CA1083" i="1"/>
  <c r="BZ1083" i="1"/>
  <c r="CA1082" i="1"/>
  <c r="BZ1082" i="1"/>
  <c r="CA1081" i="1"/>
  <c r="BZ1081" i="1"/>
  <c r="CA1080" i="1"/>
  <c r="BZ1080" i="1"/>
  <c r="CA1079" i="1"/>
  <c r="BZ1079" i="1"/>
  <c r="CA1078" i="1"/>
  <c r="BZ1078" i="1"/>
  <c r="CA1077" i="1"/>
  <c r="BZ1077" i="1"/>
  <c r="CA1076" i="1"/>
  <c r="BZ1076" i="1"/>
  <c r="CA1075" i="1"/>
  <c r="BZ1075" i="1"/>
  <c r="CA1074" i="1"/>
  <c r="BZ1074" i="1"/>
  <c r="CA1073" i="1"/>
  <c r="BZ1073" i="1"/>
  <c r="CA1072" i="1"/>
  <c r="BZ1072" i="1"/>
  <c r="CA1071" i="1"/>
  <c r="BZ1071" i="1"/>
  <c r="CA1070" i="1"/>
  <c r="BZ1070" i="1"/>
  <c r="CA1069" i="1"/>
  <c r="BZ1069" i="1"/>
  <c r="CA1068" i="1"/>
  <c r="BZ1068" i="1"/>
  <c r="CA1067" i="1"/>
  <c r="BZ1067" i="1"/>
  <c r="CA1066" i="1"/>
  <c r="BZ1066" i="1"/>
  <c r="CA1065" i="1"/>
  <c r="BZ1065" i="1"/>
  <c r="CA1064" i="1"/>
  <c r="BZ1064" i="1"/>
  <c r="CA1063" i="1"/>
  <c r="BZ1063" i="1"/>
  <c r="CA1062" i="1"/>
  <c r="BZ1062" i="1"/>
  <c r="CA1061" i="1"/>
  <c r="BZ1061" i="1"/>
  <c r="CA1060" i="1"/>
  <c r="BZ1060" i="1"/>
  <c r="CA1059" i="1"/>
  <c r="BZ1059" i="1"/>
  <c r="CA1058" i="1"/>
  <c r="BZ1058" i="1"/>
  <c r="CA1057" i="1"/>
  <c r="BZ1057" i="1"/>
  <c r="CA1056" i="1"/>
  <c r="BZ1056" i="1"/>
  <c r="CA1055" i="1"/>
  <c r="BZ1055" i="1"/>
  <c r="CA1054" i="1"/>
  <c r="BZ1054" i="1"/>
  <c r="CA1053" i="1"/>
  <c r="BZ1053" i="1"/>
  <c r="CA1052" i="1"/>
  <c r="BZ1052" i="1"/>
  <c r="CA1051" i="1"/>
  <c r="BZ1051" i="1"/>
  <c r="CA1050" i="1"/>
  <c r="BZ1050" i="1"/>
  <c r="CA1049" i="1"/>
  <c r="BZ1049" i="1"/>
  <c r="CA1048" i="1"/>
  <c r="BZ1048" i="1"/>
  <c r="CA1047" i="1"/>
  <c r="BZ1047" i="1"/>
  <c r="CA1046" i="1"/>
  <c r="BZ1046" i="1"/>
  <c r="CA1045" i="1"/>
  <c r="BZ1045" i="1"/>
  <c r="CA1044" i="1"/>
  <c r="BZ1044" i="1"/>
  <c r="CA1043" i="1"/>
  <c r="BZ1043" i="1"/>
  <c r="CA1042" i="1"/>
  <c r="BZ1042" i="1"/>
  <c r="CA1041" i="1"/>
  <c r="BZ1041" i="1"/>
  <c r="CA1040" i="1"/>
  <c r="BZ1040" i="1"/>
  <c r="CA1039" i="1"/>
  <c r="BZ1039" i="1"/>
  <c r="CA1038" i="1"/>
  <c r="BZ1038" i="1"/>
  <c r="CA1037" i="1"/>
  <c r="BZ1037" i="1"/>
  <c r="CA1036" i="1"/>
  <c r="BZ1036" i="1"/>
  <c r="CA1035" i="1"/>
  <c r="BZ1035" i="1"/>
  <c r="CA1034" i="1"/>
  <c r="BZ1034" i="1"/>
  <c r="CA1033" i="1"/>
  <c r="BZ1033" i="1"/>
  <c r="CA1032" i="1"/>
  <c r="BZ1032" i="1"/>
  <c r="CA1031" i="1"/>
  <c r="BZ1031" i="1"/>
  <c r="CA1030" i="1"/>
  <c r="BZ1030" i="1"/>
  <c r="CA1029" i="1"/>
  <c r="BZ1029" i="1"/>
  <c r="CA1028" i="1"/>
  <c r="BZ1028" i="1"/>
  <c r="CA1027" i="1"/>
  <c r="BZ1027" i="1"/>
  <c r="CA1026" i="1"/>
  <c r="BZ1026" i="1"/>
  <c r="CA1025" i="1"/>
  <c r="BZ1025" i="1"/>
  <c r="CA1024" i="1"/>
  <c r="BZ1024" i="1"/>
  <c r="CA1023" i="1"/>
  <c r="BZ1023" i="1"/>
  <c r="CA1022" i="1"/>
  <c r="BZ1022" i="1"/>
  <c r="CA1021" i="1"/>
  <c r="BZ1021" i="1"/>
  <c r="CA1020" i="1"/>
  <c r="BZ1020" i="1"/>
  <c r="CA1019" i="1"/>
  <c r="BZ1019" i="1"/>
  <c r="CA1018" i="1"/>
  <c r="BZ1018" i="1"/>
  <c r="CA1017" i="1"/>
  <c r="BZ1017" i="1"/>
  <c r="CA1016" i="1"/>
  <c r="BZ1016" i="1"/>
  <c r="CA1015" i="1"/>
  <c r="BZ1015" i="1"/>
  <c r="CA1014" i="1"/>
  <c r="BZ1014" i="1"/>
  <c r="CA1013" i="1"/>
  <c r="BZ1013" i="1"/>
  <c r="CA1012" i="1"/>
  <c r="BZ1012" i="1"/>
  <c r="CA1011" i="1"/>
  <c r="BZ1011" i="1"/>
  <c r="CA1010" i="1"/>
  <c r="BZ1010" i="1"/>
  <c r="CA1009" i="1"/>
  <c r="BZ1009" i="1"/>
  <c r="CA1008" i="1"/>
  <c r="BZ1008" i="1"/>
  <c r="CA1007" i="1"/>
  <c r="BZ1007" i="1"/>
  <c r="CA1006" i="1"/>
  <c r="BZ1006" i="1"/>
  <c r="CA1005" i="1"/>
  <c r="BZ1005" i="1"/>
  <c r="CA1004" i="1"/>
  <c r="BZ1004" i="1"/>
  <c r="CA1003" i="1"/>
  <c r="BZ1003" i="1"/>
  <c r="CA1002" i="1"/>
  <c r="BZ1002" i="1"/>
  <c r="CA1001" i="1"/>
  <c r="BZ1001" i="1"/>
  <c r="CA1000" i="1"/>
  <c r="BZ1000" i="1"/>
  <c r="CA999" i="1"/>
  <c r="BZ999" i="1"/>
  <c r="CA998" i="1"/>
  <c r="BZ998" i="1"/>
  <c r="CA997" i="1"/>
  <c r="BZ997" i="1"/>
  <c r="CA996" i="1"/>
  <c r="BZ996" i="1"/>
  <c r="CA995" i="1"/>
  <c r="BZ995" i="1"/>
  <c r="CA994" i="1"/>
  <c r="BZ994" i="1"/>
  <c r="CA993" i="1"/>
  <c r="BZ993" i="1"/>
  <c r="CA992" i="1"/>
  <c r="BZ992" i="1"/>
  <c r="CA991" i="1"/>
  <c r="BZ991" i="1"/>
  <c r="CA990" i="1"/>
  <c r="BZ990" i="1"/>
  <c r="CA989" i="1"/>
  <c r="BZ989" i="1"/>
  <c r="CA988" i="1"/>
  <c r="BZ988" i="1"/>
  <c r="CA987" i="1"/>
  <c r="BZ987" i="1"/>
  <c r="CA986" i="1"/>
  <c r="BZ986" i="1"/>
  <c r="CA985" i="1"/>
  <c r="BZ985" i="1"/>
  <c r="CA984" i="1"/>
  <c r="BZ984" i="1"/>
  <c r="CA983" i="1"/>
  <c r="BZ983" i="1"/>
  <c r="CA982" i="1"/>
  <c r="BZ982" i="1"/>
  <c r="CA981" i="1"/>
  <c r="BZ981" i="1"/>
  <c r="CA980" i="1"/>
  <c r="BZ980" i="1"/>
  <c r="CA979" i="1"/>
  <c r="BZ979" i="1"/>
  <c r="CA978" i="1"/>
  <c r="BZ978" i="1"/>
  <c r="CA977" i="1"/>
  <c r="BZ977" i="1"/>
  <c r="CA976" i="1"/>
  <c r="BZ976" i="1"/>
  <c r="CA975" i="1"/>
  <c r="BZ975" i="1"/>
  <c r="CA974" i="1"/>
  <c r="BZ974" i="1"/>
  <c r="CA973" i="1"/>
  <c r="BZ973" i="1"/>
  <c r="CA972" i="1"/>
  <c r="BZ972" i="1"/>
  <c r="CA971" i="1"/>
  <c r="BZ971" i="1"/>
  <c r="CA970" i="1"/>
  <c r="BZ970" i="1"/>
  <c r="CA969" i="1"/>
  <c r="BZ969" i="1"/>
  <c r="CA968" i="1"/>
  <c r="BZ968" i="1"/>
  <c r="CA967" i="1"/>
  <c r="BZ967" i="1"/>
  <c r="CA966" i="1"/>
  <c r="BZ966" i="1"/>
  <c r="CA965" i="1"/>
  <c r="BZ965" i="1"/>
  <c r="CA964" i="1"/>
  <c r="BZ964" i="1"/>
  <c r="CA963" i="1"/>
  <c r="BZ963" i="1"/>
  <c r="CA962" i="1"/>
  <c r="BZ962" i="1"/>
  <c r="CA961" i="1"/>
  <c r="BZ961" i="1"/>
  <c r="CA960" i="1"/>
  <c r="BZ960" i="1"/>
  <c r="CA959" i="1"/>
  <c r="BZ959" i="1"/>
  <c r="CA958" i="1"/>
  <c r="BZ958" i="1"/>
  <c r="CA957" i="1"/>
  <c r="BZ957" i="1"/>
  <c r="CA956" i="1"/>
  <c r="BZ956" i="1"/>
  <c r="CA955" i="1"/>
  <c r="BZ955" i="1"/>
  <c r="CA954" i="1"/>
  <c r="BZ954" i="1"/>
  <c r="CA953" i="1"/>
  <c r="BZ953" i="1"/>
  <c r="CA952" i="1"/>
  <c r="BZ952" i="1"/>
  <c r="CA951" i="1"/>
  <c r="BZ951" i="1"/>
  <c r="CA950" i="1"/>
  <c r="BZ950" i="1"/>
  <c r="CA949" i="1"/>
  <c r="BZ949" i="1"/>
  <c r="CA948" i="1"/>
  <c r="BZ948" i="1"/>
  <c r="CA947" i="1"/>
  <c r="BZ947" i="1"/>
  <c r="CA946" i="1"/>
  <c r="BZ946" i="1"/>
  <c r="CA945" i="1"/>
  <c r="BZ945" i="1"/>
  <c r="CA944" i="1"/>
  <c r="BZ944" i="1"/>
  <c r="CA943" i="1"/>
  <c r="BZ943" i="1"/>
  <c r="CA942" i="1"/>
  <c r="BZ942" i="1"/>
  <c r="CA941" i="1"/>
  <c r="BZ941" i="1"/>
  <c r="CA940" i="1"/>
  <c r="BZ940" i="1"/>
  <c r="CA939" i="1"/>
  <c r="BZ939" i="1"/>
  <c r="CA938" i="1"/>
  <c r="BZ938" i="1"/>
  <c r="CA937" i="1"/>
  <c r="BZ937" i="1"/>
  <c r="CA936" i="1"/>
  <c r="BZ936" i="1"/>
  <c r="CA935" i="1"/>
  <c r="BZ935" i="1"/>
  <c r="CA934" i="1"/>
  <c r="BZ934" i="1"/>
  <c r="CA933" i="1"/>
  <c r="BZ933" i="1"/>
  <c r="CA932" i="1"/>
  <c r="BZ932" i="1"/>
  <c r="CA931" i="1"/>
  <c r="BZ931" i="1"/>
  <c r="CA930" i="1"/>
  <c r="BZ930" i="1"/>
  <c r="CA929" i="1"/>
  <c r="BZ929" i="1"/>
  <c r="CA928" i="1"/>
  <c r="BZ928" i="1"/>
  <c r="CA927" i="1"/>
  <c r="BZ927" i="1"/>
  <c r="CA926" i="1"/>
  <c r="BZ926" i="1"/>
  <c r="CA925" i="1"/>
  <c r="BZ925" i="1"/>
  <c r="CA924" i="1"/>
  <c r="BZ924" i="1"/>
  <c r="CA923" i="1"/>
  <c r="BZ923" i="1"/>
  <c r="CA922" i="1"/>
  <c r="BZ922" i="1"/>
  <c r="CA921" i="1"/>
  <c r="BZ921" i="1"/>
  <c r="CA920" i="1"/>
  <c r="BZ920" i="1"/>
  <c r="CA919" i="1"/>
  <c r="BZ919" i="1"/>
  <c r="CA918" i="1"/>
  <c r="BZ918" i="1"/>
  <c r="CA917" i="1"/>
  <c r="BZ917" i="1"/>
  <c r="CA916" i="1"/>
  <c r="BZ916" i="1"/>
  <c r="CA915" i="1"/>
  <c r="BZ915" i="1"/>
  <c r="CA914" i="1"/>
  <c r="BZ914" i="1"/>
  <c r="CA913" i="1"/>
  <c r="BZ913" i="1"/>
  <c r="CA912" i="1"/>
  <c r="BZ912" i="1"/>
  <c r="CA911" i="1"/>
  <c r="BZ911" i="1"/>
  <c r="CA910" i="1"/>
  <c r="BZ910" i="1"/>
  <c r="CA909" i="1"/>
  <c r="BZ909" i="1"/>
  <c r="CA908" i="1"/>
  <c r="BZ908" i="1"/>
  <c r="CA907" i="1"/>
  <c r="BZ907" i="1"/>
  <c r="CA906" i="1"/>
  <c r="BZ906" i="1"/>
  <c r="CA905" i="1"/>
  <c r="BZ905" i="1"/>
  <c r="CA904" i="1"/>
  <c r="BZ904" i="1"/>
  <c r="CA903" i="1"/>
  <c r="BZ903" i="1"/>
  <c r="CA902" i="1"/>
  <c r="BZ902" i="1"/>
  <c r="CA901" i="1"/>
  <c r="BZ901" i="1"/>
  <c r="CA900" i="1"/>
  <c r="BZ900" i="1"/>
  <c r="CA899" i="1"/>
  <c r="BZ899" i="1"/>
  <c r="CA898" i="1"/>
  <c r="BZ898" i="1"/>
  <c r="CA897" i="1"/>
  <c r="BZ897" i="1"/>
  <c r="CA896" i="1"/>
  <c r="BZ896" i="1"/>
  <c r="CA895" i="1"/>
  <c r="BZ895" i="1"/>
  <c r="CA894" i="1"/>
  <c r="BZ894" i="1"/>
  <c r="CA893" i="1"/>
  <c r="BZ893" i="1"/>
  <c r="CA892" i="1"/>
  <c r="BZ892" i="1"/>
  <c r="CA891" i="1"/>
  <c r="BZ891" i="1"/>
  <c r="CA890" i="1"/>
  <c r="BZ890" i="1"/>
  <c r="CA889" i="1"/>
  <c r="BZ889" i="1"/>
  <c r="CA888" i="1"/>
  <c r="BZ888" i="1"/>
  <c r="CA887" i="1"/>
  <c r="BZ887" i="1"/>
  <c r="CA886" i="1"/>
  <c r="BZ886" i="1"/>
  <c r="CA885" i="1"/>
  <c r="BZ885" i="1"/>
  <c r="CA884" i="1"/>
  <c r="BZ884" i="1"/>
  <c r="CA883" i="1"/>
  <c r="BZ883" i="1"/>
  <c r="CA882" i="1"/>
  <c r="BZ882" i="1"/>
  <c r="CA881" i="1"/>
  <c r="BZ881" i="1"/>
  <c r="CA880" i="1"/>
  <c r="BZ880" i="1"/>
  <c r="CA879" i="1"/>
  <c r="BZ879" i="1"/>
  <c r="CA878" i="1"/>
  <c r="BZ878" i="1"/>
  <c r="CA877" i="1"/>
  <c r="BZ877" i="1"/>
  <c r="CA876" i="1"/>
  <c r="BZ876" i="1"/>
  <c r="CA875" i="1"/>
  <c r="BZ875" i="1"/>
  <c r="CA874" i="1"/>
  <c r="BZ874" i="1"/>
  <c r="CA873" i="1"/>
  <c r="BZ873" i="1"/>
  <c r="CA872" i="1"/>
  <c r="BZ872" i="1"/>
  <c r="CA871" i="1"/>
  <c r="BZ871" i="1"/>
  <c r="CA870" i="1"/>
  <c r="BZ870" i="1"/>
  <c r="CA869" i="1"/>
  <c r="BZ869" i="1"/>
  <c r="CA868" i="1"/>
  <c r="BZ868" i="1"/>
  <c r="CA867" i="1"/>
  <c r="BZ867" i="1"/>
  <c r="CA866" i="1"/>
  <c r="BZ866" i="1"/>
  <c r="CA865" i="1"/>
  <c r="BZ865" i="1"/>
  <c r="CA864" i="1"/>
  <c r="BZ864" i="1"/>
  <c r="CA863" i="1"/>
  <c r="BZ863" i="1"/>
  <c r="CA862" i="1"/>
  <c r="BZ862" i="1"/>
  <c r="CA861" i="1"/>
  <c r="BZ861" i="1"/>
  <c r="CA860" i="1"/>
  <c r="BZ860" i="1"/>
  <c r="CA859" i="1"/>
  <c r="BZ859" i="1"/>
  <c r="CA858" i="1"/>
  <c r="BZ858" i="1"/>
  <c r="CA857" i="1"/>
  <c r="BZ857" i="1"/>
  <c r="CA856" i="1"/>
  <c r="BZ856" i="1"/>
  <c r="CA855" i="1"/>
  <c r="BZ855" i="1"/>
  <c r="CA854" i="1"/>
  <c r="BZ854" i="1"/>
  <c r="CA853" i="1"/>
  <c r="BZ853" i="1"/>
  <c r="CA852" i="1"/>
  <c r="BZ852" i="1"/>
  <c r="CA851" i="1"/>
  <c r="BZ851" i="1"/>
  <c r="CA850" i="1"/>
  <c r="BZ850" i="1"/>
  <c r="CA849" i="1"/>
  <c r="BZ849" i="1"/>
  <c r="CA848" i="1"/>
  <c r="BZ848" i="1"/>
  <c r="CA847" i="1"/>
  <c r="BZ847" i="1"/>
  <c r="CA846" i="1"/>
  <c r="BZ846" i="1"/>
  <c r="CA845" i="1"/>
  <c r="BZ845" i="1"/>
  <c r="CA844" i="1"/>
  <c r="BZ844" i="1"/>
  <c r="CA843" i="1"/>
  <c r="BZ843" i="1"/>
  <c r="CA842" i="1"/>
  <c r="BZ842" i="1"/>
  <c r="CA841" i="1"/>
  <c r="BZ841" i="1"/>
  <c r="CA840" i="1"/>
  <c r="BZ840" i="1"/>
  <c r="CA839" i="1"/>
  <c r="BZ839" i="1"/>
  <c r="CA838" i="1"/>
  <c r="BZ838" i="1"/>
  <c r="CA837" i="1"/>
  <c r="BZ837" i="1"/>
  <c r="CA836" i="1"/>
  <c r="BZ836" i="1"/>
  <c r="CA835" i="1"/>
  <c r="BZ835" i="1"/>
  <c r="CA834" i="1"/>
  <c r="BZ834" i="1"/>
  <c r="CA833" i="1"/>
  <c r="BZ833" i="1"/>
  <c r="CA832" i="1"/>
  <c r="BZ832" i="1"/>
  <c r="CA831" i="1"/>
  <c r="BZ831" i="1"/>
  <c r="CA830" i="1"/>
  <c r="BZ830" i="1"/>
  <c r="CA829" i="1"/>
  <c r="BZ829" i="1"/>
  <c r="CA828" i="1"/>
  <c r="BZ828" i="1"/>
  <c r="CA827" i="1"/>
  <c r="BZ827" i="1"/>
  <c r="CA826" i="1"/>
  <c r="BZ826" i="1"/>
  <c r="CA825" i="1"/>
  <c r="BZ825" i="1"/>
  <c r="CA824" i="1"/>
  <c r="BZ824" i="1"/>
  <c r="CA823" i="1"/>
  <c r="BZ823" i="1"/>
  <c r="CA822" i="1"/>
  <c r="BZ822" i="1"/>
  <c r="CA821" i="1"/>
  <c r="BZ821" i="1"/>
  <c r="CA820" i="1"/>
  <c r="BZ820" i="1"/>
  <c r="CA819" i="1"/>
  <c r="BZ819" i="1"/>
  <c r="CA818" i="1"/>
  <c r="BZ818" i="1"/>
  <c r="CA817" i="1"/>
  <c r="BZ817" i="1"/>
  <c r="CA816" i="1"/>
  <c r="BZ816" i="1"/>
  <c r="CA815" i="1"/>
  <c r="BZ815" i="1"/>
  <c r="CA814" i="1"/>
  <c r="BZ814" i="1"/>
  <c r="CA813" i="1"/>
  <c r="BZ813" i="1"/>
  <c r="CA812" i="1"/>
  <c r="BZ812" i="1"/>
  <c r="CA811" i="1"/>
  <c r="BZ811" i="1"/>
  <c r="CA810" i="1"/>
  <c r="BZ810" i="1"/>
  <c r="CA809" i="1"/>
  <c r="BZ809" i="1"/>
  <c r="CA808" i="1"/>
  <c r="BZ808" i="1"/>
  <c r="CA807" i="1"/>
  <c r="BZ807" i="1"/>
  <c r="CA806" i="1"/>
  <c r="BZ806" i="1"/>
  <c r="CA805" i="1"/>
  <c r="BZ805" i="1"/>
  <c r="CA804" i="1"/>
  <c r="BZ804" i="1"/>
  <c r="CA803" i="1"/>
  <c r="BZ803" i="1"/>
  <c r="CA802" i="1"/>
  <c r="BZ802" i="1"/>
  <c r="CA801" i="1"/>
  <c r="BZ801" i="1"/>
  <c r="CA800" i="1"/>
  <c r="BZ800" i="1"/>
  <c r="CA799" i="1"/>
  <c r="BZ799" i="1"/>
  <c r="CA798" i="1"/>
  <c r="BZ798" i="1"/>
  <c r="CA797" i="1"/>
  <c r="BZ797" i="1"/>
  <c r="CA796" i="1"/>
  <c r="BZ796" i="1"/>
  <c r="CA795" i="1"/>
  <c r="BZ795" i="1"/>
  <c r="CA794" i="1"/>
  <c r="BZ794" i="1"/>
  <c r="CA793" i="1"/>
  <c r="BZ793" i="1"/>
  <c r="CA792" i="1"/>
  <c r="BZ792" i="1"/>
  <c r="CA791" i="1"/>
  <c r="BZ791" i="1"/>
  <c r="CA790" i="1"/>
  <c r="BZ790" i="1"/>
  <c r="CA789" i="1"/>
  <c r="BZ789" i="1"/>
  <c r="CA788" i="1"/>
  <c r="BZ788" i="1"/>
  <c r="CA787" i="1"/>
  <c r="BZ787" i="1"/>
  <c r="CA786" i="1"/>
  <c r="BZ786" i="1"/>
  <c r="CA785" i="1"/>
  <c r="BZ785" i="1"/>
  <c r="CA784" i="1"/>
  <c r="BZ784" i="1"/>
  <c r="CA783" i="1"/>
  <c r="BZ783" i="1"/>
  <c r="CA782" i="1"/>
  <c r="BZ782" i="1"/>
  <c r="CA781" i="1"/>
  <c r="BZ781" i="1"/>
  <c r="CA780" i="1"/>
  <c r="BZ780" i="1"/>
  <c r="CA779" i="1"/>
  <c r="BZ779" i="1"/>
  <c r="CA778" i="1"/>
  <c r="BZ778" i="1"/>
  <c r="CA777" i="1"/>
  <c r="BZ777" i="1"/>
  <c r="CA776" i="1"/>
  <c r="BZ776" i="1"/>
  <c r="CA775" i="1"/>
  <c r="BZ775" i="1"/>
  <c r="CA774" i="1"/>
  <c r="BZ774" i="1"/>
  <c r="CA773" i="1"/>
  <c r="BZ773" i="1"/>
  <c r="CA772" i="1"/>
  <c r="BZ772" i="1"/>
  <c r="CA771" i="1"/>
  <c r="BZ771" i="1"/>
  <c r="CA770" i="1"/>
  <c r="BZ770" i="1"/>
  <c r="CA769" i="1"/>
  <c r="BZ769" i="1"/>
  <c r="CA768" i="1"/>
  <c r="BZ768" i="1"/>
  <c r="CA767" i="1"/>
  <c r="BZ767" i="1"/>
  <c r="CA766" i="1"/>
  <c r="BZ766" i="1"/>
  <c r="CA765" i="1"/>
  <c r="BZ765" i="1"/>
  <c r="CA764" i="1"/>
  <c r="BZ764" i="1"/>
  <c r="CA763" i="1"/>
  <c r="BZ763" i="1"/>
  <c r="CA762" i="1"/>
  <c r="BZ762" i="1"/>
  <c r="CA761" i="1"/>
  <c r="BZ761" i="1"/>
  <c r="CA760" i="1"/>
  <c r="BZ760" i="1"/>
  <c r="CA759" i="1"/>
  <c r="BZ759" i="1"/>
  <c r="CA758" i="1"/>
  <c r="BZ758" i="1"/>
  <c r="CA757" i="1"/>
  <c r="BZ757" i="1"/>
  <c r="CA756" i="1"/>
  <c r="BZ756" i="1"/>
  <c r="CA755" i="1"/>
  <c r="BZ755" i="1"/>
  <c r="CA754" i="1"/>
  <c r="BZ754" i="1"/>
  <c r="CA753" i="1"/>
  <c r="BZ753" i="1"/>
  <c r="CA752" i="1"/>
  <c r="BZ752" i="1"/>
  <c r="CA751" i="1"/>
  <c r="BZ751" i="1"/>
  <c r="CA750" i="1"/>
  <c r="BZ750" i="1"/>
  <c r="CA749" i="1"/>
  <c r="BZ749" i="1"/>
  <c r="CA748" i="1"/>
  <c r="BZ748" i="1"/>
  <c r="CA747" i="1"/>
  <c r="BZ747" i="1"/>
  <c r="CA746" i="1"/>
  <c r="BZ746" i="1"/>
  <c r="CA745" i="1"/>
  <c r="BZ745" i="1"/>
  <c r="CA744" i="1"/>
  <c r="BZ744" i="1"/>
  <c r="CA743" i="1"/>
  <c r="BZ743" i="1"/>
  <c r="CA742" i="1"/>
  <c r="BZ742" i="1"/>
  <c r="CA741" i="1"/>
  <c r="BZ741" i="1"/>
  <c r="CA740" i="1"/>
  <c r="BZ740" i="1"/>
  <c r="CA739" i="1"/>
  <c r="BZ739" i="1"/>
  <c r="CA738" i="1"/>
  <c r="BZ738" i="1"/>
  <c r="CA737" i="1"/>
  <c r="BZ737" i="1"/>
  <c r="CA736" i="1"/>
  <c r="BZ736" i="1"/>
  <c r="CA735" i="1"/>
  <c r="BZ735" i="1"/>
  <c r="CA734" i="1"/>
  <c r="BZ734" i="1"/>
  <c r="CA733" i="1"/>
  <c r="BZ733" i="1"/>
  <c r="CA732" i="1"/>
  <c r="BZ732" i="1"/>
  <c r="CA731" i="1"/>
  <c r="BZ731" i="1"/>
  <c r="CA730" i="1"/>
  <c r="BZ730" i="1"/>
  <c r="CA729" i="1"/>
  <c r="BZ729" i="1"/>
  <c r="CA728" i="1"/>
  <c r="BZ728" i="1"/>
  <c r="CA727" i="1"/>
  <c r="BZ727" i="1"/>
  <c r="CA726" i="1"/>
  <c r="BZ726" i="1"/>
  <c r="CA725" i="1"/>
  <c r="BZ725" i="1"/>
  <c r="CA724" i="1"/>
  <c r="BZ724" i="1"/>
  <c r="CA723" i="1"/>
  <c r="BZ723" i="1"/>
  <c r="CA722" i="1"/>
  <c r="BZ722" i="1"/>
  <c r="CA721" i="1"/>
  <c r="BZ721" i="1"/>
  <c r="CA720" i="1"/>
  <c r="BZ720" i="1"/>
  <c r="CA719" i="1"/>
  <c r="BZ719" i="1"/>
  <c r="CA718" i="1"/>
  <c r="BZ718" i="1"/>
  <c r="CA717" i="1"/>
  <c r="BZ717" i="1"/>
  <c r="CA716" i="1"/>
  <c r="BZ716" i="1"/>
  <c r="CA715" i="1"/>
  <c r="BZ715" i="1"/>
  <c r="CA714" i="1"/>
  <c r="BZ714" i="1"/>
  <c r="CA713" i="1"/>
  <c r="BZ713" i="1"/>
  <c r="CA712" i="1"/>
  <c r="BZ712" i="1"/>
  <c r="CA711" i="1"/>
  <c r="BZ711" i="1"/>
  <c r="CA710" i="1"/>
  <c r="BZ710" i="1"/>
  <c r="CA709" i="1"/>
  <c r="BZ709" i="1"/>
  <c r="CA708" i="1"/>
  <c r="BZ708" i="1"/>
  <c r="CA707" i="1"/>
  <c r="BZ707" i="1"/>
  <c r="CA706" i="1"/>
  <c r="BZ706" i="1"/>
  <c r="CA705" i="1"/>
  <c r="BZ705" i="1"/>
  <c r="CA704" i="1"/>
  <c r="BZ704" i="1"/>
  <c r="CA703" i="1"/>
  <c r="BZ703" i="1"/>
  <c r="CA702" i="1"/>
  <c r="BZ702" i="1"/>
  <c r="CA701" i="1"/>
  <c r="BZ701" i="1"/>
  <c r="CA700" i="1"/>
  <c r="BZ700" i="1"/>
  <c r="CA699" i="1"/>
  <c r="BZ699" i="1"/>
  <c r="CA698" i="1"/>
  <c r="BZ698" i="1"/>
  <c r="CA697" i="1"/>
  <c r="BZ697" i="1"/>
  <c r="CA696" i="1"/>
  <c r="BZ696" i="1"/>
  <c r="CA695" i="1"/>
  <c r="BZ695" i="1"/>
  <c r="CA694" i="1"/>
  <c r="BZ694" i="1"/>
  <c r="CA693" i="1"/>
  <c r="BZ693" i="1"/>
  <c r="CA692" i="1"/>
  <c r="BZ692" i="1"/>
  <c r="CA691" i="1"/>
  <c r="BZ691" i="1"/>
  <c r="CA690" i="1"/>
  <c r="BZ690" i="1"/>
  <c r="CA689" i="1"/>
  <c r="BZ689" i="1"/>
  <c r="CA688" i="1"/>
  <c r="BZ688" i="1"/>
  <c r="CA687" i="1"/>
  <c r="BZ687" i="1"/>
  <c r="CA686" i="1"/>
  <c r="BZ686" i="1"/>
  <c r="CA685" i="1"/>
  <c r="BZ685" i="1"/>
  <c r="CA684" i="1"/>
  <c r="BZ684" i="1"/>
  <c r="CA683" i="1"/>
  <c r="BZ683" i="1"/>
  <c r="CA682" i="1"/>
  <c r="BZ682" i="1"/>
  <c r="CA681" i="1"/>
  <c r="BZ681" i="1"/>
  <c r="CA680" i="1"/>
  <c r="BZ680" i="1"/>
  <c r="CA679" i="1"/>
  <c r="BZ679" i="1"/>
  <c r="CA678" i="1"/>
  <c r="BZ678" i="1"/>
  <c r="CA677" i="1"/>
  <c r="BZ677" i="1"/>
  <c r="CA676" i="1"/>
  <c r="BZ676" i="1"/>
  <c r="CA675" i="1"/>
  <c r="BZ675" i="1"/>
  <c r="CA674" i="1"/>
  <c r="BZ674" i="1"/>
  <c r="CA673" i="1"/>
  <c r="BZ673" i="1"/>
  <c r="CA672" i="1"/>
  <c r="BZ672" i="1"/>
  <c r="CA671" i="1"/>
  <c r="BZ671" i="1"/>
  <c r="CA670" i="1"/>
  <c r="BZ670" i="1"/>
  <c r="CA669" i="1"/>
  <c r="BZ669" i="1"/>
  <c r="CA668" i="1"/>
  <c r="BZ668" i="1"/>
  <c r="CA667" i="1"/>
  <c r="BZ667" i="1"/>
  <c r="CA666" i="1"/>
  <c r="BZ666" i="1"/>
  <c r="CA665" i="1"/>
  <c r="BZ665" i="1"/>
  <c r="CA664" i="1"/>
  <c r="BZ664" i="1"/>
  <c r="CA663" i="1"/>
  <c r="BZ663" i="1"/>
  <c r="CA662" i="1"/>
  <c r="BZ662" i="1"/>
  <c r="CA661" i="1"/>
  <c r="BZ661" i="1"/>
  <c r="CA660" i="1"/>
  <c r="BZ660" i="1"/>
  <c r="CA659" i="1"/>
  <c r="BZ659" i="1"/>
  <c r="CA658" i="1"/>
  <c r="BZ658" i="1"/>
  <c r="CA657" i="1"/>
  <c r="BZ657" i="1"/>
  <c r="CA656" i="1"/>
  <c r="BZ656" i="1"/>
  <c r="CA655" i="1"/>
  <c r="BZ655" i="1"/>
  <c r="CA654" i="1"/>
  <c r="BZ654" i="1"/>
  <c r="CA653" i="1"/>
  <c r="BZ653" i="1"/>
  <c r="CA652" i="1"/>
  <c r="BZ652" i="1"/>
  <c r="CA651" i="1"/>
  <c r="BZ651" i="1"/>
  <c r="CA650" i="1"/>
  <c r="BZ650" i="1"/>
  <c r="CA649" i="1"/>
  <c r="BZ649" i="1"/>
  <c r="CA648" i="1"/>
  <c r="BZ648" i="1"/>
  <c r="CA647" i="1"/>
  <c r="BZ647" i="1"/>
  <c r="CA646" i="1"/>
  <c r="BZ646" i="1"/>
  <c r="CA645" i="1"/>
  <c r="BZ645" i="1"/>
  <c r="CA644" i="1"/>
  <c r="BZ644" i="1"/>
  <c r="CA643" i="1"/>
  <c r="BZ643" i="1"/>
  <c r="CA642" i="1"/>
  <c r="BZ642" i="1"/>
  <c r="CA641" i="1"/>
  <c r="BZ641" i="1"/>
  <c r="CA640" i="1"/>
  <c r="BZ640" i="1"/>
  <c r="CA639" i="1"/>
  <c r="BZ639" i="1"/>
  <c r="CA638" i="1"/>
  <c r="BZ638" i="1"/>
  <c r="CA637" i="1"/>
  <c r="BZ637" i="1"/>
  <c r="CA636" i="1"/>
  <c r="BZ636" i="1"/>
  <c r="CA635" i="1"/>
  <c r="BZ635" i="1"/>
  <c r="CA634" i="1"/>
  <c r="BZ634" i="1"/>
  <c r="CA633" i="1"/>
  <c r="BZ633" i="1"/>
  <c r="CA632" i="1"/>
  <c r="BZ632" i="1"/>
  <c r="CA631" i="1"/>
  <c r="BZ631" i="1"/>
  <c r="CA630" i="1"/>
  <c r="BZ630" i="1"/>
  <c r="CA629" i="1"/>
  <c r="BZ629" i="1"/>
  <c r="CA628" i="1"/>
  <c r="BZ628" i="1"/>
  <c r="CA627" i="1"/>
  <c r="BZ627" i="1"/>
  <c r="CA626" i="1"/>
  <c r="BZ626" i="1"/>
  <c r="CA625" i="1"/>
  <c r="BZ625" i="1"/>
  <c r="CA624" i="1"/>
  <c r="BZ624" i="1"/>
  <c r="CA623" i="1"/>
  <c r="BZ623" i="1"/>
  <c r="CA622" i="1"/>
  <c r="BZ622" i="1"/>
  <c r="CA621" i="1"/>
  <c r="BZ621" i="1"/>
  <c r="CA620" i="1"/>
  <c r="BZ620" i="1"/>
  <c r="CA619" i="1"/>
  <c r="BZ619" i="1"/>
  <c r="CA618" i="1"/>
  <c r="BZ618" i="1"/>
  <c r="CA617" i="1"/>
  <c r="BZ617" i="1"/>
  <c r="CA616" i="1"/>
  <c r="BZ616" i="1"/>
  <c r="CA615" i="1"/>
  <c r="BZ615" i="1"/>
  <c r="CA614" i="1"/>
  <c r="BZ614" i="1"/>
  <c r="CA613" i="1"/>
  <c r="BZ613" i="1"/>
  <c r="CA612" i="1"/>
  <c r="BZ612" i="1"/>
  <c r="CA611" i="1"/>
  <c r="BZ611" i="1"/>
  <c r="CA610" i="1"/>
  <c r="BZ610" i="1"/>
  <c r="CA609" i="1"/>
  <c r="BZ609" i="1"/>
  <c r="CA608" i="1"/>
  <c r="BZ608" i="1"/>
  <c r="CA607" i="1"/>
  <c r="BZ607" i="1"/>
  <c r="CA606" i="1"/>
  <c r="BZ606" i="1"/>
  <c r="CA605" i="1"/>
  <c r="BZ605" i="1"/>
  <c r="CA604" i="1"/>
  <c r="BZ604" i="1"/>
  <c r="CA603" i="1"/>
  <c r="BZ603" i="1"/>
  <c r="CA602" i="1"/>
  <c r="BZ602" i="1"/>
  <c r="CA601" i="1"/>
  <c r="BZ601" i="1"/>
  <c r="CA600" i="1"/>
  <c r="BZ600" i="1"/>
  <c r="CA599" i="1"/>
  <c r="BZ599" i="1"/>
  <c r="CA598" i="1"/>
  <c r="BZ598" i="1"/>
  <c r="CA597" i="1"/>
  <c r="BZ597" i="1"/>
  <c r="CA596" i="1"/>
  <c r="BZ596" i="1"/>
  <c r="CA595" i="1"/>
  <c r="BZ595" i="1"/>
  <c r="CA594" i="1"/>
  <c r="BZ594" i="1"/>
  <c r="CA593" i="1"/>
  <c r="BZ593" i="1"/>
  <c r="CA592" i="1"/>
  <c r="BZ592" i="1"/>
  <c r="CA591" i="1"/>
  <c r="BZ591" i="1"/>
  <c r="CA590" i="1"/>
  <c r="BZ590" i="1"/>
  <c r="CA589" i="1"/>
  <c r="BZ589" i="1"/>
  <c r="CA588" i="1"/>
  <c r="BZ588" i="1"/>
  <c r="CA587" i="1"/>
  <c r="BZ587" i="1"/>
  <c r="CA586" i="1"/>
  <c r="BZ586" i="1"/>
  <c r="CA585" i="1"/>
  <c r="BZ585" i="1"/>
  <c r="CA584" i="1"/>
  <c r="BZ584" i="1"/>
  <c r="CA583" i="1"/>
  <c r="BZ583" i="1"/>
  <c r="CA582" i="1"/>
  <c r="BZ582" i="1"/>
  <c r="CA581" i="1"/>
  <c r="BZ581" i="1"/>
  <c r="CA580" i="1"/>
  <c r="BZ580" i="1"/>
  <c r="CA579" i="1"/>
  <c r="BZ579" i="1"/>
  <c r="CA578" i="1"/>
  <c r="BZ578" i="1"/>
  <c r="CA577" i="1"/>
  <c r="BZ577" i="1"/>
  <c r="CA576" i="1"/>
  <c r="BZ576" i="1"/>
  <c r="CA575" i="1"/>
  <c r="BZ575" i="1"/>
  <c r="CA574" i="1"/>
  <c r="BZ574" i="1"/>
  <c r="CA573" i="1"/>
  <c r="BZ573" i="1"/>
  <c r="CA572" i="1"/>
  <c r="BZ572" i="1"/>
  <c r="CA571" i="1"/>
  <c r="BZ571" i="1"/>
  <c r="CA570" i="1"/>
  <c r="BZ570" i="1"/>
  <c r="CA569" i="1"/>
  <c r="BZ569" i="1"/>
  <c r="CA568" i="1"/>
  <c r="BZ568" i="1"/>
  <c r="CA567" i="1"/>
  <c r="BZ567" i="1"/>
  <c r="CA566" i="1"/>
  <c r="BZ566" i="1"/>
  <c r="CA565" i="1"/>
  <c r="BZ565" i="1"/>
  <c r="CA564" i="1"/>
  <c r="BZ564" i="1"/>
  <c r="CA563" i="1"/>
  <c r="BZ563" i="1"/>
  <c r="CA562" i="1"/>
  <c r="BZ562" i="1"/>
  <c r="CA561" i="1"/>
  <c r="BZ561" i="1"/>
  <c r="CA560" i="1"/>
  <c r="BZ560" i="1"/>
  <c r="CA559" i="1"/>
  <c r="BZ559" i="1"/>
  <c r="CA558" i="1"/>
  <c r="BZ558" i="1"/>
  <c r="CA557" i="1"/>
  <c r="BZ557" i="1"/>
  <c r="CA556" i="1"/>
  <c r="BZ556" i="1"/>
  <c r="CA555" i="1"/>
  <c r="BZ555" i="1"/>
  <c r="CA554" i="1"/>
  <c r="BZ554" i="1"/>
  <c r="CA553" i="1"/>
  <c r="BZ553" i="1"/>
  <c r="CA552" i="1"/>
  <c r="BZ552" i="1"/>
  <c r="CA551" i="1"/>
  <c r="BZ551" i="1"/>
  <c r="CA550" i="1"/>
  <c r="BZ550" i="1"/>
  <c r="CA549" i="1"/>
  <c r="BZ549" i="1"/>
  <c r="CA548" i="1"/>
  <c r="BZ548" i="1"/>
  <c r="CA547" i="1"/>
  <c r="BZ547" i="1"/>
  <c r="CA546" i="1"/>
  <c r="BZ546" i="1"/>
  <c r="CA545" i="1"/>
  <c r="BZ545" i="1"/>
  <c r="CA544" i="1"/>
  <c r="BZ544" i="1"/>
  <c r="CA543" i="1"/>
  <c r="BZ543" i="1"/>
  <c r="CA542" i="1"/>
  <c r="BZ542" i="1"/>
  <c r="CA541" i="1"/>
  <c r="BZ541" i="1"/>
  <c r="CA540" i="1"/>
  <c r="BZ540" i="1"/>
  <c r="CA539" i="1"/>
  <c r="BZ539" i="1"/>
  <c r="CA538" i="1"/>
  <c r="BZ538" i="1"/>
  <c r="CA537" i="1"/>
  <c r="BZ537" i="1"/>
  <c r="CA536" i="1"/>
  <c r="BZ536" i="1"/>
  <c r="CA535" i="1"/>
  <c r="BZ535" i="1"/>
  <c r="CA534" i="1"/>
  <c r="BZ534" i="1"/>
  <c r="CA533" i="1"/>
  <c r="BZ533" i="1"/>
  <c r="CA532" i="1"/>
  <c r="BZ532" i="1"/>
  <c r="CA531" i="1"/>
  <c r="BZ531" i="1"/>
  <c r="CA530" i="1"/>
  <c r="BZ530" i="1"/>
  <c r="CA529" i="1"/>
  <c r="BZ529" i="1"/>
  <c r="CA528" i="1"/>
  <c r="BZ528" i="1"/>
  <c r="CA527" i="1"/>
  <c r="BZ527" i="1"/>
  <c r="CA526" i="1"/>
  <c r="BZ526" i="1"/>
  <c r="CA525" i="1"/>
  <c r="BZ525" i="1"/>
  <c r="CA524" i="1"/>
  <c r="BZ524" i="1"/>
  <c r="CA523" i="1"/>
  <c r="BZ523" i="1"/>
  <c r="CA522" i="1"/>
  <c r="BZ522" i="1"/>
  <c r="CA521" i="1"/>
  <c r="BZ521" i="1"/>
  <c r="CA520" i="1"/>
  <c r="BZ520" i="1"/>
  <c r="CA519" i="1"/>
  <c r="BZ519" i="1"/>
  <c r="CA518" i="1"/>
  <c r="BZ518" i="1"/>
  <c r="CA517" i="1"/>
  <c r="BZ517" i="1"/>
  <c r="CA516" i="1"/>
  <c r="BZ516" i="1"/>
  <c r="CA515" i="1"/>
  <c r="BZ515" i="1"/>
  <c r="CA514" i="1"/>
  <c r="BZ514" i="1"/>
  <c r="CA513" i="1"/>
  <c r="BZ513" i="1"/>
  <c r="CA512" i="1"/>
  <c r="BZ512" i="1"/>
  <c r="CA511" i="1"/>
  <c r="BZ511" i="1"/>
  <c r="CA510" i="1"/>
  <c r="BZ510" i="1"/>
  <c r="CA509" i="1"/>
  <c r="BZ509" i="1"/>
  <c r="CA508" i="1"/>
  <c r="BZ508" i="1"/>
  <c r="CA507" i="1"/>
  <c r="BZ507" i="1"/>
  <c r="CA506" i="1"/>
  <c r="BZ506" i="1"/>
  <c r="CA505" i="1"/>
  <c r="BZ505" i="1"/>
  <c r="CA504" i="1"/>
  <c r="BZ504" i="1"/>
  <c r="CA503" i="1"/>
  <c r="BZ503" i="1"/>
  <c r="CA502" i="1"/>
  <c r="BZ502" i="1"/>
  <c r="CA501" i="1"/>
  <c r="BZ501" i="1"/>
  <c r="CA500" i="1"/>
  <c r="BZ500" i="1"/>
  <c r="CA499" i="1"/>
  <c r="BZ499" i="1"/>
  <c r="CA498" i="1"/>
  <c r="BZ498" i="1"/>
  <c r="CA497" i="1"/>
  <c r="BZ497" i="1"/>
  <c r="CA496" i="1"/>
  <c r="BZ496" i="1"/>
  <c r="CA495" i="1"/>
  <c r="BZ495" i="1"/>
  <c r="CA494" i="1"/>
  <c r="BZ494" i="1"/>
  <c r="CA493" i="1"/>
  <c r="BZ493" i="1"/>
  <c r="CA492" i="1"/>
  <c r="BZ492" i="1"/>
  <c r="CA491" i="1"/>
  <c r="BZ491" i="1"/>
  <c r="CA490" i="1"/>
  <c r="BZ490" i="1"/>
  <c r="CA489" i="1"/>
  <c r="BZ489" i="1"/>
  <c r="CA488" i="1"/>
  <c r="BZ488" i="1"/>
  <c r="CA487" i="1"/>
  <c r="BZ487" i="1"/>
  <c r="CA486" i="1"/>
  <c r="BZ486" i="1"/>
  <c r="CA485" i="1"/>
  <c r="BZ485" i="1"/>
  <c r="CA484" i="1"/>
  <c r="BZ484" i="1"/>
  <c r="CA483" i="1"/>
  <c r="BZ483" i="1"/>
  <c r="CA482" i="1"/>
  <c r="BZ482" i="1"/>
  <c r="CA481" i="1"/>
  <c r="BZ481" i="1"/>
  <c r="CA480" i="1"/>
  <c r="BZ480" i="1"/>
  <c r="CA479" i="1"/>
  <c r="BZ479" i="1"/>
  <c r="CA478" i="1"/>
  <c r="BZ478" i="1"/>
  <c r="CA477" i="1"/>
  <c r="BZ477" i="1"/>
  <c r="CA476" i="1"/>
  <c r="BZ476" i="1"/>
  <c r="CA475" i="1"/>
  <c r="BZ475" i="1"/>
  <c r="CA474" i="1"/>
  <c r="BZ474" i="1"/>
  <c r="CA473" i="1"/>
  <c r="BZ473" i="1"/>
  <c r="CA472" i="1"/>
  <c r="BZ472" i="1"/>
  <c r="CA471" i="1"/>
  <c r="BZ471" i="1"/>
  <c r="CA470" i="1"/>
  <c r="BZ470" i="1"/>
  <c r="CA469" i="1"/>
  <c r="BZ469" i="1"/>
  <c r="CA468" i="1"/>
  <c r="BZ468" i="1"/>
  <c r="CA467" i="1"/>
  <c r="BZ467" i="1"/>
  <c r="CA466" i="1"/>
  <c r="BZ466" i="1"/>
  <c r="CA465" i="1"/>
  <c r="BZ465" i="1"/>
  <c r="CA464" i="1"/>
  <c r="BZ464" i="1"/>
  <c r="CA463" i="1"/>
  <c r="BZ463" i="1"/>
  <c r="CA462" i="1"/>
  <c r="BZ462" i="1"/>
  <c r="CA461" i="1"/>
  <c r="BZ461" i="1"/>
  <c r="CA460" i="1"/>
  <c r="BZ460" i="1"/>
  <c r="CA459" i="1"/>
  <c r="BZ459" i="1"/>
  <c r="CA458" i="1"/>
  <c r="BZ458" i="1"/>
  <c r="CA457" i="1"/>
  <c r="BZ457" i="1"/>
  <c r="CA456" i="1"/>
  <c r="BZ456" i="1"/>
  <c r="CA455" i="1"/>
  <c r="BZ455" i="1"/>
  <c r="CA454" i="1"/>
  <c r="BZ454" i="1"/>
  <c r="CA453" i="1"/>
  <c r="BZ453" i="1"/>
  <c r="CA452" i="1"/>
  <c r="BZ452" i="1"/>
  <c r="CA451" i="1"/>
  <c r="BZ451" i="1"/>
  <c r="CA450" i="1"/>
  <c r="BZ450" i="1"/>
  <c r="CA449" i="1"/>
  <c r="BZ449" i="1"/>
  <c r="CA448" i="1"/>
  <c r="BZ448" i="1"/>
  <c r="CA447" i="1"/>
  <c r="BZ447" i="1"/>
  <c r="CA446" i="1"/>
  <c r="BZ446" i="1"/>
  <c r="CA445" i="1"/>
  <c r="BZ445" i="1"/>
  <c r="CA444" i="1"/>
  <c r="BZ444" i="1"/>
  <c r="CA443" i="1"/>
  <c r="BZ443" i="1"/>
  <c r="CA442" i="1"/>
  <c r="BZ442" i="1"/>
  <c r="CA441" i="1"/>
  <c r="BZ441" i="1"/>
  <c r="CA440" i="1"/>
  <c r="BZ440" i="1"/>
  <c r="CA439" i="1"/>
  <c r="BZ439" i="1"/>
  <c r="CA438" i="1"/>
  <c r="BZ438" i="1"/>
  <c r="CA437" i="1"/>
  <c r="BZ437" i="1"/>
  <c r="CA436" i="1"/>
  <c r="BZ436" i="1"/>
  <c r="CA435" i="1"/>
  <c r="BZ435" i="1"/>
  <c r="CA434" i="1"/>
  <c r="BZ434" i="1"/>
  <c r="CA433" i="1"/>
  <c r="BZ433" i="1"/>
  <c r="CA432" i="1"/>
  <c r="BZ432" i="1"/>
  <c r="CA431" i="1"/>
  <c r="BZ431" i="1"/>
  <c r="CA430" i="1"/>
  <c r="BZ430" i="1"/>
  <c r="CA429" i="1"/>
  <c r="BZ429" i="1"/>
  <c r="CA428" i="1"/>
  <c r="BZ428" i="1"/>
  <c r="CA427" i="1"/>
  <c r="BZ427" i="1"/>
  <c r="CA426" i="1"/>
  <c r="BZ426" i="1"/>
  <c r="CA425" i="1"/>
  <c r="BZ425" i="1"/>
  <c r="CA424" i="1"/>
  <c r="BZ424" i="1"/>
  <c r="CA423" i="1"/>
  <c r="BZ423" i="1"/>
  <c r="CA422" i="1"/>
  <c r="BZ422" i="1"/>
  <c r="CA421" i="1"/>
  <c r="BZ421" i="1"/>
  <c r="CA420" i="1"/>
  <c r="BZ420" i="1"/>
  <c r="CA419" i="1"/>
  <c r="BZ419" i="1"/>
  <c r="CA418" i="1"/>
  <c r="BZ418" i="1"/>
  <c r="CA417" i="1"/>
  <c r="BZ417" i="1"/>
  <c r="CA416" i="1"/>
  <c r="BZ416" i="1"/>
  <c r="CA415" i="1"/>
  <c r="BZ415" i="1"/>
  <c r="CA414" i="1"/>
  <c r="BZ414" i="1"/>
  <c r="CA413" i="1"/>
  <c r="BZ413" i="1"/>
  <c r="CA412" i="1"/>
  <c r="BZ412" i="1"/>
  <c r="CA411" i="1"/>
  <c r="BZ411" i="1"/>
  <c r="CA410" i="1"/>
  <c r="BZ410" i="1"/>
  <c r="CA409" i="1"/>
  <c r="BZ409" i="1"/>
  <c r="CA408" i="1"/>
  <c r="BZ408" i="1"/>
  <c r="CA407" i="1"/>
  <c r="BZ407" i="1"/>
  <c r="CA406" i="1"/>
  <c r="BZ406" i="1"/>
  <c r="CA405" i="1"/>
  <c r="BZ405" i="1"/>
  <c r="CA404" i="1"/>
  <c r="BZ404" i="1"/>
  <c r="CA403" i="1"/>
  <c r="BZ403" i="1"/>
  <c r="CA402" i="1"/>
  <c r="BZ402" i="1"/>
  <c r="CA401" i="1"/>
  <c r="BZ401" i="1"/>
  <c r="CA400" i="1"/>
  <c r="BZ400" i="1"/>
  <c r="CA399" i="1"/>
  <c r="BZ399" i="1"/>
  <c r="CA398" i="1"/>
  <c r="BZ398" i="1"/>
  <c r="CA397" i="1"/>
  <c r="BZ397" i="1"/>
  <c r="CA396" i="1"/>
  <c r="BZ396" i="1"/>
  <c r="CA395" i="1"/>
  <c r="BZ395" i="1"/>
  <c r="CA394" i="1"/>
  <c r="BZ394" i="1"/>
  <c r="CA393" i="1"/>
  <c r="BZ393" i="1"/>
  <c r="CA392" i="1"/>
  <c r="BZ392" i="1"/>
  <c r="CA391" i="1"/>
  <c r="BZ391" i="1"/>
  <c r="CA390" i="1"/>
  <c r="BZ390" i="1"/>
  <c r="CA389" i="1"/>
  <c r="BZ389" i="1"/>
  <c r="CA388" i="1"/>
  <c r="BZ388" i="1"/>
  <c r="CA387" i="1"/>
  <c r="BZ387" i="1"/>
  <c r="CA386" i="1"/>
  <c r="BZ386" i="1"/>
  <c r="CA385" i="1"/>
  <c r="BZ385" i="1"/>
  <c r="CA384" i="1"/>
  <c r="BZ384" i="1"/>
  <c r="CA383" i="1"/>
  <c r="BZ383" i="1"/>
  <c r="CA382" i="1"/>
  <c r="BZ382" i="1"/>
  <c r="CA381" i="1"/>
  <c r="BZ381" i="1"/>
  <c r="CA380" i="1"/>
  <c r="BZ380" i="1"/>
  <c r="CA379" i="1"/>
  <c r="BZ379" i="1"/>
  <c r="CA378" i="1"/>
  <c r="BZ378" i="1"/>
  <c r="CA377" i="1"/>
  <c r="BZ377" i="1"/>
  <c r="CA376" i="1"/>
  <c r="BZ376" i="1"/>
  <c r="CA375" i="1"/>
  <c r="BZ375" i="1"/>
  <c r="CA374" i="1"/>
  <c r="BZ374" i="1"/>
  <c r="CA373" i="1"/>
  <c r="BZ373" i="1"/>
  <c r="CA372" i="1"/>
  <c r="BZ372" i="1"/>
  <c r="CA371" i="1"/>
  <c r="BZ371" i="1"/>
  <c r="CA370" i="1"/>
  <c r="BZ370" i="1"/>
  <c r="CA369" i="1"/>
  <c r="BZ369" i="1"/>
  <c r="CA368" i="1"/>
  <c r="BZ368" i="1"/>
  <c r="CA367" i="1"/>
  <c r="BZ367" i="1"/>
  <c r="CA366" i="1"/>
  <c r="BZ366" i="1"/>
  <c r="CA365" i="1"/>
  <c r="BZ365" i="1"/>
  <c r="CA364" i="1"/>
  <c r="BZ364" i="1"/>
  <c r="CA363" i="1"/>
  <c r="BZ363" i="1"/>
  <c r="CA362" i="1"/>
  <c r="BZ362" i="1"/>
  <c r="CA361" i="1"/>
  <c r="BZ361" i="1"/>
  <c r="CA360" i="1"/>
  <c r="BZ360" i="1"/>
  <c r="CA359" i="1"/>
  <c r="BZ359" i="1"/>
  <c r="CA358" i="1"/>
  <c r="BZ358" i="1"/>
  <c r="CA357" i="1"/>
  <c r="BZ357" i="1"/>
  <c r="CA356" i="1"/>
  <c r="BZ356" i="1"/>
  <c r="CA355" i="1"/>
  <c r="BZ355" i="1"/>
  <c r="CA354" i="1"/>
  <c r="BZ354" i="1"/>
  <c r="CA353" i="1"/>
  <c r="BZ353" i="1"/>
  <c r="CA352" i="1"/>
  <c r="BZ352" i="1"/>
  <c r="CA351" i="1"/>
  <c r="BZ351" i="1"/>
  <c r="CA350" i="1"/>
  <c r="BZ350" i="1"/>
  <c r="CA349" i="1"/>
  <c r="BZ349" i="1"/>
  <c r="CA348" i="1"/>
  <c r="BZ348" i="1"/>
  <c r="CA347" i="1"/>
  <c r="BZ347" i="1"/>
  <c r="CA346" i="1"/>
  <c r="BZ346" i="1"/>
  <c r="CA345" i="1"/>
  <c r="BZ345" i="1"/>
  <c r="CA344" i="1"/>
  <c r="BZ344" i="1"/>
  <c r="CA343" i="1"/>
  <c r="BZ343" i="1"/>
  <c r="CA342" i="1"/>
  <c r="BZ342" i="1"/>
  <c r="CA341" i="1"/>
  <c r="BZ341" i="1"/>
  <c r="CA340" i="1"/>
  <c r="BZ340" i="1"/>
  <c r="CA339" i="1"/>
  <c r="BZ339" i="1"/>
  <c r="CA338" i="1"/>
  <c r="BZ338" i="1"/>
  <c r="CA337" i="1"/>
  <c r="BZ337" i="1"/>
  <c r="CA336" i="1"/>
  <c r="BZ336" i="1"/>
  <c r="CA335" i="1"/>
  <c r="BZ335" i="1"/>
  <c r="CA334" i="1"/>
  <c r="BZ334" i="1"/>
  <c r="CA333" i="1"/>
  <c r="BZ333" i="1"/>
  <c r="CA332" i="1"/>
  <c r="BZ332" i="1"/>
  <c r="CA331" i="1"/>
  <c r="BZ331" i="1"/>
  <c r="CA330" i="1"/>
  <c r="BZ330" i="1"/>
  <c r="CA329" i="1"/>
  <c r="BZ329" i="1"/>
  <c r="CA328" i="1"/>
  <c r="BZ328" i="1"/>
  <c r="CA327" i="1"/>
  <c r="BZ327" i="1"/>
  <c r="CA326" i="1"/>
  <c r="BZ326" i="1"/>
  <c r="CA325" i="1"/>
  <c r="BZ325" i="1"/>
  <c r="CA324" i="1"/>
  <c r="BZ324" i="1"/>
  <c r="CA323" i="1"/>
  <c r="BZ323" i="1"/>
  <c r="CA322" i="1"/>
  <c r="BZ322" i="1"/>
  <c r="CA321" i="1"/>
  <c r="BZ321" i="1"/>
  <c r="CA320" i="1"/>
  <c r="BZ320" i="1"/>
  <c r="CA319" i="1"/>
  <c r="BZ319" i="1"/>
  <c r="CA318" i="1"/>
  <c r="BZ318" i="1"/>
  <c r="CA317" i="1"/>
  <c r="BZ317" i="1"/>
  <c r="CA316" i="1"/>
  <c r="BZ316" i="1"/>
  <c r="CA315" i="1"/>
  <c r="BZ315" i="1"/>
  <c r="CA314" i="1"/>
  <c r="BZ314" i="1"/>
  <c r="CA313" i="1"/>
  <c r="BZ313" i="1"/>
  <c r="CA312" i="1"/>
  <c r="BZ312" i="1"/>
  <c r="CA311" i="1"/>
  <c r="BZ311" i="1"/>
  <c r="CA310" i="1"/>
  <c r="BZ310" i="1"/>
  <c r="CA309" i="1"/>
  <c r="BZ309" i="1"/>
  <c r="CA308" i="1"/>
  <c r="BZ308" i="1"/>
  <c r="CA307" i="1"/>
  <c r="BZ307" i="1"/>
  <c r="CA306" i="1"/>
  <c r="BZ306" i="1"/>
  <c r="CA305" i="1"/>
  <c r="BZ305" i="1"/>
  <c r="CA304" i="1"/>
  <c r="BZ304" i="1"/>
  <c r="CA303" i="1"/>
  <c r="BZ303" i="1"/>
  <c r="CA302" i="1"/>
  <c r="BZ302" i="1"/>
  <c r="CA301" i="1"/>
  <c r="BZ301" i="1"/>
  <c r="CA300" i="1"/>
  <c r="BZ300" i="1"/>
  <c r="CA299" i="1"/>
  <c r="BZ299" i="1"/>
  <c r="CA298" i="1"/>
  <c r="BZ298" i="1"/>
  <c r="CA297" i="1"/>
  <c r="BZ297" i="1"/>
  <c r="CA296" i="1"/>
  <c r="BZ296" i="1"/>
  <c r="CA295" i="1"/>
  <c r="BZ295" i="1"/>
  <c r="CA294" i="1"/>
  <c r="BZ294" i="1"/>
  <c r="CA293" i="1"/>
  <c r="BZ293" i="1"/>
  <c r="CA292" i="1"/>
  <c r="BZ292" i="1"/>
  <c r="CA291" i="1"/>
  <c r="BZ291" i="1"/>
  <c r="CA290" i="1"/>
  <c r="BZ290" i="1"/>
  <c r="CA289" i="1"/>
  <c r="BZ289" i="1"/>
  <c r="CA288" i="1"/>
  <c r="BZ288" i="1"/>
  <c r="CA287" i="1"/>
  <c r="BZ287" i="1"/>
  <c r="CA286" i="1"/>
  <c r="BZ286" i="1"/>
  <c r="CA285" i="1"/>
  <c r="BZ285" i="1"/>
  <c r="CA284" i="1"/>
  <c r="BZ284" i="1"/>
  <c r="CA283" i="1"/>
  <c r="BZ283" i="1"/>
  <c r="CA282" i="1"/>
  <c r="BZ282" i="1"/>
  <c r="CA281" i="1"/>
  <c r="BZ281" i="1"/>
  <c r="CA280" i="1"/>
  <c r="BZ280" i="1"/>
  <c r="CA279" i="1"/>
  <c r="BZ279" i="1"/>
  <c r="CA278" i="1"/>
  <c r="BZ278" i="1"/>
  <c r="CA277" i="1"/>
  <c r="BZ277" i="1"/>
  <c r="CA276" i="1"/>
  <c r="BZ276" i="1"/>
  <c r="CA275" i="1"/>
  <c r="BZ275" i="1"/>
  <c r="CA274" i="1"/>
  <c r="BZ274" i="1"/>
  <c r="CA273" i="1"/>
  <c r="BZ273" i="1"/>
  <c r="CA272" i="1"/>
  <c r="BZ272" i="1"/>
  <c r="CA271" i="1"/>
  <c r="BZ271" i="1"/>
  <c r="CA270" i="1"/>
  <c r="BZ270" i="1"/>
  <c r="CA269" i="1"/>
  <c r="BZ269" i="1"/>
  <c r="CA268" i="1"/>
  <c r="BZ268" i="1"/>
  <c r="CA267" i="1"/>
  <c r="BZ267" i="1"/>
  <c r="CA266" i="1"/>
  <c r="BZ266" i="1"/>
  <c r="CA265" i="1"/>
  <c r="BZ265" i="1"/>
  <c r="CA264" i="1"/>
  <c r="BZ264" i="1"/>
  <c r="CA263" i="1"/>
  <c r="BZ263" i="1"/>
  <c r="CA262" i="1"/>
  <c r="BZ262" i="1"/>
  <c r="CA261" i="1"/>
  <c r="BZ261" i="1"/>
  <c r="CA260" i="1"/>
  <c r="BZ260" i="1"/>
  <c r="CA259" i="1"/>
  <c r="BZ259" i="1"/>
  <c r="CA258" i="1"/>
  <c r="BZ258" i="1"/>
  <c r="CA257" i="1"/>
  <c r="BZ257" i="1"/>
  <c r="CA256" i="1"/>
  <c r="BZ256" i="1"/>
  <c r="CA255" i="1"/>
  <c r="BZ255" i="1"/>
  <c r="CA254" i="1"/>
  <c r="BZ254" i="1"/>
  <c r="CA253" i="1"/>
  <c r="BZ253" i="1"/>
  <c r="CA252" i="1"/>
  <c r="BZ252" i="1"/>
  <c r="CA251" i="1"/>
  <c r="BZ251" i="1"/>
  <c r="CA250" i="1"/>
  <c r="BZ250" i="1"/>
  <c r="CA249" i="1"/>
  <c r="BZ249" i="1"/>
  <c r="CA248" i="1"/>
  <c r="BZ248" i="1"/>
  <c r="CA247" i="1"/>
  <c r="BZ247" i="1"/>
  <c r="CA246" i="1"/>
  <c r="BZ246" i="1"/>
  <c r="CA245" i="1"/>
  <c r="BZ245" i="1"/>
  <c r="CA244" i="1"/>
  <c r="BZ244" i="1"/>
  <c r="CA243" i="1"/>
  <c r="BZ243" i="1"/>
  <c r="CA242" i="1"/>
  <c r="BZ242" i="1"/>
  <c r="CA241" i="1"/>
  <c r="BZ241" i="1"/>
  <c r="CA240" i="1"/>
  <c r="BZ240" i="1"/>
  <c r="CA239" i="1"/>
  <c r="BZ239" i="1"/>
  <c r="CA238" i="1"/>
  <c r="BZ238" i="1"/>
  <c r="CA237" i="1"/>
  <c r="BZ237" i="1"/>
  <c r="CA236" i="1"/>
  <c r="BZ236" i="1"/>
  <c r="CA235" i="1"/>
  <c r="BZ235" i="1"/>
  <c r="CA234" i="1"/>
  <c r="BZ234" i="1"/>
  <c r="CA233" i="1"/>
  <c r="BZ233" i="1"/>
  <c r="CA232" i="1"/>
  <c r="BZ232" i="1"/>
  <c r="CA231" i="1"/>
  <c r="BZ231" i="1"/>
  <c r="CA230" i="1"/>
  <c r="BZ230" i="1"/>
  <c r="CA229" i="1"/>
  <c r="BZ229" i="1"/>
  <c r="CA228" i="1"/>
  <c r="BZ228" i="1"/>
  <c r="CA227" i="1"/>
  <c r="BZ227" i="1"/>
  <c r="CA226" i="1"/>
  <c r="BZ226" i="1"/>
  <c r="CA225" i="1"/>
  <c r="BZ225" i="1"/>
  <c r="CA224" i="1"/>
  <c r="BZ224" i="1"/>
  <c r="CA223" i="1"/>
  <c r="BZ223" i="1"/>
  <c r="CA222" i="1"/>
  <c r="BZ222" i="1"/>
  <c r="CA221" i="1"/>
  <c r="BZ221" i="1"/>
  <c r="CA220" i="1"/>
  <c r="BZ220" i="1"/>
  <c r="CA219" i="1"/>
  <c r="BZ219" i="1"/>
  <c r="CA218" i="1"/>
  <c r="BZ218" i="1"/>
  <c r="CA217" i="1"/>
  <c r="BZ217" i="1"/>
  <c r="CA216" i="1"/>
  <c r="BZ216" i="1"/>
  <c r="CA215" i="1"/>
  <c r="BZ215" i="1"/>
  <c r="CA214" i="1"/>
  <c r="BZ214" i="1"/>
  <c r="CA213" i="1"/>
  <c r="BZ213" i="1"/>
  <c r="CA212" i="1"/>
  <c r="BZ212" i="1"/>
  <c r="CA211" i="1"/>
  <c r="BZ211" i="1"/>
  <c r="CA210" i="1"/>
  <c r="BZ210" i="1"/>
  <c r="CA209" i="1"/>
  <c r="BZ209" i="1"/>
  <c r="CA208" i="1"/>
  <c r="BZ208" i="1"/>
  <c r="CA207" i="1"/>
  <c r="BZ207" i="1"/>
  <c r="CA206" i="1"/>
  <c r="BZ206" i="1"/>
  <c r="CA205" i="1"/>
  <c r="BZ205" i="1"/>
  <c r="CA204" i="1"/>
  <c r="BZ204" i="1"/>
  <c r="CA203" i="1"/>
  <c r="BZ203" i="1"/>
  <c r="CA202" i="1"/>
  <c r="BZ202" i="1"/>
  <c r="CA201" i="1"/>
  <c r="BZ201" i="1"/>
  <c r="CA200" i="1"/>
  <c r="BZ200" i="1"/>
  <c r="CA199" i="1"/>
  <c r="BZ199" i="1"/>
  <c r="CA198" i="1"/>
  <c r="BZ198" i="1"/>
  <c r="CA197" i="1"/>
  <c r="BZ197" i="1"/>
  <c r="CA196" i="1"/>
  <c r="BZ196" i="1"/>
  <c r="CA195" i="1"/>
  <c r="BZ195" i="1"/>
  <c r="CA194" i="1"/>
  <c r="BZ194" i="1"/>
  <c r="CA193" i="1"/>
  <c r="BZ193" i="1"/>
  <c r="CA192" i="1"/>
  <c r="BZ192" i="1"/>
  <c r="CA191" i="1"/>
  <c r="BZ191" i="1"/>
  <c r="CA190" i="1"/>
  <c r="BZ190" i="1"/>
  <c r="CA189" i="1"/>
  <c r="BZ189" i="1"/>
  <c r="CA188" i="1"/>
  <c r="BZ188" i="1"/>
  <c r="CA187" i="1"/>
  <c r="BZ187" i="1"/>
  <c r="CA186" i="1"/>
  <c r="BZ186" i="1"/>
  <c r="CA185" i="1"/>
  <c r="BZ185" i="1"/>
  <c r="CA184" i="1"/>
  <c r="BZ184" i="1"/>
  <c r="CA183" i="1"/>
  <c r="BZ183" i="1"/>
  <c r="CA182" i="1"/>
  <c r="BZ182" i="1"/>
  <c r="CA181" i="1"/>
  <c r="BZ181" i="1"/>
  <c r="CA180" i="1"/>
  <c r="BZ180" i="1"/>
  <c r="CA179" i="1"/>
  <c r="BZ179" i="1"/>
  <c r="CA178" i="1"/>
  <c r="BZ178" i="1"/>
  <c r="CA177" i="1"/>
  <c r="BZ177" i="1"/>
  <c r="CA176" i="1"/>
  <c r="BZ176" i="1"/>
  <c r="CA175" i="1"/>
  <c r="BZ175" i="1"/>
  <c r="CA174" i="1"/>
  <c r="BZ174" i="1"/>
  <c r="CA173" i="1"/>
  <c r="BZ173" i="1"/>
  <c r="CA172" i="1"/>
  <c r="BZ172" i="1"/>
  <c r="CA171" i="1"/>
  <c r="BZ171" i="1"/>
  <c r="CA170" i="1"/>
  <c r="BZ170" i="1"/>
  <c r="CA169" i="1"/>
  <c r="BZ169" i="1"/>
  <c r="CA168" i="1"/>
  <c r="BZ168" i="1"/>
  <c r="CA167" i="1"/>
  <c r="BZ167" i="1"/>
  <c r="CA166" i="1"/>
  <c r="BZ166" i="1"/>
  <c r="CA165" i="1"/>
  <c r="BZ165" i="1"/>
  <c r="CA164" i="1"/>
  <c r="BZ164" i="1"/>
  <c r="CA163" i="1"/>
  <c r="BZ163" i="1"/>
  <c r="CA162" i="1"/>
  <c r="BZ162" i="1"/>
  <c r="CA161" i="1"/>
  <c r="BZ161" i="1"/>
  <c r="CA160" i="1"/>
  <c r="BZ160" i="1"/>
  <c r="CA159" i="1"/>
  <c r="BZ159" i="1"/>
  <c r="CA158" i="1"/>
  <c r="BZ158" i="1"/>
  <c r="CA157" i="1"/>
  <c r="BZ157" i="1"/>
  <c r="CA156" i="1"/>
  <c r="BZ156" i="1"/>
  <c r="CA155" i="1"/>
  <c r="BZ155" i="1"/>
  <c r="CA154" i="1"/>
  <c r="BZ154" i="1"/>
  <c r="CA153" i="1"/>
  <c r="BZ153" i="1"/>
  <c r="CA152" i="1"/>
  <c r="BZ152" i="1"/>
  <c r="CA151" i="1"/>
  <c r="BZ151" i="1"/>
  <c r="CA150" i="1"/>
  <c r="BZ150" i="1"/>
  <c r="CA149" i="1"/>
  <c r="BZ149" i="1"/>
  <c r="CA148" i="1"/>
  <c r="BZ148" i="1"/>
  <c r="CA147" i="1"/>
  <c r="BZ147" i="1"/>
  <c r="CA146" i="1"/>
  <c r="BZ146" i="1"/>
  <c r="CA145" i="1"/>
  <c r="BZ145" i="1"/>
  <c r="CA144" i="1"/>
  <c r="BZ144" i="1"/>
  <c r="CA143" i="1"/>
  <c r="BZ143" i="1"/>
  <c r="CA142" i="1"/>
  <c r="BZ142" i="1"/>
  <c r="CA141" i="1"/>
  <c r="BZ141" i="1"/>
  <c r="CA140" i="1"/>
  <c r="BZ140" i="1"/>
  <c r="CA139" i="1"/>
  <c r="BZ139" i="1"/>
  <c r="CA138" i="1"/>
  <c r="BZ138" i="1"/>
  <c r="CA137" i="1"/>
  <c r="BZ137" i="1"/>
  <c r="CA136" i="1"/>
  <c r="BZ136" i="1"/>
  <c r="CA135" i="1"/>
  <c r="BZ135" i="1"/>
  <c r="CA134" i="1"/>
  <c r="BZ134" i="1"/>
  <c r="CA133" i="1"/>
  <c r="BZ133" i="1"/>
  <c r="CA132" i="1"/>
  <c r="BZ132" i="1"/>
  <c r="CA131" i="1"/>
  <c r="BZ131" i="1"/>
  <c r="CA130" i="1"/>
  <c r="BZ130" i="1"/>
  <c r="CA129" i="1"/>
  <c r="BZ129" i="1"/>
  <c r="CA128" i="1"/>
  <c r="BZ128" i="1"/>
  <c r="CA127" i="1"/>
  <c r="BZ127" i="1"/>
  <c r="CA126" i="1"/>
  <c r="BZ126" i="1"/>
  <c r="CA125" i="1"/>
  <c r="BZ125" i="1"/>
  <c r="CA124" i="1"/>
  <c r="BZ124" i="1"/>
  <c r="CA123" i="1"/>
  <c r="BZ123" i="1"/>
  <c r="CA122" i="1"/>
  <c r="BZ122" i="1"/>
  <c r="CA121" i="1"/>
  <c r="BZ121" i="1"/>
  <c r="CA120" i="1"/>
  <c r="BZ120" i="1"/>
  <c r="CA119" i="1"/>
  <c r="BZ119" i="1"/>
  <c r="CA118" i="1"/>
  <c r="BZ118" i="1"/>
  <c r="CA117" i="1"/>
  <c r="BZ117" i="1"/>
  <c r="CA116" i="1"/>
  <c r="BZ116" i="1"/>
  <c r="CA115" i="1"/>
  <c r="BZ115" i="1"/>
  <c r="CA114" i="1"/>
  <c r="BZ114" i="1"/>
  <c r="CA113" i="1"/>
  <c r="BZ113" i="1"/>
  <c r="CA112" i="1"/>
  <c r="BZ112" i="1"/>
  <c r="CA111" i="1"/>
  <c r="BZ111" i="1"/>
  <c r="CA110" i="1"/>
  <c r="BZ110" i="1"/>
  <c r="CA109" i="1"/>
  <c r="BZ109" i="1"/>
  <c r="CA108" i="1"/>
  <c r="BZ108" i="1"/>
  <c r="CA107" i="1"/>
  <c r="BZ107" i="1"/>
  <c r="CA106" i="1"/>
  <c r="BZ106" i="1"/>
  <c r="CA105" i="1"/>
  <c r="BZ105" i="1"/>
  <c r="CA104" i="1"/>
  <c r="BZ104" i="1"/>
  <c r="CA103" i="1"/>
  <c r="BZ103" i="1"/>
  <c r="CA102" i="1"/>
  <c r="BZ102" i="1"/>
  <c r="CA101" i="1"/>
  <c r="BZ101" i="1"/>
  <c r="CA100" i="1"/>
  <c r="BZ100" i="1"/>
  <c r="CA99" i="1"/>
  <c r="BZ99" i="1"/>
  <c r="CA98" i="1"/>
  <c r="BZ98" i="1"/>
  <c r="CA97" i="1"/>
  <c r="BZ97" i="1"/>
  <c r="CA96" i="1"/>
  <c r="BZ96" i="1"/>
  <c r="CA95" i="1"/>
  <c r="BZ95" i="1"/>
  <c r="CA94" i="1"/>
  <c r="BZ94" i="1"/>
  <c r="CA93" i="1"/>
  <c r="BZ93" i="1"/>
  <c r="CA92" i="1"/>
  <c r="BZ92" i="1"/>
  <c r="CA91" i="1"/>
  <c r="BZ91" i="1"/>
  <c r="CA90" i="1"/>
  <c r="BZ90" i="1"/>
  <c r="CA89" i="1"/>
  <c r="BZ89" i="1"/>
  <c r="CA88" i="1"/>
  <c r="BZ88" i="1"/>
  <c r="CA87" i="1"/>
  <c r="BZ87" i="1"/>
  <c r="CA86" i="1"/>
  <c r="BZ86" i="1"/>
  <c r="CA85" i="1"/>
  <c r="BZ85" i="1"/>
  <c r="CA84" i="1"/>
  <c r="BZ84" i="1"/>
  <c r="CA83" i="1"/>
  <c r="BZ83" i="1"/>
  <c r="CA82" i="1"/>
  <c r="BZ82" i="1"/>
  <c r="CA81" i="1"/>
  <c r="BZ81" i="1"/>
  <c r="CA80" i="1"/>
  <c r="BZ80" i="1"/>
  <c r="CA79" i="1"/>
  <c r="BZ79" i="1"/>
  <c r="CA78" i="1"/>
  <c r="BZ78" i="1"/>
  <c r="CA77" i="1"/>
  <c r="BZ77" i="1"/>
  <c r="CA76" i="1"/>
  <c r="BZ76" i="1"/>
  <c r="CA75" i="1"/>
  <c r="BZ75" i="1"/>
  <c r="CA74" i="1"/>
  <c r="BZ74" i="1"/>
  <c r="CA73" i="1"/>
  <c r="BZ73" i="1"/>
  <c r="CA72" i="1"/>
  <c r="BZ72" i="1"/>
  <c r="CA71" i="1"/>
  <c r="BZ71" i="1"/>
  <c r="CA70" i="1"/>
  <c r="BZ70" i="1"/>
  <c r="CA69" i="1"/>
  <c r="BZ69" i="1"/>
  <c r="CA68" i="1"/>
  <c r="BZ68" i="1"/>
  <c r="CA67" i="1"/>
  <c r="BZ67" i="1"/>
  <c r="CA66" i="1"/>
  <c r="BZ66" i="1"/>
  <c r="CA65" i="1"/>
  <c r="BZ65" i="1"/>
  <c r="CA64" i="1"/>
  <c r="BZ64" i="1"/>
  <c r="CA63" i="1"/>
  <c r="BZ63" i="1"/>
  <c r="CA62" i="1"/>
  <c r="BZ62" i="1"/>
  <c r="CA61" i="1"/>
  <c r="BZ61" i="1"/>
  <c r="CA60" i="1"/>
  <c r="BZ60" i="1"/>
  <c r="CA59" i="1"/>
  <c r="BZ59" i="1"/>
  <c r="CA58" i="1"/>
  <c r="BZ58" i="1"/>
  <c r="CA57" i="1"/>
  <c r="BZ57" i="1"/>
  <c r="CA56" i="1"/>
  <c r="BZ56" i="1"/>
  <c r="CA55" i="1"/>
  <c r="BZ55" i="1"/>
  <c r="CA54" i="1"/>
  <c r="BZ54" i="1"/>
  <c r="CA53" i="1"/>
  <c r="BZ53" i="1"/>
  <c r="CA52" i="1"/>
  <c r="BZ52" i="1"/>
  <c r="CA51" i="1"/>
  <c r="BZ51" i="1"/>
  <c r="CA50" i="1"/>
  <c r="BZ50" i="1"/>
  <c r="CA49" i="1"/>
  <c r="BZ49" i="1"/>
  <c r="CA48" i="1"/>
  <c r="BZ48" i="1"/>
  <c r="CA47" i="1"/>
  <c r="BZ47" i="1"/>
  <c r="CA46" i="1"/>
  <c r="BZ46" i="1"/>
  <c r="CA45" i="1"/>
  <c r="BZ45" i="1"/>
  <c r="CA44" i="1"/>
  <c r="BZ44" i="1"/>
  <c r="CA43" i="1"/>
  <c r="BZ43" i="1"/>
  <c r="CA42" i="1"/>
  <c r="BZ42" i="1"/>
  <c r="CA41" i="1"/>
  <c r="BZ41" i="1"/>
  <c r="CA40" i="1"/>
  <c r="BZ40" i="1"/>
  <c r="CA39" i="1"/>
  <c r="BZ39" i="1"/>
  <c r="CA38" i="1"/>
  <c r="BZ38" i="1"/>
  <c r="CA37" i="1"/>
  <c r="BZ37" i="1"/>
  <c r="CA36" i="1"/>
  <c r="BZ36" i="1"/>
  <c r="CA35" i="1"/>
  <c r="BZ35" i="1"/>
  <c r="CA34" i="1"/>
  <c r="BZ34" i="1"/>
  <c r="CA33" i="1"/>
  <c r="BZ33" i="1"/>
  <c r="CA32" i="1"/>
  <c r="BZ32" i="1"/>
  <c r="CA31" i="1"/>
  <c r="BZ31" i="1"/>
  <c r="CA30" i="1"/>
  <c r="BZ30" i="1"/>
  <c r="CA29" i="1"/>
  <c r="BZ29" i="1"/>
  <c r="CA28" i="1"/>
  <c r="BZ28" i="1"/>
  <c r="CA27" i="1"/>
  <c r="BZ27" i="1"/>
  <c r="CA26" i="1"/>
  <c r="BZ26" i="1"/>
  <c r="CA25" i="1"/>
  <c r="BZ25" i="1"/>
  <c r="CA24" i="1"/>
  <c r="BZ24" i="1"/>
  <c r="CA23" i="1"/>
  <c r="BZ23" i="1"/>
  <c r="CA22" i="1"/>
  <c r="BZ22" i="1"/>
  <c r="CA21" i="1"/>
  <c r="BZ21" i="1"/>
  <c r="CA20" i="1"/>
  <c r="BZ20" i="1"/>
  <c r="CA19" i="1"/>
  <c r="BZ19" i="1"/>
  <c r="CA18" i="1"/>
  <c r="BZ18" i="1"/>
  <c r="CA17" i="1"/>
  <c r="BZ17" i="1"/>
  <c r="CA16" i="1"/>
  <c r="BZ16" i="1"/>
  <c r="CA15" i="1"/>
  <c r="BZ15" i="1"/>
  <c r="CA14" i="1"/>
  <c r="BZ14" i="1"/>
  <c r="CA13" i="1"/>
  <c r="BZ13" i="1"/>
  <c r="CA12" i="1"/>
  <c r="BZ12" i="1"/>
  <c r="CA11" i="1"/>
  <c r="BZ11" i="1"/>
  <c r="CA10" i="1"/>
  <c r="BZ10" i="1"/>
  <c r="CA9" i="1"/>
  <c r="BZ9" i="1"/>
  <c r="CA8" i="1"/>
  <c r="BZ8" i="1"/>
  <c r="CA7" i="1"/>
  <c r="BZ7" i="1"/>
  <c r="CA6" i="1"/>
  <c r="BZ6" i="1"/>
  <c r="CA5" i="1"/>
  <c r="BZ5" i="1"/>
  <c r="CA4" i="1"/>
  <c r="BZ4" i="1"/>
  <c r="CA3" i="1"/>
  <c r="BZ3" i="1"/>
  <c r="CA2" i="1"/>
  <c r="BZ2" i="1"/>
  <c r="BY2176" i="1"/>
  <c r="BY2175" i="1"/>
  <c r="BY2174" i="1"/>
  <c r="BY2173" i="1"/>
  <c r="BY2172" i="1"/>
  <c r="BY2171" i="1"/>
  <c r="BY2170" i="1"/>
  <c r="BY2169" i="1"/>
  <c r="BY2168" i="1"/>
  <c r="BY2167" i="1"/>
  <c r="BY2166" i="1"/>
  <c r="BY2165" i="1"/>
  <c r="BY2164" i="1"/>
  <c r="BY2163" i="1"/>
  <c r="BY2162" i="1"/>
  <c r="BY2161" i="1"/>
  <c r="BY2160" i="1"/>
  <c r="BY2159" i="1"/>
  <c r="BY2158" i="1"/>
  <c r="BY2157" i="1"/>
  <c r="BY2156" i="1"/>
  <c r="BY2155" i="1"/>
  <c r="BY2154" i="1"/>
  <c r="BY2153" i="1"/>
  <c r="BY2152" i="1"/>
  <c r="BY2151" i="1"/>
  <c r="BY2150" i="1"/>
  <c r="BY2149" i="1"/>
  <c r="BY2148" i="1"/>
  <c r="BY2147" i="1"/>
  <c r="BY2146" i="1"/>
  <c r="BY2145" i="1"/>
  <c r="BY2144" i="1"/>
  <c r="BY2143" i="1"/>
  <c r="BY2142" i="1"/>
  <c r="BY2141" i="1"/>
  <c r="BY2140" i="1"/>
  <c r="BY2139" i="1"/>
  <c r="BY2138" i="1"/>
  <c r="BY2137" i="1"/>
  <c r="BY2136" i="1"/>
  <c r="BY2135" i="1"/>
  <c r="BY2134" i="1"/>
  <c r="BY2133" i="1"/>
  <c r="BY2132" i="1"/>
  <c r="BY2131" i="1"/>
  <c r="BY2130" i="1"/>
  <c r="BY2129" i="1"/>
  <c r="BY2128" i="1"/>
  <c r="BY2127" i="1"/>
  <c r="BY2126" i="1"/>
  <c r="BY2125" i="1"/>
  <c r="BY2124" i="1"/>
  <c r="BY2123" i="1"/>
  <c r="BY2122" i="1"/>
  <c r="BY2121" i="1"/>
  <c r="BY2120" i="1"/>
  <c r="BY2119" i="1"/>
  <c r="BY2118" i="1"/>
  <c r="BY2117" i="1"/>
  <c r="BY2116" i="1"/>
  <c r="BY2115" i="1"/>
  <c r="BY2114" i="1"/>
  <c r="BY2113" i="1"/>
  <c r="BY2112" i="1"/>
  <c r="BY2111" i="1"/>
  <c r="BY2110" i="1"/>
  <c r="BY2109" i="1"/>
  <c r="BY2108" i="1"/>
  <c r="BY2107" i="1"/>
  <c r="BY2106" i="1"/>
  <c r="BY2105" i="1"/>
  <c r="BY2104" i="1"/>
  <c r="BY2103" i="1"/>
  <c r="BY2102" i="1"/>
  <c r="BY2101" i="1"/>
  <c r="BY2100" i="1"/>
  <c r="BY2099" i="1"/>
  <c r="BY2098" i="1"/>
  <c r="BY2097" i="1"/>
  <c r="BY2096" i="1"/>
  <c r="BY2095" i="1"/>
  <c r="BY2094" i="1"/>
  <c r="BY2093" i="1"/>
  <c r="BY2092" i="1"/>
  <c r="BY2091" i="1"/>
  <c r="BY2090" i="1"/>
  <c r="BY2089" i="1"/>
  <c r="BY2088" i="1"/>
  <c r="BY2087" i="1"/>
  <c r="BY2086" i="1"/>
  <c r="BY2085" i="1"/>
  <c r="BY2084" i="1"/>
  <c r="BY2083" i="1"/>
  <c r="BY2082" i="1"/>
  <c r="BY2081" i="1"/>
  <c r="BY2080" i="1"/>
  <c r="BY2079" i="1"/>
  <c r="BY2078" i="1"/>
  <c r="BY2077" i="1"/>
  <c r="BY2076" i="1"/>
  <c r="BY2075" i="1"/>
  <c r="BY2074" i="1"/>
  <c r="BY2073" i="1"/>
  <c r="BY2072" i="1"/>
  <c r="BY2071" i="1"/>
  <c r="BY2070" i="1"/>
  <c r="BY2069" i="1"/>
  <c r="BY2068" i="1"/>
  <c r="BY2067" i="1"/>
  <c r="BY2066" i="1"/>
  <c r="BY2065" i="1"/>
  <c r="BY2064" i="1"/>
  <c r="BY2063" i="1"/>
  <c r="BY2062" i="1"/>
  <c r="BY2061" i="1"/>
  <c r="BY2060" i="1"/>
  <c r="BY2059" i="1"/>
  <c r="BY2058" i="1"/>
  <c r="BY2057" i="1"/>
  <c r="BY2056" i="1"/>
  <c r="BY2055" i="1"/>
  <c r="BY2054" i="1"/>
  <c r="BY2053" i="1"/>
  <c r="BY2052" i="1"/>
  <c r="BY2051" i="1"/>
  <c r="BY2050" i="1"/>
  <c r="BY2049" i="1"/>
  <c r="BY2048" i="1"/>
  <c r="BY2047" i="1"/>
  <c r="BY2046" i="1"/>
  <c r="BY2045" i="1"/>
  <c r="BY2044" i="1"/>
  <c r="BY2043" i="1"/>
  <c r="BY2042" i="1"/>
  <c r="BY2041" i="1"/>
  <c r="BY2040" i="1"/>
  <c r="BY2039" i="1"/>
  <c r="BY2038" i="1"/>
  <c r="BY2037" i="1"/>
  <c r="BY2036" i="1"/>
  <c r="BY2035" i="1"/>
  <c r="BY2034" i="1"/>
  <c r="BY2033" i="1"/>
  <c r="BY2032" i="1"/>
  <c r="BY2031" i="1"/>
  <c r="BY2030" i="1"/>
  <c r="BY2029" i="1"/>
  <c r="BY2028" i="1"/>
  <c r="BY2027" i="1"/>
  <c r="BY2026" i="1"/>
  <c r="BY2025" i="1"/>
  <c r="BY2024" i="1"/>
  <c r="BY2023" i="1"/>
  <c r="BY2022" i="1"/>
  <c r="BY2021" i="1"/>
  <c r="BY2020" i="1"/>
  <c r="BY2019" i="1"/>
  <c r="BY2018" i="1"/>
  <c r="BY2017" i="1"/>
  <c r="BY2016" i="1"/>
  <c r="BY2015" i="1"/>
  <c r="BY2014" i="1"/>
  <c r="BY2013" i="1"/>
  <c r="BY2012" i="1"/>
  <c r="BY2011" i="1"/>
  <c r="BY2010" i="1"/>
  <c r="BY2009" i="1"/>
  <c r="BY2008" i="1"/>
  <c r="BY2007" i="1"/>
  <c r="BY2006" i="1"/>
  <c r="BY2005" i="1"/>
  <c r="BY2004" i="1"/>
  <c r="BY2003" i="1"/>
  <c r="BY2002" i="1"/>
  <c r="BY2001" i="1"/>
  <c r="BY2000" i="1"/>
  <c r="BY1999" i="1"/>
  <c r="BY1998" i="1"/>
  <c r="BY1997" i="1"/>
  <c r="BY1996" i="1"/>
  <c r="BY1995" i="1"/>
  <c r="BY1994" i="1"/>
  <c r="BY1993" i="1"/>
  <c r="BY1992" i="1"/>
  <c r="BY1991" i="1"/>
  <c r="BY1990" i="1"/>
  <c r="BY1989" i="1"/>
  <c r="BY1988" i="1"/>
  <c r="BY1987" i="1"/>
  <c r="BY1986" i="1"/>
  <c r="BY1985" i="1"/>
  <c r="BY1984" i="1"/>
  <c r="BY1983" i="1"/>
  <c r="BY1982" i="1"/>
  <c r="BY1981" i="1"/>
  <c r="BY1980" i="1"/>
  <c r="BY1979" i="1"/>
  <c r="BY1978" i="1"/>
  <c r="BY1977" i="1"/>
  <c r="BY1976" i="1"/>
  <c r="BY1975" i="1"/>
  <c r="BY1974" i="1"/>
  <c r="BY1973" i="1"/>
  <c r="BY1972" i="1"/>
  <c r="BY1971" i="1"/>
  <c r="BY1970" i="1"/>
  <c r="BY1969" i="1"/>
  <c r="BY1968" i="1"/>
  <c r="BY1967" i="1"/>
  <c r="BY1966" i="1"/>
  <c r="BY1965" i="1"/>
  <c r="BY1964" i="1"/>
  <c r="BY1963" i="1"/>
  <c r="BY1962" i="1"/>
  <c r="BY1961" i="1"/>
  <c r="BY1960" i="1"/>
  <c r="BY1959" i="1"/>
  <c r="BY1958" i="1"/>
  <c r="BY1957" i="1"/>
  <c r="BY1956" i="1"/>
  <c r="BY1955" i="1"/>
  <c r="BY1954" i="1"/>
  <c r="BY1953" i="1"/>
  <c r="BY1952" i="1"/>
  <c r="BY1951" i="1"/>
  <c r="BY1950" i="1"/>
  <c r="BY1949" i="1"/>
  <c r="BY1948" i="1"/>
  <c r="BY1947" i="1"/>
  <c r="BY1946" i="1"/>
  <c r="BY1945" i="1"/>
  <c r="BY1944" i="1"/>
  <c r="BY1943" i="1"/>
  <c r="BY1942" i="1"/>
  <c r="BY1941" i="1"/>
  <c r="BY1940" i="1"/>
  <c r="BY1939" i="1"/>
  <c r="BY1938" i="1"/>
  <c r="BY1937" i="1"/>
  <c r="BY1936" i="1"/>
  <c r="BY1935" i="1"/>
  <c r="BY1934" i="1"/>
  <c r="BY1933" i="1"/>
  <c r="BY1932" i="1"/>
  <c r="BY1931" i="1"/>
  <c r="BY1930" i="1"/>
  <c r="BY1929" i="1"/>
  <c r="BY1928" i="1"/>
  <c r="BY1927" i="1"/>
  <c r="BY1926" i="1"/>
  <c r="BY1925" i="1"/>
  <c r="BY1924" i="1"/>
  <c r="BY1923" i="1"/>
  <c r="BY1922" i="1"/>
  <c r="BY1921" i="1"/>
  <c r="BY1920" i="1"/>
  <c r="BY1919" i="1"/>
  <c r="BY1918" i="1"/>
  <c r="BY1917" i="1"/>
  <c r="BY1916" i="1"/>
  <c r="BY1915" i="1"/>
  <c r="BY1914" i="1"/>
  <c r="BY1913" i="1"/>
  <c r="BY1912" i="1"/>
  <c r="BY1911" i="1"/>
  <c r="BY1910" i="1"/>
  <c r="BY1909" i="1"/>
  <c r="BY1908" i="1"/>
  <c r="BY1907" i="1"/>
  <c r="BY1906" i="1"/>
  <c r="BY1905" i="1"/>
  <c r="BY1904" i="1"/>
  <c r="BY1903" i="1"/>
  <c r="BY1902" i="1"/>
  <c r="BY1901" i="1"/>
  <c r="BY1900" i="1"/>
  <c r="BY1899" i="1"/>
  <c r="BY1898" i="1"/>
  <c r="BY1897" i="1"/>
  <c r="BY1896" i="1"/>
  <c r="BY1895" i="1"/>
  <c r="BY1894" i="1"/>
  <c r="BY1893" i="1"/>
  <c r="BY1892" i="1"/>
  <c r="BY1891" i="1"/>
  <c r="BY1890" i="1"/>
  <c r="BY1889" i="1"/>
  <c r="BY1888" i="1"/>
  <c r="BY1887" i="1"/>
  <c r="BY1886" i="1"/>
  <c r="BY1885" i="1"/>
  <c r="BY1884" i="1"/>
  <c r="BY1883" i="1"/>
  <c r="BY1882" i="1"/>
  <c r="BY1881" i="1"/>
  <c r="BY1880" i="1"/>
  <c r="BY1879" i="1"/>
  <c r="BY1878" i="1"/>
  <c r="BY1877" i="1"/>
  <c r="BY1876" i="1"/>
  <c r="BY1875" i="1"/>
  <c r="BY1874" i="1"/>
  <c r="BY1873" i="1"/>
  <c r="BY1872" i="1"/>
  <c r="BY1871" i="1"/>
  <c r="BY1870" i="1"/>
  <c r="BY1869" i="1"/>
  <c r="BY1868" i="1"/>
  <c r="BY1867" i="1"/>
  <c r="BY1866" i="1"/>
  <c r="BY1865" i="1"/>
  <c r="BY1864" i="1"/>
  <c r="BY1863" i="1"/>
  <c r="BY1862" i="1"/>
  <c r="BY1861" i="1"/>
  <c r="BY1860" i="1"/>
  <c r="BY1859" i="1"/>
  <c r="BY1858" i="1"/>
  <c r="BY1857" i="1"/>
  <c r="BY1856" i="1"/>
  <c r="BY1855" i="1"/>
  <c r="BY1854" i="1"/>
  <c r="BY1853" i="1"/>
  <c r="BY1852" i="1"/>
  <c r="BY1851" i="1"/>
  <c r="BY1850" i="1"/>
  <c r="BY1849" i="1"/>
  <c r="BY1848" i="1"/>
  <c r="BY1847" i="1"/>
  <c r="BY1846" i="1"/>
  <c r="BY1845" i="1"/>
  <c r="BY1844" i="1"/>
  <c r="BY1843" i="1"/>
  <c r="BY1842" i="1"/>
  <c r="BY1841" i="1"/>
  <c r="BY1840" i="1"/>
  <c r="BY1839" i="1"/>
  <c r="BY1838" i="1"/>
  <c r="BY1837" i="1"/>
  <c r="BY1836" i="1"/>
  <c r="BY1835" i="1"/>
  <c r="BY1834" i="1"/>
  <c r="BY1833" i="1"/>
  <c r="BY1832" i="1"/>
  <c r="BY1831" i="1"/>
  <c r="BY1830" i="1"/>
  <c r="BY1829" i="1"/>
  <c r="BY1828" i="1"/>
  <c r="BY1827" i="1"/>
  <c r="BY1826" i="1"/>
  <c r="BY1825" i="1"/>
  <c r="BY1824" i="1"/>
  <c r="BY1823" i="1"/>
  <c r="BY1822" i="1"/>
  <c r="BY1821" i="1"/>
  <c r="BY1820" i="1"/>
  <c r="BY1819" i="1"/>
  <c r="BY1818" i="1"/>
  <c r="BY1817" i="1"/>
  <c r="BY1816" i="1"/>
  <c r="BY1815" i="1"/>
  <c r="BY1814" i="1"/>
  <c r="BY1813" i="1"/>
  <c r="BY1812" i="1"/>
  <c r="BY1811" i="1"/>
  <c r="BY1810" i="1"/>
  <c r="BY1809" i="1"/>
  <c r="BY1808" i="1"/>
  <c r="BY1807" i="1"/>
  <c r="BY1806" i="1"/>
  <c r="BY1805" i="1"/>
  <c r="BY1804" i="1"/>
  <c r="BY1803" i="1"/>
  <c r="BY1802" i="1"/>
  <c r="BY1801" i="1"/>
  <c r="BY1800" i="1"/>
  <c r="BY1799" i="1"/>
  <c r="BY1798" i="1"/>
  <c r="BY1797" i="1"/>
  <c r="BY1796" i="1"/>
  <c r="BY1795" i="1"/>
  <c r="BY1794" i="1"/>
  <c r="BY1793" i="1"/>
  <c r="BY1792" i="1"/>
  <c r="BY1791" i="1"/>
  <c r="BY1790" i="1"/>
  <c r="BY1789" i="1"/>
  <c r="BY1788" i="1"/>
  <c r="BY1787" i="1"/>
  <c r="BY1786" i="1"/>
  <c r="BY1785" i="1"/>
  <c r="BY1784" i="1"/>
  <c r="BY1783" i="1"/>
  <c r="BY1782" i="1"/>
  <c r="BY1781" i="1"/>
  <c r="BY1780" i="1"/>
  <c r="BY1779" i="1"/>
  <c r="BY1778" i="1"/>
  <c r="BY1777" i="1"/>
  <c r="BY1776" i="1"/>
  <c r="BY1775" i="1"/>
  <c r="BY1774" i="1"/>
  <c r="BY1773" i="1"/>
  <c r="BY1772" i="1"/>
  <c r="BY1771" i="1"/>
  <c r="BY1770" i="1"/>
  <c r="BY1769" i="1"/>
  <c r="BY1768" i="1"/>
  <c r="BY1767" i="1"/>
  <c r="BY1766" i="1"/>
  <c r="BY1765" i="1"/>
  <c r="BY1764" i="1"/>
  <c r="BY1763" i="1"/>
  <c r="BY1762" i="1"/>
  <c r="BY1761" i="1"/>
  <c r="BY1760" i="1"/>
  <c r="BY1759" i="1"/>
  <c r="BY1758" i="1"/>
  <c r="BY1757" i="1"/>
  <c r="BY1756" i="1"/>
  <c r="BY1755" i="1"/>
  <c r="BY1754" i="1"/>
  <c r="BY1753" i="1"/>
  <c r="BY1752" i="1"/>
  <c r="BY1751" i="1"/>
  <c r="BY1750" i="1"/>
  <c r="BY1749" i="1"/>
  <c r="BY1748" i="1"/>
  <c r="BY1747" i="1"/>
  <c r="BY1746" i="1"/>
  <c r="BY1745" i="1"/>
  <c r="BY1744" i="1"/>
  <c r="BY1743" i="1"/>
  <c r="BY1742" i="1"/>
  <c r="BY1741" i="1"/>
  <c r="BY1740" i="1"/>
  <c r="BY1739" i="1"/>
  <c r="BY1738" i="1"/>
  <c r="BY1737" i="1"/>
  <c r="BY1736" i="1"/>
  <c r="BY1735" i="1"/>
  <c r="BY1734" i="1"/>
  <c r="BY1733" i="1"/>
  <c r="BY1732" i="1"/>
  <c r="BY1731" i="1"/>
  <c r="BY1730" i="1"/>
  <c r="BY1729" i="1"/>
  <c r="BY1728" i="1"/>
  <c r="BY1727" i="1"/>
  <c r="BY1726" i="1"/>
  <c r="BY1725" i="1"/>
  <c r="BY1724" i="1"/>
  <c r="BY1723" i="1"/>
  <c r="BY1722" i="1"/>
  <c r="BY1721" i="1"/>
  <c r="BY1720" i="1"/>
  <c r="BY1719" i="1"/>
  <c r="BY1718" i="1"/>
  <c r="BY1717" i="1"/>
  <c r="BY1716" i="1"/>
  <c r="BY1715" i="1"/>
  <c r="BY1714" i="1"/>
  <c r="BY1713" i="1"/>
  <c r="BY1712" i="1"/>
  <c r="BY1711" i="1"/>
  <c r="BY1710" i="1"/>
  <c r="BY1709" i="1"/>
  <c r="BY1708" i="1"/>
  <c r="BY1707" i="1"/>
  <c r="BY1706" i="1"/>
  <c r="BY1705" i="1"/>
  <c r="BY1704" i="1"/>
  <c r="BY1703" i="1"/>
  <c r="BY1702" i="1"/>
  <c r="BY1701" i="1"/>
  <c r="BY1700" i="1"/>
  <c r="BY1699" i="1"/>
  <c r="BY1698" i="1"/>
  <c r="BY1697" i="1"/>
  <c r="BY1696" i="1"/>
  <c r="BY1695" i="1"/>
  <c r="BY1694" i="1"/>
  <c r="BY1693" i="1"/>
  <c r="BY1692" i="1"/>
  <c r="BY1691" i="1"/>
  <c r="BY1690" i="1"/>
  <c r="BY1689" i="1"/>
  <c r="BY1688" i="1"/>
  <c r="BY1687" i="1"/>
  <c r="BY1686" i="1"/>
  <c r="BY1685" i="1"/>
  <c r="BY1684" i="1"/>
  <c r="BY1683" i="1"/>
  <c r="BY1682" i="1"/>
  <c r="BY1681" i="1"/>
  <c r="BY1680" i="1"/>
  <c r="BY1679" i="1"/>
  <c r="BY1678" i="1"/>
  <c r="BY1677" i="1"/>
  <c r="BY1676" i="1"/>
  <c r="BY1675" i="1"/>
  <c r="BY1674" i="1"/>
  <c r="BY1673" i="1"/>
  <c r="BY1672" i="1"/>
  <c r="BY1671" i="1"/>
  <c r="BY1670" i="1"/>
  <c r="BY1669" i="1"/>
  <c r="BY1668" i="1"/>
  <c r="BY1667" i="1"/>
  <c r="BY1666" i="1"/>
  <c r="BY1665" i="1"/>
  <c r="BY1664" i="1"/>
  <c r="BY1663" i="1"/>
  <c r="BY1662" i="1"/>
  <c r="BY1661" i="1"/>
  <c r="BY1660" i="1"/>
  <c r="BY1659" i="1"/>
  <c r="BY1658" i="1"/>
  <c r="BY1657" i="1"/>
  <c r="BY1656" i="1"/>
  <c r="BY1655" i="1"/>
  <c r="BY1654" i="1"/>
  <c r="BY1653" i="1"/>
  <c r="BY1652" i="1"/>
  <c r="BY1651" i="1"/>
  <c r="BY1650" i="1"/>
  <c r="BY1649" i="1"/>
  <c r="BY1648" i="1"/>
  <c r="BY1647" i="1"/>
  <c r="BY1646" i="1"/>
  <c r="BY1645" i="1"/>
  <c r="BY1644" i="1"/>
  <c r="BY1643" i="1"/>
  <c r="BY1642" i="1"/>
  <c r="BY1641" i="1"/>
  <c r="BY1640" i="1"/>
  <c r="BY1639" i="1"/>
  <c r="BY1638" i="1"/>
  <c r="BY1637" i="1"/>
  <c r="BY1636" i="1"/>
  <c r="BY1635" i="1"/>
  <c r="BY1634" i="1"/>
  <c r="BY1633" i="1"/>
  <c r="BY1632" i="1"/>
  <c r="BY1631" i="1"/>
  <c r="BY1630" i="1"/>
  <c r="BY1629" i="1"/>
  <c r="BY1628" i="1"/>
  <c r="BY1627" i="1"/>
  <c r="BY1626" i="1"/>
  <c r="BY1625" i="1"/>
  <c r="BY1624" i="1"/>
  <c r="BY1623" i="1"/>
  <c r="BY1622" i="1"/>
  <c r="BY1621" i="1"/>
  <c r="BY1620" i="1"/>
  <c r="BY1619" i="1"/>
  <c r="BY1618" i="1"/>
  <c r="BY1617" i="1"/>
  <c r="BY1616" i="1"/>
  <c r="BY1615" i="1"/>
  <c r="BY1614" i="1"/>
  <c r="BY1613" i="1"/>
  <c r="BY1612" i="1"/>
  <c r="BY1611" i="1"/>
  <c r="BY1610" i="1"/>
  <c r="BY1609" i="1"/>
  <c r="BY1608" i="1"/>
  <c r="BY1607" i="1"/>
  <c r="BY1606" i="1"/>
  <c r="BY1605" i="1"/>
  <c r="BY1604" i="1"/>
  <c r="BY1603" i="1"/>
  <c r="BY1602" i="1"/>
  <c r="BY1601" i="1"/>
  <c r="BY1600" i="1"/>
  <c r="BY1599" i="1"/>
  <c r="BY1598" i="1"/>
  <c r="BY1597" i="1"/>
  <c r="BY1596" i="1"/>
  <c r="BY1595" i="1"/>
  <c r="BY1594" i="1"/>
  <c r="BY1593" i="1"/>
  <c r="BY1592" i="1"/>
  <c r="BY1591" i="1"/>
  <c r="BY1590" i="1"/>
  <c r="BY1589" i="1"/>
  <c r="BY1588" i="1"/>
  <c r="BY1587" i="1"/>
  <c r="BY1586" i="1"/>
  <c r="BY1585" i="1"/>
  <c r="BY1584" i="1"/>
  <c r="BY1583" i="1"/>
  <c r="BY1582" i="1"/>
  <c r="BY1581" i="1"/>
  <c r="BY1580" i="1"/>
  <c r="BY1579" i="1"/>
  <c r="BY1578" i="1"/>
  <c r="BY1577" i="1"/>
  <c r="BY1576" i="1"/>
  <c r="BY1575" i="1"/>
  <c r="BY1574" i="1"/>
  <c r="BY1573" i="1"/>
  <c r="BY1572" i="1"/>
  <c r="BY1571" i="1"/>
  <c r="BY1570" i="1"/>
  <c r="BY1569" i="1"/>
  <c r="BY1568" i="1"/>
  <c r="BY1567" i="1"/>
  <c r="BY1566" i="1"/>
  <c r="BY1565" i="1"/>
  <c r="BY1564" i="1"/>
  <c r="BY1563" i="1"/>
  <c r="BY1562" i="1"/>
  <c r="BY1561" i="1"/>
  <c r="BY1560" i="1"/>
  <c r="BY1559" i="1"/>
  <c r="BY1558" i="1"/>
  <c r="BY1557" i="1"/>
  <c r="BY1556" i="1"/>
  <c r="BY1555" i="1"/>
  <c r="BY1554" i="1"/>
  <c r="BY1553" i="1"/>
  <c r="BY1552" i="1"/>
  <c r="BY1551" i="1"/>
  <c r="BY1550" i="1"/>
  <c r="BY1549" i="1"/>
  <c r="BY1548" i="1"/>
  <c r="BY1547" i="1"/>
  <c r="BY1546" i="1"/>
  <c r="BY1545" i="1"/>
  <c r="BY1544" i="1"/>
  <c r="BY1543" i="1"/>
  <c r="BY1542" i="1"/>
  <c r="BY1541" i="1"/>
  <c r="BY1540" i="1"/>
  <c r="BY1539" i="1"/>
  <c r="BY1538" i="1"/>
  <c r="BY1537" i="1"/>
  <c r="BY1536" i="1"/>
  <c r="BY1535" i="1"/>
  <c r="BY1534" i="1"/>
  <c r="BY1533" i="1"/>
  <c r="BY1532" i="1"/>
  <c r="BY1531" i="1"/>
  <c r="BY1530" i="1"/>
  <c r="BY1529" i="1"/>
  <c r="BY1528" i="1"/>
  <c r="BY1527" i="1"/>
  <c r="BY1526" i="1"/>
  <c r="BY1525" i="1"/>
  <c r="BY1524" i="1"/>
  <c r="BY1523" i="1"/>
  <c r="BY1522" i="1"/>
  <c r="BY1521" i="1"/>
  <c r="BY1520" i="1"/>
  <c r="BY1519" i="1"/>
  <c r="BY1518" i="1"/>
  <c r="BY1517" i="1"/>
  <c r="BY1516" i="1"/>
  <c r="BY1515" i="1"/>
  <c r="BY1514" i="1"/>
  <c r="BY1513" i="1"/>
  <c r="BY1512" i="1"/>
  <c r="BY1511" i="1"/>
  <c r="BY1510" i="1"/>
  <c r="BY1509" i="1"/>
  <c r="BY1508" i="1"/>
  <c r="BY1507" i="1"/>
  <c r="BY1506" i="1"/>
  <c r="BY1505" i="1"/>
  <c r="BY1504" i="1"/>
  <c r="BY1503" i="1"/>
  <c r="BY1502" i="1"/>
  <c r="BY1501" i="1"/>
  <c r="BY1500" i="1"/>
  <c r="BY1499" i="1"/>
  <c r="BY1498" i="1"/>
  <c r="BY1497" i="1"/>
  <c r="BY1496" i="1"/>
  <c r="BY1495" i="1"/>
  <c r="BY1494" i="1"/>
  <c r="BY1493" i="1"/>
  <c r="BY1492" i="1"/>
  <c r="BY1491" i="1"/>
  <c r="BY1490" i="1"/>
  <c r="BY1489" i="1"/>
  <c r="BY1488" i="1"/>
  <c r="BY1487" i="1"/>
  <c r="BY1486" i="1"/>
  <c r="BY1485" i="1"/>
  <c r="BY1484" i="1"/>
  <c r="BY1483" i="1"/>
  <c r="BY1482" i="1"/>
  <c r="BY1481" i="1"/>
  <c r="BY1480" i="1"/>
  <c r="BY1479" i="1"/>
  <c r="BY1478" i="1"/>
  <c r="BY1477" i="1"/>
  <c r="BY1476" i="1"/>
  <c r="BY1475" i="1"/>
  <c r="BY1474" i="1"/>
  <c r="BY1473" i="1"/>
  <c r="BY1472" i="1"/>
  <c r="BY1471" i="1"/>
  <c r="BY1470" i="1"/>
  <c r="BY1469" i="1"/>
  <c r="BY1468" i="1"/>
  <c r="BY1467" i="1"/>
  <c r="BY1466" i="1"/>
  <c r="BY1465" i="1"/>
  <c r="BY1464" i="1"/>
  <c r="BY1463" i="1"/>
  <c r="BY1462" i="1"/>
  <c r="BY1461" i="1"/>
  <c r="BY1460" i="1"/>
  <c r="BY1459" i="1"/>
  <c r="BY1458" i="1"/>
  <c r="BY1457" i="1"/>
  <c r="BY1456" i="1"/>
  <c r="BY1455" i="1"/>
  <c r="BY1454" i="1"/>
  <c r="BY1453" i="1"/>
  <c r="BY1452" i="1"/>
  <c r="BY1451" i="1"/>
  <c r="BY1450" i="1"/>
  <c r="BY1449" i="1"/>
  <c r="BY1448" i="1"/>
  <c r="BY1447" i="1"/>
  <c r="BY1446" i="1"/>
  <c r="BY1445" i="1"/>
  <c r="BY1444" i="1"/>
  <c r="BY1443" i="1"/>
  <c r="BY1442" i="1"/>
  <c r="BY1441" i="1"/>
  <c r="BY1440" i="1"/>
  <c r="BY1439" i="1"/>
  <c r="BY1438" i="1"/>
  <c r="BY1437" i="1"/>
  <c r="BY1436" i="1"/>
  <c r="BY1435" i="1"/>
  <c r="BY1434" i="1"/>
  <c r="BY1433" i="1"/>
  <c r="BY1432" i="1"/>
  <c r="BY1431" i="1"/>
  <c r="BY1430" i="1"/>
  <c r="BY1429" i="1"/>
  <c r="BY1428" i="1"/>
  <c r="BY1427" i="1"/>
  <c r="BY1426" i="1"/>
  <c r="BY1425" i="1"/>
  <c r="BY1424" i="1"/>
  <c r="BY1423" i="1"/>
  <c r="BY1422" i="1"/>
  <c r="BY1421" i="1"/>
  <c r="BY1420" i="1"/>
  <c r="BY1419" i="1"/>
  <c r="BY1418" i="1"/>
  <c r="BY1417" i="1"/>
  <c r="BY1416" i="1"/>
  <c r="BY1415" i="1"/>
  <c r="BY1414" i="1"/>
  <c r="BY1413" i="1"/>
  <c r="BY1412" i="1"/>
  <c r="BY1411" i="1"/>
  <c r="BY1410" i="1"/>
  <c r="BY1409" i="1"/>
  <c r="BY1408" i="1"/>
  <c r="BY1407" i="1"/>
  <c r="BY1406" i="1"/>
  <c r="BY1405" i="1"/>
  <c r="BY1404" i="1"/>
  <c r="BY1403" i="1"/>
  <c r="BY1402" i="1"/>
  <c r="BY1401" i="1"/>
  <c r="BY1400" i="1"/>
  <c r="BY1399" i="1"/>
  <c r="BY1398" i="1"/>
  <c r="BY1397" i="1"/>
  <c r="BY1396" i="1"/>
  <c r="BY1395" i="1"/>
  <c r="BY1394" i="1"/>
  <c r="BY1393" i="1"/>
  <c r="BY1392" i="1"/>
  <c r="BY1391" i="1"/>
  <c r="BY1390" i="1"/>
  <c r="BY1389" i="1"/>
  <c r="BY1388" i="1"/>
  <c r="BY1387" i="1"/>
  <c r="BY1386" i="1"/>
  <c r="BY1385" i="1"/>
  <c r="BY1384" i="1"/>
  <c r="BY1383" i="1"/>
  <c r="BY1382" i="1"/>
  <c r="BY1381" i="1"/>
  <c r="BY1380" i="1"/>
  <c r="BY1379" i="1"/>
  <c r="BY1378" i="1"/>
  <c r="BY1377" i="1"/>
  <c r="BY1376" i="1"/>
  <c r="BY1375" i="1"/>
  <c r="BY1374" i="1"/>
  <c r="BY1373" i="1"/>
  <c r="BY1372" i="1"/>
  <c r="BY1371" i="1"/>
  <c r="BY1370" i="1"/>
  <c r="BY1369" i="1"/>
  <c r="BY1368" i="1"/>
  <c r="BY1367" i="1"/>
  <c r="BY1366" i="1"/>
  <c r="BY1365" i="1"/>
  <c r="BY1364" i="1"/>
  <c r="BY1363" i="1"/>
  <c r="BY1362" i="1"/>
  <c r="BY1361" i="1"/>
  <c r="BY1360" i="1"/>
  <c r="BY1359" i="1"/>
  <c r="BY1358" i="1"/>
  <c r="BY1357" i="1"/>
  <c r="BY1356" i="1"/>
  <c r="BY1355" i="1"/>
  <c r="BY1354" i="1"/>
  <c r="BY1353" i="1"/>
  <c r="BY1352" i="1"/>
  <c r="BY1351" i="1"/>
  <c r="BY1350" i="1"/>
  <c r="BY1349" i="1"/>
  <c r="BY1348" i="1"/>
  <c r="BY1347" i="1"/>
  <c r="BY1346" i="1"/>
  <c r="BY1345" i="1"/>
  <c r="BY1344" i="1"/>
  <c r="BY1343" i="1"/>
  <c r="BY1342" i="1"/>
  <c r="BY1341" i="1"/>
  <c r="BY1340" i="1"/>
  <c r="BY1339" i="1"/>
  <c r="BY1338" i="1"/>
  <c r="BY1337" i="1"/>
  <c r="BY1336" i="1"/>
  <c r="BY1335" i="1"/>
  <c r="BY1334" i="1"/>
  <c r="BY1333" i="1"/>
  <c r="BY1332" i="1"/>
  <c r="BY1331" i="1"/>
  <c r="BY1330" i="1"/>
  <c r="BY1329" i="1"/>
  <c r="BY1328" i="1"/>
  <c r="BY1327" i="1"/>
  <c r="BY1326" i="1"/>
  <c r="BY1325" i="1"/>
  <c r="BY1324" i="1"/>
  <c r="BY1323" i="1"/>
  <c r="BY1322" i="1"/>
  <c r="BY1321" i="1"/>
  <c r="BY1320" i="1"/>
  <c r="BY1319" i="1"/>
  <c r="BY1318" i="1"/>
  <c r="BY1317" i="1"/>
  <c r="BY1316" i="1"/>
  <c r="BY1315" i="1"/>
  <c r="BY1314" i="1"/>
  <c r="BY1313" i="1"/>
  <c r="BY1312" i="1"/>
  <c r="BY1311" i="1"/>
  <c r="BY1310" i="1"/>
  <c r="BY1309" i="1"/>
  <c r="BY1308" i="1"/>
  <c r="BY1307" i="1"/>
  <c r="BY1306" i="1"/>
  <c r="BY1305" i="1"/>
  <c r="BY1304" i="1"/>
  <c r="BY1303" i="1"/>
  <c r="BY1302" i="1"/>
  <c r="BY1301" i="1"/>
  <c r="BY1300" i="1"/>
  <c r="BY1299" i="1"/>
  <c r="BY1298" i="1"/>
  <c r="BY1297" i="1"/>
  <c r="BY1296" i="1"/>
  <c r="BY1295" i="1"/>
  <c r="BY1294" i="1"/>
  <c r="BY1293" i="1"/>
  <c r="BY1292" i="1"/>
  <c r="BY1291" i="1"/>
  <c r="BY1290" i="1"/>
  <c r="BY1289" i="1"/>
  <c r="BY1288" i="1"/>
  <c r="BY1287" i="1"/>
  <c r="BY1286" i="1"/>
  <c r="BY1285" i="1"/>
  <c r="BY1284" i="1"/>
  <c r="BY1283" i="1"/>
  <c r="BY1282" i="1"/>
  <c r="BY1281" i="1"/>
  <c r="BY1280" i="1"/>
  <c r="BY1279" i="1"/>
  <c r="BY1278" i="1"/>
  <c r="BY1277" i="1"/>
  <c r="BY1276" i="1"/>
  <c r="BY1275" i="1"/>
  <c r="BY1274" i="1"/>
  <c r="BY1273" i="1"/>
  <c r="BY1272" i="1"/>
  <c r="BY1271" i="1"/>
  <c r="BY1270" i="1"/>
  <c r="BY1269" i="1"/>
  <c r="BY1268" i="1"/>
  <c r="BY1267" i="1"/>
  <c r="BY1266" i="1"/>
  <c r="BY1265" i="1"/>
  <c r="BY1264" i="1"/>
  <c r="BY1263" i="1"/>
  <c r="BY1262" i="1"/>
  <c r="BY1261" i="1"/>
  <c r="BY1260" i="1"/>
  <c r="BY1259" i="1"/>
  <c r="BY1258" i="1"/>
  <c r="BY1257" i="1"/>
  <c r="BY1256" i="1"/>
  <c r="BY1255" i="1"/>
  <c r="BY1254" i="1"/>
  <c r="BY1253" i="1"/>
  <c r="BY1252" i="1"/>
  <c r="BY1251" i="1"/>
  <c r="BY1250" i="1"/>
  <c r="BY1249" i="1"/>
  <c r="BY1248" i="1"/>
  <c r="BY1247" i="1"/>
  <c r="BY1246" i="1"/>
  <c r="BY1245" i="1"/>
  <c r="BY1244" i="1"/>
  <c r="BY1243" i="1"/>
  <c r="BY1242" i="1"/>
  <c r="BY1241" i="1"/>
  <c r="BY1240" i="1"/>
  <c r="BY1239" i="1"/>
  <c r="BY1238" i="1"/>
  <c r="BY1237" i="1"/>
  <c r="BY1236" i="1"/>
  <c r="BY1235" i="1"/>
  <c r="BY1234" i="1"/>
  <c r="BY1233" i="1"/>
  <c r="BY1232" i="1"/>
  <c r="BY1231" i="1"/>
  <c r="BY1230" i="1"/>
  <c r="BY1229" i="1"/>
  <c r="BY1228" i="1"/>
  <c r="BY1227" i="1"/>
  <c r="BY1226" i="1"/>
  <c r="BY1225" i="1"/>
  <c r="BY1224" i="1"/>
  <c r="BY1223" i="1"/>
  <c r="BY1222" i="1"/>
  <c r="BY1221" i="1"/>
  <c r="BY1220" i="1"/>
  <c r="BY1219" i="1"/>
  <c r="BY1218" i="1"/>
  <c r="BY1217" i="1"/>
  <c r="BY1216" i="1"/>
  <c r="BY1215" i="1"/>
  <c r="BY1214" i="1"/>
  <c r="BY1213" i="1"/>
  <c r="BY1212" i="1"/>
  <c r="BY1211" i="1"/>
  <c r="BY1210" i="1"/>
  <c r="BY1209" i="1"/>
  <c r="BY1208" i="1"/>
  <c r="BY1207" i="1"/>
  <c r="BY1206" i="1"/>
  <c r="BY1205" i="1"/>
  <c r="BY1204" i="1"/>
  <c r="BY1203" i="1"/>
  <c r="BY1202" i="1"/>
  <c r="BY1201" i="1"/>
  <c r="BY1200" i="1"/>
  <c r="BY1199" i="1"/>
  <c r="BY1198" i="1"/>
  <c r="BY1197" i="1"/>
  <c r="BY1196" i="1"/>
  <c r="BY1195" i="1"/>
  <c r="BY1194" i="1"/>
  <c r="BY1193" i="1"/>
  <c r="BY1192" i="1"/>
  <c r="BY1191" i="1"/>
  <c r="BY1190" i="1"/>
  <c r="BY1189" i="1"/>
  <c r="BY1188" i="1"/>
  <c r="BY1187" i="1"/>
  <c r="BY1186" i="1"/>
  <c r="BY1185" i="1"/>
  <c r="BY1184" i="1"/>
  <c r="BY1183" i="1"/>
  <c r="BY1182" i="1"/>
  <c r="BY1181" i="1"/>
  <c r="BY1180" i="1"/>
  <c r="BY1179" i="1"/>
  <c r="BY1178" i="1"/>
  <c r="BY1177" i="1"/>
  <c r="BY1176" i="1"/>
  <c r="BY1175" i="1"/>
  <c r="BY1174" i="1"/>
  <c r="BY1173" i="1"/>
  <c r="BY1172" i="1"/>
  <c r="BY1171" i="1"/>
  <c r="BY1170" i="1"/>
  <c r="BY1169" i="1"/>
  <c r="BY1168" i="1"/>
  <c r="BY1167" i="1"/>
  <c r="BY1166" i="1"/>
  <c r="BY1165" i="1"/>
  <c r="BY1164" i="1"/>
  <c r="BY1163" i="1"/>
  <c r="BY1162" i="1"/>
  <c r="BY1161" i="1"/>
  <c r="BY1160" i="1"/>
  <c r="BY1159" i="1"/>
  <c r="BY1158" i="1"/>
  <c r="BY1157" i="1"/>
  <c r="BY1156" i="1"/>
  <c r="BY1155" i="1"/>
  <c r="BY1154" i="1"/>
  <c r="BY1153" i="1"/>
  <c r="BY1152" i="1"/>
  <c r="BY1151" i="1"/>
  <c r="BY1150" i="1"/>
  <c r="BY1149" i="1"/>
  <c r="BY1148" i="1"/>
  <c r="BY1147" i="1"/>
  <c r="BY1146" i="1"/>
  <c r="BY1145" i="1"/>
  <c r="BY1144" i="1"/>
  <c r="BY1143" i="1"/>
  <c r="BY1142" i="1"/>
  <c r="BY1141" i="1"/>
  <c r="BY1140" i="1"/>
  <c r="BY1139" i="1"/>
  <c r="BY1138" i="1"/>
  <c r="BY1137" i="1"/>
  <c r="BY1136" i="1"/>
  <c r="BY1135" i="1"/>
  <c r="BY1134" i="1"/>
  <c r="BY1133" i="1"/>
  <c r="BY1132" i="1"/>
  <c r="BY1131" i="1"/>
  <c r="BY1130" i="1"/>
  <c r="BY1129" i="1"/>
  <c r="BY1128" i="1"/>
  <c r="BY1127" i="1"/>
  <c r="BY1126" i="1"/>
  <c r="BY1125" i="1"/>
  <c r="BY1124" i="1"/>
  <c r="BY1123" i="1"/>
  <c r="BY1122" i="1"/>
  <c r="BY1121" i="1"/>
  <c r="BY1120" i="1"/>
  <c r="BY1119" i="1"/>
  <c r="BY1118" i="1"/>
  <c r="BY1117" i="1"/>
  <c r="BY1116" i="1"/>
  <c r="BY1115" i="1"/>
  <c r="BY1114" i="1"/>
  <c r="BY1113" i="1"/>
  <c r="BY1112" i="1"/>
  <c r="BY1111" i="1"/>
  <c r="BY1110" i="1"/>
  <c r="BY1109" i="1"/>
  <c r="BY1108" i="1"/>
  <c r="BY1107" i="1"/>
  <c r="BY1106" i="1"/>
  <c r="BY1105" i="1"/>
  <c r="BY1104" i="1"/>
  <c r="BY1103" i="1"/>
  <c r="BY1102" i="1"/>
  <c r="BY1101" i="1"/>
  <c r="BY1100" i="1"/>
  <c r="BY1099" i="1"/>
  <c r="BY1098" i="1"/>
  <c r="BY1097" i="1"/>
  <c r="BY1096" i="1"/>
  <c r="BY1095" i="1"/>
  <c r="BY1094" i="1"/>
  <c r="BY1093" i="1"/>
  <c r="BY1092" i="1"/>
  <c r="BY1091" i="1"/>
  <c r="BY1090" i="1"/>
  <c r="BY1089" i="1"/>
  <c r="BY1088" i="1"/>
  <c r="BY1087" i="1"/>
  <c r="BY1086" i="1"/>
  <c r="BY1085" i="1"/>
  <c r="BY1084" i="1"/>
  <c r="BY1083" i="1"/>
  <c r="BY1082" i="1"/>
  <c r="BY1081" i="1"/>
  <c r="BY1080" i="1"/>
  <c r="BY1079" i="1"/>
  <c r="BY1078" i="1"/>
  <c r="BY1077" i="1"/>
  <c r="BY1076" i="1"/>
  <c r="BY1075" i="1"/>
  <c r="BY1074" i="1"/>
  <c r="BY1073" i="1"/>
  <c r="BY1072" i="1"/>
  <c r="BY1071" i="1"/>
  <c r="BY1070" i="1"/>
  <c r="BY1069" i="1"/>
  <c r="BY1068" i="1"/>
  <c r="BY1067" i="1"/>
  <c r="BY1066" i="1"/>
  <c r="BY1065" i="1"/>
  <c r="BY1064" i="1"/>
  <c r="BY1063" i="1"/>
  <c r="BY1062" i="1"/>
  <c r="BY1061" i="1"/>
  <c r="BY1060" i="1"/>
  <c r="BY1059" i="1"/>
  <c r="BY1058" i="1"/>
  <c r="BY1057" i="1"/>
  <c r="BY1056" i="1"/>
  <c r="BY1055" i="1"/>
  <c r="BY1054" i="1"/>
  <c r="BY1053" i="1"/>
  <c r="BY1052" i="1"/>
  <c r="BY1051" i="1"/>
  <c r="BY1050" i="1"/>
  <c r="BY1049" i="1"/>
  <c r="BY1048" i="1"/>
  <c r="BY1047" i="1"/>
  <c r="BY1046" i="1"/>
  <c r="BY1045" i="1"/>
  <c r="BY1044" i="1"/>
  <c r="BY1043" i="1"/>
  <c r="BY1042" i="1"/>
  <c r="BY1041" i="1"/>
  <c r="BY1040" i="1"/>
  <c r="BY1039" i="1"/>
  <c r="BY1038" i="1"/>
  <c r="BY1037" i="1"/>
  <c r="BY1036" i="1"/>
  <c r="BY1035" i="1"/>
  <c r="BY1034" i="1"/>
  <c r="BY1033" i="1"/>
  <c r="BY1032" i="1"/>
  <c r="BY1031" i="1"/>
  <c r="BY1030" i="1"/>
  <c r="BY1029" i="1"/>
  <c r="BY1028" i="1"/>
  <c r="BY1027" i="1"/>
  <c r="BY1026" i="1"/>
  <c r="BY1025" i="1"/>
  <c r="BY1024" i="1"/>
  <c r="BY1023" i="1"/>
  <c r="BY1022" i="1"/>
  <c r="BY1021" i="1"/>
  <c r="BY1020" i="1"/>
  <c r="BY1019" i="1"/>
  <c r="BY1018" i="1"/>
  <c r="BY1017" i="1"/>
  <c r="BY1016" i="1"/>
  <c r="BY1015" i="1"/>
  <c r="BY1014" i="1"/>
  <c r="BY1013" i="1"/>
  <c r="BY1012" i="1"/>
  <c r="BY1011" i="1"/>
  <c r="BY1010" i="1"/>
  <c r="BY1009" i="1"/>
  <c r="BY1008" i="1"/>
  <c r="BY1007" i="1"/>
  <c r="BY1006" i="1"/>
  <c r="BY1005" i="1"/>
  <c r="BY1004" i="1"/>
  <c r="BY1003" i="1"/>
  <c r="BY1002" i="1"/>
  <c r="BY1001" i="1"/>
  <c r="BY1000" i="1"/>
  <c r="BY999" i="1"/>
  <c r="BY998" i="1"/>
  <c r="BY997" i="1"/>
  <c r="BY996" i="1"/>
  <c r="BY995" i="1"/>
  <c r="BY994" i="1"/>
  <c r="BY993" i="1"/>
  <c r="BY992" i="1"/>
  <c r="BY991" i="1"/>
  <c r="BY990" i="1"/>
  <c r="BY989" i="1"/>
  <c r="BY988" i="1"/>
  <c r="BY987" i="1"/>
  <c r="BY986" i="1"/>
  <c r="BY985" i="1"/>
  <c r="BY984" i="1"/>
  <c r="BY983" i="1"/>
  <c r="BY982" i="1"/>
  <c r="BY981" i="1"/>
  <c r="BY980" i="1"/>
  <c r="BY979" i="1"/>
  <c r="BY978" i="1"/>
  <c r="BY977" i="1"/>
  <c r="BY976" i="1"/>
  <c r="BY975" i="1"/>
  <c r="BY974" i="1"/>
  <c r="BY973" i="1"/>
  <c r="BY972" i="1"/>
  <c r="BY971" i="1"/>
  <c r="BY970" i="1"/>
  <c r="BY969" i="1"/>
  <c r="BY968" i="1"/>
  <c r="BY967" i="1"/>
  <c r="BY966" i="1"/>
  <c r="BY965" i="1"/>
  <c r="BY964" i="1"/>
  <c r="BY963" i="1"/>
  <c r="BY962" i="1"/>
  <c r="BY961" i="1"/>
  <c r="BY960" i="1"/>
  <c r="BY959" i="1"/>
  <c r="BY958" i="1"/>
  <c r="BY957" i="1"/>
  <c r="BY956" i="1"/>
  <c r="BY955" i="1"/>
  <c r="BY954" i="1"/>
  <c r="BY953" i="1"/>
  <c r="BY952" i="1"/>
  <c r="BY951" i="1"/>
  <c r="BY950" i="1"/>
  <c r="BY949" i="1"/>
  <c r="BY948" i="1"/>
  <c r="BY947" i="1"/>
  <c r="BY946" i="1"/>
  <c r="BY945" i="1"/>
  <c r="BY944" i="1"/>
  <c r="BY943" i="1"/>
  <c r="BY942" i="1"/>
  <c r="BY941" i="1"/>
  <c r="BY940" i="1"/>
  <c r="BY939" i="1"/>
  <c r="BY938" i="1"/>
  <c r="BY937" i="1"/>
  <c r="BY936" i="1"/>
  <c r="BY935" i="1"/>
  <c r="BY934" i="1"/>
  <c r="BY933" i="1"/>
  <c r="BY932" i="1"/>
  <c r="BY931" i="1"/>
  <c r="BY930" i="1"/>
  <c r="BY929" i="1"/>
  <c r="BY928" i="1"/>
  <c r="BY927" i="1"/>
  <c r="BY926" i="1"/>
  <c r="BY925" i="1"/>
  <c r="BY924" i="1"/>
  <c r="BY923" i="1"/>
  <c r="BY922" i="1"/>
  <c r="BY921" i="1"/>
  <c r="BY920" i="1"/>
  <c r="BY919" i="1"/>
  <c r="BY918" i="1"/>
  <c r="BY917" i="1"/>
  <c r="BY916" i="1"/>
  <c r="BY915" i="1"/>
  <c r="BY914" i="1"/>
  <c r="BY913" i="1"/>
  <c r="BY912" i="1"/>
  <c r="BY911" i="1"/>
  <c r="BY910" i="1"/>
  <c r="BY909" i="1"/>
  <c r="BY908" i="1"/>
  <c r="BY907" i="1"/>
  <c r="BY906" i="1"/>
  <c r="BY905" i="1"/>
  <c r="BY904" i="1"/>
  <c r="BY903" i="1"/>
  <c r="BY902" i="1"/>
  <c r="BY901" i="1"/>
  <c r="BY900" i="1"/>
  <c r="BY899" i="1"/>
  <c r="BY898" i="1"/>
  <c r="BY897" i="1"/>
  <c r="BY896" i="1"/>
  <c r="BY895" i="1"/>
  <c r="BY894" i="1"/>
  <c r="BY893" i="1"/>
  <c r="BY892" i="1"/>
  <c r="BY891" i="1"/>
  <c r="BY890" i="1"/>
  <c r="BY889" i="1"/>
  <c r="BY888" i="1"/>
  <c r="BY887" i="1"/>
  <c r="BY886" i="1"/>
  <c r="BY885" i="1"/>
  <c r="BY884" i="1"/>
  <c r="BY883" i="1"/>
  <c r="BY882" i="1"/>
  <c r="BY881" i="1"/>
  <c r="BY880" i="1"/>
  <c r="BY879" i="1"/>
  <c r="BY878" i="1"/>
  <c r="BY877" i="1"/>
  <c r="BY876" i="1"/>
  <c r="BY875" i="1"/>
  <c r="BY874" i="1"/>
  <c r="BY873" i="1"/>
  <c r="BY872" i="1"/>
  <c r="BY871" i="1"/>
  <c r="BY870" i="1"/>
  <c r="BY869" i="1"/>
  <c r="BY868" i="1"/>
  <c r="BY867" i="1"/>
  <c r="BY866" i="1"/>
  <c r="BY865" i="1"/>
  <c r="BY864" i="1"/>
  <c r="BY863" i="1"/>
  <c r="BY862" i="1"/>
  <c r="BY861" i="1"/>
  <c r="BY860" i="1"/>
  <c r="BY859" i="1"/>
  <c r="BY858" i="1"/>
  <c r="BY857" i="1"/>
  <c r="BY856" i="1"/>
  <c r="BY855" i="1"/>
  <c r="BY854" i="1"/>
  <c r="BY853" i="1"/>
  <c r="BY852" i="1"/>
  <c r="BY851" i="1"/>
  <c r="BY850" i="1"/>
  <c r="BY849" i="1"/>
  <c r="BY848" i="1"/>
  <c r="BY847" i="1"/>
  <c r="BY846" i="1"/>
  <c r="BY845" i="1"/>
  <c r="BY844" i="1"/>
  <c r="BY843" i="1"/>
  <c r="BY842" i="1"/>
  <c r="BY841" i="1"/>
  <c r="BY840" i="1"/>
  <c r="BY839" i="1"/>
  <c r="BY838" i="1"/>
  <c r="BY837" i="1"/>
  <c r="BY836" i="1"/>
  <c r="BY835" i="1"/>
  <c r="BY834" i="1"/>
  <c r="BY833" i="1"/>
  <c r="BY832" i="1"/>
  <c r="BY831" i="1"/>
  <c r="BY830" i="1"/>
  <c r="BY829" i="1"/>
  <c r="BY828" i="1"/>
  <c r="BY827" i="1"/>
  <c r="BY826" i="1"/>
  <c r="BY825" i="1"/>
  <c r="BY824" i="1"/>
  <c r="BY823" i="1"/>
  <c r="BY822" i="1"/>
  <c r="BY821" i="1"/>
  <c r="BY820" i="1"/>
  <c r="BY819" i="1"/>
  <c r="BY818" i="1"/>
  <c r="BY817" i="1"/>
  <c r="BY816" i="1"/>
  <c r="BY815" i="1"/>
  <c r="BY814" i="1"/>
  <c r="BY813" i="1"/>
  <c r="BY812" i="1"/>
  <c r="BY811" i="1"/>
  <c r="BY810" i="1"/>
  <c r="BY809" i="1"/>
  <c r="BY808" i="1"/>
  <c r="BY807" i="1"/>
  <c r="BY806" i="1"/>
  <c r="BY805" i="1"/>
  <c r="BY804" i="1"/>
  <c r="BY803" i="1"/>
  <c r="BY802" i="1"/>
  <c r="BY801" i="1"/>
  <c r="BY800" i="1"/>
  <c r="BY799" i="1"/>
  <c r="BY798" i="1"/>
  <c r="BY797" i="1"/>
  <c r="BY796" i="1"/>
  <c r="BY795" i="1"/>
  <c r="BY794" i="1"/>
  <c r="BY793" i="1"/>
  <c r="BY792" i="1"/>
  <c r="BY791" i="1"/>
  <c r="BY790" i="1"/>
  <c r="BY789" i="1"/>
  <c r="BY788" i="1"/>
  <c r="BY787" i="1"/>
  <c r="BY786" i="1"/>
  <c r="BY785" i="1"/>
  <c r="BY784" i="1"/>
  <c r="BY783" i="1"/>
  <c r="BY782" i="1"/>
  <c r="BY781" i="1"/>
  <c r="BY780" i="1"/>
  <c r="BY779" i="1"/>
  <c r="BY778" i="1"/>
  <c r="BY777" i="1"/>
  <c r="BY776" i="1"/>
  <c r="BY775" i="1"/>
  <c r="BY774" i="1"/>
  <c r="BY773" i="1"/>
  <c r="BY772" i="1"/>
  <c r="BY771" i="1"/>
  <c r="BY770" i="1"/>
  <c r="BY769" i="1"/>
  <c r="BY768" i="1"/>
  <c r="BY767" i="1"/>
  <c r="BY766" i="1"/>
  <c r="BY765" i="1"/>
  <c r="BY764" i="1"/>
  <c r="BY763" i="1"/>
  <c r="BY762" i="1"/>
  <c r="BY761" i="1"/>
  <c r="BY760" i="1"/>
  <c r="BY759" i="1"/>
  <c r="BY758" i="1"/>
  <c r="BY757" i="1"/>
  <c r="BY756" i="1"/>
  <c r="BY755" i="1"/>
  <c r="BY754" i="1"/>
  <c r="BY753" i="1"/>
  <c r="BY752" i="1"/>
  <c r="BY751" i="1"/>
  <c r="BY750" i="1"/>
  <c r="BY749" i="1"/>
  <c r="BY748" i="1"/>
  <c r="BY747" i="1"/>
  <c r="BY746" i="1"/>
  <c r="BY745" i="1"/>
  <c r="BY744" i="1"/>
  <c r="BY743" i="1"/>
  <c r="BY742" i="1"/>
  <c r="BY741" i="1"/>
  <c r="BY740" i="1"/>
  <c r="BY739" i="1"/>
  <c r="BY738" i="1"/>
  <c r="BY737" i="1"/>
  <c r="BY736" i="1"/>
  <c r="BY735" i="1"/>
  <c r="BY734" i="1"/>
  <c r="BY733" i="1"/>
  <c r="BY732" i="1"/>
  <c r="BY731" i="1"/>
  <c r="BY730" i="1"/>
  <c r="BY729" i="1"/>
  <c r="BY728" i="1"/>
  <c r="BY727" i="1"/>
  <c r="BY726" i="1"/>
  <c r="BY725" i="1"/>
  <c r="BY724" i="1"/>
  <c r="BY723" i="1"/>
  <c r="BY722" i="1"/>
  <c r="BY721" i="1"/>
  <c r="BY720" i="1"/>
  <c r="BY719" i="1"/>
  <c r="BY718" i="1"/>
  <c r="BY717" i="1"/>
  <c r="BY716" i="1"/>
  <c r="BY715" i="1"/>
  <c r="BY714" i="1"/>
  <c r="BY713" i="1"/>
  <c r="BY712" i="1"/>
  <c r="BY711" i="1"/>
  <c r="BY710" i="1"/>
  <c r="BY709" i="1"/>
  <c r="BY708" i="1"/>
  <c r="BY707" i="1"/>
  <c r="BY706" i="1"/>
  <c r="BY705" i="1"/>
  <c r="BY704" i="1"/>
  <c r="BY703" i="1"/>
  <c r="BY702" i="1"/>
  <c r="BY701" i="1"/>
  <c r="BY700" i="1"/>
  <c r="BY699" i="1"/>
  <c r="BY698" i="1"/>
  <c r="BY697" i="1"/>
  <c r="BY696" i="1"/>
  <c r="BY695" i="1"/>
  <c r="BY694" i="1"/>
  <c r="BY693" i="1"/>
  <c r="BY692" i="1"/>
  <c r="BY691" i="1"/>
  <c r="BY690" i="1"/>
  <c r="BY689" i="1"/>
  <c r="BY688" i="1"/>
  <c r="BY687" i="1"/>
  <c r="BY686" i="1"/>
  <c r="BY685" i="1"/>
  <c r="BY684" i="1"/>
  <c r="BY683" i="1"/>
  <c r="BY682" i="1"/>
  <c r="BY681" i="1"/>
  <c r="BY680" i="1"/>
  <c r="BY679" i="1"/>
  <c r="BY678" i="1"/>
  <c r="BY677" i="1"/>
  <c r="BY676" i="1"/>
  <c r="BY675" i="1"/>
  <c r="BY674" i="1"/>
  <c r="BY673" i="1"/>
  <c r="BY672" i="1"/>
  <c r="BY671" i="1"/>
  <c r="BY670" i="1"/>
  <c r="BY669" i="1"/>
  <c r="BY668" i="1"/>
  <c r="BY667" i="1"/>
  <c r="BY666" i="1"/>
  <c r="BY665" i="1"/>
  <c r="BY664" i="1"/>
  <c r="BY663" i="1"/>
  <c r="BY662" i="1"/>
  <c r="BY661" i="1"/>
  <c r="BY660" i="1"/>
  <c r="BY659" i="1"/>
  <c r="BY658" i="1"/>
  <c r="BY657" i="1"/>
  <c r="BY656" i="1"/>
  <c r="BY655" i="1"/>
  <c r="BY654" i="1"/>
  <c r="BY653" i="1"/>
  <c r="BY652" i="1"/>
  <c r="BY651" i="1"/>
  <c r="BY650" i="1"/>
  <c r="BY649" i="1"/>
  <c r="BY648" i="1"/>
  <c r="BY647" i="1"/>
  <c r="BY646" i="1"/>
  <c r="BY645" i="1"/>
  <c r="BY644" i="1"/>
  <c r="BY643" i="1"/>
  <c r="BY642" i="1"/>
  <c r="BY641" i="1"/>
  <c r="BY640" i="1"/>
  <c r="BY639" i="1"/>
  <c r="BY638" i="1"/>
  <c r="BY637" i="1"/>
  <c r="BY636" i="1"/>
  <c r="BY635" i="1"/>
  <c r="BY634" i="1"/>
  <c r="BY633" i="1"/>
  <c r="BY632" i="1"/>
  <c r="BY631" i="1"/>
  <c r="BY630" i="1"/>
  <c r="BY629" i="1"/>
  <c r="BY628" i="1"/>
  <c r="BY627" i="1"/>
  <c r="BY626" i="1"/>
  <c r="BY625" i="1"/>
  <c r="BY624" i="1"/>
  <c r="BY623" i="1"/>
  <c r="BY622" i="1"/>
  <c r="BY621" i="1"/>
  <c r="BY620" i="1"/>
  <c r="BY619" i="1"/>
  <c r="BY618" i="1"/>
  <c r="BY617" i="1"/>
  <c r="BY616" i="1"/>
  <c r="BY615" i="1"/>
  <c r="BY614" i="1"/>
  <c r="BY613" i="1"/>
  <c r="BY612" i="1"/>
  <c r="BY611" i="1"/>
  <c r="BY610" i="1"/>
  <c r="BY609" i="1"/>
  <c r="BY608" i="1"/>
  <c r="BY607" i="1"/>
  <c r="BY606" i="1"/>
  <c r="BY605" i="1"/>
  <c r="BY604" i="1"/>
  <c r="BY603" i="1"/>
  <c r="BY602" i="1"/>
  <c r="BY601" i="1"/>
  <c r="BY600" i="1"/>
  <c r="BY599" i="1"/>
  <c r="BY598" i="1"/>
  <c r="BY597" i="1"/>
  <c r="BY596" i="1"/>
  <c r="BY595" i="1"/>
  <c r="BY594" i="1"/>
  <c r="BY593" i="1"/>
  <c r="BY592" i="1"/>
  <c r="BY591" i="1"/>
  <c r="BY590" i="1"/>
  <c r="BY589" i="1"/>
  <c r="BY588" i="1"/>
  <c r="BY587" i="1"/>
  <c r="BY586" i="1"/>
  <c r="BY585" i="1"/>
  <c r="BY584" i="1"/>
  <c r="BY583" i="1"/>
  <c r="BY582" i="1"/>
  <c r="BY581" i="1"/>
  <c r="BY580" i="1"/>
  <c r="BY579" i="1"/>
  <c r="BY578" i="1"/>
  <c r="BY577" i="1"/>
  <c r="BY576" i="1"/>
  <c r="BY575" i="1"/>
  <c r="BY574" i="1"/>
  <c r="BY573" i="1"/>
  <c r="BY572" i="1"/>
  <c r="BY571" i="1"/>
  <c r="BY570" i="1"/>
  <c r="BY569" i="1"/>
  <c r="BY568" i="1"/>
  <c r="BY567" i="1"/>
  <c r="BY566" i="1"/>
  <c r="BY565" i="1"/>
  <c r="BY564" i="1"/>
  <c r="BY563" i="1"/>
  <c r="BY562" i="1"/>
  <c r="BY561" i="1"/>
  <c r="BY560" i="1"/>
  <c r="BY559" i="1"/>
  <c r="BY558" i="1"/>
  <c r="BY557" i="1"/>
  <c r="BY556" i="1"/>
  <c r="BY555" i="1"/>
  <c r="BY554" i="1"/>
  <c r="BY553" i="1"/>
  <c r="BY552" i="1"/>
  <c r="BY551" i="1"/>
  <c r="BY550" i="1"/>
  <c r="BY549" i="1"/>
  <c r="BY548" i="1"/>
  <c r="BY547" i="1"/>
  <c r="BY546" i="1"/>
  <c r="BY545" i="1"/>
  <c r="BY544" i="1"/>
  <c r="BY543" i="1"/>
  <c r="BY542" i="1"/>
  <c r="BY541" i="1"/>
  <c r="BY540" i="1"/>
  <c r="BY539" i="1"/>
  <c r="BY538" i="1"/>
  <c r="BY537" i="1"/>
  <c r="BY536" i="1"/>
  <c r="BY535" i="1"/>
  <c r="BY534" i="1"/>
  <c r="BY533" i="1"/>
  <c r="BY532" i="1"/>
  <c r="BY531" i="1"/>
  <c r="BY530" i="1"/>
  <c r="BY529" i="1"/>
  <c r="BY528" i="1"/>
  <c r="BY527" i="1"/>
  <c r="BY526" i="1"/>
  <c r="BY525" i="1"/>
  <c r="BY524" i="1"/>
  <c r="BY523" i="1"/>
  <c r="BY522" i="1"/>
  <c r="BY521" i="1"/>
  <c r="BY520" i="1"/>
  <c r="BY519" i="1"/>
  <c r="BY518" i="1"/>
  <c r="BY517" i="1"/>
  <c r="BY516" i="1"/>
  <c r="BY515" i="1"/>
  <c r="BY514" i="1"/>
  <c r="BY513" i="1"/>
  <c r="BY512" i="1"/>
  <c r="BY511" i="1"/>
  <c r="BY510" i="1"/>
  <c r="BY509" i="1"/>
  <c r="BY508" i="1"/>
  <c r="BY507" i="1"/>
  <c r="BY506" i="1"/>
  <c r="BY505" i="1"/>
  <c r="BY504" i="1"/>
  <c r="BY503" i="1"/>
  <c r="BY502" i="1"/>
  <c r="BY501" i="1"/>
  <c r="BY500" i="1"/>
  <c r="BY499" i="1"/>
  <c r="BY498" i="1"/>
  <c r="BY497" i="1"/>
  <c r="BY496" i="1"/>
  <c r="BY495" i="1"/>
  <c r="BY494" i="1"/>
  <c r="BY493" i="1"/>
  <c r="BY492" i="1"/>
  <c r="BY491" i="1"/>
  <c r="BY490" i="1"/>
  <c r="BY489" i="1"/>
  <c r="BY488" i="1"/>
  <c r="BY487" i="1"/>
  <c r="BY486" i="1"/>
  <c r="BY485" i="1"/>
  <c r="BY484" i="1"/>
  <c r="BY483" i="1"/>
  <c r="BY482" i="1"/>
  <c r="BY481" i="1"/>
  <c r="BY480" i="1"/>
  <c r="BY479" i="1"/>
  <c r="BY478" i="1"/>
  <c r="BY477" i="1"/>
  <c r="BY476" i="1"/>
  <c r="BY475" i="1"/>
  <c r="BY474" i="1"/>
  <c r="BY473" i="1"/>
  <c r="BY472" i="1"/>
  <c r="BY471" i="1"/>
  <c r="BY470" i="1"/>
  <c r="BY469" i="1"/>
  <c r="BY468" i="1"/>
  <c r="BY467" i="1"/>
  <c r="BY466" i="1"/>
  <c r="BY465" i="1"/>
  <c r="BY464" i="1"/>
  <c r="BY463" i="1"/>
  <c r="BY462" i="1"/>
  <c r="BY461" i="1"/>
  <c r="BY460" i="1"/>
  <c r="BY459" i="1"/>
  <c r="BY458" i="1"/>
  <c r="BY457" i="1"/>
  <c r="BY456" i="1"/>
  <c r="BY455" i="1"/>
  <c r="BY454" i="1"/>
  <c r="BY453" i="1"/>
  <c r="BY452" i="1"/>
  <c r="BY451" i="1"/>
  <c r="BY450" i="1"/>
  <c r="BY449" i="1"/>
  <c r="BY448" i="1"/>
  <c r="BY447" i="1"/>
  <c r="BY446" i="1"/>
  <c r="BY445" i="1"/>
  <c r="BY444" i="1"/>
  <c r="BY443" i="1"/>
  <c r="BY442" i="1"/>
  <c r="BY441" i="1"/>
  <c r="BY440" i="1"/>
  <c r="BY439" i="1"/>
  <c r="BY438" i="1"/>
  <c r="BY437" i="1"/>
  <c r="BY436" i="1"/>
  <c r="BY435" i="1"/>
  <c r="BY434" i="1"/>
  <c r="BY433" i="1"/>
  <c r="BY432" i="1"/>
  <c r="BY431" i="1"/>
  <c r="BY430" i="1"/>
  <c r="BY429" i="1"/>
  <c r="BY428" i="1"/>
  <c r="BY427" i="1"/>
  <c r="BY426" i="1"/>
  <c r="BY425" i="1"/>
  <c r="BY424" i="1"/>
  <c r="BY423" i="1"/>
  <c r="BY422" i="1"/>
  <c r="BY421" i="1"/>
  <c r="BY420" i="1"/>
  <c r="BY419" i="1"/>
  <c r="BY418" i="1"/>
  <c r="BY417" i="1"/>
  <c r="BY416" i="1"/>
  <c r="BY415" i="1"/>
  <c r="BY414" i="1"/>
  <c r="BY413" i="1"/>
  <c r="BY412" i="1"/>
  <c r="BY411" i="1"/>
  <c r="BY410" i="1"/>
  <c r="BY409" i="1"/>
  <c r="BY408" i="1"/>
  <c r="BY407" i="1"/>
  <c r="BY406" i="1"/>
  <c r="BY405" i="1"/>
  <c r="BY404" i="1"/>
  <c r="BY403" i="1"/>
  <c r="BY402" i="1"/>
  <c r="BY401" i="1"/>
  <c r="BY400" i="1"/>
  <c r="BY399" i="1"/>
  <c r="BY398" i="1"/>
  <c r="BY397" i="1"/>
  <c r="BY396" i="1"/>
  <c r="BY395" i="1"/>
  <c r="BY394" i="1"/>
  <c r="BY393" i="1"/>
  <c r="BY392" i="1"/>
  <c r="BY391" i="1"/>
  <c r="BY390" i="1"/>
  <c r="BY389" i="1"/>
  <c r="BY388" i="1"/>
  <c r="BY387" i="1"/>
  <c r="BY386" i="1"/>
  <c r="BY385" i="1"/>
  <c r="BY384" i="1"/>
  <c r="BY383" i="1"/>
  <c r="BY382" i="1"/>
  <c r="BY381" i="1"/>
  <c r="BY380" i="1"/>
  <c r="BY379" i="1"/>
  <c r="BY378" i="1"/>
  <c r="BY377" i="1"/>
  <c r="BY376" i="1"/>
  <c r="BY375" i="1"/>
  <c r="BY374" i="1"/>
  <c r="BY373" i="1"/>
  <c r="BY372" i="1"/>
  <c r="BY371" i="1"/>
  <c r="BY370" i="1"/>
  <c r="BY369" i="1"/>
  <c r="BY368" i="1"/>
  <c r="BY367" i="1"/>
  <c r="BY366" i="1"/>
  <c r="BY365" i="1"/>
  <c r="BY364" i="1"/>
  <c r="BY363" i="1"/>
  <c r="BY362" i="1"/>
  <c r="BY361" i="1"/>
  <c r="BY360" i="1"/>
  <c r="BY359" i="1"/>
  <c r="BY358" i="1"/>
  <c r="BY357" i="1"/>
  <c r="BY356" i="1"/>
  <c r="BY355" i="1"/>
  <c r="BY354" i="1"/>
  <c r="BY353" i="1"/>
  <c r="BY352" i="1"/>
  <c r="BY351" i="1"/>
  <c r="BY350" i="1"/>
  <c r="BY349" i="1"/>
  <c r="BY348" i="1"/>
  <c r="BY347" i="1"/>
  <c r="BY346" i="1"/>
  <c r="BY345" i="1"/>
  <c r="BY344" i="1"/>
  <c r="BY343" i="1"/>
  <c r="BY342" i="1"/>
  <c r="BY341" i="1"/>
  <c r="BY340" i="1"/>
  <c r="BY339" i="1"/>
  <c r="BY338" i="1"/>
  <c r="BY337" i="1"/>
  <c r="BY336" i="1"/>
  <c r="BY335" i="1"/>
  <c r="BY334" i="1"/>
  <c r="BY333" i="1"/>
  <c r="BY332" i="1"/>
  <c r="BY331" i="1"/>
  <c r="BY330" i="1"/>
  <c r="BY329" i="1"/>
  <c r="BY328" i="1"/>
  <c r="BY327" i="1"/>
  <c r="BY326" i="1"/>
  <c r="BY325" i="1"/>
  <c r="BY324" i="1"/>
  <c r="BY323" i="1"/>
  <c r="BY322" i="1"/>
  <c r="BY321" i="1"/>
  <c r="BY320" i="1"/>
  <c r="BY319" i="1"/>
  <c r="BY318" i="1"/>
  <c r="BY317" i="1"/>
  <c r="BY316" i="1"/>
  <c r="BY315" i="1"/>
  <c r="BY314" i="1"/>
  <c r="BY313" i="1"/>
  <c r="BY312" i="1"/>
  <c r="BY311" i="1"/>
  <c r="BY310" i="1"/>
  <c r="BY309" i="1"/>
  <c r="BY308" i="1"/>
  <c r="BY307" i="1"/>
  <c r="BY306" i="1"/>
  <c r="BY305" i="1"/>
  <c r="BY304" i="1"/>
  <c r="BY303" i="1"/>
  <c r="BY302" i="1"/>
  <c r="BY301" i="1"/>
  <c r="BY300" i="1"/>
  <c r="BY299" i="1"/>
  <c r="BY298" i="1"/>
  <c r="BY297" i="1"/>
  <c r="BY296" i="1"/>
  <c r="BY295" i="1"/>
  <c r="BY294" i="1"/>
  <c r="BY293" i="1"/>
  <c r="BY292" i="1"/>
  <c r="BY291" i="1"/>
  <c r="BY290" i="1"/>
  <c r="BY289" i="1"/>
  <c r="BY288" i="1"/>
  <c r="BY287" i="1"/>
  <c r="BY286" i="1"/>
  <c r="BY285" i="1"/>
  <c r="BY284" i="1"/>
  <c r="BY283" i="1"/>
  <c r="BY282" i="1"/>
  <c r="BY281" i="1"/>
  <c r="BY280" i="1"/>
  <c r="BY279" i="1"/>
  <c r="BY278" i="1"/>
  <c r="BY277" i="1"/>
  <c r="BY276" i="1"/>
  <c r="BY275" i="1"/>
  <c r="BY274" i="1"/>
  <c r="BY273" i="1"/>
  <c r="BY272" i="1"/>
  <c r="BY271" i="1"/>
  <c r="BY270" i="1"/>
  <c r="BY269" i="1"/>
  <c r="BY268" i="1"/>
  <c r="BY267" i="1"/>
  <c r="BY266" i="1"/>
  <c r="BY265" i="1"/>
  <c r="BY264" i="1"/>
  <c r="BY263" i="1"/>
  <c r="BY262" i="1"/>
  <c r="BY261" i="1"/>
  <c r="BY260" i="1"/>
  <c r="BY259" i="1"/>
  <c r="BY258" i="1"/>
  <c r="BY257" i="1"/>
  <c r="BY256" i="1"/>
  <c r="BY255" i="1"/>
  <c r="BY254" i="1"/>
  <c r="BY253" i="1"/>
  <c r="BY252" i="1"/>
  <c r="BY251" i="1"/>
  <c r="BY250" i="1"/>
  <c r="BY249" i="1"/>
  <c r="BY248" i="1"/>
  <c r="BY247" i="1"/>
  <c r="BY246" i="1"/>
  <c r="BY245" i="1"/>
  <c r="BY244" i="1"/>
  <c r="BY243" i="1"/>
  <c r="BY242" i="1"/>
  <c r="BY241" i="1"/>
  <c r="BY240" i="1"/>
  <c r="BY239" i="1"/>
  <c r="BY238" i="1"/>
  <c r="BY237" i="1"/>
  <c r="BY236" i="1"/>
  <c r="BY235" i="1"/>
  <c r="BY234" i="1"/>
  <c r="BY233" i="1"/>
  <c r="BY232" i="1"/>
  <c r="BY231" i="1"/>
  <c r="BY230" i="1"/>
  <c r="BY229" i="1"/>
  <c r="BY228" i="1"/>
  <c r="BY227" i="1"/>
  <c r="BY226" i="1"/>
  <c r="BY225" i="1"/>
  <c r="BY224" i="1"/>
  <c r="BY223" i="1"/>
  <c r="BY222" i="1"/>
  <c r="BY221" i="1"/>
  <c r="BY220" i="1"/>
  <c r="BY219" i="1"/>
  <c r="BY218" i="1"/>
  <c r="BY217" i="1"/>
  <c r="BY216" i="1"/>
  <c r="BY215" i="1"/>
  <c r="BY214" i="1"/>
  <c r="BY213" i="1"/>
  <c r="BY212" i="1"/>
  <c r="BY211" i="1"/>
  <c r="BY210" i="1"/>
  <c r="BY209" i="1"/>
  <c r="BY208" i="1"/>
  <c r="BY207" i="1"/>
  <c r="BY206" i="1"/>
  <c r="BY205" i="1"/>
  <c r="BY204" i="1"/>
  <c r="BY203" i="1"/>
  <c r="BY202" i="1"/>
  <c r="BY201" i="1"/>
  <c r="BY200" i="1"/>
  <c r="BY199" i="1"/>
  <c r="BY198" i="1"/>
  <c r="BY197" i="1"/>
  <c r="BY196" i="1"/>
  <c r="BY195" i="1"/>
  <c r="BY194" i="1"/>
  <c r="BY193" i="1"/>
  <c r="BY192" i="1"/>
  <c r="BY191" i="1"/>
  <c r="BY190" i="1"/>
  <c r="BY189" i="1"/>
  <c r="BY188" i="1"/>
  <c r="BY187" i="1"/>
  <c r="BY186" i="1"/>
  <c r="BY185" i="1"/>
  <c r="BY184" i="1"/>
  <c r="BY183" i="1"/>
  <c r="BY182" i="1"/>
  <c r="BY181" i="1"/>
  <c r="BY180" i="1"/>
  <c r="BY179" i="1"/>
  <c r="BY178" i="1"/>
  <c r="BY177" i="1"/>
  <c r="BY176" i="1"/>
  <c r="BY175" i="1"/>
  <c r="BY174" i="1"/>
  <c r="BY173" i="1"/>
  <c r="BY172" i="1"/>
  <c r="BY171" i="1"/>
  <c r="BY170" i="1"/>
  <c r="BY169" i="1"/>
  <c r="BY168" i="1"/>
  <c r="BY167" i="1"/>
  <c r="BY166" i="1"/>
  <c r="BY165" i="1"/>
  <c r="BY164" i="1"/>
  <c r="BY163" i="1"/>
  <c r="BY162" i="1"/>
  <c r="BY161" i="1"/>
  <c r="BY160" i="1"/>
  <c r="BY159" i="1"/>
  <c r="BY158" i="1"/>
  <c r="BY157" i="1"/>
  <c r="BY156" i="1"/>
  <c r="BY155" i="1"/>
  <c r="BY154" i="1"/>
  <c r="BY153" i="1"/>
  <c r="BY152" i="1"/>
  <c r="BY151" i="1"/>
  <c r="BY150" i="1"/>
  <c r="BY149" i="1"/>
  <c r="BY148" i="1"/>
  <c r="BY147" i="1"/>
  <c r="BY146" i="1"/>
  <c r="BY145" i="1"/>
  <c r="BY144" i="1"/>
  <c r="BY143" i="1"/>
  <c r="BY142" i="1"/>
  <c r="BY141" i="1"/>
  <c r="BY140" i="1"/>
  <c r="BY139" i="1"/>
  <c r="BY138" i="1"/>
  <c r="BY137" i="1"/>
  <c r="BY136" i="1"/>
  <c r="BY135" i="1"/>
  <c r="BY134" i="1"/>
  <c r="BY133" i="1"/>
  <c r="BY132" i="1"/>
  <c r="BY131" i="1"/>
  <c r="BY130" i="1"/>
  <c r="BY129" i="1"/>
  <c r="BY128" i="1"/>
  <c r="BY127" i="1"/>
  <c r="BY126" i="1"/>
  <c r="BY125" i="1"/>
  <c r="BY124" i="1"/>
  <c r="BY123" i="1"/>
  <c r="BY122" i="1"/>
  <c r="BY121" i="1"/>
  <c r="BY120" i="1"/>
  <c r="BY119" i="1"/>
  <c r="BY118" i="1"/>
  <c r="BY117" i="1"/>
  <c r="BY116" i="1"/>
  <c r="BY115" i="1"/>
  <c r="BY114" i="1"/>
  <c r="BY113" i="1"/>
  <c r="BY112" i="1"/>
  <c r="BY111" i="1"/>
  <c r="BY110" i="1"/>
  <c r="BY109" i="1"/>
  <c r="BY108" i="1"/>
  <c r="BY107" i="1"/>
  <c r="BY106" i="1"/>
  <c r="BY105" i="1"/>
  <c r="BY104" i="1"/>
  <c r="BY103" i="1"/>
  <c r="BY102" i="1"/>
  <c r="BY101" i="1"/>
  <c r="BY100" i="1"/>
  <c r="BY99" i="1"/>
  <c r="BY98" i="1"/>
  <c r="BY97" i="1"/>
  <c r="BY96" i="1"/>
  <c r="BY95" i="1"/>
  <c r="BY94" i="1"/>
  <c r="BY93" i="1"/>
  <c r="BY92" i="1"/>
  <c r="BY91" i="1"/>
  <c r="BY90" i="1"/>
  <c r="BY89" i="1"/>
  <c r="BY88" i="1"/>
  <c r="BY87" i="1"/>
  <c r="BY86" i="1"/>
  <c r="BY85" i="1"/>
  <c r="BY84" i="1"/>
  <c r="BY83" i="1"/>
  <c r="BY82" i="1"/>
  <c r="BY81" i="1"/>
  <c r="BY80" i="1"/>
  <c r="BY79" i="1"/>
  <c r="BY78" i="1"/>
  <c r="BY77" i="1"/>
  <c r="BY76" i="1"/>
  <c r="BY75" i="1"/>
  <c r="BY74" i="1"/>
  <c r="BY73" i="1"/>
  <c r="BY72" i="1"/>
  <c r="BY71" i="1"/>
  <c r="BY70" i="1"/>
  <c r="BY69" i="1"/>
  <c r="BY68" i="1"/>
  <c r="BY67" i="1"/>
  <c r="BY66" i="1"/>
  <c r="BY65" i="1"/>
  <c r="BY64" i="1"/>
  <c r="BY63" i="1"/>
  <c r="BY62" i="1"/>
  <c r="BY61" i="1"/>
  <c r="BY60" i="1"/>
  <c r="BY59" i="1"/>
  <c r="BY58" i="1"/>
  <c r="BY57" i="1"/>
  <c r="BY56" i="1"/>
  <c r="BY55" i="1"/>
  <c r="BY54" i="1"/>
  <c r="BY53" i="1"/>
  <c r="BY52" i="1"/>
  <c r="BY51" i="1"/>
  <c r="BY50" i="1"/>
  <c r="BY49" i="1"/>
  <c r="BY48" i="1"/>
  <c r="BY47" i="1"/>
  <c r="BY46" i="1"/>
  <c r="BY45" i="1"/>
  <c r="BY44" i="1"/>
  <c r="BY43" i="1"/>
  <c r="BY42" i="1"/>
  <c r="BY41" i="1"/>
  <c r="BY40" i="1"/>
  <c r="BY39" i="1"/>
  <c r="BY38" i="1"/>
  <c r="BY37" i="1"/>
  <c r="BY36" i="1"/>
  <c r="BY35" i="1"/>
  <c r="BY34" i="1"/>
  <c r="BY33" i="1"/>
  <c r="BY32" i="1"/>
  <c r="BY31" i="1"/>
  <c r="BY30" i="1"/>
  <c r="BY29" i="1"/>
  <c r="BY28" i="1"/>
  <c r="BY27" i="1"/>
  <c r="BY26" i="1"/>
  <c r="BY25" i="1"/>
  <c r="BY24" i="1"/>
  <c r="BY23" i="1"/>
  <c r="BY22" i="1"/>
  <c r="BY21" i="1"/>
  <c r="BY20" i="1"/>
  <c r="BY19" i="1"/>
  <c r="BY18" i="1"/>
  <c r="BY17" i="1"/>
  <c r="BY16" i="1"/>
  <c r="BY15" i="1"/>
  <c r="BY14" i="1"/>
  <c r="BY13" i="1"/>
  <c r="BY12" i="1"/>
  <c r="BY11" i="1"/>
  <c r="BY10" i="1"/>
  <c r="BY9" i="1"/>
  <c r="BY8" i="1"/>
  <c r="BY7" i="1"/>
  <c r="BY6" i="1"/>
  <c r="BY5" i="1"/>
  <c r="BY4" i="1"/>
  <c r="BY3" i="1"/>
  <c r="BY2" i="1"/>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 r="AT2176" i="1"/>
  <c r="AT2175" i="1"/>
  <c r="AT2174" i="1"/>
  <c r="AT2173" i="1"/>
  <c r="AT2172" i="1"/>
  <c r="AT2171" i="1"/>
  <c r="AT2170" i="1"/>
  <c r="AT2169" i="1"/>
  <c r="AT2168" i="1"/>
  <c r="AT2167" i="1"/>
  <c r="AT2166" i="1"/>
  <c r="AT2165" i="1"/>
  <c r="AT2164" i="1"/>
  <c r="AT2163" i="1"/>
  <c r="AT2162" i="1"/>
  <c r="AT2161" i="1"/>
  <c r="AT2160" i="1"/>
  <c r="AT2159" i="1"/>
  <c r="AT2158" i="1"/>
  <c r="AT2157" i="1"/>
  <c r="AT2156" i="1"/>
  <c r="AT2155" i="1"/>
  <c r="AT2154" i="1"/>
  <c r="AT2153" i="1"/>
  <c r="AT2152" i="1"/>
  <c r="AT2151" i="1"/>
  <c r="AT2150" i="1"/>
  <c r="AT2149" i="1"/>
  <c r="AT2148" i="1"/>
  <c r="AT2147" i="1"/>
  <c r="AT2146" i="1"/>
  <c r="AT2145" i="1"/>
  <c r="AT2144" i="1"/>
  <c r="AT2143" i="1"/>
  <c r="AT2142" i="1"/>
  <c r="AT2141" i="1"/>
  <c r="AT2140" i="1"/>
  <c r="AT2139" i="1"/>
  <c r="AT2138" i="1"/>
  <c r="AT2137" i="1"/>
  <c r="AT2136" i="1"/>
  <c r="AT2135" i="1"/>
  <c r="AT2134" i="1"/>
  <c r="AT2133" i="1"/>
  <c r="AT2132" i="1"/>
  <c r="AT2131" i="1"/>
  <c r="AT2130" i="1"/>
  <c r="AT2129" i="1"/>
  <c r="AT2128" i="1"/>
  <c r="AT2127" i="1"/>
  <c r="AT2126" i="1"/>
  <c r="AT2125" i="1"/>
  <c r="AT2124" i="1"/>
  <c r="AT2123" i="1"/>
  <c r="AT2122" i="1"/>
  <c r="AT2121" i="1"/>
  <c r="AT2120" i="1"/>
  <c r="AT2119" i="1"/>
  <c r="AT2118" i="1"/>
  <c r="AT2117" i="1"/>
  <c r="AT2116" i="1"/>
  <c r="AT2115" i="1"/>
  <c r="AT2114" i="1"/>
  <c r="AT2113" i="1"/>
  <c r="AT2112" i="1"/>
  <c r="AT2111" i="1"/>
  <c r="AT2110" i="1"/>
  <c r="AT2109" i="1"/>
  <c r="AT2108" i="1"/>
  <c r="AT2107" i="1"/>
  <c r="AT2106" i="1"/>
  <c r="AT2105" i="1"/>
  <c r="AT2104" i="1"/>
  <c r="AT2103" i="1"/>
  <c r="AT2102" i="1"/>
  <c r="AT2101" i="1"/>
  <c r="AT2100" i="1"/>
  <c r="AT2099" i="1"/>
  <c r="AT2098" i="1"/>
  <c r="AT2097" i="1"/>
  <c r="AT2096" i="1"/>
  <c r="AT2095" i="1"/>
  <c r="AT2094" i="1"/>
  <c r="AT2093" i="1"/>
  <c r="AT2092" i="1"/>
  <c r="AT2091" i="1"/>
  <c r="AT2090" i="1"/>
  <c r="AT2089" i="1"/>
  <c r="AT2088" i="1"/>
  <c r="AT2087" i="1"/>
  <c r="AT2086" i="1"/>
  <c r="AT2085" i="1"/>
  <c r="AT2084" i="1"/>
  <c r="AT2083" i="1"/>
  <c r="AT2082" i="1"/>
  <c r="AT2081" i="1"/>
  <c r="AT2080" i="1"/>
  <c r="AT2079" i="1"/>
  <c r="AT2078" i="1"/>
  <c r="AT2077" i="1"/>
  <c r="AT2076" i="1"/>
  <c r="AT2075" i="1"/>
  <c r="AT2074" i="1"/>
  <c r="AT2073" i="1"/>
  <c r="AT2072" i="1"/>
  <c r="AT2071" i="1"/>
  <c r="AT2070" i="1"/>
  <c r="AT2069" i="1"/>
  <c r="AT2068" i="1"/>
  <c r="AT2067" i="1"/>
  <c r="AT2066" i="1"/>
  <c r="AT2065" i="1"/>
  <c r="AT2064" i="1"/>
  <c r="AT2063" i="1"/>
  <c r="AT2062" i="1"/>
  <c r="AT2061" i="1"/>
  <c r="AT2060" i="1"/>
  <c r="AT2059" i="1"/>
  <c r="AT2058" i="1"/>
  <c r="AT2057" i="1"/>
  <c r="AT2056" i="1"/>
  <c r="AT2055" i="1"/>
  <c r="AT2054" i="1"/>
  <c r="AT2053" i="1"/>
  <c r="AT2052" i="1"/>
  <c r="AT2051" i="1"/>
  <c r="AT2050" i="1"/>
  <c r="AT2049" i="1"/>
  <c r="AT2048" i="1"/>
  <c r="AT2047" i="1"/>
  <c r="AT2046" i="1"/>
  <c r="AT2045" i="1"/>
  <c r="AT2044" i="1"/>
  <c r="AT2043" i="1"/>
  <c r="AT2042" i="1"/>
  <c r="AT2041" i="1"/>
  <c r="AT2040" i="1"/>
  <c r="AT2039" i="1"/>
  <c r="AT2038" i="1"/>
  <c r="AT2037" i="1"/>
  <c r="AT2036" i="1"/>
  <c r="AT2035" i="1"/>
  <c r="AT2034" i="1"/>
  <c r="AT2033" i="1"/>
  <c r="AT2032" i="1"/>
  <c r="AT2031" i="1"/>
  <c r="AT2030" i="1"/>
  <c r="AT2029" i="1"/>
  <c r="AT2028" i="1"/>
  <c r="AT2027" i="1"/>
  <c r="AT2026" i="1"/>
  <c r="AT2025" i="1"/>
  <c r="AT2024" i="1"/>
  <c r="AT2023" i="1"/>
  <c r="AT2022" i="1"/>
  <c r="AT2021" i="1"/>
  <c r="AT2020" i="1"/>
  <c r="AT2019" i="1"/>
  <c r="AT2018" i="1"/>
  <c r="AT2017" i="1"/>
  <c r="AT2016" i="1"/>
  <c r="AT2015" i="1"/>
  <c r="AT2014" i="1"/>
  <c r="AT2013" i="1"/>
  <c r="AT2012" i="1"/>
  <c r="AT2011" i="1"/>
  <c r="AT2010" i="1"/>
  <c r="AT2009" i="1"/>
  <c r="AT2008" i="1"/>
  <c r="AT2007" i="1"/>
  <c r="AT2006" i="1"/>
  <c r="AT2005" i="1"/>
  <c r="AT2004" i="1"/>
  <c r="AT2003" i="1"/>
  <c r="AT2002" i="1"/>
  <c r="AT2001" i="1"/>
  <c r="AT2000" i="1"/>
  <c r="AT1999" i="1"/>
  <c r="AT1998" i="1"/>
  <c r="AT1997" i="1"/>
  <c r="AT1996" i="1"/>
  <c r="AT1995" i="1"/>
  <c r="AT1994" i="1"/>
  <c r="AT1993" i="1"/>
  <c r="AT1992" i="1"/>
  <c r="AT1991" i="1"/>
  <c r="AT1990" i="1"/>
  <c r="AT1989" i="1"/>
  <c r="AT1988" i="1"/>
  <c r="AT1987" i="1"/>
  <c r="AT1986" i="1"/>
  <c r="AT1985" i="1"/>
  <c r="AT1984" i="1"/>
  <c r="AT1983" i="1"/>
  <c r="AT1982" i="1"/>
  <c r="AT1981" i="1"/>
  <c r="AT1980" i="1"/>
  <c r="AT1979" i="1"/>
  <c r="AT1978" i="1"/>
  <c r="AT1977" i="1"/>
  <c r="AT1976" i="1"/>
  <c r="AT1975" i="1"/>
  <c r="AT1974" i="1"/>
  <c r="AT1973" i="1"/>
  <c r="AT1972" i="1"/>
  <c r="AT1971" i="1"/>
  <c r="AT1970" i="1"/>
  <c r="AT1969" i="1"/>
  <c r="AT1968" i="1"/>
  <c r="AT1967" i="1"/>
  <c r="AT1966" i="1"/>
  <c r="AT1965" i="1"/>
  <c r="AT1964" i="1"/>
  <c r="AT1963" i="1"/>
  <c r="AT1962" i="1"/>
  <c r="AT1961" i="1"/>
  <c r="AT1960" i="1"/>
  <c r="AT1959" i="1"/>
  <c r="AT1958" i="1"/>
  <c r="AT1957" i="1"/>
  <c r="AT1956" i="1"/>
  <c r="AT1955" i="1"/>
  <c r="AT1954" i="1"/>
  <c r="AT1953" i="1"/>
  <c r="AT1952" i="1"/>
  <c r="AT1951" i="1"/>
  <c r="AT1950" i="1"/>
  <c r="AT1949" i="1"/>
  <c r="AT1948" i="1"/>
  <c r="AT1947" i="1"/>
  <c r="AT1946" i="1"/>
  <c r="AT1945" i="1"/>
  <c r="AT1944" i="1"/>
  <c r="AT1943" i="1"/>
  <c r="AT1942" i="1"/>
  <c r="AT1941" i="1"/>
  <c r="AT1940" i="1"/>
  <c r="AT1939" i="1"/>
  <c r="AT1938" i="1"/>
  <c r="AT1937" i="1"/>
  <c r="AT1936" i="1"/>
  <c r="AT1935" i="1"/>
  <c r="AT1934" i="1"/>
  <c r="AT1933" i="1"/>
  <c r="AT1932" i="1"/>
  <c r="AT1931" i="1"/>
  <c r="AT1930" i="1"/>
  <c r="AT1929" i="1"/>
  <c r="AT1928" i="1"/>
  <c r="AT1927" i="1"/>
  <c r="AT1926" i="1"/>
  <c r="AT1925" i="1"/>
  <c r="AT1924" i="1"/>
  <c r="AT1923" i="1"/>
  <c r="AT1922" i="1"/>
  <c r="AT1921" i="1"/>
  <c r="AT1920" i="1"/>
  <c r="AT1919" i="1"/>
  <c r="AT1918" i="1"/>
  <c r="AT1917" i="1"/>
  <c r="AT1916" i="1"/>
  <c r="AT1915" i="1"/>
  <c r="AT1914" i="1"/>
  <c r="AT1913" i="1"/>
  <c r="AT1912" i="1"/>
  <c r="AT1911" i="1"/>
  <c r="AT1910" i="1"/>
  <c r="AT1909" i="1"/>
  <c r="AT1908" i="1"/>
  <c r="AT1907" i="1"/>
  <c r="AT1906" i="1"/>
  <c r="AT1905" i="1"/>
  <c r="AT1904" i="1"/>
  <c r="AT1903" i="1"/>
  <c r="AT1902" i="1"/>
  <c r="AT1901" i="1"/>
  <c r="AT1900" i="1"/>
  <c r="AT1899" i="1"/>
  <c r="AT1898" i="1"/>
  <c r="AT1897" i="1"/>
  <c r="AT1896" i="1"/>
  <c r="AT1895" i="1"/>
  <c r="AT1894" i="1"/>
  <c r="AT1893" i="1"/>
  <c r="AT1892" i="1"/>
  <c r="AT1891" i="1"/>
  <c r="AT1890" i="1"/>
  <c r="AT1889" i="1"/>
  <c r="AT1888" i="1"/>
  <c r="AT1887" i="1"/>
  <c r="AT1886" i="1"/>
  <c r="AT1885" i="1"/>
  <c r="AT1884" i="1"/>
  <c r="AT1883" i="1"/>
  <c r="AT1882" i="1"/>
  <c r="AT1881" i="1"/>
  <c r="AT1880" i="1"/>
  <c r="AT1879" i="1"/>
  <c r="AT1878" i="1"/>
  <c r="AT1877" i="1"/>
  <c r="AT1876" i="1"/>
  <c r="AT1875" i="1"/>
  <c r="AT1874" i="1"/>
  <c r="AT1873" i="1"/>
  <c r="AT1872" i="1"/>
  <c r="AT1871" i="1"/>
  <c r="AT1870" i="1"/>
  <c r="AT1869" i="1"/>
  <c r="AT1868" i="1"/>
  <c r="AT1867" i="1"/>
  <c r="AT1866" i="1"/>
  <c r="AT1865" i="1"/>
  <c r="AT1864" i="1"/>
  <c r="AT1863" i="1"/>
  <c r="AT1862" i="1"/>
  <c r="AT1861" i="1"/>
  <c r="AT1860" i="1"/>
  <c r="AT1859" i="1"/>
  <c r="AT1858" i="1"/>
  <c r="AT1857" i="1"/>
  <c r="AT1856" i="1"/>
  <c r="AT1855" i="1"/>
  <c r="AT1854" i="1"/>
  <c r="AT1853" i="1"/>
  <c r="AT1852" i="1"/>
  <c r="AT1851" i="1"/>
  <c r="AT1850" i="1"/>
  <c r="AT1849" i="1"/>
  <c r="AT1848" i="1"/>
  <c r="AT1847" i="1"/>
  <c r="AT1846" i="1"/>
  <c r="AT1845" i="1"/>
  <c r="AT1844" i="1"/>
  <c r="AT1843" i="1"/>
  <c r="AT1842" i="1"/>
  <c r="AT1841" i="1"/>
  <c r="AT1840" i="1"/>
  <c r="AT1839" i="1"/>
  <c r="AT1838" i="1"/>
  <c r="AT1837" i="1"/>
  <c r="AT1836" i="1"/>
  <c r="AT1835" i="1"/>
  <c r="AT1834" i="1"/>
  <c r="AT1833" i="1"/>
  <c r="AT1832" i="1"/>
  <c r="AT1831" i="1"/>
  <c r="AT1830" i="1"/>
  <c r="AT1829" i="1"/>
  <c r="AT1828" i="1"/>
  <c r="AT1827" i="1"/>
  <c r="AT1826" i="1"/>
  <c r="AT1825" i="1"/>
  <c r="AT1824" i="1"/>
  <c r="AT1823" i="1"/>
  <c r="AT1822" i="1"/>
  <c r="AT1821" i="1"/>
  <c r="AT1820" i="1"/>
  <c r="AT1819" i="1"/>
  <c r="AT1818" i="1"/>
  <c r="AT1817" i="1"/>
  <c r="AT1816" i="1"/>
  <c r="AT1815" i="1"/>
  <c r="AT1814" i="1"/>
  <c r="AT1813" i="1"/>
  <c r="AT1812" i="1"/>
  <c r="AT1811" i="1"/>
  <c r="AT1810" i="1"/>
  <c r="AT1809" i="1"/>
  <c r="AT1808" i="1"/>
  <c r="AT1807" i="1"/>
  <c r="AT1806" i="1"/>
  <c r="AT1805" i="1"/>
  <c r="AT1804" i="1"/>
  <c r="AT1803" i="1"/>
  <c r="AT1802" i="1"/>
  <c r="AT1801" i="1"/>
  <c r="AT1800" i="1"/>
  <c r="AT1799" i="1"/>
  <c r="AT1798" i="1"/>
  <c r="AT1797" i="1"/>
  <c r="AT1796" i="1"/>
  <c r="AT1795" i="1"/>
  <c r="AT1794" i="1"/>
  <c r="AT1793" i="1"/>
  <c r="AT1792" i="1"/>
  <c r="AT1791" i="1"/>
  <c r="AT1790" i="1"/>
  <c r="AT1789" i="1"/>
  <c r="AT1788" i="1"/>
  <c r="AT1787" i="1"/>
  <c r="AT1786" i="1"/>
  <c r="AT1785" i="1"/>
  <c r="AT1784" i="1"/>
  <c r="AT1783" i="1"/>
  <c r="AT1782" i="1"/>
  <c r="AT1781" i="1"/>
  <c r="AT1780" i="1"/>
  <c r="AT1779" i="1"/>
  <c r="AT1778" i="1"/>
  <c r="AT1777" i="1"/>
  <c r="AT1776" i="1"/>
  <c r="AT1775" i="1"/>
  <c r="AT1774" i="1"/>
  <c r="AT1773" i="1"/>
  <c r="AT1772" i="1"/>
  <c r="AT1771" i="1"/>
  <c r="AT1770" i="1"/>
  <c r="AT1769" i="1"/>
  <c r="AT1768" i="1"/>
  <c r="AT1767" i="1"/>
  <c r="AT1766" i="1"/>
  <c r="AT1765" i="1"/>
  <c r="AT1764" i="1"/>
  <c r="AT1763" i="1"/>
  <c r="AT1762" i="1"/>
  <c r="AT1761" i="1"/>
  <c r="AT1760" i="1"/>
  <c r="AT1759" i="1"/>
  <c r="AT1758" i="1"/>
  <c r="AT1757" i="1"/>
  <c r="AT1756" i="1"/>
  <c r="AT1755" i="1"/>
  <c r="AT1754" i="1"/>
  <c r="AT1753" i="1"/>
  <c r="AT1752" i="1"/>
  <c r="AT1751" i="1"/>
  <c r="AT1750" i="1"/>
  <c r="AT1749" i="1"/>
  <c r="AT1748" i="1"/>
  <c r="AT1747" i="1"/>
  <c r="AT1746" i="1"/>
  <c r="AT1745" i="1"/>
  <c r="AT1744" i="1"/>
  <c r="AT1743" i="1"/>
  <c r="AT1742" i="1"/>
  <c r="AT1741" i="1"/>
  <c r="AT1740" i="1"/>
  <c r="AT1739" i="1"/>
  <c r="AT1738" i="1"/>
  <c r="AT1737" i="1"/>
  <c r="AT1736" i="1"/>
  <c r="AT1735" i="1"/>
  <c r="AT1734" i="1"/>
  <c r="AT1733" i="1"/>
  <c r="AT1732" i="1"/>
  <c r="AT1731" i="1"/>
  <c r="AT1730" i="1"/>
  <c r="AT1729" i="1"/>
  <c r="AT1728" i="1"/>
  <c r="AT1727" i="1"/>
  <c r="AT1726" i="1"/>
  <c r="AT1725" i="1"/>
  <c r="AT1724" i="1"/>
  <c r="AT1723" i="1"/>
  <c r="AT1722" i="1"/>
  <c r="AT1721" i="1"/>
  <c r="AT1720" i="1"/>
  <c r="AT1719" i="1"/>
  <c r="AT1718" i="1"/>
  <c r="AT1717" i="1"/>
  <c r="AT1716" i="1"/>
  <c r="AT1715" i="1"/>
  <c r="AT1714" i="1"/>
  <c r="AT1713" i="1"/>
  <c r="AT1712" i="1"/>
  <c r="AT1711" i="1"/>
  <c r="AT1710" i="1"/>
  <c r="AT1709" i="1"/>
  <c r="AT1708" i="1"/>
  <c r="AT1707" i="1"/>
  <c r="AT1706" i="1"/>
  <c r="AT1705" i="1"/>
  <c r="AT1704" i="1"/>
  <c r="AT1703" i="1"/>
  <c r="AT1702" i="1"/>
  <c r="AT1701" i="1"/>
  <c r="AT1700" i="1"/>
  <c r="AT1699" i="1"/>
  <c r="AT1698" i="1"/>
  <c r="AT1697" i="1"/>
  <c r="AT1696" i="1"/>
  <c r="AT1695" i="1"/>
  <c r="AT1694" i="1"/>
  <c r="AT1693" i="1"/>
  <c r="AT1692" i="1"/>
  <c r="AT1691" i="1"/>
  <c r="AT1690" i="1"/>
  <c r="AT1689" i="1"/>
  <c r="AT1688" i="1"/>
  <c r="AT1687" i="1"/>
  <c r="AT1686" i="1"/>
  <c r="AT1685" i="1"/>
  <c r="AT1684" i="1"/>
  <c r="AT1683" i="1"/>
  <c r="AT1682" i="1"/>
  <c r="AT1681" i="1"/>
  <c r="AT1680" i="1"/>
  <c r="AT1679" i="1"/>
  <c r="AT1678" i="1"/>
  <c r="AT1677" i="1"/>
  <c r="AT1676" i="1"/>
  <c r="AT1675" i="1"/>
  <c r="AT1674" i="1"/>
  <c r="AT1673" i="1"/>
  <c r="AT1672" i="1"/>
  <c r="AT1671" i="1"/>
  <c r="AT1670" i="1"/>
  <c r="AT1669" i="1"/>
  <c r="AT1668" i="1"/>
  <c r="AT1667" i="1"/>
  <c r="AT1666" i="1"/>
  <c r="AT1665" i="1"/>
  <c r="AT1664" i="1"/>
  <c r="AT1663" i="1"/>
  <c r="AT1662" i="1"/>
  <c r="AT1661" i="1"/>
  <c r="AT1660" i="1"/>
  <c r="AT1659" i="1"/>
  <c r="AT1658" i="1"/>
  <c r="AT1657" i="1"/>
  <c r="AT1656" i="1"/>
  <c r="AT1655" i="1"/>
  <c r="AT1654" i="1"/>
  <c r="AT1653" i="1"/>
  <c r="AT1652" i="1"/>
  <c r="AT1651" i="1"/>
  <c r="AT1650" i="1"/>
  <c r="AT1649" i="1"/>
  <c r="AT1648" i="1"/>
  <c r="AT1647" i="1"/>
  <c r="AT1646" i="1"/>
  <c r="AT1645" i="1"/>
  <c r="AT1644" i="1"/>
  <c r="AT1643" i="1"/>
  <c r="AT1642" i="1"/>
  <c r="AT1641" i="1"/>
  <c r="AT1640" i="1"/>
  <c r="AT1639" i="1"/>
  <c r="AT1638" i="1"/>
  <c r="AT1637" i="1"/>
  <c r="AT1636" i="1"/>
  <c r="AT1635" i="1"/>
  <c r="AT1634" i="1"/>
  <c r="AT1633" i="1"/>
  <c r="AT1632" i="1"/>
  <c r="AT1631" i="1"/>
  <c r="AT1630" i="1"/>
  <c r="AT1629" i="1"/>
  <c r="AT1628" i="1"/>
  <c r="AT1627" i="1"/>
  <c r="AT1626" i="1"/>
  <c r="AT1625" i="1"/>
  <c r="AT1624" i="1"/>
  <c r="AT1623" i="1"/>
  <c r="AT1622" i="1"/>
  <c r="AT1621" i="1"/>
  <c r="AT1620" i="1"/>
  <c r="AT1619" i="1"/>
  <c r="AT1618" i="1"/>
  <c r="AT1617" i="1"/>
  <c r="AT1616" i="1"/>
  <c r="AT1615" i="1"/>
  <c r="AT1614" i="1"/>
  <c r="AT1613" i="1"/>
  <c r="AT1612" i="1"/>
  <c r="AT1611" i="1"/>
  <c r="AT1610" i="1"/>
  <c r="AT1609" i="1"/>
  <c r="AT1608" i="1"/>
  <c r="AT1607" i="1"/>
  <c r="AT1606" i="1"/>
  <c r="AT1605" i="1"/>
  <c r="AT1604" i="1"/>
  <c r="AT1603" i="1"/>
  <c r="AT1602" i="1"/>
  <c r="AT1601" i="1"/>
  <c r="AT1600" i="1"/>
  <c r="AT1599" i="1"/>
  <c r="AT1598" i="1"/>
  <c r="AT1597" i="1"/>
  <c r="AT1596" i="1"/>
  <c r="AT1595" i="1"/>
  <c r="AT1594" i="1"/>
  <c r="AT1593" i="1"/>
  <c r="AT1592" i="1"/>
  <c r="AT1591" i="1"/>
  <c r="AT1590" i="1"/>
  <c r="AT1589" i="1"/>
  <c r="AT1588" i="1"/>
  <c r="AT1587" i="1"/>
  <c r="AT1586" i="1"/>
  <c r="AT1585" i="1"/>
  <c r="AT1584" i="1"/>
  <c r="AT1583" i="1"/>
  <c r="AT1582" i="1"/>
  <c r="AT1581" i="1"/>
  <c r="AT1580" i="1"/>
  <c r="AT1579" i="1"/>
  <c r="AT1578" i="1"/>
  <c r="AT1577" i="1"/>
  <c r="AT1576" i="1"/>
  <c r="AT1575" i="1"/>
  <c r="AT1574" i="1"/>
  <c r="AT1573" i="1"/>
  <c r="AT1572" i="1"/>
  <c r="AT1571" i="1"/>
  <c r="AT1570" i="1"/>
  <c r="AT1569" i="1"/>
  <c r="AT1568" i="1"/>
  <c r="AT1567" i="1"/>
  <c r="AT1566" i="1"/>
  <c r="AT1565" i="1"/>
  <c r="AT1564" i="1"/>
  <c r="AT1563" i="1"/>
  <c r="AT1562" i="1"/>
  <c r="AT1561" i="1"/>
  <c r="AT1560" i="1"/>
  <c r="AT1559" i="1"/>
  <c r="AT1558" i="1"/>
  <c r="AT1557" i="1"/>
  <c r="AT1556" i="1"/>
  <c r="AT1555" i="1"/>
  <c r="AT1554" i="1"/>
  <c r="AT1553" i="1"/>
  <c r="AT1552" i="1"/>
  <c r="AT1551" i="1"/>
  <c r="AT1550" i="1"/>
  <c r="AT1549" i="1"/>
  <c r="AT1548" i="1"/>
  <c r="AT1547" i="1"/>
  <c r="AT1546" i="1"/>
  <c r="AT1545" i="1"/>
  <c r="AT1544" i="1"/>
  <c r="AT1543" i="1"/>
  <c r="AT1542" i="1"/>
  <c r="AT1541" i="1"/>
  <c r="AT1540" i="1"/>
  <c r="AT1539" i="1"/>
  <c r="AT1538" i="1"/>
  <c r="AT1537" i="1"/>
  <c r="AT1536" i="1"/>
  <c r="AT1535" i="1"/>
  <c r="AT1534" i="1"/>
  <c r="AT1533" i="1"/>
  <c r="AT1532" i="1"/>
  <c r="AT1531" i="1"/>
  <c r="AT1530" i="1"/>
  <c r="AT1529" i="1"/>
  <c r="AT1528" i="1"/>
  <c r="AT1527" i="1"/>
  <c r="AT1526" i="1"/>
  <c r="AT1525" i="1"/>
  <c r="AT1524" i="1"/>
  <c r="AT1523" i="1"/>
  <c r="AT1522" i="1"/>
  <c r="AT1521" i="1"/>
  <c r="AT1520" i="1"/>
  <c r="AT1519" i="1"/>
  <c r="AT1518" i="1"/>
  <c r="AT1517" i="1"/>
  <c r="AT1516" i="1"/>
  <c r="AT1515" i="1"/>
  <c r="AT1514" i="1"/>
  <c r="AT1513" i="1"/>
  <c r="AT1512" i="1"/>
  <c r="AT1511" i="1"/>
  <c r="AT1510" i="1"/>
  <c r="AT1509" i="1"/>
  <c r="AT1508" i="1"/>
  <c r="AT1507" i="1"/>
  <c r="AT1506" i="1"/>
  <c r="AT1505" i="1"/>
  <c r="AT1504" i="1"/>
  <c r="AT1503" i="1"/>
  <c r="AT1502" i="1"/>
  <c r="AT1501" i="1"/>
  <c r="AT1500" i="1"/>
  <c r="AT1499" i="1"/>
  <c r="AT1498" i="1"/>
  <c r="AT1497" i="1"/>
  <c r="AT1496" i="1"/>
  <c r="AT1495" i="1"/>
  <c r="AT1494" i="1"/>
  <c r="AT1493" i="1"/>
  <c r="AT1492" i="1"/>
  <c r="AT1491" i="1"/>
  <c r="AT1490" i="1"/>
  <c r="AT1489" i="1"/>
  <c r="AT1488" i="1"/>
  <c r="AT1487" i="1"/>
  <c r="AT1486" i="1"/>
  <c r="AT1485" i="1"/>
  <c r="AT1484" i="1"/>
  <c r="AT1483" i="1"/>
  <c r="AT1482" i="1"/>
  <c r="AT1481" i="1"/>
  <c r="AT1480" i="1"/>
  <c r="AT1479" i="1"/>
  <c r="AT1478" i="1"/>
  <c r="AT1477" i="1"/>
  <c r="AT1476" i="1"/>
  <c r="AT1475" i="1"/>
  <c r="AT1474" i="1"/>
  <c r="AT1473" i="1"/>
  <c r="AT1472" i="1"/>
  <c r="AT1471" i="1"/>
  <c r="AT1470" i="1"/>
  <c r="AT1469" i="1"/>
  <c r="AT1468" i="1"/>
  <c r="AT1467" i="1"/>
  <c r="AT1466" i="1"/>
  <c r="AT1465" i="1"/>
  <c r="AT1464" i="1"/>
  <c r="AT1463" i="1"/>
  <c r="AT1462" i="1"/>
  <c r="AT1461" i="1"/>
  <c r="AT1460" i="1"/>
  <c r="AT1459" i="1"/>
  <c r="AT1458" i="1"/>
  <c r="AT1457" i="1"/>
  <c r="AT1456" i="1"/>
  <c r="AT1455" i="1"/>
  <c r="AT1454" i="1"/>
  <c r="AT1453" i="1"/>
  <c r="AT1452" i="1"/>
  <c r="AT1451" i="1"/>
  <c r="AT1450" i="1"/>
  <c r="AT1449" i="1"/>
  <c r="AT1448" i="1"/>
  <c r="AT1447" i="1"/>
  <c r="AT1446" i="1"/>
  <c r="AT1445" i="1"/>
  <c r="AT1444" i="1"/>
  <c r="AT1443" i="1"/>
  <c r="AT1442" i="1"/>
  <c r="AT1441" i="1"/>
  <c r="AT1440" i="1"/>
  <c r="AT1439" i="1"/>
  <c r="AT1438" i="1"/>
  <c r="AT1437" i="1"/>
  <c r="AT1436" i="1"/>
  <c r="AT1435" i="1"/>
  <c r="AT1434" i="1"/>
  <c r="AT1433" i="1"/>
  <c r="AT1432" i="1"/>
  <c r="AT1431" i="1"/>
  <c r="AT1430" i="1"/>
  <c r="AT1429" i="1"/>
  <c r="AT1428" i="1"/>
  <c r="AT1427" i="1"/>
  <c r="AT1426" i="1"/>
  <c r="AT1425" i="1"/>
  <c r="AT1424" i="1"/>
  <c r="AT1423" i="1"/>
  <c r="AT1422" i="1"/>
  <c r="AT1421" i="1"/>
  <c r="AT1420" i="1"/>
  <c r="AT1419" i="1"/>
  <c r="AT1418" i="1"/>
  <c r="AT1417" i="1"/>
  <c r="AT1416" i="1"/>
  <c r="AT1415" i="1"/>
  <c r="AT1414" i="1"/>
  <c r="AT1413" i="1"/>
  <c r="AT1412" i="1"/>
  <c r="AT1411" i="1"/>
  <c r="AT1410" i="1"/>
  <c r="AT1409" i="1"/>
  <c r="AT1408" i="1"/>
  <c r="AT1407" i="1"/>
  <c r="AT1406" i="1"/>
  <c r="AT1405" i="1"/>
  <c r="AT1404" i="1"/>
  <c r="AT1403" i="1"/>
  <c r="AT1402" i="1"/>
  <c r="AT1401" i="1"/>
  <c r="AT1400" i="1"/>
  <c r="AT1399" i="1"/>
  <c r="AT1398" i="1"/>
  <c r="AT1397" i="1"/>
  <c r="AT1396" i="1"/>
  <c r="AT1395" i="1"/>
  <c r="AT1394" i="1"/>
  <c r="AT1393" i="1"/>
  <c r="AT1392" i="1"/>
  <c r="AT1391" i="1"/>
  <c r="AT1390" i="1"/>
  <c r="AT1389" i="1"/>
  <c r="AT1388" i="1"/>
  <c r="AT1387" i="1"/>
  <c r="AT1386" i="1"/>
  <c r="AT1385" i="1"/>
  <c r="AT1384" i="1"/>
  <c r="AT1383" i="1"/>
  <c r="AT1382" i="1"/>
  <c r="AT1381" i="1"/>
  <c r="AT1380" i="1"/>
  <c r="AT1379" i="1"/>
  <c r="AT1378" i="1"/>
  <c r="AT1377" i="1"/>
  <c r="AT1376" i="1"/>
  <c r="AT1375" i="1"/>
  <c r="AT1374" i="1"/>
  <c r="AT1373" i="1"/>
  <c r="AT1372" i="1"/>
  <c r="AT1371" i="1"/>
  <c r="AT1370" i="1"/>
  <c r="AT1369" i="1"/>
  <c r="AT1368" i="1"/>
  <c r="AT1367" i="1"/>
  <c r="AT1366" i="1"/>
  <c r="AT1365" i="1"/>
  <c r="AT1364" i="1"/>
  <c r="AT1363" i="1"/>
  <c r="AT1362" i="1"/>
  <c r="AT1361" i="1"/>
  <c r="AT1360" i="1"/>
  <c r="AT1359" i="1"/>
  <c r="AT1358" i="1"/>
  <c r="AT1357" i="1"/>
  <c r="AT1356" i="1"/>
  <c r="AT1355" i="1"/>
  <c r="AT1354" i="1"/>
  <c r="AT1353" i="1"/>
  <c r="AT1352" i="1"/>
  <c r="AT1351" i="1"/>
  <c r="AT1350" i="1"/>
  <c r="AT1349" i="1"/>
  <c r="AT1348" i="1"/>
  <c r="AT1347" i="1"/>
  <c r="AT1346" i="1"/>
  <c r="AT1345" i="1"/>
  <c r="AT1344" i="1"/>
  <c r="AT1343" i="1"/>
  <c r="AT1342" i="1"/>
  <c r="AT1341" i="1"/>
  <c r="AT1340" i="1"/>
  <c r="AT1339" i="1"/>
  <c r="AT1338" i="1"/>
  <c r="AT1337" i="1"/>
  <c r="AT1336" i="1"/>
  <c r="AT1335" i="1"/>
  <c r="AT1334" i="1"/>
  <c r="AT1333" i="1"/>
  <c r="AT1332" i="1"/>
  <c r="AT1331" i="1"/>
  <c r="AT1330" i="1"/>
  <c r="AT1329" i="1"/>
  <c r="AT1328" i="1"/>
  <c r="AT1327" i="1"/>
  <c r="AT1326" i="1"/>
  <c r="AT1325" i="1"/>
  <c r="AT1324" i="1"/>
  <c r="AT1323" i="1"/>
  <c r="AT1322" i="1"/>
  <c r="AT1321" i="1"/>
  <c r="AT1320" i="1"/>
  <c r="AT1319" i="1"/>
  <c r="AT1318" i="1"/>
  <c r="AT1317" i="1"/>
  <c r="AT1316" i="1"/>
  <c r="AT1315" i="1"/>
  <c r="AT1314" i="1"/>
  <c r="AT1313" i="1"/>
  <c r="AT1312" i="1"/>
  <c r="AT1311" i="1"/>
  <c r="AT1310" i="1"/>
  <c r="AT1309" i="1"/>
  <c r="AT1308" i="1"/>
  <c r="AT1307" i="1"/>
  <c r="AT1306" i="1"/>
  <c r="AT1305" i="1"/>
  <c r="AT1304" i="1"/>
  <c r="AT1303" i="1"/>
  <c r="AT1302" i="1"/>
  <c r="AT1301" i="1"/>
  <c r="AT1300" i="1"/>
  <c r="AT1299" i="1"/>
  <c r="AT1298" i="1"/>
  <c r="AT1297" i="1"/>
  <c r="AT1296" i="1"/>
  <c r="AT1295" i="1"/>
  <c r="AT1294" i="1"/>
  <c r="AT1293" i="1"/>
  <c r="AT1292" i="1"/>
  <c r="AT1291" i="1"/>
  <c r="AT1290" i="1"/>
  <c r="AT1289" i="1"/>
  <c r="AT1288" i="1"/>
  <c r="AT1287" i="1"/>
  <c r="AT1286" i="1"/>
  <c r="AT1285" i="1"/>
  <c r="AT1284" i="1"/>
  <c r="AT1283" i="1"/>
  <c r="AT1282" i="1"/>
  <c r="AT1281" i="1"/>
  <c r="AT1280" i="1"/>
  <c r="AT1279" i="1"/>
  <c r="AT1278" i="1"/>
  <c r="AT1277" i="1"/>
  <c r="AT1276" i="1"/>
  <c r="AT1275" i="1"/>
  <c r="AT1274" i="1"/>
  <c r="AT1273" i="1"/>
  <c r="AT1272" i="1"/>
  <c r="AT1271" i="1"/>
  <c r="AT1270" i="1"/>
  <c r="AT1269" i="1"/>
  <c r="AT1268" i="1"/>
  <c r="AT1267" i="1"/>
  <c r="AT1266" i="1"/>
  <c r="AT1265" i="1"/>
  <c r="AT1264" i="1"/>
  <c r="AT1263" i="1"/>
  <c r="AT1262" i="1"/>
  <c r="AT1261" i="1"/>
  <c r="AT1260" i="1"/>
  <c r="AT1259" i="1"/>
  <c r="AT1258" i="1"/>
  <c r="AT1257" i="1"/>
  <c r="AT1256" i="1"/>
  <c r="AT1255" i="1"/>
  <c r="AT1254" i="1"/>
  <c r="AT1253" i="1"/>
  <c r="AT1252" i="1"/>
  <c r="AT1251" i="1"/>
  <c r="AT1250" i="1"/>
  <c r="AT1249" i="1"/>
  <c r="AT1248" i="1"/>
  <c r="AT1247" i="1"/>
  <c r="AT1246" i="1"/>
  <c r="AT1245" i="1"/>
  <c r="AT1244" i="1"/>
  <c r="AT1243" i="1"/>
  <c r="AT1242" i="1"/>
  <c r="AT1241" i="1"/>
  <c r="AT1240" i="1"/>
  <c r="AT1239" i="1"/>
  <c r="AT1238" i="1"/>
  <c r="AT1237" i="1"/>
  <c r="AT1236" i="1"/>
  <c r="AT1235" i="1"/>
  <c r="AT1234" i="1"/>
  <c r="AT1233" i="1"/>
  <c r="AT1232" i="1"/>
  <c r="AT1231" i="1"/>
  <c r="AT1230" i="1"/>
  <c r="AT1229" i="1"/>
  <c r="AT1228" i="1"/>
  <c r="AT1227" i="1"/>
  <c r="AT1226" i="1"/>
  <c r="AT1225" i="1"/>
  <c r="AT1224" i="1"/>
  <c r="AT1223" i="1"/>
  <c r="AT1222" i="1"/>
  <c r="AT1221" i="1"/>
  <c r="AT1220" i="1"/>
  <c r="AT1219" i="1"/>
  <c r="AT1218" i="1"/>
  <c r="AT1217" i="1"/>
  <c r="AT1216" i="1"/>
  <c r="AT1215" i="1"/>
  <c r="AT1214" i="1"/>
  <c r="AT1213" i="1"/>
  <c r="AT1212" i="1"/>
  <c r="AT1211" i="1"/>
  <c r="AT1210" i="1"/>
  <c r="AT1209" i="1"/>
  <c r="AT1208" i="1"/>
  <c r="AT1207" i="1"/>
  <c r="AT1206" i="1"/>
  <c r="AT1205" i="1"/>
  <c r="AT1204" i="1"/>
  <c r="AT1203" i="1"/>
  <c r="AT1202" i="1"/>
  <c r="AT1201" i="1"/>
  <c r="AT1200" i="1"/>
  <c r="AT1199" i="1"/>
  <c r="AT1198" i="1"/>
  <c r="AT1197" i="1"/>
  <c r="AT1196" i="1"/>
  <c r="AT1195" i="1"/>
  <c r="AT1194" i="1"/>
  <c r="AT1193" i="1"/>
  <c r="AT1192" i="1"/>
  <c r="AT1191" i="1"/>
  <c r="AT1190" i="1"/>
  <c r="AT1189" i="1"/>
  <c r="AT1188" i="1"/>
  <c r="AT1187" i="1"/>
  <c r="AT1186" i="1"/>
  <c r="AT1185" i="1"/>
  <c r="AT1184" i="1"/>
  <c r="AT1183" i="1"/>
  <c r="AT1182" i="1"/>
  <c r="AT1181" i="1"/>
  <c r="AT1180" i="1"/>
  <c r="AT1179" i="1"/>
  <c r="AT1178" i="1"/>
  <c r="AT1177" i="1"/>
  <c r="AT1176" i="1"/>
  <c r="AT1175" i="1"/>
  <c r="AT1174" i="1"/>
  <c r="AT1173" i="1"/>
  <c r="AT1172" i="1"/>
  <c r="AT1171" i="1"/>
  <c r="AT1170" i="1"/>
  <c r="AT1169" i="1"/>
  <c r="AT1168" i="1"/>
  <c r="AT1167" i="1"/>
  <c r="AT1166" i="1"/>
  <c r="AT1165" i="1"/>
  <c r="AT1164" i="1"/>
  <c r="AT1163" i="1"/>
  <c r="AT1162" i="1"/>
  <c r="AT1161" i="1"/>
  <c r="AT1160" i="1"/>
  <c r="AT1159" i="1"/>
  <c r="AT1158" i="1"/>
  <c r="AT1157" i="1"/>
  <c r="AT1156" i="1"/>
  <c r="AT1155" i="1"/>
  <c r="AT1154" i="1"/>
  <c r="AT1153" i="1"/>
  <c r="AT1152" i="1"/>
  <c r="AT1151" i="1"/>
  <c r="AT1150" i="1"/>
  <c r="AT1149" i="1"/>
  <c r="AT1148" i="1"/>
  <c r="AT1147" i="1"/>
  <c r="AT1146" i="1"/>
  <c r="AT1145" i="1"/>
  <c r="AT1144" i="1"/>
  <c r="AT1143" i="1"/>
  <c r="AT1142" i="1"/>
  <c r="AT1141" i="1"/>
  <c r="AT1140" i="1"/>
  <c r="AT1139" i="1"/>
  <c r="AT1138" i="1"/>
  <c r="AT1137" i="1"/>
  <c r="AT1136" i="1"/>
  <c r="AT1135" i="1"/>
  <c r="AT1134" i="1"/>
  <c r="AT1133" i="1"/>
  <c r="AT1132" i="1"/>
  <c r="AT1131" i="1"/>
  <c r="AT1130" i="1"/>
  <c r="AT1129" i="1"/>
  <c r="AT1128" i="1"/>
  <c r="AT1127" i="1"/>
  <c r="AT1126" i="1"/>
  <c r="AT1125" i="1"/>
  <c r="AT1124" i="1"/>
  <c r="AT1123" i="1"/>
  <c r="AT1122" i="1"/>
  <c r="AT1121" i="1"/>
  <c r="AT1120" i="1"/>
  <c r="AT1119" i="1"/>
  <c r="AT1118" i="1"/>
  <c r="AT1117" i="1"/>
  <c r="AT1116" i="1"/>
  <c r="AT1115" i="1"/>
  <c r="AT1114" i="1"/>
  <c r="AT1113" i="1"/>
  <c r="AT1112" i="1"/>
  <c r="AT1111" i="1"/>
  <c r="AT1110" i="1"/>
  <c r="AT1109" i="1"/>
  <c r="AT1108" i="1"/>
  <c r="AT1107" i="1"/>
  <c r="AT1106" i="1"/>
  <c r="AT1105" i="1"/>
  <c r="AT1104" i="1"/>
  <c r="AT1103" i="1"/>
  <c r="AT1102" i="1"/>
  <c r="AT1101" i="1"/>
  <c r="AT1100" i="1"/>
  <c r="AT1099" i="1"/>
  <c r="AT1098" i="1"/>
  <c r="AT1097" i="1"/>
  <c r="AT1096" i="1"/>
  <c r="AT1095" i="1"/>
  <c r="AT1094" i="1"/>
  <c r="AT1093" i="1"/>
  <c r="AT1092" i="1"/>
  <c r="AT1091" i="1"/>
  <c r="AT1090" i="1"/>
  <c r="AT1089" i="1"/>
  <c r="AT1088" i="1"/>
  <c r="AT1087" i="1"/>
  <c r="AT1086" i="1"/>
  <c r="AT1085" i="1"/>
  <c r="AT1084" i="1"/>
  <c r="AT1083" i="1"/>
  <c r="AT1082" i="1"/>
  <c r="AT1081" i="1"/>
  <c r="AT1080" i="1"/>
  <c r="AT1079" i="1"/>
  <c r="AT1078" i="1"/>
  <c r="AT1077" i="1"/>
  <c r="AT1076" i="1"/>
  <c r="AT1075" i="1"/>
  <c r="AT1074" i="1"/>
  <c r="AT1073" i="1"/>
  <c r="AT1072" i="1"/>
  <c r="AT1071" i="1"/>
  <c r="AT1070" i="1"/>
  <c r="AT1069" i="1"/>
  <c r="AT1068" i="1"/>
  <c r="AT1067" i="1"/>
  <c r="AT1066" i="1"/>
  <c r="AT1065" i="1"/>
  <c r="AT1064" i="1"/>
  <c r="AT1063" i="1"/>
  <c r="AT1062" i="1"/>
  <c r="AT1061" i="1"/>
  <c r="AT1060" i="1"/>
  <c r="AT1059" i="1"/>
  <c r="AT1058" i="1"/>
  <c r="AT1057" i="1"/>
  <c r="AT1056" i="1"/>
  <c r="AT1055" i="1"/>
  <c r="AT1054" i="1"/>
  <c r="AT1053" i="1"/>
  <c r="AT1052" i="1"/>
  <c r="AT1051" i="1"/>
  <c r="AT1050" i="1"/>
  <c r="AT1049" i="1"/>
  <c r="AT1048" i="1"/>
  <c r="AT1047" i="1"/>
  <c r="AT1046" i="1"/>
  <c r="AT1045" i="1"/>
  <c r="AT1044" i="1"/>
  <c r="AT1043" i="1"/>
  <c r="AT1042" i="1"/>
  <c r="AT1041" i="1"/>
  <c r="AT1040" i="1"/>
  <c r="AT1039" i="1"/>
  <c r="AT1038" i="1"/>
  <c r="AT1037" i="1"/>
  <c r="AT1036" i="1"/>
  <c r="AT1035" i="1"/>
  <c r="AT1034" i="1"/>
  <c r="AT1033" i="1"/>
  <c r="AT1032" i="1"/>
  <c r="AT1031" i="1"/>
  <c r="AT1030" i="1"/>
  <c r="AT1029" i="1"/>
  <c r="AT1028" i="1"/>
  <c r="AT1027" i="1"/>
  <c r="AT1026" i="1"/>
  <c r="AT1025" i="1"/>
  <c r="AT1024" i="1"/>
  <c r="AT1023" i="1"/>
  <c r="AT1022" i="1"/>
  <c r="AT1021" i="1"/>
  <c r="AT1020" i="1"/>
  <c r="AT1019" i="1"/>
  <c r="AT1018" i="1"/>
  <c r="AT1017" i="1"/>
  <c r="AT1016" i="1"/>
  <c r="AT1015" i="1"/>
  <c r="AT1014" i="1"/>
  <c r="AT1013" i="1"/>
  <c r="AT1012" i="1"/>
  <c r="AT1011" i="1"/>
  <c r="AT1010" i="1"/>
  <c r="AT1009" i="1"/>
  <c r="AT1008" i="1"/>
  <c r="AT1007" i="1"/>
  <c r="AT1006" i="1"/>
  <c r="AT1005" i="1"/>
  <c r="AT1004" i="1"/>
  <c r="AT1003" i="1"/>
  <c r="AT1002" i="1"/>
  <c r="AT1001" i="1"/>
  <c r="AT1000" i="1"/>
  <c r="AT999" i="1"/>
  <c r="AT998" i="1"/>
  <c r="AT997" i="1"/>
  <c r="AT996" i="1"/>
  <c r="AT995" i="1"/>
  <c r="AT994" i="1"/>
  <c r="AT993" i="1"/>
  <c r="AT992" i="1"/>
  <c r="AT991" i="1"/>
  <c r="AT990" i="1"/>
  <c r="AT989" i="1"/>
  <c r="AT988" i="1"/>
  <c r="AT987" i="1"/>
  <c r="AT986" i="1"/>
  <c r="AT985" i="1"/>
  <c r="AT984" i="1"/>
  <c r="AT983" i="1"/>
  <c r="AT982" i="1"/>
  <c r="AT981" i="1"/>
  <c r="AT980" i="1"/>
  <c r="AT979" i="1"/>
  <c r="AT978" i="1"/>
  <c r="AT977" i="1"/>
  <c r="AT976" i="1"/>
  <c r="AT975" i="1"/>
  <c r="AT974" i="1"/>
  <c r="AT973" i="1"/>
  <c r="AT972" i="1"/>
  <c r="AT971" i="1"/>
  <c r="AT970" i="1"/>
  <c r="AT969" i="1"/>
  <c r="AT968" i="1"/>
  <c r="AT967" i="1"/>
  <c r="AT966" i="1"/>
  <c r="AT965" i="1"/>
  <c r="AT964" i="1"/>
  <c r="AT963" i="1"/>
  <c r="AT962" i="1"/>
  <c r="AT961" i="1"/>
  <c r="AT960" i="1"/>
  <c r="AT959" i="1"/>
  <c r="AT958" i="1"/>
  <c r="AT957" i="1"/>
  <c r="AT956" i="1"/>
  <c r="AT955" i="1"/>
  <c r="AT954" i="1"/>
  <c r="AT953" i="1"/>
  <c r="AT952" i="1"/>
  <c r="AT951" i="1"/>
  <c r="AT950" i="1"/>
  <c r="AT949" i="1"/>
  <c r="AT948" i="1"/>
  <c r="AT947" i="1"/>
  <c r="AT946" i="1"/>
  <c r="AT945" i="1"/>
  <c r="AT944" i="1"/>
  <c r="AT943" i="1"/>
  <c r="AT942" i="1"/>
  <c r="AT941" i="1"/>
  <c r="AT940" i="1"/>
  <c r="AT939" i="1"/>
  <c r="AT938" i="1"/>
  <c r="AT937" i="1"/>
  <c r="AT936" i="1"/>
  <c r="AT935" i="1"/>
  <c r="AT934" i="1"/>
  <c r="AT933" i="1"/>
  <c r="AT932" i="1"/>
  <c r="AT931" i="1"/>
  <c r="AT930" i="1"/>
  <c r="AT929" i="1"/>
  <c r="AT928" i="1"/>
  <c r="AT927" i="1"/>
  <c r="AT926" i="1"/>
  <c r="AT925" i="1"/>
  <c r="AT924" i="1"/>
  <c r="AT923" i="1"/>
  <c r="AT922" i="1"/>
  <c r="AT921" i="1"/>
  <c r="AT920" i="1"/>
  <c r="AT919" i="1"/>
  <c r="AT918" i="1"/>
  <c r="AT917" i="1"/>
  <c r="AT916" i="1"/>
  <c r="AT915" i="1"/>
  <c r="AT914" i="1"/>
  <c r="AT913" i="1"/>
  <c r="AT912" i="1"/>
  <c r="AT911" i="1"/>
  <c r="AT910" i="1"/>
  <c r="AT909" i="1"/>
  <c r="AT908" i="1"/>
  <c r="AT907" i="1"/>
  <c r="AT906" i="1"/>
  <c r="AT905" i="1"/>
  <c r="AT904" i="1"/>
  <c r="AT903" i="1"/>
  <c r="AT902" i="1"/>
  <c r="AT901" i="1"/>
  <c r="AT900" i="1"/>
  <c r="AT899" i="1"/>
  <c r="AT898" i="1"/>
  <c r="AT897" i="1"/>
  <c r="AT896" i="1"/>
  <c r="AT895" i="1"/>
  <c r="AT894" i="1"/>
  <c r="AT893" i="1"/>
  <c r="AT892" i="1"/>
  <c r="AT891" i="1"/>
  <c r="AT890" i="1"/>
  <c r="AT889" i="1"/>
  <c r="AT888" i="1"/>
  <c r="AT887" i="1"/>
  <c r="AT886" i="1"/>
  <c r="AT885" i="1"/>
  <c r="AT884" i="1"/>
  <c r="AT883" i="1"/>
  <c r="AT882" i="1"/>
  <c r="AT881" i="1"/>
  <c r="AT880" i="1"/>
  <c r="AT879" i="1"/>
  <c r="AT878" i="1"/>
  <c r="AT877" i="1"/>
  <c r="AT876" i="1"/>
  <c r="AT875" i="1"/>
  <c r="AT874" i="1"/>
  <c r="AT873" i="1"/>
  <c r="AT872" i="1"/>
  <c r="AT871" i="1"/>
  <c r="AT870" i="1"/>
  <c r="AT869" i="1"/>
  <c r="AT868" i="1"/>
  <c r="AT867" i="1"/>
  <c r="AT866" i="1"/>
  <c r="AT865" i="1"/>
  <c r="AT864" i="1"/>
  <c r="AT863" i="1"/>
  <c r="AT862" i="1"/>
  <c r="AT861" i="1"/>
  <c r="AT860" i="1"/>
  <c r="AT859" i="1"/>
  <c r="AT858" i="1"/>
  <c r="AT857" i="1"/>
  <c r="AT856" i="1"/>
  <c r="AT855" i="1"/>
  <c r="AT854" i="1"/>
  <c r="AT853" i="1"/>
  <c r="AT852" i="1"/>
  <c r="AT851" i="1"/>
  <c r="AT850" i="1"/>
  <c r="AT849" i="1"/>
  <c r="AT848" i="1"/>
  <c r="AT847" i="1"/>
  <c r="AT846" i="1"/>
  <c r="AT845" i="1"/>
  <c r="AT844" i="1"/>
  <c r="AT843" i="1"/>
  <c r="AT842" i="1"/>
  <c r="AT841" i="1"/>
  <c r="AT840" i="1"/>
  <c r="AT839" i="1"/>
  <c r="AT838" i="1"/>
  <c r="AT837" i="1"/>
  <c r="AT836" i="1"/>
  <c r="AT835" i="1"/>
  <c r="AT834" i="1"/>
  <c r="AT833" i="1"/>
  <c r="AT832" i="1"/>
  <c r="AT831" i="1"/>
  <c r="AT830" i="1"/>
  <c r="AT829" i="1"/>
  <c r="AT828" i="1"/>
  <c r="AT827" i="1"/>
  <c r="AT826" i="1"/>
  <c r="AT825" i="1"/>
  <c r="AT824" i="1"/>
  <c r="AT823" i="1"/>
  <c r="AT822" i="1"/>
  <c r="AT821" i="1"/>
  <c r="AT820" i="1"/>
  <c r="AT819" i="1"/>
  <c r="AT818" i="1"/>
  <c r="AT817" i="1"/>
  <c r="AT816" i="1"/>
  <c r="AT815" i="1"/>
  <c r="AT814" i="1"/>
  <c r="AT813" i="1"/>
  <c r="AT812" i="1"/>
  <c r="AT811" i="1"/>
  <c r="AT810" i="1"/>
  <c r="AT809" i="1"/>
  <c r="AT808" i="1"/>
  <c r="AT807" i="1"/>
  <c r="AT806" i="1"/>
  <c r="AT805" i="1"/>
  <c r="AT804" i="1"/>
  <c r="AT803" i="1"/>
  <c r="AT802" i="1"/>
  <c r="AT801" i="1"/>
  <c r="AT800" i="1"/>
  <c r="AT799" i="1"/>
  <c r="AT798" i="1"/>
  <c r="AT797" i="1"/>
  <c r="AT796" i="1"/>
  <c r="AT795" i="1"/>
  <c r="AT794" i="1"/>
  <c r="AT793" i="1"/>
  <c r="AT792" i="1"/>
  <c r="AT791" i="1"/>
  <c r="AT790" i="1"/>
  <c r="AT789" i="1"/>
  <c r="AT788" i="1"/>
  <c r="AT787" i="1"/>
  <c r="AT786" i="1"/>
  <c r="AT785" i="1"/>
  <c r="AT784" i="1"/>
  <c r="AT783" i="1"/>
  <c r="AT782" i="1"/>
  <c r="AT781" i="1"/>
  <c r="AT780" i="1"/>
  <c r="AT779" i="1"/>
  <c r="AT778" i="1"/>
  <c r="AT777" i="1"/>
  <c r="AT776" i="1"/>
  <c r="AT775" i="1"/>
  <c r="AT774" i="1"/>
  <c r="AT773" i="1"/>
  <c r="AT772" i="1"/>
  <c r="AT771" i="1"/>
  <c r="AT770" i="1"/>
  <c r="AT769" i="1"/>
  <c r="AT768" i="1"/>
  <c r="AT767" i="1"/>
  <c r="AT766" i="1"/>
  <c r="AT765" i="1"/>
  <c r="AT764" i="1"/>
  <c r="AT763" i="1"/>
  <c r="AT762" i="1"/>
  <c r="AT761" i="1"/>
  <c r="AT760" i="1"/>
  <c r="AT759" i="1"/>
  <c r="AT758" i="1"/>
  <c r="AT757" i="1"/>
  <c r="AT756" i="1"/>
  <c r="AT755" i="1"/>
  <c r="AT754" i="1"/>
  <c r="AT753" i="1"/>
  <c r="AT752" i="1"/>
  <c r="AT751" i="1"/>
  <c r="AT750" i="1"/>
  <c r="AT749" i="1"/>
  <c r="AT748" i="1"/>
  <c r="AT747" i="1"/>
  <c r="AT746" i="1"/>
  <c r="AT745" i="1"/>
  <c r="AT744" i="1"/>
  <c r="AT743" i="1"/>
  <c r="AT742" i="1"/>
  <c r="AT741" i="1"/>
  <c r="AT740" i="1"/>
  <c r="AT739" i="1"/>
  <c r="AT738" i="1"/>
  <c r="AT737" i="1"/>
  <c r="AT736" i="1"/>
  <c r="AT735" i="1"/>
  <c r="AT734" i="1"/>
  <c r="AT733" i="1"/>
  <c r="AT732" i="1"/>
  <c r="AT731" i="1"/>
  <c r="AT730" i="1"/>
  <c r="AT729" i="1"/>
  <c r="AT728" i="1"/>
  <c r="AT727" i="1"/>
  <c r="AT726" i="1"/>
  <c r="AT725" i="1"/>
  <c r="AT724" i="1"/>
  <c r="AT723" i="1"/>
  <c r="AT722" i="1"/>
  <c r="AT721" i="1"/>
  <c r="AT720" i="1"/>
  <c r="AT719" i="1"/>
  <c r="AT718" i="1"/>
  <c r="AT717" i="1"/>
  <c r="AT716" i="1"/>
  <c r="AT715" i="1"/>
  <c r="AT714" i="1"/>
  <c r="AT713" i="1"/>
  <c r="AT712" i="1"/>
  <c r="AT711" i="1"/>
  <c r="AT710" i="1"/>
  <c r="AT709" i="1"/>
  <c r="AT708" i="1"/>
  <c r="AT707" i="1"/>
  <c r="AT706" i="1"/>
  <c r="AT705" i="1"/>
  <c r="AT704" i="1"/>
  <c r="AT703" i="1"/>
  <c r="AT702" i="1"/>
  <c r="AT701" i="1"/>
  <c r="AT700" i="1"/>
  <c r="AT699" i="1"/>
  <c r="AT698" i="1"/>
  <c r="AT697" i="1"/>
  <c r="AT696" i="1"/>
  <c r="AT695" i="1"/>
  <c r="AT694" i="1"/>
  <c r="AT693" i="1"/>
  <c r="AT692" i="1"/>
  <c r="AT691" i="1"/>
  <c r="AT690" i="1"/>
  <c r="AT689" i="1"/>
  <c r="AT688" i="1"/>
  <c r="AT687" i="1"/>
  <c r="AT686" i="1"/>
  <c r="AT685" i="1"/>
  <c r="AT684" i="1"/>
  <c r="AT683" i="1"/>
  <c r="AT682" i="1"/>
  <c r="AT681" i="1"/>
  <c r="AT680" i="1"/>
  <c r="AT679" i="1"/>
  <c r="AT678" i="1"/>
  <c r="AT677" i="1"/>
  <c r="AT676" i="1"/>
  <c r="AT675" i="1"/>
  <c r="AT674" i="1"/>
  <c r="AT673" i="1"/>
  <c r="AT672" i="1"/>
  <c r="AT671" i="1"/>
  <c r="AT670" i="1"/>
  <c r="AT669" i="1"/>
  <c r="AT668" i="1"/>
  <c r="AT667" i="1"/>
  <c r="AT666" i="1"/>
  <c r="AT665" i="1"/>
  <c r="AT664" i="1"/>
  <c r="AT663" i="1"/>
  <c r="AT662" i="1"/>
  <c r="AT661" i="1"/>
  <c r="AT660" i="1"/>
  <c r="AT659" i="1"/>
  <c r="AT658" i="1"/>
  <c r="AT657" i="1"/>
  <c r="AT656" i="1"/>
  <c r="AT655" i="1"/>
  <c r="AT654" i="1"/>
  <c r="AT653" i="1"/>
  <c r="AT652" i="1"/>
  <c r="AT651" i="1"/>
  <c r="AT650" i="1"/>
  <c r="AT649" i="1"/>
  <c r="AT648" i="1"/>
  <c r="AT647" i="1"/>
  <c r="AT646" i="1"/>
  <c r="AT645" i="1"/>
  <c r="AT644" i="1"/>
  <c r="AT643" i="1"/>
  <c r="AT642" i="1"/>
  <c r="AT641" i="1"/>
  <c r="AT640" i="1"/>
  <c r="AT639" i="1"/>
  <c r="AT638" i="1"/>
  <c r="AT637" i="1"/>
  <c r="AT636" i="1"/>
  <c r="AT635" i="1"/>
  <c r="AT634" i="1"/>
  <c r="AT633" i="1"/>
  <c r="AT632" i="1"/>
  <c r="AT631" i="1"/>
  <c r="AT630" i="1"/>
  <c r="AT629" i="1"/>
  <c r="AT628" i="1"/>
  <c r="AT627" i="1"/>
  <c r="AT626" i="1"/>
  <c r="AT625" i="1"/>
  <c r="AT624" i="1"/>
  <c r="AT623" i="1"/>
  <c r="AT622" i="1"/>
  <c r="AT621" i="1"/>
  <c r="AT620" i="1"/>
  <c r="AT619" i="1"/>
  <c r="AT618" i="1"/>
  <c r="AT617" i="1"/>
  <c r="AT616" i="1"/>
  <c r="AT615" i="1"/>
  <c r="AT614" i="1"/>
  <c r="AT613" i="1"/>
  <c r="AT612" i="1"/>
  <c r="AT611" i="1"/>
  <c r="AT610" i="1"/>
  <c r="AT609" i="1"/>
  <c r="AT608" i="1"/>
  <c r="AT607" i="1"/>
  <c r="AT606" i="1"/>
  <c r="AT605" i="1"/>
  <c r="AT604" i="1"/>
  <c r="AT603" i="1"/>
  <c r="AT602" i="1"/>
  <c r="AT601" i="1"/>
  <c r="AT600" i="1"/>
  <c r="AT599" i="1"/>
  <c r="AT598" i="1"/>
  <c r="AT597" i="1"/>
  <c r="AT596" i="1"/>
  <c r="AT595" i="1"/>
  <c r="AT594" i="1"/>
  <c r="AT593" i="1"/>
  <c r="AT592" i="1"/>
  <c r="AT591" i="1"/>
  <c r="AT590" i="1"/>
  <c r="AT589" i="1"/>
  <c r="AT588" i="1"/>
  <c r="AT587" i="1"/>
  <c r="AT586" i="1"/>
  <c r="AT585" i="1"/>
  <c r="AT584" i="1"/>
  <c r="AT583" i="1"/>
  <c r="AT582" i="1"/>
  <c r="AT581" i="1"/>
  <c r="AT580" i="1"/>
  <c r="AT579" i="1"/>
  <c r="AT578" i="1"/>
  <c r="AT577" i="1"/>
  <c r="AT576" i="1"/>
  <c r="AT575" i="1"/>
  <c r="AT574" i="1"/>
  <c r="AT573" i="1"/>
  <c r="AT572" i="1"/>
  <c r="AT571" i="1"/>
  <c r="AT570" i="1"/>
  <c r="AT569" i="1"/>
  <c r="AT568" i="1"/>
  <c r="AT567" i="1"/>
  <c r="AT566" i="1"/>
  <c r="AT565" i="1"/>
  <c r="AT564" i="1"/>
  <c r="AT563" i="1"/>
  <c r="AT562" i="1"/>
  <c r="AT561" i="1"/>
  <c r="AT560" i="1"/>
  <c r="AT559" i="1"/>
  <c r="AT558" i="1"/>
  <c r="AT557" i="1"/>
  <c r="AT556" i="1"/>
  <c r="AT555" i="1"/>
  <c r="AT554" i="1"/>
  <c r="AT553" i="1"/>
  <c r="AT552" i="1"/>
  <c r="AT551" i="1"/>
  <c r="AT550" i="1"/>
  <c r="AT549" i="1"/>
  <c r="AT548" i="1"/>
  <c r="AT547" i="1"/>
  <c r="AT546" i="1"/>
  <c r="AT545" i="1"/>
  <c r="AT544" i="1"/>
  <c r="AT543" i="1"/>
  <c r="AT542" i="1"/>
  <c r="AT541" i="1"/>
  <c r="AT540" i="1"/>
  <c r="AT539" i="1"/>
  <c r="AT538" i="1"/>
  <c r="AT537" i="1"/>
  <c r="AT536" i="1"/>
  <c r="AT535" i="1"/>
  <c r="AT534" i="1"/>
  <c r="AT533" i="1"/>
  <c r="AT532" i="1"/>
  <c r="AT531" i="1"/>
  <c r="AT530" i="1"/>
  <c r="AT529" i="1"/>
  <c r="AT528" i="1"/>
  <c r="AT527" i="1"/>
  <c r="AT526" i="1"/>
  <c r="AT525" i="1"/>
  <c r="AT524" i="1"/>
  <c r="AT523" i="1"/>
  <c r="AT522" i="1"/>
  <c r="AT521" i="1"/>
  <c r="AT520" i="1"/>
  <c r="AT519" i="1"/>
  <c r="AT518" i="1"/>
  <c r="AT517" i="1"/>
  <c r="AT516" i="1"/>
  <c r="AT515" i="1"/>
  <c r="AT514" i="1"/>
  <c r="AT513" i="1"/>
  <c r="AT512" i="1"/>
  <c r="AT511" i="1"/>
  <c r="AT510" i="1"/>
  <c r="AT509" i="1"/>
  <c r="AT508" i="1"/>
  <c r="AT507" i="1"/>
  <c r="AT506" i="1"/>
  <c r="AT505" i="1"/>
  <c r="AT504" i="1"/>
  <c r="AT503" i="1"/>
  <c r="AT502" i="1"/>
  <c r="AT501" i="1"/>
  <c r="AT500" i="1"/>
  <c r="AT499" i="1"/>
  <c r="AT498" i="1"/>
  <c r="AT497" i="1"/>
  <c r="AT496" i="1"/>
  <c r="AT495" i="1"/>
  <c r="AT494" i="1"/>
  <c r="AT493" i="1"/>
  <c r="AT492" i="1"/>
  <c r="AT491" i="1"/>
  <c r="AT490" i="1"/>
  <c r="AT489" i="1"/>
  <c r="AT488" i="1"/>
  <c r="AT487" i="1"/>
  <c r="AT486" i="1"/>
  <c r="AT485" i="1"/>
  <c r="AT484" i="1"/>
  <c r="AT483" i="1"/>
  <c r="AT482" i="1"/>
  <c r="AT481" i="1"/>
  <c r="AT480" i="1"/>
  <c r="AT479" i="1"/>
  <c r="AT478" i="1"/>
  <c r="AT477" i="1"/>
  <c r="AT476" i="1"/>
  <c r="AT475" i="1"/>
  <c r="AT474" i="1"/>
  <c r="AT473" i="1"/>
  <c r="AT472" i="1"/>
  <c r="AT471" i="1"/>
  <c r="AT470" i="1"/>
  <c r="AT469" i="1"/>
  <c r="AT468" i="1"/>
  <c r="AT467" i="1"/>
  <c r="AT466" i="1"/>
  <c r="AT465" i="1"/>
  <c r="AT464" i="1"/>
  <c r="AT463" i="1"/>
  <c r="AT462" i="1"/>
  <c r="AT461" i="1"/>
  <c r="AT460" i="1"/>
  <c r="AT459" i="1"/>
  <c r="AT458" i="1"/>
  <c r="AT457" i="1"/>
  <c r="AT456" i="1"/>
  <c r="AT455" i="1"/>
  <c r="AT454" i="1"/>
  <c r="AT453" i="1"/>
  <c r="AT452" i="1"/>
  <c r="AT451" i="1"/>
  <c r="AT450" i="1"/>
  <c r="AT449" i="1"/>
  <c r="AT448" i="1"/>
  <c r="AT447" i="1"/>
  <c r="AT446" i="1"/>
  <c r="AT445" i="1"/>
  <c r="AT444" i="1"/>
  <c r="AT443" i="1"/>
  <c r="AT442" i="1"/>
  <c r="AT441" i="1"/>
  <c r="AT440" i="1"/>
  <c r="AT439" i="1"/>
  <c r="AT438" i="1"/>
  <c r="AT437" i="1"/>
  <c r="AT436" i="1"/>
  <c r="AT435" i="1"/>
  <c r="AT434" i="1"/>
  <c r="AT433" i="1"/>
  <c r="AT432" i="1"/>
  <c r="AT431" i="1"/>
  <c r="AT430" i="1"/>
  <c r="AT429" i="1"/>
  <c r="AT428" i="1"/>
  <c r="AT427" i="1"/>
  <c r="AT426" i="1"/>
  <c r="AT425" i="1"/>
  <c r="AT424" i="1"/>
  <c r="AT423" i="1"/>
  <c r="AT422" i="1"/>
  <c r="AT421" i="1"/>
  <c r="AT420" i="1"/>
  <c r="AT419" i="1"/>
  <c r="AT418" i="1"/>
  <c r="AT417" i="1"/>
  <c r="AT416" i="1"/>
  <c r="AT415" i="1"/>
  <c r="AT414" i="1"/>
  <c r="AT413" i="1"/>
  <c r="AT412" i="1"/>
  <c r="AT411" i="1"/>
  <c r="AT410" i="1"/>
  <c r="AT409" i="1"/>
  <c r="AT408" i="1"/>
  <c r="AT407" i="1"/>
  <c r="AT406" i="1"/>
  <c r="AT405" i="1"/>
  <c r="AT404" i="1"/>
  <c r="AT403" i="1"/>
  <c r="AT402" i="1"/>
  <c r="AT401" i="1"/>
  <c r="AT400" i="1"/>
  <c r="AT399" i="1"/>
  <c r="AT398" i="1"/>
  <c r="AT397" i="1"/>
  <c r="AT396" i="1"/>
  <c r="AT395" i="1"/>
  <c r="AT394" i="1"/>
  <c r="AT393" i="1"/>
  <c r="AT392" i="1"/>
  <c r="AT391" i="1"/>
  <c r="AT390" i="1"/>
  <c r="AT389" i="1"/>
  <c r="AT388" i="1"/>
  <c r="AT387" i="1"/>
  <c r="AT386" i="1"/>
  <c r="AT385" i="1"/>
  <c r="AT384" i="1"/>
  <c r="AT383" i="1"/>
  <c r="AT382" i="1"/>
  <c r="AT381" i="1"/>
  <c r="AT380" i="1"/>
  <c r="AT379" i="1"/>
  <c r="AT378" i="1"/>
  <c r="AT377" i="1"/>
  <c r="AT376" i="1"/>
  <c r="AT375" i="1"/>
  <c r="AT374" i="1"/>
  <c r="AT373" i="1"/>
  <c r="AT372" i="1"/>
  <c r="AT371" i="1"/>
  <c r="AT370" i="1"/>
  <c r="AT369" i="1"/>
  <c r="AT368" i="1"/>
  <c r="AT367" i="1"/>
  <c r="AT366" i="1"/>
  <c r="AT365" i="1"/>
  <c r="AT364" i="1"/>
  <c r="AT363" i="1"/>
  <c r="AT362" i="1"/>
  <c r="AT361" i="1"/>
  <c r="AT360" i="1"/>
  <c r="AT359" i="1"/>
  <c r="AT358" i="1"/>
  <c r="AT357" i="1"/>
  <c r="AT356" i="1"/>
  <c r="AT355" i="1"/>
  <c r="AT354" i="1"/>
  <c r="AT353" i="1"/>
  <c r="AT352" i="1"/>
  <c r="AT351" i="1"/>
  <c r="AT350" i="1"/>
  <c r="AT349" i="1"/>
  <c r="AT348" i="1"/>
  <c r="AT347" i="1"/>
  <c r="AT346" i="1"/>
  <c r="AT345" i="1"/>
  <c r="AT344" i="1"/>
  <c r="AT343" i="1"/>
  <c r="AT342" i="1"/>
  <c r="AT341" i="1"/>
  <c r="AT340" i="1"/>
  <c r="AT339" i="1"/>
  <c r="AT338" i="1"/>
  <c r="AT337" i="1"/>
  <c r="AT336" i="1"/>
  <c r="AT335" i="1"/>
  <c r="AT334" i="1"/>
  <c r="AT333" i="1"/>
  <c r="AT332" i="1"/>
  <c r="AT331" i="1"/>
  <c r="AT330" i="1"/>
  <c r="AT329" i="1"/>
  <c r="AT328" i="1"/>
  <c r="AT327" i="1"/>
  <c r="AT326" i="1"/>
  <c r="AT325" i="1"/>
  <c r="AT324" i="1"/>
  <c r="AT323" i="1"/>
  <c r="AT322" i="1"/>
  <c r="AT321" i="1"/>
  <c r="AT320" i="1"/>
  <c r="AT319" i="1"/>
  <c r="AT318" i="1"/>
  <c r="AT317" i="1"/>
  <c r="AT316" i="1"/>
  <c r="AT315" i="1"/>
  <c r="AT314" i="1"/>
  <c r="AT313" i="1"/>
  <c r="AT312" i="1"/>
  <c r="AT311" i="1"/>
  <c r="AT310" i="1"/>
  <c r="AT309" i="1"/>
  <c r="AT308" i="1"/>
  <c r="AT307" i="1"/>
  <c r="AT306" i="1"/>
  <c r="AT305" i="1"/>
  <c r="AT304" i="1"/>
  <c r="AT303" i="1"/>
  <c r="AT302" i="1"/>
  <c r="AT301" i="1"/>
  <c r="AT300" i="1"/>
  <c r="AT299" i="1"/>
  <c r="AT298" i="1"/>
  <c r="AT297" i="1"/>
  <c r="AT296" i="1"/>
  <c r="AT295" i="1"/>
  <c r="AT294" i="1"/>
  <c r="AT293" i="1"/>
  <c r="AT292" i="1"/>
  <c r="AT291" i="1"/>
  <c r="AT290" i="1"/>
  <c r="AT289" i="1"/>
  <c r="AT288" i="1"/>
  <c r="AT287" i="1"/>
  <c r="AT286" i="1"/>
  <c r="AT285" i="1"/>
  <c r="AT284" i="1"/>
  <c r="AT283" i="1"/>
  <c r="AT282" i="1"/>
  <c r="AT281" i="1"/>
  <c r="AT280" i="1"/>
  <c r="AT279" i="1"/>
  <c r="AT278" i="1"/>
  <c r="AT277" i="1"/>
  <c r="AT276" i="1"/>
  <c r="AT275" i="1"/>
  <c r="AT274" i="1"/>
  <c r="AT273" i="1"/>
  <c r="AT272" i="1"/>
  <c r="AT271" i="1"/>
  <c r="AT270" i="1"/>
  <c r="AT269" i="1"/>
  <c r="AT268" i="1"/>
  <c r="AT267" i="1"/>
  <c r="AT266" i="1"/>
  <c r="AT265" i="1"/>
  <c r="AT264" i="1"/>
  <c r="AT263" i="1"/>
  <c r="AT262" i="1"/>
  <c r="AT261" i="1"/>
  <c r="AT260" i="1"/>
  <c r="AT259" i="1"/>
  <c r="AT258" i="1"/>
  <c r="AT257" i="1"/>
  <c r="AT256" i="1"/>
  <c r="AT255" i="1"/>
  <c r="AT254" i="1"/>
  <c r="AT253" i="1"/>
  <c r="AT252" i="1"/>
  <c r="AT251" i="1"/>
  <c r="AT250" i="1"/>
  <c r="AT249" i="1"/>
  <c r="AT248" i="1"/>
  <c r="AT247" i="1"/>
  <c r="AT246" i="1"/>
  <c r="AT245" i="1"/>
  <c r="AT244" i="1"/>
  <c r="AT243" i="1"/>
  <c r="AT242" i="1"/>
  <c r="AT241" i="1"/>
  <c r="AT240" i="1"/>
  <c r="AT239" i="1"/>
  <c r="AT238" i="1"/>
  <c r="AT237" i="1"/>
  <c r="AT236" i="1"/>
  <c r="AT235" i="1"/>
  <c r="AT234" i="1"/>
  <c r="AT233" i="1"/>
  <c r="AT232" i="1"/>
  <c r="AT231" i="1"/>
  <c r="AT230" i="1"/>
  <c r="AT229" i="1"/>
  <c r="AT228" i="1"/>
  <c r="AT227" i="1"/>
  <c r="AT226" i="1"/>
  <c r="AT225" i="1"/>
  <c r="AT224" i="1"/>
  <c r="AT223" i="1"/>
  <c r="AT222" i="1"/>
  <c r="AT221" i="1"/>
  <c r="AT220" i="1"/>
  <c r="AT219" i="1"/>
  <c r="AT218" i="1"/>
  <c r="AT217" i="1"/>
  <c r="AT216" i="1"/>
  <c r="AT215" i="1"/>
  <c r="AT214" i="1"/>
  <c r="AT213" i="1"/>
  <c r="AT212" i="1"/>
  <c r="AT211" i="1"/>
  <c r="AT210" i="1"/>
  <c r="AT209" i="1"/>
  <c r="AT208" i="1"/>
  <c r="AT207" i="1"/>
  <c r="AT206" i="1"/>
  <c r="AT205" i="1"/>
  <c r="AT204" i="1"/>
  <c r="AT203" i="1"/>
  <c r="AT202" i="1"/>
  <c r="AT201" i="1"/>
  <c r="AT200" i="1"/>
  <c r="AT199" i="1"/>
  <c r="AT198" i="1"/>
  <c r="AT197" i="1"/>
  <c r="AT196" i="1"/>
  <c r="AT195" i="1"/>
  <c r="AT194" i="1"/>
  <c r="AT193" i="1"/>
  <c r="AT192" i="1"/>
  <c r="AT191" i="1"/>
  <c r="AT190" i="1"/>
  <c r="AT189" i="1"/>
  <c r="AT188" i="1"/>
  <c r="AT187" i="1"/>
  <c r="AT186" i="1"/>
  <c r="AT185" i="1"/>
  <c r="AT184" i="1"/>
  <c r="AT183" i="1"/>
  <c r="AT182" i="1"/>
  <c r="AT181" i="1"/>
  <c r="AT180" i="1"/>
  <c r="AT179" i="1"/>
  <c r="AT178" i="1"/>
  <c r="AT177" i="1"/>
  <c r="AT176" i="1"/>
  <c r="AT175" i="1"/>
  <c r="AT174" i="1"/>
  <c r="AT173" i="1"/>
  <c r="AT172" i="1"/>
  <c r="AT171" i="1"/>
  <c r="AT170" i="1"/>
  <c r="AT169" i="1"/>
  <c r="AT168" i="1"/>
  <c r="AT167" i="1"/>
  <c r="AT166" i="1"/>
  <c r="AT165" i="1"/>
  <c r="AT164" i="1"/>
  <c r="AT163" i="1"/>
  <c r="AT162" i="1"/>
  <c r="AT161" i="1"/>
  <c r="AT160" i="1"/>
  <c r="AT159" i="1"/>
  <c r="AT158" i="1"/>
  <c r="AT157" i="1"/>
  <c r="AT156" i="1"/>
  <c r="AT155" i="1"/>
  <c r="AT154" i="1"/>
  <c r="AT153" i="1"/>
  <c r="AT152" i="1"/>
  <c r="AT151" i="1"/>
  <c r="AT150" i="1"/>
  <c r="AT149" i="1"/>
  <c r="AT148" i="1"/>
  <c r="AT147" i="1"/>
  <c r="AT146" i="1"/>
  <c r="AT145" i="1"/>
  <c r="AT144" i="1"/>
  <c r="AT143" i="1"/>
  <c r="AT142" i="1"/>
  <c r="AT141" i="1"/>
  <c r="AT140" i="1"/>
  <c r="AT139" i="1"/>
  <c r="AT138" i="1"/>
  <c r="AT137" i="1"/>
  <c r="AT136" i="1"/>
  <c r="AT135" i="1"/>
  <c r="AT134" i="1"/>
  <c r="AT133" i="1"/>
  <c r="AT132" i="1"/>
  <c r="AT131" i="1"/>
  <c r="AT130" i="1"/>
  <c r="AT129" i="1"/>
  <c r="AT128" i="1"/>
  <c r="AT127" i="1"/>
  <c r="AT126" i="1"/>
  <c r="AT125" i="1"/>
  <c r="AT124" i="1"/>
  <c r="AT123" i="1"/>
  <c r="AT122" i="1"/>
  <c r="AT121" i="1"/>
  <c r="AT120" i="1"/>
  <c r="AT119" i="1"/>
  <c r="AT118" i="1"/>
  <c r="AT117" i="1"/>
  <c r="AT116" i="1"/>
  <c r="AT115" i="1"/>
  <c r="AT114" i="1"/>
  <c r="AT113" i="1"/>
  <c r="AT112" i="1"/>
  <c r="AT111" i="1"/>
  <c r="AT110" i="1"/>
  <c r="AT109" i="1"/>
  <c r="AT108" i="1"/>
  <c r="AT107" i="1"/>
  <c r="AT106" i="1"/>
  <c r="AT105" i="1"/>
  <c r="AT104" i="1"/>
  <c r="AT103" i="1"/>
  <c r="AT102" i="1"/>
  <c r="AT101" i="1"/>
  <c r="AT100" i="1"/>
  <c r="AT99" i="1"/>
  <c r="AT98" i="1"/>
  <c r="AT97" i="1"/>
  <c r="AT96" i="1"/>
  <c r="AT95" i="1"/>
  <c r="AT94" i="1"/>
  <c r="AT93" i="1"/>
  <c r="AT92" i="1"/>
  <c r="AT91" i="1"/>
  <c r="AT90" i="1"/>
  <c r="AT89" i="1"/>
  <c r="AT88" i="1"/>
  <c r="AT87" i="1"/>
  <c r="AT86" i="1"/>
  <c r="AT85" i="1"/>
  <c r="AT84" i="1"/>
  <c r="AT83" i="1"/>
  <c r="AT82" i="1"/>
  <c r="AT81" i="1"/>
  <c r="AT80" i="1"/>
  <c r="AT79" i="1"/>
  <c r="AT78" i="1"/>
  <c r="AT77" i="1"/>
  <c r="AT76" i="1"/>
  <c r="AT75" i="1"/>
  <c r="AT74" i="1"/>
  <c r="AT73" i="1"/>
  <c r="AT72" i="1"/>
  <c r="AT71" i="1"/>
  <c r="AT70" i="1"/>
  <c r="AT69" i="1"/>
  <c r="AT68" i="1"/>
  <c r="AT67" i="1"/>
  <c r="AT66" i="1"/>
  <c r="AT65" i="1"/>
  <c r="AT64" i="1"/>
  <c r="AT63" i="1"/>
  <c r="AT62" i="1"/>
  <c r="AT61" i="1"/>
  <c r="AT60" i="1"/>
  <c r="AT59" i="1"/>
  <c r="AT58" i="1"/>
  <c r="AT57" i="1"/>
  <c r="AT56" i="1"/>
  <c r="AT55" i="1"/>
  <c r="AT54" i="1"/>
  <c r="AT53" i="1"/>
  <c r="AT52" i="1"/>
  <c r="AT51" i="1"/>
  <c r="AT50" i="1"/>
  <c r="AT49" i="1"/>
  <c r="AT48" i="1"/>
  <c r="AT47" i="1"/>
  <c r="AT46" i="1"/>
  <c r="AT45" i="1"/>
  <c r="AT44" i="1"/>
  <c r="AT43" i="1"/>
  <c r="AT42" i="1"/>
  <c r="AT41" i="1"/>
  <c r="AT40" i="1"/>
  <c r="AT39" i="1"/>
  <c r="AT38" i="1"/>
  <c r="AT37" i="1"/>
  <c r="AT36" i="1"/>
  <c r="AT35" i="1"/>
  <c r="AT34" i="1"/>
  <c r="AT33" i="1"/>
  <c r="AT32" i="1"/>
  <c r="AT31" i="1"/>
  <c r="AT30" i="1"/>
  <c r="AT29" i="1"/>
  <c r="AT28" i="1"/>
  <c r="AT27" i="1"/>
  <c r="AT26" i="1"/>
  <c r="AT25" i="1"/>
  <c r="AT24" i="1"/>
  <c r="AT23" i="1"/>
  <c r="AT22" i="1"/>
  <c r="AT21" i="1"/>
  <c r="AT20" i="1"/>
  <c r="AT19" i="1"/>
  <c r="AT18" i="1"/>
  <c r="AT17" i="1"/>
  <c r="AT16" i="1"/>
  <c r="AT15" i="1"/>
  <c r="AT14" i="1"/>
  <c r="AT13" i="1"/>
  <c r="AT12" i="1"/>
  <c r="AT11" i="1"/>
  <c r="AT10" i="1"/>
  <c r="AT9" i="1"/>
  <c r="AT8" i="1"/>
  <c r="AT7" i="1"/>
  <c r="AT6" i="1"/>
  <c r="AT5" i="1"/>
  <c r="AT4" i="1"/>
  <c r="AT3" i="1"/>
  <c r="AT2" i="1"/>
  <c r="AH2" i="1"/>
  <c r="N23" i="1" a="1"/>
  <c r="N23" i="1" s="1"/>
  <c r="O23" i="1" s="1"/>
  <c r="N22" i="1" a="1"/>
  <c r="N22" i="1" s="1"/>
  <c r="O22" i="1" s="1"/>
  <c r="N21" i="1" a="1"/>
  <c r="N21" i="1" s="1"/>
  <c r="O21" i="1" s="1"/>
  <c r="N20" i="1" a="1"/>
  <c r="N20" i="1" s="1"/>
  <c r="O20" i="1" s="1"/>
  <c r="N19" i="1" a="1"/>
  <c r="N19" i="1" s="1"/>
  <c r="O19" i="1" s="1"/>
  <c r="N18" i="1" a="1"/>
  <c r="N18" i="1" s="1"/>
  <c r="O18" i="1" s="1"/>
  <c r="N17" i="1" a="1"/>
  <c r="N17" i="1" s="1"/>
  <c r="O17" i="1" s="1"/>
  <c r="N16" i="1" a="1"/>
  <c r="N16" i="1" s="1"/>
  <c r="O16" i="1" s="1"/>
  <c r="N15" i="1" a="1"/>
  <c r="N15" i="1" s="1"/>
  <c r="O15" i="1" s="1"/>
  <c r="N14" i="1" a="1"/>
  <c r="N14" i="1" s="1"/>
  <c r="O14" i="1" s="1"/>
  <c r="N13" i="1" a="1"/>
  <c r="N13" i="1" s="1"/>
  <c r="O13" i="1" s="1"/>
  <c r="N12" i="1" a="1"/>
  <c r="N12" i="1" s="1"/>
  <c r="O12" i="1" s="1"/>
  <c r="N11" i="1" a="1"/>
  <c r="N11" i="1" s="1"/>
  <c r="O11" i="1" s="1"/>
  <c r="N10" i="1" a="1"/>
  <c r="N10" i="1" s="1"/>
  <c r="O10" i="1" s="1"/>
  <c r="N9" i="1" a="1"/>
  <c r="N9" i="1" s="1"/>
  <c r="O9" i="1" s="1"/>
  <c r="N8" i="1" a="1"/>
  <c r="N8" i="1" s="1"/>
  <c r="O8" i="1" s="1"/>
  <c r="N7" i="1" a="1"/>
  <c r="N7" i="1" s="1"/>
  <c r="O7" i="1" s="1"/>
  <c r="N6" i="1" a="1"/>
  <c r="N6" i="1" s="1"/>
  <c r="O6" i="1" s="1"/>
  <c r="N5" i="1" a="1"/>
  <c r="N5" i="1" s="1"/>
  <c r="O5" i="1" s="1"/>
  <c r="N4" i="1" a="1"/>
  <c r="N4" i="1" s="1"/>
  <c r="O4" i="1" s="1"/>
  <c r="N3" i="1" a="1"/>
  <c r="N3" i="1" s="1"/>
  <c r="O3" i="1" s="1"/>
  <c r="N2176" i="1" a="1"/>
  <c r="N2176" i="1" s="1"/>
  <c r="O2176" i="1" s="1"/>
  <c r="N2175" i="1" a="1"/>
  <c r="N2175" i="1" s="1"/>
  <c r="O2175" i="1" s="1"/>
  <c r="N2174" i="1" a="1"/>
  <c r="N2174" i="1" s="1"/>
  <c r="O2174" i="1" s="1"/>
  <c r="N2173" i="1" a="1"/>
  <c r="N2173" i="1" s="1"/>
  <c r="O2173" i="1" s="1"/>
  <c r="N2172" i="1" a="1"/>
  <c r="N2172" i="1" s="1"/>
  <c r="O2172" i="1" s="1"/>
  <c r="N2171" i="1" a="1"/>
  <c r="N2171" i="1" s="1"/>
  <c r="O2171" i="1" s="1"/>
  <c r="N2170" i="1" a="1"/>
  <c r="N2170" i="1" s="1"/>
  <c r="O2170" i="1" s="1"/>
  <c r="N2169" i="1" a="1"/>
  <c r="N2169" i="1" s="1"/>
  <c r="O2169" i="1" s="1"/>
  <c r="N2168" i="1" a="1"/>
  <c r="N2168" i="1" s="1"/>
  <c r="O2168" i="1" s="1"/>
  <c r="N2167" i="1" a="1"/>
  <c r="N2167" i="1" s="1"/>
  <c r="O2167" i="1" s="1"/>
  <c r="N2166" i="1" a="1"/>
  <c r="N2166" i="1" s="1"/>
  <c r="O2166" i="1" s="1"/>
  <c r="N2165" i="1" a="1"/>
  <c r="N2165" i="1" s="1"/>
  <c r="O2165" i="1" s="1"/>
  <c r="N2164" i="1" a="1"/>
  <c r="N2164" i="1" s="1"/>
  <c r="O2164" i="1" s="1"/>
  <c r="N2163" i="1" a="1"/>
  <c r="N2163" i="1" s="1"/>
  <c r="O2163" i="1" s="1"/>
  <c r="N2162" i="1" a="1"/>
  <c r="N2162" i="1" s="1"/>
  <c r="O2162" i="1" s="1"/>
  <c r="N2161" i="1" a="1"/>
  <c r="N2161" i="1" s="1"/>
  <c r="O2161" i="1" s="1"/>
  <c r="N2160" i="1" a="1"/>
  <c r="N2160" i="1" s="1"/>
  <c r="O2160" i="1" s="1"/>
  <c r="N2159" i="1" a="1"/>
  <c r="N2159" i="1" s="1"/>
  <c r="O2159" i="1" s="1"/>
  <c r="N2158" i="1" a="1"/>
  <c r="N2158" i="1" s="1"/>
  <c r="O2158" i="1" s="1"/>
  <c r="N2157" i="1" a="1"/>
  <c r="N2157" i="1" s="1"/>
  <c r="O2157" i="1" s="1"/>
  <c r="N2156" i="1" a="1"/>
  <c r="N2156" i="1" s="1"/>
  <c r="O2156" i="1" s="1"/>
  <c r="N2155" i="1" a="1"/>
  <c r="N2155" i="1" s="1"/>
  <c r="O2155" i="1" s="1"/>
  <c r="N2154" i="1" a="1"/>
  <c r="N2154" i="1" s="1"/>
  <c r="O2154" i="1" s="1"/>
  <c r="N2153" i="1" a="1"/>
  <c r="N2153" i="1" s="1"/>
  <c r="O2153" i="1" s="1"/>
  <c r="N2152" i="1" a="1"/>
  <c r="N2152" i="1" s="1"/>
  <c r="O2152" i="1" s="1"/>
  <c r="N2151" i="1" a="1"/>
  <c r="N2151" i="1" s="1"/>
  <c r="O2151" i="1" s="1"/>
  <c r="N2150" i="1" a="1"/>
  <c r="N2150" i="1" s="1"/>
  <c r="O2150" i="1" s="1"/>
  <c r="N2149" i="1" a="1"/>
  <c r="N2149" i="1" s="1"/>
  <c r="O2149" i="1" s="1"/>
  <c r="N2148" i="1" a="1"/>
  <c r="N2148" i="1" s="1"/>
  <c r="O2148" i="1" s="1"/>
  <c r="N2147" i="1" a="1"/>
  <c r="N2147" i="1" s="1"/>
  <c r="O2147" i="1" s="1"/>
  <c r="N2146" i="1" a="1"/>
  <c r="N2146" i="1" s="1"/>
  <c r="O2146" i="1" s="1"/>
  <c r="N2145" i="1" a="1"/>
  <c r="N2145" i="1" s="1"/>
  <c r="O2145" i="1" s="1"/>
  <c r="N2144" i="1" a="1"/>
  <c r="N2144" i="1" s="1"/>
  <c r="O2144" i="1" s="1"/>
  <c r="N2143" i="1" a="1"/>
  <c r="N2143" i="1" s="1"/>
  <c r="O2143" i="1" s="1"/>
  <c r="N2142" i="1" a="1"/>
  <c r="N2142" i="1" s="1"/>
  <c r="O2142" i="1" s="1"/>
  <c r="N2141" i="1" a="1"/>
  <c r="N2141" i="1" s="1"/>
  <c r="O2141" i="1" s="1"/>
  <c r="N2140" i="1" a="1"/>
  <c r="N2140" i="1" s="1"/>
  <c r="O2140" i="1" s="1"/>
  <c r="N2139" i="1" a="1"/>
  <c r="N2139" i="1" s="1"/>
  <c r="O2139" i="1" s="1"/>
  <c r="N2138" i="1" a="1"/>
  <c r="N2138" i="1" s="1"/>
  <c r="O2138" i="1" s="1"/>
  <c r="N2137" i="1" a="1"/>
  <c r="N2137" i="1" s="1"/>
  <c r="O2137" i="1" s="1"/>
  <c r="N2136" i="1" a="1"/>
  <c r="N2136" i="1" s="1"/>
  <c r="O2136" i="1" s="1"/>
  <c r="N2135" i="1" a="1"/>
  <c r="N2135" i="1" s="1"/>
  <c r="O2135" i="1" s="1"/>
  <c r="N2134" i="1" a="1"/>
  <c r="N2134" i="1" s="1"/>
  <c r="O2134" i="1" s="1"/>
  <c r="N2133" i="1" a="1"/>
  <c r="N2133" i="1" s="1"/>
  <c r="O2133" i="1" s="1"/>
  <c r="N2132" i="1" a="1"/>
  <c r="N2132" i="1" s="1"/>
  <c r="O2132" i="1" s="1"/>
  <c r="N2131" i="1" a="1"/>
  <c r="N2131" i="1" s="1"/>
  <c r="O2131" i="1" s="1"/>
  <c r="N2130" i="1" a="1"/>
  <c r="N2130" i="1" s="1"/>
  <c r="O2130" i="1" s="1"/>
  <c r="N2129" i="1" a="1"/>
  <c r="N2129" i="1" s="1"/>
  <c r="O2129" i="1" s="1"/>
  <c r="N2128" i="1" a="1"/>
  <c r="N2128" i="1" s="1"/>
  <c r="O2128" i="1" s="1"/>
  <c r="N2127" i="1" a="1"/>
  <c r="N2127" i="1" s="1"/>
  <c r="O2127" i="1" s="1"/>
  <c r="N2126" i="1" a="1"/>
  <c r="N2126" i="1" s="1"/>
  <c r="O2126" i="1" s="1"/>
  <c r="N2125" i="1" a="1"/>
  <c r="N2125" i="1" s="1"/>
  <c r="O2125" i="1" s="1"/>
  <c r="N2124" i="1" a="1"/>
  <c r="N2124" i="1" s="1"/>
  <c r="O2124" i="1" s="1"/>
  <c r="N2123" i="1" a="1"/>
  <c r="N2123" i="1" s="1"/>
  <c r="O2123" i="1" s="1"/>
  <c r="N2122" i="1" a="1"/>
  <c r="N2122" i="1" s="1"/>
  <c r="O2122" i="1" s="1"/>
  <c r="N2121" i="1" a="1"/>
  <c r="N2121" i="1" s="1"/>
  <c r="O2121" i="1" s="1"/>
  <c r="N2120" i="1" a="1"/>
  <c r="N2120" i="1" s="1"/>
  <c r="O2120" i="1" s="1"/>
  <c r="N2119" i="1" a="1"/>
  <c r="N2119" i="1" s="1"/>
  <c r="O2119" i="1" s="1"/>
  <c r="N2118" i="1" a="1"/>
  <c r="N2118" i="1" s="1"/>
  <c r="O2118" i="1" s="1"/>
  <c r="N2117" i="1" a="1"/>
  <c r="N2117" i="1" s="1"/>
  <c r="O2117" i="1" s="1"/>
  <c r="N2116" i="1" a="1"/>
  <c r="N2116" i="1" s="1"/>
  <c r="O2116" i="1" s="1"/>
  <c r="N2115" i="1" a="1"/>
  <c r="N2115" i="1" s="1"/>
  <c r="O2115" i="1" s="1"/>
  <c r="N2114" i="1" a="1"/>
  <c r="N2114" i="1" s="1"/>
  <c r="O2114" i="1" s="1"/>
  <c r="N2113" i="1" a="1"/>
  <c r="N2113" i="1" s="1"/>
  <c r="O2113" i="1" s="1"/>
  <c r="N2112" i="1" a="1"/>
  <c r="N2112" i="1" s="1"/>
  <c r="O2112" i="1" s="1"/>
  <c r="N2111" i="1" a="1"/>
  <c r="N2111" i="1" s="1"/>
  <c r="O2111" i="1" s="1"/>
  <c r="N2110" i="1" a="1"/>
  <c r="N2110" i="1" s="1"/>
  <c r="O2110" i="1" s="1"/>
  <c r="N2109" i="1" a="1"/>
  <c r="N2109" i="1" s="1"/>
  <c r="O2109" i="1" s="1"/>
  <c r="N2108" i="1" a="1"/>
  <c r="N2108" i="1" s="1"/>
  <c r="O2108" i="1" s="1"/>
  <c r="N2107" i="1" a="1"/>
  <c r="N2107" i="1" s="1"/>
  <c r="O2107" i="1" s="1"/>
  <c r="N2106" i="1" a="1"/>
  <c r="N2106" i="1" s="1"/>
  <c r="O2106" i="1" s="1"/>
  <c r="N2105" i="1" a="1"/>
  <c r="N2105" i="1" s="1"/>
  <c r="O2105" i="1" s="1"/>
  <c r="N2104" i="1" a="1"/>
  <c r="N2104" i="1" s="1"/>
  <c r="O2104" i="1" s="1"/>
  <c r="N2103" i="1" a="1"/>
  <c r="N2103" i="1" s="1"/>
  <c r="O2103" i="1" s="1"/>
  <c r="N2102" i="1" a="1"/>
  <c r="N2102" i="1" s="1"/>
  <c r="O2102" i="1" s="1"/>
  <c r="N2101" i="1" a="1"/>
  <c r="N2101" i="1" s="1"/>
  <c r="O2101" i="1" s="1"/>
  <c r="N2100" i="1" a="1"/>
  <c r="N2100" i="1" s="1"/>
  <c r="O2100" i="1" s="1"/>
  <c r="N2099" i="1" a="1"/>
  <c r="N2099" i="1" s="1"/>
  <c r="O2099" i="1" s="1"/>
  <c r="N2098" i="1" a="1"/>
  <c r="N2098" i="1" s="1"/>
  <c r="O2098" i="1" s="1"/>
  <c r="N2097" i="1" a="1"/>
  <c r="N2097" i="1" s="1"/>
  <c r="O2097" i="1" s="1"/>
  <c r="N2096" i="1" a="1"/>
  <c r="N2096" i="1" s="1"/>
  <c r="O2096" i="1" s="1"/>
  <c r="N2095" i="1" a="1"/>
  <c r="N2095" i="1" s="1"/>
  <c r="O2095" i="1" s="1"/>
  <c r="N2094" i="1" a="1"/>
  <c r="N2094" i="1" s="1"/>
  <c r="O2094" i="1" s="1"/>
  <c r="N2093" i="1" a="1"/>
  <c r="N2093" i="1" s="1"/>
  <c r="O2093" i="1" s="1"/>
  <c r="N2092" i="1" a="1"/>
  <c r="N2092" i="1" s="1"/>
  <c r="O2092" i="1" s="1"/>
  <c r="N2091" i="1" a="1"/>
  <c r="N2091" i="1" s="1"/>
  <c r="O2091" i="1" s="1"/>
  <c r="N2090" i="1" a="1"/>
  <c r="N2090" i="1" s="1"/>
  <c r="O2090" i="1" s="1"/>
  <c r="N2089" i="1" a="1"/>
  <c r="N2089" i="1" s="1"/>
  <c r="O2089" i="1" s="1"/>
  <c r="N2088" i="1" a="1"/>
  <c r="N2088" i="1" s="1"/>
  <c r="O2088" i="1" s="1"/>
  <c r="N2087" i="1" a="1"/>
  <c r="N2087" i="1" s="1"/>
  <c r="O2087" i="1" s="1"/>
  <c r="N2086" i="1" a="1"/>
  <c r="N2086" i="1" s="1"/>
  <c r="O2086" i="1" s="1"/>
  <c r="N2085" i="1" a="1"/>
  <c r="N2085" i="1" s="1"/>
  <c r="O2085" i="1" s="1"/>
  <c r="N2084" i="1" a="1"/>
  <c r="N2084" i="1" s="1"/>
  <c r="O2084" i="1" s="1"/>
  <c r="N2083" i="1" a="1"/>
  <c r="N2083" i="1" s="1"/>
  <c r="O2083" i="1" s="1"/>
  <c r="N2082" i="1" a="1"/>
  <c r="N2082" i="1" s="1"/>
  <c r="O2082" i="1" s="1"/>
  <c r="N2081" i="1" a="1"/>
  <c r="N2081" i="1" s="1"/>
  <c r="O2081" i="1" s="1"/>
  <c r="N2080" i="1" a="1"/>
  <c r="N2080" i="1" s="1"/>
  <c r="O2080" i="1" s="1"/>
  <c r="N2079" i="1" a="1"/>
  <c r="N2079" i="1" s="1"/>
  <c r="O2079" i="1" s="1"/>
  <c r="N2078" i="1" a="1"/>
  <c r="N2078" i="1" s="1"/>
  <c r="O2078" i="1" s="1"/>
  <c r="N2077" i="1" a="1"/>
  <c r="N2077" i="1" s="1"/>
  <c r="O2077" i="1" s="1"/>
  <c r="N2076" i="1" a="1"/>
  <c r="N2076" i="1" s="1"/>
  <c r="O2076" i="1" s="1"/>
  <c r="N2075" i="1" a="1"/>
  <c r="N2075" i="1" s="1"/>
  <c r="O2075" i="1" s="1"/>
  <c r="N2074" i="1" a="1"/>
  <c r="N2074" i="1" s="1"/>
  <c r="O2074" i="1" s="1"/>
  <c r="N2073" i="1" a="1"/>
  <c r="N2073" i="1" s="1"/>
  <c r="O2073" i="1" s="1"/>
  <c r="N2072" i="1" a="1"/>
  <c r="N2072" i="1" s="1"/>
  <c r="O2072" i="1" s="1"/>
  <c r="N2071" i="1" a="1"/>
  <c r="N2071" i="1" s="1"/>
  <c r="O2071" i="1" s="1"/>
  <c r="N2070" i="1" a="1"/>
  <c r="N2070" i="1" s="1"/>
  <c r="O2070" i="1" s="1"/>
  <c r="N2069" i="1" a="1"/>
  <c r="N2069" i="1" s="1"/>
  <c r="O2069" i="1" s="1"/>
  <c r="N2068" i="1" a="1"/>
  <c r="N2068" i="1" s="1"/>
  <c r="O2068" i="1" s="1"/>
  <c r="N2067" i="1" a="1"/>
  <c r="N2067" i="1" s="1"/>
  <c r="O2067" i="1" s="1"/>
  <c r="N2066" i="1" a="1"/>
  <c r="N2066" i="1" s="1"/>
  <c r="O2066" i="1" s="1"/>
  <c r="N2065" i="1" a="1"/>
  <c r="N2065" i="1" s="1"/>
  <c r="O2065" i="1" s="1"/>
  <c r="N2064" i="1" a="1"/>
  <c r="N2064" i="1" s="1"/>
  <c r="O2064" i="1" s="1"/>
  <c r="N2063" i="1" a="1"/>
  <c r="N2063" i="1" s="1"/>
  <c r="O2063" i="1" s="1"/>
  <c r="N2062" i="1" a="1"/>
  <c r="N2062" i="1" s="1"/>
  <c r="O2062" i="1" s="1"/>
  <c r="N2061" i="1" a="1"/>
  <c r="N2061" i="1" s="1"/>
  <c r="O2061" i="1" s="1"/>
  <c r="N2060" i="1" a="1"/>
  <c r="N2060" i="1" s="1"/>
  <c r="O2060" i="1" s="1"/>
  <c r="N2059" i="1" a="1"/>
  <c r="N2059" i="1" s="1"/>
  <c r="O2059" i="1" s="1"/>
  <c r="N2058" i="1" a="1"/>
  <c r="N2058" i="1" s="1"/>
  <c r="O2058" i="1" s="1"/>
  <c r="N2057" i="1" a="1"/>
  <c r="N2057" i="1" s="1"/>
  <c r="O2057" i="1" s="1"/>
  <c r="N2056" i="1" a="1"/>
  <c r="N2056" i="1" s="1"/>
  <c r="O2056" i="1" s="1"/>
  <c r="N2055" i="1" a="1"/>
  <c r="N2055" i="1" s="1"/>
  <c r="O2055" i="1" s="1"/>
  <c r="N2054" i="1" a="1"/>
  <c r="N2054" i="1" s="1"/>
  <c r="O2054" i="1" s="1"/>
  <c r="N2053" i="1" a="1"/>
  <c r="N2053" i="1" s="1"/>
  <c r="O2053" i="1" s="1"/>
  <c r="N2052" i="1" a="1"/>
  <c r="N2052" i="1" s="1"/>
  <c r="O2052" i="1" s="1"/>
  <c r="N2051" i="1" a="1"/>
  <c r="N2051" i="1" s="1"/>
  <c r="O2051" i="1" s="1"/>
  <c r="N2050" i="1" a="1"/>
  <c r="N2050" i="1" s="1"/>
  <c r="O2050" i="1" s="1"/>
  <c r="N2049" i="1" a="1"/>
  <c r="N2049" i="1" s="1"/>
  <c r="O2049" i="1" s="1"/>
  <c r="N2048" i="1" a="1"/>
  <c r="N2048" i="1" s="1"/>
  <c r="O2048" i="1" s="1"/>
  <c r="N2047" i="1" a="1"/>
  <c r="N2047" i="1" s="1"/>
  <c r="O2047" i="1" s="1"/>
  <c r="N2046" i="1" a="1"/>
  <c r="N2046" i="1" s="1"/>
  <c r="O2046" i="1" s="1"/>
  <c r="N2045" i="1" a="1"/>
  <c r="N2045" i="1" s="1"/>
  <c r="O2045" i="1" s="1"/>
  <c r="N2044" i="1" a="1"/>
  <c r="N2044" i="1" s="1"/>
  <c r="O2044" i="1" s="1"/>
  <c r="N2043" i="1" a="1"/>
  <c r="N2043" i="1" s="1"/>
  <c r="O2043" i="1" s="1"/>
  <c r="N2042" i="1" a="1"/>
  <c r="N2042" i="1" s="1"/>
  <c r="O2042" i="1" s="1"/>
  <c r="N2041" i="1" a="1"/>
  <c r="N2041" i="1" s="1"/>
  <c r="O2041" i="1" s="1"/>
  <c r="N2040" i="1" a="1"/>
  <c r="N2040" i="1" s="1"/>
  <c r="O2040" i="1" s="1"/>
  <c r="N2039" i="1" a="1"/>
  <c r="N2039" i="1" s="1"/>
  <c r="O2039" i="1" s="1"/>
  <c r="N2038" i="1" a="1"/>
  <c r="N2038" i="1" s="1"/>
  <c r="O2038" i="1" s="1"/>
  <c r="N2037" i="1" a="1"/>
  <c r="N2037" i="1" s="1"/>
  <c r="O2037" i="1" s="1"/>
  <c r="N2036" i="1" a="1"/>
  <c r="N2036" i="1" s="1"/>
  <c r="O2036" i="1" s="1"/>
  <c r="N2035" i="1" a="1"/>
  <c r="N2035" i="1" s="1"/>
  <c r="O2035" i="1" s="1"/>
  <c r="N2034" i="1" a="1"/>
  <c r="N2034" i="1" s="1"/>
  <c r="O2034" i="1" s="1"/>
  <c r="N2033" i="1" a="1"/>
  <c r="N2033" i="1" s="1"/>
  <c r="O2033" i="1" s="1"/>
  <c r="N2032" i="1" a="1"/>
  <c r="N2032" i="1" s="1"/>
  <c r="O2032" i="1" s="1"/>
  <c r="N2031" i="1" a="1"/>
  <c r="N2031" i="1" s="1"/>
  <c r="O2031" i="1" s="1"/>
  <c r="N2030" i="1" a="1"/>
  <c r="N2030" i="1" s="1"/>
  <c r="O2030" i="1" s="1"/>
  <c r="N2029" i="1" a="1"/>
  <c r="N2029" i="1" s="1"/>
  <c r="O2029" i="1" s="1"/>
  <c r="N2028" i="1" a="1"/>
  <c r="N2028" i="1" s="1"/>
  <c r="O2028" i="1" s="1"/>
  <c r="N2027" i="1" a="1"/>
  <c r="N2027" i="1" s="1"/>
  <c r="O2027" i="1" s="1"/>
  <c r="N2026" i="1" a="1"/>
  <c r="N2026" i="1" s="1"/>
  <c r="O2026" i="1" s="1"/>
  <c r="N2025" i="1" a="1"/>
  <c r="N2025" i="1" s="1"/>
  <c r="O2025" i="1" s="1"/>
  <c r="N2024" i="1" a="1"/>
  <c r="N2024" i="1" s="1"/>
  <c r="O2024" i="1" s="1"/>
  <c r="N2023" i="1" a="1"/>
  <c r="N2023" i="1" s="1"/>
  <c r="O2023" i="1" s="1"/>
  <c r="N2022" i="1" a="1"/>
  <c r="N2022" i="1" s="1"/>
  <c r="O2022" i="1" s="1"/>
  <c r="N2021" i="1" a="1"/>
  <c r="N2021" i="1" s="1"/>
  <c r="O2021" i="1" s="1"/>
  <c r="N2020" i="1" a="1"/>
  <c r="N2020" i="1" s="1"/>
  <c r="O2020" i="1" s="1"/>
  <c r="N2019" i="1" a="1"/>
  <c r="N2019" i="1" s="1"/>
  <c r="O2019" i="1" s="1"/>
  <c r="N2018" i="1" a="1"/>
  <c r="N2018" i="1" s="1"/>
  <c r="O2018" i="1" s="1"/>
  <c r="N2017" i="1" a="1"/>
  <c r="N2017" i="1" s="1"/>
  <c r="O2017" i="1" s="1"/>
  <c r="N2016" i="1" a="1"/>
  <c r="N2016" i="1" s="1"/>
  <c r="O2016" i="1" s="1"/>
  <c r="N2015" i="1" a="1"/>
  <c r="N2015" i="1" s="1"/>
  <c r="O2015" i="1" s="1"/>
  <c r="N2014" i="1" a="1"/>
  <c r="N2014" i="1" s="1"/>
  <c r="O2014" i="1" s="1"/>
  <c r="N2013" i="1" a="1"/>
  <c r="N2013" i="1" s="1"/>
  <c r="O2013" i="1" s="1"/>
  <c r="N2012" i="1" a="1"/>
  <c r="N2012" i="1" s="1"/>
  <c r="O2012" i="1" s="1"/>
  <c r="N2011" i="1" a="1"/>
  <c r="N2011" i="1" s="1"/>
  <c r="O2011" i="1" s="1"/>
  <c r="N2010" i="1" a="1"/>
  <c r="N2010" i="1" s="1"/>
  <c r="O2010" i="1" s="1"/>
  <c r="N2009" i="1" a="1"/>
  <c r="N2009" i="1" s="1"/>
  <c r="O2009" i="1" s="1"/>
  <c r="N2008" i="1" a="1"/>
  <c r="N2008" i="1" s="1"/>
  <c r="O2008" i="1" s="1"/>
  <c r="N2007" i="1" a="1"/>
  <c r="N2007" i="1" s="1"/>
  <c r="O2007" i="1" s="1"/>
  <c r="N2006" i="1" a="1"/>
  <c r="N2006" i="1" s="1"/>
  <c r="O2006" i="1" s="1"/>
  <c r="N2005" i="1" a="1"/>
  <c r="N2005" i="1" s="1"/>
  <c r="O2005" i="1" s="1"/>
  <c r="N2004" i="1" a="1"/>
  <c r="N2004" i="1" s="1"/>
  <c r="O2004" i="1" s="1"/>
  <c r="N2003" i="1" a="1"/>
  <c r="N2003" i="1" s="1"/>
  <c r="O2003" i="1" s="1"/>
  <c r="N2002" i="1" a="1"/>
  <c r="N2002" i="1" s="1"/>
  <c r="O2002" i="1" s="1"/>
  <c r="N2001" i="1" a="1"/>
  <c r="N2001" i="1" s="1"/>
  <c r="O2001" i="1" s="1"/>
  <c r="N2000" i="1" a="1"/>
  <c r="N2000" i="1" s="1"/>
  <c r="O2000" i="1" s="1"/>
  <c r="N1999" i="1" a="1"/>
  <c r="N1999" i="1" s="1"/>
  <c r="O1999" i="1" s="1"/>
  <c r="N1998" i="1" a="1"/>
  <c r="N1998" i="1" s="1"/>
  <c r="O1998" i="1" s="1"/>
  <c r="N1997" i="1" a="1"/>
  <c r="N1997" i="1" s="1"/>
  <c r="O1997" i="1" s="1"/>
  <c r="N1996" i="1" a="1"/>
  <c r="N1996" i="1" s="1"/>
  <c r="O1996" i="1" s="1"/>
  <c r="N1995" i="1" a="1"/>
  <c r="N1995" i="1" s="1"/>
  <c r="O1995" i="1" s="1"/>
  <c r="N1994" i="1" a="1"/>
  <c r="N1994" i="1" s="1"/>
  <c r="O1994" i="1" s="1"/>
  <c r="N1993" i="1" a="1"/>
  <c r="N1993" i="1" s="1"/>
  <c r="O1993" i="1" s="1"/>
  <c r="N1992" i="1" a="1"/>
  <c r="N1992" i="1" s="1"/>
  <c r="O1992" i="1" s="1"/>
  <c r="N1991" i="1" a="1"/>
  <c r="N1991" i="1" s="1"/>
  <c r="O1991" i="1" s="1"/>
  <c r="N1990" i="1" a="1"/>
  <c r="N1990" i="1" s="1"/>
  <c r="O1990" i="1" s="1"/>
  <c r="N1989" i="1" a="1"/>
  <c r="N1989" i="1" s="1"/>
  <c r="O1989" i="1" s="1"/>
  <c r="N1988" i="1" a="1"/>
  <c r="N1988" i="1" s="1"/>
  <c r="O1988" i="1" s="1"/>
  <c r="N1987" i="1" a="1"/>
  <c r="N1987" i="1" s="1"/>
  <c r="O1987" i="1" s="1"/>
  <c r="N1986" i="1" a="1"/>
  <c r="N1986" i="1" s="1"/>
  <c r="O1986" i="1" s="1"/>
  <c r="N1985" i="1" a="1"/>
  <c r="N1985" i="1" s="1"/>
  <c r="O1985" i="1" s="1"/>
  <c r="N1984" i="1" a="1"/>
  <c r="N1984" i="1" s="1"/>
  <c r="O1984" i="1" s="1"/>
  <c r="N1983" i="1" a="1"/>
  <c r="N1983" i="1" s="1"/>
  <c r="O1983" i="1" s="1"/>
  <c r="N1982" i="1" a="1"/>
  <c r="N1982" i="1" s="1"/>
  <c r="O1982" i="1" s="1"/>
  <c r="N1981" i="1" a="1"/>
  <c r="N1981" i="1" s="1"/>
  <c r="O1981" i="1" s="1"/>
  <c r="N1980" i="1" a="1"/>
  <c r="N1980" i="1" s="1"/>
  <c r="O1980" i="1" s="1"/>
  <c r="N1979" i="1" a="1"/>
  <c r="N1979" i="1" s="1"/>
  <c r="O1979" i="1" s="1"/>
  <c r="N1978" i="1" a="1"/>
  <c r="N1978" i="1" s="1"/>
  <c r="O1978" i="1" s="1"/>
  <c r="N1977" i="1" a="1"/>
  <c r="N1977" i="1" s="1"/>
  <c r="O1977" i="1" s="1"/>
  <c r="N1976" i="1" a="1"/>
  <c r="N1976" i="1" s="1"/>
  <c r="O1976" i="1" s="1"/>
  <c r="N1975" i="1" a="1"/>
  <c r="N1975" i="1" s="1"/>
  <c r="O1975" i="1" s="1"/>
  <c r="N1974" i="1" a="1"/>
  <c r="N1974" i="1" s="1"/>
  <c r="O1974" i="1" s="1"/>
  <c r="N1973" i="1" a="1"/>
  <c r="N1973" i="1" s="1"/>
  <c r="O1973" i="1" s="1"/>
  <c r="N1972" i="1" a="1"/>
  <c r="N1972" i="1" s="1"/>
  <c r="O1972" i="1" s="1"/>
  <c r="N1971" i="1" a="1"/>
  <c r="N1971" i="1" s="1"/>
  <c r="O1971" i="1" s="1"/>
  <c r="N1970" i="1" a="1"/>
  <c r="N1970" i="1" s="1"/>
  <c r="O1970" i="1" s="1"/>
  <c r="N1969" i="1" a="1"/>
  <c r="N1969" i="1" s="1"/>
  <c r="O1969" i="1" s="1"/>
  <c r="N1968" i="1" a="1"/>
  <c r="N1968" i="1" s="1"/>
  <c r="O1968" i="1" s="1"/>
  <c r="N1967" i="1" a="1"/>
  <c r="N1967" i="1" s="1"/>
  <c r="O1967" i="1" s="1"/>
  <c r="N1966" i="1" a="1"/>
  <c r="N1966" i="1" s="1"/>
  <c r="O1966" i="1" s="1"/>
  <c r="N1965" i="1" a="1"/>
  <c r="N1965" i="1" s="1"/>
  <c r="O1965" i="1" s="1"/>
  <c r="N1964" i="1" a="1"/>
  <c r="N1964" i="1" s="1"/>
  <c r="O1964" i="1" s="1"/>
  <c r="N1963" i="1" a="1"/>
  <c r="N1963" i="1" s="1"/>
  <c r="O1963" i="1" s="1"/>
  <c r="N1962" i="1" a="1"/>
  <c r="N1962" i="1" s="1"/>
  <c r="O1962" i="1" s="1"/>
  <c r="N1961" i="1" a="1"/>
  <c r="N1961" i="1" s="1"/>
  <c r="O1961" i="1" s="1"/>
  <c r="N1960" i="1" a="1"/>
  <c r="N1960" i="1" s="1"/>
  <c r="O1960" i="1" s="1"/>
  <c r="N1959" i="1" a="1"/>
  <c r="N1959" i="1" s="1"/>
  <c r="O1959" i="1" s="1"/>
  <c r="N1958" i="1" a="1"/>
  <c r="N1958" i="1" s="1"/>
  <c r="O1958" i="1" s="1"/>
  <c r="N1957" i="1" a="1"/>
  <c r="N1957" i="1" s="1"/>
  <c r="O1957" i="1" s="1"/>
  <c r="N1956" i="1" a="1"/>
  <c r="N1956" i="1" s="1"/>
  <c r="O1956" i="1" s="1"/>
  <c r="N1955" i="1" a="1"/>
  <c r="N1955" i="1" s="1"/>
  <c r="O1955" i="1" s="1"/>
  <c r="N1954" i="1" a="1"/>
  <c r="N1954" i="1" s="1"/>
  <c r="O1954" i="1" s="1"/>
  <c r="N1953" i="1" a="1"/>
  <c r="N1953" i="1" s="1"/>
  <c r="O1953" i="1" s="1"/>
  <c r="N1952" i="1" a="1"/>
  <c r="N1952" i="1" s="1"/>
  <c r="O1952" i="1" s="1"/>
  <c r="N1951" i="1" a="1"/>
  <c r="N1951" i="1" s="1"/>
  <c r="O1951" i="1" s="1"/>
  <c r="N1950" i="1" a="1"/>
  <c r="N1950" i="1" s="1"/>
  <c r="O1950" i="1" s="1"/>
  <c r="N1949" i="1" a="1"/>
  <c r="N1949" i="1" s="1"/>
  <c r="O1949" i="1" s="1"/>
  <c r="N1948" i="1" a="1"/>
  <c r="N1948" i="1" s="1"/>
  <c r="O1948" i="1" s="1"/>
  <c r="N1947" i="1" a="1"/>
  <c r="N1947" i="1" s="1"/>
  <c r="O1947" i="1" s="1"/>
  <c r="N1946" i="1" a="1"/>
  <c r="N1946" i="1" s="1"/>
  <c r="O1946" i="1" s="1"/>
  <c r="N1945" i="1" a="1"/>
  <c r="N1945" i="1" s="1"/>
  <c r="O1945" i="1" s="1"/>
  <c r="N1944" i="1" a="1"/>
  <c r="N1944" i="1" s="1"/>
  <c r="O1944" i="1" s="1"/>
  <c r="N1943" i="1" a="1"/>
  <c r="N1943" i="1" s="1"/>
  <c r="O1943" i="1" s="1"/>
  <c r="N1942" i="1" a="1"/>
  <c r="N1942" i="1" s="1"/>
  <c r="O1942" i="1" s="1"/>
  <c r="N1941" i="1" a="1"/>
  <c r="N1941" i="1" s="1"/>
  <c r="O1941" i="1" s="1"/>
  <c r="N1940" i="1" a="1"/>
  <c r="N1940" i="1" s="1"/>
  <c r="O1940" i="1" s="1"/>
  <c r="N1939" i="1" a="1"/>
  <c r="N1939" i="1" s="1"/>
  <c r="O1939" i="1" s="1"/>
  <c r="N1938" i="1" a="1"/>
  <c r="N1938" i="1" s="1"/>
  <c r="O1938" i="1" s="1"/>
  <c r="N1937" i="1" a="1"/>
  <c r="N1937" i="1" s="1"/>
  <c r="O1937" i="1" s="1"/>
  <c r="N1936" i="1" a="1"/>
  <c r="N1936" i="1" s="1"/>
  <c r="O1936" i="1" s="1"/>
  <c r="N1935" i="1" a="1"/>
  <c r="N1935" i="1" s="1"/>
  <c r="O1935" i="1" s="1"/>
  <c r="N1934" i="1" a="1"/>
  <c r="N1934" i="1" s="1"/>
  <c r="O1934" i="1" s="1"/>
  <c r="N1933" i="1" a="1"/>
  <c r="N1933" i="1" s="1"/>
  <c r="O1933" i="1" s="1"/>
  <c r="N1932" i="1" a="1"/>
  <c r="N1932" i="1" s="1"/>
  <c r="O1932" i="1" s="1"/>
  <c r="N1931" i="1" a="1"/>
  <c r="N1931" i="1" s="1"/>
  <c r="O1931" i="1" s="1"/>
  <c r="N1930" i="1" a="1"/>
  <c r="N1930" i="1" s="1"/>
  <c r="O1930" i="1" s="1"/>
  <c r="N1929" i="1" a="1"/>
  <c r="N1929" i="1" s="1"/>
  <c r="O1929" i="1" s="1"/>
  <c r="N1928" i="1" a="1"/>
  <c r="N1928" i="1" s="1"/>
  <c r="O1928" i="1" s="1"/>
  <c r="N1927" i="1" a="1"/>
  <c r="N1927" i="1" s="1"/>
  <c r="O1927" i="1" s="1"/>
  <c r="N1926" i="1" a="1"/>
  <c r="N1926" i="1" s="1"/>
  <c r="O1926" i="1" s="1"/>
  <c r="N1925" i="1" a="1"/>
  <c r="N1925" i="1" s="1"/>
  <c r="O1925" i="1" s="1"/>
  <c r="N1924" i="1" a="1"/>
  <c r="N1924" i="1" s="1"/>
  <c r="O1924" i="1" s="1"/>
  <c r="N1923" i="1" a="1"/>
  <c r="N1923" i="1" s="1"/>
  <c r="O1923" i="1" s="1"/>
  <c r="N1922" i="1" a="1"/>
  <c r="N1922" i="1" s="1"/>
  <c r="O1922" i="1" s="1"/>
  <c r="N1921" i="1" a="1"/>
  <c r="N1921" i="1" s="1"/>
  <c r="O1921" i="1" s="1"/>
  <c r="N1920" i="1" a="1"/>
  <c r="N1920" i="1" s="1"/>
  <c r="O1920" i="1" s="1"/>
  <c r="N1919" i="1" a="1"/>
  <c r="N1919" i="1" s="1"/>
  <c r="O1919" i="1" s="1"/>
  <c r="N1918" i="1" a="1"/>
  <c r="N1918" i="1" s="1"/>
  <c r="O1918" i="1" s="1"/>
  <c r="N1917" i="1" a="1"/>
  <c r="N1917" i="1" s="1"/>
  <c r="O1917" i="1" s="1"/>
  <c r="N1916" i="1" a="1"/>
  <c r="N1916" i="1" s="1"/>
  <c r="O1916" i="1" s="1"/>
  <c r="N1915" i="1" a="1"/>
  <c r="N1915" i="1" s="1"/>
  <c r="O1915" i="1" s="1"/>
  <c r="N1914" i="1" a="1"/>
  <c r="N1914" i="1" s="1"/>
  <c r="O1914" i="1" s="1"/>
  <c r="N1913" i="1" a="1"/>
  <c r="N1913" i="1" s="1"/>
  <c r="O1913" i="1" s="1"/>
  <c r="N1912" i="1" a="1"/>
  <c r="N1912" i="1" s="1"/>
  <c r="O1912" i="1" s="1"/>
  <c r="N1911" i="1" a="1"/>
  <c r="N1911" i="1" s="1"/>
  <c r="O1911" i="1" s="1"/>
  <c r="N1910" i="1" a="1"/>
  <c r="N1910" i="1" s="1"/>
  <c r="O1910" i="1" s="1"/>
  <c r="N1909" i="1" a="1"/>
  <c r="N1909" i="1" s="1"/>
  <c r="O1909" i="1" s="1"/>
  <c r="N1908" i="1" a="1"/>
  <c r="N1908" i="1" s="1"/>
  <c r="O1908" i="1" s="1"/>
  <c r="N1907" i="1" a="1"/>
  <c r="N1907" i="1" s="1"/>
  <c r="O1907" i="1" s="1"/>
  <c r="N1906" i="1" a="1"/>
  <c r="N1906" i="1" s="1"/>
  <c r="O1906" i="1" s="1"/>
  <c r="N1905" i="1" a="1"/>
  <c r="N1905" i="1" s="1"/>
  <c r="O1905" i="1" s="1"/>
  <c r="N1904" i="1" a="1"/>
  <c r="N1904" i="1" s="1"/>
  <c r="O1904" i="1" s="1"/>
  <c r="N1903" i="1" a="1"/>
  <c r="N1903" i="1" s="1"/>
  <c r="O1903" i="1" s="1"/>
  <c r="N1902" i="1" a="1"/>
  <c r="N1902" i="1" s="1"/>
  <c r="O1902" i="1" s="1"/>
  <c r="N1901" i="1" a="1"/>
  <c r="N1901" i="1" s="1"/>
  <c r="O1901" i="1" s="1"/>
  <c r="N1900" i="1" a="1"/>
  <c r="N1900" i="1" s="1"/>
  <c r="O1900" i="1" s="1"/>
  <c r="N1899" i="1" a="1"/>
  <c r="N1899" i="1" s="1"/>
  <c r="O1899" i="1" s="1"/>
  <c r="N1898" i="1" a="1"/>
  <c r="N1898" i="1" s="1"/>
  <c r="O1898" i="1" s="1"/>
  <c r="N1897" i="1" a="1"/>
  <c r="N1897" i="1" s="1"/>
  <c r="O1897" i="1" s="1"/>
  <c r="N1896" i="1" a="1"/>
  <c r="N1896" i="1" s="1"/>
  <c r="O1896" i="1" s="1"/>
  <c r="N1895" i="1" a="1"/>
  <c r="N1895" i="1" s="1"/>
  <c r="O1895" i="1" s="1"/>
  <c r="N1894" i="1" a="1"/>
  <c r="N1894" i="1" s="1"/>
  <c r="O1894" i="1" s="1"/>
  <c r="N1893" i="1" a="1"/>
  <c r="N1893" i="1" s="1"/>
  <c r="O1893" i="1" s="1"/>
  <c r="N1892" i="1" a="1"/>
  <c r="N1892" i="1" s="1"/>
  <c r="O1892" i="1" s="1"/>
  <c r="N1891" i="1" a="1"/>
  <c r="N1891" i="1" s="1"/>
  <c r="O1891" i="1" s="1"/>
  <c r="N1890" i="1" a="1"/>
  <c r="N1890" i="1" s="1"/>
  <c r="O1890" i="1" s="1"/>
  <c r="N1889" i="1" a="1"/>
  <c r="N1889" i="1" s="1"/>
  <c r="O1889" i="1" s="1"/>
  <c r="N1888" i="1" a="1"/>
  <c r="N1888" i="1" s="1"/>
  <c r="O1888" i="1" s="1"/>
  <c r="N1887" i="1" a="1"/>
  <c r="N1887" i="1" s="1"/>
  <c r="O1887" i="1" s="1"/>
  <c r="N1886" i="1" a="1"/>
  <c r="N1886" i="1" s="1"/>
  <c r="O1886" i="1" s="1"/>
  <c r="N1885" i="1" a="1"/>
  <c r="N1885" i="1" s="1"/>
  <c r="O1885" i="1" s="1"/>
  <c r="N1884" i="1" a="1"/>
  <c r="N1884" i="1" s="1"/>
  <c r="O1884" i="1" s="1"/>
  <c r="N1883" i="1" a="1"/>
  <c r="N1883" i="1" s="1"/>
  <c r="O1883" i="1" s="1"/>
  <c r="N1882" i="1" a="1"/>
  <c r="N1882" i="1" s="1"/>
  <c r="O1882" i="1" s="1"/>
  <c r="N1881" i="1" a="1"/>
  <c r="N1881" i="1" s="1"/>
  <c r="O1881" i="1" s="1"/>
  <c r="N1880" i="1" a="1"/>
  <c r="N1880" i="1" s="1"/>
  <c r="O1880" i="1" s="1"/>
  <c r="N1879" i="1" a="1"/>
  <c r="N1879" i="1" s="1"/>
  <c r="O1879" i="1" s="1"/>
  <c r="N1878" i="1" a="1"/>
  <c r="N1878" i="1" s="1"/>
  <c r="O1878" i="1" s="1"/>
  <c r="N1877" i="1" a="1"/>
  <c r="N1877" i="1" s="1"/>
  <c r="O1877" i="1" s="1"/>
  <c r="N1876" i="1" a="1"/>
  <c r="N1876" i="1" s="1"/>
  <c r="O1876" i="1" s="1"/>
  <c r="N1875" i="1" a="1"/>
  <c r="N1875" i="1" s="1"/>
  <c r="O1875" i="1" s="1"/>
  <c r="N1874" i="1" a="1"/>
  <c r="N1874" i="1" s="1"/>
  <c r="O1874" i="1" s="1"/>
  <c r="N1873" i="1" a="1"/>
  <c r="N1873" i="1" s="1"/>
  <c r="O1873" i="1" s="1"/>
  <c r="N1872" i="1" a="1"/>
  <c r="N1872" i="1" s="1"/>
  <c r="O1872" i="1" s="1"/>
  <c r="N1871" i="1" a="1"/>
  <c r="N1871" i="1" s="1"/>
  <c r="O1871" i="1" s="1"/>
  <c r="N1870" i="1" a="1"/>
  <c r="N1870" i="1" s="1"/>
  <c r="O1870" i="1" s="1"/>
  <c r="N1869" i="1" a="1"/>
  <c r="N1869" i="1" s="1"/>
  <c r="O1869" i="1" s="1"/>
  <c r="N1868" i="1" a="1"/>
  <c r="N1868" i="1" s="1"/>
  <c r="O1868" i="1" s="1"/>
  <c r="N1867" i="1" a="1"/>
  <c r="N1867" i="1" s="1"/>
  <c r="O1867" i="1" s="1"/>
  <c r="N1866" i="1" a="1"/>
  <c r="N1866" i="1" s="1"/>
  <c r="O1866" i="1" s="1"/>
  <c r="N1865" i="1" a="1"/>
  <c r="N1865" i="1" s="1"/>
  <c r="O1865" i="1" s="1"/>
  <c r="N1864" i="1" a="1"/>
  <c r="N1864" i="1" s="1"/>
  <c r="O1864" i="1" s="1"/>
  <c r="N1863" i="1" a="1"/>
  <c r="N1863" i="1" s="1"/>
  <c r="O1863" i="1" s="1"/>
  <c r="N1862" i="1" a="1"/>
  <c r="N1862" i="1" s="1"/>
  <c r="O1862" i="1" s="1"/>
  <c r="N1861" i="1" a="1"/>
  <c r="N1861" i="1" s="1"/>
  <c r="O1861" i="1" s="1"/>
  <c r="N1860" i="1" a="1"/>
  <c r="N1860" i="1" s="1"/>
  <c r="O1860" i="1" s="1"/>
  <c r="N1859" i="1" a="1"/>
  <c r="N1859" i="1" s="1"/>
  <c r="O1859" i="1" s="1"/>
  <c r="N1858" i="1" a="1"/>
  <c r="N1858" i="1" s="1"/>
  <c r="O1858" i="1" s="1"/>
  <c r="N1857" i="1" a="1"/>
  <c r="N1857" i="1" s="1"/>
  <c r="O1857" i="1" s="1"/>
  <c r="N1856" i="1" a="1"/>
  <c r="N1856" i="1" s="1"/>
  <c r="O1856" i="1" s="1"/>
  <c r="N1855" i="1" a="1"/>
  <c r="N1855" i="1" s="1"/>
  <c r="O1855" i="1" s="1"/>
  <c r="N1854" i="1" a="1"/>
  <c r="N1854" i="1" s="1"/>
  <c r="O1854" i="1" s="1"/>
  <c r="N1853" i="1" a="1"/>
  <c r="N1853" i="1" s="1"/>
  <c r="O1853" i="1" s="1"/>
  <c r="N1852" i="1" a="1"/>
  <c r="N1852" i="1" s="1"/>
  <c r="O1852" i="1" s="1"/>
  <c r="N1851" i="1" a="1"/>
  <c r="N1851" i="1" s="1"/>
  <c r="O1851" i="1" s="1"/>
  <c r="N1850" i="1" a="1"/>
  <c r="N1850" i="1" s="1"/>
  <c r="O1850" i="1" s="1"/>
  <c r="N1849" i="1" a="1"/>
  <c r="N1849" i="1" s="1"/>
  <c r="O1849" i="1" s="1"/>
  <c r="N1848" i="1" a="1"/>
  <c r="N1848" i="1" s="1"/>
  <c r="O1848" i="1" s="1"/>
  <c r="N1847" i="1" a="1"/>
  <c r="N1847" i="1" s="1"/>
  <c r="O1847" i="1" s="1"/>
  <c r="N1846" i="1" a="1"/>
  <c r="N1846" i="1" s="1"/>
  <c r="O1846" i="1" s="1"/>
  <c r="N1845" i="1" a="1"/>
  <c r="N1845" i="1" s="1"/>
  <c r="O1845" i="1" s="1"/>
  <c r="N1844" i="1" a="1"/>
  <c r="N1844" i="1" s="1"/>
  <c r="O1844" i="1" s="1"/>
  <c r="N1843" i="1" a="1"/>
  <c r="N1843" i="1" s="1"/>
  <c r="O1843" i="1" s="1"/>
  <c r="N1842" i="1" a="1"/>
  <c r="N1842" i="1" s="1"/>
  <c r="O1842" i="1" s="1"/>
  <c r="N1841" i="1" a="1"/>
  <c r="N1841" i="1" s="1"/>
  <c r="O1841" i="1" s="1"/>
  <c r="N1840" i="1" a="1"/>
  <c r="N1840" i="1" s="1"/>
  <c r="O1840" i="1" s="1"/>
  <c r="N1839" i="1" a="1"/>
  <c r="N1839" i="1" s="1"/>
  <c r="O1839" i="1" s="1"/>
  <c r="N1838" i="1" a="1"/>
  <c r="N1838" i="1" s="1"/>
  <c r="O1838" i="1" s="1"/>
  <c r="N1837" i="1" a="1"/>
  <c r="N1837" i="1" s="1"/>
  <c r="O1837" i="1" s="1"/>
  <c r="N1836" i="1" a="1"/>
  <c r="N1836" i="1" s="1"/>
  <c r="O1836" i="1" s="1"/>
  <c r="N1835" i="1" a="1"/>
  <c r="N1835" i="1" s="1"/>
  <c r="O1835" i="1" s="1"/>
  <c r="N1834" i="1" a="1"/>
  <c r="N1834" i="1" s="1"/>
  <c r="O1834" i="1" s="1"/>
  <c r="N1833" i="1" a="1"/>
  <c r="N1833" i="1" s="1"/>
  <c r="O1833" i="1" s="1"/>
  <c r="N1832" i="1" a="1"/>
  <c r="N1832" i="1" s="1"/>
  <c r="O1832" i="1" s="1"/>
  <c r="N1831" i="1" a="1"/>
  <c r="N1831" i="1" s="1"/>
  <c r="O1831" i="1" s="1"/>
  <c r="N1830" i="1" a="1"/>
  <c r="N1830" i="1" s="1"/>
  <c r="O1830" i="1" s="1"/>
  <c r="N1829" i="1" a="1"/>
  <c r="N1829" i="1" s="1"/>
  <c r="O1829" i="1" s="1"/>
  <c r="N1828" i="1" a="1"/>
  <c r="N1828" i="1" s="1"/>
  <c r="O1828" i="1" s="1"/>
  <c r="N1827" i="1" a="1"/>
  <c r="N1827" i="1" s="1"/>
  <c r="O1827" i="1" s="1"/>
  <c r="N1826" i="1" a="1"/>
  <c r="N1826" i="1" s="1"/>
  <c r="O1826" i="1" s="1"/>
  <c r="N1825" i="1" a="1"/>
  <c r="N1825" i="1" s="1"/>
  <c r="O1825" i="1" s="1"/>
  <c r="N1824" i="1" a="1"/>
  <c r="N1824" i="1" s="1"/>
  <c r="O1824" i="1" s="1"/>
  <c r="N1823" i="1" a="1"/>
  <c r="N1823" i="1" s="1"/>
  <c r="O1823" i="1" s="1"/>
  <c r="N1822" i="1" a="1"/>
  <c r="N1822" i="1" s="1"/>
  <c r="O1822" i="1" s="1"/>
  <c r="N1821" i="1" a="1"/>
  <c r="N1821" i="1" s="1"/>
  <c r="O1821" i="1" s="1"/>
  <c r="N1820" i="1" a="1"/>
  <c r="N1820" i="1" s="1"/>
  <c r="O1820" i="1" s="1"/>
  <c r="N1819" i="1" a="1"/>
  <c r="N1819" i="1" s="1"/>
  <c r="O1819" i="1" s="1"/>
  <c r="N1818" i="1" a="1"/>
  <c r="N1818" i="1" s="1"/>
  <c r="O1818" i="1" s="1"/>
  <c r="N1817" i="1" a="1"/>
  <c r="N1817" i="1" s="1"/>
  <c r="O1817" i="1" s="1"/>
  <c r="N1816" i="1" a="1"/>
  <c r="N1816" i="1" s="1"/>
  <c r="O1816" i="1" s="1"/>
  <c r="N1815" i="1" a="1"/>
  <c r="N1815" i="1" s="1"/>
  <c r="O1815" i="1" s="1"/>
  <c r="N1814" i="1" a="1"/>
  <c r="N1814" i="1" s="1"/>
  <c r="O1814" i="1" s="1"/>
  <c r="N1813" i="1" a="1"/>
  <c r="N1813" i="1" s="1"/>
  <c r="O1813" i="1" s="1"/>
  <c r="N1812" i="1" a="1"/>
  <c r="N1812" i="1" s="1"/>
  <c r="O1812" i="1" s="1"/>
  <c r="N1811" i="1" a="1"/>
  <c r="N1811" i="1" s="1"/>
  <c r="O1811" i="1" s="1"/>
  <c r="N1810" i="1" a="1"/>
  <c r="N1810" i="1" s="1"/>
  <c r="O1810" i="1" s="1"/>
  <c r="N1809" i="1" a="1"/>
  <c r="N1809" i="1" s="1"/>
  <c r="O1809" i="1" s="1"/>
  <c r="N1808" i="1" a="1"/>
  <c r="N1808" i="1" s="1"/>
  <c r="O1808" i="1" s="1"/>
  <c r="N1807" i="1" a="1"/>
  <c r="N1807" i="1" s="1"/>
  <c r="O1807" i="1" s="1"/>
  <c r="N1806" i="1" a="1"/>
  <c r="N1806" i="1" s="1"/>
  <c r="O1806" i="1" s="1"/>
  <c r="N1805" i="1" a="1"/>
  <c r="N1805" i="1" s="1"/>
  <c r="O1805" i="1" s="1"/>
  <c r="N1804" i="1" a="1"/>
  <c r="N1804" i="1" s="1"/>
  <c r="O1804" i="1" s="1"/>
  <c r="N1803" i="1" a="1"/>
  <c r="N1803" i="1" s="1"/>
  <c r="O1803" i="1" s="1"/>
  <c r="N1802" i="1" a="1"/>
  <c r="N1802" i="1" s="1"/>
  <c r="O1802" i="1" s="1"/>
  <c r="N1801" i="1" a="1"/>
  <c r="N1801" i="1" s="1"/>
  <c r="O1801" i="1" s="1"/>
  <c r="N1800" i="1" a="1"/>
  <c r="N1800" i="1" s="1"/>
  <c r="O1800" i="1" s="1"/>
  <c r="N1799" i="1" a="1"/>
  <c r="N1799" i="1" s="1"/>
  <c r="O1799" i="1" s="1"/>
  <c r="N1798" i="1" a="1"/>
  <c r="N1798" i="1" s="1"/>
  <c r="O1798" i="1" s="1"/>
  <c r="N1797" i="1" a="1"/>
  <c r="N1797" i="1" s="1"/>
  <c r="O1797" i="1" s="1"/>
  <c r="N1796" i="1" a="1"/>
  <c r="N1796" i="1" s="1"/>
  <c r="O1796" i="1" s="1"/>
  <c r="N1795" i="1" a="1"/>
  <c r="N1795" i="1" s="1"/>
  <c r="O1795" i="1" s="1"/>
  <c r="N1794" i="1" a="1"/>
  <c r="N1794" i="1" s="1"/>
  <c r="O1794" i="1" s="1"/>
  <c r="N1793" i="1" a="1"/>
  <c r="N1793" i="1" s="1"/>
  <c r="O1793" i="1" s="1"/>
  <c r="N1792" i="1" a="1"/>
  <c r="N1792" i="1" s="1"/>
  <c r="O1792" i="1" s="1"/>
  <c r="N1791" i="1" a="1"/>
  <c r="N1791" i="1" s="1"/>
  <c r="O1791" i="1" s="1"/>
  <c r="N1790" i="1" a="1"/>
  <c r="N1790" i="1" s="1"/>
  <c r="O1790" i="1" s="1"/>
  <c r="N1789" i="1" a="1"/>
  <c r="N1789" i="1" s="1"/>
  <c r="O1789" i="1" s="1"/>
  <c r="N1788" i="1" a="1"/>
  <c r="N1788" i="1" s="1"/>
  <c r="O1788" i="1" s="1"/>
  <c r="N1787" i="1" a="1"/>
  <c r="N1787" i="1" s="1"/>
  <c r="O1787" i="1" s="1"/>
  <c r="N1786" i="1" a="1"/>
  <c r="N1786" i="1" s="1"/>
  <c r="O1786" i="1" s="1"/>
  <c r="N1785" i="1" a="1"/>
  <c r="N1785" i="1" s="1"/>
  <c r="O1785" i="1" s="1"/>
  <c r="N1784" i="1" a="1"/>
  <c r="N1784" i="1" s="1"/>
  <c r="O1784" i="1" s="1"/>
  <c r="N1783" i="1" a="1"/>
  <c r="N1783" i="1" s="1"/>
  <c r="O1783" i="1" s="1"/>
  <c r="N1782" i="1" a="1"/>
  <c r="N1782" i="1" s="1"/>
  <c r="O1782" i="1" s="1"/>
  <c r="N1781" i="1" a="1"/>
  <c r="N1781" i="1" s="1"/>
  <c r="O1781" i="1" s="1"/>
  <c r="N1780" i="1" a="1"/>
  <c r="N1780" i="1" s="1"/>
  <c r="O1780" i="1" s="1"/>
  <c r="N1779" i="1" a="1"/>
  <c r="N1779" i="1" s="1"/>
  <c r="O1779" i="1" s="1"/>
  <c r="N1778" i="1" a="1"/>
  <c r="N1778" i="1" s="1"/>
  <c r="O1778" i="1" s="1"/>
  <c r="N1777" i="1" a="1"/>
  <c r="N1777" i="1" s="1"/>
  <c r="O1777" i="1" s="1"/>
  <c r="N1776" i="1" a="1"/>
  <c r="N1776" i="1" s="1"/>
  <c r="O1776" i="1" s="1"/>
  <c r="N1775" i="1" a="1"/>
  <c r="N1775" i="1" s="1"/>
  <c r="O1775" i="1" s="1"/>
  <c r="N1774" i="1" a="1"/>
  <c r="N1774" i="1" s="1"/>
  <c r="O1774" i="1" s="1"/>
  <c r="N1773" i="1" a="1"/>
  <c r="N1773" i="1" s="1"/>
  <c r="O1773" i="1" s="1"/>
  <c r="N1772" i="1" a="1"/>
  <c r="N1772" i="1" s="1"/>
  <c r="O1772" i="1" s="1"/>
  <c r="N1771" i="1" a="1"/>
  <c r="N1771" i="1" s="1"/>
  <c r="O1771" i="1" s="1"/>
  <c r="N1770" i="1" a="1"/>
  <c r="N1770" i="1" s="1"/>
  <c r="O1770" i="1" s="1"/>
  <c r="N1769" i="1" a="1"/>
  <c r="N1769" i="1" s="1"/>
  <c r="O1769" i="1" s="1"/>
  <c r="N1768" i="1" a="1"/>
  <c r="N1768" i="1" s="1"/>
  <c r="O1768" i="1" s="1"/>
  <c r="N1767" i="1" a="1"/>
  <c r="N1767" i="1" s="1"/>
  <c r="O1767" i="1" s="1"/>
  <c r="N1766" i="1" a="1"/>
  <c r="N1766" i="1" s="1"/>
  <c r="O1766" i="1" s="1"/>
  <c r="N1765" i="1" a="1"/>
  <c r="N1765" i="1" s="1"/>
  <c r="O1765" i="1" s="1"/>
  <c r="N1764" i="1" a="1"/>
  <c r="N1764" i="1" s="1"/>
  <c r="O1764" i="1" s="1"/>
  <c r="N1763" i="1" a="1"/>
  <c r="N1763" i="1" s="1"/>
  <c r="O1763" i="1" s="1"/>
  <c r="N1762" i="1" a="1"/>
  <c r="N1762" i="1" s="1"/>
  <c r="O1762" i="1" s="1"/>
  <c r="N1761" i="1" a="1"/>
  <c r="N1761" i="1" s="1"/>
  <c r="O1761" i="1" s="1"/>
  <c r="N1760" i="1" a="1"/>
  <c r="N1760" i="1" s="1"/>
  <c r="O1760" i="1" s="1"/>
  <c r="N1759" i="1" a="1"/>
  <c r="N1759" i="1" s="1"/>
  <c r="O1759" i="1" s="1"/>
  <c r="N1758" i="1" a="1"/>
  <c r="N1758" i="1" s="1"/>
  <c r="O1758" i="1" s="1"/>
  <c r="N1757" i="1" a="1"/>
  <c r="N1757" i="1" s="1"/>
  <c r="O1757" i="1" s="1"/>
  <c r="N1756" i="1" a="1"/>
  <c r="N1756" i="1" s="1"/>
  <c r="O1756" i="1" s="1"/>
  <c r="N1755" i="1" a="1"/>
  <c r="N1755" i="1" s="1"/>
  <c r="O1755" i="1" s="1"/>
  <c r="N1754" i="1" a="1"/>
  <c r="N1754" i="1" s="1"/>
  <c r="O1754" i="1" s="1"/>
  <c r="N1753" i="1" a="1"/>
  <c r="N1753" i="1" s="1"/>
  <c r="O1753" i="1" s="1"/>
  <c r="N1752" i="1" a="1"/>
  <c r="N1752" i="1" s="1"/>
  <c r="O1752" i="1" s="1"/>
  <c r="N1751" i="1" a="1"/>
  <c r="N1751" i="1" s="1"/>
  <c r="O1751" i="1" s="1"/>
  <c r="N1750" i="1" a="1"/>
  <c r="N1750" i="1" s="1"/>
  <c r="O1750" i="1" s="1"/>
  <c r="N1749" i="1" a="1"/>
  <c r="N1749" i="1" s="1"/>
  <c r="O1749" i="1" s="1"/>
  <c r="N1748" i="1" a="1"/>
  <c r="N1748" i="1" s="1"/>
  <c r="O1748" i="1" s="1"/>
  <c r="N1747" i="1" a="1"/>
  <c r="N1747" i="1" s="1"/>
  <c r="O1747" i="1" s="1"/>
  <c r="N1746" i="1" a="1"/>
  <c r="N1746" i="1" s="1"/>
  <c r="O1746" i="1" s="1"/>
  <c r="N1745" i="1" a="1"/>
  <c r="N1745" i="1" s="1"/>
  <c r="O1745" i="1" s="1"/>
  <c r="N1744" i="1" a="1"/>
  <c r="N1744" i="1" s="1"/>
  <c r="O1744" i="1" s="1"/>
  <c r="N1743" i="1" a="1"/>
  <c r="N1743" i="1" s="1"/>
  <c r="O1743" i="1" s="1"/>
  <c r="N1742" i="1" a="1"/>
  <c r="N1742" i="1" s="1"/>
  <c r="O1742" i="1" s="1"/>
  <c r="N1741" i="1" a="1"/>
  <c r="N1741" i="1" s="1"/>
  <c r="O1741" i="1" s="1"/>
  <c r="N1740" i="1" a="1"/>
  <c r="N1740" i="1" s="1"/>
  <c r="O1740" i="1" s="1"/>
  <c r="N1739" i="1" a="1"/>
  <c r="N1739" i="1" s="1"/>
  <c r="O1739" i="1" s="1"/>
  <c r="N1738" i="1" a="1"/>
  <c r="N1738" i="1" s="1"/>
  <c r="O1738" i="1" s="1"/>
  <c r="N1737" i="1" a="1"/>
  <c r="N1737" i="1" s="1"/>
  <c r="O1737" i="1" s="1"/>
  <c r="N1736" i="1" a="1"/>
  <c r="N1736" i="1" s="1"/>
  <c r="O1736" i="1" s="1"/>
  <c r="N1735" i="1" a="1"/>
  <c r="N1735" i="1" s="1"/>
  <c r="O1735" i="1" s="1"/>
  <c r="N1734" i="1" a="1"/>
  <c r="N1734" i="1" s="1"/>
  <c r="O1734" i="1" s="1"/>
  <c r="N1733" i="1" a="1"/>
  <c r="N1733" i="1" s="1"/>
  <c r="O1733" i="1" s="1"/>
  <c r="N1732" i="1" a="1"/>
  <c r="N1732" i="1" s="1"/>
  <c r="O1732" i="1" s="1"/>
  <c r="N1731" i="1" a="1"/>
  <c r="N1731" i="1" s="1"/>
  <c r="O1731" i="1" s="1"/>
  <c r="N1730" i="1" a="1"/>
  <c r="N1730" i="1" s="1"/>
  <c r="O1730" i="1" s="1"/>
  <c r="N1729" i="1" a="1"/>
  <c r="N1729" i="1" s="1"/>
  <c r="O1729" i="1" s="1"/>
  <c r="N1728" i="1" a="1"/>
  <c r="N1728" i="1" s="1"/>
  <c r="O1728" i="1" s="1"/>
  <c r="N1727" i="1" a="1"/>
  <c r="N1727" i="1" s="1"/>
  <c r="O1727" i="1" s="1"/>
  <c r="N1726" i="1" a="1"/>
  <c r="N1726" i="1" s="1"/>
  <c r="O1726" i="1" s="1"/>
  <c r="N1725" i="1" a="1"/>
  <c r="N1725" i="1" s="1"/>
  <c r="O1725" i="1" s="1"/>
  <c r="N1724" i="1" a="1"/>
  <c r="N1724" i="1" s="1"/>
  <c r="O1724" i="1" s="1"/>
  <c r="N1723" i="1" a="1"/>
  <c r="N1723" i="1" s="1"/>
  <c r="O1723" i="1" s="1"/>
  <c r="N1722" i="1" a="1"/>
  <c r="N1722" i="1" s="1"/>
  <c r="O1722" i="1" s="1"/>
  <c r="N1721" i="1" a="1"/>
  <c r="N1721" i="1" s="1"/>
  <c r="O1721" i="1" s="1"/>
  <c r="N1720" i="1" a="1"/>
  <c r="N1720" i="1" s="1"/>
  <c r="O1720" i="1" s="1"/>
  <c r="N1719" i="1" a="1"/>
  <c r="N1719" i="1" s="1"/>
  <c r="O1719" i="1" s="1"/>
  <c r="N1718" i="1" a="1"/>
  <c r="N1718" i="1" s="1"/>
  <c r="O1718" i="1" s="1"/>
  <c r="N1717" i="1" a="1"/>
  <c r="N1717" i="1" s="1"/>
  <c r="O1717" i="1" s="1"/>
  <c r="N1716" i="1" a="1"/>
  <c r="N1716" i="1" s="1"/>
  <c r="O1716" i="1" s="1"/>
  <c r="N1715" i="1" a="1"/>
  <c r="N1715" i="1" s="1"/>
  <c r="O1715" i="1" s="1"/>
  <c r="N1714" i="1" a="1"/>
  <c r="N1714" i="1" s="1"/>
  <c r="O1714" i="1" s="1"/>
  <c r="N1713" i="1" a="1"/>
  <c r="N1713" i="1" s="1"/>
  <c r="O1713" i="1" s="1"/>
  <c r="N1712" i="1" a="1"/>
  <c r="N1712" i="1" s="1"/>
  <c r="O1712" i="1" s="1"/>
  <c r="N1711" i="1" a="1"/>
  <c r="N1711" i="1" s="1"/>
  <c r="O1711" i="1" s="1"/>
  <c r="N1710" i="1" a="1"/>
  <c r="N1710" i="1" s="1"/>
  <c r="O1710" i="1" s="1"/>
  <c r="N1709" i="1" a="1"/>
  <c r="N1709" i="1" s="1"/>
  <c r="O1709" i="1" s="1"/>
  <c r="N1708" i="1" a="1"/>
  <c r="N1708" i="1" s="1"/>
  <c r="O1708" i="1" s="1"/>
  <c r="N1707" i="1" a="1"/>
  <c r="N1707" i="1" s="1"/>
  <c r="O1707" i="1" s="1"/>
  <c r="N1706" i="1" a="1"/>
  <c r="N1706" i="1" s="1"/>
  <c r="O1706" i="1" s="1"/>
  <c r="N1705" i="1" a="1"/>
  <c r="N1705" i="1" s="1"/>
  <c r="O1705" i="1" s="1"/>
  <c r="N1704" i="1" a="1"/>
  <c r="N1704" i="1" s="1"/>
  <c r="O1704" i="1" s="1"/>
  <c r="N1703" i="1" a="1"/>
  <c r="N1703" i="1" s="1"/>
  <c r="O1703" i="1" s="1"/>
  <c r="N1702" i="1" a="1"/>
  <c r="N1702" i="1" s="1"/>
  <c r="O1702" i="1" s="1"/>
  <c r="N1701" i="1" a="1"/>
  <c r="N1701" i="1" s="1"/>
  <c r="O1701" i="1" s="1"/>
  <c r="N1700" i="1" a="1"/>
  <c r="N1700" i="1" s="1"/>
  <c r="O1700" i="1" s="1"/>
  <c r="N1699" i="1" a="1"/>
  <c r="N1699" i="1" s="1"/>
  <c r="O1699" i="1" s="1"/>
  <c r="N1698" i="1" a="1"/>
  <c r="N1698" i="1" s="1"/>
  <c r="O1698" i="1" s="1"/>
  <c r="N1697" i="1" a="1"/>
  <c r="N1697" i="1" s="1"/>
  <c r="O1697" i="1" s="1"/>
  <c r="N1696" i="1" a="1"/>
  <c r="N1696" i="1" s="1"/>
  <c r="O1696" i="1" s="1"/>
  <c r="N1695" i="1" a="1"/>
  <c r="N1695" i="1" s="1"/>
  <c r="O1695" i="1" s="1"/>
  <c r="N1694" i="1" a="1"/>
  <c r="N1694" i="1" s="1"/>
  <c r="O1694" i="1" s="1"/>
  <c r="N1693" i="1" a="1"/>
  <c r="N1693" i="1" s="1"/>
  <c r="O1693" i="1" s="1"/>
  <c r="N1692" i="1" a="1"/>
  <c r="N1692" i="1" s="1"/>
  <c r="O1692" i="1" s="1"/>
  <c r="N1691" i="1" a="1"/>
  <c r="N1691" i="1" s="1"/>
  <c r="O1691" i="1" s="1"/>
  <c r="N1690" i="1" a="1"/>
  <c r="N1690" i="1" s="1"/>
  <c r="O1690" i="1" s="1"/>
  <c r="N1689" i="1" a="1"/>
  <c r="N1689" i="1" s="1"/>
  <c r="O1689" i="1" s="1"/>
  <c r="N1688" i="1" a="1"/>
  <c r="N1688" i="1" s="1"/>
  <c r="O1688" i="1" s="1"/>
  <c r="N1687" i="1" a="1"/>
  <c r="N1687" i="1" s="1"/>
  <c r="O1687" i="1" s="1"/>
  <c r="N1686" i="1" a="1"/>
  <c r="N1686" i="1" s="1"/>
  <c r="O1686" i="1" s="1"/>
  <c r="N1685" i="1" a="1"/>
  <c r="N1685" i="1" s="1"/>
  <c r="O1685" i="1" s="1"/>
  <c r="N1684" i="1" a="1"/>
  <c r="N1684" i="1" s="1"/>
  <c r="O1684" i="1" s="1"/>
  <c r="N1683" i="1" a="1"/>
  <c r="N1683" i="1" s="1"/>
  <c r="O1683" i="1" s="1"/>
  <c r="N1682" i="1" a="1"/>
  <c r="N1682" i="1" s="1"/>
  <c r="O1682" i="1" s="1"/>
  <c r="N1681" i="1" a="1"/>
  <c r="N1681" i="1" s="1"/>
  <c r="O1681" i="1" s="1"/>
  <c r="N1680" i="1" a="1"/>
  <c r="N1680" i="1" s="1"/>
  <c r="O1680" i="1" s="1"/>
  <c r="N1679" i="1" a="1"/>
  <c r="N1679" i="1" s="1"/>
  <c r="O1679" i="1" s="1"/>
  <c r="N1678" i="1" a="1"/>
  <c r="N1678" i="1" s="1"/>
  <c r="O1678" i="1" s="1"/>
  <c r="N1677" i="1" a="1"/>
  <c r="N1677" i="1" s="1"/>
  <c r="O1677" i="1" s="1"/>
  <c r="N1676" i="1" a="1"/>
  <c r="N1676" i="1" s="1"/>
  <c r="O1676" i="1" s="1"/>
  <c r="N1675" i="1" a="1"/>
  <c r="N1675" i="1" s="1"/>
  <c r="O1675" i="1" s="1"/>
  <c r="N1674" i="1" a="1"/>
  <c r="N1674" i="1" s="1"/>
  <c r="O1674" i="1" s="1"/>
  <c r="N1673" i="1" a="1"/>
  <c r="N1673" i="1" s="1"/>
  <c r="O1673" i="1" s="1"/>
  <c r="N1672" i="1" a="1"/>
  <c r="N1672" i="1" s="1"/>
  <c r="O1672" i="1" s="1"/>
  <c r="N1671" i="1" a="1"/>
  <c r="N1671" i="1" s="1"/>
  <c r="O1671" i="1" s="1"/>
  <c r="N1670" i="1" a="1"/>
  <c r="N1670" i="1" s="1"/>
  <c r="O1670" i="1" s="1"/>
  <c r="N1669" i="1" a="1"/>
  <c r="N1669" i="1" s="1"/>
  <c r="O1669" i="1" s="1"/>
  <c r="N1668" i="1" a="1"/>
  <c r="N1668" i="1" s="1"/>
  <c r="O1668" i="1" s="1"/>
  <c r="N1667" i="1" a="1"/>
  <c r="N1667" i="1" s="1"/>
  <c r="O1667" i="1" s="1"/>
  <c r="N1666" i="1" a="1"/>
  <c r="N1666" i="1" s="1"/>
  <c r="O1666" i="1" s="1"/>
  <c r="N1665" i="1" a="1"/>
  <c r="N1665" i="1" s="1"/>
  <c r="O1665" i="1" s="1"/>
  <c r="N1664" i="1" a="1"/>
  <c r="N1664" i="1" s="1"/>
  <c r="O1664" i="1" s="1"/>
  <c r="N1663" i="1" a="1"/>
  <c r="N1663" i="1" s="1"/>
  <c r="O1663" i="1" s="1"/>
  <c r="N1662" i="1" a="1"/>
  <c r="N1662" i="1" s="1"/>
  <c r="O1662" i="1" s="1"/>
  <c r="N1661" i="1" a="1"/>
  <c r="N1661" i="1" s="1"/>
  <c r="O1661" i="1" s="1"/>
  <c r="N1660" i="1" a="1"/>
  <c r="N1660" i="1" s="1"/>
  <c r="O1660" i="1" s="1"/>
  <c r="N1659" i="1" a="1"/>
  <c r="N1659" i="1" s="1"/>
  <c r="O1659" i="1" s="1"/>
  <c r="N1658" i="1" a="1"/>
  <c r="N1658" i="1" s="1"/>
  <c r="O1658" i="1" s="1"/>
  <c r="N1657" i="1" a="1"/>
  <c r="N1657" i="1" s="1"/>
  <c r="O1657" i="1" s="1"/>
  <c r="N1656" i="1" a="1"/>
  <c r="N1656" i="1" s="1"/>
  <c r="O1656" i="1" s="1"/>
  <c r="N1655" i="1" a="1"/>
  <c r="N1655" i="1" s="1"/>
  <c r="O1655" i="1" s="1"/>
  <c r="N1654" i="1" a="1"/>
  <c r="N1654" i="1" s="1"/>
  <c r="O1654" i="1" s="1"/>
  <c r="N1653" i="1" a="1"/>
  <c r="N1653" i="1" s="1"/>
  <c r="O1653" i="1" s="1"/>
  <c r="N1652" i="1" a="1"/>
  <c r="N1652" i="1" s="1"/>
  <c r="O1652" i="1" s="1"/>
  <c r="N1651" i="1" a="1"/>
  <c r="N1651" i="1" s="1"/>
  <c r="O1651" i="1" s="1"/>
  <c r="N1650" i="1" a="1"/>
  <c r="N1650" i="1" s="1"/>
  <c r="O1650" i="1" s="1"/>
  <c r="N1649" i="1" a="1"/>
  <c r="N1649" i="1" s="1"/>
  <c r="O1649" i="1" s="1"/>
  <c r="N1648" i="1" a="1"/>
  <c r="N1648" i="1" s="1"/>
  <c r="O1648" i="1" s="1"/>
  <c r="N1647" i="1" a="1"/>
  <c r="N1647" i="1" s="1"/>
  <c r="O1647" i="1" s="1"/>
  <c r="N1646" i="1" a="1"/>
  <c r="N1646" i="1" s="1"/>
  <c r="O1646" i="1" s="1"/>
  <c r="N1645" i="1" a="1"/>
  <c r="N1645" i="1" s="1"/>
  <c r="O1645" i="1" s="1"/>
  <c r="N1644" i="1" a="1"/>
  <c r="N1644" i="1" s="1"/>
  <c r="O1644" i="1" s="1"/>
  <c r="N1643" i="1" a="1"/>
  <c r="N1643" i="1" s="1"/>
  <c r="O1643" i="1" s="1"/>
  <c r="N1642" i="1" a="1"/>
  <c r="N1642" i="1" s="1"/>
  <c r="O1642" i="1" s="1"/>
  <c r="N1641" i="1" a="1"/>
  <c r="N1641" i="1" s="1"/>
  <c r="O1641" i="1" s="1"/>
  <c r="N1640" i="1" a="1"/>
  <c r="N1640" i="1" s="1"/>
  <c r="O1640" i="1" s="1"/>
  <c r="N1639" i="1" a="1"/>
  <c r="N1639" i="1" s="1"/>
  <c r="O1639" i="1" s="1"/>
  <c r="N1638" i="1" a="1"/>
  <c r="N1638" i="1" s="1"/>
  <c r="O1638" i="1" s="1"/>
  <c r="N1637" i="1" a="1"/>
  <c r="N1637" i="1" s="1"/>
  <c r="O1637" i="1" s="1"/>
  <c r="N1636" i="1" a="1"/>
  <c r="N1636" i="1" s="1"/>
  <c r="O1636" i="1" s="1"/>
  <c r="N1635" i="1" a="1"/>
  <c r="N1635" i="1" s="1"/>
  <c r="O1635" i="1" s="1"/>
  <c r="N1634" i="1" a="1"/>
  <c r="N1634" i="1" s="1"/>
  <c r="O1634" i="1" s="1"/>
  <c r="N1633" i="1" a="1"/>
  <c r="N1633" i="1" s="1"/>
  <c r="O1633" i="1" s="1"/>
  <c r="N1632" i="1" a="1"/>
  <c r="N1632" i="1" s="1"/>
  <c r="O1632" i="1" s="1"/>
  <c r="N1631" i="1" a="1"/>
  <c r="N1631" i="1" s="1"/>
  <c r="O1631" i="1" s="1"/>
  <c r="N1630" i="1" a="1"/>
  <c r="N1630" i="1" s="1"/>
  <c r="O1630" i="1" s="1"/>
  <c r="N1629" i="1" a="1"/>
  <c r="N1629" i="1" s="1"/>
  <c r="O1629" i="1" s="1"/>
  <c r="N1628" i="1" a="1"/>
  <c r="N1628" i="1" s="1"/>
  <c r="O1628" i="1" s="1"/>
  <c r="N1627" i="1" a="1"/>
  <c r="N1627" i="1" s="1"/>
  <c r="O1627" i="1" s="1"/>
  <c r="N1626" i="1" a="1"/>
  <c r="N1626" i="1" s="1"/>
  <c r="O1626" i="1" s="1"/>
  <c r="N1625" i="1" a="1"/>
  <c r="N1625" i="1" s="1"/>
  <c r="O1625" i="1" s="1"/>
  <c r="N1624" i="1" a="1"/>
  <c r="N1624" i="1" s="1"/>
  <c r="O1624" i="1" s="1"/>
  <c r="N1623" i="1" a="1"/>
  <c r="N1623" i="1" s="1"/>
  <c r="O1623" i="1" s="1"/>
  <c r="N1622" i="1" a="1"/>
  <c r="N1622" i="1" s="1"/>
  <c r="O1622" i="1" s="1"/>
  <c r="N1621" i="1" a="1"/>
  <c r="N1621" i="1" s="1"/>
  <c r="O1621" i="1" s="1"/>
  <c r="N1620" i="1" a="1"/>
  <c r="N1620" i="1" s="1"/>
  <c r="O1620" i="1" s="1"/>
  <c r="N1619" i="1" a="1"/>
  <c r="N1619" i="1" s="1"/>
  <c r="O1619" i="1" s="1"/>
  <c r="N1618" i="1" a="1"/>
  <c r="N1618" i="1" s="1"/>
  <c r="O1618" i="1" s="1"/>
  <c r="N1617" i="1" a="1"/>
  <c r="N1617" i="1" s="1"/>
  <c r="O1617" i="1" s="1"/>
  <c r="N1616" i="1" a="1"/>
  <c r="N1616" i="1" s="1"/>
  <c r="O1616" i="1" s="1"/>
  <c r="N1615" i="1" a="1"/>
  <c r="N1615" i="1" s="1"/>
  <c r="O1615" i="1" s="1"/>
  <c r="N1614" i="1" a="1"/>
  <c r="N1614" i="1" s="1"/>
  <c r="O1614" i="1" s="1"/>
  <c r="N1613" i="1" a="1"/>
  <c r="N1613" i="1" s="1"/>
  <c r="O1613" i="1" s="1"/>
  <c r="N1612" i="1" a="1"/>
  <c r="N1612" i="1" s="1"/>
  <c r="O1612" i="1" s="1"/>
  <c r="N1611" i="1" a="1"/>
  <c r="N1611" i="1" s="1"/>
  <c r="O1611" i="1" s="1"/>
  <c r="N1610" i="1" a="1"/>
  <c r="N1610" i="1" s="1"/>
  <c r="O1610" i="1" s="1"/>
  <c r="N1609" i="1" a="1"/>
  <c r="N1609" i="1" s="1"/>
  <c r="O1609" i="1" s="1"/>
  <c r="N1608" i="1" a="1"/>
  <c r="N1608" i="1" s="1"/>
  <c r="O1608" i="1" s="1"/>
  <c r="N1607" i="1" a="1"/>
  <c r="N1607" i="1" s="1"/>
  <c r="O1607" i="1" s="1"/>
  <c r="N1606" i="1" a="1"/>
  <c r="N1606" i="1" s="1"/>
  <c r="O1606" i="1" s="1"/>
  <c r="N1605" i="1" a="1"/>
  <c r="N1605" i="1" s="1"/>
  <c r="O1605" i="1" s="1"/>
  <c r="N1604" i="1" a="1"/>
  <c r="N1604" i="1" s="1"/>
  <c r="O1604" i="1" s="1"/>
  <c r="N1603" i="1" a="1"/>
  <c r="N1603" i="1" s="1"/>
  <c r="O1603" i="1" s="1"/>
  <c r="N1602" i="1" a="1"/>
  <c r="N1602" i="1" s="1"/>
  <c r="O1602" i="1" s="1"/>
  <c r="N1601" i="1" a="1"/>
  <c r="N1601" i="1" s="1"/>
  <c r="O1601" i="1" s="1"/>
  <c r="N1600" i="1" a="1"/>
  <c r="N1600" i="1" s="1"/>
  <c r="O1600" i="1" s="1"/>
  <c r="N1599" i="1" a="1"/>
  <c r="N1599" i="1" s="1"/>
  <c r="O1599" i="1" s="1"/>
  <c r="N1598" i="1" a="1"/>
  <c r="N1598" i="1" s="1"/>
  <c r="O1598" i="1" s="1"/>
  <c r="N1597" i="1" a="1"/>
  <c r="N1597" i="1" s="1"/>
  <c r="O1597" i="1" s="1"/>
  <c r="N1596" i="1" a="1"/>
  <c r="N1596" i="1" s="1"/>
  <c r="O1596" i="1" s="1"/>
  <c r="N1595" i="1" a="1"/>
  <c r="N1595" i="1" s="1"/>
  <c r="O1595" i="1" s="1"/>
  <c r="N1594" i="1" a="1"/>
  <c r="N1594" i="1" s="1"/>
  <c r="O1594" i="1" s="1"/>
  <c r="N1593" i="1" a="1"/>
  <c r="N1593" i="1" s="1"/>
  <c r="O1593" i="1" s="1"/>
  <c r="N1592" i="1" a="1"/>
  <c r="N1592" i="1" s="1"/>
  <c r="O1592" i="1" s="1"/>
  <c r="N1591" i="1" a="1"/>
  <c r="N1591" i="1" s="1"/>
  <c r="O1591" i="1" s="1"/>
  <c r="N1590" i="1" a="1"/>
  <c r="N1590" i="1" s="1"/>
  <c r="O1590" i="1" s="1"/>
  <c r="N1589" i="1" a="1"/>
  <c r="N1589" i="1" s="1"/>
  <c r="O1589" i="1" s="1"/>
  <c r="N1588" i="1" a="1"/>
  <c r="N1588" i="1" s="1"/>
  <c r="O1588" i="1" s="1"/>
  <c r="N1587" i="1" a="1"/>
  <c r="N1587" i="1" s="1"/>
  <c r="O1587" i="1" s="1"/>
  <c r="N1586" i="1" a="1"/>
  <c r="N1586" i="1" s="1"/>
  <c r="O1586" i="1" s="1"/>
  <c r="N1585" i="1" a="1"/>
  <c r="N1585" i="1" s="1"/>
  <c r="O1585" i="1" s="1"/>
  <c r="N1584" i="1" a="1"/>
  <c r="N1584" i="1" s="1"/>
  <c r="O1584" i="1" s="1"/>
  <c r="N1583" i="1" a="1"/>
  <c r="N1583" i="1" s="1"/>
  <c r="O1583" i="1" s="1"/>
  <c r="N1582" i="1" a="1"/>
  <c r="N1582" i="1" s="1"/>
  <c r="O1582" i="1" s="1"/>
  <c r="N1581" i="1" a="1"/>
  <c r="N1581" i="1" s="1"/>
  <c r="O1581" i="1" s="1"/>
  <c r="N1580" i="1" a="1"/>
  <c r="N1580" i="1" s="1"/>
  <c r="O1580" i="1" s="1"/>
  <c r="N1579" i="1" a="1"/>
  <c r="N1579" i="1" s="1"/>
  <c r="O1579" i="1" s="1"/>
  <c r="N1578" i="1" a="1"/>
  <c r="N1578" i="1" s="1"/>
  <c r="O1578" i="1" s="1"/>
  <c r="N1577" i="1" a="1"/>
  <c r="N1577" i="1" s="1"/>
  <c r="O1577" i="1" s="1"/>
  <c r="N1576" i="1" a="1"/>
  <c r="N1576" i="1" s="1"/>
  <c r="O1576" i="1" s="1"/>
  <c r="N1575" i="1" a="1"/>
  <c r="N1575" i="1" s="1"/>
  <c r="O1575" i="1" s="1"/>
  <c r="N1574" i="1" a="1"/>
  <c r="N1574" i="1" s="1"/>
  <c r="O1574" i="1" s="1"/>
  <c r="N1573" i="1" a="1"/>
  <c r="N1573" i="1" s="1"/>
  <c r="O1573" i="1" s="1"/>
  <c r="N1572" i="1" a="1"/>
  <c r="N1572" i="1" s="1"/>
  <c r="O1572" i="1" s="1"/>
  <c r="N1571" i="1" a="1"/>
  <c r="N1571" i="1" s="1"/>
  <c r="O1571" i="1" s="1"/>
  <c r="N1570" i="1" a="1"/>
  <c r="N1570" i="1" s="1"/>
  <c r="O1570" i="1" s="1"/>
  <c r="N1569" i="1" a="1"/>
  <c r="N1569" i="1" s="1"/>
  <c r="O1569" i="1" s="1"/>
  <c r="N1568" i="1" a="1"/>
  <c r="N1568" i="1" s="1"/>
  <c r="O1568" i="1" s="1"/>
  <c r="N1567" i="1" a="1"/>
  <c r="N1567" i="1" s="1"/>
  <c r="O1567" i="1" s="1"/>
  <c r="N1566" i="1" a="1"/>
  <c r="N1566" i="1" s="1"/>
  <c r="O1566" i="1" s="1"/>
  <c r="N1565" i="1" a="1"/>
  <c r="N1565" i="1" s="1"/>
  <c r="O1565" i="1" s="1"/>
  <c r="N1564" i="1" a="1"/>
  <c r="N1564" i="1" s="1"/>
  <c r="O1564" i="1" s="1"/>
  <c r="N1563" i="1" a="1"/>
  <c r="N1563" i="1" s="1"/>
  <c r="O1563" i="1" s="1"/>
  <c r="N1562" i="1" a="1"/>
  <c r="N1562" i="1" s="1"/>
  <c r="O1562" i="1" s="1"/>
  <c r="N1561" i="1" a="1"/>
  <c r="N1561" i="1" s="1"/>
  <c r="O1561" i="1" s="1"/>
  <c r="N1560" i="1" a="1"/>
  <c r="N1560" i="1" s="1"/>
  <c r="O1560" i="1" s="1"/>
  <c r="N1559" i="1" a="1"/>
  <c r="N1559" i="1" s="1"/>
  <c r="O1559" i="1" s="1"/>
  <c r="N1558" i="1" a="1"/>
  <c r="N1558" i="1" s="1"/>
  <c r="O1558" i="1" s="1"/>
  <c r="N1557" i="1" a="1"/>
  <c r="N1557" i="1" s="1"/>
  <c r="O1557" i="1" s="1"/>
  <c r="N1556" i="1" a="1"/>
  <c r="N1556" i="1" s="1"/>
  <c r="O1556" i="1" s="1"/>
  <c r="N1555" i="1" a="1"/>
  <c r="N1555" i="1" s="1"/>
  <c r="O1555" i="1" s="1"/>
  <c r="N1554" i="1" a="1"/>
  <c r="N1554" i="1" s="1"/>
  <c r="O1554" i="1" s="1"/>
  <c r="N1553" i="1" a="1"/>
  <c r="N1553" i="1" s="1"/>
  <c r="O1553" i="1" s="1"/>
  <c r="N1552" i="1" a="1"/>
  <c r="N1552" i="1" s="1"/>
  <c r="O1552" i="1" s="1"/>
  <c r="N1551" i="1" a="1"/>
  <c r="N1551" i="1" s="1"/>
  <c r="O1551" i="1" s="1"/>
  <c r="N1550" i="1" a="1"/>
  <c r="N1550" i="1" s="1"/>
  <c r="O1550" i="1" s="1"/>
  <c r="N1549" i="1" a="1"/>
  <c r="N1549" i="1" s="1"/>
  <c r="O1549" i="1" s="1"/>
  <c r="N1548" i="1" a="1"/>
  <c r="N1548" i="1" s="1"/>
  <c r="O1548" i="1" s="1"/>
  <c r="N1547" i="1" a="1"/>
  <c r="N1547" i="1" s="1"/>
  <c r="O1547" i="1" s="1"/>
  <c r="N1546" i="1" a="1"/>
  <c r="N1546" i="1" s="1"/>
  <c r="O1546" i="1" s="1"/>
  <c r="N1545" i="1" a="1"/>
  <c r="N1545" i="1" s="1"/>
  <c r="O1545" i="1" s="1"/>
  <c r="N1544" i="1" a="1"/>
  <c r="N1544" i="1" s="1"/>
  <c r="O1544" i="1" s="1"/>
  <c r="N1543" i="1" a="1"/>
  <c r="N1543" i="1" s="1"/>
  <c r="O1543" i="1" s="1"/>
  <c r="N1542" i="1" a="1"/>
  <c r="N1542" i="1" s="1"/>
  <c r="O1542" i="1" s="1"/>
  <c r="N1541" i="1" a="1"/>
  <c r="N1541" i="1" s="1"/>
  <c r="O1541" i="1" s="1"/>
  <c r="N1540" i="1" a="1"/>
  <c r="N1540" i="1" s="1"/>
  <c r="O1540" i="1" s="1"/>
  <c r="N1539" i="1" a="1"/>
  <c r="N1539" i="1" s="1"/>
  <c r="O1539" i="1" s="1"/>
  <c r="N1538" i="1" a="1"/>
  <c r="N1538" i="1" s="1"/>
  <c r="O1538" i="1" s="1"/>
  <c r="N1537" i="1" a="1"/>
  <c r="N1537" i="1" s="1"/>
  <c r="O1537" i="1" s="1"/>
  <c r="N1536" i="1" a="1"/>
  <c r="N1536" i="1" s="1"/>
  <c r="O1536" i="1" s="1"/>
  <c r="N1535" i="1" a="1"/>
  <c r="N1535" i="1" s="1"/>
  <c r="O1535" i="1" s="1"/>
  <c r="N1534" i="1" a="1"/>
  <c r="N1534" i="1" s="1"/>
  <c r="O1534" i="1" s="1"/>
  <c r="N1533" i="1" a="1"/>
  <c r="N1533" i="1" s="1"/>
  <c r="O1533" i="1" s="1"/>
  <c r="N1532" i="1" a="1"/>
  <c r="N1532" i="1" s="1"/>
  <c r="O1532" i="1" s="1"/>
  <c r="N1531" i="1" a="1"/>
  <c r="N1531" i="1" s="1"/>
  <c r="O1531" i="1" s="1"/>
  <c r="N1530" i="1" a="1"/>
  <c r="N1530" i="1" s="1"/>
  <c r="O1530" i="1" s="1"/>
  <c r="N1529" i="1" a="1"/>
  <c r="N1529" i="1" s="1"/>
  <c r="O1529" i="1" s="1"/>
  <c r="N1528" i="1" a="1"/>
  <c r="N1528" i="1" s="1"/>
  <c r="O1528" i="1" s="1"/>
  <c r="N1527" i="1" a="1"/>
  <c r="N1527" i="1" s="1"/>
  <c r="O1527" i="1" s="1"/>
  <c r="N1526" i="1" a="1"/>
  <c r="N1526" i="1" s="1"/>
  <c r="O1526" i="1" s="1"/>
  <c r="N1525" i="1" a="1"/>
  <c r="N1525" i="1" s="1"/>
  <c r="O1525" i="1" s="1"/>
  <c r="N1524" i="1" a="1"/>
  <c r="N1524" i="1" s="1"/>
  <c r="O1524" i="1" s="1"/>
  <c r="N1523" i="1" a="1"/>
  <c r="N1523" i="1" s="1"/>
  <c r="O1523" i="1" s="1"/>
  <c r="N1522" i="1" a="1"/>
  <c r="N1522" i="1" s="1"/>
  <c r="O1522" i="1" s="1"/>
  <c r="N1521" i="1" a="1"/>
  <c r="N1521" i="1" s="1"/>
  <c r="O1521" i="1" s="1"/>
  <c r="N1520" i="1" a="1"/>
  <c r="N1520" i="1" s="1"/>
  <c r="O1520" i="1" s="1"/>
  <c r="N1519" i="1" a="1"/>
  <c r="N1519" i="1" s="1"/>
  <c r="O1519" i="1" s="1"/>
  <c r="N1518" i="1" a="1"/>
  <c r="N1518" i="1" s="1"/>
  <c r="O1518" i="1" s="1"/>
  <c r="N1517" i="1" a="1"/>
  <c r="N1517" i="1" s="1"/>
  <c r="O1517" i="1" s="1"/>
  <c r="N1516" i="1" a="1"/>
  <c r="N1516" i="1" s="1"/>
  <c r="O1516" i="1" s="1"/>
  <c r="N1515" i="1" a="1"/>
  <c r="N1515" i="1" s="1"/>
  <c r="O1515" i="1" s="1"/>
  <c r="N1514" i="1" a="1"/>
  <c r="N1514" i="1" s="1"/>
  <c r="O1514" i="1" s="1"/>
  <c r="N1513" i="1" a="1"/>
  <c r="N1513" i="1" s="1"/>
  <c r="O1513" i="1" s="1"/>
  <c r="N1512" i="1" a="1"/>
  <c r="N1512" i="1" s="1"/>
  <c r="O1512" i="1" s="1"/>
  <c r="N1511" i="1" a="1"/>
  <c r="N1511" i="1" s="1"/>
  <c r="O1511" i="1" s="1"/>
  <c r="N1510" i="1" a="1"/>
  <c r="N1510" i="1" s="1"/>
  <c r="O1510" i="1" s="1"/>
  <c r="N1509" i="1" a="1"/>
  <c r="N1509" i="1" s="1"/>
  <c r="O1509" i="1" s="1"/>
  <c r="N1508" i="1" a="1"/>
  <c r="N1508" i="1" s="1"/>
  <c r="O1508" i="1" s="1"/>
  <c r="N1507" i="1" a="1"/>
  <c r="N1507" i="1" s="1"/>
  <c r="O1507" i="1" s="1"/>
  <c r="N1506" i="1" a="1"/>
  <c r="N1506" i="1" s="1"/>
  <c r="O1506" i="1" s="1"/>
  <c r="N1505" i="1" a="1"/>
  <c r="N1505" i="1" s="1"/>
  <c r="O1505" i="1" s="1"/>
  <c r="N1504" i="1" a="1"/>
  <c r="N1504" i="1" s="1"/>
  <c r="O1504" i="1" s="1"/>
  <c r="N1503" i="1" a="1"/>
  <c r="N1503" i="1" s="1"/>
  <c r="O1503" i="1" s="1"/>
  <c r="N1502" i="1" a="1"/>
  <c r="N1502" i="1" s="1"/>
  <c r="O1502" i="1" s="1"/>
  <c r="N1501" i="1" a="1"/>
  <c r="N1501" i="1" s="1"/>
  <c r="O1501" i="1" s="1"/>
  <c r="N1500" i="1" a="1"/>
  <c r="N1500" i="1" s="1"/>
  <c r="O1500" i="1" s="1"/>
  <c r="N1499" i="1" a="1"/>
  <c r="N1499" i="1" s="1"/>
  <c r="O1499" i="1" s="1"/>
  <c r="N1498" i="1" a="1"/>
  <c r="N1498" i="1" s="1"/>
  <c r="O1498" i="1" s="1"/>
  <c r="N1497" i="1" a="1"/>
  <c r="N1497" i="1" s="1"/>
  <c r="O1497" i="1" s="1"/>
  <c r="N1496" i="1" a="1"/>
  <c r="N1496" i="1" s="1"/>
  <c r="O1496" i="1" s="1"/>
  <c r="N1495" i="1" a="1"/>
  <c r="N1495" i="1" s="1"/>
  <c r="O1495" i="1" s="1"/>
  <c r="N1494" i="1" a="1"/>
  <c r="N1494" i="1" s="1"/>
  <c r="O1494" i="1" s="1"/>
  <c r="N1493" i="1" a="1"/>
  <c r="N1493" i="1" s="1"/>
  <c r="O1493" i="1" s="1"/>
  <c r="N1492" i="1" a="1"/>
  <c r="N1492" i="1" s="1"/>
  <c r="O1492" i="1" s="1"/>
  <c r="N1491" i="1" a="1"/>
  <c r="N1491" i="1" s="1"/>
  <c r="O1491" i="1" s="1"/>
  <c r="N1490" i="1" a="1"/>
  <c r="N1490" i="1" s="1"/>
  <c r="O1490" i="1" s="1"/>
  <c r="N1489" i="1" a="1"/>
  <c r="N1489" i="1" s="1"/>
  <c r="O1489" i="1" s="1"/>
  <c r="N1488" i="1" a="1"/>
  <c r="N1488" i="1" s="1"/>
  <c r="O1488" i="1" s="1"/>
  <c r="N1487" i="1" a="1"/>
  <c r="N1487" i="1" s="1"/>
  <c r="O1487" i="1" s="1"/>
  <c r="N1486" i="1" a="1"/>
  <c r="N1486" i="1" s="1"/>
  <c r="O1486" i="1" s="1"/>
  <c r="N1485" i="1" a="1"/>
  <c r="N1485" i="1" s="1"/>
  <c r="O1485" i="1" s="1"/>
  <c r="N1484" i="1" a="1"/>
  <c r="N1484" i="1" s="1"/>
  <c r="O1484" i="1" s="1"/>
  <c r="N1483" i="1" a="1"/>
  <c r="N1483" i="1" s="1"/>
  <c r="O1483" i="1" s="1"/>
  <c r="N1482" i="1" a="1"/>
  <c r="N1482" i="1" s="1"/>
  <c r="O1482" i="1" s="1"/>
  <c r="N1481" i="1" a="1"/>
  <c r="N1481" i="1" s="1"/>
  <c r="O1481" i="1" s="1"/>
  <c r="N1480" i="1" a="1"/>
  <c r="N1480" i="1" s="1"/>
  <c r="O1480" i="1" s="1"/>
  <c r="N1479" i="1" a="1"/>
  <c r="N1479" i="1" s="1"/>
  <c r="O1479" i="1" s="1"/>
  <c r="N1478" i="1" a="1"/>
  <c r="N1478" i="1" s="1"/>
  <c r="O1478" i="1" s="1"/>
  <c r="N1477" i="1" a="1"/>
  <c r="N1477" i="1" s="1"/>
  <c r="O1477" i="1" s="1"/>
  <c r="N1476" i="1" a="1"/>
  <c r="N1476" i="1" s="1"/>
  <c r="O1476" i="1" s="1"/>
  <c r="N1475" i="1" a="1"/>
  <c r="N1475" i="1" s="1"/>
  <c r="O1475" i="1" s="1"/>
  <c r="N1474" i="1" a="1"/>
  <c r="N1474" i="1" s="1"/>
  <c r="O1474" i="1" s="1"/>
  <c r="N1473" i="1" a="1"/>
  <c r="N1473" i="1" s="1"/>
  <c r="O1473" i="1" s="1"/>
  <c r="N1472" i="1" a="1"/>
  <c r="N1472" i="1" s="1"/>
  <c r="O1472" i="1" s="1"/>
  <c r="N1471" i="1" a="1"/>
  <c r="N1471" i="1" s="1"/>
  <c r="O1471" i="1" s="1"/>
  <c r="N1470" i="1" a="1"/>
  <c r="N1470" i="1" s="1"/>
  <c r="O1470" i="1" s="1"/>
  <c r="N1469" i="1" a="1"/>
  <c r="N1469" i="1" s="1"/>
  <c r="O1469" i="1" s="1"/>
  <c r="N1468" i="1" a="1"/>
  <c r="N1468" i="1" s="1"/>
  <c r="O1468" i="1" s="1"/>
  <c r="N1467" i="1" a="1"/>
  <c r="N1467" i="1" s="1"/>
  <c r="O1467" i="1" s="1"/>
  <c r="N1466" i="1" a="1"/>
  <c r="N1466" i="1" s="1"/>
  <c r="O1466" i="1" s="1"/>
  <c r="N1465" i="1" a="1"/>
  <c r="N1465" i="1" s="1"/>
  <c r="O1465" i="1" s="1"/>
  <c r="N1464" i="1" a="1"/>
  <c r="N1464" i="1" s="1"/>
  <c r="O1464" i="1" s="1"/>
  <c r="N1463" i="1" a="1"/>
  <c r="N1463" i="1" s="1"/>
  <c r="O1463" i="1" s="1"/>
  <c r="N1462" i="1" a="1"/>
  <c r="N1462" i="1" s="1"/>
  <c r="O1462" i="1" s="1"/>
  <c r="N1461" i="1" a="1"/>
  <c r="N1461" i="1" s="1"/>
  <c r="O1461" i="1" s="1"/>
  <c r="N1460" i="1" a="1"/>
  <c r="N1460" i="1" s="1"/>
  <c r="O1460" i="1" s="1"/>
  <c r="N1459" i="1" a="1"/>
  <c r="N1459" i="1" s="1"/>
  <c r="O1459" i="1" s="1"/>
  <c r="N1458" i="1" a="1"/>
  <c r="N1458" i="1" s="1"/>
  <c r="O1458" i="1" s="1"/>
  <c r="N1457" i="1" a="1"/>
  <c r="N1457" i="1" s="1"/>
  <c r="O1457" i="1" s="1"/>
  <c r="N1456" i="1" a="1"/>
  <c r="N1456" i="1" s="1"/>
  <c r="O1456" i="1" s="1"/>
  <c r="N1455" i="1" a="1"/>
  <c r="N1455" i="1" s="1"/>
  <c r="O1455" i="1" s="1"/>
  <c r="N1454" i="1" a="1"/>
  <c r="N1454" i="1" s="1"/>
  <c r="O1454" i="1" s="1"/>
  <c r="N1453" i="1" a="1"/>
  <c r="N1453" i="1" s="1"/>
  <c r="O1453" i="1" s="1"/>
  <c r="N1452" i="1" a="1"/>
  <c r="N1452" i="1" s="1"/>
  <c r="O1452" i="1" s="1"/>
  <c r="N1451" i="1" a="1"/>
  <c r="N1451" i="1" s="1"/>
  <c r="O1451" i="1" s="1"/>
  <c r="N1450" i="1" a="1"/>
  <c r="N1450" i="1" s="1"/>
  <c r="O1450" i="1" s="1"/>
  <c r="N1449" i="1" a="1"/>
  <c r="N1449" i="1" s="1"/>
  <c r="O1449" i="1" s="1"/>
  <c r="N1448" i="1" a="1"/>
  <c r="N1448" i="1" s="1"/>
  <c r="O1448" i="1" s="1"/>
  <c r="N1447" i="1" a="1"/>
  <c r="N1447" i="1" s="1"/>
  <c r="O1447" i="1" s="1"/>
  <c r="N1446" i="1" a="1"/>
  <c r="N1446" i="1" s="1"/>
  <c r="O1446" i="1" s="1"/>
  <c r="N1445" i="1" a="1"/>
  <c r="N1445" i="1" s="1"/>
  <c r="O1445" i="1" s="1"/>
  <c r="N1444" i="1" a="1"/>
  <c r="N1444" i="1" s="1"/>
  <c r="O1444" i="1" s="1"/>
  <c r="N1443" i="1" a="1"/>
  <c r="N1443" i="1" s="1"/>
  <c r="O1443" i="1" s="1"/>
  <c r="N1442" i="1" a="1"/>
  <c r="N1442" i="1" s="1"/>
  <c r="O1442" i="1" s="1"/>
  <c r="N1441" i="1" a="1"/>
  <c r="N1441" i="1" s="1"/>
  <c r="O1441" i="1" s="1"/>
  <c r="N1440" i="1" a="1"/>
  <c r="N1440" i="1" s="1"/>
  <c r="O1440" i="1" s="1"/>
  <c r="N1439" i="1" a="1"/>
  <c r="N1439" i="1" s="1"/>
  <c r="O1439" i="1" s="1"/>
  <c r="N1438" i="1" a="1"/>
  <c r="N1438" i="1" s="1"/>
  <c r="O1438" i="1" s="1"/>
  <c r="N1437" i="1" a="1"/>
  <c r="N1437" i="1" s="1"/>
  <c r="O1437" i="1" s="1"/>
  <c r="N1436" i="1" a="1"/>
  <c r="N1436" i="1" s="1"/>
  <c r="O1436" i="1" s="1"/>
  <c r="N1435" i="1" a="1"/>
  <c r="N1435" i="1" s="1"/>
  <c r="O1435" i="1" s="1"/>
  <c r="N1434" i="1" a="1"/>
  <c r="N1434" i="1" s="1"/>
  <c r="O1434" i="1" s="1"/>
  <c r="N1433" i="1" a="1"/>
  <c r="N1433" i="1" s="1"/>
  <c r="O1433" i="1" s="1"/>
  <c r="N1432" i="1" a="1"/>
  <c r="N1432" i="1" s="1"/>
  <c r="O1432" i="1" s="1"/>
  <c r="N1431" i="1" a="1"/>
  <c r="N1431" i="1" s="1"/>
  <c r="O1431" i="1" s="1"/>
  <c r="N1430" i="1" a="1"/>
  <c r="N1430" i="1" s="1"/>
  <c r="O1430" i="1" s="1"/>
  <c r="N1429" i="1" a="1"/>
  <c r="N1429" i="1" s="1"/>
  <c r="O1429" i="1" s="1"/>
  <c r="N1428" i="1" a="1"/>
  <c r="N1428" i="1" s="1"/>
  <c r="O1428" i="1" s="1"/>
  <c r="N1427" i="1" a="1"/>
  <c r="N1427" i="1" s="1"/>
  <c r="O1427" i="1" s="1"/>
  <c r="N1426" i="1" a="1"/>
  <c r="N1426" i="1" s="1"/>
  <c r="O1426" i="1" s="1"/>
  <c r="N1425" i="1" a="1"/>
  <c r="N1425" i="1" s="1"/>
  <c r="O1425" i="1" s="1"/>
  <c r="N1424" i="1" a="1"/>
  <c r="N1424" i="1" s="1"/>
  <c r="O1424" i="1" s="1"/>
  <c r="N1423" i="1" a="1"/>
  <c r="N1423" i="1" s="1"/>
  <c r="O1423" i="1" s="1"/>
  <c r="N1422" i="1" a="1"/>
  <c r="N1422" i="1" s="1"/>
  <c r="O1422" i="1" s="1"/>
  <c r="N1421" i="1" a="1"/>
  <c r="N1421" i="1" s="1"/>
  <c r="O1421" i="1" s="1"/>
  <c r="N1420" i="1" a="1"/>
  <c r="N1420" i="1" s="1"/>
  <c r="O1420" i="1" s="1"/>
  <c r="N1419" i="1" a="1"/>
  <c r="N1419" i="1" s="1"/>
  <c r="O1419" i="1" s="1"/>
  <c r="N1418" i="1" a="1"/>
  <c r="N1418" i="1" s="1"/>
  <c r="O1418" i="1" s="1"/>
  <c r="N1417" i="1" a="1"/>
  <c r="N1417" i="1" s="1"/>
  <c r="O1417" i="1" s="1"/>
  <c r="N1416" i="1" a="1"/>
  <c r="N1416" i="1" s="1"/>
  <c r="O1416" i="1" s="1"/>
  <c r="N1415" i="1" a="1"/>
  <c r="N1415" i="1" s="1"/>
  <c r="O1415" i="1" s="1"/>
  <c r="N1414" i="1" a="1"/>
  <c r="N1414" i="1" s="1"/>
  <c r="O1414" i="1" s="1"/>
  <c r="N1413" i="1" a="1"/>
  <c r="N1413" i="1" s="1"/>
  <c r="O1413" i="1" s="1"/>
  <c r="N1412" i="1" a="1"/>
  <c r="N1412" i="1" s="1"/>
  <c r="O1412" i="1" s="1"/>
  <c r="N1411" i="1" a="1"/>
  <c r="N1411" i="1" s="1"/>
  <c r="O1411" i="1" s="1"/>
  <c r="N1410" i="1" a="1"/>
  <c r="N1410" i="1" s="1"/>
  <c r="O1410" i="1" s="1"/>
  <c r="N1409" i="1" a="1"/>
  <c r="N1409" i="1" s="1"/>
  <c r="O1409" i="1" s="1"/>
  <c r="N1408" i="1" a="1"/>
  <c r="N1408" i="1" s="1"/>
  <c r="O1408" i="1" s="1"/>
  <c r="N1407" i="1" a="1"/>
  <c r="N1407" i="1" s="1"/>
  <c r="O1407" i="1" s="1"/>
  <c r="N1406" i="1" a="1"/>
  <c r="N1406" i="1" s="1"/>
  <c r="O1406" i="1" s="1"/>
  <c r="N1405" i="1" a="1"/>
  <c r="N1405" i="1" s="1"/>
  <c r="O1405" i="1" s="1"/>
  <c r="N1404" i="1" a="1"/>
  <c r="N1404" i="1" s="1"/>
  <c r="O1404" i="1" s="1"/>
  <c r="N1403" i="1" a="1"/>
  <c r="N1403" i="1" s="1"/>
  <c r="O1403" i="1" s="1"/>
  <c r="N1402" i="1" a="1"/>
  <c r="N1402" i="1" s="1"/>
  <c r="O1402" i="1" s="1"/>
  <c r="N1401" i="1" a="1"/>
  <c r="N1401" i="1" s="1"/>
  <c r="O1401" i="1" s="1"/>
  <c r="N1400" i="1" a="1"/>
  <c r="N1400" i="1" s="1"/>
  <c r="O1400" i="1" s="1"/>
  <c r="N1399" i="1" a="1"/>
  <c r="N1399" i="1" s="1"/>
  <c r="O1399" i="1" s="1"/>
  <c r="N1398" i="1" a="1"/>
  <c r="N1398" i="1" s="1"/>
  <c r="O1398" i="1" s="1"/>
  <c r="N1397" i="1" a="1"/>
  <c r="N1397" i="1" s="1"/>
  <c r="O1397" i="1" s="1"/>
  <c r="N1396" i="1" a="1"/>
  <c r="N1396" i="1" s="1"/>
  <c r="O1396" i="1" s="1"/>
  <c r="N1395" i="1" a="1"/>
  <c r="N1395" i="1" s="1"/>
  <c r="O1395" i="1" s="1"/>
  <c r="N1394" i="1" a="1"/>
  <c r="N1394" i="1" s="1"/>
  <c r="O1394" i="1" s="1"/>
  <c r="N1393" i="1" a="1"/>
  <c r="N1393" i="1" s="1"/>
  <c r="O1393" i="1" s="1"/>
  <c r="N1392" i="1" a="1"/>
  <c r="N1392" i="1" s="1"/>
  <c r="O1392" i="1" s="1"/>
  <c r="N1391" i="1" a="1"/>
  <c r="N1391" i="1" s="1"/>
  <c r="O1391" i="1" s="1"/>
  <c r="N1390" i="1" a="1"/>
  <c r="N1390" i="1" s="1"/>
  <c r="O1390" i="1" s="1"/>
  <c r="N1389" i="1" a="1"/>
  <c r="N1389" i="1" s="1"/>
  <c r="O1389" i="1" s="1"/>
  <c r="N1388" i="1" a="1"/>
  <c r="N1388" i="1" s="1"/>
  <c r="O1388" i="1" s="1"/>
  <c r="N1387" i="1" a="1"/>
  <c r="N1387" i="1" s="1"/>
  <c r="O1387" i="1" s="1"/>
  <c r="N1386" i="1" a="1"/>
  <c r="N1386" i="1" s="1"/>
  <c r="O1386" i="1" s="1"/>
  <c r="N1385" i="1" a="1"/>
  <c r="N1385" i="1" s="1"/>
  <c r="O1385" i="1" s="1"/>
  <c r="N1384" i="1" a="1"/>
  <c r="N1384" i="1" s="1"/>
  <c r="O1384" i="1" s="1"/>
  <c r="N1383" i="1" a="1"/>
  <c r="N1383" i="1" s="1"/>
  <c r="O1383" i="1" s="1"/>
  <c r="N1382" i="1" a="1"/>
  <c r="N1382" i="1" s="1"/>
  <c r="O1382" i="1" s="1"/>
  <c r="N1381" i="1" a="1"/>
  <c r="N1381" i="1" s="1"/>
  <c r="O1381" i="1" s="1"/>
  <c r="N1380" i="1" a="1"/>
  <c r="N1380" i="1" s="1"/>
  <c r="O1380" i="1" s="1"/>
  <c r="N1379" i="1" a="1"/>
  <c r="N1379" i="1" s="1"/>
  <c r="O1379" i="1" s="1"/>
  <c r="N1378" i="1" a="1"/>
  <c r="N1378" i="1" s="1"/>
  <c r="O1378" i="1" s="1"/>
  <c r="N1377" i="1" a="1"/>
  <c r="N1377" i="1" s="1"/>
  <c r="O1377" i="1" s="1"/>
  <c r="N1376" i="1" a="1"/>
  <c r="N1376" i="1" s="1"/>
  <c r="O1376" i="1" s="1"/>
  <c r="N1375" i="1" a="1"/>
  <c r="N1375" i="1" s="1"/>
  <c r="O1375" i="1" s="1"/>
  <c r="N1374" i="1" a="1"/>
  <c r="N1374" i="1" s="1"/>
  <c r="O1374" i="1" s="1"/>
  <c r="N1373" i="1" a="1"/>
  <c r="N1373" i="1" s="1"/>
  <c r="O1373" i="1" s="1"/>
  <c r="N1372" i="1" a="1"/>
  <c r="N1372" i="1" s="1"/>
  <c r="O1372" i="1" s="1"/>
  <c r="N1371" i="1" a="1"/>
  <c r="N1371" i="1" s="1"/>
  <c r="O1371" i="1" s="1"/>
  <c r="N1370" i="1" a="1"/>
  <c r="N1370" i="1" s="1"/>
  <c r="O1370" i="1" s="1"/>
  <c r="N1369" i="1" a="1"/>
  <c r="N1369" i="1" s="1"/>
  <c r="O1369" i="1" s="1"/>
  <c r="N1368" i="1" a="1"/>
  <c r="N1368" i="1" s="1"/>
  <c r="O1368" i="1" s="1"/>
  <c r="N1367" i="1" a="1"/>
  <c r="N1367" i="1" s="1"/>
  <c r="O1367" i="1" s="1"/>
  <c r="N1366" i="1" a="1"/>
  <c r="N1366" i="1" s="1"/>
  <c r="O1366" i="1" s="1"/>
  <c r="N1365" i="1" a="1"/>
  <c r="N1365" i="1" s="1"/>
  <c r="O1365" i="1" s="1"/>
  <c r="N1364" i="1" a="1"/>
  <c r="N1364" i="1" s="1"/>
  <c r="O1364" i="1" s="1"/>
  <c r="N1363" i="1" a="1"/>
  <c r="N1363" i="1" s="1"/>
  <c r="O1363" i="1" s="1"/>
  <c r="N1362" i="1" a="1"/>
  <c r="N1362" i="1" s="1"/>
  <c r="O1362" i="1" s="1"/>
  <c r="N1361" i="1" a="1"/>
  <c r="N1361" i="1" s="1"/>
  <c r="O1361" i="1" s="1"/>
  <c r="N1360" i="1" a="1"/>
  <c r="N1360" i="1" s="1"/>
  <c r="O1360" i="1" s="1"/>
  <c r="N1359" i="1" a="1"/>
  <c r="N1359" i="1" s="1"/>
  <c r="O1359" i="1" s="1"/>
  <c r="N1358" i="1" a="1"/>
  <c r="N1358" i="1" s="1"/>
  <c r="O1358" i="1" s="1"/>
  <c r="N1357" i="1" a="1"/>
  <c r="N1357" i="1" s="1"/>
  <c r="O1357" i="1" s="1"/>
  <c r="N1356" i="1" a="1"/>
  <c r="N1356" i="1" s="1"/>
  <c r="O1356" i="1" s="1"/>
  <c r="N1355" i="1" a="1"/>
  <c r="N1355" i="1" s="1"/>
  <c r="O1355" i="1" s="1"/>
  <c r="N1354" i="1" a="1"/>
  <c r="N1354" i="1" s="1"/>
  <c r="O1354" i="1" s="1"/>
  <c r="N1353" i="1" a="1"/>
  <c r="N1353" i="1" s="1"/>
  <c r="O1353" i="1" s="1"/>
  <c r="N1352" i="1" a="1"/>
  <c r="N1352" i="1" s="1"/>
  <c r="O1352" i="1" s="1"/>
  <c r="N1351" i="1" a="1"/>
  <c r="N1351" i="1" s="1"/>
  <c r="O1351" i="1" s="1"/>
  <c r="N1350" i="1" a="1"/>
  <c r="N1350" i="1" s="1"/>
  <c r="O1350" i="1" s="1"/>
  <c r="N1349" i="1" a="1"/>
  <c r="N1349" i="1" s="1"/>
  <c r="O1349" i="1" s="1"/>
  <c r="N1348" i="1" a="1"/>
  <c r="N1348" i="1" s="1"/>
  <c r="O1348" i="1" s="1"/>
  <c r="N1347" i="1" a="1"/>
  <c r="N1347" i="1" s="1"/>
  <c r="O1347" i="1" s="1"/>
  <c r="N1346" i="1" a="1"/>
  <c r="N1346" i="1" s="1"/>
  <c r="O1346" i="1" s="1"/>
  <c r="N1345" i="1" a="1"/>
  <c r="N1345" i="1" s="1"/>
  <c r="O1345" i="1" s="1"/>
  <c r="N1344" i="1" a="1"/>
  <c r="N1344" i="1" s="1"/>
  <c r="O1344" i="1" s="1"/>
  <c r="N1343" i="1" a="1"/>
  <c r="N1343" i="1" s="1"/>
  <c r="O1343" i="1" s="1"/>
  <c r="N1342" i="1" a="1"/>
  <c r="N1342" i="1" s="1"/>
  <c r="O1342" i="1" s="1"/>
  <c r="N1341" i="1" a="1"/>
  <c r="N1341" i="1" s="1"/>
  <c r="O1341" i="1" s="1"/>
  <c r="N1340" i="1" a="1"/>
  <c r="N1340" i="1" s="1"/>
  <c r="O1340" i="1" s="1"/>
  <c r="N1339" i="1" a="1"/>
  <c r="N1339" i="1" s="1"/>
  <c r="O1339" i="1" s="1"/>
  <c r="N1338" i="1" a="1"/>
  <c r="N1338" i="1" s="1"/>
  <c r="O1338" i="1" s="1"/>
  <c r="N1337" i="1" a="1"/>
  <c r="N1337" i="1" s="1"/>
  <c r="O1337" i="1" s="1"/>
  <c r="N1336" i="1" a="1"/>
  <c r="N1336" i="1" s="1"/>
  <c r="O1336" i="1" s="1"/>
  <c r="N1335" i="1" a="1"/>
  <c r="N1335" i="1" s="1"/>
  <c r="O1335" i="1" s="1"/>
  <c r="N1334" i="1" a="1"/>
  <c r="N1334" i="1" s="1"/>
  <c r="O1334" i="1" s="1"/>
  <c r="N1333" i="1" a="1"/>
  <c r="N1333" i="1" s="1"/>
  <c r="O1333" i="1" s="1"/>
  <c r="N1332" i="1" a="1"/>
  <c r="N1332" i="1" s="1"/>
  <c r="O1332" i="1" s="1"/>
  <c r="N1331" i="1" a="1"/>
  <c r="N1331" i="1" s="1"/>
  <c r="O1331" i="1" s="1"/>
  <c r="N1330" i="1" a="1"/>
  <c r="N1330" i="1" s="1"/>
  <c r="O1330" i="1" s="1"/>
  <c r="N1329" i="1" a="1"/>
  <c r="N1329" i="1" s="1"/>
  <c r="O1329" i="1" s="1"/>
  <c r="N1328" i="1" a="1"/>
  <c r="N1328" i="1" s="1"/>
  <c r="O1328" i="1" s="1"/>
  <c r="N1327" i="1" a="1"/>
  <c r="N1327" i="1" s="1"/>
  <c r="O1327" i="1" s="1"/>
  <c r="N1326" i="1" a="1"/>
  <c r="N1326" i="1" s="1"/>
  <c r="O1326" i="1" s="1"/>
  <c r="N1325" i="1" a="1"/>
  <c r="N1325" i="1" s="1"/>
  <c r="O1325" i="1" s="1"/>
  <c r="N1324" i="1" a="1"/>
  <c r="N1324" i="1" s="1"/>
  <c r="O1324" i="1" s="1"/>
  <c r="N1323" i="1" a="1"/>
  <c r="N1323" i="1" s="1"/>
  <c r="O1323" i="1" s="1"/>
  <c r="N1322" i="1" a="1"/>
  <c r="N1322" i="1" s="1"/>
  <c r="O1322" i="1" s="1"/>
  <c r="N1321" i="1" a="1"/>
  <c r="N1321" i="1" s="1"/>
  <c r="O1321" i="1" s="1"/>
  <c r="N1320" i="1" a="1"/>
  <c r="N1320" i="1" s="1"/>
  <c r="O1320" i="1" s="1"/>
  <c r="N1319" i="1" a="1"/>
  <c r="N1319" i="1" s="1"/>
  <c r="O1319" i="1" s="1"/>
  <c r="N1318" i="1" a="1"/>
  <c r="N1318" i="1" s="1"/>
  <c r="O1318" i="1" s="1"/>
  <c r="N1317" i="1" a="1"/>
  <c r="N1317" i="1" s="1"/>
  <c r="O1317" i="1" s="1"/>
  <c r="N1316" i="1" a="1"/>
  <c r="N1316" i="1" s="1"/>
  <c r="O1316" i="1" s="1"/>
  <c r="N1315" i="1" a="1"/>
  <c r="N1315" i="1" s="1"/>
  <c r="O1315" i="1" s="1"/>
  <c r="N1314" i="1" a="1"/>
  <c r="N1314" i="1" s="1"/>
  <c r="O1314" i="1" s="1"/>
  <c r="N1313" i="1" a="1"/>
  <c r="N1313" i="1" s="1"/>
  <c r="O1313" i="1" s="1"/>
  <c r="N1312" i="1" a="1"/>
  <c r="N1312" i="1" s="1"/>
  <c r="O1312" i="1" s="1"/>
  <c r="N1311" i="1" a="1"/>
  <c r="N1311" i="1" s="1"/>
  <c r="O1311" i="1" s="1"/>
  <c r="N1310" i="1" a="1"/>
  <c r="N1310" i="1" s="1"/>
  <c r="O1310" i="1" s="1"/>
  <c r="N1309" i="1" a="1"/>
  <c r="N1309" i="1" s="1"/>
  <c r="O1309" i="1" s="1"/>
  <c r="N1308" i="1" a="1"/>
  <c r="N1308" i="1" s="1"/>
  <c r="O1308" i="1" s="1"/>
  <c r="N1307" i="1" a="1"/>
  <c r="N1307" i="1" s="1"/>
  <c r="O1307" i="1" s="1"/>
  <c r="N1306" i="1" a="1"/>
  <c r="N1306" i="1" s="1"/>
  <c r="O1306" i="1" s="1"/>
  <c r="N1305" i="1" a="1"/>
  <c r="N1305" i="1" s="1"/>
  <c r="O1305" i="1" s="1"/>
  <c r="N1304" i="1" a="1"/>
  <c r="N1304" i="1" s="1"/>
  <c r="O1304" i="1" s="1"/>
  <c r="N1303" i="1" a="1"/>
  <c r="N1303" i="1" s="1"/>
  <c r="O1303" i="1" s="1"/>
  <c r="N1302" i="1" a="1"/>
  <c r="N1302" i="1" s="1"/>
  <c r="O1302" i="1" s="1"/>
  <c r="N1301" i="1" a="1"/>
  <c r="N1301" i="1" s="1"/>
  <c r="O1301" i="1" s="1"/>
  <c r="N1300" i="1" a="1"/>
  <c r="N1300" i="1" s="1"/>
  <c r="O1300" i="1" s="1"/>
  <c r="N1299" i="1" a="1"/>
  <c r="N1299" i="1" s="1"/>
  <c r="O1299" i="1" s="1"/>
  <c r="N1298" i="1" a="1"/>
  <c r="N1298" i="1" s="1"/>
  <c r="O1298" i="1" s="1"/>
  <c r="N1297" i="1" a="1"/>
  <c r="N1297" i="1" s="1"/>
  <c r="O1297" i="1" s="1"/>
  <c r="N1296" i="1" a="1"/>
  <c r="N1296" i="1" s="1"/>
  <c r="O1296" i="1" s="1"/>
  <c r="N1295" i="1" a="1"/>
  <c r="N1295" i="1" s="1"/>
  <c r="O1295" i="1" s="1"/>
  <c r="N1294" i="1" a="1"/>
  <c r="N1294" i="1" s="1"/>
  <c r="O1294" i="1" s="1"/>
  <c r="N1293" i="1" a="1"/>
  <c r="N1293" i="1" s="1"/>
  <c r="O1293" i="1" s="1"/>
  <c r="N1292" i="1" a="1"/>
  <c r="N1292" i="1" s="1"/>
  <c r="O1292" i="1" s="1"/>
  <c r="N1291" i="1" a="1"/>
  <c r="N1291" i="1" s="1"/>
  <c r="O1291" i="1" s="1"/>
  <c r="N1290" i="1" a="1"/>
  <c r="N1290" i="1" s="1"/>
  <c r="O1290" i="1" s="1"/>
  <c r="N1289" i="1" a="1"/>
  <c r="N1289" i="1" s="1"/>
  <c r="O1289" i="1" s="1"/>
  <c r="N1288" i="1" a="1"/>
  <c r="N1288" i="1" s="1"/>
  <c r="O1288" i="1" s="1"/>
  <c r="N1287" i="1" a="1"/>
  <c r="N1287" i="1" s="1"/>
  <c r="O1287" i="1" s="1"/>
  <c r="N1286" i="1" a="1"/>
  <c r="N1286" i="1" s="1"/>
  <c r="O1286" i="1" s="1"/>
  <c r="N1285" i="1" a="1"/>
  <c r="N1285" i="1" s="1"/>
  <c r="O1285" i="1" s="1"/>
  <c r="N1284" i="1" a="1"/>
  <c r="N1284" i="1" s="1"/>
  <c r="O1284" i="1" s="1"/>
  <c r="N1283" i="1" a="1"/>
  <c r="N1283" i="1" s="1"/>
  <c r="O1283" i="1" s="1"/>
  <c r="N1282" i="1" a="1"/>
  <c r="N1282" i="1" s="1"/>
  <c r="O1282" i="1" s="1"/>
  <c r="N1281" i="1" a="1"/>
  <c r="N1281" i="1" s="1"/>
  <c r="O1281" i="1" s="1"/>
  <c r="N1280" i="1" a="1"/>
  <c r="N1280" i="1" s="1"/>
  <c r="O1280" i="1" s="1"/>
  <c r="N1279" i="1" a="1"/>
  <c r="N1279" i="1" s="1"/>
  <c r="O1279" i="1" s="1"/>
  <c r="N1278" i="1" a="1"/>
  <c r="N1278" i="1" s="1"/>
  <c r="O1278" i="1" s="1"/>
  <c r="N1277" i="1" a="1"/>
  <c r="N1277" i="1" s="1"/>
  <c r="O1277" i="1" s="1"/>
  <c r="N1276" i="1" a="1"/>
  <c r="N1276" i="1" s="1"/>
  <c r="O1276" i="1" s="1"/>
  <c r="N1275" i="1" a="1"/>
  <c r="N1275" i="1" s="1"/>
  <c r="O1275" i="1" s="1"/>
  <c r="N1274" i="1" a="1"/>
  <c r="N1274" i="1" s="1"/>
  <c r="O1274" i="1" s="1"/>
  <c r="N1273" i="1" a="1"/>
  <c r="N1273" i="1" s="1"/>
  <c r="O1273" i="1" s="1"/>
  <c r="N1272" i="1" a="1"/>
  <c r="N1272" i="1" s="1"/>
  <c r="O1272" i="1" s="1"/>
  <c r="N1271" i="1" a="1"/>
  <c r="N1271" i="1" s="1"/>
  <c r="O1271" i="1" s="1"/>
  <c r="N1270" i="1" a="1"/>
  <c r="N1270" i="1" s="1"/>
  <c r="O1270" i="1" s="1"/>
  <c r="N1269" i="1" a="1"/>
  <c r="N1269" i="1" s="1"/>
  <c r="O1269" i="1" s="1"/>
  <c r="N1268" i="1" a="1"/>
  <c r="N1268" i="1" s="1"/>
  <c r="O1268" i="1" s="1"/>
  <c r="N1267" i="1" a="1"/>
  <c r="N1267" i="1" s="1"/>
  <c r="O1267" i="1" s="1"/>
  <c r="N1266" i="1" a="1"/>
  <c r="N1266" i="1" s="1"/>
  <c r="O1266" i="1" s="1"/>
  <c r="N1265" i="1" a="1"/>
  <c r="N1265" i="1" s="1"/>
  <c r="O1265" i="1" s="1"/>
  <c r="N1264" i="1" a="1"/>
  <c r="N1264" i="1" s="1"/>
  <c r="O1264" i="1" s="1"/>
  <c r="N1263" i="1" a="1"/>
  <c r="N1263" i="1" s="1"/>
  <c r="O1263" i="1" s="1"/>
  <c r="N1262" i="1" a="1"/>
  <c r="N1262" i="1" s="1"/>
  <c r="O1262" i="1" s="1"/>
  <c r="N1261" i="1" a="1"/>
  <c r="N1261" i="1" s="1"/>
  <c r="O1261" i="1" s="1"/>
  <c r="N1260" i="1" a="1"/>
  <c r="N1260" i="1" s="1"/>
  <c r="O1260" i="1" s="1"/>
  <c r="N1259" i="1" a="1"/>
  <c r="N1259" i="1" s="1"/>
  <c r="O1259" i="1" s="1"/>
  <c r="N1258" i="1" a="1"/>
  <c r="N1258" i="1" s="1"/>
  <c r="O1258" i="1" s="1"/>
  <c r="N1257" i="1" a="1"/>
  <c r="N1257" i="1" s="1"/>
  <c r="O1257" i="1" s="1"/>
  <c r="N1256" i="1" a="1"/>
  <c r="N1256" i="1" s="1"/>
  <c r="O1256" i="1" s="1"/>
  <c r="N1255" i="1" a="1"/>
  <c r="N1255" i="1" s="1"/>
  <c r="O1255" i="1" s="1"/>
  <c r="N1254" i="1" a="1"/>
  <c r="N1254" i="1" s="1"/>
  <c r="O1254" i="1" s="1"/>
  <c r="N1253" i="1" a="1"/>
  <c r="N1253" i="1" s="1"/>
  <c r="O1253" i="1" s="1"/>
  <c r="N1252" i="1" a="1"/>
  <c r="N1252" i="1" s="1"/>
  <c r="O1252" i="1" s="1"/>
  <c r="N1251" i="1" a="1"/>
  <c r="N1251" i="1" s="1"/>
  <c r="O1251" i="1" s="1"/>
  <c r="N1250" i="1" a="1"/>
  <c r="N1250" i="1" s="1"/>
  <c r="O1250" i="1" s="1"/>
  <c r="N1249" i="1" a="1"/>
  <c r="N1249" i="1" s="1"/>
  <c r="O1249" i="1" s="1"/>
  <c r="N1248" i="1" a="1"/>
  <c r="N1248" i="1" s="1"/>
  <c r="O1248" i="1" s="1"/>
  <c r="N1247" i="1" a="1"/>
  <c r="N1247" i="1" s="1"/>
  <c r="O1247" i="1" s="1"/>
  <c r="N1246" i="1" a="1"/>
  <c r="N1246" i="1" s="1"/>
  <c r="O1246" i="1" s="1"/>
  <c r="N1245" i="1" a="1"/>
  <c r="N1245" i="1" s="1"/>
  <c r="O1245" i="1" s="1"/>
  <c r="N1244" i="1" a="1"/>
  <c r="N1244" i="1" s="1"/>
  <c r="O1244" i="1" s="1"/>
  <c r="N1243" i="1" a="1"/>
  <c r="N1243" i="1" s="1"/>
  <c r="O1243" i="1" s="1"/>
  <c r="N1242" i="1" a="1"/>
  <c r="N1242" i="1" s="1"/>
  <c r="O1242" i="1" s="1"/>
  <c r="N1241" i="1" a="1"/>
  <c r="N1241" i="1" s="1"/>
  <c r="O1241" i="1" s="1"/>
  <c r="N1240" i="1" a="1"/>
  <c r="N1240" i="1" s="1"/>
  <c r="O1240" i="1" s="1"/>
  <c r="N1239" i="1" a="1"/>
  <c r="N1239" i="1" s="1"/>
  <c r="O1239" i="1" s="1"/>
  <c r="N1238" i="1" a="1"/>
  <c r="N1238" i="1" s="1"/>
  <c r="O1238" i="1" s="1"/>
  <c r="N1237" i="1" a="1"/>
  <c r="N1237" i="1" s="1"/>
  <c r="O1237" i="1" s="1"/>
  <c r="N1236" i="1" a="1"/>
  <c r="N1236" i="1" s="1"/>
  <c r="O1236" i="1" s="1"/>
  <c r="N1235" i="1" a="1"/>
  <c r="N1235" i="1" s="1"/>
  <c r="O1235" i="1" s="1"/>
  <c r="N1234" i="1" a="1"/>
  <c r="N1234" i="1" s="1"/>
  <c r="O1234" i="1" s="1"/>
  <c r="N1233" i="1" a="1"/>
  <c r="N1233" i="1" s="1"/>
  <c r="O1233" i="1" s="1"/>
  <c r="N1232" i="1" a="1"/>
  <c r="N1232" i="1" s="1"/>
  <c r="O1232" i="1" s="1"/>
  <c r="N1231" i="1" a="1"/>
  <c r="N1231" i="1" s="1"/>
  <c r="O1231" i="1" s="1"/>
  <c r="N1230" i="1" a="1"/>
  <c r="N1230" i="1" s="1"/>
  <c r="O1230" i="1" s="1"/>
  <c r="N1229" i="1" a="1"/>
  <c r="N1229" i="1" s="1"/>
  <c r="O1229" i="1" s="1"/>
  <c r="N1228" i="1" a="1"/>
  <c r="N1228" i="1" s="1"/>
  <c r="O1228" i="1" s="1"/>
  <c r="N1227" i="1" a="1"/>
  <c r="N1227" i="1" s="1"/>
  <c r="O1227" i="1" s="1"/>
  <c r="N1226" i="1" a="1"/>
  <c r="N1226" i="1" s="1"/>
  <c r="O1226" i="1" s="1"/>
  <c r="N1225" i="1" a="1"/>
  <c r="N1225" i="1" s="1"/>
  <c r="O1225" i="1" s="1"/>
  <c r="N1224" i="1" a="1"/>
  <c r="N1224" i="1" s="1"/>
  <c r="O1224" i="1" s="1"/>
  <c r="N1223" i="1" a="1"/>
  <c r="N1223" i="1" s="1"/>
  <c r="O1223" i="1" s="1"/>
  <c r="N1222" i="1" a="1"/>
  <c r="N1222" i="1" s="1"/>
  <c r="O1222" i="1" s="1"/>
  <c r="N1221" i="1" a="1"/>
  <c r="N1221" i="1" s="1"/>
  <c r="O1221" i="1" s="1"/>
  <c r="N1220" i="1" a="1"/>
  <c r="N1220" i="1" s="1"/>
  <c r="O1220" i="1" s="1"/>
  <c r="N1219" i="1" a="1"/>
  <c r="N1219" i="1" s="1"/>
  <c r="O1219" i="1" s="1"/>
  <c r="N1218" i="1" a="1"/>
  <c r="N1218" i="1" s="1"/>
  <c r="O1218" i="1" s="1"/>
  <c r="N1217" i="1" a="1"/>
  <c r="N1217" i="1" s="1"/>
  <c r="O1217" i="1" s="1"/>
  <c r="N1216" i="1" a="1"/>
  <c r="N1216" i="1" s="1"/>
  <c r="O1216" i="1" s="1"/>
  <c r="N1215" i="1" a="1"/>
  <c r="N1215" i="1" s="1"/>
  <c r="O1215" i="1" s="1"/>
  <c r="N1214" i="1" a="1"/>
  <c r="N1214" i="1" s="1"/>
  <c r="O1214" i="1" s="1"/>
  <c r="N1213" i="1" a="1"/>
  <c r="N1213" i="1" s="1"/>
  <c r="O1213" i="1" s="1"/>
  <c r="N1212" i="1" a="1"/>
  <c r="N1212" i="1" s="1"/>
  <c r="O1212" i="1" s="1"/>
  <c r="N1211" i="1" a="1"/>
  <c r="N1211" i="1" s="1"/>
  <c r="O1211" i="1" s="1"/>
  <c r="N1210" i="1" a="1"/>
  <c r="N1210" i="1" s="1"/>
  <c r="O1210" i="1" s="1"/>
  <c r="N1209" i="1" a="1"/>
  <c r="N1209" i="1" s="1"/>
  <c r="O1209" i="1" s="1"/>
  <c r="N1208" i="1" a="1"/>
  <c r="N1208" i="1" s="1"/>
  <c r="O1208" i="1" s="1"/>
  <c r="N1207" i="1" a="1"/>
  <c r="N1207" i="1" s="1"/>
  <c r="O1207" i="1" s="1"/>
  <c r="N1206" i="1" a="1"/>
  <c r="N1206" i="1" s="1"/>
  <c r="O1206" i="1" s="1"/>
  <c r="N1205" i="1" a="1"/>
  <c r="N1205" i="1" s="1"/>
  <c r="O1205" i="1" s="1"/>
  <c r="N1204" i="1" a="1"/>
  <c r="N1204" i="1" s="1"/>
  <c r="O1204" i="1" s="1"/>
  <c r="N1203" i="1" a="1"/>
  <c r="N1203" i="1" s="1"/>
  <c r="O1203" i="1" s="1"/>
  <c r="N1202" i="1" a="1"/>
  <c r="N1202" i="1" s="1"/>
  <c r="O1202" i="1" s="1"/>
  <c r="N1201" i="1" a="1"/>
  <c r="N1201" i="1" s="1"/>
  <c r="O1201" i="1" s="1"/>
  <c r="N1200" i="1" a="1"/>
  <c r="N1200" i="1" s="1"/>
  <c r="O1200" i="1" s="1"/>
  <c r="N1199" i="1" a="1"/>
  <c r="N1199" i="1" s="1"/>
  <c r="O1199" i="1" s="1"/>
  <c r="N1198" i="1" a="1"/>
  <c r="N1198" i="1" s="1"/>
  <c r="O1198" i="1" s="1"/>
  <c r="N1197" i="1" a="1"/>
  <c r="N1197" i="1" s="1"/>
  <c r="O1197" i="1" s="1"/>
  <c r="N1196" i="1" a="1"/>
  <c r="N1196" i="1" s="1"/>
  <c r="O1196" i="1" s="1"/>
  <c r="N1195" i="1" a="1"/>
  <c r="N1195" i="1" s="1"/>
  <c r="O1195" i="1" s="1"/>
  <c r="N1194" i="1" a="1"/>
  <c r="N1194" i="1" s="1"/>
  <c r="O1194" i="1" s="1"/>
  <c r="N1193" i="1" a="1"/>
  <c r="N1193" i="1" s="1"/>
  <c r="O1193" i="1" s="1"/>
  <c r="N1192" i="1" a="1"/>
  <c r="N1192" i="1" s="1"/>
  <c r="O1192" i="1" s="1"/>
  <c r="N1191" i="1" a="1"/>
  <c r="N1191" i="1" s="1"/>
  <c r="O1191" i="1" s="1"/>
  <c r="N1190" i="1" a="1"/>
  <c r="N1190" i="1" s="1"/>
  <c r="O1190" i="1" s="1"/>
  <c r="N1189" i="1" a="1"/>
  <c r="N1189" i="1" s="1"/>
  <c r="O1189" i="1" s="1"/>
  <c r="N1188" i="1" a="1"/>
  <c r="N1188" i="1" s="1"/>
  <c r="O1188" i="1" s="1"/>
  <c r="N1187" i="1" a="1"/>
  <c r="N1187" i="1" s="1"/>
  <c r="O1187" i="1" s="1"/>
  <c r="N1186" i="1" a="1"/>
  <c r="N1186" i="1" s="1"/>
  <c r="O1186" i="1" s="1"/>
  <c r="N1185" i="1" a="1"/>
  <c r="N1185" i="1" s="1"/>
  <c r="O1185" i="1" s="1"/>
  <c r="N1184" i="1" a="1"/>
  <c r="N1184" i="1" s="1"/>
  <c r="O1184" i="1" s="1"/>
  <c r="N1183" i="1" a="1"/>
  <c r="N1183" i="1" s="1"/>
  <c r="O1183" i="1" s="1"/>
  <c r="N1182" i="1" a="1"/>
  <c r="N1182" i="1" s="1"/>
  <c r="O1182" i="1" s="1"/>
  <c r="N1181" i="1" a="1"/>
  <c r="N1181" i="1" s="1"/>
  <c r="O1181" i="1" s="1"/>
  <c r="N1180" i="1" a="1"/>
  <c r="N1180" i="1" s="1"/>
  <c r="O1180" i="1" s="1"/>
  <c r="N1179" i="1" a="1"/>
  <c r="N1179" i="1" s="1"/>
  <c r="O1179" i="1" s="1"/>
  <c r="N1178" i="1" a="1"/>
  <c r="N1178" i="1" s="1"/>
  <c r="O1178" i="1" s="1"/>
  <c r="N1177" i="1" a="1"/>
  <c r="N1177" i="1" s="1"/>
  <c r="O1177" i="1" s="1"/>
  <c r="N1176" i="1" a="1"/>
  <c r="N1176" i="1" s="1"/>
  <c r="O1176" i="1" s="1"/>
  <c r="N1175" i="1" a="1"/>
  <c r="N1175" i="1" s="1"/>
  <c r="O1175" i="1" s="1"/>
  <c r="N1174" i="1" a="1"/>
  <c r="N1174" i="1" s="1"/>
  <c r="O1174" i="1" s="1"/>
  <c r="N1173" i="1" a="1"/>
  <c r="N1173" i="1" s="1"/>
  <c r="O1173" i="1" s="1"/>
  <c r="N1172" i="1" a="1"/>
  <c r="N1172" i="1" s="1"/>
  <c r="O1172" i="1" s="1"/>
  <c r="N1171" i="1" a="1"/>
  <c r="N1171" i="1" s="1"/>
  <c r="O1171" i="1" s="1"/>
  <c r="N1170" i="1" a="1"/>
  <c r="N1170" i="1" s="1"/>
  <c r="O1170" i="1" s="1"/>
  <c r="N1169" i="1" a="1"/>
  <c r="N1169" i="1" s="1"/>
  <c r="O1169" i="1" s="1"/>
  <c r="N1168" i="1" a="1"/>
  <c r="N1168" i="1" s="1"/>
  <c r="O1168" i="1" s="1"/>
  <c r="N1167" i="1" a="1"/>
  <c r="N1167" i="1" s="1"/>
  <c r="O1167" i="1" s="1"/>
  <c r="N1166" i="1" a="1"/>
  <c r="N1166" i="1" s="1"/>
  <c r="O1166" i="1" s="1"/>
  <c r="N1165" i="1" a="1"/>
  <c r="N1165" i="1" s="1"/>
  <c r="O1165" i="1" s="1"/>
  <c r="N1164" i="1" a="1"/>
  <c r="N1164" i="1" s="1"/>
  <c r="O1164" i="1" s="1"/>
  <c r="N1163" i="1" a="1"/>
  <c r="N1163" i="1" s="1"/>
  <c r="O1163" i="1" s="1"/>
  <c r="N1162" i="1" a="1"/>
  <c r="N1162" i="1" s="1"/>
  <c r="O1162" i="1" s="1"/>
  <c r="N1161" i="1" a="1"/>
  <c r="N1161" i="1" s="1"/>
  <c r="O1161" i="1" s="1"/>
  <c r="N1160" i="1" a="1"/>
  <c r="N1160" i="1" s="1"/>
  <c r="O1160" i="1" s="1"/>
  <c r="N1159" i="1" a="1"/>
  <c r="N1159" i="1" s="1"/>
  <c r="O1159" i="1" s="1"/>
  <c r="N1158" i="1" a="1"/>
  <c r="N1158" i="1" s="1"/>
  <c r="O1158" i="1" s="1"/>
  <c r="N1157" i="1" a="1"/>
  <c r="N1157" i="1" s="1"/>
  <c r="O1157" i="1" s="1"/>
  <c r="N1156" i="1" a="1"/>
  <c r="N1156" i="1" s="1"/>
  <c r="O1156" i="1" s="1"/>
  <c r="N1155" i="1" a="1"/>
  <c r="N1155" i="1" s="1"/>
  <c r="O1155" i="1" s="1"/>
  <c r="N1154" i="1" a="1"/>
  <c r="N1154" i="1" s="1"/>
  <c r="O1154" i="1" s="1"/>
  <c r="N1153" i="1" a="1"/>
  <c r="N1153" i="1" s="1"/>
  <c r="O1153" i="1" s="1"/>
  <c r="N1152" i="1" a="1"/>
  <c r="N1152" i="1" s="1"/>
  <c r="O1152" i="1" s="1"/>
  <c r="N1151" i="1" a="1"/>
  <c r="N1151" i="1" s="1"/>
  <c r="O1151" i="1" s="1"/>
  <c r="N1150" i="1" a="1"/>
  <c r="N1150" i="1" s="1"/>
  <c r="O1150" i="1" s="1"/>
  <c r="N1149" i="1" a="1"/>
  <c r="N1149" i="1" s="1"/>
  <c r="O1149" i="1" s="1"/>
  <c r="N1148" i="1" a="1"/>
  <c r="N1148" i="1" s="1"/>
  <c r="O1148" i="1" s="1"/>
  <c r="N1147" i="1" a="1"/>
  <c r="N1147" i="1" s="1"/>
  <c r="O1147" i="1" s="1"/>
  <c r="N1146" i="1" a="1"/>
  <c r="N1146" i="1" s="1"/>
  <c r="O1146" i="1" s="1"/>
  <c r="N1145" i="1" a="1"/>
  <c r="N1145" i="1" s="1"/>
  <c r="O1145" i="1" s="1"/>
  <c r="N1144" i="1" a="1"/>
  <c r="N1144" i="1" s="1"/>
  <c r="O1144" i="1" s="1"/>
  <c r="N1143" i="1" a="1"/>
  <c r="N1143" i="1" s="1"/>
  <c r="O1143" i="1" s="1"/>
  <c r="N1142" i="1" a="1"/>
  <c r="N1142" i="1" s="1"/>
  <c r="O1142" i="1" s="1"/>
  <c r="N1141" i="1" a="1"/>
  <c r="N1141" i="1" s="1"/>
  <c r="O1141" i="1" s="1"/>
  <c r="N1140" i="1" a="1"/>
  <c r="N1140" i="1" s="1"/>
  <c r="O1140" i="1" s="1"/>
  <c r="N1139" i="1" a="1"/>
  <c r="N1139" i="1" s="1"/>
  <c r="O1139" i="1" s="1"/>
  <c r="N1138" i="1" a="1"/>
  <c r="N1138" i="1" s="1"/>
  <c r="O1138" i="1" s="1"/>
  <c r="N1137" i="1" a="1"/>
  <c r="N1137" i="1" s="1"/>
  <c r="O1137" i="1" s="1"/>
  <c r="N1136" i="1" a="1"/>
  <c r="N1136" i="1" s="1"/>
  <c r="O1136" i="1" s="1"/>
  <c r="N1135" i="1" a="1"/>
  <c r="N1135" i="1" s="1"/>
  <c r="O1135" i="1" s="1"/>
  <c r="N1134" i="1" a="1"/>
  <c r="N1134" i="1" s="1"/>
  <c r="O1134" i="1" s="1"/>
  <c r="N1133" i="1" a="1"/>
  <c r="N1133" i="1" s="1"/>
  <c r="O1133" i="1" s="1"/>
  <c r="N1132" i="1" a="1"/>
  <c r="N1132" i="1" s="1"/>
  <c r="O1132" i="1" s="1"/>
  <c r="N1131" i="1" a="1"/>
  <c r="N1131" i="1" s="1"/>
  <c r="O1131" i="1" s="1"/>
  <c r="N1130" i="1" a="1"/>
  <c r="N1130" i="1" s="1"/>
  <c r="O1130" i="1" s="1"/>
  <c r="N1129" i="1" a="1"/>
  <c r="N1129" i="1" s="1"/>
  <c r="O1129" i="1" s="1"/>
  <c r="N1128" i="1" a="1"/>
  <c r="N1128" i="1" s="1"/>
  <c r="O1128" i="1" s="1"/>
  <c r="N1127" i="1" a="1"/>
  <c r="N1127" i="1" s="1"/>
  <c r="O1127" i="1" s="1"/>
  <c r="N1126" i="1" a="1"/>
  <c r="N1126" i="1" s="1"/>
  <c r="O1126" i="1" s="1"/>
  <c r="N1125" i="1" a="1"/>
  <c r="N1125" i="1" s="1"/>
  <c r="O1125" i="1" s="1"/>
  <c r="N1124" i="1" a="1"/>
  <c r="N1124" i="1" s="1"/>
  <c r="O1124" i="1" s="1"/>
  <c r="N1123" i="1" a="1"/>
  <c r="N1123" i="1" s="1"/>
  <c r="O1123" i="1" s="1"/>
  <c r="N1122" i="1" a="1"/>
  <c r="N1122" i="1" s="1"/>
  <c r="O1122" i="1" s="1"/>
  <c r="N1121" i="1" a="1"/>
  <c r="N1121" i="1" s="1"/>
  <c r="O1121" i="1" s="1"/>
  <c r="N1120" i="1" a="1"/>
  <c r="N1120" i="1" s="1"/>
  <c r="O1120" i="1" s="1"/>
  <c r="N1119" i="1" a="1"/>
  <c r="N1119" i="1" s="1"/>
  <c r="O1119" i="1" s="1"/>
  <c r="N1118" i="1" a="1"/>
  <c r="N1118" i="1" s="1"/>
  <c r="O1118" i="1" s="1"/>
  <c r="N1117" i="1" a="1"/>
  <c r="N1117" i="1" s="1"/>
  <c r="O1117" i="1" s="1"/>
  <c r="N1116" i="1" a="1"/>
  <c r="N1116" i="1" s="1"/>
  <c r="O1116" i="1" s="1"/>
  <c r="N1115" i="1" a="1"/>
  <c r="N1115" i="1" s="1"/>
  <c r="O1115" i="1" s="1"/>
  <c r="N1114" i="1" a="1"/>
  <c r="N1114" i="1" s="1"/>
  <c r="O1114" i="1" s="1"/>
  <c r="N1113" i="1" a="1"/>
  <c r="N1113" i="1" s="1"/>
  <c r="O1113" i="1" s="1"/>
  <c r="N1112" i="1" a="1"/>
  <c r="N1112" i="1" s="1"/>
  <c r="O1112" i="1" s="1"/>
  <c r="N1111" i="1" a="1"/>
  <c r="N1111" i="1" s="1"/>
  <c r="O1111" i="1" s="1"/>
  <c r="N1110" i="1" a="1"/>
  <c r="N1110" i="1" s="1"/>
  <c r="O1110" i="1" s="1"/>
  <c r="N1109" i="1" a="1"/>
  <c r="N1109" i="1" s="1"/>
  <c r="O1109" i="1" s="1"/>
  <c r="N1108" i="1" a="1"/>
  <c r="N1108" i="1" s="1"/>
  <c r="O1108" i="1" s="1"/>
  <c r="N1107" i="1" a="1"/>
  <c r="N1107" i="1" s="1"/>
  <c r="O1107" i="1" s="1"/>
  <c r="N1106" i="1" a="1"/>
  <c r="N1106" i="1" s="1"/>
  <c r="O1106" i="1" s="1"/>
  <c r="N1105" i="1" a="1"/>
  <c r="N1105" i="1" s="1"/>
  <c r="O1105" i="1" s="1"/>
  <c r="N1104" i="1" a="1"/>
  <c r="N1104" i="1" s="1"/>
  <c r="O1104" i="1" s="1"/>
  <c r="N1103" i="1" a="1"/>
  <c r="N1103" i="1" s="1"/>
  <c r="O1103" i="1" s="1"/>
  <c r="N1102" i="1" a="1"/>
  <c r="N1102" i="1" s="1"/>
  <c r="O1102" i="1" s="1"/>
  <c r="N1101" i="1" a="1"/>
  <c r="N1101" i="1" s="1"/>
  <c r="O1101" i="1" s="1"/>
  <c r="N1100" i="1" a="1"/>
  <c r="N1100" i="1" s="1"/>
  <c r="O1100" i="1" s="1"/>
  <c r="N1099" i="1" a="1"/>
  <c r="N1099" i="1" s="1"/>
  <c r="O1099" i="1" s="1"/>
  <c r="N1098" i="1" a="1"/>
  <c r="N1098" i="1" s="1"/>
  <c r="O1098" i="1" s="1"/>
  <c r="N1097" i="1" a="1"/>
  <c r="N1097" i="1" s="1"/>
  <c r="O1097" i="1" s="1"/>
  <c r="N1096" i="1" a="1"/>
  <c r="N1096" i="1" s="1"/>
  <c r="O1096" i="1" s="1"/>
  <c r="N1095" i="1" a="1"/>
  <c r="N1095" i="1" s="1"/>
  <c r="O1095" i="1" s="1"/>
  <c r="N1094" i="1" a="1"/>
  <c r="N1094" i="1" s="1"/>
  <c r="O1094" i="1" s="1"/>
  <c r="N1093" i="1" a="1"/>
  <c r="N1093" i="1" s="1"/>
  <c r="O1093" i="1" s="1"/>
  <c r="N1092" i="1" a="1"/>
  <c r="N1092" i="1" s="1"/>
  <c r="O1092" i="1" s="1"/>
  <c r="N1091" i="1" a="1"/>
  <c r="N1091" i="1" s="1"/>
  <c r="O1091" i="1" s="1"/>
  <c r="N1090" i="1" a="1"/>
  <c r="N1090" i="1" s="1"/>
  <c r="O1090" i="1" s="1"/>
  <c r="N1089" i="1" a="1"/>
  <c r="N1089" i="1" s="1"/>
  <c r="O1089" i="1" s="1"/>
  <c r="N1088" i="1" a="1"/>
  <c r="N1088" i="1" s="1"/>
  <c r="O1088" i="1" s="1"/>
  <c r="N1087" i="1" a="1"/>
  <c r="N1087" i="1" s="1"/>
  <c r="O1087" i="1" s="1"/>
  <c r="N1086" i="1" a="1"/>
  <c r="N1086" i="1" s="1"/>
  <c r="O1086" i="1" s="1"/>
  <c r="N1085" i="1" a="1"/>
  <c r="N1085" i="1" s="1"/>
  <c r="O1085" i="1" s="1"/>
  <c r="N1084" i="1" a="1"/>
  <c r="N1084" i="1" s="1"/>
  <c r="O1084" i="1" s="1"/>
  <c r="N1083" i="1" a="1"/>
  <c r="N1083" i="1" s="1"/>
  <c r="O1083" i="1" s="1"/>
  <c r="N1082" i="1" a="1"/>
  <c r="N1082" i="1" s="1"/>
  <c r="O1082" i="1" s="1"/>
  <c r="N1081" i="1" a="1"/>
  <c r="N1081" i="1" s="1"/>
  <c r="O1081" i="1" s="1"/>
  <c r="N1080" i="1" a="1"/>
  <c r="N1080" i="1" s="1"/>
  <c r="O1080" i="1" s="1"/>
  <c r="N1079" i="1" a="1"/>
  <c r="N1079" i="1" s="1"/>
  <c r="O1079" i="1" s="1"/>
  <c r="N1078" i="1" a="1"/>
  <c r="N1078" i="1" s="1"/>
  <c r="O1078" i="1" s="1"/>
  <c r="N1077" i="1" a="1"/>
  <c r="N1077" i="1" s="1"/>
  <c r="O1077" i="1" s="1"/>
  <c r="N1076" i="1" a="1"/>
  <c r="N1076" i="1" s="1"/>
  <c r="O1076" i="1" s="1"/>
  <c r="N1075" i="1" a="1"/>
  <c r="N1075" i="1" s="1"/>
  <c r="O1075" i="1" s="1"/>
  <c r="N1074" i="1" a="1"/>
  <c r="N1074" i="1" s="1"/>
  <c r="O1074" i="1" s="1"/>
  <c r="N1073" i="1" a="1"/>
  <c r="N1073" i="1" s="1"/>
  <c r="O1073" i="1" s="1"/>
  <c r="N1072" i="1" a="1"/>
  <c r="N1072" i="1" s="1"/>
  <c r="O1072" i="1" s="1"/>
  <c r="N1071" i="1" a="1"/>
  <c r="N1071" i="1" s="1"/>
  <c r="O1071" i="1" s="1"/>
  <c r="N1070" i="1" a="1"/>
  <c r="N1070" i="1" s="1"/>
  <c r="O1070" i="1" s="1"/>
  <c r="N1069" i="1" a="1"/>
  <c r="N1069" i="1" s="1"/>
  <c r="O1069" i="1" s="1"/>
  <c r="N1068" i="1" a="1"/>
  <c r="N1068" i="1" s="1"/>
  <c r="O1068" i="1" s="1"/>
  <c r="N1067" i="1" a="1"/>
  <c r="N1067" i="1" s="1"/>
  <c r="O1067" i="1" s="1"/>
  <c r="N1066" i="1" a="1"/>
  <c r="N1066" i="1" s="1"/>
  <c r="O1066" i="1" s="1"/>
  <c r="N1065" i="1" a="1"/>
  <c r="N1065" i="1" s="1"/>
  <c r="O1065" i="1" s="1"/>
  <c r="N1064" i="1" a="1"/>
  <c r="N1064" i="1" s="1"/>
  <c r="O1064" i="1" s="1"/>
  <c r="N1063" i="1" a="1"/>
  <c r="N1063" i="1" s="1"/>
  <c r="O1063" i="1" s="1"/>
  <c r="N1062" i="1" a="1"/>
  <c r="N1062" i="1" s="1"/>
  <c r="O1062" i="1" s="1"/>
  <c r="N1061" i="1" a="1"/>
  <c r="N1061" i="1" s="1"/>
  <c r="O1061" i="1" s="1"/>
  <c r="N1060" i="1" a="1"/>
  <c r="N1060" i="1" s="1"/>
  <c r="O1060" i="1" s="1"/>
  <c r="N1059" i="1" a="1"/>
  <c r="N1059" i="1" s="1"/>
  <c r="O1059" i="1" s="1"/>
  <c r="N1058" i="1" a="1"/>
  <c r="N1058" i="1" s="1"/>
  <c r="O1058" i="1" s="1"/>
  <c r="N1057" i="1" a="1"/>
  <c r="N1057" i="1" s="1"/>
  <c r="O1057" i="1" s="1"/>
  <c r="N1056" i="1" a="1"/>
  <c r="N1056" i="1" s="1"/>
  <c r="O1056" i="1" s="1"/>
  <c r="N1055" i="1" a="1"/>
  <c r="N1055" i="1" s="1"/>
  <c r="O1055" i="1" s="1"/>
  <c r="N1054" i="1" a="1"/>
  <c r="N1054" i="1" s="1"/>
  <c r="O1054" i="1" s="1"/>
  <c r="N1053" i="1" a="1"/>
  <c r="N1053" i="1" s="1"/>
  <c r="O1053" i="1" s="1"/>
  <c r="N1052" i="1" a="1"/>
  <c r="N1052" i="1" s="1"/>
  <c r="O1052" i="1" s="1"/>
  <c r="N1051" i="1" a="1"/>
  <c r="N1051" i="1" s="1"/>
  <c r="O1051" i="1" s="1"/>
  <c r="N1050" i="1" a="1"/>
  <c r="N1050" i="1" s="1"/>
  <c r="O1050" i="1" s="1"/>
  <c r="N1049" i="1" a="1"/>
  <c r="N1049" i="1" s="1"/>
  <c r="O1049" i="1" s="1"/>
  <c r="N1048" i="1" a="1"/>
  <c r="N1048" i="1" s="1"/>
  <c r="O1048" i="1" s="1"/>
  <c r="N1047" i="1" a="1"/>
  <c r="N1047" i="1" s="1"/>
  <c r="O1047" i="1" s="1"/>
  <c r="N1046" i="1" a="1"/>
  <c r="N1046" i="1" s="1"/>
  <c r="O1046" i="1" s="1"/>
  <c r="N1045" i="1" a="1"/>
  <c r="N1045" i="1" s="1"/>
  <c r="O1045" i="1" s="1"/>
  <c r="N1044" i="1" a="1"/>
  <c r="N1044" i="1" s="1"/>
  <c r="O1044" i="1" s="1"/>
  <c r="N1043" i="1" a="1"/>
  <c r="N1043" i="1" s="1"/>
  <c r="O1043" i="1" s="1"/>
  <c r="N1042" i="1" a="1"/>
  <c r="N1042" i="1" s="1"/>
  <c r="O1042" i="1" s="1"/>
  <c r="N1041" i="1" a="1"/>
  <c r="N1041" i="1" s="1"/>
  <c r="O1041" i="1" s="1"/>
  <c r="N1040" i="1" a="1"/>
  <c r="N1040" i="1" s="1"/>
  <c r="O1040" i="1" s="1"/>
  <c r="N1039" i="1" a="1"/>
  <c r="N1039" i="1" s="1"/>
  <c r="O1039" i="1" s="1"/>
  <c r="N1038" i="1" a="1"/>
  <c r="N1038" i="1" s="1"/>
  <c r="O1038" i="1" s="1"/>
  <c r="N1037" i="1" a="1"/>
  <c r="N1037" i="1" s="1"/>
  <c r="O1037" i="1" s="1"/>
  <c r="N1036" i="1" a="1"/>
  <c r="N1036" i="1" s="1"/>
  <c r="O1036" i="1" s="1"/>
  <c r="N1035" i="1" a="1"/>
  <c r="N1035" i="1" s="1"/>
  <c r="O1035" i="1" s="1"/>
  <c r="N1034" i="1" a="1"/>
  <c r="N1034" i="1" s="1"/>
  <c r="O1034" i="1" s="1"/>
  <c r="N1033" i="1" a="1"/>
  <c r="N1033" i="1" s="1"/>
  <c r="O1033" i="1" s="1"/>
  <c r="N1032" i="1" a="1"/>
  <c r="N1032" i="1" s="1"/>
  <c r="O1032" i="1" s="1"/>
  <c r="N1031" i="1" a="1"/>
  <c r="N1031" i="1" s="1"/>
  <c r="O1031" i="1" s="1"/>
  <c r="N1030" i="1" a="1"/>
  <c r="N1030" i="1" s="1"/>
  <c r="O1030" i="1" s="1"/>
  <c r="N1029" i="1" a="1"/>
  <c r="N1029" i="1" s="1"/>
  <c r="O1029" i="1" s="1"/>
  <c r="N1028" i="1" a="1"/>
  <c r="N1028" i="1" s="1"/>
  <c r="O1028" i="1" s="1"/>
  <c r="N1027" i="1" a="1"/>
  <c r="N1027" i="1" s="1"/>
  <c r="O1027" i="1" s="1"/>
  <c r="N1026" i="1" a="1"/>
  <c r="N1026" i="1" s="1"/>
  <c r="O1026" i="1" s="1"/>
  <c r="N1025" i="1" a="1"/>
  <c r="N1025" i="1" s="1"/>
  <c r="O1025" i="1" s="1"/>
  <c r="N1024" i="1" a="1"/>
  <c r="N1024" i="1" s="1"/>
  <c r="O1024" i="1" s="1"/>
  <c r="N1023" i="1" a="1"/>
  <c r="N1023" i="1" s="1"/>
  <c r="O1023" i="1" s="1"/>
  <c r="N1022" i="1" a="1"/>
  <c r="N1022" i="1" s="1"/>
  <c r="O1022" i="1" s="1"/>
  <c r="N1021" i="1" a="1"/>
  <c r="N1021" i="1" s="1"/>
  <c r="O1021" i="1" s="1"/>
  <c r="N1020" i="1" a="1"/>
  <c r="N1020" i="1" s="1"/>
  <c r="O1020" i="1" s="1"/>
  <c r="N1019" i="1" a="1"/>
  <c r="N1019" i="1" s="1"/>
  <c r="O1019" i="1" s="1"/>
  <c r="N1018" i="1" a="1"/>
  <c r="N1018" i="1" s="1"/>
  <c r="O1018" i="1" s="1"/>
  <c r="N1017" i="1" a="1"/>
  <c r="N1017" i="1" s="1"/>
  <c r="O1017" i="1" s="1"/>
  <c r="N1016" i="1" a="1"/>
  <c r="N1016" i="1" s="1"/>
  <c r="O1016" i="1" s="1"/>
  <c r="N1015" i="1" a="1"/>
  <c r="N1015" i="1" s="1"/>
  <c r="O1015" i="1" s="1"/>
  <c r="N1014" i="1" a="1"/>
  <c r="N1014" i="1" s="1"/>
  <c r="O1014" i="1" s="1"/>
  <c r="N1013" i="1" a="1"/>
  <c r="N1013" i="1" s="1"/>
  <c r="O1013" i="1" s="1"/>
  <c r="N1012" i="1" a="1"/>
  <c r="N1012" i="1" s="1"/>
  <c r="O1012" i="1" s="1"/>
  <c r="N1011" i="1" a="1"/>
  <c r="N1011" i="1" s="1"/>
  <c r="O1011" i="1" s="1"/>
  <c r="N1010" i="1" a="1"/>
  <c r="N1010" i="1" s="1"/>
  <c r="O1010" i="1" s="1"/>
  <c r="N1009" i="1" a="1"/>
  <c r="N1009" i="1" s="1"/>
  <c r="O1009" i="1" s="1"/>
  <c r="N1008" i="1" a="1"/>
  <c r="N1008" i="1" s="1"/>
  <c r="O1008" i="1" s="1"/>
  <c r="N1007" i="1" a="1"/>
  <c r="N1007" i="1" s="1"/>
  <c r="O1007" i="1" s="1"/>
  <c r="N1006" i="1" a="1"/>
  <c r="N1006" i="1" s="1"/>
  <c r="O1006" i="1" s="1"/>
  <c r="N1005" i="1" a="1"/>
  <c r="N1005" i="1" s="1"/>
  <c r="O1005" i="1" s="1"/>
  <c r="N1004" i="1" a="1"/>
  <c r="N1004" i="1" s="1"/>
  <c r="O1004" i="1" s="1"/>
  <c r="N1003" i="1" a="1"/>
  <c r="N1003" i="1" s="1"/>
  <c r="O1003" i="1" s="1"/>
  <c r="N1002" i="1" a="1"/>
  <c r="N1002" i="1" s="1"/>
  <c r="O1002" i="1" s="1"/>
  <c r="N1001" i="1" a="1"/>
  <c r="N1001" i="1" s="1"/>
  <c r="O1001" i="1" s="1"/>
  <c r="N1000" i="1" a="1"/>
  <c r="N1000" i="1" s="1"/>
  <c r="O1000" i="1" s="1"/>
  <c r="N999" i="1" a="1"/>
  <c r="N999" i="1" s="1"/>
  <c r="O999" i="1" s="1"/>
  <c r="N998" i="1" a="1"/>
  <c r="N998" i="1" s="1"/>
  <c r="O998" i="1" s="1"/>
  <c r="N997" i="1" a="1"/>
  <c r="N997" i="1" s="1"/>
  <c r="O997" i="1" s="1"/>
  <c r="N996" i="1" a="1"/>
  <c r="N996" i="1" s="1"/>
  <c r="O996" i="1" s="1"/>
  <c r="N995" i="1" a="1"/>
  <c r="N995" i="1" s="1"/>
  <c r="O995" i="1" s="1"/>
  <c r="N994" i="1" a="1"/>
  <c r="N994" i="1" s="1"/>
  <c r="O994" i="1" s="1"/>
  <c r="N993" i="1" a="1"/>
  <c r="N993" i="1" s="1"/>
  <c r="O993" i="1" s="1"/>
  <c r="N992" i="1" a="1"/>
  <c r="N992" i="1" s="1"/>
  <c r="O992" i="1" s="1"/>
  <c r="N991" i="1" a="1"/>
  <c r="N991" i="1" s="1"/>
  <c r="O991" i="1" s="1"/>
  <c r="N990" i="1" a="1"/>
  <c r="N990" i="1" s="1"/>
  <c r="O990" i="1" s="1"/>
  <c r="N989" i="1" a="1"/>
  <c r="N989" i="1" s="1"/>
  <c r="O989" i="1" s="1"/>
  <c r="N988" i="1" a="1"/>
  <c r="N988" i="1" s="1"/>
  <c r="O988" i="1" s="1"/>
  <c r="N987" i="1" a="1"/>
  <c r="N987" i="1" s="1"/>
  <c r="O987" i="1" s="1"/>
  <c r="N986" i="1" a="1"/>
  <c r="N986" i="1" s="1"/>
  <c r="O986" i="1" s="1"/>
  <c r="N985" i="1" a="1"/>
  <c r="N985" i="1" s="1"/>
  <c r="O985" i="1" s="1"/>
  <c r="N984" i="1" a="1"/>
  <c r="N984" i="1" s="1"/>
  <c r="O984" i="1" s="1"/>
  <c r="N983" i="1" a="1"/>
  <c r="N983" i="1" s="1"/>
  <c r="O983" i="1" s="1"/>
  <c r="N982" i="1" a="1"/>
  <c r="N982" i="1" s="1"/>
  <c r="O982" i="1" s="1"/>
  <c r="N981" i="1" a="1"/>
  <c r="N981" i="1" s="1"/>
  <c r="O981" i="1" s="1"/>
  <c r="N980" i="1" a="1"/>
  <c r="N980" i="1" s="1"/>
  <c r="O980" i="1" s="1"/>
  <c r="N979" i="1" a="1"/>
  <c r="N979" i="1" s="1"/>
  <c r="O979" i="1" s="1"/>
  <c r="N978" i="1" a="1"/>
  <c r="N978" i="1" s="1"/>
  <c r="O978" i="1" s="1"/>
  <c r="N977" i="1" a="1"/>
  <c r="N977" i="1" s="1"/>
  <c r="O977" i="1" s="1"/>
  <c r="N976" i="1" a="1"/>
  <c r="N976" i="1" s="1"/>
  <c r="O976" i="1" s="1"/>
  <c r="N975" i="1" a="1"/>
  <c r="N975" i="1" s="1"/>
  <c r="O975" i="1" s="1"/>
  <c r="N974" i="1" a="1"/>
  <c r="N974" i="1" s="1"/>
  <c r="O974" i="1" s="1"/>
  <c r="N973" i="1" a="1"/>
  <c r="N973" i="1" s="1"/>
  <c r="O973" i="1" s="1"/>
  <c r="N972" i="1" a="1"/>
  <c r="N972" i="1" s="1"/>
  <c r="O972" i="1" s="1"/>
  <c r="N971" i="1" a="1"/>
  <c r="N971" i="1" s="1"/>
  <c r="O971" i="1" s="1"/>
  <c r="N970" i="1" a="1"/>
  <c r="N970" i="1" s="1"/>
  <c r="O970" i="1" s="1"/>
  <c r="N969" i="1" a="1"/>
  <c r="N969" i="1" s="1"/>
  <c r="O969" i="1" s="1"/>
  <c r="N968" i="1" a="1"/>
  <c r="N968" i="1" s="1"/>
  <c r="O968" i="1" s="1"/>
  <c r="N967" i="1" a="1"/>
  <c r="N967" i="1" s="1"/>
  <c r="O967" i="1" s="1"/>
  <c r="N966" i="1" a="1"/>
  <c r="N966" i="1" s="1"/>
  <c r="O966" i="1" s="1"/>
  <c r="N965" i="1" a="1"/>
  <c r="N965" i="1" s="1"/>
  <c r="O965" i="1" s="1"/>
  <c r="N964" i="1" a="1"/>
  <c r="N964" i="1" s="1"/>
  <c r="O964" i="1" s="1"/>
  <c r="N963" i="1" a="1"/>
  <c r="N963" i="1" s="1"/>
  <c r="O963" i="1" s="1"/>
  <c r="N962" i="1" a="1"/>
  <c r="N962" i="1" s="1"/>
  <c r="O962" i="1" s="1"/>
  <c r="N961" i="1" a="1"/>
  <c r="N961" i="1" s="1"/>
  <c r="O961" i="1" s="1"/>
  <c r="N960" i="1" a="1"/>
  <c r="N960" i="1" s="1"/>
  <c r="O960" i="1" s="1"/>
  <c r="N959" i="1" a="1"/>
  <c r="N959" i="1" s="1"/>
  <c r="O959" i="1" s="1"/>
  <c r="N958" i="1" a="1"/>
  <c r="N958" i="1" s="1"/>
  <c r="O958" i="1" s="1"/>
  <c r="N957" i="1" a="1"/>
  <c r="N957" i="1" s="1"/>
  <c r="O957" i="1" s="1"/>
  <c r="N956" i="1" a="1"/>
  <c r="N956" i="1" s="1"/>
  <c r="O956" i="1" s="1"/>
  <c r="N955" i="1" a="1"/>
  <c r="N955" i="1" s="1"/>
  <c r="O955" i="1" s="1"/>
  <c r="N954" i="1" a="1"/>
  <c r="N954" i="1" s="1"/>
  <c r="O954" i="1" s="1"/>
  <c r="N953" i="1" a="1"/>
  <c r="N953" i="1" s="1"/>
  <c r="O953" i="1" s="1"/>
  <c r="N952" i="1" a="1"/>
  <c r="N952" i="1" s="1"/>
  <c r="O952" i="1" s="1"/>
  <c r="N951" i="1" a="1"/>
  <c r="N951" i="1" s="1"/>
  <c r="O951" i="1" s="1"/>
  <c r="N950" i="1" a="1"/>
  <c r="N950" i="1" s="1"/>
  <c r="O950" i="1" s="1"/>
  <c r="N949" i="1" a="1"/>
  <c r="N949" i="1" s="1"/>
  <c r="O949" i="1" s="1"/>
  <c r="N948" i="1" a="1"/>
  <c r="N948" i="1" s="1"/>
  <c r="O948" i="1" s="1"/>
  <c r="N947" i="1" a="1"/>
  <c r="N947" i="1" s="1"/>
  <c r="O947" i="1" s="1"/>
  <c r="N946" i="1" a="1"/>
  <c r="N946" i="1" s="1"/>
  <c r="O946" i="1" s="1"/>
  <c r="N945" i="1" a="1"/>
  <c r="N945" i="1" s="1"/>
  <c r="O945" i="1" s="1"/>
  <c r="N944" i="1" a="1"/>
  <c r="N944" i="1" s="1"/>
  <c r="O944" i="1" s="1"/>
  <c r="N943" i="1" a="1"/>
  <c r="N943" i="1" s="1"/>
  <c r="O943" i="1" s="1"/>
  <c r="N942" i="1" a="1"/>
  <c r="N942" i="1" s="1"/>
  <c r="O942" i="1" s="1"/>
  <c r="N941" i="1" a="1"/>
  <c r="N941" i="1" s="1"/>
  <c r="O941" i="1" s="1"/>
  <c r="N940" i="1" a="1"/>
  <c r="N940" i="1" s="1"/>
  <c r="O940" i="1" s="1"/>
  <c r="N939" i="1" a="1"/>
  <c r="N939" i="1" s="1"/>
  <c r="O939" i="1" s="1"/>
  <c r="N938" i="1" a="1"/>
  <c r="N938" i="1" s="1"/>
  <c r="O938" i="1" s="1"/>
  <c r="N937" i="1" a="1"/>
  <c r="N937" i="1" s="1"/>
  <c r="O937" i="1" s="1"/>
  <c r="N936" i="1" a="1"/>
  <c r="N936" i="1" s="1"/>
  <c r="O936" i="1" s="1"/>
  <c r="N935" i="1" a="1"/>
  <c r="N935" i="1" s="1"/>
  <c r="O935" i="1" s="1"/>
  <c r="N934" i="1" a="1"/>
  <c r="N934" i="1" s="1"/>
  <c r="O934" i="1" s="1"/>
  <c r="N933" i="1" a="1"/>
  <c r="N933" i="1" s="1"/>
  <c r="O933" i="1" s="1"/>
  <c r="N932" i="1" a="1"/>
  <c r="N932" i="1" s="1"/>
  <c r="O932" i="1" s="1"/>
  <c r="N931" i="1" a="1"/>
  <c r="N931" i="1" s="1"/>
  <c r="O931" i="1" s="1"/>
  <c r="N930" i="1" a="1"/>
  <c r="N930" i="1" s="1"/>
  <c r="O930" i="1" s="1"/>
  <c r="N929" i="1" a="1"/>
  <c r="N929" i="1" s="1"/>
  <c r="O929" i="1" s="1"/>
  <c r="N928" i="1" a="1"/>
  <c r="N928" i="1" s="1"/>
  <c r="O928" i="1" s="1"/>
  <c r="N927" i="1" a="1"/>
  <c r="N927" i="1" s="1"/>
  <c r="O927" i="1" s="1"/>
  <c r="N926" i="1" a="1"/>
  <c r="N926" i="1" s="1"/>
  <c r="O926" i="1" s="1"/>
  <c r="N925" i="1" a="1"/>
  <c r="N925" i="1" s="1"/>
  <c r="O925" i="1" s="1"/>
  <c r="N924" i="1" a="1"/>
  <c r="N924" i="1" s="1"/>
  <c r="O924" i="1" s="1"/>
  <c r="N923" i="1" a="1"/>
  <c r="N923" i="1" s="1"/>
  <c r="O923" i="1" s="1"/>
  <c r="N922" i="1" a="1"/>
  <c r="N922" i="1" s="1"/>
  <c r="O922" i="1" s="1"/>
  <c r="N921" i="1" a="1"/>
  <c r="N921" i="1" s="1"/>
  <c r="O921" i="1" s="1"/>
  <c r="N920" i="1" a="1"/>
  <c r="N920" i="1" s="1"/>
  <c r="O920" i="1" s="1"/>
  <c r="N919" i="1" a="1"/>
  <c r="N919" i="1" s="1"/>
  <c r="O919" i="1" s="1"/>
  <c r="N918" i="1" a="1"/>
  <c r="N918" i="1" s="1"/>
  <c r="O918" i="1" s="1"/>
  <c r="N917" i="1" a="1"/>
  <c r="N917" i="1" s="1"/>
  <c r="O917" i="1" s="1"/>
  <c r="N916" i="1" a="1"/>
  <c r="N916" i="1" s="1"/>
  <c r="O916" i="1" s="1"/>
  <c r="N915" i="1" a="1"/>
  <c r="N915" i="1" s="1"/>
  <c r="O915" i="1" s="1"/>
  <c r="N914" i="1" a="1"/>
  <c r="N914" i="1" s="1"/>
  <c r="O914" i="1" s="1"/>
  <c r="N913" i="1" a="1"/>
  <c r="N913" i="1" s="1"/>
  <c r="O913" i="1" s="1"/>
  <c r="N912" i="1" a="1"/>
  <c r="N912" i="1" s="1"/>
  <c r="O912" i="1" s="1"/>
  <c r="N911" i="1" a="1"/>
  <c r="N911" i="1" s="1"/>
  <c r="O911" i="1" s="1"/>
  <c r="N910" i="1" a="1"/>
  <c r="N910" i="1" s="1"/>
  <c r="O910" i="1" s="1"/>
  <c r="N909" i="1" a="1"/>
  <c r="N909" i="1" s="1"/>
  <c r="O909" i="1" s="1"/>
  <c r="N908" i="1" a="1"/>
  <c r="N908" i="1" s="1"/>
  <c r="O908" i="1" s="1"/>
  <c r="N907" i="1" a="1"/>
  <c r="N907" i="1" s="1"/>
  <c r="O907" i="1" s="1"/>
  <c r="N906" i="1" a="1"/>
  <c r="N906" i="1" s="1"/>
  <c r="O906" i="1" s="1"/>
  <c r="N905" i="1" a="1"/>
  <c r="N905" i="1" s="1"/>
  <c r="O905" i="1" s="1"/>
  <c r="N904" i="1" a="1"/>
  <c r="N904" i="1" s="1"/>
  <c r="O904" i="1" s="1"/>
  <c r="N903" i="1" a="1"/>
  <c r="N903" i="1" s="1"/>
  <c r="O903" i="1" s="1"/>
  <c r="N902" i="1" a="1"/>
  <c r="N902" i="1" s="1"/>
  <c r="O902" i="1" s="1"/>
  <c r="N901" i="1" a="1"/>
  <c r="N901" i="1" s="1"/>
  <c r="O901" i="1" s="1"/>
  <c r="N900" i="1" a="1"/>
  <c r="N900" i="1" s="1"/>
  <c r="O900" i="1" s="1"/>
  <c r="N899" i="1" a="1"/>
  <c r="N899" i="1" s="1"/>
  <c r="O899" i="1" s="1"/>
  <c r="N898" i="1" a="1"/>
  <c r="N898" i="1" s="1"/>
  <c r="O898" i="1" s="1"/>
  <c r="N897" i="1" a="1"/>
  <c r="N897" i="1" s="1"/>
  <c r="O897" i="1" s="1"/>
  <c r="N896" i="1" a="1"/>
  <c r="N896" i="1" s="1"/>
  <c r="O896" i="1" s="1"/>
  <c r="N895" i="1" a="1"/>
  <c r="N895" i="1" s="1"/>
  <c r="O895" i="1" s="1"/>
  <c r="N894" i="1" a="1"/>
  <c r="N894" i="1" s="1"/>
  <c r="O894" i="1" s="1"/>
  <c r="N893" i="1" a="1"/>
  <c r="N893" i="1" s="1"/>
  <c r="O893" i="1" s="1"/>
  <c r="N892" i="1" a="1"/>
  <c r="N892" i="1" s="1"/>
  <c r="O892" i="1" s="1"/>
  <c r="N891" i="1" a="1"/>
  <c r="N891" i="1" s="1"/>
  <c r="O891" i="1" s="1"/>
  <c r="N890" i="1" a="1"/>
  <c r="N890" i="1" s="1"/>
  <c r="O890" i="1" s="1"/>
  <c r="N889" i="1" a="1"/>
  <c r="N889" i="1" s="1"/>
  <c r="O889" i="1" s="1"/>
  <c r="N888" i="1" a="1"/>
  <c r="N888" i="1" s="1"/>
  <c r="O888" i="1" s="1"/>
  <c r="N887" i="1" a="1"/>
  <c r="N887" i="1" s="1"/>
  <c r="O887" i="1" s="1"/>
  <c r="N886" i="1" a="1"/>
  <c r="N886" i="1" s="1"/>
  <c r="O886" i="1" s="1"/>
  <c r="N885" i="1" a="1"/>
  <c r="N885" i="1" s="1"/>
  <c r="O885" i="1" s="1"/>
  <c r="N884" i="1" a="1"/>
  <c r="N884" i="1" s="1"/>
  <c r="O884" i="1" s="1"/>
  <c r="N883" i="1" a="1"/>
  <c r="N883" i="1" s="1"/>
  <c r="O883" i="1" s="1"/>
  <c r="N882" i="1" a="1"/>
  <c r="N882" i="1" s="1"/>
  <c r="O882" i="1" s="1"/>
  <c r="N881" i="1" a="1"/>
  <c r="N881" i="1" s="1"/>
  <c r="O881" i="1" s="1"/>
  <c r="N880" i="1" a="1"/>
  <c r="N880" i="1" s="1"/>
  <c r="O880" i="1" s="1"/>
  <c r="N879" i="1" a="1"/>
  <c r="N879" i="1" s="1"/>
  <c r="O879" i="1" s="1"/>
  <c r="N878" i="1" a="1"/>
  <c r="N878" i="1" s="1"/>
  <c r="O878" i="1" s="1"/>
  <c r="N877" i="1" a="1"/>
  <c r="N877" i="1" s="1"/>
  <c r="O877" i="1" s="1"/>
  <c r="N876" i="1" a="1"/>
  <c r="N876" i="1" s="1"/>
  <c r="O876" i="1" s="1"/>
  <c r="N875" i="1" a="1"/>
  <c r="N875" i="1" s="1"/>
  <c r="O875" i="1" s="1"/>
  <c r="N874" i="1" a="1"/>
  <c r="N874" i="1" s="1"/>
  <c r="O874" i="1" s="1"/>
  <c r="N873" i="1" a="1"/>
  <c r="N873" i="1" s="1"/>
  <c r="O873" i="1" s="1"/>
  <c r="N872" i="1" a="1"/>
  <c r="N872" i="1" s="1"/>
  <c r="O872" i="1" s="1"/>
  <c r="N871" i="1" a="1"/>
  <c r="N871" i="1" s="1"/>
  <c r="O871" i="1" s="1"/>
  <c r="N870" i="1" a="1"/>
  <c r="N870" i="1" s="1"/>
  <c r="O870" i="1" s="1"/>
  <c r="N869" i="1" a="1"/>
  <c r="N869" i="1" s="1"/>
  <c r="O869" i="1" s="1"/>
  <c r="N868" i="1" a="1"/>
  <c r="N868" i="1" s="1"/>
  <c r="O868" i="1" s="1"/>
  <c r="N867" i="1" a="1"/>
  <c r="N867" i="1" s="1"/>
  <c r="O867" i="1" s="1"/>
  <c r="N866" i="1" a="1"/>
  <c r="N866" i="1" s="1"/>
  <c r="O866" i="1" s="1"/>
  <c r="N865" i="1" a="1"/>
  <c r="N865" i="1" s="1"/>
  <c r="O865" i="1" s="1"/>
  <c r="N864" i="1" a="1"/>
  <c r="N864" i="1" s="1"/>
  <c r="O864" i="1" s="1"/>
  <c r="N863" i="1" a="1"/>
  <c r="N863" i="1" s="1"/>
  <c r="O863" i="1" s="1"/>
  <c r="N862" i="1" a="1"/>
  <c r="N862" i="1" s="1"/>
  <c r="O862" i="1" s="1"/>
  <c r="N861" i="1" a="1"/>
  <c r="N861" i="1" s="1"/>
  <c r="O861" i="1" s="1"/>
  <c r="N860" i="1" a="1"/>
  <c r="N860" i="1" s="1"/>
  <c r="O860" i="1" s="1"/>
  <c r="N859" i="1" a="1"/>
  <c r="N859" i="1" s="1"/>
  <c r="O859" i="1" s="1"/>
  <c r="N858" i="1" a="1"/>
  <c r="N858" i="1" s="1"/>
  <c r="O858" i="1" s="1"/>
  <c r="N857" i="1" a="1"/>
  <c r="N857" i="1" s="1"/>
  <c r="O857" i="1" s="1"/>
  <c r="N856" i="1" a="1"/>
  <c r="N856" i="1" s="1"/>
  <c r="O856" i="1" s="1"/>
  <c r="N855" i="1" a="1"/>
  <c r="N855" i="1" s="1"/>
  <c r="O855" i="1" s="1"/>
  <c r="N854" i="1" a="1"/>
  <c r="N854" i="1" s="1"/>
  <c r="O854" i="1" s="1"/>
  <c r="N853" i="1" a="1"/>
  <c r="N853" i="1" s="1"/>
  <c r="O853" i="1" s="1"/>
  <c r="N852" i="1" a="1"/>
  <c r="N852" i="1" s="1"/>
  <c r="O852" i="1" s="1"/>
  <c r="N851" i="1" a="1"/>
  <c r="N851" i="1" s="1"/>
  <c r="O851" i="1" s="1"/>
  <c r="N850" i="1" a="1"/>
  <c r="N850" i="1" s="1"/>
  <c r="O850" i="1" s="1"/>
  <c r="N849" i="1" a="1"/>
  <c r="N849" i="1" s="1"/>
  <c r="O849" i="1" s="1"/>
  <c r="N848" i="1" a="1"/>
  <c r="N848" i="1" s="1"/>
  <c r="O848" i="1" s="1"/>
  <c r="N847" i="1" a="1"/>
  <c r="N847" i="1" s="1"/>
  <c r="O847" i="1" s="1"/>
  <c r="N846" i="1" a="1"/>
  <c r="N846" i="1" s="1"/>
  <c r="O846" i="1" s="1"/>
  <c r="N845" i="1" a="1"/>
  <c r="N845" i="1" s="1"/>
  <c r="O845" i="1" s="1"/>
  <c r="N844" i="1" a="1"/>
  <c r="N844" i="1" s="1"/>
  <c r="O844" i="1" s="1"/>
  <c r="N843" i="1" a="1"/>
  <c r="N843" i="1" s="1"/>
  <c r="O843" i="1" s="1"/>
  <c r="N842" i="1" a="1"/>
  <c r="N842" i="1" s="1"/>
  <c r="O842" i="1" s="1"/>
  <c r="N841" i="1" a="1"/>
  <c r="N841" i="1" s="1"/>
  <c r="O841" i="1" s="1"/>
  <c r="N840" i="1" a="1"/>
  <c r="N840" i="1" s="1"/>
  <c r="O840" i="1" s="1"/>
  <c r="N839" i="1" a="1"/>
  <c r="N839" i="1" s="1"/>
  <c r="O839" i="1" s="1"/>
  <c r="N838" i="1" a="1"/>
  <c r="N838" i="1" s="1"/>
  <c r="O838" i="1" s="1"/>
  <c r="N837" i="1" a="1"/>
  <c r="N837" i="1" s="1"/>
  <c r="O837" i="1" s="1"/>
  <c r="N836" i="1" a="1"/>
  <c r="N836" i="1" s="1"/>
  <c r="O836" i="1" s="1"/>
  <c r="N835" i="1" a="1"/>
  <c r="N835" i="1" s="1"/>
  <c r="O835" i="1" s="1"/>
  <c r="N834" i="1" a="1"/>
  <c r="N834" i="1" s="1"/>
  <c r="O834" i="1" s="1"/>
  <c r="N833" i="1" a="1"/>
  <c r="N833" i="1" s="1"/>
  <c r="O833" i="1" s="1"/>
  <c r="N832" i="1" a="1"/>
  <c r="N832" i="1" s="1"/>
  <c r="O832" i="1" s="1"/>
  <c r="N831" i="1" a="1"/>
  <c r="N831" i="1" s="1"/>
  <c r="O831" i="1" s="1"/>
  <c r="N830" i="1" a="1"/>
  <c r="N830" i="1" s="1"/>
  <c r="O830" i="1" s="1"/>
  <c r="N829" i="1" a="1"/>
  <c r="N829" i="1" s="1"/>
  <c r="O829" i="1" s="1"/>
  <c r="N828" i="1" a="1"/>
  <c r="N828" i="1" s="1"/>
  <c r="O828" i="1" s="1"/>
  <c r="N827" i="1" a="1"/>
  <c r="N827" i="1" s="1"/>
  <c r="O827" i="1" s="1"/>
  <c r="N826" i="1" a="1"/>
  <c r="N826" i="1" s="1"/>
  <c r="O826" i="1" s="1"/>
  <c r="N825" i="1" a="1"/>
  <c r="N825" i="1" s="1"/>
  <c r="O825" i="1" s="1"/>
  <c r="N824" i="1" a="1"/>
  <c r="N824" i="1" s="1"/>
  <c r="O824" i="1" s="1"/>
  <c r="N823" i="1" a="1"/>
  <c r="N823" i="1" s="1"/>
  <c r="O823" i="1" s="1"/>
  <c r="N822" i="1" a="1"/>
  <c r="N822" i="1" s="1"/>
  <c r="O822" i="1" s="1"/>
  <c r="N821" i="1" a="1"/>
  <c r="N821" i="1" s="1"/>
  <c r="O821" i="1" s="1"/>
  <c r="N820" i="1" a="1"/>
  <c r="N820" i="1" s="1"/>
  <c r="O820" i="1" s="1"/>
  <c r="N819" i="1" a="1"/>
  <c r="N819" i="1" s="1"/>
  <c r="O819" i="1" s="1"/>
  <c r="N818" i="1" a="1"/>
  <c r="N818" i="1" s="1"/>
  <c r="O818" i="1" s="1"/>
  <c r="N817" i="1" a="1"/>
  <c r="N817" i="1" s="1"/>
  <c r="O817" i="1" s="1"/>
  <c r="N816" i="1" a="1"/>
  <c r="N816" i="1" s="1"/>
  <c r="O816" i="1" s="1"/>
  <c r="N815" i="1" a="1"/>
  <c r="N815" i="1" s="1"/>
  <c r="O815" i="1" s="1"/>
  <c r="N814" i="1" a="1"/>
  <c r="N814" i="1" s="1"/>
  <c r="O814" i="1" s="1"/>
  <c r="N813" i="1" a="1"/>
  <c r="N813" i="1" s="1"/>
  <c r="O813" i="1" s="1"/>
  <c r="N812" i="1" a="1"/>
  <c r="N812" i="1" s="1"/>
  <c r="O812" i="1" s="1"/>
  <c r="N811" i="1" a="1"/>
  <c r="N811" i="1" s="1"/>
  <c r="O811" i="1" s="1"/>
  <c r="N810" i="1" a="1"/>
  <c r="N810" i="1" s="1"/>
  <c r="O810" i="1" s="1"/>
  <c r="N809" i="1" a="1"/>
  <c r="N809" i="1" s="1"/>
  <c r="O809" i="1" s="1"/>
  <c r="N808" i="1" a="1"/>
  <c r="N808" i="1" s="1"/>
  <c r="O808" i="1" s="1"/>
  <c r="N807" i="1" a="1"/>
  <c r="N807" i="1" s="1"/>
  <c r="O807" i="1" s="1"/>
  <c r="N806" i="1" a="1"/>
  <c r="N806" i="1" s="1"/>
  <c r="O806" i="1" s="1"/>
  <c r="N805" i="1" a="1"/>
  <c r="N805" i="1" s="1"/>
  <c r="O805" i="1" s="1"/>
  <c r="N804" i="1" a="1"/>
  <c r="N804" i="1" s="1"/>
  <c r="O804" i="1" s="1"/>
  <c r="N803" i="1" a="1"/>
  <c r="N803" i="1" s="1"/>
  <c r="O803" i="1" s="1"/>
  <c r="N802" i="1" a="1"/>
  <c r="N802" i="1" s="1"/>
  <c r="O802" i="1" s="1"/>
  <c r="N801" i="1" a="1"/>
  <c r="N801" i="1" s="1"/>
  <c r="O801" i="1" s="1"/>
  <c r="N800" i="1" a="1"/>
  <c r="N800" i="1" s="1"/>
  <c r="O800" i="1" s="1"/>
  <c r="N799" i="1" a="1"/>
  <c r="N799" i="1" s="1"/>
  <c r="O799" i="1" s="1"/>
  <c r="N798" i="1" a="1"/>
  <c r="N798" i="1" s="1"/>
  <c r="O798" i="1" s="1"/>
  <c r="N797" i="1" a="1"/>
  <c r="N797" i="1" s="1"/>
  <c r="O797" i="1" s="1"/>
  <c r="N796" i="1" a="1"/>
  <c r="N796" i="1" s="1"/>
  <c r="O796" i="1" s="1"/>
  <c r="N795" i="1" a="1"/>
  <c r="N795" i="1" s="1"/>
  <c r="O795" i="1" s="1"/>
  <c r="N794" i="1" a="1"/>
  <c r="N794" i="1" s="1"/>
  <c r="O794" i="1" s="1"/>
  <c r="N793" i="1" a="1"/>
  <c r="N793" i="1" s="1"/>
  <c r="O793" i="1" s="1"/>
  <c r="N792" i="1" a="1"/>
  <c r="N792" i="1" s="1"/>
  <c r="O792" i="1" s="1"/>
  <c r="N791" i="1" a="1"/>
  <c r="N791" i="1" s="1"/>
  <c r="O791" i="1" s="1"/>
  <c r="N790" i="1" a="1"/>
  <c r="N790" i="1" s="1"/>
  <c r="O790" i="1" s="1"/>
  <c r="N789" i="1" a="1"/>
  <c r="N789" i="1" s="1"/>
  <c r="O789" i="1" s="1"/>
  <c r="N788" i="1" a="1"/>
  <c r="N788" i="1" s="1"/>
  <c r="O788" i="1" s="1"/>
  <c r="N787" i="1" a="1"/>
  <c r="N787" i="1" s="1"/>
  <c r="O787" i="1" s="1"/>
  <c r="N786" i="1" a="1"/>
  <c r="N786" i="1" s="1"/>
  <c r="O786" i="1" s="1"/>
  <c r="N785" i="1" a="1"/>
  <c r="N785" i="1" s="1"/>
  <c r="O785" i="1" s="1"/>
  <c r="N784" i="1" a="1"/>
  <c r="N784" i="1" s="1"/>
  <c r="O784" i="1" s="1"/>
  <c r="N783" i="1" a="1"/>
  <c r="N783" i="1" s="1"/>
  <c r="O783" i="1" s="1"/>
  <c r="N782" i="1" a="1"/>
  <c r="N782" i="1" s="1"/>
  <c r="O782" i="1" s="1"/>
  <c r="N781" i="1" a="1"/>
  <c r="N781" i="1" s="1"/>
  <c r="O781" i="1" s="1"/>
  <c r="N780" i="1" a="1"/>
  <c r="N780" i="1" s="1"/>
  <c r="O780" i="1" s="1"/>
  <c r="N779" i="1" a="1"/>
  <c r="N779" i="1" s="1"/>
  <c r="O779" i="1" s="1"/>
  <c r="N778" i="1" a="1"/>
  <c r="N778" i="1" s="1"/>
  <c r="O778" i="1" s="1"/>
  <c r="N777" i="1" a="1"/>
  <c r="N777" i="1" s="1"/>
  <c r="O777" i="1" s="1"/>
  <c r="N776" i="1" a="1"/>
  <c r="N776" i="1" s="1"/>
  <c r="O776" i="1" s="1"/>
  <c r="N775" i="1" a="1"/>
  <c r="N775" i="1" s="1"/>
  <c r="O775" i="1" s="1"/>
  <c r="N774" i="1" a="1"/>
  <c r="N774" i="1" s="1"/>
  <c r="O774" i="1" s="1"/>
  <c r="N773" i="1" a="1"/>
  <c r="N773" i="1" s="1"/>
  <c r="O773" i="1" s="1"/>
  <c r="N772" i="1" a="1"/>
  <c r="N772" i="1" s="1"/>
  <c r="O772" i="1" s="1"/>
  <c r="N771" i="1" a="1"/>
  <c r="N771" i="1" s="1"/>
  <c r="O771" i="1" s="1"/>
  <c r="N770" i="1" a="1"/>
  <c r="N770" i="1" s="1"/>
  <c r="O770" i="1" s="1"/>
  <c r="N769" i="1" a="1"/>
  <c r="N769" i="1" s="1"/>
  <c r="O769" i="1" s="1"/>
  <c r="N768" i="1" a="1"/>
  <c r="N768" i="1" s="1"/>
  <c r="O768" i="1" s="1"/>
  <c r="N767" i="1" a="1"/>
  <c r="N767" i="1" s="1"/>
  <c r="O767" i="1" s="1"/>
  <c r="N766" i="1" a="1"/>
  <c r="N766" i="1" s="1"/>
  <c r="O766" i="1" s="1"/>
  <c r="N765" i="1" a="1"/>
  <c r="N765" i="1" s="1"/>
  <c r="O765" i="1" s="1"/>
  <c r="N764" i="1" a="1"/>
  <c r="N764" i="1" s="1"/>
  <c r="O764" i="1" s="1"/>
  <c r="N763" i="1" a="1"/>
  <c r="N763" i="1" s="1"/>
  <c r="O763" i="1" s="1"/>
  <c r="N762" i="1" a="1"/>
  <c r="N762" i="1" s="1"/>
  <c r="O762" i="1" s="1"/>
  <c r="N761" i="1" a="1"/>
  <c r="N761" i="1" s="1"/>
  <c r="O761" i="1" s="1"/>
  <c r="N760" i="1" a="1"/>
  <c r="N760" i="1" s="1"/>
  <c r="O760" i="1" s="1"/>
  <c r="N759" i="1" a="1"/>
  <c r="N759" i="1" s="1"/>
  <c r="O759" i="1" s="1"/>
  <c r="N758" i="1" a="1"/>
  <c r="N758" i="1" s="1"/>
  <c r="O758" i="1" s="1"/>
  <c r="N757" i="1" a="1"/>
  <c r="N757" i="1" s="1"/>
  <c r="O757" i="1" s="1"/>
  <c r="N756" i="1" a="1"/>
  <c r="N756" i="1" s="1"/>
  <c r="O756" i="1" s="1"/>
  <c r="N755" i="1" a="1"/>
  <c r="N755" i="1" s="1"/>
  <c r="O755" i="1" s="1"/>
  <c r="N754" i="1" a="1"/>
  <c r="N754" i="1" s="1"/>
  <c r="O754" i="1" s="1"/>
  <c r="N753" i="1" a="1"/>
  <c r="N753" i="1" s="1"/>
  <c r="O753" i="1" s="1"/>
  <c r="N752" i="1" a="1"/>
  <c r="N752" i="1" s="1"/>
  <c r="O752" i="1" s="1"/>
  <c r="N751" i="1" a="1"/>
  <c r="N751" i="1" s="1"/>
  <c r="O751" i="1" s="1"/>
  <c r="N750" i="1" a="1"/>
  <c r="N750" i="1" s="1"/>
  <c r="O750" i="1" s="1"/>
  <c r="N749" i="1" a="1"/>
  <c r="N749" i="1" s="1"/>
  <c r="O749" i="1" s="1"/>
  <c r="N748" i="1" a="1"/>
  <c r="N748" i="1" s="1"/>
  <c r="O748" i="1" s="1"/>
  <c r="N747" i="1" a="1"/>
  <c r="N747" i="1" s="1"/>
  <c r="O747" i="1" s="1"/>
  <c r="N746" i="1" a="1"/>
  <c r="N746" i="1" s="1"/>
  <c r="O746" i="1" s="1"/>
  <c r="N745" i="1" a="1"/>
  <c r="N745" i="1" s="1"/>
  <c r="O745" i="1" s="1"/>
  <c r="N744" i="1" a="1"/>
  <c r="N744" i="1" s="1"/>
  <c r="O744" i="1" s="1"/>
  <c r="N743" i="1" a="1"/>
  <c r="N743" i="1" s="1"/>
  <c r="O743" i="1" s="1"/>
  <c r="N742" i="1" a="1"/>
  <c r="N742" i="1" s="1"/>
  <c r="O742" i="1" s="1"/>
  <c r="N741" i="1" a="1"/>
  <c r="N741" i="1" s="1"/>
  <c r="O741" i="1" s="1"/>
  <c r="N740" i="1" a="1"/>
  <c r="N740" i="1" s="1"/>
  <c r="O740" i="1" s="1"/>
  <c r="N739" i="1" a="1"/>
  <c r="N739" i="1" s="1"/>
  <c r="O739" i="1" s="1"/>
  <c r="N738" i="1" a="1"/>
  <c r="N738" i="1" s="1"/>
  <c r="O738" i="1" s="1"/>
  <c r="N737" i="1" a="1"/>
  <c r="N737" i="1" s="1"/>
  <c r="O737" i="1" s="1"/>
  <c r="N736" i="1" a="1"/>
  <c r="N736" i="1" s="1"/>
  <c r="O736" i="1" s="1"/>
  <c r="N735" i="1" a="1"/>
  <c r="N735" i="1" s="1"/>
  <c r="O735" i="1" s="1"/>
  <c r="N734" i="1" a="1"/>
  <c r="N734" i="1" s="1"/>
  <c r="O734" i="1" s="1"/>
  <c r="N733" i="1" a="1"/>
  <c r="N733" i="1" s="1"/>
  <c r="O733" i="1" s="1"/>
  <c r="N732" i="1" a="1"/>
  <c r="N732" i="1" s="1"/>
  <c r="O732" i="1" s="1"/>
  <c r="N731" i="1" a="1"/>
  <c r="N731" i="1" s="1"/>
  <c r="O731" i="1" s="1"/>
  <c r="N730" i="1" a="1"/>
  <c r="N730" i="1" s="1"/>
  <c r="O730" i="1" s="1"/>
  <c r="N729" i="1" a="1"/>
  <c r="N729" i="1" s="1"/>
  <c r="O729" i="1" s="1"/>
  <c r="N728" i="1" a="1"/>
  <c r="N728" i="1" s="1"/>
  <c r="O728" i="1" s="1"/>
  <c r="N727" i="1" a="1"/>
  <c r="N727" i="1" s="1"/>
  <c r="O727" i="1" s="1"/>
  <c r="N726" i="1" a="1"/>
  <c r="N726" i="1" s="1"/>
  <c r="O726" i="1" s="1"/>
  <c r="N725" i="1" a="1"/>
  <c r="N725" i="1" s="1"/>
  <c r="O725" i="1" s="1"/>
  <c r="N724" i="1" a="1"/>
  <c r="N724" i="1" s="1"/>
  <c r="O724" i="1" s="1"/>
  <c r="N723" i="1" a="1"/>
  <c r="N723" i="1" s="1"/>
  <c r="O723" i="1" s="1"/>
  <c r="N722" i="1" a="1"/>
  <c r="N722" i="1" s="1"/>
  <c r="O722" i="1" s="1"/>
  <c r="N721" i="1" a="1"/>
  <c r="N721" i="1" s="1"/>
  <c r="O721" i="1" s="1"/>
  <c r="N720" i="1" a="1"/>
  <c r="N720" i="1" s="1"/>
  <c r="O720" i="1" s="1"/>
  <c r="N719" i="1" a="1"/>
  <c r="N719" i="1" s="1"/>
  <c r="O719" i="1" s="1"/>
  <c r="N718" i="1" a="1"/>
  <c r="N718" i="1" s="1"/>
  <c r="O718" i="1" s="1"/>
  <c r="N717" i="1" a="1"/>
  <c r="N717" i="1" s="1"/>
  <c r="O717" i="1" s="1"/>
  <c r="N716" i="1" a="1"/>
  <c r="N716" i="1" s="1"/>
  <c r="O716" i="1" s="1"/>
  <c r="N715" i="1" a="1"/>
  <c r="N715" i="1" s="1"/>
  <c r="O715" i="1" s="1"/>
  <c r="N714" i="1" a="1"/>
  <c r="N714" i="1" s="1"/>
  <c r="O714" i="1" s="1"/>
  <c r="N713" i="1" a="1"/>
  <c r="N713" i="1" s="1"/>
  <c r="O713" i="1" s="1"/>
  <c r="N712" i="1" a="1"/>
  <c r="N712" i="1" s="1"/>
  <c r="O712" i="1" s="1"/>
  <c r="N711" i="1" a="1"/>
  <c r="N711" i="1" s="1"/>
  <c r="O711" i="1" s="1"/>
  <c r="N710" i="1" a="1"/>
  <c r="N710" i="1" s="1"/>
  <c r="O710" i="1" s="1"/>
  <c r="N709" i="1" a="1"/>
  <c r="N709" i="1" s="1"/>
  <c r="O709" i="1" s="1"/>
  <c r="N708" i="1" a="1"/>
  <c r="N708" i="1" s="1"/>
  <c r="O708" i="1" s="1"/>
  <c r="N707" i="1" a="1"/>
  <c r="N707" i="1" s="1"/>
  <c r="O707" i="1" s="1"/>
  <c r="N706" i="1" a="1"/>
  <c r="N706" i="1" s="1"/>
  <c r="O706" i="1" s="1"/>
  <c r="N705" i="1" a="1"/>
  <c r="N705" i="1" s="1"/>
  <c r="O705" i="1" s="1"/>
  <c r="N704" i="1" a="1"/>
  <c r="N704" i="1" s="1"/>
  <c r="O704" i="1" s="1"/>
  <c r="N703" i="1" a="1"/>
  <c r="N703" i="1" s="1"/>
  <c r="O703" i="1" s="1"/>
  <c r="N702" i="1" a="1"/>
  <c r="N702" i="1" s="1"/>
  <c r="O702" i="1" s="1"/>
  <c r="N701" i="1" a="1"/>
  <c r="N701" i="1" s="1"/>
  <c r="O701" i="1" s="1"/>
  <c r="N700" i="1" a="1"/>
  <c r="N700" i="1" s="1"/>
  <c r="O700" i="1" s="1"/>
  <c r="N699" i="1" a="1"/>
  <c r="N699" i="1" s="1"/>
  <c r="O699" i="1" s="1"/>
  <c r="N698" i="1" a="1"/>
  <c r="N698" i="1" s="1"/>
  <c r="O698" i="1" s="1"/>
  <c r="N697" i="1" a="1"/>
  <c r="N697" i="1" s="1"/>
  <c r="O697" i="1" s="1"/>
  <c r="N696" i="1" a="1"/>
  <c r="N696" i="1" s="1"/>
  <c r="O696" i="1" s="1"/>
  <c r="N695" i="1" a="1"/>
  <c r="N695" i="1" s="1"/>
  <c r="O695" i="1" s="1"/>
  <c r="N694" i="1" a="1"/>
  <c r="N694" i="1" s="1"/>
  <c r="O694" i="1" s="1"/>
  <c r="N693" i="1" a="1"/>
  <c r="N693" i="1" s="1"/>
  <c r="O693" i="1" s="1"/>
  <c r="N692" i="1" a="1"/>
  <c r="N692" i="1" s="1"/>
  <c r="O692" i="1" s="1"/>
  <c r="N691" i="1" a="1"/>
  <c r="N691" i="1" s="1"/>
  <c r="O691" i="1" s="1"/>
  <c r="N690" i="1" a="1"/>
  <c r="N690" i="1" s="1"/>
  <c r="O690" i="1" s="1"/>
  <c r="N689" i="1" a="1"/>
  <c r="N689" i="1" s="1"/>
  <c r="O689" i="1" s="1"/>
  <c r="N688" i="1" a="1"/>
  <c r="N688" i="1" s="1"/>
  <c r="O688" i="1" s="1"/>
  <c r="N687" i="1" a="1"/>
  <c r="N687" i="1" s="1"/>
  <c r="O687" i="1" s="1"/>
  <c r="N686" i="1" a="1"/>
  <c r="N686" i="1" s="1"/>
  <c r="O686" i="1" s="1"/>
  <c r="N685" i="1" a="1"/>
  <c r="N685" i="1" s="1"/>
  <c r="O685" i="1" s="1"/>
  <c r="N684" i="1" a="1"/>
  <c r="N684" i="1" s="1"/>
  <c r="O684" i="1" s="1"/>
  <c r="N683" i="1" a="1"/>
  <c r="N683" i="1" s="1"/>
  <c r="O683" i="1" s="1"/>
  <c r="N682" i="1" a="1"/>
  <c r="N682" i="1" s="1"/>
  <c r="O682" i="1" s="1"/>
  <c r="N681" i="1" a="1"/>
  <c r="N681" i="1" s="1"/>
  <c r="O681" i="1" s="1"/>
  <c r="N680" i="1" a="1"/>
  <c r="N680" i="1" s="1"/>
  <c r="O680" i="1" s="1"/>
  <c r="N679" i="1" a="1"/>
  <c r="N679" i="1" s="1"/>
  <c r="O679" i="1" s="1"/>
  <c r="N678" i="1" a="1"/>
  <c r="N678" i="1" s="1"/>
  <c r="O678" i="1" s="1"/>
  <c r="N677" i="1" a="1"/>
  <c r="N677" i="1" s="1"/>
  <c r="O677" i="1" s="1"/>
  <c r="N676" i="1" a="1"/>
  <c r="N676" i="1" s="1"/>
  <c r="O676" i="1" s="1"/>
  <c r="N675" i="1" a="1"/>
  <c r="N675" i="1" s="1"/>
  <c r="O675" i="1" s="1"/>
  <c r="N674" i="1" a="1"/>
  <c r="N674" i="1" s="1"/>
  <c r="O674" i="1" s="1"/>
  <c r="N673" i="1" a="1"/>
  <c r="N673" i="1" s="1"/>
  <c r="O673" i="1" s="1"/>
  <c r="N672" i="1" a="1"/>
  <c r="N672" i="1" s="1"/>
  <c r="O672" i="1" s="1"/>
  <c r="N671" i="1" a="1"/>
  <c r="N671" i="1" s="1"/>
  <c r="O671" i="1" s="1"/>
  <c r="N670" i="1" a="1"/>
  <c r="N670" i="1" s="1"/>
  <c r="O670" i="1" s="1"/>
  <c r="N669" i="1" a="1"/>
  <c r="N669" i="1" s="1"/>
  <c r="O669" i="1" s="1"/>
  <c r="N668" i="1" a="1"/>
  <c r="N668" i="1" s="1"/>
  <c r="O668" i="1" s="1"/>
  <c r="N667" i="1" a="1"/>
  <c r="N667" i="1" s="1"/>
  <c r="O667" i="1" s="1"/>
  <c r="N666" i="1" a="1"/>
  <c r="N666" i="1" s="1"/>
  <c r="O666" i="1" s="1"/>
  <c r="N665" i="1" a="1"/>
  <c r="N665" i="1" s="1"/>
  <c r="O665" i="1" s="1"/>
  <c r="N664" i="1" a="1"/>
  <c r="N664" i="1" s="1"/>
  <c r="O664" i="1" s="1"/>
  <c r="N663" i="1" a="1"/>
  <c r="N663" i="1" s="1"/>
  <c r="O663" i="1" s="1"/>
  <c r="N662" i="1" a="1"/>
  <c r="N662" i="1" s="1"/>
  <c r="O662" i="1" s="1"/>
  <c r="N661" i="1" a="1"/>
  <c r="N661" i="1" s="1"/>
  <c r="O661" i="1" s="1"/>
  <c r="N660" i="1" a="1"/>
  <c r="N660" i="1" s="1"/>
  <c r="O660" i="1" s="1"/>
  <c r="N659" i="1" a="1"/>
  <c r="N659" i="1" s="1"/>
  <c r="O659" i="1" s="1"/>
  <c r="N658" i="1" a="1"/>
  <c r="N658" i="1" s="1"/>
  <c r="O658" i="1" s="1"/>
  <c r="N657" i="1" a="1"/>
  <c r="N657" i="1" s="1"/>
  <c r="O657" i="1" s="1"/>
  <c r="N656" i="1" a="1"/>
  <c r="N656" i="1" s="1"/>
  <c r="O656" i="1" s="1"/>
  <c r="N655" i="1" a="1"/>
  <c r="N655" i="1" s="1"/>
  <c r="O655" i="1" s="1"/>
  <c r="N654" i="1" a="1"/>
  <c r="N654" i="1" s="1"/>
  <c r="O654" i="1" s="1"/>
  <c r="N653" i="1" a="1"/>
  <c r="N653" i="1" s="1"/>
  <c r="O653" i="1" s="1"/>
  <c r="N652" i="1" a="1"/>
  <c r="N652" i="1" s="1"/>
  <c r="O652" i="1" s="1"/>
  <c r="N651" i="1" a="1"/>
  <c r="N651" i="1" s="1"/>
  <c r="O651" i="1" s="1"/>
  <c r="N650" i="1" a="1"/>
  <c r="N650" i="1" s="1"/>
  <c r="O650" i="1" s="1"/>
  <c r="N649" i="1" a="1"/>
  <c r="N649" i="1" s="1"/>
  <c r="O649" i="1" s="1"/>
  <c r="N648" i="1" a="1"/>
  <c r="N648" i="1" s="1"/>
  <c r="O648" i="1" s="1"/>
  <c r="N647" i="1" a="1"/>
  <c r="N647" i="1" s="1"/>
  <c r="O647" i="1" s="1"/>
  <c r="N646" i="1" a="1"/>
  <c r="N646" i="1" s="1"/>
  <c r="O646" i="1" s="1"/>
  <c r="N645" i="1" a="1"/>
  <c r="N645" i="1" s="1"/>
  <c r="O645" i="1" s="1"/>
  <c r="N644" i="1" a="1"/>
  <c r="N644" i="1" s="1"/>
  <c r="O644" i="1" s="1"/>
  <c r="N643" i="1" a="1"/>
  <c r="N643" i="1" s="1"/>
  <c r="O643" i="1" s="1"/>
  <c r="N642" i="1" a="1"/>
  <c r="N642" i="1" s="1"/>
  <c r="O642" i="1" s="1"/>
  <c r="N641" i="1" a="1"/>
  <c r="N641" i="1" s="1"/>
  <c r="O641" i="1" s="1"/>
  <c r="N640" i="1" a="1"/>
  <c r="N640" i="1" s="1"/>
  <c r="O640" i="1" s="1"/>
  <c r="N639" i="1" a="1"/>
  <c r="N639" i="1" s="1"/>
  <c r="O639" i="1" s="1"/>
  <c r="N638" i="1" a="1"/>
  <c r="N638" i="1" s="1"/>
  <c r="O638" i="1" s="1"/>
  <c r="N637" i="1" a="1"/>
  <c r="N637" i="1" s="1"/>
  <c r="O637" i="1" s="1"/>
  <c r="N636" i="1" a="1"/>
  <c r="N636" i="1" s="1"/>
  <c r="O636" i="1" s="1"/>
  <c r="N635" i="1" a="1"/>
  <c r="N635" i="1" s="1"/>
  <c r="O635" i="1" s="1"/>
  <c r="N634" i="1" a="1"/>
  <c r="N634" i="1" s="1"/>
  <c r="O634" i="1" s="1"/>
  <c r="N633" i="1" a="1"/>
  <c r="N633" i="1" s="1"/>
  <c r="O633" i="1" s="1"/>
  <c r="N632" i="1" a="1"/>
  <c r="N632" i="1" s="1"/>
  <c r="O632" i="1" s="1"/>
  <c r="N631" i="1" a="1"/>
  <c r="N631" i="1" s="1"/>
  <c r="O631" i="1" s="1"/>
  <c r="N630" i="1" a="1"/>
  <c r="N630" i="1" s="1"/>
  <c r="O630" i="1" s="1"/>
  <c r="N629" i="1" a="1"/>
  <c r="N629" i="1" s="1"/>
  <c r="O629" i="1" s="1"/>
  <c r="N628" i="1" a="1"/>
  <c r="N628" i="1" s="1"/>
  <c r="O628" i="1" s="1"/>
  <c r="N627" i="1" a="1"/>
  <c r="N627" i="1" s="1"/>
  <c r="O627" i="1" s="1"/>
  <c r="N626" i="1" a="1"/>
  <c r="N626" i="1" s="1"/>
  <c r="O626" i="1" s="1"/>
  <c r="N625" i="1" a="1"/>
  <c r="N625" i="1" s="1"/>
  <c r="O625" i="1" s="1"/>
  <c r="N624" i="1" a="1"/>
  <c r="N624" i="1" s="1"/>
  <c r="O624" i="1" s="1"/>
  <c r="N623" i="1" a="1"/>
  <c r="N623" i="1" s="1"/>
  <c r="O623" i="1" s="1"/>
  <c r="N622" i="1" a="1"/>
  <c r="N622" i="1" s="1"/>
  <c r="O622" i="1" s="1"/>
  <c r="N621" i="1" a="1"/>
  <c r="N621" i="1" s="1"/>
  <c r="O621" i="1" s="1"/>
  <c r="N620" i="1" a="1"/>
  <c r="N620" i="1" s="1"/>
  <c r="O620" i="1" s="1"/>
  <c r="N619" i="1" a="1"/>
  <c r="N619" i="1" s="1"/>
  <c r="O619" i="1" s="1"/>
  <c r="N618" i="1" a="1"/>
  <c r="N618" i="1" s="1"/>
  <c r="O618" i="1" s="1"/>
  <c r="N617" i="1" a="1"/>
  <c r="N617" i="1" s="1"/>
  <c r="O617" i="1" s="1"/>
  <c r="N616" i="1" a="1"/>
  <c r="N616" i="1" s="1"/>
  <c r="O616" i="1" s="1"/>
  <c r="N615" i="1" a="1"/>
  <c r="N615" i="1" s="1"/>
  <c r="O615" i="1" s="1"/>
  <c r="N614" i="1" a="1"/>
  <c r="N614" i="1" s="1"/>
  <c r="O614" i="1" s="1"/>
  <c r="N613" i="1" a="1"/>
  <c r="N613" i="1" s="1"/>
  <c r="O613" i="1" s="1"/>
  <c r="N612" i="1" a="1"/>
  <c r="N612" i="1" s="1"/>
  <c r="O612" i="1" s="1"/>
  <c r="N611" i="1" a="1"/>
  <c r="N611" i="1" s="1"/>
  <c r="O611" i="1" s="1"/>
  <c r="N610" i="1" a="1"/>
  <c r="N610" i="1" s="1"/>
  <c r="O610" i="1" s="1"/>
  <c r="N609" i="1" a="1"/>
  <c r="N609" i="1" s="1"/>
  <c r="O609" i="1" s="1"/>
  <c r="N608" i="1" a="1"/>
  <c r="N608" i="1" s="1"/>
  <c r="O608" i="1" s="1"/>
  <c r="N607" i="1" a="1"/>
  <c r="N607" i="1" s="1"/>
  <c r="O607" i="1" s="1"/>
  <c r="N606" i="1" a="1"/>
  <c r="N606" i="1" s="1"/>
  <c r="O606" i="1" s="1"/>
  <c r="N605" i="1" a="1"/>
  <c r="N605" i="1" s="1"/>
  <c r="O605" i="1" s="1"/>
  <c r="N604" i="1" a="1"/>
  <c r="N604" i="1" s="1"/>
  <c r="O604" i="1" s="1"/>
  <c r="N603" i="1" a="1"/>
  <c r="N603" i="1" s="1"/>
  <c r="O603" i="1" s="1"/>
  <c r="N602" i="1" a="1"/>
  <c r="N602" i="1" s="1"/>
  <c r="O602" i="1" s="1"/>
  <c r="N601" i="1" a="1"/>
  <c r="N601" i="1" s="1"/>
  <c r="O601" i="1" s="1"/>
  <c r="N600" i="1" a="1"/>
  <c r="N600" i="1" s="1"/>
  <c r="O600" i="1" s="1"/>
  <c r="N599" i="1" a="1"/>
  <c r="N599" i="1" s="1"/>
  <c r="O599" i="1" s="1"/>
  <c r="N598" i="1" a="1"/>
  <c r="N598" i="1" s="1"/>
  <c r="O598" i="1" s="1"/>
  <c r="N597" i="1" a="1"/>
  <c r="N597" i="1" s="1"/>
  <c r="O597" i="1" s="1"/>
  <c r="N596" i="1" a="1"/>
  <c r="N596" i="1" s="1"/>
  <c r="O596" i="1" s="1"/>
  <c r="N595" i="1" a="1"/>
  <c r="N595" i="1" s="1"/>
  <c r="O595" i="1" s="1"/>
  <c r="N594" i="1" a="1"/>
  <c r="N594" i="1" s="1"/>
  <c r="O594" i="1" s="1"/>
  <c r="N593" i="1" a="1"/>
  <c r="N593" i="1" s="1"/>
  <c r="O593" i="1" s="1"/>
  <c r="N592" i="1" a="1"/>
  <c r="N592" i="1" s="1"/>
  <c r="O592" i="1" s="1"/>
  <c r="N591" i="1" a="1"/>
  <c r="N591" i="1" s="1"/>
  <c r="O591" i="1" s="1"/>
  <c r="N590" i="1" a="1"/>
  <c r="N590" i="1" s="1"/>
  <c r="O590" i="1" s="1"/>
  <c r="N589" i="1" a="1"/>
  <c r="N589" i="1" s="1"/>
  <c r="O589" i="1" s="1"/>
  <c r="N588" i="1" a="1"/>
  <c r="N588" i="1" s="1"/>
  <c r="O588" i="1" s="1"/>
  <c r="N587" i="1" a="1"/>
  <c r="N587" i="1" s="1"/>
  <c r="O587" i="1" s="1"/>
  <c r="N586" i="1" a="1"/>
  <c r="N586" i="1" s="1"/>
  <c r="O586" i="1" s="1"/>
  <c r="N585" i="1" a="1"/>
  <c r="N585" i="1" s="1"/>
  <c r="O585" i="1" s="1"/>
  <c r="N584" i="1" a="1"/>
  <c r="N584" i="1" s="1"/>
  <c r="O584" i="1" s="1"/>
  <c r="N583" i="1" a="1"/>
  <c r="N583" i="1" s="1"/>
  <c r="O583" i="1" s="1"/>
  <c r="N582" i="1" a="1"/>
  <c r="N582" i="1" s="1"/>
  <c r="O582" i="1" s="1"/>
  <c r="N581" i="1" a="1"/>
  <c r="N581" i="1" s="1"/>
  <c r="O581" i="1" s="1"/>
  <c r="N580" i="1" a="1"/>
  <c r="N580" i="1" s="1"/>
  <c r="O580" i="1" s="1"/>
  <c r="N579" i="1" a="1"/>
  <c r="N579" i="1" s="1"/>
  <c r="O579" i="1" s="1"/>
  <c r="N578" i="1" a="1"/>
  <c r="N578" i="1" s="1"/>
  <c r="O578" i="1" s="1"/>
  <c r="N577" i="1" a="1"/>
  <c r="N577" i="1" s="1"/>
  <c r="O577" i="1" s="1"/>
  <c r="N576" i="1" a="1"/>
  <c r="N576" i="1" s="1"/>
  <c r="O576" i="1" s="1"/>
  <c r="N575" i="1" a="1"/>
  <c r="N575" i="1" s="1"/>
  <c r="O575" i="1" s="1"/>
  <c r="N574" i="1" a="1"/>
  <c r="N574" i="1" s="1"/>
  <c r="O574" i="1" s="1"/>
  <c r="N573" i="1" a="1"/>
  <c r="N573" i="1" s="1"/>
  <c r="O573" i="1" s="1"/>
  <c r="N572" i="1" a="1"/>
  <c r="N572" i="1" s="1"/>
  <c r="O572" i="1" s="1"/>
  <c r="N571" i="1" a="1"/>
  <c r="N571" i="1" s="1"/>
  <c r="O571" i="1" s="1"/>
  <c r="N570" i="1" a="1"/>
  <c r="N570" i="1" s="1"/>
  <c r="O570" i="1" s="1"/>
  <c r="N569" i="1" a="1"/>
  <c r="N569" i="1" s="1"/>
  <c r="O569" i="1" s="1"/>
  <c r="N568" i="1" a="1"/>
  <c r="N568" i="1" s="1"/>
  <c r="O568" i="1" s="1"/>
  <c r="N567" i="1" a="1"/>
  <c r="N567" i="1" s="1"/>
  <c r="O567" i="1" s="1"/>
  <c r="N566" i="1" a="1"/>
  <c r="N566" i="1" s="1"/>
  <c r="O566" i="1" s="1"/>
  <c r="N565" i="1" a="1"/>
  <c r="N565" i="1" s="1"/>
  <c r="O565" i="1" s="1"/>
  <c r="N564" i="1" a="1"/>
  <c r="N564" i="1" s="1"/>
  <c r="O564" i="1" s="1"/>
  <c r="N563" i="1" a="1"/>
  <c r="N563" i="1" s="1"/>
  <c r="O563" i="1" s="1"/>
  <c r="N562" i="1" a="1"/>
  <c r="N562" i="1" s="1"/>
  <c r="O562" i="1" s="1"/>
  <c r="N561" i="1" a="1"/>
  <c r="N561" i="1" s="1"/>
  <c r="O561" i="1" s="1"/>
  <c r="N560" i="1" a="1"/>
  <c r="N560" i="1" s="1"/>
  <c r="O560" i="1" s="1"/>
  <c r="N559" i="1" a="1"/>
  <c r="N559" i="1" s="1"/>
  <c r="O559" i="1" s="1"/>
  <c r="N558" i="1" a="1"/>
  <c r="N558" i="1" s="1"/>
  <c r="O558" i="1" s="1"/>
  <c r="N557" i="1" a="1"/>
  <c r="N557" i="1" s="1"/>
  <c r="O557" i="1" s="1"/>
  <c r="N556" i="1" a="1"/>
  <c r="N556" i="1" s="1"/>
  <c r="O556" i="1" s="1"/>
  <c r="N555" i="1" a="1"/>
  <c r="N555" i="1" s="1"/>
  <c r="O555" i="1" s="1"/>
  <c r="N554" i="1" a="1"/>
  <c r="N554" i="1" s="1"/>
  <c r="O554" i="1" s="1"/>
  <c r="N553" i="1" a="1"/>
  <c r="N553" i="1" s="1"/>
  <c r="O553" i="1" s="1"/>
  <c r="N552" i="1" a="1"/>
  <c r="N552" i="1" s="1"/>
  <c r="O552" i="1" s="1"/>
  <c r="N551" i="1" a="1"/>
  <c r="N551" i="1" s="1"/>
  <c r="O551" i="1" s="1"/>
  <c r="N550" i="1" a="1"/>
  <c r="N550" i="1" s="1"/>
  <c r="O550" i="1" s="1"/>
  <c r="N549" i="1" a="1"/>
  <c r="N549" i="1" s="1"/>
  <c r="O549" i="1" s="1"/>
  <c r="N548" i="1" a="1"/>
  <c r="N548" i="1" s="1"/>
  <c r="O548" i="1" s="1"/>
  <c r="N547" i="1" a="1"/>
  <c r="N547" i="1" s="1"/>
  <c r="O547" i="1" s="1"/>
  <c r="N546" i="1" a="1"/>
  <c r="N546" i="1" s="1"/>
  <c r="O546" i="1" s="1"/>
  <c r="N545" i="1" a="1"/>
  <c r="N545" i="1" s="1"/>
  <c r="O545" i="1" s="1"/>
  <c r="N544" i="1" a="1"/>
  <c r="N544" i="1" s="1"/>
  <c r="O544" i="1" s="1"/>
  <c r="N543" i="1" a="1"/>
  <c r="N543" i="1" s="1"/>
  <c r="O543" i="1" s="1"/>
  <c r="N542" i="1" a="1"/>
  <c r="N542" i="1" s="1"/>
  <c r="O542" i="1" s="1"/>
  <c r="N541" i="1" a="1"/>
  <c r="N541" i="1" s="1"/>
  <c r="O541" i="1" s="1"/>
  <c r="N540" i="1" a="1"/>
  <c r="N540" i="1" s="1"/>
  <c r="O540" i="1" s="1"/>
  <c r="N539" i="1" a="1"/>
  <c r="N539" i="1" s="1"/>
  <c r="O539" i="1" s="1"/>
  <c r="N538" i="1" a="1"/>
  <c r="N538" i="1" s="1"/>
  <c r="O538" i="1" s="1"/>
  <c r="N537" i="1" a="1"/>
  <c r="N537" i="1" s="1"/>
  <c r="O537" i="1" s="1"/>
  <c r="N536" i="1" a="1"/>
  <c r="N536" i="1" s="1"/>
  <c r="O536" i="1" s="1"/>
  <c r="N535" i="1" a="1"/>
  <c r="N535" i="1" s="1"/>
  <c r="O535" i="1" s="1"/>
  <c r="N534" i="1" a="1"/>
  <c r="N534" i="1" s="1"/>
  <c r="O534" i="1" s="1"/>
  <c r="N533" i="1" a="1"/>
  <c r="N533" i="1" s="1"/>
  <c r="O533" i="1" s="1"/>
  <c r="N532" i="1" a="1"/>
  <c r="N532" i="1" s="1"/>
  <c r="O532" i="1" s="1"/>
  <c r="N531" i="1" a="1"/>
  <c r="N531" i="1" s="1"/>
  <c r="O531" i="1" s="1"/>
  <c r="N530" i="1" a="1"/>
  <c r="N530" i="1" s="1"/>
  <c r="O530" i="1" s="1"/>
  <c r="N529" i="1" a="1"/>
  <c r="N529" i="1" s="1"/>
  <c r="O529" i="1" s="1"/>
  <c r="N528" i="1" a="1"/>
  <c r="N528" i="1" s="1"/>
  <c r="O528" i="1" s="1"/>
  <c r="N527" i="1" a="1"/>
  <c r="N527" i="1" s="1"/>
  <c r="O527" i="1" s="1"/>
  <c r="N526" i="1" a="1"/>
  <c r="N526" i="1" s="1"/>
  <c r="O526" i="1" s="1"/>
  <c r="N525" i="1" a="1"/>
  <c r="N525" i="1" s="1"/>
  <c r="O525" i="1" s="1"/>
  <c r="N524" i="1" a="1"/>
  <c r="N524" i="1" s="1"/>
  <c r="O524" i="1" s="1"/>
  <c r="N523" i="1" a="1"/>
  <c r="N523" i="1" s="1"/>
  <c r="O523" i="1" s="1"/>
  <c r="N522" i="1" a="1"/>
  <c r="N522" i="1" s="1"/>
  <c r="O522" i="1" s="1"/>
  <c r="N521" i="1" a="1"/>
  <c r="N521" i="1" s="1"/>
  <c r="O521" i="1" s="1"/>
  <c r="N520" i="1" a="1"/>
  <c r="N520" i="1" s="1"/>
  <c r="O520" i="1" s="1"/>
  <c r="N519" i="1" a="1"/>
  <c r="N519" i="1" s="1"/>
  <c r="O519" i="1" s="1"/>
  <c r="N518" i="1" a="1"/>
  <c r="N518" i="1" s="1"/>
  <c r="O518" i="1" s="1"/>
  <c r="N517" i="1" a="1"/>
  <c r="N517" i="1" s="1"/>
  <c r="O517" i="1" s="1"/>
  <c r="N516" i="1" a="1"/>
  <c r="N516" i="1" s="1"/>
  <c r="O516" i="1" s="1"/>
  <c r="N515" i="1" a="1"/>
  <c r="N515" i="1" s="1"/>
  <c r="O515" i="1" s="1"/>
  <c r="N514" i="1" a="1"/>
  <c r="N514" i="1" s="1"/>
  <c r="O514" i="1" s="1"/>
  <c r="N513" i="1" a="1"/>
  <c r="N513" i="1" s="1"/>
  <c r="O513" i="1" s="1"/>
  <c r="N512" i="1" a="1"/>
  <c r="N512" i="1" s="1"/>
  <c r="O512" i="1" s="1"/>
  <c r="N511" i="1" a="1"/>
  <c r="N511" i="1" s="1"/>
  <c r="O511" i="1" s="1"/>
  <c r="N510" i="1" a="1"/>
  <c r="N510" i="1" s="1"/>
  <c r="O510" i="1" s="1"/>
  <c r="N509" i="1" a="1"/>
  <c r="N509" i="1" s="1"/>
  <c r="O509" i="1" s="1"/>
  <c r="N508" i="1" a="1"/>
  <c r="N508" i="1" s="1"/>
  <c r="O508" i="1" s="1"/>
  <c r="N507" i="1" a="1"/>
  <c r="N507" i="1" s="1"/>
  <c r="O507" i="1" s="1"/>
  <c r="N506" i="1" a="1"/>
  <c r="N506" i="1" s="1"/>
  <c r="O506" i="1" s="1"/>
  <c r="N505" i="1" a="1"/>
  <c r="N505" i="1" s="1"/>
  <c r="O505" i="1" s="1"/>
  <c r="N504" i="1" a="1"/>
  <c r="N504" i="1" s="1"/>
  <c r="O504" i="1" s="1"/>
  <c r="N503" i="1" a="1"/>
  <c r="N503" i="1" s="1"/>
  <c r="O503" i="1" s="1"/>
  <c r="N502" i="1" a="1"/>
  <c r="N502" i="1" s="1"/>
  <c r="O502" i="1" s="1"/>
  <c r="N501" i="1" a="1"/>
  <c r="N501" i="1" s="1"/>
  <c r="O501" i="1" s="1"/>
  <c r="N500" i="1" a="1"/>
  <c r="N500" i="1" s="1"/>
  <c r="O500" i="1" s="1"/>
  <c r="N499" i="1" a="1"/>
  <c r="N499" i="1" s="1"/>
  <c r="O499" i="1" s="1"/>
  <c r="N498" i="1" a="1"/>
  <c r="N498" i="1" s="1"/>
  <c r="O498" i="1" s="1"/>
  <c r="N497" i="1" a="1"/>
  <c r="N497" i="1" s="1"/>
  <c r="O497" i="1" s="1"/>
  <c r="N496" i="1" a="1"/>
  <c r="N496" i="1" s="1"/>
  <c r="O496" i="1" s="1"/>
  <c r="N495" i="1" a="1"/>
  <c r="N495" i="1" s="1"/>
  <c r="O495" i="1" s="1"/>
  <c r="N494" i="1" a="1"/>
  <c r="N494" i="1" s="1"/>
  <c r="O494" i="1" s="1"/>
  <c r="N493" i="1" a="1"/>
  <c r="N493" i="1" s="1"/>
  <c r="O493" i="1" s="1"/>
  <c r="N492" i="1" a="1"/>
  <c r="N492" i="1" s="1"/>
  <c r="O492" i="1" s="1"/>
  <c r="N491" i="1" a="1"/>
  <c r="N491" i="1" s="1"/>
  <c r="O491" i="1" s="1"/>
  <c r="N490" i="1" a="1"/>
  <c r="N490" i="1" s="1"/>
  <c r="O490" i="1" s="1"/>
  <c r="N489" i="1" a="1"/>
  <c r="N489" i="1" s="1"/>
  <c r="O489" i="1" s="1"/>
  <c r="N488" i="1" a="1"/>
  <c r="N488" i="1" s="1"/>
  <c r="O488" i="1" s="1"/>
  <c r="N487" i="1" a="1"/>
  <c r="N487" i="1" s="1"/>
  <c r="O487" i="1" s="1"/>
  <c r="N486" i="1" a="1"/>
  <c r="N486" i="1" s="1"/>
  <c r="O486" i="1" s="1"/>
  <c r="N485" i="1" a="1"/>
  <c r="N485" i="1" s="1"/>
  <c r="O485" i="1" s="1"/>
  <c r="N484" i="1" a="1"/>
  <c r="N484" i="1" s="1"/>
  <c r="O484" i="1" s="1"/>
  <c r="N483" i="1" a="1"/>
  <c r="N483" i="1" s="1"/>
  <c r="O483" i="1" s="1"/>
  <c r="N482" i="1" a="1"/>
  <c r="N482" i="1" s="1"/>
  <c r="O482" i="1" s="1"/>
  <c r="N481" i="1" a="1"/>
  <c r="N481" i="1" s="1"/>
  <c r="O481" i="1" s="1"/>
  <c r="N480" i="1" a="1"/>
  <c r="N480" i="1" s="1"/>
  <c r="O480" i="1" s="1"/>
  <c r="N479" i="1" a="1"/>
  <c r="N479" i="1" s="1"/>
  <c r="O479" i="1" s="1"/>
  <c r="N478" i="1" a="1"/>
  <c r="N478" i="1" s="1"/>
  <c r="O478" i="1" s="1"/>
  <c r="N477" i="1" a="1"/>
  <c r="N477" i="1" s="1"/>
  <c r="O477" i="1" s="1"/>
  <c r="N476" i="1" a="1"/>
  <c r="N476" i="1" s="1"/>
  <c r="O476" i="1" s="1"/>
  <c r="N475" i="1" a="1"/>
  <c r="N475" i="1" s="1"/>
  <c r="O475" i="1" s="1"/>
  <c r="N474" i="1" a="1"/>
  <c r="N474" i="1" s="1"/>
  <c r="O474" i="1" s="1"/>
  <c r="N473" i="1" a="1"/>
  <c r="N473" i="1" s="1"/>
  <c r="O473" i="1" s="1"/>
  <c r="N472" i="1" a="1"/>
  <c r="N472" i="1" s="1"/>
  <c r="O472" i="1" s="1"/>
  <c r="N471" i="1" a="1"/>
  <c r="N471" i="1" s="1"/>
  <c r="O471" i="1" s="1"/>
  <c r="N470" i="1" a="1"/>
  <c r="N470" i="1" s="1"/>
  <c r="O470" i="1" s="1"/>
  <c r="N469" i="1" a="1"/>
  <c r="N469" i="1" s="1"/>
  <c r="O469" i="1" s="1"/>
  <c r="N468" i="1" a="1"/>
  <c r="N468" i="1" s="1"/>
  <c r="O468" i="1" s="1"/>
  <c r="N467" i="1" a="1"/>
  <c r="N467" i="1" s="1"/>
  <c r="O467" i="1" s="1"/>
  <c r="N466" i="1" a="1"/>
  <c r="N466" i="1" s="1"/>
  <c r="O466" i="1" s="1"/>
  <c r="N465" i="1" a="1"/>
  <c r="N465" i="1" s="1"/>
  <c r="O465" i="1" s="1"/>
  <c r="N464" i="1" a="1"/>
  <c r="N464" i="1" s="1"/>
  <c r="O464" i="1" s="1"/>
  <c r="N463" i="1" a="1"/>
  <c r="N463" i="1" s="1"/>
  <c r="O463" i="1" s="1"/>
  <c r="N462" i="1" a="1"/>
  <c r="N462" i="1" s="1"/>
  <c r="O462" i="1" s="1"/>
  <c r="N461" i="1" a="1"/>
  <c r="N461" i="1" s="1"/>
  <c r="O461" i="1" s="1"/>
  <c r="N460" i="1" a="1"/>
  <c r="N460" i="1" s="1"/>
  <c r="O460" i="1" s="1"/>
  <c r="N459" i="1" a="1"/>
  <c r="N459" i="1" s="1"/>
  <c r="O459" i="1" s="1"/>
  <c r="N458" i="1" a="1"/>
  <c r="N458" i="1" s="1"/>
  <c r="O458" i="1" s="1"/>
  <c r="N457" i="1" a="1"/>
  <c r="N457" i="1" s="1"/>
  <c r="O457" i="1" s="1"/>
  <c r="N456" i="1" a="1"/>
  <c r="N456" i="1" s="1"/>
  <c r="O456" i="1" s="1"/>
  <c r="N455" i="1" a="1"/>
  <c r="N455" i="1" s="1"/>
  <c r="O455" i="1" s="1"/>
  <c r="N454" i="1" a="1"/>
  <c r="N454" i="1" s="1"/>
  <c r="O454" i="1" s="1"/>
  <c r="N453" i="1" a="1"/>
  <c r="N453" i="1" s="1"/>
  <c r="O453" i="1" s="1"/>
  <c r="N452" i="1" a="1"/>
  <c r="N452" i="1" s="1"/>
  <c r="O452" i="1" s="1"/>
  <c r="N451" i="1" a="1"/>
  <c r="N451" i="1" s="1"/>
  <c r="O451" i="1" s="1"/>
  <c r="N450" i="1" a="1"/>
  <c r="N450" i="1" s="1"/>
  <c r="O450" i="1" s="1"/>
  <c r="N449" i="1" a="1"/>
  <c r="N449" i="1" s="1"/>
  <c r="O449" i="1" s="1"/>
  <c r="N448" i="1" a="1"/>
  <c r="N448" i="1" s="1"/>
  <c r="O448" i="1" s="1"/>
  <c r="N447" i="1" a="1"/>
  <c r="N447" i="1" s="1"/>
  <c r="O447" i="1" s="1"/>
  <c r="N446" i="1" a="1"/>
  <c r="N446" i="1" s="1"/>
  <c r="O446" i="1" s="1"/>
  <c r="N445" i="1" a="1"/>
  <c r="N445" i="1" s="1"/>
  <c r="O445" i="1" s="1"/>
  <c r="N444" i="1" a="1"/>
  <c r="N444" i="1" s="1"/>
  <c r="O444" i="1" s="1"/>
  <c r="N443" i="1" a="1"/>
  <c r="N443" i="1" s="1"/>
  <c r="O443" i="1" s="1"/>
  <c r="N442" i="1" a="1"/>
  <c r="N442" i="1" s="1"/>
  <c r="O442" i="1" s="1"/>
  <c r="N441" i="1" a="1"/>
  <c r="N441" i="1" s="1"/>
  <c r="O441" i="1" s="1"/>
  <c r="N440" i="1" a="1"/>
  <c r="N440" i="1" s="1"/>
  <c r="O440" i="1" s="1"/>
  <c r="N439" i="1" a="1"/>
  <c r="N439" i="1" s="1"/>
  <c r="O439" i="1" s="1"/>
  <c r="N438" i="1" a="1"/>
  <c r="N438" i="1" s="1"/>
  <c r="O438" i="1" s="1"/>
  <c r="N437" i="1" a="1"/>
  <c r="N437" i="1" s="1"/>
  <c r="O437" i="1" s="1"/>
  <c r="N436" i="1" a="1"/>
  <c r="N436" i="1" s="1"/>
  <c r="O436" i="1" s="1"/>
  <c r="N435" i="1" a="1"/>
  <c r="N435" i="1" s="1"/>
  <c r="O435" i="1" s="1"/>
  <c r="N434" i="1" a="1"/>
  <c r="N434" i="1" s="1"/>
  <c r="O434" i="1" s="1"/>
  <c r="N433" i="1" a="1"/>
  <c r="N433" i="1" s="1"/>
  <c r="O433" i="1" s="1"/>
  <c r="N432" i="1" a="1"/>
  <c r="N432" i="1" s="1"/>
  <c r="O432" i="1" s="1"/>
  <c r="N431" i="1" a="1"/>
  <c r="N431" i="1" s="1"/>
  <c r="O431" i="1" s="1"/>
  <c r="N430" i="1" a="1"/>
  <c r="N430" i="1" s="1"/>
  <c r="O430" i="1" s="1"/>
  <c r="N429" i="1" a="1"/>
  <c r="N429" i="1" s="1"/>
  <c r="O429" i="1" s="1"/>
  <c r="N428" i="1" a="1"/>
  <c r="N428" i="1" s="1"/>
  <c r="O428" i="1" s="1"/>
  <c r="N427" i="1" a="1"/>
  <c r="N427" i="1" s="1"/>
  <c r="O427" i="1" s="1"/>
  <c r="N426" i="1" a="1"/>
  <c r="N426" i="1" s="1"/>
  <c r="O426" i="1" s="1"/>
  <c r="N425" i="1" a="1"/>
  <c r="N425" i="1" s="1"/>
  <c r="O425" i="1" s="1"/>
  <c r="N424" i="1" a="1"/>
  <c r="N424" i="1" s="1"/>
  <c r="O424" i="1" s="1"/>
  <c r="N423" i="1" a="1"/>
  <c r="N423" i="1" s="1"/>
  <c r="O423" i="1" s="1"/>
  <c r="N422" i="1" a="1"/>
  <c r="N422" i="1" s="1"/>
  <c r="O422" i="1" s="1"/>
  <c r="N421" i="1" a="1"/>
  <c r="N421" i="1" s="1"/>
  <c r="O421" i="1" s="1"/>
  <c r="N420" i="1" a="1"/>
  <c r="N420" i="1" s="1"/>
  <c r="O420" i="1" s="1"/>
  <c r="N419" i="1" a="1"/>
  <c r="N419" i="1" s="1"/>
  <c r="O419" i="1" s="1"/>
  <c r="N418" i="1" a="1"/>
  <c r="N418" i="1" s="1"/>
  <c r="O418" i="1" s="1"/>
  <c r="N417" i="1" a="1"/>
  <c r="N417" i="1" s="1"/>
  <c r="O417" i="1" s="1"/>
  <c r="N416" i="1" a="1"/>
  <c r="N416" i="1" s="1"/>
  <c r="O416" i="1" s="1"/>
  <c r="N415" i="1" a="1"/>
  <c r="N415" i="1" s="1"/>
  <c r="O415" i="1" s="1"/>
  <c r="N414" i="1" a="1"/>
  <c r="N414" i="1" s="1"/>
  <c r="O414" i="1" s="1"/>
  <c r="N413" i="1" a="1"/>
  <c r="N413" i="1" s="1"/>
  <c r="O413" i="1" s="1"/>
  <c r="N412" i="1" a="1"/>
  <c r="N412" i="1" s="1"/>
  <c r="O412" i="1" s="1"/>
  <c r="N411" i="1" a="1"/>
  <c r="N411" i="1" s="1"/>
  <c r="O411" i="1" s="1"/>
  <c r="N410" i="1" a="1"/>
  <c r="N410" i="1" s="1"/>
  <c r="O410" i="1" s="1"/>
  <c r="N409" i="1" a="1"/>
  <c r="N409" i="1" s="1"/>
  <c r="O409" i="1" s="1"/>
  <c r="N408" i="1" a="1"/>
  <c r="N408" i="1" s="1"/>
  <c r="O408" i="1" s="1"/>
  <c r="N407" i="1" a="1"/>
  <c r="N407" i="1" s="1"/>
  <c r="O407" i="1" s="1"/>
  <c r="N406" i="1" a="1"/>
  <c r="N406" i="1" s="1"/>
  <c r="O406" i="1" s="1"/>
  <c r="N405" i="1" a="1"/>
  <c r="N405" i="1" s="1"/>
  <c r="O405" i="1" s="1"/>
  <c r="N404" i="1" a="1"/>
  <c r="N404" i="1" s="1"/>
  <c r="O404" i="1" s="1"/>
  <c r="N403" i="1" a="1"/>
  <c r="N403" i="1" s="1"/>
  <c r="O403" i="1" s="1"/>
  <c r="N402" i="1" a="1"/>
  <c r="N402" i="1" s="1"/>
  <c r="O402" i="1" s="1"/>
  <c r="N401" i="1" a="1"/>
  <c r="N401" i="1" s="1"/>
  <c r="O401" i="1" s="1"/>
  <c r="N400" i="1" a="1"/>
  <c r="N400" i="1" s="1"/>
  <c r="O400" i="1" s="1"/>
  <c r="N399" i="1" a="1"/>
  <c r="N399" i="1" s="1"/>
  <c r="O399" i="1" s="1"/>
  <c r="N398" i="1" a="1"/>
  <c r="N398" i="1" s="1"/>
  <c r="O398" i="1" s="1"/>
  <c r="N397" i="1" a="1"/>
  <c r="N397" i="1" s="1"/>
  <c r="O397" i="1" s="1"/>
  <c r="N396" i="1" a="1"/>
  <c r="N396" i="1" s="1"/>
  <c r="O396" i="1" s="1"/>
  <c r="N395" i="1" a="1"/>
  <c r="N395" i="1" s="1"/>
  <c r="O395" i="1" s="1"/>
  <c r="N394" i="1" a="1"/>
  <c r="N394" i="1" s="1"/>
  <c r="O394" i="1" s="1"/>
  <c r="N393" i="1" a="1"/>
  <c r="N393" i="1" s="1"/>
  <c r="O393" i="1" s="1"/>
  <c r="N392" i="1" a="1"/>
  <c r="N392" i="1" s="1"/>
  <c r="O392" i="1" s="1"/>
  <c r="N391" i="1" a="1"/>
  <c r="N391" i="1" s="1"/>
  <c r="O391" i="1" s="1"/>
  <c r="N390" i="1" a="1"/>
  <c r="N390" i="1" s="1"/>
  <c r="O390" i="1" s="1"/>
  <c r="N389" i="1" a="1"/>
  <c r="N389" i="1" s="1"/>
  <c r="O389" i="1" s="1"/>
  <c r="N388" i="1" a="1"/>
  <c r="N388" i="1" s="1"/>
  <c r="O388" i="1" s="1"/>
  <c r="N387" i="1" a="1"/>
  <c r="N387" i="1" s="1"/>
  <c r="O387" i="1" s="1"/>
  <c r="N386" i="1" a="1"/>
  <c r="N386" i="1" s="1"/>
  <c r="O386" i="1" s="1"/>
  <c r="N385" i="1" a="1"/>
  <c r="N385" i="1" s="1"/>
  <c r="O385" i="1" s="1"/>
  <c r="N384" i="1" a="1"/>
  <c r="N384" i="1" s="1"/>
  <c r="O384" i="1" s="1"/>
  <c r="N383" i="1" a="1"/>
  <c r="N383" i="1" s="1"/>
  <c r="O383" i="1" s="1"/>
  <c r="N382" i="1" a="1"/>
  <c r="N382" i="1" s="1"/>
  <c r="O382" i="1" s="1"/>
  <c r="N381" i="1" a="1"/>
  <c r="N381" i="1" s="1"/>
  <c r="O381" i="1" s="1"/>
  <c r="N380" i="1" a="1"/>
  <c r="N380" i="1" s="1"/>
  <c r="O380" i="1" s="1"/>
  <c r="N379" i="1" a="1"/>
  <c r="N379" i="1" s="1"/>
  <c r="O379" i="1" s="1"/>
  <c r="N378" i="1" a="1"/>
  <c r="N378" i="1" s="1"/>
  <c r="O378" i="1" s="1"/>
  <c r="N377" i="1" a="1"/>
  <c r="N377" i="1" s="1"/>
  <c r="O377" i="1" s="1"/>
  <c r="N376" i="1" a="1"/>
  <c r="N376" i="1" s="1"/>
  <c r="O376" i="1" s="1"/>
  <c r="N375" i="1" a="1"/>
  <c r="N375" i="1" s="1"/>
  <c r="O375" i="1" s="1"/>
  <c r="N374" i="1" a="1"/>
  <c r="N374" i="1" s="1"/>
  <c r="O374" i="1" s="1"/>
  <c r="N373" i="1" a="1"/>
  <c r="N373" i="1" s="1"/>
  <c r="O373" i="1" s="1"/>
  <c r="N372" i="1" a="1"/>
  <c r="N372" i="1" s="1"/>
  <c r="O372" i="1" s="1"/>
  <c r="N371" i="1" a="1"/>
  <c r="N371" i="1" s="1"/>
  <c r="O371" i="1" s="1"/>
  <c r="N370" i="1" a="1"/>
  <c r="N370" i="1" s="1"/>
  <c r="O370" i="1" s="1"/>
  <c r="N369" i="1" a="1"/>
  <c r="N369" i="1" s="1"/>
  <c r="O369" i="1" s="1"/>
  <c r="N368" i="1" a="1"/>
  <c r="N368" i="1" s="1"/>
  <c r="O368" i="1" s="1"/>
  <c r="N367" i="1" a="1"/>
  <c r="N367" i="1" s="1"/>
  <c r="O367" i="1" s="1"/>
  <c r="N366" i="1" a="1"/>
  <c r="N366" i="1" s="1"/>
  <c r="O366" i="1" s="1"/>
  <c r="N365" i="1" a="1"/>
  <c r="N365" i="1" s="1"/>
  <c r="O365" i="1" s="1"/>
  <c r="N364" i="1" a="1"/>
  <c r="N364" i="1" s="1"/>
  <c r="O364" i="1" s="1"/>
  <c r="N363" i="1" a="1"/>
  <c r="N363" i="1" s="1"/>
  <c r="O363" i="1" s="1"/>
  <c r="N362" i="1" a="1"/>
  <c r="N362" i="1" s="1"/>
  <c r="O362" i="1" s="1"/>
  <c r="N361" i="1" a="1"/>
  <c r="N361" i="1" s="1"/>
  <c r="O361" i="1" s="1"/>
  <c r="N360" i="1" a="1"/>
  <c r="N360" i="1" s="1"/>
  <c r="O360" i="1" s="1"/>
  <c r="N359" i="1" a="1"/>
  <c r="N359" i="1" s="1"/>
  <c r="O359" i="1" s="1"/>
  <c r="N358" i="1" a="1"/>
  <c r="N358" i="1" s="1"/>
  <c r="O358" i="1" s="1"/>
  <c r="N357" i="1" a="1"/>
  <c r="N357" i="1" s="1"/>
  <c r="O357" i="1" s="1"/>
  <c r="N356" i="1" a="1"/>
  <c r="N356" i="1" s="1"/>
  <c r="O356" i="1" s="1"/>
  <c r="N355" i="1" a="1"/>
  <c r="N355" i="1" s="1"/>
  <c r="O355" i="1" s="1"/>
  <c r="N354" i="1" a="1"/>
  <c r="N354" i="1" s="1"/>
  <c r="O354" i="1" s="1"/>
  <c r="N353" i="1" a="1"/>
  <c r="N353" i="1" s="1"/>
  <c r="O353" i="1" s="1"/>
  <c r="N352" i="1" a="1"/>
  <c r="N352" i="1" s="1"/>
  <c r="O352" i="1" s="1"/>
  <c r="N351" i="1" a="1"/>
  <c r="N351" i="1" s="1"/>
  <c r="O351" i="1" s="1"/>
  <c r="N350" i="1" a="1"/>
  <c r="N350" i="1" s="1"/>
  <c r="O350" i="1" s="1"/>
  <c r="N349" i="1" a="1"/>
  <c r="N349" i="1" s="1"/>
  <c r="O349" i="1" s="1"/>
  <c r="N348" i="1" a="1"/>
  <c r="N348" i="1" s="1"/>
  <c r="O348" i="1" s="1"/>
  <c r="N347" i="1" a="1"/>
  <c r="N347" i="1" s="1"/>
  <c r="O347" i="1" s="1"/>
  <c r="N346" i="1" a="1"/>
  <c r="N346" i="1" s="1"/>
  <c r="O346" i="1" s="1"/>
  <c r="N345" i="1" a="1"/>
  <c r="N345" i="1" s="1"/>
  <c r="O345" i="1" s="1"/>
  <c r="N344" i="1" a="1"/>
  <c r="N344" i="1" s="1"/>
  <c r="O344" i="1" s="1"/>
  <c r="N343" i="1" a="1"/>
  <c r="N343" i="1" s="1"/>
  <c r="O343" i="1" s="1"/>
  <c r="N342" i="1" a="1"/>
  <c r="N342" i="1" s="1"/>
  <c r="O342" i="1" s="1"/>
  <c r="N341" i="1" a="1"/>
  <c r="N341" i="1" s="1"/>
  <c r="O341" i="1" s="1"/>
  <c r="N340" i="1" a="1"/>
  <c r="N340" i="1" s="1"/>
  <c r="O340" i="1" s="1"/>
  <c r="N339" i="1" a="1"/>
  <c r="N339" i="1" s="1"/>
  <c r="O339" i="1" s="1"/>
  <c r="N338" i="1" a="1"/>
  <c r="N338" i="1" s="1"/>
  <c r="O338" i="1" s="1"/>
  <c r="N337" i="1" a="1"/>
  <c r="N337" i="1" s="1"/>
  <c r="O337" i="1" s="1"/>
  <c r="N336" i="1" a="1"/>
  <c r="N336" i="1" s="1"/>
  <c r="O336" i="1" s="1"/>
  <c r="N335" i="1" a="1"/>
  <c r="N335" i="1" s="1"/>
  <c r="O335" i="1" s="1"/>
  <c r="N334" i="1" a="1"/>
  <c r="N334" i="1" s="1"/>
  <c r="O334" i="1" s="1"/>
  <c r="N333" i="1" a="1"/>
  <c r="N333" i="1" s="1"/>
  <c r="O333" i="1" s="1"/>
  <c r="N332" i="1" a="1"/>
  <c r="N332" i="1" s="1"/>
  <c r="O332" i="1" s="1"/>
  <c r="N331" i="1" a="1"/>
  <c r="N331" i="1" s="1"/>
  <c r="O331" i="1" s="1"/>
  <c r="N330" i="1" a="1"/>
  <c r="N330" i="1" s="1"/>
  <c r="O330" i="1" s="1"/>
  <c r="N329" i="1" a="1"/>
  <c r="N329" i="1" s="1"/>
  <c r="O329" i="1" s="1"/>
  <c r="N328" i="1" a="1"/>
  <c r="N328" i="1" s="1"/>
  <c r="O328" i="1" s="1"/>
  <c r="N327" i="1" a="1"/>
  <c r="N327" i="1" s="1"/>
  <c r="O327" i="1" s="1"/>
  <c r="N326" i="1" a="1"/>
  <c r="N326" i="1" s="1"/>
  <c r="O326" i="1" s="1"/>
  <c r="N325" i="1" a="1"/>
  <c r="N325" i="1" s="1"/>
  <c r="O325" i="1" s="1"/>
  <c r="N324" i="1" a="1"/>
  <c r="N324" i="1" s="1"/>
  <c r="O324" i="1" s="1"/>
  <c r="N323" i="1" a="1"/>
  <c r="N323" i="1" s="1"/>
  <c r="O323" i="1" s="1"/>
  <c r="N322" i="1" a="1"/>
  <c r="N322" i="1" s="1"/>
  <c r="O322" i="1" s="1"/>
  <c r="N321" i="1" a="1"/>
  <c r="N321" i="1" s="1"/>
  <c r="O321" i="1" s="1"/>
  <c r="N320" i="1" a="1"/>
  <c r="N320" i="1" s="1"/>
  <c r="O320" i="1" s="1"/>
  <c r="N319" i="1" a="1"/>
  <c r="N319" i="1" s="1"/>
  <c r="O319" i="1" s="1"/>
  <c r="N318" i="1" a="1"/>
  <c r="N318" i="1" s="1"/>
  <c r="O318" i="1" s="1"/>
  <c r="N317" i="1" a="1"/>
  <c r="N317" i="1" s="1"/>
  <c r="O317" i="1" s="1"/>
  <c r="N316" i="1" a="1"/>
  <c r="N316" i="1" s="1"/>
  <c r="O316" i="1" s="1"/>
  <c r="N315" i="1" a="1"/>
  <c r="N315" i="1" s="1"/>
  <c r="O315" i="1" s="1"/>
  <c r="N314" i="1" a="1"/>
  <c r="N314" i="1" s="1"/>
  <c r="O314" i="1" s="1"/>
  <c r="N313" i="1" a="1"/>
  <c r="N313" i="1" s="1"/>
  <c r="O313" i="1" s="1"/>
  <c r="N312" i="1" a="1"/>
  <c r="N312" i="1" s="1"/>
  <c r="O312" i="1" s="1"/>
  <c r="N311" i="1" a="1"/>
  <c r="N311" i="1" s="1"/>
  <c r="O311" i="1" s="1"/>
  <c r="N310" i="1" a="1"/>
  <c r="N310" i="1" s="1"/>
  <c r="O310" i="1" s="1"/>
  <c r="N309" i="1" a="1"/>
  <c r="N309" i="1" s="1"/>
  <c r="O309" i="1" s="1"/>
  <c r="N308" i="1" a="1"/>
  <c r="N308" i="1" s="1"/>
  <c r="O308" i="1" s="1"/>
  <c r="N307" i="1" a="1"/>
  <c r="N307" i="1" s="1"/>
  <c r="O307" i="1" s="1"/>
  <c r="N306" i="1" a="1"/>
  <c r="N306" i="1" s="1"/>
  <c r="O306" i="1" s="1"/>
  <c r="N305" i="1" a="1"/>
  <c r="N305" i="1" s="1"/>
  <c r="O305" i="1" s="1"/>
  <c r="N304" i="1" a="1"/>
  <c r="N304" i="1" s="1"/>
  <c r="O304" i="1" s="1"/>
  <c r="N303" i="1" a="1"/>
  <c r="N303" i="1" s="1"/>
  <c r="O303" i="1" s="1"/>
  <c r="N302" i="1" a="1"/>
  <c r="N302" i="1" s="1"/>
  <c r="O302" i="1" s="1"/>
  <c r="N301" i="1" a="1"/>
  <c r="N301" i="1" s="1"/>
  <c r="O301" i="1" s="1"/>
  <c r="N300" i="1" a="1"/>
  <c r="N300" i="1" s="1"/>
  <c r="O300" i="1" s="1"/>
  <c r="N299" i="1" a="1"/>
  <c r="N299" i="1" s="1"/>
  <c r="O299" i="1" s="1"/>
  <c r="N298" i="1" a="1"/>
  <c r="N298" i="1" s="1"/>
  <c r="O298" i="1" s="1"/>
  <c r="N297" i="1" a="1"/>
  <c r="N297" i="1" s="1"/>
  <c r="O297" i="1" s="1"/>
  <c r="N296" i="1" a="1"/>
  <c r="N296" i="1" s="1"/>
  <c r="O296" i="1" s="1"/>
  <c r="N295" i="1" a="1"/>
  <c r="N295" i="1" s="1"/>
  <c r="O295" i="1" s="1"/>
  <c r="N294" i="1" a="1"/>
  <c r="N294" i="1" s="1"/>
  <c r="O294" i="1" s="1"/>
  <c r="N293" i="1" a="1"/>
  <c r="N293" i="1" s="1"/>
  <c r="O293" i="1" s="1"/>
  <c r="N292" i="1" a="1"/>
  <c r="N292" i="1" s="1"/>
  <c r="O292" i="1" s="1"/>
  <c r="N291" i="1" a="1"/>
  <c r="N291" i="1" s="1"/>
  <c r="O291" i="1" s="1"/>
  <c r="N290" i="1" a="1"/>
  <c r="N290" i="1" s="1"/>
  <c r="O290" i="1" s="1"/>
  <c r="N289" i="1" a="1"/>
  <c r="N289" i="1" s="1"/>
  <c r="O289" i="1" s="1"/>
  <c r="N288" i="1" a="1"/>
  <c r="N288" i="1" s="1"/>
  <c r="O288" i="1" s="1"/>
  <c r="N287" i="1" a="1"/>
  <c r="N287" i="1" s="1"/>
  <c r="O287" i="1" s="1"/>
  <c r="N286" i="1" a="1"/>
  <c r="N286" i="1" s="1"/>
  <c r="O286" i="1" s="1"/>
  <c r="N285" i="1" a="1"/>
  <c r="N285" i="1" s="1"/>
  <c r="O285" i="1" s="1"/>
  <c r="N284" i="1" a="1"/>
  <c r="N284" i="1" s="1"/>
  <c r="O284" i="1" s="1"/>
  <c r="N283" i="1" a="1"/>
  <c r="N283" i="1" s="1"/>
  <c r="O283" i="1" s="1"/>
  <c r="N282" i="1" a="1"/>
  <c r="N282" i="1" s="1"/>
  <c r="O282" i="1" s="1"/>
  <c r="N281" i="1" a="1"/>
  <c r="N281" i="1" s="1"/>
  <c r="O281" i="1" s="1"/>
  <c r="N280" i="1" a="1"/>
  <c r="N280" i="1" s="1"/>
  <c r="O280" i="1" s="1"/>
  <c r="N279" i="1" a="1"/>
  <c r="N279" i="1" s="1"/>
  <c r="O279" i="1" s="1"/>
  <c r="N278" i="1" a="1"/>
  <c r="N278" i="1" s="1"/>
  <c r="O278" i="1" s="1"/>
  <c r="N277" i="1" a="1"/>
  <c r="N277" i="1" s="1"/>
  <c r="O277" i="1" s="1"/>
  <c r="N276" i="1" a="1"/>
  <c r="N276" i="1" s="1"/>
  <c r="O276" i="1" s="1"/>
  <c r="N275" i="1" a="1"/>
  <c r="N275" i="1" s="1"/>
  <c r="O275" i="1" s="1"/>
  <c r="N274" i="1" a="1"/>
  <c r="N274" i="1" s="1"/>
  <c r="O274" i="1" s="1"/>
  <c r="N273" i="1" a="1"/>
  <c r="N273" i="1" s="1"/>
  <c r="O273" i="1" s="1"/>
  <c r="N272" i="1" a="1"/>
  <c r="N272" i="1" s="1"/>
  <c r="O272" i="1" s="1"/>
  <c r="N271" i="1" a="1"/>
  <c r="N271" i="1" s="1"/>
  <c r="O271" i="1" s="1"/>
  <c r="N270" i="1" a="1"/>
  <c r="N270" i="1" s="1"/>
  <c r="O270" i="1" s="1"/>
  <c r="N269" i="1" a="1"/>
  <c r="N269" i="1" s="1"/>
  <c r="O269" i="1" s="1"/>
  <c r="N268" i="1" a="1"/>
  <c r="N268" i="1" s="1"/>
  <c r="O268" i="1" s="1"/>
  <c r="N267" i="1" a="1"/>
  <c r="N267" i="1" s="1"/>
  <c r="O267" i="1" s="1"/>
  <c r="N266" i="1" a="1"/>
  <c r="N266" i="1" s="1"/>
  <c r="O266" i="1" s="1"/>
  <c r="N265" i="1" a="1"/>
  <c r="N265" i="1" s="1"/>
  <c r="O265" i="1" s="1"/>
  <c r="N264" i="1" a="1"/>
  <c r="N264" i="1" s="1"/>
  <c r="O264" i="1" s="1"/>
  <c r="N263" i="1" a="1"/>
  <c r="N263" i="1" s="1"/>
  <c r="O263" i="1" s="1"/>
  <c r="N262" i="1" a="1"/>
  <c r="N262" i="1" s="1"/>
  <c r="O262" i="1" s="1"/>
  <c r="N261" i="1" a="1"/>
  <c r="N261" i="1" s="1"/>
  <c r="O261" i="1" s="1"/>
  <c r="N260" i="1" a="1"/>
  <c r="N260" i="1" s="1"/>
  <c r="O260" i="1" s="1"/>
  <c r="N259" i="1" a="1"/>
  <c r="N259" i="1" s="1"/>
  <c r="O259" i="1" s="1"/>
  <c r="N258" i="1" a="1"/>
  <c r="N258" i="1" s="1"/>
  <c r="O258" i="1" s="1"/>
  <c r="N257" i="1" a="1"/>
  <c r="N257" i="1" s="1"/>
  <c r="O257" i="1" s="1"/>
  <c r="N256" i="1" a="1"/>
  <c r="N256" i="1" s="1"/>
  <c r="O256" i="1" s="1"/>
  <c r="N255" i="1" a="1"/>
  <c r="N255" i="1" s="1"/>
  <c r="O255" i="1" s="1"/>
  <c r="N254" i="1" a="1"/>
  <c r="N254" i="1" s="1"/>
  <c r="O254" i="1" s="1"/>
  <c r="N253" i="1" a="1"/>
  <c r="N253" i="1" s="1"/>
  <c r="O253" i="1" s="1"/>
  <c r="N252" i="1" a="1"/>
  <c r="N252" i="1" s="1"/>
  <c r="O252" i="1" s="1"/>
  <c r="N251" i="1" a="1"/>
  <c r="N251" i="1" s="1"/>
  <c r="O251" i="1" s="1"/>
  <c r="N250" i="1" a="1"/>
  <c r="N250" i="1" s="1"/>
  <c r="O250" i="1" s="1"/>
  <c r="N249" i="1" a="1"/>
  <c r="N249" i="1" s="1"/>
  <c r="O249" i="1" s="1"/>
  <c r="N248" i="1" a="1"/>
  <c r="N248" i="1" s="1"/>
  <c r="O248" i="1" s="1"/>
  <c r="N247" i="1" a="1"/>
  <c r="N247" i="1" s="1"/>
  <c r="O247" i="1" s="1"/>
  <c r="N246" i="1" a="1"/>
  <c r="N246" i="1" s="1"/>
  <c r="O246" i="1" s="1"/>
  <c r="N245" i="1" a="1"/>
  <c r="N245" i="1" s="1"/>
  <c r="O245" i="1" s="1"/>
  <c r="N244" i="1" a="1"/>
  <c r="N244" i="1" s="1"/>
  <c r="O244" i="1" s="1"/>
  <c r="N243" i="1" a="1"/>
  <c r="N243" i="1" s="1"/>
  <c r="O243" i="1" s="1"/>
  <c r="N242" i="1" a="1"/>
  <c r="N242" i="1" s="1"/>
  <c r="O242" i="1" s="1"/>
  <c r="N241" i="1" a="1"/>
  <c r="N241" i="1" s="1"/>
  <c r="O241" i="1" s="1"/>
  <c r="N240" i="1" a="1"/>
  <c r="N240" i="1" s="1"/>
  <c r="O240" i="1" s="1"/>
  <c r="N239" i="1" a="1"/>
  <c r="N239" i="1" s="1"/>
  <c r="O239" i="1" s="1"/>
  <c r="N238" i="1" a="1"/>
  <c r="N238" i="1" s="1"/>
  <c r="O238" i="1" s="1"/>
  <c r="N237" i="1" a="1"/>
  <c r="N237" i="1" s="1"/>
  <c r="O237" i="1" s="1"/>
  <c r="N236" i="1" a="1"/>
  <c r="N236" i="1" s="1"/>
  <c r="O236" i="1" s="1"/>
  <c r="N235" i="1" a="1"/>
  <c r="N235" i="1" s="1"/>
  <c r="O235" i="1" s="1"/>
  <c r="N234" i="1" a="1"/>
  <c r="N234" i="1" s="1"/>
  <c r="O234" i="1" s="1"/>
  <c r="N233" i="1" a="1"/>
  <c r="N233" i="1" s="1"/>
  <c r="O233" i="1" s="1"/>
  <c r="N232" i="1" a="1"/>
  <c r="N232" i="1" s="1"/>
  <c r="O232" i="1" s="1"/>
  <c r="N231" i="1" a="1"/>
  <c r="N231" i="1" s="1"/>
  <c r="O231" i="1" s="1"/>
  <c r="N230" i="1" a="1"/>
  <c r="N230" i="1" s="1"/>
  <c r="O230" i="1" s="1"/>
  <c r="N229" i="1" a="1"/>
  <c r="N229" i="1" s="1"/>
  <c r="O229" i="1" s="1"/>
  <c r="N228" i="1" a="1"/>
  <c r="N228" i="1" s="1"/>
  <c r="O228" i="1" s="1"/>
  <c r="N227" i="1" a="1"/>
  <c r="N227" i="1" s="1"/>
  <c r="O227" i="1" s="1"/>
  <c r="N226" i="1" a="1"/>
  <c r="N226" i="1" s="1"/>
  <c r="O226" i="1" s="1"/>
  <c r="N225" i="1" a="1"/>
  <c r="N225" i="1" s="1"/>
  <c r="O225" i="1" s="1"/>
  <c r="N224" i="1" a="1"/>
  <c r="N224" i="1" s="1"/>
  <c r="O224" i="1" s="1"/>
  <c r="N223" i="1" a="1"/>
  <c r="N223" i="1" s="1"/>
  <c r="O223" i="1" s="1"/>
  <c r="N222" i="1" a="1"/>
  <c r="N222" i="1" s="1"/>
  <c r="O222" i="1" s="1"/>
  <c r="N221" i="1" a="1"/>
  <c r="N221" i="1" s="1"/>
  <c r="O221" i="1" s="1"/>
  <c r="N220" i="1" a="1"/>
  <c r="N220" i="1" s="1"/>
  <c r="O220" i="1" s="1"/>
  <c r="N219" i="1" a="1"/>
  <c r="N219" i="1" s="1"/>
  <c r="O219" i="1" s="1"/>
  <c r="N218" i="1" a="1"/>
  <c r="N218" i="1" s="1"/>
  <c r="O218" i="1" s="1"/>
  <c r="N217" i="1" a="1"/>
  <c r="N217" i="1" s="1"/>
  <c r="O217" i="1" s="1"/>
  <c r="N216" i="1" a="1"/>
  <c r="N216" i="1" s="1"/>
  <c r="O216" i="1" s="1"/>
  <c r="N215" i="1" a="1"/>
  <c r="N215" i="1" s="1"/>
  <c r="O215" i="1" s="1"/>
  <c r="N214" i="1" a="1"/>
  <c r="N214" i="1" s="1"/>
  <c r="O214" i="1" s="1"/>
  <c r="N213" i="1" a="1"/>
  <c r="N213" i="1" s="1"/>
  <c r="O213" i="1" s="1"/>
  <c r="N212" i="1" a="1"/>
  <c r="N212" i="1" s="1"/>
  <c r="O212" i="1" s="1"/>
  <c r="N211" i="1" a="1"/>
  <c r="N211" i="1" s="1"/>
  <c r="O211" i="1" s="1"/>
  <c r="N210" i="1" a="1"/>
  <c r="N210" i="1" s="1"/>
  <c r="O210" i="1" s="1"/>
  <c r="N209" i="1" a="1"/>
  <c r="N209" i="1" s="1"/>
  <c r="O209" i="1" s="1"/>
  <c r="N208" i="1" a="1"/>
  <c r="N208" i="1" s="1"/>
  <c r="O208" i="1" s="1"/>
  <c r="N207" i="1" a="1"/>
  <c r="N207" i="1" s="1"/>
  <c r="O207" i="1" s="1"/>
  <c r="N206" i="1" a="1"/>
  <c r="N206" i="1" s="1"/>
  <c r="O206" i="1" s="1"/>
  <c r="N205" i="1" a="1"/>
  <c r="N205" i="1" s="1"/>
  <c r="O205" i="1" s="1"/>
  <c r="N204" i="1" a="1"/>
  <c r="N204" i="1" s="1"/>
  <c r="O204" i="1" s="1"/>
  <c r="N203" i="1" a="1"/>
  <c r="N203" i="1" s="1"/>
  <c r="O203" i="1" s="1"/>
  <c r="N202" i="1" a="1"/>
  <c r="N202" i="1" s="1"/>
  <c r="O202" i="1" s="1"/>
  <c r="N201" i="1" a="1"/>
  <c r="N201" i="1" s="1"/>
  <c r="O201" i="1" s="1"/>
  <c r="N200" i="1" a="1"/>
  <c r="N200" i="1" s="1"/>
  <c r="O200" i="1" s="1"/>
  <c r="N199" i="1" a="1"/>
  <c r="N199" i="1" s="1"/>
  <c r="O199" i="1" s="1"/>
  <c r="N198" i="1" a="1"/>
  <c r="N198" i="1" s="1"/>
  <c r="O198" i="1" s="1"/>
  <c r="N197" i="1" a="1"/>
  <c r="N197" i="1" s="1"/>
  <c r="O197" i="1" s="1"/>
  <c r="N196" i="1" a="1"/>
  <c r="N196" i="1" s="1"/>
  <c r="O196" i="1" s="1"/>
  <c r="N195" i="1" a="1"/>
  <c r="N195" i="1" s="1"/>
  <c r="O195" i="1" s="1"/>
  <c r="N194" i="1" a="1"/>
  <c r="N194" i="1" s="1"/>
  <c r="O194" i="1" s="1"/>
  <c r="N193" i="1" a="1"/>
  <c r="N193" i="1" s="1"/>
  <c r="O193" i="1" s="1"/>
  <c r="N192" i="1" a="1"/>
  <c r="N192" i="1" s="1"/>
  <c r="O192" i="1" s="1"/>
  <c r="N191" i="1" a="1"/>
  <c r="N191" i="1" s="1"/>
  <c r="O191" i="1" s="1"/>
  <c r="N190" i="1" a="1"/>
  <c r="N190" i="1" s="1"/>
  <c r="O190" i="1" s="1"/>
  <c r="N189" i="1" a="1"/>
  <c r="N189" i="1" s="1"/>
  <c r="O189" i="1" s="1"/>
  <c r="N188" i="1" a="1"/>
  <c r="N188" i="1" s="1"/>
  <c r="O188" i="1" s="1"/>
  <c r="N187" i="1" a="1"/>
  <c r="N187" i="1" s="1"/>
  <c r="O187" i="1" s="1"/>
  <c r="N186" i="1" a="1"/>
  <c r="N186" i="1" s="1"/>
  <c r="O186" i="1" s="1"/>
  <c r="N185" i="1" a="1"/>
  <c r="N185" i="1" s="1"/>
  <c r="O185" i="1" s="1"/>
  <c r="N184" i="1" a="1"/>
  <c r="N184" i="1" s="1"/>
  <c r="O184" i="1" s="1"/>
  <c r="N183" i="1" a="1"/>
  <c r="N183" i="1" s="1"/>
  <c r="O183" i="1" s="1"/>
  <c r="N182" i="1" a="1"/>
  <c r="N182" i="1" s="1"/>
  <c r="O182" i="1" s="1"/>
  <c r="N181" i="1" a="1"/>
  <c r="N181" i="1" s="1"/>
  <c r="O181" i="1" s="1"/>
  <c r="N180" i="1" a="1"/>
  <c r="N180" i="1" s="1"/>
  <c r="O180" i="1" s="1"/>
  <c r="N179" i="1" a="1"/>
  <c r="N179" i="1" s="1"/>
  <c r="O179" i="1" s="1"/>
  <c r="N178" i="1" a="1"/>
  <c r="N178" i="1" s="1"/>
  <c r="O178" i="1" s="1"/>
  <c r="N177" i="1" a="1"/>
  <c r="N177" i="1" s="1"/>
  <c r="O177" i="1" s="1"/>
  <c r="N176" i="1" a="1"/>
  <c r="N176" i="1" s="1"/>
  <c r="O176" i="1" s="1"/>
  <c r="N175" i="1" a="1"/>
  <c r="N175" i="1" s="1"/>
  <c r="O175" i="1" s="1"/>
  <c r="N174" i="1" a="1"/>
  <c r="N174" i="1" s="1"/>
  <c r="O174" i="1" s="1"/>
  <c r="N173" i="1" a="1"/>
  <c r="N173" i="1" s="1"/>
  <c r="O173" i="1" s="1"/>
  <c r="N172" i="1" a="1"/>
  <c r="N172" i="1" s="1"/>
  <c r="O172" i="1" s="1"/>
  <c r="N171" i="1" a="1"/>
  <c r="N171" i="1" s="1"/>
  <c r="O171" i="1" s="1"/>
  <c r="N170" i="1" a="1"/>
  <c r="N170" i="1" s="1"/>
  <c r="O170" i="1" s="1"/>
  <c r="N169" i="1" a="1"/>
  <c r="N169" i="1" s="1"/>
  <c r="O169" i="1" s="1"/>
  <c r="N168" i="1" a="1"/>
  <c r="N168" i="1" s="1"/>
  <c r="O168" i="1" s="1"/>
  <c r="N167" i="1" a="1"/>
  <c r="N167" i="1" s="1"/>
  <c r="O167" i="1" s="1"/>
  <c r="N166" i="1" a="1"/>
  <c r="N166" i="1" s="1"/>
  <c r="O166" i="1" s="1"/>
  <c r="N165" i="1" a="1"/>
  <c r="N165" i="1" s="1"/>
  <c r="O165" i="1" s="1"/>
  <c r="N164" i="1" a="1"/>
  <c r="N164" i="1" s="1"/>
  <c r="O164" i="1" s="1"/>
  <c r="N163" i="1" a="1"/>
  <c r="N163" i="1" s="1"/>
  <c r="O163" i="1" s="1"/>
  <c r="N162" i="1" a="1"/>
  <c r="N162" i="1" s="1"/>
  <c r="O162" i="1" s="1"/>
  <c r="N161" i="1" a="1"/>
  <c r="N161" i="1" s="1"/>
  <c r="O161" i="1" s="1"/>
  <c r="N160" i="1" a="1"/>
  <c r="N160" i="1" s="1"/>
  <c r="O160" i="1" s="1"/>
  <c r="N159" i="1" a="1"/>
  <c r="N159" i="1" s="1"/>
  <c r="O159" i="1" s="1"/>
  <c r="N158" i="1" a="1"/>
  <c r="N158" i="1" s="1"/>
  <c r="O158" i="1" s="1"/>
  <c r="N157" i="1" a="1"/>
  <c r="N157" i="1" s="1"/>
  <c r="O157" i="1" s="1"/>
  <c r="N156" i="1" a="1"/>
  <c r="N156" i="1" s="1"/>
  <c r="O156" i="1" s="1"/>
  <c r="N155" i="1" a="1"/>
  <c r="N155" i="1" s="1"/>
  <c r="O155" i="1" s="1"/>
  <c r="N154" i="1" a="1"/>
  <c r="N154" i="1" s="1"/>
  <c r="O154" i="1" s="1"/>
  <c r="N153" i="1" a="1"/>
  <c r="N153" i="1" s="1"/>
  <c r="O153" i="1" s="1"/>
  <c r="N152" i="1" a="1"/>
  <c r="N152" i="1" s="1"/>
  <c r="O152" i="1" s="1"/>
  <c r="N151" i="1" a="1"/>
  <c r="N151" i="1" s="1"/>
  <c r="O151" i="1" s="1"/>
  <c r="N150" i="1" a="1"/>
  <c r="N150" i="1" s="1"/>
  <c r="O150" i="1" s="1"/>
  <c r="N149" i="1" a="1"/>
  <c r="N149" i="1" s="1"/>
  <c r="O149" i="1" s="1"/>
  <c r="N148" i="1" a="1"/>
  <c r="N148" i="1" s="1"/>
  <c r="O148" i="1" s="1"/>
  <c r="N147" i="1" a="1"/>
  <c r="N147" i="1" s="1"/>
  <c r="O147" i="1" s="1"/>
  <c r="N146" i="1" a="1"/>
  <c r="N146" i="1" s="1"/>
  <c r="O146" i="1" s="1"/>
  <c r="N145" i="1" a="1"/>
  <c r="N145" i="1" s="1"/>
  <c r="O145" i="1" s="1"/>
  <c r="N144" i="1" a="1"/>
  <c r="N144" i="1" s="1"/>
  <c r="O144" i="1" s="1"/>
  <c r="N143" i="1" a="1"/>
  <c r="N143" i="1" s="1"/>
  <c r="O143" i="1" s="1"/>
  <c r="N142" i="1" a="1"/>
  <c r="N142" i="1" s="1"/>
  <c r="O142" i="1" s="1"/>
  <c r="N141" i="1" a="1"/>
  <c r="N141" i="1" s="1"/>
  <c r="O141" i="1" s="1"/>
  <c r="N140" i="1" a="1"/>
  <c r="N140" i="1" s="1"/>
  <c r="O140" i="1" s="1"/>
  <c r="N139" i="1" a="1"/>
  <c r="N139" i="1" s="1"/>
  <c r="O139" i="1" s="1"/>
  <c r="N138" i="1" a="1"/>
  <c r="N138" i="1" s="1"/>
  <c r="O138" i="1" s="1"/>
  <c r="N137" i="1" a="1"/>
  <c r="N137" i="1" s="1"/>
  <c r="O137" i="1" s="1"/>
  <c r="N136" i="1" a="1"/>
  <c r="N136" i="1" s="1"/>
  <c r="O136" i="1" s="1"/>
  <c r="N135" i="1" a="1"/>
  <c r="N135" i="1" s="1"/>
  <c r="O135" i="1" s="1"/>
  <c r="N134" i="1" a="1"/>
  <c r="N134" i="1" s="1"/>
  <c r="O134" i="1" s="1"/>
  <c r="N133" i="1" a="1"/>
  <c r="N133" i="1" s="1"/>
  <c r="O133" i="1" s="1"/>
  <c r="N132" i="1" a="1"/>
  <c r="N132" i="1" s="1"/>
  <c r="O132" i="1" s="1"/>
  <c r="N131" i="1" a="1"/>
  <c r="N131" i="1" s="1"/>
  <c r="O131" i="1" s="1"/>
  <c r="N130" i="1" a="1"/>
  <c r="N130" i="1" s="1"/>
  <c r="O130" i="1" s="1"/>
  <c r="N129" i="1" a="1"/>
  <c r="N129" i="1" s="1"/>
  <c r="O129" i="1" s="1"/>
  <c r="N128" i="1" a="1"/>
  <c r="N128" i="1" s="1"/>
  <c r="O128" i="1" s="1"/>
  <c r="N127" i="1" a="1"/>
  <c r="N127" i="1" s="1"/>
  <c r="O127" i="1" s="1"/>
  <c r="N126" i="1" a="1"/>
  <c r="N126" i="1" s="1"/>
  <c r="O126" i="1" s="1"/>
  <c r="N125" i="1" a="1"/>
  <c r="N125" i="1" s="1"/>
  <c r="O125" i="1" s="1"/>
  <c r="N124" i="1" a="1"/>
  <c r="N124" i="1" s="1"/>
  <c r="O124" i="1" s="1"/>
  <c r="N123" i="1" a="1"/>
  <c r="N123" i="1" s="1"/>
  <c r="O123" i="1" s="1"/>
  <c r="N122" i="1" a="1"/>
  <c r="N122" i="1" s="1"/>
  <c r="O122" i="1" s="1"/>
  <c r="N121" i="1" a="1"/>
  <c r="N121" i="1" s="1"/>
  <c r="O121" i="1" s="1"/>
  <c r="N120" i="1" a="1"/>
  <c r="N120" i="1" s="1"/>
  <c r="O120" i="1" s="1"/>
  <c r="N119" i="1" a="1"/>
  <c r="N119" i="1" s="1"/>
  <c r="O119" i="1" s="1"/>
  <c r="N118" i="1" a="1"/>
  <c r="N118" i="1" s="1"/>
  <c r="O118" i="1" s="1"/>
  <c r="N117" i="1" a="1"/>
  <c r="N117" i="1" s="1"/>
  <c r="O117" i="1" s="1"/>
  <c r="N116" i="1" a="1"/>
  <c r="N116" i="1" s="1"/>
  <c r="O116" i="1" s="1"/>
  <c r="N115" i="1" a="1"/>
  <c r="N115" i="1" s="1"/>
  <c r="O115" i="1" s="1"/>
  <c r="N114" i="1" a="1"/>
  <c r="N114" i="1" s="1"/>
  <c r="O114" i="1" s="1"/>
  <c r="N113" i="1" a="1"/>
  <c r="N113" i="1" s="1"/>
  <c r="O113" i="1" s="1"/>
  <c r="N112" i="1" a="1"/>
  <c r="N112" i="1" s="1"/>
  <c r="O112" i="1" s="1"/>
  <c r="N111" i="1" a="1"/>
  <c r="N111" i="1" s="1"/>
  <c r="O111" i="1" s="1"/>
  <c r="N110" i="1" a="1"/>
  <c r="N110" i="1" s="1"/>
  <c r="O110" i="1" s="1"/>
  <c r="N109" i="1" a="1"/>
  <c r="N109" i="1" s="1"/>
  <c r="O109" i="1" s="1"/>
  <c r="N108" i="1" a="1"/>
  <c r="N108" i="1" s="1"/>
  <c r="O108" i="1" s="1"/>
  <c r="N107" i="1" a="1"/>
  <c r="N107" i="1" s="1"/>
  <c r="O107" i="1" s="1"/>
  <c r="N106" i="1" a="1"/>
  <c r="N106" i="1" s="1"/>
  <c r="O106" i="1" s="1"/>
  <c r="N105" i="1" a="1"/>
  <c r="N105" i="1" s="1"/>
  <c r="O105" i="1" s="1"/>
  <c r="N104" i="1" a="1"/>
  <c r="N104" i="1" s="1"/>
  <c r="O104" i="1" s="1"/>
  <c r="N103" i="1" a="1"/>
  <c r="N103" i="1" s="1"/>
  <c r="O103" i="1" s="1"/>
  <c r="N102" i="1" a="1"/>
  <c r="N102" i="1" s="1"/>
  <c r="O102" i="1" s="1"/>
  <c r="N101" i="1" a="1"/>
  <c r="N101" i="1" s="1"/>
  <c r="O101" i="1" s="1"/>
  <c r="N100" i="1" a="1"/>
  <c r="N100" i="1" s="1"/>
  <c r="O100" i="1" s="1"/>
  <c r="N99" i="1" a="1"/>
  <c r="N99" i="1" s="1"/>
  <c r="O99" i="1" s="1"/>
  <c r="N98" i="1" a="1"/>
  <c r="N98" i="1" s="1"/>
  <c r="O98" i="1" s="1"/>
  <c r="N97" i="1" a="1"/>
  <c r="N97" i="1" s="1"/>
  <c r="O97" i="1" s="1"/>
  <c r="N96" i="1" a="1"/>
  <c r="N96" i="1" s="1"/>
  <c r="O96" i="1" s="1"/>
  <c r="N95" i="1" a="1"/>
  <c r="N95" i="1" s="1"/>
  <c r="O95" i="1" s="1"/>
  <c r="N94" i="1" a="1"/>
  <c r="N94" i="1" s="1"/>
  <c r="O94" i="1" s="1"/>
  <c r="N93" i="1" a="1"/>
  <c r="N93" i="1" s="1"/>
  <c r="O93" i="1" s="1"/>
  <c r="N92" i="1" a="1"/>
  <c r="N92" i="1" s="1"/>
  <c r="O92" i="1" s="1"/>
  <c r="N91" i="1" a="1"/>
  <c r="N91" i="1" s="1"/>
  <c r="O91" i="1" s="1"/>
  <c r="N90" i="1" a="1"/>
  <c r="N90" i="1" s="1"/>
  <c r="O90" i="1" s="1"/>
  <c r="N89" i="1" a="1"/>
  <c r="N89" i="1" s="1"/>
  <c r="O89" i="1" s="1"/>
  <c r="N88" i="1" a="1"/>
  <c r="N88" i="1" s="1"/>
  <c r="O88" i="1" s="1"/>
  <c r="N87" i="1" a="1"/>
  <c r="N87" i="1" s="1"/>
  <c r="O87" i="1" s="1"/>
  <c r="N86" i="1" a="1"/>
  <c r="N86" i="1" s="1"/>
  <c r="O86" i="1" s="1"/>
  <c r="N85" i="1" a="1"/>
  <c r="N85" i="1" s="1"/>
  <c r="O85" i="1" s="1"/>
  <c r="N84" i="1" a="1"/>
  <c r="N84" i="1" s="1"/>
  <c r="O84" i="1" s="1"/>
  <c r="N83" i="1" a="1"/>
  <c r="N83" i="1" s="1"/>
  <c r="O83" i="1" s="1"/>
  <c r="N82" i="1" a="1"/>
  <c r="N82" i="1" s="1"/>
  <c r="O82" i="1" s="1"/>
  <c r="N81" i="1" a="1"/>
  <c r="N81" i="1" s="1"/>
  <c r="O81" i="1" s="1"/>
  <c r="N80" i="1" a="1"/>
  <c r="N80" i="1" s="1"/>
  <c r="O80" i="1" s="1"/>
  <c r="N79" i="1" a="1"/>
  <c r="N79" i="1" s="1"/>
  <c r="O79" i="1" s="1"/>
  <c r="N78" i="1" a="1"/>
  <c r="N78" i="1" s="1"/>
  <c r="O78" i="1" s="1"/>
  <c r="N77" i="1" a="1"/>
  <c r="N77" i="1" s="1"/>
  <c r="O77" i="1" s="1"/>
  <c r="N76" i="1" a="1"/>
  <c r="N76" i="1" s="1"/>
  <c r="O76" i="1" s="1"/>
  <c r="N75" i="1" a="1"/>
  <c r="N75" i="1" s="1"/>
  <c r="O75" i="1" s="1"/>
  <c r="N74" i="1" a="1"/>
  <c r="N74" i="1" s="1"/>
  <c r="O74" i="1" s="1"/>
  <c r="N73" i="1" a="1"/>
  <c r="N73" i="1" s="1"/>
  <c r="O73" i="1" s="1"/>
  <c r="N72" i="1" a="1"/>
  <c r="N72" i="1" s="1"/>
  <c r="O72" i="1" s="1"/>
  <c r="N71" i="1" a="1"/>
  <c r="N71" i="1" s="1"/>
  <c r="O71" i="1" s="1"/>
  <c r="N70" i="1" a="1"/>
  <c r="N70" i="1" s="1"/>
  <c r="O70" i="1" s="1"/>
  <c r="N69" i="1" a="1"/>
  <c r="N69" i="1" s="1"/>
  <c r="O69" i="1" s="1"/>
  <c r="N68" i="1" a="1"/>
  <c r="N68" i="1" s="1"/>
  <c r="O68" i="1" s="1"/>
  <c r="N67" i="1" a="1"/>
  <c r="N67" i="1" s="1"/>
  <c r="O67" i="1" s="1"/>
  <c r="N66" i="1" a="1"/>
  <c r="N66" i="1" s="1"/>
  <c r="O66" i="1" s="1"/>
  <c r="N65" i="1" a="1"/>
  <c r="N65" i="1" s="1"/>
  <c r="O65" i="1" s="1"/>
  <c r="N64" i="1" a="1"/>
  <c r="N64" i="1" s="1"/>
  <c r="O64" i="1" s="1"/>
  <c r="N63" i="1" a="1"/>
  <c r="N63" i="1" s="1"/>
  <c r="O63" i="1" s="1"/>
  <c r="N62" i="1" a="1"/>
  <c r="N62" i="1" s="1"/>
  <c r="O62" i="1" s="1"/>
  <c r="N61" i="1" a="1"/>
  <c r="N61" i="1" s="1"/>
  <c r="O61" i="1" s="1"/>
  <c r="N60" i="1" a="1"/>
  <c r="N60" i="1" s="1"/>
  <c r="O60" i="1" s="1"/>
  <c r="N59" i="1" a="1"/>
  <c r="N59" i="1" s="1"/>
  <c r="O59" i="1" s="1"/>
  <c r="N58" i="1" a="1"/>
  <c r="N58" i="1" s="1"/>
  <c r="O58" i="1" s="1"/>
  <c r="N57" i="1" a="1"/>
  <c r="N57" i="1" s="1"/>
  <c r="O57" i="1" s="1"/>
  <c r="N56" i="1" a="1"/>
  <c r="N56" i="1" s="1"/>
  <c r="O56" i="1" s="1"/>
  <c r="N55" i="1" a="1"/>
  <c r="N55" i="1" s="1"/>
  <c r="O55" i="1" s="1"/>
  <c r="N54" i="1" a="1"/>
  <c r="N54" i="1" s="1"/>
  <c r="O54" i="1" s="1"/>
  <c r="N53" i="1" a="1"/>
  <c r="N53" i="1" s="1"/>
  <c r="O53" i="1" s="1"/>
  <c r="N52" i="1" a="1"/>
  <c r="N52" i="1" s="1"/>
  <c r="O52" i="1" s="1"/>
  <c r="N51" i="1" a="1"/>
  <c r="N51" i="1" s="1"/>
  <c r="O51" i="1" s="1"/>
  <c r="N50" i="1" a="1"/>
  <c r="N50" i="1" s="1"/>
  <c r="O50" i="1" s="1"/>
  <c r="N49" i="1" a="1"/>
  <c r="N49" i="1" s="1"/>
  <c r="O49" i="1" s="1"/>
  <c r="N48" i="1" a="1"/>
  <c r="N48" i="1" s="1"/>
  <c r="O48" i="1" s="1"/>
  <c r="N47" i="1" a="1"/>
  <c r="N47" i="1" s="1"/>
  <c r="O47" i="1" s="1"/>
  <c r="N46" i="1" a="1"/>
  <c r="N46" i="1" s="1"/>
  <c r="O46" i="1" s="1"/>
  <c r="N45" i="1" a="1"/>
  <c r="N45" i="1" s="1"/>
  <c r="O45" i="1" s="1"/>
  <c r="N44" i="1" a="1"/>
  <c r="N44" i="1" s="1"/>
  <c r="O44" i="1" s="1"/>
  <c r="N43" i="1" a="1"/>
  <c r="N43" i="1" s="1"/>
  <c r="O43" i="1" s="1"/>
  <c r="N42" i="1" a="1"/>
  <c r="N42" i="1" s="1"/>
  <c r="O42" i="1" s="1"/>
  <c r="N41" i="1" a="1"/>
  <c r="N41" i="1" s="1"/>
  <c r="O41" i="1" s="1"/>
  <c r="N40" i="1" a="1"/>
  <c r="N40" i="1" s="1"/>
  <c r="O40" i="1" s="1"/>
  <c r="N39" i="1" a="1"/>
  <c r="N39" i="1" s="1"/>
  <c r="O39" i="1" s="1"/>
  <c r="N38" i="1" a="1"/>
  <c r="N38" i="1" s="1"/>
  <c r="O38" i="1" s="1"/>
  <c r="N37" i="1" a="1"/>
  <c r="N37" i="1" s="1"/>
  <c r="O37" i="1" s="1"/>
  <c r="N36" i="1" a="1"/>
  <c r="N36" i="1" s="1"/>
  <c r="O36" i="1" s="1"/>
  <c r="N35" i="1" a="1"/>
  <c r="N35" i="1" s="1"/>
  <c r="O35" i="1" s="1"/>
  <c r="N34" i="1" a="1"/>
  <c r="N34" i="1" s="1"/>
  <c r="O34" i="1" s="1"/>
  <c r="N33" i="1" a="1"/>
  <c r="N33" i="1" s="1"/>
  <c r="O33" i="1" s="1"/>
  <c r="N32" i="1" a="1"/>
  <c r="N32" i="1" s="1"/>
  <c r="O32" i="1" s="1"/>
  <c r="N31" i="1" a="1"/>
  <c r="N31" i="1" s="1"/>
  <c r="O31" i="1" s="1"/>
  <c r="N30" i="1" a="1"/>
  <c r="N30" i="1" s="1"/>
  <c r="O30" i="1" s="1"/>
  <c r="N29" i="1" a="1"/>
  <c r="N29" i="1" s="1"/>
  <c r="O29" i="1" s="1"/>
  <c r="N28" i="1" a="1"/>
  <c r="N28" i="1" s="1"/>
  <c r="O28" i="1" s="1"/>
  <c r="N27" i="1" a="1"/>
  <c r="N27" i="1" s="1"/>
  <c r="O27" i="1" s="1"/>
  <c r="N26" i="1" a="1"/>
  <c r="N26" i="1" s="1"/>
  <c r="O26" i="1" s="1"/>
  <c r="N25" i="1" a="1"/>
  <c r="N25" i="1" s="1"/>
  <c r="O25" i="1" s="1"/>
  <c r="N2" i="1" a="1"/>
  <c r="N2" i="1" s="1"/>
  <c r="O2" i="1" s="1"/>
  <c r="N24" i="1" a="1"/>
  <c r="N24" i="1" s="1"/>
  <c r="O24" i="1" s="1"/>
  <c r="BL2176" i="1" l="1"/>
  <c r="BL2175" i="1"/>
  <c r="BL2174" i="1"/>
  <c r="BL2173" i="1"/>
  <c r="BL2172" i="1"/>
  <c r="BL2171" i="1"/>
  <c r="BL2170" i="1"/>
  <c r="BL2169" i="1"/>
  <c r="BL2168" i="1"/>
  <c r="BL2167" i="1"/>
  <c r="BL2166" i="1"/>
  <c r="BL2165" i="1"/>
  <c r="BL2164" i="1"/>
  <c r="BL2163" i="1"/>
  <c r="BL2162" i="1"/>
  <c r="BL2161" i="1"/>
  <c r="BL2160" i="1"/>
  <c r="BL2159" i="1"/>
  <c r="BL2158" i="1"/>
  <c r="BL2157" i="1"/>
  <c r="BL2156" i="1"/>
  <c r="BL2155" i="1"/>
  <c r="BL2154" i="1"/>
  <c r="BL2153" i="1"/>
  <c r="BL2152" i="1"/>
  <c r="BL2151" i="1"/>
  <c r="BL2150" i="1"/>
  <c r="BL2149" i="1"/>
  <c r="BL2148" i="1"/>
  <c r="BL2147" i="1"/>
  <c r="BL2146" i="1"/>
  <c r="BL2145" i="1"/>
  <c r="BL2144" i="1"/>
  <c r="BL2143" i="1"/>
  <c r="BL2142" i="1"/>
  <c r="BL2141" i="1"/>
  <c r="BL2140" i="1"/>
  <c r="BL2139" i="1"/>
  <c r="BL2138" i="1"/>
  <c r="BL2137" i="1"/>
  <c r="BL2136" i="1"/>
  <c r="BL2135" i="1"/>
  <c r="BL2134" i="1"/>
  <c r="BL2133" i="1"/>
  <c r="BL2132" i="1"/>
  <c r="BL2131" i="1"/>
  <c r="BL2130" i="1"/>
  <c r="BL2129" i="1"/>
  <c r="BL2128" i="1"/>
  <c r="BL2127" i="1"/>
  <c r="BL2126" i="1"/>
  <c r="BL2125" i="1"/>
  <c r="BL2124" i="1"/>
  <c r="BL2123" i="1"/>
  <c r="BL2122" i="1"/>
  <c r="BL2121" i="1"/>
  <c r="BL2120" i="1"/>
  <c r="BL2119" i="1"/>
  <c r="BL2118" i="1"/>
  <c r="BL2117" i="1"/>
  <c r="BL2116" i="1"/>
  <c r="BL2115" i="1"/>
  <c r="BL2114" i="1"/>
  <c r="BL2113" i="1"/>
  <c r="BL2112" i="1"/>
  <c r="BL2111" i="1"/>
  <c r="BL2110" i="1"/>
  <c r="BL2109" i="1"/>
  <c r="BL2108" i="1"/>
  <c r="BL2107" i="1"/>
  <c r="BL2106" i="1"/>
  <c r="BL2105" i="1"/>
  <c r="BL2104" i="1"/>
  <c r="BL2103" i="1"/>
  <c r="BL2102" i="1"/>
  <c r="BL2101" i="1"/>
  <c r="BL2100" i="1"/>
  <c r="BL2099" i="1"/>
  <c r="BL2098" i="1"/>
  <c r="BL2097" i="1"/>
  <c r="BL2096" i="1"/>
  <c r="BL2095" i="1"/>
  <c r="BL2094" i="1"/>
  <c r="BL2093" i="1"/>
  <c r="BL2092" i="1"/>
  <c r="BL2091" i="1"/>
  <c r="BL2090" i="1"/>
  <c r="BL2089" i="1"/>
  <c r="BL2088" i="1"/>
  <c r="BL2087" i="1"/>
  <c r="BL2086" i="1"/>
  <c r="BL2085" i="1"/>
  <c r="BL2084" i="1"/>
  <c r="BL2083" i="1"/>
  <c r="BL2082" i="1"/>
  <c r="BL2081" i="1"/>
  <c r="BL2080" i="1"/>
  <c r="BL2079" i="1"/>
  <c r="BL2078" i="1"/>
  <c r="BL2077" i="1"/>
  <c r="BL2076" i="1"/>
  <c r="BL2075" i="1"/>
  <c r="BL2074" i="1"/>
  <c r="BL2073" i="1"/>
  <c r="BL2072" i="1"/>
  <c r="BL2071" i="1"/>
  <c r="BL2070" i="1"/>
  <c r="BL2069" i="1"/>
  <c r="BL2068" i="1"/>
  <c r="BL2067" i="1"/>
  <c r="BL2066" i="1"/>
  <c r="BL2065" i="1"/>
  <c r="BL2064" i="1"/>
  <c r="BL2063" i="1"/>
  <c r="BL2062" i="1"/>
  <c r="BL2061" i="1"/>
  <c r="BL2060" i="1"/>
  <c r="BL2059" i="1"/>
  <c r="BL2058" i="1"/>
  <c r="BL2057" i="1"/>
  <c r="BL2056" i="1"/>
  <c r="BL2055" i="1"/>
  <c r="BL2054" i="1"/>
  <c r="BL2053" i="1"/>
  <c r="BL2052" i="1"/>
  <c r="BL2051" i="1"/>
  <c r="BL2050" i="1"/>
  <c r="BL2049" i="1"/>
  <c r="BL2048" i="1"/>
  <c r="BL2047" i="1"/>
  <c r="BL2046" i="1"/>
  <c r="BL2045" i="1"/>
  <c r="BL2044" i="1"/>
  <c r="BL2043" i="1"/>
  <c r="BL2042" i="1"/>
  <c r="BL2041" i="1"/>
  <c r="BL2040" i="1"/>
  <c r="BL2039" i="1"/>
  <c r="BL2038" i="1"/>
  <c r="BL2037" i="1"/>
  <c r="BL2036" i="1"/>
  <c r="BL2035" i="1"/>
  <c r="BL2034" i="1"/>
  <c r="BL2033" i="1"/>
  <c r="BL2032" i="1"/>
  <c r="BL2031" i="1"/>
  <c r="BL2030" i="1"/>
  <c r="BL2029" i="1"/>
  <c r="BL2028" i="1"/>
  <c r="BL2027" i="1"/>
  <c r="BL2026" i="1"/>
  <c r="BL2025" i="1"/>
  <c r="BL2024" i="1"/>
  <c r="BL2023" i="1"/>
  <c r="BL2022" i="1"/>
  <c r="BL2021" i="1"/>
  <c r="BL2020" i="1"/>
  <c r="BL2019" i="1"/>
  <c r="BL2018" i="1"/>
  <c r="BL2017" i="1"/>
  <c r="BL2016" i="1"/>
  <c r="BL2015" i="1"/>
  <c r="BL2014" i="1"/>
  <c r="BL2013" i="1"/>
  <c r="BL2012" i="1"/>
  <c r="BL2011" i="1"/>
  <c r="BL2010" i="1"/>
  <c r="BL2009" i="1"/>
  <c r="BL2008" i="1"/>
  <c r="BL2007" i="1"/>
  <c r="BL2006" i="1"/>
  <c r="BL2005" i="1"/>
  <c r="BL2004" i="1"/>
  <c r="BL2003" i="1"/>
  <c r="BL2002" i="1"/>
  <c r="BL2001" i="1"/>
  <c r="BL2000" i="1"/>
  <c r="BL1999" i="1"/>
  <c r="BL1998" i="1"/>
  <c r="BL1997" i="1"/>
  <c r="BL1996" i="1"/>
  <c r="BL1995" i="1"/>
  <c r="BL1994" i="1"/>
  <c r="BL1993" i="1"/>
  <c r="BL1992" i="1"/>
  <c r="BL1991" i="1"/>
  <c r="BL1990" i="1"/>
  <c r="BL1989" i="1"/>
  <c r="BL1988" i="1"/>
  <c r="BL1987" i="1"/>
  <c r="BL1986" i="1"/>
  <c r="BL1985" i="1"/>
  <c r="BL1984" i="1"/>
  <c r="BL1983" i="1"/>
  <c r="BL1982" i="1"/>
  <c r="BL1981" i="1"/>
  <c r="BL1980" i="1"/>
  <c r="BL1979" i="1"/>
  <c r="BL1978" i="1"/>
  <c r="BL1977" i="1"/>
  <c r="BL1976" i="1"/>
  <c r="BL1975" i="1"/>
  <c r="BL1974" i="1"/>
  <c r="BL1973" i="1"/>
  <c r="BL1972" i="1"/>
  <c r="BL1971" i="1"/>
  <c r="BL1970" i="1"/>
  <c r="BL1969" i="1"/>
  <c r="BL1968" i="1"/>
  <c r="BL1967" i="1"/>
  <c r="BL1966" i="1"/>
  <c r="BL1965" i="1"/>
  <c r="BL1964" i="1"/>
  <c r="BL1963" i="1"/>
  <c r="BL1962" i="1"/>
  <c r="BL1961" i="1"/>
  <c r="BL1960" i="1"/>
  <c r="BL1959" i="1"/>
  <c r="BL1958" i="1"/>
  <c r="BL1957" i="1"/>
  <c r="BL1956" i="1"/>
  <c r="BL1955" i="1"/>
  <c r="BL1954" i="1"/>
  <c r="BL1953" i="1"/>
  <c r="BL1952" i="1"/>
  <c r="BL1951" i="1"/>
  <c r="BL1950" i="1"/>
  <c r="BL1949" i="1"/>
  <c r="BL1948" i="1"/>
  <c r="BL1947" i="1"/>
  <c r="BL1946" i="1"/>
  <c r="BL1945" i="1"/>
  <c r="BL1944" i="1"/>
  <c r="BL1943" i="1"/>
  <c r="BL1942" i="1"/>
  <c r="BL1941" i="1"/>
  <c r="BL1940" i="1"/>
  <c r="BL1939" i="1"/>
  <c r="BL1938" i="1"/>
  <c r="BL1937" i="1"/>
  <c r="BL1936" i="1"/>
  <c r="BL1935" i="1"/>
  <c r="BL1934" i="1"/>
  <c r="BL1933" i="1"/>
  <c r="BL1932" i="1"/>
  <c r="BL1931" i="1"/>
  <c r="BL1930" i="1"/>
  <c r="BL1929" i="1"/>
  <c r="BL1928" i="1"/>
  <c r="BL1927" i="1"/>
  <c r="BL1926" i="1"/>
  <c r="BL1925" i="1"/>
  <c r="BL1924" i="1"/>
  <c r="BL1923" i="1"/>
  <c r="BL1922" i="1"/>
  <c r="BL1921" i="1"/>
  <c r="BL1920" i="1"/>
  <c r="BL1919" i="1"/>
  <c r="BL1918" i="1"/>
  <c r="BL1917" i="1"/>
  <c r="BL1916" i="1"/>
  <c r="BL1915" i="1"/>
  <c r="BL1914" i="1"/>
  <c r="BL1913" i="1"/>
  <c r="BL1912" i="1"/>
  <c r="BL1911" i="1"/>
  <c r="BL1910" i="1"/>
  <c r="BL1909" i="1"/>
  <c r="BL1908" i="1"/>
  <c r="BL1907" i="1"/>
  <c r="BL1906" i="1"/>
  <c r="BL1905" i="1"/>
  <c r="BL1904" i="1"/>
  <c r="BL1903" i="1"/>
  <c r="BL1902" i="1"/>
  <c r="BL1901" i="1"/>
  <c r="BL1900" i="1"/>
  <c r="BL1899" i="1"/>
  <c r="BL1898" i="1"/>
  <c r="BL1897" i="1"/>
  <c r="BL1896" i="1"/>
  <c r="BL1895" i="1"/>
  <c r="BL1894" i="1"/>
  <c r="BL1893" i="1"/>
  <c r="BL1892" i="1"/>
  <c r="BL1891" i="1"/>
  <c r="BL1890" i="1"/>
  <c r="BL1889" i="1"/>
  <c r="BL1888" i="1"/>
  <c r="BL1887" i="1"/>
  <c r="BL1886" i="1"/>
  <c r="BL1885" i="1"/>
  <c r="BL1884" i="1"/>
  <c r="BL1883" i="1"/>
  <c r="BL1882" i="1"/>
  <c r="BL1881" i="1"/>
  <c r="BL1880" i="1"/>
  <c r="BL1879" i="1"/>
  <c r="BL1878" i="1"/>
  <c r="BL1877" i="1"/>
  <c r="BL1876" i="1"/>
  <c r="BL1875" i="1"/>
  <c r="BL1874" i="1"/>
  <c r="BL1873" i="1"/>
  <c r="BL1872" i="1"/>
  <c r="BL1871" i="1"/>
  <c r="BL1870" i="1"/>
  <c r="BL1869" i="1"/>
  <c r="BL1868" i="1"/>
  <c r="BL1867" i="1"/>
  <c r="BL1866" i="1"/>
  <c r="BL1865" i="1"/>
  <c r="BL1864" i="1"/>
  <c r="BL1863" i="1"/>
  <c r="BL1862" i="1"/>
  <c r="BL1861" i="1"/>
  <c r="BL1860" i="1"/>
  <c r="BL1859" i="1"/>
  <c r="BL1858" i="1"/>
  <c r="BL1857" i="1"/>
  <c r="BL1856" i="1"/>
  <c r="BL1855" i="1"/>
  <c r="BL1854" i="1"/>
  <c r="BL1853" i="1"/>
  <c r="BL1852" i="1"/>
  <c r="BL1851" i="1"/>
  <c r="BL1850" i="1"/>
  <c r="BL1849" i="1"/>
  <c r="BL1848" i="1"/>
  <c r="BL1847" i="1"/>
  <c r="BL1846" i="1"/>
  <c r="BL1845" i="1"/>
  <c r="BL1844" i="1"/>
  <c r="BL1843" i="1"/>
  <c r="BL1842" i="1"/>
  <c r="BL1841" i="1"/>
  <c r="BL1840" i="1"/>
  <c r="BL1839" i="1"/>
  <c r="BL1838" i="1"/>
  <c r="BL1837" i="1"/>
  <c r="BL1836" i="1"/>
  <c r="BL1835" i="1"/>
  <c r="BL1834" i="1"/>
  <c r="BL1833" i="1"/>
  <c r="BL1832" i="1"/>
  <c r="BL1831" i="1"/>
  <c r="BL1830" i="1"/>
  <c r="BL1829" i="1"/>
  <c r="BL1828" i="1"/>
  <c r="BL1827" i="1"/>
  <c r="BL1826" i="1"/>
  <c r="BL1825" i="1"/>
  <c r="BL1824" i="1"/>
  <c r="BL1823" i="1"/>
  <c r="BL1822" i="1"/>
  <c r="BL1821" i="1"/>
  <c r="BL1820" i="1"/>
  <c r="BL1819" i="1"/>
  <c r="BL1818" i="1"/>
  <c r="BL1817" i="1"/>
  <c r="BL1816" i="1"/>
  <c r="BL1815" i="1"/>
  <c r="BL1814" i="1"/>
  <c r="BL1813" i="1"/>
  <c r="BL1812" i="1"/>
  <c r="BL1811" i="1"/>
  <c r="BL1810" i="1"/>
  <c r="BL1809" i="1"/>
  <c r="BL1808" i="1"/>
  <c r="BL1807" i="1"/>
  <c r="BL1806" i="1"/>
  <c r="BL1805" i="1"/>
  <c r="BL1804" i="1"/>
  <c r="BL1803" i="1"/>
  <c r="BL1802" i="1"/>
  <c r="BL1801" i="1"/>
  <c r="BL1800" i="1"/>
  <c r="BL1799" i="1"/>
  <c r="BL1798" i="1"/>
  <c r="BL1797" i="1"/>
  <c r="BL1796" i="1"/>
  <c r="BL1795" i="1"/>
  <c r="BL1794" i="1"/>
  <c r="BL1793" i="1"/>
  <c r="BL1792" i="1"/>
  <c r="BL1791" i="1"/>
  <c r="BL1790" i="1"/>
  <c r="BL1789" i="1"/>
  <c r="BL1788" i="1"/>
  <c r="BL1787" i="1"/>
  <c r="BL1786" i="1"/>
  <c r="BL1785" i="1"/>
  <c r="BL1784" i="1"/>
  <c r="BL1783" i="1"/>
  <c r="BL1782" i="1"/>
  <c r="BL1781" i="1"/>
  <c r="BL1780" i="1"/>
  <c r="BL1779" i="1"/>
  <c r="BL1778" i="1"/>
  <c r="BL1777" i="1"/>
  <c r="BL1776" i="1"/>
  <c r="BL1775" i="1"/>
  <c r="BL1774" i="1"/>
  <c r="BL1773" i="1"/>
  <c r="BL1772" i="1"/>
  <c r="BL1771" i="1"/>
  <c r="BL1770" i="1"/>
  <c r="BL1769" i="1"/>
  <c r="BL1768" i="1"/>
  <c r="BL1767" i="1"/>
  <c r="BL1766" i="1"/>
  <c r="BL1765" i="1"/>
  <c r="BL1764" i="1"/>
  <c r="BL1763" i="1"/>
  <c r="BL1762" i="1"/>
  <c r="BL1761" i="1"/>
  <c r="BL1760" i="1"/>
  <c r="BL1759" i="1"/>
  <c r="BL1758" i="1"/>
  <c r="BL1757" i="1"/>
  <c r="BL1756" i="1"/>
  <c r="BL1755" i="1"/>
  <c r="BL1754" i="1"/>
  <c r="BL1753" i="1"/>
  <c r="BL1752" i="1"/>
  <c r="BL1751" i="1"/>
  <c r="BL1750" i="1"/>
  <c r="BL1749" i="1"/>
  <c r="BL1748" i="1"/>
  <c r="BL1747" i="1"/>
  <c r="BL1746" i="1"/>
  <c r="BL1745" i="1"/>
  <c r="BL1744" i="1"/>
  <c r="BL1743" i="1"/>
  <c r="BL1742" i="1"/>
  <c r="BL1741" i="1"/>
  <c r="BL1740" i="1"/>
  <c r="BL1739" i="1"/>
  <c r="BL1738" i="1"/>
  <c r="BL1737" i="1"/>
  <c r="BL1736" i="1"/>
  <c r="BL1735" i="1"/>
  <c r="BL1734" i="1"/>
  <c r="BL1733" i="1"/>
  <c r="BL1732" i="1"/>
  <c r="BL1731" i="1"/>
  <c r="BL1730" i="1"/>
  <c r="BL1729" i="1"/>
  <c r="BL1728" i="1"/>
  <c r="BL1727" i="1"/>
  <c r="BL1726" i="1"/>
  <c r="BL1725" i="1"/>
  <c r="BL1724" i="1"/>
  <c r="BL1723" i="1"/>
  <c r="BL1722" i="1"/>
  <c r="BL1721" i="1"/>
  <c r="BL1720" i="1"/>
  <c r="BL1719" i="1"/>
  <c r="BL1718" i="1"/>
  <c r="BL1717" i="1"/>
  <c r="BL1716" i="1"/>
  <c r="BL1715" i="1"/>
  <c r="BL1714" i="1"/>
  <c r="BL1713" i="1"/>
  <c r="BL1712" i="1"/>
  <c r="BL1711" i="1"/>
  <c r="BL1710" i="1"/>
  <c r="BL1709" i="1"/>
  <c r="BL1708" i="1"/>
  <c r="BL1707" i="1"/>
  <c r="BL1706" i="1"/>
  <c r="BL1705" i="1"/>
  <c r="BL1704" i="1"/>
  <c r="BL1703" i="1"/>
  <c r="BL1702" i="1"/>
  <c r="BL1701" i="1"/>
  <c r="BL1700" i="1"/>
  <c r="BL1699" i="1"/>
  <c r="BL1698" i="1"/>
  <c r="BL1697" i="1"/>
  <c r="BL1696" i="1"/>
  <c r="BL1695" i="1"/>
  <c r="BL1694" i="1"/>
  <c r="BL1693" i="1"/>
  <c r="BL1692" i="1"/>
  <c r="BL1691" i="1"/>
  <c r="BL1690" i="1"/>
  <c r="BL1689" i="1"/>
  <c r="BL1688" i="1"/>
  <c r="BL1687" i="1"/>
  <c r="BL1686" i="1"/>
  <c r="BL1685" i="1"/>
  <c r="BL1684" i="1"/>
  <c r="BL1683" i="1"/>
  <c r="BL1682" i="1"/>
  <c r="BL1681" i="1"/>
  <c r="BL1680" i="1"/>
  <c r="BL1679" i="1"/>
  <c r="BL1678" i="1"/>
  <c r="BL1677" i="1"/>
  <c r="BL1676" i="1"/>
  <c r="BL1675" i="1"/>
  <c r="BL1674" i="1"/>
  <c r="BL1673" i="1"/>
  <c r="BL1672" i="1"/>
  <c r="BL1671" i="1"/>
  <c r="BL1670" i="1"/>
  <c r="BL1669" i="1"/>
  <c r="BL1668" i="1"/>
  <c r="BL1667" i="1"/>
  <c r="BL1666" i="1"/>
  <c r="BL1665" i="1"/>
  <c r="BL1664" i="1"/>
  <c r="BL1663" i="1"/>
  <c r="BL1662" i="1"/>
  <c r="BL1661" i="1"/>
  <c r="BL1660" i="1"/>
  <c r="BL1659" i="1"/>
  <c r="BL1658" i="1"/>
  <c r="BL1657" i="1"/>
  <c r="BL1656" i="1"/>
  <c r="BL1655" i="1"/>
  <c r="BL1654" i="1"/>
  <c r="BL1653" i="1"/>
  <c r="BL1652" i="1"/>
  <c r="BL1651" i="1"/>
  <c r="BL1650" i="1"/>
  <c r="BL1649" i="1"/>
  <c r="BL1648" i="1"/>
  <c r="BL1647" i="1"/>
  <c r="BL1646" i="1"/>
  <c r="BL1645" i="1"/>
  <c r="BL1644" i="1"/>
  <c r="BL1643" i="1"/>
  <c r="BL1642" i="1"/>
  <c r="BL1641" i="1"/>
  <c r="BL1640" i="1"/>
  <c r="BL1639" i="1"/>
  <c r="BL1638" i="1"/>
  <c r="BL1637" i="1"/>
  <c r="BL1636" i="1"/>
  <c r="BL1635" i="1"/>
  <c r="BL1634" i="1"/>
  <c r="BL1633" i="1"/>
  <c r="BL1632" i="1"/>
  <c r="BL1631" i="1"/>
  <c r="BL1630" i="1"/>
  <c r="BL1629" i="1"/>
  <c r="BL1628" i="1"/>
  <c r="BL1627" i="1"/>
  <c r="BL1626" i="1"/>
  <c r="BL1625" i="1"/>
  <c r="BL1624" i="1"/>
  <c r="BL1623" i="1"/>
  <c r="BL1622" i="1"/>
  <c r="BL1621" i="1"/>
  <c r="BL1620" i="1"/>
  <c r="BL1619" i="1"/>
  <c r="BL1618" i="1"/>
  <c r="BL1617" i="1"/>
  <c r="BL1616" i="1"/>
  <c r="BL1615" i="1"/>
  <c r="BL1614" i="1"/>
  <c r="BL1613" i="1"/>
  <c r="BL1612" i="1"/>
  <c r="BL1611" i="1"/>
  <c r="BL1610" i="1"/>
  <c r="BL1609" i="1"/>
  <c r="BL1608" i="1"/>
  <c r="BL1607" i="1"/>
  <c r="BL1606" i="1"/>
  <c r="BL1605" i="1"/>
  <c r="BL1604" i="1"/>
  <c r="BL1603" i="1"/>
  <c r="BL1602" i="1"/>
  <c r="BL1601" i="1"/>
  <c r="BL1600" i="1"/>
  <c r="BL1599" i="1"/>
  <c r="BL1598" i="1"/>
  <c r="BL1597" i="1"/>
  <c r="BL1596" i="1"/>
  <c r="BL1595" i="1"/>
  <c r="BL1594" i="1"/>
  <c r="BL1593" i="1"/>
  <c r="BL1592" i="1"/>
  <c r="BL1591" i="1"/>
  <c r="BL1590" i="1"/>
  <c r="BL1589" i="1"/>
  <c r="BL1588" i="1"/>
  <c r="BL1587" i="1"/>
  <c r="BL1586" i="1"/>
  <c r="BL1585" i="1"/>
  <c r="BL1584" i="1"/>
  <c r="BL1583" i="1"/>
  <c r="BL1582" i="1"/>
  <c r="BL1581" i="1"/>
  <c r="BL1580" i="1"/>
  <c r="BL1579" i="1"/>
  <c r="BL1578" i="1"/>
  <c r="BL1577" i="1"/>
  <c r="BL1576" i="1"/>
  <c r="BL1575" i="1"/>
  <c r="BL1574" i="1"/>
  <c r="BL1573" i="1"/>
  <c r="BL1572" i="1"/>
  <c r="BL1571" i="1"/>
  <c r="BL1570" i="1"/>
  <c r="BL1569" i="1"/>
  <c r="BL1568" i="1"/>
  <c r="BL1567" i="1"/>
  <c r="BL1566" i="1"/>
  <c r="BL1565" i="1"/>
  <c r="BL1564" i="1"/>
  <c r="BL1563" i="1"/>
  <c r="BL1562" i="1"/>
  <c r="BL1561" i="1"/>
  <c r="BL1560" i="1"/>
  <c r="BL1559" i="1"/>
  <c r="BL1558" i="1"/>
  <c r="BL1557" i="1"/>
  <c r="BL1556" i="1"/>
  <c r="BL1555" i="1"/>
  <c r="BL1554" i="1"/>
  <c r="BL1553" i="1"/>
  <c r="BL1552" i="1"/>
  <c r="BL1551" i="1"/>
  <c r="BL1550" i="1"/>
  <c r="BL1549" i="1"/>
  <c r="BL1548" i="1"/>
  <c r="BL1547" i="1"/>
  <c r="BL1546" i="1"/>
  <c r="BL1545" i="1"/>
  <c r="BL1544" i="1"/>
  <c r="BL1543" i="1"/>
  <c r="BL1542" i="1"/>
  <c r="BL1541" i="1"/>
  <c r="BL1540" i="1"/>
  <c r="BL1539" i="1"/>
  <c r="BL1538" i="1"/>
  <c r="BL1537" i="1"/>
  <c r="BL1536" i="1"/>
  <c r="BL1535" i="1"/>
  <c r="BL1534" i="1"/>
  <c r="BL1533" i="1"/>
  <c r="BL1532" i="1"/>
  <c r="BL1531" i="1"/>
  <c r="BL1530" i="1"/>
  <c r="BL1529" i="1"/>
  <c r="BL1528" i="1"/>
  <c r="BL1527" i="1"/>
  <c r="BL1526" i="1"/>
  <c r="BL1525" i="1"/>
  <c r="BL1524" i="1"/>
  <c r="BL1523" i="1"/>
  <c r="BL1522" i="1"/>
  <c r="BL1521" i="1"/>
  <c r="BL1520" i="1"/>
  <c r="BL1519" i="1"/>
  <c r="BL1518" i="1"/>
  <c r="BL1517" i="1"/>
  <c r="BL1516" i="1"/>
  <c r="BL1515" i="1"/>
  <c r="BL1514" i="1"/>
  <c r="BL1513" i="1"/>
  <c r="BL1512" i="1"/>
  <c r="BL1511" i="1"/>
  <c r="BL1510" i="1"/>
  <c r="BL1509" i="1"/>
  <c r="BL1508" i="1"/>
  <c r="BL1507" i="1"/>
  <c r="BL1506" i="1"/>
  <c r="BL1505" i="1"/>
  <c r="BL1504" i="1"/>
  <c r="BL1503" i="1"/>
  <c r="BL1502" i="1"/>
  <c r="BL1501" i="1"/>
  <c r="BL1500" i="1"/>
  <c r="BL1499" i="1"/>
  <c r="BL1498" i="1"/>
  <c r="BL1497" i="1"/>
  <c r="BL1496" i="1"/>
  <c r="BL1495" i="1"/>
  <c r="BL1494" i="1"/>
  <c r="BL1493" i="1"/>
  <c r="BL1492" i="1"/>
  <c r="BL1491" i="1"/>
  <c r="BL1490" i="1"/>
  <c r="BL1489" i="1"/>
  <c r="BL1488" i="1"/>
  <c r="BL1487" i="1"/>
  <c r="BL1486" i="1"/>
  <c r="BL1485" i="1"/>
  <c r="BL1484" i="1"/>
  <c r="BL1483" i="1"/>
  <c r="BL1482" i="1"/>
  <c r="BL1481" i="1"/>
  <c r="BL1480" i="1"/>
  <c r="BL1479" i="1"/>
  <c r="BL1478" i="1"/>
  <c r="BL1477" i="1"/>
  <c r="BL1476" i="1"/>
  <c r="BL1475" i="1"/>
  <c r="BL1474" i="1"/>
  <c r="BL1473" i="1"/>
  <c r="BL1472" i="1"/>
  <c r="BL1471" i="1"/>
  <c r="BL1470" i="1"/>
  <c r="BL1469" i="1"/>
  <c r="BL1468" i="1"/>
  <c r="BL1467" i="1"/>
  <c r="BL1466" i="1"/>
  <c r="BL1465" i="1"/>
  <c r="BL1464" i="1"/>
  <c r="BL1463" i="1"/>
  <c r="BL1462" i="1"/>
  <c r="BL1461" i="1"/>
  <c r="BL1460" i="1"/>
  <c r="BL1459" i="1"/>
  <c r="BL1458" i="1"/>
  <c r="BL1457" i="1"/>
  <c r="BL1456" i="1"/>
  <c r="BL1455" i="1"/>
  <c r="BL1454" i="1"/>
  <c r="BL1453" i="1"/>
  <c r="BL1452" i="1"/>
  <c r="BL1451" i="1"/>
  <c r="BL1450" i="1"/>
  <c r="BL1449" i="1"/>
  <c r="BL1448" i="1"/>
  <c r="BL1447" i="1"/>
  <c r="BL1446" i="1"/>
  <c r="BL1445" i="1"/>
  <c r="BL1444" i="1"/>
  <c r="BL1443" i="1"/>
  <c r="BL1442" i="1"/>
  <c r="BL1441" i="1"/>
  <c r="BL1440" i="1"/>
  <c r="BL1439" i="1"/>
  <c r="BL1438" i="1"/>
  <c r="BL1437" i="1"/>
  <c r="BL1436" i="1"/>
  <c r="BL1435" i="1"/>
  <c r="BL1434" i="1"/>
  <c r="BL1433" i="1"/>
  <c r="BL1432" i="1"/>
  <c r="BL1431" i="1"/>
  <c r="BL1430" i="1"/>
  <c r="BL1429" i="1"/>
  <c r="BL1428" i="1"/>
  <c r="BL1427" i="1"/>
  <c r="BL1426" i="1"/>
  <c r="BL1425" i="1"/>
  <c r="BL1424" i="1"/>
  <c r="BL1423" i="1"/>
  <c r="BL1422" i="1"/>
  <c r="BL1421" i="1"/>
  <c r="BL1420" i="1"/>
  <c r="BL1419" i="1"/>
  <c r="BL1418" i="1"/>
  <c r="BL1417" i="1"/>
  <c r="BL1416" i="1"/>
  <c r="BL1415" i="1"/>
  <c r="BL1414" i="1"/>
  <c r="BL1413" i="1"/>
  <c r="BL1412" i="1"/>
  <c r="BL1411" i="1"/>
  <c r="BL1410" i="1"/>
  <c r="BL1409" i="1"/>
  <c r="BL1408" i="1"/>
  <c r="BL1407" i="1"/>
  <c r="BL1406" i="1"/>
  <c r="BL1405" i="1"/>
  <c r="BL1404" i="1"/>
  <c r="BL1403" i="1"/>
  <c r="BL1402" i="1"/>
  <c r="BL1401" i="1"/>
  <c r="BL1400" i="1"/>
  <c r="BL1399" i="1"/>
  <c r="BL1398" i="1"/>
  <c r="BL1397" i="1"/>
  <c r="BL1396" i="1"/>
  <c r="BL1395" i="1"/>
  <c r="BL1394" i="1"/>
  <c r="BL1393" i="1"/>
  <c r="BL1392" i="1"/>
  <c r="BL1391" i="1"/>
  <c r="BL1390" i="1"/>
  <c r="BL1389" i="1"/>
  <c r="BL1388" i="1"/>
  <c r="BL1387" i="1"/>
  <c r="BL1386" i="1"/>
  <c r="BL1385" i="1"/>
  <c r="BL1384" i="1"/>
  <c r="BL1383" i="1"/>
  <c r="BL1382" i="1"/>
  <c r="BL1381" i="1"/>
  <c r="BL1380" i="1"/>
  <c r="BL1379" i="1"/>
  <c r="BL1378" i="1"/>
  <c r="BL1377" i="1"/>
  <c r="BL1376" i="1"/>
  <c r="BL1375" i="1"/>
  <c r="BL1374" i="1"/>
  <c r="BL1373" i="1"/>
  <c r="BL1372" i="1"/>
  <c r="BL1371" i="1"/>
  <c r="BL1370" i="1"/>
  <c r="BL1369" i="1"/>
  <c r="BL1368" i="1"/>
  <c r="BL1367" i="1"/>
  <c r="BL1366" i="1"/>
  <c r="BL1365" i="1"/>
  <c r="BL1364" i="1"/>
  <c r="BL1363" i="1"/>
  <c r="BL1362" i="1"/>
  <c r="BL1361" i="1"/>
  <c r="BL1360" i="1"/>
  <c r="BL1359" i="1"/>
  <c r="BL1358" i="1"/>
  <c r="BL1357" i="1"/>
  <c r="BL1356" i="1"/>
  <c r="BL1355" i="1"/>
  <c r="BL1354" i="1"/>
  <c r="BL1353" i="1"/>
  <c r="BL1352" i="1"/>
  <c r="BL1351" i="1"/>
  <c r="BL1350" i="1"/>
  <c r="BL1349" i="1"/>
  <c r="BL1348" i="1"/>
  <c r="BL1347" i="1"/>
  <c r="BL1346" i="1"/>
  <c r="BL1345" i="1"/>
  <c r="BL1344" i="1"/>
  <c r="BL1343" i="1"/>
  <c r="BL1342" i="1"/>
  <c r="BL1341" i="1"/>
  <c r="BL1340" i="1"/>
  <c r="BL1339" i="1"/>
  <c r="BL1338" i="1"/>
  <c r="BL1337" i="1"/>
  <c r="BL1336" i="1"/>
  <c r="BL1335" i="1"/>
  <c r="BL1334" i="1"/>
  <c r="BL1333" i="1"/>
  <c r="BL1332" i="1"/>
  <c r="BL1331" i="1"/>
  <c r="BL1330" i="1"/>
  <c r="BL1329" i="1"/>
  <c r="BL1328" i="1"/>
  <c r="BL1327" i="1"/>
  <c r="BL1326" i="1"/>
  <c r="BL1325" i="1"/>
  <c r="BL1324" i="1"/>
  <c r="BL1323" i="1"/>
  <c r="BL1322" i="1"/>
  <c r="BL1321" i="1"/>
  <c r="BL1320" i="1"/>
  <c r="BL1319" i="1"/>
  <c r="BL1318" i="1"/>
  <c r="BL1317" i="1"/>
  <c r="BL1316" i="1"/>
  <c r="BL1315" i="1"/>
  <c r="BL1314" i="1"/>
  <c r="BL1313" i="1"/>
  <c r="BL1312" i="1"/>
  <c r="BL1311" i="1"/>
  <c r="BL1310" i="1"/>
  <c r="BL1309" i="1"/>
  <c r="BL1308" i="1"/>
  <c r="BL1307" i="1"/>
  <c r="BL1306" i="1"/>
  <c r="BL1305" i="1"/>
  <c r="BL1304" i="1"/>
  <c r="BL1303" i="1"/>
  <c r="BL1302" i="1"/>
  <c r="BL1301" i="1"/>
  <c r="BL1300" i="1"/>
  <c r="BL1299" i="1"/>
  <c r="BL1298" i="1"/>
  <c r="BL1297" i="1"/>
  <c r="BL1296" i="1"/>
  <c r="BL1295" i="1"/>
  <c r="BL1294" i="1"/>
  <c r="BL1293" i="1"/>
  <c r="BL1292" i="1"/>
  <c r="BL1291" i="1"/>
  <c r="BL1290" i="1"/>
  <c r="BL1289" i="1"/>
  <c r="BL1288" i="1"/>
  <c r="BL1287" i="1"/>
  <c r="BL1286" i="1"/>
  <c r="BL1285" i="1"/>
  <c r="BL1284" i="1"/>
  <c r="BL1283" i="1"/>
  <c r="BL1282" i="1"/>
  <c r="BL1281" i="1"/>
  <c r="BL1280" i="1"/>
  <c r="BL1279" i="1"/>
  <c r="BL1278" i="1"/>
  <c r="BL1277" i="1"/>
  <c r="BL1276" i="1"/>
  <c r="BL1275" i="1"/>
  <c r="BL1274" i="1"/>
  <c r="BL1273" i="1"/>
  <c r="BL1272" i="1"/>
  <c r="BL1271" i="1"/>
  <c r="BL1270" i="1"/>
  <c r="BL1269" i="1"/>
  <c r="BL1268" i="1"/>
  <c r="BL1267" i="1"/>
  <c r="BL1266" i="1"/>
  <c r="BL1265" i="1"/>
  <c r="BL1264" i="1"/>
  <c r="BL1263" i="1"/>
  <c r="BL1262" i="1"/>
  <c r="BL1261" i="1"/>
  <c r="BL1260" i="1"/>
  <c r="BL1259" i="1"/>
  <c r="BL1258" i="1"/>
  <c r="BL1257" i="1"/>
  <c r="BL1256" i="1"/>
  <c r="BL1255" i="1"/>
  <c r="BL1254" i="1"/>
  <c r="BL1253" i="1"/>
  <c r="BL1252" i="1"/>
  <c r="BL1251" i="1"/>
  <c r="BL1250" i="1"/>
  <c r="BL1249" i="1"/>
  <c r="BL1248" i="1"/>
  <c r="BL1247" i="1"/>
  <c r="BL1246" i="1"/>
  <c r="BL1245" i="1"/>
  <c r="BL1244" i="1"/>
  <c r="BL1243" i="1"/>
  <c r="BL1242" i="1"/>
  <c r="BL1241" i="1"/>
  <c r="BL1240" i="1"/>
  <c r="BL1239" i="1"/>
  <c r="BL1238" i="1"/>
  <c r="BL1237" i="1"/>
  <c r="BL1236" i="1"/>
  <c r="BL1235" i="1"/>
  <c r="BL1234" i="1"/>
  <c r="BL1233" i="1"/>
  <c r="BL1232" i="1"/>
  <c r="BL1231" i="1"/>
  <c r="BL1230" i="1"/>
  <c r="BL1229" i="1"/>
  <c r="BL1228" i="1"/>
  <c r="BL1227" i="1"/>
  <c r="BL1226" i="1"/>
  <c r="BL1225" i="1"/>
  <c r="BL1224" i="1"/>
  <c r="BL1223" i="1"/>
  <c r="BL1222" i="1"/>
  <c r="BL1221" i="1"/>
  <c r="BL1220" i="1"/>
  <c r="BL1219" i="1"/>
  <c r="BL1218" i="1"/>
  <c r="BL1217" i="1"/>
  <c r="BL1216" i="1"/>
  <c r="BL1215" i="1"/>
  <c r="BL1214" i="1"/>
  <c r="BL1213" i="1"/>
  <c r="BL1212" i="1"/>
  <c r="BL1211" i="1"/>
  <c r="BL1210" i="1"/>
  <c r="BL1209" i="1"/>
  <c r="BL1208" i="1"/>
  <c r="BL1207" i="1"/>
  <c r="BL1206" i="1"/>
  <c r="BL1205" i="1"/>
  <c r="BL1204" i="1"/>
  <c r="BL1203" i="1"/>
  <c r="BL1202" i="1"/>
  <c r="BL1201" i="1"/>
  <c r="BL1200" i="1"/>
  <c r="BL1199" i="1"/>
  <c r="BL1198" i="1"/>
  <c r="BL1197" i="1"/>
  <c r="BL1196" i="1"/>
  <c r="BL1195" i="1"/>
  <c r="BL1194" i="1"/>
  <c r="BL1193" i="1"/>
  <c r="BL1192" i="1"/>
  <c r="BL1191" i="1"/>
  <c r="BL1190" i="1"/>
  <c r="BL1189" i="1"/>
  <c r="BL1188" i="1"/>
  <c r="BL1187" i="1"/>
  <c r="BL1186" i="1"/>
  <c r="BL1185" i="1"/>
  <c r="BL1184" i="1"/>
  <c r="BL1183" i="1"/>
  <c r="BL1182" i="1"/>
  <c r="BL1181" i="1"/>
  <c r="BL1180" i="1"/>
  <c r="BL1179" i="1"/>
  <c r="BL1178" i="1"/>
  <c r="BL1177" i="1"/>
  <c r="BL1176" i="1"/>
  <c r="BL1175" i="1"/>
  <c r="BL1174" i="1"/>
  <c r="BL1173" i="1"/>
  <c r="BL1172" i="1"/>
  <c r="BL1171" i="1"/>
  <c r="BL1170" i="1"/>
  <c r="BL1169" i="1"/>
  <c r="BL1168" i="1"/>
  <c r="BL1167" i="1"/>
  <c r="BL1166" i="1"/>
  <c r="BL1165" i="1"/>
  <c r="BL1164" i="1"/>
  <c r="BL1163" i="1"/>
  <c r="BL1162" i="1"/>
  <c r="BL1161" i="1"/>
  <c r="BL1160" i="1"/>
  <c r="BL1159" i="1"/>
  <c r="BL1158" i="1"/>
  <c r="BL1157" i="1"/>
  <c r="BL1156" i="1"/>
  <c r="BL1155" i="1"/>
  <c r="BL1154" i="1"/>
  <c r="BL1153" i="1"/>
  <c r="BL1152" i="1"/>
  <c r="BL1151" i="1"/>
  <c r="BL1150" i="1"/>
  <c r="BL1149" i="1"/>
  <c r="BL1148" i="1"/>
  <c r="BL1147" i="1"/>
  <c r="BL1146" i="1"/>
  <c r="BL1145" i="1"/>
  <c r="BL1144" i="1"/>
  <c r="BL1143" i="1"/>
  <c r="BL1142" i="1"/>
  <c r="BL1141" i="1"/>
  <c r="BL1140" i="1"/>
  <c r="BL1139" i="1"/>
  <c r="BL1138" i="1"/>
  <c r="BL1137" i="1"/>
  <c r="BL1136" i="1"/>
  <c r="BL1135" i="1"/>
  <c r="BL1134" i="1"/>
  <c r="BL1133" i="1"/>
  <c r="BL1132" i="1"/>
  <c r="BL1131" i="1"/>
  <c r="BL1130" i="1"/>
  <c r="BL1129" i="1"/>
  <c r="BL1128" i="1"/>
  <c r="BL1127" i="1"/>
  <c r="BL1126" i="1"/>
  <c r="BL1125" i="1"/>
  <c r="BL1124" i="1"/>
  <c r="BL1123" i="1"/>
  <c r="BL1122" i="1"/>
  <c r="BL1121" i="1"/>
  <c r="BL1120" i="1"/>
  <c r="BL1119" i="1"/>
  <c r="BL1118" i="1"/>
  <c r="BL1117" i="1"/>
  <c r="BL1116" i="1"/>
  <c r="BL1115" i="1"/>
  <c r="BL1114" i="1"/>
  <c r="BL1113" i="1"/>
  <c r="BL1112" i="1"/>
  <c r="BL1111" i="1"/>
  <c r="BL1110" i="1"/>
  <c r="BL1109" i="1"/>
  <c r="BL1108" i="1"/>
  <c r="BL1107" i="1"/>
  <c r="BL1106" i="1"/>
  <c r="BL1105" i="1"/>
  <c r="BL1104" i="1"/>
  <c r="BL1103" i="1"/>
  <c r="BL1102" i="1"/>
  <c r="BL1101" i="1"/>
  <c r="BL1100" i="1"/>
  <c r="BL1099" i="1"/>
  <c r="BL1098" i="1"/>
  <c r="BL1097" i="1"/>
  <c r="BL1096" i="1"/>
  <c r="BL1095" i="1"/>
  <c r="BL1094" i="1"/>
  <c r="BL1093" i="1"/>
  <c r="BL1092" i="1"/>
  <c r="BL1091" i="1"/>
  <c r="BL1090" i="1"/>
  <c r="BL1089" i="1"/>
  <c r="BL1088" i="1"/>
  <c r="BL1087" i="1"/>
  <c r="BL1086" i="1"/>
  <c r="BL1085" i="1"/>
  <c r="BL1084" i="1"/>
  <c r="BL1083" i="1"/>
  <c r="BL1082" i="1"/>
  <c r="BL1081" i="1"/>
  <c r="BL1080" i="1"/>
  <c r="BL1079" i="1"/>
  <c r="BL1078" i="1"/>
  <c r="BL1077" i="1"/>
  <c r="BL1076" i="1"/>
  <c r="BL1075" i="1"/>
  <c r="BL1074" i="1"/>
  <c r="BL1073" i="1"/>
  <c r="BL1072" i="1"/>
  <c r="BL1071" i="1"/>
  <c r="BL1070" i="1"/>
  <c r="BL1069" i="1"/>
  <c r="BL1068" i="1"/>
  <c r="BL1067" i="1"/>
  <c r="BL1066" i="1"/>
  <c r="BL1065" i="1"/>
  <c r="BL1064" i="1"/>
  <c r="BL1063" i="1"/>
  <c r="BL1062" i="1"/>
  <c r="BL1061" i="1"/>
  <c r="BL1060" i="1"/>
  <c r="BL1059" i="1"/>
  <c r="BL1058" i="1"/>
  <c r="BL1057" i="1"/>
  <c r="BL1056" i="1"/>
  <c r="BL1055" i="1"/>
  <c r="BL1054" i="1"/>
  <c r="BL1053" i="1"/>
  <c r="BL1052" i="1"/>
  <c r="BL1051" i="1"/>
  <c r="BL1050" i="1"/>
  <c r="BL1049" i="1"/>
  <c r="BL1048" i="1"/>
  <c r="BL1047" i="1"/>
  <c r="BL1046" i="1"/>
  <c r="BL1045" i="1"/>
  <c r="BL1044" i="1"/>
  <c r="BL1043" i="1"/>
  <c r="BL1042" i="1"/>
  <c r="BL1041" i="1"/>
  <c r="BL1040" i="1"/>
  <c r="BL1039" i="1"/>
  <c r="BL1038" i="1"/>
  <c r="BL1037" i="1"/>
  <c r="BL1036" i="1"/>
  <c r="BL1035" i="1"/>
  <c r="BL1034" i="1"/>
  <c r="BL1033" i="1"/>
  <c r="BL1032" i="1"/>
  <c r="BL1031" i="1"/>
  <c r="BL1030" i="1"/>
  <c r="BL1029" i="1"/>
  <c r="BL1028" i="1"/>
  <c r="BL1027" i="1"/>
  <c r="BL1026" i="1"/>
  <c r="BL1025" i="1"/>
  <c r="BL1024" i="1"/>
  <c r="BL1023" i="1"/>
  <c r="BL1022" i="1"/>
  <c r="BL1021" i="1"/>
  <c r="BL1020" i="1"/>
  <c r="BL1019" i="1"/>
  <c r="BL1018" i="1"/>
  <c r="BL1017" i="1"/>
  <c r="BL1016" i="1"/>
  <c r="BL1015" i="1"/>
  <c r="BL1014" i="1"/>
  <c r="BL1013" i="1"/>
  <c r="BL1012" i="1"/>
  <c r="BL1011" i="1"/>
  <c r="BL1010" i="1"/>
  <c r="BL1009" i="1"/>
  <c r="BL1008" i="1"/>
  <c r="BL1007" i="1"/>
  <c r="BL1006" i="1"/>
  <c r="BL1005" i="1"/>
  <c r="BL1004" i="1"/>
  <c r="BL1003" i="1"/>
  <c r="BL1002" i="1"/>
  <c r="BL1001" i="1"/>
  <c r="BL1000" i="1"/>
  <c r="BL999" i="1"/>
  <c r="BL998" i="1"/>
  <c r="BL997" i="1"/>
  <c r="BL996" i="1"/>
  <c r="BL995" i="1"/>
  <c r="BL994" i="1"/>
  <c r="BL993" i="1"/>
  <c r="BL992" i="1"/>
  <c r="BL991" i="1"/>
  <c r="BL990" i="1"/>
  <c r="BL989" i="1"/>
  <c r="BL988" i="1"/>
  <c r="BL987" i="1"/>
  <c r="BL986" i="1"/>
  <c r="BL985" i="1"/>
  <c r="BL984" i="1"/>
  <c r="BL983" i="1"/>
  <c r="BL982" i="1"/>
  <c r="BL981" i="1"/>
  <c r="BL980" i="1"/>
  <c r="BL979" i="1"/>
  <c r="BL978" i="1"/>
  <c r="BL977" i="1"/>
  <c r="BL976" i="1"/>
  <c r="BL975" i="1"/>
  <c r="BL974" i="1"/>
  <c r="BL973" i="1"/>
  <c r="BL972" i="1"/>
  <c r="BL971" i="1"/>
  <c r="BL970" i="1"/>
  <c r="BL969" i="1"/>
  <c r="BL968" i="1"/>
  <c r="BL967" i="1"/>
  <c r="BL966" i="1"/>
  <c r="BL965" i="1"/>
  <c r="BL964" i="1"/>
  <c r="BL963" i="1"/>
  <c r="BL962" i="1"/>
  <c r="BL961" i="1"/>
  <c r="BL960" i="1"/>
  <c r="BL959" i="1"/>
  <c r="BL958" i="1"/>
  <c r="BL957" i="1"/>
  <c r="BL956" i="1"/>
  <c r="BL955" i="1"/>
  <c r="BL954" i="1"/>
  <c r="BL953" i="1"/>
  <c r="BL952" i="1"/>
  <c r="BL951" i="1"/>
  <c r="BL950" i="1"/>
  <c r="BL949" i="1"/>
  <c r="BL948" i="1"/>
  <c r="BL947" i="1"/>
  <c r="BL946" i="1"/>
  <c r="BL945" i="1"/>
  <c r="BL944" i="1"/>
  <c r="BL943" i="1"/>
  <c r="BL942" i="1"/>
  <c r="BL941" i="1"/>
  <c r="BL940" i="1"/>
  <c r="BL939" i="1"/>
  <c r="BL938" i="1"/>
  <c r="BL937" i="1"/>
  <c r="BL936" i="1"/>
  <c r="BL935" i="1"/>
  <c r="BL934" i="1"/>
  <c r="BL933" i="1"/>
  <c r="BL932" i="1"/>
  <c r="BL931" i="1"/>
  <c r="BL930" i="1"/>
  <c r="BL929" i="1"/>
  <c r="BL928" i="1"/>
  <c r="BL927" i="1"/>
  <c r="BL926" i="1"/>
  <c r="BL925" i="1"/>
  <c r="BL924" i="1"/>
  <c r="BL923" i="1"/>
  <c r="BL922" i="1"/>
  <c r="BL921" i="1"/>
  <c r="BL920" i="1"/>
  <c r="BL919" i="1"/>
  <c r="BL918" i="1"/>
  <c r="BL917" i="1"/>
  <c r="BL916" i="1"/>
  <c r="BL915" i="1"/>
  <c r="BL914" i="1"/>
  <c r="BL913" i="1"/>
  <c r="BL912" i="1"/>
  <c r="BL911" i="1"/>
  <c r="BL910" i="1"/>
  <c r="BL909" i="1"/>
  <c r="BL908" i="1"/>
  <c r="BL907" i="1"/>
  <c r="BL906" i="1"/>
  <c r="BL905" i="1"/>
  <c r="BL904" i="1"/>
  <c r="BL903" i="1"/>
  <c r="BL902" i="1"/>
  <c r="BL901" i="1"/>
  <c r="BL900" i="1"/>
  <c r="BL899" i="1"/>
  <c r="BL898" i="1"/>
  <c r="BL897" i="1"/>
  <c r="BL896" i="1"/>
  <c r="BL895" i="1"/>
  <c r="BL894" i="1"/>
  <c r="BL893" i="1"/>
  <c r="BL892" i="1"/>
  <c r="BL891" i="1"/>
  <c r="BL890" i="1"/>
  <c r="BL889" i="1"/>
  <c r="BL888" i="1"/>
  <c r="BL887" i="1"/>
  <c r="BL886" i="1"/>
  <c r="BL885" i="1"/>
  <c r="BL884" i="1"/>
  <c r="BL883" i="1"/>
  <c r="BL882" i="1"/>
  <c r="BL881" i="1"/>
  <c r="BL880" i="1"/>
  <c r="BL879" i="1"/>
  <c r="BL878" i="1"/>
  <c r="BL877" i="1"/>
  <c r="BL876" i="1"/>
  <c r="BL875" i="1"/>
  <c r="BL874" i="1"/>
  <c r="BL873" i="1"/>
  <c r="BL872" i="1"/>
  <c r="BL871" i="1"/>
  <c r="BL870" i="1"/>
  <c r="BL869" i="1"/>
  <c r="BL868" i="1"/>
  <c r="BL867" i="1"/>
  <c r="BL866" i="1"/>
  <c r="BL865" i="1"/>
  <c r="BL864" i="1"/>
  <c r="BL863" i="1"/>
  <c r="BL862" i="1"/>
  <c r="BL861" i="1"/>
  <c r="BL860" i="1"/>
  <c r="BL859" i="1"/>
  <c r="BL858" i="1"/>
  <c r="BL857" i="1"/>
  <c r="BL856" i="1"/>
  <c r="BL855" i="1"/>
  <c r="BL854" i="1"/>
  <c r="BL853" i="1"/>
  <c r="BL852" i="1"/>
  <c r="BL851" i="1"/>
  <c r="BL850" i="1"/>
  <c r="BL849" i="1"/>
  <c r="BL848" i="1"/>
  <c r="BL847" i="1"/>
  <c r="BL846" i="1"/>
  <c r="BL845" i="1"/>
  <c r="BL844" i="1"/>
  <c r="BL843" i="1"/>
  <c r="BL842" i="1"/>
  <c r="BL841" i="1"/>
  <c r="BL840" i="1"/>
  <c r="BL839" i="1"/>
  <c r="BL838" i="1"/>
  <c r="BL837" i="1"/>
  <c r="BL836" i="1"/>
  <c r="BL835" i="1"/>
  <c r="BL834" i="1"/>
  <c r="BL833" i="1"/>
  <c r="BL832" i="1"/>
  <c r="BL831" i="1"/>
  <c r="BL830" i="1"/>
  <c r="BL829" i="1"/>
  <c r="BL828" i="1"/>
  <c r="BL827" i="1"/>
  <c r="BL826" i="1"/>
  <c r="BL825" i="1"/>
  <c r="BL824" i="1"/>
  <c r="BL823" i="1"/>
  <c r="BL822" i="1"/>
  <c r="BL821" i="1"/>
  <c r="BL820" i="1"/>
  <c r="BL819" i="1"/>
  <c r="BL818" i="1"/>
  <c r="BL817" i="1"/>
  <c r="BL816" i="1"/>
  <c r="BL815" i="1"/>
  <c r="BL814" i="1"/>
  <c r="BL813" i="1"/>
  <c r="BL812" i="1"/>
  <c r="BL811" i="1"/>
  <c r="BL810" i="1"/>
  <c r="BL809" i="1"/>
  <c r="BL808" i="1"/>
  <c r="BL807" i="1"/>
  <c r="BL806" i="1"/>
  <c r="BL805" i="1"/>
  <c r="BL804" i="1"/>
  <c r="BL803" i="1"/>
  <c r="BL802" i="1"/>
  <c r="BL801" i="1"/>
  <c r="BL800" i="1"/>
  <c r="BL799" i="1"/>
  <c r="BL798" i="1"/>
  <c r="BL797" i="1"/>
  <c r="BL796" i="1"/>
  <c r="BL795" i="1"/>
  <c r="BL794" i="1"/>
  <c r="BL793" i="1"/>
  <c r="BL792" i="1"/>
  <c r="BL791" i="1"/>
  <c r="BL790" i="1"/>
  <c r="BL789" i="1"/>
  <c r="BL788" i="1"/>
  <c r="BL787" i="1"/>
  <c r="BL786" i="1"/>
  <c r="BL785" i="1"/>
  <c r="BL784" i="1"/>
  <c r="BL783" i="1"/>
  <c r="BL782" i="1"/>
  <c r="BL781" i="1"/>
  <c r="BL780" i="1"/>
  <c r="BL779" i="1"/>
  <c r="BL778" i="1"/>
  <c r="BL777" i="1"/>
  <c r="BL776" i="1"/>
  <c r="BL775" i="1"/>
  <c r="BL774" i="1"/>
  <c r="BL773" i="1"/>
  <c r="BL772" i="1"/>
  <c r="BL771" i="1"/>
  <c r="BL770" i="1"/>
  <c r="BL769" i="1"/>
  <c r="BL768" i="1"/>
  <c r="BL767" i="1"/>
  <c r="BL766" i="1"/>
  <c r="BL765" i="1"/>
  <c r="BL764" i="1"/>
  <c r="BL763" i="1"/>
  <c r="BL762" i="1"/>
  <c r="BL761" i="1"/>
  <c r="BL760" i="1"/>
  <c r="BL759" i="1"/>
  <c r="BL758" i="1"/>
  <c r="BL757" i="1"/>
  <c r="BL756" i="1"/>
  <c r="BL755" i="1"/>
  <c r="BL754" i="1"/>
  <c r="BL753" i="1"/>
  <c r="BL752" i="1"/>
  <c r="BL751" i="1"/>
  <c r="BL750" i="1"/>
  <c r="BL749" i="1"/>
  <c r="BL748" i="1"/>
  <c r="BL747" i="1"/>
  <c r="BL746" i="1"/>
  <c r="BL745" i="1"/>
  <c r="BL744" i="1"/>
  <c r="BL743" i="1"/>
  <c r="BL742" i="1"/>
  <c r="BL741" i="1"/>
  <c r="BL740" i="1"/>
  <c r="BL739" i="1"/>
  <c r="BL738" i="1"/>
  <c r="BL737" i="1"/>
  <c r="BL736" i="1"/>
  <c r="BL735" i="1"/>
  <c r="BL734" i="1"/>
  <c r="BL733" i="1"/>
  <c r="BL732" i="1"/>
  <c r="BL731" i="1"/>
  <c r="BL730" i="1"/>
  <c r="BL729" i="1"/>
  <c r="BL728" i="1"/>
  <c r="BL727" i="1"/>
  <c r="BL726" i="1"/>
  <c r="BL725" i="1"/>
  <c r="BL724" i="1"/>
  <c r="BL723" i="1"/>
  <c r="BL722" i="1"/>
  <c r="BL721" i="1"/>
  <c r="BL720" i="1"/>
  <c r="BL719" i="1"/>
  <c r="BL718" i="1"/>
  <c r="BL717" i="1"/>
  <c r="BL716" i="1"/>
  <c r="BL715" i="1"/>
  <c r="BL714" i="1"/>
  <c r="BL713" i="1"/>
  <c r="BL712" i="1"/>
  <c r="BL711" i="1"/>
  <c r="BL710" i="1"/>
  <c r="BL709" i="1"/>
  <c r="BL708" i="1"/>
  <c r="BL707" i="1"/>
  <c r="BL706" i="1"/>
  <c r="BL705" i="1"/>
  <c r="BL704" i="1"/>
  <c r="BL703" i="1"/>
  <c r="BL702" i="1"/>
  <c r="BL701" i="1"/>
  <c r="BL700" i="1"/>
  <c r="BL699" i="1"/>
  <c r="BL698" i="1"/>
  <c r="BL697" i="1"/>
  <c r="BL696" i="1"/>
  <c r="BL695" i="1"/>
  <c r="BL694" i="1"/>
  <c r="BL693" i="1"/>
  <c r="BL692" i="1"/>
  <c r="BL691" i="1"/>
  <c r="BL690" i="1"/>
  <c r="BL689" i="1"/>
  <c r="BL688" i="1"/>
  <c r="BL687" i="1"/>
  <c r="BL686" i="1"/>
  <c r="BL685" i="1"/>
  <c r="BL684" i="1"/>
  <c r="BL683" i="1"/>
  <c r="BL682" i="1"/>
  <c r="BL681" i="1"/>
  <c r="BL680" i="1"/>
  <c r="BL679" i="1"/>
  <c r="BL678" i="1"/>
  <c r="BL677" i="1"/>
  <c r="BL676" i="1"/>
  <c r="BL675" i="1"/>
  <c r="BL674" i="1"/>
  <c r="BL673" i="1"/>
  <c r="BL672" i="1"/>
  <c r="BL671" i="1"/>
  <c r="BL670" i="1"/>
  <c r="BL669" i="1"/>
  <c r="BL668" i="1"/>
  <c r="BL667" i="1"/>
  <c r="BL666" i="1"/>
  <c r="BL665" i="1"/>
  <c r="BL664" i="1"/>
  <c r="BL663" i="1"/>
  <c r="BL662" i="1"/>
  <c r="BL661" i="1"/>
  <c r="BL660" i="1"/>
  <c r="BL659" i="1"/>
  <c r="BL658" i="1"/>
  <c r="BL657" i="1"/>
  <c r="BL656" i="1"/>
  <c r="BL655" i="1"/>
  <c r="BL654" i="1"/>
  <c r="BL653" i="1"/>
  <c r="BL652" i="1"/>
  <c r="BL651" i="1"/>
  <c r="BL650" i="1"/>
  <c r="BL649" i="1"/>
  <c r="BL648" i="1"/>
  <c r="BL647" i="1"/>
  <c r="BL646" i="1"/>
  <c r="BL645" i="1"/>
  <c r="BL644" i="1"/>
  <c r="BL643" i="1"/>
  <c r="BL642" i="1"/>
  <c r="BL641" i="1"/>
  <c r="BL640" i="1"/>
  <c r="BL639" i="1"/>
  <c r="BL638" i="1"/>
  <c r="BL637" i="1"/>
  <c r="BL636" i="1"/>
  <c r="BL635" i="1"/>
  <c r="BL634" i="1"/>
  <c r="BL633" i="1"/>
  <c r="BL632" i="1"/>
  <c r="BL631" i="1"/>
  <c r="BL630" i="1"/>
  <c r="BL629" i="1"/>
  <c r="BL628" i="1"/>
  <c r="BL627" i="1"/>
  <c r="BL626" i="1"/>
  <c r="BL625" i="1"/>
  <c r="BL624" i="1"/>
  <c r="BL623" i="1"/>
  <c r="BL622" i="1"/>
  <c r="BL621" i="1"/>
  <c r="BL620" i="1"/>
  <c r="BL619" i="1"/>
  <c r="BL618" i="1"/>
  <c r="BL617" i="1"/>
  <c r="BL616" i="1"/>
  <c r="BL615" i="1"/>
  <c r="BL614" i="1"/>
  <c r="BL613" i="1"/>
  <c r="BL612" i="1"/>
  <c r="BL611" i="1"/>
  <c r="BL610" i="1"/>
  <c r="BL609" i="1"/>
  <c r="BL608" i="1"/>
  <c r="BL607" i="1"/>
  <c r="BL606" i="1"/>
  <c r="BL605" i="1"/>
  <c r="BL604" i="1"/>
  <c r="BL603" i="1"/>
  <c r="BL602" i="1"/>
  <c r="BL601" i="1"/>
  <c r="BL600" i="1"/>
  <c r="BL599" i="1"/>
  <c r="BL598" i="1"/>
  <c r="BL597" i="1"/>
  <c r="BL596" i="1"/>
  <c r="BL595" i="1"/>
  <c r="BL594" i="1"/>
  <c r="BL593" i="1"/>
  <c r="BL592" i="1"/>
  <c r="BL591" i="1"/>
  <c r="BL590" i="1"/>
  <c r="BL589" i="1"/>
  <c r="BL588" i="1"/>
  <c r="BL587" i="1"/>
  <c r="BL586" i="1"/>
  <c r="BL585" i="1"/>
  <c r="BL584" i="1"/>
  <c r="BL583" i="1"/>
  <c r="BL582" i="1"/>
  <c r="BL581" i="1"/>
  <c r="BL580" i="1"/>
  <c r="BL579" i="1"/>
  <c r="BL578" i="1"/>
  <c r="BL577" i="1"/>
  <c r="BL576" i="1"/>
  <c r="BL575" i="1"/>
  <c r="BL574" i="1"/>
  <c r="BL573" i="1"/>
  <c r="BL572" i="1"/>
  <c r="BL571" i="1"/>
  <c r="BL570" i="1"/>
  <c r="BL569" i="1"/>
  <c r="BL568" i="1"/>
  <c r="BL567" i="1"/>
  <c r="BL566" i="1"/>
  <c r="BL565" i="1"/>
  <c r="BL564" i="1"/>
  <c r="BL563" i="1"/>
  <c r="BL562" i="1"/>
  <c r="BL561" i="1"/>
  <c r="BL560" i="1"/>
  <c r="BL559" i="1"/>
  <c r="BL558" i="1"/>
  <c r="BL557" i="1"/>
  <c r="BL556" i="1"/>
  <c r="BL555" i="1"/>
  <c r="BL554" i="1"/>
  <c r="BL553" i="1"/>
  <c r="BL552" i="1"/>
  <c r="BL551" i="1"/>
  <c r="BL550" i="1"/>
  <c r="BL549" i="1"/>
  <c r="BL548" i="1"/>
  <c r="BL547" i="1"/>
  <c r="BL546" i="1"/>
  <c r="BL545" i="1"/>
  <c r="BL544" i="1"/>
  <c r="BL543" i="1"/>
  <c r="BL542" i="1"/>
  <c r="BL541" i="1"/>
  <c r="BL540" i="1"/>
  <c r="BL539" i="1"/>
  <c r="BL538" i="1"/>
  <c r="BL537" i="1"/>
  <c r="BL536" i="1"/>
  <c r="BL535" i="1"/>
  <c r="BL534" i="1"/>
  <c r="BL533" i="1"/>
  <c r="BL532" i="1"/>
  <c r="BL531" i="1"/>
  <c r="BL530" i="1"/>
  <c r="BL529" i="1"/>
  <c r="BL528" i="1"/>
  <c r="BL527" i="1"/>
  <c r="BL526" i="1"/>
  <c r="BL525" i="1"/>
  <c r="BL524" i="1"/>
  <c r="BL523" i="1"/>
  <c r="BL522" i="1"/>
  <c r="BL521" i="1"/>
  <c r="BL520" i="1"/>
  <c r="BL519" i="1"/>
  <c r="BL518" i="1"/>
  <c r="BL517" i="1"/>
  <c r="BL516" i="1"/>
  <c r="BL515" i="1"/>
  <c r="BL514" i="1"/>
  <c r="BL513" i="1"/>
  <c r="BL512" i="1"/>
  <c r="BL511" i="1"/>
  <c r="BL510" i="1"/>
  <c r="BL509" i="1"/>
  <c r="BL508" i="1"/>
  <c r="BL507" i="1"/>
  <c r="BL506" i="1"/>
  <c r="BL505" i="1"/>
  <c r="BL504" i="1"/>
  <c r="BL503" i="1"/>
  <c r="BL502" i="1"/>
  <c r="BL501" i="1"/>
  <c r="BL500" i="1"/>
  <c r="BL499" i="1"/>
  <c r="BL498" i="1"/>
  <c r="BL497" i="1"/>
  <c r="BL496" i="1"/>
  <c r="BL495" i="1"/>
  <c r="BL494" i="1"/>
  <c r="BL493" i="1"/>
  <c r="BL492" i="1"/>
  <c r="BL491" i="1"/>
  <c r="BL490" i="1"/>
  <c r="BL489" i="1"/>
  <c r="BL488" i="1"/>
  <c r="BL487" i="1"/>
  <c r="BL486" i="1"/>
  <c r="BL485" i="1"/>
  <c r="BL484" i="1"/>
  <c r="BL483" i="1"/>
  <c r="BL482" i="1"/>
  <c r="BL481" i="1"/>
  <c r="BL480" i="1"/>
  <c r="BL479" i="1"/>
  <c r="BL478" i="1"/>
  <c r="BL477" i="1"/>
  <c r="BL476" i="1"/>
  <c r="BL475" i="1"/>
  <c r="BL474" i="1"/>
  <c r="BL473" i="1"/>
  <c r="BL472" i="1"/>
  <c r="BL471" i="1"/>
  <c r="BL470" i="1"/>
  <c r="BL469" i="1"/>
  <c r="BL468" i="1"/>
  <c r="BL467" i="1"/>
  <c r="BL466" i="1"/>
  <c r="BL465" i="1"/>
  <c r="BL464" i="1"/>
  <c r="BL463" i="1"/>
  <c r="BL462" i="1"/>
  <c r="BL461" i="1"/>
  <c r="BL460" i="1"/>
  <c r="BL459" i="1"/>
  <c r="BL458" i="1"/>
  <c r="BL457" i="1"/>
  <c r="BL456" i="1"/>
  <c r="BL455" i="1"/>
  <c r="BL454" i="1"/>
  <c r="BL453" i="1"/>
  <c r="BL452" i="1"/>
  <c r="BL451" i="1"/>
  <c r="BL450" i="1"/>
  <c r="BL449" i="1"/>
  <c r="BL448" i="1"/>
  <c r="BL447" i="1"/>
  <c r="BL446" i="1"/>
  <c r="BL445" i="1"/>
  <c r="BL444" i="1"/>
  <c r="BL443" i="1"/>
  <c r="BL442" i="1"/>
  <c r="BL441" i="1"/>
  <c r="BL440" i="1"/>
  <c r="BL439" i="1"/>
  <c r="BL438" i="1"/>
  <c r="BL437" i="1"/>
  <c r="BL436" i="1"/>
  <c r="BL435" i="1"/>
  <c r="BL434" i="1"/>
  <c r="BL433" i="1"/>
  <c r="BL432" i="1"/>
  <c r="BL431" i="1"/>
  <c r="BL430" i="1"/>
  <c r="BL429" i="1"/>
  <c r="BL428" i="1"/>
  <c r="BL427" i="1"/>
  <c r="BL426" i="1"/>
  <c r="BL425" i="1"/>
  <c r="BL424" i="1"/>
  <c r="BL423" i="1"/>
  <c r="BL422" i="1"/>
  <c r="BL421" i="1"/>
  <c r="BL420" i="1"/>
  <c r="BL419" i="1"/>
  <c r="BL418" i="1"/>
  <c r="BL417" i="1"/>
  <c r="BL416" i="1"/>
  <c r="BL415" i="1"/>
  <c r="BL414" i="1"/>
  <c r="BL413" i="1"/>
  <c r="BL412" i="1"/>
  <c r="BL411" i="1"/>
  <c r="BL410" i="1"/>
  <c r="BL409" i="1"/>
  <c r="BL408" i="1"/>
  <c r="BL407" i="1"/>
  <c r="BL406" i="1"/>
  <c r="BL405" i="1"/>
  <c r="BL404" i="1"/>
  <c r="BL403" i="1"/>
  <c r="BL402" i="1"/>
  <c r="BL401" i="1"/>
  <c r="BL400" i="1"/>
  <c r="BL399" i="1"/>
  <c r="BL398" i="1"/>
  <c r="BL397" i="1"/>
  <c r="BL396" i="1"/>
  <c r="BL395" i="1"/>
  <c r="BL394" i="1"/>
  <c r="BL393" i="1"/>
  <c r="BL392" i="1"/>
  <c r="BL391" i="1"/>
  <c r="BL390" i="1"/>
  <c r="BL389" i="1"/>
  <c r="BL388" i="1"/>
  <c r="BL387" i="1"/>
  <c r="BL386" i="1"/>
  <c r="BL385" i="1"/>
  <c r="BL384" i="1"/>
  <c r="BL383" i="1"/>
  <c r="BL382" i="1"/>
  <c r="BL381" i="1"/>
  <c r="BL380" i="1"/>
  <c r="BL379" i="1"/>
  <c r="BL378" i="1"/>
  <c r="BL377" i="1"/>
  <c r="BL376" i="1"/>
  <c r="BL375" i="1"/>
  <c r="BL374" i="1"/>
  <c r="BL373" i="1"/>
  <c r="BL372" i="1"/>
  <c r="BL371" i="1"/>
  <c r="BL370" i="1"/>
  <c r="BL369" i="1"/>
  <c r="BL368" i="1"/>
  <c r="BL367" i="1"/>
  <c r="BL366" i="1"/>
  <c r="BL365" i="1"/>
  <c r="BL364" i="1"/>
  <c r="BL363" i="1"/>
  <c r="BL362" i="1"/>
  <c r="BL361" i="1"/>
  <c r="BL360" i="1"/>
  <c r="BL359" i="1"/>
  <c r="BL358" i="1"/>
  <c r="BL357" i="1"/>
  <c r="BL356" i="1"/>
  <c r="BL355" i="1"/>
  <c r="BL354" i="1"/>
  <c r="BL353" i="1"/>
  <c r="BL352" i="1"/>
  <c r="BL351" i="1"/>
  <c r="BL350" i="1"/>
  <c r="BL349" i="1"/>
  <c r="BL348" i="1"/>
  <c r="BL347" i="1"/>
  <c r="BL346" i="1"/>
  <c r="BL345" i="1"/>
  <c r="BL344" i="1"/>
  <c r="BL343" i="1"/>
  <c r="BL342" i="1"/>
  <c r="BL341" i="1"/>
  <c r="BL340" i="1"/>
  <c r="BL339" i="1"/>
  <c r="BL338" i="1"/>
  <c r="BL337" i="1"/>
  <c r="BL336" i="1"/>
  <c r="BL335" i="1"/>
  <c r="BL334" i="1"/>
  <c r="BL333" i="1"/>
  <c r="BL332" i="1"/>
  <c r="BL331" i="1"/>
  <c r="BL330" i="1"/>
  <c r="BL329" i="1"/>
  <c r="BL328" i="1"/>
  <c r="BL327" i="1"/>
  <c r="BL326" i="1"/>
  <c r="BL325" i="1"/>
  <c r="BL324" i="1"/>
  <c r="BL323" i="1"/>
  <c r="BL322" i="1"/>
  <c r="BL321" i="1"/>
  <c r="BL320" i="1"/>
  <c r="BL319" i="1"/>
  <c r="BL318" i="1"/>
  <c r="BL317" i="1"/>
  <c r="BL316" i="1"/>
  <c r="BL315" i="1"/>
  <c r="BL314" i="1"/>
  <c r="BL313" i="1"/>
  <c r="BL312" i="1"/>
  <c r="BL311" i="1"/>
  <c r="BL310" i="1"/>
  <c r="BL309" i="1"/>
  <c r="BL308" i="1"/>
  <c r="BL307" i="1"/>
  <c r="BL306" i="1"/>
  <c r="BL305" i="1"/>
  <c r="BL304" i="1"/>
  <c r="BL303" i="1"/>
  <c r="BL302" i="1"/>
  <c r="BL301" i="1"/>
  <c r="BL300" i="1"/>
  <c r="BL299" i="1"/>
  <c r="BL298" i="1"/>
  <c r="BL297" i="1"/>
  <c r="BL296" i="1"/>
  <c r="BL295" i="1"/>
  <c r="BL294" i="1"/>
  <c r="BL293" i="1"/>
  <c r="BL292" i="1"/>
  <c r="BL291" i="1"/>
  <c r="BL290" i="1"/>
  <c r="BL289" i="1"/>
  <c r="BL288" i="1"/>
  <c r="BL287" i="1"/>
  <c r="BL286" i="1"/>
  <c r="BL285" i="1"/>
  <c r="BL284" i="1"/>
  <c r="BL283" i="1"/>
  <c r="BL282" i="1"/>
  <c r="BL281" i="1"/>
  <c r="BL280" i="1"/>
  <c r="BL279" i="1"/>
  <c r="BL278" i="1"/>
  <c r="BL277" i="1"/>
  <c r="BL276" i="1"/>
  <c r="BL275" i="1"/>
  <c r="BL274" i="1"/>
  <c r="BL273" i="1"/>
  <c r="BL272" i="1"/>
  <c r="BL271" i="1"/>
  <c r="BL270" i="1"/>
  <c r="BL269" i="1"/>
  <c r="BL268" i="1"/>
  <c r="BL267" i="1"/>
  <c r="BL266" i="1"/>
  <c r="BL265" i="1"/>
  <c r="BL264" i="1"/>
  <c r="BL263" i="1"/>
  <c r="BL262" i="1"/>
  <c r="BL261" i="1"/>
  <c r="BL260" i="1"/>
  <c r="BL259" i="1"/>
  <c r="BL258" i="1"/>
  <c r="BL257" i="1"/>
  <c r="BL256" i="1"/>
  <c r="BL255" i="1"/>
  <c r="BL254" i="1"/>
  <c r="BL253" i="1"/>
  <c r="BL252" i="1"/>
  <c r="BL251" i="1"/>
  <c r="BL250" i="1"/>
  <c r="BL249" i="1"/>
  <c r="BL248" i="1"/>
  <c r="BL247" i="1"/>
  <c r="BL246" i="1"/>
  <c r="BL245" i="1"/>
  <c r="BL244" i="1"/>
  <c r="BL243" i="1"/>
  <c r="BL242" i="1"/>
  <c r="BL241" i="1"/>
  <c r="BL240" i="1"/>
  <c r="BL239" i="1"/>
  <c r="BL238" i="1"/>
  <c r="BL237" i="1"/>
  <c r="BL236" i="1"/>
  <c r="BL235" i="1"/>
  <c r="BL234" i="1"/>
  <c r="BL233" i="1"/>
  <c r="BL232" i="1"/>
  <c r="BL231" i="1"/>
  <c r="BL230" i="1"/>
  <c r="BL229" i="1"/>
  <c r="BL228" i="1"/>
  <c r="BL227" i="1"/>
  <c r="BL226" i="1"/>
  <c r="BL225" i="1"/>
  <c r="BL224" i="1"/>
  <c r="BL223" i="1"/>
  <c r="BL222" i="1"/>
  <c r="BL221" i="1"/>
  <c r="BL220" i="1"/>
  <c r="BL219" i="1"/>
  <c r="BL218" i="1"/>
  <c r="BL217" i="1"/>
  <c r="BL216" i="1"/>
  <c r="BL215" i="1"/>
  <c r="BL214" i="1"/>
  <c r="BL213" i="1"/>
  <c r="BL212" i="1"/>
  <c r="BL211" i="1"/>
  <c r="BL210" i="1"/>
  <c r="BL209" i="1"/>
  <c r="BL208" i="1"/>
  <c r="BL207" i="1"/>
  <c r="BL206" i="1"/>
  <c r="BL205" i="1"/>
  <c r="BL204" i="1"/>
  <c r="BL203" i="1"/>
  <c r="BL202" i="1"/>
  <c r="BL201" i="1"/>
  <c r="BL200" i="1"/>
  <c r="BL199" i="1"/>
  <c r="BL198" i="1"/>
  <c r="BL197" i="1"/>
  <c r="BL196" i="1"/>
  <c r="BL195" i="1"/>
  <c r="BL194" i="1"/>
  <c r="BL193" i="1"/>
  <c r="BL192" i="1"/>
  <c r="BL191" i="1"/>
  <c r="BL190" i="1"/>
  <c r="BL189" i="1"/>
  <c r="BL188" i="1"/>
  <c r="BL187" i="1"/>
  <c r="BL186" i="1"/>
  <c r="BL185" i="1"/>
  <c r="BL184" i="1"/>
  <c r="BL183" i="1"/>
  <c r="BL182" i="1"/>
  <c r="BL181" i="1"/>
  <c r="BL180" i="1"/>
  <c r="BL179" i="1"/>
  <c r="BL178" i="1"/>
  <c r="BL177" i="1"/>
  <c r="BL176" i="1"/>
  <c r="BL175" i="1"/>
  <c r="BL174" i="1"/>
  <c r="BL173" i="1"/>
  <c r="BL172" i="1"/>
  <c r="BL171" i="1"/>
  <c r="BL170" i="1"/>
  <c r="BL169" i="1"/>
  <c r="BL168" i="1"/>
  <c r="BL167" i="1"/>
  <c r="BL166" i="1"/>
  <c r="BL165" i="1"/>
  <c r="BL164" i="1"/>
  <c r="BL163" i="1"/>
  <c r="BL162" i="1"/>
  <c r="BL161" i="1"/>
  <c r="BL160" i="1"/>
  <c r="BL159" i="1"/>
  <c r="BL158" i="1"/>
  <c r="BL157" i="1"/>
  <c r="BL156" i="1"/>
  <c r="BL155" i="1"/>
  <c r="BL154" i="1"/>
  <c r="BL153" i="1"/>
  <c r="BL152" i="1"/>
  <c r="BL151" i="1"/>
  <c r="BL150" i="1"/>
  <c r="BL149" i="1"/>
  <c r="BL148" i="1"/>
  <c r="BL147" i="1"/>
  <c r="BL146" i="1"/>
  <c r="BL145" i="1"/>
  <c r="BL144" i="1"/>
  <c r="BL143" i="1"/>
  <c r="BL142" i="1"/>
  <c r="BL141" i="1"/>
  <c r="BL140" i="1"/>
  <c r="BL139" i="1"/>
  <c r="BL138" i="1"/>
  <c r="BL137" i="1"/>
  <c r="BL136" i="1"/>
  <c r="BL135" i="1"/>
  <c r="BL134" i="1"/>
  <c r="BL133" i="1"/>
  <c r="BL132" i="1"/>
  <c r="BL131" i="1"/>
  <c r="BL130" i="1"/>
  <c r="BL129" i="1"/>
  <c r="BL128" i="1"/>
  <c r="BL127" i="1"/>
  <c r="BL126" i="1"/>
  <c r="BL125" i="1"/>
  <c r="BL124" i="1"/>
  <c r="BL123" i="1"/>
  <c r="BL122" i="1"/>
  <c r="BL121" i="1"/>
  <c r="BL120" i="1"/>
  <c r="BL119" i="1"/>
  <c r="BL118" i="1"/>
  <c r="BL117" i="1"/>
  <c r="BL116" i="1"/>
  <c r="BL115" i="1"/>
  <c r="BL114" i="1"/>
  <c r="BL113" i="1"/>
  <c r="BL112" i="1"/>
  <c r="BL111" i="1"/>
  <c r="BL110" i="1"/>
  <c r="BL109" i="1"/>
  <c r="BL108" i="1"/>
  <c r="BL107" i="1"/>
  <c r="BL106" i="1"/>
  <c r="BL105" i="1"/>
  <c r="BL104" i="1"/>
  <c r="BL103" i="1"/>
  <c r="BL102" i="1"/>
  <c r="BL101" i="1"/>
  <c r="BL100" i="1"/>
  <c r="BL99" i="1"/>
  <c r="BL98" i="1"/>
  <c r="BL97" i="1"/>
  <c r="BL96" i="1"/>
  <c r="BL95" i="1"/>
  <c r="BL94" i="1"/>
  <c r="BL93" i="1"/>
  <c r="BL92" i="1"/>
  <c r="BL91" i="1"/>
  <c r="BL90" i="1"/>
  <c r="BL89" i="1"/>
  <c r="BL88" i="1"/>
  <c r="BL87" i="1"/>
  <c r="BL86" i="1"/>
  <c r="BL85" i="1"/>
  <c r="BL84" i="1"/>
  <c r="BL83" i="1"/>
  <c r="BL82" i="1"/>
  <c r="BL81" i="1"/>
  <c r="BL80" i="1"/>
  <c r="BL79" i="1"/>
  <c r="BL78" i="1"/>
  <c r="BL77" i="1"/>
  <c r="BL76" i="1"/>
  <c r="BL75" i="1"/>
  <c r="BL74" i="1"/>
  <c r="BL73" i="1"/>
  <c r="BL72" i="1"/>
  <c r="BL71" i="1"/>
  <c r="BL70" i="1"/>
  <c r="BL69" i="1"/>
  <c r="BL68" i="1"/>
  <c r="BL67" i="1"/>
  <c r="BL66" i="1"/>
  <c r="BL65" i="1"/>
  <c r="BL64" i="1"/>
  <c r="BL63" i="1"/>
  <c r="BL62" i="1"/>
  <c r="BL61" i="1"/>
  <c r="BL60" i="1"/>
  <c r="BL59" i="1"/>
  <c r="BL58" i="1"/>
  <c r="BL57" i="1"/>
  <c r="BL56" i="1"/>
  <c r="BL55" i="1"/>
  <c r="BL54" i="1"/>
  <c r="BL53" i="1"/>
  <c r="BL52" i="1"/>
  <c r="BL51" i="1"/>
  <c r="BL50" i="1"/>
  <c r="BL49" i="1"/>
  <c r="BL48" i="1"/>
  <c r="BL47" i="1"/>
  <c r="BL46" i="1"/>
  <c r="BL45" i="1"/>
  <c r="BL44" i="1"/>
  <c r="BL43" i="1"/>
  <c r="BL42" i="1"/>
  <c r="BL41" i="1"/>
  <c r="BL40" i="1"/>
  <c r="BL39" i="1"/>
  <c r="BL38" i="1"/>
  <c r="BL37" i="1"/>
  <c r="BL36" i="1"/>
  <c r="BL35" i="1"/>
  <c r="BL34" i="1"/>
  <c r="BL33" i="1"/>
  <c r="BL32" i="1"/>
  <c r="BL31" i="1"/>
  <c r="BL30" i="1"/>
  <c r="BL29" i="1"/>
  <c r="BL28" i="1"/>
  <c r="BL27" i="1"/>
  <c r="BL26" i="1"/>
  <c r="BL25" i="1"/>
  <c r="BL24" i="1"/>
  <c r="BL23" i="1"/>
  <c r="BL22" i="1"/>
  <c r="BL21" i="1"/>
  <c r="BL20" i="1"/>
  <c r="BL19" i="1"/>
  <c r="BL18" i="1"/>
  <c r="BL17" i="1"/>
  <c r="BL16" i="1"/>
  <c r="BL15" i="1"/>
  <c r="BL14" i="1"/>
  <c r="BL13" i="1"/>
  <c r="BL12" i="1"/>
  <c r="BL11" i="1"/>
  <c r="BL10" i="1"/>
  <c r="BL9" i="1"/>
  <c r="BL8" i="1"/>
  <c r="BL7" i="1"/>
  <c r="BL6" i="1"/>
  <c r="BL5" i="1"/>
  <c r="BL4" i="1"/>
  <c r="BL3" i="1"/>
  <c r="BL2" i="1"/>
  <c r="BJ2176" i="1"/>
  <c r="BJ2175" i="1"/>
  <c r="BJ2174" i="1"/>
  <c r="BJ2173" i="1"/>
  <c r="BJ2172" i="1"/>
  <c r="BJ2171" i="1"/>
  <c r="BJ2170" i="1"/>
  <c r="BJ2169" i="1"/>
  <c r="BJ2168" i="1"/>
  <c r="BJ2167" i="1"/>
  <c r="BJ2166" i="1"/>
  <c r="BJ2165" i="1"/>
  <c r="BJ2164" i="1"/>
  <c r="BJ2163" i="1"/>
  <c r="BJ2162" i="1"/>
  <c r="BJ2161" i="1"/>
  <c r="BJ2160" i="1"/>
  <c r="BJ2159" i="1"/>
  <c r="BJ2158" i="1"/>
  <c r="BJ2157" i="1"/>
  <c r="BJ2156" i="1"/>
  <c r="BJ2155" i="1"/>
  <c r="BJ2154" i="1"/>
  <c r="BJ2153" i="1"/>
  <c r="BJ2152" i="1"/>
  <c r="BJ2151" i="1"/>
  <c r="BJ2150" i="1"/>
  <c r="BJ2149" i="1"/>
  <c r="BJ2148" i="1"/>
  <c r="BJ2147" i="1"/>
  <c r="BJ2146" i="1"/>
  <c r="BJ2145" i="1"/>
  <c r="BJ2144" i="1"/>
  <c r="BJ2143" i="1"/>
  <c r="BJ2142" i="1"/>
  <c r="BJ2141" i="1"/>
  <c r="BJ2140" i="1"/>
  <c r="BJ2139" i="1"/>
  <c r="BJ2138" i="1"/>
  <c r="BJ2137" i="1"/>
  <c r="BJ2136" i="1"/>
  <c r="BJ2135" i="1"/>
  <c r="BJ2134" i="1"/>
  <c r="BJ2133" i="1"/>
  <c r="BJ2132" i="1"/>
  <c r="BJ2131" i="1"/>
  <c r="BJ2130" i="1"/>
  <c r="BJ2129" i="1"/>
  <c r="BJ2128" i="1"/>
  <c r="BJ2127" i="1"/>
  <c r="BJ2126" i="1"/>
  <c r="BJ2125" i="1"/>
  <c r="BJ2124" i="1"/>
  <c r="BJ2123" i="1"/>
  <c r="BJ2122" i="1"/>
  <c r="BJ2121" i="1"/>
  <c r="BJ2120" i="1"/>
  <c r="BJ2119" i="1"/>
  <c r="BJ2118" i="1"/>
  <c r="BJ2117" i="1"/>
  <c r="BJ2116" i="1"/>
  <c r="BJ2115" i="1"/>
  <c r="BJ2114" i="1"/>
  <c r="BJ2113" i="1"/>
  <c r="BJ2112" i="1"/>
  <c r="BJ2111" i="1"/>
  <c r="BJ2110" i="1"/>
  <c r="BJ2109" i="1"/>
  <c r="BJ2108" i="1"/>
  <c r="BJ2107" i="1"/>
  <c r="BJ2106" i="1"/>
  <c r="BJ2105" i="1"/>
  <c r="BJ2104" i="1"/>
  <c r="BJ2103" i="1"/>
  <c r="BJ2102" i="1"/>
  <c r="BJ2101" i="1"/>
  <c r="BJ2100" i="1"/>
  <c r="BJ2099" i="1"/>
  <c r="BJ2098" i="1"/>
  <c r="BJ2097" i="1"/>
  <c r="BJ2096" i="1"/>
  <c r="BJ2095" i="1"/>
  <c r="BJ2094" i="1"/>
  <c r="BJ2093" i="1"/>
  <c r="BJ2092" i="1"/>
  <c r="BJ2091" i="1"/>
  <c r="BJ2090" i="1"/>
  <c r="BJ2089" i="1"/>
  <c r="BJ2088" i="1"/>
  <c r="BJ2087" i="1"/>
  <c r="BJ2086" i="1"/>
  <c r="BJ2085" i="1"/>
  <c r="BJ2084" i="1"/>
  <c r="BJ2083" i="1"/>
  <c r="BJ2082" i="1"/>
  <c r="BJ2081" i="1"/>
  <c r="BJ2080" i="1"/>
  <c r="BJ2079" i="1"/>
  <c r="BJ2078" i="1"/>
  <c r="BJ2077" i="1"/>
  <c r="BJ2076" i="1"/>
  <c r="BJ2075" i="1"/>
  <c r="BJ2074" i="1"/>
  <c r="BJ2073" i="1"/>
  <c r="BJ2072" i="1"/>
  <c r="BJ2071" i="1"/>
  <c r="BJ2070" i="1"/>
  <c r="BJ2069" i="1"/>
  <c r="BJ2068" i="1"/>
  <c r="BJ2067" i="1"/>
  <c r="BJ2066" i="1"/>
  <c r="BJ2065" i="1"/>
  <c r="BJ2064" i="1"/>
  <c r="BJ2063" i="1"/>
  <c r="BJ2062" i="1"/>
  <c r="BJ2061" i="1"/>
  <c r="BJ2060" i="1"/>
  <c r="BJ2059" i="1"/>
  <c r="BJ2058" i="1"/>
  <c r="BJ2057" i="1"/>
  <c r="BJ2056" i="1"/>
  <c r="BJ2055" i="1"/>
  <c r="BJ2054" i="1"/>
  <c r="BJ2053" i="1"/>
  <c r="BJ2052" i="1"/>
  <c r="BJ2051" i="1"/>
  <c r="BJ2050" i="1"/>
  <c r="BJ2049" i="1"/>
  <c r="BJ2048" i="1"/>
  <c r="BJ2047" i="1"/>
  <c r="BJ2046" i="1"/>
  <c r="BJ2045" i="1"/>
  <c r="BJ2044" i="1"/>
  <c r="BJ2043" i="1"/>
  <c r="BJ2042" i="1"/>
  <c r="BJ2041" i="1"/>
  <c r="BJ2040" i="1"/>
  <c r="BJ2039" i="1"/>
  <c r="BJ2038" i="1"/>
  <c r="BJ2037" i="1"/>
  <c r="BJ2036" i="1"/>
  <c r="BJ2035" i="1"/>
  <c r="BJ2034" i="1"/>
  <c r="BJ2033" i="1"/>
  <c r="BJ2032" i="1"/>
  <c r="BJ2031" i="1"/>
  <c r="BJ2030" i="1"/>
  <c r="BJ2029" i="1"/>
  <c r="BJ2028" i="1"/>
  <c r="BJ2027" i="1"/>
  <c r="BJ2026" i="1"/>
  <c r="BJ2025" i="1"/>
  <c r="BJ2024" i="1"/>
  <c r="BJ2023" i="1"/>
  <c r="BJ2022" i="1"/>
  <c r="BJ2021" i="1"/>
  <c r="BJ2020" i="1"/>
  <c r="BJ2019" i="1"/>
  <c r="BJ2018" i="1"/>
  <c r="BJ2017" i="1"/>
  <c r="BJ2016" i="1"/>
  <c r="BJ2015" i="1"/>
  <c r="BJ2014" i="1"/>
  <c r="BJ2013" i="1"/>
  <c r="BJ2012" i="1"/>
  <c r="BJ2011" i="1"/>
  <c r="BJ2010" i="1"/>
  <c r="BJ2009" i="1"/>
  <c r="BJ2008" i="1"/>
  <c r="BJ2007" i="1"/>
  <c r="BJ2006" i="1"/>
  <c r="BJ2005" i="1"/>
  <c r="BJ2004" i="1"/>
  <c r="BJ2003" i="1"/>
  <c r="BJ2002" i="1"/>
  <c r="BJ2001" i="1"/>
  <c r="BJ2000" i="1"/>
  <c r="BJ1999" i="1"/>
  <c r="BJ1998" i="1"/>
  <c r="BJ1997" i="1"/>
  <c r="BJ1996" i="1"/>
  <c r="BJ1995" i="1"/>
  <c r="BJ1994" i="1"/>
  <c r="BJ1993" i="1"/>
  <c r="BJ1992" i="1"/>
  <c r="BJ1991" i="1"/>
  <c r="BJ1990" i="1"/>
  <c r="BJ1989" i="1"/>
  <c r="BJ1988" i="1"/>
  <c r="BJ1987" i="1"/>
  <c r="BJ1986" i="1"/>
  <c r="BJ1985" i="1"/>
  <c r="BJ1984" i="1"/>
  <c r="BJ1983" i="1"/>
  <c r="BJ1982" i="1"/>
  <c r="BJ1981" i="1"/>
  <c r="BJ1980" i="1"/>
  <c r="BJ1979" i="1"/>
  <c r="BJ1978" i="1"/>
  <c r="BJ1977" i="1"/>
  <c r="BJ1976" i="1"/>
  <c r="BJ1975" i="1"/>
  <c r="BJ1974" i="1"/>
  <c r="BJ1973" i="1"/>
  <c r="BJ1972" i="1"/>
  <c r="BJ1971" i="1"/>
  <c r="BJ1970" i="1"/>
  <c r="BJ1969" i="1"/>
  <c r="BJ1968" i="1"/>
  <c r="BJ1967" i="1"/>
  <c r="BJ1966" i="1"/>
  <c r="BJ1965" i="1"/>
  <c r="BJ1964" i="1"/>
  <c r="BJ1963" i="1"/>
  <c r="BJ1962" i="1"/>
  <c r="BJ1961" i="1"/>
  <c r="BJ1960" i="1"/>
  <c r="BJ1959" i="1"/>
  <c r="BJ1958" i="1"/>
  <c r="BJ1957" i="1"/>
  <c r="BJ1956" i="1"/>
  <c r="BJ1955" i="1"/>
  <c r="BJ1954" i="1"/>
  <c r="BJ1953" i="1"/>
  <c r="BJ1952" i="1"/>
  <c r="BJ1951" i="1"/>
  <c r="BJ1950" i="1"/>
  <c r="BJ1949" i="1"/>
  <c r="BJ1948" i="1"/>
  <c r="BJ1947" i="1"/>
  <c r="BJ1946" i="1"/>
  <c r="BJ1945" i="1"/>
  <c r="BJ1944" i="1"/>
  <c r="BJ1943" i="1"/>
  <c r="BJ1942" i="1"/>
  <c r="BJ1941" i="1"/>
  <c r="BJ1940" i="1"/>
  <c r="BJ1939" i="1"/>
  <c r="BJ1938" i="1"/>
  <c r="BJ1937" i="1"/>
  <c r="BJ1936" i="1"/>
  <c r="BJ1935" i="1"/>
  <c r="BJ1934" i="1"/>
  <c r="BJ1933" i="1"/>
  <c r="BJ1932" i="1"/>
  <c r="BJ1931" i="1"/>
  <c r="BJ1930" i="1"/>
  <c r="BJ1929" i="1"/>
  <c r="BJ1928" i="1"/>
  <c r="BJ1927" i="1"/>
  <c r="BJ1926" i="1"/>
  <c r="BJ1925" i="1"/>
  <c r="BJ1924" i="1"/>
  <c r="BJ1923" i="1"/>
  <c r="BJ1922" i="1"/>
  <c r="BJ1921" i="1"/>
  <c r="BJ1920" i="1"/>
  <c r="BJ1919" i="1"/>
  <c r="BJ1918" i="1"/>
  <c r="BJ1917" i="1"/>
  <c r="BJ1916" i="1"/>
  <c r="BJ1915" i="1"/>
  <c r="BJ1914" i="1"/>
  <c r="BJ1913" i="1"/>
  <c r="BJ1912" i="1"/>
  <c r="BJ1911" i="1"/>
  <c r="BJ1910" i="1"/>
  <c r="BJ1909" i="1"/>
  <c r="BJ1908" i="1"/>
  <c r="BJ1907" i="1"/>
  <c r="BJ1906" i="1"/>
  <c r="BJ1905" i="1"/>
  <c r="BJ1904" i="1"/>
  <c r="BJ1903" i="1"/>
  <c r="BJ1902" i="1"/>
  <c r="BJ1901" i="1"/>
  <c r="BJ1900" i="1"/>
  <c r="BJ1899" i="1"/>
  <c r="BJ1898" i="1"/>
  <c r="BJ1897" i="1"/>
  <c r="BJ1896" i="1"/>
  <c r="BJ1895" i="1"/>
  <c r="BJ1894" i="1"/>
  <c r="BJ1893" i="1"/>
  <c r="BJ1892" i="1"/>
  <c r="BJ1891" i="1"/>
  <c r="BJ1890" i="1"/>
  <c r="BJ1889" i="1"/>
  <c r="BJ1888" i="1"/>
  <c r="BJ1887" i="1"/>
  <c r="BJ1886" i="1"/>
  <c r="BJ1885" i="1"/>
  <c r="BJ1884" i="1"/>
  <c r="BJ1883" i="1"/>
  <c r="BJ1882" i="1"/>
  <c r="BJ1881" i="1"/>
  <c r="BJ1880" i="1"/>
  <c r="BJ1879" i="1"/>
  <c r="BJ1878" i="1"/>
  <c r="BJ1877" i="1"/>
  <c r="BJ1876" i="1"/>
  <c r="BJ1875" i="1"/>
  <c r="BJ1874" i="1"/>
  <c r="BJ1873" i="1"/>
  <c r="BJ1872" i="1"/>
  <c r="BJ1871" i="1"/>
  <c r="BJ1870" i="1"/>
  <c r="BJ1869" i="1"/>
  <c r="BJ1868" i="1"/>
  <c r="BJ1867" i="1"/>
  <c r="BJ1866" i="1"/>
  <c r="BJ1865" i="1"/>
  <c r="BJ1864" i="1"/>
  <c r="BJ1863" i="1"/>
  <c r="BJ1862" i="1"/>
  <c r="BJ1861" i="1"/>
  <c r="BJ1860" i="1"/>
  <c r="BJ1859" i="1"/>
  <c r="BJ1858" i="1"/>
  <c r="BJ1857" i="1"/>
  <c r="BJ1856" i="1"/>
  <c r="BJ1855" i="1"/>
  <c r="BJ1854" i="1"/>
  <c r="BJ1853" i="1"/>
  <c r="BJ1852" i="1"/>
  <c r="BJ1851" i="1"/>
  <c r="BJ1850" i="1"/>
  <c r="BJ1849" i="1"/>
  <c r="BJ1848" i="1"/>
  <c r="BJ1847" i="1"/>
  <c r="BJ1846" i="1"/>
  <c r="BJ1845" i="1"/>
  <c r="BJ1844" i="1"/>
  <c r="BJ1843" i="1"/>
  <c r="BJ1842" i="1"/>
  <c r="BJ1841" i="1"/>
  <c r="BJ1840" i="1"/>
  <c r="BJ1839" i="1"/>
  <c r="BJ1838" i="1"/>
  <c r="BJ1837" i="1"/>
  <c r="BJ1836" i="1"/>
  <c r="BJ1835" i="1"/>
  <c r="BJ1834" i="1"/>
  <c r="BJ1833" i="1"/>
  <c r="BJ1832" i="1"/>
  <c r="BJ1831" i="1"/>
  <c r="BJ1830" i="1"/>
  <c r="BJ1829" i="1"/>
  <c r="BJ1828" i="1"/>
  <c r="BJ1827" i="1"/>
  <c r="BJ1826" i="1"/>
  <c r="BJ1825" i="1"/>
  <c r="BJ1824" i="1"/>
  <c r="BJ1823" i="1"/>
  <c r="BJ1822" i="1"/>
  <c r="BJ1821" i="1"/>
  <c r="BJ1820" i="1"/>
  <c r="BJ1819" i="1"/>
  <c r="BJ1818" i="1"/>
  <c r="BJ1817" i="1"/>
  <c r="BJ1816" i="1"/>
  <c r="BJ1815" i="1"/>
  <c r="BJ1814" i="1"/>
  <c r="BJ1813" i="1"/>
  <c r="BJ1812" i="1"/>
  <c r="BJ1811" i="1"/>
  <c r="BJ1810" i="1"/>
  <c r="BJ1809" i="1"/>
  <c r="BJ1808" i="1"/>
  <c r="BJ1807" i="1"/>
  <c r="BJ1806" i="1"/>
  <c r="BJ1805" i="1"/>
  <c r="BJ1804" i="1"/>
  <c r="BJ1803" i="1"/>
  <c r="BJ1802" i="1"/>
  <c r="BJ1801" i="1"/>
  <c r="BJ1800" i="1"/>
  <c r="BJ1799" i="1"/>
  <c r="BJ1798" i="1"/>
  <c r="BJ1797" i="1"/>
  <c r="BJ1796" i="1"/>
  <c r="BJ1795" i="1"/>
  <c r="BJ1794" i="1"/>
  <c r="BJ1793" i="1"/>
  <c r="BJ1792" i="1"/>
  <c r="BJ1791" i="1"/>
  <c r="BJ1790" i="1"/>
  <c r="BJ1789" i="1"/>
  <c r="BJ1788" i="1"/>
  <c r="BJ1787" i="1"/>
  <c r="BJ1786" i="1"/>
  <c r="BJ1785" i="1"/>
  <c r="BJ1784" i="1"/>
  <c r="BJ1783" i="1"/>
  <c r="BJ1782" i="1"/>
  <c r="BJ1781" i="1"/>
  <c r="BJ1780" i="1"/>
  <c r="BJ1779" i="1"/>
  <c r="BJ1778" i="1"/>
  <c r="BJ1777" i="1"/>
  <c r="BJ1776" i="1"/>
  <c r="BJ1775" i="1"/>
  <c r="BJ1774" i="1"/>
  <c r="BJ1773" i="1"/>
  <c r="BJ1772" i="1"/>
  <c r="BJ1771" i="1"/>
  <c r="BJ1770" i="1"/>
  <c r="BJ1769" i="1"/>
  <c r="BJ1768" i="1"/>
  <c r="BJ1767" i="1"/>
  <c r="BJ1766" i="1"/>
  <c r="BJ1765" i="1"/>
  <c r="BJ1764" i="1"/>
  <c r="BJ1763" i="1"/>
  <c r="BJ1762" i="1"/>
  <c r="BJ1761" i="1"/>
  <c r="BJ1760" i="1"/>
  <c r="BJ1759" i="1"/>
  <c r="BJ1758" i="1"/>
  <c r="BJ1757" i="1"/>
  <c r="BJ1756" i="1"/>
  <c r="BJ1755" i="1"/>
  <c r="BJ1754" i="1"/>
  <c r="BJ1753" i="1"/>
  <c r="BJ1752" i="1"/>
  <c r="BJ1751" i="1"/>
  <c r="BJ1750" i="1"/>
  <c r="BJ1749" i="1"/>
  <c r="BJ1748" i="1"/>
  <c r="BJ1747" i="1"/>
  <c r="BJ1746" i="1"/>
  <c r="BJ1745" i="1"/>
  <c r="BJ1744" i="1"/>
  <c r="BJ1743" i="1"/>
  <c r="BJ1742" i="1"/>
  <c r="BJ1741" i="1"/>
  <c r="BJ1740" i="1"/>
  <c r="BJ1739" i="1"/>
  <c r="BJ1738" i="1"/>
  <c r="BJ1737" i="1"/>
  <c r="BJ1736" i="1"/>
  <c r="BJ1735" i="1"/>
  <c r="BJ1734" i="1"/>
  <c r="BJ1733" i="1"/>
  <c r="BJ1732" i="1"/>
  <c r="BJ1731" i="1"/>
  <c r="BJ1730" i="1"/>
  <c r="BJ1729" i="1"/>
  <c r="BJ1728" i="1"/>
  <c r="BJ1727" i="1"/>
  <c r="BJ1726" i="1"/>
  <c r="BJ1725" i="1"/>
  <c r="BJ1724" i="1"/>
  <c r="BJ1723" i="1"/>
  <c r="BJ1722" i="1"/>
  <c r="BJ1721" i="1"/>
  <c r="BJ1720" i="1"/>
  <c r="BJ1719" i="1"/>
  <c r="BJ1718" i="1"/>
  <c r="BJ1717" i="1"/>
  <c r="BJ1716" i="1"/>
  <c r="BJ1715" i="1"/>
  <c r="BJ1714" i="1"/>
  <c r="BJ1713" i="1"/>
  <c r="BJ1712" i="1"/>
  <c r="BJ1711" i="1"/>
  <c r="BJ1710" i="1"/>
  <c r="BJ1709" i="1"/>
  <c r="BJ1708" i="1"/>
  <c r="BJ1707" i="1"/>
  <c r="BJ1706" i="1"/>
  <c r="BJ1705" i="1"/>
  <c r="BJ1704" i="1"/>
  <c r="BJ1703" i="1"/>
  <c r="BJ1702" i="1"/>
  <c r="BJ1701" i="1"/>
  <c r="BJ1700" i="1"/>
  <c r="BJ1699" i="1"/>
  <c r="BJ1698" i="1"/>
  <c r="BJ1697" i="1"/>
  <c r="BJ1696" i="1"/>
  <c r="BJ1695" i="1"/>
  <c r="BJ1694" i="1"/>
  <c r="BJ1693" i="1"/>
  <c r="BJ1692" i="1"/>
  <c r="BJ1691" i="1"/>
  <c r="BJ1690" i="1"/>
  <c r="BJ1689" i="1"/>
  <c r="BJ1688" i="1"/>
  <c r="BJ1687" i="1"/>
  <c r="BJ1686" i="1"/>
  <c r="BJ1685" i="1"/>
  <c r="BJ1684" i="1"/>
  <c r="BJ1683" i="1"/>
  <c r="BJ1682" i="1"/>
  <c r="BJ1681" i="1"/>
  <c r="BJ1680" i="1"/>
  <c r="BJ1679" i="1"/>
  <c r="BJ1678" i="1"/>
  <c r="BJ1677" i="1"/>
  <c r="BJ1676" i="1"/>
  <c r="BJ1675" i="1"/>
  <c r="BJ1674" i="1"/>
  <c r="BJ1673" i="1"/>
  <c r="BJ1672" i="1"/>
  <c r="BJ1671" i="1"/>
  <c r="BJ1670" i="1"/>
  <c r="BJ1669" i="1"/>
  <c r="BJ1668" i="1"/>
  <c r="BJ1667" i="1"/>
  <c r="BJ1666" i="1"/>
  <c r="BJ1665" i="1"/>
  <c r="BJ1664" i="1"/>
  <c r="BJ1663" i="1"/>
  <c r="BJ1662" i="1"/>
  <c r="BJ1661" i="1"/>
  <c r="BJ1660" i="1"/>
  <c r="BJ1659" i="1"/>
  <c r="BJ1658" i="1"/>
  <c r="BJ1657" i="1"/>
  <c r="BJ1656" i="1"/>
  <c r="BJ1655" i="1"/>
  <c r="BJ1654" i="1"/>
  <c r="BJ1653" i="1"/>
  <c r="BJ1652" i="1"/>
  <c r="BJ1651" i="1"/>
  <c r="BJ1650" i="1"/>
  <c r="BJ1649" i="1"/>
  <c r="BJ1648" i="1"/>
  <c r="BJ1647" i="1"/>
  <c r="BJ1646" i="1"/>
  <c r="BJ1645" i="1"/>
  <c r="BJ1644" i="1"/>
  <c r="BJ1643" i="1"/>
  <c r="BJ1642" i="1"/>
  <c r="BJ1641" i="1"/>
  <c r="BJ1640" i="1"/>
  <c r="BJ1639" i="1"/>
  <c r="BJ1638" i="1"/>
  <c r="BJ1637" i="1"/>
  <c r="BJ1636" i="1"/>
  <c r="BJ1635" i="1"/>
  <c r="BJ1634" i="1"/>
  <c r="BJ1633" i="1"/>
  <c r="BJ1632" i="1"/>
  <c r="BJ1631" i="1"/>
  <c r="BJ1630" i="1"/>
  <c r="BJ1629" i="1"/>
  <c r="BJ1628" i="1"/>
  <c r="BJ1627" i="1"/>
  <c r="BJ1626" i="1"/>
  <c r="BJ1625" i="1"/>
  <c r="BJ1624" i="1"/>
  <c r="BJ1623" i="1"/>
  <c r="BJ1622" i="1"/>
  <c r="BJ1621" i="1"/>
  <c r="BJ1620" i="1"/>
  <c r="BJ1619" i="1"/>
  <c r="BJ1618" i="1"/>
  <c r="BJ1617" i="1"/>
  <c r="BJ1616" i="1"/>
  <c r="BJ1615" i="1"/>
  <c r="BJ1614" i="1"/>
  <c r="BJ1613" i="1"/>
  <c r="BJ1612" i="1"/>
  <c r="BJ1611" i="1"/>
  <c r="BJ1610" i="1"/>
  <c r="BJ1609" i="1"/>
  <c r="BJ1608" i="1"/>
  <c r="BJ1607" i="1"/>
  <c r="BJ1606" i="1"/>
  <c r="BJ1605" i="1"/>
  <c r="BJ1604" i="1"/>
  <c r="BJ1603" i="1"/>
  <c r="BJ1602" i="1"/>
  <c r="BJ1601" i="1"/>
  <c r="BJ1600" i="1"/>
  <c r="BJ1599" i="1"/>
  <c r="BJ1598" i="1"/>
  <c r="BJ1597" i="1"/>
  <c r="BJ1596" i="1"/>
  <c r="BJ1595" i="1"/>
  <c r="BJ1594" i="1"/>
  <c r="BJ1593" i="1"/>
  <c r="BJ1592" i="1"/>
  <c r="BJ1591" i="1"/>
  <c r="BJ1590" i="1"/>
  <c r="BJ1589" i="1"/>
  <c r="BJ1588" i="1"/>
  <c r="BJ1587" i="1"/>
  <c r="BJ1586" i="1"/>
  <c r="BJ1585" i="1"/>
  <c r="BJ1584" i="1"/>
  <c r="BJ1583" i="1"/>
  <c r="BJ1582" i="1"/>
  <c r="BJ1581" i="1"/>
  <c r="BJ1580" i="1"/>
  <c r="BJ1579" i="1"/>
  <c r="BJ1578" i="1"/>
  <c r="BJ1577" i="1"/>
  <c r="BJ1576" i="1"/>
  <c r="BJ1575" i="1"/>
  <c r="BJ1574" i="1"/>
  <c r="BJ1573" i="1"/>
  <c r="BJ1572" i="1"/>
  <c r="BJ1571" i="1"/>
  <c r="BJ1570" i="1"/>
  <c r="BJ1569" i="1"/>
  <c r="BJ1568" i="1"/>
  <c r="BJ1567" i="1"/>
  <c r="BJ1566" i="1"/>
  <c r="BJ1565" i="1"/>
  <c r="BJ1564" i="1"/>
  <c r="BJ1563" i="1"/>
  <c r="BJ1562" i="1"/>
  <c r="BJ1561" i="1"/>
  <c r="BJ1560" i="1"/>
  <c r="BJ1559" i="1"/>
  <c r="BJ1558" i="1"/>
  <c r="BJ1557" i="1"/>
  <c r="BJ1556" i="1"/>
  <c r="BJ1555" i="1"/>
  <c r="BJ1554" i="1"/>
  <c r="BJ1553" i="1"/>
  <c r="BJ1552" i="1"/>
  <c r="BJ1551" i="1"/>
  <c r="BJ1550" i="1"/>
  <c r="BJ1549" i="1"/>
  <c r="BJ1548" i="1"/>
  <c r="BJ1547" i="1"/>
  <c r="BJ1546" i="1"/>
  <c r="BJ1545" i="1"/>
  <c r="BJ1544" i="1"/>
  <c r="BJ1543" i="1"/>
  <c r="BJ1542" i="1"/>
  <c r="BJ1541" i="1"/>
  <c r="BJ1540" i="1"/>
  <c r="BJ1539" i="1"/>
  <c r="BJ1538" i="1"/>
  <c r="BJ1537" i="1"/>
  <c r="BJ1536" i="1"/>
  <c r="BJ1535" i="1"/>
  <c r="BJ1534" i="1"/>
  <c r="BJ1533" i="1"/>
  <c r="BJ1532" i="1"/>
  <c r="BJ1531" i="1"/>
  <c r="BJ1530" i="1"/>
  <c r="BJ1529" i="1"/>
  <c r="BJ1528" i="1"/>
  <c r="BJ1527" i="1"/>
  <c r="BJ1526" i="1"/>
  <c r="BJ1525" i="1"/>
  <c r="BJ1524" i="1"/>
  <c r="BJ1523" i="1"/>
  <c r="BJ1522" i="1"/>
  <c r="BJ1521" i="1"/>
  <c r="BJ1520" i="1"/>
  <c r="BJ1519" i="1"/>
  <c r="BJ1518" i="1"/>
  <c r="BJ1517" i="1"/>
  <c r="BJ1516" i="1"/>
  <c r="BJ1515" i="1"/>
  <c r="BJ1514" i="1"/>
  <c r="BJ1513" i="1"/>
  <c r="BJ1512" i="1"/>
  <c r="BJ1511" i="1"/>
  <c r="BJ1510" i="1"/>
  <c r="BJ1509" i="1"/>
  <c r="BJ1508" i="1"/>
  <c r="BJ1507" i="1"/>
  <c r="BJ1506" i="1"/>
  <c r="BJ1505" i="1"/>
  <c r="BJ1504" i="1"/>
  <c r="BJ1503" i="1"/>
  <c r="BJ1502" i="1"/>
  <c r="BJ1501" i="1"/>
  <c r="BJ1500" i="1"/>
  <c r="BJ1499" i="1"/>
  <c r="BJ1498" i="1"/>
  <c r="BJ1497" i="1"/>
  <c r="BJ1496" i="1"/>
  <c r="BJ1495" i="1"/>
  <c r="BJ1494" i="1"/>
  <c r="BJ1493" i="1"/>
  <c r="BJ1492" i="1"/>
  <c r="BJ1491" i="1"/>
  <c r="BJ1490" i="1"/>
  <c r="BJ1489" i="1"/>
  <c r="BJ1488" i="1"/>
  <c r="BJ1487" i="1"/>
  <c r="BJ1486" i="1"/>
  <c r="BJ1485" i="1"/>
  <c r="BJ1484" i="1"/>
  <c r="BJ1483" i="1"/>
  <c r="BJ1482" i="1"/>
  <c r="BJ1481" i="1"/>
  <c r="BJ1480" i="1"/>
  <c r="BJ1479" i="1"/>
  <c r="BJ1478" i="1"/>
  <c r="BJ1477" i="1"/>
  <c r="BJ1476" i="1"/>
  <c r="BJ1475" i="1"/>
  <c r="BJ1474" i="1"/>
  <c r="BJ1473" i="1"/>
  <c r="BJ1472" i="1"/>
  <c r="BJ1471" i="1"/>
  <c r="BJ1470" i="1"/>
  <c r="BJ1469" i="1"/>
  <c r="BJ1468" i="1"/>
  <c r="BJ1467" i="1"/>
  <c r="BJ1466" i="1"/>
  <c r="BJ1465" i="1"/>
  <c r="BJ1464" i="1"/>
  <c r="BJ1463" i="1"/>
  <c r="BJ1462" i="1"/>
  <c r="BJ1461" i="1"/>
  <c r="BJ1460" i="1"/>
  <c r="BJ1459" i="1"/>
  <c r="BJ1458" i="1"/>
  <c r="BJ1457" i="1"/>
  <c r="BJ1456" i="1"/>
  <c r="BJ1455" i="1"/>
  <c r="BJ1454" i="1"/>
  <c r="BJ1453" i="1"/>
  <c r="BJ1452" i="1"/>
  <c r="BJ1451" i="1"/>
  <c r="BJ1450" i="1"/>
  <c r="BJ1449" i="1"/>
  <c r="BJ1448" i="1"/>
  <c r="BJ1447" i="1"/>
  <c r="BJ1446" i="1"/>
  <c r="BJ1445" i="1"/>
  <c r="BJ1444" i="1"/>
  <c r="BJ1443" i="1"/>
  <c r="BJ1442" i="1"/>
  <c r="BJ1441" i="1"/>
  <c r="BJ1440" i="1"/>
  <c r="BJ1439" i="1"/>
  <c r="BJ1438" i="1"/>
  <c r="BJ1437" i="1"/>
  <c r="BJ1436" i="1"/>
  <c r="BJ1435" i="1"/>
  <c r="BJ1434" i="1"/>
  <c r="BJ1433" i="1"/>
  <c r="BJ1432" i="1"/>
  <c r="BJ1431" i="1"/>
  <c r="BJ1430" i="1"/>
  <c r="BJ1429" i="1"/>
  <c r="BJ1428" i="1"/>
  <c r="BJ1427" i="1"/>
  <c r="BJ1426" i="1"/>
  <c r="BJ1425" i="1"/>
  <c r="BJ1424" i="1"/>
  <c r="BJ1423" i="1"/>
  <c r="BJ1422" i="1"/>
  <c r="BJ1421" i="1"/>
  <c r="BJ1420" i="1"/>
  <c r="BJ1419" i="1"/>
  <c r="BJ1418" i="1"/>
  <c r="BJ1417" i="1"/>
  <c r="BJ1416" i="1"/>
  <c r="BJ1415" i="1"/>
  <c r="BJ1414" i="1"/>
  <c r="BJ1413" i="1"/>
  <c r="BJ1412" i="1"/>
  <c r="BJ1411" i="1"/>
  <c r="BJ1410" i="1"/>
  <c r="BJ1409" i="1"/>
  <c r="BJ1408" i="1"/>
  <c r="BJ1407" i="1"/>
  <c r="BJ1406" i="1"/>
  <c r="BJ1405" i="1"/>
  <c r="BJ1404" i="1"/>
  <c r="BJ1403" i="1"/>
  <c r="BJ1402" i="1"/>
  <c r="BJ1401" i="1"/>
  <c r="BJ1400" i="1"/>
  <c r="BJ1399" i="1"/>
  <c r="BJ1398" i="1"/>
  <c r="BJ1397" i="1"/>
  <c r="BJ1396" i="1"/>
  <c r="BJ1395" i="1"/>
  <c r="BJ1394" i="1"/>
  <c r="BJ1393" i="1"/>
  <c r="BJ1392" i="1"/>
  <c r="BJ1391" i="1"/>
  <c r="BJ1390" i="1"/>
  <c r="BJ1389" i="1"/>
  <c r="BJ1388" i="1"/>
  <c r="BJ1387" i="1"/>
  <c r="BJ1386" i="1"/>
  <c r="BJ1385" i="1"/>
  <c r="BJ1384" i="1"/>
  <c r="BJ1383" i="1"/>
  <c r="BJ1382" i="1"/>
  <c r="BJ1381" i="1"/>
  <c r="BJ1380" i="1"/>
  <c r="BJ1379" i="1"/>
  <c r="BJ1378" i="1"/>
  <c r="BJ1377" i="1"/>
  <c r="BJ1376" i="1"/>
  <c r="BJ1375" i="1"/>
  <c r="BJ1374" i="1"/>
  <c r="BJ1373" i="1"/>
  <c r="BJ1372" i="1"/>
  <c r="BJ1371" i="1"/>
  <c r="BJ1370" i="1"/>
  <c r="BJ1369" i="1"/>
  <c r="BJ1368" i="1"/>
  <c r="BJ1367" i="1"/>
  <c r="BJ1366" i="1"/>
  <c r="BJ1365" i="1"/>
  <c r="BJ1364" i="1"/>
  <c r="BJ1363" i="1"/>
  <c r="BJ1362" i="1"/>
  <c r="BJ1361" i="1"/>
  <c r="BJ1360" i="1"/>
  <c r="BJ1359" i="1"/>
  <c r="BJ1358" i="1"/>
  <c r="BJ1357" i="1"/>
  <c r="BJ1356" i="1"/>
  <c r="BJ1355" i="1"/>
  <c r="BJ1354" i="1"/>
  <c r="BJ1353" i="1"/>
  <c r="BJ1352" i="1"/>
  <c r="BJ1351" i="1"/>
  <c r="BJ1350" i="1"/>
  <c r="BJ1349" i="1"/>
  <c r="BJ1348" i="1"/>
  <c r="BJ1347" i="1"/>
  <c r="BJ1346" i="1"/>
  <c r="BJ1345" i="1"/>
  <c r="BJ1344" i="1"/>
  <c r="BJ1343" i="1"/>
  <c r="BJ1342" i="1"/>
  <c r="BJ1341" i="1"/>
  <c r="BJ1340" i="1"/>
  <c r="BJ1339" i="1"/>
  <c r="BJ1338" i="1"/>
  <c r="BJ1337" i="1"/>
  <c r="BJ1336" i="1"/>
  <c r="BJ1335" i="1"/>
  <c r="BJ1334" i="1"/>
  <c r="BJ1333" i="1"/>
  <c r="BJ1332" i="1"/>
  <c r="BJ1331" i="1"/>
  <c r="BJ1330" i="1"/>
  <c r="BJ1329" i="1"/>
  <c r="BJ1328" i="1"/>
  <c r="BJ1327" i="1"/>
  <c r="BJ1326" i="1"/>
  <c r="BJ1325" i="1"/>
  <c r="BJ1324" i="1"/>
  <c r="BJ1323" i="1"/>
  <c r="BJ1322" i="1"/>
  <c r="BJ1321" i="1"/>
  <c r="BJ1320" i="1"/>
  <c r="BJ1319" i="1"/>
  <c r="BJ1318" i="1"/>
  <c r="BJ1317" i="1"/>
  <c r="BJ1316" i="1"/>
  <c r="BJ1315" i="1"/>
  <c r="BJ1314" i="1"/>
  <c r="BJ1313" i="1"/>
  <c r="BJ1312" i="1"/>
  <c r="BJ1311" i="1"/>
  <c r="BJ1310" i="1"/>
  <c r="BJ1309" i="1"/>
  <c r="BJ1308" i="1"/>
  <c r="BJ1307" i="1"/>
  <c r="BJ1306" i="1"/>
  <c r="BJ1305" i="1"/>
  <c r="BJ1304" i="1"/>
  <c r="BJ1303" i="1"/>
  <c r="BJ1302" i="1"/>
  <c r="BJ1301" i="1"/>
  <c r="BJ1300" i="1"/>
  <c r="BJ1299" i="1"/>
  <c r="BJ1298" i="1"/>
  <c r="BJ1297" i="1"/>
  <c r="BJ1296" i="1"/>
  <c r="BJ1295" i="1"/>
  <c r="BJ1294" i="1"/>
  <c r="BJ1293" i="1"/>
  <c r="BJ1292" i="1"/>
  <c r="BJ1291" i="1"/>
  <c r="BJ1290" i="1"/>
  <c r="BJ1289" i="1"/>
  <c r="BJ1288" i="1"/>
  <c r="BJ1287" i="1"/>
  <c r="BJ1286" i="1"/>
  <c r="BJ1285" i="1"/>
  <c r="BJ1284" i="1"/>
  <c r="BJ1283" i="1"/>
  <c r="BJ1282" i="1"/>
  <c r="BJ1281" i="1"/>
  <c r="BJ1280" i="1"/>
  <c r="BJ1279" i="1"/>
  <c r="BJ1278" i="1"/>
  <c r="BJ1277" i="1"/>
  <c r="BJ1276" i="1"/>
  <c r="BJ1275" i="1"/>
  <c r="BJ1274" i="1"/>
  <c r="BJ1273" i="1"/>
  <c r="BJ1272" i="1"/>
  <c r="BJ1271" i="1"/>
  <c r="BJ1270" i="1"/>
  <c r="BJ1269" i="1"/>
  <c r="BJ1268" i="1"/>
  <c r="BJ1267" i="1"/>
  <c r="BJ1266" i="1"/>
  <c r="BJ1265" i="1"/>
  <c r="BJ1264" i="1"/>
  <c r="BJ1263" i="1"/>
  <c r="BJ1262" i="1"/>
  <c r="BJ1261" i="1"/>
  <c r="BJ1260" i="1"/>
  <c r="BJ1259" i="1"/>
  <c r="BJ1258" i="1"/>
  <c r="BJ1257" i="1"/>
  <c r="BJ1256" i="1"/>
  <c r="BJ1255" i="1"/>
  <c r="BJ1254" i="1"/>
  <c r="BJ1253" i="1"/>
  <c r="BJ1252" i="1"/>
  <c r="BJ1251" i="1"/>
  <c r="BJ1250" i="1"/>
  <c r="BJ1249" i="1"/>
  <c r="BJ1248" i="1"/>
  <c r="BJ1247" i="1"/>
  <c r="BJ1246" i="1"/>
  <c r="BJ1245" i="1"/>
  <c r="BJ1244" i="1"/>
  <c r="BJ1243" i="1"/>
  <c r="BJ1242" i="1"/>
  <c r="BJ1241" i="1"/>
  <c r="BJ1240" i="1"/>
  <c r="BJ1239" i="1"/>
  <c r="BJ1238" i="1"/>
  <c r="BJ1237" i="1"/>
  <c r="BJ1236" i="1"/>
  <c r="BJ1235" i="1"/>
  <c r="BJ1234" i="1"/>
  <c r="BJ1233" i="1"/>
  <c r="BJ1232" i="1"/>
  <c r="BJ1231" i="1"/>
  <c r="BJ1230" i="1"/>
  <c r="BJ1229" i="1"/>
  <c r="BJ1228" i="1"/>
  <c r="BJ1227" i="1"/>
  <c r="BJ1226" i="1"/>
  <c r="BJ1225" i="1"/>
  <c r="BJ1224" i="1"/>
  <c r="BJ1223" i="1"/>
  <c r="BJ1222" i="1"/>
  <c r="BJ1221" i="1"/>
  <c r="BJ1220" i="1"/>
  <c r="BJ1219" i="1"/>
  <c r="BJ1218" i="1"/>
  <c r="BJ1217" i="1"/>
  <c r="BJ1216" i="1"/>
  <c r="BJ1215" i="1"/>
  <c r="BJ1214" i="1"/>
  <c r="BJ1213" i="1"/>
  <c r="BJ1212" i="1"/>
  <c r="BJ1211" i="1"/>
  <c r="BJ1210" i="1"/>
  <c r="BJ1209" i="1"/>
  <c r="BJ1208" i="1"/>
  <c r="BJ1207" i="1"/>
  <c r="BJ1206" i="1"/>
  <c r="BJ1205" i="1"/>
  <c r="BJ1204" i="1"/>
  <c r="BJ1203" i="1"/>
  <c r="BJ1202" i="1"/>
  <c r="BJ1201" i="1"/>
  <c r="BJ1200" i="1"/>
  <c r="BJ1199" i="1"/>
  <c r="BJ1198" i="1"/>
  <c r="BJ1197" i="1"/>
  <c r="BJ1196" i="1"/>
  <c r="BJ1195" i="1"/>
  <c r="BJ1194" i="1"/>
  <c r="BJ1193" i="1"/>
  <c r="BJ1192" i="1"/>
  <c r="BJ1191" i="1"/>
  <c r="BJ1190" i="1"/>
  <c r="BJ1189" i="1"/>
  <c r="BJ1188" i="1"/>
  <c r="BJ1187" i="1"/>
  <c r="BJ1186" i="1"/>
  <c r="BJ1185" i="1"/>
  <c r="BJ1184" i="1"/>
  <c r="BJ1183" i="1"/>
  <c r="BJ1182" i="1"/>
  <c r="BJ1181" i="1"/>
  <c r="BJ1180" i="1"/>
  <c r="BJ1179" i="1"/>
  <c r="BJ1178" i="1"/>
  <c r="BJ1177" i="1"/>
  <c r="BJ1176" i="1"/>
  <c r="BJ1175" i="1"/>
  <c r="BJ1174" i="1"/>
  <c r="BJ1173" i="1"/>
  <c r="BJ1172" i="1"/>
  <c r="BJ1171" i="1"/>
  <c r="BJ1170" i="1"/>
  <c r="BJ1169" i="1"/>
  <c r="BJ1168" i="1"/>
  <c r="BJ1167" i="1"/>
  <c r="BJ1166" i="1"/>
  <c r="BJ1165" i="1"/>
  <c r="BJ1164" i="1"/>
  <c r="BJ1163" i="1"/>
  <c r="BJ1162" i="1"/>
  <c r="BJ1161" i="1"/>
  <c r="BJ1160" i="1"/>
  <c r="BJ1159" i="1"/>
  <c r="BJ1158" i="1"/>
  <c r="BJ1157" i="1"/>
  <c r="BJ1156" i="1"/>
  <c r="BJ1155" i="1"/>
  <c r="BJ1154" i="1"/>
  <c r="BJ1153" i="1"/>
  <c r="BJ1152" i="1"/>
  <c r="BJ1151" i="1"/>
  <c r="BJ1150" i="1"/>
  <c r="BJ1149" i="1"/>
  <c r="BJ1148" i="1"/>
  <c r="BJ1147" i="1"/>
  <c r="BJ1146" i="1"/>
  <c r="BJ1145" i="1"/>
  <c r="BJ1144" i="1"/>
  <c r="BJ1143" i="1"/>
  <c r="BJ1142" i="1"/>
  <c r="BJ1141" i="1"/>
  <c r="BJ1140" i="1"/>
  <c r="BJ1139" i="1"/>
  <c r="BJ1138" i="1"/>
  <c r="BJ1137" i="1"/>
  <c r="BJ1136" i="1"/>
  <c r="BJ1135" i="1"/>
  <c r="BJ1134" i="1"/>
  <c r="BJ1133" i="1"/>
  <c r="BJ1132" i="1"/>
  <c r="BJ1131" i="1"/>
  <c r="BJ1130" i="1"/>
  <c r="BJ1129" i="1"/>
  <c r="BJ1128" i="1"/>
  <c r="BJ1127" i="1"/>
  <c r="BJ1126" i="1"/>
  <c r="BJ1125" i="1"/>
  <c r="BJ1124" i="1"/>
  <c r="BJ1123" i="1"/>
  <c r="BJ1122" i="1"/>
  <c r="BJ1121" i="1"/>
  <c r="BJ1120" i="1"/>
  <c r="BJ1119" i="1"/>
  <c r="BJ1118" i="1"/>
  <c r="BJ1117" i="1"/>
  <c r="BJ1116" i="1"/>
  <c r="BJ1115" i="1"/>
  <c r="BJ1114" i="1"/>
  <c r="BJ1113" i="1"/>
  <c r="BJ1112" i="1"/>
  <c r="BJ1111" i="1"/>
  <c r="BJ1110" i="1"/>
  <c r="BJ1109" i="1"/>
  <c r="BJ1108" i="1"/>
  <c r="BJ1107" i="1"/>
  <c r="BJ1106" i="1"/>
  <c r="BJ1105" i="1"/>
  <c r="BJ1104" i="1"/>
  <c r="BJ1103" i="1"/>
  <c r="BJ1102" i="1"/>
  <c r="BJ1101" i="1"/>
  <c r="BJ1100" i="1"/>
  <c r="BJ1099" i="1"/>
  <c r="BJ1098" i="1"/>
  <c r="BJ1097" i="1"/>
  <c r="BJ1096" i="1"/>
  <c r="BJ1095" i="1"/>
  <c r="BJ1094" i="1"/>
  <c r="BJ1093" i="1"/>
  <c r="BJ1092" i="1"/>
  <c r="BJ1091" i="1"/>
  <c r="BJ1090" i="1"/>
  <c r="BJ1089" i="1"/>
  <c r="BJ1088" i="1"/>
  <c r="BJ1087" i="1"/>
  <c r="BJ1086" i="1"/>
  <c r="BJ1085" i="1"/>
  <c r="BJ1084" i="1"/>
  <c r="BJ1083" i="1"/>
  <c r="BJ1082" i="1"/>
  <c r="BJ1081" i="1"/>
  <c r="BJ1080" i="1"/>
  <c r="BJ1079" i="1"/>
  <c r="BJ1078" i="1"/>
  <c r="BJ1077" i="1"/>
  <c r="BJ1076" i="1"/>
  <c r="BJ1075" i="1"/>
  <c r="BJ1074" i="1"/>
  <c r="BJ1073" i="1"/>
  <c r="BJ1072" i="1"/>
  <c r="BJ1071" i="1"/>
  <c r="BJ1070" i="1"/>
  <c r="BJ1069" i="1"/>
  <c r="BJ1068" i="1"/>
  <c r="BJ1067" i="1"/>
  <c r="BJ1066" i="1"/>
  <c r="BJ1065" i="1"/>
  <c r="BJ1064" i="1"/>
  <c r="BJ1063" i="1"/>
  <c r="BJ1062" i="1"/>
  <c r="BJ1061" i="1"/>
  <c r="BJ1060" i="1"/>
  <c r="BJ1059" i="1"/>
  <c r="BJ1058" i="1"/>
  <c r="BJ1057" i="1"/>
  <c r="BJ1056" i="1"/>
  <c r="BJ1055" i="1"/>
  <c r="BJ1054" i="1"/>
  <c r="BJ1053" i="1"/>
  <c r="BJ1052" i="1"/>
  <c r="BJ1051" i="1"/>
  <c r="BJ1050" i="1"/>
  <c r="BJ1049" i="1"/>
  <c r="BJ1048" i="1"/>
  <c r="BJ1047" i="1"/>
  <c r="BJ1046" i="1"/>
  <c r="BJ1045" i="1"/>
  <c r="BJ1044" i="1"/>
  <c r="BJ1043" i="1"/>
  <c r="BJ1042" i="1"/>
  <c r="BJ1041" i="1"/>
  <c r="BJ1040" i="1"/>
  <c r="BJ1039" i="1"/>
  <c r="BJ1038" i="1"/>
  <c r="BJ1037" i="1"/>
  <c r="BJ1036" i="1"/>
  <c r="BJ1035" i="1"/>
  <c r="BJ1034" i="1"/>
  <c r="BJ1033" i="1"/>
  <c r="BJ1032" i="1"/>
  <c r="BJ1031" i="1"/>
  <c r="BJ1030" i="1"/>
  <c r="BJ1029" i="1"/>
  <c r="BJ1028" i="1"/>
  <c r="BJ1027" i="1"/>
  <c r="BJ1026" i="1"/>
  <c r="BJ1025" i="1"/>
  <c r="BJ1024" i="1"/>
  <c r="BJ1023" i="1"/>
  <c r="BJ1022" i="1"/>
  <c r="BJ1021" i="1"/>
  <c r="BJ1020" i="1"/>
  <c r="BJ1019" i="1"/>
  <c r="BJ1018" i="1"/>
  <c r="BJ1017" i="1"/>
  <c r="BJ1016" i="1"/>
  <c r="BJ1015" i="1"/>
  <c r="BJ1014" i="1"/>
  <c r="BJ1013" i="1"/>
  <c r="BJ1012" i="1"/>
  <c r="BJ1011" i="1"/>
  <c r="BJ1010" i="1"/>
  <c r="BJ1009" i="1"/>
  <c r="BJ1008" i="1"/>
  <c r="BJ1007" i="1"/>
  <c r="BJ1006" i="1"/>
  <c r="BJ1005" i="1"/>
  <c r="BJ1004" i="1"/>
  <c r="BJ1003" i="1"/>
  <c r="BJ1002" i="1"/>
  <c r="BJ1001" i="1"/>
  <c r="BJ1000" i="1"/>
  <c r="BJ999" i="1"/>
  <c r="BJ998" i="1"/>
  <c r="BJ997" i="1"/>
  <c r="BJ996" i="1"/>
  <c r="BJ995" i="1"/>
  <c r="BJ994" i="1"/>
  <c r="BJ993" i="1"/>
  <c r="BJ992" i="1"/>
  <c r="BJ991" i="1"/>
  <c r="BJ990" i="1"/>
  <c r="BJ989" i="1"/>
  <c r="BJ988" i="1"/>
  <c r="BJ987" i="1"/>
  <c r="BJ986" i="1"/>
  <c r="BJ985" i="1"/>
  <c r="BJ984" i="1"/>
  <c r="BJ983" i="1"/>
  <c r="BJ982" i="1"/>
  <c r="BJ981" i="1"/>
  <c r="BJ980" i="1"/>
  <c r="BJ979" i="1"/>
  <c r="BJ978" i="1"/>
  <c r="BJ977" i="1"/>
  <c r="BJ976" i="1"/>
  <c r="BJ975" i="1"/>
  <c r="BJ974" i="1"/>
  <c r="BJ973" i="1"/>
  <c r="BJ972" i="1"/>
  <c r="BJ971" i="1"/>
  <c r="BJ970" i="1"/>
  <c r="BJ969" i="1"/>
  <c r="BJ968" i="1"/>
  <c r="BJ967" i="1"/>
  <c r="BJ966" i="1"/>
  <c r="BJ965" i="1"/>
  <c r="BJ964" i="1"/>
  <c r="BJ963" i="1"/>
  <c r="BJ962" i="1"/>
  <c r="BJ961" i="1"/>
  <c r="BJ960" i="1"/>
  <c r="BJ959" i="1"/>
  <c r="BJ958" i="1"/>
  <c r="BJ957" i="1"/>
  <c r="BJ956" i="1"/>
  <c r="BJ955" i="1"/>
  <c r="BJ954" i="1"/>
  <c r="BJ953" i="1"/>
  <c r="BJ952" i="1"/>
  <c r="BJ951" i="1"/>
  <c r="BJ950" i="1"/>
  <c r="BJ949" i="1"/>
  <c r="BJ948" i="1"/>
  <c r="BJ947" i="1"/>
  <c r="BJ946" i="1"/>
  <c r="BJ945" i="1"/>
  <c r="BJ944" i="1"/>
  <c r="BJ943" i="1"/>
  <c r="BJ942" i="1"/>
  <c r="BJ941" i="1"/>
  <c r="BJ940" i="1"/>
  <c r="BJ939" i="1"/>
  <c r="BJ938" i="1"/>
  <c r="BJ937" i="1"/>
  <c r="BJ936" i="1"/>
  <c r="BJ935" i="1"/>
  <c r="BJ934" i="1"/>
  <c r="BJ933" i="1"/>
  <c r="BJ932" i="1"/>
  <c r="BJ931" i="1"/>
  <c r="BJ930" i="1"/>
  <c r="BJ929" i="1"/>
  <c r="BJ928" i="1"/>
  <c r="BJ927" i="1"/>
  <c r="BJ926" i="1"/>
  <c r="BJ925" i="1"/>
  <c r="BJ924" i="1"/>
  <c r="BJ923" i="1"/>
  <c r="BJ922" i="1"/>
  <c r="BJ921" i="1"/>
  <c r="BJ920" i="1"/>
  <c r="BJ919" i="1"/>
  <c r="BJ918" i="1"/>
  <c r="BJ917" i="1"/>
  <c r="BJ916" i="1"/>
  <c r="BJ915" i="1"/>
  <c r="BJ914" i="1"/>
  <c r="BJ913" i="1"/>
  <c r="BJ912" i="1"/>
  <c r="BJ911" i="1"/>
  <c r="BJ910" i="1"/>
  <c r="BJ909" i="1"/>
  <c r="BJ908" i="1"/>
  <c r="BJ907" i="1"/>
  <c r="BJ906" i="1"/>
  <c r="BJ905" i="1"/>
  <c r="BJ904" i="1"/>
  <c r="BJ903" i="1"/>
  <c r="BJ902" i="1"/>
  <c r="BJ901" i="1"/>
  <c r="BJ900" i="1"/>
  <c r="BJ899" i="1"/>
  <c r="BJ898" i="1"/>
  <c r="BJ897" i="1"/>
  <c r="BJ896" i="1"/>
  <c r="BJ895" i="1"/>
  <c r="BJ894" i="1"/>
  <c r="BJ893" i="1"/>
  <c r="BJ892" i="1"/>
  <c r="BJ891" i="1"/>
  <c r="BJ890" i="1"/>
  <c r="BJ889" i="1"/>
  <c r="BJ888" i="1"/>
  <c r="BJ887" i="1"/>
  <c r="BJ886" i="1"/>
  <c r="BJ885" i="1"/>
  <c r="BJ884" i="1"/>
  <c r="BJ883" i="1"/>
  <c r="BJ882" i="1"/>
  <c r="BJ881" i="1"/>
  <c r="BJ880" i="1"/>
  <c r="BJ879" i="1"/>
  <c r="BJ878" i="1"/>
  <c r="BJ877" i="1"/>
  <c r="BJ876" i="1"/>
  <c r="BJ875" i="1"/>
  <c r="BJ874" i="1"/>
  <c r="BJ873" i="1"/>
  <c r="BJ872" i="1"/>
  <c r="BJ871" i="1"/>
  <c r="BJ870" i="1"/>
  <c r="BJ869" i="1"/>
  <c r="BJ868" i="1"/>
  <c r="BJ867" i="1"/>
  <c r="BJ866" i="1"/>
  <c r="BJ865" i="1"/>
  <c r="BJ864" i="1"/>
  <c r="BJ863" i="1"/>
  <c r="BJ862" i="1"/>
  <c r="BJ861" i="1"/>
  <c r="BJ860" i="1"/>
  <c r="BJ859" i="1"/>
  <c r="BJ858" i="1"/>
  <c r="BJ857" i="1"/>
  <c r="BJ856" i="1"/>
  <c r="BJ855" i="1"/>
  <c r="BJ854" i="1"/>
  <c r="BJ853" i="1"/>
  <c r="BJ852" i="1"/>
  <c r="BJ851" i="1"/>
  <c r="BJ850" i="1"/>
  <c r="BJ849" i="1"/>
  <c r="BJ848" i="1"/>
  <c r="BJ847" i="1"/>
  <c r="BJ846" i="1"/>
  <c r="BJ845" i="1"/>
  <c r="BJ844" i="1"/>
  <c r="BJ843" i="1"/>
  <c r="BJ842" i="1"/>
  <c r="BJ841" i="1"/>
  <c r="BJ840" i="1"/>
  <c r="BJ839" i="1"/>
  <c r="BJ838" i="1"/>
  <c r="BJ837" i="1"/>
  <c r="BJ836" i="1"/>
  <c r="BJ835" i="1"/>
  <c r="BJ834" i="1"/>
  <c r="BJ833" i="1"/>
  <c r="BJ832" i="1"/>
  <c r="BJ831" i="1"/>
  <c r="BJ830" i="1"/>
  <c r="BJ829" i="1"/>
  <c r="BJ828" i="1"/>
  <c r="BJ827" i="1"/>
  <c r="BJ826" i="1"/>
  <c r="BJ825" i="1"/>
  <c r="BJ824" i="1"/>
  <c r="BJ823" i="1"/>
  <c r="BJ822" i="1"/>
  <c r="BJ821" i="1"/>
  <c r="BJ820" i="1"/>
  <c r="BJ819" i="1"/>
  <c r="BJ818" i="1"/>
  <c r="BJ817" i="1"/>
  <c r="BJ816" i="1"/>
  <c r="BJ815" i="1"/>
  <c r="BJ814" i="1"/>
  <c r="BJ813" i="1"/>
  <c r="BJ812" i="1"/>
  <c r="BJ811" i="1"/>
  <c r="BJ810" i="1"/>
  <c r="BJ809" i="1"/>
  <c r="BJ808" i="1"/>
  <c r="BJ807" i="1"/>
  <c r="BJ806" i="1"/>
  <c r="BJ805" i="1"/>
  <c r="BJ804" i="1"/>
  <c r="BJ803" i="1"/>
  <c r="BJ802" i="1"/>
  <c r="BJ801" i="1"/>
  <c r="BJ800" i="1"/>
  <c r="BJ799" i="1"/>
  <c r="BJ798" i="1"/>
  <c r="BJ797" i="1"/>
  <c r="BJ796" i="1"/>
  <c r="BJ795" i="1"/>
  <c r="BJ794" i="1"/>
  <c r="BJ793" i="1"/>
  <c r="BJ792" i="1"/>
  <c r="BJ791" i="1"/>
  <c r="BJ790" i="1"/>
  <c r="BJ789" i="1"/>
  <c r="BJ788" i="1"/>
  <c r="BJ787" i="1"/>
  <c r="BJ786" i="1"/>
  <c r="BJ785" i="1"/>
  <c r="BJ784" i="1"/>
  <c r="BJ783" i="1"/>
  <c r="BJ782" i="1"/>
  <c r="BJ781" i="1"/>
  <c r="BJ780" i="1"/>
  <c r="BJ779" i="1"/>
  <c r="BJ778" i="1"/>
  <c r="BJ777" i="1"/>
  <c r="BJ776" i="1"/>
  <c r="BJ775" i="1"/>
  <c r="BJ774" i="1"/>
  <c r="BJ773" i="1"/>
  <c r="BJ772" i="1"/>
  <c r="BJ771" i="1"/>
  <c r="BJ770" i="1"/>
  <c r="BJ769" i="1"/>
  <c r="BJ768" i="1"/>
  <c r="BJ767" i="1"/>
  <c r="BJ766" i="1"/>
  <c r="BJ765" i="1"/>
  <c r="BJ764" i="1"/>
  <c r="BJ763" i="1"/>
  <c r="BJ762" i="1"/>
  <c r="BJ761" i="1"/>
  <c r="BJ760" i="1"/>
  <c r="BJ759" i="1"/>
  <c r="BJ758" i="1"/>
  <c r="BJ757" i="1"/>
  <c r="BJ756" i="1"/>
  <c r="BJ755" i="1"/>
  <c r="BJ754" i="1"/>
  <c r="BJ753" i="1"/>
  <c r="BJ752" i="1"/>
  <c r="BJ751" i="1"/>
  <c r="BJ750" i="1"/>
  <c r="BJ749" i="1"/>
  <c r="BJ748" i="1"/>
  <c r="BJ747" i="1"/>
  <c r="BJ746" i="1"/>
  <c r="BJ745" i="1"/>
  <c r="BJ744" i="1"/>
  <c r="BJ743" i="1"/>
  <c r="BJ742" i="1"/>
  <c r="BJ741" i="1"/>
  <c r="BJ740" i="1"/>
  <c r="BJ739" i="1"/>
  <c r="BJ738" i="1"/>
  <c r="BJ737" i="1"/>
  <c r="BJ736" i="1"/>
  <c r="BJ735" i="1"/>
  <c r="BJ734" i="1"/>
  <c r="BJ733" i="1"/>
  <c r="BJ732" i="1"/>
  <c r="BJ731" i="1"/>
  <c r="BJ730" i="1"/>
  <c r="BJ729" i="1"/>
  <c r="BJ728" i="1"/>
  <c r="BJ727" i="1"/>
  <c r="BJ726" i="1"/>
  <c r="BJ725" i="1"/>
  <c r="BJ724" i="1"/>
  <c r="BJ723" i="1"/>
  <c r="BJ722" i="1"/>
  <c r="BJ721" i="1"/>
  <c r="BJ720" i="1"/>
  <c r="BJ719" i="1"/>
  <c r="BJ718" i="1"/>
  <c r="BJ717" i="1"/>
  <c r="BJ716" i="1"/>
  <c r="BJ715" i="1"/>
  <c r="BJ714" i="1"/>
  <c r="BJ713" i="1"/>
  <c r="BJ712" i="1"/>
  <c r="BJ711" i="1"/>
  <c r="BJ710" i="1"/>
  <c r="BJ709" i="1"/>
  <c r="BJ708" i="1"/>
  <c r="BJ707" i="1"/>
  <c r="BJ706" i="1"/>
  <c r="BJ705" i="1"/>
  <c r="BJ704" i="1"/>
  <c r="BJ703" i="1"/>
  <c r="BJ702" i="1"/>
  <c r="BJ701" i="1"/>
  <c r="BJ700" i="1"/>
  <c r="BJ699" i="1"/>
  <c r="BJ698" i="1"/>
  <c r="BJ697" i="1"/>
  <c r="BJ696" i="1"/>
  <c r="BJ695" i="1"/>
  <c r="BJ694" i="1"/>
  <c r="BJ693" i="1"/>
  <c r="BJ692" i="1"/>
  <c r="BJ691" i="1"/>
  <c r="BJ690" i="1"/>
  <c r="BJ689" i="1"/>
  <c r="BJ688" i="1"/>
  <c r="BJ687" i="1"/>
  <c r="BJ686" i="1"/>
  <c r="BJ685" i="1"/>
  <c r="BJ684" i="1"/>
  <c r="BJ683" i="1"/>
  <c r="BJ682" i="1"/>
  <c r="BJ681" i="1"/>
  <c r="BJ680" i="1"/>
  <c r="BJ679" i="1"/>
  <c r="BJ678" i="1"/>
  <c r="BJ677" i="1"/>
  <c r="BJ676" i="1"/>
  <c r="BJ675" i="1"/>
  <c r="BJ674" i="1"/>
  <c r="BJ673" i="1"/>
  <c r="BJ672" i="1"/>
  <c r="BJ671" i="1"/>
  <c r="BJ670" i="1"/>
  <c r="BJ669" i="1"/>
  <c r="BJ668" i="1"/>
  <c r="BJ667" i="1"/>
  <c r="BJ666" i="1"/>
  <c r="BJ665" i="1"/>
  <c r="BJ664" i="1"/>
  <c r="BJ663" i="1"/>
  <c r="BJ662" i="1"/>
  <c r="BJ661" i="1"/>
  <c r="BJ660" i="1"/>
  <c r="BJ659" i="1"/>
  <c r="BJ658" i="1"/>
  <c r="BJ657" i="1"/>
  <c r="BJ656" i="1"/>
  <c r="BJ655" i="1"/>
  <c r="BJ654" i="1"/>
  <c r="BJ653" i="1"/>
  <c r="BJ652" i="1"/>
  <c r="BJ651" i="1"/>
  <c r="BJ650" i="1"/>
  <c r="BJ649" i="1"/>
  <c r="BJ648" i="1"/>
  <c r="BJ647" i="1"/>
  <c r="BJ646" i="1"/>
  <c r="BJ645" i="1"/>
  <c r="BJ644" i="1"/>
  <c r="BJ643" i="1"/>
  <c r="BJ642" i="1"/>
  <c r="BJ641" i="1"/>
  <c r="BJ640" i="1"/>
  <c r="BJ639" i="1"/>
  <c r="BJ638" i="1"/>
  <c r="BJ637" i="1"/>
  <c r="BJ636" i="1"/>
  <c r="BJ635" i="1"/>
  <c r="BJ634" i="1"/>
  <c r="BJ633" i="1"/>
  <c r="BJ632" i="1"/>
  <c r="BJ631" i="1"/>
  <c r="BJ630" i="1"/>
  <c r="BJ629" i="1"/>
  <c r="BJ628" i="1"/>
  <c r="BJ627" i="1"/>
  <c r="BJ626" i="1"/>
  <c r="BJ625" i="1"/>
  <c r="BJ624" i="1"/>
  <c r="BJ623" i="1"/>
  <c r="BJ622" i="1"/>
  <c r="BJ621" i="1"/>
  <c r="BJ620" i="1"/>
  <c r="BJ619" i="1"/>
  <c r="BJ618" i="1"/>
  <c r="BJ617" i="1"/>
  <c r="BJ616" i="1"/>
  <c r="BJ615" i="1"/>
  <c r="BJ614" i="1"/>
  <c r="BJ613" i="1"/>
  <c r="BJ612" i="1"/>
  <c r="BJ611" i="1"/>
  <c r="BJ610" i="1"/>
  <c r="BJ609" i="1"/>
  <c r="BJ608" i="1"/>
  <c r="BJ607" i="1"/>
  <c r="BJ606" i="1"/>
  <c r="BJ605" i="1"/>
  <c r="BJ604" i="1"/>
  <c r="BJ603" i="1"/>
  <c r="BJ602" i="1"/>
  <c r="BJ601" i="1"/>
  <c r="BJ600" i="1"/>
  <c r="BJ599" i="1"/>
  <c r="BJ598" i="1"/>
  <c r="BJ597" i="1"/>
  <c r="BJ596" i="1"/>
  <c r="BJ595" i="1"/>
  <c r="BJ594" i="1"/>
  <c r="BJ593" i="1"/>
  <c r="BJ592" i="1"/>
  <c r="BJ591" i="1"/>
  <c r="BJ590" i="1"/>
  <c r="BJ589" i="1"/>
  <c r="BJ588" i="1"/>
  <c r="BJ587" i="1"/>
  <c r="BJ586" i="1"/>
  <c r="BJ585" i="1"/>
  <c r="BJ584" i="1"/>
  <c r="BJ583" i="1"/>
  <c r="BJ582" i="1"/>
  <c r="BJ581" i="1"/>
  <c r="BJ580" i="1"/>
  <c r="BJ579" i="1"/>
  <c r="BJ578" i="1"/>
  <c r="BJ577" i="1"/>
  <c r="BJ576" i="1"/>
  <c r="BJ575" i="1"/>
  <c r="BJ574" i="1"/>
  <c r="BJ573" i="1"/>
  <c r="BJ572" i="1"/>
  <c r="BJ571" i="1"/>
  <c r="BJ570" i="1"/>
  <c r="BJ569" i="1"/>
  <c r="BJ568" i="1"/>
  <c r="BJ567" i="1"/>
  <c r="BJ566" i="1"/>
  <c r="BJ565" i="1"/>
  <c r="BJ564" i="1"/>
  <c r="BJ563" i="1"/>
  <c r="BJ562" i="1"/>
  <c r="BJ561" i="1"/>
  <c r="BJ560" i="1"/>
  <c r="BJ559" i="1"/>
  <c r="BJ558" i="1"/>
  <c r="BJ557" i="1"/>
  <c r="BJ556" i="1"/>
  <c r="BJ555" i="1"/>
  <c r="BJ554" i="1"/>
  <c r="BJ553" i="1"/>
  <c r="BJ552" i="1"/>
  <c r="BJ551" i="1"/>
  <c r="BJ550" i="1"/>
  <c r="BJ549" i="1"/>
  <c r="BJ548" i="1"/>
  <c r="BJ547" i="1"/>
  <c r="BJ546" i="1"/>
  <c r="BJ545" i="1"/>
  <c r="BJ544" i="1"/>
  <c r="BJ543" i="1"/>
  <c r="BJ542" i="1"/>
  <c r="BJ541" i="1"/>
  <c r="BJ540" i="1"/>
  <c r="BJ539" i="1"/>
  <c r="BJ538" i="1"/>
  <c r="BJ537" i="1"/>
  <c r="BJ536" i="1"/>
  <c r="BJ535" i="1"/>
  <c r="BJ534" i="1"/>
  <c r="BJ533" i="1"/>
  <c r="BJ532" i="1"/>
  <c r="BJ531" i="1"/>
  <c r="BJ530" i="1"/>
  <c r="BJ529" i="1"/>
  <c r="BJ528" i="1"/>
  <c r="BJ527" i="1"/>
  <c r="BJ526" i="1"/>
  <c r="BJ525" i="1"/>
  <c r="BJ524" i="1"/>
  <c r="BJ523" i="1"/>
  <c r="BJ522" i="1"/>
  <c r="BJ521" i="1"/>
  <c r="BJ520" i="1"/>
  <c r="BJ519" i="1"/>
  <c r="BJ518" i="1"/>
  <c r="BJ517" i="1"/>
  <c r="BJ516" i="1"/>
  <c r="BJ515" i="1"/>
  <c r="BJ514" i="1"/>
  <c r="BJ513" i="1"/>
  <c r="BJ512" i="1"/>
  <c r="BJ511" i="1"/>
  <c r="BJ510" i="1"/>
  <c r="BJ509" i="1"/>
  <c r="BJ508" i="1"/>
  <c r="BJ507" i="1"/>
  <c r="BJ506" i="1"/>
  <c r="BJ505" i="1"/>
  <c r="BJ504" i="1"/>
  <c r="BJ503" i="1"/>
  <c r="BJ502" i="1"/>
  <c r="BJ501" i="1"/>
  <c r="BJ500" i="1"/>
  <c r="BJ499" i="1"/>
  <c r="BJ498" i="1"/>
  <c r="BJ497" i="1"/>
  <c r="BJ496" i="1"/>
  <c r="BJ495" i="1"/>
  <c r="BJ494" i="1"/>
  <c r="BJ493" i="1"/>
  <c r="BJ492" i="1"/>
  <c r="BJ491" i="1"/>
  <c r="BJ490" i="1"/>
  <c r="BJ489" i="1"/>
  <c r="BJ488" i="1"/>
  <c r="BJ487" i="1"/>
  <c r="BJ486" i="1"/>
  <c r="BJ485" i="1"/>
  <c r="BJ484" i="1"/>
  <c r="BJ483" i="1"/>
  <c r="BJ482" i="1"/>
  <c r="BJ481" i="1"/>
  <c r="BJ480" i="1"/>
  <c r="BJ479" i="1"/>
  <c r="BJ478" i="1"/>
  <c r="BJ477" i="1"/>
  <c r="BJ476" i="1"/>
  <c r="BJ475" i="1"/>
  <c r="BJ474" i="1"/>
  <c r="BJ473" i="1"/>
  <c r="BJ472" i="1"/>
  <c r="BJ471" i="1"/>
  <c r="BJ470" i="1"/>
  <c r="BJ469" i="1"/>
  <c r="BJ468" i="1"/>
  <c r="BJ467" i="1"/>
  <c r="BJ466" i="1"/>
  <c r="BJ465" i="1"/>
  <c r="BJ464" i="1"/>
  <c r="BJ463" i="1"/>
  <c r="BJ462" i="1"/>
  <c r="BJ461" i="1"/>
  <c r="BJ460" i="1"/>
  <c r="BJ459" i="1"/>
  <c r="BJ458" i="1"/>
  <c r="BJ457" i="1"/>
  <c r="BJ456" i="1"/>
  <c r="BJ455" i="1"/>
  <c r="BJ454" i="1"/>
  <c r="BJ453" i="1"/>
  <c r="BJ452" i="1"/>
  <c r="BJ451" i="1"/>
  <c r="BJ450" i="1"/>
  <c r="BJ449" i="1"/>
  <c r="BJ448" i="1"/>
  <c r="BJ447" i="1"/>
  <c r="BJ446" i="1"/>
  <c r="BJ445" i="1"/>
  <c r="BJ444" i="1"/>
  <c r="BJ443" i="1"/>
  <c r="BJ442" i="1"/>
  <c r="BJ441" i="1"/>
  <c r="BJ440" i="1"/>
  <c r="BJ439" i="1"/>
  <c r="BJ438" i="1"/>
  <c r="BJ437" i="1"/>
  <c r="BJ436" i="1"/>
  <c r="BJ435" i="1"/>
  <c r="BJ434" i="1"/>
  <c r="BJ433" i="1"/>
  <c r="BJ432" i="1"/>
  <c r="BJ431" i="1"/>
  <c r="BJ430" i="1"/>
  <c r="BJ429" i="1"/>
  <c r="BJ428" i="1"/>
  <c r="BJ427" i="1"/>
  <c r="BJ426" i="1"/>
  <c r="BJ425" i="1"/>
  <c r="BJ424" i="1"/>
  <c r="BJ423" i="1"/>
  <c r="BJ422" i="1"/>
  <c r="BJ421" i="1"/>
  <c r="BJ420" i="1"/>
  <c r="BJ419" i="1"/>
  <c r="BJ418" i="1"/>
  <c r="BJ417" i="1"/>
  <c r="BJ416" i="1"/>
  <c r="BJ415" i="1"/>
  <c r="BJ414" i="1"/>
  <c r="BJ413" i="1"/>
  <c r="BJ412" i="1"/>
  <c r="BJ411" i="1"/>
  <c r="BJ410" i="1"/>
  <c r="BJ409" i="1"/>
  <c r="BJ408" i="1"/>
  <c r="BJ407" i="1"/>
  <c r="BJ406" i="1"/>
  <c r="BJ405" i="1"/>
  <c r="BJ404" i="1"/>
  <c r="BJ403" i="1"/>
  <c r="BJ402" i="1"/>
  <c r="BJ401" i="1"/>
  <c r="BJ400" i="1"/>
  <c r="BJ399" i="1"/>
  <c r="BJ398" i="1"/>
  <c r="BJ397" i="1"/>
  <c r="BJ396" i="1"/>
  <c r="BJ395" i="1"/>
  <c r="BJ394" i="1"/>
  <c r="BJ393" i="1"/>
  <c r="BJ392" i="1"/>
  <c r="BJ391" i="1"/>
  <c r="BJ390" i="1"/>
  <c r="BJ389" i="1"/>
  <c r="BJ388" i="1"/>
  <c r="BJ387" i="1"/>
  <c r="BJ386" i="1"/>
  <c r="BJ385" i="1"/>
  <c r="BJ384" i="1"/>
  <c r="BJ383" i="1"/>
  <c r="BJ382" i="1"/>
  <c r="BJ381" i="1"/>
  <c r="BJ380" i="1"/>
  <c r="BJ379" i="1"/>
  <c r="BJ378" i="1"/>
  <c r="BJ377" i="1"/>
  <c r="BJ376" i="1"/>
  <c r="BJ375" i="1"/>
  <c r="BJ374" i="1"/>
  <c r="BJ373" i="1"/>
  <c r="BJ372" i="1"/>
  <c r="BJ371" i="1"/>
  <c r="BJ370" i="1"/>
  <c r="BJ369" i="1"/>
  <c r="BJ368" i="1"/>
  <c r="BJ367" i="1"/>
  <c r="BJ366" i="1"/>
  <c r="BJ365" i="1"/>
  <c r="BJ364" i="1"/>
  <c r="BJ363" i="1"/>
  <c r="BJ362" i="1"/>
  <c r="BJ361" i="1"/>
  <c r="BJ360" i="1"/>
  <c r="BJ359" i="1"/>
  <c r="BJ358" i="1"/>
  <c r="BJ357" i="1"/>
  <c r="BJ356" i="1"/>
  <c r="BJ355" i="1"/>
  <c r="BJ354" i="1"/>
  <c r="BJ353" i="1"/>
  <c r="BJ352" i="1"/>
  <c r="BJ351" i="1"/>
  <c r="BJ350" i="1"/>
  <c r="BJ349" i="1"/>
  <c r="BJ348" i="1"/>
  <c r="BJ347" i="1"/>
  <c r="BJ346" i="1"/>
  <c r="BJ345" i="1"/>
  <c r="BJ344" i="1"/>
  <c r="BJ343" i="1"/>
  <c r="BJ342" i="1"/>
  <c r="BJ341" i="1"/>
  <c r="BJ340" i="1"/>
  <c r="BJ339" i="1"/>
  <c r="BJ338" i="1"/>
  <c r="BJ337" i="1"/>
  <c r="BJ336" i="1"/>
  <c r="BJ335" i="1"/>
  <c r="BJ334" i="1"/>
  <c r="BJ333" i="1"/>
  <c r="BJ332" i="1"/>
  <c r="BJ331" i="1"/>
  <c r="BJ330" i="1"/>
  <c r="BJ329" i="1"/>
  <c r="BJ328" i="1"/>
  <c r="BJ327" i="1"/>
  <c r="BJ326" i="1"/>
  <c r="BJ325" i="1"/>
  <c r="BJ324" i="1"/>
  <c r="BJ323" i="1"/>
  <c r="BJ322" i="1"/>
  <c r="BJ321" i="1"/>
  <c r="BJ320" i="1"/>
  <c r="BJ319" i="1"/>
  <c r="BJ318" i="1"/>
  <c r="BJ317" i="1"/>
  <c r="BJ316" i="1"/>
  <c r="BJ315" i="1"/>
  <c r="BJ314" i="1"/>
  <c r="BJ313" i="1"/>
  <c r="BJ312" i="1"/>
  <c r="BJ311" i="1"/>
  <c r="BJ310" i="1"/>
  <c r="BJ309" i="1"/>
  <c r="BJ308" i="1"/>
  <c r="BJ307" i="1"/>
  <c r="BJ306" i="1"/>
  <c r="BJ305" i="1"/>
  <c r="BJ304" i="1"/>
  <c r="BJ303" i="1"/>
  <c r="BJ302" i="1"/>
  <c r="BJ301" i="1"/>
  <c r="BJ300" i="1"/>
  <c r="BJ299" i="1"/>
  <c r="BJ298" i="1"/>
  <c r="BJ297" i="1"/>
  <c r="BJ296" i="1"/>
  <c r="BJ295" i="1"/>
  <c r="BJ294" i="1"/>
  <c r="BJ293" i="1"/>
  <c r="BJ292" i="1"/>
  <c r="BJ291" i="1"/>
  <c r="BJ290" i="1"/>
  <c r="BJ289" i="1"/>
  <c r="BJ288" i="1"/>
  <c r="BJ287" i="1"/>
  <c r="BJ286" i="1"/>
  <c r="BJ285" i="1"/>
  <c r="BJ284" i="1"/>
  <c r="BJ283" i="1"/>
  <c r="BJ282" i="1"/>
  <c r="BJ281" i="1"/>
  <c r="BJ280" i="1"/>
  <c r="BJ279" i="1"/>
  <c r="BJ278" i="1"/>
  <c r="BJ277" i="1"/>
  <c r="BJ276" i="1"/>
  <c r="BJ275" i="1"/>
  <c r="BJ274" i="1"/>
  <c r="BJ273" i="1"/>
  <c r="BJ272" i="1"/>
  <c r="BJ271" i="1"/>
  <c r="BJ270" i="1"/>
  <c r="BJ269" i="1"/>
  <c r="BJ268" i="1"/>
  <c r="BJ267" i="1"/>
  <c r="BJ266" i="1"/>
  <c r="BJ265" i="1"/>
  <c r="BJ264" i="1"/>
  <c r="BJ263" i="1"/>
  <c r="BJ262" i="1"/>
  <c r="BJ261" i="1"/>
  <c r="BJ260" i="1"/>
  <c r="BJ259" i="1"/>
  <c r="BJ258" i="1"/>
  <c r="BJ257" i="1"/>
  <c r="BJ256" i="1"/>
  <c r="BJ255" i="1"/>
  <c r="BJ254" i="1"/>
  <c r="BJ253" i="1"/>
  <c r="BJ252" i="1"/>
  <c r="BJ251" i="1"/>
  <c r="BJ250" i="1"/>
  <c r="BJ249" i="1"/>
  <c r="BJ248" i="1"/>
  <c r="BJ247" i="1"/>
  <c r="BJ246" i="1"/>
  <c r="BJ245" i="1"/>
  <c r="BJ244" i="1"/>
  <c r="BJ243" i="1"/>
  <c r="BJ242" i="1"/>
  <c r="BJ241" i="1"/>
  <c r="BJ240" i="1"/>
  <c r="BJ239" i="1"/>
  <c r="BJ238" i="1"/>
  <c r="BJ237" i="1"/>
  <c r="BJ236" i="1"/>
  <c r="BJ235" i="1"/>
  <c r="BJ234" i="1"/>
  <c r="BJ233" i="1"/>
  <c r="BJ232" i="1"/>
  <c r="BJ231" i="1"/>
  <c r="BJ230" i="1"/>
  <c r="BJ229" i="1"/>
  <c r="BJ228" i="1"/>
  <c r="BJ227" i="1"/>
  <c r="BJ226" i="1"/>
  <c r="BJ225" i="1"/>
  <c r="BJ224" i="1"/>
  <c r="BJ223" i="1"/>
  <c r="BJ222" i="1"/>
  <c r="BJ221" i="1"/>
  <c r="BJ220" i="1"/>
  <c r="BJ219" i="1"/>
  <c r="BJ218" i="1"/>
  <c r="BJ217" i="1"/>
  <c r="BJ216" i="1"/>
  <c r="BJ215" i="1"/>
  <c r="BJ214" i="1"/>
  <c r="BJ213" i="1"/>
  <c r="BJ212" i="1"/>
  <c r="BJ211" i="1"/>
  <c r="BJ210" i="1"/>
  <c r="BJ209" i="1"/>
  <c r="BJ208" i="1"/>
  <c r="BJ207" i="1"/>
  <c r="BJ206" i="1"/>
  <c r="BJ205" i="1"/>
  <c r="BJ204" i="1"/>
  <c r="BJ203" i="1"/>
  <c r="BJ202" i="1"/>
  <c r="BJ201" i="1"/>
  <c r="BJ200" i="1"/>
  <c r="BJ199" i="1"/>
  <c r="BJ198" i="1"/>
  <c r="BJ197" i="1"/>
  <c r="BJ196" i="1"/>
  <c r="BJ195" i="1"/>
  <c r="BJ194" i="1"/>
  <c r="BJ193" i="1"/>
  <c r="BJ192" i="1"/>
  <c r="BJ191" i="1"/>
  <c r="BJ190" i="1"/>
  <c r="BJ189" i="1"/>
  <c r="BJ188" i="1"/>
  <c r="BJ187" i="1"/>
  <c r="BJ186" i="1"/>
  <c r="BJ185" i="1"/>
  <c r="BJ184" i="1"/>
  <c r="BJ183" i="1"/>
  <c r="BJ182" i="1"/>
  <c r="BJ181" i="1"/>
  <c r="BJ180" i="1"/>
  <c r="BJ179" i="1"/>
  <c r="BJ178" i="1"/>
  <c r="BJ177" i="1"/>
  <c r="BJ176" i="1"/>
  <c r="BJ175" i="1"/>
  <c r="BJ174" i="1"/>
  <c r="BJ173" i="1"/>
  <c r="BJ172" i="1"/>
  <c r="BJ171" i="1"/>
  <c r="BJ170" i="1"/>
  <c r="BJ169" i="1"/>
  <c r="BJ168" i="1"/>
  <c r="BJ167" i="1"/>
  <c r="BJ166" i="1"/>
  <c r="BJ165" i="1"/>
  <c r="BJ164" i="1"/>
  <c r="BJ163" i="1"/>
  <c r="BJ162" i="1"/>
  <c r="BJ161" i="1"/>
  <c r="BJ160" i="1"/>
  <c r="BJ159" i="1"/>
  <c r="BJ158" i="1"/>
  <c r="BJ157" i="1"/>
  <c r="BJ156" i="1"/>
  <c r="BJ155" i="1"/>
  <c r="BJ154" i="1"/>
  <c r="BJ153" i="1"/>
  <c r="BJ152" i="1"/>
  <c r="BJ151" i="1"/>
  <c r="BJ150" i="1"/>
  <c r="BJ149" i="1"/>
  <c r="BJ148" i="1"/>
  <c r="BJ147" i="1"/>
  <c r="BJ146" i="1"/>
  <c r="BJ145" i="1"/>
  <c r="BJ144" i="1"/>
  <c r="BJ143" i="1"/>
  <c r="BJ142" i="1"/>
  <c r="BJ141" i="1"/>
  <c r="BJ140" i="1"/>
  <c r="BJ139" i="1"/>
  <c r="BJ138" i="1"/>
  <c r="BJ137" i="1"/>
  <c r="BJ136" i="1"/>
  <c r="BJ135" i="1"/>
  <c r="BJ134" i="1"/>
  <c r="BJ133" i="1"/>
  <c r="BJ132" i="1"/>
  <c r="BJ131" i="1"/>
  <c r="BJ130" i="1"/>
  <c r="BJ129" i="1"/>
  <c r="BJ128" i="1"/>
  <c r="BJ127" i="1"/>
  <c r="BJ126" i="1"/>
  <c r="BJ125" i="1"/>
  <c r="BJ124" i="1"/>
  <c r="BJ123" i="1"/>
  <c r="BJ122" i="1"/>
  <c r="BJ121" i="1"/>
  <c r="BJ120" i="1"/>
  <c r="BJ119" i="1"/>
  <c r="BJ118" i="1"/>
  <c r="BJ117" i="1"/>
  <c r="BJ116" i="1"/>
  <c r="BJ115" i="1"/>
  <c r="BJ114" i="1"/>
  <c r="BJ113" i="1"/>
  <c r="BJ112" i="1"/>
  <c r="BJ111" i="1"/>
  <c r="BJ110" i="1"/>
  <c r="BJ109" i="1"/>
  <c r="BJ108" i="1"/>
  <c r="BJ107" i="1"/>
  <c r="BJ106" i="1"/>
  <c r="BJ105" i="1"/>
  <c r="BJ104" i="1"/>
  <c r="BJ103" i="1"/>
  <c r="BJ102" i="1"/>
  <c r="BJ101" i="1"/>
  <c r="BJ100" i="1"/>
  <c r="BJ99" i="1"/>
  <c r="BJ98" i="1"/>
  <c r="BJ97" i="1"/>
  <c r="BJ96" i="1"/>
  <c r="BJ95" i="1"/>
  <c r="BJ94" i="1"/>
  <c r="BJ93" i="1"/>
  <c r="BJ92" i="1"/>
  <c r="BJ91" i="1"/>
  <c r="BJ90" i="1"/>
  <c r="BJ89" i="1"/>
  <c r="BJ88" i="1"/>
  <c r="BJ87" i="1"/>
  <c r="BJ86" i="1"/>
  <c r="BJ85" i="1"/>
  <c r="BJ84" i="1"/>
  <c r="BJ83" i="1"/>
  <c r="BJ82" i="1"/>
  <c r="BJ81" i="1"/>
  <c r="BJ80" i="1"/>
  <c r="BJ79" i="1"/>
  <c r="BJ78" i="1"/>
  <c r="BJ77" i="1"/>
  <c r="BJ76" i="1"/>
  <c r="BJ75" i="1"/>
  <c r="BJ74" i="1"/>
  <c r="BJ73" i="1"/>
  <c r="BJ72" i="1"/>
  <c r="BJ71" i="1"/>
  <c r="BJ70" i="1"/>
  <c r="BJ69" i="1"/>
  <c r="BJ68" i="1"/>
  <c r="BJ67" i="1"/>
  <c r="BJ66" i="1"/>
  <c r="BJ65" i="1"/>
  <c r="BJ64" i="1"/>
  <c r="BJ63" i="1"/>
  <c r="BJ62" i="1"/>
  <c r="BJ61" i="1"/>
  <c r="BJ60" i="1"/>
  <c r="BJ59" i="1"/>
  <c r="BJ58" i="1"/>
  <c r="BJ57" i="1"/>
  <c r="BJ56" i="1"/>
  <c r="BJ55" i="1"/>
  <c r="BJ54" i="1"/>
  <c r="BJ53" i="1"/>
  <c r="BJ52" i="1"/>
  <c r="BJ51" i="1"/>
  <c r="BJ50" i="1"/>
  <c r="BJ49" i="1"/>
  <c r="BJ48" i="1"/>
  <c r="BJ47" i="1"/>
  <c r="BJ46" i="1"/>
  <c r="BJ45" i="1"/>
  <c r="BJ44" i="1"/>
  <c r="BJ43" i="1"/>
  <c r="BJ42" i="1"/>
  <c r="BJ41" i="1"/>
  <c r="BJ40" i="1"/>
  <c r="BJ39" i="1"/>
  <c r="BJ38" i="1"/>
  <c r="BJ37" i="1"/>
  <c r="BJ36" i="1"/>
  <c r="BJ35" i="1"/>
  <c r="BJ34" i="1"/>
  <c r="BJ33" i="1"/>
  <c r="BJ32" i="1"/>
  <c r="BJ31" i="1"/>
  <c r="BJ30" i="1"/>
  <c r="BJ29" i="1"/>
  <c r="BJ28" i="1"/>
  <c r="BJ27" i="1"/>
  <c r="BJ26" i="1"/>
  <c r="BJ25" i="1"/>
  <c r="BJ24" i="1"/>
  <c r="BJ23" i="1"/>
  <c r="BJ22" i="1"/>
  <c r="BJ21" i="1"/>
  <c r="BJ20" i="1"/>
  <c r="BJ19" i="1"/>
  <c r="BJ18" i="1"/>
  <c r="BJ17" i="1"/>
  <c r="BJ16" i="1"/>
  <c r="BJ15" i="1"/>
  <c r="BJ14" i="1"/>
  <c r="BJ13" i="1"/>
  <c r="BJ12" i="1"/>
  <c r="BJ11" i="1"/>
  <c r="BJ10" i="1"/>
  <c r="BJ9" i="1"/>
  <c r="BJ8" i="1"/>
  <c r="BJ7" i="1"/>
  <c r="BJ6" i="1"/>
  <c r="BJ5" i="1"/>
  <c r="BJ4" i="1"/>
  <c r="BJ3" i="1"/>
  <c r="BJ2"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3" i="1"/>
  <c r="AQ1802" i="1"/>
  <c r="AQ1801" i="1"/>
  <c r="AQ1800" i="1"/>
  <c r="AQ1799" i="1"/>
  <c r="AQ1798" i="1"/>
  <c r="AQ1797" i="1"/>
  <c r="AQ1796" i="1"/>
  <c r="AQ1795" i="1"/>
  <c r="AQ1794" i="1"/>
  <c r="AQ1793" i="1"/>
  <c r="AQ1792" i="1"/>
  <c r="AQ1791" i="1"/>
  <c r="AQ1790" i="1"/>
  <c r="AQ1789" i="1"/>
  <c r="AQ1788" i="1"/>
  <c r="AQ1787" i="1"/>
  <c r="AQ1786" i="1"/>
  <c r="AQ1785" i="1"/>
  <c r="AQ1784" i="1"/>
  <c r="AQ1783" i="1"/>
  <c r="AQ1782" i="1"/>
  <c r="AQ1781" i="1"/>
  <c r="AQ1780" i="1"/>
  <c r="AQ1779" i="1"/>
  <c r="AQ1778" i="1"/>
  <c r="AQ1777" i="1"/>
  <c r="AQ1776" i="1"/>
  <c r="AQ1775" i="1"/>
  <c r="AQ1774" i="1"/>
  <c r="AQ1773" i="1"/>
  <c r="AQ1772" i="1"/>
  <c r="AQ1771" i="1"/>
  <c r="AQ1770" i="1"/>
  <c r="AQ1769" i="1"/>
  <c r="AQ1768" i="1"/>
  <c r="AQ1767" i="1"/>
  <c r="AQ1766" i="1"/>
  <c r="AQ1765" i="1"/>
  <c r="AQ1764" i="1"/>
  <c r="AQ1763" i="1"/>
  <c r="AQ1762" i="1"/>
  <c r="AQ1761" i="1"/>
  <c r="AQ1760" i="1"/>
  <c r="AQ1759" i="1"/>
  <c r="AQ1758" i="1"/>
  <c r="AQ1757" i="1"/>
  <c r="AQ1756" i="1"/>
  <c r="AQ1755" i="1"/>
  <c r="AQ1754" i="1"/>
  <c r="AQ1753" i="1"/>
  <c r="AQ1752" i="1"/>
  <c r="AQ1751" i="1"/>
  <c r="AQ1750" i="1"/>
  <c r="AQ1749" i="1"/>
  <c r="AQ1748" i="1"/>
  <c r="AQ1747" i="1"/>
  <c r="AQ1746" i="1"/>
  <c r="AQ1745" i="1"/>
  <c r="AQ1744" i="1"/>
  <c r="AQ1743" i="1"/>
  <c r="AQ1742" i="1"/>
  <c r="AQ1741" i="1"/>
  <c r="AQ1740" i="1"/>
  <c r="AQ1739" i="1"/>
  <c r="AQ1738" i="1"/>
  <c r="AQ1737" i="1"/>
  <c r="AQ1736" i="1"/>
  <c r="AQ1735" i="1"/>
  <c r="AQ1734" i="1"/>
  <c r="AQ1733" i="1"/>
  <c r="AQ1732" i="1"/>
  <c r="AQ1731" i="1"/>
  <c r="AQ1730" i="1"/>
  <c r="AQ1729" i="1"/>
  <c r="AQ1728" i="1"/>
  <c r="AQ1727" i="1"/>
  <c r="AQ1726" i="1"/>
  <c r="AQ1725" i="1"/>
  <c r="AQ1724" i="1"/>
  <c r="AQ1723" i="1"/>
  <c r="AQ1722" i="1"/>
  <c r="AQ1721" i="1"/>
  <c r="AQ1720" i="1"/>
  <c r="AQ1719" i="1"/>
  <c r="AQ1718" i="1"/>
  <c r="AQ1717" i="1"/>
  <c r="AQ1716" i="1"/>
  <c r="AQ1715" i="1"/>
  <c r="AQ1714" i="1"/>
  <c r="AQ1713" i="1"/>
  <c r="AQ1712" i="1"/>
  <c r="AQ1711" i="1"/>
  <c r="AQ1710" i="1"/>
  <c r="AQ1709" i="1"/>
  <c r="AQ1708" i="1"/>
  <c r="AQ1707" i="1"/>
  <c r="AQ1706" i="1"/>
  <c r="AQ1705" i="1"/>
  <c r="AQ1704" i="1"/>
  <c r="AQ1703" i="1"/>
  <c r="AQ1702" i="1"/>
  <c r="AQ1701" i="1"/>
  <c r="AQ1700" i="1"/>
  <c r="AQ1699" i="1"/>
  <c r="AQ1698" i="1"/>
  <c r="AQ1697" i="1"/>
  <c r="AQ1696" i="1"/>
  <c r="AQ1695" i="1"/>
  <c r="AQ1694" i="1"/>
  <c r="AQ1693" i="1"/>
  <c r="AQ1692" i="1"/>
  <c r="AQ1691" i="1"/>
  <c r="AQ1690" i="1"/>
  <c r="AQ1689" i="1"/>
  <c r="AQ1688" i="1"/>
  <c r="AQ1687" i="1"/>
  <c r="AQ1686" i="1"/>
  <c r="AQ1685" i="1"/>
  <c r="AQ1684" i="1"/>
  <c r="AQ1683" i="1"/>
  <c r="AQ1682" i="1"/>
  <c r="AQ1681" i="1"/>
  <c r="AQ1680" i="1"/>
  <c r="AQ1679" i="1"/>
  <c r="AQ1678" i="1"/>
  <c r="AQ1677" i="1"/>
  <c r="AQ1676" i="1"/>
  <c r="AQ1675" i="1"/>
  <c r="AQ1674" i="1"/>
  <c r="AQ1673" i="1"/>
  <c r="AQ1672" i="1"/>
  <c r="AQ1671" i="1"/>
  <c r="AQ1670" i="1"/>
  <c r="AQ1669" i="1"/>
  <c r="AQ1668" i="1"/>
  <c r="AQ1667" i="1"/>
  <c r="AQ1666" i="1"/>
  <c r="AQ1665" i="1"/>
  <c r="AQ1664" i="1"/>
  <c r="AQ1663" i="1"/>
  <c r="AQ1662" i="1"/>
  <c r="AQ1661" i="1"/>
  <c r="AQ1660" i="1"/>
  <c r="AQ1659" i="1"/>
  <c r="AQ1658" i="1"/>
  <c r="AQ1657" i="1"/>
  <c r="AQ1656" i="1"/>
  <c r="AQ1655" i="1"/>
  <c r="AQ1654" i="1"/>
  <c r="AQ1653" i="1"/>
  <c r="AQ1652" i="1"/>
  <c r="AQ1651" i="1"/>
  <c r="AQ1650" i="1"/>
  <c r="AQ1649" i="1"/>
  <c r="AQ1648" i="1"/>
  <c r="AQ1647" i="1"/>
  <c r="AQ1646" i="1"/>
  <c r="AQ1645" i="1"/>
  <c r="AQ1644" i="1"/>
  <c r="AQ1643" i="1"/>
  <c r="AQ1642" i="1"/>
  <c r="AQ1641" i="1"/>
  <c r="AQ1640" i="1"/>
  <c r="AQ1639" i="1"/>
  <c r="AQ1638" i="1"/>
  <c r="AQ1637" i="1"/>
  <c r="AQ1636" i="1"/>
  <c r="AQ1635" i="1"/>
  <c r="AQ1634" i="1"/>
  <c r="AQ1633" i="1"/>
  <c r="AQ1632" i="1"/>
  <c r="AQ1631" i="1"/>
  <c r="AQ1630" i="1"/>
  <c r="AQ1629" i="1"/>
  <c r="AQ1628" i="1"/>
  <c r="AQ1627" i="1"/>
  <c r="AQ1626" i="1"/>
  <c r="AQ1625" i="1"/>
  <c r="AQ1624" i="1"/>
  <c r="AQ1623" i="1"/>
  <c r="AQ1622" i="1"/>
  <c r="AQ1621" i="1"/>
  <c r="AQ1620" i="1"/>
  <c r="AQ1619" i="1"/>
  <c r="AQ1618" i="1"/>
  <c r="AQ1617" i="1"/>
  <c r="AQ1616" i="1"/>
  <c r="AQ1615" i="1"/>
  <c r="AQ1614" i="1"/>
  <c r="AQ1613" i="1"/>
  <c r="AQ1612" i="1"/>
  <c r="AQ1611" i="1"/>
  <c r="AQ1610" i="1"/>
  <c r="AQ1609" i="1"/>
  <c r="AQ1608" i="1"/>
  <c r="AQ1607" i="1"/>
  <c r="AQ1606" i="1"/>
  <c r="AQ1605" i="1"/>
  <c r="AQ1604" i="1"/>
  <c r="AQ1603" i="1"/>
  <c r="AQ1602" i="1"/>
  <c r="AQ1601" i="1"/>
  <c r="AQ1600" i="1"/>
  <c r="AQ1599" i="1"/>
  <c r="AQ1598" i="1"/>
  <c r="AQ1597" i="1"/>
  <c r="AQ1596" i="1"/>
  <c r="AQ1595" i="1"/>
  <c r="AQ1594" i="1"/>
  <c r="AQ1593" i="1"/>
  <c r="AQ1592" i="1"/>
  <c r="AQ1591" i="1"/>
  <c r="AQ1590" i="1"/>
  <c r="AQ1589" i="1"/>
  <c r="AQ1588" i="1"/>
  <c r="AQ1587" i="1"/>
  <c r="AQ1586" i="1"/>
  <c r="AQ1585" i="1"/>
  <c r="AQ1584" i="1"/>
  <c r="AQ1583" i="1"/>
  <c r="AQ1582" i="1"/>
  <c r="AQ1581" i="1"/>
  <c r="AQ1580" i="1"/>
  <c r="AQ1579" i="1"/>
  <c r="AQ1578" i="1"/>
  <c r="AQ1577" i="1"/>
  <c r="AQ1576" i="1"/>
  <c r="AQ1575" i="1"/>
  <c r="AQ1574" i="1"/>
  <c r="AQ1573" i="1"/>
  <c r="AQ1572" i="1"/>
  <c r="AQ1571" i="1"/>
  <c r="AQ1570" i="1"/>
  <c r="AQ1569" i="1"/>
  <c r="AQ1568" i="1"/>
  <c r="AQ1567" i="1"/>
  <c r="AQ1566" i="1"/>
  <c r="AQ1565" i="1"/>
  <c r="AQ1564" i="1"/>
  <c r="AQ1563" i="1"/>
  <c r="AQ1562" i="1"/>
  <c r="AQ1561" i="1"/>
  <c r="AQ1560" i="1"/>
  <c r="AQ1559" i="1"/>
  <c r="AQ1558" i="1"/>
  <c r="AQ1557" i="1"/>
  <c r="AQ1556" i="1"/>
  <c r="AQ1555" i="1"/>
  <c r="AQ1554" i="1"/>
  <c r="AQ1553" i="1"/>
  <c r="AQ1552" i="1"/>
  <c r="AQ1551" i="1"/>
  <c r="AQ1550" i="1"/>
  <c r="AQ1549" i="1"/>
  <c r="AQ1548" i="1"/>
  <c r="AQ1547" i="1"/>
  <c r="AQ1546" i="1"/>
  <c r="AQ1545" i="1"/>
  <c r="AQ1544" i="1"/>
  <c r="AQ1543" i="1"/>
  <c r="AQ1542" i="1"/>
  <c r="AQ1541" i="1"/>
  <c r="AQ1540" i="1"/>
  <c r="AQ1539" i="1"/>
  <c r="AQ1538" i="1"/>
  <c r="AQ1537" i="1"/>
  <c r="AQ1536" i="1"/>
  <c r="AQ1535" i="1"/>
  <c r="AQ1534" i="1"/>
  <c r="AQ1533" i="1"/>
  <c r="AQ1532" i="1"/>
  <c r="AQ1531" i="1"/>
  <c r="AQ1530" i="1"/>
  <c r="AQ1529" i="1"/>
  <c r="AQ1528" i="1"/>
  <c r="AQ1527" i="1"/>
  <c r="AQ1526" i="1"/>
  <c r="AQ1525" i="1"/>
  <c r="AQ1524" i="1"/>
  <c r="AQ1523" i="1"/>
  <c r="AQ1522" i="1"/>
  <c r="AQ1521" i="1"/>
  <c r="AQ1520" i="1"/>
  <c r="AQ1519" i="1"/>
  <c r="AQ1518" i="1"/>
  <c r="AQ1517" i="1"/>
  <c r="AQ1516" i="1"/>
  <c r="AQ1515" i="1"/>
  <c r="AQ1514" i="1"/>
  <c r="AQ1513" i="1"/>
  <c r="AQ1512" i="1"/>
  <c r="AQ1511" i="1"/>
  <c r="AQ1510" i="1"/>
  <c r="AQ1509" i="1"/>
  <c r="AQ1508" i="1"/>
  <c r="AQ1507" i="1"/>
  <c r="AQ1506" i="1"/>
  <c r="AQ1505" i="1"/>
  <c r="AQ1504" i="1"/>
  <c r="AQ1503" i="1"/>
  <c r="AQ1502" i="1"/>
  <c r="AQ1501" i="1"/>
  <c r="AQ1500" i="1"/>
  <c r="AQ1499" i="1"/>
  <c r="AQ1498" i="1"/>
  <c r="AQ1497" i="1"/>
  <c r="AQ1496" i="1"/>
  <c r="AQ1495" i="1"/>
  <c r="AQ1494" i="1"/>
  <c r="AQ1493" i="1"/>
  <c r="AQ1492" i="1"/>
  <c r="AQ1491" i="1"/>
  <c r="AQ1490" i="1"/>
  <c r="AQ1489" i="1"/>
  <c r="AQ1488" i="1"/>
  <c r="AQ1487" i="1"/>
  <c r="AQ1486" i="1"/>
  <c r="AQ1485" i="1"/>
  <c r="AQ1484" i="1"/>
  <c r="AQ1483" i="1"/>
  <c r="AQ1482" i="1"/>
  <c r="AQ1481" i="1"/>
  <c r="AQ1480" i="1"/>
  <c r="AQ1479" i="1"/>
  <c r="AQ1478" i="1"/>
  <c r="AQ1477" i="1"/>
  <c r="AQ1476" i="1"/>
  <c r="AQ1475" i="1"/>
  <c r="AQ1474" i="1"/>
  <c r="AQ1473" i="1"/>
  <c r="AQ1472" i="1"/>
  <c r="AQ1471" i="1"/>
  <c r="AQ1470" i="1"/>
  <c r="AQ1469" i="1"/>
  <c r="AQ1468" i="1"/>
  <c r="AQ1467" i="1"/>
  <c r="AQ1466" i="1"/>
  <c r="AQ1465" i="1"/>
  <c r="AQ1464" i="1"/>
  <c r="AQ1463" i="1"/>
  <c r="AQ1462" i="1"/>
  <c r="AQ1461" i="1"/>
  <c r="AQ1460" i="1"/>
  <c r="AQ1459" i="1"/>
  <c r="AQ1458" i="1"/>
  <c r="AQ1457" i="1"/>
  <c r="AQ1456" i="1"/>
  <c r="AQ1455" i="1"/>
  <c r="AQ1454" i="1"/>
  <c r="AQ1453" i="1"/>
  <c r="AQ1452" i="1"/>
  <c r="AQ1451" i="1"/>
  <c r="AQ1450" i="1"/>
  <c r="AQ1449" i="1"/>
  <c r="AQ1448" i="1"/>
  <c r="AQ1447" i="1"/>
  <c r="AQ1446" i="1"/>
  <c r="AQ1445" i="1"/>
  <c r="AQ1444" i="1"/>
  <c r="AQ1443" i="1"/>
  <c r="AQ1442" i="1"/>
  <c r="AQ1441" i="1"/>
  <c r="AQ1440" i="1"/>
  <c r="AQ1439" i="1"/>
  <c r="AQ1438" i="1"/>
  <c r="AQ1437" i="1"/>
  <c r="AQ1436" i="1"/>
  <c r="AQ1435" i="1"/>
  <c r="AQ1434" i="1"/>
  <c r="AQ1433" i="1"/>
  <c r="AQ1432" i="1"/>
  <c r="AQ1431" i="1"/>
  <c r="AQ1430" i="1"/>
  <c r="AQ1429" i="1"/>
  <c r="AQ1428" i="1"/>
  <c r="AQ1427" i="1"/>
  <c r="AQ1426" i="1"/>
  <c r="AQ1425" i="1"/>
  <c r="AQ1424" i="1"/>
  <c r="AQ1423" i="1"/>
  <c r="AQ1422" i="1"/>
  <c r="AQ1421" i="1"/>
  <c r="AQ1420" i="1"/>
  <c r="AQ1419" i="1"/>
  <c r="AQ1418" i="1"/>
  <c r="AQ1417" i="1"/>
  <c r="AQ1416" i="1"/>
  <c r="AQ1415" i="1"/>
  <c r="AQ1414" i="1"/>
  <c r="AQ1413" i="1"/>
  <c r="AQ1412" i="1"/>
  <c r="AQ1411" i="1"/>
  <c r="AQ1410" i="1"/>
  <c r="AQ1409" i="1"/>
  <c r="AQ1408" i="1"/>
  <c r="AQ1407" i="1"/>
  <c r="AQ1406" i="1"/>
  <c r="AQ1405" i="1"/>
  <c r="AQ1404" i="1"/>
  <c r="AQ1403" i="1"/>
  <c r="AQ1402" i="1"/>
  <c r="AQ1401" i="1"/>
  <c r="AQ1400" i="1"/>
  <c r="AQ1399" i="1"/>
  <c r="AQ1398" i="1"/>
  <c r="AQ1397" i="1"/>
  <c r="AQ1396" i="1"/>
  <c r="AQ1395" i="1"/>
  <c r="AQ1394" i="1"/>
  <c r="AQ1393" i="1"/>
  <c r="AQ1392" i="1"/>
  <c r="AQ1391" i="1"/>
  <c r="AQ1390" i="1"/>
  <c r="AQ1389" i="1"/>
  <c r="AQ1388" i="1"/>
  <c r="AQ1387" i="1"/>
  <c r="AQ1386" i="1"/>
  <c r="AQ1385" i="1"/>
  <c r="AQ1384" i="1"/>
  <c r="AQ1383" i="1"/>
  <c r="AQ1382" i="1"/>
  <c r="AQ1381" i="1"/>
  <c r="AQ1380" i="1"/>
  <c r="AQ1379" i="1"/>
  <c r="AQ1378" i="1"/>
  <c r="AQ1377" i="1"/>
  <c r="AQ1376" i="1"/>
  <c r="AQ1375" i="1"/>
  <c r="AQ1374" i="1"/>
  <c r="AQ1373" i="1"/>
  <c r="AQ1372" i="1"/>
  <c r="AQ1371" i="1"/>
  <c r="AQ1370" i="1"/>
  <c r="AQ1369" i="1"/>
  <c r="AQ1368" i="1"/>
  <c r="AQ1367" i="1"/>
  <c r="AQ1366" i="1"/>
  <c r="AQ1365" i="1"/>
  <c r="AQ1364" i="1"/>
  <c r="AQ1363" i="1"/>
  <c r="AQ1362" i="1"/>
  <c r="AQ1361" i="1"/>
  <c r="AQ1360" i="1"/>
  <c r="AQ1359" i="1"/>
  <c r="AQ1358" i="1"/>
  <c r="AQ1357" i="1"/>
  <c r="AQ1356" i="1"/>
  <c r="AQ1355" i="1"/>
  <c r="AQ1354" i="1"/>
  <c r="AQ1353" i="1"/>
  <c r="AQ1352" i="1"/>
  <c r="AQ1351" i="1"/>
  <c r="AQ1350" i="1"/>
  <c r="AQ1349" i="1"/>
  <c r="AQ1348" i="1"/>
  <c r="AQ1347" i="1"/>
  <c r="AQ1346" i="1"/>
  <c r="AQ1345" i="1"/>
  <c r="AQ1344" i="1"/>
  <c r="AQ1343" i="1"/>
  <c r="AQ1342" i="1"/>
  <c r="AQ1341" i="1"/>
  <c r="AQ1340" i="1"/>
  <c r="AQ1339" i="1"/>
  <c r="AQ1338" i="1"/>
  <c r="AQ1337" i="1"/>
  <c r="AQ1336" i="1"/>
  <c r="AQ1335" i="1"/>
  <c r="AQ1334" i="1"/>
  <c r="AQ1333" i="1"/>
  <c r="AQ1332" i="1"/>
  <c r="AQ1331" i="1"/>
  <c r="AQ1330" i="1"/>
  <c r="AQ1329" i="1"/>
  <c r="AQ1328" i="1"/>
  <c r="AQ1327" i="1"/>
  <c r="AQ1326" i="1"/>
  <c r="AQ1325" i="1"/>
  <c r="AQ1324" i="1"/>
  <c r="AQ1323" i="1"/>
  <c r="AQ1322" i="1"/>
  <c r="AQ1321" i="1"/>
  <c r="AQ1320" i="1"/>
  <c r="AQ1319" i="1"/>
  <c r="AQ1318" i="1"/>
  <c r="AQ1317" i="1"/>
  <c r="AQ1316" i="1"/>
  <c r="AQ1315" i="1"/>
  <c r="AQ1314" i="1"/>
  <c r="AQ1313" i="1"/>
  <c r="AQ1312" i="1"/>
  <c r="AQ1311" i="1"/>
  <c r="AQ1310" i="1"/>
  <c r="AQ1309" i="1"/>
  <c r="AQ1308" i="1"/>
  <c r="AQ1307" i="1"/>
  <c r="AQ1306" i="1"/>
  <c r="AQ1305" i="1"/>
  <c r="AQ1304" i="1"/>
  <c r="AQ1303" i="1"/>
  <c r="AQ1302" i="1"/>
  <c r="AQ1301" i="1"/>
  <c r="AQ1300" i="1"/>
  <c r="AQ1299" i="1"/>
  <c r="AQ1298" i="1"/>
  <c r="AQ1297" i="1"/>
  <c r="AQ1296" i="1"/>
  <c r="AQ1295" i="1"/>
  <c r="AQ1294" i="1"/>
  <c r="AQ1293" i="1"/>
  <c r="AQ1292" i="1"/>
  <c r="AQ1291" i="1"/>
  <c r="AQ1290" i="1"/>
  <c r="AQ1289" i="1"/>
  <c r="AQ1288" i="1"/>
  <c r="AQ1287" i="1"/>
  <c r="AQ1286" i="1"/>
  <c r="AQ1285" i="1"/>
  <c r="AQ1284" i="1"/>
  <c r="AQ1283" i="1"/>
  <c r="AQ1282" i="1"/>
  <c r="AQ1281" i="1"/>
  <c r="AQ1280" i="1"/>
  <c r="AQ1279" i="1"/>
  <c r="AQ1278" i="1"/>
  <c r="AQ1277" i="1"/>
  <c r="AQ1276" i="1"/>
  <c r="AQ1275" i="1"/>
  <c r="AQ1274" i="1"/>
  <c r="AQ1273" i="1"/>
  <c r="AQ1272" i="1"/>
  <c r="AQ1271" i="1"/>
  <c r="AQ1270" i="1"/>
  <c r="AQ1269" i="1"/>
  <c r="AQ1268" i="1"/>
  <c r="AQ1267" i="1"/>
  <c r="AQ1266" i="1"/>
  <c r="AQ1265" i="1"/>
  <c r="AQ1264" i="1"/>
  <c r="AQ1263" i="1"/>
  <c r="AQ1262" i="1"/>
  <c r="AQ1261" i="1"/>
  <c r="AQ1260" i="1"/>
  <c r="AQ1259" i="1"/>
  <c r="AQ1258" i="1"/>
  <c r="AQ1257" i="1"/>
  <c r="AQ1256" i="1"/>
  <c r="AQ1255" i="1"/>
  <c r="AQ1254" i="1"/>
  <c r="AQ1253" i="1"/>
  <c r="AQ1252" i="1"/>
  <c r="AQ1251" i="1"/>
  <c r="AQ1250" i="1"/>
  <c r="AQ1249" i="1"/>
  <c r="AQ1248" i="1"/>
  <c r="AQ1247" i="1"/>
  <c r="AQ1246" i="1"/>
  <c r="AQ1245" i="1"/>
  <c r="AQ1244" i="1"/>
  <c r="AQ1243" i="1"/>
  <c r="AQ1242" i="1"/>
  <c r="AQ1241" i="1"/>
  <c r="AQ1240" i="1"/>
  <c r="AQ1239" i="1"/>
  <c r="AQ1238" i="1"/>
  <c r="AQ1237" i="1"/>
  <c r="AQ1236" i="1"/>
  <c r="AQ1235" i="1"/>
  <c r="AQ1234" i="1"/>
  <c r="AQ1233" i="1"/>
  <c r="AQ1232" i="1"/>
  <c r="AQ1231" i="1"/>
  <c r="AQ1230" i="1"/>
  <c r="AQ1229" i="1"/>
  <c r="AQ1228" i="1"/>
  <c r="AQ1227" i="1"/>
  <c r="AQ1226" i="1"/>
  <c r="AQ1225" i="1"/>
  <c r="AQ1224" i="1"/>
  <c r="AQ1223" i="1"/>
  <c r="AQ1222" i="1"/>
  <c r="AQ1221" i="1"/>
  <c r="AQ1220" i="1"/>
  <c r="AQ1219" i="1"/>
  <c r="AQ1218" i="1"/>
  <c r="AQ1217" i="1"/>
  <c r="AQ1216" i="1"/>
  <c r="AQ1215" i="1"/>
  <c r="AQ1214" i="1"/>
  <c r="AQ1213" i="1"/>
  <c r="AQ1212" i="1"/>
  <c r="AQ1211" i="1"/>
  <c r="AQ1210" i="1"/>
  <c r="AQ1209" i="1"/>
  <c r="AQ1208" i="1"/>
  <c r="AQ1207" i="1"/>
  <c r="AQ1206" i="1"/>
  <c r="AQ1205" i="1"/>
  <c r="AQ1204" i="1"/>
  <c r="AQ1203" i="1"/>
  <c r="AQ1202" i="1"/>
  <c r="AQ1201" i="1"/>
  <c r="AQ1200" i="1"/>
  <c r="AQ1199" i="1"/>
  <c r="AQ1198" i="1"/>
  <c r="AQ1197" i="1"/>
  <c r="AQ1196" i="1"/>
  <c r="AQ1195" i="1"/>
  <c r="AQ1194" i="1"/>
  <c r="AQ1193" i="1"/>
  <c r="AQ1192" i="1"/>
  <c r="AQ1191" i="1"/>
  <c r="AQ1190" i="1"/>
  <c r="AQ1189" i="1"/>
  <c r="AQ1188" i="1"/>
  <c r="AQ1187" i="1"/>
  <c r="AQ1186" i="1"/>
  <c r="AQ1185" i="1"/>
  <c r="AQ1184" i="1"/>
  <c r="AQ1183" i="1"/>
  <c r="AQ1182" i="1"/>
  <c r="AQ1181" i="1"/>
  <c r="AQ1180" i="1"/>
  <c r="AQ1179" i="1"/>
  <c r="AQ1178" i="1"/>
  <c r="AQ1177" i="1"/>
  <c r="AQ1176" i="1"/>
  <c r="AQ1175" i="1"/>
  <c r="AQ1174" i="1"/>
  <c r="AQ1173" i="1"/>
  <c r="AQ1172" i="1"/>
  <c r="AQ1171" i="1"/>
  <c r="AQ1170" i="1"/>
  <c r="AQ1169" i="1"/>
  <c r="AQ1168" i="1"/>
  <c r="AQ1167" i="1"/>
  <c r="AQ1166" i="1"/>
  <c r="AQ1165" i="1"/>
  <c r="AQ1164" i="1"/>
  <c r="AQ1163" i="1"/>
  <c r="AQ1162" i="1"/>
  <c r="AQ1161" i="1"/>
  <c r="AQ1160" i="1"/>
  <c r="AQ1159" i="1"/>
  <c r="AQ1158" i="1"/>
  <c r="AQ1157" i="1"/>
  <c r="AQ1156" i="1"/>
  <c r="AQ1155" i="1"/>
  <c r="AQ1154" i="1"/>
  <c r="AQ1153" i="1"/>
  <c r="AQ1152" i="1"/>
  <c r="AQ1151" i="1"/>
  <c r="AQ1150" i="1"/>
  <c r="AQ1149" i="1"/>
  <c r="AQ1148" i="1"/>
  <c r="AQ1147" i="1"/>
  <c r="AQ1146" i="1"/>
  <c r="AQ1145" i="1"/>
  <c r="AQ1144" i="1"/>
  <c r="AQ1143" i="1"/>
  <c r="AQ1142" i="1"/>
  <c r="AQ1141" i="1"/>
  <c r="AQ1140" i="1"/>
  <c r="AQ1139" i="1"/>
  <c r="AQ1138" i="1"/>
  <c r="AQ1137" i="1"/>
  <c r="AQ1136" i="1"/>
  <c r="AQ1135" i="1"/>
  <c r="AQ1134" i="1"/>
  <c r="AQ1133" i="1"/>
  <c r="AQ1132" i="1"/>
  <c r="AQ1131" i="1"/>
  <c r="AQ1130" i="1"/>
  <c r="AQ1129" i="1"/>
  <c r="AQ1128" i="1"/>
  <c r="AQ1127" i="1"/>
  <c r="AQ1126" i="1"/>
  <c r="AQ1125" i="1"/>
  <c r="AQ1124" i="1"/>
  <c r="AQ1123" i="1"/>
  <c r="AQ1122" i="1"/>
  <c r="AQ1121" i="1"/>
  <c r="AQ1120" i="1"/>
  <c r="AQ1119" i="1"/>
  <c r="AQ1118" i="1"/>
  <c r="AQ1117" i="1"/>
  <c r="AQ1116" i="1"/>
  <c r="AQ1115" i="1"/>
  <c r="AQ1114" i="1"/>
  <c r="AQ1113" i="1"/>
  <c r="AQ1112" i="1"/>
  <c r="AQ1111" i="1"/>
  <c r="AQ1110" i="1"/>
  <c r="AQ1109" i="1"/>
  <c r="AQ1108" i="1"/>
  <c r="AQ1107" i="1"/>
  <c r="AQ1106" i="1"/>
  <c r="AQ1105" i="1"/>
  <c r="AQ1104" i="1"/>
  <c r="AQ1103" i="1"/>
  <c r="AQ1102" i="1"/>
  <c r="AQ1101" i="1"/>
  <c r="AQ1100" i="1"/>
  <c r="AQ1099" i="1"/>
  <c r="AQ1098" i="1"/>
  <c r="AQ1097" i="1"/>
  <c r="AQ1096" i="1"/>
  <c r="AQ1095" i="1"/>
  <c r="AQ1094" i="1"/>
  <c r="AQ1093" i="1"/>
  <c r="AQ1092" i="1"/>
  <c r="AQ1091" i="1"/>
  <c r="AQ1090" i="1"/>
  <c r="AQ1089" i="1"/>
  <c r="AQ1088" i="1"/>
  <c r="AQ1087" i="1"/>
  <c r="AQ1086" i="1"/>
  <c r="AQ1085" i="1"/>
  <c r="AQ1084" i="1"/>
  <c r="AQ1083" i="1"/>
  <c r="AQ1082" i="1"/>
  <c r="AQ1081" i="1"/>
  <c r="AQ1080" i="1"/>
  <c r="AQ1079" i="1"/>
  <c r="AQ1078" i="1"/>
  <c r="AQ1077" i="1"/>
  <c r="AQ1076" i="1"/>
  <c r="AQ1075" i="1"/>
  <c r="AQ1074" i="1"/>
  <c r="AQ1073" i="1"/>
  <c r="AQ1072" i="1"/>
  <c r="AQ1071" i="1"/>
  <c r="AQ1070" i="1"/>
  <c r="AQ1069" i="1"/>
  <c r="AQ1068" i="1"/>
  <c r="AQ1067" i="1"/>
  <c r="AQ1066" i="1"/>
  <c r="AQ1065" i="1"/>
  <c r="AQ1064" i="1"/>
  <c r="AQ1063" i="1"/>
  <c r="AQ1062" i="1"/>
  <c r="AQ1061" i="1"/>
  <c r="AQ1060" i="1"/>
  <c r="AQ1059" i="1"/>
  <c r="AQ1058" i="1"/>
  <c r="AQ1057" i="1"/>
  <c r="AQ1056" i="1"/>
  <c r="AQ1055" i="1"/>
  <c r="AQ1054" i="1"/>
  <c r="AQ1053" i="1"/>
  <c r="AQ1052" i="1"/>
  <c r="AQ1051" i="1"/>
  <c r="AQ1050" i="1"/>
  <c r="AQ1049" i="1"/>
  <c r="AQ1048" i="1"/>
  <c r="AQ1047" i="1"/>
  <c r="AQ1046" i="1"/>
  <c r="AQ1045" i="1"/>
  <c r="AQ1044" i="1"/>
  <c r="AQ1043" i="1"/>
  <c r="AQ1042" i="1"/>
  <c r="AQ1041" i="1"/>
  <c r="AQ1040" i="1"/>
  <c r="AQ1039" i="1"/>
  <c r="AQ1038" i="1"/>
  <c r="AQ1037" i="1"/>
  <c r="AQ1036" i="1"/>
  <c r="AQ1035" i="1"/>
  <c r="AQ1034" i="1"/>
  <c r="AQ1033" i="1"/>
  <c r="AQ1032" i="1"/>
  <c r="AQ1031" i="1"/>
  <c r="AQ1030" i="1"/>
  <c r="AQ1029" i="1"/>
  <c r="AQ1028" i="1"/>
  <c r="AQ1027" i="1"/>
  <c r="AQ1026" i="1"/>
  <c r="AQ1025" i="1"/>
  <c r="AQ1024" i="1"/>
  <c r="AQ1023" i="1"/>
  <c r="AQ1022" i="1"/>
  <c r="AQ1021" i="1"/>
  <c r="AQ1020" i="1"/>
  <c r="AQ1019" i="1"/>
  <c r="AQ1018" i="1"/>
  <c r="AQ1017" i="1"/>
  <c r="AQ1016" i="1"/>
  <c r="AQ1015" i="1"/>
  <c r="AQ1014" i="1"/>
  <c r="AQ1013" i="1"/>
  <c r="AQ1012" i="1"/>
  <c r="AQ1011" i="1"/>
  <c r="AQ1010" i="1"/>
  <c r="AQ1009" i="1"/>
  <c r="AQ1008" i="1"/>
  <c r="AQ1007" i="1"/>
  <c r="AQ1006" i="1"/>
  <c r="AQ1005" i="1"/>
  <c r="AQ1004" i="1"/>
  <c r="AQ1003" i="1"/>
  <c r="AQ1002" i="1"/>
  <c r="AQ1001" i="1"/>
  <c r="AQ1000" i="1"/>
  <c r="AQ999" i="1"/>
  <c r="AQ998" i="1"/>
  <c r="AQ997" i="1"/>
  <c r="AQ996" i="1"/>
  <c r="AQ995" i="1"/>
  <c r="AQ994" i="1"/>
  <c r="AQ993" i="1"/>
  <c r="AQ992" i="1"/>
  <c r="AQ991" i="1"/>
  <c r="AQ990" i="1"/>
  <c r="AQ989" i="1"/>
  <c r="AQ988" i="1"/>
  <c r="AQ987" i="1"/>
  <c r="AQ986" i="1"/>
  <c r="AQ985" i="1"/>
  <c r="AQ984" i="1"/>
  <c r="AQ983" i="1"/>
  <c r="AQ982" i="1"/>
  <c r="AQ981" i="1"/>
  <c r="AQ980" i="1"/>
  <c r="AQ979" i="1"/>
  <c r="AQ978" i="1"/>
  <c r="AQ977" i="1"/>
  <c r="AQ976" i="1"/>
  <c r="AQ975" i="1"/>
  <c r="AQ974" i="1"/>
  <c r="AQ973" i="1"/>
  <c r="AQ972" i="1"/>
  <c r="AQ971" i="1"/>
  <c r="AQ970" i="1"/>
  <c r="AQ969" i="1"/>
  <c r="AQ968" i="1"/>
  <c r="AQ967" i="1"/>
  <c r="AQ966" i="1"/>
  <c r="AQ965" i="1"/>
  <c r="AQ964" i="1"/>
  <c r="AQ963" i="1"/>
  <c r="AQ962" i="1"/>
  <c r="AQ961" i="1"/>
  <c r="AQ960" i="1"/>
  <c r="AQ959" i="1"/>
  <c r="AQ958" i="1"/>
  <c r="AQ957" i="1"/>
  <c r="AQ956" i="1"/>
  <c r="AQ955" i="1"/>
  <c r="AQ954" i="1"/>
  <c r="AQ953" i="1"/>
  <c r="AQ952" i="1"/>
  <c r="AQ951" i="1"/>
  <c r="AQ950" i="1"/>
  <c r="AQ949" i="1"/>
  <c r="AQ948" i="1"/>
  <c r="AQ947" i="1"/>
  <c r="AQ946" i="1"/>
  <c r="AQ945" i="1"/>
  <c r="AQ944" i="1"/>
  <c r="AQ943" i="1"/>
  <c r="AQ942" i="1"/>
  <c r="AQ941" i="1"/>
  <c r="AQ940" i="1"/>
  <c r="AQ939" i="1"/>
  <c r="AQ938" i="1"/>
  <c r="AQ937" i="1"/>
  <c r="AQ936" i="1"/>
  <c r="AQ935" i="1"/>
  <c r="AQ934" i="1"/>
  <c r="AQ933" i="1"/>
  <c r="AQ932" i="1"/>
  <c r="AQ931" i="1"/>
  <c r="AQ930" i="1"/>
  <c r="AQ929" i="1"/>
  <c r="AQ928" i="1"/>
  <c r="AQ927" i="1"/>
  <c r="AQ926" i="1"/>
  <c r="AQ925" i="1"/>
  <c r="AQ924" i="1"/>
  <c r="AQ923" i="1"/>
  <c r="AQ922" i="1"/>
  <c r="AQ921" i="1"/>
  <c r="AQ920" i="1"/>
  <c r="AQ919" i="1"/>
  <c r="AQ918" i="1"/>
  <c r="AQ917" i="1"/>
  <c r="AQ916" i="1"/>
  <c r="AQ915" i="1"/>
  <c r="AQ914" i="1"/>
  <c r="AQ913" i="1"/>
  <c r="AQ912" i="1"/>
  <c r="AQ911" i="1"/>
  <c r="AQ910" i="1"/>
  <c r="AQ909" i="1"/>
  <c r="AQ908" i="1"/>
  <c r="AQ907" i="1"/>
  <c r="AQ906" i="1"/>
  <c r="AQ905" i="1"/>
  <c r="AQ904" i="1"/>
  <c r="AQ903" i="1"/>
  <c r="AQ902" i="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AQ877" i="1"/>
  <c r="AQ876" i="1"/>
  <c r="AQ875" i="1"/>
  <c r="AQ874" i="1"/>
  <c r="AQ873" i="1"/>
  <c r="AQ872" i="1"/>
  <c r="AQ871" i="1"/>
  <c r="AQ870" i="1"/>
  <c r="AQ869" i="1"/>
  <c r="AQ868" i="1"/>
  <c r="AQ867" i="1"/>
  <c r="AQ866" i="1"/>
  <c r="AQ865" i="1"/>
  <c r="AQ864" i="1"/>
  <c r="AQ863" i="1"/>
  <c r="AQ862" i="1"/>
  <c r="AQ861" i="1"/>
  <c r="AQ860" i="1"/>
  <c r="AQ859" i="1"/>
  <c r="AQ858" i="1"/>
  <c r="AQ857" i="1"/>
  <c r="AQ856" i="1"/>
  <c r="AQ855" i="1"/>
  <c r="AQ854" i="1"/>
  <c r="AQ853" i="1"/>
  <c r="AQ852" i="1"/>
  <c r="AQ851" i="1"/>
  <c r="AQ850" i="1"/>
  <c r="AQ849" i="1"/>
  <c r="AQ848" i="1"/>
  <c r="AQ847" i="1"/>
  <c r="AQ846" i="1"/>
  <c r="AQ845" i="1"/>
  <c r="AQ844" i="1"/>
  <c r="AQ843" i="1"/>
  <c r="AQ842" i="1"/>
  <c r="AQ841" i="1"/>
  <c r="AQ840" i="1"/>
  <c r="AQ839" i="1"/>
  <c r="AQ838" i="1"/>
  <c r="AQ837" i="1"/>
  <c r="AQ836" i="1"/>
  <c r="AQ835" i="1"/>
  <c r="AQ834" i="1"/>
  <c r="AQ833" i="1"/>
  <c r="AQ832" i="1"/>
  <c r="AQ831"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AQ774" i="1"/>
  <c r="AQ773" i="1"/>
  <c r="AQ772" i="1"/>
  <c r="AQ771" i="1"/>
  <c r="AQ770" i="1"/>
  <c r="AQ769" i="1"/>
  <c r="AQ768" i="1"/>
  <c r="AQ767" i="1"/>
  <c r="AQ766" i="1"/>
  <c r="AQ765" i="1"/>
  <c r="AQ764" i="1"/>
  <c r="AQ763" i="1"/>
  <c r="AQ762" i="1"/>
  <c r="AQ761" i="1"/>
  <c r="AQ760" i="1"/>
  <c r="AQ759" i="1"/>
  <c r="AQ758" i="1"/>
  <c r="AQ757" i="1"/>
  <c r="AQ756" i="1"/>
  <c r="AQ755" i="1"/>
  <c r="AQ754" i="1"/>
  <c r="AQ753" i="1"/>
  <c r="AQ752" i="1"/>
  <c r="AQ751" i="1"/>
  <c r="AQ750" i="1"/>
  <c r="AQ749" i="1"/>
  <c r="AQ748" i="1"/>
  <c r="AQ747" i="1"/>
  <c r="AQ746" i="1"/>
  <c r="AQ745" i="1"/>
  <c r="AQ744" i="1"/>
  <c r="AQ743" i="1"/>
  <c r="AQ742" i="1"/>
  <c r="AQ741" i="1"/>
  <c r="AQ740" i="1"/>
  <c r="AQ739" i="1"/>
  <c r="AQ738" i="1"/>
  <c r="AQ737" i="1"/>
  <c r="AQ736" i="1"/>
  <c r="AQ735" i="1"/>
  <c r="AQ734"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AQ670" i="1"/>
  <c r="AQ669" i="1"/>
  <c r="AQ668" i="1"/>
  <c r="AQ667" i="1"/>
  <c r="AQ666" i="1"/>
  <c r="AQ665" i="1"/>
  <c r="AQ664" i="1"/>
  <c r="AQ663" i="1"/>
  <c r="AQ662" i="1"/>
  <c r="AQ661" i="1"/>
  <c r="AQ660" i="1"/>
  <c r="AQ659" i="1"/>
  <c r="AQ658" i="1"/>
  <c r="AQ657" i="1"/>
  <c r="AQ656" i="1"/>
  <c r="AQ655" i="1"/>
  <c r="AQ654" i="1"/>
  <c r="AQ653" i="1"/>
  <c r="AQ652" i="1"/>
  <c r="AQ651" i="1"/>
  <c r="AQ650" i="1"/>
  <c r="AQ649" i="1"/>
  <c r="AQ648" i="1"/>
  <c r="AQ647" i="1"/>
  <c r="AQ646" i="1"/>
  <c r="AQ645" i="1"/>
  <c r="AQ644" i="1"/>
  <c r="AQ643" i="1"/>
  <c r="AQ642"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AQ592" i="1"/>
  <c r="AQ591" i="1"/>
  <c r="AQ590" i="1"/>
  <c r="AQ589" i="1"/>
  <c r="AQ588" i="1"/>
  <c r="AQ587" i="1"/>
  <c r="AQ586" i="1"/>
  <c r="AQ585" i="1"/>
  <c r="AQ584" i="1"/>
  <c r="AQ583" i="1"/>
  <c r="AQ582" i="1"/>
  <c r="AQ581" i="1"/>
  <c r="AQ580" i="1"/>
  <c r="AQ579" i="1"/>
  <c r="AQ578" i="1"/>
  <c r="AQ577" i="1"/>
  <c r="AQ576" i="1"/>
  <c r="AQ575" i="1"/>
  <c r="AQ574" i="1"/>
  <c r="AQ573" i="1"/>
  <c r="AQ572" i="1"/>
  <c r="AQ571" i="1"/>
  <c r="AQ570" i="1"/>
  <c r="AQ569" i="1"/>
  <c r="AQ568" i="1"/>
  <c r="AQ567" i="1"/>
  <c r="AQ566" i="1"/>
  <c r="AQ565" i="1"/>
  <c r="AQ564" i="1"/>
  <c r="AQ563" i="1"/>
  <c r="AQ562" i="1"/>
  <c r="AQ561" i="1"/>
  <c r="AQ560" i="1"/>
  <c r="AQ559" i="1"/>
  <c r="AQ558" i="1"/>
  <c r="AQ557" i="1"/>
  <c r="AQ556" i="1"/>
  <c r="AQ555" i="1"/>
  <c r="AQ554" i="1"/>
  <c r="AQ553" i="1"/>
  <c r="AQ552" i="1"/>
  <c r="AQ551" i="1"/>
  <c r="AQ550" i="1"/>
  <c r="AQ549" i="1"/>
  <c r="AQ548" i="1"/>
  <c r="AQ547" i="1"/>
  <c r="AQ546" i="1"/>
  <c r="AQ545" i="1"/>
  <c r="AQ544" i="1"/>
  <c r="AQ543" i="1"/>
  <c r="AQ542" i="1"/>
  <c r="AQ541" i="1"/>
  <c r="AQ540" i="1"/>
  <c r="AQ539" i="1"/>
  <c r="AQ538" i="1"/>
  <c r="AQ537" i="1"/>
  <c r="AQ536" i="1"/>
  <c r="AQ535" i="1"/>
  <c r="AQ534" i="1"/>
  <c r="AQ533" i="1"/>
  <c r="AQ532" i="1"/>
  <c r="AQ531" i="1"/>
  <c r="AQ530" i="1"/>
  <c r="AQ529" i="1"/>
  <c r="AQ528" i="1"/>
  <c r="AQ527" i="1"/>
  <c r="AQ526" i="1"/>
  <c r="AQ525" i="1"/>
  <c r="AQ524" i="1"/>
  <c r="AQ523" i="1"/>
  <c r="AQ522" i="1"/>
  <c r="AQ521" i="1"/>
  <c r="AQ520" i="1"/>
  <c r="AQ519" i="1"/>
  <c r="AQ518" i="1"/>
  <c r="AQ517" i="1"/>
  <c r="AQ516" i="1"/>
  <c r="AQ515" i="1"/>
  <c r="AQ514" i="1"/>
  <c r="AQ513" i="1"/>
  <c r="AQ512" i="1"/>
  <c r="AQ511" i="1"/>
  <c r="AQ510" i="1"/>
  <c r="AQ509" i="1"/>
  <c r="AQ508" i="1"/>
  <c r="AQ507" i="1"/>
  <c r="AQ506" i="1"/>
  <c r="AQ505" i="1"/>
  <c r="AQ504" i="1"/>
  <c r="AQ503" i="1"/>
  <c r="AQ502" i="1"/>
  <c r="AQ501" i="1"/>
  <c r="AQ500" i="1"/>
  <c r="AQ499" i="1"/>
  <c r="AQ498" i="1"/>
  <c r="AQ497" i="1"/>
  <c r="AQ496" i="1"/>
  <c r="AQ495" i="1"/>
  <c r="AQ494" i="1"/>
  <c r="AQ493" i="1"/>
  <c r="AQ492" i="1"/>
  <c r="AQ491" i="1"/>
  <c r="AQ490" i="1"/>
  <c r="AQ489" i="1"/>
  <c r="AQ488" i="1"/>
  <c r="AQ487" i="1"/>
  <c r="AQ486" i="1"/>
  <c r="AQ485" i="1"/>
  <c r="AQ484" i="1"/>
  <c r="AQ483" i="1"/>
  <c r="AQ482" i="1"/>
  <c r="AQ481" i="1"/>
  <c r="AQ480" i="1"/>
  <c r="AQ479" i="1"/>
  <c r="AQ478" i="1"/>
  <c r="AQ477" i="1"/>
  <c r="AQ476" i="1"/>
  <c r="AQ475" i="1"/>
  <c r="AQ474" i="1"/>
  <c r="AQ473" i="1"/>
  <c r="AQ472" i="1"/>
  <c r="AQ471" i="1"/>
  <c r="AQ470" i="1"/>
  <c r="AQ469" i="1"/>
  <c r="AQ468" i="1"/>
  <c r="AQ467" i="1"/>
  <c r="AQ466" i="1"/>
  <c r="AQ465" i="1"/>
  <c r="AQ464" i="1"/>
  <c r="AQ463" i="1"/>
  <c r="AQ462" i="1"/>
  <c r="AQ461" i="1"/>
  <c r="AQ460" i="1"/>
  <c r="AQ459" i="1"/>
  <c r="AQ458" i="1"/>
  <c r="AQ457" i="1"/>
  <c r="AQ456" i="1"/>
  <c r="AQ455" i="1"/>
  <c r="AQ454" i="1"/>
  <c r="AQ453" i="1"/>
  <c r="AQ452" i="1"/>
  <c r="AQ451" i="1"/>
  <c r="AQ450" i="1"/>
  <c r="AQ449" i="1"/>
  <c r="AQ448" i="1"/>
  <c r="AQ447" i="1"/>
  <c r="AQ446" i="1"/>
  <c r="AQ445" i="1"/>
  <c r="AQ444" i="1"/>
  <c r="AQ443" i="1"/>
  <c r="AQ442" i="1"/>
  <c r="AQ441" i="1"/>
  <c r="AQ440" i="1"/>
  <c r="AQ439" i="1"/>
  <c r="AQ438" i="1"/>
  <c r="AQ437" i="1"/>
  <c r="AQ436" i="1"/>
  <c r="AQ435" i="1"/>
  <c r="AQ434" i="1"/>
  <c r="AQ433" i="1"/>
  <c r="AQ432" i="1"/>
  <c r="AQ431" i="1"/>
  <c r="AQ430" i="1"/>
  <c r="AQ429" i="1"/>
  <c r="AQ428" i="1"/>
  <c r="AQ427" i="1"/>
  <c r="AQ426" i="1"/>
  <c r="AQ425" i="1"/>
  <c r="AQ424" i="1"/>
  <c r="AQ423" i="1"/>
  <c r="AQ422" i="1"/>
  <c r="AQ421" i="1"/>
  <c r="AQ420" i="1"/>
  <c r="AQ419" i="1"/>
  <c r="AQ418" i="1"/>
  <c r="AQ417" i="1"/>
  <c r="AQ416" i="1"/>
  <c r="AQ415" i="1"/>
  <c r="AQ414" i="1"/>
  <c r="AQ413" i="1"/>
  <c r="AQ412" i="1"/>
  <c r="AQ411" i="1"/>
  <c r="AQ410" i="1"/>
  <c r="AQ409" i="1"/>
  <c r="AQ408" i="1"/>
  <c r="AQ407" i="1"/>
  <c r="AQ406" i="1"/>
  <c r="AQ405" i="1"/>
  <c r="AQ404" i="1"/>
  <c r="AQ403" i="1"/>
  <c r="AQ402" i="1"/>
  <c r="AQ401" i="1"/>
  <c r="AQ400" i="1"/>
  <c r="AQ399" i="1"/>
  <c r="AQ398" i="1"/>
  <c r="AQ397" i="1"/>
  <c r="AQ396" i="1"/>
  <c r="AQ395" i="1"/>
  <c r="AQ394" i="1"/>
  <c r="AQ393" i="1"/>
  <c r="AQ392" i="1"/>
  <c r="AQ391" i="1"/>
  <c r="AQ390" i="1"/>
  <c r="AQ389" i="1"/>
  <c r="AQ388" i="1"/>
  <c r="AQ387" i="1"/>
  <c r="AQ386" i="1"/>
  <c r="AQ385" i="1"/>
  <c r="AQ384" i="1"/>
  <c r="AQ383" i="1"/>
  <c r="AQ382" i="1"/>
  <c r="AQ381" i="1"/>
  <c r="AQ380" i="1"/>
  <c r="AQ379" i="1"/>
  <c r="AQ378" i="1"/>
  <c r="AQ377" i="1"/>
  <c r="AQ376" i="1"/>
  <c r="AQ375" i="1"/>
  <c r="AQ374" i="1"/>
  <c r="AQ373" i="1"/>
  <c r="AQ372" i="1"/>
  <c r="AQ371" i="1"/>
  <c r="AQ370" i="1"/>
  <c r="AQ369" i="1"/>
  <c r="AQ368" i="1"/>
  <c r="AQ367" i="1"/>
  <c r="AQ366" i="1"/>
  <c r="AQ365" i="1"/>
  <c r="AQ364" i="1"/>
  <c r="AQ363" i="1"/>
  <c r="AQ362" i="1"/>
  <c r="AQ361" i="1"/>
  <c r="AQ360" i="1"/>
  <c r="AQ359" i="1"/>
  <c r="AQ358" i="1"/>
  <c r="AQ357" i="1"/>
  <c r="AQ356" i="1"/>
  <c r="AQ355" i="1"/>
  <c r="AQ354" i="1"/>
  <c r="AQ353" i="1"/>
  <c r="AQ352" i="1"/>
  <c r="AQ351" i="1"/>
  <c r="AQ350" i="1"/>
  <c r="AQ349" i="1"/>
  <c r="AQ348" i="1"/>
  <c r="AQ347" i="1"/>
  <c r="AQ346" i="1"/>
  <c r="AQ345" i="1"/>
  <c r="AQ344" i="1"/>
  <c r="AQ343" i="1"/>
  <c r="AQ342" i="1"/>
  <c r="AQ341" i="1"/>
  <c r="AQ340" i="1"/>
  <c r="AQ339" i="1"/>
  <c r="AQ338" i="1"/>
  <c r="AQ337" i="1"/>
  <c r="AQ336" i="1"/>
  <c r="AQ335" i="1"/>
  <c r="AQ334" i="1"/>
  <c r="AQ333" i="1"/>
  <c r="AQ332" i="1"/>
  <c r="AQ331" i="1"/>
  <c r="AQ330" i="1"/>
  <c r="AQ329" i="1"/>
  <c r="AQ328" i="1"/>
  <c r="AQ327" i="1"/>
  <c r="AQ326" i="1"/>
  <c r="AQ325" i="1"/>
  <c r="AQ324" i="1"/>
  <c r="AQ323" i="1"/>
  <c r="AQ322" i="1"/>
  <c r="AQ321" i="1"/>
  <c r="AQ320" i="1"/>
  <c r="AQ319" i="1"/>
  <c r="AQ318" i="1"/>
  <c r="AQ317" i="1"/>
  <c r="AQ316" i="1"/>
  <c r="AQ315" i="1"/>
  <c r="AQ314" i="1"/>
  <c r="AQ313" i="1"/>
  <c r="AQ312" i="1"/>
  <c r="AQ311" i="1"/>
  <c r="AQ310" i="1"/>
  <c r="AQ309" i="1"/>
  <c r="AQ308" i="1"/>
  <c r="AQ307" i="1"/>
  <c r="AQ306" i="1"/>
  <c r="AQ305" i="1"/>
  <c r="AQ304" i="1"/>
  <c r="AQ303" i="1"/>
  <c r="AQ302" i="1"/>
  <c r="AQ301" i="1"/>
  <c r="AQ300" i="1"/>
  <c r="AQ299" i="1"/>
  <c r="AQ298" i="1"/>
  <c r="AQ297" i="1"/>
  <c r="AQ296" i="1"/>
  <c r="AQ295" i="1"/>
  <c r="AQ294" i="1"/>
  <c r="AQ293" i="1"/>
  <c r="AQ292" i="1"/>
  <c r="AQ291" i="1"/>
  <c r="AQ290" i="1"/>
  <c r="AQ289" i="1"/>
  <c r="AQ288" i="1"/>
  <c r="AQ287" i="1"/>
  <c r="AQ286" i="1"/>
  <c r="AQ285" i="1"/>
  <c r="AQ284" i="1"/>
  <c r="AQ283" i="1"/>
  <c r="AQ282" i="1"/>
  <c r="AQ281" i="1"/>
  <c r="AQ280" i="1"/>
  <c r="AQ279" i="1"/>
  <c r="AQ278" i="1"/>
  <c r="AQ277" i="1"/>
  <c r="AQ276" i="1"/>
  <c r="AQ275" i="1"/>
  <c r="AQ274" i="1"/>
  <c r="AQ273" i="1"/>
  <c r="AQ272" i="1"/>
  <c r="AQ271" i="1"/>
  <c r="AQ270" i="1"/>
  <c r="AQ269" i="1"/>
  <c r="AQ268" i="1"/>
  <c r="AQ267" i="1"/>
  <c r="AQ266" i="1"/>
  <c r="AQ265" i="1"/>
  <c r="AQ264" i="1"/>
  <c r="AQ263" i="1"/>
  <c r="AQ262" i="1"/>
  <c r="AQ261" i="1"/>
  <c r="AQ260" i="1"/>
  <c r="AQ259" i="1"/>
  <c r="AQ258" i="1"/>
  <c r="AQ257" i="1"/>
  <c r="AQ256" i="1"/>
  <c r="AQ255" i="1"/>
  <c r="AQ254" i="1"/>
  <c r="AQ253" i="1"/>
  <c r="AQ252" i="1"/>
  <c r="AQ251" i="1"/>
  <c r="AQ250" i="1"/>
  <c r="AQ249" i="1"/>
  <c r="AQ248" i="1"/>
  <c r="AQ247" i="1"/>
  <c r="AQ246" i="1"/>
  <c r="AQ245" i="1"/>
  <c r="AQ244" i="1"/>
  <c r="AQ243" i="1"/>
  <c r="AQ242" i="1"/>
  <c r="AQ241" i="1"/>
  <c r="AQ240" i="1"/>
  <c r="AQ239" i="1"/>
  <c r="AQ238" i="1"/>
  <c r="AQ237" i="1"/>
  <c r="AQ236" i="1"/>
  <c r="AQ235" i="1"/>
  <c r="AQ234" i="1"/>
  <c r="AQ233" i="1"/>
  <c r="AQ232" i="1"/>
  <c r="AQ231" i="1"/>
  <c r="AQ230" i="1"/>
  <c r="AQ229" i="1"/>
  <c r="AQ228" i="1"/>
  <c r="AQ227" i="1"/>
  <c r="AQ226" i="1"/>
  <c r="AQ225" i="1"/>
  <c r="AQ224" i="1"/>
  <c r="AQ223" i="1"/>
  <c r="AQ222" i="1"/>
  <c r="AQ221" i="1"/>
  <c r="AQ220" i="1"/>
  <c r="AQ219"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AQ189" i="1"/>
  <c r="AQ188" i="1"/>
  <c r="AQ187" i="1"/>
  <c r="AQ186" i="1"/>
  <c r="AQ185" i="1"/>
  <c r="AQ184" i="1"/>
  <c r="AQ183" i="1"/>
  <c r="AQ182" i="1"/>
  <c r="AQ181" i="1"/>
  <c r="AQ180" i="1"/>
  <c r="AQ179" i="1"/>
  <c r="AQ178" i="1"/>
  <c r="AQ177" i="1"/>
  <c r="AQ176" i="1"/>
  <c r="AQ175" i="1"/>
  <c r="AQ174" i="1"/>
  <c r="AQ173" i="1"/>
  <c r="AQ172" i="1"/>
  <c r="AQ171" i="1"/>
  <c r="AQ170" i="1"/>
  <c r="AQ169" i="1"/>
  <c r="AQ168" i="1"/>
  <c r="AQ167" i="1"/>
  <c r="AQ166" i="1"/>
  <c r="AQ165" i="1"/>
  <c r="AQ164" i="1"/>
  <c r="AQ163" i="1"/>
  <c r="AQ162" i="1"/>
  <c r="AQ161" i="1"/>
  <c r="AQ160" i="1"/>
  <c r="AQ159" i="1"/>
  <c r="AQ158" i="1"/>
  <c r="AQ157" i="1"/>
  <c r="AQ156" i="1"/>
  <c r="AQ155" i="1"/>
  <c r="AQ154" i="1"/>
  <c r="AQ153" i="1"/>
  <c r="AQ152" i="1"/>
  <c r="AQ151" i="1"/>
  <c r="AQ150" i="1"/>
  <c r="AQ149" i="1"/>
  <c r="AQ148" i="1"/>
  <c r="AQ147" i="1"/>
  <c r="AQ146" i="1"/>
  <c r="AQ145" i="1"/>
  <c r="AQ144" i="1"/>
  <c r="AQ143" i="1"/>
  <c r="AQ142" i="1"/>
  <c r="AQ141" i="1"/>
  <c r="AQ140" i="1"/>
  <c r="AQ139" i="1"/>
  <c r="AQ138" i="1"/>
  <c r="AQ137" i="1"/>
  <c r="AQ136" i="1"/>
  <c r="AQ135" i="1"/>
  <c r="AQ134" i="1"/>
  <c r="AQ133" i="1"/>
  <c r="AQ132" i="1"/>
  <c r="AQ131" i="1"/>
  <c r="AQ130" i="1"/>
  <c r="AQ129" i="1"/>
  <c r="AQ128" i="1"/>
  <c r="AQ127" i="1"/>
  <c r="AQ126" i="1"/>
  <c r="AQ125" i="1"/>
  <c r="AQ124" i="1"/>
  <c r="AQ123" i="1"/>
  <c r="AQ122" i="1"/>
  <c r="AQ121" i="1"/>
  <c r="AQ120" i="1"/>
  <c r="AQ119" i="1"/>
  <c r="AQ118" i="1"/>
  <c r="AQ117" i="1"/>
  <c r="AQ116" i="1"/>
  <c r="AQ115" i="1"/>
  <c r="AQ114" i="1"/>
  <c r="AQ113" i="1"/>
  <c r="AQ112" i="1"/>
  <c r="AQ111" i="1"/>
  <c r="AQ110" i="1"/>
  <c r="AQ109" i="1"/>
  <c r="AQ108" i="1"/>
  <c r="AQ107" i="1"/>
  <c r="AQ106" i="1"/>
  <c r="AQ105" i="1"/>
  <c r="AQ104" i="1"/>
  <c r="AQ103" i="1"/>
  <c r="AQ102" i="1"/>
  <c r="AQ101" i="1"/>
  <c r="AQ100" i="1"/>
  <c r="AQ99" i="1"/>
  <c r="AQ98" i="1"/>
  <c r="AQ97" i="1"/>
  <c r="AQ96" i="1"/>
  <c r="AQ95" i="1"/>
  <c r="AQ94" i="1"/>
  <c r="AQ93" i="1"/>
  <c r="AQ92" i="1"/>
  <c r="AQ91" i="1"/>
  <c r="AQ90" i="1"/>
  <c r="AQ89" i="1"/>
  <c r="AQ88" i="1"/>
  <c r="AQ87" i="1"/>
  <c r="AQ86" i="1"/>
  <c r="AQ85" i="1"/>
  <c r="AQ84" i="1"/>
  <c r="AQ83" i="1"/>
  <c r="AQ82" i="1"/>
  <c r="AQ81" i="1"/>
  <c r="AQ80" i="1"/>
  <c r="AQ79" i="1"/>
  <c r="AQ78" i="1"/>
  <c r="AQ77" i="1"/>
  <c r="AQ76" i="1"/>
  <c r="AQ75" i="1"/>
  <c r="AQ74" i="1"/>
  <c r="AQ73" i="1"/>
  <c r="AQ72" i="1"/>
  <c r="AQ71" i="1"/>
  <c r="AQ70" i="1"/>
  <c r="AQ69" i="1"/>
  <c r="AQ68" i="1"/>
  <c r="AQ67" i="1"/>
  <c r="AQ66" i="1"/>
  <c r="AQ65" i="1"/>
  <c r="AQ64" i="1"/>
  <c r="AQ63" i="1"/>
  <c r="AQ62" i="1"/>
  <c r="AQ61" i="1"/>
  <c r="AQ60" i="1"/>
  <c r="AQ59" i="1"/>
  <c r="AQ58" i="1"/>
  <c r="AQ57" i="1"/>
  <c r="AQ56" i="1"/>
  <c r="AQ55" i="1"/>
  <c r="AQ54" i="1"/>
  <c r="AQ53" i="1"/>
  <c r="AQ52" i="1"/>
  <c r="AQ51" i="1"/>
  <c r="AQ50" i="1"/>
  <c r="AQ49" i="1"/>
  <c r="AQ48" i="1"/>
  <c r="AQ47" i="1"/>
  <c r="AQ46" i="1"/>
  <c r="AQ45" i="1"/>
  <c r="AQ44" i="1"/>
  <c r="AQ43" i="1"/>
  <c r="AQ42" i="1"/>
  <c r="AQ41" i="1"/>
  <c r="AQ40" i="1"/>
  <c r="AQ39" i="1"/>
  <c r="AQ38" i="1"/>
  <c r="AQ37" i="1"/>
  <c r="AQ36" i="1"/>
  <c r="AQ35" i="1"/>
  <c r="AQ34" i="1"/>
  <c r="AQ33" i="1"/>
  <c r="AQ32" i="1"/>
  <c r="AQ31" i="1"/>
  <c r="AQ30" i="1"/>
  <c r="AQ29" i="1"/>
  <c r="AQ28" i="1"/>
  <c r="AQ27" i="1"/>
  <c r="AQ26" i="1"/>
  <c r="AQ25" i="1"/>
  <c r="AQ24" i="1"/>
  <c r="AQ23" i="1"/>
  <c r="AQ22" i="1"/>
  <c r="AQ21" i="1"/>
  <c r="AQ20" i="1"/>
  <c r="AQ19" i="1"/>
  <c r="AQ18" i="1"/>
  <c r="AQ17" i="1"/>
  <c r="AQ16" i="1"/>
  <c r="AQ15" i="1"/>
  <c r="AQ14" i="1"/>
  <c r="AQ13" i="1"/>
  <c r="AQ12" i="1"/>
  <c r="AQ11" i="1"/>
  <c r="AQ10" i="1"/>
  <c r="AQ9" i="1"/>
  <c r="AQ8" i="1"/>
  <c r="AQ7" i="1"/>
  <c r="AQ6" i="1"/>
  <c r="AQ5" i="1"/>
  <c r="AQ4" i="1"/>
  <c r="AQ3" i="1"/>
  <c r="BC1043" i="1"/>
  <c r="BC1100" i="1"/>
  <c r="BC1979" i="1"/>
  <c r="BC1467" i="1"/>
  <c r="BC571" i="1"/>
  <c r="BC216" i="1"/>
  <c r="BC997" i="1"/>
  <c r="BC956" i="1"/>
  <c r="BC32" i="1"/>
  <c r="BC1138" i="1"/>
  <c r="BC1265" i="1"/>
  <c r="BC1165" i="1"/>
  <c r="BC927" i="1"/>
  <c r="BC1985" i="1"/>
  <c r="BC584" i="1"/>
  <c r="BC2113" i="1"/>
  <c r="BC10" i="1"/>
  <c r="BC2138" i="1"/>
  <c r="BC541" i="1"/>
  <c r="BC2080" i="1"/>
  <c r="BC2088" i="1"/>
  <c r="BC222" i="1"/>
  <c r="BC1275" i="1"/>
  <c r="BC1440" i="1"/>
  <c r="BC470" i="1"/>
  <c r="BC1644" i="1"/>
  <c r="BC2136" i="1"/>
  <c r="BC991" i="1"/>
  <c r="BC728" i="1"/>
  <c r="BC1773" i="1"/>
  <c r="BC890" i="1"/>
  <c r="BC1526" i="1"/>
  <c r="BC1448" i="1"/>
  <c r="BC326" i="1"/>
  <c r="BC1237" i="1"/>
  <c r="BC806" i="1"/>
  <c r="BC1101" i="1"/>
  <c r="BC802" i="1"/>
  <c r="BC477" i="1"/>
  <c r="BC1369" i="1"/>
  <c r="BC828" i="1"/>
  <c r="BC179" i="1"/>
  <c r="BC164" i="1"/>
  <c r="BC662" i="1"/>
  <c r="BC212" i="1"/>
  <c r="BC1359" i="1"/>
  <c r="BC1324" i="1"/>
  <c r="BC627" i="1"/>
  <c r="BC466" i="1"/>
  <c r="BC811" i="1"/>
  <c r="BC1189" i="1"/>
  <c r="BC1941" i="1"/>
  <c r="BC1613" i="1"/>
  <c r="BC204" i="1"/>
  <c r="BC1863" i="1"/>
  <c r="BC1967" i="1"/>
  <c r="BC760" i="1"/>
  <c r="BC832" i="1"/>
  <c r="BC1120" i="1"/>
  <c r="BC946" i="1"/>
  <c r="BC1936" i="1"/>
  <c r="BC630" i="1"/>
  <c r="BC2114" i="1"/>
  <c r="BC330" i="1"/>
  <c r="BC979" i="1"/>
  <c r="BC42" i="1"/>
  <c r="BC915" i="1"/>
  <c r="BC66" i="1"/>
  <c r="BC1396" i="1"/>
  <c r="BC2045" i="1"/>
  <c r="BC2004" i="1"/>
  <c r="BC259" i="1"/>
  <c r="BC793" i="1"/>
  <c r="BC1307" i="1"/>
  <c r="BC1814" i="1"/>
  <c r="BC1099" i="1"/>
  <c r="BC1553" i="1"/>
  <c r="BC61" i="1"/>
  <c r="BC1855" i="1"/>
  <c r="BC1329" i="1"/>
  <c r="BC489" i="1"/>
  <c r="BC251" i="1"/>
  <c r="BC133" i="1"/>
  <c r="BC631" i="1"/>
  <c r="BC499" i="1"/>
  <c r="BC1105" i="1"/>
  <c r="BC1728" i="1"/>
  <c r="BC2159" i="1"/>
  <c r="BC287" i="1"/>
  <c r="BC1254" i="1"/>
  <c r="BC587" i="1"/>
  <c r="BC186" i="1"/>
  <c r="BC224" i="1"/>
  <c r="BC501" i="1"/>
  <c r="BC590" i="1"/>
  <c r="BC1648" i="1"/>
  <c r="BC1056" i="1"/>
  <c r="BC2141" i="1"/>
  <c r="BC476" i="1"/>
  <c r="BC594" i="1"/>
  <c r="BC1454" i="1"/>
  <c r="BC1937" i="1"/>
  <c r="BC645" i="1"/>
  <c r="BC1274" i="1"/>
  <c r="BC977" i="1"/>
  <c r="BC1756" i="1"/>
  <c r="BC1050" i="1"/>
  <c r="BC602" i="1"/>
  <c r="BC232" i="1"/>
  <c r="BC1848" i="1"/>
  <c r="BC1020" i="1"/>
  <c r="BC1205" i="1"/>
  <c r="BC148" i="1"/>
  <c r="BC990" i="1"/>
  <c r="BC837" i="1"/>
  <c r="BC228" i="1"/>
  <c r="BC2016" i="1"/>
  <c r="BC1468" i="1"/>
  <c r="BC160" i="1"/>
  <c r="BC1491" i="1"/>
  <c r="BC707" i="1"/>
  <c r="BC453" i="1"/>
  <c r="BC1314" i="1"/>
  <c r="BC1792" i="1"/>
  <c r="BC1464" i="1"/>
  <c r="BC1375" i="1"/>
  <c r="BC1986" i="1"/>
  <c r="BC2152" i="1"/>
  <c r="BC1462" i="1"/>
  <c r="BC1416" i="1"/>
  <c r="BC1128" i="1"/>
  <c r="BC2163" i="1"/>
  <c r="BC2161" i="1"/>
  <c r="BC1125" i="1"/>
  <c r="BC2049" i="1"/>
  <c r="BC481" i="1"/>
  <c r="BC1475" i="1"/>
  <c r="BC367" i="1"/>
  <c r="BC1707" i="1"/>
  <c r="BC1135" i="1"/>
  <c r="BC2116" i="1"/>
  <c r="BC368" i="1"/>
  <c r="BC1744" i="1"/>
  <c r="BC1820" i="1"/>
  <c r="BC964" i="1"/>
  <c r="BC378" i="1"/>
  <c r="BC1471" i="1"/>
  <c r="BC689" i="1"/>
  <c r="BC171" i="1"/>
  <c r="BC479" i="1"/>
  <c r="BC2005" i="1"/>
  <c r="BC1821" i="1"/>
  <c r="BC1407" i="1"/>
  <c r="BC263" i="1"/>
  <c r="BC943" i="1"/>
  <c r="BC809" i="1"/>
  <c r="BC852" i="1"/>
  <c r="BC1156" i="1"/>
  <c r="BC1673" i="1"/>
  <c r="BC1590" i="1"/>
  <c r="BC478" i="1"/>
  <c r="BC1927" i="1"/>
  <c r="BC1957" i="1"/>
  <c r="BC1637" i="1"/>
  <c r="BC794" i="1"/>
  <c r="BC1420" i="1"/>
  <c r="BC1698" i="1"/>
  <c r="BC544" i="1"/>
  <c r="BC916" i="1"/>
  <c r="BC1798" i="1"/>
  <c r="BC1455" i="1"/>
  <c r="BC1827" i="1"/>
  <c r="BC1264" i="1"/>
  <c r="BC2100" i="1"/>
  <c r="BC3" i="1"/>
  <c r="BC665" i="1"/>
  <c r="BC1785" i="1"/>
  <c r="BC473" i="1"/>
  <c r="BC1714" i="1"/>
  <c r="BC1131" i="1"/>
  <c r="BC307" i="1"/>
  <c r="BC2143" i="1"/>
  <c r="BC1104" i="1"/>
  <c r="BC2074" i="1"/>
  <c r="BC176" i="1"/>
  <c r="BC329" i="1"/>
  <c r="BC11" i="1"/>
  <c r="BC528" i="1"/>
  <c r="BC1522" i="1"/>
  <c r="BC1769" i="1"/>
  <c r="BC402" i="1"/>
  <c r="BC297" i="1"/>
  <c r="BC1548" i="1"/>
  <c r="BC1204" i="1"/>
  <c r="BC1294" i="1"/>
  <c r="BC592" i="1"/>
  <c r="BC1034" i="1"/>
  <c r="BC788" i="1"/>
  <c r="BC1465" i="1"/>
  <c r="BC1875" i="1"/>
  <c r="BC552" i="1"/>
  <c r="BC1538" i="1"/>
  <c r="BC1446" i="1"/>
  <c r="BC1923" i="1"/>
  <c r="BC923" i="1"/>
  <c r="BC1753" i="1"/>
  <c r="BC403" i="1"/>
  <c r="BC1514" i="1"/>
  <c r="BC412" i="1"/>
  <c r="BC785" i="1"/>
  <c r="BC1211" i="1"/>
  <c r="BC174" i="1"/>
  <c r="BC334" i="1"/>
  <c r="BC944" i="1"/>
  <c r="BC654" i="1"/>
  <c r="BC419" i="1"/>
  <c r="BC1038" i="1"/>
  <c r="BC221" i="1"/>
  <c r="BC1489" i="1"/>
  <c r="BC1182" i="1"/>
  <c r="BC2103" i="1"/>
  <c r="BC1711" i="1"/>
  <c r="BC1624" i="1"/>
  <c r="BC1311" i="1"/>
  <c r="BC667" i="1"/>
  <c r="BC616" i="1"/>
  <c r="BC92" i="1"/>
  <c r="BC1081" i="1"/>
  <c r="BC1990" i="1"/>
  <c r="BC54" i="1"/>
  <c r="BC1791" i="1"/>
  <c r="BC1306" i="1"/>
  <c r="BC1262" i="1"/>
  <c r="BC158" i="1"/>
  <c r="BC1890" i="1"/>
  <c r="BC1075" i="1"/>
  <c r="BC1597" i="1"/>
  <c r="BC1253" i="1"/>
  <c r="BC1880" i="1"/>
  <c r="BC428" i="1"/>
  <c r="BC1972" i="1"/>
  <c r="BC2156" i="1"/>
  <c r="BC285" i="1"/>
  <c r="BC2077" i="1"/>
  <c r="BC96" i="1"/>
  <c r="BC2000" i="1"/>
  <c r="BC603" i="1"/>
  <c r="BC2111" i="1"/>
  <c r="BC1079" i="1"/>
  <c r="BC1008" i="1"/>
  <c r="BC965" i="1"/>
  <c r="BC780" i="1"/>
  <c r="BC1077" i="1"/>
  <c r="BC1439" i="1"/>
  <c r="BC1528" i="1"/>
  <c r="BC1409" i="1"/>
  <c r="BC491" i="1"/>
  <c r="BC420" i="1"/>
  <c r="BC421" i="1"/>
  <c r="BC336" i="1"/>
  <c r="BC1084" i="1"/>
  <c r="BC1124" i="1"/>
  <c r="BC2044" i="1"/>
  <c r="BC975" i="1"/>
  <c r="BC161" i="1"/>
  <c r="BC1377" i="1"/>
  <c r="BC1411" i="1"/>
  <c r="BC1640" i="1"/>
  <c r="BC238" i="1"/>
  <c r="BC385" i="1"/>
  <c r="BC291" i="1"/>
  <c r="BC609" i="1"/>
  <c r="BC8" i="1"/>
  <c r="BC1925" i="1"/>
  <c r="BC1344" i="1"/>
  <c r="BC1447" i="1"/>
  <c r="BC1215" i="1"/>
  <c r="BC77" i="1"/>
  <c r="BC949" i="1"/>
  <c r="BC731" i="1"/>
  <c r="BC393" i="1"/>
  <c r="BC913" i="1"/>
  <c r="BC776" i="1"/>
  <c r="BC798" i="1"/>
  <c r="BC504" i="1"/>
  <c r="BC26" i="1"/>
  <c r="BC1315" i="1"/>
  <c r="BC703" i="1"/>
  <c r="BC1146" i="1"/>
  <c r="BC1252" i="1"/>
  <c r="BC970" i="1"/>
  <c r="BC1882" i="1"/>
  <c r="BC241" i="1"/>
  <c r="BC1507" i="1"/>
  <c r="BC976" i="1"/>
  <c r="BC1029" i="1"/>
  <c r="BC727" i="1"/>
  <c r="BC1042" i="1"/>
  <c r="BC843" i="1"/>
  <c r="BC132" i="1"/>
  <c r="BC1616" i="1"/>
  <c r="BC1325" i="1"/>
  <c r="BC203" i="1"/>
  <c r="BC958" i="1"/>
  <c r="BC1944" i="1"/>
  <c r="BC2042" i="1"/>
  <c r="BC1363" i="1"/>
  <c r="BC1384" i="1"/>
  <c r="BC231" i="1"/>
  <c r="BC1210" i="1"/>
  <c r="BC1916" i="1"/>
  <c r="BC252" i="1"/>
  <c r="BC1871" i="1"/>
  <c r="BC773" i="1"/>
  <c r="BC624" i="1"/>
  <c r="BC1393" i="1"/>
  <c r="BC993" i="1"/>
  <c r="BC302" i="1"/>
  <c r="BC600" i="1"/>
  <c r="BC1155" i="1"/>
  <c r="BC1149" i="1"/>
  <c r="BC2097" i="1"/>
  <c r="BC1895" i="1"/>
  <c r="BC246" i="1"/>
  <c r="BC1903" i="1"/>
  <c r="BC1339" i="1"/>
  <c r="BC1671" i="1"/>
  <c r="BC1854" i="1"/>
  <c r="BC1811" i="1"/>
  <c r="BC821" i="1"/>
  <c r="BC939" i="1"/>
  <c r="BC1241" i="1"/>
  <c r="BC150" i="1"/>
  <c r="BC107" i="1"/>
  <c r="BC1385" i="1"/>
  <c r="BC298" i="1"/>
  <c r="BC1856" i="1"/>
  <c r="BC2064" i="1"/>
  <c r="BC540" i="1"/>
  <c r="BC1459" i="1"/>
  <c r="BC1815" i="1"/>
  <c r="BC1831" i="1"/>
  <c r="BC1040" i="1"/>
  <c r="BC1705" i="1"/>
  <c r="BC1073" i="1"/>
  <c r="BC2073" i="1"/>
  <c r="BC1796" i="1"/>
  <c r="BC1228" i="1"/>
  <c r="BC114" i="1"/>
  <c r="BC1685" i="1"/>
  <c r="BC1273" i="1"/>
  <c r="BC310" i="1"/>
  <c r="BC1261" i="1"/>
  <c r="BC1594" i="1"/>
  <c r="BC217" i="1"/>
  <c r="BC1803" i="1"/>
  <c r="BC1947" i="1"/>
  <c r="BC324" i="1"/>
  <c r="BC948" i="1"/>
  <c r="BC1599" i="1"/>
  <c r="BC38" i="1"/>
  <c r="BC467" i="1"/>
  <c r="BC1524" i="1"/>
  <c r="BC1151" i="1"/>
  <c r="BC1539" i="1"/>
  <c r="BC950" i="1"/>
  <c r="BC214" i="1"/>
  <c r="BC824" i="1"/>
  <c r="BC1433" i="1"/>
  <c r="BC1914" i="1"/>
  <c r="BC47" i="1"/>
  <c r="BC374" i="1"/>
  <c r="BC597" i="1"/>
  <c r="BC1869" i="1"/>
  <c r="BC1394" i="1"/>
  <c r="BC887" i="1"/>
  <c r="BC2155" i="1"/>
  <c r="BC162" i="1"/>
  <c r="BC697" i="1"/>
  <c r="BC1482" i="1"/>
  <c r="BC1600" i="1"/>
  <c r="BC1541" i="1"/>
  <c r="BC1145" i="1"/>
  <c r="BC1761" i="1"/>
  <c r="BC190" i="1"/>
  <c r="BC1330" i="1"/>
  <c r="BC921" i="1"/>
  <c r="BC1221" i="1"/>
  <c r="BC1844" i="1"/>
  <c r="BC1403" i="1"/>
  <c r="BC253" i="1"/>
  <c r="BC888" i="1"/>
  <c r="BC154" i="1"/>
  <c r="BC1231" i="1"/>
  <c r="BC425" i="1"/>
  <c r="BC666" i="1"/>
  <c r="BC749" i="1"/>
  <c r="BC1349" i="1"/>
  <c r="BC2090" i="1"/>
  <c r="BC920" i="1"/>
  <c r="BC883" i="1"/>
  <c r="BC1902" i="1"/>
  <c r="BC23" i="1"/>
  <c r="BC219" i="1"/>
  <c r="BC2082" i="1"/>
  <c r="BC1506" i="1"/>
  <c r="BC613" i="1"/>
  <c r="BC668" i="1"/>
  <c r="BC356" i="1"/>
  <c r="BC857" i="1"/>
  <c r="BC953" i="1"/>
  <c r="BC1910" i="1"/>
  <c r="BC1784" i="1"/>
  <c r="BC1085" i="1"/>
  <c r="BC960" i="1"/>
  <c r="BC443" i="1"/>
  <c r="BC1229" i="1"/>
  <c r="BC343" i="1"/>
  <c r="BC104" i="1"/>
  <c r="BC276" i="1"/>
  <c r="BC1729" i="1"/>
  <c r="BC118" i="1"/>
  <c r="BC209" i="1"/>
  <c r="BC1942" i="1"/>
  <c r="BC558" i="1"/>
  <c r="BC1188" i="1"/>
  <c r="BC1935" i="1"/>
  <c r="BC1032" i="1"/>
  <c r="BC2101" i="1"/>
  <c r="BC2098" i="1"/>
  <c r="BC1732" i="1"/>
  <c r="BC2123" i="1"/>
  <c r="BC1978" i="1"/>
  <c r="BC1206" i="1"/>
  <c r="BC1589" i="1"/>
  <c r="BC2006" i="1"/>
  <c r="BC996" i="1"/>
  <c r="BC498" i="1"/>
  <c r="BC2158" i="1"/>
  <c r="BC1545" i="1"/>
  <c r="BC1569" i="1"/>
  <c r="BC1572" i="1"/>
  <c r="BC255" i="1"/>
  <c r="BC2026" i="1"/>
  <c r="BC180" i="1"/>
  <c r="BC130" i="1"/>
  <c r="BC2010" i="1"/>
  <c r="BC76" i="1"/>
  <c r="BC1719" i="1"/>
  <c r="BC1566" i="1"/>
  <c r="BC277" i="1"/>
  <c r="BC1958" i="1"/>
  <c r="BC1143" i="1"/>
  <c r="BC615" i="1"/>
  <c r="BC1879" i="1"/>
  <c r="BC320" i="1"/>
  <c r="BC1494" i="1"/>
  <c r="BC1184" i="1"/>
  <c r="BC1251" i="1"/>
  <c r="BC606" i="1"/>
  <c r="BC1313" i="1"/>
  <c r="BC1804" i="1"/>
  <c r="BC1392" i="1"/>
  <c r="BC1718" i="1"/>
  <c r="BC1824" i="1"/>
  <c r="BC693" i="1"/>
  <c r="BC1090" i="1"/>
  <c r="BC1172" i="1"/>
  <c r="BC646" i="1"/>
  <c r="BC1544" i="1"/>
  <c r="BC1341" i="1"/>
  <c r="BC37" i="1"/>
  <c r="BC2144" i="1"/>
  <c r="BC1659" i="1"/>
  <c r="BC283" i="1"/>
  <c r="BC954" i="1"/>
  <c r="BC525" i="1"/>
  <c r="BC1357" i="1"/>
  <c r="BC444" i="1"/>
  <c r="BC1777" i="1"/>
  <c r="BC1865" i="1"/>
  <c r="BC1601" i="1"/>
  <c r="BC1520" i="1"/>
  <c r="BC1478" i="1"/>
  <c r="BC59" i="1"/>
  <c r="BC1770" i="1"/>
  <c r="BC1453" i="1"/>
  <c r="BC695" i="1"/>
  <c r="BC899" i="1"/>
  <c r="BC1338" i="1"/>
  <c r="BC243" i="1"/>
  <c r="BC1511" i="1"/>
  <c r="BC812" i="1"/>
  <c r="BC1276" i="1"/>
  <c r="BC258" i="1"/>
  <c r="BC279" i="1"/>
  <c r="BC885" i="1"/>
  <c r="BC1876" i="1"/>
  <c r="BC1632" i="1"/>
  <c r="BC1571" i="1"/>
  <c r="BC1163" i="1"/>
  <c r="BC1436" i="1"/>
  <c r="BC1893" i="1"/>
  <c r="BC270" i="1"/>
  <c r="BC1834" i="1"/>
  <c r="BC864" i="1"/>
  <c r="BC816" i="1"/>
  <c r="BC1717" i="1"/>
  <c r="BC1111" i="1"/>
  <c r="BC1302" i="1"/>
  <c r="BC196" i="1"/>
  <c r="BC696" i="1"/>
  <c r="BC661" i="1"/>
  <c r="BC931" i="1"/>
  <c r="BC2038" i="1"/>
  <c r="BC550" i="1"/>
  <c r="BC903" i="1"/>
  <c r="BC1891" i="1"/>
  <c r="BC1102" i="1"/>
  <c r="BC135" i="1"/>
  <c r="BC337" i="1"/>
  <c r="BC344" i="1"/>
  <c r="BC131" i="1"/>
  <c r="BC511" i="1"/>
  <c r="BC1331" i="1"/>
  <c r="BC1247" i="1"/>
  <c r="BC983" i="1"/>
  <c r="BC1817" i="1"/>
  <c r="BC1280" i="1"/>
  <c r="BC22" i="1"/>
  <c r="BC596" i="1"/>
  <c r="BC1677" i="1"/>
  <c r="BC591" i="1"/>
  <c r="BC599" i="1"/>
  <c r="BC1343" i="1"/>
  <c r="BC838" i="1"/>
  <c r="BC685" i="1"/>
  <c r="BC1961" i="1"/>
  <c r="BC1300" i="1"/>
  <c r="BC1405" i="1"/>
  <c r="BC507" i="1"/>
  <c r="BC213" i="1"/>
  <c r="BC1322" i="1"/>
  <c r="BC637" i="1"/>
  <c r="BC2140" i="1"/>
  <c r="BC184" i="1"/>
  <c r="BC1593" i="1"/>
  <c r="BC488" i="1"/>
  <c r="BC684" i="1"/>
  <c r="BC987" i="1"/>
  <c r="BC1067" i="1"/>
  <c r="BC1006" i="1"/>
  <c r="BC83" i="1"/>
  <c r="BC248" i="1"/>
  <c r="BC1022" i="1"/>
  <c r="BC1672" i="1"/>
  <c r="BC566" i="1"/>
  <c r="BC81" i="1"/>
  <c r="BC1725" i="1"/>
  <c r="BC539" i="1"/>
  <c r="BC418" i="1"/>
  <c r="BC1660" i="1"/>
  <c r="BC595" i="1"/>
  <c r="BC986" i="1"/>
  <c r="BC1922" i="1"/>
  <c r="BC2084" i="1"/>
  <c r="BC1148" i="1"/>
  <c r="BC1381" i="1"/>
  <c r="BC1642" i="1"/>
  <c r="BC153" i="1"/>
  <c r="BC1380" i="1"/>
  <c r="BC1160" i="1"/>
  <c r="BC1836" i="1"/>
  <c r="BC908" i="1"/>
  <c r="BC716" i="1"/>
  <c r="BC1897" i="1"/>
  <c r="BC1378" i="1"/>
  <c r="BC889" i="1"/>
  <c r="BC966" i="1"/>
  <c r="BC1419" i="1"/>
  <c r="BC1373" i="1"/>
  <c r="BC1477" i="1"/>
  <c r="BC99" i="1"/>
  <c r="BC1316" i="1"/>
  <c r="BC1059" i="1"/>
  <c r="BC1435" i="1"/>
  <c r="BC457" i="1"/>
  <c r="BC1896" i="1"/>
  <c r="BC1726" i="1"/>
  <c r="BC40" i="1"/>
  <c r="BC942" i="1"/>
  <c r="BC468" i="1"/>
  <c r="BC1568" i="1"/>
  <c r="BC581" i="1"/>
  <c r="BC1140" i="1"/>
  <c r="BC159" i="1"/>
  <c r="BC1481" i="1"/>
  <c r="BC664" i="1"/>
  <c r="BC648" i="1"/>
  <c r="BC456" i="1"/>
  <c r="BC1840" i="1"/>
  <c r="BC1052" i="1"/>
  <c r="BC580" i="1"/>
  <c r="BC5" i="1"/>
  <c r="BC644" i="1"/>
  <c r="BC1628" i="1"/>
  <c r="BC823" i="1"/>
  <c r="BC353" i="1"/>
  <c r="BC2072" i="1"/>
  <c r="BC147" i="1"/>
  <c r="BC1484" i="1"/>
  <c r="BC256" i="1"/>
  <c r="BC264" i="1"/>
  <c r="BC306" i="1"/>
  <c r="BC1136" i="1"/>
  <c r="BC2104" i="1"/>
  <c r="BC1952" i="1"/>
  <c r="BC803" i="1"/>
  <c r="BC1091" i="1"/>
  <c r="BC1774" i="1"/>
  <c r="BC2106" i="1"/>
  <c r="BC1133" i="1"/>
  <c r="BC1127" i="1"/>
  <c r="BC191" i="1"/>
  <c r="BC1549" i="1"/>
  <c r="BC578" i="1"/>
  <c r="BC450" i="1"/>
  <c r="BC1092" i="1"/>
  <c r="BC1212" i="1"/>
  <c r="BC1297" i="1"/>
  <c r="BC1816" i="1"/>
  <c r="BC767" i="1"/>
  <c r="BC18" i="1"/>
  <c r="BC1064" i="1"/>
  <c r="BC1662" i="1"/>
  <c r="BC459" i="1"/>
  <c r="BC87" i="1"/>
  <c r="BC820" i="1"/>
  <c r="BC1930" i="1"/>
  <c r="BC1431" i="1"/>
  <c r="BC2120" i="1"/>
  <c r="BC1037" i="1"/>
  <c r="BC332" i="1"/>
  <c r="BC463" i="1"/>
  <c r="BC1627" i="1"/>
  <c r="BC1255" i="1"/>
  <c r="BC1389" i="1"/>
  <c r="BC408" i="1"/>
  <c r="BC1220" i="1"/>
  <c r="BC1323" i="1"/>
  <c r="BC683" i="1"/>
  <c r="BC438" i="1"/>
  <c r="BC984" i="1"/>
  <c r="BC1137" i="1"/>
  <c r="BC2130" i="1"/>
  <c r="BC778" i="1"/>
  <c r="BC934" i="1"/>
  <c r="BC143" i="1"/>
  <c r="BC845" i="1"/>
  <c r="BC1505" i="1"/>
  <c r="BC1736" i="1"/>
  <c r="BC1775" i="1"/>
  <c r="BC912" i="1"/>
  <c r="BC1609" i="1"/>
  <c r="BC206" i="1"/>
  <c r="BC1356" i="1"/>
  <c r="BC2009" i="1"/>
  <c r="BC30" i="1"/>
  <c r="BC1502" i="1"/>
  <c r="BC1626" i="1"/>
  <c r="BC234" i="1"/>
  <c r="BC1610" i="1"/>
  <c r="BC1650" i="1"/>
  <c r="BC1683" i="1"/>
  <c r="BC2089" i="1"/>
  <c r="BC1973" i="1"/>
  <c r="BC1361" i="1"/>
  <c r="BC779" i="1"/>
  <c r="BC1618" i="1"/>
  <c r="BC626" i="1"/>
  <c r="BC169" i="1"/>
  <c r="BC33" i="1"/>
  <c r="BC396" i="1"/>
  <c r="BC333" i="1"/>
  <c r="BC2134" i="1"/>
  <c r="BC430" i="1"/>
  <c r="BC123" i="1"/>
  <c r="BC1364" i="1"/>
  <c r="BC249" i="1"/>
  <c r="BC316" i="1"/>
  <c r="BC543" i="1"/>
  <c r="BC1702" i="1"/>
  <c r="BC817" i="1"/>
  <c r="BC1611" i="1"/>
  <c r="BC2148" i="1"/>
  <c r="BC1397" i="1"/>
  <c r="BC1263" i="1"/>
  <c r="BC1993" i="1"/>
  <c r="BC1822" i="1"/>
  <c r="BC846" i="1"/>
  <c r="BC1449" i="1"/>
  <c r="BC935" i="1"/>
  <c r="BC1537" i="1"/>
  <c r="BC2057" i="1"/>
  <c r="BC745" i="1"/>
  <c r="BC74" i="1"/>
  <c r="BC1837" i="1"/>
  <c r="BC859" i="1"/>
  <c r="BC710" i="1"/>
  <c r="BC891" i="1"/>
  <c r="BC670" i="1"/>
  <c r="BC2021" i="1"/>
  <c r="BC1095" i="1"/>
  <c r="BC1271" i="1"/>
  <c r="BC1472" i="1"/>
  <c r="BC1060" i="1"/>
  <c r="BC563" i="1"/>
  <c r="BC542" i="1"/>
  <c r="BC1463" i="1"/>
  <c r="BC1434" i="1"/>
  <c r="BC492" i="1"/>
  <c r="BC471" i="1"/>
  <c r="BC1089" i="1"/>
  <c r="BC71" i="1"/>
  <c r="BC1019" i="1"/>
  <c r="BC397" i="1"/>
  <c r="BC660" i="1"/>
  <c r="BC1652" i="1"/>
  <c r="BC1700" i="1"/>
  <c r="BC1055" i="1"/>
  <c r="BC583" i="1"/>
  <c r="BC1209" i="1"/>
  <c r="BC2168" i="1"/>
  <c r="BC1372" i="1"/>
  <c r="BC1076" i="1"/>
  <c r="BC1862" i="1"/>
  <c r="BC1021" i="1"/>
  <c r="BC1513" i="1"/>
  <c r="BC1606" i="1"/>
  <c r="BC1794" i="1"/>
  <c r="BC205" i="1"/>
  <c r="BC1072" i="1"/>
  <c r="BC1114" i="1"/>
  <c r="BC772" i="1"/>
  <c r="BC2125" i="1"/>
  <c r="BC1608" i="1"/>
  <c r="BC21" i="1"/>
  <c r="BC860" i="1"/>
  <c r="BC250" i="1"/>
  <c r="BC137" i="1"/>
  <c r="BC2154" i="1"/>
  <c r="BC681" i="1"/>
  <c r="BC311" i="1"/>
  <c r="BC704" i="1"/>
  <c r="BC569" i="1"/>
  <c r="BC1157" i="1"/>
  <c r="BC955" i="1"/>
  <c r="BC500" i="1"/>
  <c r="BC366" i="1"/>
  <c r="BC2160" i="1"/>
  <c r="BC1123" i="1"/>
  <c r="BC1788" i="1"/>
  <c r="BC1285" i="1"/>
  <c r="BC1853" i="1"/>
  <c r="BC1763" i="1"/>
  <c r="BC193" i="1"/>
  <c r="BC1807" i="1"/>
  <c r="BC586" i="1"/>
  <c r="BC2051" i="1"/>
  <c r="BC1956" i="1"/>
  <c r="BC93" i="1"/>
  <c r="BC765" i="1"/>
  <c r="BC1715" i="1"/>
  <c r="BC64" i="1"/>
  <c r="BC1116" i="1"/>
  <c r="BC1835" i="1"/>
  <c r="BC181" i="1"/>
  <c r="BC1536" i="1"/>
  <c r="BC1345" i="1"/>
  <c r="BC1004" i="1"/>
  <c r="BC2066" i="1"/>
  <c r="BC1587" i="1"/>
  <c r="BC1005" i="1"/>
  <c r="BC1398" i="1"/>
  <c r="BC1703" i="1"/>
  <c r="BC1987" i="1"/>
  <c r="BC449" i="1"/>
  <c r="BC90" i="1"/>
  <c r="BC2040" i="1"/>
  <c r="BC1233" i="1"/>
  <c r="BC892" i="1"/>
  <c r="BC411" i="1"/>
  <c r="BC1531" i="1"/>
  <c r="BC1712" i="1"/>
  <c r="BC1186" i="1"/>
  <c r="BC1051" i="1"/>
  <c r="BC1565" i="1"/>
  <c r="BC634" i="1"/>
  <c r="BC1996" i="1"/>
  <c r="BC273" i="1"/>
  <c r="BC1497" i="1"/>
  <c r="BC1033" i="1"/>
  <c r="BC1012" i="1"/>
  <c r="BC1047" i="1"/>
  <c r="BC897" i="1"/>
  <c r="BC1308" i="1"/>
  <c r="BC360" i="1"/>
  <c r="BC762" i="1"/>
  <c r="BC1353" i="1"/>
  <c r="BC688" i="1"/>
  <c r="BC128" i="1"/>
  <c r="BC572" i="1"/>
  <c r="BC1509" i="1"/>
  <c r="BC677" i="1"/>
  <c r="BC2110" i="1"/>
  <c r="BC170" i="1"/>
  <c r="BC189" i="1"/>
  <c r="BC16" i="1"/>
  <c r="BC2112" i="1"/>
  <c r="BC1951" i="1"/>
  <c r="BC1886" i="1"/>
  <c r="BC413" i="1"/>
  <c r="BC1731" i="1"/>
  <c r="BC2035" i="1"/>
  <c r="BC1203" i="1"/>
  <c r="BC272" i="1"/>
  <c r="BC2115" i="1"/>
  <c r="BC522" i="1"/>
  <c r="BC702" i="1"/>
  <c r="BC879" i="1"/>
  <c r="BC497" i="1"/>
  <c r="BC653" i="1"/>
  <c r="BC139" i="1"/>
  <c r="BC372" i="1"/>
  <c r="BC2087" i="1"/>
  <c r="BC980" i="1"/>
  <c r="BC1106" i="1"/>
  <c r="BC917" i="1"/>
  <c r="BC1955" i="1"/>
  <c r="BC1868" i="1"/>
  <c r="BC122" i="1"/>
  <c r="BC1561" i="1"/>
  <c r="BC1680" i="1"/>
  <c r="BC17" i="1"/>
  <c r="BC371" i="1"/>
  <c r="BC1466" i="1"/>
  <c r="BC452" i="1"/>
  <c r="BC79" i="1"/>
  <c r="BC1452" i="1"/>
  <c r="BC1441" i="1"/>
  <c r="BC1257" i="1"/>
  <c r="BC1861" i="1"/>
  <c r="BC565" i="1"/>
  <c r="BC1892" i="1"/>
  <c r="BC1693" i="1"/>
  <c r="BC777" i="1"/>
  <c r="BC632" i="1"/>
  <c r="BC1003" i="1"/>
  <c r="BC2039" i="1"/>
  <c r="BC959" i="1"/>
  <c r="BC1192" i="1"/>
  <c r="BC1562" i="1"/>
  <c r="BC1646" i="1"/>
  <c r="BC1918" i="1"/>
  <c r="BC1370" i="1"/>
  <c r="BC1198" i="1"/>
  <c r="BC2012" i="1"/>
  <c r="BC1219" i="1"/>
  <c r="BC1479" i="1"/>
  <c r="BC2172" i="1"/>
  <c r="BC2095" i="1"/>
  <c r="BC849" i="1"/>
  <c r="BC226" i="1"/>
  <c r="BC1518" i="1"/>
  <c r="BC748" i="1"/>
  <c r="BC436" i="1"/>
  <c r="BC906" i="1"/>
  <c r="BC392" i="1"/>
  <c r="BC2034" i="1"/>
  <c r="BC709" i="1"/>
  <c r="BC2169" i="1"/>
  <c r="BC2007" i="1"/>
  <c r="BC663" i="1"/>
  <c r="BC1959" i="1"/>
  <c r="BC2092" i="1"/>
  <c r="BC6" i="1"/>
  <c r="BC1638" i="1"/>
  <c r="BC85" i="1"/>
  <c r="BC513" i="1"/>
  <c r="BC873" i="1"/>
  <c r="BC1727" i="1"/>
  <c r="BC1371" i="1"/>
  <c r="BC1749" i="1"/>
  <c r="BC1002" i="1"/>
  <c r="BC1554" i="1"/>
  <c r="BC1679" i="1"/>
  <c r="BC893" i="1"/>
  <c r="BC872" i="1"/>
  <c r="BC1591" i="1"/>
  <c r="BC771" i="1"/>
  <c r="BC1768" i="1"/>
  <c r="BC503" i="1"/>
  <c r="BC1181" i="1"/>
  <c r="BC290" i="1"/>
  <c r="BC881" i="1"/>
  <c r="BC1758" i="1"/>
  <c r="BC2018" i="1"/>
  <c r="BC220" i="1"/>
  <c r="BC875" i="1"/>
  <c r="BC978" i="1"/>
  <c r="BC101" i="1"/>
  <c r="BC1991" i="1"/>
  <c r="BC804" i="1"/>
  <c r="BC617" i="1"/>
  <c r="BC1527" i="1"/>
  <c r="BC1087" i="1"/>
  <c r="BC1065" i="1"/>
  <c r="BC82" i="1"/>
  <c r="BC1427" i="1"/>
  <c r="BC924" i="1"/>
  <c r="BC202" i="1"/>
  <c r="BC1499" i="1"/>
  <c r="BC63" i="1"/>
  <c r="BC947" i="1"/>
  <c r="BC535" i="1"/>
  <c r="BC1818" i="1"/>
  <c r="BC1166" i="1"/>
  <c r="BC486" i="1"/>
  <c r="BC1595" i="1"/>
  <c r="BC1802" i="1"/>
  <c r="BC1560" i="1"/>
  <c r="BC1267" i="1"/>
  <c r="BC1682" i="1"/>
  <c r="BC836" i="1"/>
  <c r="BC1695" i="1"/>
  <c r="BC78" i="1"/>
  <c r="BC2076" i="1"/>
  <c r="BC769" i="1"/>
  <c r="BC1519" i="1"/>
  <c r="BC1180" i="1"/>
  <c r="BC233" i="1"/>
  <c r="BC223" i="1"/>
  <c r="BC884" i="1"/>
  <c r="BC929" i="1"/>
  <c r="BC1161" i="1"/>
  <c r="BC1232" i="1"/>
  <c r="BC1159" i="1"/>
  <c r="BC134" i="1"/>
  <c r="BC1132" i="1"/>
  <c r="BC2126" i="1"/>
  <c r="BC652" i="1"/>
  <c r="BC386" i="1"/>
  <c r="BC1417" i="1"/>
  <c r="BC2171" i="1"/>
  <c r="BC1998" i="1"/>
  <c r="BC1781" i="1"/>
  <c r="BC1425" i="1"/>
  <c r="BC2091" i="1"/>
  <c r="BC1213" i="1"/>
  <c r="BC858" i="1"/>
  <c r="BC151" i="1"/>
  <c r="BC2055" i="1"/>
  <c r="BC1559" i="1"/>
  <c r="BC41" i="1"/>
  <c r="BC1292" i="1"/>
  <c r="BC414" i="1"/>
  <c r="BC157" i="1"/>
  <c r="BC1193" i="1"/>
  <c r="BC1342" i="1"/>
  <c r="BC325" i="1"/>
  <c r="BC2060" i="1"/>
  <c r="BC735" i="1"/>
  <c r="BC573" i="1"/>
  <c r="BC643" i="1"/>
  <c r="BC426" i="1"/>
  <c r="BC495" i="1"/>
  <c r="BC1185" i="1"/>
  <c r="BC165" i="1"/>
  <c r="BC398" i="1"/>
  <c r="BC861" i="1"/>
  <c r="BC1704" i="1"/>
  <c r="BC2048" i="1"/>
  <c r="BC1456" i="1"/>
  <c r="BC1583" i="1"/>
  <c r="BC1216" i="1"/>
  <c r="BC1444" i="1"/>
  <c r="BC770" i="1"/>
  <c r="BC1046" i="1"/>
  <c r="BC1470" i="1"/>
  <c r="BC462" i="1"/>
  <c r="BC1295" i="1"/>
  <c r="BC1036" i="1"/>
  <c r="BC870" i="1"/>
  <c r="BC642" i="1"/>
  <c r="BC195" i="1"/>
  <c r="BC598" i="1"/>
  <c r="BC55" i="1"/>
  <c r="BC1809" i="1"/>
  <c r="BC523" i="1"/>
  <c r="BC1997" i="1"/>
  <c r="BC1963" i="1"/>
  <c r="BC2036" i="1"/>
  <c r="BC149" i="1"/>
  <c r="BC1317" i="1"/>
  <c r="BC2166" i="1"/>
  <c r="BC641" i="1"/>
  <c r="BC848" i="1"/>
  <c r="BC682" i="1"/>
  <c r="BC2124" i="1"/>
  <c r="BC1130" i="1"/>
  <c r="BC155" i="1"/>
  <c r="BC755" i="1"/>
  <c r="BC1970" i="1"/>
  <c r="BC1558" i="1"/>
  <c r="BC691" i="1"/>
  <c r="BC825" i="1"/>
  <c r="BC1279" i="1"/>
  <c r="BC1859" i="1"/>
  <c r="BC1812" i="1"/>
  <c r="BC734" i="1"/>
  <c r="BC440" i="1"/>
  <c r="BC865" i="1"/>
  <c r="BC1669" i="1"/>
  <c r="BC136" i="1"/>
  <c r="BC88" i="1"/>
  <c r="BC930" i="1"/>
  <c r="BC561" i="1"/>
  <c r="BC1152" i="1"/>
  <c r="BC178" i="1"/>
  <c r="BC618" i="1"/>
  <c r="BC1335" i="1"/>
  <c r="BC1097" i="1"/>
  <c r="BC1098" i="1"/>
  <c r="BC1713" i="1"/>
  <c r="BC1870" i="1"/>
  <c r="BC512" i="1"/>
  <c r="BC2085" i="1"/>
  <c r="BC1096" i="1"/>
  <c r="BC633" i="1"/>
  <c r="BC1516" i="1"/>
  <c r="BC34" i="1"/>
  <c r="BC839" i="1"/>
  <c r="BC2105" i="1"/>
  <c r="BC384" i="1"/>
  <c r="BC1450" i="1"/>
  <c r="BC1751" i="1"/>
  <c r="BC265" i="1"/>
  <c r="BC797" i="1"/>
  <c r="BC1501" i="1"/>
  <c r="BC69" i="1"/>
  <c r="BC1623" i="1"/>
  <c r="BC2013" i="1"/>
  <c r="BC1580" i="1"/>
  <c r="BC1406" i="1"/>
  <c r="BC409" i="1"/>
  <c r="BC974" i="1"/>
  <c r="BC110" i="1"/>
  <c r="BC404" i="1"/>
  <c r="BC327" i="1"/>
  <c r="BC671" i="1"/>
  <c r="BC1457" i="1"/>
  <c r="BC340" i="1"/>
  <c r="BC1754" i="1"/>
  <c r="BC1604" i="1"/>
  <c r="BC1631" i="1"/>
  <c r="BC1281" i="1"/>
  <c r="BC145" i="1"/>
  <c r="BC1390" i="1"/>
  <c r="BC2056" i="1"/>
  <c r="BC433" i="1"/>
  <c r="BC1992" i="1"/>
  <c r="BC1625" i="1"/>
  <c r="BC1663" i="1"/>
  <c r="BC1167" i="1"/>
  <c r="BC1014" i="1"/>
  <c r="BC715" i="1"/>
  <c r="BC813" i="1"/>
  <c r="BC928" i="1"/>
  <c r="BC2147" i="1"/>
  <c r="BC2071" i="1"/>
  <c r="BC200" i="1"/>
  <c r="BC2022" i="1"/>
  <c r="BC1248" i="1"/>
  <c r="BC1630" i="1"/>
  <c r="BC1222" i="1"/>
  <c r="BC1196" i="1"/>
  <c r="BC1779" i="1"/>
  <c r="BC1858" i="1"/>
  <c r="BC1881" i="1"/>
  <c r="BC712" i="1"/>
  <c r="BC94" i="1"/>
  <c r="BC505" i="1"/>
  <c r="BC13" i="1"/>
  <c r="BC1723" i="1"/>
  <c r="BC1094" i="1"/>
  <c r="BC364" i="1"/>
  <c r="BC387" i="1"/>
  <c r="BC554" i="1"/>
  <c r="BC2096" i="1"/>
  <c r="BC1724" i="1"/>
  <c r="BC458" i="1"/>
  <c r="BC1483" i="1"/>
  <c r="BC1058" i="1"/>
  <c r="BC678" i="1"/>
  <c r="BC1656" i="1"/>
  <c r="BC1404" i="1"/>
  <c r="BC1517" i="1"/>
  <c r="BC2108" i="1"/>
  <c r="BC575" i="1"/>
  <c r="BC700" i="1"/>
  <c r="BC1298" i="1"/>
  <c r="BC2175" i="1"/>
  <c r="BC2150" i="1"/>
  <c r="BC1007" i="1"/>
  <c r="BC1112" i="1"/>
  <c r="BC1668" i="1"/>
  <c r="BC724" i="1"/>
  <c r="BC2050" i="1"/>
  <c r="BC961" i="1"/>
  <c r="BC2170" i="1"/>
  <c r="BC638" i="1"/>
  <c r="BC2086" i="1"/>
  <c r="BC1318" i="1"/>
  <c r="BC400" i="1"/>
  <c r="BC841" i="1"/>
  <c r="BC1367" i="1"/>
  <c r="BC743" i="1"/>
  <c r="BC1142" i="1"/>
  <c r="BC1508" i="1"/>
  <c r="BC945" i="1"/>
  <c r="BC399" i="1"/>
  <c r="BC91" i="1"/>
  <c r="BC1288" i="1"/>
  <c r="BC358" i="1"/>
  <c r="BC775" i="1"/>
  <c r="BC1001" i="1"/>
  <c r="BC464" i="1"/>
  <c r="BC1400" i="1"/>
  <c r="BC1469" i="1"/>
  <c r="BC1244" i="1"/>
  <c r="BC1348" i="1"/>
  <c r="BC1336" i="1"/>
  <c r="BC1641" i="1"/>
  <c r="BC746" i="1"/>
  <c r="BC201" i="1"/>
  <c r="BC2174" i="1"/>
  <c r="BC313" i="1"/>
  <c r="BC124" i="1"/>
  <c r="BC925" i="1"/>
  <c r="BC967" i="1"/>
  <c r="BC281" i="1"/>
  <c r="BC741" i="1"/>
  <c r="BC293" i="1"/>
  <c r="BC1461" i="1"/>
  <c r="BC2142" i="1"/>
  <c r="BC1615" i="1"/>
  <c r="BC322" i="1"/>
  <c r="BC829" i="1"/>
  <c r="BC177" i="1"/>
  <c r="BC86" i="1"/>
  <c r="BC1852" i="1"/>
  <c r="BC1883" i="1"/>
  <c r="BC998" i="1"/>
  <c r="BC1614" i="1"/>
  <c r="BC651" i="1"/>
  <c r="BC1301" i="1"/>
  <c r="BC1334" i="1"/>
  <c r="BC705" i="1"/>
  <c r="BC1701" i="1"/>
  <c r="BC1365" i="1"/>
  <c r="BC1498" i="1"/>
  <c r="BC898" i="1"/>
  <c r="BC1351" i="1"/>
  <c r="BC288" i="1"/>
  <c r="BC1906" i="1"/>
  <c r="BC163" i="1"/>
  <c r="BC723" i="1"/>
  <c r="BC1201" i="1"/>
  <c r="BC1421" i="1"/>
  <c r="BC1696" i="1"/>
  <c r="BC901" i="1"/>
  <c r="BC721" i="1"/>
  <c r="BC111" i="1"/>
  <c r="BC1658" i="1"/>
  <c r="BC424" i="1"/>
  <c r="BC1320" i="1"/>
  <c r="BC14" i="1"/>
  <c r="BC1093" i="1"/>
  <c r="BC2059" i="1"/>
  <c r="BC515" i="1"/>
  <c r="BC1442" i="1"/>
  <c r="BC985" i="1"/>
  <c r="BC1543" i="1"/>
  <c r="BC2031" i="1"/>
  <c r="BC1026" i="1"/>
  <c r="BC62" i="1"/>
  <c r="BC1909" i="1"/>
  <c r="BC2173" i="1"/>
  <c r="BC146" i="1"/>
  <c r="BC1083" i="1"/>
  <c r="BC1592" i="1"/>
  <c r="BC1512" i="1"/>
  <c r="BC792" i="1"/>
  <c r="BC286" i="1"/>
  <c r="BC2075" i="1"/>
  <c r="BC1039" i="1"/>
  <c r="BC982" i="1"/>
  <c r="BC1582" i="1"/>
  <c r="BC1674" i="1"/>
  <c r="BC1430" i="1"/>
  <c r="BC795" i="1"/>
  <c r="BC612" i="1"/>
  <c r="BC534" i="1"/>
  <c r="BC1352" i="1"/>
  <c r="BC1653" i="1"/>
  <c r="BC1988" i="1"/>
  <c r="BC1049" i="1"/>
  <c r="BC1337" i="1"/>
  <c r="BC28" i="1"/>
  <c r="BC1670" i="1"/>
  <c r="BC1451" i="1"/>
  <c r="BC1226" i="1"/>
  <c r="BC354" i="1"/>
  <c r="BC24" i="1"/>
  <c r="BC1259" i="1"/>
  <c r="BC1355" i="1"/>
  <c r="BC1708" i="1"/>
  <c r="BC296" i="1"/>
  <c r="BC432" i="1"/>
  <c r="BC1057" i="1"/>
  <c r="BC1358" i="1"/>
  <c r="BC1793" i="1"/>
  <c r="BC44" i="1"/>
  <c r="BC941" i="1"/>
  <c r="BC768" i="1"/>
  <c r="BC1062" i="1"/>
  <c r="BC1174" i="1"/>
  <c r="BC687" i="1"/>
  <c r="BC262" i="1"/>
  <c r="BC19" i="1"/>
  <c r="BC862" i="1"/>
  <c r="BC940" i="1"/>
  <c r="BC57" i="1"/>
  <c r="BC2121" i="1"/>
  <c r="BC29" i="1"/>
  <c r="BC2131" i="1"/>
  <c r="BC2094" i="1"/>
  <c r="BC1948" i="1"/>
  <c r="BC2054" i="1"/>
  <c r="BC1748" i="1"/>
  <c r="BC834" i="1"/>
  <c r="BC1118" i="1"/>
  <c r="BC568" i="1"/>
  <c r="BC692" i="1"/>
  <c r="BC936" i="1"/>
  <c r="BC1326" i="1"/>
  <c r="BC125" i="1"/>
  <c r="BC1134" i="1"/>
  <c r="BC2043" i="1"/>
  <c r="BC676" i="1"/>
  <c r="BC1825" i="1"/>
  <c r="BC1268" i="1"/>
  <c r="BC1915" i="1"/>
  <c r="BC1765" i="1"/>
  <c r="BC877" i="1"/>
  <c r="BC2068" i="1"/>
  <c r="BC331" i="1"/>
  <c r="BC1740" i="1"/>
  <c r="BC1523" i="1"/>
  <c r="BC1850" i="1"/>
  <c r="BC493" i="1"/>
  <c r="BC1737" i="1"/>
  <c r="BC49" i="1"/>
  <c r="BC733" i="1"/>
  <c r="BC971" i="1"/>
  <c r="BC1619" i="1"/>
  <c r="BC625" i="1"/>
  <c r="BC1739" i="1"/>
  <c r="BC1750" i="1"/>
  <c r="BC1602" i="1"/>
  <c r="BC1760" i="1"/>
  <c r="BC7" i="1"/>
  <c r="BC15" i="1"/>
  <c r="BC1617" i="1"/>
  <c r="BC621" i="1"/>
  <c r="BC1366" i="1"/>
  <c r="BC647" i="1"/>
  <c r="BC1011" i="1"/>
  <c r="BC2024" i="1"/>
  <c r="BC856" i="1"/>
  <c r="BC321" i="1"/>
  <c r="BC1147" i="1"/>
  <c r="BC1429" i="1"/>
  <c r="BC97" i="1"/>
  <c r="BC1382" i="1"/>
  <c r="BC1797" i="1"/>
  <c r="BC854" i="1"/>
  <c r="BC1551" i="1"/>
  <c r="BC1260" i="1"/>
  <c r="BC1422" i="1"/>
  <c r="BC894" i="1"/>
  <c r="BC1391" i="1"/>
  <c r="BC1759" i="1"/>
  <c r="BC236" i="1"/>
  <c r="BC113" i="1"/>
  <c r="BC1684" i="1"/>
  <c r="BC538" i="1"/>
  <c r="BC1899" i="1"/>
  <c r="BC1730" i="1"/>
  <c r="BC1321" i="1"/>
  <c r="BC1734" i="1"/>
  <c r="BC2033" i="1"/>
  <c r="BC1035" i="1"/>
  <c r="BC963" i="1"/>
  <c r="BC142" i="1"/>
  <c r="BC335" i="1"/>
  <c r="BC1691" i="1"/>
  <c r="BC847" i="1"/>
  <c r="BC187" i="1"/>
  <c r="BC1636" i="1"/>
  <c r="BC485" i="1"/>
  <c r="BC156" i="1"/>
  <c r="BC300" i="1"/>
  <c r="BC406" i="1"/>
  <c r="BC1013" i="1"/>
  <c r="BC736" i="1"/>
  <c r="BC905" i="1"/>
  <c r="BC1971" i="1"/>
  <c r="BC1755" i="1"/>
  <c r="BC1208" i="1"/>
  <c r="BC480" i="1"/>
  <c r="BC328" i="1"/>
  <c r="BC1877" i="1"/>
  <c r="BC1488" i="1"/>
  <c r="BC1207" i="1"/>
  <c r="BC1649" i="1"/>
  <c r="BC992" i="1"/>
  <c r="BC740" i="1"/>
  <c r="BC520" i="1"/>
  <c r="BC388" i="1"/>
  <c r="BC1757" i="1"/>
  <c r="BC423" i="1"/>
  <c r="BC810" i="1"/>
  <c r="BC1738" i="1"/>
  <c r="BC1826" i="1"/>
  <c r="BC1113" i="1"/>
  <c r="BC1564" i="1"/>
  <c r="BC753" i="1"/>
  <c r="BC532" i="1"/>
  <c r="BC2014" i="1"/>
  <c r="BC826" i="1"/>
  <c r="BC690" i="1"/>
  <c r="BC1655" i="1"/>
  <c r="BC764" i="1"/>
  <c r="BC401" i="1"/>
  <c r="BC422" i="1"/>
  <c r="BC1415" i="1"/>
  <c r="BC355" i="1"/>
  <c r="BC427" i="1"/>
  <c r="BC570" i="1"/>
  <c r="BC1388" i="1"/>
  <c r="BC1153" i="1"/>
  <c r="BC75" i="1"/>
  <c r="BC1675" i="1"/>
  <c r="BC759" i="1"/>
  <c r="BC496" i="1"/>
  <c r="BC323" i="1"/>
  <c r="BC339" i="1"/>
  <c r="BC1866" i="1"/>
  <c r="BC50" i="1"/>
  <c r="BC1574" i="1"/>
  <c r="BC487" i="1"/>
  <c r="BC1195" i="1"/>
  <c r="BC711" i="1"/>
  <c r="BC172" i="1"/>
  <c r="BC932" i="1"/>
  <c r="BC553" i="1"/>
  <c r="BC254" i="1"/>
  <c r="BC274" i="1"/>
  <c r="BC1068" i="1"/>
  <c r="BC1874" i="1"/>
  <c r="BC268" i="1"/>
  <c r="BC531" i="1"/>
  <c r="BC1841" i="1"/>
  <c r="BC1223" i="1"/>
  <c r="BC1082" i="1"/>
  <c r="BC1620" i="1"/>
  <c r="BC514" i="1"/>
  <c r="BC1828" i="1"/>
  <c r="BC2017" i="1"/>
  <c r="BC526" i="1"/>
  <c r="BC362" i="1"/>
  <c r="BC1495" i="1"/>
  <c r="BC537" i="1"/>
  <c r="BC564" i="1"/>
  <c r="BC1995" i="1"/>
  <c r="BC25" i="1"/>
  <c r="BC1894" i="1"/>
  <c r="BC1878" i="1"/>
  <c r="BC1487" i="1"/>
  <c r="BC1787" i="1"/>
  <c r="BC1975" i="1"/>
  <c r="BC516" i="1"/>
  <c r="BC835" i="1"/>
  <c r="BC484" i="1"/>
  <c r="BC1277" i="1"/>
  <c r="BC1741" i="1"/>
  <c r="BC198" i="1"/>
  <c r="BC1639" i="1"/>
  <c r="BC1504" i="1"/>
  <c r="BC1849" i="1"/>
  <c r="BC640" i="1"/>
  <c r="BC1688" i="1"/>
  <c r="BC1256" i="1"/>
  <c r="BC1304" i="1"/>
  <c r="BC227" i="1"/>
  <c r="BC1122" i="1"/>
  <c r="BC2151" i="1"/>
  <c r="BC46" i="1"/>
  <c r="BC914" i="1"/>
  <c r="BC1833" i="1"/>
  <c r="BC557" i="1"/>
  <c r="BC1720" i="1"/>
  <c r="BC312" i="1"/>
  <c r="BC869" i="1"/>
  <c r="BC1929" i="1"/>
  <c r="BC352" i="1"/>
  <c r="BC1665" i="1"/>
  <c r="BC774" i="1"/>
  <c r="BC1009" i="1"/>
  <c r="BC121" i="1"/>
  <c r="BC1374" i="1"/>
  <c r="BC242" i="1"/>
  <c r="BC850" i="1"/>
  <c r="BC1066" i="1"/>
  <c r="BC757" i="1"/>
  <c r="BC1678" i="1"/>
  <c r="BC706" i="1"/>
  <c r="BC1399" i="1"/>
  <c r="BC1968" i="1"/>
  <c r="BC2063" i="1"/>
  <c r="BC280" i="1"/>
  <c r="BC429" i="1"/>
  <c r="BC1766" i="1"/>
  <c r="BC1230" i="1"/>
  <c r="BC315" i="1"/>
  <c r="BC1401" i="1"/>
  <c r="BC962" i="1"/>
  <c r="BC1177" i="1"/>
  <c r="BC1218" i="1"/>
  <c r="BC818" i="1"/>
  <c r="BC282" i="1"/>
  <c r="BC1086" i="1"/>
  <c r="BC2146" i="1"/>
  <c r="BC1808" i="1"/>
  <c r="BC1949" i="1"/>
  <c r="BC737" i="1"/>
  <c r="BC611" i="1"/>
  <c r="BC2020" i="1"/>
  <c r="BC1309" i="1"/>
  <c r="BC786" i="1"/>
  <c r="BC510" i="1"/>
  <c r="BC168" i="1"/>
  <c r="BC1158" i="1"/>
  <c r="BC1621" i="1"/>
  <c r="BC166" i="1"/>
  <c r="BC2079" i="1"/>
  <c r="BC102" i="1"/>
  <c r="BC1410" i="1"/>
  <c r="BC284" i="1"/>
  <c r="BC574" i="1"/>
  <c r="BC309" i="1"/>
  <c r="BC1547" i="1"/>
  <c r="BC619" i="1"/>
  <c r="BC607" i="1"/>
  <c r="BC1919" i="1"/>
  <c r="BC1924" i="1"/>
  <c r="BC791" i="1"/>
  <c r="BC474" i="1"/>
  <c r="BC620" i="1"/>
  <c r="BC472" i="1"/>
  <c r="BC1239" i="1"/>
  <c r="BC1977" i="1"/>
  <c r="BC301" i="1"/>
  <c r="BC117" i="1"/>
  <c r="BC1872" i="1"/>
  <c r="BC341" i="1"/>
  <c r="BC833" i="1"/>
  <c r="BC1170" i="1"/>
  <c r="BC1290" i="1"/>
  <c r="BC751" i="1"/>
  <c r="BC729" i="1"/>
  <c r="BC1010" i="1"/>
  <c r="BC1474" i="1"/>
  <c r="BC1490" i="1"/>
  <c r="BC173" i="1"/>
  <c r="BC1327" i="1"/>
  <c r="BC1907" i="1"/>
  <c r="BC2102" i="1"/>
  <c r="BC197" i="1"/>
  <c r="BC882" i="1"/>
  <c r="BC527" i="1"/>
  <c r="BC2107" i="1"/>
  <c r="BC628" i="1"/>
  <c r="BC530" i="1"/>
  <c r="BC1709" i="1"/>
  <c r="BC1107" i="1"/>
  <c r="BC2023" i="1"/>
  <c r="BC1889" i="1"/>
  <c r="BC1129" i="1"/>
  <c r="BC1224" i="1"/>
  <c r="BC1546" i="1"/>
  <c r="BC853" i="1"/>
  <c r="BC1243" i="1"/>
  <c r="BC58" i="1"/>
  <c r="BC1989" i="1"/>
  <c r="BC900" i="1"/>
  <c r="BC1832" i="1"/>
  <c r="BC911" i="1"/>
  <c r="BC303" i="1"/>
  <c r="BC1799" i="1"/>
  <c r="BC1284" i="1"/>
  <c r="BC1168" i="1"/>
  <c r="BC1928" i="1"/>
  <c r="BC2149" i="1"/>
  <c r="BC763" i="1"/>
  <c r="BC1934" i="1"/>
  <c r="BC1864" i="1"/>
  <c r="BC305" i="1"/>
  <c r="BC1250" i="1"/>
  <c r="BC1694" i="1"/>
  <c r="BC1054" i="1"/>
  <c r="BC752" i="1"/>
  <c r="BC43" i="1"/>
  <c r="BC455" i="1"/>
  <c r="BC2053" i="1"/>
  <c r="BC2011" i="1"/>
  <c r="BC1347" i="1"/>
  <c r="BC1920" i="1"/>
  <c r="BC2099" i="1"/>
  <c r="BC1500" i="1"/>
  <c r="BC2030" i="1"/>
  <c r="BC2001" i="1"/>
  <c r="BC1269" i="1"/>
  <c r="BC1795" i="1"/>
  <c r="BC1175" i="1"/>
  <c r="BC442" i="1"/>
  <c r="BC1190" i="1"/>
  <c r="BC1376" i="1"/>
  <c r="BC1771" i="1"/>
  <c r="BC1074" i="1"/>
  <c r="BC289" i="1"/>
  <c r="BC720" i="1"/>
  <c r="BC2070" i="1"/>
  <c r="BC1293" i="1"/>
  <c r="BC1530" i="1"/>
  <c r="BC814" i="1"/>
  <c r="BC12" i="1"/>
  <c r="BC2081" i="1"/>
  <c r="BC1657" i="1"/>
  <c r="BC2145" i="1"/>
  <c r="BC656" i="1"/>
  <c r="BC739" i="1"/>
  <c r="BC756" i="1"/>
  <c r="BC1443" i="1"/>
  <c r="BC2167" i="1"/>
  <c r="BC1622" i="1"/>
  <c r="BC1503" i="1"/>
  <c r="BC548" i="1"/>
  <c r="BC103" i="1"/>
  <c r="BC379" i="1"/>
  <c r="BC1885" i="1"/>
  <c r="BC981" i="1"/>
  <c r="BC36" i="1"/>
  <c r="BC2019" i="1"/>
  <c r="BC2093" i="1"/>
  <c r="BC1178" i="1"/>
  <c r="BC766" i="1"/>
  <c r="BC1651" i="1"/>
  <c r="BC376" i="1"/>
  <c r="BC1983" i="1"/>
  <c r="BC1387" i="1"/>
  <c r="BC349" i="1"/>
  <c r="BC1227" i="1"/>
  <c r="BC1063" i="1"/>
  <c r="BC1312" i="1"/>
  <c r="BC714" i="1"/>
  <c r="BC98" i="1"/>
  <c r="BC482" i="1"/>
  <c r="BC750" i="1"/>
  <c r="BC1395" i="1"/>
  <c r="BC1969" i="1"/>
  <c r="BC405" i="1"/>
  <c r="BC1510" i="1"/>
  <c r="BC1634" i="1"/>
  <c r="BC1386" i="1"/>
  <c r="BC394" i="1"/>
  <c r="BC1534" i="1"/>
  <c r="BC1588" i="1"/>
  <c r="BC874" i="1"/>
  <c r="BC1913" i="1"/>
  <c r="BC2137" i="1"/>
  <c r="BC546" i="1"/>
  <c r="BC1028" i="1"/>
  <c r="BC175" i="1"/>
  <c r="BC1296" i="1"/>
  <c r="BC1299" i="1"/>
  <c r="BC448" i="1"/>
  <c r="BC346" i="1"/>
  <c r="BC659" i="1"/>
  <c r="BC1164" i="1"/>
  <c r="BC669" i="1"/>
  <c r="BC815" i="1"/>
  <c r="BC1053" i="1"/>
  <c r="BC490" i="1"/>
  <c r="BC601" i="1"/>
  <c r="BC1867" i="1"/>
  <c r="BC342" i="1"/>
  <c r="BC1121" i="1"/>
  <c r="BC988" i="1"/>
  <c r="BC2165" i="1"/>
  <c r="BC20" i="1"/>
  <c r="BC1721" i="1"/>
  <c r="BC1954" i="1"/>
  <c r="BC434" i="1"/>
  <c r="BC1162" i="1"/>
  <c r="BC1438" i="1"/>
  <c r="BC1015" i="1"/>
  <c r="BC48" i="1"/>
  <c r="BC2028" i="1"/>
  <c r="BC1938" i="1"/>
  <c r="BC559" i="1"/>
  <c r="BC1697" i="1"/>
  <c r="BC1249" i="1"/>
  <c r="BC808" i="1"/>
  <c r="BC390" i="1"/>
  <c r="BC784" i="1"/>
  <c r="BC973" i="1"/>
  <c r="BC2032" i="1"/>
  <c r="BC1901" i="1"/>
  <c r="BC451" i="1"/>
  <c r="BC1245" i="1"/>
  <c r="BC1110" i="1"/>
  <c r="BC194" i="1"/>
  <c r="BC1603" i="1"/>
  <c r="BC1533" i="1"/>
  <c r="BC416" i="1"/>
  <c r="BC292" i="1"/>
  <c r="BC140" i="1"/>
  <c r="BC1234" i="1"/>
  <c r="BC855" i="1"/>
  <c r="BC680" i="1"/>
  <c r="BC1921" i="1"/>
  <c r="BC80" i="1"/>
  <c r="BC1119" i="1"/>
  <c r="BC105" i="1"/>
  <c r="BC109" i="1"/>
  <c r="BC577" i="1"/>
  <c r="BC1023" i="1"/>
  <c r="BC1946" i="1"/>
  <c r="BC377" i="1"/>
  <c r="BC1240" i="1"/>
  <c r="BC639" i="1"/>
  <c r="BC951" i="1"/>
  <c r="BC1612" i="1"/>
  <c r="BC1044" i="1"/>
  <c r="BC1346" i="1"/>
  <c r="BC726" i="1"/>
  <c r="BC1939" i="1"/>
  <c r="BC1303" i="1"/>
  <c r="BC2037" i="1"/>
  <c r="BC866" i="1"/>
  <c r="BC1115" i="1"/>
  <c r="BC904" i="1"/>
  <c r="BC304" i="1"/>
  <c r="BC1328" i="1"/>
  <c r="BC210" i="1"/>
  <c r="BC1319" i="1"/>
  <c r="BC1847" i="1"/>
  <c r="BC938" i="1"/>
  <c r="BC1742" i="1"/>
  <c r="BC1108" i="1"/>
  <c r="BC787" i="1"/>
  <c r="BC655" i="1"/>
  <c r="BC1800" i="1"/>
  <c r="BC800" i="1"/>
  <c r="BC1752" i="1"/>
  <c r="BC72" i="1"/>
  <c r="BC1851" i="1"/>
  <c r="BC783" i="1"/>
  <c r="BC1823" i="1"/>
  <c r="BC2078" i="1"/>
  <c r="BC1699" i="1"/>
  <c r="BC1194" i="1"/>
  <c r="BC952" i="1"/>
  <c r="BC1706" i="1"/>
  <c r="BC1070" i="1"/>
  <c r="BC1943" i="1"/>
  <c r="BC308" i="1"/>
  <c r="BC896" i="1"/>
  <c r="BC141" i="1"/>
  <c r="BC1746" i="1"/>
  <c r="BC2062" i="1"/>
  <c r="BC116" i="1"/>
  <c r="BC237" i="1"/>
  <c r="BC822" i="1"/>
  <c r="BC1437" i="1"/>
  <c r="BC108" i="1"/>
  <c r="BC1362" i="1"/>
  <c r="BC1333" i="1"/>
  <c r="BC2025" i="1"/>
  <c r="BC582" i="1"/>
  <c r="BC1733" i="1"/>
  <c r="BC844" i="1"/>
  <c r="BC698" i="1"/>
  <c r="BC1199" i="1"/>
  <c r="BC1635" i="1"/>
  <c r="BC1974" i="1"/>
  <c r="BC886" i="1"/>
  <c r="BC926" i="1"/>
  <c r="BC717" i="1"/>
  <c r="BC994" i="1"/>
  <c r="BC1999" i="1"/>
  <c r="BC1945" i="1"/>
  <c r="BC2129" i="1"/>
  <c r="BC410" i="1"/>
  <c r="BC1217" i="1"/>
  <c r="BC1786" i="1"/>
  <c r="BC1984" i="1"/>
  <c r="BC880" i="1"/>
  <c r="BC2" i="1"/>
  <c r="BC732" i="1"/>
  <c r="BC1289" i="1"/>
  <c r="BC674" i="1"/>
  <c r="BC239" i="1"/>
  <c r="BC365" i="1"/>
  <c r="BC45" i="1"/>
  <c r="BC2119" i="1"/>
  <c r="BC790" i="1"/>
  <c r="BC560" i="1"/>
  <c r="BC957" i="1"/>
  <c r="BC593" i="1"/>
  <c r="BC1200" i="1"/>
  <c r="BC2067" i="1"/>
  <c r="BC373" i="1"/>
  <c r="BC359" i="1"/>
  <c r="BC370" i="1"/>
  <c r="BC1842" i="1"/>
  <c r="BC650" i="1"/>
  <c r="BC895" i="1"/>
  <c r="BC1839" i="1"/>
  <c r="BC56" i="1"/>
  <c r="BC623" i="1"/>
  <c r="BC672" i="1"/>
  <c r="BC2008" i="1"/>
  <c r="BC2176" i="1"/>
  <c r="BC1045" i="1"/>
  <c r="BC1291" i="1"/>
  <c r="BC1887" i="1"/>
  <c r="BC1966" i="1"/>
  <c r="BC1888" i="1"/>
  <c r="BC445" i="1"/>
  <c r="BC2127" i="1"/>
  <c r="BC295" i="1"/>
  <c r="BC972" i="1"/>
  <c r="BC1202" i="1"/>
  <c r="BC1413" i="1"/>
  <c r="BC1000" i="1"/>
  <c r="BC827" i="1"/>
  <c r="BC183" i="1"/>
  <c r="BC789" i="1"/>
  <c r="BC876" i="1"/>
  <c r="BC70" i="1"/>
  <c r="BC1460" i="1"/>
  <c r="BC2041" i="1"/>
  <c r="BC1575" i="1"/>
  <c r="BC694" i="1"/>
  <c r="BC2157" i="1"/>
  <c r="BC247" i="1"/>
  <c r="BC863" i="1"/>
  <c r="BC1078" i="1"/>
  <c r="BC261" i="1"/>
  <c r="BC1486" i="1"/>
  <c r="BC167" i="1"/>
  <c r="BC2069" i="1"/>
  <c r="BC2058" i="1"/>
  <c r="BC120" i="1"/>
  <c r="BC989" i="1"/>
  <c r="BC878" i="1"/>
  <c r="BC533" i="1"/>
  <c r="BC1423" i="1"/>
  <c r="BC1664" i="1"/>
  <c r="BC144" i="1"/>
  <c r="BC1982" i="1"/>
  <c r="BC567" i="1"/>
  <c r="BC1764" i="1"/>
  <c r="BC635" i="1"/>
  <c r="BC1557" i="1"/>
  <c r="BC1141" i="1"/>
  <c r="BC1747" i="1"/>
  <c r="BC2015" i="1"/>
  <c r="BC999" i="1"/>
  <c r="BC1283" i="1"/>
  <c r="BC1953" i="1"/>
  <c r="BC357" i="1"/>
  <c r="BC1144" i="1"/>
  <c r="BC381" i="1"/>
  <c r="BC1031" i="1"/>
  <c r="BC738" i="1"/>
  <c r="BC407" i="1"/>
  <c r="BC1681" i="1"/>
  <c r="BC1579" i="1"/>
  <c r="BC446" i="1"/>
  <c r="BC1485" i="1"/>
  <c r="BC2029" i="1"/>
  <c r="BC1445" i="1"/>
  <c r="BC722" i="1"/>
  <c r="BC225" i="1"/>
  <c r="BC1214" i="1"/>
  <c r="BC2065" i="1"/>
  <c r="BC1496" i="1"/>
  <c r="BC2132" i="1"/>
  <c r="BC1666" i="1"/>
  <c r="BC801" i="1"/>
  <c r="BC842" i="1"/>
  <c r="BC1819" i="1"/>
  <c r="BC1016" i="1"/>
  <c r="BC610" i="1"/>
  <c r="BC1829" i="1"/>
  <c r="BC31" i="1"/>
  <c r="BC851" i="1"/>
  <c r="BC1383" i="1"/>
  <c r="BC799" i="1"/>
  <c r="BC521" i="1"/>
  <c r="BC1962" i="1"/>
  <c r="BC1428" i="1"/>
  <c r="BC1270" i="1"/>
  <c r="BC2109" i="1"/>
  <c r="BC319" i="1"/>
  <c r="BC871" i="1"/>
  <c r="BC1154" i="1"/>
  <c r="BC969" i="1"/>
  <c r="BC294" i="1"/>
  <c r="BC1689" i="1"/>
  <c r="BC2164" i="1"/>
  <c r="BC1917" i="1"/>
  <c r="BC1048" i="1"/>
  <c r="BC605" i="1"/>
  <c r="BC2117" i="1"/>
  <c r="BC245" i="1"/>
  <c r="BC555" i="1"/>
  <c r="BC95" i="1"/>
  <c r="BC831" i="1"/>
  <c r="BC1412" i="1"/>
  <c r="BC1578" i="1"/>
  <c r="BC1838" i="1"/>
  <c r="BC1722" i="1"/>
  <c r="BC2027" i="1"/>
  <c r="BC1126" i="1"/>
  <c r="BC382" i="1"/>
  <c r="BC1846" i="1"/>
  <c r="BC211" i="1"/>
  <c r="BC51" i="1"/>
  <c r="BC742" i="1"/>
  <c r="BC761" i="1"/>
  <c r="BC299" i="1"/>
  <c r="BC363" i="1"/>
  <c r="BC1912" i="1"/>
  <c r="BC1762" i="1"/>
  <c r="BC502" i="1"/>
  <c r="BC257" i="1"/>
  <c r="BC1563" i="1"/>
  <c r="BC67" i="1"/>
  <c r="BC1521" i="1"/>
  <c r="BC1332" i="1"/>
  <c r="BC1426" i="1"/>
  <c r="BC1789" i="1"/>
  <c r="BC1633" i="1"/>
  <c r="BC129" i="1"/>
  <c r="BC1550" i="1"/>
  <c r="BC1287" i="1"/>
  <c r="BC1772" i="1"/>
  <c r="BC1556" i="1"/>
  <c r="BC1692" i="1"/>
  <c r="BC1860" i="1"/>
  <c r="BC469" i="1"/>
  <c r="BC240" i="1"/>
  <c r="BC1735" i="1"/>
  <c r="BC1473" i="1"/>
  <c r="BC415" i="1"/>
  <c r="BC207" i="1"/>
  <c r="BC383" i="1"/>
  <c r="BC1810" i="1"/>
  <c r="BC391" i="1"/>
  <c r="BC1540" i="1"/>
  <c r="BC713" i="1"/>
  <c r="BC1577" i="1"/>
  <c r="BC347" i="1"/>
  <c r="BC1976" i="1"/>
  <c r="BC1191" i="1"/>
  <c r="BC1805" i="1"/>
  <c r="BC868" i="1"/>
  <c r="BC1258" i="1"/>
  <c r="BC1965" i="1"/>
  <c r="BC1173" i="1"/>
  <c r="BC622" i="1"/>
  <c r="BC2128" i="1"/>
  <c r="BC1884" i="1"/>
  <c r="BC115" i="1"/>
  <c r="BC208" i="1"/>
  <c r="BC68" i="1"/>
  <c r="BC1176" i="1"/>
  <c r="BC1629" i="1"/>
  <c r="BC199" i="1"/>
  <c r="BC1515" i="1"/>
  <c r="BC53" i="1"/>
  <c r="BC509" i="1"/>
  <c r="BC918" i="1"/>
  <c r="BC1350" i="1"/>
  <c r="BC439" i="1"/>
  <c r="BC1183" i="1"/>
  <c r="BC1286" i="1"/>
  <c r="BC1994" i="1"/>
  <c r="BC608" i="1"/>
  <c r="BC152" i="1"/>
  <c r="BC556" i="1"/>
  <c r="BC380" i="1"/>
  <c r="BC1767" i="1"/>
  <c r="BC1676" i="1"/>
  <c r="BC182" i="1"/>
  <c r="BC576" i="1"/>
  <c r="BC1310" i="1"/>
  <c r="BC2002" i="1"/>
  <c r="BC1458" i="1"/>
  <c r="BC338" i="1"/>
  <c r="BC922" i="1"/>
  <c r="BC348" i="1"/>
  <c r="BC100" i="1"/>
  <c r="BC266" i="1"/>
  <c r="BC1667" i="1"/>
  <c r="BC1806" i="1"/>
  <c r="BC699" i="1"/>
  <c r="BC1476" i="1"/>
  <c r="BC454" i="1"/>
  <c r="BC1567" i="1"/>
  <c r="BC188" i="1"/>
  <c r="BC1493" i="1"/>
  <c r="BC1950" i="1"/>
  <c r="BC547" i="1"/>
  <c r="BC1661" i="1"/>
  <c r="BC1585" i="1"/>
  <c r="BC369" i="1"/>
  <c r="BC119" i="1"/>
  <c r="BC235" i="1"/>
  <c r="BC1716" i="1"/>
  <c r="BC1025" i="1"/>
  <c r="BC1607" i="1"/>
  <c r="BC805" i="1"/>
  <c r="BC1340" i="1"/>
  <c r="BC1069" i="1"/>
  <c r="BC517" i="1"/>
  <c r="BC1690" i="1"/>
  <c r="BC1940" i="1"/>
  <c r="BC1197" i="1"/>
  <c r="BC1908" i="1"/>
  <c r="BC127" i="1"/>
  <c r="BC658" i="1"/>
  <c r="BC84" i="1"/>
  <c r="BC1813" i="1"/>
  <c r="BC1830" i="1"/>
  <c r="BC1780" i="1"/>
  <c r="BC506" i="1"/>
  <c r="BC2047" i="1"/>
  <c r="BC1596" i="1"/>
  <c r="BC1743" i="1"/>
  <c r="BC1272" i="1"/>
  <c r="BC518" i="1"/>
  <c r="BC60" i="1"/>
  <c r="BC781" i="1"/>
  <c r="BC447" i="1"/>
  <c r="BC524" i="1"/>
  <c r="BC1570" i="1"/>
  <c r="BC350" i="1"/>
  <c r="BC796" i="1"/>
  <c r="BC1071" i="1"/>
  <c r="BC441" i="1"/>
  <c r="BC27" i="1"/>
  <c r="BC2139" i="1"/>
  <c r="BC1282" i="1"/>
  <c r="BC1150" i="1"/>
  <c r="BC708" i="1"/>
  <c r="BC89" i="1"/>
  <c r="BC1432" i="1"/>
  <c r="BC1354" i="1"/>
  <c r="BC435" i="1"/>
  <c r="BC758" i="1"/>
  <c r="BC483" i="1"/>
  <c r="BC1242" i="1"/>
  <c r="BC275" i="1"/>
  <c r="BC968" i="1"/>
  <c r="BC1529" i="1"/>
  <c r="BC2118" i="1"/>
  <c r="BC909" i="1"/>
  <c r="BC1030" i="1"/>
  <c r="BC1790" i="1"/>
  <c r="BC73" i="1"/>
  <c r="BC1424" i="1"/>
  <c r="BC1532" i="1"/>
  <c r="BC545" i="1"/>
  <c r="BC461" i="1"/>
  <c r="BC1857" i="1"/>
  <c r="BC314" i="1"/>
  <c r="BC910" i="1"/>
  <c r="BC1964" i="1"/>
  <c r="BC747" i="1"/>
  <c r="BC65" i="1"/>
  <c r="BC1911" i="1"/>
  <c r="BC230" i="1"/>
  <c r="BC126" i="1"/>
  <c r="BC636" i="1"/>
  <c r="BC1402" i="1"/>
  <c r="BC1171" i="1"/>
  <c r="BC1845" i="1"/>
  <c r="BC686" i="1"/>
  <c r="BC345" i="1"/>
  <c r="BC1480" i="1"/>
  <c r="BC1379" i="1"/>
  <c r="BC754" i="1"/>
  <c r="BC1576" i="1"/>
  <c r="BC1018" i="1"/>
  <c r="BC551" i="1"/>
  <c r="BC519" i="1"/>
  <c r="BC585" i="1"/>
  <c r="BC1654" i="1"/>
  <c r="BC2122" i="1"/>
  <c r="BC1598" i="1"/>
  <c r="BC1980" i="1"/>
  <c r="BC39" i="1"/>
  <c r="BC1710" i="1"/>
  <c r="BC1109" i="1"/>
  <c r="BC1801" i="1"/>
  <c r="BC579" i="1"/>
  <c r="BC375" i="1"/>
  <c r="BC588" i="1"/>
  <c r="BC549" i="1"/>
  <c r="BC229" i="1"/>
  <c r="BC1647" i="1"/>
  <c r="BC1024" i="1"/>
  <c r="BC460" i="1"/>
  <c r="BC744" i="1"/>
  <c r="BC1169" i="1"/>
  <c r="BC185" i="1"/>
  <c r="BC1236" i="1"/>
  <c r="BC494" i="1"/>
  <c r="BC1584" i="1"/>
  <c r="BC52" i="1"/>
  <c r="BC317" i="1"/>
  <c r="BC1525" i="1"/>
  <c r="BC218" i="1"/>
  <c r="BC1535" i="1"/>
  <c r="BC1932" i="1"/>
  <c r="BC1898" i="1"/>
  <c r="BC351" i="1"/>
  <c r="BC215" i="1"/>
  <c r="BC1041" i="1"/>
  <c r="BC2052" i="1"/>
  <c r="BC278" i="1"/>
  <c r="BC1414" i="1"/>
  <c r="BC1061" i="1"/>
  <c r="BC2046" i="1"/>
  <c r="BC508" i="1"/>
  <c r="BC2162" i="1"/>
  <c r="BC2061" i="1"/>
  <c r="BC933" i="1"/>
  <c r="BC1981" i="1"/>
  <c r="BC675" i="1"/>
  <c r="BC2003" i="1"/>
  <c r="BC395" i="1"/>
  <c r="BC529" i="1"/>
  <c r="BC106" i="1"/>
  <c r="BC1926" i="1"/>
  <c r="BC1542" i="1"/>
  <c r="BC657" i="1"/>
  <c r="BC1246" i="1"/>
  <c r="BC2153" i="1"/>
  <c r="BC1904" i="1"/>
  <c r="BC589" i="1"/>
  <c r="BC318" i="1"/>
  <c r="BC867" i="1"/>
  <c r="BC679" i="1"/>
  <c r="BC937" i="1"/>
  <c r="BC1103" i="1"/>
  <c r="BC1782" i="1"/>
  <c r="BC718" i="1"/>
  <c r="BC1873" i="1"/>
  <c r="BC361" i="1"/>
  <c r="BC1843" i="1"/>
  <c r="BC2133" i="1"/>
  <c r="BC1368" i="1"/>
  <c r="BC138" i="1"/>
  <c r="BC1643" i="1"/>
  <c r="BC269" i="1"/>
  <c r="BC1931" i="1"/>
  <c r="BC2083" i="1"/>
  <c r="BC995" i="1"/>
  <c r="BC1266" i="1"/>
  <c r="BC1225" i="1"/>
  <c r="BC536" i="1"/>
  <c r="BC1686" i="1"/>
  <c r="BC840" i="1"/>
  <c r="BC1586" i="1"/>
  <c r="BC4" i="1"/>
  <c r="BC1088" i="1"/>
  <c r="BC1783" i="1"/>
  <c r="BC604" i="1"/>
  <c r="BC1117" i="1"/>
  <c r="BC782" i="1"/>
  <c r="BC730" i="1"/>
  <c r="BC9" i="1"/>
  <c r="BC1017" i="1"/>
  <c r="BC465" i="1"/>
  <c r="BC1645" i="1"/>
  <c r="BC1581" i="1"/>
  <c r="BC1900" i="1"/>
  <c r="BC719" i="1"/>
  <c r="BC1278" i="1"/>
  <c r="BC1235" i="1"/>
  <c r="BC1605" i="1"/>
  <c r="BC807" i="1"/>
  <c r="BC830" i="1"/>
  <c r="BC1187" i="1"/>
  <c r="BC112" i="1"/>
  <c r="BC1179" i="1"/>
  <c r="BC1933" i="1"/>
  <c r="BC701" i="1"/>
  <c r="BC614" i="1"/>
  <c r="BC267" i="1"/>
  <c r="BC1573" i="1"/>
  <c r="BC431" i="1"/>
  <c r="BC35" i="1"/>
  <c r="BC417" i="1"/>
  <c r="BC437" i="1"/>
  <c r="BC1960" i="1"/>
  <c r="BC673" i="1"/>
  <c r="BC819" i="1"/>
  <c r="BC1360" i="1"/>
  <c r="BC1687" i="1"/>
  <c r="BC907" i="1"/>
  <c r="BC1238" i="1"/>
  <c r="BC1778" i="1"/>
  <c r="BC1555" i="1"/>
  <c r="BC389" i="1"/>
  <c r="BC1418" i="1"/>
  <c r="BC902" i="1"/>
  <c r="BC725" i="1"/>
  <c r="BC649" i="1"/>
  <c r="BC1776" i="1"/>
  <c r="BC192" i="1"/>
  <c r="BC271" i="1"/>
  <c r="BC1139" i="1"/>
  <c r="BC1080" i="1"/>
  <c r="BC1492" i="1"/>
  <c r="BC2135" i="1"/>
  <c r="BC1305" i="1"/>
  <c r="BC562" i="1"/>
  <c r="BC1408" i="1"/>
  <c r="BC1027" i="1"/>
  <c r="BC1745" i="1"/>
  <c r="BC1905" i="1"/>
  <c r="BC629" i="1"/>
  <c r="BC1552" i="1"/>
  <c r="BC260" i="1"/>
  <c r="BC475" i="1"/>
  <c r="BC919" i="1"/>
  <c r="BC244" i="1"/>
  <c r="BE1043" i="1"/>
  <c r="BE1100" i="1"/>
  <c r="BE1979" i="1"/>
  <c r="BE1467" i="1"/>
  <c r="BE571" i="1"/>
  <c r="BE216" i="1"/>
  <c r="BE997" i="1"/>
  <c r="BE956" i="1"/>
  <c r="BE32" i="1"/>
  <c r="BE1138" i="1"/>
  <c r="BE1265" i="1"/>
  <c r="BE1165" i="1"/>
  <c r="BE927" i="1"/>
  <c r="BE1985" i="1"/>
  <c r="BE584" i="1"/>
  <c r="BE2113" i="1"/>
  <c r="BE10" i="1"/>
  <c r="BE2138" i="1"/>
  <c r="BE541" i="1"/>
  <c r="BE2080" i="1"/>
  <c r="BE2088" i="1"/>
  <c r="BE222" i="1"/>
  <c r="BE1275" i="1"/>
  <c r="BE1440" i="1"/>
  <c r="BE470" i="1"/>
  <c r="BE1644" i="1"/>
  <c r="BE2136" i="1"/>
  <c r="BE991" i="1"/>
  <c r="BE728" i="1"/>
  <c r="BE1773" i="1"/>
  <c r="BE890" i="1"/>
  <c r="BE1526" i="1"/>
  <c r="BE1448" i="1"/>
  <c r="BE326" i="1"/>
  <c r="BE1237" i="1"/>
  <c r="BE806" i="1"/>
  <c r="BE1101" i="1"/>
  <c r="BE802" i="1"/>
  <c r="BE477" i="1"/>
  <c r="BE1369" i="1"/>
  <c r="BE828" i="1"/>
  <c r="BE179" i="1"/>
  <c r="BE164" i="1"/>
  <c r="BE662" i="1"/>
  <c r="BE212" i="1"/>
  <c r="BE1359" i="1"/>
  <c r="BE1324" i="1"/>
  <c r="BE627" i="1"/>
  <c r="BE466" i="1"/>
  <c r="BE811" i="1"/>
  <c r="BE1189" i="1"/>
  <c r="BE1941" i="1"/>
  <c r="BE1613" i="1"/>
  <c r="BE204" i="1"/>
  <c r="BE1863" i="1"/>
  <c r="BE1967" i="1"/>
  <c r="BE760" i="1"/>
  <c r="BE832" i="1"/>
  <c r="BE1120" i="1"/>
  <c r="BE946" i="1"/>
  <c r="BE1936" i="1"/>
  <c r="BE630" i="1"/>
  <c r="BE2114" i="1"/>
  <c r="BE330" i="1"/>
  <c r="BE979" i="1"/>
  <c r="BE42" i="1"/>
  <c r="BE915" i="1"/>
  <c r="BE66" i="1"/>
  <c r="BE1396" i="1"/>
  <c r="BE2045" i="1"/>
  <c r="BE2004" i="1"/>
  <c r="BE259" i="1"/>
  <c r="BE793" i="1"/>
  <c r="BE1307" i="1"/>
  <c r="BE1814" i="1"/>
  <c r="BE1099" i="1"/>
  <c r="BE1553" i="1"/>
  <c r="BE61" i="1"/>
  <c r="BE1855" i="1"/>
  <c r="BE1329" i="1"/>
  <c r="BE489" i="1"/>
  <c r="BE251" i="1"/>
  <c r="BE133" i="1"/>
  <c r="BE631" i="1"/>
  <c r="BE499" i="1"/>
  <c r="BE1105" i="1"/>
  <c r="BE1728" i="1"/>
  <c r="BE2159" i="1"/>
  <c r="BE287" i="1"/>
  <c r="BE1254" i="1"/>
  <c r="BE587" i="1"/>
  <c r="BE186" i="1"/>
  <c r="BE224" i="1"/>
  <c r="BE501" i="1"/>
  <c r="BE590" i="1"/>
  <c r="BE1648" i="1"/>
  <c r="BE1056" i="1"/>
  <c r="BE2141" i="1"/>
  <c r="BE476" i="1"/>
  <c r="BE594" i="1"/>
  <c r="BE1454" i="1"/>
  <c r="BE1937" i="1"/>
  <c r="BE645" i="1"/>
  <c r="BE1274" i="1"/>
  <c r="BE977" i="1"/>
  <c r="BE1756" i="1"/>
  <c r="BE1050" i="1"/>
  <c r="BE602" i="1"/>
  <c r="BE232" i="1"/>
  <c r="BE1848" i="1"/>
  <c r="BE1020" i="1"/>
  <c r="BE1205" i="1"/>
  <c r="BE148" i="1"/>
  <c r="BE990" i="1"/>
  <c r="BE837" i="1"/>
  <c r="BE228" i="1"/>
  <c r="BE2016" i="1"/>
  <c r="BE1468" i="1"/>
  <c r="BE160" i="1"/>
  <c r="BE1491" i="1"/>
  <c r="BE707" i="1"/>
  <c r="BE453" i="1"/>
  <c r="BE1314" i="1"/>
  <c r="BE1792" i="1"/>
  <c r="BE1464" i="1"/>
  <c r="BE1375" i="1"/>
  <c r="BE1986" i="1"/>
  <c r="BE2152" i="1"/>
  <c r="BE1462" i="1"/>
  <c r="BE1416" i="1"/>
  <c r="BE1128" i="1"/>
  <c r="BE2163" i="1"/>
  <c r="BE2161" i="1"/>
  <c r="BE1125" i="1"/>
  <c r="BE2049" i="1"/>
  <c r="BE481" i="1"/>
  <c r="BE1475" i="1"/>
  <c r="BE367" i="1"/>
  <c r="BE1707" i="1"/>
  <c r="BE1135" i="1"/>
  <c r="BE2116" i="1"/>
  <c r="BE368" i="1"/>
  <c r="BE1744" i="1"/>
  <c r="BE1820" i="1"/>
  <c r="BE964" i="1"/>
  <c r="BE378" i="1"/>
  <c r="BE1471" i="1"/>
  <c r="BE689" i="1"/>
  <c r="BE171" i="1"/>
  <c r="BE479" i="1"/>
  <c r="BE2005" i="1"/>
  <c r="BE1821" i="1"/>
  <c r="BE1407" i="1"/>
  <c r="BE263" i="1"/>
  <c r="BE943" i="1"/>
  <c r="BE809" i="1"/>
  <c r="BE852" i="1"/>
  <c r="BE1156" i="1"/>
  <c r="BE1673" i="1"/>
  <c r="BE1590" i="1"/>
  <c r="BE478" i="1"/>
  <c r="BE1927" i="1"/>
  <c r="BE1957" i="1"/>
  <c r="BE1637" i="1"/>
  <c r="BE794" i="1"/>
  <c r="BE1420" i="1"/>
  <c r="BE1698" i="1"/>
  <c r="BE544" i="1"/>
  <c r="BE916" i="1"/>
  <c r="BE1798" i="1"/>
  <c r="BE1455" i="1"/>
  <c r="BE1827" i="1"/>
  <c r="BE1264" i="1"/>
  <c r="BE2100" i="1"/>
  <c r="BE3" i="1"/>
  <c r="BE665" i="1"/>
  <c r="BE1785" i="1"/>
  <c r="BE473" i="1"/>
  <c r="BE1714" i="1"/>
  <c r="BE1131" i="1"/>
  <c r="BE307" i="1"/>
  <c r="BE2143" i="1"/>
  <c r="BE1104" i="1"/>
  <c r="BE2074" i="1"/>
  <c r="BE176" i="1"/>
  <c r="BE329" i="1"/>
  <c r="BE11" i="1"/>
  <c r="BE528" i="1"/>
  <c r="BE1522" i="1"/>
  <c r="BE1769" i="1"/>
  <c r="BE402" i="1"/>
  <c r="BE297" i="1"/>
  <c r="BE1548" i="1"/>
  <c r="BE1204" i="1"/>
  <c r="BE1294" i="1"/>
  <c r="BE592" i="1"/>
  <c r="BE1034" i="1"/>
  <c r="BE788" i="1"/>
  <c r="BE1465" i="1"/>
  <c r="BE1875" i="1"/>
  <c r="BE552" i="1"/>
  <c r="BE1538" i="1"/>
  <c r="BE1446" i="1"/>
  <c r="BE1923" i="1"/>
  <c r="BE923" i="1"/>
  <c r="BE1753" i="1"/>
  <c r="BE403" i="1"/>
  <c r="BE1514" i="1"/>
  <c r="BE412" i="1"/>
  <c r="BE785" i="1"/>
  <c r="BE1211" i="1"/>
  <c r="BE174" i="1"/>
  <c r="BE334" i="1"/>
  <c r="BE944" i="1"/>
  <c r="BE654" i="1"/>
  <c r="BE419" i="1"/>
  <c r="BE1038" i="1"/>
  <c r="BE221" i="1"/>
  <c r="BE1489" i="1"/>
  <c r="BE1182" i="1"/>
  <c r="BE2103" i="1"/>
  <c r="BE1711" i="1"/>
  <c r="BE1624" i="1"/>
  <c r="BE1311" i="1"/>
  <c r="BE667" i="1"/>
  <c r="BE616" i="1"/>
  <c r="BE92" i="1"/>
  <c r="BE1081" i="1"/>
  <c r="BE1990" i="1"/>
  <c r="BE54" i="1"/>
  <c r="BE1791" i="1"/>
  <c r="BE1306" i="1"/>
  <c r="BE1262" i="1"/>
  <c r="BE158" i="1"/>
  <c r="BE1890" i="1"/>
  <c r="BE1075" i="1"/>
  <c r="BE1597" i="1"/>
  <c r="BE1253" i="1"/>
  <c r="BE1880" i="1"/>
  <c r="BE428" i="1"/>
  <c r="BE1972" i="1"/>
  <c r="BE2156" i="1"/>
  <c r="BE285" i="1"/>
  <c r="BE2077" i="1"/>
  <c r="BE96" i="1"/>
  <c r="BE2000" i="1"/>
  <c r="BE603" i="1"/>
  <c r="BE2111" i="1"/>
  <c r="BE1079" i="1"/>
  <c r="BE1008" i="1"/>
  <c r="BE965" i="1"/>
  <c r="BE780" i="1"/>
  <c r="BE1077" i="1"/>
  <c r="BE1439" i="1"/>
  <c r="BE1528" i="1"/>
  <c r="BE1409" i="1"/>
  <c r="BE491" i="1"/>
  <c r="BE420" i="1"/>
  <c r="BE421" i="1"/>
  <c r="BE336" i="1"/>
  <c r="BE1084" i="1"/>
  <c r="BE1124" i="1"/>
  <c r="BE2044" i="1"/>
  <c r="BE975" i="1"/>
  <c r="BE161" i="1"/>
  <c r="BE1377" i="1"/>
  <c r="BE1411" i="1"/>
  <c r="BE1640" i="1"/>
  <c r="BE238" i="1"/>
  <c r="BE385" i="1"/>
  <c r="BE291" i="1"/>
  <c r="BE609" i="1"/>
  <c r="BE8" i="1"/>
  <c r="BE1925" i="1"/>
  <c r="BE1344" i="1"/>
  <c r="BE1447" i="1"/>
  <c r="BE1215" i="1"/>
  <c r="BE77" i="1"/>
  <c r="BE949" i="1"/>
  <c r="BE731" i="1"/>
  <c r="BE393" i="1"/>
  <c r="BE913" i="1"/>
  <c r="BE776" i="1"/>
  <c r="BE798" i="1"/>
  <c r="BE504" i="1"/>
  <c r="BE26" i="1"/>
  <c r="BE1315" i="1"/>
  <c r="BE703" i="1"/>
  <c r="BE1146" i="1"/>
  <c r="BE1252" i="1"/>
  <c r="BE970" i="1"/>
  <c r="BE1882" i="1"/>
  <c r="BE241" i="1"/>
  <c r="BE1507" i="1"/>
  <c r="BE976" i="1"/>
  <c r="BE1029" i="1"/>
  <c r="BE727" i="1"/>
  <c r="BE1042" i="1"/>
  <c r="BE843" i="1"/>
  <c r="BE132" i="1"/>
  <c r="BE1616" i="1"/>
  <c r="BE1325" i="1"/>
  <c r="BE203" i="1"/>
  <c r="BE958" i="1"/>
  <c r="BE1944" i="1"/>
  <c r="BE2042" i="1"/>
  <c r="BE1363" i="1"/>
  <c r="BE1384" i="1"/>
  <c r="BE231" i="1"/>
  <c r="BE1210" i="1"/>
  <c r="BE1916" i="1"/>
  <c r="BE252" i="1"/>
  <c r="BE1871" i="1"/>
  <c r="BE773" i="1"/>
  <c r="BE624" i="1"/>
  <c r="BE1393" i="1"/>
  <c r="BE993" i="1"/>
  <c r="BE302" i="1"/>
  <c r="BE600" i="1"/>
  <c r="BE1155" i="1"/>
  <c r="BE1149" i="1"/>
  <c r="BE2097" i="1"/>
  <c r="BE1895" i="1"/>
  <c r="BE246" i="1"/>
  <c r="BE1903" i="1"/>
  <c r="BE1339" i="1"/>
  <c r="BE1671" i="1"/>
  <c r="BE1854" i="1"/>
  <c r="BE1811" i="1"/>
  <c r="BE821" i="1"/>
  <c r="BE939" i="1"/>
  <c r="BE1241" i="1"/>
  <c r="BE150" i="1"/>
  <c r="BE107" i="1"/>
  <c r="BE1385" i="1"/>
  <c r="BE298" i="1"/>
  <c r="BE1856" i="1"/>
  <c r="BE2064" i="1"/>
  <c r="BE540" i="1"/>
  <c r="BE1459" i="1"/>
  <c r="BE1815" i="1"/>
  <c r="BE1831" i="1"/>
  <c r="BE1040" i="1"/>
  <c r="BE1705" i="1"/>
  <c r="BE1073" i="1"/>
  <c r="BE2073" i="1"/>
  <c r="BE1796" i="1"/>
  <c r="BE1228" i="1"/>
  <c r="BE114" i="1"/>
  <c r="BE1685" i="1"/>
  <c r="BE1273" i="1"/>
  <c r="BE310" i="1"/>
  <c r="BE1261" i="1"/>
  <c r="BE1594" i="1"/>
  <c r="BE217" i="1"/>
  <c r="BE1803" i="1"/>
  <c r="BE1947" i="1"/>
  <c r="BE324" i="1"/>
  <c r="BE948" i="1"/>
  <c r="BE1599" i="1"/>
  <c r="BE38" i="1"/>
  <c r="BE467" i="1"/>
  <c r="BE1524" i="1"/>
  <c r="BE1151" i="1"/>
  <c r="BE1539" i="1"/>
  <c r="BE950" i="1"/>
  <c r="BE214" i="1"/>
  <c r="BE824" i="1"/>
  <c r="BE1433" i="1"/>
  <c r="BE1914" i="1"/>
  <c r="BE47" i="1"/>
  <c r="BE374" i="1"/>
  <c r="BE597" i="1"/>
  <c r="BE1869" i="1"/>
  <c r="BE1394" i="1"/>
  <c r="BE887" i="1"/>
  <c r="BE2155" i="1"/>
  <c r="BE162" i="1"/>
  <c r="BE697" i="1"/>
  <c r="BE1482" i="1"/>
  <c r="BE1600" i="1"/>
  <c r="BE1541" i="1"/>
  <c r="BE1145" i="1"/>
  <c r="BE1761" i="1"/>
  <c r="BE190" i="1"/>
  <c r="BE1330" i="1"/>
  <c r="BE921" i="1"/>
  <c r="BE1221" i="1"/>
  <c r="BE1844" i="1"/>
  <c r="BE1403" i="1"/>
  <c r="BE253" i="1"/>
  <c r="BE888" i="1"/>
  <c r="BE154" i="1"/>
  <c r="BE1231" i="1"/>
  <c r="BE425" i="1"/>
  <c r="BE666" i="1"/>
  <c r="BE749" i="1"/>
  <c r="BE1349" i="1"/>
  <c r="BE2090" i="1"/>
  <c r="BE920" i="1"/>
  <c r="BE883" i="1"/>
  <c r="BE1902" i="1"/>
  <c r="BE23" i="1"/>
  <c r="BE219" i="1"/>
  <c r="BE2082" i="1"/>
  <c r="BE1506" i="1"/>
  <c r="BE613" i="1"/>
  <c r="BE668" i="1"/>
  <c r="BE356" i="1"/>
  <c r="BE857" i="1"/>
  <c r="BE953" i="1"/>
  <c r="BE1910" i="1"/>
  <c r="BE1784" i="1"/>
  <c r="BE1085" i="1"/>
  <c r="BE960" i="1"/>
  <c r="BE443" i="1"/>
  <c r="BE1229" i="1"/>
  <c r="BE343" i="1"/>
  <c r="BE104" i="1"/>
  <c r="BE276" i="1"/>
  <c r="BE1729" i="1"/>
  <c r="BE118" i="1"/>
  <c r="BE209" i="1"/>
  <c r="BE1942" i="1"/>
  <c r="BE558" i="1"/>
  <c r="BE1188" i="1"/>
  <c r="BE1935" i="1"/>
  <c r="BE1032" i="1"/>
  <c r="BE2101" i="1"/>
  <c r="BE2098" i="1"/>
  <c r="BE1732" i="1"/>
  <c r="BE2123" i="1"/>
  <c r="BE1978" i="1"/>
  <c r="BE1206" i="1"/>
  <c r="BE1589" i="1"/>
  <c r="BE2006" i="1"/>
  <c r="BE996" i="1"/>
  <c r="BE498" i="1"/>
  <c r="BE2158" i="1"/>
  <c r="BE1545" i="1"/>
  <c r="BE1569" i="1"/>
  <c r="BE1572" i="1"/>
  <c r="BE255" i="1"/>
  <c r="BE2026" i="1"/>
  <c r="BE180" i="1"/>
  <c r="BE130" i="1"/>
  <c r="BE2010" i="1"/>
  <c r="BE76" i="1"/>
  <c r="BE1719" i="1"/>
  <c r="BE1566" i="1"/>
  <c r="BE277" i="1"/>
  <c r="BE1958" i="1"/>
  <c r="BE1143" i="1"/>
  <c r="BE615" i="1"/>
  <c r="BE1879" i="1"/>
  <c r="BE320" i="1"/>
  <c r="BE1494" i="1"/>
  <c r="BE1184" i="1"/>
  <c r="BE1251" i="1"/>
  <c r="BE606" i="1"/>
  <c r="BE1313" i="1"/>
  <c r="BE1804" i="1"/>
  <c r="BE1392" i="1"/>
  <c r="BE1718" i="1"/>
  <c r="BE1824" i="1"/>
  <c r="BE693" i="1"/>
  <c r="BE1090" i="1"/>
  <c r="BE1172" i="1"/>
  <c r="BE646" i="1"/>
  <c r="BE1544" i="1"/>
  <c r="BE1341" i="1"/>
  <c r="BE37" i="1"/>
  <c r="BE2144" i="1"/>
  <c r="BE1659" i="1"/>
  <c r="BE283" i="1"/>
  <c r="BE954" i="1"/>
  <c r="BE525" i="1"/>
  <c r="BE1357" i="1"/>
  <c r="BE444" i="1"/>
  <c r="BE1777" i="1"/>
  <c r="BE1865" i="1"/>
  <c r="BE1601" i="1"/>
  <c r="BE1520" i="1"/>
  <c r="BE1478" i="1"/>
  <c r="BE59" i="1"/>
  <c r="BE1770" i="1"/>
  <c r="BE1453" i="1"/>
  <c r="BE695" i="1"/>
  <c r="BE899" i="1"/>
  <c r="BE1338" i="1"/>
  <c r="BE243" i="1"/>
  <c r="BE1511" i="1"/>
  <c r="BE812" i="1"/>
  <c r="BE1276" i="1"/>
  <c r="BE258" i="1"/>
  <c r="BE279" i="1"/>
  <c r="BE885" i="1"/>
  <c r="BE1876" i="1"/>
  <c r="BE1632" i="1"/>
  <c r="BE1571" i="1"/>
  <c r="BE1163" i="1"/>
  <c r="BE1436" i="1"/>
  <c r="BE1893" i="1"/>
  <c r="BE270" i="1"/>
  <c r="BE1834" i="1"/>
  <c r="BE864" i="1"/>
  <c r="BE816" i="1"/>
  <c r="BE1717" i="1"/>
  <c r="BE1111" i="1"/>
  <c r="BE1302" i="1"/>
  <c r="BE196" i="1"/>
  <c r="BE696" i="1"/>
  <c r="BE661" i="1"/>
  <c r="BE931" i="1"/>
  <c r="BE2038" i="1"/>
  <c r="BE550" i="1"/>
  <c r="BE903" i="1"/>
  <c r="BE1891" i="1"/>
  <c r="BE1102" i="1"/>
  <c r="BE135" i="1"/>
  <c r="BE337" i="1"/>
  <c r="BE344" i="1"/>
  <c r="BE131" i="1"/>
  <c r="BE511" i="1"/>
  <c r="BE1331" i="1"/>
  <c r="BE1247" i="1"/>
  <c r="BE983" i="1"/>
  <c r="BE1817" i="1"/>
  <c r="BE1280" i="1"/>
  <c r="BE22" i="1"/>
  <c r="BE596" i="1"/>
  <c r="BE1677" i="1"/>
  <c r="BE591" i="1"/>
  <c r="BE599" i="1"/>
  <c r="BE1343" i="1"/>
  <c r="BE838" i="1"/>
  <c r="BE685" i="1"/>
  <c r="BE1961" i="1"/>
  <c r="BE1300" i="1"/>
  <c r="BE1405" i="1"/>
  <c r="BE507" i="1"/>
  <c r="BE213" i="1"/>
  <c r="BE1322" i="1"/>
  <c r="BE637" i="1"/>
  <c r="BE2140" i="1"/>
  <c r="BE184" i="1"/>
  <c r="BE1593" i="1"/>
  <c r="BE488" i="1"/>
  <c r="BE684" i="1"/>
  <c r="BE987" i="1"/>
  <c r="BE1067" i="1"/>
  <c r="BE1006" i="1"/>
  <c r="BE83" i="1"/>
  <c r="BE248" i="1"/>
  <c r="BE1022" i="1"/>
  <c r="BE1672" i="1"/>
  <c r="BE566" i="1"/>
  <c r="BE81" i="1"/>
  <c r="BE1725" i="1"/>
  <c r="BE539" i="1"/>
  <c r="BE418" i="1"/>
  <c r="BE1660" i="1"/>
  <c r="BE595" i="1"/>
  <c r="BE986" i="1"/>
  <c r="BE1922" i="1"/>
  <c r="BE2084" i="1"/>
  <c r="BE1148" i="1"/>
  <c r="BE1381" i="1"/>
  <c r="BE1642" i="1"/>
  <c r="BE153" i="1"/>
  <c r="BE1380" i="1"/>
  <c r="BE1160" i="1"/>
  <c r="BE1836" i="1"/>
  <c r="BE908" i="1"/>
  <c r="BE716" i="1"/>
  <c r="BE1897" i="1"/>
  <c r="BE1378" i="1"/>
  <c r="BE889" i="1"/>
  <c r="BE966" i="1"/>
  <c r="BE1419" i="1"/>
  <c r="BE1373" i="1"/>
  <c r="BE1477" i="1"/>
  <c r="BE99" i="1"/>
  <c r="BE1316" i="1"/>
  <c r="BE1059" i="1"/>
  <c r="BE1435" i="1"/>
  <c r="BE457" i="1"/>
  <c r="BE1896" i="1"/>
  <c r="BE1726" i="1"/>
  <c r="BE40" i="1"/>
  <c r="BE942" i="1"/>
  <c r="BE468" i="1"/>
  <c r="BE1568" i="1"/>
  <c r="BE581" i="1"/>
  <c r="BE1140" i="1"/>
  <c r="BE159" i="1"/>
  <c r="BE1481" i="1"/>
  <c r="BE664" i="1"/>
  <c r="BE648" i="1"/>
  <c r="BE456" i="1"/>
  <c r="BE1840" i="1"/>
  <c r="BE1052" i="1"/>
  <c r="BE580" i="1"/>
  <c r="BE5" i="1"/>
  <c r="BE644" i="1"/>
  <c r="BE1628" i="1"/>
  <c r="BE823" i="1"/>
  <c r="BE353" i="1"/>
  <c r="BE2072" i="1"/>
  <c r="BE147" i="1"/>
  <c r="BE1484" i="1"/>
  <c r="BE256" i="1"/>
  <c r="BE264" i="1"/>
  <c r="BE306" i="1"/>
  <c r="BE1136" i="1"/>
  <c r="BE2104" i="1"/>
  <c r="BE1952" i="1"/>
  <c r="BE803" i="1"/>
  <c r="BE1091" i="1"/>
  <c r="BE1774" i="1"/>
  <c r="BE2106" i="1"/>
  <c r="BE1133" i="1"/>
  <c r="BE1127" i="1"/>
  <c r="BE191" i="1"/>
  <c r="BE1549" i="1"/>
  <c r="BE578" i="1"/>
  <c r="BE450" i="1"/>
  <c r="BE1092" i="1"/>
  <c r="BE1212" i="1"/>
  <c r="BE1297" i="1"/>
  <c r="BE1816" i="1"/>
  <c r="BE767" i="1"/>
  <c r="BE18" i="1"/>
  <c r="BE1064" i="1"/>
  <c r="BE1662" i="1"/>
  <c r="BE459" i="1"/>
  <c r="BE87" i="1"/>
  <c r="BE820" i="1"/>
  <c r="BE1930" i="1"/>
  <c r="BE1431" i="1"/>
  <c r="BE2120" i="1"/>
  <c r="BE1037" i="1"/>
  <c r="BE332" i="1"/>
  <c r="BE463" i="1"/>
  <c r="BE1627" i="1"/>
  <c r="BE1255" i="1"/>
  <c r="BE1389" i="1"/>
  <c r="BE408" i="1"/>
  <c r="BE1220" i="1"/>
  <c r="BE1323" i="1"/>
  <c r="BE683" i="1"/>
  <c r="BE438" i="1"/>
  <c r="BE984" i="1"/>
  <c r="BE1137" i="1"/>
  <c r="BE2130" i="1"/>
  <c r="BE778" i="1"/>
  <c r="BE934" i="1"/>
  <c r="BE143" i="1"/>
  <c r="BE845" i="1"/>
  <c r="BE1505" i="1"/>
  <c r="BE1736" i="1"/>
  <c r="BE1775" i="1"/>
  <c r="BE912" i="1"/>
  <c r="BE1609" i="1"/>
  <c r="BE206" i="1"/>
  <c r="BE1356" i="1"/>
  <c r="BE2009" i="1"/>
  <c r="BE30" i="1"/>
  <c r="BE1502" i="1"/>
  <c r="BE1626" i="1"/>
  <c r="BE234" i="1"/>
  <c r="BE1610" i="1"/>
  <c r="BE1650" i="1"/>
  <c r="BE1683" i="1"/>
  <c r="BE2089" i="1"/>
  <c r="BE1973" i="1"/>
  <c r="BE1361" i="1"/>
  <c r="BE779" i="1"/>
  <c r="BE1618" i="1"/>
  <c r="BE626" i="1"/>
  <c r="BE169" i="1"/>
  <c r="BE33" i="1"/>
  <c r="BE396" i="1"/>
  <c r="BE333" i="1"/>
  <c r="BE2134" i="1"/>
  <c r="BE430" i="1"/>
  <c r="BE123" i="1"/>
  <c r="BE1364" i="1"/>
  <c r="BE249" i="1"/>
  <c r="BE316" i="1"/>
  <c r="BE543" i="1"/>
  <c r="BE1702" i="1"/>
  <c r="BE817" i="1"/>
  <c r="BE1611" i="1"/>
  <c r="BE2148" i="1"/>
  <c r="BE1397" i="1"/>
  <c r="BE1263" i="1"/>
  <c r="BE1993" i="1"/>
  <c r="BE1822" i="1"/>
  <c r="BE846" i="1"/>
  <c r="BE1449" i="1"/>
  <c r="BE935" i="1"/>
  <c r="BE1537" i="1"/>
  <c r="BE2057" i="1"/>
  <c r="BE745" i="1"/>
  <c r="BE74" i="1"/>
  <c r="BE1837" i="1"/>
  <c r="BE859" i="1"/>
  <c r="BE710" i="1"/>
  <c r="BE891" i="1"/>
  <c r="BE670" i="1"/>
  <c r="BE2021" i="1"/>
  <c r="BE1095" i="1"/>
  <c r="BE1271" i="1"/>
  <c r="BE1472" i="1"/>
  <c r="BE1060" i="1"/>
  <c r="BE563" i="1"/>
  <c r="BE542" i="1"/>
  <c r="BE1463" i="1"/>
  <c r="BE1434" i="1"/>
  <c r="BE492" i="1"/>
  <c r="BE471" i="1"/>
  <c r="BE1089" i="1"/>
  <c r="BE71" i="1"/>
  <c r="BE1019" i="1"/>
  <c r="BE397" i="1"/>
  <c r="BE660" i="1"/>
  <c r="BE1652" i="1"/>
  <c r="BE1700" i="1"/>
  <c r="BE1055" i="1"/>
  <c r="BE583" i="1"/>
  <c r="BE1209" i="1"/>
  <c r="BE2168" i="1"/>
  <c r="BE1372" i="1"/>
  <c r="BE1076" i="1"/>
  <c r="BE1862" i="1"/>
  <c r="BE1021" i="1"/>
  <c r="BE1513" i="1"/>
  <c r="BE1606" i="1"/>
  <c r="BE1794" i="1"/>
  <c r="BE205" i="1"/>
  <c r="BE1072" i="1"/>
  <c r="BE1114" i="1"/>
  <c r="BE772" i="1"/>
  <c r="BE2125" i="1"/>
  <c r="BE1608" i="1"/>
  <c r="BE21" i="1"/>
  <c r="BE860" i="1"/>
  <c r="BE250" i="1"/>
  <c r="BE137" i="1"/>
  <c r="BE2154" i="1"/>
  <c r="BE681" i="1"/>
  <c r="BE311" i="1"/>
  <c r="BE704" i="1"/>
  <c r="BE569" i="1"/>
  <c r="BE1157" i="1"/>
  <c r="BE955" i="1"/>
  <c r="BE500" i="1"/>
  <c r="BE366" i="1"/>
  <c r="BE2160" i="1"/>
  <c r="BE1123" i="1"/>
  <c r="BE1788" i="1"/>
  <c r="BE1285" i="1"/>
  <c r="BE1853" i="1"/>
  <c r="BE1763" i="1"/>
  <c r="BE193" i="1"/>
  <c r="BE1807" i="1"/>
  <c r="BE586" i="1"/>
  <c r="BE2051" i="1"/>
  <c r="BE1956" i="1"/>
  <c r="BE93" i="1"/>
  <c r="BE765" i="1"/>
  <c r="BE1715" i="1"/>
  <c r="BE64" i="1"/>
  <c r="BE1116" i="1"/>
  <c r="BE1835" i="1"/>
  <c r="BE181" i="1"/>
  <c r="BE1536" i="1"/>
  <c r="BE1345" i="1"/>
  <c r="BE1004" i="1"/>
  <c r="BE2066" i="1"/>
  <c r="BE1587" i="1"/>
  <c r="BE1005" i="1"/>
  <c r="BE1398" i="1"/>
  <c r="BE1703" i="1"/>
  <c r="BE1987" i="1"/>
  <c r="BE449" i="1"/>
  <c r="BE90" i="1"/>
  <c r="BE2040" i="1"/>
  <c r="BE1233" i="1"/>
  <c r="BE892" i="1"/>
  <c r="BE411" i="1"/>
  <c r="BE1531" i="1"/>
  <c r="BE1712" i="1"/>
  <c r="BE1186" i="1"/>
  <c r="BE1051" i="1"/>
  <c r="BE1565" i="1"/>
  <c r="BE634" i="1"/>
  <c r="BE1996" i="1"/>
  <c r="BE273" i="1"/>
  <c r="BE1497" i="1"/>
  <c r="BE1033" i="1"/>
  <c r="BE1012" i="1"/>
  <c r="BE1047" i="1"/>
  <c r="BE897" i="1"/>
  <c r="BE1308" i="1"/>
  <c r="BE360" i="1"/>
  <c r="BE762" i="1"/>
  <c r="BE1353" i="1"/>
  <c r="BE688" i="1"/>
  <c r="BE128" i="1"/>
  <c r="BE572" i="1"/>
  <c r="BE1509" i="1"/>
  <c r="BE677" i="1"/>
  <c r="BE2110" i="1"/>
  <c r="BE170" i="1"/>
  <c r="BE189" i="1"/>
  <c r="BE16" i="1"/>
  <c r="BE2112" i="1"/>
  <c r="BE1951" i="1"/>
  <c r="BE1886" i="1"/>
  <c r="BE413" i="1"/>
  <c r="BE1731" i="1"/>
  <c r="BE2035" i="1"/>
  <c r="BE1203" i="1"/>
  <c r="BE272" i="1"/>
  <c r="BE2115" i="1"/>
  <c r="BE522" i="1"/>
  <c r="BE702" i="1"/>
  <c r="BE879" i="1"/>
  <c r="BE497" i="1"/>
  <c r="BE653" i="1"/>
  <c r="BE139" i="1"/>
  <c r="BE372" i="1"/>
  <c r="BE2087" i="1"/>
  <c r="BE980" i="1"/>
  <c r="BE1106" i="1"/>
  <c r="BE917" i="1"/>
  <c r="BE1955" i="1"/>
  <c r="BE1868" i="1"/>
  <c r="BE122" i="1"/>
  <c r="BE1561" i="1"/>
  <c r="BE1680" i="1"/>
  <c r="BE17" i="1"/>
  <c r="BE371" i="1"/>
  <c r="BE1466" i="1"/>
  <c r="BE452" i="1"/>
  <c r="BE79" i="1"/>
  <c r="BE1452" i="1"/>
  <c r="BE1441" i="1"/>
  <c r="BE1257" i="1"/>
  <c r="BE1861" i="1"/>
  <c r="BE565" i="1"/>
  <c r="BE1892" i="1"/>
  <c r="BE1693" i="1"/>
  <c r="BE777" i="1"/>
  <c r="BE632" i="1"/>
  <c r="BE1003" i="1"/>
  <c r="BE2039" i="1"/>
  <c r="BE959" i="1"/>
  <c r="BE1192" i="1"/>
  <c r="BE1562" i="1"/>
  <c r="BE1646" i="1"/>
  <c r="BE1918" i="1"/>
  <c r="BE1370" i="1"/>
  <c r="BE1198" i="1"/>
  <c r="BE2012" i="1"/>
  <c r="BE1219" i="1"/>
  <c r="BE1479" i="1"/>
  <c r="BE2172" i="1"/>
  <c r="BE2095" i="1"/>
  <c r="BE849" i="1"/>
  <c r="BE226" i="1"/>
  <c r="BE1518" i="1"/>
  <c r="BE748" i="1"/>
  <c r="BE436" i="1"/>
  <c r="BE906" i="1"/>
  <c r="BE392" i="1"/>
  <c r="BE2034" i="1"/>
  <c r="BE709" i="1"/>
  <c r="BE2169" i="1"/>
  <c r="BE2007" i="1"/>
  <c r="BE663" i="1"/>
  <c r="BE1959" i="1"/>
  <c r="BE2092" i="1"/>
  <c r="BE6" i="1"/>
  <c r="BE1638" i="1"/>
  <c r="BE85" i="1"/>
  <c r="BE513" i="1"/>
  <c r="BE873" i="1"/>
  <c r="BE1727" i="1"/>
  <c r="BE1371" i="1"/>
  <c r="BE1749" i="1"/>
  <c r="BE1002" i="1"/>
  <c r="BE1554" i="1"/>
  <c r="BE1679" i="1"/>
  <c r="BE893" i="1"/>
  <c r="BE872" i="1"/>
  <c r="BE1591" i="1"/>
  <c r="BE771" i="1"/>
  <c r="BE1768" i="1"/>
  <c r="BE503" i="1"/>
  <c r="BE1181" i="1"/>
  <c r="BE290" i="1"/>
  <c r="BE881" i="1"/>
  <c r="BE1758" i="1"/>
  <c r="BE2018" i="1"/>
  <c r="BE220" i="1"/>
  <c r="BE875" i="1"/>
  <c r="BE978" i="1"/>
  <c r="BE101" i="1"/>
  <c r="BE1991" i="1"/>
  <c r="BE804" i="1"/>
  <c r="BE617" i="1"/>
  <c r="BE1527" i="1"/>
  <c r="BE1087" i="1"/>
  <c r="BE1065" i="1"/>
  <c r="BE82" i="1"/>
  <c r="BE1427" i="1"/>
  <c r="BE924" i="1"/>
  <c r="BE202" i="1"/>
  <c r="BE1499" i="1"/>
  <c r="BE63" i="1"/>
  <c r="BE947" i="1"/>
  <c r="BE535" i="1"/>
  <c r="BE1818" i="1"/>
  <c r="BE1166" i="1"/>
  <c r="BE486" i="1"/>
  <c r="BE1595" i="1"/>
  <c r="BE1802" i="1"/>
  <c r="BE1560" i="1"/>
  <c r="BE1267" i="1"/>
  <c r="BE1682" i="1"/>
  <c r="BE836" i="1"/>
  <c r="BE1695" i="1"/>
  <c r="BE78" i="1"/>
  <c r="BE2076" i="1"/>
  <c r="BE769" i="1"/>
  <c r="BE1519" i="1"/>
  <c r="BE1180" i="1"/>
  <c r="BE233" i="1"/>
  <c r="BE223" i="1"/>
  <c r="BE884" i="1"/>
  <c r="BE929" i="1"/>
  <c r="BE1161" i="1"/>
  <c r="BE1232" i="1"/>
  <c r="BE1159" i="1"/>
  <c r="BE134" i="1"/>
  <c r="BE1132" i="1"/>
  <c r="BE2126" i="1"/>
  <c r="BE652" i="1"/>
  <c r="BE386" i="1"/>
  <c r="BE1417" i="1"/>
  <c r="BE2171" i="1"/>
  <c r="BE1998" i="1"/>
  <c r="BE1781" i="1"/>
  <c r="BE1425" i="1"/>
  <c r="BE2091" i="1"/>
  <c r="BE1213" i="1"/>
  <c r="BE858" i="1"/>
  <c r="BE151" i="1"/>
  <c r="BE2055" i="1"/>
  <c r="BE1559" i="1"/>
  <c r="BE41" i="1"/>
  <c r="BE1292" i="1"/>
  <c r="BE414" i="1"/>
  <c r="BE157" i="1"/>
  <c r="BE1193" i="1"/>
  <c r="BE1342" i="1"/>
  <c r="BE325" i="1"/>
  <c r="BE2060" i="1"/>
  <c r="BE735" i="1"/>
  <c r="BE573" i="1"/>
  <c r="BE643" i="1"/>
  <c r="BE426" i="1"/>
  <c r="BE495" i="1"/>
  <c r="BE1185" i="1"/>
  <c r="BE165" i="1"/>
  <c r="BE398" i="1"/>
  <c r="BE861" i="1"/>
  <c r="BE1704" i="1"/>
  <c r="BE2048" i="1"/>
  <c r="BE1456" i="1"/>
  <c r="BE1583" i="1"/>
  <c r="BE1216" i="1"/>
  <c r="BE1444" i="1"/>
  <c r="BE770" i="1"/>
  <c r="BE1046" i="1"/>
  <c r="BE1470" i="1"/>
  <c r="BE462" i="1"/>
  <c r="BE1295" i="1"/>
  <c r="BE1036" i="1"/>
  <c r="BE870" i="1"/>
  <c r="BE642" i="1"/>
  <c r="BE195" i="1"/>
  <c r="BE598" i="1"/>
  <c r="BE55" i="1"/>
  <c r="BE1809" i="1"/>
  <c r="BE523" i="1"/>
  <c r="BE1997" i="1"/>
  <c r="BE1963" i="1"/>
  <c r="BE2036" i="1"/>
  <c r="BE149" i="1"/>
  <c r="BE1317" i="1"/>
  <c r="BE2166" i="1"/>
  <c r="BE641" i="1"/>
  <c r="BE848" i="1"/>
  <c r="BE682" i="1"/>
  <c r="BE2124" i="1"/>
  <c r="BE1130" i="1"/>
  <c r="BE155" i="1"/>
  <c r="BE755" i="1"/>
  <c r="BE1970" i="1"/>
  <c r="BE1558" i="1"/>
  <c r="BE691" i="1"/>
  <c r="BE825" i="1"/>
  <c r="BE1279" i="1"/>
  <c r="BE1859" i="1"/>
  <c r="BE1812" i="1"/>
  <c r="BE734" i="1"/>
  <c r="BE440" i="1"/>
  <c r="BE865" i="1"/>
  <c r="BE1669" i="1"/>
  <c r="BE136" i="1"/>
  <c r="BE88" i="1"/>
  <c r="BE930" i="1"/>
  <c r="BE561" i="1"/>
  <c r="BE1152" i="1"/>
  <c r="BE178" i="1"/>
  <c r="BE618" i="1"/>
  <c r="BE1335" i="1"/>
  <c r="BE1097" i="1"/>
  <c r="BE1098" i="1"/>
  <c r="BE1713" i="1"/>
  <c r="BE1870" i="1"/>
  <c r="BE512" i="1"/>
  <c r="BE2085" i="1"/>
  <c r="BE1096" i="1"/>
  <c r="BE633" i="1"/>
  <c r="BE1516" i="1"/>
  <c r="BE34" i="1"/>
  <c r="BE839" i="1"/>
  <c r="BE2105" i="1"/>
  <c r="BE384" i="1"/>
  <c r="BE1450" i="1"/>
  <c r="BE1751" i="1"/>
  <c r="BE265" i="1"/>
  <c r="BE797" i="1"/>
  <c r="BE1501" i="1"/>
  <c r="BE69" i="1"/>
  <c r="BE1623" i="1"/>
  <c r="BE2013" i="1"/>
  <c r="BE1580" i="1"/>
  <c r="BE1406" i="1"/>
  <c r="BE409" i="1"/>
  <c r="BE974" i="1"/>
  <c r="BE110" i="1"/>
  <c r="BE404" i="1"/>
  <c r="BE327" i="1"/>
  <c r="BE671" i="1"/>
  <c r="BE1457" i="1"/>
  <c r="BE340" i="1"/>
  <c r="BE1754" i="1"/>
  <c r="BE1604" i="1"/>
  <c r="BE1631" i="1"/>
  <c r="BE1281" i="1"/>
  <c r="BE145" i="1"/>
  <c r="BE1390" i="1"/>
  <c r="BE2056" i="1"/>
  <c r="BE433" i="1"/>
  <c r="BE1992" i="1"/>
  <c r="BE1625" i="1"/>
  <c r="BE1663" i="1"/>
  <c r="BE1167" i="1"/>
  <c r="BE1014" i="1"/>
  <c r="BE715" i="1"/>
  <c r="BE813" i="1"/>
  <c r="BE928" i="1"/>
  <c r="BE2147" i="1"/>
  <c r="BE2071" i="1"/>
  <c r="BE200" i="1"/>
  <c r="BE2022" i="1"/>
  <c r="BE1248" i="1"/>
  <c r="BE1630" i="1"/>
  <c r="BE1222" i="1"/>
  <c r="BE1196" i="1"/>
  <c r="BE1779" i="1"/>
  <c r="BE1858" i="1"/>
  <c r="BE1881" i="1"/>
  <c r="BE712" i="1"/>
  <c r="BE94" i="1"/>
  <c r="BE505" i="1"/>
  <c r="BE13" i="1"/>
  <c r="BE1723" i="1"/>
  <c r="BE1094" i="1"/>
  <c r="BE364" i="1"/>
  <c r="BE387" i="1"/>
  <c r="BE554" i="1"/>
  <c r="BE2096" i="1"/>
  <c r="BE1724" i="1"/>
  <c r="BE458" i="1"/>
  <c r="BE1483" i="1"/>
  <c r="BE1058" i="1"/>
  <c r="BE678" i="1"/>
  <c r="BE1656" i="1"/>
  <c r="BE1404" i="1"/>
  <c r="BE1517" i="1"/>
  <c r="BE2108" i="1"/>
  <c r="BE575" i="1"/>
  <c r="BE700" i="1"/>
  <c r="BE1298" i="1"/>
  <c r="BE2175" i="1"/>
  <c r="BE2150" i="1"/>
  <c r="BE1007" i="1"/>
  <c r="BE1112" i="1"/>
  <c r="BE1668" i="1"/>
  <c r="BE724" i="1"/>
  <c r="BE2050" i="1"/>
  <c r="BE961" i="1"/>
  <c r="BE2170" i="1"/>
  <c r="BE638" i="1"/>
  <c r="BE2086" i="1"/>
  <c r="BE1318" i="1"/>
  <c r="BE400" i="1"/>
  <c r="BE841" i="1"/>
  <c r="BE1367" i="1"/>
  <c r="BE743" i="1"/>
  <c r="BE1142" i="1"/>
  <c r="BE1508" i="1"/>
  <c r="BE945" i="1"/>
  <c r="BE399" i="1"/>
  <c r="BE91" i="1"/>
  <c r="BE1288" i="1"/>
  <c r="BE358" i="1"/>
  <c r="BE775" i="1"/>
  <c r="BE1001" i="1"/>
  <c r="BE464" i="1"/>
  <c r="BE1400" i="1"/>
  <c r="BE1469" i="1"/>
  <c r="BE1244" i="1"/>
  <c r="BE1348" i="1"/>
  <c r="BE1336" i="1"/>
  <c r="BE1641" i="1"/>
  <c r="BE746" i="1"/>
  <c r="BE201" i="1"/>
  <c r="BE2174" i="1"/>
  <c r="BE313" i="1"/>
  <c r="BE124" i="1"/>
  <c r="BE925" i="1"/>
  <c r="BE967" i="1"/>
  <c r="BE281" i="1"/>
  <c r="BE741" i="1"/>
  <c r="BE293" i="1"/>
  <c r="BE1461" i="1"/>
  <c r="BE2142" i="1"/>
  <c r="BE1615" i="1"/>
  <c r="BE322" i="1"/>
  <c r="BE829" i="1"/>
  <c r="BE177" i="1"/>
  <c r="BE86" i="1"/>
  <c r="BE1852" i="1"/>
  <c r="BE1883" i="1"/>
  <c r="BE998" i="1"/>
  <c r="BE1614" i="1"/>
  <c r="BE651" i="1"/>
  <c r="BE1301" i="1"/>
  <c r="BE1334" i="1"/>
  <c r="BE705" i="1"/>
  <c r="BE1701" i="1"/>
  <c r="BE1365" i="1"/>
  <c r="BE1498" i="1"/>
  <c r="BE898" i="1"/>
  <c r="BE1351" i="1"/>
  <c r="BE288" i="1"/>
  <c r="BE1906" i="1"/>
  <c r="BE163" i="1"/>
  <c r="BE723" i="1"/>
  <c r="BE1201" i="1"/>
  <c r="BE1421" i="1"/>
  <c r="BE1696" i="1"/>
  <c r="BE901" i="1"/>
  <c r="BE721" i="1"/>
  <c r="BE111" i="1"/>
  <c r="BE1658" i="1"/>
  <c r="BE424" i="1"/>
  <c r="BE1320" i="1"/>
  <c r="BE14" i="1"/>
  <c r="BE1093" i="1"/>
  <c r="BE2059" i="1"/>
  <c r="BE515" i="1"/>
  <c r="BE1442" i="1"/>
  <c r="BE985" i="1"/>
  <c r="BE1543" i="1"/>
  <c r="BE2031" i="1"/>
  <c r="BE1026" i="1"/>
  <c r="BE62" i="1"/>
  <c r="BE1909" i="1"/>
  <c r="BE2173" i="1"/>
  <c r="BE146" i="1"/>
  <c r="BE1083" i="1"/>
  <c r="BE1592" i="1"/>
  <c r="BE1512" i="1"/>
  <c r="BE792" i="1"/>
  <c r="BE286" i="1"/>
  <c r="BE2075" i="1"/>
  <c r="BE1039" i="1"/>
  <c r="BE982" i="1"/>
  <c r="BE1582" i="1"/>
  <c r="BE1674" i="1"/>
  <c r="BE1430" i="1"/>
  <c r="BE795" i="1"/>
  <c r="BE612" i="1"/>
  <c r="BE534" i="1"/>
  <c r="BE1352" i="1"/>
  <c r="BE1653" i="1"/>
  <c r="BE1988" i="1"/>
  <c r="BE1049" i="1"/>
  <c r="BE1337" i="1"/>
  <c r="BE28" i="1"/>
  <c r="BE1670" i="1"/>
  <c r="BE1451" i="1"/>
  <c r="BE1226" i="1"/>
  <c r="BE354" i="1"/>
  <c r="BE24" i="1"/>
  <c r="BE1259" i="1"/>
  <c r="BE1355" i="1"/>
  <c r="BE1708" i="1"/>
  <c r="BE296" i="1"/>
  <c r="BE432" i="1"/>
  <c r="BE1057" i="1"/>
  <c r="BE1358" i="1"/>
  <c r="BE1793" i="1"/>
  <c r="BE44" i="1"/>
  <c r="BE941" i="1"/>
  <c r="BE768" i="1"/>
  <c r="BE1062" i="1"/>
  <c r="BE1174" i="1"/>
  <c r="BE687" i="1"/>
  <c r="BE262" i="1"/>
  <c r="BE19" i="1"/>
  <c r="BE862" i="1"/>
  <c r="BE940" i="1"/>
  <c r="BE57" i="1"/>
  <c r="BE2121" i="1"/>
  <c r="BE29" i="1"/>
  <c r="BE2131" i="1"/>
  <c r="BE2094" i="1"/>
  <c r="BE1948" i="1"/>
  <c r="BE2054" i="1"/>
  <c r="BE1748" i="1"/>
  <c r="BE834" i="1"/>
  <c r="BE1118" i="1"/>
  <c r="BE568" i="1"/>
  <c r="BE692" i="1"/>
  <c r="BE936" i="1"/>
  <c r="BE1326" i="1"/>
  <c r="BE125" i="1"/>
  <c r="BE1134" i="1"/>
  <c r="BE2043" i="1"/>
  <c r="BE676" i="1"/>
  <c r="BE1825" i="1"/>
  <c r="BE1268" i="1"/>
  <c r="BE1915" i="1"/>
  <c r="BE1765" i="1"/>
  <c r="BE877" i="1"/>
  <c r="BE2068" i="1"/>
  <c r="BE331" i="1"/>
  <c r="BE1740" i="1"/>
  <c r="BE1523" i="1"/>
  <c r="BE1850" i="1"/>
  <c r="BE493" i="1"/>
  <c r="BE1737" i="1"/>
  <c r="BE49" i="1"/>
  <c r="BE733" i="1"/>
  <c r="BE971" i="1"/>
  <c r="BE1619" i="1"/>
  <c r="BE625" i="1"/>
  <c r="BE1739" i="1"/>
  <c r="BE1750" i="1"/>
  <c r="BE1602" i="1"/>
  <c r="BE1760" i="1"/>
  <c r="BE7" i="1"/>
  <c r="BE15" i="1"/>
  <c r="BE1617" i="1"/>
  <c r="BE621" i="1"/>
  <c r="BE1366" i="1"/>
  <c r="BE647" i="1"/>
  <c r="BE1011" i="1"/>
  <c r="BE2024" i="1"/>
  <c r="BE856" i="1"/>
  <c r="BE321" i="1"/>
  <c r="BE1147" i="1"/>
  <c r="BE1429" i="1"/>
  <c r="BE97" i="1"/>
  <c r="BE1382" i="1"/>
  <c r="BE1797" i="1"/>
  <c r="BE854" i="1"/>
  <c r="BE1551" i="1"/>
  <c r="BE1260" i="1"/>
  <c r="BE1422" i="1"/>
  <c r="BE894" i="1"/>
  <c r="BE1391" i="1"/>
  <c r="BE1759" i="1"/>
  <c r="BE236" i="1"/>
  <c r="BE113" i="1"/>
  <c r="BE1684" i="1"/>
  <c r="BE538" i="1"/>
  <c r="BE1899" i="1"/>
  <c r="BE1730" i="1"/>
  <c r="BE1321" i="1"/>
  <c r="BE1734" i="1"/>
  <c r="BE2033" i="1"/>
  <c r="BE1035" i="1"/>
  <c r="BE963" i="1"/>
  <c r="BE142" i="1"/>
  <c r="BE335" i="1"/>
  <c r="BE1691" i="1"/>
  <c r="BE847" i="1"/>
  <c r="BE187" i="1"/>
  <c r="BE1636" i="1"/>
  <c r="BE485" i="1"/>
  <c r="BE156" i="1"/>
  <c r="BE300" i="1"/>
  <c r="BE406" i="1"/>
  <c r="BE1013" i="1"/>
  <c r="BE736" i="1"/>
  <c r="BE905" i="1"/>
  <c r="BE1971" i="1"/>
  <c r="BE1755" i="1"/>
  <c r="BE1208" i="1"/>
  <c r="BE480" i="1"/>
  <c r="BE328" i="1"/>
  <c r="BE1877" i="1"/>
  <c r="BE1488" i="1"/>
  <c r="BE1207" i="1"/>
  <c r="BE1649" i="1"/>
  <c r="BE992" i="1"/>
  <c r="BE740" i="1"/>
  <c r="BE520" i="1"/>
  <c r="BE388" i="1"/>
  <c r="BE1757" i="1"/>
  <c r="BE423" i="1"/>
  <c r="BE810" i="1"/>
  <c r="BE1738" i="1"/>
  <c r="BE1826" i="1"/>
  <c r="BE1113" i="1"/>
  <c r="BE1564" i="1"/>
  <c r="BE753" i="1"/>
  <c r="BE532" i="1"/>
  <c r="BE2014" i="1"/>
  <c r="BE826" i="1"/>
  <c r="BE690" i="1"/>
  <c r="BE1655" i="1"/>
  <c r="BE764" i="1"/>
  <c r="BE401" i="1"/>
  <c r="BE422" i="1"/>
  <c r="BE1415" i="1"/>
  <c r="BE355" i="1"/>
  <c r="BE427" i="1"/>
  <c r="BE570" i="1"/>
  <c r="BE1388" i="1"/>
  <c r="BE1153" i="1"/>
  <c r="BE75" i="1"/>
  <c r="BE1675" i="1"/>
  <c r="BE759" i="1"/>
  <c r="BE496" i="1"/>
  <c r="BE323" i="1"/>
  <c r="BE339" i="1"/>
  <c r="BE1866" i="1"/>
  <c r="BE50" i="1"/>
  <c r="BE1574" i="1"/>
  <c r="BE487" i="1"/>
  <c r="BE1195" i="1"/>
  <c r="BE711" i="1"/>
  <c r="BE172" i="1"/>
  <c r="BE932" i="1"/>
  <c r="BE553" i="1"/>
  <c r="BE254" i="1"/>
  <c r="BE274" i="1"/>
  <c r="BE1068" i="1"/>
  <c r="BE1874" i="1"/>
  <c r="BE268" i="1"/>
  <c r="BE531" i="1"/>
  <c r="BE1841" i="1"/>
  <c r="BE1223" i="1"/>
  <c r="BE1082" i="1"/>
  <c r="BE1620" i="1"/>
  <c r="BE514" i="1"/>
  <c r="BE1828" i="1"/>
  <c r="BE2017" i="1"/>
  <c r="BE526" i="1"/>
  <c r="BE362" i="1"/>
  <c r="BE1495" i="1"/>
  <c r="BE537" i="1"/>
  <c r="BE564" i="1"/>
  <c r="BE1995" i="1"/>
  <c r="BE25" i="1"/>
  <c r="BE1894" i="1"/>
  <c r="BE1878" i="1"/>
  <c r="BE1487" i="1"/>
  <c r="BE1787" i="1"/>
  <c r="BE1975" i="1"/>
  <c r="BE516" i="1"/>
  <c r="BE835" i="1"/>
  <c r="BE484" i="1"/>
  <c r="BE1277" i="1"/>
  <c r="BE1741" i="1"/>
  <c r="BE198" i="1"/>
  <c r="BE1639" i="1"/>
  <c r="BE1504" i="1"/>
  <c r="BE1849" i="1"/>
  <c r="BE640" i="1"/>
  <c r="BE1688" i="1"/>
  <c r="BE1256" i="1"/>
  <c r="BE1304" i="1"/>
  <c r="BE227" i="1"/>
  <c r="BE1122" i="1"/>
  <c r="BE2151" i="1"/>
  <c r="BE46" i="1"/>
  <c r="BE914" i="1"/>
  <c r="BE1833" i="1"/>
  <c r="BE557" i="1"/>
  <c r="BE1720" i="1"/>
  <c r="BE312" i="1"/>
  <c r="BE869" i="1"/>
  <c r="BE1929" i="1"/>
  <c r="BE352" i="1"/>
  <c r="BE1665" i="1"/>
  <c r="BE774" i="1"/>
  <c r="BE1009" i="1"/>
  <c r="BE121" i="1"/>
  <c r="BE1374" i="1"/>
  <c r="BE242" i="1"/>
  <c r="BE850" i="1"/>
  <c r="BE1066" i="1"/>
  <c r="BE757" i="1"/>
  <c r="BE1678" i="1"/>
  <c r="BE706" i="1"/>
  <c r="BE1399" i="1"/>
  <c r="BE1968" i="1"/>
  <c r="BE2063" i="1"/>
  <c r="BE280" i="1"/>
  <c r="BE429" i="1"/>
  <c r="BE1766" i="1"/>
  <c r="BE1230" i="1"/>
  <c r="BE315" i="1"/>
  <c r="BE1401" i="1"/>
  <c r="BE962" i="1"/>
  <c r="BE1177" i="1"/>
  <c r="BE1218" i="1"/>
  <c r="BE818" i="1"/>
  <c r="BE282" i="1"/>
  <c r="BE1086" i="1"/>
  <c r="BE2146" i="1"/>
  <c r="BE1808" i="1"/>
  <c r="BE1949" i="1"/>
  <c r="BE737" i="1"/>
  <c r="BE611" i="1"/>
  <c r="BE2020" i="1"/>
  <c r="BE1309" i="1"/>
  <c r="BE786" i="1"/>
  <c r="BE510" i="1"/>
  <c r="BE168" i="1"/>
  <c r="BE1158" i="1"/>
  <c r="BE1621" i="1"/>
  <c r="BE166" i="1"/>
  <c r="BE2079" i="1"/>
  <c r="BE102" i="1"/>
  <c r="BE1410" i="1"/>
  <c r="BE284" i="1"/>
  <c r="BE574" i="1"/>
  <c r="BE309" i="1"/>
  <c r="BE1547" i="1"/>
  <c r="BE619" i="1"/>
  <c r="BE607" i="1"/>
  <c r="BE1919" i="1"/>
  <c r="BE1924" i="1"/>
  <c r="BE791" i="1"/>
  <c r="BE474" i="1"/>
  <c r="BE620" i="1"/>
  <c r="BE472" i="1"/>
  <c r="BE1239" i="1"/>
  <c r="BE1977" i="1"/>
  <c r="BE301" i="1"/>
  <c r="BE117" i="1"/>
  <c r="BE1872" i="1"/>
  <c r="BE341" i="1"/>
  <c r="BE833" i="1"/>
  <c r="BE1170" i="1"/>
  <c r="BE1290" i="1"/>
  <c r="BE751" i="1"/>
  <c r="BE729" i="1"/>
  <c r="BE1010" i="1"/>
  <c r="BE1474" i="1"/>
  <c r="BE1490" i="1"/>
  <c r="BE173" i="1"/>
  <c r="BE1327" i="1"/>
  <c r="BE1907" i="1"/>
  <c r="BE2102" i="1"/>
  <c r="BE197" i="1"/>
  <c r="BE882" i="1"/>
  <c r="BE527" i="1"/>
  <c r="BE2107" i="1"/>
  <c r="BE628" i="1"/>
  <c r="BE530" i="1"/>
  <c r="BE1709" i="1"/>
  <c r="BE1107" i="1"/>
  <c r="BE2023" i="1"/>
  <c r="BE1889" i="1"/>
  <c r="BE1129" i="1"/>
  <c r="BE1224" i="1"/>
  <c r="BE1546" i="1"/>
  <c r="BE853" i="1"/>
  <c r="BE1243" i="1"/>
  <c r="BE58" i="1"/>
  <c r="BE1989" i="1"/>
  <c r="BE900" i="1"/>
  <c r="BE1832" i="1"/>
  <c r="BE911" i="1"/>
  <c r="BE303" i="1"/>
  <c r="BE1799" i="1"/>
  <c r="BE1284" i="1"/>
  <c r="BE1168" i="1"/>
  <c r="BE1928" i="1"/>
  <c r="BE2149" i="1"/>
  <c r="BE763" i="1"/>
  <c r="BE1934" i="1"/>
  <c r="BE1864" i="1"/>
  <c r="BE305" i="1"/>
  <c r="BE1250" i="1"/>
  <c r="BE1694" i="1"/>
  <c r="BE1054" i="1"/>
  <c r="BE752" i="1"/>
  <c r="BE43" i="1"/>
  <c r="BE455" i="1"/>
  <c r="BE2053" i="1"/>
  <c r="BE2011" i="1"/>
  <c r="BE1347" i="1"/>
  <c r="BE1920" i="1"/>
  <c r="BE2099" i="1"/>
  <c r="BE1500" i="1"/>
  <c r="BE2030" i="1"/>
  <c r="BE2001" i="1"/>
  <c r="BE1269" i="1"/>
  <c r="BE1795" i="1"/>
  <c r="BE1175" i="1"/>
  <c r="BE442" i="1"/>
  <c r="BE1190" i="1"/>
  <c r="BE1376" i="1"/>
  <c r="BE1771" i="1"/>
  <c r="BE1074" i="1"/>
  <c r="BE289" i="1"/>
  <c r="BE720" i="1"/>
  <c r="BE2070" i="1"/>
  <c r="BE1293" i="1"/>
  <c r="BE1530" i="1"/>
  <c r="BE814" i="1"/>
  <c r="BE12" i="1"/>
  <c r="BE2081" i="1"/>
  <c r="BE1657" i="1"/>
  <c r="BE2145" i="1"/>
  <c r="BE656" i="1"/>
  <c r="BE739" i="1"/>
  <c r="BE756" i="1"/>
  <c r="BE1443" i="1"/>
  <c r="BE2167" i="1"/>
  <c r="BE1622" i="1"/>
  <c r="BE1503" i="1"/>
  <c r="BE548" i="1"/>
  <c r="BE103" i="1"/>
  <c r="BE379" i="1"/>
  <c r="BE1885" i="1"/>
  <c r="BE981" i="1"/>
  <c r="BE36" i="1"/>
  <c r="BE2019" i="1"/>
  <c r="BE2093" i="1"/>
  <c r="BE1178" i="1"/>
  <c r="BE766" i="1"/>
  <c r="BE1651" i="1"/>
  <c r="BE376" i="1"/>
  <c r="BE1983" i="1"/>
  <c r="BE1387" i="1"/>
  <c r="BE349" i="1"/>
  <c r="BE1227" i="1"/>
  <c r="BE1063" i="1"/>
  <c r="BE1312" i="1"/>
  <c r="BE714" i="1"/>
  <c r="BE98" i="1"/>
  <c r="BE482" i="1"/>
  <c r="BE750" i="1"/>
  <c r="BE1395" i="1"/>
  <c r="BE1969" i="1"/>
  <c r="BE405" i="1"/>
  <c r="BE1510" i="1"/>
  <c r="BE1634" i="1"/>
  <c r="BE1386" i="1"/>
  <c r="BE394" i="1"/>
  <c r="BE1534" i="1"/>
  <c r="BE1588" i="1"/>
  <c r="BE874" i="1"/>
  <c r="BE1913" i="1"/>
  <c r="BE2137" i="1"/>
  <c r="BE546" i="1"/>
  <c r="BE1028" i="1"/>
  <c r="BE175" i="1"/>
  <c r="BE1296" i="1"/>
  <c r="BE1299" i="1"/>
  <c r="BE448" i="1"/>
  <c r="BE346" i="1"/>
  <c r="BE659" i="1"/>
  <c r="BE1164" i="1"/>
  <c r="BE669" i="1"/>
  <c r="BE815" i="1"/>
  <c r="BE1053" i="1"/>
  <c r="BE490" i="1"/>
  <c r="BE601" i="1"/>
  <c r="BE1867" i="1"/>
  <c r="BE342" i="1"/>
  <c r="BE1121" i="1"/>
  <c r="BE988" i="1"/>
  <c r="BE2165" i="1"/>
  <c r="BE20" i="1"/>
  <c r="BE1721" i="1"/>
  <c r="BE1954" i="1"/>
  <c r="BE434" i="1"/>
  <c r="BE1162" i="1"/>
  <c r="BE1438" i="1"/>
  <c r="BE1015" i="1"/>
  <c r="BE48" i="1"/>
  <c r="BE2028" i="1"/>
  <c r="BE1938" i="1"/>
  <c r="BE559" i="1"/>
  <c r="BE1697" i="1"/>
  <c r="BE1249" i="1"/>
  <c r="BE808" i="1"/>
  <c r="BE390" i="1"/>
  <c r="BE784" i="1"/>
  <c r="BE973" i="1"/>
  <c r="BE2032" i="1"/>
  <c r="BE1901" i="1"/>
  <c r="BE451" i="1"/>
  <c r="BE1245" i="1"/>
  <c r="BE1110" i="1"/>
  <c r="BE194" i="1"/>
  <c r="BE1603" i="1"/>
  <c r="BE1533" i="1"/>
  <c r="BE416" i="1"/>
  <c r="BE292" i="1"/>
  <c r="BE140" i="1"/>
  <c r="BE1234" i="1"/>
  <c r="BE855" i="1"/>
  <c r="BE680" i="1"/>
  <c r="BE1921" i="1"/>
  <c r="BE80" i="1"/>
  <c r="BE1119" i="1"/>
  <c r="BE105" i="1"/>
  <c r="BE109" i="1"/>
  <c r="BE577" i="1"/>
  <c r="BE1023" i="1"/>
  <c r="BE1946" i="1"/>
  <c r="BE377" i="1"/>
  <c r="BE1240" i="1"/>
  <c r="BE639" i="1"/>
  <c r="BE951" i="1"/>
  <c r="BE1612" i="1"/>
  <c r="BE1044" i="1"/>
  <c r="BE1346" i="1"/>
  <c r="BE726" i="1"/>
  <c r="BE1939" i="1"/>
  <c r="BE1303" i="1"/>
  <c r="BE2037" i="1"/>
  <c r="BE866" i="1"/>
  <c r="BE1115" i="1"/>
  <c r="BE904" i="1"/>
  <c r="BE304" i="1"/>
  <c r="BE1328" i="1"/>
  <c r="BE210" i="1"/>
  <c r="BE1319" i="1"/>
  <c r="BE1847" i="1"/>
  <c r="BE938" i="1"/>
  <c r="BE1742" i="1"/>
  <c r="BE1108" i="1"/>
  <c r="BE787" i="1"/>
  <c r="BE655" i="1"/>
  <c r="BE1800" i="1"/>
  <c r="BE800" i="1"/>
  <c r="BE1752" i="1"/>
  <c r="BE72" i="1"/>
  <c r="BE1851" i="1"/>
  <c r="BE783" i="1"/>
  <c r="BE1823" i="1"/>
  <c r="BE2078" i="1"/>
  <c r="BE1699" i="1"/>
  <c r="BE1194" i="1"/>
  <c r="BE952" i="1"/>
  <c r="BE1706" i="1"/>
  <c r="BE1070" i="1"/>
  <c r="BE1943" i="1"/>
  <c r="BE308" i="1"/>
  <c r="BE896" i="1"/>
  <c r="BE141" i="1"/>
  <c r="BE1746" i="1"/>
  <c r="BE2062" i="1"/>
  <c r="BE116" i="1"/>
  <c r="BE237" i="1"/>
  <c r="BE822" i="1"/>
  <c r="BE1437" i="1"/>
  <c r="BE108" i="1"/>
  <c r="BE1362" i="1"/>
  <c r="BE1333" i="1"/>
  <c r="BE2025" i="1"/>
  <c r="BE582" i="1"/>
  <c r="BE1733" i="1"/>
  <c r="BE844" i="1"/>
  <c r="BE698" i="1"/>
  <c r="BE1199" i="1"/>
  <c r="BE1635" i="1"/>
  <c r="BE1974" i="1"/>
  <c r="BE886" i="1"/>
  <c r="BE926" i="1"/>
  <c r="BE717" i="1"/>
  <c r="BE994" i="1"/>
  <c r="BE1999" i="1"/>
  <c r="BE1945" i="1"/>
  <c r="BE2129" i="1"/>
  <c r="BE410" i="1"/>
  <c r="BE1217" i="1"/>
  <c r="BE1786" i="1"/>
  <c r="BE1984" i="1"/>
  <c r="BE880" i="1"/>
  <c r="BE2" i="1"/>
  <c r="BE732" i="1"/>
  <c r="BE1289" i="1"/>
  <c r="BE674" i="1"/>
  <c r="BE239" i="1"/>
  <c r="BE365" i="1"/>
  <c r="BE45" i="1"/>
  <c r="BE2119" i="1"/>
  <c r="BE790" i="1"/>
  <c r="BE560" i="1"/>
  <c r="BE957" i="1"/>
  <c r="BE593" i="1"/>
  <c r="BE1200" i="1"/>
  <c r="BE2067" i="1"/>
  <c r="BE373" i="1"/>
  <c r="BE359" i="1"/>
  <c r="BE370" i="1"/>
  <c r="BE1842" i="1"/>
  <c r="BE650" i="1"/>
  <c r="BE895" i="1"/>
  <c r="BE1839" i="1"/>
  <c r="BE56" i="1"/>
  <c r="BE623" i="1"/>
  <c r="BE672" i="1"/>
  <c r="BE2008" i="1"/>
  <c r="BE2176" i="1"/>
  <c r="BE1045" i="1"/>
  <c r="BE1291" i="1"/>
  <c r="BE1887" i="1"/>
  <c r="BE1966" i="1"/>
  <c r="BE1888" i="1"/>
  <c r="BE445" i="1"/>
  <c r="BE2127" i="1"/>
  <c r="BE295" i="1"/>
  <c r="BE972" i="1"/>
  <c r="BE1202" i="1"/>
  <c r="BE1413" i="1"/>
  <c r="BE1000" i="1"/>
  <c r="BE827" i="1"/>
  <c r="BE183" i="1"/>
  <c r="BE789" i="1"/>
  <c r="BE876" i="1"/>
  <c r="BE70" i="1"/>
  <c r="BE1460" i="1"/>
  <c r="BE2041" i="1"/>
  <c r="BE1575" i="1"/>
  <c r="BE694" i="1"/>
  <c r="BE2157" i="1"/>
  <c r="BE247" i="1"/>
  <c r="BE863" i="1"/>
  <c r="BE1078" i="1"/>
  <c r="BE261" i="1"/>
  <c r="BE1486" i="1"/>
  <c r="BE167" i="1"/>
  <c r="BE2069" i="1"/>
  <c r="BE2058" i="1"/>
  <c r="BE120" i="1"/>
  <c r="BE989" i="1"/>
  <c r="BE878" i="1"/>
  <c r="BE533" i="1"/>
  <c r="BE1423" i="1"/>
  <c r="BE1664" i="1"/>
  <c r="BE144" i="1"/>
  <c r="BE1982" i="1"/>
  <c r="BE567" i="1"/>
  <c r="BE1764" i="1"/>
  <c r="BE635" i="1"/>
  <c r="BE1557" i="1"/>
  <c r="BE1141" i="1"/>
  <c r="BE1747" i="1"/>
  <c r="BE2015" i="1"/>
  <c r="BE999" i="1"/>
  <c r="BE1283" i="1"/>
  <c r="BE1953" i="1"/>
  <c r="BE357" i="1"/>
  <c r="BE1144" i="1"/>
  <c r="BE381" i="1"/>
  <c r="BE1031" i="1"/>
  <c r="BE738" i="1"/>
  <c r="BE407" i="1"/>
  <c r="BE1681" i="1"/>
  <c r="BE1579" i="1"/>
  <c r="BE446" i="1"/>
  <c r="BE1485" i="1"/>
  <c r="BE2029" i="1"/>
  <c r="BE1445" i="1"/>
  <c r="BE722" i="1"/>
  <c r="BE225" i="1"/>
  <c r="BE1214" i="1"/>
  <c r="BE2065" i="1"/>
  <c r="BE1496" i="1"/>
  <c r="BE2132" i="1"/>
  <c r="BE1666" i="1"/>
  <c r="BE801" i="1"/>
  <c r="BE842" i="1"/>
  <c r="BE1819" i="1"/>
  <c r="BE1016" i="1"/>
  <c r="BE610" i="1"/>
  <c r="BE1829" i="1"/>
  <c r="BE31" i="1"/>
  <c r="BE851" i="1"/>
  <c r="BE1383" i="1"/>
  <c r="BE799" i="1"/>
  <c r="BE521" i="1"/>
  <c r="BE1962" i="1"/>
  <c r="BE1428" i="1"/>
  <c r="BE1270" i="1"/>
  <c r="BE2109" i="1"/>
  <c r="BE319" i="1"/>
  <c r="BE871" i="1"/>
  <c r="BE1154" i="1"/>
  <c r="BE969" i="1"/>
  <c r="BE294" i="1"/>
  <c r="BE1689" i="1"/>
  <c r="BE2164" i="1"/>
  <c r="BE1917" i="1"/>
  <c r="BE1048" i="1"/>
  <c r="BE605" i="1"/>
  <c r="BE2117" i="1"/>
  <c r="BE245" i="1"/>
  <c r="BE555" i="1"/>
  <c r="BE95" i="1"/>
  <c r="BE831" i="1"/>
  <c r="BE1412" i="1"/>
  <c r="BE1578" i="1"/>
  <c r="BE1838" i="1"/>
  <c r="BE1722" i="1"/>
  <c r="BE2027" i="1"/>
  <c r="BE1126" i="1"/>
  <c r="BE382" i="1"/>
  <c r="BE1846" i="1"/>
  <c r="BE211" i="1"/>
  <c r="BE51" i="1"/>
  <c r="BE742" i="1"/>
  <c r="BE761" i="1"/>
  <c r="BE299" i="1"/>
  <c r="BE363" i="1"/>
  <c r="BE1912" i="1"/>
  <c r="BE1762" i="1"/>
  <c r="BE502" i="1"/>
  <c r="BE257" i="1"/>
  <c r="BE1563" i="1"/>
  <c r="BE67" i="1"/>
  <c r="BE1521" i="1"/>
  <c r="BE1332" i="1"/>
  <c r="BE1426" i="1"/>
  <c r="BE1789" i="1"/>
  <c r="BE1633" i="1"/>
  <c r="BE129" i="1"/>
  <c r="BE1550" i="1"/>
  <c r="BE1287" i="1"/>
  <c r="BE1772" i="1"/>
  <c r="BE1556" i="1"/>
  <c r="BE1692" i="1"/>
  <c r="BE1860" i="1"/>
  <c r="BE469" i="1"/>
  <c r="BE240" i="1"/>
  <c r="BE1735" i="1"/>
  <c r="BE1473" i="1"/>
  <c r="BE415" i="1"/>
  <c r="BE207" i="1"/>
  <c r="BE383" i="1"/>
  <c r="BE1810" i="1"/>
  <c r="BE391" i="1"/>
  <c r="BE1540" i="1"/>
  <c r="BE713" i="1"/>
  <c r="BE1577" i="1"/>
  <c r="BE347" i="1"/>
  <c r="BE1976" i="1"/>
  <c r="BE1191" i="1"/>
  <c r="BE1805" i="1"/>
  <c r="BE868" i="1"/>
  <c r="BE1258" i="1"/>
  <c r="BE1965" i="1"/>
  <c r="BE1173" i="1"/>
  <c r="BE622" i="1"/>
  <c r="BE2128" i="1"/>
  <c r="BE1884" i="1"/>
  <c r="BE115" i="1"/>
  <c r="BE208" i="1"/>
  <c r="BE68" i="1"/>
  <c r="BE1176" i="1"/>
  <c r="BE1629" i="1"/>
  <c r="BE199" i="1"/>
  <c r="BE1515" i="1"/>
  <c r="BE53" i="1"/>
  <c r="BE509" i="1"/>
  <c r="BE918" i="1"/>
  <c r="BE1350" i="1"/>
  <c r="BE439" i="1"/>
  <c r="BE1183" i="1"/>
  <c r="BE1286" i="1"/>
  <c r="BE1994" i="1"/>
  <c r="BE608" i="1"/>
  <c r="BE152" i="1"/>
  <c r="BE556" i="1"/>
  <c r="BE380" i="1"/>
  <c r="BE1767" i="1"/>
  <c r="BE1676" i="1"/>
  <c r="BE182" i="1"/>
  <c r="BE576" i="1"/>
  <c r="BE1310" i="1"/>
  <c r="BE2002" i="1"/>
  <c r="BE1458" i="1"/>
  <c r="BE338" i="1"/>
  <c r="BE922" i="1"/>
  <c r="BE348" i="1"/>
  <c r="BE100" i="1"/>
  <c r="BE266" i="1"/>
  <c r="BE1667" i="1"/>
  <c r="BE1806" i="1"/>
  <c r="BE699" i="1"/>
  <c r="BE1476" i="1"/>
  <c r="BE454" i="1"/>
  <c r="BE1567" i="1"/>
  <c r="BE188" i="1"/>
  <c r="BE1493" i="1"/>
  <c r="BE1950" i="1"/>
  <c r="BE547" i="1"/>
  <c r="BE1661" i="1"/>
  <c r="BE1585" i="1"/>
  <c r="BE369" i="1"/>
  <c r="BE119" i="1"/>
  <c r="BE235" i="1"/>
  <c r="BE1716" i="1"/>
  <c r="BE1025" i="1"/>
  <c r="BE1607" i="1"/>
  <c r="BE805" i="1"/>
  <c r="BE1340" i="1"/>
  <c r="BE1069" i="1"/>
  <c r="BE517" i="1"/>
  <c r="BE1690" i="1"/>
  <c r="BE1940" i="1"/>
  <c r="BE1197" i="1"/>
  <c r="BE1908" i="1"/>
  <c r="BE127" i="1"/>
  <c r="BE658" i="1"/>
  <c r="BE84" i="1"/>
  <c r="BE1813" i="1"/>
  <c r="BE1830" i="1"/>
  <c r="BE1780" i="1"/>
  <c r="BE506" i="1"/>
  <c r="BE2047" i="1"/>
  <c r="BE1596" i="1"/>
  <c r="BE1743" i="1"/>
  <c r="BE1272" i="1"/>
  <c r="BE518" i="1"/>
  <c r="BE60" i="1"/>
  <c r="BE781" i="1"/>
  <c r="BE447" i="1"/>
  <c r="BE524" i="1"/>
  <c r="BE1570" i="1"/>
  <c r="BE350" i="1"/>
  <c r="BE796" i="1"/>
  <c r="BE1071" i="1"/>
  <c r="BE441" i="1"/>
  <c r="BE27" i="1"/>
  <c r="BE2139" i="1"/>
  <c r="BE1282" i="1"/>
  <c r="BE1150" i="1"/>
  <c r="BE708" i="1"/>
  <c r="BE89" i="1"/>
  <c r="BE1432" i="1"/>
  <c r="BE1354" i="1"/>
  <c r="BE435" i="1"/>
  <c r="BE758" i="1"/>
  <c r="BE483" i="1"/>
  <c r="BE1242" i="1"/>
  <c r="BE275" i="1"/>
  <c r="BE968" i="1"/>
  <c r="BE1529" i="1"/>
  <c r="BE2118" i="1"/>
  <c r="BE909" i="1"/>
  <c r="BE1030" i="1"/>
  <c r="BE1790" i="1"/>
  <c r="BE73" i="1"/>
  <c r="BE1424" i="1"/>
  <c r="BE1532" i="1"/>
  <c r="BE545" i="1"/>
  <c r="BE461" i="1"/>
  <c r="BE1857" i="1"/>
  <c r="BE314" i="1"/>
  <c r="BE910" i="1"/>
  <c r="BE1964" i="1"/>
  <c r="BE747" i="1"/>
  <c r="BE65" i="1"/>
  <c r="BE1911" i="1"/>
  <c r="BE230" i="1"/>
  <c r="BE126" i="1"/>
  <c r="BE636" i="1"/>
  <c r="BE1402" i="1"/>
  <c r="BE1171" i="1"/>
  <c r="BE1845" i="1"/>
  <c r="BE686" i="1"/>
  <c r="BE345" i="1"/>
  <c r="BE1480" i="1"/>
  <c r="BE1379" i="1"/>
  <c r="BE754" i="1"/>
  <c r="BE1576" i="1"/>
  <c r="BE1018" i="1"/>
  <c r="BE551" i="1"/>
  <c r="BE519" i="1"/>
  <c r="BE585" i="1"/>
  <c r="BE1654" i="1"/>
  <c r="BE2122" i="1"/>
  <c r="BE1598" i="1"/>
  <c r="BE1980" i="1"/>
  <c r="BE39" i="1"/>
  <c r="BE1710" i="1"/>
  <c r="BE1109" i="1"/>
  <c r="BE1801" i="1"/>
  <c r="BE579" i="1"/>
  <c r="BE375" i="1"/>
  <c r="BE588" i="1"/>
  <c r="BE549" i="1"/>
  <c r="BE229" i="1"/>
  <c r="BE1647" i="1"/>
  <c r="BE1024" i="1"/>
  <c r="BE460" i="1"/>
  <c r="BE744" i="1"/>
  <c r="BE1169" i="1"/>
  <c r="BE185" i="1"/>
  <c r="BE1236" i="1"/>
  <c r="BE494" i="1"/>
  <c r="BE1584" i="1"/>
  <c r="BE52" i="1"/>
  <c r="BE317" i="1"/>
  <c r="BE1525" i="1"/>
  <c r="BE218" i="1"/>
  <c r="BE1535" i="1"/>
  <c r="BE1932" i="1"/>
  <c r="BE1898" i="1"/>
  <c r="BE351" i="1"/>
  <c r="BE215" i="1"/>
  <c r="BE1041" i="1"/>
  <c r="BE2052" i="1"/>
  <c r="BE278" i="1"/>
  <c r="BE1414" i="1"/>
  <c r="BE1061" i="1"/>
  <c r="BE2046" i="1"/>
  <c r="BE508" i="1"/>
  <c r="BE2162" i="1"/>
  <c r="BE2061" i="1"/>
  <c r="BE933" i="1"/>
  <c r="BE1981" i="1"/>
  <c r="BE675" i="1"/>
  <c r="BE2003" i="1"/>
  <c r="BE395" i="1"/>
  <c r="BE529" i="1"/>
  <c r="BE106" i="1"/>
  <c r="BE1926" i="1"/>
  <c r="BE1542" i="1"/>
  <c r="BE657" i="1"/>
  <c r="BE1246" i="1"/>
  <c r="BE2153" i="1"/>
  <c r="BE1904" i="1"/>
  <c r="BE589" i="1"/>
  <c r="BE318" i="1"/>
  <c r="BE867" i="1"/>
  <c r="BE679" i="1"/>
  <c r="BE937" i="1"/>
  <c r="BE1103" i="1"/>
  <c r="BE1782" i="1"/>
  <c r="BE718" i="1"/>
  <c r="BE1873" i="1"/>
  <c r="BE361" i="1"/>
  <c r="BE1843" i="1"/>
  <c r="BE2133" i="1"/>
  <c r="BE1368" i="1"/>
  <c r="BE138" i="1"/>
  <c r="BE1643" i="1"/>
  <c r="BE269" i="1"/>
  <c r="BE1931" i="1"/>
  <c r="BE2083" i="1"/>
  <c r="BE995" i="1"/>
  <c r="BE1266" i="1"/>
  <c r="BE1225" i="1"/>
  <c r="BE536" i="1"/>
  <c r="BE1686" i="1"/>
  <c r="BE840" i="1"/>
  <c r="BE1586" i="1"/>
  <c r="BE4" i="1"/>
  <c r="BE1088" i="1"/>
  <c r="BE1783" i="1"/>
  <c r="BE604" i="1"/>
  <c r="BE1117" i="1"/>
  <c r="BE782" i="1"/>
  <c r="BE730" i="1"/>
  <c r="BE9" i="1"/>
  <c r="BE1017" i="1"/>
  <c r="BE465" i="1"/>
  <c r="BE1645" i="1"/>
  <c r="BE1581" i="1"/>
  <c r="BE1900" i="1"/>
  <c r="BE719" i="1"/>
  <c r="BE1278" i="1"/>
  <c r="BE1235" i="1"/>
  <c r="BE1605" i="1"/>
  <c r="BE807" i="1"/>
  <c r="BE830" i="1"/>
  <c r="BE1187" i="1"/>
  <c r="BE112" i="1"/>
  <c r="BE1179" i="1"/>
  <c r="BE1933" i="1"/>
  <c r="BE701" i="1"/>
  <c r="BE614" i="1"/>
  <c r="BE267" i="1"/>
  <c r="BE1573" i="1"/>
  <c r="BE431" i="1"/>
  <c r="BE35" i="1"/>
  <c r="BE417" i="1"/>
  <c r="BE437" i="1"/>
  <c r="BE1960" i="1"/>
  <c r="BE673" i="1"/>
  <c r="BE819" i="1"/>
  <c r="BE1360" i="1"/>
  <c r="BE1687" i="1"/>
  <c r="BE907" i="1"/>
  <c r="BE1238" i="1"/>
  <c r="BE1778" i="1"/>
  <c r="BE1555" i="1"/>
  <c r="BE389" i="1"/>
  <c r="BE1418" i="1"/>
  <c r="BE902" i="1"/>
  <c r="BE725" i="1"/>
  <c r="BE649" i="1"/>
  <c r="BE1776" i="1"/>
  <c r="BE192" i="1"/>
  <c r="BE271" i="1"/>
  <c r="BE1139" i="1"/>
  <c r="BE1080" i="1"/>
  <c r="BE1492" i="1"/>
  <c r="BE2135" i="1"/>
  <c r="BE1305" i="1"/>
  <c r="BE562" i="1"/>
  <c r="BE1408" i="1"/>
  <c r="BE1027" i="1"/>
  <c r="BE1745" i="1"/>
  <c r="BE1905" i="1"/>
  <c r="BE629" i="1"/>
  <c r="BE1552" i="1"/>
  <c r="BE260" i="1"/>
  <c r="BE475" i="1"/>
  <c r="BE919" i="1"/>
  <c r="BE244" i="1"/>
  <c r="AX1043" i="1"/>
  <c r="AX1100" i="1"/>
  <c r="AX1979" i="1"/>
  <c r="AX1467" i="1"/>
  <c r="AX571" i="1"/>
  <c r="AX216" i="1"/>
  <c r="AX997" i="1"/>
  <c r="AX956" i="1"/>
  <c r="AX32" i="1"/>
  <c r="AX1138" i="1"/>
  <c r="AX1265" i="1"/>
  <c r="AX1165" i="1"/>
  <c r="AX927" i="1"/>
  <c r="AX1985" i="1"/>
  <c r="AX584" i="1"/>
  <c r="AX2113" i="1"/>
  <c r="AX10" i="1"/>
  <c r="AX2138" i="1"/>
  <c r="AX541" i="1"/>
  <c r="AX2080" i="1"/>
  <c r="AX2088" i="1"/>
  <c r="AX222" i="1"/>
  <c r="AX1275" i="1"/>
  <c r="AX1440" i="1"/>
  <c r="AX470" i="1"/>
  <c r="AX1644" i="1"/>
  <c r="AX2136" i="1"/>
  <c r="AX991" i="1"/>
  <c r="AX728" i="1"/>
  <c r="AX1773" i="1"/>
  <c r="AX890" i="1"/>
  <c r="AX1526" i="1"/>
  <c r="AX1448" i="1"/>
  <c r="AX326" i="1"/>
  <c r="AX1237" i="1"/>
  <c r="AX806" i="1"/>
  <c r="AX1101" i="1"/>
  <c r="AX802" i="1"/>
  <c r="AX477" i="1"/>
  <c r="AX1369" i="1"/>
  <c r="AX828" i="1"/>
  <c r="AX179" i="1"/>
  <c r="AX164" i="1"/>
  <c r="AX662" i="1"/>
  <c r="AX212" i="1"/>
  <c r="AX1359" i="1"/>
  <c r="AX1324" i="1"/>
  <c r="AX627" i="1"/>
  <c r="AX466" i="1"/>
  <c r="AX811" i="1"/>
  <c r="AX1189" i="1"/>
  <c r="AX1941" i="1"/>
  <c r="AX1613" i="1"/>
  <c r="AX204" i="1"/>
  <c r="AX1863" i="1"/>
  <c r="AX1967" i="1"/>
  <c r="AX760" i="1"/>
  <c r="AX832" i="1"/>
  <c r="AX1120" i="1"/>
  <c r="AX946" i="1"/>
  <c r="AX1936" i="1"/>
  <c r="AX630" i="1"/>
  <c r="AX2114" i="1"/>
  <c r="AX330" i="1"/>
  <c r="AX979" i="1"/>
  <c r="AX42" i="1"/>
  <c r="AX915" i="1"/>
  <c r="AX66" i="1"/>
  <c r="AX1396" i="1"/>
  <c r="AX2045" i="1"/>
  <c r="AX2004" i="1"/>
  <c r="AX259" i="1"/>
  <c r="AX793" i="1"/>
  <c r="AX1307" i="1"/>
  <c r="AX1814" i="1"/>
  <c r="AX1099" i="1"/>
  <c r="AX1553" i="1"/>
  <c r="AX61" i="1"/>
  <c r="AX1855" i="1"/>
  <c r="AX1329" i="1"/>
  <c r="AX489" i="1"/>
  <c r="AX251" i="1"/>
  <c r="AX133" i="1"/>
  <c r="AX631" i="1"/>
  <c r="AX499" i="1"/>
  <c r="AX1105" i="1"/>
  <c r="AX1728" i="1"/>
  <c r="AX2159" i="1"/>
  <c r="AX287" i="1"/>
  <c r="AX1254" i="1"/>
  <c r="AX587" i="1"/>
  <c r="AX186" i="1"/>
  <c r="AX224" i="1"/>
  <c r="AX501" i="1"/>
  <c r="AX590" i="1"/>
  <c r="AX1648" i="1"/>
  <c r="AX1056" i="1"/>
  <c r="AX2141" i="1"/>
  <c r="AX476" i="1"/>
  <c r="AX594" i="1"/>
  <c r="AX1454" i="1"/>
  <c r="AX1937" i="1"/>
  <c r="AX645" i="1"/>
  <c r="AX1274" i="1"/>
  <c r="AX977" i="1"/>
  <c r="AX1756" i="1"/>
  <c r="AX1050" i="1"/>
  <c r="AX602" i="1"/>
  <c r="AX232" i="1"/>
  <c r="AX1848" i="1"/>
  <c r="AX1020" i="1"/>
  <c r="AX1205" i="1"/>
  <c r="AX148" i="1"/>
  <c r="AX990" i="1"/>
  <c r="AX837" i="1"/>
  <c r="AX228" i="1"/>
  <c r="AX2016" i="1"/>
  <c r="AX1468" i="1"/>
  <c r="AX160" i="1"/>
  <c r="AX1491" i="1"/>
  <c r="AX707" i="1"/>
  <c r="AX453" i="1"/>
  <c r="AX1314" i="1"/>
  <c r="AX1792" i="1"/>
  <c r="AX1464" i="1"/>
  <c r="AX1375" i="1"/>
  <c r="AX1986" i="1"/>
  <c r="AX2152" i="1"/>
  <c r="AX1462" i="1"/>
  <c r="AX1416" i="1"/>
  <c r="AX1128" i="1"/>
  <c r="AX2163" i="1"/>
  <c r="AX2161" i="1"/>
  <c r="AX1125" i="1"/>
  <c r="AX2049" i="1"/>
  <c r="AX481" i="1"/>
  <c r="AX1475" i="1"/>
  <c r="AX367" i="1"/>
  <c r="AX1707" i="1"/>
  <c r="AX1135" i="1"/>
  <c r="AX2116" i="1"/>
  <c r="AX368" i="1"/>
  <c r="AX1744" i="1"/>
  <c r="AX1820" i="1"/>
  <c r="AX964" i="1"/>
  <c r="AX378" i="1"/>
  <c r="AX1471" i="1"/>
  <c r="AX689" i="1"/>
  <c r="AX171" i="1"/>
  <c r="AX479" i="1"/>
  <c r="AX2005" i="1"/>
  <c r="AX1821" i="1"/>
  <c r="AX1407" i="1"/>
  <c r="AX263" i="1"/>
  <c r="AX943" i="1"/>
  <c r="AX809" i="1"/>
  <c r="AX852" i="1"/>
  <c r="AX1156" i="1"/>
  <c r="AX1673" i="1"/>
  <c r="AX1590" i="1"/>
  <c r="AX478" i="1"/>
  <c r="AX1927" i="1"/>
  <c r="AX1957" i="1"/>
  <c r="AX1637" i="1"/>
  <c r="AX794" i="1"/>
  <c r="AX1420" i="1"/>
  <c r="AX1698" i="1"/>
  <c r="AX544" i="1"/>
  <c r="AX916" i="1"/>
  <c r="AX1798" i="1"/>
  <c r="AX1455" i="1"/>
  <c r="AX1827" i="1"/>
  <c r="AX1264" i="1"/>
  <c r="AX2100" i="1"/>
  <c r="AX3" i="1"/>
  <c r="AX665" i="1"/>
  <c r="AX1785" i="1"/>
  <c r="AX473" i="1"/>
  <c r="AX1714" i="1"/>
  <c r="AX1131" i="1"/>
  <c r="AX307" i="1"/>
  <c r="AX2143" i="1"/>
  <c r="AX1104" i="1"/>
  <c r="AX2074" i="1"/>
  <c r="AX176" i="1"/>
  <c r="AX329" i="1"/>
  <c r="AX11" i="1"/>
  <c r="AX528" i="1"/>
  <c r="AX1522" i="1"/>
  <c r="AX1769" i="1"/>
  <c r="AX402" i="1"/>
  <c r="AX297" i="1"/>
  <c r="AX1548" i="1"/>
  <c r="AX1204" i="1"/>
  <c r="AX1294" i="1"/>
  <c r="AX592" i="1"/>
  <c r="AX1034" i="1"/>
  <c r="AX788" i="1"/>
  <c r="AX1465" i="1"/>
  <c r="AX1875" i="1"/>
  <c r="AX552" i="1"/>
  <c r="AX1538" i="1"/>
  <c r="AX1446" i="1"/>
  <c r="AX1923" i="1"/>
  <c r="AX923" i="1"/>
  <c r="AX1753" i="1"/>
  <c r="AX403" i="1"/>
  <c r="AX1514" i="1"/>
  <c r="AX412" i="1"/>
  <c r="AX785" i="1"/>
  <c r="AX1211" i="1"/>
  <c r="AX174" i="1"/>
  <c r="AX334" i="1"/>
  <c r="AX944" i="1"/>
  <c r="AX654" i="1"/>
  <c r="AX419" i="1"/>
  <c r="AX1038" i="1"/>
  <c r="AX221" i="1"/>
  <c r="AX1489" i="1"/>
  <c r="AX1182" i="1"/>
  <c r="AX2103" i="1"/>
  <c r="AX1711" i="1"/>
  <c r="AX1624" i="1"/>
  <c r="AX1311" i="1"/>
  <c r="AX667" i="1"/>
  <c r="AX616" i="1"/>
  <c r="AX92" i="1"/>
  <c r="AX1081" i="1"/>
  <c r="AX1990" i="1"/>
  <c r="AX54" i="1"/>
  <c r="AX1791" i="1"/>
  <c r="AX1306" i="1"/>
  <c r="AX1262" i="1"/>
  <c r="AX158" i="1"/>
  <c r="AX1890" i="1"/>
  <c r="AX1075" i="1"/>
  <c r="AX1597" i="1"/>
  <c r="AX1253" i="1"/>
  <c r="AX1880" i="1"/>
  <c r="AX428" i="1"/>
  <c r="AX1972" i="1"/>
  <c r="AX2156" i="1"/>
  <c r="AX285" i="1"/>
  <c r="AX2077" i="1"/>
  <c r="AX96" i="1"/>
  <c r="AX2000" i="1"/>
  <c r="AX603" i="1"/>
  <c r="AX2111" i="1"/>
  <c r="AX1079" i="1"/>
  <c r="AX1008" i="1"/>
  <c r="AX965" i="1"/>
  <c r="AX780" i="1"/>
  <c r="AX1077" i="1"/>
  <c r="AX1439" i="1"/>
  <c r="AX1528" i="1"/>
  <c r="AX1409" i="1"/>
  <c r="AX491" i="1"/>
  <c r="AX420" i="1"/>
  <c r="AX421" i="1"/>
  <c r="AX336" i="1"/>
  <c r="AX1084" i="1"/>
  <c r="AX1124" i="1"/>
  <c r="AX2044" i="1"/>
  <c r="AX975" i="1"/>
  <c r="AX161" i="1"/>
  <c r="AX1377" i="1"/>
  <c r="AX1411" i="1"/>
  <c r="AX1640" i="1"/>
  <c r="AX238" i="1"/>
  <c r="AX385" i="1"/>
  <c r="AX291" i="1"/>
  <c r="AX609" i="1"/>
  <c r="AX8" i="1"/>
  <c r="AX1925" i="1"/>
  <c r="AX1344" i="1"/>
  <c r="AX1447" i="1"/>
  <c r="AX1215" i="1"/>
  <c r="AX77" i="1"/>
  <c r="AX949" i="1"/>
  <c r="AX731" i="1"/>
  <c r="AX393" i="1"/>
  <c r="AX913" i="1"/>
  <c r="AX776" i="1"/>
  <c r="AX798" i="1"/>
  <c r="AX504" i="1"/>
  <c r="AX26" i="1"/>
  <c r="AX1315" i="1"/>
  <c r="AX703" i="1"/>
  <c r="AX1146" i="1"/>
  <c r="AX1252" i="1"/>
  <c r="AX970" i="1"/>
  <c r="AX1882" i="1"/>
  <c r="AX241" i="1"/>
  <c r="AX1507" i="1"/>
  <c r="AX976" i="1"/>
  <c r="AX1029" i="1"/>
  <c r="AX727" i="1"/>
  <c r="AX1042" i="1"/>
  <c r="AX843" i="1"/>
  <c r="AX132" i="1"/>
  <c r="AX1616" i="1"/>
  <c r="AX1325" i="1"/>
  <c r="AX203" i="1"/>
  <c r="AX958" i="1"/>
  <c r="AX1944" i="1"/>
  <c r="AX2042" i="1"/>
  <c r="AX1363" i="1"/>
  <c r="AX1384" i="1"/>
  <c r="AX231" i="1"/>
  <c r="AX1210" i="1"/>
  <c r="AX1916" i="1"/>
  <c r="AX252" i="1"/>
  <c r="AX1871" i="1"/>
  <c r="AX773" i="1"/>
  <c r="AX624" i="1"/>
  <c r="AX1393" i="1"/>
  <c r="AX993" i="1"/>
  <c r="AX302" i="1"/>
  <c r="AX600" i="1"/>
  <c r="AX1155" i="1"/>
  <c r="AX1149" i="1"/>
  <c r="AX2097" i="1"/>
  <c r="AX1895" i="1"/>
  <c r="AX246" i="1"/>
  <c r="AX1903" i="1"/>
  <c r="AX1339" i="1"/>
  <c r="AX1671" i="1"/>
  <c r="AX1854" i="1"/>
  <c r="AX1811" i="1"/>
  <c r="AX821" i="1"/>
  <c r="AX939" i="1"/>
  <c r="AX1241" i="1"/>
  <c r="AX150" i="1"/>
  <c r="AX107" i="1"/>
  <c r="AX1385" i="1"/>
  <c r="AX298" i="1"/>
  <c r="AX1856" i="1"/>
  <c r="AX2064" i="1"/>
  <c r="AX540" i="1"/>
  <c r="AX1459" i="1"/>
  <c r="AX1815" i="1"/>
  <c r="AX1831" i="1"/>
  <c r="AX1040" i="1"/>
  <c r="AX1705" i="1"/>
  <c r="AX1073" i="1"/>
  <c r="AX2073" i="1"/>
  <c r="AX1796" i="1"/>
  <c r="AX1228" i="1"/>
  <c r="AX114" i="1"/>
  <c r="AX1685" i="1"/>
  <c r="AX1273" i="1"/>
  <c r="AX310" i="1"/>
  <c r="AX1261" i="1"/>
  <c r="AX1594" i="1"/>
  <c r="AX217" i="1"/>
  <c r="AX1803" i="1"/>
  <c r="AX1947" i="1"/>
  <c r="AX324" i="1"/>
  <c r="AX948" i="1"/>
  <c r="AX1599" i="1"/>
  <c r="AX38" i="1"/>
  <c r="AX467" i="1"/>
  <c r="AX1524" i="1"/>
  <c r="AX1151" i="1"/>
  <c r="AX1539" i="1"/>
  <c r="AX950" i="1"/>
  <c r="AX214" i="1"/>
  <c r="AX824" i="1"/>
  <c r="AX1433" i="1"/>
  <c r="AX1914" i="1"/>
  <c r="AX47" i="1"/>
  <c r="AX374" i="1"/>
  <c r="AX597" i="1"/>
  <c r="AX1869" i="1"/>
  <c r="AX1394" i="1"/>
  <c r="AX887" i="1"/>
  <c r="AX2155" i="1"/>
  <c r="AX162" i="1"/>
  <c r="AX697" i="1"/>
  <c r="AX1482" i="1"/>
  <c r="AX1600" i="1"/>
  <c r="AX1541" i="1"/>
  <c r="AX1145" i="1"/>
  <c r="AX1761" i="1"/>
  <c r="AX190" i="1"/>
  <c r="AX1330" i="1"/>
  <c r="AX921" i="1"/>
  <c r="AX1221" i="1"/>
  <c r="AX1844" i="1"/>
  <c r="AX1403" i="1"/>
  <c r="AX253" i="1"/>
  <c r="AX888" i="1"/>
  <c r="AX154" i="1"/>
  <c r="AX1231" i="1"/>
  <c r="AX425" i="1"/>
  <c r="AX666" i="1"/>
  <c r="AX749" i="1"/>
  <c r="AX1349" i="1"/>
  <c r="AX2090" i="1"/>
  <c r="AX920" i="1"/>
  <c r="AX883" i="1"/>
  <c r="AX1902" i="1"/>
  <c r="AX23" i="1"/>
  <c r="AX219" i="1"/>
  <c r="AX2082" i="1"/>
  <c r="AX1506" i="1"/>
  <c r="AX613" i="1"/>
  <c r="AX668" i="1"/>
  <c r="AX356" i="1"/>
  <c r="AX857" i="1"/>
  <c r="AX953" i="1"/>
  <c r="AX1910" i="1"/>
  <c r="AX1784" i="1"/>
  <c r="AX1085" i="1"/>
  <c r="AX960" i="1"/>
  <c r="AX443" i="1"/>
  <c r="AX1229" i="1"/>
  <c r="AX343" i="1"/>
  <c r="AX104" i="1"/>
  <c r="AX276" i="1"/>
  <c r="AX1729" i="1"/>
  <c r="AX118" i="1"/>
  <c r="AX209" i="1"/>
  <c r="AX1942" i="1"/>
  <c r="AX558" i="1"/>
  <c r="AX1188" i="1"/>
  <c r="AX1935" i="1"/>
  <c r="AX1032" i="1"/>
  <c r="AX2101" i="1"/>
  <c r="AX2098" i="1"/>
  <c r="AX1732" i="1"/>
  <c r="AX2123" i="1"/>
  <c r="AX1978" i="1"/>
  <c r="AX1206" i="1"/>
  <c r="AX1589" i="1"/>
  <c r="AX2006" i="1"/>
  <c r="AX996" i="1"/>
  <c r="AX498" i="1"/>
  <c r="AX2158" i="1"/>
  <c r="AX1545" i="1"/>
  <c r="AX1569" i="1"/>
  <c r="AX1572" i="1"/>
  <c r="AX255" i="1"/>
  <c r="AX2026" i="1"/>
  <c r="AX180" i="1"/>
  <c r="AX130" i="1"/>
  <c r="AX2010" i="1"/>
  <c r="AX76" i="1"/>
  <c r="AX1719" i="1"/>
  <c r="AX1566" i="1"/>
  <c r="AX277" i="1"/>
  <c r="AX1958" i="1"/>
  <c r="AX1143" i="1"/>
  <c r="AX615" i="1"/>
  <c r="AX1879" i="1"/>
  <c r="AX320" i="1"/>
  <c r="AX1494" i="1"/>
  <c r="AX1184" i="1"/>
  <c r="AX1251" i="1"/>
  <c r="AX606" i="1"/>
  <c r="AX1313" i="1"/>
  <c r="AX1804" i="1"/>
  <c r="AX1392" i="1"/>
  <c r="AX1718" i="1"/>
  <c r="AX1824" i="1"/>
  <c r="AX693" i="1"/>
  <c r="AX1090" i="1"/>
  <c r="AX1172" i="1"/>
  <c r="AX646" i="1"/>
  <c r="AX1544" i="1"/>
  <c r="AX1341" i="1"/>
  <c r="AX37" i="1"/>
  <c r="AX2144" i="1"/>
  <c r="AX1659" i="1"/>
  <c r="AX283" i="1"/>
  <c r="AX954" i="1"/>
  <c r="AX525" i="1"/>
  <c r="AX1357" i="1"/>
  <c r="AX444" i="1"/>
  <c r="AX1777" i="1"/>
  <c r="AX1865" i="1"/>
  <c r="AX1601" i="1"/>
  <c r="AX1520" i="1"/>
  <c r="AX1478" i="1"/>
  <c r="AX59" i="1"/>
  <c r="AX1770" i="1"/>
  <c r="AX1453" i="1"/>
  <c r="AX695" i="1"/>
  <c r="AX899" i="1"/>
  <c r="AX1338" i="1"/>
  <c r="AX243" i="1"/>
  <c r="AX1511" i="1"/>
  <c r="AX812" i="1"/>
  <c r="AX1276" i="1"/>
  <c r="AX258" i="1"/>
  <c r="AX279" i="1"/>
  <c r="AX885" i="1"/>
  <c r="AX1876" i="1"/>
  <c r="AX1632" i="1"/>
  <c r="AX1571" i="1"/>
  <c r="AX1163" i="1"/>
  <c r="AX1436" i="1"/>
  <c r="AX1893" i="1"/>
  <c r="AX270" i="1"/>
  <c r="AX1834" i="1"/>
  <c r="AX864" i="1"/>
  <c r="AX816" i="1"/>
  <c r="AX1717" i="1"/>
  <c r="AX1111" i="1"/>
  <c r="AX1302" i="1"/>
  <c r="AX196" i="1"/>
  <c r="AX696" i="1"/>
  <c r="AX661" i="1"/>
  <c r="AX931" i="1"/>
  <c r="AX2038" i="1"/>
  <c r="AX550" i="1"/>
  <c r="AX903" i="1"/>
  <c r="AX1891" i="1"/>
  <c r="AX1102" i="1"/>
  <c r="AX135" i="1"/>
  <c r="AX337" i="1"/>
  <c r="AX344" i="1"/>
  <c r="AX131" i="1"/>
  <c r="AX511" i="1"/>
  <c r="AX1331" i="1"/>
  <c r="AX1247" i="1"/>
  <c r="AX983" i="1"/>
  <c r="AX1817" i="1"/>
  <c r="AX1280" i="1"/>
  <c r="AX22" i="1"/>
  <c r="AX596" i="1"/>
  <c r="AX1677" i="1"/>
  <c r="AX591" i="1"/>
  <c r="AX599" i="1"/>
  <c r="AX1343" i="1"/>
  <c r="AX838" i="1"/>
  <c r="AX685" i="1"/>
  <c r="AX1961" i="1"/>
  <c r="AX1300" i="1"/>
  <c r="AX1405" i="1"/>
  <c r="AX507" i="1"/>
  <c r="AX213" i="1"/>
  <c r="AX1322" i="1"/>
  <c r="AX637" i="1"/>
  <c r="AX2140" i="1"/>
  <c r="AX184" i="1"/>
  <c r="AX1593" i="1"/>
  <c r="AX488" i="1"/>
  <c r="AX684" i="1"/>
  <c r="AX987" i="1"/>
  <c r="AX1067" i="1"/>
  <c r="AX1006" i="1"/>
  <c r="AX83" i="1"/>
  <c r="AX248" i="1"/>
  <c r="AX1022" i="1"/>
  <c r="AX1672" i="1"/>
  <c r="AX566" i="1"/>
  <c r="AX81" i="1"/>
  <c r="AX1725" i="1"/>
  <c r="AX539" i="1"/>
  <c r="AX418" i="1"/>
  <c r="AX1660" i="1"/>
  <c r="AX595" i="1"/>
  <c r="AX986" i="1"/>
  <c r="AX1922" i="1"/>
  <c r="AX2084" i="1"/>
  <c r="AX1148" i="1"/>
  <c r="AX1381" i="1"/>
  <c r="AX1642" i="1"/>
  <c r="AX153" i="1"/>
  <c r="AX1380" i="1"/>
  <c r="AX1160" i="1"/>
  <c r="AX1836" i="1"/>
  <c r="AX908" i="1"/>
  <c r="AX716" i="1"/>
  <c r="AX1897" i="1"/>
  <c r="AX1378" i="1"/>
  <c r="AX889" i="1"/>
  <c r="AX966" i="1"/>
  <c r="AX1419" i="1"/>
  <c r="AX1373" i="1"/>
  <c r="AX1477" i="1"/>
  <c r="AX99" i="1"/>
  <c r="AX1316" i="1"/>
  <c r="AX1059" i="1"/>
  <c r="AX1435" i="1"/>
  <c r="AX457" i="1"/>
  <c r="AX1896" i="1"/>
  <c r="AX1726" i="1"/>
  <c r="AX40" i="1"/>
  <c r="AX942" i="1"/>
  <c r="AX468" i="1"/>
  <c r="AX1568" i="1"/>
  <c r="AX581" i="1"/>
  <c r="AX1140" i="1"/>
  <c r="AX159" i="1"/>
  <c r="AX1481" i="1"/>
  <c r="AX664" i="1"/>
  <c r="AX648" i="1"/>
  <c r="AX456" i="1"/>
  <c r="AX1840" i="1"/>
  <c r="AX1052" i="1"/>
  <c r="AX580" i="1"/>
  <c r="AX5" i="1"/>
  <c r="AX644" i="1"/>
  <c r="AX1628" i="1"/>
  <c r="AX823" i="1"/>
  <c r="AX353" i="1"/>
  <c r="AX2072" i="1"/>
  <c r="AX147" i="1"/>
  <c r="AX1484" i="1"/>
  <c r="AX256" i="1"/>
  <c r="AX264" i="1"/>
  <c r="AX306" i="1"/>
  <c r="AX1136" i="1"/>
  <c r="AX2104" i="1"/>
  <c r="AX1952" i="1"/>
  <c r="AX803" i="1"/>
  <c r="AX1091" i="1"/>
  <c r="AX1774" i="1"/>
  <c r="AX2106" i="1"/>
  <c r="AX1133" i="1"/>
  <c r="AX1127" i="1"/>
  <c r="AX191" i="1"/>
  <c r="AX1549" i="1"/>
  <c r="AX578" i="1"/>
  <c r="AX450" i="1"/>
  <c r="AX1092" i="1"/>
  <c r="AX1212" i="1"/>
  <c r="AX1297" i="1"/>
  <c r="AX1816" i="1"/>
  <c r="AX767" i="1"/>
  <c r="AX18" i="1"/>
  <c r="AX1064" i="1"/>
  <c r="AX1662" i="1"/>
  <c r="AX459" i="1"/>
  <c r="AX87" i="1"/>
  <c r="AX820" i="1"/>
  <c r="AX1930" i="1"/>
  <c r="AX1431" i="1"/>
  <c r="AX2120" i="1"/>
  <c r="AX1037" i="1"/>
  <c r="AX332" i="1"/>
  <c r="AX463" i="1"/>
  <c r="AX1627" i="1"/>
  <c r="AX1255" i="1"/>
  <c r="AX1389" i="1"/>
  <c r="AX408" i="1"/>
  <c r="AX1220" i="1"/>
  <c r="AX1323" i="1"/>
  <c r="AX683" i="1"/>
  <c r="AX438" i="1"/>
  <c r="AX984" i="1"/>
  <c r="AX1137" i="1"/>
  <c r="AX2130" i="1"/>
  <c r="AX778" i="1"/>
  <c r="AX934" i="1"/>
  <c r="AX143" i="1"/>
  <c r="AX845" i="1"/>
  <c r="AX1505" i="1"/>
  <c r="AX1736" i="1"/>
  <c r="AX1775" i="1"/>
  <c r="AX912" i="1"/>
  <c r="AX1609" i="1"/>
  <c r="AX206" i="1"/>
  <c r="AX1356" i="1"/>
  <c r="AX2009" i="1"/>
  <c r="AX30" i="1"/>
  <c r="AX1502" i="1"/>
  <c r="AX1626" i="1"/>
  <c r="AX234" i="1"/>
  <c r="AX1610" i="1"/>
  <c r="AX1650" i="1"/>
  <c r="AX1683" i="1"/>
  <c r="AX2089" i="1"/>
  <c r="AX1973" i="1"/>
  <c r="AX1361" i="1"/>
  <c r="AX779" i="1"/>
  <c r="AX1618" i="1"/>
  <c r="AX626" i="1"/>
  <c r="AX169" i="1"/>
  <c r="AX33" i="1"/>
  <c r="AX396" i="1"/>
  <c r="AX333" i="1"/>
  <c r="AX2134" i="1"/>
  <c r="AX430" i="1"/>
  <c r="AX123" i="1"/>
  <c r="AX1364" i="1"/>
  <c r="AX249" i="1"/>
  <c r="AX316" i="1"/>
  <c r="AX543" i="1"/>
  <c r="AX1702" i="1"/>
  <c r="AX817" i="1"/>
  <c r="AX1611" i="1"/>
  <c r="AX2148" i="1"/>
  <c r="AX1397" i="1"/>
  <c r="AX1263" i="1"/>
  <c r="AX1993" i="1"/>
  <c r="AX1822" i="1"/>
  <c r="AX846" i="1"/>
  <c r="AX1449" i="1"/>
  <c r="AX935" i="1"/>
  <c r="AX1537" i="1"/>
  <c r="AX2057" i="1"/>
  <c r="AX745" i="1"/>
  <c r="AX74" i="1"/>
  <c r="AX1837" i="1"/>
  <c r="AX859" i="1"/>
  <c r="AX710" i="1"/>
  <c r="AX891" i="1"/>
  <c r="AX670" i="1"/>
  <c r="AX2021" i="1"/>
  <c r="AX1095" i="1"/>
  <c r="AX1271" i="1"/>
  <c r="AX1472" i="1"/>
  <c r="AX1060" i="1"/>
  <c r="AX563" i="1"/>
  <c r="AX542" i="1"/>
  <c r="AX1463" i="1"/>
  <c r="AX1434" i="1"/>
  <c r="AX492" i="1"/>
  <c r="AX471" i="1"/>
  <c r="AX1089" i="1"/>
  <c r="AX71" i="1"/>
  <c r="AX1019" i="1"/>
  <c r="AX397" i="1"/>
  <c r="AX660" i="1"/>
  <c r="AX1652" i="1"/>
  <c r="AX1700" i="1"/>
  <c r="AX1055" i="1"/>
  <c r="AX583" i="1"/>
  <c r="AX1209" i="1"/>
  <c r="AX2168" i="1"/>
  <c r="AX1372" i="1"/>
  <c r="AX1076" i="1"/>
  <c r="AX1862" i="1"/>
  <c r="AX1021" i="1"/>
  <c r="AX1513" i="1"/>
  <c r="AX1606" i="1"/>
  <c r="AX1794" i="1"/>
  <c r="AX205" i="1"/>
  <c r="AX1072" i="1"/>
  <c r="AX1114" i="1"/>
  <c r="AX772" i="1"/>
  <c r="AX2125" i="1"/>
  <c r="AX1608" i="1"/>
  <c r="AX21" i="1"/>
  <c r="AX860" i="1"/>
  <c r="AX250" i="1"/>
  <c r="AX137" i="1"/>
  <c r="AX2154" i="1"/>
  <c r="AX681" i="1"/>
  <c r="AX311" i="1"/>
  <c r="AX704" i="1"/>
  <c r="AX569" i="1"/>
  <c r="AX1157" i="1"/>
  <c r="AX955" i="1"/>
  <c r="AX500" i="1"/>
  <c r="AX366" i="1"/>
  <c r="AX2160" i="1"/>
  <c r="AX1123" i="1"/>
  <c r="AX1788" i="1"/>
  <c r="AX1285" i="1"/>
  <c r="AX1853" i="1"/>
  <c r="AX1763" i="1"/>
  <c r="AX193" i="1"/>
  <c r="AX1807" i="1"/>
  <c r="AX586" i="1"/>
  <c r="AX2051" i="1"/>
  <c r="AX1956" i="1"/>
  <c r="AX93" i="1"/>
  <c r="AX765" i="1"/>
  <c r="AX1715" i="1"/>
  <c r="AX64" i="1"/>
  <c r="AX1116" i="1"/>
  <c r="AX1835" i="1"/>
  <c r="AX181" i="1"/>
  <c r="AX1536" i="1"/>
  <c r="AX1345" i="1"/>
  <c r="AX1004" i="1"/>
  <c r="AX2066" i="1"/>
  <c r="AX1587" i="1"/>
  <c r="AX1005" i="1"/>
  <c r="AX1398" i="1"/>
  <c r="AX1703" i="1"/>
  <c r="AX1987" i="1"/>
  <c r="AX449" i="1"/>
  <c r="AX90" i="1"/>
  <c r="AX2040" i="1"/>
  <c r="AX1233" i="1"/>
  <c r="AX892" i="1"/>
  <c r="AX411" i="1"/>
  <c r="AX1531" i="1"/>
  <c r="AX1712" i="1"/>
  <c r="AX1186" i="1"/>
  <c r="AX1051" i="1"/>
  <c r="AX1565" i="1"/>
  <c r="AX634" i="1"/>
  <c r="AX1996" i="1"/>
  <c r="AX273" i="1"/>
  <c r="AX1497" i="1"/>
  <c r="AX1033" i="1"/>
  <c r="AX1012" i="1"/>
  <c r="AX1047" i="1"/>
  <c r="AX897" i="1"/>
  <c r="AX1308" i="1"/>
  <c r="AX360" i="1"/>
  <c r="AX762" i="1"/>
  <c r="AX1353" i="1"/>
  <c r="AX688" i="1"/>
  <c r="AX128" i="1"/>
  <c r="AX572" i="1"/>
  <c r="AX1509" i="1"/>
  <c r="AX677" i="1"/>
  <c r="AX2110" i="1"/>
  <c r="AX170" i="1"/>
  <c r="AX189" i="1"/>
  <c r="AX16" i="1"/>
  <c r="AX2112" i="1"/>
  <c r="AX1951" i="1"/>
  <c r="AX1886" i="1"/>
  <c r="AX413" i="1"/>
  <c r="AX1731" i="1"/>
  <c r="AX2035" i="1"/>
  <c r="AX1203" i="1"/>
  <c r="AX272" i="1"/>
  <c r="AX2115" i="1"/>
  <c r="AX522" i="1"/>
  <c r="AX702" i="1"/>
  <c r="AX879" i="1"/>
  <c r="AX497" i="1"/>
  <c r="AX653" i="1"/>
  <c r="AX139" i="1"/>
  <c r="AX372" i="1"/>
  <c r="AX2087" i="1"/>
  <c r="AX980" i="1"/>
  <c r="AX1106" i="1"/>
  <c r="AX917" i="1"/>
  <c r="AX1955" i="1"/>
  <c r="AX1868" i="1"/>
  <c r="AX122" i="1"/>
  <c r="AX1561" i="1"/>
  <c r="AX1680" i="1"/>
  <c r="AX17" i="1"/>
  <c r="AX371" i="1"/>
  <c r="AX1466" i="1"/>
  <c r="AX452" i="1"/>
  <c r="AX79" i="1"/>
  <c r="AX1452" i="1"/>
  <c r="AX1441" i="1"/>
  <c r="AX1257" i="1"/>
  <c r="AX1861" i="1"/>
  <c r="AX565" i="1"/>
  <c r="AX1892" i="1"/>
  <c r="AX1693" i="1"/>
  <c r="AX777" i="1"/>
  <c r="AX632" i="1"/>
  <c r="AX1003" i="1"/>
  <c r="AX2039" i="1"/>
  <c r="AX959" i="1"/>
  <c r="AX1192" i="1"/>
  <c r="AX1562" i="1"/>
  <c r="AX1646" i="1"/>
  <c r="AX1918" i="1"/>
  <c r="AX1370" i="1"/>
  <c r="AX1198" i="1"/>
  <c r="AX2012" i="1"/>
  <c r="AX1219" i="1"/>
  <c r="AX1479" i="1"/>
  <c r="AX2172" i="1"/>
  <c r="AX2095" i="1"/>
  <c r="AX849" i="1"/>
  <c r="AX226" i="1"/>
  <c r="AX1518" i="1"/>
  <c r="AX748" i="1"/>
  <c r="AX436" i="1"/>
  <c r="AX906" i="1"/>
  <c r="AX392" i="1"/>
  <c r="AX2034" i="1"/>
  <c r="AX709" i="1"/>
  <c r="AX2169" i="1"/>
  <c r="AX2007" i="1"/>
  <c r="AX663" i="1"/>
  <c r="AX1959" i="1"/>
  <c r="AX2092" i="1"/>
  <c r="AX6" i="1"/>
  <c r="AX1638" i="1"/>
  <c r="AX85" i="1"/>
  <c r="AX513" i="1"/>
  <c r="AX873" i="1"/>
  <c r="AX1727" i="1"/>
  <c r="AX1371" i="1"/>
  <c r="AX1749" i="1"/>
  <c r="AX1002" i="1"/>
  <c r="AX1554" i="1"/>
  <c r="AX1679" i="1"/>
  <c r="AX893" i="1"/>
  <c r="AX872" i="1"/>
  <c r="AX1591" i="1"/>
  <c r="AX771" i="1"/>
  <c r="AX1768" i="1"/>
  <c r="AX503" i="1"/>
  <c r="AX1181" i="1"/>
  <c r="AX290" i="1"/>
  <c r="AX881" i="1"/>
  <c r="AX1758" i="1"/>
  <c r="AX2018" i="1"/>
  <c r="AX220" i="1"/>
  <c r="AX875" i="1"/>
  <c r="AX978" i="1"/>
  <c r="AX101" i="1"/>
  <c r="AX1991" i="1"/>
  <c r="AX804" i="1"/>
  <c r="AX617" i="1"/>
  <c r="AX1527" i="1"/>
  <c r="AX1087" i="1"/>
  <c r="AX1065" i="1"/>
  <c r="AX82" i="1"/>
  <c r="AX1427" i="1"/>
  <c r="AX924" i="1"/>
  <c r="AX202" i="1"/>
  <c r="AX1499" i="1"/>
  <c r="AX63" i="1"/>
  <c r="AX947" i="1"/>
  <c r="AX535" i="1"/>
  <c r="AX1818" i="1"/>
  <c r="AX1166" i="1"/>
  <c r="AX486" i="1"/>
  <c r="AX1595" i="1"/>
  <c r="AX1802" i="1"/>
  <c r="AX1560" i="1"/>
  <c r="AX1267" i="1"/>
  <c r="AX1682" i="1"/>
  <c r="AX836" i="1"/>
  <c r="AX1695" i="1"/>
  <c r="AX78" i="1"/>
  <c r="AX2076" i="1"/>
  <c r="AX769" i="1"/>
  <c r="AX1519" i="1"/>
  <c r="AX1180" i="1"/>
  <c r="AX233" i="1"/>
  <c r="AX223" i="1"/>
  <c r="AX884" i="1"/>
  <c r="AX929" i="1"/>
  <c r="AX1161" i="1"/>
  <c r="AX1232" i="1"/>
  <c r="AX1159" i="1"/>
  <c r="AX134" i="1"/>
  <c r="AX1132" i="1"/>
  <c r="AX2126" i="1"/>
  <c r="AX652" i="1"/>
  <c r="AX386" i="1"/>
  <c r="AX1417" i="1"/>
  <c r="AX2171" i="1"/>
  <c r="AX1998" i="1"/>
  <c r="AX1781" i="1"/>
  <c r="AX1425" i="1"/>
  <c r="AX2091" i="1"/>
  <c r="AX1213" i="1"/>
  <c r="AX858" i="1"/>
  <c r="AX151" i="1"/>
  <c r="AX2055" i="1"/>
  <c r="AX1559" i="1"/>
  <c r="AX41" i="1"/>
  <c r="AX1292" i="1"/>
  <c r="AX414" i="1"/>
  <c r="AX157" i="1"/>
  <c r="AX1193" i="1"/>
  <c r="AX1342" i="1"/>
  <c r="AX325" i="1"/>
  <c r="AX2060" i="1"/>
  <c r="AX735" i="1"/>
  <c r="AX573" i="1"/>
  <c r="AX643" i="1"/>
  <c r="AX426" i="1"/>
  <c r="AX495" i="1"/>
  <c r="AX1185" i="1"/>
  <c r="AX165" i="1"/>
  <c r="AX398" i="1"/>
  <c r="AX861" i="1"/>
  <c r="AX1704" i="1"/>
  <c r="AX2048" i="1"/>
  <c r="AX1456" i="1"/>
  <c r="AX1583" i="1"/>
  <c r="AX1216" i="1"/>
  <c r="AX1444" i="1"/>
  <c r="AX770" i="1"/>
  <c r="AX1046" i="1"/>
  <c r="AX1470" i="1"/>
  <c r="AX462" i="1"/>
  <c r="AX1295" i="1"/>
  <c r="AX1036" i="1"/>
  <c r="AX870" i="1"/>
  <c r="AX642" i="1"/>
  <c r="AX195" i="1"/>
  <c r="AX598" i="1"/>
  <c r="AX55" i="1"/>
  <c r="AX1809" i="1"/>
  <c r="AX523" i="1"/>
  <c r="AX1997" i="1"/>
  <c r="AX1963" i="1"/>
  <c r="AX2036" i="1"/>
  <c r="AX149" i="1"/>
  <c r="AX1317" i="1"/>
  <c r="AX2166" i="1"/>
  <c r="AX641" i="1"/>
  <c r="AX848" i="1"/>
  <c r="AX682" i="1"/>
  <c r="AX2124" i="1"/>
  <c r="AX1130" i="1"/>
  <c r="AX155" i="1"/>
  <c r="AX755" i="1"/>
  <c r="AX1970" i="1"/>
  <c r="AX1558" i="1"/>
  <c r="AX691" i="1"/>
  <c r="AX825" i="1"/>
  <c r="AX1279" i="1"/>
  <c r="AX1859" i="1"/>
  <c r="AX1812" i="1"/>
  <c r="AX734" i="1"/>
  <c r="AX440" i="1"/>
  <c r="AX865" i="1"/>
  <c r="AX1669" i="1"/>
  <c r="AX136" i="1"/>
  <c r="AX88" i="1"/>
  <c r="AX930" i="1"/>
  <c r="AX561" i="1"/>
  <c r="AX1152" i="1"/>
  <c r="AX178" i="1"/>
  <c r="AX618" i="1"/>
  <c r="AX1335" i="1"/>
  <c r="AX1097" i="1"/>
  <c r="AX1098" i="1"/>
  <c r="AX1713" i="1"/>
  <c r="AX1870" i="1"/>
  <c r="AX512" i="1"/>
  <c r="AX2085" i="1"/>
  <c r="AX1096" i="1"/>
  <c r="AX633" i="1"/>
  <c r="AX1516" i="1"/>
  <c r="AX34" i="1"/>
  <c r="AX839" i="1"/>
  <c r="AX2105" i="1"/>
  <c r="AX384" i="1"/>
  <c r="AX1450" i="1"/>
  <c r="AX1751" i="1"/>
  <c r="AX265" i="1"/>
  <c r="AX797" i="1"/>
  <c r="AX1501" i="1"/>
  <c r="AX69" i="1"/>
  <c r="AX1623" i="1"/>
  <c r="AX2013" i="1"/>
  <c r="AX1580" i="1"/>
  <c r="AX1406" i="1"/>
  <c r="AX409" i="1"/>
  <c r="AX974" i="1"/>
  <c r="AX110" i="1"/>
  <c r="AX404" i="1"/>
  <c r="AX327" i="1"/>
  <c r="AX671" i="1"/>
  <c r="AX1457" i="1"/>
  <c r="AX340" i="1"/>
  <c r="AX1754" i="1"/>
  <c r="AX1604" i="1"/>
  <c r="AX1631" i="1"/>
  <c r="AX1281" i="1"/>
  <c r="AX145" i="1"/>
  <c r="AX1390" i="1"/>
  <c r="AX2056" i="1"/>
  <c r="AX433" i="1"/>
  <c r="AX1992" i="1"/>
  <c r="AX1625" i="1"/>
  <c r="AX1663" i="1"/>
  <c r="AX1167" i="1"/>
  <c r="AX1014" i="1"/>
  <c r="AX715" i="1"/>
  <c r="AX813" i="1"/>
  <c r="AX928" i="1"/>
  <c r="AX2147" i="1"/>
  <c r="AX2071" i="1"/>
  <c r="AX200" i="1"/>
  <c r="AX2022" i="1"/>
  <c r="AX1248" i="1"/>
  <c r="AX1630" i="1"/>
  <c r="AX1222" i="1"/>
  <c r="AX1196" i="1"/>
  <c r="AX1779" i="1"/>
  <c r="AX1858" i="1"/>
  <c r="AX1881" i="1"/>
  <c r="AX712" i="1"/>
  <c r="AX94" i="1"/>
  <c r="AX505" i="1"/>
  <c r="AX13" i="1"/>
  <c r="AX1723" i="1"/>
  <c r="AX1094" i="1"/>
  <c r="AX364" i="1"/>
  <c r="AX387" i="1"/>
  <c r="AX554" i="1"/>
  <c r="AX2096" i="1"/>
  <c r="AX1724" i="1"/>
  <c r="AX458" i="1"/>
  <c r="AX1483" i="1"/>
  <c r="AX1058" i="1"/>
  <c r="AX678" i="1"/>
  <c r="AX1656" i="1"/>
  <c r="AX1404" i="1"/>
  <c r="AX1517" i="1"/>
  <c r="AX2108" i="1"/>
  <c r="AX575" i="1"/>
  <c r="AX700" i="1"/>
  <c r="AX1298" i="1"/>
  <c r="AX2175" i="1"/>
  <c r="AX2150" i="1"/>
  <c r="AX1007" i="1"/>
  <c r="AX1112" i="1"/>
  <c r="AX1668" i="1"/>
  <c r="AX724" i="1"/>
  <c r="AX2050" i="1"/>
  <c r="AX961" i="1"/>
  <c r="AX2170" i="1"/>
  <c r="AX638" i="1"/>
  <c r="AX2086" i="1"/>
  <c r="AX1318" i="1"/>
  <c r="AX400" i="1"/>
  <c r="AX841" i="1"/>
  <c r="AX1367" i="1"/>
  <c r="AX743" i="1"/>
  <c r="AX1142" i="1"/>
  <c r="AX1508" i="1"/>
  <c r="AX945" i="1"/>
  <c r="AX399" i="1"/>
  <c r="AX91" i="1"/>
  <c r="AX1288" i="1"/>
  <c r="AX358" i="1"/>
  <c r="AX775" i="1"/>
  <c r="AX1001" i="1"/>
  <c r="AX464" i="1"/>
  <c r="AX1400" i="1"/>
  <c r="AX1469" i="1"/>
  <c r="AX1244" i="1"/>
  <c r="AX1348" i="1"/>
  <c r="AX1336" i="1"/>
  <c r="AX1641" i="1"/>
  <c r="AX746" i="1"/>
  <c r="AX201" i="1"/>
  <c r="AX2174" i="1"/>
  <c r="AX313" i="1"/>
  <c r="AX124" i="1"/>
  <c r="AX925" i="1"/>
  <c r="AX967" i="1"/>
  <c r="AX281" i="1"/>
  <c r="AX741" i="1"/>
  <c r="AX293" i="1"/>
  <c r="AX1461" i="1"/>
  <c r="AX2142" i="1"/>
  <c r="AX1615" i="1"/>
  <c r="AX322" i="1"/>
  <c r="AX829" i="1"/>
  <c r="AX177" i="1"/>
  <c r="AX86" i="1"/>
  <c r="AX1852" i="1"/>
  <c r="AX1883" i="1"/>
  <c r="AX998" i="1"/>
  <c r="AX1614" i="1"/>
  <c r="AX651" i="1"/>
  <c r="AX1301" i="1"/>
  <c r="AX1334" i="1"/>
  <c r="AX705" i="1"/>
  <c r="AX1701" i="1"/>
  <c r="AX1365" i="1"/>
  <c r="AX1498" i="1"/>
  <c r="AX898" i="1"/>
  <c r="AX1351" i="1"/>
  <c r="AX288" i="1"/>
  <c r="AX1906" i="1"/>
  <c r="AX163" i="1"/>
  <c r="AX723" i="1"/>
  <c r="AX1201" i="1"/>
  <c r="AX1421" i="1"/>
  <c r="AX1696" i="1"/>
  <c r="AX901" i="1"/>
  <c r="AX721" i="1"/>
  <c r="AX111" i="1"/>
  <c r="AX1658" i="1"/>
  <c r="AX424" i="1"/>
  <c r="AX1320" i="1"/>
  <c r="AX14" i="1"/>
  <c r="AX1093" i="1"/>
  <c r="AX2059" i="1"/>
  <c r="AX515" i="1"/>
  <c r="AX1442" i="1"/>
  <c r="AX985" i="1"/>
  <c r="AX1543" i="1"/>
  <c r="AX2031" i="1"/>
  <c r="AX1026" i="1"/>
  <c r="AX62" i="1"/>
  <c r="AX1909" i="1"/>
  <c r="AX2173" i="1"/>
  <c r="AX146" i="1"/>
  <c r="AX1083" i="1"/>
  <c r="AX1592" i="1"/>
  <c r="AX1512" i="1"/>
  <c r="AX792" i="1"/>
  <c r="AX286" i="1"/>
  <c r="AX2075" i="1"/>
  <c r="AX1039" i="1"/>
  <c r="AX982" i="1"/>
  <c r="AX1582" i="1"/>
  <c r="AX1674" i="1"/>
  <c r="AX1430" i="1"/>
  <c r="AX795" i="1"/>
  <c r="AX612" i="1"/>
  <c r="AX534" i="1"/>
  <c r="AX1352" i="1"/>
  <c r="AX1653" i="1"/>
  <c r="AX1988" i="1"/>
  <c r="AX1049" i="1"/>
  <c r="AX1337" i="1"/>
  <c r="AX28" i="1"/>
  <c r="AX1670" i="1"/>
  <c r="AX1451" i="1"/>
  <c r="AX1226" i="1"/>
  <c r="AX354" i="1"/>
  <c r="AX24" i="1"/>
  <c r="AX1259" i="1"/>
  <c r="AX1355" i="1"/>
  <c r="AX1708" i="1"/>
  <c r="AX296" i="1"/>
  <c r="AX432" i="1"/>
  <c r="AX1057" i="1"/>
  <c r="AX1358" i="1"/>
  <c r="AX1793" i="1"/>
  <c r="AX44" i="1"/>
  <c r="AX941" i="1"/>
  <c r="AX768" i="1"/>
  <c r="AX1062" i="1"/>
  <c r="AX1174" i="1"/>
  <c r="AX687" i="1"/>
  <c r="AX262" i="1"/>
  <c r="AX19" i="1"/>
  <c r="AX862" i="1"/>
  <c r="AX940" i="1"/>
  <c r="AX57" i="1"/>
  <c r="AX2121" i="1"/>
  <c r="AX29" i="1"/>
  <c r="AX2131" i="1"/>
  <c r="AX2094" i="1"/>
  <c r="AX1948" i="1"/>
  <c r="AX2054" i="1"/>
  <c r="AX1748" i="1"/>
  <c r="AX834" i="1"/>
  <c r="AX1118" i="1"/>
  <c r="AX568" i="1"/>
  <c r="AX692" i="1"/>
  <c r="AX936" i="1"/>
  <c r="AX1326" i="1"/>
  <c r="AX125" i="1"/>
  <c r="AX1134" i="1"/>
  <c r="AX2043" i="1"/>
  <c r="AX676" i="1"/>
  <c r="AX1825" i="1"/>
  <c r="AX1268" i="1"/>
  <c r="AX1915" i="1"/>
  <c r="AX1765" i="1"/>
  <c r="AX877" i="1"/>
  <c r="AX2068" i="1"/>
  <c r="AX331" i="1"/>
  <c r="AX1740" i="1"/>
  <c r="AX1523" i="1"/>
  <c r="AX1850" i="1"/>
  <c r="AX493" i="1"/>
  <c r="AX1737" i="1"/>
  <c r="AX49" i="1"/>
  <c r="AX733" i="1"/>
  <c r="AX971" i="1"/>
  <c r="AX1619" i="1"/>
  <c r="AX625" i="1"/>
  <c r="AX1739" i="1"/>
  <c r="AX1750" i="1"/>
  <c r="AX1602" i="1"/>
  <c r="AX1760" i="1"/>
  <c r="AX7" i="1"/>
  <c r="AX15" i="1"/>
  <c r="AX1617" i="1"/>
  <c r="AX621" i="1"/>
  <c r="AX1366" i="1"/>
  <c r="AX647" i="1"/>
  <c r="AX1011" i="1"/>
  <c r="AX2024" i="1"/>
  <c r="AX856" i="1"/>
  <c r="AX321" i="1"/>
  <c r="AX1147" i="1"/>
  <c r="AX1429" i="1"/>
  <c r="AX97" i="1"/>
  <c r="AX1382" i="1"/>
  <c r="AX1797" i="1"/>
  <c r="AX854" i="1"/>
  <c r="AX1551" i="1"/>
  <c r="AX1260" i="1"/>
  <c r="AX1422" i="1"/>
  <c r="AX894" i="1"/>
  <c r="AX1391" i="1"/>
  <c r="AX1759" i="1"/>
  <c r="AX236" i="1"/>
  <c r="AX113" i="1"/>
  <c r="AX1684" i="1"/>
  <c r="AX538" i="1"/>
  <c r="AX1899" i="1"/>
  <c r="AX1730" i="1"/>
  <c r="AX1321" i="1"/>
  <c r="AX1734" i="1"/>
  <c r="AX2033" i="1"/>
  <c r="AX1035" i="1"/>
  <c r="AX963" i="1"/>
  <c r="AX142" i="1"/>
  <c r="AX335" i="1"/>
  <c r="AX1691" i="1"/>
  <c r="AX847" i="1"/>
  <c r="AX187" i="1"/>
  <c r="AX1636" i="1"/>
  <c r="AX485" i="1"/>
  <c r="AX156" i="1"/>
  <c r="AX300" i="1"/>
  <c r="AX406" i="1"/>
  <c r="AX1013" i="1"/>
  <c r="AX736" i="1"/>
  <c r="AX905" i="1"/>
  <c r="AX1971" i="1"/>
  <c r="AX1755" i="1"/>
  <c r="AX1208" i="1"/>
  <c r="AX480" i="1"/>
  <c r="AX328" i="1"/>
  <c r="AX1877" i="1"/>
  <c r="AX1488" i="1"/>
  <c r="AX1207" i="1"/>
  <c r="AX1649" i="1"/>
  <c r="AX992" i="1"/>
  <c r="AX740" i="1"/>
  <c r="AX520" i="1"/>
  <c r="AX388" i="1"/>
  <c r="AX1757" i="1"/>
  <c r="AX423" i="1"/>
  <c r="AX810" i="1"/>
  <c r="AX1738" i="1"/>
  <c r="AX1826" i="1"/>
  <c r="AX1113" i="1"/>
  <c r="AX1564" i="1"/>
  <c r="AX753" i="1"/>
  <c r="AX532" i="1"/>
  <c r="AX2014" i="1"/>
  <c r="AX826" i="1"/>
  <c r="AX690" i="1"/>
  <c r="AX1655" i="1"/>
  <c r="AX764" i="1"/>
  <c r="AX401" i="1"/>
  <c r="AX422" i="1"/>
  <c r="AX1415" i="1"/>
  <c r="AX355" i="1"/>
  <c r="AX427" i="1"/>
  <c r="AX570" i="1"/>
  <c r="AX1388" i="1"/>
  <c r="AX1153" i="1"/>
  <c r="AX75" i="1"/>
  <c r="AX1675" i="1"/>
  <c r="AX759" i="1"/>
  <c r="AX496" i="1"/>
  <c r="AX323" i="1"/>
  <c r="AX339" i="1"/>
  <c r="AX1866" i="1"/>
  <c r="AX50" i="1"/>
  <c r="AX1574" i="1"/>
  <c r="AX487" i="1"/>
  <c r="AX1195" i="1"/>
  <c r="AX711" i="1"/>
  <c r="AX172" i="1"/>
  <c r="AX932" i="1"/>
  <c r="AX553" i="1"/>
  <c r="AX254" i="1"/>
  <c r="AX274" i="1"/>
  <c r="AX1068" i="1"/>
  <c r="AX1874" i="1"/>
  <c r="AX268" i="1"/>
  <c r="AX531" i="1"/>
  <c r="AX1841" i="1"/>
  <c r="AX1223" i="1"/>
  <c r="AX1082" i="1"/>
  <c r="AX1620" i="1"/>
  <c r="AX514" i="1"/>
  <c r="AX1828" i="1"/>
  <c r="AX2017" i="1"/>
  <c r="AX526" i="1"/>
  <c r="AX362" i="1"/>
  <c r="AX1495" i="1"/>
  <c r="AX537" i="1"/>
  <c r="AX564" i="1"/>
  <c r="AX1995" i="1"/>
  <c r="AX25" i="1"/>
  <c r="AX1894" i="1"/>
  <c r="AX1878" i="1"/>
  <c r="AX1487" i="1"/>
  <c r="AX1787" i="1"/>
  <c r="AX1975" i="1"/>
  <c r="AX516" i="1"/>
  <c r="AX835" i="1"/>
  <c r="AX484" i="1"/>
  <c r="AX1277" i="1"/>
  <c r="AX1741" i="1"/>
  <c r="AX198" i="1"/>
  <c r="AX1639" i="1"/>
  <c r="AX1504" i="1"/>
  <c r="AX1849" i="1"/>
  <c r="AX640" i="1"/>
  <c r="AX1688" i="1"/>
  <c r="AX1256" i="1"/>
  <c r="AX1304" i="1"/>
  <c r="AX227" i="1"/>
  <c r="AX1122" i="1"/>
  <c r="AX2151" i="1"/>
  <c r="AX46" i="1"/>
  <c r="AX914" i="1"/>
  <c r="AX1833" i="1"/>
  <c r="AX557" i="1"/>
  <c r="AX1720" i="1"/>
  <c r="AX312" i="1"/>
  <c r="AX869" i="1"/>
  <c r="AX1929" i="1"/>
  <c r="AX352" i="1"/>
  <c r="AX1665" i="1"/>
  <c r="AX774" i="1"/>
  <c r="AX1009" i="1"/>
  <c r="AX121" i="1"/>
  <c r="AX1374" i="1"/>
  <c r="AX242" i="1"/>
  <c r="AX850" i="1"/>
  <c r="AX1066" i="1"/>
  <c r="AX757" i="1"/>
  <c r="AX1678" i="1"/>
  <c r="AX706" i="1"/>
  <c r="AX1399" i="1"/>
  <c r="AX1968" i="1"/>
  <c r="AX2063" i="1"/>
  <c r="AX280" i="1"/>
  <c r="AX429" i="1"/>
  <c r="AX1766" i="1"/>
  <c r="AX1230" i="1"/>
  <c r="AX315" i="1"/>
  <c r="AX1401" i="1"/>
  <c r="AX962" i="1"/>
  <c r="AX1177" i="1"/>
  <c r="AX1218" i="1"/>
  <c r="AX818" i="1"/>
  <c r="AX282" i="1"/>
  <c r="AX1086" i="1"/>
  <c r="AX2146" i="1"/>
  <c r="AX1808" i="1"/>
  <c r="AX1949" i="1"/>
  <c r="AX737" i="1"/>
  <c r="AX611" i="1"/>
  <c r="AX2020" i="1"/>
  <c r="AX1309" i="1"/>
  <c r="AX786" i="1"/>
  <c r="AX510" i="1"/>
  <c r="AX168" i="1"/>
  <c r="AX1158" i="1"/>
  <c r="AX1621" i="1"/>
  <c r="AX166" i="1"/>
  <c r="AX2079" i="1"/>
  <c r="AX102" i="1"/>
  <c r="AX1410" i="1"/>
  <c r="AX284" i="1"/>
  <c r="AX574" i="1"/>
  <c r="AX309" i="1"/>
  <c r="AX1547" i="1"/>
  <c r="AX619" i="1"/>
  <c r="AX607" i="1"/>
  <c r="AX1919" i="1"/>
  <c r="AX1924" i="1"/>
  <c r="AX791" i="1"/>
  <c r="AX474" i="1"/>
  <c r="AX620" i="1"/>
  <c r="AX472" i="1"/>
  <c r="AX1239" i="1"/>
  <c r="AX1977" i="1"/>
  <c r="AX301" i="1"/>
  <c r="AX117" i="1"/>
  <c r="AX1872" i="1"/>
  <c r="AX341" i="1"/>
  <c r="AX833" i="1"/>
  <c r="AX1170" i="1"/>
  <c r="AX1290" i="1"/>
  <c r="AX751" i="1"/>
  <c r="AX729" i="1"/>
  <c r="AX1010" i="1"/>
  <c r="AX1474" i="1"/>
  <c r="AX1490" i="1"/>
  <c r="AX173" i="1"/>
  <c r="AX1327" i="1"/>
  <c r="AX1907" i="1"/>
  <c r="AX2102" i="1"/>
  <c r="AX197" i="1"/>
  <c r="AX882" i="1"/>
  <c r="AX527" i="1"/>
  <c r="AX2107" i="1"/>
  <c r="AX628" i="1"/>
  <c r="AX530" i="1"/>
  <c r="AX1709" i="1"/>
  <c r="AX1107" i="1"/>
  <c r="AX2023" i="1"/>
  <c r="AX1889" i="1"/>
  <c r="AX1129" i="1"/>
  <c r="AX1224" i="1"/>
  <c r="AX1546" i="1"/>
  <c r="AX853" i="1"/>
  <c r="AX1243" i="1"/>
  <c r="AX58" i="1"/>
  <c r="AX1989" i="1"/>
  <c r="AX900" i="1"/>
  <c r="AX1832" i="1"/>
  <c r="AX911" i="1"/>
  <c r="AX303" i="1"/>
  <c r="AX1799" i="1"/>
  <c r="AX1284" i="1"/>
  <c r="AX1168" i="1"/>
  <c r="AX1928" i="1"/>
  <c r="AX2149" i="1"/>
  <c r="AX763" i="1"/>
  <c r="AX1934" i="1"/>
  <c r="AX1864" i="1"/>
  <c r="AX305" i="1"/>
  <c r="AX1250" i="1"/>
  <c r="AX1694" i="1"/>
  <c r="AX1054" i="1"/>
  <c r="AX752" i="1"/>
  <c r="AX43" i="1"/>
  <c r="AX455" i="1"/>
  <c r="AX2053" i="1"/>
  <c r="AX2011" i="1"/>
  <c r="AX1347" i="1"/>
  <c r="AX1920" i="1"/>
  <c r="AX2099" i="1"/>
  <c r="AX1500" i="1"/>
  <c r="AX2030" i="1"/>
  <c r="AX2001" i="1"/>
  <c r="AX1269" i="1"/>
  <c r="AX1795" i="1"/>
  <c r="AX1175" i="1"/>
  <c r="AX442" i="1"/>
  <c r="AX1190" i="1"/>
  <c r="AX1376" i="1"/>
  <c r="AX1771" i="1"/>
  <c r="AX1074" i="1"/>
  <c r="AX289" i="1"/>
  <c r="AX720" i="1"/>
  <c r="AX2070" i="1"/>
  <c r="AX1293" i="1"/>
  <c r="AX1530" i="1"/>
  <c r="AX814" i="1"/>
  <c r="AX12" i="1"/>
  <c r="AX2081" i="1"/>
  <c r="AX1657" i="1"/>
  <c r="AX2145" i="1"/>
  <c r="AX656" i="1"/>
  <c r="AX739" i="1"/>
  <c r="AX756" i="1"/>
  <c r="AX1443" i="1"/>
  <c r="AX2167" i="1"/>
  <c r="AX1622" i="1"/>
  <c r="AX1503" i="1"/>
  <c r="AX548" i="1"/>
  <c r="AX103" i="1"/>
  <c r="AX379" i="1"/>
  <c r="AX1885" i="1"/>
  <c r="AX981" i="1"/>
  <c r="AX36" i="1"/>
  <c r="AX2019" i="1"/>
  <c r="AX2093" i="1"/>
  <c r="AX1178" i="1"/>
  <c r="AX766" i="1"/>
  <c r="AX1651" i="1"/>
  <c r="AX376" i="1"/>
  <c r="AX1983" i="1"/>
  <c r="AX1387" i="1"/>
  <c r="AX349" i="1"/>
  <c r="AX1227" i="1"/>
  <c r="AX1063" i="1"/>
  <c r="AX1312" i="1"/>
  <c r="AX714" i="1"/>
  <c r="AX98" i="1"/>
  <c r="AX482" i="1"/>
  <c r="AX750" i="1"/>
  <c r="AX1395" i="1"/>
  <c r="AX1969" i="1"/>
  <c r="AX405" i="1"/>
  <c r="AX1510" i="1"/>
  <c r="AX1634" i="1"/>
  <c r="AX1386" i="1"/>
  <c r="AX394" i="1"/>
  <c r="AX1534" i="1"/>
  <c r="AX1588" i="1"/>
  <c r="AX874" i="1"/>
  <c r="AX1913" i="1"/>
  <c r="AX2137" i="1"/>
  <c r="AX546" i="1"/>
  <c r="AX1028" i="1"/>
  <c r="AX175" i="1"/>
  <c r="AX1296" i="1"/>
  <c r="AX1299" i="1"/>
  <c r="AX448" i="1"/>
  <c r="AX346" i="1"/>
  <c r="AX659" i="1"/>
  <c r="AX1164" i="1"/>
  <c r="AX669" i="1"/>
  <c r="AX815" i="1"/>
  <c r="AX1053" i="1"/>
  <c r="AX490" i="1"/>
  <c r="AX601" i="1"/>
  <c r="AX1867" i="1"/>
  <c r="AX342" i="1"/>
  <c r="AX1121" i="1"/>
  <c r="AX988" i="1"/>
  <c r="AX2165" i="1"/>
  <c r="AX20" i="1"/>
  <c r="AX1721" i="1"/>
  <c r="AX1954" i="1"/>
  <c r="AX434" i="1"/>
  <c r="AX1162" i="1"/>
  <c r="AX1438" i="1"/>
  <c r="AX1015" i="1"/>
  <c r="AX48" i="1"/>
  <c r="AX2028" i="1"/>
  <c r="AX1938" i="1"/>
  <c r="AX559" i="1"/>
  <c r="AX1697" i="1"/>
  <c r="AX1249" i="1"/>
  <c r="AX808" i="1"/>
  <c r="AX390" i="1"/>
  <c r="AX784" i="1"/>
  <c r="AX973" i="1"/>
  <c r="AX2032" i="1"/>
  <c r="AX1901" i="1"/>
  <c r="AX451" i="1"/>
  <c r="AX1245" i="1"/>
  <c r="AX1110" i="1"/>
  <c r="AX194" i="1"/>
  <c r="AX1603" i="1"/>
  <c r="AX1533" i="1"/>
  <c r="AX416" i="1"/>
  <c r="AX292" i="1"/>
  <c r="AX140" i="1"/>
  <c r="AX1234" i="1"/>
  <c r="AX855" i="1"/>
  <c r="AX680" i="1"/>
  <c r="AX1921" i="1"/>
  <c r="AX80" i="1"/>
  <c r="AX1119" i="1"/>
  <c r="AX105" i="1"/>
  <c r="AX109" i="1"/>
  <c r="AX577" i="1"/>
  <c r="AX1023" i="1"/>
  <c r="AX1946" i="1"/>
  <c r="AX377" i="1"/>
  <c r="AX1240" i="1"/>
  <c r="AX639" i="1"/>
  <c r="AX951" i="1"/>
  <c r="AX1612" i="1"/>
  <c r="AX1044" i="1"/>
  <c r="AX1346" i="1"/>
  <c r="AX726" i="1"/>
  <c r="AX1939" i="1"/>
  <c r="AX1303" i="1"/>
  <c r="AX2037" i="1"/>
  <c r="AX866" i="1"/>
  <c r="AX1115" i="1"/>
  <c r="AX904" i="1"/>
  <c r="AX304" i="1"/>
  <c r="AX1328" i="1"/>
  <c r="AX210" i="1"/>
  <c r="AX1319" i="1"/>
  <c r="AX1847" i="1"/>
  <c r="AX938" i="1"/>
  <c r="AX1742" i="1"/>
  <c r="AX1108" i="1"/>
  <c r="AX787" i="1"/>
  <c r="AX655" i="1"/>
  <c r="AX1800" i="1"/>
  <c r="AX800" i="1"/>
  <c r="AX1752" i="1"/>
  <c r="AX72" i="1"/>
  <c r="AX1851" i="1"/>
  <c r="AX783" i="1"/>
  <c r="AX1823" i="1"/>
  <c r="AX2078" i="1"/>
  <c r="AX1699" i="1"/>
  <c r="AX1194" i="1"/>
  <c r="AX952" i="1"/>
  <c r="AX1706" i="1"/>
  <c r="AX1070" i="1"/>
  <c r="AX1943" i="1"/>
  <c r="AX308" i="1"/>
  <c r="AX896" i="1"/>
  <c r="AX141" i="1"/>
  <c r="AX1746" i="1"/>
  <c r="AX2062" i="1"/>
  <c r="AX116" i="1"/>
  <c r="AX237" i="1"/>
  <c r="AX822" i="1"/>
  <c r="AX1437" i="1"/>
  <c r="AX108" i="1"/>
  <c r="AX1362" i="1"/>
  <c r="AX1333" i="1"/>
  <c r="AX2025" i="1"/>
  <c r="AX582" i="1"/>
  <c r="AX1733" i="1"/>
  <c r="AX844" i="1"/>
  <c r="AX698" i="1"/>
  <c r="AX1199" i="1"/>
  <c r="AX1635" i="1"/>
  <c r="AX1974" i="1"/>
  <c r="AX886" i="1"/>
  <c r="AX926" i="1"/>
  <c r="AX717" i="1"/>
  <c r="AX994" i="1"/>
  <c r="AX1999" i="1"/>
  <c r="AX1945" i="1"/>
  <c r="AX2129" i="1"/>
  <c r="AX410" i="1"/>
  <c r="AX1217" i="1"/>
  <c r="AX1786" i="1"/>
  <c r="AX1984" i="1"/>
  <c r="AX880" i="1"/>
  <c r="AX2" i="1"/>
  <c r="AX732" i="1"/>
  <c r="AX1289" i="1"/>
  <c r="AX674" i="1"/>
  <c r="AX239" i="1"/>
  <c r="AX365" i="1"/>
  <c r="AX45" i="1"/>
  <c r="AX2119" i="1"/>
  <c r="AX790" i="1"/>
  <c r="AX560" i="1"/>
  <c r="AX957" i="1"/>
  <c r="AX593" i="1"/>
  <c r="AX1200" i="1"/>
  <c r="AX2067" i="1"/>
  <c r="AX373" i="1"/>
  <c r="AX359" i="1"/>
  <c r="AX370" i="1"/>
  <c r="AX1842" i="1"/>
  <c r="AX650" i="1"/>
  <c r="AX895" i="1"/>
  <c r="AX1839" i="1"/>
  <c r="AX56" i="1"/>
  <c r="AX623" i="1"/>
  <c r="AX672" i="1"/>
  <c r="AX2008" i="1"/>
  <c r="AX2176" i="1"/>
  <c r="AX1045" i="1"/>
  <c r="AX1291" i="1"/>
  <c r="AX1887" i="1"/>
  <c r="AX1966" i="1"/>
  <c r="AX1888" i="1"/>
  <c r="AX445" i="1"/>
  <c r="AX2127" i="1"/>
  <c r="AX295" i="1"/>
  <c r="AX972" i="1"/>
  <c r="AX1202" i="1"/>
  <c r="AX1413" i="1"/>
  <c r="AX1000" i="1"/>
  <c r="AX827" i="1"/>
  <c r="AX183" i="1"/>
  <c r="AX789" i="1"/>
  <c r="AX876" i="1"/>
  <c r="AX70" i="1"/>
  <c r="AX1460" i="1"/>
  <c r="AX2041" i="1"/>
  <c r="AX1575" i="1"/>
  <c r="AX694" i="1"/>
  <c r="AX2157" i="1"/>
  <c r="AX247" i="1"/>
  <c r="AX863" i="1"/>
  <c r="AX1078" i="1"/>
  <c r="AX261" i="1"/>
  <c r="AX1486" i="1"/>
  <c r="AX167" i="1"/>
  <c r="AX2069" i="1"/>
  <c r="AX2058" i="1"/>
  <c r="AX120" i="1"/>
  <c r="AX989" i="1"/>
  <c r="AX878" i="1"/>
  <c r="AX533" i="1"/>
  <c r="AX1423" i="1"/>
  <c r="AX1664" i="1"/>
  <c r="AX144" i="1"/>
  <c r="AX1982" i="1"/>
  <c r="AX567" i="1"/>
  <c r="AX1764" i="1"/>
  <c r="AX635" i="1"/>
  <c r="AX1557" i="1"/>
  <c r="AX1141" i="1"/>
  <c r="AX1747" i="1"/>
  <c r="AX2015" i="1"/>
  <c r="AX999" i="1"/>
  <c r="AX1283" i="1"/>
  <c r="AX1953" i="1"/>
  <c r="AX357" i="1"/>
  <c r="AX1144" i="1"/>
  <c r="AX381" i="1"/>
  <c r="AX1031" i="1"/>
  <c r="AX738" i="1"/>
  <c r="AX407" i="1"/>
  <c r="AX1681" i="1"/>
  <c r="AX1579" i="1"/>
  <c r="AX446" i="1"/>
  <c r="AX1485" i="1"/>
  <c r="AX2029" i="1"/>
  <c r="AX1445" i="1"/>
  <c r="AX722" i="1"/>
  <c r="AX225" i="1"/>
  <c r="AX1214" i="1"/>
  <c r="AX2065" i="1"/>
  <c r="AX1496" i="1"/>
  <c r="AX2132" i="1"/>
  <c r="AX1666" i="1"/>
  <c r="AX801" i="1"/>
  <c r="AX842" i="1"/>
  <c r="AX1819" i="1"/>
  <c r="AX1016" i="1"/>
  <c r="AX610" i="1"/>
  <c r="AX1829" i="1"/>
  <c r="AX31" i="1"/>
  <c r="AX851" i="1"/>
  <c r="AX1383" i="1"/>
  <c r="AX799" i="1"/>
  <c r="AX521" i="1"/>
  <c r="AX1962" i="1"/>
  <c r="AX1428" i="1"/>
  <c r="AX1270" i="1"/>
  <c r="AX2109" i="1"/>
  <c r="AX319" i="1"/>
  <c r="AX871" i="1"/>
  <c r="AX1154" i="1"/>
  <c r="AX969" i="1"/>
  <c r="AX294" i="1"/>
  <c r="AX1689" i="1"/>
  <c r="AX2164" i="1"/>
  <c r="AX1917" i="1"/>
  <c r="AX1048" i="1"/>
  <c r="AX605" i="1"/>
  <c r="AX2117" i="1"/>
  <c r="AX245" i="1"/>
  <c r="AX555" i="1"/>
  <c r="AX95" i="1"/>
  <c r="AX831" i="1"/>
  <c r="AX1412" i="1"/>
  <c r="AX1578" i="1"/>
  <c r="AX1838" i="1"/>
  <c r="AX1722" i="1"/>
  <c r="AX2027" i="1"/>
  <c r="AX1126" i="1"/>
  <c r="AX382" i="1"/>
  <c r="AX1846" i="1"/>
  <c r="AX211" i="1"/>
  <c r="AX51" i="1"/>
  <c r="AX742" i="1"/>
  <c r="AX761" i="1"/>
  <c r="AX299" i="1"/>
  <c r="AX363" i="1"/>
  <c r="AX1912" i="1"/>
  <c r="AX1762" i="1"/>
  <c r="AX502" i="1"/>
  <c r="AX257" i="1"/>
  <c r="AX1563" i="1"/>
  <c r="AX67" i="1"/>
  <c r="AX1521" i="1"/>
  <c r="AX1332" i="1"/>
  <c r="AX1426" i="1"/>
  <c r="AX1789" i="1"/>
  <c r="AX1633" i="1"/>
  <c r="AX129" i="1"/>
  <c r="AX1550" i="1"/>
  <c r="AX1287" i="1"/>
  <c r="AX1772" i="1"/>
  <c r="AX1556" i="1"/>
  <c r="AX1692" i="1"/>
  <c r="AX1860" i="1"/>
  <c r="AX469" i="1"/>
  <c r="AX240" i="1"/>
  <c r="AX1735" i="1"/>
  <c r="AX1473" i="1"/>
  <c r="AX415" i="1"/>
  <c r="AX207" i="1"/>
  <c r="AX383" i="1"/>
  <c r="AX1810" i="1"/>
  <c r="AX391" i="1"/>
  <c r="AX1540" i="1"/>
  <c r="AX713" i="1"/>
  <c r="AX1577" i="1"/>
  <c r="AX347" i="1"/>
  <c r="AX1976" i="1"/>
  <c r="AX1191" i="1"/>
  <c r="AX1805" i="1"/>
  <c r="AX868" i="1"/>
  <c r="AX1258" i="1"/>
  <c r="AX1965" i="1"/>
  <c r="AX1173" i="1"/>
  <c r="AX622" i="1"/>
  <c r="AX2128" i="1"/>
  <c r="AX1884" i="1"/>
  <c r="AX115" i="1"/>
  <c r="AX208" i="1"/>
  <c r="AX68" i="1"/>
  <c r="AX1176" i="1"/>
  <c r="AX1629" i="1"/>
  <c r="AX199" i="1"/>
  <c r="AX1515" i="1"/>
  <c r="AX53" i="1"/>
  <c r="AX509" i="1"/>
  <c r="AX918" i="1"/>
  <c r="AX1350" i="1"/>
  <c r="AX439" i="1"/>
  <c r="AX1183" i="1"/>
  <c r="AX1286" i="1"/>
  <c r="AX1994" i="1"/>
  <c r="AX608" i="1"/>
  <c r="AX152" i="1"/>
  <c r="AX556" i="1"/>
  <c r="AX380" i="1"/>
  <c r="AX1767" i="1"/>
  <c r="AX1676" i="1"/>
  <c r="AX182" i="1"/>
  <c r="AX576" i="1"/>
  <c r="AX1310" i="1"/>
  <c r="AX2002" i="1"/>
  <c r="AX1458" i="1"/>
  <c r="AX338" i="1"/>
  <c r="AX922" i="1"/>
  <c r="AX348" i="1"/>
  <c r="AX100" i="1"/>
  <c r="AX266" i="1"/>
  <c r="AX1667" i="1"/>
  <c r="AX1806" i="1"/>
  <c r="AX699" i="1"/>
  <c r="AX1476" i="1"/>
  <c r="AX454" i="1"/>
  <c r="AX1567" i="1"/>
  <c r="AX188" i="1"/>
  <c r="AX1493" i="1"/>
  <c r="AX1950" i="1"/>
  <c r="AX547" i="1"/>
  <c r="AX1661" i="1"/>
  <c r="AX1585" i="1"/>
  <c r="AX369" i="1"/>
  <c r="AX119" i="1"/>
  <c r="AX235" i="1"/>
  <c r="AX1716" i="1"/>
  <c r="AX1025" i="1"/>
  <c r="AX1607" i="1"/>
  <c r="AX805" i="1"/>
  <c r="AX1340" i="1"/>
  <c r="AX1069" i="1"/>
  <c r="AX517" i="1"/>
  <c r="AX1690" i="1"/>
  <c r="AX1940" i="1"/>
  <c r="AX1197" i="1"/>
  <c r="AX1908" i="1"/>
  <c r="AX127" i="1"/>
  <c r="AX658" i="1"/>
  <c r="AX84" i="1"/>
  <c r="AX1813" i="1"/>
  <c r="AX1830" i="1"/>
  <c r="AX1780" i="1"/>
  <c r="AX506" i="1"/>
  <c r="AX2047" i="1"/>
  <c r="AX1596" i="1"/>
  <c r="AX1743" i="1"/>
  <c r="AX1272" i="1"/>
  <c r="AX518" i="1"/>
  <c r="AX60" i="1"/>
  <c r="AX781" i="1"/>
  <c r="AX447" i="1"/>
  <c r="AX524" i="1"/>
  <c r="AX1570" i="1"/>
  <c r="AX350" i="1"/>
  <c r="AX796" i="1"/>
  <c r="AX1071" i="1"/>
  <c r="AX441" i="1"/>
  <c r="AX27" i="1"/>
  <c r="AX2139" i="1"/>
  <c r="AX1282" i="1"/>
  <c r="AX1150" i="1"/>
  <c r="AX708" i="1"/>
  <c r="AX89" i="1"/>
  <c r="AX1432" i="1"/>
  <c r="AX1354" i="1"/>
  <c r="AX435" i="1"/>
  <c r="AX758" i="1"/>
  <c r="AX483" i="1"/>
  <c r="AX1242" i="1"/>
  <c r="AX275" i="1"/>
  <c r="AX968" i="1"/>
  <c r="AX1529" i="1"/>
  <c r="AX2118" i="1"/>
  <c r="AX909" i="1"/>
  <c r="AX1030" i="1"/>
  <c r="AX1790" i="1"/>
  <c r="AX73" i="1"/>
  <c r="AX1424" i="1"/>
  <c r="AX1532" i="1"/>
  <c r="AX545" i="1"/>
  <c r="AX461" i="1"/>
  <c r="AX1857" i="1"/>
  <c r="AX314" i="1"/>
  <c r="AX910" i="1"/>
  <c r="AX1964" i="1"/>
  <c r="AX747" i="1"/>
  <c r="AX65" i="1"/>
  <c r="AX1911" i="1"/>
  <c r="AX230" i="1"/>
  <c r="AX126" i="1"/>
  <c r="AX636" i="1"/>
  <c r="AX1402" i="1"/>
  <c r="AX1171" i="1"/>
  <c r="AX1845" i="1"/>
  <c r="AX686" i="1"/>
  <c r="AX345" i="1"/>
  <c r="AX1480" i="1"/>
  <c r="AX1379" i="1"/>
  <c r="AX754" i="1"/>
  <c r="AX1576" i="1"/>
  <c r="AX1018" i="1"/>
  <c r="AX551" i="1"/>
  <c r="AX519" i="1"/>
  <c r="AX585" i="1"/>
  <c r="AX1654" i="1"/>
  <c r="AX2122" i="1"/>
  <c r="AX1598" i="1"/>
  <c r="AX1980" i="1"/>
  <c r="AX39" i="1"/>
  <c r="AX1710" i="1"/>
  <c r="AX1109" i="1"/>
  <c r="AX1801" i="1"/>
  <c r="AX579" i="1"/>
  <c r="AX375" i="1"/>
  <c r="AX588" i="1"/>
  <c r="AX549" i="1"/>
  <c r="AX229" i="1"/>
  <c r="AX1647" i="1"/>
  <c r="AX1024" i="1"/>
  <c r="AX460" i="1"/>
  <c r="AX744" i="1"/>
  <c r="AX1169" i="1"/>
  <c r="AX185" i="1"/>
  <c r="AX1236" i="1"/>
  <c r="AX494" i="1"/>
  <c r="AX1584" i="1"/>
  <c r="AX52" i="1"/>
  <c r="AX317" i="1"/>
  <c r="AX1525" i="1"/>
  <c r="AX218" i="1"/>
  <c r="AX1535" i="1"/>
  <c r="AX1932" i="1"/>
  <c r="AX1898" i="1"/>
  <c r="AX351" i="1"/>
  <c r="AX215" i="1"/>
  <c r="AX1041" i="1"/>
  <c r="AX2052" i="1"/>
  <c r="AX278" i="1"/>
  <c r="AX1414" i="1"/>
  <c r="AX1061" i="1"/>
  <c r="AX2046" i="1"/>
  <c r="AX508" i="1"/>
  <c r="AX2162" i="1"/>
  <c r="AX2061" i="1"/>
  <c r="AX933" i="1"/>
  <c r="AX1981" i="1"/>
  <c r="AX675" i="1"/>
  <c r="AX2003" i="1"/>
  <c r="AX395" i="1"/>
  <c r="AX529" i="1"/>
  <c r="AX106" i="1"/>
  <c r="AX1926" i="1"/>
  <c r="AX1542" i="1"/>
  <c r="AX657" i="1"/>
  <c r="AX1246" i="1"/>
  <c r="AX2153" i="1"/>
  <c r="AX1904" i="1"/>
  <c r="AX589" i="1"/>
  <c r="AX318" i="1"/>
  <c r="AX867" i="1"/>
  <c r="AX679" i="1"/>
  <c r="AX937" i="1"/>
  <c r="AX1103" i="1"/>
  <c r="AX1782" i="1"/>
  <c r="AX718" i="1"/>
  <c r="AX1873" i="1"/>
  <c r="AX361" i="1"/>
  <c r="AX1843" i="1"/>
  <c r="AX2133" i="1"/>
  <c r="AX1368" i="1"/>
  <c r="AX138" i="1"/>
  <c r="AX1643" i="1"/>
  <c r="AX269" i="1"/>
  <c r="AX1931" i="1"/>
  <c r="AX2083" i="1"/>
  <c r="AX995" i="1"/>
  <c r="AX1266" i="1"/>
  <c r="AX1225" i="1"/>
  <c r="AX536" i="1"/>
  <c r="AX1686" i="1"/>
  <c r="AX840" i="1"/>
  <c r="AX1586" i="1"/>
  <c r="AX4" i="1"/>
  <c r="AX1088" i="1"/>
  <c r="AX1783" i="1"/>
  <c r="AX604" i="1"/>
  <c r="AX1117" i="1"/>
  <c r="AX782" i="1"/>
  <c r="AX730" i="1"/>
  <c r="AX9" i="1"/>
  <c r="AX1017" i="1"/>
  <c r="AX465" i="1"/>
  <c r="AX1645" i="1"/>
  <c r="AX1581" i="1"/>
  <c r="AX1900" i="1"/>
  <c r="AX719" i="1"/>
  <c r="AX1278" i="1"/>
  <c r="AX1235" i="1"/>
  <c r="AX1605" i="1"/>
  <c r="AX807" i="1"/>
  <c r="AX830" i="1"/>
  <c r="AX1187" i="1"/>
  <c r="AX112" i="1"/>
  <c r="AX1179" i="1"/>
  <c r="AX1933" i="1"/>
  <c r="AX701" i="1"/>
  <c r="AX614" i="1"/>
  <c r="AX267" i="1"/>
  <c r="AX1573" i="1"/>
  <c r="AX431" i="1"/>
  <c r="AX35" i="1"/>
  <c r="AX417" i="1"/>
  <c r="AX437" i="1"/>
  <c r="AX1960" i="1"/>
  <c r="AX673" i="1"/>
  <c r="AX819" i="1"/>
  <c r="AX1360" i="1"/>
  <c r="AX1687" i="1"/>
  <c r="AX907" i="1"/>
  <c r="AX1238" i="1"/>
  <c r="AX1778" i="1"/>
  <c r="AX1555" i="1"/>
  <c r="AX389" i="1"/>
  <c r="AX1418" i="1"/>
  <c r="AX902" i="1"/>
  <c r="AX725" i="1"/>
  <c r="AX649" i="1"/>
  <c r="AX1776" i="1"/>
  <c r="AX192" i="1"/>
  <c r="AX271" i="1"/>
  <c r="AX1139" i="1"/>
  <c r="AX1080" i="1"/>
  <c r="AX1492" i="1"/>
  <c r="AX2135" i="1"/>
  <c r="AX1305" i="1"/>
  <c r="AX562" i="1"/>
  <c r="AX1408" i="1"/>
  <c r="AX1027" i="1"/>
  <c r="AX1745" i="1"/>
  <c r="AX1905" i="1"/>
  <c r="AX629" i="1"/>
  <c r="AX1552" i="1"/>
  <c r="AX260" i="1"/>
  <c r="AX475" i="1"/>
  <c r="AX919" i="1"/>
  <c r="AX244" i="1"/>
  <c r="AV1043" i="1"/>
  <c r="AV1100" i="1"/>
  <c r="AV1979" i="1"/>
  <c r="AV1467" i="1"/>
  <c r="AV571" i="1"/>
  <c r="AV216" i="1"/>
  <c r="AV997" i="1"/>
  <c r="AV956" i="1"/>
  <c r="AV32" i="1"/>
  <c r="AV1138" i="1"/>
  <c r="AV1265" i="1"/>
  <c r="AV1165" i="1"/>
  <c r="AV927" i="1"/>
  <c r="AV1985" i="1"/>
  <c r="AV584" i="1"/>
  <c r="AV2113" i="1"/>
  <c r="AV10" i="1"/>
  <c r="AV2138" i="1"/>
  <c r="AV541" i="1"/>
  <c r="AV2080" i="1"/>
  <c r="AV2088" i="1"/>
  <c r="AV222" i="1"/>
  <c r="AV1275" i="1"/>
  <c r="AV1440" i="1"/>
  <c r="AV470" i="1"/>
  <c r="AV1644" i="1"/>
  <c r="AV2136" i="1"/>
  <c r="AV991" i="1"/>
  <c r="AV728" i="1"/>
  <c r="AV1773" i="1"/>
  <c r="AV890" i="1"/>
  <c r="AV1526" i="1"/>
  <c r="AV1448" i="1"/>
  <c r="AV326" i="1"/>
  <c r="AV1237" i="1"/>
  <c r="AV806" i="1"/>
  <c r="AV1101" i="1"/>
  <c r="AV802" i="1"/>
  <c r="AV477" i="1"/>
  <c r="AV1369" i="1"/>
  <c r="AV828" i="1"/>
  <c r="AV179" i="1"/>
  <c r="AV164" i="1"/>
  <c r="AV662" i="1"/>
  <c r="AV212" i="1"/>
  <c r="AV1359" i="1"/>
  <c r="AV1324" i="1"/>
  <c r="AV627" i="1"/>
  <c r="AV466" i="1"/>
  <c r="AV811" i="1"/>
  <c r="AV1189" i="1"/>
  <c r="AV1941" i="1"/>
  <c r="AV1613" i="1"/>
  <c r="AV204" i="1"/>
  <c r="AV1863" i="1"/>
  <c r="AV1967" i="1"/>
  <c r="AV760" i="1"/>
  <c r="AV832" i="1"/>
  <c r="AV1120" i="1"/>
  <c r="AV946" i="1"/>
  <c r="AV1936" i="1"/>
  <c r="AV630" i="1"/>
  <c r="AV2114" i="1"/>
  <c r="AV330" i="1"/>
  <c r="AV979" i="1"/>
  <c r="AV42" i="1"/>
  <c r="AV915" i="1"/>
  <c r="AV66" i="1"/>
  <c r="AV1396" i="1"/>
  <c r="AV2045" i="1"/>
  <c r="AV2004" i="1"/>
  <c r="AV259" i="1"/>
  <c r="AV793" i="1"/>
  <c r="AV1307" i="1"/>
  <c r="AV1814" i="1"/>
  <c r="AV1099" i="1"/>
  <c r="AV1553" i="1"/>
  <c r="AV61" i="1"/>
  <c r="AV1855" i="1"/>
  <c r="AV1329" i="1"/>
  <c r="AV489" i="1"/>
  <c r="AV251" i="1"/>
  <c r="AV133" i="1"/>
  <c r="AV631" i="1"/>
  <c r="AV499" i="1"/>
  <c r="AV1105" i="1"/>
  <c r="AV1728" i="1"/>
  <c r="AV2159" i="1"/>
  <c r="AV287" i="1"/>
  <c r="AV1254" i="1"/>
  <c r="AV587" i="1"/>
  <c r="AV186" i="1"/>
  <c r="AV224" i="1"/>
  <c r="AV501" i="1"/>
  <c r="AV590" i="1"/>
  <c r="AV1648" i="1"/>
  <c r="AV1056" i="1"/>
  <c r="AV2141" i="1"/>
  <c r="AV476" i="1"/>
  <c r="AV594" i="1"/>
  <c r="AV1454" i="1"/>
  <c r="AV1937" i="1"/>
  <c r="AV645" i="1"/>
  <c r="AV1274" i="1"/>
  <c r="AV977" i="1"/>
  <c r="AV1756" i="1"/>
  <c r="AV1050" i="1"/>
  <c r="AV602" i="1"/>
  <c r="AV232" i="1"/>
  <c r="AV1848" i="1"/>
  <c r="AV1020" i="1"/>
  <c r="AV1205" i="1"/>
  <c r="AV148" i="1"/>
  <c r="AV990" i="1"/>
  <c r="AV837" i="1"/>
  <c r="AV228" i="1"/>
  <c r="AV2016" i="1"/>
  <c r="AV1468" i="1"/>
  <c r="AV160" i="1"/>
  <c r="AV1491" i="1"/>
  <c r="AV707" i="1"/>
  <c r="AV453" i="1"/>
  <c r="AV1314" i="1"/>
  <c r="AV1792" i="1"/>
  <c r="AV1464" i="1"/>
  <c r="AV1375" i="1"/>
  <c r="AV1986" i="1"/>
  <c r="AV2152" i="1"/>
  <c r="AV1462" i="1"/>
  <c r="AV1416" i="1"/>
  <c r="AV1128" i="1"/>
  <c r="AV2163" i="1"/>
  <c r="AV2161" i="1"/>
  <c r="AV1125" i="1"/>
  <c r="AV2049" i="1"/>
  <c r="AV481" i="1"/>
  <c r="AV1475" i="1"/>
  <c r="AV367" i="1"/>
  <c r="AV1707" i="1"/>
  <c r="AV1135" i="1"/>
  <c r="AV2116" i="1"/>
  <c r="AV368" i="1"/>
  <c r="AV1744" i="1"/>
  <c r="AV1820" i="1"/>
  <c r="AV964" i="1"/>
  <c r="AV378" i="1"/>
  <c r="AV1471" i="1"/>
  <c r="AV689" i="1"/>
  <c r="AV171" i="1"/>
  <c r="AV479" i="1"/>
  <c r="AV2005" i="1"/>
  <c r="AV1821" i="1"/>
  <c r="AV1407" i="1"/>
  <c r="AV263" i="1"/>
  <c r="AV943" i="1"/>
  <c r="AV809" i="1"/>
  <c r="AV852" i="1"/>
  <c r="AV1156" i="1"/>
  <c r="AV1673" i="1"/>
  <c r="AV1590" i="1"/>
  <c r="AV478" i="1"/>
  <c r="AV1927" i="1"/>
  <c r="AV1957" i="1"/>
  <c r="AV1637" i="1"/>
  <c r="AV794" i="1"/>
  <c r="AV1420" i="1"/>
  <c r="AV1698" i="1"/>
  <c r="AV544" i="1"/>
  <c r="AV916" i="1"/>
  <c r="AV1798" i="1"/>
  <c r="AV1455" i="1"/>
  <c r="AV1827" i="1"/>
  <c r="AV1264" i="1"/>
  <c r="AV2100" i="1"/>
  <c r="AV3" i="1"/>
  <c r="AV665" i="1"/>
  <c r="AV1785" i="1"/>
  <c r="AV473" i="1"/>
  <c r="AV1714" i="1"/>
  <c r="AV1131" i="1"/>
  <c r="AV307" i="1"/>
  <c r="AV2143" i="1"/>
  <c r="AV1104" i="1"/>
  <c r="AV2074" i="1"/>
  <c r="AV176" i="1"/>
  <c r="AV329" i="1"/>
  <c r="AV11" i="1"/>
  <c r="AV528" i="1"/>
  <c r="AV1522" i="1"/>
  <c r="AV1769" i="1"/>
  <c r="AV402" i="1"/>
  <c r="AV297" i="1"/>
  <c r="AV1548" i="1"/>
  <c r="AV1204" i="1"/>
  <c r="AV1294" i="1"/>
  <c r="AV592" i="1"/>
  <c r="AV1034" i="1"/>
  <c r="AV788" i="1"/>
  <c r="AV1465" i="1"/>
  <c r="AV1875" i="1"/>
  <c r="AV552" i="1"/>
  <c r="AV1538" i="1"/>
  <c r="AV1446" i="1"/>
  <c r="AV1923" i="1"/>
  <c r="AV923" i="1"/>
  <c r="AV1753" i="1"/>
  <c r="AV403" i="1"/>
  <c r="AV1514" i="1"/>
  <c r="AV412" i="1"/>
  <c r="AV785" i="1"/>
  <c r="AV1211" i="1"/>
  <c r="AV174" i="1"/>
  <c r="AV334" i="1"/>
  <c r="AV944" i="1"/>
  <c r="AV654" i="1"/>
  <c r="AV419" i="1"/>
  <c r="AV1038" i="1"/>
  <c r="AV221" i="1"/>
  <c r="AV1489" i="1"/>
  <c r="AV1182" i="1"/>
  <c r="AV2103" i="1"/>
  <c r="AV1711" i="1"/>
  <c r="AV1624" i="1"/>
  <c r="AV1311" i="1"/>
  <c r="AV667" i="1"/>
  <c r="AV616" i="1"/>
  <c r="AV92" i="1"/>
  <c r="AV1081" i="1"/>
  <c r="AV1990" i="1"/>
  <c r="AV54" i="1"/>
  <c r="AV1791" i="1"/>
  <c r="AV1306" i="1"/>
  <c r="AV1262" i="1"/>
  <c r="AV158" i="1"/>
  <c r="AV1890" i="1"/>
  <c r="AV1075" i="1"/>
  <c r="AV1597" i="1"/>
  <c r="AV1253" i="1"/>
  <c r="AV1880" i="1"/>
  <c r="AV428" i="1"/>
  <c r="AV1972" i="1"/>
  <c r="AV2156" i="1"/>
  <c r="AV285" i="1"/>
  <c r="AV2077" i="1"/>
  <c r="AV96" i="1"/>
  <c r="AV2000" i="1"/>
  <c r="AV603" i="1"/>
  <c r="AV2111" i="1"/>
  <c r="AV1079" i="1"/>
  <c r="AV1008" i="1"/>
  <c r="AV965" i="1"/>
  <c r="AV780" i="1"/>
  <c r="AV1077" i="1"/>
  <c r="AV1439" i="1"/>
  <c r="AV1528" i="1"/>
  <c r="AV1409" i="1"/>
  <c r="AV491" i="1"/>
  <c r="AV420" i="1"/>
  <c r="AV421" i="1"/>
  <c r="AV336" i="1"/>
  <c r="AV1084" i="1"/>
  <c r="AV1124" i="1"/>
  <c r="AV2044" i="1"/>
  <c r="AV975" i="1"/>
  <c r="AV161" i="1"/>
  <c r="AV1377" i="1"/>
  <c r="AV1411" i="1"/>
  <c r="AV1640" i="1"/>
  <c r="AV238" i="1"/>
  <c r="AV385" i="1"/>
  <c r="AV291" i="1"/>
  <c r="AV609" i="1"/>
  <c r="AV8" i="1"/>
  <c r="AV1925" i="1"/>
  <c r="AV1344" i="1"/>
  <c r="AV1447" i="1"/>
  <c r="AV1215" i="1"/>
  <c r="AV77" i="1"/>
  <c r="AV949" i="1"/>
  <c r="AV731" i="1"/>
  <c r="AV393" i="1"/>
  <c r="AV913" i="1"/>
  <c r="AV776" i="1"/>
  <c r="AV798" i="1"/>
  <c r="AV504" i="1"/>
  <c r="AV26" i="1"/>
  <c r="AV1315" i="1"/>
  <c r="AV703" i="1"/>
  <c r="AV1146" i="1"/>
  <c r="AV1252" i="1"/>
  <c r="AV970" i="1"/>
  <c r="AV1882" i="1"/>
  <c r="AV241" i="1"/>
  <c r="AV1507" i="1"/>
  <c r="AV976" i="1"/>
  <c r="AV1029" i="1"/>
  <c r="AV727" i="1"/>
  <c r="AV1042" i="1"/>
  <c r="AV843" i="1"/>
  <c r="AV132" i="1"/>
  <c r="AV1616" i="1"/>
  <c r="AV1325" i="1"/>
  <c r="AV203" i="1"/>
  <c r="AV958" i="1"/>
  <c r="AV1944" i="1"/>
  <c r="AV2042" i="1"/>
  <c r="AV1363" i="1"/>
  <c r="AV1384" i="1"/>
  <c r="AV231" i="1"/>
  <c r="AV1210" i="1"/>
  <c r="AV1916" i="1"/>
  <c r="AV252" i="1"/>
  <c r="AV1871" i="1"/>
  <c r="AV773" i="1"/>
  <c r="AV624" i="1"/>
  <c r="AV1393" i="1"/>
  <c r="AV993" i="1"/>
  <c r="AV302" i="1"/>
  <c r="AV600" i="1"/>
  <c r="AV1155" i="1"/>
  <c r="AV1149" i="1"/>
  <c r="AV2097" i="1"/>
  <c r="AV1895" i="1"/>
  <c r="AV246" i="1"/>
  <c r="AV1903" i="1"/>
  <c r="AV1339" i="1"/>
  <c r="AV1671" i="1"/>
  <c r="AV1854" i="1"/>
  <c r="AV1811" i="1"/>
  <c r="AV821" i="1"/>
  <c r="AV939" i="1"/>
  <c r="AV1241" i="1"/>
  <c r="AV150" i="1"/>
  <c r="AV107" i="1"/>
  <c r="AV1385" i="1"/>
  <c r="AV298" i="1"/>
  <c r="AV1856" i="1"/>
  <c r="AV2064" i="1"/>
  <c r="AV540" i="1"/>
  <c r="AV1459" i="1"/>
  <c r="AV1815" i="1"/>
  <c r="AV1831" i="1"/>
  <c r="AV1040" i="1"/>
  <c r="AV1705" i="1"/>
  <c r="AV1073" i="1"/>
  <c r="AV2073" i="1"/>
  <c r="AV1796" i="1"/>
  <c r="AV1228" i="1"/>
  <c r="AV114" i="1"/>
  <c r="AV1685" i="1"/>
  <c r="AV1273" i="1"/>
  <c r="AV310" i="1"/>
  <c r="AV1261" i="1"/>
  <c r="AV1594" i="1"/>
  <c r="AV217" i="1"/>
  <c r="AV1803" i="1"/>
  <c r="AV1947" i="1"/>
  <c r="AV324" i="1"/>
  <c r="AV948" i="1"/>
  <c r="AV1599" i="1"/>
  <c r="AV38" i="1"/>
  <c r="AV467" i="1"/>
  <c r="AV1524" i="1"/>
  <c r="AV1151" i="1"/>
  <c r="AV1539" i="1"/>
  <c r="AV950" i="1"/>
  <c r="AV214" i="1"/>
  <c r="AV824" i="1"/>
  <c r="AV1433" i="1"/>
  <c r="AV1914" i="1"/>
  <c r="AV47" i="1"/>
  <c r="AV374" i="1"/>
  <c r="AV597" i="1"/>
  <c r="AV1869" i="1"/>
  <c r="AV1394" i="1"/>
  <c r="AV887" i="1"/>
  <c r="AV2155" i="1"/>
  <c r="AV162" i="1"/>
  <c r="AV697" i="1"/>
  <c r="AV1482" i="1"/>
  <c r="AV1600" i="1"/>
  <c r="AV1541" i="1"/>
  <c r="AV1145" i="1"/>
  <c r="AV1761" i="1"/>
  <c r="AV190" i="1"/>
  <c r="AV1330" i="1"/>
  <c r="AV921" i="1"/>
  <c r="AV1221" i="1"/>
  <c r="AV1844" i="1"/>
  <c r="AV1403" i="1"/>
  <c r="AV253" i="1"/>
  <c r="AV888" i="1"/>
  <c r="AV154" i="1"/>
  <c r="AV1231" i="1"/>
  <c r="AV425" i="1"/>
  <c r="AV666" i="1"/>
  <c r="AV749" i="1"/>
  <c r="AV1349" i="1"/>
  <c r="AV2090" i="1"/>
  <c r="AV920" i="1"/>
  <c r="AV883" i="1"/>
  <c r="AV1902" i="1"/>
  <c r="AV23" i="1"/>
  <c r="AV219" i="1"/>
  <c r="AV2082" i="1"/>
  <c r="AV1506" i="1"/>
  <c r="AV613" i="1"/>
  <c r="AV668" i="1"/>
  <c r="AV356" i="1"/>
  <c r="AV857" i="1"/>
  <c r="AV953" i="1"/>
  <c r="AV1910" i="1"/>
  <c r="AV1784" i="1"/>
  <c r="AV1085" i="1"/>
  <c r="AV960" i="1"/>
  <c r="AV443" i="1"/>
  <c r="AV1229" i="1"/>
  <c r="AV343" i="1"/>
  <c r="AV104" i="1"/>
  <c r="AV276" i="1"/>
  <c r="AV1729" i="1"/>
  <c r="AV118" i="1"/>
  <c r="AV209" i="1"/>
  <c r="AV1942" i="1"/>
  <c r="AV558" i="1"/>
  <c r="AV1188" i="1"/>
  <c r="AV1935" i="1"/>
  <c r="AV1032" i="1"/>
  <c r="AV2101" i="1"/>
  <c r="AV2098" i="1"/>
  <c r="AV1732" i="1"/>
  <c r="AV2123" i="1"/>
  <c r="AV1978" i="1"/>
  <c r="AV1206" i="1"/>
  <c r="AV1589" i="1"/>
  <c r="AV2006" i="1"/>
  <c r="AV996" i="1"/>
  <c r="AV498" i="1"/>
  <c r="AV2158" i="1"/>
  <c r="AV1545" i="1"/>
  <c r="AV1569" i="1"/>
  <c r="AV1572" i="1"/>
  <c r="AV255" i="1"/>
  <c r="AV2026" i="1"/>
  <c r="AV180" i="1"/>
  <c r="AV130" i="1"/>
  <c r="AV2010" i="1"/>
  <c r="AV76" i="1"/>
  <c r="AV1719" i="1"/>
  <c r="AV1566" i="1"/>
  <c r="AV277" i="1"/>
  <c r="AV1958" i="1"/>
  <c r="AV1143" i="1"/>
  <c r="AV615" i="1"/>
  <c r="AV1879" i="1"/>
  <c r="AV320" i="1"/>
  <c r="AV1494" i="1"/>
  <c r="AV1184" i="1"/>
  <c r="AV1251" i="1"/>
  <c r="AV606" i="1"/>
  <c r="AV1313" i="1"/>
  <c r="AV1804" i="1"/>
  <c r="AV1392" i="1"/>
  <c r="AV1718" i="1"/>
  <c r="AV1824" i="1"/>
  <c r="AV693" i="1"/>
  <c r="AV1090" i="1"/>
  <c r="AV1172" i="1"/>
  <c r="AV646" i="1"/>
  <c r="AV1544" i="1"/>
  <c r="AV1341" i="1"/>
  <c r="AV37" i="1"/>
  <c r="AV2144" i="1"/>
  <c r="AV1659" i="1"/>
  <c r="AV283" i="1"/>
  <c r="AV954" i="1"/>
  <c r="AV525" i="1"/>
  <c r="AV1357" i="1"/>
  <c r="AV444" i="1"/>
  <c r="AV1777" i="1"/>
  <c r="AV1865" i="1"/>
  <c r="AV1601" i="1"/>
  <c r="AV1520" i="1"/>
  <c r="AV1478" i="1"/>
  <c r="AV59" i="1"/>
  <c r="AV1770" i="1"/>
  <c r="AV1453" i="1"/>
  <c r="AV695" i="1"/>
  <c r="AV899" i="1"/>
  <c r="AV1338" i="1"/>
  <c r="AV243" i="1"/>
  <c r="AV1511" i="1"/>
  <c r="AV812" i="1"/>
  <c r="AV1276" i="1"/>
  <c r="AV258" i="1"/>
  <c r="AV279" i="1"/>
  <c r="AV885" i="1"/>
  <c r="AV1876" i="1"/>
  <c r="AV1632" i="1"/>
  <c r="AV1571" i="1"/>
  <c r="AV1163" i="1"/>
  <c r="AV1436" i="1"/>
  <c r="AV1893" i="1"/>
  <c r="AV270" i="1"/>
  <c r="AV1834" i="1"/>
  <c r="AV864" i="1"/>
  <c r="AV816" i="1"/>
  <c r="AV1717" i="1"/>
  <c r="AV1111" i="1"/>
  <c r="AV1302" i="1"/>
  <c r="AV196" i="1"/>
  <c r="AV696" i="1"/>
  <c r="AV661" i="1"/>
  <c r="AV931" i="1"/>
  <c r="AV2038" i="1"/>
  <c r="AV550" i="1"/>
  <c r="AV903" i="1"/>
  <c r="AV1891" i="1"/>
  <c r="AV1102" i="1"/>
  <c r="AV135" i="1"/>
  <c r="AV337" i="1"/>
  <c r="AV344" i="1"/>
  <c r="AV131" i="1"/>
  <c r="AV511" i="1"/>
  <c r="AV1331" i="1"/>
  <c r="AV1247" i="1"/>
  <c r="AV983" i="1"/>
  <c r="AV1817" i="1"/>
  <c r="AV1280" i="1"/>
  <c r="AV22" i="1"/>
  <c r="AV596" i="1"/>
  <c r="AV1677" i="1"/>
  <c r="AV591" i="1"/>
  <c r="AV599" i="1"/>
  <c r="AV1343" i="1"/>
  <c r="AV838" i="1"/>
  <c r="AV685" i="1"/>
  <c r="AV1961" i="1"/>
  <c r="AV1300" i="1"/>
  <c r="AV1405" i="1"/>
  <c r="AV507" i="1"/>
  <c r="AV213" i="1"/>
  <c r="AV1322" i="1"/>
  <c r="AV637" i="1"/>
  <c r="AV2140" i="1"/>
  <c r="AV184" i="1"/>
  <c r="AV1593" i="1"/>
  <c r="AV488" i="1"/>
  <c r="AV684" i="1"/>
  <c r="AV987" i="1"/>
  <c r="AV1067" i="1"/>
  <c r="AV1006" i="1"/>
  <c r="AV83" i="1"/>
  <c r="AV248" i="1"/>
  <c r="AV1022" i="1"/>
  <c r="AV1672" i="1"/>
  <c r="AV566" i="1"/>
  <c r="AV81" i="1"/>
  <c r="AV1725" i="1"/>
  <c r="AV539" i="1"/>
  <c r="AV418" i="1"/>
  <c r="AV1660" i="1"/>
  <c r="AV595" i="1"/>
  <c r="AV986" i="1"/>
  <c r="AV1922" i="1"/>
  <c r="AV2084" i="1"/>
  <c r="AV1148" i="1"/>
  <c r="AV1381" i="1"/>
  <c r="AV1642" i="1"/>
  <c r="AV153" i="1"/>
  <c r="AV1380" i="1"/>
  <c r="AV1160" i="1"/>
  <c r="AV1836" i="1"/>
  <c r="AV908" i="1"/>
  <c r="AV716" i="1"/>
  <c r="AV1897" i="1"/>
  <c r="AV1378" i="1"/>
  <c r="AV889" i="1"/>
  <c r="AV966" i="1"/>
  <c r="AV1419" i="1"/>
  <c r="AV1373" i="1"/>
  <c r="AV1477" i="1"/>
  <c r="AV99" i="1"/>
  <c r="AV1316" i="1"/>
  <c r="AV1059" i="1"/>
  <c r="AV1435" i="1"/>
  <c r="AV457" i="1"/>
  <c r="AV1896" i="1"/>
  <c r="AV1726" i="1"/>
  <c r="AV40" i="1"/>
  <c r="AV942" i="1"/>
  <c r="AV468" i="1"/>
  <c r="AV1568" i="1"/>
  <c r="AV581" i="1"/>
  <c r="AV1140" i="1"/>
  <c r="AV159" i="1"/>
  <c r="AV1481" i="1"/>
  <c r="AV664" i="1"/>
  <c r="AV648" i="1"/>
  <c r="AV456" i="1"/>
  <c r="AV1840" i="1"/>
  <c r="AV1052" i="1"/>
  <c r="AV580" i="1"/>
  <c r="AV5" i="1"/>
  <c r="AV644" i="1"/>
  <c r="AV1628" i="1"/>
  <c r="AV823" i="1"/>
  <c r="AV353" i="1"/>
  <c r="AV2072" i="1"/>
  <c r="AV147" i="1"/>
  <c r="AV1484" i="1"/>
  <c r="AV256" i="1"/>
  <c r="AV264" i="1"/>
  <c r="AV306" i="1"/>
  <c r="AV1136" i="1"/>
  <c r="AV2104" i="1"/>
  <c r="AV1952" i="1"/>
  <c r="AV803" i="1"/>
  <c r="AV1091" i="1"/>
  <c r="AV1774" i="1"/>
  <c r="AV2106" i="1"/>
  <c r="AV1133" i="1"/>
  <c r="AV1127" i="1"/>
  <c r="AV191" i="1"/>
  <c r="AV1549" i="1"/>
  <c r="AV578" i="1"/>
  <c r="AV450" i="1"/>
  <c r="AV1092" i="1"/>
  <c r="AV1212" i="1"/>
  <c r="AV1297" i="1"/>
  <c r="AV1816" i="1"/>
  <c r="AV767" i="1"/>
  <c r="AV18" i="1"/>
  <c r="AV1064" i="1"/>
  <c r="AV1662" i="1"/>
  <c r="AV459" i="1"/>
  <c r="AV87" i="1"/>
  <c r="AV820" i="1"/>
  <c r="AV1930" i="1"/>
  <c r="AV1431" i="1"/>
  <c r="AV2120" i="1"/>
  <c r="AV1037" i="1"/>
  <c r="AV332" i="1"/>
  <c r="AV463" i="1"/>
  <c r="AV1627" i="1"/>
  <c r="AV1255" i="1"/>
  <c r="AV1389" i="1"/>
  <c r="AV408" i="1"/>
  <c r="AV1220" i="1"/>
  <c r="AV1323" i="1"/>
  <c r="AV683" i="1"/>
  <c r="AV438" i="1"/>
  <c r="AV984" i="1"/>
  <c r="AV1137" i="1"/>
  <c r="AV2130" i="1"/>
  <c r="AV778" i="1"/>
  <c r="AV934" i="1"/>
  <c r="AV143" i="1"/>
  <c r="AV845" i="1"/>
  <c r="AV1505" i="1"/>
  <c r="AV1736" i="1"/>
  <c r="AV1775" i="1"/>
  <c r="AV912" i="1"/>
  <c r="AV1609" i="1"/>
  <c r="AV206" i="1"/>
  <c r="AV1356" i="1"/>
  <c r="AV2009" i="1"/>
  <c r="AV30" i="1"/>
  <c r="AV1502" i="1"/>
  <c r="AV1626" i="1"/>
  <c r="AV234" i="1"/>
  <c r="AV1610" i="1"/>
  <c r="AV1650" i="1"/>
  <c r="AV1683" i="1"/>
  <c r="AV2089" i="1"/>
  <c r="AV1973" i="1"/>
  <c r="AV1361" i="1"/>
  <c r="AV779" i="1"/>
  <c r="AV1618" i="1"/>
  <c r="AV626" i="1"/>
  <c r="AV169" i="1"/>
  <c r="AV33" i="1"/>
  <c r="AV396" i="1"/>
  <c r="AV333" i="1"/>
  <c r="AV2134" i="1"/>
  <c r="AV430" i="1"/>
  <c r="AV123" i="1"/>
  <c r="AV1364" i="1"/>
  <c r="AV249" i="1"/>
  <c r="AV316" i="1"/>
  <c r="AV543" i="1"/>
  <c r="AV1702" i="1"/>
  <c r="AV817" i="1"/>
  <c r="AV1611" i="1"/>
  <c r="AV2148" i="1"/>
  <c r="AV1397" i="1"/>
  <c r="AV1263" i="1"/>
  <c r="AV1993" i="1"/>
  <c r="AV1822" i="1"/>
  <c r="AV846" i="1"/>
  <c r="AV1449" i="1"/>
  <c r="AV935" i="1"/>
  <c r="AV1537" i="1"/>
  <c r="AV2057" i="1"/>
  <c r="AV745" i="1"/>
  <c r="AV74" i="1"/>
  <c r="AV1837" i="1"/>
  <c r="AV859" i="1"/>
  <c r="AV710" i="1"/>
  <c r="AV891" i="1"/>
  <c r="AV670" i="1"/>
  <c r="AV2021" i="1"/>
  <c r="AV1095" i="1"/>
  <c r="AV1271" i="1"/>
  <c r="AV1472" i="1"/>
  <c r="AV1060" i="1"/>
  <c r="AV563" i="1"/>
  <c r="AV542" i="1"/>
  <c r="AV1463" i="1"/>
  <c r="AV1434" i="1"/>
  <c r="AV492" i="1"/>
  <c r="AV471" i="1"/>
  <c r="AV1089" i="1"/>
  <c r="AV71" i="1"/>
  <c r="AV1019" i="1"/>
  <c r="AV397" i="1"/>
  <c r="AV660" i="1"/>
  <c r="AV1652" i="1"/>
  <c r="AV1700" i="1"/>
  <c r="AV1055" i="1"/>
  <c r="AV583" i="1"/>
  <c r="AV1209" i="1"/>
  <c r="AV2168" i="1"/>
  <c r="AV1372" i="1"/>
  <c r="AV1076" i="1"/>
  <c r="AV1862" i="1"/>
  <c r="AV1021" i="1"/>
  <c r="AV1513" i="1"/>
  <c r="AV1606" i="1"/>
  <c r="AV1794" i="1"/>
  <c r="AV205" i="1"/>
  <c r="AV1072" i="1"/>
  <c r="AV1114" i="1"/>
  <c r="AV772" i="1"/>
  <c r="AV2125" i="1"/>
  <c r="AV1608" i="1"/>
  <c r="AV21" i="1"/>
  <c r="AV860" i="1"/>
  <c r="AV250" i="1"/>
  <c r="AV137" i="1"/>
  <c r="AV2154" i="1"/>
  <c r="AV681" i="1"/>
  <c r="AV311" i="1"/>
  <c r="AV704" i="1"/>
  <c r="AV569" i="1"/>
  <c r="AV1157" i="1"/>
  <c r="AV955" i="1"/>
  <c r="AV500" i="1"/>
  <c r="AV366" i="1"/>
  <c r="AV2160" i="1"/>
  <c r="AV1123" i="1"/>
  <c r="AV1788" i="1"/>
  <c r="AV1285" i="1"/>
  <c r="AV1853" i="1"/>
  <c r="AV1763" i="1"/>
  <c r="AV193" i="1"/>
  <c r="AV1807" i="1"/>
  <c r="AV586" i="1"/>
  <c r="AV2051" i="1"/>
  <c r="AV1956" i="1"/>
  <c r="AV93" i="1"/>
  <c r="AV765" i="1"/>
  <c r="AV1715" i="1"/>
  <c r="AV64" i="1"/>
  <c r="AV1116" i="1"/>
  <c r="AV1835" i="1"/>
  <c r="AV181" i="1"/>
  <c r="AV1536" i="1"/>
  <c r="AV1345" i="1"/>
  <c r="AV1004" i="1"/>
  <c r="AV2066" i="1"/>
  <c r="AV1587" i="1"/>
  <c r="AV1005" i="1"/>
  <c r="AV1398" i="1"/>
  <c r="AV1703" i="1"/>
  <c r="AV1987" i="1"/>
  <c r="AV449" i="1"/>
  <c r="AV90" i="1"/>
  <c r="AV2040" i="1"/>
  <c r="AV1233" i="1"/>
  <c r="AV892" i="1"/>
  <c r="AV411" i="1"/>
  <c r="AV1531" i="1"/>
  <c r="AV1712" i="1"/>
  <c r="AV1186" i="1"/>
  <c r="AV1051" i="1"/>
  <c r="AV1565" i="1"/>
  <c r="AV634" i="1"/>
  <c r="AV1996" i="1"/>
  <c r="AV273" i="1"/>
  <c r="AV1497" i="1"/>
  <c r="AV1033" i="1"/>
  <c r="AV1012" i="1"/>
  <c r="AV1047" i="1"/>
  <c r="AV897" i="1"/>
  <c r="AV1308" i="1"/>
  <c r="AV360" i="1"/>
  <c r="AV762" i="1"/>
  <c r="AV1353" i="1"/>
  <c r="AV688" i="1"/>
  <c r="AV128" i="1"/>
  <c r="AV572" i="1"/>
  <c r="AV1509" i="1"/>
  <c r="AV677" i="1"/>
  <c r="AV2110" i="1"/>
  <c r="AV170" i="1"/>
  <c r="AV189" i="1"/>
  <c r="AV16" i="1"/>
  <c r="AV2112" i="1"/>
  <c r="AV1951" i="1"/>
  <c r="AV1886" i="1"/>
  <c r="AV413" i="1"/>
  <c r="AV1731" i="1"/>
  <c r="AV2035" i="1"/>
  <c r="AV1203" i="1"/>
  <c r="AV272" i="1"/>
  <c r="AV2115" i="1"/>
  <c r="AV522" i="1"/>
  <c r="AV702" i="1"/>
  <c r="AV879" i="1"/>
  <c r="AV497" i="1"/>
  <c r="AV653" i="1"/>
  <c r="AV139" i="1"/>
  <c r="AV372" i="1"/>
  <c r="AV2087" i="1"/>
  <c r="AV980" i="1"/>
  <c r="AV1106" i="1"/>
  <c r="AV917" i="1"/>
  <c r="AV1955" i="1"/>
  <c r="AV1868" i="1"/>
  <c r="AV122" i="1"/>
  <c r="AV1561" i="1"/>
  <c r="AV1680" i="1"/>
  <c r="AV17" i="1"/>
  <c r="AV371" i="1"/>
  <c r="AV1466" i="1"/>
  <c r="AV452" i="1"/>
  <c r="AV79" i="1"/>
  <c r="AV1452" i="1"/>
  <c r="AV1441" i="1"/>
  <c r="AV1257" i="1"/>
  <c r="AV1861" i="1"/>
  <c r="AV565" i="1"/>
  <c r="AV1892" i="1"/>
  <c r="AV1693" i="1"/>
  <c r="AV777" i="1"/>
  <c r="AV632" i="1"/>
  <c r="AV1003" i="1"/>
  <c r="AV2039" i="1"/>
  <c r="AV959" i="1"/>
  <c r="AV1192" i="1"/>
  <c r="AV1562" i="1"/>
  <c r="AV1646" i="1"/>
  <c r="AV1918" i="1"/>
  <c r="AV1370" i="1"/>
  <c r="AV1198" i="1"/>
  <c r="AV2012" i="1"/>
  <c r="AV1219" i="1"/>
  <c r="AV1479" i="1"/>
  <c r="AV2172" i="1"/>
  <c r="AV2095" i="1"/>
  <c r="AV849" i="1"/>
  <c r="AV226" i="1"/>
  <c r="AV1518" i="1"/>
  <c r="AV748" i="1"/>
  <c r="AV436" i="1"/>
  <c r="AV906" i="1"/>
  <c r="AV392" i="1"/>
  <c r="AV2034" i="1"/>
  <c r="AV709" i="1"/>
  <c r="AV2169" i="1"/>
  <c r="AV2007" i="1"/>
  <c r="AV663" i="1"/>
  <c r="AV1959" i="1"/>
  <c r="AV2092" i="1"/>
  <c r="AV6" i="1"/>
  <c r="AV1638" i="1"/>
  <c r="AV85" i="1"/>
  <c r="AV513" i="1"/>
  <c r="AV873" i="1"/>
  <c r="AV1727" i="1"/>
  <c r="AV1371" i="1"/>
  <c r="AV1749" i="1"/>
  <c r="AV1002" i="1"/>
  <c r="AV1554" i="1"/>
  <c r="AV1679" i="1"/>
  <c r="AV893" i="1"/>
  <c r="AV872" i="1"/>
  <c r="AV1591" i="1"/>
  <c r="AV771" i="1"/>
  <c r="AV1768" i="1"/>
  <c r="AV503" i="1"/>
  <c r="AV1181" i="1"/>
  <c r="AV290" i="1"/>
  <c r="AV881" i="1"/>
  <c r="AV1758" i="1"/>
  <c r="AV2018" i="1"/>
  <c r="AV220" i="1"/>
  <c r="AV875" i="1"/>
  <c r="AV978" i="1"/>
  <c r="AV101" i="1"/>
  <c r="AV1991" i="1"/>
  <c r="AV804" i="1"/>
  <c r="AV617" i="1"/>
  <c r="AV1527" i="1"/>
  <c r="AV1087" i="1"/>
  <c r="AV1065" i="1"/>
  <c r="AV82" i="1"/>
  <c r="AV1427" i="1"/>
  <c r="AV924" i="1"/>
  <c r="AV202" i="1"/>
  <c r="AV1499" i="1"/>
  <c r="AV63" i="1"/>
  <c r="AV947" i="1"/>
  <c r="AV535" i="1"/>
  <c r="AV1818" i="1"/>
  <c r="AV1166" i="1"/>
  <c r="AV486" i="1"/>
  <c r="AV1595" i="1"/>
  <c r="AV1802" i="1"/>
  <c r="AV1560" i="1"/>
  <c r="AV1267" i="1"/>
  <c r="AV1682" i="1"/>
  <c r="AV836" i="1"/>
  <c r="AV1695" i="1"/>
  <c r="AV78" i="1"/>
  <c r="AV2076" i="1"/>
  <c r="AV769" i="1"/>
  <c r="AV1519" i="1"/>
  <c r="AV1180" i="1"/>
  <c r="AV233" i="1"/>
  <c r="AV223" i="1"/>
  <c r="AV884" i="1"/>
  <c r="AV929" i="1"/>
  <c r="AV1161" i="1"/>
  <c r="AV1232" i="1"/>
  <c r="AV1159" i="1"/>
  <c r="AV134" i="1"/>
  <c r="AV1132" i="1"/>
  <c r="AV2126" i="1"/>
  <c r="AV652" i="1"/>
  <c r="AV386" i="1"/>
  <c r="AV1417" i="1"/>
  <c r="AV2171" i="1"/>
  <c r="AV1998" i="1"/>
  <c r="AV1781" i="1"/>
  <c r="AV1425" i="1"/>
  <c r="AV2091" i="1"/>
  <c r="AV1213" i="1"/>
  <c r="AV858" i="1"/>
  <c r="AV151" i="1"/>
  <c r="AV2055" i="1"/>
  <c r="AV1559" i="1"/>
  <c r="AV41" i="1"/>
  <c r="AV1292" i="1"/>
  <c r="AV414" i="1"/>
  <c r="AV157" i="1"/>
  <c r="AV1193" i="1"/>
  <c r="AV1342" i="1"/>
  <c r="AV325" i="1"/>
  <c r="AV2060" i="1"/>
  <c r="AV735" i="1"/>
  <c r="AV573" i="1"/>
  <c r="AV643" i="1"/>
  <c r="AV426" i="1"/>
  <c r="AV495" i="1"/>
  <c r="AV1185" i="1"/>
  <c r="AV165" i="1"/>
  <c r="AV398" i="1"/>
  <c r="AV861" i="1"/>
  <c r="AV1704" i="1"/>
  <c r="AV2048" i="1"/>
  <c r="AV1456" i="1"/>
  <c r="AV1583" i="1"/>
  <c r="AV1216" i="1"/>
  <c r="AV1444" i="1"/>
  <c r="AV770" i="1"/>
  <c r="AV1046" i="1"/>
  <c r="AV1470" i="1"/>
  <c r="AV462" i="1"/>
  <c r="AV1295" i="1"/>
  <c r="AV1036" i="1"/>
  <c r="AV870" i="1"/>
  <c r="AV642" i="1"/>
  <c r="AV195" i="1"/>
  <c r="AV598" i="1"/>
  <c r="AV55" i="1"/>
  <c r="AV1809" i="1"/>
  <c r="AV523" i="1"/>
  <c r="AV1997" i="1"/>
  <c r="AV1963" i="1"/>
  <c r="AV2036" i="1"/>
  <c r="AV149" i="1"/>
  <c r="AV1317" i="1"/>
  <c r="AV2166" i="1"/>
  <c r="AV641" i="1"/>
  <c r="AV848" i="1"/>
  <c r="AV682" i="1"/>
  <c r="AV2124" i="1"/>
  <c r="AV1130" i="1"/>
  <c r="AV155" i="1"/>
  <c r="AV755" i="1"/>
  <c r="AV1970" i="1"/>
  <c r="AV1558" i="1"/>
  <c r="AV691" i="1"/>
  <c r="AV825" i="1"/>
  <c r="AV1279" i="1"/>
  <c r="AV1859" i="1"/>
  <c r="AV1812" i="1"/>
  <c r="AV734" i="1"/>
  <c r="AV440" i="1"/>
  <c r="AV865" i="1"/>
  <c r="AV1669" i="1"/>
  <c r="AV136" i="1"/>
  <c r="AV88" i="1"/>
  <c r="AV930" i="1"/>
  <c r="AV561" i="1"/>
  <c r="AV1152" i="1"/>
  <c r="AV178" i="1"/>
  <c r="AV618" i="1"/>
  <c r="AV1335" i="1"/>
  <c r="AV1097" i="1"/>
  <c r="AV1098" i="1"/>
  <c r="AV1713" i="1"/>
  <c r="AV1870" i="1"/>
  <c r="AV512" i="1"/>
  <c r="AV2085" i="1"/>
  <c r="AV1096" i="1"/>
  <c r="AV633" i="1"/>
  <c r="AV1516" i="1"/>
  <c r="AV34" i="1"/>
  <c r="AV839" i="1"/>
  <c r="AV2105" i="1"/>
  <c r="AV384" i="1"/>
  <c r="AV1450" i="1"/>
  <c r="AV1751" i="1"/>
  <c r="AV265" i="1"/>
  <c r="AV797" i="1"/>
  <c r="AV1501" i="1"/>
  <c r="AV69" i="1"/>
  <c r="AV1623" i="1"/>
  <c r="AV2013" i="1"/>
  <c r="AV1580" i="1"/>
  <c r="AV1406" i="1"/>
  <c r="AV409" i="1"/>
  <c r="AV974" i="1"/>
  <c r="AV110" i="1"/>
  <c r="AV404" i="1"/>
  <c r="AV327" i="1"/>
  <c r="AV671" i="1"/>
  <c r="AV1457" i="1"/>
  <c r="AV340" i="1"/>
  <c r="AV1754" i="1"/>
  <c r="AV1604" i="1"/>
  <c r="AV1631" i="1"/>
  <c r="AV1281" i="1"/>
  <c r="AV145" i="1"/>
  <c r="AV1390" i="1"/>
  <c r="AV2056" i="1"/>
  <c r="AV433" i="1"/>
  <c r="AV1992" i="1"/>
  <c r="AV1625" i="1"/>
  <c r="AV1663" i="1"/>
  <c r="AV1167" i="1"/>
  <c r="AV1014" i="1"/>
  <c r="AV715" i="1"/>
  <c r="AV813" i="1"/>
  <c r="AV928" i="1"/>
  <c r="AV2147" i="1"/>
  <c r="AV2071" i="1"/>
  <c r="AV200" i="1"/>
  <c r="AV2022" i="1"/>
  <c r="AV1248" i="1"/>
  <c r="AV1630" i="1"/>
  <c r="AV1222" i="1"/>
  <c r="AV1196" i="1"/>
  <c r="AV1779" i="1"/>
  <c r="AV1858" i="1"/>
  <c r="AV1881" i="1"/>
  <c r="AV712" i="1"/>
  <c r="AV94" i="1"/>
  <c r="AV505" i="1"/>
  <c r="AV13" i="1"/>
  <c r="AV1723" i="1"/>
  <c r="AV1094" i="1"/>
  <c r="AV364" i="1"/>
  <c r="AV387" i="1"/>
  <c r="AV554" i="1"/>
  <c r="AV2096" i="1"/>
  <c r="AV1724" i="1"/>
  <c r="AV458" i="1"/>
  <c r="AV1483" i="1"/>
  <c r="AV1058" i="1"/>
  <c r="AV678" i="1"/>
  <c r="AV1656" i="1"/>
  <c r="AV1404" i="1"/>
  <c r="AV1517" i="1"/>
  <c r="AV2108" i="1"/>
  <c r="AV575" i="1"/>
  <c r="AV700" i="1"/>
  <c r="AV1298" i="1"/>
  <c r="AV2175" i="1"/>
  <c r="AV2150" i="1"/>
  <c r="AV1007" i="1"/>
  <c r="AV1112" i="1"/>
  <c r="AV1668" i="1"/>
  <c r="AV724" i="1"/>
  <c r="AV2050" i="1"/>
  <c r="AV961" i="1"/>
  <c r="AV2170" i="1"/>
  <c r="AV638" i="1"/>
  <c r="AV2086" i="1"/>
  <c r="AV1318" i="1"/>
  <c r="AV400" i="1"/>
  <c r="AV841" i="1"/>
  <c r="AV1367" i="1"/>
  <c r="AV743" i="1"/>
  <c r="AV1142" i="1"/>
  <c r="AV1508" i="1"/>
  <c r="AV945" i="1"/>
  <c r="AV399" i="1"/>
  <c r="AV91" i="1"/>
  <c r="AV1288" i="1"/>
  <c r="AV358" i="1"/>
  <c r="AV775" i="1"/>
  <c r="AV1001" i="1"/>
  <c r="AV464" i="1"/>
  <c r="AV1400" i="1"/>
  <c r="AV1469" i="1"/>
  <c r="AV1244" i="1"/>
  <c r="AV1348" i="1"/>
  <c r="AV1336" i="1"/>
  <c r="AV1641" i="1"/>
  <c r="AV746" i="1"/>
  <c r="AV201" i="1"/>
  <c r="AV2174" i="1"/>
  <c r="AV313" i="1"/>
  <c r="AV124" i="1"/>
  <c r="AV925" i="1"/>
  <c r="AV967" i="1"/>
  <c r="AV281" i="1"/>
  <c r="AV741" i="1"/>
  <c r="AV293" i="1"/>
  <c r="AV1461" i="1"/>
  <c r="AV2142" i="1"/>
  <c r="AV1615" i="1"/>
  <c r="AV322" i="1"/>
  <c r="AV829" i="1"/>
  <c r="AV177" i="1"/>
  <c r="AV86" i="1"/>
  <c r="AV1852" i="1"/>
  <c r="AV1883" i="1"/>
  <c r="AV998" i="1"/>
  <c r="AV1614" i="1"/>
  <c r="AV651" i="1"/>
  <c r="AV1301" i="1"/>
  <c r="AV1334" i="1"/>
  <c r="AV705" i="1"/>
  <c r="AV1701" i="1"/>
  <c r="AV1365" i="1"/>
  <c r="AV1498" i="1"/>
  <c r="AV898" i="1"/>
  <c r="AV1351" i="1"/>
  <c r="AV288" i="1"/>
  <c r="AV1906" i="1"/>
  <c r="AV163" i="1"/>
  <c r="AV723" i="1"/>
  <c r="AV1201" i="1"/>
  <c r="AV1421" i="1"/>
  <c r="AV1696" i="1"/>
  <c r="AV901" i="1"/>
  <c r="AV721" i="1"/>
  <c r="AV111" i="1"/>
  <c r="AV1658" i="1"/>
  <c r="AV424" i="1"/>
  <c r="AV1320" i="1"/>
  <c r="AV14" i="1"/>
  <c r="AV1093" i="1"/>
  <c r="AV2059" i="1"/>
  <c r="AV515" i="1"/>
  <c r="AV1442" i="1"/>
  <c r="AV985" i="1"/>
  <c r="AV1543" i="1"/>
  <c r="AV2031" i="1"/>
  <c r="AV1026" i="1"/>
  <c r="AV62" i="1"/>
  <c r="AV1909" i="1"/>
  <c r="AV2173" i="1"/>
  <c r="AV146" i="1"/>
  <c r="AV1083" i="1"/>
  <c r="AV1592" i="1"/>
  <c r="AV1512" i="1"/>
  <c r="AV792" i="1"/>
  <c r="AV286" i="1"/>
  <c r="AV2075" i="1"/>
  <c r="AV1039" i="1"/>
  <c r="AV982" i="1"/>
  <c r="AV1582" i="1"/>
  <c r="AV1674" i="1"/>
  <c r="AV1430" i="1"/>
  <c r="AV795" i="1"/>
  <c r="AV612" i="1"/>
  <c r="AV534" i="1"/>
  <c r="AV1352" i="1"/>
  <c r="AV1653" i="1"/>
  <c r="AV1988" i="1"/>
  <c r="AV1049" i="1"/>
  <c r="AV1337" i="1"/>
  <c r="AV28" i="1"/>
  <c r="AV1670" i="1"/>
  <c r="AV1451" i="1"/>
  <c r="AV1226" i="1"/>
  <c r="AV354" i="1"/>
  <c r="AV24" i="1"/>
  <c r="AV1259" i="1"/>
  <c r="AV1355" i="1"/>
  <c r="AV1708" i="1"/>
  <c r="AV296" i="1"/>
  <c r="AV432" i="1"/>
  <c r="AV1057" i="1"/>
  <c r="AV1358" i="1"/>
  <c r="AV1793" i="1"/>
  <c r="AV44" i="1"/>
  <c r="AV941" i="1"/>
  <c r="AV768" i="1"/>
  <c r="AV1062" i="1"/>
  <c r="AV1174" i="1"/>
  <c r="AV687" i="1"/>
  <c r="AV262" i="1"/>
  <c r="AV19" i="1"/>
  <c r="AV862" i="1"/>
  <c r="AV940" i="1"/>
  <c r="AV57" i="1"/>
  <c r="AV2121" i="1"/>
  <c r="AV29" i="1"/>
  <c r="AV2131" i="1"/>
  <c r="AV2094" i="1"/>
  <c r="AV1948" i="1"/>
  <c r="AV2054" i="1"/>
  <c r="AV1748" i="1"/>
  <c r="AV834" i="1"/>
  <c r="AV1118" i="1"/>
  <c r="AV568" i="1"/>
  <c r="AV692" i="1"/>
  <c r="AV936" i="1"/>
  <c r="AV1326" i="1"/>
  <c r="AV125" i="1"/>
  <c r="AV1134" i="1"/>
  <c r="AV2043" i="1"/>
  <c r="AV676" i="1"/>
  <c r="AV1825" i="1"/>
  <c r="AV1268" i="1"/>
  <c r="AV1915" i="1"/>
  <c r="AV1765" i="1"/>
  <c r="AV877" i="1"/>
  <c r="AV2068" i="1"/>
  <c r="AV331" i="1"/>
  <c r="AV1740" i="1"/>
  <c r="AV1523" i="1"/>
  <c r="AV1850" i="1"/>
  <c r="AV493" i="1"/>
  <c r="AV1737" i="1"/>
  <c r="AV49" i="1"/>
  <c r="AV733" i="1"/>
  <c r="AV971" i="1"/>
  <c r="AV1619" i="1"/>
  <c r="AV625" i="1"/>
  <c r="AV1739" i="1"/>
  <c r="AV1750" i="1"/>
  <c r="AV1602" i="1"/>
  <c r="AV1760" i="1"/>
  <c r="AV7" i="1"/>
  <c r="AV15" i="1"/>
  <c r="AV1617" i="1"/>
  <c r="AV621" i="1"/>
  <c r="AV1366" i="1"/>
  <c r="AV647" i="1"/>
  <c r="AV1011" i="1"/>
  <c r="AV2024" i="1"/>
  <c r="AV856" i="1"/>
  <c r="AV321" i="1"/>
  <c r="AV1147" i="1"/>
  <c r="AV1429" i="1"/>
  <c r="AV97" i="1"/>
  <c r="AV1382" i="1"/>
  <c r="AV1797" i="1"/>
  <c r="AV854" i="1"/>
  <c r="AV1551" i="1"/>
  <c r="AV1260" i="1"/>
  <c r="AV1422" i="1"/>
  <c r="AV894" i="1"/>
  <c r="AV1391" i="1"/>
  <c r="AV1759" i="1"/>
  <c r="AV236" i="1"/>
  <c r="AV113" i="1"/>
  <c r="AV1684" i="1"/>
  <c r="AV538" i="1"/>
  <c r="AV1899" i="1"/>
  <c r="AV1730" i="1"/>
  <c r="AV1321" i="1"/>
  <c r="AV1734" i="1"/>
  <c r="AV2033" i="1"/>
  <c r="AV1035" i="1"/>
  <c r="AV963" i="1"/>
  <c r="AV142" i="1"/>
  <c r="AV335" i="1"/>
  <c r="AV1691" i="1"/>
  <c r="AV847" i="1"/>
  <c r="AV187" i="1"/>
  <c r="AV1636" i="1"/>
  <c r="AV485" i="1"/>
  <c r="AV156" i="1"/>
  <c r="AV300" i="1"/>
  <c r="AV406" i="1"/>
  <c r="AV1013" i="1"/>
  <c r="AV736" i="1"/>
  <c r="AV905" i="1"/>
  <c r="AV1971" i="1"/>
  <c r="AV1755" i="1"/>
  <c r="AV1208" i="1"/>
  <c r="AV480" i="1"/>
  <c r="AV328" i="1"/>
  <c r="AV1877" i="1"/>
  <c r="AV1488" i="1"/>
  <c r="AV1207" i="1"/>
  <c r="AV1649" i="1"/>
  <c r="AV992" i="1"/>
  <c r="AV740" i="1"/>
  <c r="AV520" i="1"/>
  <c r="AV388" i="1"/>
  <c r="AV1757" i="1"/>
  <c r="AV423" i="1"/>
  <c r="AV810" i="1"/>
  <c r="AV1738" i="1"/>
  <c r="AV1826" i="1"/>
  <c r="AV1113" i="1"/>
  <c r="AV1564" i="1"/>
  <c r="AV753" i="1"/>
  <c r="AV532" i="1"/>
  <c r="AV2014" i="1"/>
  <c r="AV826" i="1"/>
  <c r="AV690" i="1"/>
  <c r="AV1655" i="1"/>
  <c r="AV764" i="1"/>
  <c r="AV401" i="1"/>
  <c r="AV422" i="1"/>
  <c r="AV1415" i="1"/>
  <c r="AV355" i="1"/>
  <c r="AV427" i="1"/>
  <c r="AV570" i="1"/>
  <c r="AV1388" i="1"/>
  <c r="AV1153" i="1"/>
  <c r="AV75" i="1"/>
  <c r="AV1675" i="1"/>
  <c r="AV759" i="1"/>
  <c r="AV496" i="1"/>
  <c r="AV323" i="1"/>
  <c r="AV339" i="1"/>
  <c r="AV1866" i="1"/>
  <c r="AV50" i="1"/>
  <c r="AV1574" i="1"/>
  <c r="AV487" i="1"/>
  <c r="AV1195" i="1"/>
  <c r="AV711" i="1"/>
  <c r="AV172" i="1"/>
  <c r="AV932" i="1"/>
  <c r="AV553" i="1"/>
  <c r="AV254" i="1"/>
  <c r="AV274" i="1"/>
  <c r="AV1068" i="1"/>
  <c r="AV1874" i="1"/>
  <c r="AV268" i="1"/>
  <c r="AV531" i="1"/>
  <c r="AV1841" i="1"/>
  <c r="AV1223" i="1"/>
  <c r="AV1082" i="1"/>
  <c r="AV1620" i="1"/>
  <c r="AV514" i="1"/>
  <c r="AV1828" i="1"/>
  <c r="AV2017" i="1"/>
  <c r="AV526" i="1"/>
  <c r="AV362" i="1"/>
  <c r="AV1495" i="1"/>
  <c r="AV537" i="1"/>
  <c r="AV564" i="1"/>
  <c r="AV1995" i="1"/>
  <c r="AV25" i="1"/>
  <c r="AV1894" i="1"/>
  <c r="AV1878" i="1"/>
  <c r="AV1487" i="1"/>
  <c r="AV1787" i="1"/>
  <c r="AV1975" i="1"/>
  <c r="AV516" i="1"/>
  <c r="AV835" i="1"/>
  <c r="AV484" i="1"/>
  <c r="AV1277" i="1"/>
  <c r="AV1741" i="1"/>
  <c r="AV198" i="1"/>
  <c r="AV1639" i="1"/>
  <c r="AV1504" i="1"/>
  <c r="AV1849" i="1"/>
  <c r="AV640" i="1"/>
  <c r="AV1688" i="1"/>
  <c r="AV1256" i="1"/>
  <c r="AV1304" i="1"/>
  <c r="AV227" i="1"/>
  <c r="AV1122" i="1"/>
  <c r="AV2151" i="1"/>
  <c r="AV46" i="1"/>
  <c r="AV914" i="1"/>
  <c r="AV1833" i="1"/>
  <c r="AV557" i="1"/>
  <c r="AV1720" i="1"/>
  <c r="AV312" i="1"/>
  <c r="AV869" i="1"/>
  <c r="AV1929" i="1"/>
  <c r="AV352" i="1"/>
  <c r="AV1665" i="1"/>
  <c r="AV774" i="1"/>
  <c r="AV1009" i="1"/>
  <c r="AV121" i="1"/>
  <c r="AV1374" i="1"/>
  <c r="AV242" i="1"/>
  <c r="AV850" i="1"/>
  <c r="AV1066" i="1"/>
  <c r="AV757" i="1"/>
  <c r="AV1678" i="1"/>
  <c r="AV706" i="1"/>
  <c r="AV1399" i="1"/>
  <c r="AV1968" i="1"/>
  <c r="AV2063" i="1"/>
  <c r="AV280" i="1"/>
  <c r="AV429" i="1"/>
  <c r="AV1766" i="1"/>
  <c r="AV1230" i="1"/>
  <c r="AV315" i="1"/>
  <c r="AV1401" i="1"/>
  <c r="AV962" i="1"/>
  <c r="AV1177" i="1"/>
  <c r="AV1218" i="1"/>
  <c r="AV818" i="1"/>
  <c r="AV282" i="1"/>
  <c r="AV1086" i="1"/>
  <c r="AV2146" i="1"/>
  <c r="AV1808" i="1"/>
  <c r="AV1949" i="1"/>
  <c r="AV737" i="1"/>
  <c r="AV611" i="1"/>
  <c r="AV2020" i="1"/>
  <c r="AV1309" i="1"/>
  <c r="AV786" i="1"/>
  <c r="AV510" i="1"/>
  <c r="AV168" i="1"/>
  <c r="AV1158" i="1"/>
  <c r="AV1621" i="1"/>
  <c r="AV166" i="1"/>
  <c r="AV2079" i="1"/>
  <c r="AV102" i="1"/>
  <c r="AV1410" i="1"/>
  <c r="AV284" i="1"/>
  <c r="AV574" i="1"/>
  <c r="AV309" i="1"/>
  <c r="AV1547" i="1"/>
  <c r="AV619" i="1"/>
  <c r="AV607" i="1"/>
  <c r="AV1919" i="1"/>
  <c r="AV1924" i="1"/>
  <c r="AV791" i="1"/>
  <c r="AV474" i="1"/>
  <c r="AV620" i="1"/>
  <c r="AV472" i="1"/>
  <c r="AV1239" i="1"/>
  <c r="AV1977" i="1"/>
  <c r="AV301" i="1"/>
  <c r="AV117" i="1"/>
  <c r="AV1872" i="1"/>
  <c r="AV341" i="1"/>
  <c r="AV833" i="1"/>
  <c r="AV1170" i="1"/>
  <c r="AV1290" i="1"/>
  <c r="AV751" i="1"/>
  <c r="AV729" i="1"/>
  <c r="AV1010" i="1"/>
  <c r="AV1474" i="1"/>
  <c r="AV1490" i="1"/>
  <c r="AV173" i="1"/>
  <c r="AV1327" i="1"/>
  <c r="AV1907" i="1"/>
  <c r="AV2102" i="1"/>
  <c r="AV197" i="1"/>
  <c r="AV882" i="1"/>
  <c r="AV527" i="1"/>
  <c r="AV2107" i="1"/>
  <c r="AV628" i="1"/>
  <c r="AV530" i="1"/>
  <c r="AV1709" i="1"/>
  <c r="AV1107" i="1"/>
  <c r="AV2023" i="1"/>
  <c r="AV1889" i="1"/>
  <c r="AV1129" i="1"/>
  <c r="AV1224" i="1"/>
  <c r="AV1546" i="1"/>
  <c r="AV853" i="1"/>
  <c r="AV1243" i="1"/>
  <c r="AV58" i="1"/>
  <c r="AV1989" i="1"/>
  <c r="AV900" i="1"/>
  <c r="AV1832" i="1"/>
  <c r="AV911" i="1"/>
  <c r="AV303" i="1"/>
  <c r="AV1799" i="1"/>
  <c r="AV1284" i="1"/>
  <c r="AV1168" i="1"/>
  <c r="AV1928" i="1"/>
  <c r="AV2149" i="1"/>
  <c r="AV763" i="1"/>
  <c r="AV1934" i="1"/>
  <c r="AV1864" i="1"/>
  <c r="AV305" i="1"/>
  <c r="AV1250" i="1"/>
  <c r="AV1694" i="1"/>
  <c r="AV1054" i="1"/>
  <c r="AV752" i="1"/>
  <c r="AV43" i="1"/>
  <c r="AV455" i="1"/>
  <c r="AV2053" i="1"/>
  <c r="AV2011" i="1"/>
  <c r="AV1347" i="1"/>
  <c r="AV1920" i="1"/>
  <c r="AV2099" i="1"/>
  <c r="AV1500" i="1"/>
  <c r="AV2030" i="1"/>
  <c r="AV2001" i="1"/>
  <c r="AV1269" i="1"/>
  <c r="AV1795" i="1"/>
  <c r="AV1175" i="1"/>
  <c r="AV442" i="1"/>
  <c r="AV1190" i="1"/>
  <c r="AV1376" i="1"/>
  <c r="AV1771" i="1"/>
  <c r="AV1074" i="1"/>
  <c r="AV289" i="1"/>
  <c r="AV720" i="1"/>
  <c r="AV2070" i="1"/>
  <c r="AV1293" i="1"/>
  <c r="AV1530" i="1"/>
  <c r="AV814" i="1"/>
  <c r="AV12" i="1"/>
  <c r="AV2081" i="1"/>
  <c r="AV1657" i="1"/>
  <c r="AV2145" i="1"/>
  <c r="AV656" i="1"/>
  <c r="AV739" i="1"/>
  <c r="AV756" i="1"/>
  <c r="AV1443" i="1"/>
  <c r="AV2167" i="1"/>
  <c r="AV1622" i="1"/>
  <c r="AV1503" i="1"/>
  <c r="AV548" i="1"/>
  <c r="AV103" i="1"/>
  <c r="AV379" i="1"/>
  <c r="AV1885" i="1"/>
  <c r="AV981" i="1"/>
  <c r="AV36" i="1"/>
  <c r="AV2019" i="1"/>
  <c r="AV2093" i="1"/>
  <c r="AV1178" i="1"/>
  <c r="AV766" i="1"/>
  <c r="AV1651" i="1"/>
  <c r="AV376" i="1"/>
  <c r="AV1983" i="1"/>
  <c r="AV1387" i="1"/>
  <c r="AV349" i="1"/>
  <c r="AV1227" i="1"/>
  <c r="AV1063" i="1"/>
  <c r="AV1312" i="1"/>
  <c r="AV714" i="1"/>
  <c r="AV98" i="1"/>
  <c r="AV482" i="1"/>
  <c r="AV750" i="1"/>
  <c r="AV1395" i="1"/>
  <c r="AV1969" i="1"/>
  <c r="AV405" i="1"/>
  <c r="AV1510" i="1"/>
  <c r="AV1634" i="1"/>
  <c r="AV1386" i="1"/>
  <c r="AV394" i="1"/>
  <c r="AV1534" i="1"/>
  <c r="AV1588" i="1"/>
  <c r="AV874" i="1"/>
  <c r="AV1913" i="1"/>
  <c r="AV2137" i="1"/>
  <c r="AV546" i="1"/>
  <c r="AV1028" i="1"/>
  <c r="AV175" i="1"/>
  <c r="AV1296" i="1"/>
  <c r="AV1299" i="1"/>
  <c r="AV448" i="1"/>
  <c r="AV346" i="1"/>
  <c r="AV659" i="1"/>
  <c r="AV1164" i="1"/>
  <c r="AV669" i="1"/>
  <c r="AV815" i="1"/>
  <c r="AV1053" i="1"/>
  <c r="AV490" i="1"/>
  <c r="AV601" i="1"/>
  <c r="AV1867" i="1"/>
  <c r="AV342" i="1"/>
  <c r="AV1121" i="1"/>
  <c r="AV988" i="1"/>
  <c r="AV2165" i="1"/>
  <c r="AV20" i="1"/>
  <c r="AV1721" i="1"/>
  <c r="AV1954" i="1"/>
  <c r="AV434" i="1"/>
  <c r="AV1162" i="1"/>
  <c r="AV1438" i="1"/>
  <c r="AV1015" i="1"/>
  <c r="AV48" i="1"/>
  <c r="AV2028" i="1"/>
  <c r="AV1938" i="1"/>
  <c r="AV559" i="1"/>
  <c r="AV1697" i="1"/>
  <c r="AV1249" i="1"/>
  <c r="AV808" i="1"/>
  <c r="AV390" i="1"/>
  <c r="AV784" i="1"/>
  <c r="AV973" i="1"/>
  <c r="AV2032" i="1"/>
  <c r="AV1901" i="1"/>
  <c r="AV451" i="1"/>
  <c r="AV1245" i="1"/>
  <c r="AV1110" i="1"/>
  <c r="AV194" i="1"/>
  <c r="AV1603" i="1"/>
  <c r="AV1533" i="1"/>
  <c r="AV416" i="1"/>
  <c r="AV292" i="1"/>
  <c r="AV140" i="1"/>
  <c r="AV1234" i="1"/>
  <c r="AV855" i="1"/>
  <c r="AV680" i="1"/>
  <c r="AV1921" i="1"/>
  <c r="AV80" i="1"/>
  <c r="AV1119" i="1"/>
  <c r="AV105" i="1"/>
  <c r="AV109" i="1"/>
  <c r="AV577" i="1"/>
  <c r="AV1023" i="1"/>
  <c r="AV1946" i="1"/>
  <c r="AV377" i="1"/>
  <c r="AV1240" i="1"/>
  <c r="AV639" i="1"/>
  <c r="AV951" i="1"/>
  <c r="AV1612" i="1"/>
  <c r="AV1044" i="1"/>
  <c r="AV1346" i="1"/>
  <c r="AV726" i="1"/>
  <c r="AV1939" i="1"/>
  <c r="AV1303" i="1"/>
  <c r="AV2037" i="1"/>
  <c r="AV866" i="1"/>
  <c r="AV1115" i="1"/>
  <c r="AV904" i="1"/>
  <c r="AV304" i="1"/>
  <c r="AV1328" i="1"/>
  <c r="AV210" i="1"/>
  <c r="AV1319" i="1"/>
  <c r="AV1847" i="1"/>
  <c r="AV938" i="1"/>
  <c r="AV1742" i="1"/>
  <c r="AV1108" i="1"/>
  <c r="AV787" i="1"/>
  <c r="AV655" i="1"/>
  <c r="AV1800" i="1"/>
  <c r="AV800" i="1"/>
  <c r="AV1752" i="1"/>
  <c r="AV72" i="1"/>
  <c r="AV1851" i="1"/>
  <c r="AV783" i="1"/>
  <c r="AV1823" i="1"/>
  <c r="AV2078" i="1"/>
  <c r="AV1699" i="1"/>
  <c r="AV1194" i="1"/>
  <c r="AV952" i="1"/>
  <c r="AV1706" i="1"/>
  <c r="AV1070" i="1"/>
  <c r="AV1943" i="1"/>
  <c r="AV308" i="1"/>
  <c r="AV896" i="1"/>
  <c r="AV141" i="1"/>
  <c r="AV1746" i="1"/>
  <c r="AV2062" i="1"/>
  <c r="AV116" i="1"/>
  <c r="AV237" i="1"/>
  <c r="AV822" i="1"/>
  <c r="AV1437" i="1"/>
  <c r="AV108" i="1"/>
  <c r="AV1362" i="1"/>
  <c r="AV1333" i="1"/>
  <c r="AV2025" i="1"/>
  <c r="AV582" i="1"/>
  <c r="AV1733" i="1"/>
  <c r="AV844" i="1"/>
  <c r="AV698" i="1"/>
  <c r="AV1199" i="1"/>
  <c r="AV1635" i="1"/>
  <c r="AV1974" i="1"/>
  <c r="AV886" i="1"/>
  <c r="AV926" i="1"/>
  <c r="AV717" i="1"/>
  <c r="AV994" i="1"/>
  <c r="AV1999" i="1"/>
  <c r="AV1945" i="1"/>
  <c r="AV2129" i="1"/>
  <c r="AV410" i="1"/>
  <c r="AV1217" i="1"/>
  <c r="AV1786" i="1"/>
  <c r="AV1984" i="1"/>
  <c r="AV880" i="1"/>
  <c r="AV2" i="1"/>
  <c r="AV732" i="1"/>
  <c r="AV1289" i="1"/>
  <c r="AV674" i="1"/>
  <c r="AV239" i="1"/>
  <c r="AV365" i="1"/>
  <c r="AV45" i="1"/>
  <c r="AV2119" i="1"/>
  <c r="AV790" i="1"/>
  <c r="AV560" i="1"/>
  <c r="AV957" i="1"/>
  <c r="AV593" i="1"/>
  <c r="AV1200" i="1"/>
  <c r="AV2067" i="1"/>
  <c r="AV373" i="1"/>
  <c r="AV359" i="1"/>
  <c r="AV370" i="1"/>
  <c r="AV1842" i="1"/>
  <c r="AV650" i="1"/>
  <c r="AV895" i="1"/>
  <c r="AV1839" i="1"/>
  <c r="AV56" i="1"/>
  <c r="AV623" i="1"/>
  <c r="AV672" i="1"/>
  <c r="AV2008" i="1"/>
  <c r="AV2176" i="1"/>
  <c r="AV1045" i="1"/>
  <c r="AV1291" i="1"/>
  <c r="AV1887" i="1"/>
  <c r="AV1966" i="1"/>
  <c r="AV1888" i="1"/>
  <c r="AV445" i="1"/>
  <c r="AV2127" i="1"/>
  <c r="AV295" i="1"/>
  <c r="AV972" i="1"/>
  <c r="AV1202" i="1"/>
  <c r="AV1413" i="1"/>
  <c r="AV1000" i="1"/>
  <c r="AV827" i="1"/>
  <c r="AV183" i="1"/>
  <c r="AV789" i="1"/>
  <c r="AV876" i="1"/>
  <c r="AV70" i="1"/>
  <c r="AV1460" i="1"/>
  <c r="AV2041" i="1"/>
  <c r="AV1575" i="1"/>
  <c r="AV694" i="1"/>
  <c r="AV2157" i="1"/>
  <c r="AV247" i="1"/>
  <c r="AV863" i="1"/>
  <c r="AV1078" i="1"/>
  <c r="AV261" i="1"/>
  <c r="AV1486" i="1"/>
  <c r="AV167" i="1"/>
  <c r="AV2069" i="1"/>
  <c r="AV2058" i="1"/>
  <c r="AV120" i="1"/>
  <c r="AV989" i="1"/>
  <c r="AV878" i="1"/>
  <c r="AV533" i="1"/>
  <c r="AV1423" i="1"/>
  <c r="AV1664" i="1"/>
  <c r="AV144" i="1"/>
  <c r="AV1982" i="1"/>
  <c r="AV567" i="1"/>
  <c r="AV1764" i="1"/>
  <c r="AV635" i="1"/>
  <c r="AV1557" i="1"/>
  <c r="AV1141" i="1"/>
  <c r="AV1747" i="1"/>
  <c r="AV2015" i="1"/>
  <c r="AV999" i="1"/>
  <c r="AV1283" i="1"/>
  <c r="AV1953" i="1"/>
  <c r="AV357" i="1"/>
  <c r="AV1144" i="1"/>
  <c r="AV381" i="1"/>
  <c r="AV1031" i="1"/>
  <c r="AV738" i="1"/>
  <c r="AV407" i="1"/>
  <c r="AV1681" i="1"/>
  <c r="AV1579" i="1"/>
  <c r="AV446" i="1"/>
  <c r="AV1485" i="1"/>
  <c r="AV2029" i="1"/>
  <c r="AV1445" i="1"/>
  <c r="AV722" i="1"/>
  <c r="AV225" i="1"/>
  <c r="AV1214" i="1"/>
  <c r="AV2065" i="1"/>
  <c r="AV1496" i="1"/>
  <c r="AV2132" i="1"/>
  <c r="AV1666" i="1"/>
  <c r="AV801" i="1"/>
  <c r="AV842" i="1"/>
  <c r="AV1819" i="1"/>
  <c r="AV1016" i="1"/>
  <c r="AV610" i="1"/>
  <c r="AV1829" i="1"/>
  <c r="AV31" i="1"/>
  <c r="AV851" i="1"/>
  <c r="AV1383" i="1"/>
  <c r="AV799" i="1"/>
  <c r="AV521" i="1"/>
  <c r="AV1962" i="1"/>
  <c r="AV1428" i="1"/>
  <c r="AV1270" i="1"/>
  <c r="AV2109" i="1"/>
  <c r="AV319" i="1"/>
  <c r="AV871" i="1"/>
  <c r="AV1154" i="1"/>
  <c r="AV969" i="1"/>
  <c r="AV294" i="1"/>
  <c r="AV1689" i="1"/>
  <c r="AV2164" i="1"/>
  <c r="AV1917" i="1"/>
  <c r="AV1048" i="1"/>
  <c r="AV605" i="1"/>
  <c r="AV2117" i="1"/>
  <c r="AV245" i="1"/>
  <c r="AV555" i="1"/>
  <c r="AV95" i="1"/>
  <c r="AV831" i="1"/>
  <c r="AV1412" i="1"/>
  <c r="AV1578" i="1"/>
  <c r="AV1838" i="1"/>
  <c r="AV1722" i="1"/>
  <c r="AV2027" i="1"/>
  <c r="AV1126" i="1"/>
  <c r="AV382" i="1"/>
  <c r="AV1846" i="1"/>
  <c r="AV211" i="1"/>
  <c r="AV51" i="1"/>
  <c r="AV742" i="1"/>
  <c r="AV761" i="1"/>
  <c r="AV299" i="1"/>
  <c r="AV363" i="1"/>
  <c r="AV1912" i="1"/>
  <c r="AV1762" i="1"/>
  <c r="AV502" i="1"/>
  <c r="AV257" i="1"/>
  <c r="AV1563" i="1"/>
  <c r="AV67" i="1"/>
  <c r="AV1521" i="1"/>
  <c r="AV1332" i="1"/>
  <c r="AV1426" i="1"/>
  <c r="AV1789" i="1"/>
  <c r="AV1633" i="1"/>
  <c r="AV129" i="1"/>
  <c r="AV1550" i="1"/>
  <c r="AV1287" i="1"/>
  <c r="AV1772" i="1"/>
  <c r="AV1556" i="1"/>
  <c r="AV1692" i="1"/>
  <c r="AV1860" i="1"/>
  <c r="AV469" i="1"/>
  <c r="AV240" i="1"/>
  <c r="AV1735" i="1"/>
  <c r="AV1473" i="1"/>
  <c r="AV415" i="1"/>
  <c r="AV207" i="1"/>
  <c r="AV383" i="1"/>
  <c r="AV1810" i="1"/>
  <c r="AV391" i="1"/>
  <c r="AV1540" i="1"/>
  <c r="AV713" i="1"/>
  <c r="AV1577" i="1"/>
  <c r="AV347" i="1"/>
  <c r="AV1976" i="1"/>
  <c r="AV1191" i="1"/>
  <c r="AV1805" i="1"/>
  <c r="AV868" i="1"/>
  <c r="AV1258" i="1"/>
  <c r="AV1965" i="1"/>
  <c r="AV1173" i="1"/>
  <c r="AV622" i="1"/>
  <c r="AV2128" i="1"/>
  <c r="AV1884" i="1"/>
  <c r="AV115" i="1"/>
  <c r="AV208" i="1"/>
  <c r="AV68" i="1"/>
  <c r="AV1176" i="1"/>
  <c r="AV1629" i="1"/>
  <c r="AV199" i="1"/>
  <c r="AV1515" i="1"/>
  <c r="AV53" i="1"/>
  <c r="AV509" i="1"/>
  <c r="AV918" i="1"/>
  <c r="AV1350" i="1"/>
  <c r="AV439" i="1"/>
  <c r="AV1183" i="1"/>
  <c r="AV1286" i="1"/>
  <c r="AV1994" i="1"/>
  <c r="AV608" i="1"/>
  <c r="AV152" i="1"/>
  <c r="AV556" i="1"/>
  <c r="AV380" i="1"/>
  <c r="AV1767" i="1"/>
  <c r="AV1676" i="1"/>
  <c r="AV182" i="1"/>
  <c r="AV576" i="1"/>
  <c r="AV1310" i="1"/>
  <c r="AV2002" i="1"/>
  <c r="AV1458" i="1"/>
  <c r="AV338" i="1"/>
  <c r="AV922" i="1"/>
  <c r="AV348" i="1"/>
  <c r="AV100" i="1"/>
  <c r="AV266" i="1"/>
  <c r="AV1667" i="1"/>
  <c r="AV1806" i="1"/>
  <c r="AV699" i="1"/>
  <c r="AV1476" i="1"/>
  <c r="AV454" i="1"/>
  <c r="AV1567" i="1"/>
  <c r="AV188" i="1"/>
  <c r="AV1493" i="1"/>
  <c r="AV1950" i="1"/>
  <c r="AV547" i="1"/>
  <c r="AV1661" i="1"/>
  <c r="AV1585" i="1"/>
  <c r="AV369" i="1"/>
  <c r="AV119" i="1"/>
  <c r="AV235" i="1"/>
  <c r="AV1716" i="1"/>
  <c r="AV1025" i="1"/>
  <c r="AV1607" i="1"/>
  <c r="AV805" i="1"/>
  <c r="AV1340" i="1"/>
  <c r="AV1069" i="1"/>
  <c r="AV517" i="1"/>
  <c r="AV1690" i="1"/>
  <c r="AV1940" i="1"/>
  <c r="AV1197" i="1"/>
  <c r="AV1908" i="1"/>
  <c r="AV127" i="1"/>
  <c r="AV658" i="1"/>
  <c r="AV84" i="1"/>
  <c r="AV1813" i="1"/>
  <c r="AV1830" i="1"/>
  <c r="AV1780" i="1"/>
  <c r="AV506" i="1"/>
  <c r="AV2047" i="1"/>
  <c r="AV1596" i="1"/>
  <c r="AV1743" i="1"/>
  <c r="AV1272" i="1"/>
  <c r="AV518" i="1"/>
  <c r="AV60" i="1"/>
  <c r="AV781" i="1"/>
  <c r="AV447" i="1"/>
  <c r="AV524" i="1"/>
  <c r="AV1570" i="1"/>
  <c r="AV350" i="1"/>
  <c r="AV796" i="1"/>
  <c r="AV1071" i="1"/>
  <c r="AV441" i="1"/>
  <c r="AV27" i="1"/>
  <c r="AV2139" i="1"/>
  <c r="AV1282" i="1"/>
  <c r="AV1150" i="1"/>
  <c r="AV708" i="1"/>
  <c r="AV89" i="1"/>
  <c r="AV1432" i="1"/>
  <c r="AV1354" i="1"/>
  <c r="AV435" i="1"/>
  <c r="AV758" i="1"/>
  <c r="AV483" i="1"/>
  <c r="AV1242" i="1"/>
  <c r="AV275" i="1"/>
  <c r="AV968" i="1"/>
  <c r="AV1529" i="1"/>
  <c r="AV2118" i="1"/>
  <c r="AV909" i="1"/>
  <c r="AV1030" i="1"/>
  <c r="AV1790" i="1"/>
  <c r="AV73" i="1"/>
  <c r="AV1424" i="1"/>
  <c r="AV1532" i="1"/>
  <c r="AV545" i="1"/>
  <c r="AV461" i="1"/>
  <c r="AV1857" i="1"/>
  <c r="AV314" i="1"/>
  <c r="AV910" i="1"/>
  <c r="AV1964" i="1"/>
  <c r="AV747" i="1"/>
  <c r="AV65" i="1"/>
  <c r="AV1911" i="1"/>
  <c r="AV230" i="1"/>
  <c r="AV126" i="1"/>
  <c r="AV636" i="1"/>
  <c r="AV1402" i="1"/>
  <c r="AV1171" i="1"/>
  <c r="AV1845" i="1"/>
  <c r="AV686" i="1"/>
  <c r="AV345" i="1"/>
  <c r="AV1480" i="1"/>
  <c r="AV1379" i="1"/>
  <c r="AV754" i="1"/>
  <c r="AV1576" i="1"/>
  <c r="AV1018" i="1"/>
  <c r="AV551" i="1"/>
  <c r="AV519" i="1"/>
  <c r="AV585" i="1"/>
  <c r="AV1654" i="1"/>
  <c r="AV2122" i="1"/>
  <c r="AV1598" i="1"/>
  <c r="AV1980" i="1"/>
  <c r="AV39" i="1"/>
  <c r="AV1710" i="1"/>
  <c r="AV1109" i="1"/>
  <c r="AV1801" i="1"/>
  <c r="AV579" i="1"/>
  <c r="AV375" i="1"/>
  <c r="AV588" i="1"/>
  <c r="AV549" i="1"/>
  <c r="AV229" i="1"/>
  <c r="AV1647" i="1"/>
  <c r="AV1024" i="1"/>
  <c r="AV460" i="1"/>
  <c r="AV744" i="1"/>
  <c r="AV1169" i="1"/>
  <c r="AV185" i="1"/>
  <c r="AV1236" i="1"/>
  <c r="AV494" i="1"/>
  <c r="AV1584" i="1"/>
  <c r="AV52" i="1"/>
  <c r="AV317" i="1"/>
  <c r="AV1525" i="1"/>
  <c r="AV218" i="1"/>
  <c r="AV1535" i="1"/>
  <c r="AV1932" i="1"/>
  <c r="AV1898" i="1"/>
  <c r="AV351" i="1"/>
  <c r="AV215" i="1"/>
  <c r="AV1041" i="1"/>
  <c r="AV2052" i="1"/>
  <c r="AV278" i="1"/>
  <c r="AV1414" i="1"/>
  <c r="AV1061" i="1"/>
  <c r="AV2046" i="1"/>
  <c r="AV508" i="1"/>
  <c r="AV2162" i="1"/>
  <c r="AV2061" i="1"/>
  <c r="AV933" i="1"/>
  <c r="AV1981" i="1"/>
  <c r="AV675" i="1"/>
  <c r="AV2003" i="1"/>
  <c r="AV395" i="1"/>
  <c r="AV529" i="1"/>
  <c r="AV106" i="1"/>
  <c r="AV1926" i="1"/>
  <c r="AV1542" i="1"/>
  <c r="AV657" i="1"/>
  <c r="AV1246" i="1"/>
  <c r="AV2153" i="1"/>
  <c r="AV1904" i="1"/>
  <c r="AV589" i="1"/>
  <c r="AV318" i="1"/>
  <c r="AV867" i="1"/>
  <c r="AV679" i="1"/>
  <c r="AV937" i="1"/>
  <c r="AV1103" i="1"/>
  <c r="AV1782" i="1"/>
  <c r="AV718" i="1"/>
  <c r="AV1873" i="1"/>
  <c r="AV361" i="1"/>
  <c r="AV1843" i="1"/>
  <c r="AV2133" i="1"/>
  <c r="AV1368" i="1"/>
  <c r="AV138" i="1"/>
  <c r="AV1643" i="1"/>
  <c r="AV269" i="1"/>
  <c r="AV1931" i="1"/>
  <c r="AV2083" i="1"/>
  <c r="AV995" i="1"/>
  <c r="AV1266" i="1"/>
  <c r="AV1225" i="1"/>
  <c r="AV536" i="1"/>
  <c r="AV1686" i="1"/>
  <c r="AV840" i="1"/>
  <c r="AV1586" i="1"/>
  <c r="AV4" i="1"/>
  <c r="AV1088" i="1"/>
  <c r="AV1783" i="1"/>
  <c r="AV604" i="1"/>
  <c r="AV1117" i="1"/>
  <c r="AV782" i="1"/>
  <c r="AV730" i="1"/>
  <c r="AV9" i="1"/>
  <c r="AV1017" i="1"/>
  <c r="AV465" i="1"/>
  <c r="AV1645" i="1"/>
  <c r="AV1581" i="1"/>
  <c r="AV1900" i="1"/>
  <c r="AV719" i="1"/>
  <c r="AV1278" i="1"/>
  <c r="AV1235" i="1"/>
  <c r="AV1605" i="1"/>
  <c r="AV807" i="1"/>
  <c r="AV830" i="1"/>
  <c r="AV1187" i="1"/>
  <c r="AV112" i="1"/>
  <c r="AV1179" i="1"/>
  <c r="AV1933" i="1"/>
  <c r="AV701" i="1"/>
  <c r="AV614" i="1"/>
  <c r="AV267" i="1"/>
  <c r="AV1573" i="1"/>
  <c r="AV431" i="1"/>
  <c r="AV35" i="1"/>
  <c r="AV417" i="1"/>
  <c r="AV437" i="1"/>
  <c r="AV1960" i="1"/>
  <c r="AV673" i="1"/>
  <c r="AV819" i="1"/>
  <c r="AV1360" i="1"/>
  <c r="AV1687" i="1"/>
  <c r="AV907" i="1"/>
  <c r="AV1238" i="1"/>
  <c r="AV1778" i="1"/>
  <c r="AV1555" i="1"/>
  <c r="AV389" i="1"/>
  <c r="AV1418" i="1"/>
  <c r="AV902" i="1"/>
  <c r="AV725" i="1"/>
  <c r="AV649" i="1"/>
  <c r="AV1776" i="1"/>
  <c r="AV192" i="1"/>
  <c r="AV271" i="1"/>
  <c r="AV1139" i="1"/>
  <c r="AV1080" i="1"/>
  <c r="AV1492" i="1"/>
  <c r="AV2135" i="1"/>
  <c r="AV1305" i="1"/>
  <c r="AV562" i="1"/>
  <c r="AV1408" i="1"/>
  <c r="AV1027" i="1"/>
  <c r="AV1745" i="1"/>
  <c r="AV1905" i="1"/>
  <c r="AV629" i="1"/>
  <c r="AV1552" i="1"/>
  <c r="AV260" i="1"/>
  <c r="AV475" i="1"/>
  <c r="AV919" i="1"/>
  <c r="AV244" i="1"/>
  <c r="Y260" i="1"/>
  <c r="Z260" i="1" s="1"/>
  <c r="AB1043" i="1"/>
  <c r="AC1043" i="1" s="1"/>
  <c r="AB1979" i="1"/>
  <c r="AC1979" i="1" s="1"/>
  <c r="AB1467" i="1"/>
  <c r="AC1467" i="1" s="1"/>
  <c r="AB571" i="1"/>
  <c r="AC571" i="1" s="1"/>
  <c r="AB216" i="1"/>
  <c r="AC216" i="1" s="1"/>
  <c r="AB997" i="1"/>
  <c r="AC997" i="1" s="1"/>
  <c r="AB956" i="1"/>
  <c r="AC956" i="1" s="1"/>
  <c r="AB32" i="1"/>
  <c r="AC32" i="1" s="1"/>
  <c r="AB1265" i="1"/>
  <c r="AC1265" i="1" s="1"/>
  <c r="AB1165" i="1"/>
  <c r="AC1165" i="1" s="1"/>
  <c r="AB1985" i="1"/>
  <c r="AC1985" i="1" s="1"/>
  <c r="AB2138" i="1"/>
  <c r="AC2138" i="1" s="1"/>
  <c r="AB2088" i="1"/>
  <c r="AC2088" i="1" s="1"/>
  <c r="AB222" i="1"/>
  <c r="AC222" i="1" s="1"/>
  <c r="AB1644" i="1"/>
  <c r="AC1644" i="1" s="1"/>
  <c r="AB2136" i="1"/>
  <c r="AC2136" i="1" s="1"/>
  <c r="AB991" i="1"/>
  <c r="AC991" i="1" s="1"/>
  <c r="AB1773" i="1"/>
  <c r="AC1773" i="1" s="1"/>
  <c r="AB1526" i="1"/>
  <c r="AC1526" i="1" s="1"/>
  <c r="AB326" i="1"/>
  <c r="AC326" i="1" s="1"/>
  <c r="AB1237" i="1"/>
  <c r="AC1237" i="1" s="1"/>
  <c r="AB1101" i="1"/>
  <c r="AC1101" i="1" s="1"/>
  <c r="AB802" i="1"/>
  <c r="AC802" i="1" s="1"/>
  <c r="AB477" i="1"/>
  <c r="AC477" i="1" s="1"/>
  <c r="AB179" i="1"/>
  <c r="AC179" i="1" s="1"/>
  <c r="AB1324" i="1"/>
  <c r="AC1324" i="1" s="1"/>
  <c r="AB466" i="1"/>
  <c r="AC466" i="1" s="1"/>
  <c r="AB1941" i="1"/>
  <c r="AC1941" i="1" s="1"/>
  <c r="AB204" i="1"/>
  <c r="AC204" i="1" s="1"/>
  <c r="AB1863" i="1"/>
  <c r="AC1863" i="1" s="1"/>
  <c r="AB760" i="1"/>
  <c r="AC760" i="1" s="1"/>
  <c r="AB2114" i="1"/>
  <c r="AC2114" i="1" s="1"/>
  <c r="AB42" i="1"/>
  <c r="AC42" i="1" s="1"/>
  <c r="AB66" i="1"/>
  <c r="AC66" i="1" s="1"/>
  <c r="AB1396" i="1"/>
  <c r="AC1396" i="1" s="1"/>
  <c r="AB2045" i="1"/>
  <c r="AC2045" i="1" s="1"/>
  <c r="AB2004" i="1"/>
  <c r="AC2004" i="1" s="1"/>
  <c r="AB1814" i="1"/>
  <c r="AC1814" i="1" s="1"/>
  <c r="AB1099" i="1"/>
  <c r="AC1099" i="1" s="1"/>
  <c r="AB1553" i="1"/>
  <c r="AC1553" i="1" s="1"/>
  <c r="AB61" i="1"/>
  <c r="AC61" i="1" s="1"/>
  <c r="AB489" i="1"/>
  <c r="AC489" i="1" s="1"/>
  <c r="AB251" i="1"/>
  <c r="AC251" i="1" s="1"/>
  <c r="AB1105" i="1"/>
  <c r="AC1105" i="1" s="1"/>
  <c r="AB1728" i="1"/>
  <c r="AC1728" i="1" s="1"/>
  <c r="AB287" i="1"/>
  <c r="AC287" i="1" s="1"/>
  <c r="AB1254" i="1"/>
  <c r="AC1254" i="1" s="1"/>
  <c r="AB186" i="1"/>
  <c r="AC186" i="1" s="1"/>
  <c r="AB590" i="1"/>
  <c r="AC590" i="1" s="1"/>
  <c r="AB1648" i="1"/>
  <c r="AC1648" i="1" s="1"/>
  <c r="AB1056" i="1"/>
  <c r="AC1056" i="1" s="1"/>
  <c r="AB2141" i="1"/>
  <c r="AC2141" i="1" s="1"/>
  <c r="AB1937" i="1"/>
  <c r="AC1937" i="1" s="1"/>
  <c r="AB1050" i="1"/>
  <c r="AC1050" i="1" s="1"/>
  <c r="AB602" i="1"/>
  <c r="AC602" i="1" s="1"/>
  <c r="AB1848" i="1"/>
  <c r="AC1848" i="1" s="1"/>
  <c r="AB148" i="1"/>
  <c r="AC148" i="1" s="1"/>
  <c r="AB160" i="1"/>
  <c r="AC160" i="1" s="1"/>
  <c r="AB1491" i="1"/>
  <c r="AC1491" i="1" s="1"/>
  <c r="AB453" i="1"/>
  <c r="AC453" i="1" s="1"/>
  <c r="AB1792" i="1"/>
  <c r="AC1792" i="1" s="1"/>
  <c r="AB1375" i="1"/>
  <c r="AC1375" i="1" s="1"/>
  <c r="AB1986" i="1"/>
  <c r="AC1986" i="1" s="1"/>
  <c r="AB2152" i="1"/>
  <c r="AC2152" i="1" s="1"/>
  <c r="AB1416" i="1"/>
  <c r="AC1416" i="1" s="1"/>
  <c r="AB2163" i="1"/>
  <c r="AC2163" i="1" s="1"/>
  <c r="AB1125" i="1"/>
  <c r="AC1125" i="1" s="1"/>
  <c r="AB2049" i="1"/>
  <c r="AC2049" i="1" s="1"/>
  <c r="AB367" i="1"/>
  <c r="AC367" i="1" s="1"/>
  <c r="AB368" i="1"/>
  <c r="AC368" i="1" s="1"/>
  <c r="AB2005" i="1"/>
  <c r="AC2005" i="1" s="1"/>
  <c r="AB1821" i="1"/>
  <c r="AC1821" i="1" s="1"/>
  <c r="AB1407" i="1"/>
  <c r="AC1407" i="1" s="1"/>
  <c r="AB263" i="1"/>
  <c r="AC263" i="1" s="1"/>
  <c r="AB1156" i="1"/>
  <c r="AC1156" i="1" s="1"/>
  <c r="AB1673" i="1"/>
  <c r="AC1673" i="1" s="1"/>
  <c r="AB478" i="1"/>
  <c r="AC478" i="1" s="1"/>
  <c r="AB1637" i="1"/>
  <c r="AC1637" i="1" s="1"/>
  <c r="AB1420" i="1"/>
  <c r="AC1420" i="1" s="1"/>
  <c r="AB1698" i="1"/>
  <c r="AC1698" i="1" s="1"/>
  <c r="AB544" i="1"/>
  <c r="AC544" i="1" s="1"/>
  <c r="AB916" i="1"/>
  <c r="AC916" i="1" s="1"/>
  <c r="AB1455" i="1"/>
  <c r="AC1455" i="1" s="1"/>
  <c r="AB1827" i="1"/>
  <c r="AC1827" i="1" s="1"/>
  <c r="AB3" i="1"/>
  <c r="AC3" i="1" s="1"/>
  <c r="AB1785" i="1"/>
  <c r="AC1785" i="1" s="1"/>
  <c r="AB1714" i="1"/>
  <c r="AC1714" i="1" s="1"/>
  <c r="AB1131" i="1"/>
  <c r="AC1131" i="1" s="1"/>
  <c r="AB2143" i="1"/>
  <c r="AC2143" i="1" s="1"/>
  <c r="AB2074" i="1"/>
  <c r="AC2074" i="1" s="1"/>
  <c r="AB1769" i="1"/>
  <c r="AC1769" i="1" s="1"/>
  <c r="AB402" i="1"/>
  <c r="AC402" i="1" s="1"/>
  <c r="AB297" i="1"/>
  <c r="AC297" i="1" s="1"/>
  <c r="AB1875" i="1"/>
  <c r="AC1875" i="1" s="1"/>
  <c r="AB1446" i="1"/>
  <c r="AC1446" i="1" s="1"/>
  <c r="AB1923" i="1"/>
  <c r="AC1923" i="1" s="1"/>
  <c r="AB923" i="1"/>
  <c r="AC923" i="1" s="1"/>
  <c r="AB1753" i="1"/>
  <c r="AC1753" i="1" s="1"/>
  <c r="AB403" i="1"/>
  <c r="AC403" i="1" s="1"/>
  <c r="AB1514" i="1"/>
  <c r="AC1514" i="1" s="1"/>
  <c r="AB412" i="1"/>
  <c r="AC412" i="1" s="1"/>
  <c r="AB785" i="1"/>
  <c r="AC785" i="1" s="1"/>
  <c r="AB1211" i="1"/>
  <c r="AC1211" i="1" s="1"/>
  <c r="AB174" i="1"/>
  <c r="AC174" i="1" s="1"/>
  <c r="AB419" i="1"/>
  <c r="AC419" i="1" s="1"/>
  <c r="AB221" i="1"/>
  <c r="AC221" i="1" s="1"/>
  <c r="AB1182" i="1"/>
  <c r="AC1182" i="1" s="1"/>
  <c r="AB1990" i="1"/>
  <c r="AC1990" i="1" s="1"/>
  <c r="AB54" i="1"/>
  <c r="AC54" i="1" s="1"/>
  <c r="AB1306" i="1"/>
  <c r="AC1306" i="1" s="1"/>
  <c r="AB158" i="1"/>
  <c r="AC158" i="1" s="1"/>
  <c r="AB1253" i="1"/>
  <c r="AC1253" i="1" s="1"/>
  <c r="AB1880" i="1"/>
  <c r="AC1880" i="1" s="1"/>
  <c r="AB285" i="1"/>
  <c r="AC285" i="1" s="1"/>
  <c r="AB2077" i="1"/>
  <c r="AC2077" i="1" s="1"/>
  <c r="AB603" i="1"/>
  <c r="AC603" i="1" s="1"/>
  <c r="AB2111" i="1"/>
  <c r="AC2111" i="1" s="1"/>
  <c r="AB1008" i="1"/>
  <c r="AC1008" i="1" s="1"/>
  <c r="AB965" i="1"/>
  <c r="AC965" i="1" s="1"/>
  <c r="AB780" i="1"/>
  <c r="AC780" i="1" s="1"/>
  <c r="AB1409" i="1"/>
  <c r="AC1409" i="1" s="1"/>
  <c r="AB420" i="1"/>
  <c r="AC420" i="1" s="1"/>
  <c r="AB421" i="1"/>
  <c r="AC421" i="1" s="1"/>
  <c r="AB1124" i="1"/>
  <c r="AC1124" i="1" s="1"/>
  <c r="AB2044" i="1"/>
  <c r="AC2044" i="1" s="1"/>
  <c r="AB975" i="1"/>
  <c r="AC975" i="1" s="1"/>
  <c r="AB161" i="1"/>
  <c r="AC161" i="1" s="1"/>
  <c r="AB1377" i="1"/>
  <c r="AC1377" i="1" s="1"/>
  <c r="AB1411" i="1"/>
  <c r="AC1411" i="1" s="1"/>
  <c r="AB291" i="1"/>
  <c r="AC291" i="1" s="1"/>
  <c r="AB8" i="1"/>
  <c r="AC8" i="1" s="1"/>
  <c r="AB1925" i="1"/>
  <c r="AC1925" i="1" s="1"/>
  <c r="AB1447" i="1"/>
  <c r="AC1447" i="1" s="1"/>
  <c r="AB731" i="1"/>
  <c r="AC731" i="1" s="1"/>
  <c r="AB393" i="1"/>
  <c r="AC393" i="1" s="1"/>
  <c r="AB776" i="1"/>
  <c r="AC776" i="1" s="1"/>
  <c r="AB504" i="1"/>
  <c r="AC504" i="1" s="1"/>
  <c r="AB1146" i="1"/>
  <c r="AC1146" i="1" s="1"/>
  <c r="AB1252" i="1"/>
  <c r="AC1252" i="1" s="1"/>
  <c r="AB970" i="1"/>
  <c r="AC970" i="1" s="1"/>
  <c r="AB1882" i="1"/>
  <c r="AC1882" i="1" s="1"/>
  <c r="AB976" i="1"/>
  <c r="AC976" i="1" s="1"/>
  <c r="AB1029" i="1"/>
  <c r="AC1029" i="1" s="1"/>
  <c r="AB1042" i="1"/>
  <c r="AC1042" i="1" s="1"/>
  <c r="AB132" i="1"/>
  <c r="AC132" i="1" s="1"/>
  <c r="AB1616" i="1"/>
  <c r="AC1616" i="1" s="1"/>
  <c r="AB1325" i="1"/>
  <c r="AC1325" i="1" s="1"/>
  <c r="AB958" i="1"/>
  <c r="AC958" i="1" s="1"/>
  <c r="AB1944" i="1"/>
  <c r="AC1944" i="1" s="1"/>
  <c r="AB2042" i="1"/>
  <c r="AC2042" i="1" s="1"/>
  <c r="AB252" i="1"/>
  <c r="AC252" i="1" s="1"/>
  <c r="AB1871" i="1"/>
  <c r="AC1871" i="1" s="1"/>
  <c r="AB773" i="1"/>
  <c r="AC773" i="1" s="1"/>
  <c r="AB624" i="1"/>
  <c r="AC624" i="1" s="1"/>
  <c r="AB1393" i="1"/>
  <c r="AC1393" i="1" s="1"/>
  <c r="AB600" i="1"/>
  <c r="AC600" i="1" s="1"/>
  <c r="AB1155" i="1"/>
  <c r="AC1155" i="1" s="1"/>
  <c r="AB1149" i="1"/>
  <c r="AC1149" i="1" s="1"/>
  <c r="AB1895" i="1"/>
  <c r="AC1895" i="1" s="1"/>
  <c r="AB246" i="1"/>
  <c r="AC246" i="1" s="1"/>
  <c r="AB1903" i="1"/>
  <c r="AC1903" i="1" s="1"/>
  <c r="AB1339" i="1"/>
  <c r="AC1339" i="1" s="1"/>
  <c r="AB1671" i="1"/>
  <c r="AC1671" i="1" s="1"/>
  <c r="AB1854" i="1"/>
  <c r="AC1854" i="1" s="1"/>
  <c r="AB1241" i="1"/>
  <c r="AC1241" i="1" s="1"/>
  <c r="AB150" i="1"/>
  <c r="AC150" i="1" s="1"/>
  <c r="AB1385" i="1"/>
  <c r="AC1385" i="1" s="1"/>
  <c r="AB2064" i="1"/>
  <c r="AC2064" i="1" s="1"/>
  <c r="AB1815" i="1"/>
  <c r="AC1815" i="1" s="1"/>
  <c r="AB1705" i="1"/>
  <c r="AC1705" i="1" s="1"/>
  <c r="AB2073" i="1"/>
  <c r="AC2073" i="1" s="1"/>
  <c r="AB1228" i="1"/>
  <c r="AC1228" i="1" s="1"/>
  <c r="AB324" i="1"/>
  <c r="AC324" i="1" s="1"/>
  <c r="AB948" i="1"/>
  <c r="AC948" i="1" s="1"/>
  <c r="AB467" i="1"/>
  <c r="AC467" i="1" s="1"/>
  <c r="AB1151" i="1"/>
  <c r="AC1151" i="1" s="1"/>
  <c r="AB1539" i="1"/>
  <c r="AC1539" i="1" s="1"/>
  <c r="AB950" i="1"/>
  <c r="AC950" i="1" s="1"/>
  <c r="AB1433" i="1"/>
  <c r="AC1433" i="1" s="1"/>
  <c r="AB1914" i="1"/>
  <c r="AC1914" i="1" s="1"/>
  <c r="AB47" i="1"/>
  <c r="AC47" i="1" s="1"/>
  <c r="AB374" i="1"/>
  <c r="AC374" i="1" s="1"/>
  <c r="AB597" i="1"/>
  <c r="AC597" i="1" s="1"/>
  <c r="AB1394" i="1"/>
  <c r="AC1394" i="1" s="1"/>
  <c r="AB887" i="1"/>
  <c r="AC887" i="1" s="1"/>
  <c r="AB162" i="1"/>
  <c r="AC162" i="1" s="1"/>
  <c r="AB1600" i="1"/>
  <c r="AC1600" i="1" s="1"/>
  <c r="AB1145" i="1"/>
  <c r="AC1145" i="1" s="1"/>
  <c r="AB1761" i="1"/>
  <c r="AC1761" i="1" s="1"/>
  <c r="AB1221" i="1"/>
  <c r="AC1221" i="1" s="1"/>
  <c r="AB888" i="1"/>
  <c r="AC888" i="1" s="1"/>
  <c r="AB425" i="1"/>
  <c r="AC425" i="1" s="1"/>
  <c r="AB1349" i="1"/>
  <c r="AC1349" i="1" s="1"/>
  <c r="AB920" i="1"/>
  <c r="AC920" i="1" s="1"/>
  <c r="AB883" i="1"/>
  <c r="AC883" i="1" s="1"/>
  <c r="AB1902" i="1"/>
  <c r="AC1902" i="1" s="1"/>
  <c r="AB23" i="1"/>
  <c r="AC23" i="1" s="1"/>
  <c r="AB2082" i="1"/>
  <c r="AC2082" i="1" s="1"/>
  <c r="AB613" i="1"/>
  <c r="AC613" i="1" s="1"/>
  <c r="AB668" i="1"/>
  <c r="AC668" i="1" s="1"/>
  <c r="AB356" i="1"/>
  <c r="AC356" i="1" s="1"/>
  <c r="AB857" i="1"/>
  <c r="AC857" i="1" s="1"/>
  <c r="AB1910" i="1"/>
  <c r="AC1910" i="1" s="1"/>
  <c r="AB960" i="1"/>
  <c r="AC960" i="1" s="1"/>
  <c r="AB1729" i="1"/>
  <c r="AC1729" i="1" s="1"/>
  <c r="AB558" i="1"/>
  <c r="AC558" i="1" s="1"/>
  <c r="AB1935" i="1"/>
  <c r="AC1935" i="1" s="1"/>
  <c r="AB2101" i="1"/>
  <c r="AC2101" i="1" s="1"/>
  <c r="AB1978" i="1"/>
  <c r="AC1978" i="1" s="1"/>
  <c r="AB1589" i="1"/>
  <c r="AC1589" i="1" s="1"/>
  <c r="AB498" i="1"/>
  <c r="AC498" i="1" s="1"/>
  <c r="AB1545" i="1"/>
  <c r="AC1545" i="1" s="1"/>
  <c r="AB1569" i="1"/>
  <c r="AC1569" i="1" s="1"/>
  <c r="AB1572" i="1"/>
  <c r="AC1572" i="1" s="1"/>
  <c r="AB130" i="1"/>
  <c r="AC130" i="1" s="1"/>
  <c r="AB2010" i="1"/>
  <c r="AC2010" i="1" s="1"/>
  <c r="AB76" i="1"/>
  <c r="AC76" i="1" s="1"/>
  <c r="AB1719" i="1"/>
  <c r="AC1719" i="1" s="1"/>
  <c r="AB1566" i="1"/>
  <c r="AC1566" i="1" s="1"/>
  <c r="AB1143" i="1"/>
  <c r="AC1143" i="1" s="1"/>
  <c r="AB1879" i="1"/>
  <c r="AC1879" i="1" s="1"/>
  <c r="AB320" i="1"/>
  <c r="AC320" i="1" s="1"/>
  <c r="AB1494" i="1"/>
  <c r="AC1494" i="1" s="1"/>
  <c r="AB1251" i="1"/>
  <c r="AC1251" i="1" s="1"/>
  <c r="AB1313" i="1"/>
  <c r="AC1313" i="1" s="1"/>
  <c r="AB1392" i="1"/>
  <c r="AC1392" i="1" s="1"/>
  <c r="AB1718" i="1"/>
  <c r="AC1718" i="1" s="1"/>
  <c r="AB1090" i="1"/>
  <c r="AC1090" i="1" s="1"/>
  <c r="AB1544" i="1"/>
  <c r="AC1544" i="1" s="1"/>
  <c r="AB2144" i="1"/>
  <c r="AC2144" i="1" s="1"/>
  <c r="AB283" i="1"/>
  <c r="AC283" i="1" s="1"/>
  <c r="AB525" i="1"/>
  <c r="AC525" i="1" s="1"/>
  <c r="AB1357" i="1"/>
  <c r="AC1357" i="1" s="1"/>
  <c r="AB444" i="1"/>
  <c r="AC444" i="1" s="1"/>
  <c r="AB1865" i="1"/>
  <c r="AC1865" i="1" s="1"/>
  <c r="AB1601" i="1"/>
  <c r="AC1601" i="1" s="1"/>
  <c r="AB1520" i="1"/>
  <c r="AC1520" i="1" s="1"/>
  <c r="AB59" i="1"/>
  <c r="AC59" i="1" s="1"/>
  <c r="AB1770" i="1"/>
  <c r="AC1770" i="1" s="1"/>
  <c r="AB1453" i="1"/>
  <c r="AC1453" i="1" s="1"/>
  <c r="AB899" i="1"/>
  <c r="AC899" i="1" s="1"/>
  <c r="AB243" i="1"/>
  <c r="AC243" i="1" s="1"/>
  <c r="AB1511" i="1"/>
  <c r="AC1511" i="1" s="1"/>
  <c r="AB812" i="1"/>
  <c r="AC812" i="1" s="1"/>
  <c r="AB279" i="1"/>
  <c r="AC279" i="1" s="1"/>
  <c r="AB885" i="1"/>
  <c r="AC885" i="1" s="1"/>
  <c r="AB1876" i="1"/>
  <c r="AC1876" i="1" s="1"/>
  <c r="AB1163" i="1"/>
  <c r="AC1163" i="1" s="1"/>
  <c r="AB1436" i="1"/>
  <c r="AC1436" i="1" s="1"/>
  <c r="AB270" i="1"/>
  <c r="AC270" i="1" s="1"/>
  <c r="AB1834" i="1"/>
  <c r="AC1834" i="1" s="1"/>
  <c r="AB864" i="1"/>
  <c r="AC864" i="1" s="1"/>
  <c r="AB196" i="1"/>
  <c r="AC196" i="1" s="1"/>
  <c r="AB135" i="1"/>
  <c r="AC135" i="1" s="1"/>
  <c r="AB131" i="1"/>
  <c r="AC131" i="1" s="1"/>
  <c r="AB511" i="1"/>
  <c r="AC511" i="1" s="1"/>
  <c r="AB1817" i="1"/>
  <c r="AC1817" i="1" s="1"/>
  <c r="AB596" i="1"/>
  <c r="AC596" i="1" s="1"/>
  <c r="AB1677" i="1"/>
  <c r="AC1677" i="1" s="1"/>
  <c r="AB599" i="1"/>
  <c r="AC599" i="1" s="1"/>
  <c r="AB1343" i="1"/>
  <c r="AC1343" i="1" s="1"/>
  <c r="AB685" i="1"/>
  <c r="AC685" i="1" s="1"/>
  <c r="AB1961" i="1"/>
  <c r="AC1961" i="1" s="1"/>
  <c r="AB1300" i="1"/>
  <c r="AC1300" i="1" s="1"/>
  <c r="AB1405" i="1"/>
  <c r="AC1405" i="1" s="1"/>
  <c r="AB507" i="1"/>
  <c r="AC507" i="1" s="1"/>
  <c r="AB637" i="1"/>
  <c r="AC637" i="1" s="1"/>
  <c r="AB2140" i="1"/>
  <c r="AC2140" i="1" s="1"/>
  <c r="AB184" i="1"/>
  <c r="AC184" i="1" s="1"/>
  <c r="AB488" i="1"/>
  <c r="AC488" i="1" s="1"/>
  <c r="AB684" i="1"/>
  <c r="AC684" i="1" s="1"/>
  <c r="AB1067" i="1"/>
  <c r="AC1067" i="1" s="1"/>
  <c r="AB248" i="1"/>
  <c r="AC248" i="1" s="1"/>
  <c r="AB566" i="1"/>
  <c r="AC566" i="1" s="1"/>
  <c r="AB418" i="1"/>
  <c r="AC418" i="1" s="1"/>
  <c r="AB1660" i="1"/>
  <c r="AC1660" i="1" s="1"/>
  <c r="AB986" i="1"/>
  <c r="AC986" i="1" s="1"/>
  <c r="AB1922" i="1"/>
  <c r="AC1922" i="1" s="1"/>
  <c r="AB1148" i="1"/>
  <c r="AC1148" i="1" s="1"/>
  <c r="AB1642" i="1"/>
  <c r="AC1642" i="1" s="1"/>
  <c r="AB1160" i="1"/>
  <c r="AC1160" i="1" s="1"/>
  <c r="AB1836" i="1"/>
  <c r="AC1836" i="1" s="1"/>
  <c r="AB1897" i="1"/>
  <c r="AC1897" i="1" s="1"/>
  <c r="AB889" i="1"/>
  <c r="AC889" i="1" s="1"/>
  <c r="AB966" i="1"/>
  <c r="AC966" i="1" s="1"/>
  <c r="AB1419" i="1"/>
  <c r="AC1419" i="1" s="1"/>
  <c r="AB99" i="1"/>
  <c r="AC99" i="1" s="1"/>
  <c r="AB1059" i="1"/>
  <c r="AC1059" i="1" s="1"/>
  <c r="AB457" i="1"/>
  <c r="AC457" i="1" s="1"/>
  <c r="AB1896" i="1"/>
  <c r="AC1896" i="1" s="1"/>
  <c r="AB1726" i="1"/>
  <c r="AC1726" i="1" s="1"/>
  <c r="AB942" i="1"/>
  <c r="AC942" i="1" s="1"/>
  <c r="AB1568" i="1"/>
  <c r="AC1568" i="1" s="1"/>
  <c r="AB159" i="1"/>
  <c r="AC159" i="1" s="1"/>
  <c r="AB1481" i="1"/>
  <c r="AC1481" i="1" s="1"/>
  <c r="AB456" i="1"/>
  <c r="AC456" i="1" s="1"/>
  <c r="AB1840" i="1"/>
  <c r="AC1840" i="1" s="1"/>
  <c r="AB1052" i="1"/>
  <c r="AC1052" i="1" s="1"/>
  <c r="AB580" i="1"/>
  <c r="AC580" i="1" s="1"/>
  <c r="AB5" i="1"/>
  <c r="AC5" i="1" s="1"/>
  <c r="AB2072" i="1"/>
  <c r="AC2072" i="1" s="1"/>
  <c r="AB147" i="1"/>
  <c r="AC147" i="1" s="1"/>
  <c r="AB1774" i="1"/>
  <c r="AC1774" i="1" s="1"/>
  <c r="AB2106" i="1"/>
  <c r="AC2106" i="1" s="1"/>
  <c r="AB1549" i="1"/>
  <c r="AC1549" i="1" s="1"/>
  <c r="AB578" i="1"/>
  <c r="AC578" i="1" s="1"/>
  <c r="AB450" i="1"/>
  <c r="AC450" i="1" s="1"/>
  <c r="AB1092" i="1"/>
  <c r="AC1092" i="1" s="1"/>
  <c r="AB1212" i="1"/>
  <c r="AC1212" i="1" s="1"/>
  <c r="AB1816" i="1"/>
  <c r="AC1816" i="1" s="1"/>
  <c r="AB18" i="1"/>
  <c r="AC18" i="1" s="1"/>
  <c r="AB1064" i="1"/>
  <c r="AC1064" i="1" s="1"/>
  <c r="AB459" i="1"/>
  <c r="AC459" i="1" s="1"/>
  <c r="AB1431" i="1"/>
  <c r="AC1431" i="1" s="1"/>
  <c r="AB463" i="1"/>
  <c r="AC463" i="1" s="1"/>
  <c r="AB1255" i="1"/>
  <c r="AC1255" i="1" s="1"/>
  <c r="AB1389" i="1"/>
  <c r="AC1389" i="1" s="1"/>
  <c r="AB408" i="1"/>
  <c r="AC408" i="1" s="1"/>
  <c r="AB1220" i="1"/>
  <c r="AC1220" i="1" s="1"/>
  <c r="AB1323" i="1"/>
  <c r="AC1323" i="1" s="1"/>
  <c r="AB438" i="1"/>
  <c r="AC438" i="1" s="1"/>
  <c r="AB984" i="1"/>
  <c r="AC984" i="1" s="1"/>
  <c r="AB2130" i="1"/>
  <c r="AC2130" i="1" s="1"/>
  <c r="AB143" i="1"/>
  <c r="AC143" i="1" s="1"/>
  <c r="AB912" i="1"/>
  <c r="AC912" i="1" s="1"/>
  <c r="AB1609" i="1"/>
  <c r="AC1609" i="1" s="1"/>
  <c r="AB206" i="1"/>
  <c r="AC206" i="1" s="1"/>
  <c r="AB2009" i="1"/>
  <c r="AC2009" i="1" s="1"/>
  <c r="AB1610" i="1"/>
  <c r="AC1610" i="1" s="1"/>
  <c r="AB1650" i="1"/>
  <c r="AC1650" i="1" s="1"/>
  <c r="AB1683" i="1"/>
  <c r="AC1683" i="1" s="1"/>
  <c r="AB779" i="1"/>
  <c r="AC779" i="1" s="1"/>
  <c r="AB1618" i="1"/>
  <c r="AC1618" i="1" s="1"/>
  <c r="AB626" i="1"/>
  <c r="AC626" i="1" s="1"/>
  <c r="AB169" i="1"/>
  <c r="AC169" i="1" s="1"/>
  <c r="AB396" i="1"/>
  <c r="AC396" i="1" s="1"/>
  <c r="AB1364" i="1"/>
  <c r="AC1364" i="1" s="1"/>
  <c r="AB543" i="1"/>
  <c r="AC543" i="1" s="1"/>
  <c r="AB817" i="1"/>
  <c r="AC817" i="1" s="1"/>
  <c r="AB1611" i="1"/>
  <c r="AC1611" i="1" s="1"/>
  <c r="AB1397" i="1"/>
  <c r="AC1397" i="1" s="1"/>
  <c r="AB1993" i="1"/>
  <c r="AC1993" i="1" s="1"/>
  <c r="AB1537" i="1"/>
  <c r="AC1537" i="1" s="1"/>
  <c r="AB2057" i="1"/>
  <c r="AC2057" i="1" s="1"/>
  <c r="AB745" i="1"/>
  <c r="AC745" i="1" s="1"/>
  <c r="AB74" i="1"/>
  <c r="AC74" i="1" s="1"/>
  <c r="AB1837" i="1"/>
  <c r="AC1837" i="1" s="1"/>
  <c r="AB859" i="1"/>
  <c r="AC859" i="1" s="1"/>
  <c r="AB710" i="1"/>
  <c r="AC710" i="1" s="1"/>
  <c r="AB891" i="1"/>
  <c r="AC891" i="1" s="1"/>
  <c r="AB2021" i="1"/>
  <c r="AC2021" i="1" s="1"/>
  <c r="AB1095" i="1"/>
  <c r="AC1095" i="1" s="1"/>
  <c r="AB1060" i="1"/>
  <c r="AC1060" i="1" s="1"/>
  <c r="AB542" i="1"/>
  <c r="AC542" i="1" s="1"/>
  <c r="AB1434" i="1"/>
  <c r="AC1434" i="1" s="1"/>
  <c r="AB492" i="1"/>
  <c r="AC492" i="1" s="1"/>
  <c r="AB471" i="1"/>
  <c r="AC471" i="1" s="1"/>
  <c r="AB71" i="1"/>
  <c r="AC71" i="1" s="1"/>
  <c r="AB397" i="1"/>
  <c r="AC397" i="1" s="1"/>
  <c r="AB1652" i="1"/>
  <c r="AC1652" i="1" s="1"/>
  <c r="AB1700" i="1"/>
  <c r="AC1700" i="1" s="1"/>
  <c r="AB1055" i="1"/>
  <c r="AC1055" i="1" s="1"/>
  <c r="AB583" i="1"/>
  <c r="AC583" i="1" s="1"/>
  <c r="AB1209" i="1"/>
  <c r="AC1209" i="1" s="1"/>
  <c r="AB2168" i="1"/>
  <c r="AC2168" i="1" s="1"/>
  <c r="AB1076" i="1"/>
  <c r="AC1076" i="1" s="1"/>
  <c r="AB1513" i="1"/>
  <c r="AC1513" i="1" s="1"/>
  <c r="AB1794" i="1"/>
  <c r="AC1794" i="1" s="1"/>
  <c r="AB205" i="1"/>
  <c r="AC205" i="1" s="1"/>
  <c r="AB1072" i="1"/>
  <c r="AC1072" i="1" s="1"/>
  <c r="AB1114" i="1"/>
  <c r="AC1114" i="1" s="1"/>
  <c r="AB2125" i="1"/>
  <c r="AC2125" i="1" s="1"/>
  <c r="AB1608" i="1"/>
  <c r="AC1608" i="1" s="1"/>
  <c r="AB21" i="1"/>
  <c r="AC21" i="1" s="1"/>
  <c r="AB860" i="1"/>
  <c r="AC860" i="1" s="1"/>
  <c r="AB250" i="1"/>
  <c r="AC250" i="1" s="1"/>
  <c r="AB681" i="1"/>
  <c r="AC681" i="1" s="1"/>
  <c r="AB311" i="1"/>
  <c r="AC311" i="1" s="1"/>
  <c r="AB569" i="1"/>
  <c r="AC569" i="1" s="1"/>
  <c r="AB1157" i="1"/>
  <c r="AC1157" i="1" s="1"/>
  <c r="AB955" i="1"/>
  <c r="AC955" i="1" s="1"/>
  <c r="AB366" i="1"/>
  <c r="AC366" i="1" s="1"/>
  <c r="AB1123" i="1"/>
  <c r="AC1123" i="1" s="1"/>
  <c r="AB193" i="1"/>
  <c r="AC193" i="1" s="1"/>
  <c r="AB1807" i="1"/>
  <c r="AC1807" i="1" s="1"/>
  <c r="AB586" i="1"/>
  <c r="AC586" i="1" s="1"/>
  <c r="AB2051" i="1"/>
  <c r="AC2051" i="1" s="1"/>
  <c r="AB1956" i="1"/>
  <c r="AC1956" i="1" s="1"/>
  <c r="AB93" i="1"/>
  <c r="AC93" i="1" s="1"/>
  <c r="AB765" i="1"/>
  <c r="AC765" i="1" s="1"/>
  <c r="AB64" i="1"/>
  <c r="AC64" i="1" s="1"/>
  <c r="AB1835" i="1"/>
  <c r="AC1835" i="1" s="1"/>
  <c r="AB181" i="1"/>
  <c r="AC181" i="1" s="1"/>
  <c r="AB1536" i="1"/>
  <c r="AC1536" i="1" s="1"/>
  <c r="AB1004" i="1"/>
  <c r="AC1004" i="1" s="1"/>
  <c r="AB2066" i="1"/>
  <c r="AC2066" i="1" s="1"/>
  <c r="AB1005" i="1"/>
  <c r="AC1005" i="1" s="1"/>
  <c r="AB1398" i="1"/>
  <c r="AC1398" i="1" s="1"/>
  <c r="AB1987" i="1"/>
  <c r="AC1987" i="1" s="1"/>
  <c r="AB449" i="1"/>
  <c r="AC449" i="1" s="1"/>
  <c r="AB2040" i="1"/>
  <c r="AC2040" i="1" s="1"/>
  <c r="AB1233" i="1"/>
  <c r="AC1233" i="1" s="1"/>
  <c r="AB892" i="1"/>
  <c r="AC892" i="1" s="1"/>
  <c r="AB1712" i="1"/>
  <c r="AC1712" i="1" s="1"/>
  <c r="AB1051" i="1"/>
  <c r="AC1051" i="1" s="1"/>
  <c r="AB1565" i="1"/>
  <c r="AC1565" i="1" s="1"/>
  <c r="AB1497" i="1"/>
  <c r="AC1497" i="1" s="1"/>
  <c r="AB1033" i="1"/>
  <c r="AC1033" i="1" s="1"/>
  <c r="AB1012" i="1"/>
  <c r="AC1012" i="1" s="1"/>
  <c r="AB1353" i="1"/>
  <c r="AC1353" i="1" s="1"/>
  <c r="AB128" i="1"/>
  <c r="AC128" i="1" s="1"/>
  <c r="AB1509" i="1"/>
  <c r="AC1509" i="1" s="1"/>
  <c r="AB677" i="1"/>
  <c r="AC677" i="1" s="1"/>
  <c r="AB2110" i="1"/>
  <c r="AC2110" i="1" s="1"/>
  <c r="AB16" i="1"/>
  <c r="AC16" i="1" s="1"/>
  <c r="AB1951" i="1"/>
  <c r="AC1951" i="1" s="1"/>
  <c r="AB1886" i="1"/>
  <c r="AC1886" i="1" s="1"/>
  <c r="AB1731" i="1"/>
  <c r="AC1731" i="1" s="1"/>
  <c r="AB1203" i="1"/>
  <c r="AC1203" i="1" s="1"/>
  <c r="AB2115" i="1"/>
  <c r="AC2115" i="1" s="1"/>
  <c r="AB522" i="1"/>
  <c r="AC522" i="1" s="1"/>
  <c r="AB879" i="1"/>
  <c r="AC879" i="1" s="1"/>
  <c r="AB497" i="1"/>
  <c r="AC497" i="1" s="1"/>
  <c r="AB653" i="1"/>
  <c r="AC653" i="1" s="1"/>
  <c r="AB980" i="1"/>
  <c r="AC980" i="1" s="1"/>
  <c r="AB1955" i="1"/>
  <c r="AC1955" i="1" s="1"/>
  <c r="AB122" i="1"/>
  <c r="AC122" i="1" s="1"/>
  <c r="AB1561" i="1"/>
  <c r="AC1561" i="1" s="1"/>
  <c r="AB17" i="1"/>
  <c r="AC17" i="1" s="1"/>
  <c r="AB371" i="1"/>
  <c r="AC371" i="1" s="1"/>
  <c r="AB79" i="1"/>
  <c r="AC79" i="1" s="1"/>
  <c r="AB1861" i="1"/>
  <c r="AC1861" i="1" s="1"/>
  <c r="AB1693" i="1"/>
  <c r="AC1693" i="1" s="1"/>
  <c r="AB777" i="1"/>
  <c r="AC777" i="1" s="1"/>
  <c r="AB1003" i="1"/>
  <c r="AC1003" i="1" s="1"/>
  <c r="AB2039" i="1"/>
  <c r="AC2039" i="1" s="1"/>
  <c r="AB959" i="1"/>
  <c r="AC959" i="1" s="1"/>
  <c r="AB1562" i="1"/>
  <c r="AC1562" i="1" s="1"/>
  <c r="AB1918" i="1"/>
  <c r="AC1918" i="1" s="1"/>
  <c r="AB1198" i="1"/>
  <c r="AC1198" i="1" s="1"/>
  <c r="AB1479" i="1"/>
  <c r="AC1479" i="1" s="1"/>
  <c r="AB2172" i="1"/>
  <c r="AC2172" i="1" s="1"/>
  <c r="AB226" i="1"/>
  <c r="AC226" i="1" s="1"/>
  <c r="AB436" i="1"/>
  <c r="AC436" i="1" s="1"/>
  <c r="AB906" i="1"/>
  <c r="AC906" i="1" s="1"/>
  <c r="AB392" i="1"/>
  <c r="AC392" i="1" s="1"/>
  <c r="AB709" i="1"/>
  <c r="AC709" i="1" s="1"/>
  <c r="AB2169" i="1"/>
  <c r="AC2169" i="1" s="1"/>
  <c r="AB6" i="1"/>
  <c r="AC6" i="1" s="1"/>
  <c r="AB873" i="1"/>
  <c r="AC873" i="1" s="1"/>
  <c r="AB1749" i="1"/>
  <c r="AC1749" i="1" s="1"/>
  <c r="AB1554" i="1"/>
  <c r="AC1554" i="1" s="1"/>
  <c r="AB1679" i="1"/>
  <c r="AC1679" i="1" s="1"/>
  <c r="AB893" i="1"/>
  <c r="AC893" i="1" s="1"/>
  <c r="AB771" i="1"/>
  <c r="AC771" i="1" s="1"/>
  <c r="AB1181" i="1"/>
  <c r="AC1181" i="1" s="1"/>
  <c r="AB290" i="1"/>
  <c r="AC290" i="1" s="1"/>
  <c r="AB881" i="1"/>
  <c r="AC881" i="1" s="1"/>
  <c r="AB1758" i="1"/>
  <c r="AC1758" i="1" s="1"/>
  <c r="AB2018" i="1"/>
  <c r="AC2018" i="1" s="1"/>
  <c r="AB220" i="1"/>
  <c r="AC220" i="1" s="1"/>
  <c r="AB978" i="1"/>
  <c r="AC978" i="1" s="1"/>
  <c r="AB101" i="1"/>
  <c r="AC101" i="1" s="1"/>
  <c r="AB1991" i="1"/>
  <c r="AC1991" i="1" s="1"/>
  <c r="AB804" i="1"/>
  <c r="AC804" i="1" s="1"/>
  <c r="AB617" i="1"/>
  <c r="AC617" i="1" s="1"/>
  <c r="AB1087" i="1"/>
  <c r="AC1087" i="1" s="1"/>
  <c r="AB1065" i="1"/>
  <c r="AC1065" i="1" s="1"/>
  <c r="AB1427" i="1"/>
  <c r="AC1427" i="1" s="1"/>
  <c r="AB924" i="1"/>
  <c r="AC924" i="1" s="1"/>
  <c r="AB63" i="1"/>
  <c r="AC63" i="1" s="1"/>
  <c r="AB1818" i="1"/>
  <c r="AC1818" i="1" s="1"/>
  <c r="AB1595" i="1"/>
  <c r="AC1595" i="1" s="1"/>
  <c r="AB1802" i="1"/>
  <c r="AC1802" i="1" s="1"/>
  <c r="AB1560" i="1"/>
  <c r="AC1560" i="1" s="1"/>
  <c r="AB1267" i="1"/>
  <c r="AC1267" i="1" s="1"/>
  <c r="AB1682" i="1"/>
  <c r="AC1682" i="1" s="1"/>
  <c r="AB1695" i="1"/>
  <c r="AC1695" i="1" s="1"/>
  <c r="AB78" i="1"/>
  <c r="AC78" i="1" s="1"/>
  <c r="AB1519" i="1"/>
  <c r="AC1519" i="1" s="1"/>
  <c r="AB223" i="1"/>
  <c r="AC223" i="1" s="1"/>
  <c r="AB884" i="1"/>
  <c r="AC884" i="1" s="1"/>
  <c r="AB929" i="1"/>
  <c r="AC929" i="1" s="1"/>
  <c r="AB1159" i="1"/>
  <c r="AC1159" i="1" s="1"/>
  <c r="AB134" i="1"/>
  <c r="AC134" i="1" s="1"/>
  <c r="AB1417" i="1"/>
  <c r="AC1417" i="1" s="1"/>
  <c r="AB2171" i="1"/>
  <c r="AC2171" i="1" s="1"/>
  <c r="AB1425" i="1"/>
  <c r="AC1425" i="1" s="1"/>
  <c r="AB2091" i="1"/>
  <c r="AC2091" i="1" s="1"/>
  <c r="AB1213" i="1"/>
  <c r="AC1213" i="1" s="1"/>
  <c r="AB1559" i="1"/>
  <c r="AC1559" i="1" s="1"/>
  <c r="AB41" i="1"/>
  <c r="AC41" i="1" s="1"/>
  <c r="AB414" i="1"/>
  <c r="AC414" i="1" s="1"/>
  <c r="AB1193" i="1"/>
  <c r="AC1193" i="1" s="1"/>
  <c r="AB325" i="1"/>
  <c r="AC325" i="1" s="1"/>
  <c r="AB2060" i="1"/>
  <c r="AC2060" i="1" s="1"/>
  <c r="AB735" i="1"/>
  <c r="AC735" i="1" s="1"/>
  <c r="AB573" i="1"/>
  <c r="AC573" i="1" s="1"/>
  <c r="AB643" i="1"/>
  <c r="AC643" i="1" s="1"/>
  <c r="AB426" i="1"/>
  <c r="AC426" i="1" s="1"/>
  <c r="AB495" i="1"/>
  <c r="AC495" i="1" s="1"/>
  <c r="AB165" i="1"/>
  <c r="AC165" i="1" s="1"/>
  <c r="AB861" i="1"/>
  <c r="AC861" i="1" s="1"/>
  <c r="AB1704" i="1"/>
  <c r="AC1704" i="1" s="1"/>
  <c r="AB1456" i="1"/>
  <c r="AC1456" i="1" s="1"/>
  <c r="AB1216" i="1"/>
  <c r="AC1216" i="1" s="1"/>
  <c r="AB1470" i="1"/>
  <c r="AC1470" i="1" s="1"/>
  <c r="AB462" i="1"/>
  <c r="AC462" i="1" s="1"/>
  <c r="AB870" i="1"/>
  <c r="AC870" i="1" s="1"/>
  <c r="AB642" i="1"/>
  <c r="AC642" i="1" s="1"/>
  <c r="AB598" i="1"/>
  <c r="AC598" i="1" s="1"/>
  <c r="AB55" i="1"/>
  <c r="AC55" i="1" s="1"/>
  <c r="AB149" i="1"/>
  <c r="AC149" i="1" s="1"/>
  <c r="AB641" i="1"/>
  <c r="AC641" i="1" s="1"/>
  <c r="AB848" i="1"/>
  <c r="AC848" i="1" s="1"/>
  <c r="AB682" i="1"/>
  <c r="AC682" i="1" s="1"/>
  <c r="AB1130" i="1"/>
  <c r="AC1130" i="1" s="1"/>
  <c r="AB755" i="1"/>
  <c r="AC755" i="1" s="1"/>
  <c r="AB1558" i="1"/>
  <c r="AC1558" i="1" s="1"/>
  <c r="AB691" i="1"/>
  <c r="AC691" i="1" s="1"/>
  <c r="AB1812" i="1"/>
  <c r="AC1812" i="1" s="1"/>
  <c r="AB734" i="1"/>
  <c r="AC734" i="1" s="1"/>
  <c r="AB136" i="1"/>
  <c r="AC136" i="1" s="1"/>
  <c r="AB561" i="1"/>
  <c r="AC561" i="1" s="1"/>
  <c r="AB1152" i="1"/>
  <c r="AC1152" i="1" s="1"/>
  <c r="AB618" i="1"/>
  <c r="AC618" i="1" s="1"/>
  <c r="AB1335" i="1"/>
  <c r="AC1335" i="1" s="1"/>
  <c r="AB1097" i="1"/>
  <c r="AC1097" i="1" s="1"/>
  <c r="AB1098" i="1"/>
  <c r="AC1098" i="1" s="1"/>
  <c r="AB1713" i="1"/>
  <c r="AC1713" i="1" s="1"/>
  <c r="AB2085" i="1"/>
  <c r="AC2085" i="1" s="1"/>
  <c r="AB839" i="1"/>
  <c r="AC839" i="1" s="1"/>
  <c r="AB2105" i="1"/>
  <c r="AC2105" i="1" s="1"/>
  <c r="AB797" i="1"/>
  <c r="AC797" i="1" s="1"/>
  <c r="AB69" i="1"/>
  <c r="AC69" i="1" s="1"/>
  <c r="AB1580" i="1"/>
  <c r="AC1580" i="1" s="1"/>
  <c r="AB1406" i="1"/>
  <c r="AC1406" i="1" s="1"/>
  <c r="AB409" i="1"/>
  <c r="AC409" i="1" s="1"/>
  <c r="AB974" i="1"/>
  <c r="AC974" i="1" s="1"/>
  <c r="AB110" i="1"/>
  <c r="AC110" i="1" s="1"/>
  <c r="AB327" i="1"/>
  <c r="AC327" i="1" s="1"/>
  <c r="AB671" i="1"/>
  <c r="AC671" i="1" s="1"/>
  <c r="AB1457" i="1"/>
  <c r="AC1457" i="1" s="1"/>
  <c r="AB1604" i="1"/>
  <c r="AC1604" i="1" s="1"/>
  <c r="AB1281" i="1"/>
  <c r="AC1281" i="1" s="1"/>
  <c r="AB1390" i="1"/>
  <c r="AC1390" i="1" s="1"/>
  <c r="AB1992" i="1"/>
  <c r="AC1992" i="1" s="1"/>
  <c r="AB1663" i="1"/>
  <c r="AC1663" i="1" s="1"/>
  <c r="AB1014" i="1"/>
  <c r="AC1014" i="1" s="1"/>
  <c r="AB2147" i="1"/>
  <c r="AC2147" i="1" s="1"/>
  <c r="AB2022" i="1"/>
  <c r="AC2022" i="1" s="1"/>
  <c r="AB1248" i="1"/>
  <c r="AC1248" i="1" s="1"/>
  <c r="AB1196" i="1"/>
  <c r="AC1196" i="1" s="1"/>
  <c r="AB1858" i="1"/>
  <c r="AC1858" i="1" s="1"/>
  <c r="AB712" i="1"/>
  <c r="AC712" i="1" s="1"/>
  <c r="AB505" i="1"/>
  <c r="AC505" i="1" s="1"/>
  <c r="AB13" i="1"/>
  <c r="AC13" i="1" s="1"/>
  <c r="AB1723" i="1"/>
  <c r="AC1723" i="1" s="1"/>
  <c r="AB364" i="1"/>
  <c r="AC364" i="1" s="1"/>
  <c r="AB387" i="1"/>
  <c r="AC387" i="1" s="1"/>
  <c r="AB2096" i="1"/>
  <c r="AC2096" i="1" s="1"/>
  <c r="AB1724" i="1"/>
  <c r="AC1724" i="1" s="1"/>
  <c r="AB458" i="1"/>
  <c r="AC458" i="1" s="1"/>
  <c r="AB1058" i="1"/>
  <c r="AC1058" i="1" s="1"/>
  <c r="AB1656" i="1"/>
  <c r="AC1656" i="1" s="1"/>
  <c r="AB2108" i="1"/>
  <c r="AC2108" i="1" s="1"/>
  <c r="AB2175" i="1"/>
  <c r="AC2175" i="1" s="1"/>
  <c r="AB2150" i="1"/>
  <c r="AC2150" i="1" s="1"/>
  <c r="AB724" i="1"/>
  <c r="AC724" i="1" s="1"/>
  <c r="AB2170" i="1"/>
  <c r="AC2170" i="1" s="1"/>
  <c r="AB400" i="1"/>
  <c r="AC400" i="1" s="1"/>
  <c r="AB841" i="1"/>
  <c r="AC841" i="1" s="1"/>
  <c r="AB1367" i="1"/>
  <c r="AC1367" i="1" s="1"/>
  <c r="AB743" i="1"/>
  <c r="AC743" i="1" s="1"/>
  <c r="AB1142" i="1"/>
  <c r="AC1142" i="1" s="1"/>
  <c r="AB1508" i="1"/>
  <c r="AC1508" i="1" s="1"/>
  <c r="AB945" i="1"/>
  <c r="AC945" i="1" s="1"/>
  <c r="AB775" i="1"/>
  <c r="AC775" i="1" s="1"/>
  <c r="AB464" i="1"/>
  <c r="AC464" i="1" s="1"/>
  <c r="AB1400" i="1"/>
  <c r="AC1400" i="1" s="1"/>
  <c r="AB1336" i="1"/>
  <c r="AC1336" i="1" s="1"/>
  <c r="AB1641" i="1"/>
  <c r="AC1641" i="1" s="1"/>
  <c r="AB746" i="1"/>
  <c r="AC746" i="1" s="1"/>
  <c r="AB2174" i="1"/>
  <c r="AC2174" i="1" s="1"/>
  <c r="AB124" i="1"/>
  <c r="AC124" i="1" s="1"/>
  <c r="AB925" i="1"/>
  <c r="AC925" i="1" s="1"/>
  <c r="AB967" i="1"/>
  <c r="AC967" i="1" s="1"/>
  <c r="AB281" i="1"/>
  <c r="AC281" i="1" s="1"/>
  <c r="AB741" i="1"/>
  <c r="AC741" i="1" s="1"/>
  <c r="AB1615" i="1"/>
  <c r="AC1615" i="1" s="1"/>
  <c r="AB322" i="1"/>
  <c r="AC322" i="1" s="1"/>
  <c r="AB829" i="1"/>
  <c r="AC829" i="1" s="1"/>
  <c r="AB1852" i="1"/>
  <c r="AC1852" i="1" s="1"/>
  <c r="AB998" i="1"/>
  <c r="AC998" i="1" s="1"/>
  <c r="AB705" i="1"/>
  <c r="AC705" i="1" s="1"/>
  <c r="AB288" i="1"/>
  <c r="AC288" i="1" s="1"/>
  <c r="AB1906" i="1"/>
  <c r="AC1906" i="1" s="1"/>
  <c r="AB163" i="1"/>
  <c r="AC163" i="1" s="1"/>
  <c r="AB723" i="1"/>
  <c r="AC723" i="1" s="1"/>
  <c r="AB1421" i="1"/>
  <c r="AC1421" i="1" s="1"/>
  <c r="AB1696" i="1"/>
  <c r="AC1696" i="1" s="1"/>
  <c r="AB1658" i="1"/>
  <c r="AC1658" i="1" s="1"/>
  <c r="AB14" i="1"/>
  <c r="AC14" i="1" s="1"/>
  <c r="AB1093" i="1"/>
  <c r="AC1093" i="1" s="1"/>
  <c r="AB2059" i="1"/>
  <c r="AC2059" i="1" s="1"/>
  <c r="AB985" i="1"/>
  <c r="AC985" i="1" s="1"/>
  <c r="AB1543" i="1"/>
  <c r="AC1543" i="1" s="1"/>
  <c r="AB1026" i="1"/>
  <c r="AC1026" i="1" s="1"/>
  <c r="AB62" i="1"/>
  <c r="AC62" i="1" s="1"/>
  <c r="AB2173" i="1"/>
  <c r="AC2173" i="1" s="1"/>
  <c r="AB146" i="1"/>
  <c r="AC146" i="1" s="1"/>
  <c r="AB1512" i="1"/>
  <c r="AC1512" i="1" s="1"/>
  <c r="AB792" i="1"/>
  <c r="AC792" i="1" s="1"/>
  <c r="AB286" i="1"/>
  <c r="AC286" i="1" s="1"/>
  <c r="AB2075" i="1"/>
  <c r="AC2075" i="1" s="1"/>
  <c r="AB1582" i="1"/>
  <c r="AC1582" i="1" s="1"/>
  <c r="AB1674" i="1"/>
  <c r="AC1674" i="1" s="1"/>
  <c r="AB1430" i="1"/>
  <c r="AC1430" i="1" s="1"/>
  <c r="AB612" i="1"/>
  <c r="AC612" i="1" s="1"/>
  <c r="AB534" i="1"/>
  <c r="AC534" i="1" s="1"/>
  <c r="AB1670" i="1"/>
  <c r="AC1670" i="1" s="1"/>
  <c r="AB1451" i="1"/>
  <c r="AC1451" i="1" s="1"/>
  <c r="AB1226" i="1"/>
  <c r="AC1226" i="1" s="1"/>
  <c r="AB1259" i="1"/>
  <c r="AC1259" i="1" s="1"/>
  <c r="AB1355" i="1"/>
  <c r="AC1355" i="1" s="1"/>
  <c r="AB1708" i="1"/>
  <c r="AC1708" i="1" s="1"/>
  <c r="AB432" i="1"/>
  <c r="AC432" i="1" s="1"/>
  <c r="AB1057" i="1"/>
  <c r="AC1057" i="1" s="1"/>
  <c r="AB44" i="1"/>
  <c r="AC44" i="1" s="1"/>
  <c r="AB1062" i="1"/>
  <c r="AC1062" i="1" s="1"/>
  <c r="AB1174" i="1"/>
  <c r="AC1174" i="1" s="1"/>
  <c r="AB687" i="1"/>
  <c r="AC687" i="1" s="1"/>
  <c r="AB262" i="1"/>
  <c r="AC262" i="1" s="1"/>
  <c r="AB19" i="1"/>
  <c r="AC19" i="1" s="1"/>
  <c r="AB29" i="1"/>
  <c r="AC29" i="1" s="1"/>
  <c r="AB1948" i="1"/>
  <c r="AC1948" i="1" s="1"/>
  <c r="AB1748" i="1"/>
  <c r="AC1748" i="1" s="1"/>
  <c r="AB1118" i="1"/>
  <c r="AC1118" i="1" s="1"/>
  <c r="AB568" i="1"/>
  <c r="AC568" i="1" s="1"/>
  <c r="AB936" i="1"/>
  <c r="AC936" i="1" s="1"/>
  <c r="AB125" i="1"/>
  <c r="AC125" i="1" s="1"/>
  <c r="AB1134" i="1"/>
  <c r="AC1134" i="1" s="1"/>
  <c r="AB2043" i="1"/>
  <c r="AC2043" i="1" s="1"/>
  <c r="AB1915" i="1"/>
  <c r="AC1915" i="1" s="1"/>
  <c r="AB1765" i="1"/>
  <c r="AC1765" i="1" s="1"/>
  <c r="AB331" i="1"/>
  <c r="AC331" i="1" s="1"/>
  <c r="AB1523" i="1"/>
  <c r="AC1523" i="1" s="1"/>
  <c r="AB1850" i="1"/>
  <c r="AC1850" i="1" s="1"/>
  <c r="AB49" i="1"/>
  <c r="AC49" i="1" s="1"/>
  <c r="AB733" i="1"/>
  <c r="AC733" i="1" s="1"/>
  <c r="AB971" i="1"/>
  <c r="AC971" i="1" s="1"/>
  <c r="AB1619" i="1"/>
  <c r="AC1619" i="1" s="1"/>
  <c r="AB1739" i="1"/>
  <c r="AC1739" i="1" s="1"/>
  <c r="AB1750" i="1"/>
  <c r="AC1750" i="1" s="1"/>
  <c r="AB1602" i="1"/>
  <c r="AC1602" i="1" s="1"/>
  <c r="AB7" i="1"/>
  <c r="AC7" i="1" s="1"/>
  <c r="AB15" i="1"/>
  <c r="AC15" i="1" s="1"/>
  <c r="AB1617" i="1"/>
  <c r="AC1617" i="1" s="1"/>
  <c r="AB1011" i="1"/>
  <c r="AC1011" i="1" s="1"/>
  <c r="AB2024" i="1"/>
  <c r="AC2024" i="1" s="1"/>
  <c r="AB321" i="1"/>
  <c r="AC321" i="1" s="1"/>
  <c r="AB1429" i="1"/>
  <c r="AC1429" i="1" s="1"/>
  <c r="AB97" i="1"/>
  <c r="AC97" i="1" s="1"/>
  <c r="AB1797" i="1"/>
  <c r="AC1797" i="1" s="1"/>
  <c r="AB1551" i="1"/>
  <c r="AC1551" i="1" s="1"/>
  <c r="AB1422" i="1"/>
  <c r="AC1422" i="1" s="1"/>
  <c r="AB1899" i="1"/>
  <c r="AC1899" i="1" s="1"/>
  <c r="AB1730" i="1"/>
  <c r="AC1730" i="1" s="1"/>
  <c r="AB1035" i="1"/>
  <c r="AC1035" i="1" s="1"/>
  <c r="AB142" i="1"/>
  <c r="AC142" i="1" s="1"/>
  <c r="AB335" i="1"/>
  <c r="AC335" i="1" s="1"/>
  <c r="AB1691" i="1"/>
  <c r="AC1691" i="1" s="1"/>
  <c r="AB187" i="1"/>
  <c r="AC187" i="1" s="1"/>
  <c r="AB1636" i="1"/>
  <c r="AC1636" i="1" s="1"/>
  <c r="AB485" i="1"/>
  <c r="AC485" i="1" s="1"/>
  <c r="AB156" i="1"/>
  <c r="AC156" i="1" s="1"/>
  <c r="AB406" i="1"/>
  <c r="AC406" i="1" s="1"/>
  <c r="AB1013" i="1"/>
  <c r="AC1013" i="1" s="1"/>
  <c r="AB1755" i="1"/>
  <c r="AC1755" i="1" s="1"/>
  <c r="AB1208" i="1"/>
  <c r="AC1208" i="1" s="1"/>
  <c r="AB328" i="1"/>
  <c r="AC328" i="1" s="1"/>
  <c r="AB1207" i="1"/>
  <c r="AC1207" i="1" s="1"/>
  <c r="AB1649" i="1"/>
  <c r="AC1649" i="1" s="1"/>
  <c r="AB992" i="1"/>
  <c r="AC992" i="1" s="1"/>
  <c r="AB388" i="1"/>
  <c r="AC388" i="1" s="1"/>
  <c r="AB1738" i="1"/>
  <c r="AC1738" i="1" s="1"/>
  <c r="AB1826" i="1"/>
  <c r="AC1826" i="1" s="1"/>
  <c r="AB532" i="1"/>
  <c r="AC532" i="1" s="1"/>
  <c r="AB2014" i="1"/>
  <c r="AC2014" i="1" s="1"/>
  <c r="AB690" i="1"/>
  <c r="AC690" i="1" s="1"/>
  <c r="AB401" i="1"/>
  <c r="AC401" i="1" s="1"/>
  <c r="AB422" i="1"/>
  <c r="AC422" i="1" s="1"/>
  <c r="AB1415" i="1"/>
  <c r="AC1415" i="1" s="1"/>
  <c r="AB427" i="1"/>
  <c r="AC427" i="1" s="1"/>
  <c r="AB570" i="1"/>
  <c r="AC570" i="1" s="1"/>
  <c r="AB1153" i="1"/>
  <c r="AC1153" i="1" s="1"/>
  <c r="AB496" i="1"/>
  <c r="AC496" i="1" s="1"/>
  <c r="AB323" i="1"/>
  <c r="AC323" i="1" s="1"/>
  <c r="AB1866" i="1"/>
  <c r="AC1866" i="1" s="1"/>
  <c r="AB50" i="1"/>
  <c r="AC50" i="1" s="1"/>
  <c r="AB1574" i="1"/>
  <c r="AC1574" i="1" s="1"/>
  <c r="AB487" i="1"/>
  <c r="AC487" i="1" s="1"/>
  <c r="AB711" i="1"/>
  <c r="AC711" i="1" s="1"/>
  <c r="AB172" i="1"/>
  <c r="AC172" i="1" s="1"/>
  <c r="AB932" i="1"/>
  <c r="AC932" i="1" s="1"/>
  <c r="AB254" i="1"/>
  <c r="AC254" i="1" s="1"/>
  <c r="AB1068" i="1"/>
  <c r="AC1068" i="1" s="1"/>
  <c r="AB1874" i="1"/>
  <c r="AC1874" i="1" s="1"/>
  <c r="AB531" i="1"/>
  <c r="AC531" i="1" s="1"/>
  <c r="AB1841" i="1"/>
  <c r="AC1841" i="1" s="1"/>
  <c r="AB1223" i="1"/>
  <c r="AC1223" i="1" s="1"/>
  <c r="AB1620" i="1"/>
  <c r="AC1620" i="1" s="1"/>
  <c r="AB1828" i="1"/>
  <c r="AC1828" i="1" s="1"/>
  <c r="AB526" i="1"/>
  <c r="AC526" i="1" s="1"/>
  <c r="AB362" i="1"/>
  <c r="AC362" i="1" s="1"/>
  <c r="AB1495" i="1"/>
  <c r="AC1495" i="1" s="1"/>
  <c r="AB564" i="1"/>
  <c r="AC564" i="1" s="1"/>
  <c r="AB25" i="1"/>
  <c r="AC25" i="1" s="1"/>
  <c r="AB1878" i="1"/>
  <c r="AC1878" i="1" s="1"/>
  <c r="AB1975" i="1"/>
  <c r="AC1975" i="1" s="1"/>
  <c r="AB835" i="1"/>
  <c r="AC835" i="1" s="1"/>
  <c r="AB1639" i="1"/>
  <c r="AC1639" i="1" s="1"/>
  <c r="AB1849" i="1"/>
  <c r="AC1849" i="1" s="1"/>
  <c r="AB1304" i="1"/>
  <c r="AC1304" i="1" s="1"/>
  <c r="AB227" i="1"/>
  <c r="AC227" i="1" s="1"/>
  <c r="AB1122" i="1"/>
  <c r="AC1122" i="1" s="1"/>
  <c r="AB914" i="1"/>
  <c r="AC914" i="1" s="1"/>
  <c r="AB557" i="1"/>
  <c r="AC557" i="1" s="1"/>
  <c r="AB1720" i="1"/>
  <c r="AC1720" i="1" s="1"/>
  <c r="AB352" i="1"/>
  <c r="AC352" i="1" s="1"/>
  <c r="AB1399" i="1"/>
  <c r="AC1399" i="1" s="1"/>
  <c r="AB1968" i="1"/>
  <c r="AC1968" i="1" s="1"/>
  <c r="AB2063" i="1"/>
  <c r="AC2063" i="1" s="1"/>
  <c r="AB429" i="1"/>
  <c r="AC429" i="1" s="1"/>
  <c r="AB1766" i="1"/>
  <c r="AC1766" i="1" s="1"/>
  <c r="AB1401" i="1"/>
  <c r="AC1401" i="1" s="1"/>
  <c r="AB1177" i="1"/>
  <c r="AC1177" i="1" s="1"/>
  <c r="AB282" i="1"/>
  <c r="AC282" i="1" s="1"/>
  <c r="AB1086" i="1"/>
  <c r="AC1086" i="1" s="1"/>
  <c r="AB2146" i="1"/>
  <c r="AC2146" i="1" s="1"/>
  <c r="AB611" i="1"/>
  <c r="AC611" i="1" s="1"/>
  <c r="AB786" i="1"/>
  <c r="AC786" i="1" s="1"/>
  <c r="AB510" i="1"/>
  <c r="AC510" i="1" s="1"/>
  <c r="AB168" i="1"/>
  <c r="AC168" i="1" s="1"/>
  <c r="AB1621" i="1"/>
  <c r="AC1621" i="1" s="1"/>
  <c r="AB102" i="1"/>
  <c r="AC102" i="1" s="1"/>
  <c r="AB1410" i="1"/>
  <c r="AC1410" i="1" s="1"/>
  <c r="AB1547" i="1"/>
  <c r="AC1547" i="1" s="1"/>
  <c r="AB619" i="1"/>
  <c r="AC619" i="1" s="1"/>
  <c r="AB1919" i="1"/>
  <c r="AC1919" i="1" s="1"/>
  <c r="AB1924" i="1"/>
  <c r="AC1924" i="1" s="1"/>
  <c r="AB472" i="1"/>
  <c r="AC472" i="1" s="1"/>
  <c r="AB1239" i="1"/>
  <c r="AC1239" i="1" s="1"/>
  <c r="AB1977" i="1"/>
  <c r="AC1977" i="1" s="1"/>
  <c r="AB301" i="1"/>
  <c r="AC301" i="1" s="1"/>
  <c r="AB1872" i="1"/>
  <c r="AC1872" i="1" s="1"/>
  <c r="AB341" i="1"/>
  <c r="AC341" i="1" s="1"/>
  <c r="AB833" i="1"/>
  <c r="AC833" i="1" s="1"/>
  <c r="AB1010" i="1"/>
  <c r="AC1010" i="1" s="1"/>
  <c r="AB1490" i="1"/>
  <c r="AC1490" i="1" s="1"/>
  <c r="AB1907" i="1"/>
  <c r="AC1907" i="1" s="1"/>
  <c r="AB2102" i="1"/>
  <c r="AC2102" i="1" s="1"/>
  <c r="AB882" i="1"/>
  <c r="AC882" i="1" s="1"/>
  <c r="AB527" i="1"/>
  <c r="AC527" i="1" s="1"/>
  <c r="AB2107" i="1"/>
  <c r="AC2107" i="1" s="1"/>
  <c r="AB1709" i="1"/>
  <c r="AC1709" i="1" s="1"/>
  <c r="AB1107" i="1"/>
  <c r="AC1107" i="1" s="1"/>
  <c r="AB2023" i="1"/>
  <c r="AC2023" i="1" s="1"/>
  <c r="AB1546" i="1"/>
  <c r="AC1546" i="1" s="1"/>
  <c r="AB900" i="1"/>
  <c r="AC900" i="1" s="1"/>
  <c r="AB911" i="1"/>
  <c r="AC911" i="1" s="1"/>
  <c r="AB1284" i="1"/>
  <c r="AC1284" i="1" s="1"/>
  <c r="AB763" i="1"/>
  <c r="AC763" i="1" s="1"/>
  <c r="AB1864" i="1"/>
  <c r="AC1864" i="1" s="1"/>
  <c r="AB305" i="1"/>
  <c r="AC305" i="1" s="1"/>
  <c r="AB1250" i="1"/>
  <c r="AC1250" i="1" s="1"/>
  <c r="AB1694" i="1"/>
  <c r="AC1694" i="1" s="1"/>
  <c r="AB1054" i="1"/>
  <c r="AC1054" i="1" s="1"/>
  <c r="AB43" i="1"/>
  <c r="AC43" i="1" s="1"/>
  <c r="AB455" i="1"/>
  <c r="AC455" i="1" s="1"/>
  <c r="AB1347" i="1"/>
  <c r="AC1347" i="1" s="1"/>
  <c r="AB1920" i="1"/>
  <c r="AC1920" i="1" s="1"/>
  <c r="AB1500" i="1"/>
  <c r="AC1500" i="1" s="1"/>
  <c r="AB1269" i="1"/>
  <c r="AC1269" i="1" s="1"/>
  <c r="AB1795" i="1"/>
  <c r="AC1795" i="1" s="1"/>
  <c r="AB1190" i="1"/>
  <c r="AC1190" i="1" s="1"/>
  <c r="AB1376" i="1"/>
  <c r="AC1376" i="1" s="1"/>
  <c r="AB1771" i="1"/>
  <c r="AC1771" i="1" s="1"/>
  <c r="AB289" i="1"/>
  <c r="AC289" i="1" s="1"/>
  <c r="AB2070" i="1"/>
  <c r="AC2070" i="1" s="1"/>
  <c r="AB814" i="1"/>
  <c r="AC814" i="1" s="1"/>
  <c r="AB656" i="1"/>
  <c r="AC656" i="1" s="1"/>
  <c r="AB1443" i="1"/>
  <c r="AC1443" i="1" s="1"/>
  <c r="AB2167" i="1"/>
  <c r="AC2167" i="1" s="1"/>
  <c r="AB1622" i="1"/>
  <c r="AC1622" i="1" s="1"/>
  <c r="AB1503" i="1"/>
  <c r="AC1503" i="1" s="1"/>
  <c r="AB548" i="1"/>
  <c r="AC548" i="1" s="1"/>
  <c r="AB36" i="1"/>
  <c r="AC36" i="1" s="1"/>
  <c r="AB2093" i="1"/>
  <c r="AC2093" i="1" s="1"/>
  <c r="AB1178" i="1"/>
  <c r="AC1178" i="1" s="1"/>
  <c r="AB766" i="1"/>
  <c r="AC766" i="1" s="1"/>
  <c r="AB1651" i="1"/>
  <c r="AC1651" i="1" s="1"/>
  <c r="AB376" i="1"/>
  <c r="AC376" i="1" s="1"/>
  <c r="AB1983" i="1"/>
  <c r="AC1983" i="1" s="1"/>
  <c r="AB349" i="1"/>
  <c r="AC349" i="1" s="1"/>
  <c r="AB1312" i="1"/>
  <c r="AC1312" i="1" s="1"/>
  <c r="AB714" i="1"/>
  <c r="AC714" i="1" s="1"/>
  <c r="AB98" i="1"/>
  <c r="AC98" i="1" s="1"/>
  <c r="AB482" i="1"/>
  <c r="AC482" i="1" s="1"/>
  <c r="AB750" i="1"/>
  <c r="AC750" i="1" s="1"/>
  <c r="AB1395" i="1"/>
  <c r="AC1395" i="1" s="1"/>
  <c r="AB1969" i="1"/>
  <c r="AC1969" i="1" s="1"/>
  <c r="AB405" i="1"/>
  <c r="AC405" i="1" s="1"/>
  <c r="AB1510" i="1"/>
  <c r="AC1510" i="1" s="1"/>
  <c r="AB1386" i="1"/>
  <c r="AC1386" i="1" s="1"/>
  <c r="AB1588" i="1"/>
  <c r="AC1588" i="1" s="1"/>
  <c r="AB2137" i="1"/>
  <c r="AC2137" i="1" s="1"/>
  <c r="AB1028" i="1"/>
  <c r="AC1028" i="1" s="1"/>
  <c r="AB1296" i="1"/>
  <c r="AC1296" i="1" s="1"/>
  <c r="AB448" i="1"/>
  <c r="AC448" i="1" s="1"/>
  <c r="AB346" i="1"/>
  <c r="AC346" i="1" s="1"/>
  <c r="AB669" i="1"/>
  <c r="AC669" i="1" s="1"/>
  <c r="AB490" i="1"/>
  <c r="AC490" i="1" s="1"/>
  <c r="AB601" i="1"/>
  <c r="AC601" i="1" s="1"/>
  <c r="AB1867" i="1"/>
  <c r="AC1867" i="1" s="1"/>
  <c r="AB342" i="1"/>
  <c r="AC342" i="1" s="1"/>
  <c r="AB1121" i="1"/>
  <c r="AC1121" i="1" s="1"/>
  <c r="AB2165" i="1"/>
  <c r="AC2165" i="1" s="1"/>
  <c r="AB20" i="1"/>
  <c r="AC20" i="1" s="1"/>
  <c r="AB1954" i="1"/>
  <c r="AC1954" i="1" s="1"/>
  <c r="AB434" i="1"/>
  <c r="AC434" i="1" s="1"/>
  <c r="AB1162" i="1"/>
  <c r="AC1162" i="1" s="1"/>
  <c r="AB1438" i="1"/>
  <c r="AC1438" i="1" s="1"/>
  <c r="AB48" i="1"/>
  <c r="AC48" i="1" s="1"/>
  <c r="AB1938" i="1"/>
  <c r="AC1938" i="1" s="1"/>
  <c r="AB559" i="1"/>
  <c r="AC559" i="1" s="1"/>
  <c r="AB1697" i="1"/>
  <c r="AC1697" i="1" s="1"/>
  <c r="AB1249" i="1"/>
  <c r="AC1249" i="1" s="1"/>
  <c r="AB808" i="1"/>
  <c r="AC808" i="1" s="1"/>
  <c r="AB784" i="1"/>
  <c r="AC784" i="1" s="1"/>
  <c r="AB973" i="1"/>
  <c r="AC973" i="1" s="1"/>
  <c r="AB1901" i="1"/>
  <c r="AC1901" i="1" s="1"/>
  <c r="AB194" i="1"/>
  <c r="AC194" i="1" s="1"/>
  <c r="AB416" i="1"/>
  <c r="AC416" i="1" s="1"/>
  <c r="AB292" i="1"/>
  <c r="AC292" i="1" s="1"/>
  <c r="AB1921" i="1"/>
  <c r="AC1921" i="1" s="1"/>
  <c r="AB105" i="1"/>
  <c r="AC105" i="1" s="1"/>
  <c r="AB109" i="1"/>
  <c r="AC109" i="1" s="1"/>
  <c r="AB577" i="1"/>
  <c r="AC577" i="1" s="1"/>
  <c r="AB1946" i="1"/>
  <c r="AC1946" i="1" s="1"/>
  <c r="AB1240" i="1"/>
  <c r="AC1240" i="1" s="1"/>
  <c r="AB726" i="1"/>
  <c r="AC726" i="1" s="1"/>
  <c r="AB904" i="1"/>
  <c r="AC904" i="1" s="1"/>
  <c r="AB304" i="1"/>
  <c r="AC304" i="1" s="1"/>
  <c r="AB210" i="1"/>
  <c r="AC210" i="1" s="1"/>
  <c r="AB1847" i="1"/>
  <c r="AC1847" i="1" s="1"/>
  <c r="AB1108" i="1"/>
  <c r="AC1108" i="1" s="1"/>
  <c r="AB787" i="1"/>
  <c r="AC787" i="1" s="1"/>
  <c r="AB655" i="1"/>
  <c r="AC655" i="1" s="1"/>
  <c r="AB1800" i="1"/>
  <c r="AC1800" i="1" s="1"/>
  <c r="AB800" i="1"/>
  <c r="AC800" i="1" s="1"/>
  <c r="AB1851" i="1"/>
  <c r="AC1851" i="1" s="1"/>
  <c r="AB783" i="1"/>
  <c r="AC783" i="1" s="1"/>
  <c r="AB1823" i="1"/>
  <c r="AC1823" i="1" s="1"/>
  <c r="AB1194" i="1"/>
  <c r="AC1194" i="1" s="1"/>
  <c r="AB1706" i="1"/>
  <c r="AC1706" i="1" s="1"/>
  <c r="AB1070" i="1"/>
  <c r="AC1070" i="1" s="1"/>
  <c r="AB1943" i="1"/>
  <c r="AC1943" i="1" s="1"/>
  <c r="AB141" i="1"/>
  <c r="AC141" i="1" s="1"/>
  <c r="AB1746" i="1"/>
  <c r="AC1746" i="1" s="1"/>
  <c r="AB2062" i="1"/>
  <c r="AC2062" i="1" s="1"/>
  <c r="AB237" i="1"/>
  <c r="AC237" i="1" s="1"/>
  <c r="AB1437" i="1"/>
  <c r="AC1437" i="1" s="1"/>
  <c r="AB108" i="1"/>
  <c r="AC108" i="1" s="1"/>
  <c r="AB1333" i="1"/>
  <c r="AC1333" i="1" s="1"/>
  <c r="AB2025" i="1"/>
  <c r="AC2025" i="1" s="1"/>
  <c r="AB582" i="1"/>
  <c r="AC582" i="1" s="1"/>
  <c r="AB1635" i="1"/>
  <c r="AC1635" i="1" s="1"/>
  <c r="AB926" i="1"/>
  <c r="AC926" i="1" s="1"/>
  <c r="AB994" i="1"/>
  <c r="AC994" i="1" s="1"/>
  <c r="AB1999" i="1"/>
  <c r="AC1999" i="1" s="1"/>
  <c r="AB1945" i="1"/>
  <c r="AC1945" i="1" s="1"/>
  <c r="AB1984" i="1"/>
  <c r="AC1984" i="1" s="1"/>
  <c r="AB732" i="1"/>
  <c r="AC732" i="1" s="1"/>
  <c r="AB674" i="1"/>
  <c r="AC674" i="1" s="1"/>
  <c r="AB365" i="1"/>
  <c r="AC365" i="1" s="1"/>
  <c r="AB45" i="1"/>
  <c r="AC45" i="1" s="1"/>
  <c r="AB790" i="1"/>
  <c r="AC790" i="1" s="1"/>
  <c r="AB957" i="1"/>
  <c r="AC957" i="1" s="1"/>
  <c r="AB593" i="1"/>
  <c r="AC593" i="1" s="1"/>
  <c r="AB2067" i="1"/>
  <c r="AC2067" i="1" s="1"/>
  <c r="AB373" i="1"/>
  <c r="AC373" i="1" s="1"/>
  <c r="AB370" i="1"/>
  <c r="AC370" i="1" s="1"/>
  <c r="AB1842" i="1"/>
  <c r="AC1842" i="1" s="1"/>
  <c r="AB1839" i="1"/>
  <c r="AC1839" i="1" s="1"/>
  <c r="AB56" i="1"/>
  <c r="AC56" i="1" s="1"/>
  <c r="AB672" i="1"/>
  <c r="AC672" i="1" s="1"/>
  <c r="AB2008" i="1"/>
  <c r="AC2008" i="1" s="1"/>
  <c r="AB2176" i="1"/>
  <c r="AC2176" i="1" s="1"/>
  <c r="AB1045" i="1"/>
  <c r="AC1045" i="1" s="1"/>
  <c r="AB1966" i="1"/>
  <c r="AC1966" i="1" s="1"/>
  <c r="AB1888" i="1"/>
  <c r="AC1888" i="1" s="1"/>
  <c r="AB972" i="1"/>
  <c r="AC972" i="1" s="1"/>
  <c r="AB1202" i="1"/>
  <c r="AC1202" i="1" s="1"/>
  <c r="AB1413" i="1"/>
  <c r="AC1413" i="1" s="1"/>
  <c r="AB827" i="1"/>
  <c r="AC827" i="1" s="1"/>
  <c r="AB789" i="1"/>
  <c r="AC789" i="1" s="1"/>
  <c r="AB70" i="1"/>
  <c r="AC70" i="1" s="1"/>
  <c r="AB2041" i="1"/>
  <c r="AC2041" i="1" s="1"/>
  <c r="AB1078" i="1"/>
  <c r="AC1078" i="1" s="1"/>
  <c r="AB261" i="1"/>
  <c r="AC261" i="1" s="1"/>
  <c r="AB1486" i="1"/>
  <c r="AC1486" i="1" s="1"/>
  <c r="AB878" i="1"/>
  <c r="AC878" i="1" s="1"/>
  <c r="AB533" i="1"/>
  <c r="AC533" i="1" s="1"/>
  <c r="AB1423" i="1"/>
  <c r="AC1423" i="1" s="1"/>
  <c r="AB144" i="1"/>
  <c r="AC144" i="1" s="1"/>
  <c r="AB1982" i="1"/>
  <c r="AC1982" i="1" s="1"/>
  <c r="AB567" i="1"/>
  <c r="AC567" i="1" s="1"/>
  <c r="AB1764" i="1"/>
  <c r="AC1764" i="1" s="1"/>
  <c r="AB1557" i="1"/>
  <c r="AC1557" i="1" s="1"/>
  <c r="AB1141" i="1"/>
  <c r="AC1141" i="1" s="1"/>
  <c r="AB2015" i="1"/>
  <c r="AC2015" i="1" s="1"/>
  <c r="AB1283" i="1"/>
  <c r="AC1283" i="1" s="1"/>
  <c r="AB1953" i="1"/>
  <c r="AC1953" i="1" s="1"/>
  <c r="AB357" i="1"/>
  <c r="AC357" i="1" s="1"/>
  <c r="AB1144" i="1"/>
  <c r="AC1144" i="1" s="1"/>
  <c r="AB407" i="1"/>
  <c r="AC407" i="1" s="1"/>
  <c r="AB446" i="1"/>
  <c r="AC446" i="1" s="1"/>
  <c r="AB2029" i="1"/>
  <c r="AC2029" i="1" s="1"/>
  <c r="AB1445" i="1"/>
  <c r="AC1445" i="1" s="1"/>
  <c r="AB225" i="1"/>
  <c r="AC225" i="1" s="1"/>
  <c r="AB1214" i="1"/>
  <c r="AC1214" i="1" s="1"/>
  <c r="AB2065" i="1"/>
  <c r="AC2065" i="1" s="1"/>
  <c r="AB2132" i="1"/>
  <c r="AC2132" i="1" s="1"/>
  <c r="AB1666" i="1"/>
  <c r="AC1666" i="1" s="1"/>
  <c r="AB1016" i="1"/>
  <c r="AC1016" i="1" s="1"/>
  <c r="AB1829" i="1"/>
  <c r="AC1829" i="1" s="1"/>
  <c r="AB31" i="1"/>
  <c r="AC31" i="1" s="1"/>
  <c r="AB1383" i="1"/>
  <c r="AC1383" i="1" s="1"/>
  <c r="AB1428" i="1"/>
  <c r="AC1428" i="1" s="1"/>
  <c r="AB2109" i="1"/>
  <c r="AC2109" i="1" s="1"/>
  <c r="AB319" i="1"/>
  <c r="AC319" i="1" s="1"/>
  <c r="AB969" i="1"/>
  <c r="AC969" i="1" s="1"/>
  <c r="AB1917" i="1"/>
  <c r="AC1917" i="1" s="1"/>
  <c r="AB605" i="1"/>
  <c r="AC605" i="1" s="1"/>
  <c r="AB2117" i="1"/>
  <c r="AC2117" i="1" s="1"/>
  <c r="AB245" i="1"/>
  <c r="AC245" i="1" s="1"/>
  <c r="AB555" i="1"/>
  <c r="AC555" i="1" s="1"/>
  <c r="AB1412" i="1"/>
  <c r="AC1412" i="1" s="1"/>
  <c r="AB1838" i="1"/>
  <c r="AC1838" i="1" s="1"/>
  <c r="AB1722" i="1"/>
  <c r="AC1722" i="1" s="1"/>
  <c r="AB382" i="1"/>
  <c r="AC382" i="1" s="1"/>
  <c r="AB211" i="1"/>
  <c r="AC211" i="1" s="1"/>
  <c r="AB51" i="1"/>
  <c r="AC51" i="1" s="1"/>
  <c r="AB299" i="1"/>
  <c r="AC299" i="1" s="1"/>
  <c r="AB363" i="1"/>
  <c r="AC363" i="1" s="1"/>
  <c r="AB1912" i="1"/>
  <c r="AC1912" i="1" s="1"/>
  <c r="AB1762" i="1"/>
  <c r="AC1762" i="1" s="1"/>
  <c r="AB257" i="1"/>
  <c r="AC257" i="1" s="1"/>
  <c r="AB1563" i="1"/>
  <c r="AC1563" i="1" s="1"/>
  <c r="AB1332" i="1"/>
  <c r="AC1332" i="1" s="1"/>
  <c r="AB1426" i="1"/>
  <c r="AC1426" i="1" s="1"/>
  <c r="AB1789" i="1"/>
  <c r="AC1789" i="1" s="1"/>
  <c r="AB129" i="1"/>
  <c r="AC129" i="1" s="1"/>
  <c r="AB1550" i="1"/>
  <c r="AC1550" i="1" s="1"/>
  <c r="AB1772" i="1"/>
  <c r="AC1772" i="1" s="1"/>
  <c r="AB1692" i="1"/>
  <c r="AC1692" i="1" s="1"/>
  <c r="AB1735" i="1"/>
  <c r="AC1735" i="1" s="1"/>
  <c r="AB415" i="1"/>
  <c r="AC415" i="1" s="1"/>
  <c r="AB383" i="1"/>
  <c r="AC383" i="1" s="1"/>
  <c r="AB1810" i="1"/>
  <c r="AC1810" i="1" s="1"/>
  <c r="AB391" i="1"/>
  <c r="AC391" i="1" s="1"/>
  <c r="AB1577" i="1"/>
  <c r="AC1577" i="1" s="1"/>
  <c r="AB347" i="1"/>
  <c r="AC347" i="1" s="1"/>
  <c r="AB1976" i="1"/>
  <c r="AC1976" i="1" s="1"/>
  <c r="AB1805" i="1"/>
  <c r="AC1805" i="1" s="1"/>
  <c r="AB868" i="1"/>
  <c r="AC868" i="1" s="1"/>
  <c r="AB1884" i="1"/>
  <c r="AC1884" i="1" s="1"/>
  <c r="AB68" i="1"/>
  <c r="AC68" i="1" s="1"/>
  <c r="AB1176" i="1"/>
  <c r="AC1176" i="1" s="1"/>
  <c r="AB53" i="1"/>
  <c r="AC53" i="1" s="1"/>
  <c r="AB918" i="1"/>
  <c r="AC918" i="1" s="1"/>
  <c r="AB439" i="1"/>
  <c r="AC439" i="1" s="1"/>
  <c r="AB1183" i="1"/>
  <c r="AC1183" i="1" s="1"/>
  <c r="AB1286" i="1"/>
  <c r="AC1286" i="1" s="1"/>
  <c r="AB556" i="1"/>
  <c r="AC556" i="1" s="1"/>
  <c r="AB1767" i="1"/>
  <c r="AC1767" i="1" s="1"/>
  <c r="AB182" i="1"/>
  <c r="AC182" i="1" s="1"/>
  <c r="AB576" i="1"/>
  <c r="AC576" i="1" s="1"/>
  <c r="AB2002" i="1"/>
  <c r="AC2002" i="1" s="1"/>
  <c r="AB922" i="1"/>
  <c r="AC922" i="1" s="1"/>
  <c r="AB348" i="1"/>
  <c r="AC348" i="1" s="1"/>
  <c r="AB100" i="1"/>
  <c r="AC100" i="1" s="1"/>
  <c r="AB1806" i="1"/>
  <c r="AC1806" i="1" s="1"/>
  <c r="AB454" i="1"/>
  <c r="AC454" i="1" s="1"/>
  <c r="AB1567" i="1"/>
  <c r="AC1567" i="1" s="1"/>
  <c r="AB1493" i="1"/>
  <c r="AC1493" i="1" s="1"/>
  <c r="AB1950" i="1"/>
  <c r="AC1950" i="1" s="1"/>
  <c r="AB369" i="1"/>
  <c r="AC369" i="1" s="1"/>
  <c r="AB119" i="1"/>
  <c r="AC119" i="1" s="1"/>
  <c r="AB235" i="1"/>
  <c r="AC235" i="1" s="1"/>
  <c r="AB1607" i="1"/>
  <c r="AC1607" i="1" s="1"/>
  <c r="AB805" i="1"/>
  <c r="AC805" i="1" s="1"/>
  <c r="AB1069" i="1"/>
  <c r="AC1069" i="1" s="1"/>
  <c r="AB517" i="1"/>
  <c r="AC517" i="1" s="1"/>
  <c r="AB1690" i="1"/>
  <c r="AC1690" i="1" s="1"/>
  <c r="AB1813" i="1"/>
  <c r="AC1813" i="1" s="1"/>
  <c r="AB1830" i="1"/>
  <c r="AC1830" i="1" s="1"/>
  <c r="AB1780" i="1"/>
  <c r="AC1780" i="1" s="1"/>
  <c r="AB506" i="1"/>
  <c r="AC506" i="1" s="1"/>
  <c r="AB2047" i="1"/>
  <c r="AC2047" i="1" s="1"/>
  <c r="AB518" i="1"/>
  <c r="AC518" i="1" s="1"/>
  <c r="AB60" i="1"/>
  <c r="AC60" i="1" s="1"/>
  <c r="AB524" i="1"/>
  <c r="AC524" i="1" s="1"/>
  <c r="AB1570" i="1"/>
  <c r="AC1570" i="1" s="1"/>
  <c r="AB1071" i="1"/>
  <c r="AC1071" i="1" s="1"/>
  <c r="AB441" i="1"/>
  <c r="AC441" i="1" s="1"/>
  <c r="AB27" i="1"/>
  <c r="AC27" i="1" s="1"/>
  <c r="AB2139" i="1"/>
  <c r="AC2139" i="1" s="1"/>
  <c r="AB1282" i="1"/>
  <c r="AC1282" i="1" s="1"/>
  <c r="AB1150" i="1"/>
  <c r="AC1150" i="1" s="1"/>
  <c r="AB89" i="1"/>
  <c r="AC89" i="1" s="1"/>
  <c r="AB1354" i="1"/>
  <c r="AC1354" i="1" s="1"/>
  <c r="AB435" i="1"/>
  <c r="AC435" i="1" s="1"/>
  <c r="AB1242" i="1"/>
  <c r="AC1242" i="1" s="1"/>
  <c r="AB968" i="1"/>
  <c r="AC968" i="1" s="1"/>
  <c r="AB1424" i="1"/>
  <c r="AC1424" i="1" s="1"/>
  <c r="AB461" i="1"/>
  <c r="AC461" i="1" s="1"/>
  <c r="AB314" i="1"/>
  <c r="AC314" i="1" s="1"/>
  <c r="AB910" i="1"/>
  <c r="AC910" i="1" s="1"/>
  <c r="AB65" i="1"/>
  <c r="AC65" i="1" s="1"/>
  <c r="AB1911" i="1"/>
  <c r="AC1911" i="1" s="1"/>
  <c r="AB126" i="1"/>
  <c r="AC126" i="1" s="1"/>
  <c r="AB1402" i="1"/>
  <c r="AC1402" i="1" s="1"/>
  <c r="AB1845" i="1"/>
  <c r="AC1845" i="1" s="1"/>
  <c r="AB345" i="1"/>
  <c r="AC345" i="1" s="1"/>
  <c r="AB1480" i="1"/>
  <c r="AC1480" i="1" s="1"/>
  <c r="AB551" i="1"/>
  <c r="AC551" i="1" s="1"/>
  <c r="AB585" i="1"/>
  <c r="AC585" i="1" s="1"/>
  <c r="AB1654" i="1"/>
  <c r="AC1654" i="1" s="1"/>
  <c r="AB1598" i="1"/>
  <c r="AC1598" i="1" s="1"/>
  <c r="AB579" i="1"/>
  <c r="AC579" i="1" s="1"/>
  <c r="AB375" i="1"/>
  <c r="AC375" i="1" s="1"/>
  <c r="AB549" i="1"/>
  <c r="AC549" i="1" s="1"/>
  <c r="AB229" i="1"/>
  <c r="AC229" i="1" s="1"/>
  <c r="AB1647" i="1"/>
  <c r="AC1647" i="1" s="1"/>
  <c r="AB460" i="1"/>
  <c r="AC460" i="1" s="1"/>
  <c r="AB744" i="1"/>
  <c r="AC744" i="1" s="1"/>
  <c r="AB185" i="1"/>
  <c r="AC185" i="1" s="1"/>
  <c r="AB1236" i="1"/>
  <c r="AC1236" i="1" s="1"/>
  <c r="AB494" i="1"/>
  <c r="AC494" i="1" s="1"/>
  <c r="AB52" i="1"/>
  <c r="AC52" i="1" s="1"/>
  <c r="AB1535" i="1"/>
  <c r="AC1535" i="1" s="1"/>
  <c r="AB1898" i="1"/>
  <c r="AC1898" i="1" s="1"/>
  <c r="AB215" i="1"/>
  <c r="AC215" i="1" s="1"/>
  <c r="AB1414" i="1"/>
  <c r="AC1414" i="1" s="1"/>
  <c r="AB1061" i="1"/>
  <c r="AC1061" i="1" s="1"/>
  <c r="AB2046" i="1"/>
  <c r="AC2046" i="1" s="1"/>
  <c r="AB508" i="1"/>
  <c r="AC508" i="1" s="1"/>
  <c r="AB2061" i="1"/>
  <c r="AC2061" i="1" s="1"/>
  <c r="AB2003" i="1"/>
  <c r="AC2003" i="1" s="1"/>
  <c r="AB529" i="1"/>
  <c r="AC529" i="1" s="1"/>
  <c r="AB106" i="1"/>
  <c r="AC106" i="1" s="1"/>
  <c r="AB1542" i="1"/>
  <c r="AC1542" i="1" s="1"/>
  <c r="AB1246" i="1"/>
  <c r="AC1246" i="1" s="1"/>
  <c r="AB2153" i="1"/>
  <c r="AC2153" i="1" s="1"/>
  <c r="AB679" i="1"/>
  <c r="AC679" i="1" s="1"/>
  <c r="AB718" i="1"/>
  <c r="AC718" i="1" s="1"/>
  <c r="AB1873" i="1"/>
  <c r="AC1873" i="1" s="1"/>
  <c r="AB1843" i="1"/>
  <c r="AC1843" i="1" s="1"/>
  <c r="AB1643" i="1"/>
  <c r="AC1643" i="1" s="1"/>
  <c r="AB1931" i="1"/>
  <c r="AC1931" i="1" s="1"/>
  <c r="AB1686" i="1"/>
  <c r="AC1686" i="1" s="1"/>
  <c r="AB4" i="1"/>
  <c r="AC4" i="1" s="1"/>
  <c r="AB1088" i="1"/>
  <c r="AC1088" i="1" s="1"/>
  <c r="AB782" i="1"/>
  <c r="AC782" i="1" s="1"/>
  <c r="AB9" i="1"/>
  <c r="AC9" i="1" s="1"/>
  <c r="AB465" i="1"/>
  <c r="AC465" i="1" s="1"/>
  <c r="AB1645" i="1"/>
  <c r="AC1645" i="1" s="1"/>
  <c r="AB1581" i="1"/>
  <c r="AC1581" i="1" s="1"/>
  <c r="AB1278" i="1"/>
  <c r="AC1278" i="1" s="1"/>
  <c r="AB1605" i="1"/>
  <c r="AC1605" i="1" s="1"/>
  <c r="AB830" i="1"/>
  <c r="AC830" i="1" s="1"/>
  <c r="AB701" i="1"/>
  <c r="AC701" i="1" s="1"/>
  <c r="AB431" i="1"/>
  <c r="AC431" i="1" s="1"/>
  <c r="AB417" i="1"/>
  <c r="AC417" i="1" s="1"/>
  <c r="AB437" i="1"/>
  <c r="AC437" i="1" s="1"/>
  <c r="AB1960" i="1"/>
  <c r="AC1960" i="1" s="1"/>
  <c r="AB1687" i="1"/>
  <c r="AC1687" i="1" s="1"/>
  <c r="AB1555" i="1"/>
  <c r="AC1555" i="1" s="1"/>
  <c r="AB389" i="1"/>
  <c r="AC389" i="1" s="1"/>
  <c r="AB1418" i="1"/>
  <c r="AC1418" i="1" s="1"/>
  <c r="AB902" i="1"/>
  <c r="AC902" i="1" s="1"/>
  <c r="AB1776" i="1"/>
  <c r="AC1776" i="1" s="1"/>
  <c r="AB1080" i="1"/>
  <c r="AC1080" i="1" s="1"/>
  <c r="AB1492" i="1"/>
  <c r="AC1492" i="1" s="1"/>
  <c r="AB2135" i="1"/>
  <c r="AC2135" i="1" s="1"/>
  <c r="AB1305" i="1"/>
  <c r="AC1305" i="1" s="1"/>
  <c r="AB562" i="1"/>
  <c r="AC562" i="1" s="1"/>
  <c r="AB1408" i="1"/>
  <c r="AC1408" i="1" s="1"/>
  <c r="AB1027" i="1"/>
  <c r="AC1027" i="1" s="1"/>
  <c r="AB1745" i="1"/>
  <c r="AC1745" i="1" s="1"/>
  <c r="AB1552" i="1"/>
  <c r="AC1552" i="1" s="1"/>
  <c r="W1043" i="1"/>
  <c r="X1043" i="1" s="1"/>
  <c r="W1467" i="1"/>
  <c r="X1467" i="1" s="1"/>
  <c r="W571" i="1"/>
  <c r="X571" i="1" s="1"/>
  <c r="W216" i="1"/>
  <c r="X216" i="1" s="1"/>
  <c r="W997" i="1"/>
  <c r="X997" i="1" s="1"/>
  <c r="W956" i="1"/>
  <c r="X956" i="1" s="1"/>
  <c r="W32" i="1"/>
  <c r="X32" i="1" s="1"/>
  <c r="W1138" i="1"/>
  <c r="X1138" i="1" s="1"/>
  <c r="W1265" i="1"/>
  <c r="X1265" i="1" s="1"/>
  <c r="W1165" i="1"/>
  <c r="X1165" i="1" s="1"/>
  <c r="W1985" i="1"/>
  <c r="X1985" i="1" s="1"/>
  <c r="W10" i="1"/>
  <c r="X10" i="1" s="1"/>
  <c r="W2138" i="1"/>
  <c r="X2138" i="1" s="1"/>
  <c r="W541" i="1"/>
  <c r="X541" i="1" s="1"/>
  <c r="W2088" i="1"/>
  <c r="X2088" i="1" s="1"/>
  <c r="W222" i="1"/>
  <c r="X222" i="1" s="1"/>
  <c r="W470" i="1"/>
  <c r="X470" i="1" s="1"/>
  <c r="W1644" i="1"/>
  <c r="X1644" i="1" s="1"/>
  <c r="W2136" i="1"/>
  <c r="X2136" i="1" s="1"/>
  <c r="W991" i="1"/>
  <c r="X991" i="1" s="1"/>
  <c r="W1773" i="1"/>
  <c r="X1773" i="1" s="1"/>
  <c r="W890" i="1"/>
  <c r="X890" i="1" s="1"/>
  <c r="W1526" i="1"/>
  <c r="X1526" i="1" s="1"/>
  <c r="W326" i="1"/>
  <c r="X326" i="1" s="1"/>
  <c r="W1237" i="1"/>
  <c r="X1237" i="1" s="1"/>
  <c r="W806" i="1"/>
  <c r="X806" i="1" s="1"/>
  <c r="W1101" i="1"/>
  <c r="X1101" i="1" s="1"/>
  <c r="W802" i="1"/>
  <c r="X802" i="1" s="1"/>
  <c r="W477" i="1"/>
  <c r="X477" i="1" s="1"/>
  <c r="W1369" i="1"/>
  <c r="X1369" i="1" s="1"/>
  <c r="W828" i="1"/>
  <c r="X828" i="1" s="1"/>
  <c r="W179" i="1"/>
  <c r="X179" i="1" s="1"/>
  <c r="W164" i="1"/>
  <c r="X164" i="1" s="1"/>
  <c r="W662" i="1"/>
  <c r="X662" i="1" s="1"/>
  <c r="W1359" i="1"/>
  <c r="X1359" i="1" s="1"/>
  <c r="W1324" i="1"/>
  <c r="X1324" i="1" s="1"/>
  <c r="W627" i="1"/>
  <c r="X627" i="1" s="1"/>
  <c r="W466" i="1"/>
  <c r="X466" i="1" s="1"/>
  <c r="W811" i="1"/>
  <c r="X811" i="1" s="1"/>
  <c r="W1189" i="1"/>
  <c r="X1189" i="1" s="1"/>
  <c r="W1941" i="1"/>
  <c r="X1941" i="1" s="1"/>
  <c r="W204" i="1"/>
  <c r="X204" i="1" s="1"/>
  <c r="W1863" i="1"/>
  <c r="X1863" i="1" s="1"/>
  <c r="W1967" i="1"/>
  <c r="X1967" i="1" s="1"/>
  <c r="W760" i="1"/>
  <c r="X760" i="1" s="1"/>
  <c r="W832" i="1"/>
  <c r="X832" i="1" s="1"/>
  <c r="W1120" i="1"/>
  <c r="X1120" i="1" s="1"/>
  <c r="W946" i="1"/>
  <c r="X946" i="1" s="1"/>
  <c r="W2114" i="1"/>
  <c r="X2114" i="1" s="1"/>
  <c r="W330" i="1"/>
  <c r="X330" i="1" s="1"/>
  <c r="W979" i="1"/>
  <c r="X979" i="1" s="1"/>
  <c r="W42" i="1"/>
  <c r="X42" i="1" s="1"/>
  <c r="W66" i="1"/>
  <c r="X66" i="1" s="1"/>
  <c r="W1396" i="1"/>
  <c r="X1396" i="1" s="1"/>
  <c r="W2045" i="1"/>
  <c r="X2045" i="1" s="1"/>
  <c r="W2004" i="1"/>
  <c r="X2004" i="1" s="1"/>
  <c r="W259" i="1"/>
  <c r="X259" i="1" s="1"/>
  <c r="W793" i="1"/>
  <c r="X793" i="1" s="1"/>
  <c r="W1307" i="1"/>
  <c r="X1307" i="1" s="1"/>
  <c r="W1814" i="1"/>
  <c r="X1814" i="1" s="1"/>
  <c r="W1099" i="1"/>
  <c r="X1099" i="1" s="1"/>
  <c r="W1553" i="1"/>
  <c r="X1553" i="1" s="1"/>
  <c r="W61" i="1"/>
  <c r="X61" i="1" s="1"/>
  <c r="W1329" i="1"/>
  <c r="X1329" i="1" s="1"/>
  <c r="W489" i="1"/>
  <c r="X489" i="1" s="1"/>
  <c r="W251" i="1"/>
  <c r="X251" i="1" s="1"/>
  <c r="W133" i="1"/>
  <c r="X133" i="1" s="1"/>
  <c r="W631" i="1"/>
  <c r="X631" i="1" s="1"/>
  <c r="W499" i="1"/>
  <c r="X499" i="1" s="1"/>
  <c r="W1105" i="1"/>
  <c r="X1105" i="1" s="1"/>
  <c r="W1728" i="1"/>
  <c r="X1728" i="1" s="1"/>
  <c r="W287" i="1"/>
  <c r="X287" i="1" s="1"/>
  <c r="W1254" i="1"/>
  <c r="X1254" i="1" s="1"/>
  <c r="W186" i="1"/>
  <c r="X186" i="1" s="1"/>
  <c r="W224" i="1"/>
  <c r="X224" i="1" s="1"/>
  <c r="W501" i="1"/>
  <c r="X501" i="1" s="1"/>
  <c r="W590" i="1"/>
  <c r="X590" i="1" s="1"/>
  <c r="W1648" i="1"/>
  <c r="X1648" i="1" s="1"/>
  <c r="W1056" i="1"/>
  <c r="X1056" i="1" s="1"/>
  <c r="W2141" i="1"/>
  <c r="X2141" i="1" s="1"/>
  <c r="W1937" i="1"/>
  <c r="X1937" i="1" s="1"/>
  <c r="W645" i="1"/>
  <c r="X645" i="1" s="1"/>
  <c r="W1274" i="1"/>
  <c r="X1274" i="1" s="1"/>
  <c r="W1050" i="1"/>
  <c r="X1050" i="1" s="1"/>
  <c r="W602" i="1"/>
  <c r="X602" i="1" s="1"/>
  <c r="W232" i="1"/>
  <c r="X232" i="1" s="1"/>
  <c r="W1848" i="1"/>
  <c r="X1848" i="1" s="1"/>
  <c r="W1020" i="1"/>
  <c r="X1020" i="1" s="1"/>
  <c r="W1205" i="1"/>
  <c r="X1205" i="1" s="1"/>
  <c r="W148" i="1"/>
  <c r="X148" i="1" s="1"/>
  <c r="W837" i="1"/>
  <c r="X837" i="1" s="1"/>
  <c r="W2016" i="1"/>
  <c r="X2016" i="1" s="1"/>
  <c r="W1468" i="1"/>
  <c r="X1468" i="1" s="1"/>
  <c r="W160" i="1"/>
  <c r="X160" i="1" s="1"/>
  <c r="W1491" i="1"/>
  <c r="X1491" i="1" s="1"/>
  <c r="W707" i="1"/>
  <c r="X707" i="1" s="1"/>
  <c r="W453" i="1"/>
  <c r="X453" i="1" s="1"/>
  <c r="W1314" i="1"/>
  <c r="X1314" i="1" s="1"/>
  <c r="W1792" i="1"/>
  <c r="X1792" i="1" s="1"/>
  <c r="W1375" i="1"/>
  <c r="X1375" i="1" s="1"/>
  <c r="W1986" i="1"/>
  <c r="X1986" i="1" s="1"/>
  <c r="W2152" i="1"/>
  <c r="X2152" i="1" s="1"/>
  <c r="W1416" i="1"/>
  <c r="X1416" i="1" s="1"/>
  <c r="W1128" i="1"/>
  <c r="X1128" i="1" s="1"/>
  <c r="W2163" i="1"/>
  <c r="X2163" i="1" s="1"/>
  <c r="W1125" i="1"/>
  <c r="X1125" i="1" s="1"/>
  <c r="W2049" i="1"/>
  <c r="X2049" i="1" s="1"/>
  <c r="W1475" i="1"/>
  <c r="X1475" i="1" s="1"/>
  <c r="W367" i="1"/>
  <c r="X367" i="1" s="1"/>
  <c r="W1707" i="1"/>
  <c r="X1707" i="1" s="1"/>
  <c r="W1135" i="1"/>
  <c r="X1135" i="1" s="1"/>
  <c r="W2116" i="1"/>
  <c r="X2116" i="1" s="1"/>
  <c r="W368" i="1"/>
  <c r="X368" i="1" s="1"/>
  <c r="W964" i="1"/>
  <c r="X964" i="1" s="1"/>
  <c r="W378" i="1"/>
  <c r="X378" i="1" s="1"/>
  <c r="W1471" i="1"/>
  <c r="X1471" i="1" s="1"/>
  <c r="W689" i="1"/>
  <c r="X689" i="1" s="1"/>
  <c r="W171" i="1"/>
  <c r="X171" i="1" s="1"/>
  <c r="W479" i="1"/>
  <c r="X479" i="1" s="1"/>
  <c r="W2005" i="1"/>
  <c r="X2005" i="1" s="1"/>
  <c r="W1821" i="1"/>
  <c r="X1821" i="1" s="1"/>
  <c r="W1407" i="1"/>
  <c r="X1407" i="1" s="1"/>
  <c r="W263" i="1"/>
  <c r="X263" i="1" s="1"/>
  <c r="W943" i="1"/>
  <c r="X943" i="1" s="1"/>
  <c r="W809" i="1"/>
  <c r="X809" i="1" s="1"/>
  <c r="W852" i="1"/>
  <c r="X852" i="1" s="1"/>
  <c r="W1156" i="1"/>
  <c r="X1156" i="1" s="1"/>
  <c r="W1673" i="1"/>
  <c r="X1673" i="1" s="1"/>
  <c r="W1590" i="1"/>
  <c r="X1590" i="1" s="1"/>
  <c r="W478" i="1"/>
  <c r="X478" i="1" s="1"/>
  <c r="W1957" i="1"/>
  <c r="X1957" i="1" s="1"/>
  <c r="W1637" i="1"/>
  <c r="X1637" i="1" s="1"/>
  <c r="W794" i="1"/>
  <c r="X794" i="1" s="1"/>
  <c r="W1420" i="1"/>
  <c r="X1420" i="1" s="1"/>
  <c r="W1698" i="1"/>
  <c r="X1698" i="1" s="1"/>
  <c r="W544" i="1"/>
  <c r="X544" i="1" s="1"/>
  <c r="W916" i="1"/>
  <c r="X916" i="1" s="1"/>
  <c r="W1455" i="1"/>
  <c r="X1455" i="1" s="1"/>
  <c r="W1827" i="1"/>
  <c r="X1827" i="1" s="1"/>
  <c r="W3" i="1"/>
  <c r="X3" i="1" s="1"/>
  <c r="W665" i="1"/>
  <c r="X665" i="1" s="1"/>
  <c r="W1785" i="1"/>
  <c r="X1785" i="1" s="1"/>
  <c r="W473" i="1"/>
  <c r="X473" i="1" s="1"/>
  <c r="W1714" i="1"/>
  <c r="X1714" i="1" s="1"/>
  <c r="W1131" i="1"/>
  <c r="X1131" i="1" s="1"/>
  <c r="W307" i="1"/>
  <c r="X307" i="1" s="1"/>
  <c r="W2143" i="1"/>
  <c r="X2143" i="1" s="1"/>
  <c r="W2074" i="1"/>
  <c r="X2074" i="1" s="1"/>
  <c r="W176" i="1"/>
  <c r="X176" i="1" s="1"/>
  <c r="W329" i="1"/>
  <c r="X329" i="1" s="1"/>
  <c r="W11" i="1"/>
  <c r="X11" i="1" s="1"/>
  <c r="W1522" i="1"/>
  <c r="X1522" i="1" s="1"/>
  <c r="W1769" i="1"/>
  <c r="X1769" i="1" s="1"/>
  <c r="W402" i="1"/>
  <c r="X402" i="1" s="1"/>
  <c r="W297" i="1"/>
  <c r="X297" i="1" s="1"/>
  <c r="W1548" i="1"/>
  <c r="X1548" i="1" s="1"/>
  <c r="W1204" i="1"/>
  <c r="X1204" i="1" s="1"/>
  <c r="W1294" i="1"/>
  <c r="X1294" i="1" s="1"/>
  <c r="W592" i="1"/>
  <c r="X592" i="1" s="1"/>
  <c r="W1034" i="1"/>
  <c r="X1034" i="1" s="1"/>
  <c r="W788" i="1"/>
  <c r="X788" i="1" s="1"/>
  <c r="W1465" i="1"/>
  <c r="X1465" i="1" s="1"/>
  <c r="W1875" i="1"/>
  <c r="X1875" i="1" s="1"/>
  <c r="W552" i="1"/>
  <c r="X552" i="1" s="1"/>
  <c r="W1446" i="1"/>
  <c r="X1446" i="1" s="1"/>
  <c r="W1923" i="1"/>
  <c r="X1923" i="1" s="1"/>
  <c r="W923" i="1"/>
  <c r="X923" i="1" s="1"/>
  <c r="W1753" i="1"/>
  <c r="X1753" i="1" s="1"/>
  <c r="W403" i="1"/>
  <c r="X403" i="1" s="1"/>
  <c r="W1514" i="1"/>
  <c r="X1514" i="1" s="1"/>
  <c r="W412" i="1"/>
  <c r="X412" i="1" s="1"/>
  <c r="W785" i="1"/>
  <c r="X785" i="1" s="1"/>
  <c r="W1211" i="1"/>
  <c r="X1211" i="1" s="1"/>
  <c r="W174" i="1"/>
  <c r="X174" i="1" s="1"/>
  <c r="W944" i="1"/>
  <c r="X944" i="1" s="1"/>
  <c r="W419" i="1"/>
  <c r="X419" i="1" s="1"/>
  <c r="W1038" i="1"/>
  <c r="X1038" i="1" s="1"/>
  <c r="W221" i="1"/>
  <c r="X221" i="1" s="1"/>
  <c r="W1489" i="1"/>
  <c r="X1489" i="1" s="1"/>
  <c r="W1182" i="1"/>
  <c r="X1182" i="1" s="1"/>
  <c r="W2103" i="1"/>
  <c r="X2103" i="1" s="1"/>
  <c r="W1624" i="1"/>
  <c r="X1624" i="1" s="1"/>
  <c r="W1311" i="1"/>
  <c r="X1311" i="1" s="1"/>
  <c r="W616" i="1"/>
  <c r="X616" i="1" s="1"/>
  <c r="W1990" i="1"/>
  <c r="X1990" i="1" s="1"/>
  <c r="W54" i="1"/>
  <c r="X54" i="1" s="1"/>
  <c r="W1791" i="1"/>
  <c r="X1791" i="1" s="1"/>
  <c r="W1306" i="1"/>
  <c r="X1306" i="1" s="1"/>
  <c r="W158" i="1"/>
  <c r="X158" i="1" s="1"/>
  <c r="W1075" i="1"/>
  <c r="X1075" i="1" s="1"/>
  <c r="W1253" i="1"/>
  <c r="X1253" i="1" s="1"/>
  <c r="W1880" i="1"/>
  <c r="X1880" i="1" s="1"/>
  <c r="W428" i="1"/>
  <c r="X428" i="1" s="1"/>
  <c r="W1972" i="1"/>
  <c r="X1972" i="1" s="1"/>
  <c r="W2156" i="1"/>
  <c r="X2156" i="1" s="1"/>
  <c r="W285" i="1"/>
  <c r="X285" i="1" s="1"/>
  <c r="W2077" i="1"/>
  <c r="X2077" i="1" s="1"/>
  <c r="W96" i="1"/>
  <c r="X96" i="1" s="1"/>
  <c r="W2000" i="1"/>
  <c r="X2000" i="1" s="1"/>
  <c r="W603" i="1"/>
  <c r="X603" i="1" s="1"/>
  <c r="W2111" i="1"/>
  <c r="X2111" i="1" s="1"/>
  <c r="W1079" i="1"/>
  <c r="X1079" i="1" s="1"/>
  <c r="W1008" i="1"/>
  <c r="X1008" i="1" s="1"/>
  <c r="W965" i="1"/>
  <c r="X965" i="1" s="1"/>
  <c r="W780" i="1"/>
  <c r="X780" i="1" s="1"/>
  <c r="W1528" i="1"/>
  <c r="X1528" i="1" s="1"/>
  <c r="W1409" i="1"/>
  <c r="X1409" i="1" s="1"/>
  <c r="W491" i="1"/>
  <c r="X491" i="1" s="1"/>
  <c r="W420" i="1"/>
  <c r="X420" i="1" s="1"/>
  <c r="W421" i="1"/>
  <c r="X421" i="1" s="1"/>
  <c r="W1124" i="1"/>
  <c r="X1124" i="1" s="1"/>
  <c r="W2044" i="1"/>
  <c r="X2044" i="1" s="1"/>
  <c r="W161" i="1"/>
  <c r="X161" i="1" s="1"/>
  <c r="W1377" i="1"/>
  <c r="X1377" i="1" s="1"/>
  <c r="W1411" i="1"/>
  <c r="X1411" i="1" s="1"/>
  <c r="W238" i="1"/>
  <c r="X238" i="1" s="1"/>
  <c r="W385" i="1"/>
  <c r="X385" i="1" s="1"/>
  <c r="W291" i="1"/>
  <c r="X291" i="1" s="1"/>
  <c r="W1925" i="1"/>
  <c r="X1925" i="1" s="1"/>
  <c r="W1344" i="1"/>
  <c r="X1344" i="1" s="1"/>
  <c r="W1447" i="1"/>
  <c r="X1447" i="1" s="1"/>
  <c r="W77" i="1"/>
  <c r="X77" i="1" s="1"/>
  <c r="W731" i="1"/>
  <c r="X731" i="1" s="1"/>
  <c r="W393" i="1"/>
  <c r="X393" i="1" s="1"/>
  <c r="W913" i="1"/>
  <c r="X913" i="1" s="1"/>
  <c r="W776" i="1"/>
  <c r="X776" i="1" s="1"/>
  <c r="W798" i="1"/>
  <c r="X798" i="1" s="1"/>
  <c r="W504" i="1"/>
  <c r="X504" i="1" s="1"/>
  <c r="W26" i="1"/>
  <c r="X26" i="1" s="1"/>
  <c r="W703" i="1"/>
  <c r="X703" i="1" s="1"/>
  <c r="W1146" i="1"/>
  <c r="X1146" i="1" s="1"/>
  <c r="W1252" i="1"/>
  <c r="X1252" i="1" s="1"/>
  <c r="W1882" i="1"/>
  <c r="X1882" i="1" s="1"/>
  <c r="W241" i="1"/>
  <c r="X241" i="1" s="1"/>
  <c r="W1507" i="1"/>
  <c r="X1507" i="1" s="1"/>
  <c r="W976" i="1"/>
  <c r="X976" i="1" s="1"/>
  <c r="W1029" i="1"/>
  <c r="X1029" i="1" s="1"/>
  <c r="W727" i="1"/>
  <c r="X727" i="1" s="1"/>
  <c r="W1042" i="1"/>
  <c r="X1042" i="1" s="1"/>
  <c r="W132" i="1"/>
  <c r="X132" i="1" s="1"/>
  <c r="W1616" i="1"/>
  <c r="X1616" i="1" s="1"/>
  <c r="W1325" i="1"/>
  <c r="X1325" i="1" s="1"/>
  <c r="W203" i="1"/>
  <c r="X203" i="1" s="1"/>
  <c r="W958" i="1"/>
  <c r="X958" i="1" s="1"/>
  <c r="W1944" i="1"/>
  <c r="X1944" i="1" s="1"/>
  <c r="W2042" i="1"/>
  <c r="X2042" i="1" s="1"/>
  <c r="W1363" i="1"/>
  <c r="X1363" i="1" s="1"/>
  <c r="W231" i="1"/>
  <c r="X231" i="1" s="1"/>
  <c r="W252" i="1"/>
  <c r="X252" i="1" s="1"/>
  <c r="W1871" i="1"/>
  <c r="X1871" i="1" s="1"/>
  <c r="W773" i="1"/>
  <c r="X773" i="1" s="1"/>
  <c r="W1393" i="1"/>
  <c r="X1393" i="1" s="1"/>
  <c r="W600" i="1"/>
  <c r="X600" i="1" s="1"/>
  <c r="W1155" i="1"/>
  <c r="X1155" i="1" s="1"/>
  <c r="W1149" i="1"/>
  <c r="X1149" i="1" s="1"/>
  <c r="W1895" i="1"/>
  <c r="X1895" i="1" s="1"/>
  <c r="W246" i="1"/>
  <c r="X246" i="1" s="1"/>
  <c r="W1903" i="1"/>
  <c r="X1903" i="1" s="1"/>
  <c r="W1339" i="1"/>
  <c r="X1339" i="1" s="1"/>
  <c r="W1671" i="1"/>
  <c r="X1671" i="1" s="1"/>
  <c r="W1854" i="1"/>
  <c r="X1854" i="1" s="1"/>
  <c r="W1811" i="1"/>
  <c r="X1811" i="1" s="1"/>
  <c r="W821" i="1"/>
  <c r="X821" i="1" s="1"/>
  <c r="W939" i="1"/>
  <c r="X939" i="1" s="1"/>
  <c r="W1241" i="1"/>
  <c r="X1241" i="1" s="1"/>
  <c r="W150" i="1"/>
  <c r="X150" i="1" s="1"/>
  <c r="W1385" i="1"/>
  <c r="X1385" i="1" s="1"/>
  <c r="W1856" i="1"/>
  <c r="X1856" i="1" s="1"/>
  <c r="W2064" i="1"/>
  <c r="X2064" i="1" s="1"/>
  <c r="W540" i="1"/>
  <c r="X540" i="1" s="1"/>
  <c r="W1815" i="1"/>
  <c r="X1815" i="1" s="1"/>
  <c r="W1831" i="1"/>
  <c r="X1831" i="1" s="1"/>
  <c r="W1705" i="1"/>
  <c r="X1705" i="1" s="1"/>
  <c r="W1073" i="1"/>
  <c r="X1073" i="1" s="1"/>
  <c r="W2073" i="1"/>
  <c r="X2073" i="1" s="1"/>
  <c r="W1228" i="1"/>
  <c r="X1228" i="1" s="1"/>
  <c r="W1685" i="1"/>
  <c r="X1685" i="1" s="1"/>
  <c r="W1273" i="1"/>
  <c r="X1273" i="1" s="1"/>
  <c r="W1261" i="1"/>
  <c r="X1261" i="1" s="1"/>
  <c r="W1594" i="1"/>
  <c r="X1594" i="1" s="1"/>
  <c r="W217" i="1"/>
  <c r="X217" i="1" s="1"/>
  <c r="W1803" i="1"/>
  <c r="X1803" i="1" s="1"/>
  <c r="W324" i="1"/>
  <c r="X324" i="1" s="1"/>
  <c r="W948" i="1"/>
  <c r="X948" i="1" s="1"/>
  <c r="W1599" i="1"/>
  <c r="X1599" i="1" s="1"/>
  <c r="W467" i="1"/>
  <c r="X467" i="1" s="1"/>
  <c r="W1524" i="1"/>
  <c r="X1524" i="1" s="1"/>
  <c r="W1151" i="1"/>
  <c r="X1151" i="1" s="1"/>
  <c r="W1539" i="1"/>
  <c r="X1539" i="1" s="1"/>
  <c r="W950" i="1"/>
  <c r="X950" i="1" s="1"/>
  <c r="W214" i="1"/>
  <c r="X214" i="1" s="1"/>
  <c r="W1433" i="1"/>
  <c r="X1433" i="1" s="1"/>
  <c r="W1914" i="1"/>
  <c r="X1914" i="1" s="1"/>
  <c r="W47" i="1"/>
  <c r="X47" i="1" s="1"/>
  <c r="W374" i="1"/>
  <c r="X374" i="1" s="1"/>
  <c r="W597" i="1"/>
  <c r="X597" i="1" s="1"/>
  <c r="W887" i="1"/>
  <c r="X887" i="1" s="1"/>
  <c r="W2155" i="1"/>
  <c r="X2155" i="1" s="1"/>
  <c r="W162" i="1"/>
  <c r="X162" i="1" s="1"/>
  <c r="W1482" i="1"/>
  <c r="X1482" i="1" s="1"/>
  <c r="W1541" i="1"/>
  <c r="X1541" i="1" s="1"/>
  <c r="W1145" i="1"/>
  <c r="X1145" i="1" s="1"/>
  <c r="W1761" i="1"/>
  <c r="X1761" i="1" s="1"/>
  <c r="W190" i="1"/>
  <c r="X190" i="1" s="1"/>
  <c r="W1330" i="1"/>
  <c r="X1330" i="1" s="1"/>
  <c r="W1221" i="1"/>
  <c r="X1221" i="1" s="1"/>
  <c r="W1844" i="1"/>
  <c r="X1844" i="1" s="1"/>
  <c r="W1403" i="1"/>
  <c r="X1403" i="1" s="1"/>
  <c r="W253" i="1"/>
  <c r="X253" i="1" s="1"/>
  <c r="W888" i="1"/>
  <c r="X888" i="1" s="1"/>
  <c r="W1231" i="1"/>
  <c r="X1231" i="1" s="1"/>
  <c r="W425" i="1"/>
  <c r="X425" i="1" s="1"/>
  <c r="W1349" i="1"/>
  <c r="X1349" i="1" s="1"/>
  <c r="W2090" i="1"/>
  <c r="X2090" i="1" s="1"/>
  <c r="W920" i="1"/>
  <c r="X920" i="1" s="1"/>
  <c r="W883" i="1"/>
  <c r="X883" i="1" s="1"/>
  <c r="W1902" i="1"/>
  <c r="X1902" i="1" s="1"/>
  <c r="W23" i="1"/>
  <c r="X23" i="1" s="1"/>
  <c r="W2082" i="1"/>
  <c r="X2082" i="1" s="1"/>
  <c r="W613" i="1"/>
  <c r="X613" i="1" s="1"/>
  <c r="W356" i="1"/>
  <c r="X356" i="1" s="1"/>
  <c r="W857" i="1"/>
  <c r="X857" i="1" s="1"/>
  <c r="W953" i="1"/>
  <c r="X953" i="1" s="1"/>
  <c r="W1910" i="1"/>
  <c r="X1910" i="1" s="1"/>
  <c r="W960" i="1"/>
  <c r="X960" i="1" s="1"/>
  <c r="W443" i="1"/>
  <c r="X443" i="1" s="1"/>
  <c r="W1229" i="1"/>
  <c r="X1229" i="1" s="1"/>
  <c r="W343" i="1"/>
  <c r="X343" i="1" s="1"/>
  <c r="W104" i="1"/>
  <c r="X104" i="1" s="1"/>
  <c r="W1729" i="1"/>
  <c r="X1729" i="1" s="1"/>
  <c r="W209" i="1"/>
  <c r="X209" i="1" s="1"/>
  <c r="W558" i="1"/>
  <c r="X558" i="1" s="1"/>
  <c r="W1188" i="1"/>
  <c r="X1188" i="1" s="1"/>
  <c r="W1935" i="1"/>
  <c r="X1935" i="1" s="1"/>
  <c r="W2101" i="1"/>
  <c r="X2101" i="1" s="1"/>
  <c r="W2098" i="1"/>
  <c r="X2098" i="1" s="1"/>
  <c r="W1206" i="1"/>
  <c r="X1206" i="1" s="1"/>
  <c r="W1589" i="1"/>
  <c r="X1589" i="1" s="1"/>
  <c r="W2006" i="1"/>
  <c r="X2006" i="1" s="1"/>
  <c r="W498" i="1"/>
  <c r="X498" i="1" s="1"/>
  <c r="W2158" i="1"/>
  <c r="X2158" i="1" s="1"/>
  <c r="W1545" i="1"/>
  <c r="X1545" i="1" s="1"/>
  <c r="W1569" i="1"/>
  <c r="X1569" i="1" s="1"/>
  <c r="W1572" i="1"/>
  <c r="X1572" i="1" s="1"/>
  <c r="W2026" i="1"/>
  <c r="X2026" i="1" s="1"/>
  <c r="W180" i="1"/>
  <c r="X180" i="1" s="1"/>
  <c r="W130" i="1"/>
  <c r="X130" i="1" s="1"/>
  <c r="W76" i="1"/>
  <c r="X76" i="1" s="1"/>
  <c r="W1719" i="1"/>
  <c r="X1719" i="1" s="1"/>
  <c r="W1566" i="1"/>
  <c r="X1566" i="1" s="1"/>
  <c r="W1143" i="1"/>
  <c r="X1143" i="1" s="1"/>
  <c r="W615" i="1"/>
  <c r="X615" i="1" s="1"/>
  <c r="W1879" i="1"/>
  <c r="X1879" i="1" s="1"/>
  <c r="W320" i="1"/>
  <c r="X320" i="1" s="1"/>
  <c r="W1494" i="1"/>
  <c r="X1494" i="1" s="1"/>
  <c r="W1251" i="1"/>
  <c r="X1251" i="1" s="1"/>
  <c r="W606" i="1"/>
  <c r="X606" i="1" s="1"/>
  <c r="W1313" i="1"/>
  <c r="X1313" i="1" s="1"/>
  <c r="W1392" i="1"/>
  <c r="X1392" i="1" s="1"/>
  <c r="W1718" i="1"/>
  <c r="X1718" i="1" s="1"/>
  <c r="W693" i="1"/>
  <c r="X693" i="1" s="1"/>
  <c r="W1090" i="1"/>
  <c r="X1090" i="1" s="1"/>
  <c r="W1172" i="1"/>
  <c r="X1172" i="1" s="1"/>
  <c r="W646" i="1"/>
  <c r="X646" i="1" s="1"/>
  <c r="W1544" i="1"/>
  <c r="X1544" i="1" s="1"/>
  <c r="W1341" i="1"/>
  <c r="X1341" i="1" s="1"/>
  <c r="W2144" i="1"/>
  <c r="X2144" i="1" s="1"/>
  <c r="W1659" i="1"/>
  <c r="X1659" i="1" s="1"/>
  <c r="W283" i="1"/>
  <c r="X283" i="1" s="1"/>
  <c r="W954" i="1"/>
  <c r="X954" i="1" s="1"/>
  <c r="W525" i="1"/>
  <c r="X525" i="1" s="1"/>
  <c r="W1357" i="1"/>
  <c r="X1357" i="1" s="1"/>
  <c r="W444" i="1"/>
  <c r="X444" i="1" s="1"/>
  <c r="W1865" i="1"/>
  <c r="X1865" i="1" s="1"/>
  <c r="W1601" i="1"/>
  <c r="X1601" i="1" s="1"/>
  <c r="W1520" i="1"/>
  <c r="X1520" i="1" s="1"/>
  <c r="W1478" i="1"/>
  <c r="X1478" i="1" s="1"/>
  <c r="W59" i="1"/>
  <c r="X59" i="1" s="1"/>
  <c r="W1770" i="1"/>
  <c r="X1770" i="1" s="1"/>
  <c r="W1453" i="1"/>
  <c r="X1453" i="1" s="1"/>
  <c r="W899" i="1"/>
  <c r="X899" i="1" s="1"/>
  <c r="W1338" i="1"/>
  <c r="X1338" i="1" s="1"/>
  <c r="W243" i="1"/>
  <c r="X243" i="1" s="1"/>
  <c r="W1511" i="1"/>
  <c r="X1511" i="1" s="1"/>
  <c r="W812" i="1"/>
  <c r="X812" i="1" s="1"/>
  <c r="W1276" i="1"/>
  <c r="X1276" i="1" s="1"/>
  <c r="W258" i="1"/>
  <c r="X258" i="1" s="1"/>
  <c r="W885" i="1"/>
  <c r="X885" i="1" s="1"/>
  <c r="W1876" i="1"/>
  <c r="X1876" i="1" s="1"/>
  <c r="W1632" i="1"/>
  <c r="X1632" i="1" s="1"/>
  <c r="W1163" i="1"/>
  <c r="X1163" i="1" s="1"/>
  <c r="W1436" i="1"/>
  <c r="X1436" i="1" s="1"/>
  <c r="W270" i="1"/>
  <c r="X270" i="1" s="1"/>
  <c r="W1834" i="1"/>
  <c r="X1834" i="1" s="1"/>
  <c r="W864" i="1"/>
  <c r="X864" i="1" s="1"/>
  <c r="W1111" i="1"/>
  <c r="X1111" i="1" s="1"/>
  <c r="W1302" i="1"/>
  <c r="X1302" i="1" s="1"/>
  <c r="W196" i="1"/>
  <c r="X196" i="1" s="1"/>
  <c r="W661" i="1"/>
  <c r="X661" i="1" s="1"/>
  <c r="W903" i="1"/>
  <c r="X903" i="1" s="1"/>
  <c r="W1102" i="1"/>
  <c r="X1102" i="1" s="1"/>
  <c r="W135" i="1"/>
  <c r="X135" i="1" s="1"/>
  <c r="W344" i="1"/>
  <c r="X344" i="1" s="1"/>
  <c r="W131" i="1"/>
  <c r="X131" i="1" s="1"/>
  <c r="W511" i="1"/>
  <c r="X511" i="1" s="1"/>
  <c r="W1247" i="1"/>
  <c r="X1247" i="1" s="1"/>
  <c r="W983" i="1"/>
  <c r="X983" i="1" s="1"/>
  <c r="W1817" i="1"/>
  <c r="X1817" i="1" s="1"/>
  <c r="W22" i="1"/>
  <c r="X22" i="1" s="1"/>
  <c r="W596" i="1"/>
  <c r="X596" i="1" s="1"/>
  <c r="W1677" i="1"/>
  <c r="X1677" i="1" s="1"/>
  <c r="W591" i="1"/>
  <c r="X591" i="1" s="1"/>
  <c r="W599" i="1"/>
  <c r="X599" i="1" s="1"/>
  <c r="W685" i="1"/>
  <c r="X685" i="1" s="1"/>
  <c r="W1961" i="1"/>
  <c r="X1961" i="1" s="1"/>
  <c r="W1300" i="1"/>
  <c r="X1300" i="1" s="1"/>
  <c r="W1405" i="1"/>
  <c r="X1405" i="1" s="1"/>
  <c r="W507" i="1"/>
  <c r="X507" i="1" s="1"/>
  <c r="W213" i="1"/>
  <c r="X213" i="1" s="1"/>
  <c r="W1322" i="1"/>
  <c r="X1322" i="1" s="1"/>
  <c r="W637" i="1"/>
  <c r="X637" i="1" s="1"/>
  <c r="W2140" i="1"/>
  <c r="X2140" i="1" s="1"/>
  <c r="W184" i="1"/>
  <c r="X184" i="1" s="1"/>
  <c r="W1593" i="1"/>
  <c r="X1593" i="1" s="1"/>
  <c r="W488" i="1"/>
  <c r="X488" i="1" s="1"/>
  <c r="W684" i="1"/>
  <c r="X684" i="1" s="1"/>
  <c r="W1067" i="1"/>
  <c r="X1067" i="1" s="1"/>
  <c r="W83" i="1"/>
  <c r="X83" i="1" s="1"/>
  <c r="W248" i="1"/>
  <c r="X248" i="1" s="1"/>
  <c r="W1022" i="1"/>
  <c r="X1022" i="1" s="1"/>
  <c r="W1672" i="1"/>
  <c r="X1672" i="1" s="1"/>
  <c r="W566" i="1"/>
  <c r="X566" i="1" s="1"/>
  <c r="W539" i="1"/>
  <c r="X539" i="1" s="1"/>
  <c r="W418" i="1"/>
  <c r="X418" i="1" s="1"/>
  <c r="W1660" i="1"/>
  <c r="X1660" i="1" s="1"/>
  <c r="W986" i="1"/>
  <c r="X986" i="1" s="1"/>
  <c r="W1922" i="1"/>
  <c r="X1922" i="1" s="1"/>
  <c r="W2084" i="1"/>
  <c r="X2084" i="1" s="1"/>
  <c r="W1148" i="1"/>
  <c r="X1148" i="1" s="1"/>
  <c r="W1381" i="1"/>
  <c r="X1381" i="1" s="1"/>
  <c r="W1642" i="1"/>
  <c r="X1642" i="1" s="1"/>
  <c r="W1160" i="1"/>
  <c r="X1160" i="1" s="1"/>
  <c r="W1836" i="1"/>
  <c r="X1836" i="1" s="1"/>
  <c r="W1897" i="1"/>
  <c r="X1897" i="1" s="1"/>
  <c r="W889" i="1"/>
  <c r="X889" i="1" s="1"/>
  <c r="W966" i="1"/>
  <c r="X966" i="1" s="1"/>
  <c r="W1419" i="1"/>
  <c r="X1419" i="1" s="1"/>
  <c r="W1373" i="1"/>
  <c r="X1373" i="1" s="1"/>
  <c r="W1477" i="1"/>
  <c r="X1477" i="1" s="1"/>
  <c r="W99" i="1"/>
  <c r="X99" i="1" s="1"/>
  <c r="W1059" i="1"/>
  <c r="X1059" i="1" s="1"/>
  <c r="W457" i="1"/>
  <c r="X457" i="1" s="1"/>
  <c r="W1896" i="1"/>
  <c r="X1896" i="1" s="1"/>
  <c r="W1726" i="1"/>
  <c r="X1726" i="1" s="1"/>
  <c r="W40" i="1"/>
  <c r="X40" i="1" s="1"/>
  <c r="W942" i="1"/>
  <c r="X942" i="1" s="1"/>
  <c r="W468" i="1"/>
  <c r="X468" i="1" s="1"/>
  <c r="W1568" i="1"/>
  <c r="X1568" i="1" s="1"/>
  <c r="W581" i="1"/>
  <c r="X581" i="1" s="1"/>
  <c r="W1140" i="1"/>
  <c r="X1140" i="1" s="1"/>
  <c r="W159" i="1"/>
  <c r="X159" i="1" s="1"/>
  <c r="W1481" i="1"/>
  <c r="X1481" i="1" s="1"/>
  <c r="W664" i="1"/>
  <c r="X664" i="1" s="1"/>
  <c r="W648" i="1"/>
  <c r="X648" i="1" s="1"/>
  <c r="W456" i="1"/>
  <c r="X456" i="1" s="1"/>
  <c r="W1840" i="1"/>
  <c r="X1840" i="1" s="1"/>
  <c r="W1052" i="1"/>
  <c r="X1052" i="1" s="1"/>
  <c r="W580" i="1"/>
  <c r="X580" i="1" s="1"/>
  <c r="W5" i="1"/>
  <c r="X5" i="1" s="1"/>
  <c r="W644" i="1"/>
  <c r="X644" i="1" s="1"/>
  <c r="W1628" i="1"/>
  <c r="X1628" i="1" s="1"/>
  <c r="W823" i="1"/>
  <c r="X823" i="1" s="1"/>
  <c r="W353" i="1"/>
  <c r="X353" i="1" s="1"/>
  <c r="W2072" i="1"/>
  <c r="X2072" i="1" s="1"/>
  <c r="W147" i="1"/>
  <c r="X147" i="1" s="1"/>
  <c r="W256" i="1"/>
  <c r="X256" i="1" s="1"/>
  <c r="W264" i="1"/>
  <c r="X264" i="1" s="1"/>
  <c r="W306" i="1"/>
  <c r="X306" i="1" s="1"/>
  <c r="W1136" i="1"/>
  <c r="X1136" i="1" s="1"/>
  <c r="W2104" i="1"/>
  <c r="X2104" i="1" s="1"/>
  <c r="W1952" i="1"/>
  <c r="X1952" i="1" s="1"/>
  <c r="W1091" i="1"/>
  <c r="X1091" i="1" s="1"/>
  <c r="W1774" i="1"/>
  <c r="X1774" i="1" s="1"/>
  <c r="W2106" i="1"/>
  <c r="X2106" i="1" s="1"/>
  <c r="W1127" i="1"/>
  <c r="X1127" i="1" s="1"/>
  <c r="W1549" i="1"/>
  <c r="X1549" i="1" s="1"/>
  <c r="W578" i="1"/>
  <c r="X578" i="1" s="1"/>
  <c r="W450" i="1"/>
  <c r="X450" i="1" s="1"/>
  <c r="W1092" i="1"/>
  <c r="X1092" i="1" s="1"/>
  <c r="W1212" i="1"/>
  <c r="X1212" i="1" s="1"/>
  <c r="W1297" i="1"/>
  <c r="X1297" i="1" s="1"/>
  <c r="W1816" i="1"/>
  <c r="X1816" i="1" s="1"/>
  <c r="W767" i="1"/>
  <c r="X767" i="1" s="1"/>
  <c r="W18" i="1"/>
  <c r="X18" i="1" s="1"/>
  <c r="W1064" i="1"/>
  <c r="X1064" i="1" s="1"/>
  <c r="W1662" i="1"/>
  <c r="X1662" i="1" s="1"/>
  <c r="W459" i="1"/>
  <c r="X459" i="1" s="1"/>
  <c r="W820" i="1"/>
  <c r="X820" i="1" s="1"/>
  <c r="W1930" i="1"/>
  <c r="X1930" i="1" s="1"/>
  <c r="W1431" i="1"/>
  <c r="X1431" i="1" s="1"/>
  <c r="W2120" i="1"/>
  <c r="X2120" i="1" s="1"/>
  <c r="W1037" i="1"/>
  <c r="X1037" i="1" s="1"/>
  <c r="W332" i="1"/>
  <c r="X332" i="1" s="1"/>
  <c r="W463" i="1"/>
  <c r="X463" i="1" s="1"/>
  <c r="W1627" i="1"/>
  <c r="X1627" i="1" s="1"/>
  <c r="W1255" i="1"/>
  <c r="X1255" i="1" s="1"/>
  <c r="W1389" i="1"/>
  <c r="X1389" i="1" s="1"/>
  <c r="W408" i="1"/>
  <c r="X408" i="1" s="1"/>
  <c r="W1220" i="1"/>
  <c r="X1220" i="1" s="1"/>
  <c r="W1323" i="1"/>
  <c r="X1323" i="1" s="1"/>
  <c r="W438" i="1"/>
  <c r="X438" i="1" s="1"/>
  <c r="W984" i="1"/>
  <c r="X984" i="1" s="1"/>
  <c r="W1137" i="1"/>
  <c r="X1137" i="1" s="1"/>
  <c r="W2130" i="1"/>
  <c r="X2130" i="1" s="1"/>
  <c r="W778" i="1"/>
  <c r="X778" i="1" s="1"/>
  <c r="W143" i="1"/>
  <c r="X143" i="1" s="1"/>
  <c r="W845" i="1"/>
  <c r="X845" i="1" s="1"/>
  <c r="W912" i="1"/>
  <c r="X912" i="1" s="1"/>
  <c r="W1609" i="1"/>
  <c r="X1609" i="1" s="1"/>
  <c r="W206" i="1"/>
  <c r="X206" i="1" s="1"/>
  <c r="W2009" i="1"/>
  <c r="X2009" i="1" s="1"/>
  <c r="W30" i="1"/>
  <c r="X30" i="1" s="1"/>
  <c r="W1626" i="1"/>
  <c r="X1626" i="1" s="1"/>
  <c r="W234" i="1"/>
  <c r="X234" i="1" s="1"/>
  <c r="W1610" i="1"/>
  <c r="X1610" i="1" s="1"/>
  <c r="W1650" i="1"/>
  <c r="X1650" i="1" s="1"/>
  <c r="W1683" i="1"/>
  <c r="X1683" i="1" s="1"/>
  <c r="W2089" i="1"/>
  <c r="X2089" i="1" s="1"/>
  <c r="W1361" i="1"/>
  <c r="X1361" i="1" s="1"/>
  <c r="W779" i="1"/>
  <c r="X779" i="1" s="1"/>
  <c r="W1618" i="1"/>
  <c r="X1618" i="1" s="1"/>
  <c r="W626" i="1"/>
  <c r="X626" i="1" s="1"/>
  <c r="W169" i="1"/>
  <c r="X169" i="1" s="1"/>
  <c r="W33" i="1"/>
  <c r="X33" i="1" s="1"/>
  <c r="W396" i="1"/>
  <c r="X396" i="1" s="1"/>
  <c r="W333" i="1"/>
  <c r="X333" i="1" s="1"/>
  <c r="W2134" i="1"/>
  <c r="X2134" i="1" s="1"/>
  <c r="W123" i="1"/>
  <c r="X123" i="1" s="1"/>
  <c r="W1364" i="1"/>
  <c r="X1364" i="1" s="1"/>
  <c r="W316" i="1"/>
  <c r="X316" i="1" s="1"/>
  <c r="W543" i="1"/>
  <c r="X543" i="1" s="1"/>
  <c r="W1702" i="1"/>
  <c r="X1702" i="1" s="1"/>
  <c r="W817" i="1"/>
  <c r="X817" i="1" s="1"/>
  <c r="W1611" i="1"/>
  <c r="X1611" i="1" s="1"/>
  <c r="W2148" i="1"/>
  <c r="X2148" i="1" s="1"/>
  <c r="W1397" i="1"/>
  <c r="X1397" i="1" s="1"/>
  <c r="W1263" i="1"/>
  <c r="X1263" i="1" s="1"/>
  <c r="W1993" i="1"/>
  <c r="X1993" i="1" s="1"/>
  <c r="W1822" i="1"/>
  <c r="X1822" i="1" s="1"/>
  <c r="W846" i="1"/>
  <c r="X846" i="1" s="1"/>
  <c r="W1537" i="1"/>
  <c r="X1537" i="1" s="1"/>
  <c r="W2057" i="1"/>
  <c r="X2057" i="1" s="1"/>
  <c r="W745" i="1"/>
  <c r="X745" i="1" s="1"/>
  <c r="W74" i="1"/>
  <c r="X74" i="1" s="1"/>
  <c r="W1837" i="1"/>
  <c r="X1837" i="1" s="1"/>
  <c r="W859" i="1"/>
  <c r="X859" i="1" s="1"/>
  <c r="W891" i="1"/>
  <c r="X891" i="1" s="1"/>
  <c r="W670" i="1"/>
  <c r="X670" i="1" s="1"/>
  <c r="W2021" i="1"/>
  <c r="X2021" i="1" s="1"/>
  <c r="W1095" i="1"/>
  <c r="X1095" i="1" s="1"/>
  <c r="W1271" i="1"/>
  <c r="X1271" i="1" s="1"/>
  <c r="W1472" i="1"/>
  <c r="X1472" i="1" s="1"/>
  <c r="W1060" i="1"/>
  <c r="X1060" i="1" s="1"/>
  <c r="W563" i="1"/>
  <c r="X563" i="1" s="1"/>
  <c r="W542" i="1"/>
  <c r="X542" i="1" s="1"/>
  <c r="W1434" i="1"/>
  <c r="X1434" i="1" s="1"/>
  <c r="W492" i="1"/>
  <c r="X492" i="1" s="1"/>
  <c r="W471" i="1"/>
  <c r="X471" i="1" s="1"/>
  <c r="W1089" i="1"/>
  <c r="X1089" i="1" s="1"/>
  <c r="W71" i="1"/>
  <c r="X71" i="1" s="1"/>
  <c r="W397" i="1"/>
  <c r="X397" i="1" s="1"/>
  <c r="W1652" i="1"/>
  <c r="X1652" i="1" s="1"/>
  <c r="W1700" i="1"/>
  <c r="X1700" i="1" s="1"/>
  <c r="W1055" i="1"/>
  <c r="X1055" i="1" s="1"/>
  <c r="W583" i="1"/>
  <c r="X583" i="1" s="1"/>
  <c r="W1209" i="1"/>
  <c r="X1209" i="1" s="1"/>
  <c r="W2168" i="1"/>
  <c r="X2168" i="1" s="1"/>
  <c r="W1076" i="1"/>
  <c r="X1076" i="1" s="1"/>
  <c r="W1862" i="1"/>
  <c r="X1862" i="1" s="1"/>
  <c r="W1021" i="1"/>
  <c r="X1021" i="1" s="1"/>
  <c r="W1513" i="1"/>
  <c r="X1513" i="1" s="1"/>
  <c r="W1606" i="1"/>
  <c r="X1606" i="1" s="1"/>
  <c r="W1794" i="1"/>
  <c r="X1794" i="1" s="1"/>
  <c r="W205" i="1"/>
  <c r="X205" i="1" s="1"/>
  <c r="W1072" i="1"/>
  <c r="X1072" i="1" s="1"/>
  <c r="W1114" i="1"/>
  <c r="X1114" i="1" s="1"/>
  <c r="W772" i="1"/>
  <c r="X772" i="1" s="1"/>
  <c r="W2125" i="1"/>
  <c r="X2125" i="1" s="1"/>
  <c r="W1608" i="1"/>
  <c r="X1608" i="1" s="1"/>
  <c r="W21" i="1"/>
  <c r="X21" i="1" s="1"/>
  <c r="W860" i="1"/>
  <c r="X860" i="1" s="1"/>
  <c r="W250" i="1"/>
  <c r="X250" i="1" s="1"/>
  <c r="W137" i="1"/>
  <c r="X137" i="1" s="1"/>
  <c r="W2154" i="1"/>
  <c r="X2154" i="1" s="1"/>
  <c r="W681" i="1"/>
  <c r="X681" i="1" s="1"/>
  <c r="W311" i="1"/>
  <c r="X311" i="1" s="1"/>
  <c r="W704" i="1"/>
  <c r="X704" i="1" s="1"/>
  <c r="W569" i="1"/>
  <c r="X569" i="1" s="1"/>
  <c r="W1157" i="1"/>
  <c r="X1157" i="1" s="1"/>
  <c r="W955" i="1"/>
  <c r="X955" i="1" s="1"/>
  <c r="W500" i="1"/>
  <c r="X500" i="1" s="1"/>
  <c r="W366" i="1"/>
  <c r="X366" i="1" s="1"/>
  <c r="W2160" i="1"/>
  <c r="X2160" i="1" s="1"/>
  <c r="W1123" i="1"/>
  <c r="X1123" i="1" s="1"/>
  <c r="W1285" i="1"/>
  <c r="X1285" i="1" s="1"/>
  <c r="W1763" i="1"/>
  <c r="X1763" i="1" s="1"/>
  <c r="W193" i="1"/>
  <c r="X193" i="1" s="1"/>
  <c r="W1807" i="1"/>
  <c r="X1807" i="1" s="1"/>
  <c r="W586" i="1"/>
  <c r="X586" i="1" s="1"/>
  <c r="W2051" i="1"/>
  <c r="X2051" i="1" s="1"/>
  <c r="W1956" i="1"/>
  <c r="X1956" i="1" s="1"/>
  <c r="W93" i="1"/>
  <c r="X93" i="1" s="1"/>
  <c r="W765" i="1"/>
  <c r="X765" i="1" s="1"/>
  <c r="W64" i="1"/>
  <c r="X64" i="1" s="1"/>
  <c r="W1116" i="1"/>
  <c r="X1116" i="1" s="1"/>
  <c r="W1835" i="1"/>
  <c r="X1835" i="1" s="1"/>
  <c r="W181" i="1"/>
  <c r="X181" i="1" s="1"/>
  <c r="W1536" i="1"/>
  <c r="X1536" i="1" s="1"/>
  <c r="W1345" i="1"/>
  <c r="X1345" i="1" s="1"/>
  <c r="W1004" i="1"/>
  <c r="X1004" i="1" s="1"/>
  <c r="W2066" i="1"/>
  <c r="X2066" i="1" s="1"/>
  <c r="W1005" i="1"/>
  <c r="X1005" i="1" s="1"/>
  <c r="W1398" i="1"/>
  <c r="X1398" i="1" s="1"/>
  <c r="W1987" i="1"/>
  <c r="X1987" i="1" s="1"/>
  <c r="W449" i="1"/>
  <c r="X449" i="1" s="1"/>
  <c r="W90" i="1"/>
  <c r="X90" i="1" s="1"/>
  <c r="W2040" i="1"/>
  <c r="X2040" i="1" s="1"/>
  <c r="W1233" i="1"/>
  <c r="X1233" i="1" s="1"/>
  <c r="W892" i="1"/>
  <c r="X892" i="1" s="1"/>
  <c r="W1712" i="1"/>
  <c r="X1712" i="1" s="1"/>
  <c r="W1186" i="1"/>
  <c r="X1186" i="1" s="1"/>
  <c r="W1051" i="1"/>
  <c r="X1051" i="1" s="1"/>
  <c r="W1565" i="1"/>
  <c r="X1565" i="1" s="1"/>
  <c r="W634" i="1"/>
  <c r="X634" i="1" s="1"/>
  <c r="W1497" i="1"/>
  <c r="X1497" i="1" s="1"/>
  <c r="W1033" i="1"/>
  <c r="X1033" i="1" s="1"/>
  <c r="W1012" i="1"/>
  <c r="X1012" i="1" s="1"/>
  <c r="W897" i="1"/>
  <c r="X897" i="1" s="1"/>
  <c r="W1308" i="1"/>
  <c r="X1308" i="1" s="1"/>
  <c r="W360" i="1"/>
  <c r="X360" i="1" s="1"/>
  <c r="W762" i="1"/>
  <c r="X762" i="1" s="1"/>
  <c r="W1353" i="1"/>
  <c r="X1353" i="1" s="1"/>
  <c r="W688" i="1"/>
  <c r="X688" i="1" s="1"/>
  <c r="W128" i="1"/>
  <c r="X128" i="1" s="1"/>
  <c r="W572" i="1"/>
  <c r="X572" i="1" s="1"/>
  <c r="W1509" i="1"/>
  <c r="X1509" i="1" s="1"/>
  <c r="W677" i="1"/>
  <c r="X677" i="1" s="1"/>
  <c r="W2110" i="1"/>
  <c r="X2110" i="1" s="1"/>
  <c r="W189" i="1"/>
  <c r="X189" i="1" s="1"/>
  <c r="W16" i="1"/>
  <c r="X16" i="1" s="1"/>
  <c r="W1951" i="1"/>
  <c r="X1951" i="1" s="1"/>
  <c r="W1886" i="1"/>
  <c r="X1886" i="1" s="1"/>
  <c r="W413" i="1"/>
  <c r="X413" i="1" s="1"/>
  <c r="W1731" i="1"/>
  <c r="X1731" i="1" s="1"/>
  <c r="W2035" i="1"/>
  <c r="X2035" i="1" s="1"/>
  <c r="W1203" i="1"/>
  <c r="X1203" i="1" s="1"/>
  <c r="W2115" i="1"/>
  <c r="X2115" i="1" s="1"/>
  <c r="W522" i="1"/>
  <c r="X522" i="1" s="1"/>
  <c r="W879" i="1"/>
  <c r="X879" i="1" s="1"/>
  <c r="W497" i="1"/>
  <c r="X497" i="1" s="1"/>
  <c r="W653" i="1"/>
  <c r="X653" i="1" s="1"/>
  <c r="W372" i="1"/>
  <c r="X372" i="1" s="1"/>
  <c r="W980" i="1"/>
  <c r="X980" i="1" s="1"/>
  <c r="W917" i="1"/>
  <c r="X917" i="1" s="1"/>
  <c r="W1955" i="1"/>
  <c r="X1955" i="1" s="1"/>
  <c r="W122" i="1"/>
  <c r="X122" i="1" s="1"/>
  <c r="W1561" i="1"/>
  <c r="X1561" i="1" s="1"/>
  <c r="W17" i="1"/>
  <c r="X17" i="1" s="1"/>
  <c r="W371" i="1"/>
  <c r="X371" i="1" s="1"/>
  <c r="W1466" i="1"/>
  <c r="X1466" i="1" s="1"/>
  <c r="W79" i="1"/>
  <c r="X79" i="1" s="1"/>
  <c r="W1452" i="1"/>
  <c r="X1452" i="1" s="1"/>
  <c r="W1441" i="1"/>
  <c r="X1441" i="1" s="1"/>
  <c r="W1257" i="1"/>
  <c r="X1257" i="1" s="1"/>
  <c r="W1861" i="1"/>
  <c r="X1861" i="1" s="1"/>
  <c r="W1892" i="1"/>
  <c r="X1892" i="1" s="1"/>
  <c r="W1693" i="1"/>
  <c r="X1693" i="1" s="1"/>
  <c r="W777" i="1"/>
  <c r="X777" i="1" s="1"/>
  <c r="W632" i="1"/>
  <c r="X632" i="1" s="1"/>
  <c r="W1003" i="1"/>
  <c r="X1003" i="1" s="1"/>
  <c r="W2039" i="1"/>
  <c r="X2039" i="1" s="1"/>
  <c r="W959" i="1"/>
  <c r="X959" i="1" s="1"/>
  <c r="W1192" i="1"/>
  <c r="X1192" i="1" s="1"/>
  <c r="W1562" i="1"/>
  <c r="X1562" i="1" s="1"/>
  <c r="W1646" i="1"/>
  <c r="X1646" i="1" s="1"/>
  <c r="W1918" i="1"/>
  <c r="X1918" i="1" s="1"/>
  <c r="W1370" i="1"/>
  <c r="X1370" i="1" s="1"/>
  <c r="W1198" i="1"/>
  <c r="X1198" i="1" s="1"/>
  <c r="W2012" i="1"/>
  <c r="X2012" i="1" s="1"/>
  <c r="W1219" i="1"/>
  <c r="X1219" i="1" s="1"/>
  <c r="W1479" i="1"/>
  <c r="X1479" i="1" s="1"/>
  <c r="W2172" i="1"/>
  <c r="X2172" i="1" s="1"/>
  <c r="W2095" i="1"/>
  <c r="X2095" i="1" s="1"/>
  <c r="W226" i="1"/>
  <c r="X226" i="1" s="1"/>
  <c r="W1518" i="1"/>
  <c r="X1518" i="1" s="1"/>
  <c r="W748" i="1"/>
  <c r="X748" i="1" s="1"/>
  <c r="W436" i="1"/>
  <c r="X436" i="1" s="1"/>
  <c r="W906" i="1"/>
  <c r="X906" i="1" s="1"/>
  <c r="W392" i="1"/>
  <c r="X392" i="1" s="1"/>
  <c r="W2034" i="1"/>
  <c r="X2034" i="1" s="1"/>
  <c r="W2169" i="1"/>
  <c r="X2169" i="1" s="1"/>
  <c r="W2007" i="1"/>
  <c r="X2007" i="1" s="1"/>
  <c r="W663" i="1"/>
  <c r="X663" i="1" s="1"/>
  <c r="W1959" i="1"/>
  <c r="X1959" i="1" s="1"/>
  <c r="W2092" i="1"/>
  <c r="X2092" i="1" s="1"/>
  <c r="W6" i="1"/>
  <c r="X6" i="1" s="1"/>
  <c r="W1638" i="1"/>
  <c r="X1638" i="1" s="1"/>
  <c r="W85" i="1"/>
  <c r="X85" i="1" s="1"/>
  <c r="W513" i="1"/>
  <c r="X513" i="1" s="1"/>
  <c r="W873" i="1"/>
  <c r="X873" i="1" s="1"/>
  <c r="W1749" i="1"/>
  <c r="X1749" i="1" s="1"/>
  <c r="W1554" i="1"/>
  <c r="X1554" i="1" s="1"/>
  <c r="W1679" i="1"/>
  <c r="X1679" i="1" s="1"/>
  <c r="W893" i="1"/>
  <c r="X893" i="1" s="1"/>
  <c r="W872" i="1"/>
  <c r="X872" i="1" s="1"/>
  <c r="W1591" i="1"/>
  <c r="X1591" i="1" s="1"/>
  <c r="W771" i="1"/>
  <c r="X771" i="1" s="1"/>
  <c r="W1181" i="1"/>
  <c r="X1181" i="1" s="1"/>
  <c r="W290" i="1"/>
  <c r="X290" i="1" s="1"/>
  <c r="W881" i="1"/>
  <c r="X881" i="1" s="1"/>
  <c r="W1758" i="1"/>
  <c r="X1758" i="1" s="1"/>
  <c r="W2018" i="1"/>
  <c r="X2018" i="1" s="1"/>
  <c r="W220" i="1"/>
  <c r="X220" i="1" s="1"/>
  <c r="W875" i="1"/>
  <c r="X875" i="1" s="1"/>
  <c r="W978" i="1"/>
  <c r="X978" i="1" s="1"/>
  <c r="W101" i="1"/>
  <c r="X101" i="1" s="1"/>
  <c r="W1991" i="1"/>
  <c r="X1991" i="1" s="1"/>
  <c r="W804" i="1"/>
  <c r="X804" i="1" s="1"/>
  <c r="W617" i="1"/>
  <c r="X617" i="1" s="1"/>
  <c r="W1527" i="1"/>
  <c r="X1527" i="1" s="1"/>
  <c r="W1087" i="1"/>
  <c r="X1087" i="1" s="1"/>
  <c r="W1065" i="1"/>
  <c r="X1065" i="1" s="1"/>
  <c r="W82" i="1"/>
  <c r="X82" i="1" s="1"/>
  <c r="W924" i="1"/>
  <c r="X924" i="1" s="1"/>
  <c r="W202" i="1"/>
  <c r="X202" i="1" s="1"/>
  <c r="W1499" i="1"/>
  <c r="X1499" i="1" s="1"/>
  <c r="W63" i="1"/>
  <c r="X63" i="1" s="1"/>
  <c r="W535" i="1"/>
  <c r="X535" i="1" s="1"/>
  <c r="W1818" i="1"/>
  <c r="X1818" i="1" s="1"/>
  <c r="W1166" i="1"/>
  <c r="X1166" i="1" s="1"/>
  <c r="W486" i="1"/>
  <c r="X486" i="1" s="1"/>
  <c r="W1595" i="1"/>
  <c r="X1595" i="1" s="1"/>
  <c r="W1802" i="1"/>
  <c r="X1802" i="1" s="1"/>
  <c r="W1560" i="1"/>
  <c r="X1560" i="1" s="1"/>
  <c r="W1267" i="1"/>
  <c r="X1267" i="1" s="1"/>
  <c r="W1682" i="1"/>
  <c r="X1682" i="1" s="1"/>
  <c r="W836" i="1"/>
  <c r="X836" i="1" s="1"/>
  <c r="W1695" i="1"/>
  <c r="X1695" i="1" s="1"/>
  <c r="W78" i="1"/>
  <c r="X78" i="1" s="1"/>
  <c r="W2076" i="1"/>
  <c r="X2076" i="1" s="1"/>
  <c r="W769" i="1"/>
  <c r="X769" i="1" s="1"/>
  <c r="W1519" i="1"/>
  <c r="X1519" i="1" s="1"/>
  <c r="W233" i="1"/>
  <c r="X233" i="1" s="1"/>
  <c r="W223" i="1"/>
  <c r="X223" i="1" s="1"/>
  <c r="W884" i="1"/>
  <c r="X884" i="1" s="1"/>
  <c r="W929" i="1"/>
  <c r="X929" i="1" s="1"/>
  <c r="W1161" i="1"/>
  <c r="X1161" i="1" s="1"/>
  <c r="W1232" i="1"/>
  <c r="X1232" i="1" s="1"/>
  <c r="W1159" i="1"/>
  <c r="X1159" i="1" s="1"/>
  <c r="W134" i="1"/>
  <c r="X134" i="1" s="1"/>
  <c r="W1132" i="1"/>
  <c r="X1132" i="1" s="1"/>
  <c r="W652" i="1"/>
  <c r="X652" i="1" s="1"/>
  <c r="W386" i="1"/>
  <c r="X386" i="1" s="1"/>
  <c r="W1417" i="1"/>
  <c r="X1417" i="1" s="1"/>
  <c r="W2171" i="1"/>
  <c r="X2171" i="1" s="1"/>
  <c r="W1781" i="1"/>
  <c r="X1781" i="1" s="1"/>
  <c r="W2091" i="1"/>
  <c r="X2091" i="1" s="1"/>
  <c r="W1213" i="1"/>
  <c r="X1213" i="1" s="1"/>
  <c r="W858" i="1"/>
  <c r="X858" i="1" s="1"/>
  <c r="W1559" i="1"/>
  <c r="X1559" i="1" s="1"/>
  <c r="W41" i="1"/>
  <c r="X41" i="1" s="1"/>
  <c r="W414" i="1"/>
  <c r="X414" i="1" s="1"/>
  <c r="W157" i="1"/>
  <c r="X157" i="1" s="1"/>
  <c r="W1193" i="1"/>
  <c r="X1193" i="1" s="1"/>
  <c r="W325" i="1"/>
  <c r="X325" i="1" s="1"/>
  <c r="W2060" i="1"/>
  <c r="X2060" i="1" s="1"/>
  <c r="W735" i="1"/>
  <c r="X735" i="1" s="1"/>
  <c r="W573" i="1"/>
  <c r="X573" i="1" s="1"/>
  <c r="W643" i="1"/>
  <c r="X643" i="1" s="1"/>
  <c r="W426" i="1"/>
  <c r="X426" i="1" s="1"/>
  <c r="W495" i="1"/>
  <c r="X495" i="1" s="1"/>
  <c r="W1185" i="1"/>
  <c r="X1185" i="1" s="1"/>
  <c r="W165" i="1"/>
  <c r="X165" i="1" s="1"/>
  <c r="W398" i="1"/>
  <c r="X398" i="1" s="1"/>
  <c r="W861" i="1"/>
  <c r="X861" i="1" s="1"/>
  <c r="W1704" i="1"/>
  <c r="X1704" i="1" s="1"/>
  <c r="W2048" i="1"/>
  <c r="X2048" i="1" s="1"/>
  <c r="W1456" i="1"/>
  <c r="X1456" i="1" s="1"/>
  <c r="W1216" i="1"/>
  <c r="X1216" i="1" s="1"/>
  <c r="W770" i="1"/>
  <c r="X770" i="1" s="1"/>
  <c r="W1470" i="1"/>
  <c r="X1470" i="1" s="1"/>
  <c r="W462" i="1"/>
  <c r="X462" i="1" s="1"/>
  <c r="W1036" i="1"/>
  <c r="X1036" i="1" s="1"/>
  <c r="W870" i="1"/>
  <c r="X870" i="1" s="1"/>
  <c r="W642" i="1"/>
  <c r="X642" i="1" s="1"/>
  <c r="W195" i="1"/>
  <c r="X195" i="1" s="1"/>
  <c r="W598" i="1"/>
  <c r="X598" i="1" s="1"/>
  <c r="W55" i="1"/>
  <c r="X55" i="1" s="1"/>
  <c r="W1997" i="1"/>
  <c r="X1997" i="1" s="1"/>
  <c r="W1963" i="1"/>
  <c r="X1963" i="1" s="1"/>
  <c r="W2036" i="1"/>
  <c r="X2036" i="1" s="1"/>
  <c r="W149" i="1"/>
  <c r="X149" i="1" s="1"/>
  <c r="W2166" i="1"/>
  <c r="X2166" i="1" s="1"/>
  <c r="W641" i="1"/>
  <c r="X641" i="1" s="1"/>
  <c r="W848" i="1"/>
  <c r="X848" i="1" s="1"/>
  <c r="W682" i="1"/>
  <c r="X682" i="1" s="1"/>
  <c r="W2124" i="1"/>
  <c r="X2124" i="1" s="1"/>
  <c r="W1130" i="1"/>
  <c r="X1130" i="1" s="1"/>
  <c r="W155" i="1"/>
  <c r="X155" i="1" s="1"/>
  <c r="W755" i="1"/>
  <c r="X755" i="1" s="1"/>
  <c r="W1970" i="1"/>
  <c r="X1970" i="1" s="1"/>
  <c r="W1558" i="1"/>
  <c r="X1558" i="1" s="1"/>
  <c r="W691" i="1"/>
  <c r="X691" i="1" s="1"/>
  <c r="W825" i="1"/>
  <c r="X825" i="1" s="1"/>
  <c r="W1279" i="1"/>
  <c r="X1279" i="1" s="1"/>
  <c r="W1812" i="1"/>
  <c r="X1812" i="1" s="1"/>
  <c r="W734" i="1"/>
  <c r="X734" i="1" s="1"/>
  <c r="W440" i="1"/>
  <c r="X440" i="1" s="1"/>
  <c r="W865" i="1"/>
  <c r="X865" i="1" s="1"/>
  <c r="W1669" i="1"/>
  <c r="X1669" i="1" s="1"/>
  <c r="W136" i="1"/>
  <c r="X136" i="1" s="1"/>
  <c r="W88" i="1"/>
  <c r="X88" i="1" s="1"/>
  <c r="W561" i="1"/>
  <c r="X561" i="1" s="1"/>
  <c r="W1152" i="1"/>
  <c r="X1152" i="1" s="1"/>
  <c r="W618" i="1"/>
  <c r="X618" i="1" s="1"/>
  <c r="W1335" i="1"/>
  <c r="X1335" i="1" s="1"/>
  <c r="W1097" i="1"/>
  <c r="X1097" i="1" s="1"/>
  <c r="W1098" i="1"/>
  <c r="X1098" i="1" s="1"/>
  <c r="W1713" i="1"/>
  <c r="X1713" i="1" s="1"/>
  <c r="W2085" i="1"/>
  <c r="X2085" i="1" s="1"/>
  <c r="W633" i="1"/>
  <c r="X633" i="1" s="1"/>
  <c r="W1516" i="1"/>
  <c r="X1516" i="1" s="1"/>
  <c r="W34" i="1"/>
  <c r="X34" i="1" s="1"/>
  <c r="W839" i="1"/>
  <c r="X839" i="1" s="1"/>
  <c r="W2105" i="1"/>
  <c r="X2105" i="1" s="1"/>
  <c r="W265" i="1"/>
  <c r="X265" i="1" s="1"/>
  <c r="W797" i="1"/>
  <c r="X797" i="1" s="1"/>
  <c r="W69" i="1"/>
  <c r="X69" i="1" s="1"/>
  <c r="W1623" i="1"/>
  <c r="X1623" i="1" s="1"/>
  <c r="W2013" i="1"/>
  <c r="X2013" i="1" s="1"/>
  <c r="W1580" i="1"/>
  <c r="X1580" i="1" s="1"/>
  <c r="W1406" i="1"/>
  <c r="X1406" i="1" s="1"/>
  <c r="W409" i="1"/>
  <c r="X409" i="1" s="1"/>
  <c r="W974" i="1"/>
  <c r="X974" i="1" s="1"/>
  <c r="W110" i="1"/>
  <c r="X110" i="1" s="1"/>
  <c r="W404" i="1"/>
  <c r="X404" i="1" s="1"/>
  <c r="W327" i="1"/>
  <c r="X327" i="1" s="1"/>
  <c r="W671" i="1"/>
  <c r="X671" i="1" s="1"/>
  <c r="W1457" i="1"/>
  <c r="X1457" i="1" s="1"/>
  <c r="W340" i="1"/>
  <c r="X340" i="1" s="1"/>
  <c r="W1754" i="1"/>
  <c r="X1754" i="1" s="1"/>
  <c r="W1604" i="1"/>
  <c r="X1604" i="1" s="1"/>
  <c r="W1631" i="1"/>
  <c r="X1631" i="1" s="1"/>
  <c r="W1281" i="1"/>
  <c r="X1281" i="1" s="1"/>
  <c r="W1390" i="1"/>
  <c r="X1390" i="1" s="1"/>
  <c r="W1625" i="1"/>
  <c r="X1625" i="1" s="1"/>
  <c r="W1663" i="1"/>
  <c r="X1663" i="1" s="1"/>
  <c r="W1167" i="1"/>
  <c r="X1167" i="1" s="1"/>
  <c r="W1014" i="1"/>
  <c r="X1014" i="1" s="1"/>
  <c r="W715" i="1"/>
  <c r="X715" i="1" s="1"/>
  <c r="W813" i="1"/>
  <c r="X813" i="1" s="1"/>
  <c r="W928" i="1"/>
  <c r="X928" i="1" s="1"/>
  <c r="W2147" i="1"/>
  <c r="X2147" i="1" s="1"/>
  <c r="W200" i="1"/>
  <c r="X200" i="1" s="1"/>
  <c r="W2022" i="1"/>
  <c r="X2022" i="1" s="1"/>
  <c r="W1248" i="1"/>
  <c r="X1248" i="1" s="1"/>
  <c r="W1630" i="1"/>
  <c r="X1630" i="1" s="1"/>
  <c r="W1196" i="1"/>
  <c r="X1196" i="1" s="1"/>
  <c r="W1779" i="1"/>
  <c r="X1779" i="1" s="1"/>
  <c r="W1858" i="1"/>
  <c r="X1858" i="1" s="1"/>
  <c r="W1881" i="1"/>
  <c r="X1881" i="1" s="1"/>
  <c r="W712" i="1"/>
  <c r="X712" i="1" s="1"/>
  <c r="W94" i="1"/>
  <c r="X94" i="1" s="1"/>
  <c r="W505" i="1"/>
  <c r="X505" i="1" s="1"/>
  <c r="W13" i="1"/>
  <c r="X13" i="1" s="1"/>
  <c r="W1723" i="1"/>
  <c r="X1723" i="1" s="1"/>
  <c r="W364" i="1"/>
  <c r="X364" i="1" s="1"/>
  <c r="W387" i="1"/>
  <c r="X387" i="1" s="1"/>
  <c r="W554" i="1"/>
  <c r="X554" i="1" s="1"/>
  <c r="W2096" i="1"/>
  <c r="X2096" i="1" s="1"/>
  <c r="W1724" i="1"/>
  <c r="X1724" i="1" s="1"/>
  <c r="W458" i="1"/>
  <c r="X458" i="1" s="1"/>
  <c r="W1483" i="1"/>
  <c r="X1483" i="1" s="1"/>
  <c r="W1058" i="1"/>
  <c r="X1058" i="1" s="1"/>
  <c r="W1656" i="1"/>
  <c r="X1656" i="1" s="1"/>
  <c r="W1404" i="1"/>
  <c r="X1404" i="1" s="1"/>
  <c r="W1517" i="1"/>
  <c r="X1517" i="1" s="1"/>
  <c r="W2108" i="1"/>
  <c r="X2108" i="1" s="1"/>
  <c r="W575" i="1"/>
  <c r="X575" i="1" s="1"/>
  <c r="W1298" i="1"/>
  <c r="X1298" i="1" s="1"/>
  <c r="W2175" i="1"/>
  <c r="X2175" i="1" s="1"/>
  <c r="W2150" i="1"/>
  <c r="X2150" i="1" s="1"/>
  <c r="W1112" i="1"/>
  <c r="X1112" i="1" s="1"/>
  <c r="W724" i="1"/>
  <c r="X724" i="1" s="1"/>
  <c r="W2050" i="1"/>
  <c r="X2050" i="1" s="1"/>
  <c r="W961" i="1"/>
  <c r="X961" i="1" s="1"/>
  <c r="W2170" i="1"/>
  <c r="X2170" i="1" s="1"/>
  <c r="W638" i="1"/>
  <c r="X638" i="1" s="1"/>
  <c r="W2086" i="1"/>
  <c r="X2086" i="1" s="1"/>
  <c r="W1318" i="1"/>
  <c r="X1318" i="1" s="1"/>
  <c r="W400" i="1"/>
  <c r="X400" i="1" s="1"/>
  <c r="W841" i="1"/>
  <c r="X841" i="1" s="1"/>
  <c r="W1367" i="1"/>
  <c r="X1367" i="1" s="1"/>
  <c r="W743" i="1"/>
  <c r="X743" i="1" s="1"/>
  <c r="W1142" i="1"/>
  <c r="X1142" i="1" s="1"/>
  <c r="W1508" i="1"/>
  <c r="X1508" i="1" s="1"/>
  <c r="W945" i="1"/>
  <c r="X945" i="1" s="1"/>
  <c r="W399" i="1"/>
  <c r="X399" i="1" s="1"/>
  <c r="W91" i="1"/>
  <c r="X91" i="1" s="1"/>
  <c r="W775" i="1"/>
  <c r="X775" i="1" s="1"/>
  <c r="W1001" i="1"/>
  <c r="X1001" i="1" s="1"/>
  <c r="W464" i="1"/>
  <c r="X464" i="1" s="1"/>
  <c r="W1400" i="1"/>
  <c r="X1400" i="1" s="1"/>
  <c r="W1469" i="1"/>
  <c r="X1469" i="1" s="1"/>
  <c r="W1244" i="1"/>
  <c r="X1244" i="1" s="1"/>
  <c r="W1348" i="1"/>
  <c r="X1348" i="1" s="1"/>
  <c r="W1336" i="1"/>
  <c r="X1336" i="1" s="1"/>
  <c r="W1641" i="1"/>
  <c r="X1641" i="1" s="1"/>
  <c r="W746" i="1"/>
  <c r="X746" i="1" s="1"/>
  <c r="W201" i="1"/>
  <c r="X201" i="1" s="1"/>
  <c r="W2174" i="1"/>
  <c r="X2174" i="1" s="1"/>
  <c r="W313" i="1"/>
  <c r="X313" i="1" s="1"/>
  <c r="W124" i="1"/>
  <c r="X124" i="1" s="1"/>
  <c r="W925" i="1"/>
  <c r="X925" i="1" s="1"/>
  <c r="W281" i="1"/>
  <c r="X281" i="1" s="1"/>
  <c r="W741" i="1"/>
  <c r="X741" i="1" s="1"/>
  <c r="W2142" i="1"/>
  <c r="X2142" i="1" s="1"/>
  <c r="W1615" i="1"/>
  <c r="X1615" i="1" s="1"/>
  <c r="W322" i="1"/>
  <c r="X322" i="1" s="1"/>
  <c r="W829" i="1"/>
  <c r="X829" i="1" s="1"/>
  <c r="W177" i="1"/>
  <c r="X177" i="1" s="1"/>
  <c r="W86" i="1"/>
  <c r="X86" i="1" s="1"/>
  <c r="W1852" i="1"/>
  <c r="X1852" i="1" s="1"/>
  <c r="W998" i="1"/>
  <c r="X998" i="1" s="1"/>
  <c r="W651" i="1"/>
  <c r="X651" i="1" s="1"/>
  <c r="W1334" i="1"/>
  <c r="X1334" i="1" s="1"/>
  <c r="W705" i="1"/>
  <c r="X705" i="1" s="1"/>
  <c r="W1365" i="1"/>
  <c r="X1365" i="1" s="1"/>
  <c r="W898" i="1"/>
  <c r="X898" i="1" s="1"/>
  <c r="W1351" i="1"/>
  <c r="X1351" i="1" s="1"/>
  <c r="W288" i="1"/>
  <c r="X288" i="1" s="1"/>
  <c r="W1906" i="1"/>
  <c r="X1906" i="1" s="1"/>
  <c r="W163" i="1"/>
  <c r="X163" i="1" s="1"/>
  <c r="W723" i="1"/>
  <c r="X723" i="1" s="1"/>
  <c r="W1201" i="1"/>
  <c r="X1201" i="1" s="1"/>
  <c r="W1421" i="1"/>
  <c r="X1421" i="1" s="1"/>
  <c r="W1696" i="1"/>
  <c r="X1696" i="1" s="1"/>
  <c r="W901" i="1"/>
  <c r="X901" i="1" s="1"/>
  <c r="W1658" i="1"/>
  <c r="X1658" i="1" s="1"/>
  <c r="W424" i="1"/>
  <c r="X424" i="1" s="1"/>
  <c r="W14" i="1"/>
  <c r="X14" i="1" s="1"/>
  <c r="W1093" i="1"/>
  <c r="X1093" i="1" s="1"/>
  <c r="W2059" i="1"/>
  <c r="X2059" i="1" s="1"/>
  <c r="W1442" i="1"/>
  <c r="X1442" i="1" s="1"/>
  <c r="W985" i="1"/>
  <c r="X985" i="1" s="1"/>
  <c r="W1543" i="1"/>
  <c r="X1543" i="1" s="1"/>
  <c r="W2031" i="1"/>
  <c r="X2031" i="1" s="1"/>
  <c r="W1026" i="1"/>
  <c r="X1026" i="1" s="1"/>
  <c r="W62" i="1"/>
  <c r="X62" i="1" s="1"/>
  <c r="W1909" i="1"/>
  <c r="X1909" i="1" s="1"/>
  <c r="W2173" i="1"/>
  <c r="X2173" i="1" s="1"/>
  <c r="W146" i="1"/>
  <c r="X146" i="1" s="1"/>
  <c r="W1592" i="1"/>
  <c r="X1592" i="1" s="1"/>
  <c r="W1512" i="1"/>
  <c r="X1512" i="1" s="1"/>
  <c r="W792" i="1"/>
  <c r="X792" i="1" s="1"/>
  <c r="W286" i="1"/>
  <c r="X286" i="1" s="1"/>
  <c r="W2075" i="1"/>
  <c r="X2075" i="1" s="1"/>
  <c r="W1039" i="1"/>
  <c r="X1039" i="1" s="1"/>
  <c r="W982" i="1"/>
  <c r="X982" i="1" s="1"/>
  <c r="W1674" i="1"/>
  <c r="X1674" i="1" s="1"/>
  <c r="W1430" i="1"/>
  <c r="X1430" i="1" s="1"/>
  <c r="W795" i="1"/>
  <c r="X795" i="1" s="1"/>
  <c r="W612" i="1"/>
  <c r="X612" i="1" s="1"/>
  <c r="W534" i="1"/>
  <c r="X534" i="1" s="1"/>
  <c r="W1352" i="1"/>
  <c r="X1352" i="1" s="1"/>
  <c r="W1653" i="1"/>
  <c r="X1653" i="1" s="1"/>
  <c r="W1049" i="1"/>
  <c r="X1049" i="1" s="1"/>
  <c r="W1337" i="1"/>
  <c r="X1337" i="1" s="1"/>
  <c r="W1670" i="1"/>
  <c r="X1670" i="1" s="1"/>
  <c r="W1451" i="1"/>
  <c r="X1451" i="1" s="1"/>
  <c r="W1226" i="1"/>
  <c r="X1226" i="1" s="1"/>
  <c r="W354" i="1"/>
  <c r="X354" i="1" s="1"/>
  <c r="W24" i="1"/>
  <c r="X24" i="1" s="1"/>
  <c r="W1259" i="1"/>
  <c r="X1259" i="1" s="1"/>
  <c r="W1355" i="1"/>
  <c r="X1355" i="1" s="1"/>
  <c r="W1708" i="1"/>
  <c r="X1708" i="1" s="1"/>
  <c r="W432" i="1"/>
  <c r="X432" i="1" s="1"/>
  <c r="W1057" i="1"/>
  <c r="X1057" i="1" s="1"/>
  <c r="W1358" i="1"/>
  <c r="X1358" i="1" s="1"/>
  <c r="W1793" i="1"/>
  <c r="X1793" i="1" s="1"/>
  <c r="W44" i="1"/>
  <c r="X44" i="1" s="1"/>
  <c r="W941" i="1"/>
  <c r="X941" i="1" s="1"/>
  <c r="W768" i="1"/>
  <c r="X768" i="1" s="1"/>
  <c r="W1062" i="1"/>
  <c r="X1062" i="1" s="1"/>
  <c r="W1174" i="1"/>
  <c r="X1174" i="1" s="1"/>
  <c r="W687" i="1"/>
  <c r="X687" i="1" s="1"/>
  <c r="W262" i="1"/>
  <c r="X262" i="1" s="1"/>
  <c r="W19" i="1"/>
  <c r="X19" i="1" s="1"/>
  <c r="W940" i="1"/>
  <c r="X940" i="1" s="1"/>
  <c r="W29" i="1"/>
  <c r="X29" i="1" s="1"/>
  <c r="W2131" i="1"/>
  <c r="X2131" i="1" s="1"/>
  <c r="W2094" i="1"/>
  <c r="X2094" i="1" s="1"/>
  <c r="W1948" i="1"/>
  <c r="X1948" i="1" s="1"/>
  <c r="W2054" i="1"/>
  <c r="X2054" i="1" s="1"/>
  <c r="W1748" i="1"/>
  <c r="X1748" i="1" s="1"/>
  <c r="W834" i="1"/>
  <c r="X834" i="1" s="1"/>
  <c r="W1118" i="1"/>
  <c r="X1118" i="1" s="1"/>
  <c r="W568" i="1"/>
  <c r="X568" i="1" s="1"/>
  <c r="W692" i="1"/>
  <c r="X692" i="1" s="1"/>
  <c r="W936" i="1"/>
  <c r="X936" i="1" s="1"/>
  <c r="W1326" i="1"/>
  <c r="X1326" i="1" s="1"/>
  <c r="W125" i="1"/>
  <c r="X125" i="1" s="1"/>
  <c r="W1134" i="1"/>
  <c r="X1134" i="1" s="1"/>
  <c r="W2043" i="1"/>
  <c r="X2043" i="1" s="1"/>
  <c r="W1825" i="1"/>
  <c r="X1825" i="1" s="1"/>
  <c r="W1915" i="1"/>
  <c r="X1915" i="1" s="1"/>
  <c r="W1765" i="1"/>
  <c r="X1765" i="1" s="1"/>
  <c r="W877" i="1"/>
  <c r="X877" i="1" s="1"/>
  <c r="W1740" i="1"/>
  <c r="X1740" i="1" s="1"/>
  <c r="W1523" i="1"/>
  <c r="X1523" i="1" s="1"/>
  <c r="W1850" i="1"/>
  <c r="X1850" i="1" s="1"/>
  <c r="W49" i="1"/>
  <c r="X49" i="1" s="1"/>
  <c r="W733" i="1"/>
  <c r="X733" i="1" s="1"/>
  <c r="W971" i="1"/>
  <c r="X971" i="1" s="1"/>
  <c r="W1619" i="1"/>
  <c r="X1619" i="1" s="1"/>
  <c r="W1739" i="1"/>
  <c r="X1739" i="1" s="1"/>
  <c r="W1750" i="1"/>
  <c r="X1750" i="1" s="1"/>
  <c r="W1602" i="1"/>
  <c r="X1602" i="1" s="1"/>
  <c r="W7" i="1"/>
  <c r="X7" i="1" s="1"/>
  <c r="W15" i="1"/>
  <c r="X15" i="1" s="1"/>
  <c r="W1617" i="1"/>
  <c r="X1617" i="1" s="1"/>
  <c r="W621" i="1"/>
  <c r="X621" i="1" s="1"/>
  <c r="W1366" i="1"/>
  <c r="X1366" i="1" s="1"/>
  <c r="W647" i="1"/>
  <c r="X647" i="1" s="1"/>
  <c r="W1011" i="1"/>
  <c r="X1011" i="1" s="1"/>
  <c r="W2024" i="1"/>
  <c r="X2024" i="1" s="1"/>
  <c r="W856" i="1"/>
  <c r="X856" i="1" s="1"/>
  <c r="W321" i="1"/>
  <c r="X321" i="1" s="1"/>
  <c r="W97" i="1"/>
  <c r="X97" i="1" s="1"/>
  <c r="W1382" i="1"/>
  <c r="X1382" i="1" s="1"/>
  <c r="W1797" i="1"/>
  <c r="X1797" i="1" s="1"/>
  <c r="W1551" i="1"/>
  <c r="X1551" i="1" s="1"/>
  <c r="W1260" i="1"/>
  <c r="X1260" i="1" s="1"/>
  <c r="W894" i="1"/>
  <c r="X894" i="1" s="1"/>
  <c r="W1759" i="1"/>
  <c r="X1759" i="1" s="1"/>
  <c r="W236" i="1"/>
  <c r="X236" i="1" s="1"/>
  <c r="W113" i="1"/>
  <c r="X113" i="1" s="1"/>
  <c r="W1684" i="1"/>
  <c r="X1684" i="1" s="1"/>
  <c r="W1899" i="1"/>
  <c r="X1899" i="1" s="1"/>
  <c r="W1730" i="1"/>
  <c r="X1730" i="1" s="1"/>
  <c r="W1734" i="1"/>
  <c r="X1734" i="1" s="1"/>
  <c r="W2033" i="1"/>
  <c r="X2033" i="1" s="1"/>
  <c r="W1035" i="1"/>
  <c r="X1035" i="1" s="1"/>
  <c r="W963" i="1"/>
  <c r="X963" i="1" s="1"/>
  <c r="W142" i="1"/>
  <c r="X142" i="1" s="1"/>
  <c r="W335" i="1"/>
  <c r="X335" i="1" s="1"/>
  <c r="W1691" i="1"/>
  <c r="X1691" i="1" s="1"/>
  <c r="W847" i="1"/>
  <c r="X847" i="1" s="1"/>
  <c r="W187" i="1"/>
  <c r="X187" i="1" s="1"/>
  <c r="W1636" i="1"/>
  <c r="X1636" i="1" s="1"/>
  <c r="W485" i="1"/>
  <c r="X485" i="1" s="1"/>
  <c r="W156" i="1"/>
  <c r="X156" i="1" s="1"/>
  <c r="W406" i="1"/>
  <c r="X406" i="1" s="1"/>
  <c r="W1013" i="1"/>
  <c r="X1013" i="1" s="1"/>
  <c r="W1971" i="1"/>
  <c r="X1971" i="1" s="1"/>
  <c r="W1755" i="1"/>
  <c r="X1755" i="1" s="1"/>
  <c r="W1208" i="1"/>
  <c r="X1208" i="1" s="1"/>
  <c r="W480" i="1"/>
  <c r="X480" i="1" s="1"/>
  <c r="W328" i="1"/>
  <c r="X328" i="1" s="1"/>
  <c r="W1877" i="1"/>
  <c r="X1877" i="1" s="1"/>
  <c r="W1207" i="1"/>
  <c r="X1207" i="1" s="1"/>
  <c r="W1649" i="1"/>
  <c r="X1649" i="1" s="1"/>
  <c r="W992" i="1"/>
  <c r="X992" i="1" s="1"/>
  <c r="W520" i="1"/>
  <c r="X520" i="1" s="1"/>
  <c r="W388" i="1"/>
  <c r="X388" i="1" s="1"/>
  <c r="W1738" i="1"/>
  <c r="X1738" i="1" s="1"/>
  <c r="W1826" i="1"/>
  <c r="X1826" i="1" s="1"/>
  <c r="W1564" i="1"/>
  <c r="X1564" i="1" s="1"/>
  <c r="W532" i="1"/>
  <c r="X532" i="1" s="1"/>
  <c r="W2014" i="1"/>
  <c r="X2014" i="1" s="1"/>
  <c r="W826" i="1"/>
  <c r="X826" i="1" s="1"/>
  <c r="W690" i="1"/>
  <c r="X690" i="1" s="1"/>
  <c r="W1655" i="1"/>
  <c r="X1655" i="1" s="1"/>
  <c r="W764" i="1"/>
  <c r="X764" i="1" s="1"/>
  <c r="W401" i="1"/>
  <c r="X401" i="1" s="1"/>
  <c r="W422" i="1"/>
  <c r="X422" i="1" s="1"/>
  <c r="W355" i="1"/>
  <c r="X355" i="1" s="1"/>
  <c r="W427" i="1"/>
  <c r="X427" i="1" s="1"/>
  <c r="W570" i="1"/>
  <c r="X570" i="1" s="1"/>
  <c r="W1153" i="1"/>
  <c r="X1153" i="1" s="1"/>
  <c r="W75" i="1"/>
  <c r="X75" i="1" s="1"/>
  <c r="W759" i="1"/>
  <c r="X759" i="1" s="1"/>
  <c r="W496" i="1"/>
  <c r="X496" i="1" s="1"/>
  <c r="W323" i="1"/>
  <c r="X323" i="1" s="1"/>
  <c r="W339" i="1"/>
  <c r="X339" i="1" s="1"/>
  <c r="W1866" i="1"/>
  <c r="X1866" i="1" s="1"/>
  <c r="W50" i="1"/>
  <c r="X50" i="1" s="1"/>
  <c r="W1574" i="1"/>
  <c r="X1574" i="1" s="1"/>
  <c r="W487" i="1"/>
  <c r="X487" i="1" s="1"/>
  <c r="W1195" i="1"/>
  <c r="X1195" i="1" s="1"/>
  <c r="W172" i="1"/>
  <c r="X172" i="1" s="1"/>
  <c r="W932" i="1"/>
  <c r="X932" i="1" s="1"/>
  <c r="W553" i="1"/>
  <c r="X553" i="1" s="1"/>
  <c r="W254" i="1"/>
  <c r="X254" i="1" s="1"/>
  <c r="W1068" i="1"/>
  <c r="X1068" i="1" s="1"/>
  <c r="W1874" i="1"/>
  <c r="X1874" i="1" s="1"/>
  <c r="W531" i="1"/>
  <c r="X531" i="1" s="1"/>
  <c r="W1841" i="1"/>
  <c r="X1841" i="1" s="1"/>
  <c r="W1223" i="1"/>
  <c r="X1223" i="1" s="1"/>
  <c r="W1082" i="1"/>
  <c r="X1082" i="1" s="1"/>
  <c r="W1620" i="1"/>
  <c r="X1620" i="1" s="1"/>
  <c r="W1828" i="1"/>
  <c r="X1828" i="1" s="1"/>
  <c r="W2017" i="1"/>
  <c r="X2017" i="1" s="1"/>
  <c r="W526" i="1"/>
  <c r="X526" i="1" s="1"/>
  <c r="W362" i="1"/>
  <c r="X362" i="1" s="1"/>
  <c r="W1495" i="1"/>
  <c r="X1495" i="1" s="1"/>
  <c r="W537" i="1"/>
  <c r="X537" i="1" s="1"/>
  <c r="W1995" i="1"/>
  <c r="X1995" i="1" s="1"/>
  <c r="W25" i="1"/>
  <c r="X25" i="1" s="1"/>
  <c r="W1894" i="1"/>
  <c r="X1894" i="1" s="1"/>
  <c r="W1878" i="1"/>
  <c r="X1878" i="1" s="1"/>
  <c r="W1787" i="1"/>
  <c r="X1787" i="1" s="1"/>
  <c r="W1975" i="1"/>
  <c r="X1975" i="1" s="1"/>
  <c r="W516" i="1"/>
  <c r="X516" i="1" s="1"/>
  <c r="W835" i="1"/>
  <c r="X835" i="1" s="1"/>
  <c r="W484" i="1"/>
  <c r="X484" i="1" s="1"/>
  <c r="W1277" i="1"/>
  <c r="X1277" i="1" s="1"/>
  <c r="W198" i="1"/>
  <c r="X198" i="1" s="1"/>
  <c r="W1639" i="1"/>
  <c r="X1639" i="1" s="1"/>
  <c r="W1504" i="1"/>
  <c r="X1504" i="1" s="1"/>
  <c r="W1849" i="1"/>
  <c r="X1849" i="1" s="1"/>
  <c r="W640" i="1"/>
  <c r="X640" i="1" s="1"/>
  <c r="W1688" i="1"/>
  <c r="X1688" i="1" s="1"/>
  <c r="W1256" i="1"/>
  <c r="X1256" i="1" s="1"/>
  <c r="W1304" i="1"/>
  <c r="X1304" i="1" s="1"/>
  <c r="W227" i="1"/>
  <c r="X227" i="1" s="1"/>
  <c r="W1122" i="1"/>
  <c r="X1122" i="1" s="1"/>
  <c r="W2151" i="1"/>
  <c r="X2151" i="1" s="1"/>
  <c r="W46" i="1"/>
  <c r="X46" i="1" s="1"/>
  <c r="W914" i="1"/>
  <c r="X914" i="1" s="1"/>
  <c r="W1833" i="1"/>
  <c r="X1833" i="1" s="1"/>
  <c r="W557" i="1"/>
  <c r="X557" i="1" s="1"/>
  <c r="W1720" i="1"/>
  <c r="X1720" i="1" s="1"/>
  <c r="W312" i="1"/>
  <c r="X312" i="1" s="1"/>
  <c r="W869" i="1"/>
  <c r="X869" i="1" s="1"/>
  <c r="W1929" i="1"/>
  <c r="X1929" i="1" s="1"/>
  <c r="W352" i="1"/>
  <c r="X352" i="1" s="1"/>
  <c r="W1665" i="1"/>
  <c r="X1665" i="1" s="1"/>
  <c r="W1374" i="1"/>
  <c r="X1374" i="1" s="1"/>
  <c r="W242" i="1"/>
  <c r="X242" i="1" s="1"/>
  <c r="W706" i="1"/>
  <c r="X706" i="1" s="1"/>
  <c r="W1399" i="1"/>
  <c r="X1399" i="1" s="1"/>
  <c r="W1968" i="1"/>
  <c r="X1968" i="1" s="1"/>
  <c r="W2063" i="1"/>
  <c r="X2063" i="1" s="1"/>
  <c r="W429" i="1"/>
  <c r="X429" i="1" s="1"/>
  <c r="W1766" i="1"/>
  <c r="X1766" i="1" s="1"/>
  <c r="W315" i="1"/>
  <c r="X315" i="1" s="1"/>
  <c r="W1401" i="1"/>
  <c r="X1401" i="1" s="1"/>
  <c r="W962" i="1"/>
  <c r="X962" i="1" s="1"/>
  <c r="W1177" i="1"/>
  <c r="X1177" i="1" s="1"/>
  <c r="W1218" i="1"/>
  <c r="X1218" i="1" s="1"/>
  <c r="W818" i="1"/>
  <c r="X818" i="1" s="1"/>
  <c r="W282" i="1"/>
  <c r="X282" i="1" s="1"/>
  <c r="W1086" i="1"/>
  <c r="X1086" i="1" s="1"/>
  <c r="W2146" i="1"/>
  <c r="X2146" i="1" s="1"/>
  <c r="W1808" i="1"/>
  <c r="X1808" i="1" s="1"/>
  <c r="W1949" i="1"/>
  <c r="X1949" i="1" s="1"/>
  <c r="W737" i="1"/>
  <c r="X737" i="1" s="1"/>
  <c r="W611" i="1"/>
  <c r="X611" i="1" s="1"/>
  <c r="W2020" i="1"/>
  <c r="X2020" i="1" s="1"/>
  <c r="W1309" i="1"/>
  <c r="X1309" i="1" s="1"/>
  <c r="W786" i="1"/>
  <c r="X786" i="1" s="1"/>
  <c r="W510" i="1"/>
  <c r="X510" i="1" s="1"/>
  <c r="W168" i="1"/>
  <c r="X168" i="1" s="1"/>
  <c r="W1158" i="1"/>
  <c r="X1158" i="1" s="1"/>
  <c r="W1621" i="1"/>
  <c r="X1621" i="1" s="1"/>
  <c r="W166" i="1"/>
  <c r="X166" i="1" s="1"/>
  <c r="W2079" i="1"/>
  <c r="X2079" i="1" s="1"/>
  <c r="W102" i="1"/>
  <c r="X102" i="1" s="1"/>
  <c r="W1410" i="1"/>
  <c r="X1410" i="1" s="1"/>
  <c r="W574" i="1"/>
  <c r="X574" i="1" s="1"/>
  <c r="W309" i="1"/>
  <c r="X309" i="1" s="1"/>
  <c r="W1547" i="1"/>
  <c r="X1547" i="1" s="1"/>
  <c r="W619" i="1"/>
  <c r="X619" i="1" s="1"/>
  <c r="W607" i="1"/>
  <c r="X607" i="1" s="1"/>
  <c r="W1919" i="1"/>
  <c r="X1919" i="1" s="1"/>
  <c r="W1924" i="1"/>
  <c r="X1924" i="1" s="1"/>
  <c r="W791" i="1"/>
  <c r="X791" i="1" s="1"/>
  <c r="W474" i="1"/>
  <c r="X474" i="1" s="1"/>
  <c r="W472" i="1"/>
  <c r="X472" i="1" s="1"/>
  <c r="W1239" i="1"/>
  <c r="X1239" i="1" s="1"/>
  <c r="W1977" i="1"/>
  <c r="X1977" i="1" s="1"/>
  <c r="W301" i="1"/>
  <c r="X301" i="1" s="1"/>
  <c r="W1872" i="1"/>
  <c r="X1872" i="1" s="1"/>
  <c r="W341" i="1"/>
  <c r="X341" i="1" s="1"/>
  <c r="W833" i="1"/>
  <c r="X833" i="1" s="1"/>
  <c r="W1170" i="1"/>
  <c r="X1170" i="1" s="1"/>
  <c r="W1290" i="1"/>
  <c r="X1290" i="1" s="1"/>
  <c r="W729" i="1"/>
  <c r="X729" i="1" s="1"/>
  <c r="W1010" i="1"/>
  <c r="X1010" i="1" s="1"/>
  <c r="W1490" i="1"/>
  <c r="X1490" i="1" s="1"/>
  <c r="W1327" i="1"/>
  <c r="X1327" i="1" s="1"/>
  <c r="W1907" i="1"/>
  <c r="X1907" i="1" s="1"/>
  <c r="W2102" i="1"/>
  <c r="X2102" i="1" s="1"/>
  <c r="W882" i="1"/>
  <c r="X882" i="1" s="1"/>
  <c r="W527" i="1"/>
  <c r="X527" i="1" s="1"/>
  <c r="W2107" i="1"/>
  <c r="X2107" i="1" s="1"/>
  <c r="W628" i="1"/>
  <c r="X628" i="1" s="1"/>
  <c r="W530" i="1"/>
  <c r="X530" i="1" s="1"/>
  <c r="W1709" i="1"/>
  <c r="X1709" i="1" s="1"/>
  <c r="W1107" i="1"/>
  <c r="X1107" i="1" s="1"/>
  <c r="W2023" i="1"/>
  <c r="X2023" i="1" s="1"/>
  <c r="W1129" i="1"/>
  <c r="X1129" i="1" s="1"/>
  <c r="W1546" i="1"/>
  <c r="X1546" i="1" s="1"/>
  <c r="W853" i="1"/>
  <c r="X853" i="1" s="1"/>
  <c r="W1989" i="1"/>
  <c r="X1989" i="1" s="1"/>
  <c r="W900" i="1"/>
  <c r="X900" i="1" s="1"/>
  <c r="W1832" i="1"/>
  <c r="X1832" i="1" s="1"/>
  <c r="W911" i="1"/>
  <c r="X911" i="1" s="1"/>
  <c r="W303" i="1"/>
  <c r="X303" i="1" s="1"/>
  <c r="W1799" i="1"/>
  <c r="X1799" i="1" s="1"/>
  <c r="W1284" i="1"/>
  <c r="X1284" i="1" s="1"/>
  <c r="W1168" i="1"/>
  <c r="X1168" i="1" s="1"/>
  <c r="W763" i="1"/>
  <c r="X763" i="1" s="1"/>
  <c r="W1934" i="1"/>
  <c r="X1934" i="1" s="1"/>
  <c r="W1864" i="1"/>
  <c r="X1864" i="1" s="1"/>
  <c r="W305" i="1"/>
  <c r="X305" i="1" s="1"/>
  <c r="W1250" i="1"/>
  <c r="X1250" i="1" s="1"/>
  <c r="W1694" i="1"/>
  <c r="X1694" i="1" s="1"/>
  <c r="W1054" i="1"/>
  <c r="X1054" i="1" s="1"/>
  <c r="W752" i="1"/>
  <c r="X752" i="1" s="1"/>
  <c r="W43" i="1"/>
  <c r="X43" i="1" s="1"/>
  <c r="W455" i="1"/>
  <c r="X455" i="1" s="1"/>
  <c r="W2011" i="1"/>
  <c r="X2011" i="1" s="1"/>
  <c r="W1347" i="1"/>
  <c r="X1347" i="1" s="1"/>
  <c r="W1920" i="1"/>
  <c r="X1920" i="1" s="1"/>
  <c r="W2099" i="1"/>
  <c r="X2099" i="1" s="1"/>
  <c r="W1795" i="1"/>
  <c r="X1795" i="1" s="1"/>
  <c r="W1175" i="1"/>
  <c r="X1175" i="1" s="1"/>
  <c r="W1190" i="1"/>
  <c r="X1190" i="1" s="1"/>
  <c r="W1376" i="1"/>
  <c r="X1376" i="1" s="1"/>
  <c r="W1771" i="1"/>
  <c r="X1771" i="1" s="1"/>
  <c r="W1074" i="1"/>
  <c r="X1074" i="1" s="1"/>
  <c r="W289" i="1"/>
  <c r="X289" i="1" s="1"/>
  <c r="W2070" i="1"/>
  <c r="X2070" i="1" s="1"/>
  <c r="W1530" i="1"/>
  <c r="X1530" i="1" s="1"/>
  <c r="W814" i="1"/>
  <c r="X814" i="1" s="1"/>
  <c r="W12" i="1"/>
  <c r="X12" i="1" s="1"/>
  <c r="W1657" i="1"/>
  <c r="X1657" i="1" s="1"/>
  <c r="W656" i="1"/>
  <c r="X656" i="1" s="1"/>
  <c r="W739" i="1"/>
  <c r="X739" i="1" s="1"/>
  <c r="W756" i="1"/>
  <c r="X756" i="1" s="1"/>
  <c r="W1443" i="1"/>
  <c r="X1443" i="1" s="1"/>
  <c r="W2167" i="1"/>
  <c r="X2167" i="1" s="1"/>
  <c r="W1622" i="1"/>
  <c r="X1622" i="1" s="1"/>
  <c r="W1503" i="1"/>
  <c r="X1503" i="1" s="1"/>
  <c r="W548" i="1"/>
  <c r="X548" i="1" s="1"/>
  <c r="W103" i="1"/>
  <c r="X103" i="1" s="1"/>
  <c r="W379" i="1"/>
  <c r="X379" i="1" s="1"/>
  <c r="W1885" i="1"/>
  <c r="X1885" i="1" s="1"/>
  <c r="W981" i="1"/>
  <c r="X981" i="1" s="1"/>
  <c r="W36" i="1"/>
  <c r="X36" i="1" s="1"/>
  <c r="W2019" i="1"/>
  <c r="X2019" i="1" s="1"/>
  <c r="W2093" i="1"/>
  <c r="X2093" i="1" s="1"/>
  <c r="W1178" i="1"/>
  <c r="X1178" i="1" s="1"/>
  <c r="W766" i="1"/>
  <c r="X766" i="1" s="1"/>
  <c r="W1651" i="1"/>
  <c r="X1651" i="1" s="1"/>
  <c r="W376" i="1"/>
  <c r="X376" i="1" s="1"/>
  <c r="W1983" i="1"/>
  <c r="X1983" i="1" s="1"/>
  <c r="W349" i="1"/>
  <c r="X349" i="1" s="1"/>
  <c r="W1227" i="1"/>
  <c r="X1227" i="1" s="1"/>
  <c r="W1063" i="1"/>
  <c r="X1063" i="1" s="1"/>
  <c r="W1312" i="1"/>
  <c r="X1312" i="1" s="1"/>
  <c r="W714" i="1"/>
  <c r="X714" i="1" s="1"/>
  <c r="W98" i="1"/>
  <c r="X98" i="1" s="1"/>
  <c r="W482" i="1"/>
  <c r="X482" i="1" s="1"/>
  <c r="W750" i="1"/>
  <c r="X750" i="1" s="1"/>
  <c r="W1969" i="1"/>
  <c r="X1969" i="1" s="1"/>
  <c r="W405" i="1"/>
  <c r="X405" i="1" s="1"/>
  <c r="W1510" i="1"/>
  <c r="X1510" i="1" s="1"/>
  <c r="W1386" i="1"/>
  <c r="X1386" i="1" s="1"/>
  <c r="W394" i="1"/>
  <c r="X394" i="1" s="1"/>
  <c r="W1534" i="1"/>
  <c r="X1534" i="1" s="1"/>
  <c r="W1588" i="1"/>
  <c r="X1588" i="1" s="1"/>
  <c r="W874" i="1"/>
  <c r="X874" i="1" s="1"/>
  <c r="W2137" i="1"/>
  <c r="X2137" i="1" s="1"/>
  <c r="W1028" i="1"/>
  <c r="X1028" i="1" s="1"/>
  <c r="W175" i="1"/>
  <c r="X175" i="1" s="1"/>
  <c r="W1296" i="1"/>
  <c r="X1296" i="1" s="1"/>
  <c r="W1299" i="1"/>
  <c r="X1299" i="1" s="1"/>
  <c r="W448" i="1"/>
  <c r="X448" i="1" s="1"/>
  <c r="W346" i="1"/>
  <c r="X346" i="1" s="1"/>
  <c r="W659" i="1"/>
  <c r="X659" i="1" s="1"/>
  <c r="W669" i="1"/>
  <c r="X669" i="1" s="1"/>
  <c r="W815" i="1"/>
  <c r="X815" i="1" s="1"/>
  <c r="W1053" i="1"/>
  <c r="X1053" i="1" s="1"/>
  <c r="W490" i="1"/>
  <c r="X490" i="1" s="1"/>
  <c r="W601" i="1"/>
  <c r="X601" i="1" s="1"/>
  <c r="W1867" i="1"/>
  <c r="X1867" i="1" s="1"/>
  <c r="W342" i="1"/>
  <c r="X342" i="1" s="1"/>
  <c r="W1121" i="1"/>
  <c r="X1121" i="1" s="1"/>
  <c r="W2165" i="1"/>
  <c r="X2165" i="1" s="1"/>
  <c r="W20" i="1"/>
  <c r="X20" i="1" s="1"/>
  <c r="W1954" i="1"/>
  <c r="X1954" i="1" s="1"/>
  <c r="W434" i="1"/>
  <c r="X434" i="1" s="1"/>
  <c r="W1162" i="1"/>
  <c r="X1162" i="1" s="1"/>
  <c r="W1438" i="1"/>
  <c r="X1438" i="1" s="1"/>
  <c r="W1015" i="1"/>
  <c r="X1015" i="1" s="1"/>
  <c r="W48" i="1"/>
  <c r="X48" i="1" s="1"/>
  <c r="W1938" i="1"/>
  <c r="X1938" i="1" s="1"/>
  <c r="W559" i="1"/>
  <c r="X559" i="1" s="1"/>
  <c r="W1697" i="1"/>
  <c r="X1697" i="1" s="1"/>
  <c r="W1249" i="1"/>
  <c r="X1249" i="1" s="1"/>
  <c r="W808" i="1"/>
  <c r="X808" i="1" s="1"/>
  <c r="W784" i="1"/>
  <c r="X784" i="1" s="1"/>
  <c r="W2032" i="1"/>
  <c r="X2032" i="1" s="1"/>
  <c r="W1901" i="1"/>
  <c r="X1901" i="1" s="1"/>
  <c r="W451" i="1"/>
  <c r="X451" i="1" s="1"/>
  <c r="W1110" i="1"/>
  <c r="X1110" i="1" s="1"/>
  <c r="W194" i="1"/>
  <c r="X194" i="1" s="1"/>
  <c r="W1533" i="1"/>
  <c r="X1533" i="1" s="1"/>
  <c r="W416" i="1"/>
  <c r="X416" i="1" s="1"/>
  <c r="W292" i="1"/>
  <c r="X292" i="1" s="1"/>
  <c r="W140" i="1"/>
  <c r="X140" i="1" s="1"/>
  <c r="W1234" i="1"/>
  <c r="X1234" i="1" s="1"/>
  <c r="W855" i="1"/>
  <c r="X855" i="1" s="1"/>
  <c r="W680" i="1"/>
  <c r="X680" i="1" s="1"/>
  <c r="W1921" i="1"/>
  <c r="X1921" i="1" s="1"/>
  <c r="W80" i="1"/>
  <c r="X80" i="1" s="1"/>
  <c r="W1119" i="1"/>
  <c r="X1119" i="1" s="1"/>
  <c r="W105" i="1"/>
  <c r="X105" i="1" s="1"/>
  <c r="W109" i="1"/>
  <c r="X109" i="1" s="1"/>
  <c r="W577" i="1"/>
  <c r="X577" i="1" s="1"/>
  <c r="W1023" i="1"/>
  <c r="X1023" i="1" s="1"/>
  <c r="W1946" i="1"/>
  <c r="X1946" i="1" s="1"/>
  <c r="W377" i="1"/>
  <c r="X377" i="1" s="1"/>
  <c r="W1240" i="1"/>
  <c r="X1240" i="1" s="1"/>
  <c r="W639" i="1"/>
  <c r="X639" i="1" s="1"/>
  <c r="W1044" i="1"/>
  <c r="X1044" i="1" s="1"/>
  <c r="W1346" i="1"/>
  <c r="X1346" i="1" s="1"/>
  <c r="W726" i="1"/>
  <c r="X726" i="1" s="1"/>
  <c r="W1939" i="1"/>
  <c r="X1939" i="1" s="1"/>
  <c r="W1303" i="1"/>
  <c r="X1303" i="1" s="1"/>
  <c r="W2037" i="1"/>
  <c r="X2037" i="1" s="1"/>
  <c r="W866" i="1"/>
  <c r="X866" i="1" s="1"/>
  <c r="W1115" i="1"/>
  <c r="X1115" i="1" s="1"/>
  <c r="W904" i="1"/>
  <c r="X904" i="1" s="1"/>
  <c r="W304" i="1"/>
  <c r="X304" i="1" s="1"/>
  <c r="W1328" i="1"/>
  <c r="X1328" i="1" s="1"/>
  <c r="W210" i="1"/>
  <c r="X210" i="1" s="1"/>
  <c r="W1319" i="1"/>
  <c r="X1319" i="1" s="1"/>
  <c r="W1847" i="1"/>
  <c r="X1847" i="1" s="1"/>
  <c r="W1742" i="1"/>
  <c r="X1742" i="1" s="1"/>
  <c r="W1108" i="1"/>
  <c r="X1108" i="1" s="1"/>
  <c r="W787" i="1"/>
  <c r="X787" i="1" s="1"/>
  <c r="W655" i="1"/>
  <c r="X655" i="1" s="1"/>
  <c r="W1800" i="1"/>
  <c r="X1800" i="1" s="1"/>
  <c r="W800" i="1"/>
  <c r="X800" i="1" s="1"/>
  <c r="W1752" i="1"/>
  <c r="X1752" i="1" s="1"/>
  <c r="W72" i="1"/>
  <c r="X72" i="1" s="1"/>
  <c r="W1851" i="1"/>
  <c r="X1851" i="1" s="1"/>
  <c r="W783" i="1"/>
  <c r="X783" i="1" s="1"/>
  <c r="W1823" i="1"/>
  <c r="X1823" i="1" s="1"/>
  <c r="W1699" i="1"/>
  <c r="X1699" i="1" s="1"/>
  <c r="W1194" i="1"/>
  <c r="X1194" i="1" s="1"/>
  <c r="W952" i="1"/>
  <c r="X952" i="1" s="1"/>
  <c r="W1706" i="1"/>
  <c r="X1706" i="1" s="1"/>
  <c r="W1070" i="1"/>
  <c r="X1070" i="1" s="1"/>
  <c r="W1943" i="1"/>
  <c r="X1943" i="1" s="1"/>
  <c r="W308" i="1"/>
  <c r="X308" i="1" s="1"/>
  <c r="W896" i="1"/>
  <c r="X896" i="1" s="1"/>
  <c r="W141" i="1"/>
  <c r="X141" i="1" s="1"/>
  <c r="W1746" i="1"/>
  <c r="X1746" i="1" s="1"/>
  <c r="W2062" i="1"/>
  <c r="X2062" i="1" s="1"/>
  <c r="W237" i="1"/>
  <c r="X237" i="1" s="1"/>
  <c r="W822" i="1"/>
  <c r="X822" i="1" s="1"/>
  <c r="W1437" i="1"/>
  <c r="X1437" i="1" s="1"/>
  <c r="W108" i="1"/>
  <c r="X108" i="1" s="1"/>
  <c r="W1362" i="1"/>
  <c r="X1362" i="1" s="1"/>
  <c r="W1333" i="1"/>
  <c r="X1333" i="1" s="1"/>
  <c r="W2025" i="1"/>
  <c r="X2025" i="1" s="1"/>
  <c r="W582" i="1"/>
  <c r="X582" i="1" s="1"/>
  <c r="W1733" i="1"/>
  <c r="X1733" i="1" s="1"/>
  <c r="W844" i="1"/>
  <c r="X844" i="1" s="1"/>
  <c r="W1199" i="1"/>
  <c r="X1199" i="1" s="1"/>
  <c r="W1635" i="1"/>
  <c r="X1635" i="1" s="1"/>
  <c r="W926" i="1"/>
  <c r="X926" i="1" s="1"/>
  <c r="W994" i="1"/>
  <c r="X994" i="1" s="1"/>
  <c r="W1999" i="1"/>
  <c r="X1999" i="1" s="1"/>
  <c r="W1945" i="1"/>
  <c r="X1945" i="1" s="1"/>
  <c r="W2129" i="1"/>
  <c r="X2129" i="1" s="1"/>
  <c r="W1217" i="1"/>
  <c r="X1217" i="1" s="1"/>
  <c r="W1786" i="1"/>
  <c r="X1786" i="1" s="1"/>
  <c r="W1984" i="1"/>
  <c r="X1984" i="1" s="1"/>
  <c r="W880" i="1"/>
  <c r="X880" i="1" s="1"/>
  <c r="W2" i="1"/>
  <c r="X2" i="1" s="1"/>
  <c r="W732" i="1"/>
  <c r="X732" i="1" s="1"/>
  <c r="W674" i="1"/>
  <c r="X674" i="1" s="1"/>
  <c r="W239" i="1"/>
  <c r="X239" i="1" s="1"/>
  <c r="W365" i="1"/>
  <c r="X365" i="1" s="1"/>
  <c r="W2119" i="1"/>
  <c r="X2119" i="1" s="1"/>
  <c r="W790" i="1"/>
  <c r="X790" i="1" s="1"/>
  <c r="W560" i="1"/>
  <c r="X560" i="1" s="1"/>
  <c r="W957" i="1"/>
  <c r="X957" i="1" s="1"/>
  <c r="W593" i="1"/>
  <c r="X593" i="1" s="1"/>
  <c r="W1200" i="1"/>
  <c r="X1200" i="1" s="1"/>
  <c r="W2067" i="1"/>
  <c r="X2067" i="1" s="1"/>
  <c r="W373" i="1"/>
  <c r="X373" i="1" s="1"/>
  <c r="W359" i="1"/>
  <c r="X359" i="1" s="1"/>
  <c r="W370" i="1"/>
  <c r="X370" i="1" s="1"/>
  <c r="W1842" i="1"/>
  <c r="X1842" i="1" s="1"/>
  <c r="W650" i="1"/>
  <c r="X650" i="1" s="1"/>
  <c r="W1839" i="1"/>
  <c r="X1839" i="1" s="1"/>
  <c r="W56" i="1"/>
  <c r="X56" i="1" s="1"/>
  <c r="W672" i="1"/>
  <c r="X672" i="1" s="1"/>
  <c r="W2008" i="1"/>
  <c r="X2008" i="1" s="1"/>
  <c r="W2176" i="1"/>
  <c r="X2176" i="1" s="1"/>
  <c r="W1045" i="1"/>
  <c r="X1045" i="1" s="1"/>
  <c r="W1291" i="1"/>
  <c r="X1291" i="1" s="1"/>
  <c r="W1966" i="1"/>
  <c r="X1966" i="1" s="1"/>
  <c r="W1888" i="1"/>
  <c r="X1888" i="1" s="1"/>
  <c r="W445" i="1"/>
  <c r="X445" i="1" s="1"/>
  <c r="W2127" i="1"/>
  <c r="X2127" i="1" s="1"/>
  <c r="W295" i="1"/>
  <c r="X295" i="1" s="1"/>
  <c r="W1202" i="1"/>
  <c r="X1202" i="1" s="1"/>
  <c r="W1000" i="1"/>
  <c r="X1000" i="1" s="1"/>
  <c r="W827" i="1"/>
  <c r="X827" i="1" s="1"/>
  <c r="W183" i="1"/>
  <c r="X183" i="1" s="1"/>
  <c r="W789" i="1"/>
  <c r="X789" i="1" s="1"/>
  <c r="W876" i="1"/>
  <c r="X876" i="1" s="1"/>
  <c r="W70" i="1"/>
  <c r="X70" i="1" s="1"/>
  <c r="W2041" i="1"/>
  <c r="X2041" i="1" s="1"/>
  <c r="W694" i="1"/>
  <c r="X694" i="1" s="1"/>
  <c r="W2157" i="1"/>
  <c r="X2157" i="1" s="1"/>
  <c r="W247" i="1"/>
  <c r="X247" i="1" s="1"/>
  <c r="W863" i="1"/>
  <c r="X863" i="1" s="1"/>
  <c r="W1078" i="1"/>
  <c r="X1078" i="1" s="1"/>
  <c r="W1486" i="1"/>
  <c r="X1486" i="1" s="1"/>
  <c r="W167" i="1"/>
  <c r="X167" i="1" s="1"/>
  <c r="W878" i="1"/>
  <c r="X878" i="1" s="1"/>
  <c r="W533" i="1"/>
  <c r="X533" i="1" s="1"/>
  <c r="W1664" i="1"/>
  <c r="X1664" i="1" s="1"/>
  <c r="W144" i="1"/>
  <c r="X144" i="1" s="1"/>
  <c r="W1982" i="1"/>
  <c r="X1982" i="1" s="1"/>
  <c r="W567" i="1"/>
  <c r="X567" i="1" s="1"/>
  <c r="W1764" i="1"/>
  <c r="X1764" i="1" s="1"/>
  <c r="W1557" i="1"/>
  <c r="X1557" i="1" s="1"/>
  <c r="W1141" i="1"/>
  <c r="X1141" i="1" s="1"/>
  <c r="W2015" i="1"/>
  <c r="X2015" i="1" s="1"/>
  <c r="W999" i="1"/>
  <c r="X999" i="1" s="1"/>
  <c r="W1283" i="1"/>
  <c r="X1283" i="1" s="1"/>
  <c r="W1953" i="1"/>
  <c r="X1953" i="1" s="1"/>
  <c r="W357" i="1"/>
  <c r="X357" i="1" s="1"/>
  <c r="W1144" i="1"/>
  <c r="X1144" i="1" s="1"/>
  <c r="W381" i="1"/>
  <c r="X381" i="1" s="1"/>
  <c r="W407" i="1"/>
  <c r="X407" i="1" s="1"/>
  <c r="W1681" i="1"/>
  <c r="X1681" i="1" s="1"/>
  <c r="W446" i="1"/>
  <c r="X446" i="1" s="1"/>
  <c r="W1485" i="1"/>
  <c r="X1485" i="1" s="1"/>
  <c r="W2029" i="1"/>
  <c r="X2029" i="1" s="1"/>
  <c r="W1445" i="1"/>
  <c r="X1445" i="1" s="1"/>
  <c r="W722" i="1"/>
  <c r="X722" i="1" s="1"/>
  <c r="W225" i="1"/>
  <c r="X225" i="1" s="1"/>
  <c r="W1214" i="1"/>
  <c r="X1214" i="1" s="1"/>
  <c r="W2065" i="1"/>
  <c r="X2065" i="1" s="1"/>
  <c r="W2132" i="1"/>
  <c r="X2132" i="1" s="1"/>
  <c r="W1666" i="1"/>
  <c r="X1666" i="1" s="1"/>
  <c r="W801" i="1"/>
  <c r="X801" i="1" s="1"/>
  <c r="W842" i="1"/>
  <c r="X842" i="1" s="1"/>
  <c r="W1819" i="1"/>
  <c r="X1819" i="1" s="1"/>
  <c r="W1016" i="1"/>
  <c r="X1016" i="1" s="1"/>
  <c r="W1829" i="1"/>
  <c r="X1829" i="1" s="1"/>
  <c r="W31" i="1"/>
  <c r="X31" i="1" s="1"/>
  <c r="W1383" i="1"/>
  <c r="X1383" i="1" s="1"/>
  <c r="W799" i="1"/>
  <c r="X799" i="1" s="1"/>
  <c r="W521" i="1"/>
  <c r="X521" i="1" s="1"/>
  <c r="W1428" i="1"/>
  <c r="X1428" i="1" s="1"/>
  <c r="W1270" i="1"/>
  <c r="X1270" i="1" s="1"/>
  <c r="W2109" i="1"/>
  <c r="X2109" i="1" s="1"/>
  <c r="W319" i="1"/>
  <c r="X319" i="1" s="1"/>
  <c r="W294" i="1"/>
  <c r="X294" i="1" s="1"/>
  <c r="W1689" i="1"/>
  <c r="X1689" i="1" s="1"/>
  <c r="W1917" i="1"/>
  <c r="X1917" i="1" s="1"/>
  <c r="W1048" i="1"/>
  <c r="X1048" i="1" s="1"/>
  <c r="W605" i="1"/>
  <c r="X605" i="1" s="1"/>
  <c r="W2117" i="1"/>
  <c r="X2117" i="1" s="1"/>
  <c r="W245" i="1"/>
  <c r="X245" i="1" s="1"/>
  <c r="W555" i="1"/>
  <c r="X555" i="1" s="1"/>
  <c r="W95" i="1"/>
  <c r="X95" i="1" s="1"/>
  <c r="W831" i="1"/>
  <c r="X831" i="1" s="1"/>
  <c r="W1578" i="1"/>
  <c r="X1578" i="1" s="1"/>
  <c r="W1838" i="1"/>
  <c r="X1838" i="1" s="1"/>
  <c r="W1722" i="1"/>
  <c r="X1722" i="1" s="1"/>
  <c r="W2027" i="1"/>
  <c r="X2027" i="1" s="1"/>
  <c r="W1126" i="1"/>
  <c r="X1126" i="1" s="1"/>
  <c r="W382" i="1"/>
  <c r="X382" i="1" s="1"/>
  <c r="W1846" i="1"/>
  <c r="X1846" i="1" s="1"/>
  <c r="W211" i="1"/>
  <c r="X211" i="1" s="1"/>
  <c r="W51" i="1"/>
  <c r="X51" i="1" s="1"/>
  <c r="W299" i="1"/>
  <c r="X299" i="1" s="1"/>
  <c r="W363" i="1"/>
  <c r="X363" i="1" s="1"/>
  <c r="W1912" i="1"/>
  <c r="X1912" i="1" s="1"/>
  <c r="W1762" i="1"/>
  <c r="X1762" i="1" s="1"/>
  <c r="W257" i="1"/>
  <c r="X257" i="1" s="1"/>
  <c r="W1563" i="1"/>
  <c r="X1563" i="1" s="1"/>
  <c r="W67" i="1"/>
  <c r="X67" i="1" s="1"/>
  <c r="W1332" i="1"/>
  <c r="X1332" i="1" s="1"/>
  <c r="W1426" i="1"/>
  <c r="X1426" i="1" s="1"/>
  <c r="W1789" i="1"/>
  <c r="X1789" i="1" s="1"/>
  <c r="W1633" i="1"/>
  <c r="X1633" i="1" s="1"/>
  <c r="W129" i="1"/>
  <c r="X129" i="1" s="1"/>
  <c r="W1550" i="1"/>
  <c r="X1550" i="1" s="1"/>
  <c r="W1772" i="1"/>
  <c r="X1772" i="1" s="1"/>
  <c r="W1556" i="1"/>
  <c r="X1556" i="1" s="1"/>
  <c r="W1692" i="1"/>
  <c r="X1692" i="1" s="1"/>
  <c r="W469" i="1"/>
  <c r="X469" i="1" s="1"/>
  <c r="W1735" i="1"/>
  <c r="X1735" i="1" s="1"/>
  <c r="W415" i="1"/>
  <c r="X415" i="1" s="1"/>
  <c r="W207" i="1"/>
  <c r="X207" i="1" s="1"/>
  <c r="W383" i="1"/>
  <c r="X383" i="1" s="1"/>
  <c r="W1810" i="1"/>
  <c r="X1810" i="1" s="1"/>
  <c r="W391" i="1"/>
  <c r="X391" i="1" s="1"/>
  <c r="W1540" i="1"/>
  <c r="X1540" i="1" s="1"/>
  <c r="W713" i="1"/>
  <c r="X713" i="1" s="1"/>
  <c r="W1577" i="1"/>
  <c r="X1577" i="1" s="1"/>
  <c r="W347" i="1"/>
  <c r="X347" i="1" s="1"/>
  <c r="W1976" i="1"/>
  <c r="X1976" i="1" s="1"/>
  <c r="W1191" i="1"/>
  <c r="X1191" i="1" s="1"/>
  <c r="W1805" i="1"/>
  <c r="X1805" i="1" s="1"/>
  <c r="W868" i="1"/>
  <c r="X868" i="1" s="1"/>
  <c r="W1258" i="1"/>
  <c r="X1258" i="1" s="1"/>
  <c r="W1965" i="1"/>
  <c r="X1965" i="1" s="1"/>
  <c r="W1173" i="1"/>
  <c r="X1173" i="1" s="1"/>
  <c r="W1884" i="1"/>
  <c r="X1884" i="1" s="1"/>
  <c r="W208" i="1"/>
  <c r="X208" i="1" s="1"/>
  <c r="W68" i="1"/>
  <c r="X68" i="1" s="1"/>
  <c r="W1176" i="1"/>
  <c r="X1176" i="1" s="1"/>
  <c r="W199" i="1"/>
  <c r="X199" i="1" s="1"/>
  <c r="W53" i="1"/>
  <c r="X53" i="1" s="1"/>
  <c r="W509" i="1"/>
  <c r="X509" i="1" s="1"/>
  <c r="W918" i="1"/>
  <c r="X918" i="1" s="1"/>
  <c r="W1350" i="1"/>
  <c r="X1350" i="1" s="1"/>
  <c r="W439" i="1"/>
  <c r="X439" i="1" s="1"/>
  <c r="W1183" i="1"/>
  <c r="X1183" i="1" s="1"/>
  <c r="W1286" i="1"/>
  <c r="X1286" i="1" s="1"/>
  <c r="W1994" i="1"/>
  <c r="X1994" i="1" s="1"/>
  <c r="W556" i="1"/>
  <c r="X556" i="1" s="1"/>
  <c r="W380" i="1"/>
  <c r="X380" i="1" s="1"/>
  <c r="W1767" i="1"/>
  <c r="X1767" i="1" s="1"/>
  <c r="W182" i="1"/>
  <c r="X182" i="1" s="1"/>
  <c r="W576" i="1"/>
  <c r="X576" i="1" s="1"/>
  <c r="W1310" i="1"/>
  <c r="X1310" i="1" s="1"/>
  <c r="W2002" i="1"/>
  <c r="X2002" i="1" s="1"/>
  <c r="W922" i="1"/>
  <c r="X922" i="1" s="1"/>
  <c r="W348" i="1"/>
  <c r="X348" i="1" s="1"/>
  <c r="W100" i="1"/>
  <c r="X100" i="1" s="1"/>
  <c r="W266" i="1"/>
  <c r="X266" i="1" s="1"/>
  <c r="W1667" i="1"/>
  <c r="X1667" i="1" s="1"/>
  <c r="W1806" i="1"/>
  <c r="X1806" i="1" s="1"/>
  <c r="W454" i="1"/>
  <c r="X454" i="1" s="1"/>
  <c r="W1567" i="1"/>
  <c r="X1567" i="1" s="1"/>
  <c r="W188" i="1"/>
  <c r="X188" i="1" s="1"/>
  <c r="W1493" i="1"/>
  <c r="X1493" i="1" s="1"/>
  <c r="W1950" i="1"/>
  <c r="X1950" i="1" s="1"/>
  <c r="W547" i="1"/>
  <c r="X547" i="1" s="1"/>
  <c r="W1661" i="1"/>
  <c r="X1661" i="1" s="1"/>
  <c r="W369" i="1"/>
  <c r="X369" i="1" s="1"/>
  <c r="W119" i="1"/>
  <c r="X119" i="1" s="1"/>
  <c r="W235" i="1"/>
  <c r="X235" i="1" s="1"/>
  <c r="W1716" i="1"/>
  <c r="X1716" i="1" s="1"/>
  <c r="W1607" i="1"/>
  <c r="X1607" i="1" s="1"/>
  <c r="W805" i="1"/>
  <c r="X805" i="1" s="1"/>
  <c r="W1069" i="1"/>
  <c r="X1069" i="1" s="1"/>
  <c r="W517" i="1"/>
  <c r="X517" i="1" s="1"/>
  <c r="W1690" i="1"/>
  <c r="X1690" i="1" s="1"/>
  <c r="W1940" i="1"/>
  <c r="X1940" i="1" s="1"/>
  <c r="W1197" i="1"/>
  <c r="X1197" i="1" s="1"/>
  <c r="W127" i="1"/>
  <c r="X127" i="1" s="1"/>
  <c r="W1813" i="1"/>
  <c r="X1813" i="1" s="1"/>
  <c r="W1830" i="1"/>
  <c r="X1830" i="1" s="1"/>
  <c r="W1780" i="1"/>
  <c r="X1780" i="1" s="1"/>
  <c r="W506" i="1"/>
  <c r="X506" i="1" s="1"/>
  <c r="W2047" i="1"/>
  <c r="X2047" i="1" s="1"/>
  <c r="W1596" i="1"/>
  <c r="X1596" i="1" s="1"/>
  <c r="W1743" i="1"/>
  <c r="X1743" i="1" s="1"/>
  <c r="W1272" i="1"/>
  <c r="X1272" i="1" s="1"/>
  <c r="W518" i="1"/>
  <c r="X518" i="1" s="1"/>
  <c r="W60" i="1"/>
  <c r="X60" i="1" s="1"/>
  <c r="W781" i="1"/>
  <c r="X781" i="1" s="1"/>
  <c r="W524" i="1"/>
  <c r="X524" i="1" s="1"/>
  <c r="W1570" i="1"/>
  <c r="X1570" i="1" s="1"/>
  <c r="W350" i="1"/>
  <c r="X350" i="1" s="1"/>
  <c r="W796" i="1"/>
  <c r="X796" i="1" s="1"/>
  <c r="W1071" i="1"/>
  <c r="X1071" i="1" s="1"/>
  <c r="W441" i="1"/>
  <c r="X441" i="1" s="1"/>
  <c r="W27" i="1"/>
  <c r="X27" i="1" s="1"/>
  <c r="W2139" i="1"/>
  <c r="X2139" i="1" s="1"/>
  <c r="W1282" i="1"/>
  <c r="X1282" i="1" s="1"/>
  <c r="W1150" i="1"/>
  <c r="X1150" i="1" s="1"/>
  <c r="W708" i="1"/>
  <c r="X708" i="1" s="1"/>
  <c r="W89" i="1"/>
  <c r="X89" i="1" s="1"/>
  <c r="W1354" i="1"/>
  <c r="X1354" i="1" s="1"/>
  <c r="W435" i="1"/>
  <c r="X435" i="1" s="1"/>
  <c r="W758" i="1"/>
  <c r="X758" i="1" s="1"/>
  <c r="W1242" i="1"/>
  <c r="X1242" i="1" s="1"/>
  <c r="W968" i="1"/>
  <c r="X968" i="1" s="1"/>
  <c r="W1529" i="1"/>
  <c r="X1529" i="1" s="1"/>
  <c r="W2118" i="1"/>
  <c r="X2118" i="1" s="1"/>
  <c r="W909" i="1"/>
  <c r="X909" i="1" s="1"/>
  <c r="W1030" i="1"/>
  <c r="X1030" i="1" s="1"/>
  <c r="W1790" i="1"/>
  <c r="X1790" i="1" s="1"/>
  <c r="W461" i="1"/>
  <c r="X461" i="1" s="1"/>
  <c r="W314" i="1"/>
  <c r="X314" i="1" s="1"/>
  <c r="W910" i="1"/>
  <c r="X910" i="1" s="1"/>
  <c r="W1964" i="1"/>
  <c r="X1964" i="1" s="1"/>
  <c r="W747" i="1"/>
  <c r="X747" i="1" s="1"/>
  <c r="W65" i="1"/>
  <c r="X65" i="1" s="1"/>
  <c r="W1911" i="1"/>
  <c r="X1911" i="1" s="1"/>
  <c r="W126" i="1"/>
  <c r="X126" i="1" s="1"/>
  <c r="W636" i="1"/>
  <c r="X636" i="1" s="1"/>
  <c r="W1402" i="1"/>
  <c r="X1402" i="1" s="1"/>
  <c r="W1171" i="1"/>
  <c r="X1171" i="1" s="1"/>
  <c r="W1845" i="1"/>
  <c r="X1845" i="1" s="1"/>
  <c r="W686" i="1"/>
  <c r="X686" i="1" s="1"/>
  <c r="W345" i="1"/>
  <c r="X345" i="1" s="1"/>
  <c r="W1480" i="1"/>
  <c r="X1480" i="1" s="1"/>
  <c r="W1018" i="1"/>
  <c r="X1018" i="1" s="1"/>
  <c r="W551" i="1"/>
  <c r="X551" i="1" s="1"/>
  <c r="W585" i="1"/>
  <c r="X585" i="1" s="1"/>
  <c r="W1654" i="1"/>
  <c r="X1654" i="1" s="1"/>
  <c r="W2122" i="1"/>
  <c r="X2122" i="1" s="1"/>
  <c r="W1598" i="1"/>
  <c r="X1598" i="1" s="1"/>
  <c r="W1980" i="1"/>
  <c r="X1980" i="1" s="1"/>
  <c r="W1109" i="1"/>
  <c r="X1109" i="1" s="1"/>
  <c r="W1801" i="1"/>
  <c r="X1801" i="1" s="1"/>
  <c r="W579" i="1"/>
  <c r="X579" i="1" s="1"/>
  <c r="W375" i="1"/>
  <c r="X375" i="1" s="1"/>
  <c r="W549" i="1"/>
  <c r="X549" i="1" s="1"/>
  <c r="W229" i="1"/>
  <c r="X229" i="1" s="1"/>
  <c r="W1647" i="1"/>
  <c r="X1647" i="1" s="1"/>
  <c r="W1024" i="1"/>
  <c r="X1024" i="1" s="1"/>
  <c r="W460" i="1"/>
  <c r="X460" i="1" s="1"/>
  <c r="W744" i="1"/>
  <c r="X744" i="1" s="1"/>
  <c r="W1169" i="1"/>
  <c r="X1169" i="1" s="1"/>
  <c r="W185" i="1"/>
  <c r="X185" i="1" s="1"/>
  <c r="W1236" i="1"/>
  <c r="X1236" i="1" s="1"/>
  <c r="W494" i="1"/>
  <c r="X494" i="1" s="1"/>
  <c r="W1584" i="1"/>
  <c r="X1584" i="1" s="1"/>
  <c r="W52" i="1"/>
  <c r="X52" i="1" s="1"/>
  <c r="W317" i="1"/>
  <c r="X317" i="1" s="1"/>
  <c r="W1525" i="1"/>
  <c r="X1525" i="1" s="1"/>
  <c r="W218" i="1"/>
  <c r="X218" i="1" s="1"/>
  <c r="W1535" i="1"/>
  <c r="X1535" i="1" s="1"/>
  <c r="W1932" i="1"/>
  <c r="X1932" i="1" s="1"/>
  <c r="W1898" i="1"/>
  <c r="X1898" i="1" s="1"/>
  <c r="W351" i="1"/>
  <c r="X351" i="1" s="1"/>
  <c r="W215" i="1"/>
  <c r="X215" i="1" s="1"/>
  <c r="W2052" i="1"/>
  <c r="X2052" i="1" s="1"/>
  <c r="W278" i="1"/>
  <c r="X278" i="1" s="1"/>
  <c r="W1061" i="1"/>
  <c r="X1061" i="1" s="1"/>
  <c r="W2046" i="1"/>
  <c r="X2046" i="1" s="1"/>
  <c r="W508" i="1"/>
  <c r="X508" i="1" s="1"/>
  <c r="W2061" i="1"/>
  <c r="X2061" i="1" s="1"/>
  <c r="W675" i="1"/>
  <c r="X675" i="1" s="1"/>
  <c r="W2003" i="1"/>
  <c r="X2003" i="1" s="1"/>
  <c r="W529" i="1"/>
  <c r="X529" i="1" s="1"/>
  <c r="W106" i="1"/>
  <c r="X106" i="1" s="1"/>
  <c r="W1926" i="1"/>
  <c r="X1926" i="1" s="1"/>
  <c r="W657" i="1"/>
  <c r="X657" i="1" s="1"/>
  <c r="W1246" i="1"/>
  <c r="X1246" i="1" s="1"/>
  <c r="W2153" i="1"/>
  <c r="X2153" i="1" s="1"/>
  <c r="W589" i="1"/>
  <c r="X589" i="1" s="1"/>
  <c r="W318" i="1"/>
  <c r="X318" i="1" s="1"/>
  <c r="W867" i="1"/>
  <c r="X867" i="1" s="1"/>
  <c r="W679" i="1"/>
  <c r="X679" i="1" s="1"/>
  <c r="W937" i="1"/>
  <c r="X937" i="1" s="1"/>
  <c r="W1103" i="1"/>
  <c r="X1103" i="1" s="1"/>
  <c r="W1782" i="1"/>
  <c r="X1782" i="1" s="1"/>
  <c r="W718" i="1"/>
  <c r="X718" i="1" s="1"/>
  <c r="W1873" i="1"/>
  <c r="X1873" i="1" s="1"/>
  <c r="W1843" i="1"/>
  <c r="X1843" i="1" s="1"/>
  <c r="W2133" i="1"/>
  <c r="X2133" i="1" s="1"/>
  <c r="W1368" i="1"/>
  <c r="X1368" i="1" s="1"/>
  <c r="W1643" i="1"/>
  <c r="X1643" i="1" s="1"/>
  <c r="W1931" i="1"/>
  <c r="X1931" i="1" s="1"/>
  <c r="W995" i="1"/>
  <c r="X995" i="1" s="1"/>
  <c r="W1266" i="1"/>
  <c r="X1266" i="1" s="1"/>
  <c r="W1225" i="1"/>
  <c r="X1225" i="1" s="1"/>
  <c r="W536" i="1"/>
  <c r="X536" i="1" s="1"/>
  <c r="W1686" i="1"/>
  <c r="X1686" i="1" s="1"/>
  <c r="W4" i="1"/>
  <c r="X4" i="1" s="1"/>
  <c r="W1088" i="1"/>
  <c r="X1088" i="1" s="1"/>
  <c r="W1783" i="1"/>
  <c r="X1783" i="1" s="1"/>
  <c r="W604" i="1"/>
  <c r="X604" i="1" s="1"/>
  <c r="W1117" i="1"/>
  <c r="X1117" i="1" s="1"/>
  <c r="W782" i="1"/>
  <c r="X782" i="1" s="1"/>
  <c r="W730" i="1"/>
  <c r="X730" i="1" s="1"/>
  <c r="W465" i="1"/>
  <c r="X465" i="1" s="1"/>
  <c r="W1645" i="1"/>
  <c r="X1645" i="1" s="1"/>
  <c r="W1900" i="1"/>
  <c r="X1900" i="1" s="1"/>
  <c r="W719" i="1"/>
  <c r="X719" i="1" s="1"/>
  <c r="W1278" i="1"/>
  <c r="X1278" i="1" s="1"/>
  <c r="W1605" i="1"/>
  <c r="X1605" i="1" s="1"/>
  <c r="W830" i="1"/>
  <c r="X830" i="1" s="1"/>
  <c r="W1187" i="1"/>
  <c r="X1187" i="1" s="1"/>
  <c r="W701" i="1"/>
  <c r="X701" i="1" s="1"/>
  <c r="W614" i="1"/>
  <c r="X614" i="1" s="1"/>
  <c r="W267" i="1"/>
  <c r="X267" i="1" s="1"/>
  <c r="W431" i="1"/>
  <c r="X431" i="1" s="1"/>
  <c r="W35" i="1"/>
  <c r="X35" i="1" s="1"/>
  <c r="W417" i="1"/>
  <c r="X417" i="1" s="1"/>
  <c r="W437" i="1"/>
  <c r="X437" i="1" s="1"/>
  <c r="W1960" i="1"/>
  <c r="X1960" i="1" s="1"/>
  <c r="W673" i="1"/>
  <c r="X673" i="1" s="1"/>
  <c r="W819" i="1"/>
  <c r="X819" i="1" s="1"/>
  <c r="W1360" i="1"/>
  <c r="X1360" i="1" s="1"/>
  <c r="W1687" i="1"/>
  <c r="X1687" i="1" s="1"/>
  <c r="W1238" i="1"/>
  <c r="X1238" i="1" s="1"/>
  <c r="W1778" i="1"/>
  <c r="X1778" i="1" s="1"/>
  <c r="W1555" i="1"/>
  <c r="X1555" i="1" s="1"/>
  <c r="W389" i="1"/>
  <c r="X389" i="1" s="1"/>
  <c r="W1418" i="1"/>
  <c r="X1418" i="1" s="1"/>
  <c r="W902" i="1"/>
  <c r="X902" i="1" s="1"/>
  <c r="W725" i="1"/>
  <c r="X725" i="1" s="1"/>
  <c r="W649" i="1"/>
  <c r="X649" i="1" s="1"/>
  <c r="W1776" i="1"/>
  <c r="X1776" i="1" s="1"/>
  <c r="W192" i="1"/>
  <c r="X192" i="1" s="1"/>
  <c r="W1139" i="1"/>
  <c r="X1139" i="1" s="1"/>
  <c r="W1080" i="1"/>
  <c r="X1080" i="1" s="1"/>
  <c r="W1492" i="1"/>
  <c r="X1492" i="1" s="1"/>
  <c r="W2135" i="1"/>
  <c r="X2135" i="1" s="1"/>
  <c r="W1305" i="1"/>
  <c r="X1305" i="1" s="1"/>
  <c r="W562" i="1"/>
  <c r="X562" i="1" s="1"/>
  <c r="W1027" i="1"/>
  <c r="X1027" i="1" s="1"/>
  <c r="W1745" i="1"/>
  <c r="X1745" i="1" s="1"/>
  <c r="W629" i="1"/>
  <c r="X629" i="1" s="1"/>
  <c r="W1552" i="1"/>
  <c r="X1552" i="1" s="1"/>
  <c r="W260" i="1"/>
  <c r="X260" i="1" s="1"/>
  <c r="W919" i="1"/>
  <c r="X919" i="1" s="1"/>
  <c r="AD1043" i="1"/>
  <c r="AE1043" i="1" s="1"/>
  <c r="AD1979" i="1"/>
  <c r="AE1979" i="1" s="1"/>
  <c r="AD1467" i="1"/>
  <c r="AE1467" i="1" s="1"/>
  <c r="AD571" i="1"/>
  <c r="AE571" i="1" s="1"/>
  <c r="AD216" i="1"/>
  <c r="AE216" i="1" s="1"/>
  <c r="AD997" i="1"/>
  <c r="AE997" i="1" s="1"/>
  <c r="AD956" i="1"/>
  <c r="AE956" i="1" s="1"/>
  <c r="AD32" i="1"/>
  <c r="AE32" i="1" s="1"/>
  <c r="AD1265" i="1"/>
  <c r="AE1265" i="1" s="1"/>
  <c r="AD1165" i="1"/>
  <c r="AE1165" i="1" s="1"/>
  <c r="AD1985" i="1"/>
  <c r="AE1985" i="1" s="1"/>
  <c r="AD2138" i="1"/>
  <c r="AE2138" i="1" s="1"/>
  <c r="AD2088" i="1"/>
  <c r="AE2088" i="1" s="1"/>
  <c r="AD222" i="1"/>
  <c r="AE222" i="1" s="1"/>
  <c r="AD1644" i="1"/>
  <c r="AE1644" i="1" s="1"/>
  <c r="AD2136" i="1"/>
  <c r="AE2136" i="1" s="1"/>
  <c r="AD991" i="1"/>
  <c r="AE991" i="1" s="1"/>
  <c r="AD1526" i="1"/>
  <c r="AE1526" i="1" s="1"/>
  <c r="AD1237" i="1"/>
  <c r="AE1237" i="1" s="1"/>
  <c r="AD1101" i="1"/>
  <c r="AE1101" i="1" s="1"/>
  <c r="AD802" i="1"/>
  <c r="AE802" i="1" s="1"/>
  <c r="AD477" i="1"/>
  <c r="AE477" i="1" s="1"/>
  <c r="AD179" i="1"/>
  <c r="AE179" i="1" s="1"/>
  <c r="AD1324" i="1"/>
  <c r="AE1324" i="1" s="1"/>
  <c r="AD466" i="1"/>
  <c r="AE466" i="1" s="1"/>
  <c r="AD1941" i="1"/>
  <c r="AE1941" i="1" s="1"/>
  <c r="AD204" i="1"/>
  <c r="AE204" i="1" s="1"/>
  <c r="AD1863" i="1"/>
  <c r="AE1863" i="1" s="1"/>
  <c r="AD2114" i="1"/>
  <c r="AE2114" i="1" s="1"/>
  <c r="AD42" i="1"/>
  <c r="AE42" i="1" s="1"/>
  <c r="AD66" i="1"/>
  <c r="AE66" i="1" s="1"/>
  <c r="AD1396" i="1"/>
  <c r="AE1396" i="1" s="1"/>
  <c r="AD2045" i="1"/>
  <c r="AE2045" i="1" s="1"/>
  <c r="AD1099" i="1"/>
  <c r="AE1099" i="1" s="1"/>
  <c r="AD61" i="1"/>
  <c r="AE61" i="1" s="1"/>
  <c r="AD489" i="1"/>
  <c r="AE489" i="1" s="1"/>
  <c r="AD251" i="1"/>
  <c r="AE251" i="1" s="1"/>
  <c r="AD1105" i="1"/>
  <c r="AE1105" i="1" s="1"/>
  <c r="AD1728" i="1"/>
  <c r="AE1728" i="1" s="1"/>
  <c r="AD287" i="1"/>
  <c r="AE287" i="1" s="1"/>
  <c r="AD186" i="1"/>
  <c r="AE186" i="1" s="1"/>
  <c r="AD590" i="1"/>
  <c r="AE590" i="1" s="1"/>
  <c r="AD1648" i="1"/>
  <c r="AE1648" i="1" s="1"/>
  <c r="AD1056" i="1"/>
  <c r="AE1056" i="1" s="1"/>
  <c r="AD2141" i="1"/>
  <c r="AE2141" i="1" s="1"/>
  <c r="AD1937" i="1"/>
  <c r="AE1937" i="1" s="1"/>
  <c r="AD1050" i="1"/>
  <c r="AE1050" i="1" s="1"/>
  <c r="AD602" i="1"/>
  <c r="AE602" i="1" s="1"/>
  <c r="AD1848" i="1"/>
  <c r="AE1848" i="1" s="1"/>
  <c r="AD148" i="1"/>
  <c r="AE148" i="1" s="1"/>
  <c r="AD160" i="1"/>
  <c r="AE160" i="1" s="1"/>
  <c r="AD1491" i="1"/>
  <c r="AE1491" i="1" s="1"/>
  <c r="AD453" i="1"/>
  <c r="AE453" i="1" s="1"/>
  <c r="AD1792" i="1"/>
  <c r="AE1792" i="1" s="1"/>
  <c r="AD1375" i="1"/>
  <c r="AE1375" i="1" s="1"/>
  <c r="AD1986" i="1"/>
  <c r="AE1986" i="1" s="1"/>
  <c r="AD2163" i="1"/>
  <c r="AE2163" i="1" s="1"/>
  <c r="AD1125" i="1"/>
  <c r="AE1125" i="1" s="1"/>
  <c r="AD2049" i="1"/>
  <c r="AE2049" i="1" s="1"/>
  <c r="AD367" i="1"/>
  <c r="AE367" i="1" s="1"/>
  <c r="AD368" i="1"/>
  <c r="AE368" i="1" s="1"/>
  <c r="AD1821" i="1"/>
  <c r="AE1821" i="1" s="1"/>
  <c r="AD1407" i="1"/>
  <c r="AE1407" i="1" s="1"/>
  <c r="AD263" i="1"/>
  <c r="AE263" i="1" s="1"/>
  <c r="AD1156" i="1"/>
  <c r="AE1156" i="1" s="1"/>
  <c r="AD1673" i="1"/>
  <c r="AE1673" i="1" s="1"/>
  <c r="AD478" i="1"/>
  <c r="AE478" i="1" s="1"/>
  <c r="AD1698" i="1"/>
  <c r="AE1698" i="1" s="1"/>
  <c r="AD544" i="1"/>
  <c r="AE544" i="1" s="1"/>
  <c r="AD916" i="1"/>
  <c r="AE916" i="1" s="1"/>
  <c r="AD1455" i="1"/>
  <c r="AE1455" i="1" s="1"/>
  <c r="AD1827" i="1"/>
  <c r="AE1827" i="1" s="1"/>
  <c r="AD3" i="1"/>
  <c r="AE3" i="1" s="1"/>
  <c r="AD1785" i="1"/>
  <c r="AE1785" i="1" s="1"/>
  <c r="AD1714" i="1"/>
  <c r="AE1714" i="1" s="1"/>
  <c r="AD1131" i="1"/>
  <c r="AE1131" i="1" s="1"/>
  <c r="AD2143" i="1"/>
  <c r="AE2143" i="1" s="1"/>
  <c r="AD2074" i="1"/>
  <c r="AE2074" i="1" s="1"/>
  <c r="AD402" i="1"/>
  <c r="AE402" i="1" s="1"/>
  <c r="AD297" i="1"/>
  <c r="AE297" i="1" s="1"/>
  <c r="AD1875" i="1"/>
  <c r="AE1875" i="1" s="1"/>
  <c r="AD1446" i="1"/>
  <c r="AE1446" i="1" s="1"/>
  <c r="AD1923" i="1"/>
  <c r="AE1923" i="1" s="1"/>
  <c r="AD923" i="1"/>
  <c r="AE923" i="1" s="1"/>
  <c r="AD1753" i="1"/>
  <c r="AE1753" i="1" s="1"/>
  <c r="AD403" i="1"/>
  <c r="AE403" i="1" s="1"/>
  <c r="AD1514" i="1"/>
  <c r="AE1514" i="1" s="1"/>
  <c r="AD412" i="1"/>
  <c r="AE412" i="1" s="1"/>
  <c r="AD785" i="1"/>
  <c r="AE785" i="1" s="1"/>
  <c r="AD1211" i="1"/>
  <c r="AE1211" i="1" s="1"/>
  <c r="AD221" i="1"/>
  <c r="AE221" i="1" s="1"/>
  <c r="AD1182" i="1"/>
  <c r="AE1182" i="1" s="1"/>
  <c r="AD1990" i="1"/>
  <c r="AE1990" i="1" s="1"/>
  <c r="AD54" i="1"/>
  <c r="AE54" i="1" s="1"/>
  <c r="AD1306" i="1"/>
  <c r="AE1306" i="1" s="1"/>
  <c r="AD158" i="1"/>
  <c r="AE158" i="1" s="1"/>
  <c r="AD1880" i="1"/>
  <c r="AE1880" i="1" s="1"/>
  <c r="AD285" i="1"/>
  <c r="AE285" i="1" s="1"/>
  <c r="AD2077" i="1"/>
  <c r="AE2077" i="1" s="1"/>
  <c r="AD603" i="1"/>
  <c r="AE603" i="1" s="1"/>
  <c r="AD2111" i="1"/>
  <c r="AE2111" i="1" s="1"/>
  <c r="AD1008" i="1"/>
  <c r="AE1008" i="1" s="1"/>
  <c r="AD780" i="1"/>
  <c r="AE780" i="1" s="1"/>
  <c r="AD1124" i="1"/>
  <c r="AE1124" i="1" s="1"/>
  <c r="AD2044" i="1"/>
  <c r="AE2044" i="1" s="1"/>
  <c r="AD161" i="1"/>
  <c r="AE161" i="1" s="1"/>
  <c r="AD1377" i="1"/>
  <c r="AE1377" i="1" s="1"/>
  <c r="AD291" i="1"/>
  <c r="AE291" i="1" s="1"/>
  <c r="AD8" i="1"/>
  <c r="AE8" i="1" s="1"/>
  <c r="AD1925" i="1"/>
  <c r="AE1925" i="1" s="1"/>
  <c r="AD1447" i="1"/>
  <c r="AE1447" i="1" s="1"/>
  <c r="AD731" i="1"/>
  <c r="AE731" i="1" s="1"/>
  <c r="AD776" i="1"/>
  <c r="AE776" i="1" s="1"/>
  <c r="AD504" i="1"/>
  <c r="AE504" i="1" s="1"/>
  <c r="AD1146" i="1"/>
  <c r="AE1146" i="1" s="1"/>
  <c r="AD1252" i="1"/>
  <c r="AE1252" i="1" s="1"/>
  <c r="AD1029" i="1"/>
  <c r="AE1029" i="1" s="1"/>
  <c r="AD1325" i="1"/>
  <c r="AE1325" i="1" s="1"/>
  <c r="AD958" i="1"/>
  <c r="AE958" i="1" s="1"/>
  <c r="AD1944" i="1"/>
  <c r="AE1944" i="1" s="1"/>
  <c r="AD2042" i="1"/>
  <c r="AE2042" i="1" s="1"/>
  <c r="AD252" i="1"/>
  <c r="AE252" i="1" s="1"/>
  <c r="AD1871" i="1"/>
  <c r="AE1871" i="1" s="1"/>
  <c r="AD773" i="1"/>
  <c r="AE773" i="1" s="1"/>
  <c r="AD624" i="1"/>
  <c r="AE624" i="1" s="1"/>
  <c r="AD1393" i="1"/>
  <c r="AE1393" i="1" s="1"/>
  <c r="AD600" i="1"/>
  <c r="AE600" i="1" s="1"/>
  <c r="AD1155" i="1"/>
  <c r="AE1155" i="1" s="1"/>
  <c r="AD1149" i="1"/>
  <c r="AE1149" i="1" s="1"/>
  <c r="AD246" i="1"/>
  <c r="AE246" i="1" s="1"/>
  <c r="AD1903" i="1"/>
  <c r="AE1903" i="1" s="1"/>
  <c r="AD1339" i="1"/>
  <c r="AE1339" i="1" s="1"/>
  <c r="AD1671" i="1"/>
  <c r="AE1671" i="1" s="1"/>
  <c r="AD1854" i="1"/>
  <c r="AE1854" i="1" s="1"/>
  <c r="AD1241" i="1"/>
  <c r="AE1241" i="1" s="1"/>
  <c r="AD150" i="1"/>
  <c r="AE150" i="1" s="1"/>
  <c r="AD1385" i="1"/>
  <c r="AE1385" i="1" s="1"/>
  <c r="AD2064" i="1"/>
  <c r="AE2064" i="1" s="1"/>
  <c r="AD1705" i="1"/>
  <c r="AE1705" i="1" s="1"/>
  <c r="AD2073" i="1"/>
  <c r="AE2073" i="1" s="1"/>
  <c r="AD948" i="1"/>
  <c r="AE948" i="1" s="1"/>
  <c r="AD467" i="1"/>
  <c r="AE467" i="1" s="1"/>
  <c r="AD1151" i="1"/>
  <c r="AE1151" i="1" s="1"/>
  <c r="AD950" i="1"/>
  <c r="AE950" i="1" s="1"/>
  <c r="AD1914" i="1"/>
  <c r="AE1914" i="1" s="1"/>
  <c r="AD374" i="1"/>
  <c r="AE374" i="1" s="1"/>
  <c r="AD597" i="1"/>
  <c r="AE597" i="1" s="1"/>
  <c r="AD1394" i="1"/>
  <c r="AE1394" i="1" s="1"/>
  <c r="AD887" i="1"/>
  <c r="AE887" i="1" s="1"/>
  <c r="AD162" i="1"/>
  <c r="AE162" i="1" s="1"/>
  <c r="AD1145" i="1"/>
  <c r="AE1145" i="1" s="1"/>
  <c r="AD1761" i="1"/>
  <c r="AE1761" i="1" s="1"/>
  <c r="AD1221" i="1"/>
  <c r="AE1221" i="1" s="1"/>
  <c r="AD1349" i="1"/>
  <c r="AE1349" i="1" s="1"/>
  <c r="AD920" i="1"/>
  <c r="AE920" i="1" s="1"/>
  <c r="AD883" i="1"/>
  <c r="AE883" i="1" s="1"/>
  <c r="AD1902" i="1"/>
  <c r="AE1902" i="1" s="1"/>
  <c r="AD23" i="1"/>
  <c r="AE23" i="1" s="1"/>
  <c r="AD2082" i="1"/>
  <c r="AE2082" i="1" s="1"/>
  <c r="AD613" i="1"/>
  <c r="AE613" i="1" s="1"/>
  <c r="AD668" i="1"/>
  <c r="AE668" i="1" s="1"/>
  <c r="AD857" i="1"/>
  <c r="AE857" i="1" s="1"/>
  <c r="AD1910" i="1"/>
  <c r="AE1910" i="1" s="1"/>
  <c r="AD1729" i="1"/>
  <c r="AE1729" i="1" s="1"/>
  <c r="AD1978" i="1"/>
  <c r="AE1978" i="1" s="1"/>
  <c r="AD1589" i="1"/>
  <c r="AE1589" i="1" s="1"/>
  <c r="AD1569" i="1"/>
  <c r="AE1569" i="1" s="1"/>
  <c r="AD130" i="1"/>
  <c r="AE130" i="1" s="1"/>
  <c r="AD2010" i="1"/>
  <c r="AE2010" i="1" s="1"/>
  <c r="AD76" i="1"/>
  <c r="AE76" i="1" s="1"/>
  <c r="AD1719" i="1"/>
  <c r="AE1719" i="1" s="1"/>
  <c r="AD1143" i="1"/>
  <c r="AE1143" i="1" s="1"/>
  <c r="AD1879" i="1"/>
  <c r="AE1879" i="1" s="1"/>
  <c r="AD1494" i="1"/>
  <c r="AE1494" i="1" s="1"/>
  <c r="AD1251" i="1"/>
  <c r="AE1251" i="1" s="1"/>
  <c r="AD1392" i="1"/>
  <c r="AE1392" i="1" s="1"/>
  <c r="AD1718" i="1"/>
  <c r="AE1718" i="1" s="1"/>
  <c r="AD1090" i="1"/>
  <c r="AE1090" i="1" s="1"/>
  <c r="AD2144" i="1"/>
  <c r="AE2144" i="1" s="1"/>
  <c r="AD525" i="1"/>
  <c r="AE525" i="1" s="1"/>
  <c r="AD1357" i="1"/>
  <c r="AE1357" i="1" s="1"/>
  <c r="AD1865" i="1"/>
  <c r="AE1865" i="1" s="1"/>
  <c r="AD1520" i="1"/>
  <c r="AE1520" i="1" s="1"/>
  <c r="AD59" i="1"/>
  <c r="AE59" i="1" s="1"/>
  <c r="AD1453" i="1"/>
  <c r="AE1453" i="1" s="1"/>
  <c r="AD899" i="1"/>
  <c r="AE899" i="1" s="1"/>
  <c r="AD1511" i="1"/>
  <c r="AE1511" i="1" s="1"/>
  <c r="AD812" i="1"/>
  <c r="AE812" i="1" s="1"/>
  <c r="AD279" i="1"/>
  <c r="AE279" i="1" s="1"/>
  <c r="AD885" i="1"/>
  <c r="AE885" i="1" s="1"/>
  <c r="AD1876" i="1"/>
  <c r="AE1876" i="1" s="1"/>
  <c r="AD1163" i="1"/>
  <c r="AE1163" i="1" s="1"/>
  <c r="AD1436" i="1"/>
  <c r="AE1436" i="1" s="1"/>
  <c r="AD270" i="1"/>
  <c r="AE270" i="1" s="1"/>
  <c r="AD1834" i="1"/>
  <c r="AE1834" i="1" s="1"/>
  <c r="AD864" i="1"/>
  <c r="AE864" i="1" s="1"/>
  <c r="AD196" i="1"/>
  <c r="AE196" i="1" s="1"/>
  <c r="AD135" i="1"/>
  <c r="AE135" i="1" s="1"/>
  <c r="AD131" i="1"/>
  <c r="AE131" i="1" s="1"/>
  <c r="AD511" i="1"/>
  <c r="AE511" i="1" s="1"/>
  <c r="AD1817" i="1"/>
  <c r="AE1817" i="1" s="1"/>
  <c r="AD596" i="1"/>
  <c r="AE596" i="1" s="1"/>
  <c r="AD1677" i="1"/>
  <c r="AE1677" i="1" s="1"/>
  <c r="AD599" i="1"/>
  <c r="AE599" i="1" s="1"/>
  <c r="AD685" i="1"/>
  <c r="AE685" i="1" s="1"/>
  <c r="AD1300" i="1"/>
  <c r="AE1300" i="1" s="1"/>
  <c r="AD507" i="1"/>
  <c r="AE507" i="1" s="1"/>
  <c r="AD637" i="1"/>
  <c r="AE637" i="1" s="1"/>
  <c r="AD2140" i="1"/>
  <c r="AE2140" i="1" s="1"/>
  <c r="AD488" i="1"/>
  <c r="AE488" i="1" s="1"/>
  <c r="AD684" i="1"/>
  <c r="AE684" i="1" s="1"/>
  <c r="AD566" i="1"/>
  <c r="AE566" i="1" s="1"/>
  <c r="AD418" i="1"/>
  <c r="AE418" i="1" s="1"/>
  <c r="AD1660" i="1"/>
  <c r="AE1660" i="1" s="1"/>
  <c r="AD986" i="1"/>
  <c r="AE986" i="1" s="1"/>
  <c r="AD1148" i="1"/>
  <c r="AE1148" i="1" s="1"/>
  <c r="AD1642" i="1"/>
  <c r="AE1642" i="1" s="1"/>
  <c r="AD1836" i="1"/>
  <c r="AE1836" i="1" s="1"/>
  <c r="AD1897" i="1"/>
  <c r="AE1897" i="1" s="1"/>
  <c r="AD889" i="1"/>
  <c r="AE889" i="1" s="1"/>
  <c r="AD99" i="1"/>
  <c r="AE99" i="1" s="1"/>
  <c r="AD1059" i="1"/>
  <c r="AE1059" i="1" s="1"/>
  <c r="AD457" i="1"/>
  <c r="AE457" i="1" s="1"/>
  <c r="AD1896" i="1"/>
  <c r="AE1896" i="1" s="1"/>
  <c r="AD942" i="1"/>
  <c r="AE942" i="1" s="1"/>
  <c r="AD159" i="1"/>
  <c r="AE159" i="1" s="1"/>
  <c r="AD1481" i="1"/>
  <c r="AE1481" i="1" s="1"/>
  <c r="AD456" i="1"/>
  <c r="AE456" i="1" s="1"/>
  <c r="AD1840" i="1"/>
  <c r="AE1840" i="1" s="1"/>
  <c r="AD1052" i="1"/>
  <c r="AE1052" i="1" s="1"/>
  <c r="AD5" i="1"/>
  <c r="AE5" i="1" s="1"/>
  <c r="AD2072" i="1"/>
  <c r="AE2072" i="1" s="1"/>
  <c r="AD147" i="1"/>
  <c r="AE147" i="1" s="1"/>
  <c r="AD2106" i="1"/>
  <c r="AE2106" i="1" s="1"/>
  <c r="AD578" i="1"/>
  <c r="AE578" i="1" s="1"/>
  <c r="AD450" i="1"/>
  <c r="AE450" i="1" s="1"/>
  <c r="AD1092" i="1"/>
  <c r="AE1092" i="1" s="1"/>
  <c r="AD1212" i="1"/>
  <c r="AE1212" i="1" s="1"/>
  <c r="AD1816" i="1"/>
  <c r="AE1816" i="1" s="1"/>
  <c r="AD18" i="1"/>
  <c r="AE18" i="1" s="1"/>
  <c r="AD1064" i="1"/>
  <c r="AE1064" i="1" s="1"/>
  <c r="AD459" i="1"/>
  <c r="AE459" i="1" s="1"/>
  <c r="AD1431" i="1"/>
  <c r="AE1431" i="1" s="1"/>
  <c r="AD463" i="1"/>
  <c r="AE463" i="1" s="1"/>
  <c r="AD1389" i="1"/>
  <c r="AE1389" i="1" s="1"/>
  <c r="AD408" i="1"/>
  <c r="AE408" i="1" s="1"/>
  <c r="AD1323" i="1"/>
  <c r="AE1323" i="1" s="1"/>
  <c r="AD438" i="1"/>
  <c r="AE438" i="1" s="1"/>
  <c r="AD984" i="1"/>
  <c r="AE984" i="1" s="1"/>
  <c r="AD2130" i="1"/>
  <c r="AE2130" i="1" s="1"/>
  <c r="AD143" i="1"/>
  <c r="AE143" i="1" s="1"/>
  <c r="AD912" i="1"/>
  <c r="AE912" i="1" s="1"/>
  <c r="AD206" i="1"/>
  <c r="AE206" i="1" s="1"/>
  <c r="AD2009" i="1"/>
  <c r="AE2009" i="1" s="1"/>
  <c r="AD1610" i="1"/>
  <c r="AE1610" i="1" s="1"/>
  <c r="AD1650" i="1"/>
  <c r="AE1650" i="1" s="1"/>
  <c r="AD1683" i="1"/>
  <c r="AE1683" i="1" s="1"/>
  <c r="AD779" i="1"/>
  <c r="AE779" i="1" s="1"/>
  <c r="AD1618" i="1"/>
  <c r="AE1618" i="1" s="1"/>
  <c r="AD626" i="1"/>
  <c r="AE626" i="1" s="1"/>
  <c r="AD169" i="1"/>
  <c r="AE169" i="1" s="1"/>
  <c r="AD396" i="1"/>
  <c r="AE396" i="1" s="1"/>
  <c r="AD1364" i="1"/>
  <c r="AE1364" i="1" s="1"/>
  <c r="AD543" i="1"/>
  <c r="AE543" i="1" s="1"/>
  <c r="AD817" i="1"/>
  <c r="AE817" i="1" s="1"/>
  <c r="AD1611" i="1"/>
  <c r="AE1611" i="1" s="1"/>
  <c r="AD1993" i="1"/>
  <c r="AE1993" i="1" s="1"/>
  <c r="AD1537" i="1"/>
  <c r="AE1537" i="1" s="1"/>
  <c r="AD2057" i="1"/>
  <c r="AE2057" i="1" s="1"/>
  <c r="AD74" i="1"/>
  <c r="AE74" i="1" s="1"/>
  <c r="AD710" i="1"/>
  <c r="AE710" i="1" s="1"/>
  <c r="AD891" i="1"/>
  <c r="AE891" i="1" s="1"/>
  <c r="AD2021" i="1"/>
  <c r="AE2021" i="1" s="1"/>
  <c r="AD1095" i="1"/>
  <c r="AE1095" i="1" s="1"/>
  <c r="AD1060" i="1"/>
  <c r="AE1060" i="1" s="1"/>
  <c r="AD1434" i="1"/>
  <c r="AE1434" i="1" s="1"/>
  <c r="AD492" i="1"/>
  <c r="AE492" i="1" s="1"/>
  <c r="AD471" i="1"/>
  <c r="AE471" i="1" s="1"/>
  <c r="AD71" i="1"/>
  <c r="AE71" i="1" s="1"/>
  <c r="AD397" i="1"/>
  <c r="AE397" i="1" s="1"/>
  <c r="AD1652" i="1"/>
  <c r="AE1652" i="1" s="1"/>
  <c r="AD1700" i="1"/>
  <c r="AE1700" i="1" s="1"/>
  <c r="AD1055" i="1"/>
  <c r="AE1055" i="1" s="1"/>
  <c r="AD583" i="1"/>
  <c r="AE583" i="1" s="1"/>
  <c r="AD1209" i="1"/>
  <c r="AE1209" i="1" s="1"/>
  <c r="AD1076" i="1"/>
  <c r="AE1076" i="1" s="1"/>
  <c r="AD1513" i="1"/>
  <c r="AE1513" i="1" s="1"/>
  <c r="AD1794" i="1"/>
  <c r="AE1794" i="1" s="1"/>
  <c r="AD205" i="1"/>
  <c r="AE205" i="1" s="1"/>
  <c r="AD1072" i="1"/>
  <c r="AE1072" i="1" s="1"/>
  <c r="AD1114" i="1"/>
  <c r="AE1114" i="1" s="1"/>
  <c r="AD2125" i="1"/>
  <c r="AE2125" i="1" s="1"/>
  <c r="AD21" i="1"/>
  <c r="AE21" i="1" s="1"/>
  <c r="AD681" i="1"/>
  <c r="AE681" i="1" s="1"/>
  <c r="AD311" i="1"/>
  <c r="AE311" i="1" s="1"/>
  <c r="AD569" i="1"/>
  <c r="AE569" i="1" s="1"/>
  <c r="AD955" i="1"/>
  <c r="AE955" i="1" s="1"/>
  <c r="AD366" i="1"/>
  <c r="AE366" i="1" s="1"/>
  <c r="AD1123" i="1"/>
  <c r="AE1123" i="1" s="1"/>
  <c r="AD193" i="1"/>
  <c r="AE193" i="1" s="1"/>
  <c r="AD1807" i="1"/>
  <c r="AE1807" i="1" s="1"/>
  <c r="AD2051" i="1"/>
  <c r="AE2051" i="1" s="1"/>
  <c r="AD93" i="1"/>
  <c r="AE93" i="1" s="1"/>
  <c r="AD765" i="1"/>
  <c r="AE765" i="1" s="1"/>
  <c r="AD64" i="1"/>
  <c r="AE64" i="1" s="1"/>
  <c r="AD1835" i="1"/>
  <c r="AE1835" i="1" s="1"/>
  <c r="AD181" i="1"/>
  <c r="AE181" i="1" s="1"/>
  <c r="AD1536" i="1"/>
  <c r="AE1536" i="1" s="1"/>
  <c r="AD1004" i="1"/>
  <c r="AE1004" i="1" s="1"/>
  <c r="AD2066" i="1"/>
  <c r="AE2066" i="1" s="1"/>
  <c r="AD1398" i="1"/>
  <c r="AE1398" i="1" s="1"/>
  <c r="AD1987" i="1"/>
  <c r="AE1987" i="1" s="1"/>
  <c r="AD2040" i="1"/>
  <c r="AE2040" i="1" s="1"/>
  <c r="AD1233" i="1"/>
  <c r="AE1233" i="1" s="1"/>
  <c r="AD892" i="1"/>
  <c r="AE892" i="1" s="1"/>
  <c r="AD1712" i="1"/>
  <c r="AE1712" i="1" s="1"/>
  <c r="AD1565" i="1"/>
  <c r="AE1565" i="1" s="1"/>
  <c r="AD1497" i="1"/>
  <c r="AE1497" i="1" s="1"/>
  <c r="AD1033" i="1"/>
  <c r="AE1033" i="1" s="1"/>
  <c r="AD1012" i="1"/>
  <c r="AE1012" i="1" s="1"/>
  <c r="AD1353" i="1"/>
  <c r="AE1353" i="1" s="1"/>
  <c r="AD677" i="1"/>
  <c r="AE677" i="1" s="1"/>
  <c r="AD2110" i="1"/>
  <c r="AE2110" i="1" s="1"/>
  <c r="AD16" i="1"/>
  <c r="AE16" i="1" s="1"/>
  <c r="AD1951" i="1"/>
  <c r="AE1951" i="1" s="1"/>
  <c r="AD1731" i="1"/>
  <c r="AE1731" i="1" s="1"/>
  <c r="AD2115" i="1"/>
  <c r="AE2115" i="1" s="1"/>
  <c r="AD980" i="1"/>
  <c r="AE980" i="1" s="1"/>
  <c r="AD122" i="1"/>
  <c r="AE122" i="1" s="1"/>
  <c r="AD17" i="1"/>
  <c r="AE17" i="1" s="1"/>
  <c r="AD371" i="1"/>
  <c r="AE371" i="1" s="1"/>
  <c r="AD1861" i="1"/>
  <c r="AE1861" i="1" s="1"/>
  <c r="AD1693" i="1"/>
  <c r="AE1693" i="1" s="1"/>
  <c r="AD777" i="1"/>
  <c r="AE777" i="1" s="1"/>
  <c r="AD1003" i="1"/>
  <c r="AE1003" i="1" s="1"/>
  <c r="AD2039" i="1"/>
  <c r="AE2039" i="1" s="1"/>
  <c r="AD1562" i="1"/>
  <c r="AE1562" i="1" s="1"/>
  <c r="AD1918" i="1"/>
  <c r="AE1918" i="1" s="1"/>
  <c r="AD1198" i="1"/>
  <c r="AE1198" i="1" s="1"/>
  <c r="AD1479" i="1"/>
  <c r="AE1479" i="1" s="1"/>
  <c r="AD2172" i="1"/>
  <c r="AE2172" i="1" s="1"/>
  <c r="AD226" i="1"/>
  <c r="AE226" i="1" s="1"/>
  <c r="AD436" i="1"/>
  <c r="AE436" i="1" s="1"/>
  <c r="AD906" i="1"/>
  <c r="AE906" i="1" s="1"/>
  <c r="AD6" i="1"/>
  <c r="AE6" i="1" s="1"/>
  <c r="AD1749" i="1"/>
  <c r="AE1749" i="1" s="1"/>
  <c r="AD1554" i="1"/>
  <c r="AE1554" i="1" s="1"/>
  <c r="AD1679" i="1"/>
  <c r="AE1679" i="1" s="1"/>
  <c r="AD893" i="1"/>
  <c r="AE893" i="1" s="1"/>
  <c r="AD771" i="1"/>
  <c r="AE771" i="1" s="1"/>
  <c r="AD1181" i="1"/>
  <c r="AE1181" i="1" s="1"/>
  <c r="AD290" i="1"/>
  <c r="AE290" i="1" s="1"/>
  <c r="AD881" i="1"/>
  <c r="AE881" i="1" s="1"/>
  <c r="AD1758" i="1"/>
  <c r="AE1758" i="1" s="1"/>
  <c r="AD2018" i="1"/>
  <c r="AE2018" i="1" s="1"/>
  <c r="AD220" i="1"/>
  <c r="AE220" i="1" s="1"/>
  <c r="AD978" i="1"/>
  <c r="AE978" i="1" s="1"/>
  <c r="AD101" i="1"/>
  <c r="AE101" i="1" s="1"/>
  <c r="AD1991" i="1"/>
  <c r="AE1991" i="1" s="1"/>
  <c r="AD804" i="1"/>
  <c r="AE804" i="1" s="1"/>
  <c r="AD617" i="1"/>
  <c r="AE617" i="1" s="1"/>
  <c r="AD1065" i="1"/>
  <c r="AE1065" i="1" s="1"/>
  <c r="AD1427" i="1"/>
  <c r="AE1427" i="1" s="1"/>
  <c r="AD63" i="1"/>
  <c r="AE63" i="1" s="1"/>
  <c r="AD1818" i="1"/>
  <c r="AE1818" i="1" s="1"/>
  <c r="AD1595" i="1"/>
  <c r="AE1595" i="1" s="1"/>
  <c r="AD1802" i="1"/>
  <c r="AE1802" i="1" s="1"/>
  <c r="AD1560" i="1"/>
  <c r="AE1560" i="1" s="1"/>
  <c r="AD1267" i="1"/>
  <c r="AE1267" i="1" s="1"/>
  <c r="AD1682" i="1"/>
  <c r="AE1682" i="1" s="1"/>
  <c r="AD1695" i="1"/>
  <c r="AE1695" i="1" s="1"/>
  <c r="AD78" i="1"/>
  <c r="AE78" i="1" s="1"/>
  <c r="AD1519" i="1"/>
  <c r="AE1519" i="1" s="1"/>
  <c r="AD223" i="1"/>
  <c r="AE223" i="1" s="1"/>
  <c r="AD884" i="1"/>
  <c r="AE884" i="1" s="1"/>
  <c r="AD929" i="1"/>
  <c r="AE929" i="1" s="1"/>
  <c r="AD1159" i="1"/>
  <c r="AE1159" i="1" s="1"/>
  <c r="AD2171" i="1"/>
  <c r="AE2171" i="1" s="1"/>
  <c r="AD2091" i="1"/>
  <c r="AE2091" i="1" s="1"/>
  <c r="AD1213" i="1"/>
  <c r="AE1213" i="1" s="1"/>
  <c r="AD1559" i="1"/>
  <c r="AE1559" i="1" s="1"/>
  <c r="AD41" i="1"/>
  <c r="AE41" i="1" s="1"/>
  <c r="AD414" i="1"/>
  <c r="AE414" i="1" s="1"/>
  <c r="AD1193" i="1"/>
  <c r="AE1193" i="1" s="1"/>
  <c r="AD325" i="1"/>
  <c r="AE325" i="1" s="1"/>
  <c r="AD2060" i="1"/>
  <c r="AE2060" i="1" s="1"/>
  <c r="AD735" i="1"/>
  <c r="AE735" i="1" s="1"/>
  <c r="AD643" i="1"/>
  <c r="AE643" i="1" s="1"/>
  <c r="AD495" i="1"/>
  <c r="AE495" i="1" s="1"/>
  <c r="AD165" i="1"/>
  <c r="AE165" i="1" s="1"/>
  <c r="AD861" i="1"/>
  <c r="AE861" i="1" s="1"/>
  <c r="AD1704" i="1"/>
  <c r="AE1704" i="1" s="1"/>
  <c r="AD1456" i="1"/>
  <c r="AE1456" i="1" s="1"/>
  <c r="AD462" i="1"/>
  <c r="AE462" i="1" s="1"/>
  <c r="AD870" i="1"/>
  <c r="AE870" i="1" s="1"/>
  <c r="AD642" i="1"/>
  <c r="AE642" i="1" s="1"/>
  <c r="AD598" i="1"/>
  <c r="AE598" i="1" s="1"/>
  <c r="AD149" i="1"/>
  <c r="AE149" i="1" s="1"/>
  <c r="AD641" i="1"/>
  <c r="AE641" i="1" s="1"/>
  <c r="AD848" i="1"/>
  <c r="AE848" i="1" s="1"/>
  <c r="AD682" i="1"/>
  <c r="AE682" i="1" s="1"/>
  <c r="AD1130" i="1"/>
  <c r="AE1130" i="1" s="1"/>
  <c r="AD755" i="1"/>
  <c r="AE755" i="1" s="1"/>
  <c r="AD691" i="1"/>
  <c r="AE691" i="1" s="1"/>
  <c r="AD1812" i="1"/>
  <c r="AE1812" i="1" s="1"/>
  <c r="AD734" i="1"/>
  <c r="AE734" i="1" s="1"/>
  <c r="AD136" i="1"/>
  <c r="AE136" i="1" s="1"/>
  <c r="AD561" i="1"/>
  <c r="AE561" i="1" s="1"/>
  <c r="AD1152" i="1"/>
  <c r="AE1152" i="1" s="1"/>
  <c r="AD618" i="1"/>
  <c r="AE618" i="1" s="1"/>
  <c r="AD1335" i="1"/>
  <c r="AE1335" i="1" s="1"/>
  <c r="AD1097" i="1"/>
  <c r="AE1097" i="1" s="1"/>
  <c r="AD1098" i="1"/>
  <c r="AE1098" i="1" s="1"/>
  <c r="AD1713" i="1"/>
  <c r="AE1713" i="1" s="1"/>
  <c r="AD2085" i="1"/>
  <c r="AE2085" i="1" s="1"/>
  <c r="AD839" i="1"/>
  <c r="AE839" i="1" s="1"/>
  <c r="AD2105" i="1"/>
  <c r="AE2105" i="1" s="1"/>
  <c r="AD797" i="1"/>
  <c r="AE797" i="1" s="1"/>
  <c r="AD69" i="1"/>
  <c r="AE69" i="1" s="1"/>
  <c r="AD1580" i="1"/>
  <c r="AE1580" i="1" s="1"/>
  <c r="AD1406" i="1"/>
  <c r="AE1406" i="1" s="1"/>
  <c r="AD409" i="1"/>
  <c r="AE409" i="1" s="1"/>
  <c r="AD110" i="1"/>
  <c r="AE110" i="1" s="1"/>
  <c r="AD327" i="1"/>
  <c r="AE327" i="1" s="1"/>
  <c r="AD671" i="1"/>
  <c r="AE671" i="1" s="1"/>
  <c r="AD1457" i="1"/>
  <c r="AE1457" i="1" s="1"/>
  <c r="AD1281" i="1"/>
  <c r="AE1281" i="1" s="1"/>
  <c r="AD1390" i="1"/>
  <c r="AE1390" i="1" s="1"/>
  <c r="AD1992" i="1"/>
  <c r="AE1992" i="1" s="1"/>
  <c r="AD1663" i="1"/>
  <c r="AE1663" i="1" s="1"/>
  <c r="AD2147" i="1"/>
  <c r="AE2147" i="1" s="1"/>
  <c r="AD2022" i="1"/>
  <c r="AE2022" i="1" s="1"/>
  <c r="AD1248" i="1"/>
  <c r="AE1248" i="1" s="1"/>
  <c r="AD1196" i="1"/>
  <c r="AE1196" i="1" s="1"/>
  <c r="AD1858" i="1"/>
  <c r="AE1858" i="1" s="1"/>
  <c r="AD505" i="1"/>
  <c r="AE505" i="1" s="1"/>
  <c r="AD1723" i="1"/>
  <c r="AE1723" i="1" s="1"/>
  <c r="AD364" i="1"/>
  <c r="AE364" i="1" s="1"/>
  <c r="AD387" i="1"/>
  <c r="AE387" i="1" s="1"/>
  <c r="AD2096" i="1"/>
  <c r="AE2096" i="1" s="1"/>
  <c r="AD1724" i="1"/>
  <c r="AE1724" i="1" s="1"/>
  <c r="AD458" i="1"/>
  <c r="AE458" i="1" s="1"/>
  <c r="AD1058" i="1"/>
  <c r="AE1058" i="1" s="1"/>
  <c r="AD2108" i="1"/>
  <c r="AE2108" i="1" s="1"/>
  <c r="AD2175" i="1"/>
  <c r="AE2175" i="1" s="1"/>
  <c r="AD724" i="1"/>
  <c r="AE724" i="1" s="1"/>
  <c r="AD2170" i="1"/>
  <c r="AE2170" i="1" s="1"/>
  <c r="AD400" i="1"/>
  <c r="AE400" i="1" s="1"/>
  <c r="AD841" i="1"/>
  <c r="AE841" i="1" s="1"/>
  <c r="AD1367" i="1"/>
  <c r="AE1367" i="1" s="1"/>
  <c r="AD1142" i="1"/>
  <c r="AE1142" i="1" s="1"/>
  <c r="AD945" i="1"/>
  <c r="AE945" i="1" s="1"/>
  <c r="AD464" i="1"/>
  <c r="AE464" i="1" s="1"/>
  <c r="AD1400" i="1"/>
  <c r="AE1400" i="1" s="1"/>
  <c r="AD1336" i="1"/>
  <c r="AE1336" i="1" s="1"/>
  <c r="AD1641" i="1"/>
  <c r="AE1641" i="1" s="1"/>
  <c r="AD746" i="1"/>
  <c r="AE746" i="1" s="1"/>
  <c r="AD124" i="1"/>
  <c r="AE124" i="1" s="1"/>
  <c r="AD281" i="1"/>
  <c r="AE281" i="1" s="1"/>
  <c r="AD741" i="1"/>
  <c r="AE741" i="1" s="1"/>
  <c r="AD829" i="1"/>
  <c r="AE829" i="1" s="1"/>
  <c r="AD1852" i="1"/>
  <c r="AE1852" i="1" s="1"/>
  <c r="AD998" i="1"/>
  <c r="AE998" i="1" s="1"/>
  <c r="AD705" i="1"/>
  <c r="AE705" i="1" s="1"/>
  <c r="AD288" i="1"/>
  <c r="AE288" i="1" s="1"/>
  <c r="AD1906" i="1"/>
  <c r="AE1906" i="1" s="1"/>
  <c r="AD163" i="1"/>
  <c r="AE163" i="1" s="1"/>
  <c r="AD723" i="1"/>
  <c r="AE723" i="1" s="1"/>
  <c r="AD1696" i="1"/>
  <c r="AE1696" i="1" s="1"/>
  <c r="AD1658" i="1"/>
  <c r="AE1658" i="1" s="1"/>
  <c r="AD14" i="1"/>
  <c r="AE14" i="1" s="1"/>
  <c r="AD1093" i="1"/>
  <c r="AE1093" i="1" s="1"/>
  <c r="AD985" i="1"/>
  <c r="AE985" i="1" s="1"/>
  <c r="AD1543" i="1"/>
  <c r="AE1543" i="1" s="1"/>
  <c r="AD1026" i="1"/>
  <c r="AE1026" i="1" s="1"/>
  <c r="AD62" i="1"/>
  <c r="AE62" i="1" s="1"/>
  <c r="AD2173" i="1"/>
  <c r="AE2173" i="1" s="1"/>
  <c r="AD146" i="1"/>
  <c r="AE146" i="1" s="1"/>
  <c r="AD1512" i="1"/>
  <c r="AE1512" i="1" s="1"/>
  <c r="AD792" i="1"/>
  <c r="AE792" i="1" s="1"/>
  <c r="AD286" i="1"/>
  <c r="AE286" i="1" s="1"/>
  <c r="AD2075" i="1"/>
  <c r="AE2075" i="1" s="1"/>
  <c r="AD1582" i="1"/>
  <c r="AE1582" i="1" s="1"/>
  <c r="AD1674" i="1"/>
  <c r="AE1674" i="1" s="1"/>
  <c r="AD1430" i="1"/>
  <c r="AE1430" i="1" s="1"/>
  <c r="AD534" i="1"/>
  <c r="AE534" i="1" s="1"/>
  <c r="AD1670" i="1"/>
  <c r="AE1670" i="1" s="1"/>
  <c r="AD1451" i="1"/>
  <c r="AE1451" i="1" s="1"/>
  <c r="AD1226" i="1"/>
  <c r="AE1226" i="1" s="1"/>
  <c r="AD1259" i="1"/>
  <c r="AE1259" i="1" s="1"/>
  <c r="AD1708" i="1"/>
  <c r="AE1708" i="1" s="1"/>
  <c r="AD1057" i="1"/>
  <c r="AE1057" i="1" s="1"/>
  <c r="AD44" i="1"/>
  <c r="AE44" i="1" s="1"/>
  <c r="AD1062" i="1"/>
  <c r="AE1062" i="1" s="1"/>
  <c r="AD1174" i="1"/>
  <c r="AE1174" i="1" s="1"/>
  <c r="AD687" i="1"/>
  <c r="AE687" i="1" s="1"/>
  <c r="AD29" i="1"/>
  <c r="AE29" i="1" s="1"/>
  <c r="AD1948" i="1"/>
  <c r="AE1948" i="1" s="1"/>
  <c r="AD1118" i="1"/>
  <c r="AE1118" i="1" s="1"/>
  <c r="AD568" i="1"/>
  <c r="AE568" i="1" s="1"/>
  <c r="AD936" i="1"/>
  <c r="AE936" i="1" s="1"/>
  <c r="AD125" i="1"/>
  <c r="AE125" i="1" s="1"/>
  <c r="AD1134" i="1"/>
  <c r="AE1134" i="1" s="1"/>
  <c r="AD2043" i="1"/>
  <c r="AE2043" i="1" s="1"/>
  <c r="AD331" i="1"/>
  <c r="AE331" i="1" s="1"/>
  <c r="AD1523" i="1"/>
  <c r="AE1523" i="1" s="1"/>
  <c r="AD1850" i="1"/>
  <c r="AE1850" i="1" s="1"/>
  <c r="AD733" i="1"/>
  <c r="AE733" i="1" s="1"/>
  <c r="AD1739" i="1"/>
  <c r="AE1739" i="1" s="1"/>
  <c r="AD1750" i="1"/>
  <c r="AE1750" i="1" s="1"/>
  <c r="AD1602" i="1"/>
  <c r="AE1602" i="1" s="1"/>
  <c r="AD7" i="1"/>
  <c r="AE7" i="1" s="1"/>
  <c r="AD15" i="1"/>
  <c r="AE15" i="1" s="1"/>
  <c r="AD1617" i="1"/>
  <c r="AE1617" i="1" s="1"/>
  <c r="AD1011" i="1"/>
  <c r="AE1011" i="1" s="1"/>
  <c r="AD2024" i="1"/>
  <c r="AE2024" i="1" s="1"/>
  <c r="AD1429" i="1"/>
  <c r="AE1429" i="1" s="1"/>
  <c r="AD97" i="1"/>
  <c r="AE97" i="1" s="1"/>
  <c r="AD1797" i="1"/>
  <c r="AE1797" i="1" s="1"/>
  <c r="AD1899" i="1"/>
  <c r="AE1899" i="1" s="1"/>
  <c r="AD1730" i="1"/>
  <c r="AE1730" i="1" s="1"/>
  <c r="AD1035" i="1"/>
  <c r="AE1035" i="1" s="1"/>
  <c r="AD335" i="1"/>
  <c r="AE335" i="1" s="1"/>
  <c r="AD1691" i="1"/>
  <c r="AE1691" i="1" s="1"/>
  <c r="AD187" i="1"/>
  <c r="AE187" i="1" s="1"/>
  <c r="AD1636" i="1"/>
  <c r="AE1636" i="1" s="1"/>
  <c r="AD485" i="1"/>
  <c r="AE485" i="1" s="1"/>
  <c r="AD156" i="1"/>
  <c r="AE156" i="1" s="1"/>
  <c r="AD406" i="1"/>
  <c r="AE406" i="1" s="1"/>
  <c r="AD1013" i="1"/>
  <c r="AE1013" i="1" s="1"/>
  <c r="AD1755" i="1"/>
  <c r="AE1755" i="1" s="1"/>
  <c r="AD1208" i="1"/>
  <c r="AE1208" i="1" s="1"/>
  <c r="AD1207" i="1"/>
  <c r="AE1207" i="1" s="1"/>
  <c r="AD992" i="1"/>
  <c r="AE992" i="1" s="1"/>
  <c r="AD388" i="1"/>
  <c r="AE388" i="1" s="1"/>
  <c r="AD1738" i="1"/>
  <c r="AE1738" i="1" s="1"/>
  <c r="AD1826" i="1"/>
  <c r="AE1826" i="1" s="1"/>
  <c r="AD532" i="1"/>
  <c r="AE532" i="1" s="1"/>
  <c r="AD2014" i="1"/>
  <c r="AE2014" i="1" s="1"/>
  <c r="AD690" i="1"/>
  <c r="AE690" i="1" s="1"/>
  <c r="AD401" i="1"/>
  <c r="AE401" i="1" s="1"/>
  <c r="AD427" i="1"/>
  <c r="AE427" i="1" s="1"/>
  <c r="AD570" i="1"/>
  <c r="AE570" i="1" s="1"/>
  <c r="AD1153" i="1"/>
  <c r="AE1153" i="1" s="1"/>
  <c r="AD323" i="1"/>
  <c r="AE323" i="1" s="1"/>
  <c r="AD1866" i="1"/>
  <c r="AE1866" i="1" s="1"/>
  <c r="AD1574" i="1"/>
  <c r="AE1574" i="1" s="1"/>
  <c r="AD487" i="1"/>
  <c r="AE487" i="1" s="1"/>
  <c r="AD711" i="1"/>
  <c r="AE711" i="1" s="1"/>
  <c r="AD172" i="1"/>
  <c r="AE172" i="1" s="1"/>
  <c r="AD932" i="1"/>
  <c r="AE932" i="1" s="1"/>
  <c r="AD254" i="1"/>
  <c r="AE254" i="1" s="1"/>
  <c r="AD1068" i="1"/>
  <c r="AE1068" i="1" s="1"/>
  <c r="AD1874" i="1"/>
  <c r="AE1874" i="1" s="1"/>
  <c r="AD531" i="1"/>
  <c r="AE531" i="1" s="1"/>
  <c r="AD1841" i="1"/>
  <c r="AE1841" i="1" s="1"/>
  <c r="AD1620" i="1"/>
  <c r="AE1620" i="1" s="1"/>
  <c r="AD1828" i="1"/>
  <c r="AE1828" i="1" s="1"/>
  <c r="AD526" i="1"/>
  <c r="AE526" i="1" s="1"/>
  <c r="AD362" i="1"/>
  <c r="AE362" i="1" s="1"/>
  <c r="AD1495" i="1"/>
  <c r="AE1495" i="1" s="1"/>
  <c r="AD564" i="1"/>
  <c r="AE564" i="1" s="1"/>
  <c r="AD25" i="1"/>
  <c r="AE25" i="1" s="1"/>
  <c r="AD1878" i="1"/>
  <c r="AE1878" i="1" s="1"/>
  <c r="AD1975" i="1"/>
  <c r="AE1975" i="1" s="1"/>
  <c r="AD835" i="1"/>
  <c r="AE835" i="1" s="1"/>
  <c r="AD1849" i="1"/>
  <c r="AE1849" i="1" s="1"/>
  <c r="AD1304" i="1"/>
  <c r="AE1304" i="1" s="1"/>
  <c r="AD227" i="1"/>
  <c r="AE227" i="1" s="1"/>
  <c r="AD1122" i="1"/>
  <c r="AE1122" i="1" s="1"/>
  <c r="AD914" i="1"/>
  <c r="AE914" i="1" s="1"/>
  <c r="AD1720" i="1"/>
  <c r="AE1720" i="1" s="1"/>
  <c r="AD352" i="1"/>
  <c r="AE352" i="1" s="1"/>
  <c r="AD1399" i="1"/>
  <c r="AE1399" i="1" s="1"/>
  <c r="AD1968" i="1"/>
  <c r="AE1968" i="1" s="1"/>
  <c r="AD2063" i="1"/>
  <c r="AE2063" i="1" s="1"/>
  <c r="AD429" i="1"/>
  <c r="AE429" i="1" s="1"/>
  <c r="AD1401" i="1"/>
  <c r="AE1401" i="1" s="1"/>
  <c r="AD1177" i="1"/>
  <c r="AE1177" i="1" s="1"/>
  <c r="AD1086" i="1"/>
  <c r="AE1086" i="1" s="1"/>
  <c r="AD2146" i="1"/>
  <c r="AE2146" i="1" s="1"/>
  <c r="AD611" i="1"/>
  <c r="AE611" i="1" s="1"/>
  <c r="AD510" i="1"/>
  <c r="AE510" i="1" s="1"/>
  <c r="AD168" i="1"/>
  <c r="AE168" i="1" s="1"/>
  <c r="AD1547" i="1"/>
  <c r="AE1547" i="1" s="1"/>
  <c r="AD619" i="1"/>
  <c r="AE619" i="1" s="1"/>
  <c r="AD1919" i="1"/>
  <c r="AE1919" i="1" s="1"/>
  <c r="AD1924" i="1"/>
  <c r="AE1924" i="1" s="1"/>
  <c r="AD1239" i="1"/>
  <c r="AE1239" i="1" s="1"/>
  <c r="AD1977" i="1"/>
  <c r="AE1977" i="1" s="1"/>
  <c r="AD1872" i="1"/>
  <c r="AE1872" i="1" s="1"/>
  <c r="AD341" i="1"/>
  <c r="AE341" i="1" s="1"/>
  <c r="AD833" i="1"/>
  <c r="AE833" i="1" s="1"/>
  <c r="AD1010" i="1"/>
  <c r="AE1010" i="1" s="1"/>
  <c r="AD1490" i="1"/>
  <c r="AE1490" i="1" s="1"/>
  <c r="AD1907" i="1"/>
  <c r="AE1907" i="1" s="1"/>
  <c r="AD882" i="1"/>
  <c r="AE882" i="1" s="1"/>
  <c r="AD527" i="1"/>
  <c r="AE527" i="1" s="1"/>
  <c r="AD1709" i="1"/>
  <c r="AE1709" i="1" s="1"/>
  <c r="AD1107" i="1"/>
  <c r="AE1107" i="1" s="1"/>
  <c r="AD2023" i="1"/>
  <c r="AE2023" i="1" s="1"/>
  <c r="AD1546" i="1"/>
  <c r="AE1546" i="1" s="1"/>
  <c r="AD900" i="1"/>
  <c r="AE900" i="1" s="1"/>
  <c r="AD911" i="1"/>
  <c r="AE911" i="1" s="1"/>
  <c r="AD1284" i="1"/>
  <c r="AE1284" i="1" s="1"/>
  <c r="AD763" i="1"/>
  <c r="AE763" i="1" s="1"/>
  <c r="AD1864" i="1"/>
  <c r="AE1864" i="1" s="1"/>
  <c r="AD305" i="1"/>
  <c r="AE305" i="1" s="1"/>
  <c r="AD1250" i="1"/>
  <c r="AE1250" i="1" s="1"/>
  <c r="AD1054" i="1"/>
  <c r="AE1054" i="1" s="1"/>
  <c r="AD455" i="1"/>
  <c r="AE455" i="1" s="1"/>
  <c r="AD1347" i="1"/>
  <c r="AE1347" i="1" s="1"/>
  <c r="AD1920" i="1"/>
  <c r="AE1920" i="1" s="1"/>
  <c r="AD1500" i="1"/>
  <c r="AE1500" i="1" s="1"/>
  <c r="AD1269" i="1"/>
  <c r="AE1269" i="1" s="1"/>
  <c r="AD1376" i="1"/>
  <c r="AE1376" i="1" s="1"/>
  <c r="AD289" i="1"/>
  <c r="AE289" i="1" s="1"/>
  <c r="AD2070" i="1"/>
  <c r="AE2070" i="1" s="1"/>
  <c r="AD814" i="1"/>
  <c r="AE814" i="1" s="1"/>
  <c r="AD656" i="1"/>
  <c r="AE656" i="1" s="1"/>
  <c r="AD1443" i="1"/>
  <c r="AE1443" i="1" s="1"/>
  <c r="AD1503" i="1"/>
  <c r="AE1503" i="1" s="1"/>
  <c r="AD36" i="1"/>
  <c r="AE36" i="1" s="1"/>
  <c r="AD2093" i="1"/>
  <c r="AE2093" i="1" s="1"/>
  <c r="AD1178" i="1"/>
  <c r="AE1178" i="1" s="1"/>
  <c r="AD766" i="1"/>
  <c r="AE766" i="1" s="1"/>
  <c r="AD1651" i="1"/>
  <c r="AE1651" i="1" s="1"/>
  <c r="AD376" i="1"/>
  <c r="AE376" i="1" s="1"/>
  <c r="AD1983" i="1"/>
  <c r="AE1983" i="1" s="1"/>
  <c r="AD349" i="1"/>
  <c r="AE349" i="1" s="1"/>
  <c r="AD714" i="1"/>
  <c r="AE714" i="1" s="1"/>
  <c r="AD98" i="1"/>
  <c r="AE98" i="1" s="1"/>
  <c r="AD482" i="1"/>
  <c r="AE482" i="1" s="1"/>
  <c r="AD750" i="1"/>
  <c r="AE750" i="1" s="1"/>
  <c r="AD1395" i="1"/>
  <c r="AE1395" i="1" s="1"/>
  <c r="AD1969" i="1"/>
  <c r="AE1969" i="1" s="1"/>
  <c r="AD405" i="1"/>
  <c r="AE405" i="1" s="1"/>
  <c r="AD1510" i="1"/>
  <c r="AE1510" i="1" s="1"/>
  <c r="AD1386" i="1"/>
  <c r="AE1386" i="1" s="1"/>
  <c r="AD1588" i="1"/>
  <c r="AE1588" i="1" s="1"/>
  <c r="AD2137" i="1"/>
  <c r="AE2137" i="1" s="1"/>
  <c r="AD448" i="1"/>
  <c r="AE448" i="1" s="1"/>
  <c r="AD346" i="1"/>
  <c r="AE346" i="1" s="1"/>
  <c r="AD669" i="1"/>
  <c r="AE669" i="1" s="1"/>
  <c r="AD490" i="1"/>
  <c r="AE490" i="1" s="1"/>
  <c r="AD601" i="1"/>
  <c r="AE601" i="1" s="1"/>
  <c r="AD1867" i="1"/>
  <c r="AE1867" i="1" s="1"/>
  <c r="AD342" i="1"/>
  <c r="AE342" i="1" s="1"/>
  <c r="AD1121" i="1"/>
  <c r="AE1121" i="1" s="1"/>
  <c r="AD2165" i="1"/>
  <c r="AE2165" i="1" s="1"/>
  <c r="AD20" i="1"/>
  <c r="AE20" i="1" s="1"/>
  <c r="AD1954" i="1"/>
  <c r="AE1954" i="1" s="1"/>
  <c r="AD1162" i="1"/>
  <c r="AE1162" i="1" s="1"/>
  <c r="AD1438" i="1"/>
  <c r="AE1438" i="1" s="1"/>
  <c r="AD1938" i="1"/>
  <c r="AE1938" i="1" s="1"/>
  <c r="AD1697" i="1"/>
  <c r="AE1697" i="1" s="1"/>
  <c r="AD1249" i="1"/>
  <c r="AE1249" i="1" s="1"/>
  <c r="AD808" i="1"/>
  <c r="AE808" i="1" s="1"/>
  <c r="AD784" i="1"/>
  <c r="AE784" i="1" s="1"/>
  <c r="AD1901" i="1"/>
  <c r="AE1901" i="1" s="1"/>
  <c r="AD194" i="1"/>
  <c r="AE194" i="1" s="1"/>
  <c r="AD416" i="1"/>
  <c r="AE416" i="1" s="1"/>
  <c r="AD292" i="1"/>
  <c r="AE292" i="1" s="1"/>
  <c r="AD1921" i="1"/>
  <c r="AE1921" i="1" s="1"/>
  <c r="AD105" i="1"/>
  <c r="AE105" i="1" s="1"/>
  <c r="AD109" i="1"/>
  <c r="AE109" i="1" s="1"/>
  <c r="AD1946" i="1"/>
  <c r="AE1946" i="1" s="1"/>
  <c r="AD1240" i="1"/>
  <c r="AE1240" i="1" s="1"/>
  <c r="AD726" i="1"/>
  <c r="AE726" i="1" s="1"/>
  <c r="AD904" i="1"/>
  <c r="AE904" i="1" s="1"/>
  <c r="AD304" i="1"/>
  <c r="AE304" i="1" s="1"/>
  <c r="AD210" i="1"/>
  <c r="AE210" i="1" s="1"/>
  <c r="AD1847" i="1"/>
  <c r="AE1847" i="1" s="1"/>
  <c r="AD1108" i="1"/>
  <c r="AE1108" i="1" s="1"/>
  <c r="AD787" i="1"/>
  <c r="AE787" i="1" s="1"/>
  <c r="AD655" i="1"/>
  <c r="AE655" i="1" s="1"/>
  <c r="AD1800" i="1"/>
  <c r="AE1800" i="1" s="1"/>
  <c r="AD1851" i="1"/>
  <c r="AE1851" i="1" s="1"/>
  <c r="AD783" i="1"/>
  <c r="AE783" i="1" s="1"/>
  <c r="AD1823" i="1"/>
  <c r="AE1823" i="1" s="1"/>
  <c r="AD1194" i="1"/>
  <c r="AE1194" i="1" s="1"/>
  <c r="AD1706" i="1"/>
  <c r="AE1706" i="1" s="1"/>
  <c r="AD1070" i="1"/>
  <c r="AE1070" i="1" s="1"/>
  <c r="AD141" i="1"/>
  <c r="AE141" i="1" s="1"/>
  <c r="AD1746" i="1"/>
  <c r="AE1746" i="1" s="1"/>
  <c r="AD2062" i="1"/>
  <c r="AE2062" i="1" s="1"/>
  <c r="AD1437" i="1"/>
  <c r="AE1437" i="1" s="1"/>
  <c r="AD1333" i="1"/>
  <c r="AE1333" i="1" s="1"/>
  <c r="AD2025" i="1"/>
  <c r="AE2025" i="1" s="1"/>
  <c r="AD1635" i="1"/>
  <c r="AE1635" i="1" s="1"/>
  <c r="AD994" i="1"/>
  <c r="AE994" i="1" s="1"/>
  <c r="AD1999" i="1"/>
  <c r="AE1999" i="1" s="1"/>
  <c r="AD1945" i="1"/>
  <c r="AE1945" i="1" s="1"/>
  <c r="AD1984" i="1"/>
  <c r="AE1984" i="1" s="1"/>
  <c r="AD732" i="1"/>
  <c r="AE732" i="1" s="1"/>
  <c r="AD674" i="1"/>
  <c r="AE674" i="1" s="1"/>
  <c r="AD365" i="1"/>
  <c r="AE365" i="1" s="1"/>
  <c r="AD45" i="1"/>
  <c r="AE45" i="1" s="1"/>
  <c r="AD957" i="1"/>
  <c r="AE957" i="1" s="1"/>
  <c r="AD593" i="1"/>
  <c r="AE593" i="1" s="1"/>
  <c r="AD2067" i="1"/>
  <c r="AE2067" i="1" s="1"/>
  <c r="AD373" i="1"/>
  <c r="AE373" i="1" s="1"/>
  <c r="AD370" i="1"/>
  <c r="AE370" i="1" s="1"/>
  <c r="AD1842" i="1"/>
  <c r="AE1842" i="1" s="1"/>
  <c r="AD1839" i="1"/>
  <c r="AE1839" i="1" s="1"/>
  <c r="AD672" i="1"/>
  <c r="AE672" i="1" s="1"/>
  <c r="AD2008" i="1"/>
  <c r="AE2008" i="1" s="1"/>
  <c r="AD2176" i="1"/>
  <c r="AE2176" i="1" s="1"/>
  <c r="AD1966" i="1"/>
  <c r="AE1966" i="1" s="1"/>
  <c r="AD1202" i="1"/>
  <c r="AE1202" i="1" s="1"/>
  <c r="AD827" i="1"/>
  <c r="AE827" i="1" s="1"/>
  <c r="AD789" i="1"/>
  <c r="AE789" i="1" s="1"/>
  <c r="AD70" i="1"/>
  <c r="AE70" i="1" s="1"/>
  <c r="AD2041" i="1"/>
  <c r="AE2041" i="1" s="1"/>
  <c r="AD1078" i="1"/>
  <c r="AE1078" i="1" s="1"/>
  <c r="AD261" i="1"/>
  <c r="AE261" i="1" s="1"/>
  <c r="AD1486" i="1"/>
  <c r="AE1486" i="1" s="1"/>
  <c r="AD878" i="1"/>
  <c r="AE878" i="1" s="1"/>
  <c r="AD533" i="1"/>
  <c r="AE533" i="1" s="1"/>
  <c r="AD1423" i="1"/>
  <c r="AE1423" i="1" s="1"/>
  <c r="AD144" i="1"/>
  <c r="AE144" i="1" s="1"/>
  <c r="AD1982" i="1"/>
  <c r="AE1982" i="1" s="1"/>
  <c r="AD567" i="1"/>
  <c r="AE567" i="1" s="1"/>
  <c r="AD1557" i="1"/>
  <c r="AE1557" i="1" s="1"/>
  <c r="AD1141" i="1"/>
  <c r="AE1141" i="1" s="1"/>
  <c r="AD2015" i="1"/>
  <c r="AE2015" i="1" s="1"/>
  <c r="AD1283" i="1"/>
  <c r="AE1283" i="1" s="1"/>
  <c r="AD1953" i="1"/>
  <c r="AE1953" i="1" s="1"/>
  <c r="AD357" i="1"/>
  <c r="AE357" i="1" s="1"/>
  <c r="AD1144" i="1"/>
  <c r="AE1144" i="1" s="1"/>
  <c r="AD407" i="1"/>
  <c r="AE407" i="1" s="1"/>
  <c r="AD2029" i="1"/>
  <c r="AE2029" i="1" s="1"/>
  <c r="AD1445" i="1"/>
  <c r="AE1445" i="1" s="1"/>
  <c r="AD225" i="1"/>
  <c r="AE225" i="1" s="1"/>
  <c r="AD1214" i="1"/>
  <c r="AE1214" i="1" s="1"/>
  <c r="AD2065" i="1"/>
  <c r="AE2065" i="1" s="1"/>
  <c r="AD2132" i="1"/>
  <c r="AE2132" i="1" s="1"/>
  <c r="AD1666" i="1"/>
  <c r="AE1666" i="1" s="1"/>
  <c r="AD1016" i="1"/>
  <c r="AE1016" i="1" s="1"/>
  <c r="AD1829" i="1"/>
  <c r="AE1829" i="1" s="1"/>
  <c r="AD31" i="1"/>
  <c r="AE31" i="1" s="1"/>
  <c r="AD1383" i="1"/>
  <c r="AE1383" i="1" s="1"/>
  <c r="AD1428" i="1"/>
  <c r="AE1428" i="1" s="1"/>
  <c r="AD605" i="1"/>
  <c r="AE605" i="1" s="1"/>
  <c r="AD2117" i="1"/>
  <c r="AE2117" i="1" s="1"/>
  <c r="AD1412" i="1"/>
  <c r="AE1412" i="1" s="1"/>
  <c r="AD1838" i="1"/>
  <c r="AE1838" i="1" s="1"/>
  <c r="AD1722" i="1"/>
  <c r="AE1722" i="1" s="1"/>
  <c r="AD211" i="1"/>
  <c r="AE211" i="1" s="1"/>
  <c r="AD299" i="1"/>
  <c r="AE299" i="1" s="1"/>
  <c r="AD1912" i="1"/>
  <c r="AE1912" i="1" s="1"/>
  <c r="AD257" i="1"/>
  <c r="AE257" i="1" s="1"/>
  <c r="AD1563" i="1"/>
  <c r="AE1563" i="1" s="1"/>
  <c r="AD1332" i="1"/>
  <c r="AE1332" i="1" s="1"/>
  <c r="AD1426" i="1"/>
  <c r="AE1426" i="1" s="1"/>
  <c r="AD129" i="1"/>
  <c r="AE129" i="1" s="1"/>
  <c r="AD1550" i="1"/>
  <c r="AE1550" i="1" s="1"/>
  <c r="AD1692" i="1"/>
  <c r="AE1692" i="1" s="1"/>
  <c r="AD1735" i="1"/>
  <c r="AE1735" i="1" s="1"/>
  <c r="AD415" i="1"/>
  <c r="AE415" i="1" s="1"/>
  <c r="AD1810" i="1"/>
  <c r="AE1810" i="1" s="1"/>
  <c r="AD1577" i="1"/>
  <c r="AE1577" i="1" s="1"/>
  <c r="AD347" i="1"/>
  <c r="AE347" i="1" s="1"/>
  <c r="AD1976" i="1"/>
  <c r="AE1976" i="1" s="1"/>
  <c r="AD1805" i="1"/>
  <c r="AE1805" i="1" s="1"/>
  <c r="AD868" i="1"/>
  <c r="AE868" i="1" s="1"/>
  <c r="AD1884" i="1"/>
  <c r="AE1884" i="1" s="1"/>
  <c r="AD68" i="1"/>
  <c r="AE68" i="1" s="1"/>
  <c r="AD1176" i="1"/>
  <c r="AE1176" i="1" s="1"/>
  <c r="AD918" i="1"/>
  <c r="AE918" i="1" s="1"/>
  <c r="AD439" i="1"/>
  <c r="AE439" i="1" s="1"/>
  <c r="AD1183" i="1"/>
  <c r="AE1183" i="1" s="1"/>
  <c r="AD1286" i="1"/>
  <c r="AE1286" i="1" s="1"/>
  <c r="AD556" i="1"/>
  <c r="AE556" i="1" s="1"/>
  <c r="AD1767" i="1"/>
  <c r="AE1767" i="1" s="1"/>
  <c r="AD182" i="1"/>
  <c r="AE182" i="1" s="1"/>
  <c r="AD2002" i="1"/>
  <c r="AE2002" i="1" s="1"/>
  <c r="AD348" i="1"/>
  <c r="AE348" i="1" s="1"/>
  <c r="AD100" i="1"/>
  <c r="AE100" i="1" s="1"/>
  <c r="AD1806" i="1"/>
  <c r="AE1806" i="1" s="1"/>
  <c r="AD454" i="1"/>
  <c r="AE454" i="1" s="1"/>
  <c r="AD1493" i="1"/>
  <c r="AE1493" i="1" s="1"/>
  <c r="AD1950" i="1"/>
  <c r="AE1950" i="1" s="1"/>
  <c r="AD369" i="1"/>
  <c r="AE369" i="1" s="1"/>
  <c r="AD119" i="1"/>
  <c r="AE119" i="1" s="1"/>
  <c r="AD235" i="1"/>
  <c r="AE235" i="1" s="1"/>
  <c r="AD1607" i="1"/>
  <c r="AE1607" i="1" s="1"/>
  <c r="AD805" i="1"/>
  <c r="AE805" i="1" s="1"/>
  <c r="AD1069" i="1"/>
  <c r="AE1069" i="1" s="1"/>
  <c r="AD517" i="1"/>
  <c r="AE517" i="1" s="1"/>
  <c r="AD1690" i="1"/>
  <c r="AE1690" i="1" s="1"/>
  <c r="AD1830" i="1"/>
  <c r="AE1830" i="1" s="1"/>
  <c r="AD1780" i="1"/>
  <c r="AE1780" i="1" s="1"/>
  <c r="AD506" i="1"/>
  <c r="AE506" i="1" s="1"/>
  <c r="AD2047" i="1"/>
  <c r="AE2047" i="1" s="1"/>
  <c r="AD518" i="1"/>
  <c r="AE518" i="1" s="1"/>
  <c r="AD60" i="1"/>
  <c r="AE60" i="1" s="1"/>
  <c r="AD524" i="1"/>
  <c r="AE524" i="1" s="1"/>
  <c r="AD441" i="1"/>
  <c r="AE441" i="1" s="1"/>
  <c r="AD27" i="1"/>
  <c r="AE27" i="1" s="1"/>
  <c r="AD2139" i="1"/>
  <c r="AE2139" i="1" s="1"/>
  <c r="AD1282" i="1"/>
  <c r="AE1282" i="1" s="1"/>
  <c r="AD1150" i="1"/>
  <c r="AE1150" i="1" s="1"/>
  <c r="AD89" i="1"/>
  <c r="AE89" i="1" s="1"/>
  <c r="AD435" i="1"/>
  <c r="AE435" i="1" s="1"/>
  <c r="AD968" i="1"/>
  <c r="AE968" i="1" s="1"/>
  <c r="AD461" i="1"/>
  <c r="AE461" i="1" s="1"/>
  <c r="AD314" i="1"/>
  <c r="AE314" i="1" s="1"/>
  <c r="AD910" i="1"/>
  <c r="AE910" i="1" s="1"/>
  <c r="AD65" i="1"/>
  <c r="AE65" i="1" s="1"/>
  <c r="AD1911" i="1"/>
  <c r="AE1911" i="1" s="1"/>
  <c r="AD126" i="1"/>
  <c r="AE126" i="1" s="1"/>
  <c r="AD1402" i="1"/>
  <c r="AE1402" i="1" s="1"/>
  <c r="AD1845" i="1"/>
  <c r="AE1845" i="1" s="1"/>
  <c r="AD345" i="1"/>
  <c r="AE345" i="1" s="1"/>
  <c r="AD1480" i="1"/>
  <c r="AE1480" i="1" s="1"/>
  <c r="AD551" i="1"/>
  <c r="AE551" i="1" s="1"/>
  <c r="AD1598" i="1"/>
  <c r="AE1598" i="1" s="1"/>
  <c r="AD579" i="1"/>
  <c r="AE579" i="1" s="1"/>
  <c r="AD375" i="1"/>
  <c r="AE375" i="1" s="1"/>
  <c r="AD229" i="1"/>
  <c r="AE229" i="1" s="1"/>
  <c r="AD460" i="1"/>
  <c r="AE460" i="1" s="1"/>
  <c r="AD185" i="1"/>
  <c r="AE185" i="1" s="1"/>
  <c r="AD1236" i="1"/>
  <c r="AE1236" i="1" s="1"/>
  <c r="AD494" i="1"/>
  <c r="AE494" i="1" s="1"/>
  <c r="AD1898" i="1"/>
  <c r="AE1898" i="1" s="1"/>
  <c r="AD215" i="1"/>
  <c r="AE215" i="1" s="1"/>
  <c r="AD1414" i="1"/>
  <c r="AE1414" i="1" s="1"/>
  <c r="AD1061" i="1"/>
  <c r="AE1061" i="1" s="1"/>
  <c r="AD2046" i="1"/>
  <c r="AE2046" i="1" s="1"/>
  <c r="AD508" i="1"/>
  <c r="AE508" i="1" s="1"/>
  <c r="AD2061" i="1"/>
  <c r="AE2061" i="1" s="1"/>
  <c r="AD529" i="1"/>
  <c r="AE529" i="1" s="1"/>
  <c r="AD106" i="1"/>
  <c r="AE106" i="1" s="1"/>
  <c r="AD1542" i="1"/>
  <c r="AE1542" i="1" s="1"/>
  <c r="AD1246" i="1"/>
  <c r="AE1246" i="1" s="1"/>
  <c r="AD2153" i="1"/>
  <c r="AE2153" i="1" s="1"/>
  <c r="AD718" i="1"/>
  <c r="AE718" i="1" s="1"/>
  <c r="AD1873" i="1"/>
  <c r="AE1873" i="1" s="1"/>
  <c r="AD1843" i="1"/>
  <c r="AE1843" i="1" s="1"/>
  <c r="AD1643" i="1"/>
  <c r="AE1643" i="1" s="1"/>
  <c r="AD1931" i="1"/>
  <c r="AE1931" i="1" s="1"/>
  <c r="AD1686" i="1"/>
  <c r="AE1686" i="1" s="1"/>
  <c r="AD4" i="1"/>
  <c r="AE4" i="1" s="1"/>
  <c r="AD1088" i="1"/>
  <c r="AE1088" i="1" s="1"/>
  <c r="AD782" i="1"/>
  <c r="AE782" i="1" s="1"/>
  <c r="AD465" i="1"/>
  <c r="AE465" i="1" s="1"/>
  <c r="AD1645" i="1"/>
  <c r="AE1645" i="1" s="1"/>
  <c r="AD1581" i="1"/>
  <c r="AE1581" i="1" s="1"/>
  <c r="AD830" i="1"/>
  <c r="AE830" i="1" s="1"/>
  <c r="AD701" i="1"/>
  <c r="AE701" i="1" s="1"/>
  <c r="AD431" i="1"/>
  <c r="AE431" i="1" s="1"/>
  <c r="AD417" i="1"/>
  <c r="AE417" i="1" s="1"/>
  <c r="AD437" i="1"/>
  <c r="AE437" i="1" s="1"/>
  <c r="AD1687" i="1"/>
  <c r="AE1687" i="1" s="1"/>
  <c r="AD389" i="1"/>
  <c r="AE389" i="1" s="1"/>
  <c r="AD902" i="1"/>
  <c r="AE902" i="1" s="1"/>
  <c r="AD1776" i="1"/>
  <c r="AE1776" i="1" s="1"/>
  <c r="AD1080" i="1"/>
  <c r="AE1080" i="1" s="1"/>
  <c r="AD1492" i="1"/>
  <c r="AE1492" i="1" s="1"/>
  <c r="AD2135" i="1"/>
  <c r="AE2135" i="1" s="1"/>
  <c r="AD562" i="1"/>
  <c r="AE562" i="1" s="1"/>
  <c r="AD1027" i="1"/>
  <c r="AE1027" i="1" s="1"/>
  <c r="AD1745" i="1"/>
  <c r="AE1745" i="1" s="1"/>
  <c r="AD1552" i="1"/>
  <c r="AE1552" i="1" s="1"/>
  <c r="Y1043" i="1"/>
  <c r="Z1043" i="1" s="1"/>
  <c r="Y1467" i="1"/>
  <c r="Z1467" i="1" s="1"/>
  <c r="Y571" i="1"/>
  <c r="Z571" i="1" s="1"/>
  <c r="Y216" i="1"/>
  <c r="Z216" i="1" s="1"/>
  <c r="Y997" i="1"/>
  <c r="Z997" i="1" s="1"/>
  <c r="Y956" i="1"/>
  <c r="Z956" i="1" s="1"/>
  <c r="Y32" i="1"/>
  <c r="Z32" i="1" s="1"/>
  <c r="Y1138" i="1"/>
  <c r="Z1138" i="1" s="1"/>
  <c r="Y1265" i="1"/>
  <c r="Z1265" i="1" s="1"/>
  <c r="Y1985" i="1"/>
  <c r="Z1985" i="1" s="1"/>
  <c r="Y10" i="1"/>
  <c r="Z10" i="1" s="1"/>
  <c r="Y2138" i="1"/>
  <c r="Z2138" i="1" s="1"/>
  <c r="Y541" i="1"/>
  <c r="Z541" i="1" s="1"/>
  <c r="Y2088" i="1"/>
  <c r="Z2088" i="1" s="1"/>
  <c r="Y222" i="1"/>
  <c r="Z222" i="1" s="1"/>
  <c r="Y470" i="1"/>
  <c r="Z470" i="1" s="1"/>
  <c r="Y1644" i="1"/>
  <c r="Z1644" i="1" s="1"/>
  <c r="Y2136" i="1"/>
  <c r="Z2136" i="1" s="1"/>
  <c r="Y991" i="1"/>
  <c r="Z991" i="1" s="1"/>
  <c r="Y890" i="1"/>
  <c r="Z890" i="1" s="1"/>
  <c r="Y1526" i="1"/>
  <c r="Z1526" i="1" s="1"/>
  <c r="Y326" i="1"/>
  <c r="Z326" i="1" s="1"/>
  <c r="Y1237" i="1"/>
  <c r="Z1237" i="1" s="1"/>
  <c r="Y1101" i="1"/>
  <c r="Z1101" i="1" s="1"/>
  <c r="Y802" i="1"/>
  <c r="Z802" i="1" s="1"/>
  <c r="Y477" i="1"/>
  <c r="Z477" i="1" s="1"/>
  <c r="Y1369" i="1"/>
  <c r="Z1369" i="1" s="1"/>
  <c r="Y828" i="1"/>
  <c r="Z828" i="1" s="1"/>
  <c r="Y164" i="1"/>
  <c r="Z164" i="1" s="1"/>
  <c r="Y662" i="1"/>
  <c r="Z662" i="1" s="1"/>
  <c r="Y1359" i="1"/>
  <c r="Z1359" i="1" s="1"/>
  <c r="Y1324" i="1"/>
  <c r="Z1324" i="1" s="1"/>
  <c r="Y627" i="1"/>
  <c r="Z627" i="1" s="1"/>
  <c r="Y466" i="1"/>
  <c r="Z466" i="1" s="1"/>
  <c r="Y811" i="1"/>
  <c r="Z811" i="1" s="1"/>
  <c r="Y1189" i="1"/>
  <c r="Z1189" i="1" s="1"/>
  <c r="Y1941" i="1"/>
  <c r="Z1941" i="1" s="1"/>
  <c r="Y204" i="1"/>
  <c r="Z204" i="1" s="1"/>
  <c r="Y1863" i="1"/>
  <c r="Z1863" i="1" s="1"/>
  <c r="Y1967" i="1"/>
  <c r="Z1967" i="1" s="1"/>
  <c r="Y832" i="1"/>
  <c r="Z832" i="1" s="1"/>
  <c r="Y1120" i="1"/>
  <c r="Z1120" i="1" s="1"/>
  <c r="Y946" i="1"/>
  <c r="Z946" i="1" s="1"/>
  <c r="Y2114" i="1"/>
  <c r="Z2114" i="1" s="1"/>
  <c r="Y330" i="1"/>
  <c r="Z330" i="1" s="1"/>
  <c r="Y979" i="1"/>
  <c r="Z979" i="1" s="1"/>
  <c r="Y42" i="1"/>
  <c r="Z42" i="1" s="1"/>
  <c r="Y2004" i="1"/>
  <c r="Z2004" i="1" s="1"/>
  <c r="Y259" i="1"/>
  <c r="Z259" i="1" s="1"/>
  <c r="Y793" i="1"/>
  <c r="Z793" i="1" s="1"/>
  <c r="Y1814" i="1"/>
  <c r="Z1814" i="1" s="1"/>
  <c r="Y1099" i="1"/>
  <c r="Z1099" i="1" s="1"/>
  <c r="Y61" i="1"/>
  <c r="Z61" i="1" s="1"/>
  <c r="Y1329" i="1"/>
  <c r="Z1329" i="1" s="1"/>
  <c r="Y489" i="1"/>
  <c r="Z489" i="1" s="1"/>
  <c r="Y251" i="1"/>
  <c r="Z251" i="1" s="1"/>
  <c r="Y631" i="1"/>
  <c r="Z631" i="1" s="1"/>
  <c r="Y499" i="1"/>
  <c r="Z499" i="1" s="1"/>
  <c r="Y1105" i="1"/>
  <c r="Z1105" i="1" s="1"/>
  <c r="Y1728" i="1"/>
  <c r="Z1728" i="1" s="1"/>
  <c r="Y287" i="1"/>
  <c r="Z287" i="1" s="1"/>
  <c r="Y1254" i="1"/>
  <c r="Z1254" i="1" s="1"/>
  <c r="Y186" i="1"/>
  <c r="Z186" i="1" s="1"/>
  <c r="Y224" i="1"/>
  <c r="Z224" i="1" s="1"/>
  <c r="Y501" i="1"/>
  <c r="Z501" i="1" s="1"/>
  <c r="Y590" i="1"/>
  <c r="Z590" i="1" s="1"/>
  <c r="Y1648" i="1"/>
  <c r="Z1648" i="1" s="1"/>
  <c r="Y1056" i="1"/>
  <c r="Z1056" i="1" s="1"/>
  <c r="Y2141" i="1"/>
  <c r="Z2141" i="1" s="1"/>
  <c r="Y1937" i="1"/>
  <c r="Z1937" i="1" s="1"/>
  <c r="Y1274" i="1"/>
  <c r="Z1274" i="1" s="1"/>
  <c r="Y1050" i="1"/>
  <c r="Z1050" i="1" s="1"/>
  <c r="Y602" i="1"/>
  <c r="Z602" i="1" s="1"/>
  <c r="Y1848" i="1"/>
  <c r="Z1848" i="1" s="1"/>
  <c r="Y1205" i="1"/>
  <c r="Z1205" i="1" s="1"/>
  <c r="Y148" i="1"/>
  <c r="Z148" i="1" s="1"/>
  <c r="Y837" i="1"/>
  <c r="Z837" i="1" s="1"/>
  <c r="Y2016" i="1"/>
  <c r="Z2016" i="1" s="1"/>
  <c r="Y160" i="1"/>
  <c r="Z160" i="1" s="1"/>
  <c r="Y1491" i="1"/>
  <c r="Z1491" i="1" s="1"/>
  <c r="Y707" i="1"/>
  <c r="Z707" i="1" s="1"/>
  <c r="Y453" i="1"/>
  <c r="Z453" i="1" s="1"/>
  <c r="Y1792" i="1"/>
  <c r="Z1792" i="1" s="1"/>
  <c r="Y1986" i="1"/>
  <c r="Z1986" i="1" s="1"/>
  <c r="Y1128" i="1"/>
  <c r="Z1128" i="1" s="1"/>
  <c r="Y2163" i="1"/>
  <c r="Z2163" i="1" s="1"/>
  <c r="Y1125" i="1"/>
  <c r="Z1125" i="1" s="1"/>
  <c r="Y2049" i="1"/>
  <c r="Z2049" i="1" s="1"/>
  <c r="Y1475" i="1"/>
  <c r="Z1475" i="1" s="1"/>
  <c r="Y367" i="1"/>
  <c r="Z367" i="1" s="1"/>
  <c r="Y1135" i="1"/>
  <c r="Z1135" i="1" s="1"/>
  <c r="Y2116" i="1"/>
  <c r="Z2116" i="1" s="1"/>
  <c r="Y368" i="1"/>
  <c r="Z368" i="1" s="1"/>
  <c r="Y964" i="1"/>
  <c r="Z964" i="1" s="1"/>
  <c r="Y378" i="1"/>
  <c r="Z378" i="1" s="1"/>
  <c r="Y1471" i="1"/>
  <c r="Z1471" i="1" s="1"/>
  <c r="Y689" i="1"/>
  <c r="Z689" i="1" s="1"/>
  <c r="Y171" i="1"/>
  <c r="Z171" i="1" s="1"/>
  <c r="Y479" i="1"/>
  <c r="Z479" i="1" s="1"/>
  <c r="Y2005" i="1"/>
  <c r="Z2005" i="1" s="1"/>
  <c r="Y1821" i="1"/>
  <c r="Z1821" i="1" s="1"/>
  <c r="Y263" i="1"/>
  <c r="Z263" i="1" s="1"/>
  <c r="Y943" i="1"/>
  <c r="Z943" i="1" s="1"/>
  <c r="Y809" i="1"/>
  <c r="Z809" i="1" s="1"/>
  <c r="Y852" i="1"/>
  <c r="Z852" i="1" s="1"/>
  <c r="Y1156" i="1"/>
  <c r="Z1156" i="1" s="1"/>
  <c r="Y1673" i="1"/>
  <c r="Z1673" i="1" s="1"/>
  <c r="Y1590" i="1"/>
  <c r="Z1590" i="1" s="1"/>
  <c r="Y478" i="1"/>
  <c r="Z478" i="1" s="1"/>
  <c r="Y794" i="1"/>
  <c r="Z794" i="1" s="1"/>
  <c r="Y1420" i="1"/>
  <c r="Z1420" i="1" s="1"/>
  <c r="Y1698" i="1"/>
  <c r="Z1698" i="1" s="1"/>
  <c r="Y544" i="1"/>
  <c r="Z544" i="1" s="1"/>
  <c r="Y916" i="1"/>
  <c r="Z916" i="1" s="1"/>
  <c r="Y1455" i="1"/>
  <c r="Z1455" i="1" s="1"/>
  <c r="Y1827" i="1"/>
  <c r="Z1827" i="1" s="1"/>
  <c r="Y3" i="1"/>
  <c r="Z3" i="1" s="1"/>
  <c r="Y665" i="1"/>
  <c r="Z665" i="1" s="1"/>
  <c r="Y1785" i="1"/>
  <c r="Z1785" i="1" s="1"/>
  <c r="Y473" i="1"/>
  <c r="Z473" i="1" s="1"/>
  <c r="Y1714" i="1"/>
  <c r="Z1714" i="1" s="1"/>
  <c r="Y1131" i="1"/>
  <c r="Z1131" i="1" s="1"/>
  <c r="Y307" i="1"/>
  <c r="Z307" i="1" s="1"/>
  <c r="Y2143" i="1"/>
  <c r="Z2143" i="1" s="1"/>
  <c r="Y2074" i="1"/>
  <c r="Z2074" i="1" s="1"/>
  <c r="Y176" i="1"/>
  <c r="Z176" i="1" s="1"/>
  <c r="Y329" i="1"/>
  <c r="Z329" i="1" s="1"/>
  <c r="Y11" i="1"/>
  <c r="Z11" i="1" s="1"/>
  <c r="Y1522" i="1"/>
  <c r="Z1522" i="1" s="1"/>
  <c r="Y402" i="1"/>
  <c r="Z402" i="1" s="1"/>
  <c r="Y297" i="1"/>
  <c r="Z297" i="1" s="1"/>
  <c r="Y1204" i="1"/>
  <c r="Z1204" i="1" s="1"/>
  <c r="Y1294" i="1"/>
  <c r="Z1294" i="1" s="1"/>
  <c r="Y592" i="1"/>
  <c r="Z592" i="1" s="1"/>
  <c r="Y1034" i="1"/>
  <c r="Z1034" i="1" s="1"/>
  <c r="Y788" i="1"/>
  <c r="Z788" i="1" s="1"/>
  <c r="Y1465" i="1"/>
  <c r="Z1465" i="1" s="1"/>
  <c r="Y1875" i="1"/>
  <c r="Z1875" i="1" s="1"/>
  <c r="Y552" i="1"/>
  <c r="Z552" i="1" s="1"/>
  <c r="Y1446" i="1"/>
  <c r="Z1446" i="1" s="1"/>
  <c r="Y923" i="1"/>
  <c r="Z923" i="1" s="1"/>
  <c r="Y1753" i="1"/>
  <c r="Z1753" i="1" s="1"/>
  <c r="Y403" i="1"/>
  <c r="Z403" i="1" s="1"/>
  <c r="Y1514" i="1"/>
  <c r="Z1514" i="1" s="1"/>
  <c r="Y785" i="1"/>
  <c r="Z785" i="1" s="1"/>
  <c r="Y1211" i="1"/>
  <c r="Z1211" i="1" s="1"/>
  <c r="Y174" i="1"/>
  <c r="Z174" i="1" s="1"/>
  <c r="Y944" i="1"/>
  <c r="Z944" i="1" s="1"/>
  <c r="Y1038" i="1"/>
  <c r="Z1038" i="1" s="1"/>
  <c r="Y221" i="1"/>
  <c r="Z221" i="1" s="1"/>
  <c r="Y1489" i="1"/>
  <c r="Z1489" i="1" s="1"/>
  <c r="Y1182" i="1"/>
  <c r="Z1182" i="1" s="1"/>
  <c r="Y2103" i="1"/>
  <c r="Z2103" i="1" s="1"/>
  <c r="Y1624" i="1"/>
  <c r="Z1624" i="1" s="1"/>
  <c r="Y1311" i="1"/>
  <c r="Z1311" i="1" s="1"/>
  <c r="Y616" i="1"/>
  <c r="Z616" i="1" s="1"/>
  <c r="Y1990" i="1"/>
  <c r="Z1990" i="1" s="1"/>
  <c r="Y54" i="1"/>
  <c r="Z54" i="1" s="1"/>
  <c r="Y1791" i="1"/>
  <c r="Z1791" i="1" s="1"/>
  <c r="Y1306" i="1"/>
  <c r="Z1306" i="1" s="1"/>
  <c r="Y158" i="1"/>
  <c r="Z158" i="1" s="1"/>
  <c r="Y1880" i="1"/>
  <c r="Z1880" i="1" s="1"/>
  <c r="Y428" i="1"/>
  <c r="Z428" i="1" s="1"/>
  <c r="Y1972" i="1"/>
  <c r="Z1972" i="1" s="1"/>
  <c r="Y2156" i="1"/>
  <c r="Z2156" i="1" s="1"/>
  <c r="Y285" i="1"/>
  <c r="Z285" i="1" s="1"/>
  <c r="Y2077" i="1"/>
  <c r="Z2077" i="1" s="1"/>
  <c r="Y96" i="1"/>
  <c r="Z96" i="1" s="1"/>
  <c r="Y2000" i="1"/>
  <c r="Z2000" i="1" s="1"/>
  <c r="Y603" i="1"/>
  <c r="Z603" i="1" s="1"/>
  <c r="Y2111" i="1"/>
  <c r="Z2111" i="1" s="1"/>
  <c r="Y1008" i="1"/>
  <c r="Z1008" i="1" s="1"/>
  <c r="Y965" i="1"/>
  <c r="Z965" i="1" s="1"/>
  <c r="Y780" i="1"/>
  <c r="Z780" i="1" s="1"/>
  <c r="Y1528" i="1"/>
  <c r="Z1528" i="1" s="1"/>
  <c r="Y1409" i="1"/>
  <c r="Z1409" i="1" s="1"/>
  <c r="Y491" i="1"/>
  <c r="Z491" i="1" s="1"/>
  <c r="Y1124" i="1"/>
  <c r="Z1124" i="1" s="1"/>
  <c r="Y2044" i="1"/>
  <c r="Z2044" i="1" s="1"/>
  <c r="Y161" i="1"/>
  <c r="Z161" i="1" s="1"/>
  <c r="Y1377" i="1"/>
  <c r="Z1377" i="1" s="1"/>
  <c r="Y1411" i="1"/>
  <c r="Z1411" i="1" s="1"/>
  <c r="Y385" i="1"/>
  <c r="Z385" i="1" s="1"/>
  <c r="Y291" i="1"/>
  <c r="Z291" i="1" s="1"/>
  <c r="Y1925" i="1"/>
  <c r="Z1925" i="1" s="1"/>
  <c r="Y1344" i="1"/>
  <c r="Z1344" i="1" s="1"/>
  <c r="Y1447" i="1"/>
  <c r="Z1447" i="1" s="1"/>
  <c r="Y731" i="1"/>
  <c r="Z731" i="1" s="1"/>
  <c r="Y393" i="1"/>
  <c r="Z393" i="1" s="1"/>
  <c r="Y913" i="1"/>
  <c r="Z913" i="1" s="1"/>
  <c r="Y776" i="1"/>
  <c r="Z776" i="1" s="1"/>
  <c r="Y798" i="1"/>
  <c r="Z798" i="1" s="1"/>
  <c r="Y504" i="1"/>
  <c r="Z504" i="1" s="1"/>
  <c r="Y26" i="1"/>
  <c r="Z26" i="1" s="1"/>
  <c r="Y703" i="1"/>
  <c r="Z703" i="1" s="1"/>
  <c r="Y1146" i="1"/>
  <c r="Z1146" i="1" s="1"/>
  <c r="Y1252" i="1"/>
  <c r="Z1252" i="1" s="1"/>
  <c r="Y976" i="1"/>
  <c r="Z976" i="1" s="1"/>
  <c r="Y1029" i="1"/>
  <c r="Z1029" i="1" s="1"/>
  <c r="Y727" i="1"/>
  <c r="Z727" i="1" s="1"/>
  <c r="Y1616" i="1"/>
  <c r="Z1616" i="1" s="1"/>
  <c r="Y1325" i="1"/>
  <c r="Z1325" i="1" s="1"/>
  <c r="Y958" i="1"/>
  <c r="Z958" i="1" s="1"/>
  <c r="Y1944" i="1"/>
  <c r="Z1944" i="1" s="1"/>
  <c r="Y2042" i="1"/>
  <c r="Z2042" i="1" s="1"/>
  <c r="Y1363" i="1"/>
  <c r="Z1363" i="1" s="1"/>
  <c r="Y231" i="1"/>
  <c r="Z231" i="1" s="1"/>
  <c r="Y1871" i="1"/>
  <c r="Z1871" i="1" s="1"/>
  <c r="Y773" i="1"/>
  <c r="Z773" i="1" s="1"/>
  <c r="Y1393" i="1"/>
  <c r="Z1393" i="1" s="1"/>
  <c r="Y600" i="1"/>
  <c r="Z600" i="1" s="1"/>
  <c r="Y1155" i="1"/>
  <c r="Z1155" i="1" s="1"/>
  <c r="Y1149" i="1"/>
  <c r="Z1149" i="1" s="1"/>
  <c r="Y1895" i="1"/>
  <c r="Z1895" i="1" s="1"/>
  <c r="Y246" i="1"/>
  <c r="Z246" i="1" s="1"/>
  <c r="Y1903" i="1"/>
  <c r="Z1903" i="1" s="1"/>
  <c r="Y1854" i="1"/>
  <c r="Z1854" i="1" s="1"/>
  <c r="Y821" i="1"/>
  <c r="Z821" i="1" s="1"/>
  <c r="Y939" i="1"/>
  <c r="Z939" i="1" s="1"/>
  <c r="Y1241" i="1"/>
  <c r="Z1241" i="1" s="1"/>
  <c r="Y150" i="1"/>
  <c r="Z150" i="1" s="1"/>
  <c r="Y1385" i="1"/>
  <c r="Z1385" i="1" s="1"/>
  <c r="Y1856" i="1"/>
  <c r="Z1856" i="1" s="1"/>
  <c r="Y2064" i="1"/>
  <c r="Z2064" i="1" s="1"/>
  <c r="Y540" i="1"/>
  <c r="Z540" i="1" s="1"/>
  <c r="Y1815" i="1"/>
  <c r="Z1815" i="1" s="1"/>
  <c r="Y1831" i="1"/>
  <c r="Z1831" i="1" s="1"/>
  <c r="Y1705" i="1"/>
  <c r="Z1705" i="1" s="1"/>
  <c r="Y1073" i="1"/>
  <c r="Z1073" i="1" s="1"/>
  <c r="Y2073" i="1"/>
  <c r="Z2073" i="1" s="1"/>
  <c r="Y1228" i="1"/>
  <c r="Z1228" i="1" s="1"/>
  <c r="Y1685" i="1"/>
  <c r="Z1685" i="1" s="1"/>
  <c r="Y1273" i="1"/>
  <c r="Z1273" i="1" s="1"/>
  <c r="Y1261" i="1"/>
  <c r="Z1261" i="1" s="1"/>
  <c r="Y948" i="1"/>
  <c r="Z948" i="1" s="1"/>
  <c r="Y467" i="1"/>
  <c r="Z467" i="1" s="1"/>
  <c r="Y1524" i="1"/>
  <c r="Z1524" i="1" s="1"/>
  <c r="Y1151" i="1"/>
  <c r="Z1151" i="1" s="1"/>
  <c r="Y950" i="1"/>
  <c r="Z950" i="1" s="1"/>
  <c r="Y214" i="1"/>
  <c r="Z214" i="1" s="1"/>
  <c r="Y1433" i="1"/>
  <c r="Z1433" i="1" s="1"/>
  <c r="Y1914" i="1"/>
  <c r="Z1914" i="1" s="1"/>
  <c r="Y47" i="1"/>
  <c r="Z47" i="1" s="1"/>
  <c r="Y374" i="1"/>
  <c r="Z374" i="1" s="1"/>
  <c r="Y597" i="1"/>
  <c r="Z597" i="1" s="1"/>
  <c r="Y887" i="1"/>
  <c r="Z887" i="1" s="1"/>
  <c r="Y2155" i="1"/>
  <c r="Z2155" i="1" s="1"/>
  <c r="Y162" i="1"/>
  <c r="Z162" i="1" s="1"/>
  <c r="Y1482" i="1"/>
  <c r="Z1482" i="1" s="1"/>
  <c r="Y1145" i="1"/>
  <c r="Z1145" i="1" s="1"/>
  <c r="Y1761" i="1"/>
  <c r="Z1761" i="1" s="1"/>
  <c r="Y190" i="1"/>
  <c r="Z190" i="1" s="1"/>
  <c r="Y1330" i="1"/>
  <c r="Z1330" i="1" s="1"/>
  <c r="Y1221" i="1"/>
  <c r="Z1221" i="1" s="1"/>
  <c r="Y1844" i="1"/>
  <c r="Z1844" i="1" s="1"/>
  <c r="Y1403" i="1"/>
  <c r="Z1403" i="1" s="1"/>
  <c r="Y253" i="1"/>
  <c r="Z253" i="1" s="1"/>
  <c r="Y425" i="1"/>
  <c r="Z425" i="1" s="1"/>
  <c r="Y1349" i="1"/>
  <c r="Z1349" i="1" s="1"/>
  <c r="Y2090" i="1"/>
  <c r="Z2090" i="1" s="1"/>
  <c r="Y920" i="1"/>
  <c r="Z920" i="1" s="1"/>
  <c r="Y883" i="1"/>
  <c r="Z883" i="1" s="1"/>
  <c r="Y1902" i="1"/>
  <c r="Z1902" i="1" s="1"/>
  <c r="Y23" i="1"/>
  <c r="Z23" i="1" s="1"/>
  <c r="Y2082" i="1"/>
  <c r="Z2082" i="1" s="1"/>
  <c r="Y613" i="1"/>
  <c r="Z613" i="1" s="1"/>
  <c r="Y356" i="1"/>
  <c r="Z356" i="1" s="1"/>
  <c r="Y857" i="1"/>
  <c r="Z857" i="1" s="1"/>
  <c r="Y953" i="1"/>
  <c r="Z953" i="1" s="1"/>
  <c r="Y1910" i="1"/>
  <c r="Z1910" i="1" s="1"/>
  <c r="Y443" i="1"/>
  <c r="Z443" i="1" s="1"/>
  <c r="Y1229" i="1"/>
  <c r="Z1229" i="1" s="1"/>
  <c r="Y343" i="1"/>
  <c r="Z343" i="1" s="1"/>
  <c r="Y104" i="1"/>
  <c r="Z104" i="1" s="1"/>
  <c r="Y1729" i="1"/>
  <c r="Z1729" i="1" s="1"/>
  <c r="Y209" i="1"/>
  <c r="Z209" i="1" s="1"/>
  <c r="Y558" i="1"/>
  <c r="Z558" i="1" s="1"/>
  <c r="Y1188" i="1"/>
  <c r="Z1188" i="1" s="1"/>
  <c r="Y2098" i="1"/>
  <c r="Z2098" i="1" s="1"/>
  <c r="Y1206" i="1"/>
  <c r="Z1206" i="1" s="1"/>
  <c r="Y1589" i="1"/>
  <c r="Z1589" i="1" s="1"/>
  <c r="Y2158" i="1"/>
  <c r="Z2158" i="1" s="1"/>
  <c r="Y1569" i="1"/>
  <c r="Z1569" i="1" s="1"/>
  <c r="Y1572" i="1"/>
  <c r="Z1572" i="1" s="1"/>
  <c r="Y2026" i="1"/>
  <c r="Z2026" i="1" s="1"/>
  <c r="Y130" i="1"/>
  <c r="Z130" i="1" s="1"/>
  <c r="Y76" i="1"/>
  <c r="Z76" i="1" s="1"/>
  <c r="Y1719" i="1"/>
  <c r="Z1719" i="1" s="1"/>
  <c r="Y1566" i="1"/>
  <c r="Z1566" i="1" s="1"/>
  <c r="Y1143" i="1"/>
  <c r="Z1143" i="1" s="1"/>
  <c r="Y615" i="1"/>
  <c r="Z615" i="1" s="1"/>
  <c r="Y1879" i="1"/>
  <c r="Z1879" i="1" s="1"/>
  <c r="Y1494" i="1"/>
  <c r="Z1494" i="1" s="1"/>
  <c r="Y1251" i="1"/>
  <c r="Z1251" i="1" s="1"/>
  <c r="Y606" i="1"/>
  <c r="Z606" i="1" s="1"/>
  <c r="Y1392" i="1"/>
  <c r="Z1392" i="1" s="1"/>
  <c r="Y1090" i="1"/>
  <c r="Z1090" i="1" s="1"/>
  <c r="Y1172" i="1"/>
  <c r="Z1172" i="1" s="1"/>
  <c r="Y646" i="1"/>
  <c r="Z646" i="1" s="1"/>
  <c r="Y1341" i="1"/>
  <c r="Z1341" i="1" s="1"/>
  <c r="Y1659" i="1"/>
  <c r="Z1659" i="1" s="1"/>
  <c r="Y283" i="1"/>
  <c r="Z283" i="1" s="1"/>
  <c r="Y525" i="1"/>
  <c r="Z525" i="1" s="1"/>
  <c r="Y1357" i="1"/>
  <c r="Z1357" i="1" s="1"/>
  <c r="Y444" i="1"/>
  <c r="Z444" i="1" s="1"/>
  <c r="Y1865" i="1"/>
  <c r="Z1865" i="1" s="1"/>
  <c r="Y1520" i="1"/>
  <c r="Z1520" i="1" s="1"/>
  <c r="Y1478" i="1"/>
  <c r="Z1478" i="1" s="1"/>
  <c r="Y59" i="1"/>
  <c r="Z59" i="1" s="1"/>
  <c r="Y1453" i="1"/>
  <c r="Z1453" i="1" s="1"/>
  <c r="Y899" i="1"/>
  <c r="Z899" i="1" s="1"/>
  <c r="Y243" i="1"/>
  <c r="Z243" i="1" s="1"/>
  <c r="Y812" i="1"/>
  <c r="Z812" i="1" s="1"/>
  <c r="Y1276" i="1"/>
  <c r="Z1276" i="1" s="1"/>
  <c r="Y258" i="1"/>
  <c r="Z258" i="1" s="1"/>
  <c r="Y885" i="1"/>
  <c r="Z885" i="1" s="1"/>
  <c r="Y1632" i="1"/>
  <c r="Z1632" i="1" s="1"/>
  <c r="Y1163" i="1"/>
  <c r="Z1163" i="1" s="1"/>
  <c r="Y1436" i="1"/>
  <c r="Z1436" i="1" s="1"/>
  <c r="Y270" i="1"/>
  <c r="Z270" i="1" s="1"/>
  <c r="Y1834" i="1"/>
  <c r="Z1834" i="1" s="1"/>
  <c r="Y864" i="1"/>
  <c r="Z864" i="1" s="1"/>
  <c r="Y1111" i="1"/>
  <c r="Z1111" i="1" s="1"/>
  <c r="Y1302" i="1"/>
  <c r="Z1302" i="1" s="1"/>
  <c r="Y196" i="1"/>
  <c r="Z196" i="1" s="1"/>
  <c r="Y661" i="1"/>
  <c r="Z661" i="1" s="1"/>
  <c r="Y903" i="1"/>
  <c r="Z903" i="1" s="1"/>
  <c r="Y1102" i="1"/>
  <c r="Z1102" i="1" s="1"/>
  <c r="Y344" i="1"/>
  <c r="Z344" i="1" s="1"/>
  <c r="Y511" i="1"/>
  <c r="Z511" i="1" s="1"/>
  <c r="Y1247" i="1"/>
  <c r="Z1247" i="1" s="1"/>
  <c r="Y983" i="1"/>
  <c r="Z983" i="1" s="1"/>
  <c r="Y1817" i="1"/>
  <c r="Z1817" i="1" s="1"/>
  <c r="Y22" i="1"/>
  <c r="Z22" i="1" s="1"/>
  <c r="Y596" i="1"/>
  <c r="Z596" i="1" s="1"/>
  <c r="Y1677" i="1"/>
  <c r="Z1677" i="1" s="1"/>
  <c r="Y599" i="1"/>
  <c r="Z599" i="1" s="1"/>
  <c r="Y685" i="1"/>
  <c r="Z685" i="1" s="1"/>
  <c r="Y1961" i="1"/>
  <c r="Z1961" i="1" s="1"/>
  <c r="Y1300" i="1"/>
  <c r="Z1300" i="1" s="1"/>
  <c r="Y1405" i="1"/>
  <c r="Z1405" i="1" s="1"/>
  <c r="Y507" i="1"/>
  <c r="Z507" i="1" s="1"/>
  <c r="Y213" i="1"/>
  <c r="Z213" i="1" s="1"/>
  <c r="Y1322" i="1"/>
  <c r="Z1322" i="1" s="1"/>
  <c r="Y637" i="1"/>
  <c r="Z637" i="1" s="1"/>
  <c r="Y2140" i="1"/>
  <c r="Z2140" i="1" s="1"/>
  <c r="Y184" i="1"/>
  <c r="Z184" i="1" s="1"/>
  <c r="Y1593" i="1"/>
  <c r="Z1593" i="1" s="1"/>
  <c r="Y488" i="1"/>
  <c r="Z488" i="1" s="1"/>
  <c r="Y684" i="1"/>
  <c r="Z684" i="1" s="1"/>
  <c r="Y1067" i="1"/>
  <c r="Z1067" i="1" s="1"/>
  <c r="Y83" i="1"/>
  <c r="Z83" i="1" s="1"/>
  <c r="Y248" i="1"/>
  <c r="Z248" i="1" s="1"/>
  <c r="Y1022" i="1"/>
  <c r="Z1022" i="1" s="1"/>
  <c r="Y1672" i="1"/>
  <c r="Z1672" i="1" s="1"/>
  <c r="Y566" i="1"/>
  <c r="Z566" i="1" s="1"/>
  <c r="Y539" i="1"/>
  <c r="Z539" i="1" s="1"/>
  <c r="Y1660" i="1"/>
  <c r="Z1660" i="1" s="1"/>
  <c r="Y986" i="1"/>
  <c r="Z986" i="1" s="1"/>
  <c r="Y2084" i="1"/>
  <c r="Z2084" i="1" s="1"/>
  <c r="Y1148" i="1"/>
  <c r="Z1148" i="1" s="1"/>
  <c r="Y1642" i="1"/>
  <c r="Z1642" i="1" s="1"/>
  <c r="Y1160" i="1"/>
  <c r="Z1160" i="1" s="1"/>
  <c r="Y1836" i="1"/>
  <c r="Z1836" i="1" s="1"/>
  <c r="Y1897" i="1"/>
  <c r="Z1897" i="1" s="1"/>
  <c r="Y889" i="1"/>
  <c r="Z889" i="1" s="1"/>
  <c r="Y966" i="1"/>
  <c r="Z966" i="1" s="1"/>
  <c r="Y1373" i="1"/>
  <c r="Z1373" i="1" s="1"/>
  <c r="Y1477" i="1"/>
  <c r="Z1477" i="1" s="1"/>
  <c r="Y1059" i="1"/>
  <c r="Z1059" i="1" s="1"/>
  <c r="Y457" i="1"/>
  <c r="Z457" i="1" s="1"/>
  <c r="Y1896" i="1"/>
  <c r="Z1896" i="1" s="1"/>
  <c r="Y1568" i="1"/>
  <c r="Z1568" i="1" s="1"/>
  <c r="Y1140" i="1"/>
  <c r="Z1140" i="1" s="1"/>
  <c r="Y159" i="1"/>
  <c r="Z159" i="1" s="1"/>
  <c r="Y1481" i="1"/>
  <c r="Z1481" i="1" s="1"/>
  <c r="Y664" i="1"/>
  <c r="Z664" i="1" s="1"/>
  <c r="Y648" i="1"/>
  <c r="Z648" i="1" s="1"/>
  <c r="Y456" i="1"/>
  <c r="Z456" i="1" s="1"/>
  <c r="Y1840" i="1"/>
  <c r="Z1840" i="1" s="1"/>
  <c r="Y1052" i="1"/>
  <c r="Z1052" i="1" s="1"/>
  <c r="Y580" i="1"/>
  <c r="Z580" i="1" s="1"/>
  <c r="Y5" i="1"/>
  <c r="Z5" i="1" s="1"/>
  <c r="Y644" i="1"/>
  <c r="Z644" i="1" s="1"/>
  <c r="Y1628" i="1"/>
  <c r="Z1628" i="1" s="1"/>
  <c r="Y823" i="1"/>
  <c r="Z823" i="1" s="1"/>
  <c r="Y353" i="1"/>
  <c r="Z353" i="1" s="1"/>
  <c r="Y2072" i="1"/>
  <c r="Z2072" i="1" s="1"/>
  <c r="Y147" i="1"/>
  <c r="Z147" i="1" s="1"/>
  <c r="Y256" i="1"/>
  <c r="Z256" i="1" s="1"/>
  <c r="Y264" i="1"/>
  <c r="Z264" i="1" s="1"/>
  <c r="Y306" i="1"/>
  <c r="Z306" i="1" s="1"/>
  <c r="Y1136" i="1"/>
  <c r="Z1136" i="1" s="1"/>
  <c r="Y2104" i="1"/>
  <c r="Z2104" i="1" s="1"/>
  <c r="Y1952" i="1"/>
  <c r="Z1952" i="1" s="1"/>
  <c r="Y1091" i="1"/>
  <c r="Z1091" i="1" s="1"/>
  <c r="Y1774" i="1"/>
  <c r="Z1774" i="1" s="1"/>
  <c r="Y2106" i="1"/>
  <c r="Z2106" i="1" s="1"/>
  <c r="Y1127" i="1"/>
  <c r="Z1127" i="1" s="1"/>
  <c r="Y578" i="1"/>
  <c r="Z578" i="1" s="1"/>
  <c r="Y450" i="1"/>
  <c r="Z450" i="1" s="1"/>
  <c r="Y1092" i="1"/>
  <c r="Z1092" i="1" s="1"/>
  <c r="Y1212" i="1"/>
  <c r="Z1212" i="1" s="1"/>
  <c r="Y1297" i="1"/>
  <c r="Z1297" i="1" s="1"/>
  <c r="Y1816" i="1"/>
  <c r="Z1816" i="1" s="1"/>
  <c r="Y767" i="1"/>
  <c r="Z767" i="1" s="1"/>
  <c r="Y18" i="1"/>
  <c r="Z18" i="1" s="1"/>
  <c r="Y1064" i="1"/>
  <c r="Z1064" i="1" s="1"/>
  <c r="Y459" i="1"/>
  <c r="Z459" i="1" s="1"/>
  <c r="Y820" i="1"/>
  <c r="Z820" i="1" s="1"/>
  <c r="Y1930" i="1"/>
  <c r="Z1930" i="1" s="1"/>
  <c r="Y1431" i="1"/>
  <c r="Z1431" i="1" s="1"/>
  <c r="Y2120" i="1"/>
  <c r="Z2120" i="1" s="1"/>
  <c r="Y332" i="1"/>
  <c r="Z332" i="1" s="1"/>
  <c r="Y463" i="1"/>
  <c r="Z463" i="1" s="1"/>
  <c r="Y1627" i="1"/>
  <c r="Z1627" i="1" s="1"/>
  <c r="Y1255" i="1"/>
  <c r="Z1255" i="1" s="1"/>
  <c r="Y1389" i="1"/>
  <c r="Z1389" i="1" s="1"/>
  <c r="Y408" i="1"/>
  <c r="Z408" i="1" s="1"/>
  <c r="Y1220" i="1"/>
  <c r="Z1220" i="1" s="1"/>
  <c r="Y1323" i="1"/>
  <c r="Z1323" i="1" s="1"/>
  <c r="Y438" i="1"/>
  <c r="Z438" i="1" s="1"/>
  <c r="Y984" i="1"/>
  <c r="Z984" i="1" s="1"/>
  <c r="Y1137" i="1"/>
  <c r="Z1137" i="1" s="1"/>
  <c r="Y2130" i="1"/>
  <c r="Z2130" i="1" s="1"/>
  <c r="Y143" i="1"/>
  <c r="Z143" i="1" s="1"/>
  <c r="Y845" i="1"/>
  <c r="Z845" i="1" s="1"/>
  <c r="Y912" i="1"/>
  <c r="Z912" i="1" s="1"/>
  <c r="Y30" i="1"/>
  <c r="Z30" i="1" s="1"/>
  <c r="Y1626" i="1"/>
  <c r="Z1626" i="1" s="1"/>
  <c r="Y234" i="1"/>
  <c r="Z234" i="1" s="1"/>
  <c r="Y1610" i="1"/>
  <c r="Z1610" i="1" s="1"/>
  <c r="Y1683" i="1"/>
  <c r="Z1683" i="1" s="1"/>
  <c r="Y2089" i="1"/>
  <c r="Z2089" i="1" s="1"/>
  <c r="Y1361" i="1"/>
  <c r="Z1361" i="1" s="1"/>
  <c r="Y779" i="1"/>
  <c r="Z779" i="1" s="1"/>
  <c r="Y1618" i="1"/>
  <c r="Z1618" i="1" s="1"/>
  <c r="Y626" i="1"/>
  <c r="Z626" i="1" s="1"/>
  <c r="Y169" i="1"/>
  <c r="Z169" i="1" s="1"/>
  <c r="Y33" i="1"/>
  <c r="Z33" i="1" s="1"/>
  <c r="Y396" i="1"/>
  <c r="Z396" i="1" s="1"/>
  <c r="Y333" i="1"/>
  <c r="Z333" i="1" s="1"/>
  <c r="Y2134" i="1"/>
  <c r="Z2134" i="1" s="1"/>
  <c r="Y123" i="1"/>
  <c r="Z123" i="1" s="1"/>
  <c r="Y1364" i="1"/>
  <c r="Z1364" i="1" s="1"/>
  <c r="Y316" i="1"/>
  <c r="Z316" i="1" s="1"/>
  <c r="Y543" i="1"/>
  <c r="Z543" i="1" s="1"/>
  <c r="Y1702" i="1"/>
  <c r="Z1702" i="1" s="1"/>
  <c r="Y817" i="1"/>
  <c r="Z817" i="1" s="1"/>
  <c r="Y1611" i="1"/>
  <c r="Z1611" i="1" s="1"/>
  <c r="Y2148" i="1"/>
  <c r="Z2148" i="1" s="1"/>
  <c r="Y1263" i="1"/>
  <c r="Z1263" i="1" s="1"/>
  <c r="Y1993" i="1"/>
  <c r="Z1993" i="1" s="1"/>
  <c r="Y1822" i="1"/>
  <c r="Z1822" i="1" s="1"/>
  <c r="Y846" i="1"/>
  <c r="Z846" i="1" s="1"/>
  <c r="Y1537" i="1"/>
  <c r="Z1537" i="1" s="1"/>
  <c r="Y2057" i="1"/>
  <c r="Z2057" i="1" s="1"/>
  <c r="Y670" i="1"/>
  <c r="Z670" i="1" s="1"/>
  <c r="Y2021" i="1"/>
  <c r="Z2021" i="1" s="1"/>
  <c r="Y1095" i="1"/>
  <c r="Z1095" i="1" s="1"/>
  <c r="Y1271" i="1"/>
  <c r="Z1271" i="1" s="1"/>
  <c r="Y1060" i="1"/>
  <c r="Z1060" i="1" s="1"/>
  <c r="Y563" i="1"/>
  <c r="Z563" i="1" s="1"/>
  <c r="Y542" i="1"/>
  <c r="Z542" i="1" s="1"/>
  <c r="Y1434" i="1"/>
  <c r="Z1434" i="1" s="1"/>
  <c r="Y492" i="1"/>
  <c r="Z492" i="1" s="1"/>
  <c r="Y471" i="1"/>
  <c r="Z471" i="1" s="1"/>
  <c r="Y1089" i="1"/>
  <c r="Z1089" i="1" s="1"/>
  <c r="Y71" i="1"/>
  <c r="Z71" i="1" s="1"/>
  <c r="Y397" i="1"/>
  <c r="Z397" i="1" s="1"/>
  <c r="Y1652" i="1"/>
  <c r="Z1652" i="1" s="1"/>
  <c r="Y1700" i="1"/>
  <c r="Z1700" i="1" s="1"/>
  <c r="Y1209" i="1"/>
  <c r="Z1209" i="1" s="1"/>
  <c r="Y1076" i="1"/>
  <c r="Z1076" i="1" s="1"/>
  <c r="Y1513" i="1"/>
  <c r="Z1513" i="1" s="1"/>
  <c r="Y1606" i="1"/>
  <c r="Z1606" i="1" s="1"/>
  <c r="Y1794" i="1"/>
  <c r="Z1794" i="1" s="1"/>
  <c r="Y205" i="1"/>
  <c r="Z205" i="1" s="1"/>
  <c r="Y1072" i="1"/>
  <c r="Z1072" i="1" s="1"/>
  <c r="Y2125" i="1"/>
  <c r="Z2125" i="1" s="1"/>
  <c r="Y1608" i="1"/>
  <c r="Z1608" i="1" s="1"/>
  <c r="Y21" i="1"/>
  <c r="Z21" i="1" s="1"/>
  <c r="Y250" i="1"/>
  <c r="Z250" i="1" s="1"/>
  <c r="Y137" i="1"/>
  <c r="Z137" i="1" s="1"/>
  <c r="Y2154" i="1"/>
  <c r="Z2154" i="1" s="1"/>
  <c r="Y681" i="1"/>
  <c r="Z681" i="1" s="1"/>
  <c r="Y311" i="1"/>
  <c r="Z311" i="1" s="1"/>
  <c r="Y704" i="1"/>
  <c r="Z704" i="1" s="1"/>
  <c r="Y569" i="1"/>
  <c r="Z569" i="1" s="1"/>
  <c r="Y1157" i="1"/>
  <c r="Z1157" i="1" s="1"/>
  <c r="Y955" i="1"/>
  <c r="Z955" i="1" s="1"/>
  <c r="Y500" i="1"/>
  <c r="Z500" i="1" s="1"/>
  <c r="Y366" i="1"/>
  <c r="Z366" i="1" s="1"/>
  <c r="Y2160" i="1"/>
  <c r="Z2160" i="1" s="1"/>
  <c r="Y1123" i="1"/>
  <c r="Z1123" i="1" s="1"/>
  <c r="Y1285" i="1"/>
  <c r="Z1285" i="1" s="1"/>
  <c r="Y1763" i="1"/>
  <c r="Z1763" i="1" s="1"/>
  <c r="Y193" i="1"/>
  <c r="Z193" i="1" s="1"/>
  <c r="Y1807" i="1"/>
  <c r="Z1807" i="1" s="1"/>
  <c r="Y2051" i="1"/>
  <c r="Z2051" i="1" s="1"/>
  <c r="Y93" i="1"/>
  <c r="Z93" i="1" s="1"/>
  <c r="Y765" i="1"/>
  <c r="Z765" i="1" s="1"/>
  <c r="Y64" i="1"/>
  <c r="Z64" i="1" s="1"/>
  <c r="Y1116" i="1"/>
  <c r="Z1116" i="1" s="1"/>
  <c r="Y1835" i="1"/>
  <c r="Z1835" i="1" s="1"/>
  <c r="Y181" i="1"/>
  <c r="Z181" i="1" s="1"/>
  <c r="Y1536" i="1"/>
  <c r="Z1536" i="1" s="1"/>
  <c r="Y1345" i="1"/>
  <c r="Z1345" i="1" s="1"/>
  <c r="Y1004" i="1"/>
  <c r="Z1004" i="1" s="1"/>
  <c r="Y2066" i="1"/>
  <c r="Z2066" i="1" s="1"/>
  <c r="Y1005" i="1"/>
  <c r="Z1005" i="1" s="1"/>
  <c r="Y1398" i="1"/>
  <c r="Z1398" i="1" s="1"/>
  <c r="Y1987" i="1"/>
  <c r="Z1987" i="1" s="1"/>
  <c r="Y449" i="1"/>
  <c r="Z449" i="1" s="1"/>
  <c r="Y90" i="1"/>
  <c r="Z90" i="1" s="1"/>
  <c r="Y2040" i="1"/>
  <c r="Z2040" i="1" s="1"/>
  <c r="Y1233" i="1"/>
  <c r="Z1233" i="1" s="1"/>
  <c r="Y1712" i="1"/>
  <c r="Z1712" i="1" s="1"/>
  <c r="Y1186" i="1"/>
  <c r="Z1186" i="1" s="1"/>
  <c r="Y1497" i="1"/>
  <c r="Z1497" i="1" s="1"/>
  <c r="Y1033" i="1"/>
  <c r="Z1033" i="1" s="1"/>
  <c r="Y1012" i="1"/>
  <c r="Z1012" i="1" s="1"/>
  <c r="Y1308" i="1"/>
  <c r="Z1308" i="1" s="1"/>
  <c r="Y360" i="1"/>
  <c r="Z360" i="1" s="1"/>
  <c r="Y1353" i="1"/>
  <c r="Z1353" i="1" s="1"/>
  <c r="Y688" i="1"/>
  <c r="Z688" i="1" s="1"/>
  <c r="Y572" i="1"/>
  <c r="Z572" i="1" s="1"/>
  <c r="Y189" i="1"/>
  <c r="Z189" i="1" s="1"/>
  <c r="Y16" i="1"/>
  <c r="Z16" i="1" s="1"/>
  <c r="Y1951" i="1"/>
  <c r="Z1951" i="1" s="1"/>
  <c r="Y413" i="1"/>
  <c r="Z413" i="1" s="1"/>
  <c r="Y2035" i="1"/>
  <c r="Z2035" i="1" s="1"/>
  <c r="Y2115" i="1"/>
  <c r="Z2115" i="1" s="1"/>
  <c r="Y653" i="1"/>
  <c r="Z653" i="1" s="1"/>
  <c r="Y372" i="1"/>
  <c r="Z372" i="1" s="1"/>
  <c r="Y980" i="1"/>
  <c r="Z980" i="1" s="1"/>
  <c r="Y917" i="1"/>
  <c r="Z917" i="1" s="1"/>
  <c r="Y122" i="1"/>
  <c r="Z122" i="1" s="1"/>
  <c r="Y1561" i="1"/>
  <c r="Z1561" i="1" s="1"/>
  <c r="Y17" i="1"/>
  <c r="Z17" i="1" s="1"/>
  <c r="Y371" i="1"/>
  <c r="Z371" i="1" s="1"/>
  <c r="Y79" i="1"/>
  <c r="Z79" i="1" s="1"/>
  <c r="Y1452" i="1"/>
  <c r="Z1452" i="1" s="1"/>
  <c r="Y1441" i="1"/>
  <c r="Z1441" i="1" s="1"/>
  <c r="Y1257" i="1"/>
  <c r="Z1257" i="1" s="1"/>
  <c r="Y1861" i="1"/>
  <c r="Z1861" i="1" s="1"/>
  <c r="Y1892" i="1"/>
  <c r="Z1892" i="1" s="1"/>
  <c r="Y1693" i="1"/>
  <c r="Z1693" i="1" s="1"/>
  <c r="Y777" i="1"/>
  <c r="Z777" i="1" s="1"/>
  <c r="Y1003" i="1"/>
  <c r="Z1003" i="1" s="1"/>
  <c r="Y2039" i="1"/>
  <c r="Z2039" i="1" s="1"/>
  <c r="Y959" i="1"/>
  <c r="Z959" i="1" s="1"/>
  <c r="Y1192" i="1"/>
  <c r="Z1192" i="1" s="1"/>
  <c r="Y1646" i="1"/>
  <c r="Z1646" i="1" s="1"/>
  <c r="Y1918" i="1"/>
  <c r="Z1918" i="1" s="1"/>
  <c r="Y1370" i="1"/>
  <c r="Z1370" i="1" s="1"/>
  <c r="Y1198" i="1"/>
  <c r="Z1198" i="1" s="1"/>
  <c r="Y2012" i="1"/>
  <c r="Z2012" i="1" s="1"/>
  <c r="Y1219" i="1"/>
  <c r="Z1219" i="1" s="1"/>
  <c r="Y1479" i="1"/>
  <c r="Z1479" i="1" s="1"/>
  <c r="Y2172" i="1"/>
  <c r="Z2172" i="1" s="1"/>
  <c r="Y2095" i="1"/>
  <c r="Z2095" i="1" s="1"/>
  <c r="Y226" i="1"/>
  <c r="Z226" i="1" s="1"/>
  <c r="Y1518" i="1"/>
  <c r="Z1518" i="1" s="1"/>
  <c r="Y748" i="1"/>
  <c r="Z748" i="1" s="1"/>
  <c r="Y436" i="1"/>
  <c r="Z436" i="1" s="1"/>
  <c r="Y906" i="1"/>
  <c r="Z906" i="1" s="1"/>
  <c r="Y392" i="1"/>
  <c r="Z392" i="1" s="1"/>
  <c r="Y2034" i="1"/>
  <c r="Z2034" i="1" s="1"/>
  <c r="Y663" i="1"/>
  <c r="Z663" i="1" s="1"/>
  <c r="Y1959" i="1"/>
  <c r="Z1959" i="1" s="1"/>
  <c r="Y2092" i="1"/>
  <c r="Z2092" i="1" s="1"/>
  <c r="Y513" i="1"/>
  <c r="Z513" i="1" s="1"/>
  <c r="Y1749" i="1"/>
  <c r="Z1749" i="1" s="1"/>
  <c r="Y1679" i="1"/>
  <c r="Z1679" i="1" s="1"/>
  <c r="Y893" i="1"/>
  <c r="Z893" i="1" s="1"/>
  <c r="Y872" i="1"/>
  <c r="Z872" i="1" s="1"/>
  <c r="Y771" i="1"/>
  <c r="Z771" i="1" s="1"/>
  <c r="Y1181" i="1"/>
  <c r="Z1181" i="1" s="1"/>
  <c r="Y290" i="1"/>
  <c r="Z290" i="1" s="1"/>
  <c r="Y881" i="1"/>
  <c r="Z881" i="1" s="1"/>
  <c r="Y2018" i="1"/>
  <c r="Z2018" i="1" s="1"/>
  <c r="Y220" i="1"/>
  <c r="Z220" i="1" s="1"/>
  <c r="Y875" i="1"/>
  <c r="Z875" i="1" s="1"/>
  <c r="Y978" i="1"/>
  <c r="Z978" i="1" s="1"/>
  <c r="Y1991" i="1"/>
  <c r="Z1991" i="1" s="1"/>
  <c r="Y804" i="1"/>
  <c r="Z804" i="1" s="1"/>
  <c r="Y617" i="1"/>
  <c r="Z617" i="1" s="1"/>
  <c r="Y1527" i="1"/>
  <c r="Z1527" i="1" s="1"/>
  <c r="Y82" i="1"/>
  <c r="Z82" i="1" s="1"/>
  <c r="Y924" i="1"/>
  <c r="Z924" i="1" s="1"/>
  <c r="Y202" i="1"/>
  <c r="Z202" i="1" s="1"/>
  <c r="Y1499" i="1"/>
  <c r="Z1499" i="1" s="1"/>
  <c r="Y63" i="1"/>
  <c r="Z63" i="1" s="1"/>
  <c r="Y535" i="1"/>
  <c r="Z535" i="1" s="1"/>
  <c r="Y1818" i="1"/>
  <c r="Z1818" i="1" s="1"/>
  <c r="Y1166" i="1"/>
  <c r="Z1166" i="1" s="1"/>
  <c r="Y486" i="1"/>
  <c r="Z486" i="1" s="1"/>
  <c r="Y1595" i="1"/>
  <c r="Z1595" i="1" s="1"/>
  <c r="Y1802" i="1"/>
  <c r="Z1802" i="1" s="1"/>
  <c r="Y1267" i="1"/>
  <c r="Z1267" i="1" s="1"/>
  <c r="Y836" i="1"/>
  <c r="Z836" i="1" s="1"/>
  <c r="Y1695" i="1"/>
  <c r="Z1695" i="1" s="1"/>
  <c r="Y78" i="1"/>
  <c r="Z78" i="1" s="1"/>
  <c r="Y1519" i="1"/>
  <c r="Z1519" i="1" s="1"/>
  <c r="Y223" i="1"/>
  <c r="Z223" i="1" s="1"/>
  <c r="Y884" i="1"/>
  <c r="Z884" i="1" s="1"/>
  <c r="Y929" i="1"/>
  <c r="Z929" i="1" s="1"/>
  <c r="Y1161" i="1"/>
  <c r="Z1161" i="1" s="1"/>
  <c r="Y1232" i="1"/>
  <c r="Z1232" i="1" s="1"/>
  <c r="Y1159" i="1"/>
  <c r="Z1159" i="1" s="1"/>
  <c r="Y1132" i="1"/>
  <c r="Z1132" i="1" s="1"/>
  <c r="Y652" i="1"/>
  <c r="Z652" i="1" s="1"/>
  <c r="Y386" i="1"/>
  <c r="Z386" i="1" s="1"/>
  <c r="Y1417" i="1"/>
  <c r="Z1417" i="1" s="1"/>
  <c r="Y2171" i="1"/>
  <c r="Z2171" i="1" s="1"/>
  <c r="Y1781" i="1"/>
  <c r="Z1781" i="1" s="1"/>
  <c r="Y2091" i="1"/>
  <c r="Z2091" i="1" s="1"/>
  <c r="Y41" i="1"/>
  <c r="Z41" i="1" s="1"/>
  <c r="Y414" i="1"/>
  <c r="Z414" i="1" s="1"/>
  <c r="Y157" i="1"/>
  <c r="Z157" i="1" s="1"/>
  <c r="Y1193" i="1"/>
  <c r="Z1193" i="1" s="1"/>
  <c r="Y2060" i="1"/>
  <c r="Z2060" i="1" s="1"/>
  <c r="Y735" i="1"/>
  <c r="Z735" i="1" s="1"/>
  <c r="Y643" i="1"/>
  <c r="Z643" i="1" s="1"/>
  <c r="Y495" i="1"/>
  <c r="Z495" i="1" s="1"/>
  <c r="Y1185" i="1"/>
  <c r="Z1185" i="1" s="1"/>
  <c r="Y165" i="1"/>
  <c r="Z165" i="1" s="1"/>
  <c r="Y398" i="1"/>
  <c r="Z398" i="1" s="1"/>
  <c r="Y861" i="1"/>
  <c r="Z861" i="1" s="1"/>
  <c r="Y1704" i="1"/>
  <c r="Z1704" i="1" s="1"/>
  <c r="Y2048" i="1"/>
  <c r="Z2048" i="1" s="1"/>
  <c r="Y1456" i="1"/>
  <c r="Z1456" i="1" s="1"/>
  <c r="Y1216" i="1"/>
  <c r="Z1216" i="1" s="1"/>
  <c r="Y770" i="1"/>
  <c r="Z770" i="1" s="1"/>
  <c r="Y462" i="1"/>
  <c r="Z462" i="1" s="1"/>
  <c r="Y1036" i="1"/>
  <c r="Z1036" i="1" s="1"/>
  <c r="Y870" i="1"/>
  <c r="Z870" i="1" s="1"/>
  <c r="Y642" i="1"/>
  <c r="Z642" i="1" s="1"/>
  <c r="Y195" i="1"/>
  <c r="Z195" i="1" s="1"/>
  <c r="Y598" i="1"/>
  <c r="Z598" i="1" s="1"/>
  <c r="Y1997" i="1"/>
  <c r="Z1997" i="1" s="1"/>
  <c r="Y2036" i="1"/>
  <c r="Z2036" i="1" s="1"/>
  <c r="Y149" i="1"/>
  <c r="Z149" i="1" s="1"/>
  <c r="Y2166" i="1"/>
  <c r="Z2166" i="1" s="1"/>
  <c r="Y641" i="1"/>
  <c r="Z641" i="1" s="1"/>
  <c r="Y848" i="1"/>
  <c r="Z848" i="1" s="1"/>
  <c r="Y682" i="1"/>
  <c r="Z682" i="1" s="1"/>
  <c r="Y2124" i="1"/>
  <c r="Z2124" i="1" s="1"/>
  <c r="Y1130" i="1"/>
  <c r="Z1130" i="1" s="1"/>
  <c r="Y155" i="1"/>
  <c r="Z155" i="1" s="1"/>
  <c r="Y755" i="1"/>
  <c r="Z755" i="1" s="1"/>
  <c r="Y1970" i="1"/>
  <c r="Z1970" i="1" s="1"/>
  <c r="Y691" i="1"/>
  <c r="Z691" i="1" s="1"/>
  <c r="Y1279" i="1"/>
  <c r="Z1279" i="1" s="1"/>
  <c r="Y1812" i="1"/>
  <c r="Z1812" i="1" s="1"/>
  <c r="Y734" i="1"/>
  <c r="Z734" i="1" s="1"/>
  <c r="Y440" i="1"/>
  <c r="Z440" i="1" s="1"/>
  <c r="Y865" i="1"/>
  <c r="Z865" i="1" s="1"/>
  <c r="Y1669" i="1"/>
  <c r="Z1669" i="1" s="1"/>
  <c r="Y136" i="1"/>
  <c r="Z136" i="1" s="1"/>
  <c r="Y88" i="1"/>
  <c r="Z88" i="1" s="1"/>
  <c r="Y561" i="1"/>
  <c r="Z561" i="1" s="1"/>
  <c r="Y1152" i="1"/>
  <c r="Z1152" i="1" s="1"/>
  <c r="Y618" i="1"/>
  <c r="Z618" i="1" s="1"/>
  <c r="Y1335" i="1"/>
  <c r="Z1335" i="1" s="1"/>
  <c r="Y1097" i="1"/>
  <c r="Z1097" i="1" s="1"/>
  <c r="Y1098" i="1"/>
  <c r="Z1098" i="1" s="1"/>
  <c r="Y2085" i="1"/>
  <c r="Z2085" i="1" s="1"/>
  <c r="Y633" i="1"/>
  <c r="Z633" i="1" s="1"/>
  <c r="Y1516" i="1"/>
  <c r="Z1516" i="1" s="1"/>
  <c r="Y34" i="1"/>
  <c r="Z34" i="1" s="1"/>
  <c r="Y2105" i="1"/>
  <c r="Z2105" i="1" s="1"/>
  <c r="Y265" i="1"/>
  <c r="Z265" i="1" s="1"/>
  <c r="Y797" i="1"/>
  <c r="Z797" i="1" s="1"/>
  <c r="Y69" i="1"/>
  <c r="Z69" i="1" s="1"/>
  <c r="Y2013" i="1"/>
  <c r="Z2013" i="1" s="1"/>
  <c r="Y1580" i="1"/>
  <c r="Z1580" i="1" s="1"/>
  <c r="Y409" i="1"/>
  <c r="Z409" i="1" s="1"/>
  <c r="Y974" i="1"/>
  <c r="Z974" i="1" s="1"/>
  <c r="Y110" i="1"/>
  <c r="Z110" i="1" s="1"/>
  <c r="Y404" i="1"/>
  <c r="Z404" i="1" s="1"/>
  <c r="Y327" i="1"/>
  <c r="Z327" i="1" s="1"/>
  <c r="Y671" i="1"/>
  <c r="Z671" i="1" s="1"/>
  <c r="Y1457" i="1"/>
  <c r="Z1457" i="1" s="1"/>
  <c r="Y340" i="1"/>
  <c r="Z340" i="1" s="1"/>
  <c r="Y1754" i="1"/>
  <c r="Z1754" i="1" s="1"/>
  <c r="Y1604" i="1"/>
  <c r="Z1604" i="1" s="1"/>
  <c r="Y1631" i="1"/>
  <c r="Z1631" i="1" s="1"/>
  <c r="Y1281" i="1"/>
  <c r="Z1281" i="1" s="1"/>
  <c r="Y1390" i="1"/>
  <c r="Z1390" i="1" s="1"/>
  <c r="Y1625" i="1"/>
  <c r="Z1625" i="1" s="1"/>
  <c r="Y1663" i="1"/>
  <c r="Z1663" i="1" s="1"/>
  <c r="Y1167" i="1"/>
  <c r="Z1167" i="1" s="1"/>
  <c r="Y1014" i="1"/>
  <c r="Z1014" i="1" s="1"/>
  <c r="Y715" i="1"/>
  <c r="Z715" i="1" s="1"/>
  <c r="Y813" i="1"/>
  <c r="Z813" i="1" s="1"/>
  <c r="Y928" i="1"/>
  <c r="Z928" i="1" s="1"/>
  <c r="Y2147" i="1"/>
  <c r="Z2147" i="1" s="1"/>
  <c r="Y2022" i="1"/>
  <c r="Z2022" i="1" s="1"/>
  <c r="Y1248" i="1"/>
  <c r="Z1248" i="1" s="1"/>
  <c r="Y1630" i="1"/>
  <c r="Z1630" i="1" s="1"/>
  <c r="Y1196" i="1"/>
  <c r="Z1196" i="1" s="1"/>
  <c r="Y1779" i="1"/>
  <c r="Z1779" i="1" s="1"/>
  <c r="Y1858" i="1"/>
  <c r="Z1858" i="1" s="1"/>
  <c r="Y1881" i="1"/>
  <c r="Z1881" i="1" s="1"/>
  <c r="Y94" i="1"/>
  <c r="Z94" i="1" s="1"/>
  <c r="Y505" i="1"/>
  <c r="Z505" i="1" s="1"/>
  <c r="Y364" i="1"/>
  <c r="Z364" i="1" s="1"/>
  <c r="Y2096" i="1"/>
  <c r="Z2096" i="1" s="1"/>
  <c r="Y1724" i="1"/>
  <c r="Z1724" i="1" s="1"/>
  <c r="Y458" i="1"/>
  <c r="Z458" i="1" s="1"/>
  <c r="Y1483" i="1"/>
  <c r="Z1483" i="1" s="1"/>
  <c r="Y1058" i="1"/>
  <c r="Z1058" i="1" s="1"/>
  <c r="Y1404" i="1"/>
  <c r="Z1404" i="1" s="1"/>
  <c r="Y1517" i="1"/>
  <c r="Z1517" i="1" s="1"/>
  <c r="Y2108" i="1"/>
  <c r="Z2108" i="1" s="1"/>
  <c r="Y575" i="1"/>
  <c r="Z575" i="1" s="1"/>
  <c r="Y1298" i="1"/>
  <c r="Z1298" i="1" s="1"/>
  <c r="Y2175" i="1"/>
  <c r="Z2175" i="1" s="1"/>
  <c r="Y2150" i="1"/>
  <c r="Z2150" i="1" s="1"/>
  <c r="Y1112" i="1"/>
  <c r="Z1112" i="1" s="1"/>
  <c r="Y724" i="1"/>
  <c r="Z724" i="1" s="1"/>
  <c r="Y2050" i="1"/>
  <c r="Z2050" i="1" s="1"/>
  <c r="Y961" i="1"/>
  <c r="Z961" i="1" s="1"/>
  <c r="Y2170" i="1"/>
  <c r="Z2170" i="1" s="1"/>
  <c r="Y638" i="1"/>
  <c r="Z638" i="1" s="1"/>
  <c r="Y400" i="1"/>
  <c r="Z400" i="1" s="1"/>
  <c r="Y743" i="1"/>
  <c r="Z743" i="1" s="1"/>
  <c r="Y1508" i="1"/>
  <c r="Z1508" i="1" s="1"/>
  <c r="Y399" i="1"/>
  <c r="Z399" i="1" s="1"/>
  <c r="Y91" i="1"/>
  <c r="Z91" i="1" s="1"/>
  <c r="Y775" i="1"/>
  <c r="Z775" i="1" s="1"/>
  <c r="Y1001" i="1"/>
  <c r="Z1001" i="1" s="1"/>
  <c r="Y464" i="1"/>
  <c r="Z464" i="1" s="1"/>
  <c r="Y1244" i="1"/>
  <c r="Z1244" i="1" s="1"/>
  <c r="Y1348" i="1"/>
  <c r="Z1348" i="1" s="1"/>
  <c r="Y1336" i="1"/>
  <c r="Z1336" i="1" s="1"/>
  <c r="Y1641" i="1"/>
  <c r="Z1641" i="1" s="1"/>
  <c r="Y746" i="1"/>
  <c r="Z746" i="1" s="1"/>
  <c r="Y201" i="1"/>
  <c r="Z201" i="1" s="1"/>
  <c r="Y2174" i="1"/>
  <c r="Z2174" i="1" s="1"/>
  <c r="Y925" i="1"/>
  <c r="Z925" i="1" s="1"/>
  <c r="Y281" i="1"/>
  <c r="Z281" i="1" s="1"/>
  <c r="Y2142" i="1"/>
  <c r="Z2142" i="1" s="1"/>
  <c r="Y829" i="1"/>
  <c r="Z829" i="1" s="1"/>
  <c r="Y177" i="1"/>
  <c r="Z177" i="1" s="1"/>
  <c r="Y1852" i="1"/>
  <c r="Z1852" i="1" s="1"/>
  <c r="Y998" i="1"/>
  <c r="Z998" i="1" s="1"/>
  <c r="Y651" i="1"/>
  <c r="Z651" i="1" s="1"/>
  <c r="Y1334" i="1"/>
  <c r="Z1334" i="1" s="1"/>
  <c r="Y705" i="1"/>
  <c r="Z705" i="1" s="1"/>
  <c r="Y1365" i="1"/>
  <c r="Z1365" i="1" s="1"/>
  <c r="Y1351" i="1"/>
  <c r="Z1351" i="1" s="1"/>
  <c r="Y288" i="1"/>
  <c r="Z288" i="1" s="1"/>
  <c r="Y1906" i="1"/>
  <c r="Z1906" i="1" s="1"/>
  <c r="Y163" i="1"/>
  <c r="Z163" i="1" s="1"/>
  <c r="Y723" i="1"/>
  <c r="Z723" i="1" s="1"/>
  <c r="Y1201" i="1"/>
  <c r="Z1201" i="1" s="1"/>
  <c r="Y1696" i="1"/>
  <c r="Z1696" i="1" s="1"/>
  <c r="Y901" i="1"/>
  <c r="Z901" i="1" s="1"/>
  <c r="Y1658" i="1"/>
  <c r="Z1658" i="1" s="1"/>
  <c r="Y424" i="1"/>
  <c r="Z424" i="1" s="1"/>
  <c r="Y14" i="1"/>
  <c r="Z14" i="1" s="1"/>
  <c r="Y1093" i="1"/>
  <c r="Z1093" i="1" s="1"/>
  <c r="Y1442" i="1"/>
  <c r="Z1442" i="1" s="1"/>
  <c r="Y985" i="1"/>
  <c r="Z985" i="1" s="1"/>
  <c r="Y1543" i="1"/>
  <c r="Z1543" i="1" s="1"/>
  <c r="Y1026" i="1"/>
  <c r="Z1026" i="1" s="1"/>
  <c r="Y62" i="1"/>
  <c r="Z62" i="1" s="1"/>
  <c r="Y1909" i="1"/>
  <c r="Z1909" i="1" s="1"/>
  <c r="Y2173" i="1"/>
  <c r="Z2173" i="1" s="1"/>
  <c r="Y146" i="1"/>
  <c r="Z146" i="1" s="1"/>
  <c r="Y1592" i="1"/>
  <c r="Z1592" i="1" s="1"/>
  <c r="Y1512" i="1"/>
  <c r="Z1512" i="1" s="1"/>
  <c r="Y286" i="1"/>
  <c r="Z286" i="1" s="1"/>
  <c r="Y2075" i="1"/>
  <c r="Z2075" i="1" s="1"/>
  <c r="Y1039" i="1"/>
  <c r="Z1039" i="1" s="1"/>
  <c r="Y982" i="1"/>
  <c r="Z982" i="1" s="1"/>
  <c r="Y1674" i="1"/>
  <c r="Z1674" i="1" s="1"/>
  <c r="Y1430" i="1"/>
  <c r="Z1430" i="1" s="1"/>
  <c r="Y795" i="1"/>
  <c r="Z795" i="1" s="1"/>
  <c r="Y534" i="1"/>
  <c r="Z534" i="1" s="1"/>
  <c r="Y1352" i="1"/>
  <c r="Z1352" i="1" s="1"/>
  <c r="Y1653" i="1"/>
  <c r="Z1653" i="1" s="1"/>
  <c r="Y1049" i="1"/>
  <c r="Z1049" i="1" s="1"/>
  <c r="Y1670" i="1"/>
  <c r="Z1670" i="1" s="1"/>
  <c r="Y1226" i="1"/>
  <c r="Z1226" i="1" s="1"/>
  <c r="Y354" i="1"/>
  <c r="Z354" i="1" s="1"/>
  <c r="Y24" i="1"/>
  <c r="Z24" i="1" s="1"/>
  <c r="Y1259" i="1"/>
  <c r="Z1259" i="1" s="1"/>
  <c r="Y1355" i="1"/>
  <c r="Z1355" i="1" s="1"/>
  <c r="Y1708" i="1"/>
  <c r="Z1708" i="1" s="1"/>
  <c r="Y432" i="1"/>
  <c r="Z432" i="1" s="1"/>
  <c r="Y1358" i="1"/>
  <c r="Z1358" i="1" s="1"/>
  <c r="Y1793" i="1"/>
  <c r="Z1793" i="1" s="1"/>
  <c r="Y941" i="1"/>
  <c r="Z941" i="1" s="1"/>
  <c r="Y1062" i="1"/>
  <c r="Z1062" i="1" s="1"/>
  <c r="Y1174" i="1"/>
  <c r="Z1174" i="1" s="1"/>
  <c r="Y687" i="1"/>
  <c r="Z687" i="1" s="1"/>
  <c r="Y262" i="1"/>
  <c r="Z262" i="1" s="1"/>
  <c r="Y940" i="1"/>
  <c r="Z940" i="1" s="1"/>
  <c r="Y29" i="1"/>
  <c r="Z29" i="1" s="1"/>
  <c r="Y2131" i="1"/>
  <c r="Z2131" i="1" s="1"/>
  <c r="Y2094" i="1"/>
  <c r="Z2094" i="1" s="1"/>
  <c r="Y1948" i="1"/>
  <c r="Z1948" i="1" s="1"/>
  <c r="Y2054" i="1"/>
  <c r="Z2054" i="1" s="1"/>
  <c r="Y1748" i="1"/>
  <c r="Z1748" i="1" s="1"/>
  <c r="Y834" i="1"/>
  <c r="Z834" i="1" s="1"/>
  <c r="Y1118" i="1"/>
  <c r="Z1118" i="1" s="1"/>
  <c r="Y568" i="1"/>
  <c r="Z568" i="1" s="1"/>
  <c r="Y936" i="1"/>
  <c r="Z936" i="1" s="1"/>
  <c r="Y1326" i="1"/>
  <c r="Z1326" i="1" s="1"/>
  <c r="Y1134" i="1"/>
  <c r="Z1134" i="1" s="1"/>
  <c r="Y2043" i="1"/>
  <c r="Z2043" i="1" s="1"/>
  <c r="Y1825" i="1"/>
  <c r="Z1825" i="1" s="1"/>
  <c r="Y877" i="1"/>
  <c r="Z877" i="1" s="1"/>
  <c r="Y1740" i="1"/>
  <c r="Z1740" i="1" s="1"/>
  <c r="Y1523" i="1"/>
  <c r="Z1523" i="1" s="1"/>
  <c r="Y1850" i="1"/>
  <c r="Z1850" i="1" s="1"/>
  <c r="Y49" i="1"/>
  <c r="Z49" i="1" s="1"/>
  <c r="Y1619" i="1"/>
  <c r="Z1619" i="1" s="1"/>
  <c r="Y1739" i="1"/>
  <c r="Z1739" i="1" s="1"/>
  <c r="Y1750" i="1"/>
  <c r="Z1750" i="1" s="1"/>
  <c r="Y15" i="1"/>
  <c r="Z15" i="1" s="1"/>
  <c r="Y1617" i="1"/>
  <c r="Z1617" i="1" s="1"/>
  <c r="Y621" i="1"/>
  <c r="Z621" i="1" s="1"/>
  <c r="Y1366" i="1"/>
  <c r="Z1366" i="1" s="1"/>
  <c r="Y647" i="1"/>
  <c r="Z647" i="1" s="1"/>
  <c r="Y1011" i="1"/>
  <c r="Z1011" i="1" s="1"/>
  <c r="Y2024" i="1"/>
  <c r="Z2024" i="1" s="1"/>
  <c r="Y856" i="1"/>
  <c r="Z856" i="1" s="1"/>
  <c r="Y97" i="1"/>
  <c r="Z97" i="1" s="1"/>
  <c r="Y1382" i="1"/>
  <c r="Z1382" i="1" s="1"/>
  <c r="Y1797" i="1"/>
  <c r="Z1797" i="1" s="1"/>
  <c r="Y1551" i="1"/>
  <c r="Z1551" i="1" s="1"/>
  <c r="Y1260" i="1"/>
  <c r="Z1260" i="1" s="1"/>
  <c r="Y894" i="1"/>
  <c r="Z894" i="1" s="1"/>
  <c r="Y1759" i="1"/>
  <c r="Z1759" i="1" s="1"/>
  <c r="Y236" i="1"/>
  <c r="Z236" i="1" s="1"/>
  <c r="Y113" i="1"/>
  <c r="Z113" i="1" s="1"/>
  <c r="Y1684" i="1"/>
  <c r="Z1684" i="1" s="1"/>
  <c r="Y1899" i="1"/>
  <c r="Z1899" i="1" s="1"/>
  <c r="Y1730" i="1"/>
  <c r="Z1730" i="1" s="1"/>
  <c r="Y1734" i="1"/>
  <c r="Z1734" i="1" s="1"/>
  <c r="Y2033" i="1"/>
  <c r="Z2033" i="1" s="1"/>
  <c r="Y1035" i="1"/>
  <c r="Z1035" i="1" s="1"/>
  <c r="Y963" i="1"/>
  <c r="Z963" i="1" s="1"/>
  <c r="Y335" i="1"/>
  <c r="Z335" i="1" s="1"/>
  <c r="Y1691" i="1"/>
  <c r="Z1691" i="1" s="1"/>
  <c r="Y847" i="1"/>
  <c r="Z847" i="1" s="1"/>
  <c r="Y187" i="1"/>
  <c r="Z187" i="1" s="1"/>
  <c r="Y1636" i="1"/>
  <c r="Z1636" i="1" s="1"/>
  <c r="Y485" i="1"/>
  <c r="Z485" i="1" s="1"/>
  <c r="Y156" i="1"/>
  <c r="Z156" i="1" s="1"/>
  <c r="Y406" i="1"/>
  <c r="Z406" i="1" s="1"/>
  <c r="Y1013" i="1"/>
  <c r="Z1013" i="1" s="1"/>
  <c r="Y1971" i="1"/>
  <c r="Z1971" i="1" s="1"/>
  <c r="Y1755" i="1"/>
  <c r="Z1755" i="1" s="1"/>
  <c r="Y480" i="1"/>
  <c r="Z480" i="1" s="1"/>
  <c r="Y1877" i="1"/>
  <c r="Z1877" i="1" s="1"/>
  <c r="Y992" i="1"/>
  <c r="Z992" i="1" s="1"/>
  <c r="Y388" i="1"/>
  <c r="Z388" i="1" s="1"/>
  <c r="Y1738" i="1"/>
  <c r="Z1738" i="1" s="1"/>
  <c r="Y1826" i="1"/>
  <c r="Z1826" i="1" s="1"/>
  <c r="Y1564" i="1"/>
  <c r="Z1564" i="1" s="1"/>
  <c r="Y532" i="1"/>
  <c r="Z532" i="1" s="1"/>
  <c r="Y2014" i="1"/>
  <c r="Z2014" i="1" s="1"/>
  <c r="Y826" i="1"/>
  <c r="Z826" i="1" s="1"/>
  <c r="Y690" i="1"/>
  <c r="Z690" i="1" s="1"/>
  <c r="Y1655" i="1"/>
  <c r="Z1655" i="1" s="1"/>
  <c r="Y764" i="1"/>
  <c r="Z764" i="1" s="1"/>
  <c r="Y401" i="1"/>
  <c r="Z401" i="1" s="1"/>
  <c r="Y355" i="1"/>
  <c r="Z355" i="1" s="1"/>
  <c r="Y427" i="1"/>
  <c r="Z427" i="1" s="1"/>
  <c r="Y570" i="1"/>
  <c r="Z570" i="1" s="1"/>
  <c r="Y1153" i="1"/>
  <c r="Z1153" i="1" s="1"/>
  <c r="Y759" i="1"/>
  <c r="Z759" i="1" s="1"/>
  <c r="Y339" i="1"/>
  <c r="Z339" i="1" s="1"/>
  <c r="Y1866" i="1"/>
  <c r="Z1866" i="1" s="1"/>
  <c r="Y1574" i="1"/>
  <c r="Z1574" i="1" s="1"/>
  <c r="Y487" i="1"/>
  <c r="Z487" i="1" s="1"/>
  <c r="Y1195" i="1"/>
  <c r="Z1195" i="1" s="1"/>
  <c r="Y172" i="1"/>
  <c r="Z172" i="1" s="1"/>
  <c r="Y932" i="1"/>
  <c r="Z932" i="1" s="1"/>
  <c r="Y553" i="1"/>
  <c r="Z553" i="1" s="1"/>
  <c r="Y254" i="1"/>
  <c r="Z254" i="1" s="1"/>
  <c r="Y1068" i="1"/>
  <c r="Z1068" i="1" s="1"/>
  <c r="Y1874" i="1"/>
  <c r="Z1874" i="1" s="1"/>
  <c r="Y531" i="1"/>
  <c r="Z531" i="1" s="1"/>
  <c r="Y1841" i="1"/>
  <c r="Z1841" i="1" s="1"/>
  <c r="Y1223" i="1"/>
  <c r="Z1223" i="1" s="1"/>
  <c r="Y1082" i="1"/>
  <c r="Z1082" i="1" s="1"/>
  <c r="Y1620" i="1"/>
  <c r="Z1620" i="1" s="1"/>
  <c r="Y1828" i="1"/>
  <c r="Z1828" i="1" s="1"/>
  <c r="Y2017" i="1"/>
  <c r="Z2017" i="1" s="1"/>
  <c r="Y526" i="1"/>
  <c r="Z526" i="1" s="1"/>
  <c r="Y362" i="1"/>
  <c r="Z362" i="1" s="1"/>
  <c r="Y1495" i="1"/>
  <c r="Z1495" i="1" s="1"/>
  <c r="Y537" i="1"/>
  <c r="Z537" i="1" s="1"/>
  <c r="Y1995" i="1"/>
  <c r="Z1995" i="1" s="1"/>
  <c r="Y25" i="1"/>
  <c r="Z25" i="1" s="1"/>
  <c r="Y1894" i="1"/>
  <c r="Z1894" i="1" s="1"/>
  <c r="Y1878" i="1"/>
  <c r="Z1878" i="1" s="1"/>
  <c r="Y1787" i="1"/>
  <c r="Z1787" i="1" s="1"/>
  <c r="Y1975" i="1"/>
  <c r="Z1975" i="1" s="1"/>
  <c r="Y516" i="1"/>
  <c r="Z516" i="1" s="1"/>
  <c r="Y835" i="1"/>
  <c r="Z835" i="1" s="1"/>
  <c r="Y1277" i="1"/>
  <c r="Z1277" i="1" s="1"/>
  <c r="Y198" i="1"/>
  <c r="Z198" i="1" s="1"/>
  <c r="Y1639" i="1"/>
  <c r="Z1639" i="1" s="1"/>
  <c r="Y1849" i="1"/>
  <c r="Z1849" i="1" s="1"/>
  <c r="Y640" i="1"/>
  <c r="Z640" i="1" s="1"/>
  <c r="Y1688" i="1"/>
  <c r="Z1688" i="1" s="1"/>
  <c r="Y1256" i="1"/>
  <c r="Z1256" i="1" s="1"/>
  <c r="Y1304" i="1"/>
  <c r="Z1304" i="1" s="1"/>
  <c r="Y227" i="1"/>
  <c r="Z227" i="1" s="1"/>
  <c r="Y1122" i="1"/>
  <c r="Z1122" i="1" s="1"/>
  <c r="Y46" i="1"/>
  <c r="Z46" i="1" s="1"/>
  <c r="Y914" i="1"/>
  <c r="Z914" i="1" s="1"/>
  <c r="Y1720" i="1"/>
  <c r="Z1720" i="1" s="1"/>
  <c r="Y312" i="1"/>
  <c r="Z312" i="1" s="1"/>
  <c r="Y869" i="1"/>
  <c r="Z869" i="1" s="1"/>
  <c r="Y1929" i="1"/>
  <c r="Z1929" i="1" s="1"/>
  <c r="Y352" i="1"/>
  <c r="Z352" i="1" s="1"/>
  <c r="Y1374" i="1"/>
  <c r="Z1374" i="1" s="1"/>
  <c r="Y242" i="1"/>
  <c r="Z242" i="1" s="1"/>
  <c r="Y706" i="1"/>
  <c r="Z706" i="1" s="1"/>
  <c r="Y1399" i="1"/>
  <c r="Z1399" i="1" s="1"/>
  <c r="Y1968" i="1"/>
  <c r="Z1968" i="1" s="1"/>
  <c r="Y2063" i="1"/>
  <c r="Z2063" i="1" s="1"/>
  <c r="Y429" i="1"/>
  <c r="Z429" i="1" s="1"/>
  <c r="Y1766" i="1"/>
  <c r="Z1766" i="1" s="1"/>
  <c r="Y315" i="1"/>
  <c r="Z315" i="1" s="1"/>
  <c r="Y1401" i="1"/>
  <c r="Z1401" i="1" s="1"/>
  <c r="Y962" i="1"/>
  <c r="Z962" i="1" s="1"/>
  <c r="Y1177" i="1"/>
  <c r="Z1177" i="1" s="1"/>
  <c r="Y1218" i="1"/>
  <c r="Z1218" i="1" s="1"/>
  <c r="Y818" i="1"/>
  <c r="Z818" i="1" s="1"/>
  <c r="Y1086" i="1"/>
  <c r="Z1086" i="1" s="1"/>
  <c r="Y2146" i="1"/>
  <c r="Z2146" i="1" s="1"/>
  <c r="Y1808" i="1"/>
  <c r="Z1808" i="1" s="1"/>
  <c r="Y1949" i="1"/>
  <c r="Z1949" i="1" s="1"/>
  <c r="Y737" i="1"/>
  <c r="Z737" i="1" s="1"/>
  <c r="Y611" i="1"/>
  <c r="Z611" i="1" s="1"/>
  <c r="Y2020" i="1"/>
  <c r="Z2020" i="1" s="1"/>
  <c r="Y786" i="1"/>
  <c r="Z786" i="1" s="1"/>
  <c r="Y510" i="1"/>
  <c r="Z510" i="1" s="1"/>
  <c r="Y168" i="1"/>
  <c r="Z168" i="1" s="1"/>
  <c r="Y1621" i="1"/>
  <c r="Z1621" i="1" s="1"/>
  <c r="Y166" i="1"/>
  <c r="Z166" i="1" s="1"/>
  <c r="Y2079" i="1"/>
  <c r="Z2079" i="1" s="1"/>
  <c r="Y1547" i="1"/>
  <c r="Z1547" i="1" s="1"/>
  <c r="Y619" i="1"/>
  <c r="Z619" i="1" s="1"/>
  <c r="Y607" i="1"/>
  <c r="Z607" i="1" s="1"/>
  <c r="Y1919" i="1"/>
  <c r="Z1919" i="1" s="1"/>
  <c r="Y1924" i="1"/>
  <c r="Z1924" i="1" s="1"/>
  <c r="Y791" i="1"/>
  <c r="Z791" i="1" s="1"/>
  <c r="Y474" i="1"/>
  <c r="Z474" i="1" s="1"/>
  <c r="Y1239" i="1"/>
  <c r="Z1239" i="1" s="1"/>
  <c r="Y1977" i="1"/>
  <c r="Z1977" i="1" s="1"/>
  <c r="Y1872" i="1"/>
  <c r="Z1872" i="1" s="1"/>
  <c r="Y341" i="1"/>
  <c r="Z341" i="1" s="1"/>
  <c r="Y833" i="1"/>
  <c r="Z833" i="1" s="1"/>
  <c r="Y1170" i="1"/>
  <c r="Z1170" i="1" s="1"/>
  <c r="Y1290" i="1"/>
  <c r="Z1290" i="1" s="1"/>
  <c r="Y729" i="1"/>
  <c r="Z729" i="1" s="1"/>
  <c r="Y1010" i="1"/>
  <c r="Z1010" i="1" s="1"/>
  <c r="Y1327" i="1"/>
  <c r="Z1327" i="1" s="1"/>
  <c r="Y1907" i="1"/>
  <c r="Z1907" i="1" s="1"/>
  <c r="Y882" i="1"/>
  <c r="Z882" i="1" s="1"/>
  <c r="Y527" i="1"/>
  <c r="Z527" i="1" s="1"/>
  <c r="Y628" i="1"/>
  <c r="Z628" i="1" s="1"/>
  <c r="Y530" i="1"/>
  <c r="Z530" i="1" s="1"/>
  <c r="Y1709" i="1"/>
  <c r="Z1709" i="1" s="1"/>
  <c r="Y1107" i="1"/>
  <c r="Z1107" i="1" s="1"/>
  <c r="Y2023" i="1"/>
  <c r="Z2023" i="1" s="1"/>
  <c r="Y1129" i="1"/>
  <c r="Z1129" i="1" s="1"/>
  <c r="Y1546" i="1"/>
  <c r="Z1546" i="1" s="1"/>
  <c r="Y1989" i="1"/>
  <c r="Z1989" i="1" s="1"/>
  <c r="Y900" i="1"/>
  <c r="Z900" i="1" s="1"/>
  <c r="Y911" i="1"/>
  <c r="Z911" i="1" s="1"/>
  <c r="Y303" i="1"/>
  <c r="Z303" i="1" s="1"/>
  <c r="Y1799" i="1"/>
  <c r="Z1799" i="1" s="1"/>
  <c r="Y1284" i="1"/>
  <c r="Z1284" i="1" s="1"/>
  <c r="Y1168" i="1"/>
  <c r="Z1168" i="1" s="1"/>
  <c r="Y763" i="1"/>
  <c r="Z763" i="1" s="1"/>
  <c r="Y1934" i="1"/>
  <c r="Z1934" i="1" s="1"/>
  <c r="Y1864" i="1"/>
  <c r="Z1864" i="1" s="1"/>
  <c r="Y305" i="1"/>
  <c r="Z305" i="1" s="1"/>
  <c r="Y1250" i="1"/>
  <c r="Z1250" i="1" s="1"/>
  <c r="Y1054" i="1"/>
  <c r="Z1054" i="1" s="1"/>
  <c r="Y752" i="1"/>
  <c r="Z752" i="1" s="1"/>
  <c r="Y455" i="1"/>
  <c r="Z455" i="1" s="1"/>
  <c r="Y2011" i="1"/>
  <c r="Z2011" i="1" s="1"/>
  <c r="Y1347" i="1"/>
  <c r="Z1347" i="1" s="1"/>
  <c r="Y1920" i="1"/>
  <c r="Z1920" i="1" s="1"/>
  <c r="Y2099" i="1"/>
  <c r="Z2099" i="1" s="1"/>
  <c r="Y1175" i="1"/>
  <c r="Z1175" i="1" s="1"/>
  <c r="Y1190" i="1"/>
  <c r="Z1190" i="1" s="1"/>
  <c r="Y1074" i="1"/>
  <c r="Z1074" i="1" s="1"/>
  <c r="Y289" i="1"/>
  <c r="Z289" i="1" s="1"/>
  <c r="Y2070" i="1"/>
  <c r="Z2070" i="1" s="1"/>
  <c r="Y1530" i="1"/>
  <c r="Z1530" i="1" s="1"/>
  <c r="Y814" i="1"/>
  <c r="Z814" i="1" s="1"/>
  <c r="Y12" i="1"/>
  <c r="Z12" i="1" s="1"/>
  <c r="Y656" i="1"/>
  <c r="Z656" i="1" s="1"/>
  <c r="Y739" i="1"/>
  <c r="Z739" i="1" s="1"/>
  <c r="Y1443" i="1"/>
  <c r="Z1443" i="1" s="1"/>
  <c r="Y1622" i="1"/>
  <c r="Z1622" i="1" s="1"/>
  <c r="Y1503" i="1"/>
  <c r="Z1503" i="1" s="1"/>
  <c r="Y103" i="1"/>
  <c r="Z103" i="1" s="1"/>
  <c r="Y379" i="1"/>
  <c r="Z379" i="1" s="1"/>
  <c r="Y1885" i="1"/>
  <c r="Z1885" i="1" s="1"/>
  <c r="Y981" i="1"/>
  <c r="Z981" i="1" s="1"/>
  <c r="Y36" i="1"/>
  <c r="Z36" i="1" s="1"/>
  <c r="Y2019" i="1"/>
  <c r="Z2019" i="1" s="1"/>
  <c r="Y2093" i="1"/>
  <c r="Z2093" i="1" s="1"/>
  <c r="Y1178" i="1"/>
  <c r="Z1178" i="1" s="1"/>
  <c r="Y766" i="1"/>
  <c r="Z766" i="1" s="1"/>
  <c r="Y1651" i="1"/>
  <c r="Z1651" i="1" s="1"/>
  <c r="Y376" i="1"/>
  <c r="Z376" i="1" s="1"/>
  <c r="Y1983" i="1"/>
  <c r="Z1983" i="1" s="1"/>
  <c r="Y349" i="1"/>
  <c r="Z349" i="1" s="1"/>
  <c r="Y714" i="1"/>
  <c r="Z714" i="1" s="1"/>
  <c r="Y98" i="1"/>
  <c r="Z98" i="1" s="1"/>
  <c r="Y482" i="1"/>
  <c r="Z482" i="1" s="1"/>
  <c r="Y750" i="1"/>
  <c r="Z750" i="1" s="1"/>
  <c r="Y1969" i="1"/>
  <c r="Z1969" i="1" s="1"/>
  <c r="Y405" i="1"/>
  <c r="Z405" i="1" s="1"/>
  <c r="Y1510" i="1"/>
  <c r="Z1510" i="1" s="1"/>
  <c r="Y1386" i="1"/>
  <c r="Z1386" i="1" s="1"/>
  <c r="Y1534" i="1"/>
  <c r="Z1534" i="1" s="1"/>
  <c r="Y1588" i="1"/>
  <c r="Z1588" i="1" s="1"/>
  <c r="Y874" i="1"/>
  <c r="Z874" i="1" s="1"/>
  <c r="Y2137" i="1"/>
  <c r="Z2137" i="1" s="1"/>
  <c r="Y1028" i="1"/>
  <c r="Z1028" i="1" s="1"/>
  <c r="Y175" i="1"/>
  <c r="Z175" i="1" s="1"/>
  <c r="Y1299" i="1"/>
  <c r="Z1299" i="1" s="1"/>
  <c r="Y346" i="1"/>
  <c r="Z346" i="1" s="1"/>
  <c r="Y659" i="1"/>
  <c r="Z659" i="1" s="1"/>
  <c r="Y669" i="1"/>
  <c r="Z669" i="1" s="1"/>
  <c r="Y815" i="1"/>
  <c r="Z815" i="1" s="1"/>
  <c r="Y601" i="1"/>
  <c r="Z601" i="1" s="1"/>
  <c r="Y1867" i="1"/>
  <c r="Z1867" i="1" s="1"/>
  <c r="Y342" i="1"/>
  <c r="Z342" i="1" s="1"/>
  <c r="Y1121" i="1"/>
  <c r="Z1121" i="1" s="1"/>
  <c r="Y2165" i="1"/>
  <c r="Z2165" i="1" s="1"/>
  <c r="Y20" i="1"/>
  <c r="Z20" i="1" s="1"/>
  <c r="Y1954" i="1"/>
  <c r="Z1954" i="1" s="1"/>
  <c r="Y1162" i="1"/>
  <c r="Z1162" i="1" s="1"/>
  <c r="Y1438" i="1"/>
  <c r="Z1438" i="1" s="1"/>
  <c r="Y1015" i="1"/>
  <c r="Z1015" i="1" s="1"/>
  <c r="Y1938" i="1"/>
  <c r="Z1938" i="1" s="1"/>
  <c r="Y559" i="1"/>
  <c r="Z559" i="1" s="1"/>
  <c r="Y1697" i="1"/>
  <c r="Z1697" i="1" s="1"/>
  <c r="Y1249" i="1"/>
  <c r="Z1249" i="1" s="1"/>
  <c r="Y808" i="1"/>
  <c r="Z808" i="1" s="1"/>
  <c r="Y784" i="1"/>
  <c r="Z784" i="1" s="1"/>
  <c r="Y2032" i="1"/>
  <c r="Z2032" i="1" s="1"/>
  <c r="Y1901" i="1"/>
  <c r="Z1901" i="1" s="1"/>
  <c r="Y451" i="1"/>
  <c r="Z451" i="1" s="1"/>
  <c r="Y194" i="1"/>
  <c r="Z194" i="1" s="1"/>
  <c r="Y1533" i="1"/>
  <c r="Z1533" i="1" s="1"/>
  <c r="Y416" i="1"/>
  <c r="Z416" i="1" s="1"/>
  <c r="Y292" i="1"/>
  <c r="Z292" i="1" s="1"/>
  <c r="Y140" i="1"/>
  <c r="Z140" i="1" s="1"/>
  <c r="Y1234" i="1"/>
  <c r="Z1234" i="1" s="1"/>
  <c r="Y855" i="1"/>
  <c r="Z855" i="1" s="1"/>
  <c r="Y80" i="1"/>
  <c r="Z80" i="1" s="1"/>
  <c r="Y1119" i="1"/>
  <c r="Z1119" i="1" s="1"/>
  <c r="Y109" i="1"/>
  <c r="Z109" i="1" s="1"/>
  <c r="Y1023" i="1"/>
  <c r="Z1023" i="1" s="1"/>
  <c r="Y1946" i="1"/>
  <c r="Z1946" i="1" s="1"/>
  <c r="Y377" i="1"/>
  <c r="Z377" i="1" s="1"/>
  <c r="Y1240" i="1"/>
  <c r="Z1240" i="1" s="1"/>
  <c r="Y639" i="1"/>
  <c r="Z639" i="1" s="1"/>
  <c r="Y1346" i="1"/>
  <c r="Z1346" i="1" s="1"/>
  <c r="Y726" i="1"/>
  <c r="Z726" i="1" s="1"/>
  <c r="Y1303" i="1"/>
  <c r="Z1303" i="1" s="1"/>
  <c r="Y2037" i="1"/>
  <c r="Z2037" i="1" s="1"/>
  <c r="Y1115" i="1"/>
  <c r="Z1115" i="1" s="1"/>
  <c r="Y904" i="1"/>
  <c r="Z904" i="1" s="1"/>
  <c r="Y304" i="1"/>
  <c r="Z304" i="1" s="1"/>
  <c r="Y1328" i="1"/>
  <c r="Z1328" i="1" s="1"/>
  <c r="Y210" i="1"/>
  <c r="Z210" i="1" s="1"/>
  <c r="Y1847" i="1"/>
  <c r="Z1847" i="1" s="1"/>
  <c r="Y1742" i="1"/>
  <c r="Z1742" i="1" s="1"/>
  <c r="Y1108" i="1"/>
  <c r="Z1108" i="1" s="1"/>
  <c r="Y787" i="1"/>
  <c r="Z787" i="1" s="1"/>
  <c r="Y1800" i="1"/>
  <c r="Z1800" i="1" s="1"/>
  <c r="Y800" i="1"/>
  <c r="Z800" i="1" s="1"/>
  <c r="Y72" i="1"/>
  <c r="Z72" i="1" s="1"/>
  <c r="Y1851" i="1"/>
  <c r="Z1851" i="1" s="1"/>
  <c r="Y783" i="1"/>
  <c r="Z783" i="1" s="1"/>
  <c r="Y1823" i="1"/>
  <c r="Z1823" i="1" s="1"/>
  <c r="Y1699" i="1"/>
  <c r="Z1699" i="1" s="1"/>
  <c r="Y1194" i="1"/>
  <c r="Z1194" i="1" s="1"/>
  <c r="Y952" i="1"/>
  <c r="Z952" i="1" s="1"/>
  <c r="Y1706" i="1"/>
  <c r="Z1706" i="1" s="1"/>
  <c r="Y896" i="1"/>
  <c r="Z896" i="1" s="1"/>
  <c r="Y141" i="1"/>
  <c r="Z141" i="1" s="1"/>
  <c r="Y1746" i="1"/>
  <c r="Z1746" i="1" s="1"/>
  <c r="Y2062" i="1"/>
  <c r="Z2062" i="1" s="1"/>
  <c r="Y822" i="1"/>
  <c r="Z822" i="1" s="1"/>
  <c r="Y1437" i="1"/>
  <c r="Z1437" i="1" s="1"/>
  <c r="Y1362" i="1"/>
  <c r="Z1362" i="1" s="1"/>
  <c r="Y1333" i="1"/>
  <c r="Z1333" i="1" s="1"/>
  <c r="Y2025" i="1"/>
  <c r="Z2025" i="1" s="1"/>
  <c r="Y1733" i="1"/>
  <c r="Z1733" i="1" s="1"/>
  <c r="Y844" i="1"/>
  <c r="Z844" i="1" s="1"/>
  <c r="Y1199" i="1"/>
  <c r="Z1199" i="1" s="1"/>
  <c r="Y1635" i="1"/>
  <c r="Z1635" i="1" s="1"/>
  <c r="Y926" i="1"/>
  <c r="Z926" i="1" s="1"/>
  <c r="Y994" i="1"/>
  <c r="Z994" i="1" s="1"/>
  <c r="Y1999" i="1"/>
  <c r="Z1999" i="1" s="1"/>
  <c r="Y1945" i="1"/>
  <c r="Z1945" i="1" s="1"/>
  <c r="Y2129" i="1"/>
  <c r="Z2129" i="1" s="1"/>
  <c r="Y1217" i="1"/>
  <c r="Z1217" i="1" s="1"/>
  <c r="Y1786" i="1"/>
  <c r="Z1786" i="1" s="1"/>
  <c r="Y1984" i="1"/>
  <c r="Z1984" i="1" s="1"/>
  <c r="Y880" i="1"/>
  <c r="Z880" i="1" s="1"/>
  <c r="Y2" i="1"/>
  <c r="Z2" i="1" s="1"/>
  <c r="Y732" i="1"/>
  <c r="Z732" i="1" s="1"/>
  <c r="Y674" i="1"/>
  <c r="Z674" i="1" s="1"/>
  <c r="Y239" i="1"/>
  <c r="Z239" i="1" s="1"/>
  <c r="Y365" i="1"/>
  <c r="Z365" i="1" s="1"/>
  <c r="Y2119" i="1"/>
  <c r="Z2119" i="1" s="1"/>
  <c r="Y560" i="1"/>
  <c r="Z560" i="1" s="1"/>
  <c r="Y957" i="1"/>
  <c r="Z957" i="1" s="1"/>
  <c r="Y593" i="1"/>
  <c r="Z593" i="1" s="1"/>
  <c r="Y1200" i="1"/>
  <c r="Z1200" i="1" s="1"/>
  <c r="Y2067" i="1"/>
  <c r="Z2067" i="1" s="1"/>
  <c r="Y373" i="1"/>
  <c r="Z373" i="1" s="1"/>
  <c r="Y359" i="1"/>
  <c r="Z359" i="1" s="1"/>
  <c r="Y370" i="1"/>
  <c r="Z370" i="1" s="1"/>
  <c r="Y1842" i="1"/>
  <c r="Z1842" i="1" s="1"/>
  <c r="Y650" i="1"/>
  <c r="Z650" i="1" s="1"/>
  <c r="Y1839" i="1"/>
  <c r="Z1839" i="1" s="1"/>
  <c r="Y56" i="1"/>
  <c r="Z56" i="1" s="1"/>
  <c r="Y672" i="1"/>
  <c r="Z672" i="1" s="1"/>
  <c r="Y2008" i="1"/>
  <c r="Z2008" i="1" s="1"/>
  <c r="Y2176" i="1"/>
  <c r="Z2176" i="1" s="1"/>
  <c r="Y1045" i="1"/>
  <c r="Z1045" i="1" s="1"/>
  <c r="Y1291" i="1"/>
  <c r="Z1291" i="1" s="1"/>
  <c r="Y1966" i="1"/>
  <c r="Z1966" i="1" s="1"/>
  <c r="Y1888" i="1"/>
  <c r="Z1888" i="1" s="1"/>
  <c r="Y2127" i="1"/>
  <c r="Z2127" i="1" s="1"/>
  <c r="Y1202" i="1"/>
  <c r="Z1202" i="1" s="1"/>
  <c r="Y1000" i="1"/>
  <c r="Z1000" i="1" s="1"/>
  <c r="Y827" i="1"/>
  <c r="Z827" i="1" s="1"/>
  <c r="Y876" i="1"/>
  <c r="Z876" i="1" s="1"/>
  <c r="Y70" i="1"/>
  <c r="Z70" i="1" s="1"/>
  <c r="Y2041" i="1"/>
  <c r="Z2041" i="1" s="1"/>
  <c r="Y2157" i="1"/>
  <c r="Z2157" i="1" s="1"/>
  <c r="Y247" i="1"/>
  <c r="Z247" i="1" s="1"/>
  <c r="Y863" i="1"/>
  <c r="Z863" i="1" s="1"/>
  <c r="Y1078" i="1"/>
  <c r="Z1078" i="1" s="1"/>
  <c r="Y1486" i="1"/>
  <c r="Z1486" i="1" s="1"/>
  <c r="Y167" i="1"/>
  <c r="Z167" i="1" s="1"/>
  <c r="Y878" i="1"/>
  <c r="Z878" i="1" s="1"/>
  <c r="Y533" i="1"/>
  <c r="Z533" i="1" s="1"/>
  <c r="Y144" i="1"/>
  <c r="Z144" i="1" s="1"/>
  <c r="Y567" i="1"/>
  <c r="Z567" i="1" s="1"/>
  <c r="Y1764" i="1"/>
  <c r="Z1764" i="1" s="1"/>
  <c r="Y1141" i="1"/>
  <c r="Z1141" i="1" s="1"/>
  <c r="Y2015" i="1"/>
  <c r="Z2015" i="1" s="1"/>
  <c r="Y999" i="1"/>
  <c r="Z999" i="1" s="1"/>
  <c r="Y1283" i="1"/>
  <c r="Z1283" i="1" s="1"/>
  <c r="Y1953" i="1"/>
  <c r="Z1953" i="1" s="1"/>
  <c r="Y357" i="1"/>
  <c r="Z357" i="1" s="1"/>
  <c r="Y1144" i="1"/>
  <c r="Z1144" i="1" s="1"/>
  <c r="Y381" i="1"/>
  <c r="Z381" i="1" s="1"/>
  <c r="Y407" i="1"/>
  <c r="Z407" i="1" s="1"/>
  <c r="Y1681" i="1"/>
  <c r="Z1681" i="1" s="1"/>
  <c r="Y1485" i="1"/>
  <c r="Z1485" i="1" s="1"/>
  <c r="Y2029" i="1"/>
  <c r="Z2029" i="1" s="1"/>
  <c r="Y1445" i="1"/>
  <c r="Z1445" i="1" s="1"/>
  <c r="Y722" i="1"/>
  <c r="Z722" i="1" s="1"/>
  <c r="Y225" i="1"/>
  <c r="Z225" i="1" s="1"/>
  <c r="Y1214" i="1"/>
  <c r="Z1214" i="1" s="1"/>
  <c r="Y2132" i="1"/>
  <c r="Z2132" i="1" s="1"/>
  <c r="Y1666" i="1"/>
  <c r="Z1666" i="1" s="1"/>
  <c r="Y801" i="1"/>
  <c r="Z801" i="1" s="1"/>
  <c r="Y842" i="1"/>
  <c r="Z842" i="1" s="1"/>
  <c r="Y1819" i="1"/>
  <c r="Z1819" i="1" s="1"/>
  <c r="Y1016" i="1"/>
  <c r="Z1016" i="1" s="1"/>
  <c r="Y1829" i="1"/>
  <c r="Z1829" i="1" s="1"/>
  <c r="Y31" i="1"/>
  <c r="Z31" i="1" s="1"/>
  <c r="Y1383" i="1"/>
  <c r="Z1383" i="1" s="1"/>
  <c r="Y799" i="1"/>
  <c r="Z799" i="1" s="1"/>
  <c r="Y521" i="1"/>
  <c r="Z521" i="1" s="1"/>
  <c r="Y1428" i="1"/>
  <c r="Z1428" i="1" s="1"/>
  <c r="Y294" i="1"/>
  <c r="Z294" i="1" s="1"/>
  <c r="Y1689" i="1"/>
  <c r="Z1689" i="1" s="1"/>
  <c r="Y1917" i="1"/>
  <c r="Z1917" i="1" s="1"/>
  <c r="Y1048" i="1"/>
  <c r="Z1048" i="1" s="1"/>
  <c r="Y605" i="1"/>
  <c r="Z605" i="1" s="1"/>
  <c r="Y2117" i="1"/>
  <c r="Z2117" i="1" s="1"/>
  <c r="Y245" i="1"/>
  <c r="Z245" i="1" s="1"/>
  <c r="Y95" i="1"/>
  <c r="Z95" i="1" s="1"/>
  <c r="Y831" i="1"/>
  <c r="Z831" i="1" s="1"/>
  <c r="Y1578" i="1"/>
  <c r="Z1578" i="1" s="1"/>
  <c r="Y1838" i="1"/>
  <c r="Z1838" i="1" s="1"/>
  <c r="Y1722" i="1"/>
  <c r="Z1722" i="1" s="1"/>
  <c r="Y2027" i="1"/>
  <c r="Z2027" i="1" s="1"/>
  <c r="Y382" i="1"/>
  <c r="Z382" i="1" s="1"/>
  <c r="Y1846" i="1"/>
  <c r="Z1846" i="1" s="1"/>
  <c r="Y211" i="1"/>
  <c r="Z211" i="1" s="1"/>
  <c r="Y51" i="1"/>
  <c r="Z51" i="1" s="1"/>
  <c r="Y299" i="1"/>
  <c r="Z299" i="1" s="1"/>
  <c r="Y363" i="1"/>
  <c r="Z363" i="1" s="1"/>
  <c r="Y1912" i="1"/>
  <c r="Z1912" i="1" s="1"/>
  <c r="Y257" i="1"/>
  <c r="Z257" i="1" s="1"/>
  <c r="Y67" i="1"/>
  <c r="Z67" i="1" s="1"/>
  <c r="Y1332" i="1"/>
  <c r="Z1332" i="1" s="1"/>
  <c r="Y1633" i="1"/>
  <c r="Z1633" i="1" s="1"/>
  <c r="Y1772" i="1"/>
  <c r="Z1772" i="1" s="1"/>
  <c r="Y1556" i="1"/>
  <c r="Z1556" i="1" s="1"/>
  <c r="Y1692" i="1"/>
  <c r="Z1692" i="1" s="1"/>
  <c r="Y469" i="1"/>
  <c r="Z469" i="1" s="1"/>
  <c r="Y1735" i="1"/>
  <c r="Z1735" i="1" s="1"/>
  <c r="Y415" i="1"/>
  <c r="Z415" i="1" s="1"/>
  <c r="Y383" i="1"/>
  <c r="Z383" i="1" s="1"/>
  <c r="Y1810" i="1"/>
  <c r="Z1810" i="1" s="1"/>
  <c r="Y391" i="1"/>
  <c r="Z391" i="1" s="1"/>
  <c r="Y1540" i="1"/>
  <c r="Z1540" i="1" s="1"/>
  <c r="Y713" i="1"/>
  <c r="Z713" i="1" s="1"/>
  <c r="Y1577" i="1"/>
  <c r="Z1577" i="1" s="1"/>
  <c r="Y347" i="1"/>
  <c r="Z347" i="1" s="1"/>
  <c r="Y1976" i="1"/>
  <c r="Z1976" i="1" s="1"/>
  <c r="Y1191" i="1"/>
  <c r="Z1191" i="1" s="1"/>
  <c r="Y1805" i="1"/>
  <c r="Z1805" i="1" s="1"/>
  <c r="Y868" i="1"/>
  <c r="Z868" i="1" s="1"/>
  <c r="Y1258" i="1"/>
  <c r="Z1258" i="1" s="1"/>
  <c r="Y1965" i="1"/>
  <c r="Z1965" i="1" s="1"/>
  <c r="Y1173" i="1"/>
  <c r="Z1173" i="1" s="1"/>
  <c r="Y1884" i="1"/>
  <c r="Z1884" i="1" s="1"/>
  <c r="Y208" i="1"/>
  <c r="Z208" i="1" s="1"/>
  <c r="Y68" i="1"/>
  <c r="Z68" i="1" s="1"/>
  <c r="Y1176" i="1"/>
  <c r="Z1176" i="1" s="1"/>
  <c r="Y509" i="1"/>
  <c r="Z509" i="1" s="1"/>
  <c r="Y918" i="1"/>
  <c r="Z918" i="1" s="1"/>
  <c r="Y1350" i="1"/>
  <c r="Z1350" i="1" s="1"/>
  <c r="Y439" i="1"/>
  <c r="Z439" i="1" s="1"/>
  <c r="Y1183" i="1"/>
  <c r="Z1183" i="1" s="1"/>
  <c r="Y1286" i="1"/>
  <c r="Z1286" i="1" s="1"/>
  <c r="Y1994" i="1"/>
  <c r="Z1994" i="1" s="1"/>
  <c r="Y556" i="1"/>
  <c r="Z556" i="1" s="1"/>
  <c r="Y380" i="1"/>
  <c r="Z380" i="1" s="1"/>
  <c r="Y1767" i="1"/>
  <c r="Z1767" i="1" s="1"/>
  <c r="Y182" i="1"/>
  <c r="Z182" i="1" s="1"/>
  <c r="Y2002" i="1"/>
  <c r="Z2002" i="1" s="1"/>
  <c r="Y922" i="1"/>
  <c r="Z922" i="1" s="1"/>
  <c r="Y348" i="1"/>
  <c r="Z348" i="1" s="1"/>
  <c r="Y100" i="1"/>
  <c r="Z100" i="1" s="1"/>
  <c r="Y266" i="1"/>
  <c r="Z266" i="1" s="1"/>
  <c r="Y1667" i="1"/>
  <c r="Z1667" i="1" s="1"/>
  <c r="Y1806" i="1"/>
  <c r="Z1806" i="1" s="1"/>
  <c r="Y454" i="1"/>
  <c r="Z454" i="1" s="1"/>
  <c r="Y1567" i="1"/>
  <c r="Z1567" i="1" s="1"/>
  <c r="Y188" i="1"/>
  <c r="Z188" i="1" s="1"/>
  <c r="Y1493" i="1"/>
  <c r="Z1493" i="1" s="1"/>
  <c r="Y1950" i="1"/>
  <c r="Z1950" i="1" s="1"/>
  <c r="Y369" i="1"/>
  <c r="Z369" i="1" s="1"/>
  <c r="Y119" i="1"/>
  <c r="Z119" i="1" s="1"/>
  <c r="Y235" i="1"/>
  <c r="Z235" i="1" s="1"/>
  <c r="Y1716" i="1"/>
  <c r="Z1716" i="1" s="1"/>
  <c r="Y1607" i="1"/>
  <c r="Z1607" i="1" s="1"/>
  <c r="Y805" i="1"/>
  <c r="Z805" i="1" s="1"/>
  <c r="Y517" i="1"/>
  <c r="Z517" i="1" s="1"/>
  <c r="Y1690" i="1"/>
  <c r="Z1690" i="1" s="1"/>
  <c r="Y1940" i="1"/>
  <c r="Z1940" i="1" s="1"/>
  <c r="Y1197" i="1"/>
  <c r="Z1197" i="1" s="1"/>
  <c r="Y127" i="1"/>
  <c r="Z127" i="1" s="1"/>
  <c r="Y1813" i="1"/>
  <c r="Z1813" i="1" s="1"/>
  <c r="Y1830" i="1"/>
  <c r="Z1830" i="1" s="1"/>
  <c r="Y1780" i="1"/>
  <c r="Z1780" i="1" s="1"/>
  <c r="Y506" i="1"/>
  <c r="Z506" i="1" s="1"/>
  <c r="Y2047" i="1"/>
  <c r="Z2047" i="1" s="1"/>
  <c r="Y1596" i="1"/>
  <c r="Z1596" i="1" s="1"/>
  <c r="Y1743" i="1"/>
  <c r="Z1743" i="1" s="1"/>
  <c r="Y1272" i="1"/>
  <c r="Z1272" i="1" s="1"/>
  <c r="Y518" i="1"/>
  <c r="Z518" i="1" s="1"/>
  <c r="Y60" i="1"/>
  <c r="Z60" i="1" s="1"/>
  <c r="Y781" i="1"/>
  <c r="Z781" i="1" s="1"/>
  <c r="Y524" i="1"/>
  <c r="Z524" i="1" s="1"/>
  <c r="Y350" i="1"/>
  <c r="Z350" i="1" s="1"/>
  <c r="Y796" i="1"/>
  <c r="Z796" i="1" s="1"/>
  <c r="Y1071" i="1"/>
  <c r="Z1071" i="1" s="1"/>
  <c r="Y441" i="1"/>
  <c r="Z441" i="1" s="1"/>
  <c r="Y27" i="1"/>
  <c r="Z27" i="1" s="1"/>
  <c r="Y2139" i="1"/>
  <c r="Z2139" i="1" s="1"/>
  <c r="Y1282" i="1"/>
  <c r="Z1282" i="1" s="1"/>
  <c r="Y1150" i="1"/>
  <c r="Z1150" i="1" s="1"/>
  <c r="Y708" i="1"/>
  <c r="Z708" i="1" s="1"/>
  <c r="Y89" i="1"/>
  <c r="Z89" i="1" s="1"/>
  <c r="Y435" i="1"/>
  <c r="Z435" i="1" s="1"/>
  <c r="Y758" i="1"/>
  <c r="Z758" i="1" s="1"/>
  <c r="Y968" i="1"/>
  <c r="Z968" i="1" s="1"/>
  <c r="Y1529" i="1"/>
  <c r="Z1529" i="1" s="1"/>
  <c r="Y2118" i="1"/>
  <c r="Z2118" i="1" s="1"/>
  <c r="Y909" i="1"/>
  <c r="Z909" i="1" s="1"/>
  <c r="Y1030" i="1"/>
  <c r="Z1030" i="1" s="1"/>
  <c r="Y1790" i="1"/>
  <c r="Z1790" i="1" s="1"/>
  <c r="Y461" i="1"/>
  <c r="Z461" i="1" s="1"/>
  <c r="Y314" i="1"/>
  <c r="Z314" i="1" s="1"/>
  <c r="Y910" i="1"/>
  <c r="Z910" i="1" s="1"/>
  <c r="Y1964" i="1"/>
  <c r="Z1964" i="1" s="1"/>
  <c r="Y747" i="1"/>
  <c r="Z747" i="1" s="1"/>
  <c r="Y65" i="1"/>
  <c r="Z65" i="1" s="1"/>
  <c r="Y1911" i="1"/>
  <c r="Z1911" i="1" s="1"/>
  <c r="Y636" i="1"/>
  <c r="Z636" i="1" s="1"/>
  <c r="Y1402" i="1"/>
  <c r="Z1402" i="1" s="1"/>
  <c r="Y1171" i="1"/>
  <c r="Z1171" i="1" s="1"/>
  <c r="Y1845" i="1"/>
  <c r="Z1845" i="1" s="1"/>
  <c r="Y345" i="1"/>
  <c r="Z345" i="1" s="1"/>
  <c r="Y1480" i="1"/>
  <c r="Z1480" i="1" s="1"/>
  <c r="Y1018" i="1"/>
  <c r="Z1018" i="1" s="1"/>
  <c r="Y551" i="1"/>
  <c r="Z551" i="1" s="1"/>
  <c r="Y2122" i="1"/>
  <c r="Z2122" i="1" s="1"/>
  <c r="Y1598" i="1"/>
  <c r="Z1598" i="1" s="1"/>
  <c r="Y1980" i="1"/>
  <c r="Z1980" i="1" s="1"/>
  <c r="Y1109" i="1"/>
  <c r="Z1109" i="1" s="1"/>
  <c r="Y1801" i="1"/>
  <c r="Z1801" i="1" s="1"/>
  <c r="Y579" i="1"/>
  <c r="Z579" i="1" s="1"/>
  <c r="Y375" i="1"/>
  <c r="Z375" i="1" s="1"/>
  <c r="Y549" i="1"/>
  <c r="Z549" i="1" s="1"/>
  <c r="Y1024" i="1"/>
  <c r="Z1024" i="1" s="1"/>
  <c r="Y460" i="1"/>
  <c r="Z460" i="1" s="1"/>
  <c r="Y744" i="1"/>
  <c r="Z744" i="1" s="1"/>
  <c r="Y185" i="1"/>
  <c r="Z185" i="1" s="1"/>
  <c r="Y1236" i="1"/>
  <c r="Z1236" i="1" s="1"/>
  <c r="Y494" i="1"/>
  <c r="Z494" i="1" s="1"/>
  <c r="Y1584" i="1"/>
  <c r="Z1584" i="1" s="1"/>
  <c r="Y317" i="1"/>
  <c r="Z317" i="1" s="1"/>
  <c r="Y1525" i="1"/>
  <c r="Z1525" i="1" s="1"/>
  <c r="Y218" i="1"/>
  <c r="Z218" i="1" s="1"/>
  <c r="Y1932" i="1"/>
  <c r="Z1932" i="1" s="1"/>
  <c r="Y1898" i="1"/>
  <c r="Z1898" i="1" s="1"/>
  <c r="Y351" i="1"/>
  <c r="Z351" i="1" s="1"/>
  <c r="Y215" i="1"/>
  <c r="Z215" i="1" s="1"/>
  <c r="Y2052" i="1"/>
  <c r="Z2052" i="1" s="1"/>
  <c r="Y278" i="1"/>
  <c r="Z278" i="1" s="1"/>
  <c r="Y1061" i="1"/>
  <c r="Z1061" i="1" s="1"/>
  <c r="Y508" i="1"/>
  <c r="Z508" i="1" s="1"/>
  <c r="Y2061" i="1"/>
  <c r="Z2061" i="1" s="1"/>
  <c r="Y529" i="1"/>
  <c r="Z529" i="1" s="1"/>
  <c r="Y106" i="1"/>
  <c r="Z106" i="1" s="1"/>
  <c r="Y1926" i="1"/>
  <c r="Z1926" i="1" s="1"/>
  <c r="Y657" i="1"/>
  <c r="Z657" i="1" s="1"/>
  <c r="Y1246" i="1"/>
  <c r="Z1246" i="1" s="1"/>
  <c r="Y2153" i="1"/>
  <c r="Z2153" i="1" s="1"/>
  <c r="Y589" i="1"/>
  <c r="Z589" i="1" s="1"/>
  <c r="Y318" i="1"/>
  <c r="Z318" i="1" s="1"/>
  <c r="Y867" i="1"/>
  <c r="Z867" i="1" s="1"/>
  <c r="Y679" i="1"/>
  <c r="Z679" i="1" s="1"/>
  <c r="Y937" i="1"/>
  <c r="Z937" i="1" s="1"/>
  <c r="Y1103" i="1"/>
  <c r="Z1103" i="1" s="1"/>
  <c r="Y1782" i="1"/>
  <c r="Z1782" i="1" s="1"/>
  <c r="Y718" i="1"/>
  <c r="Z718" i="1" s="1"/>
  <c r="Y1873" i="1"/>
  <c r="Z1873" i="1" s="1"/>
  <c r="Y1843" i="1"/>
  <c r="Z1843" i="1" s="1"/>
  <c r="Y2133" i="1"/>
  <c r="Z2133" i="1" s="1"/>
  <c r="Y1368" i="1"/>
  <c r="Z1368" i="1" s="1"/>
  <c r="Y1643" i="1"/>
  <c r="Z1643" i="1" s="1"/>
  <c r="Y1931" i="1"/>
  <c r="Z1931" i="1" s="1"/>
  <c r="Y995" i="1"/>
  <c r="Z995" i="1" s="1"/>
  <c r="Y1266" i="1"/>
  <c r="Z1266" i="1" s="1"/>
  <c r="Y1225" i="1"/>
  <c r="Z1225" i="1" s="1"/>
  <c r="Y536" i="1"/>
  <c r="Z536" i="1" s="1"/>
  <c r="Y1686" i="1"/>
  <c r="Z1686" i="1" s="1"/>
  <c r="Y4" i="1"/>
  <c r="Z4" i="1" s="1"/>
  <c r="Y1783" i="1"/>
  <c r="Z1783" i="1" s="1"/>
  <c r="Y1117" i="1"/>
  <c r="Z1117" i="1" s="1"/>
  <c r="Y782" i="1"/>
  <c r="Z782" i="1" s="1"/>
  <c r="Y730" i="1"/>
  <c r="Z730" i="1" s="1"/>
  <c r="Y465" i="1"/>
  <c r="Z465" i="1" s="1"/>
  <c r="Y1645" i="1"/>
  <c r="Z1645" i="1" s="1"/>
  <c r="Y1900" i="1"/>
  <c r="Z1900" i="1" s="1"/>
  <c r="Y719" i="1"/>
  <c r="Z719" i="1" s="1"/>
  <c r="Y1278" i="1"/>
  <c r="Z1278" i="1" s="1"/>
  <c r="Y830" i="1"/>
  <c r="Z830" i="1" s="1"/>
  <c r="Y1187" i="1"/>
  <c r="Z1187" i="1" s="1"/>
  <c r="Y701" i="1"/>
  <c r="Z701" i="1" s="1"/>
  <c r="Y614" i="1"/>
  <c r="Z614" i="1" s="1"/>
  <c r="Y267" i="1"/>
  <c r="Z267" i="1" s="1"/>
  <c r="Y431" i="1"/>
  <c r="Z431" i="1" s="1"/>
  <c r="Y35" i="1"/>
  <c r="Z35" i="1" s="1"/>
  <c r="Y417" i="1"/>
  <c r="Z417" i="1" s="1"/>
  <c r="Y437" i="1"/>
  <c r="Z437" i="1" s="1"/>
  <c r="Y673" i="1"/>
  <c r="Z673" i="1" s="1"/>
  <c r="Y819" i="1"/>
  <c r="Z819" i="1" s="1"/>
  <c r="Y1360" i="1"/>
  <c r="Z1360" i="1" s="1"/>
  <c r="Y1687" i="1"/>
  <c r="Z1687" i="1" s="1"/>
  <c r="Y1238" i="1"/>
  <c r="Z1238" i="1" s="1"/>
  <c r="Y1555" i="1"/>
  <c r="Z1555" i="1" s="1"/>
  <c r="Y389" i="1"/>
  <c r="Z389" i="1" s="1"/>
  <c r="Y1418" i="1"/>
  <c r="Z1418" i="1" s="1"/>
  <c r="Y902" i="1"/>
  <c r="Z902" i="1" s="1"/>
  <c r="Y725" i="1"/>
  <c r="Z725" i="1" s="1"/>
  <c r="Y649" i="1"/>
  <c r="Z649" i="1" s="1"/>
  <c r="Y1776" i="1"/>
  <c r="Z1776" i="1" s="1"/>
  <c r="Y192" i="1"/>
  <c r="Z192" i="1" s="1"/>
  <c r="Y1139" i="1"/>
  <c r="Z1139" i="1" s="1"/>
  <c r="Y1080" i="1"/>
  <c r="Z1080" i="1" s="1"/>
  <c r="Y1492" i="1"/>
  <c r="Z1492" i="1" s="1"/>
  <c r="Y2135" i="1"/>
  <c r="Z2135" i="1" s="1"/>
  <c r="Y1305" i="1"/>
  <c r="Z1305" i="1" s="1"/>
  <c r="Y562" i="1"/>
  <c r="Z562" i="1" s="1"/>
  <c r="Y1027" i="1"/>
  <c r="Z1027" i="1" s="1"/>
  <c r="Y1745" i="1"/>
  <c r="Z1745" i="1" s="1"/>
  <c r="Y629" i="1"/>
  <c r="Z629" i="1" s="1"/>
  <c r="AH1043" i="1"/>
  <c r="AG1043" i="1"/>
  <c r="U1043" i="1"/>
  <c r="T1043" i="1"/>
  <c r="AH1100" i="1"/>
  <c r="AG1100" i="1"/>
  <c r="AH1979" i="1"/>
  <c r="AG1979" i="1"/>
  <c r="U1979" i="1"/>
  <c r="T1979" i="1"/>
  <c r="AH1467" i="1"/>
  <c r="AG1467" i="1"/>
  <c r="AH571" i="1"/>
  <c r="AG571" i="1"/>
  <c r="AH216" i="1"/>
  <c r="AG216" i="1"/>
  <c r="AH997" i="1"/>
  <c r="AG997" i="1"/>
  <c r="AH956" i="1"/>
  <c r="AG956" i="1"/>
  <c r="AH32" i="1"/>
  <c r="AG32" i="1"/>
  <c r="U32" i="1"/>
  <c r="T32" i="1"/>
  <c r="AH1138" i="1"/>
  <c r="AG1138" i="1"/>
  <c r="U1138" i="1"/>
  <c r="T1138" i="1"/>
  <c r="AH1265" i="1"/>
  <c r="AG1265" i="1"/>
  <c r="AH1165" i="1"/>
  <c r="AG1165" i="1"/>
  <c r="AH927" i="1"/>
  <c r="AG927" i="1"/>
  <c r="AH1985" i="1"/>
  <c r="AG1985" i="1"/>
  <c r="AH584" i="1"/>
  <c r="AG584" i="1"/>
  <c r="AH2113" i="1"/>
  <c r="AG2113" i="1"/>
  <c r="AH10" i="1"/>
  <c r="AG10" i="1"/>
  <c r="U10" i="1"/>
  <c r="T10" i="1"/>
  <c r="AH2138" i="1"/>
  <c r="AG2138" i="1"/>
  <c r="AH541" i="1"/>
  <c r="AG541" i="1"/>
  <c r="AH2080" i="1"/>
  <c r="AG2080" i="1"/>
  <c r="AH2088" i="1"/>
  <c r="AG2088" i="1"/>
  <c r="AH222" i="1"/>
  <c r="AG222" i="1"/>
  <c r="AH1275" i="1"/>
  <c r="AG1275" i="1"/>
  <c r="U1275" i="1"/>
  <c r="T1275" i="1"/>
  <c r="AH1440" i="1"/>
  <c r="AG1440" i="1"/>
  <c r="AH470" i="1"/>
  <c r="AG470" i="1"/>
  <c r="U470" i="1"/>
  <c r="T470" i="1"/>
  <c r="AH1644" i="1"/>
  <c r="AG1644" i="1"/>
  <c r="AH2136" i="1"/>
  <c r="AG2136" i="1"/>
  <c r="AH991" i="1"/>
  <c r="AG991" i="1"/>
  <c r="AH728" i="1"/>
  <c r="AG728" i="1"/>
  <c r="AH1773" i="1"/>
  <c r="AG1773" i="1"/>
  <c r="AH890" i="1"/>
  <c r="AG890" i="1"/>
  <c r="AH1526" i="1"/>
  <c r="AG1526" i="1"/>
  <c r="AH1448" i="1"/>
  <c r="AG1448" i="1"/>
  <c r="AH326" i="1"/>
  <c r="AG326" i="1"/>
  <c r="AH1237" i="1"/>
  <c r="AG1237" i="1"/>
  <c r="AH806" i="1"/>
  <c r="AG806" i="1"/>
  <c r="AH1101" i="1"/>
  <c r="AG1101" i="1"/>
  <c r="AH802" i="1"/>
  <c r="AG802" i="1"/>
  <c r="AH477" i="1"/>
  <c r="AG477" i="1"/>
  <c r="AH1369" i="1"/>
  <c r="AG1369" i="1"/>
  <c r="U1369" i="1"/>
  <c r="T1369" i="1"/>
  <c r="AH828" i="1"/>
  <c r="AG828" i="1"/>
  <c r="AH179" i="1"/>
  <c r="AG179" i="1"/>
  <c r="AH164" i="1"/>
  <c r="AG164" i="1"/>
  <c r="U164" i="1"/>
  <c r="T164" i="1"/>
  <c r="AH662" i="1"/>
  <c r="AG662" i="1"/>
  <c r="U662" i="1"/>
  <c r="T662" i="1"/>
  <c r="AH212" i="1"/>
  <c r="AG212" i="1"/>
  <c r="AH1359" i="1"/>
  <c r="AG1359" i="1"/>
  <c r="AH1324" i="1"/>
  <c r="AG1324" i="1"/>
  <c r="AH627" i="1"/>
  <c r="AG627" i="1"/>
  <c r="AH466" i="1"/>
  <c r="AG466" i="1"/>
  <c r="AH811" i="1"/>
  <c r="AG811" i="1"/>
  <c r="U811" i="1"/>
  <c r="T811" i="1"/>
  <c r="AH1189" i="1"/>
  <c r="AG1189" i="1"/>
  <c r="AH1941" i="1"/>
  <c r="AG1941" i="1"/>
  <c r="U1941" i="1"/>
  <c r="T1941" i="1"/>
  <c r="AH1613" i="1"/>
  <c r="AG1613" i="1"/>
  <c r="U1613" i="1"/>
  <c r="T1613" i="1"/>
  <c r="AH204" i="1"/>
  <c r="AG204" i="1"/>
  <c r="AH1863" i="1"/>
  <c r="AG1863" i="1"/>
  <c r="AH1967" i="1"/>
  <c r="AG1967" i="1"/>
  <c r="AH760" i="1"/>
  <c r="AG760" i="1"/>
  <c r="U760" i="1"/>
  <c r="T760" i="1"/>
  <c r="AH832" i="1"/>
  <c r="AG832" i="1"/>
  <c r="AH1120" i="1"/>
  <c r="AG1120" i="1"/>
  <c r="AH946" i="1"/>
  <c r="AG946" i="1"/>
  <c r="U946" i="1"/>
  <c r="T946" i="1"/>
  <c r="AH1936" i="1"/>
  <c r="AG1936" i="1"/>
  <c r="AH630" i="1"/>
  <c r="AG630" i="1"/>
  <c r="AH2114" i="1"/>
  <c r="AG2114" i="1"/>
  <c r="AH330" i="1"/>
  <c r="AG330" i="1"/>
  <c r="AH979" i="1"/>
  <c r="AG979" i="1"/>
  <c r="U979" i="1"/>
  <c r="T979" i="1"/>
  <c r="AH42" i="1"/>
  <c r="AG42" i="1"/>
  <c r="AH915" i="1"/>
  <c r="AG915" i="1"/>
  <c r="AH66" i="1"/>
  <c r="AG66" i="1"/>
  <c r="AH1396" i="1"/>
  <c r="AG1396" i="1"/>
  <c r="U1396" i="1"/>
  <c r="T1396" i="1"/>
  <c r="AH2045" i="1"/>
  <c r="AG2045" i="1"/>
  <c r="U2045" i="1"/>
  <c r="T2045" i="1"/>
  <c r="AH2004" i="1"/>
  <c r="AG2004" i="1"/>
  <c r="AH259" i="1"/>
  <c r="AG259" i="1"/>
  <c r="AH793" i="1"/>
  <c r="AG793" i="1"/>
  <c r="AH1307" i="1"/>
  <c r="AG1307" i="1"/>
  <c r="AH1814" i="1"/>
  <c r="AG1814" i="1"/>
  <c r="U1814" i="1"/>
  <c r="T1814" i="1"/>
  <c r="AH1099" i="1"/>
  <c r="AG1099" i="1"/>
  <c r="AH1553" i="1"/>
  <c r="AG1553" i="1"/>
  <c r="AH61" i="1"/>
  <c r="AG61" i="1"/>
  <c r="AH1855" i="1"/>
  <c r="AG1855" i="1"/>
  <c r="AH1329" i="1"/>
  <c r="AG1329" i="1"/>
  <c r="AH489" i="1"/>
  <c r="AG489" i="1"/>
  <c r="AH251" i="1"/>
  <c r="AG251" i="1"/>
  <c r="AH133" i="1"/>
  <c r="AG133" i="1"/>
  <c r="AH631" i="1"/>
  <c r="AG631" i="1"/>
  <c r="AH499" i="1"/>
  <c r="AG499" i="1"/>
  <c r="AH1105" i="1"/>
  <c r="AG1105" i="1"/>
  <c r="AH1728" i="1"/>
  <c r="AG1728" i="1"/>
  <c r="AH2159" i="1"/>
  <c r="AG2159" i="1"/>
  <c r="U2159" i="1"/>
  <c r="T2159" i="1"/>
  <c r="AH287" i="1"/>
  <c r="AG287" i="1"/>
  <c r="AH1254" i="1"/>
  <c r="AG1254" i="1"/>
  <c r="AH587" i="1"/>
  <c r="AG587" i="1"/>
  <c r="AH186" i="1"/>
  <c r="AG186" i="1"/>
  <c r="AH224" i="1"/>
  <c r="AG224" i="1"/>
  <c r="AH501" i="1"/>
  <c r="AG501" i="1"/>
  <c r="U501" i="1"/>
  <c r="T501" i="1"/>
  <c r="AH590" i="1"/>
  <c r="AG590" i="1"/>
  <c r="AH1648" i="1"/>
  <c r="AG1648" i="1"/>
  <c r="AH1056" i="1"/>
  <c r="AG1056" i="1"/>
  <c r="AH2141" i="1"/>
  <c r="AG2141" i="1"/>
  <c r="AH476" i="1"/>
  <c r="AG476" i="1"/>
  <c r="AH594" i="1"/>
  <c r="AG594" i="1"/>
  <c r="AH1454" i="1"/>
  <c r="AG1454" i="1"/>
  <c r="AH1937" i="1"/>
  <c r="AG1937" i="1"/>
  <c r="AH645" i="1"/>
  <c r="AG645" i="1"/>
  <c r="AH1274" i="1"/>
  <c r="AG1274" i="1"/>
  <c r="U1274" i="1"/>
  <c r="T1274" i="1"/>
  <c r="AH977" i="1"/>
  <c r="AG977" i="1"/>
  <c r="AH1756" i="1"/>
  <c r="AG1756" i="1"/>
  <c r="U1756" i="1"/>
  <c r="T1756" i="1"/>
  <c r="AH1050" i="1"/>
  <c r="AG1050" i="1"/>
  <c r="U1050" i="1"/>
  <c r="T1050" i="1"/>
  <c r="AH602" i="1"/>
  <c r="AG602" i="1"/>
  <c r="AH232" i="1"/>
  <c r="AG232" i="1"/>
  <c r="U232" i="1"/>
  <c r="T232" i="1"/>
  <c r="AH1848" i="1"/>
  <c r="AG1848" i="1"/>
  <c r="AH1020" i="1"/>
  <c r="AG1020" i="1"/>
  <c r="U1020" i="1"/>
  <c r="T1020" i="1"/>
  <c r="AH1205" i="1"/>
  <c r="AG1205" i="1"/>
  <c r="U1205" i="1"/>
  <c r="T1205" i="1"/>
  <c r="AH148" i="1"/>
  <c r="AG148" i="1"/>
  <c r="AH990" i="1"/>
  <c r="AG990" i="1"/>
  <c r="AH837" i="1"/>
  <c r="AG837" i="1"/>
  <c r="U837" i="1"/>
  <c r="T837" i="1"/>
  <c r="AH228" i="1"/>
  <c r="AG228" i="1"/>
  <c r="AH2016" i="1"/>
  <c r="AG2016" i="1"/>
  <c r="AH1468" i="1"/>
  <c r="AG1468" i="1"/>
  <c r="AH160" i="1"/>
  <c r="AG160" i="1"/>
  <c r="AH1491" i="1"/>
  <c r="AG1491" i="1"/>
  <c r="AH707" i="1"/>
  <c r="AG707" i="1"/>
  <c r="AH453" i="1"/>
  <c r="AG453" i="1"/>
  <c r="AH1314" i="1"/>
  <c r="AG1314" i="1"/>
  <c r="AH1792" i="1"/>
  <c r="AG1792" i="1"/>
  <c r="AH1464" i="1"/>
  <c r="AG1464" i="1"/>
  <c r="AH1375" i="1"/>
  <c r="AG1375" i="1"/>
  <c r="U1375" i="1"/>
  <c r="T1375" i="1"/>
  <c r="AH1986" i="1"/>
  <c r="AG1986" i="1"/>
  <c r="AH2152" i="1"/>
  <c r="AG2152" i="1"/>
  <c r="U2152" i="1"/>
  <c r="T2152" i="1"/>
  <c r="AH1462" i="1"/>
  <c r="AG1462" i="1"/>
  <c r="AH1416" i="1"/>
  <c r="AG1416" i="1"/>
  <c r="U1416" i="1"/>
  <c r="T1416" i="1"/>
  <c r="AH1128" i="1"/>
  <c r="AG1128" i="1"/>
  <c r="AH2163" i="1"/>
  <c r="AG2163" i="1"/>
  <c r="AH2161" i="1"/>
  <c r="AG2161" i="1"/>
  <c r="AH1125" i="1"/>
  <c r="AG1125" i="1"/>
  <c r="U1125" i="1"/>
  <c r="T1125" i="1"/>
  <c r="AH2049" i="1"/>
  <c r="AG2049" i="1"/>
  <c r="AH481" i="1"/>
  <c r="AG481" i="1"/>
  <c r="AH1475" i="1"/>
  <c r="AG1475" i="1"/>
  <c r="AH367" i="1"/>
  <c r="AG367" i="1"/>
  <c r="AH1707" i="1"/>
  <c r="AG1707" i="1"/>
  <c r="AH1135" i="1"/>
  <c r="AG1135" i="1"/>
  <c r="U1135" i="1"/>
  <c r="T1135" i="1"/>
  <c r="AH2116" i="1"/>
  <c r="AG2116" i="1"/>
  <c r="AH368" i="1"/>
  <c r="AG368" i="1"/>
  <c r="AH1744" i="1"/>
  <c r="AG1744" i="1"/>
  <c r="AH1820" i="1"/>
  <c r="AG1820" i="1"/>
  <c r="AH964" i="1"/>
  <c r="AG964" i="1"/>
  <c r="AH378" i="1"/>
  <c r="AG378" i="1"/>
  <c r="AH1471" i="1"/>
  <c r="AG1471" i="1"/>
  <c r="AH689" i="1"/>
  <c r="AG689" i="1"/>
  <c r="AH171" i="1"/>
  <c r="AG171" i="1"/>
  <c r="AH479" i="1"/>
  <c r="AG479" i="1"/>
  <c r="U479" i="1"/>
  <c r="T479" i="1"/>
  <c r="AH2005" i="1"/>
  <c r="AG2005" i="1"/>
  <c r="AH1821" i="1"/>
  <c r="AG1821" i="1"/>
  <c r="AH1407" i="1"/>
  <c r="AG1407" i="1"/>
  <c r="U1407" i="1"/>
  <c r="T1407" i="1"/>
  <c r="AH263" i="1"/>
  <c r="AG263" i="1"/>
  <c r="AH943" i="1"/>
  <c r="AG943" i="1"/>
  <c r="AH809" i="1"/>
  <c r="AG809" i="1"/>
  <c r="AH852" i="1"/>
  <c r="AG852" i="1"/>
  <c r="AH1156" i="1"/>
  <c r="AG1156" i="1"/>
  <c r="AH1673" i="1"/>
  <c r="AG1673" i="1"/>
  <c r="AH1590" i="1"/>
  <c r="AG1590" i="1"/>
  <c r="AH478" i="1"/>
  <c r="AG478" i="1"/>
  <c r="AH1927" i="1"/>
  <c r="AG1927" i="1"/>
  <c r="AH1957" i="1"/>
  <c r="AG1957" i="1"/>
  <c r="AH1637" i="1"/>
  <c r="AG1637" i="1"/>
  <c r="AH794" i="1"/>
  <c r="AG794" i="1"/>
  <c r="AH1420" i="1"/>
  <c r="AG1420" i="1"/>
  <c r="U1420" i="1"/>
  <c r="T1420" i="1"/>
  <c r="AH1698" i="1"/>
  <c r="AG1698" i="1"/>
  <c r="AH544" i="1"/>
  <c r="AG544" i="1"/>
  <c r="AH916" i="1"/>
  <c r="AG916" i="1"/>
  <c r="U916" i="1"/>
  <c r="T916" i="1"/>
  <c r="AH1798" i="1"/>
  <c r="AG1798" i="1"/>
  <c r="AH1455" i="1"/>
  <c r="AG1455" i="1"/>
  <c r="AH1827" i="1"/>
  <c r="AG1827" i="1"/>
  <c r="AH1264" i="1"/>
  <c r="AG1264" i="1"/>
  <c r="AH2100" i="1"/>
  <c r="AG2100" i="1"/>
  <c r="AH3" i="1"/>
  <c r="AG3" i="1"/>
  <c r="AH665" i="1"/>
  <c r="AG665" i="1"/>
  <c r="AH1785" i="1"/>
  <c r="AG1785" i="1"/>
  <c r="U1785" i="1"/>
  <c r="T1785" i="1"/>
  <c r="AH473" i="1"/>
  <c r="AG473" i="1"/>
  <c r="AH1714" i="1"/>
  <c r="AG1714" i="1"/>
  <c r="U1714" i="1"/>
  <c r="T1714" i="1"/>
  <c r="AH1131" i="1"/>
  <c r="AG1131" i="1"/>
  <c r="U1131" i="1"/>
  <c r="T1131" i="1"/>
  <c r="AH307" i="1"/>
  <c r="AG307" i="1"/>
  <c r="AH2143" i="1"/>
  <c r="AG2143" i="1"/>
  <c r="AH1104" i="1"/>
  <c r="AG1104" i="1"/>
  <c r="AH2074" i="1"/>
  <c r="AG2074" i="1"/>
  <c r="U2074" i="1"/>
  <c r="T2074" i="1"/>
  <c r="AH176" i="1"/>
  <c r="AG176" i="1"/>
  <c r="AH329" i="1"/>
  <c r="AG329" i="1"/>
  <c r="AH11" i="1"/>
  <c r="AG11" i="1"/>
  <c r="AH528" i="1"/>
  <c r="AG528" i="1"/>
  <c r="AH1522" i="1"/>
  <c r="AG1522" i="1"/>
  <c r="AH1769" i="1"/>
  <c r="AG1769" i="1"/>
  <c r="AH402" i="1"/>
  <c r="AG402" i="1"/>
  <c r="AH297" i="1"/>
  <c r="AG297" i="1"/>
  <c r="U297" i="1"/>
  <c r="T297" i="1"/>
  <c r="AH1548" i="1"/>
  <c r="AG1548" i="1"/>
  <c r="AH1204" i="1"/>
  <c r="AG1204" i="1"/>
  <c r="AH1294" i="1"/>
  <c r="AG1294" i="1"/>
  <c r="AH592" i="1"/>
  <c r="AG592" i="1"/>
  <c r="AH1034" i="1"/>
  <c r="AG1034" i="1"/>
  <c r="AH788" i="1"/>
  <c r="AG788" i="1"/>
  <c r="AH1465" i="1"/>
  <c r="AG1465" i="1"/>
  <c r="AH1875" i="1"/>
  <c r="AG1875" i="1"/>
  <c r="AH552" i="1"/>
  <c r="AG552" i="1"/>
  <c r="AH1538" i="1"/>
  <c r="AG1538" i="1"/>
  <c r="AH1446" i="1"/>
  <c r="AG1446" i="1"/>
  <c r="AH1923" i="1"/>
  <c r="AG1923" i="1"/>
  <c r="AH923" i="1"/>
  <c r="AG923" i="1"/>
  <c r="U923" i="1"/>
  <c r="T923" i="1"/>
  <c r="AH1753" i="1"/>
  <c r="AG1753" i="1"/>
  <c r="U1753" i="1"/>
  <c r="T1753" i="1"/>
  <c r="AH403" i="1"/>
  <c r="AG403" i="1"/>
  <c r="AH1514" i="1"/>
  <c r="AG1514" i="1"/>
  <c r="AH412" i="1"/>
  <c r="AG412" i="1"/>
  <c r="AH785" i="1"/>
  <c r="AG785" i="1"/>
  <c r="AH1211" i="1"/>
  <c r="AG1211" i="1"/>
  <c r="AH174" i="1"/>
  <c r="AG174" i="1"/>
  <c r="AH334" i="1"/>
  <c r="AG334" i="1"/>
  <c r="AH944" i="1"/>
  <c r="AG944" i="1"/>
  <c r="AH654" i="1"/>
  <c r="AG654" i="1"/>
  <c r="AH419" i="1"/>
  <c r="AG419" i="1"/>
  <c r="U419" i="1"/>
  <c r="T419" i="1"/>
  <c r="AH1038" i="1"/>
  <c r="AG1038" i="1"/>
  <c r="U1038" i="1"/>
  <c r="T1038" i="1"/>
  <c r="AH221" i="1"/>
  <c r="AG221" i="1"/>
  <c r="AH1489" i="1"/>
  <c r="AG1489" i="1"/>
  <c r="AH1182" i="1"/>
  <c r="AG1182" i="1"/>
  <c r="AH2103" i="1"/>
  <c r="AG2103" i="1"/>
  <c r="U2103" i="1"/>
  <c r="T2103" i="1"/>
  <c r="AH1711" i="1"/>
  <c r="AG1711" i="1"/>
  <c r="U1711" i="1"/>
  <c r="T1711" i="1"/>
  <c r="AH1624" i="1"/>
  <c r="AG1624" i="1"/>
  <c r="AH1311" i="1"/>
  <c r="AG1311" i="1"/>
  <c r="AH667" i="1"/>
  <c r="AG667" i="1"/>
  <c r="AH616" i="1"/>
  <c r="AG616" i="1"/>
  <c r="AH92" i="1"/>
  <c r="AG92" i="1"/>
  <c r="AH1081" i="1"/>
  <c r="AG1081" i="1"/>
  <c r="U1081" i="1"/>
  <c r="T1081" i="1"/>
  <c r="AH1990" i="1"/>
  <c r="AG1990" i="1"/>
  <c r="AH54" i="1"/>
  <c r="AG54" i="1"/>
  <c r="AH1791" i="1"/>
  <c r="AG1791" i="1"/>
  <c r="AH1306" i="1"/>
  <c r="AG1306" i="1"/>
  <c r="AG1262" i="1"/>
  <c r="AH158" i="1"/>
  <c r="AG158" i="1"/>
  <c r="AH1890" i="1"/>
  <c r="AG1890" i="1"/>
  <c r="U1890" i="1"/>
  <c r="T1890" i="1"/>
  <c r="AH1075" i="1"/>
  <c r="AG1075" i="1"/>
  <c r="AH1597" i="1"/>
  <c r="AG1597" i="1"/>
  <c r="AH1253" i="1"/>
  <c r="AG1253" i="1"/>
  <c r="U1253" i="1"/>
  <c r="T1253" i="1"/>
  <c r="AH1880" i="1"/>
  <c r="AG1880" i="1"/>
  <c r="AH428" i="1"/>
  <c r="AG428" i="1"/>
  <c r="U428" i="1"/>
  <c r="T428" i="1"/>
  <c r="AH1972" i="1"/>
  <c r="AG1972" i="1"/>
  <c r="AH2156" i="1"/>
  <c r="AG2156" i="1"/>
  <c r="U2156" i="1"/>
  <c r="T2156" i="1"/>
  <c r="AH285" i="1"/>
  <c r="AG285" i="1"/>
  <c r="AH2077" i="1"/>
  <c r="AG2077" i="1"/>
  <c r="AH96" i="1"/>
  <c r="AG96" i="1"/>
  <c r="U96" i="1"/>
  <c r="T96" i="1"/>
  <c r="AH2000" i="1"/>
  <c r="AG2000" i="1"/>
  <c r="U2000" i="1"/>
  <c r="T2000" i="1"/>
  <c r="AH603" i="1"/>
  <c r="AG603" i="1"/>
  <c r="AH2111" i="1"/>
  <c r="AG2111" i="1"/>
  <c r="AH1079" i="1"/>
  <c r="AG1079" i="1"/>
  <c r="AH1008" i="1"/>
  <c r="AG1008" i="1"/>
  <c r="AH965" i="1"/>
  <c r="AG965" i="1"/>
  <c r="U965" i="1"/>
  <c r="T965" i="1"/>
  <c r="AH780" i="1"/>
  <c r="AG780" i="1"/>
  <c r="AH1077" i="1"/>
  <c r="AG1077" i="1"/>
  <c r="AH1439" i="1"/>
  <c r="AG1439" i="1"/>
  <c r="U1439" i="1"/>
  <c r="T1439" i="1"/>
  <c r="AH1528" i="1"/>
  <c r="AG1528" i="1"/>
  <c r="AH1409" i="1"/>
  <c r="AG1409" i="1"/>
  <c r="U1409" i="1"/>
  <c r="T1409" i="1"/>
  <c r="AH491" i="1"/>
  <c r="AG491" i="1"/>
  <c r="U491" i="1"/>
  <c r="T491" i="1"/>
  <c r="AH420" i="1"/>
  <c r="AG420" i="1"/>
  <c r="AH421" i="1"/>
  <c r="AG421" i="1"/>
  <c r="AH336" i="1"/>
  <c r="AG336" i="1"/>
  <c r="U336" i="1"/>
  <c r="T336" i="1"/>
  <c r="AH1084" i="1"/>
  <c r="AG1084" i="1"/>
  <c r="AH1124" i="1"/>
  <c r="AG1124" i="1"/>
  <c r="AH2044" i="1"/>
  <c r="AG2044" i="1"/>
  <c r="AH975" i="1"/>
  <c r="AG975" i="1"/>
  <c r="U975" i="1"/>
  <c r="T975" i="1"/>
  <c r="AH161" i="1"/>
  <c r="AG161" i="1"/>
  <c r="AH1377" i="1"/>
  <c r="AG1377" i="1"/>
  <c r="AH1411" i="1"/>
  <c r="AG1411" i="1"/>
  <c r="U1411" i="1"/>
  <c r="T1411" i="1"/>
  <c r="AH1640" i="1"/>
  <c r="AG1640" i="1"/>
  <c r="AH238" i="1"/>
  <c r="AG238" i="1"/>
  <c r="AH385" i="1"/>
  <c r="AG385" i="1"/>
  <c r="U385" i="1"/>
  <c r="T385" i="1"/>
  <c r="AH291" i="1"/>
  <c r="AG291" i="1"/>
  <c r="AH609" i="1"/>
  <c r="AG609" i="1"/>
  <c r="AH8" i="1"/>
  <c r="AG8" i="1"/>
  <c r="U8" i="1"/>
  <c r="T8" i="1"/>
  <c r="AH1925" i="1"/>
  <c r="AG1925" i="1"/>
  <c r="AH1344" i="1"/>
  <c r="AG1344" i="1"/>
  <c r="AH1447" i="1"/>
  <c r="AG1447" i="1"/>
  <c r="AH1215" i="1"/>
  <c r="AG1215" i="1"/>
  <c r="U1215" i="1"/>
  <c r="T1215" i="1"/>
  <c r="AH77" i="1"/>
  <c r="AG77" i="1"/>
  <c r="AH949" i="1"/>
  <c r="AG949" i="1"/>
  <c r="AH731" i="1"/>
  <c r="AG731" i="1"/>
  <c r="AH393" i="1"/>
  <c r="AG393" i="1"/>
  <c r="AH913" i="1"/>
  <c r="AG913" i="1"/>
  <c r="AH776" i="1"/>
  <c r="AG776" i="1"/>
  <c r="AH798" i="1"/>
  <c r="AG798" i="1"/>
  <c r="AH504" i="1"/>
  <c r="AG504" i="1"/>
  <c r="AH26" i="1"/>
  <c r="AG26" i="1"/>
  <c r="AH1315" i="1"/>
  <c r="AG1315" i="1"/>
  <c r="AH703" i="1"/>
  <c r="AG703" i="1"/>
  <c r="U703" i="1"/>
  <c r="T703" i="1"/>
  <c r="AH1146" i="1"/>
  <c r="AG1146" i="1"/>
  <c r="AH1252" i="1"/>
  <c r="AG1252" i="1"/>
  <c r="AH970" i="1"/>
  <c r="AG970" i="1"/>
  <c r="U970" i="1"/>
  <c r="T970" i="1"/>
  <c r="AH1882" i="1"/>
  <c r="AG1882" i="1"/>
  <c r="U1882" i="1"/>
  <c r="T1882" i="1"/>
  <c r="AH241" i="1"/>
  <c r="AG241" i="1"/>
  <c r="AH1507" i="1"/>
  <c r="AG1507" i="1"/>
  <c r="AH976" i="1"/>
  <c r="AG976" i="1"/>
  <c r="U976" i="1"/>
  <c r="T976" i="1"/>
  <c r="AH1029" i="1"/>
  <c r="AG1029" i="1"/>
  <c r="AH727" i="1"/>
  <c r="AG727" i="1"/>
  <c r="AH1042" i="1"/>
  <c r="AG1042" i="1"/>
  <c r="AH843" i="1"/>
  <c r="AG843" i="1"/>
  <c r="AH132" i="1"/>
  <c r="AG132" i="1"/>
  <c r="AH1616" i="1"/>
  <c r="AG1616" i="1"/>
  <c r="AH1325" i="1"/>
  <c r="AG1325" i="1"/>
  <c r="AH203" i="1"/>
  <c r="AG203" i="1"/>
  <c r="U203" i="1"/>
  <c r="T203" i="1"/>
  <c r="AH958" i="1"/>
  <c r="AG958" i="1"/>
  <c r="AH1944" i="1"/>
  <c r="AG1944" i="1"/>
  <c r="U1944" i="1"/>
  <c r="T1944" i="1"/>
  <c r="AH2042" i="1"/>
  <c r="AG2042" i="1"/>
  <c r="AH1363" i="1"/>
  <c r="AG1363" i="1"/>
  <c r="U1363" i="1"/>
  <c r="T1363" i="1"/>
  <c r="AH1384" i="1"/>
  <c r="AG1384" i="1"/>
  <c r="AH231" i="1"/>
  <c r="AG231" i="1"/>
  <c r="AH1210" i="1"/>
  <c r="AG1210" i="1"/>
  <c r="AH1916" i="1"/>
  <c r="AG1916" i="1"/>
  <c r="AH252" i="1"/>
  <c r="AG252" i="1"/>
  <c r="AH1871" i="1"/>
  <c r="AG1871" i="1"/>
  <c r="AH773" i="1"/>
  <c r="AG773" i="1"/>
  <c r="AH624" i="1"/>
  <c r="AG624" i="1"/>
  <c r="AH1393" i="1"/>
  <c r="AG1393" i="1"/>
  <c r="U1393" i="1"/>
  <c r="T1393" i="1"/>
  <c r="AH993" i="1"/>
  <c r="AG993" i="1"/>
  <c r="AH302" i="1"/>
  <c r="AG302" i="1"/>
  <c r="AH600" i="1"/>
  <c r="AG600" i="1"/>
  <c r="AH1155" i="1"/>
  <c r="AG1155" i="1"/>
  <c r="AH1149" i="1"/>
  <c r="AG1149" i="1"/>
  <c r="AH2097" i="1"/>
  <c r="AG2097" i="1"/>
  <c r="AH1895" i="1"/>
  <c r="AG1895" i="1"/>
  <c r="U1895" i="1"/>
  <c r="T1895" i="1"/>
  <c r="AH246" i="1"/>
  <c r="AG246" i="1"/>
  <c r="AH1903" i="1"/>
  <c r="AG1903" i="1"/>
  <c r="AH1339" i="1"/>
  <c r="AG1339" i="1"/>
  <c r="AH1671" i="1"/>
  <c r="AG1671" i="1"/>
  <c r="AH1854" i="1"/>
  <c r="AG1854" i="1"/>
  <c r="U1854" i="1"/>
  <c r="T1854" i="1"/>
  <c r="AH1811" i="1"/>
  <c r="AG1811" i="1"/>
  <c r="U1811" i="1"/>
  <c r="T1811" i="1"/>
  <c r="AH821" i="1"/>
  <c r="AG821" i="1"/>
  <c r="AH939" i="1"/>
  <c r="AG939" i="1"/>
  <c r="AH1241" i="1"/>
  <c r="AG1241" i="1"/>
  <c r="AH150" i="1"/>
  <c r="AG150" i="1"/>
  <c r="AH107" i="1"/>
  <c r="AG107" i="1"/>
  <c r="AH1385" i="1"/>
  <c r="AG1385" i="1"/>
  <c r="AH298" i="1"/>
  <c r="AG298" i="1"/>
  <c r="AH1856" i="1"/>
  <c r="AG1856" i="1"/>
  <c r="AH2064" i="1"/>
  <c r="AG2064" i="1"/>
  <c r="AH540" i="1"/>
  <c r="AG540" i="1"/>
  <c r="AH1459" i="1"/>
  <c r="AG1459" i="1"/>
  <c r="AH1815" i="1"/>
  <c r="AG1815" i="1"/>
  <c r="AH1831" i="1"/>
  <c r="AG1831" i="1"/>
  <c r="AH1040" i="1"/>
  <c r="AG1040" i="1"/>
  <c r="AH1705" i="1"/>
  <c r="AG1705" i="1"/>
  <c r="AH1073" i="1"/>
  <c r="AG1073" i="1"/>
  <c r="U1073" i="1"/>
  <c r="T1073" i="1"/>
  <c r="AH2073" i="1"/>
  <c r="AG2073" i="1"/>
  <c r="AH1796" i="1"/>
  <c r="AG1796" i="1"/>
  <c r="AH1228" i="1"/>
  <c r="AG1228" i="1"/>
  <c r="U1228" i="1"/>
  <c r="T1228" i="1"/>
  <c r="AH114" i="1"/>
  <c r="AG114" i="1"/>
  <c r="AH1685" i="1"/>
  <c r="AG1685" i="1"/>
  <c r="AH1273" i="1"/>
  <c r="AG1273" i="1"/>
  <c r="U1273" i="1"/>
  <c r="T1273" i="1"/>
  <c r="AH310" i="1"/>
  <c r="AG310" i="1"/>
  <c r="U310" i="1"/>
  <c r="T310" i="1"/>
  <c r="AH1261" i="1"/>
  <c r="AG1261" i="1"/>
  <c r="U1261" i="1"/>
  <c r="T1261" i="1"/>
  <c r="AH1594" i="1"/>
  <c r="AG1594" i="1"/>
  <c r="U1594" i="1"/>
  <c r="T1594" i="1"/>
  <c r="AH217" i="1"/>
  <c r="AG217" i="1"/>
  <c r="AH1803" i="1"/>
  <c r="AG1803" i="1"/>
  <c r="AH1947" i="1"/>
  <c r="AG1947" i="1"/>
  <c r="AH324" i="1"/>
  <c r="AG324" i="1"/>
  <c r="AH948" i="1"/>
  <c r="AG948" i="1"/>
  <c r="AH1599" i="1"/>
  <c r="AG1599" i="1"/>
  <c r="AH38" i="1"/>
  <c r="AG38" i="1"/>
  <c r="AH467" i="1"/>
  <c r="AG467" i="1"/>
  <c r="AH1524" i="1"/>
  <c r="AG1524" i="1"/>
  <c r="AH1151" i="1"/>
  <c r="AG1151" i="1"/>
  <c r="U1151" i="1"/>
  <c r="T1151" i="1"/>
  <c r="AH1539" i="1"/>
  <c r="AG1539" i="1"/>
  <c r="AH950" i="1"/>
  <c r="AG950" i="1"/>
  <c r="AH214" i="1"/>
  <c r="AG214" i="1"/>
  <c r="AH824" i="1"/>
  <c r="AG824" i="1"/>
  <c r="AH1433" i="1"/>
  <c r="AG1433" i="1"/>
  <c r="U1433" i="1"/>
  <c r="T1433" i="1"/>
  <c r="AH1914" i="1"/>
  <c r="AG1914" i="1"/>
  <c r="AH47" i="1"/>
  <c r="AG47" i="1"/>
  <c r="AH374" i="1"/>
  <c r="AG374" i="1"/>
  <c r="AH597" i="1"/>
  <c r="AG597" i="1"/>
  <c r="AH1869" i="1"/>
  <c r="AG1869" i="1"/>
  <c r="AH1394" i="1"/>
  <c r="AG1394" i="1"/>
  <c r="U1394" i="1"/>
  <c r="T1394" i="1"/>
  <c r="AH887" i="1"/>
  <c r="AG887" i="1"/>
  <c r="AH2155" i="1"/>
  <c r="AG2155" i="1"/>
  <c r="U2155" i="1"/>
  <c r="T2155" i="1"/>
  <c r="AH162" i="1"/>
  <c r="AG162" i="1"/>
  <c r="AH697" i="1"/>
  <c r="AG697" i="1"/>
  <c r="U697" i="1"/>
  <c r="T697" i="1"/>
  <c r="AH1482" i="1"/>
  <c r="AG1482" i="1"/>
  <c r="AH1600" i="1"/>
  <c r="AG1600" i="1"/>
  <c r="AH1541" i="1"/>
  <c r="AG1541" i="1"/>
  <c r="U1541" i="1"/>
  <c r="T1541" i="1"/>
  <c r="AH1145" i="1"/>
  <c r="AG1145" i="1"/>
  <c r="AH1761" i="1"/>
  <c r="AG1761" i="1"/>
  <c r="AH190" i="1"/>
  <c r="AG190" i="1"/>
  <c r="U190" i="1"/>
  <c r="T190" i="1"/>
  <c r="AH1330" i="1"/>
  <c r="AG1330" i="1"/>
  <c r="U1330" i="1"/>
  <c r="T1330" i="1"/>
  <c r="AH921" i="1"/>
  <c r="AG921" i="1"/>
  <c r="U921" i="1"/>
  <c r="T921" i="1"/>
  <c r="AH1221" i="1"/>
  <c r="AG1221" i="1"/>
  <c r="AH1844" i="1"/>
  <c r="AG1844" i="1"/>
  <c r="AH1403" i="1"/>
  <c r="AG1403" i="1"/>
  <c r="AH253" i="1"/>
  <c r="AG253" i="1"/>
  <c r="AH888" i="1"/>
  <c r="AG888" i="1"/>
  <c r="AH154" i="1"/>
  <c r="AG154" i="1"/>
  <c r="AH1231" i="1"/>
  <c r="AG1231" i="1"/>
  <c r="AH425" i="1"/>
  <c r="AG425" i="1"/>
  <c r="AH666" i="1"/>
  <c r="AG666" i="1"/>
  <c r="AH749" i="1"/>
  <c r="AG749" i="1"/>
  <c r="AH1349" i="1"/>
  <c r="AG1349" i="1"/>
  <c r="AH2090" i="1"/>
  <c r="AG2090" i="1"/>
  <c r="AH920" i="1"/>
  <c r="AG920" i="1"/>
  <c r="U920" i="1"/>
  <c r="T920" i="1"/>
  <c r="AH883" i="1"/>
  <c r="AG883" i="1"/>
  <c r="AH1902" i="1"/>
  <c r="AG1902" i="1"/>
  <c r="U1902" i="1"/>
  <c r="T1902" i="1"/>
  <c r="AH23" i="1"/>
  <c r="AG23" i="1"/>
  <c r="AH219" i="1"/>
  <c r="AG219" i="1"/>
  <c r="AH2082" i="1"/>
  <c r="AG2082" i="1"/>
  <c r="U2082" i="1"/>
  <c r="T2082" i="1"/>
  <c r="AH1506" i="1"/>
  <c r="AG1506" i="1"/>
  <c r="AH613" i="1"/>
  <c r="AG613" i="1"/>
  <c r="AH668" i="1"/>
  <c r="AG668" i="1"/>
  <c r="U668" i="1"/>
  <c r="T668" i="1"/>
  <c r="AH356" i="1"/>
  <c r="AG356" i="1"/>
  <c r="AH857" i="1"/>
  <c r="AG857" i="1"/>
  <c r="U857" i="1"/>
  <c r="T857" i="1"/>
  <c r="AH953" i="1"/>
  <c r="AG953" i="1"/>
  <c r="AH1910" i="1"/>
  <c r="AG1910" i="1"/>
  <c r="AH1784" i="1"/>
  <c r="AG1784" i="1"/>
  <c r="AH1085" i="1"/>
  <c r="AG1085" i="1"/>
  <c r="AH960" i="1"/>
  <c r="AG960" i="1"/>
  <c r="AH443" i="1"/>
  <c r="AG443" i="1"/>
  <c r="U443" i="1"/>
  <c r="T443" i="1"/>
  <c r="AH1229" i="1"/>
  <c r="AG1229" i="1"/>
  <c r="U1229" i="1"/>
  <c r="T1229" i="1"/>
  <c r="AH343" i="1"/>
  <c r="AG343" i="1"/>
  <c r="AH104" i="1"/>
  <c r="AG104" i="1"/>
  <c r="AH276" i="1"/>
  <c r="AG276" i="1"/>
  <c r="AH1729" i="1"/>
  <c r="AG1729" i="1"/>
  <c r="U1729" i="1"/>
  <c r="T1729" i="1"/>
  <c r="AH118" i="1"/>
  <c r="AG118" i="1"/>
  <c r="AH209" i="1"/>
  <c r="AG209" i="1"/>
  <c r="AH1942" i="1"/>
  <c r="AG1942" i="1"/>
  <c r="AH558" i="1"/>
  <c r="AG558" i="1"/>
  <c r="AH1188" i="1"/>
  <c r="AG1188" i="1"/>
  <c r="AH1935" i="1"/>
  <c r="AG1935" i="1"/>
  <c r="AH1032" i="1"/>
  <c r="AG1032" i="1"/>
  <c r="AH2101" i="1"/>
  <c r="AG2101" i="1"/>
  <c r="AH2098" i="1"/>
  <c r="AG2098" i="1"/>
  <c r="AH1732" i="1"/>
  <c r="AG1732" i="1"/>
  <c r="AH2123" i="1"/>
  <c r="AG2123" i="1"/>
  <c r="AH1978" i="1"/>
  <c r="AG1978" i="1"/>
  <c r="U1978" i="1"/>
  <c r="T1978" i="1"/>
  <c r="AH1206" i="1"/>
  <c r="AG1206" i="1"/>
  <c r="AH1589" i="1"/>
  <c r="AG1589" i="1"/>
  <c r="AH2006" i="1"/>
  <c r="AG2006" i="1"/>
  <c r="AH996" i="1"/>
  <c r="AG996" i="1"/>
  <c r="AH498" i="1"/>
  <c r="AG498" i="1"/>
  <c r="U498" i="1"/>
  <c r="T498" i="1"/>
  <c r="AH2158" i="1"/>
  <c r="AG2158" i="1"/>
  <c r="U2158" i="1"/>
  <c r="T2158" i="1"/>
  <c r="AH1545" i="1"/>
  <c r="AG1545" i="1"/>
  <c r="AH1569" i="1"/>
  <c r="AG1569" i="1"/>
  <c r="AH1572" i="1"/>
  <c r="AG1572" i="1"/>
  <c r="AH255" i="1"/>
  <c r="AG255" i="1"/>
  <c r="U255" i="1"/>
  <c r="T255" i="1"/>
  <c r="AH2026" i="1"/>
  <c r="AG2026" i="1"/>
  <c r="AH180" i="1"/>
  <c r="AG180" i="1"/>
  <c r="AH130" i="1"/>
  <c r="AG130" i="1"/>
  <c r="AH2010" i="1"/>
  <c r="AG2010" i="1"/>
  <c r="U2010" i="1"/>
  <c r="T2010" i="1"/>
  <c r="AH76" i="1"/>
  <c r="AG76" i="1"/>
  <c r="AH1719" i="1"/>
  <c r="AG1719" i="1"/>
  <c r="AH1566" i="1"/>
  <c r="AG1566" i="1"/>
  <c r="AH277" i="1"/>
  <c r="AG277" i="1"/>
  <c r="AH1958" i="1"/>
  <c r="AG1958" i="1"/>
  <c r="AH1143" i="1"/>
  <c r="AG1143" i="1"/>
  <c r="AH615" i="1"/>
  <c r="AG615" i="1"/>
  <c r="AH1879" i="1"/>
  <c r="AG1879" i="1"/>
  <c r="AH320" i="1"/>
  <c r="AG320" i="1"/>
  <c r="AH1494" i="1"/>
  <c r="AG1494" i="1"/>
  <c r="AH1184" i="1"/>
  <c r="AG1184" i="1"/>
  <c r="AH1251" i="1"/>
  <c r="AG1251" i="1"/>
  <c r="AH606" i="1"/>
  <c r="AG606" i="1"/>
  <c r="AH1313" i="1"/>
  <c r="AG1313" i="1"/>
  <c r="AH1804" i="1"/>
  <c r="AG1804" i="1"/>
  <c r="AH1392" i="1"/>
  <c r="AG1392" i="1"/>
  <c r="AH1718" i="1"/>
  <c r="AG1718" i="1"/>
  <c r="AH1824" i="1"/>
  <c r="AG1824" i="1"/>
  <c r="AH693" i="1"/>
  <c r="AG693" i="1"/>
  <c r="AH1090" i="1"/>
  <c r="AG1090" i="1"/>
  <c r="AH1172" i="1"/>
  <c r="AG1172" i="1"/>
  <c r="AH646" i="1"/>
  <c r="AG646" i="1"/>
  <c r="AH1544" i="1"/>
  <c r="AG1544" i="1"/>
  <c r="AH1341" i="1"/>
  <c r="AG1341" i="1"/>
  <c r="AH37" i="1"/>
  <c r="AG37" i="1"/>
  <c r="U37" i="1"/>
  <c r="T37" i="1"/>
  <c r="AH2144" i="1"/>
  <c r="AG2144" i="1"/>
  <c r="AH1659" i="1"/>
  <c r="AG1659" i="1"/>
  <c r="AH283" i="1"/>
  <c r="AG283" i="1"/>
  <c r="AH954" i="1"/>
  <c r="AG954" i="1"/>
  <c r="AH525" i="1"/>
  <c r="AG525" i="1"/>
  <c r="AH1357" i="1"/>
  <c r="AG1357" i="1"/>
  <c r="AH444" i="1"/>
  <c r="AG444" i="1"/>
  <c r="AH1777" i="1"/>
  <c r="AG1777" i="1"/>
  <c r="AH1865" i="1"/>
  <c r="AG1865" i="1"/>
  <c r="AH1601" i="1"/>
  <c r="AG1601" i="1"/>
  <c r="AH1520" i="1"/>
  <c r="AG1520" i="1"/>
  <c r="AH1478" i="1"/>
  <c r="AG1478" i="1"/>
  <c r="AH59" i="1"/>
  <c r="AG59" i="1"/>
  <c r="AH1770" i="1"/>
  <c r="AG1770" i="1"/>
  <c r="AH1453" i="1"/>
  <c r="AG1453" i="1"/>
  <c r="AH695" i="1"/>
  <c r="AG695" i="1"/>
  <c r="U695" i="1"/>
  <c r="T695" i="1"/>
  <c r="AH899" i="1"/>
  <c r="AG899" i="1"/>
  <c r="AH1338" i="1"/>
  <c r="AG1338" i="1"/>
  <c r="AH243" i="1"/>
  <c r="AG243" i="1"/>
  <c r="AH1511" i="1"/>
  <c r="AG1511" i="1"/>
  <c r="AH812" i="1"/>
  <c r="AG812" i="1"/>
  <c r="U812" i="1"/>
  <c r="T812" i="1"/>
  <c r="AH1276" i="1"/>
  <c r="AG1276" i="1"/>
  <c r="AH258" i="1"/>
  <c r="AG258" i="1"/>
  <c r="U258" i="1"/>
  <c r="T258" i="1"/>
  <c r="AH279" i="1"/>
  <c r="AG279" i="1"/>
  <c r="AH885" i="1"/>
  <c r="AG885" i="1"/>
  <c r="AH1876" i="1"/>
  <c r="AG1876" i="1"/>
  <c r="AH1632" i="1"/>
  <c r="AG1632" i="1"/>
  <c r="AH1571" i="1"/>
  <c r="AG1571" i="1"/>
  <c r="AH1163" i="1"/>
  <c r="AG1163" i="1"/>
  <c r="AH1436" i="1"/>
  <c r="AG1436" i="1"/>
  <c r="AH1893" i="1"/>
  <c r="AG1893" i="1"/>
  <c r="AH270" i="1"/>
  <c r="AG270" i="1"/>
  <c r="AH1834" i="1"/>
  <c r="AG1834" i="1"/>
  <c r="AH864" i="1"/>
  <c r="AG864" i="1"/>
  <c r="U864" i="1"/>
  <c r="T864" i="1"/>
  <c r="AH816" i="1"/>
  <c r="AG816" i="1"/>
  <c r="AH1717" i="1"/>
  <c r="AG1717" i="1"/>
  <c r="AH1111" i="1"/>
  <c r="AG1111" i="1"/>
  <c r="AH1302" i="1"/>
  <c r="AG1302" i="1"/>
  <c r="AH196" i="1"/>
  <c r="AG196" i="1"/>
  <c r="AH696" i="1"/>
  <c r="AG696" i="1"/>
  <c r="U696" i="1"/>
  <c r="T696" i="1"/>
  <c r="AH661" i="1"/>
  <c r="AG661" i="1"/>
  <c r="AH931" i="1"/>
  <c r="AG931" i="1"/>
  <c r="AH2038" i="1"/>
  <c r="AG2038" i="1"/>
  <c r="U2038" i="1"/>
  <c r="T2038" i="1"/>
  <c r="AH550" i="1"/>
  <c r="AG550" i="1"/>
  <c r="U550" i="1"/>
  <c r="T550" i="1"/>
  <c r="AH903" i="1"/>
  <c r="AG903" i="1"/>
  <c r="AH1891" i="1"/>
  <c r="AG1891" i="1"/>
  <c r="U1891" i="1"/>
  <c r="T1891" i="1"/>
  <c r="AH1102" i="1"/>
  <c r="AG1102" i="1"/>
  <c r="AH135" i="1"/>
  <c r="AG135" i="1"/>
  <c r="AH337" i="1"/>
  <c r="AG337" i="1"/>
  <c r="U337" i="1"/>
  <c r="T337" i="1"/>
  <c r="AH344" i="1"/>
  <c r="AG344" i="1"/>
  <c r="AH131" i="1"/>
  <c r="AG131" i="1"/>
  <c r="AH511" i="1"/>
  <c r="AG511" i="1"/>
  <c r="AH1331" i="1"/>
  <c r="AG1331" i="1"/>
  <c r="AH1247" i="1"/>
  <c r="AG1247" i="1"/>
  <c r="AH983" i="1"/>
  <c r="AG983" i="1"/>
  <c r="AH1817" i="1"/>
  <c r="AG1817" i="1"/>
  <c r="AH1280" i="1"/>
  <c r="AG1280" i="1"/>
  <c r="AH22" i="1"/>
  <c r="AG22" i="1"/>
  <c r="AH596" i="1"/>
  <c r="AG596" i="1"/>
  <c r="AH1677" i="1"/>
  <c r="AG1677" i="1"/>
  <c r="AH591" i="1"/>
  <c r="AG591" i="1"/>
  <c r="U591" i="1"/>
  <c r="T591" i="1"/>
  <c r="AH599" i="1"/>
  <c r="AG599" i="1"/>
  <c r="AH1343" i="1"/>
  <c r="AG1343" i="1"/>
  <c r="AH838" i="1"/>
  <c r="AG838" i="1"/>
  <c r="AH685" i="1"/>
  <c r="AG685" i="1"/>
  <c r="AH1961" i="1"/>
  <c r="AG1961" i="1"/>
  <c r="AH1300" i="1"/>
  <c r="AG1300" i="1"/>
  <c r="AH1405" i="1"/>
  <c r="AG1405" i="1"/>
  <c r="U1405" i="1"/>
  <c r="T1405" i="1"/>
  <c r="AH507" i="1"/>
  <c r="AG507" i="1"/>
  <c r="U507" i="1"/>
  <c r="T507" i="1"/>
  <c r="AH213" i="1"/>
  <c r="AG213" i="1"/>
  <c r="U213" i="1"/>
  <c r="T213" i="1"/>
  <c r="AH1322" i="1"/>
  <c r="AG1322" i="1"/>
  <c r="AH637" i="1"/>
  <c r="AG637" i="1"/>
  <c r="AH2140" i="1"/>
  <c r="AG2140" i="1"/>
  <c r="AH184" i="1"/>
  <c r="AG184" i="1"/>
  <c r="U184" i="1"/>
  <c r="T184" i="1"/>
  <c r="AH1593" i="1"/>
  <c r="AG1593" i="1"/>
  <c r="AH488" i="1"/>
  <c r="AG488" i="1"/>
  <c r="AH684" i="1"/>
  <c r="AG684" i="1"/>
  <c r="AH987" i="1"/>
  <c r="AG987" i="1"/>
  <c r="AH1067" i="1"/>
  <c r="AG1067" i="1"/>
  <c r="AH1006" i="1"/>
  <c r="AG1006" i="1"/>
  <c r="U1006" i="1"/>
  <c r="T1006" i="1"/>
  <c r="AH83" i="1"/>
  <c r="AG83" i="1"/>
  <c r="U83" i="1"/>
  <c r="T83" i="1"/>
  <c r="AH248" i="1"/>
  <c r="AG248" i="1"/>
  <c r="AH1022" i="1"/>
  <c r="AG1022" i="1"/>
  <c r="U1022" i="1"/>
  <c r="T1022" i="1"/>
  <c r="AH1672" i="1"/>
  <c r="AG1672" i="1"/>
  <c r="AH566" i="1"/>
  <c r="AG566" i="1"/>
  <c r="U566" i="1"/>
  <c r="T566" i="1"/>
  <c r="AH81" i="1"/>
  <c r="AG81" i="1"/>
  <c r="AH1725" i="1"/>
  <c r="AG1725" i="1"/>
  <c r="AH539" i="1"/>
  <c r="AG539" i="1"/>
  <c r="AH418" i="1"/>
  <c r="AG418" i="1"/>
  <c r="U418" i="1"/>
  <c r="T418" i="1"/>
  <c r="AH1660" i="1"/>
  <c r="AG1660" i="1"/>
  <c r="AH595" i="1"/>
  <c r="AG595" i="1"/>
  <c r="AH986" i="1"/>
  <c r="AG986" i="1"/>
  <c r="AH1922" i="1"/>
  <c r="AG1922" i="1"/>
  <c r="AH2084" i="1"/>
  <c r="AG2084" i="1"/>
  <c r="AH1148" i="1"/>
  <c r="AG1148" i="1"/>
  <c r="AH1381" i="1"/>
  <c r="AG1381" i="1"/>
  <c r="AH1642" i="1"/>
  <c r="AG1642" i="1"/>
  <c r="AH153" i="1"/>
  <c r="AG153" i="1"/>
  <c r="AH1380" i="1"/>
  <c r="AG1380" i="1"/>
  <c r="U1380" i="1"/>
  <c r="T1380" i="1"/>
  <c r="AH1160" i="1"/>
  <c r="AG1160" i="1"/>
  <c r="AH1836" i="1"/>
  <c r="AG1836" i="1"/>
  <c r="AH908" i="1"/>
  <c r="AG908" i="1"/>
  <c r="AH716" i="1"/>
  <c r="AG716" i="1"/>
  <c r="AH1897" i="1"/>
  <c r="AG1897" i="1"/>
  <c r="AH1378" i="1"/>
  <c r="AG1378" i="1"/>
  <c r="U1378" i="1"/>
  <c r="T1378" i="1"/>
  <c r="AH889" i="1"/>
  <c r="AG889" i="1"/>
  <c r="AH966" i="1"/>
  <c r="AG966" i="1"/>
  <c r="U966" i="1"/>
  <c r="T966" i="1"/>
  <c r="AH1419" i="1"/>
  <c r="AG1419" i="1"/>
  <c r="U1419" i="1"/>
  <c r="T1419" i="1"/>
  <c r="AH1373" i="1"/>
  <c r="AG1373" i="1"/>
  <c r="U1373" i="1"/>
  <c r="T1373" i="1"/>
  <c r="AH1477" i="1"/>
  <c r="AG1477" i="1"/>
  <c r="AH99" i="1"/>
  <c r="AG99" i="1"/>
  <c r="U99" i="1"/>
  <c r="T99" i="1"/>
  <c r="AH1316" i="1"/>
  <c r="AG1316" i="1"/>
  <c r="AH1059" i="1"/>
  <c r="AG1059" i="1"/>
  <c r="AH1435" i="1"/>
  <c r="AG1435" i="1"/>
  <c r="AH457" i="1"/>
  <c r="AG457" i="1"/>
  <c r="AH1896" i="1"/>
  <c r="AG1896" i="1"/>
  <c r="AH1726" i="1"/>
  <c r="AG1726" i="1"/>
  <c r="AH40" i="1"/>
  <c r="AG40" i="1"/>
  <c r="AH942" i="1"/>
  <c r="AG942" i="1"/>
  <c r="AH468" i="1"/>
  <c r="AG468" i="1"/>
  <c r="AH1568" i="1"/>
  <c r="AG1568" i="1"/>
  <c r="AH581" i="1"/>
  <c r="AG581" i="1"/>
  <c r="AH1140" i="1"/>
  <c r="AG1140" i="1"/>
  <c r="AH159" i="1"/>
  <c r="AG159" i="1"/>
  <c r="AH1481" i="1"/>
  <c r="AG1481" i="1"/>
  <c r="AH664" i="1"/>
  <c r="AG664" i="1"/>
  <c r="U664" i="1"/>
  <c r="T664" i="1"/>
  <c r="AH648" i="1"/>
  <c r="AG648" i="1"/>
  <c r="AH456" i="1"/>
  <c r="AG456" i="1"/>
  <c r="AH1840" i="1"/>
  <c r="AG1840" i="1"/>
  <c r="AH1052" i="1"/>
  <c r="AG1052" i="1"/>
  <c r="AH580" i="1"/>
  <c r="AG580" i="1"/>
  <c r="AH5" i="1"/>
  <c r="AG5" i="1"/>
  <c r="U5" i="1"/>
  <c r="T5" i="1"/>
  <c r="AH644" i="1"/>
  <c r="AG644" i="1"/>
  <c r="AH1628" i="1"/>
  <c r="AG1628" i="1"/>
  <c r="AH823" i="1"/>
  <c r="AG823" i="1"/>
  <c r="AH353" i="1"/>
  <c r="AG353" i="1"/>
  <c r="AH2072" i="1"/>
  <c r="AG2072" i="1"/>
  <c r="AH147" i="1"/>
  <c r="AG147" i="1"/>
  <c r="AH1484" i="1"/>
  <c r="AG1484" i="1"/>
  <c r="AH256" i="1"/>
  <c r="AG256" i="1"/>
  <c r="AH264" i="1"/>
  <c r="AG264" i="1"/>
  <c r="AH306" i="1"/>
  <c r="AG306" i="1"/>
  <c r="U306" i="1"/>
  <c r="T306" i="1"/>
  <c r="AH1136" i="1"/>
  <c r="AG1136" i="1"/>
  <c r="U1136" i="1"/>
  <c r="T1136" i="1"/>
  <c r="AH2104" i="1"/>
  <c r="AG2104" i="1"/>
  <c r="AH1952" i="1"/>
  <c r="AG1952" i="1"/>
  <c r="AH803" i="1"/>
  <c r="AG803" i="1"/>
  <c r="AH1091" i="1"/>
  <c r="AG1091" i="1"/>
  <c r="U1091" i="1"/>
  <c r="T1091" i="1"/>
  <c r="AH1774" i="1"/>
  <c r="AG1774" i="1"/>
  <c r="AH2106" i="1"/>
  <c r="AG2106" i="1"/>
  <c r="AH1133" i="1"/>
  <c r="AG1133" i="1"/>
  <c r="U1133" i="1"/>
  <c r="T1133" i="1"/>
  <c r="AH1127" i="1"/>
  <c r="AG1127" i="1"/>
  <c r="AH191" i="1"/>
  <c r="AG191" i="1"/>
  <c r="AH1549" i="1"/>
  <c r="AG1549" i="1"/>
  <c r="AH578" i="1"/>
  <c r="AG578" i="1"/>
  <c r="AH450" i="1"/>
  <c r="AG450" i="1"/>
  <c r="U450" i="1"/>
  <c r="T450" i="1"/>
  <c r="AH1092" i="1"/>
  <c r="AG1092" i="1"/>
  <c r="AH1212" i="1"/>
  <c r="AG1212" i="1"/>
  <c r="AH1297" i="1"/>
  <c r="AG1297" i="1"/>
  <c r="AH1816" i="1"/>
  <c r="AG1816" i="1"/>
  <c r="U1816" i="1"/>
  <c r="T1816" i="1"/>
  <c r="AH767" i="1"/>
  <c r="AG767" i="1"/>
  <c r="U767" i="1"/>
  <c r="T767" i="1"/>
  <c r="AH18" i="1"/>
  <c r="AG18" i="1"/>
  <c r="AH1064" i="1"/>
  <c r="AG1064" i="1"/>
  <c r="AH1662" i="1"/>
  <c r="AG1662" i="1"/>
  <c r="AH459" i="1"/>
  <c r="AG459" i="1"/>
  <c r="AH87" i="1"/>
  <c r="AG87" i="1"/>
  <c r="AH820" i="1"/>
  <c r="AG820" i="1"/>
  <c r="AH1930" i="1"/>
  <c r="AG1930" i="1"/>
  <c r="U1930" i="1"/>
  <c r="T1930" i="1"/>
  <c r="AH1431" i="1"/>
  <c r="AG1431" i="1"/>
  <c r="U1431" i="1"/>
  <c r="T1431" i="1"/>
  <c r="AH2120" i="1"/>
  <c r="AG2120" i="1"/>
  <c r="AH1037" i="1"/>
  <c r="AG1037" i="1"/>
  <c r="U1037" i="1"/>
  <c r="T1037" i="1"/>
  <c r="AH332" i="1"/>
  <c r="AG332" i="1"/>
  <c r="AH463" i="1"/>
  <c r="AG463" i="1"/>
  <c r="AH1627" i="1"/>
  <c r="AG1627" i="1"/>
  <c r="U1627" i="1"/>
  <c r="T1627" i="1"/>
  <c r="AH1255" i="1"/>
  <c r="AG1255" i="1"/>
  <c r="AH1389" i="1"/>
  <c r="AG1389" i="1"/>
  <c r="AH408" i="1"/>
  <c r="AG408" i="1"/>
  <c r="AH1220" i="1"/>
  <c r="AG1220" i="1"/>
  <c r="AH1323" i="1"/>
  <c r="AG1323" i="1"/>
  <c r="AH683" i="1"/>
  <c r="AG683" i="1"/>
  <c r="AH438" i="1"/>
  <c r="AG438" i="1"/>
  <c r="AH984" i="1"/>
  <c r="AG984" i="1"/>
  <c r="AH1137" i="1"/>
  <c r="AG1137" i="1"/>
  <c r="U1137" i="1"/>
  <c r="T1137" i="1"/>
  <c r="AH2130" i="1"/>
  <c r="AG2130" i="1"/>
  <c r="AH778" i="1"/>
  <c r="AG778" i="1"/>
  <c r="AH934" i="1"/>
  <c r="AG934" i="1"/>
  <c r="AH143" i="1"/>
  <c r="AG143" i="1"/>
  <c r="AH845" i="1"/>
  <c r="AG845" i="1"/>
  <c r="AH1505" i="1"/>
  <c r="AG1505" i="1"/>
  <c r="AH1736" i="1"/>
  <c r="AG1736" i="1"/>
  <c r="AH1775" i="1"/>
  <c r="AG1775" i="1"/>
  <c r="AH912" i="1"/>
  <c r="AG912" i="1"/>
  <c r="AH1609" i="1"/>
  <c r="AG1609" i="1"/>
  <c r="AH206" i="1"/>
  <c r="AG206" i="1"/>
  <c r="U206" i="1"/>
  <c r="T206" i="1"/>
  <c r="AH1356" i="1"/>
  <c r="AG1356" i="1"/>
  <c r="AH2009" i="1"/>
  <c r="AG2009" i="1"/>
  <c r="U2009" i="1"/>
  <c r="T2009" i="1"/>
  <c r="AH30" i="1"/>
  <c r="AG30" i="1"/>
  <c r="AH1502" i="1"/>
  <c r="AG1502" i="1"/>
  <c r="U1502" i="1"/>
  <c r="T1502" i="1"/>
  <c r="AH1626" i="1"/>
  <c r="AG1626" i="1"/>
  <c r="AH234" i="1"/>
  <c r="AG234" i="1"/>
  <c r="AH1610" i="1"/>
  <c r="AG1610" i="1"/>
  <c r="U1610" i="1"/>
  <c r="T1610" i="1"/>
  <c r="AH1650" i="1"/>
  <c r="AG1650" i="1"/>
  <c r="U1650" i="1"/>
  <c r="T1650" i="1"/>
  <c r="AH1683" i="1"/>
  <c r="AG1683" i="1"/>
  <c r="AH2089" i="1"/>
  <c r="AG2089" i="1"/>
  <c r="U2089" i="1"/>
  <c r="T2089" i="1"/>
  <c r="AH1973" i="1"/>
  <c r="AG1973" i="1"/>
  <c r="AH1361" i="1"/>
  <c r="AG1361" i="1"/>
  <c r="AH779" i="1"/>
  <c r="AG779" i="1"/>
  <c r="U779" i="1"/>
  <c r="T779" i="1"/>
  <c r="AH1618" i="1"/>
  <c r="AG1618" i="1"/>
  <c r="AH626" i="1"/>
  <c r="AG626" i="1"/>
  <c r="AH169" i="1"/>
  <c r="AG169" i="1"/>
  <c r="AH33" i="1"/>
  <c r="AG33" i="1"/>
  <c r="AH396" i="1"/>
  <c r="AG396" i="1"/>
  <c r="AH333" i="1"/>
  <c r="AG333" i="1"/>
  <c r="AH2134" i="1"/>
  <c r="AG2134" i="1"/>
  <c r="AH430" i="1"/>
  <c r="AG430" i="1"/>
  <c r="AH123" i="1"/>
  <c r="AG123" i="1"/>
  <c r="AH1364" i="1"/>
  <c r="AG1364" i="1"/>
  <c r="U1364" i="1"/>
  <c r="T1364" i="1"/>
  <c r="AH249" i="1"/>
  <c r="AG249" i="1"/>
  <c r="U249" i="1"/>
  <c r="T249" i="1"/>
  <c r="AH316" i="1"/>
  <c r="AG316" i="1"/>
  <c r="U316" i="1"/>
  <c r="T316" i="1"/>
  <c r="AH543" i="1"/>
  <c r="AG543" i="1"/>
  <c r="AH1702" i="1"/>
  <c r="AG1702" i="1"/>
  <c r="AH817" i="1"/>
  <c r="AG817" i="1"/>
  <c r="AH1611" i="1"/>
  <c r="AG1611" i="1"/>
  <c r="U1611" i="1"/>
  <c r="T1611" i="1"/>
  <c r="AH2148" i="1"/>
  <c r="AG2148" i="1"/>
  <c r="U2148" i="1"/>
  <c r="T2148" i="1"/>
  <c r="AH1397" i="1"/>
  <c r="AG1397" i="1"/>
  <c r="AH1263" i="1"/>
  <c r="AG1263" i="1"/>
  <c r="AH1993" i="1"/>
  <c r="AG1993" i="1"/>
  <c r="U1993" i="1"/>
  <c r="T1993" i="1"/>
  <c r="AH1822" i="1"/>
  <c r="AG1822" i="1"/>
  <c r="U1822" i="1"/>
  <c r="T1822" i="1"/>
  <c r="AH846" i="1"/>
  <c r="AG846" i="1"/>
  <c r="AH1449" i="1"/>
  <c r="AG1449" i="1"/>
  <c r="AH935" i="1"/>
  <c r="AG935" i="1"/>
  <c r="AH1537" i="1"/>
  <c r="AG1537" i="1"/>
  <c r="AH2057" i="1"/>
  <c r="AG2057" i="1"/>
  <c r="U2057" i="1"/>
  <c r="T2057" i="1"/>
  <c r="AH745" i="1"/>
  <c r="AG745" i="1"/>
  <c r="AH74" i="1"/>
  <c r="AG74" i="1"/>
  <c r="U74" i="1"/>
  <c r="T74" i="1"/>
  <c r="AH1837" i="1"/>
  <c r="AG1837" i="1"/>
  <c r="AH859" i="1"/>
  <c r="AG859" i="1"/>
  <c r="AH710" i="1"/>
  <c r="AG710" i="1"/>
  <c r="AH891" i="1"/>
  <c r="AG891" i="1"/>
  <c r="AH670" i="1"/>
  <c r="AG670" i="1"/>
  <c r="AH2021" i="1"/>
  <c r="AG2021" i="1"/>
  <c r="U2021" i="1"/>
  <c r="T2021" i="1"/>
  <c r="AH1095" i="1"/>
  <c r="AG1095" i="1"/>
  <c r="U1095" i="1"/>
  <c r="T1095" i="1"/>
  <c r="AH1271" i="1"/>
  <c r="AG1271" i="1"/>
  <c r="AH1472" i="1"/>
  <c r="AG1472" i="1"/>
  <c r="AH1060" i="1"/>
  <c r="AG1060" i="1"/>
  <c r="AH563" i="1"/>
  <c r="AG563" i="1"/>
  <c r="U563" i="1"/>
  <c r="T563" i="1"/>
  <c r="AH542" i="1"/>
  <c r="AG542" i="1"/>
  <c r="AH1463" i="1"/>
  <c r="AG1463" i="1"/>
  <c r="AH1434" i="1"/>
  <c r="AG1434" i="1"/>
  <c r="AH492" i="1"/>
  <c r="AG492" i="1"/>
  <c r="AH471" i="1"/>
  <c r="AG471" i="1"/>
  <c r="AH1089" i="1"/>
  <c r="AG1089" i="1"/>
  <c r="U1089" i="1"/>
  <c r="T1089" i="1"/>
  <c r="AH71" i="1"/>
  <c r="AG71" i="1"/>
  <c r="AH1019" i="1"/>
  <c r="AG1019" i="1"/>
  <c r="AH397" i="1"/>
  <c r="AG397" i="1"/>
  <c r="U397" i="1"/>
  <c r="T397" i="1"/>
  <c r="AH660" i="1"/>
  <c r="AG660" i="1"/>
  <c r="AH1652" i="1"/>
  <c r="AG1652" i="1"/>
  <c r="U1652" i="1"/>
  <c r="T1652" i="1"/>
  <c r="AH1700" i="1"/>
  <c r="AG1700" i="1"/>
  <c r="U1700" i="1"/>
  <c r="T1700" i="1"/>
  <c r="AH1055" i="1"/>
  <c r="AG1055" i="1"/>
  <c r="U1055" i="1"/>
  <c r="T1055" i="1"/>
  <c r="AH583" i="1"/>
  <c r="AG583" i="1"/>
  <c r="AH1209" i="1"/>
  <c r="AG1209" i="1"/>
  <c r="AH2168" i="1"/>
  <c r="AG2168" i="1"/>
  <c r="AH1372" i="1"/>
  <c r="AG1372" i="1"/>
  <c r="AH1076" i="1"/>
  <c r="AG1076" i="1"/>
  <c r="AH1862" i="1"/>
  <c r="AG1862" i="1"/>
  <c r="AH1021" i="1"/>
  <c r="AG1021" i="1"/>
  <c r="U1021" i="1"/>
  <c r="T1021" i="1"/>
  <c r="AH1513" i="1"/>
  <c r="AG1513" i="1"/>
  <c r="AH1606" i="1"/>
  <c r="AG1606" i="1"/>
  <c r="U1606" i="1"/>
  <c r="T1606" i="1"/>
  <c r="AH1794" i="1"/>
  <c r="AG1794" i="1"/>
  <c r="AH205" i="1"/>
  <c r="AG205" i="1"/>
  <c r="AH1072" i="1"/>
  <c r="AG1072" i="1"/>
  <c r="U1072" i="1"/>
  <c r="T1072" i="1"/>
  <c r="AH1114" i="1"/>
  <c r="AG1114" i="1"/>
  <c r="AH772" i="1"/>
  <c r="AG772" i="1"/>
  <c r="AH2125" i="1"/>
  <c r="AG2125" i="1"/>
  <c r="U2125" i="1"/>
  <c r="T2125" i="1"/>
  <c r="AH1608" i="1"/>
  <c r="AG1608" i="1"/>
  <c r="AH21" i="1"/>
  <c r="AG21" i="1"/>
  <c r="AH860" i="1"/>
  <c r="AG860" i="1"/>
  <c r="AH250" i="1"/>
  <c r="AG250" i="1"/>
  <c r="AH137" i="1"/>
  <c r="AG137" i="1"/>
  <c r="AH2154" i="1"/>
  <c r="AG2154" i="1"/>
  <c r="U2154" i="1"/>
  <c r="T2154" i="1"/>
  <c r="AH681" i="1"/>
  <c r="AG681" i="1"/>
  <c r="U681" i="1"/>
  <c r="T681" i="1"/>
  <c r="AH311" i="1"/>
  <c r="AG311" i="1"/>
  <c r="U311" i="1"/>
  <c r="T311" i="1"/>
  <c r="AH704" i="1"/>
  <c r="AG704" i="1"/>
  <c r="U704" i="1"/>
  <c r="T704" i="1"/>
  <c r="AH569" i="1"/>
  <c r="AG569" i="1"/>
  <c r="AH1157" i="1"/>
  <c r="AG1157" i="1"/>
  <c r="AH955" i="1"/>
  <c r="AG955" i="1"/>
  <c r="AH500" i="1"/>
  <c r="AG500" i="1"/>
  <c r="U500" i="1"/>
  <c r="T500" i="1"/>
  <c r="AH366" i="1"/>
  <c r="AG366" i="1"/>
  <c r="AH2160" i="1"/>
  <c r="AG2160" i="1"/>
  <c r="U2160" i="1"/>
  <c r="T2160" i="1"/>
  <c r="AH1123" i="1"/>
  <c r="AG1123" i="1"/>
  <c r="AH1788" i="1"/>
  <c r="AG1788" i="1"/>
  <c r="AH1285" i="1"/>
  <c r="AG1285" i="1"/>
  <c r="AH1853" i="1"/>
  <c r="AG1853" i="1"/>
  <c r="U1853" i="1"/>
  <c r="T1853" i="1"/>
  <c r="AH1763" i="1"/>
  <c r="AG1763" i="1"/>
  <c r="AH193" i="1"/>
  <c r="AG193" i="1"/>
  <c r="U193" i="1"/>
  <c r="T193" i="1"/>
  <c r="AH1807" i="1"/>
  <c r="AG1807" i="1"/>
  <c r="U1807" i="1"/>
  <c r="T1807" i="1"/>
  <c r="AH586" i="1"/>
  <c r="AG586" i="1"/>
  <c r="AH2051" i="1"/>
  <c r="AG2051" i="1"/>
  <c r="AH1956" i="1"/>
  <c r="AG1956" i="1"/>
  <c r="AH93" i="1"/>
  <c r="AG93" i="1"/>
  <c r="U93" i="1"/>
  <c r="T93" i="1"/>
  <c r="AH765" i="1"/>
  <c r="AG765" i="1"/>
  <c r="AH1715" i="1"/>
  <c r="AG1715" i="1"/>
  <c r="AH64" i="1"/>
  <c r="AG64" i="1"/>
  <c r="U64" i="1"/>
  <c r="T64" i="1"/>
  <c r="AH1116" i="1"/>
  <c r="AG1116" i="1"/>
  <c r="AH1835" i="1"/>
  <c r="AG1835" i="1"/>
  <c r="AH181" i="1"/>
  <c r="AG181" i="1"/>
  <c r="AH1536" i="1"/>
  <c r="AG1536" i="1"/>
  <c r="AH1345" i="1"/>
  <c r="AG1345" i="1"/>
  <c r="U1345" i="1"/>
  <c r="T1345" i="1"/>
  <c r="AH1004" i="1"/>
  <c r="AG1004" i="1"/>
  <c r="AH2066" i="1"/>
  <c r="AG2066" i="1"/>
  <c r="U2066" i="1"/>
  <c r="T2066" i="1"/>
  <c r="AH1587" i="1"/>
  <c r="AG1587" i="1"/>
  <c r="AH1005" i="1"/>
  <c r="AG1005" i="1"/>
  <c r="AH1398" i="1"/>
  <c r="AG1398" i="1"/>
  <c r="AH1703" i="1"/>
  <c r="AG1703" i="1"/>
  <c r="AH1987" i="1"/>
  <c r="AG1987" i="1"/>
  <c r="AH449" i="1"/>
  <c r="AG449" i="1"/>
  <c r="AH90" i="1"/>
  <c r="AG90" i="1"/>
  <c r="AH2040" i="1"/>
  <c r="AG2040" i="1"/>
  <c r="AH1233" i="1"/>
  <c r="AG1233" i="1"/>
  <c r="AH892" i="1"/>
  <c r="AG892" i="1"/>
  <c r="AH411" i="1"/>
  <c r="AG411" i="1"/>
  <c r="AH1531" i="1"/>
  <c r="AG1531" i="1"/>
  <c r="AH1712" i="1"/>
  <c r="AG1712" i="1"/>
  <c r="U1712" i="1"/>
  <c r="T1712" i="1"/>
  <c r="AH1186" i="1"/>
  <c r="AG1186" i="1"/>
  <c r="AH1051" i="1"/>
  <c r="AG1051" i="1"/>
  <c r="U1051" i="1"/>
  <c r="T1051" i="1"/>
  <c r="AH1565" i="1"/>
  <c r="AG1565" i="1"/>
  <c r="AH634" i="1"/>
  <c r="AG634" i="1"/>
  <c r="U634" i="1"/>
  <c r="T634" i="1"/>
  <c r="AH1996" i="1"/>
  <c r="AG1996" i="1"/>
  <c r="U1996" i="1"/>
  <c r="T1996" i="1"/>
  <c r="AH273" i="1"/>
  <c r="AG273" i="1"/>
  <c r="AH1497" i="1"/>
  <c r="AG1497" i="1"/>
  <c r="AH1033" i="1"/>
  <c r="AG1033" i="1"/>
  <c r="AH1012" i="1"/>
  <c r="AG1012" i="1"/>
  <c r="AH1047" i="1"/>
  <c r="AG1047" i="1"/>
  <c r="AH897" i="1"/>
  <c r="AG897" i="1"/>
  <c r="AH1308" i="1"/>
  <c r="AG1308" i="1"/>
  <c r="AH360" i="1"/>
  <c r="AG360" i="1"/>
  <c r="AH762" i="1"/>
  <c r="AG762" i="1"/>
  <c r="AH1353" i="1"/>
  <c r="AG1353" i="1"/>
  <c r="U1353" i="1"/>
  <c r="T1353" i="1"/>
  <c r="AH688" i="1"/>
  <c r="AG688" i="1"/>
  <c r="AH128" i="1"/>
  <c r="AG128" i="1"/>
  <c r="AH572" i="1"/>
  <c r="AG572" i="1"/>
  <c r="AH1509" i="1"/>
  <c r="AG1509" i="1"/>
  <c r="AH677" i="1"/>
  <c r="AG677" i="1"/>
  <c r="AH2110" i="1"/>
  <c r="AG2110" i="1"/>
  <c r="AH170" i="1"/>
  <c r="AG170" i="1"/>
  <c r="AH189" i="1"/>
  <c r="AG189" i="1"/>
  <c r="U189" i="1"/>
  <c r="T189" i="1"/>
  <c r="AH16" i="1"/>
  <c r="AG16" i="1"/>
  <c r="AH2112" i="1"/>
  <c r="AG2112" i="1"/>
  <c r="AH1951" i="1"/>
  <c r="AG1951" i="1"/>
  <c r="AH1886" i="1"/>
  <c r="AG1886" i="1"/>
  <c r="AH413" i="1"/>
  <c r="AG413" i="1"/>
  <c r="AH1731" i="1"/>
  <c r="AG1731" i="1"/>
  <c r="AH2035" i="1"/>
  <c r="AG2035" i="1"/>
  <c r="AH1203" i="1"/>
  <c r="AG1203" i="1"/>
  <c r="AH272" i="1"/>
  <c r="AG272" i="1"/>
  <c r="AH2115" i="1"/>
  <c r="AG2115" i="1"/>
  <c r="AH522" i="1"/>
  <c r="AG522" i="1"/>
  <c r="AH702" i="1"/>
  <c r="AG702" i="1"/>
  <c r="U702" i="1"/>
  <c r="T702" i="1"/>
  <c r="AH879" i="1"/>
  <c r="AG879" i="1"/>
  <c r="AH497" i="1"/>
  <c r="AG497" i="1"/>
  <c r="U497" i="1"/>
  <c r="T497" i="1"/>
  <c r="AH653" i="1"/>
  <c r="AG653" i="1"/>
  <c r="AH139" i="1"/>
  <c r="AG139" i="1"/>
  <c r="AH372" i="1"/>
  <c r="AG372" i="1"/>
  <c r="AH2087" i="1"/>
  <c r="AG2087" i="1"/>
  <c r="AH980" i="1"/>
  <c r="AG980" i="1"/>
  <c r="U980" i="1"/>
  <c r="T980" i="1"/>
  <c r="AH1106" i="1"/>
  <c r="AG1106" i="1"/>
  <c r="AH917" i="1"/>
  <c r="AG917" i="1"/>
  <c r="AH1955" i="1"/>
  <c r="AG1955" i="1"/>
  <c r="AH1868" i="1"/>
  <c r="AG1868" i="1"/>
  <c r="AH122" i="1"/>
  <c r="AG122" i="1"/>
  <c r="AH1561" i="1"/>
  <c r="AG1561" i="1"/>
  <c r="AH1680" i="1"/>
  <c r="AG1680" i="1"/>
  <c r="U1680" i="1"/>
  <c r="T1680" i="1"/>
  <c r="AH17" i="1"/>
  <c r="AG17" i="1"/>
  <c r="AH371" i="1"/>
  <c r="AG371" i="1"/>
  <c r="AH1466" i="1"/>
  <c r="AG1466" i="1"/>
  <c r="AH452" i="1"/>
  <c r="AG452" i="1"/>
  <c r="U452" i="1"/>
  <c r="T452" i="1"/>
  <c r="AH79" i="1"/>
  <c r="AG79" i="1"/>
  <c r="U79" i="1"/>
  <c r="T79" i="1"/>
  <c r="AH1452" i="1"/>
  <c r="AG1452" i="1"/>
  <c r="AH1441" i="1"/>
  <c r="AG1441" i="1"/>
  <c r="AH1257" i="1"/>
  <c r="AG1257" i="1"/>
  <c r="AH1861" i="1"/>
  <c r="AG1861" i="1"/>
  <c r="AH565" i="1"/>
  <c r="AG565" i="1"/>
  <c r="AH1892" i="1"/>
  <c r="AG1892" i="1"/>
  <c r="U1892" i="1"/>
  <c r="T1892" i="1"/>
  <c r="AH1693" i="1"/>
  <c r="AG1693" i="1"/>
  <c r="AH777" i="1"/>
  <c r="AG777" i="1"/>
  <c r="AH632" i="1"/>
  <c r="AG632" i="1"/>
  <c r="AH1003" i="1"/>
  <c r="AG1003" i="1"/>
  <c r="AH2039" i="1"/>
  <c r="AG2039" i="1"/>
  <c r="AH959" i="1"/>
  <c r="AG959" i="1"/>
  <c r="AH1192" i="1"/>
  <c r="AG1192" i="1"/>
  <c r="U1192" i="1"/>
  <c r="T1192" i="1"/>
  <c r="AH1562" i="1"/>
  <c r="AG1562" i="1"/>
  <c r="AH1646" i="1"/>
  <c r="AG1646" i="1"/>
  <c r="AH1918" i="1"/>
  <c r="AG1918" i="1"/>
  <c r="AH1370" i="1"/>
  <c r="AG1370" i="1"/>
  <c r="AH1198" i="1"/>
  <c r="AG1198" i="1"/>
  <c r="AH2012" i="1"/>
  <c r="AG2012" i="1"/>
  <c r="U2012" i="1"/>
  <c r="T2012" i="1"/>
  <c r="AH1219" i="1"/>
  <c r="AG1219" i="1"/>
  <c r="AH1479" i="1"/>
  <c r="AG1479" i="1"/>
  <c r="AH2172" i="1"/>
  <c r="AG2172" i="1"/>
  <c r="AH2095" i="1"/>
  <c r="AG2095" i="1"/>
  <c r="AH849" i="1"/>
  <c r="AG849" i="1"/>
  <c r="AH226" i="1"/>
  <c r="AG226" i="1"/>
  <c r="AH1518" i="1"/>
  <c r="AG1518" i="1"/>
  <c r="AH748" i="1"/>
  <c r="AG748" i="1"/>
  <c r="U748" i="1"/>
  <c r="T748" i="1"/>
  <c r="AH436" i="1"/>
  <c r="AG436" i="1"/>
  <c r="AH906" i="1"/>
  <c r="AG906" i="1"/>
  <c r="AH392" i="1"/>
  <c r="AG392" i="1"/>
  <c r="AH2034" i="1"/>
  <c r="AG2034" i="1"/>
  <c r="AH709" i="1"/>
  <c r="AG709" i="1"/>
  <c r="AH2169" i="1"/>
  <c r="AG2169" i="1"/>
  <c r="AH2007" i="1"/>
  <c r="AG2007" i="1"/>
  <c r="AH663" i="1"/>
  <c r="AG663" i="1"/>
  <c r="U663" i="1"/>
  <c r="T663" i="1"/>
  <c r="AH1959" i="1"/>
  <c r="AG1959" i="1"/>
  <c r="AH2092" i="1"/>
  <c r="AG2092" i="1"/>
  <c r="AH6" i="1"/>
  <c r="AG6" i="1"/>
  <c r="U6" i="1"/>
  <c r="T6" i="1"/>
  <c r="AH1638" i="1"/>
  <c r="AG1638" i="1"/>
  <c r="AH85" i="1"/>
  <c r="AG85" i="1"/>
  <c r="AH513" i="1"/>
  <c r="AG513" i="1"/>
  <c r="AH873" i="1"/>
  <c r="AG873" i="1"/>
  <c r="AH1727" i="1"/>
  <c r="AG1727" i="1"/>
  <c r="AH1371" i="1"/>
  <c r="AG1371" i="1"/>
  <c r="U1371" i="1"/>
  <c r="T1371" i="1"/>
  <c r="AH1749" i="1"/>
  <c r="AG1749" i="1"/>
  <c r="AH1002" i="1"/>
  <c r="AG1002" i="1"/>
  <c r="AH1554" i="1"/>
  <c r="AG1554" i="1"/>
  <c r="AH1679" i="1"/>
  <c r="AG1679" i="1"/>
  <c r="U1679" i="1"/>
  <c r="T1679" i="1"/>
  <c r="AH893" i="1"/>
  <c r="AG893" i="1"/>
  <c r="AH872" i="1"/>
  <c r="AG872" i="1"/>
  <c r="AH1591" i="1"/>
  <c r="AG1591" i="1"/>
  <c r="U1591" i="1"/>
  <c r="T1591" i="1"/>
  <c r="AH771" i="1"/>
  <c r="AG771" i="1"/>
  <c r="AH1768" i="1"/>
  <c r="AG1768" i="1"/>
  <c r="AH503" i="1"/>
  <c r="AG503" i="1"/>
  <c r="U503" i="1"/>
  <c r="T503" i="1"/>
  <c r="AH1181" i="1"/>
  <c r="AG1181" i="1"/>
  <c r="AH290" i="1"/>
  <c r="AG290" i="1"/>
  <c r="AH881" i="1"/>
  <c r="AG881" i="1"/>
  <c r="AH1758" i="1"/>
  <c r="AG1758" i="1"/>
  <c r="U1758" i="1"/>
  <c r="T1758" i="1"/>
  <c r="AH2018" i="1"/>
  <c r="AG2018" i="1"/>
  <c r="AH220" i="1"/>
  <c r="AG220" i="1"/>
  <c r="AH875" i="1"/>
  <c r="AG875" i="1"/>
  <c r="AH978" i="1"/>
  <c r="AG978" i="1"/>
  <c r="U978" i="1"/>
  <c r="T978" i="1"/>
  <c r="AH101" i="1"/>
  <c r="AG101" i="1"/>
  <c r="AH1991" i="1"/>
  <c r="AG1991" i="1"/>
  <c r="U1991" i="1"/>
  <c r="T1991" i="1"/>
  <c r="AH804" i="1"/>
  <c r="AG804" i="1"/>
  <c r="AH617" i="1"/>
  <c r="AG617" i="1"/>
  <c r="AH1527" i="1"/>
  <c r="AG1527" i="1"/>
  <c r="AH1087" i="1"/>
  <c r="AG1087" i="1"/>
  <c r="U1087" i="1"/>
  <c r="T1087" i="1"/>
  <c r="AH1065" i="1"/>
  <c r="AG1065" i="1"/>
  <c r="AH82" i="1"/>
  <c r="AG82" i="1"/>
  <c r="U82" i="1"/>
  <c r="T82" i="1"/>
  <c r="AH1427" i="1"/>
  <c r="AG1427" i="1"/>
  <c r="U1427" i="1"/>
  <c r="T1427" i="1"/>
  <c r="AH924" i="1"/>
  <c r="AG924" i="1"/>
  <c r="U924" i="1"/>
  <c r="T924" i="1"/>
  <c r="AH202" i="1"/>
  <c r="AG202" i="1"/>
  <c r="AH1499" i="1"/>
  <c r="AG1499" i="1"/>
  <c r="AH63" i="1"/>
  <c r="AG63" i="1"/>
  <c r="AH947" i="1"/>
  <c r="AG947" i="1"/>
  <c r="AH535" i="1"/>
  <c r="AG535" i="1"/>
  <c r="AH1818" i="1"/>
  <c r="AG1818" i="1"/>
  <c r="U1818" i="1"/>
  <c r="T1818" i="1"/>
  <c r="AH1166" i="1"/>
  <c r="AG1166" i="1"/>
  <c r="U1166" i="1"/>
  <c r="T1166" i="1"/>
  <c r="AH486" i="1"/>
  <c r="AG486" i="1"/>
  <c r="AH1595" i="1"/>
  <c r="AG1595" i="1"/>
  <c r="U1595" i="1"/>
  <c r="T1595" i="1"/>
  <c r="AH1802" i="1"/>
  <c r="AG1802" i="1"/>
  <c r="AH1560" i="1"/>
  <c r="AG1560" i="1"/>
  <c r="AH1267" i="1"/>
  <c r="AG1267" i="1"/>
  <c r="AH1682" i="1"/>
  <c r="AG1682" i="1"/>
  <c r="AH836" i="1"/>
  <c r="AG836" i="1"/>
  <c r="AH1695" i="1"/>
  <c r="AG1695" i="1"/>
  <c r="AH78" i="1"/>
  <c r="AG78" i="1"/>
  <c r="AH2076" i="1"/>
  <c r="AG2076" i="1"/>
  <c r="U2076" i="1"/>
  <c r="T2076" i="1"/>
  <c r="AH769" i="1"/>
  <c r="AG769" i="1"/>
  <c r="AH1519" i="1"/>
  <c r="AG1519" i="1"/>
  <c r="AH1180" i="1"/>
  <c r="AG1180" i="1"/>
  <c r="AH233" i="1"/>
  <c r="AG233" i="1"/>
  <c r="U233" i="1"/>
  <c r="T233" i="1"/>
  <c r="AH223" i="1"/>
  <c r="AG223" i="1"/>
  <c r="AH884" i="1"/>
  <c r="AG884" i="1"/>
  <c r="AH929" i="1"/>
  <c r="AG929" i="1"/>
  <c r="AH1161" i="1"/>
  <c r="AG1161" i="1"/>
  <c r="U1161" i="1"/>
  <c r="T1161" i="1"/>
  <c r="AH1232" i="1"/>
  <c r="AG1232" i="1"/>
  <c r="AH1159" i="1"/>
  <c r="AG1159" i="1"/>
  <c r="AH134" i="1"/>
  <c r="AG134" i="1"/>
  <c r="AH1132" i="1"/>
  <c r="AG1132" i="1"/>
  <c r="U1132" i="1"/>
  <c r="T1132" i="1"/>
  <c r="AH2126" i="1"/>
  <c r="AG2126" i="1"/>
  <c r="AH652" i="1"/>
  <c r="AG652" i="1"/>
  <c r="AH386" i="1"/>
  <c r="AG386" i="1"/>
  <c r="U386" i="1"/>
  <c r="T386" i="1"/>
  <c r="AH1417" i="1"/>
  <c r="AG1417" i="1"/>
  <c r="U1417" i="1"/>
  <c r="T1417" i="1"/>
  <c r="AH2171" i="1"/>
  <c r="AG2171" i="1"/>
  <c r="AH1998" i="1"/>
  <c r="AG1998" i="1"/>
  <c r="U1998" i="1"/>
  <c r="T1998" i="1"/>
  <c r="AH1781" i="1"/>
  <c r="AG1781" i="1"/>
  <c r="AH1425" i="1"/>
  <c r="AG1425" i="1"/>
  <c r="U1425" i="1"/>
  <c r="T1425" i="1"/>
  <c r="AH2091" i="1"/>
  <c r="AG2091" i="1"/>
  <c r="AH1213" i="1"/>
  <c r="AG1213" i="1"/>
  <c r="AH858" i="1"/>
  <c r="AG858" i="1"/>
  <c r="AH151" i="1"/>
  <c r="AG151" i="1"/>
  <c r="AH2055" i="1"/>
  <c r="AG2055" i="1"/>
  <c r="AH1559" i="1"/>
  <c r="AG1559" i="1"/>
  <c r="AH41" i="1"/>
  <c r="AG41" i="1"/>
  <c r="AH1292" i="1"/>
  <c r="AG1292" i="1"/>
  <c r="AH414" i="1"/>
  <c r="AG414" i="1"/>
  <c r="AH157" i="1"/>
  <c r="AG157" i="1"/>
  <c r="AH1193" i="1"/>
  <c r="AG1193" i="1"/>
  <c r="AH1342" i="1"/>
  <c r="AG1342" i="1"/>
  <c r="AH325" i="1"/>
  <c r="AG325" i="1"/>
  <c r="AH2060" i="1"/>
  <c r="AG2060" i="1"/>
  <c r="AH735" i="1"/>
  <c r="AG735" i="1"/>
  <c r="AH573" i="1"/>
  <c r="AG573" i="1"/>
  <c r="AH643" i="1"/>
  <c r="AG643" i="1"/>
  <c r="AH426" i="1"/>
  <c r="AG426" i="1"/>
  <c r="AH495" i="1"/>
  <c r="AG495" i="1"/>
  <c r="AH1185" i="1"/>
  <c r="AG1185" i="1"/>
  <c r="AH165" i="1"/>
  <c r="AG165" i="1"/>
  <c r="AH398" i="1"/>
  <c r="AG398" i="1"/>
  <c r="AH861" i="1"/>
  <c r="AG861" i="1"/>
  <c r="AH1704" i="1"/>
  <c r="AG1704" i="1"/>
  <c r="AH2048" i="1"/>
  <c r="AG2048" i="1"/>
  <c r="AH1456" i="1"/>
  <c r="AG1456" i="1"/>
  <c r="U1456" i="1"/>
  <c r="T1456" i="1"/>
  <c r="AH1583" i="1"/>
  <c r="AG1583" i="1"/>
  <c r="AH1216" i="1"/>
  <c r="AG1216" i="1"/>
  <c r="AH1444" i="1"/>
  <c r="AG1444" i="1"/>
  <c r="AH770" i="1"/>
  <c r="AG770" i="1"/>
  <c r="AH1046" i="1"/>
  <c r="AG1046" i="1"/>
  <c r="AH1470" i="1"/>
  <c r="AG1470" i="1"/>
  <c r="AH462" i="1"/>
  <c r="AG462" i="1"/>
  <c r="AH1295" i="1"/>
  <c r="AG1295" i="1"/>
  <c r="AH1036" i="1"/>
  <c r="AG1036" i="1"/>
  <c r="AH870" i="1"/>
  <c r="AG870" i="1"/>
  <c r="AH642" i="1"/>
  <c r="AG642" i="1"/>
  <c r="AH195" i="1"/>
  <c r="AG195" i="1"/>
  <c r="AH598" i="1"/>
  <c r="AG598" i="1"/>
  <c r="AH55" i="1"/>
  <c r="AG55" i="1"/>
  <c r="AH1809" i="1"/>
  <c r="AG1809" i="1"/>
  <c r="AH523" i="1"/>
  <c r="AG523" i="1"/>
  <c r="AH1997" i="1"/>
  <c r="AG1997" i="1"/>
  <c r="AH1963" i="1"/>
  <c r="AG1963" i="1"/>
  <c r="AH2036" i="1"/>
  <c r="AG2036" i="1"/>
  <c r="AH149" i="1"/>
  <c r="AG149" i="1"/>
  <c r="AH1317" i="1"/>
  <c r="AG1317" i="1"/>
  <c r="AH2166" i="1"/>
  <c r="AG2166" i="1"/>
  <c r="AH641" i="1"/>
  <c r="AG641" i="1"/>
  <c r="AH848" i="1"/>
  <c r="AG848" i="1"/>
  <c r="AH682" i="1"/>
  <c r="AG682" i="1"/>
  <c r="AH2124" i="1"/>
  <c r="AG2124" i="1"/>
  <c r="AH1130" i="1"/>
  <c r="AG1130" i="1"/>
  <c r="U1130" i="1"/>
  <c r="T1130" i="1"/>
  <c r="AH155" i="1"/>
  <c r="AG155" i="1"/>
  <c r="AH755" i="1"/>
  <c r="AG755" i="1"/>
  <c r="AH1970" i="1"/>
  <c r="AG1970" i="1"/>
  <c r="AH1558" i="1"/>
  <c r="AG1558" i="1"/>
  <c r="AH691" i="1"/>
  <c r="AG691" i="1"/>
  <c r="AH825" i="1"/>
  <c r="AG825" i="1"/>
  <c r="U825" i="1"/>
  <c r="T825" i="1"/>
  <c r="AH1279" i="1"/>
  <c r="AG1279" i="1"/>
  <c r="AH1859" i="1"/>
  <c r="AG1859" i="1"/>
  <c r="AH1812" i="1"/>
  <c r="AG1812" i="1"/>
  <c r="U1812" i="1"/>
  <c r="T1812" i="1"/>
  <c r="AH734" i="1"/>
  <c r="AG734" i="1"/>
  <c r="AH440" i="1"/>
  <c r="AG440" i="1"/>
  <c r="U440" i="1"/>
  <c r="T440" i="1"/>
  <c r="AH865" i="1"/>
  <c r="AG865" i="1"/>
  <c r="AH1669" i="1"/>
  <c r="AG1669" i="1"/>
  <c r="AH136" i="1"/>
  <c r="AG136" i="1"/>
  <c r="AH88" i="1"/>
  <c r="AG88" i="1"/>
  <c r="AH930" i="1"/>
  <c r="AG930" i="1"/>
  <c r="AH561" i="1"/>
  <c r="AG561" i="1"/>
  <c r="AH1152" i="1"/>
  <c r="AG1152" i="1"/>
  <c r="U1152" i="1"/>
  <c r="T1152" i="1"/>
  <c r="AH178" i="1"/>
  <c r="AG178" i="1"/>
  <c r="AH618" i="1"/>
  <c r="AG618" i="1"/>
  <c r="AH1335" i="1"/>
  <c r="AG1335" i="1"/>
  <c r="U1335" i="1"/>
  <c r="T1335" i="1"/>
  <c r="AH1097" i="1"/>
  <c r="AG1097" i="1"/>
  <c r="AH1098" i="1"/>
  <c r="AG1098" i="1"/>
  <c r="AH1713" i="1"/>
  <c r="AG1713" i="1"/>
  <c r="AH1870" i="1"/>
  <c r="AG1870" i="1"/>
  <c r="AH512" i="1"/>
  <c r="AG512" i="1"/>
  <c r="U512" i="1"/>
  <c r="T512" i="1"/>
  <c r="AH2085" i="1"/>
  <c r="AG2085" i="1"/>
  <c r="AH1096" i="1"/>
  <c r="AG1096" i="1"/>
  <c r="AH633" i="1"/>
  <c r="AG633" i="1"/>
  <c r="U633" i="1"/>
  <c r="T633" i="1"/>
  <c r="AH1516" i="1"/>
  <c r="AG1516" i="1"/>
  <c r="AH34" i="1"/>
  <c r="AG34" i="1"/>
  <c r="AH839" i="1"/>
  <c r="AG839" i="1"/>
  <c r="U839" i="1"/>
  <c r="T839" i="1"/>
  <c r="AH2105" i="1"/>
  <c r="AG2105" i="1"/>
  <c r="AH384" i="1"/>
  <c r="AG384" i="1"/>
  <c r="U384" i="1"/>
  <c r="T384" i="1"/>
  <c r="AH1450" i="1"/>
  <c r="AG1450" i="1"/>
  <c r="AH1751" i="1"/>
  <c r="AG1751" i="1"/>
  <c r="AH265" i="1"/>
  <c r="AG265" i="1"/>
  <c r="AH797" i="1"/>
  <c r="AG797" i="1"/>
  <c r="AH1501" i="1"/>
  <c r="AG1501" i="1"/>
  <c r="U1501" i="1"/>
  <c r="T1501" i="1"/>
  <c r="AH69" i="1"/>
  <c r="AG69" i="1"/>
  <c r="AH1623" i="1"/>
  <c r="AG1623" i="1"/>
  <c r="U1623" i="1"/>
  <c r="T1623" i="1"/>
  <c r="AH2013" i="1"/>
  <c r="AG2013" i="1"/>
  <c r="AH1580" i="1"/>
  <c r="AG1580" i="1"/>
  <c r="AH1406" i="1"/>
  <c r="AG1406" i="1"/>
  <c r="U1406" i="1"/>
  <c r="T1406" i="1"/>
  <c r="AH409" i="1"/>
  <c r="AG409" i="1"/>
  <c r="AH974" i="1"/>
  <c r="AG974" i="1"/>
  <c r="U974" i="1"/>
  <c r="T974" i="1"/>
  <c r="AH110" i="1"/>
  <c r="AG110" i="1"/>
  <c r="AH404" i="1"/>
  <c r="AG404" i="1"/>
  <c r="AH327" i="1"/>
  <c r="AG327" i="1"/>
  <c r="AH671" i="1"/>
  <c r="AG671" i="1"/>
  <c r="AH1457" i="1"/>
  <c r="AG1457" i="1"/>
  <c r="AH340" i="1"/>
  <c r="AG340" i="1"/>
  <c r="AH1754" i="1"/>
  <c r="AG1754" i="1"/>
  <c r="U1754" i="1"/>
  <c r="T1754" i="1"/>
  <c r="AH1604" i="1"/>
  <c r="AG1604" i="1"/>
  <c r="AH1631" i="1"/>
  <c r="AG1631" i="1"/>
  <c r="AH1281" i="1"/>
  <c r="AG1281" i="1"/>
  <c r="AH145" i="1"/>
  <c r="AG145" i="1"/>
  <c r="AH1390" i="1"/>
  <c r="AG1390" i="1"/>
  <c r="AH2056" i="1"/>
  <c r="AG2056" i="1"/>
  <c r="AH433" i="1"/>
  <c r="AG433" i="1"/>
  <c r="AH1992" i="1"/>
  <c r="AG1992" i="1"/>
  <c r="U1992" i="1"/>
  <c r="T1992" i="1"/>
  <c r="AH1625" i="1"/>
  <c r="AG1625" i="1"/>
  <c r="AH1663" i="1"/>
  <c r="AG1663" i="1"/>
  <c r="U1663" i="1"/>
  <c r="T1663" i="1"/>
  <c r="AH1167" i="1"/>
  <c r="AG1167" i="1"/>
  <c r="U1167" i="1"/>
  <c r="T1167" i="1"/>
  <c r="AH1014" i="1"/>
  <c r="AG1014" i="1"/>
  <c r="AH715" i="1"/>
  <c r="AG715" i="1"/>
  <c r="U715" i="1"/>
  <c r="T715" i="1"/>
  <c r="AH813" i="1"/>
  <c r="AG813" i="1"/>
  <c r="U813" i="1"/>
  <c r="T813" i="1"/>
  <c r="AH928" i="1"/>
  <c r="AG928" i="1"/>
  <c r="AH2147" i="1"/>
  <c r="AG2147" i="1"/>
  <c r="AH2071" i="1"/>
  <c r="AG2071" i="1"/>
  <c r="AH200" i="1"/>
  <c r="AG200" i="1"/>
  <c r="AH2022" i="1"/>
  <c r="AG2022" i="1"/>
  <c r="AH1248" i="1"/>
  <c r="AG1248" i="1"/>
  <c r="AH1630" i="1"/>
  <c r="AG1630" i="1"/>
  <c r="AH1222" i="1"/>
  <c r="AG1222" i="1"/>
  <c r="U1222" i="1"/>
  <c r="T1222" i="1"/>
  <c r="AH1196" i="1"/>
  <c r="AG1196" i="1"/>
  <c r="AH1779" i="1"/>
  <c r="AG1779" i="1"/>
  <c r="U1779" i="1"/>
  <c r="T1779" i="1"/>
  <c r="AH1858" i="1"/>
  <c r="AG1858" i="1"/>
  <c r="AH1881" i="1"/>
  <c r="AG1881" i="1"/>
  <c r="AH712" i="1"/>
  <c r="AG712" i="1"/>
  <c r="AH94" i="1"/>
  <c r="AG94" i="1"/>
  <c r="AH505" i="1"/>
  <c r="AG505" i="1"/>
  <c r="U505" i="1"/>
  <c r="T505" i="1"/>
  <c r="AH13" i="1"/>
  <c r="AG13" i="1"/>
  <c r="AH1723" i="1"/>
  <c r="AG1723" i="1"/>
  <c r="AH1094" i="1"/>
  <c r="AG1094" i="1"/>
  <c r="AH364" i="1"/>
  <c r="AG364" i="1"/>
  <c r="AH387" i="1"/>
  <c r="AG387" i="1"/>
  <c r="U387" i="1"/>
  <c r="T387" i="1"/>
  <c r="AH554" i="1"/>
  <c r="AG554" i="1"/>
  <c r="AH2096" i="1"/>
  <c r="AG2096" i="1"/>
  <c r="AH1724" i="1"/>
  <c r="AG1724" i="1"/>
  <c r="AH458" i="1"/>
  <c r="AG458" i="1"/>
  <c r="AH1483" i="1"/>
  <c r="AG1483" i="1"/>
  <c r="AH1058" i="1"/>
  <c r="AG1058" i="1"/>
  <c r="AH678" i="1"/>
  <c r="AG678" i="1"/>
  <c r="AH1656" i="1"/>
  <c r="AG1656" i="1"/>
  <c r="AH1404" i="1"/>
  <c r="AG1404" i="1"/>
  <c r="AH1517" i="1"/>
  <c r="AG1517" i="1"/>
  <c r="AH2108" i="1"/>
  <c r="AG2108" i="1"/>
  <c r="AH575" i="1"/>
  <c r="AG575" i="1"/>
  <c r="AH700" i="1"/>
  <c r="AG700" i="1"/>
  <c r="U700" i="1"/>
  <c r="T700" i="1"/>
  <c r="AH1298" i="1"/>
  <c r="AG1298" i="1"/>
  <c r="AH2175" i="1"/>
  <c r="AG2175" i="1"/>
  <c r="AH2150" i="1"/>
  <c r="AG2150" i="1"/>
  <c r="U2150" i="1"/>
  <c r="T2150" i="1"/>
  <c r="AH1007" i="1"/>
  <c r="AG1007" i="1"/>
  <c r="AH1112" i="1"/>
  <c r="AG1112" i="1"/>
  <c r="AH1668" i="1"/>
  <c r="AG1668" i="1"/>
  <c r="AH724" i="1"/>
  <c r="AG724" i="1"/>
  <c r="AH2050" i="1"/>
  <c r="AG2050" i="1"/>
  <c r="AH961" i="1"/>
  <c r="AG961" i="1"/>
  <c r="AH2170" i="1"/>
  <c r="AG2170" i="1"/>
  <c r="AH638" i="1"/>
  <c r="AG638" i="1"/>
  <c r="AH2086" i="1"/>
  <c r="AG2086" i="1"/>
  <c r="AH1318" i="1"/>
  <c r="AG1318" i="1"/>
  <c r="AH400" i="1"/>
  <c r="AG400" i="1"/>
  <c r="AH841" i="1"/>
  <c r="AG841" i="1"/>
  <c r="AH1367" i="1"/>
  <c r="AG1367" i="1"/>
  <c r="AH743" i="1"/>
  <c r="AG743" i="1"/>
  <c r="AH1142" i="1"/>
  <c r="AG1142" i="1"/>
  <c r="AH1508" i="1"/>
  <c r="AG1508" i="1"/>
  <c r="AH945" i="1"/>
  <c r="AG945" i="1"/>
  <c r="AH399" i="1"/>
  <c r="AG399" i="1"/>
  <c r="AH91" i="1"/>
  <c r="AG91" i="1"/>
  <c r="AH1288" i="1"/>
  <c r="AG1288" i="1"/>
  <c r="AH358" i="1"/>
  <c r="AG358" i="1"/>
  <c r="AH775" i="1"/>
  <c r="AG775" i="1"/>
  <c r="AH1001" i="1"/>
  <c r="AG1001" i="1"/>
  <c r="AH464" i="1"/>
  <c r="AG464" i="1"/>
  <c r="AH1400" i="1"/>
  <c r="AG1400" i="1"/>
  <c r="U1400" i="1"/>
  <c r="T1400" i="1"/>
  <c r="AH1469" i="1"/>
  <c r="AG1469" i="1"/>
  <c r="AH1244" i="1"/>
  <c r="AG1244" i="1"/>
  <c r="AH1348" i="1"/>
  <c r="AG1348" i="1"/>
  <c r="AH1336" i="1"/>
  <c r="AG1336" i="1"/>
  <c r="AH1641" i="1"/>
  <c r="AG1641" i="1"/>
  <c r="AH746" i="1"/>
  <c r="AG746" i="1"/>
  <c r="AH201" i="1"/>
  <c r="AG201" i="1"/>
  <c r="AH2174" i="1"/>
  <c r="AG2174" i="1"/>
  <c r="AH313" i="1"/>
  <c r="AG313" i="1"/>
  <c r="AH124" i="1"/>
  <c r="AG124" i="1"/>
  <c r="AH925" i="1"/>
  <c r="AG925" i="1"/>
  <c r="U925" i="1"/>
  <c r="T925" i="1"/>
  <c r="AH967" i="1"/>
  <c r="AG967" i="1"/>
  <c r="U967" i="1"/>
  <c r="T967" i="1"/>
  <c r="AH281" i="1"/>
  <c r="AG281" i="1"/>
  <c r="AH741" i="1"/>
  <c r="AG741" i="1"/>
  <c r="AH293" i="1"/>
  <c r="AG293" i="1"/>
  <c r="U293" i="1"/>
  <c r="T293" i="1"/>
  <c r="AH1461" i="1"/>
  <c r="AG1461" i="1"/>
  <c r="AH2142" i="1"/>
  <c r="AG2142" i="1"/>
  <c r="AH1615" i="1"/>
  <c r="AG1615" i="1"/>
  <c r="AH322" i="1"/>
  <c r="AG322" i="1"/>
  <c r="AH829" i="1"/>
  <c r="AG829" i="1"/>
  <c r="AH177" i="1"/>
  <c r="AG177" i="1"/>
  <c r="AH86" i="1"/>
  <c r="AG86" i="1"/>
  <c r="AH1852" i="1"/>
  <c r="AG1852" i="1"/>
  <c r="AH1883" i="1"/>
  <c r="AG1883" i="1"/>
  <c r="AH998" i="1"/>
  <c r="AG998" i="1"/>
  <c r="AH1614" i="1"/>
  <c r="AG1614" i="1"/>
  <c r="U1614" i="1"/>
  <c r="T1614" i="1"/>
  <c r="AH651" i="1"/>
  <c r="AG651" i="1"/>
  <c r="AH1301" i="1"/>
  <c r="AG1301" i="1"/>
  <c r="AH1334" i="1"/>
  <c r="AG1334" i="1"/>
  <c r="U1334" i="1"/>
  <c r="T1334" i="1"/>
  <c r="AH705" i="1"/>
  <c r="AG705" i="1"/>
  <c r="AH1701" i="1"/>
  <c r="AG1701" i="1"/>
  <c r="AH1365" i="1"/>
  <c r="AG1365" i="1"/>
  <c r="AH1498" i="1"/>
  <c r="AG1498" i="1"/>
  <c r="AH898" i="1"/>
  <c r="AG898" i="1"/>
  <c r="AH1351" i="1"/>
  <c r="AG1351" i="1"/>
  <c r="AH288" i="1"/>
  <c r="AG288" i="1"/>
  <c r="AH1906" i="1"/>
  <c r="AG1906" i="1"/>
  <c r="AH163" i="1"/>
  <c r="AG163" i="1"/>
  <c r="AH723" i="1"/>
  <c r="AG723" i="1"/>
  <c r="AH1201" i="1"/>
  <c r="AG1201" i="1"/>
  <c r="AH1421" i="1"/>
  <c r="AG1421" i="1"/>
  <c r="U1421" i="1"/>
  <c r="T1421" i="1"/>
  <c r="AH1696" i="1"/>
  <c r="AG1696" i="1"/>
  <c r="AH901" i="1"/>
  <c r="AG901" i="1"/>
  <c r="AH721" i="1"/>
  <c r="AG721" i="1"/>
  <c r="AH111" i="1"/>
  <c r="AG111" i="1"/>
  <c r="AH1658" i="1"/>
  <c r="AG1658" i="1"/>
  <c r="AH424" i="1"/>
  <c r="AG424" i="1"/>
  <c r="U424" i="1"/>
  <c r="T424" i="1"/>
  <c r="AH1320" i="1"/>
  <c r="AG1320" i="1"/>
  <c r="AH14" i="1"/>
  <c r="AG14" i="1"/>
  <c r="AH1093" i="1"/>
  <c r="AG1093" i="1"/>
  <c r="AH2059" i="1"/>
  <c r="AG2059" i="1"/>
  <c r="AH515" i="1"/>
  <c r="AG515" i="1"/>
  <c r="AH1442" i="1"/>
  <c r="AG1442" i="1"/>
  <c r="AH985" i="1"/>
  <c r="AG985" i="1"/>
  <c r="AH1543" i="1"/>
  <c r="AG1543" i="1"/>
  <c r="AH2031" i="1"/>
  <c r="AG2031" i="1"/>
  <c r="AH1026" i="1"/>
  <c r="AG1026" i="1"/>
  <c r="AH62" i="1"/>
  <c r="AG62" i="1"/>
  <c r="AH1909" i="1"/>
  <c r="AG1909" i="1"/>
  <c r="AH2173" i="1"/>
  <c r="AG2173" i="1"/>
  <c r="AH146" i="1"/>
  <c r="AG146" i="1"/>
  <c r="U146" i="1"/>
  <c r="T146" i="1"/>
  <c r="AH1083" i="1"/>
  <c r="AG1083" i="1"/>
  <c r="AH1592" i="1"/>
  <c r="AG1592" i="1"/>
  <c r="AH1512" i="1"/>
  <c r="AG1512" i="1"/>
  <c r="AH792" i="1"/>
  <c r="AG792" i="1"/>
  <c r="AH286" i="1"/>
  <c r="AG286" i="1"/>
  <c r="U286" i="1"/>
  <c r="T286" i="1"/>
  <c r="AH2075" i="1"/>
  <c r="AG2075" i="1"/>
  <c r="U2075" i="1"/>
  <c r="T2075" i="1"/>
  <c r="AH1039" i="1"/>
  <c r="AG1039" i="1"/>
  <c r="AH982" i="1"/>
  <c r="AG982" i="1"/>
  <c r="AH1582" i="1"/>
  <c r="AG1582" i="1"/>
  <c r="AH1674" i="1"/>
  <c r="AG1674" i="1"/>
  <c r="AH1430" i="1"/>
  <c r="AG1430" i="1"/>
  <c r="U1430" i="1"/>
  <c r="T1430" i="1"/>
  <c r="AH795" i="1"/>
  <c r="AG795" i="1"/>
  <c r="AH612" i="1"/>
  <c r="AG612" i="1"/>
  <c r="AH534" i="1"/>
  <c r="AG534" i="1"/>
  <c r="AH1352" i="1"/>
  <c r="AG1352" i="1"/>
  <c r="AH1653" i="1"/>
  <c r="AG1653" i="1"/>
  <c r="U1653" i="1"/>
  <c r="T1653" i="1"/>
  <c r="AH1988" i="1"/>
  <c r="AG1988" i="1"/>
  <c r="AH1049" i="1"/>
  <c r="AG1049" i="1"/>
  <c r="U1049" i="1"/>
  <c r="T1049" i="1"/>
  <c r="AH1337" i="1"/>
  <c r="AG1337" i="1"/>
  <c r="AH28" i="1"/>
  <c r="AG28" i="1"/>
  <c r="AH1670" i="1"/>
  <c r="AG1670" i="1"/>
  <c r="U1670" i="1"/>
  <c r="T1670" i="1"/>
  <c r="AH1451" i="1"/>
  <c r="AG1451" i="1"/>
  <c r="AH1226" i="1"/>
  <c r="AG1226" i="1"/>
  <c r="AH354" i="1"/>
  <c r="AG354" i="1"/>
  <c r="AH24" i="1"/>
  <c r="AG24" i="1"/>
  <c r="AH1259" i="1"/>
  <c r="AG1259" i="1"/>
  <c r="AH1355" i="1"/>
  <c r="AG1355" i="1"/>
  <c r="AH1708" i="1"/>
  <c r="AG1708" i="1"/>
  <c r="AH296" i="1"/>
  <c r="AG296" i="1"/>
  <c r="U296" i="1"/>
  <c r="T296" i="1"/>
  <c r="AH432" i="1"/>
  <c r="AG432" i="1"/>
  <c r="AH1057" i="1"/>
  <c r="AG1057" i="1"/>
  <c r="AH1358" i="1"/>
  <c r="AG1358" i="1"/>
  <c r="AH1793" i="1"/>
  <c r="AG1793" i="1"/>
  <c r="AH44" i="1"/>
  <c r="AG44" i="1"/>
  <c r="AH941" i="1"/>
  <c r="AG941" i="1"/>
  <c r="AH768" i="1"/>
  <c r="AG768" i="1"/>
  <c r="AH1062" i="1"/>
  <c r="AG1062" i="1"/>
  <c r="AH1174" i="1"/>
  <c r="AG1174" i="1"/>
  <c r="AH687" i="1"/>
  <c r="AG687" i="1"/>
  <c r="AH262" i="1"/>
  <c r="AG262" i="1"/>
  <c r="AH19" i="1"/>
  <c r="AG19" i="1"/>
  <c r="AH862" i="1"/>
  <c r="AG862" i="1"/>
  <c r="AH940" i="1"/>
  <c r="AG940" i="1"/>
  <c r="AH57" i="1"/>
  <c r="AG57" i="1"/>
  <c r="U57" i="1"/>
  <c r="T57" i="1"/>
  <c r="AH2121" i="1"/>
  <c r="AG2121" i="1"/>
  <c r="AH29" i="1"/>
  <c r="AG29" i="1"/>
  <c r="AH2131" i="1"/>
  <c r="AG2131" i="1"/>
  <c r="AH2094" i="1"/>
  <c r="AG2094" i="1"/>
  <c r="AH1948" i="1"/>
  <c r="AG1948" i="1"/>
  <c r="AH2054" i="1"/>
  <c r="AG2054" i="1"/>
  <c r="AH1748" i="1"/>
  <c r="AG1748" i="1"/>
  <c r="AH834" i="1"/>
  <c r="AG834" i="1"/>
  <c r="AH1118" i="1"/>
  <c r="AG1118" i="1"/>
  <c r="U1118" i="1"/>
  <c r="T1118" i="1"/>
  <c r="AH568" i="1"/>
  <c r="AG568" i="1"/>
  <c r="AH692" i="1"/>
  <c r="AG692" i="1"/>
  <c r="U692" i="1"/>
  <c r="T692" i="1"/>
  <c r="AH936" i="1"/>
  <c r="AG936" i="1"/>
  <c r="AH1326" i="1"/>
  <c r="AG1326" i="1"/>
  <c r="AH125" i="1"/>
  <c r="AG125" i="1"/>
  <c r="AH1134" i="1"/>
  <c r="AG1134" i="1"/>
  <c r="U1134" i="1"/>
  <c r="T1134" i="1"/>
  <c r="AH2043" i="1"/>
  <c r="AG2043" i="1"/>
  <c r="AH676" i="1"/>
  <c r="AG676" i="1"/>
  <c r="AH1825" i="1"/>
  <c r="AG1825" i="1"/>
  <c r="U1825" i="1"/>
  <c r="T1825" i="1"/>
  <c r="AH1268" i="1"/>
  <c r="AG1268" i="1"/>
  <c r="AH1915" i="1"/>
  <c r="AG1915" i="1"/>
  <c r="AH1765" i="1"/>
  <c r="AG1765" i="1"/>
  <c r="AH877" i="1"/>
  <c r="AG877" i="1"/>
  <c r="AH2068" i="1"/>
  <c r="AG2068" i="1"/>
  <c r="AH331" i="1"/>
  <c r="AG331" i="1"/>
  <c r="U331" i="1"/>
  <c r="T331" i="1"/>
  <c r="AH1740" i="1"/>
  <c r="AG1740" i="1"/>
  <c r="AH1523" i="1"/>
  <c r="AG1523" i="1"/>
  <c r="AH1850" i="1"/>
  <c r="AG1850" i="1"/>
  <c r="AH493" i="1"/>
  <c r="AG493" i="1"/>
  <c r="AH1737" i="1"/>
  <c r="AG1737" i="1"/>
  <c r="AH49" i="1"/>
  <c r="AG49" i="1"/>
  <c r="AH733" i="1"/>
  <c r="AG733" i="1"/>
  <c r="AH971" i="1"/>
  <c r="AG971" i="1"/>
  <c r="U971" i="1"/>
  <c r="T971" i="1"/>
  <c r="AH1619" i="1"/>
  <c r="AG1619" i="1"/>
  <c r="AH625" i="1"/>
  <c r="AG625" i="1"/>
  <c r="AH1739" i="1"/>
  <c r="AG1739" i="1"/>
  <c r="AH1750" i="1"/>
  <c r="AG1750" i="1"/>
  <c r="AH1602" i="1"/>
  <c r="AG1602" i="1"/>
  <c r="AH1760" i="1"/>
  <c r="AG1760" i="1"/>
  <c r="AH7" i="1"/>
  <c r="AG7" i="1"/>
  <c r="U7" i="1"/>
  <c r="T7" i="1"/>
  <c r="AH15" i="1"/>
  <c r="AG15" i="1"/>
  <c r="AH1617" i="1"/>
  <c r="AG1617" i="1"/>
  <c r="AH621" i="1"/>
  <c r="AG621" i="1"/>
  <c r="U621" i="1"/>
  <c r="T621" i="1"/>
  <c r="AH1366" i="1"/>
  <c r="AG1366" i="1"/>
  <c r="U1366" i="1"/>
  <c r="T1366" i="1"/>
  <c r="AH647" i="1"/>
  <c r="AG647" i="1"/>
  <c r="AH1011" i="1"/>
  <c r="AG1011" i="1"/>
  <c r="AH2024" i="1"/>
  <c r="AG2024" i="1"/>
  <c r="U2024" i="1"/>
  <c r="T2024" i="1"/>
  <c r="AH856" i="1"/>
  <c r="AG856" i="1"/>
  <c r="AH321" i="1"/>
  <c r="AG321" i="1"/>
  <c r="AH1147" i="1"/>
  <c r="AG1147" i="1"/>
  <c r="AH1429" i="1"/>
  <c r="AG1429" i="1"/>
  <c r="U1429" i="1"/>
  <c r="T1429" i="1"/>
  <c r="AH97" i="1"/>
  <c r="AG97" i="1"/>
  <c r="AH1382" i="1"/>
  <c r="AG1382" i="1"/>
  <c r="U1382" i="1"/>
  <c r="T1382" i="1"/>
  <c r="AH1797" i="1"/>
  <c r="AG1797" i="1"/>
  <c r="AH854" i="1"/>
  <c r="AG854" i="1"/>
  <c r="AH1551" i="1"/>
  <c r="AG1551" i="1"/>
  <c r="AH1260" i="1"/>
  <c r="AG1260" i="1"/>
  <c r="AH1422" i="1"/>
  <c r="AG1422" i="1"/>
  <c r="U1422" i="1"/>
  <c r="T1422" i="1"/>
  <c r="AH894" i="1"/>
  <c r="AG894" i="1"/>
  <c r="AH1391" i="1"/>
  <c r="AG1391" i="1"/>
  <c r="U1391" i="1"/>
  <c r="T1391" i="1"/>
  <c r="AH1759" i="1"/>
  <c r="AG1759" i="1"/>
  <c r="AH236" i="1"/>
  <c r="AG236" i="1"/>
  <c r="AH113" i="1"/>
  <c r="AG113" i="1"/>
  <c r="AH1684" i="1"/>
  <c r="AG1684" i="1"/>
  <c r="AH538" i="1"/>
  <c r="AG538" i="1"/>
  <c r="AH1899" i="1"/>
  <c r="AG1899" i="1"/>
  <c r="U1899" i="1"/>
  <c r="T1899" i="1"/>
  <c r="AH1730" i="1"/>
  <c r="AG1730" i="1"/>
  <c r="AH1321" i="1"/>
  <c r="AG1321" i="1"/>
  <c r="AH1734" i="1"/>
  <c r="AG1734" i="1"/>
  <c r="AH2033" i="1"/>
  <c r="AG2033" i="1"/>
  <c r="AH1035" i="1"/>
  <c r="AG1035" i="1"/>
  <c r="AH963" i="1"/>
  <c r="AG963" i="1"/>
  <c r="AH142" i="1"/>
  <c r="AG142" i="1"/>
  <c r="AH335" i="1"/>
  <c r="AG335" i="1"/>
  <c r="AH1691" i="1"/>
  <c r="AG1691" i="1"/>
  <c r="U1691" i="1"/>
  <c r="T1691" i="1"/>
  <c r="AH847" i="1"/>
  <c r="AG847" i="1"/>
  <c r="AH187" i="1"/>
  <c r="AG187" i="1"/>
  <c r="AH1636" i="1"/>
  <c r="AG1636" i="1"/>
  <c r="AH485" i="1"/>
  <c r="AG485" i="1"/>
  <c r="AH156" i="1"/>
  <c r="AG156" i="1"/>
  <c r="AH300" i="1"/>
  <c r="AG300" i="1"/>
  <c r="AH406" i="1"/>
  <c r="AG406" i="1"/>
  <c r="AH1013" i="1"/>
  <c r="AG1013" i="1"/>
  <c r="AH736" i="1"/>
  <c r="AG736" i="1"/>
  <c r="U736" i="1"/>
  <c r="T736" i="1"/>
  <c r="AH905" i="1"/>
  <c r="AG905" i="1"/>
  <c r="AH1971" i="1"/>
  <c r="AG1971" i="1"/>
  <c r="AH1755" i="1"/>
  <c r="AG1755" i="1"/>
  <c r="U1755" i="1"/>
  <c r="T1755" i="1"/>
  <c r="AH1208" i="1"/>
  <c r="AG1208" i="1"/>
  <c r="AH480" i="1"/>
  <c r="AG480" i="1"/>
  <c r="AH328" i="1"/>
  <c r="AG328" i="1"/>
  <c r="AH1877" i="1"/>
  <c r="AG1877" i="1"/>
  <c r="AH1488" i="1"/>
  <c r="AG1488" i="1"/>
  <c r="AH1207" i="1"/>
  <c r="AG1207" i="1"/>
  <c r="AH1649" i="1"/>
  <c r="AG1649" i="1"/>
  <c r="AH992" i="1"/>
  <c r="AG992" i="1"/>
  <c r="AH740" i="1"/>
  <c r="AG740" i="1"/>
  <c r="U740" i="1"/>
  <c r="T740" i="1"/>
  <c r="AH520" i="1"/>
  <c r="AG520" i="1"/>
  <c r="AH388" i="1"/>
  <c r="AG388" i="1"/>
  <c r="AH1757" i="1"/>
  <c r="AG1757" i="1"/>
  <c r="U1757" i="1"/>
  <c r="T1757" i="1"/>
  <c r="AH423" i="1"/>
  <c r="AG423" i="1"/>
  <c r="U423" i="1"/>
  <c r="T423" i="1"/>
  <c r="AH810" i="1"/>
  <c r="AG810" i="1"/>
  <c r="U810" i="1"/>
  <c r="T810" i="1"/>
  <c r="AH1738" i="1"/>
  <c r="AG1738" i="1"/>
  <c r="AH1826" i="1"/>
  <c r="AG1826" i="1"/>
  <c r="AH1113" i="1"/>
  <c r="AG1113" i="1"/>
  <c r="AH1564" i="1"/>
  <c r="AG1564" i="1"/>
  <c r="AH753" i="1"/>
  <c r="AG753" i="1"/>
  <c r="AH532" i="1"/>
  <c r="AG532" i="1"/>
  <c r="AH2014" i="1"/>
  <c r="AG2014" i="1"/>
  <c r="AH826" i="1"/>
  <c r="AG826" i="1"/>
  <c r="AH690" i="1"/>
  <c r="AG690" i="1"/>
  <c r="AH1655" i="1"/>
  <c r="AG1655" i="1"/>
  <c r="AH764" i="1"/>
  <c r="AG764" i="1"/>
  <c r="AH401" i="1"/>
  <c r="AG401" i="1"/>
  <c r="AH422" i="1"/>
  <c r="AG422" i="1"/>
  <c r="AH1415" i="1"/>
  <c r="AG1415" i="1"/>
  <c r="U1415" i="1"/>
  <c r="T1415" i="1"/>
  <c r="AH355" i="1"/>
  <c r="AG355" i="1"/>
  <c r="U355" i="1"/>
  <c r="T355" i="1"/>
  <c r="AH427" i="1"/>
  <c r="AG427" i="1"/>
  <c r="AH570" i="1"/>
  <c r="AG570" i="1"/>
  <c r="AH1388" i="1"/>
  <c r="AG1388" i="1"/>
  <c r="AH1153" i="1"/>
  <c r="AG1153" i="1"/>
  <c r="AH75" i="1"/>
  <c r="AG75" i="1"/>
  <c r="AH1675" i="1"/>
  <c r="AG1675" i="1"/>
  <c r="AH759" i="1"/>
  <c r="AG759" i="1"/>
  <c r="AH496" i="1"/>
  <c r="AG496" i="1"/>
  <c r="U496" i="1"/>
  <c r="T496" i="1"/>
  <c r="AH323" i="1"/>
  <c r="AG323" i="1"/>
  <c r="AH339" i="1"/>
  <c r="AG339" i="1"/>
  <c r="AH1866" i="1"/>
  <c r="AG1866" i="1"/>
  <c r="AH50" i="1"/>
  <c r="AG50" i="1"/>
  <c r="AH1574" i="1"/>
  <c r="AG1574" i="1"/>
  <c r="U1574" i="1"/>
  <c r="T1574" i="1"/>
  <c r="AH487" i="1"/>
  <c r="AG487" i="1"/>
  <c r="AH1195" i="1"/>
  <c r="AG1195" i="1"/>
  <c r="AH711" i="1"/>
  <c r="AG711" i="1"/>
  <c r="AH172" i="1"/>
  <c r="AG172" i="1"/>
  <c r="AH932" i="1"/>
  <c r="AG932" i="1"/>
  <c r="AH553" i="1"/>
  <c r="AG553" i="1"/>
  <c r="AH254" i="1"/>
  <c r="AG254" i="1"/>
  <c r="AH274" i="1"/>
  <c r="AG274" i="1"/>
  <c r="AH1068" i="1"/>
  <c r="AG1068" i="1"/>
  <c r="AH1874" i="1"/>
  <c r="AG1874" i="1"/>
  <c r="AH268" i="1"/>
  <c r="AG268" i="1"/>
  <c r="AH531" i="1"/>
  <c r="AG531" i="1"/>
  <c r="AH1841" i="1"/>
  <c r="AG1841" i="1"/>
  <c r="U1841" i="1"/>
  <c r="T1841" i="1"/>
  <c r="AH1223" i="1"/>
  <c r="AG1223" i="1"/>
  <c r="AH1082" i="1"/>
  <c r="AG1082" i="1"/>
  <c r="AH1620" i="1"/>
  <c r="AG1620" i="1"/>
  <c r="AH514" i="1"/>
  <c r="AG514" i="1"/>
  <c r="AH1828" i="1"/>
  <c r="AG1828" i="1"/>
  <c r="AH2017" i="1"/>
  <c r="AG2017" i="1"/>
  <c r="AH526" i="1"/>
  <c r="AG526" i="1"/>
  <c r="AH362" i="1"/>
  <c r="AG362" i="1"/>
  <c r="AH1495" i="1"/>
  <c r="AG1495" i="1"/>
  <c r="AH537" i="1"/>
  <c r="AG537" i="1"/>
  <c r="AH564" i="1"/>
  <c r="AG564" i="1"/>
  <c r="U564" i="1"/>
  <c r="T564" i="1"/>
  <c r="AH1995" i="1"/>
  <c r="AG1995" i="1"/>
  <c r="U1995" i="1"/>
  <c r="T1995" i="1"/>
  <c r="AH25" i="1"/>
  <c r="AG25" i="1"/>
  <c r="AH1894" i="1"/>
  <c r="AG1894" i="1"/>
  <c r="AH1878" i="1"/>
  <c r="AG1878" i="1"/>
  <c r="AH1487" i="1"/>
  <c r="AG1487" i="1"/>
  <c r="AH1787" i="1"/>
  <c r="AG1787" i="1"/>
  <c r="AH1975" i="1"/>
  <c r="AG1975" i="1"/>
  <c r="AH516" i="1"/>
  <c r="AG516" i="1"/>
  <c r="AH835" i="1"/>
  <c r="AG835" i="1"/>
  <c r="AH484" i="1"/>
  <c r="AG484" i="1"/>
  <c r="U484" i="1"/>
  <c r="T484" i="1"/>
  <c r="AH1277" i="1"/>
  <c r="AG1277" i="1"/>
  <c r="AH1741" i="1"/>
  <c r="AG1741" i="1"/>
  <c r="AH198" i="1"/>
  <c r="AG198" i="1"/>
  <c r="AH1639" i="1"/>
  <c r="AG1639" i="1"/>
  <c r="U1639" i="1"/>
  <c r="T1639" i="1"/>
  <c r="AH1504" i="1"/>
  <c r="AG1504" i="1"/>
  <c r="AH1849" i="1"/>
  <c r="AG1849" i="1"/>
  <c r="U1849" i="1"/>
  <c r="T1849" i="1"/>
  <c r="AH640" i="1"/>
  <c r="AG640" i="1"/>
  <c r="AH1688" i="1"/>
  <c r="AG1688" i="1"/>
  <c r="AH1256" i="1"/>
  <c r="AG1256" i="1"/>
  <c r="AH1304" i="1"/>
  <c r="AG1304" i="1"/>
  <c r="AH227" i="1"/>
  <c r="AG227" i="1"/>
  <c r="U227" i="1"/>
  <c r="T227" i="1"/>
  <c r="AH1122" i="1"/>
  <c r="AG1122" i="1"/>
  <c r="AH2151" i="1"/>
  <c r="AG2151" i="1"/>
  <c r="U2151" i="1"/>
  <c r="T2151" i="1"/>
  <c r="AH46" i="1"/>
  <c r="AG46" i="1"/>
  <c r="AH914" i="1"/>
  <c r="AG914" i="1"/>
  <c r="AH1833" i="1"/>
  <c r="AG1833" i="1"/>
  <c r="AH557" i="1"/>
  <c r="AG557" i="1"/>
  <c r="AH1720" i="1"/>
  <c r="AG1720" i="1"/>
  <c r="AH312" i="1"/>
  <c r="AG312" i="1"/>
  <c r="U312" i="1"/>
  <c r="T312" i="1"/>
  <c r="AH869" i="1"/>
  <c r="AG869" i="1"/>
  <c r="AH1929" i="1"/>
  <c r="AG1929" i="1"/>
  <c r="AH352" i="1"/>
  <c r="AG352" i="1"/>
  <c r="AH1665" i="1"/>
  <c r="AG1665" i="1"/>
  <c r="AH774" i="1"/>
  <c r="AG774" i="1"/>
  <c r="AH1009" i="1"/>
  <c r="AG1009" i="1"/>
  <c r="AH121" i="1"/>
  <c r="AG121" i="1"/>
  <c r="AH1374" i="1"/>
  <c r="AG1374" i="1"/>
  <c r="U1374" i="1"/>
  <c r="T1374" i="1"/>
  <c r="AH242" i="1"/>
  <c r="AG242" i="1"/>
  <c r="AH850" i="1"/>
  <c r="AG850" i="1"/>
  <c r="AH1066" i="1"/>
  <c r="AG1066" i="1"/>
  <c r="AH757" i="1"/>
  <c r="AG757" i="1"/>
  <c r="AH1678" i="1"/>
  <c r="AG1678" i="1"/>
  <c r="AH706" i="1"/>
  <c r="AG706" i="1"/>
  <c r="AH1399" i="1"/>
  <c r="AG1399" i="1"/>
  <c r="AH1968" i="1"/>
  <c r="AG1968" i="1"/>
  <c r="AH2063" i="1"/>
  <c r="AG2063" i="1"/>
  <c r="AH280" i="1"/>
  <c r="AG280" i="1"/>
  <c r="AH429" i="1"/>
  <c r="AG429" i="1"/>
  <c r="U429" i="1"/>
  <c r="T429" i="1"/>
  <c r="AH1766" i="1"/>
  <c r="AG1766" i="1"/>
  <c r="AH1230" i="1"/>
  <c r="AG1230" i="1"/>
  <c r="U1230" i="1"/>
  <c r="T1230" i="1"/>
  <c r="AH315" i="1"/>
  <c r="AG315" i="1"/>
  <c r="AH1401" i="1"/>
  <c r="AG1401" i="1"/>
  <c r="AH962" i="1"/>
  <c r="AG962" i="1"/>
  <c r="AH1177" i="1"/>
  <c r="AG1177" i="1"/>
  <c r="AH1218" i="1"/>
  <c r="AG1218" i="1"/>
  <c r="U1218" i="1"/>
  <c r="T1218" i="1"/>
  <c r="AH818" i="1"/>
  <c r="AG818" i="1"/>
  <c r="AH282" i="1"/>
  <c r="AG282" i="1"/>
  <c r="U282" i="1"/>
  <c r="T282" i="1"/>
  <c r="AH1086" i="1"/>
  <c r="AG1086" i="1"/>
  <c r="AH2146" i="1"/>
  <c r="AG2146" i="1"/>
  <c r="AH1808" i="1"/>
  <c r="AG1808" i="1"/>
  <c r="AH1949" i="1"/>
  <c r="AG1949" i="1"/>
  <c r="AH737" i="1"/>
  <c r="AG737" i="1"/>
  <c r="U737" i="1"/>
  <c r="T737" i="1"/>
  <c r="AH611" i="1"/>
  <c r="AG611" i="1"/>
  <c r="U611" i="1"/>
  <c r="T611" i="1"/>
  <c r="AH2020" i="1"/>
  <c r="AG2020" i="1"/>
  <c r="AH1309" i="1"/>
  <c r="AG1309" i="1"/>
  <c r="AH786" i="1"/>
  <c r="AG786" i="1"/>
  <c r="AH510" i="1"/>
  <c r="AG510" i="1"/>
  <c r="AH168" i="1"/>
  <c r="AG168" i="1"/>
  <c r="AH1158" i="1"/>
  <c r="AG1158" i="1"/>
  <c r="U1158" i="1"/>
  <c r="T1158" i="1"/>
  <c r="AH1621" i="1"/>
  <c r="AG1621" i="1"/>
  <c r="AH166" i="1"/>
  <c r="AG166" i="1"/>
  <c r="AH2079" i="1"/>
  <c r="AG2079" i="1"/>
  <c r="U2079" i="1"/>
  <c r="T2079" i="1"/>
  <c r="AH102" i="1"/>
  <c r="AG102" i="1"/>
  <c r="AH1410" i="1"/>
  <c r="AG1410" i="1"/>
  <c r="U1410" i="1"/>
  <c r="T1410" i="1"/>
  <c r="AH284" i="1"/>
  <c r="AG284" i="1"/>
  <c r="U284" i="1"/>
  <c r="T284" i="1"/>
  <c r="AH574" i="1"/>
  <c r="AG574" i="1"/>
  <c r="AH309" i="1"/>
  <c r="AG309" i="1"/>
  <c r="U309" i="1"/>
  <c r="T309" i="1"/>
  <c r="AH1547" i="1"/>
  <c r="AG1547" i="1"/>
  <c r="AH619" i="1"/>
  <c r="AG619" i="1"/>
  <c r="AH607" i="1"/>
  <c r="AG607" i="1"/>
  <c r="AH1919" i="1"/>
  <c r="AG1919" i="1"/>
  <c r="AH1924" i="1"/>
  <c r="AG1924" i="1"/>
  <c r="AH791" i="1"/>
  <c r="AG791" i="1"/>
  <c r="AH474" i="1"/>
  <c r="AG474" i="1"/>
  <c r="AH620" i="1"/>
  <c r="AG620" i="1"/>
  <c r="AH472" i="1"/>
  <c r="AG472" i="1"/>
  <c r="AH1239" i="1"/>
  <c r="AG1239" i="1"/>
  <c r="U1239" i="1"/>
  <c r="T1239" i="1"/>
  <c r="AH1977" i="1"/>
  <c r="AG1977" i="1"/>
  <c r="U1977" i="1"/>
  <c r="T1977" i="1"/>
  <c r="AH301" i="1"/>
  <c r="AG301" i="1"/>
  <c r="AH117" i="1"/>
  <c r="AG117" i="1"/>
  <c r="AH1872" i="1"/>
  <c r="AG1872" i="1"/>
  <c r="AH341" i="1"/>
  <c r="AG341" i="1"/>
  <c r="AH833" i="1"/>
  <c r="AG833" i="1"/>
  <c r="AH1170" i="1"/>
  <c r="AG1170" i="1"/>
  <c r="AH1290" i="1"/>
  <c r="AG1290" i="1"/>
  <c r="U1290" i="1"/>
  <c r="T1290" i="1"/>
  <c r="AH751" i="1"/>
  <c r="AG751" i="1"/>
  <c r="U751" i="1"/>
  <c r="T751" i="1"/>
  <c r="AH729" i="1"/>
  <c r="AG729" i="1"/>
  <c r="U729" i="1"/>
  <c r="T729" i="1"/>
  <c r="AH1010" i="1"/>
  <c r="AG1010" i="1"/>
  <c r="AH1474" i="1"/>
  <c r="AG1474" i="1"/>
  <c r="AH1490" i="1"/>
  <c r="AG1490" i="1"/>
  <c r="AH173" i="1"/>
  <c r="AG173" i="1"/>
  <c r="AH1327" i="1"/>
  <c r="AG1327" i="1"/>
  <c r="AH1907" i="1"/>
  <c r="AG1907" i="1"/>
  <c r="AH2102" i="1"/>
  <c r="AG2102" i="1"/>
  <c r="AH197" i="1"/>
  <c r="AG197" i="1"/>
  <c r="AH882" i="1"/>
  <c r="AG882" i="1"/>
  <c r="U882" i="1"/>
  <c r="T882" i="1"/>
  <c r="AH527" i="1"/>
  <c r="AG527" i="1"/>
  <c r="AH2107" i="1"/>
  <c r="AG2107" i="1"/>
  <c r="AH628" i="1"/>
  <c r="AG628" i="1"/>
  <c r="AH530" i="1"/>
  <c r="AG530" i="1"/>
  <c r="AH1709" i="1"/>
  <c r="AG1709" i="1"/>
  <c r="AH1107" i="1"/>
  <c r="AG1107" i="1"/>
  <c r="AH2023" i="1"/>
  <c r="AG2023" i="1"/>
  <c r="AH1889" i="1"/>
  <c r="AG1889" i="1"/>
  <c r="AH1129" i="1"/>
  <c r="AG1129" i="1"/>
  <c r="AH1224" i="1"/>
  <c r="AG1224" i="1"/>
  <c r="U1224" i="1"/>
  <c r="T1224" i="1"/>
  <c r="AH1546" i="1"/>
  <c r="AG1546" i="1"/>
  <c r="AH853" i="1"/>
  <c r="AG853" i="1"/>
  <c r="AH1243" i="1"/>
  <c r="AG1243" i="1"/>
  <c r="AH58" i="1"/>
  <c r="AG58" i="1"/>
  <c r="AH1989" i="1"/>
  <c r="AG1989" i="1"/>
  <c r="AH900" i="1"/>
  <c r="AG900" i="1"/>
  <c r="AH1832" i="1"/>
  <c r="AG1832" i="1"/>
  <c r="AH911" i="1"/>
  <c r="AG911" i="1"/>
  <c r="AH303" i="1"/>
  <c r="AG303" i="1"/>
  <c r="AH1799" i="1"/>
  <c r="AG1799" i="1"/>
  <c r="AH1284" i="1"/>
  <c r="AG1284" i="1"/>
  <c r="AH1168" i="1"/>
  <c r="AG1168" i="1"/>
  <c r="U1168" i="1"/>
  <c r="T1168" i="1"/>
  <c r="AH1928" i="1"/>
  <c r="AG1928" i="1"/>
  <c r="AH2149" i="1"/>
  <c r="AG2149" i="1"/>
  <c r="AH763" i="1"/>
  <c r="AG763" i="1"/>
  <c r="AH1934" i="1"/>
  <c r="AG1934" i="1"/>
  <c r="U1934" i="1"/>
  <c r="T1934" i="1"/>
  <c r="AH1864" i="1"/>
  <c r="AG1864" i="1"/>
  <c r="AH305" i="1"/>
  <c r="AG305" i="1"/>
  <c r="U305" i="1"/>
  <c r="T305" i="1"/>
  <c r="AH1250" i="1"/>
  <c r="AG1250" i="1"/>
  <c r="AH1694" i="1"/>
  <c r="AG1694" i="1"/>
  <c r="AH1054" i="1"/>
  <c r="AG1054" i="1"/>
  <c r="AH752" i="1"/>
  <c r="AG752" i="1"/>
  <c r="AH43" i="1"/>
  <c r="AG43" i="1"/>
  <c r="AH455" i="1"/>
  <c r="AG455" i="1"/>
  <c r="AH2053" i="1"/>
  <c r="AG2053" i="1"/>
  <c r="AH2011" i="1"/>
  <c r="AG2011" i="1"/>
  <c r="U2011" i="1"/>
  <c r="T2011" i="1"/>
  <c r="AH1347" i="1"/>
  <c r="AG1347" i="1"/>
  <c r="AH1920" i="1"/>
  <c r="AG1920" i="1"/>
  <c r="AH2099" i="1"/>
  <c r="AG2099" i="1"/>
  <c r="AH1500" i="1"/>
  <c r="AG1500" i="1"/>
  <c r="AH2030" i="1"/>
  <c r="AG2030" i="1"/>
  <c r="AH2001" i="1"/>
  <c r="AG2001" i="1"/>
  <c r="AH1269" i="1"/>
  <c r="AG1269" i="1"/>
  <c r="AH1795" i="1"/>
  <c r="AG1795" i="1"/>
  <c r="AH1175" i="1"/>
  <c r="AG1175" i="1"/>
  <c r="AH442" i="1"/>
  <c r="AG442" i="1"/>
  <c r="AH1190" i="1"/>
  <c r="AG1190" i="1"/>
  <c r="AH1376" i="1"/>
  <c r="AG1376" i="1"/>
  <c r="AH1771" i="1"/>
  <c r="AG1771" i="1"/>
  <c r="AH1074" i="1"/>
  <c r="AG1074" i="1"/>
  <c r="U1074" i="1"/>
  <c r="T1074" i="1"/>
  <c r="AH289" i="1"/>
  <c r="AG289" i="1"/>
  <c r="AH720" i="1"/>
  <c r="AG720" i="1"/>
  <c r="AH2070" i="1"/>
  <c r="AG2070" i="1"/>
  <c r="AH1293" i="1"/>
  <c r="AG1293" i="1"/>
  <c r="AH1530" i="1"/>
  <c r="AG1530" i="1"/>
  <c r="AH814" i="1"/>
  <c r="AG814" i="1"/>
  <c r="U814" i="1"/>
  <c r="T814" i="1"/>
  <c r="AH12" i="1"/>
  <c r="AG12" i="1"/>
  <c r="U12" i="1"/>
  <c r="T12" i="1"/>
  <c r="AH2081" i="1"/>
  <c r="AG2081" i="1"/>
  <c r="AH1657" i="1"/>
  <c r="AG1657" i="1"/>
  <c r="AH2145" i="1"/>
  <c r="AG2145" i="1"/>
  <c r="U2145" i="1"/>
  <c r="T2145" i="1"/>
  <c r="AH656" i="1"/>
  <c r="AG656" i="1"/>
  <c r="AH739" i="1"/>
  <c r="AG739" i="1"/>
  <c r="U739" i="1"/>
  <c r="T739" i="1"/>
  <c r="AH756" i="1"/>
  <c r="AG756" i="1"/>
  <c r="AH1443" i="1"/>
  <c r="AG1443" i="1"/>
  <c r="AH2167" i="1"/>
  <c r="AG2167" i="1"/>
  <c r="AH1622" i="1"/>
  <c r="AG1622" i="1"/>
  <c r="AH1503" i="1"/>
  <c r="AG1503" i="1"/>
  <c r="AH548" i="1"/>
  <c r="AG548" i="1"/>
  <c r="AH103" i="1"/>
  <c r="AG103" i="1"/>
  <c r="U103" i="1"/>
  <c r="T103" i="1"/>
  <c r="AH379" i="1"/>
  <c r="AG379" i="1"/>
  <c r="AH1885" i="1"/>
  <c r="AG1885" i="1"/>
  <c r="U1885" i="1"/>
  <c r="T1885" i="1"/>
  <c r="AH981" i="1"/>
  <c r="AG981" i="1"/>
  <c r="AH36" i="1"/>
  <c r="AG36" i="1"/>
  <c r="AH2019" i="1"/>
  <c r="AG2019" i="1"/>
  <c r="AH2093" i="1"/>
  <c r="AG2093" i="1"/>
  <c r="U2093" i="1"/>
  <c r="T2093" i="1"/>
  <c r="AH1178" i="1"/>
  <c r="AG1178" i="1"/>
  <c r="AH766" i="1"/>
  <c r="AG766" i="1"/>
  <c r="AH1651" i="1"/>
  <c r="AG1651" i="1"/>
  <c r="AH376" i="1"/>
  <c r="AG376" i="1"/>
  <c r="U376" i="1"/>
  <c r="T376" i="1"/>
  <c r="AH1983" i="1"/>
  <c r="AG1983" i="1"/>
  <c r="U1983" i="1"/>
  <c r="T1983" i="1"/>
  <c r="AH1387" i="1"/>
  <c r="AG1387" i="1"/>
  <c r="AH349" i="1"/>
  <c r="AG349" i="1"/>
  <c r="AH1227" i="1"/>
  <c r="AG1227" i="1"/>
  <c r="U1227" i="1"/>
  <c r="T1227" i="1"/>
  <c r="AH1063" i="1"/>
  <c r="AG1063" i="1"/>
  <c r="AH1312" i="1"/>
  <c r="AG1312" i="1"/>
  <c r="AH714" i="1"/>
  <c r="AG714" i="1"/>
  <c r="AH98" i="1"/>
  <c r="AG98" i="1"/>
  <c r="U98" i="1"/>
  <c r="T98" i="1"/>
  <c r="AH482" i="1"/>
  <c r="AG482" i="1"/>
  <c r="AH750" i="1"/>
  <c r="AG750" i="1"/>
  <c r="AH1395" i="1"/>
  <c r="AG1395" i="1"/>
  <c r="U1395" i="1"/>
  <c r="T1395" i="1"/>
  <c r="AH1969" i="1"/>
  <c r="AG1969" i="1"/>
  <c r="AH405" i="1"/>
  <c r="AG405" i="1"/>
  <c r="AH1510" i="1"/>
  <c r="AG1510" i="1"/>
  <c r="AH1634" i="1"/>
  <c r="AG1634" i="1"/>
  <c r="AH1386" i="1"/>
  <c r="AG1386" i="1"/>
  <c r="AH394" i="1"/>
  <c r="AG394" i="1"/>
  <c r="AH1534" i="1"/>
  <c r="AG1534" i="1"/>
  <c r="AH1588" i="1"/>
  <c r="AG1588" i="1"/>
  <c r="U1588" i="1"/>
  <c r="T1588" i="1"/>
  <c r="AH874" i="1"/>
  <c r="AG874" i="1"/>
  <c r="AH1913" i="1"/>
  <c r="AG1913" i="1"/>
  <c r="AH2137" i="1"/>
  <c r="AG2137" i="1"/>
  <c r="AH546" i="1"/>
  <c r="AG546" i="1"/>
  <c r="U546" i="1"/>
  <c r="T546" i="1"/>
  <c r="AH1028" i="1"/>
  <c r="AG1028" i="1"/>
  <c r="AH175" i="1"/>
  <c r="AG175" i="1"/>
  <c r="AH1296" i="1"/>
  <c r="AG1296" i="1"/>
  <c r="U1296" i="1"/>
  <c r="T1296" i="1"/>
  <c r="AH1299" i="1"/>
  <c r="AG1299" i="1"/>
  <c r="AH448" i="1"/>
  <c r="AG448" i="1"/>
  <c r="AH346" i="1"/>
  <c r="AG346" i="1"/>
  <c r="AH659" i="1"/>
  <c r="AG659" i="1"/>
  <c r="AH1164" i="1"/>
  <c r="AG1164" i="1"/>
  <c r="U1164" i="1"/>
  <c r="T1164" i="1"/>
  <c r="AH669" i="1"/>
  <c r="AG669" i="1"/>
  <c r="U669" i="1"/>
  <c r="T669" i="1"/>
  <c r="AH815" i="1"/>
  <c r="AG815" i="1"/>
  <c r="AH1053" i="1"/>
  <c r="AG1053" i="1"/>
  <c r="AH490" i="1"/>
  <c r="AG490" i="1"/>
  <c r="AH601" i="1"/>
  <c r="AG601" i="1"/>
  <c r="AH1867" i="1"/>
  <c r="AG1867" i="1"/>
  <c r="AH342" i="1"/>
  <c r="AG342" i="1"/>
  <c r="AH1121" i="1"/>
  <c r="AG1121" i="1"/>
  <c r="AH988" i="1"/>
  <c r="AG988" i="1"/>
  <c r="AH2165" i="1"/>
  <c r="AG2165" i="1"/>
  <c r="U2165" i="1"/>
  <c r="T2165" i="1"/>
  <c r="AH20" i="1"/>
  <c r="AG20" i="1"/>
  <c r="AH1721" i="1"/>
  <c r="AG1721" i="1"/>
  <c r="U1721" i="1"/>
  <c r="T1721" i="1"/>
  <c r="AH1954" i="1"/>
  <c r="AG1954" i="1"/>
  <c r="AH434" i="1"/>
  <c r="AG434" i="1"/>
  <c r="AH1162" i="1"/>
  <c r="AG1162" i="1"/>
  <c r="AH1438" i="1"/>
  <c r="AG1438" i="1"/>
  <c r="AH1015" i="1"/>
  <c r="AG1015" i="1"/>
  <c r="U1015" i="1"/>
  <c r="T1015" i="1"/>
  <c r="AH48" i="1"/>
  <c r="AG48" i="1"/>
  <c r="AH2028" i="1"/>
  <c r="AG2028" i="1"/>
  <c r="AH1938" i="1"/>
  <c r="AG1938" i="1"/>
  <c r="AH559" i="1"/>
  <c r="AG559" i="1"/>
  <c r="AH1697" i="1"/>
  <c r="AG1697" i="1"/>
  <c r="AH1249" i="1"/>
  <c r="AG1249" i="1"/>
  <c r="AH808" i="1"/>
  <c r="AG808" i="1"/>
  <c r="AH390" i="1"/>
  <c r="AG390" i="1"/>
  <c r="AH784" i="1"/>
  <c r="AG784" i="1"/>
  <c r="AH973" i="1"/>
  <c r="AG973" i="1"/>
  <c r="U973" i="1"/>
  <c r="T973" i="1"/>
  <c r="AH2032" i="1"/>
  <c r="AG2032" i="1"/>
  <c r="AH1901" i="1"/>
  <c r="AG1901" i="1"/>
  <c r="AH451" i="1"/>
  <c r="AG451" i="1"/>
  <c r="U451" i="1"/>
  <c r="T451" i="1"/>
  <c r="AH1245" i="1"/>
  <c r="AG1245" i="1"/>
  <c r="AH1110" i="1"/>
  <c r="AG1110" i="1"/>
  <c r="U1110" i="1"/>
  <c r="T1110" i="1"/>
  <c r="AH194" i="1"/>
  <c r="AG194" i="1"/>
  <c r="U194" i="1"/>
  <c r="T194" i="1"/>
  <c r="AH1603" i="1"/>
  <c r="AG1603" i="1"/>
  <c r="AH1533" i="1"/>
  <c r="AG1533" i="1"/>
  <c r="U1533" i="1"/>
  <c r="T1533" i="1"/>
  <c r="AH416" i="1"/>
  <c r="AG416" i="1"/>
  <c r="U416" i="1"/>
  <c r="T416" i="1"/>
  <c r="AH292" i="1"/>
  <c r="AG292" i="1"/>
  <c r="AH140" i="1"/>
  <c r="AG140" i="1"/>
  <c r="AH1234" i="1"/>
  <c r="AG1234" i="1"/>
  <c r="AH855" i="1"/>
  <c r="AG855" i="1"/>
  <c r="AH680" i="1"/>
  <c r="AG680" i="1"/>
  <c r="AH1921" i="1"/>
  <c r="AG1921" i="1"/>
  <c r="AH80" i="1"/>
  <c r="AG80" i="1"/>
  <c r="AH1119" i="1"/>
  <c r="AG1119" i="1"/>
  <c r="AH105" i="1"/>
  <c r="AG105" i="1"/>
  <c r="U105" i="1"/>
  <c r="T105" i="1"/>
  <c r="AH109" i="1"/>
  <c r="AG109" i="1"/>
  <c r="AH577" i="1"/>
  <c r="AG577" i="1"/>
  <c r="AH1023" i="1"/>
  <c r="AG1023" i="1"/>
  <c r="U1023" i="1"/>
  <c r="T1023" i="1"/>
  <c r="AH1946" i="1"/>
  <c r="AG1946" i="1"/>
  <c r="AH377" i="1"/>
  <c r="AG377" i="1"/>
  <c r="AH1240" i="1"/>
  <c r="AG1240" i="1"/>
  <c r="AH639" i="1"/>
  <c r="AG639" i="1"/>
  <c r="AH951" i="1"/>
  <c r="AG951" i="1"/>
  <c r="AH1612" i="1"/>
  <c r="AG1612" i="1"/>
  <c r="AH1044" i="1"/>
  <c r="AG1044" i="1"/>
  <c r="U1044" i="1"/>
  <c r="T1044" i="1"/>
  <c r="AH1346" i="1"/>
  <c r="AG1346" i="1"/>
  <c r="AH726" i="1"/>
  <c r="AG726" i="1"/>
  <c r="U726" i="1"/>
  <c r="T726" i="1"/>
  <c r="AH1939" i="1"/>
  <c r="AG1939" i="1"/>
  <c r="U1939" i="1"/>
  <c r="T1939" i="1"/>
  <c r="AH1303" i="1"/>
  <c r="AG1303" i="1"/>
  <c r="AH2037" i="1"/>
  <c r="AG2037" i="1"/>
  <c r="AH866" i="1"/>
  <c r="AG866" i="1"/>
  <c r="AH1115" i="1"/>
  <c r="AG1115" i="1"/>
  <c r="AH904" i="1"/>
  <c r="AG904" i="1"/>
  <c r="AH304" i="1"/>
  <c r="AG304" i="1"/>
  <c r="AH1328" i="1"/>
  <c r="AG1328" i="1"/>
  <c r="AH210" i="1"/>
  <c r="AG210" i="1"/>
  <c r="AH1319" i="1"/>
  <c r="AG1319" i="1"/>
  <c r="U1319" i="1"/>
  <c r="T1319" i="1"/>
  <c r="AH1847" i="1"/>
  <c r="AG1847" i="1"/>
  <c r="U1847" i="1"/>
  <c r="T1847" i="1"/>
  <c r="AH938" i="1"/>
  <c r="AG938" i="1"/>
  <c r="AH1742" i="1"/>
  <c r="AG1742" i="1"/>
  <c r="AH1108" i="1"/>
  <c r="AG1108" i="1"/>
  <c r="AH787" i="1"/>
  <c r="AG787" i="1"/>
  <c r="U787" i="1"/>
  <c r="T787" i="1"/>
  <c r="AH655" i="1"/>
  <c r="AG655" i="1"/>
  <c r="AH1800" i="1"/>
  <c r="AG1800" i="1"/>
  <c r="U1800" i="1"/>
  <c r="T1800" i="1"/>
  <c r="AH800" i="1"/>
  <c r="AG800" i="1"/>
  <c r="AH1752" i="1"/>
  <c r="AG1752" i="1"/>
  <c r="AH72" i="1"/>
  <c r="AG72" i="1"/>
  <c r="AH1851" i="1"/>
  <c r="AG1851" i="1"/>
  <c r="U1851" i="1"/>
  <c r="T1851" i="1"/>
  <c r="AH783" i="1"/>
  <c r="AG783" i="1"/>
  <c r="AH1823" i="1"/>
  <c r="AG1823" i="1"/>
  <c r="AH2078" i="1"/>
  <c r="AG2078" i="1"/>
  <c r="AH1699" i="1"/>
  <c r="AG1699" i="1"/>
  <c r="AH1194" i="1"/>
  <c r="AG1194" i="1"/>
  <c r="U1194" i="1"/>
  <c r="T1194" i="1"/>
  <c r="AH952" i="1"/>
  <c r="AG952" i="1"/>
  <c r="U952" i="1"/>
  <c r="T952" i="1"/>
  <c r="AH1706" i="1"/>
  <c r="AG1706" i="1"/>
  <c r="AH1070" i="1"/>
  <c r="AG1070" i="1"/>
  <c r="AH1943" i="1"/>
  <c r="AG1943" i="1"/>
  <c r="AH308" i="1"/>
  <c r="AG308" i="1"/>
  <c r="U308" i="1"/>
  <c r="T308" i="1"/>
  <c r="AH896" i="1"/>
  <c r="AG896" i="1"/>
  <c r="AH141" i="1"/>
  <c r="AG141" i="1"/>
  <c r="AH1746" i="1"/>
  <c r="AG1746" i="1"/>
  <c r="AH2062" i="1"/>
  <c r="AG2062" i="1"/>
  <c r="U2062" i="1"/>
  <c r="T2062" i="1"/>
  <c r="AH116" i="1"/>
  <c r="AG116" i="1"/>
  <c r="AH237" i="1"/>
  <c r="AG237" i="1"/>
  <c r="AH822" i="1"/>
  <c r="AG822" i="1"/>
  <c r="AH1437" i="1"/>
  <c r="AG1437" i="1"/>
  <c r="AH108" i="1"/>
  <c r="AG108" i="1"/>
  <c r="AH1362" i="1"/>
  <c r="AG1362" i="1"/>
  <c r="U1362" i="1"/>
  <c r="T1362" i="1"/>
  <c r="AH1333" i="1"/>
  <c r="AG1333" i="1"/>
  <c r="U1333" i="1"/>
  <c r="T1333" i="1"/>
  <c r="AH2025" i="1"/>
  <c r="AG2025" i="1"/>
  <c r="AH582" i="1"/>
  <c r="AG582" i="1"/>
  <c r="AH1733" i="1"/>
  <c r="AG1733" i="1"/>
  <c r="AH844" i="1"/>
  <c r="AG844" i="1"/>
  <c r="AH698" i="1"/>
  <c r="AG698" i="1"/>
  <c r="U698" i="1"/>
  <c r="T698" i="1"/>
  <c r="AH1199" i="1"/>
  <c r="AG1199" i="1"/>
  <c r="AH1635" i="1"/>
  <c r="AG1635" i="1"/>
  <c r="AH1974" i="1"/>
  <c r="AG1974" i="1"/>
  <c r="AH886" i="1"/>
  <c r="AG886" i="1"/>
  <c r="U886" i="1"/>
  <c r="T886" i="1"/>
  <c r="AH926" i="1"/>
  <c r="AG926" i="1"/>
  <c r="U926" i="1"/>
  <c r="T926" i="1"/>
  <c r="AH717" i="1"/>
  <c r="AG717" i="1"/>
  <c r="AH994" i="1"/>
  <c r="AG994" i="1"/>
  <c r="AH1999" i="1"/>
  <c r="AG1999" i="1"/>
  <c r="U1999" i="1"/>
  <c r="T1999" i="1"/>
  <c r="AH1945" i="1"/>
  <c r="AG1945" i="1"/>
  <c r="AH2129" i="1"/>
  <c r="AG2129" i="1"/>
  <c r="AH410" i="1"/>
  <c r="AG410" i="1"/>
  <c r="AH1217" i="1"/>
  <c r="AG1217" i="1"/>
  <c r="AH1786" i="1"/>
  <c r="AG1786" i="1"/>
  <c r="U1786" i="1"/>
  <c r="T1786" i="1"/>
  <c r="AH1984" i="1"/>
  <c r="AG1984" i="1"/>
  <c r="AH880" i="1"/>
  <c r="AG880" i="1"/>
  <c r="AG2" i="1"/>
  <c r="AH732" i="1"/>
  <c r="AG732" i="1"/>
  <c r="AH1289" i="1"/>
  <c r="AG1289" i="1"/>
  <c r="AH674" i="1"/>
  <c r="AG674" i="1"/>
  <c r="AH239" i="1"/>
  <c r="AG239" i="1"/>
  <c r="U239" i="1"/>
  <c r="T239" i="1"/>
  <c r="AH365" i="1"/>
  <c r="AG365" i="1"/>
  <c r="AH45" i="1"/>
  <c r="AG45" i="1"/>
  <c r="AH2119" i="1"/>
  <c r="AG2119" i="1"/>
  <c r="AH790" i="1"/>
  <c r="AG790" i="1"/>
  <c r="AH560" i="1"/>
  <c r="AG560" i="1"/>
  <c r="AH957" i="1"/>
  <c r="AG957" i="1"/>
  <c r="AH593" i="1"/>
  <c r="AG593" i="1"/>
  <c r="AH1200" i="1"/>
  <c r="AG1200" i="1"/>
  <c r="U1200" i="1"/>
  <c r="T1200" i="1"/>
  <c r="AH2067" i="1"/>
  <c r="AG2067" i="1"/>
  <c r="U2067" i="1"/>
  <c r="T2067" i="1"/>
  <c r="AH373" i="1"/>
  <c r="AG373" i="1"/>
  <c r="AH359" i="1"/>
  <c r="AG359" i="1"/>
  <c r="AH370" i="1"/>
  <c r="AG370" i="1"/>
  <c r="AH1842" i="1"/>
  <c r="AG1842" i="1"/>
  <c r="U1842" i="1"/>
  <c r="T1842" i="1"/>
  <c r="AH650" i="1"/>
  <c r="AG650" i="1"/>
  <c r="AH895" i="1"/>
  <c r="AG895" i="1"/>
  <c r="AH1839" i="1"/>
  <c r="AG1839" i="1"/>
  <c r="AH56" i="1"/>
  <c r="AG56" i="1"/>
  <c r="AH623" i="1"/>
  <c r="AG623" i="1"/>
  <c r="AH672" i="1"/>
  <c r="AG672" i="1"/>
  <c r="AH2008" i="1"/>
  <c r="AG2008" i="1"/>
  <c r="AH2176" i="1"/>
  <c r="AG2176" i="1"/>
  <c r="AH1045" i="1"/>
  <c r="AG1045" i="1"/>
  <c r="AH1291" i="1"/>
  <c r="AG1291" i="1"/>
  <c r="U1291" i="1"/>
  <c r="T1291" i="1"/>
  <c r="AH1887" i="1"/>
  <c r="AG1887" i="1"/>
  <c r="AH1966" i="1"/>
  <c r="AG1966" i="1"/>
  <c r="AH1888" i="1"/>
  <c r="AG1888" i="1"/>
  <c r="AH445" i="1"/>
  <c r="AG445" i="1"/>
  <c r="AH2127" i="1"/>
  <c r="AG2127" i="1"/>
  <c r="AH295" i="1"/>
  <c r="AG295" i="1"/>
  <c r="AH972" i="1"/>
  <c r="AG972" i="1"/>
  <c r="U972" i="1"/>
  <c r="T972" i="1"/>
  <c r="AH1202" i="1"/>
  <c r="AG1202" i="1"/>
  <c r="U1202" i="1"/>
  <c r="T1202" i="1"/>
  <c r="AH1413" i="1"/>
  <c r="AG1413" i="1"/>
  <c r="U1413" i="1"/>
  <c r="T1413" i="1"/>
  <c r="AH1000" i="1"/>
  <c r="AG1000" i="1"/>
  <c r="AH827" i="1"/>
  <c r="AG827" i="1"/>
  <c r="AH183" i="1"/>
  <c r="AG183" i="1"/>
  <c r="U183" i="1"/>
  <c r="T183" i="1"/>
  <c r="AH789" i="1"/>
  <c r="AG789" i="1"/>
  <c r="AH876" i="1"/>
  <c r="AG876" i="1"/>
  <c r="AH70" i="1"/>
  <c r="AG70" i="1"/>
  <c r="AH1460" i="1"/>
  <c r="AG1460" i="1"/>
  <c r="AH2041" i="1"/>
  <c r="AG2041" i="1"/>
  <c r="AH1575" i="1"/>
  <c r="AG1575" i="1"/>
  <c r="AH694" i="1"/>
  <c r="AG694" i="1"/>
  <c r="U694" i="1"/>
  <c r="T694" i="1"/>
  <c r="AH2157" i="1"/>
  <c r="AG2157" i="1"/>
  <c r="U2157" i="1"/>
  <c r="T2157" i="1"/>
  <c r="AH247" i="1"/>
  <c r="AG247" i="1"/>
  <c r="AH863" i="1"/>
  <c r="AG863" i="1"/>
  <c r="AH1078" i="1"/>
  <c r="AG1078" i="1"/>
  <c r="AH261" i="1"/>
  <c r="AG261" i="1"/>
  <c r="U261" i="1"/>
  <c r="T261" i="1"/>
  <c r="AH1486" i="1"/>
  <c r="AG1486" i="1"/>
  <c r="AH167" i="1"/>
  <c r="AG167" i="1"/>
  <c r="AH2069" i="1"/>
  <c r="AG2069" i="1"/>
  <c r="AH2058" i="1"/>
  <c r="AG2058" i="1"/>
  <c r="AH120" i="1"/>
  <c r="AG120" i="1"/>
  <c r="AH989" i="1"/>
  <c r="AG989" i="1"/>
  <c r="AH878" i="1"/>
  <c r="AG878" i="1"/>
  <c r="AH533" i="1"/>
  <c r="AG533" i="1"/>
  <c r="AH1423" i="1"/>
  <c r="AG1423" i="1"/>
  <c r="U1423" i="1"/>
  <c r="T1423" i="1"/>
  <c r="AH1664" i="1"/>
  <c r="AG1664" i="1"/>
  <c r="AH144" i="1"/>
  <c r="AG144" i="1"/>
  <c r="AH1982" i="1"/>
  <c r="AG1982" i="1"/>
  <c r="U1982" i="1"/>
  <c r="T1982" i="1"/>
  <c r="AH567" i="1"/>
  <c r="AG567" i="1"/>
  <c r="AH1764" i="1"/>
  <c r="AG1764" i="1"/>
  <c r="AH635" i="1"/>
  <c r="AG635" i="1"/>
  <c r="AH1557" i="1"/>
  <c r="AG1557" i="1"/>
  <c r="AH1141" i="1"/>
  <c r="AG1141" i="1"/>
  <c r="AH1747" i="1"/>
  <c r="AG1747" i="1"/>
  <c r="AH2015" i="1"/>
  <c r="AG2015" i="1"/>
  <c r="AH999" i="1"/>
  <c r="AG999" i="1"/>
  <c r="AH1283" i="1"/>
  <c r="AG1283" i="1"/>
  <c r="AH1953" i="1"/>
  <c r="AG1953" i="1"/>
  <c r="AH357" i="1"/>
  <c r="AG357" i="1"/>
  <c r="AH1144" i="1"/>
  <c r="AG1144" i="1"/>
  <c r="AH381" i="1"/>
  <c r="AG381" i="1"/>
  <c r="AH1031" i="1"/>
  <c r="AG1031" i="1"/>
  <c r="AH738" i="1"/>
  <c r="AG738" i="1"/>
  <c r="U738" i="1"/>
  <c r="T738" i="1"/>
  <c r="AH407" i="1"/>
  <c r="AG407" i="1"/>
  <c r="AH1681" i="1"/>
  <c r="AG1681" i="1"/>
  <c r="AH1579" i="1"/>
  <c r="AG1579" i="1"/>
  <c r="AH446" i="1"/>
  <c r="AG446" i="1"/>
  <c r="AH1485" i="1"/>
  <c r="AG1485" i="1"/>
  <c r="AH2029" i="1"/>
  <c r="AG2029" i="1"/>
  <c r="AH1445" i="1"/>
  <c r="AG1445" i="1"/>
  <c r="AH722" i="1"/>
  <c r="AG722" i="1"/>
  <c r="U722" i="1"/>
  <c r="T722" i="1"/>
  <c r="AH225" i="1"/>
  <c r="AG225" i="1"/>
  <c r="AH1214" i="1"/>
  <c r="AG1214" i="1"/>
  <c r="AH2065" i="1"/>
  <c r="AG2065" i="1"/>
  <c r="U2065" i="1"/>
  <c r="T2065" i="1"/>
  <c r="AH1496" i="1"/>
  <c r="AG1496" i="1"/>
  <c r="AH2132" i="1"/>
  <c r="AG2132" i="1"/>
  <c r="U2132" i="1"/>
  <c r="T2132" i="1"/>
  <c r="AH1666" i="1"/>
  <c r="AG1666" i="1"/>
  <c r="AH801" i="1"/>
  <c r="AG801" i="1"/>
  <c r="AH842" i="1"/>
  <c r="AG842" i="1"/>
  <c r="AH1819" i="1"/>
  <c r="AG1819" i="1"/>
  <c r="AH1016" i="1"/>
  <c r="AG1016" i="1"/>
  <c r="U1016" i="1"/>
  <c r="T1016" i="1"/>
  <c r="AH610" i="1"/>
  <c r="AG610" i="1"/>
  <c r="U610" i="1"/>
  <c r="T610" i="1"/>
  <c r="AH1829" i="1"/>
  <c r="AG1829" i="1"/>
  <c r="AH31" i="1"/>
  <c r="AG31" i="1"/>
  <c r="AH851" i="1"/>
  <c r="AG851" i="1"/>
  <c r="AH1383" i="1"/>
  <c r="AG1383" i="1"/>
  <c r="AH799" i="1"/>
  <c r="AG799" i="1"/>
  <c r="AH521" i="1"/>
  <c r="AG521" i="1"/>
  <c r="AH1962" i="1"/>
  <c r="AG1962" i="1"/>
  <c r="AH1428" i="1"/>
  <c r="AG1428" i="1"/>
  <c r="U1428" i="1"/>
  <c r="T1428" i="1"/>
  <c r="AH1270" i="1"/>
  <c r="AG1270" i="1"/>
  <c r="U1270" i="1"/>
  <c r="T1270" i="1"/>
  <c r="AH2109" i="1"/>
  <c r="AG2109" i="1"/>
  <c r="AH319" i="1"/>
  <c r="AG319" i="1"/>
  <c r="AH871" i="1"/>
  <c r="AG871" i="1"/>
  <c r="AH1154" i="1"/>
  <c r="AG1154" i="1"/>
  <c r="AH969" i="1"/>
  <c r="AG969" i="1"/>
  <c r="U969" i="1"/>
  <c r="T969" i="1"/>
  <c r="AH294" i="1"/>
  <c r="AG294" i="1"/>
  <c r="AH1689" i="1"/>
  <c r="AG1689" i="1"/>
  <c r="AH2164" i="1"/>
  <c r="AG2164" i="1"/>
  <c r="AH1917" i="1"/>
  <c r="AG1917" i="1"/>
  <c r="AH1048" i="1"/>
  <c r="AG1048" i="1"/>
  <c r="U1048" i="1"/>
  <c r="T1048" i="1"/>
  <c r="AH605" i="1"/>
  <c r="AG605" i="1"/>
  <c r="U605" i="1"/>
  <c r="T605" i="1"/>
  <c r="AH2117" i="1"/>
  <c r="AG2117" i="1"/>
  <c r="AH245" i="1"/>
  <c r="AG245" i="1"/>
  <c r="AH555" i="1"/>
  <c r="AG555" i="1"/>
  <c r="AH95" i="1"/>
  <c r="AG95" i="1"/>
  <c r="AH831" i="1"/>
  <c r="AG831" i="1"/>
  <c r="AH1412" i="1"/>
  <c r="AG1412" i="1"/>
  <c r="U1412" i="1"/>
  <c r="T1412" i="1"/>
  <c r="AH1578" i="1"/>
  <c r="AG1578" i="1"/>
  <c r="AH1838" i="1"/>
  <c r="AG1838" i="1"/>
  <c r="AH1722" i="1"/>
  <c r="AG1722" i="1"/>
  <c r="AH2027" i="1"/>
  <c r="AG2027" i="1"/>
  <c r="AH1126" i="1"/>
  <c r="AG1126" i="1"/>
  <c r="AH382" i="1"/>
  <c r="AG382" i="1"/>
  <c r="AH1846" i="1"/>
  <c r="AG1846" i="1"/>
  <c r="U1846" i="1"/>
  <c r="T1846" i="1"/>
  <c r="AH211" i="1"/>
  <c r="AG211" i="1"/>
  <c r="AH51" i="1"/>
  <c r="AG51" i="1"/>
  <c r="AH742" i="1"/>
  <c r="AG742" i="1"/>
  <c r="AH761" i="1"/>
  <c r="AG761" i="1"/>
  <c r="AH299" i="1"/>
  <c r="AG299" i="1"/>
  <c r="AH363" i="1"/>
  <c r="AG363" i="1"/>
  <c r="U363" i="1"/>
  <c r="T363" i="1"/>
  <c r="AH1912" i="1"/>
  <c r="AG1912" i="1"/>
  <c r="AH1762" i="1"/>
  <c r="AG1762" i="1"/>
  <c r="AH502" i="1"/>
  <c r="AG502" i="1"/>
  <c r="U502" i="1"/>
  <c r="T502" i="1"/>
  <c r="AH257" i="1"/>
  <c r="AG257" i="1"/>
  <c r="AH1563" i="1"/>
  <c r="AG1563" i="1"/>
  <c r="AH67" i="1"/>
  <c r="AG67" i="1"/>
  <c r="AH1521" i="1"/>
  <c r="AG1521" i="1"/>
  <c r="AH1332" i="1"/>
  <c r="AG1332" i="1"/>
  <c r="AH1426" i="1"/>
  <c r="AG1426" i="1"/>
  <c r="U1426" i="1"/>
  <c r="T1426" i="1"/>
  <c r="AH1789" i="1"/>
  <c r="AG1789" i="1"/>
  <c r="AH1633" i="1"/>
  <c r="AG1633" i="1"/>
  <c r="AH129" i="1"/>
  <c r="AG129" i="1"/>
  <c r="AH1550" i="1"/>
  <c r="AG1550" i="1"/>
  <c r="AH1287" i="1"/>
  <c r="AG1287" i="1"/>
  <c r="AH1772" i="1"/>
  <c r="AG1772" i="1"/>
  <c r="AH1556" i="1"/>
  <c r="AG1556" i="1"/>
  <c r="AH1692" i="1"/>
  <c r="AG1692" i="1"/>
  <c r="AH1860" i="1"/>
  <c r="AG1860" i="1"/>
  <c r="U1860" i="1"/>
  <c r="T1860" i="1"/>
  <c r="AH469" i="1"/>
  <c r="AG469" i="1"/>
  <c r="U469" i="1"/>
  <c r="T469" i="1"/>
  <c r="AH240" i="1"/>
  <c r="AG240" i="1"/>
  <c r="AH1735" i="1"/>
  <c r="AG1735" i="1"/>
  <c r="AH1473" i="1"/>
  <c r="AG1473" i="1"/>
  <c r="AH415" i="1"/>
  <c r="AG415" i="1"/>
  <c r="AH207" i="1"/>
  <c r="AG207" i="1"/>
  <c r="AH383" i="1"/>
  <c r="AG383" i="1"/>
  <c r="U383" i="1"/>
  <c r="T383" i="1"/>
  <c r="AH1810" i="1"/>
  <c r="AG1810" i="1"/>
  <c r="AH391" i="1"/>
  <c r="AG391" i="1"/>
  <c r="AH1540" i="1"/>
  <c r="AG1540" i="1"/>
  <c r="AH713" i="1"/>
  <c r="AG713" i="1"/>
  <c r="U713" i="1"/>
  <c r="T713" i="1"/>
  <c r="AH1577" i="1"/>
  <c r="AG1577" i="1"/>
  <c r="AH347" i="1"/>
  <c r="AG347" i="1"/>
  <c r="AH1976" i="1"/>
  <c r="AG1976" i="1"/>
  <c r="U1976" i="1"/>
  <c r="T1976" i="1"/>
  <c r="AH1191" i="1"/>
  <c r="AG1191" i="1"/>
  <c r="AH1805" i="1"/>
  <c r="AG1805" i="1"/>
  <c r="AH868" i="1"/>
  <c r="AG868" i="1"/>
  <c r="AH1258" i="1"/>
  <c r="AG1258" i="1"/>
  <c r="AH1965" i="1"/>
  <c r="AG1965" i="1"/>
  <c r="AH1173" i="1"/>
  <c r="AG1173" i="1"/>
  <c r="AH622" i="1"/>
  <c r="AG622" i="1"/>
  <c r="AH2128" i="1"/>
  <c r="AG2128" i="1"/>
  <c r="AH1884" i="1"/>
  <c r="AG1884" i="1"/>
  <c r="AH115" i="1"/>
  <c r="AG115" i="1"/>
  <c r="AH208" i="1"/>
  <c r="AG208" i="1"/>
  <c r="U208" i="1"/>
  <c r="T208" i="1"/>
  <c r="AH68" i="1"/>
  <c r="AG68" i="1"/>
  <c r="AH1176" i="1"/>
  <c r="AG1176" i="1"/>
  <c r="AH1629" i="1"/>
  <c r="AG1629" i="1"/>
  <c r="AH199" i="1"/>
  <c r="AG199" i="1"/>
  <c r="AH1515" i="1"/>
  <c r="AG1515" i="1"/>
  <c r="AH53" i="1"/>
  <c r="AG53" i="1"/>
  <c r="AH509" i="1"/>
  <c r="AG509" i="1"/>
  <c r="AH918" i="1"/>
  <c r="AG918" i="1"/>
  <c r="U918" i="1"/>
  <c r="T918" i="1"/>
  <c r="AH1350" i="1"/>
  <c r="AG1350" i="1"/>
  <c r="AH439" i="1"/>
  <c r="AG439" i="1"/>
  <c r="AH1183" i="1"/>
  <c r="AG1183" i="1"/>
  <c r="AH1286" i="1"/>
  <c r="AG1286" i="1"/>
  <c r="AH1994" i="1"/>
  <c r="AG1994" i="1"/>
  <c r="U1994" i="1"/>
  <c r="T1994" i="1"/>
  <c r="AH608" i="1"/>
  <c r="AG608" i="1"/>
  <c r="AH152" i="1"/>
  <c r="AG152" i="1"/>
  <c r="AH556" i="1"/>
  <c r="AG556" i="1"/>
  <c r="AH380" i="1"/>
  <c r="AG380" i="1"/>
  <c r="AH1767" i="1"/>
  <c r="AG1767" i="1"/>
  <c r="AH1676" i="1"/>
  <c r="AG1676" i="1"/>
  <c r="AH182" i="1"/>
  <c r="AG182" i="1"/>
  <c r="U182" i="1"/>
  <c r="T182" i="1"/>
  <c r="AH576" i="1"/>
  <c r="AG576" i="1"/>
  <c r="AH1310" i="1"/>
  <c r="AG1310" i="1"/>
  <c r="AH2002" i="1"/>
  <c r="AG2002" i="1"/>
  <c r="AH1458" i="1"/>
  <c r="AG1458" i="1"/>
  <c r="AH338" i="1"/>
  <c r="AG338" i="1"/>
  <c r="U338" i="1"/>
  <c r="T338" i="1"/>
  <c r="AH922" i="1"/>
  <c r="AG922" i="1"/>
  <c r="AH348" i="1"/>
  <c r="AG348" i="1"/>
  <c r="AH100" i="1"/>
  <c r="AG100" i="1"/>
  <c r="U100" i="1"/>
  <c r="T100" i="1"/>
  <c r="AH266" i="1"/>
  <c r="AG266" i="1"/>
  <c r="AH1667" i="1"/>
  <c r="AG1667" i="1"/>
  <c r="AH1806" i="1"/>
  <c r="AG1806" i="1"/>
  <c r="AH699" i="1"/>
  <c r="AG699" i="1"/>
  <c r="U699" i="1"/>
  <c r="T699" i="1"/>
  <c r="AH1476" i="1"/>
  <c r="AG1476" i="1"/>
  <c r="AH454" i="1"/>
  <c r="AG454" i="1"/>
  <c r="AH1567" i="1"/>
  <c r="AG1567" i="1"/>
  <c r="AH188" i="1"/>
  <c r="AG188" i="1"/>
  <c r="U188" i="1"/>
  <c r="T188" i="1"/>
  <c r="AH1493" i="1"/>
  <c r="AG1493" i="1"/>
  <c r="AH1950" i="1"/>
  <c r="AG1950" i="1"/>
  <c r="AH547" i="1"/>
  <c r="AG547" i="1"/>
  <c r="U547" i="1"/>
  <c r="T547" i="1"/>
  <c r="AH1661" i="1"/>
  <c r="AG1661" i="1"/>
  <c r="U1661" i="1"/>
  <c r="T1661" i="1"/>
  <c r="AH1585" i="1"/>
  <c r="AG1585" i="1"/>
  <c r="AH369" i="1"/>
  <c r="AG369" i="1"/>
  <c r="AH119" i="1"/>
  <c r="AG119" i="1"/>
  <c r="AH235" i="1"/>
  <c r="AG235" i="1"/>
  <c r="AH1716" i="1"/>
  <c r="AG1716" i="1"/>
  <c r="AH1025" i="1"/>
  <c r="AG1025" i="1"/>
  <c r="AH1607" i="1"/>
  <c r="AG1607" i="1"/>
  <c r="AH805" i="1"/>
  <c r="AG805" i="1"/>
  <c r="AH1340" i="1"/>
  <c r="AG1340" i="1"/>
  <c r="AH1069" i="1"/>
  <c r="AG1069" i="1"/>
  <c r="AH517" i="1"/>
  <c r="AG517" i="1"/>
  <c r="AH1690" i="1"/>
  <c r="AG1690" i="1"/>
  <c r="AH1940" i="1"/>
  <c r="AG1940" i="1"/>
  <c r="AH1197" i="1"/>
  <c r="AG1197" i="1"/>
  <c r="AH1908" i="1"/>
  <c r="AG1908" i="1"/>
  <c r="AH127" i="1"/>
  <c r="AG127" i="1"/>
  <c r="AH658" i="1"/>
  <c r="AG658" i="1"/>
  <c r="U658" i="1"/>
  <c r="T658" i="1"/>
  <c r="AH84" i="1"/>
  <c r="AG84" i="1"/>
  <c r="AH1813" i="1"/>
  <c r="AG1813" i="1"/>
  <c r="U1813" i="1"/>
  <c r="T1813" i="1"/>
  <c r="AH1830" i="1"/>
  <c r="AG1830" i="1"/>
  <c r="AH1780" i="1"/>
  <c r="AG1780" i="1"/>
  <c r="AH506" i="1"/>
  <c r="AG506" i="1"/>
  <c r="AH2047" i="1"/>
  <c r="AG2047" i="1"/>
  <c r="U2047" i="1"/>
  <c r="T2047" i="1"/>
  <c r="AH1596" i="1"/>
  <c r="AG1596" i="1"/>
  <c r="U1596" i="1"/>
  <c r="T1596" i="1"/>
  <c r="AH1743" i="1"/>
  <c r="AG1743" i="1"/>
  <c r="AH1272" i="1"/>
  <c r="AG1272" i="1"/>
  <c r="AH518" i="1"/>
  <c r="AG518" i="1"/>
  <c r="AH60" i="1"/>
  <c r="AG60" i="1"/>
  <c r="AH781" i="1"/>
  <c r="AG781" i="1"/>
  <c r="AH447" i="1"/>
  <c r="AG447" i="1"/>
  <c r="AH524" i="1"/>
  <c r="AG524" i="1"/>
  <c r="AH1570" i="1"/>
  <c r="AG1570" i="1"/>
  <c r="AH350" i="1"/>
  <c r="AG350" i="1"/>
  <c r="AH796" i="1"/>
  <c r="AG796" i="1"/>
  <c r="AH1071" i="1"/>
  <c r="AG1071" i="1"/>
  <c r="AH441" i="1"/>
  <c r="AG441" i="1"/>
  <c r="AH27" i="1"/>
  <c r="AG27" i="1"/>
  <c r="AH2139" i="1"/>
  <c r="AG2139" i="1"/>
  <c r="AH1282" i="1"/>
  <c r="AG1282" i="1"/>
  <c r="AH1150" i="1"/>
  <c r="AG1150" i="1"/>
  <c r="AH708" i="1"/>
  <c r="AG708" i="1"/>
  <c r="AH89" i="1"/>
  <c r="AG89" i="1"/>
  <c r="AH1432" i="1"/>
  <c r="AG1432" i="1"/>
  <c r="AH1354" i="1"/>
  <c r="AG1354" i="1"/>
  <c r="AH435" i="1"/>
  <c r="AG435" i="1"/>
  <c r="AH758" i="1"/>
  <c r="AG758" i="1"/>
  <c r="AH483" i="1"/>
  <c r="AG483" i="1"/>
  <c r="AH1242" i="1"/>
  <c r="AG1242" i="1"/>
  <c r="AH275" i="1"/>
  <c r="AG275" i="1"/>
  <c r="AH968" i="1"/>
  <c r="AG968" i="1"/>
  <c r="U968" i="1"/>
  <c r="T968" i="1"/>
  <c r="AH1529" i="1"/>
  <c r="AG1529" i="1"/>
  <c r="AH2118" i="1"/>
  <c r="AG2118" i="1"/>
  <c r="AH909" i="1"/>
  <c r="AG909" i="1"/>
  <c r="AH1030" i="1"/>
  <c r="AG1030" i="1"/>
  <c r="AH1790" i="1"/>
  <c r="AG1790" i="1"/>
  <c r="AH73" i="1"/>
  <c r="AG73" i="1"/>
  <c r="AH1424" i="1"/>
  <c r="AG1424" i="1"/>
  <c r="U1424" i="1"/>
  <c r="T1424" i="1"/>
  <c r="AH1532" i="1"/>
  <c r="AG1532" i="1"/>
  <c r="AH545" i="1"/>
  <c r="AG545" i="1"/>
  <c r="U545" i="1"/>
  <c r="T545" i="1"/>
  <c r="AH461" i="1"/>
  <c r="AG461" i="1"/>
  <c r="AH1857" i="1"/>
  <c r="AG1857" i="1"/>
  <c r="AH314" i="1"/>
  <c r="AG314" i="1"/>
  <c r="U314" i="1"/>
  <c r="T314" i="1"/>
  <c r="AH910" i="1"/>
  <c r="AG910" i="1"/>
  <c r="AH1964" i="1"/>
  <c r="AG1964" i="1"/>
  <c r="AH747" i="1"/>
  <c r="AG747" i="1"/>
  <c r="AH65" i="1"/>
  <c r="AG65" i="1"/>
  <c r="AH1911" i="1"/>
  <c r="AG1911" i="1"/>
  <c r="AH230" i="1"/>
  <c r="AG230" i="1"/>
  <c r="AH126" i="1"/>
  <c r="AG126" i="1"/>
  <c r="AH636" i="1"/>
  <c r="AG636" i="1"/>
  <c r="AH1402" i="1"/>
  <c r="AG1402" i="1"/>
  <c r="AH1171" i="1"/>
  <c r="AG1171" i="1"/>
  <c r="AH1845" i="1"/>
  <c r="AG1845" i="1"/>
  <c r="U1845" i="1"/>
  <c r="T1845" i="1"/>
  <c r="AH686" i="1"/>
  <c r="AG686" i="1"/>
  <c r="AH345" i="1"/>
  <c r="AG345" i="1"/>
  <c r="AH1480" i="1"/>
  <c r="AG1480" i="1"/>
  <c r="AH1379" i="1"/>
  <c r="AG1379" i="1"/>
  <c r="U1379" i="1"/>
  <c r="T1379" i="1"/>
  <c r="AH754" i="1"/>
  <c r="AG754" i="1"/>
  <c r="AH1576" i="1"/>
  <c r="AG1576" i="1"/>
  <c r="AH1018" i="1"/>
  <c r="AG1018" i="1"/>
  <c r="AH551" i="1"/>
  <c r="AG551" i="1"/>
  <c r="AH519" i="1"/>
  <c r="AG519" i="1"/>
  <c r="AH585" i="1"/>
  <c r="AG585" i="1"/>
  <c r="AH1654" i="1"/>
  <c r="AG1654" i="1"/>
  <c r="U1654" i="1"/>
  <c r="T1654" i="1"/>
  <c r="AH2122" i="1"/>
  <c r="AG2122" i="1"/>
  <c r="AH1598" i="1"/>
  <c r="AG1598" i="1"/>
  <c r="AH1980" i="1"/>
  <c r="AG1980" i="1"/>
  <c r="AH39" i="1"/>
  <c r="AG39" i="1"/>
  <c r="AH1710" i="1"/>
  <c r="AG1710" i="1"/>
  <c r="AH1109" i="1"/>
  <c r="AG1109" i="1"/>
  <c r="AH1801" i="1"/>
  <c r="AG1801" i="1"/>
  <c r="AH579" i="1"/>
  <c r="AG579" i="1"/>
  <c r="AH375" i="1"/>
  <c r="AG375" i="1"/>
  <c r="AH588" i="1"/>
  <c r="AG588" i="1"/>
  <c r="AH549" i="1"/>
  <c r="AG549" i="1"/>
  <c r="AH229" i="1"/>
  <c r="AG229" i="1"/>
  <c r="U229" i="1"/>
  <c r="T229" i="1"/>
  <c r="AH1647" i="1"/>
  <c r="AG1647" i="1"/>
  <c r="AH1024" i="1"/>
  <c r="AG1024" i="1"/>
  <c r="AH460" i="1"/>
  <c r="AG460" i="1"/>
  <c r="AH744" i="1"/>
  <c r="AG744" i="1"/>
  <c r="AH1169" i="1"/>
  <c r="AG1169" i="1"/>
  <c r="AH185" i="1"/>
  <c r="AG185" i="1"/>
  <c r="U185" i="1"/>
  <c r="T185" i="1"/>
  <c r="AH1236" i="1"/>
  <c r="AG1236" i="1"/>
  <c r="U1236" i="1"/>
  <c r="T1236" i="1"/>
  <c r="AH494" i="1"/>
  <c r="AG494" i="1"/>
  <c r="AH1584" i="1"/>
  <c r="AG1584" i="1"/>
  <c r="AH52" i="1"/>
  <c r="AG52" i="1"/>
  <c r="AH317" i="1"/>
  <c r="AG317" i="1"/>
  <c r="AH1525" i="1"/>
  <c r="AG1525" i="1"/>
  <c r="AH218" i="1"/>
  <c r="AG218" i="1"/>
  <c r="AH1535" i="1"/>
  <c r="AG1535" i="1"/>
  <c r="U1535" i="1"/>
  <c r="T1535" i="1"/>
  <c r="AH1932" i="1"/>
  <c r="AG1932" i="1"/>
  <c r="AH1898" i="1"/>
  <c r="AG1898" i="1"/>
  <c r="AH351" i="1"/>
  <c r="AG351" i="1"/>
  <c r="AH215" i="1"/>
  <c r="AG215" i="1"/>
  <c r="AH1041" i="1"/>
  <c r="AG1041" i="1"/>
  <c r="AH2052" i="1"/>
  <c r="AG2052" i="1"/>
  <c r="AH278" i="1"/>
  <c r="AG278" i="1"/>
  <c r="AH1414" i="1"/>
  <c r="AG1414" i="1"/>
  <c r="U1414" i="1"/>
  <c r="T1414" i="1"/>
  <c r="AH1061" i="1"/>
  <c r="AG1061" i="1"/>
  <c r="AH2046" i="1"/>
  <c r="AG2046" i="1"/>
  <c r="U2046" i="1"/>
  <c r="T2046" i="1"/>
  <c r="AH508" i="1"/>
  <c r="AG508" i="1"/>
  <c r="AH2162" i="1"/>
  <c r="AG2162" i="1"/>
  <c r="AH2061" i="1"/>
  <c r="AG2061" i="1"/>
  <c r="AH933" i="1"/>
  <c r="AG933" i="1"/>
  <c r="AH1981" i="1"/>
  <c r="AG1981" i="1"/>
  <c r="AH675" i="1"/>
  <c r="AG675" i="1"/>
  <c r="AH2003" i="1"/>
  <c r="AG2003" i="1"/>
  <c r="AH395" i="1"/>
  <c r="AG395" i="1"/>
  <c r="U395" i="1"/>
  <c r="T395" i="1"/>
  <c r="AH529" i="1"/>
  <c r="AG529" i="1"/>
  <c r="U529" i="1"/>
  <c r="T529" i="1"/>
  <c r="AH106" i="1"/>
  <c r="AG106" i="1"/>
  <c r="AH1926" i="1"/>
  <c r="AG1926" i="1"/>
  <c r="AH1542" i="1"/>
  <c r="AG1542" i="1"/>
  <c r="U1542" i="1"/>
  <c r="T1542" i="1"/>
  <c r="AH657" i="1"/>
  <c r="AG657" i="1"/>
  <c r="AH1246" i="1"/>
  <c r="AG1246" i="1"/>
  <c r="AH2153" i="1"/>
  <c r="AG2153" i="1"/>
  <c r="U2153" i="1"/>
  <c r="T2153" i="1"/>
  <c r="AH1904" i="1"/>
  <c r="AG1904" i="1"/>
  <c r="AH589" i="1"/>
  <c r="AG589" i="1"/>
  <c r="AH318" i="1"/>
  <c r="AG318" i="1"/>
  <c r="AH867" i="1"/>
  <c r="AG867" i="1"/>
  <c r="AH679" i="1"/>
  <c r="AG679" i="1"/>
  <c r="AH937" i="1"/>
  <c r="AG937" i="1"/>
  <c r="U937" i="1"/>
  <c r="T937" i="1"/>
  <c r="AH1103" i="1"/>
  <c r="AG1103" i="1"/>
  <c r="AH1782" i="1"/>
  <c r="AG1782" i="1"/>
  <c r="AH718" i="1"/>
  <c r="AG718" i="1"/>
  <c r="U718" i="1"/>
  <c r="T718" i="1"/>
  <c r="AH1873" i="1"/>
  <c r="AG1873" i="1"/>
  <c r="U1873" i="1"/>
  <c r="T1873" i="1"/>
  <c r="AH361" i="1"/>
  <c r="AG361" i="1"/>
  <c r="AH1843" i="1"/>
  <c r="AG1843" i="1"/>
  <c r="AH2133" i="1"/>
  <c r="AG2133" i="1"/>
  <c r="U2133" i="1"/>
  <c r="T2133" i="1"/>
  <c r="AH1368" i="1"/>
  <c r="AG1368" i="1"/>
  <c r="AH138" i="1"/>
  <c r="AG138" i="1"/>
  <c r="AH1643" i="1"/>
  <c r="AG1643" i="1"/>
  <c r="AH269" i="1"/>
  <c r="AG269" i="1"/>
  <c r="AH1931" i="1"/>
  <c r="AG1931" i="1"/>
  <c r="AH2083" i="1"/>
  <c r="AG2083" i="1"/>
  <c r="AH995" i="1"/>
  <c r="AG995" i="1"/>
  <c r="AH1266" i="1"/>
  <c r="AG1266" i="1"/>
  <c r="AH1225" i="1"/>
  <c r="AG1225" i="1"/>
  <c r="AH536" i="1"/>
  <c r="AG536" i="1"/>
  <c r="AH1686" i="1"/>
  <c r="AG1686" i="1"/>
  <c r="AH840" i="1"/>
  <c r="AG840" i="1"/>
  <c r="AH1586" i="1"/>
  <c r="AG1586" i="1"/>
  <c r="AH4" i="1"/>
  <c r="AG4" i="1"/>
  <c r="AH1088" i="1"/>
  <c r="AG1088" i="1"/>
  <c r="AH1783" i="1"/>
  <c r="AG1783" i="1"/>
  <c r="U1783" i="1"/>
  <c r="T1783" i="1"/>
  <c r="AH604" i="1"/>
  <c r="AG604" i="1"/>
  <c r="AH1117" i="1"/>
  <c r="AG1117" i="1"/>
  <c r="AH782" i="1"/>
  <c r="AG782" i="1"/>
  <c r="AH730" i="1"/>
  <c r="AG730" i="1"/>
  <c r="AH9" i="1"/>
  <c r="AG9" i="1"/>
  <c r="U9" i="1"/>
  <c r="T9" i="1"/>
  <c r="AH1017" i="1"/>
  <c r="AG1017" i="1"/>
  <c r="U1017" i="1"/>
  <c r="T1017" i="1"/>
  <c r="AH465" i="1"/>
  <c r="AG465" i="1"/>
  <c r="AH1645" i="1"/>
  <c r="AG1645" i="1"/>
  <c r="AH1581" i="1"/>
  <c r="AG1581" i="1"/>
  <c r="AH1900" i="1"/>
  <c r="AG1900" i="1"/>
  <c r="U1900" i="1"/>
  <c r="T1900" i="1"/>
  <c r="AH719" i="1"/>
  <c r="AG719" i="1"/>
  <c r="U719" i="1"/>
  <c r="T719" i="1"/>
  <c r="AH1278" i="1"/>
  <c r="AG1278" i="1"/>
  <c r="U1278" i="1"/>
  <c r="T1278" i="1"/>
  <c r="AH1235" i="1"/>
  <c r="AG1235" i="1"/>
  <c r="AH1605" i="1"/>
  <c r="AG1605" i="1"/>
  <c r="AH807" i="1"/>
  <c r="AG807" i="1"/>
  <c r="AH830" i="1"/>
  <c r="AG830" i="1"/>
  <c r="AH1187" i="1"/>
  <c r="AG1187" i="1"/>
  <c r="AH112" i="1"/>
  <c r="AG112" i="1"/>
  <c r="AH1179" i="1"/>
  <c r="AG1179" i="1"/>
  <c r="AH1933" i="1"/>
  <c r="AG1933" i="1"/>
  <c r="AH701" i="1"/>
  <c r="AG701" i="1"/>
  <c r="U701" i="1"/>
  <c r="T701" i="1"/>
  <c r="AH614" i="1"/>
  <c r="AG614" i="1"/>
  <c r="AH267" i="1"/>
  <c r="AG267" i="1"/>
  <c r="AH1573" i="1"/>
  <c r="AG1573" i="1"/>
  <c r="U1573" i="1"/>
  <c r="T1573" i="1"/>
  <c r="AH431" i="1"/>
  <c r="AG431" i="1"/>
  <c r="AH35" i="1"/>
  <c r="AG35" i="1"/>
  <c r="AH417" i="1"/>
  <c r="AG417" i="1"/>
  <c r="AH437" i="1"/>
  <c r="AG437" i="1"/>
  <c r="AH1960" i="1"/>
  <c r="AG1960" i="1"/>
  <c r="U1960" i="1"/>
  <c r="T1960" i="1"/>
  <c r="AH673" i="1"/>
  <c r="AG673" i="1"/>
  <c r="AH819" i="1"/>
  <c r="AG819" i="1"/>
  <c r="AH1360" i="1"/>
  <c r="AG1360" i="1"/>
  <c r="AH1687" i="1"/>
  <c r="AG1687" i="1"/>
  <c r="AH907" i="1"/>
  <c r="AG907" i="1"/>
  <c r="AH1238" i="1"/>
  <c r="AG1238" i="1"/>
  <c r="AH1778" i="1"/>
  <c r="AG1778" i="1"/>
  <c r="AH1555" i="1"/>
  <c r="AG1555" i="1"/>
  <c r="U1555" i="1"/>
  <c r="T1555" i="1"/>
  <c r="AH389" i="1"/>
  <c r="AG389" i="1"/>
  <c r="AH1418" i="1"/>
  <c r="AG1418" i="1"/>
  <c r="U1418" i="1"/>
  <c r="T1418" i="1"/>
  <c r="AH902" i="1"/>
  <c r="AG902" i="1"/>
  <c r="AH725" i="1"/>
  <c r="AG725" i="1"/>
  <c r="AH649" i="1"/>
  <c r="AG649" i="1"/>
  <c r="AH1776" i="1"/>
  <c r="AG1776" i="1"/>
  <c r="AH192" i="1"/>
  <c r="AG192" i="1"/>
  <c r="U192" i="1"/>
  <c r="T192" i="1"/>
  <c r="AH271" i="1"/>
  <c r="AG271" i="1"/>
  <c r="AH1139" i="1"/>
  <c r="AG1139" i="1"/>
  <c r="U1139" i="1"/>
  <c r="T1139" i="1"/>
  <c r="AH1080" i="1"/>
  <c r="AG1080" i="1"/>
  <c r="U1080" i="1"/>
  <c r="T1080" i="1"/>
  <c r="AH1492" i="1"/>
  <c r="AG1492" i="1"/>
  <c r="AH2135" i="1"/>
  <c r="AG2135" i="1"/>
  <c r="AH1305" i="1"/>
  <c r="AG1305" i="1"/>
  <c r="AH562" i="1"/>
  <c r="AG562" i="1"/>
  <c r="AH1408" i="1"/>
  <c r="AG1408" i="1"/>
  <c r="U1408" i="1"/>
  <c r="T1408" i="1"/>
  <c r="AH1027" i="1"/>
  <c r="AG1027" i="1"/>
  <c r="AH1745" i="1"/>
  <c r="AG1745" i="1"/>
  <c r="AH1905" i="1"/>
  <c r="AG1905" i="1"/>
  <c r="AH629" i="1"/>
  <c r="AG629" i="1"/>
  <c r="AH1552" i="1"/>
  <c r="AG1552" i="1"/>
  <c r="AH260" i="1"/>
  <c r="AG260" i="1"/>
  <c r="AH475" i="1"/>
  <c r="AG475" i="1"/>
  <c r="AH919" i="1"/>
  <c r="AG919" i="1"/>
  <c r="U919" i="1"/>
  <c r="T919" i="1"/>
  <c r="AH244" i="1"/>
  <c r="AG24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<sst xmlns="http://schemas.openxmlformats.org/spreadsheetml/2006/main" count="60376" uniqueCount="25453">
  <si>
    <t>Family</t>
  </si>
  <si>
    <t>Wind</t>
  </si>
  <si>
    <t>Asclepiadaceae</t>
  </si>
  <si>
    <t>Asclepias involucrata</t>
  </si>
  <si>
    <t>Dwarf Milkweed</t>
  </si>
  <si>
    <t>South-western N. America</t>
  </si>
  <si>
    <t>Perennial</t>
  </si>
  <si>
    <t>Dry plains and mesas, occasionally with pine, 1000 - 2000 metres in Arizona.</t>
  </si>
  <si>
    <t>We have very little information on this species and do not know if it will be hardy in Britain, though judging by its native range it could succeed outdoors at least in the milder parts of this country. The following notes are based on the general needs of the genus.
Prefers a well-drained light rich or peaty soil in a sunny position[1, 200]. Succeeds on poor or dry soils and on all soil types.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</si>
  <si>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L</t>
  </si>
  <si>
    <t>SN</t>
  </si>
  <si>
    <t>DM</t>
  </si>
  <si>
    <t>ANB</t>
  </si>
  <si>
    <t>Rubber can be made from latex contained in the leaves and the stems[46, 61, 177].</t>
  </si>
  <si>
    <t>A gum from the latex can be used for chewing[46, 61, 105, 177].
Young shoots - cooked[105, 177]. Used as an asparagus substitute.</t>
  </si>
  <si>
    <t>An infusion of the plant is used as a stomach medicine[257].
A poultice made from the heated roots is used as a toothache remedy[257].</t>
  </si>
  <si>
    <t>United States(Hopi)</t>
  </si>
  <si>
    <t>Although no specific reports have been seen for this species, many, if not all, members of this genus contain toxic resinoids, alkaloids and cardiac glycosides[274]. They are usually avoided by grazing animals[274].</t>
  </si>
  <si>
    <t>Aquifoliaceae</t>
  </si>
  <si>
    <t>Ilex cornuta</t>
  </si>
  <si>
    <t>Horned Holly</t>
  </si>
  <si>
    <t>E. Asia - E. China, Korea.</t>
  </si>
  <si>
    <t>Shrub</t>
  </si>
  <si>
    <t>Ravines and hills, 150 - 600 metres[184]. Wild places and alongside mountain paths in full sunshine[147].</t>
  </si>
  <si>
    <t>1 - 12</t>
  </si>
  <si>
    <t>Succeeds in most soils that are not water-logged[200].
Plants are hardy to about -15�c[184].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A number of named forms have been developed for their ornamental value[182].
Dioecious. Male and female plants must be grown if seed is required.</t>
  </si>
  <si>
    <t>Bees</t>
  </si>
  <si>
    <t>D</t>
  </si>
  <si>
    <t>LMH</t>
  </si>
  <si>
    <t>M</t>
  </si>
  <si>
    <t>N</t>
  </si>
  <si>
    <t>None known</t>
  </si>
  <si>
    <t>The fruit is thin-skinned with a sweet taste[178]. Is this report suggesting that it is edible?[K].The fruit is about 8 - 10mm in diameter[200].</t>
  </si>
  <si>
    <t>The whole plant is abortifacient, carminative, contraceptive, febrifuge and tonic[147, 178]. It particularly strengthens the back and knees[147].
The leaf is made into a tea which is said to be contraceptive if used by women and is also used for termination pregnancies[218].
The stem bark is tonic[218].
The whole plant is used in the treatment of arthritis, recurring fever in pulmonary tuberculosis, tubercular lymph nodes, joint pained and lumbago[147, 218].</t>
  </si>
  <si>
    <t>China</t>
  </si>
  <si>
    <t>Although no specific reports of toxicity have been seen for this species, the fruits of at least some members of this genus contain saponins and are slightly toxic. They can cause vomiting, diarrhoea and stupor if eaten in quantity[274].</t>
  </si>
  <si>
    <t>Chrozophora obliqua</t>
  </si>
  <si>
    <t>C. verbascifolia. (Willd.)Juss.</t>
  </si>
  <si>
    <t>Southern Europe, Mediterranean, to India.</t>
  </si>
  <si>
    <t>Dry places[50].</t>
  </si>
  <si>
    <t xml:space="preserve">Seed - </t>
  </si>
  <si>
    <t>A monoecious plant, not flowering for several years and then flowering and dying[50].
50</t>
  </si>
  <si>
    <t>The seed is used as a butter substitute[61].</t>
  </si>
  <si>
    <t>The fruit and the leaves are used in the treatment of whooping cough and as an appetite stimulant.</t>
  </si>
  <si>
    <t>Iran</t>
  </si>
  <si>
    <t>Asphodelaceae</t>
  </si>
  <si>
    <t>Asphodelus fistulosus</t>
  </si>
  <si>
    <t>Onionweed</t>
  </si>
  <si>
    <t>A. tenuifolius. Cav.</t>
  </si>
  <si>
    <t>S. Europe - Mediterranean. W. Asia.</t>
  </si>
  <si>
    <t>Dry sandy or rocky places[50] in fields, track-sides and uncultivated ground[89].</t>
  </si>
  <si>
    <t>7 - 8</t>
  </si>
  <si>
    <t>Succeeds in ordinary garden soil, tolerating partial shade[200]. Requires a well-drained soil. Prefers a deep rich sandy loamy soil[1, 42]. Prefers a sunny position in a soil that is not too rich[200]. Grows well on hot dry banks[42].
This species is a perennial, though it is not very hardy in Britain. This has contributed to the mistaken belief that it is an annual. A covering of bracken overwinter is usually ample protection in most districts[42].
The flowers are sweetly scented[245].
Plants seem to be immune to the predations of rabbits[233].</t>
  </si>
  <si>
    <t>Insects</t>
  </si>
  <si>
    <t>LM</t>
  </si>
  <si>
    <t>Root - cooked.[46, 61, 105] The root is fibrous according to one report[100] whilst another says that the swollen root has radical root fibres[42].
The plant is eaten as a vegetable, records of 'edible bulbs' seem to be erroneous[177].</t>
  </si>
  <si>
    <t>The seed is diuretic[240]. It is also applied externally to ulcers and inflamed parts of the body[240]. The seed contains oils rich in linoleic acid and are of value in preventing atherosclerosis[240].</t>
  </si>
  <si>
    <t>Europe; Iraq; Spain; Sudan</t>
  </si>
  <si>
    <t>Rosaceae</t>
  </si>
  <si>
    <t>Prunus emarginata</t>
  </si>
  <si>
    <t>Bitter Cherry</t>
  </si>
  <si>
    <t>Western N. America - British Columbia to California and New Mexico.</t>
  </si>
  <si>
    <t>Tree</t>
  </si>
  <si>
    <t>Moist woods or by watercourses in grassland and sagebrush desert at medium elevations in mountains[60].</t>
  </si>
  <si>
    <t>Thrives in a well-drained moisture-retentive loamy soil[11, 200]. Prefers some lime in the soil but is likely to become chlorotic if too much lime is present[1]. Succeeds in sun or partial shade though it fruits better in a sunny position[11, 200]. This species is unable to tolerate much shade competition from other trees[229].
A fast-growing but short-lived species in the wild[229].
The flowers diffuse a soft honey scent[245].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</si>
  <si>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bark is used to ornament baskets and is also split into strips and used for making baskets that are watertight and resist decay[99, 257]. The bark is both strong and flexible as well as being ornamental[257]. The thin outer bark can be peeled off the tree in the same way as birch trees[226]. It has been used to make baskets, mats, ropes and as an ornament on bows, arrows etc[226, 257]. The bark can also be made into a string[257].
Wood - close-grained, soft, brittle[82]. It is sometimes used for furniture because it takes a high polish[229]. An excellent fuel[99].</t>
  </si>
  <si>
    <t>Bitter cherry was employed medicinally by several native North American Indian tribes who used it to treat a variety of complaints[257]. It is little, if at all, used in modern herbalism.
The bark is blood purifier, cardiac, laxative and tonic[257]. An infusion of the bark has been used in the treatment of tuberculosis and eczema[257].
A decoction of the root and inner bark has been taken daily as a treatment for heart troubles[257].
An infusion of the bark, combined with crab apple bark (Malus spp) has been used as a cure-all tonic in treating colds and various other ailments[257].
The bark, stuck on with resin, has been used as a dressing for wounds, swellings etc[226, 257].
An infusion of the rotten wood has been used as a contraceptive[257].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</si>
  <si>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Canada(Kwakiutl); Canada(Salish)</t>
  </si>
  <si>
    <t>Although no specific mention has been seen for this species, it belongs to a genus where most, if not all members of the genus produce hydrogen cyanide, a poison that gives almonds their characteristic flavour. This toxin is found mainly in the leaves and seed and is readily detected by its bitter taste. It is usually present in too small a quantity to do any harm but any very bitter seed or fruit should not be eaten. In small quantities, hydrogen cyanide has been shown to stimulate respiration and improve digestion, it is also claimed to be of benefit in the treatment of cancer. In excess, however, it can cause respiratory failure and even death.</t>
  </si>
  <si>
    <t>Compositae</t>
  </si>
  <si>
    <t>Dahlia pinnata</t>
  </si>
  <si>
    <t>Dahlia</t>
  </si>
  <si>
    <t>D. variabilis.</t>
  </si>
  <si>
    <t>Southern N. America - Mexico.</t>
  </si>
  <si>
    <t>Rich damp oak and pine woods at elevations around 1,800 metres[260].</t>
  </si>
  <si>
    <t>6 - 10</t>
  </si>
  <si>
    <t>An easily grown plant so long as the soil does not dry out[260]. It requires a deep rich soil and a sunny position[164], disliking shade[200].
The growing plant is very frost-tender, though the tubers are somewhat hardier tolerating temperatures down to about -5�c[260]. However, these tubers are not reliably hardy if left in the ground over winter in Britain[200]. They are best harvested after the foliage is killed off by frost and then stored in a cool but frost-free place over the winter, planting out in April/May[200].</t>
  </si>
  <si>
    <t>Y</t>
  </si>
  <si>
    <t>An orange dye is obtained from the flowers and seed heads[168, 169].</t>
  </si>
  <si>
    <t>The flower petals are used in salads[177].
Root - cooked and used as a vegetable[183]. A bitter flavour[200]. A sweet extract of the tuber, called 'dacopa', is used as a beverage or as a flavouring. It is mixed with hot or cold water and sprinkled on ice cream. Its naturally sweet mellow taste is said to combine the characteristics of coffee, tea and chocolate[183]. The root is rich in the starch inulin. Whilst not absorbed by the body, this starch can be converted into fructose, a sweetening substance suitable for diabetics to use[141, 171].</t>
  </si>
  <si>
    <t>Mexico</t>
  </si>
  <si>
    <t>Solanaceae</t>
  </si>
  <si>
    <t>Solanum triflorum</t>
  </si>
  <si>
    <t>Cutleaf Nightshade</t>
  </si>
  <si>
    <t>N. America - Ontario to Manitoba, Kansas and New Mexico. Naturalized in Britain in Norfolk[17].</t>
  </si>
  <si>
    <t>Annual</t>
  </si>
  <si>
    <t>Dry plains, open woods, roadsides etc[43].</t>
  </si>
  <si>
    <t>Succeeds in most soils in a sunny position[1].
This species is said to be a good companion for watermelons, it has been planted with them in order to make the watermelons more prolific and ripen earlier[257]. An infusion of the plant has been sprayed on the watermelons in order to make them more prolific and ripen earlier[257].</t>
  </si>
  <si>
    <t>Fruit - raw or cooked[46, 105, 161]. Used in times of food shortage[257]. Eaten as a fruit or vegetable, the fruit can also be dried, ground into a powder and used with cereals for making bread etc[61]. The ripe fruit can be boiled, mashed and mixed with ground chilli and salt then used as a condiment with mush or bread[257].</t>
  </si>
  <si>
    <t>A decoction of the berries has been used in the treatment of stomach aches and for children with diarrhoea[257].</t>
  </si>
  <si>
    <t>United States(Blackfoot)</t>
  </si>
  <si>
    <t>Although no specific mention of toxicity has been seen for this species, it belongs to a genus where many if not all the members have poisonous leaves and sometimes also the unripe fruits.</t>
  </si>
  <si>
    <t>Polygonaceae</t>
  </si>
  <si>
    <t>Rumex nepalensis</t>
  </si>
  <si>
    <t>S. W. Europe to E. Asia.</t>
  </si>
  <si>
    <t>Cultivated areas and grazed ground, 1200 - 4300 metres from Afghanistan to S.W. China[51].</t>
  </si>
  <si>
    <t>5 - 6</t>
  </si>
  <si>
    <t>We have very little information on this species and do not know if it will be hardy in Britain, though judging by its native range it should succeed outdoors in most parts of this country. The following notes are based on the general needs of the genus.
Succeeds in most soils but prefers a deep fertile moderately heavy soil that is humus-rich, moisture-retentive but well-drained and a position in full-sun or part shade[200].</t>
  </si>
  <si>
    <t>The root contains 5 - 13% tannin[272].
Although no specific mention has been made for this species, dark green to brown and dark grey dyes can be obtained from the roots of many species in this genus, They do not need a mordant[168].</t>
  </si>
  <si>
    <t>Tender young leaves and shoots - cooked as a vegetable[272].
Root - a rhubarb substitute[177]. We are not sure if this report refers to the medicinal or edible uses of rhubarb[K].</t>
  </si>
  <si>
    <t>The root is purgative[240, 272]. It is used as a substitute for rhubarb (Rheum spp.)[240]. A strong decoction of the root is applied to dislocated bones[272]. A paste of the root is applied to swollen gums[272].
The leaves are used in the treatment of colic[240]. The juice of the leaves is applied externally to relieve headaches[272].
A decoction of the plant is used to wash the body in order to alleviate body pain[272].</t>
  </si>
  <si>
    <t>China; India; Lesotho; Malagasy; South Africa(Transvaal)</t>
  </si>
  <si>
    <t>Plants can contain quite high levels of oxalic acid, which is what gives the leaves of many members of this genus an acid-lemon flavour. Perfectly alright in small quantities, the leaves should not be eaten in large amounts since the oxalic acid can lock-up other nutrients in the food, especially calcium, thus causing mineral deficiencies. The oxalic acid content will be reduced if the plant is cooked. People with a tendency to rheumatism, arthritis, gout, kidney stones or hyperacidity should take especial caution if including this plant in their diet since it can aggravate their condition[238].</t>
  </si>
  <si>
    <t>Labiatae</t>
  </si>
  <si>
    <t>Leonurus macranthus</t>
  </si>
  <si>
    <t>L. japonicum. Miq.</t>
  </si>
  <si>
    <t>E. Asia - China, Japan, Korea, Manchuria.</t>
  </si>
  <si>
    <t>Grassy places and thickets in hills all over Japan[58]. Grows in shady places in Kiangnan, China[178]. Grassy slopes and thickets to 400 metres in Hebei, Jilin and Liaoning[266].</t>
  </si>
  <si>
    <t>7 - 9</t>
  </si>
  <si>
    <t>9 - 10</t>
  </si>
  <si>
    <t>We have almost no information on this species and do not know if it will be hardy in this country, though judging by its native range it should succeed outdoors in most parts of the country. The following notes are based on the general needs of the genus.
Succeeds in most soils[200]. Prefers a poor soil[108].</t>
  </si>
  <si>
    <t>Shoots - cooked[178].</t>
  </si>
  <si>
    <t>The plant is a blood tonic and is used in the treatment of women's complaints, especially post-partum difficulties[178].</t>
  </si>
  <si>
    <t>China; Tibet</t>
  </si>
  <si>
    <t>Pinaceae</t>
  </si>
  <si>
    <t>Pinus edulis</t>
  </si>
  <si>
    <t>Rocky Mountain Pi�on</t>
  </si>
  <si>
    <t>P. cembroides. (Engelm.)Voss.</t>
  </si>
  <si>
    <t>South-western N. America - Rocky Mountains.</t>
  </si>
  <si>
    <t>Eastern foothills of the outer reaches of the Rockies on arid mesas in pure stands or with junipers[120].</t>
  </si>
  <si>
    <t>S</t>
  </si>
  <si>
    <t>Seed - 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t>
  </si>
  <si>
    <t>Thrives in a light well-drained sandy or gravelly loam[1, 11]. Dislikes poorly drained moorland soils[1]. Established plants tolerate drought[200]. Succeeds in a hot dry position[200]. Prefers an acid soil in full sun[160].
A very hardy species, tolerating temperatures down to about -35�c when it is fully dormant[160].
A slow-growing but long-lived tree in the wild[185, 229], it takes about 25 years from seed before it produces seed[117]. It then produces good crops every 3 - 4 years[229]. The cones open and shed their seed whilst still attached to the tree[226]. Trees take about 250 - 350 years to reach full maturity[181].
This species is considered by some botanists to be no more than a form of P. cembroides, its main difference from that species is that it has leaves in bundles of two whereas P. cembroides usually has bundles of three[200].
Plants are strongly outbreeding, self-fertilized seed usually grows poorly[200]. They hybridize freely with other members of this genus[200].
Leaf secretions inhibit the germination of seeds, thereby reducing the amount of plants that can grow below the tree[18].
Plants in this genus are notably susceptible to honey fungus[200].</t>
  </si>
  <si>
    <t>AN</t>
  </si>
  <si>
    <t>A tan or green dye is obtained from the needles[168].
The needles contain a substance called terpene, this is released when rain washes over the needles and it has a negative effect on the germination of some plants, including wheat[201].
This species yields a resin, but it is not commercially important.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gum (this almost certainly means the resin[K]) is used in waterproofing baskets, canoes etc, for repairing pottery vessels and in making turquoise mosaic[216, 257]. It has also been used as a red paint on jars and bowls[257]. For waterproofing containers, the gum was melted and poured inside the container. The container was then turned round to ensure the gum came into contact with all parts of the inside. More gum would then be applied to the outside[257].
The resin has been used as a glue for fixing turquoise in jewellery[257].
The gum has been used, with sumac leaves (Rhus spp) and yellow ochre to make a black dye and ink[257]. The sumac leaves are boiled until there is a strong mixture. Whilst the sumac was boiling, the ochre was powdered and roasted. The gum was then added to the ochre and the whole roasted again. As the roasting proceeded, the gum melted and finally the mixture was reduced to a black powder. This was then cooled and thrown into the sumac mixture, forming a rich blue-black fluid that was essentially an ink[257].
Wood - light, soft, not strong, brittle. Used for fuel, fencing etc[61, 82]. A charcoal made from the wood is used in smelting[82]. The wood makes a good fuel, burning with few sparks being thrown out[257].</t>
  </si>
  <si>
    <t>The turpentine obtained from the resin of all pine trees is antiseptic, diuretic, rubefacient and vermifuge[4]. It is a valuable remedy in the treatment of kidney, bladder and rheumatic affections, and also in diseases of the mucous membranes and the treatment of respiratory complaints[4]. Externally it is used in the form of liniment plasters and poultices on cuts, boils, burns and various skin problems[4, 257]. The heated pitch has been applied to the face to remove facial hair[257].
The gum is used as a plaster on cuts and sores[216].
An infusion of the leaves has been used as an emetic to cleanse the stomach[257]. The leaves have been chewed in the treatment of venereal diseases[257]. The leaves have been burnt and the smoke inhaled as a treatment for colds[257].
The inner bark is expectorant[257].</t>
  </si>
  <si>
    <t>United States; United States(Amerindian); United States(Nm)</t>
  </si>
  <si>
    <t>The wood, sawdust and resins from various species of pine can cause dermatitis in sensitive people[222].</t>
  </si>
  <si>
    <t>Cruciferae</t>
  </si>
  <si>
    <t>Coronopus squamatus</t>
  </si>
  <si>
    <t>Crowfoot</t>
  </si>
  <si>
    <t>C. procumbens.  C. ruellii.  Cochlearia coronopus.  Senebiera coronopus.</t>
  </si>
  <si>
    <t>Throughout Europe, including Britain, to the Mediterranean.</t>
  </si>
  <si>
    <t>Sands, mainly maritime, gravels and fields[74]. Plants are found especially on trampled ground such as by gateways[17].</t>
  </si>
  <si>
    <t>6 - 9</t>
  </si>
  <si>
    <t>8 - 10</t>
  </si>
  <si>
    <t>See the plants native habitat for ideas on its cultivation needs.</t>
  </si>
  <si>
    <t>Leaves - raw or cooked[74, 105]. Nauseously acrid and foetid, requiring much boiling to render them edible[177]. 
Root - cooked[74].</t>
  </si>
  <si>
    <t>Britain; Spain</t>
  </si>
  <si>
    <t>Ericaceae</t>
  </si>
  <si>
    <t>Oxydendrum arboreum</t>
  </si>
  <si>
    <t>Sorrel Tree</t>
  </si>
  <si>
    <t>South-eastern N. America - Pennsylvania to Florida, west to Louisiana and Ohio.</t>
  </si>
  <si>
    <t>Well-drained gravelly soils on ridges rising above the banks of streams[82].</t>
  </si>
  <si>
    <t>Seed - Surface sow the seed[113] in a shady place in a greenhouse either as soon as it is ripe in the autumn[200] or in late winter[78]. Germination is variable[78]. Put outside in a shady position as soon as it germinates and overwinter in a frame[78]. When they are large enough to handle, prick the seedlings out into individual pots and grow them on for at least their first winter. Plant them out into their permanent positions in late spring or early summer, after the last expected frosts. The seedlings are susceptible to damping off and so should be kept well-ventilated and should not be over-watered.
Cuttings of half-ripe wood, July/August in a frame[200].
Layering.</t>
  </si>
  <si>
    <t>Requires a moist well-drained lime-free soil[200]. Prefers a pH in the range of 4 to 6[200]. Succeeds in light dappled shade or in full sun[200], it appreciates the protection of other tall shrubs and trees[1, 200].
A very ornamental plant[1], it is rather slow growing, especially when growing at the limits of its hardiness[200].
Plants can flower in 4 - 5 years from seed. The flowers are sweetly scented[245].
Transplant with care, plants may take some time to re-establish themselves[200].
The flowers are very attractive to bees[49, 229].</t>
  </si>
  <si>
    <t>A</t>
  </si>
  <si>
    <t>Wood - heavy, hard, attractive, very close grained. It weighs 46lb per cubic foot and is sometimes used for panelling, tool handles, bearings etc[82, 229, 235].</t>
  </si>
  <si>
    <t>Leaves - raw[11, 105, 161]. A pleasant acid flavour[82]. They allay thirst[61].</t>
  </si>
  <si>
    <t>The leaves are cardiac, diuretic, refrigerant and tonic[61, 82]. A tea made from the leaves has been used in the treatment of asthma, diarrhoea, indigestion and to check excessive menstrual bleeding[222, 257]. It is diuretic and is a folk remedy for treating fevers, kidney and bladder ailments[82, 222].
The bark has been chewed in the treatment of mouth ulcers[222, 257].</t>
  </si>
  <si>
    <t>United States; United States(Amerindian)</t>
  </si>
  <si>
    <t>Vitaceae</t>
  </si>
  <si>
    <t>Vitis cordifolia</t>
  </si>
  <si>
    <t>Frost Grape</t>
  </si>
  <si>
    <t>V. vulpina. pro parte.</t>
  </si>
  <si>
    <t>Southern and Eastern N. America - New York to Florida. Locally naturalized in Europe[50].</t>
  </si>
  <si>
    <t>Climber</t>
  </si>
  <si>
    <t>River banks, bottom lands and rich thickets[43].</t>
  </si>
  <si>
    <t>Prefers a deep rich moist well-drained moderately fertile loam[1, 200]. Grows best in a calcareous soil[200], doing well when lime rubble is incorporated into the soil[245]. Succeeds in sun or partial shade though a warm sunny position is required for the fruit to ripen[200].
The young growth in spring can be damaged by late frosts.
A very vigorous plant[200], climbing by means of tendrils[182]. It grows particularly well into elm trees[18].
The flowers are sweetly scented[245].
Any pruning should be carried out in winter when the plants are dormant otherwise they bleed profusely[182, 200].
This species is often confused with V. vulpina[182].
Plants in this genus are notably susceptible to honey fungus[200].</t>
  </si>
  <si>
    <t>A yellow dye is obtained from the fresh or dried leaves[168].</t>
  </si>
  <si>
    <t>Fruit - raw, cooked or dried for winter use[1, 2, 161]. They are said to be unpalatable until they have been touched by frost[1, 11, 43, 182, 200]. A spicy flavour[177]. Quite tasty[219]. The  fruit is about 8 - 12mm in diameter[200] and is produced in fairly large bunches[235].
Leaves - cooked[55]. Young leaves are wrapped around other foods and then baked, they impart a pleasant flavour.
Young tendrils - raw or cooked[55, 85].
The twigs are a tea substitute[161].</t>
  </si>
  <si>
    <t>United States(Amerindian)</t>
  </si>
  <si>
    <t>Polygonum orientale</t>
  </si>
  <si>
    <t>Prince's Feather</t>
  </si>
  <si>
    <t>E. Asia - China to the Himalayas.</t>
  </si>
  <si>
    <t>Roadsides, near houses and wastelands, also commonly cultivated in gardens, from sea level to 3000 metres[266].</t>
  </si>
  <si>
    <t>9 - 11</t>
  </si>
  <si>
    <t>Succeeds in an ordinary garden soil[1] but prefers a moisture retentive not too fertile soil in sun or part shade[200]. Repays generous treatment[1].
Plants are not very hardy in Britain but can be grown as a half-hardy annual[1].
Plants seem to be immune to the predations of rabbits[233].</t>
  </si>
  <si>
    <t>The plant is a good tonic and vulnerary[240].
The flowers are said to thin the blood, remove obstructions and ease pain[218].
The leafy stems are used in the treatment of hernias[218].
A decoction of the ripe fruits is used in the treatment of hepatitis, sloughing ulcers, tympanites and cancer[218].
The seed is said to relieve flatulence, fevers and thirst, brighten the eyes and benefit the breath[178, 218].</t>
  </si>
  <si>
    <t>China; Indochina</t>
  </si>
  <si>
    <t>Although no specific mention has been made for this species, there have been reports that some members of this genus can cause photosensitivity in susceptible people.
Many species also contain oxalic acid (the distinctive lemony flavour of sorrel) - whilst not toxic this substance can bind up other minerals making them unavailable to the body and leading to mineral deficiency. Having said that, a number of common foods such as sorrel and rhubarb contain oxalic acid and the leaves of most members of this genus are nutritious and beneficial to eat in moderate quantities. Cooking the leaves will reduce their content of oxalic acid. People with a tendency to rheumatism, arthritis, gout, kidney stones or hyperacidity should take especial caution if including this plant in their diet since it can aggravate their condition[238].</t>
  </si>
  <si>
    <t>Lobularia maritima</t>
  </si>
  <si>
    <t>Sweet Alyssum</t>
  </si>
  <si>
    <t>Alyssum maritimum.  Clypeola maritima.</t>
  </si>
  <si>
    <t>Europe - Mediterranean. Naturalized in Britain.</t>
  </si>
  <si>
    <t>Dry sunny places in the Mediterranean[50]. Grows by the coast in Britain[17].</t>
  </si>
  <si>
    <t>4 - 10</t>
  </si>
  <si>
    <t>7 - 10</t>
  </si>
  <si>
    <t>Succeeds in an ordinary garden soil in a sunny position[200]. Succeeds in sandy soils[188]. Grows well on dry walls[1]. Tolerates maritime conditions[200].
Although a short-lived perennial, it soon loses its compact habit if grown for more than one year and so is usually grown as an annual plant in gardens[245].
A very ornamental plant, there are several named forms developed for their ornamental value. This species usually self-sows in the garden if growing in a good position[1]. A fast-growing plant[188], it makes a good edging to a plant bed[245]. The forms of this species with white flowers have the refreshing scent of new-mown hay - flowers of other colours having little or no scent[245].
A good bee and butterfly plant[17, 30].</t>
  </si>
  <si>
    <t>The young leaves, stems and flowers are sometimes used as a flavouring in salads and other dishes where pungency is required[183].</t>
  </si>
  <si>
    <t>The plant is commonly used in Spain as an antiscorbutic and diuretic[240]. It is also highly esteemed there as an astringent in the treatment of gonorrhoea[240].</t>
  </si>
  <si>
    <t>Spain</t>
  </si>
  <si>
    <t>Berberidaceae</t>
  </si>
  <si>
    <t>Mahonia trifoliolata</t>
  </si>
  <si>
    <t>Mexican Barberry</t>
  </si>
  <si>
    <t>Berberis ilicifolia.  B. roemeriana.  B. trifoliata.  B. trifoliolata.</t>
  </si>
  <si>
    <t>South-western N. America - Texas, Arizona,  Mexico.</t>
  </si>
  <si>
    <t>Dry calcareous soils[67]. Slopes and flats in grassland, shrubland, and sometimes open woodland at elevations of 0 - 2000 metres[270].</t>
  </si>
  <si>
    <t>4 - 5</t>
  </si>
  <si>
    <t>Unlike most members of the genus, this species requires a dry, perfectly drained position in full sun, a gritty slightly acid soil is best[200]. It does well in a hot, dry position[167]. Succeeds in a good garden soil[11].
The form in general cultivation in Britain (M. trifoliolata glauca. I.M.Johnst.) comes from the southern part of its range[67], it is only hardy on a sunny wall in this country or as a free-standing shrub in the very mildest areas[3, 11]. The young growth in spring can be damaged by late frosts.
A good bee plant[149].
Resistant to honey fungus[88].</t>
  </si>
  <si>
    <t>A yellow dye is obtained from the inner bark of the stem and roots[46, 61, 149, 181]. It is green according to another report[168].
An ink is made from the wood[46, 61].
Dark green, violet and dark blue-purple dyes are obtained from the fruit[168].
A green dye is obtained from the leaves[168].
Makes a good hedge[149].
The wood is a source of tannin[46].</t>
  </si>
  <si>
    <t>Fruit - raw or cooked[2, 3, 85]. An acid flavour but nice, especially when added to porridges or muesli[K]. A subtle tart flavour, it is pleasant to eat raw[183]. Unfortunately there is relatively little flesh and a lot of seeds[K]. The fruit is also used to make preserves[149, 183]. 
The roasted seed is a coffee substitute[149].</t>
  </si>
  <si>
    <t>Berberine, universally present in rhizomes of Mahonia species, has marked antibacterial effects[218] and is used as a bitter tonic[181, 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</si>
  <si>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Leguminosae</t>
  </si>
  <si>
    <t>Astragalus henryi</t>
  </si>
  <si>
    <t>E. Asia - China.</t>
  </si>
  <si>
    <t>Not known</t>
  </si>
  <si>
    <t>We have very little information on this species and do not know if it will be hardy in Britain, though judging by its native range it should succeed outdoors in many parts of this country.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</si>
  <si>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Young shoots. A sweetish taste[179].</t>
  </si>
  <si>
    <t>Many members of this genus contain toxic glycosides[65]. All species with edible seedpods can be distinguished by their fleshy round or oval seedpod that looks somewhat like a greengage[85]. A number of species can also accumulate toxic levels of selenium when grown in soils that are relatively rich in that element[65].</t>
  </si>
  <si>
    <t>Arctostaphylos tomentosa</t>
  </si>
  <si>
    <t>Downy Manzanita</t>
  </si>
  <si>
    <t>A. cordifolia.  A. vestita.  Arbutus tomentosa.</t>
  </si>
  <si>
    <t>South-western N. America - California.</t>
  </si>
  <si>
    <t>Sandy places[71] on the edge of Pinus radiata forests and on windy coastal bluffs below 150 metres[166].</t>
  </si>
  <si>
    <t>3 - 5</t>
  </si>
  <si>
    <t>Requires a deep moist well-drained light or medium lime-free loam[11, 166, 200] in sun or semi-shade but plants produce less fruit when they are grown in the shade[200]. Tolerates maritime exposure.
This species is not hardy in the colder areas of the country, it tolerates temperatures down to between -5 and -10�c[200].
Very closely related to A. columbiana but with a more southerly range[11].
Plants can regenerate after a forest fire from a mallee-like base[166].
Plants resent root disturbance and should be placed in their final positions as soon as possible[11, 134].</t>
  </si>
  <si>
    <t>A yellowish-brown dye is obtained from the leaves, it does not require a mordant[168].
The wood is used for making fine furniture[61].</t>
  </si>
  <si>
    <t>The dried leaves are used in the treatment of a variety of complaints[4]. These leaves should be harvested in early autumn, only green leaves being selected, and then dried in gentle heat[4]. A tea made from the dried leaves is strongly astringent, diuretic and an antiseptic for the urinary tract[4, 222]. It is much used for kidney and bladder complaints and inflammation of the urinary tract, but it should be used with caution[4, 21, 46, 172] because it contains arbutin which hydrolyzes into the toxic urinary antiseptic hydroquinone[222].
An infusion of the bark powder has been used in the treatment of lung haemorrhages[257].
A cider made from the fruit has been used as an appetizer to create appetite and treat stomach complaints[257]. Although the report does not specify, the cider was probably unfermented[K].</t>
  </si>
  <si>
    <t>United States(Indian)</t>
  </si>
  <si>
    <t>Chenopodiaceae</t>
  </si>
  <si>
    <t>Salsola kali</t>
  </si>
  <si>
    <t>Saltwort</t>
  </si>
  <si>
    <t>Coastal Europe, including Britain, from Scandanavia south and east to N. Africa, Asia and N. America</t>
  </si>
  <si>
    <t>Non-saline sandy beaches, avoiding acid soils. It is usually found on dry soils[17, 50].</t>
  </si>
  <si>
    <t>Requires a very sunny position in a light or medium well-drained soil. Tolerates maritime exposure. The plant is reported to tolerate an annual precipitation in the range of 26 to 97cm, an annual temperature in the range of 9.2 to 23.8�C and a pH of 7.0 to 7.9[269].
This species was seen growing in a sunny bed at Cambridge Botanical Gardens in 1987, we have also grown it on a number of occasions[K].
This species is listed as a serious weed in many countries of the world[269].</t>
  </si>
  <si>
    <t>The ashes of the burnt plant are used for making glass and soap[100]. At one time large quantities of the ashes were imported into Britain for this purpose, but nowadays a chemical process using salt is employed[4]. The ashes can also be used as a cleaner for fabrics[169].
As a low-water-use plant, germinating quickly on minimally disturbed soils, and relatively free of diseases and parasites, this has been suggested as a fuel source for arid lands[269]. Yields of around 3 tonnes per hectare of plant material have been achieved[269].</t>
  </si>
  <si>
    <t>The juice of the fresh plant is an excellent diuretic[4]. The seedpods can also be used[4].
Salsolin, one of the constituents of the plant, has been used to regulate the blood pressure. It is said to resemble papaverine in its effect on vasoconstriction and hydrastine in its effect on the smooth muscles of the uterus[269].
Reported to be cathartic, diuretic, emmenagogue, stimulant, and vermifuge, the plant is a folk remedy for dropsy and excrescences[269].</t>
  </si>
  <si>
    <t>Europe; United States</t>
  </si>
  <si>
    <t>The plant contains up to 5% oxalic acid, so it should only be used in moderation[269]. Oxalic acid can lock up certain of the nutrients in food and, if eaten in excess, can lead to nutritional deficiencies. It is, however, perfectly safe in small amounts and its acid taste adds a nice flavour to salads. Cooking the plant will reduce the quantity of oxalic acid. People with a tendency to rheumatism, arthritis, gout, kidney stones and hyperacidity should take especial caution if including this plant in their diet since it can aggravate their condition[238].</t>
  </si>
  <si>
    <t>Dioscoreaceae</t>
  </si>
  <si>
    <t>Dioscorea deltoidea</t>
  </si>
  <si>
    <t>Yam</t>
  </si>
  <si>
    <t>E. Asia - Himalayas from Kashmir and Punjab eastwards to Nepal and China.</t>
  </si>
  <si>
    <t>Forests and humus-rich soils, 1700 - 2800 metres in Kashmir[145]. Broad-leaved forests and scrub forests at elevations of 2000 - 3100 metres in western China[266].</t>
  </si>
  <si>
    <t>We have very little information on this species and do not know if it will be hardy in Britain. It is unlikely to succeed in any but the mildest areas. It is cultivated for its edible root in India[2].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</si>
  <si>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A soap is obtained from the tuber[145]. This soap is due to the presence of poisonous saponins in the root[240, K]. The soap is also used as a body wash to kill lice[145, 240].</t>
  </si>
  <si>
    <t>Tuber - cooked[2, 177]. A slightly bitter flavour, it is usually boiled with some wood ash in order to remove the bitterness[272]. Some caution is advised. See notes below on other uses of the root and above on toxicity.</t>
  </si>
  <si>
    <t>The juice of the root tuber istaken in the evening in the treatment of roundworm[272]. It is also used to alleviate constipation[272].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 The roots of this species contain an average of 4.8% diosgenin[240].</t>
  </si>
  <si>
    <t>India; Nepal</t>
  </si>
  <si>
    <t>Edible species of Dioscorea have opposite leaves whilst poisonous species have alternate leaves[174].</t>
  </si>
  <si>
    <t>Erophila verna</t>
  </si>
  <si>
    <t>Whitlow Grass</t>
  </si>
  <si>
    <t>Draba verna</t>
  </si>
  <si>
    <t>Most of Europe, including Britain, south to N. Africa and east to temperate Asia.</t>
  </si>
  <si>
    <t>Rocks, walls and dry places[17].</t>
  </si>
  <si>
    <t>3 - 6</t>
  </si>
  <si>
    <t>A native plant, we have no information on its cultivation needs but judging by its wild habitat it probably requires a light well-drained dry to moist soil and a sunny position[K].
A polymorphic species[17].</t>
  </si>
  <si>
    <t>Leaves - raw[115].</t>
  </si>
  <si>
    <t>The plant is astringent and vulnerary[240]. It is used as a treatment for whitlows[240].</t>
  </si>
  <si>
    <t>Hydrangeaceae</t>
  </si>
  <si>
    <t>Hydrangea aspera</t>
  </si>
  <si>
    <t>Scrub and forest in the mountains, 1200 - 2700 metres from Uttar Pradesh to S.W. China and Burma[51, 184]. Dense forests or thickets in valleys or on mountain slopes[266].</t>
  </si>
  <si>
    <t>Succeeds in most good soils, including chalk[184].This species is one of the most chalk-tolerant members of the genus[200]. Tolerates most soils[200], thriving in a well-drained loamy soil[1], but resenting dryness at the roots[11, 200]. Succeeds in full sun or semi-shade[200], but if it is grown in a low rainfall area then it requires shade at the hottest part of the day[11]. Does well on very acid soils with a pH around 4.5[200]. The colour of the flowers reflects the pH of the soil the plant is growing in, the flowers are pink in a neutral to alkaline soil and blue in an acid soil. Grows well in an open woodland garden[200]. Although fairly tolerant of soil type, this species is not very easy to grow well, it is best given a dryish soil, it resents winter wet[11].
Dormant plants are hardy to about -15�c[184]. They are somewhat tender when young, and the young growth of older plants is also susceptible to damage by late frosts[11].
Plants resent being pruned[202].
This species is notably susceptible to honey fungus[200].</t>
  </si>
  <si>
    <t>The leaves are used as a tea substitute[177, 183]. Some caution is advised, see the notes above on toxicity.</t>
  </si>
  <si>
    <t>India</t>
  </si>
  <si>
    <t>There is a report that the fresh plant contains the toxin hydrogen cyanide[243]. In small quantities, hydrogen cyanide has been shown to stimulate respiration and improve digestion, it is also claimed to be of benefit in the treatment of cancer. In excess, however, it can cause respiratory failure and even death.</t>
  </si>
  <si>
    <t>Pinus palustris</t>
  </si>
  <si>
    <t>Pitch Pine</t>
  </si>
  <si>
    <t>South-eastern N. America - Virginia to Florida and Texas.</t>
  </si>
  <si>
    <t>Poor acid soils that are low in organic matter on sandhills, flats and scrubland from sea level to 650 metres[229], but usually near the coast[235].</t>
  </si>
  <si>
    <t>3 - 4</t>
  </si>
  <si>
    <t>Thrives in a light well-drained sandy or gravelly loam[1, 11]. Dislikes poorly drained moorland soils[1]. Established plants tolerate drought[200].
This species grows in an area where the summers are long and hot and the winters are mild[229]. It is not very hardy in Britain[1], especially when young, and grows much smaller in this country than it does in the wild[200]. It dislikes temperatures falling below about -5�c[238]. There are, however, some trees that were 15 metres tall in south-eastern England in 1970[185]. Trees in the wild grow slowly, taking about 150 years to reach maximum size and living  200 - 300 years[229].
Young seedlings are very slow growing for their first few years and look more like a clump of grass than a tree. They do not begin to grow a stem for their first few years. It is believed that this is a form of protection from forest fires since the heat might pass over the small tree without killing it and leaving it without much competition[K].
Leaf secretions inhibit the germination of seeds, thereby reducing the amount of plants that can grow under the trees[18].
The cones are 15 - 25cm long, they open and shed their seed whilst still attached to the tree[82, 226].
Plants are strongly outbreeding, self-fertilized seed usually grows poorly[200]. They hybridize freely with other members of this genus[200].
Plants in this genus are notably susceptible to honey fungus[200].
This species is notably resistant to fusiform rust[229].</t>
  </si>
  <si>
    <t>A tan or green dye is obtained from the needles[168].
The needles contain a substance called terpene, this is released when rain washes over the needles and it has a negative effect on the germination of some plants, including wheat[201].
Carpets are woven from the leaves[4].
This species is exceedingly rich in resinous secretions and is a major source of resin and turpentine in America[64, 82, 200], but it is too tender in Britain for it to be used here.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perfumery, medicinal etc[4, 238]. Rosin is the substance left after turpentine is removed. This is used by violinists on their bows and also in making sealing wax, varnish etc[4]. Pitch can also be obtained from the resin and is used for waterproofing, as a wood preservative etc.
Wood - heavy,  very hard, tough, strong, coarse grained, durable[61, 82, 171]. It weighs 44lb per cubic foot[235]. It is largely used for construction, pulp, interiors of buildings, masts, fencing, fuel, flooring, charcoal[61, 82, 171].</t>
  </si>
  <si>
    <t>A vanillin flavouring is obtained as a by-product of other resins that are released from the pulpwood[200].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</si>
  <si>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turpentine was formerly used in the treatment of colic, chronic diarrhoea, worms, to arrest bleeding from tooth sockets and as a rubefacient[222].</t>
  </si>
  <si>
    <t>India; Japan; United States; United States(Appalachia)</t>
  </si>
  <si>
    <t>Campanulaceae</t>
  </si>
  <si>
    <t>Campanula rotundifolia</t>
  </si>
  <si>
    <t>Harebell</t>
  </si>
  <si>
    <t>Northern Temperate regions of the world, including Britain, to latitude 70� N.</t>
  </si>
  <si>
    <t>Dry grassy places and on fixed dunes, often in poor shallow soils throughout most of Britain[17].</t>
  </si>
  <si>
    <t>A very easily grown plant, it succeeds in most fertile well-drained soils[233, 271], though it prefers a moist but well-drained rich sandy loam and a neutral or alkaline soil in sun or partial shade[1, 200]. Succeeds in poor soils[17]. This species can be naturalized in finer turfs, on grassy banks and in chalk downland and heath associations[200].
Plants are hardy to at least -15�c[200].
A very variable species in the wild[271].
When established, plants can spread fairly freely and also self-sow, though they are quite easily contained by hoeing[271].
The species in this genus do not often hybridize and so seed can generally be relied upon to come true[221]. The plants are self-fertile[221].
Members of this genus are rarely if ever troubled by browsing deer or rabbits[233].
A very ornamental plant, there are some named varieties[200].</t>
  </si>
  <si>
    <t>NB</t>
  </si>
  <si>
    <t>Leaves - raw or cooked[K].</t>
  </si>
  <si>
    <t>The root has been chewed in the treatment of heart and lung problems[257]. An infusion of the roots has been used as ear drops for a sore ear[257].
A decoction of the plant has been drunk or used as a wash in the treatment of sore eyes[257].</t>
  </si>
  <si>
    <t>Belgium; Britain; United States</t>
  </si>
  <si>
    <t>Prunus laurocerasus</t>
  </si>
  <si>
    <t>Cherry Laurel</t>
  </si>
  <si>
    <t>Laurocerasus officinalis.  Padus laurocerasus.</t>
  </si>
  <si>
    <t>E. Europe to W. Asia. More or less naturalized in Britain[17].</t>
  </si>
  <si>
    <t>Woods in Britain[17].</t>
  </si>
  <si>
    <t>4 - 6</t>
  </si>
  <si>
    <t>Requires a well-drained moisture retentive soil[1, 11]. Grows well in heavy clay soils. Thrives in a loamy soil, doing well on limestone[11]. Prefers some chalk in the soil but it is apt to become chlorotic if too much is present, growing badly on shallow chalk[98, 200]. Extremely tolerant of shade, it succeeds in the dense shade of trees with almost no direct light and in their drip line[197, 200], though it fruits better in a more sunny position[200].
A very ornamental plant, there are many named varieties[200]. The cultivar 'Otto Luyken' is a low growing narrow-leafed form that flowers in spring and autumn.
The tiny flowers are powerfully fragrant[245] but have a rather offensive odour[182]. This is a matter of opinion, some people find the smell sweet and delightful[K].
A greedy plant, inhibiting the growth of nearby plants[11], it should be introduced with care since it often self-sows in woodlands and can prevent the successful regeneration of native trees by shading out the seedlings[208].
Most members of this genus are shallow-rooted and will produce suckers if the roots are damaged[238].
The flowers attract butterflies and moths[30].
This species is notably resistant to honey fungus[88, 200]. Subject to bacterial canker which can kill large branches[124]. 
Trim (preferably with secateurs) in spring or late summer[200]. Old plants can be cut back hard into the old wood in spring and will soon recover[200].</t>
  </si>
  <si>
    <t>FSN</t>
  </si>
  <si>
    <t>W</t>
  </si>
  <si>
    <t>Very tolerant of trimming, this plant makes an excellent hedge especially in shady areas[11, 29, 200].
Some forms of this plant, notably 'Cherry Brandy', 'Otto Luyken', 'Zabelina' and 'Schipkaensis' are low-growing and make very good ground cover plants for sun or shade[182, 197].
Water distilled from the leaves is used in perfumery[4]. The bruised leaves, when rubbed within any container, will remove strong odours such as garlic or cloves so long as any grease has first been fully cleaned off[4].
A green dye can be obtained from the leaves[168].
A dark grey to green dye can be obtained from the fruit[168].
Wood - pinkish grey. Used in turnery and lathe work[74].</t>
  </si>
  <si>
    <t>The fresh leaves are antispasmodic, narcotic and sedative[4, 7]. They are of value in the treatment of coughs, whooping cough, asthma, dyspepsia and indigestion[4, 238]. Externally, a cold infusion of the leaves is used as a wash for eye infections[238]. There are different opinions as to the best time to harvest the leaves, but they should only be used fresh because the active principles are destroyed if the leaves are dried[4].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</si>
  <si>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Chile; France; Germany; Spain; Turkey; United States; United States(Pa)</t>
  </si>
  <si>
    <t>All parts of the plant contain hydrogen cyanide, a poison that gives almonds their characteristic flavour. This toxin is found mainly in the leaves and seed and is readily detected by its bitter taste. It is usually present in too small a quantity to do any harm but any very bitter seed or fruit should not be eaten. In small quantities, hydrogen cyanide has been shown to stimulate respiration and improve digestion, it is also claimed to be of benefit in the treatment of cancer. In excess, however, it can cause respiratory failure and even death.</t>
  </si>
  <si>
    <t>Salvia carduacea</t>
  </si>
  <si>
    <t>Thistle Sage</t>
  </si>
  <si>
    <t>Sandy and gravelly places below 1350 metres[71]. Open grassy places[260].</t>
  </si>
  <si>
    <t>Requires a very well-drained light sandy soil in a sunny position[200]. Prefers a rich soil[1]. Plants can be killed by excessive winter wet[200].
This species is not very cold-hardy in Britain, tolerating short periods when temperatures fall to about -3�c[260]. An autumn-germination plant in the wild, it might succeed outdoors in the milder areas of the country but is usually either grown as a spring-sown annual in Britain or grown in an alpine greenhouse[1, 200].
Members of this genus are rarely if ever troubled by browsing deer[233].</t>
  </si>
  <si>
    <t>Nicandra physaloides</t>
  </si>
  <si>
    <t>Shoo Fly</t>
  </si>
  <si>
    <t>S. America - Peru. Introduced and casual in Britain.</t>
  </si>
  <si>
    <t>Naturalized in waste places and near dwellings in much of N. America[204].</t>
  </si>
  <si>
    <t>Succeeds in ordinary garden soil[1], but prefers a rich well-drained soil in a sunny position[200].
Plants withstand poor weather conditions well and do not usually require staking[200].
Plants are fast-growing[188] and often self-sow freely[200].
Individual flowers only live for one day, but the plant produces a succession of flowers from summer to early autumn[188].</t>
  </si>
  <si>
    <t>The plant is thought to repel flies[188].</t>
  </si>
  <si>
    <t>Fruit[177]. No more details are given. The fruit is a berry about 15mm in diameter[200].
Young leaves - boiled[177]. Some caution is advised, see the notes above on toxicity.</t>
  </si>
  <si>
    <t>The plant is diuretic[240]. There is no evidence to suggest that the plant is purgative, though an alkaloid with mydriatic action is present[240].
The seeds are used in Tibetan medicine, they are said to have an acrid taste and a cooling, very poisonous potency[241]. Analgesic, anthelmintic, antibacterial, anti-inflammatory and febrifuge, regular use increases bodily vigour[241]. They are used in the treatment of contagious disorders, toothache, intestinal pain from worms and impotence[241]. A decoction of the seeds is used in the treatment of fevers[272].</t>
  </si>
  <si>
    <t>Malagasy; United States</t>
  </si>
  <si>
    <t>Although no mention of toxicity has been seen for this species, it belongs to a family that contains many species of poisonous plants so some caution is advised. It is normally the leaves and the unripe fruits that are most likely to be suspect, this family also includes many food plants such as potatoes, tomatoes, peppers etc.</t>
  </si>
  <si>
    <t>Hymenopappus lugens</t>
  </si>
  <si>
    <t>H. filifolius lugens. (Greene.)Jeps.</t>
  </si>
  <si>
    <t>Western N. America - Washington to California.</t>
  </si>
  <si>
    <t>Dry, often sandy or gravelly places in foothills and plains[60].</t>
  </si>
  <si>
    <t>This species is seen as no more than a part of the very polymorphic species H. filifolius Hook. by most authorities[60].
216097</t>
  </si>
  <si>
    <t>Root - chewed by the Indians[61, 177]. Used as a chewing gum[161].</t>
  </si>
  <si>
    <t>Emetic, odontalgic[61].</t>
  </si>
  <si>
    <t>Mexico; United States</t>
  </si>
  <si>
    <t>Rosa centifolia</t>
  </si>
  <si>
    <t>Provence Rose</t>
  </si>
  <si>
    <t>R. gallica centifolia.  R. provincialis. non J.Herrm.</t>
  </si>
  <si>
    <t>A garden hybrid of uncertain origin.</t>
  </si>
  <si>
    <t>Not known in a truly wild situation.</t>
  </si>
  <si>
    <t>6 - 7</t>
  </si>
  <si>
    <t>8 - 11</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</si>
  <si>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</si>
  <si>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position[200]. Grows well in heavy clay soils. Dislikes water-logged soils[200].
A very ornamental plant[1], there are many named forms developed for their ornamental value[245]. The flowers are fragrant[245]. The Provence rose is often cultivated for its essential oil in southern France and Morocco[4, 61]. It is closely related to R. damascena and R. gallica[11].
Grows well with alliums, parsley, mignonette and lupins[18, 20]. Garlic planted nearby can help protect the plant from disease and insect predation[18, 20]. Grows badly with boxwood[18].
Plants produce a few suckers[200].
Hybridizes freely with other members of this genus[80].
Plants in this genus are notably susceptible to honey fungus[200].</t>
  </si>
  <si>
    <t>An essential oil is obtained from the flowers, it is used in perfumery[57, 61, 171].
The dried petals are used in pot-pourri[4].</t>
  </si>
  <si>
    <t>Fruit - raw or cooked. A pulpy flesh[11]. It is best after it has been softened and sweetened by frost.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
The blossoms are used for scenting tea[2, 46, 177, 183].
The petals are preserved in sugar and used as a delicacy[183]. They can also be added to fruit pies as a flavouring[183].</t>
  </si>
  <si>
    <t>The root is astringent[240].
The petals are laxative[240]. A syrup made from the petals is used to treat constipation in infants[240].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essential oil is used in aromatherapy. Its keyword is 'Cleansing'[210].</t>
  </si>
  <si>
    <t>Britain; Europe; France; Germany; India; Iraq; Italy; Kurdistan; Mexico; Turkey</t>
  </si>
  <si>
    <t>There is a layer of hairs around the seeds just beneath the flesh of the fruit. These hairs can cause irritation to the mouth and digestive tract if ingested.</t>
  </si>
  <si>
    <t>Umbelliferae</t>
  </si>
  <si>
    <t>Peucedanum ostruthium</t>
  </si>
  <si>
    <t>Masterwort</t>
  </si>
  <si>
    <t>Imperatoria ostruthium. L.</t>
  </si>
  <si>
    <t>S. Europe. Naturalized in Britain.</t>
  </si>
  <si>
    <t>Woodland, damp fields, river banks and mountain meadows[17, 50].</t>
  </si>
  <si>
    <t>6 - 8</t>
  </si>
  <si>
    <t>An easily grown plant, it succeeds in any moisture-retentive soil in a sunny position[200]. Dislikes shade. This report contradicts the report that this plant grows wild in woodlands.
Masterwort was at one time cultivated as a pot herb and for medicinal purposes, though it has now fallen into virtual disuse[4, 200].
Suitable for group plantings in the wild garden[200].</t>
  </si>
  <si>
    <t>Leaves - cooked[2, 115, 177]. Used as a potherb or as a flavouring[61, 183].
The aromatic roots can be used as a flavouring[183]. They are said to taste hotter than pepper[4]. A particularly popular drink is made from the fermented roots[7].</t>
  </si>
  <si>
    <t>Masterwort is little used in modern herbalism, but it may well be a herb that bears further investigation[254]. It was held in high regard in the Middle Ages where it was especially valued for its ability to resolve all flatulence in the body and stimulate the flow of urine and menstruation[254]. It was also used in treating rheumatic conditions, shortness of breath, kidney and bladder stones, water retention and wounds[254].
The root is antispasmodic, aromatic, bitter, strongly carminative, diaphoretic, digestive, diuretic, emmenagogue, expectorant, febrifuge, stimulant and stomachic[4, 7, 9, 21, 254]. It is of use in the treatment of asthma, dyspepsia and menstrual complaints[4], an infusion helps to relieve migraine[7]. The root is gathered in the spring or autumn and dried for later use[7, 9].
An essential oil from the plant has a euphoric and odontalgic effect[7]. Used externally, it relieves skin irritation[7].
When used externally, the plant or the extracted essential oil can cause an allergic reaction to sunlight[254].
A homeopathic remedy is made from the roots[9]. No details of its applications are given[K].</t>
  </si>
  <si>
    <t>Belgium; Eurasia; Europe; Spain; Turkey</t>
  </si>
  <si>
    <t>Skin contact with the sap of this plant is said to cause photo-sensitivity and/or dermatitis in some people[65, 218]. It is also said to contain the alleged 'psychotroph' myristicine[218].</t>
  </si>
  <si>
    <t>Gentianaceae</t>
  </si>
  <si>
    <t>Gentiana lutea</t>
  </si>
  <si>
    <t>Yellow Gentian</t>
  </si>
  <si>
    <t>C. and S. Europe.</t>
  </si>
  <si>
    <t>Grassy alpine and sub-alpine pastures, usually on calcareous soils[9, 50].</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</si>
  <si>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any good garden soil so long as it is deep enough to accommodate its roots[187, 239], though it prefers alkaline conditions[238]. It prefers full sun but succeeds in partial shade[111]. A slow-growing plant, it takes many years to reach its full stature[239].
A moisture loving plant, growing well by water, it prefers to grow with full exposure to the sun but with plenty of underground moisture in the summer and it grows better in the north and west of Britain[1].
Plants are very deep-rooted and are intolerant of root disturbance[4, 200]. They are very long lived, to 50 years or more[9].
A very ornamental plant[1], it takes about 3 years to reach flowering size from seed[4].
Cultivated as a medicinal plant in Europe[4, 57].</t>
  </si>
  <si>
    <t>The root is sometimes used in the manufacture of gentian bitters[183]. The root contains sugar and mucilage[2] (this is probably a reference to its medicinal properties).
The root was occasionally used as a flavouring in beer before the use of hops (Humulus lupulus) became widespread[4].</t>
  </si>
  <si>
    <t>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and stomachic[4, 7, 9, 14, 21, 165]. It is taken internally in the treatment of liver complaints, indigestion, gastric infections and anorexia[238]. It should not be prescribed for patients with gastric or duodenal ulcers[238]. The root, which can be as thick as a person's arm and has few branches[239], is harvested in the autumn and dried for later use[4]. It is quite likely that the roots of plants that have not flowered are the richest in medicinal properties[4].</t>
  </si>
  <si>
    <t>Europe; India; Spain; Turkey</t>
  </si>
  <si>
    <t>Echinops spinosissimus</t>
  </si>
  <si>
    <t>E. viscosus.</t>
  </si>
  <si>
    <t>Europe - Mediterranean.</t>
  </si>
  <si>
    <t>Fields and rocky places[89].</t>
  </si>
  <si>
    <t>Succeeds in a sunny position in any well drained soil of low or medium fertility[175, 200]. Established plants are drought tolerant[190].</t>
  </si>
  <si>
    <t>Yields a gum that is used for chewing[46, 61, 177].</t>
  </si>
  <si>
    <t>Greece</t>
  </si>
  <si>
    <t>Tagetes minuta</t>
  </si>
  <si>
    <t>Muster-John-Henry</t>
  </si>
  <si>
    <t>T. glandulifera.  T. glandulosa.</t>
  </si>
  <si>
    <t>S. America. Naturalized in S. Europe[50].</t>
  </si>
  <si>
    <t>Waste places and cultivated ground in S. Europe[50].</t>
  </si>
  <si>
    <t>4 - 11</t>
  </si>
  <si>
    <t>Requires a well-drained moderately fertile soil in a sunny position[200]. Grows well in heavy clay soils and in sandy soils[188].
Plants are not very resistant to frosts and need to be grown as half hardy annuals. They also need a long growing season, usually flowering too late in the autumn to set seed in Britain[K].
Removing dead flowers before the seed is formed will extend the flowering season[188].
A very good companion plant, see 'Other Uses' below for more details[238].
Plants are prone to slugs, snails and botrytis[188].</t>
  </si>
  <si>
    <t>This plant is widely used in companion planting schemes[238]. Secretions from the roots of growing plants have an insecticidal effect on the soil, effective against nematodes and to some extent against keeled slugs. These secretions are produced about 3 - 4 months after sowing[200]. These root secretions also have a herbicidal effect, inhibiting the growth of certain plants growing nearby. It has been found effective against perennial weeds such as Ranunculus ficaria (Celandine), Aegopodium podagraria Ground elder), Glechoma hederacea (Ground ivy), Agropyron repens (Couch grass) and Convolvulus arvensis (Field bindweed)[200, 238].
An essential oil distilled from the leaves and flowering stems, harvested when the plant is forming seeds, is used as an insect repellent[46, 61]. It is also used in perfumery[238].
Dried plants can be hung indoors as an insect repellent[238].</t>
  </si>
  <si>
    <t>The dried leaves are used as an aromatic seasoning for soups and vegetables[183]. They give an apple-like flavour[238].
An essential oil obtained from the distilled plant, harvested when in flower, is used as a flavouring in ice cream, baked goods, soft drinks etc[183, 238].</t>
  </si>
  <si>
    <t>The whole plant is anthelmintic, antispasmodic, aromatic, diaphoretic, diuretic, purgative and stomachic[61, 238]. It is used internally in the treatment of gastritis, indigestion and internal worms[238]. Externally, it is used to treat haemorrhoids and skin infections[238]. The plant is harvested when in flower and dried for later use[238].</t>
  </si>
  <si>
    <t>Africa; Argentina; Brazil; Europe; La; Lesotho; Peru; Southafrica; Spain</t>
  </si>
  <si>
    <t>This species has an irritant sap that can cause dermatitis in sensitive people[238].</t>
  </si>
  <si>
    <t>Centaurea nigra</t>
  </si>
  <si>
    <t>Black Knapweed</t>
  </si>
  <si>
    <t>Western Europe, including Britain, from Spain to Norway, east to Germany and Switzerland.</t>
  </si>
  <si>
    <t>Grassland, waysides, cliffs etc to 600 metres[17].</t>
  </si>
  <si>
    <t>Succeeds in ordinary garden soil[1, 200]. Prefers a well-drained fertile soil and a sunny position[200]. Tolerates dry, low fertility and alkaline soils[200]. Established plants are tolerant of considerable neglect, thriving and even self-sowing in dense weed growth[K].
Members of this genus are rarely if ever troubled by browsing deer[233].</t>
  </si>
  <si>
    <t>Flower petals - raw. Added to salads[183].</t>
  </si>
  <si>
    <t>The roots and seeds are diaphoretic, diuretic, tonic and vulnerary[4, 61]. The plant once had a very high reputation as a healer of wounds[4].</t>
  </si>
  <si>
    <t>Britain(Wales); France; Hindu; Netherlands; United States</t>
  </si>
  <si>
    <t>Carum carvi</t>
  </si>
  <si>
    <t>Caraway</t>
  </si>
  <si>
    <t>Apium carvi.</t>
  </si>
  <si>
    <t>Europe. Rarely naturalized in Britain. Perhaps native in S.E. England[17].</t>
  </si>
  <si>
    <t>Biennial</t>
  </si>
  <si>
    <t>Moist meadows, arable land and waste places from lowland to mountain elevations[9, 165, 244].</t>
  </si>
  <si>
    <t>Succeeds in ordinary garden soil as long as it is not too wet in winter[1]. Prefers a moist soil in full sun or partial shade[4, 200]. Tolerates a pH in the range 4.8 to 7.6.
Caraway is a well-known herb that has been cultivated for its culinary and medicinal uses since ancient times[244]. It is frequently cultivated in the modern herb garden and sometimes also commercially[4, 46], there are some named varieties[183]. Plants growing in more northerly latitudes and also in full sun are richer in essential oils and therefore more aromatic[4, 245].
Plants strongly resent root disturbance[200]. They often self-sow freely when in a suitable location[244].
This species is deep rooted[201] and is a good plant for breaking up the sub-soil on heavy, wet land[18, 20]. It dislikes growing near fennel or wormwood[14, 20] but is a good companion for most plants, especially those that are shallow-rooted[201]. The flowers attract parasitic wasps to the garden, these prey on aphids and so help to reduce populations of insect pests[238].</t>
  </si>
  <si>
    <t>An essential oil from the seed is used in perfumery, for scenting soap, as a parasiticide etc[7, 46, 74, 171]. Twenty-five kilos of seed yield about 1 kilo of essential oil[4]. The essential oil yield of the seed from plants cultivated in Poland is up to 10.33%[240].</t>
  </si>
  <si>
    <t>Caraway has a long history of use as a household remedy especially in the treatment of digestive complaints where its antispasmodic action soothes the digestive tract and its carminative action relieves bloating caused by wind and improves the appetite[4, 238, 254]. It is often added to laxative medicines to prevent griping[238].
The seed is antiseptic, antispasmodic, aromatic, carminative, digestive, emmenagogue, expectorant, galactogogue and stimulant[4, 7, 9, 21, 46, 165, 222, 240]. It can be chewed raw for the almost immediate relief of indigestion and can also be made into infusions[238]. The seed is also used in the treatment of bronchitis and are an ingredient of cough remedies, especially useful for children[254]. The seed is also said to increase the production of breast milk in nursing mothers[254]. The seed is harvested when fully ripe, then dried and stored in a cool, dry place out of the sunlight[244]. The essential oil can be extracted from the seed and has similar properties[4].
A tea made from the seeds is a pleasant stomachic and carminative, it has been used to treat flatulent colic[207, 222].
The seed is used in Tibetan medicine where it is considered to have an acrid taste and a heating potency[241]. It is used to treat failing vision and loss of appetite[241].</t>
  </si>
  <si>
    <t>Europe; India; India(Santal); Iraq; Kurdistan; Spain; Turkey</t>
  </si>
  <si>
    <t>Caraway is said to contain the alleged 'psychotroph' myristicine[218].</t>
  </si>
  <si>
    <t>Ranunculaceae</t>
  </si>
  <si>
    <t>Aconitum volubile</t>
  </si>
  <si>
    <t>E. Asia - W. China, Korea, Mongolia.</t>
  </si>
  <si>
    <t>Thickets in the sub-alpine zone to 4000 metres[90].</t>
  </si>
  <si>
    <t>Thrives in most soils and in the light shade of trees[1], climbing through dwarf shrubs[90]. Grows well in heavy clay soils. Prefers a moist soil in sun or semi-shade[200]. Prefers a calcareous soil.
There is some confusion over the naming of this species. A. volubilis comes from Altai in Mongolia, reports for A. volubile in Korea probably refer to A. neotortuosum[1].
Grows well in open woodlands[4]. A climbing plant, twining around supports[219].
Members of this genus seem to be immune to the predations of rabbits and deer[233].
A greedy plant, inhibiting the growth of nearby species, especially legumes[54].</t>
  </si>
  <si>
    <t>Young leaves - dried and cooked[177]. This report should be treated with great distrust due to the poisonous nature of the genus[K].</t>
  </si>
  <si>
    <t>The dried root is anaesthetic[178]. It is also used in the same ways as A. napellus, which means that it is anodyne, diaphoretic and diuretic[4]. This is a very poisonous plant and should only be used with extreme caution and under the supervision of a qualified practitioner.</t>
  </si>
  <si>
    <t>The whole plant is highly toxic - simple skin contact has caused numbness in some people[1, 200].</t>
  </si>
  <si>
    <t>Celastraceae</t>
  </si>
  <si>
    <t>Celastrus orbiculatus</t>
  </si>
  <si>
    <t>Oriental Bittersweet</t>
  </si>
  <si>
    <t>C. articulatus. Thunb.</t>
  </si>
  <si>
    <t>N.E. Asia - China, Japan, Korea.</t>
  </si>
  <si>
    <t>Thickets on grassy slopes in lowland and mountains all over Japan[58]. Forest edges in China[147].</t>
  </si>
  <si>
    <t>11 - 2</t>
  </si>
  <si>
    <t>Prefers a deep loamy soil[1] but succeeds in most soils so long as they are not too shallow[202]. Succeeds in full or partial shade[188]. Plants flower more freely if their top-growth is in the sun[182]. Requires a humus-rich soil if it is to be at its best[219].
A very ornamental plant[1], it is hardy to about -25�c[200].
A rampant climber, it requires ample space and is best grown into an old tree[1, 200. It climbs by means of twining and also by the young stems having prickles[182]. Plants do not normally require pruning[219].
Plants in this genus are notably resistant to honey fungus[200].
Plants are usually dioecious, in which case male and female plants must be grown if seed is required, but hermaphrodite forms are in cultivation[11, 182, 200].</t>
  </si>
  <si>
    <t>Used as a hedge[58].</t>
  </si>
  <si>
    <t>Young leaves - cooked[105, 177].</t>
  </si>
  <si>
    <t>The roots, stems and leaves are antiphlogistic, antirheumatic, depurative and tonic[147, 218]. A decoction of the roots and stems is used internally whilst the crushed fresh leaves are used for external applications[147]. The plant is used in the treatment of paralysis, numbness of the four extremities, headache, toothache, spontaneous abscess formation and snake bites[147].
Many plants in this genus contain compounds of interest for their antitumour activity[218].</t>
  </si>
  <si>
    <t>Gramineae</t>
  </si>
  <si>
    <t>Pseudosasa japonica</t>
  </si>
  <si>
    <t>Metake</t>
  </si>
  <si>
    <t>Arundinaria japonica.  A. metake.  Bambusa japonica.  B. metake.  Sasa japonica.</t>
  </si>
  <si>
    <t>E. Asia - Japan. Frequently naturalized in Britain.</t>
  </si>
  <si>
    <t>Bamboo</t>
  </si>
  <si>
    <t>Woodland and damp places, forming thickets in open country, C. and S. Japan[162].</t>
  </si>
  <si>
    <t>One of the easiest bamboos to grow in Britain, it prefers an open loam of fair quality and a position sheltered from cold drying winds[1, 11, 29] but it tolerates maritime exposure[75, 166]. Succeeds on peaty soils[11]. Succeeds in soils that are half earth and half stone[195]. Requires abundant moisture and plenty of organic matter in the soil[200]. Endures near-saturated soil conditions[200]. Dislikes drought[1].
A very ornamental plant[1], it is said to be the hardiest bamboo[25], tolerating temperatures down to about -15�c[200]. Down to -24�c according to another report. In warmer parts of Britain plants can attain a height of 6 metres or more.
The rootstock is running and very invasive[25]. It is fairly easy to control, however, if any new shoots that are not wanted are broken off whilst they are still small and brittle. New shoots appear from April[25].
This species is notably resistant to honey fungus[200].
Plants often flower lightly for a number of years without dying out though they seldom produce viable seed[122]. Occasionally the plants can produce an abundance of flowers and this severely weakens, though does not usually kill, the plants. They can take some years to recover. If fed with artificial NPK fertilizers at this time the plants are more likely to die[122]. Many plants flowered heavily in the late 1980's and are only slowly recovering.</t>
  </si>
  <si>
    <t>MWe</t>
  </si>
  <si>
    <t>Plants can be grown along the river edge to protect the banks from erosion[195].
Canes are fairly thin walled but make very good plant supports[25, 75, 195]. Smaller canes can be plaited together and used as screens or as lathes for walls and ceilings[195].
Tolerant of maritime exposure, it can be grown as a screen or windbreak hedge in very exposed positions[75, 166]. The culms make an excellent wind filter, slowing its speed without creating turbulence. The leaves may look somewhat tattered by the end of the winter but plants will soon produce new leaves[K].</t>
  </si>
  <si>
    <t>Young shoots - cooked[2, 105, 177]. Harvested in the late spring when about 8 - 10cm above ground level, cutting the stems 5cm or more below soil level. They have a rather bitter flavour[K].
Seed - used as a cereal[105]. Small quantities of seed are produced in many years but it is seldom viable.</t>
  </si>
  <si>
    <t>Anthelmintic, antivinous, stimulant, tonic[178].</t>
  </si>
  <si>
    <t>Saxifragaceae</t>
  </si>
  <si>
    <t>Astilbe chinensis</t>
  </si>
  <si>
    <t>E. Asia - E. China, Japan, Korea.</t>
  </si>
  <si>
    <t>Damp woods and along shady streams[187]. Open broad-leaved forests, forest edges and amongst shrubs[74]. Forests, forest margins, meadows, valleys and riversides, 400 - 3600 metres[266].</t>
  </si>
  <si>
    <t>Prefers a rich garden soil, but succeeds in most soils so long as they stay reliably moist in the summer[1, 233]. Requires a wet or moist peaty soil in sun or partial shade[187], growing well under shrubs[233]. Prefers a pH in the range 5.5 to 7[200]. Prefers partial shade[200], especially if the soil is on the dry side[233].
Plants are hardy to about -20�c[187].
Members of this genus are rarely if ever troubled by browsing deer or rabbits[233].
There are some named varieties, selected for their ornamental value[233].</t>
  </si>
  <si>
    <t>A first class ground cover plant, the lower-growing cultivar 'Pumila' is particularly recommended[233].</t>
  </si>
  <si>
    <t>Young shoots[177]. No more details are given.</t>
  </si>
  <si>
    <t>Cynanchum atratum</t>
  </si>
  <si>
    <t>Bai Wei</t>
  </si>
  <si>
    <t>Vincetoxicum atratum. (Bunge.)Morr.&amp;Decne.</t>
  </si>
  <si>
    <t>E. Asia - Northern China, Japan.</t>
  </si>
  <si>
    <t>Mountains all over Japan[58]. Sunny meadows from the lowlands to elevations of 500 metres[275].</t>
  </si>
  <si>
    <t>We have very little information on this species and do not know if it will be hardy in Britain, though judging by its native range it should succeed outdoors in many parts of this country. It probably does not have any special cultivation requirements and will probably succeed in most soils in a sunny position[K].
See also the records for C. stratum which might be a mis-spelling for this species.</t>
  </si>
  <si>
    <t>Young stem and leaves - cooked[105, 177, 179]. Some caution is advised, see the notes above on toxicity.
Young seedpods - thoroughly boiled[177, 179]. Some caution is advised, see the notes above on toxicity.</t>
  </si>
  <si>
    <t>The root is depurative, diuretic and febrifuge[176, 178]. In Chinese medicine, the decocted root is generally used with other herbs in the treatment of coughs and hectic fevers, haematuria, acute urinary tract infection, pharyngitis, abscesses and snake bites[176, 218].
The stem is antitussive and sialagogue[218].</t>
  </si>
  <si>
    <t>There are some reports of toxins in this genus[179].</t>
  </si>
  <si>
    <t>Ephedraceae</t>
  </si>
  <si>
    <t>Ephedra sinica</t>
  </si>
  <si>
    <t>Ma Huang</t>
  </si>
  <si>
    <t>E. Asia - N. China.</t>
  </si>
  <si>
    <t>Deserty areas[254]. Waste and sandy places, plains and mountain slopes at elevations of 700 - 1600 metres[266].</t>
  </si>
  <si>
    <t>8 - 9</t>
  </si>
  <si>
    <t>We have very little information on this species and do not know if it will be hardy in Britain, though judging by its native range it should succeed outdoors in many parts of this country. A small plant of this species is being grown in the Centenary Border at Hilliers Arboretum in Hampshire. It has survived at least one winter of temperatures down to below -10�c, but was not looking very vigorous when seen in September 1997[K]. The following notes are based on the general needs of the genus.
Requires a well-drained loamy soil and a sunny position[11]. Established plants are drought resistant and are also lime tolerant[200].
Dioecious, male and female plants must be grown in fruit and seed are required.</t>
  </si>
  <si>
    <t>Fruit - raw or cooked.</t>
  </si>
  <si>
    <t>Ma Huang is a strongly stimulant acrid-tasting herb that is commonly used in Chinese herbalism, where it is considered to be one of the 50 fundamental herbs[218, 254].
Most members of this genus contain various medicinally active alkaloids (but notably ephedrine) and they are widely used in preparations for the treatment of asthma and catarrh[238]. Ephedrine has a similar effect to adrenaline in the body[176]. It acts promptly to reduce swellings of the mucous membranes and has antispasmodic properties, thus making it valuable in the treatment of asthma[4]. The whole plant can be used at much lower concentrations than the isolated constituents - unlike using the isolated ephedrine, using the whole plant rarely gives rise to side-effects[254].
The stems are a pungent, bitter, warm herb that dilates the bronchial vessels whilst stimulating the heart and central nervous system[238]. The stems are also antidote, diaphoretic, diuretic, pectoral, vasoconstrictor and vasodilator[165, 176, 238]. They are used internally in the treatment of asthma, hay fever and allergic complaints[238]. The plant also has antiviral effects, particularly against influenza[238]. Ephedra is often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 The root is believed to have the opposite action to the stem, but is only prescribed in cases of profuse sweating[218].</t>
  </si>
  <si>
    <t>China; Japan</t>
  </si>
  <si>
    <t>Sporobolus indicus</t>
  </si>
  <si>
    <t>Smut Grass</t>
  </si>
  <si>
    <t>S. Europe.</t>
  </si>
  <si>
    <t>Found in poor dry soils in Australia[154]. Is it native or naturalized there?</t>
  </si>
  <si>
    <t>Succeeds in any well drained soil in a sunny position[200].
There is some confusion over the naming of this plant, some sources say S. indicus is an annual grass found in Asia and naturalized in S. Europe[50], others say it is a perennial native to S. Europe[1, 46]. Botanists have divided this species into a number of subspecies as detailed below:-
     S. indicus capensis Engl. (Syn S. africanus (Poir.)Robyns.&amp;Tournay. S. capensis (P.Beauv.)Kunth. Native to Africa.
     S. indicus flaccidus (Roem.&amp;Schult.)Veldkamp. (Syn S. diandrus (Retz.)P.Beauv.) Native to western Asia and Australia.
     S. indicus indicus. (Syn S. poiretii auct.) Native to North and South America.
     S. indicus pyramidalis (P.Beauv.)Veldkamp. (Syn S. jacquemontii Kunth., S. pyramidalis P.Beauv.) Native to Africa, the Arabian Peninsular, North and South America.</t>
  </si>
  <si>
    <t>A fibre is obtained from the leaves[156].</t>
  </si>
  <si>
    <t>The plant is used to enrich the blood, reduce swellings and correct gonorrhoea[218]. It is considered to be an antifertility drug in some countries[218].</t>
  </si>
  <si>
    <t>Paraguay</t>
  </si>
  <si>
    <t>Mentha arvensis villosa</t>
  </si>
  <si>
    <t>American Wild Mint</t>
  </si>
  <si>
    <t>M. canadensis. L.</t>
  </si>
  <si>
    <t>N. America - New Brunswick to Manitoba, British Columbia, Virginia, New Mexico and Nevada.</t>
  </si>
  <si>
    <t>Moist places at low to moderate elevations[204].</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</si>
  <si>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The whole plant has a very strong smell of mint[245].
Hybridizes freely with other members of this genus.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</si>
  <si>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An essential oil is obtained from the leaves, it is used as a flavouring for toothpastes etc[61]. It contains thymol and pulegone[213].</t>
  </si>
  <si>
    <t>Leaves - raw or cooked. Fragrant and pleasant tasting, the leaves are used as a flavouring in salads or cooked foods[183, 257].
A herb tea is made from the leaves[183, 257].</t>
  </si>
  <si>
    <t>American wild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A decoction of the ground leaves and stems is used to treat feelings of nausea[213]. The tea is also used in the treatment of colds, fevers, sore throats, gas, colic, indigestion etc[222]. The leaves are harvested as the plant comes into flower and can be dried for later use[238].
The essential oil in the leaves is antiseptic, though it is toxic in large doses[222].</t>
  </si>
  <si>
    <t>Belgium; China; Elsewhere(Amerindian); Japan; Mexico; Nepal; Philippines(Ifugao); United States(Flathead)</t>
  </si>
  <si>
    <t>Although no records of toxicity have been seen for this species, large quantities of some members of this genus, especially when taken in the form of the extracted essential oil, can cause abortions so some caution is advised.</t>
  </si>
  <si>
    <t>Amaranthaceae</t>
  </si>
  <si>
    <t>Amaranthus frumentaceus</t>
  </si>
  <si>
    <t>E. Asia - India</t>
  </si>
  <si>
    <t>We have very little information on this species and do not know how well it will grow in Britain, though it should succeed as a spring-sown annual.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</si>
  <si>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t>
  </si>
  <si>
    <t>Colombia; United States</t>
  </si>
  <si>
    <t>No members of this genus are known to be poisonous, but when grown on nitrogen-rich soils they are known to concentrate nitrates in the leaves. This is especially noticeable on land where chemical fertilizers are used. Nitrates are implicated in stomach cancers, blue babies and some other health problems. It is inadvisable, therefore, to eat this plant if it is grown inorganically.</t>
  </si>
  <si>
    <t>Menziesia ferruginea</t>
  </si>
  <si>
    <t>False Huckleberry</t>
  </si>
  <si>
    <t>Western N. America.</t>
  </si>
  <si>
    <t>Woodland shade below 300 metres in California[71].</t>
  </si>
  <si>
    <t>Requires a lime-free humus-rich moist soil in sun or light shade[182]. Prefers moderate shade, especially on the roots[1, 200], but it can also succeed in full sun[11]. Grows well in a woodland garden[200].
Dormant plants are hardy to about -20�c[200]. The young growth in spring is susceptible to damage by late frosts but the plants are otherwise of easy cultivation[182].
Flowers are produced on the previous years wood[200].
Plants in this genus are notably resistant to honey fungus[200].</t>
  </si>
  <si>
    <t>Fruit - fresh or dried[61, 105, 183]. The fruit is about 5 - 7mm in diameter[200].
The nectar has been sucked from the flowers to sweeten the mouth[257].</t>
  </si>
  <si>
    <t>The leaves are cardiac[257]. They have been chewed to relieve heart pain and treat stomach problems[257]. A poultice of the heated leaves has been applied to sores and swellings[257].</t>
  </si>
  <si>
    <t>United States</t>
  </si>
  <si>
    <t>Geum rivale</t>
  </si>
  <si>
    <t>Water Avens</t>
  </si>
  <si>
    <t>Europe, including Britain, from Iceland south and east to Spain, Siberia and W. Asia. N. America.</t>
  </si>
  <si>
    <t>Damp places, such as moist ditches and streamsides, most frequently in the shade[9, 17].</t>
  </si>
  <si>
    <t>5 - 9</t>
  </si>
  <si>
    <t>Easily grown in any moderately good garden soil that is well-drained[1]. Easily grown in a moist or shady border[28, 187]. Prefers a soil rich in organic matter[200]. Prefers a base rich soil[17].
Hybridizes freely with other members of this genus, especially with G. urbanum[187]. There are some named varieties selected for their ornamental value[208, 233].</t>
  </si>
  <si>
    <t>The dried root repels moths.
Plants are suitable for ground cover when spaced about 30cm apart each way[208]. The cultivar 'Leonard's Variety' is the best for this purpose[208].</t>
  </si>
  <si>
    <t>The dried or fresh root can be boiled in water to make a delicious chocolate-like drink[85, 95, 106, 183, 213]. It can also be used as a seasoning[102, 183]. It is best harvested in the spring or autumn but can be used all year round[213]. Fragrant[161], it was once used to flavour ales[2, 183].</t>
  </si>
  <si>
    <t>The root is anti-inflammatory, antiseptic, aromatic, astringent, diaphoretic, febrifuge, stomachic, styptic and tonic[4, 21]. An infusion is taken internally in the treatment of diarrhoea (and is suitable for children to use), intestinal and stomach complaints, liver  disorders etc, it is also applied externally as a wash to various skin afflictions - it is said to remove spots, freckles and eruptions from the face[4, 9]. This plant has similar properties but is less active than the related G. urbanum and so is seldom used medicinally[9, 238].
The root is best harvested in the spring, since at this time it is most fragrant[4]. Much of the fragrance can be lost on drying, so the root should be dried with great care then stored in a cool dry place in an airtight container, being sliced and powdered only when required for use[4].
The root is rich in tannin and is a powerful astringent[213, 222].</t>
  </si>
  <si>
    <t>Europe; Turkey; United States; United States(Appalachia)</t>
  </si>
  <si>
    <t>Rubiaceae</t>
  </si>
  <si>
    <t>Galium triflorum</t>
  </si>
  <si>
    <t>Fragrant Bedstraw</t>
  </si>
  <si>
    <t>Circumboreal.</t>
  </si>
  <si>
    <t>Moist woods near sea level, to moderate elevations in the mountains in Western N. America.</t>
  </si>
  <si>
    <t>Prefers a loose moist leafy soil in some shade[200]. Tolerates dry soils but the leaves quickly become scorched when growing in full sun[200]. This species does not thrive in a hot climate[200].</t>
  </si>
  <si>
    <t>A red dye is obtained from the root[168].
The plant is aromatic. It has been crushed and used as a perfume, particularly by women[257]. The aroma is given off as the plant dries[257].
A poultice of the whole plant has been rubbed on the scalp to encourage hair growth[257].
The plant is used as a stuffing material for mattresses etc[172].</t>
  </si>
  <si>
    <t>Leaves - raw or cooked[62, 172].
A tea is made from the flowering stems[172].</t>
  </si>
  <si>
    <t>An infusion of the plant has been used in the treatment of gallstones and kidney complaints[257].
A poultice of the whole plant has been used to treat backaches in babies[257].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</si>
  <si>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Canada(Kwakiutl)</t>
  </si>
  <si>
    <t>Fagaceae</t>
  </si>
  <si>
    <t>Quercus cerris</t>
  </si>
  <si>
    <t>Turkey Oak</t>
  </si>
  <si>
    <t>Q. lanuginosa.</t>
  </si>
  <si>
    <t>Europe to S.W. Asia. Naturalized in Britain[17].</t>
  </si>
  <si>
    <t>Hedges, thickets and woods in acid soils[17, 100].</t>
  </si>
  <si>
    <t>Prefers a good deep fertile loam which can be on the stiff side[1, 11]. Grows well on chalk[98], even when the soil is shallow[188]. Young plants tolerate reasonable levels of side shade[200]. Tolerates moderate exposure, surviving well but being somewhat stunted[200]. Grows well near the coast[98].
Intolerant of root disturbance, trees should be planted in their permanent positions whilst young[11].
A very ornamental tree[1], it grows very well in Britain and is the fastest growing of the oaks in cultivation in this country[1].
The seed ripens in its second year[200].
Trees transplant badly unless they are moved regularly[11].
Hybridizes freely with other members of the genus[200].
This species is notably resistant to honey fungus[88, 200].</t>
  </si>
  <si>
    <t>MH</t>
  </si>
  <si>
    <t>The seed cups are used as buttons[95]. 
A mulch of the leaves repels slugs, grubs etc, though fresh leaves should not be used as these can inhibit the growth of young plants[20].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leaves, bark and wood are used commercially as a source of tannins[223].
Wood. It is valued by wheelwrights, turners and cabinet makers[4]. Of little value[1, 11]. It does not weather well[100].</t>
  </si>
  <si>
    <t>Any galls produced on the tree are strongly astringent and can be used in the treatment of haemorrhages, chronic diarrhoea, dysentery etc[4].</t>
  </si>
  <si>
    <t>Nemopanthus mucronatus</t>
  </si>
  <si>
    <t>Mountain Holly</t>
  </si>
  <si>
    <t>N. canadensis.  Ilex canadensis. non West.  Vaccinium mucronatum.</t>
  </si>
  <si>
    <t>Eastern N. America - Newfoundland to Ontario, south to Wisconsin, Indiana and Virginia.</t>
  </si>
  <si>
    <t>Damp woods, thickets and swamps[43].</t>
  </si>
  <si>
    <t>Tolerates most soils except those that are water-logged[200]. Prefers a cold damp spoil[1].
Seldom fruits well in Britain[11, 182], the seed only matures in reasonable summers[1].
Most of the plants that have been supplied under this name in Britain this century are in fact Ilex collina[200].
Dioecious, male and female plants must be grown if seed is required.</t>
  </si>
  <si>
    <t>Fruit[105, 161]. Quite bitter[257].</t>
  </si>
  <si>
    <t>The root is diuretic[257]. An infusion of the grated root is used in the treatment of gravel[257].
A decoction of the small branches, reduced to a syrup, has been used as a tonic[257].</t>
  </si>
  <si>
    <t>Orchidaceae</t>
  </si>
  <si>
    <t>Orchis morio</t>
  </si>
  <si>
    <t>Green-Winged Orchid</t>
  </si>
  <si>
    <t>Europe, including Britain, from Scandanavia south and east to Spain, Siberia, Caucasus and Siberia.</t>
  </si>
  <si>
    <t>Wet meadows, especially on chalk[13, 17, 230].</t>
  </si>
  <si>
    <t>4 - 8</t>
  </si>
  <si>
    <t>Prefers a sunny position and a good loamy soil[42]. Requires a deep rich soil[1]. Grows well in a sunny dry border or on a scree[230].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Plants seem to be immune to the predations of rabbits[233].
The flowers have a powerful scent that is not particularly pleasant[245]. Those forms with lighter coloured flowers have a more pleasant scent[245].
Cultivated plants are very susceptible to the predation of slugs and snails[230].
Plants can occasionally appear in lawns where they will increase freely if allowed to set seed[230]. The lawn should not be mown early in the year before or immediately after flowering[200]. If you want to try establishing plants in a lawn then plant out the bulbs whilst the plant is dormant, preferably in the autumn[200]. Bulbs can also be transplanted with a large ball of soil around the roots when they are in leaf, they are impatient of root disturbance[1].</t>
  </si>
  <si>
    <t>Root - cooked[2, 4, 46]. This species is a major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</si>
  <si>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Salep (see above for more details) is very nutritive and demulcent[4]. It has been used as a diet of special value for children and convalescents, being boiled with water, flavoured and prepared in the same way as arrowroot[4]. Rich in mucilage, it forms a soothing and demulcent jelly that is used in the treatment of irritations of the gastro-intestinal canal[4]. One part of salep to fifty parts of water is sufficient to make a jelly[4]. The tuber, from which salep is prepared, should be harvested as the plant dies down after flowering and setting seed[4].</t>
  </si>
  <si>
    <t>Britain; Nc</t>
  </si>
  <si>
    <t>Hydrophyllaceae</t>
  </si>
  <si>
    <t>Eriodictyon californicum</t>
  </si>
  <si>
    <t>Yerba Santa</t>
  </si>
  <si>
    <t>E. glutinosum.</t>
  </si>
  <si>
    <t>South-western N. America - Oregon to California.</t>
  </si>
  <si>
    <t>Dry mountain slopes at altitudes up to 1,200 metres[254].</t>
  </si>
  <si>
    <t>Requires a position in full sun in a well-drained sandy soil[200].
This species is not hardy in the colder areas of the country, it tolerates temperatures down to about -5�c[200]. It is probably best grown against a sunny wall.
If the plant needs pruning to keep it within bounds, then this is best carried out in spring or early summer. Do not cut back to wood more than 2 years old[238].
This plant is remarkable for the coating of varnish-like resin that covers the upper leaf surface[200]. The foliage is very aromatic[200].</t>
  </si>
  <si>
    <t>The leaves have been woven into skirts and aprons[257].</t>
  </si>
  <si>
    <t>The fresh leaves are chewed for their refreshing taste and to relieve thirst[183].
An aromatic sweet tea is made from the fresh or dried leaves[183].
An extract of the leaves is used as a flavouring in baked goods, sweets, ice cream and soft drinks[183].</t>
  </si>
  <si>
    <t>Yerba Santa (the name means Holy weed) is a famous domestic remedy from south-western N. America where it is considered to be especially useful as an expectorant[238]. It is an ingredient of many patent cough medicines[238].
The leaves are an aromatic pleasant tasting tonic herb that reduces spasms, expels phlegm and lowers fevers[238, 254]. They are especially recommended for treating diseases of the chest and respiratory system, including asthma, and are also used in the treatment of hay fever[4, 200, 238]. A bitter tea made from the leaves has been much used as a bitter tonic and a stimulating balsamic expectorant[207, 213].
A steam bath made from the branches and leaves has been used in the treatment of rheumatism[257].
A decoction of the leaves has been used as a wash for sore areas and painful fatigued limbs[257].
A natural mouthwash is prepared by rolling the leaves into balls and allowing them to dry in the sun[213]. These are then chewed and at first have a bitter flavour but this is soon replaced by a sweetness if a drink of water is taken[213].
The leaves are harvested in the summer and dried for later use[238].
The plant has been smoked as a remedy for asthma[213].</t>
  </si>
  <si>
    <t>France; Germany; United States; United States(Amerindian)</t>
  </si>
  <si>
    <t>Solanum laciniatum</t>
  </si>
  <si>
    <t>Kangaroo Apple</t>
  </si>
  <si>
    <t>Australia.</t>
  </si>
  <si>
    <t>Open scrub and forest margins at low altitudes near the coast[260].</t>
  </si>
  <si>
    <t>Succeeds in most fertile soils in a sunny position[182]. 
Tolerates temperatures down to at least -7�c in Australian gardens[157] but is not very hardy in Britain. It sometimes succeeds as a shrub outdoors in the mildest areas of the country[166] but is more usually cut to the ground by winter cold. It can, however, be grown at the foot of a warm sunny wall and be treated as a herbaceous perennial. As long as the roots are given a good mulch in autumn they should survive quite cold winters[1, 166]. Alternatively, it is possible to grow the plant as an annual. If the seed is sown in early spring in a warm greenhouse and planted out after the last frosts it can fruit in its first year though yields will be lower than from plants grown as perennials[K].
There is much confusion between this species and S. aviculare. Some botanists unite the two under S. aviculare whilst others say that S. laciniatum is a tetraploid form of that species[50]. S. laciniatum is treated as a distinct species here[K].</t>
  </si>
  <si>
    <t>In warmer climates than Britain this plant is often used as a hedge[157].</t>
  </si>
  <si>
    <t>Fruit - raw or cooked[105, 173]. It must be thoroughly ripe because the unripe fruit is poisonous[2, 46, 153, 154]. It can be used as a sweet fruit or as a vegetable[61]. Best harvested once it has fallen from the plant, the fruit will then have lost its unpleasant acidity[183]. It tastes much worse than it looks, the fruit is sickly sweet and often bitter[193]. The quality varies from plant to plant and even from year to year from the same plant[193]. The fruit is up to 2cm long and contains a large number of flat seeds[193].</t>
  </si>
  <si>
    <t>A source of steroids, much used in the pharmaceutical industry. The unripe berries are the richest source[153, 173].</t>
  </si>
  <si>
    <t>All green parts of the plant, and the unripe fruits, are poisonous[154, 173].</t>
  </si>
  <si>
    <t>Polypodiaceae</t>
  </si>
  <si>
    <t>Pteridium aquilinum</t>
  </si>
  <si>
    <t>Bracken</t>
  </si>
  <si>
    <t>Pteris aquilina.</t>
  </si>
  <si>
    <t>Most areas of the globe, including Britain, but absent from the Arctic and temperate S. America.</t>
  </si>
  <si>
    <t>Fern</t>
  </si>
  <si>
    <t>Heath, woodland and grassland. A common and highly invasive weed of acid soils[9], it is rarely found on limestone or wet peats[17].</t>
  </si>
  <si>
    <t>Spores - Spores can be surface sown in the same way as other ferns but this plant really does not need any help in spreading itself about.
Division is also possible but usually totally unnecessary.</t>
  </si>
  <si>
    <t>Prefers a light, acid, deep sandy soil[1]. Dislikes shade according to some reports[13, 17] whilst another says that it tolerates full sun but prefers light shade[200]. Prefers a pH in the range 4 to 6[200].
Members of this genus are rarely if ever troubled by browsing deer[233].
This is an extremely invasive plant and is a noxious weed. It is one of the most widespread plants in the world, being found in all parts of the globe other than the extreme north and south[4]. Plants can be cut down twice a year to provide compost material, this will not kill the plants. If the plants are cut down three times a year this will gradually weaken and eventually kill them.</t>
  </si>
  <si>
    <t>A glue can be made from the rootstock[74].
A brown dye is obtained from the fronds[6, 67, 141]. It is green according to another report[141].
The fibrous remnants from edible roots make a good tinder[99].
The rhizome lathers readily in water and can be used as a soap[74]. A decoction of the root has been used as a hair wash[257].
The roots have been rubbed into the scalp in order to promote hair growth[257].
The roots have been pounded to remove the bark, then split into flat bands and used as the black strands of cheap baskets[257].
The ashes of the plant are rich in potassium and could be used as a fertilizer[4]. They are also used in the manufacture of glass (when mixed with sand) and in making soap (when mixed with vegetable oil)[4, 74]. The roots contain up to 20% potash in early summer, but this reduces to about 5% in the autumn[4].
The whole plant is a very valuable addition to the compost heap, it is rich in potash and makes an excellent compost for tree seeds[67, 94]. Cut twice a year if you want the plants to continue growing, three cuts annually will weaken and eventually kill off the plants.
The dried ferns produce a very durable thatch[4].
The leaves are used as a packing material for fruit, keeping it fresh and cool without imparting any colour or flavour[4, 66, 99]. They are also used as a lining for baskets, fruit drying racks etc and as a bedding[66, 99]. The leaves repel insects and can help to prevent rot in the fruits etc[99].
Dried bracken fronds are very useful in the garden as a mulch for somewhat tender plants. This will keep the soil warmer, protect from wind damage and also keep off some of the rain[4, K].</t>
  </si>
  <si>
    <t>Root - cooked. It can be dried and ground into a powder[2, 13, 46, 55, 66, 94, 95, 102, 257]. The root is very fibrous so traditionally it was baked after being dried, the outer skin was peeled off and the roots pounded into a powder with sticks so that the inner fibres could be removed[173, 256]. The dried root will store for years[173]. The root contains 60% starch[74]. The dry weight content of starch is between 43 and 72%[173]. This starch can be extracted from the roots and  is used in making dumplings which are eaten with soya flour and sugar as a delicacy[183]. The root has a somewhat constipating effect upon the body so is best eaten with foods that have a laxative quality[256].
Young shoots, harvested when still unfurling, can be eaten raw or cooked[2, 13, 55, 62, 94, 102, 183, 257]. They can be used like asparagus or like spinach[9, 257]. Somewhat flavourless, though they are considered to be a delicacy in Japan[4]. The fronds should be used when less than 20cm long, longer ones have a terrible taste[9, 213]. The shoots are somewhat bitter so they are often blanched for a few minutes in boiling water, then left to soak in cold water for two hours before being cooked[4, 9]. Although this might well improve the flavour, it will greatly reduce the nutritional value[K]. The shoots should be steeped in lye first[55]. Occasional use should cause no problems, but regular consumption is not advisable because the shoots might be carcinogenic[9, 65].
The plant yields an edible saccharine substance[55]. (from the cooking root??).</t>
  </si>
  <si>
    <t>The young shoots are diuretic, refrigerant and vermifuge[4, 46, 94, 218]. They have been eaten as a treatment for cancer[257]. The leaves have been used in a steam bath as a treatment for arthritis[257].
A decoction of the plant as been used in the treatment of tuberculosis[257].
A poultice of the pounded fronds and leaves has been used to treat sores of any type and also to bind broken bones in place[257].
The root is antiemetic, antiseptic, appetizer and tonic[257]. A tincture of the root in wine is used in the treatment of rheumatism[218]. A tea made from the roots is used in the treatment of stomach cramps, chest pains, internal bleeding, diarrhoea, colds and also to expel worms[4, 46, 94, 222, 257]. The poulticed root is applied to sores, burns and caked breasts[222, 257].</t>
  </si>
  <si>
    <t>Canada(Salish); China; Europe; Spain; United States; United States(Amerindian)</t>
  </si>
  <si>
    <t>There are a number of reports regarding the possible health risks of this plant. The huge quantity of spores released by large areas of bracken are suggested to be implicated in stomach cancers. A recent study suggests that this is not such a problem in Britain as was once believed, the spores are not produced in such high quantities nor do they travel so far due to our normally humid atmosphere. The leaves and roots contain substances that deprive the body of vitamin B1 if they are eaten raw, though they are possibly alright cooked[102]. The leaves are also said to be carcinogenic[65, 76].</t>
  </si>
  <si>
    <t>Rheum palmatum</t>
  </si>
  <si>
    <t>Turkey Rhubarb</t>
  </si>
  <si>
    <t>E. Asia - N.W. China in Yunnan, W. Sichuan, E. Xizang and Gansu.</t>
  </si>
  <si>
    <t>Scrub and rocky places and by streams, 2500 - 4000 metres. Slopes and valleys at elevations of 1500 - 4400 metres in western and northern China[266].</t>
  </si>
  <si>
    <t>Prefers a deep, fertile, moderately heavy, humus rich, moisture retentive, well-drained soil in sun or semi-shade[200]. Grows well in heavy clay soils. Plants can be grown in quite coarse grass, which can be cut annually in the autumn[233].
Hardy to at least -15�c[200].
A very ornamental plant[1], there is at least one named variety[183].
Hybridizes freely with other members of this genus[200].
The sub-species R. palmatum tanguticum is cultivated as a medicinal plant in China[61, 244], it was at one time a popular purgative in Europe[50].
Plants in this genus seem to be immune to the predations of rabbits[233].
Turkish rhubarb is a good companion plant for columbine (Aquilegia spp)[20].</t>
  </si>
  <si>
    <t>An insect spray is made from the leaves[20]. This spray is also said to help prevent clubroot of brassicas[20].
The cultivar 'Atrosanguineum' can be used as a ground cover plant in a sunny position[188]. Other forms can also be used, they are best planted about 1.8 metres apart each way[208].</t>
  </si>
  <si>
    <t>Leaf stem - raw or cooked[2, 7, 105, 183]. The stem is superior in flavour to the common rhubarb and quite tender[2]. An acid flavour, it is sometimes used as a cooked fruit substitute[K].</t>
  </si>
  <si>
    <t>Chinese rhubarb, called Da Huang in China, has a long and proven history of herbal usage, its main effect being a positive and balancing effect upon the whole digestive system. It is one of the most widely used herbs in Chinese medicine[238]. It has a safe and gentle action, safe even for children to use[254].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Rumex acetosella[254].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</si>
  <si>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China; Japan; Nc</t>
  </si>
  <si>
    <t>The leaves are poisonous[21]. This report probably refers to high levels of oxalic acid found in the leaves. Perfectly safe in moderate quantities, oxalic acid can lock up certain minerals (especially calcium) in the body, leading to nutritional deficiency. Cooking the plant will reduce its content of oxalic acid. People with a tendency to rheumatism, arthritis, gout, kidney stones or hyperacidity should take especial caution if including this plant in their diet since it can aggravate their condition[238].</t>
  </si>
  <si>
    <t>Chenopodium rubrum</t>
  </si>
  <si>
    <t>Red Goosefoot</t>
  </si>
  <si>
    <t>Most of Europe, including Britain, east to central Asia. Also in N. America..</t>
  </si>
  <si>
    <t>Waste and cultivated land, often near the sea, also in farmyards and rubbish tips[17].</t>
  </si>
  <si>
    <t>An easily grown plant, succeeding in most soils but disliking shade[1, 200]. It prefers a moderately fertile soil[200].</t>
  </si>
  <si>
    <t>Gold/green dyes can be obtained from the whole plant[168].</t>
  </si>
  <si>
    <t>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However, even considering this, they are very nutritious vegetables in reasonable quantities. Cooking the plants will reduce their content of oxalic acid. People with a tendency to rheumatism, arthritis, gout, kidney stones or hyperacidity should take especial caution if including this plant in their diet since it can aggravate their condition[238].</t>
  </si>
  <si>
    <t>Lavandula latifolia</t>
  </si>
  <si>
    <t>Spike Lavender</t>
  </si>
  <si>
    <t>L. spica. L. pro parte.  L. spica. DC. and many other authors.  L. spica latifolia.</t>
  </si>
  <si>
    <t>Europe - W. Mediterranean.</t>
  </si>
  <si>
    <t>Arid hillsides, especially on limestone[184].</t>
  </si>
  <si>
    <t>Succeeds in almost any soil so long as it is well-drained and not too acid[1, 200]. Prefers a sunny position in a neutral to alkaline soil[14, 200]. Prefers a light warm dry soil[37]. When grown in rich soils the plants tend to produce more leaves but less essential oils[4]. Very tolerant of salt wind exposure. Established plants are drought tolerant[190]. When growing for maximum essential oil content, the plant must be given a very warm sunny position and will do best in a light sandy soil, the fragrance being especially pronounced in a chalky soil[245].
This species of lavender is cultivated for its essential oil in S. France and England[46, 61]. It is very closely related to L. angustifolia but perhaps not so hardy, tolerating temperatures down to about -10�c[11, 200].
Plants are not very long-lived and soon become straggly unless pruned. Any trimming of the plant is best done in spring and should not be done in the autumn since this can encourage new growth that will not be very cold-hardy[200].
A good bee plant[7, 24], also attracting butterflies and moths[30]. 
A good companion for most plants[54], growing well with cabbages[14].</t>
  </si>
  <si>
    <t>An essential oil is obtained from the flowers - used in soap making, perfumery, food flavouring, veterinary medicines, porcelain painting etc[46, 61]. This species yields up to three times the quantity of essential oil than is obtained from L. angustifolia, but the quality is inferior to that species[4, 11, 171]. When growing the plant for its essential oil content, it is best to harvest the flowering stems as soon as the flowers have faded[245].
The aromatic leaves and flowers are used as an insect repellent in the linen cupboard etc[46, 61]. They are also used in pot-pourri[245] and are said to repel mice[20].
The flowering stems, once the flowers have been removed for use in pot-pourri etc, can be tied in small bundles and burnt as incense sticks[245].</t>
  </si>
  <si>
    <t>Leaves - raw[2, 15]. Used as a condiment in salads[177]. Very aromatic[7], they cannot be eaten in quantity[K].
An essential oil from the flowers is used as a food flavouring[183].</t>
  </si>
  <si>
    <t>Spike lavender has similar medicinal properties to common lavender (L. angustifolia). It yields more essential oil than that species but is of inferior quality[254].
The flowering stems, and the essential oil obtained from them, is abortifacient, antibacterial, antiseptic, antispasmodic, carminative and emmenagogue[46, 61, 254]. They can be used in all the ways that common lavender is used, externally to treat wounds, burns, insect stings etc and internally to treat digestive disorders[254].
The essential oil is used in aromatherapy. Its keyword is 'Immune system'[210].</t>
  </si>
  <si>
    <t>Britain; Europe; France; Germany; Italy; Netherlands; Portugal; Spain; Turkey; United States(Az)</t>
  </si>
  <si>
    <t>Abies lasiocarpa</t>
  </si>
  <si>
    <t>Subalpine Fir</t>
  </si>
  <si>
    <t>A. subalpina.  Pinus lasiocarpa.</t>
  </si>
  <si>
    <t>Western N. America - Alaska to Arizona and New Mexico.</t>
  </si>
  <si>
    <t>Often found in poor and rocky soils[229], it is rarely seen below 600 metres. It grows in forests right up to the timber line where it is no more than a shrub on exposed slopes at high altitudes[226].</t>
  </si>
  <si>
    <t>Prefers a good moist but not water-logged soil[1]. Grows well in heavy clay soils. Very shade tolerant, especially when young, but growth is slower in dense shade[81]. Intolerant of atmospheric pollution[1]. Prefers slightly acid conditions down to a pH of about 5[200]. Prefers growing on a north-facing slope[200].
Occasionally planted for timber in N. Europe[50] but this species does not thrive in Britain[11]. It is a very cold-hardy tree but the milder winters of this country make it susceptible to damage by aphis and late frosts[1, 11, 81]. The sub-species A. lasiocarpa arizonica. (Merriam.)Lemmon. is growing somewhat better here[185].
Trees should be planted into their permanent positions when they are quite small, between 30 and 90cm in height. Larger trees will check badly and hardly put on any growth for several years. This also badly affects root development and wind resistance[200].
Plants are strongly outbreeding, self-fertilized seed usually grows poorly[200]. They hybridize freely with other members of this genus[200].
The crushed foliage has a balsam aroma[185].</t>
  </si>
  <si>
    <t>The fragrant young leaves and twigs are used to repel moths or are burnt as an incense[46, 61, 169, 257]. They were also ground into a powder and used to make a baby powder and perfumes[226, 257].
A gum is obtained from the bark. It is antiseptic[46, 61] and was chewed by the N. American Indians in order to clean the teeth[226]. It was also used to plug holes in canoes[226].
An infusion of the leaves is used as a hair tonic[257]. The leaves can also be placed in the shoes as a foot deodorant[257].
Wood - light, soft, not strong. It is little used except as a fuel and for pulp[46, 61, 82]. The native North American Indians used it for making chairs and insect-proof storage boxes[257]. It was also used as a fuel and was said to burn for a long time[257].</t>
  </si>
  <si>
    <t>The shoot tips are used as a tea substitute[177, 183].
The cones can be ground into a fine powder, then mixed with fat and used as a confection[257]. It is said to be a delicacy and an aid to the digestion[257].
The resin from the trunk is used as a chewing gum[257]. It is said to treat bad breath[257].
Inner bark[257]. No more information is given, but inner bark is often dried, ground into a powder and then used with cereal flours when making bread etc[K].
Seeds[257]. No more information is given, but the seeds are very small and fiddly to use. Seeds of this genus are generally oily with a resinous flavour and can be eaten raw or cooked[K].</t>
  </si>
  <si>
    <t>Antiseptic[46, 61]. The gummy exudate that appears on the bark was soaked in water until soft and then applied to wounds[213].
An infusion of the resin has been used as an emetic to cleanse the insides[257]. The resin has also been chewed to treat bad breath[257].
A decoction of the bark is used as a tonic and in the treatment of colds and flu[257].
A poultice of the leaves has been used to treat chest colds and fevers[257]. An infusion has been taken to treat the coughing up of blood, which can be the first sign of TB, and as a laxative[257].</t>
  </si>
  <si>
    <t>United States(Blackfoot); United States(Flathead)</t>
  </si>
  <si>
    <t>Erythrina herbacea</t>
  </si>
  <si>
    <t>Cardinal Spear</t>
  </si>
  <si>
    <t>E. arborea. Small.</t>
  </si>
  <si>
    <t>South-eastern N. America - North Carolina to Texas.</t>
  </si>
  <si>
    <t>Sandy soils in hummocks, the coastal plain and pinelands[229].</t>
  </si>
  <si>
    <t>Requires a moderately fertile well-drained soil in a very sunny position[200]. Best if given the protection of an east, south or south-west facing wall[200].
Becoming a tree in the south of its range, this species is shrubby or even herbaceous towards the limits of its northerly range[229]. It is not very hardy outdoors in Britain though the rootstock can tolerate temperatures down to about -10�c provided the stem bases are thickly mulched with organic matter such as leaf litter or sawdust and covered with bracken[200]. Alternatively, the roots can be lifted in the autumn and stored in a cool frost-free place, replanting in the spring.
Plants take 3 - 4 years to flower from seed[200].
This species has a symbiotic relationship with certain soil bacteria, these bacteria form nodules on the roots and fix atmospheric nitrogen. Some of this nitrogen is utilized by the growing plant but some can also be used by other plants growing nearby[200].</t>
  </si>
  <si>
    <t>Flowers - cooked. An acceptable vegetable when boiled[183]. Some caution is advised, see the notes above on toxicity.
Young leaves - occasionally cooked and eaten[183].</t>
  </si>
  <si>
    <t>The plant is narcotic and purgative[200].
A cold infusion of the root has been used to treat bowel pain in women[257].
A decoction of the roots or berries has been used to treat nausea, constipation and blocked urination[257].
A decoction of the 'beans' or inner bark has been used as a body rub and steam for numb, painful limbs and joints[257].
A decoction of the leaves has been used as a general tonic[257].</t>
  </si>
  <si>
    <t>The plant contains alkaloids that have powerful narcotic and purgative effects[200].
The seeds contain numerous toxic alkaloids, including erysodine and erysopine. They have an action similar to curare and have been used as a rat poison[274].</t>
  </si>
  <si>
    <t>Fragaria chiloensis</t>
  </si>
  <si>
    <t>Beach Strawberry</t>
  </si>
  <si>
    <t>F. cuneifolia.</t>
  </si>
  <si>
    <t>S. America to N. America.</t>
  </si>
  <si>
    <t>Grows in scrub near the coast from Chile to western N. America[71].</t>
  </si>
  <si>
    <t>Prefers a fertile, well-drained, moisture retentive soil in a sunny position[27, 200]. Tolerates semi-shade though fruit production will be reduced. Grows best near the coast[27].
Plants like a mulch of pine or spruce leaves[18].
Cultivated for its edible fruit in the Andes[61].
This species, along with F. virginiana, is probably a parent of the cultivated strawberries[46].
Dioecious. Male and female plants must be grown if seed is required.</t>
  </si>
  <si>
    <t>Plants spread by means of runners and can be grown as a ground cover[208].</t>
  </si>
  <si>
    <t>Fruit - raw or cooked[2, 27, 101, 183, 257]. Large, sweet and succulent with a delicate flavour[183]. A delicious treat[K]. The berries can be used to make jams, preserves etc[257].
A tea can be made from the leaves[257].</t>
  </si>
  <si>
    <t>The plant is antiseptic, astringent, emmenagogue, galactogogue and odontalgic[172]. It has been used to regulate the menstrual cycle[172]. A poultice of the chewed leaves has been used to treat burns[257].</t>
  </si>
  <si>
    <t>Hawaii</t>
  </si>
  <si>
    <t>Primulaceae</t>
  </si>
  <si>
    <t>Lysimachia fortunei</t>
  </si>
  <si>
    <t>E. Asia - China, Japan.</t>
  </si>
  <si>
    <t>Wet margins of rivers and ponds in the lowland of C. and S. Japan[58]. Wet areas, ditches, banks of rice paddies and roadsides from sea level to 1500 metres[266].</t>
  </si>
  <si>
    <t>An easily grown plant, succeeding in a moist loamy soil[1]. Judging by its native habitat, it should succeed in shallow water. Grows well in heavy clay soils.
Most species in this genus seem to be immune to the predations of rabbits[233].</t>
  </si>
  <si>
    <t>MWeWa</t>
  </si>
  <si>
    <t>The young plant is edible[177, 179]. No more details are given. The leaves are also used as a condiment[46, 61, 177].</t>
  </si>
  <si>
    <t>Vietnam</t>
  </si>
  <si>
    <t>Moraceae</t>
  </si>
  <si>
    <t>Cudrania tricuspidata</t>
  </si>
  <si>
    <t>Silkworm Thorn</t>
  </si>
  <si>
    <t>C. triloba.  Maclura tricuspidata.</t>
  </si>
  <si>
    <t>E. Asia - China, Japan and Korea.</t>
  </si>
  <si>
    <t>Rocky slopes and roadsides in W. China[109]. Sunny forest margins and mountain slopes at elevations of 500 - 2200 metres[266].</t>
  </si>
  <si>
    <t>Prefers a warm well-drained fertile loam[1, 188]. Requires a sunny position[188].
A very hardy plant[1].
The leaves are a food source for silk-worms[1, 11].
Probably only the male tree is in cultivation in Britain, though at least one selected female form is being grown in N. America[183]. Both male and female plants normally need to be grown if fruit or seed is required but male trees occasionally produce a few small fruits[183].</t>
  </si>
  <si>
    <t>A yellow dye is obtained from the wood[178].
The bark fibers are used for making paper[266].
Wood - finely grained. Used for utensils[178].</t>
  </si>
  <si>
    <t>Fruit - fresh or preserved[1, 22, 61]. Somewhat like a mulberry[183]. The firm fruit is relatively tasteless, when soft-ripe it is sub-acid to sweet and some forms can be quite delicious[46, 105, 109, 151, 183]. It contains lots of large seeds[151]. The fruit is about 25mm in diameter[200].
Leaves - a famine food[179].</t>
  </si>
  <si>
    <t>An infusion of the wood is used to treat sore or weak eyes[178, 218].
The inner bark and the wood are used in the treatment of malaria, debility and menorrhagia[178, 218].
The root is galactogogue and is also used in the treatment of amenorrhoea[218].
The plant is used to eliminate blood stasis and stimulate the circulation in cancer of the alimentary system, blood and lungs[218].</t>
  </si>
  <si>
    <t>Salvia microphylla</t>
  </si>
  <si>
    <t>Blackcurrant Sage</t>
  </si>
  <si>
    <t>Southern N. America - Mexico to Guatemala.</t>
  </si>
  <si>
    <t>Requires a very well-drained light sandy soil in a warm sunny position[200]. Prefers a rich soil[1]. Plants can be killed by excessive winter wet[200].
This species is rather variable with a number of sub-species and cultivars of differing hardiness[200, 260]. The hardiest forms tolerate temperatures down to about -10�c[260] and can be grown outdoors in the mildest areas of the country, though they are probably best grown in a cold greenhouse. When grown outdoors, the top growth will be cut back to the ground in cold winters but, if the roots are given a good mulch in the autumn, plants will often survive the winter outdoors and resprout freely from the base in the spring[200].
The flowers are very attractive to bees, providing a good source of nectar[61].
Members of this genus are rarely if ever troubled by browsing deer[233].</t>
  </si>
  <si>
    <t>The leaves have a pleasant scent of blackcurrant and can be used fresh or dried as a flavouring.
A herbal tea, called 'mirot de montes', is made from the leaves[260].</t>
  </si>
  <si>
    <t>An infusion of the flowers and leaves have been used in the treatment of fevers[238].</t>
  </si>
  <si>
    <t>Caprifoliaceae</t>
  </si>
  <si>
    <t>Lonicera involucrata</t>
  </si>
  <si>
    <t>Twinberry</t>
  </si>
  <si>
    <t>Xylosteum involucratum.</t>
  </si>
  <si>
    <t>Western N. America - Alaska to Mexico.</t>
  </si>
  <si>
    <t>Calcareous woods, banks of streams and swamps[43] and in open coniferous forests[155], usually on limestone[184].</t>
  </si>
  <si>
    <t>An easily grown and very tolerant plant, succeeding in any fertile soil, and preferring a good moist soil in a sunny position[11, 200]. It produces less fruit when grown in the shade[200]. Plants have proved to be quite wind resistant when growing on an exposed site in Cornwall[K].
Plants are hardy to about -25�c[184].
Closely allied to L. ledebourii[11]. 
There are some named forms, developed for the ornamental garden[182]. 'Humilis' is a smaller form and 'Serotina' is later flowering[182].</t>
  </si>
  <si>
    <t>A purple dye is obtained from the fruit[99, 257]. It is grey when tin is used as a mordant[168].
The berries are rubbed onto the scalp as a hair tonic. It is said to prevent greyness[99]. (don't mix the berries with tin though!![K])</t>
  </si>
  <si>
    <t>Fruit - raw or dried[2, 46, 65, 155]. A pleasant taste[161]. Not tasty enough to be widely sought[212]. The only form we have tried has an incredibly bitter taste[K]. The fruit is about 8mm in diameter[200].</t>
  </si>
  <si>
    <t>Twinberry was employed medicinally by a number of native North American Indian tribes who used it to treat a range of complaints[257]. It is little, if at all, used in modern herbalism.
The bark is disinfectant, galactogogue, ophthalmic and pectoral[257]. A decoction is used in the treatment of coughs and as an eyewash[257]. A decoction of the bark has been applied to a woman's breasts to encourage milk flow[257]. The bark has also been used as a dressing on burns[257].
The leaves are antipruritic and ophthalmic[257]. A poultice of the chewed leaves is applied to venereal sores, itchy skin and boils[218, 257]. A decoction of the leaves is used as an eye wash[257].
The fruits are antidandruff, emetic, laxative and pectoral[218, 257]. An infusion is used to treat chest and stomach complaints and to cleanse the body[257]. The mashed fruit has been rubbed into the scalp as a treatment for dandruff.</t>
  </si>
  <si>
    <t>Canada(Kwakiutl); United States(Flathead)</t>
  </si>
  <si>
    <t>Malvaceae</t>
  </si>
  <si>
    <t>Abelmoschus moschatus</t>
  </si>
  <si>
    <t>Musk Mallow</t>
  </si>
  <si>
    <t>Hibiscus abelmoschus.</t>
  </si>
  <si>
    <t>S.E. Asia - Himalayas to China and Vietnam.</t>
  </si>
  <si>
    <t>Open places in Nepal at elevations of 600 - 1100 metres[272]. Flat areas, valleys, stream sides and scrub slopes in western and southern China[266].</t>
  </si>
  <si>
    <t>Easily grown in a rich well-drained soil in a sunny position[238]. Tolerates a pH in the range 6 to 7.8.
This species is not hardy in the colder areas of the country, it tolerates temperatures down to about -5�c and can be grown outdoors in the milder areas of the country[238]. The plant grows as a shrub in frost-free climates but is usually cut back to the ground in British winters. So long as these winters are not too cold, however, it can usually be grown as a herbaceous perennial with new shoots being produced freely from the root-stock. These flower in the summer[238]. It is probably wise to apply a good mulch to the roots in the autumn[K].
It is best to cut back the stems to about 15cm long in the spring even if they have not been killed back by the frost[238]. This will ensure an abundance of new growth and plenty of flowers in the summer.
The musk mallow is widely cultivated in tropical climates for its many uses[238].
There is at least one named form, selected for its ornamental value. 'Mischief' is somewhat smaller than the species, reaching a height of 50cm[238].</t>
  </si>
  <si>
    <t>An essential oil is obtained from the plant[238]. It is used as a food flavouring and in perfumery as a musk substitute[238]. However, it has been known to cause photosensitivity so this use has been largely discontinued[238].
An oil obtained from the seed contains 18.9% linoleic acid[240]. The oil is f high econmic value[266]. Total yields of oil are not given[K].
The seeds are used as an insecticide[4, 238]. Another report says that extracts of the fruits and upper parts of the plant show insecticidal activity[240].
A fibre is obtained from the stem bark[238]. It is used to make ropes[272].
A mucilage obtained from the roots is used as a size for paper[238].</t>
  </si>
  <si>
    <t>An emulsion made from the seed is antispasmodic and is especially effective in the digestive system[4, 238]. The seeds are also chewed as a nervine, stomachic and to sweeten the breath[4, 238]. They are also said to be aphrodisiac[4, 238].
The seeds are valued medicinally for their diuretic, demulcent and stomachic properties. They are also said to be stimulant, antiseptic, cooling, tonic, carminative and aphrodisiac.
A paste of the bark is applied to cuts, wounds and sprains[272].
The essential oil is used in aromatherapy for the treatment of depression and anxiety[238]. It is also applied externally to treat cramp, poor circulation and aching joints[238].</t>
  </si>
  <si>
    <t>Borneo; Britain; Colombia; Denmark; France; Germany; Guatemala; India; Iran; Italy; Java; Malaysia; Mexico; Netherlands; Philippines; Philippines(Tagalog); Samoa; Sanscrit; Spain; Trinidad; Turkey; Venezuela</t>
  </si>
  <si>
    <t>Pueraria pseudohirsuta</t>
  </si>
  <si>
    <t>E. Asia - China, Korea.</t>
  </si>
  <si>
    <t>Hillsides and roadsides[147].</t>
  </si>
  <si>
    <t>We have very little information on this species and do not know if it will be hardy in Britain.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</si>
  <si>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Root[105, 177]. Rich in starch[105, 177]. The starch in the root can be extracted and used as a crispy coating in deep fried foods, or for thickening soups etc[174, 183]. It can also be made into noodles, or like agar or gelatine is used as a gelling agent for salads[183].</t>
  </si>
  <si>
    <t>The flowers are antivinous[176]. They are used in the treatment of thirst, high fever, abdominal fullness, nausea and vomiting due to alcoholic intoxication[176].
The root is antispasmodic, astringent, diaphoretic and febrifuge[147, 176]. It is used to relieve hunger[147]. A decoction is used in the treatment of exposure-caused colds and fevers, incomplete measles rash breakout, diarrhoea, dysentery and enteritis[147, 176].
The root contains puerarin. This increases the blood flow to the coronary artery and protects against acute myocardial ischaemia caused by the injection of pituitrin[176].</t>
  </si>
  <si>
    <t>Gleditsia sinensis</t>
  </si>
  <si>
    <t>Dry valleys in W. China, 1000 - 1600 metres[109]. Along valley streams or on level land[147].</t>
  </si>
  <si>
    <t>Easily grown in a loamy soil, requiring a sunny position[11]. Succeeds in most soils[200]. Tolerates drought once established[1] and atmospheric pollution[200].
Rather tender when young, it grows best in S. Britain[11]. A tree at Cambridge Botanical Gardens was 13 metres tall in 1985[11].
Trees have a light canopy, they come into leaf late in the spring and drop their leaves in early autumn[200] making them an excellent top storey tree in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</si>
  <si>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pod is used as a soap substitute[46, 61]. The seed is used[178].
Tannin is obtained from the seedpod[61].
Wood - strong, durable, coarse-grained[82]. Used for general construction[46, 61].</t>
  </si>
  <si>
    <t>The seed is roasted, dehusked, soaked until soft then boiled and eaten with sugar[179].
Young leaves - cooked. A famine food used when all else fails[177].</t>
  </si>
  <si>
    <t>A decoction of the leaves is used for washing sores[218], including syphilitic skin diseases[174].
The stem bark is anthelmintic and febrifuge[218].
The fruit is antibacterial, antifungal, antitussive, astringent, emetic, expectorant, haemostatic and stimulant[174, 176, 178, 218]. It is used in the treatment of bronchial asthma with sticky phlegm, epilepsy and apoplexy with loss of consciousness[176]. Overdosage can cause poisoning of the entire body, haemolysis of the blood[176].
The seed is emetic, expectorant, decongestant and purgative[147, 218]. They have been used in the treatment of cancer of the rectum[218].
The root bark is anthelmintic and antifebrile[218].
The thorns on the plant are antipruritic[176]. They are used in the treatment of acute purulent inflammation, dermatopathies and tonsillitis[176]. They should not be used by pregnant women[176].
The plant has been used in the treatment of lockjaw, stroke, acute numbness of the throat and epilepsy, but the report does not make clear whether the seed or the thorns of the plant are used[147]</t>
  </si>
  <si>
    <t>The plant contains potentially toxic compounds[222].</t>
  </si>
  <si>
    <t>Rosa canina</t>
  </si>
  <si>
    <t>Dog Rose</t>
  </si>
  <si>
    <t>Europe, including Britain, from Norway south and east to N. Africa and southwest Asia.</t>
  </si>
  <si>
    <t>Hedges, scrub, woods, roadsides, banks etc[9].</t>
  </si>
  <si>
    <t>10 - 12</t>
  </si>
  <si>
    <t>Succeeds in most soils[11, 200]. Grows well in heavy clay soils. Prefers a circumneutral soil and a sunny position with its roots in the shade[11, 200]. When grown in deep shade it usually fails to flower and fruit[186]. Succeeds in wet soils but dislikes water-logged soils or very dry sites[186]. Tolerates maritime exposure[186].
The fruit attracts many species of birds, several gall wasps and other insects use the plant as a host[186]
A very polymorphic species, it is divided into a great number of closely related species by some botanists[1, 17].
The leaves, when bruised, have a delicious fragrance[245]. The flowers are also fragrant.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</si>
  <si>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Plants make a dense and stock-proof hedge, especially when trimmed[186].</t>
  </si>
  <si>
    <t>Fruit - raw or cooked[2, 4, 13]. It can be used in making delicious jams, syrups etc[7]. The syrup is used as a nutritional supplement, especially for babies[238]. The fruit can also be dried and used as a tea[9, 12, 183]. Frost softens and sweetens the flesh[12]. The fruit is up to 30mm in diameter[200], but there is only a thin layer of flesh surrounding the many seeds[K]. Some care has to be taken when eating this fruit, see the notes above on known hazards.
The seed is a good source of vitamin E[102], it can be ground and mixed with flour or added to other foods as a supplement. Be sure to remove the seed hairs[102].
The dried leaves are used as a tea substitute[46, 61, 183]. A coffee substitute according to another report[7].
Petals - raw or cooked[177]. The base of the petal may be bitter so is best removed[183]. Eaten as a vegetable in China[66]. The petals are also used to make an unusual scented jam[7].</t>
  </si>
  <si>
    <t>The petals, hips and galls are astringent, carminative, diuretic, laxative, ophthalmic and tonic[7, 9, 14, 21, 165]. The hips are taken internally in the treatment of colds, influenza, minor infectious diseases, scurvy, diarrhoea and gastritis[238]. A syrup made from the hips is used as a pleasant flavouring in medicines and is added to cough mixtures[238].
A distilled water made from the plant is slightly astringent and is used as a lotion for delicate skins[7].
The seeds have been used as a vermifuge[7].
The plant is used in Bach flower remedies - the keywords for prescribing it are 'Resignation' and 'Apathy'[209].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</si>
  <si>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Chile; Europe; Haiti; Iraq; Kurdistan; Spain; Turkey</t>
  </si>
  <si>
    <t>Myricaceae</t>
  </si>
  <si>
    <t>Comptonia peregrina asplenifolia</t>
  </si>
  <si>
    <t>Sweet Fern</t>
  </si>
  <si>
    <t>C. asplenifolia.  Myrica asplenifolia.</t>
  </si>
  <si>
    <t>Eastern N. America.</t>
  </si>
  <si>
    <t>Dry rocky or sandy soils in clearings, pastures and poor open woodland[43].</t>
  </si>
  <si>
    <t>Requires a peaty or light loam lime-free soil[11, 182, 200]. Requires an acid well-drained soil of low to medium fertility in partial shade but tolerates full sun if the soil does not dry out in the summer[200]. Tolerates dry sandy soils when grown in the shade[200].
A very ornamental plant[1], it is hardy to at least -25�c[184, 200]. This form is probably no more than a phenotypic variant of the species that is found growing in harsh conditions[200].
The crushed leaves are very aromatic[182], their scent is most noticeable in the early morning and the evening[238]. The scent increases when the leaves are dried[245].
This species is somewhat intolerant of root disturbance and should be planted out into its permanent position whilst small[238].
Suckering freely[184], this plant is well suited to clothing banks on soils of low fertility[200]. It has a symbiotic relationship with certain soil micro-organisms, these form nodules on the roots of the plants and fix atmospheric nitrogen. Some of this nitrogen is utilized by the growing plant but some can also be used by other plants growing nearby[200].</t>
  </si>
  <si>
    <t>The leaves are used as a lining in baskets etc in order to preserve the fruit[55].
The crushed leaves repel insects[102]. They can be thrown onto a camp fire to keep mosquitoes away[257].
The dried leaves have been burnt as an incense[257].</t>
  </si>
  <si>
    <t>The young fruits are eaten as a pleasant nibble[55, 62, 183].
The aromatic leaves, fresh or dried, are used to make a palatable tea[55, 62, 102, 183]. The leaves are also used as a seasoning[183].</t>
  </si>
  <si>
    <t>Sweet fern was employed medicinally by several native North American Indian tribes who used it especially as a poultice to treat a variety of complaints[257]. It is still used for most of the same purposes in modern herbalism.
The leaves are astringent, blood purifier, expectorant and tonic[21, 62, 222, 257]. A tea made from the leaves and flowering tops is used as a remedy for diarrhoea, headache, fevers, catarrh, vomiting of blood, rheumatism etc[213, 222, 257]. The infusion has also been used to treat ringworm[257]. The leaves have also been used as a poultice for toothaches, sprains etc[238, 257].
A cold water infusion of the leaves has been used externally to counter the effect of poison ivy[213, 222, 257] and to bathe stings, minor haemorrhages etc[238].
The leaves are harvested in early summer and dried for later use[238].</t>
  </si>
  <si>
    <t>United States; United States(Amerindian); United States(Appalachia); United States(Indian)</t>
  </si>
  <si>
    <t>Haloragidaceae</t>
  </si>
  <si>
    <t>Myriophyllum spicatum</t>
  </si>
  <si>
    <t>Water Milfoil</t>
  </si>
  <si>
    <t>Europe, including Britain, Asia, N. Africa, N. America..</t>
  </si>
  <si>
    <t>Lakes, ponds, ditches etc, to 450 metres. Locally common, especially in calcareous waters[17].</t>
  </si>
  <si>
    <t>Requires a sandy medium, rich in decaying organic matter, in full sun[200].
Plants overwinter as resting buds at the bottom of the pond[1]. Another report says that the plants do not form winter buds, but persist at the bottom of the pond[56].
This species is considered to have the potential to be invasive when introduced into some areas such as Texas[274].
A good water oxygenator[200].</t>
  </si>
  <si>
    <t>Wa</t>
  </si>
  <si>
    <t>Root - raw or cooked[257]. Sweet and crunchy, the roots were a much relished food for several native North American Indian tribes[257].</t>
  </si>
  <si>
    <t>The plant is demulcent and febrifuge[178].</t>
  </si>
  <si>
    <t>China; Europe</t>
  </si>
  <si>
    <t>Ononis spinosa</t>
  </si>
  <si>
    <t>Spiny Rest Harrow</t>
  </si>
  <si>
    <t>O. campestris.  O. procurrens.</t>
  </si>
  <si>
    <t>Most of Europe, including Britain, to N. Africa and temperate Asia.</t>
  </si>
  <si>
    <t>Chalk and limestone grassland, stony hillsides and open pine forests[187], mainly on dry stony ground[7].</t>
  </si>
  <si>
    <t>5 - 8</t>
  </si>
  <si>
    <t>Prefers a sunny position in a well-drained neutral to alkaline soil[200]. Succeeds in poor soils, the plant often becoming spiny in such a situation[17].
Similar to O. repens but this species is not rhizomatous[200]. Mature roots are very tough and the plant gained its common name of 'Rest Harrow' because ploughs and harrows would be unable to break through it (in the days before heavy machinery was used on the land!).
The whole plant is pleasantly scented when bruised[245].
This species has a symbiotic relationship with certain soil bacteria, these bacteria form nodules on the roots and fix atmospheric nitrogen. Some of this nitrogen is utilized by the growing plant but some can also be used by other plants growing nearby[200].</t>
  </si>
  <si>
    <t>Young shoots - cooked[2, 105]. Used as a potherb[183].
Roots - chewed for their liquorice-like flavour[183].
Flowers - raw. They are used as a decoration on salads[7].</t>
  </si>
  <si>
    <t>The roots, leaves and flowers are antitussive, aperient, diuretic and lithontripic[7, 9, 13, 21, 46]. The root contains a fixed oil that is anti-diuretic and an essential oil that is diuretic. If the diuretic action is required then the root should be infused and not decocted or the essential oil will be evaporated[254]. An infusion is used in the treatment of dropsy, inflammation of the bladder and kidneys, rheumatism and chronic skin disorders[9]. The roots are used occasionally, they are harvested in the autumn, cut into slices and carefully dried for later use[9]. The young shoots are more commonly used, either fresh or dried[9]. They can be harvested throughout the summer[9].
A cough mixture is made from the bark[13].</t>
  </si>
  <si>
    <t>Europe; Spain; Turkey</t>
  </si>
  <si>
    <t>Cucurbitaceae</t>
  </si>
  <si>
    <t>Lagenaria siceraria</t>
  </si>
  <si>
    <t>Bottle Gourd</t>
  </si>
  <si>
    <t>L. vulgaris.</t>
  </si>
  <si>
    <t>The original habitat is obscure, it is probably Asia or Africa.</t>
  </si>
  <si>
    <t>Annual Climber</t>
  </si>
  <si>
    <t>Not known in the wild.</t>
  </si>
  <si>
    <t>Prefers a well-drained moist good rich circumneutral soil[1, 27, 86, 200]. Requires plenty of moisture in the growing season[1]. Prefers a warm sunny position sheltered from the wind[86].
The bottle gourd is widely cultivated in the tropics and sub-tropics for its edible fruit and for the hard wooden shell of the fruit that can be used as containers, musical instruments etc[206], there are many named varieties with different shaped and sized fruits[86, 183, 206]. The variety 'Cougourda' is said to be the best for eating[132]. Forms with wooden shells tend not to have an edible flesh[206].
The plants are frost-tender annuals, they grow very rapidly and their stems can reach a length of 9 metres in the summer[86]. A warm summer is required for good production of the fruit[86]. British summers are often too cool for this species and obtaining a crop from outdoor-grown plants in this country is somewhat problematical. The best chance is by starting the plants off early in a warm greenhouse, growing them on fast and then planting them out as soon as possible but making sure that they are not checked by cold weather. Hand pollination of the fruits can increase fruit set[206].
A climbing plant, attaching itself to supports by means of tendrils that grow out of the leaf axils[206]. It can be used as a fast-growing summer screen.
The leaves have a strong musky scent that some people find repulsive[206]. The plant is remarkably disease and pest-free, this might be connected to the smell of the leaves[206].</t>
  </si>
  <si>
    <t>The shell of well-ripened fruits is very hard and can be used for many purposes such as bottles, bowls, musical instruments etc. There are many different shapes of fruits from the various different varieties[1, 27, 46, 61, 86, 97].</t>
  </si>
  <si>
    <t>The pulp around the seed is emetic and purgative[46, 178, 272].
A poultice of the crushed leaves has been applied to the head to treat headaches[257].
The flowers are an antidote to poison[218].
The stem bark and the rind of the fruit are diuretic[218].
The fruit is antilithic, diuretic, emetic and refrigerant[178, 218]. The juice of the fruit is used in the treatment of stomach acidity, indigestion and ulcers[272].
The seed is vermifuge[218]. A poultice of the boiled seeds has been used in the treatment of boils[257]. Taken with Achyranthes spp the seed is used to treat aching teeth and gums, boils etc[218].
Extracts of the plant have shown antibiotic activity[218]. In many parts of China 3 grams per day of this species (the report does not say what part of the plant) has been used as a single treatment for diabetes mellitus[218].</t>
  </si>
  <si>
    <t>China; Dominican Republic; Europe; Haiti; Hawaii; India; India(Santal); Iraq; Turkey; Venezuela</t>
  </si>
  <si>
    <t>Valerianaceae</t>
  </si>
  <si>
    <t>Valeriana amurensis</t>
  </si>
  <si>
    <t>E. Asia.</t>
  </si>
  <si>
    <t>We have very little information on this species and do not know if it will be hardy in Britain, though judging by its native range it could succeed outdoors in many parts of this country. The following notes are based on the general needs of the genus.
Succeeds in ordinary garden soil[1].</t>
  </si>
  <si>
    <t>Leaves - cooked. An emergency food, they are only used when all else fails[177].</t>
  </si>
  <si>
    <t>Some caution is advised with the use of this plant. At least one member of the genus is considered to be poisonous raw[161] and V. officinalis is a powerful nervine and sedative that can become habit-forming.</t>
  </si>
  <si>
    <t>Spiraea henryi</t>
  </si>
  <si>
    <t>E. Asia - C. and W. China.</t>
  </si>
  <si>
    <t>Thickets, 1700 - 2700 metres in W. Hupeh[109]. Rocky slopes, foothills and mountain forests at elevations of 1500 - 3000 metres[266].</t>
  </si>
  <si>
    <t>Tolerates most soils[200], but prefers a good loamy soil, abundant moisture and full sunlight[11, 200].
Hybridizes freely with other members of this genus[11].
A very ornamental plant[1], it is closely related to S. wilsonii.[182] and to S. canescens[11].</t>
  </si>
  <si>
    <t>A tea is made from the leaves[177].</t>
  </si>
  <si>
    <t>Astragalus gummifer</t>
  </si>
  <si>
    <t>Tragacanth</t>
  </si>
  <si>
    <t>W. Asia - Iraq, Kurdistan</t>
  </si>
  <si>
    <t>Dry sub-alpine slopes and valleys, occasionally below the tree line, 1200 - 2600 metres in Iraq[114]. Upland forests and grassland[238].</t>
  </si>
  <si>
    <t>Requires a dry well-drained soil in a sunny position[1, 238]. Succeeds in poor soils[200]. Tolerates a pH in the range 3.2 to 7.8.
This species is not hardy in the colder areas of the country, it tolerates temperatures down to between -5 and -10�c[238]. Whilst it is likely to tolerate low temperatures it may not be so happy with a wet winter.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</si>
  <si>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Gum tragacanth is obtained from the stem (see above). It has a wide range of uses including:- a thickening agent in preparing dyes for calico printing, textile dyes and for dressing fabrics, it is also a thickener in making glues, water colours, ink (where it supplies a gloss), it is a binding agent in paper making, a culture medium in laboratories etc[64, 74].
Both the stems and the gum can be burnt as a fragrant incense[245].</t>
  </si>
  <si>
    <t>A source of a high quality gum tragacanth - used as a thickener in confections, salad dressings, sauces etc[2, 4, 57, 64, 105, 114]. It is an approved additive to food and has the E number E413[238]. Some of the gum exudes naturally from the root and from damaged stems[171], more can be obtained by incision of the stem about 5cm below ground level[64].</t>
  </si>
  <si>
    <t>The gum obtained from the root and stem is demulcent, though it is not often used internally because it is not completely soluble[4]. This gum has recently been shown to stimulate the immune system and to suppress tumours[238]. The gum has long been employed externally as a dressing for burns and is also used in lozenges in order to bind the ingredients and impart consistency to the product[4].</t>
  </si>
  <si>
    <t>Rheum nobile</t>
  </si>
  <si>
    <t>Sikkim Rhubarb</t>
  </si>
  <si>
    <t>E. Asia - Himalayas from Nepal to S.E. Tibet.</t>
  </si>
  <si>
    <t>Rock ledges around 4000 metres[187]. Open slopes to 4500 metres[51].</t>
  </si>
  <si>
    <t>Prefers a deep, fertile, moderately heavy, humus rich, moisture retentive, well-drained soil in sun or semi-shade. Grows well in heavy clay soils.
A very ornamental plant[1], it is hardy to about -15�c[200].
Plants have proved very difficult to grow in cultivation in Britain[187].
Plants in this genus seem to be immune to the predations of rabbits[233].
Hybridizes freely with other members of this genus[200].</t>
  </si>
  <si>
    <t>Leaf stem - raw or cooked[51, 105, 183, 272]. Pleasantly acid, this is a commonly used vegetable where it grows wild[2, 183].</t>
  </si>
  <si>
    <t>The root is astringent, carminative, depurative, diuretic, purgative and tonic[51, 91, 240]. Small doses act as an astringent tonic to the digestive system, whilst larger doses act as a mild laxative[232].
The flowering stem is used in Tibetan medicine, it is said to have a sour taste and a heating potency[241]. It is antiemetic, diuretic and laxative[241]. It is used in the treatment of swellings and fullness of the abdomen as well as to rid the body of retained fluids[241].</t>
  </si>
  <si>
    <t>Although no specific mention has been seen for this species, the leaves of some if not all members of this genus contain significant quantities of oxalic acid and should not be eaten in any quantity. Oxalic acid can lock up certain minerals in the body, especially calcium, leading to nutritional deficiency. The content of oxalic acid will be reduced if the plant is cooked. People with a tendency to rheumatism, arthritis, gout, kidney stones or hyperacidity should take especial caution if including this plant in their diet since it can aggravate their condition[238].</t>
  </si>
  <si>
    <t>Araceae</t>
  </si>
  <si>
    <t>Amorphophallus paeoniifolius</t>
  </si>
  <si>
    <t>Elephant Yam</t>
  </si>
  <si>
    <t>A. campanulatus. (Roxb.)Blume.</t>
  </si>
  <si>
    <t>Tropical regions from Madagascar to Asia, Polynesia and northern Australia.</t>
  </si>
  <si>
    <t>Loose leafy detritus in moist shady habitats[200]. Tropical conditions in secondary forests, shrub forests and grasslands in arid valley areas at elevations below 750 metres[266].</t>
  </si>
  <si>
    <t>Requires shade and a rich soil in its native habitats, but it probably requires a position with at least moderate sun in Britain.
Cultivated for its edible tuber in Asia[2], plants are not winter hardy outdoors in Britain but are sometimes grown outdoors in this country as part of a sub-tropical bedding display[1].
The tuber is harvested in the autumn after top growth has been cut back by frost and it must be kept quite dry and frost-free over winter[1, 133]. It is then potted up in a warm greenhouse in spring ready to be planted out after the last expected frosts. The tubers are planted 15cm deep[1]. It is unclear from the reports that we have seen whether or not this root can be divided, it is quite possible that seed is the only means of increase[K].
The plant has one enormous leaf and one spadix annually. It requires hand pollination in Britain[1, 133]. When ripe for pollination, the flowers have a foetid smell to attract carrion flies and midges. This smell disappears once the flower has been pollinated[245].</t>
  </si>
  <si>
    <t>Rhizome - cooked[2, 4, 103, 105]. Acrid raw[2], it must be thoroughly boiled or baked[46, 61]. A very large root, it can be up to 50cm in diameter[200, 243, 266]. Caution is advised, see notes above on probable toxicity.
Leaves and petioles - they must be thoroughly cooked[105, 183]. Caution is advised, see notes above on possible toxicity.</t>
  </si>
  <si>
    <t>The root is carminative, restorative, stomachic and tonic[240, 243]. It is dried and used in the treatment of piles and dysentery[240, 243]. The fresh root acts as an acrid stimulant and expectorant, it is much used in India in the treatment of acute rheumatism[240, 243]. Some caution is advised, see the notes above on toxicity.</t>
  </si>
  <si>
    <t>India; India(Ayurvedic); India(Santal); Java; Malaya</t>
  </si>
  <si>
    <t>Although no specific mention has been seen for this species, it belongs to a family where most of the members contain calcium oxalate crystals. This substance is toxic fresh and, if eaten, makes the mouth, tongue and throat feel as if hundreds of small needles are digging in to them. However, calcium oxalate is easily broken down either by thoroughly cooking the plant or by fully drying it and, in either of these states, it is safe to eat the plant. People with a tendency to rheumatism, arthritis, gout, kidney stones and hyperacidity should take especial caution if including this plant in their diet[238].</t>
  </si>
  <si>
    <t>Rutaceae</t>
  </si>
  <si>
    <t>Phellodendron lavallei</t>
  </si>
  <si>
    <t>P. amurense lavallei. (Dode.)Sprague.</t>
  </si>
  <si>
    <t>E. Asia - N. and C. Japan.</t>
  </si>
  <si>
    <t>Woods in mountains[58].</t>
  </si>
  <si>
    <t>Prefers a moisture retentive well-drained deep rich loam in an open position in full sun[11, 200]. Grows best in areas with long hot summers[200]. Plants are gross feeders and require a rich soil if they are to perform well[11].
Dormant plants are hardy to at least -20�c, but the young growth is liable to damage from late spring frosts[11, 200].
This species is occasionally cultivated for timber in S.E. Europe[50]. 
Dioecious. Male and female plants must be grown if seed is required. The fruit is produced copiously on trees in Britain[200].</t>
  </si>
  <si>
    <t>The bark is thick and corky[200]. Can this be used as a source of cork[K]?
The following uses are for the closely related P. amurense. They almost certainly also apply to this tree.
A yellow dye is obtained from the inner bark[178].
An oil obtained from the seed has insecticidal properties similar to pyrethrum[57].
Wood - heavy, hard, strong, close grained. Used for furniture[74].</t>
  </si>
  <si>
    <t>Fruit[105, 177]. This use refers to the closely related P. amurense, it almost certainly applies to this tree as well[K]. The fruit is about 1cm in diameter and has a strong scent of turpentine, it is produced copiously in Britain[200].</t>
  </si>
  <si>
    <t>Japan</t>
  </si>
  <si>
    <t>Verbenaceae</t>
  </si>
  <si>
    <t>Vitex agnus-castus</t>
  </si>
  <si>
    <t>Agnus Castus</t>
  </si>
  <si>
    <t>Damp places by streams and on the littoral[45].</t>
  </si>
  <si>
    <t>Prefers a light well-drained loamy soil in a warm sunny position sheltered from cold drying winds[49, 200]. Succeeds in dry soils. Intolerant of water-logging[202].
Hardy to about -10�c, this species only succeeds outdoors in the milder parts of Britain[1, 11], though it grows well on a wall at Kew[11]. Plants only flower freely in a warm summer, so they are best grown against a sunny wall even in areas of the country where they are hardy[219]. The plants failed to open their flowers on our Cornish trial ground even after a very hot summer[K]. The flowers are produced so late in the season that they are unlikely to produce viable seed in this country even if they flower properly[K].
A very ornamental plant[1], there are some named varieties[219]. The whole plant is aromatic, the leaves and stems are strongly aromatic[182], the flowers are deliciously scented[245] and the dried seeds have a pungent lemony perfume[245].
This species has long been regarded as a symbol of chastity[46].
Flowers are produced at the ends of the current year's growth[202]. Any pruning is best carried out in the spring and should consist of cutting out dead wood and shortening last year's flowering branches[219].</t>
  </si>
  <si>
    <t>A perfume is made from the flowers[227].
Young stems are used in basket making[46, 61, 100].
A yellow dye is obtained from the leaves, the seed and the roots[100, 148].
Wood - hard, close grained[146].</t>
  </si>
  <si>
    <t>The fruit is used as a condiment, it is a pepper substitute[46, 61, 100, 183]. The aromatic leaves are also used as a spice[183, 227]. This plant forms one of the ingredients of the legendary Moroccan spice mixture 'ras el hanout'[183]. Unfortunately, the seed is very unlikely to be produced in Britain[K].</t>
  </si>
  <si>
    <t>Agnus castus has been used for thousands of years for its beneficial affect on the female hormonal system. Modern research has confirmed this use, the seeds being used to restore balanced functioning to the female reproductive system[254].
The seeds and fruits are anaphrodisiac, aphrodisiac, galactogogue, ophthalmic, sedative, stomachic, women's complaints[89, 148, 165]. Prolonged usage restores corpus luteum function[165]. Unfortunately, the berries are unlikely to be produced in the British climate[K].
The berries of this plant have a range of medicinal actions but possibly the most important is its ability to rectify hormonal imbalances caused by an excess of oestrogen and an insufficiency of progesterone[224]. It acts upon the pituitary gland, reducing the production of certain hormones and increasing the production of others, shifting the balance in favour of the gestagens. Thus it has a wide application of uses in malfunctions of the feminine reproductive system and has been used with great effect in restoring absent menstruation, regulating heavy periods, restoring fertility when this is caused by hormonal imbalance, relieving pre-menstrual tension and easing the change of the menopause[224]. Some caution is advised since excessive doses can cause a nervous disorder known as formication, which manifests as a sensation of insects crawling over the skin[238].
The berries are considered to be an aphrodisiac[89], though other reports say that they are anaphrodisiac[11, 46]. The reason for this apparent disagreement is that the berries have a regulating effect on the body and so are likely to increase sexual activity in those who are not very active in this area whilst reducing it in those who are very active[K].
The fresh berries are pounded to a pulp and used in the form of a tincture for the relief of paralysis, pains in the limbs, weakness etc[4].</t>
  </si>
  <si>
    <t>Europe; France; Germany; India; Iraq; Italy; Kurdistan; Mediterranean; Sanscrit; Spain; Turkey; United States</t>
  </si>
  <si>
    <t>Crassulaceae</t>
  </si>
  <si>
    <t>Sedum anacampseros</t>
  </si>
  <si>
    <t>Loce Restorer</t>
  </si>
  <si>
    <t>S. rotundifolium.  Hylotelephium anacampseros. (L.)Ohba.</t>
  </si>
  <si>
    <t>C. Europe - N. Spain to the Alps.</t>
  </si>
  <si>
    <t>Rocks in mountains[83].</t>
  </si>
  <si>
    <t>An easily grown plant, it succeeds in most soils[188] but prefers a fertile well-drained soil[200]. Dislikes lime[50]. Shade tolerant[83], though it prefers a sunny position[K]. Established plants are drought tolerant[190].
Hardy to at least -15�c[200].
Spreads rapidly at the roots, but it is easily controlled[83].
All members of this genus are said to have edible leaves, though those species that have yellow flowers can cause stomach upsets if they are eaten in quantity[62, 85].
Plants in this genus seem to be immune to the predations of rabbits[233].</t>
  </si>
  <si>
    <t>Plants can be used for ground cover[190]. They are best spaced about 30cm apart each way[208].</t>
  </si>
  <si>
    <t>Leaves - raw or cooked[2, 177]. Used as a vegetable in soups[183]. There is a distinctive bitterness in the flavour[K].</t>
  </si>
  <si>
    <t>Bupleurum octoradiatum</t>
  </si>
  <si>
    <t>We have very little information on this species and do not know if it will be hardy in Britain, though judging by its native range it should succeed outdoors in many parts of this country. The following notes are based on the general needs of the genus.
Succeeds in most soils if they are well drained[1, 200].</t>
  </si>
  <si>
    <t>The old plant is used as firewood[178].</t>
  </si>
  <si>
    <t>Tender young shoots - cooked[2, 177]. They are produced in spring and in autumn[178].</t>
  </si>
  <si>
    <t>Carminative, deobstruent, febrifuge[178].</t>
  </si>
  <si>
    <t>Silybum marianum</t>
  </si>
  <si>
    <t>Milk Thistle</t>
  </si>
  <si>
    <t>Carduus marianus.</t>
  </si>
  <si>
    <t>S. Europe, N. Africa and W. Asia. Naturalized in Britain.</t>
  </si>
  <si>
    <t>Waste places[17], usually close to the sea[5], especially if the ground is dry and rocky[165].</t>
  </si>
  <si>
    <t>Succeeds in any well-drained fertile garden soil[1, 200]. Prefers a calcareous soil[12] and a sunny position[200]. 
Hardy to about -15�c[200].
The blessed thistle is a very ornamental plant that was formerly cultivated as a vegetable crop[1, 61, 238].
Young plants are prone to damage from snails and slugs[200]. Plants will often self sow freely[K].</t>
  </si>
  <si>
    <t>A good green manure plant, producing a lot of bulk for incorporation into the soil[K].</t>
  </si>
  <si>
    <t>Root - raw or cooked[1, 2, 4, 52, 183]. A mild flavour and somewhat mucilaginous texture[K]. When boiled, the roots resemble salsify (Tragopogon hispanicus)[1, 4, 115].
Leaves - raw or cooked[1, 4, 5, 52, 89, 115]. The very sharp leaf-spines must be removed first[46, 183], which is quite a fiddly operation[K]. The leaves are quite thick and have a mild flavour when young, at this time they are quite an acceptable ingredient of mixed salads, though they can become bitter in hot dry weather[K]. When cooked they make an acceptable spinach substitute[238]. It is possible to have leaves available all year round from successional sowings[K].
Flower buds - cooked[1, 238]. A globe artichoke substitute[12, 183], they are used before the flowers open. The flavour is mild and acceptable, but the buds are quite small and even more fiddly to use than globe artichokes[K].
Stems - raw or cooked[4, 100]. They are best peeled and can be soaked to reduce the bitterness[5, 183]. Palatable and nutritious[4, 115], they can be used like asparagus or rhubarb[12] or added to salads. They are best used in spring when they are young[105].
A good quality oil is obtained from the seeds[4].
The roasted seed is a coffee substitute[21, 46, 61, 183].</t>
  </si>
  <si>
    <t>Blessed thistle has a long history of use in the West as a remedy for depression and liver problems[254]. Recent research has confirmed that it has a remarkable ability to protect the liver from damage resulting from alcoholic and other types of poisoning[254].
The whole plant is astringent, bitter, cholagogue, diaphoretic, diuretic, emetic, emmenagogue, hepatic, stimulant, stomachic and tonic[4, 21, 160, 165, 238]. It is used internally in the treatment of liver and gall bladder diseases, jaundice, cirrhosis, hepatitis and poisoning[238]. The plant is harvested when in flower and dried for later use[238].
Silymarin, an extract from the seed, acts on the membranes of the liver cells preventing the entry of virus toxins and other toxic compounds and thus preventing damage to the cells[244]. It also dramatically improves liver regeneration in hepatitis, cirrhosis, mushroom poisoning and other diseases of the liver[222, 238, 254]. German research suggests that silybin (a flavonoid component of the seed) is clinically useful in the treatment of severe poisoning by Amanita mushrooms[222]. Seed extracts are produced commercially in Europe[222]. Regeneration of the liver is particularly important in the treatment of cancer since this disease is always characterized by a severely compromised and often partially destroyed liver[K].
A homeopathic remedy is obtained from equal parts of the root and the seed with its hulls still attached[4]. It is used in the treatment of liver and abdominal disorders[9].</t>
  </si>
  <si>
    <t>China; Europe; India; Iraq; Kurdistan; Mediterranean; Spain; Turkey; United States</t>
  </si>
  <si>
    <t>When grown on nitrogen rich soils, especially those that have been fed with chemical fertilizers, this plant can concentrate nitrates in the leaves. Nitrates are implicated in stomach cancers.</t>
  </si>
  <si>
    <t>Eriobotrya japonica</t>
  </si>
  <si>
    <t>Loquat</t>
  </si>
  <si>
    <t>Mespilus japonica.  Photinia japonica.</t>
  </si>
  <si>
    <t>Not known in the wild[109].</t>
  </si>
  <si>
    <t>11 - 3</t>
  </si>
  <si>
    <t>Prefers a fertile well-drained soil in full sun or light shade[200]. Succeeds in any well-drained soil but dislikes too much lime[3]. Prefers to be near the coast, tolerating maritime exposure but dislikes cold winds[200]. Tolerates dry soils[200].
Succeeds in an open position in the milder areas of Britain but usually requires wall protection in most of this country[11, 59]. Plants are hardy to at least -5�c, and can survive to between -12 and -17�c but with some damage[200]. Plants from different provenances differ widely in their hardiness, it is best to obtain stock as cuttings from plants that are established in this country[219]. Trees usually only flower and produce fruit in Britain after a long hot summer[11, 202], but a tree at Maidwell Hall in Northants fruits regularly[11]. The main difficulty with producing a crop of fruit from this tree is that the plant flower in the winter and will not ripen fruit of a satisfactory standard if the winter is cold. Indeed, the fruit is rendered inedible by hard frosts in cold areas[200].
Often cultivated for its edible fruit in warm temperate regions, there are more than 800 cultivars in Japan[200]. 'Advance' is a dwarf tree with very juicy fruits[200].
The flowers emit a most potent oriental perfume[245].</t>
  </si>
  <si>
    <t>Wood - hard, close grained. Used for rulers etc[146].</t>
  </si>
  <si>
    <t>The loquat is one of the most popular cough remedies in the Far East, it is the ingredient of many patent medicines[238].
The leaves are analgesic, antibacterial, antiemetic, antitussive, antiviral, astringent, diuretic and expectorant[7, 116, 147, 176, 218, 279]. A decoction of the leaves or young shoots is used as an intestinal astringent and as a mouthwash in cases of thrush and also in the treatment of bronchitis, coughs, feverish colds etc[7, 238]. The leaves are harvested as required and can be used fresh or dried[238]. The hairs should be removed from the leaves in order to prevent irritation of the throat[238].
The flowers are expectorant[218, 240].
The fruit is slightly astringent, expectorant and sedative[7, 240]. It is used in allaying vomiting and thirst[240].</t>
  </si>
  <si>
    <t>China; Indochina; Japan</t>
  </si>
  <si>
    <t>The seed is slightly poisonous. This report probably refers to the hydrogen cyanide that is found in many plants of this family, the seed should only be used in small amounts if it is bitter[K]. In small quantities, hydrogen cyanide has been shown to stimulate respiration and improve digestion, it is also claimed to be of benefit in the treatment of cancer. In excess, however, it can cause respiratory failure and even death.</t>
  </si>
  <si>
    <t>Salvia japonica</t>
  </si>
  <si>
    <t>E. Asia - China, Japan, Korea..</t>
  </si>
  <si>
    <t>Woods and thickets in hills and mountains, C. and S. Japan[58].</t>
  </si>
  <si>
    <t>Requires a very well-drained light sandy soil in a sunny position[200]. Prefers a rich soil[1].
This species is not hardy in the colder areas of the country, it tolerates temperatures down to between -5 and -10�c[200]. Plants can be killed by excessive winter wet[200].
Members of this genus are rarely if ever troubled by browsing deer[233].</t>
  </si>
  <si>
    <t>A black dye is obtained from the plant, probably from the flowers[178].</t>
  </si>
  <si>
    <t>Children suck the flowers (for the sweet nectar?)[177, 183].
The leaves are used as a flavouring, they are a sage substitute[179].</t>
  </si>
  <si>
    <t>Lycium europaeum</t>
  </si>
  <si>
    <t>L. intricatum. Boiss.</t>
  </si>
  <si>
    <t>S.W. Europe.</t>
  </si>
  <si>
    <t>An easily grown plant, it does not require a rich soil, flowering and fruiting better in a well-drained soil of moderate quality[1, 11, 200]. Succeeds in impoverished soils[200]. Requires a sunny position[200]. Tolerates maritime exposure[200].
This species is not very hardy in Britain, it tolerates temperatures down to about -5�c and succeeds outdoors in the milder areas of the country[200].
There is much confusion between this species and the closely related L. barbarum and L. chinense. Most, if not all, of the plants being grown as L. europaeum in Britain are in fact L.barbarum[11, 50, 200]. Many botanists unite the three species under the name L. barbarum, though they are distinct[200].</t>
  </si>
  <si>
    <t>Plants have an extensive root system and can be planted to stabilize banks[200].</t>
  </si>
  <si>
    <t>Fruit - raw or cooked[177]. The fruit is a berry about 8mm in diameter[200]. Only the fully ripe fruits should be eaten[K].
Young shoots - cooked[177].</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</si>
  <si>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</si>
  <si>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Europe; Spain</t>
  </si>
  <si>
    <t>Some caution should be exercised with this species, particularly with regard to its edible leaves, since it belongs to a family that often contains toxins. However, use of the leaves is well documented and fairly widespread in some areas.</t>
  </si>
  <si>
    <t>Convolvulaceae</t>
  </si>
  <si>
    <t>Ipomoea alba</t>
  </si>
  <si>
    <t>Moonflower</t>
  </si>
  <si>
    <t>Calonyction aculeatum.  C. album.</t>
  </si>
  <si>
    <t>Pantropical.</t>
  </si>
  <si>
    <t>Wet forests, watercourses and disturbed areas in China[266].</t>
  </si>
  <si>
    <t>Requires a fertile well-drained loam in a warm sunny position[200].
This species is not hardy in the colder areas of the country, it tolerates temperatures down to between -5 and -10�c[200]. Another report says that plants need a minimum temperature of 5�c if they are to overwinter successfully[260].
A short-lived perennial or biennial species[187]. A fast-growing climbing plant, it is best grown as a temporary screen in the garden or along the boundary edge[200]. Plants need a long period of growth to reach flowering size and so are not very suitable for growing in pots in a greenhouse[260].
A climbing plant, supporting itself by twining around the branches of other plants[219].
The plant forms tubercles (baby tubers) on the stems and can be propagated by them[260].
The aromatic flowers open of a night time[188].</t>
  </si>
  <si>
    <t>Young leaves and fleshy calyces - cooked. Steamed and eaten as a vegetable or used in curries, soups, stews etc[183]. They can also be dried for later use[183].
Seed - eaten when young[183].</t>
  </si>
  <si>
    <t>The whole herb is used in treating snakebite[266].</t>
  </si>
  <si>
    <t>Guiana; Hawaii; Samoa; Wi</t>
  </si>
  <si>
    <t>Elaeagnaceae</t>
  </si>
  <si>
    <t>Elaeagnus multiflora</t>
  </si>
  <si>
    <t>Goumi</t>
  </si>
  <si>
    <t>E. longipes.</t>
  </si>
  <si>
    <t>E. Asia - China and Japan.</t>
  </si>
  <si>
    <t>Thickets and thin woods in hills and on lowland, at elevations of 600 - 1800 metres[58].</t>
  </si>
  <si>
    <t>An easily grown plant[184], it succeeds in most soils that are well-drained[11, 200]. Prefers a soil that is only moderately fertile, succeeding in poor soils and in dry soils[11, 200]. Prefers a light sandy loam and a sunny position but succeeds in light shade[11, 200]. Very drought and wind resistant[1, 11, 200]. Tolerates atmospheric pollution[160].
Plants are hardy to about -20�c[184], but the roots are hardy to -30�c (although top growth will be killed at this temperature).
Cultivated for its edible fruit in Japan, there are some named varieties[3, 11, 183]. Plants can crop in 4 years from cuttings[160]. They bear heavily in Britain[11].
The fruit is well hidden in the shrub and is quite difficult to harvest without damaging the plant[K]. The ssp. E. multiflora ovata. (Maxim.)Servettaz. produces brown fruits on long stalks[200], would this be any easier to harvest?[K].
The synonym E. longipes is sometimes accepted as a distinct species, differing mainly in having very long peduncles about 2.5cm in length[214].
This species is notably resistant to honey fungus[88, 200]. Birds love the fruits[160].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
The small flowers are deliciously scented with a lilac-like smell, their aroma pervading the garden on calm days[K].</t>
  </si>
  <si>
    <t>Plants can be grown as a hedge in exposed positions, tolerating maritime exposure. Reasonably fast growing and providing a good screen in the summer, though much more open in the winter. It is a good companion hedge to grow, the plants enriching the soil and improving the growth of neighbouring plants[K]. A hedge in a very exposed position at Rosewarne in N. Cornwall was 3.5 metres tall in 1989[K].
Often used as a rootstock for evergreen species that are hard to grow from cuttings. It frequently sprouts from the base and can out-compete the scion[182].</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</si>
  <si>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leaves are used in the treatment of coughs[218].
The fruit is prescribed in the treatment of watery diarrhoea[218].
The root is astringent, a decoction is used to treat itch and foul sores[218].</t>
  </si>
  <si>
    <t>Lythraceae</t>
  </si>
  <si>
    <t>Heimia salicifolia</t>
  </si>
  <si>
    <t>Erva De Vida</t>
  </si>
  <si>
    <t>Southern N. America from Texas to Mexico and south to Central America.</t>
  </si>
  <si>
    <t>Along the sides of streams[192].</t>
  </si>
  <si>
    <t>Easily grown in any well-drained soil in full sun[200]. Especially in the colder areas of the country this plant is best grown against a sunny south or south-west facing wall and given a good mulch of bracken in the winter[200].
The rootstock is fairly hardy in most of Britain, whilst the top growth tolerates temperatures down to about -10 to -15�c[200]. If cut back by severe weather the plant usually grows again from the base[200]. Flowers are produced on the current seasons growth[200]. Plants growing by the side of a greenhouse at Cambridge Botanical Gardens flower freely[11].
This species is closely related to H. myrtifolia, differing mainly in having larger flowers[11].
Any pruning is best carried out in early spring by removing excess growth at the base of the plant[200].</t>
  </si>
  <si>
    <t>An intoxicating and euphoric drink is made by crushing the wilted leaves in water and leaving the liquid in a sunny position for three days to ferment[192]. In larger quantities this can induce hallucinations and produces a vision that is typically overcast in yellow[192].</t>
  </si>
  <si>
    <t>The leaves are antispasmodic, hallucinogenic and sedative[192]. An infusion serves to stabilize the blood pressure and relieve anxiety[192].</t>
  </si>
  <si>
    <t>Argentina; India; Mexico</t>
  </si>
  <si>
    <t>Beta vulgaris maritima</t>
  </si>
  <si>
    <t>Sea Beet</t>
  </si>
  <si>
    <t>B. maritima.</t>
  </si>
  <si>
    <t>Coastal areas of Europe, including Britain, south and east to N. Africa and Asia to the East Indies.</t>
  </si>
  <si>
    <t>Banks and shingle by the coast[5].</t>
  </si>
  <si>
    <t>Beets grow well in a variety of soils, growing best in a deep, friable well-drained soil abundant with organic matter, but doing poorly on clay. They prefer an open position and a light well-drained soil[52]. The optimum pH is 6.0 - 6.8, but neutral and alkaline soils are tolerated in some areas. Some salinity may be tolerated after the seedling stage. Beets are notable for their tolerance to manganese toxicity. Beet is reported to tolerate an annual precipitation of 23 to 315cm, an average annual temperature range of 5.0 to 26.6�C and a pH of 4.2 to 8.2[269].
This is the wild beetroot of coastal areas. The cultivated beetroot, sugar beet, seakale beet and Swiss chard have all been developed from this species by means of selective breeding[1, 5].</t>
  </si>
  <si>
    <t>Young leaves - raw or cooked[5, 12, 16, 21]. A delicious spinach substitute in the spring, the leaves become less pleasant as the season progresses, developing a distinct bitterness in hot weather[K]. Some people dislike the raw leaves since they can leave an unpleasant taste in the mouth[K].</t>
  </si>
  <si>
    <t>Although little used in modern herbalism, beet has a long history of folk use, especially in the treatment of tumours[269].
A decoction prepared from the seed has been used as a remedy for tumours of the intestines. The seed, boiled in water, is said to cure genital tumours[269].
The juice or other parts of the plant is said to help in the treatment of tumours, leukaemia and other forms of cancer such as cancer of the breast, oesophagus, glands, head, intestines, leg, lip, lung, prostate, rectum, spleen, stomach, and uterus[269]. Some figure that betacyanin and anthocyanin are important in the exchange of substances of cancer cells; others note two main components of the amines, choline and its oxidation product betaine, whose absence produces tumours in mice[269]. The juice has been applied to ulcers[269].
A decoction is used as a purgative by those who suffer from haemorrhoids in South Africa[269].
Leaves and roots used as an emmenagogue[269].
Plant effective in the treatment of feline ascariasis[269].
In the old days, beet juice was recommended as a remedy for anaemia and yellow jaundice, and, put into the nostrils to purge the head, clear ringing ears, and alleviate toothache[269]. Beet juice in vinegar was said to rid the scalp of dandruff as scurf, and was recommended to prevent falling hair[269]. Juice of the white beet was said to clear obstructions of the liver and spleen[269]. Culpepper (1653) recommended it for treating headache and vertigo as well as all affections of the brain[269].</t>
  </si>
  <si>
    <t>Chile; Dominican Republic; France; Germany; Haiti; Hungary; India; Remolacha; Spain; United States</t>
  </si>
  <si>
    <t>Amaryllidaceae</t>
  </si>
  <si>
    <t>Crinum bulbispermum</t>
  </si>
  <si>
    <t>C. longifolium.  C. capense.</t>
  </si>
  <si>
    <t>S. Africa - S. Transvaal and N. Natal.</t>
  </si>
  <si>
    <t>Seasonal pools, marshes and the banks of rivers[90].</t>
  </si>
  <si>
    <t>Easily grown in a moist soil or the garden border[90]. Requires a rich well-drained soil in a warm sheltered sunny position[188].
Plants are only hardy in the milder areas of the country, tolerating temperatures down to about -10�c[90]. It is probable that the plants may require winter protection with dry leaves or bracken[90].
Bulbs are sensitive to transplanting and may take several years to establish. The bulbs should be planted with their necks above soil level[233]. This conflicts with another report which says that they should be planted quite deeply in the soil[1]. Only plant out good sized bulbs and do so at the end of May[1].
Members of this genus are rarely if ever troubled by browsing deer or rabbits[233].
The flowers emit a sweet, somewhat spicy odour which is especially pronounced at nightfall[245].</t>
  </si>
  <si>
    <t>Root?? A number of species in this genus have edible bulbs. Although no records have been seen for this species, it is fairly hardy in Britain and the root can be as large as a football. It is worthy of investigation[K].</t>
  </si>
  <si>
    <t>Lesotho</t>
  </si>
  <si>
    <t>One report says that the plant is toxic to mammals, but gives no indication as to the degree of toxicity.</t>
  </si>
  <si>
    <t>Solanum sisymbriifolium</t>
  </si>
  <si>
    <t>Sticky Nightshade</t>
  </si>
  <si>
    <t>S. America - Brazil.</t>
  </si>
  <si>
    <t>Naturalised in South-eastern N. America where it grows near sea ports in waste places and on ballast[235].</t>
  </si>
  <si>
    <t>Succeeds in most soils[1].
Plants are not very hardy outdoors in Britain, though they can be grown as spring-sown annuals. In milder almost frost-free climates they are perennial[200].</t>
  </si>
  <si>
    <t>Fruit[177]. The fruit is up to 2cm in diameter[200].</t>
  </si>
  <si>
    <t>Paraguay; Uruguay</t>
  </si>
  <si>
    <t>Agavaceae</t>
  </si>
  <si>
    <t>Yucca elata</t>
  </si>
  <si>
    <t>Soap Tree</t>
  </si>
  <si>
    <t>Y. radiosa.</t>
  </si>
  <si>
    <t>Southern N. America - Texas. Arizona, northern Mexico.</t>
  </si>
  <si>
    <t>Mesas, desert washes, plains and desert grasslands, and in deserts, normally between 500 - 2000 metres[229].</t>
  </si>
  <si>
    <t>Thrives in any soil but prefers a sandy loam and full exposure to the south[11, 200]. Plants are hardier when grown on poor sandy soils[200]. Established plants develop a very deep, branching root system and are very drought resistant[82, 200].
Plants are not very hardy in Britain, requiring greenhouse protection according to some reports[1, 200] whilst another report says that they are hardy to about -30�c[164].
A slow-growing and fairly long-lived plant, some specimens may be 300 years old[229].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</si>
  <si>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Hand</t>
  </si>
  <si>
    <t>The leaves, or a fibre obtained from them, is used for making ropes and mats[82, 169, 181, 257].
The leaves can be woven into shallow or tray baskets[257]. The leaf has also been used as a binding element in coarse coiled basketry[257].
The roots have a red core and have been used to ornament baskets[257].
The roots are rich in saponins and can be used as a soap substitute for washing the hair, body, clothes etc[82, 181, 257]. Also used as a foaming agent in beer[183]. A slick soap-like fluid in the trunk has been used as a substitute for soap[229].
Wood - light, soft and spongy[82].</t>
  </si>
  <si>
    <t>Fruit - raw or cooked[177, 181, 183]. The fruit is a dry capsule up to 5cm long and 36mm wide[229].
Seedpods[181]. We are not sure how this differs from the fruit but one report mentions edible fruit as well as an edible seedpod.
Flowers - raw or cooked[177, 181, 257]. Delicious raw, they can also be dried, crushed and used as a flavouring[164]. The flowers are boiled and eaten as a vegetable[257]. Used in preserves[183].
Flowering stem - cooked and used like asparagus[164]. The stems were slow baked for several hours, then dried and broken into pieces to store. They would be soaked in water to soften them before being eaten[257].</t>
  </si>
  <si>
    <t>The roots contain saponins[222]. Whilst saponins are quite toxic to people, they are poorly absorbed by the body and so tend to pass straight through. They are also destroyed by prolonged heat, such as slow baking in an oven. Saponins are found in many common foods such as beans[K]. Saponins are much more toxic to some creatures, such as fish, and hunting tribes have traditionally put large quantities of them in streams, lakes etc in order to stupefy or kill the fish[K].</t>
  </si>
  <si>
    <t>Nymphaeaceae</t>
  </si>
  <si>
    <t>Nuphar lutea</t>
  </si>
  <si>
    <t>Yellow Water Lily</t>
  </si>
  <si>
    <t>Nymphaea lutea.</t>
  </si>
  <si>
    <t>Europe, including Britain, to N. Asia.</t>
  </si>
  <si>
    <t>Deep, slow moving or still water to a depth of 3metres[19, 100].</t>
  </si>
  <si>
    <t>A water plant requiring a rich soil and a sunny position[1, 56]. Succeeds in light shade[200]. It is best grown in still water up to 250cm deep but it also tolerates slow moving water[200]. Prefers shallow water[1].
Plants are hardy to about -20�c[187].
The flowers have a sickly scent[188]. The flowers have a brandy-like scent[245]. This unique smell is due to a combination of acetic acid and ethyl alcohol to form ethylacetate[245].</t>
  </si>
  <si>
    <t>The roots are anaphrodisiac, anodyne, antiscrofulatic, astringent, cardiotonic, demulcent and sedative[4]. Caution should be exercised because large doses are potentially toxic[222].
A tea made from the roots is used in the treatment of 'sexual irritability', blood diseases, chills etc[4, 222]. The root is poulticed and applied to swellings, inflammations, cuts etc[4, 222].
The root contains steroids and is a folk remedy for infertility[222].
Alkaloids in the root are reportedly hypotensive, antispasmodic, cardiac, tonic and vasoconstrictor[222].</t>
  </si>
  <si>
    <t>Spain; Turkey; United States</t>
  </si>
  <si>
    <t>There are a number of reports that the plant is edible but one report suggests that the plant is poisonous without giving further details[19].</t>
  </si>
  <si>
    <t>Dipsacaceae</t>
  </si>
  <si>
    <t>Dipsacus japonicus</t>
  </si>
  <si>
    <t>Xu Duan</t>
  </si>
  <si>
    <t>Wild places and roadsides in China[147]. Sunny places at elevations of 300 - 1500 metres in central and southern Japan[275].</t>
  </si>
  <si>
    <t>We have very little information on this species and do not know if it will be hardy in Britain, though judging by its native range it should succeed outdoors in many parts of this country. The following notes are based on the general needs of the genus.
Prefers a well-drained humus-rich soil in sun or semi-shade.</t>
  </si>
  <si>
    <t>Young leaves - cooked. A famine food, used when all else fails[177].</t>
  </si>
  <si>
    <t>The roots are antirheumatic, cancer, emmenagogue, galactofuge, haemostatic, hepatic and tonic. It is used as a kidney tonic[61, 147, 176, 178]. A decoction of the root is used in the treatment of rheumatoid arthralgia, traumatic injuries, backache and weak knees, seminal emissions, polyuria and also to secure abortions[176, 218].
The seed is diuretic[218].
The plant is used in the treatment of rheumatism[218]. It also has a long history of folk use in the treatment of breast cancer[218].</t>
  </si>
  <si>
    <t>Podocarpaceae</t>
  </si>
  <si>
    <t>Prumnopitys ferruginea</t>
  </si>
  <si>
    <t>Miro</t>
  </si>
  <si>
    <t>Podocarpus ferrugineus.</t>
  </si>
  <si>
    <t>New Zealand.</t>
  </si>
  <si>
    <t>Lowland forests, North, South and Stewart Islands[44].</t>
  </si>
  <si>
    <t>10 - 11</t>
  </si>
  <si>
    <t>Thrives in any good soil, including chalk[11, 81]. Requires a sheltered position[11].
This species is not very cold hardy in Britain, though it succeeds outdoors in the mildest areas of the country[1, 81].
This is an important commercial timber tree in New Zealand[1].
Dioecious, male and female plants must be grown if seed and fruit are required.</t>
  </si>
  <si>
    <t>The plant is very tolerant of trimming and can be grown as a hedge[200].
Wood - hard, tough. Used for furniture, construction etc[61].</t>
  </si>
  <si>
    <t>Fruit - raw or cooked[128]. A resinous flavour[153, 173]. The fruit is about 20mm in diameter and contains one seed[200].</t>
  </si>
  <si>
    <t>New Zealand</t>
  </si>
  <si>
    <t>Sparganiaceae</t>
  </si>
  <si>
    <t>Sparganium erectum</t>
  </si>
  <si>
    <t>Bur Reed</t>
  </si>
  <si>
    <t>S. eurycarpum.  S. ramosum.</t>
  </si>
  <si>
    <t>Found in most northern temperate regions, including Britain.</t>
  </si>
  <si>
    <t>Muddy or peaty shores and shallow water to 30cm deep, in ponds, ditches and ungrazed marshland[17, 24].</t>
  </si>
  <si>
    <t>Grows in muddy ground or water up to 30cm deep[17, 24]. Requires a rich soil[56]. Tolerates some shade[200]. Tolerates deep shade[188].
An important autumn and winter food source for wild fowl.</t>
  </si>
  <si>
    <t>WeWa</t>
  </si>
  <si>
    <t>Root - cooked[22, 46, 61. 105, 257]. A sweetish flavour[161].
Stem base - cooked[105, 161].</t>
  </si>
  <si>
    <t>An infusion of the whole plant, mixed with other plant leaves, has been used in the treatment of chills[257].</t>
  </si>
  <si>
    <t>Britain; Germany; Italy</t>
  </si>
  <si>
    <t>Althaea officinalis</t>
  </si>
  <si>
    <t>Marsh Mallow</t>
  </si>
  <si>
    <t>Central and southern Europe, including Britain, to N. Africa and W. Asia.</t>
  </si>
  <si>
    <t>The upper margins of salt and brackish marshes, sides of ditches and grassy banks near the sea[7, 17].</t>
  </si>
  <si>
    <t>Succeeds in almost any soil and situation[1, 4, 200], though it prefers a rich moist soil in a sunny position[4, 200]. It also tolerates fairly dry soil conditions[1].
Plants are hardy to about -25�c[187].
Marsh mallow is often cultivated in the herb garden, as a culinary and medicinal herb as well as for ornament[61]. Its roots were at one time the source of the sweet 'marsh mallow', but this sweet is now made without using the plant[4].</t>
  </si>
  <si>
    <t>The dried root is used as a toothbrush or is chewed by teething children[6, 7]. It has a mechanical affect on the gums whilst also helping to ease the pain. The root is also used as a cosmetic, helping to soften the skin[7].
A fibre from the stem and roots is used in paper-making[46, 61, 74, 115].
The dried and powdered root has been used to bind the active ingredients when making pills for medicinal use[268].
A glue can be made from the root[74]. The root is boiled in water until a thick syrup is left in the pan, this syrup is used as a glue.
An oil from the seed is used in making paints and varnishes[74].</t>
  </si>
  <si>
    <t>Leaves - raw or cooked[2, 4, 100]. They are used as a potherb or to thicken soups[62, 183]. When used as a small proportion with other leaves, the taste and texture is acceptable, but if a lot of the leaves are cooked together their mucilaginous texture makes them unpalatable[K]. The leaves can be eaten raw but are rather fibrous and somewhat hairy, though the taste is mild and pleasant[K]. We have found them to be quite acceptable in salads when chopped up finely[K].
Root - raw or cooked[61]. When boiled and then fried with onions it is said to make a palatable dish that is often used in times of shortage[4]. The root is used as a vegetable[62, 141, 183], it is also dried then ground into a powder, made into a paste and roasted to make the sweet 'marshmallow'[4, 5, 7, 17, 61]. The root contains about 37% starch, 11% mucilage, 11% pectin[254].
The water left over from cooking any part of the plant can be used as an egg-white substitute in making meringues etc[62]. The water from the root is the most effective[183], it is concentrated by boiling until it has a similar consistency to egg white.
A tea is made from the flowers[183]. A tea can also be made from the root[183].</t>
  </si>
  <si>
    <t>Marsh mallow is a very useful household medicinal herb. Its soothing demulcent properties make it very effective in treating inflammations and irritations of the mucous membranes such as the alimentary canal, the urinary and the respiratory organs[4, 254]. The root counters excess stomach acid, peptic ulceration and gastritis[254]. It is also applied externally to bruises, sprains, aching muscles, insect bites, skin inflammations, splinters etc[4, 238].
The whole plant, but especially the root, is antitussive, demulcent, diuretic, highly emollient, slightly laxative and odontalgic[4, 17, 21, 46, 165]. An infusion of the leaves is used to treat cystitis and frequent urination[254]. The leaves are harvested in August when the plant is just coming into flower and can be dried for later use[4]. The root can be used in an ointment for treating boils and abscesses[254]. The root is best harvested in the autumn, preferably from 2 year old plants, and is dried for later use[238].</t>
  </si>
  <si>
    <t>Britain(Wales); Europe; France; Greece; Iraq; Peru; Spain; Turkey</t>
  </si>
  <si>
    <t>Coix lacryma-jobi</t>
  </si>
  <si>
    <t>Job's Tears</t>
  </si>
  <si>
    <t>E. Asia - E. India.</t>
  </si>
  <si>
    <t>Wet places in grassland in the foothills of the Himalayas[146, 158]. Open sunny places to elevations of 2000 metrs in Nepal[272].</t>
  </si>
  <si>
    <t>5 - 10</t>
  </si>
  <si>
    <t>Succeeds in ordinary garden soil[162]. Best grown in an open sunny border[1, 162]. Prefers a little shelter from the wind. Job's Tears is reported to tolerate an annual precipitation in the range of 61 to 429cm, an average annual temperature of 9.6 to 27.8�C and a pH in the range of 4.5 to 8.4[269].
Weed to some, necklace to others, staff-of-life to others, job's tear is a very useful and productive grass increasingly viewed as a potential energy source[269]. Before corn (Zea mays) became popular in Southern Asia, Job's tears was rather widely cultivated as a cereal in India[158, 269]. It is a potentially very useful grain having a higher protein to carbohydrate ratio than any other cereal[57]. The seed has a very tough shell however making it rather difficult to extract the grain. The ssp. ma-yuen. (Roman.)Stapf. is grown for its edible seed and medicinal virtues in China, the seedcoat is said to be soft and easily removed[57, 183]. This form is widely used in macrobiotic diets and cuisine[183]. The ssp. stenocarpa is used for beads[57].
Whilst usually grown as an annual, the plant is perennial in essentially frost-free areas[269]. Plants have survived temperatures down to about -35�c[160]. (This report needs verifying, it seems rather dubious[K].) Plants have often overwintered when growing in a polyhouse with us, they have then gone on to produce another crop of seed in their second year[K]. We have not as yet (1995) tried growing them on for a third year in a polyhouse[K].</t>
  </si>
  <si>
    <t>The seeds are used as decorative beads[1, 61, 100, 171, 272].
The stems are used to make matting[158].</t>
  </si>
  <si>
    <t>The fruits are anodyne, anti-inflammatory, antipyretic, antiseptic, antispasmodic, hypoglycaemic, hypotensive, sedative and vermifuge[218, 238]. The fruits are used in folk remedies for abdominal tumours, oesophageal, gastrointestinal, and lung cancers, various tumours, as well as excrescences, warts, and whitlows. This folk reputation is all the more interesting when reading that one of the active constituents of the plant, coixenolide, has antitumor activity[269].
The seed, with the husk removed, is antirheumatic, diuretic, pectoral, refrigerant and tonic[176, 218, 240].  A tea from the boiled seeds is drunk as part of a treatment to cure warts[116, 174]. It is also used in the treatment of lung abscess, lobar pneumonia, appendicitis, rheumatoid arthritis, beriberi, diarrhoea, oedema and difficult urination[147, 176].
The plant has been used in the treatment of cancer[218].
The roots have been used in the treatment of menstrual disorders[240]. A decoction of the root has been used as an anthelmintic[272].
The fruit is harvested when ripe in the autumn and the husks are removed before using fresh, roasted or fermented[238].</t>
  </si>
  <si>
    <t>China; Egypt; Germany; Haiti; Hawaii; India; India(Santal); Japan; Java; Panama(Choco); Panama(Cuna); Perak; Philippines; Sanscrit; Taiwan; United States; Venezuela</t>
  </si>
  <si>
    <t>Capparidaceae</t>
  </si>
  <si>
    <t>Capparis spinosa</t>
  </si>
  <si>
    <t>Caper</t>
  </si>
  <si>
    <t>Europe - Mediterranean to E. Asia - Himalayas.</t>
  </si>
  <si>
    <t>On rocks, affecting the hottest localities, to 3600 metres in the Himalayas[146]. Old walls, cliffs and rocky hillsides in the Mediterranean[187].</t>
  </si>
  <si>
    <t>Requires a hot, well-drained dry position in full sun[187, 200, 260]. Plants are tolerant of drought[260]. Tolerates a pH in the range 6.3 to 8.3.
This species is not hardy in the colder areas of the country, it tolerates temperatures down to between -5 and -10�c[187, 200].
A perennial species, this plant produces annual stems from a woody base[187].
The flowers open in the early morning and fade by midday[260].
Capers are often cultivated in tropical and sub-tropical zones for their aromatic flower buds, which are used as a condiment[187], they are also frequently gathered from the wild[238]. There are some named varieties[183], the most commonly cultivated form tends to be the spineless C. spinosa inermis[238].</t>
  </si>
  <si>
    <t>An extract of the root is used as a cosmetic and is particularly useful in treating rose-coloured rashes and capillary weaknesses[7].</t>
  </si>
  <si>
    <t>The flower buds are pickled and used as a flavouring in sauces, salads etc[146, 183]. The young fruits and tender branch tips can also be pickled and used as a condiment[183, 238]. The flower buds are harvested in the early morning and wilted before pickling them in white vinegar[238].
Young shoots - cooked and used like asparagus[177, 183].</t>
  </si>
  <si>
    <t>The root-bark is analgesic, anthelmintic, antihaemorrhoidal, aperient, deobstruent, depurative, diuretic, emmenagogue, expectorant, tonic and vasoconstrictive[7]. It is used internally in the treatment of gastrointestinal infections, diarrhoea, gout and rheumatism[238, 240]. Externally, it is used to treat skin conditions, capillary weakness and easy bruising[254]. The bark is harvested in the autumn and dried for later use[238].
The stem bark is bitter and diuretic[254]. If taken before meals it will increase the appetite[254].
The unopened flower buds are laxative[254]. They are used internally in the treatment of coughs, and externally to treat eye infections[238]. The buds are a rich source of compounds known as aldose-reductose inhibitors - it has been shown that these compounds are effective in preventing the formation of cataracts. The buds are harvested before the flowers open and can be pickled for later use - when prepared correctly they are said to ease stomach pain[254].
A decoction of the plant is used to treat vaginal thrush[7, 254].
The leaves are bruised and applied as a poultice in the treatment of gout[240].</t>
  </si>
  <si>
    <t>Egypt; Iraq; Spain; Turkey</t>
  </si>
  <si>
    <t>Tiliaceae</t>
  </si>
  <si>
    <t>Tilia americana</t>
  </si>
  <si>
    <t>American Basswood</t>
  </si>
  <si>
    <t>Central and Eastern N. America - New Brunswick to Florida, west to Texas and Manitoba.</t>
  </si>
  <si>
    <t>Rich, often moist, soils of woods and bottomlands, often forming pure stands[82, 227].</t>
  </si>
  <si>
    <t>Prefers a good moist loamy alkaline to neutral soil but succeeds on slightly acid soils[11, 200]. Grows poorly on any very dry or very wet soils[200]. Dislikes exposed positions[200]. Another entry in the same book says that it is fairly wind tolerant[200]. Succeeds in full sun or semi-shade[188].
A fast-growing and moderately long-lived tree in the wild, it starts producing seed when about 15 years old and continues for at least another 85 years[229]. It is generally unsatisfactory in Britain, preferring a  continental climate and growing more slowly and not usually producing fertile seed in areas with cool summers[200].
Grows best in a woodland situation, young plants tolerate a reasonable level of side shade[200]. They are highly shade-tolerant according to another report[226].
Trees respond well to coppicing, sending up lots of suckers from the roots[226].
Lime trees tend to hybridise freely if other members of the genus are growing nearby[238]. If growing plants from seed it is important to ensure the seed came from a wild source or from an isolated clump of the single species[K].
A good bee plant[61, 159].
Trees are usually attacked by aphids which cover the ground and the leaves with a sticky honeydew[188].
Quite tolerant of root disturbance, semi-mature trees up to 5 metres tall have been transplanted successfully.
Plants in this genus are notably resistant to honey fungus[200].</t>
  </si>
  <si>
    <t>A tough fibre is obtained from the inner bark[46, 227]. The bark is soaked in water then boiled. It is then rubbed on a stick to separate the fibres which can then be used for making thread for sewing, fine yarn for weaving bags, clothing etc and cordage for making nets, shoes, twine, mats etc[189, 226, 227, 257].
A fairly wind resistant tree, it can be grown as part of a shelterbelt planting[200]. 
Wood - soft, straight grained, light, weak, not durable, easily worked, resistant to splitting, it holds nails badly, holds glue, paint and lacquer well, seasons well but shrinks considerably. It weighs 28lb per cubic foot[227], is odourless and bland-tasting[226]. A commercially important timber in its native range[226, 229]. The white wood is excellent for turning and carving, it is used for making woodenware such as spoons, cheap furniture, pulp etc[46, 82, 171, 227, 229].</t>
  </si>
  <si>
    <t>Young leaves - raw or cooked[257]. A mild flavour and a tender but mucilaginous texture, they are very nice in salads[K]. The leaves can be cooked as greens[257].
Sap - obtained from next to the bark and used as a refreshing drink[105, 161, 177]. It can also be concentrated into a syrup and used as a sweetener[183].
Flowers - raw. They can be added to salads[183].
The flowers are used as a tea substitute. They are sweet and fragrant[183].
A very good chocolate substitute is made from a paste of the ground fruits and flowers[2, 105, 177, 183]. Trials on marketing the product failed because the paste decomposes readily[2].</t>
  </si>
  <si>
    <t>A tea made from the inner bark is applied to burns - it soothes and softens the skin[213]. It is taken internally in the treatment of lung complaints, dysentery, heart burn and weak stomach[222, 257].
The bark is diuretic[257]. An infusion has been taken to promote urination[257]. A decoction of the bark, mixed with cornmeal, has been used as a poultice to draw out boils[222, 257].
A tea made from the fresh or dried flowers is antispasmodic, diaphoretic and sedative[226]. It is used in the treatment of hypertension, hardening of the arteries, digestive complaints associated with anxiety, feverish colds, respiratory catarrh, migraine etc[238]. Lime flowers are said to develop narcotic properties as they age and so they should only be harvested when freshly opened[238].
An infusion of the leaves has been used as an eyewash[257]. A poultice of the leaves has been used in the treatment of burns and scalds, broken bones and swollen areas[257].
A tea or tincture made from the leaves, flowers and buds has traditionally been used for nervous headaches, restlessness and painful digestion[222]. Use with caution, see notes above on toxicity.
A decoction of the roots and the bark has been taken in the treatment of internal haemorrhaging[257].
A decoction of the roots has been used as a vermifuge to rid the body of worms[257].</t>
  </si>
  <si>
    <t>Frequent consumption of the tea made from the flowers may cause heart damage[222].</t>
  </si>
  <si>
    <t>Eclipta prostrata</t>
  </si>
  <si>
    <t>Han Lian Cao</t>
  </si>
  <si>
    <t>E. alba. (L.)Hassk.</t>
  </si>
  <si>
    <t>E. Asia - China, Japan and Korea to Australia.</t>
  </si>
  <si>
    <t>Wet places in the lowlands of Japan, especially by paddy fields[58].</t>
  </si>
  <si>
    <t>Requires a damp to wet soil and a position in some shade[238].
This is a tropical species and it might need more summer heat and a longer growing season than is normally available in British summers[K].</t>
  </si>
  <si>
    <t>A black dye is obtained from the plant[238]. It is used as a hair dye and for tattooing[238].</t>
  </si>
  <si>
    <t>Tender leaves and young shoots - cooked and used as a vegetable[105, 177, 179, 254, 272].</t>
  </si>
  <si>
    <t>This species is widely used in traditional Chinese herbal medicine, and in Ayurveda[238]. It is considered to be the best remedy for the hair and is also used as a rejuvenative and liver tonic[238, 254].
The whole plant is astringent, deobstruent, depurative, emetic, febrifuge, ophthalmic, purgative, styptic and tonic[147, 176, 178]. It is used internally in the treatment of dropsy and liver complaints[152], anaemia, diphtheria etc[238], tinnitus, tooth loss and premature greying of the hair[176]. Externally, it is used as an oil to treat hair loss and is also applied to athlete's foot, eczema, dermatitis, wounds etc[238, 254].
The plant juice, mixed with an aromatic (essential oil?), is used in the treatment of catarrhal problems and jaundice[243].
The leaves are used in the treatment of scorpion stings[243]. They are used as an antidote for snake bites in Korea[279].
The plant is harvested as it comes into flower and is dried for later use[238].
The roots are emetic and purgative[240]. They are applied externally as an antiseptic to ulcers and wounds, especially in cattle[240].</t>
  </si>
  <si>
    <t>China; India; Java; Malaya; Philippines(Ifugao); Singapore; Trinidad</t>
  </si>
  <si>
    <t>Aizoaceae</t>
  </si>
  <si>
    <t>Tetragonia tetragonoides</t>
  </si>
  <si>
    <t>New Zealand Spinach</t>
  </si>
  <si>
    <t>T. expansa. Murray.</t>
  </si>
  <si>
    <t>Australia to New Zealand.</t>
  </si>
  <si>
    <t>Coastal sand dunes and stony beaches on North South and Stewart Islands of New Zealand[44]. Sheltered beaches, salt marshes and arid plains in Australia[193].</t>
  </si>
  <si>
    <t>Easily grown in the garden[193], it prefers a light soil in a sunny position[16, 37] and thrives in dry soils[33]. It grows best in a good rich soil[1]. Once established, the plants tolerate drought[200]. Plants are very tolerant of hot, dry conditions but cannot tolerate frost[200]. Although very drought tolerant, the plants produce a better quality crop if they are given some water in dry weather[264].
New Zealand spinach is occasionally cultivated in gardens for its edible leaves, it is an excellent spinach substitute for hot dry weather conditions[183]. A perennial plant in its native habitat, but it is usually killed by the cold in British winters and so is grown as an annual[264]. In the Tropics it is occasionally cultivated in the cool season as a spinach[264].</t>
  </si>
  <si>
    <t>Leaves - raw or cooked. A spinach substitute[183], the shoot tips are harvested when about 8cm long, this encourages plenty of side growth with lots more shoots to harvest[264]. A delicious substitute for spinach, the very young leaves and shoots can also be eaten raw in salads[193, 264]. The young leaves are best, older leaves developing an acrid taste.</t>
  </si>
  <si>
    <t>Bignoniaceae</t>
  </si>
  <si>
    <t>Incarvillea sinensis</t>
  </si>
  <si>
    <t>E. Asia - N. China, Manchuria.</t>
  </si>
  <si>
    <t>Sandy and rocky places, embankments and old walls from 400 - 2100 metres, often in wind-swept sites[214].</t>
  </si>
  <si>
    <t>Easily grown in a deep well-drained sandy but rich soil in full sun[1, 200]. Plants grow better if they are given some shade around midday[200]. Dislikes dry summer soils and winter wet[200].
One report says that this species should be grown in a greenhouse[1] whilst another says that it is hardy to about -15�, tolerating lower temperatures if the roots are well mulched, preferably with dry bracken[200]. The crown of the plant requires protection from slugs in the winter[187].
A very ornamental plant, it usually takes about 1 - 2 years to come into flower from seed[1]. A variable species[214], some forms are perennial whilst others are annual[1]. I. sinensis sinensis is an annual whilst I. sinensis variabilis (Batal.)Grierson is a perennial[200].
Plants are intolerant of root disturbance, it is best to place them in their permanent positions whilst small[200]. The plants will often sulk for several years if they are divided[214].</t>
  </si>
  <si>
    <t>Leaves and young shoots - cooked. A famine food, it is only used when all else fails[179]. Some caution is advised, see the notes above on toxicity.</t>
  </si>
  <si>
    <t>The plant is used to treat skin ailments, spongy gums and ulcers[218].</t>
  </si>
  <si>
    <t>One report suggests that the plant might be slightly toxic[179].</t>
  </si>
  <si>
    <t>Ulmaceae</t>
  </si>
  <si>
    <t>Ulmus macrocarpa</t>
  </si>
  <si>
    <t>Sunny dry rocky mountain slopes in W. China[109]. Mixed forests, slopes, valleys at elevations of 700 - 800 metres[266].</t>
  </si>
  <si>
    <t>Prefers a fertile soil in full sun[188], but is easily grown in any soil of at least moderate quality so long as it is well drained[1].
This species is resistant to 'Dutch elm disease', a disease that has destroyed the greater part of all the elm trees growing in Britain. The disease is spread by means of beetles.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</si>
  <si>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Used externally on body parasites[178]. No more details.</t>
  </si>
  <si>
    <t>Leaves - raw or cooked.
The fruits are eaten in sauces. An emergency food, they are only used when all else fails[177].</t>
  </si>
  <si>
    <t>The seed is anthelmintic, antidote, digestive, febrifuge, parasiticide, skin[178, 218].
The bark contains tannins. It is astringent and has antimicrobial activities[279]. It is used in the treatment of chronic diarrhoea and internal parasites]279].</t>
  </si>
  <si>
    <t>Zanthoxylum alatum</t>
  </si>
  <si>
    <t>Winged Prickly Ash</t>
  </si>
  <si>
    <t>Z. armatum.</t>
  </si>
  <si>
    <t>Forest undergrowth and hot valleys to 1800 metres in the Himalayas.</t>
  </si>
  <si>
    <t>Prefers a good deep well-drained moisture retentive soil in full sun or semi-shade[1, 11, 200].
This species is closely related to Z. planispinum[200].
Flowers are formed on the old wood[206].
Dioecious. Male and female plants must be grown if seed is required.</t>
  </si>
  <si>
    <t>The fruit contains 1.5% essential oil[240].
The fruit is used to purify water[146, 158].
Toothbrushes are made from the branches[146, 158].
Wood - heavy, hard, close grained. Used for walking sticks[146, 158].</t>
  </si>
  <si>
    <t>The seed is ground into a powder and used as a condiment[183]. A pepper substitute, it is widely used in the Orient[105, 132, 158, 183]. A light roasting brings out more of the flavour[206]. The seed is an ingredient of the famous Chinese 'five spice' mixture[206]. The fruit is rather small but is produced in clusters which makes harvesting easy[K]. Each fruit contains a single seed.
Young leaves are used as a condiment[105, 158, 183].</t>
  </si>
  <si>
    <t>The seeds and the bark are used as an aromatic tonic in the treatment of fevers, dyspepsia and cholera[240].
The fruits, branches and thorns are considered to be carminative and stomachic[46, 61, 146, 158, 240]. They are used as a remedy for toothache[240].</t>
  </si>
  <si>
    <t>China; India; Nepal; Pakistan</t>
  </si>
  <si>
    <t>Clematis patens</t>
  </si>
  <si>
    <t>E. Asia - China, central and southern Japan.</t>
  </si>
  <si>
    <t>Forests, slopes and scrub at elevations of 200 - 1000 metres in China[266].</t>
  </si>
  <si>
    <t>5 - 7</t>
  </si>
  <si>
    <t>Prefers a deep moist soil with its roots in the shade[11, 200]. Dislikes poorly-drained heavy clay soils, but grows well in clay if grit is added for drainage[11, 200]. Dislikes light sandy soils[11]. Does well on chalk[1]. Succeeds in acid as well as alkaline soils[200].
When planting out, in order to avoid the disease 'clematis wilt', it is best to plant the rootball about 8cm deeper in the soil. This will also serve to build up a good root crown of growth buds[200].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Plants do not generally require pruning, any dead, unwanted or weak shoots are best removed in the winter or early spring[219].
Plants in this genus are notably resistant to honey fungus[200].
Plants seem to be immune to the predations of rabbits[233].
A greedy plant, inhibiting the growth of nearby plants, especially legumes[54].</t>
  </si>
  <si>
    <t>Young shoots - cooked[105, 177]. Some caution is advised, see the notes above on toxicity.</t>
  </si>
  <si>
    <t>Although no reports of toxicity have been seen for this species, some if not all members of this genus are mildly poisonous. The toxic principle is dissipated by heat or by drying[65].</t>
  </si>
  <si>
    <t>Tsuga chinensis</t>
  </si>
  <si>
    <t>Chinese Hemlock</t>
  </si>
  <si>
    <t>Abies chinensis.</t>
  </si>
  <si>
    <t>Forests, especially on steep cliffs, 2300 - 3000 metres[109]. Mountains, mixed forests, valleys and river basins at elevations of 1000 - 3500 metres[266].</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</si>
  <si>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A very slow growing tree in most of Britain but probably faster in the far west and in Ireland[185]. Plants require hot humid summers and do not usually thrive in Britain[200]. Plants are very liable to injury by late frosts[1], they are often shrubby in cultivation[200].
Plants in this genus are notably resistant to honey fungus[200].</t>
  </si>
  <si>
    <t>Apart from the report about the use of the wood, all the other uses listed below are based on the uses that T. canadensis is put to and a note in [46] that this species has similar uses.
Yields a resin similar to Abies balsamea, it is gathered by incisions in the trunk or by boiling the wood[46, 61, 64].
The bark contains 8 - 14% tannin[46, 171]. The inner bark is used according to one report[82].
A brown dye is obtained from the bark[21, 46].
A pitch (called hemlock pitch), is obtained by distillation of the young branches[46].
Tolerant of light trimming, plants can be grown as a hedge[81]. This species does not make a good hedge in Britain[200].
Wood - soft, durable. Used for shingles[82]. The timber is used for construction, aircraft, furniture, and in mines[266].</t>
  </si>
  <si>
    <t>Inner bark - raw or dried, ground into a powder and then used as a thickening in soups etc or mixed with cereals when making bread[2, 46, 161].
A herbal tea is made from the young shoot tips[2, 62, 95, 159, 183]. These tips are also an ingredient of 'spruce beer'[183].</t>
  </si>
  <si>
    <t>The bark is astringent, diaphoretic and diuretic[21]. A tea made from the inner bark or twigs is helpful in the treatment of kidney or bladder problems, and also makes a good enema for treating diarrhoea[21]. It can also be used as a gargle or mouthwash for mouth and throat problems or externally to wash sores and ulcers[21].
The powdered bark can be put into shoes for tender or sweaty feet or for foot odour[21].</t>
  </si>
  <si>
    <t>Liliaceae</t>
  </si>
  <si>
    <t>Lilium speciosum</t>
  </si>
  <si>
    <t>L. lancifolium. non Thunb.</t>
  </si>
  <si>
    <t>E. Asia - S. China and S. Japan.</t>
  </si>
  <si>
    <t>Shaded and moist places in forests, grassy slopes at elevations of 600 - 900 metres[266].</t>
  </si>
  <si>
    <t>Prefers an open free-draining humus-rich loamy soil with its roots in the shade and its head in the sun[200]. Dislikes lime[42]. Prefers a light sandy loam with plenty of leafmold[47]. Best grown in open woodland or amongst dwarf evergreens[1]. Prefers a sunny position[42, 143].
The dormant bulbs are fairly hardy and will withstand soil temperatures down to at least -5�c[214].
Stem rooting, the bulbs should be planted 25 - 30cm deep[143]. Early to mid autumn is the best time to plant out the bulbs in cool temperate areas, in warmer areas they can be planted out as late as late autumn[200].
A very ornamental plant[1] it is easily grown[163] but requires a long growing season if it is to do well[200]. The flowers diffuse a powerful sweet honey perfume[245].
Cultivated for its edible bulb in Japan[2]. The sub-species L. speciosum rubrum. Mast. ex Bak. is said to be inedible whilst L. speciosum album. Mast. ex Bak. is said to be acceptable for eating[163]. The variety 'Magnificum' is said to be the best form for growing outdoors in Britain[245].
Plants take 4 years to flower from seed[143].
The plant should be protected against rabbits and slugs in early spring. If the shoot tip is eaten out the bulb will not grow in that year and will lose vigour[200].</t>
  </si>
  <si>
    <t>Bulb - cooked[2, 105, 163, 266]. The bulb is about 5cm in diameter[266]. Rich in starch, it can be used as a vegetable in similar ways to potatoes (Solanum tuberosum).</t>
  </si>
  <si>
    <t>The bulb is used medicinally[266]. No further information is given.</t>
  </si>
  <si>
    <t>Pinus montezumae</t>
  </si>
  <si>
    <t>Montezuma Pine</t>
  </si>
  <si>
    <t>Pine-oak forests, 2000 - 2700 metres in Mexico[181].</t>
  </si>
  <si>
    <t>1 - 2</t>
  </si>
  <si>
    <t>Thrives in a light well-drained sandy or gravelly loam[1, 11]. Dislikes poorly drained moorland soils[1]. Established plants tolerate drought[200].
This species is not hardy in the colder areas of the country, it tolerates temperatures down to between -5 and -10�c[200].
A very variable tree[185].
Most of the trees cultivated under this name in Britain are in fact P. rudis[200].
A very vigorous tree, especially in girth, for its first 60 years but then rapidly declining in vigour and not usually living much longer[185]. It is often cultivated for its wood in warm temperate zones[200].
The cones open and shed their seed whilst still attached to the tree[226].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</si>
  <si>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An important timber tree[200].</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</si>
  <si>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t>
  </si>
  <si>
    <t>Athamantha cretensis</t>
  </si>
  <si>
    <t>Candy Carrot</t>
  </si>
  <si>
    <t>Europe - Mediterranean</t>
  </si>
  <si>
    <t>Rocky places, mainly in mountains, S.E. Spain and E. France to Yugoslavia[50].</t>
  </si>
  <si>
    <t>Succeeds in most soils[1]. Prefers a well-drained soil in full sun[200].
The long tap root is susceptible to rot in wet winters[200].</t>
  </si>
  <si>
    <t>The seed is used as a flavouring[177, 183]. An agreeable liquor is made from it[2].</t>
  </si>
  <si>
    <t>Europe</t>
  </si>
  <si>
    <t>Typhaceae</t>
  </si>
  <si>
    <t>Typha angustifolia</t>
  </si>
  <si>
    <t>Small Reed Mace</t>
  </si>
  <si>
    <t>Throughout the world from the Arctic to latitude 30� S, including Britain but absent from Africa.</t>
  </si>
  <si>
    <t>Water up to 15cm deep, avoiding acid conditions[17].</t>
  </si>
  <si>
    <t>A very easily grown plant, it grows in boggy pond margins or in shallow water up to 15cm deep[17]. It requires a rich soil if it is to do well[17]. Succeeds in sun or part shade.
A very invasive plant spreading freely at the roots when in a suitable site, it is not suitable for growing in small areas. Unless restrained by some means, such as a large bottomless container, the plant will soon completely take over a site and will grow into the pond, gradually filling it in. This species will often form an almost complete monoculture in boggy soil.
The dense growth provides excellent cover for water fowl[1].</t>
  </si>
  <si>
    <t>The stems and leaves have many uses, they make a good thatch, can be used in making paper, can be woven into mats, chairs, hats etc[13, 46, 57, 61, 94]. They are a good source of biomass, making an excellent addition to the compost heap or used as a source of fuel etc.
The hairs of the fruits are used for stuffing pillows etc[46, 57, 159]. They have good insulating and buoyancy properties[171].
The female flowers make an excellent tinder and can be lit from the spark of a flint[212].
The pollen is highly inflammable and is used in making fireworks[115].
This plants extensive root system makes it very good for stabilizing wet banks of rivers, lakes etc[200].</t>
  </si>
  <si>
    <t>The pollen is diuretic, emmenagogue and haemostatic[176]. The dried pollen is said to be anticoagulant, but when roasted with charcoal it becomes haemostatic[238]. It is used internally in the treatment of kidney stones, internal haemorrhage of almost any kind, painful menstruation, abnormal uterine bleeding, post-partum pains, abscesses and cancer of the lymphatic system[222, 238, 254]. It should not be prescribed for pregnant women[238]. Externally, it is used in the treatment of tapeworms, diarrhoea and injuries[238].
An infusion of the root has been used in the treatment of gravel[257].</t>
  </si>
  <si>
    <t>Argentina; Chile; United States</t>
  </si>
  <si>
    <t>Leucas lanata</t>
  </si>
  <si>
    <t>E. Asia - India.</t>
  </si>
  <si>
    <t>Stony slopes and cultivated areas, 700 - 3000 metres from Kashmir to central Nepal and China.</t>
  </si>
  <si>
    <t>We have very little information on this species and do not know if it will succeed outdoors in Britain, though judging by its native range it should be hardy at least in the milder areas of the country.</t>
  </si>
  <si>
    <t>Young shoots - cooked. Used as a vegetable[145, 177].</t>
  </si>
  <si>
    <t>Artemisia annua</t>
  </si>
  <si>
    <t>Qing Hao</t>
  </si>
  <si>
    <t>S. E. Europe to W. Asia.</t>
  </si>
  <si>
    <t>Occurs naturally as part of a steppe vegetation in the northern parts of Chahar and Suiyuan provinces in China, at 1000 to 1500 m above sea level[269].</t>
  </si>
  <si>
    <t>An easily grown plant, succeeding in a well-drained circumneutral or slightly alkaline loamy soil, preferring a sunny position[1, 200]. Plants are longer lived, more hardy and more aromatic when they are grown in a poor dry soil[245].
A fast-growing annual plant, it is tall but neat in habit with a handsome fragrant foliage and is useful for filling gaps at the back of a border[238]. It has become a weed of waste places in many areas of the world[43]. The plant is extremely vigorous and essentially disease and pest free[269].
Qing Hao is a determinate short-day plant. Non-juvenile plants are very responsive to photoperiodic stimulus and flower about two weeks after induction. The critical photoperiod seems to be about 13.5 hours, but there are likely to be photoperiod x temperature interactions. In Lafayette Indiana, USA (40�21'N) plants flower in early September with mature seeds produced in October. The plant is not adapted to the tropics because flowering will be induced when the plants are very small[269].
Most collections of artemisia derive from natural stands with highly variable artemisinin content, some as low of 0.01%. Selections from Chinese origin vary from 0.05 to 0.21%. Swiss researcher N. Delabays reports a clonal selection derived from Chinese material which produces 1.1% artemisin but is very late flowering; proprietary hybrids have been obtained with somewhat lower content but flower earlier[269].
Members of this genus are rarely if ever troubled by browsing deer[233].</t>
  </si>
  <si>
    <t>The plant is used in China as a medium for growing Aspergillus which is used in brewing wine.
The substances mentioned above in the medicinal uses, used in the treatment of malaria, also show marked herbicidal activity[222].
The plant yields 0.3% essential oil[240]. This has an agreeable, refreshing and slightly balsamic odour and has been used in perfumery[240].</t>
  </si>
  <si>
    <t>An essential oil in the leaves is used as a flavouring in spirits such as vermouth[269].</t>
  </si>
  <si>
    <t>Qing Ho, better known in the West as sweet wormwood, is a traditional Chinese herbal medicine. An aromatic anti-bacterial plant, recent research has shown that it destroys malarial parasites, lowers fevers and checks bleeding[238, 254, 279]. It is often used in the Tropics as an affordable and effective anti-malarial[254].
The leaves are antiperiodic, antiseptic, digestive, febrifuge[176, 178]. An infusion of the leaves is used internally to treat fevers, colds, diarrhoea etc[222, 254]. Externally, the leaves are poulticed onto nose bleeds, boils and abscesses[222, 238]. The leaves are harvested in the summer, before the plant comes into flower, and are dried for later use[254].
The plant contains artemisinin, this substance has proved to be a dramatically effective anti-malarial against multi-drug resistant Plasmodium spp[218, 238, 254, 269]. Clinical trials have shown it to be 90% effective and more successful than standard drugs[254]. In a trial of 2000 patients, all were cured of the disease[218].
The seeds are used in the treatment of flatulence, indigestion and night sweats[222].</t>
  </si>
  <si>
    <t>Skin contact with the plant can cause dermatitis or other allergic reactions in some people[222].
The pollen is extremely allergenic[269].</t>
  </si>
  <si>
    <t>Brassica rapa chinensis</t>
  </si>
  <si>
    <t>Pak Choi</t>
  </si>
  <si>
    <t>B. chinensis.  B. napus chinensis. (L.)Schulz.  B. parachinensis.</t>
  </si>
  <si>
    <t>A cultivar of garden origin.</t>
  </si>
  <si>
    <t>Succeeds in full sun in a well-drained fertile preferably alkaline soil[200]. Prefers a pH of 5.5 to 7[200]. Tolerates a pH in the range 4.3 to 7.5. Prefers a cool moist reasonably fertile soil[52]. The plant is shallow rooted and intolerant of drought, it needs to be grown in a moist fertile soil for the best quality leaves[206].
Plants are not tremendously cold-hardy, though they will withstand light frosts[133].
Pak choi is widely cultivated, especially in China, for its edible leaves which are produced mainly in the summer and autumn. A fast-growing plant, there are many named varieties and some can be ready in as little as five weeks from sowing the seed[88, 206, 264]. Forms with green stems tend to stand up better to adverse conditions than white-stemmed forms[206].</t>
  </si>
  <si>
    <t>Leaves - raw or cooked[46, 52, 61, 116]. They can be eaten at any stage from seedling to mature plant[206]. Well-flavoured, they are sweet with a hint of mustard[206].The leaves are also dried for winter use[206]. The leaves have pronounced stems and these can also be eaten, they tend to have a mild, almost bland flavour[206]. A nutritional analysis is available[218].
Immature flowering stems - cooked like broccoli[206]. A sweet flavour[206].
An edible oil is obtained from the seed.</t>
  </si>
  <si>
    <t>The leaf is antiarthritic, antiscorbutic and resolvent[218].</t>
  </si>
  <si>
    <t>Solanum aethiopicum</t>
  </si>
  <si>
    <t>Mock Tomato</t>
  </si>
  <si>
    <t>Asia to Tropical Africa.</t>
  </si>
  <si>
    <t>An easily grown plant, it succeeds in most soils when growing in a sunny position[1].
Cultivated for its edible fruit in northern and central Africa[61], there are some named varieties[183]. This species is not cold-hardy in Britain though it can be grown as an annual, flowering and fruiting in its first year from seed[K].
Slugs really love the young plants and will totally destroy them if given half a chance[K].</t>
  </si>
  <si>
    <t>Fruit - cooked when fully ripe[1, 2, 46, 105]. It can be used like aubergine (Solanum melongena) as a vegetable or as a flavouring for other foods[183]. We have only grown this plant once, the fruits were not at all pleasant, with a distinct bitterness[K]. The fruit is about 25mm in diameter[200].
The very young leaves are said to be edible when cooked[177] though they are bitter[183]. Caution is advised, see the notes above on toxicity.</t>
  </si>
  <si>
    <t>Sudan</t>
  </si>
  <si>
    <t>Spiraea prunifolia</t>
  </si>
  <si>
    <t>Bridalwreath Spiraea</t>
  </si>
  <si>
    <t>E. Asia - E. China, Korea, Taiwan.</t>
  </si>
  <si>
    <t>Sunny hillsides to 1500 metres[184]. Stony and barren places in C. and S. Korea[151].</t>
  </si>
  <si>
    <t>Tolerates most soils[200], but prefers a good loamy soil, abundant moisture and full sunlight[11, 200].
Hardy to about -20�c[184].
Hybridizes freely with other members of this genus[11].
Flowers are produced on the previous seasons growth and any pruning is best done immediately after flowering in order to promote new growth and plenty of flowers in the following year[182].
This species is notably resistant to honey fungus[200].</t>
  </si>
  <si>
    <t>The plant is emetic[218]. It is used in the treatment of malaria and fever[218].</t>
  </si>
  <si>
    <t>Primula sieboldii</t>
  </si>
  <si>
    <t>E. Asia - China, Japan, Korea, Siberia.</t>
  </si>
  <si>
    <t>Wet grassy places, especially by rivers, in lowland all over Japan[58]. Wet areas in forests in northern China[266].</t>
  </si>
  <si>
    <t>3 - 8</t>
  </si>
  <si>
    <t>Easily grown in a moist but well-drained fertile leafy soil in cool sun or partial shade[187, 200]. Grows well in heavy clay soils.
There are many named forms selected for their ornamental value[187].</t>
  </si>
  <si>
    <t>Young plant - cooked[105, 177].</t>
  </si>
  <si>
    <t>Artemisia dracunculus</t>
  </si>
  <si>
    <t>Tarragon</t>
  </si>
  <si>
    <t>S. Europe to W. Asia.</t>
  </si>
  <si>
    <t>By rivers and streams[244]. Grassland and arid steppe.</t>
  </si>
  <si>
    <t>Easily grown in a well-drained circumneutral or slightly alkaline loamy soil, preferring a warm sunny dry position[1, 37, 52, , 200]. Plants are not very long-lived when grown in clay soils[190]. Plants are longer lived, more hardy and more aromatic when they are grown in a poor dry soil[245]. Established plants are drought tolerant[190, 200]. Tolerates a pH in the range 6.5 to 7.8.
Plants are relatively hardy in Britain, but can be killed in wet winters. It is best to grow tarragon in a dry, rather poor soil since this will produce hardier plants[4]. The dry soil will also help to reduce predation by slugs, these creatures are very fond of the young growth and have been known to completely destroy even well-established plants[K]. When well suited, the plants can spread freely at the roots[K].
The flowers do not open in cool summers and viable seed is seldom produced[238].
Often grown in the herb garden, tarragon is also sometimes grown commercially for its edible leaves which are used mainly as a flavouring[46]. There is at least one named variety, 'Epicure' is a new fragrant cultivar[183].
There is a closely related species, A. dracunculoides or Russian tarragon, which is quite inferior in flavour, though sometimes supplied under this name.
A good companion for most plants, especially aubergines and sweet peppers[201].
Members of this genus are rarely if ever troubled by browsing deer[233].</t>
  </si>
  <si>
    <t>The leaves contain about 0.3% essential oil, about 70% of which is methyl chivacol[240]. This is used as a food flavouring, in detergents and also medicinally[61, 238].
Both the growing and the dried plant repels insects[99].</t>
  </si>
  <si>
    <t>Leaves - raw or used as a flavouring in soups etc[2, 4, 14, 21, 37]. Tarragon is a commonly used herbal flavouring that is used in many traditional recipes[244]. It is particularly of value because of its beneficial effect upon the digestion and so is often used with oily foods[244]. The leaves can also be harvested in late summer and dried for later use[4]. The aromatic leaves have a very nice flavour that is somewhat liquorice-like[183, K]. They make an excellent flavouring in salads[K]. The young shoots can also be cooked and used as a potherb[183]. The leaves are used as a flavouring in vinegar[4].
An essential oil from the leaves is used as a flavouring[61].</t>
  </si>
  <si>
    <t>Tarragon is a bitter warming aromatic herb that stimulates the digestive system and uterus, lowers fevers and destroys intestinal worms[238]. It is little used in modern herbalism, though it is sometimes employed as an appetizer[268].
The leaves (and an essential oil obtained from them) are antiscorbutic, diuretic, emmenagogue, hypnotic and stomachic[21, 146, 179, 238]. An infusion is used in the treatment of indigestion, flatulence, nausea, hiccups etc[244]. The plant is mildly sedative and has been taken to aid sleep[254]. It also has mild emmenagogue properties and can be used to induce a delayed period[254]. A poultice can be used to relieve rheumatism, gout, arthritis and toothache[244]. The plant is harvested in the summer and can be dried for later use[238]. This herb should not be prescribed for pregnant women[238].
The root has been used to cure toothache[4].
The essential oil is used in aromatherapy to treat digestive and menstrual problems[238].</t>
  </si>
  <si>
    <t>Turkey; United States(Flathead)</t>
  </si>
  <si>
    <t>Although no reports of toxicity have been seen for this species, skin contact with some members of this genus can cause dermatitis or other allergic reactions in some people[222].</t>
  </si>
  <si>
    <t>Potentilla glandulosa</t>
  </si>
  <si>
    <t>Gland Cinquefoil</t>
  </si>
  <si>
    <t>Rocky hillsides, Black Hills on Sioux quartzite in eastern South Dakota.</t>
  </si>
  <si>
    <t>Easily grown in a well-drained loam, preferring a position in full sun but tolerating shade[1]. Prefers an alkaline soil but tolerates a slightly acid soil[200].
Members of this genus are rarely if ever troubled by browsing deer[233].</t>
  </si>
  <si>
    <t>A tea-like beverage is made by boiling the leaves or the whole plant in water[61, 11, 177, 183].</t>
  </si>
  <si>
    <t>All parts of the plant are astringent[257]. An infusion has been drunk, and a poultice of the plant applied externally in the treatment of swollen parts[257]. An infusion of the plant has been used as a stimulant and tonic[257].</t>
  </si>
  <si>
    <t>Canada(Amerindina)</t>
  </si>
  <si>
    <t>Berula erecta</t>
  </si>
  <si>
    <t>Cutleaf Waterparsnip</t>
  </si>
  <si>
    <t>Sium erectum. Huds.  S. angustifolium. L.</t>
  </si>
  <si>
    <t>Most of Europe, including Britain, N. America, W. and C. Asia.</t>
  </si>
  <si>
    <t>Ditches, canals, ponds, fens and marshes throughout Britain[17].</t>
  </si>
  <si>
    <t>We have no information on the cultivation needs of this plant but, judging by its native habitats, it is likely to need a moist to wet soil in full sun or light shade[K].
The leaves of this plant are very similar to Apium nodiflorum, differing in colour and in the usually greater number of pairs of segments[17].</t>
  </si>
  <si>
    <t>The leaves and flowers have been used for food[257].</t>
  </si>
  <si>
    <t>The plant is used externally in the treatment of rheumatism[257].
An infusion of the whole plant can be used as a wash for swellings, rashes and athletes foot infections[257].</t>
  </si>
  <si>
    <t>Africa; Europe</t>
  </si>
  <si>
    <t>The plant is toxic, and capable of causing death to grazing animals[274].</t>
  </si>
  <si>
    <t>Hippocastanaceae</t>
  </si>
  <si>
    <t>Aesculus pavia</t>
  </si>
  <si>
    <t>Red Buckeye</t>
  </si>
  <si>
    <t>South-eastern N. America - Virginia to Florida, west to Louisiana.</t>
  </si>
  <si>
    <t>Rich moist soils in deciduous woods, on the sides of streams and swamp margins[149, 192, 229].</t>
  </si>
  <si>
    <t>Prefers a deep loamy well-drained soil but is not too fussy[1, 11]. Very shade tolerant, it also succeeds in a sunny position[200].
A very ornamental shrub, when dormant it is hardy to about -15�c[184] though the young growth in spring can be damaged by late frosts. It prefers a continental climate, growing best in eastern and south-eastern England[200].
Trees are fast-growing in the wild, though they are also short-lived[229]. They can commence flowering when only 1 metre tall[229]. Plants spread by means of suckers[200].
There are a number of named varieties, developed for their ornamental value. Var. 'Humilis' is a low growing form[182].
Most members of this genus transplant easily, even when fairly large[11].</t>
  </si>
  <si>
    <t>Saponins in the seed and roots are a soap substitute[149, 169]. The saponins can be easily obtained by chopping the seed into small pieces and infusing them in hot water. This water can then be used for washing the body, clothes etc. Its main drawback is a lingering odour of horse chestnuts[K].</t>
  </si>
  <si>
    <t>The powdered bark is hypnotic and odontalgic. It is used in the treatment of ulcers[149, 192, 227].
A poultice of the powdered seeds has been used in the treatment of cancer tumours and infections, and as a salve for sores[257].
An infusion of the roots has been used as a bath in the treatment of dyspepsia[257].</t>
  </si>
  <si>
    <t>The seed is rich in saponins[169].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</si>
  <si>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Pueraria montana lobata</t>
  </si>
  <si>
    <t>Kudzu Vine</t>
  </si>
  <si>
    <t>E. Asia - China, Japan, Korea.</t>
  </si>
  <si>
    <t>Thickets and thin woods all over Japan[58].</t>
  </si>
  <si>
    <t>Grows best on well-drained loam soil of good fertility[269]. Succeeds in most well-drained soils in a sunny position[200], though it does not make good growth on very light poor sand or on poorly drained heavy clay[269]. Plants cannot stand waterlogging on any soil[269]. A deep-rooted pant, once established it is very drought resistant[171, 269]. The plant is reported to tolerate an annual precipitation in the range of 97 to 214cm, an annual mean temperature in the range of 12.2 to 26.7�C, and a pH of 5.0 to 7.1[269].
Plants are hardy to about -15�c, they can resprout from the base if they are cut down by frosts[200]. A twining plant, the top growth is not generally hardy in Britain and plants do not always flower here[1]. Plants can be grown as annuals in Britain, the seed is started off in a greenhouse and is planted out after the last frosts[1]. They can grow up to 6 metres in their first year and make good temporary screens[1]. The plant succeeds outdoors in Berlin, but it has to be propagated vegetatively there[74].
This plant is cultivated for its edible root in Japan and China[183].
The flowers have a sweet vanilla scent[245].
When grown in warmer climates than Britain the root can be invasive and plants have become weeds[182, 219]. Introduced into the southern N. American states in 1876 as a soil stabilizer, the plant has spread very widely (it can grow up to 30cm in a day), has swamped out native vegetation, including large trees. It is considered to be one of the most obnoxious weeds in that region[274].
This species has a symbiotic relationship with certain soil bacteria, these bacteria form nodules on the roots and fix atmospheric nitrogen. Some of this nitrogen is utilized by the growing plant but some can also be used by other plants growing nearby[200].</t>
  </si>
  <si>
    <t>A tough, strong fibre from the stems is used to make ropes, cables, coarse cordage and textiles[61, 109, 151, 169, 189]. The fibre is 2 - 3mm long and can be used to make paper. Straight first year stems, 2 - 2.7 metres long, are harvested in mid summer, the leaves are removed and the stems steamed until the fibres can be stripped. The fibres are then cooked for 2 hours with lye, tough vines might require 4 hours cooking, and the fibre put in a ball mill for 3 hours. The resulting paper is greenish/cream in colour[189].
Can be used as a ground cover plant in a sunny position[188].
Plants have an extensive root system which can be 1.8 metres deep, they are used for erosion control and for rebuilding depleted soils[171, 174]. A member of the Leguminosae, so it adds nitrogen to the soil through the actions of root bacteria.</t>
  </si>
  <si>
    <t>Root - cooked[105, 171]. Rich in starch[109]. The root can be up to 1.8 metres long[174] and has been known to weigh 35 kilos or more[269]. The root contains about 10% starch, this can be extracted and used as a crispy coating in deep fried foods, or for thickening soups etc[174, 183]. It can also be made into noodles, or like agar or gelatine is used as a gelling agent for salads[183]. This plant is a staple food in Japan, the peeled root contains about 2.1% protein, 0.1% fat, 27.1% carbohydrate, 1.4% ash[179]. The starch of the roots contains (per 100 g) 340 calories, 16.5 percent moisture, 0.2 g protein, 0.1 g fat, 83.1 g total carbohydrate, 0.1 g ash, 35 mg Ca, 18 mg P, 2.0 mg Fe, and 2 mg Na[269]. A nutritional analysis for the whole root is available.
Flowers - cooked or made into pickles[183].
Stems and young leaves - raw or cooked[105]. A very nutritious food, the fresh young shoots taste like a cross between a bean and a pea[183]. The cooked leaves contain (per 100 g) 36 calories, 89.0 percent moisture, 0.4 g protein, 0.1 g fat, 9.7 g total carbohydrate. 7.7 g fiber, 0.8 fat, 34 mg Ca, 20 mg P, 4.9 mg Fe, 0.03 mg thiamin, 0.91 mg riboflavin, 0.8 mg niacin[269].</t>
  </si>
  <si>
    <t>The kudzu vine, known as Ge Gen in China, is commonly used in Chinese herbalism, where it is considered to be one of the 50 fundamental herbs[218]. Recent research has shown that compounds called 'daidzin' and 'daidzein', which are contained in the roots and the flowers, are a safe and effective method for treating alcohol abuse[238]. They work by suppressing the appetite for alcohol, whereas existing treatments interfere with the way the alcohol is metabolised and can cause a build-up of toxins[238]. The plant is often used in combination with Chrysanthemum x morifolium in treating alcohol abuse[254].
The flowers and the roots are antidote, antiemetic, antipyretic, antispasmodic, demulcent, diaphoretic, digestive, febrifuge, hypoglycaemic and hypotensive[174, 176, 218, 222, 238]. A concoction of the flowers and tubers is used to treat alcoholism, fever, colds, diarrhoea, dysentery, acute intestinal obstruction etc[174, 176, 218, 222]. It is useful in the treatment of angina pectoris and migraine[218]. The root is frequently used as a remedy for measles, often in combination with Cimicifuga foetida[254].
The root contains puerarin. This increases the blood flow to the coronary artery and protects against acute myocardial ischaemia caused by the injection of pituitrin[176].
The root can be harvested from the autumn to the spring and is used fresh or dried[238].
The flowers are harvested just before they are fully open and are dried for later use[238].
The stems are galactogogue and are also applied as a poultice to incipient boils, swellings, sore mouths etc[218, 222].
The seed is used in the treatment of hangover and dysentery[218, 222].
The leaves are styptic[218].</t>
  </si>
  <si>
    <t>China; Japan; Tonga</t>
  </si>
  <si>
    <t>Although no specific mention has been found for this species, the leaves of the closely related P. hirsuta (which might be no more than a synonym for this species) have barbed hairs and these can cause severe irritation[151].</t>
  </si>
  <si>
    <t>Cirsium eriophorum</t>
  </si>
  <si>
    <t>Wooly Thistle</t>
  </si>
  <si>
    <t>Carduus eriophorus.  Cnicus eriophorus.</t>
  </si>
  <si>
    <t>Central Europe, from Britain, France and Holland to the Balkans and Upper Volga</t>
  </si>
  <si>
    <t>Grassland, open scrub and roadsides on calcareous soils[12, 17].</t>
  </si>
  <si>
    <t>An easily grown plant, succeeding in any ordinary garden soil in a sunny position[200].</t>
  </si>
  <si>
    <t>The seed fluff is used as a tinder[106].
The seed of all species of thistles yields a good oil by expression[4]. No details of potential yields etc are given[K].</t>
  </si>
  <si>
    <t>Young leaves - raw[4, 183].
Young stems - raw or cooked. An asparagus or rhubarb substitute[4, 12, 183]. The stems are peeled and soaked in water to remove the bitterness, they are then said to be excellent eating[4, 183].
Flower buds - cooked. A globe artichoke substitute[2, 177, 183] but much smaller and even more fiddly.</t>
  </si>
  <si>
    <t>Belgium</t>
  </si>
  <si>
    <t>Lauraceae</t>
  </si>
  <si>
    <t>Neolitsea sericea</t>
  </si>
  <si>
    <t>N. glauca.  Litsea glauca.  L. sericea.</t>
  </si>
  <si>
    <t>Ravines, thickets and woodland from 300 - 1300 metres in W. China[109].</t>
  </si>
  <si>
    <t>Succeeds in any reasonably good well-drained soil[1, 200]. A calcifuge plant, it requires a lime-free soil[200]. Requires a sheltered position[11] in full sun[200]. Succeeds in semi-shade[188].
This species is not very hardy in Britain, it only succeeds outdoors in the milder areas of the country[11, 182] and even there is best grown on a south or west-facing wall[188].
The leaves are very aromatic[182].
Dioecious, male and female plants must be grown if seed is required[182].</t>
  </si>
  <si>
    <t>The oil obtained from the seed is also used in soap making and for burning[46].</t>
  </si>
  <si>
    <t>An edible oil is obtained from the seed[177].</t>
  </si>
  <si>
    <t>Arbutus unedo</t>
  </si>
  <si>
    <t>Strawberry Tree</t>
  </si>
  <si>
    <t>S. Europe and S.W. Ireland.</t>
  </si>
  <si>
    <t>Woodland, scrub and rocky hillsides, often on limestone and sandstone[17, 45].</t>
  </si>
  <si>
    <t>Requires a nutrient-rich well-drained moisture-retentive soil in sun or semi-shade and shelter from cold drying winds, especially when young[11, 200]. Grows well in heavy clay soils and in dry soils. Most species in this genus require a lime-free soil but this species is fairly lime tolerant[11, 200]. Succeeds in fairly exposed maritime positions[166, 200]. A tree in a very exposed position at Rosewarne in N. Cornwall was looking rather tattered in April 1987 but it was 4.5 metres tall and carrying a very good crop of immature fruit[K]. Tolerates industrial pollution[200].
Plants have withstood temperatures down to -16�c without injury at Kew[11]. They grow very well in S.W. England, fruiting well in Cornwall[49, 59].
Plants resent root disturbance and are best placed in their final positions whilst young[11, 134]. Give them some protection in their first winter.
The strawberry tree flowers in November and December, the fruit takes 12 months to ripen and so the tree carries both mature fruit and flowers at the same time and is incredibly beautiful at this time[K]. The flowers have a soft honey scent[245].
There are a number of named varieties[183] developed for their ornamental value. 'Elfin King', 'Croomei' and 'Rubra' are all small forms that fruit well when small[182]. The variety 'Rubra' was 1.2 metres tall at Kew in late 1990 and was laden down with fruits and flowers[K]. 'Elfin King' only reaches a height of 1 metre, comes into bearing when young and fruits well[183]. It is ideal for container culture[183]. 'Croomei' is said to be a more reliable fruiting form[49].</t>
  </si>
  <si>
    <t>Tannin is obtained from the leaves, bark and fruit[46, 61]. The bark contains 45% tannin[46].
Wood - used for turning, Greek flutes etc[89, 148]. It makes a good charcoal[4, 89, 148].</t>
  </si>
  <si>
    <t>Fruit - raw or cooked. Sweet but insipid[2, 3, 5]. The Latin name 'unedo' means 'I eat one (only)' and suggests that the fruit is not very palatable[K], though another report says that the fruit is so delicious that a person only needs to eat one[245]. It does have a somewhat gritty skin, but the fruit itself has the texture of a lush tropical fruit and has a delicate pleasant flavour. For those people with sensitive taste buds, this is a fruit that can be enjoyed when eaten in moderate quantities[K]. The fruit contains about 20% sugars and can be used to make delicious and nourishing jams and preserves[7]. It is ripe in November/December and is about 15mm in diameter. When fully ripe it falls from the tree and so it is advisable to grow the plant in short grass in order to cushion the fall of the fruit[K].</t>
  </si>
  <si>
    <t>The strawberry tree is little used in herbalism, though it does deserve modern investigation[268]. All parts of the plant contain ethyl gallate, a substance that possesses strong antibiotic activity against the Mycobacterium bacteria[268].
The leaves, bark and root are astringent and diuretic[7, 46, 268]. They are also a renal antiseptic[7] and so are of use in the treatment of affections of the urinary system such as cystitis and urethritis[254]. Their astringent action makes them of use in the treatment of diarrhoea and dysentery and, like many other astringent plants, a gargle can be made for treating sore and irritated throats[254]. The leaves are gathered in the summer and dried for later use[7].
The flowers are weakly diaphoretic[268].</t>
  </si>
  <si>
    <t>Sicily; Spain; Turkey</t>
  </si>
  <si>
    <t>Violaceae</t>
  </si>
  <si>
    <t>Melicytus ramiflorus</t>
  </si>
  <si>
    <t>Whitey Wood</t>
  </si>
  <si>
    <t>Lowland to montane light forest and forest margins, North, South and Stewart Islands[44].</t>
  </si>
  <si>
    <t>Requires a sunny position in a well-drained moderately fertile soil[200].
This species is not very hardy in Britain, it requires the protection of a sunny wall even in the mildest areas of the country[59, 182]. Some trees in Penzance in Cornwall were 6 metres tall in 1930 and withstood temperatures down to -10�c[11]. Some provenances from New Zealand should withstand at least -5�c, more if they are grown in a sunny sheltered position[200].
Pruning is tolerated if it is required[188].
Dioecious, male and female plants must be grown if fruit and seed is required.</t>
  </si>
  <si>
    <t>A charcoal is produced from the wood[46, 61].</t>
  </si>
  <si>
    <t>Fruit[2, 105, 177]. We have no more details except that the fruit is abundantly produced if male and female trees are grown[11].</t>
  </si>
  <si>
    <t>Euonymus alatus apterus</t>
  </si>
  <si>
    <t>Winged Spindle Tree</t>
  </si>
  <si>
    <t>E. Asia - Japan.</t>
  </si>
  <si>
    <t>Thickets and woods in lowland and mountains all over Japan.</t>
  </si>
  <si>
    <t>Thrives in almost any well-drained soil, including chalk, it is particularly suited to dry shaded areas[200]. Prefers a well-drained loamy soil[1].
A very ornamental plant[1].</t>
  </si>
  <si>
    <t>Young leaves, boiled[105, 177].
The fruit may be edible[105, 177]. No further details. The fruit is about 8mm in diameter[200].
These reports of edibility should be treated with some caution, see the notes above on toxicity.
The flowers are a tea substitute[178].</t>
  </si>
  <si>
    <t>Anodyne, anthelmintic, antiphlogistic, astringent[178].
The stem and branches are alterative, analgesic, anthelmintic, anticoagulant, antipruritic, blood tonic, carminative, emmenagogue and purgative[147, 218]. A decoction is used in the treatment of 'cold' headache, general body aches, pruritis, irregular menstruation and other gynaecological diseases[147].
Plants contain the anticancer compound dulcitol[218].</t>
  </si>
  <si>
    <t>Although no records of toxicity have been seen for this species, a number of plants in this genus are suspected of being poisonous and so some caution is advised.</t>
  </si>
  <si>
    <t>Chenopodium graveolens</t>
  </si>
  <si>
    <t>Foetid Goosefoot</t>
  </si>
  <si>
    <t>Chenopodium cornutum. (Torr.)Benth.&amp;Hook.</t>
  </si>
  <si>
    <t>N. America.</t>
  </si>
  <si>
    <t>A common weed of cultivated ground, especially on rich soils.</t>
  </si>
  <si>
    <t>We have very little information on this species and do not know how well it will grow in Britain, but it should succeed as a spring sown annual. The following notes are based on the general needs of the genus.
An easily grown plant, succeeding in most soils but disliking shade[1, 200]. It prefers a moderately fertile soil[200].</t>
  </si>
  <si>
    <t>The plant has been steeped in hot water and the steam inhaled as a treatment for headaches[257].</t>
  </si>
  <si>
    <t>Lemnaceae</t>
  </si>
  <si>
    <t>Lemna minor</t>
  </si>
  <si>
    <t>Duckweed</t>
  </si>
  <si>
    <t>A cosmopolitan plant, found in most regions of the world, including Britain, absent from Tropics.</t>
  </si>
  <si>
    <t>Still water[17].</t>
  </si>
  <si>
    <t>Requires a sunny position in still water that is rich in nitrates and lime[200].
Duckweed can be a troublesome pond weed though it is easily controlled by simply scooping it out[56, 200]. This scooped out material makes an excellent addition to the compost heap. The growing plant is a good food source for fish and birds, as well as providing cover for creatures in the pond[200]. 
Although it is towards the limit of its climatic range in Britain, it often flowers here if growing in a sheltered sunny position[17]. It over-winters in temperate areas by means of resting buds which sink to the bottom of the pond in the late autumn and rise again in the spring[200].</t>
  </si>
  <si>
    <t>The dried plant repels mosquitoes[178].</t>
  </si>
  <si>
    <t>Occasionally used as a vegetable[183]. No further details are given but we have found the flavour to be less than desirable[K].</t>
  </si>
  <si>
    <t>The whole plant is alterative, antipruritic, antiscorbutic, astringent, depurative, diuretic, febrifuge and soporific[176, 178, 240]. It is used in the treatment of colds, measles, oedema and difficulty in urination[176]. It is applied externally in the treatment of skin diseases and is used as a wash for ophthalmia[240].
The plant is used in homeopathy[240], but the report gives no more details.</t>
  </si>
  <si>
    <t>Cambodia; China; Egypt; Iraq; Mexico; Nc; Spain; Turkey</t>
  </si>
  <si>
    <t>Rheum rhaponticum</t>
  </si>
  <si>
    <t>Rhubarb</t>
  </si>
  <si>
    <t>Europe to E. Asia - Siberia.</t>
  </si>
  <si>
    <t>Wet mountain rocks in Europe[50].</t>
  </si>
  <si>
    <t>Prefers a deep, fertile, moderately heavy, humus rich, moisture retentive, well-drained soil in sun or semi-shade[200]. Shade tolerant[15], but plants prefer a sunny position[37]. Grows well in heavy clay soils.
Hardy to at least -20�c[200].
This species is probably a parent of the cultivated rhubarb, R. x cultorum[200].
Plants in this genus seem to be immune to the predations of rabbits[233].
Hybridizes freely with other members of this genus[200].</t>
  </si>
  <si>
    <t>Plants can be grown for ground cover when spaced about 1.8 metres apart each way[208].</t>
  </si>
  <si>
    <t>Leaf stem - raw or cooked[1, 2, 103]. An acid flavour, they are used as a fruit substitute in tarts etc[2].
The young flower pouch, harvested before the flowers open, is said to form a dish of great delicacy[2].</t>
  </si>
  <si>
    <t>Rhubarb has a long and proven history of herbal usage, its main effect being a positive and balancing effect upon the whole digestive system. It is one of the most widely used herbs in Chinese medicine[238]. The main species used is R. palmatum. Though the chemistry varies slightly, this species is used interchangeably[238]. Another report says that this species contains only small quantities of the medicinally active compounds and so it is only used as a mild laxative[244].
The root is anticholesterolemic, antiseptic, antispasmodic, antitumor, aperient, astringent, cholagogue, demulcent, diuretic, laxative, purgative, stomachic and tonic[4, 37, 57, 61, 171, 238]. Small doses act as an astringent tonic to the digestive system, whilst larger doses act as a mild laxative[232].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</si>
  <si>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Australia; China; Europe; India; United States</t>
  </si>
  <si>
    <t>The leaves contain high concentrations of oxalic acid[34, 76]. Oxalic acid can lock up certain minerals (especially calcium) in the body, leading to nutritional deficiency. Cooking the plant will reduce the concentration of oxalic acid. Another report says that the leaves have the same concentration of oxalic acid in the stems as they do in the leaves and it is not the oxalic acid that makes them poisonous. It says that any toxic properties of the leaves is more likely to be due to the presence of glycosides[142]. People with a tendency to rheumatism, arthritis, gout, kidney stones or hyperacidity should take especial caution if including this plant in their diet since it can aggravate their condition[238].</t>
  </si>
  <si>
    <t>Artemisia tridentata</t>
  </si>
  <si>
    <t>Sage Brush</t>
  </si>
  <si>
    <t>Seriphidium tridentatum. (Nutt.)W.A.Weber.</t>
  </si>
  <si>
    <t>Western N. America - British Columbia to California and Mexico, east to Nebraska.</t>
  </si>
  <si>
    <t>Dry plains and hills on calcareous soils[60]. Found on slightly acid and on alkaline soils[164].</t>
  </si>
  <si>
    <t>Requires a sunny position and a well-drained soil that is not too rich[1, 11]. Requires a lime-free soil[60]. There are a number of sub-species growing in different habitats from deep fertile soils to poor shallow ones[164]. Plants are longer lived, more hardy and more aromatic when they are grown in a poor dry soil[245]. Established plants are very drought tolerant[200].
This species is not hardy in the colder areas of the country, it tolerates temperatures down to between -5 and -10�c[200]. The young growth in spring, even on mature plants, is frost-tender and so it is best to grow the plants in a position sheltered from the early morning sun[K].
The plant is very aromatic, especially after rain[11, 182].
The pollen of this species is one of the main causes of hayfever in N. America[212].
Plants in this genus are notably resistant to honey fungus[200].
Members of this genus are rarely if ever troubled by browsing deer[233].</t>
  </si>
  <si>
    <t>An infusion of the leaves is used as a hair rinse, it treats dandruff and falling hair[84, 106, 168].
An infusion of the plant repels insects[99], it is also disinfectant and so is used for washing walls, floors etc[99].
A yellow to gold dye is obtained from the leaves, buds and stems combined[168].
The fibrous bark is used for weaving mats, baskets, cloth etc., or as a stuffing material in pillows etc and as an insulation in shoes to keep the feet warm[99, 257]. A fibre obtained from the inner bark is used for making paper[189]. The fibres are about 1.3mm long[189]. The stems are harvested in late summer, the leaves removed and the stems steamed until the fibre can be stripped off. The fibre is then cooked for two hours with lye before being ball milled for 4 hours. The resulting paper is a light tan/gold colour[189].
A bunch of the leafy stems can be tied together and used as a broom[257].
The shredded bark is a fine tinder for starting fires[99, 257].
The stems make good friction sticks for making fires[257].
The seeds are used during celebrations because, when thrown into a fire, they explode like crackers[257].
Wood - hard, dense[229]. It burns rapidly and well, even when green, and has a pleasant aromatic smell[212].</t>
  </si>
  <si>
    <t>Sage brush was widely employed by many native North American Indian tribes who used it to treat a wide range of disorders[257]. It is little used in modern herbalism, though it certainly merits further investigation[K].
The plant is antirheumatic, antiseptic, digestive, disinfectant, febrifuge, ophthalmic, poultice and sedative[46, 61, 99, 257]. A decoction of the leaves is used in the treatment of digestive disorders and sore throats[216, 257]. An infusion of the fresh or dried leaves is used to treat pneumonia, bad colds with coughing and bronchitis[257]. It is used both internally and externally in the treatment of rheumatism[257]. The crushed plant is used as a liniment on cuts, sores etc whilst a decoction of the leaves is used as an antiseptic wash for cuts, wounds and sores[257]. A poultice of the steeped leaves is applied to sore eyes[257]. The plant is burnt in the house in order to disinfect it[257].</t>
  </si>
  <si>
    <t>Mexico; United States; United States(Amerindian); United States(Flathead); United States(Navajo); United States(Tewa)</t>
  </si>
  <si>
    <t>Corchorus olitorius</t>
  </si>
  <si>
    <t>Jew's Mallow</t>
  </si>
  <si>
    <t>Tropical Asia?</t>
  </si>
  <si>
    <t>Original habitat is obscure.</t>
  </si>
  <si>
    <t>Prefers a very fertile soil and a hot humid climate[169]. Tolerates very wet conditions according to one report[57] whilst another says that it does not tolerate waterlogged soils[169]. Jute is reported to tolerate an annual precipitation between 40 and 429m,an annual average temperature range of 16.8 to 27.5�C and a pH in the range of 4.5 to 8.2[269].
Jute is sometimes cultivated for the fibre in its stem and also for its edible leaves[183]. It makes an excellent spinach substitute in areas with hot summers[183]. This species is not hardy in Britain but it can be grown as a half-hardy annual here, though it grows much better in areas that are warmer than typical summers in this country[27].
Some reports say that this plant is an annual whilst one says that it is perennial. Since the plant is not hardy in Britain we can only grow it as an annual.
This species is very closely related to C. capsularis</t>
  </si>
  <si>
    <t>A fibre is obtained from the stems, it is the main source of jute[46, 61, 200] but is considered to be inferior to the fibre obtained from C. capsularis[61]. The fibre is somewhat coarse and is used mainly for sackcloth etc[57]. The stems are harvested when the plant is in flower and are then retted (allowed to begin to rot) so that the fibre can be extracted[171]. This species tends to branch making fibre extraction more difficult[114]. Growing the plants very close together will prevent some of the branching. If used in making paper, the fibres are cooked for 2 hours with lye and then ball milled for 4� hours. The paper is grey/buff[189]. Fibre yields run ca 800-1600 kg/ha with exceptional cases of 2400 in India, and genetic potential of 4000 kg/ha, the fibre representing ca 6% of the green weight[269]. Intercropped with Vigna, jute has yielded 3270 kg compared to 2290 monocropped[269].
The very light and soft wood is used in making sulphur matches[158].</t>
  </si>
  <si>
    <t>Leaves - raw or cooked[1, 27, 46, 61]. Young leaves are added to salads whilst older leaves are cooked as a pot-herb[2, 183, 269]. High in protein[183]. The dried leaves can be used as a thickener in soups[183].
A tea is made from the dried leaves[183].
Immature fruits are added to salads or used as a potherb[183].</t>
  </si>
  <si>
    <t>The leaves are demulcent, diuretic, febrifuge and tonic[240]. They are used in the treatment of chronic cystitis,  gonorrhoea and dysuria[240]. A cold infusion is said to restore the appetite and strength[269].
The seeds are purgative[240].
Injections of olitoriside, an extract from the plant, markedly improve cardiac insufficiencies and have no cumulative attributes; hence, it can serve as a substitute for strophanthin[269].</t>
  </si>
  <si>
    <t>Europe; Haiti; India; Sudan</t>
  </si>
  <si>
    <t>Crepis runcinata</t>
  </si>
  <si>
    <t>Crepis glauca. (Nutt.)Torr.&amp;Gray.</t>
  </si>
  <si>
    <t>Moist, often alkaline meadows, especially in mountains[60].</t>
  </si>
  <si>
    <t>Leaves[105, 161].</t>
  </si>
  <si>
    <t>United States(Meskwaki)</t>
  </si>
  <si>
    <t>Callirhoe involucrata</t>
  </si>
  <si>
    <t>Poppy Mallow</t>
  </si>
  <si>
    <t>C. lineariloba.  Malva involucrata.</t>
  </si>
  <si>
    <t>Central N. America - Minnesota and Iowa to Texas, Utah and New Mexico.</t>
  </si>
  <si>
    <t>Grows in dry soils on the plains[43, 235]. Sandy, eroding dry ground and roadsides in Texas[274].</t>
  </si>
  <si>
    <t>Prefers a light rich sandy loam and a sunny position[1, 200]. Likes a hot dry position[200], growing well on a dry sunny bank[260].
This species is hardy to about -15�c[200].
A deep-rooting plant[235], it strongly resents root disturbance and should be planted into its final position as soon as possible[138].
Slugs are strongly attracted to this plant and can destroy even established plants by eating out all the young shoots in spring[K].</t>
  </si>
  <si>
    <t>Root - cooked[2, 105, 161, 177]. The root is long and tapering[2], it is sweet and starchy with a pleasant taste somewhat like that of a sweet potato[183].
Leaves - cooked. A pleasant flavour with a mucilaginous texture, they are good for thickening soups[183].</t>
  </si>
  <si>
    <t>A decoction of the root is used to treat internal pain[61, 222, 257]. The root was also dried, then burnt and the smoke either inhaled or allowed to bathe the affected part of the body[222, 257].</t>
  </si>
  <si>
    <t>Crataegus monogyna</t>
  </si>
  <si>
    <t>Hawthorn</t>
  </si>
  <si>
    <t>Europe, including Britain, absent from Iceland, south and west the the Mediterranean and Afghanistan</t>
  </si>
  <si>
    <t>Woods, hedges, thickets etc, on most soils except wet peat and poor acid sands[9, 17].</t>
  </si>
  <si>
    <t>A very easily grown plant, it prefers a well-drained moisture retentive loamy soil but is not at all fussy[11, 200]. Succeeds in all but the very poorest acid soils[186].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 very hardy plant, tolerating temperatures down to at least -18�c[202].
Hybridizes freely with other members of this genus and with C. laevigata in the wild[186, 200].
There are many named forms selected for their ornamental value[200].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In heavier shade they quickly become drawn and leggy, eventually dying[186].
An important food plant for the caterpillars of many lepidoptera species[30], there are 149 insect species associated with this tree[24]. 
Plants are susceptible to fireblight[200].</t>
  </si>
  <si>
    <t>Midges</t>
  </si>
  <si>
    <t>A good hedge plant, it is very tolerant of being cut and of neglect and is able to regenerate if cut back severely, it makes a good thorny stock-proof barrier[186] and resists very strong winds. It is often used in layered hedges[11, 29]. The cultivar 'Stricta' has made a very good hedge 3.5 metres tall in an exposed maritime position at Rosewarne in N. Cornwall[K].
Wood - very hard and tough, difficult to work. Used for tool handles etc. Valued in turning[7, 46, 61]. A good fuel, giving out a lot of heat[4].</t>
  </si>
  <si>
    <t>Fruit - raw or cooked[2, 12]. Not very appetizing raw[9, K], it is normally used for making jams and preserves[9, 183]. The fruit can be dried, ground, mixed with flour and used for making bread etc[46]. The fruit is about 1cm in diameter[200]. There are up to five fairly large seeds in the centre of the fruit, these often stick together and so the effect is of eating a cherry-like fruit with a single seed[K].
Young shoots - raw[5, 177]. A pleasant nutty flavour[144], they are a good addition to the salad bowl[183]. 
A tea is made from the dried leaves[21, 46, 177, 183], it is a china tea substitute. 
The roasted seeds are a coffee substitute[12, 21, 46, 177].
The flowers are used in syrups and sweet puddings[183].</t>
  </si>
  <si>
    <t>Hawthorn is an extremely valuable medicinal herb. It is used mainly for treating disorders of the heart and circulation system, especially angina[254]. Western herbalists consider it a 'food for the heart', it increases the blood flow to the heart muscles and restores normal heart beat[254]. This effect is brought about by the presence of bioflavonoids in the fruit, these bioflavonoids are also strongly antioxidant, helping to prevent or reduce degeneration of the blood vessels[254].
The fruit is antispasmodic, cardiac, diuretic, sedative, tonic and vasodilator[4, 9, 21, 46, 165]. Both 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they are also used to treat a heart muscle weakened by age, for inflammation of the heart muscle, arteriosclerosis and for nervous heart problems[21]. Prolonged use is necessary for the treatment to be efficacious[222]. It is normally used either as a tea or a tincture[222].
Hawthorn is combined with ginkgo (Ginkgo biloba) to enhance poor memory, working by improving the blood supply to the brain[254].
The bark is astringent and has been used in the treatment of malaria and other fevers[7].
The roots are said to stimulate the arteries of the heart[218].</t>
  </si>
  <si>
    <t>Sambucus pubens</t>
  </si>
  <si>
    <t>American Red Elder</t>
  </si>
  <si>
    <t>S. racemosa pubens leucocarpa. (Torr.&amp;Gray.)Cronq.</t>
  </si>
  <si>
    <t>N. America - British Columbia to Newfoundland, south to Georgia, Iowa, Colorado and California.</t>
  </si>
  <si>
    <t>Moist to wet soils along streams, in woods and open areas from valleys to around 3,000 metres[212].</t>
  </si>
  <si>
    <t>Tolerates most soils, including chalk[200], but prefers a moist loamy soil[11, 200]. Grows well in heavy clay soils. Tolerates some shade but is best in a sunny position[1]. Tolerates atmospheric pollution and coastal situations[200].
Closely related to S. racemosa and considered part of that species by some botanists[43].
Plants in this genus are notably resistant to honey fungus[200].</t>
  </si>
  <si>
    <t>The stem is easily hollowed and can be used to make a whistle[212].</t>
  </si>
  <si>
    <t>Fruit - raw or cooked[105, 161, 257]. A bitter flavour[183]. The fruit is quite nutritious, having a relatively high fat and protein as well as carbohydrate content[212]. The fruit can be dried prior to use, it will then lose some of its rank taste[183]. The fruit is about 5mm in diameter and is borne in large clusters making it easy to harvest[200]. Some caution is advised, see the notes above on toxicity.
Flowers - raw or cooked.
The root is made into a tea-like beverage[105, 161, 183].</t>
  </si>
  <si>
    <t>The bark and the leaves are used as a diuretic and purgative[212].
The blossoms have been used in the treatment of measles[257].</t>
  </si>
  <si>
    <t>Although no specific mention has been seen for this species, the leaves and stems of some, if not all, members of this genus are poisonous[9, 76]. The fruit of many species (although no records have been seen for this species) has been known to cause stomach upsets to some people. Any toxin the fruit might contain is liable to be of very low toxicity and is destroyed when the fruit is cooked[65, 76].</t>
  </si>
  <si>
    <t>Lycopus virginicus</t>
  </si>
  <si>
    <t>Bugleweed</t>
  </si>
  <si>
    <t>Eastern N. America - New York and Wisconsin south to Georgia and Texas.</t>
  </si>
  <si>
    <t>Low damp shady ground in rich moist soils[43].</t>
  </si>
  <si>
    <t>Tolerates most soil types so long as they are wet. Succeeds in full sun or in partial shade[238], in damp meadows or in wet places by ponds or streams[200].</t>
  </si>
  <si>
    <t>Root - cooked[46, 61].</t>
  </si>
  <si>
    <t>Bugleweed has sedative properties and is used in modern herbalism principally to treat an overactive thyroid gland and the racing heartbeat that often accompanies this condition[254].
The whole plant is used as an astringent, hypoglycaemic, mild narcotic and mild sedative[4, 102, 222, 238]. It also slows and strengthens heart contractions[238]. The plant has been shown to be of value in the treatment of hyperthyroidism[222, 238], it is also used in the treatment of coughs, bleeding from the lungs and consumption, excessive menstruation etc[4, 238]. It should not be prescribed for pregnant women or patients with hypothyroidism[238]. The plant is harvested as flowering begins and can be use fresh or dried, in an infusion or as a tincture[4, 238].
The root has been chewed, a portion swallowed and the rest applied externally in the treatment of snakebites[257].</t>
  </si>
  <si>
    <t>Turkey; United States; United States(Appalachia)</t>
  </si>
  <si>
    <t>Rubus croceanthus</t>
  </si>
  <si>
    <t>R. rosaefolius. non Smith.</t>
  </si>
  <si>
    <t>E. Asia - C. and S. Japan, Korea.</t>
  </si>
  <si>
    <t>We have very little information on this species and do not know if it will be hardy in Britain, though judging by its native range it could succeed outdoors in many parts of this country. The following notes are based on the general needs of the genus. The name is given as R. croceacanthus according to the Royal Botanical Garden at Edinburgh.
Easily grown in a good well-drained loamy soil in sun or semi-shade[1, 11, 200].
Plants in this genus are notably susceptible to honey fungus[200].</t>
  </si>
  <si>
    <t>A purple to dull blue dye is obtained from the fruit[168].</t>
  </si>
  <si>
    <t>Fruit - raw or cooked[177].</t>
  </si>
  <si>
    <t>Arbe; China; Goetjen; Newguinea; South Africa</t>
  </si>
  <si>
    <t>Actinidiaceae</t>
  </si>
  <si>
    <t>Actinidia chinensis</t>
  </si>
  <si>
    <t>Thickets and oak forests on slopes or in ravines, 200 - 2300 metres[109, 198].</t>
  </si>
  <si>
    <t>Prefers a sound loamy neutral soil[1, 200]. Succeeds in semi-shade but full sun is best for fruit production[200]. Prefers a sheltered position[200].
The dormant plant is hardy to about -15�c[184], though new growth in spring is very susceptible to frost damage[11].
This species is the parent of the cultivated Kiwi fruits, these cultivars are now included under the name A. deliciosa[200].
Fruits are formed on second year wood and also on fruit spurs on older wood[126], any pruning is best carried out in the winter[219]. The flowers are sweetly scented[245].
This is a climbing plant, supporting itself by twining around branches etc[200].
The ssp. A. chinensis setosa.(newly named, no author as yet) is found in Taiwan from 1300 - 2600m[198].
Plants in this genus are notably resistant to honey fungus[200].
Dioecious. Male and female plants must be grown if seed is required.</t>
  </si>
  <si>
    <t>Paper is made from the bark[178].
If the bark is removed in one piece from near the root and placed in hot ashes, it becomes very hard and can be used as a tube for a pencil[178].
The plant is said to have insecticidal properties (no more details)[218].</t>
  </si>
  <si>
    <t>Fruit - raw or cooked. A delicious flavour. The fruit is up to 3cm across[198]. Fresh fruits contain 100 - 420mg vitamin C per 100g and 8 - 14% carbohydrate[218]. Acidity is 1 - 2%, mainly citric acid[218]. The fruit contains a number of small seeds, but these are easily eaten with the fruit[K].
The leaves are eaten cooked in times of need as a famine food[179].</t>
  </si>
  <si>
    <t>The fruits, stems and roots are diuretic, febrifuge and sedative[147]. They are used in the treatment of stones in the urinary tract, rheumatoid arthralgia, cancers of the liver and oesophagus[147].
A decoction of the leaves is used to treat mange in dogs[218].
The stem-juice is used in the treatment of gravel[218].</t>
  </si>
  <si>
    <t>Tephroseris integrifolia</t>
  </si>
  <si>
    <t>Senecio campestris. (Retz.)DC.  S. integrifolius. (L.)Clairv.</t>
  </si>
  <si>
    <t>Europe to E. Asia.</t>
  </si>
  <si>
    <t>Moist ground in Szechwan, W. China[178]</t>
  </si>
  <si>
    <t>Requires a gritty, moisture-retentive but well-drained circumneutral soil and a sunny position[200].
Plants can be short-lived in cultivation[200].</t>
  </si>
  <si>
    <t>A parasiticide is obtained from the plant, it is effective on the skin and on clothes[178].</t>
  </si>
  <si>
    <t>Parasiticide for skin diseases[178].</t>
  </si>
  <si>
    <t>Pyrus communis</t>
  </si>
  <si>
    <t>Wild Pear</t>
  </si>
  <si>
    <t>Europe. Naturalized in Britain[17].</t>
  </si>
  <si>
    <t>Hedges, woodland margins etc in Britain[17].</t>
  </si>
  <si>
    <t>Prefers a good well-drained loam in full sun[1, 200]. Grows well in heavy clay soils. Tolerates light shade but does not fruit so well in such a position. Tolerates atmospheric pollution, excessive moisture and a range of soil types, if they are moderately fertile[200], avoiding only the most acid soils[186]. Dislikes very exposed positions[186]. Established plants are drought tolerant[200].
A very hardy plant, tolerating temperatures down to below -15�c[200].
Plants often sucker and can form dense thickets[186].
A parent of the cultivated pear, possibly by crossing with P. nivalis and P. cordata[11]. There are many hundreds of varieties of cultivated pears and they are widely cultivated in the temperate zone for their edible fruits. By selection of varieties fresh fruits can be obtained from late July to April or May of the following year.</t>
  </si>
  <si>
    <t>A yellow-tan dye is obtained from the leaves[106, 115].
Trees are sometimes used as part of a shelterbelt planting[227].
Wood - heavy, tough, durable, fine grained, hard. It weighs 51lb per cubic foot[227]. Used by cabinet and instrument makers[11, 61, 100, 149]. When covered with black varnish it is an excellent ebony substitute[74].</t>
  </si>
  <si>
    <t>Fruit - raw or cooked[2, 5]. The fruit of wild pears often remains very hard unless bletted[186]. It is more suitable for use in pies etc. The fruit is up to 5cm long[200].</t>
  </si>
  <si>
    <t>The fruit is astringent, febrifuge and sedative[240].</t>
  </si>
  <si>
    <t>China; Europe; India; Portugal; Turkey; United States</t>
  </si>
  <si>
    <t>Viola japonica</t>
  </si>
  <si>
    <t>Lowland areas, C. and S. Japan[58]. Hillsides and damp places in China[147].</t>
  </si>
  <si>
    <t>4 - 4</t>
  </si>
  <si>
    <t>Prefers a cool moist well-drained humus-rich soil in partial or dappled shade and protection from scorching winds. Tolerates sandstone and limestone soils but becomes chlorotic if the pH is too high. Prefers a pH between 6 and 6.5[200].
All members of this genus have more or less edible leaves and flower buds, though those species with yellow flowers can cause diarrhoea if eaten in large quantities[62, 85, 159].</t>
  </si>
  <si>
    <t>Young leaves and flower buds - raw or cooked[105]. When added to soup they thicken it in much the same way as okra[85, 159].
Root - cooked. Mucilaginous[105]. Rich in starch, it is eaten in soups[177].
A tea can be made from the leaves[85].</t>
  </si>
  <si>
    <t>The whole plant is anodyne, anti-inflammatory, antiphlogistic and depurative[147, 176]. A decoction is used in the treatment of abscesses, boils, acute conjunctivitis, hepatitis, acute jaundice, laryngitis and ulcers[147, 176, 218].</t>
  </si>
  <si>
    <t>Rhododendron indicum</t>
  </si>
  <si>
    <t>Rhododendron</t>
  </si>
  <si>
    <t>Rocks in ravines, C. and S. Japan[58].</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</si>
  <si>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Plants do not succeed in all parts of Britain, they are hardy by the coast and succeed in warmer gardens inland[1].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Plants in this genus are notably susceptible to honey fungus[200].</t>
  </si>
  <si>
    <t>Plants can be grown as ground cover when spaced about 1 metre apart each way[208].</t>
  </si>
  <si>
    <t>Flowers[105, 177, 183]. No further details are given but some caution is advised, see the notes above on toxicity.
Leaves[105, 177, 183]. No further details are given but some caution is advised, see the notes above on toxicity.
The galls on the leaves are also said to be edible[177]. The report does not say if the galls are eaten before or after the insect has left. Caution is advised, see notes above on toxicity.</t>
  </si>
  <si>
    <t>Although no specific mention of toxicity has been seen for this species, it belongs to a genus where many members have poisonous leaves. The pollen of many if not all species of rhododendrons is also probably toxic, being said to cause intoxication when eaten in large quantities[183].</t>
  </si>
  <si>
    <t>Crataegus pubescens stipulacea</t>
  </si>
  <si>
    <t>Manzanilla</t>
  </si>
  <si>
    <t>C. mexicana.  C. stipulacea. Loud.</t>
  </si>
  <si>
    <t>South-western N. America - Mexico.</t>
  </si>
  <si>
    <t>Clearings of pine - oak woodlands in Mexico[181].</t>
  </si>
  <si>
    <t>A very easily grown plant, it prefers a well-drained moisture retentive loamy soil but is not at all fussy[11, 200]. Once established, it succeeds in excessively moist soils and also tolerates drought[200]. Plants grow best in areas with dry climates[3]. They grow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At one time this species was much cultivated for its edible fruit in Mexico but it has now fallen into virtual disuse[3].
Plants often retain their leaves until the New Year[11].</t>
  </si>
  <si>
    <t>Wood - heavy, hard, tough, close-grained. Useful for making tool handles, mallets and other small items[82].</t>
  </si>
  <si>
    <t>Fruit - raw or cooked[2, 46, 177, 181]. The yellow fruit can be up to 20mm in diameter, it is mealy and juicy with a slightly apple-like flavour[3, K]. It is used in jellies, jams and preserves etc and can be dried for later use. There are up to five fairly large seeds in the centre of the fruit, these often stick together and so the effect is of eating a cherry-like fruit with a single seed[K].</t>
  </si>
  <si>
    <t>Although no specific mention has been seen for this species, the fruits and flowers of many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t>
  </si>
  <si>
    <t>Mexico; Mexico(Kickapoo)</t>
  </si>
  <si>
    <t>Cnidium monnieri</t>
  </si>
  <si>
    <t>She Chuang Zi</t>
  </si>
  <si>
    <t>E. Asia - China. At one time this plant was naturalized in the warmer areas of Europe[50].</t>
  </si>
  <si>
    <t>Field edges and the sides of ditches in China[147].</t>
  </si>
  <si>
    <t>We have very little information on this species and do not know if it will be hardy in Britain, though judging by its native range it should succeed outdoors in many parts of this country. Judging by the plants native habitat it is likely to require a well-drained soil in a sunny position. One report says that it is an annual whilst another says that it is perennial[50, 147].</t>
  </si>
  <si>
    <t>Young shoots[179]. No further details are given, but some caution is suggested because of a report of slight toxicity.</t>
  </si>
  <si>
    <t>She Chuang Zi has been used for thousands of years in Chinese herbal medicine. It is mainly used externally as a lotion, powder or ointment for skin conditions such as eczema, ringworm and scabies[254].
The seed is antipruritic, aphrodisiac, antirheumatic, astringent, carminative, discutient, sedative, vermifuge and vulnerary[147, 176, 218]. A decoction is used internally in the treatment of Trichomonas vaginitis, leucorrhoea and uterine displacement[147]. The seed is also used in the treatment of impotence, often in conjunction with Schisandra chinensis[254]. It has been shown to have an action similar to the sex hormones, prolonging and reviving the copulation period, increasing the weight of the uterus and ovary, prostate gland and testicle[176]. A decoction of the seed or whole plant is applied externally to skin problems including weeping eczema[147].</t>
  </si>
  <si>
    <t>One report says that the plant is slightly toxic[147].</t>
  </si>
  <si>
    <t>Coriandrum sativum</t>
  </si>
  <si>
    <t>Coriander</t>
  </si>
  <si>
    <t>S. Europe. Naturalized in Britain[17].</t>
  </si>
  <si>
    <t>Waste places and arable land, often by the sides of rivers[4, 9].</t>
  </si>
  <si>
    <t>Prefers a warm dry light soil[4, 27, 37]. Plants grown mainly for their seeds do well in partial shade, but when growing for the seed or essential oil a sunny position is preferred[238]. The plants dislike constant moisture[14] or too much nitrogen[200]. Another report says that coriander grows best when a cool damp spring is followed by a hot dry summer[238]. Coriander tends to run quickly to seed if the plants are too dry at the seedling stage[238]. Plants tolerate a pH in the range 4.9 to 8.3.
Coriander is often cultivated, both on a garden scale and commercially, for its edible seed[4, 142], there are some named varieties[183]. The plant is fast-growing, ripening its seed without difficulty in Britain and it seems to be free of pests and diseases[234].
The seeds have been used medicinally and as a food flavouring since ancient times, and were introduced into Britain by the Romans[244]. In the Middle Ages they were added to love potions because of their reputation as aphrodisiacs[244].
The plants flowers are very attractive to pollinating insects[14, 18, 201].
Coriander is in general a good companion plant in the garden, helping to repel aphis and carrot root fly[238]. It grows well with anise, improving the germination rate when the two species are sown together[14, 18, 20, 238], but it grows badly with fennel, where it acts to reduce the seed yield of the fennel[14, 18, 20, 201, 238]. Coriander also grows particularly well with dill and chervil[201].</t>
  </si>
  <si>
    <t>An essential oil from the seed is used as a food flavouring, in perfumery, soap making etc[21, 46, 61, 74, 105]. It is also fungicidal and bactericidal[238].
The growing plant repels aphids[14, 20, 201]. A spray made by boiling of one part coriander leaves and one part anise seeds in two parts of water is very effective against red spider mites and woolly aphids[201].
An oil from the seed is used for making soap[74]. The report does not make it clear if the essential oil or the fixed oil is used[K].
The seed contains about 20% fixed oil[240], this has potential for industrial use in Britain, it could become an alternative to oilseed rape though the oil content is a bit on the low side at present (1995). The oil can be split into two basic types, one is used in making soaps etc, whilst the other can be used in making plastics[234].
The dried stems are used as a fuel[74].</t>
  </si>
  <si>
    <t>Coriander is a commonly used domestic remedy, valued especially for its effect on the digestive system, treating flatulence, diarrhoea and colic[9, 244].  It settles spasms in the gut and counters the effects of nervous tension[254].
The seed is aromatic, carminative, expectorant, narcotic, stimulant and stomachic[4, 9, 21, 46, 147, 178, 201, 238]. It is most often used with active purgatives in order to disguise their flavour and combat their tendency to cause gripe[4, 244]. The raw seed is chewed to stimulate the flow of gastric juices and to cure foul breath[240, 268] and will sweeten the breath after garlic has been eaten[254]. Some caution is advised, however, because if used too freely the seeds become narcotic[4]. Externally the seeds have been used as a lotion or have been bruised and used as a poultice to treat rheumatic pains[254, 268].
The essential oil is used in aromatherapy. Its keyword is 'Appetite stimulant'[210].</t>
  </si>
  <si>
    <t>China; Dominican Republic; Egypt; Europe; India; India(Santal); Iraq; Japan; Kurdistan; Malaya; Mexico; Spain; Turkey</t>
  </si>
  <si>
    <t>The plant can have a narcotic effect if it is eaten in very large quantities[201].</t>
  </si>
  <si>
    <t>Lavatera arborea</t>
  </si>
  <si>
    <t>Tree Mallow</t>
  </si>
  <si>
    <t>Coastal regions of Europe, including Britain, from Franceto the Mediterranean and N. Africa.</t>
  </si>
  <si>
    <t>Maritime rocks or waste ground by the sea, to 150 metres[17].</t>
  </si>
  <si>
    <t>An easily grown plant, succeeding in any ordinary garden soil in sun or partial shade[1, 187]. Prefers a light well-drained moderately fertile soil in full sun[200]. A soil that is too rich encourages foliar growth at the expense of flowering[200]. Tolerates maritime exposure[200].
Plants are very fast-growing and often flower in their first year from seed[200]. They flower so freely in their second year that they normally die afterwards, though they sometimes perennate[200]. When well sited, this species usually self-sows freely[200].
There are some named forms developed for their ornamental value[200].</t>
  </si>
  <si>
    <t>Young leaves - raw or cooked. A mild flavour, but the leaves are dry and hairy and not that agreeable in quantity on their own[K]. They can be used as part of a chopped mixed salad[K].</t>
  </si>
  <si>
    <t>A poultice made from the leaves is used to treat sprains[4].</t>
  </si>
  <si>
    <t>Peru</t>
  </si>
  <si>
    <t>Psoralea argophylla</t>
  </si>
  <si>
    <t>Silverleaf Scurf Pea</t>
  </si>
  <si>
    <t>Pediomelum argophyllum. (Pursh.)J.Grimes.</t>
  </si>
  <si>
    <t>N. America - Wisconsin, Minnesota to North Dakota, Saskatchewan, Missouri, Colorado and New Mexico.</t>
  </si>
  <si>
    <t>Dry prairies[43].</t>
  </si>
  <si>
    <t>We have very little information for this species and do not know if it will be hardy in Britain, though judging by its native range it should succeed outdoors in many parts of the country.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</si>
  <si>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Valuable under natural conditions as a soil stabilizer[200].
The tough green stems can be made into a basket[257].</t>
  </si>
  <si>
    <t>Root - raw or cooked[105, 161]. The root can also be dried and ground into a powder then used in soups or with cereals for making bread etc[161].</t>
  </si>
  <si>
    <t>A tea made from the finely ground leaves and stems is used as a febrifuge[213].
A decoction of the plant can be used as a wash for wounds[257].
An infusion of the root is used to treat chronic constipation[257].</t>
  </si>
  <si>
    <t>United States; United States(Blackfoot)</t>
  </si>
  <si>
    <t>Although no specific mention of toxicity for this species has been found, at least some members of this genus contain furanocoumarins, these substances can cause photosensitivity in some people[65].</t>
  </si>
  <si>
    <t>Euphorbiaceae</t>
  </si>
  <si>
    <t>Euphorbia humifusa</t>
  </si>
  <si>
    <t>E. Asia. Naturalized in S. and C. Europe.</t>
  </si>
  <si>
    <t>Stony or disturbed ground[50].</t>
  </si>
  <si>
    <t>We have very little information on this species and do not know if it will be hardy in Britain but since it is naturalized in C. Europe it is very likely that it can be grown here. Other members of this genus prefer a light well-drained moderately rich loam in an open position[200].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</si>
  <si>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Young shoots - cooked. An emergency food, used when all else fails[177, 179] and I would have to be very desperate to eat it even then[K].</t>
  </si>
  <si>
    <t>Anthelmintic, vulnerary[178].
The whole plant is depurative, diuretic and styptic[147, 218]. A decoction is used in the treatment of jaundice, dysentery, enteritis, poisonous snake bites and traumatic bleeding[147].</t>
  </si>
  <si>
    <t>The sap contains a latex which is toxic on ingestion and highly irritant externally, causing photosensitive skin reactions and severe inflammation, especially on contact with eyes or open cuts. The toxicity can remain high even in dried plant material[200]. Prolonged and regular contact with the sap is inadvisable because of its carcinogenic nature[214].</t>
  </si>
  <si>
    <t>Phyllostachys nigra henonis</t>
  </si>
  <si>
    <t>Ha-Chiku</t>
  </si>
  <si>
    <t>P. henonis.</t>
  </si>
  <si>
    <t>E. Asia - E. and C. China, Japan.</t>
  </si>
  <si>
    <t>Fertile and moist places, also by streams[147].</t>
  </si>
  <si>
    <t>Requires a rich damp soil in a sheltered position[200] and plenty of moisture in the growing season[1].
A very hardy plant, tolerating temperatures down to at least -7�c, but it dislikes prolonged exposure to hard frosts[200]. Another report says that it tolerates temperatures down to about -20�c[195].
A very ornamental plant[1], this is the form of P. nigra that is most commonly met in the wild. It is believed that this form is the true wild form and that the species is in fact a garden cultivar. However, since that form was the first to be named botanical etiquette demands that this form is treated taxonomically as a cultivar[195]. It is this form 'Henonis' that is used medicinally in China[176].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This species is notably resistant to honey fungus[200].
The plant has a running rootstock, though not aggressively so in the cooler climate of Britain[200]. and it produces new shoots from May[25].
Dead stems can be removed at any time of the year[238]. It is also possible to thin the clumps in spring, leaving only the strongest stems and thus creating an open grove-like effect[238].
Cultivated for its edible young shoots in China[61]. This species has been widely planted for ornament in the Mediterranean and is becoming established[50].</t>
  </si>
  <si>
    <t>The canes make good plant supports. Thin walled but durable, the canes are also used for cabinet work and for decorative panels and inlays[195].
The rhizome is used in making umbrella handles, wickerwork, canes, musical instruments and various kinds of handicrafts[25, 74].</t>
  </si>
  <si>
    <t>Young shoots - cooked[25, 46, 105, 177]. Somewhat acrid when raw[61], they are prepared for eating by boiling in one change of water, the water being changed after 8 - 10 minutes[183]. A distinctive taste and aroma[183]. The shoots are harvested in the spring when they are about 8cm above the ground, cutting them about 5cm below soil level.</t>
  </si>
  <si>
    <t>The leaves are antipyretic and diuretic[218]. They are used internally in the treatment of fevers (especially infantile convulsions), vomiting and nosebleeds[176, 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and sedative[147, 176, 218]. It is used internally in the treatment of vomiting, nosebleeds, coughs etc[238]. The epidermis is collected from young stems in the summer and is dried for later use[238].
The root is astringent, antipyretic, depurative, diuretic and styptic[147, 176, 218]. It has been used in the treatment of rabies[147, 238]. A decoction is also used in the treatment of high fevers and nocturnal fretfulness in infants[147]. The roots are harvested in the winter and dried for later use[238].</t>
  </si>
  <si>
    <t>Polygonum barbatum</t>
  </si>
  <si>
    <t>Joint Weed</t>
  </si>
  <si>
    <t>E. Asia - Himalayas to western and southern China</t>
  </si>
  <si>
    <t>Depressions in shaded situations, 1700 - 1900 metres in the western Himalayas. Streamsides, wet areas and the sides of water from sea level to 1300 metres in wesern and southern China[266].</t>
  </si>
  <si>
    <t>We have very little information on this species and do not know if it is hardy in Britain, though judging by its native range it could succeed outdoors at least in the milder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</si>
  <si>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Tender young leaves and shoots - cooked as a vegetable[272]. They have a somewhat pungent flavour[178].</t>
  </si>
  <si>
    <t>The seeds are used to relieve the griping pains of colic[240].
The root is astringent and cooling[240]. A paste of the root is used externally in the treatment of scabies[272].</t>
  </si>
  <si>
    <t>China; India; Java; Malaya</t>
  </si>
  <si>
    <t>Brassica nigra</t>
  </si>
  <si>
    <t>Black Mustard</t>
  </si>
  <si>
    <t>Sinapis nigra.</t>
  </si>
  <si>
    <t>C. Europe. Occasionally naturalized in S.W. Britain[17].</t>
  </si>
  <si>
    <t>Cliffs near the sea in S. W. England[17].</t>
  </si>
  <si>
    <t>An easily grown plant, black mustard is suited to many types of soils except very heavy clays, it grows best on light sandy loams, or deep rich fertile soils[269]. Succeeds in full sun in a well-drained fertile preferably alkaline soil[200]. Prefers a heavy soil in an open position[16]. Another report says that it prefers a light well-drained soil and some shade in the summer[52]. The plant tolerates an annual precipitation of 30 to 170cm, an annual average temperature range of 6 to 27�C and a pH in the range of 4.9 to 8.2[269].
Black mustard is adapted to a wide variety of climatic conditions, it is often grown in the temperate zone though it is mainly suited to tropical areas, and grown chiefly as a rainfed crop in areas of low or moderate rainfall[269].
Black mustard is often cultivated for its edible seed, though it is going out of favour because it rapidly sheds its seeds once they are ripe and this makes it harder to harvest mechanically than the less pungent brown mustard (Brassica juncea).. This is used especially as a food flavouring, though it is also sown with the seeds of garden cress (Lepidium sativum) to provide mustard and cress, a salading eaten when the seedlings are about one week old. Black mustard is also grown as a medicinal plant. It germinates freely and quickly grows rapidly and makes a very useful green manure. The plants are not very winter hardy so the seed is best sown in the spring when grown for its seed whilst it can be sown as late as late summer as a green manure crop.
The flowers have a pleasing perfume, though this is only noticed if several flowers are inhaled at the same time[245].</t>
  </si>
  <si>
    <t>A semi-drying oil is obtained from the seed, as well as being edible it is also used as a lubricant, illuminant and in making soap[17, 21, 46, 100].
The plant is often grown as a green manure, it is very fast, producing a bulk suitable for digging into the soil in about 8 weeks[100]. Not very winter hardy, it is generally used in spring and summer. It does harbour the pests and diseases of the cabbage family so is probably best avoided where these plants are grown in a short rotation and especially if club root is a problem.
Mustard oil (allyl isothiocyanate) is used in commercial cat and dog repellent mixtures[269].</t>
  </si>
  <si>
    <t>Leaves - raw or cooked[2, 85, 100]. A hot flavour, they can be finely chopped and added to salads or cooked as a potherb[183]. The seedlings can also be used as a salading when about one week old, adding a hot pungency to a salad[2, 27, 183, K].
Immature flowering stems - cooked and eaten like broccoli[183].
Mustard seed is commonly ground into a powder and used as a food flavouring and relish[4, 5, 17, 27, 34]. This is the black mustard of commerce, it is widely used as a food relish and as an ingredient of curry[183].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The seed can also be used whole to season pickles, curries, sauerkraut etc[183, 238]. Black mustard has a stronger more pungent flavour than white mustard (Sinapis alba) and brown mustard (B. juncea)[238].
An edible oil is obtained from the seed[2, 21, 171].</t>
  </si>
  <si>
    <t>Mustard seed is often used in herbal medicine, especially as a rubefacient poultice[4]. The seed is ground and made into a paste then applied to the skin[4, 21, 46, 213] in the treatment of rheumatism, as a means of reducing congestion in internal organs[4, 222]. Applied externally, mustard relieves congestion by drawing the blood to the surface as in head afflictions, neuralgia and spasms. Hot water poured on bruised seeds makes a stimulant foot bath, good for colds and headaches. Old herbals suggested mustard for treating alopecia, epilepsy, snakebite, and toothache[269]. Care must be taken not to overdo it, since poultices can sometimes cause quite severe irritation to the skin[K]. The seed is also used internally, when it is appetizer, digestive, diuretic, emetic and tonic[4, 21, 46]. Swallowed whole when mixed with molasses, it acts as a laxative[213]. A decoction of the seeds is used in the treatment of indurations of the liver and spleen. It is also used to treat carcinoma, throat tumours, and imposthumes[269]. A liquid prepared from the seed, when gargled, is said to help tumours of the "sinax."[269]. The seed is eaten as a tonic and appetite stimulant[4, 21, 46, 222].
Hot water poured onto bruised mustard seeds makes a stimulating foot bath and can also be used as an inhaler where it acts to throw off a cold or dispel a headache[4].
Mustard Oil is said to stimulate hair growth. Mustard is also recommended as an aperient ingredient of tea, useful in hiccup. Mustard flour is considered antiseptic[269].</t>
  </si>
  <si>
    <t>Belgium; China; Iraq; Japan; Spain; Syria; Turkey; United States; Venezuela</t>
  </si>
  <si>
    <t>When eaten in large quantities, the seed and pods have sometimes proved toxic to grazing animals[85].</t>
  </si>
  <si>
    <t>Araliaceae</t>
  </si>
  <si>
    <t>Eleutherococcus gracylistylus</t>
  </si>
  <si>
    <t>Wu Jia Pi</t>
  </si>
  <si>
    <t>Acanthopanax gracylistylus. W.W.Sm.</t>
  </si>
  <si>
    <t>Wasted slopes or shrub thickets[147].</t>
  </si>
  <si>
    <t>Succeeds in an open loamy soil[1], preferring a well-drained humus-rich soil in full sun[200]. Tolerates poor soils and atmospheric pollution[200].
Plants are hardy to at least -10 to -15�c if they are sheltered from cold winds[200].
This species is closely related to E. sieboldianus[200].</t>
  </si>
  <si>
    <t>Flowers[177]. No more details are given.</t>
  </si>
  <si>
    <t>The leafy shoots are tonic and are also believed to alleviate internal injuries by dispelling blood[218].
The root bark is antibacterial, antirheumatic and diuretic[176]. It is used in the treatment of arthritis, backache and a host of other ailments. A medicinal wine made from it is commonly on sale in China[218].
A decoction of the stem bark or the roots is used in the treatment of rheumatoid arthritis, aches and pains in the back and legs, open sores on the scrotum, beriberi and traumatic injuries[147].
The plant is aphrodisiac, nutritive and tonic[218].</t>
  </si>
  <si>
    <t>Sedum kamtschaticum</t>
  </si>
  <si>
    <t>E. Asia - Japan to Siberia.</t>
  </si>
  <si>
    <t>Rocks in mountains all over Japan[58].</t>
  </si>
  <si>
    <t>Succeeds in most soils[188] but prefers a fertile well-drained soil[200]. Requires a sunny position[188, 200]. A very drought tolerant plant once established[190, 200], it can be grown in crevices on walls[219].
Hardy to about -15�c[200].
This species is closely related to S. hybridum[1] and S. aizoon[200].
All members of this genus are said to have edible leaves, though those species, such as this one, that have yellow flowers can cause stomach upsets if they are eaten in quantity[62, 85].
Plants in this genus seem to be immune to the predations of rabbits[233].</t>
  </si>
  <si>
    <t>Plants can be grown as a ground cover when planted about 30cm apart each way[208].</t>
  </si>
  <si>
    <t>Young leaves and stems - cooked[105, 177, 179].</t>
  </si>
  <si>
    <t>The whole plant is anodyne and antiphlogistic. It stimulates the circulation[147]. A decoction is used in the treatment of traumatic injuries, bleeding cuts, burns and poisonous snakebites[147]. The fresh plant is crushed and applied externally to cuts, burns, traumatic injuries etc[218].</t>
  </si>
  <si>
    <t>Although not poisonous, if large quantities of this plant are eaten it can cause a stomach upset[62, 85].</t>
  </si>
  <si>
    <t>Melilotus altissimus</t>
  </si>
  <si>
    <t>Tall Melilot</t>
  </si>
  <si>
    <t>M. macrorrhiza. Pers.  M. officinalis. non (L.)Pall.</t>
  </si>
  <si>
    <t>Europe. Naturalized in Britain.</t>
  </si>
  <si>
    <t>Waste places and woods, avoiding acid soils[17].</t>
  </si>
  <si>
    <t>Dislikes shade.
This species has a symbiotic relationship with certain soil bacteria, these bacteria form nodules on the roots and fix atmospheric nitrogen. Some of this nitrogen is utilized by the growing plant but some can also be used by other plants growing nearby[200].</t>
  </si>
  <si>
    <t>The dried plant is used as a moth repellent[53].</t>
  </si>
  <si>
    <t>Leaves and seedpods - cooked as a 'bean soup'[8]. 
Young shoots - cooked[8, 177, 183]. Also used as a flavouring[46]. Only eat the fresh plant, it becomes toxic if it is dried[62].</t>
  </si>
  <si>
    <t>Belgium; Europe; Hungary; Iraq; Nc; Spain; Turkey; United States</t>
  </si>
  <si>
    <t>Dried leaves can be toxic though the fresh leaves are quite safe[76]. (This is possibly due to the presence of coumarin, the substance that gives some dried plants the smell of new mown hay. If taken internally it can prevent the blood from clotting.)</t>
  </si>
  <si>
    <t>Pimpinella saxifraga</t>
  </si>
  <si>
    <t>Burnet Saxifrage</t>
  </si>
  <si>
    <t>Europe, including Britain, but absent from much of the south and the Arctic, to W. Asia, W. Siberia.</t>
  </si>
  <si>
    <t>Fields and hedgerows in dry ground, especially on calcareous soils[7, 17].</t>
  </si>
  <si>
    <t>Succeeds in most soils[200]. Prefers a dry alkaline soil in full sun or light shade[238].</t>
  </si>
  <si>
    <t>Young leaves and shoots - raw. They can be added in small quantities to mixed salads or used to impart a cool aromatic flavour to cooling drinks[7, 183, 244]. The leaves are said to have a parsley-like tang[7], whilst another report says that the flavour is like cucumber[183].
Seeds  - used as a condiment[46, 61, 105]. They are coated with sugar and eaten as a confection[183].
An essential oil from the root is used as a flavouring in sweets etc[183]. It gives a bitter flavour to liqueurs[238].</t>
  </si>
  <si>
    <t>Burnet saxifrage has long been held in high regard as a medicinal herb, being used especially in the treatment of wounds and internally to ease digestion, soothe respiratory complaints and treat kidney and urinary diseases[244]. The leaves and the root are antispasmodic, astringent, carminative, cholagogue, diaphoretic, diuretic, emmenagogue, resolvent and stomachic[4, 7, 13, 21]. The plant is harvested as it comes into flower and dried for later use[4]. The root is harvested in the autumn and can also be dried for later use[7].
The root is anti-inflammatory, mildly astringent and expectorant[9]. The fresh root is very hot and acrid, but this pungency is greatly reduced when the root is dried[4]. When chewed, the fresh root is effective in treating toothaches and paralysis of the tongue[4]. The root is also used for soothing coughs or the effects of laryngitis and bronchitis[9]. The roots can be harvested in the spring or autumn and are dried for later use[9].
A lotion made from the root is used externally to help regenerate the skin of older people[7].
A distilled water made from the plant is used as an eye lotion[7].</t>
  </si>
  <si>
    <t>Belgium; Germany; Mediterranean; Spain; Turkey</t>
  </si>
  <si>
    <t>Datura metel</t>
  </si>
  <si>
    <t>Thorn Apple</t>
  </si>
  <si>
    <t>D. alba. Nees.  D. fastuosa. L.</t>
  </si>
  <si>
    <t>E. Asia - S. China, India. Naturalized in the Mediterranean.</t>
  </si>
  <si>
    <t>Waste places, river sands etc in sunny positions[147, 192]</t>
  </si>
  <si>
    <t>Seed - 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t>
  </si>
  <si>
    <t>Prefers a rich light sandy soil and an open sunny position[200]. Grows best in a fertile calcareous soil[200].
This species is extremely susceptible to the various viruses that afflict the potato family (Solanaceae), it can act as a centre of infection so should not be grown near potatoes or tomatoes[200].
There are a number of named varieties selected for their ornamental value[200]. The flowers have an exotic fragrance, though the bruised leaves have an unpleasant smell[245].
This species is closely related to D. innoxia[200].</t>
  </si>
  <si>
    <t>The leaves and roots are bruised, mixed with water and left to stand for several hours. The liquid is then drawn off and drunk. This is a highly narcotic drink, producing a stupefying effect that it is not easy to remove[2]. Caution is advised, see the notes above on toxicity[K].</t>
  </si>
  <si>
    <t>The whole plant, but especially the leaves and seed, is anaesthetic, anodyne, antiasthmatic, antispasmodic, antitussive, bronchodilator, hallucinogenic, hypnotic and mydriatic[147, 192, 218]. It has a wide range of applications in India, including in the treatment of epilepsy, hysteria, insanity, heart diseases, fever with catarrh, diarrhoea, skin diseases etc[192, 240]. In China it is used in the treatment of asthma[218]. Great caution is advised since excess doses cause hallucinations, severe intoxication and death. The toxic dose is very close to the medicinal dose so this plant should only be used under the guidance of a qualified practitioner. See also the notes above on toxicity.
The plant contains the alkaloids hyoscyamine, hyoscine and atropine[240]. Atropine dilates the pupils and is used in eye surgery[222]. Total alkaloid content of the leaves is 0.426%, which is mainly atropine[240]. The seeds contain 0.426% alkaloids, which is mainly hyoscyamine[240]. The roots contain 0.35% hyoscyamine[240].
An extract of the flowers is used as an anaesthetic - 3 - 5g applied orally produces a general anaesthesia within 5 minutes and lasting 5 - 6 hours[218].</t>
  </si>
  <si>
    <t>Africa(Swahili); China; Egypt; Ei; Guinea; India; India(Gujarat); India(Hindu); India(Santal); Iraq; Java; Kecubung; Malaya; Mozambique(Tsonga); Nigeria; Pakistan; Spain; Sudan; Transvaal; Turkey</t>
  </si>
  <si>
    <t>All members of this genus contain narcotics and are very poisonous, even in small doses[147, 200].</t>
  </si>
  <si>
    <t>Amelanchier arborea</t>
  </si>
  <si>
    <t>Downy Serviceberry</t>
  </si>
  <si>
    <t>A. canadensis. Wieg. non (L.)Med.  Mespilus arborea</t>
  </si>
  <si>
    <t>Eastern N. America - New Brunswick to Florida, west to Minnesota and Texas.</t>
  </si>
  <si>
    <t>Rich woods, thickets and slopes[43].</t>
  </si>
  <si>
    <t>Prefers a rich loamy soil in a sunny position or semi-shade[1, 200] but thrives in any soil that is not too dry or water-logged[11]. Grows well in heavy clay soils.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The plant becomes dwarfed when growing in sterile (poor and acid) ground[227].
Hybridises with A. bartramiana, A. canadensis, A. humilis and A. laevis. Grafting onto seedlings of A. lamarckii or Sorbus aucuparia is sometimes practised in order to avoid the potential problem of hybridizing[1].</t>
  </si>
  <si>
    <t>The trees have an extensive root system and can be planted on banks etc for erosion control[200].
Wood - close-grained, hard, strong, tough and elastic. It is one of the heaviest woods in N. America, weighing 49lb per cubic foot[227, 274]. Too small for commercial interest, it is sometimes used for making handles[227, 229].</t>
  </si>
  <si>
    <t>Edible fruit - raw or cooked[101, 227]. The fruit has a few small seeds at the centre, some forms are dry and tasteless[11, 177, 227] whilst others are sweet and juicy[183, 227]. The fruit ripens unevenly over a period of 2 - 3 weeks and is very attractive to birds, this makes harvesting them in quantity rather difficult[229]. The fruit is borne in small clusters and is up to 10mm in diameter[200]. It is rich in iron and copper[226].</t>
  </si>
  <si>
    <t>A compound infusion of the plant has been used as an anthelmintic, in the treatment of diarrhoea and as a spring tonic[257].
An infusion of the bark has been used in the treatment of gonorrhoea[257].</t>
  </si>
  <si>
    <t>Artemisia umbelliformis</t>
  </si>
  <si>
    <t>Alpine Wormwood</t>
  </si>
  <si>
    <t>Europe - Alps, N. Apennines.</t>
  </si>
  <si>
    <t>Mountain rocks, moraines and river gravels[50].</t>
  </si>
  <si>
    <t>Easily grown in a well-drained circumneutral or slightly alkaline loamy soil, preferring a warm sunny dry position. Established plants are drought tolerant[200]. Plants are longer lived, more hardy and more aromatic when they are grown in a poor dry soil[245].
An aromatic plant[200].
Members of this genus are rarely if ever troubled by browsing deer[233].</t>
  </si>
  <si>
    <t>The herb is used in the preparation of a tea and a liqueur, often with the addition of absinthe[183]. The leaves are used as a condiment[177].</t>
  </si>
  <si>
    <t>Europe(Alps)</t>
  </si>
  <si>
    <t>Sonchus arvensis</t>
  </si>
  <si>
    <t>Field Milk Thistle</t>
  </si>
  <si>
    <t>Europe, including Britain, south and east from Scandanavia to Spain and W. Asia.</t>
  </si>
  <si>
    <t>Arable and waste land, ditches and on the drift line of salt and brackish margins, avoiding acid soils[4, 9, 17]. A persistent weed of cultivation[1].</t>
  </si>
  <si>
    <t>A common garden weed, see notes on its habitat if you want to encourage it.
This species has been cultivated for its edible leaves by the Maoris of New Zealand, in Indonesia there are improved varieties selected for their edible leaves[153, 183].
A good companion for onions, tomatoes, corn as well as the cucumber and squash family[20].</t>
  </si>
  <si>
    <t>The plant is said to have insecticidal properties[218].</t>
  </si>
  <si>
    <t>Young leaves - raw or cooked[4, 5, 52, 54]. A slightly bitter taste, they can be added to salads or cooked like spinach[9, 183]. The leaves are rich in mineral salts and vitamin C[9], they contain about 47mg of vitamin C per 100g and 2% protein (dry weight)[173]. It might be best, though it is not necessary, to remove the marginal prickles[9].
Stems - cooked like asparagus or rhubarb[12].
Young root - cooked[12].
The roasted root is used as a coffee substitute[177, 183].</t>
  </si>
  <si>
    <t>The leaves are used as a poultice and are said to have anti-inflammatory activity[4, 222]. An infusion of the leaves has been used in the treatment of caked breasts[257].
A tea made from the roots is used in the treatment of asthma, coughs and other chest complaints[222].
A tea made from the leaves is said to calm the nerves[222].</t>
  </si>
  <si>
    <t>Java</t>
  </si>
  <si>
    <t>Lardizabalaceae</t>
  </si>
  <si>
    <t>Akebia quinata</t>
  </si>
  <si>
    <t>Akebia</t>
  </si>
  <si>
    <t>Rajania quinata.</t>
  </si>
  <si>
    <t>Woods, hedges and thickets in mountainous areas[58]. Forest margins along streams, scrub on mountain slopes at elevations of 300 - 1500 metres in China[266].</t>
  </si>
  <si>
    <t>Requires a well-drained moisture retentive soil[200]. Prefers a good loamy soil[11]. Succeeds in acid or alkaline soils[200]. Prefers partial shade but succeeds in full sun[3, 200]. Succeeds on north facing walls[219]. Plants are fast growing and can be invasive[200].
Dormant plants are hardy to about -20�c but they can be somewhat tender when young[200]. The young growth in spring, even on mature plants, is frost-tender and so it is best to grow the plants in a position sheltered from the early morning sun[K]. This species grows very well in S.W. England[11].
Plants are evergreen in mild winters[11].
Resentful of root disturbance, either grow the plants in containers prior to planting them out or plant them out whilst very young[219].
Plants are not normally pruned, if they are growing too large they can be cut back by trimming them with shears in early spring[202].
The flowers have a spicy fragrance, reminiscent of vanilla[219].
Plants are shy to fruit, they possibly require some protection in the flowering season, hand pollination is advisable[3, 11]. Plants are probably self-sterile[11, 182], if possible at least 2 plants should be grown, each from a different source.
Plants in this genus are notably resistant to honey fungus[200].</t>
  </si>
  <si>
    <t>The peeled stems are very pliable and can be used in basket making[174].
Plants have sometimes been used as a ground cover, but their method of growth does not really lend themselves to this use[208].</t>
  </si>
  <si>
    <t>Fruit - raw[2, 105, 177]. Sweet but insipid[3]. The fruit has a delicate flavour and a soft, juicy texture[K]. Lemon juice is sometimes added to the fruit to enhance the flavour[183]. The bitter skin of the fruit is fried and eaten[183]. The fruit is 5 - 10cm long and up to 4m wide[200, 266].
Soft young shoots are used in salads or pickled[183].
The leaves are used as a tea substitute[105, 177, 183].</t>
  </si>
  <si>
    <t>The stems are anodyne, antifungal, antiphlogistic, bitter, diaphoretic, diuretic, emmenagogue, febrifuge, laxative, galactogogue, resolvent, stimulant, stomachic and vulnerary[174, 178, 218, 238]. Taken internally, it controls bacterial and fungal infections and is used in the treatment of urinary tract infections, lack of menstruation, to improve lactation etc[238]. The stems are harvested in the autumn and dried for later use[238].
The fruit is antirheumatic, depurative, diuretic, febrifuge, stomachic and tonic[218]. It is a popular remedy for cancer[218].
The root is febrifuge[218].
The plant was ranked 13th in a survey of 250 potential antifertility plants in China[218].</t>
  </si>
  <si>
    <t>Euonymus hamiltonianus sieboldianus</t>
  </si>
  <si>
    <t>E. hians.  E. nikoensis.  E. semiexsertus.  E. sieboldianus.  E. vidalii.  E. yedoensis.</t>
  </si>
  <si>
    <t>Mountains and hills throughout Japan[58].</t>
  </si>
  <si>
    <t>Thriving in almost any soil, including chalk, it is particularly suited to dry shaded areas[200]. Prefers a well-drained loamy soil[11].
This species is often called E. yedoensis in the garden[11].</t>
  </si>
  <si>
    <t>Roots and stem yield gutta-percha, a non elastic rubber used as an electrical insulator and in making plastics etc[61, 103]. 
Wood - heavy, hard, close-grained. Used for mosaic, printing blocks etc[46].</t>
  </si>
  <si>
    <t>Young leaves - they must be well boiled[105, 177].This report should be treated with some caution since many members of this genus are poisonous.</t>
  </si>
  <si>
    <t>Tamaricaceae</t>
  </si>
  <si>
    <t>Tamarix gallica</t>
  </si>
  <si>
    <t>Manna Plant</t>
  </si>
  <si>
    <t>W. Europe - France. Naturalized in Britain[17].</t>
  </si>
  <si>
    <t>Damp ground near the coast[17, 100].</t>
  </si>
  <si>
    <t>An easily grown plant, succeeding in most soils and tolerant of saline conditions[11].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flowers on the current year's growth[227]. Any pruning is best carried out in spring, hedges are also best trimmed at this time[188]. Plants are tolerant of severe pruning, sprouting freely from old wood[K].
The very closely related T. anglica is often included in this species.
A good bee plant[74].
This species is notably resistant to honey fungus[88, 200].</t>
  </si>
  <si>
    <t>Very tolerant of maritime exposure, it makes a good shelter hedge in coastal gardens[7, 11, 49, 75]. It dislikes being trimmed[75]. The plant has a rather open habit, however, and so is not tremendously effective at reducing wind speeds[K].
The extensive root system of this plant makes it suitable for use in erosion control in sandy soils[149].
The plant contains a high level of tannin[7]. Galls produced on the plant as a result of insect damage contain up to 40% tannin[240]. The tannin can be used as a dyestuff for fabrics[7]. (No details are given about the colour, though it is likely to be some shade of brown.)
Wood - fairly hard, not strong, close grained, takes a high polish, it is often twisted or knotty[61, 149, 227]. Used for general construction, poles, turnery[61, 149]. It makes a good fuel, burning well even when green due to the wax content of the wood[74].</t>
  </si>
  <si>
    <t>A manna is produced by the plants in response to insect damage to the stems[2, 105]. It is sweet and mucilaginous[105]. There is some confusion over whether the manna is produced by the plant, or whether it is an exudation from the insects[4]. The insects in question live in the deserts around Israel, it is not known if the manna can be produced in Britain[K].</t>
  </si>
  <si>
    <t>The branchlets and the leaves are astringent and diuretic[7]. An external compress is applied to wounds to stop the bleeding[7].
The manna produced on the plant is detergent, expectorant and laxative[240].
Galls produced on the plant as a result of insect damage are astringent[240]. They are used in the treatment of diarrhoea and dysentery[240].</t>
  </si>
  <si>
    <t>Chile; Europe; Mexico; Spain</t>
  </si>
  <si>
    <t>Hypericaceae</t>
  </si>
  <si>
    <t>Hypericum erectum</t>
  </si>
  <si>
    <t>Grassy places and thin woods in hills and mountains all over Japan[58]. Grassy slopes at elevations of 400 - 2300 metresin China[266].</t>
  </si>
  <si>
    <t>Easily grown in any reasonably good well-drained but moisture retentive soil[1]. Succeeds in sun or semi-shade but flowers better in a sunny position[200].
One report says that the plant is vigorous but not quite hardy in Britain[1]. This seems to be a mistake, other reports say that it is hardy to zone 6, tolerating winter temperatures down to -15�c or lower[200].</t>
  </si>
  <si>
    <t>Leaves and stems[105, 177]. No more details.</t>
  </si>
  <si>
    <t>The leaves and flowering tops are galactogogue[218].
The stems are rich in tannin and are used in the treatment of arthritis, lumbago, neuralgia and rheumatism[218].</t>
  </si>
  <si>
    <t>Berberis vulgaris</t>
  </si>
  <si>
    <t>Barberry</t>
  </si>
  <si>
    <t>Barberry Coast. Naturalized, or possibly native, in Britain[17].</t>
  </si>
  <si>
    <t>Light deciduous woodland, hedges, roadsides, clearings etc, preferring a sunny position and a chalky soil[9, 268].</t>
  </si>
  <si>
    <t>3 - 11</t>
  </si>
  <si>
    <t>Prefers a warm moist loamy soil but it is by no means fastidious, succeeding in thin, dry and shallow soils[11, 200]. Prefers a light rich rather dry soil according to another report[37]. Grows well in heavy clay soils. Succeeds in full sun or light shade[11. 200] but requires a moist soil when grown in the shade of trees[14].
Hardy to about -35�c[184].
A very ornamental plant[11], the barberry was at one time cultivated for its edible fruit, there are several named varieties[11, 200]. 'Dulcis' the fruit of which is sweet or slightly sour[200]. 'Asperma' is a seedless form that was often used in France to make a jam[182, 183].
An alternate host of 'black-stem rust' of wheat so it has been extensively grubbed up from its habitats[3, 11, 13, 74].
Hybridizes freely with other members of this genus[1], though it usually breeds fairly true to type[80]. Can be pruned back quite severely, it resprouts well from the base[200].</t>
  </si>
  <si>
    <t>Plants can be grown as a medium-size hedge in exposed positions but they cannot tolerate extreme maritime exposure[75]. They are very tolerant of trimming but can also be left untrimmed if required[K].
A good quality yellow dye is obtained from the roots, bark and stem[4, 13, 46, 100, 244]. As well as being used on cloth, it is also used to stain wood[244].
The unripe fruit is dried and used as beads[106].
Wood - soft, very hard, fine grained, yellow. Used for carving, toothpicks, mosaics etc[13, 46, 61]. It is also used as a fuel[146].</t>
  </si>
  <si>
    <t>Fruit - raw or cooked[2, 3, 5, 7, 9, 11, 95, 183]. Rich in vitamin C[268], the fruit has a very acid flavour and is mainly used in preserves[100], though children and some adults seem to like it raw when it is fully ripe[K]. A refreshing lemon-like drink can be made from the fruit[183]. The fruits are about 10mm long[200].
Young leaves - used as a flavouring or as an acid nibble[177, 183]. They can be used in much the same way as sorrel (Rumex acetosa)[9].
The dried young leaves and shoot tips make a refreshing tea[9, 183].</t>
  </si>
  <si>
    <t>Barberries have long been used as a herbal remedy for the treatment of a variety of complaints. All parts of the plant can be used though the yellow root bark is the most concentrated source of active ingredients. The plant is mainly used nowadays as a tonic to the gallbladder to improve the flow of bile and ameliorate conditions such as gallbladder pain, gallstones and jaundice[254].
The bark and root bark are antiseptic, astringent, cholagogue, hepatic, purgative, refrigerant, stomachic and tonic[4, 7, 9, 21, 46, 165, 222]. The bark is harvested in the summer and can be dried for storing[4]. It is especially useful in cases of jaundice, general debility and biliousness[4], but should be used with caution[165].
The flowers and the stem bark are antirheumatic[218].
The roots are astringent and antiseptic[222]. They have been pulverized in a little water and used to treat mouth ulcers[213]. A tea of the roots and stems has been used to treat stomach ulcers[213]. The root bark has also been used as a purgative and treatment for diarrhoea[213] and is diaphoretic[222]. A tincture of the root bark has been used in the treatment of rheumatism, sciatica etc[222]. The root bark is a rich source of the alkaloid berberine (about 6%)[240].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and is also effective in the treatment of hypersensitive eyes, inflamed lids and conjunctivitis[244].
A tea made from the fruits is antipruritic, antiseptic, appetizer, astringent, diuretic, expectorant and laxative[7, 222]. It is also used as a febrifuge[213]. The fruit, or freshly pressed juice, is used in the treatment of liver and gall bladder problems, kidney stones, menstrual pains etc[9].
The leaves are astringent and antiscorbutic[7]. A tea made from the leaves is used in the treatment of coughs[222].
The plant (probably the inner bark) is used by homeopaths as a valuable remedy for kidney and liver insufficiency[244].</t>
  </si>
  <si>
    <t>France; Spain; Turkey; United States; United States(Amerindian); United States(Appalachia)</t>
  </si>
  <si>
    <t>Senecio nikoensis</t>
  </si>
  <si>
    <t>Damp woods in mountains all over Japan[58].</t>
  </si>
  <si>
    <t>We have very little information on this species and do not know if it will be hardy in Britain, though judging by its native range it should succeed outdoors in many parts of this country. The following notes are based on the general needs of the genus.
Succeeds in a sunny position in most well-drained moderately fertile soils[200].</t>
  </si>
  <si>
    <t>Leaves - cooked[105, 177]. Some caution is advised, see the notes above on toxicity.</t>
  </si>
  <si>
    <t>The plant has medicinal uses[46]. No details are given.</t>
  </si>
  <si>
    <t>Although no mention of toxicity has been seen for this species, it belongs to a genus that contains a number of plants with a cumulative poisonous effect on the liver[65]. Some caution is advised.</t>
  </si>
  <si>
    <t>Chenopodium incanum</t>
  </si>
  <si>
    <t>Mealy Goosefoot</t>
  </si>
  <si>
    <t>Central N. America - Nebraska to Wyoming, Kansas and Arizona.</t>
  </si>
  <si>
    <t>Dry soils[235] in waste ground[43].</t>
  </si>
  <si>
    <t>Coprosma grandifolia</t>
  </si>
  <si>
    <t>C. australis. (A.Rich.)Robinson.</t>
  </si>
  <si>
    <t>Lowland to lower montane marginal forests, Three Kings, North and South Islands south to latitude 42� 30'[44, 173].</t>
  </si>
  <si>
    <t>Requires a moist, very well-drained neutral to slightly acid soil in full sun or light shade[200]. Succeeds in most soils[225].
Somewhat intolerant of frost, this species is only likely to succeed outdoors in the milder areas of Britain[200].
A very ornamental plant[1], it hybridizes freely with other members of this genus[200, 225].
Plants are tolerant of heavy trimming or pruning[225].
Plants are normally dioecious, though in some species the plants produce a few flowers of the opposite sex before the main flowering and a few hermaphrodite flowers are sometimes produced[225]. Male and female plants must usually be grown if seed is required.</t>
  </si>
  <si>
    <t>A yellow dye is obtained from the wood, it does not require a mordant[153].</t>
  </si>
  <si>
    <t>Fruit - raw. Sweet and juicy[173], but with little flavour[225]. The reddish-orange fruit is about 8mm long[200, 225].
The roasted seed is an excellent coffee substitute[153].</t>
  </si>
  <si>
    <t>Poultice, skin, stomachic. Treats cuts, sores, fevers, bruises and urinary complaints[61]. Sap from the inner bark has been used as a treatment for scabies[225].</t>
  </si>
  <si>
    <t>Prangos pabularia</t>
  </si>
  <si>
    <t>W. Asia to E. Asia - Iran to India.</t>
  </si>
  <si>
    <t>Stony slopes in the Himalayas, 2100 - 3300 metres from Afghanistan to Kashmir[51].</t>
  </si>
  <si>
    <t>We have very little information on this species and do not know if it will be hardy in Britain, though judging by its native range it should succeed outdoors at least in the milder areas of the country. It is likely to require a well-drained soil and a sunny position.</t>
  </si>
  <si>
    <t>The fresh plant contains about 2% essential oil, it has medicinal applications[240].</t>
  </si>
  <si>
    <t>Leaves and young shoots[2, 177]. The reports give no more details.</t>
  </si>
  <si>
    <t>The fruit is carminative, diuretic, emmenagogue, stimulant and stomachic[61, 240]. Its use promotes the expulsion of the foetus from the womb[240].
The seeds are aphrodisiac and stomachic[240].
The roots are diuretic and emmenagogue[240]. They are used to cure itch[240].</t>
  </si>
  <si>
    <t>Asia; Britain; France; Germany; India; Kashmir; Sanscrit</t>
  </si>
  <si>
    <t>Pinus roxburghii</t>
  </si>
  <si>
    <t>Chir Pine</t>
  </si>
  <si>
    <t>P. longifolia. non Salisb.</t>
  </si>
  <si>
    <t>E. Asia - Himalayas from Afghanistan to Bhutan.</t>
  </si>
  <si>
    <t>Forms extensive forests to 2700 metres[51]. Does best on north slopes or on good soils[146].</t>
  </si>
  <si>
    <t>Thrives in a light well-drained sandy or gravelly loam[1, 11]. Succeeds on calcareous soils[11]. Dislikes poorly drained moorland soils[1]. Dislikes shade[146]. Established plants tolerate drought[200].
The chir pine is not very hardy in Britain, succeeding outdoors only in the mildest areas of the country[11, 81]. In the driest parts of its native range the leaves are shed after 10 - 11 months, making it deciduous[200].
Trees are extensively tapped for their resin in India[64] and are the main source of resin in that region[11].
Plants are strongly outbreeding, self-fertilized seed usually grows poorly[200]. They hybridize freely with other members of this genus[200].
This species is closely related to P. canariensis[200].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</si>
  <si>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resin is obtained from the sapwood[51, 64, 158]. Trees are tapped for three years and then rested for three years[146]. The yield is up to 5.5 kilos per tree[146].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wood is very resinous and can be splintered and used as a torch[145].
A charcoal made from the leaves, mixed with rice water, is used as an ink[146].
Wood - moderately hard. Used for construction, shingles, boxes etc. It is useful in cold climates but is not resistant to white ants[46, 146, 266].</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</si>
  <si>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wood is diaphoretic and stimulant[240]. It is useful in treating burning of the body, cough, fainting and ulcers[240].</t>
  </si>
  <si>
    <t>India; Japan; Nepal; United States; United States(Appalachia)</t>
  </si>
  <si>
    <t>Aletris spicata</t>
  </si>
  <si>
    <t>A. japonica.  Hypoxis farinosa.  H. spicata.</t>
  </si>
  <si>
    <t>Hills and low mountains in C. and S. Japan[58]. Forests, thicket margins, scrub, grasslands, streamsides, roadsides at elevations of 100 - 2900 metres in China[266].</t>
  </si>
  <si>
    <t>We have very little information on this species and do not know if it will be hardy in Britain, though judging by its native range it should succeed outdoors in many parts of this country. The following notes are based on the general needs of the genus.
Prefers a damp sunny position in peat, leafmold and sand[1]. Requires a sunny position[200].</t>
  </si>
  <si>
    <t>Young leaves - cooked. A famine food, used when all else fails[179].</t>
  </si>
  <si>
    <t>The root is antitussive and vermifuge[218].</t>
  </si>
  <si>
    <t>Salvia tiliifolia</t>
  </si>
  <si>
    <t>Requires a very well-drained light sandy soil in a sunny position[200]. Prefers a rich soil[1]. Plants can be killed by excessive winter wet[200].
Not very hardy outdoors in Britain, it usually requires greenhouse protection in this country[1] but can be grown as an annual, flowering and seeding in its first year, if started in a greenhouse in the spring.
Members of this genus are rarely if ever troubled by browsing deer[233].</t>
  </si>
  <si>
    <t>The leaves are used to kill lice[61].</t>
  </si>
  <si>
    <t>A refreshing drink is made by soaking the roasted and ground seed in water[183]. It is sometimes mixed with barley water[183].</t>
  </si>
  <si>
    <t>Guatemala; Mexico</t>
  </si>
  <si>
    <t>Lepidium campestre</t>
  </si>
  <si>
    <t>Pepperwort</t>
  </si>
  <si>
    <t>Most of Europe, including Britain, to W. Asia and the Caucasus.</t>
  </si>
  <si>
    <t>Dry pastures, walls, banks, waysides, arable and waste land[17].</t>
  </si>
  <si>
    <t>An easily grown plant, it succeeds in most soils.</t>
  </si>
  <si>
    <t>Young leaves and young shoots - raw or cooked[62, 74]. They are best used in the spring[9]. A hot cress-like flavour, they can be finely-chopped and added in small amounts as a flavouring in salads[183].
Immature seedpods[9] - a pungent flavour, they can  be used as a flavouring in hot soups and stews[183].
The seed can be used as a pepper substitute[62].</t>
  </si>
  <si>
    <t>Hypericum ascyron</t>
  </si>
  <si>
    <t>Great Saint John's Wort</t>
  </si>
  <si>
    <t>H. pyramidatum. Ait.</t>
  </si>
  <si>
    <t>N. America - Quebec to Manitoba, south to Kansas, Iowa and Missouri. E. Asia.</t>
  </si>
  <si>
    <t>Grassy places in the mountains of N. Japan[58].</t>
  </si>
  <si>
    <t>Easily grown in any reasonably good well-drained but moisture retentive soil[1]. Succeeds in sun or semi-shade but flowers better in a sunny position[200].</t>
  </si>
  <si>
    <t>Young leaves, shoot tips and flowering buds - cooked[105, 177].
The leaves are a tea substitute[177].</t>
  </si>
  <si>
    <t>The fruit is emmenagogue and is also used to treat skin complaints and gonorrhoea[218].
The whole plant is depurative, febrifuge, poultice and vulnerary[147, 218]. A decoction is used in the treatment of boils and abscesses, headaches and stomach ache and vomiting[147].
The root is considered to be specific for use in treating the first stages of consumption[257].
A powder made from the boiled root has been applied as a poultice to draw the poison out of a snake bite[257].</t>
  </si>
  <si>
    <t>Viola biflora</t>
  </si>
  <si>
    <t>Twoflower Violet</t>
  </si>
  <si>
    <t>N. Europe. Northern N. America.</t>
  </si>
  <si>
    <t>Rocky slopes and alpine meadows.</t>
  </si>
  <si>
    <t>The stems and fragrant blossoms have been placed in the clothes cupboard to impart a nice smell to the clothes[257].</t>
  </si>
  <si>
    <t>Young leaves and flower buds - raw or cooked[105, 172]. When added to soup they thicken it in much the same way as okra[85, 159].
Flowers - raw[172]
A tea can be made from the leaves[85].</t>
  </si>
  <si>
    <t>The root is emetic[240].
The flowers are antispasmodic, diaphoretic, emollient and pectoral[240].
The leaves are emollient and laxative[240].</t>
  </si>
  <si>
    <t>Potentilla reptans</t>
  </si>
  <si>
    <t>Cinquefoil</t>
  </si>
  <si>
    <t>Europe, including Britain, from Norway south and east to the Mediterranean, Siberia, Himalayas.</t>
  </si>
  <si>
    <t>Dry sunny locations in meadows, pastures and waste ground[4, 9], usually on basic or neutral soils[17].</t>
  </si>
  <si>
    <t>Easily grown in a well-drained loam, preferring a dry position in full sun but tolerating shade[1]. Prefers an alkaline soil but tolerates a slightly acid soil[200].
The plant spreads vigorously by means of runners and can be invasive with new runners up to 1.5 metres long being produced each year[1, 4].
Members of this genus are rarely if ever troubled by browsing deer[233].
The flowers are partially closed in dull weather and close completely of a night time[4]. When closing, self-fertilisation is affected because the anthers are caused to touch the stigmas[4].</t>
  </si>
  <si>
    <t>The plant is an ingredient in many anti-wrinkle cosmetic preparations for the skin[7].</t>
  </si>
  <si>
    <t>Young leaves - raw[7]. A useful addition to salads[7].</t>
  </si>
  <si>
    <t>Both the roots and the herb are antispasmodic, astringent and febrifuge[4, 7, 9, 54, 240]. An infusion of the dried herb is used in the treatment of diarrhoea etc, it is also used as a gargle for sore throats and is used externally as an astringent lotion[4]. A concentrated decoction of the root relieves toothache[7].</t>
  </si>
  <si>
    <t>Britain; Europe; Greece; Iraq; Spain; Turkey</t>
  </si>
  <si>
    <t>Cupressaceae</t>
  </si>
  <si>
    <t>Juniperus deppeana</t>
  </si>
  <si>
    <t>Aligator Juniper</t>
  </si>
  <si>
    <t>J. pachyphlaea.  J. deppeana pachyphlaea. (Torr.)Martinez.</t>
  </si>
  <si>
    <t>South-western N. America - Texas, Arizona and Mexico.</t>
  </si>
  <si>
    <t>Open oak or pine woodlands[229] on dry, arid mountain slopes, 1200 - 1800 metres[82].</t>
  </si>
  <si>
    <t>2 - 3</t>
  </si>
  <si>
    <t>Succeeds in most soils if they are well drained, preferring a neutral or slightly alkaline soil[11]. Requires a hot dry position in full sun[200]. Does well on lime[200].
A slow-growing but long-lived tree[229], it grows better in dry areas with hot summers[200]. Western Britain is generally to cool and wet for this species to thrive[200].
Trees often produce vigorous shoots from the base of the trunk, or from the stumps of felled trees[82].
The seed takes two summers to ripen[229].
Dioecious. Male and female plants must be grown if seed is required.</t>
  </si>
  <si>
    <t>Wood - light, soft, not strong, brittle, close grained[82]. Although easily worked, it is of limited value as lumber and is used mainly for fence posts and fuel[229].</t>
  </si>
  <si>
    <t>Fruit - raw or cooked[85, 161, 183]. A dry and mealy texture[82, 181] but with a sweet and palatable taste[2, 181]. The fruit can also be dried, ground into a meal and prepared as a mush or cakes[95, 105, 183]. The fruit has a sweetish palatable pulp and is about 15mm in diameter[183]. The cones take 2 years to mature[200].</t>
  </si>
  <si>
    <t>Astragalus sinicus</t>
  </si>
  <si>
    <t>Chinese Milk Vetch</t>
  </si>
  <si>
    <t>Naturalized in Japan where it grows around paddy fields[58].</t>
  </si>
  <si>
    <t>We have very little information on this species and do not know if it will be hardy in Britain, though judging by its native range it could succeed outdoors in many parts of this country. This species used to be cultivated for its edible leaves in China[179], it is cultivated as a soil improver and green manure in Japan[58].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</si>
  <si>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This species is grown as a green manure crop in Japan[58].</t>
  </si>
  <si>
    <t>Young leaves - cooked[177, 179].
Seed[179]. No more details on its use[K]. The seed contains 36.6% protein and 5.3% fat[218].</t>
  </si>
  <si>
    <t>The plant is used in the treatment of blennorrhoea and also as an unguent for burns[218].</t>
  </si>
  <si>
    <t>Nigella sativa</t>
  </si>
  <si>
    <t>Black Cumin</t>
  </si>
  <si>
    <t>N. Africa to Ethiopia and W. Asia.</t>
  </si>
  <si>
    <t>Waste places, arable land and waysides[9].</t>
  </si>
  <si>
    <t>Easily grown in any good garden soil, preferring a sunny position[1, 108]. Prefers a light soil in a warm position[37].
This species is often cultivated, especially in western Asia and India, for its edible seed[2].
The seed is aromatic with a nutmeg scent[245].
A greedy plant, inhibiting the growth of nearby plants, especially legumes[54].</t>
  </si>
  <si>
    <t>The aromatic seed contains about 1.5% essential oil[240]. It is placed amongst clothes etc to repel moths[4]. The seeds can also be put in muslin bags and hung near a fire when they will fill the room with their delicious scent[245]. They need to be changed about every three weeks[245].
The seed contains 35% of a fatty oil[74, 240].</t>
  </si>
  <si>
    <t>Like many aromatic culinary herbs, the seeds of black cumin are beneficial for the digestive system, soothing stomach pains and spasms and easing wind, bloating and colic[254].
The ripe seed is anthelmintic, carminative, diaphoretic, digestive, diuretic, emmenagogue, galactogogue, laxative and stimulant[4, 9, 46, 238, 240]. An infusion is used in the treatment of digestive and menstrual disorders, insufficient lactation and bronchial complaints[9, 238]. The seeds are much used in India to increase the flow of milk in nursing mothers and they can also be used to treat intestinal worms, especially in children[254]. Externally, the seed is ground into a powder, mixed with sesame oil and used to treat abscesses, haemorrhoids and orchitis[238, 240]. The powdered seed has been used to remove lice from the hair[245].</t>
  </si>
  <si>
    <t>Ethiopia; Europe; India; Iraq; Java; Malaya; Spain; Turkey</t>
  </si>
  <si>
    <t>Cicer microphyllum</t>
  </si>
  <si>
    <t>C. jacquemontii.  C. soongaricum. Steph.</t>
  </si>
  <si>
    <t>E. Asia - Afghanistan to W. Nepal.</t>
  </si>
  <si>
    <t>Dry slopes at 3300 - 4800 metres[51].</t>
  </si>
  <si>
    <t>We have very little information on this species and do not know if it will be hardy in Britain, though judging by its native range it should succeed outdoors in many parts of this country. It grows in dry soils in the wild[51] and is likely to require a sunny position and a very well-drained soil in this country[K].
This species is cultivated in the Himalayas[51].
This species has a symbiotic relationship with certain soil bacteria, these bacteria form nodules on the roots and fix atmospheric nitrogen. Some of this nitrogen is utilized by the growing plant but some can also be used by other plants growing nearby[200].</t>
  </si>
  <si>
    <t>Euphorbia sieboldiana</t>
  </si>
  <si>
    <t>Grassy places and thickets in lowland and mountains all over Japan[58]. Forest floors or forest margins, or marshes on lowland, hills or mountains[275].</t>
  </si>
  <si>
    <t>4 - 7</t>
  </si>
  <si>
    <t>We have very little information on this species and do not know if it will be hardy in Britain, though judging by its native range it should succeed outdoors in most parts of this country. It is a polymorphic species[58]. Chinese and Korean plants to which the name, Euphorbia sieboldiana has been applied, differ from Japanese one in irregularly toothed but not ciliated lobes of involucres. Moreover, E. sieboldiana in Japan includes three or more well distinct forms which are easily distinguished each other in morphology of rhizomes, leaves and bracteoles and have different distributions and habitats. These may be recognized as distinct species, but further studies are desirable[275]. The following notes are based on the general needs of the genus.
Prefers a light well-drained moderately rich loam in an open position[200]. Succeeds in dry soils[1].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</si>
  <si>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Stems and leaves - cooked. They are boiled, soaked in water, squeezed and then eaten[177]. Caution is advised, see the notes on toxicity above.</t>
  </si>
  <si>
    <t>The roots are diuretic and laxative[147]. They are crushed and swallowed with water in the treatment of schistosomiasis-caused ascites, oedema and constipation[147]. This plant is poisonous and should be used with caution, preferably only under the supervision of a qualified herbalist[K].</t>
  </si>
  <si>
    <t>Centaurea calcitrapa</t>
  </si>
  <si>
    <t>Common Star Thistle</t>
  </si>
  <si>
    <t>Europe. Probably introduced in Britain[17].</t>
  </si>
  <si>
    <t>Waysides and waste places on sandy, gravelly and chalky soils[17].</t>
  </si>
  <si>
    <t>Succeeds in ordinary garden soil[1, 200]. Prefers a well-drained fertile soil and a sunny position[200]. Tolerates dry, low fertility and alkaline soils[200].
Members of this genus are rarely if ever troubled by browsing deer[233].</t>
  </si>
  <si>
    <t>Leaves and young stems - raw or cooked[2, 46, 61, 105, 177].</t>
  </si>
  <si>
    <t>The powdered seeds are drunk as a remedy for stone[4, 240].
The powdered root is said to be a cure for fistula and gravel[4, 240].</t>
  </si>
  <si>
    <t>Argentina; France; Germany; India; Italy; Netherlands; Portugal; Spain; United States</t>
  </si>
  <si>
    <t>Petasites japonicus</t>
  </si>
  <si>
    <t>Sweet Coltsfoot</t>
  </si>
  <si>
    <t>Nardosmia japonica.</t>
  </si>
  <si>
    <t>E. Asia - China, Japan, Korea. Naturalized in Britain.</t>
  </si>
  <si>
    <t>Moist woods and thickets[58].</t>
  </si>
  <si>
    <t>Succeeds in ordinary garden soil[1], but prefers a deep fertile humus-rich soil that is permanently moist but not stagnant, succeeding in shade, semi-shade or full sun[200]. Requires a moist shady position[187]. Plants can be grown in quite coarse grass, which can be cut annually in the autumn[233].
A very invasive plant, too rampant for anything other than the wild garden[187, 200]. Its roots are very difficult to eradicate[200].
The sub-species P. japonicus giganteus has huge leaves up to 1.5 metres across on stems 2 metres tall[187]. It has a poorer flavour than the species type[206].
Sometimes cultivated in E. Asia as a food plant[1, 58].
Dioecious, male and female plants must be grown if seed is required.</t>
  </si>
  <si>
    <t>The leaves of the sub-species P. japonicus giganteus are used as umbrellas by Japanese children[187]. The leaf stalks can be used as walking sticks[206].
Plants can be grown as ground cover in damp shady places[206]. They are too invasive for most gardens and should only be used where they have plenty of room[208].</t>
  </si>
  <si>
    <t>Leaf stalks - cooked and used like rhubarb[1, 2, 46, 116]. The stems can be up to 1.2 metres long[104]. They can be boiled and seasoned, pickled and used in winter soups or preserved in miso[183]. They can be boiled, dipped in cold water then peeled and baked - they have a pleasant fragrant taste[206].
Flower buds cooked or used as a flavouring[1, 22, 46, 61, 105]. A slightly bitter yet agreeable flavour[116, 206], they are much prized in Japan[183]. They can be eaten whilst still green with miso or boiled down in soy sauce[183].
The young flowering stems can be eaten cooked[206].</t>
  </si>
  <si>
    <t>The plant (though the exact part of the plant used is not specified) is antiasthmatic, antispasmodic, expectorant and poultice[147]. A decoction is used in the treatment of chronic coughing and pulmonary 'deficiency', laboured or difficult breathing and asthma, constant sputum formation and pulmonary tuberculosis[147].</t>
  </si>
  <si>
    <t>Pistaciaceae</t>
  </si>
  <si>
    <t>Pistacia chinensis integerrima</t>
  </si>
  <si>
    <t>P. integerrima. Stewart.</t>
  </si>
  <si>
    <t>E. Asia - W. Himalayas.</t>
  </si>
  <si>
    <t>Dry slopes and in valleys along rivers, to 2400 metres[146, 240].</t>
  </si>
  <si>
    <t>Requires a sunny position in a deep well-drained light soil[200]. Succeeds in dry soils.
Plants are prone to fungal root rots[200].
Any pruning that needs to be done is best carried out in the spring[238].
Dioecious, male and female plants must be grown if seed is required.</t>
  </si>
  <si>
    <t>The plant can be used as a rootstock for the pistachio nut, P. vera[200].
Wood - very hard, durable, beautifully marked. Used in furniture making, carving etc[146, 158].</t>
  </si>
  <si>
    <t>Galls, produced on the tree in response to attacks by insects, are expectorant and tonic[240]. They are used in the treatment of coughs, phthisis, asthma, dysentery etc[240].
Resin from the closely related P. lentiscus is analgesic, antitussive, expectorant and sedative. It would be worthwhile examining this species[218].</t>
  </si>
  <si>
    <t>Alliaceae</t>
  </si>
  <si>
    <t>Allium oleraceum</t>
  </si>
  <si>
    <t>Field Garlic</t>
  </si>
  <si>
    <t>Most of Europe, including Britain, east to the Caucasus.</t>
  </si>
  <si>
    <t>Dry grassy places, waysides etc[17, 200].</t>
  </si>
  <si>
    <t>An easily grown plant, it prefers a sunny position in a light well-drained soil[1].
The bulbs should be planted fairly deeply[1].
Seed is rarely if ever produced in Britain[17]. The plant usually produces many small bulbils in the flowering head and these can spread themselves freely around the garden[203].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</si>
  <si>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The whole plant is said to repel insects and moles[20].</t>
  </si>
  <si>
    <t>Bulb - raw or cooked[2, 22]. Used as a garlic flavouring in soups etc[12, 105, 115, 177]. The bulbs are 10 - 20mm in diameter[200].
Leaves - raw or cooked. The young leaves are used as a garlic flavouring in soups and stews, but are inferior to that species[2, 61].
Flowers - raw. Used as a garnish on salads. Used mainly as a flavouring in soups and stews[183].
Bulbils - raw or cooked.</t>
  </si>
  <si>
    <t>Although no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</si>
  <si>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Britain</t>
  </si>
  <si>
    <t>Although no individual reports regarding this species have been seen, there have been cases of poisoning caused by the consumption, in large quantities and by some mammals,  of certain members of this genus. Dogs seem to be particularly susceptible[76].</t>
  </si>
  <si>
    <t>Epimedium sagittatum</t>
  </si>
  <si>
    <t>E. sinense.</t>
  </si>
  <si>
    <t>Hillsides in damp shady bamboo groves or in cliff crevices[147]. Moist woodlands[238].</t>
  </si>
  <si>
    <t>Succeeds in any fertile humus-rich soil[200], preferring a peaty loam[1]. Grows best in semi-shade[200]. Plants can succeed in the dry shade of trees[233].
Although the plants are hardy to at least -15�c, the young growth in spring can be killed by frosts[238].
Grows well in the rock garden or wild garden[1].
Cultivated as a medicinal plant in Japan[58].
Members of this genus are rarely if ever troubled by browsing deer or rabbits[233].</t>
  </si>
  <si>
    <t>A good ground cover plant[200].</t>
  </si>
  <si>
    <t>Young plant and young leaves - cooked[105]. Soaked and then boiled[177]. (This suggests that the leaves are bitter and need to be soaked in order to remove the bitterness.)</t>
  </si>
  <si>
    <t>The whole plant is antirheumatic, aphrodisiac, carminative, expectorant, ophthalmic and vasodilator. Used as a kidney tonic, it also treats sterility and barrenness[147, 178, 238]. It is taken internally in the treatment of asthma, bronchitis, cold or numb extremities, arthritis, lumbago, impotence, involuntary and premature ejaculation, high blood pressure and absentmindedness[238]. It should be used with some caution since in excess it can cause vomiting, dizziness, thirst and nosebleeds[238].
The plant is harvested in the growing season and dried for later use[238].</t>
  </si>
  <si>
    <t>Malva verticillata</t>
  </si>
  <si>
    <t>Chinese Mallow</t>
  </si>
  <si>
    <t>E. Asia. A casual, occasionally established in Britain.</t>
  </si>
  <si>
    <t>On plains and in arable fields[74, 266].</t>
  </si>
  <si>
    <t>A very easily grown plant, succeeding in ordinary garden soil[1], though it prefers a reasonably well-drained and moderately fertile soil in a sunny position[200].
This species is cultivated as a salad crop in parts of Europe[17, 50, 51]. There is at least one named variety:- 'Crispa' has more tender leaves than the species with curled leaf edges that make it look more attractive in salads. This species was one of the earliest domesticated crops in China, it has been in cultivation for well over 2,500 years[183].
Plants seem to be immune to the predations of rabbits[233].
Plants are prone to infestation by rust fungus[200].</t>
  </si>
  <si>
    <t>Cream, yellow and green dyes can be obtained from the plant and the seed heads[168].</t>
  </si>
  <si>
    <t>Leaves - raw or cooked[2, 51, 61, 100, 183]. The leaves of well-grown plants can be 15cm or more across. They have a mild and very pleasant flavour that makes an excellent addition to salads[K]. We use them as a tasty alternative to the lettuce[K].
Young seeds - raw or cooked. Used when green and immature[85].  A pleasant nutty taste but the seed is too small and fiddly for most people to want to harvest[K].</t>
  </si>
  <si>
    <t>The seed contains mucilage, polysaccharides and flavonoids[279]. It is demulcent, diuretic, emollient, galactogogue and laxative[147, 176, 218]. The seeds are used in Tibetan medicine, where they are considered to have a sweet and astringent taste plus a heating potency[241]. They are used in the treatment of renal disorders, the retention of fluids, frequent thirst and diarrhoea[241].
The root is used to cause vomiting in the treatment of whooping cough[240].
The leaves and stems are said to be digestive[240]. They are given to women in the advanced stages of pregnancy[240].</t>
  </si>
  <si>
    <t>When grown on nitrogen rich soils (and particularly when these are cultivated inorganically), the plant tends to concentrate high levels of nitrates in its leaves[76]. The leaves are perfectly wholesome at all other times.</t>
  </si>
  <si>
    <t>Origanum onites</t>
  </si>
  <si>
    <t>Pot Marjoram</t>
  </si>
  <si>
    <t>Europe -  Mediterranean</t>
  </si>
  <si>
    <t>Stony hills and rocky slopes, usually on limestone, occasionally in partial shade, to 1400 metres in Turkey[93].</t>
  </si>
  <si>
    <t>Requires a rather dry, warm, well-drained soil, but is not fussy as to soil type[1, 18], thriving on chalk[1]. Prefers slightly alkaline conditions[200].
This species is not hardy in the colder areas of the country, it tolerates temperatures down to about -10�c[200].
Sometimes cultivated as a culinary herb.
A good companion plant, improving the flavour of nearby plants[18, 20]. The flowers are very attractive to bees[108].
Members of this genus are rarely if ever troubled by browsing deer[233].</t>
  </si>
  <si>
    <t>An essential oil from the leaves is used as a food flavouring and in perfumery[57, 61, 171].
The leaves and flowering stems are added to pot-pourri and scented articles[238].
The plant is often used to disinfect bee hives[7].</t>
  </si>
  <si>
    <t>Leaves - raw or cooked. They are used as a flavouring for salad dressings, vegetables and legumes and are best added in the final stages of cooking[183, 238]. A strong thyme-like aroma, the leaves are used as a substitute for oregano or marjoram, but they are inferior in flavour[183, 238]. A slightly bitter flavour, it is not nearly so sweet and delicate as O. majorana or O. vulgare[244]. Its flavour, however, lasts longer in cooked dishes[244].
A herb tea is made from the leaves[183].</t>
  </si>
  <si>
    <t>The leaves and flowering stems are antiseptic, antispasmodic, carminative, cholagogue, diaphoretic, emmenagogue, expectorant, stimulant, stomachic and mildly tonic[4, 21]. They are harvested in the summer and can be used fresh or dried[238].</t>
  </si>
  <si>
    <t>Vitis rotundifolia</t>
  </si>
  <si>
    <t>Muscadine Grape</t>
  </si>
  <si>
    <t>V. vulpina. non L.</t>
  </si>
  <si>
    <t>South-eastern N. America - Delaware to Indiana and Kansas, south to Florida, Texas and Mexico.</t>
  </si>
  <si>
    <t>Woods, thickets, sandhills and shores[43].</t>
  </si>
  <si>
    <t>Prefers a deep rich moist well-drained moderately fertile loam[1, 200]. Grows best in a calcareous soil[200]. Succeeds in sun or partial shade though a warm sunny position is required for the fruit to ripen[200]. Prefers a position in full sun[160]
Plants climb by means of tendrils[182]. They grow particularly well up elm trees[18].
Cultivated for its edible fruit in N. America[46, 61], there are some named varieties[183]. Most plants are self-fertile[160], but there are some cultivars that only produce female flowers and require pollination[183].
Any pruning should be carried out in winter when the plants are dormant otherwise they bleed profusely[182, 200].
Resistant to Phylloxera disease, a disease that almost destroyed the European grape crops. This species can be used as a rootstock in areas where the disease is prevalent and can also be used in breeding programmes with V. vinifera in order to impart resistance to that species[160]. Plants are , however, susceptible to infestation by aphis[160].
Plants in this genus are notably susceptible to honey fungus[200].</t>
  </si>
  <si>
    <t>Fruit - raw or dried for winter use[1, 2, 22, 46]. Thick-skinned[61] with a pleasant musky flavour[11, 200, 219]. Pleasant to eat raw, the fruit is excellent in jellies, pies etc[183]. The fruit is up to 25mm in diameter[200] and is produced in small bunches[235].
Leaves - cooked[55]. Young leaves are wrapped around other foods and then baked, they impart a pleasant flavour.
Young tendrils - raw or cooked[55, 85].</t>
  </si>
  <si>
    <t>Acinos arvensis</t>
  </si>
  <si>
    <t>Basil Thyme</t>
  </si>
  <si>
    <t>A. thymoides.  Calamintha acinos.  Satureia acinos.</t>
  </si>
  <si>
    <t>Europe, including Britain, from Scandanavia to the Mediterranean and east to W. Asia.</t>
  </si>
  <si>
    <t>Dry sunny banks and in fields on chalky, gravelly and sandy soils[17].</t>
  </si>
  <si>
    <t>Succeeds in any well-drained soil[244], though it prefers a light well-drained dry soil in full sun[1, 238]. Prefers sandy and alkaline growing conditions[238]. Dislikes shade.
A very hardy plant, tolerating temperatures down to at least -15�c[238].
A short-lived perennial, but the plants usually self-sow when they are growing in a suitable position[238].</t>
  </si>
  <si>
    <t>The plant makes a good ground cover[244].</t>
  </si>
  <si>
    <t>The flowering tops are used as a flavouring[4, 177, 183] and in salads[238]. Said to be similar to thyme in odour but milder and more pleasant[183]. The plant is only faintly aromatic and does not really make a very good substitute for thyme[238, K].</t>
  </si>
  <si>
    <t>Basil thyme was a great favourite of the ancient herbalists, though it is little used medicinally at present[4]. The herb is diuretic, odontalgic, rubefacient and stomachic[4, 61, 238]. The essential oil has been applied externally as a rubefacient, whilst one drop of it put into a decayed tooth is said to alleviate the pain[4]. The plant has also been added to bath water, especially for children, and is said to be a strengthener and nerve soother[4].
The flowering plant is harvested in the summer and is normally used fresh in infusions[238].</t>
  </si>
  <si>
    <t>Eurasia</t>
  </si>
  <si>
    <t>Centranthus ruber</t>
  </si>
  <si>
    <t>Red Valerian</t>
  </si>
  <si>
    <t>Waste land, rocks, old walls etc[4]. Prefers alkaline conditions[268].</t>
  </si>
  <si>
    <t>Grows well in ordinary moist, well-drained garden soil and on dry walls[1, 111, 200]. Prefers a sunny position[111], though it also succeeds in semi-shade[219]. Thrives on chalk[200], poor soils[188] and in sandy soils[187]. Established plants are drought tolerant[190].
This species is hardy to about -15�c[187, 200].
Plants are generally long-lived and grow especially well in maritime areas, where they are a common feature of hedgerows and walls[219, K].
A very ornamental plant[1], it attracts moths and butterflies[30]. The flowers have an unpleasant smell like perspiration[245].</t>
  </si>
  <si>
    <t>The seeds were used in ancient embalming[89, 148].</t>
  </si>
  <si>
    <t>Young leaves - raw or cooked as greens[2, 5, 52, 115]. Exceedingly good, either in salads or cooked as a vegetable[4]. This differs from our own experience, whilst the leaves can be added to salads they are rather bitter and rather less than desirable[8, 183, K].
Root - cooked[4]. Used in soups[4].</t>
  </si>
  <si>
    <t>Red valerian is sometimes confused in herbals and folk tradition with the true valerian (Valeriana officinalis). Whilst true valerian has a very strong action on the nervous system, this species has no known medical properties[244, 268].
The plant is nervine[148]. This report possibly confuses this plant with the true valerian, Valeriana officinalis, which is a very effective nervine.</t>
  </si>
  <si>
    <t>Magnoliaceae</t>
  </si>
  <si>
    <t>Liriodendron tulipifera</t>
  </si>
  <si>
    <t>Tulip Tree</t>
  </si>
  <si>
    <t>Tulipifera liriodendron.</t>
  </si>
  <si>
    <t>Eastern N. America - Nova Scotia to Florida.</t>
  </si>
  <si>
    <t>Deep rich rather moist soils on mountain slopes and by streams[82].</t>
  </si>
  <si>
    <t>Requires a deep rich soil[11, 43, 200] and a sheltered but not overshadowed position[1]. Prefers a slightly acid soil[188]. Succeeds in sun or semi-shade[188].
A very ornamental plant[1], it is fast-growing and moderately long-lived in its native range[229]. Flowers are first produced when the tree is about 15 - 20 years old[229].
Intolerant of root disturbance, plants are best grown in pots and placed into their final positions as soon as possible. Any transplanting is best done in May[11]. 
Trees flower best in regions with long hot summers[200]. 
Plants are particularly susceptible to attacks by rabbits and hares[200]. The flowers produce considerable nectar, making this a good bee plant[21, 229].
Cultivated for its wood in Europe50].</t>
  </si>
  <si>
    <t>A gold-coloured dye is obtained from the bark[106].
Wood - fine grained, soft, light, easily worked, durable, brittle, not strong but does not split. A valuable timber, it weighs 26lb per cubic foot and is much used for interior finishes, furniture, construction and plywood[11, 46, 61, 171, 229, 235].</t>
  </si>
  <si>
    <t>The root is used as a lemon-like flavouring in spruce beer, where it also serves to correct the bitterness of the beer[2]. The bark of the root and branches have a pleasant rather pungent scent[11].</t>
  </si>
  <si>
    <t>The intensely acrid bitter inner bark, especially of the roots, is used domestically as a diuretic, tonic and stimulant[82, 213]. The raw green bark is also chewed as an aphrodisiac[222, 257]. The bark contains 'tulipiferine', which is said to exert powerful effects on the heart and nervous system[46, 61, 213]. A tea is used in the treatment of indigestion, dysentery, rheumatism, coughs, fevers etc[222, 257]. Externally, the tea is used as a wash and a poultice on wounds and boils[257].
The root bark and the seeds have both been used to expel worms from the body[213, 257].</t>
  </si>
  <si>
    <t>Turkey; United States</t>
  </si>
  <si>
    <t>Onagraceae</t>
  </si>
  <si>
    <t>Fuchsia magellanica</t>
  </si>
  <si>
    <t>Fuchsia</t>
  </si>
  <si>
    <t>F. gracilis.  F. macrostemma.  F. riccartonii.</t>
  </si>
  <si>
    <t>S. America. - Peru and south to Tierra Del Fuego. Naturalized in S.W. England.</t>
  </si>
  <si>
    <t>Forest clearings and margins, especially in mixed evergreen/deciduous woods[69].</t>
  </si>
  <si>
    <t>Succeeds in any fertile well-drained circum-neutral soil, preferring one that is rich in humus[1, 200]. Grows well in heavy clay soils. Prefers cool moist conditions and some shade[1, 15]. Succeeds in a good loam if leafmold and sand are added[1]. This species is very resistant to maritime exposure, it can be grown right on the coast[75, 166].
The top growth is hardy to about -10�c[184], this can be cut right back to the ground in severe winters but the plants usually recover well, growing away quickly in the late spring and flowering by late summer[200]. The young growth in spring, even on mature plants, is frost-tender and so it is best to grow the plants in a position sheltered from the early morning sun[K].
The sub-species F. magellanica myrtifolia often bears a very large crop of fruit[K].
The cultivar 'Ricartonii' can be hardy fairly well north in Britain. A lovely specimen 3 metres tall was seen growing in dappled shade of trees in the Monastery Gardens in York[K].
A very ornamental plant, it is a parent of most of the hardy ornamental fuchsia varieties[1].
Plants seem to be immune to the predations of rabbits[233].
Plants are pollinated by humming birds in the wild, they are good bee plants in Britain[108].</t>
  </si>
  <si>
    <t>A black dye is obtained from the wood[46, 61].
Very resistant of maritime exposure and tolerant of trimming it makes a good informal hedge in mild maritime areas[29, 75, 166]. The variety 'Riccartonii' is commonly used[200].
The cultivar 'Prostrata' forms a carpet of growth and can be used as a ground cover when planted about 60cm apart each way[208].</t>
  </si>
  <si>
    <t>Fruit - raw. A juicy berry[K], it is not very palatable[105, 177].</t>
  </si>
  <si>
    <t>Diuretic, febrifuge[46].</t>
  </si>
  <si>
    <t>Brassica rapa campestris</t>
  </si>
  <si>
    <t>Wild Turnip</t>
  </si>
  <si>
    <t>B. campestris autumnalis.  B. rapa campestris. (L.)Clapham.</t>
  </si>
  <si>
    <t>Europe - Mediterranean. Naturalized in Britain[17].</t>
  </si>
  <si>
    <t>River banks, arable and waste land[17].</t>
  </si>
  <si>
    <t>Succeeds in full sun in a well-drained fertile preferably alkaline soil[16, 200]. Succeeds in any reasonable soil but prefers one on the heavy side[16]. Tolerates a pH in the range 4.8 to 8.3.
This is the wild form of the turnip with a non-tuberous tap-root[17]. It is closely related to the cultivated forms that are grown for their edible oil-bearing seeds[17].</t>
  </si>
  <si>
    <t>The seed contains up to 45% of a semi-drying oil. It is used as a lubricant, luminant and in soap making[1, 46, 57, 61, 74, 171].</t>
  </si>
  <si>
    <t>Leaves - raw or cooked. A strong radish/cabbage flavour.
An edible oil is obtained from the seed, it is best when cold pressed[171]. Some varieties are rich in erucic acid which can be harmful[K].</t>
  </si>
  <si>
    <t>The tuberous roots and seeds are considered to be antiscorbutic[243]. A rather strange report, the leaves are much more likely to contain reasonable quantities of vitamin C than the roots or seeds[K].</t>
  </si>
  <si>
    <t>China; Haiti; India(Santal); Iraq; Japan; Kurdistan; Turkey; United States</t>
  </si>
  <si>
    <t>The oil contained in the seed of some varieties of this species can be rich in erucic acid which is toxic. However, modern cultivars have been selected which are almost free of erucic acid.</t>
  </si>
  <si>
    <t>Prunus virginiana</t>
  </si>
  <si>
    <t>Chokecherry</t>
  </si>
  <si>
    <t>P. nana.  Padus rubra.</t>
  </si>
  <si>
    <t>N. America - British Columbia to California, east to Newfoundland and North Carolina.</t>
  </si>
  <si>
    <t>Rich, rather moist soils, in thickets, borders of woods and on shores[43].</t>
  </si>
  <si>
    <t>Requires a well-drained moisture retentive soil[11]. Requires a sunny position[11]. Thrives in a loamy soil, doing well on limestone[11]. Prefers some chalk in the soil but apt to become chlorotic if too much is present[1].
A fast-growing but short-lived tree in the wild[229], it has a tendency to form thickets of considerable extent from root sprouts[227].
Sometimes cultivated for its edible fruit, and sold in local markets[46], there are a number of named varieties some of which have much less astringent fruit[183].
The fruit is not very freely borne in Britain[11], though good crops are borne almost annually in the wild[227].
Most members of this genus are shallow-rooted and will produce suckers if the roots are damaged[238].
Plants in this genus are notably susceptible to honey fungus[200].</t>
  </si>
  <si>
    <t>The plant forms thickets by means of suckers from its extensive root system and can be planted for erosion control[149]. It is a pioneer species of abandoned fields and cut-over lands[229].
A green dye can be obtained from the leaves[168].
A green dye is obtained from the inner bark in spring[155].
A dark grey to green dye can be obtained from the fruit[168].
A purplish-red dye is obtained from the fruit[155].
Wood - close grained, moderately strong, hard, heavy, does not burn easily. The wood weighs about 36lb per cubic foot[227]. It is not valuable because of its small size and irregular shape, but is used for skewers etc[99, 149, 229].</t>
  </si>
  <si>
    <t>Chokecherry was widely employed medicinally by many native North American Indian tribes who used it to treat a variety of complaints, valuing it especially for its astringency and beneficial effect upon the respiratory system[257]. It is little, if at all, used in modern herbalism.
The roots and the bark are a blood tonic, astringent, pectoral, sedative, tonic and appetite stimulant[46, 61, 226]. An infusion has been used in the treatment of fevers, coughs and colds[257]. An infusion of the root bark has been used as a wash for burns, old sores and ulcers[257].
The inner bark is used externally in the treatment of wounds[222]. A decoction of the inner bark has been used as a treatment for laryngitis and stomach aches[257].
The bark is sometimes used as a flavouring agent in cough syrups[227].
The dried and powdered fruits are used to stimulate the appetite, treat diarrhoea and bloody discharges of the bowels[222, 257]. The astringent unripened fruit has been used by children as a treatment for diarrhoea[257].
The fruit juice has been used as a treatment for sore throats[257].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</si>
  <si>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United States; United States(Amerindian); United States(Appalachia); United States(Blackfoot); United States(Colonial); United States(Flathead)</t>
  </si>
  <si>
    <t>The seed can contain high concentrations of hydrogen cyanide, a poison that gives almonds their characteristic flavour. This toxin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</si>
  <si>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Cochlearia officinalis</t>
  </si>
  <si>
    <t>Scurvy Grass</t>
  </si>
  <si>
    <t>Coastal and mountainous regions of western, northern and central Europe, including Britain.</t>
  </si>
  <si>
    <t>Sea cliffs and coastal marshes[9, 12], it can also be found inland near salt mines or saline springs[9].</t>
  </si>
  <si>
    <t>Prefers a cool shady position[27]. Grows wild on acid or calcareous soils, but it avoids shady positions. Prefers a sandy or gritty well-drained soil[200].
At one time this plant was commonly eaten, especially by sailors, for its high Vitamin C content which can prevent or cure scurvy[1, 183]. 
A polymorphic species, it hybridizes with C. danica and C. anglica[17]. 
A good bee plant[200].</t>
  </si>
  <si>
    <t>Leaves - raw[2, 5, 9, 12, 55]. An acrid tarry flavour, it can be added in small quantities to salads for its high content of vitamin C[1, 66, 183]. Pleasantly sharp[17, 172]. Rather less than pleasant to most tastes, though there are occasional people who like it[K].</t>
  </si>
  <si>
    <t>The herb is antiscorbutic, aperient, disinfectant, diuretic and stimulant[4, 9, 21, 46]. This plant was highly valued by sailors of the past and was taken in the diet daily as a preventative for scurvy on long sea trips. Applied externally, the bruised leaves are used to heal ulcers[9]. It is best used when fresh though it can also be harvested in late spring or early summer and dried for later use[9].</t>
  </si>
  <si>
    <t>Britain(Wales); France; Haiti; Spain; Turkey</t>
  </si>
  <si>
    <t>Parmeliaceae</t>
  </si>
  <si>
    <t>Cetraria islandica</t>
  </si>
  <si>
    <t>Iceland Moss</t>
  </si>
  <si>
    <t>Britain. Found all over Europe, especially in the Arctic region.</t>
  </si>
  <si>
    <t>Lichen</t>
  </si>
  <si>
    <t>Damp places, usually on rocks and the bark of trees, especially conifers[21].</t>
  </si>
  <si>
    <t>Splice - The only way of reproducing this plant is vegetatively.  Almost any part of the plant can be used to produce a new plant, simply separate a portion and place it in its new home.</t>
  </si>
  <si>
    <t>There is no known information on the cultivation of this plant[238]. It requires clean air and is very intolerant of atmospheric pollution so cannot be grown in towns[238]. See the plants native habitat above for ideas on how it can be encouraged to grow[K].
This species is a lichen, which is actually a symbiotic association of two different species, one an algae and the other a fungus. It is very slow-growing[9].
This plant is often used in commercially produced disinfectants[7].</t>
  </si>
  <si>
    <t>A powerful antibiotic can be obtained from the plant and this has become a fundamental ingredient in a wide range of commercially produced disinfectants[7].
A brown dye is obtained from the plant[46, 61].</t>
  </si>
  <si>
    <t>A jelly is made by boiling the whole plant. It is nutritious and medicinal[5, 55, 61]. Rather bitter, it requires leaching, which can be done by changing the cooking water once or twice during the cooking process[172].
The dried and powdered plant can be mixed with wheat and used in making bread[2, 46, 61]. It is very bitter and the process required to leach it is far too time-consuming and tedious to be countenanced[9].</t>
  </si>
  <si>
    <t>Iceland moss has been used since ancient times as a cough remedy and has also been used in European folk medicine as a cancer treatment[254]. In present day herbalism it is highly prized for its strongly antibiotic and demulcent actions, being used especially to soothe the mucous membranes of the chest, to counter catarrh and calm dry and paroxysmal coughs - it is particularly helpful as a treatment for elderly people[254]. Iceland moss has both a demulcent and a bitter tonic effect within the gut - a combination almost unique amongst medicinal herbs[254].
The whole plant is strongly antibiotic, antiemetic, strongly demulcent, galactogogue, nutritive and tonic[4, 7, 9, 21, 46, 61, 165, 238, 254]. It is excellent when used internally in the treatment of chronic pulmonary problems, catarrh, dysentery, chronic digestive disturbances (including irritable bowel syndrome and food poisoning) and advanced tuberculosis[4, 254]. Externally, it is used in the treatment of boils, vaginal discharges and impetigo[238]. The plant can be harvested as required throughout the year[7], preferably during dry weather, and can also be dried for later use[9]. Use with caution[21].</t>
  </si>
  <si>
    <t>Oleaceae</t>
  </si>
  <si>
    <t>Forsythia suspensa</t>
  </si>
  <si>
    <t>Lian Qiao</t>
  </si>
  <si>
    <t>Syringa suspensa.</t>
  </si>
  <si>
    <t>E. Asia - E. China.</t>
  </si>
  <si>
    <t>Thickets, moors and cliffs, 300 - 1200 metres[109]. Thickets or grassy areas on slopes, valleys and gullies at elevations of 300 - 2200 metres[266].</t>
  </si>
  <si>
    <t>An easily grown plant, it succeeds in all soil types[202] but prefers a rich soil. Succeeds in limey soils. Grows well in heavy clay soils. It prefers a sunny position but succeeds in semi shade though it is apt to get leggy if grown in the shade of trees[182]. Succeeds against a north-facing wall[219].
Plants are hardy to about -25�c[184]. The flowers are produced quite early in the year and are frost-resistant[182]. Plants are medium to fast growing[202].
Flowers are produced on wood that is more than one year old[202]. Any pruning is best done after the plant has finished flowering[182].
A very ornamental plant, there are several named varieties[182].
This species is notably susceptible to honey fungus[200].</t>
  </si>
  <si>
    <t>The sub-species F. suspensa sieboldii is a lax grower that roots freely where the branches touch the ground. It makes a very good tall ground cover when planted about 2.5 metres apart each way[208].</t>
  </si>
  <si>
    <t>Young leaves - cooked[105, 177, 179]. Some caution is advised due to the presence of a glycoside[179]. The leaves are rich in rutin[218].</t>
  </si>
  <si>
    <t>Lian Qiao has been used in Chinese herbalism for over 4,000 years and is considered to be one of the 50 fundamental herbs[218]. A bitter tasting pungent herb with an antiseptic effect, it is chiefly used to treat boils, carbuncles, mumps and infected neck glands[254].
The fruit is a bitter astringent herb that stimulates the heart, nervous system and gall bladder[238]. It contains vitamin P, which is used to strengthen capillaries[238]. The fruit is also antidote, antiphlogistic, antitussive, diuretic, emmenagogue, febrifuge, laxative and tonic[116, 147, 174, 176, 178, 218, 238]. It is used internally in the treatment of acute infectious diseases such as mumps, and also for tonsillitis, urinary tract infections allergic rashes etc[238]. The fruit is harvested when fully ripe and is dried for use in decoctions[238]. The plant has a similar action to Lonicera japonica and is usually used in combination with that species to achieve a stronger action[176].
The flowers have a broad-spectrum antibacterial action, inhibiting the growth of Staphylococcus aureus, Shigella dysenteriae, haemolytic streptococcus, Pneumococcus, Bacillus typhi, Mycobacterium tuberculi etc[176].
The plant is vermifuge, though the part used is not stated[116, 147, 174, 178].
The leaves are febrifuge and are also poulticed onto ulcerated glands and haemorrhoids[218]. A decoction of the leaves and twigs is used in the treatment of breast cancer[61].
The root is used in the treatment of cancer, colds, fever and jaundice[218].</t>
  </si>
  <si>
    <t>China; Japan; Mongolia</t>
  </si>
  <si>
    <t>Leaves contain the glycoside Phillyrin[179], its potency is unknown.</t>
  </si>
  <si>
    <t>Agrimonia eupatoria</t>
  </si>
  <si>
    <t>Agrimony</t>
  </si>
  <si>
    <t>A. odorata.</t>
  </si>
  <si>
    <t>Most of Europe, including Britain, south to N. Africa and east to Iran.</t>
  </si>
  <si>
    <t>Fields, stone walls, waste ground and roadside verges[7, 17], usually on alkaline soils[200], preferring sunny positions[165].</t>
  </si>
  <si>
    <t>Easily grown in most soils[133, 200], preferring a calcareous soil[13]. Thrives in a dry lightly shaded position[14], though it prefers full sun[238].
Plants usually self-sow quite freely when growing in a suitable position[238]. The seeds are contained in burrs that can easily attach themselves to clothing or animal's fur, thus transporting them to a new area where they can germinate and grow[244].
The cultivar 'Sweet scented' is popular in France for making tea because the whole plant is sweet scented and the flowers have a spicy apricot-like fragrance[183].</t>
  </si>
  <si>
    <t>A yellow dye is obtained from the root[1, 24, 57] - from whole plant according to other report,[4, 46] - and from the leaves according to another[148]. Harvested in autumn[115], the yellow becomes deeper the later that the plant is harvested[4].</t>
  </si>
  <si>
    <t>A refreshing tea is made from the fresh or dried leaves, flowers and stems[2, 183]. It can be drunk hot or cold[183]. It was formerly very popular either on its own or added to China tea, having a peculiar delicacy and aroma[4].
Seed - dried and ground into a meal. A famine food, used when all else fails[179]. This report could refer to A. pilosa. Ledeb. (q.v.).</t>
  </si>
  <si>
    <t>Agrimony has long been used as a popular domestic herbal remedy[4]. An astringent and mildly bitter herb, it is a helpful remedy for diarrhoea and a gentle tonic for the digestion as a whole[254].
The whole plant is antiaphonic, astringent, blood purifier, cholagogue, diuretic, tonic and vulnerary. It contains up to 5% tannin, which has a strongly astringent effect[244]. When taken internally, an infusion of the plant has a great reputation in the treatment of jaundice and other complaints of the liver[4, 7, 9, 13, 14, 21, 165], it is also used to treat diarrhoea and as a gargle for sore throats[244]. Externally, a strong decoction is used to treat wounds, skin problems, haemorrhoids etc[4, 7, 238, 244]. The plant is harvested in late spring and early summer and can be dried for later use[9].
The plant is used in Bach flower remedies - the keywords for prescribing it are 'Mental torture' and 'Worry, concealed from others'[209].</t>
  </si>
  <si>
    <t>Britain; Britain(Wales); China; Europe; France; Germany; Greece; Hungary; Iraq; Italy; Lesotho; Netherlands; Portugal; Spain; Turkey; United Statessr</t>
  </si>
  <si>
    <t>Cnicus benedictus</t>
  </si>
  <si>
    <t>Blessed Thistle</t>
  </si>
  <si>
    <t>Carbenia benedicta.</t>
  </si>
  <si>
    <t>S. Europe to W. Asia. An infrequent casual in Britain[17].</t>
  </si>
  <si>
    <t>Dry sunny places in arable, stony and waste ground[7, 9, 165].</t>
  </si>
  <si>
    <t>Easily grown in ordinary garden soil[1]. Prefers a dry soil and a sunny position[7]. Grows best in a well manured soil[268].
A very ornamental plant, it is often cultivated in Europe as a medicinal herb and for its oil yielding seed[9, 61].</t>
  </si>
  <si>
    <t>A good quality oil is obtained from the seed[4, 61]. It has been used in emergencies when other oils were not available[222].</t>
  </si>
  <si>
    <t>Young leaves - raw[4, 268].
Flower heads, harvested before the flowers open, have been used as a globe artichoke (Cynara cardunculus) substitute[268]. The flower heads are rather small and using them in this way is very fiddly[K].
Root - boiled as a pot herb[268].
The herb is used as a flavouring[105, 183] (the part that is used is not specified).</t>
  </si>
  <si>
    <t>The blessed thistle was widely cultivated in the middle ages, when it was seen as a cure-all for all manner of diseases including the plague[238]. Although less widely used nowadays, it is still seen to have a wide range of applications though it is mainly employed as an ingredient in herbal tonics[268].
The whole plant is astringent, bitter, cholagogue, diaphoretic, diuretic, strongly emetic in large doses, emmenagogue, galactogogue, stimulant, stomachic and tonic[4, 7, 9, 21, 165, 207, 222, 268]. A warm infusion of the plant is said to be one of the most effective means of improving the milk supply of a nursing mother[4]. An infusion of the whole plant has also been used as a contraceptive[213] and is often used in the treatment of liver and gall bladder problems[9]. The plant is also used internally in the treatment of anorexia, poor appetite associated with depression, dyspepsia, flatulent colic etc[238].
The whole plant was infused overnight in cold water and the liquid drunk three times daily in the treatment of VD. Men were required to run after each dose in order to encourage sweating. The treatment often caused nausea and vomiting[213] - excessive doses of the plant cause vomiting[7].
The plant is used externally in the treatment of wounds and ulcers[238].
The plant is harvested in the summer as it comes into flower and is dried for later use[4].
A homeopathic remedy is made from the plant[9]. It is used in the treatment of the liver and gall bladder[9].</t>
  </si>
  <si>
    <t>Britain; Czechoslovakia; France; Iraq; Italy; Kurdistan; South Africa; Spain; Turkey; United States; United States(Amerindian); United States(Appalachia)</t>
  </si>
  <si>
    <t>Oplopanax horridus</t>
  </si>
  <si>
    <t>Devil's Club</t>
  </si>
  <si>
    <t>Echinopanax horridus.  Fatsia horrida.  Panax horridum.</t>
  </si>
  <si>
    <t>Moist woods, especially by streams[11, 60] and usually in rich soils[99].</t>
  </si>
  <si>
    <t>Requires a cool moist soil[11, 200]. Prefers a position in light shade[182]. Prefers dense shade and is probably best if grown in moist woodland[1, 11]. Tolerates maritime exposure[200]. (Rather a strange report for a plant that needs to be grown in dense shade[K]).
A very hardy plant, tolerating temperatures down to at least -15�c, but the young shoots in spring can be damaged by late frosts[11, 200]. It is therefore best not grown in a frost pocket[182].
This species was until recently considered to have its range in N. America and Japan, but the Japanese form has now been separated off into its own species as O. japonicus[200].
A very ornamental plant, but it is densely armed with spikes[60]. It transplants easily and also tolerates pruning[200].
The leaves and stems are excessively spiny[182].</t>
  </si>
  <si>
    <t>FS</t>
  </si>
  <si>
    <t>The berries can be mashed into a pulp and then rubbed onto the scalp to get rid of head lice[257].</t>
  </si>
  <si>
    <t>Young shoots - peeled and then cooked[46, 61, 105, 106]. Only the very young shoots are used[172].
The roots can be chewed after peeling[105, 106, 161].</t>
  </si>
  <si>
    <t>Devil's club was widely employed medicinally by several native North American Indian tribes who used it especially for its pain-relieving properties[257]. It is little, if at all, used in modern herbalism, though it probably merits further investigation.
The root bark and stems are analgesic, antirheumatic, antiphlogistic, appetizer, blood purifier, cathartic, emmenagogue, galactogogue, hypoglycaemic, ophthalmic, pectoral and tonic[172, 157]. An infusion is used in the treatment of coughs and colds, bronchitis, tuberculosis, stomach problems etc[257]. A decoction is drunk in the treatment of rheumatism and is also applied externally as a wash on the affected joints[257]. A poultice of the bark has been used to relieve pain in various parts of the body[257]. A poultice of the bark has been applied to a nursing mother's breasts in order to stop an excessive flow of milk[257]. A decoction has been used as an eye wash in the treatment of cataracts and as a herbal steam bath for treating general body pains[257]. The burnt stems, mixed with oil, are applied as a salve on swellings[257].
An extract of the root bark lowers blood sugar levels and an infusion of the bark has been used in the treatment of diabetes[213]. The infusion also has a tonic effect on the blood and liver[213].
The inner bark is emetic in large doses and purgative (especially if taken with hot water)[257]. It is used in the treatment of coughs and colds, stomach and bowel cramps[257]. A poultice of the inner bark is used in the treatment of wounds, sores etc[257].
The berries have been rubbed on the scalp to combat lice and dandruff, and to make the hair shiny[256].</t>
  </si>
  <si>
    <t>Alaska; Canada(Kwakiutl); Canada(Salish); United States(Crow)</t>
  </si>
  <si>
    <t>The plant is densely armed with spikes and these spikes are irritant[200].</t>
  </si>
  <si>
    <t>Rumex maritimus</t>
  </si>
  <si>
    <t>Golden Dock</t>
  </si>
  <si>
    <t>Europe, including Britain, from Scandanavia south and east to Spain and the Caucasus.</t>
  </si>
  <si>
    <t>Bare muddy ground by lakes, reservoir margins, dried up ponds and occasionally in damp grassy places[17], often by the coast[50].</t>
  </si>
  <si>
    <t>Succeeds in most soils but prefers a deep fertile moderately heavy soil that is humus-rich, moisture-retentive but well-drained and a position in full-sun or part shade[200]. Plants are likely to require a moist to wet soil.
Closely related to R. palustris[17].</t>
  </si>
  <si>
    <t>Although no specific mention has been made for this species, dark green to brown and dark grey dyes can be obtained from the roots of many species in this genus, they do not need a mordant[168].</t>
  </si>
  <si>
    <t>The leaves are applied externally to burns[240].
The seeds are aphrodisiac[240]. They contain about 5% tannin[240].
The plant is cooling[240]. an infusion is used to treat bloat[257].</t>
  </si>
  <si>
    <t>Pyrolaceae</t>
  </si>
  <si>
    <t>Pyrola minor</t>
  </si>
  <si>
    <t>Wintergreen</t>
  </si>
  <si>
    <t>Europe, including Britain, from Iceland south and east to Spain, N. Asia to Japan. North N. America</t>
  </si>
  <si>
    <t>Coniferous woods, moors, damp rock ledges and dunes, on acid and calcareous soils in full sun or deep shade[5, 17].</t>
  </si>
  <si>
    <t>Prefers a moist sandy woodland soil[111, 200] in a cool position with partial shade[1, 11, 200].
This is a very ornamental[1] but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
The flowers have a soft almond scent[245].</t>
  </si>
  <si>
    <t>Fruit[5]. No more details are given.
Leaves - raw[5, 52].</t>
  </si>
  <si>
    <t>The plant is antispasmodic, astringent, diuretic and tonic[4, 172].</t>
  </si>
  <si>
    <t>Tsuga heterophylla</t>
  </si>
  <si>
    <t>Western Hemlock</t>
  </si>
  <si>
    <t>T. albertiana.</t>
  </si>
  <si>
    <t>Western N. America - Alaska to N. California.</t>
  </si>
  <si>
    <t>Forests, especially where moist and especially in deep forests[60].</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</si>
  <si>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Occasionally cultivated for its timber in Britain, it can grow 60 - 150cm per year[11, 185]. New growth takes place from mid-May to mid-September, at first it hangs downwards but begins to straighten towards the end of the season[185]. There are trees more than 50 metres tall in Britain[200].
Trees live for several centuries in the wild and often produce large quantities of seed[229].
Plants often form pure stands and cast a dense shade, thus preventing the regeneration of other trees whilst being able to reproduce itself[226].
Plants in this genus are notably resistant to honey fungus[200].</t>
  </si>
  <si>
    <t>Yields a resin similar to Abies balsamea, it is gathered by incisions in the trunk or by boiling the wood[46, 61, 64].
The bark contains 8 - 18% tannin and is a major source of tannin in America[46, 82, 171, 226].
A reddish-brown dye is obtained from the bark[21, 46, 257].
A decoction of the bark has been used to clean rust off iron and steel[257].
A pitch (called hemlock pitch), is obtained by distillation of the young branches[46].
The pitch is rubbed on the hair to get rid of head lice[257].
Tolerant of light trimming, plants can be grown as a hedge[81]. This species makes a good hedge in Britain[124, 200].
Wood - light, hard, tough, easy to work. Commercially superior to other members of this genus, it is an important tree for construction, the outside of buildings etc and for carving into spoons etc[46, 61, 82, 171, 226, 229]. It is also a major source of pulp[226]. The wood makes a slow-burning fuel and so can be used to bank up a fire to keep it burning overnight[257].</t>
  </si>
  <si>
    <t>Inner bark - raw or cooked[213, 257]. It can be dried, ground into a powder and then used as a thickening in soups etc or mixed with cereals when making bread[161]. It has also been used as a sweetener for other foods[257]. The inner bark was often cooked and then dried for use in the winter[256]. At its best in spring[172], it was one of the staple foods of the Alaskan Indians[82]. An emergency food, it is only used when all else fails[183].
The leaves and twigs yield 'spruce oil', used commercially to flavour chewing gum, soft drinks, ice cream etc[183].
Pitch, obtained from crevices in the bark, has been chewed as a gum[257].
The leaves and young shoots have been chewed as an emergency food to keep one alive when lost in the woods[257].
A herbal tea is made from the leaves and shoot tips[172, 183]. These tips are also an ingredient of 'spruce beer'[183].</t>
  </si>
  <si>
    <t>Western hemlock was commonly employed medicinally by several native North American Indian tribes who used it to treat a variety of complaints[257]. It is little, if at all, used in modern herbalism.
The bark is astringent, diaphoretic and diuretic[21]. A decoction of the pounded bark has been used in the treatment of haemorrhages, tuberculosis and syphilis[257]. The boiled bark, combined with liquorice fern (Polypodium glyccyrhiza), has been used in the treatment of haemorrhages[257].
An infusion of the inner bark or twigs is helpful in the treatment of kidney or bladder problems[21]. It can also be used as a good enema for treating diarrhoea and as a gargle or mouthwash for mouth and throat problems[21]. Externally, it can be used as a wash on sores and ulcers[21, 257]. A poultice of the plant has been applied to bleeding wounds[257]. A moxa of the twigs has been used to get rid of warts[257].
The powdered bark can be put into shoes for tender or sweaty feet or for foot odour[21].
The gum obtained from the trunk has been applied to cuts[257]. It has been applied to the skin to prevent chapping and sunburn[257].
A poultice of the chewed leaves has been used in the treatment of burns[257].</t>
  </si>
  <si>
    <t>Canada(Kwakiutl); Canada(Nootka); Canada(Salish)</t>
  </si>
  <si>
    <t>Clematis chinensis</t>
  </si>
  <si>
    <t>Wei Ling Xian</t>
  </si>
  <si>
    <t>C. minor. Lour.</t>
  </si>
  <si>
    <t>Open woods, hedges, thickets, roadsides and banks of streams[109, 147, 238].</t>
  </si>
  <si>
    <t>Prefers a deep moist soil with its roots in the shade and its shoots growing up to the light[164]. Dislikes poorly-drained heavy clay soils, but grows well in clay if grit is added for drainage[11, 200]. Dislikes light sandy soils[11]. Does well on chalk[11]. Succeeds in acid as well as alkaline soils[200].
When planting out, in order to avoid the disease 'clematis wilt', it is best to plant the rootball about 8cm deeper in the soil. This will also serve to build up a good root crown of growth buds[200].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Plants flower in the autumn on the current season's growth, any pruning is best carried out in the spring before new growth begins[219, 238]. The flowers are produced quite late in the season and can be damaged by late frosts, so plants generally do better in the milder western parts of the country[219].
Plants in this genus are notably resistant to honey fungus[200].
Plants seem to be immune to the predations of rabbits[233].
A greedy plant, inhibiting the growth of nearby plants, especially legumes[54].
The flowers are often damaged by winter cold[11].</t>
  </si>
  <si>
    <t>Young shoots - cooked[179]. They are said to be non-toxic in one report[179] but caution is still advised due to reports of toxicity in this genus[238]. It is quite probable that cooking destroys the acrimonious principle, though this is a plant that I have no desire to eat[K].</t>
  </si>
  <si>
    <t>The root is anodyne, antidote, antiperiodic, antispasmodic, carminative, diuretic and sedative[147, 176, 178, 218, 238]. A decoction is taken internally in the treatment of rheumatism and arthritis, tetanus and cold-type stomach-ache[147, 238]. The root is harvested in the autumn and dried for later use[238].
The whole plant is antirheumatic[147, 176, 178, 218]. The plant has a history of folk use in the treatment of cancer[147, 176, 178, 218].
The root contains anemonin, this has antibacterial, analgesic, sedative and antispasmodic actions. It also inhibits the heart and central nervous system and is rubefacient[176].</t>
  </si>
  <si>
    <t>This species is harmful if eaten[238]. The toxic principle is dissipated by heat or by drying[65].
The plant is also a mild skin irritant[238].</t>
  </si>
  <si>
    <t>Salvia columbariae</t>
  </si>
  <si>
    <t>Chia</t>
  </si>
  <si>
    <t>Dry open places below 1200 metres[92].</t>
  </si>
  <si>
    <t>Requires a very well-drained light sandy soil in a sunny position[200]. Prefers a rich soil[1].
Plants are lodge resistant[160].
This plant was a staple food crop of the Aztecs[142]. It is often cultivated for its edible seeds, which are used to make a refreshing and nourishing drink.
A good bee plant[61].
Members of this genus are rarely if ever troubled by browsing deer[233].</t>
  </si>
  <si>
    <t>The seed is digestive, disinfectant, febrifuge and ophthalmic[94, 257]. An infusion can be used in the treatment of fevers[257]. A poultice of the seed mush can be applied to infections[257].
The seeds have been kept in the mouth, and chewed during long journeys on foot, in order to give strength[257].
The seeds have been used to cleanse the eyes or remove foreign matter from the eyes[257]. No more information is given here, but in other instances the seed has been placed in the eye, it then forms a gelatinous covering to which any foreign matter in the eye adheres. The seed is washed out of the eye by the eyes own tears[K].</t>
  </si>
  <si>
    <t>Cyperaceae</t>
  </si>
  <si>
    <t>Scirpus maritimus</t>
  </si>
  <si>
    <t>Seaside Bulrush</t>
  </si>
  <si>
    <t>Bolboschoenus maritimus. (L.)Pallas.</t>
  </si>
  <si>
    <t>Found in most regions of the world, including Britain, but absent from the Arctic.</t>
  </si>
  <si>
    <t>Along the seashore, in shallow water of tidal rivers, also in ditches and ponds near the sea, avoiding shady positions[1, 17].</t>
  </si>
  <si>
    <t>Succeeds in any wet to moisture retentive ground, pond margins and shallow water in full sun or shade[200].</t>
  </si>
  <si>
    <t>The leaves are used in weaving and basketry[74, 257]. The leaves have been used to secure the edges of woven mats, as the warp for sandals, as the warps and twining wefts for clothing, to secure the edges of skirts etc[257]. They have been used to make twined mats for the insides of houses[257].</t>
  </si>
  <si>
    <t>The root is astringent and diuretic[240]. It is used in the treatment of amenorrhoea, dysmenorrhoea, abdominal pain or tumours for post-partum females, abdominal distension and indigestion[176].</t>
  </si>
  <si>
    <t>Sapindaceae</t>
  </si>
  <si>
    <t>Sapindus drummondii</t>
  </si>
  <si>
    <t>Western Soapberry</t>
  </si>
  <si>
    <t>S. saponaria drummondii. (Hook.&amp;Arn.)L.Benson.</t>
  </si>
  <si>
    <t>South-western N. America - Kansas to Northern Mexico.</t>
  </si>
  <si>
    <t>Limestone bluffs, slopes and by streams[43], in moist clay or dry limestone[82]. Mexican valleys from the upper desert to the woodland zones[181].</t>
  </si>
  <si>
    <t>Succeeds in any well-drained soil in full sun[220]. This species tolerates a wide range of soils, including those that are dry, stony and nutrient deficient[200].
One report says that this species will probably not survive long outdoors in Britain, even though it is the hardiest member of the genus[1]. Another says that it is quite hardy in Britain[11] whilst a third says that it can tolerate temperatures down to about -7�c[200]. A specimen planted at Kew in 1987 was 2� metres tall and looking very healthy in August 1999[K].
Trees are relatively slow-growing in the wild[229].</t>
  </si>
  <si>
    <t>A soap is obtained from the fruit by rubbing the fruit in water[1, 11, 95, 103]. Used in Mexico for washing clothes[227]. The fruit can be dried and stored for later use[169].
Buttons and necklaces are made from the seed[149].
Wood - heavy, strong and close-grained[82, 149]. It weighs 51lb per cubic foot[227]. It splits easily into thin strips and is often used in basket making, it is also used as a fuel[61, 82, 227, 229].</t>
  </si>
  <si>
    <t>Fruit[105]. No more details from this report but another report says that it is poisonous[149]. The berry-like fruits have a leathery coat that contains poisonous saponins[229]. The fruit is about 15mm in diameter[200] and often hangs on the tree until the following spring[82].</t>
  </si>
  <si>
    <t>The fruit is antirheumatic and febrifuge[149]. It is used in the treatment of kidney diseases[149, 227].
A poultice of the sap has been used to treat wounds[257].</t>
  </si>
  <si>
    <t>The seed is poisonous[1]. The fruit is poisonous[149].</t>
  </si>
  <si>
    <t>Allium drummondii</t>
  </si>
  <si>
    <t>Prairie Onion</t>
  </si>
  <si>
    <t>A. nuttallii</t>
  </si>
  <si>
    <t>N. America - Texas to New Mexico, north to Nebraska.</t>
  </si>
  <si>
    <t>Sandy or gravelly, often limestone soils on dry prairies and hills[43, 274].</t>
  </si>
  <si>
    <t>Prefers a sunny position in a light well-drained soil[1]. Succeeds in the rock garden, though in cold wet areas it is best grown in a bulb frame or cold greenhouse[203].
The bulbs should be planted fairly deeply[1]. Most members of this genus are intolerant of competition from other growing plants[203].
The plants are much liked by grazing animals and have become rare or absent on pasture land[203].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</si>
  <si>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cooked[161, 177, 257]. Used mainly as a condiment[177], the bulb is also eaten as a vegetable[183]. The bulb is rather small, up to 25mm tall and 15mm in diameter[235].
Leaves - raw or cooked.
Flowers - raw. Used as a garnish on salads.</t>
  </si>
  <si>
    <t>Mexico(Kickapoo)</t>
  </si>
  <si>
    <t>Dodonaea viscosa</t>
  </si>
  <si>
    <t>Native Hops</t>
  </si>
  <si>
    <t>D. attenuata. A.Cunn.</t>
  </si>
  <si>
    <t>Australia, New Zealand and N. America.</t>
  </si>
  <si>
    <t>Rocky, stony or sandy soils in the montane zone of Victoria[154].</t>
  </si>
  <si>
    <t>Requires a light well-drained soil in a sunny position[200]. Succeeds in almost any fertile soil and in a hot dry position. Resists drought, salt winds and (atmospheric?) pollution[200].
Plants are very wind hardy but are not resistant to frost[166]. They tolerate temperatures down to about -7�c in Australian gardens[157], but are damaged at about 3�c in British gardens[200]. One report says that they succeed outdoors in the mildest gardens in Britain[182]. Plants are growing very well in pots in a polyhouse on our trial grounds in south Cornwall, but they have not survived in the open ground[K]. Our seed source was from Australia, other provenances might be more hardy[K].
Plants are difficult to transplant when they are more than 60 centimetres tall[200].
Polymorphic, there are a number of sub-species[154, 157]. 
Dioecious. Male and female plants must be grown if seed is required.</t>
  </si>
  <si>
    <t>The leaves contain up to 18% tannin[238].
Plants are very tolerant of pruning and make a good hedging plant for windy sites[188, 240].
Wood - heavy, tough, resistant. Used for wedges, hammers, turnery, inlay, cabinets etc[154].</t>
  </si>
  <si>
    <t>Seed[177, 183]. No further details are given.
The bitter fruits are a substitute for hops and yeast in making beer[177, 181, 183].
The chewed leaves are said to be stimulating[177, 183] but they contain saponins[181] and are also said to be slightly cyanogenic[152] so their use is not very advisable.</t>
  </si>
  <si>
    <t>The leaves are anodyne, astringent, diaphoretic, febrifuge (the var. angustissima is normally used[152]), odontalgic and vulnerary[152, 238]. They are applied internally in the treatment of fevers[238]. Externally, they are used to treat toothache, sore throats, wounds, skin rashes and stings[238, 257].
The leaves are apparently effective in the treatment of toothache if they are chewed without swallowing the juice[238].
The bark is employed in astringent baths and poultices[240].</t>
  </si>
  <si>
    <t>India; Iraq; Java; Mexico; Newguinea; Newguinea(Dani); Peru; Samoa; Sudan</t>
  </si>
  <si>
    <t>The leaves are slightly cyanogenic[152]. They are also said to contain saponins[181]. Although quite toxic, saponins are poorly absorbed by the body and most pass straight through without any problems. Saponins can be found in a number of common foods such as some types of beans. Saponins are much more toxic to some creatures, such as fish, and hunting tribes have traditionally put large quantities of them in streams, lakes etc in order to stupefy or kill the fish[K].</t>
  </si>
  <si>
    <t>Amelanchier bartramiana</t>
  </si>
  <si>
    <t>A. oligocarpa.  Pyrus bartramiana.</t>
  </si>
  <si>
    <t>N. America - Labrador to Minnesota and south to Pennsylvania.</t>
  </si>
  <si>
    <t>Peaty or boggy thickets, sphagnum bogs, bushy and mountain slopes to the sub-alpine zone[43].</t>
  </si>
  <si>
    <t>Prefers a rich loamy soil in a sunny position or semi-shade[1, 200] but thrives in any soil, including chalk, so long as it is not too dry or water-logged[11, 200]. Grows well in heavy clay soils.
Plants are hardy to about -30�c[184].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hybridises with A. sanguinea, A. humilis, A. stolonifera, A. fernaldii and A. canadensis. Grafting onto seedlings of A. lamarckii or Sorbus aucuparia is sometimes practised in order to avoid the potential problem of hybridizing[1].</t>
  </si>
  <si>
    <t>Edible fruit - raw or cooked[101, 105, 161]. The fruit contains a few small seeds at the centre, it is sweet but rather dry according to one report[177] whilst others have found it to be sweet and juicy[183, K]. The fruit can be added to pancakes or dried for later use[183]. Fruits are oval or pear shaped unlike other members of this genus that have round fruits[183]. They are 15mm long[200]. The fruit is rich in iron and copper[226].</t>
  </si>
  <si>
    <t>Solidago japonica</t>
  </si>
  <si>
    <t>S. virgaurea asiatica. Nakai.</t>
  </si>
  <si>
    <t>Lowland and low mountains, C. and S. Japan[58].</t>
  </si>
  <si>
    <t>We have very little information on this species and do not know if it will succeed in Britain, though judging by its native range it should succeed outdoors in many parts of the country. The following notes are based on the general needs of the genus.
Succeeds in any moderately fertile moisture retentive soil in sun or semi-shade[200]. Grows well in heavy clay soils.
A rather greedy plant, it is apt to impoverish the soil[1].
The plant attracts various beneficial insects such as ladybirds, lacewings and hoverflies to the garden, these insects will help to control insect pests in the garden[201, 238].</t>
  </si>
  <si>
    <t>Mustard, orange and brown dyes can be obtained from the whole plant[168].</t>
  </si>
  <si>
    <t>The boiled leaves are used in sauces[177].</t>
  </si>
  <si>
    <t>Antiseptic. An infusion of the dried powdered herb can be used[168].</t>
  </si>
  <si>
    <t>Scrophulariaceae</t>
  </si>
  <si>
    <t>Mimulus moschatus</t>
  </si>
  <si>
    <t>Musk Monkey Flower</t>
  </si>
  <si>
    <t>Western N. America - British Columbia to Montana and California. Naturalized in Britain[17].</t>
  </si>
  <si>
    <t>Naturalized in wet places in England and Eastern Ireland[17].</t>
  </si>
  <si>
    <t>Prefers rather moist places such as damp borders, margins of streams and boggy spots[1, 111]. Grows well in heavy clay soils. Thrives in full sun so long as the soil does not dry out[200], otherwise it is best grown in partial shade[187]. Grows well in shallow water, but it can be invasive[200].
Hardy to at least -15�c[200].
There are some named varieties, selected for their ornamental value[200]. All parts of the plant have a musky scent, though the form naturalized in Britain, and most cultivars, appear to be scentless[17, 200].</t>
  </si>
  <si>
    <t>Young plant - boiled and used for food[257].</t>
  </si>
  <si>
    <t>Caryophyllaceae</t>
  </si>
  <si>
    <t>Stellaria alsine</t>
  </si>
  <si>
    <t>Bog Stitchwort</t>
  </si>
  <si>
    <t>S. uliginosa.</t>
  </si>
  <si>
    <t>Most of Europe, including Britain, to temperate Asia and N. America.</t>
  </si>
  <si>
    <t>Streamsides, flushes, wet tracks and woodland ridges[17].</t>
  </si>
  <si>
    <t>Prefers a moist soil.</t>
  </si>
  <si>
    <t>Young leaves and shoots - raw or cooked[105, 177].</t>
  </si>
  <si>
    <t>The whole plant is carminative, depurative and galactogogue[147, 218, 240]. It promotes hydrosis[147]. A decoction is used as an antidote against snakebite, in the treatment of colds, traumatic injuries and pimples[147, 218, 240]. The fresh herb can be crushed for external application[147].</t>
  </si>
  <si>
    <t>Although no mention has been seen for this species, the leaves of some members of this genus contain saponins.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</si>
  <si>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Rosa gallica</t>
  </si>
  <si>
    <t>French Rose</t>
  </si>
  <si>
    <t>S. and C. Europe.</t>
  </si>
  <si>
    <t>Hedges and woods, usually on calcareous soils[100].</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</si>
  <si>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A very ornamental plant[1], the flowers have a spicy fragrance[245]. It is cultivated for its essential oil in Eastern Europe[100]. There are some named varieties[200]. 'Officinalis' is the Apothecary's rose, it has been cultivated for its medicinal virtues[200].
Plants produce suckers[200].
Hybridizes freely with other members of this genus[80].
Plants in this genus are notably susceptible to honey fungus[200].</t>
  </si>
  <si>
    <t>An essential oil obtained from the flowers is used in perfumery[100], as an additive to bath water and in skin care preparations[238]. Rose water, made by a cold infusion of the petals, is also added to bath water and skin care preparations[238].
The dried petals and buds are used in pot-pourri[238].</t>
  </si>
  <si>
    <t>Petals - raw or cooked. They can be added as a decorative garnish to salads[238], and can also be crystallised or preserved in syrup. They are also dried and used as a flavouring in tea, beverages, cakes etc[177, 183]. The dried petals and flower buds are an important ingredient in the Northern African spice mixture 'ras-el-hanout'[238].
Rose water, made by cold-infusing the petals, is used as a flavouring in various confections, especially 'Turkish Delight'[238].
The seed is a good source of vitamin E, it can be ground and mixed with flour or added to other foods as a supplement[102, 183]. Be sure to remove the seed hairs[102].</t>
  </si>
  <si>
    <t>The petals are antibacterial, astringent and tonic[4, 61]. They are taken internally in the treatment of colds, bronchial infections, gastritis, diarrhoea, depression and lethargy[238]. Externally, they are used to treat eye infections, sore throats, minor injuries and skin problems[238].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essential oil from the flowers is used in aromatherapy to counter depression, anxiety and negative feelings[238].</t>
  </si>
  <si>
    <t>Europe; France; Turkey</t>
  </si>
  <si>
    <t>Clinopodium vulgare</t>
  </si>
  <si>
    <t>Wild Basil</t>
  </si>
  <si>
    <t>Calamintha clinopodium.  Calamintha vulgaris.</t>
  </si>
  <si>
    <t>Most of Europe, including Britain, south and west to N. Africa, Siberia, central and western Asia.</t>
  </si>
  <si>
    <t>Heaths and dry grassy places, usually on calcareous soils[5, 17].</t>
  </si>
  <si>
    <t>Succeeds in almost any well-drained soil[1].</t>
  </si>
  <si>
    <t>A yellow and a brown dye are obtained from the leaves[46, 61].</t>
  </si>
  <si>
    <t>Edible leaves - used fresh or dried as a flavouring in cooked foods[5, 8, 12, 183] or fresh as a flavouring in salads[177].
A sweet and aromatic herb tea is made from the fresh leaves[183].</t>
  </si>
  <si>
    <t>The plant is aromatic, astringent, cardiotonic, carminative, diaphoretic and expectorant[4, 145]. An infusion of the plant helps to overcome weak digestion[244].</t>
  </si>
  <si>
    <t>Hamamelidaceae</t>
  </si>
  <si>
    <t>Liquidambar orientalis</t>
  </si>
  <si>
    <t>Oriental Sweet Gum</t>
  </si>
  <si>
    <t>L. imberbe.</t>
  </si>
  <si>
    <t>W. Asia.</t>
  </si>
  <si>
    <t>Flood plains, marshy places and valley sides near streams to elevations of 1800 metres in Turkey[93].</t>
  </si>
  <si>
    <t>Prefers a moist but not swampy loam in a sheltered position[1, 200]. Prefers a neutral to acid soil[130]. Grows poorly on shallow soils overlying chalk[188]. Plants can be grown in full sun so long as the soil is not dry hungry and shallow[130].
Young plants are susceptible to damage from late frosts[11, 130, 200]. Mature plants are fully hardy but prefer a hotter climate if they are to do well[11]. Plants rarely, if ever, flower in Britain[11]. They rarely flower in climatic zones colder than zone 7[200].
An aromatic gum exudes from the trunk. The fragrance is also present to some extent in the leaves, especially if they are bruised[245].
This species resents root disturbance, young plants should be pot-grown and be placed in their permanent positions as soon as possible[200].
A slow growing plant[1].</t>
  </si>
  <si>
    <t>The aromatic resin 'Storax' is obtained from the trunk of this tree[57, 64]. It forms in cavities of the bark and also exudes naturally. It is harvested in autumn. Production can be stimulated by beating the trunk in the spring[171, 238]. The resin has a wide range of uses including medicinal, incense, perfumery, soaps etc. It is also used as a parasiticide[46, 61]. Liquid storax gives greater permanence to the odours of flowers extracted by maceration[245]. It is also used in the imitation of other scents as an alternative to vanilla, ambergris and benzoin, or to complement them[245].
The aromatic bark is burnt as an incense[245].</t>
  </si>
  <si>
    <t>A chewing gum and a stabilizer for cakes etc are obtained from the resin[177]. This resin is also used to flavour baked foods etc[183].</t>
  </si>
  <si>
    <t>A resin obtained from the wood and inner bark acts both as an irritant and an expectorant within the respiratory tract. It is one of the ingredients of 'Friar's Balsam', an expectorant mixture that is inhaled to stimulate a productive cough[254]. Externally it is applied to the skin to treat a range of diseases[254]. The resin is also mixed with Hamamelis virginiana and Rose water to make an astringent face lotion[254].
The resin is antibacterial, anti-inflammatory, antiseptic, expectorant, pectoral, salve and stimulant[46, 57, 61, 176, 218, 238]. It is taken internally in the treatment of strokes, infantile convulsions, coma, heart disease and pruritis[238]. It is also used in the treatment of cancer[218]. Externally it is mixed with oil and used to treat scabies, wounds, ulcers etc[238, 254]. The bark is harvested in the autumn and the resin extracted from the bark[254].
The leaves, fruits and roots are used in similar ways to the resin[238] and are also considered to be antidote, parasiticide and vulnerary[218].</t>
  </si>
  <si>
    <t>Blendok getah; China; Egypt; Italy; Minjak rasamala; Nd; Turkey</t>
  </si>
  <si>
    <t>Pectis papposa</t>
  </si>
  <si>
    <t>Chinchweed</t>
  </si>
  <si>
    <t>South-western N. America.</t>
  </si>
  <si>
    <t>Sandy and clay flats from sea level to 1500 metres in deserts and creosote bush scrub in California[71].</t>
  </si>
  <si>
    <t>We have very little information on this species. It is not frost-hardy but can be grown outdoors in Britain as a half-hardy annual and probably requires a dry to moist light or medium well-drained soil in a sunny position.</t>
  </si>
  <si>
    <t>The flowers are used as a condiment[161, 177, 183].
The seed can be parched, ground into a powder then used as a thickener and flavouring in soups or can be mixed with water to make a mush or porridge[257].
Leaves - raw or cooked[257]. The native American Indians would dip the leaves in salty water then eat them as a condiment with mush or cornmeal[257].</t>
  </si>
  <si>
    <t>The plant is carminative and laxative[257].
An infusion of the blossoms has been used as eye drops in the treatment of snow blindness[257].</t>
  </si>
  <si>
    <t>Galium odoratum</t>
  </si>
  <si>
    <t>Sweet Woodruff</t>
  </si>
  <si>
    <t>Asperula odorata.</t>
  </si>
  <si>
    <t>Northern and central Europe, including Britain, south and east to N. Africa and Siberia.</t>
  </si>
  <si>
    <t>Woodland and shady areas[4, 14] on damp calcareous and base rich soils[17]. Often found in beech woods[268].</t>
  </si>
  <si>
    <t>Prefers a loose moist leafy soil in some shade[200]. Tolerates dry soils but the leaves quickly become scorched when growing in full sun[200]. This species does not thrive in a hot climate[200]. Prefers a moist calcareous soil[9, 13, 14]. Dislikes very acid soils[187]. Tolerates a pH in the range 4.3 to 8.3. This species is very tolerant of atmospheric pollution and grows well in towns[208].
A very cold-hardy plant, tolerating temperatures down to about -25�c[187].
Sweet woodruff is occasionally cultivated in the herb garden for its medicinal and other uses. The dried foliage has the sweet scent of newly mown hay[245].
A very ornamental plant[1] but it spreads rapidly[28] and can be invasive[200]. However, this is rarely to the detriment of other plants since these are normally able to grow through it[200]. It does no harm to any plants more than 60cm tall[208].</t>
  </si>
  <si>
    <t>A red dye is obtained from the root[168].
Soft-tan and grey-green dyes are obtained from the stems and leaves[168].
A good ground-cover plant for growing on woodland edges or in the cool shade of shrubs[24, 200]. It spreads rapidly at the roots[28, 197, 208]. It is an ideal carpeting plant for bulbs to grow through[K].
Although the fresh plant has very little aroma, as it dries it becomes very aromatic with the scent of newly-mown grass and then retains this aroma for years[2, 200]. It is used in the linen cupboard to protect from moths etc.[4, 14] It was also formerly used as a strewing herb and is an ingredient of pot-pourri[238]. It was also hung up in bunches in the home in order to keep the rooms cool and fragrant during the summertime[245].</t>
  </si>
  <si>
    <t>Leaves - raw or cooked[62]. The leaves are coumarin-scented (like freshly mown hay), they are used as a flavouring in cooling drinks[2, 9, 27] and are also added to fruit salads etc[183, 200]. The leaves are soaked in white wine to make 'Maitrank', an aromatic tonic drink that is made in Alsace[238].
A fragrant and delicious tea is made from the green-dried leaves and flowers[2, 183, 268]. Slightly wilted leaves are used, the tea has a fresh, grassy flavour[200].
The sweet-scented flowers are eaten or used as a garnish[183].</t>
  </si>
  <si>
    <t>Sweet woodruff was widely used in herbal medicine during the Middle Ages, gaining a reputation as an external application to wounds and cuts and also taken internally in the treatment of digestive and liver problems[4]. In current day herbalism it is valued mainly for its tonic, diuretic and anti-inflammatory affect[254].
The leaves are antispasmodic, cardiac, diaphoretic, diuretic, sedative[9, 13, 21, 200]. An infusion is used in the treatment of insomnia and nervous tension, varicose veins, biliary obstruction, hepatitis and jaundice[9, 238]. The plant is harvested just before or as it comes into flower and can be dried for later use[9]. One report says that it should be used with caution[21] whilst another says that it is entirely safe[9]. Excessive doses can produce dizziness and symptoms of poisoning[268].
The dried plant contains coumarins and these act to prevent the clotting of blood - though in excessive doses it can cause internal bleeding[254]. The plant is grown commercially as a source of coumarin, used to make an anticoagulant drug[268]. Do not use this remedy if you are taking conventional medicine for circulatory problems or if you are pregnant[254].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
A homeopathic remedy made from the plant is used in the treatment of inflammation of the uterus[238].</t>
  </si>
  <si>
    <t>Europe; Spain; Turkey; United States</t>
  </si>
  <si>
    <t>Quercus dentata</t>
  </si>
  <si>
    <t>Japanese Emperor Oak</t>
  </si>
  <si>
    <t>Q. daimio.</t>
  </si>
  <si>
    <t>Sunny slopes and thickets in lowland and mountains all over Japan[58]. Mixed mesophytic forests below 100 - 2700 metres[266].</t>
  </si>
  <si>
    <t>Prefers a good deep fertile loam which can be on the stiff side[1, 11]. Prefers an acid soil[188]. Young plants tolerate reasonable levels of side shade[200]. Tolerates moderate exposure, surviving well but being somewhat stunted[200].
Trees are fast growing[200], but they prefer warmer summers than are usually experienced in Britain and often grow poorly in this country[11], failing to properly ripen their wood which results in frost damage overwinter[200].
Intolerant of root disturbance, trees should be planted in their permanent positions whilst young[11].
The seed ripens in its first year[200].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</si>
  <si>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Tannin is obtained from the bark[46].</t>
  </si>
  <si>
    <t>Lens culinaris</t>
  </si>
  <si>
    <t>Lentil</t>
  </si>
  <si>
    <t>L. esculenta. Moench.</t>
  </si>
  <si>
    <t>Original habitat is obscure, possibly the Mediterranean.</t>
  </si>
  <si>
    <t>An easily grown plant[K], it prefers a sandy soil in a warm sunny sheltered position[27, 37, 200]. Another report says that it does best on clay[37]. It produces most seed when grown on poorer soils[37].
Lentils are widely cultivated in warm temperate and tropical zones for their edible and very nutritious seed, there are many named varieties[183]. The plants are much hardier than is commonly supposed and many of these varieties can succeed in Britain, particularly in warm summers. There is at least one, called 'WH2040', that can withstand temperatures as low as -23�c in the seedling stage[200]. 'Chilean' is a low-growing plant that can be grown in the winter in areas where winter vegetables can be grown[183]. 'HarLen' tolerates temperatures down to -10�c and performs very well in gardens[183].
The plants take the same time as peas to mature, so lentils are a potential commercial crop for Britain[141]. Yields of up to 2 tonnes per hectare are possible[200]. The main problem with growing them as a commercial crop is that they are produced by using cheap labour in many countries which makes it very difficult for British farmers to compete on prices. However, this does not preclude their being grown in the garden and allotment.
Lentils are also beneficial to grow as part of a rotation on the farm or garden. They have a symbiotic relationship with certain soil bacteria, these bacteria form nodules on the roots and fix atmospheric nitrogen. Some of this nitrogen is utilized by the growing plant but some can also be used by other plants growing nearby and, if the roots are left in the ground when the seeds are harvested, this will provide a source of nitrogen for the next crop[200].</t>
  </si>
  <si>
    <t>Cleistogamous</t>
  </si>
  <si>
    <t>The seeds are mucilaginous and laxative[240]. They are considered to be useful in the treatment of constipation and other intestinal affections[240]. Made into a paste, they are a useful cleansing application in foul and indolent ulcers[240].</t>
  </si>
  <si>
    <t>Europe; India</t>
  </si>
  <si>
    <t>Rubus microphyllus</t>
  </si>
  <si>
    <t>R. incisus. Thunb.</t>
  </si>
  <si>
    <t>Low mountains, C. and S. Japan[58].</t>
  </si>
  <si>
    <t>Easily grown in a good well-drained loamy soil in sun or semi-shade[1, 11, 200].
This species is not very hardy in Britain. It only tolerates light frosts but it should be possible to grow it outdoors in the mildest areas of the country[200].
Plants in this genus are notably susceptible to honey fungus[200].</t>
  </si>
  <si>
    <t>Fruit - raw or cooked[2]. Rather sour, but quite edible[177].</t>
  </si>
  <si>
    <t>Arum maculatum</t>
  </si>
  <si>
    <t>Cuckoo Pint</t>
  </si>
  <si>
    <t>Most of Europe, south and east of Sweden, including Britain, south to N. Africa.</t>
  </si>
  <si>
    <t>Hedgerows, woodlands, copses etc, especially on base-rich substrata[9, 17].</t>
  </si>
  <si>
    <t>Prefers a humus rich soil and abundant water in the growing season[1, 13]. Prefers a shady damp calcareous soil[13, 31]. Succeeds in sun or shade[90]. Plants are very shade tolerant[17] and grow well in woodland conditions[1].
The inflorescence has the remarkable ability to heat itself above the ambient air temperature to such a degree that it is quite noticeable to the touch[4]. Temperature rises of 11�c have been recorded[245]. At the same time, the flowers emit a foul and urinous smell in order to attract midges for pollination[245]. The smell disappears once the flower has been pollinated[245].
Members of this genus are rarely if ever troubled by browsing deer[233].</t>
  </si>
  <si>
    <t>Starch from the root has been used as a laundry starch for stiffening clothes[4, 66, 100]. Its use is said to be very harsh on the skin, producing sores and blisters on the hands of the laundresses who have to use it[66, 100], though another report says that the powdered root makes a good and innocent cosmetic that can be used to remove freckles[4].</t>
  </si>
  <si>
    <t>Tuber - cooked and used as a vegetable[2, 177]. A mild flavour, the root contains about 25% starch[74]. A farina can be extracted from the root[2]. Roots can be harvested at any time of the year, though they are best when the plant is dormant[K]. At one time, the tubers of this plant were commonly harvested and used for food, but they are very rarely used nowadays[268, K]. The root must be thoroughly dried or cooked before being eaten, see the notes above on toxicity.
Leaves - must be well cooked[177]. Available from late winter. Caution is advised, see the notes above on toxicity.</t>
  </si>
  <si>
    <t>Cuckoo pint has been little used in herbal medicine and is generally not recommended for internal use[268]. The shape of the flowering spadix has a distinct sexual symbolism and the plant did have a reputation as an aphrodisiac, though there is no evidence to support this[268].
The root is diaphoretic, diuretic, expectorant, strongly purgative and vermifuge[4, 9, 19, 21]. It should be harvested in the autumn or before the leaves are produced in the spring[4]. It can be stored fresh in a cellar in sand for up to a year or can be dried for later use[4]. The plant should be used with caution[9], see notes above on toxicity.
The bruised fresh plant has been applied externally in the treatment of rheumatic pain[268].
A liquid from the boiled bark (of the stem?[K]) has been used in the treatment of diarrhoea[213].
A homeopathic remedy is prepared from the root and leaves[4]. It has been used in the treatment of sore throats[4, 268].</t>
  </si>
  <si>
    <t>Egypt; Europe; Turkey; United States</t>
  </si>
  <si>
    <t>The plant contains calcium oxylate crystals. These cause an extremely unpleasant sensation similar to needles being stuck into the mouth and tongue if they are eaten, but they are easily neutralized by thoroughly drying or cooking the plant or by steeping it in water[65].</t>
  </si>
  <si>
    <t>Amaranthus retroflexus</t>
  </si>
  <si>
    <t>Pigweed</t>
  </si>
  <si>
    <t>Tropical America. A casual in Britain[17].</t>
  </si>
  <si>
    <t>A casual of cultivated land and waste places in Britain[17].</t>
  </si>
  <si>
    <t>Prefers a well-drained fertile soil in a sunny position[200]. Requires a hot sheltered position if it is to do well[K].
Plants should not be given inorganic fertilizers, see notes above on toxicity.
A good companion for potatoes, onions, corn, tomatoes, peppers and aubergines[20, 201].
A deep rooted plant, bringing up minerals from lower levels of the soil[201].
Formerly cultivated as a food crop by the N. American Indians[85].
Most if not all members of this genus photosynthesize by a more efficient method than most plants. Called the 'C4 carbon-fixation pathway', this process is particularly efficient at high temperatures, in bright sunlight and under dry conditions[196].</t>
  </si>
  <si>
    <t>A tea made from the leaves is astringent[222]. It is used in the treatment of profuse menstruation, intestinal bleeding, diarrhoea etc[222, 238, 257]. An infusion has been used to treat hoarseness[257].</t>
  </si>
  <si>
    <t>Calendula arvensis</t>
  </si>
  <si>
    <t>Field Marigold</t>
  </si>
  <si>
    <t>Europe. A garden escape in Britain[17].</t>
  </si>
  <si>
    <t>Fields, vineyards and waste ground[89].</t>
  </si>
  <si>
    <t>6 - 11</t>
  </si>
  <si>
    <t>An easily grown and very ornamental plant, it succeeds in any well-drained soil[200], though it prefers a good loam and does best in a sunny or at least partially sunny position[4, 15, 200]. The plant flowers best when it is grown in a poor soil.
Plants usually self-sow quite freely in the garden.</t>
  </si>
  <si>
    <t>Young shoots and leaves - raw or cooked[105, 177, 183, 217]. The leaves are very rich in vitamins and minerals, they are similar to Taraxacum officinale (Dandelion) in nutritional value[179].
Flower heads - pickled[177, 183].</t>
  </si>
  <si>
    <t>The leaves are diaphoretic[61, 240].
The flowers are said to be antispasmodic, emmenagogue and stimulant[240].
The plant seems to have similar therapeutic properties to pot marigold, C. officinalis[254]. These properties are:-
Pot marigold is one of the best known and versatile herbs in Western herbal medicine and is also a popular domestic remedy[4, 254]. It is, above all, a remedy for skin problems and is applied externally to bites and stings, sprains, wounds, sore eyes, varicose veins etc[4, 254]. It is also a cleansing and detoxifying herb and is taken internally in treating fevers and chronic infections[4, 254]. Only the common deep-orange flowered variety is considered to be of medicinal value[4].
The whole plant, but especially the flowers and the leaves, is antiphlogistic, antiseptic, antispasmodic, aperient, astringent, cholagogue, diaphoretic, emmenagogue, skin, stimulant and vulnerary[4, 7, 9, 21, 46, 165, 201]. The leaves can be used fresh or dried, they are best harvested in the morning of a fine sunny day just after the dew has dried from them[4]. The flowers are also used fresh or dried, for drying they are harvested when fully open and need to be dried quickly in the shade[4].
A tea of the petals tones up the circulation and, taken regularly, can ease varicose veins[201].
An application of the crushed stems to corns and warts will soon render them easily removable[7].
The leaves, blossoms and buds are used to make a homeopathic remedy[232]. It is used internally in order to speed the healing of wounds[232].</t>
  </si>
  <si>
    <t>Belgium; Chile; Spain; Turkey</t>
  </si>
  <si>
    <t>Pueraria phaseoloides</t>
  </si>
  <si>
    <t>Tropical Kudzu</t>
  </si>
  <si>
    <t>E. Asia - Himalayas to China.</t>
  </si>
  <si>
    <t>We have very little information on this species and do not know if it will be hardy in Britain, though judging by its native range it is unlikely to be winter hardy in any but the very mildest parts of the country. It is probably possible to grow it as an annual crop, harvesting the root in the autumn.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</si>
  <si>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The tuberous root can be eaten[105, 177, 183].</t>
  </si>
  <si>
    <t>A poultice of the plant is applied to ulcers and boils, especially in children[240]. A decoction is also used internally[240].</t>
  </si>
  <si>
    <t>Malaya</t>
  </si>
  <si>
    <t>Anacardiaceae</t>
  </si>
  <si>
    <t>Rhus integrifolia</t>
  </si>
  <si>
    <t>Lemonade Berry</t>
  </si>
  <si>
    <t>Ocean bluffs, canyons and dry places below 800 metres[71], in sandy sterile soil[82]. Often forming close, impenetrable thickets[82].</t>
  </si>
  <si>
    <t>Succeeds in a well-drained fertile soil in full sun[11, 200]. Succeeds in a hot dry position.
This species is not very hardy in Britain, it may not succeed outdoors even in the mildest areas of the country[200]. One report says they can tolerate temperatures down to about -5�c[260]. Older plants become somewhat hardier and so it is worthwhile growing them on for a few years in pots with some winter protection (such as a cold greenhouse)[K]. Some 4 year old plants were cut back to the base by temperatures below -5�c on our Cornish trial grounds, but they resprouted from the base in early summer[K]. The young growth in spring can be damaged by late frosts.
Plants usually form thickets in the wild[229].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</si>
  <si>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They can be collected as they fall in the autumn and used as a brown dye or as a mordant[169].
An oil is extracted from the seeds[4]. It attains a tallow-like consistency on standing and is used to make candles. These burn brilliantly, though they emit a pungent smoke[4].
Wood - hard, heavy[82]. It is valued and largely used as a fuel[82].</t>
  </si>
  <si>
    <t>Fruit - raw or cooked[2, 62, 82, 161]. The fruit is covered with a pleasant acid-tasting exudation that can be sucked[84, 92]. The fruit is small, up to 10mm in diameter[229], with very little flesh, but it is produced in fairly large panicles and so is easily harvested. When soaked for 10 - 30 minutes in hot or cold water it makes a very refreshing lemonade-like drink (without any fizz of course)[84, 94, 95]. The mixture should not be boiled since this will release tannic acids and make the drink astringent[183].
The leaves have been chewed to assuage thirst[257].
The roasted fruit is a coffee substitute.</t>
  </si>
  <si>
    <t>United States(Ca)</t>
  </si>
  <si>
    <t>There are some suggestions that the sap of this species can cause a skin rash in susceptible people, but this has not been substantiated. See also notes in 'Cultivation Details'.</t>
  </si>
  <si>
    <t>Coptis trifolia</t>
  </si>
  <si>
    <t>Goldthread</t>
  </si>
  <si>
    <t>C. groenlandica. (Oeder.)Fern.</t>
  </si>
  <si>
    <t>N. America, E. Asia - Japan.</t>
  </si>
  <si>
    <t>Coniferous woods and sphagnum moors[58]. Dark swamps and dense forests in N. America[213].</t>
  </si>
  <si>
    <t>Requires a light moist humus-rich slightly acidic soil with a northerly aspect or light shade[1, 200].
A very ornamental plant[1].
The sub-species C. trifolia groenlandica (Syn C. groenlandica) is the form used medicinally in N. America[222].</t>
  </si>
  <si>
    <t>A yellow dye is obtained from the leaves and stems[207].
Can be grown as a ground cover plant in the peat garden[200].</t>
  </si>
  <si>
    <t>The whole plant is said to be eaten[105, 177], or it can be mixed with sassafras-root bark and Irish moss and brewed into a kind of herbal root beer[183]. This plant contributes a bitter flavour and a yellow colour to the beverage[183]. Some caution is advised, see the notes above on toxicity.</t>
  </si>
  <si>
    <t>Goldenthread is a very bitter tasting herb that was formerly highly valued and widely used in North America by the native Indians and white settlers alike, though it is little used in modern herbalism[254]. It was employed mainly to treat any soreness in the mouth[254].
The dried roots, stems and leaves are antiphlogistic, highly astringent, sedative, stomachic, tonic[4, 21, 46, 61, 207, 222]. The plant is valued as a local application in the treatment of thrush in children[4]. It is also used in the treatment of ulcerated mouths and as a gargle for sore throats or mouths[21, 46, 61, 207, 213]. It is said to be useful in the treatment of dyspepsia and helpful in combating the drink habit[4].
The plant contains the alkaloid 'berberine', which is a mild sedative[213], anti-inflammatory and antibacterial[222]. The root is collected in the autumn and dried for later use[213].</t>
  </si>
  <si>
    <t>Although no specific mention of toxicity has been found for this species, it belongs to a family that contains many species that are mildly toxic and so it is wise to treat this plant with some caution.</t>
  </si>
  <si>
    <t>Boraginaceae</t>
  </si>
  <si>
    <t>Symphytum officinale</t>
  </si>
  <si>
    <t>Comfrey</t>
  </si>
  <si>
    <t>Europe, including Britain, south and east from Scandanavia to Spain, Siberia and Turkey.</t>
  </si>
  <si>
    <t>Damp, often shady localities, in meadows, woods etc, especially near streams and rivers[9, 17, 244].</t>
  </si>
  <si>
    <t>Tolerates most soils and situations but prefers a moist soil and some shade[1, 4]. Grows well in heavy clay soils. Best grown in an open sunny site in a deep rich soil if it is being grown for compost material[200].
Plants can be invasive, often spreading freely by means of self-sown seed. The root system is very deep and difficult to eradicate, even small fragments of root left in the soil can produce new plants.</t>
  </si>
  <si>
    <t>The plant grows very quickly, producing a lot of bulk. It is tolerant of being cut several times a year and can be used to provide 'instant compost' for crops such as potatoes. Simply layer the wilted leaves at the bottom of the potato trench or apply them as a mulch in no-dig gardens. A liquid feed can be obtained by soaking the leaves in a small amount of water for a week, excellent for potassium demanding crops such as tomatoes. The leaves are also a very valuable addition to the compost heap[26, 200].
A gum obtained from the roots was at one time used in the treatment of wool before it was spun[100].</t>
  </si>
  <si>
    <t>Young leaves - cooked or raw[2, 4, 5, 9, 46, 61]. The leaf is hairy and the texture is mucilaginous. It may be full of minerals but it is not pleasant eating for most tastes. It can be chopped up finely and added to salads, in this way the hairiness is not so obvious[183, K].
Young shoots can be used as an asparagus substitute[46]. The blanched stalks are used[183].
Older leaves can be dried and used as a tea[26].
The peeled roots are cut up and added to soups[183].
A tea is made from the dried leaves and roots[183].
The roasted roots are used with dandelion and chicory roots for making coffee[183].</t>
  </si>
  <si>
    <t>Comfrey is a commonly used herbal medicine with a long and proven history in the treatment of various complaints. The root and the leaves are used, the root being more active, and they can be taken internally or used externally as a poultice[4, 222]. Comfrey is especially useful in the external treatment of cuts, bruises, sprains, sores, eczema, varicose veins, broken bones etc, internally it is used in the treatment of a wide range of pulmonary complaints, internal bleeding etc[4, 238, K]. The plant contains a substance called 'allantoin', a cell proliferant that speeds up the healing process[4, 21, 26, 165, 222, 238]. This substance is now synthesized in the pharmaceutical industry and used in healing creams[238].
The root and leaves are anodyne, astringent (mild), demulcent, emollient, expectorant, haemostatic, refrigerant, vulnerary[4, 21, 26, 165, 222]. Some caution is advised, however, especially in the internal use of the herb. External applications and internally taken teas or tinctures of the leaves are considered to be completely safe, but internal applications of tablets or capsules are felt to have too many drawbacks for safe usage[238]. See also the notes above on toxicity. The leaves are harvested in early summer before the plant flowers, the roots are harvested in the autumn. Both are dried for later use[238].
A homeopathic remedy is made from the fresh root, harvested before the plant flowers[232]. This has a very limited range of application, but is of great benefit in the treatment of broken bones and eye injuries[232].</t>
  </si>
  <si>
    <t>China; Dominican Republic; Europe; Haiti; Spain; Turkey; United States(Co)</t>
  </si>
  <si>
    <t>This plant contains small quantities of a toxic alkaloid which can have a cumulative effect upon the liver. Largest concentrations are found in the roots, leaves contain higher quantities of the alkaloid as they grow older and young leaves contain almost none. Most people would have to consume very large quantities of the plant in order to do any harm, though anyone with liver problems should obviously be more cautious. In general, the health-promoting properties of the plant probably far outweigh any possible disbenefits, especially if only the younger leaves are used.</t>
  </si>
  <si>
    <t>Polygonum perfoliatum</t>
  </si>
  <si>
    <t>Persicaria perfoliata.</t>
  </si>
  <si>
    <t>E. Asia - China, Japan, Korea, India.</t>
  </si>
  <si>
    <t>Wet thickets and by rivers in lowland all over Japan[58]. Moist, open, uncultivated land at elevations of 900 - 1400 metres in Nepal[272].</t>
  </si>
  <si>
    <t>We have very little information on this species and do not know if it is hardy in Britain, though judging by its native range it should succeed outdoors in most parts of the country. We are not sure if it is a perennial or annual. The following notes are based on the general needs of the genus.
Succeeds in an ordinary garden soil[1] but prefers a moisture retentive not too fertile soil in sun or part shade[200]. Repays generous treatment[1].
Plants seem to be immune to the predations of rabbits[233].</t>
  </si>
  <si>
    <t>The whole plant is depurative, diuretic and febrifuge. It is also used to stimulate blood circulation[147]. A decoction is used in the treatment of dysentery, enteritis, boils and abscesses, poisonous snake bites, haematuria, cloudy urine and traumatic injuries[147].
The juice of the leaves is used in the treatment of backaches[272].</t>
  </si>
  <si>
    <t>China; Vietnam</t>
  </si>
  <si>
    <t>Arctostaphylos columbiana</t>
  </si>
  <si>
    <t>Hairy Manzanita</t>
  </si>
  <si>
    <t>A. tomentosa. non Pursh.</t>
  </si>
  <si>
    <t>Western N. America</t>
  </si>
  <si>
    <t>Near the coast[60].</t>
  </si>
  <si>
    <t>Requires a deep moist well-drained light or medium lime-free loam in sun or semi-shade[11, 134, 200] but plants produce less fruit when they are grown in the shade[200].
Plants resent root disturbance and should be placed in their final positions as soon as possible[134].
This species is very closely related to A. tomentosa, but with a more northerly range[11].</t>
  </si>
  <si>
    <t>A yellowish-brown dye is obtained from the leaves, it does not require a mordant[168].
The wood burns with a bright light and so was used at dances and ceremonials by the native North American Indians[257].
The wood is hard and is used for making tools and awl handles[257].</t>
  </si>
  <si>
    <t>Fruit - raw or cooked[3, 177]. The fruit is best harvested when slightly under-ripe since the fully mature pulp is mealy[183]. The fruit is about 8mm in diameter[200].</t>
  </si>
  <si>
    <t>A decoction of the bark is used in the treatment of diarrhoea[257].</t>
  </si>
  <si>
    <t>Prunus spinosa</t>
  </si>
  <si>
    <t>Sloe</t>
  </si>
  <si>
    <t>Europe, including Britain, from Scandanavia south and east to the Mediterranean, Siberia and Iran.</t>
  </si>
  <si>
    <t>Hedgerows and woods, usually in sunny positions, on all soils except acid peats[9, 17].</t>
  </si>
  <si>
    <t>Requires a well-drained moisture retentive soil[11]. Succeeds in all soils except very acid peats[186]. Succeeds in light shade but fruits better in a sunny position[11, 200]. Thrives in a loamy soil, doing well on limestone[11]. Prefers some chalk in the soil but apt to become chlorotic if too much is present[1]. Thrives on chalk according to another report[182]. Plants are very resistant to maritime exposure[186].
An important food plant for the caterpillars of several species of butterfly[30], especially the larvae of the brown and black hairstreak butterflies[186]. A good bee plant.
Plants are shallow-rooted and of a suckering habit, they can form dense impenetrable thickets which are ideal for nesting birds, especially nightingales[186].
Flowers are often damaged by late frosts[186].
Plants regenerate quickly after cutting or after fast moving forest fires, producing suckers from below ground level[186].
This species is notably resistant to honey fungus[88, 200].</t>
  </si>
  <si>
    <t>The bark is a good source of tannin[7]. It is used to make an ink[66].
The juice of unripe fruits is used as a laundry mark[66], it is almost indelible[115].
The pulped ripe fruit is used cosmetically in making astringent face-masks[7].
A green dye can be obtained from the leaves[168].
A dark grey to green dye can be obtained from the fruit[168].
The bark, boiled in an alkali, produces a yellow dye[66]. 
The sloe is very resistant to maritime exposure and also suckers freely. It can be used as a hedge in exposed maritime positions. The hedge is stock-proof if it is well maintained[1, 29], though it is rather bare in the winter and, unless the hedge is rather wide, it is not a very good shelter at this time[K]. Because of its suckering habit, the plant is a natural pioneer species, invading cultivated fields and creating conditions conducive to the regeneration of woodland.
Wood - very hard. Used for turnery, the teeth of rakes etc[1, 13, 46, 66]. Suitable branches are used for making walking sticks and are highly valued for this purpose because of their twisted and interesting shapes[7].</t>
  </si>
  <si>
    <t>The flowers, bark, leaves and fruits are aperient, astringent, depurative, diaphoretic, diuretic, febrifuge, laxative and stomachic[7, 9, 21]. An infusion of the flowers is used in the treatment of diarrhoea (especially for children), bladder and kidney disorders, stomach weakness et[9].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</si>
  <si>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Spain; Turkey; United States</t>
  </si>
  <si>
    <t>Chenopodium album</t>
  </si>
  <si>
    <t>Fat Hen</t>
  </si>
  <si>
    <t>C. reticulatum.</t>
  </si>
  <si>
    <t>Most of Europe, including Britain, north to 71� N,. N. and S. Africa, Asia, Australia and N. America</t>
  </si>
  <si>
    <t>A common weed of cultivated ground, especially on rich soils and old manure heaps[4, 17]. It is often one of the first weeds to appear on newly cultivated soils[268].</t>
  </si>
  <si>
    <t>An easily grown plant, succeeding in most soils but disliking shade[1, 200]. It prefers a moderately fertile soil[200]. Tolerates a pH in the range 4.5 to 8.3.
In moderate amounts this plant is a good companion for potatoes, corn and cucurbits[20, 54]. 
The plant responds directly to the magnesium content of the soil so it can be used to indicate the presence of that element[114]. 
Fat hen is occasionally cultivated as a food crop[46], there is at least one named variety[183]. Called 'Magenta' in reference to the colour of its leaves, it is considered by some people to be the best tasting of all potherbs[183].</t>
  </si>
  <si>
    <t>A green dye is obtained from the young shoots[99].
The crushed fresh roots are a mild soap substitute[106].</t>
  </si>
  <si>
    <t>Leaves - raw or cooked[2, 4, 5, 9, 12, 20, 54, 62, 102]. A very acceptable spinach substitute[183], the taste is a little bland but this can be improved by adding a few stronger-flavoured leaves[9]. One report says that, when eaten with beans, the leaves will act as a carminative to prevent wind and bloating[257]. The leaves are best not eaten raw, see the notes above on toxicity[74]. The leaves are generally very nutritious but very large quantities can disturb the nervous system and cause gastric pain[74]. The leaves contain about 3.9% protein, 0.76% fat, 8.93% carbohydrate, 3% ash[179]. A zero moisture basis analysis is also available[218].
Edible seed - dried and ground into a meal and eaten raw or baked into a bread[[2, 4, 12, 14, 54, 102, 183]. The seed can also be sprouted and added to salads[183]. The seed is very fiddly to harvest and use due to its small size[9]. Although it is rather small, we have found the seed very easy to harvest and simple enough to utilize[K]. The seed should be soaked in water overnight and thoroughly rinsed before being used in order to remove any saponins. The seed contains about 49% carbohydrate, 16% protein, 7% ash, 5.88% ash[114, 179].
Young inflorescences - cooked[183]. A tasty broccoli substitute[K].</t>
  </si>
  <si>
    <t>Fat hen is not employed in herbal medicine, though it does have some gentle medicinal properties and is a very nutritious and healthy addition to the diet[268].
The leaves are anthelmintic, antiphlogistic, antirheumatic, mildly laxative, odontalgic[172, 222, 243, 268]. An infusion is taken in the treatment of rheumatism[257]. The leaves are applied as a wash or poultice to bug bites, sunstroke, rheumatic joints and swollen feet, whilst a decoction is used for carious teeth[218].
The seeds are chewed in the treatment of urinary problems and are considered useful for relieving the discharge of semen through the urine[272].
The juice of the stems is applied to freckles and sunburn[218].
The juice of the root is used in the treatment of bloody dysentery[272].
Food that comprises 25.5% of the powdered herb may suppress the oestrus cycle[218].</t>
  </si>
  <si>
    <t>Arabic; China; France; Germany; Hawaii; Iraq; Italy; Lesotho; Netherlands; Sanscrit; Spain; Sudan; United States; United States(Amerindian)</t>
  </si>
  <si>
    <t>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but these plants are very nutritious vegetables in reasonable quantities. Cooking the plant will reduce its content of oxalic acid. People with a tendency to rheumatism, arthritis, gout, kidney stones or hyperacidity should take especial caution if including this plant in their diet since it can aggravate their condition[238].
There is also a report that very large quantities of the leaves have caused photosensitivity in some people[74]. Only the raw leaves can cause problems, and then only if large quantities are consumed[172].
A further report says that if the plant is grown in soils that contain too much nitrates then the plant can concentrate these substances in the leaves. Nitrates have been shown to cause many health problems including stomach cancers and blue-baby syndrome. 
In nitrogen-rich soils, the plants can also concentrate hydrogen cyanide[218]. In small quantities, hydrogen cyanide has been shown to stimulate respiration and improve digestion, it is also claimed to be of benefit in the treatment of cancer. In excess, however, it can cause respiratory failure and even death.</t>
  </si>
  <si>
    <t>Polygonum alaskanum</t>
  </si>
  <si>
    <t>Alaska Wild Rhubarb</t>
  </si>
  <si>
    <t>P. phytolaccaefolium. Meisn.&amp;Small.</t>
  </si>
  <si>
    <t>Western N. America - Alaska to California.</t>
  </si>
  <si>
    <t>Sub-alpine to alpine meadows, talis slopes and ridges[60].</t>
  </si>
  <si>
    <t>We have very little information on this species and do not know if it is hardy in Britain, though judging by its native range it should succeed outdoors in most parts of the country. It is quite possibly no more than a synonym for P. alpinum[257]. The following notes are based on the general needs of the genus.
Succeeds in an ordinary garden soil[1] but prefers a moisture retentive not too fertile soil in sun or part shade[200]. Repays generous treatment[1].
Plants seem to be immune to the predations of rabbits[233].</t>
  </si>
  <si>
    <t>The whole plant is astringent[74]. The raw roots and stem bases have been chewed as a treatment for coughs and colds[257].</t>
  </si>
  <si>
    <t>Ephedra intermedia</t>
  </si>
  <si>
    <t>Zhong Ma Huang</t>
  </si>
  <si>
    <t>W. Asia - Iran, Turkestan, to the Himalayas and China.</t>
  </si>
  <si>
    <t>Gritty mountain slopes at low elevations[74]. Grasslands, deserts, river valleys, floodlands, sandy beaches, cliffs, other dry, sandy or rocky places, 100 - 4600 metres[266].</t>
  </si>
  <si>
    <t>Requires a well-drained loamy soil and a sunny position[11]. Established plants are drought resistant and are also lime tolerant[146].
Dioecious. Male and female plants must be grown if seed is required. Some forms are monoecious[11].</t>
  </si>
  <si>
    <t>Fruit - raw or cooked. The fruit is about 7mm in diameter[200].</t>
  </si>
  <si>
    <t>Members of this genus contain various medicinally active alkaloids (but notably ephedrine) and they are widely used in preparations for the treatment of asthma and catarrh[238]. Ephedrine has a similar effect to adrenaline in the body[176]. It acts promptly to reduce swellings of the mucous membranes and has antispasmodic properties, thus making it valuable in the treatment of asthma[4]. This species contains between 0.7 and 2.33% alkaloids, of which 10% is ephedrine[240].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antidote, diaphoretic. diuretic, vasoconstrictor and vasodilator[176,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t>
  </si>
  <si>
    <t>Sanguisorba canadensis</t>
  </si>
  <si>
    <t>American Great Burnet</t>
  </si>
  <si>
    <t>Poterium canadense.</t>
  </si>
  <si>
    <t>North-eastern N. America - Newfoundland to Michigan and south to Georgia.</t>
  </si>
  <si>
    <t>Wet meadows and swamps[187]. Peaty or boggy soils[43].</t>
  </si>
  <si>
    <t>Succeeds in ordinary garden soil[1]. Prefers a good moist soil that does not dry out in the summer, in sun or partial shade[187, 200].
Succeeds in the flower border or in moist grass[1], plants can become invasive when they are grown by water[200].</t>
  </si>
  <si>
    <t>Leaves - boiled, washed in water to remove the bitterness and then eaten with salt and miso[177, 183].</t>
  </si>
  <si>
    <t>Grossulariaceae</t>
  </si>
  <si>
    <t>Ribes americanum</t>
  </si>
  <si>
    <t>American Blackcurrant</t>
  </si>
  <si>
    <t>R. floridum.</t>
  </si>
  <si>
    <t>Eastern N. America - Saskatchewan to New Brunswick, south to Maryland and West Virginia.</t>
  </si>
  <si>
    <t>Rich thickets and slopes[43].</t>
  </si>
  <si>
    <t>Easily grown in a moisture retentive but well-drained loamy soil of at least moderate quality[11, 200]. Quite tolerant of shade though not fruiting so well in such a position[11].
Hardy to about -20�c[200].
Plants can harbour a stage of 'white pine blister rust', so they should not be grown in the vicinity of pine trees[155].Plants in this genus are notably susceptible to honey fungus[200].</t>
  </si>
  <si>
    <t>Fruit - raw or cooked[2, 61, 85, 101, 257]. They are used in jellies, jams, pies and preserves, and can be dried for later use[183, 257]. Comments on the flavour of these blackcurrants vary considerably, with one report saying they are esteemed as an article of diet[257], another that they have a fair flavour[2], another that they are watery and insipid[2] and others that they have a distinct musky flavour and are only palatable when cooked[159, 183]. The fruit is up to 10mm in diameter[235].</t>
  </si>
  <si>
    <t>A decoction of the roots has been used to treat kidney problems[213, 257] and also to expel worms[222]. It has been used by women to treat uterine problems[257].
The root bark is anthelmintic[257]. The poulticed root bark has been applied to swellings[222, 257].</t>
  </si>
  <si>
    <t>Mexico; United States(Blackfoot)</t>
  </si>
  <si>
    <t>Aster tripolium</t>
  </si>
  <si>
    <t>Sea Aster</t>
  </si>
  <si>
    <t>Coastal areas of Europe, including Britain, N. Africa and saline inland areas of Europe and C. Asia.</t>
  </si>
  <si>
    <t>Salt marshes and maritime cliffs[17].</t>
  </si>
  <si>
    <t>Succeeds in most good garden soils[1], preferring one that is well-drained and moisture retentive[200]. Prefers a sunny position[200].
This species tends to be a short-lived perennial[17].
Most species in this genus seem to be immune to the predations of rabbits[233].
Hybridizes freely with other members of this genus[200].</t>
  </si>
  <si>
    <t>Leaves and stems - the somewhat fleshy leaves are used to make pickles or are cooked[2, 105, 177]. A sweet taste[179]. The stem contains about 8.4% ash, whilst the leaf is 9% ash - this is mainly sodium chloride[179].</t>
  </si>
  <si>
    <t>Ophthalmic[100].</t>
  </si>
  <si>
    <t>Turkey</t>
  </si>
  <si>
    <t>Allium vineale</t>
  </si>
  <si>
    <t>Crow Garlic</t>
  </si>
  <si>
    <t>Much of Europe, including Britain, to N. Africa and Lebanon.</t>
  </si>
  <si>
    <t>Fields and roadsides to elevations of 450 metres in Britain, often a serious weed of pastures[17].</t>
  </si>
  <si>
    <t>10 - 8</t>
  </si>
  <si>
    <t>Bulb - Plants do not need any encouragement, they are more than capable of propagating themselves. Bulbils are produced in abundance in the summer and are the main means by which the plant spreads.</t>
  </si>
  <si>
    <t>Prefers a sunny position in a light well-drained soil[1].
The bulbs should be planted fairly deeply[1].
Grows well with most plants, especially roses, carrots, beet and chamomile, but it inhibits the growth of legumes[18, 20, 54]. This plant is a bad companion for alfalfa, each species negatively affecting the other[201].
This species is a pernicious weed of grassland in Britain[1], spreading freely by means of its bulbils[203].
Members of this genus are rarely if ever troubled by browsing deer[233].</t>
  </si>
  <si>
    <t>The juice of the plant is used as a moth repellent. The whole plant is said to repel insects and moles[20]. The juice of the plant can be rubbed on exposed parts of the body to repel biting insects, scorpions etc[257].</t>
  </si>
  <si>
    <t>Leaves - raw or cooked[5, 177]. Rather stringy, they are used as a garlic substitute[2, 12, K]. The leaves are available from late autumn until the following summer, when used sparingly they make a nice addition to the salad bowl[8, 183, K].
Bulb - used as a flavouring[105, 161, 177]. Rather small, with a very strong flavour and odour[183]. The bulbs are 10 - 20mm in diameter[200].
Bulbils - raw or cooked. Rather small and fiddly, they have a strong garlic-like flavour[K].</t>
  </si>
  <si>
    <t>The whole plant is antiasthmatic, blood purifier, carminative, cathartic, diuretic, expectorant, hypotensive, stimulant and vasodilator[20, 257]. A tincture is used to prevent worms and colic in children, and also as a remedy for croup[257]. The raw root can be eaten to reduce blood pressure and also to ease shortness of breath[257].
Although no other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</si>
  <si>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There have been cases of poisoning caused by the consumption, in large quantities and by some mammals, of this species. Dogs seem to be particularly susceptible[76].</t>
  </si>
  <si>
    <t>Brassica oleracea viridis</t>
  </si>
  <si>
    <t>Collards</t>
  </si>
  <si>
    <t>A cultivated form of B. oleracea.</t>
  </si>
  <si>
    <t>A very easily grown plant, succeeding in full sun in a well-drained fertile preferably alkaline soil[16, 200]. Prefers a heavy soil[16]. Succeeds in any reasonable soil[37]. Shade tolerant, growing well on a north border[37]. Succeeds in maritime gardens[200]. Tolerates a pH in the range 4.2 to 8.3.
A very hardy plant, tolerating temperatures down to about -15�c[200]. It also tolerates high summer temperatures[200].
Often cultivated for its edible leaves, collards are especially useful for providing leaves throughout the winter and  spring, it is very cold tolerant. There are several named forms[183, 200] but this vegetable has fallen out of favour somewhat since it is considered be coarser than other vegetables that can be imported from warmer areas in the winter.</t>
  </si>
  <si>
    <t>Leaves - raw or cooked[2, 16, 46]. A strong cabbage flavour, they are delicious if used when fairly young though they can become tough with age[K]. The leaves are usually available from autumn to late spring, and can be harvested all through the winter in all but the very coldest of seasons[K].
Young flowering shoots - raw or cooked. Picked before the flowers open, they are fairly tender and can be used as part of a mixed salad. When cooked, they have a delicious flavour similar to sprouting broccoli[K].</t>
  </si>
  <si>
    <t>Australia; Chile; China; Dominican Republic; France; Germany; Haiti; India; Mexico; Spain; United States</t>
  </si>
  <si>
    <t>Ilex verticillata</t>
  </si>
  <si>
    <t>Winterberry</t>
  </si>
  <si>
    <t>Prinos verticillata.</t>
  </si>
  <si>
    <t>Eastern N. America - Newfoundland to Minnesota and south to Georgia and Tennessee..</t>
  </si>
  <si>
    <t>Swamps, pond margins and damp thickets[43].</t>
  </si>
  <si>
    <t>Succeeds in most soils so long as they are not water-logged[200]. This species tolerates wetter conditions than most members of the genus[238].
A very ornamental and cold-hardy plant, tolerating temperatures down to about -35�c[184].
A slow-growing tree in the wild[229]. A number of named forms have been selected for their ornamental value[182].
Flowers are produced on the current year's growth[229]. The plants are very tolerant of pruning and can be cut right back into old wood if required[188].
Unlike most members of the genus, this species produces suckers[200].
Resents root disturbance, especially as the plants get older[11]. It is best to place the plants into their permanent positions as soon as possible, perhaps giving some winter protection for their first year or two[K].
Dioecious. Male and female plants must be grown if seed is required.</t>
  </si>
  <si>
    <t>A tea is made from the dried and crumbled leaves[161, 177]. It does not contain caffeine[183].</t>
  </si>
  <si>
    <t>The bark is antiseptic, astringent, cathartic and tonic[4, 238]. A decoction is used internally in the treatment of diarrhoea, malaria etc, and externally in the treatment of indolent sores and chronic skin disease[4, 238]. The bark contains about 4.8% tannin[4]. It is harvested in the autumn before the first frosts[4]. Another report says that the bark is harvested in the spring and dried for later use[238].
The fruit is cathartic[4].</t>
  </si>
  <si>
    <t>Britain; France; Germany; Italy; Netherlands; Spain; United States</t>
  </si>
  <si>
    <t>Although no specific reports of toxicity have been seen for this species, the fruits of at least some members of this genus contain saponins and are slightly toxic. They can cause vomiting, diarrhoea and stupor if eaten in quantity[274]. The fruit is poisonous[177].</t>
  </si>
  <si>
    <t>Ophioglossaceae</t>
  </si>
  <si>
    <t>Botrychium virginianum</t>
  </si>
  <si>
    <t>Rattlesnake Fern</t>
  </si>
  <si>
    <t>N. Europe, E. Asia. N. America and S. America.</t>
  </si>
  <si>
    <t>Rich moist or dry woods[222]. Common to abundant, especially in shaded forests and shrubby second growth, rare or absent in arid regions from sea level to 1500 metres[270].</t>
  </si>
  <si>
    <t>Prefers a sandy loam with just a small portion of peat[1]. Requires sharp drainage[1]. Best grown in an open position[1]. Plants can be difficult to establish. The prothalli (young plants formed when the spores germinate) of this plant form a symbiotic relationship with a mycorrhizal fungus, similar to the association of orchid seedlings with an invading fungus[200].
Unlike most species of ferns, the fronds of this species grow up straight and not curled inward, crozier fashion[4].
Members of this genus are rarely if ever troubled by browsing deer[233].</t>
  </si>
  <si>
    <t>This large succulent fern is boiled and eaten in the Himalayas[2]. The report does not say which part of the plant is used, though it is probably the root[K].</t>
  </si>
  <si>
    <t>A poultice or lotion made from the roots is applied to snakebites, bruises, cuts and sores[222, 257].
A tea made from the roots is emetic, induces sweating and is expectorant[222]. It is used in the treatment of lung ailments[222, 257].</t>
  </si>
  <si>
    <t>Although we have found no reports of toxicity for this species, a number of ferns contain carcinogens so some caution is advisable[200].
Many ferns also contain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t>
  </si>
  <si>
    <t>Pogogyne douglasii parviflora</t>
  </si>
  <si>
    <t>Mesamint</t>
  </si>
  <si>
    <t>P. parviflora. Benth.</t>
  </si>
  <si>
    <t>Low places below 1000 metres[71].</t>
  </si>
  <si>
    <t>We have very little information on this species but believe that it can be grown as a half-hardy annual in Britain. It is likely to need a sunny position in a light or medium well-drained soil.</t>
  </si>
  <si>
    <t>The leaves have been used against fleas[257]. The report does not specify if this is as a repellent or insecticide[257].</t>
  </si>
  <si>
    <t>The leaves have been used as a counter-irritant in the treatment of stomach and bowel pains[257].</t>
  </si>
  <si>
    <t>Iridaceae</t>
  </si>
  <si>
    <t>Tigridia pavonia</t>
  </si>
  <si>
    <t>Tiger Flower</t>
  </si>
  <si>
    <t>Oak and pine forests, it is also frequent on roadsides and in semi-wild habitats[90].</t>
  </si>
  <si>
    <t>Prefers a well-drained light sandy soil in a warm sunny position[1, 42]. Likes plenty of moisture in the growing season[188].
Corms are not hardy outside the milder areas of Britain and should be dug up in the autumn and stored in a cool but frost free place over winter[1]. Plant out the corms in April or May about 15cm deep[79]. In areas with cool summers the plant might not manage to develop adequate corms for subsequent growing[200].
A beautiful, late flowering corm, it self-sows freely with us on a well-drained soil in Cornwall, even very wet winters do not seem to affect this plant[K].
Plants flower in their first or second year from seed[K].</t>
  </si>
  <si>
    <t>Corm - cooked[2, 46, 61, 105]. Delicious when baked, tasting like a sweet potato[K]. The corm is quite small unfortunately and so will never be more than a very tasty occasional treat[K]. The corm has an unpleasant, burning sensation on the mouth if it is eaten raw[K].</t>
  </si>
  <si>
    <t>The plant has been used to promote fertility[200].</t>
  </si>
  <si>
    <t>Paeoniaceae</t>
  </si>
  <si>
    <t>Paeonia emodi</t>
  </si>
  <si>
    <t>E. Asia - Himalayas from Pakistan to W. Nepal.</t>
  </si>
  <si>
    <t>Forest and scrub, often gregarious, 1800 - 2500 metres[51, 187].</t>
  </si>
  <si>
    <t>Requires a deep rich soil, preferably neutral or slightly alkaline[1], doing quite well in sun or light shade[1, 200]. It is best grown amongst shrubs[200], doing better when given some shade[233].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Many gardeners have difficulties growing this plant in their gardens, though it thrives in the outdoor beds at the Royal Botanical Gardens, Edinburgh[250]. Probably giving it the protection of shrubs or a woodland edge is likely to be most successful[250].
Plants are hardy to about -20�c[187].
A very ornamental[1] and long-lived plant, specimens can survive in the garden for at least 50 years[200].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</si>
  <si>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Young shoots - cooked[105, 146].</t>
  </si>
  <si>
    <t>The tubers are a useful medicine for the treatment of hysteria, convulsions, colic, uterine diseases and obstructions of the bile duct[61, 272]. They are given to children as a blood purifier[240].
The seeds are cathartic and emetic[240, 272].
An infusion of the dried flowers is useful in the treatment of diarrhoea[240].
A tea made from the dried crushed petals of various peony species has been used as a cough remedy, and as a treatment for haemorrhoids and varicose veins[250].</t>
  </si>
  <si>
    <t>Hindu</t>
  </si>
  <si>
    <t>Crataegus douglasii</t>
  </si>
  <si>
    <t>Black Hawthorn</t>
  </si>
  <si>
    <t>C. rivularis. Nutt.</t>
  </si>
  <si>
    <t>Western N. America - British Columbia to Michigan, south to California.</t>
  </si>
  <si>
    <t>Open woods, banks of mountain streams and on rocky banks[43, 82].</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</si>
  <si>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</si>
  <si>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The spines on the branches are used as needles for lancing boils, removing splinters etc[99].
Wood - close-grained, heavy, hard and tough. Used for tool handles etc[82, 99, 101].</t>
  </si>
  <si>
    <t>Fruit - raw or cooked[2, 3, 95, 99, 101]. A very pleasant flavour with a sweet and juicy succulent flesh[46, 82, K], it makes an excellent dessert fruit and can be eaten in quantity[K]. The fruit can also be used for making pies, preserves etc, and can be dried for later use[183]. The fruit is about 8mm in diameter and is borne in small clusters[200]. The fruits I have eaten have been considerably larger than this[K]. There are up to five fairly large seeds in the centre of the fruit, these often stick together and so the effect is of eating a cherry-like fruit with a single seed[K].</t>
  </si>
  <si>
    <t>An infusion of the shoots has been used to treat diarrhoea in children and sores in babies mouths[257].
A poultice of the chewed leaves has been applied to swellings[257].
An infusion of the bark has been used in the treatment of diarrhoea and dysentery[257].
An infusion of the sapwood, bark and roots has been used as a stomach medicine[257].
The thorns have been used as a treatment for arthritis[257].The point of the thorn was used to pierce an area affected by arthritic pain. The other end of the thorn was ignited and burned down to the point buried into the skin. This treatment was very painful but it was said that after a scab had formed and disappeared, the arthritic pain had also disappeared[257].
The thorns have been used as probes for boils and ulcers[257].
Although no other specific mention has been seen for this species, the fruits and flowers of many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t>
  </si>
  <si>
    <t>Araucariaceae</t>
  </si>
  <si>
    <t>Araucaria araucana</t>
  </si>
  <si>
    <t>Monkey Puzzle Tree</t>
  </si>
  <si>
    <t>A. imbricata.  Pinus araucana.</t>
  </si>
  <si>
    <t>S. America - S. Chile</t>
  </si>
  <si>
    <t>Mountain slopes in deep sandy soils in coniferous woodland, usually with Nothofagus spp[139].</t>
  </si>
  <si>
    <t>Prefers a deep well-drained soil[11, 200]. Dislikes hot dry soils[1]. Dislikes atmospheric pollution[166]. Very tolerant of maritime exposure and salt laden winds[75, 81].
The monkey puzzle is a very slow growing tree that can take 5 - 10 years before it even gets above grass height and then grows around 35cm a year[185]. New growth takes place from late June to September[185].
The seed forms a staple food for the native Indians in regions where it grows in Chile, it is also sold in local markets there[46, 139].
This tree has an excellent potential to become a commercial crop in the western parts of Britain, it is high yielding, has large tasty seeds and is easily harvested. Its main disadvantages are its slow rate of growth and the time it takes before the first crop is produced - this can be up to 40 years from seed though we have often seen plants less than 20 years old produce cones[K]. The plant is dioecious so at least one male plant needs to be grown for every 5 - 6 females - unfortunately there is no way of telling the sex of the tree until it flowers. There are means of vegetative reproduction and it might be possible to produce clones of known sex in the future - these will probably come into bearing at an earlier age. If you have the space to plant at least 5 trees, and the foresight, this is a tree that will be a very valuable food crop in the future[K]. It is said that 18 good-sized trees can provide enough for an adult's sustenance all year round[2].
Plants grow best in S.W. England and along the west coast of Britain where they produce seed regularly and abundantly[11, 80]. Female cones take 2 - 3 years to mature and break up at the end of the year[185]. They contain up to 200 large seeds. Plants self-sow in Cornwall[80].
We have records of trees regularly producing good crops of seeds in various sites in Cornwall, Devon and the west coast of Scotland. We also have one report of an excellent crop in 1997 from trees at Alvaston Castle near Derby and of a tree in Bedfordshire producing a heavy crop[K].
Trees are notably susceptible to honey fungus[81, 200].
Unlike most conifers, this tree can be coppiced[81].</t>
  </si>
  <si>
    <t>Very tolerant of maritime exposure, trees can be grown as part of a shelterbelt, though they are very slow growing and have an open canopy and so do not give a lot of shelter[75, 81].
A resin is obtained from incisions in the trunk. This is used mainly for medicinal purposes[46, 61, 139].
Wood - pale yellowish, good quality, takes a beautiful polish. Used for joinery and carpentry[1, 46, 61, 139].</t>
  </si>
  <si>
    <t>A resin obtained from incisions in the trunk is used in the treatment of ulcers and wounds[46, 61, 139].</t>
  </si>
  <si>
    <t>Sa(Araucanian)</t>
  </si>
  <si>
    <t>Ribes spicatum</t>
  </si>
  <si>
    <t>Nordic Currant</t>
  </si>
  <si>
    <t>R. petraeum. non Wulf.  R. pubescens.  R. rubrum. non L.</t>
  </si>
  <si>
    <t>Northern Europe, including Britain, to Manchuria in N. Asia..</t>
  </si>
  <si>
    <t>Woods on limestone[17].</t>
  </si>
  <si>
    <t>Easily grown in a moisture retentive but well-drained loamy soil of at least moderate quality[11, 200]. Plants are quite tolerant of shade though do not fruit so well in such a position[11].
Hardy to about -20�c[200].
Very closely related to R. rubrum[11, 17], this species is involved in the parentage of the cultivated red currants[17, 34].
Plants can harbour a stage of 'white pine blister rust', so they should not be grown in the vicinity of pine trees[155]. Plants in this genus are notably susceptible to honey fungus[200].</t>
  </si>
  <si>
    <t>Fruit - raw or cooked[11, 17, 105].</t>
  </si>
  <si>
    <t>Haiti; Spain</t>
  </si>
  <si>
    <t>Salicaceae</t>
  </si>
  <si>
    <t>Salix fragilis</t>
  </si>
  <si>
    <t>Crack Willow</t>
  </si>
  <si>
    <t>Europe, including Britain, from Sweden south and east to Spain, Serbia and Iran.</t>
  </si>
  <si>
    <t>Streamsides, marshes, fens and wet woods[17].</t>
  </si>
  <si>
    <t>Succeeds in most soils, including wet, ill-drained or intermittently flooded soils,[1] but prefers a deep damp, heavy soil in a sunny position[11, 200]. Rarely thrives on chalk[200]. Succeeds in an exposed position[186].
Closely allied to S. alba, with which it freely hybridizes[11], though it tolerates poorer soils than that species[186].
A very important food plant for the caterpillars of many butterfly species[30] and a good bee plant, providing an early source of nectar and pollen[11].
The cultivar 'Basfordiana' is used for basket making[131].
Best if planted into its permanent position as soon as possible. The root system is rather aggressive and can cause problems with drains[200].
Plants in this genus are notably susceptible to honey fungus[200].
Plants are very amenable to coppicing or pollarding and can be cut back annually if required[186]. 
Dioecious. Male and female plants must be grown if seed is required.</t>
  </si>
  <si>
    <t>Stems are very flexible and are used in basket making[46, 61]. The plant is usually coppiced annually when grown for basket making, though it is possible to coppice it every two years if thick poles are required as uprights.
The bark contains around 10% tannin[223].
Wood - tough, withstands friction. Used for floors, bases of carts etc[11]. A good quality charcoal is obtained from the wood[61].</t>
  </si>
  <si>
    <t>Inner bark - raw or cooked. It can be dried, ground into a powder and then added to cereal flour for use in making bread etc. A very bitter flavour, it is a famine food that is only used when all else fails[172].
Young shoots - raw or cooked. They are not very palatable[172].
A saccharine exudation is obtained from the leaves and young branches[2, 105]. Used as a food[183].</t>
  </si>
  <si>
    <t>The fresh bark of all members of this genus contains salicin[226], which probably decomposes into salicylic acid (closely related to aspirin) in the human body[213]. This is used as an anodyne, astringent and febrifuge[9, 226].
The bark of this species is used interchangeably with S. alba. It is taken internally in the treatment of rheumatism, arthritis, gout, inflammatory stages of auto-immune diseases, diarrhoea, dysentery, feverish illnesses, neuralgia and headache[238]. A poultice of the bark has been applied to sores as a styptic and healing agent[257]. The bark is removed during the summer and dried for later use[238].
The leaves are used internally in the treatment of minor feverish illnesses and colic[238]. The leaves can be harvested throughout the growing season and are used fresh or dried[238].</t>
  </si>
  <si>
    <t>Germany; Iraq; Turkey</t>
  </si>
  <si>
    <t>Calystegia sepium</t>
  </si>
  <si>
    <t>Hedge Bindweed</t>
  </si>
  <si>
    <t>Convolvulus sepium.</t>
  </si>
  <si>
    <t>Most of Europe, excluding the north but including Britain, W. Asia, N. Africa and N. America.</t>
  </si>
  <si>
    <t>Hedges, fences, edges of woods, waste ground etc[9].</t>
  </si>
  <si>
    <t>Easily grown in ordinary garden soil in a sunny position, but plants are apt to become invasive[1, 200].
Hedge bindweed is a troublesome garden weed, especially when growing on moist soils[1, 4]. The plant is a vigorous climber with annual shoots 3 metres or more long. These twine around other plants and can kill them by smothering them[4]. Once established, it is very difficult to eradicate the plant because it has very deep roots and is capable of re-growing from any part of the root left in the ground.
The flowers open in sunny weather and remain closed during dull weather[4].
Nearly all taxa in Calystegia intergrade geographically into neighboring taxa with the exception of the widespread coastal species, C. soldanella (Linnaeus) R. Brown. It is impossible to draw clearly defined specific limits, and intermediate forms are always found where two taxa approximate geographically[266].</t>
  </si>
  <si>
    <t>The stems are very flexible and can be used as an emergency string for tying[6]. It is fairly strong but not very long-lasting[K].</t>
  </si>
  <si>
    <t>Stalks and root - cooked[2, 46, 128, 153]. Washed and steamed[179]. A pleasant sweet taste[178]. Rich in starch and sugars, it is very nutritious[179]. It should not be eaten regularly, however, due to its possible purgative effect[179].
Young shoots - cooked[46, 61, 105]. Some caution is advised since they are possibly purgative[179].</t>
  </si>
  <si>
    <t>The root is demulcent, diuretic, febrifuge, poultice and strongly purgative[9, 21, 178, 222]. Use of the root is believed to increase the flow of bile[222].</t>
  </si>
  <si>
    <t>Britain; China; Spain; Turkey</t>
  </si>
  <si>
    <t>This species is said to be purgative[173], some caution is advised.</t>
  </si>
  <si>
    <t>Cornaceae</t>
  </si>
  <si>
    <t>Cornus macrophylla</t>
  </si>
  <si>
    <t>Large-Leaf Dogwood</t>
  </si>
  <si>
    <t>C. brachypoda.  Swida macrophylla.</t>
  </si>
  <si>
    <t>E. Asia - China, Japan, Himalayas.</t>
  </si>
  <si>
    <t>Woodlands, 1200 - 1800 metres in W. China[109]. Slopes, by streams, dense forests, mixed woods and margins of woods from sea level to 3600 metres[266].</t>
  </si>
  <si>
    <t>An easily grown plant, it succeeds in any soil of good or moderate fertility[1], ranging from acid to shallow chalk[200]. Grows well in heavy clay soils. Succeeds in full sun or light shade[[188].
A very ornamental tree[1]. There is some confusion between this species and C. controversa[11].
Plants usually fruit heavily in Britain[11].
The flowers have a soft sweet perfume[245].
Plants in this genus are notably resistant to honey fungus[200].</t>
  </si>
  <si>
    <t>Wood - hard, close grained, warps badly[158]. It makes a good charcoal[146, 158].</t>
  </si>
  <si>
    <t>Fruit - raw or cooked[2, 105, 146, 158, 200, 218]. The fruit is about 6mm in diameter[200].</t>
  </si>
  <si>
    <t>Anodyne, astringent, tonic[178].
The wood is anodyne and a uterosedative[218].
The stem bark is used in the treatment of dysentery[218].</t>
  </si>
  <si>
    <t>Angelica glauca</t>
  </si>
  <si>
    <t>E. Asia - Western Himalayas - Kashmir to Simla.</t>
  </si>
  <si>
    <t>Usually found amongst scrub on humus-rich soils, 2000 - 3200 metres[145].</t>
  </si>
  <si>
    <t>We have very little information on this species and do not know how hardy it will be in Britain, though judging by its native range it should succeed outdoors in most parts of this country. The following notes are based on the general needs of the genus.
Requires a deep moist fertile soil in dappled shade or full sun[200].
Plants are reliably perennial if they are prevented from setting seed[200].</t>
  </si>
  <si>
    <t>The dried roots contain about 1.3% essential oil[240].</t>
  </si>
  <si>
    <t>The root is aromatic and is used as a food flavouring[177].</t>
  </si>
  <si>
    <t>The plant is used as a cordial stimulant in the treatment of dyspepsia and constipation[240].</t>
  </si>
  <si>
    <t>India; India(Santal)</t>
  </si>
  <si>
    <t>All members of this genus contain furocoumarins, which increase skin sensitivity to sunlight and may cause dermatitis[238].</t>
  </si>
  <si>
    <t>Cuscuta megalocarpa</t>
  </si>
  <si>
    <t>Bigfruit Dodder</t>
  </si>
  <si>
    <t>C. curta. Engelm.</t>
  </si>
  <si>
    <t>N. America - Minnesota to Montana and south to Colorado.</t>
  </si>
  <si>
    <t>Grows on various shrubs and herbs, also occasionally found on cultivated crops[43].</t>
  </si>
  <si>
    <t>We have virtually no information on this species and do not know if it will be hardy in Britain, though judging by its native range it should succeed outdoors in many parts of this country.
This is a parasitic species that is devoid of leaves, roots or chlorophyll and so is totally dependant upon its host[238]. It must be grown next to the host plant, which it penetrates with suckers in order to obtain nutriment[238].</t>
  </si>
  <si>
    <t>Thymus caespititius</t>
  </si>
  <si>
    <t>Cretan Thyme</t>
  </si>
  <si>
    <t>S.W. Europe - Portugal, N.W. Spain.</t>
  </si>
  <si>
    <t>Dry stony slopes and gullies[238].</t>
  </si>
  <si>
    <t>Prefers a light, well-drained calcareous soil and a sunny position[200]. Plants tolerate occasional walking on and can be grown in cracks in paths, they also succeed on walls[200]. Thymes dislike wet conditions, especially in the winter. A layer of gravel on the soil around them will help protect the foliage from wet soils[238].
Plants are hardy to at least -15�c[238].
There is at least one named variety. 'Celery' is a low compact grower that forms small mounds of growth. The leaves have a celery-like flavour[183].
The flowers are rich in nectar and are very attractive to honey bees[200].
This is a very difficult genus taxonomically, the species hybridize freely with each other and often intergrade into each other[200].</t>
  </si>
  <si>
    <t>The essential oil obtained from the leaves is also used in perfumery, as a mouth wash, medicinally etc[200].</t>
  </si>
  <si>
    <t>The plant is sometimes used as a condiment in cooked foods. The fresh leaves have a tangerine-like scent and can be used with or instead of lemon-scented thyme, Thymus citriodorus[183, 238]. If the leaves are to be dried, the plants should be harvested in early and late summer just before the flowers open and the leaves should be dried quickly[200].</t>
  </si>
  <si>
    <t>The leaves, and especially the essential oil contained in them, are strongly antiseptic, deodorant and disinfectant[200, 238]. The plant can be used fresh at any time of the year, or it can be harvested as it comes into flower and either be distilled for the oil or dried for later use[238].</t>
  </si>
  <si>
    <t>Eurasia; Europe; Spain; Turkey</t>
  </si>
  <si>
    <t>Ornithogalum umbellatum</t>
  </si>
  <si>
    <t>Star Of Bethlehem</t>
  </si>
  <si>
    <t>Europe, including Britain, from Scandanavia south and east to the Mediterranean.</t>
  </si>
  <si>
    <t>Grassy places in eastern England[5, 17].</t>
  </si>
  <si>
    <t>An easily grown plant, succeeding in an ordinary garden soil[1, 42]. Tolerates partial shade[200].
Hardy to about -20�c[200]. The dormant bulbs are very hardy and will withstand soil temperatures down to at least -10�c[214].
A very ornamental plant[1], but it can be invasive where conditions suit it[200]. It can be naturalized in short turf or thin grass below shrubs[200], though this should not be mown from the time the bulbs start to grow until they have set seed and the leaves are dying down.</t>
  </si>
  <si>
    <t>Bulb - raw or cooked[2, 5, 46, 61, 183]. The bulbs can be dried and ground into a powder[207]. Whilst the bulbs are palatable and wholesome according to some reports[2, 4, 115], some caution is advised. See the notes above on toxicity.
Flowers - baked in bread[183].</t>
  </si>
  <si>
    <t>A homeopathic remedy is made from the bulbs[4]. It is useful in the treatment of certain forms of cancer[4].
The plant is used in Bach flower remedies - the keywords for prescribing it are 'After effect of shock, mental or physical'[209]. It is also one of the five ingredients in the 'Rescue remedy'[209].</t>
  </si>
  <si>
    <t>Egypt; Spain; United States</t>
  </si>
  <si>
    <t>Skin contact with the bulb can cause dermatitis in sensitive people[65]. The bulb contains alkaloids and is poisonous[2, 62]. Another report says that the bulb is poisonous to grazing animals[183].</t>
  </si>
  <si>
    <t>Mentha spicata</t>
  </si>
  <si>
    <t>Spearmint</t>
  </si>
  <si>
    <t>M. viridis.</t>
  </si>
  <si>
    <t>C. Europe. Naturalized in Britain.</t>
  </si>
  <si>
    <t>Roadsides and waste places, usually in damp soils and sunny positions[4, 16, 17, 37].</t>
  </si>
  <si>
    <t>A very easily grown plant, it succeeds in most soils and situations so long as the soil is not too dry[200]. Grows well in heavy clay soils. A sunny position is best for production of essential oils, but it also succeeds in partial shade[4]. Prefers partial shade and a slightly acid soil[4, 16].
Often grown as a culinary herb in the herb garden, spearmint is also commercially cultivated for its essential oil, the yields are about 3.5 to 4.5 kilos per tonne of leaves. There are some named varieties[200, 238].
Most mints have fairly aggressive spreading roots and, unless you have the space to let them roam, they need to be restrained by some means such as planting them in containers that are buried in the soil[K].
Hybridizes freely with other members of this genus.
The whole plant has a strong spearmint smell.
The flowers are very attractive to bees and butterflies[24]. A good companion plant for growing near cabbages and tomatoes, helping to keep them free of insect pests[14, 20].
Members of this genus are rarely if ever troubled by browsing deer[233].</t>
  </si>
  <si>
    <t>An essential oil is obtained from the whole plant, the yield is about 4K of oil from 1 tonne of leaves[46, 57]. The oil is used commercially as a food flavouring and oral hygiene preparation[238].
The plant repels insects and was formerly used as an strewing herb[14, 18, 20]. Rats and mice intensely dislike the smell of mint. The plant was therefore used in homes as a strewing herb and has also been spread in granaries to keep the rodents off the grain[244].</t>
  </si>
  <si>
    <t>Leaves - raw or cooked. A strong spearmint flavour, they are used as a flavouring in salads or cooked foods[2, 4, 5, 183]. The leaves are often used in 'mint sauce', which is used as a flavouring in meals[238].
A herb tea is made from the fresh or dried leaves[21, 183]. It has a very pleasant and refreshing taste of spearmint, leaving the mouth and digestive system feeling clean[K].
An essential oil from the leaves and flowers is used as a flavouring in sweets, ice cream, drinks etc[46, 57, 183]. A spearmint flavour[183].</t>
  </si>
  <si>
    <t>Spearmint is a commonly used domestic herbal remedy. A tea made from the leaves has traditionally been used in the treatment of fevers, headaches, digestive disorders and various minor ailments[222]. The herb is antiemetic, antispasmodic, carminative, diuretic, restorative, stimulant and stomachic[4, 21, 46, 218]. The leaves should be harvested when the plant is just coming into flower, and can be dried for later use[4].
The stems are macerated and used as a poultice on bruises[218].
The essential oil in the leaves is antiseptic, though it is toxic in large doses[222].
Both the essential oil and the stems are used in folk remedies for cancer[218]. A poultice prepared from the leaves is said to remedy tumours[218].</t>
  </si>
  <si>
    <t>Britain; Britain(Wales); Mexico; Nepal; Turkey; United States; United States(Amerindian); United States(Appalachia); Venezuela</t>
  </si>
  <si>
    <t>Centaurium erythraea</t>
  </si>
  <si>
    <t>Centaury</t>
  </si>
  <si>
    <t>C. minus.  C. umbellatum.  Erythraea centaurium.</t>
  </si>
  <si>
    <t>Europe, including Britain, from Sweden to the Mediterranean and east to S. W. Asia.</t>
  </si>
  <si>
    <t>Open woods, meadows and dry grasslands[9, 13], often on chalky soils[4].</t>
  </si>
  <si>
    <t>Prefers a well-drained sandy loam with some peat[1] and a sunny position[238]. It avoids wet or rich soils[115].
Plants are not easy to grow in a garden[4].
The flowers only open in fine weather and close at midday[4].
Although the growing plant is scentless, if the cut stems are immersed in warm water for 24 hours a most penetrating odour will be observed on distillation[245].
A very variable plant, some botanists divide it into a number of separate species[4].</t>
  </si>
  <si>
    <t>A long-lasting bright yellowish-green dye is obtained from the flowers[13, 100].</t>
  </si>
  <si>
    <t>The plant is used as a flavouring in bitter herbal liqueurs and is an ingredient of vermouth[268].</t>
  </si>
  <si>
    <t>One of the most useful bitter herbs, centaury strengthens digestive function, especially within the stomach[254]. By increasing stomach secretions it hastens the breakdown of food, it also stimulates the appetite and increases bile production[254]. The plant needs to be take over a number of weeks and an infusion should be slowly sipped so that the components (their bitterness can be detected at a dilution of 1:3,500) can stimulate reflex activity throughout the upper digestive tract[254].
The whole herb is appetizer, aromatic, bitter, cholagogue, diaphoretic, digestive, emetic, weakly febrifuge, hepatic, stomachic and tonic[9, 13, 21, 165, 268]. It acts on the liver and kidneys, purifies the blood and is an excellent tonic for the digestive system[4, 238]. Externally, the fresh green herb is said to be a good application to wounds and sores[4]. It is often used in combination with other herbs such as camomile (Chamaemelum nobile), meadowsweet (Filipendula ulmaria) and marshmallow (Althaea officinalis)[238]. The whole plant is harvested when in flower and can be dried for later use[4, 238].
The plant is used in Bach flower remedies - the keywords for prescribing it are 'Weak willed', 'Too easily influenced' and 'Willing servitors'[209].
A homeopathic remedy is made from the plant[9]. It is used in the treatment of liver and gall bladder ailments[9].</t>
  </si>
  <si>
    <t>Perilla frutescens</t>
  </si>
  <si>
    <t>Shiso</t>
  </si>
  <si>
    <t>P. ocimoides. L.</t>
  </si>
  <si>
    <t>E. Asia - China, Japan, India.</t>
  </si>
  <si>
    <t>Hills and mountains of central and southern Japan[58]. Sunny and fertile situations in China[147].</t>
  </si>
  <si>
    <t>Surface sown seed - 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t>
  </si>
  <si>
    <t>Prefers a light soil[1, 206]. Requires a rich well-drained moisture-retentive soil in full sun[200]. Plants require a well-drained soil but do not need particularly fertile soil[206]. Prefers an acid soil with a pH between 5.5 and 6[206].
The plant is not frost hardy and requires temperatures above 18�c if it is to grow well[206]. The plant requires short days in order to flower[206].
Shiso is often cultivated in the Orient as a food flavouring. There are some named varieties, those with purple leaves being preferred for seed production[183, 206, 238]. Shiso is also cultivated for the oil obtained from its seed[50, 171]. It is sometimes used in sub-tropical bedding schemes in Britain[1].</t>
  </si>
  <si>
    <t>A drying oil obtained from the seed is used in making paints, varnishes, water proofing etc[46, 57, 105, 171, 238].
The plant yields 0.3 - 1.3% essential oil, which contains 20% citral[240]. It is used as a food flavouring and in dental products[238].</t>
  </si>
  <si>
    <t>Edible young leaves and seedlings - raw or cooked[46, 116, 178, 183]. The flavour is strange to western palates at first, some people detecting cinnamon, others coriander or citrus[206]. Seedlings are added to salads, older leaves are used as a garnish or flavouring[206]. Older leaves are also salted and used as a condiment for tofu and as a garnish for tempura[183]. Leaves from purple cultivars are used to colour preserved fruits[238]. The leaves can also be dried for later use[206]. The leaves contain about 3.1% protein, 0.8% fat, 4.1% carbohydrate, 1.1% ash[179].
Immature flower clusters are used as a garnish for soups and chilled tofu[183]. Older flower clusters are fried and eaten[183].
The seeds are preserved in salt or are used as a spice in pickles, tempura and miso[183, 206]. They are one of the ingredients in 'Shichimi' or 'seven spice' mixture[206]. The seed can also be eaten cooked[105, 178]. Seeds from purple-leafed forms of the plant are preferred for culinary use[238]. The seed contains about 21.5% protein, 43.4% fat, 11.3% carbohydrate, 4.4% ash[179].
An edible drying oil is obtained from the seed[46, 171, 183, 272]. It is rich in linolenic acid[57].
The plant yields an essential oil which is used as a food flavouring in candies and sauces[183].</t>
  </si>
  <si>
    <t>The leaves, stems and seeds of shiso are often used in Oriental medicine. It is a pungent, aromatic, warming herb that is antibacterial, antidote, antipyretic, antiseptic, antispasmodic, antitussive, aromatic, carminative, diaphoretic, emollient, expectorant, pectoral, stomachic and tonic[116, 147, 174, 176, 218, 238].
The leaves are used in the treatment of colds, chest stuffiness, vomiting, abdominal pain etc[176]. The juice of the leaves is applied to cuts and wounds[272].
The seed is antiasthmatic, antitussive, emollient and expectorant[176]. It is used internally in the treatment of asthma, colds and chills, nausea, abdominal pain, food poisoning  and allergic reactions (especially from seafood), bronchitis and constipation[218, 238].
The stems are a traditional Chinese remedy for morning sickness[238].].
This herb should be avoided by pregnant women[222].</t>
  </si>
  <si>
    <t>There have been cases of toxicity, including dermatitis, pulmonary oedema, respiratory distress and even death following ingestion by cattle and horses[274].</t>
  </si>
  <si>
    <t>Ilex aquifolium</t>
  </si>
  <si>
    <t>Holly</t>
  </si>
  <si>
    <t>I. balearica.</t>
  </si>
  <si>
    <t>Western and central Europe, including Britain, from Norway to Germany south to the Mediterranean.</t>
  </si>
  <si>
    <t>Found in most well-drained soils in scrub, hedges and woodland where it is often the dominant under-storey shrub[7].</t>
  </si>
  <si>
    <t>Succeeds in most soils, including peat, chalk, gravels, sand and shales[186], so long as they are not water-logged, though wild plants are occasionally found in situations with standing winter water[186]. Grows well in heavy clay soils[186]. Established plants are fairly drought tolerant[186]. Dislikes dry soils according to one report[31] whilst another says that it succeeds in dry shade[188]. Tolerates a pH range from 3.5 to 7.2[186]. Succeeds in full sun or fairly dense shade[17, 28, 31], self-sown seedlings from woods and shady places making the most shade tolerant plants[28]. Tolerant of maritime exposure[75] though in such a situation it may lose some or all its leaves in the winter[186].
Plants require a minimum July temperature of 12�c for good fruit production[186]. They tolerate short periods in winter down to -15�c[184]. Severe frosts can kill whole branches, especially if they are open to the sky[186]. The young growth in spring can be damaged by late frosts.
A very ornamental plant, there are many named varieties[182]. Flowers and fruits are formed on wood of the previous year's growth[229]. A good bee plant[108], the minute flowers are sweetly scented[245]. The fruit is a valuable winter food source for birds.
Resents root disturbance, especially as the plants get older[11]. It is best to place the plants into their permanent positions as soon as possible, perhaps giving some winter protection for their first year or two[K]. Only move the plants in May or, preferably, in September[1].
Plants are quite slow growing, even when in good soils and situations[11, 75].
Trees are usually dioecious but hermaphrodite forms are available. Male and female plants must usually be grown if seed is required.
Plants are capable of regenerating from the main stem both above and below ground level and, although the top may be killed in a fire, the plants will usually regrow from the base[186].
Rabbits are particularly fond of this species and will quickly remove the bark.
This species is notably resistant to honey fungus[200].</t>
  </si>
  <si>
    <t>An excellent hedge plant, tolerating hard clipping and maritime exposure and forming a dense stock-proof shelter[4, 11, 29, 75, 186]. Plants are fairly slow growing however[11].
The cultivar 'Pendula' makes a very good carpeting ground cover plant when grown as a cutting on its own roots[208]. It can be planted up to 1.2 metres apart each way, but is fairly slow to cover the ground[208].
Wood - strong, hard and dense, it polishes well, though it must be well dried and seasoned or else it warps badly. It is beautifully white, except at the centre of very old trees, and is highly regarded by cabinet makers though it must be well seasoned[4, 7, 46, 61]. The heartwood of mature trees is used for printing blocks, engravings, turnery etc[11, 115]. The wood makes a good fuel, burning well even when green[6].</t>
  </si>
  <si>
    <t>The leaves have been used as a tea substitute[4].
The roasted fruit has been used as a coffee substitute[7]. Some caution is advised here, since the fruit can be purgative and emetic[K].</t>
  </si>
  <si>
    <t>Holly is little used in modern herbalism. The leaves are diaphoretic, expectorant, febrifuge and tonic[4, 9, 21]. They can be use fresh at almost any time of the year or can be harvested in late spring and dried for later use[4, 9]. They are used in the treatment of intermittent fevers, rheumatism, catarrh, pleurisy etc[4, 238, 254]. The juice of the fresh leaves has been successfully used in the treatment of jaundice[4].
The berries are violently emetic and purgative[4, 7]. They have been used in the treatment of dropsy and as a powder they have been used as an astringent to check bleeding[4]. The berries are toxic, especially to children, and should not be used medicinally except under professional supervision[254].
The root has been used as a diuretic, though there are more effective diuretics available[7].
The plant is used in Bach flower remedies - the keywords for prescribing it are 'Hatred', 'Envy', 'Jealousy' and 'Suspicion'[209].</t>
  </si>
  <si>
    <t>Britain; Europe; Spain; Turkey</t>
  </si>
  <si>
    <t>The fruit and probaby other parts of the plant contain saponins and are toxic, causing diarrhoea, vomiting and stupor[10, 274]. However, toxicity levels are low and it is only in very large doses that problems are likely to arise[65, 76].</t>
  </si>
  <si>
    <t>Clematis recta</t>
  </si>
  <si>
    <t>S. and E. Europe.</t>
  </si>
  <si>
    <t>Scrub, forest, river valleys and sunny hills[74, 187].</t>
  </si>
  <si>
    <t>Succeeds in any soil in full sun[187, 200], but prefers a fertile sandy loam[200]. Dislikes poorly-drained heavy clay soils, but grows well in clay if grit is added for drainage[11, 200]. Does well on chalk. Dislikes winter wet[200]. Succeeds in acid as well as alkaline soils[200].
Plans are hardy to about -25�c[187].
A twining plant[182]. The leafstalks wrap themselves around twigs and branches for support. When a side of the stalk touches an object, the growth on that side slows down whilst the other side grows at its normal rate - this causes the leaf stalk to entwine the object it is touching[212].
There are some named forms, selected for their ornamental value[233].
When planting out, in order to avoid the disease 'clematis wilt', it is best to plant the rootball about 8cm deeper in the soil. This will also serve to build up a good root crown of growth buds[200].
Plants seem to be immune to the predations of rabbits[233].
A greedy plant, inhibiting the growth of nearby plants, especially legumes[54].</t>
  </si>
  <si>
    <t>Young shoot tips - cooked or pickled[177]. Some caution is advised, see the notes above on toxicity.</t>
  </si>
  <si>
    <t>The flowers and leaves are diaphoretic, diuretic and rubefacient[4]. They are taken both internally and externally in the treatment of syphilitic, cancerous and other foul ulcers[4]. Caution is advised since this is a poisonous plant[4].
A homeopathic remedy is made from the plant. It is used in the treatment of rheumatism and skin eruptions[238].</t>
  </si>
  <si>
    <t>Aesculus turbinata</t>
  </si>
  <si>
    <t>Japanese Horse Chestnut</t>
  </si>
  <si>
    <t>Ae dissimilis.</t>
  </si>
  <si>
    <t>E. Asia - China, Japan</t>
  </si>
  <si>
    <t>Mountains, especially in ravines, all over Japan[58]. In deciduous forests, especially in moist slopes along streams[275].</t>
  </si>
  <si>
    <t>Prefers a deep loamy well-drained soil but is not too fussy[1, 11].
The dormant plant is very cold-hardy, though the young growth in spring can be damaged by late frosts. It prefers growing in a continental climate, doing best in eastern and south-eastern England[200].
Most members of this genus transplant easily, even when fairly large[11].</t>
  </si>
  <si>
    <t>Saponins in the seed are a soap substitute[169]. The saponins can be easily obtained by chopping the seed into small pieces and infusing them in hot water. This water can then be used for washing the body, clothes etc. Its main drawback is a lingering odour of horse chestnuts[K].
Wood - weak, nicely grained. Used for house fittings, domestic items etc[11].</t>
  </si>
  <si>
    <t>Portulacaceae</t>
  </si>
  <si>
    <t>Portulaca retusa</t>
  </si>
  <si>
    <t>Eastern N. America - Missouri to Arkansas and Texas, west to Nevada.</t>
  </si>
  <si>
    <t>Rocky glades, sands etc[43]. The plants often grow in large patches a metre or more in diameter[235].</t>
  </si>
  <si>
    <t>We have very little information on this species and do not know if it will succeed outdoors in Britain, though we feel it should be possible to grow it either as a hardy or a half-hardy annual. The following notes are based on the general needs of the genus.
Prefers a rather dry poor soil in full sun[1, 200].</t>
  </si>
  <si>
    <t>Australia; Brazil; China; Colombia; Dominican Republic; Gabon; Haiti; India; Iraq; Japan; Java; Kurdistan; Lesotho; Malaya; Mexico; Peru; Spain; Sudan; Trinidad; Turkey; Venezuela</t>
  </si>
  <si>
    <t>Arisaema dracontium</t>
  </si>
  <si>
    <t>Green-Dragon</t>
  </si>
  <si>
    <t>Eastern N. America - Quebec to Florida, west to Wisconsin, Nebraska and Texas.</t>
  </si>
  <si>
    <t>Rich moist woods[222]. Found mainly in wet woods and along the sides of streams, but sometimes also in dry soils[235].</t>
  </si>
  <si>
    <t>Prefers a cool peaty soil in the bog garden, woodland garden or a sheltered border in semi-shade[90, 134, 200]. Prefers a loamy or peaty soil and will tolerate a sunny position if the soil is moist but not water-logged and the position is not too hot or exposed[1, 200].
Tubers should be planted about 10cm deep[233]. Only plant out full sized tubers and mulch them with organic matter in the winter[200]. Plants need protection from slugs[200].
Most species in this genus are dioecious, but they are sometimes monoecious and can also change sex from year to year.</t>
  </si>
  <si>
    <t>Root. Considered to be edible once it has been dried, aged and elaborately processed[222]. The root contains calcium oxalate crystals - these are destroyed by drying the plant or by thorough cooking[K].</t>
  </si>
  <si>
    <t>The dried and aged root was used by the N. American Indians in the treatment of 'female disorders'[222, 257].
The plant (leaves?) were chewed in the treatment of asthma[213].</t>
  </si>
  <si>
    <t>China; Japan; United States(Menomini)</t>
  </si>
  <si>
    <t>The plant contains calcium oxylate crystals. These cause an extremely unpleasant sensation similar to needles being stuck into the mouth and tongue if they are eaten but they are easily neutralized by thoroughly drying or cooking the plant or by steeping it in water.</t>
  </si>
  <si>
    <t>Ranunculus pennsylvanicus</t>
  </si>
  <si>
    <t>Pennsylvania Buttercup</t>
  </si>
  <si>
    <t>Northern N. America - Labrador to Alaska and south to Colorado.</t>
  </si>
  <si>
    <t>Wet meadows, alluvium, ditches etc[43].</t>
  </si>
  <si>
    <t>We have very little information on this species and do not know if it will be hardy in Britain, though judging by its native range it should succeed outdoors in most areas of the country. The following notes are based on the general needs of the genus.
Prefers a moist loamy soil[1].
A greedy plant, inhibiting the growth of nearby plants, especially legumes[54].</t>
  </si>
  <si>
    <t>The entire plant can be boiled to yield a red dye[257]. It is mixed with the bark of bur oak (Quercus macrocarpa) which acts to fix the colour[257].
The entire plant can be boiled with rushes (Juncus spp) or flags (Iris spp and Acorus calamus) to colour them yellow for use in making mats, baskets etc[257].</t>
  </si>
  <si>
    <t>Leaves - cooked[179]. The leaves contain toxins but in too low a concentration to be harmful[179].</t>
  </si>
  <si>
    <t>The plant is rubefacient[240]. It is used to raise blisters[240].</t>
  </si>
  <si>
    <t>Although no specific record of toxicity has been found for this plant, many if not all members of this genus are poisonous. These toxins can be destroyed by heat or by drying[4, 10, 13, 19, 62, 65]. Many if not all plants in this genus also have a strongly acrid juice that can cause blistering to the skin[65, 183].</t>
  </si>
  <si>
    <t>Mentha aquatica</t>
  </si>
  <si>
    <t>Water Mint</t>
  </si>
  <si>
    <t>M. hirsuta.</t>
  </si>
  <si>
    <t>Europe, including Britain, south and east to N. Africa and southwest Asia Also in S. Africa, Madeira</t>
  </si>
  <si>
    <t>Swamps, fen, marshes, near rivers, streams and ponds, in wet woods[9].</t>
  </si>
  <si>
    <t>Succeeds in most soils and situations so long as the soil is not too dry[1, 16, 200]. Grows well in heavy clay soils. A sunny position is best for production of essential oils, but it also succeeds in partial shade. Plants can grow in water up to 15cm deep[24].
Most mints have fairly aggressive spreading roots and, unless you have the space to let them roam, they need to be restrained by some means such as planting them in containers that are buried in the soil[K].
Hybridizes freely with other members of this genus.
The whole plant, especially when bruised, has a pungent aroma of bergamot[245].
The flowers are especially attractive to bees and butterflies[24]. A good companion for brassicas[14].
Members of this genus are rarely if ever troubled by browsing deer[233].</t>
  </si>
  <si>
    <t>The plant repels flies, mice and rats[14, 20, 244]. It has a pleasant, fresh scent and was formerly used as a strewing herb and has been strewn in granaries to keep mice and rats off the grain[14, 244].
The plant, harvested before flowering, yields about 0.8% essential oil[240]. The fresh or dried plant is very good when used in herbal baths and can also be used in herb pillows[244].</t>
  </si>
  <si>
    <t>Leaves - raw or cooked. A strong distinctive peppermint-like fragrance[183]. Used as a flavouring in salads or cooked foods[5]. The leaves are too pungent for most people to use as a flavouring[244].
A herb tea is made from the leaves[21, 183].</t>
  </si>
  <si>
    <t>The leaves are anodyne, antiseptic, antispasmodic, astringent, carminative, cholagogue, diaphoretic, emetic, refrigerant, stimulant, stomachic, tonic and vasodilator[4, 9, 21]. A tea made from the leaves has traditionally been used in the treatment of fevers, headaches, digestive disorders and various minor ailments[222]. It is also used as a mouth-wash and a gargle for treating sore throats, ulcers, bad breath etc[9]. The leaves are harvested as the plant comes into flower and can be dried for later use[238].
The essential oil in the leaves is antiseptic, though it is toxic in large doses[222].</t>
  </si>
  <si>
    <t>Britain; Europe; Lesotho; Turkey</t>
  </si>
  <si>
    <t>Albizia julibrissin</t>
  </si>
  <si>
    <t>Mimosa</t>
  </si>
  <si>
    <t>Acacia mollis.  Acacia julibrissin.</t>
  </si>
  <si>
    <t>W. Asia and E. Asia - Iran to China.</t>
  </si>
  <si>
    <t>Open sunny ravines, forests and by rivers up to 2100 metres in the Himalayas[51, 158].</t>
  </si>
  <si>
    <t>Requires a well-drained moisture retentive soil and a very sunny position[200]. Succeeds in dry soils. Highly fertile soils can promote soft sappy growth which is frost tender[200]. Trees tolerate a high pH, saline soils, high winds and drought[200, 238]. They also succeed in poor soils[238].
Trees prefer a more continental climate than Britain[11] and when dormant are hardy to about -20�c in such a zone[200]. They are only hardy to about -10�c in the maritime climate of this country[200]. The young growth in spring, even on mature plants, is frost-tender and so it is best to grow the plants in a position sheltered from the early morning sun[K]. They succeed on a sunny wall at Kew[11], and also in a more open but sunny sheltered position there[K], but only really succeed outdoors in the mildest areas of Britain[1]. If killed back to the ground by a severe winter, plants can often resprout from the base[200]. The form 'Rosea' is hardier and more compact, succeeding even in the drier parts of Britain if given some protection[11].
Plants are quite tolerant of pruning and can be fan-trained for growing on a wall. Any pruning is best done in late winter or early spring[202].
Often grown as a summer bedding plant[1].
Quite tolerant of being transplanted[200]. Plants often produce suckers[200].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</si>
  <si>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gummy extract of the plant is used as a plaster[178]. No more details are given.
Wood - dense, hard, strong, takes a good polish. Used for furniture, industrial applications, firewood etc[74, 158, 272].</t>
  </si>
  <si>
    <t>Young leaves - cooked. An aromatic flavour[2, 106, 178, 179], they are used as a potherb[183].
Flowers - cooked. Eaten as a vegetable[183].
The dried leaves are a tea substitute[177, 183].</t>
  </si>
  <si>
    <t>The flower heads are carminative, digestive, sedative and tonic[176, 218, 238]. They are used internally in the treatment of insomnia, irritability, breathlessness and poor memory[176, 238]. The flowers are harvested as they open and are dried for later use[238].
The stembark is anodyne, anthelmintic, carminative, discutient, diuretic, oxytocic, sedative, stimulant, tonic, vermifuge and vulnerary[176, 178, 218]. It is used internally in the treatment of insomnia, irritability, boils and carbuncles[238]. Externally, it is applied to injuries and swellings[238]. The bark is harvested in spring or late summer and is dried for later use[238].
A gummy extract obtained from the plant is used as a plaster for abscesses, boils etc and also as a retentive in fractures and sprains[218].</t>
  </si>
  <si>
    <t>Plumbaginaceae</t>
  </si>
  <si>
    <t>Armeria maritima</t>
  </si>
  <si>
    <t>Sea Thrift</t>
  </si>
  <si>
    <t>A. elongata.  A. vulgaris.  Statice armeria.  S. maritima.</t>
  </si>
  <si>
    <t>W. Europe, including Britain, from Iceland to N. Spain.</t>
  </si>
  <si>
    <t>Coastal salt marshes, pastures and maritime cliffs[17]. Dry, sandy, somewhat acidic soils in sandy turf, coastal salt marshes, cliffs and mountain pastures[268].</t>
  </si>
  <si>
    <t>Succeeds in most soils including clay and poor sands[200]. Prefers a well-drained sandy soil with added leaf mould and a sunny position[1, 111, 134]. Requires an acid soil according to one report[24] whilst others say that it dislikes acid soils. Plants are very wind-tolerant and succeed in maritime gardens[233]. Established plants are drought tolerant[190]. Succeeds when grown at the top of a retaining wall or a cavity wall[219].
The plant tolerates light treading[200]. It forms a slowly expanding clump and makes a good edging plant[111].
A good butterfly plant[24, 30].
The flower is a symbol of sympathy, used at funerals[66].</t>
  </si>
  <si>
    <t>A good ground-cover for a sunny position[200]. The cultivar 'Vindictive' has been especially recommended[188] and so has 'Alba'[190]. Plants form a slowly spreading carpet[208].</t>
  </si>
  <si>
    <t>Leaves - cooked[177]. Used for slimming[61].
Root[69]. No more details are given[69].</t>
  </si>
  <si>
    <t>Sea thrift is rarely used in herbal medicine, though the dried flowering plant is antibiotic and has been used in the treatment of obesity, some nervous disorders and urinary infections[268]. It cannot be used externally as an antibiotic poultice because it can cause dermatitis or local irritation[268].</t>
  </si>
  <si>
    <t>Netherlands; Spain; Turkey</t>
  </si>
  <si>
    <t>Amaranthus mangostanus</t>
  </si>
  <si>
    <t>A. inamoenus. Willd.  A. tricolor. L. - correct name.</t>
  </si>
  <si>
    <t>Waste land and roadsides in the Himalayas[145].</t>
  </si>
  <si>
    <t>Prefers a well-drained fertile soil in a sunny position[200]. Requires a hot sheltered position if it is to do well[K].
Plants should not be given inorganic fertilizers, see notes above on toxicity.
Cultivated for its edible seed and leaves[46, 58], there are many named varieties. It is an excellent hot weather substitute for spinach.
There is some confusion over the correct name for this species, [200] says that it is no more than a synonym for A. tricolor.
Most if not all members of this genus photosynthesize by a more efficient method than most plants. Called the 'C4 carbon-fixation pathway', this process is particularly efficient at high temperatures, in bright sunlight and under dry conditions[196].</t>
  </si>
  <si>
    <t>India(Santal)</t>
  </si>
  <si>
    <t>Convallariaceae</t>
  </si>
  <si>
    <t>Smilacena stellata</t>
  </si>
  <si>
    <t>Star-Flowered Lily Of The Valley</t>
  </si>
  <si>
    <t>N. America - British Columbia to California and east to Virginia and Newfoundland.</t>
  </si>
  <si>
    <t>Woods, thickets and open meadows, on gravelly and alluvial soils[43, 85].</t>
  </si>
  <si>
    <t>Requires a deep fertile humus rich moisture retentive soil, neutral to slightly acid, that does not dry out in the growing season, and a shady position[200]. Does well in a woodland garden[200].
Plants have a creeping rhizome and can form extensive patches[187]. Fruits well in a shady woodland position at Kew[K].
Hardy to about -25�c[187].
Plants are slow to establish but then can become invasive[208].
The flowers are powerfully scented[245].</t>
  </si>
  <si>
    <t>Plants can be grown as a ground cover when planted about 60cm apart each way[208]. An inferior cover to S. racemosa[208].</t>
  </si>
  <si>
    <t>Fruit - raw or cooked[105, 161]. The fruit is about the size of a pea and is produced on the plant in small terminal clusters of about 2 - 8 berries[256]. It has a nice bitter-sweet flavour that is somewhat reminiscent of treacle[85, K]. The fruit is a good source of vitamin C, it has been used to prevent scurvy[213]. The fruit is said to be laxative in large quantities when eaten raw, especially if you are not used to eating it, though thorough cooking removes this laxative effect[K].
Young leaves - raw or cooked.
The young shoots, as they emerge in spring, can be used as an asparagus substitute[85]. The young shoots and leaves are cooked and used as greens[212].
Root - cooked. It should be soaked in alkaline water first to get rid of a disagreeable taste[85, 213]. It can be eaten like potatoes[213].</t>
  </si>
  <si>
    <t>Star-flowered lily of the valley was employed medicinally by several native North American Indian tribes who used it to treat a variety of complaints[257]. It is little, if at all, used in modern herbalism.
A tea made from the roots is drunk to regulate menstrual disorders[213].
A decoction of the leaves is taken 2 - 3 times a day in the treatment of rheumatism and colds[257]. Half a cup of leaf tea drunk daily for a week by a woman is said to prevent conception[213, 257].
The root is analgesic, antiseptic, haemostatic, ophthalmic, stomachic and vulnerary[257]. An infusion has been used in the treatment of stomach complaints, internal pains and to regulate menstrual disorders[257]. The dried powdered root has been used in treating wounds and bleeding[213, 257]. The crushed root has been used as a poultice on sprains, boils, swellings and limbs affected by rheumatism[257]. The pulped root has been used as ear drops to treat ear aches[257]. An infusion of the roots has been used as a wash for inflamed eyes[257].</t>
  </si>
  <si>
    <t>Viola pinnata</t>
  </si>
  <si>
    <t>C. Europe to E. Asia..</t>
  </si>
  <si>
    <t>Rocks, screes and grassland, mostly between 1000 and 2000 metres[50].</t>
  </si>
  <si>
    <t>Prefers a cool moist well-drained humus-rich soil in partial or dappled shade and protection from scorching winds. Tolerates sandstone and limestone soils but becomes chlorotic if the pH is too high. Prefers a pH between 6 and 6.5[200]. A calcicole species[50].
All members of this genus have more or less edible leaves and flower buds, though those species with yellow flowers can cause diarrhoea if eaten in large quantities[62, 85, 159].</t>
  </si>
  <si>
    <t>Young leaves and flower buds - raw or cooked[105, 178]. When added to soup they thicken it in much the same way as okra[85, 159]. 
A tea can be made from the leaves[85].</t>
  </si>
  <si>
    <t>Anodyne, antiseptic, blood tonic[178].</t>
  </si>
  <si>
    <t>Cyperus rotundus</t>
  </si>
  <si>
    <t>Nut Grass</t>
  </si>
  <si>
    <t>C. hexastachyos.  Pycreus rotundus. (L.)Hayek.</t>
  </si>
  <si>
    <t>S. and W. Europe, Tropical areas.</t>
  </si>
  <si>
    <t>Roadsides, sandy fields and cultivated ground in Eastern North America[43]. Plants are usually only found in damp places[238].</t>
  </si>
  <si>
    <t>Prefers a moist sandy loam[95, 117] and a sunny position[238].
We do not know how hardy this plant will be in Britain, one report says that it is frost-tender[238], but it is found growing wild in areas of N. America that do experience frost[43].
This plant is sometimes cultivated for its edible tubers in Tropical regions[1], however it is a serious weed of agricultural land in the tropics where it spreads rapidly at the roots[61] and is considered to be one of the world's most damaging weeds[200, 238]. It is subject to statutory control in several countries[238].</t>
  </si>
  <si>
    <t>The leaves are used in basketry and for weaving hats, matting etc[178]. 
The aromatic root is used for perfumery in India[4, 61, 145]. When dried and ground into a fine powder it is used like talcum powder[245].</t>
  </si>
  <si>
    <t>Tuber - raw or cooked[2, 85, 105, 183, 272]. A very strong flavour when freshly harvested, said to resemble 'Vick's VapoRub', the tubers become milder if they are allowed to dry[183]. A pleasant nutty flavour according to another report[95] whilst another says that the roots are very unpalatable raw and a little better but still not very palatable when cooked[144]. The dried roots can be ground into a powder and used as a cereal[257].
Seed. A famine food, used when all else fails[177]. It is very small and would be fiddly to use[K].</t>
  </si>
  <si>
    <t>Nut grass is a pungent bitter-sweet herb that relieves spasms and pain, acting mainly on the digestive system and uterus[238]. The roots and tubers are analgesic, antibacterial, antispasmodic, antitussive, aromatic, astringent, carminative, diaphoretic, diuretic, emmenagogue, litholytic, sedative, skin, stimulant, stomachic, tonic and vermifuge[116, 145, 147, 152, 176, 218, 238, 240, 279]. They are used internally in the treatment of digestive problems and menstrual complaints[238]. They are commonly combined with black pepper (Piper nigrum) in the treatment of stomachaches[272]. The roots are harvested in the summer or winter and are dried for later use[238].
An essential oil in the tubers has antibiotic activity and has been shown to arrest the growth of Micrococcus pyrogenes[240].
The plant is rated 8th amongst 250 potential antifertility plants in China[218].
The plant is used in the treatment of cervical cancer[218].</t>
  </si>
  <si>
    <t>Bahamas; China; Egypt; France; India; Iran; Japan; Java; Samoa; Sanscrit; Sudan; Turkey; Venezuela</t>
  </si>
  <si>
    <t>Melilotus officinalis</t>
  </si>
  <si>
    <t>Melilot</t>
  </si>
  <si>
    <t>M. arvensis.</t>
  </si>
  <si>
    <t>Europe to E. Asia. Naturalized in Britain.</t>
  </si>
  <si>
    <t>Grassy fields and roadsides, avoiding acid soils[17].</t>
  </si>
  <si>
    <t>Prefers a well-drained to dry neutral to alkaline soil in a sunny position[238]. Prefers a clay or a saline soil[13]. Dislikes shade. Established plants are drought tolerant[238].
The flowers are rich in pollen making this a good bee plant[4, 7, 8, 13].
If they are cut back before flowering, the plants will grow on for at least another year before dying[115].
The dried plant has a sweet aromatic fragrance like newly mown hay[245].
This species has a symbiotic relationship with certain soil bacteria, these bacteria form nodules on the roots and fix atmospheric nitrogen. Some of this nitrogen is utilized by the growing plant but some can also be used by other plants growing nearby[200].</t>
  </si>
  <si>
    <t>The leaves contain coumarin and they release the pleasant smell of newly mown hay when they are drying[238]. The leaves are dried and used as an insect repellent[169, 172], especially in order to repel moths from clothing[13, 100, 238]. They can be put in pillows, mattresses etc[178].
Poorly dried or fermented leaves produce a substance called dicoumarol. This is a potent anti-coagulant which is extremely poisonous in excess, it prevents the blood from coagulating and so it is possible to bleed to death from very small wounds. Dicoumarol is used in rat poisons[238].
The plant can be used as a green manure, enriching the soil with nitrogen as well a providing organic matter[238].</t>
  </si>
  <si>
    <t>Root[46, 105, 172]. Consumed as a food by the Kalmuks[183].
Young shoots - cooked. Used like asparagus[183]. Young leaves are eaten in salads[13]. The leaves and seedpods are cooked as a vegetable[8, 55, 172]. They are used as a flavouring[46]. Only fresh leaves should be used, see the notes above on toxicity[62].
The crushed dried leaves can be used as a vanilla flavouring in puddings, pastries etc[177, 183, 238]. Caution is advised, see the notes above on toxicity.
Flowers - raw or cooked[172]. The flowers and seeds are used as a flavouring[2]. The flowers also give an aromatic quality to some tisanes[7].</t>
  </si>
  <si>
    <t>Melilot, used either externally or internally, can help treat varicose veins and haemorrhoids though it requires a long-term treatment for the effect to be realised[254]. Use of the plant also helps to reduce the risk of phlebitis and thrombosis[254]. Melilot contains coumarins and, as the plant dries or spoils, these become converted to dicoumarol, a powerful anticoagulant[254]. Thus the plant should be used with some caution, it should not be prescribed to patients with a history of poor blood clotting or who are taking warfarin medication[238]. See also the notes above on toxicity[21].
The flowering plant is antispasmodic, aromatic, carminative, diuretic, emollient, mildly expectorant, mildly sedative and vulnerary[4, 7, 9, 13, 21, 238, 240]. An infusion is used in the treatment of sleeplessness, nervous tension, neuralgia, palpitations, varicose veins, painful congestive menstruation, in the prevention of thrombosis, flatulence and intestinal disorders[7, 238]. Externally, it is used to treat eye inflammations, rheumatic pains, swollen joints, severe bruising, boils and erysipelas, whilst a decoction is added to the bath-water[9, 238]. The flowering plant is harvested in the summer and can be dried for later use[7].
A distilled water obtained from the flowering tops is an effective treatment for conjunctivitis[7].</t>
  </si>
  <si>
    <t>Belgium; China; Hungary; Iraq; Nc; Spain; Turkey; United States</t>
  </si>
  <si>
    <t>The dried leaves can be toxic. though the fresh leaves are quite safe to use. This is possibly due to the presence of coumarin, the substance that gives some dried plants the smell of new mown hay, if taken internally it can prevent the blood clotting.</t>
  </si>
  <si>
    <t>Tamarix ramosissima</t>
  </si>
  <si>
    <t>Tamarisk</t>
  </si>
  <si>
    <t>T. odessana.  T. pallasii.  T. pentandra. pro parte.</t>
  </si>
  <si>
    <t>E. Asia - S. Russia to China.</t>
  </si>
  <si>
    <t>Saline soils[11].</t>
  </si>
  <si>
    <t>An easily grown plant, succeeding in most soils and tolerant of saline conditions[11]. This species is not found in saline soils in the wild and so might not be tolerant of them in cultivation[K].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flowers on the current year's growth[227]. Any pruning is best carried out in spring, hedges are also best trimmed at this time[188]. Plants are tolerant of severe pruning, sprouting freely from old wood[K].
Plants in this genus are notably resistant to honey fungus[200].</t>
  </si>
  <si>
    <t>Very tolerant of maritime exposure, it makes a good shelter hedge in coastal gardens[75]. It does not like being trimmed[75].
Plants have an extensive root system and can be used to control the erosion of sand dunes and other sandy soils[200].</t>
  </si>
  <si>
    <t>A manna is produced by the plants in response to insect damage to the stems[177]. It is sweet and mucilaginous and is used in confectionery[183].</t>
  </si>
  <si>
    <t>Oenanthe sarmentosa</t>
  </si>
  <si>
    <t>Water Dropwort</t>
  </si>
  <si>
    <t>Western N. America - British Columbia to California.</t>
  </si>
  <si>
    <t>Low wet places[60].</t>
  </si>
  <si>
    <t>Requires a moist or wet fertile soil in a sunny position.
Plants have a weak straggling growth habit[60].</t>
  </si>
  <si>
    <t>Whistles can be made from the hollow stems[118, 257].</t>
  </si>
  <si>
    <t>Root - cooked[2, 105]. A sweet farinaceous flesh, the root is highly esteemed in the areas where it is eaten[46, 161, 183]. A cream-like taste when boiled with a slight parsley flavour[183]. Some caution is advised, see the notes above on toxicity.
Young stem - raw or cooked[118, 257].</t>
  </si>
  <si>
    <t>The roots are emetic and purgative[257]. The roots have been crushed then swallowed by a pregnant woman in order to facilitate and speed up delivery[257].</t>
  </si>
  <si>
    <t>Although no specific mention of toxicity has been seen for this species, it belongs to a genus that contains a number of very poisonous plants and so some caution is advised. It is said to contain the alleged 'psychotroph' myristicine[218].</t>
  </si>
  <si>
    <t>Helenium hoopesii</t>
  </si>
  <si>
    <t>Owls Claws</t>
  </si>
  <si>
    <t>Dugaldia hoopesii. (Gray.)Rydb.</t>
  </si>
  <si>
    <t>Rich soils in coniferous forests, in meadows along stream sides and on wet slopes, 2250 - 3300 metres in the Southern Rockies[71, 155].</t>
  </si>
  <si>
    <t>Grows well in ordinary garden soil[1, 111], succeeding in most conditions other than boggy soils[233]. It prefers a fertile moisture retentive soil[200] in a sunny position[108, 111]. Dislikes dry soil[200].
This species is hardy to about -25�c[187].
Plants seem to be immune to the predations of rabbits[233].
A good bee and butterfly plant.</t>
  </si>
  <si>
    <t>A yellow dye is obtained from the flowers[155]. They are usually boiled up with juniper ash to obtain the dye[244].</t>
  </si>
  <si>
    <t>A chewing gum is obtained from the roots[155, 257].</t>
  </si>
  <si>
    <t>The plant is used as a remedy for vomiting[155, 257].
A snuff made from the crushed blossoms and the leaves of Psoralidium lanceolatum has been inhaled in the treatment of headaches and hay fever[257].</t>
  </si>
  <si>
    <t>This species is said to be poisonous to sheep. Although no mention of any toxicity to people has been seen it is wise to assume that it is toxic[187].</t>
  </si>
  <si>
    <t>Samolus valerandi</t>
  </si>
  <si>
    <t>Brookweed</t>
  </si>
  <si>
    <t>Most regions of the world, including Britain, usually near the sea.</t>
  </si>
  <si>
    <t>Wet places, especially near the sea[17], also in shallow water, avoiding acid soils and shade[56].</t>
  </si>
  <si>
    <t>Succeeds in ordinary garden soil in a wet position or in shallow water[1, 200]. Dislikes shade or acid soils.</t>
  </si>
  <si>
    <t>Self</t>
  </si>
  <si>
    <t>Young leaves - raw or cooked[46, 61]. A rather bitter flavour[K].</t>
  </si>
  <si>
    <t>The leaves are antiscorbutic[46, 61].</t>
  </si>
  <si>
    <t>Britain(Wales); Spain; United States</t>
  </si>
  <si>
    <t>Metaplexis japonica</t>
  </si>
  <si>
    <t>M. chinensis.  M. stauntonii.  Pergularia japonica.  Urostelma chinense.</t>
  </si>
  <si>
    <t>Sunny slopes and thickets in hills and low mountains[58].</t>
  </si>
  <si>
    <t>Succeeds in ordinary garden soil[1].
This species is not very hardy in Britain, the plants succeed outdoors in south-west England but are apt to be cut to the ground by severe frosts[1, 11].
Cultivated as a vegetable in China[178].</t>
  </si>
  <si>
    <t>The seed hairs could possibly be used as a stuffing material for pillows etc[1, K].</t>
  </si>
  <si>
    <t>Young leaves - raw or cooked[105, 178, 179].
Young fruits - raw or pickled[105].
Root - cooked[46, 61, 105].</t>
  </si>
  <si>
    <t>The seed and the leaves are haemostatic and tonic[178, 218]. The hairs on the seeds are styptic whilst the pounded leaves are applied to abscesses and swellings[218].
The stems and roots are used as medicine for traumatic injury, snake bites, impotence, and infantile malnutrition due to intestinal parasites[266].</t>
  </si>
  <si>
    <t>Taxaceae</t>
  </si>
  <si>
    <t>Taxus baccata</t>
  </si>
  <si>
    <t>Yew</t>
  </si>
  <si>
    <t>Europe, incl Britain, from Scandanavia south and east to N. Africa, the Caucasus, Iran, Himalayas.</t>
  </si>
  <si>
    <t>Woods and scrub, usually on limestone. It sometimes forms pure stands in sheltered sites on chalk in the south-east and on limestone in the north-west[17].</t>
  </si>
  <si>
    <t>A very easy plant to grow, it is extremely tolerant of cold and heat, sunny and shady positions, wet and dry soils, exposure and any pH[200]. Thrives in almost any soil, acid or alkaline, as long as it is well-drained[1, 11, 200]. Grows well in heavy clay soils. Sensitive to soil compaction by roads etc[186, 200]. Very shade tolerant[17, 81]. Tolerates urban pollution[200]. In general they are very tolerant of exposure, though plants are damaged by severe maritime exposure[K].
A very cold hardy plant when dormant, tolerating temperatures down to about -25�c[200]. The fresh young shoots in spring, however, can be damaged by frosts[186, K].
Plants are dioecious, though they sometimes change sex and monoecious trees are sometimes found[81, 186]. Male and female trees must be grown if fruit and seed is required[K]. The fruit is produced mainly on the undersides of one-year old branches[200].
A very long lived tree[1, 7, 11, 185], one report suggests that a tree in Perthshire is 1500 years old, making it the oldest plant in Britain. Another report says that trees can be up to 4000 years old[11]. It is, however, slow growing and usually takes about 20 years to reach a height of 4.5 metres[186]. Young plants occasionally grow 30cm in a year but this soon tails off and virtually no height increase is made after 100 years[185].
A very ornamental tree, there are many named varieties[200].
Very resistant to honey fungus[8, 88, 200], but susceptible to phytopthera root rot[81, 88].
The bark is very soft and branches or even the whole tree can be killed if the bark is removed by constant friction such as by children climbing the tree[186].
Plants produce very little fibrous root and should be planted in their final positions when still small[200].
The fruit is greatly relished by thrushes[186].</t>
  </si>
  <si>
    <t>Very tolerant of trimming, this plant makes an excellent hedge[1, 11, 29]. The plants are often used in topiary and even when fairly old, the trees can be cut back into old wood and will resprout[200]. One report says that trees up to 1000 years old respond well to trimming[200].
A decoction of the leaves is used as an insecticide[46, 61].
Some cultivars can be grown as a ground cover when planted about 1 metre or more apart each way[208]. 'Repandens' has been recommended[208].
Wood - heavy, hard, durable, elastic, takes a good polish but requires long seasoning. Highly esteemed by cabinet makers, it is also used for bows, tool handles etc[4, 7, 11, 46, 61, 66, 146]. It makes a good firewood[6].
The wood is burnt as an incense[146].</t>
  </si>
  <si>
    <t>Fruit - raw[1, 2, 65, 81, 158]. Very sweet and gelatinous, most people find it delicious though some find it sickly[K]. A number of people who like the flavour do not like the texture which is often described as being 'snotty'[K]. All other parts of this plant, including the seed, are highly poisonous. When eating the fruit you should spit out the large seed found in the fruit's centre. Should you swallow the whole seed it will just pass straight through you without harm. If it is bitten into, however, you will notice a very bitter flavour and the seed should immediately be spat out or it could cause some problems. The fruit is a fleshy berry about 10mm in diameter and containing a single seed[200].
Some reports suggest using the bark as a tea substitute[158, 183], this would probably be very unwise.</t>
  </si>
  <si>
    <t>The yew tree is a highly toxic plant that has occasionally been used medicinally, mainly in the treatment of chest complaints. Modern research has shown that the plants contain the substance 'taxol' in their shoots. Taxol has shown exciting potential as an anti-cancer drug, particularly in the treatment of ovarian cancers[238]. Unfortunately, the concentrations of taxol in this species are too low to be of much value commercially, though it is being used for research purposes[238]. This remedy should be used with great caution and only under the supervision of a qualified practitioner[21]. See also the notes above on toxicity.
All parts of the plant, except the fleshy fruit, are antispasmodic, cardiotonic, diaphoretic, emmenagogue, expectorant, narcotic and purgative[7, 21]. The leaves have been used internally in the treatment of asthma, bronchitis, hiccup, indigestion, rheumatism and epilepsy[240, 257]. Externally, the leaves have been used in a steam bath as a treatment for rheumatism[257].
A homeopathic remedy is made from the young shoots and the berries[4]. It is used in the treatment of many diseases including cystitis, eruptions, headaches, heart and kidney problems, rheumatism etc[4].</t>
  </si>
  <si>
    <t>Egypt; Europe; India; Spain; Turkey; United States</t>
  </si>
  <si>
    <t>All parts of the plant, except the flesh of the fruit, are highly poisonous, having a paralyzing affect on the heart[1, 4, 7, 10, 19, 65].</t>
  </si>
  <si>
    <t>Brassica oleracea capitata</t>
  </si>
  <si>
    <t>Cabbage</t>
  </si>
  <si>
    <t>Succeeds in full sun in a well-drained fertile preferably alkaline soil[16, 37, 200]. Prefers a heavy soil and a cool moist climate[16, 27]. Succeeds in any reasonable soil. Succeeds in maritime gardens[200]. Tolerates a pH in the range 4.3 to 8.3.
The cabbage is widely cultivated throughout the world for its edible leaves There are three main types of cabbage, the common hearting cabbage has dark green leaves, Dutch cabbages form a much larger heart and the leaves, which have a milder flavour, are a pale green or even white, whilst the third type, red cabbages, has red leaves. There are many named varieties of each type and by careful choice of varieties it is possible to ensure a year round supply of fresh leaves. Several cultivars are hardy enough to stand the rigours of a British winter, there are also some less-hardy varieties that can be harvested in early winter and stored for a few months in a cool place to provide leaves in areas with very severe winters[200]. Some varieties have been selected for the ornamental value of their leaves, these tend to be of poor culinary quality[206].
Cabbages are good companions for dill, camomile, sage, wormwood, mint and other aromatic plants which help to reduce insect predations on the cabbages[18, 201]. Cabbages also grow well with potatoes and beet[201]. They grow badly with strawberries, tomatoes and climbing beans[18, 201].</t>
  </si>
  <si>
    <t>A blue dye can be obtained from the leaves of purple cultivars[168].</t>
  </si>
  <si>
    <t>Leaves - raw or cooked[1, 27, 46]. Cabbages are generally used as a cooked vegetable, though the shredded leaves can also be eaten in salads. Dutch cabbages are generally sweeter and milder in flavour making them more suitable for raw eating. Those leaves in the heart of the plants are more tender than outside leaves and so are also more suitable for eating raw. These heart leaves, though, are less nutritious because they have been excluded from the light[K]. Many people find that the raw leaves give them indigestion[K]. The leaves can be fermented and made into sauerkraut, used as a health food and said to be good for the digestive system[K]. By careful selection of cultivars, it is possible to harvest cabbages all year round[K].
Seeds - sprouted and added to salads. Very good eating[183].</t>
  </si>
  <si>
    <t>Psoralea corylifolia</t>
  </si>
  <si>
    <t>Bu Gu Zhi</t>
  </si>
  <si>
    <t>Asia, from Iran to China, Africa and the Middle East.</t>
  </si>
  <si>
    <t>Warm valleys in Guizhou, Sichuan and Yunnan Provinces, China[266].</t>
  </si>
  <si>
    <t>We have very little information for this species and do not know if it will be hardy in Britain, though judging by its native range it should succeed outdoors at least in the milder parts of the country.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</si>
  <si>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Seed[177]. No further details are given.</t>
  </si>
  <si>
    <t>Bu Gu Zhi is valued in Chinese herbal medicine as a tonic remedy and is used to improve general vitality[254]. Modern research has shown that it is also of value in the treatment of skin disorders, including vitiligo. Some caution should be employed when applying the herb externally, however, since it can sensitise the skin and cause an allergic reaction to sunlight[254].
The one-seeded fruits (or the seed plus the seedpod) are highly regarded as an aphrodisiac and tonic to the genital organs[218].
The seed is anthelmintic, antibacterial, aphrodisiac, astringent, cardiac, cytotoxic, deobstruent, diaphoretic, diuretic, stimulant, stomachic and tonic[4, 147, 176, 178, 218, 240]. It is used in the treatment of febrile diseases, premature ejaculation, impotence, lower back pains, frequent urination, incontinence, bed wetting etc[240, 254]. It is also used externally to treat various skin ailments including leprosy, leucoderma and hair loss[218, 240]. The seed and fruit contain psoralen. This causes the skin to produce new pigment when exposed to sunlight and is used for treating vitiligo and psoriasis[176]. The antibacterial action of the fruit inhibits the growth of Mycobacterium tuberculos[176]. The fruit is gathered when ripe in the autumn and can be dried for later use[254].
The root is used for treating dental caries[218].
The plant yields a useful medicinal oleoresin, it treats kidney disorders, impotence, premature ejaculation, lumbago etc[4, 147, 176, 178].</t>
  </si>
  <si>
    <t>China; India; Nepal; Vietnam</t>
  </si>
  <si>
    <t>Eragrostis curvula</t>
  </si>
  <si>
    <t>Weeping Love Grass</t>
  </si>
  <si>
    <t>S. Africa - north to Zimbabwe and the Transvaal.</t>
  </si>
  <si>
    <t>Easily grown in most well-drained soils so long as the plant is in a hot, dry, sunny position[200]. Weeping love grass is reported to tolerate an annual precipitation of 31 to 163cm, an annual temperature range of 5.9 to 26.2�C and a pH in the range of 5.0 to 8.2[269]. It is adapted to semi-arid and desert areas and sandy soils, growing well on low fertility soils[269]. A very drought-resistant plant, but it lacks hardiness for more northern areas[269]. It grows well on a wide range of well-drained soils, especially sandy loams; moderately frost-resistant in southern areas[269].
Plants are hardy to about -5�c and succeed outdoors in the milder areas of Britain[200].
The roots contain pyrocatechol, suggesting an explanation for the plants resistance to nematodes[269].
The species and its varieties are apomictic (producing seed without fertilization) although sexual plants have occasionally been found[269].</t>
  </si>
  <si>
    <t>A deep-rooted plant, it is considered excellent for protecting terraces and for grassing water channels and is valuable for erosion control[269].
In Lesotho, the plant is used to make baskets, brooms, hats, ropes, and candles[269].</t>
  </si>
  <si>
    <t>Martyniaceae</t>
  </si>
  <si>
    <t>Proboscidea fragrans</t>
  </si>
  <si>
    <t>Sweet Unicorn Plant</t>
  </si>
  <si>
    <t>P. louisianica fragrans. (Lindl.)Bretting.  Martynia fragrans</t>
  </si>
  <si>
    <t>South-western N. America - Texas to Mexico.</t>
  </si>
  <si>
    <t>Requires a well-drained porous fertile soil in a warm sheltered position[188, 200].
A frost-tender species, it can be grown outdoors in Britain as a half-hardy annual.
This species is closely related to P. louisianica[200].</t>
  </si>
  <si>
    <t>The ripe seedpods are used as an ornament on willow baskets[2]. The pods are softened with lye and water, split, bent and used as sewing withes in coiled basketry[257].</t>
  </si>
  <si>
    <t>Cannaceae</t>
  </si>
  <si>
    <t>Canna edulis</t>
  </si>
  <si>
    <t>Achira</t>
  </si>
  <si>
    <t>C. achiras.  C. esculenta.</t>
  </si>
  <si>
    <t>S. America. W. Indies.</t>
  </si>
  <si>
    <t>By the coast and in temperate valleys of the Andes[97]. Usually found at the edges of moist thickets or in ditches[196].</t>
  </si>
  <si>
    <t>Requires a deep rich well-drained soil in a sunny position[1, 200]. Tolerates heavy soils[196]. The plant has large leaves and dislikes windy conditions since this can tear the leaves to shreds[200]. Requires ample water in the growing season[196]. Tolerates a pH range from 4.5 to 8[196].
This species is probably hardy in the mildest areas of Britain but even then it should be given a good mulch if left in the ground overwinter[1]. The top growth tolerates light frosts and plants can be grown in areas with winter snow[196]. The tubers can be harvested in late autumn after the top growth has been killed back by frost and stored over winter. They should be kept in a frost-free place covered in moist soil or leaves[1].
According to some botanists this species is no more than a synonym for C. indica[200].
Cultivated for its edible root in the Tropics, there are some named varieties[46, 196]. The root can be harvested within 6 months from planting out, though larger yields are obtained after 8 - 10 months[196]. In the British climate this probably means 2 years growth is required for good yields[K]. Yields in the Andes range from 13 - 85 tonnes per hectare, with 22 - 50 tonnes being average[196]. Plants are rarely troubled by pests or diseases[196]. Most cultivated forms do not produce fertile seed[196]. There are also sterile triploid forms, these contain a significantly higher proportion of starch though their cropping potential is not known[196].
Slugs love the young growth in spring and can cause serious damage to plants[233].</t>
  </si>
  <si>
    <t>The starch from the roots is sometimes used as a laundry starch or for sizing[196].</t>
  </si>
  <si>
    <t>Root - raw or cooked[2, 22, 196]. It is the source of 'canna starch' which is used as an arrowroot[1, 46, 171, 183]. The arrowroot is obtained by rasping the root to a pulp, then washing and straining to get rid of the fibres[2]. This starch is very digestible[196]. The very young tubers can also be eaten cooked[61, 105, 142, 177], they are sweet but fibrousy[97, K]. The root can be very large, sometimes as long as a person's forearm[196]. In Peru the roots are baked for up to 12 hours by which time they become a white, translucent, fibrous and somewhat mucilaginous mass with a sweetish taste[183, 196]. The starch is in very large grains, about three times the size of potato starch grains, and can be seen with the naked eye[183, 196]. This starch is easily separated from the fibre of the root[196]. The roots contain about 25% starch[61]. The dry matter contains about 75 - 80% starch, 6 - 14% sugar, 1 - 3% protein, it is high in potassium, low in calcium and phosphorus[196].
Young shoots - cooked and eaten as a green vegetable[183, 196]. Quite nutritious, containing at least 10% protein[196].
The immature seeds are cooked in fat tortillas[183].</t>
  </si>
  <si>
    <t>Brazil; France; Germany; Haiti; India; Iraq; Kurdistan; La; Mexico; Samoa; Turkey; Venezuela</t>
  </si>
  <si>
    <t>Sanicula europaea</t>
  </si>
  <si>
    <t>Wood Sanicle</t>
  </si>
  <si>
    <t>Most of Europe, including Britain, to N. Africa, the Mediterranean, E. annd W. Asia, S. Africa.</t>
  </si>
  <si>
    <t>Woods, thickets and damp places, avoiding acid soils[4, 21, 31]. Often found in chalk beechwoods and oak woods on loamy soils[17].</t>
  </si>
  <si>
    <t>Succeeds in any moist moderately fertile well-drained soil in sun or semi-shade[4, 200]. Strongly dislikes poor thin soils[31]. Prefers a loamy or calcareous soil[9, 17].
The seeds are covered with little prickles, enabling them to become attached to anything that brushes against them and thus distributing the seed[4].</t>
  </si>
  <si>
    <t>Leaves and young shoots - cooked. They contain saponins so should not be eaten in large quantities. A famine food, it is only used when all else fails[179].</t>
  </si>
  <si>
    <t>Wood sanicle used to be widely used as a herbal remedy and has a long-standing reputation for healing wounds and treating internal bleeding. The herb is traditionally thought to be detoxifying and has also been taken internally to treat skin problems[254]. A potentially valuable plant, but it is little used in modern herbalism[7, 254].
The leaves and the root are alterative, astringent, carminative, expectorant and vulnerary[4, 7, 9, 13, 21, 46]. The leaves are harvested in early summer and the roots in mid to late summer, they can be dried for later use[4, 7]. The herb is highly esteemed in the treatment of blood disorders, where it is usually given in combination with other herbs[4]. It is also taken internally in the treatment of bleeding in the stomach and intestines, the coughing up of blood, nosebleeds, chest and lung complaints, dysentery, diarrhoea etc[4, 254]. It can also be used as a mouth gargle for sore throats[4]. Externally, it is applied to rashes, chilblains, inflammations etc[4, 7] and an ointment made from the plant is applied to haemorrhoids[7].</t>
  </si>
  <si>
    <t>Britain; Europe; Turkey</t>
  </si>
  <si>
    <t>The leaves contain saponins[179].  Although toxic, saponins are very poorly absorbed by the body and so tend to pass through without causing harm, they are also destroyed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</si>
  <si>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Theaceae</t>
  </si>
  <si>
    <t>Camellia japonica</t>
  </si>
  <si>
    <t>Camellia</t>
  </si>
  <si>
    <t>Thea japonica.</t>
  </si>
  <si>
    <t>E. Asia - Japan, Korea.</t>
  </si>
  <si>
    <t>Woods in hills and down to sea level near the coast in C. and S. Japan[58].</t>
  </si>
  <si>
    <t>Prefers a woodland soil but thrives in a warm open well-drained loam if leafmould is added[1, 11, 200]. A calcifuge plant, preferring a pH around 5[11, 200]. Prefers the partial shade of a light woodland[200], it also grows well on a north-west aspect[11] and on sunless walls[202]. This is a very cold hardy plant, but it cannot tolerate cold winds[11]. Plants should be given a position shaded from the morning sun in order to protect the flowers from late frosts[219].
Prefers a wet summer and a cool but not very frosty dry winter[200].
Plants are not very self-compatible, self-fertilized flowers produce few seeds and these are of low viability[200].
A very ornamental plant[11]. A large amount of named forms have been developed, mainly for their ornamental value[11, 200]. Many of them tolerate full sun[182, 200].
Camellias are a valuable commercial crop in Asia, where they are cultivated for the oil obtained from their seed. Many of the cultivars grown in Britain do not set seed, unfortunately. The following cultivars have been seen with good crops of seeds:- 'Alba Simplex'; 'Coppelia'; 'Guillio Nuccio'; 'Jupiter'[K].The sub-species C. japonica macrocarpa. Masam. has larger fruits than the type, looking like small apples. The sub-species C. japonica rusticana (Honda.)Kitamura. is a hardier form from N. Japan where it grows at higher altitudes than the species and withstands long snowy winters[11, 219].</t>
  </si>
  <si>
    <t>A non-drying oil is obtained from the seed - used as a hair-dressing[46, 61]. The oil consists mainly of olein it is not subject to polymerize or oxidize, nor does it form solids at low temperatures[174]. 
A green dye is obtained from the pink or red petals[168].</t>
  </si>
  <si>
    <t>An edible oil is obtained from the seed[11, 61, 105]. It is called 'tsubaki oil'[183].
Dried flowers - cooked[105]. Used as a vegetable or mixed with gelatinous-rice to make a Japanese food called 'mochi'[183].
The leaves are a tea substitute[142, 177, 178, 183].</t>
  </si>
  <si>
    <t>The flowers are astringent, antihaemorrhagic, haemostatic, salve and tonic[178, 218]. When mixed with sesame oil they are used in the treatment of burns and scalds[218].
The plant has shown anticancer activity[218].</t>
  </si>
  <si>
    <t>Elaeocarpaceae</t>
  </si>
  <si>
    <t>Aristotelia serrata</t>
  </si>
  <si>
    <t>A. racemosa.  Dicera serrata.</t>
  </si>
  <si>
    <t>Forest and scrub from lowland to montane areas in North, South and Stewart Islands[44, 173].</t>
  </si>
  <si>
    <t>Prefers a slightly acid, moderately fertile well-drained soil in full sun with shelter from cold drying winds[200]. Plants grow best in light shade[219].
Plants are only hardy in the milder and moister areas of Britain[1, 11], growing well in light woodland[166]. If cut back in severe winters they will often resprout from the sturdier branches[219]. The young growth in spring, even on mature plants, is frost-tender and so it is best to grow the plants in a position sheltered from the early morning sun[K].
In its native New Zealand, this is one of the first plants to colonize areas of cleared woodland or waste ground[219].
Plants do not really require pruning[219].
Dioecious. Male and female plants must be grown if seed is required.</t>
  </si>
  <si>
    <t>Yields a blue/black dye[153]. No further details are given.
The wood is used in cabinet making, turnery, inlay etc[46, 61] as well as for making charcoal[46, 128].</t>
  </si>
  <si>
    <t>Fruit - raw or cooked[2, 46, 61, 173]. A delicious taste[153]. The fruit is about 7mm in diameter[200].</t>
  </si>
  <si>
    <t>Antirheumatic, ophthalmic, poultice[61].</t>
  </si>
  <si>
    <t>Carpesium divaricatum</t>
  </si>
  <si>
    <t>Cool, shady and damp waste places, roadsides and hillsides in China[147]. Grassy fields in partial shade in forests in Japan[275].</t>
  </si>
  <si>
    <t>We have very little information on this species and do not know if it will be hardy in Britain, though judging by its native range it should succeed outdoors in many parts of this country. See the plants native habitat for ideas on its cultivation needs.</t>
  </si>
  <si>
    <t>Leaves - cooked[177].</t>
  </si>
  <si>
    <t>The root, or the whole plant, is carminative, depurative, febrifuge and vermifuge[147, 178]. A decoction is used in the treatment of acute enteritis, abdominal pains, abscesses, poisonous snakebites and arthralgia[147]. It is quite likely that it is the seeds that are used as a vermifuge - the book is rather vague but the seed of other members of this genus is vermicide[K].</t>
  </si>
  <si>
    <t>Polygonatum sibiricum</t>
  </si>
  <si>
    <t>Huang Jing</t>
  </si>
  <si>
    <t>E. Asia - N. China, Mongolia and Siberia.</t>
  </si>
  <si>
    <t>Woods and sandy places near the sea[74].</t>
  </si>
  <si>
    <t>Prefers a fertile humus rich moisture retentive well-drained soil in cool shade or semi-shade[200]. Plants are intolerant of heat and drought but tolerate most other conditions[200].
This species is closely related to P. verticillatum[200].
Members of this genus are rarely if ever troubled by browsing deer or rabbits[233].
The young shoots of most members of this genus are very attractive to slugs[K].
Plants adopt a semi-climbing habit, scrambling through small shrubs[187].
Hybridizes with other species in this genus.</t>
  </si>
  <si>
    <t>The plant has insecticidal properties[218].</t>
  </si>
  <si>
    <t>Young shoots - cooked[105, 176]. They can be used as an asparagus substitute.
Root - cooked[105, 176]. Rich in starch.</t>
  </si>
  <si>
    <t>The root is antibacterial, antifungal, antirheumatic, antiseptic, demulcent, lenitive, tonic and vasodilator[176, 218]. Its use lowers the blood pressure and prevents atherosclerosis and fatty infiltration in the liver[176]. It is used in the treatment of dry coughs due to chronic bronchitis and pulmonary tuberculosis, fatigue and poor appetite[176].</t>
  </si>
  <si>
    <t>Although no reports of toxicity have been seen for this species, some members of this genus have poisonous fruits and seeds.</t>
  </si>
  <si>
    <t>Rumex crispus</t>
  </si>
  <si>
    <t>Curled Dock</t>
  </si>
  <si>
    <t>R. elongatus.</t>
  </si>
  <si>
    <t>Most of Europe, including Britain, to N. Africa.</t>
  </si>
  <si>
    <t>Growing almost anywhere[5], it is found especially in grassy places, waste ground, roadsides and near sand dunes and is a serious weed of agriculture[17, 244].</t>
  </si>
  <si>
    <t>Succeeds in most soils, preferring a moist moderately fertile well-drained soil in a sunny position[200]. The plant does not need any help in growing, it is doing very nicely in Britain where it is a serious weed of agriculture. 
A very important food plant for the caterpillars of many species of butterfly[30].</t>
  </si>
  <si>
    <t>Yellow, dark green to brown and dark grey dyes can be obtained from the roots. They do not need a mordant[168].
An alternative ingredient of 'QR' herbal compost activator[32]. (is it the flowers?) This is a dried and powdered mixture of several herbs that can be added to a compost heap in order to speed up bacterial activity and thus shorten the time needed to make the compost[K].</t>
  </si>
  <si>
    <t>Curled dock has a long history of domestic herbal use. It is a gentle and safe laxative, less powerful than rhubarb in its action so it is particularly useful in the treatment of mild constipation[254]. The plant has valuable cleansing properties and is useful for treating a wide range of skin problems[254]. All parts of the plant can be used, though the root is most active medicinally.
The root is alterative, antiscorbutic, astringent, cholagogue, depurative, laxative and mildly tonic[4, 21, 46, 94, 165]. It used to be sold as a tonic and laxative[212]. It can cause or relieve diarrhoea according to the dose, harvest time and relative concentrations of tannin(astringent) and anthraquinones (laxative) that are present[222]. It is used internally in the treatment of constipation, diarrhoea, piles, bleeding of the lungs, various blood complaints and also chronic skin diseases[4, 238, 257]. Externally, the root can be mashed and used as a poultice and salve, or dried and used as a dusting powder, on sores, ulcers, wounds and various other skin problems[257].
The root has been used with positive effect to restrain the inroads made by cancer, being used as an alterative and tonic[4]. The root is harvested in early spring and dried for later use[4]. Some caution is advised in its use since excess doses can cause gastric disturbance, nausea and dermatitis[222, 238].
The seed is used in the treatment of diarrhoea[4, 218].
A homeopathic remedy is made from the fresh root, harvested in the autumn before frost has touched the plant[232]. It is only used in the treatment of a specific type of cough[232].</t>
  </si>
  <si>
    <t>Belgium; Brazil; Chile; China; Europe; Haiti; Iraq; Turkey; United States; United States(Appalachia); United States(Blackfoot)</t>
  </si>
  <si>
    <t>Aristolochiaceae</t>
  </si>
  <si>
    <t>Asarum nipponicum</t>
  </si>
  <si>
    <t>A. blumei. non Duch.  Heterotropa nipponica.</t>
  </si>
  <si>
    <t>E. Asia - C. Japan.</t>
  </si>
  <si>
    <t>We have very little information on this species and do not know if it will be hardy in Britain, though judging by its native range it should succeed outdoors in many parts of this country. The following notes are based on the general needs of the genus.
Prefers a rich moist neutral to acid soil in woodland or a shady position in the rock garden[1, 200].
Plants are hardy to at least -15�c[200].
The flowers are malodorous and are pollinated by flies[200].
Plants often self-sow when growing in a suitable position[200].</t>
  </si>
  <si>
    <t>One report says that the plant is edible but does not say what part of the plant[177]. It is more likely to be the root, though some caution should be taken, see the notes above on toxicity[K].</t>
  </si>
  <si>
    <t>Asia; China</t>
  </si>
  <si>
    <t>Although no reports of toxicity have been found for this plant, at least 3 other members of this genus have reports that the leaves are toxic[7, 19]. Some caution is therefore advised in the use of this plant.</t>
  </si>
  <si>
    <t>Chimaphila maculata</t>
  </si>
  <si>
    <t>Spotted Wintergreen</t>
  </si>
  <si>
    <t>Eastern N. America - Illinois to Michigan and Ontario, south to Texas and Georgia.</t>
  </si>
  <si>
    <t>Rich woods[222]. Dry woods[235].</t>
  </si>
  <si>
    <t>Seed - very difficult to germinate, see the notes in cultivation details. It is best sown on moist sphagnum peat. As soon as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t>
  </si>
  <si>
    <t>Requires a light moist but well-drained lime-free soil and shade from direct sunlight[1].
This species is difficult to propagate and grow in cultivation, mainly because it has certain mycorrhizal associations in the wild and these are necessary if the plant is to thrive[200]. It is best to use some soil collected from around an established plant when sowing seed or planting out into a new position[200].
The plant has wide-spreading fibrous feeding roots and will often die or fail to increase in size if these are disturbed.
The flowers are deliciously scented[245].</t>
  </si>
  <si>
    <t>The plants stoloniferous root system, and dwarf spreading habit make it a god ground cover, though it is a difficult plant to establish and grow well[245].</t>
  </si>
  <si>
    <t>The leaves are used as a snack, being nibbled for their refreshing qualities[183, 257].
In Mexico the herb is used as a catalyst in the preparation of 'tesguino', an alcoholic beverage produced from sprouted maize[183].</t>
  </si>
  <si>
    <t>The plant is analgesic, antibacterial, astringent, diaphoretic, diuretic, febrifuge, rubefacient, stimulant and tonic[4, 207, 222, 257]. The plant has an antiseptic influence on the urinary system and is sometimes used in the treatment of cystitis[4]. An infusion of the plant has been drunk in the treatment of rheumatism and colds[257]. A poultice of the root has been used to treat pain[257] whilst the plant has also been used as a wash on ulcers, scrofula and cancers[257]. All parts of the plant can be used, though only the leaves are officinal[4].
The plant is loaded with the biologically active compounds arbutin, sitosterol and ursolic acid[222]. Arbutin hydrolyzes to the toxic urinary antiseptic hydroquinone[222].</t>
  </si>
  <si>
    <t>Mexico; United States; United States(Nc)</t>
  </si>
  <si>
    <t>Palmae</t>
  </si>
  <si>
    <t>Serenoa repens</t>
  </si>
  <si>
    <t>Saw Palmetto</t>
  </si>
  <si>
    <t>Sabal serrulata.</t>
  </si>
  <si>
    <t>South-eastern N. America - South Carolina to Florida, west to Arkansas.</t>
  </si>
  <si>
    <t>Low pine woods, savannahs and thickets[222], where it often forms substantial thickets[200]. Also found on coastal sand dunes[231].</t>
  </si>
  <si>
    <t>Seed - The seed is best sown in a warm greenhouse as soon as it is ripe. It usually germinates freely. Stored seed is more difficult to germinate, it should be pre-soaked for 24 hours in warm water before sowing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Although the plant forms suckers, these do not usually transplant well and so seed is the only sure method of propagation[200].</t>
  </si>
  <si>
    <t>Requires a warm sunny position in a moist but well-drained soil[231]. Plants can succeed in quite dry soils so long as their roots can penetrate to underground water[231]. Growing mainly in coastal areas in its native range, this species is likely to be very tolerant of maritime exposure, though not of cold winds[K].
This species is one of the hardiest of palms and succeeds outdoors in warm temperate zones[200]. It is only likely to be marginally hardy, even in the mildest areas of Britain, and probably tolerates temperatures down to between -5 and -10�c[K].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Plants usually sucker freely in the wild and form dense thickets[200].</t>
  </si>
  <si>
    <t>The leaf stems have been used in making baskets[257].
The plant has been used to make brushes and cordage[257].</t>
  </si>
  <si>
    <t>Saw palmetto berries are a tonic herb that is used in the treatment of debility, urinary tract problems and for reducing enlarged prostate glands[254].
The partially dried ripe fruit is aphrodisiac, urinary antiseptic, diuretic, expectorant, sedative and tonic[4, 222]. It is taken internally in the treatment of impotence, debility in elderly men, prostate enlargement and inflammation, bronchial complaints associated with coldness, and wasting diseases[222, 238]. Saw palmetto is one of the few Western herbs that are considered to be anabolic (strengthening and building body tissue and encouraging weight gain)[254]. The fruit pulp, or a tincture, is given to those suffering from wasting disease, general debility and failure to thrive[254]. The fruit also has a beneficial effect on the urinary system, helping to reduce the size of an enlarged prostate gland and strengthening the neck of the bladder[254]. The fruit has a probable oestrogenic action, it is prescribed in the treatment of impotence, reduced or absent sex drive and testicular atrophy in men and to stimulate breast enlargement in women[254]. The fruit is also used in the treatment of colds, coughs, irritated mucous membranes, asthma etc[4, 222].
A suppository of the powdered fruits, in cocoa butter, has been used as a uterine and vaginal tonic[222].</t>
  </si>
  <si>
    <t>Rosa moschata</t>
  </si>
  <si>
    <t>Musk Rose</t>
  </si>
  <si>
    <t>W. Asia? The original habitat is obscure. Naturalized in the Mediterranean[50].</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</si>
  <si>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A very ornamental plant, it is sometimes cultivated for its edible flowers and there are some named varieties[183]. The cultivar 'Belinda' has been very highly rated for its edible flowers[183].
The flowers emit a delicate musk-like perfume[245].
Hybridizes freely with other members of this genus[80].
Plants in this genus are notably susceptible to honey fungus[200].</t>
  </si>
  <si>
    <t>An essential oil obtained from the flowers is used in perfumery[158].</t>
  </si>
  <si>
    <t>Fruit - raw or cooked[145]. The fruit is up to 15mm in diameter[200], but there is only a thin layer of flesh surrounding the many seeds[K]. Some care has to be taken when eating this fruit, see the notes above on known hazards.
Young leaves and stems - raw or cooked[105, 177, 183]. The young shoots as they emerge from the ground in spring are used.
Petals - raw or cooked[183]. Used as a flavouring in sorbets, confections etc.
The seed is a good source of vitamin E, it can be ground and mixed with flour or added to other foods as a supplement[102, 183]. Be sure to remove the seed hairs[102].</t>
  </si>
  <si>
    <t>The plant is said to be beneficial in the treatment of bilious affections, burning of the skin and eye diseases, but the report does not say which parts of the plant are used[240].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</si>
  <si>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Prunus mahaleb</t>
  </si>
  <si>
    <t>Mahaleb Cherry</t>
  </si>
  <si>
    <t>Dry hillsides, thickets and open woods[50].</t>
  </si>
  <si>
    <t>Thrives in a well-drained moisture-retentive loamy soil[11, 200], growing best in a poor soil[1, 11].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</si>
  <si>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Can be used as a rootstock for the cultivated cherries[1, 11].
Wood - hard, very heavy, polishes well. Used for turnery, ornamental items etc[46, 61].</t>
  </si>
  <si>
    <t>The seed is tonic[240].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</si>
  <si>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Europe; Iraq; Nc; Turkey</t>
  </si>
  <si>
    <t>Salix purpurea</t>
  </si>
  <si>
    <t>Purple Osier</t>
  </si>
  <si>
    <t>S. helix. non L.</t>
  </si>
  <si>
    <t>Europe, including Britain, from Belgium south and east to N. Africa, temperate Asia to Japan.</t>
  </si>
  <si>
    <t>Wet places in lowland areas[13, 17], preferring neutral or alkaline soils[186].</t>
  </si>
  <si>
    <t>Succeeds in most soils, including wet, ill-drained or intermittently flooded soils[1, 11], but prefers a damp, heavy soil in a sunny position[200]. Plants prefer an alkaline or neutral soil, rarely doing well in acid conditions[186]. Said to prefer a sandy soil[23, 199], plants are tolerant of dryish soils[11]. Plants are tolerant of salt water[199].
A very ornamental plant[1], it is cultivated for its branches which are used in basket making[11], there are some named varieties[131]. Plants are coppiced annually for this purpose[186]
A very important food plant for the caterpillars of many butterfly species[30] and a good bee plant, providing an early source of nectar and pollen[11].
Plants in this genus are notably susceptible to honey fungus[200].
Plants should be put into their permanent positions as soon as possible[11]. 
Dioecious. Male and female plants must be grown if seed is required.</t>
  </si>
  <si>
    <t>DMWe</t>
  </si>
  <si>
    <t>The stems are very tough and flexible and are used in basket making[11, 13, 23, 115]. The plant is usually coppiced annually when grown for basket making, though it is possible to coppice it every two years if thick poles are required as uprights.
The bark is much disliked by rabbits, so a closely woven fence of this plant can be used as a protective barrier[115].
The bark contains about 10% tannin[223].
Plants can be grown as a hedge[29], the var. 'Gracilis' is suitable for a small hedge on damp sites[182, 200]. It can be kept dense by annual clipping[11].
The plant has an extensive root system and is used in soil reclamation and stabilization projects along estuaries[199].</t>
  </si>
  <si>
    <t>Inner bark - raw or cooked. It can be dried, ground into a powder and then added to cereal flour for use in making bread etc. A very bitter flavour, it is a famine food that is only used when all else fails[172].
Young shoots - raw or cooked. They are not very palatable[172].</t>
  </si>
  <si>
    <t>The bark is anodyne, anti-inflammatory, antiperiodic, antiseptic, astringent, diaphoretic, diuretic, febrifuge, hypnotic, sedative and tonic[4, 9, 21]. It is a very rich source of salicin, which is used in making aspirin[199].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cancerous sores and chronic dysentery[218]. The leaves can be harvested throughout the growing season and are used fresh or dried[238].
The twigs are used in the treatment of cancer, dysentery and ulcers[218].
The bark of the stem and roots is anodyne and styptic[218]. It is used in the treatment of rheumatism[218].</t>
  </si>
  <si>
    <t>China; Eurasia; Iraq; Turkey</t>
  </si>
  <si>
    <t>Orobanchaceae</t>
  </si>
  <si>
    <t>Orobanche ammophyla</t>
  </si>
  <si>
    <t>Lie Dang</t>
  </si>
  <si>
    <t>Slopes, grasslands; 900-4000 m. Gansu, Hebei, Heilongjiang, Hubei, Jilin, Liaoning, Nei Mongol, Ningxia, Qinghai, Shaanxi, Shandong, Shanxi, Sichuan, Xinjiang, Xizang, Yunnan</t>
  </si>
  <si>
    <t>We have very little information on this species and do not know if it will be hardy in this country. It probably requires a well-drained soil and should succeed in sun or shade.
A fully parasitic plant lacking in chlorophyll, it is entirely dependant upon its host plant for obtaining nutrient[200].</t>
  </si>
  <si>
    <t>Young plant - raw or cooked[178].
Root - raw or cooked[178].</t>
  </si>
  <si>
    <t>The plant is aphrodisiac and tonic[178].
The whole plant is used medicinally for invigorating the kidneys and strengthening yang, relaxing the bowels, strengthening bones and muscles[266].</t>
  </si>
  <si>
    <t>Prunus domestica</t>
  </si>
  <si>
    <t>Plum</t>
  </si>
  <si>
    <t>P. communis. non L.</t>
  </si>
  <si>
    <t>Europe to W. Asia. Naturalized in Britain. A hybrid P. spinosa x P. cerasifera divaricata.</t>
  </si>
  <si>
    <t>Found in hedges in Britain[17].</t>
  </si>
  <si>
    <t>7 - 11</t>
  </si>
  <si>
    <t>Requires a well-drained moisture retentive soil[1, 11] and a sheltered position[200]. Succeeds in light shade but fruits better in a sunny position[11, 200]. Thrives in a loamy soil, doing well on limestone[11]. Grows well in heavy clay soils. Prefers some chalk in the soil but it is apt to become chlorotic if too much is present[1]. Prefers a pH between 6 and 6.5[200].
The plum is widely cultivated for its edible fruit in temperate zones, there are many named varieties able to supply fresh fruits from late July to November or December[183]. Many cultivars are fully self-fertile, though some are partially self-sterile and others require cross-pollination[200]. Where space is at a premium, or at the limits of their climatic range, plums can be grown against a wall. Most cultivars will grow well against a sunny south or west facing wall, whilst an east facing wall will suit some of the tougher cultivars, a north facing wall is not really suitable[219].
This species is probably a hybrid of ancient origin between P. spinosa and P. cerasifera, coupled with chromosome doubling[17]. It does not cross-pollinate with the Japanese plum, P. salicina[200].
Prefers growing in a continental climate, mild winters tend to encourage earlier flowering with a greater risk of frost damage to the blossom. In Britain the best fruits are produced away from the western side of the country.
Most members of this genus are shallow-rooted and will produce suckers if the roots are damaged[238].
Plants in this genus are notably susceptible to honey fungus[200].</t>
  </si>
  <si>
    <t>A green dye can be obtained from the leaves[168].
A dark grey to green dye can be obtained from the fruit[168].
A yellow dye is obtained from the bark[115].
A gum obtained from points of damage along the stem can be used as an adhesive[64].
The ground up seeds are used cosmetically in the production of face-masks for dry skin[7].
A semi-drying oil is obtained from the seed[64]. No details of its uses.
Wood - hard, compact. Used for musical instruments[115].</t>
  </si>
  <si>
    <t>The dried fruit, known as prunes, is a safe and effective laxative and is also stomachic[4, 7, 21, 238].
The bark is sometimes used as a febrifuge[7].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</si>
  <si>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Chile; China; Europe; France; Haiti; Iceland; Italy; Mexico; Portugal; Spain; Turkey; United States; Venezuela</t>
  </si>
  <si>
    <t>Amelanchier humilis</t>
  </si>
  <si>
    <t>Eastern N. America - Vermont to Alberta and south to New York and Iowa..</t>
  </si>
  <si>
    <t>Rocky or sandy shores and banks, often calcareous[43].</t>
  </si>
  <si>
    <t>Prefers a rich loamy soil in a sunny position or semi-shade[1, 200] but thrives in any soil that is not too dry or water-logged[11]. Grows well in heavy clay soils. Plants are often found growing on calcareous soils in the wild[43].
Hardy to about -25�c[184].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produces suckers freely, forming thickets[184].
Closely related to A. stolonifera[11, 200].
Hybridizes with A. stolonifera, A. arborea and A. bartramiana. Grafting onto seedlings of A. lamarckii or Sorbus aucuparia is sometimes practised in order to avoid the potential problem of hybridizing[1].</t>
  </si>
  <si>
    <t>Edible fruit - raw or cooked[105, 159, 177]. Sweet[43]. A very pleasant flavour, the fruit is juicy with a hint of apple in the taste and contains a few small seeds at the centre[K]. The fruit is rich in iron and copper[226].</t>
  </si>
  <si>
    <t>Raphanus maritima</t>
  </si>
  <si>
    <t>Sea Radish</t>
  </si>
  <si>
    <t>R. raphanistrum maritimus.</t>
  </si>
  <si>
    <t>Coasts of Europe, including Britain, from the Netherlands to N. Spain, Mediterranean, Black Sea.</t>
  </si>
  <si>
    <t>A plant of the drift-line and cliffs on sandy and rocky shores[17].</t>
  </si>
  <si>
    <t>Prefers a rich soil with ample moisture[16, 52]. Dislikes very heavy soils[37].
The seeds are dispersed by sea-water, in which they can float for 7 - 10 days without loss of viability[17].</t>
  </si>
  <si>
    <t>Young leaves - raw or cooked as a potherb[2, 183]. A somewhat hot taste.
Root - cooked as a potherb or used as a substitute for horseradish[2, 183].
Flowers - raw. A nice addition to salads.
Young seedpods - raw. Crisp and juicy, they must be eaten when young because they quickly become tough and fibrous.</t>
  </si>
  <si>
    <t>Salvia sclarea</t>
  </si>
  <si>
    <t>Clary</t>
  </si>
  <si>
    <t>Southern Europe to Syria.</t>
  </si>
  <si>
    <t>Rocky igneous slopes, mixed deciduous and coniferous woodland, shale banks and roadsides to 2000 metres in Turkey[93].</t>
  </si>
  <si>
    <t>Requires a very well-drained light sandy soil in a sunny position[200]. Thrives on any ground that is not too wet[4]. Plants can be killed by excessive winter wet[200].
Hardy to about -20�c[187].
A biennial or short-lived perennial[187]. The flowers can be air-dried and used as everlasting flowers[200].
A very ornamental plant, it is strongly aromatic and is sometimes cultivated for its essential oil, there are some named varieties[74, 183]. When bruised, the leaves release a deliciously pungent and refreshing smell of fresh grapefruit[245].
The flowers are very attractive to bees[245].
Members of this genus are rarely if ever troubled by browsing deer[233].</t>
  </si>
  <si>
    <t>An essential oil is obtained from the flowering stems. Called 'Muscatel oil', it has an ambergris aroma and is used in soaps, cosmetics, as a fixative in perfumery etc[1, 46, 74, 171, 238].
A drying oil is obtained from the seed, it is used in varnishes, paints etc[74].</t>
  </si>
  <si>
    <t>Leaves - raw or cooked. A strong, warm, aromatic taste and odour[244]. They are used mainly as a flavouring in cooked foods[2, 27, 37, 105], they are similar to sage (S. officinalis)[1]. The leaves can be dipped in batter and cooked to make delicious fritters[183, 244].
Flowers - raw. A pleasant taste, they can be sprinkled on chopped salads[183, 238], or made into a tea[238].
The plant is sometimes used as a hop substitute in flavouring beer, imparting considerable bitterness and intoxicating properties[4] - it either makes people dead drunk or insanely exhilarated[244]. The leaves have also been used to adulterate wine and give it a muscatel flavour[244].</t>
  </si>
  <si>
    <t>Clary has been perceived both as a weaker version of sage (Salvia officinalis) and also as a significant herb in its own right[254]. An antispasmodic and aromatic plant, it is used mainly to treat digestive problems such as wind and indigestion[254]. It is also regarded as a tonic, calming herb that helps relieve period pain and pre-menstrual problems. Owing to its oestrogen-stimulating action, it is most effective when levels of this hormone are low[254].
The whole plant, and especially the leaves, is antispasmodic, appetizer, aromatic, astringent, balsamic, carminative, pectoral and tonic[4]. It is useful in treating disorders of the stomach and kidneys and is a valuable remedy for complaints associated with the menopause, particularly hot flushing[4, 254]. It should not be prescribed for pregnant women[238]. The leaves can be used fresh or dried, for drying they are harvested before the plant comes into flower[238].
The seed forms a thick mucilage when it is soaked for a few minutes in water. This is efficacious in removing small particles of dust from the eyes[4, 238].
The essential oil is used in aromatherapy. Its keyword is 'Euphoric'[210].</t>
  </si>
  <si>
    <t>Britain(Wales); Europe; Spain; Turkey</t>
  </si>
  <si>
    <t>Pinus sylvestris</t>
  </si>
  <si>
    <t>Scot's Pine</t>
  </si>
  <si>
    <t>P. rubra. Mill.</t>
  </si>
  <si>
    <t>Europe, including Britain, from Scandanavia south and east to Spain, Albania and temperate Asia.</t>
  </si>
  <si>
    <t>Forming woods in the mountains of Scotland[7, 9].</t>
  </si>
  <si>
    <t>Thrives in a light well-drained sandy or gravelly loam[1, 11]. Trees grow well on poor dry sandy soils[11, 81]. Fairly shade tolerant[186]. Prefers a light acid soil, becoming chlorotic at a pH higher than 6.5[186]. Trees can succeed for many years on shallow soils over chalk[185]. Tolerates chalk for a while, but trees are then short-lived[81]. Tolerates some water-logging[186]. Dislikes poorly drained moorland soils[1]. Established plants tolerate drought[186]. Very wind resistant[49, 75], tolerating maritime exposure[166]. Tolerates atmospheric pollution[226].
Fairly long-lived, to 200 years or more and quite fast growing[185], but trees are very slow growing in wet soils[81]. Young trees can make new growth of 1 metre a year though growth slows down rapidly by the time the tree is 18 metres tall[185]. This species is extensively used in cool temperate forestry as a timber tree[200].
Plants are strongly outbreeding, self-fertilized seed usually grows poorly[200]. They hybridize freely with other members of this genus[200]. Cones take two seasons to ripen[7].
Plants are easily killed by fire and cannot regenerate from the roots[186].
A good food plant for the caterpillars of several species of butterflies[30]. This tree has over 50 species of associated insects[81].
Leaf secretions inhibit the germination of seeds, thereby reducing the amount of plants that can grow under the trees[18].
There are several named forms selected for their ornamental value[188].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</si>
  <si>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reddish yellow dye is obtained from the cones[6].
This tree yields resin and turpentine[64, 66, 100,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An essential oil obtained from the leaves is used in perfumery and medicinally[46, 61].
A fibre from the inner bark is used to make ropes[115].
The roots are very resinous and burn well. They can be used as a candle substitute[115].
The leaves are used as a packing material[46]. The fibrous material is stripped out of the leaves and is used to fill pillows, cushions and as a packing material[7].
Trees are very wind resistant and quite fast growing. They can be planted as a shelterbelt, succeeding in maritime exposure[75, 200].
Wood - light, soft, not strong, elastic, durable, rich in resin. Used in construction, furniture, paper manufacture etc.[13, 46, 100]. A good fuel but it is somewhat smokey[6, 66, 115].</t>
  </si>
  <si>
    <t>Inner bark - dried and ground into a powder and used in making bread[2, 66, 105, 177]. It is often mixed with oatmeal[115]. A famine food, it is only used when all else fails[115].
A vanillin flavouring is obtained as a by-product of other resins that are released from the pulpwood[200].</t>
  </si>
  <si>
    <t>Scot's pine has quite a wide range of medicinal uses, being valued especially for its antiseptic action and beneficial effect upon the respiratory system. It should not be used by people who are prone to allergic skin reactions whilst the essential oil should not be used internally unless under professional supervision[254].
The turpentine obtained from the resin is antirheumatic, antiseptic, balsamic, diuretic, expectorant, rubefacient and vermifuge[4, 13, 46]. It is a valuable remedy in the treatment of kidney, bladder and rheumatic affections, and also in diseases of the mucous membranes and the treatment of respiratory complaints[4]. Externally it is used in the form of liniment plasters and inhalers[4].
The leaves and young shoots are antiseptic, diuretic and expectorant[9]. They are harvested in the spring and dried for later use[9]. They are used internally for their mildly antiseptic effect within the chest and are also used to treat rheumatism and arthritis[254]. They can be added to the bath water for treating fatigue, nervous exhaustion, sleeplessness, skin irritations[9]. They can also be used as an inhalant in the treatment of various chest complaints[9].
The essential oil from the leaves is used in the treatment of asthma, bronchitis and other respiratory infections, and also for digestive disorders such as wind[254].
An essential oil obtained from the seed has diuretic and respiratory-stimulant properties[254]. The seeds are used in the treatment of bronchitis, tuberculosis and bladder infections[254]. A decoction of the seeds can be applied externally to help suppress excessive vaginal discharge[254].
The plant is used in Bach flower remedies - the keywords for prescribing it are 'Self-reproach', 'Guilt feelings' and 'Despondency'[209].
The essential oil is used in aromatherapy. Its keyword is 'Invigorating'[210].</t>
  </si>
  <si>
    <t>Egypt; Eurasia; Finland; Japan; Spain</t>
  </si>
  <si>
    <t>Parthenocissus quinquefolia</t>
  </si>
  <si>
    <t>Virginia Creeper</t>
  </si>
  <si>
    <t>Ampelopsis hederacea.  Hedera quinquefolia.  Vitis hederacea.  V. quinquefolia.</t>
  </si>
  <si>
    <t>Eastern N. America - Quebec to Florida and Mexico. A garden escape in Britain.</t>
  </si>
  <si>
    <t>Woods and rocky banks[43].</t>
  </si>
  <si>
    <t>Requires a well-drained moisture retentive fertile soil[200]. Succeeds in most soils, preferring full sun but tolerating semi-shade[202]. Best if grown in semi-shade on an east or west facing wall[200]. Tolerates atmospheric pollution[4].
Dormant plants are hardy to about -25�c[200], though the young growth in spring can be damaged by late frosts.
A very ornamental plant[1], it is self-supporting on walls by means of adhesive tendrils[11, 182]. Very fast growing, though it often does not grow very much in its first year or two after planting out[202]. When established, it can send out new growth 6 metres long in a year[4]. The plant can, however, become a nuisance by climbing into gutters[182]. Plants are very tolerant of trimming and can be cut right back to the base if required to rejuvenate the plant[202]. Any pruning is best carried out in the spring[219].
The fruit is normally only produced after a long hot summer[219].
There are several named varieties[182].</t>
  </si>
  <si>
    <t>A pink dye is obtained from the fruit[46, 61, 257].
The plant can be allowed to fall down banks and make a spreading ground cover[202]. They are best spaced about 3 metres apart each way[208]. They are very vigorous, however, and would soon swamp smaller plants[K].</t>
  </si>
  <si>
    <t>Fruit - raw[105, 161]. The fruit is not very well flavoured, nor is it produced very freely[K]. The fruit is about 6mm in diameter[200] and is carried in small bunches like grapes[K].
Stalks - cooked. They should be peeled and then boiled[105, 161]. The stalks are cut, boiled and peeled, and the sweetish substance between the bark and the wood is used for food[257].
Root - cooked[257].</t>
  </si>
  <si>
    <t>The bark and fresh young shoots are aperient, alterative, emetic, expectorant and tonic[46, 61]. A hot decoction can be used as a poultice to help reduce swellings[257].
A tea made from the leaves is aperient, astringent and diuretic[222]. It is used as a wash on swellings and poison ivy rash[222, 257].
A tea made from the plant is used in the treatment of jaundice[222, 257].
A tea made from the roots is used in the treatment of gonorrhoea and diarrhoea[222, 257].
The fruit is useful in treating fevers[4].</t>
  </si>
  <si>
    <t>Mexico; Turkey; United States; United States(Kiowa); United States(Meskwaski)</t>
  </si>
  <si>
    <t>Skin contact with the leaves in autumn can cause dermatitis in some people[222].
The tissues of the plant contain microscopic, irritating needle-like crystals called raphides[274].</t>
  </si>
  <si>
    <t>Potentilla egedei</t>
  </si>
  <si>
    <t>Pacific Silverweed</t>
  </si>
  <si>
    <t>P. pacifica. T.J.Howell.</t>
  </si>
  <si>
    <t>E. Asia. Western N. America - Alaska to California..</t>
  </si>
  <si>
    <t>Coastal dunes, beaches, sand flats, marsh edges and streambanks, occasionally inland, from Alaska to California[60].</t>
  </si>
  <si>
    <t>Easily grown in a well-drained loam, preferring a position in full sun but tolerating shade[1]. Prefers an alkaline soil but tolerates a slightly acid soil[200].
Members of this genus are rarely if ever troubled by browsing deer[233].
This species is closely related to P. anserina[43, 200].</t>
  </si>
  <si>
    <t>Root - raw or cooked[118, 172, 257]. The raw root has a bitter flavour but most of the bitterness is lost once the root is cooked and the flavour then becomes somewhat like a sweet potato[256]. The roots are rather thin but were a staple food of some North American Indian tribes[256].</t>
  </si>
  <si>
    <t>The whole plant is astringent[172].
A poultice of the boiled roots and oil can be applied to sores and swellings[257].
The juice from the roots has been used as a wash for sore eyes[257].</t>
  </si>
  <si>
    <t>Alangiaceae</t>
  </si>
  <si>
    <t>Alangium platanifolium</t>
  </si>
  <si>
    <t>Marlea platanifolium.</t>
  </si>
  <si>
    <t>Woodland thickets, 1200 - 2100 metres in W. China[109].</t>
  </si>
  <si>
    <t>Succeeds in any moderately fertile well-drained soil[200]. Requires full sun and a sheltered position[182, 200].
A fairly hardy plant[1], but it does not succeed outdoors at Kew, the soft pithy shoots being cut back by winter cold[11]. It grows well in Gloucestershire[11, 182].
This species is closely related to A. chinense[200].</t>
  </si>
  <si>
    <t>The leaves and the bark of the root are used as an insecticide[178]. The leaves and stem bark according to another report[218].</t>
  </si>
  <si>
    <t>Young leaves - cooked[177].</t>
  </si>
  <si>
    <t>The root is used in the treatment of rheumatism and other bone diseases[218].</t>
  </si>
  <si>
    <t>Prunus pseudocerasus</t>
  </si>
  <si>
    <t>Cambridge Cherry</t>
  </si>
  <si>
    <t>P. cantabrigensis. Stapf.</t>
  </si>
  <si>
    <t>Not known in a truly wild situation, though it is often found on sunny mountain slopes and the sides of ravines, usually as a result of cultivation, at elevations of 300 - 600 metres in China[266].</t>
  </si>
  <si>
    <t>Thrives in a well-drained moisture-retentive loamy soil[11, 200]. Prefers some lime in the soil but is likely to become chlorotic if too much lime is present[1]. Succeeds in sun or partial shade though it fruits better in a sunny position[11, 200].
Cultivated for its edible fruit in China[4, 46].
Closely related to P. involucrata[11].
Most members of this genus are shallow-rooted and will produce suckers if the roots are damaged[238].
Plants in this genus are notably susceptible to honey fungus[200].</t>
  </si>
  <si>
    <t>A green dye can be obtained from the leaves[168].
A dark grey to green dye can be obtained from the fruit[168].</t>
  </si>
  <si>
    <t>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</si>
  <si>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Asphodeline lutea</t>
  </si>
  <si>
    <t>King's Spear</t>
  </si>
  <si>
    <t>Asphodelus luteus.</t>
  </si>
  <si>
    <t>Mediterranean in Southern and Eastern Europe, North Africa and east to the Caucasus.</t>
  </si>
  <si>
    <t>Dry grassland[50], rocky and stony places[45], usually on limestone[187].</t>
  </si>
  <si>
    <t>An easily grown plant, it succeeds in ordinary garden soil[1, K], tolerating partial shade[200]. Requires a well-drained soil[42, 134], doing well in sandy soils[188]. Prefers a deep rich soil[111]. Prefers a soil that is not too rich and a warm sunny position[200].
Plants are hardy to about -15�c[187].
A very ornamental plant[1], though it looks very untidy in late summer when it dies down after flowering[K]. It seems to be very wind resistant, tolerating maritime exposure on an exposed site in Cornwall[K].
The flowers are sweetly scented[245].
Plants seem to be immune to the predations of rabbits[233].</t>
  </si>
  <si>
    <t>Root - roasted. This food was highly valued by the ancient Greeks, who roasted the roots like potatoes and ate them with salt and oil or mashed them with figs[2, 183]. The roots are not very thick but are abundantly produced and have a nice nutty flavour[K]. They can be harvested at any time of the year, but are best used when the plant is dormant in late summer and early autumn[K]. They do not store well and should be used within a few weeks of harvest[K].
Young shoots - cooked[K]. They smell less than pleasant whilst cooking but have a fairly bland flavour[K]. Some people find that they have a very pleasant flavour[K]. The plant comes into growth in late summer and the autumn, the young shoots can be harvested in moderation all through the winter[K].
Flowers - raw. A delightful sweetness, they are a very decorative and tasty addition to the salad bowl but should be used as soon as possible after harvesting because they soon start to decompose[K]. The flowers are very short-lived and are best picked in the late afternoon - thus you can enjoy them visually during the day and gastronomically in the evening[K]. There is also said to be a double-flowered form[245], which will have twice the quantity of petals, though we do not know its name[K].</t>
  </si>
  <si>
    <t>Citrus reticulata</t>
  </si>
  <si>
    <t>Mandarin</t>
  </si>
  <si>
    <t>E. Asia - China or Indo-China.</t>
  </si>
  <si>
    <t>Seed - 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t>
  </si>
  <si>
    <t>Prefers a moderately heavy loam with a generous amount of compost and sand added plus a very sunny position[1, 200]. Prefers a pH between 5 and 6[200]. Tolerates a pH in the range 4.3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The mandarin is widely grown for its edible fruit in warm temperate and tropical zones, there are many named varieties[183]. In Britain it can be grown in a pot placed outdoors in the summer and brought into a greenhouse during the winter[3]. It is more resistant than the sweet or bitter orange to cold (because it quickly becomes dormant at low temperatures) but it is best it the temperature does not fall below 7�c[3]. The young growth in spring, even on mature plants, is frost-tender and so it is best to grow the plants in a position sheltered from the early morning sun[K].
Plants dislike root disturbance and so should be placed into their permanent positions when young. If growing them in pots, great care must be exercised when potting them on into larger containers[238].</t>
  </si>
  <si>
    <t>An essential oil from the peel is used as a food flavouring and also in perfumery and medicines[61]. Yields are around 0.5%[240].
An essential oil obtained from the leaves and young twigs is called 'petitgrain oil'.  Yields are around 0.5%[240].</t>
  </si>
  <si>
    <t>Fruit - raw or cooked in puddings, cakes, confectionery etc[183]. It is sweet and delicious[1, 3, 46]. The fruit is up to 8cm in diameter[200].
The dried rind of the fruit has a sweet spicy flavour and is often used as a flavouring in cakes etc[183].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</si>
  <si>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fruit is antiemetic, aphrodisiac, astringent, laxative and tonic[240].
The flowers are stimulant[240].
The pericarp is analgesic, antiasthmatic, anticholesterolemic, anti-inflammatory, antiscorbutic, antiseptic, antitussive, carminative, expectorant, stomachic[176]. It is used in the treatment of dyspepsia, gastro-intestinal distension, cough with profuse phlegm, hiccup and vomiting[176].
The endocarp is carminative and expectorant[176]. It is used in the treatment of dyspepsia, gastro-intestinal distension, coughs and profuse phlegm[176].
The unripened green exocarp is carminative and stomachic[176]. It is used in the treatment of pain in the chest and hypochondrium, gastro-intestinal distension, swelling of the liver and spleen and cirrhosis of the liver[176].
The seed is analgesic and carminative[176]. It is used in the treatment of hernia, lumbago, mastitis and pain or swellings of the testes[176].</t>
  </si>
  <si>
    <t>China; Haiti; Vietnam</t>
  </si>
  <si>
    <t>Salicornia europaea</t>
  </si>
  <si>
    <t>Glasswort</t>
  </si>
  <si>
    <t>S. herbacea</t>
  </si>
  <si>
    <t>Coasts of western Europe, including Britain.</t>
  </si>
  <si>
    <t>Coastal sands, mudflats and salt marshes, often near the low tide mark[9, 17].</t>
  </si>
  <si>
    <t>Prefers a rich organic soil with ample nitrogen and regular watering[264]. This species is little, if at all, cultivated and its exact requirements are not clearly understood[264]. It is not known if the plant will require periodic inundation by salty water to grow well[264]. Glasswort is difficult to grow in cultivation[52, 264], it can succeed in gardens if sown as soon as the seed is ripe in the autumn in a well-drained soil[52].
A very variable plant both in size and the number of branches produced - a number of subspecies are recognised[264]. The best forms for food production are bushy plants up to 40cm tall with an upright habit that keeps the branches out of the mud[264]. The form sometimes classed as a distinct species (as S. ramosissima Woods.) has this habit and habitat and so is the best form for using in cultivation experiments[264]. When seeking seed for cultivation, try to collect from plants with this habit and also choose plants nearer the high tide mark that therefore receive less inundation[264].
The edible leaves are occasionally sold in local markets[46].</t>
  </si>
  <si>
    <t>The ashes obtained from burning this plant are rich in potash and are used in making soap or glass[4, 6, 13, 46, 61]. The ashes can also be used as a soap.</t>
  </si>
  <si>
    <t>Young stems - raw or cooked as a potherb, added to soups etc[5, 13, 52, 62, 183]. The plant is at its best for eating in late summer[264]. The stems are very succulent, but have a thin woody core that is easily removed[264, K]. They are best harvested when about 15cm long, the top 10cm being used leaving the bottom 5cm to produce new shoots[264]. They require little cooking, just adding them to a soup for the last few minutes of cooking is sufficient[9]. The plant has a salty flavour[183] and makes a very pleasant raw nibble[K]. The young shoots can be pickled after first boiling them in their own salted water[183].
Seed[105]. Rich in protein[183]. The seed is rather small and fiddly to utilize[K].
An edible oil is obtained from the seed. A high quality, it is similar to safflower oil (Carthamnus tinctoria)[183].</t>
  </si>
  <si>
    <t>Sonchus asper</t>
  </si>
  <si>
    <t>Prickly Sow Thistle</t>
  </si>
  <si>
    <t>Europe, including Britain, south and east from Scandanavia to N. Africa, N. and W. Asia.</t>
  </si>
  <si>
    <t>Cultivated soil and waste places[17].</t>
  </si>
  <si>
    <t>Succeeds in most soils in a sunny position.
This plant has been cultivated for its edible leaves by the Maoris in New Zealand[153].</t>
  </si>
  <si>
    <t>Tender young leaves and stem tops - raw or cooked[105, 144, 153, 161, 272]. They can be added to salads or used like spinach[183]. The young leaves have a mild agreeable flavour[217]. The stems should be bruised and the bitter-tasting milky juice washed out before eating or cooking them[183].
The stems have been peeled and eaten raw like celery[257].</t>
  </si>
  <si>
    <t>The plant is pounded and applied as a poultice to wounds and boils[240, 272].</t>
  </si>
  <si>
    <t>Buxaceae</t>
  </si>
  <si>
    <t>Buxus sempervirens</t>
  </si>
  <si>
    <t>Box</t>
  </si>
  <si>
    <t>Europe, including Britain, south and east from France and Germany to N. Africa and Albania.</t>
  </si>
  <si>
    <t>Beechwood and scrub, usually on chalk and limestone[17].</t>
  </si>
  <si>
    <t>Succeeds in almost any soil that is well-drained[11, 200], preferring light shade and chalky soils[9, 11, 28, 31]. Succeeds in dry shade[188]. Tolerates a pH range from 5.5 to 7.4[200].
A very hardy plant, tolerating temperatures down to at least -23�c, though it prefers milder winters[238].
A very polymorphic species, it is a very ornamental but slow growing plant[11] and there are many named varieties developed for their ornamental value[182]. 
This species is notably resistant to honey fungus[88, 200].
A good bee plant[108].
Plants are very tolerant of being trimmed, they can be cut right back to the base if required and will usually resprout freely[11, 29].
The foliage is pungently scented, especially when wet[245].</t>
  </si>
  <si>
    <t>Box makes an excellent hedge from 45cm to 4.5 metres tall according to the variety grown[11, 29]. It is quite slow growing but very tolerant of cutting and is often used in topiary, where the hedge is trimmed into different forms for ornamental effect[182].
The leaves and sawdust, boiled in lye, have been used to dye hair an auburn colour[4].
Wood - hard, close grained, heavy. Although the wood is rather small, it is highly valued on account of its hardness - it is twice as hard as oak (Quercus species)[4, 268]. It is used for engraving, printing blocks, bowls, combs etc[4, 7, 11, 46, 100, 115, 178]. The root especially is much liked by turners and cabinet makers[7].</t>
  </si>
  <si>
    <t>The leaves have been used in France as a substitute for hops (Humulus lupulus) in making beer[7]. They cannot be very wholesome, and would probably prove to be injurious[2].</t>
  </si>
  <si>
    <t>Although it has been used medicinally in the past as a sedative and to treat syphilis, box is very rarely used in modern herbalism[268].
The leaves and the bark are alterative, antirheumatic, cathartic, cholagogue, diaphoretic, febrifuge, oxytocic and vermifuge[4, 7, 9, 21, 178]. The leaves have been used as a quinine substitute in the treatment of malaria[7]. The leaves are harvested in the spring, before the plant comes into flower, and they are dried for later use[238]. The bark can be harvested at any time of the year and is dried for use in decoctions[238]. Use this remedy with caution and preferably only under the supervision of a qualified practitioner. The plant has not been fully tested for its toxic side effects[7, 21].
The wood is diaphoretic, in full dose it is narcotic and sedative, in overdose it is convulsant and emetico-cathartic[4]. A tincture of the wood has been used as a bitter tonic and antiperiodic, it has also had a reputation for curing leprosy[4]. A volatile oil distilled from the wood has been prescribed in cases of epilepsy[4].
An essential oil obtained from the plant is used in dentistry[7].
A homeopathic remedy is made from the plant[7]. It is extensively used in the treatment of rheumatism[7].</t>
  </si>
  <si>
    <t>Belgium; China; Dominican Republic; Haiti; Mexico; Spain; Turkey; United States</t>
  </si>
  <si>
    <t>All parts of the plant are poisonous, especially the leaves and bark[200].</t>
  </si>
  <si>
    <t>Barbarea vulgaris</t>
  </si>
  <si>
    <t>Yellow Rocket</t>
  </si>
  <si>
    <t>Campe barbarea.  Erysimum barbarea.</t>
  </si>
  <si>
    <t>Most of Europe, including Britain, south and east to N. Africa and Asia.</t>
  </si>
  <si>
    <t>Moist places, roadsides, stream banks and hedges[9].</t>
  </si>
  <si>
    <t>Succeeds in sun or shade in a moist well-drained soil[1, 111]. Tolerates a pH in the range 4.8 to 7.5.
The plant can continue to grow all winter, especially if the weather is mild[183].
A short-lived perennial[1], though plants usually self-sow freely when in a suitable position[K]. There is at least one named form, developed for its ornamental value. 'Variegata' has variegated leaves and grows less strongly than the type[183].
A good bee plant[108].</t>
  </si>
  <si>
    <t>Young leaves - raw or cooked like spinach[2, 9, 27, 46, 52, 95]. A hot cress-like flavour[183]. Young leaves are chopped up finely and added to salads, older leaves can be used as a potherb but they are rather strong and are best cooked in one or two changes of water[183]. The leaves are available all year round, even in the winter, especially if the weather is mild[95, 115]. To increase the productivity of the plants, remove the flowering stems as they appear (they can be eaten like the leaves[K]) and pick the outer leaves as the plant regrows[244]. Some caution is advised, see the notes above on toxicity.
Young flowering stems - harvested before the flowers open and cooked like broccoli[183].</t>
  </si>
  <si>
    <t>The leaves are vulnerary and have been used as a poultice for treating wounds[207, 240].
A tea made from the leaves is appetizer, antiscorbutic and diuretic[222].</t>
  </si>
  <si>
    <t>Germany; Italy; Netherlands; United States</t>
  </si>
  <si>
    <t>There is a report that ingestion of the leaves can lead to kidney malfunction[222].</t>
  </si>
  <si>
    <t>Euryalaceae</t>
  </si>
  <si>
    <t>Euryale ferox</t>
  </si>
  <si>
    <t>Foxnut</t>
  </si>
  <si>
    <t>E. Asia - China to N. India.</t>
  </si>
  <si>
    <t>Ponds and lakes in lowland, C. and S. Japan[58].</t>
  </si>
  <si>
    <t>A water plant, it requires a rich soil, preferably growing in still water[238]. It can be grown in still or slowly flowing water[200]. In cultivation in temperate greenhouses, the plant is often grown as an annual[200]. It requires about 0.75 cubic metres of root run[200].
This species is not very cold hardy. One report says that it succeeds in zone 8[200] which would mean that it tolerates temperatures down to between -5 and -10�c but this must be viewed with some doubt. It is unlikely to succeed outdoors in Britain, at least when grown as a perennial[K].
Frequently cultivated as an edible plant in China and India, the seeds are normally available in Chinatown markets in the West[183].</t>
  </si>
  <si>
    <t>The leaf is used in cases of difficult parturition[218].
All parts of the plant are considered to be astringent, deobstruent and tonic[218].
The seed is a sweet and sour astringent herb that acts as a tonic for the kidney and the spleen[238]. The seed is analgesic and aphrodisiac[218]. It is taken internally in the treatment of chronic diarrhoea, vaginal discharge, kidney weakness associated with frequent urination, impotence, premature and involuntary ejaculation and nocturnal emissions[238, 279].</t>
  </si>
  <si>
    <t>China; India</t>
  </si>
  <si>
    <t>Euodia fraxinifolia</t>
  </si>
  <si>
    <t>Tetradium trichotomum.</t>
  </si>
  <si>
    <t>E. Asia - Himalayas from Nepal to Sikkim.</t>
  </si>
  <si>
    <t>Second-growth forests, 1200 - 2100 metres in the eastern Himalayas.</t>
  </si>
  <si>
    <t>An easily grown plant, preferring a good loamy soil[1]. This report suggests that the plant might be hardy in Britain but gives no details.
According to one report, this species is not frost tolerant and so cannot be grown outdoors in Britain[200].</t>
  </si>
  <si>
    <t>An oil from the seed is used in lighting[61].
An aromatic oil from the fruit is used in perfumery[61].
The wood is used in construction[146].</t>
  </si>
  <si>
    <t>Fruit - cooked. Used in chutney[105, 177]. A disagreeable aromatic smell[146]. The red fruits are about 12mm in diameter[243]. Another report says that it is the seeds that are used to add flavour and taste to lentil soups, fresh pickles, vegetables and curries[272].</t>
  </si>
  <si>
    <t>The plant is used as an antipyretic[240].
The fruit is antipyretic and is used in the treatment of dysentery[243].</t>
  </si>
  <si>
    <t>India; Indochina</t>
  </si>
  <si>
    <t>Aesculus indica</t>
  </si>
  <si>
    <t>Indian Horse Chestnut</t>
  </si>
  <si>
    <t>Pavia indica.</t>
  </si>
  <si>
    <t>E. Asia - North-western Himalayas.</t>
  </si>
  <si>
    <t>Wet temperate forests and shady ravines to 3,000 metres[51, 243].</t>
  </si>
  <si>
    <t>Prefers a deep loamy well-drained soil but is not too fussy[1, 11, 200]. Succeeds on chalk[11]. Dislikes dry soils[11].
This species does very well in south-west England, growing best in areas where the minimum temperatures do not fall below about -5�c[200]. Young shoots in the spring can be cut back by late frosts in low-lying districts[11, 126].
Trees cast quite a dense shade[194].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</si>
  <si>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Wood - soft, close grained. Used for construction, cases, spoons, cups etc[145, 146, 158].</t>
  </si>
  <si>
    <t>The seed is astringent, acrid and narcotic[272].
An oil from the seed is applied externally in the treatment of skin disease and rheumatism[240, 243, 272]. The juice of the bark is also used to treat rheumatism[272]. A paste made from the oil cake is applied to the forehead to relieve headaches[272].
The seed is given to horses suffering from colic[240, 243]. It is also used as an anthelmintic on horses to rid them of intestinal parasites[272].</t>
  </si>
  <si>
    <t>The seed is rich in saponins[20, 65].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</si>
  <si>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Aronia prunifolia</t>
  </si>
  <si>
    <t>Purple Chokeberry</t>
  </si>
  <si>
    <t>Low woodlands[200].</t>
  </si>
  <si>
    <t>Prefers a moist peaty soil in full sun or partial shade[200]. Succeeds in most soils but dislikes shallow chalk[200].
Plants are hardy to about -25�c[200].
This genus is closely related to Sorbus species[200]. 
Plants in this genus are notably resistant to honey fungus[200].
This species is probably a naturally occurring hybrid, A. arbutifolia x A. melanocarpa[200].</t>
  </si>
  <si>
    <t>Fruit - dried and used for making pemmican. The fruit is about 8mm in diameter[200].</t>
  </si>
  <si>
    <t>Sedum lineare</t>
  </si>
  <si>
    <t>E. Asia - S.E. China, C. and S. Japan.</t>
  </si>
  <si>
    <t>Low mountains, rocks on grassy slopes and plains[266].</t>
  </si>
  <si>
    <t>Succeeds in most soils[188] but prefers a fertile well-drained soil in a sunny position[200]. Established plants are drought tolerant[200]. Succeeds on a wall[200].
All members of this genus are said to have edible leaves, though those species, such as this one, that have yellow flowers can cause stomach upsets if they are eaten in quantity[62, 85].
Plants in this genus seem to be immune to the predations of rabbits[233].</t>
  </si>
  <si>
    <t>Leaves - raw or cooked[179]. Some caution is advised[218].</t>
  </si>
  <si>
    <t>The fresh plant is crushed and applied externally to burns and scalds[218].</t>
  </si>
  <si>
    <t>Although not poisonous, if large quantities of this plant are eaten it can cause a stomach upset[62, 85]. Another report says that the plant is slightly poisonous[218].</t>
  </si>
  <si>
    <t>Camelina sativa</t>
  </si>
  <si>
    <t>Gold Of Pleasure</t>
  </si>
  <si>
    <t>Myagrum sativum.</t>
  </si>
  <si>
    <t>E. Europe to W. Asia. Occasionally naturalized in Britain[17].</t>
  </si>
  <si>
    <t>A weed of corn and flax fields in Britain[17].</t>
  </si>
  <si>
    <t>An easily grown plant, succeeding in most soils and preferring a sunny position[K]. It does well on poor land[115]. Plants can self-sow when well-sited[K].
'Gold of Pleasure' is occasionally cultivated for the oil in its seed[17, 171].
This species is a bad companion plant, depressing the growth of nearby plants[18]. It has become a noxious weed of cultivated fields in some of the areas into which it has been introduced[2].</t>
  </si>
  <si>
    <t>An oil from the seed is used as a luminant and as an emollient for softening the skin[100].
A fibre is obtained from the stems[2, 200].
The stems are used for making brooms[2].</t>
  </si>
  <si>
    <t>An edible oil is obtained from the seed[2, 17, 105, 177, 183].</t>
  </si>
  <si>
    <t>Iceland</t>
  </si>
  <si>
    <t>Magnolia hypoleuca</t>
  </si>
  <si>
    <t>M. obovata.</t>
  </si>
  <si>
    <t>Forests in mountains all over Japan[58, 200].</t>
  </si>
  <si>
    <t>Best grown in a warm position in a moderately rich free soil of an open texture[1]. Dislikes alkaline soils[202]. Tolerates alkaline soils so long as they are deep and rich in humus[188]. The branches are brittle so a sheltered position is required[200]. Very tolerant of atmospheric pollution[200].
Hardy to about -20�c[200].
The fleshy roots are easily damaged and any transplanting is best done during a spell of mild moist weather in late spring[182].
A very ornamental plant[1]. The flowers are powerfully scented[245].
Cultivated for its medicinal bark in Japan[178].</t>
  </si>
  <si>
    <t>Beetles</t>
  </si>
  <si>
    <t>Wood - soft, fine grained, easily worked. Used for furniture, engraving, utensils etc[11, 46, 61, 178].</t>
  </si>
  <si>
    <t>The young leaves and flower buds are boiled and eaten as a vegetable[183]. Older leaves are powdered and sprinkled on food as a flavouring[183]. Whole dried leaves are placed on a barbecue, filled with miso, leeks, daikon and shitake then broiled[183]. The delightful aroma of the leaves permeates the miso mixture which is then served with rice[183].</t>
  </si>
  <si>
    <t>Anthelmintic, antiemetic, appetizer, deobstruent, emmenagogue, expectorant, ophthalmic, sedative, stomachic, tonic[174, 178]. This plant is contra-indicated for pregnant women[174].</t>
  </si>
  <si>
    <t>Britain; China; France; Japan; Spain</t>
  </si>
  <si>
    <t>Trigonella caerulea</t>
  </si>
  <si>
    <t>Sweet Trefoil</t>
  </si>
  <si>
    <t>Europe - Mediterranean? The origin of this plant is obscure[50]</t>
  </si>
  <si>
    <t>Naturalized on waste and arable land[200].</t>
  </si>
  <si>
    <t>Succeeds in ordinary garden soil[1]. Prefers a well-drained loamy soil in full sun[200].
Cultivated in the Mediterranean for its leaves which are used as a flavouring[46, 61, 177].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</si>
  <si>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seedlings are eaten with oil and salt[183]. The leaves and young plants are eaten cooked[105, 177, 179].
The dried powdered leaves and flowers are used as a flavouring and colouring for bread etc[183]. They are also used as a condiment in soups and potato dishes[183].
A decoction of the leaves is used as an aromatic tea and as a flavouring for China tea[183].</t>
  </si>
  <si>
    <t>Rubus saxatilis</t>
  </si>
  <si>
    <t>Stone Bramble</t>
  </si>
  <si>
    <t>Europe, including Britain, from Iceland south and east to the Pyrenees and temperate Asia to Japan.</t>
  </si>
  <si>
    <t>Stony woods and by shady rocks, especially on basic rocks[17].</t>
  </si>
  <si>
    <t>Easily grown in a good well-drained loamy soil in sun or semi-shade[1, 11, 200]. A calcicole plant, requiring an alkaline soil if it is to thrive[150].
Plants in this genus are notably susceptible to honey fungus[200].</t>
  </si>
  <si>
    <t>Fruit - raw or cooked[105, 142, 145]. An acid flavour[183], but agreeable to the palate[2].</t>
  </si>
  <si>
    <t>A decoction of the root is useful in the treatment of relaxed bowels and dysentery, and also in treating the spasmodic stage of whooping cough[240].
The leaves are astringent and a decoction is used to treat dysentery and some types of bleeding[240].</t>
  </si>
  <si>
    <t>Secale cereale</t>
  </si>
  <si>
    <t>Rye</t>
  </si>
  <si>
    <t>W. Asia? Original habitat is obscure.</t>
  </si>
  <si>
    <t>An easily grown plant, it succeeds in most soils but prefers a well-drained light soil in a sunny position[1, 132]. It thrives on infertile, submarginal areas and is renouned for its ability to grow on sandy soils[269]. Established plants are drought tolerant[1]. The plant is reported to tolerate an annual precipitation in the range of of 22 to 176cm, an annual temperature in the range of of 4.3 to 21.3�C and a pH of 4.5 to 8.2[269].
Rye is a widely cultivated temperate zone cereal crop. It is able to withstand severe climatic conditions and can be grown much further north and at higher altitudes than wheat[13, 34, 57]. Average yields vary widely from country to country, the world average is around 1.6 tonnes per hectare with yields of almost 7 tonnes per hectare achieved in Norway[269]. There are many named varieties[183].
Rye is a rather variable species and botanists have divided it into a number of sub-species, all of which could be of value in breeding programmes. These sub-species are briefly listed below:-
     S. cereale afghanicum (Vavilov.)K.Hammer. Native to the Caucasus, western Asia and India.
     S. cereale ancestrale Zhuk. Native to western Asia.
     S. cereale dighoricum Vavilov. Native to the Caucasus and eastern europe.
     S. cereale segetale Zhuk. Native to temperate Asia.
Rye grows well with cornflowers and pansies[18, 20], though it inhibits the growth of poppies and couch grass[18, 20].</t>
  </si>
  <si>
    <t>The straw is used as a fuel or as a biomass in industry[141]. It is quite strong[100] and can also be used in thatching, for paper making, weaving mats and hats etc[13, 34, 46, 61, 171]. Other uses for the straw include as a packing material for nursery stock, bricks and tiles, for bedding, archery targets, and mushroom compost[269].
The plant is a good green manure crop. It is fast growing with an extensive and deep root system[46]. It is especially useful if sown in late autumn. Its growth over the winter will prevent soil erosion and the leaching of nutrients from the soil, it can then be incorporated into the soil in the spring[171]. The extensive root system also makes this a good plant to use for soil stabilization, especially on sandy soils[171].</t>
  </si>
  <si>
    <t>The seed is made into a poultice and applied to tumours[218].
The seed is also an effective laxative due to its fibrous seed coat[269].</t>
  </si>
  <si>
    <t>Belgium; Spain; United States</t>
  </si>
  <si>
    <t>Psoralea glandulosa</t>
  </si>
  <si>
    <t>Culen</t>
  </si>
  <si>
    <t>S. America - Peru, Chile.</t>
  </si>
  <si>
    <t>Humid areas between Coquimbo and Valdivia in Chile, but it is never abundant[139].</t>
  </si>
  <si>
    <t>Succeeds in an ordinary garden soil[1]. Requires a sunny position[182] and a well-drained soil[200].
Not very hardy outdoors in Britain, plants tolerate temperatures down to between -5 and -10�c provided they are grown in a perfectly drained soil with the protection of a south or south-west facing wall[200]. Plants can regrow from buds low down on old wood if the are cut back by frosts[200]. There are tender and hardy forms of this species[166].
Flowers are produced on the previous seasons growth and also late in the season on the current seasons[200].
Cultivated in Chile for its young shoots, which are used to make a drink[11], and also for its medicinal properties[139].
This species has a symbiotic relationship with certain soil bacteria, these bacteria form nodules on the roots and fix atmospheric nitrogen. Some of this nitrogen is utilized by the growing plant but some can also be used by other plants growing nearby[200].</t>
  </si>
  <si>
    <t>The leaves are used as a tea substitute[2, 46, 61, 183].
A delicious carbonated beverage can be made from the boiled leaves[183]. The young shoots are used in making a refreshing cold drink[11]. It is very good[11].</t>
  </si>
  <si>
    <t>Astringent, cathartic, digestive, febrifuge, skin, vermifuge[139, 200].
The leaves are anthelmintic and tonic[4].
The root is emetic[4].</t>
  </si>
  <si>
    <t>Chile</t>
  </si>
  <si>
    <t>Pinus massoniana</t>
  </si>
  <si>
    <t>Chinese Red Pine</t>
  </si>
  <si>
    <t>E. Asia - C. and S.E. China.</t>
  </si>
  <si>
    <t>Plains, hills, mountains; near sea level to 2000 m. Anhui, Fujian, Guangdong, Guangxi, Guizhou, Hainan, W Henan, Hubei, Hunan, S Jiangsu, Jiangxi, SE Shaanxi, Sichuan, Taiwan, E Yunnan, Zhejiang[266].</t>
  </si>
  <si>
    <t>Thrives in a light well-drained sandy or gravelly loam[1, 11]. Dislikes poorly drained moorland soils[1]. Established plants tolerate drought[200].
This species is an important timber tree in Asia[200].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</si>
  <si>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An important timber tree in Asia[200], the timber is used for construction, railway sleepers, mine timber, furniture, wood pulp, etc[266].</t>
  </si>
  <si>
    <t>The chopped or decocted leaves are used in the treatment of rheumatism and intestinal parasites[218].
The pollen is cardiac and astringent[218].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wood of the stems is carminative and demulcent[218].
The stem bark is astringent, parasiticide and vulnerary[218].
The root bark is astringent and tonic[218].</t>
  </si>
  <si>
    <t>Geum triflorum</t>
  </si>
  <si>
    <t>Purple Avens</t>
  </si>
  <si>
    <t>N. America - Newfoundland and New York, west to British Columbia and south to California.</t>
  </si>
  <si>
    <t>Damp places and mountain screes[187].</t>
  </si>
  <si>
    <t>Easily grown in any moderately good garden soil that is well-drained[1]. Prefers a soil rich in organic matter[200]. Prefers a rather damp soil[187].
Plants are hardy to about -20�c[187].
Hybridizes freely with other members of this genus[200].</t>
  </si>
  <si>
    <t>The crushed ripe seeds are used as a perfume[207, 257].</t>
  </si>
  <si>
    <t>A decoction of the roots is a tea substitute[183, 257].  It tastes like a weak sassafras tea[212]. A brew was used in Indian sweat houses as a body wash for aches and pains[207].</t>
  </si>
  <si>
    <t>A strong decoction of the roots is used as a tonic in the treatment of severe coughs and fevers[207, 257]. This decoction can also be used as an eye wash and as a mouth wash for sore throats[213, 257]. An infusion of the roots, mixed with oil, can be applied as a salve to sores, rashes, blisters and flesh wounds[257]. An infusion can also be used as a wash for aching joints, stiff sore muscles etc[257].</t>
  </si>
  <si>
    <t>Allium scorodoprasum</t>
  </si>
  <si>
    <t>Rocambole</t>
  </si>
  <si>
    <t>Most of Europe, including Britain, east and south to W. Asia and Syria.</t>
  </si>
  <si>
    <t>Grassland and scrub on dry soils[17].</t>
  </si>
  <si>
    <t>Prefers a sunny position in a light well-drained soil[1]. Thrives in poor dry soils[238].
The bulbs should be planted fairly deeply[1].
Many forms of this species produce numerous bulbils in the flowering head[203]. The plants can become very invasive by means of these bulbils[203]. The sub-species A. scorodoprasum jajlae and A. scorodoprasum rotundum do not produce bulbils[203].
Grows well with most plants, especially roses, carrots, beet and chamomile, but it inhibits the growth of legumes[18, 20, 54]. This plant is a bad companion for alfalfa, each species negatively affecting the other[201].
Occasionally cultivated, especially in Russia, for its edible bulb[183].
Members of this genus are rarely if ever troubled by browsing deer[233].</t>
  </si>
  <si>
    <t>Bulb - raw or cooked[5, 46]. A garlic substitute[22, 27, 37, 61], it is used as a flavouring in salads, soups etc[238]. The bulbs are smaller than garlic and have a milder flavour, they are produced at the points of the stem as well as at the base[2]. The bulbs are 10 - 20mm in diameter[200].
Leaves - raw or cooked[238]. Used as a flavouring in salads etc[238].
Flowers - raw. Used as a garnish on salads.</t>
  </si>
  <si>
    <t>The plant is digestive and depurative[178].
The bulb is used in the treatment of abscesses, amoebic dysentery, bronchitis, cholera, dysentery, influenza, skin diseases and TB[218].</t>
  </si>
  <si>
    <t>Although no individual reports regarding this species have been seen, there have been cases of poisoning caused by the consumption, in very large quantities and by some mammals,  of certain members of this genus. Dogs seem to be particularly susceptible[76].</t>
  </si>
  <si>
    <t>Cornus florida</t>
  </si>
  <si>
    <t>Flowering Dogwood</t>
  </si>
  <si>
    <t>Benthamidia florida.  Cynoxylon floridum.</t>
  </si>
  <si>
    <t>Eastern N. America - Maine to Florida, east to Kansas and Texas.</t>
  </si>
  <si>
    <t>Rich well-drained soils in acidic woods to 1500 metres[43, 82]. An understorey tree in dry deciduous woods[82, 222].</t>
  </si>
  <si>
    <t>An easily grown plant, it succeeds in any soil of good or moderate fertility[1], ranging from acid to shallow chalk[200]. Dislikes shallow clay soils and chalky soils[98, 182]. Requires a neutral to acid soil according to another report[202]. Prefers a rich loamy well-drained soil[98]. Succeeds in full sun or light shade[[188]. Plants can be trained to grow against a wall when they prefer a position in light shade[202].
Plants are very hardy, tolerating temperatures down to about -25�c. but they are subject to damage by late frosts and are rarely successful away from the warmer counties of Britain[11, 200]. They require a long hot humid summer if they are to grow well, doing best in the east or south-east of Britain[182, 200] in areas that are not subject to late or early frosts. They do not generally do very well in the south-west, where the flower bracts are often damaged by frosts[200].
Medium to fast growing when young, but slowing with age[202]. Trees are short-lived[229].
A very ornamental plant, there are many named varieties[200, 202]. It is the state flower of Virginia[212].
Plants in this genus are notably resistant to honey fungus[200].</t>
  </si>
  <si>
    <t>A red dye is obtained from the fibrous root[4, 95].
The peeled twigs are used as toothbrushes, they are good for whitening the teeth[4, 95, 102]. The juice from the twigs preserves and hardens the gums[4]. The twigs can also be chewed to make natural paintbrushes[102].
A black ink can be made from the bark mixed with gum arabic and iron sulphate[4].
The bark is very bitter, could it be used to make an insect or bird repellent[K]?
Wood - hard, heavy, strong, close grained, durable, takes a good polish and is extremely shock-resistant. It weighs 51lb per cubic foot and is used for making wheel hubs, tool handles, the heads of golf clubs, bearings, turnery etc[4, 46, 61, 82, 102, 171, 227].</t>
  </si>
  <si>
    <t>Fruit - cooked. The fruit is not poisonous, but is almost inedible raw[226]. When the seed is removed and the flesh is mashed, it can be mixed with other fruits and made into jams, jellies etc[226]. The fruit, when infused in 'Eau de Vie' makes a bitter but acceptable drink[4]. One report says that the fruit is poisonous for humans[229]. The fruit is borne in clusters, each fruit being up to 15mm in diameter with a thin mealy bitter flesh[229]. The fruit is high in lipids, uo to 35% of dry weight[274].</t>
  </si>
  <si>
    <t>Flowering dogwood was employed medicinally by a number of native North American Indian tribes who valued it especially for its astringent and antiperiodic properties[257]. It is little used in modern herbalism.
The dried root-bark is antiperiodic, astringent, diaphoretic, mildly stimulant and tonic[4, 46, 61, 95, 257]. The flowers are said to have similar properties[4]. A tea or tincture of the astringent root bark has been used as a quinine substitute to treat malaria[95, 222, 257] and also in the treatment of chronic diarrhoea[222]. The bark has also been used as a poultice on external ulcers, wounds etc[222, 257]. The glycoside 'cornin' found in the bark has astringent properties[213].
The inner bark was boiled and the tea drunk to reduce fevers and to restore a lost voice[213, 257].
A compound infusion of the bark and the root has been used in the treatment of various childhood diseases such as measles and worms[257]. It was often used in the form of a bath[257].
The fruits are used as a bitter digestive tonic[222]. A tincture of them has been used to restore tone to the stomach in cases of alcoholism[4].</t>
  </si>
  <si>
    <t>There is a report that the fruit is poisonous for humans[229].</t>
  </si>
  <si>
    <t>Asclepias speciosa</t>
  </si>
  <si>
    <t>Showy Milkweed</t>
  </si>
  <si>
    <t>Western N. America - Minnesota to British Columbia, south to Kansas, Utah and California.</t>
  </si>
  <si>
    <t>Prairies, in sandy and loamy, usually moist soils[60].</t>
  </si>
  <si>
    <t>Prefers a well-drained light rich or peaty soil and a sunny position[1, 134, 200].
A very ornamental plant[1], it is closely related to A. purpurascens[200]. The roots can spread quite freely when the plant is in a suitable position[233].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</si>
  <si>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A good quality tough fibre is obtained from the bark[92, 99]. It is used in twine, coarse cloth, paper etc[92, 99]. The fibre is 10 - 45mm long[189]. It is easily harvested in late autumn, after the plants have died down, by simply pulling it off the dead stems[168, 169]. When making paper, the stems can be retted by leaving them in the ground until they are dry in the winter or they can be harvested in late summer, the leaves removed and the stems steamed to remove the fibre[189]. The stems are then cooked for two hours with lye and pounded with mallets[189]. The paper colour varies from white to creamy green depending on how the paper is made[189]. If the stems are used in the summer the latex will often find its way onto the fibres and is hard to remove[189].
The seed floss is used to stuff pillows etc, or is mixed with other fibres to make cloth[168, 169]. It has also been used as a baby's nappy[257]. The seed floss is a Kapok substitute, used in Life Jackets or as a stuffing material[169]. It is very water repellent. The floss has also been used to mop up oil spills at sea.
Rubber can be made from latex contained in the leaves and the stems[57, 92, 112]. The yield is up to 3%[112].
Pods contain an oil and a wax which are of potential importance.
A green dye is obtained from the flowers and leaves combined[168].</t>
  </si>
  <si>
    <t>The latex is used as a cure for warts[168, 257]. The latex needs to be applied at least once a day of a period of some weeks for it to be effective[K]. The latex has antiseptic properties and has been used to treat skin sores, cuts and ringworm[257].
A decoction of the plant tops can be strained and used to treat blindness and snow-blindness[257].
The root is either chewed when fresh, or dried, ground into a powder then boiled, and used in the treatment of stomach ache[257]. A decoction of the roots has been used in small doses to treat venereal diseases and also to treat coughs, especially from TB[257]. A poultice of the mashed roots has been applied to rheumatic joints[257]. Some caution should be employed when using the root since there is a report that it can be poisonous in large quantities[257].</t>
  </si>
  <si>
    <t>United States; United States(Amerindian); United States(Flathead)</t>
  </si>
  <si>
    <t>Although no specific reports have been seen for this species, many, if not all, members of this genus contain toxic resinoids, alkaloids and cardiac glycosides[274]. They are usually avoided by grazing animals[274].
One report says that the plant is considered poisonous in large quantities by some native North American Indian tribes[257].</t>
  </si>
  <si>
    <t>Vigna unguiculata cylindrica</t>
  </si>
  <si>
    <t>Jerusalem Pea</t>
  </si>
  <si>
    <t>V. catjang. Walp.  V. cylindrica.</t>
  </si>
  <si>
    <t>S. Asia.</t>
  </si>
  <si>
    <t>Requires a very warm sunny position in a moist but well drained soil.
Often cultivated for its edible seed in warm temperate and tropical zones, it is best started off in a greenhouse in Britain and planted out after the last expected frosts. Plants have given reasonable yields for the past 3 years on our trial grounds in Cornwall (1993)[K].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</si>
  <si>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 is diuretic[240]. It is used to strengthen the stomach[240]. When boiled and eaten as a food it is considered to destroy worms in the stomach[240].</t>
  </si>
  <si>
    <t>Cuminum cyminum</t>
  </si>
  <si>
    <t>Cumin</t>
  </si>
  <si>
    <t>Europe to N. Africa and S.W.Asia? Original habitat is obscure.</t>
  </si>
  <si>
    <t>Not known in a truly wild condition.</t>
  </si>
  <si>
    <t>Tolerant of most well-drained soils[268], though it prefers a warm fertile well-drained sandy loam in a sheltered sunny position[14, 200].
A frost-tender annual plant, cumin has been cultivated for over 2,000 years in warm temperate and tropical zones for its edible seed. This is used mainly as a flavouring in curries etc, though it has also been employed medicinally[4, 46, 132]. The plant only succeeds outdoors in Britain in warm summers, taking 3 - 4 months to ripen its seed[200]. Another report says that the plant can ripen its seeds as far north as Norway[268].
When bruised, the plant has a pungent aroma[245].</t>
  </si>
  <si>
    <t>The seed contains about 2.5% essential oil[240]. It is used in perfumery and for flavouring beverages[46, 61, 177, 272].</t>
  </si>
  <si>
    <t>Cumin is an aromatic, astringent herb that benefits the digestive system and acts as a stimulant to the sexual organs[238]. It has been used in the treatment of minor digestive complaints, chest conditions and coughs, as a pain killer and to treat rotten teeth[238, 254]. Cumin is seldom used in Western herbal medicine, having been superseded by caraway which has similar properties but a more pleasant flavour[4]. It is still widely used in India, however[4] where it is said to promote the assimilation of other herbs and to improve liver function[238].
The seed is antispasmodic, carminative, galactogogue, stimulant and stomachic[4, 46, 240, 254]. A general tonic to the whole digestive system, it is used in the treatment of flatulence and bloating, reducing intestinal gas and relaxing the gut as a whole[254]. In India it is also used in the treatment of insomnia, colds and fevers and to improve milk production in nursing mothers[254]. Ground into a powder and mixed into a paste with onion juice, it  has been applied to scorpion stings[254].
The herb has been used externally as a poultice to relieve stitch and pains in the side[244].
The essential oil obtained from the seed is antibacterial and larvicidal[238].</t>
  </si>
  <si>
    <t>Britain(Wales); Europe; India; Iraq; Malaya; Spain; Turkey</t>
  </si>
  <si>
    <t>Ligustrum indicum</t>
  </si>
  <si>
    <t>L. nepalense. Wallich.</t>
  </si>
  <si>
    <t>Damp gullies, wet oak forests, 1200 - 2700 metres from Uttar Pradesh to Bhutan[51].</t>
  </si>
  <si>
    <t>Seed - 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t>
  </si>
  <si>
    <t>A very tolerant and easily grown plant, it succeeds in any soil that is not impoverished or water-logged[11, 182]. Grows well in heavy clay soils.
This species is notably susceptible to honey fungus[200].</t>
  </si>
  <si>
    <t>The roasted seed is a coffee substitute[61, 177].</t>
  </si>
  <si>
    <t>Although no reports of toxicity have been seen for this species, at least one member of this genus is recorded as being mildly toxic and it is quite possible that other members of the genus also contain toxins[65].</t>
  </si>
  <si>
    <t>Sorbaria sorbifolia</t>
  </si>
  <si>
    <t>Spiraea sorbifolia.</t>
  </si>
  <si>
    <t>E. Asia - China, Japan, Siberia.</t>
  </si>
  <si>
    <t>In sparse forests at elevations of 250 - 1500 metres in northern China[266]. A garden escape in N. America where it grows in wasteland and copses[43].</t>
  </si>
  <si>
    <t>Prefers a rich moist soil[11], but succeeds in any soil of good quality in full sunshine[1]. Tolerates dappled shade[200] but prefers a sunny position[188]. Requires protection from strong winds[200]. Tolerates atmospheric pollution[200].
A freely suckering shrub forming low thickets, it grows well in light woodland[182, 200]. Make sure you have the space for this plant since it can become invasive[200].
The flowers are generous with their sweet perfume whatever the weather[245]. They hold their fragrance for a considerable time[245].</t>
  </si>
  <si>
    <t>Budlings and leaves - cooked[105]. Some caution is advised, see the notes above on toxicity.</t>
  </si>
  <si>
    <t>The leaves and the flowers contain the toxin hydrogen cyanide[240]. Some foods, notably almonds, contain small amounts of hydrogen cyanide. In small quantities, hydrogen cyanide has been shown to stimulate respiration and improve digestion, it is also claimed to be of benefit in the treatment of cancer. In excess, however, it can cause respiratory failure and even death.</t>
  </si>
  <si>
    <t>Zanthoxylum bungeanum</t>
  </si>
  <si>
    <t>Waysides and thickets to 2000 metres in W. China[109].</t>
  </si>
  <si>
    <t>We have very little information on this species and do not know if it will be hardy in Britain, though judging by its native range it should succeed outdoors at least in the milder areas of the country. It is said to be often cultivated for its edible fruit, especially in hot dry river valleys in China[109]. There is some doubt over the correct name for this species, it might be no more than a synonym of Z. simulans. The following notes are based on the general needs of the genus.
Prefers a good deep well-drained moisture retentive soil in full sun or semi-shade[1, 11, 200].
Dioecious. Male and female plants must be grown if seed is required.
Flowers are formed on the old wood[206].</t>
  </si>
  <si>
    <t>Seed - used as a condiment, a pepper substitute[109]. Highly prized[109]. The fruit is rather small but is produced in clusters which makes harvesting easy[K]. Each fruit contains a single seed.</t>
  </si>
  <si>
    <t>The fruit is anaesthetic, anthelmintic, aromatic, astringent, carminative, diuretic, emmenagogue, stimulant, sudorific, vasodilator and vermifuge[147, 218]. It is pulverised then mixed with water for internal application in the treatment of chills and pains in the abdomen, vomiting, cold-damp diarrhoea and dysentery, ascariasis-caused abdominal pain and moist sores on the skin[147].
The pericarp is anaesthetic, anthelmintic, antibacterial and antifungal[176]. It is effective against the pork tapeworm, Taenia solium, and is also used in the treatment of gastralgia, dyspepsia, diarrhoea, abdominal pain, ascariasis and dermal diseases[176].
The pericarp contains geraniol. This lowers the blood pressure, is mildly diuretic in small doses but in large doses inhibits the excretion of urine, and also increases peristalsis of the abdomen at low doses though inhibits it at large doses[176].</t>
  </si>
  <si>
    <t>The plant is toxic[147]. No more details.</t>
  </si>
  <si>
    <t>Rosa cymosa</t>
  </si>
  <si>
    <t>E. Asia - most of China from western Sichuan and Hubei eastwards.</t>
  </si>
  <si>
    <t>Hilly slopes, roadsides and thickets[147]. Warm, humid areas in hedges and river gorges at altitudes up to 1,300 metres[260].</t>
  </si>
  <si>
    <t>Succeeds in most soils[11], preferring a circumneutral soil and a sunny position[200]. Grows well in heavy clay soils. Dislikes water-logged soils[200].
Plants are hardy to about -10�c[260].
Grows well with alliums, parsley, mignonette and lupins[18, 20]. Garlic planted nearby can help protect the plant from disease and insect predation[18, 20]. Grows badly with boxwood[18].
Closely related to R. banksiae[11].
Hybridizes freely with other members of this genus[80].
Plants in this genus are notably susceptible to honey fungus[200].</t>
  </si>
  <si>
    <t>Fruit - raw or cooked[177]. The fruit is about 7mm in diameter[200], but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t>
  </si>
  <si>
    <t>The leaves, fruits and roots are antirheumatic, diuretic and purgative[147]. A decoction is used in the treatment of arthritis, boils, productive coughs, blood in the urine etc[147, 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</si>
  <si>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Baccharis viminea</t>
  </si>
  <si>
    <t>Mule's Fat</t>
  </si>
  <si>
    <t>B. glutinosa.  B. salicifolia. (Ruiz.&amp;Pavon.)Pers.</t>
  </si>
  <si>
    <t>South-western N. America - California to Mexico.</t>
  </si>
  <si>
    <t>Dry stream beds, ditch banks etc, usually below 450 metres[71].</t>
  </si>
  <si>
    <t>Seed - no pre-treatment is required[113]. Surface sow in pots a cold frame in the spring, do not let the compost dry out. Germination usually takes place within 1 - 2 weeks[113].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Very easy[K].
Cuttings of mature wood of the current seasons growth, November in a frame. Easy[K].</t>
  </si>
  <si>
    <t>Succeeds in almost any soil, from heavy clays to pure sands, if it is growing in a sunny position[11, 200]. Very tolerant of poor dry soils[200].
This species is not hardy in the colder areas of the country, it requires an almost frost-free climate and tolerates temperatures down to between -5 and -10�c[200].
Plants respond well to trimming[200].
Dioecious. Male and female plants must be grown if seed is required.</t>
  </si>
  <si>
    <t>An effective ground-cover plant for sunny banks[200].
The plant has an extensive root system and is very useful for stabilizing sand dunes etc[200].
The leaves have been used as a tonic wash for the scalp and hair to prevent baldness[257].
A charcoal made from the stems has been used to make gunpowder[257].</t>
  </si>
  <si>
    <t>Young shoots - cooked[257]. Roasted and eaten as a famine food when little else is available[257].</t>
  </si>
  <si>
    <t>A decoction of the leaves and stems has been used as a female hygienic agent[257].
An infusion of the leaves has been used as an eyewash and has also been applied to bruises, wounds or insect stings[257].</t>
  </si>
  <si>
    <t>United Statesa</t>
  </si>
  <si>
    <t>Juniperus excelsa</t>
  </si>
  <si>
    <t>Grecian Juniper</t>
  </si>
  <si>
    <t>J. macropoda. Boiss.</t>
  </si>
  <si>
    <t>S. Europe to E. Asia.</t>
  </si>
  <si>
    <t>Inner dry ranges of the Himalayas, 1500 - 4200 metres[146], from Nepal to Afghanistan.</t>
  </si>
  <si>
    <t>Succeeds in dry soils. Succeeds in most soils if they are well drained, preferring a neutral or slightly alkaline soil[11] and succeeding on chalk[200].
Plants are tender when young, they require a sheltered position[1].
The crushed foliage emits a warm resinous scent[185].
Plants are usually dioecious though sometimes they are monoecious[11]. Male and female plants must be grown if seed is required.</t>
  </si>
  <si>
    <t>The bark is used for roofing[146].
Wood - moderately hard, close and even grained, fragrant, good quality. Used for construction, fuel and it is also burnt as an incense[1, 146, 158]. The crushed foliage emits a warm resinous scent[185].</t>
  </si>
  <si>
    <t>Fruit - raw or cooked. A liquid is obtained from the fruit[146] (used for drinking?).The cones are about 7 - 12mm in diameter and take 2 years to mature[200].</t>
  </si>
  <si>
    <t>The smoke from the branches is used in India to treat the delirium of fevers[240].</t>
  </si>
  <si>
    <t>Afghanistan; Europe</t>
  </si>
  <si>
    <t>Marsileaceae</t>
  </si>
  <si>
    <t>Marsilea quadrifolia</t>
  </si>
  <si>
    <t>Water Clover</t>
  </si>
  <si>
    <t>C. Europe to Asia.</t>
  </si>
  <si>
    <t>Ponds and paddy fields all over Japan[58].</t>
  </si>
  <si>
    <t>Spores - The plant produces sporocarps, these need to be lightly abraded and then immersed in water. The sporocarps will then swell and burst to release the spores. The spores germinate immediately, the highly developed prothallus remains inside the large seed-like spores. The gametophyte generation is completed in 24 hours and the first roots and shoots appear in 2 - 3 days. Mature plants bearing sporocarps can develop in as little as 3 months[200].
Division.</t>
  </si>
  <si>
    <t>Requires a permanently moist or wet soil, it can be grown by the side of ponds etc or in the shallow edges of the pond[56]. Thrives in a turfy loam or in peat[1].
Hardy to about -15�c[200].
Members of this genus are rarely if ever troubled by browsing deer[233].</t>
  </si>
  <si>
    <t>Young stems and leaves[105, 145]. A famine food, only used in times of scarcity[218].
The spores are produced in a sporocarp (like a fairly large container) and in allied species this is ground up and mixed with flour etc and used in making bread etc. It is rich in starch[144].</t>
  </si>
  <si>
    <t>A juice made from the leaves is diuretic and febrifuge[218]. It is also used to treat snakebite and applied to abscesses etc[218].
The plant is anti-inflammatory, diuretic, depurative, febrifuge and refrigerant[147, 178, 218].</t>
  </si>
  <si>
    <t>China; India(Santal)</t>
  </si>
  <si>
    <t>Helianthus lenticularis</t>
  </si>
  <si>
    <t>Wild Sunflower</t>
  </si>
  <si>
    <t>H. annuus lenticularis.</t>
  </si>
  <si>
    <t>N. America - Minnesota to North Dakota, Idaho, Missouri, Texas and California.</t>
  </si>
  <si>
    <t>Roadsides and waste places[71] in rich soils[43].</t>
  </si>
  <si>
    <t>Succeeds in most soils in a sunny position[1]. Requires a rich soil[1]. Dislikes shade[1].
The young growth is extremely attractive to slugs, plants can be totally destroyed by them[K].
Members of this genus are rarely if ever troubled by browsing deer or rabbits[233].
Probably no more than the wild form of the cultivated sunflower, H. annuus, it is treated as a sub-species of that by many botanists[1, 200].</t>
  </si>
  <si>
    <t>Britain; Dominican Republic; Haiti; India(Santal); Iraq; Kurdistan; Mexico; Sa; Spain; Turkey; United States; United States(Amerindian); United States(Blackfoot); Venezuela</t>
  </si>
  <si>
    <t>Betulaceae</t>
  </si>
  <si>
    <t>Betula alleghaniensis</t>
  </si>
  <si>
    <t>Yellow Birch</t>
  </si>
  <si>
    <t>B. lutea.</t>
  </si>
  <si>
    <t>North-eastern N. America - Newfoundland to Virginia and Tennessee.</t>
  </si>
  <si>
    <t>Usually found in moist well-drained soils in rich woodlands on lower slopes, it is also found in cool marshlands in the south of its range[62, 229].</t>
  </si>
  <si>
    <t>Succeeds in a well-drained loamy soil in a sheltered position[11, 200]. Grows well in heavy clay soils. Dislikes wet soils[200]. Shade tolerant[200].
A slow-growing tree, it is relatively long-lived for a birch, with specimens 200 years old recorded[229]. Plants often grow taller than the 12 metres mentioned above[229]. The trees are highly susceptible to forest fires, even when wet the bark is highly inflammable[226].
The bruised foliage has a strong smell of wintergreen[200].
Hybridizes freely with other members of this genus[50].
Trees are notably susceptible to honey fungus[200].</t>
  </si>
  <si>
    <t>The bark is waterproof and has been used by native peoples as the outer skin of canoes, as roofing material on dwellings and to make containers such as buckets, baskets and dishes[257].
Wood - close-grained, very strong, hard, heavy. The wood is too dense to float[226]. An important source of hardwood lumber, it is used for furniture, boxes, tubs of wheels, floors etc[46, 61, 82, 171, 229]. It is also often used as a fuel[46, 61].</t>
  </si>
  <si>
    <t>Inner bark - cooked or dried and ground into a powder and used with cereals in making bread[62]. Inner bark is generally only seen as a famine food, used when other forms of starch are not available or are in short supply[K].
Sap - raw or cooked. A sweet flavour[62, 102, 161, 177]. The sap is harvested in early spring, before the leaves unfurl, by tapping the trunk. It flows abundantly, but the sugar content is much lower than maple sap[226]. A pleasant drink, it can also be concentrated into a syrup or fermented into a beer[183, 226].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A tea is made from the twigs and leaves[62, 177]. The dried leaves are used according to another report[183]. An excellent flavour[226].
The twigs and leaves have the flavour of wintergreen and can be used as condiments[183].</t>
  </si>
  <si>
    <t>Yellow birch is little used medicinally, though a decoction of the bark has been used by the native North American Indians as a blood purifier, acting to cleanse the body by its emetic and cathartic properties[257].
The bark is a source of 'Oil of Wintergreen'[226]. This does have medicinal properties, though it is mainly used as a flavouring in medicines[226].</t>
  </si>
  <si>
    <t>Viburnum prunifolium</t>
  </si>
  <si>
    <t>Stagberry</t>
  </si>
  <si>
    <t>V. pyrifolium.</t>
  </si>
  <si>
    <t>Eastern N. America - Connecticut to Florida, west to Texas and Kansas.</t>
  </si>
  <si>
    <t>Thickets, woodland borders, shores etc[43], and on dry rocky hillsides[3, 82].</t>
  </si>
  <si>
    <t>An easily grown plant, succeeding in most soils[1]. Unlike other members of the genus, this species grows well on poor soils and in dry situations[200]. Prefers a deep rich loamy soil in sun or semi-shade[11, 200]. Best if given shade from the early morning sun in spring[200].
A very hardy plant, tolerating temperatures down to about -40�c[200].
Plants are self-incompatible and need to grow close to a genetically distinct plant in the same species in order to produce fruit and fertile seed[11, 200].</t>
  </si>
  <si>
    <t>Plants can be grown as a hedge, they can be sheared to make a formal screen[200].
Wood - heavy, hard, strong, brittle, close grained[82]. It weighs 52lb per cubic foot, but is of no commercial importance due to the small size of the trees[227, 229].</t>
  </si>
  <si>
    <t>Fruit - raw or cooked[2, 5, 55, 62, 200, 257]. A thin dry flesh with a sweet taste[11, 159, 227]. The fruit is somewhat variable in size and quality, the best forms are nice raw whilst others are used for making preserves etc[183]. The taste is best after a frost[22, 46, 61]. The ovoid fruit is about 17mm long and contains a single large seed[200].</t>
  </si>
  <si>
    <t>Stagberry was used by the North American Indians to treat dysentery and to arrest haemorrhage of the uterus[254, 257]. It is now considered to be a specific treatment for the relief of menstrual pain - the bark contains 'scopoletin', a coumarin that has a sedative affect on the uterus and salicin, a painkiller that is used in making aspirin[238, 254].
The bark of the root and stems is abortifacient, anodyne, antispasmodic, astringent, nervine and sedative[9, 46, 165, 222]. A tea is used internally in the treatment of painful or heavy menstruation, prolapse of the uterus, morning sickness, to prevent miscarriage and to relieve spasms after childbirth[222, 238, 254]. It is also used to treat convulsive disorders, colic and other cramping pains that affect the bile ducts, hysteria, asthma and palpitations of a nervous origin[238, 254]. The stem bark is harvested in the autumn before the leaves change colour, or in the spring before the leaf buds open[238]. The root bark is only harvested in the autumn[254]. Both barks can be dried for later use[238].</t>
  </si>
  <si>
    <t>Ophiopogon japonicus</t>
  </si>
  <si>
    <t>Snake's Beard</t>
  </si>
  <si>
    <t>Damp ground[174] in shady places in lowland and foothills[58].</t>
  </si>
  <si>
    <t>Prefers a sandy soil[1]. Succeeds in any moderately fertile well-drained soil and also as a submerged aquatic plant, though it does not flower in such a situation[200]. Succeeds in a sunny position if the soil remains moist all year round, otherwise it should be grown in semi-shade[200].
Plants may require winter protection according to one report[1], whilst another says that they are hardy to about -20�c[200]. Plants only succeed outdoors in the milder areas of the country[208].
This species is cultivated as a medicinal plant in China[178].</t>
  </si>
  <si>
    <t>A good carpeting plant[1, 200] that spreads quite freely[208], it is commonly planted as a ground cover or as a low-maintenance grass substitute[187, 208]. It is particularly valuable for preventing soil erosion[200]. Plants should be spaced about 45cm apart each way[208].</t>
  </si>
  <si>
    <t>Root[61]. A bitterness should be removed according to some reports[105, 177] whilst another says that it is sweet and aromatic[178]. Mucilaginous[179, 218]. The root contains about 1.6% protein, 0.5% fat, 80% carbohydrate, 2.3% ash[179].</t>
  </si>
  <si>
    <t>The root is antitussive, aphrodisiac, expectorant, pectoral, sedative, sialogogue, stomachic and tonic[147, 174, 176, 218, 238]. It is said to have anticancer activity[218]. It is used internally in the treatment of dry coughs, fevers, thirst, dry constipation, insomnia, anxiety and palpitations[238]. It is also frequently used in polyherbal treatments of diabetes mellitus[218]. The roots have an antibacterial action, inhibiting the growth of Staphylococcus, E. coli, Bacillus subtilis, B. typhi etc[176]. The roots are harvested in the spring and dried for later use[238].
The plant is antipyretic, antiscrofulatic, antitussive, emollient, expectorant and tonic[218].
Lowers blood pressure[176]. Nodules on the fibrous roots are used as a nutritive tonic in the treatment of TB[174].</t>
  </si>
  <si>
    <t>Pinus taeda</t>
  </si>
  <si>
    <t>Loblolly Pine</t>
  </si>
  <si>
    <t>South-eastern N. America - New Jersey to Florida and Texas.</t>
  </si>
  <si>
    <t>Flatlands or rolling hills from sea level to 700 metres[229]. Found on a variety of soil types from low poorly drained areas to well drained soils, but usually on poor upland soils[229].</t>
  </si>
  <si>
    <t>10 - 2</t>
  </si>
  <si>
    <t>Thrives in a light well-drained sandy or gravelly loam[1, 11]. Dislikes poorly drained moorland soils[1]. Established plants tolerate drought[200].
This species comes from an area with long hot summers and mild winters[229]. It is fast growing and is cultivated as a timber tree on a small scale in Europe[50]. It does not grow well in Britain, however[1]. The trees are fully hardy in this country except when they are young[81]. Rarely found in Britain, the few trees that have been planted are all found in southern England and are all growing well[185]. It is proving to be a fairly vigorous tree here, averaging 30cm annual increase in height for at least the first 50 years[185].
Trees can produce cones when only 10 years old, though 30 - 40 years is more usual[229]. Good crops are produced most years in the wild[229]. The cones are 5- 15cm long, they open and shed their seed whilst still attached to the tree and usually persist on the tree for a further year[82, 226].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</si>
  <si>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This tree is a source of resin but it is not exploited commercially[64]. The flow of resin checks too quickly and labour costs are too high[227].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weak, brittle, coarse grained, resinous, not durable[61, 82, 171, 229]. The wood weighs 34lb per cubic foot[227]. Used for lumber, cooperage, crates, the interior of buildings, pulp etc[61, 82, 171, 229].</t>
  </si>
  <si>
    <t>Tagetes tenuifolia</t>
  </si>
  <si>
    <t>Lemon Marigold</t>
  </si>
  <si>
    <t>T. signata.</t>
  </si>
  <si>
    <t>C. and S. America - Mexico to Guatemala.</t>
  </si>
  <si>
    <t>Requires a well-drained moderately fertile soil in a sunny position[200]. Grows well in heavy clay soils and in sandy soils[188].
There are some named forms, selected for their ornamental value[183].
The bruised foliage is perhaps more refreshingly aromatic than any other plant[245]. The lemon verbena-like smell remaining on the fingers for an hour or more after touching the plant[245].
Removing dead flowers before the seed is formed will extend the flowering season[188].
Plants are prone to slugs, snails and botrytis[188].
Grows well with tomatoes[20].</t>
  </si>
  <si>
    <t>Secretions from the roots of growing plants have an insecticidal effect on the soil, effective against nematodes and to some extent against keeled slugs, they also have an effect against some persistent weeds such as couch grass[[18, 20, 200]. The plant also has an effect on asparagus beetle and bean weevils. These secretions are produced about 3 - 4 months after sowing. 
A yellow dye is obtained from the flowers[169].</t>
  </si>
  <si>
    <t>The flowers of some cultivars have a pleasant citrus-like flavour and can be used sparingly as a flavouring in salads, sandwiches, wines etc or used as a garnish[183].</t>
  </si>
  <si>
    <t>Argentina; China; Colombia; Dominican Republic; Haiti; Iraq; Kurdistan; Mexico; Peru; Philippines; Venezuela</t>
  </si>
  <si>
    <t>Coccinia grandis</t>
  </si>
  <si>
    <t>Ivy Gourd</t>
  </si>
  <si>
    <t>C. cordifolia.  C. indica. Wight.&amp;Arn.</t>
  </si>
  <si>
    <t>Tropical Asia To Africa.</t>
  </si>
  <si>
    <t>Deciduous bush, savannah, dry evergreen forest and thickets[200]. Moist neglected places, especially on hedges, to elevations of 1400 metres in Nepal[272].</t>
  </si>
  <si>
    <t>Succeeds in any soil[1] but prefers a sunny sheltered position in a humus-rich open soil[164]. Keep the plant well watered in the growing season[164].
Occasionally cultivated for its edible fruit in tropical and sub-tropical zones[46, 61], this plant is not hardy in Britain and normally requires greenhouse protection if it is to fruit here[200]. However, it may succeed outdoors as a tender annual in hot summers if given a suitable position and started off early in the greenhouse.
Dioecious, male and female plants must be grown if seed and fruits are required.</t>
  </si>
  <si>
    <t>Young leaves and long slender stem tops - cooked and eaten as a potherb or added to soups[46, 61, 105, 177, 183, 272].
Young and tender green fruits - raw in salads or cooked and added to curries etc[2, 46, 61, 105, 177, 183].
Ripe scarlet fruit - raw. Fleshy and sweet[183]. The fruit is up to 5cm long[200].</t>
  </si>
  <si>
    <t>The juice of the roots and leaves is considered to be a useful treatment for diabetes[240, 272].
The juice of the stem is dripped into the eyes to treat cataracts[272].
The leaves are used as a poultice in treating skin eruptions[240].
The plant is laxative[61]. It is used internally in the treatment of gonorrhoea[240].
Aqueous and ethanolic extracts of the plant have shown hypoglycaemic principles[240].</t>
  </si>
  <si>
    <t>India; India(Gujarat); India(Santal); Moluccas</t>
  </si>
  <si>
    <t>Gaillardia pinnatifida</t>
  </si>
  <si>
    <t>Blanket Flower</t>
  </si>
  <si>
    <t>Southern N. America.</t>
  </si>
  <si>
    <t>Open grasslands[228].</t>
  </si>
  <si>
    <t>Requires a position in full sun, succeeding in any moderately fertile well-drained soil[200]. Performs well in poor soils and copes well with hot dry conditions[200].
This species is not hardy in the colder areas of the country, it tolerates temperatures down to between -5 and -10�c[200]. Some winter protection, especially in areas experiencing heavy snows, is recommended. Covering the plants with brush wood should be enough[200].
Plants are so prolific and long blooming that they often exhaust themselves and are then short-lived[200].
Members of this genus are rarely if ever troubled by browsing deer[233].</t>
  </si>
  <si>
    <t>The dried seeds can be ground into a powder then kneaded into seed butter and spread on bread[257].</t>
  </si>
  <si>
    <t>The plant is used as a diuretic, taken to give relief from painful urination[216, 257].
An infusion of the leaves is taken internally, and a poultice applied externally, in the treatment of gout[257].</t>
  </si>
  <si>
    <t>Physalis ixocarpa</t>
  </si>
  <si>
    <t>Tomatillo</t>
  </si>
  <si>
    <t>P. aequata. Jacq.</t>
  </si>
  <si>
    <t>Southern and Central N. America as far north as southern Quebec.</t>
  </si>
  <si>
    <t>Waste places[43].</t>
  </si>
  <si>
    <t>Succeeds in any well-drained soil in full sun or light shade[200]. Prefers a rich light soil[33, 38]. Tolerates hot dry weather[160].
One report suggests that the plant is a perennial but, if this is true, it is not winter hardy in Britain though it can be cultivated as an annual for its edible fruit in much the same way that tomatoes are grown[34]. There are some named varieties[183].
Some botanists unite this species with P. philadelphica[50], saying that it arose from P. philadelphica through cultivation.
A slow growing plant[160]. Insect resistant[160].</t>
  </si>
  <si>
    <t>Fruit - raw or cooked[3, 38, 61]. The fruit is a berry that is 2.5cm or more in diameter[200]. When not fully ripe, the fruit can be cooked and used in curries, sauces, soups, stews etc[183]. A delicious flavouring when used like a tomato and added to soups, stews etc[K]. The fully ripe fruit is sweeter and can be eaten out of hand, added to salads or used in pies, preserves etc[183]. The plant conveniently wraps up each fruit in its own 'paper bag' (botanically, the calyx) to protect it from pests and the elements. This calyx is toxic and should not be eaten. The fruit can be stored for up to a year if picked before they are fully ripe and left inside their calyx.</t>
  </si>
  <si>
    <t>All parts of the plant, except the fruit, are poisonous[19, 65].</t>
  </si>
  <si>
    <t>Gnaphalium affine</t>
  </si>
  <si>
    <t>G. multiceps.</t>
  </si>
  <si>
    <t>Waste ground and cultivated fields in lowland all over Japan[58]. Hillsides and arid ground in China[147].Open places at elevations of 600 - 3500 metres in Nepal[272].</t>
  </si>
  <si>
    <t>We have very little information on this species but it should succeed as a spring-sown annual in Britain. The following notes are based on the general needs of the genus.
Requires a well-drained soil in a sunny position[200].</t>
  </si>
  <si>
    <t>The wooly hairs of the dried leaves are used as a tinder[272].</t>
  </si>
  <si>
    <t>The leaves are used in rice dumplings[177]. The plant contains a large amount of carotene[218].</t>
  </si>
  <si>
    <t>The whole plant is antiperiodic, antitussive, expectorant and febrifuge[147, 178, 218]. A decoction is used in the treatment of influenza, sore throat, productive coughing, rheumatoid arthralgia, traumatic injuries, leucorrhoea, seminal emissions, hives and weeping pruritis of the skin[147].</t>
  </si>
  <si>
    <t>Aconitum lycoctonum vulparia</t>
  </si>
  <si>
    <t>Wolfbane</t>
  </si>
  <si>
    <t>A. vulparia. Reichenb.</t>
  </si>
  <si>
    <t>Europe to Asia</t>
  </si>
  <si>
    <t>Woods and bushy places in damp shady places.</t>
  </si>
  <si>
    <t>Thrives in most soils and in the light shade of trees[1]. Grows well in heavy clay soils. Prefers a moist soil in sun or semi-shade[200]. Prefers a calcareous soil.
Grows well in open woodlands[1, 4].
Members of this genus seem to be immune to the predations of rabbits and deer[233].
A greedy plant, inhibiting the growth of nearby species, especially legumes[54].
An aggregate species which is divided by some botanists into many species.</t>
  </si>
  <si>
    <t>Some reports suggest the root is edible if cooked[2, 105], but these should be treated with extreme caution due to the highly toxic nature of the plant[K].</t>
  </si>
  <si>
    <t>The root is analgesic, anodyne, diaphoretic, diuretic, irritant, sedative[4, 7, 9, 165]. This is a very poisonous plant and should only be used with extreme caution and under the supervision of a qualified practitioner.</t>
  </si>
  <si>
    <t>The whole plant is highly toxic - simple skin contact has caused numbness in some people[1, 13, 65].</t>
  </si>
  <si>
    <t>Scirpus lacustris</t>
  </si>
  <si>
    <t>Bulrush</t>
  </si>
  <si>
    <t>Schoenoplectus lacustris. (L.)Pallas.</t>
  </si>
  <si>
    <t>Europe, incl Britain, south and east from Lapland to Africa and Asia. N. and C. America, Polynesia.</t>
  </si>
  <si>
    <t>Bogs, shallow pond margins, rivers and lakes, usually where there is abundant silt, in acid or calcareous conditions[1, 17].</t>
  </si>
  <si>
    <t>Succeeds in any wet to moisture retentive soil, pond margins and shallow water in full sun or shade[1, 200]. Plants can succeed in fairly deep water.
Hardy to about -25�c[187].
Some named forms have been selected for their ornamental value[187].</t>
  </si>
  <si>
    <t>The stems are frequently used for making matting, chair bottoms etc and thatching[1, 4, 23, 85, 100, 115]. They were at one time imported in large quantities for this purpose[4].
The pith of the stems is used in paper making[100].</t>
  </si>
  <si>
    <t>The roots are astringent and diuretic[240]. They were formerly employed medicinally but have fallen into disuse[4].
This plant is a traditional medicine for cancer[218].</t>
  </si>
  <si>
    <t>Cycadaceae</t>
  </si>
  <si>
    <t>Cycas circinalis</t>
  </si>
  <si>
    <t>Sago Palm</t>
  </si>
  <si>
    <t>C. beddomei.</t>
  </si>
  <si>
    <t>E. Indies.</t>
  </si>
  <si>
    <t>Forest undergrowth[146].</t>
  </si>
  <si>
    <t>Requires a strong loam with sharp sand and good drainage[1]. Succeeds in dry soils. Requires a sunny position[188].
This species is not fully hardy in Britain and requires greenhouse or conservatory protection over the winter, but it can be grown outdoors in the summer[1]. Plants are slow-growing[188].
This plant is often used as a food source in its native range but recent research has shown that it can cause chronic nervous disorders if it is not treated properly. Overall its use is not to be recommended, especially since it is becoming rare in the wild[200].
The plants produce special upward growing roots where nitrogen is produced in symbiosis with algae[175].
Dioecious, male and female plants must be grown if seed is required.</t>
  </si>
  <si>
    <t>The pith is rich in carbohydrate and a sago can be made from it[2, 46, 61, 177]. This use will kill the plant[K].
The raw seed is poisonous, but after being cut into thin slices, dried, then steeped in water for a few minutes and dried again, it becomes edible[2, 61, 63, 146, 177]. It can be used as a sago[2]. Using the seed for food cannot be recommended, however. See the notes above on toxicity.
The very young leaves are edible[177].
The plant yields a gum[64, 146, 171]. No further details are given.</t>
  </si>
  <si>
    <t>The pollen is narcotic[240].
The bark and the seeds are ground to a paste with oil and used as a poultice on sores and swellings[240].
The juice of tender leaves is useful in the treatment of flatulence and vomiting[240].</t>
  </si>
  <si>
    <t>Guam; Java; Malaya; Perak; Singapore; Tenassarim</t>
  </si>
  <si>
    <t>The plants contain alkaloids of carcinogens and also an amino-acid that causes chronic nervous disorders[200]. Regular consumption of the plant leads to severe health problems and death. This toxic principle can be removed if the food is properly prepared but consumption of the plant still cannot be recommended because its use often means the death of the plant and it is becoming rare in the wild.</t>
  </si>
  <si>
    <t>Lavandula angustifolia</t>
  </si>
  <si>
    <t>Lavender</t>
  </si>
  <si>
    <t>L. officinale.  L. spica. pro parte.  L. vera. (not of gardens)</t>
  </si>
  <si>
    <t>Dry grassy slopes amongst rocks[9], in exposed, usually parched, hot rocky situations often on calcareous soils[200].</t>
  </si>
  <si>
    <t>Succeeds in almost any soil so long as it is well-drained and not too acid[1, 200]. Prefers a sunny position in a neutral to alkaline soil[1, 4, 14]. Prefers a light warm dry soil[37]. When grown in rich soils the plants tend to produce more leaves but less essential oils[4]. Established plants are drought tolerant[190]. Plants are very tolerant of salt wind exposure[K]. When growing for maximum essential oil content, the plant must be given a very warm sunny position and will do best in a light sandy soil, the fragrance being especially pronounced in a chalky soil[245].
Plants are hardy to between -10 and -15�c[184].
Lavender is a very ornamental plant that is often grown in the herb garden and is also grown commercially for its essential oil[1, 4]. There are several named varieties[182, 183].
Not a very long-lived plant, it can be trimmed to keep it tidy but is probably best replaced every 10 years[200]. Any trimming is best done in spring and should not be done in the autumn since this can encourage new growth that will not be very cold-hardy[200].
A good bee plant, also attracting butterflies and moths[7, 24, 30].
Lavender makes a good companion for most plants[54], growing especially well with cabbages[14].</t>
  </si>
  <si>
    <t>The essential oil that is obtained from the flowers is exquisitely scented and has a very wide range of applications, both in the home and commercially. It is commonly used in soap making, in making high quality perfumes (it is also used in 'Eau de Cologne'), it is also used as a detergent and cleaning agent, a food flavouring etc[21, 46, 57, 171, 238] and as an insect repellent[201]. When growing the plant for its essential oil content, it is best to harvest the flowering stems as soon as the flowers have faded[245]. Yields of 0.8 - 1% of the oil are obtained[7].
The aromatic leaves and flowers are used in pot-pourri[238] and as an insect repellent in the linen cupboard etc[14, 18, 20]. They have been used in the past as a strewing herb in order to impart a sweet smell to rooms and to deter insects[244]. The leaves are also added to bath water for their fragrance and therapeutic properties[244]. They are also said to repel mice[20].
The flowering stems, once the flowers have been removed for use in pot-pourri etc, can be tied in small bundles and burnt as incense sticks[245].
Lavender can be grown as a low hedge, responding well to trimming[29]. There are several varieties, such as 'Hidcote Variety', 'Loddon Pink' and 'Folgate Blue' that are suitable for using as dwarf hedges 30 - 50cm tall[245].</t>
  </si>
  <si>
    <t>Leaves, petals and flowering tips - raw. Used as a condiment in salads, soups, stews etc[2, 15, 183]. They provide a very aromatic flavour[7] and are too strong to be used in any quantity[K].
The fresh or dried flowers are used as a tea[183]. The fresh flowers are also crystallized or added to jams, ice-creams, vinegars etc as a flavouring[238].
An essential oil from the flowers is used as a food flavouring[183].</t>
  </si>
  <si>
    <t>Lavender is a commonly used household herb, though it is better known for its sweet-scented aroma than for its medicinal qualities[254]. However, it is an important relaxing herb, having a soothing and relaxing affect upon the nervous system[254]. The flowering spikes can be dried and used internally in a tincture, though the extracted essential oil is more commonly used. The essential oil is much more gentle in its action than most other essential oils and can be safely applied direct to the skin as an antiseptic to help heal wounds, burns etc[254].
An essential oil obtained from the flowers is antihalitosis, powerfully antiseptic, antispasmodic, aromatic, carminative, cholagogue, diuretic, nervine, sedative, stimulant, stomachic and tonic[4, 7, 9, 21, 165, 238]. It is not often used internally, though it is a useful carminative and nervine[4]. It is mainly used externally where it is an excellent restorative and tonic - when rubbed into the temples, for example, it can cure a nervous headache, and it is a delightful addition to the bath-water[4]. Its powerful antiseptic properties are able to kill many of the common bacteria such as typhoid, diphtheria, streptococcus and Pneumococcus, as well as being a powerful antidote to some snake venoms[244]. It is very useful in the treatment of burns, sunburn, scalds, bites, vaginal discharge, anal fissure etc, where it also soothes the affected part of the body and can prevent the formation of permanent scar tissue[4, 238].
The essential oil is used in aromatherapy. Its keyword is 'Immune system'[210].</t>
  </si>
  <si>
    <t>Satureja thymbra</t>
  </si>
  <si>
    <t>Thyme-Leaved Savory</t>
  </si>
  <si>
    <t>S.E. Europe - Balkans, Crete, Greece.</t>
  </si>
  <si>
    <t>Sunny positions on dry rocky hills[50, 148].</t>
  </si>
  <si>
    <t>Requires a sunny position in a well-drained soil[200]. Plants are intolerant of soils that remain damp[200]. Prefers a neutral to alkaline soil[238].
This species is not very hardy outdoors in Britain, plants suffer damage at temperatures below freezing but they can be grown as annuals, flowering and setting seed in their first year[200]. Plants will be hardier in soils that are very well drained and also if the soil is a bit on the poor side[K].
A good bee plant[148].
Members of this genus are rarely if ever troubled by browsing deer[233].</t>
  </si>
  <si>
    <t>A strong infusion of the herb is used in the autumn to clean wine barrels in preparation for the new vintage[183].
An essential oil is obtained from the plant, it contains 19% thymol[4] and is also rich in carvacrol[238]. It is used in the pharmaceutical industry[238]..</t>
  </si>
  <si>
    <t>The leaves have a thyme-like flavour and are used as a seasoning for pulses, savoury breads, brine-cured olives, vegetables etc[4, 177, 183, 238].
The leaves and young shoots are used as a tea substitute. It is said that this make one of the best-tasting of all herb teas[183].</t>
  </si>
  <si>
    <t>The leaves are antibacterial, aromatic, digestive, expectorant and tonic[148, 238]. They are used internally to treat minor digestive discomfort and bronchial congestion[238]. The leaves are harvested during the growing season and can be used fresh or dried[238].</t>
  </si>
  <si>
    <t>Glehnia littoralis</t>
  </si>
  <si>
    <t>Bei Sha Shen</t>
  </si>
  <si>
    <t>Phellopterus littoralis. Benth.</t>
  </si>
  <si>
    <t>E. Asia - Japan. N. America.</t>
  </si>
  <si>
    <t>Sandy banks by the sea, all around Japan[58].</t>
  </si>
  <si>
    <t>We have very little information on this species and do not know if it will be hardy in Britain. However, judging by its native range, it is likely to succeed outdoors in many areas of the country. The plant is likely to require a light, well-drained soil in a sunny position[K].</t>
  </si>
  <si>
    <t>Leaves and stems[105, 116, 174, 177].
Young buds[174]. They are dug out from the sand[174].
Roots[105, 116, 177].
Used as a condiment, resembling tarragon and angelica[46].</t>
  </si>
  <si>
    <t>The root is analgesic, antibacterial, antipyretic, diaphoretic and expectorant[174, 176, 279]. It is used in Korea in the treatment of migraine headaches[279].</t>
  </si>
  <si>
    <t>Galinsoga parviflora</t>
  </si>
  <si>
    <t>Gallant Soldier</t>
  </si>
  <si>
    <t>S. America. Naturalized in S. Britain.</t>
  </si>
  <si>
    <t>Arable land, waste places, pavements in towns etc[9, 17], often in partial shade[85].</t>
  </si>
  <si>
    <t>An easily grown plant, it succeeds in most soils preferring well-drained conditions and full sun or partial shade.</t>
  </si>
  <si>
    <t>The leaves, stem and flowering shoots - raw or cooked and eaten as a potherb, or added to soups and stews[55, 62, 144, 183]. They can be dried and ground into a powder then used as a flavouring in soups etc[183]. A bland but very acceptable food[85, 144], it makes a fine salad either on its own or mixed with other leaves[9].
The fresh juice can be mixed and drunk with tomato or vegetable juices[183].</t>
  </si>
  <si>
    <t>When rubbed onto the body, the plant is useful in treating nettle stings[240]. The juice of the plant is applied to treat wounds, It helps to coagulate the blood of fresh cuts and wounds[272].</t>
  </si>
  <si>
    <t>Malaysia</t>
  </si>
  <si>
    <t>The plant is considered to be poisonous to goats[272].</t>
  </si>
  <si>
    <t>Rhus typhina</t>
  </si>
  <si>
    <t>Stag's Horn Sumach</t>
  </si>
  <si>
    <t>R. hirta. non Engl.  R. viridiflora.</t>
  </si>
  <si>
    <t>Eastern N. America - New Brunswick to the southern Appalachian mountains and west to Iowa.</t>
  </si>
  <si>
    <t>Usually found in upland sites on rich soils, but it is also found in gravel and sandy nutrient-poor soils. It grows by streams and swamps, along roadsides, railway embankments and edges of woods[229].</t>
  </si>
  <si>
    <t>Succeeds in a well-drained fertile soil in full sun[11, 200]. Tolerates poor soils[169, 200]. Succeeds in dry soils and is drought resistant once it is established[169]. A fairly wind hardy plant, though the branches are brittle and can be broken off in very high winds[200, K].
A very hardy plant, when fully dormant it can tolerate temperatures down to at least -25�c[200]. However, the young growth in spring can be damaged by late frosts.
A fast growing but short-lived tree[159], it can sucker freely, forming thickets and becoming quite anti-social when grown in small areas[11].
Single-stem plants are short-lived in cultivation, but if the plants are coppiced regularly and allowed to form thickets, then they will live longer and also be more ornamental with larger leaves[238]. Any coppicing is best carried out in early spring[238].
A very ornamental plant, there are some named varieties[182]. It is susceptible to coral spot fungus[11] but is notably resistant to honey fungus[88, 200]. It transplants easily[169].
This is a very good bee plant, the flowers producing an abundance of pollen and nectar[226].
There is some doubt over the validity of this name and the earlier R. hirta. [L.] has been proposed as the correct name. However, it seems likely that R. typhina will be retained because it is so well known[214].
This species is closely related to and hybridizes with R. glabra[101].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</si>
  <si>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up to 48% has been obtained in a controlled plantation[223]. They can be collected as they fall in the autumn and used as a brown dye or as a mordant[169, 171]. The bark, especially the root bark, and the fruits are also very rich in tannin[82, 159, 169].
A yellow dye can be obtained from the roots[257].
An orange dye can be obtained from the inner bark and central pith of the stem, mixed with bloodroot (Sanguinaria canadensis)[257].
A black ink can be made by boiling the leaves and the fruit[226].
An oil is extracted from the seeds[4]. It attains a tallow-like consistency on standing and is used to make candles. These burn brilliantly, though they emit a pungent smoke[4].
Pipes are made from the young shoots and are used for drawing the sap of sugar maples (Acer spp)[82]. They are also used as flutes[159].
The plant has an extensive root system and is planted as a windbreak screen and to prevent soil erosion[200].
Wood - soft, light, brittle, coarse grained[82, 101]. It weighs 27lb per cubic foot[235]. Of no commercial value, though it is sometimes used as a rough construction wood or is employed in turning[226].</t>
  </si>
  <si>
    <t>Fruit - cooked[22, 62]. A very sour flavour, they are used in pies[183]. The fruit is rather small and with very little flesh, but it is produced in quite large clusters and so is easily harvested. When soaked for 10 - 30 minutes in hot or cold water it makes a very refreshing lemonade-like drink (without any fizz of course)[55, 85, 95. 101, 102, 183]. The mixture should not be boiled since this will release tannic acids and make the drink astringent.</t>
  </si>
  <si>
    <t>Stag's horn sumach was often employed medicinally by several native North American Indian tribes who valued it especially for its astringent qualities[257]. It is little used in modern herbalism. Some caution is advised in the use of the leaves and stems of this plant, see the notes above on toxicity.
The bark is antiseptic, astringent, galactogogue and tonic[222, 257]. An infusion is used in the treatment of diarrhoea, fevers, piles, general debility, uterine prolapse etc[213, 222]. An infusion is also said to greatly increase the milk flow of a nursing mother - small pieces of the wood were also eaten for this purpose[257].
The inner bark is said to be a valuable remedy for piles[257].
The roots are astringent, blood purifier, diuretic and emetic[222]. An infusion of the roots, combined with purple coneflower (Echinacea purpurea) has been used in the treatment of venereal disease[257]. A poultice of the roots has been used to treat boils[257].
The leaves are astringent. They have been used in the treatment of asthma, diarrhoea and stomatosis[222].
An infusion of the fruits has been used as a tonic to improve the appetite and as a treatment for diarrhoea[257]. The berries are astringent and blood purifier[257]. They were chewed as a remedy for bed-wetting[222, 257]. A tea made from the berries has been used to treat sore throats[213].
The flowers are astringent and stomachic. An infusion has been used to treat stomach pains[257].
The sap has been applied externally as a treatment of warts[226]. Some caution is advised here since the sap can cause a rash on many people[K].</t>
  </si>
  <si>
    <t>United States; United States(Amerindian); United States(Appalachia); United States(Wi)</t>
  </si>
  <si>
    <t>Viscaceae</t>
  </si>
  <si>
    <t>Viscum album</t>
  </si>
  <si>
    <t>Mistletoe</t>
  </si>
  <si>
    <t>Europe, including Britain, from Scandanavia south and east to N. Africa, central Asia and Japan.</t>
  </si>
  <si>
    <t>Grows on the branches of many trees, especially poplars, apples, chestnut and birch and especially on calcareous soils[7, 17]. Not usually found on conifers[17].</t>
  </si>
  <si>
    <t>2 - 4</t>
  </si>
  <si>
    <t>11 - 12</t>
  </si>
  <si>
    <t>Splice - This is a parasitic plant that grows entirely on the host tree. To grow it you need to obtain berries and squash them onto the branches of host trees in late autumn and early winter[11]. This is best done on the lower side of the branch[1]. It is then simply a matter of waiting and hoping.</t>
  </si>
  <si>
    <t>A parasitic plant, growing on the branches of several deciduous species of trees. It is not usually found on coniferous trees, though the subspecies V. album abietis is found on conifers, especially Abies spp, whilst V. album austriacum is found on pine and larix.
The host tree must be at least 20 years old[200]. Although the host branch might eventually succumb, the host tree is seldom killed[200].</t>
  </si>
  <si>
    <t>The ripe fruit is edible[272]. Some caution is advised, see notes above on toxicity[K].</t>
  </si>
  <si>
    <t>Mistletoe is chiefly used to lower blood pressure and heart rate, ease anxiety and promote sleep. In low doses it can also relieve panic attacks and headaches, and also improves the ability to concentrate[254]. The plant's efficacy as an anticancer treatment has been subject to a significant amount of research - there is no doubt that certain constituents of the plant , especially the viscotoxins, exhibit an anticancer activity but the value of the whole plant in cancer treatment is not fully accepted[254]. It is said that the constituents of mistletoe vary according to the host plant it is growing on - that found on oak trees is said to be superior[238]. Because of the potential side effects, this plant should only be used internally under the guidance of a skilled practitioner. Using the plant internally can provoke intolerant reactions to certain substances[7].
The leaves and young twigs contain several medically active compounds[279]. They are antispasmodic, cardiac, cytostatic, diuretic, hypotensive, narcotic, nervine, stimulant, tonic and vasodilator[4, 7, 19, 21, 46, 66, 165, 238, 279]. They are harvested just before the berries form and are dried for later use[4]. Mistletoe has a reputation for curing epilepsy and other convulsive nervous disorders[4]. The effect of the correct dosage is to lessen and temporarily benumb the nervous activity that causes the spasms, but larger doses can produce the problem[4]. Mistletoe has also been employed in checking internal haemorrhages, in treating high blood pressure and in treating cancer of the stomach, lungs and ovaries[4, 9, 238, 279]. Externally, the plant has been used to treat arthritis, rheumatism, chilblains, leg ulcers and varicose veins[238].
A homeopathic remedy is made from equal quantities of the berries and leaves[4]. It is difficult to make because of the viscidity of the sap[4].</t>
  </si>
  <si>
    <t>Belgium; Britain; China; Europe; Germany; India; Pakistan; Spain; Turkey</t>
  </si>
  <si>
    <t>All parts of the plant are poisonous[10, 19], though the toxicity level is very slight[65].</t>
  </si>
  <si>
    <t>Polygonum salicifolium</t>
  </si>
  <si>
    <t>Persicaria salicifolia. (Brouss.)S.F.Gray.</t>
  </si>
  <si>
    <t>Europe.</t>
  </si>
  <si>
    <t>Wet places and river banks in S. Europe[50].</t>
  </si>
  <si>
    <t>We have very little information on this species and do not know if it is hardy in Britain, though judging by its native range it should succeed outdoors in many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</si>
  <si>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Zaire</t>
  </si>
  <si>
    <t>Umbellularia californica</t>
  </si>
  <si>
    <t>California Laurel</t>
  </si>
  <si>
    <t>Laurus regalis.  L. regia.  Oreodaphne californica.  Tetranthera californica.</t>
  </si>
  <si>
    <t>South-western N. America - California to Oregon.</t>
  </si>
  <si>
    <t>Lower mountain slopes, flatlands, hillsides etc, on various soils and often in shade[62, 94]. The best specimens are found in deep rich soils of valley bottoms[229].</t>
  </si>
  <si>
    <t>Requires a well-drained moisture retentive lime-free soil in a sunny position[200]. Prefers an abundant supply of moisture in the growing season[82].
Older plants are hardy to about -15�c when growing in a position that is sheltered from cold drying winds, but young plants require some frost protection[200]. Even mature plants can be damaged in severe winters[1].
The leaves are harvested commercially in California and sold as a bay-leaf substitute[183].
The leaves emit a powerful camphor-like scent when bruised[245]. So strong is the aroma that it can cause headaches and dizziness[245].
A very large and beautiful tree fruited regularly at Kew, producing viable seed, until it was blown down in the severe storms of October 1987[K].</t>
  </si>
  <si>
    <t>The leaves are used as an insect repellent, they are especially effective against fleas[62, 92, 94, 95, 169]. They have disinfectant properties and contain small quantities of camphor[95, 169]. The leaves are burnt as a fumigant to get rid of fleas[257].
The leaves have been hung in bunches to freshen the air[257]. The aroma of the leaves gives some people headaches[K].
An essential oil is obtained from the leaves by steam distillation[11, 46, 61, 82].
Beige and green dyes are obtained from the fruits (used without the seeds). Very aromatic, the dye retains its fragrance for many years[168].
Wood - hard, close grained, heavy, strong, takes a high polish. A beautifully textured wood, it is used for high quality cabinet making, panelling etc[61, 82, 94, 229].</t>
  </si>
  <si>
    <t>California laurel was employed medicinally by some native North American Indian tribes who used it particularly as an analgesic to treat a variety of complaints[257]. It is still occasionally used in modern herbalism, being valued for its beneficial effect upon the digestive system.
The leaves are analgesic, antirheumatic, nervine and stomachic[92, 94, 95, 238, 257]. Although the aroma of the leaves is known to cause headaches, they have also been used as an infusion and a poultice to treat this affliction[92, 94, 95, 238, 257]. The leaves are also used internally to treat neuralgia, intestinal cramps and gastro-enteritis[238]. An infusion has been used by women to ease the pains of afterbirth[257]. Externally, an infusion has been used as a bath in the treatment of rheumatism[257]. A decoction of the leaves has been used as a wash on sores and to remove vermin from the head[257]. They are harvested as required and can be used fresh or dried[238].
A poultice of the ground seeds has been used to treat sores[257].
The seeds have been eaten as a stimulant[257].</t>
  </si>
  <si>
    <t>United States; United States(Amerindian); United States(Colonial)</t>
  </si>
  <si>
    <t>The foliage can cause skin irritations[1, 11]. A volatile oil in the leaves can cause sneezing and headaches if inhaled[11].</t>
  </si>
  <si>
    <t>Mosla dianthera</t>
  </si>
  <si>
    <t>M. grosseserrata. Maxim.  Lycopus dianthera.  Orthodon grosseserratum.</t>
  </si>
  <si>
    <t>Grassy slopes in lowland and hills all over Japan[58].</t>
  </si>
  <si>
    <t>We have almost no information on this species and do not know if it will succeed outdoors in Britain, though judging by its native range it should be possible to grow it as a hardy annual in most parts of the country. It probably requires a well-drained soil and a sunny position.</t>
  </si>
  <si>
    <t>Young shoots - cooked. Although edible, they are not very pleasant[178].</t>
  </si>
  <si>
    <t>The leaves are carminative[178, 218]. Recommended in cases of heartburn[218].</t>
  </si>
  <si>
    <t>Artemisia princeps</t>
  </si>
  <si>
    <t>Waste ground and thickets in lowland and low elevations, central and southern Japan[58].</t>
  </si>
  <si>
    <t>We have very little information on this species and do not know if it will be hardy in Britain, though judging by its native range it should succeed outdoors in many parts of this country. This species spreads rapidly by means of underground stolons and can become invasive[206].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</si>
  <si>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Leaves and young seedlings - raw or cooked[116, 177]. Used in salads and soups after the bitterness has been removed[183].
After being lightly boiled the young leaves are pounded into glutinous-rice dumplings (known as 'mochi'). They impart a delightful aroma, flavour and colour[183]. Mugwort mochi is often sold in N. American health food stores[183].</t>
  </si>
  <si>
    <t>Bitter[116].</t>
  </si>
  <si>
    <t>Eriogonum microthecum</t>
  </si>
  <si>
    <t>Slender Buckwheat</t>
  </si>
  <si>
    <t>South-western N. America - Nebraska to Washington, south to New Mexico and California.</t>
  </si>
  <si>
    <t>Sandy deserts to lower montane slopes, especially with sagebrush[60].</t>
  </si>
  <si>
    <t>Requires a loose lean gritty well-drained soil in a very sunny position[200]. Succeeds in dry soils. Tolerates exposed positions[200]. Requires some protection from winter wet[1].
Established plants resent root disturbance[200].</t>
  </si>
  <si>
    <t>A tea is made from the plant[257].</t>
  </si>
  <si>
    <t>A decoction of the roots or tops has been used in the treatment of coughs caused by TB[61, 257].
A decoction of the stems and leaves has been used to treat bladder problems[257]. It has also been used externally in hot compresses or as a wash for lameness and rheumatism[257].</t>
  </si>
  <si>
    <t>Plantaginaceae</t>
  </si>
  <si>
    <t>Plantago lanceolata</t>
  </si>
  <si>
    <t>Ribwort Plantain</t>
  </si>
  <si>
    <t>Europe, including Britain, from Iceland south and east to Spain, northern and central Asia.</t>
  </si>
  <si>
    <t>Grassland, roadsides etc, a common weed of lawns and cultivated ground, on neutral and basic soils[9, 17].</t>
  </si>
  <si>
    <t>Succeeds in any moderately fertile soil in a sunny position[200]. Plants also succeed in very poor land[4].
An important food plant for the caterpillars of many species of butterflies[30].</t>
  </si>
  <si>
    <t>A good fibre is obtained from the leaves[4], it is said to be suitable for textiles[115].
A mucilage from the seed coats is used as a fabric stiffener[4]. It is obtained by macerating the seed in hot water[100, 115].
Gold and brown dyes are obtained from the whole plant[168].</t>
  </si>
  <si>
    <t>Ribwort plantain is a safe and effective treatment for bleeding, it quickly staunches blood flow and encourages the repair of damaged tissue[254].
The leaves contain mucilage, tannin and silic acid[244]. An extract of them has antibacterial properties[240]. They have a bitter flavour and are astringent, demulcent, mildly expectorant, haemostatic and ophthalmic[9, 13, 21, 145, 165, 222, 244, 254]. Internally, they are used in the treatment of a wide range of complaints including diarrhoea, gastritis, peptic ulcers, irritable bowel syndrome, haemorrhage, haemorrhoids, cystitis, bronchitis, catarrh, sinusitis, asthma and hay fever[238, 254]. They are used externally in treating skin inflammations, malignant ulcers, cuts, stings etc[4]. The heated leaves are used as a wet dressing for wounds, swellings etc[213, 222].
The root is a remedy for the bite of rattlesnakes, it is used in equal portions with Marrubium vulgare[207].
The seeds are used in the treatment of parasitic worms[213].
Plantain seeds contain up to 30% mucilage which swells up in the gut, acting as a bulk laxative and soothing irritated membranes[238]. Sometimes the seed husks are used without the seeds[238].
A distilled water made from the plant makes an excellent eye lotion[7].</t>
  </si>
  <si>
    <t>Britain(Wales); Iraq; Spain; Turkey</t>
  </si>
  <si>
    <t>Trigonella foenum-graecum</t>
  </si>
  <si>
    <t>Fenugreek</t>
  </si>
  <si>
    <t>Europe - S. France.</t>
  </si>
  <si>
    <t>Field verges, uncultivated ground, dry grasslands and hillsides[200].</t>
  </si>
  <si>
    <t>Succeeds in ordinary garden soil[1], preferring a well-drained loamy soil in full sun[200]. Requires a warm, sheltered position in Britain[244].
Plants are hardy to about -15�c[238].
Fenugreek is widely cultivated for its edible seed in warm temperate and tropical regions, there are some named varieties[183]. Seed production is more problematic in Britain due to the cooler and moister summers. The seed is ripened intermittently over a period of some weeks making harvesting more complicated[87]. Plants take about 16 weeks to mature in warmer climes, probably about 4 weeks longer in Britain[200].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</si>
  <si>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An essential oil is obtained from the seed - used as a food flavouring and medicinally. The dried plant has a strong aroma of hay[4].
The crushed seed, mixed with oil and massaged into the scalp, is recommended for glossy hair[244]. An infusion of the seed, used as a skin lotion, is said to be good for the complexion[244].
A good green manure crop, it is fast growing and vigorous[200], producing a lot of bulk and fixing a large quantity of atmospheric nitrogen[87].
A yellow dye is obtained from the seed[61].</t>
  </si>
  <si>
    <t>Fenugreek is much used in herbal medicine, especially in North Africa, the Middle East and India. It has a wide range of medicinal applications[254]. The seeds are very nourishing and are given to convalescents and to encourage weight gain, especially in anorexia nervosa[254]. The seeds should not be prescribed medicinally for pregnant women since they can induce uterine contractions[238, 254]. Research has shown that the seeds can inhibit cancer of the liver, lower blood cholesterol levels and also have an antidiabetic effect[254].
The seed and leaves are anticholesterolemic, anti-inflammatory, antitumor, carminative, demulcent, deobstruent, emollient, expectorant, febrifuge, galactogogue, hypoglycaemic, laxative, parasiticide, restorative and uterine tonic[4, 7, 21, 147, 165, 176, 238]. The seed yields a strong mucilage and is therefore useful in the treatment of inflammation and ulcers of the stomach and intestines[4, 254]. Taken internally, a decoction of the ground seeds serves to drain off the sweat ducts[7]. The seed is very nourishing and body-building and is one of the most efficacious tonics in cases of physical debility caused by anaemia or by infectious diseases, especially where a nervous factor is involved[7, 244]. It is also used in the treatment of late-onset diabetes, poor digestion (especially in convalescence), insufficient lactation, painful menstruation, labour pains etc[238, 244]. The seeds freshen bad breath and restore a dulled sense of taste[254].
Externally, the seeds can be ground into a powder and used as a poultice for abscesses, boils, ulcers, burns etc, or they can be used as a douche for excessive vaginal discharge[4, 244, 254].
The leaves are harvested in the growing season and can be used fresh or dried[238]. The seeds are harvested when fully ripe and dried for later use[238].
Compounds extracted from the plant have shown cardiotonic, hypoglycaemic, diuretic, antiphlogistic and hypotensive activity[218]. One of its constituent alkaloids, called 'trigonelline', has shown potential for use in cancer therapy. The seed contains the saponin diosgenin, an important substance in the synthesis of oral contraceptives and sex hormones[244], whilst saponins in the plant have been extracted for use in various other pharmaceutical products[238].</t>
  </si>
  <si>
    <t>Austria; Belgium; Chile; China; Egypt; Hungary; India; India(Santal); Iraq; Java; Malaya; Mediterranean; Spain; Sudan; Turkey</t>
  </si>
  <si>
    <t>The seed contains 1% saponins[240].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</si>
  <si>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Polygonum hydropiper</t>
  </si>
  <si>
    <t>Smartweed</t>
  </si>
  <si>
    <t>P. fastigiatoramosum. Makino.  P. maximowiczii. Regel.  Persicaria fastigiatoramosa. (Makino.)Nakai.  Persicaria hydropiper. (L.)Spach.</t>
  </si>
  <si>
    <t>Europe, including Britain, from Norway south and east to N. Africa and temperate Asia.</t>
  </si>
  <si>
    <t>Shallow water in ponds, ditches etc and in wet places on land[9, 17].</t>
  </si>
  <si>
    <t>A water plant, growing in shallow water or wet soils. Succeeds in most soils if they are wet and dislikes shade.
Smartweed is cultivated for its edible leaves in Japan[116], the variety 'Fastigiatum' (syn P. maximowiczii) is the form normally used[58, 116].
Plants seem to be immune to the predations of rabbits[233].</t>
  </si>
  <si>
    <t>A yellow-gold dye is obtained from the stalks[106].</t>
  </si>
  <si>
    <t>Smartweed has a long history of herbal use, both in Eastern and Western herbalism. It is not used very often, and is seen more as a domestic remedy being valued especially for its astringent properties which makes it useful in treating bleeding, skin problems, diarrhoea etc.
The leaves are anti-inflammatory, astringent, carminative, diaphoretic, diuretic, emmenagogue, stimulant, stomachic, styptic[4, 9, 21, 147, 152]. They contain rutin, which helps strengthen fragile capillaries and thus helps prevent bleeding[222]. Use with caution[21].
The seed is carminative, diuretic and stimulant[218].
The whole plant, either on its own or mixed with other herbs, is decocted and used in the treatment of a wide range of ailments including diarrhoea, dyspepsia, itching skin, excessive menstrual bleeding and haemorrhoids[218, 254]. A poultice of the plant is used in treating swollen and inflamed areas[257]. In Chinese tests, the plant was ranked 20th in a survey of 250 potential antifertility drugs[218].
A homeopathic remedy is made from the leaves[9]. It is used in the treatment of piles, menstrual pains and other menstrual complaints[9].</t>
  </si>
  <si>
    <t>Belgium; Britain; China; Europe; Java; Mexico; Norway; Spain; Turkey; United States; United States(Appalachia); United Statessr</t>
  </si>
  <si>
    <t>Cercis siliquastrum</t>
  </si>
  <si>
    <t>Judas Tree</t>
  </si>
  <si>
    <t>Stony slopes and in arid warm woods[49, 132].</t>
  </si>
  <si>
    <t>Succeeds in most soils and pH types, but dislikes growing in wet soils, especially when these are of clay[200]. Prefers a deep sandy loam and a very sunny position[11, 182]. Thrives on chalk[11, 98] and in dry sandy soils[98]. Probably does best on a poorish soil[49]. Succeeds in light shade[200]. Dislikes drought[200].
Dormant plants are hardy to about -15�c[202]. The young growth in spring, even on mature plants, is frost-tender and so it is best to grow the plants in a position sheltered from the early morning sun[K]. Plants do not generally thrive at Kew, they prefer a hotter, continental climate in order to fully ripen their wood[11]. One report says that plants require cool greenhouse treatment in Britain[1], though several good specimens have been seen outdoors in this country[K]. The tree often does not flower freely in Britain, especially if the previous summer was cool.
Plants are susceptible to coral spot fungus, especially when growing in areas with cool summers where the wood is not fully ripened[11]. Plants in this genus are notably resistant to honey fungus[200].
Resents root disturbance, plants should be planted into their permanent positions as soon as possible, preferably in May, and should be kept well watered until established[11].
Any pruning is best carried out in the winter[202].
A very ornamental plant[1], flowering well in Cornwall[59]. It flowers better when growing in a continental climate[200]. The flowers are produced on the branches of the previous or earlier years, and also on the trunk of the plant[82].
A good bee plant[108].
This species has a symbiotic relationship with certain soil bacteria, these bacteria form nodules on the roots and fix atmospheric nitrogen. Some of this nitrogen is utilized by the growing plant but some can also be used by other plants growing nearby[200].</t>
  </si>
  <si>
    <t>Wood - very hard, beautifully grained, takes a very fine polish. Used for veneers[89, 200].</t>
  </si>
  <si>
    <t>Flowers - raw[2, 89, 105]. A sweetish-acid taste, they are a nice addition to the salad bowl[11, 183, K]. The flower buds are pickled and used as a condiment[183].
Seedpods - raw[2].</t>
  </si>
  <si>
    <t>Psoralea tenuiflora</t>
  </si>
  <si>
    <t>Slender Scurfy Pea</t>
  </si>
  <si>
    <t>N. America - Illinois to South Dakota, Texas, Colorado and Montana.</t>
  </si>
  <si>
    <t>Dry prairies, open woods and rocky banks[43].</t>
  </si>
  <si>
    <t>We have very little information for this species and do not know if it will be hardy in Britain, though judging by its native range it should succeed outdoors in many parts of the country. Some botanists have now renamed this plant, moving it into a new genus as Psoralidium tenuiflorum[274]. The following notes are based on the general needs of the genus.
Succeeds in an ordinary garden soil[1]. Requires a well-drained soil in a sunny position[200].
Plants are very intolerant of root disturbance, they are best planted out into their permanent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t>
  </si>
  <si>
    <t>The plant is a good soil stabilizer in its natural environment[200].</t>
  </si>
  <si>
    <t>Root - raw or cooked[105, 161]. It can also be dried, ground into a powder and used in soups or with cereals for making bread etc[61]. One report says that this species does not have a tuberous root[235].</t>
  </si>
  <si>
    <t>Although no specific mention of toxicity for this species has been found, at least some members of this genus contain furanocoumarins, these substances can cause photosensitivity in some people[65].
The plant is said t be poisonous to livestock[274].</t>
  </si>
  <si>
    <t>Robinia neomexicana</t>
  </si>
  <si>
    <t>New Mexico Locust</t>
  </si>
  <si>
    <t>South-western N. America - Texas to New Mexico, Utah and Nevada.</t>
  </si>
  <si>
    <t>Mountain canyons and plains[82], generally in sunny positions in moist soils by streams[149], 1200 - 2500 metres[229].</t>
  </si>
  <si>
    <t>Succeeds in a hot dry position. Succeeds in any soil, preferring one that is not too rich[1, 200]. Requires a well-drained soil, succeeding on dry barren sites[200]. Plants are tolerant of drought and atmospheric pollution[200].
The branches are brittle and very liable to wind damage[200]. When plants are grown in rich soils they produce coarse and rank growth which is even more liable to wind damage[11, 200].
Plants can be coppiced[155].
Any pruning should be done in late summer in order to reduce the risk of bleeding[200].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</si>
  <si>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Plants succeed in dry barren sites, their suckering habit making them suitable for stabilizing banks[200, 229].
Wood - tough, elastic and durable[155, 257]. Used for fence posts etc[155].</t>
  </si>
  <si>
    <t>Antirheumatic[149, 216].
An emetic, it is used to clear the stomach[216, 257].</t>
  </si>
  <si>
    <t>The bark, root and seed are said to be poisonous[155].</t>
  </si>
  <si>
    <t>Carduus nutans</t>
  </si>
  <si>
    <t>Musk Thistle</t>
  </si>
  <si>
    <t>Most of Europe, including Britain, north to Norway, south and east to N. Africa, Siberia and W. Asia</t>
  </si>
  <si>
    <t>Pastures, arable fields and waste places on calcareous soils[17].</t>
  </si>
  <si>
    <t>Succeeds in a sunny position in ordinary garden soil[1, 200].
The flowers, and indeed the whole plant, give off a pleasing musk-like perfume[245]. The plant is very attractive to bees, hoverflies and butterflies[13, 245], it is a food plant for the caterpillars of many lepidoptera species[30].</t>
  </si>
  <si>
    <t>The down of the plant is used to make paper[4].
The seed of all species of thistles yields a good oil by expression[4]. This species contains 41 - 44% oil[240].</t>
  </si>
  <si>
    <t>Pith of stem - boiled[61]. A pleasant taste[105], it is eaten like asparagus[177]. Said to be delicious[183].
The dried flowers are used as a curdling agent for plant milks etc[61, 183].</t>
  </si>
  <si>
    <t>The flowers are febrifuge and are used to purify the blood[145, 240].
The seeds contain a fixed oil that is rich in linoleic acid[240]. This has proved of benefit in the prevention of atherosclerosis[240].</t>
  </si>
  <si>
    <t>Myrtaceae</t>
  </si>
  <si>
    <t>Eucalyptus dumosa</t>
  </si>
  <si>
    <t>Water Mallee</t>
  </si>
  <si>
    <t>Australia - New South Wales, South Australia, Victoria and Western Australia.</t>
  </si>
  <si>
    <t>Desert areas[245].</t>
  </si>
  <si>
    <t>Prefers a sunny position in a moderately fertile well-drained moisture retentive circum-neutral soil[200]. Tolerates poor and dry soils, especially those low in mineral elements[200]. A drought tolerant plant once it is established[200], it succeeds in pure sand[77].
This species is unlikely to be very cold-tolerant, though it might succeed outdoors in the mildest areas of Britain.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Eucalyptus monocultures are an environmental disaster, they are voracious, allelopathic and encourage the worst possible attitudes to land use and conservation[200].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 The bruised leaves have a strong smell of camphor[245].</t>
  </si>
  <si>
    <t>The leaves contain over 1% essential oil[154, 156]. This oil has a strong scent of camphor and is more pure than the oil of most other Eucalyptus species[245].
The wood is too small to be used commercially. However, it is used as a fuel[156].</t>
  </si>
  <si>
    <t>A sweet manna-like substance is produced upon the leaves of the tree, it is made into a delicious drink[183]. One report says that it is the secretion of an insect[2], and thus is unlikely to be produced in Britain[K].
The bark of young roots is baked and eaten. It is said to be rather sweet, resembling malt in flavour[144, 177, 183].</t>
  </si>
  <si>
    <t>Australia</t>
  </si>
  <si>
    <t>Citronellal, an essential oil found in most Eucalyptus species is reported to be mutagenic when used in isolation[269].
In large doses, oil of eucalyptus, like so many essential oils has caused fatalities from intestinal irritation[269]. Death is reported from ingestion of 4 - 24 ml of essential oils, but recoveries are also reported for the same amount[269]. Symptoms include gastroenteric burning and irritation, nausea, vomiting, diarrhoea, oxygen deficiency, ,weakness, dizziness, stupor, difficult respiration, delirium, paralysis, convulsions, and death, usually due to respiratory failure[269].</t>
  </si>
  <si>
    <t>Lepidium iberis</t>
  </si>
  <si>
    <t>S. Europe to the Himalayas.</t>
  </si>
  <si>
    <t>We have almost no information on this species and do not know if it will be hardy in Britain, though judging by its native range it should succeed outdoors at least in the milder parts of the country. The following notes are based on the general needs of the genus.
Succeeds in most soils.</t>
  </si>
  <si>
    <t>Young leaves - raw or cooked. A hot cress-like flavour.</t>
  </si>
  <si>
    <t>The plant is rubefacient. It is applied externally in the treatment of rheumatism[240].
The seeds are used in the treatment of dropsy[240].
The seeds of the sub-species L. iberis alba are used in Indian medicine[240]. No more details are given.</t>
  </si>
  <si>
    <t>Calystegia soldanella</t>
  </si>
  <si>
    <t>Sea Bindweed</t>
  </si>
  <si>
    <t>Convolvulus soldanella.</t>
  </si>
  <si>
    <t>Coastal areas of Europe, including Britain, N. Africa, Asia, N. and S. America and Australasia.</t>
  </si>
  <si>
    <t>Sandy and shingly sea shores and dunes[1, 17].</t>
  </si>
  <si>
    <t>Easily grown in ordinary well-drained garden soil in a sunny position[1, 200].
This species is very difficult to establish successfully in the garden[1].</t>
  </si>
  <si>
    <t>The stems are very flexible and are used as a string for tying[66]. Fairly strong but not long-lasting[K].</t>
  </si>
  <si>
    <t>Young shoots - cooked as a vegetable or pickled and used as a samphire substitute[2, 105]. Caution is advised since the plant might have a purgative effect[173].</t>
  </si>
  <si>
    <t>Antiscorbutic, diuretic, febrifuge, irritant, purgative and vermifuge[218].</t>
  </si>
  <si>
    <t>France; Germany; Italy; Netherlands; Spain; United States</t>
  </si>
  <si>
    <t>Malva moschata</t>
  </si>
  <si>
    <t>Most of Europe, including Britain, south to N. Africa.</t>
  </si>
  <si>
    <t>Grassy places, pastures, hedgebanks etc, especially on rich soils, avoiding acid soils.</t>
  </si>
  <si>
    <t>A very easily grown plant, succeeding in ordinary garden soil[1], though it prefers a reasonably well-drained and moderately fertile soil in a sunny position[200].
Hardy to about -25�c[187].
A very ornamental plant[1]. It is very variable in form, especially with regard to the degree of laciniation of the leaves[17]. The crushed leaves have a musk-like smell[245].
Plants are generally quite short-lived though they can self-sow freely when in a suitable position and usually more than maintain themselves[233, K].
If the plant is pruned back to the main branches as it comes into flower, then it will produce a fresh flush of leaves in late summer for salad use[K].
A good plant for the summer meadow[24].
Plants seem to be immune to the predations of rabbits[233].
Prone to infestation by rust fungus[200].</t>
  </si>
  <si>
    <t>Cream, yellow and green dyes can be obtained from the plant and the seed heads[168].
A fibre obtained from the stems is used for cordage, textiles and paper making[115].</t>
  </si>
  <si>
    <t>All parts of the plant are antiphlogistic, astringent, demulcent, diuretic, emollient, expectorant, laxative, salve[4, 7, 9, 21, 46, 222, 238]. The leaves and flowers can be eaten as part of the diet, or a tea can be made from the leaves, flowers or roots[222]. The leaves and flowers are the main part used, their demulcent properties making them valuable as a poultice for bruise, inflammations, insect bites etc, or taken internally in the treatment of respiratory system diseases or inflammation of the digestive or urinary systems[4, 238]. They have similar properties, but are considered to be inferior, to the common mallow (M. sylvestris) and the marsh mallow (Althaea officinalis) and are seldom used internally[4]. The plant is an excellent laxative for young children[7].</t>
  </si>
  <si>
    <t>When grown on nitrogen rich soils (and particularly when these are used inorganically), the plant tends to concentrate high levels of nitrates in its leaves[76]. The leaves are perfectly wholesome at all other times.</t>
  </si>
  <si>
    <t>Bunium bulbocastanum</t>
  </si>
  <si>
    <t>Pig Nut</t>
  </si>
  <si>
    <t>Apium bulbocastanum.  Ligusticum bulbocastanum.</t>
  </si>
  <si>
    <t>Western and Southern Europe, including Britain, from the Netherlands to Italy.</t>
  </si>
  <si>
    <t>Rough grassland and banks on chalk[17].</t>
  </si>
  <si>
    <t>See the plants native habitat for ideas on its cultivation needs.
The pig nut has at times been cultivated for its edible root[61]. Although quite small in the wild, there is a potential to improve the size of this root through selective breeding and cultivation.</t>
  </si>
  <si>
    <t>Root - raw or cooked[46, 61, 115]. A delicious taste very much like sweet chestnuts when cooked[2, K], but the tubers are very small and fiddly to harvest[183].
Seed and flowers. Used as a flavouring[61, 183], they are a cumin substitute[46]. 
Leaves - raw or cooked. They are used as a garnish and a flavouring in much the same way as parsley[46, 61, 183].</t>
  </si>
  <si>
    <t>Astringent[61].</t>
  </si>
  <si>
    <t>Symplocarpus foetidus</t>
  </si>
  <si>
    <t>Skunk Cabbage</t>
  </si>
  <si>
    <t>Spathyema foetida.</t>
  </si>
  <si>
    <t>Eastern N. America - Nova Scotia to Manitoba, south to Georgia.</t>
  </si>
  <si>
    <t>Marshes, bogs, swampy woods and by streams[43].</t>
  </si>
  <si>
    <t>Succeeds in sun or shade in a deep moist to wet lime-free soil that is rich in organic matter[200]. Grows well in a bog garden or along the wet banks of streams and ponds[1, 238].
A very hardy plant, tolerating temperatures down to at least -35�c[238].
All parts of the pant, but especially the flowers, have a strong unpleasant aroma[4, 187] that is said to be a combination of skunk, carrion and garlic[245]. The plant can raise the temperature of its inflorescence by 15 - 35�c above the ambient air temperature, thus protecting itself from frost and helping to attract pollinating insects[200, 238].</t>
  </si>
  <si>
    <t>An infusion of the powdered root has been used as a wash to 'cure a strong smell under your arm'[257].</t>
  </si>
  <si>
    <t>Root - cooked[46, 55, 61, 106, 161]. The root must be thoroughly dried or cooked before being eaten, see notes above on toxicity. Traditionally the root was dried for at least 5 weeks or boiled for 3 days before being eaten[159].
Young leaves - cooked[105, 106, 161]. A peppery flavour[159]. The water should be changed at least once during the cooking process[55, 159]. The leaves must be thoroughly cooked, see notes on toxicity above.</t>
  </si>
  <si>
    <t>Skunk cabbage was much used by the native North American Indians primarily for its expectorant and antispasmodic properties to treat bronchitis and asthmatic conditions, a use that is still employed in modern herbalism[254]. The plant should be used with some caution, however, and preferably under professional supervision. Handling the fresh leaves can cause skin to blister whilst excessive doses of the root can bring on nausea and vomiting, headaches and dizziness[238, 254].
The root is antispasmodic, diaphoretic, diuretic, emetic, expectorant and slightly narcotic[4, 21, 46, 165, 222, 238]. The rootstock is harvested in late autumn or early spring and dried for later use[238]. It should not be stored for a long time because it loses its medicinal virtues[213]. The rootstock has been used internally in the treatment of respiratory and nervous disorders, including asthma, whooping cough, catarrh, bronchitis and hay fever[213, 238]. It is occasionally used to treat epilepsy, headaches, vertigo and rheumatic problems[254]. Externally, it has been used as a poultice to draw splinters and thorns, to heal wounds and to treat headaches[254].
The root hairs or rootlets have been applied to dental cavities to treat toothache[213]. A tea made from the root hairs has been used externally to stop bleeding[213].
An inhalation of the crushed leaves has been used in the treatment of headaches[238].
The leaf bases have been applied as a wet dressing to bruises[213].</t>
  </si>
  <si>
    <t>Britain; France; Germany; Italy; Netherlands; United States; United States(Amerindian); United States(Iroquois); United States(Menomini); United States(Meskwaki)</t>
  </si>
  <si>
    <t>The plant is poisonous[19]. This report probably refers to the presence of calcium oxylate in all parts of the plant. This substance is toxic and if consumed makes the mouth and digestive tract feel as though hundreds of needles are being stuck into it. However, calcium oxylate is easily destroyed by thoroughly cooking or drying the plant[172].</t>
  </si>
  <si>
    <t>Origanum vulgare</t>
  </si>
  <si>
    <t>Oregano</t>
  </si>
  <si>
    <t>Most of Europe, including Britain, to north and west Asia.</t>
  </si>
  <si>
    <t>Dry grassy areas and scrub, usually on calcareous soils[9, 17].</t>
  </si>
  <si>
    <t>Requires a rather dry, warm, well-drained soil in full sun, but is not fussy as to soil type, thriving on chalk[1, 27]. Prefers slightly alkaline conditions[200]. Tolerates poor soils[24]. Dislikes wet soils[37].
Hardy to about -20�c[187].
Oregano has a long history of culinary and medicinal use and is often cultivated in modern gardens as a culinary herb, there are some named varieties[183, 187, 238, 244]. Plants growing near the sea have the most fragrance[7].
A good companion plant, improving the flavour of nearby plants[201]. The flowers are very attractive to bees and butterflies[5, 30]. A good companion for the cucumber family[14], it is beneficial to all nearby plants[20].
The whole plant has a sweet yet slightly peppery aroma[245].
Members of this genus are rarely if ever troubled by browsing deer[233].</t>
  </si>
  <si>
    <t>An essential oil from the plant is used as a food flavouring, in soaps and perfumery[115, 171]. The herb contains 0.15 - 0.4% essential oil[218] and makes good herbal pillows and baths[244]. The plant was formerly used as a strewing herb[201]. The essential oil has also been used to kill lice, though some caution is advised since it can cause skin irritations[238].
A red or purple dye is obtained from the flowering tops[4, 7, 13, 100], it is neither brilliant nor durable[115].
The plant repels ants[46]. The growing plant repels many insect pests so it is a good plant to grow in the vegetable area[201].
A useful ground cover for sunny positions, forming a slowly spreading clump[197, K]. Plants should be spaced about 30cm apart each way[208].</t>
  </si>
  <si>
    <t>Leaves - raw or cooked as a potherb[5, 52, 183]. Oregano is an important flavouring herb in Mediterranean cookery, and is often used dried rather than fresh[238]. The leaves are used as a flavouring for salad dressings, vegetables and legumes, and are frequently included in strongly flavoured dishes with chillies, garlic, onions etc[2, 13, 21, 27, 183, 238]. A nutritional analysis is available[218]. Much of the commercially available dried oregano does not come from this plant but from a number of different, often unrelated plants[238]. These include Lippia graveolens, L. palmeri and Origanum syriacum[238].
A herb tea is made from the dried leaves and flowering stems[183, 207, 238].</t>
  </si>
  <si>
    <t>Oregano has been used as a culinary and medicinal herb for thousands of years. It has a beneficial effect upon the digestive and respiratory systems and is also used to promote menstruation[254]. It should not be used medicinally by pregnant women though it is perfectly safe in small amounts for culinary purposes[254].
The leaves and flowering stems are strongly antiseptic, antispasmodic, carminative, cholagogue, diaphoretic, emmenagogue, expectorant, stimulant, stomachic and mildly tonic[4, 7, 9, 21, 254]. The plant is taken internally in the treatment of colds, influenza, mild feverish illnesses, indigestion, stomach upsets and painful menstruation[238]. It is strongly sedative and should not be taken in large doses, though mild teas have a soothing effect and aid restful sleep[244]. It should not be prescribed for pregnant women[238]. Externally, oregano is used to treat bronchitis, asthma, arthritis and muscular pain[238]. The plant can be used fresh or dried - harvest the whole plant (but not the roots) in late summer to dry and store for winter use[244].
Oregano is often used in the form of an essential oil that is distilled from the flowering plant[4]. A few drops of the essential oil, put on cotton wool and placed in the hollow of an aching tooth, frequently relieves the pain of toothache[4, 207].
This plant is one of the best natural antiseptics because of its high thymol content[7].
The essential oil is used in aromatherapy to treat the same kinds of complaints that the herb is used for[238].</t>
  </si>
  <si>
    <t>China; Dominican Republic; Europe; Haiti; India; Iraq; Mexico; Spain; Turkey; United States; Venezuela</t>
  </si>
  <si>
    <t>Lamium amplexicaule</t>
  </si>
  <si>
    <t>Henbit</t>
  </si>
  <si>
    <t>Europe, including Britain, from Norway south and east to N. Africa, W. Mediterranean and W. Asia.</t>
  </si>
  <si>
    <t>Cultivated soil, usually on light dry soils[17].</t>
  </si>
  <si>
    <t>Tolerates most soils and conditions. Prefers a light dry soil[17, 54].
Plants seem to be immune to the predations of rabbits[233].</t>
  </si>
  <si>
    <t>Young leaves - raw or cooked[54, 62, 105]. Added to salads or used as a potherb[183].</t>
  </si>
  <si>
    <t>The plant is antirheumatic, diaphoretic, excitant, febrifuge, laxative and stimulant[218, 240].</t>
  </si>
  <si>
    <t>Tragopogon pratensis</t>
  </si>
  <si>
    <t>Goat's Beard</t>
  </si>
  <si>
    <t>Europe, including Britain, from Scandanavia south and east to Spain, Caucasus, Siberia, Iran.</t>
  </si>
  <si>
    <t>Meadows, pastures, dunes, waysides and waste places[17].</t>
  </si>
  <si>
    <t>Succeeds in ordinary garden soils, including heavy clays[200].
Goat's beard was formerly cultivated as a vegetable, though it has now fallen into disuse[2, 4].
Grows well in the summer meadow[24].
The flowers open at daybreak and close before noon[4].</t>
  </si>
  <si>
    <t>An infusion of the petals is used to clear the skin and lighten freckles[7].
A distilled water made from the plant is used in cleansing lotions for dry skins[7].</t>
  </si>
  <si>
    <t>Root - raw or cooked[2, 9, 12, 52, 100]. The roots have a sweet flavour due to their inulin content[7]. The young roots can be eaten raw whilst older roots are best cooked like parsnips or salsify[9]. They are often blanched before use[183].
Young leaves and shoots - raw or cooked[2, 5, 12, 52, 62, 183]. They can be added to mixed salads or used in soups etc[7, 9]. The leaves are best used as they come into growth in the spring[9].
The flowering stem, including the buds, is cooked and served like asparagus[183].</t>
  </si>
  <si>
    <t>Goat's beard is considered to be a useful remedy for the liver and gallbladder[254]. It appears to have a detoxifying effect and may stimulate the appetite and digestion. Its high inulin content makes this herb a useful food for diabetics since inulin is a nutrient made of fructose rather than glucose units and therefore does not raise blood sugar levels[254].
The root is astringent, depurative, diuretic, expectorant, nutritive and stomachic[7, 21]. A syrup made from the root gives great relief in cases of obstinate coughs and bronchitis[7]. A decoction of the root is given in the treatment of heartburn, loss of appetite and disorders of the breast or liver[240]. The root is harvested in the autumn and dried for later use[7].
The fresh juice of young plants is said to be a good dissolver of bile, relieving the stomach without side effects[4].</t>
  </si>
  <si>
    <t>Britain; Europe; France; Germany; Italy; Netherlands; Spain</t>
  </si>
  <si>
    <t>Rumex occidentalis</t>
  </si>
  <si>
    <t>Western Dock</t>
  </si>
  <si>
    <t>R. fenestratus. Greene.  R. aquaticus fenestratus. (Greene.)Dorn.</t>
  </si>
  <si>
    <t>Moist and swampy areas, summer-drying meadows, seacoast to foothills, valley and open montane flats[60].</t>
  </si>
  <si>
    <t>Succeeds in most soils but prefers a deep fertile moderately heavy soil that is humus-rich, moisture-retentive but well-drained and a position in full-sun or part shade[200].
Plants were seen growing well in a sunny well-drained bed at Kew in 1989[K].</t>
  </si>
  <si>
    <t>The leaves have been used in herbal sweat baths to treat pains similar to rheumatism all over the body[257].
A poultice of the leaves and mashed, roasted roots has been applied to sores, boils and wounds[257].
A poultice of the root paste has been applied to cuts and boils[257].</t>
  </si>
  <si>
    <t>Malus spectabilis</t>
  </si>
  <si>
    <t>Chinese Flowering Apple</t>
  </si>
  <si>
    <t>Pyrus spectabilis.</t>
  </si>
  <si>
    <t>Plains and mountain regions at elevations of 500 - 2000 metres[266].</t>
  </si>
  <si>
    <t>An easily grown plant, it succeeds in most fertile soils, preferring a moisture retentive well-drained loamy soil[1, 200]. Grows well in heavy clay soils. Prefers a sunny position but succeeds in partial shade, though it fruits less well in such a situation[200].
A very ornamental tree[1], it is much cultivated in China for its edible fruit[11].
The fruit is a good wildlife food source, especially for birds[200].
Hybridizes freely with other members of this genus[200].
Plants in this genus are notably susceptible to honey fungus[200].</t>
  </si>
  <si>
    <t>Fruit - raw or cooked[2, 105]. About 2 - 3 cm in diameter[200]. Bitter and harsh when eaten fresh[11], when stored in a cool dry place and allowed to blett it becomes quite acceptable[K].</t>
  </si>
  <si>
    <t>All members of this genus contain the toxin hydrogen cyanide in their seeds and possibly also in their leaves, but not in their fruits. Hydrogen cyanide is the substance that gives almonds their characteristic taste but it should only be consumed in very small quantities. Apple seeds do not normally contain very high quantities of hydrogen cyanide but, even so, should not be consumed in very large quantities. In small quantities, hydrogen cyanide has been shown to stimulate respiration and improve digestion, it is also claimed to be of benefit in the treatment of cancer. In excess, however, it can cause respiratory failure and even death.</t>
  </si>
  <si>
    <t>Prunus mume</t>
  </si>
  <si>
    <t>Japanese Apricot</t>
  </si>
  <si>
    <t>Armeniaca mume.</t>
  </si>
  <si>
    <t>E. Asia - Chine, Korea.</t>
  </si>
  <si>
    <t>Thickets in W. China, 300 - 2500 metres[184]. Forested slopes, beside streams, slopes along trails, sparse forests, mountains at elevations of 1700 - 3100 metres[266].</t>
  </si>
  <si>
    <t>Thrives in a well-drained moisture-retentive loamy soil, growing well on limestone[11, 200]. Prefers some lime in the soil but is likely to become chlorotic if too much lime is present[1]. Requires a sunny position and a sheltered site[11].
This species is hardy to about -15�c[184], it succeeds when grown against a sunny wall in Britain or in a sheltered woodland[184].
Much cultivated in China and Japan for its edible fruit, there are many named varieties[11, 184].
White-flowered forms possess a sweet perfume, but red-flowered forms have no scent[245].
Most members of this genus are shallow-rooted and will produce suckers if the roots are damaged[238].
Plants in this genus are notably susceptible to honey fungus[200].</t>
  </si>
  <si>
    <t>The unripe fruit is antibacterial, antipyretic, antispasmodic, astringent, carminative, cholagogue, pectoral, sialagogue and vermifuge[116, 147, 174, 176, 178, 238]. The fruit has a broad-spectrum antibacterial activity[279]. Cooling and refreshing, it is mixed with other herbs and used internally in the treatment of bronchitis, chronic coughs, chronic diarrhoea and roundworms[174, 238, 279]. The fruit is also used in the treatment of diarrhoea and dysentery, to stop bleeding and to ease coughs[254]. Externally, it is applied to fungal skin infections, corns and warts[238].
The half-ripe smoked fruit is considered to be antispasmodic, carminative and febrifuge[218].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</si>
  <si>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Datura inoxia</t>
  </si>
  <si>
    <t>Downy Thorn Apple</t>
  </si>
  <si>
    <t>D. meteloides. DC.</t>
  </si>
  <si>
    <t>Sandy or gravelly dry open places below 1200 metres in California[71].</t>
  </si>
  <si>
    <t>Prefers a rich light sandy soil[1] and an open sunny position[200]. It is best grown in a fertile calcareous soil[200].
Plants are not very cold-hardy, tolerating temperatures down to about -5�c[260]. Plants can be grown outdoors as half-hardy annuals, starting the seed off in a greenhouse.
This species is extremely susceptible to the various viruses that afflict the potato family (Solanaceae), it can act as a centre of infection so should not be grown near potatoes or tomatoes[200].
This species is a commercial source of the alkaloid scopolamine, used in the pharmaceutical industry[240].</t>
  </si>
  <si>
    <t>Fruit - ground up and mixed with clay[161] ( the clay probably has a neutralizing effect on the toxins). A very toxic plant, its use as a food cannot be recommended[K]. The fruit is up to 5cm long and 7cm wide[200].
A stupefying beverage is made from the leaves and roots[161].</t>
  </si>
  <si>
    <t>All parts of the plant are anodyne, antispasmodic, hallucinogenic, hypnotic and narcotic[192, 240]. It has been used in the past as a pain killer and also in the treatment of insanity, fevers with catarrh, diarrhoea and skin diseases[240]. The plant contains several alkaloids, the most active of which is scopolamine[240]. This is a potent cholinergic-blocking hallucinogen, which has been used to calm schizoid patients[213]. The leaves contain 0.52% scopolamine, the calices 1.08%, the stems 0.3%, the roots 0.39%, the fruits 0.77%, the capsules 0.33%, the seeds 0.44% and the whole plant 0.52 - 0.62%[240]. Any use of this plant should be with extreme caution and under the supervision of a qualified practitioner since the toxic dose is very close to the medicinal dose.</t>
  </si>
  <si>
    <t>India; Mexico(Amerindian); Mexico(Huichol); Mexico(Maya); Mexico(Seri); Nepal; Pakistan; United States; United States(Amerindian); United States(Indian); Venezuela</t>
  </si>
  <si>
    <t>All members of this genus contain narcotics and are very poisonous, even in small doses[200].</t>
  </si>
  <si>
    <t>Salix alba</t>
  </si>
  <si>
    <t>White Willow</t>
  </si>
  <si>
    <t>Europe, including Britain, from Norway south and east to N. Africa, Siberia, Himalayas, Palestine.</t>
  </si>
  <si>
    <t>By streams and rivers, marshes, woods and wet fens on richer soils[17].</t>
  </si>
  <si>
    <t>A very easily grown plant, it succeeds in most soils, including wet, ill-drained or intermittently flooded soils[1], but prefers a damp, heavy soil in a sunny position[200]. Rarely thrives on chalk[200] and dislikes poor thin soils[186]. Very tolerant of maritime exposure and atmospheric pollution[75, 186].
Trees respond well to coppicing or pollarding[186].
Best planted into its permanent position as soon as possible, trees respond badly to transplanting unless they are moved regularly. The root system is rather aggressive and can cause problems with drains[200].
A very important food plant for the caterpillars of many species of butterflies[30] and a good bee plant, providing an early source of nectar and pollen[11]. A very good wildlife habitat, more than 200 species of insects are associated with this tree[24].
There are many sub-species and cultivars in this species[182]. S. alba caerulea is the cricket bat willow, cultivated for its wood[11, 131]. S. alba vitellina. (L.)Stokes. has been cultivated for its very tough stems that are used as tie rods in basket making[123, 131]. The cultivar 'Cardinal' is also grown for its use in basket making[131].
This species is used commercially in papermaking[189].
Hybridizes freely with other members of this genus, especially S. fragilis, to which it is closely related[11]. 
Trees cast a relatively light shade. 
Dioecious. Male and female plants must be grown if seed is required.</t>
  </si>
  <si>
    <t>The young stems are very flexible and are used in basket making[13, 46, 61]. The plant is usually coppiced annually when grown for basket making, though it is possible to coppice it every two years if thick poles are required as uprights.
The bark can be used for tying plants[61].
A fibre obtained from the stems is used in making paper[189]. The stems are harvested in spring or summer, the leaves are removed and the stems steamed until the fibres can be stripped. The fibres are cooked for 2 hours with lye and then beaten with mallets or put through a blender. The paper is red/brown in colour[189].
A fast growing tree and tolerant of maritime exposure, it can be grown as a shelterbelt[75].
The plant's rapid growth and wind tolerance make it a very good pioneer species to use in establishing woodland conditions in difficult sites. Spacing cuttings about every 5 metres will soon provide shelter and a suitable environment for planting out woodland trees that are not so wind tolerant. The main disadvantage in using this species is that the roots are far-ranging and the plant is quite greedy, so it will not as much effect as species such as the alders (Alnus species) in enriching the soil and thus feeding the woodland plants[K].
Wood - elastic, soft, easy to split, does not splinter. Used for construction, turnery, poles, tool handles etc[11, 46, 61]. The wood is also used to make charcoal[11], which has medicinal uses[7].</t>
  </si>
  <si>
    <t>Inner bark - raw or cooked. It can be dried, ground into a powder and added to cereal flour then used in making bread etc[2]. A very bitter flavour, especially when fresh[2, 115], it is used as a famine food when all else fails[172].
Leaves and young shoots - raw or cooked[2, 177]. Not very palatable[172]. They are used only in times of scarcity[105].
The leaves can be used as a tea substitute[61].</t>
  </si>
  <si>
    <t>Justly famous as the original source of salicylic acid (the precursor of aspirin), white willow and several closely related species have been used for thousands of years to relieve joint pain and manage fevers[254].
The bark is anodyne, anti-inflammatory, antiperiodic, antiseptic, astringent, diaphoretic, diuretic, febrifuge, hypnotic, sedative and tonic[4, 7, 9, 21, 165]. It has been used internally in the treatment of dyspepsia connected with debility of the digestive organs[4], rheumatism, arthritis, gout, inflammatory stages of auto-immune diseases, feverish illnesses, neuralgia and headache[238]. Its tonic and astringent properties render it useful in convalescence from acute diseases, in treating worms, chronic dysentery and diarrhoea[4]. The fresh bark is very bitter and astringent[222]. It contains salicin, which probably decomposes into salicylic acid (closely related to aspirin) in the human body[213]. This is used as an anodyne and febrifuge[213]. The bark is harvested in the spring or early autumn from 3 - 6 year old branches and is dried for later use[7, 9].
The leaves are used internally in the treatment of minor feverish illnesses and colic[238]. An infusion of the leaves has a calming effect and is helpful in the treatment of nervous insomnia[7]. When added to the bath water, the infusion is of real benefit in relieving widespread rheumatism[7]. The leaves can be harvested throughout the growing season and are used fresh or dried[238].</t>
  </si>
  <si>
    <t>Europe; Iraq; Spain; Turkey; United States; United States(Appalachia); Yugoslavia(Bosnia)</t>
  </si>
  <si>
    <t>Corylus americana</t>
  </si>
  <si>
    <t>American Hazel</t>
  </si>
  <si>
    <t>Eastern N. America - Maine to Georgia, west to Saskatchewan and Oklahoma.</t>
  </si>
  <si>
    <t>Thickets and rich woods[43, 159].</t>
  </si>
  <si>
    <t>An easily grown plant, it succeeds in most soils including chalk, but is in general more productive of seeds when grown on soils of moderate fertility[11, 200]. It does well in a loamy soil[11, 200]. Plants are fairly wind tolerant[1, 11].
This species is cultivated in America for its edible seed, there are some named varieties[61, 183]. This species is of little value in Britain, however, rarely bearing seeds[11].
Members of this genus bear transplanting well and can be easily moved even when relatively large[11].</t>
  </si>
  <si>
    <t>The plant makes a good screening hedge[159].</t>
  </si>
  <si>
    <t>A tea made from the bark is astringent[222]. It was used in the treatment of hives and fevers[222, 257]. A poultice made from the bark is used to close cuts and wounds, treat tumours, old sores etc[222, 257].</t>
  </si>
  <si>
    <t>Tetrapanax papyrifer</t>
  </si>
  <si>
    <t>Rice Paper Plant</t>
  </si>
  <si>
    <t>Aralia papyrifera.  Fatsia papyrifera.</t>
  </si>
  <si>
    <t>E. Asia - China, Taiwan.</t>
  </si>
  <si>
    <t>Hillsides in mixed forests and shrub thickets at elevations of 100 - 2800 metres[147, 266]. Subtropical forests[260].</t>
  </si>
  <si>
    <t>Succeeds in any fertile soil[182, 200] and in most situations[200]. Prefers a moist but well-drained humus-rich soil in full sun or semi-shade[188]. The plant requires a sheltered position in order to prevent damage to its large leaves[260].
Plants are not very hardy outdoors in Britain and are normally best grown in a cool greenhouse[1], but in selected sites they can tolerate temperatures down to about -5�c[166, 200]. They are often cut back to ground level in cold winters but will normally regrow from the rootstock in the spring[200]. The plant can, in fact, become invasive, spreading by means of a vigorous suckering rootstock[200]. Plants are growing well at Menehay in Cornwall[59]. A young specimen was seen at Hilliers Arboretum in April 1999. It had about 3 years of growth above ground and was growing in a sheltered but fairly sunny position with no sign of die-back[K]. Even more established plants can be found growing by a south-facing wall against a greenhouse at Cambridge Botanical Gardens. They had at least 4 years of growth above the ground in spring 1999 and were spreading at the roots[K].
Plants are much cultivated in China for the pith obtained from the stems, which is used to make 'rice paper'[46, 266].
A very ornamental plant[200], it is closely related to Fatsia japonica[182].
The flowers are produced in autumn and are often damaged by frosts[182].</t>
  </si>
  <si>
    <t>The inner pith of the stems is used to make 'rice paper'[1, 46, 61, 171]. It is also used for making toys and flowers, for surgical dressings and for painting on[61]. The paper is made by cutting thin slivers from long sections of the pith[218].</t>
  </si>
  <si>
    <t>Root[105, 177]. No more details are given.</t>
  </si>
  <si>
    <t>The pith is deobstruent, diuretic, febrifuge, galactagogue, sedative and vermifuge[147, 218]. It is used in Korea in the treatment of oedema[279].</t>
  </si>
  <si>
    <t>Anchusa officinalis</t>
  </si>
  <si>
    <t>Alkanet</t>
  </si>
  <si>
    <t>Europe to W. Asia. An introduced casual in Britain[17].</t>
  </si>
  <si>
    <t>Roadsides, pastures and waste ground, preferring warmer areas[9, 13].</t>
  </si>
  <si>
    <t>Succeeds in most soils, preferring a sunny position[1]. Prefers a fertile well-drained soil[111].
The flowers are a rich source of nectar and are very attractive to bees[1].
The dry leaves emit a rich musky fragrance, rather like wild strawberry leaves drying.</t>
  </si>
  <si>
    <t>A red dye is obtained from the roots[13].</t>
  </si>
  <si>
    <t>Leaves and young shoots - cooked[9, 115, 166]. Used like spinach[2, 183].
Flowers - cooked or used as a garnish[183].
The red dye obtained from the roots can be used to colour oils and fats[105].</t>
  </si>
  <si>
    <t>All parts of the plant are demulcent and expectorant[9]. They are used externally to treat cuts, bruises and phlebitis and internally to treat coughs and bronchial catarrh[9].
A homeopathic remedy is made from the plant[9]. It is used in the treatment of stomach and duodenal ulcers[9].</t>
  </si>
  <si>
    <t>China; Germany; Italy; Turkey</t>
  </si>
  <si>
    <t>Rhus succedanea</t>
  </si>
  <si>
    <t>Wax Tree</t>
  </si>
  <si>
    <t>Toxicodendron succedaneum. (L.)Mold.</t>
  </si>
  <si>
    <t>Forests and shrubberies to 2400 metres in the Himalayas[51].</t>
  </si>
  <si>
    <t>Succeeds in a well-drained fertile soil in full sun[11, 200].
Plants are not very hardy in Britain, though they succeed outdoors in the mildest areas of the country[1, 11]. The young growth in spring can be damaged by late frosts.
Plants have brittle branches and these can be broken off in strong winds[200]. Plants are also susceptible to coral spot fungus[11]. Plants in this genus are notably resistant to honey fungus[200].
This species is frequently cultivated in Japan for its sap and the wax obtained from its fruit[11].
Many of the species in this genus, including this one,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</si>
  <si>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contain about 20% tannin[218]. They can be collected as they fall in the autumn and used as a brown dye or as a mordant[169].
The sap is tapped and used as a lacquer[57, 64, 146, 158, 171]. It is much used in Japanese art and needs to be kept in a cool humid place for it to dry properly. The Japanese traditionally kept their paintings in a damp cave until the lacquer had dried.
A yellow dye is obtained from the wood[178].
A wax obtained from the fruit is used to make candles, floor wax, varnish etc[1, 4, 11, 51, 64, 158, 171]. The fruit contains about 17% wax[174]. The fatty acid composition of the wax is 77% palmitic, 5% stearic and arachidic, 6% dibasic, 12% oleic and a trace of linoleic[218].
The seed oil contains 25% glycerides of palmitic, 47% oleic and 28% linoleic[218].</t>
  </si>
  <si>
    <t>Fruit[105]. The acid pulp is eaten[158, 272]. The edible fruit contains ellagic acid[218]. These reports need to be treated with some caution due to the general toxicity of the species[K].</t>
  </si>
  <si>
    <t>Antidote, antivinous, cholagogue, febrifuge, ophthalmic. Used as a wash to counteract varnish poisoning[178]. Use with extreme caution, see notes above on toxicity.
The fruit is used in the treatment of phthisis[240]. A wax from the fruits is used in ointments[218].
An ethanolic extract of the leaves exhibits anticancer and antiviral activities[218].</t>
  </si>
  <si>
    <t>China; India; Turkey</t>
  </si>
  <si>
    <t>This plant contains toxic substances which can cause severe irritation to some people. The fresh sap causes skin blisters[145]. The leaves contain the ubiquitous carcinogen shikimic acid[218].</t>
  </si>
  <si>
    <t>Pinus rigida</t>
  </si>
  <si>
    <t>Northern Pitch Pine</t>
  </si>
  <si>
    <t>Eastern N. America - New Brunswick to Georgia and west to Kentucky.</t>
  </si>
  <si>
    <t>Sandy or barren plains and dry gravelly uplands[43, 82], occasionally in cold deep swamps[82]. It is most abundant in the coastal region south of Massachusetts[82].</t>
  </si>
  <si>
    <t>Thrives in a light well-drained sandy or gravelly loam[1, 11]. Dislikes poorly drained moorland soils[1]. Plants can grow on almost sterile soils, rocky or sandy[226]. Established plants tolerate drought[200].
Leaf secretions inhibit the germination of seeds, thereby reducing the amount of plants that can grow under the trees[18].
Because of its tolerance of poor soils, the northern pitch pine is used in America for re-afforesting worn-out lands[229]. It is planted on a small scale for timber in many European countries[50].
Growth of young seedlings is slow[229], but from the age of about 5 years they are fairly fast growing[229] with average annual increases in height of almost 30cm[185]. Growth soon tails off in areas where the tree is not well suited[185]. Most trees in Britain are found in S. England[185].
The cones are 3 - 9cm long, they open and shed their seed whilst still attached to the tree and can persist on the tree for 10 years or more[82, 226].
Plants are strongly outbreeding, self-fertilized seed usually grows poorly[200]. They hybridize freely with other members of this genus[200].
Sucker shoots are often produced from the trunk[188, 235]. This is the only species of pine known to produce suckers[226].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</si>
  <si>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Smoke from the burning leaves has been used to get rid of fleas[257].
The tree is a good source of resin but it is not exploited commercially[64].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knots contain so much resin that they resist rot. They burn well and have been gathered and placed at the ends of sticks to make torches[226].
Wood - coarse-grained, light, soft, brittle, not strong, very durable, resinous[61, 82, 229]. It weighs 32lb per cubic foot[235]. Mainly used for charcoal and fuel, it is occasionally sawn into lumber[61, 82, 229].</t>
  </si>
  <si>
    <t>Commelinaceae</t>
  </si>
  <si>
    <t>Commelina erecta</t>
  </si>
  <si>
    <t>Slender Day-Flower</t>
  </si>
  <si>
    <t>C. hirtella.</t>
  </si>
  <si>
    <t>South-eastern N. America - Pennsylvania to Florida and Texas.</t>
  </si>
  <si>
    <t>Loamy or sandy soils or rocky slopes in woods and openings[43].</t>
  </si>
  <si>
    <t>Prefers a light well-drained loam with added leafmold[1, 42]. Succeeds in an ordinary, reasonably moist soil in a sunny position with some shelter[164].
A polymorphic plant[200].
This species is not very winter hardy, the roots are best dug up in autumn and stored like dahlias in a cool frost free place and then planted out in spring[200]. When grown in a light well-drained soil and mulched well, the roots usually survive the winter outdoors[1].</t>
  </si>
  <si>
    <t>Root[105, 177]. Fleshy[43].</t>
  </si>
  <si>
    <t>Bolivia; Dominican Republic; Haiti; Paraguay</t>
  </si>
  <si>
    <t>Heracleum sphondylium</t>
  </si>
  <si>
    <t>Cow Parsnip</t>
  </si>
  <si>
    <t>Europe, including Britain, south of latitude 61� to western N. Africa, west and northern Asia.</t>
  </si>
  <si>
    <t>Moist grassland and ditches, by hedges and in woods[7, 17].</t>
  </si>
  <si>
    <t>A very easily grown plant, succeeding in any ordinary garden soil[1, 238], doing best in moist soils or deep woodland[1]. Grows well in full sun or partial shade[238].
This species contains a large number of sub-species. Some, but by no means all of them, can cause various problems as detailed at the top of this record.  Subspecies transylvanicum, pyrenaicum, montanum, orsinii and alpinum are distinctly phototoxic, subspecies sphondylium and sibiricum are not phototoxic whilst subspecies granatense and ternatum vary in their toxicity[65].
A good bee plant[108].</t>
  </si>
  <si>
    <t>Stem and young shoots - raw or cooked[5, 7, 9, 17]. Used as a green vegetable, when harvested just as they are sprouting from the ground they are somewhat like asparagus in flavour[183]. The rind is somewhat acrid[115].
The leaf stems are tied in bundles and dried in the sun until they turn yellow[238]. A sweet substance resembling sugar forms on the dried stems and is considered to be a great delicacy[2, 115, 183, 238].
The peduncles, before flowering, can be eaten as a vegetable or added to soups[183].
Root - cooked. It is usually boiled[7].</t>
  </si>
  <si>
    <t>The roots and the leaves are aphrodisiac, digestive, mildly expectorant and sedative[7, 9, 238]. The plant is little used in modern herbalism but has been employed in the treatment of laryngitis and bronchitis[9, 238]. A tincture made from the aerial parts of the plant has also been used to relieve general debility, though it is uncertain how it works[7, 238]. The plant is harvested as it comes into flower and can be dried for later use[9].</t>
  </si>
  <si>
    <t>Britain(Wales); France</t>
  </si>
  <si>
    <t>Many members of this genus, including many of the sub-species in this species[65], contain furanocoumarins. These have carcinogenic, mutagenic and phototoxic properties. See below for more details.</t>
  </si>
  <si>
    <t>Lactuca indica laciniata</t>
  </si>
  <si>
    <t>L. laciniata.  L. squarrosa. Miq.</t>
  </si>
  <si>
    <t>Grassy places in lowland all over Japan[58].</t>
  </si>
  <si>
    <t>Prefers a light sandy loam.
We do not know how hardy this plant will be in Britain, though it can be grown here as an annual. It takes about 60 days from seed sowing until the first leaves are harvested[200].</t>
  </si>
  <si>
    <t>Leaves - raw or cooked[177]. Added to salads or soups[183].</t>
  </si>
  <si>
    <t>The plant is digestive and tonic[61].
Although we have seen no specific reports for this species, most if not all members of the genus have a milky sap that contains the substance 'lactucarium' and can probably be used as the report below details[K].
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</si>
  <si>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Although no specific mention of toxicity has been seen for this species, many plants in this genus contain a narcotic principle, this is at its most concentrated when the plant begins to flower. This principle has been almost bred out of the cultivated forms of lettuce but is produced when the plant starts to go to seed[13].</t>
  </si>
  <si>
    <t>Amaranthus spinosus</t>
  </si>
  <si>
    <t>Spiny Amaranth</t>
  </si>
  <si>
    <t>Tropical America.</t>
  </si>
  <si>
    <t>Roadsides, waste places and fields in South-eastern N. America[72].</t>
  </si>
  <si>
    <t>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</si>
  <si>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
A red pigment obtained from the plant (the report does not specify which part of the plant) is used as a colouring in foods and medicines[238].</t>
  </si>
  <si>
    <t>The seed is used as a poultice for broken bones[218].
The plant is astringent, diaphoretic, diuretic, emollient, febrifuge and galactogogue[4, 61, 147, 218, 238, 240, 272]. It is used internally in the treatment of internal bleeding, diarrhoea and excessive menstruation[238, 254]. It is also used in the treatment of snake bites[243]. Externally, it is used to treat ulcerated mouths, vaginal discharges, nosebleeds and wounds[238, 243]. The plant can be used fresh or it can also be harvested when coming into flower and dried for later use[238].
The root is emmenagogue and galactogogue[243]. A paste of the root is used in the treatment of menorrhagia, gonorrhoea, eczema and colic[243, 272]. It helps to remove pus from boils[272]. The juice of the root is used in Nepal to treat fevers, urinary troubles, diarrhoea and dysentery[272]. It is also used, often combind with the root juice of Dichrophela integra and Rubus ellipticus, to treat stomach disorders and, on its own, to treat indigestion and vomiting that occur after eating unusual foods[272].</t>
  </si>
  <si>
    <t>Cambodia; Ghana; India; India(Santal); Java; Malaya; Mauritius; Philippines; Swaziland</t>
  </si>
  <si>
    <t>Basellaceae</t>
  </si>
  <si>
    <t>Ullucus tuberosus</t>
  </si>
  <si>
    <t>Olluco</t>
  </si>
  <si>
    <t>S. America - Peru, Bolivia.</t>
  </si>
  <si>
    <t>Prefers a rich light soil with plenty of leaf mould[27, 34, 200]. Produces reasonable yields in marginal soils[196]. Established plants are moderately drought tolerant[196]. Prefers a pH in the range 5.5 to 6.5[196].
Ulluco is often cultivated for its edible tubers in S. America[183, 196], it has been tried, unsuccessfully, as a potato substitute in Britain[1]. It is about as hardy as the potato plant in Britain, the foliage withstanding light frosts and the tubers tolerating colder conditions[K]. One report says that plants are very frost-resistant[171] but that has not been our experience[K]. The tubers are not formed until late in the season so a mild autumn is required for good yields. The tubers are formed at the roots and also from shoots growing out of the leaf axils and into the soil[K]. Earthing up the stems as tubers form in late summer can improve yields[196]. Average yields are 5 - 9 tonnes per hectare but there is a lot of potential to increase this[196]
Slugs are very fond of this plant and will soon completely destroy it if given a chance[K].
Plants do not usually produce fertile seed but researchers in Finland have obtained seed under controlled circumstances[196].</t>
  </si>
  <si>
    <t>Tuber - cooked[61, 196]. Starchy and mucilaginous[1, 2, 22, 27, 34]. The tubers can be up to 8cm long[K]. Ulluco is a staple food in South America, being used in most of the ways that potatoes are used, indeed when boiled and fried they taste very much like potatoes[183]. In the Andes a popular dish called 'chu�o' is made by alternately freezing and drying the tubers[183]. The tubers contain about 14% carbohydrate, 1 - 2% protein, almost no fat or fibre[196]. They are fairly rich in vitamin C, about 23mg per 100g fresh weight[196]. The tubers store well and will last up to 12 months in cool conditions[196].
Leaves - raw or cooked[22, 183, 196]. Mucilaginous and not that exciting[K]. They contain about 12% protein dry weight[196].</t>
  </si>
  <si>
    <t>Urticaceae</t>
  </si>
  <si>
    <t>Urtica parviflora</t>
  </si>
  <si>
    <t>E. Asia - Himalayas.</t>
  </si>
  <si>
    <t>Forests and amongst taller herbaceous vegetation, 1700 - 2800 metres[145].</t>
  </si>
  <si>
    <t>We have very little information on this species and do not know if it will be hardy in Britain, though judging by its native range it could succeed outdoors at least in the milder parts of the country.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</si>
  <si>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Used for making string and cloth,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</si>
  <si>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cooked[105, 177].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</si>
  <si>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A decoction of the plant is used in the treatment of fevers[240].</t>
  </si>
  <si>
    <t>The leaves of the plants have stinging hairs, causing irritation to the skin[21, 200]. This action is neutralized by heat so the cooked leaves are perfectly safe and nutritious[200]. However, only young leaves should be used because older leaves develop gritty particles called cystoliths which act as an irritant to the kidneys[172].</t>
  </si>
  <si>
    <t>Aquilegia canadensis</t>
  </si>
  <si>
    <t>Wild Columbine</t>
  </si>
  <si>
    <t>N. America - Nova Scotia to the Northwest Territories and south to Nebraska, Texas and Florida.</t>
  </si>
  <si>
    <t>Rocky, wooded or open slopes and sometimes in swamps[43].</t>
  </si>
  <si>
    <t>An easily grown and very tolerant plant[K], it succeeds in ordinary garden soil, preferring a moist but not wet soil and a sunny position[1]. Intolerant of heavy clay[200]. Does well in semi-shade[111]. Prefers a rather poor slightly acid soil[111].
A very ornamental and cold-hardy plant, it tolerates temperatures down to about -25�c[1,187]. 
Plants seem to be immune to the predations of rabbits[233].
A greedy plant inhibiting the growth of nearby plants, especially legumes[54]. Plants are pollinated by humming birds in the wild[187].
Most species in this genus are short-lived, dying out after 2 - 3 years, though they usually produce seed prolifically[200]. However, they are very apt to hybridize with other members of the genus and so it becomes difficult to keep a species true to type if more than one is grown in the garden[200].</t>
  </si>
  <si>
    <t>The seed is rubbed into the scalp to rid the hair of lice[172, 222].
The crushed seed is pleasantly aromatic and is used as a perfume. The fragrance persists for a long time[207].</t>
  </si>
  <si>
    <t>Flowers - raw. Sweet and delightful[172]. Rich in nectar[213], they make a very attractive addition to mixed salads and can also be used as a thirst-quenching munch in the garden[K].
Root[2, 105, 177]. These reports possibly refer to the root being chewed for its medicinal virtues[K]. Caution is advised, see notes above on toxicity[172].</t>
  </si>
  <si>
    <t>Antispasmodic, diaphoretic, parasiticide, resolvent, salve[172, 222].
The root is astringent and diuretic[222, 257]. It is chewed or made into a weak tea for the treatment of diarrhoea and stomach aches[222]. The tea is used in the treatment of uterine bleeding[222].
The boiled plant was used as a hair wash[213].
The seed is anodyne and febrifuge[257]. An infusion is used in the treatment of headaches and fevers[257].</t>
  </si>
  <si>
    <t>Britain; United States(Indian)</t>
  </si>
  <si>
    <t>Although no records of toxicity have been seen for this species, it belongs to a family that contains a number of mildly toxic species. It is therefore wise to exercise some caution. The flowers are probably perfectly safe to eat.</t>
  </si>
  <si>
    <t>Polygonum japonicum</t>
  </si>
  <si>
    <t>Japanese Knotweed</t>
  </si>
  <si>
    <t>P. cuspidatum. Sieb.&amp;Zucc.  P. sieboldii.  Reynoutria japonica. Houtt.</t>
  </si>
  <si>
    <t>E. Asia - Japan. Commonly naturalized in S. England.</t>
  </si>
  <si>
    <t>Wet grassy places in lowland all over Japan[58].</t>
  </si>
  <si>
    <t>A very easily grown plant, it succeeds in ordinary garden soil in sun or shade[1, 111], though it prefers a moist soil in partial shade[187].
Japanese knotweed is an extremely invasive plant capable of sending up new shoots at a considerable distance from the main clump and also of growing up through tarmac[200]. The sub-species cuspidatum is the form that is most likely to cause problems. It is considered to be a pest in many areas, where it is forming large clumps in the wild and out-competing native species. If grown in the garden it should be planted within a strong barrier to contain its roots. The sub-species compacta is only about 70cm tall and is far less invasive, but should still not be grown in small gardens[200].
A report on the Natural History Programme stated that Japanese knotweed is actually becoming a very valuable habitat for spiders, frogs, grass snakes and many other creatures. Its hollow stems allow a wide variety of insects and other small creatures to overwinter and find hiding places, thus a greater abundance of food is provided for insectivores such as frogs, who are themselves eaten by grass snakes. In areas of north Wales where Japanese knotweed has run rife, it is now the primary habitat for grass snakes[215].
Plants seem to be immune to the predations of rabbits[233].
Often cultivated as a dye and a medicinal plant[46, 61].
Very closely related to P. conspicuum[58].
Dioecious, male and female plants must be grown if seed is required[58].</t>
  </si>
  <si>
    <t>A yellow dye is obtained from the root[46, 61].
The plant is potentially a good source of biomass.
Plants can be grown to form a ground cover that will exclude all other growth[208]. It is best to use the sub-species compactum since this is less invasive[208].</t>
  </si>
  <si>
    <t>The root is antiphlogistic, bechic, depurative, diuretic, emmenagogue, emollient, febrifuge, stomachic and vulnerary[46, 61, 147, 178, 218]. It is also used in the treatment of women's complaints[147].  A decoction is used in the treatment of burn injuries, boils and abscesses, poisonous snakebites, acute hepatitis, appendicitis, traumatic injuries and menstrual irregularities[147]. The leaves can be crushed and applied externally as a poultice to abscesses, cuts etc, whilst the dried roots can be ground into a powder and applied externally[147].
Extracts of the plant have shown antitumour activity[218].</t>
  </si>
  <si>
    <t>Asplenium trichomanes</t>
  </si>
  <si>
    <t>Maidenhair Spleenwort</t>
  </si>
  <si>
    <t>Most temperate regions of the world, including Britain, mountains in the Tropics.</t>
  </si>
  <si>
    <t>Walls and crevices of mainly basic rocks[17].</t>
  </si>
  <si>
    <t>Requires a well-drained position and lots of old mortar rubble in the soil[1]. Requires a humid atmosphere and some shade[28, 31]. A good plant for growing on a shady part of an old dry-stone or brick wall[K]. 
Plants are hardy to about -30�c[200].
Members of this genus are rarely if ever troubled by browsing deer[233].</t>
  </si>
  <si>
    <t>The dried fronds have been used as a tea substitute[4].</t>
  </si>
  <si>
    <t>A tea made from the fronds is sweet, demulcent, expectorant and laxative[4, 240]. It has been used in the treatment of chest complaints[4] and to promote menstruation[257].</t>
  </si>
  <si>
    <t>Europe; Iraq; Spain; Turkey</t>
  </si>
  <si>
    <t>Litsea cubeba</t>
  </si>
  <si>
    <t>Mountain Pepper</t>
  </si>
  <si>
    <t>Sunny slopes, thickets, sparse forests, roadsides, watersides, 500 - 3200 metres in Anhui, Fujian, Guangdong, Guangxi, Guizhou, Hubei, Hunan, Jiangsu, Jiangxi, Sichuan, Xizang, Yunnan, Zhejiang[266].</t>
  </si>
  <si>
    <t>We have very little information on this species and do not know if it will be hardy in Britain. However, judging by its native range, it could succeed outdoors at least in the milder areas of the country. The following notes are based on the general needs of the genus.</t>
  </si>
  <si>
    <t>The flowers, leaves and fruit walls are used for extracting an essential oil rich in citral which is used as a perfume and in medicine[266].
The fruit core contains 61.8% of oil which is used for industry[266].
The wood is used for general furniture and construction, etc[266].</t>
  </si>
  <si>
    <t>Root[177].
Fruit[177]. The source of an essential oil, it is also used as a flavouring[177].</t>
  </si>
  <si>
    <t>Antiphlogistic, expectorant[147].
The root, stem, leaves and fruits are all used as medicine for eliminating windevil and dispelling the cold in the body, allaying swelling and pain[266].
The fruit is used as medicine is known as 'Bi Cheng Qie'[266].</t>
  </si>
  <si>
    <t>China; Hainan; Indochina</t>
  </si>
  <si>
    <t>Hedeoma pulegioides</t>
  </si>
  <si>
    <t>American Pennyroyal</t>
  </si>
  <si>
    <t>N. America - S. Quebec to Minnesota and S. Dakota, then south to Tennessee and Arkansas.</t>
  </si>
  <si>
    <t>Dry soils[43 in open woods and fields[169].</t>
  </si>
  <si>
    <t>Prefers a sunny position in a well-drained acidic soil of low to moderate fertility[169]. Another report says that it prefers a rich sandy soil in sun or partial shade[238].
The plants neat habit and aromatic foliage make it a good candidate for growing in containers or planting near seats[238].</t>
  </si>
  <si>
    <t>The essential oil is used as an ingredient in commercial insect repellents and cleaning products[238].
The plant is used as an insect repellent[169, 171]. When rubbed on the body it is said to repel ticks[207].</t>
  </si>
  <si>
    <t>The leaves have a very strong mint-like aroma and taste[171], they can be brewed into a refreshing tea that promotes good digestion, or they can be used as a culinary flavouring[183, 238].
An essential oil from the plant is used by the food industry as a flavouring in beverages, ice cream, baked goods etc[183].</t>
  </si>
  <si>
    <t>American pennyroyal has a long history of medicinal use by various native North American Indian tribes and has become a traditional household remedy in North America[238]. It is used mainly in the treatment of digestive disorders, colds, whooping cough, painful menstruation and as an aid in childbirth[238]. A tea made from the leaves or flowering stems is carminative, rubefacient, stimulant[46, 61, 171]. It is used to treat colds because it promotes perspiration[207]. A tea with brewers yeast can induce an abortion[213]. The plants are harvested when flowering and can be used fresh or dried[213, 238].
The essential oil is distilled from the plants when they are in flower and used medicinally in the same ways as the leaves. Caution is advised since the pure essential oil is very toxic and ingestion can be lethal whilst skin contact can cause dermatitis[222, 238].</t>
  </si>
  <si>
    <t>Britain; France; Germany; Netherlands; United States; United States(Amerindian); United States(Appalachia)</t>
  </si>
  <si>
    <t>In large quantities this plant, especially in the form of the extracted essential oil, can be toxic if taken internally[222]. Skin contact with the pure essential oil can cause dermatitis[222]</t>
  </si>
  <si>
    <t>Asclepias tuberosa</t>
  </si>
  <si>
    <t>Pleurisy Root</t>
  </si>
  <si>
    <t>N. America - S. Ontario and New York to Minnesota, south to Florida and Colorado.</t>
  </si>
  <si>
    <t>Dry open sandy and gravelly soils and grassy places by the sides of roads[43, 187, 268].</t>
  </si>
  <si>
    <t>Prefers a well-drained light, rich or peaty soil[1, 200]. Prefers a sandy soil and a sunny position[111, 233]. Prefers a slightly acid soil[238]. Prefers a dry soil[187, 238].
Plants are hardy to about -20�c[187]. Another report says that this species is only suited to the warmer areas of Britain[233].
A very ornamental plant[1], but it is not easy to establish or to keep in British gardens[233].
Resents root disturbance[4, 134], plants should be pot-grown from seed and planted out in their permanent positions when young. Plants are particularly at risk from slugs, however, and some protection will probably be required until the plants are established and also in the spring when the new shoots come into growth[K].
The flower can trap insects between its anther cells, the struggles of the insect in escaping ensure the pollination of the plant[207].</t>
  </si>
  <si>
    <t>A good quality fibre is obtained from the bark and is used in making twine, cloth etc[112]. It is easily harvested in late autumn after the plant has died down by simply pulling the fibres off the dried stems[169].
The seed floss is used to stuff pillows etc or is mixed with other fibres to make cloth[169]. It is a kapok substitute, used in life jackets or as a stuffing material[169]. Very water repellent. The floss has also been used to mop up oil spills at sea.
The plant is a potential source of latex, used for making rubber[57]. This species is the only member of the genus that does not have latex in its sap[213].
The seedpods contain an oil and a wax which are of potential importance.
Candle wicks are made from the seed floss. 
The seed contains up to 21% of a semi-drying oil[112].</t>
  </si>
  <si>
    <t>Whilst most parts of this plant have been used as food, some caution is advised since large doses can cause diarrhoea and vomiting - see the notes above on toxicity.
Flower buds - cooked. They taste somewhat like peas[85].
Young shoots - cooked. An asparagus substitute[2, 4, 46, 85, 183].
The tips of older shoots are cooked like spinach[85].
Young seed pods - cooked. Harvested when 3 - 4 cm long and before the seed floss begins to form, they are very appetizing[2, 4, 21, 61, 85].
The flower clusters can be boiled down to make a sugary syrup[2, 4, 85, 183]. In hot weather the flowers produce so much nectar that it crystallises out into small lumps which can be eaten like sweets, they are delicious[K].
Root - cooked[2, 4, 46, 61, 85, 105]. A nutty flavour[165]. Some reports say that it is poisonous[183].
An edible oil is obtained from the seed[112]. The seed is very small, however, and commercial usage would not be very viable.</t>
  </si>
  <si>
    <t>Pleurisy root is a bitter, nutty-flavoured tonic herb that increases perspiration, relieves spasms and acts as an expectorant[238]. It was much used by the North American Indians and acquired a reputation as a heal-all amongst the earlier white settlers[254, 257]. Its main use in present day herbalism is for relieving the pain and inflammation of pleurisy[254].
The root is antispasmodic, carminative, mildly cathartic, diaphoretic, diuretic, expectorant, tonic and vasodilator[4, 21, 46, 165]. The root was very popular as a medicinal herb for the treatment of a range of lung diseases, it was considered especially useful as an expectorant[4, 213, 254]. It has never been scientifically examined and warrants further investigation[213]. It has also been used internally with great advantage in the treatment of diarrhoea, dysentery, rheumatism etc[4]. Use with caution[21], This remedy should not be prescribed for pregnant women[238]. See also the notes above on toxicity. The root is harvested in the autumn and can be used fresh or dried[238].
A poultice of the dried, powdered roots is used in the treatment of swellings, bruises, wounds, ulcers, lameness etc[222, 238, 268].</t>
  </si>
  <si>
    <t>France; Germany; Mexico; Netherlands; United States; United States(Amerindian); United States(Appalachia); United States(Sc)</t>
  </si>
  <si>
    <t>Although no specific reports have been seen for this species, many, if not all, members of this genus contain toxic resinoids, alkaloids and cardiac glycosides[274]. They are usually avoided by grazing animals[274].
The plant is poisonous if eaten in large quantities[20, 62]. Very large doses can cause diarrhoea and vomiting[268].</t>
  </si>
  <si>
    <t>Yucca gloriosa</t>
  </si>
  <si>
    <t>Spanish Dagger</t>
  </si>
  <si>
    <t>Y. ellacombei</t>
  </si>
  <si>
    <t>South-eastern N. America - North Carolina to Florida. Naturalized in S. Europe[50].</t>
  </si>
  <si>
    <t>Sand dunes and the borders of beaches of the seacoast[82].</t>
  </si>
  <si>
    <t>Thrives in any soil but prefers a sandy loam and full exposure to the south[11]. Plants are hardier when grown on poor sandy soils[200]. Established plants are very drought resistant[190]. Judging by its native habitat, this plant should tolerate maritime exposure[K].
Very cold hardy, tolerating temperatures down to at least -15�c[200], or to -25�c according to another report[187], but plants are subject to injury and decay by winter damp and snow[11].
A very ornamental plant[1], there are some named varieties[187]. Plants do not flower every year, requiring hot summers to initiate flowering[190]. The flowers are produced in the autumn and are often damaged by early frosts[233]. The scent of the flowers is most pronounced at night[245].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</si>
  <si>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cloth, ropes, baskets and mats[46, 61, 82, 169].
The roots are rich in saponins and can be used as a soap substitute[82].</t>
  </si>
  <si>
    <t>Fruit - raw or cooked. The fruit is up to 10cm long and 26mm wide[229]. The fruit is very rarely produced in the wild[82].
Flowers - raw or cooked. They are delicious raw, and can also be dried, crushed and used as a flavouring[164].
Flowering stem - cooked and used like asparagus[164].
Root - cooked. It can be dried, ground into a powder and made into a bread[105].</t>
  </si>
  <si>
    <t>The fruit is purgative[240].
The root is detergent[240].</t>
  </si>
  <si>
    <t>Costa Rica; India(Santal)</t>
  </si>
  <si>
    <t>Ephedra distachya</t>
  </si>
  <si>
    <t>Sea Grape</t>
  </si>
  <si>
    <t>S. Europe to N. Asia.</t>
  </si>
  <si>
    <t>Semi-desert and desert regions and on gritty slopes on the Russian steppes[74]. Grasslands, sandy places and rocky mountain slopes below 900 metres in China[266].</t>
  </si>
  <si>
    <t>Requires a well-drained loamy soil and a sunny position[11]. Established plants are drought resistant and are also lime tolerant[200].
Plants are hardy to at least -15�c[200].
This species does not flower or fruit well in Britain[11].
Dioecious. Male and female plants must be grown if seed is required.</t>
  </si>
  <si>
    <t>Plants can be used for ground cover, spaced about 60cm apart each way[208].</t>
  </si>
  <si>
    <t>Fruit - raw[2, 105, 177]. A sweet but rather insipid flavour[K]. The fruit is about 6mm in diameter[200].</t>
  </si>
  <si>
    <t>Members of this genus contain various medicinally active alkaloids (but notably ephedrine) and they are widely used in preparations for the treatment of asthma and catarrh[238].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antitussive, diuretic, diaphoretic, febrifuge, hypertensive, nervine, tonic and vasoconstrictor[4, 21, 174,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t>
  </si>
  <si>
    <t>Japan; Russia</t>
  </si>
  <si>
    <t>Psophocarpus tetragonolobus</t>
  </si>
  <si>
    <t>Winged Bean</t>
  </si>
  <si>
    <t>Prefers a loamy slightly acidic soil, but there are cultivars suitable for many soil types[200]. Tolerates heavy soils[116] but dislikes wet soils[200]. Dislikes drought[200].
Very widely cultivated as a food plant in the tropics and sub-tropics, there are many named varieties[183]. It is usually treated as an annual. In temperate zones it has to be grown as an annual crop. Most varieties will only flower when daylight hours are around 12 per day[116] but day-neutral varieties are being developed that will flower in the summer in northerly and southerly latitudes[200]. Temperatures in the range of 25 - 30�c are necessary for optimum growth[200]. Plants take 60 - 80 days from sowing to the first harvest of seedpods[200]. Mature tubers can be harvested 120 - 240 days from sowing[200].
The plant is very disease resistant[160].
This species has a symbiotic relationship with certain soil bacteria, these bacteria form nodules on the roots and fix atmospheric nitrogen. Some of this nitrogen is utilized by the growing plant but some can also be used by other plants growing nearby[200].</t>
  </si>
  <si>
    <t>A very good green manure with exceptional nitrogen-fixing properties, producing a greater weight of nodules per plant than any other member of the Leguminosae[200]. It is used for soil improvement and restoration[200].</t>
  </si>
  <si>
    <t>Young seedpods - cooked for a few minutes[2, 46, 61, 116]. They tastes like French beans (Phaseolus vulgaris)[183]. The pods are harvested when about 15 - 20 cm long and 2cm wide[200]. They will store for up to 21 days at 10�c with a relative humidity of 90%[200]. The yields of pods average 250 - 500g per m�[200].
Immature seeds are used in soups etc[183].
Mature seeds are eaten cooked[2, 46, 61, 116]. They are very nutritious, being rich in oil (up to 17%)[160], protein, vitamin E and calcium. The seed can also be roasted and eaten like peanuts or fermented and used as tempeh[183].
An edible oil is obtained from the seed[183].
Root - raw or cooked like potatoes[160, 183]. Slightly sweet, it contains 20%  or more protein, which is about 12 times that of potatoes[116, 183].
Leaves and young shoots - cooked. They are used like spinach[61, 116, 183].
Flowers and flower buds - raw or cooked[183]. They have a flavour similar to mushrooms when saut�ed[116]. The light blue flowers are also used as a colouring in foods[183].
The roasted seed is a coffee substitute[183].</t>
  </si>
  <si>
    <t>Burma; Java; Malaya</t>
  </si>
  <si>
    <t>Triticum aestivum spelta</t>
  </si>
  <si>
    <t>Spelt Wheat</t>
  </si>
  <si>
    <t>Developed through cultivation, it is not known in a truly wild location.</t>
  </si>
  <si>
    <t>An easily grown plant, it succeeds in most well-drained soils in a sunny position. Succeeds in poor soils[171].
Spelt probably arose through cultivation around 8,000 years ago following a cross between T. dicoccum and Aegilops squarrosa. This cross contributed an extra protein gene to the seed, making a stronger flour that is more suitable for making bread. It is sometimes cultivated for its edible seed, especially in the hilly country of C. and N.W. Europe[50, 57, 183]. There are some named varieties[183]. It is becoming increasingly popular as a health-food crop, although it contains gluten it is said to be more nutritious than bread wheat and suitable for many people who are intolerant of the gluten in bread wheat
A hexaploid species[142].</t>
  </si>
  <si>
    <t>The straw has many uses, as a biomass for fuel etc, for thatching, as a mulch in the garden etc[141].
A fibre obtained from the stems is used for making paper[189]. The stems are harvested in late summer after the seed has been harvested, they are cut into usable pieces and soaked in clear water for 24 hours. They are then cooked for 2 hours in lye or soda ash and then beaten in a ball mill for 1� hours in a ball mill. The fibres make a green-tan paper[189].
The starch from the seed is used for laundering, sizing textiles etc[46, 61]. It can also be converted to alcohol for use as a fuel.</t>
  </si>
  <si>
    <t>Poliomintha incana</t>
  </si>
  <si>
    <t>Rosemary Mint</t>
  </si>
  <si>
    <t>Hedeoma incana. Torr.</t>
  </si>
  <si>
    <t>Around 1600 metres in California[71].</t>
  </si>
  <si>
    <t>Leaves - raw or cooked[46, 61, 105, 161, 177]. They can be dried for later use[257].
Flowers - cooked. They have been used as a flavouring in seed mushes and other dishes[46, 61, 105, 161, 177, 257].</t>
  </si>
  <si>
    <t>The plant has been used externally in the treatment of sores, rheumatism and ear problems[257].
The leaves have been used to sweeten the flavour of other medicinal herbs whilst increasing their potency[257]</t>
  </si>
  <si>
    <t>Alchemilla alpina</t>
  </si>
  <si>
    <t>Alpine Lady's Mantle</t>
  </si>
  <si>
    <t>Western and Northern Europe.</t>
  </si>
  <si>
    <t>Meadows, pastureland and woodland clearings, mainly on acid soils[200].</t>
  </si>
  <si>
    <t>Easily grown in ordinary soil in sun or part shade[1, 233]. Prefers a well-drained acid soil[200, 238]. Grows well in heavy clay soils. Succeeds in dry shade[188].
Plants in this genus seem to be immune to the predations of rabbits[233].</t>
  </si>
  <si>
    <t>The following uses are for A. vulgaris. They quite probably also apply for this species[K].
Young leaves - raw or cooked[5, 7]. A dry, somewhat astringent flavour[K]. They can be mixed with the leaves of  Polygonum bistorta and Polygonum persicaria then used in making a bitter herb pudding called 'Easter ledger' which is eaten during Lent[177, 183].
Root - cooked. An astringent taste[4].
The leaves are used commercially in the blending of tea[7].</t>
  </si>
  <si>
    <t>Lady's mantle has a long history of herbal use, mainly as an external treatment for cuts and wounds, and internally in the treatment of diarrhoea and a number of women's ailments, especially menstrual problems[9, 244]. This plant, the alpine ladies mantle, has been shown to be more effective in its actions[238, 268].
The herb is alterative, antirheumatic, astringent, diuretic, emmenagogue, febrifuge, sedative, styptic, tonic and vulnerary[4, 7, 9, 21, 46, 165]. The leaves and flowering stems are best harvested as the plant comes into flower and can then be dried for later use[4]. The fresh root has similar and perhaps stronger properties to the leaves, but is less often used[4].
The plant is rich in tannin and so is an effective astringent and styptic, commonly used both internally and externally in the treatment of wounds[4]. It helps stop vaginal discharge and is also used as a treatment for excessive menstruation and to heal lesions after pregnancy[4, 244]. Prolonged use can ease the discomfort of the menopause and excessive menstruation[268]. The freshly pressed juice is used to help heal skin troubles such as acne and a weak decoction of the plant has been used in the treatment of conjunctivitis[244].</t>
  </si>
  <si>
    <t>Spain; Turkey</t>
  </si>
  <si>
    <t>Hemerocallidaceae</t>
  </si>
  <si>
    <t>Hemerocallis lilioasphodelus</t>
  </si>
  <si>
    <t>Yellow Day Lily</t>
  </si>
  <si>
    <t>H. flava.</t>
  </si>
  <si>
    <t>Original habitat is obscure, possibly China. An occasional garden escape in Britain.</t>
  </si>
  <si>
    <t>Rocky mountain woods, wet meadows and riversides on foothills of the S.E. Alps in Europe[50].</t>
  </si>
  <si>
    <t>Succeeds in most soils[1], including dry ones, preferring a rich moist soil and a sunny position[111] but tolerating partial shade[88, 111]. Plants flower less freely in a shady position though the flowers can last longer in such a position[205]. Grows well in heavy clay soils. Succeeds in short grass if the soil is moist[1]. Prefers a pH between 6 and 7[200].
Plants are very cold-hardy, tolerating temperatures down to about -25�c[187].
A very vigorous plant, spreading by underground rhizomes[1]. The plant has a fibrous root system with occasional spindle-like swellings[205].
Cultivated as a food and medicinal plant in Japan[127].
Individual flowers are short-lived, they open at night and last for 20 - 76 hours. The plant produces a succession of blooms over a period of about 2 months[205]. The flowers are fragrant[205]. The flowers have a honeysuckle-like scent and this can pervade the air for a considerable distance when warmed by the summer sunshine[245].
Hybridizes freely with other members of this genus[200].
Plants take a year or two to become established after being moved[200].
Plants seem to be immune to the predations of rabbits[233].
The plants are very susceptible to slug and snail damage, the young growth in spring is especially at risk[200].</t>
  </si>
  <si>
    <t>The tough dried foliage is plaited into cord and used for making footwear[205].
Plants form a spreading clump and are suitable for ground cover when spaced about 45cm apart each way[208]. The dead leaves should be left on the ground in the winter to ensure effective cover[208].</t>
  </si>
  <si>
    <t>Leaves and young shoots - raw or cooked like asparagus or celery[85, 105, 183]. They must be consumed when very young or else they become fibrous[K].
Flower buds - raw or cooked. They taste somewhat like green beans[85, 105]. They contain about 43mg vitamin C per 100g, 983 IU vitamin A and 3.1% protein[205].
Flowers - raw or cooked[85, K]. They can be dried and used as a thickener in soups etc[183]. If the flowers are picked just as they start to wither they can be used as a condiment[85]. The flowers are a traditional food in China where they are steamed and then dried[266].
Root - cooked[85, 105]. They taste like a blend of sweet corn and salsify[183]. We have found them to be tender but fairly bland with a slight sweetness[K]. The swollen roots are quite small and are only really worthwhile using if the plant is being dug up for divisions or some other reason[K].</t>
  </si>
  <si>
    <t>The juice of the roots is an effective antidote in cases of arsenic poisoning[205]. The root also has a folk history of use in the treatment of cancer - extracts from the roots have shown antitumour activity[218].
A tea made from the boiled roots is used as a diuretic[205].</t>
  </si>
  <si>
    <t>China; Egypt; Europe</t>
  </si>
  <si>
    <t>Large quantities of the leaves are said to be hallucinogenic. Blanching the leaves removes this hallucinatory component[205]. (This report does not make clear what it means by blanching, it could be excluding light from the growing shoots or immersing in boiling water[K].)</t>
  </si>
  <si>
    <t>Fraxinus ornus</t>
  </si>
  <si>
    <t>Manna Ash</t>
  </si>
  <si>
    <t>Ornus europaea</t>
  </si>
  <si>
    <t>Mixed woodland, thickets and rocky places[50], mainly on limestone[89].</t>
  </si>
  <si>
    <t>9 - 12</t>
  </si>
  <si>
    <t>Prefers a deep loamy soil, even if it is on the heavy side[1, 200]. Most members of this genus are gross feeders and require a rich soil[11, 200]. Succeeds in exposed positions[200] and in alkaline soils[11]. Requires a moist soil according to some reports[1, 11] whilst another says that it succeeds in drier soils[200]. Plants are tolerant of atmospheric pollution[200].
Although the dormant plant is very cold-hardy, the young growth in spring, even on mature plants, is frost-tender and so it is best to grow the plants in a position sheltered from the early morning sun[K].
A very ornamental plant[1], the manna ash is cultivated for its edible manna in Sicily and Calabria[89, 142]. The flowers are sweetly scented[245].
Trees have a very dense canopy[11].
Dioecious. Male and female plants must be grown if seed is required.</t>
  </si>
  <si>
    <t>Manna - a sweetish exudate is obtained from the stems by incision[2, 4, 11, 114, 171, 183]. The quality is better from the upper stems. A mild sweet taste[114], its main use is as a mild and gentle laxative[171], though it is also used as a sweetener in sugar-free preparations and as an anti-caking agent[238]. The tree trunk must be at least 8cm in diameter before the manna can be harvested[4]. A vertical series of oblique incisions are made in the trunk in the summer once the tree is no longer producing many new leaves[4]. One cut is made every day from July to the end of September. A whitish glutinous liquid exudes from this cut, hardens and is then harvested[2]. Dry and warm weather is essential if a good harvest is to be realised[4]. The tree is harvested for 9 consecutive years, which exhausts the tree. This is then cut down, leaving one shoot to grow back. It takes 4 - 5 years for this shoot to become productive[2]. Average yields of 6 kilos per hectare of top quality manna, plus 80 kilos of assorted manna are achieved[2].</t>
  </si>
  <si>
    <t>The manna obtained from the trunk is a gentle laxative and a tonic[4, 46]. It is especially valuable for children and pregnant women[4, 238]. Its action is normally very mild, though it does sometimes cause flatulence and pain[4].</t>
  </si>
  <si>
    <t>Europe; France; Iraq; Spain; Turkey; United Statesa; Yugoslavia(Bosnia)</t>
  </si>
  <si>
    <t>Contact with the sap has caused skin or systemic allergic reactions in some people[238].</t>
  </si>
  <si>
    <t>Araujia sericifera</t>
  </si>
  <si>
    <t>Cruel Plant</t>
  </si>
  <si>
    <t>S. America - Brazil and Peru. Naturalized in S.W. Europe</t>
  </si>
  <si>
    <t>Sandy sea shores in S.W. Europe[50, 74].</t>
  </si>
  <si>
    <t>Prefers a good loamy soil but succeeds in any fertile soil[11, 182]. Requires a sunny position[182].
Plants are not very hardy outdoors in Britain, they succeed outdoors only in the mildest areas of the country[1, 11]. The young growth in spring, even on mature plants, is frost-tender and so it is best to grow the plants in a position sheltered from the early morning sun[K]. Plants produce fruit when growing on a wall at Glendurgan gardens in Cornwall[59].
A very vigorous twining plant when growing in a suitable position[182, 219].
The flowers have a very strong scent that can be offensive if approached too closely[219]. This scent attracts night-flying moths who are seeking nectar, but the flowers are designed in such a way as to trap the moths by their tongues until morning when those who have survived the ordeal can escape[200, 219].</t>
  </si>
  <si>
    <t>A strong fibre obtained from stems is used in making textiles[46, 61].</t>
  </si>
  <si>
    <t>Fruit - after preparation[177]. No further details are given but the fruit is a long grooved pod 12.5 x 7.5cm, tapering to a fascicle of hairs 2.5cm long[200].</t>
  </si>
  <si>
    <t>South Africa</t>
  </si>
  <si>
    <t>Geum aleppicum</t>
  </si>
  <si>
    <t>Yellow Avens</t>
  </si>
  <si>
    <t>G. strictum. Ait.</t>
  </si>
  <si>
    <t>Europe, Asia, N. America.</t>
  </si>
  <si>
    <t>Thickets and grassy places in lowland and low mountains of N. Japan[58].</t>
  </si>
  <si>
    <t>Easily grown in any moderately good garden soil that is well-drained[1]. Prefers a soil rich in organic matter[200].
Hybridizes freely with other members of this genus[200].</t>
  </si>
  <si>
    <t>Young leaves - cooked[46, 177]. Used in spring.</t>
  </si>
  <si>
    <t>The plant is anodyne[218]. It is used in the treatment of sores, wounds and skin diseases[218].
The root is astringent, diaphoretic and febrifuge[257]. A decoction has been used in the treatment of diarrhoea, fevers, children's coughs, sore teeth and sore throats[257].</t>
  </si>
  <si>
    <t>Lamium galeobdolon</t>
  </si>
  <si>
    <t>Yellow Archangel</t>
  </si>
  <si>
    <t>Galeobdolon luteum.  Lamiastrum galeobdolon.</t>
  </si>
  <si>
    <t>Europe, including Britain, from Sweden south and east to Spain and Iran.</t>
  </si>
  <si>
    <t>Woods and shady hedgerows[5, 31], usually on heavier soils. Sometimes becoming locally dominant, especially after coppicing[17].</t>
  </si>
  <si>
    <t>Seed - usually self sows freely and should not require human intervention. When they are large enough to handle, prick the seedlings out into individual pots and plant them out in the summer.
The seed can also be sown in situ as soon as it is ripe.
Division in spring. Succeeds at almost any time in the growing season. Very easy, larger clumps can be replanted direct into their permanent positions, though it is best to pot up smaller clumps and grow them on in a cold frame until they are rooting well. Plant them out in the spring.</t>
  </si>
  <si>
    <t>A very easily grown plant, it tolerates most soils and conditions[200]. It grows well in heavy clay soils[17], though it prefers a light calcareous soil[1]. Dislikes dry soils[31]. This species succeeds even in dense shade, growing well under trees[31, 200]. Once established, it can also succeed in drought conditions under the shade of trees, providing there is plenty of humus in the soil[190].
There are at least four sub-species, L. galeobdolon  montanum is the form generally found wild in Britain and it is a triploid. L. galeobdolon luteum and L. galeobdolon flavidum are both diploids[187]. L. galeobdolon argentatum is the more rampant form, its clone 'Variegatum' is a commonly used ground cover plant for shady places[187].
Plants seem to be immune to the predations of rabbits[233].
A very invasive plant, sending out long prostrate shoots that root at intervals along the stems[31, 200].</t>
  </si>
  <si>
    <t>A good ground cover plant, spreading rapidly by means of its rooting stems and succeeding even in dense shade. It is very vigorous, however, and can smother small plants[31, 197, 200]. It does very well in woodlands[K].</t>
  </si>
  <si>
    <t>Young leaves and shoots - cooked[183].
Young flowering tips - cooked.</t>
  </si>
  <si>
    <t>The herb is antispasmodic, astringent, diuretic, expectorant, styptic and vasoconstrictor[4].</t>
  </si>
  <si>
    <t>Europe; Germany; Netherlands; Spain</t>
  </si>
  <si>
    <t>Pinus monophylla</t>
  </si>
  <si>
    <t>Single Leaf Pi�on</t>
  </si>
  <si>
    <t>P. cembroides monophylla.</t>
  </si>
  <si>
    <t>Western N. America - Utah to Nevada, Arizona and California.</t>
  </si>
  <si>
    <t>Arid slopes at low elevations[120], growing in pinyon-juniper woodlands[229]. Often forms extensive open forests at elevations of 1500 - 2100 metres[82].</t>
  </si>
  <si>
    <t>Thrives in a light well-drained sandy or gravelly loam[1, 11]. Succeeds in a hot dry position[200]. Dislikes poorly drained moorland soils[1]. Established plants tolerate drought[200].
A slow growing tree in the wild, taking 25 years from sowing until it produces a crop[117]. It then usually produces cones annually, with heavy crops very 2 - 3 years[229]. The tree is long-lived, taking 250 - 350 years to reach maturity[181]. It grows well in southern England[120] and in most of the drier parts of Britain[11].
The cones take 2 summers to mature[229], they open and shed their seed whilst still attached to the tree[226].
Closely related to P. cembroides and considered to be no more than a sub-species of it by some botanists[11]. The main difference is that this species has its leaves singly whilst P. cembroides has them in groups of two or three[200].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</si>
  <si>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gum (this almost certainly means the resin[K]) is used in waterproofing canoes, baskets, water containers etc, for repairing pottery vessels and in making turquoise mosaic[216]. It is also used as an adhesive for mending pottery[257].
The bark has been used as a roofing material in houses[257].
Wood - light, soft, weak and brittle[82]. Used primarily for fuel and fence posts[229]. It is also made into charcoal and used for smelting[82]. The wood has a high combustibility and burns well[257]. It gives off a pleasant aroma as it burns[257].</t>
  </si>
  <si>
    <t>Single leaf pi�on was employed medicinally by several native North American Indian tribes who valued it especially for its antiseptic and vulnerary properties and also for its beneficial effect on the respiratory system[257]. It is little, if at all, used in modern herbalism.
The turpentine obtained from the resin of all pine trees is antiseptic, diuretic, rubefacient and vermifuge[4]. It is a valuable remedy in the treatment of kidney and bladder complaints, and is used both internally and externally to treat rheumatic affections[4, 257]. It is also used in treating diseases of the mucous membranes, respiratory complaints, VD, TB, coughs, colds and influenza[4, 257]. A decoction is used to rid the body of tapeworms and other internal parasites[257]. Externally it is used in the form of liniment plasters and inhalers[4]. A poultice of the melted gum has been applied to cuts and sores[257].
The heated pitch has been applied to the face as a depilatory[257]. The pitch has also been used as a face cream to prevent sunburn[257]. The heated pitch has been used as a poultice to treat sciatic pains and muscular soreness[257].
The cooked pitch has been used by women to stop menstruation and thereby become infertile[257]. It has also been given to adolescent girls to help them keep youthful and live a long life[257].
The gum is used as a plaster on sores and cuts[216].</t>
  </si>
  <si>
    <t>Monarda didyma</t>
  </si>
  <si>
    <t>Bergamot</t>
  </si>
  <si>
    <t>Eastern N. America - New York to Michigan, south to Georgia and Tennessee.</t>
  </si>
  <si>
    <t>Moist soils[235] in rich woods, thickets and bottom lands[43].</t>
  </si>
  <si>
    <t>Easily grown in ordinary garden soil so long as it is not too dry[1, 200]. Grows well in heavy clay soils. Requires a moist soil and a sunny position[4, 200]. Prefers some shade[4] but succeeds in a sunny position so long as the soil does not dry out.
Plants are hardy to at least -25�c[187].
The flowers are rich in nectar and are very attractive to bees[4, 55, 244]. A good companion plant, it grows well with tomatoes[14, 20].
Bergamot is a very ornamental and aromatic plant, it is often grown in the herb garden, there are some named varieties[183, 233]. The leaves, stems and roots carry a delicious aromatic orange-like perfume when crushed[245].
Plants are subject to mildew in dry summers[200].</t>
  </si>
  <si>
    <t>Yields an essential oil, used in perfumery, as a hair tonic etc[46, 61].
The dried leaves and flowers are used to scent and add colour to pot-pourri[238].</t>
  </si>
  <si>
    <t>Leaves and young shoot tips - raw or cooked. They are used as a flavouring in salads, fruit salads, drinks etc[46, 61, 105, 183].
Flowers - raw. They are added as an attractive garnish to salads[183, 238, 244].
An excellent aromatic tea is made from the fresh or dried leaves and flower heads[21, 46, 105, 183]. The leaves give an Earl Grey flavour to China tea[238].</t>
  </si>
  <si>
    <t>Bergamot is often used as a domestic medicine, being particularly useful in the treatment of digestive disorders.
The leaves and flowering stems are anthelmintic, carminative, diuretic, expectorant, febrifuge, rubefacient and stimulant[4, 222]. An infusion is used in the treatment of flatulent colic and sickness, it is also used as a diuretic to treat urinary disorders[4, 238]. The leaves can be harvested before the plant flowers, or they can be harvested with the flowering stems. They can be used fresh or dried[238].
An essential oil from the herb is mainly used externally as a rubefacient in the treatment of rheumatism etc[4].</t>
  </si>
  <si>
    <t>Juniperus recurva</t>
  </si>
  <si>
    <t>Himalayan Juniper</t>
  </si>
  <si>
    <t>J. religiosa.  J. repanda.</t>
  </si>
  <si>
    <t>E. Asia - Himalayas to N. Burma.</t>
  </si>
  <si>
    <t>Wetter areas of the Himalayas, to 4600 metres[51]. Forests and thickets at elevations from 1800 - 3900 metres in SE Xizang and NW Yunnan[266].</t>
  </si>
  <si>
    <t>Succeeds in most soils if they are well drained, preferring a neutral or slightly alkaline soil[1, 11] and succeeding on chalk[200]. Prefers a humid sheltered site, doing well in areas with high rainfall[200]. Does not succeed in dry areas[200]. Unlike most members of the genus, this species grows better in the wetter western part of Britain[11].
A very ornamental plant[1] but slow growing in Britain, even young trees fail to average 25cm a year[185].
Plants are resistant to honey fungus[88].
Dioecious. Male and female plants must be grown if seed is required.</t>
  </si>
  <si>
    <t>The wood and leaves are used as an incense[272]. The resinous twigs are burnt as an incense[2, 146].
The leaves contain about 1.7% essential oil[272].</t>
  </si>
  <si>
    <t>Fruit - raw or cooked. The cones are up to 11mm long and 8mm wide[200].</t>
  </si>
  <si>
    <t>Smoke from the green wood is emetic and produces long-continued vomiting[240].</t>
  </si>
  <si>
    <t>Balsamorhiza sagittata</t>
  </si>
  <si>
    <t>Oregon Sunflower</t>
  </si>
  <si>
    <t>Bupthalmium sagitattum.</t>
  </si>
  <si>
    <t>Western N. America - South Dakota to British Columbia, south to California and Colorado.</t>
  </si>
  <si>
    <t>Open hillsides and flat land up to moderate elevations, especially on deep soils[60].</t>
  </si>
  <si>
    <t>Requires a deep fertile well-drained loam in full sun[134, 200]. Plants strongly resent winter wet[134, 200].
Hardy to at least -25�c[200].
Plants are intolerant of root disturbance and should be planted into their permanent positions whilst still small[134]. They withstand heavy grazing in the wild[212].</t>
  </si>
  <si>
    <t>The large hairy leaves are used as an insulation in shoes to keep the feet warm[99].
An infusion of the root has been rubbed into the scalp to promote hair growth[257].</t>
  </si>
  <si>
    <t>Oregon sunflower was quite widely employed as a medicinal herb by various native North American Indian tribes who used it to treat a variety of complaints, but especially stomach problems[257]. It is little used in modern herbalism.
The root is antirheumatic, diuretic, cathartic, diaphoretic, febrifuge and vulnerary[94, 257]. An infusion of the leaves, roots and stems has been used as a treatment for stomach pains, colds, whooping cough, TB, fevers and headaches[257]. A decoction of the root has been taken at the beginning of labour to insure easy delivery[257]. The juice from the chewed root is allowed to trickle down the throat to treat sore mouths and throats whilst the root has also been chewed to treat toothaches[257]. The smoke from the root has been inhaled as a remedy for body aches such as rheumatism[257]. The root is chewed or pounded and used as a paste on wounds, blisters, bites, swellings and sores[207, 257].
A poultice made from the coarse, large leaves has been used to treat severe burns[257]. An infusion of the leaves has been used as a wash for poison ivy rash and running sores[257].
The seeds have been eaten as a treatment for dysentery[257].</t>
  </si>
  <si>
    <t>United States(Flathead)</t>
  </si>
  <si>
    <t>Viola pedata</t>
  </si>
  <si>
    <t>Bird's Foot Violet</t>
  </si>
  <si>
    <t>Eastern N. America - New York to Wisconsin and south to Florida and eastern Texas.</t>
  </si>
  <si>
    <t>Dry rocky banks, in open deciduous woods on well-drained soils and on the edges of ditches in acid sandy soils[187].</t>
  </si>
  <si>
    <t>A beautiful species but very difficult in cultivation[187]. It requires a very well-drained soil plus warmth and moisture in the summer. Some people have recommended that it should be grown on a clay soil, unpoisoned by humus[187]. It has been seen growing on the shaley bank of a newly-made road in full sun[187]. Cool moist well-drained humus-rich soil in partial or dappled shade and protection from scorching winds. Tolerates sandstone and limestone soils but becomes chlorotic if the pH is too high. Prefers a pH between 6 and 6.5.
All members of this genus have more or less edible leaves and flower buds, though those species with yellow flowers can cause diarrhoea if eaten in large quantities[62, 85, 159].</t>
  </si>
  <si>
    <t>An infusion of the root has been used to soak corn seeds before planting in order to keep off insects[257].</t>
  </si>
  <si>
    <t>Young leaves and flower buds - raw or cooked[105, 183]. When added to soup they thicken it in much the same way as okra[85, 159, 183]. Some caution is advised if the plant has yellow flowers since these can cause diarrhoea if eaten in large quantities[62].
A tea can be made from the leaves[85, 183].
The flowers are candied.</t>
  </si>
  <si>
    <t>A poultice of the leaves has been used to allay the pain of a headache[257].
An infusion of the plant has been used in the treatment of dysentery, coughs and colds[257].
A poultice of the crushed root has been applied to boils[257].</t>
  </si>
  <si>
    <t>Cercis chinensis</t>
  </si>
  <si>
    <t>Chinese Redbud</t>
  </si>
  <si>
    <t>C. japonica.</t>
  </si>
  <si>
    <t>E. Asia - China</t>
  </si>
  <si>
    <t>Woodland and clearings, 600 - 1200 metres in W. Hupeh[109].</t>
  </si>
  <si>
    <t>Succeeds in most soils and pH types, but dislikes growing in wet soils, especially when these are of clay[200]. Prefers a deep damp sandy loam and a very sunny position[11, 182]. Dislikes drought[200]. Repays generous treatment[11].
Although the dormant plant is cold-hardy, the young growth in spring, even on mature plants, is frost-tender and so it is best to grow the plants in a position sheltered from the early morning sun[K].
This species does not flower very freely in Britain. Plants do not thrive at Kew, they prefer a hotter climate[11].
The flowers are produced on the branches of the previous or earlier years, and also on the trunk of the plant[82].
Plants are susceptible to coral spot fungus, especially in areas with cooler summers where the wood is not fully ripened[11]. Plants in this genus are notably resistant to honey fungus[200].
Resents root disturbance, plants should be planted into their permanent positions as soon as possible, preferably in May, and should be kept well watered until established[11].
This species has a symbiotic relationship with certain soil bacteria, these bacteria form nodules on the roots and fix atmospheric nitrogen. Some of this nitrogen is utilized by the growing plant but some can also be used by other plants growing nearby[200].</t>
  </si>
  <si>
    <t>Although no records of edibility have been seen for the seed, on a zero moisture basis it contains 16.6% protein, 9.2% fat and 2.8% ash[218].</t>
  </si>
  <si>
    <t>Treats bladder diseases, post-partum discharges, bleeding piles and internal parasites[178].
The wood and the bark have been used to treat abscesses, bladder ailments and head troubles[218].</t>
  </si>
  <si>
    <t>Smilacaceae</t>
  </si>
  <si>
    <t>Smilax discotis</t>
  </si>
  <si>
    <t>S. china. non DC.</t>
  </si>
  <si>
    <t>Forests, thickets and shaded places on slopes at elevations of 600 - 2100 metres in Anhui, Fujian, Gansu, Guizhou, Henan, Hubei, Hunan, Jiangxi, Shaanxi, Sichuan and Yunnan[266].</t>
  </si>
  <si>
    <t>Succeeds in most soils in sun or semi-shade[200].
Not very hardy in Britain, it tolerates temperatures down to about -10�c and succeeds outdoors in milder parts of the country[200].
Dioecious. Male and female plants must be grown if seed is required.</t>
  </si>
  <si>
    <t>Fruit[177]. The black fruit is up to 8mm in diameter[266]. No more details are given.</t>
  </si>
  <si>
    <t>Britain; China; Egypt; Europe; France; Germany; India; Iran; Italy; Malaya; Netherlands; Spain</t>
  </si>
  <si>
    <t>Tamus communis</t>
  </si>
  <si>
    <t>Black Bryony</t>
  </si>
  <si>
    <t>Europe, south and east from Britain and Belgium to N. Africa, Hungary, E. Mediterranean, W. Asia.</t>
  </si>
  <si>
    <t>Hedgerows, scrub, woodland edges and copses, avoiding acid soils[1, 9].</t>
  </si>
  <si>
    <t>Requires a moist well-drained fertile soil[17].
A climbing plant, the weak stems support themselves by twining around other plants and are capable of growing quite high up into shrubs and trees[4].
Dioecious. Male and female plants must be grown if seed is required.</t>
  </si>
  <si>
    <t>Young shoots - cooked[2, 4, 61, 65]. A decidedly bitter flavour[7]. An asparagus substitute, it is best if the water is changed once whilst cooking[115]. See notes at top of the page regarding possible toxicity.</t>
  </si>
  <si>
    <t>The root is antiecchymotic, diuretic, emetic, haemolytic and rubefacient[4, 7, 9]. Use with caution, the plant is rich in saponins, has a very powerful cathartic affect and ranks as a dangerous irritant poison[4, 7]. It is not normally used internally, but the macerated root is applied externally as a poultice to bruises, rheumatic joints etc[4, 7]. This should not be done without expert advice since it can cause painful blisters[9]. The root is used fresh[9] or can be harvested in the autumn and dried for later use[7].</t>
  </si>
  <si>
    <t>Britain; Egypt; Europe; Iraq; Spain; Turkey</t>
  </si>
  <si>
    <t>The whole plant is poisonous due to its saponin content[7].  Although toxic, saponins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
The toxic effect of this plant is not caused by saponins, but by calcium oxalate crystals which are found mainly in the fruit[65].</t>
  </si>
  <si>
    <t>Smilax cordifolia</t>
  </si>
  <si>
    <t>We have very little information on this species and do not know if it will be hardy in Britain, though judging by its native range it could succeed outdoors at least in the milder parts of the country. The following notes are based on the general needs of the genus.
Succeeds in most soils in sun or semi-shade[200].
Dioecious. Male and female plants must be grown if seed is required.</t>
  </si>
  <si>
    <t>Used for food[177]. No more details are given.</t>
  </si>
  <si>
    <t>Osmanthus fragrans</t>
  </si>
  <si>
    <t>Fragrant Olive</t>
  </si>
  <si>
    <t>Olea fragrans.</t>
  </si>
  <si>
    <t>Mountains of S. Japan[58]. 1200 - 2100 metres in the Himalayas[146]. Forests, in association with Ilex dipyrena and Castanopsis spp, at elevations of 1300 - 3000 metres in Nepal[272].</t>
  </si>
  <si>
    <t>Easily grown in any well-drained soil in sun or part shade[11, 200], but flowering more freely in a sunny position[11]. Thrives in chalky conditions[11]. Dislikes unduly exposed positions[11], and requires shelter from freezing winds[200].
Not very hardy outdoors in Britain[11], it succeeds on a wall in Cornwall[1] or in a woodland garden in the milder areas of the country[166].
The flowers are very fragrant[219]. They are sometimes available in oriental stores, preserved in sweetened brine or as a sugary paste called 'cassia blossom jam'[183].</t>
  </si>
  <si>
    <t>An essential oil is obtained from the flowers[178]. Used as a flavouring.
The flowers are used as an insect repellent for clothes[146].</t>
  </si>
  <si>
    <t>The unripe fruits are preserved in brine like olives[183].
The very fragrant flowers are used by the Chinese to impart a pleasant aroma to tea, wine and sweet dishes such as lotus seed soup, pastries and steamed pears[2, 46, 61, 183]. They are also added to herbal medicines in order to disguise obnoxious flavours[178]. The flowers have a scent of apricots[146].</t>
  </si>
  <si>
    <t>The flowers are antitussive[218]. They are used in cosmetics for the hair and skin, but are mostly used to flavour other medicines[218].
A decoction of the stem bark is used in the treatment of boils, carbuncles etc[218]. A past made from the stem or bark is used in the treatment of boils, carbuncles, whoping cough and retinitis[272].
A decoction of the lateral roots is used in the treatment of dysmenorrhoea, rheumatism, bruises etc[218].</t>
  </si>
  <si>
    <t>Liatris punctata</t>
  </si>
  <si>
    <t>Snakeroot</t>
  </si>
  <si>
    <t>Laciniaria punctata. (Hook.)Kuntze.</t>
  </si>
  <si>
    <t>Eastern N. America - Alberta to New Mexico and Texas, east to Minnesota and Nebraska..</t>
  </si>
  <si>
    <t>Dry prairies and plains[43].</t>
  </si>
  <si>
    <t>Grows well in a moderately good light soil[200].Tolerates poor soils[200]. Plants are prone to rot overwinter in wet soils[200].
A good bee plant.
Rodents are very fond of the tubers so the plants may require some protection[200].</t>
  </si>
  <si>
    <t>Root - raw or cooked[46, 61, 105, 161, 212, 257]. A sweet flavour when harvested in the spring and baked[257]. Eating the root is said to improve the appetite[257].</t>
  </si>
  <si>
    <t>An infusion of the roots has been used in the treatment of stomach aches, bloody urine and women's bladder complaints[257]. The root has been chewed and the juice swallowed in the treatment of swollen testes[257]. A decoction of the roots is used as a wash for itching skin complaints[238, 257]. A poultice of the boiled roots is applied to swellings[257].</t>
  </si>
  <si>
    <t>Zygophyllaceae</t>
  </si>
  <si>
    <t>Zygophyllum fabago</t>
  </si>
  <si>
    <t>Syrian Bean Caper</t>
  </si>
  <si>
    <t>S.E. Europe. N. Africa to W. Asia - Syria to Afghanistan.</t>
  </si>
  <si>
    <t>Requires a sunny position in a dry very well-drained soil[1].
This species is not hardy in the colder areas of the country, it tolerates temperatures down to between -5 and -10�c[200].
Dioecious. Male and female plants must be grown if seed is required.</t>
  </si>
  <si>
    <t>The flower buds are pickled and used as a caper substitute[2, 103, 105, 183].</t>
  </si>
  <si>
    <t>Iraq; Spain</t>
  </si>
  <si>
    <t>Torilis japonica</t>
  </si>
  <si>
    <t>Upright Hedge Parsley</t>
  </si>
  <si>
    <t>T. anthriscus.  Caucalis anthriscus.</t>
  </si>
  <si>
    <t>Europe, including Britain, from Norway south and east to N. Africa, north and east Asia.</t>
  </si>
  <si>
    <t>Hedges and grassy places in dry soils[17].</t>
  </si>
  <si>
    <t>Leaves - cooked[105, 177].
Root - peeled and eaten raw[105, 177].
Although we have no record of the seed being edible, there is a report that it contains 16 - 21% protein and 10 - 23% fat[218].</t>
  </si>
  <si>
    <t>The seed is anthelmintic, antifungal, antiviral, expectorant and tonic[218, 279]. It is used in Korea in the treatment of amnesia, pruritis, acidosis and scabies[279].
The juice of the root is used in the treatment of indigestion[272].</t>
  </si>
  <si>
    <t>Echinochloa frumentacea</t>
  </si>
  <si>
    <t>Japanese Millet</t>
  </si>
  <si>
    <t>Panicum frumentacea.</t>
  </si>
  <si>
    <t>Native habitat unknown, possibly derived in cultivation from E. crus-galli.</t>
  </si>
  <si>
    <t>Prefers a rich moist soil[85] but succeeds in ordinary garden soil[1].
Japanese millet is sometimes cultivated in India and E. Asia for its edible seed, especially in areas where rice will not grow. There are some named varieties[1, 61, 74, 171]. Plants can produce a crop of seeds within 6 weeks of sowing in warmer areas of the world[179, 183] but obtaining a reasonable crop is more problematic in the cooler summers of Britain. The plants need to be started off early in a greenhouse in order to give sufficient growing time. They are also more likely to succeed in the eastern side of the country where the summers are usually warmer and drier.</t>
  </si>
  <si>
    <t>The plant is useful in the treatment of biliousness and constipation[240].</t>
  </si>
  <si>
    <t>Dryopteridaceae</t>
  </si>
  <si>
    <t>Cystopteris bulbifera</t>
  </si>
  <si>
    <t>Berry Bladder Fern</t>
  </si>
  <si>
    <t>Eastern N. America - Newfoundland to Manitoba, Wisconsin and Iowa, south to Georgia and Arkansas.</t>
  </si>
  <si>
    <t>Shaded ravines, rocky (mainly calcareous) slopes and steep banks[43].</t>
  </si>
  <si>
    <t>Prefers a shady position in a moist but well-drained soil, succeeding in most soil types[200]. Plants can tolerate up to 4 hours direct sun per day[200]. Prefers a pH between 6.5 and 7, but tolerates a range from 5.5 to 7.5[200]. Plants can be grown on old mortared walls if they are in a shady position[219].
Members of this genus are rarely if ever troubled by browsing deer[233].
Plants die back early in dry seasons[200].
This plant produces bulbils on the leaves, these fall off when mature and grow into new plants[200, 235]. In this way the plant can become invasive[200].</t>
  </si>
  <si>
    <t>A good ground cover plant[200]. Forming a slowly spreading clump, it should be planted 30cm apart each way[208].</t>
  </si>
  <si>
    <t>Root. An emergency food, it is only used when all else fails[172].</t>
  </si>
  <si>
    <t>Agastache rugosa</t>
  </si>
  <si>
    <t>Korean Mint</t>
  </si>
  <si>
    <t>E. Asia - China, Japan, Korea, Siberia</t>
  </si>
  <si>
    <t>Grassy places in mountains, especially by streams, and in valleys all over Japan[58]. Sunny, more or less stony meadows from the lowlands to elevations of 1500 metres[275].</t>
  </si>
  <si>
    <t>Prefers a sunny sheltered position and a well-drained soil[200].
This species is not hardy in the colder areas of the country, it tolerates temperatures down to between -5 and -10�c[200].
The flowers are very attractive to bees[244].</t>
  </si>
  <si>
    <t>Young leaves - raw or cooked[177]. A strong anise-like fragrance, they are normally used as a flavouring[183] or as an addition to the salad bowl[238]. We find them a bit coarse and too strong for use as a salad[K].
The leaves can be used as a tea substitute[183]. A pleasant flavour[238].
The seed is possibly edible[177]. No further details. The seed certainly should not be poisonous, but it is very small and its use would be very fiddly[K].</t>
  </si>
  <si>
    <t>Korean mint is commonly used in Chinese herbalism, where it is considered to be one of the 50 fundamental herbs[218]. Considered to be a "warming" herb, it is used in situations where there is "dampness" within the digestive system, resulting in poor digestion and reduced vitality[254].
The leaves and stems are antibacterial, antifungal, aromatic, carminative, diaphoretic, febrifuge and stomachic[147, 176, 218, 238, 279]. They are used internally to improve the appetite and strengthen the digestive system[238], they relieve symptoms such as abdominal bloating, indigestion, nausea and vomiting[254]. They are also used to treat morning sickness[254]. The leaves are also used in the treatment of chest congestion, diarrhoea and headaches[218]. An infusion of the leaves is used in the treatment of angina pains[222].
The plant is used as a folk remedy for cancer, extracts of the plant have shown anticancer activity[218].</t>
  </si>
  <si>
    <t>Secale strictum</t>
  </si>
  <si>
    <t>Mountain Rye</t>
  </si>
  <si>
    <t>S. cereale montanum.</t>
  </si>
  <si>
    <t>Europe - Mediterranean to northern Africa and western Asia.</t>
  </si>
  <si>
    <t>Dry stony or rocky mountain sides.</t>
  </si>
  <si>
    <t>Succeeds in most soils but prefers a well-drained light soil in a sunny position[1].
One report says that it requires protection from severe frosts[1], though our experience is that it is hardy in most parts of the country[K].
Mountain rye is occasionally cultivated for its edible seed[61], it is possibly a parent of the cultivated Rye, S. cereale[57].
This species has an excellent potential as a perennial cereal crop in temperate zones. Although the seed is somewhat smaller than the cultivated annual rye, it is produced abundantly, especially from the second year onwards. The plant tillers well, especially in its second and subsequent years, and the ears in selected varieties can be 25cm long[K].
Not all forms of this species are perennial, the subspecies S. strictum kuprijanovii. Gross. is reliably so[46].</t>
  </si>
  <si>
    <t>Seed - used as a whole grain or ground into a flour and used for making bread etc[46, 177, 183]. Somewhat smaller than the seed of S. cereale but produced abundantly. It is relatively difficult to extract the seed from the glumes by hand[K].</t>
  </si>
  <si>
    <t>Hordeum hexastichon</t>
  </si>
  <si>
    <t>Six-Row Barley</t>
  </si>
  <si>
    <t>H. vulgare hexastichon.</t>
  </si>
  <si>
    <t>Of uncertain origin.</t>
  </si>
  <si>
    <t>Succeeds in most soils and in climates ranging from sub-arctic to sub-tropical[171]. Easily grown in light soils[162].
This species is considered by most botanists to be no more than a part of H. vulgare[50, 61].</t>
  </si>
  <si>
    <t>The stems, after the seed has been harvested, have many uses. They are a source of fibres for making paper, a biomass for fuel etc, they can be shredded and used as a mulch[141, 171].</t>
  </si>
  <si>
    <t>Britain(Wales); China; Egypt; India; Iraq; Italy; Kurdistan; Nepal; Spain; Turkey</t>
  </si>
  <si>
    <t>Dioscorea japonica</t>
  </si>
  <si>
    <t>Glutinous Yam</t>
  </si>
  <si>
    <t>E. Asia - China, C. and S. Japan.</t>
  </si>
  <si>
    <t>Wooded foothills[58]. Mixed forests and margins, scrub forests, herb communities, mountain slopes, valleys, along rivers and streams, roadsides; 100 - 1200 metres[266].</t>
  </si>
  <si>
    <t>We have very little information on this species and do not know if it will be hardy in Britain, though judging by its native range it could succeed outdoors at least in the mildest areas of this country.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</si>
  <si>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Tuber - cooked[174, 177, 179]. A very pleasant mild flavour with a floury texture, the roots can be eaten as a potato substitute[2]. The starch can be used as a binding agent for other foods[183]. Roots contain about 1.9% protein, 20% carbohydrate, 0.1% fat and 1% ash[179].
Leaf tips - cooked[183].
Tubercles - cooked[183].</t>
  </si>
  <si>
    <t>The tubers are prescribed in the treatment of diarrhoea, enteritis, enuresis and spermatorrhoea[218]. They are also dried and cut into shavings then used as a tonic[218].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</si>
  <si>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Sedum album</t>
  </si>
  <si>
    <t>Small Houseleek</t>
  </si>
  <si>
    <t>S. athoum.  S. balticum.  S. turgidum.</t>
  </si>
  <si>
    <t>Europe. Long naturalized in Britain.</t>
  </si>
  <si>
    <t>Rocks, walls, cobbled paths etc, in dry sunny situations on acid or calcareous soils[4, 17].</t>
  </si>
  <si>
    <t>A very easily grown plant, it succeeds in most soils[188] but prefers a fertile well-drained soil[200]. Established plants are drought tolerant[190, 200], they grow well in dry soils and succeed on a wall[190]. Requires a sunny position[188].
Plants spread rapidly and aggressively at the roots[190]. If clearing the plant from an area it is quite important to try and remove every part of the plant since even a leaf or a small part of the stem, if left on the ground, can form roots and develop into a new plant[200].
This species has white flowers. All members of this genus are said to have edible leaves, though those species that have yellow flowers can cause stomach upsets if they are eaten in quantity[62, 85].
Plants in this genus seem to be immune to the predations of rabbits[233].</t>
  </si>
  <si>
    <t>The plant spreads aggressively and can be used for ground cover in a sunny position amongst plants tall enough not to be overrun by it. It is best planted about 45cm apart each way[208]. Strong growing bulbs such as some lilies will grow happily through this ground cover[K].</t>
  </si>
  <si>
    <t>Leaves - raw or cooked[2, 46, 52, 100]. Usually eaten as a pickle[4], though it can also be added to salads or cooked with other leafy vegetables[244].</t>
  </si>
  <si>
    <t>The leaves and stems are applied externally as a poultice to inflammations and are especially recommended for treating painful haemorrhoids[4, 244].</t>
  </si>
  <si>
    <t>Britain; France; Spain</t>
  </si>
  <si>
    <t>Calendula officinalis</t>
  </si>
  <si>
    <t>Pot Marigold</t>
  </si>
  <si>
    <t>S. Europe. A garden escape in Britain[17].</t>
  </si>
  <si>
    <t>The original habitat is obscure but it is found as a garden escape on waste, cultivated and arable land and along roadsides[200].</t>
  </si>
  <si>
    <t>An easily grown plant, it succeeds in any well-drained soil[200, 268], though it prefers a good loam and requires a sunny or at least partially sunny position[4, 15, 200, 268]. Plants flower best when they are grown in a poor soil[108]. Tolerates a pH in the range 4.5 to 8.3.
The pot marigold is a very ornamental plant that is commonly grown in the flower garden, and occasionally as a culinary herb, there are some named varieties[183]. When well-sited it usually self-sows freely and will maintain itself if allowed[1, 4]. The flowers are sensitive to variations in temperature and dampness, closing when it is dark and when rain is expected[7, 244]. All parts of the plant are pungently scented[245].
The growing plant attracts hoverflies to the garden, the young of which are fairly efficient eaters of aphids[24, 201]. The flowers are attractive to bees[108]. Marigolds are good companion plants, they grow well with tomatoes[14].
Cucumber mosaic disease and powdery mildew can cause problems with this plant[188].</t>
  </si>
  <si>
    <t>The growing plant acts as an insect deterrent[14], it reduces the soil eelworm population[24].
The flowers are used cosmetically. They can be used in skin lotions and when added to hair shampoos will lighten the hair colour[244].
The flowers are an alternative ingredient of 'Quick Return' compost activator[32]. This is a dried and powdered mixture of several herbs that can be added to a compost heap in order to speed up bacterial activity and thus shorten the time needed to make the compost[K].
A yellow dye is obtained from the boiled flowers[2, 4, 46].
An essential oil is obtained from the plant[7]. It is used rather sparingly, in view of the difficulty in obtaining it, in perfumes that have a rather sharp tang[7].
The flowers close when wet weather is likely to occur and they can therefore be used as a rough means of weather forecasting[7].</t>
  </si>
  <si>
    <t>Leaves - raw[14, 21]. When eaten they first of all impart a viscid sweetness, followed by a strong penetrating taste of a saline nature[4]. They are very rich in vitamins and minerals and are similar to Taraxacum officinale (Dandelion) in nutritional value[179].
Fresh petals are chopped and added to salads[183]. The dried petals have a more concentrated flavour and are used as a seasoning in soups, cakes etc[183]. High in vitamins A and C[218].
An edible yellow dye is obtained from the petals[46]. A saffron substitute[21], it is used to colour and flavour rice, soups etc[2, 14, 27, 33]. It is also used as a hair rinse, adding golden tints to brown or auburn hair[201].
A tea is made from the petals and flowers, that made from the petals is less bitter[183].
There is no record of the seed being edible, but it contains up to 37% protein and 46% oil[218].</t>
  </si>
  <si>
    <t>Pot marigold is one of the best known and versatile herbs in Western herbal medicine and is also a popular domestic remedy[4, 254]. It is, above all, a remedy for skin problems and is applied externally to bites and stings, sprains, wounds, sore eyes, varicose veins etc[4, 254]. It is also a cleansing and detoxifying herb and is taken internally in treating fevers and chronic infections[4, 254]. Only the common deep-orange flowered variety is considered to be of medicinal value[4].
The whole plant, but especially the flowers and the leaves, is antiphlogistic, antiseptic, antispasmodic, aperient, astringent, cholagogue, diaphoretic, emmenagogue, skin, stimulant and vulnerary[4, 7, 9, 21, 46, 165, 201]. The leaves can be used fresh or dried, they are best harvested in the morning of a fine sunny day just after the dew has dried from them[4]. The flowers are also used fresh or dried, for drying they are harvested when fully open and need to be dried quickly in the shade[4].
A tea of the petals tones up the circulation and, taken regularly, can ease varicose veins[201].
An application of the crushed stems to corns and warts will soon render them easily removable[7].
The leaves, blossoms and buds are used to make a homeopathic remedy[232]. It is used internally in order to speed the healing of wounds[232].</t>
  </si>
  <si>
    <t>Argentina; Chile; China; Iraq; Kurdistan; Mexico; Pakistan; Philippines; Spain; Trinidad; Turkey; Uruguay; Yugoslavia</t>
  </si>
  <si>
    <t>Bupleurum chinense</t>
  </si>
  <si>
    <t>Bei Chai Hu</t>
  </si>
  <si>
    <t>Grassy areas on hills and mountain slopes in Korea[279].</t>
  </si>
  <si>
    <t>An easily cultivated plant[1], it succeeds in a sunny position in most fertile well-drained soils[138, 233, 238].
This species is closely related to B. falcatum, and is included in that species by some botanists.</t>
  </si>
  <si>
    <t>The old plant is used as a fuel[178, 179].</t>
  </si>
  <si>
    <t>Leaves and young shoots - cooked[2, 105, 177].The new growth in spring and autumn is used[178,  179]. It is a good source of rutin[179].
Root - cooked. A famine food, used when all else fails[177, 179].</t>
  </si>
  <si>
    <t>Bei chai hu root has been used in traditional Chinese medicine for at least 2,000 years[238]. It is a bitter herb that is used to harmonize the body, balancing the different organs and energies within the body[254]. It strengthens the digestive tract, acts as a tonic for the liver and circulatory system, lowers fevers and has anti-viral effects[238].
The root is alterative, analgesic, antibacterial, anti-inflammatory, antiperiodic, antipyretic, antiviral, carminative, diaphoretic, emmenagogue, haemolytic, hepatic, pectoral, sedative[116, 147, 174. 176, 178, 218, 238, 254]. It is taken internally in the treatment of malaria, blackwater fever, uterine and rectal prolapse, haemorrhoids, sluggish liver, menstrual disorders, abdominal bloating etc[238]. The roots are harvested in the autumn and can be used fresh or dried[238].
The root contains saikosides[254]. These saponin-like substances have been shown to protect the liver from toxicity whilst also strengthening its function, even in people with immune system disorders[254]. These saikosides also stimulate the body's production of corticosteroids and increase their anti-inflammatory affect[254].
The plant is often used in preparations with other herbs to treat the side effects of steroids[218].</t>
  </si>
  <si>
    <t>Callicarpa macrophylla</t>
  </si>
  <si>
    <t>Swampy localities and ravines[158]. Waste places and roadsides to 1800 metres[146]. Mixed forests at elevations of 100- 2000 metres in China[266].</t>
  </si>
  <si>
    <t>Requires a sunny position or light dappled shade[11, 200]. Prefers a highly fertile well-drained loamy soil[11, 200].
This species is only likely to be hardy in the very mildest parts of Britain, requiring a warm sunny corner[11, 182].
Requires cross-pollination for good fruit production[182].
Plants in this genus are notably resistant to honey fungus[200].</t>
  </si>
  <si>
    <t>Wood - soft[158]. It is used as a fuel[272].</t>
  </si>
  <si>
    <t>Fruit - raw. The white spongy fruit is sweet and succulent when fully ripe[272]</t>
  </si>
  <si>
    <t>The leaves are heated and applied as a poultice to ease the pain of rheumatic joints[240, 272]. A decoction of the leaves is used in the treatment of diarrhoea and dysentery[272]. A juice made from the leaves mixed with equal portions of Drymaria diandra and Oxalis corniculata is used in the treatment of gastric troubles[272].
The root is chewed to relieve rashes on the tongue[272]. A paste made from the roots is used to treat fevers[272]. The juice of the root is used to treat indigestion[272].
An oil obtained from the roots is aromatic and stomachic[240]. It is assumed that this is an essential oil[K].
The inner bark is pounded and used as a poultice on cuts and wounds[272].
The fruits are chewed to treat boils on the tongue[272]. The juice of ripe fruits is used in the treatment of indigestion and fevers[272].</t>
  </si>
  <si>
    <t>Urtica dioica</t>
  </si>
  <si>
    <t>Stinging Nettle</t>
  </si>
  <si>
    <t>Temperate regions throughout the world, including Britain.</t>
  </si>
  <si>
    <t>Waste ground, hedgerows, woods etc, preferring a rich soil and avoiding acid soils[4, 9].</t>
  </si>
  <si>
    <t>Prefers a soil rich in phosphates and nitrogen. Plants must be grown in a deep rich soil if good quality fibre is required[4, 115].
Nettles are one of the most undervalued of economic plants. They have a wide range of uses, for food, medicines, fibres etc and are also a very important plant for wildlife. There are at least 30 species of insects that feed on it and the caterpillars of several lepidoptera species are dependant upon it for food[30]. Especially when growing in rich soils, the plant can spread vigorously and is very difficult to eradicate. It is said that cutting the plant down three times a year for three years will kill it[4]. It is a good companion plant to grow in the orchard and amongst soft fruit[53, 54]. So long as it is not allowed to totally over-run the plants, it seems to improve the health of soft fruit that grows nearby and also to protect the fruit from birds, but it makes harvesting very difficult.
Dioecious. Male and female plants must be grown if seed is required.</t>
  </si>
  <si>
    <t>A strong flax-like fibre is obtained from the stems[200]. Used for making string and cloth[1, 4, 6, 13, 36], it also makes a good quality paper[115]. It is harvested as the plant begins to die down in early autumn and is retted before the fibres are extracted[4, 99]. The fibre is produced in less abundance than from flax (Linun usitatissimum) and is also more difficult to extract[4].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</si>
  <si>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 as a potherb and added to soups etc[1, 2, 9, 12, 13, 36, 183]. They can also be dried for winter use[12]. Nettles are a very valuable addition to the diet[244], they are a very nutritious food that is easily digested and is high in minerals (especially iron) and vitamins (especially A and C)[4, 201, 238]. Only use young leaves (see the notes above on toxicity) and wear stout gloves when harvesting them to prevent being stung. Cooking the leaves, or thoroughly drying them, neutralizes the sting, rendering the leaf safe to eat[4, 244]. The young shoots, harvested in the spring when 15 - 20cm long complete with the underground stem are very nice[85]. Old leaves can be laxative[5].
The plants are harvested commercially for extraction of the chlorophyll, which is used as a green colouring agent (E140) in foods and medicines[238].
A tea is made from the dried leaves, it is warming on a winters day[21, 183]. A bland flavour, it can be added as a tonic to China tea[238].
The juice of the leaves, or a decoction of the herb, can be used as a rennet substitute in curdling plant milks[183].
Nettle beer is brewed from the young shoots[200].</t>
  </si>
  <si>
    <t>Nettles have a long history of use in the home as a herbal remedy and nutritious addition to the diet[K]. A tea made from the leaves has traditionally been used as a cleansing tonic and blood purifier so the plant is often used in the treatment of hay fever, arthritis, anaemia etc[254].
The whole plant is antiasthmatic, antidandruff, astringent, depurative, diuretic, galactogogue, haemostatic, hypoglycaemic and a stimulating tonic[4, 9, 21, 36, 165, 238]. An infusion of the plant is very valuable in stemming internal bleeding[4], it is also used to treat anaemia, excessive menstruation, haemorrhoids, arthritis, rheumatism and skin complaints, especially eczema[238]. Externally, the plant is used to treat skin complaints, arthritic pain, gout, sciatica, neuralgia, haemorrhoids, hair problems etc[238].
The fresh leaves of nettles have been rubbed or beaten onto the skin in the treatment of rheumatism etc[257]. This practice, called urtification, causes intense irritation to the skin as it is stung by the nettles. It is believed that this treatment works in two ways. Firstly, it acts as a counter-irritant, bringing more blood to the area to help remove the toxins that cause rheumatism. Secondly, the formic acid from the nettles is believed to have a beneficial effect upon the rheumatic joints.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The root has been shown to have a beneficial effect upon enlarged prostate glands[254].
A homeopathic remedy is made from the leaves[4]. It is used in the treatment of rheumatic gout, nettle rash and chickenpox, externally is applied to bruises[4].</t>
  </si>
  <si>
    <t>Britain; Canada(Kwakiutl); Canada(Nootka); Czechoslovakia; Europe; India; Iraq; Kurdistan; Spain; Turkey; United States; United States(Flathead); United Statessr</t>
  </si>
  <si>
    <t>The leaves of the plants have stinging hairs, causing irritation to the skin[21, 200]. This action is neutralized by heat or by thorough drying, so the cooked leaves are perfectly safe and nutritious[200]. However, only young leaves should be used because older leaves develop gritty particles called cystoliths which act as an irritant to the kidneys[172].</t>
  </si>
  <si>
    <t>Mitchella repens</t>
  </si>
  <si>
    <t>Partridge Berry</t>
  </si>
  <si>
    <t>N. America - Newfoundland to Florida, west to Texas and Minnesota.</t>
  </si>
  <si>
    <t>Dry or moist knolls in woods[43], on sandy sub-strates[200].</t>
  </si>
  <si>
    <t>Requires a moist but well-drained lime-free soil and some shade[11]. Prefers a peaty soil[1, 200], succeeding in neutral to acid soils[200].
Plants are hardy to at least -20�c[200].
A trailing plant, the stems forming new roots at the nodes[192].
The dried leaves have a scent of newly mown hay[245]. The flowers have a pleasant sweet fragrance[245].
Succeeds in the shade of trees[1, 11], growing well in a woodland and in the rock garden[1, 200]. Plants can be difficult to establish[188], though they can become invasive once they are well established[238].</t>
  </si>
  <si>
    <t>Can be used as a ground cover plant in a shady position[3, 188]. Plants form a spreading carpet, rooting along the stems, and are best spaced about 30cm apart each way[208].</t>
  </si>
  <si>
    <t>Fruit - raw[2, 105, 161]. Pleasant and slightly aromatic[183]. Dry and tasteless, with lots of seeds according to another report[4]. The fruit hangs on well on the bush[1]. The fruit is about 8mm in diameter[200].
A tea is made from the leaves[207].</t>
  </si>
  <si>
    <t>Partridge berry was commonly used by several native North American Indian tribes as a parturient to hasten childbirth. It was also occasionally used to treat a variety of other complaints including insomnia, rheumatic pain and fluid retention[254]. It is still used in modern herbalism as an aid to childbirth and is also considered to have a tonic effect upon the uterus and the ovaries[254].
The herb is astringent, diuretic, hypnotic and tonic[4, 21, 102, 165, 192, 213]. Frequent doses of a tea made from the fresh or dried leaves were used by N. American Indian women in the weeks preceding childbirth in order to promote easy delivery[213, 222, 238]. This tea should not be used during the first six months of labour, however, since it can induce a miscarriage[238]. The tea is also used to treat delayed, painful or irregular menses[222, 238].
The tea was also used externally as a wash for hives, swellings, sore nipples, rheumatism etc[222]. The leaves are harvested in the summer and dried for later use[238].
A tea made from the berries has a very definite sedating effect on the nervous system[192].</t>
  </si>
  <si>
    <t>Britain; United States; United States(Appalachia)</t>
  </si>
  <si>
    <t>Cruciata laevipes</t>
  </si>
  <si>
    <t>Crosswort</t>
  </si>
  <si>
    <t>Galium cruciata.</t>
  </si>
  <si>
    <t>Europe, including Britain, from the Netherlands to Poland, south to S. Europe, W. Asia and Siberia.</t>
  </si>
  <si>
    <t>Open woodland, scrub, hedges, waysides and pastures, especially on calcareous soils[17].</t>
  </si>
  <si>
    <t>Prefers a loose moist leafy soil in some shade[200]. Tolerates dry soils but the leaves quickly become scorched when growing in full sun[200]. This species does not thrive in a hot climate[200].
The flowers have a sweet powerful perfume[245].</t>
  </si>
  <si>
    <t>A red dye is obtained from the root[168, 172].</t>
  </si>
  <si>
    <t>Leaves - raw or cooked[62].</t>
  </si>
  <si>
    <t>The herb is astringent, diuretic and vulnerary[4]. It is not much used nowadays, but was considered a very good wound herb for both external and internal use[4]. A decoction of the leaves has also been used to treat obstructions of the stomach and bowels, to stimulate the appetite and as a remedy for rheumatism, rupture and dropsy[4].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</si>
  <si>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Britain; Turkey</t>
  </si>
  <si>
    <t>Juglandaceae</t>
  </si>
  <si>
    <t>Juglans mandschurica</t>
  </si>
  <si>
    <t>Manchurian Walnut</t>
  </si>
  <si>
    <t>E. Asia - Manchuria.</t>
  </si>
  <si>
    <t>Mixed woods in rich soils, also by mountain streams[74]. Mixed forests on mountain slopes or in valleys at elevations of 500 - 2800 metres[266].</t>
  </si>
  <si>
    <t>Requires a deep well-drained loam and a sunny position sheltered from strong winds[1, 11]. Prefers a slightly alkaline soil[200].
A very hardy and ornamental tree[1], it is recommended for cultivation in severe cold climates[183].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Closely allied to J. cathayensis[11].</t>
  </si>
  <si>
    <t>The seed contains up to 52% oil and, as well as being edible, it has industrial uses[74].
A rope is made from the bark of young trees[74].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The inner bark is used to make heel pieces for straw shoes[151].
Sometimes used as a rootstock to confer greater cold resistance[183].
Wood - hard, durable. Used for veneer, furniture etc[46, 61, 74].</t>
  </si>
  <si>
    <t>The cotyledons are said to be a cure for cancer[218].</t>
  </si>
  <si>
    <t>Cornus sericea</t>
  </si>
  <si>
    <t>Red Osier Dogwood</t>
  </si>
  <si>
    <t>C. alba non L.  C. stolonifera. Michx.  Swida stolonifera.  Thelycrania stolonifera.</t>
  </si>
  <si>
    <t>N. America - Newfoundland to New York, west to Alaska and California. Naturalized in Britain[17].</t>
  </si>
  <si>
    <t>Shores and thickets[43]. Along streams, rivers and moist sites, 450 - 2700 metres[229].</t>
  </si>
  <si>
    <t>An easily grown plant, it succeeds in any soil of good or moderate fertility[1], ranging from acid to shallow chalk[200]. Grows well in heavy clay soils. Prefers a moist soil and a position in sun or partial shade[108]. Succeeds in poorly drained soils[200].
Plants are hardy to about -35�c[184].
A rampant suckering shrub[1]. A number of cultivars have been developed for their ornamental value[182].
This species is closely allied to C. alba[11]. 
The flowers are very attractive to bees[108].
Plants in this genus are notably resistant to honey fungus[200].</t>
  </si>
  <si>
    <t>A fibre obtained from the bark is used as cordage[99]. The bark can be twisted into a rope[257].
The powdered bark has been used as a toothpowder to preserve the gums and keep the teeth white[4].
An oil obtained from the seed burns well and can be used in lighting[4].
A red dye can be obtained from the bark mixed with cedar ashes[257].
The branches are pliable, they are used as rims in basket making[99, 257]. The stem wood is very tough and flexible[212].
Plants can be grown as a tall ground cover for colonising large areas. The cultivar 'Flaviramea' has been recommended[208].</t>
  </si>
  <si>
    <t>Fruit - raw or cooked[105, 161, 257]. Juicy[101]. Bitter and unpalatable according to some reports[2], it was mixed with other fruits such as juneberries (Amelanchier spp) and then dried for winter use by native North Americans[257]. The fruit can cause nausea[172]. The fruit is up to 9mm in diameter[200].
Seed[101]. No more details are given, but the seeds are quite small and woody, looking rather less than edible[K].
An edible oil is obtained from the seed[4].</t>
  </si>
  <si>
    <t>Red osier dogwood was widely employed by several native North American Indian tribes who valued it especially for its astringent and tonic bark, using it both internally and externally to treat diarrhoea, fevers, skin problems etc[257]. It is little used in modern herbalism.
The bark and the root bark are analgesic, astringent, febrifuge, purgative, slightly stimulant and tonic[4, 172, 257]. Drying the bark removes its tendency to purge[172]. A decoction has been used in the treatment of headaches, diarrhoea, coughs, colds and fevers[257]. Externally, the decoction has been used as a wash for sore eyes, styes and other infections and also to treat skin complaints such as poison ivy rash and ulcers[257]. The bark shavings have been applied as a dressing on wounds to stop the bleeding[257]. A poultice of the soaked inner bark, combined with ashes, has been used to alleviate pain[257].
The plant is said to have cured hydrophobia[4].</t>
  </si>
  <si>
    <t>Canada(Salish); Spain; United States(Blackfoot); United States(Indian)</t>
  </si>
  <si>
    <t>Fraxinus pennsylvanica</t>
  </si>
  <si>
    <t>Red Ash</t>
  </si>
  <si>
    <t>F. lanceolata.  F. pubescens.</t>
  </si>
  <si>
    <t>Eastern N. America - Nova Scotia to Alberta, south to Florida and Texas.</t>
  </si>
  <si>
    <t>Streambanks, floodplains and wet upland sites[229], rarely in pure stands[226].</t>
  </si>
  <si>
    <t>Prefers a deep loamy soil, even if it is on the heavy side[1, 200]. Most members of this genus are gross feeders and require a rich soil[11, 200]. Plants succeed when growing in exposed positions[200] and also in alkaline soils[11]. They tolerate atmospheric pollution[200]. A fast-growing tree[188]. Plants have little tolerance of shade[226].
Cultivated as a timber tree in C. and S.E. Europe where it is sometimes naturalized[50]. The cultivar 'Patmore' is disease resistant[188].
Dioecious. Male and female plants must be grown if seed is required.</t>
  </si>
  <si>
    <t>A fairly wind resistant tree, it can be grown as part of a shelterbelt planting[200].
A red dye is extracted from the bark[226].
Logs of wood can be beaten with mauls to separate the growth layers, these layers can then be cut into strips and woven into baskets[257].
Wood - hard, heavy, rather strong, tough, elastic, brittle, coarse-grained. It weighs 44lb per cubic foot. Used for tool handles, furniture etc[61, 82, 149, 171, 235]. The wood is of poorer quality than F. americana, though it is usually sold under that name[226].</t>
  </si>
  <si>
    <t>Inner bark - cooked[105, 161, 177]. The cambium layer can be scraped down in long, fluffy layers and cooked[257]. It is said to taste like eggs[257]. Inner bark can also be dried, ground into a powder and then used as a thickening in soups etc or mixed with cereals when making bread.</t>
  </si>
  <si>
    <t>The bark and leaves are a bitter tonic[4, 61]. An infusion of the inner bark has been used in the treatment of depression and fatigue[257].
The root is diuretic[4].</t>
  </si>
  <si>
    <t>Viola canadensis</t>
  </si>
  <si>
    <t>Canada Violet</t>
  </si>
  <si>
    <t>N. America - Saskatchewan and south to Nebraska and the Rocky mountains.</t>
  </si>
  <si>
    <t>Rich soils in deciduous woods and forests in the mountains[43, 62, 187].</t>
  </si>
  <si>
    <t>Easily grown in any fertile soil in full sun or partial shade[233]. Prefers a cool position[233] in a moist well-drained humus-rich soil in partial or dappled shade and protection from scorching winds. Tolerates sandstone and limestone soils but becomes chlorotic if the pH is too high. Prefers a pH between 6 and 6.5.
Hardy to about -25�c[187].
All members of this genus have more or less edible leaves and flower buds, though those species with yellow flowers can cause diarrhoea if eaten in large quantities[62, 85, 159]. This species has mainly white flowers that are at first yellowish at the base then turn violet[222].
There are some named varieties selected for their ornamental value[200].</t>
  </si>
  <si>
    <t>Young leaves and flower buds - raw or cooked[62, 177, 183]. A very mild flavour, when boiled as greens they are best mixed with other stronger tasting leaves[183]. When added to soup they thicken it in much the same way as okra[62, 85, 159].
Flowers - raw[62, 85].
The leaves are a good tea substitute[62, 85, 183].</t>
  </si>
  <si>
    <t>A tea made from the roots has been used in the treatment of pain in the bladder region[222, 257].
The roots and leaves have traditionally been used to induce vomiting, they have also been poulticed and applied to skin abrasions and boils[222].</t>
  </si>
  <si>
    <t>Adiantum capillus-veneris</t>
  </si>
  <si>
    <t>Maidenhair Fern</t>
  </si>
  <si>
    <t>Tropical and warm temperate zones throughout the world, including Britain.</t>
  </si>
  <si>
    <t>Rock crevices, cliffs by the sea on basic rocks in damp positions[9, 17].</t>
  </si>
  <si>
    <t>Requires an abundance of moisture in the air and in the soil[4], though the soil should be well-drained[238]. Likes a position with plenty of light but dislikes full sun[1]. Prefers a sheltered shady position[238]. If the plant dries out temporarily it will lose most of its fronds, though it will usually resprout from the base[238].
Plants are not very hardy outdoors in Britain, even though they are a native species[K]. They only succeed in areas with little or no frosts, growing well on maritime cliffs in the milder areas of the country[K].
Members of this genus are rarely if ever troubled by browsing deer[233].
A very ornamental plant[1].</t>
  </si>
  <si>
    <t>The leaves are used as a hair tonic and treatment for dandruff[21, 106, 222].</t>
  </si>
  <si>
    <t>The fronds are used as a garnish on sweet dishes[5].
The dried fronds are used to make a tea[2, 106, 115, 177, 183].
A syrup is made from the plant - it makes a refreshing summer drink[115, 183]. The fern (does this refer to the rootstock?) is simmered in water for several hours and the liquid made into a thick syrup with sugar and orange water. It is then mixed with fruit juices to make a refreshing drink.</t>
  </si>
  <si>
    <t>The maidenhair fern has a long history of medicinal use and was the main ingredient of a popular cough syrup called 'Capillaire', which remained in use until the nineteenth century[268]. The plant is little used in modern herbalism.
The fresh or dried leafy fronds are antidandruff, antitussive, astringent, demulcent, depurative, emetic, weakly emmenagogue, emollient, weakly expectorant, febrifuge, galactogogue, laxative, pectoral, refrigerant, stimulant, sudorific and tonic[4, 7, 9, 21, 46, 61, 218, 222, 240, 268]. A tea or syrup is used in the treatment of coughs, throat afflictions and bronchitis[222]. It is also used as a detoxicant in alcoholism[7] and to expel worms from the body[222]. Externally, it is used as a poultice on snake bites, bee stings etc[218, 222, 257]. In Nepal, a paste made from the fronds is applied to the forehead to relieve headaches and to the chest to relieve chest pains[272]. The plant is best used fresh, though it can also be harvested in the summer and dried for later use[7, 9].</t>
  </si>
  <si>
    <t>Egypt; Hawaii; India; Iraq; Lesotho; Mexico; Mexico(Kickapoo); Spain; United States; United States(Amerindian); United States(Appalachia)</t>
  </si>
  <si>
    <t>Cakile edentula</t>
  </si>
  <si>
    <t>Sea Rocket</t>
  </si>
  <si>
    <t>N. Europe. Eastern and South-western N. America.</t>
  </si>
  <si>
    <t>Sandy or gravelly beaches from S. Labrador to S. Carolina and also around the Great Lakes[43].</t>
  </si>
  <si>
    <t>Prefers a light well-drained soil and a sunny position[1, 200].
This species is closely related to C. maritima[50].</t>
  </si>
  <si>
    <t>Leaves and young stems - raw or cooked[61, 172, 177]. The younger leaves are used in salads whilst older leaves are mixed with milder tasting leaves and used as a potherb[183]. A horseradish flavour[43].
Root - dried and ground into a powder, then mixed with cereal flours and used to make bread[61, 161, 172, 183]. A famine food, only used when all else fails[207].</t>
  </si>
  <si>
    <t>United States; Wi</t>
  </si>
  <si>
    <t>Asarum caudatum</t>
  </si>
  <si>
    <t>Wild Ginger</t>
  </si>
  <si>
    <t>Deep shade in moist pine woods and redwood forests[60, 187]. Understory of conifer forests, usually in mesic or wet places from sea level to 1200 metres and occasionally to 2200 metres[270].</t>
  </si>
  <si>
    <t>Prefers a rich moist neutral to acid soil in woodland or a shady position in the rock garden[1, 200].
Plants are hardy to at least -15�c[200]. 
The flowers are malodorous and are pollinated by flies[200].
Plants often self-sow when growing in a suitable position[200].</t>
  </si>
  <si>
    <t>A useful ground-cover plant for deep shade[187], spreading by its roots[208].</t>
  </si>
  <si>
    <t>The root can be used as a ginger substitute[183]. The root has a pungent, aromatic smell like mild pepper and ginger mixed, but more strongly aromatic. It can be harvested all year round, but is best in the autumn[K]. It can also be dried for later use[K].
Leaves are a tea substitute[177, 183].</t>
  </si>
  <si>
    <t>The root is laxative, stomachic and tonic[61, 257]. A tea made from the root is used in the treatment of colds, colic, indigestion and stomach pains[213, 257]. The root is harvested in the autumn and dried for later use[238].
The whole plant is analgesic, antirheumatic, appetizer and tonic[257]. A decoction is used externally to treat headaches, intestinal pain and knee pains[257].
A poultice made from the heated leaves is applied to boils, skin infections and toothaches, whilst a decoction of the leaves is used as a wash on sores[257].</t>
  </si>
  <si>
    <t>United States(Upper Skagit)</t>
  </si>
  <si>
    <t>Echium vulgare</t>
  </si>
  <si>
    <t>Viper's Bugloss</t>
  </si>
  <si>
    <t>Europe, including Britain, from Scandanavia south and east to Spain, the Urals and W. Asia.</t>
  </si>
  <si>
    <t>Calcareous and light dry soils, especially on cliffs near the sea[4, 7, 17]. It is also found on walls, old quarries and gravel pits[4].</t>
  </si>
  <si>
    <t>Succeeds in any good garden soil but flowers best when the soil is not too rich[1]. Requires a sunny position[200].
The plant is very deep rooted[4].
A good bee plant[4].</t>
  </si>
  <si>
    <t>A red dye is obtained from the root[7].</t>
  </si>
  <si>
    <t>Young leaves - raw or cooked[7, 9, 13]. They can be used as a spinach substitute[9]. Mild and mucilaginous[K]. Although somewhat hairy, when chopped up finely they are an acceptable part of a mixed salad[K]. Eating the leaves is said to stimulate sexual desire[9]. Use with caution, there is an unconfirmed report of toxicity[21].</t>
  </si>
  <si>
    <t>Viper's bugloss was once considered to be a preventative and remedy for viper bites[254]. It is related to borage, Borago officinalis, and has many similar actions, especially in its sweat-inducing and diuretic effects[254]. In recent times, however, it has fallen out of use, partly due to lack of interest in its medicinal potential and partly to its content of pyrrolizidine alkaloids which are toxic in isolation[254].
The leaves and flowering stems are antitussive, aphrodisiac, demulcent, diaphoretic, diuretic, pectoral and vulnerary[4, 7, 222]. An infusion of the plant is taken internally as a diuretic and in the treatment of fevers, headaches, chest conditions etc[244, 254]. The juice of the plant is an effective emollient for reddened and delicate skins, it is used as a poultice or plaster to treat boils and carbuncles[7, 254]. The leaves are harvested in the summer and can be dried for later use[7].
The roots contain the healing agent allantoin[222].
The plant is said to be efficacious in the treatment of snake bites[4]. When chopped up finely, the fresh flowering heads can be made into a poultice for treating whitlows and boils[7].</t>
  </si>
  <si>
    <t>The leaves are poisonous[20]. No cases of poisoning have ever been recorded for this plant[76]. The bristly hairs on the leaves and stems can cause severe dermatitis[207].</t>
  </si>
  <si>
    <t>Orobanche uniflora</t>
  </si>
  <si>
    <t>N. America - Newfoundland to Ontario, South Carolina and Texas.</t>
  </si>
  <si>
    <t>Open moist or dry places, or in dry woods, from lowland to low elevations[60], where it is parasitic on the roots of various herbs[235].</t>
  </si>
  <si>
    <t>We have very little information on this species and do not know if it will be hardy in Britain, though judging by its native range it should succeed outdoors in many parts of this country. It requires a well-drained soil and should succeed in sun or shade.
A fully parasitic plant lacking in chlorophyll, it is entirely dependant upon its host plant for obtaining nutrient[200]. It is mainly parasitic on Sedum species and members of the families Compositae and Saxifragaceae in the wild[60].
A polymorphic species[60].</t>
  </si>
  <si>
    <t>The whole plant is edible raw or cooked[172].</t>
  </si>
  <si>
    <t>The plant is laxative and sedative[172].</t>
  </si>
  <si>
    <t>Erythronium dens-canis</t>
  </si>
  <si>
    <t>Dog's-Tooth Violet</t>
  </si>
  <si>
    <t>Woods, scrub and mountain grassland, to 1700 metres[50].</t>
  </si>
  <si>
    <t>Prefers slightly acid soil conditions but succeeds in chalky soils if these contain plenty of humus[164]. Requires semi-shade, preferably provided by trees or shrubs, and a well-drained soil[42, 164]. Succeeds in almost any light soil, preferring one that is rich in humus[1]. Thrives in light grass[90, 200].
This species does not flower very freely, increasing mainly by its stoloniferous habit[164].
Flowers are produced in 3 - 4 years from seed[164].
Bulbs should be planted about 7cm deep[1].
There are many named forms, selected for their ornamental value[207]. Many of these cultivars have a habit to divide freely to form clumps containing many small non-flowering bulbs[257]. To remedy this, the bulbs should be lifted and divided, replanting them singly about 10cm below soil level[258].</t>
  </si>
  <si>
    <t>Bulb - raw or cooked and used as a vegetable[46]. It can be dried to make a flour[22, 46, 61] and is also the source of a starch used in making 'vermicelli' and cakes[183].
Leaves - cooked[46, 61, 183]. Eating the leaves will greatly reduce the vigour of the bulb, so can only be recommended in times of emergency[K].</t>
  </si>
  <si>
    <t>Korea</t>
  </si>
  <si>
    <t>Skin contact with the bulbs has been known to cause dermatitis in sensitive people[65].</t>
  </si>
  <si>
    <t>Abelmoschus esculentus</t>
  </si>
  <si>
    <t>Okra</t>
  </si>
  <si>
    <t>Hibiscus esculentus. L.</t>
  </si>
  <si>
    <t>The original habitat is obscure.</t>
  </si>
  <si>
    <t>Prefers a well-drained humus rich fertile soil in full sun and a pH around 6 to 6.7[200] but it tolerates a wide range of soil types and pH from 5.5 to 8[200]. It prefers a soil with a high potash content[264]. The plant requires a warm sunny position sheltered from winds[200]. It likes plenty of moisture, both in the soil and in the atmosphere[133].
Okra is commonly cultivated in warm temperate and tropical areas for its edible seedpod, there are many named varieties[183, 200]. Most cultivars require about 4 months from sowing before a crop is produced, though some early maturing varieties can produce a crop in 50 days in the tropics[264]. This species is not very hardy in Britain, it sometimes succeeds outdoors in hot summers but is really best grown in a greenhouse since it prefers daytime temperatures of 25�c or more[260]. Plants also dislike low night temperatures[133]. There are some early-maturing varieties that are more tolerant of cooler temperate conditions and these could be tried outdoors[200]. These include 'Clemson's Spineless', 'Emerald Spineless', 'Long Green' and 'Green Velvet'[200].
The flowers are much visited by bees but they may require syringing in order to improve fertilization when plants are grown in a greenhouse.
Plants resent being transplanted[133].</t>
  </si>
  <si>
    <t>A fibre obtained from the stems is used as a substitute for jute[57, 61, 74, 169]. It is also used in making paper and textiles[171]. The fibres are about 2.4mm long[189]. When used for paper the stems are harvested in late summer or autumn after the edible seedpods have been harvested, the leaves are removed and the stems are steamed until the fibres can be stripped off. The fibres are cooked for 2 hours with lye and then put in a ball mill for 3 hours. The paper is cream coloured[189].
A decoction of the root or of the seeds is used as a size for paper[178].</t>
  </si>
  <si>
    <t>The roots are very rich in mucilage, having a strongly demulcent action[4, 21]. They are said by some to be better than marsh mallow (Althaea officinalis)[4]. This mucilage can be used as a plasma replacement[240]. An infusion of the roots is used in the treatment of syphilis[240]. The juice of the roots is used externally in Nepal to treat cuts, wounds and boils[272].
The leaves furnish an emollient poultice[4, 21, 240].
A decoction of the immature capsules is demulcent, diuretic and emollient[240]. It is used in the treatment of catarrhal infections, ardor urinae, dysuria and gonorrhoea[240].
The seeds are antispasmodic, cordial and stimulant[240]. An infusion of the roasted seeds has sudorific properties[240].</t>
  </si>
  <si>
    <t>Brazil; China; Dominican Republic; Ghana; Haiti; Iraq; Malaysia; Mexico; Panama(Choco); Portugal; Tanzania; Trinidad; Upper Volta; Venezuela</t>
  </si>
  <si>
    <t>The hairs on the seed pods can be an irritant to some people and gloves should be worn when harvesting. These hairs can be easily removed by washing[200].</t>
  </si>
  <si>
    <t>Hesperantha baurii</t>
  </si>
  <si>
    <t>S. Africa - E. Cape, Natal, Transvaal.</t>
  </si>
  <si>
    <t>Moist grassland to 2450 metres[90].</t>
  </si>
  <si>
    <t>Requires a well-drained soil in a sunny position[200]. This species should grow well in a moist peaty soil[90].
This species is not very hardy in Britain, but where temperatures seldom fall below freezing the corms can be successfully grown at the foot of a south facing wall or in a south facing border[1, 200]. Plants from the higher altitudes of its range should be frost hardy[90].
Plant the corms about 10 - 15cm deep and give them a good mulch in winter[200]. Lift and dry off the corms when the growth dies down and store them in a cool place until it is time to replant them[200]. Corms can also be planted in spring, they will flower in the summer and can then be dug up in the autumn and stored in a cool frost-free place over winter[200].
The flowers open in the early evening and emit a sweet clove-like perfume[245].</t>
  </si>
  <si>
    <t>Root[177]. No more details are given.</t>
  </si>
  <si>
    <t>Teucrium polium</t>
  </si>
  <si>
    <t>Europe - Mediterranean to W. Asia.</t>
  </si>
  <si>
    <t>A variable species with a number of sub-species growing in a variety of habitats from sandy places near the sea to mountain ranges.</t>
  </si>
  <si>
    <t>Succeeds in any moderately good well-drained soil in full sun[200]. Plants require a very well-drained soil[188]. Requires an alkaline soil[200].
A very variable species with a number of distinct sub-species.
The bruised foliage releases a pleasant aromatic scent[245].
Plants are sub-shrubs, retaining a woody base but the stems often dying back in the winter[200].
Plants in this genus are notably resistant to honey fungus[200].</t>
  </si>
  <si>
    <t>The plant is mixed with boiled water and sugar to form a refreshing beverage[183].
The plant is used as a spice[183].</t>
  </si>
  <si>
    <t>A liquid extract of the plant has been used in the treatment of fungal diseases and abscesses[240].</t>
  </si>
  <si>
    <t>Europe; India; Iraq; Spain</t>
  </si>
  <si>
    <t>Salvia pomifera</t>
  </si>
  <si>
    <t>Apple Sage</t>
  </si>
  <si>
    <t>S. Europe - Greece, Turkey and Crete.</t>
  </si>
  <si>
    <t>Rocky slopes, limestone cliffs and macchie from sea level to 800 metres in Turkey[93].</t>
  </si>
  <si>
    <t>Requires a very well-drained light sandy soil in a sunny position[200]. Prefers a rich soil[1]. Soils rich in nitrogen encourage excessive leaf growth at the expense of flowering[11].
This species is not hardy in the colder areas of the country, it tolerates temperatures down to between -5 and -10�c[200]. Plants can be killed by excessive winter wet[200].
Members of this genus are rarely if ever troubled by browsing deer[233].</t>
  </si>
  <si>
    <t>The leaves have a strong odour and flavour, resembling lavender and common sage[183]. They are used as an adulterant of sage as a commercial food flavouring[183, 238].
An infusion of the herb is used to make a tea[183]. Very fragrant, it is called 'fascomiglia'[200].
Semi-transparent galls are formed on the plant as a result of gall wasps invading the young branches. These galls are made into a kind of conserve or sweetmeat by crystallizing them in sugar and this is regarded as a great delicacy by the Greeks[183, 200]. They have an agreeable and astringent flavour[4]. We are not sure if the galls are used before or after the insect has departed[K].</t>
  </si>
  <si>
    <t>An infusion of the dried leaves is used medicinally in Greece[4]. The report does not give any details as to the uses, but does say that in excess the tea causes profuse perspiration, languor and even faintness[4]. The leaves are said to have the same properties as common sage (S. officinalis), but to be stronger in their action[238]. These properties are antihydrotic, antiseptic, antispasmodic, astringent, carminative, cholagogue, galactofuge, stimulant, tonic and vasodilator[4, 9, 13, 21, 165, 238].</t>
  </si>
  <si>
    <t>Mycelis muralis</t>
  </si>
  <si>
    <t>Wall Lettuce</t>
  </si>
  <si>
    <t>Lactuca muralis.  Prenanthes muralis.</t>
  </si>
  <si>
    <t>Europe, including Britain, from Scandanavia south and east to N. Africa, the Caucasus and W. Asia.</t>
  </si>
  <si>
    <t>Walls, rocks etc[5], and sometimes in beech woods, usually on base-rich soils[17].</t>
  </si>
  <si>
    <t>Prefers a shady position.</t>
  </si>
  <si>
    <t>Leaves - raw. They are used in mixed salads[5, 52, 177, 183].</t>
  </si>
  <si>
    <t>Britain; France; Germany; Italy; Netherlands</t>
  </si>
  <si>
    <t>Carex kobomugi</t>
  </si>
  <si>
    <t>C. macrocephala. non Willd.</t>
  </si>
  <si>
    <t>E. Asia - Japan, Korea, Manchuria.</t>
  </si>
  <si>
    <t>Sand dunes along the seacoast all over Japan[58].</t>
  </si>
  <si>
    <t>We have very little information on this species and do not know if it will be hardy in Britain, though judging by its native range it should succeed outdoors in most parts of this country. It is likely to tolerate maritime exposure[K]. The following notes are based on the general needs of the genus.
Easily grown in a damp to wet soil in full sun or shade[162, 200].
Members of this genus are rarely if ever troubled by browsing deer[233].</t>
  </si>
  <si>
    <t>Root - cooked[172].
Seed[172]. An emergency food, used when all else fails[177]. The seed is very small and would be fiddly to use[K].</t>
  </si>
  <si>
    <t>Viola reichanbachiana</t>
  </si>
  <si>
    <t>V. sylvestris. Lam.</t>
  </si>
  <si>
    <t>Europe, including Britain, from Sweden south and east to Spain, the Caucasus and Himalayas.</t>
  </si>
  <si>
    <t>Woods, hedgebanks etc, usually on calcareous soils[17].</t>
  </si>
  <si>
    <t>Prefers a cool moist well-drained humus-rich soil in partial or dappled shade and protection from scorching winds. Tolerates sandstone and limestone soils but becomes chlorotic if the pH is too high. Prefers a pH between 6 and 6.5[200].
Closely related to V. riviniana[1].
All members of this genus have more or less edible leaves and flower buds, though those species with yellow flowers can cause diarrhoea if eaten in large quantities[62, 85, 159].</t>
  </si>
  <si>
    <t>Young leaves and flower buds - raw or cooked[105]. When added to soup they thicken it in much the same way as okra[85, 159]. Some caution is advised if the plant has yellow flowers since these can cause diarrhoea if eaten in large quantities[62].
A tea can be made from the leaves[85].</t>
  </si>
  <si>
    <t>The plant is used as a pectoral in the treatment of chest complaints[240], including tubercular problems[178]. It is also used to treat cholera[178].
The stems, leaves and flowers are bruised and applied to foul sores and wounds[240]. They are also used to treat bites and stings[178].</t>
  </si>
  <si>
    <t>Suaeda maritima</t>
  </si>
  <si>
    <t>Sea Blite</t>
  </si>
  <si>
    <t>European coasts and saline areas inland, south from Norway to eastern Asia, E. Indies, N. America.</t>
  </si>
  <si>
    <t>Salt marshes and sea shores, usually below the high water mark of spring tides[17].</t>
  </si>
  <si>
    <t>Dislikes shade. See the plants native habitat for other ideas on its cultivation needs.</t>
  </si>
  <si>
    <t>The ashes of the plant provide a soda that is used in making glass and soap[9].</t>
  </si>
  <si>
    <t>Thymus serpyllum</t>
  </si>
  <si>
    <t>Wild Thyme</t>
  </si>
  <si>
    <t>T. angustifolius.</t>
  </si>
  <si>
    <t>Europe, including Britain, from Sweden south and east to France, Hungary and Roumania.</t>
  </si>
  <si>
    <t>Dry stony ground, open sandy heaths and grassland in East Anglia[7, 13, 17].</t>
  </si>
  <si>
    <t>Requires a light well-drained preferably calcareous soil in a sunny position[1, 200]. Succeeds in dry soils[4]. Grows well between stepping stones on paths, tolerating light treading[183, 200]. Succeeds on walls. Thymes dislike wet conditions, especially in the winter. A layer of gravel on the soil around them will help protect the foliage from wet soils[238].
Plants are hardy to about -15�c[200].
This is a very difficult genus taxonomically, the species hybridize freely with each other and often intergrade into each other[200].
This species is harvested commercially for its essential oil, known as 'wild thyme'[218].
Closely related to T. praecox arcticus, but this species is not so common in Britain[11]. It is a very polymorphic plant.
A good companion for most other plants[54], it makes a very good carpeting plant for the rockery or between paving stones[1] and can also be grown in a short lawn[54].
The flowers are rich in nectar and are very attractive to honey bees[200], the plant also attracts butterflies[4, 7, 24].</t>
  </si>
  <si>
    <t>An essential oil from the leaves and flowering tops is used in perfumery, soaps, medicinally etc. It has fungicidal and disinfectant properties[4, 7]. About 150 grams of oil are obtained from 100 kilos of plant material[4].
The dried flowers are used to repel moths from clothing[4]. The growing plant is said to repel cabbage root fly[18, 20].
A good ground cover for a sunny position[197]. It needs weeding for the first year or so[197]. Plants are best spaced about 45cm apart each way[208]. Plants are only satisfactory when young or growing luxuriantly - they are apt to become bare in patches otherwise[208].</t>
  </si>
  <si>
    <t>Leaves - raw in salads or added as a flavouring to cooked foods[2, 11, 46, 61]. Thyme retains its flavour well in long slow cooking. If the leaves are to be dried, the plants should be harvested in early and late summer just before the flowers open and the leaves should be dried quickly[200].
An aromatic tea is made from the leaves[21].</t>
  </si>
  <si>
    <t>Wild thyme is a commonly used domestic remedy, being employed especially for its antiseptic properties and its beneficial effect on the digestive system.
The whole plant is anthelmintic, strongly antiseptic, antispasmodic, carminative, deodorant, diaphoretic, disinfectant, expectorant, sedative and tonic[4, 165, 200, 238, 254]. It is taken internally in the treatment of bronchitis, catarrh, laryngitis, flatulent indigestion, painful menstruation, colic and hangovers[238]. It is said to be effective in treating alcoholism[238]. It should not be prescribed for pregnant women[238]. Externally, it is applied to minor injuries, mastitis, mouth, throat and gum infections etc[238]. The plant can be used fresh at any time of the year, or it can be harvested as it comes into flower and either be distilled for the oil or dried for later use[238].
The seeds are used as a vermifuge[240].
Wild thyme contains all the medicinal properties of the more commonly used garden thyme (T. vulgaris), though in a lesser degree[4].
An essential oil distilled from the leaves is used in the treatment of stress-related conditions, though it can cause allergic reactions[238].</t>
  </si>
  <si>
    <t>Lactuca virosa</t>
  </si>
  <si>
    <t>Wild Lettuce</t>
  </si>
  <si>
    <t>Europe, including Britain, from Belgium south and west to N. Africa, Central Russia and W. Asia.</t>
  </si>
  <si>
    <t>Grassy places by roads, canals etc and on banks near the sea[17], usually on calcareous soils[7].</t>
  </si>
  <si>
    <t>Prefers a light sandy loam and a sunny position[1].
The wild lettuce is cultivated as a medicinal plant in many areas of Europe[4, 46, 61].</t>
  </si>
  <si>
    <t>Leaves - raw or cooked[52]. Very tender[5]. Caution is advised, see the notes above on toxicity.
A mild flavoured oil, used in cooking, is obtained from the seeds[4].</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</si>
  <si>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This species is probably the richest supply of lactucarium[4]. The plant also contains 'hyoscyamine', a powerful depressant of the parasympathetic nervous system[213].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
A homeopathic remedy is made from the plant[9]. It is used in the treatment of chronic catarrh, coughs, swollen liver, flatulence and ailments of the urinary tract[9].</t>
  </si>
  <si>
    <t>Poisonous[7, 19]. Cases of poisoning caused by this plant have only been recorded very rarely[65].</t>
  </si>
  <si>
    <t>Erigeron annuus</t>
  </si>
  <si>
    <t>Annual Fleabane</t>
  </si>
  <si>
    <t>Stenactis annua. (L.)Less.</t>
  </si>
  <si>
    <t>N. America. Naturalized in C. Europe.</t>
  </si>
  <si>
    <t>Fields and waste places[43]. Prairies and open ground in various soil types in Texas[274].</t>
  </si>
  <si>
    <t>Prefers a moderately fertile well-drained soil in a sunny position[200].
A polymorphic species[50].
A self-fertile plant, producing seed apomictically[50].
Very few members of this genus will hybridise with other members of the genus[274].</t>
  </si>
  <si>
    <t>Young plant - boiled[105, 177].</t>
  </si>
  <si>
    <t>Illiciaceae</t>
  </si>
  <si>
    <t>Illicium verum</t>
  </si>
  <si>
    <t>Ba Jiao Hui Xian</t>
  </si>
  <si>
    <t>E. Asia - China, Vietnam.</t>
  </si>
  <si>
    <t>Light woodland and thickets[200]. Forests at elevations of 200 - 1600 metres in S and W Guangxi Province, China[266].</t>
  </si>
  <si>
    <t>Prefers a light, moist well-drained loam and a sheltered position[1, 11] Prefers a humus-rich lime-free soil[182, 200]. Succeeds in sun or semi-shade[200].
This species is not very cold-hardy, it tolerates temperatures down to between -5 and -10�c and requires a very sheltered position or the protection of a wall when grown in Britain[200].
Chinese anise is extensively cultivated in China for its fruit and medicinal essential oil[200]. It is planted in the grounds of temples in Japan, and also on tombs[4].
Plants seldom grow larger than about 3 metres in Britain, but eventually reach about 18 metres tall in their native habitat[200].</t>
  </si>
  <si>
    <t>The pounded bark is used as an incense[4].</t>
  </si>
  <si>
    <t>The fruit is used as a flavouring in curries, teas and pickles[2, 132, 177, 238]. It is an ingredient of 'five spice powder', used in Chinese and Vietnamese cuisine[238]. The fruit is also chewed after meals in order to sweeten the breath[4]. Caution is advised because it is said to be poisonous in quantity[19, 177].
The essential oil is used to flavour liqueurs, soft drinks and bakery products[238].</t>
  </si>
  <si>
    <t>The fruit is antibacterial, carminative, diuretic, odontalgic, stimulant, and stomachic[4, 21, 61, 176, 240]. It is taken internally in the treatment of abdominal pain, digestive disturbances and complaints such as lumbago[176, 238]. It is often included in remedies for digestive disturbances and cough mixtures, in part at least for its pleasant aniseed flavour[238]. An effective remedy for various digestive upsets, including colic, it can be safely given to children[254]. The fruit is also often chewed in small quantities after meals in order to promote digestion and to sweeten the breath[4, 238]. The fruit has an antibacterial affect similar to penicillin[176]. The fruit is harvested unripe when used for chewing, the ripe fruits being used to extract essential oil and are dried for use in decoctions and powders[238].
A homeopathic remedy is prepared from the seed[4].</t>
  </si>
  <si>
    <t>China; India; Malaya; Turkey</t>
  </si>
  <si>
    <t>The fruit is poisonous in quantity[19, 177].</t>
  </si>
  <si>
    <t>Hibiscus rosa-sinensis</t>
  </si>
  <si>
    <t>Chinese Hibiscus</t>
  </si>
  <si>
    <t>S. E. Asia.</t>
  </si>
  <si>
    <t>Not known in a truly wild situation</t>
  </si>
  <si>
    <t>Prefers a well-drained humus rich fertile soil in a warm, sheltered position in full sun[200, 260].
A very ornamental plant[1], it is not very frost-tolerant and needs to be grown in essentially frost-free areas. It might succeed outdoors in the very mildest areas of the country if given a very sheltered warm position. Alternatively, it might be possible to grow the plant as a tender annual by starting it off early in a warm greenhouse. If well-grown it can flower and set seed in its first year. This species grows very well in a frost-free conservatory in Northern Europe so long as it is in a sunny position and free from draughts[260].
Plants will often lose most of their leaves in cool winters, though they will normally regenerate quickly as the warmer weather returns[260].
The flowers of Chinese hibiscus are very important in Hindu devotional ceremonies, being sacred to the Elephant God, Ganesh[238]. Individual flowers are short-lived, in many modern cultivars the flowers wither after 24 hours though in many of the older cultivars they can last for 48 hours[260].
There are many named forms, selected for their ornamental value[200].</t>
  </si>
  <si>
    <t>The juice from the petals is used in China as shoe-blacking and mascara[238]. A dye is made from the petals[272].
A good quality fibre is obtained from the stems[74]. In warm sub-tropical areas the fibres can be up to 3 metres long, but in Britain they are likely to be much shorter. The fibre is used for coarse fabrics, nets and paper[74].
Plants are often used for hedges and screens, though since they are not very cold hardy they are not suitable for this use in Britain[200].</t>
  </si>
  <si>
    <t>Young leaves are sometimes used as a spinach substitute[177, 183]. A nutritional analysis is available[218].
Flowers - raw or cooked[240]. They can also be made into a kind of pickle or used as a purple dye for colouring foods such as preserved fruits and cooked vegetables[177, 183]. A nutritional analysis is available[218].
Root - it is edible but very fibrousy[144]. Mucilaginous, without very much flavour[144].</t>
  </si>
  <si>
    <t>Chinese hibiscus is a sweet, astringent, cooling herb that checks bleeding, soothes irritated tissues and relaxes spasms[238].
The flowers are aphrodisiac, demulcent, emmenagogue, emollient and refrigerant[240]. They are used internally in the treatment of excessive and painful menstruation, cystitis, venereal diseases, feverish illnesses, bronchial catarrh, coughs and to promote hair growth[238, 240]. An infusion of the flowers is given as a cooling drink to ill people[272].
The leaves are anodyne, aperient, emollient and laxative[240]. A decoction is used as a lotion in the treatment of fevers[240].
The leaves and flowers are beaten into a paste and poulticed onto cancerous swellings and mumps[218]. The flowers are used in the treatment of carbuncles, mumps, fever and sores[218].
The root is a good source of mucilage and is used as a substitute for marsh mallow (Althaea officinalis) in the treatment of coughs and colds[240, 272]. A paste made from the root is used in the treament of venereal diseases[272].</t>
  </si>
  <si>
    <t>Annamese; China; Dominican Republic; Ghana; Haiti; India(Santal); Indonesia; Iraq; Java; Kelantan; Malaysia; Mexico; Philippines; Samoa; Trinidad; Turkey</t>
  </si>
  <si>
    <t>Taraxacum mongolicum</t>
  </si>
  <si>
    <t>E. Asia - China..</t>
  </si>
  <si>
    <t>Village outskirts, embankments and damp roadsides[147].</t>
  </si>
  <si>
    <t>We have very little information on this species and do not know if it will be hardy in Britain, though judging by its native range it should succeed outdoors in many parts of the country. The following notes are based on the general needs of the genus.
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</si>
  <si>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Young leaves - raw or cooked[177].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</si>
  <si>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The whole plant is antibacterial, cholagogue, decongestant, depurative, diuretic, febrifuge, galactogogue, laxative and stomachic[147, 176]. The plant has an antibacterial action, inhibiting the growth of Staphylococcus aureus, Pneumococci, Meningococci, Bacillus dysenteriae, B. typhi, C. diphtheriae, Proteus etc[176]. A decoction is used in treating abscesses, appendicitis, boils, liver problems, stomach disorders etc[147, 218]. It has been used for over 1,000 years by the Chinese in treating breast cancer and other disorders of the breasts including poor milk flow[218].
The stem has been used in the treatment of cancer[218].</t>
  </si>
  <si>
    <t>Raphanus sativus</t>
  </si>
  <si>
    <t>Radish</t>
  </si>
  <si>
    <t>R. raphinastrum sativus.</t>
  </si>
  <si>
    <t>A plant of cultivation. the origin of which is obscure. It probably arose through cultivation.</t>
  </si>
  <si>
    <t>Very easily cultivated fast-growing plants which prefer a rich light soil with ample moisture[16, 52, 264]. They dislike very heavy or acid soils[16, 37]. Plants are susceptible to drought and require irrigation during dry spells in the summer or the root quality will rapidly deteriorate and the plant will go to seed.
Radishes are widely cultivated for their edible roots. There are many named varieties[183] that are able to supply edible roots all year round. Over the centuries a number of distinct groups have evolved through cultivation, these have been classified by the botanists as follows. A separate entry has been made for each group:-
          R. sativus. The common radish. Fast maturing plants with small roots that can be round or cylindrical and usually have red skins. They are grown primarily for their roots which in some varieties can be ready within three weeks from sowing the seed and are used mainly in salads. These are mainly grown for spring, summer and autumn use and can produce a crop within a few weeks of sowing.
          R. sativus caudatus. The rat-tailed radishes. This group does not produce roots of good quality, it is cultivated mainly for the edible young seedpods which are harvested in the summer.
          R. sativus niger. The Oriental and Spanish radishes. These are grown for their larger edible root which can be round or cylindrical and can be available throughout the winter.
         R. sativus oleiformis. The fodder radishes. These are grown mainly for their leaves and oil-rich seeds, they are used as a green manure or stock feed though they can also be eaten by people. The roots of these plants soon become fibrous, though they make acceptable eating when young.
Radishes are a good companion plant for lettuces, nasturtiums, peas and chervil, tomatoes and cucumbers[18, 20]. They are said to repel cucumber beetles if planted near cucumber plants and they also repel the vine borers which attack squashes, marrows and courgettes[238]. They grow badly with hyssop[18, 20] and with grape vines[201].</t>
  </si>
  <si>
    <t>The growing plant repels beetles from tomatoes and cucumbers[20, 201]. It is also useful for repelling various other insect pests such as carrot root fly[201].
There is a fodder variety that grows more vigorously and is used as a green manure[87].</t>
  </si>
  <si>
    <t>Young leaves - raw or cooked[37, 52, 104, 183]. A somewhat hot taste, and the texture is somewhat coarse[K]. As long as they are young, they make an acceptable addition in small quantities to chopped salads and are a reasonable cooked green[K]. A nutritional analysis is available[218].
Young flower clusters - raw or cooked[183]. A spicy flavour with a crisp pleasant texture, they make a nice addition to salads or can be used as a broccoli substitute[9, K].
Seeds - raw. The seed can be soaked for 12 hours in warm water and then allowed to sprout for about 6 days[244]. They have a hot spicy flavour and go well in salads[183, 244].
Young seedpods - raw[2, 37, 52, 104]. Crisp and juicy with a mildly hot flavour[K]. They must be eaten when young because they quickly become tough and fibrous[183].
Root - raw or cooked[2, 37, 52]. Crisp and juicy, they have a hot and spicy flavour and are a very popular addition to salads[183, K]. The summer crops do not store well and should be used as soon as possible after harvesting[K]. The winter varieties (including the Japanese forms) have much larger roots and often a milder flavour. These store well and can be either harvested in early winter for storage or be harvested as required through the winter[K].
An edible oil is obtained from the seed[2, 183].</t>
  </si>
  <si>
    <t>Radishes have long been grown as a food crop, but they also have various medicinal actions. The roots stimulate the appetite and digestion, having a tonic and laxative effect upon the intestines and indirectly stimulating the flow of bile[254]. Consuming radish generally results in improved digestion, but some people are sensitive to its acridity and robust action[254].
The plant is used in the treatment of intestinal parasites, though the part of the plant used is not specified[147].
The leaves, seeds and old roots are used in the treatment of asthma and other chest complaints[218].
The juice of the fresh leaves is diuretic and laxative[240].
The seed is carminative, diuretic, expectorant, laxative and stomachic[176, 218, 240]. It is taken internally in the treatment of indigestion, abdominal bloating, wind, acid regurgitation, diarrhoea and bronchitis[238].
The root is antiscorbutic, antispasmodic, astringent, cholagogue, digestive and diuretic[21, 218]. It is crushed and used as a poultice for burns, bruises and smelly feet[218]. Radishes are also an excellent food remedy for stone, gravel and scorbutic conditions[4]. The root is best harvested before the plant flowers[21]. Its use is not recommended if the stomach or intestines are inflamed[21].
The plant contains raphanin, which is antibacterial and antifungal[218, 238]. It inhibits the growth of Staphylococcus aureus, E. coli, streptococci, Pneumococci etc[176]. The plant also shows anti-tumour activity[218].</t>
  </si>
  <si>
    <t>Britain; China; Dominican Republic; France; Haiti; India; Spain; Sudan; Turkey; United States</t>
  </si>
  <si>
    <t>The Japanese radishes have higher concentrations of glucosinolate, a substance that acts against the thyroid gland. It is probably best to remove the skin[160].</t>
  </si>
  <si>
    <t>Miscanthus sinensis</t>
  </si>
  <si>
    <t>Eulalia</t>
  </si>
  <si>
    <t>Moist meadows on slopes in lowland and mountains all over Japan[58, 200].</t>
  </si>
  <si>
    <t>Prefers a deep fertile loamy soil that does not dry out in summer[200] but succeeds in any ordinary soil that is not too dry[1, 162], in sun or light shade[200].
Fully dormant plants are hardy to about -20�c[187], though the young growth in spring can be damaged by late frosts.
Often grown as an ornamental plant, there are many named varieties[162]. Many forms do not get enough summer heat to flower freely when they are grown in Britain, 'Silberfeder' (syn 'Silver Feather') is the most free-flowering in cooler climates[187]. Plants can be grown as a focal point in lawns, they also succeed in quite coarse grass[233].
The leaves have saw-toothed edges that can cut the unwary gardener, it is best to wear gloves when working with the plant[200].
Plants seem to be immune to the predations of rabbits[233].</t>
  </si>
  <si>
    <t>Being increasingly grown as a source of biomass, trials are currently (1992) taking place on its potential in Britain[K].
Plants form impenetrably dense clumps and when planted close together in drifts make an excellent ground cover[200].</t>
  </si>
  <si>
    <t>Immature flowering spike[105, 177]. No further details are given.</t>
  </si>
  <si>
    <t>The juice of young stems is used to disperse poisons, dissolve blood clots, dissipate extravasated blood and remove inflammation[218].
The plant is diuretic and refrigerant[147, 218].</t>
  </si>
  <si>
    <t>Ephedra gerardiana</t>
  </si>
  <si>
    <t>E. vulgaris. Rich.</t>
  </si>
  <si>
    <t>E. Asia - S.W. China to the Himalayas.</t>
  </si>
  <si>
    <t>Stony slopes and gravel terraces in drier areas of the Himalayas at 2400 - 5000 metres from Afghanistan to Bhutan[51].</t>
  </si>
  <si>
    <t>Requires a well-drained loamy soil and a sunny position[11]. Established plants are drought resistant and are also lime tolerant[200].
Plants are hardy to about -15�c[200].
Dioecious. Male and female plants must be grown if seed is required.</t>
  </si>
  <si>
    <t>The wood is very close grained[158]. Too small for commercial exploitation, though it is used locally for fuel[146].
A good ground cover plant for dry soils[188]. Plants should be spaced about 60cm apart each way[208].</t>
  </si>
  <si>
    <t>Fruit - raw[105, 146]. A sweet flavour[158]. The fruit is about 7mm in diameter[200].</t>
  </si>
  <si>
    <t>Members of this genus contain various medicinally active alkaloids (but notably ephedrine) and they are widely used in preparations for the treatment of asthma and catarrh[238]. Ephedrine acts promptly to reduce swellings of the mucous membranes and has antispasmodic properties, thus making it valuable in the treatment of asthma[4]. This species contains between 0.28 and 2.79 alkaloids[240].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system[238]. The stems are also diaphoretic. diuretic and vasodilator[4, 61, 165,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are used in Tibetan medicine, where they are considered to have a bitter taste and a cooling potency[241]. Febrifuge, tonic and vulnerary, they are used in the treatment of severe bleeding and chronic fevers[241]. A decoction of the stems and roots is used in Russia to treat rheumatism and syphilis[243].
The stems can be harvested at any time of the year and are dried for later use[238].
The juice of the berries is used to treat respiratory affections[243].</t>
  </si>
  <si>
    <t>China; India; Nepal; Turkey</t>
  </si>
  <si>
    <t>Glycine max</t>
  </si>
  <si>
    <t>Soya Bean</t>
  </si>
  <si>
    <t>G. hispida.  G. soja. Sieb.&amp;Zucc.</t>
  </si>
  <si>
    <t>Lowland thickets, C. and S. Japan[58].</t>
  </si>
  <si>
    <t>A fairly easily-grown plant, it grows best in a sunny position on fertile, well-drained soils[33, 38], but does tolerate a wide range of soil conditions[269]. Soybeans will brow better than many crops on soils that are low in fertility, droughty or poorly drained[269]. Prefers a well-drained sandy soil[1]. Prefers a slightly acid soil[200, 206]. Soya does not grow well in a wet climate[132], nor will it withstand excessive heat or severe cold winters[269]. The plant has been reported to tolerate an annual precipitation in the range of 31 to 410cm (though it requires at least 50cm for a good crop), an annual mean temperature range of 5.9 to 27�C and a pH in the range of 4.3 to 8.4 (preferring 6 - 6.5)[269]. 
Soya is one of the most widely cultivated plants in the world, being grown for its oil and protein rich edible seed, there are many named varieties[183, 206, 269]. A subtropical plant, but its cultivation extends from the tropics to as far north as latitude 52�N[269]. The species, and most of its cultivars, is a short-day plant and does not flower or set seed unless the daylight hours are less than 13 hours per day[269].
There are three basic types of soya bean, those with green seeds  are considered to be the most tender and best flavoured and are the type best suited for northern climates. Black seeded forms are normally used dried and yellow seeded forms are used for making soya milk, flour etc[206]. The plant requires a hot summer with a mean July temperature between 16 and 18�c[206] and a dry autumn if it is to do well in Britain[1, 33], though it is as hardy as the runner bean, Phaseolus coccineus[1]. The best crops outdoors in Britain are obtained if the plants are started off in a greenhouse and planted out in late spring although a direct sowing outdoors in early May can succeed in good summers but yields will then normally be low. Many cultivars will not flower in the shorter days of late summer in the northern hemisphere and so are not suitable for growing in Britain[206].
Some botanists separate the cultivated forms of soya from this species and call them G. soja. Sieb.&amp;Zucc[200].
This species has a symbiotic relationship with certain soil bacteria, these bacteria form nodules on the roots and fix atmospheric nitrogen. Some of this nitrogen is utilized by the growing plant but some can also be used by other plants growing nearby[200]. Soybean soils must contain the proper nitrogen-fixing bacteria. When grown on the same land for 2 - 3 successive years, increasing yields are obtained year after year[269]. Seed can be purchased that has been treated with this rhizobium, it is unnecessary on soils with a pH below 5.5 but can be helpful on other soils[206]. When removing plant remains at the end of the growing season, it is best to only remove the aerial parts of the plant, leaving the roots in the ground to decay and release their nitrogen.</t>
  </si>
  <si>
    <t>The seed contains up to 20% of an edible semi-drying oil[171, 269]. It is non-drying according to another report[57]. This oil has a very wide range of applications and is commonly used in the chemical industry[171, 206]. The oil is used industrially in the manufacture of paints, linoleum, oilcloth, printing inks, soap, insecticides, and disinfectants[34, 46, 100, 269].
Lecithin phospholipids, obtained as a by-product of the oil industry, are used as a wetting and stabilizing agent in food, cosmetic, pharmaceutical, leather, paint, plastic, soap, and detergent industries[269].
Both the meal and the soy bean protein are used in the manufacture of synthetic fibre, adhesives, textile sizing, waterproofing, fire-fighting foam and many other uses[269].
The plant is sometimes grown as a green manure[269].
The straw can be used to make paper, stiffer than that made from wheat straw[269].
The plant is an excellent source of biomass. The oil from the seeds can be used as a diesel fuel whilst the stems can be burnt as a fuel[269].</t>
  </si>
  <si>
    <t>The fermented seed is weakly diaphoretic and stomachic[176]. It is used in the treatment of colds, fevers and headaches, insomnia, irritability and a stuffy sensation in the chest[176].
The bruised leaves are applied to snakebite[218].
The flowers are used in the treatment of blindness and opacity of the cornea[218].
The ashes of the stems are applied to granular haemorrhoids or fungus growths on the anus[218].
The immature seedpods are chewed to a pulp and applied to corneal and smallpox ulcers[218].
The seed is antidote[218]. It is considered to be specific for the healthy functioning of bowels, heart, kidney, liver and stomach[218, 269].
The seed sprouts are constructive, laxative and resolvent[218]. They show an oestrogen-like activity in the body and are also antispasmodic[279].The sprous are used in the treatment of oedema, dysuria, chest fullness, decreased perspiration, the initial stages of flu and arthralgia[176].
A decoction of the bark or root is astringent[240, 269].
Soybean diets are valued for treating acidosis[269].
Since soybean oil has a high proportion of unsaturated fatty acid, it is recommended, like safflower, poppy seed, etc. to combat hypercholesteremia[269].
Commercial grades of natural lecithin, which are often derived from soybean, are reported to contain a potent vasopressor. Medicinally lecithin is indicated as a lipotropic agent[269].
Soybean is listed as a major starting material for stigmasterol, once known as an antistiffness factor. Sitosterol, also a soy by-product, has been used to replace diosgenin in some antihypertensive drugs[269].</t>
  </si>
  <si>
    <t>Asia; China; India; Turkey; United States; United States(Ny)</t>
  </si>
  <si>
    <t>The raw mature seed is toxic and must be thoroughly cooked before being eaten[76]. The sprouted raw seed is sometimes eaten and is considered to be a wholesome food.</t>
  </si>
  <si>
    <t>Rumex aquaticus</t>
  </si>
  <si>
    <t>Red Dock</t>
  </si>
  <si>
    <t>Europe, including Britain but absent from Italy and the Balkans, to N. Asia.</t>
  </si>
  <si>
    <t>Shallow water at the margins of swamps[17]. Fields, meadows and ditches[4].</t>
  </si>
  <si>
    <t>A plant of shallow water[17].</t>
  </si>
  <si>
    <t>Dark green to brown and dark grey dyes can be obtained from the roots of many species in this genus, They do not need a mordant[168].
The dried and powdered root has a cleansing and detergent affect on the teeth[4].</t>
  </si>
  <si>
    <t>Leaves - cooked[105].</t>
  </si>
  <si>
    <t>The root is alterative, astringent, cholagogue, deobstruent, depurative, detergent, laxative and mildly tonic[238]. It can cause or relieve diarrhoea according to the dose, harvest time and relative concentrations of tannin(astringent) and anthraquinones (laxative) that are present[222]. It is used internally in the treatment of piles, bleeding of the lungs, various blood complaints and also chronic skin diseases[4, 238]. Externally, it is applied to various skin diseases, ulcers etc[4].
The root has been used with positive effect to restrain the inroads made by cancer, being used as an alterative and tonic[4]. The root is harvested in early spring and dried for later use[4]. Some caution is advised in its use since excess doses can cause gastric disturbance, nausea and dermatitis[222, 238].</t>
  </si>
  <si>
    <t>Europe; Turkey; United States</t>
  </si>
  <si>
    <t>Crataegus phaenopyrum</t>
  </si>
  <si>
    <t>Washington Thorn</t>
  </si>
  <si>
    <t>C. cordata.</t>
  </si>
  <si>
    <t>South-eastern N. America - Virginia to Georgia, Illinois and Kansas.</t>
  </si>
  <si>
    <t>Thickets, open woods[43] and banks of streams in rich soils[82].</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</si>
  <si>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 very ornamental plant, there are some named varieties[1, 11, 200].</t>
  </si>
  <si>
    <t>Fruit - raw or cooked[62]. A dry flesh[43]. Very small, about 5mm in diameter, it often hangs on the tree all winter[200]. There are up to five fairly large seeds in the centre of the fruit, these often stick together and so the effect is of eating a cherry-like fruit with a single seed[K].</t>
  </si>
  <si>
    <t>Juncaginaceae</t>
  </si>
  <si>
    <t>Triglochin maritima</t>
  </si>
  <si>
    <t>Sea Arrow Grass</t>
  </si>
  <si>
    <t>Europe, including Britain, from the Arctic south and east to N. Africa, W. and N. Asia. N. America.</t>
  </si>
  <si>
    <t>Salt marshes and grassy places near the sea[9, 17].</t>
  </si>
  <si>
    <t>Succeeds in shallow water or a bog garden[200]. Possibly requires saline conditions[K].</t>
  </si>
  <si>
    <t>The ashes of the plant are rich in potassium and can be used in making soap[74].</t>
  </si>
  <si>
    <t>The green leaves of plants can contain a toxic cyanogenic glycoside, it is especially present during and just after a drought and is particularly toxic to ruminants[76, 85]. Plants growing in Britain are usually perfectly safe, this is probably due to the climate[76].</t>
  </si>
  <si>
    <t>Passifloraceae</t>
  </si>
  <si>
    <t>Passiflora caerulea</t>
  </si>
  <si>
    <t>Passion Flower</t>
  </si>
  <si>
    <t>Central and Western S. America - Brazil.</t>
  </si>
  <si>
    <t>Requires a well-drained soil with plenty of moisture in the growing season, otherwise it is not fussy[1, 200]. Dislikes highly alkaline soils[202].
Hardy to about -15�c, if plants are cut down to the ground by frost they can regenerate from the base[200].
Very fast growing[11]. Roots of outdoor grown plants should be restricted to encourage fruiting[1]. Plants produce tendrils and climb by attaching these to other plants.
The plant has a very long flowering period, from early summer to early autumn, though individual flowers only live for about 48 hours[245]. The flowers are open all night and start to close in the morning[260]. The flowers are delicately scented[245]. The cultivar 'Constance Elliot' is more fragrant[245].
If fruit is required, especially when the plant is grown indoors, it is best to hand pollinate using pollen from a flower that has been open for 12 hours to pollinate a newly opened flower before midday[88, 200]. The flowers open in sunny weather and do not open on dull cloudy days[219]. Fruit is only formed after long hot summers in Britain[166].
Plants are very tolerant of pruning and can be cut back to ground level if required to rejuvenate the plant[202]. Any pruning is best carried out in the spring[219].
Plants in this genus are notably resistant to honey fungus[200].</t>
  </si>
  <si>
    <t>This plant can be used as a rootstock for some of the less hardy members of this genus, conferring on them an additional cold tolerance. Be careful that root suckers do not take over from the grafted plant[200].</t>
  </si>
  <si>
    <t>Fruit - raw or cooked[2, 4, 105]. The unripe fruits are cooked[177], whilst the ripe fruits are eaten raw or made into a refreshing drink[183]. The flavour is not very desirable[3]. The fruit is about 6cm long and 4cm wide, it is partly hollow and contains a small amount of pleasant acid-tasting pulp surrounding a large quantity of seeds[K].
The flowers can be made into a syrup.</t>
  </si>
  <si>
    <t>Brazil</t>
  </si>
  <si>
    <t>Monimiaceae</t>
  </si>
  <si>
    <t>Peumus boldus</t>
  </si>
  <si>
    <t>Boldu</t>
  </si>
  <si>
    <t>Boldu boldus.</t>
  </si>
  <si>
    <t>S. America - Chile.</t>
  </si>
  <si>
    <t>Dry sunny slopes in lightly wooded country[165].</t>
  </si>
  <si>
    <t>Dislikes soils that are too moist[166]. Prefers a well-drained acid sandy soil in full sun[166, 200, 238].
Hardy in climatic zone 9 (tolerating occasional light frosts), this plant normally requires greenhouse protection in Britain but is capable of withstanding light frosts and might succeed outdoors in the mildest areas of the country, especially if grown against a sunny wall[166, 200]. One report says that the plant succeeds outdoors at Kew Gardens in London, where it often flowers all year round[245].
All parts of the plant are sweetly aromatic[245]. The leaves have a lemon-camphor aroma[238].
Dioecious, male and female plants must be grown if fruit and seed is required[238].</t>
  </si>
  <si>
    <t>The bark is a source of tannin and is also used as a dye[1, 4, 238].
A deliciously fragrant essential oil is obtained from the leaves[245]. The dried and powdered leaves are scattered amongst clothes to sweeten them and repel insects[245].
The small fruits are dried and used as beads in necklaces[245]. When warmed by the body or the sun they release the scent of cinnamon[245].
The wood is used for making charcoal[4].</t>
  </si>
  <si>
    <t>Fruit - raw or cooked[1, 2, 166]. Sweet and aromatic with an agreeable flavour[2, 183]. The fruit is up to 2cm in diameter[2].
The leaves and bark are used as a condiment[177].</t>
  </si>
  <si>
    <t>Boldu is a traditional remedy used by the Araucanian Indians of Chile as a tonic. The plant stimulates liver activity and bile flow and is chiefly valued as a remedy for gallstones and liver or gallbladder pain[254]. It is normally taken for only a few weeks at a time, either as an infusion or as a tincture[254]. It is often combined with other herbs such as Berberis vulgaris or Chionanthus virginicus in the treatment of gallstones[254].
The leaves are analgesic, antiseptic (urinary), bitter, cholagogue, diuretic, stimulant and tonic[4, 46, 165, 235]. They are considered a valuable cure for gonorrhoea in S. America[4]. The plant is taken internally in the treatment of liver disease (though the bark is more effective here), gallstones, urinary tract infections, intestinal parasites and rheumatism[238]. It has been used in the past as a substitute for quinine in the treatment of malaria[238]. The leaves are harvested during the growing season and are dried for later use[238]. Some caution is advised, the plant should not be used by pregnant women[254]. See also the notes above on toxicity.
A volatile oil obtained from the plant destroys internal parasites[238].
Alkaloids contained in the bark are a stimulant for the liver[238].</t>
  </si>
  <si>
    <t>Chile; Mexico; Turkey</t>
  </si>
  <si>
    <t>The leaves contain a toxic alkaloid[4].</t>
  </si>
  <si>
    <t>Amaranthus blitum</t>
  </si>
  <si>
    <t>Slender Amaranth</t>
  </si>
  <si>
    <t>A. blitum. L.</t>
  </si>
  <si>
    <t>Temperate and Tropical zones.</t>
  </si>
  <si>
    <t>A cosmopolitan weed growing on waste ground[58, 204].</t>
  </si>
  <si>
    <t>Prefers a well-drained fertile soil in a sunny position[200]. Requires a hot sheltered position if it is to do well[K]. Tolerates a pH in the range 4.3 to 7.5.
Plants should not be given inorganic fertilizers, see notes above on toxicity.
This plant was cultivated by the ancient Romans and Greeks for its edible leaves, there are some named varieties[183].
Most if not all members of this genus photosynthesize by a more efficient method than most plants. Called the 'C4 carbon-fixation pathway', this process is particularly efficient at high temperatures, in bright sunlight and under dry conditions[196].</t>
  </si>
  <si>
    <t>A fluid extract of the plant is used as an astringent internally in the treatment of ulcerated mouths and throats, externally as a wash for ulcers and sores[4].
The juice of the roots is used externally to relieve headaches[272].
The plant has a folk reputation for being effective in the treatment of tumours and warts[218].</t>
  </si>
  <si>
    <t>Algeria; China</t>
  </si>
  <si>
    <t>Pisum sativum arvense</t>
  </si>
  <si>
    <t>Field Pea</t>
  </si>
  <si>
    <t>P. arvense.</t>
  </si>
  <si>
    <t>S. Europe? An occasional escape from cultivation in Britain.</t>
  </si>
  <si>
    <t>Waste ground.</t>
  </si>
  <si>
    <t>Requires a well-drained moisture retentive soil[1, 16, 37]. Prefers a calcareous soil[37]. Prefers a rich loamy soil[1]. A light soil and a sheltered position is best for early sowings[1].
This a more vigorous form of P. sativum with less sweet seeds which are usually eaten as a protein crop when they are mature. This sub-species is taken to include the Maple peas with varieties such as Minerva and Marathon[87]. Other varieties included in this group are 'Bavarian pea', 'Black-podded pea', East Prussian pea', Sand pea', Smyrna pea' and 'Konigsberger pea'[61].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</si>
  <si>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Sometimes grown as a spring sown green manure, plants produce a good bulk and fix a large quantity of nitrogen[46, 87].</t>
  </si>
  <si>
    <t>The seed is contraceptive, fungistatic and spermacidal[218]. The dried and powdered seed has been used as a poultice on the skin where it has an appreciable affect on many types of skin complaint including acne[7].
The oil from the seed, given once a month to women, has shown promise of preventing pregnancy by interfering with the working of progesterone[218]. The oil inhibits endometrial development[240]. In trials, the oil reduced pregnancy rate in women by 60% in a 2 year period and 50% reduction in male sperm count was achieved[240].</t>
  </si>
  <si>
    <t>Belgium; China; France; Haiti; India; India(Santal); Turkey; United States</t>
  </si>
  <si>
    <t>Gentiana scabra</t>
  </si>
  <si>
    <t>Long Dan Cao</t>
  </si>
  <si>
    <t>Thickets, grassy places and wet meadows at low elevations and in the mountains of C. and S. Japan[58].</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</si>
  <si>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requires a moist well-drained neutral to acid soil[200, 238]. Another report says that it is happy in any reasonable soil[239].
A moisture loving plant, preferring to grow with full exposure to the sun but with plenty of underground moisture in the summer, it grows better in the north and west of Britain[1].
A very ornamental plant[1].
Plants are intolerant of root disturbance[200].</t>
  </si>
  <si>
    <t>Young plant and old leaves - cooked[105]. A famine food, used when all else fails[177, 179].</t>
  </si>
  <si>
    <t>Long Dan Cao is used as a bitter tonic in Chinese herbalism where it promotes digestive secretions and treats a range of illnesses associated with the liver[254, 279].
The root is antibacterial and stomachic[176]. It is used in the treatment of anorexia, dyspepsia, jaundice, leucorrhoea, eczema, conjunctivitis, sore throat, acute infection of the urinary system, hypertension with dizziness and tinnitus[176, 279]. The root is harvested in the autumn and dried for later use.
This species is one of several that are the source of the medicinal gentian root[4], the following notes are based on the general uses of G. lutea which is the most commonly used species in the West[K].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</si>
  <si>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Arundo donax</t>
  </si>
  <si>
    <t>Giant Reed</t>
  </si>
  <si>
    <t>A. maxima.</t>
  </si>
  <si>
    <t>S. Europe</t>
  </si>
  <si>
    <t>Ditches, riversides and marshland[7, 200].</t>
  </si>
  <si>
    <t>Prefers a moist fertile soil in a sunny sheltered position, preferably by water[1, 134, 200]. Tolerates a pH in the range 5.5 to 8.3. Plants can be grown as a specimen in lawns etc, succeeding in quite coarse grass[233]. Plants are succeeding in a site that is very exposed to maritime winds at Rosewarne in Cornwall[K].
Adapted to tropical, subtropical and warm temperate climates of the World, Giant reed is often found on sand dunes near seashores. It tolerates some salt. It grows best along river banks and in other wet places, and is best developed in poor sandy soil and in sunny situations. Said to tolerate all types of soils, from heavy clays to loose sands and gravelly soils. Ranging from Cool Temperate Wet through Tropical Dry to Wet Forest Life Zones, giant reed is reported to tolerate annual precipitation of 30 to 400cm, an average annual temperature range of 9 to 28.5�C and a pH in the range of 5.0 to 8.7[269].
One report says that this plant is only hardy in the milder areas of Britain[1] whilst another report says that it is hardy to between -5 and -10�c[200]. This contradicts with the hardiness zone rating of 6 which would make the plant hardy in most areas of Britain[200]. Plants thrive outdoors at Oxford Botanical Gardens[233] as well as at Hilliers Arboretum in Hampshire and the RHS Gardens in Surrey[K].
Extensively cultivated in S. Europe for basket making etc[50].
Plants rarely if ever flower in British gardens233].
Members of this genus are rarely if ever troubled by browsing deer[233].</t>
  </si>
  <si>
    <t>Brooms are made from the terminal panicles[7].
Plants are grown alongside irrigation canals to check soil erosion[169].
The plant can be grown as a windbreak screen[1, 169]. If cut down, the culms branch and in this form the plants can be used as a hedge[236].
The leaves can be woven into mats etc, whilst the split and flattened stems are used to make screens, walls of houses etc[46, 50, 61, 84].
A yellow dye is obtained from the pollen[257].
The stems of the plant have a multitude of applications. They are used as plant supports for vines and other climbing plants[7, 169, 269] and to make clarinets, bag-pipes etc[46, 61, 103]. They are also used as pipe stems[84], for roofing[46], to make screens, walking sticks and in basketry[100, 195]. They are used to make the reeds of clarinets and organ pipes[236]. The stems can be harvested as desired at any time of the year[269].
The fibre from the stems can be used to make a good quality paper[269]. This plant is currently (1995) under investigation at Rosewarne in Cornwall as a potential commercial paper crop for small-scale industries in SW. England[K].
Because of rather high yields from natural stands, the plant has been suggested as a source of biomass for energy production[7, 269]. Dry cane yields of ca 10, 15, and 20 tonnes per hectare were reported respectively from infertile, partly fertile and fertile soils[269]. According to the phytomass files annual productivity ranges from 10 to 59 tonnes per hectare, the latter figure from Westlake's (1963) estimate of 57 - 59 tonnes[269]. In addendum, Westlake cites evidence that Arundo donax can produce 40-75 MT/ha/yr. in warm temperate and tropical regions. Early vegetative growth has ME (metabolizable energy) of 2.22 megacalories/kg DM, while hay has an ME of only 1.37 (Gohl, 1981). Such annual productivity, if sustainable, makes this a notable energy candidate, especially when one considers the energy as a by-product, with leaf protein and potential pharmaceutical as primary products[269].
A particular type of cellulose is obtained from the plant[7]. In Italy, the plant is used in the manufacture of rayon[269].</t>
  </si>
  <si>
    <t>Rhizome - raw or cooked[84]. The rhizome can be dried and ground into a powder to make bread, usually in conjunction with cereal flours[7, K]. It can also be roasted or boiled[84].
Leaves - cooked as a potherb[84]. They are very bitter[177]. The young shoots are used[177].</t>
  </si>
  <si>
    <t>The root is diaphoretic, diuretic, emollient and galactofuge[7]. An infusion is said to stimulate menstrual discharge and diminish milk flow[240, 272]. A paste of the root is applied to the forehead to treat headaches[272]. Isolated alkaloids have been experimentally shown to raise the blood pressure and contract the intestine and uterus[240]. The rhizome or rootstock is used in the treatment of dropsy. Boiled in wine with honey, the root or rhizome has been used for treating cancer[269].
The plant contains the alkaloid gramine. This is said to be a vasopressor, raising the blood pressure in dogs after small doses, causing a fall in larger doses[269].
The stems have been used as splints for broken limbs[257].</t>
  </si>
  <si>
    <t>Haiti; Iraq; Italy; Spain; Turkey</t>
  </si>
  <si>
    <t>Amaranthus palmeri</t>
  </si>
  <si>
    <t>Careless Weed</t>
  </si>
  <si>
    <t>Waste places and fields at low elevations, also in interior valleys and deserts in California[71].</t>
  </si>
  <si>
    <t>Ulmus parvifolia</t>
  </si>
  <si>
    <t>Chinese Elm</t>
  </si>
  <si>
    <t>U. chinensis.</t>
  </si>
  <si>
    <t>Rich soil and near water courses in W. China[109] at elevations below 800 metres[266]..</t>
  </si>
  <si>
    <t>3 - 1</t>
  </si>
  <si>
    <t>Easily grown in any soil of at least moderate quality so long as it is well drained[1]. Fairly tolerant of maritime exposure, it succeeds outdoors in a very exposed position at Rosewarne in N. Cornwall[K]. 
Resistant to 'Dutch elm disease', a disease that has destroyed the greater part of all the elm trees growing in Britain. The disease is spread by a beetle. There is no effective cure (1992) for the problem, but most E. Asian, though not Himalayan, species are resistant (though not immune) to the disease so the potential exists to use these resistant species to develop new resistant hybrids with the native species[200].
The various species hybridize freely, the pollen stores well and can be kept for use with species that flower at different times[200].
Trees retain their leaves until early in the new year[11] and in areas with mild winters will often retain them until new leaves are formed in the spring[188].
A good companion for grapes[18].
There are some named forms, developed for their ornamental value. 'Frosty' and 'Geisha' are small bushes whilst 'Pumila' is a minute bush for the rock garden.</t>
  </si>
  <si>
    <t>Fairly resistant to maritime exposure, it can be grown in a shelter belt[K].</t>
  </si>
  <si>
    <t>Leaves - raw or cooked[105, 177].
Immature fruits, used just after they are formed - raw or cooked[105, 132]. An aromatic, unusual flavour, leaving the mouth feeling fresh and the breath smelling pleasant[132]. It contains about 34.4% protein, 28.2% fat, 17% carbohydrate, 5% ash[132].
Inner bark - cooked. A mucilaginous texture[105, 177]. No more details are given but inner bark is often dried, ground into a powder and then used as a thickening in soups etc or mixed with cereals when making bread[K].</t>
  </si>
  <si>
    <t>The leaves are antidote and lithontripic[218].
The stem bark is demulcent, diuretic, expectorant, febrifuge, hypnotic and lithontripic[178, 218].
The flowers are used in the treatment of fevers and neuritis[218].</t>
  </si>
  <si>
    <t>Rumex obtusifolius</t>
  </si>
  <si>
    <t>Round-Leaved Dock</t>
  </si>
  <si>
    <t>Western Europe, including Britain, from Scandanavia south and east to Spain, Germany and Hungary.</t>
  </si>
  <si>
    <t>Waste ground, hedgerows and field margins[17]. A common weed of cultivated land on acid or calcareous soils[12].</t>
  </si>
  <si>
    <t>Requires a good soil[4].
Plants are occasionally cultivated for their edible leaves[61].
A very important food plant for the caterpillars of many species of butterfly[30].
This species is an alternative host of the turnip fly[4].</t>
  </si>
  <si>
    <t>Yellow, dark green to brown and dark grey dyes can be obtained from the roots of this plant[14, 168]. They do not need a mordant[168].</t>
  </si>
  <si>
    <t>The leaves are often applied externally as a rustic remedy in the treatment of blisters, burns and scalds[4, 14].
The root contains tannin and is astringent and blood purifier[257]. A tea made from the roots has been used in the treatment of jaundice, whooping cough, boils and bleeding[4, 257]. An infusion of the root has been used as a wash, especially for children, to treat skin eruptions[257]. One report says that the root has been used as a contraceptive to stop menstruation[257]. The root is harvested in early spring and dried for later use[4].</t>
  </si>
  <si>
    <t>Belgium; Britain; Canada(Salish); Iran; Iraq; Kurdistan; Turkey; United States</t>
  </si>
  <si>
    <t>Anagallis arvensis</t>
  </si>
  <si>
    <t>Scarlet Pimpernel</t>
  </si>
  <si>
    <t>Throughout most of the world, including Britain, but absent from the Tropics.</t>
  </si>
  <si>
    <t>Roadsides and cultivated land[9], preferring rather sandy soils[7].</t>
  </si>
  <si>
    <t>Prefers a sunny position and a good soil[1]. Succeeds in dry or sandy soils[238].
The flowers open at about 8 am and close at 3pm each day, though they close earlier if it rains. The flowers are also said to foretell wet weather if they close early[207].</t>
  </si>
  <si>
    <t>The squeezed plant is used in Nepal for washing and bathing[272].</t>
  </si>
  <si>
    <t>Leaves - raw or cooked[2, 105, 115]. Used in salads[4] and as a spinach[2]. The tender shoots are cooked as a vegetable[272]. It is best not to eat these leaves[55, 238], see the notes above on toxicity.</t>
  </si>
  <si>
    <t>The scarlet pimpernel was at one time highly regarded as a medicinal herb, especially in the treatment of epilepsy and mental problems[254], but there is little evidence to support its efficacy and it is no longer recommended for internal use because it contains toxic saponins and cytotoxic cucurbitacins[238, 254].
The whole herb is antitussive, cholagogue, diaphoretic, diuretic, expectorant, nervine, purgative, stimulant and vulnerary[4, 7, 9, 21, 46]. It can be taken internally or applied externally as a poultice[7]. An infusion is used in the treatment of dropsy, skin infections and disorders of the liver and gall bladder[9, 272]. The plant is best harvested in June and can be dried for later use[4]. Use with caution[21], large doses can cause polyuria and tremor[7].
A homeopathic remedy is made from the plant[9]. It is used internally to treat itchy skins and externally to remove warts[9].</t>
  </si>
  <si>
    <t>Britain; Europe; India; Iraq; Spain; Sudan; Turkey; United States</t>
  </si>
  <si>
    <t>The seeds are slightly poisonous to some mammals, but no cases involving people are known[13, 76]. Skin contact with the plant can cause dermatitis in some people[76].</t>
  </si>
  <si>
    <t>Hordeum vulgare</t>
  </si>
  <si>
    <t>Barley</t>
  </si>
  <si>
    <t>H. sativum.</t>
  </si>
  <si>
    <t>Not known in the wild, it is found in Britain as a relict of cultivation but does not persist[17].</t>
  </si>
  <si>
    <t>Succeeds in most soils and in climates ranging from sub-arctic to sub-tropical[1, 171]. Easily grown in light soils[162]. Prefers a calcareous soil[7]. Best grown in a sunny position[238].
Barley first came under cultivation about 12,000 years ago[238]. It is widely cultivated in Temperate areas of the world for its edible seed, there are many named varieties[57, 183]. It succeeds further north than most other cereal crops (it succeeds in Norway at latitude 70� N[142]), and at higher altitudes (it is a staple crop in Tibet)[57, 238]. The Coeleste group contains the hull-less barleys. Although lower yielding than the type, these hull-less seeds are much easier to harvest making them a much easier crop to grow on a small scale[183].</t>
  </si>
  <si>
    <t>The shoots are diuretic[218].
The seed sprouts are demulcent, expectorant, galactofuge, lenitive and stomachic[176, 218]. They are sometimes abortifacient[218]. They are used in the treatment of dyspepsia caused by cereals, infantile lacto-dyspepsia, regurgitation of milk and breast distension[176]. They are best not given to a nursing mother since this can reduce milk flow[176].
The seed is digestive, emollient, nutritive, febrifuge and stomachic[218]. It is taken internally as a nutritious food or as barley water (an infusion of the germinated seed in water) and is of special use for babies and invalids[238]. Its use is said to reduce excessive lactation[238].  Barley is also used as a poultice for burns and wounds[4, 46, 176, 218].
The plant has a folk history of antitumour activity[218].
The germinating seed has a hypoglycaemic effect preceded by a hyperglycaemic action[218].
Modern research has shown that barley may be of aid in the treatment of hepatitis, whilst other trials have shown that it may help to control diabetes[254]. Barley bran may have the effect of lowering blood cholesterol levels and preventing bowel cancer[254].</t>
  </si>
  <si>
    <t>Berberis aristata</t>
  </si>
  <si>
    <t>Chitra</t>
  </si>
  <si>
    <t>B. chitria.  B. coriaria.</t>
  </si>
  <si>
    <t>E. Asia - Himalayas in Nepal.</t>
  </si>
  <si>
    <t>Shrubberies to 3500 metres[51]. Open hillsides at elevations of 1800 - 3000 metres[272].</t>
  </si>
  <si>
    <t>Prefers a warm moist loamy soil and light shade but it is by no means fastidious, succeeding in thin, dry and shallow soils[11, 200]. Grows well in heavy clay soils.
Plants are very hardy, they survived the severe winters of 1986-1987 without problems in most areas of Britain[K].
Plants can be pruned back quite severely and resprout well from the base[200].
The fruits are sometimes sold in local markets in India[194].
Hybridizes freely with other members of this genus[1]. Most plants cultivated under this name are B. chitria., B. coriaria., B. glaucocarpa. and, more commonly, B. floribunda[67, 200].</t>
  </si>
  <si>
    <t>A yellow dye is obtained from the root and the stem[46, 61, 272].
An important source of dyestuff and tannin, it is perhaps one of the best tannin dyes available in India[194].
The wood is used as a fuel[146]. The spiny branches are used for making fencing around fields[272].</t>
  </si>
  <si>
    <t>Fruit - raw or cooked[145]. A well-flavoured fruit, it has a sweet taste with a blend of acid, though there is a slight bitterness caused by the seeds[194, K]. The fruit is much liked by children[194, K]. It is dried and used like raisins in India[2, 3, 177, 183]. The fruit contains about 2.3% protein, 12% sugars, 2% ash, 0.6% tannin, 0.4% pectin[194]. There is 4.6mg vitamin C per 100ml of juice[194].The fruit is about 7mm x 4mm[194] - it can be up to 10mm long[200]. Plants in the wild yield about 650g of fruit in 4 pickings[194].
Flower buds - added to sauces[177, 183].</t>
  </si>
  <si>
    <t>The dried stem, root bark and wood are alterative, antiperiodic, deobstruent, diaphoretic, laxative, ophthalmic and tonic (bitter)[46, 61, 158, 194, 240]. An infusion is used in the treatment of malaria, eye complaints, skin diseases, menorrhagia, diarrhoea and jaundice[240, 243].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</si>
  <si>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Hindu; India; Nepal; Turkey</t>
  </si>
  <si>
    <t>Styracaceae</t>
  </si>
  <si>
    <t>Styrax officinalis</t>
  </si>
  <si>
    <t>Storax Tree</t>
  </si>
  <si>
    <t>Europe - E. Mediterranean.</t>
  </si>
  <si>
    <t>Dry rocky slopes, often on limestone, to 1500 metres[182]. Woods and thickets, also by streams[45].</t>
  </si>
  <si>
    <t>Requires a light lime-free soil in sun or semi-shade[11, 200]. If planted out when young into a planting hole that has been filled with a light lime-free soil the plants will successfully grow into the surrounding soil[11]. Prefers a warm sheltered position with protection from the morning sun[11]. Dislikes wet soils. Established plants are drought tolerant, they grow better in Britain when the summer is dry.
This species is not very hardy outdoors in Britain. Dormant plants tolerate temperatures down to about -5�c[200] but the young growth is liable to be damaged by late frosts[11]. Succeeds in the milder parts of the country[1]. Plants were growing and fruiting well on a west-facing wall at Kew in 1992[K].
Plants do not flower freely unless in a warm sunny spot or on a south facing wall[182]. The flowers are very fragrant[219].
Plants in this genus are notably resistant to honey fungus[200].</t>
  </si>
  <si>
    <t>The fragrant resin 'storax' is obtained by wounding the stem[64, 89]. It is used medicinally, in perfumes, incense etc[11, 148].
The fruits are used as beads in rosaries etc[89, 148, 182].</t>
  </si>
  <si>
    <t>A highly perfumed balsamic gum is obtained from the branches and stems[183]. It is occasionally used as a condiment[183]. This gum is almost certainly the resin described below[K].</t>
  </si>
  <si>
    <t>A resin obtained from the stems of the plant is antiseptic and expectorant[11, 103, 240].</t>
  </si>
  <si>
    <t>Egypt; Europe</t>
  </si>
  <si>
    <t>Liquidambar styraciflua</t>
  </si>
  <si>
    <t>Sweet Gum</t>
  </si>
  <si>
    <t>Eastern N. America - Connecticut to Florida, west to Texas and Illinois.</t>
  </si>
  <si>
    <t>Swampy woods which are often inundated annually[43] and on rich bottom lands[82].</t>
  </si>
  <si>
    <t>Prefers a moist but not swampy loam in a sunny sheltered position[11, 200]. Succeeds in light shade[188]. Prefers a neutral to acid soil[130]. Plants grow poorly in shallow soils overlying chalk[188].
Young plants are susceptible to damage from late frosts.
A highly ornamental plant, especially in its autumn foliage[1, 227], it grows well in Cornwall[59] and S. England but does not do well in the north[98].
A fast-growing and long lived tree, it is fairly free from pests and diseases and has the potential to be a re-afforestation tree in cutover lands[227]. Trees commence flowering when about 20 - 25 years old[229].
The leaves emit a balsam-like fragrance when they fall in the autumn, this is retained until the leaves are quite withered[245].
Plants in the north of their range do not produce much resin[183].
Resists honey fungus[88].
This species resents root disturbance, young plants should be pot-grown and be placed in their permanent positions as soon as possible[200].</t>
  </si>
  <si>
    <t>The aromatic resin 'Storax' is obtained from the trunk of this tree[46, 57, 61, 64]. It forms in cavities of the bark and also exudes naturally. It is harvested in autumn[181, 238]. Production can be stimulated by beating the trunk in the spring[171, 238]. The resin has a wide range of uses including medicinal, incense, perfumery, soap and as an adhesive[149]. It is also chewed and used as a tooth cleaner[183].
Wood - heavy, fairly hard, fine-grained, not strong, light, tough, resilient. It weighs about 37lb per cubic foot[227]. The wood takes a high polish and can be stained then used as a cherry, mahogany or walnut substitute[171]. It is also used for furniture, flooring, fruit dishes, veneer etc[46, 61, 82, 149, 227].</t>
  </si>
  <si>
    <t>A chewing gum and a stabilizer for cakes etc is obtained from the resin[102, 105, 149, 159]. It can also be chewed to sweeten the breath[183].</t>
  </si>
  <si>
    <t>A resin obtained from the trunk of the tree (see 'Uses notes' below) is antiseptic, carminative, diuretic, expectorant, parasiticide, poultice, salve, sedative, stimulant, vulnerary[21, 46, 57, 61, 149, 171, 213, 218, 222, 238]. It is chewed in the treatment of sore throats, coughs, asthma, cystitis, dysentery etc[222, 238, 257]. Externally, it is applied to sores, wounds, piles, ringworm, scabies etc[222, 238].
The resin is an ingredient of 'Friar's Balsam', a commercial preparation based on Styrax benzoin that is used to treat colds and skin problems[238].
The mildly astringent inner bark is used in the treatment of diarrhoea and childhood cholera[222].</t>
  </si>
  <si>
    <t>Britain; Eb25:; Germany; Guatemala; Mexico; Mexico(Aztec); Mexico(Chinantec); Nd; Netherlands; United States; United States(Amerindian); United States(Appalachia); United States(Colonial); United States(Sc)</t>
  </si>
  <si>
    <t>Rubus caesius</t>
  </si>
  <si>
    <t>Dewberry</t>
  </si>
  <si>
    <t>Europe, including Britain, from Scandanavia south and east to Spain, Siberia and W. Asia.</t>
  </si>
  <si>
    <t>Hedgerows, amongst shrubs and in rough dry meadowland, usually on basic soils[1, 17].</t>
  </si>
  <si>
    <t>Easily grown in a good well-drained loamy soil in sun or semi-shade[1, 11, 200]. Succeeds on chalky soils[200].
This species is a blackberry with biennial stems, it produces a number of new stems each year from the perennial rootstock, these stems fruit in their second year and then die[200].
Plants in this genus are notably susceptible to honey fungus[200].</t>
  </si>
  <si>
    <t>Fruit - raw or cooked[1, 2, 3, 12, 183]. Succulent but not very tasty[74]. A delicious flavour, it is considered to be superior to blackcurrants though the fruit is rather small and consists of just a few drupes[2]. The fruit can be used for making jellies, preserves etc[183].
The fresh or dried leaves are used as a tea substitute[46, 61, 183].</t>
  </si>
  <si>
    <t>Jasminum humile</t>
  </si>
  <si>
    <t>Yellow Jasmine</t>
  </si>
  <si>
    <t>J. bignoniaceum. Wall.</t>
  </si>
  <si>
    <t>Scrub and dry valleys, 1500 - 3000 metres in the Himalayas[184]. Also found in forests in Srinagar[145].</t>
  </si>
  <si>
    <t>Succeeds in a good well-drained loam in a sunny position[1, 200]. Tolerates light shade[202]. Tolerates most soil types, including dry soils once it is established[202].
This species is not very cold hardy, tolerating temperatures down to about -10�c[184]. It requires some protection such as a warm wall when grown outdoors in Britain[200].
There are some named varieties selected for their ornamental value[188]. The flowers are slightly scented[245].
Plants produce suckers and these can sometimes be invasive[202].
Pruning can be carried out in early to mid spring. Removing one third of the oldest growth down to ground level rejuvenates the plant and encourages greater flowering[202].
Plants in this genus are notably resistant to honey fungus[200].</t>
  </si>
  <si>
    <t>Wood - even-grained, moderately hard[146].</t>
  </si>
  <si>
    <t>The leaves are used as a condiment[177, 183].
A tea is made from the leaves and bark[183].</t>
  </si>
  <si>
    <t>The flowers are astringent and a tonic for the heart and bowels[240]. A paste made frm the flowers is considered effective in the treatment of intestinal problems[272].
The juice of the root is used in the treatment of ringworm[240, 272].
The milky juice of the plant is used for destroying the unhealthy lining walls of chronic sinuses and fistulas[240].</t>
  </si>
  <si>
    <t>Michelia figo</t>
  </si>
  <si>
    <t>Banana Shrub</t>
  </si>
  <si>
    <t>M. fuscata.</t>
  </si>
  <si>
    <t>E. Asia - southern China.</t>
  </si>
  <si>
    <t>Broad-leaved evergreen forests, shady slopes and along river banks[266].</t>
  </si>
  <si>
    <t>Succeeds in a humus-rich well-drained neutral to alkaline soil in direct light or partial shade[200]. Requires a neutral to acid soil according to other reports[188, 219].
Although not very frost-hardy, plants have survived in sheltered positions outdoors in southern England[200], tolerating temperatures down to about -5�c[260]. They require the protection of a cold greenhouse at Kew gardens[11].
The flowers have a banana scent[188]. This is one of the most fragrant of all shrubs with a scent strongly resembling the sweet 'pear drops'[11].
Plants in this genus are notably resistant to honey fungus[200].</t>
  </si>
  <si>
    <t>The leaves are used for scenting tea[183].</t>
  </si>
  <si>
    <t>Rosa x beanii</t>
  </si>
  <si>
    <t>R. anemonaeflora.  R. sempervirens.  R. triphylla. Roxb.</t>
  </si>
  <si>
    <t>E. Asia - E. China? This is a hybrid species.</t>
  </si>
  <si>
    <t>Rocky places at low altitudes in W. Hupeh[109].</t>
  </si>
  <si>
    <t>Seed - 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</si>
  <si>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position[200]. Grows well in heavy clay soils. Dislikes water-logged soils[200].
A rather tender species, it is best grown on a wall in Britain[1, 11].
Grows well with alliums, parsley, mignonette and lupins[18, 20]. Garlic planted nearby can help protect the plant from disease and insect predation[18, 20]. Grows badly with boxwood[18].
A hybrid species, there is enormous confusion over its origins, some botanists believe that it is R. multiflora x R. laevigata or R. banksiae, others believe that it is R. banksiae x R. moschata[200].
Hybridizes freely with other members of this genus[80].
Plants in this genus are notably susceptible to honey fungus[200].</t>
  </si>
  <si>
    <t>Fruit - raw or cooked. There is only a thin layer of flesh surrounding the many seeds[K]. Some care has to be taken when eating this fruit, see the notes above on known hazards.
The seed is a good source of vitamin E, it can be ground into a powder and mixed with flour or added to other foods as a supplement[102, 183]. Be sure to remove the seed hairs[102].</t>
  </si>
  <si>
    <t>Antiphlogistic, blood tonic[178].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</si>
  <si>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Vaccinium occidentalis</t>
  </si>
  <si>
    <t>Western Blueberry</t>
  </si>
  <si>
    <t>Wet meadows and wet places, 1500 - 3300 metres in California[71].</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</si>
  <si>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Closely related to, and perhaps no more than a sub-species of, V. uliginosum[60].
Dislikes root disturbance, plants are best grown in pots until being planted out in their permanent positions[200].
Plants in this genus are notably resistant to honey fungus[200].</t>
  </si>
  <si>
    <t>Fruit - raw or cooked[105, 161, 172]. The fruit is about 6mm in diameter[200].</t>
  </si>
  <si>
    <t>Scabiosa columbaria</t>
  </si>
  <si>
    <t>Pigeon's Scabious</t>
  </si>
  <si>
    <t>Europe, including Britain, south and east from the Arctic circle to N. Africa, Siberia and W. Asia.</t>
  </si>
  <si>
    <t>Dry calcareous pastures, banks etc, to 600 metres[17].</t>
  </si>
  <si>
    <t>Prefers a neutral or alkaline soil and a sunny position[200]. Succeeds in ordinary garden soil[1].
Grows well in a dry sunny meadow[200]. The flowers are a good nectar source for bees and lepidoptera, the plant is also a good food source for the caterpillars of many butterfly species[200].
This species name is sometimes treated as the group name for an aggregate of species[200].
Members of this genus are rarely if ever troubled by browsing deer[233].</t>
  </si>
  <si>
    <t>Leaves[177]. No more details are given.</t>
  </si>
  <si>
    <t>Europe; Lesotho</t>
  </si>
  <si>
    <t>Fragaria vesca</t>
  </si>
  <si>
    <t>Wild Strawberry</t>
  </si>
  <si>
    <t>Most of Europe, including Britain, to temperate Asia.</t>
  </si>
  <si>
    <t>Woods, grassland and scrub, on basic soils, sometimes becoming locally dominant in wods on calcareous soils[9, 17].</t>
  </si>
  <si>
    <t>Prefers a fertile, well-drained, moisture retentive soil in a sunny position. Tolerates semi-shade though fruit production will be reduced. Succeeds on acid and alkaline soils. Likes a mulch of pine or spruce leaves.
Does well on woodland edges.
Plants spread rapidly by means of runners[K].</t>
  </si>
  <si>
    <t>The fruit is used as a tooth cleaner[4]. The fresh fruit removes stains from teeth if it is allowed to remain for about 5 minutes[4].
The fruit is also used cosmetically in skin-care creams[7]. It tones and whitens the skin, combats wrinkles, lightens freckles, soothes sunburn and whitens the teeth[244].</t>
  </si>
  <si>
    <t>Fruit - raw, cooked or made into preserves[2, 12, 101, 183]. Sweet and succulent. An exquisite flavour but the fruits are usually very small and fiddly[53, 132], though they can be up to 10mm in diameter[200]. Rich in iron and potassium, the fruit is an excellent addition to the diet of people suffering from anaemia[244].
Young leaves - raw or cooked[52, 105]. Added to salads or used as a potherb[183].
The fresh or dried leaves are used as a tea substitute[7, 177, 183, 257]. A delicious drink, it is ideal for children[244].
The root has been used as a coffee substitute in India[240].</t>
  </si>
  <si>
    <t>The leaves and the fruit are mildly astringent, diuretic, laxative and tonic[4, 9, 222, 254]. The leaves are mainly used, though the fruits are an excellent food to take when feverish and are also effective in treating rheumatic gout[4]. A slice of strawberry is also excellent when applied externally to sunburnt skin[4]. A tea made from the leaves is a blood tonic and has been used as a treatment for diarrhoea in adults and children[222, 257]. It is used in the treatment of chilblains[53] and also as an external wash on sunburn[222]. A poultice can be made from the powdered leaves mixed in oil, it is used to treat open sores[257]. The leaves are harvested in the summer and dried for later use[238].
The fruits contain salicylic acid and are beneficial in the treatment of liver and kidney complaints, as well as in the treatment of rheumatism and gout[244].
The roots are astringent and diuretic[4, 222]. A decoction is used internally in the treatment of diarrhoea and chronic dysentery[4, 244, 257]. Externally it is used to treat chilblains and as a throat gargle[244]. The roots are harvested in the autumn and dried for later use[238].</t>
  </si>
  <si>
    <t>Canada(Salish); Dominican Republic; Germany; Haiti; Kashmir; Mexico; Spain; Turkey</t>
  </si>
  <si>
    <t>Sedum stenopetalum</t>
  </si>
  <si>
    <t>Wormleaf Stonecrop</t>
  </si>
  <si>
    <t>S. douglasii.</t>
  </si>
  <si>
    <t>Western N. America - South Dakota to Alberta, Nebraska, Oregon and California.</t>
  </si>
  <si>
    <t>Open rocky slopes and bluffs, rock crevices, in gravel and talus, also in grassland and sagebrush desert, usually in well-drained very dry places and often in ponderosa pine forests[83].</t>
  </si>
  <si>
    <t>Succeeds in most soils[188] but prefers a fertile well-drained soil in a sunny position[200]. Established plants are very drought tolerant[200], they grow well in dry soils and can be grown on a wall[200].
Plants are viviparous, producing bulbils in their leaf axils at flowering time[83, 200].
All members of this genus are said to have edible leaves, though those species, such as this one, that have yellow flowers can cause stomach upsets if they are eaten in quantity[62, 85].
Plants in this genus seem to be immune to the predations of rabbits[233].</t>
  </si>
  <si>
    <t>Leaves - raw or cooked. Best used when young[85].</t>
  </si>
  <si>
    <t>An infusion of the whole plant has been used in the treatment of venereal diseases[257].</t>
  </si>
  <si>
    <t>Canada(Kwakiutl); Canada(Salish); United States(Flathead)</t>
  </si>
  <si>
    <t>Aletris farinosa</t>
  </si>
  <si>
    <t>Unicorn Root</t>
  </si>
  <si>
    <t>South-eastern N. America - Southern Maine to Florida, west to Texas and Wisconsin.</t>
  </si>
  <si>
    <t>Grassy or sandy woodlands, in dry or moist peats, sands and gravels, especially on the seashore[4, 21, 43]</t>
  </si>
  <si>
    <t>Prefers a damp sunny position in peat, leafmold and sand[1]. Requires a sunny position[200].
Plants are hardy to between -10 and -15�c[200].</t>
  </si>
  <si>
    <t>Bulb - cooked[105, 161, 177]. Intensely bitter[2]. A bitter-sweet soapy taste[238].</t>
  </si>
  <si>
    <t>The greatest value of unicorn root is its tonic influence on the female generative organs, proving to be of great use in treating cases of habitual miscarriages[4]. It also promotes the appetite and is used in the treatment of diarrhoea, rheumatism and jaundice[222].
The root is bitter, diuretic, narcotic and tonic[1, 21, 46, 213]. Only use the dried rootstock[21], in large doses the fresh root is somewhat narcotic, emetic and cathartic[4]. A decoction of the root is a bitter tonic and has been used for expelling flatulence and for various uterine disorders[207, 222]. It is used in the treatment of colic, though small doses, especially of the fresh root[4], can cause hypogastric colic[222]. The root is harvested in late summer after flowering and dried for later use[238].
The root contains diosgenin, which has both anti-inflammatory and oestrogenic properties[222].
A tea of the leaves has been used in the treatment of colic, stomach disorders, dysentery and bloody dysentery[213, 257].</t>
  </si>
  <si>
    <t>France; Germany; Netherlands; United States; United States(Appalachia)</t>
  </si>
  <si>
    <t>The fresh root is mildly poisonous[21].</t>
  </si>
  <si>
    <t>Rumex vesicarius</t>
  </si>
  <si>
    <t>Bladder Dock</t>
  </si>
  <si>
    <t>S. Europe - Greece. W. Asia. N. Africa.</t>
  </si>
  <si>
    <t>Succeeds in most soils, preferring a moist moderately fertile well-drained soil in a sunny position[200].
Cultivated for its edible leaves in Indonesia and occasionally sold in local markets there[183].</t>
  </si>
  <si>
    <t>Leaves - raw or cooked[46, 61, 105]. An acid flavour[183], they are used like sorrel as a flavouring in salads or as a spinach[2].</t>
  </si>
  <si>
    <t>The leaves are aperient, astringent, diuretic and cooling[240].
The seed is cooling. It is roasted and used in the treatment of dysentery[240].
The juice of the plant is cooling[240]. It is useful in treating heat of the stomach, to allay the pain of toothache and, by its astringent properties, to check nausea[240].</t>
  </si>
  <si>
    <t>India; Iraq</t>
  </si>
  <si>
    <t>Galega officinalis</t>
  </si>
  <si>
    <t>Goat's Rue</t>
  </si>
  <si>
    <t>G. bicolor.  G. persica.  G. tricolor.</t>
  </si>
  <si>
    <t>S. Europe to W. Asia. Naturalized in S. Britain.</t>
  </si>
  <si>
    <t>Scrub, woods, marshy fields and roadsides[187].</t>
  </si>
  <si>
    <t>Succeeds in most soils but repays generous treatment[1, 200]. Prefers full sun and a deep moist soil[1, 4] but it also succeeds in light shade[200]. Grows well even in poor soils[233]. Plants are very tolerant of neglect and can be grown in quite coarse grass, which can be cut annually in the autumn[233, 238].
A long-lived plant[1], it can be invasive in good growing conditions[200].
This species has a symbiotic relationship with certain soil bacteria, these bacteria form nodules on the roots and fix atmospheric nitrogen. Some of this nitrogen is utilized by the growing plant but some can also be used by other plants growing nearby[200].</t>
  </si>
  <si>
    <t>A fast-growing plant, it makes a good green manure crop, enriching the soil with organic matter and also fixing atmospheric nitrogen[7].
The plant is used cosmetically in hand and foot bathes[7].</t>
  </si>
  <si>
    <t>Leaves - cooked[2]. Used like spinach[177, 183]. Some caution is advised due to reports of possible toxicity.
The herb is used as a substitute for rennet in curdling plant milks etc[183].</t>
  </si>
  <si>
    <t>Goat's rue was once important in the treatment of plague, fevers and infectious diseases[238]. It is still used in modern herbalism, though mainly for its effect in promoting milk-flow in lactating mothers (it has been shown to increase the flow of milk in cows and goats by 35 - 50%[4, 7, 238]) and for its positive effect on the digestive system[238]. The plant contains galegine, an alkaloid that strongly reduces blood sugar levels which make it useful in the treatment of diabetes[254].
The leaves and flowering tops are diaphoretic, diuretic, galactogogue and hypoglycaemic[4, 7, 21, 165]. It has also been used in the treatment of fevers[4, 7]. It is taken internally to treat insufficient lactation, late-onset diabetes, pancreatitis and digestive problems, especially chronic constipation caused by a lack of digestive enzymes[238]. The plant is harvested as it is just coming into flower and is dried for later use[4]. Some caution is advised, see notes above on toxicity.</t>
  </si>
  <si>
    <t>A few reports exist, none of them in Britain, of toxicity to mammals[76], though the plant is often fed to cows and goats in order to increase their milk yield[238].</t>
  </si>
  <si>
    <t>Sambucus nigra</t>
  </si>
  <si>
    <t>Elderberry</t>
  </si>
  <si>
    <t>Europe, including Britain, from Scandanavia south and east to N. Africa and W. Asia.</t>
  </si>
  <si>
    <t>Hedgerows, scrub, woods, roadsides, waste places etc, especially on disturbed base-rich and nitrogen rich soils[9, 17].</t>
  </si>
  <si>
    <t>A very easily grown plant, it tolerates most soils and situations[11, 28, 98], growing well on chalk[28, 98, 186], but prefers a moist loamy soil[200]. Grows well in heavy clay soils. Tolerates some shade but fruits better in a sunny position[37, 200]. Tolerates atmospheric pollution and coastal situations[200]. Another report says that it is intolerant of very smoky atmospheres[186].
The elder is very occasionally cultivated for its edible fruit, there are some named varieties though most of these have been developed for their ornamental value[182]. The sub-species S. nigra alba has white/green fruits that are nicer than the type species and are quite nice raw[K]. The elder also has a very long history of folk use, both medicinally and for a wide range of other uses. All in all it is a very valuable plant to have in the garden.
The leaves often begin to open as early as January and are fully open in April[186]. The leaves fall in October/November in exposed sites, later in sheltered positions[186]. Young stems can be killed by late frosts but they are soon replaced from the ground level[186]. Very tolerant of pruning, plants can be cut back to ground level and will regrow from the base[186].
The flowers have a sweet, almost overpowering smell, not exactly pleasant when inhaled near to for it has fishy undertones, but from a distance its musky scent is appealing[245].
Very resistant to the predations of rabbits[17, 186].
The flowers are very attractive to insects[186]. The fruit is very attractive to birds[186] and this can draw them away from other cultivated fruits[14, 186].
The elder is an early colonizer of derelict land, the seed arriving in the defecations of birds and mammals[186]. It is a very good pioneer species for re-establishing woodlands.
Plants in this genus are notably resistant to honey fungus[200].</t>
  </si>
  <si>
    <t>The plant is a valuable addition to the compost heap[14, 18], its flowers are an alternative ingredient of 'QR' herbal compost activator[32] and the roots of the plant improve fermentation of the compost heap when growing nearby[18].
The leaves are used as an insect repellent[4, 6, 14, 66], very effective when rubbed on the skin though they do impart their own unique fragrance[K]. They can be powdered and placed amongst plants to act as a deterrent[14], or made into a spray when they act as an insecticide[7]. This is prepared by boiling 3 - 4 handfuls of leaves in a litre of water, then straining and allowing to cool before applying[201]. Effective against many insects, it also treats various fungal infections such as leaf rot and powdery mildew[201].The dried flowering shoots are used to repel insects, rodents etc[101].
The flowers are used in skin lotions, oils and ointments[238].
Tolerant of salt-laden gales, this species can be grown as a shelter hedge in exposed maritime areas[29, 75], it is rather bare in the winter though[K].
This is an excellent pioneer species to use when re-establishing woodlands. It is very tough and wind-resistant, grows quickly and provides shelter for longer-lived and taller woodland species to establish. It will generally maintain itself in the developing woodland, though usually in the sunnier positions[K].
A dye is obtained from the fruit and the bark[13, 15]. The bark of older branches and the root have been used as an ingredient in dyeing black[4].
A green dye is obtained from the leaves when alum is used as a mordant[4].
The berries yield various shades of blue and purple dyes[4]. They have also been used as a hair dye, turning the hair black[4].
The blue colouring matter from the fruit can be used as a litmus to test if  something is acid or alkaline. It turns green in an alkaline solution and red in an acid solution[4].
The pith in the stems of young branches pushes out easily and the hollow stems thus made have been used as pipes for blowing air into a fire[4]. They can also be made into musical instruments[4].
The pith of the wood is used for making microscope slides and also for treating burns and scalds[46, 61, 100].
The mature wood is white and fine-grained. It is easily cut and polishes well[4]. Valued highly by carpenters, it has many used, for making skewers, mathematical instruments, toys etc[4, 13, 100, 244].</t>
  </si>
  <si>
    <t>Fruit - raw or cooked[2, 3, 5, 46, 61]. The flavour of the raw fruit is not acceptable to many tastes, though when cooked it makes delicious jams, preserves, pies and so forth[K]. It can be used fresh or dried, the dried fruit being less bitter[12, 183, 238]. The fruit is used to add flavour and colour to preserves, jams, pies, sauces, chutneys etc, it is also often used to make wine[13, 183]. The fruit is about 8mm in diameter and is borne in large clusters[200]. Some caution is advised, see the notes above on toxicity.
Flowers - raw or cooked[2, 5, 12, 53]. They can also be dried for later use[21]. The flowers are crisp and somewhat juicy, they have an aromatic smell and flavour and are delicious raw as a refreshing snack on a summers day, though look out for the insects[K]. The flowers are used to add a muscatel flavour to stewed fruits, jellies and jams (especially gooseberry jam)[238]. They are often used to make a sparkling wine[183].
A sweet tea is made from the dried flowers[21, 183].
The leaves are used to impart a green colouring to oils and fats[183].</t>
  </si>
  <si>
    <t>Elder has a very long history of household use as a medicinal herb and is also much used by herbalists[4]. The plant has been called 'the medicine chest of country people'[4]. The flowers are the main part used in modern herbalism, though all parts of the plant have been used at times[238].
Stimulant[9, 53, 165].
The inner bark is collected from young trees in the autumn and is best sun-dried[4]. It is diuretic, a strong purgative and in large doses emetic[4, 7]. It is used in the treatment of constipation and arthritic conditions[238]. An emollient ointment is made from the green inner bark[4].
The leaves can be used both fresh or dry. For drying, they are harvested in periods of fine weather during June and July. The leaves are purgative, but are more nauseous than the bark[4]. They are also diaphoretic, diuretic, expectorant and haemostatic[4, 7]. The juice is said to be a good treatment for inflamed eyes[4]. An ointment made from the leaves is emollient and is used in the treatment of bruises, sprains, chilblains, wounds etc[4].
The fresh flowers are used in the distillation of 'Elder Flower Water'. The flowers can be preserved with salt to make them available for distillation later in the season[4]. The water is mildly astringent and a gentle stimulant. It is mainly used as a vehicle for eye and skin lotions[4].
The dried flowers are diaphoretic, diuretic, expectorant, galactogogue and pectoral[4, 7]. An infusion is very effective in the treatment of chest complaints and is also used to bathe inflamed eyes[4]. The infusion is also a very good spring tonic and blood cleanser[4]. Externally, the flowers are used in poultices to ease pain and abate inflammation[4]. Used as an ointment, it treats chilblains, burns, wounds, scalds etc[4].
The fruit is depurative, weakly diaphoretic and gently laxative[4, 7]. A tea made from the dried berries is said to be a good remedy for colic and diarrhoea[4]. The fruit is widely used for making wines, preserves etc., and these are said to retain the medicinal properties of the fruit[4].
The pith of young stems is used in treating burns and scalds[46, 61, 100].
The root is no longer used in herbal medicine but it formerly had a high reputation as an emetic and purgative that was very effective against dropsy[4].
A homeopathic remedy is made from the fresh inner bark of young branches[4]. It relieves asthmatic symptoms and spurious croup in children[4].</t>
  </si>
  <si>
    <t>Britain; Europe; France; Iraq; Spain; Turkey; Yugoslavia(Bosnia)</t>
  </si>
  <si>
    <t>The leaves and stems are poisonous[9, 76]. The fruit of many species (although no records have been seen for this species) has been known to cause stomach upsets to some people. Any toxin the fruit might contain is liable to be of very low toxicity and is destroyed when the fruit is cooked[65, 76].</t>
  </si>
  <si>
    <t>Ebenaceae</t>
  </si>
  <si>
    <t>Diospyros virginiana</t>
  </si>
  <si>
    <t>American Persimmon</t>
  </si>
  <si>
    <t>Eastern N. America - New England to Florida, west to Texas and Kansas.</t>
  </si>
  <si>
    <t>Dry woods, old fields and clearings[43], on light well-drained sandy soils[82]. Found on most soil types from sands to shales and mud bottomlands[149].</t>
  </si>
  <si>
    <t>Requires a good deep loamy soil in sun or light shade[200]. If being grown for its fruit, the tree requires a warm, sunny, sheltered position[K]. It dislikes very acid or wet and poorly drained soils[200].
Plants are somewhat tender when young[11], though dormant mature trees are hardy to about -35�c[160]. The young growth in spring, even on mature plants, is frost-tender and so it is best to grow the plants in a position sheltered from the early morning sun[K].
Dioecious, but the female tree can produce seedless fruits in the absence of a pollinator[1]. It is likely that unfertilized fruits are more astringent than fertilized fruits since this is the case with D. kaki[K].
Trees can start producing fruit when only a few years old, a specimen seen at Kew Botanical gardens in autumn 1996 was only 1.5 metres tall and was bearing a very large crop of fruit[K].
This species is occasionally cultivated for its edible fruit, there are several named varieties[82, 183].
     'Dooley' grows well near the northern limits of persimmon culture[183].
     'Geneva Red' also grows well at the northern limits of persimmon culture. The fruit is medium to large[183].
     'Meader' grows well in cooler areas, it is self-fertile[183].
Plants have a long tap root and are difficult to transplant[149, 200], it is best to plant them out in their permanent position as soon as possible and to give protection overwinter for the first year or two[K].
The ssp. D. virginiana platycarpa has sweet succulent flesh, it grows wild from Missouri to Arkansas[82].</t>
  </si>
  <si>
    <t>Can be used as a rootstock for D. kaki[46].
Wood - strong, hard, heavy, fine-grained, elastic, resistant to wear. A valuable wood, it is used for making wooden ware, turnery etc[46, 82, 149, 171]. It is used especially for making handles for golf clubs[149].</t>
  </si>
  <si>
    <t>Fruit - raw, cooked or dried and used in breads, cakes, pies, puddings etc[46, 183]. About the size of a plum, the fruit has an exquisitely rich flavour when it is fully ripe (and almost at the point of going bad) but it is very harsh and astringent before then[2, 3, 171, K]. The fruit may not ripen properly in a cool summer, though if it is frosted it normally develops a very good flavour[K]. The fruit can also be harvested in the autumn, preferably after a frost, and bletted. (This is a process where the fruit is kept in a cool place and only eaten when it is very soft and almost at the point of going rotten). Much of the fruit on trees in a relatively sunny position at Kew after a relatively warm summer in 1996 was still not fully ripe, though it was very nearly so and ripened well off the tree[K]. The fruit can also be dried and used in bread, cakes etc. The fruit is up to 4.5cm in diameter[200].
Molasses can be made from the fruit pulp[183].
An oil obtained from the seeds is said to taste like peanut oil[222].
A tea is made from the dried leaves[102]. It is high in vitamin C and has a pleasant flavour somewhat like sassafras[21, 183].
The roasted seed is used as a coffee substitute[177, 183].</t>
  </si>
  <si>
    <t>A decoction of the boiled fruit was used to treat bloody stools[213]. (This probably refers to the unripe fruit, which is very astringent[K]).
The leaves are rich in vitamin C and are used as an antiscorbutic[213].
A decoction of the inner-bark is highly astringent[149, 222]. It has been used as a mouth rinse in the treatment of thrush and sore throats[213, 222]. Used externally as a wash for warts or cancers[222].</t>
  </si>
  <si>
    <t>India; United States; United States(Amerindian); United States(Appalachia); United Statesa</t>
  </si>
  <si>
    <t>Fraxinus excelsior</t>
  </si>
  <si>
    <t>Ash</t>
  </si>
  <si>
    <t>Europe, including Britain south of latitude 64�, to N. Africa and W. Asia.</t>
  </si>
  <si>
    <t>Forming woods on calcareous soils in the wetter parts of Britain, also in oakwoods, scrub, hedges etc[17]. It is also often found on acid soils[17].</t>
  </si>
  <si>
    <t>9 - 1</t>
  </si>
  <si>
    <t>Prefers a deep loamy soil, even if it is on the heavy side[1, 200]. Most members of this genus are gross feeders and require a rich soil[11, 200]. Plants can succeed in very exposed positions, including maritime exposure, though they can become wind-shaped[49]. Thrives in alkaline soils[11] but not in shallow soils over chalk. Tolerates a pH as low as 4.5, but prefers a base-rich soil above 5.5[186]. Trees are surprisingly tolerant of seasonally water-logged soils[186]. Dislikes dryness at the roots, especially in late spring[186]. Very intolerant of shade, young plants fail to develop properly in such a position and often die.
Although the dormant plant is very cold-hardy, the young growth in spring, even on mature plants, is frost-tender and so it is best to grow the plants in a position sheltered from the early morning sun[K].
A fast growing tree, it is sometimes cultivated for its valuable timber. Very tolerant of cutting, ash was also at one time frequently coppiced for its wood[186]. However, modern use of plastics have reduced its economic values.
There are many named varieties, selected for their ornamental value[11].
Trees have a light canopy and cast little shade[186].
A food plant for many insect species, there are 41 associated insect species[24, 30].
Trees can be male, female, monoecious or hermaphrodite, they can also change sex from year to year[11]. Trees take 30 - 40 years to flower from seed[186]. The flowers are produced on one-year old wood[7].
This species is notably resistant to honey fungus[200].</t>
  </si>
  <si>
    <t>A green dye is obtained from the leaves[7].
The bark is a source of tannin[4].
A tying material can be obtained from the wood[6] (does this mean the bark?).
Very tolerant of extreme exposure and relatively fast growing, though often windshaped in exposed positions, it can be grown as a shelterbelt tree[49, 200]. However, it is late coming into leaf and also one of the first trees to lose its leaves in the autumn and this makes it less suitable in a shelter belt.
Wood - hard, light, flexible, strong, resilient. A very valuable wood, it is much used for tool handles, oars, furniture, posts etc[4, 6, 7, 13, 46, 66]. An excellent fuel, burning well even when green[6]. There is some doubt over how well the green wood burns with several people claiming that it needs to be properly seasoned[K].</t>
  </si>
  <si>
    <t>Immature seed - usually pickled by steeping in salt and vinegar, and then used as a condiment for other foods[2, 8, 66, 183].
The leaves are sometimes used as an adulterant for tea[2, 177, 183].
A manna is obtained from the tree[183]. No further details are given.
An edible oil similar to sunflower (Helianthus annuus) oil is obtained from the seed[7].</t>
  </si>
  <si>
    <t>The leaves are astringent, cathartic, diaphoretic, mildly diuretic, laxative and purgative[4, 7, 9, 13, 21, 165, 254]. The have been used as a laxative, making a mild substitute for senna pods[254]. The leaves should be gathered in June, well dried and stored in airtight containers[4].
The bark is antiperiodic, astringent and a bitter tonic[4, 240]. Little used in modern herbalism, it is occasionally taken in the treatment of fevers[254].
The seeds, including their wings, have been used as a carminative[4]. They will store for 12 months if gathered when ripe[4].</t>
  </si>
  <si>
    <t>China; Europe; Turkey</t>
  </si>
  <si>
    <t>Poisonous to ruminants[76], it has also caused dermatitis in some people[76].</t>
  </si>
  <si>
    <t>Lycopus lucidus</t>
  </si>
  <si>
    <t>Wet places by the edges of streams or in other damp areas[58, 147].</t>
  </si>
  <si>
    <t>We have very little information on this species and do not know if it will be hardy in Britain, though judging by its native range it should succeed outdoors in many parts of the country. The following notes are based on the general needs of the genus.
Tolerates most soil types so long as they are wet. Succeeds in damp meadows or in wet places by ponds or streams[200].</t>
  </si>
  <si>
    <t>Root - cooked[46, 61]. An emergency food, it is only used when all else fails[177, 179].</t>
  </si>
  <si>
    <t>The plant is cardiotonic, weakly diuretic and hepatic[147, 176, 279]. It is said to stimulate the blood circulation, break up clots, and soothe the liver[147, 176, 279]. A decoction is used in the treatment of abdominal distension, abscesses, menstrual pain, painful injuries, incontinence and various other ailments[218, 238, 279]. The plant is harvested as it comes into flower and is dried for later use.</t>
  </si>
  <si>
    <t>Rumex longifolius</t>
  </si>
  <si>
    <t>R. aquaticus. non L. R. domesticus.</t>
  </si>
  <si>
    <t>Europe, including Britain, from Scandanavia south and east to the Pyrenees, Caucasus and C. Asia.</t>
  </si>
  <si>
    <t>By rivers, in ditches and in damp grassy places[17].</t>
  </si>
  <si>
    <t>Succeeds in most soils but prefers a deep fertile moderately heavy soil that is humus-rich, moisture-retentive but well-drained and a position in full-sun or part shade[200].</t>
  </si>
  <si>
    <t>The whole plant, but especially the root, is alterative, astringent, cholagogue, deobstruent, stomachic and tonic[4, 21].</t>
  </si>
  <si>
    <t>Ipomoea leptophylla</t>
  </si>
  <si>
    <t>Bush Moon Flower</t>
  </si>
  <si>
    <t>Southern N. America - South Dakota to Nebraska, Wyoming, New Mexico and Texas.</t>
  </si>
  <si>
    <t>Plains and dry banks, especially on sandy shores[85].</t>
  </si>
  <si>
    <t>Requires a rich well-drained soil in a warm sunny position[1].
Requires greenhouse protection in Britain[1]. A plant survived 2 winters outdoors in a pot in Cornwall before succumbing to a very wet and cold winter[K]. This does suggest that the plant is hardy enough to survive outdoors at least in the milder parts of Britain[K].
A climbing plant, supporting itself by twining around the branches of other plants[219].</t>
  </si>
  <si>
    <t>Some native North American Indian tribes would use the root to store fire in the days before matches. They would start a fire in the root, wrap it up and hang it outside. It was said that the fire would keep for seven months[257].</t>
  </si>
  <si>
    <t>Root - raw or cooked. Crisp, sweet and tender[2, 46, 61, 85]. Some reports suggest that the root is not very nice and was only used when nothing else was available, this is probably because old roots were tried[85, 257]. Roots should be no more than 3 years old, preferably only 2[85]. The roots can be up to 1.2 metres long[2] and weigh 11 kilos[235]. This report almost certainly refers to roots older than 3 years[K].</t>
  </si>
  <si>
    <t>This plant was used as a cardiac stimulant by some native North American Indian tribes[213].
An infusion of the staminate cones has been used as a stomach tonic[257].
The root has been scraped and eaten raw as a treatment for stomach troubles[257]. The pulverized root has been dusted onto the body as a dressing to ease pain[257].</t>
  </si>
  <si>
    <t>Na</t>
  </si>
  <si>
    <t>Sedum makinoi</t>
  </si>
  <si>
    <t>E. Asia - China in Anhui and Zhejiang, C. and S. Japan.</t>
  </si>
  <si>
    <t>Alpine rock crevices[147]. Shady moist forests in low mountain valleys of China[266].</t>
  </si>
  <si>
    <t>Succeeds in most soils[188] but prefers a fertile well-drained soil in a sunny position[200]. Established plants are drought tolerant[200]. Can be grown on a wall[200].
All members of this genus are said to have edible leaves, though those species that have yellow flowers can cause stomach upsets if they are eaten in quantity[62, 85].
Plants in this genus seem to be immune to the predations of rabbits[233].</t>
  </si>
  <si>
    <t>Leaves - raw or cooked. A nutritional analysis is available[218].</t>
  </si>
  <si>
    <t>The plant is antiphlogistic, depurative, febrifuge and haemostatic[147, 218]. The fresh plant is crushed and applied externally to cuts, burns, boils, gunshot wounds, traumatic injuries etc[218].</t>
  </si>
  <si>
    <t>Pancratium maritimum</t>
  </si>
  <si>
    <t>Sea Daffodil</t>
  </si>
  <si>
    <t>Maritime sands or just above the high tide mark, along the Atlantic coast[45, 90, 129].</t>
  </si>
  <si>
    <t>Requires a light very well drained sandy soil in a very sunny position[42]. Requires a warm sheltered position when grown outdoors in Britain[200]. Requires a hot dry summer in order to fully ripen its bulb, it is more easily grown in a bulb frame in Britain[200].
Tolerates temperatures down to about -5�c[200], it is only hardy in the milder areas of Britain, requiring protection even there in the winter[1]. The bulb should be planted deeply and rapid spring growth should be encouraged[1]. Another report says that plants are easily grown outdoors in Britain but that the leaves are susceptible to frost damage and the plant does not flower well in an average British summer[90].
The flowers have an exotic lily scent[245].</t>
  </si>
  <si>
    <t>The woolly hairs on the inside of the seed coat (should this say the seed case?) are used to weave felt shoes and other garments[89, 148].</t>
  </si>
  <si>
    <t>Bulb - cooked[2, 105]. This report is somewhat dubious since there are reports that the bulb is poisonous.
Seed[89]. No further details are given.</t>
  </si>
  <si>
    <t>Egypt; Spain</t>
  </si>
  <si>
    <t>The bulb is somewhat poisonous[100].</t>
  </si>
  <si>
    <t>Aronia melanocarpa</t>
  </si>
  <si>
    <t>Black Chokeberry</t>
  </si>
  <si>
    <t>Eastern N. America - Nova Scotia to Ontario, south to Florida and Michigan.</t>
  </si>
  <si>
    <t>Swamps and low woodlands, it is sometimes also found in drier soils[200, 235].</t>
  </si>
  <si>
    <t>Prefers a moist peaty soil in full sun or partial shade[200]. Succeeds in most soils but dislikes shallow chalk[200]. More tolerant of dry soils than other members of this genus[200].
Plants are hardy to about -25�c.
There is at least one cultivar developed for its improved fruit. 'Nero' has fruits twice the size of the species with a vitamin C content of 15 - 30 mg (per 100g?). The fruit is borne in clusters of about 15, it is more flavourful and the yield is about twice that of wild forms[183]. Other cultivars developed mainly for their ornamental value include 'Viking' with extra large berries and 'Aron' with numerous large berries[182].
The sub-species A. melanocarpa elata Rehd. and A. melanocarpa grandifolia (Lindl.)Schneid. are more vigorous than the type species with larger flowers and fruits[200].
This genus is closely related to Sorbus species[200].
Plants in this genus are notably resistant to honey fungus[200].</t>
  </si>
  <si>
    <t>The fruit is a source of pectin[183], a substance that is used to thicken jams etc and as a culture medium in laboratories.</t>
  </si>
  <si>
    <t>Fruit - cooked. A good flavour but very astringent[183]. The fruit should be fully ripe before being eaten and is best after a frost or two[K]. It makes a good jelly when sugar is added and is also dried and used for making pemmican[183]. The fruit is rich in pectin and can be added to fruits that are low in this substance when making jams etc[183]. Pectin is also said to protect the body against radiation[201]. The fruit is about 9mm in diameter[200].</t>
  </si>
  <si>
    <t>An infusion of the berries has been used in the treatment of colds[257].</t>
  </si>
  <si>
    <t>Parietaria officinalis</t>
  </si>
  <si>
    <t>Pellitory Of The Wall</t>
  </si>
  <si>
    <t>Western Europe to Western Asia and the Caucasus.</t>
  </si>
  <si>
    <t>Prefers a well-drained to dry alkaline soil in full sun or semi-shade[238]. The plant grows well on drystone walls[17].
The pollen of this plant is one of the earliest and most active of the hay fever allergens[7].
Dioecious. Male and female plants must be grown if seed is required.</t>
  </si>
  <si>
    <t>The whole plant is used for cleaning windows and copper containers[7].</t>
  </si>
  <si>
    <t>Young plant - raw or cooked[2, 105]. The young shoots can be added to mixed salads[7].</t>
  </si>
  <si>
    <t>Pellitory of the wall has been valued for over 2,000 years for its diuretic action, as a soother of chronic coughs and as a balm for wounds and burns[254]. In European herbal medicine it is regarded as having a restorative action on the kidneys, supporting and strengthening their function[254].
The whole herb, gathered when in flower, is cholagogue, slightly demulcent, diuretic, laxative, refrigerant and vulnerary[4, 7, 61, 165, 238]. It is an efficacious remedy for kidney and bladder stones and other complaints of the urinary system such as cystitis and nephritis[4, 238, 254]. It should not be prescribed to people with hay fever or other allergic conditions[238].
The leaves can be usefully employed externally as a poultice on wounds etc[4]. They have a soothing effect on simple burns and scalds[7].
The plant is harvested when flowering and can be used fresh or dried[238].</t>
  </si>
  <si>
    <t>Britain; Europe; France; Haiti; Sicily; Spain; Turkey</t>
  </si>
  <si>
    <t>Belamcanda chinensis</t>
  </si>
  <si>
    <t>Leopard Lily</t>
  </si>
  <si>
    <t>Iris chinensis.  Ixia chinensis.</t>
  </si>
  <si>
    <t>Shrubberies and banks at the edge of cultivation in rich damp soils in the Himalayas[51, 147].</t>
  </si>
  <si>
    <t>Requires a fairly rich sandy or loamy soil in a bright sunny position or light shade. Succeeds in most soils[187]. Requires a position that stays moist in the summer[187]. Plants grow best in areas with long hot summers[238].
A fairly hardy plant, tolerating temperatures down to about -15�c[187] if given a deep dry mulch over the winter.
A short lived plant, the bulbs are usually lifted in the autumn and stored in a cool but frost-free place over the winter, replanting them in the spring[233]. They can be left in the ground in the milder areas of the country so long as the soil is well-drained[233].
Individual flowers only live for one day, but the plant produces a succession of blooms over a period of several weeks[238].
Slugs really love this plant and can destroy even quite large clumps as they come into growth in the spring[K].</t>
  </si>
  <si>
    <t>The root contains tannin[272].</t>
  </si>
  <si>
    <t>Leaves - cooked[105, 177]. Caution is advised, see the notes above on toxicity.</t>
  </si>
  <si>
    <t>The leopard lily has a very long history of use in traditional Chinese medicine. It is a bitter cooling herb that acts mainly on the lungs and the liver, lowering fevers and reducing inflammation[238]. It is effective against a number of bacterial, fungal and viral organisms[238] and has also been used as an antidote to snakebites[240].
The root contains several medically active constituents including flavonoids and isoflavonoids[279]. It is analgesic, antibacterial, antifungal, anti-inflammatory, depurative, expectorant, febrifuge, pectoral, purgative, stomachic and tonic[46, 61, 147, 176, 178, 218, 238, 279]. It is used in the treatment of acute laryngitis, acute tonsillitis, oedema of the glottis and cough with profuse sputum[176, 279]. The juice of the root is used in Nepal to treat liver complaints, where it has the added benefit of improving the appetite[272]. This juice is also used to abort a foetus during the first trimester of pregnancy[272]. The root should not be prescribed for pregnant women[238]. The root is harvested in the summer and autumn, and dried for later use[238].</t>
  </si>
  <si>
    <t>Batavia; China; Nepal; Perak; Sumatra</t>
  </si>
  <si>
    <t>The plant is slightly toxic[147].</t>
  </si>
  <si>
    <t>Hydrangea paniculata</t>
  </si>
  <si>
    <t>Bamboo scrub, open forests and by streams[184]. Sparse forests or thickets in valleys or on mountain slopes or tops, at elevations of 300 - 2100 metres in China[266].</t>
  </si>
  <si>
    <t>Tolerates most soil[200], thriving in a well-drained loamy soil[1], but resenting dryness at the roots[11, 200]. Tolerates boggy soils[74]. Dislikes very alkaline soils[202]. Does well on very acid soils with a pH around 4.5[200]. The colour of the flowers reflects the pH of the soil the plant is growing in, the flowers are pink in a neutral to alkaline soil and blue in an acid soil. Succeeds in full sun or semi-shade[200], but if it is grown in a low rainfall area then it requires shade at the hottest part of the day[11].
Plants are hardy to about -25�c[184] when dormant but the young growth in spring can be killed by late frosts.
A fast-growing plant[202].
A number of cultivars have been selected for their ornamental value[182].
Plants are very tolerant of pruning and can be cut back into old wood if required[188].
This species is notably susceptible to honey fungus[200].</t>
  </si>
  <si>
    <t>The bark is used to make Japanese paper[46, 61, 74].
Wood - hard, white, fine grained. Used for small items, nails, walking sticks etc[46, 61, 74].</t>
  </si>
  <si>
    <t>The flowers contain up to 4.06% rutin[240].</t>
  </si>
  <si>
    <t>The flowers contain up to 4.06% rutin[240]. This makes them useful for reducing  the incidence of recurrent haemorrhages associated with increased capillary fragility, particularly in hypertension[240].
The flowers also contain 2.5% of a phenolic compound[240].</t>
  </si>
  <si>
    <t>Lysichiton camtschatcense</t>
  </si>
  <si>
    <t>L. album.  L. japonicum.</t>
  </si>
  <si>
    <t>Bogs and wet places, also by ponds and lakes[187].</t>
  </si>
  <si>
    <t>Seed - 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t>
  </si>
  <si>
    <t>Requires a wet or damp humus-rich soil in full sun or semi-shade[200]. Grows well by water or in the bog garden[1]. Succeeds in shallow water.
Hardy to about -15�c[200]
Young plants require protection from slugs[187].
Plants are slow to establish at first, taking some years, but they can then become naturalized and self-sow[208]. The flowers are sweetly scented according to one report[187], whilst another says that the plant emits an unpleasant animal smell[245].
Hybridizes with L. americanus[200].</t>
  </si>
  <si>
    <t>The plants have very large leaves and form a slowly spreading clump. They can be grown as a ground cover, spaced about 1 metre apart each way[208].</t>
  </si>
  <si>
    <t>Young shoots - they must be thoroughly cooked otherwise they are poisonous[105].</t>
  </si>
  <si>
    <t>Canada(Kwakiutl); United States(Makah)</t>
  </si>
  <si>
    <t>The plant is rich in calcium oxylate, this is toxic and if consumed makes the mouth and digestive tract feel as though hundreds of needles are being stuck into it. However, calcium oxylate is easily destroyed by thoroughly cooking or drying the plant.</t>
  </si>
  <si>
    <t>Zingiberaceae</t>
  </si>
  <si>
    <t>Hedychium spicatum</t>
  </si>
  <si>
    <t>Forest clearings, shrubberies, 1800 - 2800 metres[90] from Himachal Pradesh to Arunachal Pradesh.</t>
  </si>
  <si>
    <t>Requires a rich moist soil and a sunny position[233]. They can be grown in a sunny border as a summer sub-tropical bedding plant[[1].
Plants are not very cold-hardy, tolerating temperatures down to about -2�c. They can be grown at the foot of a south-facing wall if given a good mulch in the winter[1, 200]. Plants succeed outdoors in Tresco Gardens, Isles of Scilly. This species succeeds outdoors in most parts of S. England, especially if the rhizomes are mulched with dry leaves in the autumn[90]. Plants have been known to withstand temperatures down to -16�c in Germany[214].
Plants seem to be immune to the predations of rabbits[233].
The tubers should only just be covered with soil[233].
The flowers are sweetly scented, the scent being most pronounced towards evening[245].
Both the bruised and the dried root are very aromatic with a fragrant, somewhat pungent smell that is similar to orris root but more powerful[245].</t>
  </si>
  <si>
    <t>The rootstock yields 4% essential oil[240]. This oil, which has a scent somewhat like hyacinths, is so powerful that a single drop will render clothes highly perfumed for a considerable period[245].
The dried root is burnt as an incense[245].</t>
  </si>
  <si>
    <t>Fruit - cooked[177]. Eaten in savoury dishes with lentils[183].</t>
  </si>
  <si>
    <t>The rootstock is carminative, emmenagogue, expectorant, stimulant, stomachic and tonic[240, 243]. It is useful in the treatment of liver complaints, and is also used in treating fevers, vomiting, diarrhoea, inflammation, pains and snake bite[240, 243, 272].
The root is used in Tibetan medicine, it is said to have an acrid taste and heating potency[241]. It is digestive, stomachic and vasodilator[241]. It is used in the treatment of indigestion and poor circulation due to thickening of the blood[241].</t>
  </si>
  <si>
    <t>Triosteum perfoliatum</t>
  </si>
  <si>
    <t>Wild Coffee</t>
  </si>
  <si>
    <t>Eastern N. America - Massachusetts to Alabama, Kentucky and Kansas, west to Nebraska.</t>
  </si>
  <si>
    <t>Rich soils[235]. Shady positions in forests on limestone soils[213].</t>
  </si>
  <si>
    <t>Succeeds in a light humus-rich soil in part shade[200].
Succeeds in the wild or woodland garden[200].</t>
  </si>
  <si>
    <t>The dried and roasted seeds have been used as a coffee substitute[2, 207, 222]. Opinions on the taste vary wildly[207].</t>
  </si>
  <si>
    <t>A decoction of the leaves is diaphoretic[222]. It is used in the treatment of fever and ague[207, 213].
The roots are diaphoretic, diuretic, laxative, pectoral and stomachic[222, 257]. In large doses they are emetic and cathartic[222]. An infusion of the root has been used to treat severe colds, pneumonia, irregular or profuse menses, painful urination, stomach problems and constipation[222, 257]. The infusion has also been used as an aid to putting on weight for both adults and babies[257].
A poultice of the roots is applied to snakebites, sores and felons[222].
An infusion of the plant has been used for soaking sore feet. An ooze from the plant has been used as a wash for swollen legs[257].
The rhizome contains an alkaloid and has been used as a cathartic[213].</t>
  </si>
  <si>
    <t>Britain; France; Germany; Netherlands; United States; United States(Appalachia); United States(Cherokee); United States(Onondaga)</t>
  </si>
  <si>
    <t>Oxalidaceae</t>
  </si>
  <si>
    <t>Oxalis stricta</t>
  </si>
  <si>
    <t>Yellow Wood Sorrel</t>
  </si>
  <si>
    <t>O. dillenii.</t>
  </si>
  <si>
    <t>Eastern N. America - Nova Scotia to Florida and Texas. E. Asia. A rare introduction in Britain.</t>
  </si>
  <si>
    <t>Dry open soils[43]. Prefers impoverished soils, growing in abandoned fields, roadsides etc[159].</t>
  </si>
  <si>
    <t>Easily grown in a sandy soil in a warm dry position[1].</t>
  </si>
  <si>
    <t>A yellow to orange dye can be obtained by boiling up the whole plant[257].</t>
  </si>
  <si>
    <t>Leaves - raw or cooked[46, 61, 105]. A nice acid flavour[159], the leaves can also be chewed as a thirst quencher[183]. Use in moderation, see notes at top of sheet,
Flowers - raw[105, 161, 183]. Added to salads.
Young seedpods - raw[183].
Root[105, 161, 183]. No further details.
A lemon-flavoured drink is made from the leaves[159].</t>
  </si>
  <si>
    <t>An infusion of the plant has been used in the treatment of fevers, stomach cramps and nausea[257]. A poultice of the plant has been used to treat swellings[257].</t>
  </si>
  <si>
    <t>United States; United States(Kiowa)</t>
  </si>
  <si>
    <t>The leaves contain oxalic acid, which gives them their sharp flavour. Perfectly all right in small quantities, the leaves should not be eaten in large amounts since oxalic acid can bind up the body's supply of calcium leading to nutritional deficiency. The quantity of oxalic acid will be reduced if the leaves are cooked. People with a tendency to rheumatism, arthritis, gout, kidney stones or hyperacidity should take especial caution if including this plant in their diet since it can aggravate their condition[238].</t>
  </si>
  <si>
    <t>Stauntonia hexaphylla</t>
  </si>
  <si>
    <t>Rajania hexaphylla.</t>
  </si>
  <si>
    <t>E. Asia - Burma, Japan, Korea.</t>
  </si>
  <si>
    <t>Thickets and woodland in lowland from C. Japan southwards[58].</t>
  </si>
  <si>
    <t>Requires a well-drained moisture retentive soil in a sheltered position[200]. Succeeds in acid or alkaline soils, in full sun or in semi-shade[200]. It grows best if its roots are in a shady position and the top is allowed to grow into the sun[K].
A very ornamental plant, it is only hardy outdoors in the milder areas of Britain[3, 11, 59], tolerating temperatures down to about -10�c when the plant is fully dormant[184]. The young growth in spring, however, can be damaged by late frosts. It is cultivated for its edible fruit in Japan.
The flowers have a pleasant sweet perfume[245].
A climbing plant that supports itself by twining around other plants and supports[219].
Plants are dioecious but females have borne fruit at times in the absence of a male pollinator[11, 200]. In Britain fruit is usually only formed in sunny summers[166, 219]. Hand pollination may improve fruit set[166]. Male and female plants must be grown if seed is required.</t>
  </si>
  <si>
    <t>Fruit - raw or cooked[2, 3, 58, 179]. Sweet and watery[11] with a honey-like flavour[46], it is highly esteemed as a dessert fruit in Japan[183]. The fruit is up to 5cm long[188].</t>
  </si>
  <si>
    <t>The roots, stem and fruits are antirheumatic and diuretic[218]. The juice of the fruit is used in the treatment of ophthalmia[2].</t>
  </si>
  <si>
    <t>Eruca vesicaria sativa</t>
  </si>
  <si>
    <t>Rocket</t>
  </si>
  <si>
    <t>E. sativa. Mill.  E. vesicaria.  Brassica eruca.</t>
  </si>
  <si>
    <t>Europe - Mediterranean. A frequent casual in Britain, occasionally becoming established for a while.</t>
  </si>
  <si>
    <t>Waste ground, fields, olive groves, stony hills, tracksides etc[89].</t>
  </si>
  <si>
    <t>A very easily grown and fast-maturing plant, it succeeds in most soils and conditions, though it prefers some shade in summer[52]. Once established, plants are quite drought resistant[160].
Rocket is occasionally cultivated for its edible leaves and flowers, it can be ready for harvest within 40 days of sowing the seed[1, 46, 89, 264], there are some named varieties. 'Rocket Improved' is less prone to bolting, though it still grows best in cooler weather[183].
Plants usually self-sow freely if the ground is disturbed in some way, such as by hoeing[K].
This species is normally untroubled by pests or diseases[160].</t>
  </si>
  <si>
    <t>The seed yields a semi-drying oil which is a substitute for rapeseed oil[46]. It can also be used for lighting, burning with very little soot[114].</t>
  </si>
  <si>
    <t>Young leaves - raw or cooked[2, 27, 33, 34, 74]. A distinct strongly spicy flavour[183], the taste is best from fast, well-grown plants[200]. A few leaves added to a salad are acceptable though the flavour is too strong for many tastes[K]. Some people really like these leaves though most are not very keen[K]. Older leaves that have become too hot to eat on their own can be pureed and added to soups etc[183]. In the milder areas of Britain it is possible to produce edible leaves all year round from successional sowings, especially if the winter crop is given some protection[K].
Flowers - raw[52}. A similar taste to the leaves, they make a nice garnish on the salad bowl[183].
The seed yields a semi-drying oil[1, 2, 74] which is edible if stored 6 months[61, 114] and is a substitute for rapeseed oil[34]. It contains 32% fat, 27% protein[114]. It is known as 'jamba oil'[183].
A mustard is obtained from the seed[46, 74, 183], the strong flavour comes from an essential oil that is contained within the oil of the seed[114].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</si>
  <si>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Rocket was at one time used medicinally, though it is now used only as a salad herb[238]. The leaves are antiscorbutic, diuretic, stimulant and stomachic[4, 46].
The seed is rubefacient and stimulant[4, 46]. The powdered seed possesses antibacterial activity, but no alkaloids have been isolated[240].
The oil from the seed is said to have aphrodisiac properties[264].</t>
  </si>
  <si>
    <t>Spain; United States</t>
  </si>
  <si>
    <t>Pennisetum alopecuroides</t>
  </si>
  <si>
    <t>Chinese Fountain Grass</t>
  </si>
  <si>
    <t>Grassy places and waste ground in lowland all over Japan[58].</t>
  </si>
  <si>
    <t>Requires a light well-drained soil in a sunny position[162]. Succeeds in dry soils and, once established, tolerates drought[190].
This species is only hardy in the mild areas of Britain[162]. Plants are growing well at Cambridge botanical gardens, which is certainly not one of the milder areas of the country[K]. There are many named varieties selected for their ornamental value[200].
Plants do not flower freely in Britain except in warm sunny autumns[208]. Older clumps are more shy of flowering than young clumps[208].</t>
  </si>
  <si>
    <t>Plants form impenetrably dense clumps and when planted close together in drifts make an excellent ground cover[200]. They are best spaced about 45cm apart each way[208].</t>
  </si>
  <si>
    <t>China; Philippines</t>
  </si>
  <si>
    <t>Lewisia rediviva</t>
  </si>
  <si>
    <t>Bitter-Root</t>
  </si>
  <si>
    <t>L. alba.</t>
  </si>
  <si>
    <t>Western N. America - Montana to British Columbia, south to California and Colorado.</t>
  </si>
  <si>
    <t>Gravelly to heavy, usually dry soils[60]. Rocky dry soils of valleys, or on foothills, stony slopes, ridges and mountain summits to about 2,500 metres[212].</t>
  </si>
  <si>
    <t>9 - 7</t>
  </si>
  <si>
    <t>Requires a very well-drained gritty humus-rich deep soil in a sunny position[1, 200].
This species is not reliably hardy in Britain. It can withstand consistently very cold weather but does not like alternating periods of mild and cold conditions, nor does it like winter wet[1]. The plant is very susceptible to rotting at the neck in a damp soil[200].
The plant is easy to kill by over-watering but extremely difficult to kill by under-watering. Roots that have been dried and stored for a number of years have been known to come back into growth when moistened[95]. The plant dies down after flowering and re-appears in September. It must be kept dry whilst dormant[129]. It is best grown in a greenhouse or bulb frame[200].
A very ornamental plant[1], it is the state flower of Montana[85, 95]. 
Very apt to hybridize with other members of this genus[1].</t>
  </si>
  <si>
    <t>Root - cooked[2, 4, 94, 161].  The root was a staple food of some native North American Indian tribes[257]. It is said to be extremely nutritious, 50 - 80 grams being sufficient to sustain an active person for a day[4, 207]. The root is, however, rather small and tedious to collect in quantity[207]. It is easiest to use when the plant is in flower in the spring, because the outer layer of the root (which is very bitter) slips off easily at this time of the year[85, 95]. Whilst being boiled the roots become soft and swollen and exude a pink mucilaginous substance[183]. The root swells to about 6 times its size and resembles a jelly-like substance[105]. The root has a good taste though a decided bitter flavour develops afterwards[85]. If the root is stored for a year or two the bitterness is somewhat reduced[183]. The root can also be dried, ground into a powder and used as a mush or a thickener in soups etc[212, 257].</t>
  </si>
  <si>
    <t>The root is cardiac and galactogogue[257]. An infusion of the root has been used to increase the milk flow in nursing mothers, to relieve heart pain and the pain of pleurisy and also as a blood purifier[257]. The root has been eaten raw to counteract the effects of poison ivy rash and as a treatment for diabetes[257]. The pounded dry root has been chewed in the treatment of sore throats[257]. A poultice of the raw roots has been applied to sores[257].</t>
  </si>
  <si>
    <t>Quercus infectoria</t>
  </si>
  <si>
    <t>Aleppo Oak</t>
  </si>
  <si>
    <t>S. Europe - E. Mediterranean.</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</si>
  <si>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Hybridizes freely with other members of the genus[200].
Plants in this genus are notably resistant to honey fungus[200].</t>
  </si>
  <si>
    <t>An ink is made from the tannin-rich galls[171]. The galls are caused by the activity of the Cynipid fly Cynips tinctoria[223]. The galls contain 36 - 58% tannin[223]. An extract of the galls is mixed with ferrous sulphate together with a gum and colouring in order to make the ink[171]. We are not sure if the galls are meant to be used before or after the insect has left them[K].</t>
  </si>
  <si>
    <t>The bark and acorns are astringent[240]. They are used in the treatment of intertrigo, impetigo and eczema[240].
Any galls produced on the tree are strongly astringent and can be used in the treatment of haemorrhages, chronic diarrhoea, dysentery etc[4].</t>
  </si>
  <si>
    <t>Iraq; Kurdistan; Turkey</t>
  </si>
  <si>
    <t>Ixeris dentata</t>
  </si>
  <si>
    <t>Lactuca thunbergii. (A.Gray.)Maxim.</t>
  </si>
  <si>
    <t>E. Asia - China, Japan, Korea, Mongolia.</t>
  </si>
  <si>
    <t>Sunny places in lowland and low valleys all over Japan[58].</t>
  </si>
  <si>
    <t>We have very little information on this species and do not know if it will be hardy in this country, though judging by its native range it should succeed outdoors in many parts of the country.
We suggest growing it in a sunny position and a well-drained soil.</t>
  </si>
  <si>
    <t>Young leaves - cooked[105, 177]. The very young leaves can be eaten raw[105, 177].
Root - cooked[105].</t>
  </si>
  <si>
    <t>Dendranthema x grandiflorum</t>
  </si>
  <si>
    <t>Chrysanthemum</t>
  </si>
  <si>
    <t>Chrysanthemum x morifolium. Ramat.  C. sinense.</t>
  </si>
  <si>
    <t>A hybrid of garden origin.</t>
  </si>
  <si>
    <t>Succeeds in most well-drained fertile soils in a sunny position[1, 200].
This species is not fully hardy in Britain, many of its cultivars requiring greenhouse protection in the colder areas of the country[1].
The chrysanthemum is widely cultivated as an ornamental flowering plant[200], there are many named varieties. It is also occasionally grown in the Orient for its edible leaves, a number of cultivars have been developed with leaves that are low in bitterness[116].
It has been proposed (1999) to restore this species to Chrysanthemum as C. x morifolium Ramat. since the plant is so widely known under this name.</t>
  </si>
  <si>
    <t>Plants have been grown indoors in pots in order to help remove toxins from the atmosphere. It is especially good at removing chemical vapours, especially formaldehyde, benzene and ammonia[259].</t>
  </si>
  <si>
    <t>The flower heads or petals[46, 116, 179] are parboiled and served as a salad with tofu and seasoned with vinegar or soya sauce[183]. They can also be prepared as tempura, pickled, dried or added to soups[183]. The petals contain about 1.9% protein, 0.9% fat, 5.3% carbohydrate, 0.7% ash[179].
Leaves - cooked[46, 105, 179]. Used as fritters, they are aromatic[183]. Some varieties have been selected for their low bitterness[116].
An aromatic tea is made from the leaves[183].
A tangy aromatic tea is made from the flowers or flower petals[179]. For a sweeter tea only the petals are used[183].</t>
  </si>
  <si>
    <t>Chrysanthemum flowers, known in China as Ju Hua, are a bitter aromatic herb that has been used for thousands of years in Chinese medicine[238, 254]. The flower heads are drunk as a refreshing tisane and are used to improve vision, soothe sore eyes, relieve headaches, counter infections etc[254].
They are antibacterial, antifungal, anti-inflammatory, carminative, depurative, diaphoretic, febrifuge, ophthalmic, refrigerant and sedative[116, 147, 176, 218, 238]. Taken internally they dilate the coronary artery, thus increasing the flow of blood to the heart, and so are used in the treatment of hypertension, coronary heart diseases and angina[238]. The flowers are harvested when fully open in the autumn and are dried for later use[238]. In China they are steamed before being dried to make them less bitter[238].
The leaf juice is smeared onto wounds[218].</t>
  </si>
  <si>
    <t>Nicotiana tabacum</t>
  </si>
  <si>
    <t>Tobacco</t>
  </si>
  <si>
    <t>S. America. Naturalized in C. and S. Europe.</t>
  </si>
  <si>
    <t>Prefers a well-drained deep rich moist soil in a sunny position[1, 200].
Plants are not very hardy in Britain, but they can be grown as biennials in areas where winter temperatures do not fall below about -5�c[200].
A polymorphic species[50].
Tobacco is very widely cultivated for its leaves, there are many named varieties[183]. As well as being used as an insecticide, the leaves are used to make cigarettes, cigars, snuff and for chewing. There are many long-term health problems associated with these uses, especially from cancer, lung, circulatory and heart diseases.
The plant accumulates potassium[18].
The plant has sweetly scented flowers that release most of their scent in the evening and attract moths[30].
Plant requires more than 14 hours daylight per day in order to induce flowering[169].</t>
  </si>
  <si>
    <t>All parts of the plant contain nicotine, this has been extracted and used as an insecticide[20, 37, 46]. The dried leaves can also be used, they remain effective for 6 months after drying[169]. The juice of the leaves can be rubbed on the body as an insect repellent[213].
The leaves have been dried and chewed as an intoxicant. The dried leaves are also used as snuff or smoked. This is the main species that is used to make cigarettes and cigars.
A drying oil is obtained from the seed[57, 171].</t>
  </si>
  <si>
    <t>A protein can be extracted from the leaves. It is an odourless, tasteless white powder and can be added to cereal grains, vegetables, soft drinks and other foods[183]. It can be whipped like egg whites, liquefied or gelled and can take on the flavour and texture of a variety of foods[183]. It is 99.5% protein, contains no salt, fat or cholesterol[183]. It is currently (1991) being tested as a low calorie substitute for mayonnaise and whipped cream[183].</t>
  </si>
  <si>
    <t>Tobacco has a long history of use by medical herbalists as a relaxant, though since it is a highly additive drug it is seldom employed internally or externally at present[4, 254].
The leaves are antispasmodic, discutient, diuretic, emetic, expectorant, irritant, narcotic, sedative and sialagogue[4, 192, 213]. They are used externally in the treatment of rheumatic swelling, skin diseases and scorpion stings[240]. The plant should be used with great caution[4], when taken internally it is an addictive narcotic[222]. The active ingredients can also be absorbed through the skin[4].
Wet tobacco leaves can be applied to stings in order to relieve the pain[213]. They are also a certain cure for painful piles[4].
A homeopathic remedy is made from the dried leaves[232]. It is used in the treatment of nausea and travel sickness[232].</t>
  </si>
  <si>
    <t>America; Belgium; Brazil(Deni); Brazil(Jamamadi); Britain; Canada(Kwakiutl); China; Colombia; Dominican Republic; Ecuador(Jivaro); France; Haiti; Hawaii; Indochina; Iraq; Italy; Mexico; Mexico(Kickapoo); Philippines(Ifugao); Sicily; Spain; Sudan; Trinidad</t>
  </si>
  <si>
    <t>All parts of the plant are poisonous[4, 19, 65, 76]. They contain a volatile oil called nicotine, this is a virulent poison that produces nausea, vomiting, sweating, palpitations and nausea[232].</t>
  </si>
  <si>
    <t>Caltha palustris</t>
  </si>
  <si>
    <t>Marsh Marigold</t>
  </si>
  <si>
    <t>Much of the northern Temperate zone in Europe, including Britain, N. America and Asia.</t>
  </si>
  <si>
    <t>Wet areas in marshes, fens, ditches and wet alder woods[17, 19]. Rare on very base poor peat[17].</t>
  </si>
  <si>
    <t>3 - 7</t>
  </si>
  <si>
    <t>A plant of the waterside, it prefers growing in a sunny position in wet soils or shallow water up to 15cm deep[1, 111, 233], though it will tolerate drier conditions if there is shade from the summer sun[233]. Another report says that it grows best in partial shade[17]. Requires a deep rich slightly alkaline soil[31, 111]. Grows well in heavy clay soils. Prefers a chalky soil[31]. Tolerates a pH in the range 4.8 to 7.5.
A very ornamental[1] and polymorphic plant[17], there are some named varieties[233]. Plants often self-sow when well sited[208].
A good bee plant[24].
A greedy plant, inhibiting the growth of nearby plants, especially legumes[54].
This species is probably the most primitive flower in the British flora[17].</t>
  </si>
  <si>
    <t>A yellow dye is obtained from the flowers[[100, 115], a saffron substitute[142]. It is used as a dye when mixed with alum, though it is not very permanent[4].
Plants can be grown for ground cover when planted about 45cm apart each way[208].</t>
  </si>
  <si>
    <t>Root - must be well cooked[183]. The raw root should not be eaten[K]. Some caution is advised, see the notes above on toxicity.
Flower buds - raw, cooked or pickled and used as a caper substitute[142, 183]. Eating the raw flower buds can lead to intoxication[222]. Some caution is advised, see the notes above on toxicity.
Young leaves - raw or cooked[2, 46, 55, 62, 161]. The leaves are harvested in the spring as the plant is coming into flower and is used like spinach after cooking in two or more changes of water[2, 183]. Eating the raw leaves can lead to intoxication[222]. Some caution is advised, see the notes above on toxicity.
Older leaves, before the plant flowers, can be eaten if they are well cooked[172]. Some caution is advised, see the notes above on toxicity.</t>
  </si>
  <si>
    <t>Every part of this plant is strongly irritant and so it should be used with caution[4].
The whole plant is anodyne, antispasmodic, diaphoretic, diuretic, expectorant and rubefacient[21, 172]. It has been used to remove warts and is also used in the treatment of fits and anaemia[4, 21, 172].
The root is antirheumatic, diaphoretic, emetic and expectorant[218, 222]. A decoction is used in the treatment of colds[257]. A poultice of the boiled and mashed roots has been applied to sores[257].
A tea made from the leaves is diuretic and laxative[222, 257].
All parts of the plant can irritate or blister the skin or mucous membranes[222].</t>
  </si>
  <si>
    <t>The whole plant, but especially the older portions, contains the toxic glycoside protoanemonin - this is destroyed by heat[172]. The sap can irritate sensitive skin[172].</t>
  </si>
  <si>
    <t>Succisa pratensis</t>
  </si>
  <si>
    <t>Devil's Bit Scabious</t>
  </si>
  <si>
    <t>Scabiosa succisa.</t>
  </si>
  <si>
    <t>Europe, including Britain, south and east from Norway to N. Africa, Siberia and the Caucasus.</t>
  </si>
  <si>
    <t>Meadows, pastures, marshes, fens and damp woods[7, 17] on slightly acid or calcareous soils[200].</t>
  </si>
  <si>
    <t>Succeeds in ordinary garden soil[1], preferring damp conditions[24, 200], in sun or semi-shade[200]. Prefers a moist peaty soil[187].
Hardy to about -20�c[187].
Grows well in the summer meadow[24], it is an excellent bee and butterfly plant and a food plant for the caterpillars of many butterfly species[17, 24, 30].</t>
  </si>
  <si>
    <t>A green dye is obtained from the leaves[7, 115].</t>
  </si>
  <si>
    <t>Young shoots - raw[7]. The tender young shoots are sometimes added to spring salads[7].</t>
  </si>
  <si>
    <t>The herb is anthelmintic, demulcent, depurative, slightly diaphoretic, diuretic, emmenagogue, mildly expectorant, febrifuge and stomachic[4, 7, 9]. It makes a useful tea for the treatment of coughs, fevers and internal inflammations and is also a popular application externally to eczema and other cutaneous eruptions[4, 7]. A tincture of the plant is a gentle but reliable treatment for bruises, aiding quick re-absorption of the blood pigment[7]. The whole herb is collected in early autumn and dried for later use[4].
Good results have been achieved by using a distilled water from the plant as an eye lotion to treat conjunctivitis[7].</t>
  </si>
  <si>
    <t>Ledum palustre</t>
  </si>
  <si>
    <t>Wild Rosemary</t>
  </si>
  <si>
    <t>Northern Europe, including Britain, from Scandanavia south and east to Germany amd Japan.</t>
  </si>
  <si>
    <t>Possibly native to Britain in acid bogs near Bridge of Allan in Sterling and Perth. A rare escape elsewhere in Britain[17].</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</si>
  <si>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are very aromatic[182]. When crushed, they smell strongly of hops[232].
Plants benefit from removing the dead flowers before they set seed[188]. This prevents them putting too much energy into seed production at the expense of more flowers and leaves.
A good bee plant[4]. The flowers contain an oil that smells strongly of antiseptic[232].</t>
  </si>
  <si>
    <t>The leaves are hung up in the clothes cupboard in order to repel insects[4, 172]. The branches are also placed among grain in order to keep mice away[4, 172]. A strong decoction of the leaves is used to kill lice and insects[4, 232].
The leaves contain tannin[4].</t>
  </si>
  <si>
    <t>A tea is made from the aromatic leaves[172, 183]. Considered by some to be a better tea than that made from L. groenlandicum[183].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
The plant has been used as a hop substitute in making beer, though this has caused an unpleasant kind of drunkenness which is accompanied by a headache and dizziness[232].</t>
  </si>
  <si>
    <t>The leaves and young flowering shoots are astringent, diaphoretic, disinfectant, diuretic, laxative, pectoral, stomachic and tonic[4, 172, 222, 257]. The plant is more strongly narcotic than L. groenlandicum[4] and should not be used without expert supervision[9]. A tea is taken internally in the treatment of asthma, coughs, colds, stomach aches, kidney ailments etc[4, 222, 257]. Externally, it is used as a wash for burns, ulcers, stings, infections etc[222, 257].
A homeopathic remedy is made from the whole, dried and powdered, plant[232]. This is used in the treatment of stings, injuries and joint pains[232]. It is also used in the treatment of various chest complaint, asthma, menstrual pain etc[9].</t>
  </si>
  <si>
    <t>Europe; Turkey</t>
  </si>
  <si>
    <t>Plants contain a narcotic toxin called Ledel. This toxin only causes problems if the leaves are cooked for a long period in a closed container[172].</t>
  </si>
  <si>
    <t>Crataegus intricata</t>
  </si>
  <si>
    <t>C. coccinea. pro parte</t>
  </si>
  <si>
    <t>Eastern N. America - Maine to Georgia, west to Michigan and Oklahoma.</t>
  </si>
  <si>
    <t>Thickets and open rocky woods[43, 235].</t>
  </si>
  <si>
    <t>Fruit - raw, cooked or dried for later use[2, 105, 161]. Hard dry flesh[43]. Fruit we have eaten from this tree is mealy and fairly soft, with a pleasant sweet flavour[K]. It ripens in early September in southern Britain[K]. The fruit is up to 14mm in diameter and is borne in small clusters[229]. The skin is slightly hairy[235]. There are up to five fairly large seeds in the centre of the fruit, these often stick together and so the effect is of eating a cherry-like fruit with a single seed[K].</t>
  </si>
  <si>
    <t>Amaranthus caudatus</t>
  </si>
  <si>
    <t>Love Lies Bleeding</t>
  </si>
  <si>
    <t>Tropics.</t>
  </si>
  <si>
    <t>A weed of cultivated ground[145].</t>
  </si>
  <si>
    <t>Prefers a well-drained fertile soil in a sunny position[196, 200]. Grows moderately well in poor soils[200]. Requires a hot sheltered position if it is to do well[K]. Plants are drought resistant though reasonable moisture levels are required for germination and also at pollination[196]. Some forms can tolerate a pH up to 8.5, there are also some that can tolerate mild salinity[196]. It is likely that they will also tolerate acid soils and aluminium toxicity[196].
Plants are not frost-hardy, the most cold tolerant cultivars can tolerate temperatures down to about 4�c[196].
Plants should not be given inorganic fertilizers, see notes above on toxicity.
This species is cultivated for its edible seed and leaves in the Andes and various other parts of S. America[46, 61, 97]. It probably arose through cultivation from A. quitensis. There are some named varieties[196]. Plants take 4 - 6 months from sowing to harvesting the seed, but up to 10 months in some Andean highland regions[196]. Yields from 1 - 3 tonnes per hectare are common, 5 tonnes has been achieved and research sites have produced the equivalent of 6 tonnes per hectare[196]. The seed is usually harvested just before maturity otherwise some of the seed will be lost during harvesting[196]. Plants usually have downward facing seedheads but varieties have been developed with upward facing heads that can be harvested mechanically[196].
This species is sensitive to day-length most cultivars are short-day and have not done well in northern latitudes, but there are some varieties that flower at day-lengths up to 16 hours[196].
Most if not all members of this genus photosynthesize by a more efficient method than most plants. Called the 'C4 carbon-fixation pathway', this process is particularly efficient at high temperatures, in bright sunlight and under dry conditions[196].</t>
  </si>
  <si>
    <t>The plant is astringent, anthelmintic and diuretic[4, 240]. It is used in the treatment of stranguary and is applied externally to scrofulous sores[240].</t>
  </si>
  <si>
    <t>Aloysia triphylla</t>
  </si>
  <si>
    <t>Lemon Verbena</t>
  </si>
  <si>
    <t>A. citrodora.  Lippia citrodora.  L. triphylla.  Verbena triphylla.</t>
  </si>
  <si>
    <t>S. America - Argentina, Chile, Peru, Uruguay. Locally naturalized in the Mediterranean[50].</t>
  </si>
  <si>
    <t>Fields and roadsides[238]. Open scrub[260].</t>
  </si>
  <si>
    <t>5 - 11</t>
  </si>
  <si>
    <t>Succeeds in most moderately fertile soils if they are well-drained[200]. Prefers a light soil[219]. Requires a sunny sheltered position[166, 200]. Requires a warm damp climate[7].
A very ornamental plant[1], lemon verbena is only hardy in the milder areas of Britain[1, 11, 14], growing well in Cornwall[59]. It can withstand about 10�c of frost[184] and survives outdoors on a wall at Kew[K]. It generally survives most winters outdoors if growing in a suitable position, though it is often cut back to ground level and then resprouts from the base in late spring[120] or early summer[238]. Giving the roots a good, thick organic mulch will confer extra protection from winter cold[244]. The plant succeeds outdoors at Howick, a garden on the coast of Northumberland.
The leaves are very aromatic with a lemon scent[182], they are often used to make a drink or for their essential oils[4].
There has been considerable confusion over the naming of this species. We are following the treatment used in [11] and [200], which is also the current treatment in the 1999 edition of The Plant Finder. However, the book 'World Economic Plants' uses the name A. citrodora Palau (a different author to the one we cite) as the correct name.
Any pruning is best carried out in the spring[219].
This species is notably resistant to honey fungus[200].</t>
  </si>
  <si>
    <t>An essential oil obtained from the leaves is extensively used in perfumery[7, 61]. An average yield of 0.5% is obtained[7]. There is some evidence that the use of this oil can sensitise the skin to sunlight and so its use has been largely replaced by the tropical plant lemongrass, Cymbopogon spp.[238].
The dried leaves retain their fragrance well and so are used in pot-pourri[238].
The growing plant repels midges, flies and other insects[201]. The essential oil is an effective insecticide in 1 - 2% concentration[240].</t>
  </si>
  <si>
    <t>Leaves - occasionally cooked as a spinach[177] but more commonly used as a flavouring in salads, fruit salads etc[14, 21, 104, 183]. A delicious lemon-like flavour, it is adored by most people who try it[K].
A delicious and refreshing tea is made from the leaves[14, 21, 103, 183]. The dried leaves will retain their lemon aroma for many years[4].</t>
  </si>
  <si>
    <t>An undervalued medicinal herb, lemon verbena contains a strong lemon-scented essential oil that has calming and digestive qualities[254]. The plant has a gentle sedative action and a reputation for soothing abdominal discomfort. It has a mildly tonic effect upon the nervous system and helps to lift the spirits and counter depression[254].
The leaves and the flowering tops are antispasmodic, febrifuge, sedative and stomachic[4, 7, 238, 240]. A tea made from the leaves has a deliciously refreshing lemon flavour and is used mainly in treating digestive disorders[4] such as flatulence, indigestion and acidity[244]. Some caution is advisable though, since prolonged use or large internal doses can cause gastric irritation[268]. The herb is also useful as a stimulant for treating lethargy or depression[244] whilst it is also used to treat feverish colds[238].
The essential oil is used in aromatherapy in the treatment of nervous and digestive problems and also for acne, boils and cysts[238].</t>
  </si>
  <si>
    <t>Dominican Republic; Haiti; Mexico; Sa; Spain; Turkey; Venezuela</t>
  </si>
  <si>
    <t>The essential oil from the plant might sensitise the skin to sunlight[238].</t>
  </si>
  <si>
    <t>Lysimachia quadrifolia</t>
  </si>
  <si>
    <t>Whorled Yellow Loosestrife</t>
  </si>
  <si>
    <t>Eastern N. America - Maine to Virginia, west to Wisconsin and Illinois.</t>
  </si>
  <si>
    <t>Dry or moist open woods, thickets and shores[43].</t>
  </si>
  <si>
    <t>We have very little information on this species and do not know if it will be hardy in Britain, though judging by its native range it should succeed outdoors in many parts of the country. The following notes are based on the general needs of the genus.
An easily grown plant, succeeding in a moist loamy soil[1]. Grows well in heavy clay soils.
Most species in this genus seem to be immune to the predations of rabbits[233].</t>
  </si>
  <si>
    <t>The dried leaves have been used as a tea substitute[207].</t>
  </si>
  <si>
    <t>The whole plant is astringent and stomachic[46]. A tea made from the plant is used in the treatment of women's complaints, kidney and bowel problems[222, 257].
A tea made from the roots is diuretic and emetic[222, 257].</t>
  </si>
  <si>
    <t>Allium cepa</t>
  </si>
  <si>
    <t>Onion</t>
  </si>
  <si>
    <t>W. Asia - Iran? The original habitat is obscure.</t>
  </si>
  <si>
    <t>Bulb - Early sowings can be made in February in a greenhouse to be planted out in late spring. The main sowing is made in March or April in an outdoor seedbed, this bed must be very well prepared. A sowing can also be made in an outdoor seedbed in August of winter hardy varieties (the Japanese onions are very popular for this). These overwinter and provide an early crop of onion bulbs in June of the following year.
 Onion sets can be planted in March or April. Sets are produced by sowing seed rather thickly in an outdoor seedbed in May or June. The soil should not be too rich and the seedlings will not grow very large in their first year. The plants will produce a small bulb about 1 - 2cm in diameter, this is harvested in late summer, stored in a cool frost-free place over winter and then planted out in April. A proportion of the bulbs will run quickly to seed but most should grow on to produce good sized bulbs.</t>
  </si>
  <si>
    <t>Prefers a sunny sheltered position in a rich light well-drained soil[1, 16]. Prefers a pH of at least 6.5[200]. Plants tolerate a pH in the range of 4.5 to 8.3.
Onions are best grown in a Mediterranean climate, the hot dry summers ensuring that the bulbs are ripened fully[200]. For best growth, however, cool weather is desirable at the early stages of growth[200].
Plants are frost-tolerant but prolonged temperatures below 10�c cause the bulb to flower[200]. Optimum growth takes place at temperatures between 20 and 25�c[200]. Bulb formation takes place in response to long-day conditions[200].
Plants are perennial but the cultivated forms often die after flowering in their second year though they can perennate by means of off-sets[1].
The onion was one of the first plants to be cultivated for food and medicine[244]. It is very widely cultivated in most parts of the world for its edible bulb and leaves, there are many named varieties capable of supplying bulbs all the year round[200]. This species was derived in cultivation from A. oschaninii[203]. Most forms are grown mainly for their edible bulbs but a number of varieties, the spring onions and everlasting onions, have been selected for their edible leaves. There are several sub-species:-
     Allium cepa 'Perutile' is the everlasting onion with a growth habit similar to chives, it is usually evergreen and can supply fresh leaves all winter.
     Allium cepa aggregatum includes the shallot and the potato onion. These are true perennials, the bulb growing at or just below the surface of the ground and increasing by division. Plants can be divided annually when they die down in the summer to provide bulbs for eating and propagation.
     Allium cepa proliferum is the tree onion, it produces bulbils instead of flowers in the inflorescence. These bulbils have a nice strong onion flavour and can be used raw, cooked or pickled.
Onions grow well with most plants, especially roses, carrots, beet and chamomile, but they inhibit the growth of legumes[18, 20, 54, 201]. This plant is a bad companion for alfalfa, each species negatively affecting the other[201].
Members of this genus are rarely if ever troubled by browsing deer[233].</t>
  </si>
  <si>
    <t>The juice of the plant is used as a moth repellent and can also be rubbed onto the skin to repel insects[7].
The plant juice can be used as a rust preventative on metals and as a polish for copper and glass[7].
A yellow-brown dye is obtained from the skins of the bulbs[141, 168].
Onion juice rubbed into the skin is said to promote the growth of hair and to be a remedy for baldness[7, 254]. It is also used as a cosmetic to get rid of freckles[7].
The growing plant is said to repel insects and moles[201]. A spray made by pouring enough boiling water to cover 1kg of chopped unpeeled onions is said to increase the resistance of other plants to diseases and parasites[201].</t>
  </si>
  <si>
    <t>Bulb - raw or cooked. A very versatile food, the bulb can be 10cm or more in diameter and is widely used in most countries of the world. Eaten raw, it can be sliced up and used in salads, sandwich fillings etc, it can be baked or boiled as a vegetable in its own right and is also commonly used as a flavouring in soups, stews and many other cooked dishes. Some cultivars have been selected for their smaller and often hotter bulbs and these are used for making pickles.
Leaves - raw or cooked[2, 37]. There are some cultivars, the spring onions, that have been selected for their leaves and are used in salads whilst still young and actively growing - the bulb is much smaller than in other cultivars and is usually eaten with the leaves. By successional sowing, they can be available at any time of the year.
Flowers - raw. Used as a garnish on salads. The flowers are somewhat dry and are less pleasant than many other species[K].
The seeds are sprouted and eaten. They have a delicious onion flavour[K].</t>
  </si>
  <si>
    <t>Although rarely used specifically as a medicinal herb, the onion has a wide range of beneficial actions on the body and when eaten (especially raw) on a regular basis will promote the general health of the body.
The bulb is anthelmintic, anti-inflammatory, antiseptic, antispasmodic, carminative, diuretic, expectorant, febrifuge, hypoglycaemic, hypotensive, lithontripic, stomachic and tonic[4, 7, 21]. When used regularly in the diet it offsets tendencies towards angina, arteriosclerosis and heart attack[254]. It is also useful in preventing oral infection and tooth decay[254]. Baked onions can be used as a poultice to remove pus from sores[254].
Fresh onion juice is a very useful first aid treatment for bee and wasp stings, bites, grazes or fungal skin complaints[7, 201]. When warmed the juice can be dropped into the ear to treat earache[254]. It also aids the formation of scar tissue on wounds, thus speeding up the healing process, and has been used as a cosmetic to remove freckles[7].
Bulbs of red cultivars are harvested when mature in the summer and used to make a homeopathic remedy[232]. This is used particularly in the treatment of people whose symptoms include running eyes and nose[232].</t>
  </si>
  <si>
    <t>Brazil; Chile; China; Cuba; Czechoslovakia; Dominican Republic; Egypt; Ei; France; Germany; Ghana; Guatemala; Haiti; Hawaii; India; Iraq; Kurdistan; Malaya; Mexico; Mexico(Kickapoo); Panama(Cuna); Peru; Salvador; Spain; Trinidad; Turkey; United States; United Statessr; Venezue</t>
  </si>
  <si>
    <t>There have been cases of poisoning caused by the consumption, in large quantities and by some mammals, of this plant. Dogs seem to be particularly susceptible[76].</t>
  </si>
  <si>
    <t>Sorbus domestica</t>
  </si>
  <si>
    <t>Service Tree</t>
  </si>
  <si>
    <t>Cornus domestica.  Pyrus sorbus.</t>
  </si>
  <si>
    <t>Woods and bushy places[45].</t>
  </si>
  <si>
    <t>Succeeds in most reasonably good soils in an open sunny position[11]. Tolerates light shade[188], though it fruits better in a sunny position[K].
The service tree is occasionally cultivated for its edible fruit[3, 45, 132]. There are 2 distinct forms, S. domestica pomifera. (Hayne.)Rehd. with apple shaped fruits (which ripen from September) and S. domestica pyriformis. (Hayne.)Rehd. with pear shaped fruits which ripen from October[11, 132].
Plants are susceptible to fireblight[188] and to canker (which is especially prevalent in areas with high rainfall)[K]. They grow best in the drier areas of Britain, which in general means the eastern half of the country[121].</t>
  </si>
  <si>
    <t>The bark is a source of tannin[61].
Wood - fine grained, very heavy, hard to split. Used for furniture, screws, wine presses etc[11, 46, 61, 74, 115].</t>
  </si>
  <si>
    <t>Fruit - raw or cooked. The fruit is usually bletted if it is going to be eaten raw[1, 2, 3, 11, 115, 183]. This involves storing the fruit in a cool dry place until it is almost but not quite going rotten. At this stage the fruit has a delicious taste, somewhat like a luscious tropical fruit[K]. The fruit will often begin its bletting process whilst still on the tree and we have eaten delicious fruits straight from the tree in mid-September[K]. The fruit can also be dried and used like prunes. The fruit is up to 3cm across[200].</t>
  </si>
  <si>
    <t>The seeds probably contain hydrogen cyanide. This is the ingredient that gives almonds their characteristic flavour. Unless the seed is very bitter it should be perfectly safe in reasonable quantities. In small quantities, hydrogen cyanide has been shown to stimulate respiration and improve digestion, it is also claimed to be of benefit in the treatment of cancer. In excess, however, it can cause respiratory failure and even death.</t>
  </si>
  <si>
    <t>Elaeagnus orientalis</t>
  </si>
  <si>
    <t>Trebizond Date</t>
  </si>
  <si>
    <t>E. angustifolia orientalis.</t>
  </si>
  <si>
    <t>By streams and on river banks, to elevations of 3000 metres in Turkey[93].</t>
  </si>
  <si>
    <t>Succeeds in most soils that are well-drained[11, 200]. Prefers a soil that is only moderately fertile, succeeding in very poor soils and in dry soils[11, 200]. Established plants are very drought resistant[1]. Prefers a light sandy loam and a sunny position[11, 200]. Dislikes shallow chalk soils[98].
Very closely related to E. angustifolia and often considered to be no more than a sub-species of it[183], it does not flower so freely in Britain as that species[11].
This species is notably resistant to honey fungus[88, 200].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 
The flowers are very fragrant and are rich in nectar[183], they are much visited by bees.
Occasionally cultivated for its edible fruit, there are some named varieties[183]. The fruit used to be commonly sold in the markets of Iran and Turkey but is rarely found there nowadays[183].</t>
  </si>
  <si>
    <t>Plants can be grown as a hedge in exposed positions, tolerating maritime exposure.</t>
  </si>
  <si>
    <t>Grindelia robusta</t>
  </si>
  <si>
    <t>Great Valley Gumweed</t>
  </si>
  <si>
    <t>By the coast[21] in sunny well-drained situations[200]. Thrives in dry areas and salty plains[7].</t>
  </si>
  <si>
    <t>Succeeds in any well-drained soil in full sun[200]. Does well on dry sandy banks and in poor soils[200].
Plants tend to concentrate selenium in the leaves and stems, this is especially noticeable on soils that are relatively rich in that element[21].
Some authorities class this species as a synonym of G. camporum.</t>
  </si>
  <si>
    <t>Yellow and green dyes are obtained from the flowering heads and pods[168]. Aromatic.
A decoction of the roots has been used as a hair shampoo to kill lice[257].</t>
  </si>
  <si>
    <t>Leaves - raw[257].</t>
  </si>
  <si>
    <t>The leaves and flowering tops are antiphlogistic, antispasmodic, balsamic, demulcent, expectorant, sedative, stomachic and a vascular tonic[4, 7, 21, 46, 61, 207, 213]. Blood purifier[4]. The plant is applied externally as a compress on inflamed or irritated areas of the skin[7, 257]. Used internally, it slows down the heartbeat and reduces the stimulation of the nerve endings in the air passages that causes coughing - it is therefore extremely effective as a calming agent in the treatment of asthma[7].
The fluid extract is prepared by placing the freshly gathered leaves and flowers in a small quantity of simmering water for about 15 minutes[213].
The plant is used to treat people affected by poison-ivy[213].</t>
  </si>
  <si>
    <t>Britain; France; Germany; Netherlands; United States</t>
  </si>
  <si>
    <t>Nelumbonaceae</t>
  </si>
  <si>
    <t>Nelumbo nucifera</t>
  </si>
  <si>
    <t>Sacred Water Lotus</t>
  </si>
  <si>
    <t>Nelumbium speciosum</t>
  </si>
  <si>
    <t>Western. Asia from Iran eastwards to China, Japan and Australia.</t>
  </si>
  <si>
    <t>Found in large lakes to 1400 metres in the Himalayas[51].</t>
  </si>
  <si>
    <t>Requires a rich loam[1]. Succeeds in water up to 2.5 metres deep[200]. In cooler climates, however, it should be grown in shallower water, though no less than 30 cm deep, which will warm up more quickly and encourage better growth and flowering[200]. The plant is happiest with water temperatures of 23 - 27�c in the growing season[260] and requires a five month growing season[264].
This species is not tremendously hardy when grown outdoors in Britain and it is best, once the leaves have died down in the autumn, to store the roots in a frost-free place, either in a tub of water or in moist sand[264]..
Plants are resentful of root disturbance and should be planted into their permanent positions as soon as possible[200]. Once established, they can become invasive when growing in suitable conditions[238].
A very ornamental plant[1], there are many named varieties some of which have been developed for their edible uses[183]. It is said that pink-flowered forms are preferred for their edible seeds whilst the white-flowered forms are preferred for their edible roots[264].
Most forms are not cold-hardy outdoors in Britain but some, especially those from far eastern provenances are much hardier and will possibly succeed outdoors in favoured areas of Britain[200]. The flowers have a sweet fruity perfume[245].
This is the sacred Lotus of India and it is much cultivated as a food plant in the Orient[1, 2].</t>
  </si>
  <si>
    <t>The leaves are used as plates for eating food off[272].</t>
  </si>
  <si>
    <t>The Sacred water lotus has been used in the Orient as a medicinal herb for well over 1,500 years[238]. All parts of the plant are used, they are astringent, cardiotonic, febrifuge, hypotensive, resolvent, stomachic, styptic, tonic and vasodilator[116, 147, 152, 176, 238, 240].
The leaf juice is used in the treatment of diarrhoea and is decocted with liquorice (Glycyrrhiza spp) for the treatment of sunstroke[218].
A decoction of the flowers is used in the treatment of premature ejaculation[218]. The flowers are recommended as a cardiac tonic[240]. A decoction of the floral receptacle is used in the treatment of abdominal cramps, bloody discharges etc[218].
The flower stalk is haemostatic[176]. It is used in treating bleeding gastric ulcers, excessive menstruation, post-partum haemorrhage[238].
The stamens are used in treating urinary frequency, premature ejaculation, haemolysis, epistasis and uterine bleeding[176, 238].
A decoction of the fruit is used in the treatment of agitation, fever, heart complaints etc[218].
The seed contains several medically active constituents, including alkaloids and flavonoids[279]. It is hypotensive, sedative and vasodilator[176, 279]. The seed has been shown to lower cholesterol levels and to relax the smooth muscle of the uterus[279]. It is used in the treatment of poor digestion, enteritis, chronic diarrhoea, spermatorrhoea, leukorrhoea, insomnia, palpitations etc[176, 218, 238, 279].
The plumule and radicle are used to treat thirst in high febrile disease, hypertension, insomnia and restlessness[176, 238].
The root is tonic[218]. The root starch is used in the treatment of diarrhoea, dysentery etc, a paste is applied to ringworm and other skin ailments[218]. It is also taken internally in the treatment of haemorrhages, excessive menstruation and nosebleeds[238]. The roots are harvested in autumn or winter and dried for later use[238].
The root nodes are used in the treatment of nasal bleeding, haemoptysis, haematuria and functional bleeding of the uterus[176].
The plant has a folk history in the treatment of cancer, modern research has isolated certain compounds from the plant that show anticancer activity[218].</t>
  </si>
  <si>
    <t>China; Egypt; India; India(Santal)</t>
  </si>
  <si>
    <t>Ampelopsis brevipedunculata</t>
  </si>
  <si>
    <t>Porcelain Berry</t>
  </si>
  <si>
    <t>A. heterophylla amurensis.  Cissus brevipedunculata.</t>
  </si>
  <si>
    <t>E. Asia - China, Japan, Korea, E. Russia.</t>
  </si>
  <si>
    <t>Thickets in hills all over Japan[58].</t>
  </si>
  <si>
    <t>Prefers a deep rich loam in a warm sheltered position in full sun[11, 200]. Succeeds in poor soils[182]. Does well on a south wall[11, 219].
A very ornamental plant, there are some named varieties[182]. Most forms of this species, especially the sub-species A. brevipedunculata maximowiczii. (Reg.)Rehd. (syn A. heterophylla. Sieb.&amp;Zucc.), are very hardy in Britain when dormant, but the cultivar 'Elegans' is frost-tender and usually grown as a pot plant[200]. The young growth in spring, even on mature plants, is frost-tender and so it is best to grow the plants in a position sheltered from the early morning sun[K].
Plants rarely fruit in Britain except after a long hot summer[200]. Another report says that if the plant is growing in a poor soil on a south facing wall then it fruits quite regularly[182]. Plants fruit better if their roots are restricted, this can be achieved by root pruning in the winter or by putting the plant into a large container and then placing this in the soil[200]. Growth, especially in good soils, can be very vigorous and this is usually at the expense of the fruits[202].
Any pruning is best carried out in the winter[219].
The shoots have sticky pads and are self-supporting on walls[11]. Other reports say that plants climb by means of coiling tendrils but large plants often need tying in to support the weight of foliage[200, 219].</t>
  </si>
  <si>
    <t>Leaf buds - cooked[105].
Leaves and stems - cooked[2, 105, 177].
Fruit - raw or cooked[105, 177]. The fruit is 6 - 8mm in diameter[200] and is carried in small bunches like grapes[K]. Not very palatable[K].</t>
  </si>
  <si>
    <t>The fresh fruits, roots and leaves are antiphlogistic, depurative and febrifuge. Resolves clots[147]. It is used externally in the treatment of boils, abscesses and ulcers, traumatic bruises and aches[147].</t>
  </si>
  <si>
    <t>Avena sterilis</t>
  </si>
  <si>
    <t>Sterile Oats</t>
  </si>
  <si>
    <t>Dry wasteland, cultivated ground and meadows, especially on heavier soils[50, 200].</t>
  </si>
  <si>
    <t>Succeeds in any moderately fertile soil in full sun[200]. Tolerates a pH in the range 4.5 to 8.
Occasionally cultivated for its edible seed, the yields are lower than those of A. sativa[57]. It is probably a parent of the cultivated species of oats[142]. This species could be of value in any breeding programme for the cultivated oats (A. sativa) where it could confer disease resistance and higher yields.
Oats are in general easily grown plants but, especially when grown on a small scale, the seed is often completely eaten out by birds. Some sort of netting seems to be the best answer on a garden scale.</t>
  </si>
  <si>
    <t>The straw has a wide range of uses such as for bio-mass, fibre, mulch, paper-making and thatching[171]. Some caution is advised in its use as a mulch since oat straw can infest strawberries with stem and bulb eelworm.</t>
  </si>
  <si>
    <t>Carthamnus tinctorius</t>
  </si>
  <si>
    <t>Safflower</t>
  </si>
  <si>
    <t>N. Africa - Egypt. A rare casual in Britain[17].</t>
  </si>
  <si>
    <t>Poor dry soils in full sun.</t>
  </si>
  <si>
    <t>Succeeds in ordinary garden soil[1, 169]. Safflower thrives in heavy clays with good water-holding capacity, but will also grow satisfactorily in deep sandy or clay loams with good drainage[269]. It needs soil moisture from the time of planting until it is flowering[269]. It requires a well-drained soil and a position in full sun[138, 169, 238]. Safflower is reported to tolerate an annual precipitation of 20 to 137cm, an annual average temperature range of 6.3 to 27.5deg.C and a pH in the range of 5.4 to 8.2[269]. Plants are reported to tolerate bacteria, disease, drought, frost, fungus, high pH, phage, salt, sand, rust, virus and wind[269].
Safflower grows in the temperate zone in areas where wheat and barley do well, and grows slowly during periods of cool short days in early part of season. Seedlings can withstand temperatures lower than many species; however, varieties differ greatly in their tolerance to frost; in general, frost damages budding and flowering thus reducing yields and quality[269].
Safflower is a long-day plant, requiring a photoperiod of about 14 hours. It is shade and weed intolerant, will not grow as a weed because other wild plants overshadow it before it becomes established. It is about as salt tolerant as cotton, but less so than barley[269]. Safflower matures in from 110-150 days from planting to harvest as a spring crop, as most of it is grown, and from 200 or more days as an autumn-sown crop[269]. It should be harvested when the plant is thoroughly dried. Since the seeds do not shatter easily, it may be harvested by direct combining. The crop is allowed to dry in the fields before threshing[269].
Plants are self-fertile, though cross-pollination also takes place[269].
Plants have a sturdy taproot that can penetrate 2.5 metres into the soil[269].
Safflower has been grown for thousands of years for the dye that can be obtained from the flowers[238]. This is not much used nowadays, having been replaced by chemical dyes, but the plant is still widely cultivated commercially for its oil-rich seed in warm temperate and tropical areas of the world. There are many named varieties[174, 200]. A number of spineless cultivars have been developed, but at present these produce much lower yields of oil than the spiny varieties[269].
Safflower is unlikely to be a worthwhile crop in Britain since it only ripens its seed here in long hot summers. There is more chance of success in the drier eastern part of the country with its usually warmer summers, the cooler moister conditions in the west tend to act against the production of viable seed[K].</t>
  </si>
  <si>
    <t>The seed yields up to 40% of a drying oil[114], it is used for lighting, paint, varnishes, linoleum and wax cloths[57, 171, 269]. The oil can also be used as a diesel substitute[269]. It does not yellow with age[114]. When heated to 300�c for 2 hours and then poured into cold water, the oil solidifies to a gelatinous mass and is then used as a cement for glass, tiles, stones etc or as a substitute for 'plaster of Paris'. If the oil is heated to 307�c for 2� hours, it suddenly becomes a stiff elastic solid by polymerization and can then be used in making waterproof cloth etc[114].
A yellow dye is obtained by steeping the flowers in water, it is used as a saffron substitute[2, 4, 7, 14, 171, 238].
A red dye can be obtained by steeping the flowers in alcohol[169, 171, 238]. It is used for dyeing cloth and, mixed with talcum powder, is used as a rouge to colour the cheeks[244].</t>
  </si>
  <si>
    <t>Safflower is commonly grown as a food plant, but also has a wide range of medicinal uses. Modern research has shown that the flowers contain a number of medically active constituents and can, for example, reduce coronary heart disease and lower cholesterol levels[254, 279].
Alterative, analgesic, antibacterial, antiphlogistic, haemopoietic[14, 174, 178]. Treats tumours and stomatitis[174].
The flowers are anticholesterolemic, diaphoretic, emmenagogue, laxative, purgative, sedative and stimulant[4, 7, 147, 176, 240, 269]. They are used to treat menstrual pains and other complications by promoting a smooth menstrual flow[218] and were ranked third in a survey of 250 potential anti-fertility plants[218]. In domestic practice, the flowers are used as a substitute or adulterant for saffron in treating infants complaints such as measles, fevers and eruptive skin complaints[4, 269]. Externally, they are applied to bruising, sprains, skin inflammations, wounds etc[238]. The flowers are harvested in the summer and can be used fresh or dried[238]. They should not be stored for longer than 12 months[238]. It is possible to carefully pick the florets and leave the ovaries behind so that seed can be produced, though this procedure is rather more time-consuming[238].
The plant is febrifuge, sedative, sudorific and vermifuge[218]. When combined with Ligusticum wallichii it is said to have a definite therapeutic effect upon coronary diseases[218].
The seed is diuretic, purgative and tonic[240]. It is used in the treatment of rheumatism[240] and tumours, especially inflammatory tumours of the liver[269].
The oil is charred and used to heal sores and treat rheumatism[240]. In Iran, the oil is used as a salve for treating sprains and rheumatism[269].</t>
  </si>
  <si>
    <t>Algeria; China; India; Iraq; Japan; Java; Malaya; Mexico; Spain; Turkey; United States; United States(Amerindian); Venezuela</t>
  </si>
  <si>
    <t>Pratia angulata</t>
  </si>
  <si>
    <t>Lobelia angulata.  L. rugulosa.</t>
  </si>
  <si>
    <t>Damp places in open forests, grassland, streamsides and herbfield from the lowland up to the sub-alpine zone in North and South Islands[44, 173].</t>
  </si>
  <si>
    <t>Prefers a sheltered position in sun or light part-day shade in a moist gritty freely draining soil[200].
This species is hardy to about -10�c, and perhaps more when growing in a suitable site[200]. It does not thrive in areas where the summers are long and hot[200].
A polymorphic species[44].
A good plant for the rock garden[1], it can be invasive though and has become a lawn weed in some gardens[200].</t>
  </si>
  <si>
    <t>Leaves - cooked[173]. They are available all year round[173].</t>
  </si>
  <si>
    <t>Newguinea</t>
  </si>
  <si>
    <t>Quercus acutissima</t>
  </si>
  <si>
    <t>Sawthorn Oak</t>
  </si>
  <si>
    <t>Q. serrata. non Thunb.</t>
  </si>
  <si>
    <t>Often forming pure forests or growing with Pinus species, to 1000 metres in W. China[109].</t>
  </si>
  <si>
    <t>Seed - quickly loses viability if allowed to dry out. It can be stored moist and cool overwinter but is best sown as soon as it is  ripe in an outdoor seed bed but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t>
  </si>
  <si>
    <t>Prefers a good deep fertile loam which can be on the stiff side[1, 11]. Lime tolerant[188].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The seed ripens in its second year[200].
This species is closely related to Q. variabilis[1].
Often cultivated in China as a coppiced tree for fuel and charcoal[109].
Hybridizes freely with other members of the genus[200].
Plants in this genus are notably resistant to honey fungus[200].</t>
  </si>
  <si>
    <t>A mulch of the leaves repels slugs, grubs etc, though fresh leaves should not be used as these can inhibit plant growth.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black dye is obtained from the seed cups[109].
Wood - used for boat building and construction[109]. The wood is also used for fuel and charcoal[11, 109].</t>
  </si>
  <si>
    <t>The stem bark is used to clean foul sores[218].
The seeds are used in the treatment of diarrhoea, menorrhagia and gastrointestinal hypertrophy[218].
The cupule (seed cup) is astringent[218].
Any galls produced on the tree are strongly astringent and can be used in the treatment of haemorrhages, chronic diarrhoea, dysentery etc[4].</t>
  </si>
  <si>
    <t>Myrsinaceae</t>
  </si>
  <si>
    <t>Ardisia crispa</t>
  </si>
  <si>
    <t>E. Asia - S. China, Japan, India.</t>
  </si>
  <si>
    <t>Woods in low mountains, C. and S. Japan[58]. Mixed or broad-leaved forests, damp places, bamboo woods, hillsides and valleys at elevations of 100 - 2500 metres[266].</t>
  </si>
  <si>
    <t>Prefers a well-drained humus rich soil in partial shade in a position sheltered from cold drying winds[200].
We are not sure if this plant is hardy outdoors in Britain. One report says that it is hardy in zone 7 (tolerating temperatures down to between -10 and -15�c) but then goes on to suggest that it is best grown in pots or tubs outdoors and moved into a cold greenhouse in the winter[200].
There are some named varieties, selected for their ornamental value[200].
The plant has creeping rhizomes[266].
There has been some confusion between this species and A. crenata, the name Ardisia crispa was misapplied by de Candolle to Ardisia crenata[266].</t>
  </si>
  <si>
    <t>Leaves - raw. Used in salads[218].</t>
  </si>
  <si>
    <t>The root is antidotal and diuretic[218]. An infusion is pectoral[218].
The plant is crushed and applied to scurf, it is also applied to the ears in the treatment of earache[218].</t>
  </si>
  <si>
    <t>China; Malaysia; Pekan</t>
  </si>
  <si>
    <t>Lycoris radiata</t>
  </si>
  <si>
    <t>Spider Lily</t>
  </si>
  <si>
    <t>E. Asia - South-eastern China and southern Japan.</t>
  </si>
  <si>
    <t>By cultivated fields and in meadows in the lowland and hills of C. and S. Japan[58].</t>
  </si>
  <si>
    <t>Bulb - 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t>
  </si>
  <si>
    <t>Requires a deep well-drained sandy soil rich in organic matter in full sun[200].
This species is hardy to at least -15�c[200]. Other reports say that the bulb tolerates soil temperatures down to about -5�c[214, 260]. This is a difficult plant to grow outdoors in temperate areas, the plant comes into growth in late summer, flowers in the autumn and the leaves then persist until the following summer when the plant will have a short period of dormancy. These leaves can be killed by hard frosts and, should this happen often, the bulb will be weakened and killed[200, 260]. Plants therefore require a sheltered position to avoid damage to the growing leaves in the winter[200]. Plants need a warm period in late summer in order to ripen the bulbs and induce flowering in the following year[188].
Plants are attractive to slugs and need to be protected from them[200].
Very sensitive to root disturbance, the bulbs can take some years to become well established[200].
This plant is superficially similar to Nerine sarnensis and is often confused with that species[200].</t>
  </si>
  <si>
    <t>Bulb - cooked. It is used as a source of starch[105, 177, 179]. The bulb is 2.5 to 3.5cm in diameter[200]. Caution is advised, see the notes above on toxicity.</t>
  </si>
  <si>
    <t>The root is used in the treatment of swellings, ulcers and the nervous afflictions of children[218].
The bulb is emetic and expectorant[61, 174, 218], a decoction is used to counteract poison[218] and is also applied to ulcers and swellings[178, 218]. The bulb can be made into a plaster and is then applied to burns and scalds[240].
The plant is said to have anticancer properties[218].</t>
  </si>
  <si>
    <t>The bulb contains toxins and must be leached before it is used for food[105, 218]. Bulbs contain 2 inactive alkaloids[179].</t>
  </si>
  <si>
    <t>Nuphar japonicum</t>
  </si>
  <si>
    <t>Ponds, lakes and shallow streams throughout Japan[58].</t>
  </si>
  <si>
    <t>A water plant requiring a rich soil and a sunny position. It is best if grown in still water that is up to 75cm deep but it also tolerates slow moving water[200]. Succeeds in light shade[200].</t>
  </si>
  <si>
    <t>Root - cooked[105, 177]. Used as a famine food, when baked it tastes like sweet chestnuts[178]. The root probably needs to be steeped in water before use in order to remove a bitter flavour[K].
Seed[105, 177]. No more details are given but the seed is probably rich in starch and can be ground into a powder then used as a thickener in soups etc[K].</t>
  </si>
  <si>
    <t>Digestive, women's complaints[174, 178]. Used before and after childbirth, it treats gynecopathy(menoxenia)[174].</t>
  </si>
  <si>
    <t>Chamaerops humilis</t>
  </si>
  <si>
    <t>Dwarf Fan Palm</t>
  </si>
  <si>
    <t>Nutritionally poor, dry sandy or rocky soils on mountain slopes to 1000 metres[50, 89, 166, 200].</t>
  </si>
  <si>
    <t>Easily grown in a rich strong loam enriched with leafmold and sand[1]. Plants grow in poor dry soils in the wild[200]. Requires very good drainage with abundant moisture in the summer and a sunny position[1, 11]. Another report says that plants grow well in dry conditions and are drought tolerant[260]. Tolerates low light levels and can be grown in the home[200]. Requires a position sheltered from the wind and cold[166].
This species tolerates occasional short-lived lows down to about -10�c[200, 231]. It will not tolerate recurring bouts of freezing over several days, nor does it survive freezing of the root system[231]. Plants are hardy in the milder areas of Britain, succeeding from S. Hampshire south and westwards[1, 11, 59]. Plants growing outdoors at Kew fruited in October 1989[K].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Another report says that this species dislikes root disturbance[132].
Some botanists recognise a sub-species C. humilis arborescens (Pers.)Steud. (a taller growing form) and a cultivar 'Nana' which is smaller than the type and suckers. It is likely that these are no more than phenotypes and that this variety of habit can be induced in cultivation, plants in stressful situations such as near the coast duplicating the 'Nana' form whilst plants in optimum conditions are more like sub-species arborescens[200].
Plants in the wild are usually found in poor soils and seldom exceed 1.5 metres tall. When grown in better soils in gardens, however, they can grow up to 5 metres tall[260].</t>
  </si>
  <si>
    <t>A strong fibre obtained from the leaves is used for cordage and brushes[46, 61, 89, 100, 171, 231]. The whole leaf can be used in weaving.
Plants have been used to form hedges in Mediterranean areas[260].</t>
  </si>
  <si>
    <t>Very young leaf buds are cooked as a vegetable[46, 61, 105, 183]. The young shoots or suckers from the bottom of the plant are also used[2, 183].
Fruit - dried[177, 183]. No further details.</t>
  </si>
  <si>
    <t>Solanum lyratum</t>
  </si>
  <si>
    <t>Thickets in hills and low mountains all over Japan[58]. Grasslands in valleys, near roads and fields, 100 - 2900 metres[266].</t>
  </si>
  <si>
    <t>We have very little information on this species and do not know if it will succeed in Britain, though judging by its native range it should succeed outdoors in many parts of the country. The following notes are based on the general needs of the genus.
Succeeds in most soils[1].</t>
  </si>
  <si>
    <t>Leaves - cooked[177]. Caution is advised, see the notes above on toxicity.</t>
  </si>
  <si>
    <t>The whole plant is depurative and febrifuge[147]. A decoction is used in the treatment of leucorrhoea, abscesses, cancer of the oesophagus and stomach, enlarged thyroid glands etc[147, 218].
The leaves are boiled with the mother's milk in order to treat babies nausea[218].
The stems can be used as a medicine for treating convulsions in infants, whilst the branches and leaves are used for clearing away heat and cooling the blood[266].</t>
  </si>
  <si>
    <t>China; Taiwan</t>
  </si>
  <si>
    <t>Trilliaceae</t>
  </si>
  <si>
    <t>Trillium erectum</t>
  </si>
  <si>
    <t>Beth Root</t>
  </si>
  <si>
    <t>Eastern N. America - Quebec to Ontario and Michigan, south to Tennessee.</t>
  </si>
  <si>
    <t>Rich soils in damp and shady woodlands[4].</t>
  </si>
  <si>
    <t>Prefers a deep well-drained woodland or humus-rich soil in a somewhat shady position that remains moist in the summer[1, 42]. Prefers a neutral to slightly acid soil[200]. Grows well in open deciduous woodland[1, 90]. Succeeds in a sunny position if the soil does not dry out[42]. Succeeds in deep shade[188].
A very hardy plant, tolerating temperatures down to about -35�c[238].
Plants are long-lived[233]. Any transplanting is best done whilst the plants are in flower[200].
A very variable species[200], it is subject to mutation[90].
Members of this genus are rarely if ever troubled by browsing deer or rabbits[233], though slugs are very fond of the leaves[238].
The flowers have an unattractive smell rather like putrefied flesh[42, 207, 245]. The white-flowered form, blandum, is almost scentless[245].
Plants can flower in two years from seed[138].</t>
  </si>
  <si>
    <t>Leaves - raw or cooked. Used in spring[207], the young unfolding leaves are an excellent addition to the salad bowl, tasting somewhat like sunflower seeds[183]. Leaves can also be cooked as a potherb[183].</t>
  </si>
  <si>
    <t>Beth root was traditionally used by various native North American Indian tribes as a woman's herb to aid childbirth, as a treatment for irregular menstrual periods, period pains and excessive vaginal discharge[254]. Modern research has shown that the root contains steroidal saponins, which have hormonal effects on the body[222, 238]. These saponins are being used in gynaecological and obstetric medicine[238]. This herb should not be taken during pregnancy except under professional supervision[254].
The root is antiseptic, aphrodisiac, astringent, expectorant, tonic, uterine tonic[4, 46, 61, 165, 222, 238]. It is used internally in the treatment of a wide range of women's complaints including haemorrhage from the uterus, urinary tract and lungs, and also to curb excessive menstruation[238]. It has proved to be of value in stopping bleeding after parturition[244]. Externally, it is used to treat excessive vaginal discharge, ulcers (especially varicose), skin complaints, gangrene, insect bites and stings[238, 244]. It is also used as a wash for sore nipples[244]. The root is harvested in late summer, after the leaves have died down, and is dried for later use[213, 238].
The whole plant is used as a poultice for tumours, inflammations and ulcers[222].</t>
  </si>
  <si>
    <t>France; Germany; Netherlands; United States; United States(Amerindian); United States(Appalachia)</t>
  </si>
  <si>
    <t>Juniperus rigida</t>
  </si>
  <si>
    <t>Temple Juniper</t>
  </si>
  <si>
    <t>Hills and mountains in C. and S. Japan[58]. Dry areas in mountains below 2200 metres in China[266].</t>
  </si>
  <si>
    <t>Succeeds in most soils if they are well drained, preferring a neutral or slightly alkaline soil[11] and succeeding on chalk[200]. Established plants are drought tolerant, succeeding in hot dry positions[200].
A very ornamental plant[1], it thrives in S. England[11].
Trees are very slow growing in Britain, normally averaging only 15cm a year increase in height[185].
Cultivated for its wood in Asia[61].
Dioecious. Male and female plants must be grown if seed is required.</t>
  </si>
  <si>
    <t>An oil is obtained from the fruit. It is mentioned as being diuretic[61], is this an essential oil?
Wood. Used for construction, agricultural implements, fencing etc[61].</t>
  </si>
  <si>
    <t>Fruit - raw or cooked[183]. It can also be ground into a powder and used as a spice[105, 177, 183]. The cones are about 7 - 11mm in diameter, they take 2 years to mature[200].</t>
  </si>
  <si>
    <t>The fruit is diuretic[61, 254].</t>
  </si>
  <si>
    <t>Fragaria virginiana</t>
  </si>
  <si>
    <t>Scarlet Strawberry</t>
  </si>
  <si>
    <t>F. glauca(S. Wats.)Rydb.</t>
  </si>
  <si>
    <t>Eastern N. America - Newfoundland to South Dakota, south to Florida and Oklahoma.</t>
  </si>
  <si>
    <t>Fields, open slopes and woodland edges[43].</t>
  </si>
  <si>
    <t>Prefers a fertile, well-drained, moisture retentive soil in a sunny position[27, 200]. Tolerates semi-shade though fruit production will be reduced when plants grow in such a position.
The plants appreciate a mulch of pine or spruce leaves[18].
Along with F, chiloensis, this species is probably a parent of the cultivated strawberries. The cultivar 'Little Scarlet' is a form of this species and this is still occasionally cultivated for its fruit in Britain[119].</t>
  </si>
  <si>
    <t>The fruits are used as a tooth cleaner[55, 62]. They are held in the mouth, or rubbed over the teeth, to remove tartar[257].</t>
  </si>
  <si>
    <t>Fruit - raw, cooked or made into preserves[2, 27, 101, 183]. Sweet and succulent. Small but delicious[159]. The fruit is up to 20mm in diameter[200].
The dried leaves are a very pleasant tea substitute[55, 62, 183]. Rich in vitamin C[159].</t>
  </si>
  <si>
    <t>The whole plant is antiseptic, astringent, emmenagogue, galactogogue and odontalgic[172]. It has been used to regulate the menstrual cycle[172].
A tea made from the leaves has been used as a nerve tonic and is slightly astringent[222].
A poultice made from the dried powdered leaves mixed with oil has been used to treat open sores[257].
A tea made from the roots is diuretic[222]. It has been used in the treatment of diarrhoea, irregular menses, gonorrhoea, stomach and lung ailments[222, 257].</t>
  </si>
  <si>
    <t>Britain; United States; United States(Amerindian); United States(Appalachia); United States(Blackfoot)</t>
  </si>
  <si>
    <t>Burseraceae</t>
  </si>
  <si>
    <t>Canarium album</t>
  </si>
  <si>
    <t>Chinese White Olive</t>
  </si>
  <si>
    <t>Fruit - raw or cooked. Used like olives[177].</t>
  </si>
  <si>
    <t>Sialagogue[147]. It is used to stimulate the appetite and eliminate apprehension[147].</t>
  </si>
  <si>
    <t>Galium verum</t>
  </si>
  <si>
    <t>Lady's Bedstraw</t>
  </si>
  <si>
    <t>Most of Europe, including Britain, to W. Asia.</t>
  </si>
  <si>
    <t>Waste ground, roadsides etc[7], mainly near the sea[4], on all but the most acid soils[17].</t>
  </si>
  <si>
    <t>Prefers a loose moist leafy soil in some shade, but it tolerates a position in full sun[14]. Plants are tolerant of dry soils[1], but do not thrive in a hot climate. They dislike very acid soils[17, 53].
A very invasive plant[1], though it is low-growing and mixes without harm with any plants at least 60cm tall[K]. It grows well in the summer meadow[24] and is a food plant for the larvae of several species of butterflies[30].</t>
  </si>
  <si>
    <t>A red dye is obtained from the root[4, 6, 7, 67, 115]. It is rather fiddly to utilize[169].
A yellow dye is obtained from the flowering tops[4, 7, 115]. The dye is obtained from the foliage when it is boiled with alum[207].
The dried plant has the scent of newly mown hay, it was formerly used as a strewing herb[24] and for stuffing mattresses etc[61, 67, 115]. It is said to keep fleas away[207].
A sprig in a shoe is said to prevent blisters[67].</t>
  </si>
  <si>
    <t>Leaves - raw or cooked[62, 179].
A yellow dye from the flowering stems is used as a food colouring[105, 183].
The roasted seed is a coffee substitute[7]. The seed is also said to be edible[179].
The chopped up plant can be used as a rennet to coagulate plant milks[7, 67, 115, 183, 244].
The flowering tops are distilled in water to make a refreshing acid beverage[2, 183].</t>
  </si>
  <si>
    <t>Lady's bedstraw has a long history of use as a herbal medicine, though it is little used in modern medicine. Its main application is as a diuretic and as a treatment for skin complaints[254].
The leaves, stems and flowering shoots are antispasmodic, astringent, diuretic, foot care, lithontripic and vulnerary[4, 7, 9]. The plant is used as a remedy in gravel, stone or urinary disorders[4, 9, 53, 238] and is believed to be a remedy for epilepsy[4, 21]. A powder made from the fresh plant is used to soothe reddened skin and reduce inflammation[7] whilst the plant is also used as a poultice on cuts, skin infections, slow-healing wounds etc[9]. The plant is harvested as it comes into flower and is dried for later use[9].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</si>
  <si>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Britain; Europe; France; Iraq; Spain; Turkey; United States</t>
  </si>
  <si>
    <t>Nymphaea odorata</t>
  </si>
  <si>
    <t>Fragrant Water Lily</t>
  </si>
  <si>
    <t>N. America - Newfoundland to Kansas, Mexico and Cuba.</t>
  </si>
  <si>
    <t>Lakes, bog pools and slow rivers[187].</t>
  </si>
  <si>
    <t>A water plant requiring a rich soil and a sunny position in still or slowly flowing water that is at least 30cm deep[55, 200, 238]. An over-rich soil, or growing the plant in water that is too deep, inhibits flowering[238]. Prefers a pH between 6 and 7[200].
There are two basic types of plant in this genus (this species is a crawler):-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A very ornamental plant[1], the sweetly fragrant flowers are 12cm in diameter[222]. The flowers open in the morning, when they are at their most fragrant, and close in the afternoon[245].</t>
  </si>
  <si>
    <t>The root is alterative, anodyne, antiseptic, astringent and demulcent[4, 21, 165, 238]. A tea made from the roots is used in the treatment of TB, chronic bronchial complaints, diarrhoea, dysentery, gastrointestinal inflammation, gonorrhoea, vaginal discharge, inflamed glands, mouth sores and to stop bleeding[222, 238].
A poultice made from the roots is used in the treatment of swellings, boils, tumours, inflamed skin, vaginitis etc[222, 238]. The roots are harvested in the autumn once the plant has died down, and are dried for later use[238].
A complete cure of uterine cancer by a decoction and uterine injection has been recorded[4].</t>
  </si>
  <si>
    <t>Spain; Turkey; United States; United States(Amerindian); United States(Pa); United States(Sc)</t>
  </si>
  <si>
    <t>Rosa villosa</t>
  </si>
  <si>
    <t>Apple Rose</t>
  </si>
  <si>
    <t>R. mollis.  R. mollissima.  R. pomifera.</t>
  </si>
  <si>
    <t>Europe, including Britain, from Scandanavia south and east to Spain, the Caucasus, W. Asia to Iran.</t>
  </si>
  <si>
    <t>Woods, hedgerows, scrub etc[17].</t>
  </si>
  <si>
    <t>Succeeds in most well-drained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Formerly cultivated for its edible fruit which, from selected plants, can be 4cm wide[11]. There are some named varieties, 'Wolley Dod' has large fruits with a good flavour[183]. The flowers are semi-double, heavily scented and sweetly fragrant[183].
The foliage has an aroma like ripe apples[245].
Plants often produce suckers[200].
Hybridizes freely with other members of this genus[80].
Plants in this genus are notably susceptible to honey fungus[200].</t>
  </si>
  <si>
    <t>Fruit - raw or cooked[2, 3, 46, 61, 105]. A pleasant acid pulp, the fruit can also be used in preserves, jams etc[183]. The fruit is about 30mm in diameter[200], but there is only a thin layer of flesh surrounding the many seeds[K]. Rich in vitamin C, there is 1303mg per 100g (fresh weight) of fruit[142]. Some care has to be taken when eating this fruit, see the notes above on known hazards.
The seed is a good source of vitamin E, it can be ground into a powder and mixed with flour or added to other foods as a supplement[102, 183]. Be sure to remove the seed hairs[102].
The leaves are used as a tea substitute[46, 61, 183].
A pleasant tasting fruity-flavoured tea is made from the dried fruit[21, 46].</t>
  </si>
  <si>
    <t>Germany</t>
  </si>
  <si>
    <t>Cornus sanguinea</t>
  </si>
  <si>
    <t>Dogwood</t>
  </si>
  <si>
    <t>Swida sanguinea.  Thelycrania sanguinea.</t>
  </si>
  <si>
    <t>Europe, including Britain, from Scandanavia to Spain, east to Sicily and Greece. Rare in S.W. Asia..</t>
  </si>
  <si>
    <t>Mixed woods, scrub and hedgerows, especially on calcareous soils[7, 13, 186].</t>
  </si>
  <si>
    <t>An easily grown plant, it succeeds in any soil of good or moderate fertility[1], ranging from acid to shallow chalk[200]. Grows well in heavy clay soils. Plants are relatively shade tolerant, though they are not happy when growing in dense shade[186]. They grow badly when exposed to strong cold winds[186].
Plants are hardy to about -25�c[184].
The flowers have a rather unpleasant smell to most people, though they are attractive to insects[186].
Plants have a suckering habit and can quickly form dense thickets[186]. They can be coppiced regularly and will throw up long straight stems after being cut back[186].
Plants in this genus are notably resistant to honey fungus[200].</t>
  </si>
  <si>
    <t>The seed contains 45% of a non-drying oil[74], it is used in soap making and lighting[7, 13, 100, 115, 177].
A non-drying oil is also obtained from the pericarp, it is used for lighting[74]. The pericarp contains 19 - 35% oil[74].
A greenish-blue dye is obtained from the fruit[13, 74].
The young stems are very flexible and are used in basketry[7, 13, 74, 100].
Wood - tough, hard. Used for small items such as tool handles, turnery etc[11, 61, 115].  A good quality charcoal is obtained from the wood[115], the wood also makes an excellent fuel[115].</t>
  </si>
  <si>
    <t>Fruit - raw or cooked[105]. A bitter flavour, it can also have an emetic effect on the body[1, 7, 11]. It is not worthwhile[115]. The fruit is about 8mm in diameter[200].
An oil is obtained from the seed[2], it is edible when refined[75].</t>
  </si>
  <si>
    <t>The bark is astringent and febrifuge[7]. It is used to treat fevers[254].
The leaves are sometimes used externally as an astringent[7].
The fruit is emetic[7].</t>
  </si>
  <si>
    <t>Contrary to some reports, the fruit is not poisonous, but the leaves can cause skin irritations to sensitive people[65].</t>
  </si>
  <si>
    <t>Stachys palustris</t>
  </si>
  <si>
    <t>Marsh Woundwort</t>
  </si>
  <si>
    <t>Europe, including Britain, south and east from Norway to Portugal and temperate Asia to Japan.</t>
  </si>
  <si>
    <t>By streams and ditches, also in swamps and fens. Occasionally found on arable land[17].</t>
  </si>
  <si>
    <t>Requires a moist soil for good root production[2, 24].
A good bee plant[24].
All parts of the plant emit an unpleasant smell when bruised[245].</t>
  </si>
  <si>
    <t>A yellow dye is obtained from the plant[207].</t>
  </si>
  <si>
    <t>Tubers - raw or cooked[K]. A wholesome and nutritious food[4], they have a pleasant mild nutty flavour[K]. The tubers can be dried and ground into a powder that is used in making bread etc[2, 4, 12, 115, 183]. The tubers are formed in the autumn[17]. Although quite small, they are fairly smooth and produced in a reasonable quantity so are not too fiddly to utilize[K].
Young shoots - cooked. Used as an asparagus substitute[183]. A pleasant taste but the smell is disagreeable[4].
Seed[257]. No further details are given[257].</t>
  </si>
  <si>
    <t>The plant is antiseptic, antispasmodic, emetic, emmenagogue, expectorant, haemostatic, nervine, sedative, tonic, vulnerary[4, 61, 218]. The plant has been highly valued for its wound-healing activity, being effective against both internal and external bleeding, and is also used in the treatment of gout, cramps and pains in the joints[4]. The herb is harvested in the summer when just coming into flower and can be dried for later use[4].</t>
  </si>
  <si>
    <t>Trigonella corniculata</t>
  </si>
  <si>
    <t>Cultivated ground, dry banks and grassy places[100].</t>
  </si>
  <si>
    <t>We have very little information on this species and do not know if it will be hardy in Britain, though judging by its native range it should succeed outdoors in most parts of the country. It is occasionally cultivated for its edible young leaves, there is at least one named variety[183]. The following notes are based on the general needs of the genus.
Succeeds in ordinary garden soil[1]. Prefers a well-drained loamy soil in full sun[200].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</si>
  <si>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Young leaves and stem tips - cooked as a potherb[2, 105, 183].</t>
  </si>
  <si>
    <t>The fruit is astringent, bitter and styptic[240]. It is applied externally to swellings and bruises[240].</t>
  </si>
  <si>
    <t>Aesculus chinensis</t>
  </si>
  <si>
    <t>Chinese Horse Chestnut</t>
  </si>
  <si>
    <t>Mountains of Szechwan[178]</t>
  </si>
  <si>
    <t>Prefers a deep loamy well-drained soil but is not too fussy[11].
Plants grow best in eastern and south-eastern areas of England, probably needing a continental climate in order to thrive[11, 200]. Although the trees are very hardy when dormant, the new growth can be damaged by late spring frosts[11].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</si>
  <si>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t>
  </si>
  <si>
    <t>The seed is antirheumatic and emetic[178, 218]. The sweet tasting seed is said to be used in the treatment of contracted limbs that are due to palsy or rheumatism[178, 218]. It is also used in the treatment of stomach aches[218].</t>
  </si>
  <si>
    <t>The seed is rich in saponins.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</si>
  <si>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Laurus nobilis</t>
  </si>
  <si>
    <t>Bay Tree</t>
  </si>
  <si>
    <t>Damp rocks and ravines, thickets and old walls[89].</t>
  </si>
  <si>
    <t>Succeeds in any soil of moderate fertility[1], preferring a moisture retentive well-drained fertile soil[200]. Succeeds in dry soils. Prefers full sun but succeeds in light shade[200]. Plants are fairly wind hardy, but they do not like extreme maritime exposure[166] or cold dry winds[202].
The plant is not fully hardy in all areas of Britain and may require protection in severe winters. When dormant it is reliably hardy to about -5�c, with occasional lows to -15�c, these lower temperatures may defoliate the tree but it usually recovers in late spring to summer[200]. Laurus nobilis angustifolia (Syn 'Salicifolia') is somewhat hardier and has the same aromatic qualities[182].
The bay tree is a very ornamental plant[1] that is often cultivated for its leaves which are used as a food flavouring. Some named forms exist[202]. When bruised, the leaves release a sweet aromatic scent[245].
The tree is highly resistant to pests and diseases[14, 201] and is also notably resistant to honey fungus[200].
This species has been held in high esteem since ancient times[244]. It was dedicated to Apollo, the god of light and was also a symbol of peace and victory[244]. It was used to make wreaths for emperors, generals and poets[11, 89, 244].
Dioecious. Male and female plants must be grown if seed is required.</t>
  </si>
  <si>
    <t>An essential oil from the fruit is used in soap making[7, 46, 61].
The plant is highly resistant to pests and diseases, it is said to protect neighbouring plants from insect and health problems[14]. The leaves are highly aromatic and can be used as an insect repellent, the dried leaves protect stored grain, beans etc from weevils[14]. It is also used as a strewing herb because of its aromatic smell and antiseptic properties[244].
Very tolerant of clipping[11, 200], it can be grown as a screen or hedge in areas suited to its outdoor cultivation[182, 200].
Wood - sweetly-scented, does not wear quickly. Used for marqueterie work, walking sticks and friction sticks for making fires[4, 89].</t>
  </si>
  <si>
    <t>Leaves - fresh or dried[21]. A spicy, aromatic flavouring, bay leaves are commonly used as a flavouring for soups, stews etc[7, 11, 15, 34, 183] and form an essential ingredient of the herb mix 'Bouquet Garni'[201, 238]. The leaves can be used fresh or are harvested in the summer and dried. The flavour of freshly dried, crushed or shredded leaves is stronger than fresh leaves, but the leaves should not be stored for longer than a year since they will then lose their flavour[238].
The dried fruit is used as a flavouring[142, 177, 183].
The dried leaves are brewed into a herbal tea[183].
An essential oil obtained from the leaves is used as a food flavouring[183]. Yields can vary from 1 - 3% oil[7].</t>
  </si>
  <si>
    <t>The bay tree has a long history of folk use in the treatment of many ailments, particularly as an aid to digestion and in the treatment of bronchitis and influenza[244]. It has also been used to treat various types of cancer[218]. The fruits and leaves are not usually administered internally, other than as a stimulant in veterinary practice, but were formerly employed in the treatment of hysteria, amenorrhoea, flatulent colic etc[4]. Another report says that the leaves are used mainly to treat upper respiratory tract disorders and to ease arthritic aches and pains[254]. It is settling to the stomach and has a tonic effect, stimulating the appetite and the secretion of digestive juices[254].
The leaves are antiseptic, aromatic, astringent, carminative, diaphoretic, digestive, diuretic, emetic in large doses, emmenagogue, narcotic, parasiticide, stimulant and stomachic[4, 7, 21, 210, 218].
The fruit is antiseptic, aromatic, digestive, narcotic and stimulant[218]. An infusion has been used to improve the appetite and as an emmenagogue[4]. The fruit has also been used in making carminative medicines and was used in the past to promote abortion[4].
A fixed oil from the fruit is used externally to treat sprains, bruises etc, and is sometimes used as ear drops to relieve pain[4].
The essential oil from the leaves has narcotic, antibacterial and fungicidal properties[218].</t>
  </si>
  <si>
    <t>Pisum sativum macrocarpon</t>
  </si>
  <si>
    <t>Sugar Pea</t>
  </si>
  <si>
    <t>Plants are not known in a genuinely wild condition[200].</t>
  </si>
  <si>
    <t>Requires a well-drained moisture retentive soil[1, 16, 37]. Prefers a calcareous soil[37]. Prefers a pH in the range 6 to 7.5[200]. Prefers a rich loamy soil[1]. A light soil and a sheltered position is best for early sowings[1].
The sugar pea has a swollen, fibre-free and very sweet seedpod which is eaten whole when immature. There are several named varieties. This form is harder to grow for its mature seed, especially in damp climates, because the pod no longer has a cellulose membrane to protect the seed from damp and so the seed has a greater tendency to rot in wet weather.
Peas are good growing companions for radishes, carrots, cucumbers, sweet corn, beans and turnips[18, 20, 201]. They are inhibited by alliums, gladiolus, fennel and strawberries growing nearby[18, 20, 201]. There is some evidence that if Chinese mustard (Brassica juncea) is grown as a green manure before sowing peas this will reduce the incidence of soil-borne root rots[206].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</si>
  <si>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Immature seedpods - raw or cooked[1, 2, 13, 16, 46]. Best harvested when the seeds are under-developed, the young swollen and succulent seedpods have a delicious sweet flavour that is just like a juicier form of garden peas[K].
Immature seeds - raw or cooked. Sweet and delicious, they can be added to salads, or lightly cooked[K]. A nutritional analysis is available[218].
The mature seeds are rich in protein and can be cooked as a vegetable or added to soups etc[183]. They can also be sprouted and added to salads, soups etc[183]. The mature seed can also be dried and ground into a powder, then used to enrich the protein content of flour when making bread etc[K].
The roasted seed is a coffee substitute[183].
Leaves and young shoots - cooked and used as a potherb[177, 183]. The young shoots taste like fresh peas, they are exceptionally tender and can be used in salads[206].</t>
  </si>
  <si>
    <t>Medicago lupulina</t>
  </si>
  <si>
    <t>Black Medick</t>
  </si>
  <si>
    <t>Europe, including Britain, south and east to N. Africa, the Atlantic Islands and W. Asia.</t>
  </si>
  <si>
    <t>Grassy places and roadsides[17], often occurring as a garden weed on acid and calcareous soils[1].</t>
  </si>
  <si>
    <t>Dislikes acid soils[87]. (This conflicts with the notes on its habitat above.) Dislikes shade.
A good food plant for many caterpillars[30].
This species has a symbiotic relationship with certain soil bacteria, these bacteria form nodules on the roots and fix atmospheric nitrogen. Some of this nitrogen is utilized by the growing plant but some can also be used by other plants growing nearby[200].</t>
  </si>
  <si>
    <t>A good green manure plant, it is fairly deep rooted, has good resistance to 'Clover rot' but it is not very fast growing[87].  It can be undersown with cereals, succeeding even in a wet season[87].</t>
  </si>
  <si>
    <t>Aqueous extracts of the plant have antibacterial properties against micro-organisms[218, 240].
The plant is lenitive[218, 240].</t>
  </si>
  <si>
    <t>Celtis australis</t>
  </si>
  <si>
    <t>Nettle Tree</t>
  </si>
  <si>
    <t>C. lutea.</t>
  </si>
  <si>
    <t>Hedges, banks and sandy places[100].</t>
  </si>
  <si>
    <t>Succeeds in any reasonably good soil, preferring a good fertile well-drained loamy soil[1, 11, 200]. Succeeds on dry gravels and on sandy soils[200]. The trees have deep spreading roots[7] and are very drought resistant once established[74, 200].
This species requires mild winters if it is to succeed[3]. Trees prefer hotter summers and more sunlight than are normally experienced in Britain, they often do not fully ripen their wood when growing in this country and they are then very subject to die-back in winter[1, 11, 200]. A hardier form, from seed collected in the Caucasus, is in cultivation in Britain[11].
The fruit and the seed are sometimes sold in local markets in the Balkans[46, 183]. This plant is said to be the lotus fruit of the ancients[183]. It is mentioned in the story of Odysseus returning from Troy and the story relates that if a person should eat the fruit they will never leave that area.
Coppices well[146]. A good shade tree[200].
Trees can be very long-lived, perhaps to 1000 years[200].
Plants in this genus are notably resistant to honey fungus[200].</t>
  </si>
  <si>
    <t>A yellow dye is obtained from the bark[100].
A fatty oil is obtained from the seed[243]. No more information is given.
Wood - very tough, pliable, durable[46, 61, 158]. Widely used by turners[7]. Used for the handles of agricultural implements[272]. The flexible thin shoots are used as walking sticks[61]. An excellent fuel[146].</t>
  </si>
  <si>
    <t>The leaves and fruit are astringent, lenitive and stomachic[7, 254]. The leaves are gathered in early summer and dried for later use[7]. The fruit, particularly before it is fully ripe, is considered to be more effective medicinally[254].
A decoction of both leaves and fruit is used in the treatment of amenorrhoea, heavy menstrual and intermenstrual bleeding and colic[218, 240]. The decoction can also be used to astringe the mucous membranes in the treatment of diarrhoea, dysentery and peptic ulcers[254].</t>
  </si>
  <si>
    <t>Symplocaceae</t>
  </si>
  <si>
    <t>Symplocos paniculata</t>
  </si>
  <si>
    <t>Asiatic Sweetleaf</t>
  </si>
  <si>
    <t>S. chinensis. (Lour.)Druce.  Prunus paniculata. Thunb.</t>
  </si>
  <si>
    <t>E. Asia - China, Japan, Korea, Himalayas.</t>
  </si>
  <si>
    <t>Forests and shrubberies at elevations of 1000 - 2700 metres, Pakistan to S. W. China and Burma[51]. Slopes in mixed forests at elevations of 800 - 2500 metres[266].</t>
  </si>
  <si>
    <t>Requires an acid soil and a sunny position. Succeeds in a sunny position in any well-drained fertile neutral to acid soil[182, 200].
One report says that plants are hardy to about -10�c, though it is also said that they can survive quite harsh winters outdoors in Britain but that they need a warm, sunny protected position and a hot summer if they are to fruit well[11, 200]. The fruits are sometimes spoiled by frosts[200].
The flowers are sweetly fragrant[200, 245].
Self-sterile, it needs cross-pollination with a different plant in the same species if seed and fruit are to be produced[11, 182].
Plants in this genus are notably resistant to honey fungus[200].</t>
  </si>
  <si>
    <t>A yellow or red dye is obtained from the leaves and bark[51, 146, 158, 272].
We have no specific information for this species but many species in this genus contain alum and can be used as mordants when dyeing[168].
Wood - white, soft to moderately hard. close grained, liable to twist and split when seasoning. Of possible use in turnery[146, 158].</t>
  </si>
  <si>
    <t>Fruit - cooked[177]. Used in jams, jellies and sauce[183]. The fruit is about 8mm in diameter[200].</t>
  </si>
  <si>
    <t>The bark is astringent, cooling and tonic[240]. It is useful in the treatment of menorrhagia, bowel complaints, eye diseases and ulcers[240]. It is also used as a gargle for giving firmness to spongy and bleeding gums[240]. The juice of the bark is applied externally to sprains and muscular swellings[272].</t>
  </si>
  <si>
    <t>Rubus rosaefolius</t>
  </si>
  <si>
    <t>Mauritius Raspberry</t>
  </si>
  <si>
    <t>E. Asia - Himalayas to the East Indies and Australia.</t>
  </si>
  <si>
    <t>Hillsides in gullies, rock seams and bases of walls in China[147]. Damp eucalyptus forest, rainforest edges, paddocks and roadsides in Australia[193].</t>
  </si>
  <si>
    <t>Easily grown in a good well-drained loamy soil in sun or semi-shade[1, 11, 200].
Not very hardy outdoors in Britain, it usually requires greenhouse protection[200] though it has been seen outdoors at Kew growing at the base of a west-facing wall[K] and might succeed outdoors in the mildest areas of the country.
This species is a raspberry with biennial stems, it produces a number of new stems each year from the perennial rootstock, these stems fruit in their second year and then die[200].
The fruit is sold in local markets in the Himalayas[146].
Plants in this genus are notably susceptible to honey fungus[200].</t>
  </si>
  <si>
    <t>Fruit - raw or cooked and used in pies, preserves etc[183]. A type of raspberry[2], but without any pleasant flavour[146]. Insipid[1, 193]. It is usually cooked[177], making good tarts and jams[193]. The red fruit is up to 15mm in diameter[266].
Leaves[183]. No further details are given.</t>
  </si>
  <si>
    <t>The leaves and the roots are anodyne, astringent and depurative[193, 218].
A decoction of the leafy stems is used in the treatment of fevers[218].</t>
  </si>
  <si>
    <t>Achillea ageratum</t>
  </si>
  <si>
    <t>Mace</t>
  </si>
  <si>
    <t>A. decolorans. Schrad.  A. serrata.</t>
  </si>
  <si>
    <t>Europe - Greece.</t>
  </si>
  <si>
    <t>The origin of this plant is uncertain, it is possibly a hybrid, A. ptarmica x A. macrocephala[187].</t>
  </si>
  <si>
    <t>Succeeds in most soils but prefers a well-drained soil in a sunny position[1, 200]. It also succeeds in partial shade[187]. Plants live longer in a poor soil[200]. Established plants are very drought tolerant, they can show distress in very severe droughts but usually recover[190]. Plants succeed in maritime gardens[233].
Hardy to about -20�c[187].
An excellent plant to grow in a large pot, the long stems will tend to arch down and continue to flower for a long time[244]. The leaves have a pungent aroma, especially when the plant is grown in a hot sunny position[245].
The plant is intermediate between A. millefolium and A. ptarmica in its characteristics[233]. There is at least one named variety, selected for its ornamental value[233].
Hybridizes freely with other members of the genus[200].</t>
  </si>
  <si>
    <t>Leaves - raw or cooked. The initial flavour is mild and pleasant, though it becomes stronger and aromatic when the leaves are chewed, and leaves a tingly sensation in the mouth[K]. They make an acceptable addition to mixed salads, the plant is very productive, though the leaves are rather small and fiddly to pick in quantity[K]. They are also used in soups, stews etc., and as a flavouring in potato salad etc[183].
The aromatic leaves are used as a tea substitute[183].</t>
  </si>
  <si>
    <t>Zanthoxylum clava-herculis</t>
  </si>
  <si>
    <t>Hercules Club</t>
  </si>
  <si>
    <t>South-eastern N. America - Virginia to Florida, west to Texas and Arkansas.</t>
  </si>
  <si>
    <t>Usually found as scattered trees near the coast in light sandy soils, often on bluffs of islands, river banks or dunes[229]. Best growth is from plants in most rich soils with good drainage[229].</t>
  </si>
  <si>
    <t>Prefers a good deep well-drained moisture retentive soil in full sun or semi-shade[1, 11, 200].
Plants are hardy to at least -15�c[200].
The leaves are often persistent until the following spring when the new leaves are produced[82].
Dioecious. Male and female plants must be grown if seed is required.
Flowers are formed on the old wood[206].</t>
  </si>
  <si>
    <t>Wood - light, soft, weak and close-grained[82, 229]. It weighs 31lb per cubic foot[227]. Too small for commercial use[229].</t>
  </si>
  <si>
    <t>The following report is for Z. americanum, it is probably also applicable to this species[K].
Seed - used as a condiment. A pepper substitute[106]. The fruit is rather small, about 4 - 5m in diameter[229], but is produced in dense clusters which makes harvesting easy[K]. Each fruit contains a single seed[229].</t>
  </si>
  <si>
    <t>This species is quite widely used in herbal medicine, it has the same properties as Z. americanum, but is said to be more active[4].
All parts of the plant, but especially the bark and roots, contain the aromatic bitter oil xanthoxylin[4]. This has a number of applications in medicine[4]. The fruit has a similar medicinal action to the bark[4].
The bark and roots are irritant, odontalgic and antirheumatic[213]. Along with the fruit they are diaphoretic, stimulant and a useful tonic in debilitated conditions of the stomach and digestive organs[4]. They produce arterial excitement and are of use in the treatment of fevers, ague, poor circulation etc[4].
The fruits are considered more active than the bark, they are also antispasmodic, carminative, diuretic and antirheumatic[4, 213, 222].
The pulverized root and bark are used to ease the pain of toothache[213, 222]. One report says that it is very efficacious, but the sensation of the acrid bark is fully as unpleasant as the toothache[213]. Chewing the bark induces copious salivation[222]. Rubbing the fruit against the skin, especially on the lips or in the mouth, produces a temporary loss of sensation[K].
A tea or tincture of the bark has been used in the treatment of rheumatism, dyspepsia, dysentery, heart and kidney troubles etc[222].
A tea made from the inner bark has been used to treat itchy skin[213].</t>
  </si>
  <si>
    <t>Haiti; Mexico; United States; United States(Amerindian); United States(Colonial)</t>
  </si>
  <si>
    <t>Lactuca indica</t>
  </si>
  <si>
    <t>Indian Lettuce</t>
  </si>
  <si>
    <t>L. amurensis.  L. laciniata.  L. saligna.</t>
  </si>
  <si>
    <t>Grassy places in lowland all over Japan[58]. This report refers to the sub-species L. indica laciniata. (O.Kuntze.)Hard.</t>
  </si>
  <si>
    <t>Prefers a light sandy loam.
We do not know how hardy this plant will be in Britain, though it can be grown here as an annual. It takes about 60 days from seed sowing until the first leaves are harvested[200].
This species is sometimes cultivated for its edible leaves in Asia[183, 200]. It originated in China but is now cultivated in many parts of S.E. Asia[200].</t>
  </si>
  <si>
    <t>Leaves - raw or cooked[61, 177]. Added to salads or soups[183]. The leaves contain about 1.5% protein, 0.4% fat, 2.2% carbohydrate, 0.7% ash[179].
Stem - cooked[179]. It contains 0.6% protein, 0.1% fat, 2.1% carbohydrate, 0.5% ash[179].</t>
  </si>
  <si>
    <t>Lythrum salicaria</t>
  </si>
  <si>
    <t>Purple Loosestrife</t>
  </si>
  <si>
    <t>Europe, including Britain, south to N. Africa east to western and northern Asia. N. America..</t>
  </si>
  <si>
    <t>Reed swamps at the margins of lakes and slow-flowing rivers, fens and marshes, avoiding acid soils[17].</t>
  </si>
  <si>
    <t>Succeeds in ordinary garden soil, especially if it is damp[1]. Prefers a neutral to alkaline soil[238]. Grows well in heavy clay soils. Grows well in marshy soils[24] and succeeds in shallow water at the edges of ponds[56]. Succeeds in full sun or partial shade[188].
A very hardy plant, tolerating temperatures down to at least -25�c[187].
This species can be very invasive and has been declared a noxious weed in some countries. Since being introduced in N. America it has invaded native marshlands, florming large areas of dense stands and crowding out many native species[274].
A very ornamental plant[1]. A good bee and butterfly plant[24].
Plants usually self-sow when well sited[200].</t>
  </si>
  <si>
    <t>A decoction of the plant is impregnated into wood, rope etc to prevent it rotting in water[74]. The leaves contain about 12% tannin, the stems 10.5%, the flowers 13.7% and the roots 8.5%[218]. It is probably these tannins that preserve the wood etc[218].
The powdered plant is used cosmetically in face-packs to counteract reddened skin[7].</t>
  </si>
  <si>
    <t>Leaves - cooked[13, 46, 61, 105]. Rich in calcium[179].
Root - cooked[13].
An edible dye is obtained from the flowers[13].</t>
  </si>
  <si>
    <t>Purple loosestrife is an astringent herb that is mainly employed as a treatment for diarrhoea and dysentery. It can be safely taken by people of all ages and has been used to help arrest diarrhoea in breast-feeding babies[254]. It can also be used to treat heavy periods and inter-menstrual bleeding[254]. Modern research has shown the whole plant to be antibiotic and to be particularly effective against the micro-organism that causes typhus[254].
The flowering plant is antibiotic, highly astringent, hypoglycaemic, styptic and vulnerary[4, 7, 9, 21, 152, 218, 238]. It is valued as an intestinal disinfectant, especially in cases of enteritis[7], an infusion is used internally in the treatment of diarrhoea, internal bleeding, excessive menstruation etc[9, 222, 238]. The flowering plant is harvested in the summer and can be used fresh or dried[9].
Externally, the plant is used as a cleansing and healing wash for wounds, sores, impetigo, eczema, excess vaginal discharge, vaginal itching etc[7, 222, 238, 254]. The powdered plant is used as a haemostatic in cases of severe nosebleeds[7].
The stems are regarded as gum stimulators and are given to children to chew in order to strengthen weak or bleeding gums[7].</t>
  </si>
  <si>
    <t>Britain; Iraq; Spain; Turkey</t>
  </si>
  <si>
    <t>Brassica juncea crispifolia</t>
  </si>
  <si>
    <t>Curled Mustard</t>
  </si>
  <si>
    <t>Succeeds in full sun in most well-drained moisture-retentive fertile soils[16, 200, 206]. Prefers a heavy soil and some shade[16]. Dislikes very hot weather[33]. Plants tolerate high rainfall and, although fairly deep rooted, are not very drought resistant[206].
A form of B. juncea with curled leaves that has been selected in the Orient for its edibility. There are some named varieties[206]. Plants in this group are fairly cold-tolerant and often stand the winter, they are then slow to bolt and can supply a good crop of leaves in the spring[206].
Plants have a rooting depth of between 90 - 120 cm[269].
A good bee plant[74].</t>
  </si>
  <si>
    <t>There is some evidence that if this plant is grown as a green manure it is effective in reducing soil-borne root rots in pea crops[206]. This is attributed to chemicals that are given off as the plants decay[206].</t>
  </si>
  <si>
    <t>Leaves - raw or cooked[22, 33, 46, 52, 61]. A peppery flavour that can range from mild to hot, this is one of the most highly prized cooked vegetables in the Orient[206]. The leaves can also be finely shredded and added to mixed salads[206]. The protein extracted from the leaves mixes well with banana pulp and is well adapted as a pie filling[183].
Flowers and young flowering stems -  raw or cooked[52]. Sweet and succulent[133].
An edible semi-drying oil is obtained from the seed[1, 2, 17, 57, 183]. The seed contains 25 - 30% oil[74]. 
The seed is used as a mustard flavouring[171]. It is the source of 'brown mustard'[183], a prepared mustard that is milder than that produced from other species[238].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Black mustard comes from B. nigra and white mustard from Sinapis alba.
The seed is also used whole in curries and pickles[238]. They are often heated in oil to destroy their pungency and give them a nutty flavour[238].
Sprouted seeds can be added to salads.</t>
  </si>
  <si>
    <t>Reported to be anodyne, aperitif, diuretic, emetic, rubefacient, and stimulant, the plant is a folk remedy for arthritis, foot ache, lumbago, and rheumatism[269].
The seed is used in the treatment of tumours in China[269]. In Korea, the seeds are used in the treatment of abscesses, colds, lumbago, rheumatism, and stomach disorders[269].
The root is used as a galactagogue in Africa[269].
Ingestion may impart a body odour repellent to mosquitoes[269].
Mustard oil is used in the treatment of skin eruptions and ulcers[269]. Believed to be aperient and tonic, the volatile oil is used as a counterirritant and stimulant[269].
In Java the plant is used as an antisyphilitic emmenagogue[269].
Leaves applied to the forehead are said to relieve headache[269].
The Chinese eat the leaves in soups for bladder, inflammation or haemorrhage[269].</t>
  </si>
  <si>
    <t>China; Guatemala; Java; Malaya</t>
  </si>
  <si>
    <t>Sicyos angulatus</t>
  </si>
  <si>
    <t>Bur Cucumber</t>
  </si>
  <si>
    <t>Eastern N. America - Quebec and Ontario to Florida, west to South Dakota, Kansas and Texas.</t>
  </si>
  <si>
    <t>River banks and damp yards[43].</t>
  </si>
  <si>
    <t>Easily grown in a sunny position in a moderately fertile soil.
The young growth in spring can be damaged by late frosts.
A very fast growing plant, capable of producing shoots up to 8 metres long in the first year from seed. The plant can be grown to provide a summer screen[200].
This species occasionally self-sows[K].</t>
  </si>
  <si>
    <t>Leaves - cooked[105, 173, 183]. They can be cooked as greens[2].
The fruit is said to be edible[105, 183]. Possibly the seed is edible but there is no flesh on the fruit, it is just a bristly skin around the seed[K]. The fruit is about 1cm long and is borne in small clusters[200].</t>
  </si>
  <si>
    <t>A decoction of the vine has been used in the treatment of venereal disease[257].</t>
  </si>
  <si>
    <t>United States(Pa)</t>
  </si>
  <si>
    <t>Cucurbita maxima</t>
  </si>
  <si>
    <t>Winter Squash</t>
  </si>
  <si>
    <t>Origin is obscure, possibly derived in cultivation from C. andreana.</t>
  </si>
  <si>
    <t>Requires a rich, well-drained moisture retentive soil and a very warm, sunny and sheltered position[37, 86]. Prefers a pH of 5.5 to 5.9, but tolerates up to 6.8[86]. Dry periods with a relatively low humidity favour the best growth[200].
A frost-tender annual plant, it is widely cultivated in tropical and temperate zones for its edible fruit, there are very many named varieties differing considerably in their fruits[183]. Most of the winter squashes derive from this species, including Hubbard, Butternut, Acorn, Argentine and Boston[86]. Many forms require a temperature range of 20 - 27�c during the growing season, but there are some forms that tolerate cooler conditions and these succeed outdoors most years in Britain[200, K]. Most cultivars are relatively insensitive to day-length[200].
Squashes and pumpkins can be differentiated from each other by their fruit stalk, it is angular and polygonal in pumpkins but thick, soft and round in squashes[132].
This species hybridizes readily with C. andreana but can only be crossed with other species under controlled conditions[86, 135]. Some modern works see C. andreana as being no more than a subspecies of this species, classifying it as C. maxima andreana (Naudin.)Filov.
Grows well with sweetcorn and thornapple but dislikes potatoes[18, 20].</t>
  </si>
  <si>
    <t>The seed contains 34 - 54% of a semi-drying oil[61, 86]. Used for lighting[21].
A nourishing face-mask can be made from the fruit that is effective for dry skins[7].</t>
  </si>
  <si>
    <t>The seeds are diuretic, tonic and vermifuge[7, 88, 240]. The complete seed, together with the husk, is used as a vermifuge. This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
The oil from the seed is used as a nerve tonic[240].
The fruit pulp is used as a soothing poultice on burns, inflammations and boils[240].</t>
  </si>
  <si>
    <t>Brazil; Chile; Hawaii; Iraq; Kurdistan; Malaya; Peru; Venezuela</t>
  </si>
  <si>
    <t>The sprouting seed produces a toxic substance in its embryo[65].</t>
  </si>
  <si>
    <t>Cimicifuga simplex</t>
  </si>
  <si>
    <t>C. foetida intermedia.</t>
  </si>
  <si>
    <t>E. Asia - Japan, Dahurica.</t>
  </si>
  <si>
    <t>Mountain meadows and alpine regions all over Japan[58]. Forest margins, scrub, grassy slopes and open lands at elevations of 300 - 3200 metres[266].</t>
  </si>
  <si>
    <t>Prefers a moist humus rich soil and some shade[1, 200]. Succeeds in ordinary garden soil[1]. Grows well in the dappled shade of woodland[88].
Plants are hardy to at least -25�c[187].
A number of named varieties have been selected for their ornamental value[187].
A good bee and butterfly plant[88]. The flowers have an unusual, slightly unpleasant smell[188].
A greedy plant, inhibiting the growth of nearby plants, especially legumes[54].</t>
  </si>
  <si>
    <t>Leaves - cooked[105, 177, 183]. Some caution is advised, see the notes above on toxicity.
The fragrant root is used as a spice[183].</t>
  </si>
  <si>
    <t>Although no specific mention of toxicity has been seen for this species, it does belong to a family that contains a number of toxic species and at least one species in this genus is said to be mildly poisonous. Some caution is therefore advised.</t>
  </si>
  <si>
    <t>Lilium brownii</t>
  </si>
  <si>
    <t>Hong Kong Lily</t>
  </si>
  <si>
    <t>L. candidum. non L.  L. odorum.</t>
  </si>
  <si>
    <t>E. Asia - Southern China from Hong Kong, to Burma</t>
  </si>
  <si>
    <t>Loose fertile soil along woodland edges or in grass and thickets[147]. Rock crevices, amongst coarse grass and scrub below 1,500 metres[260].</t>
  </si>
  <si>
    <t>Prefers an open free-draining humus-rich loamy soil with its roots in the shade and its head in the sun[200]. Requires a light soil[42, 47]. Is this species lime-tolerant?[200]. Plants prefer a position that s moist in the summer but dry in the winter[260].
Stem rooting, the bulbs should be planted 20 - 25cm deep[42, 47, 143].
Said to be very difficult in cultivation[47], this species tolerates temperatures down to about -3�c[260]. It grows well at Kew but is not hardy everywhere[143].
Self-sterile, the type species does not set seed[47]. It is believed that this species is either of hybrid origin or it is a garden form of the true wild species L. brownii colchesteri. Wils.[143]. It is the sub-species colchesteri that is used medicinally[176, 218].
The flowers have a soft sweet fragrance. This fragrance is more pronounced in the variety 'Viridulum'[245].
The plant does not come into growth until late spring[260]. It should be protected against slugs at this time since if the shoot tip is eaten out the bulb will not grow in that year and will lose vigour[200].
The edible bulbs are occasionally sold in ethnic markets in San Francisco[183] and are a common food item in China[179].</t>
  </si>
  <si>
    <t>Bulb - cooked[61, 105, 163]. A pleasant slightly sweet taste[183], they are used as a vegetable in much the same way as potatoes (Solanum tuberosum). A starch can be extracted from the bulbs and added to other foods[183]. The grated bulb can be added as a thickener to soups etc[183]. The bulb is usually rather small[260].
The dried flower petals are used as a flavouring in soups[183].</t>
  </si>
  <si>
    <t>The bulb is antitussive, diuretic, carminative, expectorant, febrifuge, pectoral, sedative and tonic[147, 176, 218]. A decoction is used in the treatment of coughs and haematemesis due to deficiency condition, anxiety, apprehension, oedema and difficult urination[147].
Bulbils from the leaf axils are used in the treatment of intestinal disorders[218].
The dried and powdered flowers are used as a poultice for bruises, cuts etc[218].</t>
  </si>
  <si>
    <t>Belgium; China; Ei; Guatemala; Iraq; Spain; Turkey; Uruguay; United States(Or); Venezuela; Vietnam</t>
  </si>
  <si>
    <t>Gaylussacia frondosa</t>
  </si>
  <si>
    <t>Dangleberry</t>
  </si>
  <si>
    <t>Vaccinium frondosum.  V. venustum.</t>
  </si>
  <si>
    <t>Eastern N. America - New Hampshire to Virginia, Alabama, Ohio and Louisiana.</t>
  </si>
  <si>
    <t>Dry woods and clearings[43]. Moist woods according to another report[235].</t>
  </si>
  <si>
    <t>Requires a lime-free moist peaty soil, thriving in sun or part shade[11, 182]. Prefers partial shade[3].
The fruit is not often produced on plants growing in Britain[11, 182].</t>
  </si>
  <si>
    <t>Fruit - raw or cooked[2, 3, 62]. Sweet and juicy[11, 43, 235], they are good to eat[183]. The fruit is about 8mm in diameter[235].</t>
  </si>
  <si>
    <t>Europe; Spain; Turkey; United States(Appalachia)</t>
  </si>
  <si>
    <t>Duchesnea indica</t>
  </si>
  <si>
    <t>Mock Strawberry</t>
  </si>
  <si>
    <t>D. fragarioides.  Fragaria indica.</t>
  </si>
  <si>
    <t>E. Asia - China, Japan, Himalayas. An occasional garden escape in Britain[17].</t>
  </si>
  <si>
    <t>Shady places in woods, grassy slopes, ravines in low mountains, all over Japan[58].</t>
  </si>
  <si>
    <t>Prefers a moist but well-drained soil in a sunny position[175]. Plants are at their best in semi-shade, though they are not too fussy[214] and can succeed in quite dense shade[208, 214]. They also grow well in a rock garden[1].
Plants are hardy to about -20�c[200].
A very ornamental plant[1] but it can be invasive, spreading freely by means of runners[187]. Plants are more or less evergreen, though they can be browned by severe frosts[214]. Plants sometimes self-sow in British gardens[214].</t>
  </si>
  <si>
    <t>A good ground cover plant, spreading quickly[197] by means of runners[214]. It is rather bare in winter though[K] and should not be grown with small plants since it will drown them out[208]. A good cover for bulbous plants[214].</t>
  </si>
  <si>
    <t>Fruit - raw[105, 177]. Dry and insipid[17]. Certainly rather tasteless, but it is not dry[K]. A flavour somewhat like a water melon according to some people, but this is possibly the product of a strained imagination[K].The fruit contains about 3.4% sugar, 1.5% protein, 1.6% ash[194]. Vitamin C is 6.3mg per 100ml of juice[194]. The fruit is about 10mm in diameter with the appearance and texture of a strawberry but very little flavour[K]. A clump 2.5m� yields about 150g of fruit annually[194].
Leaves - cooked[179].</t>
  </si>
  <si>
    <t>The whole plant is anticoagulant, antiseptic, depurative and febrifuge[147, 178]. It can be used in decoction or the fresh leaves can be crushed and applied externally as a poultice[147]. It is used in the treatment of boils and abscesses, weeping eczema, ringworm, stomatitis, laryngitis, acute tonsillitis, snake and insect bites and traumatic injuries[147].
A decoction of the leaves is used in the treatment of swellings[147, 178, 218].
An infusion of the flowers is used to activate the blood circulation[218].
The fruit is used to cure skin diseases[218].
A decoction of the plant is used as a poultice for abscesses, boils, burns etc[218].</t>
  </si>
  <si>
    <t>China; Java (China)</t>
  </si>
  <si>
    <t>Melastomataceae</t>
  </si>
  <si>
    <t>Melastoma dodecandrum</t>
  </si>
  <si>
    <t>Virgin wilds on hillsides[147].</t>
  </si>
  <si>
    <t>The whole plant is astringent[147]. It is used in the treatment of enteritis, dysentery, rheumatism, pains in the back and legs, excessive menstruation and an overly active foetus[147].</t>
  </si>
  <si>
    <t>Draba muralis</t>
  </si>
  <si>
    <t>Wall Whitlow Grass</t>
  </si>
  <si>
    <t>Europe, including Britain, from Scandanavia south ad east to N. W. Africa and W. Asia..</t>
  </si>
  <si>
    <t>A rare plant of limestone rocks and walls in western England[17]. A weed of nursery gardens in Cornwall[17].</t>
  </si>
  <si>
    <t>The plant is rich in vitamin C[177]. Does this mean it is edible?[K].</t>
  </si>
  <si>
    <t>The plant is antiscorbutic[240].</t>
  </si>
  <si>
    <t>Brassica oleracea</t>
  </si>
  <si>
    <t>Wild Cabbage</t>
  </si>
  <si>
    <t>B. sylvestris.</t>
  </si>
  <si>
    <t>Coastal regions of the Mediterranean and W. Europe north to France and Britain.</t>
  </si>
  <si>
    <t>A rare plant of sea cliffs[5].</t>
  </si>
  <si>
    <t>An easily grown plant, it succeeds in full sun in any reasonable soil, though it prefers a well-drained fertile preferably alkaline soil[200]. It does well in heavy clay soils. It is often found wild by the coast and tolerates considerable maritime exposure.
The true wild cabbage is a short-lived perennial, though we have seen specimens 5 years old or more[K]. This species has long been cultivated for its edible leaves, stems etc and a wide diversity of forms have been developed, including cabbages, cauliflowers, broccolis and Brussels sprouts[5]. Most of these forms are biennial in cultivation, though there are also some perennial forms. These different forms are detailed below and have each been given their own entry in the database. We have chosen the most up to date classification we can find, as treated in 'World Economic Plants'.
     B. oleracea alboglabra. Chinese kales are fast-growing plants with tender edible leaves. Although perennials[200], they are usually grown as annuals and are eaten as a summer and autumn crop whilst still young.
     B. oleracea botrytis. Cauliflowers are grown mainly for their edible swollen inflorescence. Different cultivars can be used to provide crops all year round.
     B. oleracea botrytis aparagoides. A short-lived perennial form of cauliflower producing a small cauliflower head in the spring followed by a number of broccoli-like flowering shoots.
     B. oleracea capitata. These are the cultivated cabbages, grown for their edible leaves that usually form a compact head. Reasonably winter hardy, different cultivars can be used to provide edible plants all year round.
     B. oleracea costata. Couve tronchuda is a tall-growing form of cabbage. It is less hardy than most other forms of this genus.
     B. oleracea gemmifera. Brussels sprouts form large edible axillary buds 5cm or more long. They are mainly used as late autumn to spring crops.
     B. oleracea gongylodes. Kohl rabi produces an edible swollen stem 8cm or more in diameter. It is reasonably cold hardy and provides crops from mid summer to the winter.
     B. oleracea italica. The calabreses and sprouting broccolis, grown mainly for their edible flowering shoots. Calabrese is the less hardy and is used mainly as an autumn and early winter crop. The sprouting broccolis are very winter hardy and are grown outdoors through the winter to provide a spring to early summer crop.
     B. oleracea medullosa. Marrowstem kales have edible leaves and stems.
     B. oleracea palmifolia. The Jersey kale produces a very tall stem which has been used as a walking stick.
     B. oleracea ramosa. The thousand-headed and perennial kales are very cold hardy. Their flavour is stronger than most of the other cultivated forms and they are mainly used as a winter crop. This form is very close to the wild species and has the most potential for developing perennial cultivars.
     B. oleracea subauda. The savoy cabbages form large heads like the cultivated cabbages (B. oleracea capitata). They have a stronger flavour, crinkly leaves and are generally more cold-hardy so can provide a winter crop in areas with quite severe winters.
     B. oleracea sabellica. The curly kales have attractively curled leaves. These are quite cold-tolerant plants and are mainly used to provide edible leaves in winter and spring.
     B. oleracea viridis. Collards are a cold-hardy non-heading form of cabbage, used mainly to provide green leaves in the spring.</t>
  </si>
  <si>
    <t>Leaves - raw or cooked[5]. Slightly bitter raw, they can be cooked in one or more changes of water[183]. We find that the slight bitterness actually enhances the flavour, and this is one of our favourite cooked leaves. The plant can usually be harvested all year round, though there will be little to pick in very cold winters[K].</t>
  </si>
  <si>
    <t>The leaves are cardiotonic and stomachic[240]. They have been used in the treatment of gout and rheumatism[240]. The leaves can be used as a poultice to cleanse infected wounds - the mid-rib is removed and the leaf ironed then placed on the affected area whilst still hot[254]. The poultice should not be left on too long or it an cause blisters[254].
The seeds are anthelmintic, diuretic, laxative and stomachic[240].</t>
  </si>
  <si>
    <t>Chaenomeles japonica</t>
  </si>
  <si>
    <t>Dwarf Quince</t>
  </si>
  <si>
    <t>C. maulei.  Cydonia japonica.  Cydonia maulei.  Pyrus japonica. non Sims.  P. maulei.</t>
  </si>
  <si>
    <t>E. Asia - Japan</t>
  </si>
  <si>
    <t>Woods in low mountains, C. and S. Japan[58].</t>
  </si>
  <si>
    <t>11 - 1</t>
  </si>
  <si>
    <t>Easily cultivated in any reasonably good soil[1]. Prefers a deep moist well-drained loam[4, 11]. Grows well in heavy clay soils. Tolerates full shade but requires a sunny position for best fruit production[3, 11, 200]. Becomes chlorotic on very alkaline soils[200]. Tolerates atmospheric pollution[200].
A very ornamental plant[1], it is hardy to about -25�c[200] and fruits freely in Britain[11].
Plants are occasionally cultivated for their edible fruit[183].
This species is closely allied to C. speciosa[11].
A good bee plant, flowering early in the year and providing pollen and nectar[108].
Plants in this genus are notably resistant to honey fungus[200].</t>
  </si>
  <si>
    <t>Plants sucker freely and can be used as a ground cover. The form C. japonica alpina grows to about half the size of the species, it is especially suitable and can be planted about 1 metre apart each way[208].</t>
  </si>
  <si>
    <t>Fruit - raw or cooked[2, 3, 4, 11, 177, 183]. Very harsh and acid raw but fragrant when cooked, imparting a strong pleasant flavour to jams and jellies[1, 200], it is especially good cooked with apples in apple pies[K]. The fruit is apple-shaped and about 4cm in diameter[200].
The rich aromatic juice, as tart as a lemon, is squeezed and used for culinary purposes[183].</t>
  </si>
  <si>
    <t>Oxalis corymbosa</t>
  </si>
  <si>
    <t>Lilac Oxalis</t>
  </si>
  <si>
    <t>O. martiana.</t>
  </si>
  <si>
    <t>S. America. Naturalized in Britain.</t>
  </si>
  <si>
    <t>A weed of disturbed ground and gardens in Britain, especially near London[17].</t>
  </si>
  <si>
    <t>Easily grown in a sandy soil in a warm dry position[1].
Plants are not very hardy in Britain according to one report which lists this plant as succeeding in climatic zone 9 and thus only tolerating occasional light frosts[200]. However, it is naturalized in parts of Britain, especially near London[17]. It is growing well in our Cornwall site, where it has proved to be hardy since 1994[K].</t>
  </si>
  <si>
    <t>Leaves and leafstalks - raw or cooked[144]. Use in moderation, see notes at top of sheet.
Flowers - raw. A pleasant acid flavour, they make an ornamental addition to a mixed salad[K].
Root - raw. Sweet, crisp and succulent[144, 177].</t>
  </si>
  <si>
    <t>Hawaii; India(Oraon); Mexico; United States(Al); United States(Hawaii)</t>
  </si>
  <si>
    <t>Osteomeles schwerinae</t>
  </si>
  <si>
    <t>O. anthyllidifolia. non Lindl.</t>
  </si>
  <si>
    <t>E. Asia - W. China in Yunnan and W. Sichuan.</t>
  </si>
  <si>
    <t>By streams and in hot dry river valleys, 350 - 2000 metres[109, 200]. Among shrubs, slopes, fields, roadsides and mixed forests at elevations of 1500 - 3000 metres[266].</t>
  </si>
  <si>
    <t>Succeeds a sheltered position in full sun in any fertile well-drained soil[166, 182, 188].
Plants usually require protection outside the mildest areas of Britain[11], they are hardy to about -5�c, though the sub-species O. schwerinii microphylla. Rehder.&amp;Wils. is hardier, to about -10�c[184]. This sub-species is often mistakenly sold under the name O. subrotunda[219]. They can be grown on a sunny wall[11].
Seed is seldom set in Britain[219].</t>
  </si>
  <si>
    <t>Fruit - raw or cooked[105]. The white fruit has a sweet flavour[2]. The fruit is about 8mm in diameter[200].</t>
  </si>
  <si>
    <t>Aralia continentalis</t>
  </si>
  <si>
    <t>Manchurian Spikenard</t>
  </si>
  <si>
    <t>E. Asia - W. and N. China, Korea, Siberia.</t>
  </si>
  <si>
    <t>Prefers a deep moderately fertile moisture-retentive well-drained loam and a semi-shady position[1, 11, 200]. Requires a sheltered position[200]. Plants are hardier when grown in poorer soils[200].
This species is not hardy in the colder areas of the country, it tolerates temperatures down to between -5 and -10�c[200]. The young growth in spring, even on mature plants, is frost-tender and so it is best to grow the plants in a position sheltered from the early morning sun[K].
This species is closely related to A. cordata[200].</t>
  </si>
  <si>
    <t>The following uses are for the closely related A. cordata. It is quite possible that they also apply to this species[K].
Shoots - cooked or raw[2, 46, 61, 105, 177]. They can be up to 1.5 metres long and have a mild and agreeable flavour[116]. They are usually blanched and are crisp and tender with a unique lemon-like flavour[183]. They can be sliced and added to salads, soups etc[206]. The shoots contain about 1.1% protein, 0.42% fat, 0.8% soluble carbohydrate, 0.55% ash[179]. 
Root - cooked[22, 105, 177]. Used like scorzonera[2].</t>
  </si>
  <si>
    <t>China; Korea</t>
  </si>
  <si>
    <t>Leonurus sibiricus</t>
  </si>
  <si>
    <t>Chinese Motherwort</t>
  </si>
  <si>
    <t>Stony and steppe slopes, pine forests and occasionally as a weed of cultivated land[74]. By the sea shore and along the margins of marshes and pools[178].</t>
  </si>
  <si>
    <t>Prefers a well-drained moist soil in sun or partial shade[238]. Prefers a poor soil[108].
Plants are hardy to at least -15�c[238].
There is some confusion over the correct name for this species, it should quite probably be called L. japonicus.</t>
  </si>
  <si>
    <t>Yields an essential oil[46]. No more details are given.</t>
  </si>
  <si>
    <t>Young shoots - cooked[105, 177, 183]. A sweetish flavour[179].
Root - cooked with other foods[177, 183]. This probably means that it is used as a flavouring[K].</t>
  </si>
  <si>
    <t>Chinese motherwort is unusual amongst Chinese herbs in that it is often prescribed for use on its own and not in a mixture with other plants[238]. The whole plant is antibacterial, antispasmodic, astringent, cardiac, depurative, diaphoretic, diuretic, emmenagogue, hypnotic, nervine, oxytocic, stomachic, tonic, uterine stimulant[4, 9, 21, 46, 165, 174, 178, 192, 279]. The seeds have a similar action to the plant, but are a less effective diuretic and depurative[238]. The plant is used in the treatment of painful and excessive menstruation, post-partum bleeding, oedema, kidney complaints, kidney stones, eczema and abscesses[238, 240]. A tincture is used in the treatment of rheumatic fever[192]. The plant stimulates uterine contractions and should not therefore be used when in the earlier stages of pregnancy[240]. The plant is harvested when in flower but before the seeds have set, and is dried for later use[238].
The plant contains about 0.05% of an alkaloid called leonurine[240]. This has a curare-like effect on the motor-endings of the nervous system, acting in small doses as a stimulant to the respiratory system but in large doses causing respiratory paralysis[240].</t>
  </si>
  <si>
    <t>China; Japan; Java; Malacca; Malaya; Tibet</t>
  </si>
  <si>
    <t>See the notes under medicinal uses.</t>
  </si>
  <si>
    <t>Coptis teeta</t>
  </si>
  <si>
    <t>Yun Lian</t>
  </si>
  <si>
    <t>E. Asia - N. China to the temperate regions of the Himalayas.</t>
  </si>
  <si>
    <t>Evergreen broad-leaved forests at elevations of 1500 - 2300 metres in NW Yunnan[266].</t>
  </si>
  <si>
    <t>We have very little information on this species and do not know if it will be hardy in Britain, though judging by its native range it should succeed outdoors in many parts of this country. It is cultivated as a medicinal plant in China[178]. The following notes are based on the general needs of the genus.
Succeeds in a light moist humus-rich slightly acidic soil with a northerly aspect or light shade[1, 200].</t>
  </si>
  <si>
    <t>Can be grown as a ground cover plant in the peat garden[200].</t>
  </si>
  <si>
    <t>Fruit[177]. No more details are given but some caution is advised, see the notes above on toxicity.</t>
  </si>
  <si>
    <t>The root is a pungent, very bitter, cooling herb that controls bacterial and viral infections, relaxes spasms, lowers fevers and stimulates the circulation[238]. It is locally analgesic and anaesthetic[238] and is used in Chinese medicine as a general panacea with alterative, ophthalmic and pectoral activity[178]. The root contains several compounds that are effective in inhibiting various bacteria and they are a safe and effective treatment for many ailments, such as some forms of dysentery, that are caused by bacteria[218].
The root is harvested in the autumn and can be used fresh or dried[238].</t>
  </si>
  <si>
    <t>China; Turkey</t>
  </si>
  <si>
    <t>Vitis labrusca</t>
  </si>
  <si>
    <t>Northern Fox Grape</t>
  </si>
  <si>
    <t>Eastern N. America - Maine to S. Carolina and Tennessee. Locally naturalized in Europe[50].</t>
  </si>
  <si>
    <t>Wet or dry thickets and woodland borders[43].</t>
  </si>
  <si>
    <t>Prefers a deep rich moist well-drained moderately fertile loam[1, 200]. Grows best in a calcareous soil[200]. Succeeds in sun or partial shade though a warm sunny position is required for the fruit to ripen[200].
The young growth in spring can be damaged by late frosts.
Plants climb by means of tendrils[182], they grow particularly well into elm trees[18].
The flowers have the sweet scent of mignonette[245].
Any pruning should be carried out in winter when the plants are dormant otherwise they bleed profusely[182, 200].
Cultivated for its edible fruit in N. America, where it can produce yields of up to 17 tonnes per hectare[183]. It is the parent of several named varieties[1, 43, 183]. However, it is of no value as a fruit bearer in Britain, requiring hotter summers than are usually experienced in this country in order to ripen its fruit[11]. Another report says that this species is of interest for its hardiness and its ability to produce crops in cooler climates[200].
Resistant to Phylloxera disease, a disease that almost destroyed the European grape crops. This species can be used as a rootstock in areas where the disease is prevalent[61] and can also be used in breeding programmes with V. vinifera in order to impart resistance to that species[183].
Plants in this genus are notably susceptible to honey fungus[200].</t>
  </si>
  <si>
    <t>A yellow dye is obtained from the fresh or dried leaves[168].
The plant is used as a rootstock for the common grape, V. vinifera, especially in areas where phylloxera disease is prevalent[61].</t>
  </si>
  <si>
    <t>Fruit - raw or dried for winter use[1, 2, 46, 61, 161]. The fruit can also be made into pies, preserves etc[183]. A distinctive musky aroma and taste that is not acceptable to many people[11, 183, 200]. The fruit is best after a frost[101]. Sweetish[43], it contains 6.6 - 16.6% sugars[179]. The  fruit is up to 2cm in diameter[200] and is produced in fairly large bunches[235].
Young leaves - cooked[55, 159]. A pleasant acid flavour, they are cooked as greens or can be wrapped around other foods and then baked, when they impart a pleasant flavour[183].
Young tendrils - raw or cooked[55, 85, 159].
Sap. Best harvested in the spring or early summer, it has a sweet flavour and makes a pleasant drink[101]. The sap should not be harvested in quantity or it will weaken the plant[K].
An oil is obtained from the seed[46, 61]. This would only really be a viable crop if large quantities of grapes were being grown for wine.</t>
  </si>
  <si>
    <t>The leaves are hepatic[257]. An infusion has been used in the treatment of diarrhoea, hepatitis, stomach aches, fevers, headaches and thrush[222, 257]. Externally, the leaves are poulticed and applied to sore breasts, rheumatic joints and headaches[222, 257]. The wilted leaves have been applied as a poultice to the breasts to draw away soreness after the birth of a child[257.
An infusion of the bark has been used to treat urinary complaints[257].</t>
  </si>
  <si>
    <t>China; United States(Amerindian)</t>
  </si>
  <si>
    <t>Sonchus brachyotus</t>
  </si>
  <si>
    <t>Sunny grassy places and cultivated fields all over Japan[58].</t>
  </si>
  <si>
    <t>We have very little information on this species and do not know if it will succeed in Britain, though judging by its native range it should succeed outdoors in most parts of the country. The following notes are based on the general needs of the genus.
Succeeds in most soils in a sunny position.</t>
  </si>
  <si>
    <t>Young leaves and stem tops - raw or cooked[105].
Root - cooked[105].</t>
  </si>
  <si>
    <t>A decoction of the whole plant is used to treat stomach problems, dermatitis, inflammation, ulcers etc[218].</t>
  </si>
  <si>
    <t>Hemerocallis fulva</t>
  </si>
  <si>
    <t>Common Day Lily</t>
  </si>
  <si>
    <t>Of uncertain origin. A garden escape in Britain.</t>
  </si>
  <si>
    <t>Common and widespread in the wild[205], probably as an escape from cultivation.</t>
  </si>
  <si>
    <t>Succeeds in most soils[1], including dry ones, though it prefers a rich moist soil[111] and a sunny position but tolerating partial shade[88, 111]. Plants flower less freely in a shady position though the flowers can last longer in such a position[205]. Grows well in heavy clay soils. Succeeds in short grass if the soil is moist[1]. Prefers a pH between 6 and 7[200].
This species is hardy to about -20�c[187].
Plants take a year or two to become established after being moved[200]. The roots have spindle-shaped swellings and spread freely, the plant can become invasive[205].
A very ornamental plant[1], it is cultivated in China and Japan for its edible flowers and leaves, there are many named varieties[200]. Individual flowers are short-lived, opening in the morning and withering in the evening. The plant, however, produces a succession of flowers over a period of about 6 weeks[205]. The sterile cultivar 'Kwanzo' has double flowers, it has been especially mentioned for these flowers which are said to be crunchy with a nutty aftertaste[137]. 'Flore Pleno' is another form with double-flowers that have a delicious taste[K]. The sterile cultivar 'Europa' is very vigorous, with long stolons, and each piece of root is capable of growing into a new plant[205]. This cultivar, which is the form usually supplied from nurseries, succeeds in lawns and has even been known to grow through tarmac[205].
Hybridizes freely with other members of this genus[200]. Many forms of this plant are sterile triploids, probably of garden origin, and do not set seed[205]. The pollen, however, is fertile and can be used to fertilize other plants[205].
The plants are very susceptible to slug and snail damage, the young growth in spring is especially at risk[200].</t>
  </si>
  <si>
    <t>The tough dried foliage is plaited into cord and used for making footwear[205].
Plants form a spreading clump and are suitable for ground cover when spaced about 90cm apart each way[208]. The dead leaves should be left on the ground in the winter to ensure effective cover[208]. The cultivar 'Kwanso Flore Pleno' has been especially mentioned[208].</t>
  </si>
  <si>
    <t>Leaves and young shoots - cooked[85, 116, 179, 183]. An asparagus or celery substitute. An excellent sweet tasting vegetable[179, K], though some caution is recommended[127, 137]. The leaves need to be eaten whilst still very young since they quickly become fibrous[K].
Flowers - raw or cooked[62, 100]. The petals are thick and crunchy, making very pleasant eating raw, with a nice sweetness at the base because of the nectar[K]. The flowers can also be dried and used as a thickener in soups etc[62, 183]. In this case, they are picked when somewhat withered and closed[85]. A rich source of iron[218].
Flower buds - raw or cooked[62, 100, 105, 116]. A pea-like flavour[85]. Can be dried and used as a relish[178]. The dried flower contains about 9.3% protein. 25% fat!?, 60% carbohydrate (rich in sugar), 0.9% ash. It is rich in vitamin A[179].
Tubers - raw or cooked[183]. A nutty flavour[62]. Young tubers are best, though the central portion of older tubers is also good[85].</t>
  </si>
  <si>
    <t>Diuretic, febrifuge, laxative (mild)[62, 178, 205].
The flowers are anodyne, antiemetic, antispasmodic, depurative, febrifuge and sedative[218]. In China they are used as an anodyne for women in childbirth[240]. An extract of the flowers is used as a blood purifier[240].
The rhizome has shown antimicrobial acivity, it is also tuberculostatic and has an action against the parasitic worms that cause filariasis[279]. It is used in Korea to treat oppilation, jaundice, constipation and pneumonia[279]. The juice of the roots is an effective antidote in cases of arsenic poisoning[205]. The root also has a folk history of use in the treatment of cancer - extracts from the roots have shown antitumour activity[218].
A tea made from the boiled roots is used as a diuretic[205, 218].</t>
  </si>
  <si>
    <t>China; Egypt</t>
  </si>
  <si>
    <t>Large quantities of the leaves are said to be hallucinogenic[127, 137]. Blanching the leaves removes this hallucinatory component[205]. (This report does not make clear what it means by blanching, it could be excluding light from the growing shoots or immersing in boiling water[K].)</t>
  </si>
  <si>
    <t>Pulmonaria officinalis</t>
  </si>
  <si>
    <t>Lungwort</t>
  </si>
  <si>
    <t>P. maculosa.</t>
  </si>
  <si>
    <t>Moist grasslands, damp woods and hedgerows in Britain, avoiding acid soils[13, 17, 244]. Usually found on limestone[200].</t>
  </si>
  <si>
    <t>Grows well in any moderately good soil including heavy clay soils[1, 31]. Prefers full to part shade in a moist humus rich soil[200]. Succeeds in the sunless shade of buildings[200]. Plants growing in shady positions tolerate drought if the soil is rich in humus[190]. The leaves tend to wilt in hot weather when the plant is grown in full sun[190].
Hardy to about -20�c[187].
Members of this genus are rarely if ever troubled by browsing deer and rabbits[233].
A valuable early nectar source for bees[200].
There are several named forms, selected for their ornamental value[233].
Hybridizes freely with other members of this genus[200].</t>
  </si>
  <si>
    <t>A tolerant and slow growing ground cover plant for open woodland and border edges[197, 200]. Plants should be spaced about 50cm apart each way[208].</t>
  </si>
  <si>
    <t>Leaves - raw or cooked[2, 7, 8, 9, 105]. They can be added to salads or used as a potherb[183]. A fairly bland flavour but the leaves are low in fibre and make an acceptable addition to mixed salads, though their mucilaginous and slightly hairy texture make them less acceptable when eaten on their own[K]. The young leaves make a palatable cooked vegetable[244], though we have found the texture to be somewhat slimy[K].
The plant is an ingredient of the drink Vermouth[244].</t>
  </si>
  <si>
    <t>Lungwort has a high mucilage content and this makes it useful in the treatment of chest conditions, being of particular benefit in cases of chronic bronchitis[254]. It combines well with other herbs such as coltsfoot (Tussilago farfara) in the treatment of chronic coughs including whooping cough and can also be taken to treat asthma[254].
The leaves and flowering shoots are astringent, demulcent, diaphoretic, diuretic, emollient, mildly expectorant and resolvent[4, 7, 9, 21, 165]. They are often used for their healing effect in pulmonary complaints[4] and their mucilaginous nature makes them beneficial in treating sore throats[244]. The leaves can also be used externally to stop bleeding[254]. They are harvested in the spring and dried for later use[7].
A distilled water made from the plant is an effective eyewash for tired eyes[7].
A homeopathic remedy is made from the plant[9]. It is used in the treatment of bronchitis, coughs and diarrhoea[9].</t>
  </si>
  <si>
    <t>Primula denticulata</t>
  </si>
  <si>
    <t>Drumstick Primula</t>
  </si>
  <si>
    <t>Shrubberies and open slopes in moist situations, often along drains, 1500 - 4500 metres[51, 145].</t>
  </si>
  <si>
    <t>Easily grown in any moist soil in sun or part shade[187, 200]. Prefers a damp position[133, 200]. Grows well in heavy clay soils[208]. Dislikes very light or dry soils[1]. Grows well in the shade of a north-facing wall[208].
Plants are hardy to about -25�c[187].
A very ornamental plant, there are many named varieties[187]. It can be grown in a wild garden, rock garden or the flower border[1].</t>
  </si>
  <si>
    <t>Plants can be grown as a ground cover, they are best spaced about 35cm apart each way[208].</t>
  </si>
  <si>
    <t>Flowers - raw[105, 177]. They make a very attractive addition to salads[183].</t>
  </si>
  <si>
    <t>Cannabidaceae</t>
  </si>
  <si>
    <t>Cannabis sativa</t>
  </si>
  <si>
    <t>Hemp</t>
  </si>
  <si>
    <t>W. Asia - Iran to India. A casual in Britain[17].</t>
  </si>
  <si>
    <t>Fluvial deposits on crags and stony slopes[74]. It is occasionally found as a casual on waste ground in Britain[17]. It is especially found as a weed of nitrogen-rich soils near human habitations[238]</t>
  </si>
  <si>
    <t>Cannabis is very adaptable to soil and climatic conditions[269]. It prefers a rich loamy soil with plenty of humus[171] but it succeeds in ordinary garden soil[1] and also in calcareous soils[171]. When grown for fibre, it requires a mild temperate climate with at least 67cm annual rainfall, with abundant rain whilst the seeds are germinating and until young plants become established[269]. Cannabis thrives on rich, fertile, neutral to slightly alkaline, well-drained silt or clay loams with moisture retentive subsoils, it does not grow well on acid, sandy soils[269]. Of the many types of hemp, some are adapted to most vegetated terrains and climates[269]. Cannabis is reported to tolerate an annual precipitation range of 30 to 400cm, an average annual temperature range of 6 to 27�C and a pH in the range of 4.5 to 8.2[269].
Plants require little cultivation, except for weeding during early stages of growth. Hemp grows rapidly and soon crowds out weeds[269]. After the plants are 20 cm tall, weeding is abandoned. Hemp tends to exhaust the soil of nutrients, though some nutrients are returned to the soil after plants are harvested[269].
Hemp is commonly cultivated for its fibre, edible seed and oil in many areas of the world, it is also a socially acceptable drug in areas of Asia and the Middle East[238]. However, it is illegal to grow in Britain and many other western countries (plus Australia and New Zealand) because it contains certain narcotic principles and is a commonly used narcotic drug[20, 123, 238].
As Cannabis sativa has been cultivated for over 4,500 years for different purposes, many varieties and cultivars have been selected for specific purposes, as fibre, oil or narcotics. Drug-producing selections grow better and produce more drug in the tropics; oil and fibre producing plants thrive better in the temperate and subtropical areas. Many of the cultivars and varieties have been named as to the locality where it is grown mainly. However, all so called varieties freely interbreed and produce various combinations of the characters. The form of the plant and the yield of fibre from it vary according to climate and particular variety. Varieties cultivated particularly for their fibres have long stalks, branch very little, and yield only small quantities of seed. Varieties which are grown for the oil from their seed are short in height, mature early and produce large quantities of seed. Varieties grown for the drugs are short, much-branched with smaller dark-green leaves. Between these three main types of plants are numerous varieties which differ from the main one in height, extent of branching and other characteristics[269]. At least one variety has been selected for its virtually insignificant content of the narcotic principles[141]. This form is monoecious whereas most other forms are dioecious[141]. There is also said to be a tall Chinese form that has no narcotic effect[179]. However in 1999 even these varieties are illegal to grow in Britain without a special licence. Certain varieties do not form many side-shoots and these are the forms most commonly grown for their fibre[123]. Plants grown in warmer climates tend to be best for medicinal use, whilst those grown in more northerly latitudes produce the better fibre[4].
The seed is very attractive to birds and is often included in bird seed mixtures[7].</t>
  </si>
  <si>
    <t>A drying oil is obtained from the seed. It is used for lighting, soap making, paints, varnish etc[4, 7, 21, 46, 57, 171]. In the temperate zone, oil is produced from females which have been left to stand after the fibre-producing males have been harvested[269]. A varnish is made from the pressed seeds[269]. Seed is harvested from the female plants when most of it falls off when the plant is shaken. Best time of day to harvest seed is in early morning when fruits are turgid and conditions damp. As fruits dry out by mid-day, seed loss increases due to shattering. Usually stems are cut and the seeds shaken out over canvas sheets or beaten with sticks to extract the seeds[269].
A fibre is obtained from the stem. It is strong and very durable[171] and is used in making coarse fabrics, rope etc[1, 7, 21, 46, 57, 61]. Male plants produce the best fibres and they are harvested when the plants turn brown and the flowers begin to open[123, 171, 269]. When used for making paper the stems are harvested in the autumn and either retted or steamed until the fibres can be removed. The fibre is cooked for 2 hours or more with lye and then beaten in a ball mill or Hollander beater. The paper is off-white in colour[189].
A good companion plant for cabbages and other brassicas, it repels the cabbage white butterfly[4, 18, 20, 201] and also secretes a volatile essence from its roots that inhibits pathogenic micro-organisms in the soil[201].</t>
  </si>
  <si>
    <t>Hemp, or more appropriately cannabis since the form grown for fibre contains much less of the medicinally active compounds, has a very long history of medicinal use, though it is illegal to grow in many countries since the leaves and other parts of the plant are widely used as a narcotic drug[4]. The leaves and the resin that exudes from them are the parts mainly used, though all parts of the plant contain the active ingredients[4]. Cannabis contains a wide range of active ingredients, perhaps the most important of which is THC. The principal uses of the plant are as a pain-killer, sleep-inducer and reliever of the nausea caused by chemotherapy, whilst it also has a soothing influence in nervous disorders[4]. Although cannabis does not effect a cure for many of the problems it is prescribed to treat, it is a very safe and effective medicine for helping to reduce the symptoms of many serious diseases. For example, it relieves the MS sufferer of the distressing desire to urinate, even when the bladder is empty. As long as it is used regularly, it also greatly reduces the pressure in the eye to relieve the symptoms of glaucoma.
The whole plant is anodyne, anthelmintic, antiemetic, anti-inflammatory, antiperiodic, antispasmodic, cholagogue, diuretic, emollient, hypnotic, hypotensive, laxative, narcotic, ophthalmic and sedative[4, 7, 21, 46, 147, 176, 178, 192, 238, 243]. It  is used to relieve some of the unpleasant side effects suffered by people undergoing chemotherapy for cancer - in particular it is very effective in removing the feelings of nausea and indeed helps to create an appetite and positive attitude of mind which is so important to people undergoing this treatment[K]. It has also been found of use in the treatment of glaucoma[200, 222, 238] and relieves the distressing constant desire to urinate that is suffered by many people with multiple sclerosis. Given to patients suffering from AIDS, it helps them to put on weight[238]. Since it strongly increases the desire for food it has been found of benefit in treating anorexia nervosa. It is used externally as a poultice for corns, sores, varicose veins, gout and rheumatism[218, 238].
Few plants have a greater array of folk medicine uses. Cannabis has been used in the treatment of a wide range of conditions including alcohol withdrawal, anthrax, asthma, blood poisoning, bronchitis, burns, catarrh, childbirth, convulsions, coughs, cystitis, delirium, depression, diarrhoea, dysentery, dysmenorrhoea, epilepsy, fever, gonorrhoea, gout, inflammation, insomnia, jaundice, lockjaw, malaria, mania, menorrhagia, migraine, morphine withdrawal, neuralgia, palsy, rheumatism, scalds, snakebite, swellings, tetanus, toothache, uteral prolapse, and whooping cough[269].
The seed is anodyne, anthelmintic, demulcent, diuretic, emollient, emmenagogue, febrifuge, laxative, narcotic and tonic[218]. It is used to treat constipation caused by debility or fluid retention[238]. The seed is an important source of essential fatty acids and can be very helpful in the treatment of many nervous diseases.
A high content of very active antibacterial and analgesic substances has been found in the plant[240]. It has bactericidal effects on gram-positive micro-organisms, in some cases up to a dilution of 1:150,000[240].</t>
  </si>
  <si>
    <t>Belgium; Chile; China; Dominican Republic; Ei; Europe; Greece; Haiti; India; India(Santal); Java; Lesotho; Mexico; Morocco; Pakistan; South Africa; Spain; Trinidad; Turkey; United States</t>
  </si>
  <si>
    <t>The plant is a narcotic[19, 76]. Its action is almost entirely on the higher nerve centres, it can produce an exhilarating intoxication with hallucinations and is a widely used street drug[4]. It has also been widely used in the past by mystics and sages wanting to communicate with the higher forces of nature. The nature of its effect does depend much on the temperament of the individual[4]. The use of cannabis is considered to be less harmful than alcohol or tobacco by many people, nevertheless its use has been banned in many countries of the world including most western countries, New Zealand and Australia.</t>
  </si>
  <si>
    <t>Physalis philadelphica</t>
  </si>
  <si>
    <t>Wild Tomatillo</t>
  </si>
  <si>
    <t>P. aequanta. Jacq.</t>
  </si>
  <si>
    <t>N. America and S. America.</t>
  </si>
  <si>
    <t>Not known in a truly wild situation, it is found as a weed of cultivation.</t>
  </si>
  <si>
    <t>Succeeds in any well-drained soil in full sun or light shade[200].
Cultivated for its edible fruit in the Ukraine[50]. There are some named varieties[183, 200]. 'Purple de Milpa' has small purple-tinged fruits with a sharp flavour, they keep well[200].
Closely related to P. ixocarpa, this is probably the wild species that P. ixocarpa was derived from in cultivation[170].</t>
  </si>
  <si>
    <t>Fruit - raw or cooked[2, 50, 105]. A delicious flavouring when used like a tomato and added to soups, stews etc[K]. The plant conveniently wraps up each fruit in its own 'paper bag' (botanically, the calyx) to protect it from pests and the elements. This calyx is toxic and should not be eaten. The fruit can be stored for up to a year if picked before they are fully ripe and left inside their calyx.</t>
  </si>
  <si>
    <t>The juice from the berries has been used as an eyewash[257].</t>
  </si>
  <si>
    <t>Raphanus raphanistrum</t>
  </si>
  <si>
    <t>Wild Radish</t>
  </si>
  <si>
    <t>Europe, including Britain, from Norway south to N. Africa.</t>
  </si>
  <si>
    <t>A weed of fields and pastures[9, 17], usually on sandy non-calcareous soils[13]</t>
  </si>
  <si>
    <t>Prefers a rich soil with ample moisture[16, 52]. Dislikes very heavy soils[37].
This plant is a host of an eelworm that attacks cultivated crops[13].
This species is possibly the original source of the cultivated radish, R. sativus[46].
The flowers are very attractive to bees[108].</t>
  </si>
  <si>
    <t>Antirheumatic[13].</t>
  </si>
  <si>
    <t>Populus tremula</t>
  </si>
  <si>
    <t>Aspen Poplar</t>
  </si>
  <si>
    <t>Europe, including Britain, from Iceland south and east to N. Africa, temperate Asia to Japan.</t>
  </si>
  <si>
    <t>Found in open woodlands and scrubby heathland, usually on poorer soils where it is sometimes dominant[17].</t>
  </si>
  <si>
    <t>A very easily grown plant, it does well in a heavy cold damp soil[1], preferring a neutral to acid soil, and avoiding calcareous soils[11, 24]. The sub-species P. tremula davidiana. (Dode.)Schneid. is tolerant of extremely alkaline soils[200]. The species generally prefers a deep rich well-drained circumneutral soil, growing best in the south and east of Britain[11, 200]. Growth is much less on wet soils, on poor acid soils and on thin dry soils[11]. This species grows well on poor soils, probably because of its intolerance of competition[186]. Plants are very tolerant of exposure[24], doing well in cold exposed sites so long as sufficient moisture is present. Plants dislike shade[186], and are intolerant of root or branch competition[200].
A fast growing tree but it is short-lived[186].
Trees produce suckers freely and can form dense thickets[186].
The aspen is a very good wildlife plant, it has over 90 associated insect species[24] and is a food plant for the green hairstreak butterfly[186]. 
Poplars have very extensive and aggressive root systems that can invade and damage drainage systems. Especially when grown on clay soils, they should not be planted within 12 metres of buildings since the root system can damage the building's foundations by drying out the soil[11].
Can be planted to improve heavy clay soils in neglected woodlands[200].
Dioecious. Male and female plants must be grown if seed is required.</t>
  </si>
  <si>
    <t>A very fast growing and wind resistant tree, it can be planted to provide a shelterbelt[11, 24]. Trees can also be planted to improve heavy clay soils in neglected woodlands[200].
Wood - very soft, elastic, easily split, rather woolly in texture, without smell or taste, of low flammability, not durable, very resistant to abrasion. It makes a high quality paper and is also used to make a very good charcoal11, 21, 46, 100, 115].</t>
  </si>
  <si>
    <t>Inner bark -  dried, ground into a powder then added to flour and used for making bread etc[2, 115]. A famine food, it is only used when all else fails[177].</t>
  </si>
  <si>
    <t>The bark and the leaves are mildly diuretic, expectorant and stimulant[9, 165]. The plant is seldom used medicinally, but is sometimes included in propriety medicines for chronic prostate and bladder disorders[9].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The plant is used in Bach flower remedies - the keywords for prescribing it are 'Vague fears of unknown origin', 'Anxiety' and 'Apprehension'[209].</t>
  </si>
  <si>
    <t>Cardiospermum halicacabum</t>
  </si>
  <si>
    <t>Heart Seed</t>
  </si>
  <si>
    <t>E. Asia - India. N. America. Africa. Locally naturalized in S. Europe[50].</t>
  </si>
  <si>
    <t>Moist thickets and waste ground in Eastern N. America[43].</t>
  </si>
  <si>
    <t>Prefers a moist soil and a sunny sheltered position[138], but succeeds in most soils[1].
A frost-tender deciduous climber, it is grown as an annual in Britain[188].</t>
  </si>
  <si>
    <t>Leaves and young shoots - cooked[1, 105, 177, 272]. Used as a spinach[2].</t>
  </si>
  <si>
    <t>The whole plant is diaphoretic, diuretic, emetic, emmenagogue, laxative, refrigerant, rubefacient, stomachic and sudorific[218]. It is used in the treatment of rheumatism, nervous diseases, stiffness of the limbs and snakebite[240, 243].
The leaves are rubefacient, they are applied as a poultice in the treatment of rheumatism[240, 243]. A tea made from them is used in the treatment of itchy skin[218]. Salted leaves are used as a poultice on swellings[218].The leaf juice has been used as a treatment for earache[240, 243].
The root is diaphoretic, diuretic, emmenagogue, laxative and rubefacient[240]. It is occasionally used in the treatment of rheumatism, lumbago and nervous diseases[240].</t>
  </si>
  <si>
    <t>Africa; Burma; Guinea; Haiti; India; Java; Mexico; Nigeria; Pakistan; Senegal; Sudan; United States</t>
  </si>
  <si>
    <t>Tanacetum vulgare</t>
  </si>
  <si>
    <t>Tansy</t>
  </si>
  <si>
    <t>T. aubiderti.  Chrysanthemum vulgare.  C. tanacetum.</t>
  </si>
  <si>
    <t>Most of Europe, including Britain, to the Caucasus, Armenia and Siberia.</t>
  </si>
  <si>
    <t>A common plant of waste ground, hedgerows etc[17].</t>
  </si>
  <si>
    <t>Succeeds in an ordinary garden soil[1]. Plants thrive in almost any soil[4].
Tansy is occasionally grown in the herb garden, though a site for growing this plant should be selected with care since it usually spreads very aggressively at the roots[4, 14]. There are some named varieties[238]. 'Fernleaf' is a more decorative compact form to about 75cm, it does not spread so quickly.
A good plant to grow in the orchard, when grown under fruit trees, raspberries, roses etc it repels insects from them[201].
The flowering plant attracts hoverflies and butterflies.</t>
  </si>
  <si>
    <t>A green dye is obtained from the young shoots[4, 115]. The leaves and flowers can also be used and a yellow can also be obtained[169].
The plant is used as a strewing herb in cellars, churches etc in order to repel insects[4, 14, 20, 61, 201, 238]. Both the growing and the dried plant are said to repel flies, ants and fleas, especially if they are mixed with elder leaves (Sambucus spp.)[4, 12, 14, 18, 200, 201]. The leaves and the flowering shoots contain 0.15% of an essential oil that contains camphor, borneol and thujone[7, 213]. Both the leaves and the oil and they have been used to kill fleas and lice[213]. Thujone is an effective insecticide, but it is highly toxic to mammals when taken in excess[238].
The plant is a good addition to the compost heap, being valued for its mineral content[200].</t>
  </si>
  <si>
    <t>Young leaflets - raw or cooked[5, 7, 13, 52, 53]. They can be added in small quantities to salads[183]. The plant is also used as a flavouring, it is a substitute for nutmeg and cinnamon[12, 27, 37, 55, 115]. This plant is not recommended for internal use[200].
The flowers have a unique flavour and are eaten or used as a garnish[183].
A bitter, somewhat lemon-flavoured tea is made from the leaves and flowering stems[183].</t>
  </si>
  <si>
    <t>Tansy is a commonly grown domestic remedy, useful in treating a wide range of complaints, though it is little used in modern herbalism[4, 254]. Its main value is as a vermifuge to expel intestinal worms and, to a lesser degree, to help stimulate menstrual bleeding[254]. Tansy should be used with caution, however, it is possibly unsafe for internal use, especially if you are pregnant[238]. The essential oil in the leaves is toxic and as little as �oz can kill an adult[21, 222].
The leaves and flowering tops are anthelmintic, antispasmodic, bitter, carminative, emmenagogue, stimulant and tonic[4, 7, 9, 21, 46, 165]. An infusion of the leaves or whole plant is used to treat menstrual irregularities and as an anthelmintic, especially for children[4, 213]. It is also valuable in treating hysteria, kidney weaknesses, stomach problems, fevers and also as an emmenagogue[4]. In larger doses the plant can procure an abortion, though these doses can be poisonous[213]. Externally, tansy is used as a poultice on swellings and some eruptive skin diseases[4]. It is also used externally to kill lice, fleas and scabies, though even external use of the plant carries the risk of toxicity[254]. The plant is harvested as it is coming into flower and is dried for later use[4].
The seeds are used as an anthelmintic[207].</t>
  </si>
  <si>
    <t>Europe; Greece; Spain; Turkey; United States; United States(Amerindian); United States(Colonial)</t>
  </si>
  <si>
    <t>The plant is poisonous if large quantities are ingested[20, 21, 76]. There have been cases of death in N. America from drinking strong brews of the tea, presumably as an abortifacient[207].</t>
  </si>
  <si>
    <t>Picea rubens</t>
  </si>
  <si>
    <t>Red Spruce</t>
  </si>
  <si>
    <t>P. rubra. (DuRoi.)Link.</t>
  </si>
  <si>
    <t>Eastern N. America - Newfoundland to New England and North Carolina, south to Tennessee and Georgia.</t>
  </si>
  <si>
    <t>At or near sea level in the northern part of its range, where it grows in swamps, along bogs or on well-drained slopes. In the south it is found in mountain ranges, usually in thin soils[229].</t>
  </si>
  <si>
    <t>Likes abundant moisture at the roots, if grown in drier areas it must be given a deep moist soil[11]. Tolerates poor peaty soils[200]. Succeeds in wet cold  and shallow soils but is not very wind-firm in shallow soils[1]. Resists wind exposure to some degree[200]. A shallow-rooted tree, in the wild it is often blown down by strong winds[229]. Prefers a pH between 4 to 6[200]. Dislikes shade[200]. Intolerant of atmospheric pollution[11].
This species has been planted experimentally as a timber crop in N. Europe[50]. It is slow to get started, but can then grow fairly rapidly when established though it soon slows down and seems to be fairly short-lived in cultivation, around 100 years is probably the limit[185]. Wild trees live about 300 - 400 years[229].
In some upland areas, especially over granitic or other base-poor soils, growth rate and health have been seriously affected by aluminium poisoning induced by acid rain[200].
Seed production commences when the tree is about 15 years old, though reliable crops are not produced for another 5 - 10 years[229]. Heavy crops occur every 4 - 6 years[229].
Plants are strongly outbreeding, self-fertilized seed usually grows poorly[200]. They hybridize freely with other members of this genus[200]. Closely related to and hybridizes in the wild with P. mariana[229]. It is believed by some botanists to be a hybrid between P. mariana and P. glauca[226].
Trees should be planted into their permanent positions when they are quite small, between 30 and 90cm. Larger trees will check badly and hardly put on any growth for several years. This also badly affects root development and wind resistance[200].
The crushed leaves are redolent of apples or camphor[185].</t>
  </si>
  <si>
    <t>The bark has been used to make baskets[257].
Pitch can be obtained from the trunk[257].
The roots have been used to make thread for sewing baskets, canoe skins etc[257].
Wood - straight-grained, soft, light, not strong[46, 61, 171, 229]. It weighs 28lb per cubic foot[235]. Used for boxes, sash frames etc. It is also valued for its use in the pulp industry to make paper[46, 61, 171, 229] and is commonly used to produce stringed musical instruments[229].</t>
  </si>
  <si>
    <t>A tea made from the boughs has been used in the treatment of colds and to 'break out' measles[222, 257].
The pitch from the trunk has been used as a poultice on rheumatic joints, the chest and the stomach in order to relieve congestion and pain[222].
A decoction of the bark has been used in the treatment of lung complaints and throat problems[257].</t>
  </si>
  <si>
    <t>The sawdust, the resin from the trunk and even the needles can cause dermatitis in some people[222].</t>
  </si>
  <si>
    <t>Eupatorium purpureum</t>
  </si>
  <si>
    <t>Gravel Root</t>
  </si>
  <si>
    <t>Eastern N. America - New Hampshire to Minnesota, south to Florida and Oklahoma[187]..</t>
  </si>
  <si>
    <t>Swampy and rich low ground and in woods, especially on calcareous soils[4, 21, 43].</t>
  </si>
  <si>
    <t>Succeeds in ordinary garden soil that is well-drained but moisture retentive in sun or part shade[200]. Plants can be grown in quite coarse grass, which can be cut annually in the autumn[233].
A very cold-hardy plant, tolerating temperatures down to about -25�c[187].
The bruised leaves have a vanilla-like odour[213].
Plants seem to be immune to the predations of rabbits[233].
Butterflies are attracted to this plant[187].</t>
  </si>
  <si>
    <t>The stems have been used as straws[257].
The fruits yield a pink or red textile dye[268].</t>
  </si>
  <si>
    <t>The roots have been burnt and their ashes used as salt to flavour foods[257].</t>
  </si>
  <si>
    <t>Gravel root was used by the native N. American Indians as a diaphoretic to induce perspiration and break a fever. The plant was quickly adopted by the white settlers and still finds a use in modern herbalism[268].
The whole plant, but especially the root, is astringent, diuretic, nervine and tonic[4, 21, 165]. It works particularly on the genito-urinary system and the uterus[238]. Especially valuable as a diuretic and stimulant, as well as an astringent tonic[4], a tea made from the roots and leaves has been used to eliminate stones from the urinary tract, to treat urinary incontinence in children, cystitis, urethritis, impotence etc[222, 254, 268]. It is also said to be helpful in treating rheumatism and gout by increasing the removal of waste from the kidneys[254, 257]. The leaves and flowering stems are harvested in the summer before the buds open and are dried for later use. The roots are harvested in the autumn and dried for later use[238].</t>
  </si>
  <si>
    <t>France; Germany; Netherlands; United States; United States(Amerindian); United States(Appalachia); United States(Colonial)</t>
  </si>
  <si>
    <t>Cicer arietinum</t>
  </si>
  <si>
    <t>Chick Pea</t>
  </si>
  <si>
    <t>Asia? Original habitat is obscure.</t>
  </si>
  <si>
    <t>Unknown in the wild.</t>
  </si>
  <si>
    <t>Requires a hot sunny position[33, 37, 200], tolerating drought once established[27, 57]. Prefers a light well-drained fertile soil[33, 200]. Tolerates a pH in the range 5.5 to 8.6.
Plants are hardy to about -25�c when covered by snow[74]. This suggests that plants can be autumn sown - some trials are called for, especially of some of the hardier cultivars[K].
The chickpea is widely cultivated in warm temperate and tropical areas for its edible seed[46, 50]. There are many named varieties, some of which should be suitable for cultivation in Britain[141]. Plants only succeed outdoors in Britain in hot summers[33, 37]. Plants are about as hardy as broad beans[141] but they often do not succeed in mild moist maritime climates because the seedpods are hairy and this holds moisture. The moisture then encourages fungal growth and the seed usually rots before it is fully mature[K]. Plants require 4 - 6 months with moderately warm dry conditions if they are to crop well[200].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</si>
  <si>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An acid exudation from the seedpods is astringent[240]. It has been used in the treatment of dyspepsia, constipation and snakebite[240].</t>
  </si>
  <si>
    <t>Belgium; France; Iraq; Italy; Kurdistan; Spain; Turkey; United States</t>
  </si>
  <si>
    <t>The foliage and seedpods contain oxalic acid and can irritate the skin[33, 74, 200]. There is also one report that the foliage is poisonous[171] -  this might relate to the oxalic acid. Oxalic acid can lock up certain nutrients in the diet, especially calcium, and therefore heavy use of foods that contain this substance can lead to nutritional deficiencies. Cooking will greatly reduce the oxalic acid content. People with a tendency to rheumatism, arthritis, gout, kidney stones or hyperacidity should take especial caution if including this plant in their diet since the oxalic acid can aggravate their condition[238].</t>
  </si>
  <si>
    <t>Allium ursinum</t>
  </si>
  <si>
    <t>Wild Garlic</t>
  </si>
  <si>
    <t>Much of Europe, including Britain, east to the Caucasus and W. Asia.</t>
  </si>
  <si>
    <t>Damp soils in woods, copses, valleys and similar moist shady localities[9].</t>
  </si>
  <si>
    <t>2 - 6</t>
  </si>
  <si>
    <t>Prefers woodland conditions in a moist well-drained soil[203]. Plants are often found in the wild growing in quite wet situations[K].
When growing in suitable conditions, wild garlic forms a dense carpet of growth in the spring and can be a very invasive plant[24, 203, K]. It dies down in early summer, however, allowing other plants to grow in the same space[K].
The bulbs should be planted fairly deeply[1].
The seeds are dispersed by ants[244].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</si>
  <si>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The whole plant is said to repel insects and moles[20].
The juice of the plant has been used as a general household disinfectant[7].</t>
  </si>
  <si>
    <t>Leaves - raw or cooked[2, 5, 9, 12, 24]. Usually available from late January[K]. One report says that they have an overpowering garlic odour that dissipates on cooking[183], though our experience is that they are considerably milder than garlic[K]. The leaves make a very nice addition to salads, and are especially welcome as a vital and fresh green leaf in the middle of winter[K].
Flowers - raw or cooked. These are somewhat stronger than the leaves, in small quantities they make a decorative and very tasty addition to salads[K]. The flowering heads can still be eaten as the seed pods are forming, though the flavour gets even stronger as the seeds ripen[K].
Bulb - raw or cooked[2]. A fairly strong garlic flavour, though it is quite small and fiddly to harvest[K]. The bulbs can be harvested at any time the plant is dormant from early summer to early winter. Harvested in early summer, they will store for at least 6 months[K]. The bulbs can be up to 4cm long and 1cm in diameter[00].
The small green bulbils are used as a caper substitute[183].</t>
  </si>
  <si>
    <t>Ramsons has most of the health benefits of the cultivated garlic, A. sativum[7, 238], though it is weaker in action[254]. It is therefore a very beneficial addition to the diet, promoting the general health of the body when used regularly. It is particularly effective in reducing high blood pressure and blood cholesterol levels[9]. It is recognised as having a good effect on fermentative dyspepsia[244]. All parts of the plant can be used, but the bulb is most active.
The plant is anthelmintic, antiasthmatic, anticholesterolemic, antiseptic, antispasmodic, astringent, cholagogue, depuritive, diaphoretic, diuretic, expectorant, febrifuge, hypotensive, rubefacient, stimulant, stomachic, tonic and vasodilator[7, 21]. Ramsons ease stomach pain and are tonic to the digestion, so they can be used in the treatment of diarrhoea, colic, wind, indigestion and loss of appetite[254]. The whole herb can be used in an infusion against threadworms, either ingested or given as an enema[254]. The herb is also beneficial in the treatment of asthma, bronchitis and emphysema[254]. The juice is used as an aid to weight loss and can also be applied externally to rheumatic and arthritic joints where its mild irritant action and stimulation to the local circulation can be of benefit[254].</t>
  </si>
  <si>
    <t>Britain(Wales); Turkey</t>
  </si>
  <si>
    <t>There have been cases of poisoning caused by the consumption, in very large quantities and by some mammals, of this species. Dogs seem to be particularly susceptible[76].</t>
  </si>
  <si>
    <t>Eragrostis tef</t>
  </si>
  <si>
    <t>Tef</t>
  </si>
  <si>
    <t>E. abessinica.  E. abyssinica.  Poa abyssinica.</t>
  </si>
  <si>
    <t>N. Africa - Ethiopia. A casual in Britain.</t>
  </si>
  <si>
    <t>A casual on waste ground in Britain.</t>
  </si>
  <si>
    <t>Succeeds in any good loam or humus-rich soil in a sunny position[1].
Tef is cultivated for its seed in Ethiopia where it is a staple crop, there are many named varieties[46, 183]. It is occasionally cultivated for its seed in Europe[50] but is more commonly grown as an ornamental[1]. Plants can mature in 4 months from seed in warm climates[160], the crop is more problematic in Britain due to the cooler summers[K]. Plants tend to lodge[160].</t>
  </si>
  <si>
    <t>Ethiopia</t>
  </si>
  <si>
    <t>Paeonia lactiflora</t>
  </si>
  <si>
    <t>Chinese Peony</t>
  </si>
  <si>
    <t>P. albiflora.  P. edulis.</t>
  </si>
  <si>
    <t>E. Asia - Siberia to Mongolia.</t>
  </si>
  <si>
    <t>Dry open stony slopes, riverbanks and sparse woodland edges[74]. Woods and grasslands at elevations of 400 - 2300 metres in China[266].</t>
  </si>
  <si>
    <t>An easily grown and undemanding plant[250], it does best in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Prefers a rich heavy soil that is well-drained but remains moist in the summer[187].
The species is hardy to about -25�c, but there are many named varieties some of which are hardy to about -50�[187].
Cultivated as a medicinal plant in China[178].
A very ornamental[1] and long-lived plant, surviving in gardens for 50 years or more[200]. Many hundreds of named varieties have been developed for their ornamental value[250].
Members of this genus are rarely if ever troubled by browsing deer or rabbits[233].
A greedy plant, inhibiting the growth of nearby plants, especially legumes[54].
Strongly resents root disturbance, taking some time to recover if it is transplanted[1]. Plants should be planted with their crowns no more than 3cm below soil level. If planted deeper they do not flower so well[187].
Peony species are usually self-fertile, though they will also hybridise with other species if these flower nearby at the same time[250].
Plants take 4 - 5 years to flower from seed[200]. They generally breed true from seed[1].</t>
  </si>
  <si>
    <t>The root of Chinese peony has been used for over 1,500 years in Chinese medicine. It is known most widely as one of the herbs used to make 'Four Things Soup', a woman's tonic, and it is also a remedy for gynaecological problems and for cramp, pain and giddiness[254]. When the whole root is harvested it is called Chi Shao Yao, if the bark is removed during preparation then it is called Bai Shao Yao[250].
The root is alterative, analgesic, anodyne, antibacterial, anti-inflammatory, antiseptic, antispasmodic, astringent, carminative, diuretic, emmenagogue, expectorant, febrifuge, hypotensive, nervine and tonic[176, 218, 238, 279]. The most important ingredient medicinally in the root is paeoniflorin, which has been shown to have a strong antispasmodic effect on mammalian intestines, it also reduces blood pressure, reduces body temperature caused by fever and protects against stress ulcers[250]. It is taken internally in the treatment of menstrual disorders, injuries, high blood pressure, pre-menstrual tension and liver disorders[238]. It should only be used under the supervision of a qualified practitioner and should not be prescribed for pregnant women[238]. The roots are harvested in the autumn from cultivated plants that are 4 - 5 years old and are boiled before being sun-dried for later use[238, 250]. The roots of wild plants are harvested in the spring or (preferably) in the autumn and are sun-dried for later use[238].
The root is an ingredient of 'Four Things Soup', the most widely used woman's tonic in China[254]. The other species used are Rehmannia glutinosa, Ligusticum wallichii and Angelica sinensis[254].
A tea made from the dried crushed petals of various peony species has been used as a cough remedy, and as a treatment for haemorrhoids and varicose veins[250].</t>
  </si>
  <si>
    <t>Limonium tetragonum</t>
  </si>
  <si>
    <t>Sandy places by the sea, central and southern Japan[58].</t>
  </si>
  <si>
    <t>Requires a well drained soil and a sunny position[200].</t>
  </si>
  <si>
    <t>Myrsine africana</t>
  </si>
  <si>
    <t>Cape Myrtle</t>
  </si>
  <si>
    <t>M. retusa.</t>
  </si>
  <si>
    <t>N. Africa to E. Asia.</t>
  </si>
  <si>
    <t>Arid stony places and woodlands in W. China[109]. Prefers shady places in the drier oak and rhododendron forests of the Himalayas to 2700 metres[146, 158].</t>
  </si>
  <si>
    <t>Succeeds in any well-drained fertile circum-neutral soil in full sun or semi-shade[200]. Dislikes shallow chalky soils[188]. Requires a sunny position according to another report[182].
This species only succeeds outdoors in the milder areas of the country[182]. Plants can tolerate several degrees of short-lived frost if they are growing in a well drained soil in a position sheltered from drying winds[200].
Plants are very slow-growing[188].
The leaves are aromatic[182].
Dioecious, male and female plants must be grown if seed is required[182].</t>
  </si>
  <si>
    <t>Plants are used for hedging in warm temperate zones[200].
The plant is used in technology[145]. This report gives no more details, we assume that it refers to the wood being used.</t>
  </si>
  <si>
    <t>Fruit[105, 177]. The fruit is about 6mm in diameter and contains a single seed[200]. Two other reports say that the fruit is used as an anthelmintic[146, 158].
The seed is used as an adulterant of pepper[177].</t>
  </si>
  <si>
    <t>The fruit is used as an anthelmintic, especially in the treatment of tape worm[146, 158, 240]. It is also laxative and is used in the treatment of dropsy and colic[240]. The fruit contains 3% embelic acid and 1% quercitol, the seed contains 4.8% embelic acid and 1% quercitol[240]. These are the active ingredients that work as an anthelmintic[240].
A gum obtained from the plant is used as a warming remedy in the treatment of dysmenorrhoea[240].
A decoction of the leaf is used as a blood purifier[240].</t>
  </si>
  <si>
    <t>Brassica rapa</t>
  </si>
  <si>
    <t>Turnip</t>
  </si>
  <si>
    <t>B. campestris rapa.</t>
  </si>
  <si>
    <t>Derived in cultivation.</t>
  </si>
  <si>
    <t>Turnip is basically a cool climate crop that is resistant to frost and mild freezes[269]. The plants are very easily grown, provided they grow quickly when young and the soil is not allowed to dry out[264]. They succeed in full sun in a well-drained fertile preferably alkaline soil[200]. Turnips grow best in deep, friable, highly fertile soil with pH 5.5 - 6.8[269]. They are said to prefer a light sandy soil, especially when grown for an early crop in the spring, and dislike a heavy soil[37, 269]. They prefer cool moist growing conditions[16]. Turnips tolerate an annual precipitation of 35 to 410cm, an annual average temperature range of 3.6 to 27.4�C and a pH in the range of 4.2 to 7.8[269].
Temperatures below 10�C cause the plants to run to seed, even if they have not yet formed an edible root[269].
The turnip is often cultivated, both in the garden and commercially, for its edible root. A fast growing plant, it can take less than ten weeks from sowing to harvesting[264]. Its short growing season makes turnips very adaptable as a catch crop[269]. There are several named varieties and by careful selection and successional sowing it is possible to harvest roots all year round. The roots are fairly cold hardy and can be left in the ground during the winter, harvesting them as required. However, they can be troubled by slugs and other creatures so it is often better to harvest them in late autumn or early winter and store them in a cool but frost-free place.
This species has long been cultivated as an edible plant and a large number of forms have been developed. Botanists have divided these forms into a number of groups, and these are detailed below. Separate entries in the database have been made for each group.
     B. rapa. The species was actually named for the cultivated garden turnip with its edible swollen tap root. This form is dealt with on this record.
     B. rapa campestris. This is the wild form of the species. It does not have a swollen root and is closest to the forms grown for their oil-rich seeds.
     B. rapa chinensis. Pak choi has long been cultivated in the Orient for its large tender edible leaves which are mainly produced in the summer and autumn.
     B. rapa dichotoma. Cultivated in the Orient mainly for its oil-rich seeds.
     B. rapa narinosa. Chinese savoy is another Oriental form. It is grown for its edible leaves.
     B. rapa nipposinica. Mizuna is a fast-growing cold-hardy form with tender edible leaves that can be produced all year round.
     B. rapa oleifera. The stubble turnip has a swollen edible root, though it is considered too coarse for human consumption and is grown mainly for fodder and as a green manure. It is also cultivated for its oil-rich seeds.
     B. rapa parachinensis. False pak choi is very similar to B. rapa chinensis with tender edible leaves, though it is considerably more cold-hardy.
     B. rapa pekinensis. Chinese cabbages are widely grown in the Orient. The large tender leaves often form a cabbage-like head.
     B. rapa perviridis. Spinach mustard is grown for its edible leaves. A very cold-hardy plant, and also able to withstand summer heat, it can provide a crop all year round.
     B. rapa trilocularis. Indian colza is mainly grown for its oil-rich seeds.
Grows well with peas but dislikes growing with hedge mustard and knotweed[18, 20].
A good bee plant[108].</t>
  </si>
  <si>
    <t>Turnip root peelings contain a natural insecticide. The chopped roots can be brewed into a tea with flaked soap, this is then strained before use. It is effective against aphids, red spider mites and flies[201].</t>
  </si>
  <si>
    <t>Leaves - raw or cooked[1, 5]. The cooked leaves make an acceptable vegetable, though they are coarser than the related cabbage. They are more often used as a spring greens, sowing the plants in the autumn and allowing them t overwinter. Young leaves can also be added in small quantities to salads, they have a slightly hot cabbage-like flavour and some people find them indigestible[K]. A nutritional analysis is available[218].
Root - raw or cooked[1, 5, 16, 132]. Often used as a cooked vegetable, the young roots can also be grated and eaten in salads, they have a slightly hot flavour like a mild radish. A nutritional analysis is available[218].</t>
  </si>
  <si>
    <t>A decoction of the leaves or stems is used in the treatment of cancer[218].
The powdered seed is said to be a folk remedy for cancer[269]. The crushed ripe seeds are used as a poultice on burns[222]. Some caution should be exercised here since the seed of most brassicas is rubefacient[K].
The root when boiled with lard is used for breast tumours[269].
A salve derived from the flowers is said to help skin cancer[269].</t>
  </si>
  <si>
    <t>China; Iraq; Japan; Kurdistan; United States</t>
  </si>
  <si>
    <t>Physalis pubescens</t>
  </si>
  <si>
    <t>Ground Cherry</t>
  </si>
  <si>
    <t>P. barbardense.  P. florida.</t>
  </si>
  <si>
    <t>N. America - Wisconsin, Virginia, Ohio. Indiana and southwards.</t>
  </si>
  <si>
    <t>Damp to dry open woods, sand dunes and disturbed soil[43]</t>
  </si>
  <si>
    <t>Succeeds in any well-drained soil in full sun or light shade[200].
Cultivated for its edible fruit in the Ukraine[50]. There are some named varieties[200]. 'Cossack Pineapple' has a small pineapple-flavoured fruit[200]. 'Goldie' has medium-sized fruits that are borne prolifically on a well-branched plant[200].</t>
  </si>
  <si>
    <t>Fruit - raw or cooked in pies, preserves etc[62, 85, 132, 183]. A delicious bitter sweet flavour. The fruit falls from the plant before it is fully ripe and should be left for a week or two until the husk has dried and the fruit has turned a golden-yellow[207]. Delightful when fully ripe[102]. When dried in sugar, the fruit is excellent in fruit cakes, some cooks preferring them to raisins or figs[183]. Yields up to 0.5 kilo per plant[170]. The plant conveniently wraps up each fruit in its own 'paper bag' (botanically, the calyx) to protect it from pests and the elements. This calyx is toxic and should not be eaten. The fruit will store for several weeks if left in the calyx[207]. The fruit is a berry about 15mm in diameter[200].</t>
  </si>
  <si>
    <t>The whole plant is antipyretic, depurative, diuretic, pectoral, vermifuge[147]. A decoction is used in the treatment of abscesses, coughs, fevers, sore throat etc[147, 218].</t>
  </si>
  <si>
    <t>China; Venezuela; Wi</t>
  </si>
  <si>
    <t>Although no specific mention has been seen for this species, it belongs to a genus where many of the members have poisonous leaves and stems, though the full ripe fruits are usually edible[19, 65].</t>
  </si>
  <si>
    <t>Teucrium chamaedrys</t>
  </si>
  <si>
    <t>Wall Germander</t>
  </si>
  <si>
    <t>T. officinalis.</t>
  </si>
  <si>
    <t>S. Europe - Mediterranean. Naturalized in Britain[17].</t>
  </si>
  <si>
    <t>Sunny, rather dry places on waste ground and rocky outcrops[7], mainly on limestone soils[89] Naturalized on old walls in Britain[17].</t>
  </si>
  <si>
    <t>Succeeds in any moderately good soil in sun or light shade[31]. Prefers a dry calcareous soil and a sunny position[7, 9].
A very hardy plant, tolerating temperatures down to at least -29�c[238].
Wall germander was at one time widely cultivated as a medicinal plant, though it is seldom use at present[4]. It is a very ornamental plant, making a good edging for the border and able to be lightly clipped[200]. The fresh leaves are bitter and pungent to the taste, when rubbed they emit a strong odour somewhat resembling garlic[4].
This species is often confused in gardens with T. divaricatum and T. x lucidrys. It is important to ensure that you have the correct plant if using it medicinally[238].
Cut off dead flower spikes when the plant has finished flowering in order to encourage bushy new growth[238].
A good bee plant[31].
Plants in this genus are notably resistant to honey fungus[200].</t>
  </si>
  <si>
    <t>Amenable to light trimming so can be grown as a low edging border in the garden[200]. Any trimming is best done in the spring[182].
The plant contains 0.6% of an essential oil[7].
Plants can be grown as a ground cover when planted about 30cm apart each way[208].</t>
  </si>
  <si>
    <t>The plant is widely used in making alcoholic drinks with a bitter base, which have digestive or appetite-promoting qualities[7].</t>
  </si>
  <si>
    <t>Wall germander is a specific for the treatment of gout[4], it is also used for its diuretic properties, and as a treatment for weak stomachs and lack of appetite[9]. It has also been taken as an aid to weight loss and is a common ingredient in tonic wines[254]. Some caution is advised when using this plant internally, it can cause liver damage[238]
The whole herb is anti-inflammatory, antirheumatic, aperient, aromatic, astringent, bitter, carminative, diaphoretic, digestive, diuretic, stimulant and tonic[4, 7, 9, 46, 165, 240]. It is harvested in the summer and can be dried for later use[4, 254]. It is used externally as an astringent infusion on the gums and also in the treatment of wounds[7].</t>
  </si>
  <si>
    <t>Eurasia; Europe; France; Iraq; Spain; Turkey</t>
  </si>
  <si>
    <t>Calluna vulgaris</t>
  </si>
  <si>
    <t>Heather</t>
  </si>
  <si>
    <t>Erica vulgaris.</t>
  </si>
  <si>
    <t>Much of Europe, including Britain, to N. W. Morocco. Less abundant in the east of its range..</t>
  </si>
  <si>
    <t>Acid soils in open woodlands, moors and marshy ground[7]. Often the dominant plant on well-drained acid moors and heaths[17].</t>
  </si>
  <si>
    <t>Requires a light acid soil and a sunny position[138, 182]. Prefers a sunny position but tolerates light shade[186]. Only succeeds if the pH is below 6.5[186]. Prefers a poor peaty soil[11]. Plants are tolerant of fairly dry soils but they dislike prolonged drought[186]. They tolerate wet conditions in the winter[238].
Plants regenerate well from the base after a fire if the heat was not too great, if the fire was slow and intense then new seedlings will quickly become established[186].
Commonly grown in the ornamental garden, there are many named varieties[200, 238].
The flowers are rich in nectar and are very attractive to bees, butterflies and moths[7, 11, 30]. This plant is also an important food source for the caterpillars of many lepidoptera[30].</t>
  </si>
  <si>
    <t>The branches have many uses, including in thatching, as a bedding or a stuffing for mattresses, for insulation, basketry, rope making and for making brooms[6, 7, 11, 46, 61, 66, 100, 254].
The dried branches are a good fuel[6, 66].
The rootstock can be made into musical pipes[254].
A yellow dye is obtained from the plant[7, 46, 61].
The bark is a source of tannin[46].
Heather can be grown as a low hedge and is quite useful as an edging to beds. It is fairly amenable to trimming[29].
A useful ground cover plant for covering dry banks[188, 197]. The cultivar 'White Lawn' has been recommended[188]. All except the very dwarf cultivars will need trimming each spring in order to keep them compact[208].</t>
  </si>
  <si>
    <t>A tea is made from the flowering stems[177, 183].
A kind of mead was once brewed from the flowers and the young shoots have been used instead of hops to flavour beer[7, 183].</t>
  </si>
  <si>
    <t>Heather has a long history of medicinal use in folk medicine. In particular it is a good urinary antiseptic and diuretic, disinfecting the urinary tract and mildly increasing urine production[254].
The flowering shoots are antiseptic, astringent, cholagogue, depurative, diaphoretic, diuretic, expectorant, mildly sedative and vasoconstrictor[7, 8, 9, 21, 165, 238]. The plant is often macerated and made into a liniment for treating rheumatism and arthritis, whilst a hot poultice is a traditional remedy for chilblains[7, 254]. An infusion of the flowering shoots is used in the treatment of coughs, colds, bladder and kidney disorders, cystitis etc[9, 238, 254]. A cleansing and detoxifying plant, it has been used in the treatment of rheumatism, arthritis and gout[254]. The flowering stems are harvested in the autumn and dried for later use[7].
The plant is used in Bach flower remedies - the keywords for prescribing it are 'Self-centredness' and 'Self-concern'[209].
A homeopathic remedy is made from the fresh branches[9]. It is used in the treatment of rheumatism, arthritis and insomnia[9].</t>
  </si>
  <si>
    <t>Rhodiola rosea</t>
  </si>
  <si>
    <t>Rose Root</t>
  </si>
  <si>
    <t>Sedum rhodiola.  S. rosea. (L.)Scop.</t>
  </si>
  <si>
    <t>Arctic regions of Europe, Asia and N. America, including Britain, further south on mountains.</t>
  </si>
  <si>
    <t>Crevices of mountain rocks and on sea cliffs[17].</t>
  </si>
  <si>
    <t>Prefers a fertile well drained open loam in a sunny position[83, 200]. Tolerates fairly damp conditions but prefers a raised well-drained spot[83]. Established plants are drought resistant[190].
This species is extremely polymorphic[200].
Plants often self-sows when they are growing in a suitable position[83]. They can self-sow to the point of nuisance[K].
The dried root has a rose scent[1, 83].
Dioecious. Male and female plants must be grown if seed is required.</t>
  </si>
  <si>
    <t>Plants can be grown as a ground cover when planted about 30cm apart each way[208].
The dried root smells strongly of roses. They may be used to distil rose-water[245].</t>
  </si>
  <si>
    <t>The young succulent leaves and shoots are eaten raw or cooked like spinach[2, 52, 62, 85, 172, 183]. A slightly bitter taste, we find them unpleasant on their own though they can be used as a small part of a mixed salad[K]. They can be made into a sauerkraut[257].
Stems - cooked and eaten like asparagus[183].
Root - raw or cooked[106, 183, 257]. It was fermented before being eaten by the N. American Indians[172].</t>
  </si>
  <si>
    <t>Though little known as a medicinal plant, rose root has been used in traditional European medicine for over three thousand years, mainly as a tonic. Modern research has shown that it increases the body's resistance to any type of stress by regulating the body's hormonal response. Its use has been shown to have a protective effect upon the neurotransmitters such as serotonin and dopamine in the brain. It improves neurotransmitter activity by inhibiting their enzymatic destruction and preventing their decline caused by excessive stress hormone release. Rose root also enhances the transport of serotonin's precursors into the brain and studies have shown that use of this herb can increase brain serotonin by up to 30%[255].
The root is adaptogen. It has an enhancing effect upon physical endurance and sexual potency.
A decoction of the flowers has been used to treat stomach aches and intestinal discomfort[257]. The raw flowers have been eaten in the treatment of tuberculosis[257].</t>
  </si>
  <si>
    <t>Fagus sylvatica</t>
  </si>
  <si>
    <t>Beech</t>
  </si>
  <si>
    <t>Europe, including Britain, from Norway south and east to Spain, Greece, W. Russia and the Crimea.</t>
  </si>
  <si>
    <t>Grows in woodlands where it is often the dominant species, especially on chalky and soft limestone soils, though sometimes also on well-drained loams and sands[13, 17].</t>
  </si>
  <si>
    <t>Thrives on a light or medium soil, doing well on chalk, but ill-adapted for a heavy wet soil[1, 11]. Prefers a calcareous soil but succeeds in acid soils though it does not make such a fine tree in such a situation[186]. Succeeds in almost any soil and any pH, it is also very tolerant of a wide range of climatic conditions so long as there is sufficient rainfall[200]. Established trees are drought tolerant[186]. Very wind tolerant but dislikes salt[200]. Trees are shallow rooted and this might make them less wind resistant[186].
Trees have two growth periods a year, each of about 3 weeks in duration. The first is in spring around the end of April, the second is in summer, around the end of July.
Trees are often slow growing and also can be very slow to establish after transplanting. However, in good conditions they are capable of growing up to a metre in a year.
Young trees are very shade tolerant, but are subject to frost damage to their flowers and young leaves and so are best grown in a woodland position which will protect them[200].
An important food plant for many caterpillars, it has 64 species of associated insects[24]. 
Trees have a heavy canopy and cast a dense shade, very few other species can grow in a dense beech wood and on suitable soils it becomes the dominant species[186].
Very intolerant of coppicing, trees producing none or only very weak growth afterwards and this is soon smothered by other plants[186]. Plants are very tolerant of light pruning however and if this is carried out in late summer the plants will retain their dead leaves over winter[29].
There are many named forms selected for their ornamental value. Those forms with purple leaves prefer a position in full sun whilst forms with yellow leaves prefer some shade[188].
This species is notably resistant to honey fungus[200].</t>
  </si>
  <si>
    <t>A semi-drying oil is obtained from the seed, it is used as a fuel for lighting, as a lubricant, for polishing wood etc[12, 13, 46, 57, 63]. The seed residue is poisonous[9, 57].
The leaf buds harvested in the winter and dried on the twigs are used as toothpicks[66].
The leaves are gathered in autumn and used as a stuffing material for mattresses etc[115].
Wood - hard, heavy, strong, very durable[13, 46]. It is not suitable for outdoor use[1] and is often attacked by a small beetle[4]. It has a wide range of applications, including furniture, flooring, turnery etc[100]. It makes a very good fuel[6, 66], burning with a lot of heat[4], and yields a charcoal known as 'Carbo Ligni Pulveratus'[46].
The wood has often been used as a source of creosote, tar, methyl alcohol. acetic acid[123].</t>
  </si>
  <si>
    <t>The bark is antacid, antipyretic, antiseptic, antitussive, expectorant, odontalgic[7, 9].
A tar (or creosote), obtained by dry distillation of the branches, is stimulating and antiseptic[4]. It is used internally as a stimulating expectorant and externally as an application to various skin diseases[4, 238]. The pure creosote has been used to give relief from toothache, but it should not be used without expert guidance[7].
The plant is used in Bach flower remedies - the keywords for prescribing it are 'Intolerance', 'Criticism' and 'Passing judgements'[209].</t>
  </si>
  <si>
    <t>Large quantities of the seed may be toxic[65, 76].</t>
  </si>
  <si>
    <t>Mentha arvensis piperascens</t>
  </si>
  <si>
    <t>Japanese Mint</t>
  </si>
  <si>
    <t>Wet grasslands near rivers and lakes at elevations of 200 - 1100 metres in China[266].</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</si>
  <si>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The whole plant has a very strong scent of peppermint[245].
Hybridizes freely with other members of this genus. Polymorphic[200].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</si>
  <si>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An essential oil is obtained from the plant[238]. It can be used as a substitute for, or adulterant of, peppermint oil[238]. Yields of up to 1.6% have been obtained[240].</t>
  </si>
  <si>
    <t>Leaves - raw or cooked. Used as a flavouring in salads or cooked foods[5, 172, 183], they have a strong taste of peppermint[238].
A herb tea is made from the fresh or dried leaves[21, 183].
An essential oil from the plant is used as a flavouring in sweets and beverages[183]. The leaves contain about 0.2% essential oil[218].</t>
  </si>
  <si>
    <t>Japanese mint, like many other members of this genus, is often used as a domestic herbal remedy, being valued especially for its essential oil[279] which has antiseptic properties and a beneficial effect on the digestion. Like other members of the genus, it is best not used by pregnant women because large doses can cause an abortion.
The whole plant is anaesthetic, antiphlogistic, antispasmodic, antiseptic, aromatic, carminative, diaphoretic, emmenagogue, galactofuge, refrigerant, stimulant, stomachic and vasodilator[147, 172, 218, 279]. A tea made from the leaves has traditionally been used in the treatment of fevers, headaches, digestive disorders and various minor ailments[222,279]. The leaves are a classical remedy for stomach cancer[218].
The essential oil in the leaves is antiseptic, though it is toxic in large doses[222].</t>
  </si>
  <si>
    <t>Verbena officinalis</t>
  </si>
  <si>
    <t>Vervain</t>
  </si>
  <si>
    <t>Europe, including Britain, from Denmark south and east to N. Africa, W. Asia to the Himalayas.</t>
  </si>
  <si>
    <t>Waste ground and roadsides, avoiding acid soils and shady positions[4, 7, 17].</t>
  </si>
  <si>
    <t>A very easily grown plant, it succeeds in any moderately fertile well-drained but moisture retentive soil in a sunny position[1, 200]. Plants are very tolerant of neglect and will maintain themselves for a number of years even when growing in dense weed competition[K].
Self-sows freely when growing in a suitable position[K].
The growing plant attracts butterflies and moths[30].</t>
  </si>
  <si>
    <t>Leaves - parboiled, seasoned and then eaten[183].
The leaves are used as a tea substitute[7, 183].
The flowers are used as a garnish[183].</t>
  </si>
  <si>
    <t>Vervain, which has tonic and restorative properties, is sometimes used as a domestic herbal remedy. It is useful when taken internally in the treatment of headaches, fevers, nervous exhaustion, depression, gall bladder problems, insufficient lactation etc[4, 238]. It should not be given to pregnant women, though it can be used to assist contractions during labour[238]. Externally, it is used to treat minor injuries, eczema, sores, neuralgia and gum disease[238].
The leaves and flowering stems are analgesic, antibacterial, anticoagulant, antispasmodic, astringent, depurative, diaphoretic, mildly diuretic, emmenagogue, galactogogue, stimulant, tonic and vulnerary[4, 9, 21, 147, 165, 176, 218, 238]. The plant is harvested as flowering begins in the summer and dried for later use[7, 238].
Some remarkable results have been obtained when using this plant in the treatment of certain tumours, but further research needs to be carried out before definite claims can be made[7].
The root is astringent, it is used in the treatment of dysentery[218].
This species was ranked 12th in a Chinese survey of 250 potential antifertility plants[218].
The plant is used in Bach flower remedies - the keywords for prescribing it are 'Strain', 'Stress', 'Tension' and 'Over-enthusiasm'[209].</t>
  </si>
  <si>
    <t>Africa; Argentina; Australia; Brazil; Britain(Wales); China; Eurasia; Europe; Indochina; Iraq; Italy(Tuscany); Japan; Kurdistan; Lesotho; Mexico; Portugal; Sicily; Spain; Sudan; Turkey</t>
  </si>
  <si>
    <t>Trichosanthes kirilowii</t>
  </si>
  <si>
    <t>Chinese Cucumber</t>
  </si>
  <si>
    <t>E. Asia - China, Mongolia, Vietnam.</t>
  </si>
  <si>
    <t>Forest edges and a weed of thickets in China[147].</t>
  </si>
  <si>
    <t>Requires a rich well-drained soil and plenty of moisture in the growing season[1, 200].
Sometimes cultivated in China for its edible fruit and medicinal uses. Male plants are favoured for root production[238]. This species is not winter hardy in Britain and usually requires greenhouse cultivation[238]. However, it may be possible to grow it as an annual in a very warm sheltered bed outdoors[1].
A climbing plant, supporting itself by means of tendrils[238].
Dioecious, male and female plants must be grown if seed is required[238].</t>
  </si>
  <si>
    <t>An oil from the seed is used for lighting[178].</t>
  </si>
  <si>
    <t>Fruit[183]. The young fruits are pickled[177]. The pulp of older fruits is eaten[179]. Mature fruits are about 10cm long[200].
Leaves and young shoots - cooked and used as a vegetable[177, 183].
An edible starch is obtained from the root[183]. It requires leeching[179], which probably means that it has a bitter flavour[K]. The root is harvested in the autumn, cut into thick slices, soaked for 4 - 5 days in water, changing the water daily until the root disintegrates and can be mashed into a fine pulp. It is then steamed into cakes or used for making dumplings[177, 178, 179].
An edible oil is obtained from the seed.</t>
  </si>
  <si>
    <t>This plant is commonly used in Chinese herbalism, where it is considered to be one of the 50 fundamental herbs[218]. Recent research has isolated a protein called 'trichosanthin' in the roots and this is undergoing trials as a possible remedy for AIDS[238].
Skin, vulnerary[174, 178].
The leaf and the stem are febrifuge[218].
The fruit is antibacterial, anticholesterolemic, antifungal, depurative, emollient, expectorant and laxative[147, 174, 176, 178, 238]. It is used in the treatment of pulmonary infections with yellow and thick sputum, chest pains, stuffy feelings in the chest, constipation and dry stool[176]. It has an antibacterial action against E. coli, Bacillus dysenteriae, B. typhi, B. paratyphi, Pseudomonas, Vibrio cholerae, V. Proteus etc[176]. The fruit is traditionally prepared as a winter soup to ward off colds and influenza[238]. The fruit is harvested in the autumn and dried for later use[238].
The rind of the fruit is used to treat a number of ailments, including cancer, jaundice, retained placenta, bronchial infections with thick phlegm and sore throat[176, 218, 238].
The seed is antitussive, emollient and expectorant[218].
The root is antibiotic, anti-inflammatory, febrifuge, galactogogue, laxative, oxytocic, sialagogue and uterine tonic[147, 174, 176, 178, 218, 238]. The fresh root has been noted for centuries as an abortifacient - a sponge soaked in its juice was placed in the vagina and induced an abortion in the second trimester of pregnancy[218]. The root is taken internally in the treatment of diabetes, dry coughs, and to assist in the second stage of labour[176, 238]. The root is harvested in the autumn and dried for later use[238].
The root and/or the seed is powdered and used in the treatment of mammary cancer[218].</t>
  </si>
  <si>
    <t>China; Japan; Malaya (Import)</t>
  </si>
  <si>
    <t>Acorus calamus</t>
  </si>
  <si>
    <t>Sweet Flag</t>
  </si>
  <si>
    <t>Europe, Asia and N. America. Naturalized in Britain[17].</t>
  </si>
  <si>
    <t>Found in moist soils and shallow water in ditches, marshes, river edges and ponds[1, 100, 187, 244].</t>
  </si>
  <si>
    <t>Prefers growing in shallow water or in a very moist loamy soil[200]. Requires a sunny position[200]. Prefers a pH in the range 5.5 to 7.5.
Plants are hardy to about -25�c[187].
The sweet flag has a long history of use as a medicinal and culinary plant. It has been cultivated for this purpose but was more commonly allowed to naturalize and was then harvested from the wild.
The plant seldom flowers or sets seed in Britain and never does so unless it is growing in water[4]. It can spread quite freely at the roots however and soon becomes established.</t>
  </si>
  <si>
    <t>The leaves are used in basket making or woven into mats[169]. They have also been used as a thatch for roofs[4].
An essential oil from the rhizome is used in perfumery and as a food flavouring[1, 13, 57]. The oil is contained mainly in the outer skin of the root[245], it has a fragrance reminiscent of patchouli oil[192]. The fresh roots yield about 1.5 - 3.5% essential oil, dried roots about 0.8%[4, 240]. Some plants from Japan have yielded 5% essential oil[4]. The essential oil is also an insect repellent and insecticide[218, 272]. It is effective against houseflies[240]. When added to rice being stored in granaries it has significantly reduced loss caused by insect damage because the oil in the root has sterilized the male rice weevils[244].
An essential oil obtained from the leaves is used in perfumery and for making aromatic vinegars[245].
The leaves and the root have a refreshing scent of cinnamon[245]. All parts of plant can be dried and used to repel insects or to scent linen cupboards[8, 14, 61]. They can also be burnt as an incense[14], whilst the whole plant was formerly used as a strewing herb[4, 14, 115, 238]. The growing plant is said to repel mosquitoes[20, 201].</t>
  </si>
  <si>
    <t>The rhizome is candied and made into a sweetmeat[2, 4, 13, 55, 62, 115, 183]. It can be peeled and washed to remove the bitterness and then eaten raw like a fruit[106, 179]. It makes a palatable vegetable when roasted[192] and can also be used as a flavouring[61].  Rich in starch, the root contains about 1% of an essential oil that is used as a food flavouring[1, 13, 57]. The root also contains a bitter glycoside[179]. Some caution is advised, see the notes above on toxicity.
The dried and powdered rhizome has a spicy flavour and is used as a substitute for ginger, cinnamon and nutmeg[4, 55, 142, 177, 183]. A pinch of the powdered rhizome is used as a flovouring in tea[272].
The young and tender inflorescence is often eaten by children for its sweetness[4].
Young leaves - cooked[55]. The fresh leaves contain 0.078% oxalic acid[240]. The leaves can be used to flavour custards in the same way as vanilla pods[244].
The inner portion of young stems is eaten raw[62]. It makes a very palatable salad[183].</t>
  </si>
  <si>
    <t>Sweet flag has a very long history of medicinal use in many herbal traditions. It is widely employed in modern herbal medicine as an aromatic stimulant and mild tonic[4]. In Ayurveda it is highly valued as a rejuvenator for the brain and nervous system and as a remedy for digestive disorders[254]. However, some care should be taken in its use since some forms of the plant might be carcinogenic - see the notes above on toxicity for more information.
The root is anodyne, aphrodisiac, aromatic, carminative, diaphoretic, emmenagogue, expectorant, febrifuge, hallucinogenic, hypotensive, sedative, stimulant, stomachic, mildly tonic and vermifuge[4, 7, 9, 21, 147, 165, 213, 240, 279]. It is used internally in the treatment of digestive complaints, bronchitis, sinusitis etc[238]. It is said to have wonderfully tonic powers of stimulating and normalizing the appetite. In small doses it reduces stomach acidity whilst larger doses increase stomach secretions[254] and it is, therefore, recommended in the treatment of anorexia nervosa[244]. However if the dose is too large it will cause nausea and vomiting[K]. Sweet flag is also used externally to treat skin eruptions, rheumatic pains and neuralgia[238]. An infusion of the root can bring about an abortion[213] whilst chewing the root alleviates toothache[213]. It is a folk remedy for arthritis, cancer, convulsions, diarrhoea, dyspepsia, epilepsy etc. Chewing the root is said to kill the taste for tobacco[218]. Roots 2 - 3 years old are used since older roots tend to become tough and hollow[4]. They are harvested in late autumn or early spring and are dried for later use[4]. The dry root loses 70% of its weight, but has an improved smell and taste[244]. It does, however, deteriorate if stored for too long[244].
Caution is advised on the use of this root, especially in the form of the distilled essential oil, since large doses can cause mild hallucinations[192]. See also the notes above on toxicity.
A homeopathic remedy is made from the roots[9]. It is used in the treatment of flatulence, dyspepsia, anorexia and disorders of the gall bladder[9].</t>
  </si>
  <si>
    <t>Arabic; Brazil; Britain; China; Denmark; Egypt; France; Germany(Bavaria); Hungary; India; India(Santal); Iran; Italy; Java; Malaysia; Nepal; Netherlands; New Guinea; Sanscrit; Spain; Sumatra; Sweden; Turkey; United States; United States(Amerindian); United States(Appalachia); United States(Blackfoo</t>
  </si>
  <si>
    <t>The fresh root can be poisonous[7].
When using the plant medicinally, the isolated essential oil should not be used[165]. The essential oil in the roots of some populations of this plant contains the compound asarone. This has tranquillising and antibiotic activity, but is also potentially toxic and carcinogenic[218, 238]. It seems that these compounds are found in the triploid form of the species (found in Asia) whilst the diploid form (found in N. America and Siberia) is free of the compounds[218, 238]. However, the root (but not the isolated essential oil) has been used in India for thousands of years without reports of cancer which suggests that using the whole herb is completely safe, though more research is needed[254].</t>
  </si>
  <si>
    <t>Kalopanax septemlobus</t>
  </si>
  <si>
    <t>Tree Aralia</t>
  </si>
  <si>
    <t>K. pictus. (Thunb.)Nakai.  K. ricinifolium.  Acanthopanax ricinifolium.  Acer pictum.  Acer septemlobus.  Panax ricinifolium.</t>
  </si>
  <si>
    <t>Cool deciduous forests from near sea level to elevations of 2500 metres[11, 200, 266].</t>
  </si>
  <si>
    <t>Requires a deep fertile moisture-retentive soil in sun or part shade[200].
Young shoots, especially on young plants, can die back over winter if they are not fully ripened[11]. Young plants are slow-growing[200].
The tree is widely cultivated for timber in China[266].
A polymorphic species[11].</t>
  </si>
  <si>
    <t>The bark and the leaves are used as an insecticide[178].
Wood[266].</t>
  </si>
  <si>
    <t>Young leaves and young shoots - cooked[177, 179].</t>
  </si>
  <si>
    <t>The bark contains a range of bio-active constituents, including saponins, flavonoids and lignans[279]. It has antifungal and liver protecting properties[279]. It is used in Korea in the treatment of contusions, beri-beri, lumbago, neuralgia and pleurisy[279].
An infusion of the leaves is used to make a stomachic tea[218].
The root is expectorant[218].
A decoction of the wood is used for skin diseases[178, 218].</t>
  </si>
  <si>
    <t>Smilax aspera</t>
  </si>
  <si>
    <t>Sarsaparilla</t>
  </si>
  <si>
    <t>S. mauritanica.  S. nigra.</t>
  </si>
  <si>
    <t>S. Europe to Asia in the Himalayas.</t>
  </si>
  <si>
    <t>Bushy places, river banks and ravines[45, 158], usually close to the sea[7]. Forests at elevations of 1000 - 2000 metres in S. Xizang and SW Yunnan, China[266].</t>
  </si>
  <si>
    <t>Succeeds in most soils in sun or semi-shade[200].
A very ornamental plant[1], it is only hardy in the mildest areas of Britain[11, 166], tolerating temperatures down to about -10�c[184].
The flowers have a heavy sweet perfume[245].
Dioecious. Male and female plants must be grown if seed is required.</t>
  </si>
  <si>
    <t>A red dye is obtained from the ripe tendrils[148]. 
The plant is often grown as an impenetrable hedge in warmer countries than Britain[7].</t>
  </si>
  <si>
    <t>Young shoots - raw or cooked as a vegetable[89, 100, 148, 183, 272]. They can be cooked and used as an asparagus substitute. The tendrils are also eaten[148]. 
The plant is an ingredient of soft drinks[7, 14]. (this probably refers to the root)</t>
  </si>
  <si>
    <t>The root is alterative, demulcent, depurative, diaphoretic, diuretic, stimulant and tonic[7, 14]. This is one of the best depurative medicines and is used as a springtime tonic and general body cleanser, usually with woody nightshade (Solanum dulcamara)[7].
The root has all the medicinal virtues of the widely used tropical herb sarsaparilla, though to a lesser degree[7]. It is often used as an adulterant to that plant[7].
The ripe fruits are squeezed and applied to the skin in the treatment of scabies[272].</t>
  </si>
  <si>
    <t>France; Spain</t>
  </si>
  <si>
    <t>Calycanthaceae</t>
  </si>
  <si>
    <t>Calycanthus floridus glaucus</t>
  </si>
  <si>
    <t>Eastern Sweetshrub</t>
  </si>
  <si>
    <t>C. floridus glaucus. (Willd.)Torr.&amp;Gray.  C. glaucus.</t>
  </si>
  <si>
    <t>South-eastern N. America - Pennsylvania to North Carolina, Tennessee, Georgia and Alabama.</t>
  </si>
  <si>
    <t>Rich woodlands[43].</t>
  </si>
  <si>
    <t>Prefers a light loamy soil that is deep and moist but it succeeds in most fertile soils[11, 182].  Prefers a sunny position but it tolerates shade when grown in warm temperate zones[11, 200]. Requires a sheltered position, protected from cold winds[245].
A very ornamental plant, it is often confused with the closely related C. floridus and is perhaps no more than a sub-species of that species[11]. The leaves smell strongly of cinnamon[245].
The seed only ripens in Britain after a hot summer[11].
Plants in this genus are notably resistant to honey fungus[200].</t>
  </si>
  <si>
    <t>The leaves, root and bark are dried and used as a substitute for cinnamon[177].</t>
  </si>
  <si>
    <t>Emmenagogue[61].
An infusion of the bark has been used to treat urinary problems[257].</t>
  </si>
  <si>
    <t>United States; United States(Indian)</t>
  </si>
  <si>
    <t>Some reports say that the fruits are poisonous to sheep[235].</t>
  </si>
  <si>
    <t>Aloeaceae</t>
  </si>
  <si>
    <t>Aloe vera</t>
  </si>
  <si>
    <t>Aloe Vera</t>
  </si>
  <si>
    <t>A. barbadensis. Mill.</t>
  </si>
  <si>
    <t>Maritime sands and rocks[50].</t>
  </si>
  <si>
    <t>Requires a well-drained soil and a very sunny position[1]. Plants are tolerant of poor soils[200]. If trying to grow this plant outdoors then it will need the sunniest and warmest area in the garden plus some protection from winter cold (a glass frame perhaps)[K].
This species is not very cold-hardy outdoors in Britain, it is best grown in a pot placed outdoors in the summer and put in a greenhouse for the winter[1]. It grows very well in a sunny windowsill[K].</t>
  </si>
  <si>
    <t>The leaf extracts are used in skin-care cosmetic products[238, 254].
Plants have been grown indoors in pots in order to help remove toxins from the atmosphere. It is also unusual in that it continues to release oxygen and absorb carbon dioxide in the dark, making it very suitable for growing in bedrooms[259].</t>
  </si>
  <si>
    <t>Leaves - cooked[105]. Very bitter, they are an emergency food that is only used when all else fails[177]. A gel in the leaves is sometimes used as an ingredient of commercial jellies[183].
Seed[105, 183]. An emergency food used when all else fails[177]. It is very unlikely that the seed will be produced in Britain[238].</t>
  </si>
  <si>
    <t>Aloe vera is a fairly well known herbal preparation with a long history of use. It is widely used in modern herbal practice and is often available in proprietary herbal preparations[K]. It has two distinct types of medicinal use. The clear gel contained within the leaf makes an excellent treatment for wounds, burns and other skin disorders, placing a protective coat over the affected area, speeding up the rate of healing and reducing the risk of infection[254, K]. This action is in part due to the presence of aloectin B, which stimulates the immune system[254]. To obtain this gel, the leaves can be cut in half along their length and the inner pulp rubbed over the affected area of skin[K]. This has an immediate soothing effect on all sorts of burns and other skin problems[K].
The second use comes from the yellow sap at the base of the leaf. The leaves are cut transversally at their base and the liquid that exudes from this cut is dried[4]. It is called bitter aloes and contains anthraquinones which are a useful digestive stimulant and a strong laxative[254]. When plants are grown in pots the anthraquinone content is greatly reduced[254].
The plant is emmenagogue, emollient, laxative, purgative, stimulant, stomachic, tonic, vermifuge and vulnerary[4, 21, 46, 57, 61, 165, 176]. Extracts of the plant have antibacterial activity[218].
Apart from its external use on the skin, aloe vera (usually the bitter aloes) is also taken internally in the treatment of chronic constipation, poor appetite, digestive problems etc[238]. It should not be given to pregnant women or people with haemorrhoids or irritable bowel syndrome[238, 243]. The plant is strongly purgative so great care should be taken over the dosage[238].
The plant is used to test if there is blood in the faeces[61].
This plant has a folk history of treatment in cases of cancer[218].</t>
  </si>
  <si>
    <t>Amboina; China; Curacao; Dominican Republic; Egypt; Germany; Guatemala; Haiti; India; Java; Malaya; Mexico; Nepal; Panama; Trinidad; Turkey; United States(Fl); Venezuela</t>
  </si>
  <si>
    <t>Corchorus capsularis</t>
  </si>
  <si>
    <t>Jute</t>
  </si>
  <si>
    <t>Prefers a very fertile soil and a hot humid climate[169]. Tolerates very wet conditions according to one report[57] whilst another says that it does not tolerate waterlogged soils[169]. Tolerates a pH in the range 5.1 to 6.8.
Jute is sometimes cultivated for the fibre in its stem and also for its edible leaves[183]. It makes an excellent spinach substitute in areas with hot summers[183]. This species is not hardy in Britain but it can be grown as a half-hardy annual here, though it grows much better in areas that are warmer than typical summers in this country[27].
Some reports say that this plant is an annual whilst one says that it is perennial. Since the plant is not hardy in Britain we can only grow it as an annual.
This species is very closely related to C. olitorius.</t>
  </si>
  <si>
    <t>A fibre is obtained from the stems, it is the main source of jute[46, 61, 200]. The fibre is somewhat coarse and is used mainly for sackcloth etc[57]. The stems are harvested when the plant is in flower and are then retted (allowed to begin to rot) so that the fibre can be extracted[171]. This species tends to branch making fibre extraction more difficult[114]. Growing the plants very close together will prevent some of the branching. If used in making paper, the fibres are cooked for 2 hours with lye and then ball milled for 4� hours. The paper is grey/buff[189].
The very light and soft wood is used in making sulphur matches[158].</t>
  </si>
  <si>
    <t>Leaves - raw or cooked[1, 2, 27, 46, 61]. Young leaves are added to salads whilst older leaves are cooked as a pot-herb[2, 183, 272]. High in protein. The dried leaves can be used as a thickener in soups[183].
A tea is made from the dried leaves[183].
Immature fruits are added to salads or used as a potherb.</t>
  </si>
  <si>
    <t>The leaves are appetizer, carminative, demulcent, laxative, stimulant and stomachic[240]. An infusion is used in the treatment of dysentery, fevers, dyspepsia and liver disorders[240].
A decoction of the roots and unripe fruits is used in the treatment of dysentery[240].
The seeds contain a substance that has a similar action on the heart to digitalin (from Digitalis spp.), but less intense in its action[240].</t>
  </si>
  <si>
    <t>Iraq</t>
  </si>
  <si>
    <t>Poncirus trifoliata</t>
  </si>
  <si>
    <t>Bitter Orange</t>
  </si>
  <si>
    <t>Aegle sepiaria.  Citrus trifoliata.  Limonia trifoliata.</t>
  </si>
  <si>
    <t>E. Asia - C. and S. China, Korea.</t>
  </si>
  <si>
    <t>Hedgerows[109]. Woods in mountains and hills in Korea[279].</t>
  </si>
  <si>
    <t>An easily grown plant, it succeeds in an ordinary garden soil[1], preferably well-drained[182], but prefers a fertile light sandy soil in a sunny position[11, 200]. A plant is growing and fruiting well in light woodland shade at Cambridge Botanical Gardens[K]. Plants dislike soil cultivation close to their roots and so should either be well mulched to prevent weed growth, or hand weeded[202]. Succeeds in poor acid soils[229]. Plants also succeed in chalk-laden soils[245].
Hardy to about -15�c[184]. Plants have survived -30�c of frost without injury according to one report[11].
The bitter orange hybridizes with Citrus species and could possibly be used in breeding programmes to produce hardier forms of oranges, lemons etc[61, 160]. It could also be of value in conferring disease resistance, tolerance of poorer soils and dwarfing characteristics.
The flowers are produced on the previous years wood[200]. The whole plant, but especially the flowers[202], is strongly aromatic[182].
A very ornamental plant[1, 11], the fruits are freely formed in south-western Britain[11, 59]. A hedge at Wisley in a semi-shaded position fruits heavily in most years[K]. Another report says that warm autumns are required if the plant is to fruit freely. Fertile seed is produced after warm summers[182].
Plants are relatively short-lived, deteriorating after about 25 years[202].</t>
  </si>
  <si>
    <t>Used as a rootstock for Citrus species (oranges, lemons etc)[105, 160]. It confers an extra 3�c resistance to the cold[160].
The plant is very thorny and makes an excellent impenetrable barrier or hedge[3, 11, 29], though this barrier is not very dense[K]. The plants are very tolerant of pruning[182], they are best clipped in early summer shortly after flowering[200, 245].</t>
  </si>
  <si>
    <t>Fruit - cooked. A bitter and acrid flavour, but it can be used to make a marmalade[3, 11, 105]. The fruit is also used to make a refreshing drink[61, 183]. The freshly picked fruit yields little juice but if stored for 2 weeks it will yield about 20% juice[183], which is rich in vitamin C. Yields of up to 14 kilos of fruit per plant have been achieved in America[160]. The fruit is 2 - 3cm wide[188], though most of this is the skin[K].
The fruit peel can be used as a flavouring[183].
Young leaves - cooked[183].</t>
  </si>
  <si>
    <t>The thorns are used in the treatment of toothache[218].
The stem bark is used in the treatment of colds[218].
The fruits contain a number of medically active constituents including flavonoids, coumarins, monoterpenes and alkaloids[279].
The fruit, with the endocarp and seeds removed, is carminative, deobstruent and expectorant[176]. It is used in the treatment of dyspepsia, constipation and abdominal distension, stuffy sensation in the chest, prolapse of the uterus, rectum and stomach[176]. It is milder in effect than the immature fruit and is better used for removing stagnancy of food and vital energy in the spleen and stomach[176].
The unripe fruit is antidiarrheic, antiemetic, antispasmodic, deobstruent, digestive, diuretic, laxative, stimulant, stomachic and vasoconstrictor[147, 176, 178, 218]. It is used in the treatment of dyspepsia, constipation and abdominal distension, stuffy sensation in the chest, prolapse of the uterus, rectum and stomach, shock[176].</t>
  </si>
  <si>
    <t>Quercus velutina</t>
  </si>
  <si>
    <t>Black Oak</t>
  </si>
  <si>
    <t>Q. tinctoria.</t>
  </si>
  <si>
    <t>Eastern N. America - Maine to Ontario, Minnesota, Florida and Texas.</t>
  </si>
  <si>
    <t>Dry woods[43]. Often found on poor dry sandy, heavy clay soils or on gravelly uplands and ridges[82, 227].</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</si>
  <si>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A fairly fast-growing tree[188]. Rather slow-growing according to another report which also says that trees rarely live longer than 200 years[227].
Trees commence bearing seeds when 15 - 20 years old. Production is cyclic with a year of high yields being followed by 1 - 2 years of low yields[229]. The seed takes 2 summers to ripen[226].
There are several named varieties selected for their ornamental value[200].
Intolerant of root disturbance, trees should be planted in their permanent positions whilst young[11]. Established trees often produce lots of suckers[226].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</si>
  <si>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source of tannin[46, 82, 171].
A yellow dye is obtained from this tree[229]. The bark is a rich source[11, 46, 82, 171] whilst the seed can also be used[1]. The dye is reddish-yellow according to one report and does not need a mordant[257].
Wood - heavy, hard, strong, coarse grained. It weighs 43lb per cubic foot[227]. Of little value except as a fuel[82, 171]. Commercially important according to another report[229]. The wood is used for rough lumber, cross-ties etc[227].</t>
  </si>
  <si>
    <t>The inner bark contains quercitannic acid and is used medicinally, mainly as a mild astringent[227]. It is inferior to the bark of white oaks because it contains large amounts of tannin[227].
The bark is astringent, disinfectant, emetic, febrifuge and tonic[257]. It is used in the treatment of chronic dysentery, intermittent fevers, indigestion, asthma and lost voice[257]. An infusion has been used as a gargle for sore throats, hoarseness colds etc[257]. The bark can be chewed as a treatment for mouth sores[257]. An infusion of the bark has been used as a wash for sore and chapped skin[257]. A decoction of the crushed bark has been used as a wash for sore eyes[257].
Any galls produced on the tree are strongly astringent and can be used in the treatment of haemorrhages, chronic diarrhoea, dysentery etc[4].</t>
  </si>
  <si>
    <t>United States; United States(Amerindian); United States(Ks)</t>
  </si>
  <si>
    <t>Zanthoxylum planispinum</t>
  </si>
  <si>
    <t>Z. alatum planispinum.  Z. alatum subtrifoliatum.</t>
  </si>
  <si>
    <t>Low mountains in Japan[58].</t>
  </si>
  <si>
    <t>Prefers a good deep well-drained moisture retentive soil in full sun or semi-shade[1, 11, 200].
A very ornamental plant[1], it is usually hardy in most parts of Britain but can be damaged in severe winters[11].
Fruits are freely produced after a hot summer[11]. The flowers are formed on the old wood[206].
Dioecious. Male and female plants must be grown if seed is required.</t>
  </si>
  <si>
    <t>The seeds and roots are stomachic and vermifuge[46, 61, 147]. A decoction of 7 - 14 seeds is used in the treatment of abscesses, arthritis, bruises, gastritis, swellings etc[218].
The resin contained in the bark, and especially in that of the roots, is powerfully stimulant and tonic[82].</t>
  </si>
  <si>
    <t>Plantago coronopus</t>
  </si>
  <si>
    <t>Buck's-Horn Plantain</t>
  </si>
  <si>
    <t>Coasts of west and south Europe, including Britain, south and east from Sweden to N. Africa, W. Asia</t>
  </si>
  <si>
    <t>Sandy or gravelly soils and cracks in rocks, in sunny places in dry soils usually near the sea[4, 17].</t>
  </si>
  <si>
    <t>Succeeds in any moderately fertile soil in a sunny position[200].
A polymorphic species[132].
This plant has sometimes been cultivated for its edible leaves[2, 52].
An important food plant for many caterpillars[30].</t>
  </si>
  <si>
    <t>Young leaves - raw or cooked[2, 13, 132, 183]. High yielding[27]. One of the nicer tasting members of this genus, the leaves are fairly tender and have a slight bitterness[K]. Some people blanch the leaves in boiling water for a few seconds before using them in salads in order to make them more tender[183]. This leaf is one of the ingredients of 'misticanze', a salad mixture of wild and cultivated leaves that originated in the Marche region of Italy[183].</t>
  </si>
  <si>
    <t>The leaves are antiperiodic and ophthalmic. They are used as a remedy for ague and sore eyes[4].
Plantain seeds contain up to 30% mucilage which swells up in the gut, acting as a bulk laxative and soothing irritated membranes[238]. Sometimes the seed husks are used without the seeds[238].</t>
  </si>
  <si>
    <t>Nc; Spain</t>
  </si>
  <si>
    <t>Euphorbia marginata</t>
  </si>
  <si>
    <t>Mountain Snow</t>
  </si>
  <si>
    <t>Central N. America. A garden escape in S.E. Europe.</t>
  </si>
  <si>
    <t>Infrequent to locally abundant, the plant has a liking for calcareous soils of prairies, roadsides, pastures and waste places[228].</t>
  </si>
  <si>
    <t>Prefers a light well-drained moderately rich loam in an open position[200]. Succeeds in dry soils[1].
A very ornamental plant, its long-lasting flowers are used in button holes[1].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</si>
  <si>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A latex from the plant is used for chewing[61, 177, 257]. Caution is advised, see the notes on toxicity above.</t>
  </si>
  <si>
    <t>Astringent, women's complaints. Used in the treatment of leucorrhoea[4].
An infusion of the crushed leaves has been used as a liniment in the treatment of swellings[257].
An infusion of the plant has been used to increase milk flow in nursing mothers[257].
Any medicinal use of this plant should be carried out with great care, see the notes above on toxicity[257].</t>
  </si>
  <si>
    <t>United States(Kiowa)</t>
  </si>
  <si>
    <t>Eucalyptus globulus</t>
  </si>
  <si>
    <t>Tasmanian Blue Gum</t>
  </si>
  <si>
    <t>Australia - Tasmania, Victoria.</t>
  </si>
  <si>
    <t>Damp marshy areas on moist loams and clays[77]. Found in hilly country or moist valleys in deep rich soils[167].</t>
  </si>
  <si>
    <t>Prefers a sunny position in a moderately fertile well-drained moisture retentive circum-neutral soil[200]. Succeeds in most soils[167], tolerating poor and dry soils, especially those low in mineral elements[200]. Established plants are drought tolerant[200]. Plants should not be grown in frost pockets or windy sites[107]. Requires a sheltered position, disliking cold, dry or desiccating winds[154]. Plants are reported to tolerate an annual precipitation of 80 to 160cm and an annual temperature range of ca 16 to 20�C[269].
This species is not very hardy in Britain, tolerating temperatures down to about -5�c[200] and often succumbing to heavy frosts[11, 107, 155]. There is a tree 35 metres tall on the Isle of Man, there are several taller trees in S. Ireland and a tree on the Isle of Wight was 20 metres tall when it was 9 years old from seed[11].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The Tasmanian blue gum is the most extensively planted eucalypt species in the world with a total of 800,000 ha in dozens of countries[269]. This species is commonly planted in S. Europe, especially in Italy, Spain and Portugal, for timber, soil stabilization and the essential oil in its leaves[50, 61]. Trees have also been planted in marshy areas where they have the ability to reduce the wetness of the land (because they transpire so much water) thus getting rid of mosquitoes that were breeding there[4].  Eucalyptus monocultures are an environmental disaster, they are voracious, allelopathic and encourage the worst possible attitudes to land use and conservation[200].
A very fast growing tree, new growth can be up to 2.5 metres per year[11, 49, 107]. Trees are gross feeders and can severely stunt the growth of nearby plants[14]. Trees are very amenable to coppicing[49].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crop[168, 200]. The bruised leaves emit a powerful balsamic smell[245].
This species is the national emblem of Tasmania[156, 167].</t>
  </si>
  <si>
    <t>The leaves and the essential oil in them are used as an insect repellent[14, 152, 174, 240]. The trees can also be planted in wet areas where mosquitoes abound. The ground will be dried out by the trees, making it unsuitable for the mosquitoes to breed[238]. A decoction of the leaves is used for repelling insects and vermin[269]. Africans use finely powdered bark as an insect dust[269].
An essential oil is obtained from the leaves[46, 61, 156]. It is used in perfumery and in medicines[100]. The yield is about 0.9% by steam distillation[154]. The essential oil is also in spot removers for cleaning off oil and grease[238]. Yields of 40 to 45 kilos of oil per hectare have been reported[269].
A yellow/brown dye is obtained from the young leaves. It does not require a mordant[168].
Grey and green dyes are obtained from the young shoots[168].
A dark green dye is obtained from the young bark[168].
Wood - heavy[46, 61], (or light according to another report[167]), durable, fire resistant[155]. An important timber species, it is used for various purposes such as carpentry, construction, fences, piles, platforms, plywood, poles, sheds, tool handles and veneer[238, 269]. The oil-rich wood is resistant to termites[269]. This is one of the best eucalypts for pulp production for making paper[152, 269].</t>
  </si>
  <si>
    <t>An essential oil from the fresh or dried leaves is used as a flavouring in sweets, baked goods, ice cream etc[177, 183].</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</si>
  <si>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
The adult leaves, without their petioles, are antiperiodic, antiseptic, aromatic, deodorant, expectorant, febrifuge, hypoglycaemic and stimulant[4, 7, 21, 46].
The leaves, and the essential oil they contain, are antiseptic, antispasmodic, expectorant, febrifuge and stimulant[218]. Extracts of the leaves have antibacterial activity[218].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The oil from this species has a somewhat disagreeable odour and so it is no longer used so frequently for medicinal purposes, other members of the genus being used instead[4].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
The essential oil is used in aromatherapy. Its keyword is 'Respiratory system'[210].</t>
  </si>
  <si>
    <t>Australia(Aborigine); China; Mexico; Nc; Spain; Turkey; United States(Ca); Venezuela</t>
  </si>
  <si>
    <t>Citronellal, an essential oil found in most Eucalyptus species is reported to be mutagenic when used in isolation[269].
In large doses, oil of eucalyptus, like so many essential oils has caused fatalities from intestinal irritation[269]. Death is reported from ingestion of 4 - 24 ml of essential oils, but recoveries are also reported for the same amount[269]. Symptoms include gastroenteric burning and irritation, nausea, vomiting, diarrhoea, oxygen deficiency, ,weakness, dizziness, stupor, difficult respiration, delirium, paralysis, convulsions, and death, usually due to respiratory failure[269].
The plant is reported to cause contact dermatitis. Sensitive persons may develop urticaria from handling the foliage and other parts of the plant[269].</t>
  </si>
  <si>
    <t>Diplotaxis erucoides</t>
  </si>
  <si>
    <t>White Wall Rocket</t>
  </si>
  <si>
    <t>Brassica erucoides.  Sinapis erucoides.</t>
  </si>
  <si>
    <t>S. Europe - Mediterranean. Naturalized in S. Britain.</t>
  </si>
  <si>
    <t>A weed of arable and waste ground in S. England and frequent as a casual.</t>
  </si>
  <si>
    <t>See the plants native habitat for ideas on its cultivation needs[K].
This species is a serious weed in S. Europe[17].
Plants often germinate in the autumn and survive as an over-wintering rosette[17].</t>
  </si>
  <si>
    <t>Leaves - raw or cooked. A mustard-like flavour, they can be added to salads[217].</t>
  </si>
  <si>
    <t>Withania somnifera</t>
  </si>
  <si>
    <t>Ashwagandha</t>
  </si>
  <si>
    <t>Australia, E. Asia, Africa.</t>
  </si>
  <si>
    <t>Open places, disturbed areas etc[192]. An undershrub in stony places[238].</t>
  </si>
  <si>
    <t>A fairly easily grown plant, it requires a warm sheltered position in full sun and a well-drained moderately fertile soil[169, K]. Prefers a dry stony soil[238].
This species is not hardy in temperate climates but it can be grown as an annual, flowering and fruiting in its first year from seed[169].</t>
  </si>
  <si>
    <t>The fruit is rich in saponins and can be used as a soap substitute[169, 192].
The leaves are an insect repellent[169].</t>
  </si>
  <si>
    <t>The seeds are used to curdle plant milks in order to make vegetarian cheeses[183, 240].</t>
  </si>
  <si>
    <t>Ashwagandha is one of the most widespread tranquillisers used in India, where it holds a position of importance similar to ginseng in China[238]. It acts mainly on the reproductive and nervous systems, having a rejuvenative effect on the body, and is used to improve vitality and aid recovery after chronic illness[238, 254]. The plant is little known in the West[192].
The whole plant, but especially the leaves and the root bark, are abortifacient, adaptogen, antibiotic, aphrodisiac, deobstruent, diuretic, narcotic, strongly sedative and tonic[169, 192, 238, 240]. Internally, it is used to tone the uterus after a miscarriage and also in treating post-partum difficulties[192]. It is also used to treat nervous exhaustion, debility, insomnia, wasting diseases, failure to thrive in children, impotence, infertility, multiple sclerosis etc[238]. Externally it has been applied as a poultice to boils, swellings and other painful parts[192, 240]. The root is harvested in the autumn and dried for later use[238]. Some caution is advised in the use of this plant since it is toxic[K].
The fruit is diuretic[240].
The seed is diuretic and hypnotic[240].</t>
  </si>
  <si>
    <t>Afghanistan; Africa; Asia; Ethiopia; Greece; India; India(Ayurvedic); India(Punjab); India(Rajasthan); Iraq; Lesotho; Pakistan; South Africa(Kaffir); Spain; Sudan; Yemen</t>
  </si>
  <si>
    <t>The plant is toxic if eaten[238].</t>
  </si>
  <si>
    <t>Rhus chinensis</t>
  </si>
  <si>
    <t>Chinese Gall</t>
  </si>
  <si>
    <t>R. javanica. non L.  R. osbeckii.  R. semialata.</t>
  </si>
  <si>
    <t>Lowland, hills and mountains in Japan[58]. Also found in the Himalayas (as R. semialata) where it grows in secondary forests to 2100 metres[146].</t>
  </si>
  <si>
    <t>Succeeds in a well-drained fertile soil in full sun[11, 200].
A very ornamental plant[11], it is not fully hardy in all parts of Britain and needs a hot summer in order to fully ripen its wood, suffering winter damage to late growth if the temperature falls below about -7�c[200]. The young growth in spring can be damaged by late frosts.
The plants are also susceptible to coral spot fungus and any winter damage will exacerbate the situation[11].
Plants have brittle branches and these can be broken off in strong winds[200].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Plants in this genus are notably resistant to honey fungus[200].
Dioecious. Male and female plants must be grown if seed is required.</t>
  </si>
  <si>
    <t>The leaves are rich in tannin. They can be collected as they fall in the autumn and used as a brown dye or as a mordant[169].
A blue dye is obtained from insect galls on the plant[61], it can also be used as an ink[171]. The galls are formed as a result of damage by the greenfly, Aphis chinensis[223]. The galls contain up to 77% tannin[223]. The reports do not say if the galls are harvested before or after the insect has left the gall.
An oil is extracted from the seeds[4, 146]. It attains a tallow-like consistency on standing and is used to make candles. These burn brilliantly, though they emit a pungent smoke[4].
The wood is soft and is not used[158].</t>
  </si>
  <si>
    <t>Fruit - cooked[2, 146, 158, 183]. An acid flavour[2]. It is also used medicinally[2, 158]. The fruit can be used as a salt or a rennet substitute[105, 183].</t>
  </si>
  <si>
    <t>The leaves and the roots are depurative[147]. They stimulate blood circulation[147]. A decoction is used in the treatment of haemoptysis, inflammations, laryngitis, snakebite, stomach-ache and traumatic fractures[147, 218].
The stem bark is astringent and anthelmintic[218].
The fruit is used in the treatment of colic[240].
The seed is used in the treatment of coughs, dysentery, fever, jaundice, malaria and rheumatism[218].
The root bark is cholagogue[218].
Galls on the plant are rich in tannin[279]. They are used internally for their astringent and styptic properties to treat conditions such as diarrhoea and haemorrhage[218, 279]. They are a frequent ingredient in polyherbal prescriptions for diabetes mellitus[218].
An excrescence produced on the leaf by an insect Melaphis chinensis or M. paitan (this report probably refers to the galls produced by the plant in response to the insect[K]) is antiseptic, astringent and haemostatic[176]. It s used in the treatment of persistent cough with blood, chronic diarrhoea, spontaneous sweating, night sweats, bloody stool, urorrhoea and bloody sputum. It is used applied externally to burns, bleeding due to traumatic injuries, haemorrhoids and ulcers in the mouth[176].
Some caution is advised in the use of the leaves and stems of this plant, see the notes above on toxicity.</t>
  </si>
  <si>
    <t>China; Indochina; Java; Kelantan; Malaya; Sumatra</t>
  </si>
  <si>
    <t>Vaccinium uliginosum</t>
  </si>
  <si>
    <t>Bog Bilberry</t>
  </si>
  <si>
    <t>Northern Europe, including Britain, through northern Asia to Japan. Northern N. America.</t>
  </si>
  <si>
    <t>Bogs and moist copses in mountains and moorlands of northern Britain[4, 17, 182].</t>
  </si>
  <si>
    <t>Requires a moist or wet lime free soil, preferring one that is rich in peat or a light loamy soil with added leaf-mould[11, 200]. Prefers a very acid soil with a pH in the range of 4.5 to 6, plants soon become chlorotic when lime is present. Grows well in a bog garden[3]. Succeeds in full sun or light shade though it fruits better in a sunny position[200]. Requires shelter from strong winds[200].
Dislikes root disturbance, plants are best grown in pots until being planted out in their permanent positions[200].
This species is closely allied to V. myrtillus[182].
Plants in this genus are notably resistant to honey fungus[200].</t>
  </si>
  <si>
    <t>Fruit - raw or cooked[1, 3, 13, 257]. Juicy and sweet[11]. The fruit can also be dried and used like raisins[62]. A reasonable source of vitamin C[257]. The fruit is about 6mm in diameter[200]. Some caution is advised, see the notes above on toxicity.
A tea is made from the leaves and dried fruits[101].</t>
  </si>
  <si>
    <t>Antiseptic, astringent, carminative, hypnotic and hypoglycaemic[172, 192].
An infusion of the leaves and sugar have been given to a mother a few days after childbirth in order to help her regain her strength[257].</t>
  </si>
  <si>
    <t>The fruit can cause headaches if they are eaten in large quantities[11]. This is probably the result of infestation by a fungus[65].</t>
  </si>
  <si>
    <t>Acaenia anserinifolia</t>
  </si>
  <si>
    <t>Pirri-Pirri Bur</t>
  </si>
  <si>
    <t>A. novae-zelandiae.  A. sanguisorbae.</t>
  </si>
  <si>
    <t>Eastern Australia, New Zealand. Naturalized in Britain[17].</t>
  </si>
  <si>
    <t>Open positions from lowland to the montane zone in North, South and Stewart Islands of New Zealand[44].</t>
  </si>
  <si>
    <t>An easily grown plant, it succeeds in ordinary well-drained soil in sun or semi-shade[133, 200]. Requires a warm position[208]. Adaptable to poorly-drained soils in Australia[157].
A very invasive plant, spreading freely by its procumbent rooting stems[K]. It is low-growing, however, and so can be grown as a ground cover amongst taller plants[K].</t>
  </si>
  <si>
    <t>A good ground-cover plant, tolerating some treading[200]. A carpeting plant, rooting as it spreads[208].</t>
  </si>
  <si>
    <t>The leaves are used as a substitute for tea[2, 144, 173, 183].</t>
  </si>
  <si>
    <t>The leaves are antiphlogistic, carminative, diuretic and vulnerary[61].</t>
  </si>
  <si>
    <t>Gaultheria procumbens</t>
  </si>
  <si>
    <t>Checkerberry</t>
  </si>
  <si>
    <t>Eastern N. America. Introduced and established on one site in Britain, in Scotland.</t>
  </si>
  <si>
    <t>Sterile woods (poor acid soils) and clearings[43, 62]. Especially found beneath evergreen trees[213].</t>
  </si>
  <si>
    <t>Prefers a moist but not boggy humus rich soil in shade or semi-shade[11, 182]. A peat and moisture loving species, it requires a lime-free soil[11, 182]. Succeeds in dry soils once it is well established and tolerates considerable drought[208]. Grows well under the thin shade of deciduous shrubs or evergreens[4, 11].
A very cold-hardy plant, tolerating temperatures down to about -35�c[160].
Plants can become invasive when growing in good conditions[182].
Some named forms have been developed for their ornamental value, 'Dart's Red Giant' has specially large berries[182].
All parts of the plant are aromatic, the bruised leaves having the scent of wintergreen[245].
Plants in this genus are notably resistant to honey fungus[200].</t>
  </si>
  <si>
    <t>An essential oil is obtained from the leaves by steam distillation[2, 14, 57, 213]. In order to obtain the oil, the leaves need to be steeped for 12 - 24 hours in water[4]. The essential oil is used as a food flavouring, medicinally (the original source of Wintergreen oil used as a liniment for aching muscles) and in perfumery and toothpastes. In large doses it can be toxic[165, 244].
A good ground-cover plant for shady positions though it requires weeding for the first year or so[28, 31, 197]. Forming a dense tuft-like carpet, it roots as it spreads and should be spaced about 45cm apart each way[208].</t>
  </si>
  <si>
    <t>Fruit - raw or cooked[2, 3, 14, 95, 101]. Pleasant but insipid[11]. The fruit is not at all insipid, it has a very strong spicy taste of germolene, just like being in a hospital waiting room[K]. Best after a frost, the fruit hangs onto the plant until spring if it is not eaten by birds etc[62, K]. The fruits can also be used in pies, or made into jams etc[183]. The fruit is up to 15mm in diameter[200].
Young leaves - raw[62, 102, 106]. A pleasant wayside nibble if used when very young[183]. Dry and powdery according to our taste buds[K].
A very agreeable tea is made from the fresh leaves[3, 95, 183]. A stronger tea can be made by first fermenting the bright red leaves[183].
'Oil of wintergreen' can be distilled from this plant. It is used to flavour beer, sweets, chewing gum etc[183].</t>
  </si>
  <si>
    <t>Checkerberry leaves were widely used by the native North American Indians in the treatment of aches and pains and to help breathing whilst hunting or carrying heavy loads[238]. An essential oil (known as 'oil of wintergreen') obtained from the leaves contains methyl salicylate, which is closely related to aspirin and is an effective anti-inflammatory[213]. This species was at one time a major source of methyl salicylate, though this is now mainly synthesized[238].
The leaves, and the oil, are analgesic, anti-inflammatory, aromatic, astringent, carminative, diuretic, emmenagogue, stimulant and tonic[4, 21, 165]. An infusion of the leaves is used to relieve flatulence and colic[254]. The plant,  especially in the form of the essential oil,  is most useful when applied externally in the treatment of acute cases of rheumatism, sciatica, myalgia, sprains, neuralgia and catarrh[4, 238]. The oil is sometimes used in the treatment of cellulitis, a bacterial infection that causes the skin to become inflamed[254]. Some caution is advised, especially if the oil is used internally, since essential oil is toxic in excess, causing liver and kidney damage[4, 238]. It should not be prescribed for patients who are hypersensitive to salicylates (aspirin)[238].
The leaves can be gathered at any time from spring to early autumn, they are dried for use in infusions or distilled to produce the oil[238].</t>
  </si>
  <si>
    <t>Turkey; United States; United States(Amerindian); United States(Appalachia)</t>
  </si>
  <si>
    <t>The pure distilled essential oil is toxic in large doses[222].</t>
  </si>
  <si>
    <t>Potentilla rupestris</t>
  </si>
  <si>
    <t>Rock Cinquefoil</t>
  </si>
  <si>
    <t>P. foliosa.</t>
  </si>
  <si>
    <t>Europe, including Britain, from Scandanavia south and east to Spain, W. and C. Asia.</t>
  </si>
  <si>
    <t>Basic rocks[17] and woody slopes in mountains[100]. Dry sunny rocky slopes in the mountains[187].</t>
  </si>
  <si>
    <t>Easily grown in a well-drained loam, preferring a position in full sun but tolerating shade[1]. Prefers an alkaline soil but tolerates a slightly acid soil[200]. Succeeds in dry soils in the wild[187].
Hardy to about -25�c[187].
Members of this genus are rarely if ever troubled by browsing deer[233].</t>
  </si>
  <si>
    <t>The leaves are used as a tea[2, 46, 61, 183].</t>
  </si>
  <si>
    <t>Eurasia; Europe</t>
  </si>
  <si>
    <t>Osmorhiza claytonii</t>
  </si>
  <si>
    <t>Woolly Sweet-Cicely</t>
  </si>
  <si>
    <t>Eastern N. America - Nova Scotia to South Dakota, North Carolina, Illinois, Nebraska and Kansas.</t>
  </si>
  <si>
    <t>Woods and wooded slopes[43].</t>
  </si>
  <si>
    <t>Succeeds in any deep moisture-retentive soil in sun or dappled shade[200].
Plants are hardy to about -20�c[200].
Well suited to naturalistic plantings in a woodland or wild garden[200]. A sweetly aromatic plant[200].</t>
  </si>
  <si>
    <t>Root - cooked and eaten as a vegetable[46, 105, 183]. Used for putting on weight[61, 161].
Leaf stalks - cooked and used as a vegetable[183].
The aromatic roots and unripe seeds are used as anise-like flavourings[183]. Pleasant to chew[207].</t>
  </si>
  <si>
    <t>The root has been chewed or gargled as a treatment for sore throats[222, 257]. A poultice of the moistened pulverized roots has been applied to boils, cuts, sores etc whilst a tea made from the roots has been used to bathe sore eyes[222, 257].</t>
  </si>
  <si>
    <t>Urtica pilulifera</t>
  </si>
  <si>
    <t>Roman Nettle</t>
  </si>
  <si>
    <t>A weed of cultivated land and waste places, preferring light soils[17].</t>
  </si>
  <si>
    <t>Prefers a nitrogen-rich soil[200]. The best fibre is produced when plants are grown on deep fertile soils[200]. Dislikes a shady position[17].</t>
  </si>
  <si>
    <t>A strong flax-like fibre is obtained from the stems[200]. Used for string and cloth[1, 4, 6, 13, 36], it also makes a good quality paper[115]. It is harvested as the plant begins to die down in early autumn[99]. 
The growing plant increases the essential oil content of other nearby plants, thus making them more resistant to insect pests[18, 20, 54].
A hair wash is made from the infused leaves and this is used as a tonic and antidandruff treatment[172].
A green dye is obtained from the leaves and stems[4, 115, 232].
A yellow dye is obtained from the root[115, 232].
An oil extracted from the seeds is used as an illuminant in lamps[232].</t>
  </si>
  <si>
    <t>Young leaves - cooked and used as a potherb[1, 9, 12, 46, 105, 183].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</si>
  <si>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Nettles have a long history of use in the home as a herbal remedy. A tea made from the leaves has traditionally been used as a tonic and blood purifier. The whole plant is antiasthmatic, antidandruff, astringent, depurative, diuretic, galactogogue, haemostatic, hypoglycaemic and a stimulating tonic[4, 9, 21, 36, 165, 238, 240]. An infusion of the plant is very valuable in stemming internal bleeding[4], it is also used to treat anaemia, excessive menstruation, haemorrhoids, arthritis, rheumatism and skin complaints, especially eczema[238]. Externally, the plant is used to treat arthritic pain, gout, sciatica, neuralgia, haemorrhoids, hair problems etc[238].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A homeopathic remedy is made from the fresh plant, gathered when in flower[232]. A useful first-aid remedy, it is used in the treatment of ailments such as bites and stings, burns, hives and breast feeding problems[232].</t>
  </si>
  <si>
    <t>Europe; Iraq</t>
  </si>
  <si>
    <t>Eriogonum atrorubens</t>
  </si>
  <si>
    <t>We have very little information on this species and do not know if it will be hardy in Britain. The following notes are based on the general needs of the genus.
Requires a loose lean gritty well-drained soil in a very sunny position[200]. Succeeds in dry soils. Tolerates exposed positions[200]. Requires some protection from winter wet[1].
Established plants resent root disturbance[200].</t>
  </si>
  <si>
    <t>Root - chewed[177].</t>
  </si>
  <si>
    <t>Avena ludoviciana</t>
  </si>
  <si>
    <t>Oats</t>
  </si>
  <si>
    <t>Europe - Mediterranean, to S.W. Asia. An introduced weed in Britain[17].</t>
  </si>
  <si>
    <t>Dry wasteland, cultivated ground and meadows, especially on heavier soils[200]. A spreading weed in the Mediterranean where it is becoming a pest[89].</t>
  </si>
  <si>
    <t>Succeeds in any moderately fertile soil in full sun[200]. Prefers a poor dry soil[134].
This species is a weed of cultivated land, its seeds are somewhat smaller than the cultivated oats and the yields are rather lower.
Oats are in general easily grown plants but, especially when grown on a small scale, the seed is often completely eaten out by birds. Some sort of netting seems to be the best answer on a garden scale.</t>
  </si>
  <si>
    <t>Liriope spicata</t>
  </si>
  <si>
    <t>Lily Turf</t>
  </si>
  <si>
    <t>Forests, grassy slopes, hillsides and moist places from near sea level to 1800 metres[266].</t>
  </si>
  <si>
    <t>Prefers a sandy soil[1]. Succeeds in full sun so long as the soil does not dry out in the summer, otherwise it should be grown in partial shade in any moderately fertile well-drained soil[200].
There are some named forms selected for their ornamental value[200].
Members of this genus are rarely if ever troubled by browsing deer[233].</t>
  </si>
  <si>
    <t>A good drought tolerant evergreen ground cover plant[200]. Plants should be spaced about 45cm apart each way, they can be invasive though[208].
Plants have been grown indoors in pots in order to help remove toxins from the atmosphere. It is especially good at removing ammonia[259].</t>
  </si>
  <si>
    <t>The following use is reported for L. graminifolia, but there is a lot of confusion between members of this genus (compare [58] and [200]) and it is quite possible that the root of this species is also used[K].
Root - cooked[105, 177, 179]. Candied and used medicinally[61]. The roots are usually with fusiform with a fleshy, tuberous part near the tip[266]. Rich in mucilage, the root also contains about 1.6% protein, 0.5% fat, 80% carbohydrate and 2.3% ash[179].</t>
  </si>
  <si>
    <t>The root is aphrodisiac, pectoral and stimulant[61].</t>
  </si>
  <si>
    <t>Salix pentandra</t>
  </si>
  <si>
    <t>Bay Willow</t>
  </si>
  <si>
    <t>Europe, including Britain, from Norway south and east to the Pyrenees, Siberia, Caucasus, W. Asia.</t>
  </si>
  <si>
    <t>Stream-sides, marshes, fens and wet woods, ascending to 450 metres[17]. Native in N. Britain, planted elsewhere[17].</t>
  </si>
  <si>
    <t>Succeeds in most soils, including wet, ill-drained or intermittently flooded soils[1, 11], but prefers a damp, heavy soil in a sunny position[200]. Rarely thrives on chalk[200].
Hybridizes freely with other members of this genus[200]. Although the flowers are produced in catkins early in the year, they are pollinated by bees and other insects rather than by the wind[11].
A very ornamental plant[1]. Best planted into its permanent position when young[11]. The root system is rather aggressive and can cause problems with drains[200].
The dried or bruised leaves have a sweet aromatic fragrance[245]. The scent resembles oil of wintergreen and is due to the presence of salicyl aldehyde[245].
Cultivated for its use in basket making, there are several named varieties[131].
Plants in this genus are notably susceptible to honey fungus[200].
Dioecious. Male and female plants must be grown if seed is required.</t>
  </si>
  <si>
    <t>The stems are very flexible and are used in basket making[131]. The plant is usually coppiced annually when grown for basket making, though it is possible to coppice it every two years if thick poles are required as uprights.
The dried leaves have a pleasant aromatic aroma and can be used in pot-pourri[245].</t>
  </si>
  <si>
    <t>Inner bark - raw or cooked. It can be dried, ground into a powder and then added to cereal flour for use in making bread etc. A very bitter flavour, it is a famine food that is only used when all else fails[172].
Young shoots - cooked. Not very palatable[172].</t>
  </si>
  <si>
    <t>The fresh bark of all members of this genus contains salicin[226], which probably decomposes into salicylic acid (closely related to aspirin) in the human body[213]. This is used as an anodyne and febrifuge[226].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The leaves can be harvested throughout the growing season and are used fresh or dried[238].</t>
  </si>
  <si>
    <t>Photinia villosa</t>
  </si>
  <si>
    <t>P. variabilis.  Pourthiaea villosa. (Thunb.)Decne.</t>
  </si>
  <si>
    <t>Woods in W. Hupeh[109]. Low mountains and hills all over Japan[58]. Slopes, forests, thickets, streamsides, roadsides and waste places at elevations 100 - 1600 metres[266].</t>
  </si>
  <si>
    <t>Requires a well-drained fertile soil in a sheltered position in sun or light shade[1, 200]. Prefers a warm soil that is not too heavy or close[11]. Dislikes calcareous soils[11, 182, 200].
A very ornamental[1] and polymorphic species[58], there are a number of sub-species[200]. P. villosa sinica. Rehd.&amp;Wils. is a taller growing form, to 8 metres, and has larger fruits than the type, up to 12mm in diameter[200].
Plants are susceptible to fireblight[200].
The flowers have a hawthorn-like scent[245].
Plants in this genus are notably resistant to honey fungus[200].</t>
  </si>
  <si>
    <t>The wood is hard and heavy, suitable for making furniture and other small articles[266].</t>
  </si>
  <si>
    <t>Fruit[177]. No more details are given. The fruit is about 8mm in diameter[200], though occasionally forms with fruits up to 16mm are seen[266].
Leaves - cooked. A famine food, it is only used when all else fails[179].</t>
  </si>
  <si>
    <t>Mespilus germanica</t>
  </si>
  <si>
    <t>Medlar</t>
  </si>
  <si>
    <t>Pyrus germanica.</t>
  </si>
  <si>
    <t>S.E. Europe to W. Asia. Occasionally naturalized in Britain.</t>
  </si>
  <si>
    <t>Woods and hedgerows[7, 17].</t>
  </si>
  <si>
    <t>Succeeds in most soils[11], preferring one that is moist and well-drained[1, 37, 200]. Prefers a sunny position[1, 3] and a fertile soil[188].
Occasionally cultivated for its edible fruit, there are some named varieties[183, 200].</t>
  </si>
  <si>
    <t>Wood - hard, flexible[100].</t>
  </si>
  <si>
    <t>Fruit - raw or cooked[2, 3, 5, 7, 12]. The fruit does not always ripen fully in cooler temperate zones such as Britain. However it can be harvested in late autumn (preferably after it has had some frost) whilst still hard and then needs to be bletted before it can be eaten raw. This entails storing it, stalk end upwards, in a cool place for a short while until it is on the point of (but not quite) rotting[200], a state described as incipient decay. At this stage the flesh turns from white to brown, becomes very soft and is quite sweet with an absolutely delicious flavour that somewhat resembles a luscious tropical fruit[K]. The fruit of the wild species is up to 25mm in diameter, though some cultivars can be 65mm or more in diameter[200].</t>
  </si>
  <si>
    <t>The pulp of the fruit is laxative[7].
The leaves are astringent[7].
The seed is lithontripic[7]. It is ground up for use, but caution should be employed since the seeds contain the toxin hydrocyanic acid[7].
The bark has been used as a substitute for quinine, but with uncertain results[7].</t>
  </si>
  <si>
    <t>The seeds contain the toxic hydrocyanic acid (the substance that gives almonds their flavour) and should not be eaten in quantity[7].</t>
  </si>
  <si>
    <t>Cerastium viscosum</t>
  </si>
  <si>
    <t>Europe to E. Asia. Naturalized in N. America.</t>
  </si>
  <si>
    <t>Naturalized in waste places, fields and roadsides from S. Newfoundland to Florida and California[43].</t>
  </si>
  <si>
    <t>We have very little information on this species and do not know if it will be hardy in Britain, though judging by its native range it should succeed outdoors in many parts of this country. It is likely to require a moist soil in light shade.
According to some botanists this species is no more than a synonym for C. holosteoides.</t>
  </si>
  <si>
    <t>Leaves and young shoots[179]. No more details are given.</t>
  </si>
  <si>
    <t>The juice of the plant is applied to the forehead to relieve headaches[272]. It is also dropped into the nostril to treat nosebleeds[272].</t>
  </si>
  <si>
    <t>United States(Ok)</t>
  </si>
  <si>
    <t>Melittis melissophyllum</t>
  </si>
  <si>
    <t>Bastard Balm</t>
  </si>
  <si>
    <t>M. grandiflora.  M. sylvestris.</t>
  </si>
  <si>
    <t>Central and southern Europe, including Britain.</t>
  </si>
  <si>
    <t>Hedges, scrub and mountain woods[187].</t>
  </si>
  <si>
    <t>Succeeds in any good soil in partial shade[1, 187]. Prefers a rich loam[1]. Grows well in thickets, woodland edges and the garden border[1].
Plants are hardy to about -20�c[187].
The flowers have a pleasing sweet honey-like scent[245].
The leaves become sweetly fragrant as they dry[245], they retain their fragrance for a long time[200].
Members of this genus are rarely if ever troubled by browsing deer[233].</t>
  </si>
  <si>
    <t>Bees, moths</t>
  </si>
  <si>
    <t>A coumarin scented (like new-mown hay) herb, it is occasionally used for making a 'Maiwein' or 'Maibowle' type of beverage[183].</t>
  </si>
  <si>
    <t>Astringent, blood purifier, diuretic, emmenagogue, sedative, vulnerary[61].</t>
  </si>
  <si>
    <t>Sambucus canadensis</t>
  </si>
  <si>
    <t>American Elder</t>
  </si>
  <si>
    <t>Eastern N. America - Nova Scotia to Florida, west to Manitoba and Texas.</t>
  </si>
  <si>
    <t>Rich moist soils along streams and rivers, woodland margins and waste ground[229].</t>
  </si>
  <si>
    <t>Tolerates most soils, including chalk[200], but prefers a moist loamy soil[11, 200]. Grows well in heavy clay soils. Tolerates some shade but is best in a sunny position[1]. Tolerates atmospheric pollution and coastal situations[200].
A very hardy plant, when dormant it tolerates temperatures down to about -34�c[200].
The flowers have a muscatel smell[245].
A fast-growing but short-lived plant[229], it often forms thickets by means of root suckers[200]. It is occasionally cultivated for its edible fruit, there are several named varieties[183], though these have mainly been developed for their ornamental value[182]. Yields of up to 7kg of fruit per tree have been recorded[160].
Plants in this genus are notably resistant to honey fungus[200].</t>
  </si>
  <si>
    <t>The leaves and inner bark of young shoots are used as an insect repellent[6, 101, 149, 159, 257], the dried flowering shoots are said to repel insects and rodents[101]. A decoction of the leaves can be used as an insecticide[201]. It is prepared by boiling 3 - 4 handfuls of leaves in a litre of water, then straining and allowing to cool before applying. Effective against many insects, it also treats various fungal infections such as leaf rot and powdery mildew[201].
A black dye is obtained from the bark[149].
When grown near a compost heap, the root activity of this plant encourages fermentation in the compost heap[18].
The stems can be easily hollowed out to be used as drains in tapping the sap from trees such as the Sugar Maples (Acer spp). the stems can also be used as whistles and flutes[149, 159].</t>
  </si>
  <si>
    <t>Fruit - raw or cooked[2, 3, 55, 85, 257]. A bittersweet flavour, the fruits are about 5mm in diameter and are borne in large clusters[200, 227]. They are at their best after being dried[62], the fresh raw fruit has a rather rank taste[101]. The fruit is normally cooked and used in pies, jams, jellies, sauces, bread etc[62, 159, 183]. Rich in vitamin C[183]. Some caution is advised, see notes above on toxicity.
Flowers - raw or cooked. They are often covered in batter and made into fritters[105]. The flowers can be picked when unopened, pickled and then used as a flavouring in candies etc[149, 227]. They can also be soaked in water to make a drink[149]. 
A pleasant tasting tea is made from the dried flowers[21, 159, 183, 257].
Young shoots are said to be edible when cooked and to be used as an asparagus substitute[55, 105] though, since the leaves are also said to be poisonous, this report should be viewed with some doubt.</t>
  </si>
  <si>
    <t>American elder was widely employed as a medicinal herb by many native North American tribes who used it to treat a wide range of complaints[257]. It is still commonly used as a domestic remedy.
A tea made from the inner bark and root bark is diuretic, emetic and a strong laxative[222, 257]. A tea made from the root bark is used to promote labour in childbirth and in treating headaches, kidney problems and mucous congestion[21, 257]. The inner bark is also applied as a poultice to cuts, sore or swollen limbs etc in order to relieve pain and swelling[222, 257].
A poultice of the leaves is applied to bruises and to cuts in order to stop the bleeding[222].
An infusion of the leaf buds is strongly purgative[21].
Elder flowers are stimulant, diaphoretic and diuretic[213, 257]. A warm tea of the flowers is stimulant and induces sweating, taken cold it is diuretic[21]. It is used in the treatment of fevers and infant colic[257]. An infusion of the leaves and flowers is used as an antiseptic wash for skin problems, wounds etc[21].
The fresh juice of the fruit, evaporated into a syrup, is laxative. It also makes a good ointment for treating burns when mixed with an oily base[21]. The dried fruit can be made into a tea that is useful in the treatment of cholera and diarrhoea[21].
Some caution should be exercised if using any part of the plant fresh since it can cause poisoning[21].</t>
  </si>
  <si>
    <t>Turkey; United States; United States(Amerindian); United States(Appalachia); United States(Colonial); United States(Penobscot); United Statesa</t>
  </si>
  <si>
    <t>The leaves and stems of this species are poisonous[9, 76]. The fruit has been known to cause stomach upsets to some people[65, 76]. The unripe fruit contains a toxic alkaloid and cyanogenic glycosides[274]. Any toxin the fruit might contain is liable to be of very low toxicity and is destroyed when the fruit is cooked[65, 76].</t>
  </si>
  <si>
    <t>Ophioglossum vulgatum</t>
  </si>
  <si>
    <t>Adder's Tongue</t>
  </si>
  <si>
    <t>Europe, including Britain, from Iceland south and east to N. Africa, north and west Asia.</t>
  </si>
  <si>
    <t>Damp grassland, fens and scrub[17].</t>
  </si>
  <si>
    <t>Prefers a moist free-draining soil[1].
Plants are hardy to about -15�c[200].
The prothalli (a small plant formed when the spore germinates) of this species form a symbiotic relationship with a mycorrhizal fungus in much the same way as orchid seedlings[200].
Members of this genus are rarely if ever troubled by browsing deer[233].
Plants can be hard to establish, they can be naturalized in a meadow or cultivated in the border where they should be left undisturbed[200].
Unlike most species of ferns, the fronds of this species grow up straight and not curled inward, crozier fashion[4].</t>
  </si>
  <si>
    <t>Used as a vegetable[145]. No more details are given.</t>
  </si>
  <si>
    <t>The root and the leaves are antiseptic, detergent, emetic, haemostatic, styptic and vulnerary[4, 61, 218]. An ointment made from the plant is considered to be a good remedy for wounds and is also used in the treatment of skin ulcers[4, 145]. The expressed juice of the leaves is drunk as a treatment for internal bleeding and bruising[4].</t>
  </si>
  <si>
    <t>Egypt; Lesotho; Nd; Reunion; Spain; Turkey</t>
  </si>
  <si>
    <t>Thymus zygis</t>
  </si>
  <si>
    <t>T. tenuifolius.</t>
  </si>
  <si>
    <t>S.W. Europe - Spain, Portugal.</t>
  </si>
  <si>
    <t>Dry sunny hills.</t>
  </si>
  <si>
    <t>Requires a light well-drained preferably calcareous soil in a sunny position[1, 200]. Succeeds in dry soils. Thymes dislike wet conditions, especially in the winter. A layer of gravel on the soil around them will help protect the foliage from wet soils[238].
Plants are hardy to about -10�c but are best given some protection in the winter, a pane of glass supported above the plant is usually adequate[1].
This species is harvested commercially for its essential oil[218].
The flowers are rich in nectar and are very attractive to honey bees[200].
This is a very difficult genus taxonomically, the species hybridize freely with each other and often intergrade into each other[200].</t>
  </si>
  <si>
    <t>The essential oil obtained from the leaves is used in perfumery, as a mouth wash, medicinally etc[200]. This plant is the main commercial source of thyme oil[238].</t>
  </si>
  <si>
    <t>The leaves are used as a condiment[177, 183]. If the leaves are to be dried, the plants should be harvested in early and late summer just before the flowers open and the leaves should be dried quickly[200].</t>
  </si>
  <si>
    <t>Trigonotis peduncularis</t>
  </si>
  <si>
    <t>Eritrichium japonicum.  E. pedunculare.  Myosotis peduncularis.</t>
  </si>
  <si>
    <t>A very common plant in grassy places and cultivated fields in lowland areas all over Japan[58].</t>
  </si>
  <si>
    <t>Young leaves - cooked. An emergency food, it is only used when all else fails[177].</t>
  </si>
  <si>
    <t>The plant is diuretic and emollient[178, 218]. It is also used in the treatment of diarrhoea and dysentery[218].</t>
  </si>
  <si>
    <t>Polypodium glycyrrhiza</t>
  </si>
  <si>
    <t>Licorice Fern</t>
  </si>
  <si>
    <t>Rocks, mossy tree trunks, logs etc, below 600 metres in coniferous and mixed forests in California[71]. Cliffs and rocky slopes along coasts, often epiphytic, on a variety of substrates[270].</t>
  </si>
  <si>
    <t>Tolerates short periods of drought and direct sunlight, but it prefers bright filtered light[200]. Plants can be grown on a drystone wall[200].
Members of this genus are rarely if ever troubled by browsing deer[233].
There are several named varieties selected for their ornamental value[200].
Polypodium glycyrrhiza hybridizes with P. calirhiza and with P. hesperium to produce sterile triploids with misshapen spores[270].</t>
  </si>
  <si>
    <t>Root - raw or cooked[257] The root is sweetly liquorice-flavoured but is thin and fibrous and virtually inedible[200]. The root was commonly chewed for its very pleasant flavour by many native North American Indian tribes[256, 257]. It was often used as an appetiser, especially for children who would not eat[256]. Apart from its used as a pleasantly flavoured chew, it was seen as a famine food and was only used when there was a shortage of better foods[177, 257].</t>
  </si>
  <si>
    <t>Liquorice fern was employed medicinally by several native North American Indian tribes who used it especially as a treatment for a variety of chest complaints[257]. It is little, if at all, used in modern herbalism.
The rhizomes are alterative, carminative, haemostatic and pectoral[257]. The raw rhizomes have been eaten, or an infusion has been used, in the treatment of coughs and colds, chest pains, shortness of breath and VD[257]. The roots have been chewed, and the juice swallowed, as a treatment for sore throats and the spitting or vomiting of blood[257]. A tea of the pounded boiled rhizomes, mixed with fir needles, has been used to treat measles[213].
Coughs have been treated by chewing and slowly swallowing the juice of the roasted rhizome[213].
The roots have been used in the treatment of colds and sore throats[256].</t>
  </si>
  <si>
    <t>Veronica officinalis</t>
  </si>
  <si>
    <t>Common Speedwell</t>
  </si>
  <si>
    <t>Europe, including Britain, from Iceland south and east to Spain, W. Asia and the Caucasus.</t>
  </si>
  <si>
    <t>Heaths, moors, grassland, dry hedgebanks and coppices, often on dry soils[4, 17].</t>
  </si>
  <si>
    <t>Easily grown in a moderately fertile moisture retentive well drained soil[200]. Prefers cool summers[200]. Thrives in light shade or in open sunny positions[14].</t>
  </si>
  <si>
    <t>A bitter tangy tea is made from the fresh flowering herb or the dried leaves[2, 21, 46, 183]. The dried leaves can be added to tea blends[238].</t>
  </si>
  <si>
    <t>The leaves and roots are alterative, astringent, mildly diuretic, mildly expectorant, stomachic and tonic[4, 9, 14, 21, 222]. They have been employed in the treatment of pectoral and nephritic complaints, haemorrhages, skin diseases and the treatment of wounds[4], though the plant is considered to be obsolete in modern herbalism[238]. The leaves are harvested in the summer and dried for later use[9].</t>
  </si>
  <si>
    <t>Sorbus aucuparia</t>
  </si>
  <si>
    <t>Mountain Ash</t>
  </si>
  <si>
    <t>Pyrus aucuparia</t>
  </si>
  <si>
    <t>Europe, including Britain, south and east from Iceland to Spain, Macedonia and the Caucasus.</t>
  </si>
  <si>
    <t>Woods, scrub and mountain rocks, mainly on lighter soil, rare or absent on clays or soft limestones. It is found at higher elevations than any other native tree[17].</t>
  </si>
  <si>
    <t>Succeeds in most reasonably good soils in an open sunny position[11]. Grows well in heavy clay soils. Tolerates some shade[186], though it fruits better in a sunny position[K]. Prefers a cool moist position and a lighter neutral to slightly acid soil[11, 13, 200]. Dislikes shallow soils or drought[11, 200]. Succeeds on chalk or acid peats[98, 186]. A very wind firm tree tolerating very exposed and maritime positions[186, 200]. Tolerates atmospheric pollution[200]. 
Some named varieties have been developed for their improved fruits which are larger and sweeter than the type[183].
Plants, and especially young seedlings, are quite fast growing[186].
The fruit is very attractive to birds. 28 species of insects are associated with this tree[186].
Responds well to coppicing[186].
Plants are susceptible to fireblight[188].</t>
  </si>
  <si>
    <t>An oil is obtained from the seed[13].
A cosmetic face-mask is made from the fruits and is used  to combat wrinkled skin[7].
A black dye is obtained from the young branches[74]. All parts of the plant contain tannin and can be used as a black dye[4].
Trees are very wind resistant and can be used in shelterbelt plantings[11, 200].
Wood - hard, fine grained, compact and elastic. It is highly recommended by wood turners and is also used to make hoops for barrels, cogs and furniture[7, 13, 61, 74, 113].</t>
  </si>
  <si>
    <t>Fruit - raw or cooked[2, 3, 5, 7, 9]. The fruit is very acid and large quantities of the raw fruit can cause stomach upsets[10, 13]. It can be used to make delicious, if slightly acidulous, jams and preserves[7], the fruit can also be dried and used as a flour mixed with cereals[2, 66]. The fruit is about 7.5mm in diameter[200] and is produced in quite large bunches making harvest easy[K].
The leaves and flowers are used as a tea substitute[61, 183].
Young leaves are said to be a famine food but they contain a cyanogenic glycoside so you should be very hungry before even thinking of eating them[179].
A coffee substitute[183]. The report was referring to the fruit, it probably means the roasted seed.</t>
  </si>
  <si>
    <t>The bark is astringent, it is used in the treatment of diarrhoea and as a vaginal injection for leucorrhoea etc[4].
The fruit is antiscorbutic and astringent[4, 7]. It is normally used as a jam or an infusion to treat diarrhoea and haemorrhoids[254]. An infusion can also be used as a gargle for sore throats and as a wash to treat haemorrhoids and excessive vaginal discharge[254]. The seeds contain cyanogenic glycosides which, in reaction with water, produce the extremely toxic prussic acid[254]. In small quantities this acts as a stimulant to the respiratory system but in larger doses can cause respiratory failure and death[K]. It is therefore best to remove the seeds when using the fruit medicinally or as a food[254].
Both the flowers and the fruit are aperient, mildly diuretic, laxative and emmenagogue[9, 13, 21]. An infusion is used in the treatment of painful menstruation, constipation and kidney disorders[9].</t>
  </si>
  <si>
    <t>Eurasia; Spain; Turkey; United States; United Statessr</t>
  </si>
  <si>
    <t>Large quantities of the raw fruit can cause vomiting, especially if people are not used to the fruit.
Seeds probably contain hydrogen cyanide. this is the ingredient that gives almonds their characteristic flavour. Unless the seed is very bitter it should be perfectly safe in reasonable quantities. In small quantities, hydrogen cyanide has been shown to stimulate respiration and improve digestion, it is also claimed to be of benefit in the treatment of cancer. In excess, however, it can cause respiratory failure and even death.</t>
  </si>
  <si>
    <t>Pennisetum glaucum</t>
  </si>
  <si>
    <t>Pearl Millet</t>
  </si>
  <si>
    <t>P.americanum. (L.)Schum.  P. typhoideum. Rich.</t>
  </si>
  <si>
    <t>River banks in sandy soils, common as a weed[74].</t>
  </si>
  <si>
    <t>Requires a light well-drained soil in a sunny position[162]. Succeeds in dry infertile soils[160]. This species is the most drought-resistant of all cereal crops[162].
Cultivated for its edible seed in tropical and sub-tropical areas[61, 142], it is especially suited to regions with a short growing season[266]. It is a more problematical crop in Britain, requiring a hot summer if it is to ripen a good crop of seed. There are often not many seeds on the inflorescence[160].</t>
  </si>
  <si>
    <t>The plant is appetiser and tonic[240]. It is useful in the treatment of heart diseases[240].
The fruits have been rubbed on open facial pimples in order to get rid of them[257].</t>
  </si>
  <si>
    <t>Egypt; Haiti; Kenya</t>
  </si>
  <si>
    <t>Apocynaceae</t>
  </si>
  <si>
    <t>Trachelospermum asiaticum</t>
  </si>
  <si>
    <t>Japanese Star Jasmine</t>
  </si>
  <si>
    <t>T. crocostemon.  T. divaricatum.</t>
  </si>
  <si>
    <t>Thickets in hills and low mountains, C. and S. Japan[58]. Growing in scrub and climbing up trees in the forest[260].</t>
  </si>
  <si>
    <t>Requires a well-drained moderately retentive soil in full sun or with part-day shade[200]. Requires a good humus-rich soil[11]. Succeeds in moderately alkaline or acid soils[202]. Requires the protection of a wall[11].
Plants are not very hardy outside the milder areas of Britain[166], but they can tolerate temperatures down to about -15�c when grown in a suitable position that makes sure the wood is fully ripened[200]. Young plants are particularly susceptible to cold winds[202].
A twining plant[182]. Plants are self-clinging on walls according to other reports[166, 200]. The plant is of slow to moderate growth[202].
Flowers are produced on short laterals that grow from old wood[200]. The flowers have a sweet refreshing perfume[245].</t>
  </si>
  <si>
    <t>Can be grown as a ground cover plant in a sunny position[188]. One of the most common ground cover plants used in Texas[274].</t>
  </si>
  <si>
    <t>Young buds - cooked[105, 177]. No more details are given, we do not know if it is the leaf or flower buds that are referred to.</t>
  </si>
  <si>
    <t>Typha domingensis</t>
  </si>
  <si>
    <t>Southern Cattail</t>
  </si>
  <si>
    <t>T. angustata. Bory-Chaubard.</t>
  </si>
  <si>
    <t>Brackish to fresh marshes and pools in N. America[43].</t>
  </si>
  <si>
    <t>Grows in boggy pond margins or shallow water to 15cm deep[1, 200]. Requires a rich wet soil if it is to well[200]. Succeeds in sun or part shade[200].
Plants can be very invasive, spreading freely at the roots when in a suitable site[200].</t>
  </si>
  <si>
    <t>The stems and leaves have many uses, they make a good thatch, can be used in making paper, can be woven into mats, chairs, hats etc[145, 257]. They are a good source of biomass, making an excellent addition to the compost heap or used as a source of fuel etc.
A fibre obtained from the roots can be used for making string[193].
The hairs of the fruits are used for stuffing pillows etc. They have good insulating and buoyancy properties.
The pollen is highly inflammable and is used in making fireworks.
This plants extensive root system makes it very good for stabilizing wet banks of rivers, lakes etc.</t>
  </si>
  <si>
    <t>The leaves are diuretic[218].
The pollen is astringent, desiccant, diuretic, haemostatic and vulnerary[176, 218]. It is used in the treatment of nose bleeds, haematemesis, haematuria, uterine bleeding, dysmenorrhoea, postpartum abdominal pain and gastralgia, scrofula and abscesses[176]. It is contraindicated for pregnant women[176].
The seed down is haemostatic[218].
The rootstock is astringent and diuretic[240].</t>
  </si>
  <si>
    <t>Dominican Republic; Haiti; India(Santal)</t>
  </si>
  <si>
    <t>Chenopodium ambrosioides</t>
  </si>
  <si>
    <t>Mexican Tea</t>
  </si>
  <si>
    <t>Tropical America. Naturalized in S. Europe[50].</t>
  </si>
  <si>
    <t>Mainly found on dry wasteland and cultivated ground[204, 268].</t>
  </si>
  <si>
    <t>An easily grown plant, succeeding in most soils but disliking shade[1, 200]. It prefers a moderately fertile soil[200]. Tolerates a pH in the range 5.2 to 8.3.
Plants are annuals or short-lived perennials[238]. They are not very hardy when grown outdoors in Britain and so are best grown as an annual[238]. Plants have often self-sown freely in our Cornish trial grounds, but the seed often germinates in the autumn and then does not manage to survive the winter[238].
This species is sometimes grown as a medicinal and culinary plant, especially in its native Mexico. The sub-species C. ambrosioides anthelminticum is more active medicinally and is the form most often cultivated for its vermicidal activity[238].
The bruised leaves emit an unpleasant foetid odour[245].</t>
  </si>
  <si>
    <t>The plant is used as a fumigant against mosquitoes and is also added to fertilizers to inhibit insect larvae[238].
Gold/green dyes can be obtained from the whole plant[168].</t>
  </si>
  <si>
    <t>Mexican tea is a Central American herb that has been used for centuries to expel parasitic worms from the body[254].
The whole plant is analgesic, antiasthmatic, carminative, stomachic and vermifuge[1, 4, 21, 57, 145, 147, 171]. An infusion can be used as a digestive remedy, being taken to settle a wide range of problems such colic and stomach pains[254]. Externally, it has been used as a wash for haemorrhoids, as a poultice to detoxify snake bites and other poisons and is thought to have wound-healing properties[254]. Use with caution and preferably under the supervision of a qualified practitioner[21, 238]. This remedy should not be prescribed for pregnant women[238]. See also the notes above on toxicity.
Until fairly recently, this was one of the most commonly used vermifuges, though it has now been largely replaced by synthetic drugs[222]. The seed, or an essential oil expressed from the seed, was used[213]. It is very effective against most parasites, including the amoeba that causes dysentery, but is less effective against tapeworm[213, 238]. Fasting should not precede its use and there have occasionally been cases of poisoning caused by this treatment[213]. The oil is used externally to treat athlete's foot and insect bites[238]. One report says that it is an essential oil that is utilised[240]. This is obtained from the seed or the flowering stems, it is at its highest concentration in the flowering stems before seed is set, these contain around 0.7% essential oil of which almost 50% is the active vermifuge ascaridol[240]. The essential oil is of similar quality from plants cultivated in warm climates and those in cool climates[240].
The leaves are added in small quantities as a flavouring for various cooked bean dishes because their carminative activity can reduce flatulence[222].</t>
  </si>
  <si>
    <t>Bahamas; Brazil; Chile; China; Colombia; Dominican Republic; Guatemala; Haiti; Mexico; Mexico(Chinantec); Panama; Peru; Spain; Trinidad; Turkey; United States; United States(Appalachia); Venezuela</t>
  </si>
  <si>
    <t>The essential oil in the seed and flowering plant is highly toxic. In excess it can cause dizziness, vomiting, convulsions and even death[222, 238]. The plant can also cause dermatitis or other allergic reactions[222].
The leaves and seeds of all members of this genus are more or less edible. However, many of the species in this genus contain saponins, though usually in quantities too small to do any harm.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
The plants also contain some oxalic acid, which in large quantities can lock up some of the nutrients in the food. However, even considering this, they are very nutritious vegetables in reasonable quantities. Cooking the plant will reduce its content of oxalic acid. People with a tendency to rheumatism, arthritis, gout, kidney stones or hyperacidity should take especial caution if including this plant in their diet since it can aggravate their condition[238].</t>
  </si>
  <si>
    <t>Adenophora stricta</t>
  </si>
  <si>
    <t>Sha Shen</t>
  </si>
  <si>
    <t>E. Asia - China. Cultivated and naturalised in Japan.</t>
  </si>
  <si>
    <t>Hillsides and hilly places in China[147].</t>
  </si>
  <si>
    <t>Prefers a light rich slightly alkaline soil that is not too dry, and a warm sunny position[1, 200].
Plants are intolerant of root disturbance[1], though they are fast-growing and can become invasive when well-sited[238].
The young growth is extremely attractive to slugs, they have been known to destroy even mature plants[K].</t>
  </si>
  <si>
    <t>Root - cooked[105, 177]. When boiled in two changes of water, it is said to be excellent eating[179].
Leaves - cooked[105, 177, 179].</t>
  </si>
  <si>
    <t>The root is a stimulant herb that acts mainly on the respiratory system and the heart[238]. It is antitussive and expectorant[147] and is used internally to treat dry coughs, chronic bronchitis and tuberculosis[238].</t>
  </si>
  <si>
    <t>Euphorbia helioscopia</t>
  </si>
  <si>
    <t>Madwoman's Milk</t>
  </si>
  <si>
    <t>E. lunulata.</t>
  </si>
  <si>
    <t>Europe, including Britain, south to the Mediterranean and east to central Asia.</t>
  </si>
  <si>
    <t>Common in cultivated ground throughout Britain to an altitude of 450 metres[17].</t>
  </si>
  <si>
    <t>Prefers a light well-drained moderately rich loam in an open position[200]. Succeeds in dry soils.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</si>
  <si>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Young stems - cooked[177, 179, 183]. Caution is advised, see the notes above on toxicity.
Young leaves are used as a tea substitute[177, 183].</t>
  </si>
  <si>
    <t>Antiperiodic[178].
The leaves and stems are febrifuge and vermifuge[218].
The root is anthelmintic[240].
The plant is cathartic[240]. It has anticancer properties[218].
The milky sap is applied externally to skin eruptions[240].
The seeds, mixed with roasted pepper, have been used in the treatment of cholera[240]. The oil from the seeds has purgative properties[240].</t>
  </si>
  <si>
    <t>Belgium; Britain; China; Finland; France; France; Germany; India; Iraq; Italy; Japan; Netherlands; Portugal; South Africa; Spain; United States</t>
  </si>
  <si>
    <t>Lilium bulbiferum</t>
  </si>
  <si>
    <t>Fire Lily</t>
  </si>
  <si>
    <t>L. croceum.</t>
  </si>
  <si>
    <t>Eastern Central Europe.</t>
  </si>
  <si>
    <t>Scrub, amongst bracken and on rocky slopes[90].</t>
  </si>
  <si>
    <t>Prefers an open free-draining humus-rich loamy soil with its roots in the shade and its head in the sun[200]. Succeeds in ordinary garden soil[1, 143] and in calcareous soils[90, 200]. Prefers summer shade[200].
Stem rooting, the bulbs should be planted 15cm deep[43, 143, 200]. Early to mid autumn is the best time to plant out the bulbs in cool temperate areas, in warmer areas they can be planted out as late as late autumn[200].
This is one of the easiest lilies to grow[47], it is cultivated for its edible bulb in Japan[2].
The plant should be protected against slugs in early spring. If the shoot tip is eaten out the bulb will not grow in that year and will lose vigour[200].
The typical form of this species forms bulbils on its stems[200]. The sub-species L. bulbiferum croceum does not normally produce bulbils[188].</t>
  </si>
  <si>
    <t>Bulb - cooked. Sweet and mealy[177], they make very fair eating and can be used as a potato substitute[2].</t>
  </si>
  <si>
    <t>Europe; France</t>
  </si>
  <si>
    <t>Rosa roxburghii</t>
  </si>
  <si>
    <t>Sweet Chestnut Rose</t>
  </si>
  <si>
    <t>E. Asia - China, Himalayas.</t>
  </si>
  <si>
    <t>Waysides and semi-arid river valleys[11]. On open slopes, in valleys, at roadsides, or in curbs at elevations of 500 - 2500 metres[266].</t>
  </si>
  <si>
    <t>Succeeds in most soils[11], preferring a circumneutral soil and a sunny position[200]. Succeeds in poor sandy soils[214]. Grows well in heavy clay soils. Dislikes water-logged soils[200].
This species was first described from a double-flowered form, so the typical species (which is single-flowered) is called R. roxburghii normalis[214].
The flowers have a fruity perfume[245]. The mature fruits smell like ripe pineapples[245].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</si>
  <si>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Fruit - raw or cooked[177]. The fruits are aromatic and very spiny, they remain greenish even when ripe[214]. The fruit is very rich in vitamins and has a sweet sour taste[266]. The fruit is up to 4cm long[200], but there is only a thin layer of flesh surrounding the many seeds[K]. Some care has to be taken when eating this fruit, see the notes above on known hazards.
The seed is a good source of vitamin E, it can be ground into a powder and mixed with flour or added to other foods as a supplement[102, 183]. Be sure to remove the seed hairs[102].</t>
  </si>
  <si>
    <t>The plant is rich in tannins and is used as an astringent[218].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</si>
  <si>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Nymphaea tetragona</t>
  </si>
  <si>
    <t>Pygmy Water Lily</t>
  </si>
  <si>
    <t>N.E. Europe to E. Asia and eastern N. America.</t>
  </si>
  <si>
    <t>Ponds and shallow lakes in Japan[58].</t>
  </si>
  <si>
    <t>A water plant requiring a rich soil and a sunny position in still[200, 55]. Prefers a pH between 6 and 7[200]. Best grown in 15 - 30cm of water[200].
There are two basic types of plant in this genus (this species is a clumper):-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A very ornamental plant[1].</t>
  </si>
  <si>
    <t>Bellis perennis</t>
  </si>
  <si>
    <t>Daisy</t>
  </si>
  <si>
    <t>A common plant of meadows, lawns and other grassy areas, it is very frequently found growing in lawns[17].</t>
  </si>
  <si>
    <t>Succeeds in most well-drained soils in sun or semi-shade[188, 200].
The daisy is commonly found growing in many lawns, some varieties have been developed for the flower garden[1]. It is a good plant for the spring meadow[24].
The plants have a very long flowering season, they will even produce a few flowers in the middle of mild winters[K].</t>
  </si>
  <si>
    <t>An insect repellent spray can be made from an infusion of the leaves[57].</t>
  </si>
  <si>
    <t>Leaves - raw or cooked[2, 7, 52, 115]. The flavour is somewhat acrid[4]. A pleasant sour flavour according to another report[238] whilst a third says that they are mild and agreeable and are used in salads[217]. The daisy is occasionally used as a potherb[183].
Flower buds and petals - raw[144, 183]. Eaten in sandwiches, soups and salads[183].</t>
  </si>
  <si>
    <t>Daisies are a popular domestic remedy with a wide range of applications[7]. They are a traditional wound herb[238] and are also said to be especially useful in treating delicate and listless children[7]. Recent research (1994) has been looking at the possibility of using the plant in HIV therapy[238]. The herb is mildly anodyne, antispasmodic, antitussive, demulcent, digestive, emollient, expectorant, laxative, ophthalmic, purgative and tonic[7, 9, 21]. The fresh or dried flowering heads are normally used[9]. An infusion is used in the treatment of catarrh, rheumatism, arthritis, liver and kidney disorders, as a blood purifier etc[9].
The daisy once had a great reputation as a cure for fresh wounds[4]. An ointment made from the leaves is applied externally to wounds, bruises etc[4, 232] whilst a distilled water is used internally to treat inflammatory disorders of the liver[4]. Chewing the fresh leaves is said to be a cure for mouth ulcers[244]. Daisies also have a reputation for effectiveness in treating breast cancers[7].
The flowers and leaves are normally used fresh in decoctions, ointments and poultices[238].
A strong decoction of the roots has been recommended for the treatment of scorbutic complaints and eczema, though it needs to be taken for some time before its effect becomes obvious[244]. A mild decoction may ease complaints of the respiratory tract, rheumatic pains and painful or heavy menstruation[244].
The plant, harvested when in flower, is used as a homeopathic remedy[232]. Its use is especially indicated in the treatment of bruising etc[232].</t>
  </si>
  <si>
    <t>Britain(Wales); Chile; Iraq; Kurdistan; Spain; Turkey</t>
  </si>
  <si>
    <t>Setaria italica</t>
  </si>
  <si>
    <t>Foxtail Millet</t>
  </si>
  <si>
    <t>Asia? The origin is obscure, the plant is a casual in Britain[17].</t>
  </si>
  <si>
    <t>Succeeds in any well-drained soil in full sun[162]. Established plants are very drought resistant[57, 61]. 
Often cultivated for its edible seed in tropical and warm temperate areas, there are many named varieties[183]. Because the plant flowers in late summer there are problems with harvesting a good crop of seed in Britain. Apart from that, the plant grows well here.</t>
  </si>
  <si>
    <t>The germinated seed of yellow-seeded cultivars is astringent, digestive, emollient and stomachic[176, 178, 218]. It is used in the treatment of dyspepsia, poor digestion and food stagnancy in the abdomen[176]. White seeds are refrigerant and used in the treatment of cholera and fever[218]. Green seeds are diuretic and strengthening to virility[218].</t>
  </si>
  <si>
    <t>Stachys affinis</t>
  </si>
  <si>
    <t>Chinese Artichoke</t>
  </si>
  <si>
    <t>S. sieboldii.  S. tuberifera.</t>
  </si>
  <si>
    <t>Wet and submersed areas; 0-3200 m. Gansu, Hebei, Nei Mongol, Ningxia, Qinghai, Shaanxi, Shandong, Shanxi, Xinjiang[266]</t>
  </si>
  <si>
    <t>Prefers a well-drained soil in a sunny position[16]. Thrives in an ordinary garden soil[1], preferring one that is not too heavy[16, 33]. It grows best in a soil that has been well fed and does not dry out in the growing season[16]. Plants seem to withstand even water-logged conditions in the winter[206].
The Chinese artichoke is occasionally cultivated for its edible tubers, they are planted out in March and harvested from October onwards[1, 58, 61]. Although top growth is killed back by frost, the tubers are very hardy and can be left in the ground over winter to be harvested as required[200]. It is virtually impossible to find all the tubers, there are always some left behind that will grow the following season[K]. Plants are very tolerant of high summer temperatures[206].
The tubers begin to sprout at temperatures above about 5�c[206]. Plants take 5 - 7 months to develop their tubers[206].
Plants rarely flower in Britain[1].</t>
  </si>
  <si>
    <t>Tubers - raw or cooked[1, 2, 4, 16, 33]. Quite a pleasant mild flavour and easily digested[46], but fairly small and fiddly[K], they are about 5 - 8cm long and 2cm wide[200, 206]. A nutty artichoke-like flavour[183], it can be eaten raw on its own, be added to salads or be lightly cooked[K]. The tubers quickly discolour when exposed to the air[200] and are said to lose their flavour if they are peeled[183]. It is best to harvest them as required[206]. Yields are about 1kg per square metre[200].
Leaves - cooked. A famine food, they are only used when all else fails[179].</t>
  </si>
  <si>
    <t>The dried and powdered root is anodyne[218].
The entire plant has been used in the treatment of colds and pneumonia[266].</t>
  </si>
  <si>
    <t>Fagopyrum esculentum</t>
  </si>
  <si>
    <t>Buckwheat</t>
  </si>
  <si>
    <t>F. sagittatum.  F. vulgare.  Polygonum fagopyrum. - correct name?</t>
  </si>
  <si>
    <t>C. Asia. An occasional casual in Britain.</t>
  </si>
  <si>
    <t>Waste ground as an escape from cultivation[17]. Its original habitat is obscure.</t>
  </si>
  <si>
    <t>A very easily grown plant, it prefers dry sandy soils but succeeds in most conditions including poor[57, 141, 171], heavy[18] or acid soils[141] and even sub-soils[160]. Prefers a cool moist climate, but it also succeeds in dry and arid regions[171].
Buckwheat is frequently cultivated for its edible seed and leaves, it can produce a seed crop in 100 days from sowing[141] and a crop of leaves in 8 weeks. There are some named varieties[183]. The seed ripens irregularly over a period of several weeks so it is difficult to harvest[141]. 
Plants have poor frost resistance but they are disease and insect resistant[166]. They inhibit the growth of winter wheat[18, 20, 201].
The flowers have a pleasant sweet honey scent[245] and are extremely attractive to bees and hoverflies[4, 171].</t>
  </si>
  <si>
    <t>A very good green manure plant, it can be used to reclaim badly degraded soils and subsoils[1, 18, 20, 201].
A blue dye is obtained from the stems[57, 106].
A brown dye is obtained from the flowers[4].</t>
  </si>
  <si>
    <t>Buckwheat is a bitter but pleasant tasting herb that is frequently used medicinally because the leaves are a good source of rutin[238]. Rutin is useful in the treatment of a wide range of circulatory problems, it dilates the blood vessels, reduces capillary permeability and lowers blood pressure[238, 254].
The leaves and shoots of flowering plants are acrid, astringent and vasodilator[4, 141, 165]. It is used internally in the treatment of high blood pressure, gout, varicose veins, chilblains, radiation damage etc[4, 141, 165]. It is best used in conjunction with vitamin C since this aids absorption[254]. Often combined with lime flowers (Tilia species), it is a specific treatment for haemorrhage into the retina[254]. The leaves and flowering stems are harvested as the plant begins to flower and are dried for later use[238]. They should be stored in the dark because the active ingredients rapidly degrade in the light[238]. Some caution should be exercised in the use of this herb because it has been known to cause light-sensitive dermatitis[238].
A poultice made from the seeds has been used for restoring the flow of milk in nursing mothers[4].
An infusion of the herb has been used in the treatment of erysipelas (an acute infectious skin disease)[4, 244].
A homeopathic remedy has been made from the leaves[9]. It is used in the treatment of eczema and liver disorders[9].</t>
  </si>
  <si>
    <t>China; Iraq</t>
  </si>
  <si>
    <t>This plant has caused photosensitivity in some people, only the dehusked grain is considered to be safe.</t>
  </si>
  <si>
    <t>Youngia denticulata</t>
  </si>
  <si>
    <t>Ixeris denticulata.  Lactuca denticulata. (Houtt.)Maxim.  Paraixeris denticulata.  Prenanthes denticulata.</t>
  </si>
  <si>
    <t>E. Asia - China, Japan Korea.</t>
  </si>
  <si>
    <t>Sunny slopes and roadsides in mountains all over Japan[58].</t>
  </si>
  <si>
    <t>We have very little information on this species and do not know if it will be hardy in Britain, though judging by its native range it should succeed outdoors in most parts of the country. We do not know the plants cultivation needs.</t>
  </si>
  <si>
    <t>Young leaves and stems - raw or cooked[46, 61, 177]. They contain about 1.6% protein, 0.4% fat, 2.1% carbohydrate, 0.8% ash[179].</t>
  </si>
  <si>
    <t>Febrifuge. Used in the treatment of sore throats[178].</t>
  </si>
  <si>
    <t>Spergula arvensis</t>
  </si>
  <si>
    <t>Corn Spurrey</t>
  </si>
  <si>
    <t>An almost cosmopolitan plant, found in most regions of the world, including Britain.</t>
  </si>
  <si>
    <t>Arable land, often as a troublesome weed[17].</t>
  </si>
  <si>
    <t>Prefers a sandy lime-free soil[200] and a sunny position. A calcifuge plant, requiring a neutral to acid soil[17].
The flowers are only open in the morning.</t>
  </si>
  <si>
    <t>The plant has been used as a diuretic[240].</t>
  </si>
  <si>
    <t>The seed, and probably also the leaves, contain saponins[105].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</si>
  <si>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Melicope ternata</t>
  </si>
  <si>
    <t>Coastal to lowland forest, especially marginal, North and South Islands south to latitude 41� 30' south[44].</t>
  </si>
  <si>
    <t>9- 10</t>
  </si>
  <si>
    <t>An easily grown plant, but it only succeeds outdoors on a sunny wall in the warmest areas of Britain[166, 182]. It requires a sandy freely-draining lime-free soil and a position sheltered from hot drying winds[200].
Plants are not very frost hardy and are often defoliated in cold winters[245]. They are best grown in pots that are put outdoors in the summer and brought into a conservatory for the winter[200].
The bruised leaves have a pungent smell of oranges[245].</t>
  </si>
  <si>
    <t>The plant yields an edible gum that is used for chewing[46, 61, 173, 177]. It sweetens the breath[173].</t>
  </si>
  <si>
    <t>Antihalitosis[173].</t>
  </si>
  <si>
    <t>Origanum vulgare hirtum</t>
  </si>
  <si>
    <t>Greek Oregano</t>
  </si>
  <si>
    <t>S. Europe - Greece.</t>
  </si>
  <si>
    <t>Dry places in mountain regions in bushy places and on stony ground[50, 148].</t>
  </si>
  <si>
    <t>Requires a rather dry, warm, well-drained soil in full sun, but is not fussy as to soil type, thriving on chalk[1, 27]. Prefers slightly alkaline conditions[200]. Tolerates poor soils[24]. Dislikes wet soils[37].
Often cultivated as a culinary herb, this is a sub-species from Greece, its flowers are white and it has a stronger fragrance. It is more commonly grown commercially because of its stronger fragrance. There are some named forms[183]. Plants growing near the sea have the most fragrance[7].
A good companion plant, improving the flavour of nearby plants. The flowers are very attractive to bees and butterflies[5, 30]. A good companion for the cucumber family[14], it is beneficial to all nearby plants[20].
The whole plant is strongly aromatic.
Members of this genus are rarely if ever troubled by browsing deer[233].</t>
  </si>
  <si>
    <t>An essential oil from the plant is used as a food flavouring, in soaps and perfumery[115, 171]. 
A red or purple dye is obtained from the flowering tops[4, 7, 13, 100], it is neither brilliant nor durable[115]. 
The plant repels ants[46].
A useful ground cover for sunny positions, forming a slowly spreading clump[197, K].</t>
  </si>
  <si>
    <t>Leaves - raw or cooked as a potherb[5, 52, 183]. Oregano is an important flavouring herb in Mediterranean cookery, and is often used dried rather than fresh[238]. This sub-species has a much stronger flavour than the type[238]. The leaves are used as a flavouring for salad dressings, vegetables and legumes, and are frequently included in strongly flavoured dishes with chillies, garlic, onions etc[2, 13, 21, 27, 183, 238]. A nutritional analysis is available[218]. Much of the commercially available dried oregano does not come from this plant but from a number of different, often unrelated plants[238]. These include Lippia graveolens, L. palmeri and Origanum syriacum[238].
A herb tea is made from the dried leaves and flowering stems[183, 207, 238].</t>
  </si>
  <si>
    <t>Sambucus mexicana</t>
  </si>
  <si>
    <t>Mexican Elder</t>
  </si>
  <si>
    <t>S. caerulea mexicana. (Presl.)L.Benson.  S. coriacea.  S. orbiculata.  S. velutina.</t>
  </si>
  <si>
    <t>South-western N. America - California to New Mexico, south to Mexico.</t>
  </si>
  <si>
    <t>Open flats and cismontane valleys and canyons below 1850 metres in California[71]. Oak forests along streams and ditches, 1800 - 3000 metres in Mexico[181].</t>
  </si>
  <si>
    <t>We have very little information on this species and do not know if it will be hardy in Britain, though judging by its native range it should succeed outdoors in many parts of this country. It is closely related to S. caerulea[71]. The following notes are based on the general needs of the genus.
Tolerates most soils, including chalk[200], but prefers a moist loamy soil[11, 200]. Grows well in heavy clay soils. Tolerates some shade but is best in a sunny position[1]. Tolerates atmospheric pollution and coastal situations[200].
Plants in this genus are notably resistant to honey fungus[200].</t>
  </si>
  <si>
    <t>A purple to black dye is obtained from the fruits[257].
An orange to yellow dye is obtained from the stems[257].
Wood - soft and coarse-grained[227].</t>
  </si>
  <si>
    <t>Flowers - raw or cooked[183].
Fruit - raw or cooked[257]. It is usually dried before being used since this reduces a somewhat rank taste[177, 181, 183]. The fruit can be used in making pies, preserves, winemaking etc[183]. The fruit is about 6mm in diameter and is borne in large clusters[227]. Some caution is advised, see the notes above on toxicity.</t>
  </si>
  <si>
    <t>An infusion of the blossoms has been used in the treatment of upset stomachs, fevers, sore throats, colds and flu[257].
A decoction of the roots has been used in the treatment of constipation[257].</t>
  </si>
  <si>
    <t>Colombia; Europe; Mexico; Mexico(Chinantec); Mexico(Kickapoo); Peru</t>
  </si>
  <si>
    <t>Begoniaceae</t>
  </si>
  <si>
    <t>Begonia palmata</t>
  </si>
  <si>
    <t>B. laciniata. Roxb.</t>
  </si>
  <si>
    <t>E. Asia - S. China, Himalayas</t>
  </si>
  <si>
    <t>Damp shady places[147].</t>
  </si>
  <si>
    <t>Requires a well-drained soil[200]. Plants do not require high light intensities[200]. Prefers a pH between 6 and 7[200].
Plants are probably not winter hardy outdoors in Britain, though they are worth trying in a sheltered woodland position in the milder areas of the country.</t>
  </si>
  <si>
    <t>The roots are antiphlogistic and astringent. They stimulate blood circulation[147]. A decoction is used in the treatment of haematemesis, amenorrhoea and traumatic stagnant blood collection[147].</t>
  </si>
  <si>
    <t>Hypericum perforatum</t>
  </si>
  <si>
    <t>St. John's Wort</t>
  </si>
  <si>
    <t>H. vulgare.</t>
  </si>
  <si>
    <t>Europe, including Britain, south and east to N. Africa, the Azores, Madeira and W. Asia.</t>
  </si>
  <si>
    <t>Open woods, hedgebanks and grassland, in dry sunny places, usually on calcareous soils[7, 17].</t>
  </si>
  <si>
    <t>Easily grown in any reasonably good well-drained but moisture retentive soil[1]. Succeeds in dry soils[238]. Plants grow well in sun or semi-shade but they flower better when in a sunny position[200].
St. John's wort is often found as a weed in the garden[1]. It grows well in the summer meadow and is a useful plant for attracting insects[24].
The whole plant, especially when in bloom, gives off a most unpleasant smell when handled[245].
Hypericum perforatum is apparently an allotetraploid that would appear to have arisen from a cross between two diploid taxa, viz. H. maculatum subsp. maculatum (Europe to western Siberia) and H. attenuatum (western Siberia to China)[266].</t>
  </si>
  <si>
    <t>Yellow, gold and brown dyes are obtained from the flowers and leaves[168]. A red is obtained from the flowers after acidification[141].
A red dye is obtained from the whole plant when infused in oil or alcohol[7, 61, 115]. A yellow is obtained when it is infused in water[7, 74, 115].
The plant is said to contain good quantities of tannin, though exact figures are not available[223].</t>
  </si>
  <si>
    <t>The herb and the fruit are sometimes used as a tea substitute[7, 183].
The flowers can be used in making mead[183].</t>
  </si>
  <si>
    <t>St. John's wort has a long history of herbal use. It fell out of favour in the nineteenth century but recent research has brought it back to prominence as an extremely valuable remedy for nervous problems[254]. In clinical trials about 67% of patients with mild to moderate depression improved when taking this plant[254].
The flowers and leaves are analgesic, antiseptic, antispasmodic, aromatic, astringent, cholagogue, digestive, diuretic, expectorant, nervine, resolvent, sedative, stimulant, vermifuge and vulnerary[4, 9, 13, 21, 165, 218, 222]. The herb is used in treating a wide range of disorders, including pulmonary complaints, bladder problems, diarrhoea and nervous depression[4]. It is also very effectual in treating overnight incontinence of urine in children[4]. Externally, it is used in poultices to dispel herd tumours, caked breasts, bruising etc[4]. The flowering shoots are harvested in early summer and dried for later use[7]. Use the plant with caution and do not prescribe it for patients with chronic depression[238]. The plant was used to procure an abortion by some native North Americans, so it is best not used by pregnant women[257]. See also the notes above on toxicity[21, 222].
A tea or tincture of the fresh flowers is a popular treatment for external ulcers, burns, wounds (especially those with severed nerve tissue), sores, bruises, cramps etc[222, 238]. An infusion of the flowers in olive oil is applied externally to wounds, sores, ulcers, swellings, rheumatism etc[240]. It is also valued in the treatment of sunburn and as a cosmetic preparation to the skin[240].
The plant contains many biologically active compounds including rutin, pectin, choline, sitosterol, hypericin and pseudohypericin[222]. These last two compounds have been shown to have potent anti-retroviral activity without serious side effects and they are being researched in the treatment of AIDS[222, 238].
A homeopathic remedy is made from the fresh whole flowering plant[232]. It is used in the treatment of injuries, bites, stings etc and is said to be the first remedy to consider when nerve-rich areas such as the spine, eyes, fingers etc are injured[232].</t>
  </si>
  <si>
    <t>Britain; India; Poland; Spain; Turkey; United States; United States(Nc)</t>
  </si>
  <si>
    <t>Skin contact with the sap, or ingestion of the plant, can cause photosensitivity in some people[13, 76, 222].</t>
  </si>
  <si>
    <t>Scolymus grandiflorus</t>
  </si>
  <si>
    <t>Dry open habitats[50].</t>
  </si>
  <si>
    <t>Grows well in an ordinary garden soil in sun or semi-shade[200].</t>
  </si>
  <si>
    <t>The stalks are eaten raw or boiled[2, 105, 183].</t>
  </si>
  <si>
    <t>Humulus lupulus</t>
  </si>
  <si>
    <t>Hop</t>
  </si>
  <si>
    <t>Much of Europe, including Britain, to W. Asia.</t>
  </si>
  <si>
    <t>Hedgerows, woodlands and sunny waste ground[7].</t>
  </si>
  <si>
    <t>Easily grown in a good garden soil in sun or semi-shade[1, 53]. Prefers a deep rich loam[37] and a warm sheltered position[187]. Plants can succeed in dry shade if plenty of humus is incorporated into the soil, once established they are also somewhat drought tolerant[190]. Hops are reported to tolerate an annual precipitation of between 31 and 137cm, an annual temperature in the range of 5.6 to 21.3�C and a pH of 4.5 to 8.2[269].
Plants are very hardy tolerating temperatures down to about -20�c when dormant[187]. The young shoots in spring, however, can be damaged by any more than a mild frost[269].
A climbing plant, supporting itself by twining around the branches of other plants[219].
Hops are frequently cultivated, both commercially and on a domestic scale, in temperate zones for their seed heads which have many medicinal qualities and are also used as a flavouring and preservative in beer. There are many named varieties[183]. They grow best between the latitudes of 35 - 51�N and 34 - 43�S, with mean summer temperatures of 16 - 18�C[269]. Generally, for beer making, the unfertilized seed heads are preferred and so most male plants are weeded out[4].
Hops are fairly deep rooted, but with a network of shallow feeding roots. These horizontal feeding roots spread out at depth of 20 - 30 cm in the soil and give rise to fibrous roots in upper layers of soil[269]. The vertical roots develop downwards to a depth of about 150 cm with a spread of 183 - 244 cm and have no fibrous roots[269].
The bruised leaves are refreshingly aromatic whilst the flowers cast a pleasing scent[245].
A food plant for many caterpillars[30].
Dioecious. Male and female plants must be grown if seed is required.</t>
  </si>
  <si>
    <t>A fine brown dye is obtained from the leaves and flower heads[4, 100, 269].
An essential oil from the female fruiting heads is used in perfumery[213, 238]. Average yields are 0.4 - 0.5%[240].
Extracts of the plant are used in Europe in skin creams and lotions for their alleged skin-softening properties[269].
A fibre is obtained from the stems[46]. Similar to hemp (Cannabis sativa)[100] but not as strong[115], it is used to make a coarse kind of cloth[4]. It is sometimes used for filler material in corrugated paper or board products, but is unsuited for corrugated paper because of low pulp yield and high chemical requirement, or for production of high-grade pulp for speciality paper[269]. The fibre is very durable but it is difficult to separate, the stems need to be soaked beforehand for a whole winter[4].  A paper can also be made from the fibre, the stems are harvested in the autumn, the leaves removed and the stems steamed until the fibres can be removed. The fibre is cooked for 2 hours with lye and then hand pounded with mallets or ball milled for 2� hours. The paper is brown in colour[189].</t>
  </si>
  <si>
    <t>Young leaves and young shoots - cooked[2, 4, 5, 7, 9, 33, 37]. The flavour is unique and, to many tastes, delicious[183]. Young leaves can be eaten in salads[1, 183]. Use before the end of May[12]. The leaves contain rutin[218].
The fleshy rhizomes are sometimes eaten[183].
A tea is made from the leaves and cones[183]. It has a gentle calming effect[4].
The dried flowering heads of female plants are used as a flavouring and preservative in beer[2, 183]. They are also medicinal[2]. The flowering heads are sprinkled with bitter-tasting yellow translucent glands, which appear as a granular substance[4]. This substance prevents gram-negative bacteria from growing in the beer or wort[269]. Much of the hop's use as a flavouring and medicinal plant depends on the abundance of this powdery substance[4]. The seeds contain gamma-linolenic acid, an essential fatty acid that is said to have many important functions in the human body and is rarely found in plant sources[218].
The essential oil in the flowering heads is used as a flavouring in cereal beverages and mineral waters[269]. Extracts from the plant, and the oil, are used as flavouring in non-alcoholic beverages, frozen dairy desserts, candy, baked goods and puddings, with the highest average maximum use level of 0.072% reported for an extract used in baked goods[269].</t>
  </si>
  <si>
    <t>Hops have a long and proven history of herbal use, where they are employed mainly for their soothing, sedative, tonic and calming effect on the body and the mind. Their strongly bitter flavour largely accounts for their ability to strengthen and stimulate the digestion, increasing gastric and other secretions[254].
The female fruiting body is anodyne, antiseptic, antispasmodic, diuretic, febrifuge, hypnotic, nervine, sedative, stomachic and tonic[4, 9, 21, 46, 165, 192, 218]. Hops are widely used as a folk remedy to treat a wide range of complaints, including boils, bruises, calculus, cancer, cramps, cough, cystitis, debility, delirium, diarrhoea, dyspepsia, fever, fits, hysteria, inflammation, insomnia, jaundice, nerves, neuralgia, rheumatism, and worms[269]. The hairs on the fruits contain lupulin, a sedative and hypnotic drug[213, 218]. When given to nursing mothers, lupulin increases the flow of milk - recent research has shown that it contains a related hormone that could account for this effect[7]. The decoction from the flower is said to remedy swellings and hardness of the uterus[269]. Hop flowers are much used as an infusion or can also be used to stuff pillows where the weight of the head will release the volatile oils[213]. The fruit is also applied externally as a poultice to ulcers, boils, painful swellings etc[4, 218], it is said to remedy painful tumours[269]. The female flowering heads are harvested in the autumn and can be used fresh or dried[238].
Alcoholic extracts of hops in various dosage forms have been used clinically in treating numerous forms of leprosy, pulmonary tuberculosis, and acute bacterial dysentery, with varying degrees of success in China.
The female fruiting body contains humulone and lupulone, these are highly bacteriostatic against gram-positive and acid-fast bacteria[240].
A cataplasm of the leaf is said to remedy cold tumours[269].</t>
  </si>
  <si>
    <t>Belgium; Britain; China; Germany; Nepal; Spain; Turkey; United States; United States(Or); United Statessr</t>
  </si>
  <si>
    <t>Skin contact with the plant causes dermatitis in sensitive people[222]. Hops dermatitis has long been recognized. Not only hands and face, but legs have suffered purpuric eruptions due to hop picking. Although only 1 in 3,000 workers is estimated to be treated, one in 30 are believed to suffer dermatitis[269].
Dislodged hairs from the plant can irritate the eyes[222].</t>
  </si>
  <si>
    <t>Thladiantha dubia</t>
  </si>
  <si>
    <t>Red Hailstone</t>
  </si>
  <si>
    <t>E. Asia - N.E. China, Korea. Naturalized in C. and S.E. Europe[50].</t>
  </si>
  <si>
    <t>Riparian meadows and sandy coasts[74].</t>
  </si>
  <si>
    <t>Succeeds in almost any soil that is well-drained[1, 200]. Prefers a fertile soil in a sunny but sheltered position[188].
Hardy to about -20�c[187]. Although the plant is hardy, it grows better on a sunny wall[1].
A fast-growing plant, climbing by means of tendrils[188]. It grows well on fences etc and can be used as a screen over unsightly objects, though it dies back to the roots each winter[233].
The young shoots require protection (the report does not specify from what)[187].
Dioecious. Male and female plants must be grown if fruit and seed is required.</t>
  </si>
  <si>
    <t>Fruit - raw or cooked. Succulent[2, 177]. The oblong fruit is about 4cm long and 2.5cm wide[200].
Young plant - cooked[105, 178].
Root[178]. No further details are given.</t>
  </si>
  <si>
    <t>The seed is a cardiac tonic and an astringent[178, 218].
The root is alterative, cholagogue, diuretic and galactogogue[178, 218].</t>
  </si>
  <si>
    <t>Ageratina aromatica</t>
  </si>
  <si>
    <t>Eupatorium aromaticum. L.</t>
  </si>
  <si>
    <t>Dry woods, thickets and clearings[43]</t>
  </si>
  <si>
    <t>Succeeds in an ordinary well-drained but moisture retentive garden soil in sun or part shade[200].</t>
  </si>
  <si>
    <t>One report says that the root is aromatic and suggests that it could be edible[177].</t>
  </si>
  <si>
    <t>The plant is antispasmodic, diaphoretic, diuretic and expectorant[61]. It is used in the treatment of inflammation and irritability of the bladder[4],  ague, pulmonary diseases, stomach complaints and nervous diseases[207].</t>
  </si>
  <si>
    <t>Nitraria schoberi</t>
  </si>
  <si>
    <t>South-eastern Europe to Australia.</t>
  </si>
  <si>
    <t>Clayey and sandy, usually solonetzic soils in desert plains[74]. Saline soils in arid regions[50, 144].</t>
  </si>
  <si>
    <t>Not known
193</t>
  </si>
  <si>
    <t>Fruit - raw or cooked. Insipid[2]. A pleasant flavour[46, 61, 105, 154]. Salty[144]. The fruit can be cooked for winter use[178].</t>
  </si>
  <si>
    <t>Goodyera oblongifolia</t>
  </si>
  <si>
    <t>Western Rattlesnake Plantain</t>
  </si>
  <si>
    <t>G. decipiens. (Hook.)Hubbard.  G. menziesii. Lindl.  Peramium decipiens.  P. menziesii.</t>
  </si>
  <si>
    <t>N. America - Quebec to British Columbia, New Hampshire, Michigan, Arizona and California.</t>
  </si>
  <si>
    <t>Deep leaf litter and shade of dry coniferous or mixed woods[43, 230].</t>
  </si>
  <si>
    <t>Requires a somewhat shady site and a well-drained compost of peat, leafmold and sand[1]. Does well in the woodland garden[42, 230].
This species is not very hardy in Britain, it is suitable for cultivation in a cool greenhouse or, perhaps, for a select position outdoors[1]. It is closely related to the British native species G. repens[230].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t>
  </si>
  <si>
    <t>An exudation from the plant is used as a chewing gum[105, 161, 177].</t>
  </si>
  <si>
    <t>An infusion of the plants has been used as a tonic[257].
A poultice of the softened leaves has been applied to cuts and sores[257]. An infusion of the leaves has been used in the bath water for treating stiff muscles[257].</t>
  </si>
  <si>
    <t>Canada(Salish); United States(Flathead)</t>
  </si>
  <si>
    <t>Prunus armeniaca</t>
  </si>
  <si>
    <t>Apricot</t>
  </si>
  <si>
    <t>Armeniaca vulgaris.</t>
  </si>
  <si>
    <t>E. Asia - N. China, Mongolia.</t>
  </si>
  <si>
    <t>Most trees growing apparently wild have escaped from cultivation but there are pure stands of the trees in Tibet on mountain slopes in sparse forests at elevations of 700 - 3000 metres[266].</t>
  </si>
  <si>
    <t>Requires a well-drained moisture retentive fertile soil in a warm sunny position[11, 200]. Succeeds in light shade but fruits better in a sunny position[200]. Thrives in a loamy soil, doing well on limestone[11]. Prefers some chalk in the soil but is apt to become chlorotic if too much is present[11]. Prefers a pH in the range 6.5 to 7.5[200]. Dislikes clay soils[37, 61]. Intolerant of saline soils[200]. Trees drop their fruit buds if there is a summer drought[200].
The apricot is widely cultivated for its edible fruit in temperate areas that have long hot summers, there are many named varieties[183, 200]. The tree is perfectly hardy in Britain but it usually flowers very early in the spring and the flowers are then liable to be destroyed by frosts[11]. It really requires a more continental climate (with its clearly defined seasons) than it gets in Britain. However, if given the benefit of a south or west facing wall and some protection from frosts when it is in flower, reasonable crops can usually be produced in southern England[1, 219]. The plants are self-fertile[200], but hand pollination would be advisable since they are normally flowering before many pollinating insects are active.
In Britain apricots are usually grown on plum rootstocks, 'St. Julien A' is the most widely used[200]. The dwarfing rootstock 'Pixie' is also a possibility, but this must be double worked with 'St. Julien A' because it is incompatible with apricots[200].
Any pruning should be carried out in the summer to allow rapid healing and therefore less risk of infection[201].
Oats should not be grown near apricots because their roots have an antagonistic effect on the roots of the apricot[201]. Tomatoes and potatoes are also bad companions for apricots[201]. If nasturtiums (Tropaeoleum spp) are grown under apricots they will make the fruit less palatable to insects, though this is not detectable by the human palate[201].
Most members of this genus are shallow-rooted and will produce suckers if the roots are damaged[238].
Plants in this genus are notably susceptible to honey fungus[200].</t>
  </si>
  <si>
    <t>An edible semi-drying oil is obtained from the seed[57]. Used for lighting[194]. The oil has a softening effect on the skin and so it is used in perfumery and cosmetics, and also in pharmaceuticals[4, 61].
A green dye can be obtained from the leaves[168].
A dark grey to green dye can be obtained from the fruit[168].
Wood - handsome, hard, durable. Agricultural implements etc[146, 194].</t>
  </si>
  <si>
    <t>Apricot fruits are nutritious, cleansing and mildly laxative[254. They are a valuable addition to the diet working gently to improve overall health.
Antipyretic, antiseptic, emetic, ophthalmic[194].
The flowers are tonic, promoting fecundity in women[218].
The bark is astringent[254]. The inner bark and/or the root are used for treating poisoning caused by eating bitter almond and apricot seeds (which contain hydrogen cyanide)[218]. Another report says that a decoction of the outer bark is used to neutralize the effects of hydrogen cyanide[238]. The decoction is also used to soothe inflamed and irritated skin conditions[254].
The seed is analgesic, anthelmintic, antiasthmatic, antispasmodic, antitussive, demulcent, emollient, expectorant, pectoral, sedative and vulnerary[176, 218]. It is used in the treatment of asthma, coughs, acute or chronic bronchitis and constipation[176, 279].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t>
  </si>
  <si>
    <t>China; Iraq; Kurdistan; Nc; Spain; Turkey; United States</t>
  </si>
  <si>
    <t>This species produces hydrogen cyanide, a poison that gives almonds their characteristic flavour. This toxin is found mainly in the leaves and seed and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</si>
  <si>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Myrica rubra</t>
  </si>
  <si>
    <t>Chinese Bayberry</t>
  </si>
  <si>
    <t>M. nagi. non Thunb.</t>
  </si>
  <si>
    <t>Forests of C. and S. Japan[58]. Coastal districts in warm countries[174].</t>
  </si>
  <si>
    <t>Prefers a moist soil. Grows well in an open position in a well-drained soil in sun or light shade[200]. Thrives in any ordinary garden soil[11]. Prefers a lime-free loamy or peaty soil[1].
Not very hardy in Britain, it succeeds outdoors in the milder areas of the country according to one report[1], whilst another says that it only succeeds in zone 10 and does not tolerate frosts[200]. Plants succeed outdoors in Japan as far north as Tokyo, but it is difficult to get them to fruit there[174]..
This plant has been recommended for improvement by selection and breeding for its edible fruit.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</si>
  <si>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yellow dye is obtained from the plant[174]. (The part of the plant is not specified).</t>
  </si>
  <si>
    <t>Fruit - raw or cooked[1, 105]. Succulent and aromatic[82], it has an agreeable sub-acid taste[183]. Juicy, sweetish and sour according to another report[174]. The fruit soon rots so it is difficult to grow commercially because of the problems of getting it to market in good condition[174]. The fruit is up to 25mm in diameter[200].
The seed is said to be edible[61, 177, 183].</t>
  </si>
  <si>
    <t>Astringent, carminative, vulnerary[174, 178].
The stem bark is used as a wash in the treatment of arsenic poisoning, skin diseases, wounds and ulcers[218].
The fruit is carminative, pectoral and stomachic[218].
The seed is used in the treatment of sweaty feet[218].
The plant is used in the treatment of cholera, heart ailments and stomach diseases[218].</t>
  </si>
  <si>
    <t>Although no reports of toxicity have been seen for this species, there is a report for some members of this genus that some of the constituents of the wax might be carcinogenic[222].</t>
  </si>
  <si>
    <t>Magnolia virginiana</t>
  </si>
  <si>
    <t>Laurel Magnolia</t>
  </si>
  <si>
    <t>M. glauca.</t>
  </si>
  <si>
    <t>Eastern N. America - Massachusetts to Florida, west to Missouri and Tennessee.</t>
  </si>
  <si>
    <t>Wet acid sandy barrens and swamps at low elevations[184, 229].</t>
  </si>
  <si>
    <t>Requires a sunny sheltered position in a deep soil that does not dry out in the summer[11]. Plants are also tolerant of wet soils[238]. Succeeds in acid or neutral soils in sun or part shade[184]. Dislikes limey soils[11]. Tolerates some alkalinity so long as there is at least 50cm of good soil above the alkaline layer[202]. The branches are brittle so a sheltered position is required[200]. Plants are very tolerant of atmospheric pollution[200].
Mature dormant plants are hardy to about -20�c but the flowers are easily damaged by frost or wind.[184]. A warmth-loving species, it is best grown in the south and east of Britain[11].
The fleshy roots are easily damaged and any transplanting is best done during a spell of mild moist weather in late spring[182].
A slow growing tree but it flowers whilst young[182]. The flowers have a delicious scent of lemons[182].
A number of cultivars have been developed for their ornamental value.</t>
  </si>
  <si>
    <t>An essential oil from the flowers has been used in the manufacture of perfumes[227].
Wood - straight-grained, light, soft, easily worked, finishes well, aromatic and yellow in colour[4, 46, 61, 229]. It weighs 31lb per cubic foot[227]. Used for furniture, broom handles, bowls and light woodenware articles etc[46, 61, 227, 229].</t>
  </si>
  <si>
    <t>The leaves are used as a condiment in gravies etc[183].
A tea is made from the leaves[183].</t>
  </si>
  <si>
    <t>A tea made from the bark is antiperiodic, aromatic, diaphoretic, laxative, stimulant and tonic[4, 222]. It has historically been used as a substitute for quinine in the treatment of malaria[222, 238] and is also taken internally in the treatment of colds, bronchial diseases, upper respiratory tract infections, rheumatism and gout[238, 257]. The bark has been chewed by people trying to break the tobacco habit[222]. The bark is harvested in the autumn and dried for later use[238]. It does not store well so stocks should be renewed annually[238].
A tea made from the fruit is a tonic, used in the treatment of general debility and was formerly esteemed in the treatment of stomach ailments[222].
The leaves or bark have been placed in cupped hands over the nose and inhaled as a mild hallucinogen[257].</t>
  </si>
  <si>
    <t>Turkey; United States; United States(Amerindian)</t>
  </si>
  <si>
    <t>Smilax glabra</t>
  </si>
  <si>
    <t>Thickets in uplands, W. China[109, 147]. Forests, thickets, thinly forested slopes along valleys, river banks at elevations of 300 - 1800 metres[266].</t>
  </si>
  <si>
    <t>We have very little information on this species and do not know if it will be hardy in Britain, though judging by its native range it should succeed outdoors in many parts of the country. The following notes are based on the general needs of the genus.
Succeeds in most soils in sun or semi-shade[200].
Dioecious. Male and female plants must be grown if seed is required.</t>
  </si>
  <si>
    <t>Root - cooked[105, 177]. It can be dried and ground into a powder. The root contains nearly 70% starch[218].
Fruit[177]. The fruit is up to 10mm in diameter[266]. No more details are given.</t>
  </si>
  <si>
    <t>The aerial tubers are used in the treatment of abscesses, boils, cystitis, diarrhoea etc[218].
The rhizome is antiarthritic, antiscrophulatic, depurative, skin, stomachic[147, 174, 176]. It has been used in the treatment of cancer, mercury poisoning, acute bacterial dysentery, rheumatoid arthritis and syphilis[147, 174, 176, 218, 238]. It is said to be clinically 90% effective in the treatment of primary syphilis[218].</t>
  </si>
  <si>
    <t>Trifolium pratense</t>
  </si>
  <si>
    <t>Red Clover</t>
  </si>
  <si>
    <t>Europe, including Britain, from Norway south and east to Spain and W. Asia.</t>
  </si>
  <si>
    <t>Meadows, pastures and other grassy places[9], especially on calcareous soils. Usually found on circumneutral soils[17].</t>
  </si>
  <si>
    <t>Succeeds in a moist, well-drained circum-neutral soil in full sun[200]. Prefers a medium-heavy loam[87].
A short-lived perennial[200].
A very hardy plant, tolerating temperatures down to at least -23�c[238].
A very important food plant for the caterpillars of many butterfly and moth species[30]. It is also a good bee plant[54], but not so valuable as the white clover, T. repens[4].
It grows well in an apple orchard, the trees will produce tastier fruit that stores better[201]. It should not be grown with camellias or gooseberries because it harbours a mite that can cause fruit drop in the gooseberries and premature budding in the camellias[201].
Very polymorphic, there are many subspecies and varieties.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t>
  </si>
  <si>
    <t>A yellow dye is obtained from the flowers[46, 61].
The plant makes a good green manure, it is useful for over-wintering, especially in a mixture with Lolium perenne[54]. Deep rooting, it produces a good bulk[87]. It is a host to 'clover rot' however, so should not be used too frequently[87]. It can be undersown with cereals though it may be too vigorous[87]. It is also grown with grass mixtures for land reclamation, it has good nitrogen fixing properties[200].</t>
  </si>
  <si>
    <t>Leaves and young flowering heads - raw or cooked[2, 55, 105, 183]. The young leaves are harvested before the plant comes into flower, and are used in salads, soups etc[9]. On their own they can be used as a vegetable, cooked like spinach[9].The leaves are best cooked[172]. They can be dried, powdered and sprinkled on foods such as boiled rice[183]. The leaves contain 81% water, 4% protein, 0.7% fat, 2.6% fibre and 2% ash[218].
The seed can be sprouted and used in salads. A crisp texture and more robust flavour than alfalfa (Medicago sativa)[183]. The seeds are reported as containing trypsin inhibitors[218]. These can interfere with certain enzymes that help in the digestion of proteins, but are normally destroyed if the seed is sprouted first.
Flowers and seed pods - dried, ground into a powder and used as a flour[115]. The young flowers can also be eaten raw in salads[144, 172].
Root - cooked[172, 177].
A delicate sweet herb tea is made from the fresh or dried flowers[21, 55, 183].
The dried leaves impart a vanilla flavour to cakes etc[172].</t>
  </si>
  <si>
    <t>Red clover is  safe and effective herb with a long history of medicinal usage. It is commonly used to treat skin conditions, normally in combination with other purifying herbs such as Arctium lappa and Rumex crispus[254]. It is a folk remedy for cancer of the breast, a concentrated decoction being applied to the site of the tumour in order to encourage it to grow outwards and clear the body[254]. Flavonoids in the flowers and leaves are oestrogenic and may be of benefit in the treatment of menopausal complaints[254].
The flowering heads are alterative, antiscrofulous, antispasmodic, aperient, detergent, diuretic, expectorant, sedative and tonic[4, 21, 165, 218, 238]. It has also shown anticancer activity[172, 218], poultices of the herb have been used as local applications to cancerous growths[4]. Internally, the plant is used in the treatment of skin complaints (especially eczema and psoriasis), cancers of the breast, ovaries and lymphatic system, chronic degenerative diseases, gout, whooping cough and dry coughs[238]. The plant is normally harvested for use as it comes into flower[222, 238] and some reports say that only the flowers are used[4].
The toxic indolizidine alkaloid 'slaframine' is often found in diseased clover (even if the clover shows no external symptoms of disease). This alkaloid is being studied for its antidiabetic and anti-AIDS activity[222].</t>
  </si>
  <si>
    <t>Amerindian; Australia; Britain; Eurasia; Europe; Iraq; Spain; Turkey; United States; United States(Amerindian); United Statessr</t>
  </si>
  <si>
    <t>Diseased clover, even if no symptoms of disease are visible, can contain toxic alkaloids[222].</t>
  </si>
  <si>
    <t>Lycopus europaeus</t>
  </si>
  <si>
    <t>Gypsywort</t>
  </si>
  <si>
    <t>Europe, including Britain, to the Mediterranean, north and central Asia.</t>
  </si>
  <si>
    <t>By rivers, streams and ditches, also in marshes and fens[9, 17].</t>
  </si>
  <si>
    <t>Tolerates most soil types so long as they are wet. Grows well in shallow water. Succeeds in sun or shade.</t>
  </si>
  <si>
    <t>A black dye is obtained from the plant[4, 100]. It is said to give a permanent colour and was also used by gypsies in order to darken the skin[4].</t>
  </si>
  <si>
    <t>Root - raw or cooked. A famine food, it is only used when all else fails[179].</t>
  </si>
  <si>
    <t>The fresh or dried flowering herb is astringent and sedative[4]. It inhibits iodine conversion in the thyroid gland and is used in the treatment of hyperthyroidism and related disorders[9].
The whole plant is used as an astringent, hypoglycaemic, mild narcotic and mild sedative[4, 238]. It also slows and strengthens heart contractions[238]. The plant has been shown to be of value in the treatment of hyperthyroidism[9, 238], it is also used in the treatment of coughs, bleeding from the lungs and consumption, excessive menstruation etc[4, 238]. The leaves are applied as a poultice to cleanse foul wounds[240]. This remedy should not be prescribed for pregnant women or patients with hypothyroidism[238]. The plant is harvested as flowering begins and can be use fresh or dried, in an infusion or as a tincture[4, 238].</t>
  </si>
  <si>
    <t>India(Punjab); Iraq; Spain; Turkey</t>
  </si>
  <si>
    <t>Rubus coreanus</t>
  </si>
  <si>
    <t>Korean Bramble</t>
  </si>
  <si>
    <t>R. tokkura. Sieb.</t>
  </si>
  <si>
    <t>300 - 900 metres in W. Hupeh[109]. Thickets on slopes, montane valleys, riverbanks and roadsides at elevations of 100 - 3100 metres[266].</t>
  </si>
  <si>
    <t>Easily grown in a good well-drained loamy soil in sun or semi-shade[1, 11, 200].
Plants are rarely cultivated for their edible fruit in Japan[58].
This species is a raspberry with biennial stems, it produces a number of new stems each year from the perennial rootstock, these stems fruit in their second year and then die[200].
Plants in this genus are notably susceptible to honey fungus[200].</t>
  </si>
  <si>
    <t>Fruit - raw or cooked[105. 177]. Small with a poor flavour[11]. The dark red or purplish black fruit is 5--8 mm in diameter[266].</t>
  </si>
  <si>
    <t>The fruit is aphrodisiac, astringent, restorative and tonic[176, 218, 238]. It is taken internally in the treatment of complaints associated with disturbed liver and kidney functions, such as back pain, urinary dysfunction, premature greying, blurred vision, infertility, impotence and premature ejaculation[238, 279]. The fruit is harvested when fully ripe and can be used fresh or dried[238].
The juice of the bruised leaves or a decoction of the root are used in the treatment of ophthalmia[218].
The seed is astringent and tonic[218].</t>
  </si>
  <si>
    <t>Santalaceae</t>
  </si>
  <si>
    <t>Comandra pallida</t>
  </si>
  <si>
    <t>Pale Bastard Toadflax</t>
  </si>
  <si>
    <t>C. umbellata pallida. (A.DC.)Piehl.</t>
  </si>
  <si>
    <t>Western N. America - Manitoba to British Columbia and south to Texas.</t>
  </si>
  <si>
    <t>Dry hills and plains[43]. Sandy or open rocky ground in Texas[274].</t>
  </si>
  <si>
    <t>Requires a well-drained moisture retentive lime-free soil[200].
A parasitic plant obtaining at least some of its nutrients from the roots of other plants[200, 235]. It is said to parasitize over 200 different species of plants in the wild[274].</t>
  </si>
  <si>
    <t>A blue dye is obtained from the area next to the root bark[257].</t>
  </si>
  <si>
    <t>Fruit[105, 161, 177]. A sweet flavour[274]. The fruit is about 10mm in diameter[200].
The small round seeds are eaten like nuts by children[257].</t>
  </si>
  <si>
    <t>The plant is narcotic[257]. A decoction has been used in the treatment of headaches and externally as a foot bath to treat corns[257].
The plant has been used to treat sore eyes and sores on the body and also as a mouth wash for canker sores[257].</t>
  </si>
  <si>
    <t>There is a report that the plant can be toxic to mammals.</t>
  </si>
  <si>
    <t>Dactylorhiza maculata</t>
  </si>
  <si>
    <t>Spotted Orchid</t>
  </si>
  <si>
    <t>Orchis maculata.</t>
  </si>
  <si>
    <t>W. Europe in Britain and France, north through Germany ad Belgium to Scandanavia.</t>
  </si>
  <si>
    <t>Moist acid peaty substrata throughout the British Isles[17].</t>
  </si>
  <si>
    <t>Succeeds in most soils, but it prefers a moist loam and lots of leaf mould[42]. Requires a deep rich soil[1]. Grows well in full sun or partial shade[42], doing well in a woodland garden[230].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Cultivated plants are very susceptible to the predation of slugs and snails[230].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t>
  </si>
  <si>
    <t>Root - cooked[2, 4, 46]. It is a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</si>
  <si>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Nd</t>
  </si>
  <si>
    <t>Viburnum nudum</t>
  </si>
  <si>
    <t>Smooth Withe Rod</t>
  </si>
  <si>
    <t>Eastern N. America - Maryland to Florida, west to Arkansas and Kentucky.</t>
  </si>
  <si>
    <t>Wooded swamps, wet pinelands and bogs[43]. Also found on rich hillsides[82].</t>
  </si>
  <si>
    <t>An easily grown plant, it succeeds in most soils but is ill-adapted for poor soils and for dry situations[1]. It prefers a deep rich loamy soil in sun or semi-shade[11, 200]. Best if given shade from the early morning sun in spring[200]. Plants often grow in quite acid soils in the wild[227].
Plants are self-incompatible and need to grow close to a genetically distinct plant in the same species in order to produce fruit and fertile seed[11, 200].
This species is closely related to V. cassinoides[11].</t>
  </si>
  <si>
    <t>Fruit - raw or cooked[3, 105]. It usually has a sweetish flavour[2, 183] but is sometimes bitter[43] and is usually unpalatable[227]. The ovoid fruit is about 8mm long and contains a single large seed[200].</t>
  </si>
  <si>
    <t>A tea made from the bark is antispasmodic, diuretic, tonic and uterine sedative[222].</t>
  </si>
  <si>
    <t>United States; United States(Appalachia)</t>
  </si>
  <si>
    <t>Codonopsis pilosula</t>
  </si>
  <si>
    <t>Dang Shen</t>
  </si>
  <si>
    <t>Campanumoea pilosula. Franch.</t>
  </si>
  <si>
    <t>N.E. Asia - Korea</t>
  </si>
  <si>
    <t>Dense shrubby thickets, the shade of trees at forest edges, streambanks etc[74].</t>
  </si>
  <si>
    <t>Prefers a well-drained fertile light soil in full sun or semi shade[1, 200]. Plants only succeed in full sun if the soil remains moist during the growing season[200]. Prefers a slightly acid soil[164].
Although quite cold-hardy when dormant, the young growth in spring, even on mature plants, is frost-tender and so it is best to grow the plants in a position sheltered from the early morning sun[K].
A climbing plant, supporting itself by twining and scrambling over other plants[219].
The plant resents root disturbance and should be planted out into its permanent position as soon as possible[164].
It is best grown on a high bank in order to give a good view of the flowers[1].
Plants are very susceptible to the ravages of slugs. The young shoots in spring are particularly at risk, though older growth is also eaten[K].</t>
  </si>
  <si>
    <t>Root - raw or cooked[105, 177].</t>
  </si>
  <si>
    <t>Dang Shun is an important herb in Chinese medicine, it is a gentle tonic that increases energy levels and helps the body adapt to stress[254]. The root contains saponins, triterpenes and steroids[279], it is similar in action to ginseng (Panax species), but it is milder and has a shorter-lasting effect[4, 116, 174, 176, 218, 238, 254]. It is a sweet, warm, soothing herb that is taken as an energy tonic[238]. It acts mainly on the spleen, lungs and stomach, raising secretion of body fluids and blood sugar levels, and stimulating the immune system[238]. Research has shown that it increases haemoglobin and red blood cell levels and lowers the blood pressure. It also helps increase endurance to stress and promotes alertness[254].
The root and the whole plant are adaptogen, appetizer, digestive, galactogogue, sialagogue, stomachic and tonic[116, 147, 174, 176, 238, 254]. It is taken internally in the treatment of low energy, poor appetite and digestion, anaemia, shallow breathing and debility after illness[238, 254]. It is often cooked with rice until it is glutinous and used as a tonic food[238]. The dried root is decocted with other herbs and used to treat a wide range of ailments[218].
The roots of plants at least three years old are harvested in the autumn and can be used fresh or dried[238].</t>
  </si>
  <si>
    <t>Heuchera cylindrica</t>
  </si>
  <si>
    <t>Alum Root</t>
  </si>
  <si>
    <t>N. America - British Columbia to California and east to Nevada, Wyoming and Montana.</t>
  </si>
  <si>
    <t>Streambanks and wet rocky places[172]. Rocky soils, cliffs and talus slopes[60].</t>
  </si>
  <si>
    <t>Succeeds in any good sweet garden soil that does not dry out in spring[1]. Prefers full sun but tolerates partial shade[1, 111]. Prefers a well-drained fairly rich and not too heavy soil[111].
Plants are hardy to about -20�c[187].
Closely related to H. chlorantha[200], it is apt to hybridize with other members of this genus[111].
A very ornamental plant[60], a number of named forms have been selected for their ornamental value[187].
The subspecies H. cylindrica glabella has been specifically mentioned for its use as a mordant[168, 172].</t>
  </si>
  <si>
    <t>The root can be used as an alum substitute, this is a mordant that is used in fixing dyes[168, 257]. The root is rich in tannin and it has been suggested that this is the mordant[168, 172]].
A good ground cover plant for the woodland garden[200]. Plants should be spaced about 30cm apart each way[208].</t>
  </si>
  <si>
    <t>Leaves - cooked[172].</t>
  </si>
  <si>
    <t>The whole plant, but especially the roots, is astringent[257]. A decoction of the roots is used in the treatment of diarrhoea and stomach cramps[257]. Externally, a decoction is used as a wash on aching joints[257]. A poultice of the mashed peeled roots is used in treating rashes, sores and cuts[257]. When mixed with the spores of puffballs, it has been used as a salve for treating nappy rash[257].</t>
  </si>
  <si>
    <t>Arisaema amurense</t>
  </si>
  <si>
    <t>Tian Nan Xing</t>
  </si>
  <si>
    <t>E. Asia - N. China, Japan, Korea.</t>
  </si>
  <si>
    <t>Virgin forests, mountains and river banks[74]. Deciduous forest, mixed forest, under woods and by streams at elevations of 50 - 200 metres in China[266].</t>
  </si>
  <si>
    <t>Prefers a cool peaty soil in the bog, woodland garden or a sheltered border in semi-shade[200]. Prefers a loamy or peaty soil[1] and will tolerate a sunny position if the soil is moist but not water-logged and the position is not too exposed[1, 200]. This species is well suited to the front of a peat border[200].
Tubers should be planted about 15cm deep[233]. Only plant out full sized tubers and mulch them with organic matter in the winter[200]. Plants require protection from slugs[200].
Most species in this genus are dioecious, but they are sometimes monoecious and can also change sex from year to year.</t>
  </si>
  <si>
    <t>Well-soaked roots can be boiled, peeled and eaten[177]. The tuber is 6 - 7cm in diameter[266]. Some caution is advised, see the notes above on toxicity.
Young leaves - cooked[177]. Some caution is advised, see the notes above on toxicity.</t>
  </si>
  <si>
    <t>Tian Nan Xing has been used in Chinese herbal medicine for thousands of years and is valued especially for its beneficial affect upon the chest[254]. When prescribed internally it is always used dried and in conjunction with fresh ginger root[254].
The root is an acrid irritant herb that is anodyne, antibacterial, antifungal, antiphlogistic, antirheumatic, anticancer, antispasmodic, antitumor, expectorant, sedative and stomachic[147, 176, 218, 238, 279]. The dried root is used internally in the treatment of coughs with profuse phlegm, tumours, cervical cancer, epilepsy, tetanus and complaints involving muscular spasms[176, 238]. The fresh root is applied externally as a poultice to ulcers and other skin complaints[254]. The root is harvested when the plant is dormant in the autumn or winter and is dried for later use[238].</t>
  </si>
  <si>
    <t>Viburnum cotinifolium</t>
  </si>
  <si>
    <t>V. polycarpum.</t>
  </si>
  <si>
    <t>Amongst oak and deodar in forests and shrubberies, affecting open spaces on the rather drier exposures, to 3600 metres[51, 146].</t>
  </si>
  <si>
    <t>An easily grown plant, it succeeds in most soils but is ill-adapted for poor soils and for dry situations[1]. It prefers a deep rich loamy soil in sun or semi-shade[11, 200]. Best if given shade from the early morning sun in spring[200].
Hardy to about -15�c[184].
Plants are self-incompatible and need to grow close to a genetically distinct plant in the same species in order to produce fruit and fertile seed[11, 200].
Closely allied to V. lantana[1, 11], but not as hardy as that species[11].</t>
  </si>
  <si>
    <t>Wood - hard, close grained[146, 158].</t>
  </si>
  <si>
    <t>Fruit - raw or cooked[2, 51, 146, 158]. A sweetish flavour[183]. The ovoid fruit is about 12mm long and contains a single large seed[200].</t>
  </si>
  <si>
    <t>Solidago canadensis</t>
  </si>
  <si>
    <t>Canadian Goldenrod</t>
  </si>
  <si>
    <t>S. lepida. DC.</t>
  </si>
  <si>
    <t>Eastern N. America - Newfoundland to Ontario, south to Virginia. Naturalized in Britain[17].</t>
  </si>
  <si>
    <t>Dry to damp thickets, roadsides, slopes and clearings, avoiding acid soils.</t>
  </si>
  <si>
    <t>Succeeds in any moderately fertile moisture retentive soil in sun or semi-shade[200]. Grows well in heavy clay soils.
A rather greedy plant, it is apt to impoverish the soil[1]. 
The flowers attract butterflies and moths[30]. The plant also attracts various beneficial insects such as ladybirds, lacewings and hoverflies to the garden, these insects will help to control insect pests in the garden[201, 238].</t>
  </si>
  <si>
    <t>Mustard, orange and brown dyes can be obtained from the whole plant[168]. 
The source of 'Canadian goldenrod' oil[46]. We have no further details, but it is likely to be an essential oil.</t>
  </si>
  <si>
    <t>Young leaves and flowering stems - cooked[172].
Seed[22, 46, 61, 105, 161, 183]. Used as a thickener in soups[172]. The seed is very small[K] and is only used as a survival food when all else fails[222].
A tea can be made from the flowers and/or the leaves[172, 183].</t>
  </si>
  <si>
    <t>Haemostatic, styptic[168, 172].
The root is applied as a poultice to burns[168, 172, 222].
An infusion of the dried powdered herb can be used as an antiseptic[168, 172].
The blossoms are analgesic, astringent and febrifuge[257]. They have been chewed and the juice slowly swallowed to treat sore throats[213, 222]. A tea made from the flowers is used in the treatment of diarrhoea, body pains, fevers and snakebites[222, 257].
The plant contains quercitin, a compound that is reportedly useful in the treatment of haemorrhagic nephritis[222].
This plant is said to have similar medicinal properties to S. virgaurea. These are:-
Goldenrod is a safe and gentle remedy for a number of disorders. In particular, it is a valuable astringent remedy treating wounds and bleeding, whilst it is particularly useful in the treatment of urinary tract disorders, being used both for serious ailments such as nephritis and for more common problems such as cystitis[254]. The plant contains saponins that are antifungal and act specifically against the Candida fungus which  is the cause of vaginal and oral thrush[238, 254]. It also contains rutin which is used to treat capillary fragility, and phenolic glycosides which are anti-inflammatory[238].
The leaves and flowering tops are anthelmintic, anti-inflammatory, antiseptic, aromatic, astringent, carminative, diaphoretic, mildly diuretic, febrifuge and stimulant[4, 7, 9, 21, 147, 165]. A good vulnerary herb, it has also proved of value when used internally in the treatment of urinary infections, chronic catarrh, skin diseases, influenza, whooping cough, bladder and kidney stones etc[4, 238]. Due to its mild action, goldenrod is used to treat gastro-enteritis in children[254]. It makes an excellent mouthwash in the treatment of thrush[7]. The plant is gathered in the summer and dried for later use[7].
The seed is anticoagulant, astringent and carminative[218].
A homeopathic remedy is made from the plant[9]. It is used in the treatment of kidney and bladder disorders, rheumatism and arthritis[9].</t>
  </si>
  <si>
    <t>Parietaria judaica</t>
  </si>
  <si>
    <t>P. officinalis. Auct non L.  P. ramiflora.</t>
  </si>
  <si>
    <t>Western and southern Europe, including Britain.</t>
  </si>
  <si>
    <t>Hedgebanks, cracks in rocks and dry walls[7, 17].</t>
  </si>
  <si>
    <t>Prefers a well-drained to dry alkaline soil in full sun or semi-shade[238]. The plant grows well on drystone walls[17].
This plant is sometimes erroneously called P. officinalis. The true P. officinalis. L. is an European plant that is not found in Britain, P. judaica is its British representative[50].
The pollen of this plant is one of the earliest and most active of the hay fever allergens[7].
Dioecious. Male and female plants must be grown if seed is required.</t>
  </si>
  <si>
    <t>France</t>
  </si>
  <si>
    <t>Arachis hypogaea</t>
  </si>
  <si>
    <t>Peanut</t>
  </si>
  <si>
    <t>S. America.</t>
  </si>
  <si>
    <t>Not known in a truly wild state.</t>
  </si>
  <si>
    <t>Prefers a light humus-rich well-drained soil in a warm sunny sheltered position, though it will tolerate heavier soils[200, 269]. Plants prefer hot dry conditions when the crop is ripening[200]. Peanuts are quite tolerant of acid soils, and aluminium, requiring a minimum of lime for acceptable yields[269]. Tolerates a pH in the range 4.3 to 8.7[269].
Plants are not frost-hardy and most cultivars require too long a growing season to make them a viable crop in Britain. Some cultivars, however (listed below), have a shorter growing season and are worthy of more research in this country[K].
The peanut is widely cultivated in the tropics and sub-tropics for its edible seed and oil contained in the seed, there are many named varieties[200]. It grows best between latitudes 40� south and 40� north[200]. Yields average about 1 tonne of unshelled nuts per hectare, about 80% of this weight is edible seeds (erect forms) and 60 - 75% (running forms)[200]. Crops can be grown at further distances from the equator but yields are likely to be poor[200]. There are three main groups of cultivars:- 'Virginia' has large seeds, 'Valencia' has four seeds per pod and 'Spanish' has the smallest seeds[200]. There are running and erect forms in each group[200]. The erect forms mature more quickly and are therefore more likely to succeed in colder areas[200]. 'Early Spanish' matures in 105 days and has cropped reliably as far north as Canada[183]. 'Spanish' matures in 110 days and crops in Canada if grown in a light sandy soil with southern exposure[183].
Plants are, in general, self-pollinating, though occasional outcrossing by bees occurs[269].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</si>
  <si>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seeds yield a non-drying oil that has a wide range of uses including the manufacture of pharmaceuticals, soaps, cold creams, pomades and lubricants, paints, emulsions for insect control, and fuel for diesel engines[268, 269].
Peanut hulls are used for furfural, fuel, as a filler for fertilizers or for sweeping compounds[269].</t>
  </si>
  <si>
    <t>The oil from the seed is aperient, demulcent, emollient and pectoral[218]. The seed is used mainly as a nutritive food[268].
The seeds have been used in folk medicine as an anti-inflammatory, aphrodisiac and decoagulant[269]. Peanuts play a small role in various folk pharmacopoeias. In China the nuts are considered demulcent, pectoral, and peptic; the oil aperient and emollient, taken internally in milk for treating gonorrhoea, externally for treating rheumatism[269]. In Zimbabwe the peanut is used in folk remedies for plantar warts. Haemostatic and vasoconstrictor activity are reported. The alcoholic extract is said to affect isolated smooth muscles and frog hearts like acetylcholine. The alcoholic lipoid fraction of the seed is said to prevent haemophiliac tendencies and for the treatment of some blood disorders (mucorrhagia and arthritic haemorrhages) in haemophilia[269].</t>
  </si>
  <si>
    <t>Africa; Dominican Republic; Haiti; Iraq; Japan; Malaya; Mexico(Kickapoo); Rhodesia; Spain; Turkey; United States; Venezuela</t>
  </si>
  <si>
    <t>Of greatest concern is possible contamination of damaged or spoiled seeds with the teratogenic, carcinogenic aflatoxins. Two principal toxins, aflatoxins B, and G, and their less toxic dihydro derivatives, aflatoxins B2 and G2 are formed by the aflatoxin producing moulds (Aspergillus flavus et al). Prevention of mould growth is the mainstay, there being no satisfactory way to remove the toxins from feed and foods (however, peanut oils are free of aflatoxins because of alkaline processing)[269].</t>
  </si>
  <si>
    <t>Polygonum molle</t>
  </si>
  <si>
    <t>Aconogonum molle. (D.Don.)Hara.  Persicaria mollis. (D.Don.)Gross.</t>
  </si>
  <si>
    <t>E. Asia - Himalayas from Uttar Pradesh to S.W. China.</t>
  </si>
  <si>
    <t>Forest, scrub and damp ground, often gregarious, 900 - 4250 metres[51, 187]. Slopes, forests, grassy places and thickets in valleys at elevations of 1300 - 3500 metres[266].</t>
  </si>
  <si>
    <t>Succeeds in an ordinary garden soil[1] but prefers a moisture retentive not too fertile soil in sun or part shade[200]. Repays generous treatment[1]. A very fast growing plant[146].
Plants seem to be immune to the predations of rabbits[233].</t>
  </si>
  <si>
    <t>Plants are very fast growing and are used to reclothe and stabilize land slips[146]. They are best spaced about 1.2 metres apart each way[208].</t>
  </si>
  <si>
    <t>The whole plant is astringent[240].</t>
  </si>
  <si>
    <t>Nepal</t>
  </si>
  <si>
    <t>Polygonatum stenanthum</t>
  </si>
  <si>
    <t>P. macranthum. (Maxim.)Koidz.</t>
  </si>
  <si>
    <t>Mountains and woods all over Japan[58].</t>
  </si>
  <si>
    <t>Prefers a fertile humus rich moisture-retentive well-drained soil in cool shade or semi-shade[200]. Plants are intolerant of heat and drought but they tolerate most other conditions[200].
Members of this genus are rarely if ever troubled by browsing deer or rabbits[233].
The young shoots of most members of this genus are very attractive to slugs. 
Hybridizes with other members of this genus[200].</t>
  </si>
  <si>
    <t>Young shoots - cooked[105, 177]. They can be used as an asparagus substitute.
Root - cooked[105, 177]. Rich in starch.</t>
  </si>
  <si>
    <t>Lathyrus aphaca</t>
  </si>
  <si>
    <t>Yellow-Flowered Pea</t>
  </si>
  <si>
    <t>Europe, including Britain, from Germany south and east to the Mediterranean, Iran and Afghanistan.</t>
  </si>
  <si>
    <t>Dry places on sand, gravel and chalk[17].</t>
  </si>
  <si>
    <t>An easily grown plant, succeeding in any moderately good garden soil but preferring a position in full sun[200]. Plants dislike shade.
An interesting plant botanically because the true leaves have been modified into tendrils and the stipules have become leaves[100].
Plants climb by means of tendrils[188].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</si>
  <si>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ripe seeds are said to be narcotic[2, 105, 240].
The flowers are resolvent[240].</t>
  </si>
  <si>
    <t>The seed contains a toxic amino-acid which, in large quantities, can cause a very serious disease of the nervous system known as 'lathyrism'. The seed is said to be perfectly safe and very nutritious in small quantities[65, 76].</t>
  </si>
  <si>
    <t>Eryngium maritimum</t>
  </si>
  <si>
    <t>Sea Holly</t>
  </si>
  <si>
    <t>European coasts, including Britain, from Scandanavia to the Mediterraneanand Baltic, and Black Sea</t>
  </si>
  <si>
    <t>Sea shores, preferring sand and shingle whilst avoiding acid soils[17].</t>
  </si>
  <si>
    <t>Requires a deep well-drained soil and a sunny position[1]. Prefers a light sandy saline soil but tolerates most soil types including lime and poor gravels[200, 268]. Plants are best grown in a hot dry position[187, 233]. Established plants are drought tolerant[190].
Plants are hardy to about -15�c[187].
Sea holly has very long roots that penetrate deeply in the soil and are often several feet long[4]. These roots are sweetly scented[245]. The plant should be placed in its final position whilst small since it resents root disturbance[200].
Although a sea-shore plant, it is amenable to garden cultivation[4].
A good bee plant[108].</t>
  </si>
  <si>
    <t>The extensive root system helps to bind sand on the sea shore[13].</t>
  </si>
  <si>
    <t>Young shoots - cooked[46, 61, 66]. They are normally blanched by excluding light from the growing plant, and are then used as an asparagus substitute[2, 115, 183]. They are said to be palatable and nourishing[4].
Root - cooked[2]. Used as a vegetable or candied and used as a sweetmeat[5, 66, 115]. Palatable and nutritious[4], it is slightly sweet and smells of carrots[13]. The boiled or roasted roots are said to resemble parsnips or chestnuts in flavour[2, 183].</t>
  </si>
  <si>
    <t>Sea holly roots were collected on a large scale in the 17th and 18th centuries in England and were candied then used as restorative, quasi-aphrodisiac lozenges[238]. The plant is still used in modern herbalism where it is valued especially for its diuretic action[254].
The root is to be aphrodisiac, aromatic, diaphoretic, diuretic, expectorant, stimulant and tonic[4, 165, 200]. The root promotes free expectoration and is very useful in the treatment of debility attendant on coughs of chronic standing in the advanced stages of pulmonary consumption[4]. It is used in the treatment of cystitis, urethritis, as a means to alleviate kidney stones (it is unlikely that it dissolves the stones, but it probably helps to retard their formation), and to treat enlargement or inflammation of the prostate gland[254]. Drunk freely, it is used to treat diseases of the liver and kidneys[4, 238]. Used externally as a poultice, the dried powdered root aids tissue regeneration[268]. The root should be harvested in the autumn from plants that are at least 2 years old[4].</t>
  </si>
  <si>
    <t>Italy; Spain</t>
  </si>
  <si>
    <t>Euphorbia antisyphilitica</t>
  </si>
  <si>
    <t>Candelilla</t>
  </si>
  <si>
    <t>E. cerifera.</t>
  </si>
  <si>
    <t>Southern N. America - Texas to Mexico.</t>
  </si>
  <si>
    <t>Deserts.</t>
  </si>
  <si>
    <t>Prefers a light well-drained moderately rich loam in an open position[200]. Requires ample water in the growing season but very dry conditions in the winter[1].
We are not sure if his plant can be grown outdoors in Britain[K], one report says that this plant is hardy to zone 8 (which experiences temperatures down to -5�c)[200]. Another report says that minimum winter temperatures of 8 - 10�c are ample for the plant to survive[1].
Hybridizes with other members of this genus[200]. The ripe seed is released explosively from the seed capsules[200].
Members of this genus are rarely if ever troubled by browsing deer and rabbits[233].
This genus has been singled out as a potential source of latex (for making rubber) for the temperate zone, although no individual species has been singled out[141].</t>
  </si>
  <si>
    <t>A wax is obtained from the whole plant and is used as a polish, water proofer, for making records, lighting etc[21, 46, 57, 61]. The wax exudes from the plant pores and forms a thin skin on the stems. Most is produced in the winter and it is extracted by boiling up the plant[171].</t>
  </si>
  <si>
    <t>A wax from the plant can be used to make chewing gum[46, 61].</t>
  </si>
  <si>
    <t>Orthilia secunda</t>
  </si>
  <si>
    <t>Sidebells Wintergreen</t>
  </si>
  <si>
    <t>Pyrola secunda. L.</t>
  </si>
  <si>
    <t>Europe, including Britain, from Iceland south and east to the Pyrenees and Asia. N. America.</t>
  </si>
  <si>
    <t>Damp coniferous woods and on damp rock ledges[17, 200].</t>
  </si>
  <si>
    <t>Prefers a moist sandy woodland soil[111, 200] in a cool position with partial shade[1, 11, 200]. Requires a peaty or leafy but not very acid soil that remains moist in the summer[31, 187].
This is a very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t>
  </si>
  <si>
    <t>Seed[172]. No more details are given.
The leaves are occasionally used as a tea[183].</t>
  </si>
  <si>
    <t>A strong decoction of the root has been used as an eye wash[257].</t>
  </si>
  <si>
    <t>Melilotus albus</t>
  </si>
  <si>
    <t>White Melilot</t>
  </si>
  <si>
    <t>Europe to W. Asia. Naturalized in Britain.</t>
  </si>
  <si>
    <t>Fields and waste places on dry, not acid soils[17].</t>
  </si>
  <si>
    <t>A fast growing plant[87], it dislikes shade.
A good bee plant[4, 46].
The dried plant has a sweet smell of newly mown hay[245].
This species has a symbiotic relationship with certain soil bacteria, these bacteria form nodules on the roots and fix atmospheric nitrogen. Some of this nitrogen is utilized by the growing plant but some can also be used by other plants growing nearby[200].</t>
  </si>
  <si>
    <t>An oil obtained from the seed is used in paints, varnishes etc[114].
The dried leaves smell of new-mown hay and are used as an insect repellent[172]. The dried leaves contain a substance called coumarin, this is an anti-clotting agent and has been used as a basis of the rat killer 'warfarin'[207].
The plant is a good green manure crop[20, 87, 172]. It can be sown in the autumn and overwintered or sown from spring to mid summer. It can be cut several times for compost material before being finally incorporated into the soil[87]. Fast growing, it produces a high bulk of organic material and also fixes a large quantity of atmospheric nitrogen[87]. It can also be grown under soft and top fruit, when it will expel mice[82].</t>
  </si>
  <si>
    <t>Leaves and seedpods - cooked as a 'bean soup'[8, 105, 172].
The pea-like seeds are used as a seasoning for bean and split-pea soups[183].
Young shoots - raw or cooked[8, 172]. Added to salads or used as a potherb[183]. Only fresh shoots should be used[62], the dried leaves contain coumarin[207].
Flowers - raw or cooked[172]. Used as a vanilla-like flavouring[177, 183].
The dried leaves are said to be used as a vanilla flavouring[172] but this is probably unwise, see notes at top of the page.</t>
  </si>
  <si>
    <t>The whole herb, harvested when in flower, is aromatic, carminative and emollient[4]. It was at one time widely esteemed as a medicinal herb, though it has fallen from favour in recent times[4].
The dried leaves contain coumarin, this can be used as an anticlotting agent for the blood[207].
The dried flowering plant has been used in ointments for external ulcers[222].</t>
  </si>
  <si>
    <t>Dried leaves can be toxic though the fresh leaves are quite safe[76]. This is due to the presence of coumarin, the substance that gives some dried plants the smell of new mown hay. Taken internally it can prevent the blood from clotting[207].</t>
  </si>
  <si>
    <t>Ginkgoaceae</t>
  </si>
  <si>
    <t>Ginkgo biloba</t>
  </si>
  <si>
    <t>Maidenhair Tree</t>
  </si>
  <si>
    <t>Salisburia adiantifolia.</t>
  </si>
  <si>
    <t>Found wild in only 2 localities at Guizhou and on the Anhui/Zhejiang border[200], where it grows on rich sandy soils[147].</t>
  </si>
  <si>
    <t>Succeeds in most soil types so long as they are well-drained[117, 200, 202], though it prefers a rather dry loam in a position sheltered from strong winds[11]. Some of the best specimens in Britain are found growing on soils over chalk or limestone[185]. Plants flower and fruit more reliably after hot summers or when grown in a warm sunny position[202]. Established plants are drought resistant[117], they also tolerate atmospheric pollution[117, 200]. Plants can grow in poor hard-packed soil, making the male forms good candidates for street planting[229]. Trees are often used for street planting in towns, only the males are used because the fruit from female plants has a nauseous smell. The fruit contains butanoic acid, it has the aroma of rancid butter[200].
Ginkgo is a very ornamental plant[1, 117] and there are several named forms[11, 200]. This species is the only surviving member of a family that was believed to be extinct until fairly recent times. It has probably remained virtually unchanged for at least 150 million years and might have been growing when the dinosaurs were roaming the earth[237]. It is exceptional in having motile sperm[185] and fertilization may not take place until after the seed has fallen from the tree[81]. This genus belongs to a very ancient order and has affinities with tree ferns and cycads[185].
The ginkgo is usually slow growing, averaging less than 30cm per year with growth taking place from late May to the end of August[185]. Growth is also unpredictable, in some years trees may not put on any new growth whilst in others there may be 1 metre of growth[185]. This variability does not seem to be connected to water or nutrient availability. Trees are probably long-lived in Britain, one of the original plantings (in 1758) is still growing and healthy at Kew (1993).
Plants are not troubled by insects or diseases[132, 200], have they evolved a resistance?[132].
Ginkgo is a popular food and medicinal crop in China, the plants are often cultivated for this purpose and are commonly grown in and around temples.
Plants are either male or female, one male plant can pollinate up to 5 females. It takes up to 35 years from seed for plants to come into bearing[117]. Prior to maturity the sexes can often be distinguished because female plants tend to have almost horizontal branches and deeply incised leaves whilst males have branches at a sharper angle to the trunk and their leaves are not so deeply lobed[132]. Branches of male trees can be grafted onto female frees in order to fertilize them. When a branch from a female plant was grafted onto a male plant at Kew it fruited prolifically[11]. Female trees have often been seen in various gardens with good crops of fruit[K].
Seeds are marked by two or three longitudinal ridges, it is said that those with two ridges produce female plants whilst those with three ridges produce male plants[178].
Trees can be coppiced[200]. They can also be pruned into a fan-shape for growing on walls[202]. Another report says that the trees dislike pruning and will often die back as a result[238].</t>
  </si>
  <si>
    <t>An oil from the seed is used as a fuel in lighting[2].
A soap substitute is produced by mixing the pulp of the seed (is the fruit meant here?) with oil or wine[178].
Wood - light, soft, it has insect repelling qualities[117].</t>
  </si>
  <si>
    <t>Ginkgo has a long history of medicinal use in traditional Chinese medicine, where the seed is most commonly used. These uses are mentioned in more detail later. Recent research into the plant has discovered a range of medicinally active compounds in the leaves and this has excited a lot of interest in the health-promoting potential of the plant[237]. In particular, the leaves stimulate the blood circulation and have a tonic effect on the brain, reducing lethargy, improving memory and giving an improved sense of well-being[237]. They have also been shown to be effective in improving peripheral arterial circulation[218, 237] and in treating hearing disorders such as tinnitus where these result from poor circulation or damage by free radicals[237]. The leaves contain ginkgolides, these are compounds that are unknown in any other plant species[238]. Ginkgolides inhibit allergic responses and so are of use in treating disorders such as asthma[238]. Eye disorders and senility have also responded to treatment[237]. The leaves are best harvested in the late summer or early autumn just before they begin to change colour. They are dried for later use[237, 238].
The fruit is antibacterial, antifungal, astringent, cancer, digestive, expectorant, sedative, vermifuge[117, 147, 176, 178].
The fruit is macerated in vegetable oil for 100 days and then the pulp is used in the treatment of pulmonary tuberculosis, asthma, bronchitis etc[218]. (This report might be referring to the seed rather than the fleshy fruit[K]).
The cooked seed is antitussive, astringent and sedative[218]. It is used in the treatment of asthma, coughs with thick phlegm and urinary incontinence[176, 238]. The raw seed is said to have anticancer activity and also to be antivinous[176, 218]. It should be used with caution, however, due to reports of toxicity[176, 218].
The cooked seeds stabilize spermatogenesis[176].</t>
  </si>
  <si>
    <t>The seed contains a mildly acrimonious principle that is unstable when heated. It is therefore best to cook the seed before eating it to ensure any possible toxicity is destroyed. This acrimonious principle is probably 4'-methoxypyridoxine, which can destroy vitamin B6[237]. It is more toxic for children, but the raw nuts would have to be eaten often over a period of time for the negative effects to become apparent[237].</t>
  </si>
  <si>
    <t>Brassica juncea</t>
  </si>
  <si>
    <t>Brown Mustard</t>
  </si>
  <si>
    <t>B. japonica.  B. juncea japonica.  Sinapis juncea.</t>
  </si>
  <si>
    <t>N. Europe to C. Asia. Rarely naturalized in Britain[17].</t>
  </si>
  <si>
    <t>Cornfields in Britain[17].</t>
  </si>
  <si>
    <t>Succeeds in full sun in most well-drained moisture-retentive fertile soils[16, 200, 206]. Prefers a heavy soil and some shade[16]. Dislikes very hot weather[33]. Plants tolerate high rainfall and, although fairly deep rooted, are not very drought resistant[206]. Tolerates a pH in the range 4.3 to 8.3.
Brown mustards is widely cultivated for its edible seed which is used to make the condiment 'brown mustard' and is also sprouted as the mustard of mustard and cress[50, 200]. It has only 70% of the pungency of black mustard (B. nigra) but can be harvested mechanically so is more viable commercially[238].
This species has also been cultivated in the Orient for many hundreds of years and a wide diversity of forms has been developed with edible leaves, stems, roots and seeds. These forms have been classified by the botanists as follows and separate entries have been made for each of them.
     B. juncea crispifolia. The curled or cutleaf mustards, this group has attractively curled edible leaves.
     B. juncea foliosa. The leaf mustards have quite large smooth-edged edible leaves.
     B. juncea japonica. Rather similar to B. juncea crispifolia and combined with that group by some botanists.
     B. juncea multiceps. The multishoot mustard group.
     B. juncea napiformis. A form with a swollen edible root.
     B. juncea rugosa. Large somewhat cabbage-like edible leaves.
     B. juncea strumata. A form with large edible leaf stalks.
     B. juncea tumida. A form with swollen edible stems.
Plants take from 2 - 5 months from sowing to maturity, depending on the season and the cultivar[206]. They prefer a fairly high stable temperature and are well adapted to short day length[200]. Many are best grown in warmer climates than Britain but there are several cultivars that grow well in this country[206].
Plants have a rooting depth of between 90 - 120 cm[269].
A good bee plant[74].</t>
  </si>
  <si>
    <t>Leaves - raw or cooked[22, 33, 46, 52, 61]. A peppery flavour that can range from mild to hot, this is one of the most highly prized cooked vegetables in the Orient[206]. The leaves can also be eaten raw, when finely shredded they make a very acceptable addition to mixed salads[206]. The protein extracted from the leaves mixes well with banana pulp and is well adapted as a pie filling[183].
Flowers and young flowering stems -  raw or cooked[52]. Sweet and succulent[133].
An edible semi-drying oil is obtained from the seed[1, 2, 17, 57, 183]. The seed contains 25 - 30% oil[74]. 
The seed is used as a mustard flavouring[171]. It is the source of 'brown mustard'[183], a prepared mustard that is milder than that produced from other species[238].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 Black mustard comes from B. nigra and white mustard from Sinapis alba.
The seed is also used whole in curries and pickles[238]. They are often heated in oil to destroy their pungency and give them a nutty flavour[238].
The root of some forms of this species is edible[183].
Sprouted seeds can be added to salads.</t>
  </si>
  <si>
    <t>Although not usually used medicinally, the seed is a warming stimulant herb with antibiotic effects[238].
Reported to be anodyne, aperitif, diuretic, emetic, rubefacient, and stimulant, Brown Mustard is a folk remedy for arthritis, foot ache, lumbago, and rheumatism[269].
The seed is used in the treatment of tumours in China[269]. In Korea, the seeds are used in the treatment of abscesses, colds, lumbago, rheumatism, and stomach disorders[269].
The root is used as a galactagogue in Africa[269].
Ingestion may impart a body odour repellent to mosquitoes[269].
Mustard oil is used in the treatment of skin eruptions and ulcers[269]. Believed to be aperient and tonic, the volatile oil is used as a counterirritant and stimulant[269].
In Java the plant is used as an antisyphilitic emmenagogue[269].
Leaves applied to the forehead are said to relieve headache[269].
The Chinese eat the leaves in soups for bladder, inflammation or haemorrhage[269].</t>
  </si>
  <si>
    <t>Silphium laciniatum</t>
  </si>
  <si>
    <t>Compass Plant</t>
  </si>
  <si>
    <t>Central N. America - Ohio to Minnesota, south to Alabama and Texas.</t>
  </si>
  <si>
    <t>Prairies and glades[222]. Calcareous or sandy soils and prairies in Texas[274].</t>
  </si>
  <si>
    <t>Succeeds in any ordinary garden soil[1]. Prefers a deep moisture retentive moderately fertile soil that is not too nitrogen rich, in sun or dappled shade[200]. Prefers a shady position[200].
A very ornamental plant[1]. Leaves of young plants tip vertically and align themselves north to south to minimise exposure to the midday sun[200]. 
Plants have a deep and extensive root system which makes transplanting difficult[200].</t>
  </si>
  <si>
    <t>A resin exudes naturally from the plant, and can also be obtained by incision[4]. It is an inexpensive substitute for mastic and is used as a chewing gum to sweeten the breath[4, 61, 105, 257]. It forms on the upper part of the flowering stem[183].</t>
  </si>
  <si>
    <t>The resin obtained from the plant is diuretic[4, 61, 222]. It imparts a strong aromatic odour to urine[4].
A tea made from the roots is vermifuge and a tonic for general debility[4, 61, 222]. It is used as an expectorant in coughs and other pulmonary ailments[4]. A decoction of the smaller roots has been used as an emetic[257].
A tea made from the leaves is emetic, it has also been used in the treatment of coughs, lung ailments and asthma[222].</t>
  </si>
  <si>
    <t>There is a report that the plant might be toxic[222].</t>
  </si>
  <si>
    <t>Amaranthus polygamus</t>
  </si>
  <si>
    <t>We have very little information on this species and do not know how well it will grow in Britain, though it should succeed as a spring-sown annual. There is some confusion over the correct name for this species, according to [200] this name is no more than a synonym for A. lividus.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</si>
  <si>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The seeds are said to have aphrodisiac properties[238].</t>
  </si>
  <si>
    <t>Bassia scoparia</t>
  </si>
  <si>
    <t>Summer Cypress</t>
  </si>
  <si>
    <t>Chenopodium scoparia.  Kochia scoparia. (L.)Schrad.  K. trichophila.</t>
  </si>
  <si>
    <t>Europe to Western N. America.</t>
  </si>
  <si>
    <t>Roadsides, ditches and wasteland in western N. America[60].</t>
  </si>
  <si>
    <t>An easily grown plant[200], it succeeds in ordinary garden soil[1]. Succeeds in any reasonably fertile light well-drained but moisture retentive soil in a sunny position[200].
A frost tender plant, it is grown as a spring-sown annual in Britain[1].
This species is cultivated in Korea for its use as a broom[151].
The subspecies B. scoparia trichophylla. (Schmeiss.)Schinz.&amp;Thell. is the form most often found in cultivation in Britain[200].</t>
  </si>
  <si>
    <t>The whole plant is used as a broom[61, 151]. The green form is used[1].</t>
  </si>
  <si>
    <t>Young leaves - cooked[105, 177]. A delicious taste, they are used as a vegetable[179]. A nutritional analysis is available[218]. Some caution is advised, see the notes above on toxicity.
Seed - dried and ground into a powder then mixed with cereals when making bread, biscuits etc[61, 105, 177]. Very small and fiddly to use, it is also not a very reliable crop in Britain due to its late season of flowering[K]. On a zero moisture basis, the seed contains 20.4 - 27.5% protein, 8.8 - 16% fat and 3.4 - 9.4% ash[218].</t>
  </si>
  <si>
    <t>Antibacterial, antifungal[178].
The leaves and fruits are cardiotonic and diuretic[218, 240].
The stems are used in the treatment of dysentery, diarrhoea and dyspepsia[218].
The seed is antiphlogistic, astringent and diuretic[176, 218]. It is used to treat skin infections such as eczema ad scabies, and diseases of the urinary tract[176, 218, 279]. The seed contains harmine, which can have adverse effects upon the gastro-intestinal tract and the central nervous system[279].</t>
  </si>
  <si>
    <t>Plants contain some saponins and should not be eaten in large quantities. Saponins are a toxin found in many of our daily foods such as many beans. They are usually present in quantities too small to be concerned about and are also very poorly absorbed by the body, tending to pass straight through without causing any problems. Saponins are much more toxic to some creatures, such as fish, and hunting tribes have traditionally put large quantities of them in streams, lakes etc in order to stupefy or kill the fish[K].</t>
  </si>
  <si>
    <t>Taxus brevifolia</t>
  </si>
  <si>
    <t>Pacific Yew</t>
  </si>
  <si>
    <t>Growing singly or in small clumps on the banks of mountain streams, in deep gorges and ravines, especially under large coniferous trees[82].</t>
  </si>
  <si>
    <t>Thrives in almost any soil, acid or alkaline, as long as it is well-drained[1, 200]. Succeeds in dry soils. Plants are very shade tolerant[81].
Dormant plants are very cold-hardy, though the young growth in spring can be damaged by late frosts.
A slow-growing but apparently long-lived tree[229].
Plants produce very little fibrous root and should be planted in their final positions when still small[200].
Plants in this genus are notably resistant to honey fungus[200].
Dioecious. Male and female plants must be grown if seed is required.</t>
  </si>
  <si>
    <t>A red paint was made by mixing the woodchips with oil[226].
The roots have been used as the weft in twined basketry[257]. The root is very strong and is particularly good for hopper mortar baskets[257].
Wood - fine-grained, strong, hard, heavy, durable and resilient, taking a very fine polish. Though hard, the wood is easy to carve[226]. It is also used for making paddles, fence posts and various other small articles[46, 61, 82, 226, 229, 257].</t>
  </si>
  <si>
    <t>Fruit - raw[105, 161, 257]. Very sweet and gelatinous, most people find it delicious though some find it sickly[K]. The fruit is a fleshy berry about 8mm in diameter and containing a single seed[200]. Trees usually produce good crops every year[229].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</si>
  <si>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The Pacific yew is a highly toxic plant but it was employed medicinally by several native North American Indian tribes who used it to treat a variety of complaints[257]. Modern research has shown that it contains the substance 'taxol' in its shoots and bark. Taxol has shown exciting potential as an anti-cancer drug, particularly in the treatment of ovarian cancers[238]. Unfortunately, the concentrations of taxol are rather low and the bark of 6 trees is required to provide enough taxol to treat one patient[238]. This remedy is very toxic and, even when used externally, should only be used under the supervision of a qualified practitioner[238]. See also the notes above on toxicity.
All parts of the plant, except the fleshy fruit, are diaphoretic and pectoral[257]. A decoction of the branches and leaves has been used in the treatment of lung problems[257]. An infusion of the crushed leaves has been used externally as a wash to cause perspiration and effect a general improvement in the health[257]. A poultice of the crushed leaves has been applied to wounds[257].
A decoction of small woody pieces has been used in the treatment of internal complaints including stomach pains and blood in the urine[257].
The leaves are harvested in early autumn or spring, the bark from autumn to spring, for commercial extraction of taxol[238].</t>
  </si>
  <si>
    <t>Canada(Salish); United States; United States(Salish)</t>
  </si>
  <si>
    <t>All parts of the plant, except the flesh of the fruit, are highly poisonous[1, 4, 7, 10, 19, 65].</t>
  </si>
  <si>
    <t>Nicotiana glauca</t>
  </si>
  <si>
    <t>Tree Tobacco</t>
  </si>
  <si>
    <t>S. America - S. Bolivia to N. Argentina. Naturalized in the Mediterranean.</t>
  </si>
  <si>
    <t>Rocks, walls and roadsides in the Mediterranean[50].</t>
  </si>
  <si>
    <t>Prefers a well-drained deep rich moist soil in a sunny position[1, 200].
This species is hardy to about -5�c[200]. Plants can survive the winter outdoors in the milder parts of Britain, though they usually act as herbaceous perennials in such conditions[200].
Plants require more than 14 hours daylight per day in order to induce flowering[169].</t>
  </si>
  <si>
    <t>All parts of the plant contain nicotine, this has been extracted and used as an insecticide[46, 61].</t>
  </si>
  <si>
    <t>The leaves have been made into a drink[257]. Some care should be exercised here. The tea will contain nicotine and this can be toxic to the body.</t>
  </si>
  <si>
    <t>A poultice of the leaves can be applied to cuts, bruises, swellings and other wounds[257]. The plant has been used as a poultice for removing the pus from scrofulous sores or boils[257]. A poultice of the leaves has been applied to inflamed throat glands[257].
An infusion of the leaves has been used as a steam bath in the treatment of rheumatism[257].</t>
  </si>
  <si>
    <t>Ethiopia; Hawaii; Mexico; Sicily; United States; Venezuela</t>
  </si>
  <si>
    <t>All parts of the plant are poisonous[200].</t>
  </si>
  <si>
    <t>Chionanthus virginicus</t>
  </si>
  <si>
    <t>Fringe Tree</t>
  </si>
  <si>
    <t>C. pubescens.</t>
  </si>
  <si>
    <t>Eastern N. America - Florida and Texas north to New Jersey, Ohio and Missouri.</t>
  </si>
  <si>
    <t>Rich moist soils by the edges of streams and in damp woods and scrub[43, 55, 82].</t>
  </si>
  <si>
    <t>Prefers a good loamy neutral to acid soil in full sun[1. 11, 182, 200]. Succeeds in partial shade but does not fruit so well in such a position[200]. Plants flower more freely in areas with hotter summers[188] and are slow-growing in areas with cool summers[238]..
A very ornamental plant[1, 11], it is hardy to about -25�c[184].
A fast-growing but short-lived tree in the wild, where it is remarkably free from diseases or insect pests[229]. Plants begin to flower and bear fruit when they are 5 - 8 years old[227]. The flowers have a delicate sweet perfume[245].
Dioecious, male and female plants must be grown if seed and fruit is required.
This species transplants easily[11].
Plants in this genus are notably resistant to honey fungus[200].</t>
  </si>
  <si>
    <t>Wood - hard, heavy, close grained, weighing about 39lb per cubic foot[82, 227]. Of no commercial value because of the small size of the tree[229].</t>
  </si>
  <si>
    <t>Fruit - used as a pickle like olives[55, 177, 183]. The fruit is up to 18mm long, it has a thin pulp and contains 1 - 3 rounded seeds[227].</t>
  </si>
  <si>
    <t>The fringe tree was commonly used by the North American Indians and European settlers alike to treat inflammations of the eye, mouth ulcers and spongy gums[254]. In modern herbalism it is considered to be one of the most reliable remedies for disorders of the liver and gall bladder[238].
The dried root bark is alterative, aperient, cholagogue, diuretic, febrifuge and tonic[4, 21, 46, 222, 238]. It is used in the treatment of gallbladder pain, gallstones, jaundice and chronic weakness[254]. A tincture of the bark was once widely used internally in the treatment of hypertrophy of the liver, jaundice, bilious headache, gallstones, rheumatism etc[222, 238]. The root bark also appears to strengthen function in the pancreas and spleen whilst anecdotal evidence indicates that it may substantially reduce sugar levels in the urine[254]. Fringe tree also stimulates the appetite and digestion and is an excellent remedy for chronic illness, especially where the liver has been affected[254].
A tea or a poultice can be made from the root bark for external use as a wash for wounds, inflammations, sores, infections etc[4, 222].
The roots can be harvested at any time of the year, the bark is peeled from them and is then dried for later use[238].</t>
  </si>
  <si>
    <t>Turkey; United States; United States(Amerindian); United States(Appalachia); United States(Ga)</t>
  </si>
  <si>
    <t>Cyperus esculentus</t>
  </si>
  <si>
    <t>Tiger Nut</t>
  </si>
  <si>
    <t>Original range is obscure, the plant is a widespread weed from the Tropics to the Temperate zone.</t>
  </si>
  <si>
    <t>Muddy soil and shallow water, also as a weed of cultivated ground in southern Europe[50].</t>
  </si>
  <si>
    <t>Prefers a moist sandy loam[95, 117].
Plants are hardy to about -15�c[200].
The chufa, or tiger nut, is often cultivated for its edible tuber in warm temperate and tropical zones, there is a cultivated variety, var. sativus, that produces larger tubers[50]. We have had lots of problems with growing this cultivated form. Once the tubers come into growth then they normally grow vigorously, but the difficulty is getting them to come into growth. We harvest the tubers in the autumn and store them in moist sand, replanting them in the spring. However, they rarely come into new growth until mid to late summer which gives them too short a growing season to produce much of a crop[K]. We need to find a satisfactory way of storing the tubers and exciting them back into growth[K].
In warmer climates this plant is a serious weed of cultivation. It is much hardier than was once imagined and is becoming a weed in N. America where it is found as far north as Alaska[95].
The tubers are often formed a metre or more away from the plant, especially if it is growing in a heavy clay soil[159].
The tubers are extremely attractive to mice and require protection from them in the winter[K].</t>
  </si>
  <si>
    <t>The tubers contain up to 30% of a non-drying oil, it is used in cooking and in making soap[57, 74, 117, 141]. It does not solidify at 0�c and stores well without going rancid[74].
The leaves can be used for weaving hats and matting etc[178].</t>
  </si>
  <si>
    <t>Tuber - raw, cooked or dried and ground into a powder[2, 4, 55, 62, 85, 95, 183].They are also used in confectionery[183]. A delicious nut-like flavour[1, 61, 183] but rather chewy and with a tough skin[K]. They taste best when dried[27]. They can be cooked in barley water to give them a sweet flavour and then be used as a dessert nut[183]. A refreshing beverage is made by mixing the ground tubers with water, cinnamon, sugar, vanilla and ice[183]. The ground up tuber can also be made into a plant milk with water, wheat and sugar[183].
An edible oil is obtained from the tuber. It is considered to be a superior oil that compares favourably with olive oil[183].
The roasted tubers are a coffee substitute[2, 62, 183].
The base of the plant can be used in salads[183]. (This probably means the base of the leaf stems[K])</t>
  </si>
  <si>
    <t>Tiger nuts are regarded as a digestive tonic, having a heating and drying effect on the digestive system and alleviating flatulence[254]. They also promote urine production and menstruation[254].
The tubers are said to be aphrodisiac, carminative, diuretic, emmenagogue, stimulant and tonic[240, 254]. In Ayurvedic medicine they are used in the treatment of flatulence, indigestion, colic, diarrhoea, dysentery, debility and excessive thirst[254].</t>
  </si>
  <si>
    <t>China; Egypt; Java; Lesotho; Malaya; Mexico; Nigeria; Spain</t>
  </si>
  <si>
    <t>Chondrilla juncea</t>
  </si>
  <si>
    <t>Naked Weed</t>
  </si>
  <si>
    <t>S. and W. Europe, north to N. France.</t>
  </si>
  <si>
    <t>We have very little information on this species and do not know if it will be hardy in Britain, though judging by its native range it should succeed outdoors in many parts of this country. Judging by its native habitat it probably requires a very well drained light soil in a sunny position.</t>
  </si>
  <si>
    <t>Leaves - raw or cooked[2, 105, 177]. A pleasant mild taste, the leaves are a favoured wild salad in France[217].</t>
  </si>
  <si>
    <t>The plant can be used as a stomachic[2].</t>
  </si>
  <si>
    <t>The seeds are said to be poisonous.</t>
  </si>
  <si>
    <t>Fritillaria cirrhosa</t>
  </si>
  <si>
    <t>Chuan Bei Mu</t>
  </si>
  <si>
    <t>E. Asia - Himalayas - Nepal to China.</t>
  </si>
  <si>
    <t>Mountain slopes in alpine and sub-alpine meadows and scrub, usually on open stony moist hillsides[90, 91] Forests, alpine thickets, meadows, flood lands and moist places, 3200 - 4600 metres[266].</t>
  </si>
  <si>
    <t>Succeeds in a well-drained loamy soil[42]. Prefers peat bed conditions, the plant should not be allowed to dry out[134].
In cultivation at Kew[42] and thriving in a sunny stony bed at Keillour Castle in Perthshire[90], this species does not, however, do well in all gardens[1]. It is much valued as a herbal remedy in China[163].
This species is closely related to F. meleagris[42].</t>
  </si>
  <si>
    <t>The bulbs of Chuan bei mu are antitussive, astringent, demulcent, expectorant, febrifuge and pectoral[91, 176, 238]. They contain fritimine which lowers blood pressure, diminishes excitability of respiratory centres, paralyses voluntary movement and counters the effects of opium[61, 176, 238]. The dried bulb is used internally in the treatment of coughs, bronchitis, pneumonia, asthma,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</si>
  <si>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China; Nepal</t>
  </si>
  <si>
    <t>Sorghum bicolor</t>
  </si>
  <si>
    <t>Sorghum</t>
  </si>
  <si>
    <t>S. saccharatum.  S. vulgare.  Andropogon sorghum.  Holcus bicolor.  H. sorghum.</t>
  </si>
  <si>
    <t>A fairly easily grown plant, though it is on the edges of its climatic zone in Britain. It requires a warm, sheltered and sunny position[160], preferring a slightly to moderately acid soil[160, 269], though some cultivars have succeeded with a pH as high as 8[269]. Plants are adapted to a wide range of soils varying from light loams to heavy clays, they thrive best on light, easily worked soils of high fertility, with moderate to high availablility of water[269]. Moderately well-drained soils are suitable for sorghums[269]. Small amounts of alkali in sand reduces performance considerably[269]. Plants are moderatley tolerant of saline soils[269]. Established plants are very drought resistant, they succeed in arid soils[171]. A nitrogen rich soil causes the plants to lodge[160]. Plants are reported to tolerate an annual precipitation in the range of 20 to 410cm, an annual temperature in the range of 7.8 to 27.8�C and a pH of 4.3 to 8.7[269].
Sorghum is widely cultivated in tropical and warm temperate zones for its edible seed, as well as for its panicles (which are used as brooms) and the syrup obtained from its sap. Yields of around 6 tonnes per hectare have been achieved, though yields as low as 200 kilos have been reported - yields below 2 tonnes are not considered financially viable[269].There are many named varieties[4, 50, 61, 183]. Some cultivars are short-day plants and are unlikely to produce flowers and seed away from the tropical zone[269]. Plants are adapted to tropical and subtropical summer rainfall climates with rainfall from 25 - 125 cm annually, they are of little importance in more humid areas with higher rainfall[269]. It is grown in Britain as a tender bedding plant but requires a long hot summer if it is to ripen its seed here[200]. In warmer climates it takes 3 months from sowing to seed harvest[160].</t>
  </si>
  <si>
    <t>The flowering panicles are used as brushes brooms and whisks etc[1, 2, 4, 46, 57].
Stems are used for weaving fences, mats, wattle houses etc[178].
The plant is an excellent source of biomass[269].</t>
  </si>
  <si>
    <t>The decoction of the seed is demulcent and diuretic[4]. It is used in the treatment of kidney and urinary complaints[4].
The inflorescence is astringent and haemostatic[7].</t>
  </si>
  <si>
    <t>China; Egypt; India(Santal); Iraq; Turkey; United States</t>
  </si>
  <si>
    <t>The immature plant is poisonous, especially if slightly wilted, since it can contain the toxins hydrogen cyanide and the alkaloid hordenine[4, 142, 269]. These substances are destroyed if the plant is dried or made into silage[269]. In small quantities, hydrogen cyanide has been shown to stimulate respiration and improve digestion, it is also claimed to be of benefit in the treatment of cancer. In excess, however, it can cause respiratory failure and even death.</t>
  </si>
  <si>
    <t>Sorbus aria</t>
  </si>
  <si>
    <t>Whitebeam</t>
  </si>
  <si>
    <t>Aria nivea.  Crataegus aria.  Pyrus aria.</t>
  </si>
  <si>
    <t>Central and S. Europe, from Britain and France to Spain, east to Macedonia and Transylvania.</t>
  </si>
  <si>
    <t>Woods and scrub, usually on chalk or limestone[3, 9, 13, 17].</t>
  </si>
  <si>
    <t>Succeeds in most reasonably good soils in an open sunny position[11]. Tolerates acid sands and thin chalky soils[98, 200]. Does well on heavy clays[200]. Tolerates light shade[188], though it fruits better in a sunny position[K]. Very tolerant of atmospheric pollution and of exposed maritime positions[186].
The whitebeam is one of the first colonizers of chalk scrub[186]. As well as being a good pioneer species for this situation, it will often survive through the development to woodland[186].
There are several named varieties selected for their ornamental value[188].
Trees cast a fairly dense shade when mature[186].
Regenerating well after cutting, it is suitable for coppicing[186].
The fruit is very attractive to birds[11].
Plants are susceptible to fireblight[188].</t>
  </si>
  <si>
    <t>Very tolerant of exposed maritime conditions, it makes a good windbreak tree near the coast[75, 200].
A useful pioneer species, especially on chalky soils and in windy situations[186, K].
Wood - hard, heavy, close grained. Used for beams etc[11, 115].</t>
  </si>
  <si>
    <t>Fruit - raw or cooked and used in preserves etc. The fruit is usually bletted if it is going to be eaten raw[2, 3, 5, 105, 115, 183]. This involves storing the fruit in a cool dry place until it is almost but not quite going rotten. At this stage the fruit has a delicious taste, somewhat like a luscious tropical fruit[K]. Fruit from some trees has a pleasant mild flavour and a mealy texture, we like eating small quantities of it. The fruit can also be dried and ground into a powder and mixed with cereals such as wheat[2, 46, 66]. The fruit is about 10 - 12mm across[200].</t>
  </si>
  <si>
    <t>Both the flowers and the fruit are mildly diuretic, laxative and emmenagogue[9]. An infusion is used in the treatment of painful menstruation, constipation and kidney disorders[9].</t>
  </si>
  <si>
    <t>Britain; Europe; German</t>
  </si>
  <si>
    <t>Cuscuta japonica</t>
  </si>
  <si>
    <t>Japanese Dodder</t>
  </si>
  <si>
    <t>C. systyla.</t>
  </si>
  <si>
    <t>Parasitic on shrub branches[147] in lowland and low mountains all over Japan[58].</t>
  </si>
  <si>
    <t>This is a parasitic species that is devoid of leaves, roots or chlorophyll and so is totally dependant upon its host[238]. It must be grown next to the host plant, which it penetrates with suckers in order to obtain nutriment[238].
Plants are hardy to at least -15�c[238].
A climbing plant, supporting itself by twining around other plants[238].</t>
  </si>
  <si>
    <t>Young growth, boiled and seasoned[177].</t>
  </si>
  <si>
    <t>A sweet, pungent herb that acts mainly as a liver and kidney stimulant[238], the seed of Japanese dodder is aphrodisiac, demulcent, diaphoretic, enuresis, hepatic and tonic[147, 176, 178, 218, 238]. A decoction of the seed is used to treat a variety of complaints including diarrhoea, vaginal discharge, enuresis, backache, constipation and impotence[218].
The young shoots are used to treat sore eyes[218].</t>
  </si>
  <si>
    <t>Cynoglossum officinale</t>
  </si>
  <si>
    <t>Hound's Tongue</t>
  </si>
  <si>
    <t>Europe, including Britain, though absent from the extreme north and rare in south, east to Asia.</t>
  </si>
  <si>
    <t>Dry grassy areas and the edges of woods, often near the sea, on sand, gravel, chalk or limestone soils[7, 17, 244].</t>
  </si>
  <si>
    <t>Prefers sandy, gravelly and basic soils[17]. Grows well in an ordinary well-drained soil[1]. Succeeds in full sun or partial shade[238].
The flowers are an absolute magnet for bees[K].
The plant smells of mice[17].</t>
  </si>
  <si>
    <t>Young leaves - raw or cooked[46, 61, 105, 177, 183]. A disagreeable odour and taste[212]. Caution is advised, see the notes above on toxicity.</t>
  </si>
  <si>
    <t>Hound's tongue has a long history of use as a medicinal herb, though it is rarely used in modern herbalism[7, 268]. The leaves contain allantoin, a highly effective agent that speeds up the healing process in the body[238, K]. Caution should be applied, however, since narcotic effects result from large doses taken internally[7] and the plant is potentially carcinogenic[222] (though it has also been used in the treatment of cancer[218]). The leaves and roots are analgesic, antihaemorrhoidal, antispasmodic, astringent, digestive, emollient and slightly narcotic[4, 7, 9, 21, 46, 222].
The plant contains the alkaloids cynoglossine and consolidin, which are used medicinally to relieve pain[212]. They depress the central nervous system and are also potentially carcinogenic[222]. The plant has been used internally in the treatment of coughs and diarrhoea, though it is now mainly used externally as a poultice on piles, wounds, minor injuries, bites and ulcers[222, 238].
The root is harvested at the end of spring of the plants second year[7]. Another report says that it is best harvested in the autumn and dried for later use[238].
The leaves and flowering shoots are harvested as the plant comes into flower and are dried for later use[238].
The plant has a wide antitumour reputation for cancers of various types[218].
A homeopathic remedy is made from the roots[7]. It is very effective in the treatment of insomnia[7].</t>
  </si>
  <si>
    <t>Argentina; Britain(Wales); Britainrainia; Europe; Greece; Spain; Turkey</t>
  </si>
  <si>
    <t>Houndstongue contains alkaloids that can cause cancer when the plant is consumed in large quantities[238].
The plant is also said to be slightly poisonous[21], there are no reported cases of human poisoning but there are some cases of cattle being poisoned[76]. The plant has a disagreeable odour and taste so is seldom eaten by animals[212].
Contact with the plant can cause dermatitis in sensitive people[222].</t>
  </si>
  <si>
    <t>Prunus avium</t>
  </si>
  <si>
    <t>Wild Cherry</t>
  </si>
  <si>
    <t>Cerasus nigra.  C. sylvestris.</t>
  </si>
  <si>
    <t>Better soils in hedgerows and woods, especially in beech woods[5, 17].</t>
  </si>
  <si>
    <t>Requires a well-drained moisture retentive soil[1, 11]. Succeeds in light shade but fruits better in a sunny position[11, 200]. Thrives in a loamy soil, doing well on limestone[11]. Prefers some chalk in the soil but apt to become chlorotic if too much is present[1].
A very ornamental plant[1], it is fast growing on deep moist soils[11] but is shallow rooting[98]. 
Trees cast a light shade and are themselves intolerant of heavy shade[186]. They produce quite a lot of suckers and can form thickets, especially if the main trunk is felled[186].
This species is a parent of many cultivated forms of sweet cherries[17, 34], especially the black fruited forms[11]. Where space is at a premium, or at the limits of their climatic range, sweet cherries can be grown against a wall. Most cultivars will grow well against a sunny south or west facing wall though east or north facing walls are not very suitable[219]. The main problems with growing this species against a wall are firstly that it is usually completely self-sterile and so there needs to be space for at least two different cultivars[186], secondly it is very vigorous and so is difficult to keep within bounds[219].
Most members of this genus are shallow-rooted and will produce suckers if the roots are damaged[238].
An excellent tree for insects[24] and the fruit is a good food source for birds.
A bad companion for potatoes, making them more susceptible to potato blight[201], it also suppresses the growth of wheat[18]. It also grows badly with plum trees, its roots giving out an antagonistic secretion[201].
Plants in this genus are notably susceptible to honey fungus[200].</t>
  </si>
  <si>
    <t>A green dye can be obtained from the leaves[168].
A dark grey to green dye can be obtained from the fruit[168].
The bark usually only contains small amounts of tannin, but this sometimes rises to 16%[223].
Wood - firm, compact, satiny grain. Used for turnery, furniture, instruments[46, 100, 115].</t>
  </si>
  <si>
    <t>The fruit stalks are astringent, diuretic and tonic[4, 7, 238]. A decoction is used in the treatment of cystitis, oedema, bronchial complaints, looseness of the bowels and anaemia[4, 238].
An aromatic resin can be obtained by making small incisions in the trunk[7]. This has been used as an inhalant in the treatment of persistent coughs[7].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</si>
  <si>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Italy; Spain; United States</t>
  </si>
  <si>
    <t>Berberis asiatica</t>
  </si>
  <si>
    <t>E. Asia - Himalayas (Nepal)</t>
  </si>
  <si>
    <t>Shrubberies, grassy and rocky slopes up to 2500 metres[51]. Found in heavy shade, on north-facing slopes[67] and on open hillsides in the drier areas[146].</t>
  </si>
  <si>
    <t>Prefers a warm moist loamy soil and light shade but it is by no means fastidious, succeeding in thin, dry and shallow soils[11, 200]. Grows well in heavy clay soils. Plants are often found growing in dense shade in the wild[67].
Plants are generally very hardy and fruit abundantly in Britain[2]. They grow very well in Cornwall[11, 59]. In colder areas of the country they are apt to be cut to the ground in severe winters, though they resprout well from the base[1, 67].
Hybridizes freely with other members of this genus[1]. This species is often offered under the names of B. chitria or B. glaucocarpa[200]. 
Plants can be pruned back quite severely, they resprout well from the base[200].</t>
  </si>
  <si>
    <t>A yellow dye is obtained from the roots and stems[272].
The spiny branches are used to make fencing around fields in Nepal[272].</t>
  </si>
  <si>
    <t>Fruit - raw or dried and used like raisins[2, 3, 51, 105, 158, 183]. This species is said to make the best Indian raisins[183]. Fully ripe fruits are fairly juicy with a pleasantly acid flavour, though there are rather a lot of seeds[K]. The fruit is abundantly produced in Britain[2]. The fruit is about 8mm long[200].</t>
  </si>
  <si>
    <t>The roots are used in treating ulcers, urethral discharges, ophthalmia, jaundice, fevers etc[240]. The roots contain 2.1% berberine, the stems 1.3%[240].
The bark and wood are crushed in Nepal then boiled in water, strained and the liquid evaporated until a viscous mass is obtained. This is antibacterial, laxative and tonic[272]. It is taken internally to treat fevers and is used externally to treat conjuctivitis and other inflammations of the eyes[272].
Tender leaf buds are chewed and held against affected teeth for 15 minutes to treat dental caries[272].
The fruit is cooling and laxative[272].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</si>
  <si>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Crataegus azarolus</t>
  </si>
  <si>
    <t>Azarole</t>
  </si>
  <si>
    <t>C. aronia.</t>
  </si>
  <si>
    <t>Dry hillsides and mountains in woods and hedges[50].</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</si>
  <si>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The azarole has long been cultivated for its edible fruit in S. Europe, though it is now going out of favour[3, 11]. There are some named varieties[46].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Hawthorns in general hybridize freely with other members of the genus[200].
Seedlings should not be left in a seedbed for more than 2 years without being transplanted[11].</t>
  </si>
  <si>
    <t>Fruit - raw or cooked in pies, preserves etc[1, 2, 3, 11, 34, 183]. The fruit can be used fresh or dried for later use. A pleasant acid taste[89]. In warm temperate areas the fruit develops more fruit sugars and has a fragrant sugary pulp with a slightly acid flavour[183]. It can be eaten out of hand. In cooler zones, however, the fruit does not develop so well and is best cooked or used in preserves[183]. The fruit is very variable in size and colour, it is up to 25mm in diameter[200]. There are up to five fairly large seeds in the centre of the fruit, these often stick together and so the effect is of eating a cherry-like fruit with a single seed[K].</t>
  </si>
  <si>
    <t>Atriplex lentiformis</t>
  </si>
  <si>
    <t>Quail Bush</t>
  </si>
  <si>
    <t>Alkaline places, mainly below 600 metres in California[71].</t>
  </si>
  <si>
    <t>Requires a position in full sun in any well-drained but not too fertile soil[200]. Tolerates saline and very alkaline soils[200]. Succeeds in a hot dry position.
This species is not hardy in the colder areas of the country, it tolerates temperatures down to between -5 and -10�c[200].
Plants can be monoecious or dioecious.</t>
  </si>
  <si>
    <t>The crushed leaves and roots have been used as a soap for washing clothes etc[257].</t>
  </si>
  <si>
    <t>The fresh leaves can be chewed, or the dried leaves smoked, in the treatment of head colds[257].
The crushed flowers, stems and leaves can be steamed and inhaled to treat nasal congestion[257].
A poultice of the powdered roots has been applied to sores[257].</t>
  </si>
  <si>
    <t>No member of this genus contains any toxins, all have more or less edible leaves. However, if grown with artificial fertilizers, they may concentrate harmful amounts of nitrates in their leaves.</t>
  </si>
  <si>
    <t>Pinus koraiensis</t>
  </si>
  <si>
    <t>Korean Nut Pine</t>
  </si>
  <si>
    <t>P. mandschurica.</t>
  </si>
  <si>
    <t>E. Asia - China, Korea, Manchuria, Siberia.</t>
  </si>
  <si>
    <t>Dry mountain slopes, especially those facing north, to 2600 metres[74, 120].</t>
  </si>
  <si>
    <t>Thrives in a light well-drained sandy or gravelly loam[1, 11]. Dislikes poorly drained moorland soils[1]. Established plants tolerate drought[200]. This species prefers a cool moist climate[81].
Leaf secretions inhibit the germination of seeds, thereby inhibiting the growth of other plants below the tree[18].
This species is sometimes cultivated for its edible seed, there are some named varieties[183]. It is one of the main species utilized for its edible seeds[200], being gathered from cultivated and wild trees. Large quantities of the seeds are exported as a food crop from N. China[183]. Plants bear cones when they are 3.5 metres tall in Cornwall[59].
Trees are slow growing when young[11, 81]. Growth in the south-east of Britain is generally poor but trees in the west and north are healthy and growing well with average annual height increases of around 25cm and girth increases of 3cm or more[185].
Plants are strongly outbreeding, self-fertilized seed usually grows poorly[200]. They hybridize freely with other members of this genus[200]. The cones do not open, seed is extracted by breaking up the soft scales of the cone[200].
Plants in this genus are notably susceptible to honey fungus[200].</t>
  </si>
  <si>
    <t>A tan or green dye is obtained from the needles[168].
The seeds are a source of soap and lubricating oil[266].
Tannin is obtained from the bark[266].
The needles contain a substance called terpene, this is released when rain washes over the needles and it has a negative effect on the germination of some plants, including wheat[201].
Yields turpentine and tar[74].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Used for construction and carpentry[74, 81]. The timber is used for construction, bridge building, vehicles, furniture, and wood pulp[266].</t>
  </si>
  <si>
    <t>The seed contains several medically active compounds and is analgesic, antibacterial and antiinflammatory[279]. It is used in Korea in the treatment of earache, epistaxis and to promote milk flow in nursing mothers[279].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stem bark is used in the treatment of burns and skin ailments[218].</t>
  </si>
  <si>
    <t>Alnus tenuifolia</t>
  </si>
  <si>
    <t>Mountain Alder</t>
  </si>
  <si>
    <t>A. incana tenuifolia. (Nutt.)Breitung.</t>
  </si>
  <si>
    <t>Western N. America - Alaska to California and New Mexico.</t>
  </si>
  <si>
    <t>Moist soils by swamps, streams, ponds and lakes in foothills to well up in the mountains[60, 229].</t>
  </si>
  <si>
    <t>Prefers a heavy soil and a damp situation[1, 11]. Grows well in heavy clay soils[11]. Tolerates very infertile sites[200].
A fast-growing but short-lived tree[229].
There is some confusion over the correct name of this tree with one authority citing the European species A. incana as the correct name[60]. Another report says that this species is closely related to A. incana, but distinct[229]. Some modern works treat it as a subspecies (Alnus incana tenuifolia).
This species has a symbiotic relationship with certain soil micro-organisms, these form nodules on the roots of the plants and fix atmospheric nitrogen. Some of this nitrogen is utilized by the growing plant but some can also be used by other plants growing nearby[200].</t>
  </si>
  <si>
    <t>This is an excellent pioneer species for re-establishing woodlands on disused farmland, difficult sites etc[226]. Its fast rate of growth means that it quickly provides sheltered conditions to allow more permanent woodland trees to become established. In addition, bacteria on the roots fix atmospheric nitrogen - whilst this enables the tree to grow well in quite poor soils it also makes some of this nitrogen available to other plants growing nearby. Alder trees also have a heavy leaf canopy and when the leaves fall in the autumn they help to build up the humus content of the soil. Alder seedlings do not compete well in shady woodland conditions and so this species gradually dies out as the other trees become established[K].
The tree has an extensive root system and can be planted to control banks from erosion[226].
The bark and the strobils are a source of tannin[82]. A dark dye is obtained from the bark[226]. The colour can range from orange through red to brown[257].
Wood - soft, straight-grained, very durable in water[82]. It is of no commercial value, though it is used locally as a fuel[229].</t>
  </si>
  <si>
    <t>Catkins - raw or cooked. A bitter taste[172].</t>
  </si>
  <si>
    <t>The bark is astringent, emetic, haemostatic, stomachic and tonic[172]. The bark also contains salicin[226], which probably decomposes into salicylic acid (closely related to aspirin) in the human body[213]. This is used as an anodyne and febrifuge[226].
The outer bark is astringent and is applied as a poultice to bleeding wounds, it also reduces swellings[226].</t>
  </si>
  <si>
    <t>The freshly harvested inner bark is emetic but is alright once it has been dried[172].</t>
  </si>
  <si>
    <t>Vaccinium oxycoccos</t>
  </si>
  <si>
    <t>Small Cranberry</t>
  </si>
  <si>
    <t>Oxycoccus palustris.  O. quadripetalus.</t>
  </si>
  <si>
    <t>Europe, including Britain, from Scandanavia south and east to France, Roumania, N. Asia to Japan.</t>
  </si>
  <si>
    <t>Acid boggy land[17].</t>
  </si>
  <si>
    <t>Requires a moist or wet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The fruit often persists on the plant all winter without rotting[200].
Dislikes root disturbance, plants are best grown in pots until being planted out in their permanent positions[200].
Plants in this genus are notably resistant to honey fungus[200].</t>
  </si>
  <si>
    <t>The juice of the fruit is used to clean silver[6].
A red dye is obtained from the fruit[13].
Plants can be grown as a ground cover when planted about 1 metre apart each way[208]. Plants rapidly form a dense carpet when they are thriving[208].</t>
  </si>
  <si>
    <t>Fruit - raw or cooked[2, 13, 17, 101, 171, 257]. Considered by some to be the most pleasantly-flavoured of British wild fruits[11]. The fruit is high in pectin[172], this means that it can be mixed with fruits that are low in pectin to help them set when making jam[K]. Pectin has also been shown to have a valuable role in the diet, where it is said to protect the body against radiation[201]. An acid taste, the fruits are usually cooked in preserves etc[183, 200]. Although smaller than the related V. macrocarpon, the fruit of this species is considered to be of superior taste[183]. The fruit is about 6mm in diameter[200].
A tea is made from the leaves[13, 257].</t>
  </si>
  <si>
    <t>An infusion of the plant has been used to treat cases of slight nausea[257].</t>
  </si>
  <si>
    <t>Apocynum cannabinum</t>
  </si>
  <si>
    <t>Indian Hemp</t>
  </si>
  <si>
    <t>North-eastern N. America.</t>
  </si>
  <si>
    <t>Gravelly or sandy soil, mainly near streams[4]. A common weed of cultivated land[60], usually found in shady or moist places[94].</t>
  </si>
  <si>
    <t>Succeeds in sun or shade in most well-drained moist soils[169, 238].
Plants can be invasive[200].
The young shoots of this plant are extremely attractive to slugs[K].</t>
  </si>
  <si>
    <t>A very good quality fibre obtained from the bark is used for making clothes, twine, bags, linen, paper etc[1, 46, 61, 92, 94, 95, 189, 257]. It is about 12 - 18mm long[189]. Very strong[99], it is used as a flax substitute[57], it does not shrink and it retains its strength in water[99]. The fibre is produced late in the season[85], it can be harvested after the leaves fall in autumn but is probably at its best as the seed pods are forming[169]. When making paper, the stems can be retted by leaving them in the ground until they are dry in the winter or they can be harvested in late summer, the leaves removed and the stems steamed to remove the fibre[189]. The stems are then cooked for two hours with lye and pounded with mallets[189].
The plant yields a latex which is a possible source of rubber[46, 61, 177]. The latex is also used as a chewing gum.</t>
  </si>
  <si>
    <t>Indian hemp is an unpleasantly bitter stimulant irritant herb that acts on the heart, respiratory and urinary systems, and also on the uterus[238]. It was much employed by various native North American Indian tribes who used it to treat a wide variety of complaints including rheumatism, coughs, pox, whooping cough, asthma, internal parasites, diarrhoea and also to increase milk flow in lactating mothers[257]. The plant is still used in modern herbalism, but it should be used with great caution, and only under the supervision of a qualified practitioner if taken internally[[4, 222, 238]. See the notes above on toxicity[4, 222].
The root is cardiotonic, diaphoretic, diuretic, emetic and expectorant[4, 46, 61, 94, 238]. It is harvested in the autumn and dried for later use[238]. The fresh root is the most active part medicinally. It has been used in the treatment of syphilis and as a tonic[207]. A weak tea made from the dried root has been used for cardiac diseases[207, 222].
A tea made from the root has been used as a vermifuge[213].
The milky sap is a folk remedy for venereal warts[222].</t>
  </si>
  <si>
    <t>Turkey; United States; United States(Blackfoot); United States(Indian)</t>
  </si>
  <si>
    <t>All parts of the plant are poisonous[1, 4, 19, 62]. It contains toxic cardioactive glycosides[222].</t>
  </si>
  <si>
    <t>Quercus stellata</t>
  </si>
  <si>
    <t>Post Oak</t>
  </si>
  <si>
    <t>Q. minor.  Q. obtusiloba.</t>
  </si>
  <si>
    <t>South-eastern N. America - Massachusetts to New York, Iowa, Florida and Texas.</t>
  </si>
  <si>
    <t>Rocky or sandy ridges and outcrops, also in dry woodlands in a variety of soils including gravelly, sandy, poor upland soils and heavy moist loamy soils, where it reaches its greatest height[229].</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</si>
  <si>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A slow-growing drought resistant tree, it takes 20 - 30 years before it produces seed[229]. It then usually produces a good crop of seeds every 2 - 4 years[229]. The tree flowers on new growth produced in spring, the seed ripening in its first year[200, 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</si>
  <si>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very heavy, hard, close grained, very durable in contact with the soil but difficult to cure. It weighs about 52lb per cubic foot. It is largely used for fencing, lumber, furniture and fuel[46, 61, 82, 149, 159, 171, 227].</t>
  </si>
  <si>
    <t>The bark is astringent, disinfectant, emetic, febrifuge and tonic[257]. An infusion is used in the treatment of chronic dysentery, indigestion, asthma, lost voice and intermittent fevers[257]. The bark can be chewed to treat mouth sores[257]. An infusion of the bark can be used as a wash on sore and chapped skin[257].
Any galls produced on the tree are strongly astringent and can be used in the treatment of haemorrhages, chronic diarrhoea, dysentery etc[4].</t>
  </si>
  <si>
    <t>Maytenus boaria</t>
  </si>
  <si>
    <t>Mayten Tree</t>
  </si>
  <si>
    <t>M. chilensis.</t>
  </si>
  <si>
    <t>S. America - Argentina and Chile.</t>
  </si>
  <si>
    <t>Pasturelands, avoiding the competition for light from other trees[11].</t>
  </si>
  <si>
    <t>Succeeds in most soils in a sunny position[182] and also in semi-shade[188]. The soil should be well-drained but must not be allowed to dry out[200]. Requires a position sheltered from strong cold winds[188].
Tolerates temperatures down to about to about -10�c[200]. This species has a very wide natural range, so far all the introductions have come from Chile but provenances in Argentina might provide even hardier trees that could succeed in colder areas of the country[11]. Plants succeed outdoors in S. England and have produced self-sown seedlings at Lanarth in Cornwall[11]. Large mature trees are growing in woodland conditions at Hilliers Arboretum in Hampshire[K].
The flowers are usually either male or female, though both sexes are found on the same plant[219]. Occasional hermaphrodite flowers are produced[219].
Cattle are very strongly attracted to the leaves of this plant and will not touch other forage when this species is available[11].
A slow growing tree[200].</t>
  </si>
  <si>
    <t>An edible oil is obtained from the seed. Used for cooking[183].</t>
  </si>
  <si>
    <t>Aquilegia flabellata</t>
  </si>
  <si>
    <t>Fan Columbine</t>
  </si>
  <si>
    <t>Scrub in the alpine regions of C. and N. Japan.</t>
  </si>
  <si>
    <t>Succeeds in ordinary garden soil, preferring a moist but not wet soil and a sunny position[1]. Intolerant of heavy clay[200].
Hardy to about -20�c[187].
The name of this species is based on the cultivated form, the true wild form is A. flabellata pumila. Kudo. There are some named varieties selected for their ornamental value[200].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</si>
  <si>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The seed is used as a parasiticide to rid the hair of lice[172].</t>
  </si>
  <si>
    <t>Leaves - cooked. They must be thoroughly boiled[177]. Caution is advised, see the notes above on toxicity.
Flowers - raw. Sweet and delightful[172], they make a very attractive addition to mixed salads and can also be used as a thirst-quenching munch in the garden[K].
The flowers are also used as a tea substitute.</t>
  </si>
  <si>
    <t>Clematis terniflora</t>
  </si>
  <si>
    <t>Sennin-So</t>
  </si>
  <si>
    <t>C. maximowicziana. Franch.&amp;Savat.  C. paniculata. Thunb. non Gmel.</t>
  </si>
  <si>
    <t>Hedgerows in Kiangsi around 100 metres[109]. Forest margins, scrub on slopes, grassy areas on hills, among rocks in coastal areas; near sea level to 800 metres[266].</t>
  </si>
  <si>
    <t>Prefers a deep moist soil in a sunny position[200]. Dislikes poorly-drained heavy clay soils, but grows well in clay if grit is added for drainage[11, 200]. Dislikes light sandy soils[11]. Does well on chalk[1]. Succeeds in acid as well as alkaline soils[200].
This species has the potential to spread from cultivation in areas where it has been introduced and could become problematic[274].
When planting out, in order to avoid the disease 'clematis wilt', it is best to plant the rootball about 8cm deeper in the soil. This will also serve to build up a good root crown of growth buds[200].
Plants seem to be immune to the predations of rabbits[233].
A greedy plant, inhibiting the growth of nearby plants, especially legumes[54].</t>
  </si>
  <si>
    <t>Young shoots - cooked[105, 177]. Parboiled, then eaten boiled or oil-roasted[183]. Some caution is advised, see the notes above on toxicity.
The young buds (Does this refer to flower or leaf buds?) are parboiled then eaten boiled or oil-roasted, or they can be pickled in vinegar[183].
Flowers[105, 183]. No more details are given.</t>
  </si>
  <si>
    <t>Antidote, antiscrofulatic, ophthalmic. Used in the treatment of corneal opacities[178].</t>
  </si>
  <si>
    <t>Fraxinus americana</t>
  </si>
  <si>
    <t>White Ash</t>
  </si>
  <si>
    <t>F. acuminata.  F. alba.  F. juglandifolia.</t>
  </si>
  <si>
    <t>Eastern N. America - Nova Scotia to Florida, west to Nebraska and Texas.</t>
  </si>
  <si>
    <t>Rich upland to lowland woods[43, 82]. Usually found in association with other hardwood trees in well-drained soils on slopes[227].</t>
  </si>
  <si>
    <t>Prefers a deep loamy soil, even if it is on the heavy side[1, 200]. Most members of this genus are gross feeders and require a rich soil[200]. Succeeds in exposed positions[200] and in alkaline soils[11]. Tolerates atmospheric pollution[200]. Young plants tolerate forest shade[226].
One of the most valuable hardwood timber trees in N. America[226], saplings grow slowly at first, but the growth rate speeds up over the next 50 years[229]. This species is planted on a small scale, mainly in E. Europe, as a timber tree[50]. It has the potential as a forestry tree in Britain, succeeding under conditions that are too dry or frosty for the native ash, F. excelsior[11].
A very ornamental tree[1], it is often confused in cultivation with F. pennsylvanica[50].
Dioecious. Male and female plants must be grown if seed is required. Male trees usually flower heavily each year, but female trees only flower heavily every 2 - 3 years[229].</t>
  </si>
  <si>
    <t>The leaves are said to repel rattlesnakes and have been worn on the feet of people travelling in rattlesnake country[213]. There are some doubts over the efficacy of this[213].
A yellow dye is obtained from the bark[226].
Wood - strong, hard, heavy, tough, elastic, close grained, moderately durable[46, 82, 227]. It weighs 41lb per cubic foot, seasons well, takes a good polish and is shock resistant[227]. One of the most valuable of the North American timbers[82, 226], it is much used for tool handles, hockey sticks, baseball bats, the interior of buildings, musical instruments, furniture, woodenware etc[46, 82, 227, 274]. As a fuel it is comparable in quality to such excellent species as oak (Quercus spp) and hickory (Carya spp)[226].</t>
  </si>
  <si>
    <t>A bitter tasting syrup is drawn from the tree[226]. The report gives no more details and does not directly say that the syrup was used as food. It was quite possibly only used medicinally[K].</t>
  </si>
  <si>
    <t>The bark is astringent, emmenagogue and a bitter tonic[46, 61, 254, 257]. An infusion is used to promote menstruation[257]. It has also been used as a wash to treat skin sores, itches and vermin on the scalp[213, 257].
The inner bark is diaphoretic, diuretic, emetic and strongly laxative[222]. It is used as a tea to remove bile from the intestines, as a tonic after childbirth and to relieve stomach cramps and fevers[222, 257]. It is chewed and applied as a poultice to sores[222].
The leaves are used to soothe the itching caused by mosquito bites and bee stings[229].
The seeds are thought to be aphrodisiac[222].</t>
  </si>
  <si>
    <t>Paeonia anomala</t>
  </si>
  <si>
    <t>Europe to C. Asia.</t>
  </si>
  <si>
    <t>Coniferous woods, rocky hillsides amongst shrubs and in dry steppe grassland[187]. Forest margins and clearings[74].</t>
  </si>
  <si>
    <t>An easily grown plant, it does best in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Very cold resistant[74], tolerating temperatures down to at least -25�c[187].
A very ornamental[74] and long-lived plant, specimens can survive in the garden for at least 50 years[200].
This species is closely related to P. veitchii, differing mainly in only having one flower to a stem[250].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</si>
  <si>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Root - dried and cooked with protein foods[74, 250].
Young shoots - cooked[177].</t>
  </si>
  <si>
    <t>The root is astringent and stomachic[61].
The Chinese herb Chi Shao Yao is made from the whole root of a number of peony species, especially P. lactiflora, but also occasionally this species[250]. The most important ingredient medicinally in the root is paeoniflorin, which has been shown to have a strong antispasmodic effect on mammalian intestines, it also reduces blood pressure, reduces body temperature caused by fever and protects against stress ulcers[250].
A tea made from the dried crushed petals of various peony species has been used as a cough remedy, and as a treatment for haemorrhoids and varicose veins[250].</t>
  </si>
  <si>
    <t>United Statessr</t>
  </si>
  <si>
    <t>Trichosanthes multiloba</t>
  </si>
  <si>
    <t>E. Asia - China, central and southern Japan and the eastern Himalayas.</t>
  </si>
  <si>
    <t>Found at elevations between 600 and 1,800 metres in the Himalayas</t>
  </si>
  <si>
    <t>Requires a rich well-drained soil and plenty of moisture in the growing season[1, 200].
This species is not winter hardy in Britain and usually requires greenhouse cultivation. However, it may be possible to grow it as a spring-sown annual in a very warm sheltered bed outdoors[1].
Closely related to T. palmata, and possibly no more than a form of that species, it differs only in its fruit.</t>
  </si>
  <si>
    <t>An edible starch is obtained from the root[183]. It requires leeching[179]. The root is harvested in the autumn, cut into thick slices, soaked for 4 - 5 days in water, changing the water daily until the root disintegrates and can be mashed into a fine pulp. It is then steamed into cakes or used for making dumplings[177, 178, 179]. The starch is mixed with wheat or rice flour and made into crackers, dumplings, noodles etc.</t>
  </si>
  <si>
    <t>Antitussive, astringent, diuretic, febrifuge, tonic[178].</t>
  </si>
  <si>
    <t>Cycas revoluta</t>
  </si>
  <si>
    <t>Japanese Sago Palm</t>
  </si>
  <si>
    <t>Found mainly on the sea shore in S. Japan[58]. Thickets on hillsides on islands, sparse forests on mainland at elevations of 100 - 500 metres in Fujian, China[266].</t>
  </si>
  <si>
    <t>Requires a strong loam with sharp sand and good drainage[164]. Succeeds in dry soils. Requires a sunny position[188].
Although it is the hardiest cycad, this species is not fully hardy in Britain but can tolerate occasional lows to about -5�c so long as the crown is protected[200, 260] and so is worthwhile trying outdoors in a sheltered position in the mildest areas of the country[166]. Alternatively, it can be given greenhouse or conservatory protection over the winter and be placed outdoors in the summer[1]. Plants are very slow growing[188, 260].
This plant is often used as a food source in its native range but recent research has shown that it can cause chronic nervous disorders if it is not treated properly[200]. Overall its use is not to be recommended, especially since it is becoming rare in the wild.
The plants produce special upward growing roots where nitrogen is produced in symbiosis with algae[200].
Dioecious, male and female plants must be grown if seed is required.</t>
  </si>
  <si>
    <t>The leaves are used in the treatment of cancer and hepatoma[218].
The terminal shoot is astringent and diuretic[218].
The seed is emmenagogue, expectorant and tonic[218]. It is used in the treatment of rheumatism[218]. Substances extracted from the seeds are used to inhibit the growth of malignant tumours[218].</t>
  </si>
  <si>
    <t>China; Java</t>
  </si>
  <si>
    <t>Eucalyptus citriodora</t>
  </si>
  <si>
    <t>Lemon-Scented Gum</t>
  </si>
  <si>
    <t>E. maculata citriodora.</t>
  </si>
  <si>
    <t>Australia - Queensland.</t>
  </si>
  <si>
    <t>Usually found in heavy soils[77], but also succeeding on deep sandy loams in coastal regions[153].</t>
  </si>
  <si>
    <t>Prefers a sunny position in a moderately fertile well-drained moisture retentive circum-neutral soil[200]. Tolerates poor and dry soils, especially those low in mineral elements[200]. Established plants are drought tolerant[200]. Does not succeed in frost hollows or in windy sites[107]. The plant is said to grow best where the annual rainfall, mostly summer, is 60 to 130cm, with a 5 - 7 month dry season, withstanding high temperatures (29 - 35�C mean monthly maximum) and light frosts. It succeeds in tropical and subtropical arid to semiarid zones, in infertile clays, laterites, poor and gravelly soils and podzols, preferably well drained[269].
A very fast growing species but it is not very hardy in Britain[166]. It might succeed outdoors in the mildest areas of the country.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Cultivated in warm temperate areas for its essential oil, it thrives in a Mediterranean climate[61, 77]. Eucalyptus monocultures are an environmental disaster, they are voracious, allelopathic and encourage the worst possible attitudes to land use and conservation[200].
The trees cast a very light shade[77]. Flower buds are formed in the summer prior to flowering and seed capsules need at least a further year in which to ripen[11].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t>
  </si>
  <si>
    <t>A lemon-scented essential oil is obtained from the leaves[4, 46, 77, 269]. It is used, especially in perfumery but also medicinally[61, 152]. The leaves yield between 0.5 to 2.0% essential oil[240]. This species is a very rich source of citronella, which is much used in the perfumery industry[4, 156]. Some batches of the essential oil contain 98% citronella[4]. Glabrous leaves may contain oil with 65.5% citronellal, 12.2% citronellol, and 3.6% isopulegol; hairy leaves contain more oil with 86.6- 90.1% citronellal, 4.6 - 6.0% citronellol, and 0.7 - 0.8% isopulegol, 1-pinene, b-pinene, and isovaleric aldehyde are also recovered[269].
The leaves and the essential oil are used as an insect repellent[156]. The leaves are also an ingredient of pot-pourri[238].
The bark may contain up to 12% tannin[269].
The wood is good for saw-timber and is used for general construction, poles, railroad ties, and tool handles[61, 269]. Firewood yields run 10 - 21 m3/ha/yr[269]. The hard heavy wood (sp. grav. 0.75 - 1.1) burns steadily and makes a good charcoal with an ash content of 1 - 2%[269].</t>
  </si>
  <si>
    <t>Produces a sweet manna-like substance that is scraped off the leaves and eaten[183].</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</si>
  <si>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remedies[254].An essential oil obtained from the leaves is antibacterial[152].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t>
  </si>
  <si>
    <t>Haiti</t>
  </si>
  <si>
    <t>Symphoricarpos orbiculatus</t>
  </si>
  <si>
    <t>Coralberry</t>
  </si>
  <si>
    <t>S. rubra vulgaris.  S. vulgaris.  Symphora glomerata.  Lonicera symphoricarpos.</t>
  </si>
  <si>
    <t>Eastern N. America - New Jersey and New York to Georgia and Texas.</t>
  </si>
  <si>
    <t>Open woods, thickets and dry banks[43].</t>
  </si>
  <si>
    <t>Tolerates most soils and conditions, including poor soils and amongst the roots and under the drip of trees[11, 200]. Grows well in heavy clay soils. Prefers a well-drained soil[200]. Does well in sun or shade[1]. Tolerates urban pollution and maritime exposure[200].
A very hardy plant, tolerating temperatures down to about -40�c[200]. Plants sucker freely and quickly form thickets[200].
This species does not fruit freely in Britain, except after a hot summer[11]. A good bee plant[1, 11].
There are some named forms, selected for their ornamental value[200].
Plants in this genus are notably resistant to honey fungus[200].</t>
  </si>
  <si>
    <t>Plants can be grown as a hedge or informal screen[200]. They are very tolerant of trimming.
Plants have an extensive root system and also sucker freely, they can be used for soil stabilization[200].</t>
  </si>
  <si>
    <t>Fruit - raw or cooked. Scarcely eaten[177]. The fruit is about 6mm in diameter[200]. Some caution is advised, see the notes on toxicity above.</t>
  </si>
  <si>
    <t>A decoction of the inner bark or leaves has been used as a wash in the treatment of weak, inflamed or sore eyes[257].
A cold decoction of the root bark has been used as an eye wash to treat sore eyes[257].</t>
  </si>
  <si>
    <t>No report of toxicity has been seen for this species but the fruit of many if not all members of this genus contains saponins. Although toxic, these substances are very poorly absorbed by the body and so tend to pass through without causing harm. They are also destroyed by thorough cooking. Saponins are found in many plants, including several that are often used for food, such as certain beans. It is advisable not to eat large quantities of food that contain saponins but it would take extremely large doses of many kilos of fruit from this plant in order to produce toxic symptoms[65]. Saponins are much more toxic to some creatures, such as fish, and hunting tribes have traditionally put large quantities of them in streams, lakes etc in order to stupefy or kill the fish[K].</t>
  </si>
  <si>
    <t>Sanguisorba officinalis</t>
  </si>
  <si>
    <t>Great Burnet</t>
  </si>
  <si>
    <t>Poterium officinale.</t>
  </si>
  <si>
    <t>Europe, including Britain, from celand south and east to Spain, temperate Asia to Iran, China, Japan</t>
  </si>
  <si>
    <t>Meadows and wet grassy places by streams[187]. Moist shady sites in grassland, on siliceous soils[7, 13, 17].</t>
  </si>
  <si>
    <t>Succeeds in ordinary garden soil[1]. Prefers a good moist soil that does not dry out in the summer, in sun or partial shade[187, 200]. Plants grow tolerably well in very poor soils and likes a dry chalky soil[4].
This species is hardy to about -25�c[187].</t>
  </si>
  <si>
    <t>The roots contain tannin[7].</t>
  </si>
  <si>
    <t>Young leaves and flower buds - raw or cooked[13, 61, 105]. They should be harvested in the spring before the plant comes into flower[9]. A cucumber flavour[7, 46], they can be added to salads or used as a potherb[183].
The fresh or dried leaves are used as a tea substitute[183].</t>
  </si>
  <si>
    <t>Great burnet is employed mainly for its astringent action, being used to slow or arrest blood flow. It is taken both internally and externally internally and is a safe and effective treatment. Modern research in China has shown that the whole herb heals burns more effectively than the extracted tannins (the astringent component of the plant)[254]. Patients suffering from eczema showed marked improvement when treated with an ointment made from the root and petroleum jelly[254].
The leaves are astringent, refrigerant, styptic and tonic[7, 218, 222]. They are used in the treatment of fevers and bleeding[218, 222]. The plant is prevented from flowering and then the leaves are harvested in July and dried for later use[4, 238].
The root is anodyne, astringent, diuretic, febrifuge, haemostatic, tonic and vulnerary[4, 7, 9, 21, 147, 165, 176, 178, 218]. It is used in the treatment of peptic ulcers, haematuria, menorrhagia, bloody stool, dysentery, diarrhoea, haemorrhoids and burns[176]. The root is harvested in the autumn as the leaves die down and dried for later use[4, 238].
All parts of the plant are astringent, but the root is most active[4]. Great burnet is an excellent internal treatment for all sorts of abnormal discharges including diarrhoea, dysentery and leucorrhoea[4]. It is used externally in the treatment of burns, scalds, sores and skin diseases[238].
This species was ranked 19th in a Chinese survey of 250 potential anti-fertility plants[218].</t>
  </si>
  <si>
    <t>Britain(Wales); China; Spain; Turkey</t>
  </si>
  <si>
    <t>Xanthium commune</t>
  </si>
  <si>
    <t>Eastern N. America - southwards from Quebec and Saskatchewan.</t>
  </si>
  <si>
    <t>Low ground, stream banks, waste places, cultivated land etc[43].</t>
  </si>
  <si>
    <t>We have very little information on this species and do not know if it will be hardy in Britain, though judging by its native range it is likely to succeed outdoors in many parts of the country. The following notes are based on the general needs of the genus.
An easily grown plant, it succeeds in most soils but requires a sunny position.
Plants often self sow.</t>
  </si>
  <si>
    <t>Seed[161]. It is dried, then ground into a powder and mixed with cereal flours when making bread, biscuits etc[161]. Some caution is advised, see the notes above on toxicity.</t>
  </si>
  <si>
    <t>Argentina</t>
  </si>
  <si>
    <t>Poisonous[65, 76]. Most members of this genus are toxic to grazing animals and are usually avoided by them[222]. The seed also contains toxins[222].</t>
  </si>
  <si>
    <t>Lonicera caprifolium</t>
  </si>
  <si>
    <t>Italian Honeysuckle</t>
  </si>
  <si>
    <t>Europe - Austria and Czechoslovakia to Romania and Turkey. Introduced in Britain.</t>
  </si>
  <si>
    <t>Hedges, scrub and woods[100].</t>
  </si>
  <si>
    <t>Prefers a good moist soil with its roots in the shade and its top growing into the light[200]. Succeeds even in quite deep shade[219]. Tolerates both acid and alkaline soils, only showing distress on very alkaline soils[202].
Plants are hardy to about -15�c[202].
Plants are moderately fast-growing[202]. They climb by twining around other plants[182].
The flowers are very fragrant, especially of a night time in order to attract pollinating moths, and are produced in abundance[202, 219, 245], but plants only produce fruit after a hot summer[202].
Plants are prone to attacks by mildew and blackfly[202].</t>
  </si>
  <si>
    <t>An essential oil has been extracted from the flowers and used to make a very sweet perfume, but yields are extremely low[7].</t>
  </si>
  <si>
    <t>The fruit is eaten in small quantities[177]. It is probably cooked first[K].
An infusion of the heavily perfumed flowers is used as a tea substitute[7].</t>
  </si>
  <si>
    <t>The fruit is emetic and cathartic[4]. The pressed juice makes a mild purgative[7, 61].
The leaves and flowers are antispasmodic, emollient and expectorant[7]. They are used as a cutaneous and mucous tonic and as a vulnerary[4]. Recent research has shown that the plant has an outstanding curative action in cases of colitis[7].
The seed is diuretic[4].
The plant is used in Bach flower remedies - the keywords for prescribing it are 'Dwelling upon thoughts of the past', 'Nostalgia' and 'Homesickness'[209].</t>
  </si>
  <si>
    <t>Dominican Republic; Europe; Haiti; Turkey</t>
  </si>
  <si>
    <t>Atriplex canescens</t>
  </si>
  <si>
    <t>Grey Sage Brush</t>
  </si>
  <si>
    <t>Central and western N. America - South Dakota to Kansas, Texas, California and Mexico.</t>
  </si>
  <si>
    <t>Found mainly on dry saline soils[11, 60].</t>
  </si>
  <si>
    <t>Requires a position in full sun in any well-drained but not too fertile soil[11, 134, 200]. Tolerates saline and very alkaline soils[200]. Plants are very tolerant of maritime exposure, though they dislike wet climates[K]. Resents root disturbance when large. Succeeds in a hot dry position.
A very ornamental plant[60], though it is liable to succumb to winter wet when grown on heavy or rich soils[11, 200].
Dioecious. Male and female plants must be grown if seed is required. Occasional monoecious plants are found[274].
Individual plants can change sex. The change is more generally from female to male and is apparently associated with stress such as cold or drought. It would appear that the change confers a survival advantage on the plant[274].</t>
  </si>
  <si>
    <t>A good hedge in maritime areas, it responds well to trimming[K].
The leaves and stems were burnt by the Hopi Indians and the alkaline ash used to maintain the blue colour when cooking blue corn[216].
A yellow dye is obtained from the leaves and stems[257].
The leaves can be made into a soapy lather and used as a hair wash[257].
The plant has fire-retardant properties and can be used for barrier plantings to control bush fires[200].</t>
  </si>
  <si>
    <t>The leaves can be made into a soapy lather and used as a wash on itches and rashes such as chickenpox[257]. A poultice of the crushed leaves can be applied to ant bites to reduce the pain and swelling[257].</t>
  </si>
  <si>
    <t>Mexico(Seri); United States(Navajo)</t>
  </si>
  <si>
    <t>Gentiana cruciata</t>
  </si>
  <si>
    <t>Europe to W. Asia.</t>
  </si>
  <si>
    <t>Dry alpine meadows, woods, rocks and banks[100, 187], usually on limey soils.</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</si>
  <si>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any good garden soil[187], preferring drier conditions than most other members of the genus[239].
Plants are hardy to at least -20�c[187].
A moisture loving plant, preferring to grow with full exposure to the sun but with plenty of underground moisture in the summer, it grows better in the north and west of Britain[1].
Plants are intolerant of root disturbance[200].</t>
  </si>
  <si>
    <t>The root is sometimes used in the manufacture of gentian bitters[183].</t>
  </si>
  <si>
    <t>The root is appetizer, bitter tonic, digestive, febrifuge and stomachic[61, 100].  It is used in the treatment of hoarseness and sore throats[4].
The root is a possible substitute for gentian root[4], though the report is not clear enough on this point[K]. Listed below are the uses of G. lutea, the most widely used gentian root.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</si>
  <si>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Myoporaceae</t>
  </si>
  <si>
    <t>Myoporum laetum</t>
  </si>
  <si>
    <t>Ngaio</t>
  </si>
  <si>
    <t>Usually found by the coast, often to the high tide mark[128], it is also found in lowland forests on North, South and Chatham Islands south to latitude 46�s[44].</t>
  </si>
  <si>
    <t>Easily grown in most soils[167] so long as they are well-drained[188]. Succeeds in dry soils[200] and in poor soils[188]. Very resistant to maritime exposure and salt spray[166].
This species is not very hardy in mainland Britain, it succeeds outdoors on the Scilly Isles[1] but usually requires greenhouse protection elsewhere[1]. Plants flower freely in Cornish gardens[1, 59]. Plants do not tolerate temperatures below 0�c[166].
The leaves emit a resinous smell when bruised[245]. The flowers are also fragrant[245].</t>
  </si>
  <si>
    <t>A decoction of the leaves is used as an insect repellent[128]. It is effective against mosquitoes[245].</t>
  </si>
  <si>
    <t>Fruit - raw or cooked[153, 177]. The fruit is about 6 - 9mm in diameter[200]. Some caution is advised, see notes above on possible toxicity.</t>
  </si>
  <si>
    <t>Odontalgic, vulnerary. The bark is used to treat ulcers[61].</t>
  </si>
  <si>
    <t>All parts of the plant contain a liver toxin[173].</t>
  </si>
  <si>
    <t>Mentha arvensis</t>
  </si>
  <si>
    <t>Corn Mint</t>
  </si>
  <si>
    <t>M. austriaca.</t>
  </si>
  <si>
    <t>Europe, including Britain, from Scandanavia south and east to Spain, N. Asia and the Himalayas.</t>
  </si>
  <si>
    <t>Arable land, heaths, damp edges of woods[5, 17].</t>
  </si>
  <si>
    <t>An easily grown plant, it succeeds in most soils and situations so long as the soil is not too dry[1, 16, 200]. This species tolerates much drier conditions than other members of the genus[238]. Prefers a slightly acid soil[16]. Grows well in heavy clay soils. A sunny position is best for production of essential oils, but it also succeeds in partial shade.
Plants are hardy to at least -15�c[238].
Most mints have fairly aggressive spreading roots and, unless you have the space to let them roam, they need to be restrained by some means such as planting them in containers that are buried in the soil[K].
Hybridizes freely with other members of this genus. Polymorphic[200].
The whole plant has a very strong, almost oppressive, smell of mint[245].
The flowers are very attractive to bees and butterflies[24]. A good companion plant for growing near brassicas and tomatoes, helping to deter insect pests[20].
Members of this genus are rarely if ever troubled by browsing deer[233].</t>
  </si>
  <si>
    <t>The plant is used as an insect repellent[18, 20, 99]. Rats and mice intensely dislike the smell of mint. The plant was therefore used in homes as a strewing herb and has also been spread in granaries to keep the rodents off the grain[244]. The leaves also repel various insects[257].
An essential oil is obtained from the plant[238]. The yield from the leaves is about 0.8%[240]. The sub-species M. arvensis piperascens produces the best oil, which can be used as a substitute for, or adulterant of, peppermint oil[238]. Yields of up to 1.6% have been obtained from this sub-species[240].</t>
  </si>
  <si>
    <t>Leaves - raw or cooked. A reasonably strong minty flavour with a slight bitterness, they are used as a flavouring in salads or cooked foods[5, 172, 183].
A herb tea is made from the fresh or dried leaves[21, 183].
An essential oil from the plant is used as a flavouring in sweets and beverages[183]. The leaves contain about 0.2% essential oil[218].</t>
  </si>
  <si>
    <t>Corn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whole plant is anaesthetic, antiphlogistic, antispasmodic, antiseptic, aromatic, carminative, diaphoretic, emmenagogue, galactofuge, refrigerant, stimulant and stomachic[147, 172, 218]. A tea made from the leaves has traditionally been used in the treatment of fevers, headaches, digestive disorders and various minor ailments[222]. The leaves are a classical remedy for stomach cancer[218]. Another report says that this species is not very valuable medicinally[4]. The leaves are harvested as the plant comes into flower and can be dried for later use[238].
The essential oil in the leaves is antiseptic, though it is toxic in large doses[222].</t>
  </si>
  <si>
    <t>Juglans regia kamaonia</t>
  </si>
  <si>
    <t>Walnut</t>
  </si>
  <si>
    <t>J. kamaonia. Dode.</t>
  </si>
  <si>
    <t>E. Asia - Himalayas from Kashmir to S.E. Tibet.</t>
  </si>
  <si>
    <t>Forests, 1500 - 3000 metres in the Himalayas[51].</t>
  </si>
  <si>
    <t>Requires a deep well-drained loam and a sunny position sheltered from strong winds[1, 11]. Prefers a slightly alkaline soil[200]. 
The dormant plant is quite cold-tolerant, but the young growth in spring, however, can be damaged by late frosts.
Plants produce a deep taproot and they are intolerant of root disturbance[1, 11]. Seedlings should be planted out into their permanent positions as soon as possible and given some protection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This plant is cultivated for its edible seed in W. Himalayas[51].
This species is notably susceptible to honey fungus[200].</t>
  </si>
  <si>
    <t>The bark and the unripe rind of the fruit are good sources of tannin[51, 272].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Wood - hard, strongly grained, polishes well. Used for making furniture, carved work, veneers etc[51, 272].</t>
  </si>
  <si>
    <t>The bark, leaves and fruit are used medicinally[51]. No more details are given in this report but another report on Indian medicinal plants gives the following uses for J. nigra (and almost certainly refers to this sub-species):-
The bark is anthelmintic and detergent[240].
The leaves are anthelmintic, astringent and tonic[240]. A decoction is considered to be specific in the treatment of strumous sores[240].
The fruit is alterative[240]. It is used in the treatment of rheumatism[240].</t>
  </si>
  <si>
    <t>China; India; Iraq; Mexico; Nepal; Spain; Turkey</t>
  </si>
  <si>
    <t>Pimpinella major</t>
  </si>
  <si>
    <t>Greater Burnet Saxifrage</t>
  </si>
  <si>
    <t>P. magna.</t>
  </si>
  <si>
    <t>Europe, including Britain, from Scandanavia south and east to Portugal, the Balkans and Caucasus.</t>
  </si>
  <si>
    <t>Hedge banks, woodland edges and other grassy places[9].</t>
  </si>
  <si>
    <t>Easily grown in any good soil[1], preferring rather moist conditions[187]. Grows best in a cool position[233].
Plants are hardy to about -20�c[187].</t>
  </si>
  <si>
    <t>An essential oil from the roots is used as a flavouring in candy, liqueurs etc[183].</t>
  </si>
  <si>
    <t>The leaves are diaphoretic, diuretic, resolvent and stomachic[4]. The plant is harvested as it comes into flower and dried for later use[4].
The root is anti-inflammatory, mildly astringent and expectorant[9]. The fresh root is very hot and acrid, but this pungency is greatly reduced when the root is dried[4]. When chewed, the fresh root is effective in treating toothaches and paralysis of the tongue[4]. An effective diuretic, the root is used in treating disorders arising from obstructions of the viscera[4]. The root is also used for soothing coughs or the effects of laryngitis and bronchitis[9]. The roots can be harvested in the spring or autumn and are dried for later use[9].
The seeds are carminative[4].</t>
  </si>
  <si>
    <t>Belgium; Spain</t>
  </si>
  <si>
    <t>Rhamnaceae</t>
  </si>
  <si>
    <t>Berchemia lineata</t>
  </si>
  <si>
    <t>Rhamnus lineatus.</t>
  </si>
  <si>
    <t>E. Asia - C. and N. China to the Himalayas.</t>
  </si>
  <si>
    <t>On rocks and in forests, 2000 - 2700 metres in the Himalayas[146]. Scrub thickets in dry places at elevations of 2400 - 4000 metres in Nepal[272].</t>
  </si>
  <si>
    <t>Requires a good moist well-drained loam, succeeding in full sun if the soil does not dry out otherwise it is best in light shade[11, 200].
This species is not hardy in the colder areas of the country, it tolerates temperatures down to between -5 and -10�c[200].
Suitable for growing along fences, against walls with wire supports or for growing through other shrubs[200]. Plants climb by means of twining around supports[182].
Closely related to B. edgeworthii[182].</t>
  </si>
  <si>
    <t>Fruit. - raw or cooked[177, 272]. Only eat the fruit when it is black ripe[105]. The fruit is not very freely produced in Britain[1]. The fruit is about 8mm in diameter[200].</t>
  </si>
  <si>
    <t>The plant has been used as a febrifuge[240].</t>
  </si>
  <si>
    <t>Nannorrhops ritchiana</t>
  </si>
  <si>
    <t>Mazari Palm</t>
  </si>
  <si>
    <t>W. Asia - Iran to Afghanistan and Pakistan.</t>
  </si>
  <si>
    <t>Open, sparsely vegetated semi-arid desert regions where there is a water table close enough to the surface to provide a continuous supply of moisture[231].</t>
  </si>
  <si>
    <t>Little is known about this species cultural requirements, but it probably succeeds in most fertile moist but well-drained soils in a sheltered sunny position[231].
Plants experience very cold winters in their native habitat, though this is accompanied by heavy snow which acts to insulate the plant from the extremes of cold. However, this species should be suitable for cultivation in temperate areas that only experience light frosts[231].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often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t>
  </si>
  <si>
    <t>Young leafs and buds[2]. No more details are given.
Young inflorescence[2].No more details are given.
Fruit[2]. No more details are given.</t>
  </si>
  <si>
    <t>The leaves are purgative[240]. They are used in the treatment of diarrhoea and dysentery[240]. Yes, both these reports come from the same source, without further explanation[K]. The plant is chiefly used in veterinary medicine[240].</t>
  </si>
  <si>
    <t>Salix caprea</t>
  </si>
  <si>
    <t>Goat Willow</t>
  </si>
  <si>
    <t>Europe, including Britain, from Norway south and east to Spain, temperate Asia and Syria.</t>
  </si>
  <si>
    <t>Woods, scrub and hedges, usually on basic soils, to 840 metres[17].</t>
  </si>
  <si>
    <t>Succeeds in most soils, including wet, ill-drained or intermittently flooded soils[1], but prefers a damp, heavy soil in a sunny position. Grows in drier soils than any other British species of Salix[186]. Rarely thrives on chalk[200]. Plants are found most frequently on basic soils in the wild[17]. Tolerates atmospheric pollution and exposed positions, including maritime exposure[75, 186].
A fast growing tree, it establishes well[75]. The tree has an untidy habit[75].
A light demanding tree, it becomes tall and drawn when grown in woodland, though it grows well along the sunnier edges[186].
Hybridizes freely with other members of this genus[200]. Although the flowers are produced in catkins early in the year, they are pollinated by bees and other insects rather than by the wind[11].
Trees are very tolerant of cutting, they coppice well[186].
Plants in this genus are notably susceptible to honey fungus[200].
Dioecious. Male and female plants must be grown if seed is required.</t>
  </si>
  <si>
    <t>The stems are very flexible and are used in basket making[61]. The plant is usually coppiced annually when grown for basket making, though it is possible to coppice it every two years if thick poles are required as uprights.
The bark is tough and flexible, it is used as a substitute for leather[115].
The bark contains around 10% tannin[223].
The plant is fast growing and tolerant of maritime exposure, it can be used as a windbreak hedge and shelterbelt though it is of untidy habit[75].
The seeds are very light and so can travel some distance in the wind. The plant is therefore able to find its way to areas such as cleared woodland where the soil has been disturbed. Seedlings will grow away quickly, even in exposed conditions and the plant will provide good shelter for the establishment of woodland plants. Thus it makes a good pioneer species and, except in wetter and moorland-type soils, will eventually be largely out-competed by the other woodland trees. Its main disadvantage as a pioneer plant is that it has an extensive root system and is quite a greedy plant, thus it will not help as much in enriching the soil for the other woodland plants as other pioneer species such as the alders, Alnus species[K].
Some cultivars can be grown as ground cover[208]. 'Pendula' is female whilst 'Kilmarnock' is a male, they should be spaced about 1.5 metres apart each way[208].
Wood - soft, elastic, easily split. Used for baskets, rugs etc[46, 61]. A good quality charcoal is made from the wood[46, 61].</t>
  </si>
  <si>
    <t>Inner bark - raw or cooked. It can be dried, ground into a powder and then added to cereal flour for use in making bread etc. A very bitter flavour, it is a famine food that is only used when all else fails[172].
Young shoots - raw or cooked. They are not very palatable[172].
The source of an edible manna[183]. No further details.</t>
  </si>
  <si>
    <t>The fresh bark of all members of this genus contains salicin[226], which probably decomposes into salicylic acid (closely related to aspirin) in the human body[213]. This is used as an anodyne and febrifuge[226].
A decoction of the leaves is used in the treatment of fevers[240].
A distilled water from the flowers is aphrodisiac, cordial and stimulant[240]. It is used externally in the treatment of headaches and ophthalmia[240].
The ashes of the wood are useful in the treatment of haemoptysis[240].
The stems and the leaves are astringent[240].
A gum and the juice of the trees are used to increase visual powers[240].</t>
  </si>
  <si>
    <t>Cedrus libani</t>
  </si>
  <si>
    <t>Cedar Of Lebanon</t>
  </si>
  <si>
    <t>C. libanitica.</t>
  </si>
  <si>
    <t>N. Africa to W. Asia - Lebanon, Syria and Turkey.</t>
  </si>
  <si>
    <t>Forms forests at 1200 - 2000 metres[11].</t>
  </si>
  <si>
    <t>Thrives on most soils, being very tolerant of chalk, dry sites and of drought when it is established[11, 81, 200]. Prefers a rich loam or a sandy clay in full sun[1]. Succeeds in warm dry areas with less than 40cm of rain a year, but also in areas with cool summers and up to 200cm of rain[200]. Very intolerant of atmospheric pollution[11, 81].
Small trees less than 50cm tall establish much quicker and better than taller trees, those more than 2 metres tall are difficult to establish[200]. Larger trees will check badly and hardly put on any growth for several years. This also badly affects root development and wind resistance[200].
Fairly slow growing, trees rarely average more than 30cm increase in height per year[185]. Trees can be very long lived, to 300 years or more[185].
There are several named varieties selected for their ornamental value[188].
Small male cones are formed on the lower branches of trees, whilst the larger female cones are formed on higher branches[238]. These female cones persist on the tree for 2 - 3 years before breaking up[238].
Trees are notably susceptible to honey fungus[81, 200].
The trees have a broad canopy and tend to hold any falling snow. This can lead to branches being broken by the weight of snow[81].</t>
  </si>
  <si>
    <t>An oil similar to turpentine is obtained from the wood[46, 61].
An essential oil from the wood is used in perfumery[61].
Wood - moderately hard, durable. Used for construction[1, 46, 61]. The wood is extremely durable and retains its delightful fragrance for many years[245].</t>
  </si>
  <si>
    <t>A manna is obtained from the tree[2, 105]. No more details were given in the report.</t>
  </si>
  <si>
    <t>The leaves and the wood are antiseptic and expectorant. They act to disinfect the respiratory tract[254].</t>
  </si>
  <si>
    <t>Egypt; Turkey</t>
  </si>
  <si>
    <t>Atractylis gummifera</t>
  </si>
  <si>
    <t>Mediterranean.</t>
  </si>
  <si>
    <t>Field verges and roadsides[89].</t>
  </si>
  <si>
    <t>We have very little information on the cultivation needs of this species, but it succeeds outdoors at Bristol Botanical Gardens, where it flowers and sets viable seed[K]. It is likely to prefer a well-drained soil and a sunny position[K]. It strongly dislikes winter wet[K].
A monocarpic plant, living for a number of years without flowering, but then dying after it does flower.</t>
  </si>
  <si>
    <t>A gum obtained from the plant is used as an adulteration for mastic[46, 61, 100]. Mastic (obtained from Pistacia lentiscus) is used in high grade varnishes, as a fixative in perfumes, tooth pastes, glue (especially for false beards), embalming, a temporary filling for teeth etc[7, 11, 46, 57, 64, 171, 200, 238]. It is used to seal the edges of microscope mounts and is also chewed to preserve the teeth and gums[64].</t>
  </si>
  <si>
    <t>A gum obtained from the plant is used for chewing[46, 61, 100].</t>
  </si>
  <si>
    <t>Ulmus procera</t>
  </si>
  <si>
    <t>English Elm</t>
  </si>
  <si>
    <t>U. campestre. pro parte.  U. glabra pubescens.  U. surculosa.</t>
  </si>
  <si>
    <t>Hedgerows, by woods and roads, less frequent in the north[17].</t>
  </si>
  <si>
    <t>Prefers a fertile soil in full sun[188], but is easily grown in any soil of at least moderate quality so long as it is well drained[1]. Tolerant of atmospheric pollution[4].
The English elm is susceptible to 'Dutch elm disease', a disease that has destroyed the greater part of all the elm trees growing in Britain. Mature trees killed back by the disease will often regrow from suckers, but these too will succumb when they get larger. There is no effective cure (1992) for the problem, but most E. Asian, though not Himalayan, species are resistant to the disease so the potential exists to develop new resistant hybrids with the native species[200]. The various species hybridize freely, the pollen stores well and can be kept for use with species that flower at different times[200].
A food plant for the caterpillars of many lepidoptera species[30], there are 80 species of insects associated with this tree[24]. A good tree for growing grapes into[18].</t>
  </si>
  <si>
    <t>A fibre from the inner bark is very tough[4]. It is used for making mats and ropes[4].
Tannin and a dyestuff are obtained from the inner bark[7]. No details of the colour are given.
Wood - close-grained, free from knots, very durable under water, fairly hard, elastic, withstands abrasion and salt water, but does not take a high polish. It is used for water pipes, wheels, mallet heads, ships keels etc[4, 7, 11] and is a good firewood[6].</t>
  </si>
  <si>
    <t>Leaves - raw or cooked[2, 179, K]. They can be a little bit bitter, especially if not very young, and have a mucilaginous texture[K]. They make a nice addition to a mixed salad[K].
Immature fruits, used just after they are formed - raw[2, 177]. An aromatic, unusual flavour, leaving the mouth feeling fresh and the breath smelling pleasant[132]. They contain about 34.4% protein, 28.2% fat, 17% carbohydrate, 5% ash[179].
Inner bark - cooked. A mucilaginous texture[179]. It can be dried, ground into a powder and then used as a thickening in soups etc or mixed with cereals when making bread[2, 177].
A tea is made from the leaves[177].</t>
  </si>
  <si>
    <t>The dried inner bark is anti-inflammatory, astringent, demulcent, mildly diuretic, resolvent, tonic and vulnerary[4, 7, 9]. It is used both internally and externally in the treatment of diarrhoea, rheumatism, wounds, piles etc and is also used as a mouthwash in the treatment of ulcers[4, 9, 66]. The inner bark is harvested from branches 3 - 4 years old and is dried for later use[9].
The sap has been used in the treatment of baldness[7].
The leaves are astringent and have been powdered then used in the treatment of haemorrhoids[7]. A decoction is used to treat reddened and inflamed skin as well as to relieve various skin disorders[7].
The plant is used in Bach flower remedies - the keywords for prescribing it are 'Occasional feelings of inadequacy', 'Despondency' and 'Exhaustion from over-striving for perfection'[209].
A homeopathic remedy is made from the inner bark[4]. It is used as an astringent[4] and as a treatment for eczema[9].</t>
  </si>
  <si>
    <t>Belgium; China; Europe; Iraq; Turkey</t>
  </si>
  <si>
    <t>Tanacetum parthenium</t>
  </si>
  <si>
    <t>Feverfew</t>
  </si>
  <si>
    <t>Chrysanthemum parthenium.  Matricaria parthenium.</t>
  </si>
  <si>
    <t>S.E. Europe to Asia. Naturalized in Britain[17].</t>
  </si>
  <si>
    <t>Mountain scrub, rocky slopes, walls, waste places and a weed of gardens, avoiding acid soils[9].</t>
  </si>
  <si>
    <t>A very easily grown plant, it succeeds in an ordinary garden soil[1]. Thrives in any kind of soil[7], plants can even be grown in walls[219].
Often grown in the flower garden, feverfew is a short lived perennial but usually self-sows prolifically[7, K]. There are many named varieties selected for their ornamental value[238]. The cultivar 'Golden' (syn 'Yellow') has yellow tinted leaves[183].
The leaves have a refreshing aromatic aroma[245].</t>
  </si>
  <si>
    <t>The dried flower buds are a source of an insecticide. They are said to have the same properties as pyrethrum (obtained mainly from T. cinerariifolia)[61, 100, 201]. Steep 1 cupful of the dried flowers in one litre of hot soapy water for an hour. Strain, then allow to cool slightly before use[201].
An essential oil from the plant is used in perfumery[7].</t>
  </si>
  <si>
    <t>The dried flowers are used as a flavouring in cooking certain pastries[177, 183]. The plant is used in cooking to impart a deliciously aromatic bitter taste to certain foods[7].
A tea is made from the dried flowers[183].</t>
  </si>
  <si>
    <t>Feverfew has gained a good reputation as a medicinal herb and extensive research since 1970 has proved it to be of special benefit in the treatment of certain types of migraine headaches and rheumatism[238, K]. It is also thought of as a herb for treating arthritis and rheumatism[254].
The leaves and flowering heads are anti-inflammatory, antispasmodic, aperient, bitter, carminative, emmenagogue, sedative, stimulant, stings, stomachic, vasodilator and vermifuge[4, 7, 21, 36, 46, 53, 100, 165]. The plant is gathered as it comes into flower and can be dried for later use[7]. Use with caution[165], the fresh leaves can cause dermatitis and mouth ulcers if consumed[238]. This remedy should not be prescribed for pregnant women[238].
A tea made from the whole plant is used in the treatment of arthritis, colds, fevers etc. It is said to be sedative and to regulate menses[222, 238]. An infusion is used to bathe swollen feet[257].
Applied externally as a tincture, the plant is used in the treatment of bruises etc[7].
Chewing 1 - 4 leaves per day has proven to be effective in the treatment of some migraine headaches[222].</t>
  </si>
  <si>
    <t>Colombia; Dominican Republic; Europe; Mexico; Spain; Turkey; United States; Venezuela</t>
  </si>
  <si>
    <t>Picris hieracioides</t>
  </si>
  <si>
    <t>Hawkweed Ox-Tongue</t>
  </si>
  <si>
    <t>Europe, including Britain, from Scandanavia south and east to Spain, the Balkans, W. and C. Asia.</t>
  </si>
  <si>
    <t>Grassland and waysides on calcareous soils[17].</t>
  </si>
  <si>
    <t>Prefers a dryish soil but succeeds in most soils[200]. Dislikes shade.
Wild plants are an indicator of calcareous soils[200].
Seed is often produced apomictically[17]. Any seedlings from this seed will be genetically identical to the parent plant.</t>
  </si>
  <si>
    <t>Young leaves - raw or cooked as a pot-herb[2, 4, 105]. Not wonderful raw, they are slightly better cooked[173]. A rather bitter flavour[K].</t>
  </si>
  <si>
    <t>The bitter leaves have been used as a febrifuge[240].
The plant is mixed with Swertia pedicellata and pounded to a paste thn applied to the forehead to treat headaches[272].</t>
  </si>
  <si>
    <t>Indochina</t>
  </si>
  <si>
    <t>Epilobium hirsutum</t>
  </si>
  <si>
    <t>Codlins And Cream</t>
  </si>
  <si>
    <t>Europe, including Britain, from Sweden south and east to N. E. and S. Africa, temperate Asia.</t>
  </si>
  <si>
    <t>Stream banks, marshes, drier parts of fens etc, to 360 metres[17].</t>
  </si>
  <si>
    <t>Succeeds in most soils[1]. Prefers a well-drained but moisture retentive soil in a sunny position[200] or in partial shade[187].
A vigorous and invasive plant, only really suitable for larger areas in the wild garden where this habit is not a nuisance[200].
The stems and leaves are covered with a soft down that emits the smell of the Moss Rose and Eglantine. The plants have the refreshing scent of ripe apples[245].
A good late source of nectar for bees[200].</t>
  </si>
  <si>
    <t>The leaves are used to make a tea[183]. This is often drunk in Russia, where it is called 'kaporie tea'[4]. The leaves are also sometimes sucked for their salty taste[183].
Edible leaves[177]. No more details are given in the report but caution is advised, see the notes above on toxicity.</t>
  </si>
  <si>
    <t>The leaves have been used as astringents, but there are some reports of violent poisoning with epileptic-like convulsions as a result of its use[4].</t>
  </si>
  <si>
    <t>India; Lesotho; South Africa; Spain; United Statessr</t>
  </si>
  <si>
    <t>One report says that the plant might be poisonous[179]. Another says that it causes epileptiform convulsions[240].</t>
  </si>
  <si>
    <t>Ribes valdivianum</t>
  </si>
  <si>
    <t>R. glandulosum. non Ruiz.&amp;Pavon.</t>
  </si>
  <si>
    <t>S. America - Chile, Argentina.</t>
  </si>
  <si>
    <t>Forests between latitudes 38 and 42�south[11].</t>
  </si>
  <si>
    <t>Easily grown in a moisture retentive but well-drained loamy soil of at least moderate quality[11, 200]. Plants are quite tolerant of shade though do not fruit so well in such a position[11].
Hardy to about -20�c[200].
Plants produce suckers
Plants can harbour a stage of 'white pine blister rust', so they should not be grown in the vicinity of pine trees[155]. Plants in this genus are notably susceptible to honey fungus[200].
The flowers are often damaged by spring frosts and so it does not fruit well in Britain[11, 182].</t>
  </si>
  <si>
    <t>Fruit - raw or cooked[3, 11, 177].</t>
  </si>
  <si>
    <t>Euphorbia serpyllifolia</t>
  </si>
  <si>
    <t>Thymeleaf Sandmat</t>
  </si>
  <si>
    <t>Chamaesyce serpyllifolia. (Pers.)Small.</t>
  </si>
  <si>
    <t>N. America - British Columbia to Michigan and Wisconsin, south to California, Texas and Mexico.</t>
  </si>
  <si>
    <t>Dry sandy or alluvial soils[43, 235].</t>
  </si>
  <si>
    <t>We have very little information on this species and do not know if it will be hardy in Britain. Other members of the genus prefer a light well-drained moderately rich loam in an open position[200]. Succeeds in dry soils[1].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</si>
  <si>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Root - cooked. They are chewed (by women!) and then mixed with corn meal to sweeten it[161]. One report says that the women would keep the root in their mouths for two days, only taking it out when taking refreshments or sleeping. At the end of that time as much cornmeal as possible was placed in the mouth and held there, without chewing, until the build-up of saliva forced ejection of the mass[257]. (Saliva contains certain enzymes that convert starches to sugars and so it will sweeten corn meal on its own[K].) The chewed root acts like a yeast preparation and has been used in making cakes[257]. The root can be dried for later use[257].
The root has been fermented to make an intoxicating drink[257].
The leaves are used for chewing[161, 177]. They have a pleasant taste[257].
All these uses should be viewed with some caution, see the notes above on toxicity.</t>
  </si>
  <si>
    <t>Thymeleaf sandmat was employed medicinally by a number of native North American Indian tribes who used it to treat a variety of complaints[257]. It is not normally used in modern herbalism and any use of this plant should be done with great care because of its potentially toxic nature[K].
A decoction of the plant has been used to encourage milk flow in nursing mothers and to treat diarrhoea, stomach aches[257]. Externally, the decoction has been used as a wash on running sores and poison ivy rash[257]. A poultice of the plant has been applied to rattlesnake bites - this must be done immediately after being bitten if it is to be effective[257].
A poultice made from the chewed plant has been applied to cuts to stop the bleeding[257]. The heated poultice has been used to treat toothache[257].
The dried leaves have been rubbed into scratches on the abdomen to treat dysentery and bloating in children[257].
The sap has been used to treat warts[257]. The sap needs to be applied at least once a day and will take some time to be effective.</t>
  </si>
  <si>
    <t>United States(Nm)</t>
  </si>
  <si>
    <t>Linaceae</t>
  </si>
  <si>
    <t>Linum humile</t>
  </si>
  <si>
    <t>N. Africa - Mediterranean.</t>
  </si>
  <si>
    <t>The plant has been cultivated for many centuries for its fibre and oil, it is not known in a genuinely wild state[235].</t>
  </si>
  <si>
    <t>Prefers a light well-drained moderately fertile humus-rich soil in a sunny sheltered position[200].
Considered by most botanists to be no more than a cultivar of L. usitatissimum, it is cultivated for its fibre and seed.</t>
  </si>
  <si>
    <t>A fibre is obtained from the stem[74].</t>
  </si>
  <si>
    <t>The seed yields 42 - 45% of an edible oil[61, 74].</t>
  </si>
  <si>
    <t>Belgium; Britain; China; Egypt; Ei; Germany; India; India(Santal); Iraq; Kurdistan; Mexico; Peru; Spain; Turkey; United States; United States(Amerindian); United States(Pa); Venezuela</t>
  </si>
  <si>
    <t>Glycyrrhiza uralensis</t>
  </si>
  <si>
    <t>Gan Cao</t>
  </si>
  <si>
    <t>Meadows, riparian woodlands and solonetzic slopes in Siberia, Mongolia, China and Japan[74].</t>
  </si>
  <si>
    <t>Requires a deep well cultivated fertile moisture-retentive soil for good root production[200]. Prefers a sandy soil with abundant moisture[238]. Slightly alkaline conditions produce the best plants[238].
Plants are hardy to at least -15�c[238].
This species is widely cultivated in China as a medicinal plant. Unless seed is required, the plant is usually prevented from flowering so that it puts more energy into producing good quality roots[238].
A very deep-rooted plant,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</si>
  <si>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Liquorice root, after the medicinal and flavouring compounds have been removed, is used in fire extinguishing agents, to insulate fibreboards and as a compost for growing mushrooms[218].</t>
  </si>
  <si>
    <t>The fibrous root is used as a sweetener for foods[183]. It is boiled in water to extract the sugars etc and used as a liquorice substitute in sweets, medicines, drinks etc[74, 174, 177]. The root contains glycyrrhizin, which is 50 times sweeter than sugar[218].</t>
  </si>
  <si>
    <t>Gan Cao is commonly used in Chinese herbalism, where it is considered to be one of the 50 fundamental herbs[218]. It is considered to be second in importance only to Ginseng (Panax spp)[218]. Used in excess, however, it can cause cardiac dysfunction and severe hypertension[218].
The root is a sweet tonic herb that stimulates the corticosteroidal hormones, neutralizes toxins and balances blood sugar levels[238]. It is also antibacterial, anti-inflammatory, antiphlogistic, antispasmodic, antitussive, cholagogue, demulcent, emollient, expectorant and laxative[61, 176, 218, 238]. It is used internally in the treatment of Addison's disease, asthma, coughs and peptic ulcers[238]. Externally, it is used to treat acne, boils and sore throats[238]. It is included in almost all Chinese herbal formulae, where it is said to harmonize and direct the effects of the various ingredients[238]. It precipitates many compounds and is therefore considered to be unsuitable for use with some herbs such as Daphne genkwa, Euphorbia pekinensis and Corydalis solida[238]. It increases the toxicity of some compounds such as ephedrine, salicylates, adrenaline and cortisone[238]. It should not be prescribed for pregnant women or for people with high blood pressure, kidney disease or anyone taking digoxin-based medications[238]. Excessive doses cause water retention and high blood pressure[238]. It can cause impotence in some people[238].
The roots are harvested in early autumn, preferably from plants 3- 4 years old, and is dried for later use[238].
The flowers are alterative and expectorant[218].</t>
  </si>
  <si>
    <t>Asclepias eriocarpa</t>
  </si>
  <si>
    <t>Woollypod Milkweed</t>
  </si>
  <si>
    <t>A. fremontii.  A. kotolo.</t>
  </si>
  <si>
    <t>South-western N. America - California</t>
  </si>
  <si>
    <t>Dry barren places below 2000 metres[71].</t>
  </si>
  <si>
    <t>Prefers a well-drained light rich or peaty soil in full sun[1, 200]. Succeeds in poor soils.
This species is not very hardy in Britain, the plants may need root protection in severe winters[1] but if this is applied as a mulch then it should be removed before new growth begins in the spring because plants are particularly at risk from slugs[K].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
The flower of many members of this genus can trap insects between its anther cells, the struggles of the insect in escaping ensure the pollination of the plant[207].</t>
  </si>
  <si>
    <t>A fibre from the stems is used for ropes, clothing etc[46, 61, 92, 95, 257]. The fresh stems are soaked in water, or the dried and decaying stems basted with boiling water, in order to remove the fibre[257].
Rubber can be made from latex in the stems and leaves[46, 61, 92, 161, 177]. The leaves contain up to 2.4% latex[112].</t>
  </si>
  <si>
    <t>A gum obtained from the latex in the stems can be used for chewing[46, 61, 92, 161, 177]. It is usually boiled in water first until it coagulates and is sometimes mixed with oil[257].</t>
  </si>
  <si>
    <t>A decoction of the plant, and a salve made from it, is used in the treatment of colds[257].
The milky sap is applied on a regular basis to corns in order to gradually remove them[257]. It is also applied to cuts, sores and warts[257].
The powdered dried roots are inhaled to cause sneezing[257].
Smoke from the burning dried plant is inhaled as a treatment for asthma[257].</t>
  </si>
  <si>
    <t>United States(Amerindian); United States(Luiseno)</t>
  </si>
  <si>
    <t>Although no specific reports have been seen for this species, many, if not all, members of this genus contain toxic resinoids, alkaloids and cardiac glycosides[274]. They are usually avoided by grazing animals[274]. The plant is said to be poisonous to sheep[1].</t>
  </si>
  <si>
    <t>Phormium tenax</t>
  </si>
  <si>
    <t>New Zealand Flax</t>
  </si>
  <si>
    <t>New Zealand. Naturalized in Britain in S.W. England[17].</t>
  </si>
  <si>
    <t>Lowland swamps and intermittently flooded land, North South Stewart, Chatham and Auckland Islands[44].</t>
  </si>
  <si>
    <t>Seed - 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</si>
  <si>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Prefers a rich loamy soil[1] but is not too fussy, succeeding in peaty soils and in boggy moorland[11]. Tolerates light shade[1] but prefers full sun[200]. Plants can be grown in quite coarse grass, which can be cut annually in the autumn[233]. Prefers a sheltered position[42] but tolerates maritime exposure[75]. Plants tolerate occasional flooding with saline water[200].
Plants can withstand temperatures down to about -11�c[42], but they can be killed in very severe winters in Britain[11].
A polymorphic species[78], there are many named varieties grown in Britain[11, 200]. This species hybridizes readily with P. colensoi and there are many named forms that may be hybrids with that species[11].
This plant has been considered for commercial cultivation for its fibre, though there is some difficulty in mechanically extracting the fibres due to the presence of a gum in the leaves. An alkali has been successfully used to break down the gum but this weakens the fibre. The Maoris had selected many different cultivars for different uses[153].
Members of this genus are rarely if ever troubled by browsing deer or rabbits[233].</t>
  </si>
  <si>
    <t>A very high quality pliable fibre is obtained from the leaves[11, 57, 61, 128, 153]. It is used in the manufacture of ropes (they are not very strong[46]), twine, fine cloth etc. The fibre can also be used for making paper[189] The leaves are harvested in summer, they are scraped to remove the outer skin and are then soaked in water for 2 hours prior to cooking. The fibres are cooked for 24 hours with lye and then beaten in a ball mill for 4 hours. They make a cream paper[189].
The split leaves can be used to make nets, cloaks, sandals, straps etc[153]. They are also used in making paper and basket making[153, 169]. A strip of a leaf is an excellent emergency string substitute for tying up plants in the garden, it can be tied into a knot without breaking[128].
The leaf pulp, after the fibre has been removed, can be fermented to make alcohol[153]. 
A gum found in the leaves is used as a paper glue[173]. 
A brown dye is obtained from the flowers[168], it does not require a mordant[169]. 
A terra-cotta dye is obtained from the seedpods[168]. A mauve can also be obtained[168].
The flowers are rich in tannin[168].</t>
  </si>
  <si>
    <t>The roasted seed is used as a coffee substitute[153, 173]. 
An edible nectar is obtained from the flowers[173]. Very wholesome eating[183]. A long hollow grass-stalk or straw is used to suck it out of the flowers[183].
An edible gum is obtained from the base of the leaves[173].</t>
  </si>
  <si>
    <t>Germany; New Zealand(Maori)</t>
  </si>
  <si>
    <t>Amaranthus tricolor</t>
  </si>
  <si>
    <t>Chinese Spinach</t>
  </si>
  <si>
    <t>A. gangeticus. L.  A. melanocholicus.</t>
  </si>
  <si>
    <t>Tropics</t>
  </si>
  <si>
    <t>Prefers a light well-drained fertile soil in a sunny position[200, 206], though it does succeed in heavier soils[206]. Tolerates fairly acid soils[206]. Tolerates a pH in the range 4.3 to 7.8. This is basically a tropical plant and so requires a hot sheltered position in temperate climates if it is to do well[206, K].
Plants should not be given inorganic fertilizers, see notes above on toxicity.
A polymorphic species[1], it is often cultivated for its edible leaves, there are many named varieties[206].
This species is often cultivated in Asia for its edible leaves and seed[46, 58]. It is a very ornamental plant and is often grown in the flower garden[200].
Most if not all members of this genus photosynthesize by a more efficient method than most plants. Called the 'C4 carbon-fixation pathway', this process is particularly efficient at high temperatures, in bright sunlight and under dry conditions[196].</t>
  </si>
  <si>
    <t>The whole plant is astringent[240]. A decoction of the root is used with Cucurbita moschata to control haemorrhage following abortion[218].
A decoction of very old plants is taken internally to improve vision and strengthen the liver.</t>
  </si>
  <si>
    <t>India(Santal); Malaya</t>
  </si>
  <si>
    <t>Laserpitium siler</t>
  </si>
  <si>
    <t>Woods and rocky places in mountains[50, 100].</t>
  </si>
  <si>
    <t>An easily satisfied plant, it succeeds in ordinary garden soil[1].</t>
  </si>
  <si>
    <t>The roots and seeds are used as a condiment[61, 177, 183].</t>
  </si>
  <si>
    <t>Odontalgic[61].</t>
  </si>
  <si>
    <t>Ficus macrophylla</t>
  </si>
  <si>
    <t>Moreton Bay Fig</t>
  </si>
  <si>
    <t>Australia - Queensland, New South Wales.</t>
  </si>
  <si>
    <t>Rainforests[260].</t>
  </si>
  <si>
    <t>Grows well by the sea[260].
This species is not very cold tolerant, probably tolerating temperatures down to about -3�c[260]. It succeeds outdoors at Tresco on the Scilly Isles though it is unlikely to succeed anywhere on mainland Britain.
193109
200</t>
  </si>
  <si>
    <t>The fruit is 18 - 25mm in diameter[265].</t>
  </si>
  <si>
    <t>Rhus trilobata</t>
  </si>
  <si>
    <t>Skunk Bush</t>
  </si>
  <si>
    <t>R. aromatica trilobata.  R. trilobata. Nutt. or Torr.&amp;Gray.</t>
  </si>
  <si>
    <t>Foothills, canyons, slopes etc, usually on dry rocky soils[62] and especially on limestone outcrops[149].</t>
  </si>
  <si>
    <t>Succeeds in a well-drained fertile soil in full sun[11, 200], but produces its best fruit when grown close to moist ground[85]. Judging by the plants native habitat it should succeed in dry soils[K].
The young growth in spring can be damaged by late frosts.
This species is closely allied to R. aromatica[11].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</si>
  <si>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They can be collected as they fall in the autumn and used as a black to brown dye or as a mordant[169, 257]. The fruits can also be used as a mordant[257].
A yellow dye is obtained from the twigs[149].  black dye can be obtained when the twigs are mixed with pine gum[257].
A red-brown dye can be made from the bark and leaves[257].
A pink-tan dye can be made from the fruit[257].
The ashes of the plant can be used as a mordant to fix dyes[257].
An oil is extracted from the seeds[4]. It attains a tallow-like consistency on standing and is used to make candles. These burn brilliantly, though they emit a pungent smoke[4].
The roots have been used as a perfume and deodorant[257]. The buds have been used on the body as a medicinal deodorant and perfume[257].
The leaves have been rubbed on the body as an insect and snake repellent[257]. Some caution should be employed here, see the notes above on toxicity[K].
The branches are tough and slender, they are stripped of their bark and split into several strands then used in basket making[46, 92, 94, 95, 149, 257].</t>
  </si>
  <si>
    <t>Fruit - raw or cooked[62, 85, 92, 94, 95, 149]. The fruit can be eaten fresh, dried, mixed with cornmeal or made into a jam[183]. The fruit is small with very little flesh, but it is produced in fairly large panicles and so is easily harvested. When soaked for 10 - 30 minutes in hot or cold water it makes a very refreshing lemonade-like drink (without any fizz of course)[85, 92, 149, 183]. The mixture should not be boiled since this will release tannic acids and make the drink astringent. The fruit is about 6mm in diameter[200].</t>
  </si>
  <si>
    <t>Skunk bush was employed medicinally by several native North American Indian tribes, who valued it especially for its astringent qualities and used it to treat a range of complaints[257]. It is little, if at all, used in modern herbalism. Due to its potentially toxic nature, it should be used with some caution and preferably only under the supervision of a qualified practitioner.
The fruit is analgesic, astringent and stomachic[257]. It has been eaten as a treatment for stomach problems and grippe[257]. The dried berries have been ground into a powder and dusted onto smallpox pustules[257]. The fruit has been chewed as a treatment for toothache and also used as a mouthwash[257]. A decoction of the fruit has been used as a wash to prevent the hair falling out[257].
The leaves are astringent, diuretic, emetic and haemostatic[257]. An infusion of the leaves has been used in the treatment of head colds[257]. A decoction of the leaves has been drunk to induce impotency as a method of contraception[257]. A poultice of leaves has been used to treat itches[257].
An infusion of the bark has been used as a douche after childbirth[257]. The bark has been chewed, and the juice swallowed, as a treatment for colds and sore gums[257].
A decoction of the root bark has been taken to facilitate easy delivery of the placenta[257].
The roots have been used as a deodorant[257]. The buds have been used on the body as a medicinal deodorant and perfume[257].</t>
  </si>
  <si>
    <t>Mexico(Kickapoo); United States; United States(Amerindian); United States(Blackfoot)</t>
  </si>
  <si>
    <t>Broussonetia papyrifera</t>
  </si>
  <si>
    <t>Paper Mulberry</t>
  </si>
  <si>
    <t>E. Asia - China. Occasionally naturalized in S.E. Europe[50].</t>
  </si>
  <si>
    <t>Thickets, mountain ravines and forests[109].</t>
  </si>
  <si>
    <t>Seed - no pre-treatment is required. Sown in the autumn or spring in a greenhouse, germination usually takes place within 1 - 3 months at 15�c[138].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8 - 12cm long with a heel, July/August in a frame. High percentage[11, 78].
Cuttings of mature wood of the current season's growth, November in a frame[200].
Root cuttings in winter[200].
Layering in spring[200].</t>
  </si>
  <si>
    <t>Easily cultivated in a warm sunny position in any soil of reasonable quality[11]. A drought resistant species once established[149], thriving on poor sandy or gravelly soils[200, 229]. Another report says that it does not thrive on poor soils[146]. Tolerates atmospheric pollution[200]. A fast-growing tree according to one report[227], but whilst it might be fast in relation to other members of the genus, it is only of moderate growth compared to some species[K].
This species is not hardy in the colder areas of the country, it tolerates temperatures down to about -10�c[200]. The young growth in spring, even on mature plants, is frost-tender and so it is best to grow the plants in a position sheltered from the early morning sun[K].
There is a superb specimen of this tree at Cambridge Botanical gardens, in the late summer of 1996 it was about 12 metres tall and 16 metres wide and was bearing a huge crop of immature fruit[K].
The leaves on the same tree can vary widely in shape and size[K].
The paper mulberry is widely cultivated in E. Asia for the fibre in its bark, there are many named varieties[11, 200]. Trees are coppiced annually for this purpose[4], though the coppice interval in countries such as Britain would probably be 2 - 3 years. This is a very adaptable tree, it is found growing in tropical climates but its range also extends well into the temperate zone.
Dioecious. Male and female plants must be grown if seed is required.</t>
  </si>
  <si>
    <t>A fibre from the bark is used in making paper, cloth, rope etc[46, 61, 114, 171]. The fibre can be produced by beating strips of bark on a flat surface with a wooden mallet. A very fine cloth can be made in this way, the more the bark is beaten the finer the cloth becomes. Larger sizes can be made by overlapping 2 pieces of bark and beating them together. A leather substitute can also be made from the bark[171]. When used for making paper branches are harvested after the leaves have fallen in the autumn, they are steamed and the fibres stripped off. In humid areas this can be done without steaming the branches. The inner and outer bark are then separated by scraping (or simply peeling in humid areas) and the fibres are cooked for 2 hours with lye before being hand pounded with mallets. The paper varies in colour if the outer and inner barks are used together or separately[189].
Wood - coarse grained, soft, easily worked, light, not very durable. Used for cups, bowls etc[149, 158, 178, 229].</t>
  </si>
  <si>
    <t>Fruit - raw[2, 105, 177, 179]. The fruit comprises a ball about 1.5cm in diameter with numerous small edible fruits protruding - there is not much edible flesh but it has a lovely flavour[K]. Prolonged ingestion is said to weaken the bones[179].
Leaves - cooked[105]. The dried leaf contains 1% calcium carbonate[179] (this report does not mention edibility).
Flowers[179]. No more details.</t>
  </si>
  <si>
    <t>Astringent, diuretic, tonic, vulnerary[178].
The leaf juice is diaphoretic and laxative - it is also used in the treatment of dysentery[218]. It is also poulticed onto various skin disorders, bites etc[218].
The stem bark is haemostatic[218].
The fruit is diuretic, ophthalmic, stimulant, stomachic and tonic[218].
The root is cooked with other foods as a galactogogue[218].</t>
  </si>
  <si>
    <t>China; Hawaii; Samoa; Taiwan</t>
  </si>
  <si>
    <t>Spergularia rubra</t>
  </si>
  <si>
    <t>Sandwort</t>
  </si>
  <si>
    <t>Arenaria campestris. Auct.  A. rubra.  Buda rubra.</t>
  </si>
  <si>
    <t>Europe, including Britain, south and east from Norway to N. Africa and Asia. N. America,</t>
  </si>
  <si>
    <t>Open gravelly or sandy habitats[17]. Sand dunes, heaths and coastal cliffs[200].</t>
  </si>
  <si>
    <t>This plant is often found growing in paving crevices and other impoverished niches in the garden[200]. It is a calcifuge plant, requiring neutral to acid soils[17].</t>
  </si>
  <si>
    <t>The leaves are diuretic and lithontripic[4, 254]. The plant contains a resinous aromatic substance that is probably the active principle[4]. An infusion is thought to relax the muscle walls of the urinary tubules and so it is used in the treatment of kidney stones, acute and chronic cystitis and catarrh of the bladder[4, 61].</t>
  </si>
  <si>
    <t>Helenium puberulum</t>
  </si>
  <si>
    <t>Rosilla</t>
  </si>
  <si>
    <t>Moist meadows, marshes, slough banks etc, below 600 metres in California[71].</t>
  </si>
  <si>
    <t>Grows well in ordinary garden soil[1, 111], succeeding in most conditions other than boggy soils[233]. It prefers a fertile moisture retentive soil[200] in a sunny position[108, 111]. Dislikes dry soil[200].
An annual or short-lived perennial, this species is not hardy in the colder areas of the country, it tolerates temperatures down to between -5 and -10�c[200].
Plants seem to be immune to the predations of rabbits[233].
A good bee and butterfly plant[30].</t>
  </si>
  <si>
    <t>Leaves and flowering heads - raw[257].</t>
  </si>
  <si>
    <t>Antiscorbutic, tonic.
The dried powdered plant has been applied to wounds and has also been rubbed onto the forehead and nose in the treatment of colds[257]. It has been used as a snuff[257]. The plant has also been used in the treatment of venereal disease[257].</t>
  </si>
  <si>
    <t>Berberis lycium</t>
  </si>
  <si>
    <t>E. Asia - Himalayas</t>
  </si>
  <si>
    <t>Shrubberies and open hillsides[51, 67], usually on hot dry slopes[146], to 3000 metres. in Kashmir[57].</t>
  </si>
  <si>
    <t>Prefers a warm moist loamy soil and light shade but it is by no means fastidious, succeeding in thin, dry and shallow soils[11, 200]. Grows well in heavy clay soils.
A fairly hardy plant but it suffers some damage in severe winters[1].
Hybridizes freely with other members of this genus[1].
Plants can be pruned back quite severely, they resprout well from the base[200].</t>
  </si>
  <si>
    <t>A yellow dye is obtained from the root.</t>
  </si>
  <si>
    <t>Fruit - raw or cooked and made into preserves[2, 11, 105, 177, 183]. Fairly juicy with a nice slightly acid flavour[K]. The fruits are about 8mm long[200].
Leaves and young shoots - cooked[2, 177, 183].
Leaves are a tea substitute[177, 183].</t>
  </si>
  <si>
    <t>The roots are aperient, carminative, febrifuge and ophthalmic[11, 46, 61, 158, 240]. They are used in the treatment of eye complaints, menorrhagia, chronic diarrhoea and piles[240].
The leaves have been used in the treatment of jaundice[240].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</si>
  <si>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Rubus procerus</t>
  </si>
  <si>
    <t>Himalayan Giant Blackberry</t>
  </si>
  <si>
    <t>R. armeniacus.  R. procerus.</t>
  </si>
  <si>
    <t>C. Europe.</t>
  </si>
  <si>
    <t>Easily grown in a good well-drained loamy soil in sun or semi-shade[1, 11, 200].
A form of this species, known as 'Himalayan giant', is commonly cultivated in temperate zones for its edible fruit[50]. Although a blackberry, the stems are often perennial and can fruit for more than one year[50]. This name may be wrongly applied . According to the new RHS Dictionary of Gardening, the correct name for the 'Himalayan Giant' blackberry is R. procerus. P.J.Muell., the name R. discolor is misapplied.
Plants in this genus are notably susceptible to honey fungus[200].</t>
  </si>
  <si>
    <t>Fruit - raw or cooked in pies, cakes etc[3, 105, 183]. The fruit can also be dried for later use[183]. Very large for a blackberry[50, 183] with a very pleasant rich flavour when fully ripe[K].</t>
  </si>
  <si>
    <t>Cornus nuttallii</t>
  </si>
  <si>
    <t>Mountain Dogwood</t>
  </si>
  <si>
    <t>Western N. America - British Columbia to California and east to Idaho.</t>
  </si>
  <si>
    <t>Usually found in moist well-drained soils in the shade of coniferous trees to 1800 metres[82].</t>
  </si>
  <si>
    <t>An easily grown plant, it succeeds in any soil of good or moderate fertility[1], ranging from acid to shallow chalk[200]. Another report says that it does not thrive in poor chalky soils[182]. Grows well in heavy clay soils. Succeeds in full sun or light shade[[188].
Plants are hardy to about -15�c[184], but they require long hot humid summers in order to promote good growth[200].
A very ornamental tree[1], but it is usually short-lived in Britain and does not do well in the north of this country[11]. There is some evidence to suggest that trees grow better on poor soils and can be killed by too much kindness. A very good tree has been seen on a poor gravel soil[182].
Closely related to C. florida[226].
This species is the floral emblem of British Columbia[226]. A number of named varieties have been developed for their ornamental value[182].
Plants in this genus are notably resistant to honey fungus[200].</t>
  </si>
  <si>
    <t>An intense brown dye is obtained by boiling the bark[257].
The bark is rich in tannin and has been used as a preservative[257].
The long slender branches have been used in making baby baskets[257].
Wood - exceedingly hard, heavy, strong, close grained. It is used for tool handles, cabinet making etc[46, 61, 82, 118].</t>
  </si>
  <si>
    <t>The fruit is possibly edible[177]. The fruit is about 10mm in diameter[200] and has a thin, mealy flesh[82].</t>
  </si>
  <si>
    <t>The bark is antiperiodic, cathartic, febrifuge, laxative and tonic[46, 61, 118, 257]. An infusion is used as a quinine substitute in the treatment of malaria[46, 118, 226]. The infusion has also been used in the treatment of stomach complaints[257]. Externally, it is used to treat ulcers[257].</t>
  </si>
  <si>
    <t>Canada(Salish)</t>
  </si>
  <si>
    <t>Scolymus hispanicus</t>
  </si>
  <si>
    <t>Spanish Salsify</t>
  </si>
  <si>
    <t>S.W. Europe. An occasional casual in Britain[17].</t>
  </si>
  <si>
    <t>Sandy places on cultivated and uncultivated ground[45].</t>
  </si>
  <si>
    <t>Grows well in an ordinary garden soil in sun or semi-shade[200]. Prefers a rich soil[33].
This species has sometimes been cultivated in the past for its edible root[1, 2, 17, 61].</t>
  </si>
  <si>
    <t>Root - raw or cooked[2, 17, 27, 105, 148]. Fleshy[183]. As good as scorzonera[1]. The root has a sweet flavour[200], it makes an excellent vegetable though it is rather low yielding[K].
The roasted root is a coffee substitute[177, 183].
Young leaves and leafstalks - blanched and used in salads[1, 105, 148, 183, 200].
The flowers are used to adulterate saffron (Crocus sativus) as a food colouring[1, 105, 148, 183].</t>
  </si>
  <si>
    <t>Hypochoeris radicata</t>
  </si>
  <si>
    <t>Cat's Ear</t>
  </si>
  <si>
    <t>Europe, including Britain, from Scandanavia south and east to N. Africa and western Asia.</t>
  </si>
  <si>
    <t>Meadws and dry pastures, grassy dunes, waysides and open woods[5, 17].</t>
  </si>
  <si>
    <t>Requires a well-drained soil and a sunny position or light shade. Another report says that it dislikes shade.
A common lawn weed[24].</t>
  </si>
  <si>
    <t>Young leaves - raw or cooked like spinach[5, 52, 53, 183]. A winter salad[100], it is rather bitter[K]. Young leaves are mild and agreeable[217].</t>
  </si>
  <si>
    <t>Pectoral[100].</t>
  </si>
  <si>
    <t>Aegopodium podagraria</t>
  </si>
  <si>
    <t>Ground Elder</t>
  </si>
  <si>
    <t>Most of Europe, including Britain, to western Asia and Siberia.</t>
  </si>
  <si>
    <t>Hedgerows and cultivated land[17]. A common garden weed[17].</t>
  </si>
  <si>
    <t>Prefers damp shady conditions[12, 13, 200] but succeeds in most soils[200]. Prefers a well-drained soil, succeeding in sun or shade[238].
Plants are hardy to at least -15�c[200].
This species was cultivated in the Middle Ages as a medicinal and food plant[5, 17, 177, 268].
A very invasive plant, spreading freely at the roots[4, 53, 208], though it seldom sets seed in Britain[208]. Once established it can be very difficult to eradicate because any small piece of root left in the ground can regrow[K]. If introducing this plant to your garden, it might be best to restrict the roots by growing the plant in a bottomless container buried in the soil[238]. There is a variegated form of this species that is less invasive and is sometimes grown in the ornamental garden[208].
Plants seem to be immune to the predations of rabbits[233].</t>
  </si>
  <si>
    <t>This species makes a good ground-cover for semi-wild situations[200]. Make sure that it has plenty of room since it can be very invasive and is considered to be a weed in many gardens[208].</t>
  </si>
  <si>
    <t>Leaves - raw or cooked[2, 4, 5, 12, 54, 100]. An unusual tangy flavour[183], the majority of people we give it to do not like it[K] although some reports say that it makes a delicious vegetable[244]. The leaves are best harvested before the plant comes into flower, they can be used in salads, soups, or cooked as a vegetable[9].</t>
  </si>
  <si>
    <t>Ground Elder has a long history of medicinal use and was cultivated as a food crop and medicinal herb in the Middle Ages. The plant was used mainly as a food that could counteract gout, one of the effects of the rich foods eaten by monks, bishops etc at this time. The plant is little used in modern herbalism.
All parts of the plant are antirheumatic, diuretic, sedative and vulnerary[9, 13, 53, 54, 61]. An infusion is used in the treatment of rheumatism, arthritis and disorders of the bladder and intestines[9]. Externally, it is used as a poultice on burns, stings, wounds, painful joints etc[9, 268]. The plant is harvested when it is in flower in late spring to mid-summer and can be used fresh or be dried for later use[9, 238].
A homeopathic remedy is made from the flowering plant[9]. It is used in the treatment of arthritis and rheumatism[9].</t>
  </si>
  <si>
    <t>Britain; France; Germany(Badan); Italy; Netherlands; Spain; Turkey</t>
  </si>
  <si>
    <t>Yucca baccata</t>
  </si>
  <si>
    <t>Spanish Bayonet</t>
  </si>
  <si>
    <t>Y. circinata</t>
  </si>
  <si>
    <t>South-western N. America - Colorado to Texas, California and Mexico.</t>
  </si>
  <si>
    <t>Dry slopes usually on rocky or sandy soils.</t>
  </si>
  <si>
    <t>Thrives in any soil but prefers a sandy loam and full exposure to the south[11]. Plants are hardier when grown on poor sandy soils[200]. Prefers a hot dry position[166], disliking heavy rain[3]. Established plants are very drought resistant[11].
Only hardy in the milder areas of Britain[3, 200]. Another report says that plants are hardy to at least -30�c[164]. A plant at Kew (1992) has survived the last 3 winters outdoors[K]. This plant is still thriving in 1999, though it has not grown much and has not flowered[K]. Another plant is thriving in an open sunny position at Cambridge Botanical Gardens and must have experienced temperatures of at least -10�c, probably somewhat lower[K].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</si>
  <si>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and mats[21, 46, 57, 85, 92, 94, 95]. The fibre can be braided into a good quality rope[257].
The leaves can be reduced into fibre and then made into cloth[257]. To obtain the fibre, the terminal spine and a section of the back of the leaf are removed and pounded to free the fibre from the fleshy portion of the leaf[257]. Another method of obtaining the fibre was to fold the leaves into sections about 10cm long. The leaves were then boiled with a small quantity of cedar ashes. When sufficiently cooked, the leaves were placed in a bowl or basket and cooled, then youths and young women would peel off the epidermis and chew the leaves, starting at one end and finishing at the other. After chewing the leaves, the fibres were separated, straightened out and hung to dry. When required for weaving, they would first be soaked in water to soften them[257].
The whole leaf is sometimes split into sections and then tied together by square knots to make a rope[92, 257].
The leaf can be used as a paint brush[92]. Leaf slivers are used, the end being pounded to reveal the fibres[257]. The leaves have also been used to make small brushes for pottery decoration[257].
The leaf is used in basket making[216, 257].
Small roots have been used in making baskets[257]. They have been used to produce a red pattern in baskets[257].
The leaves can be split and then woven into mats[257].
The leaves can be split and used as a temporary string[257]. The leaf fibre has been braided into ropes[257].
The terminal spines have been used as needles[257].
The dried leaves have been boiled with gum, hardened, ground into a powder then mixed with water and used to make baskets waterproof[257].
The roots are rich in saponins and can be used crushed and then soaked in water to release the suds for use as a soap[21, 85, 95, 216, 257]. It makes a good hair wash[85, 94, 257] and can also be used on the body and for washing clothes[257]. A soap can also be obtained from the leaves and stems[257].</t>
  </si>
  <si>
    <t>An infusion of the pulverized leaves has been used as an antiemetic to prevent vomiting[257].
The fruits have been eaten raw as a laxative[257].</t>
  </si>
  <si>
    <t>Maclura pomifera</t>
  </si>
  <si>
    <t>Osage Orange</t>
  </si>
  <si>
    <t>M. aurantiaca.  Toxylon pommifera.</t>
  </si>
  <si>
    <t>Southern N. America - Arkansas to Texas.</t>
  </si>
  <si>
    <t>Woods, fields and thickets in rich bottom lands[73, 83].</t>
  </si>
  <si>
    <t>Prefers a well-drained soil in full sun[200]. Succeeds in poor soils and also in dry ones[20]. Plants are fairly tolerant of maritime exposure[K]. They dislike waterlogged soils[188].
Dormant mature plants are hardy to about -20�c though the young growth in spring can be cut back by late frosts[200] and young plants can be damaged in cold winters[188]. Plants require hot summers to fully ripen their wood if they are to thrive in areas with cold winters[188].
Plants are tolerant of severe pruning[200].
This species is notably resistant to honey fungus[200].
Dioecious. Male and female plants must be grown if seed is required.</t>
  </si>
  <si>
    <t>A yellow dye is obtained from the bark of the root and the wood[46, 57, 95, 149, 169, 257]. Green and orange can also be obtained from it[168].
The sap of the fruit is used as an insect repellent[95]. It is said to be effective against cockroaches[222].
The bark is a source of tannin[82, 149].
The plant is often grown as a hedge in N. America and Europe[1, 20, 50], it is very tolerant of severe pruning[200], makes an effective stock-proof barrier[200] and succeeds in maritime exposure[K]. A hedge in a very exposed position at Rosewarne in N. Cornwall has grown well (1989), though it is very bare in winter[K]. This species is also used in shelterbelt plantings[200].
Wood - coarse-grained, exceedingly hard, heavy, flexible, very strong, very durable, silky, lustrous. It weighs 48lb per cubic foot. One of the most durable woods in N. America, it is seldom used commercially, but is used locally for fence posts,piers, bows etc and makes an excellent fuel[46, 82, 95, 171, 200, 227, 229, 274].</t>
  </si>
  <si>
    <t>One report suggests that the fruit is edible[74] but this is surely a mistake - although very large, the fruit is harsh, hard, dry and astringent. The fruit does, however, contain an anti-oxidant which can be used as a food preservative, especially for oils[61].
The heartwood and the root yield a non-toxic antibiotic that is useful as a food preservative[240].</t>
  </si>
  <si>
    <t>A tea made from the roots has been used as a wash for sore eyes[222, 257].
The inedible fruits contain antioxidant and fungicidal compounds[222]. A 10% aqueous infusion and an extract diluted 1:1 have cardiovascular potentialities[240].</t>
  </si>
  <si>
    <t>The milky sap can cause dermatitis in some people[200].
An extract and the juice of the fruit is toxic, though a 10% aqueous infusion and extract diluted 1:1 are not toxic[240].</t>
  </si>
  <si>
    <t>Artemisia stelleriana</t>
  </si>
  <si>
    <t>Beach Wormwood</t>
  </si>
  <si>
    <t>E. Asia - Japan, Korea, Siberia. Naturalized in Britain[17].</t>
  </si>
  <si>
    <t>Sand dunes and coastal cliffs, C. and N. Japan[58, 187]. Naturalized on sand near Marazion in Cornwall[1].</t>
  </si>
  <si>
    <t>Requires a well-drained sandy soil and a sunny position[187]. Established plants are drought tolerant[190]. Grows well in maritime areas and in cold gardens[208, 233]. Plants are longer lived, more hardy and more aromatic when they are grown in a poor dry soil[245].
Some named forms have been selected for their ornamental value[187].
Members of this genus are rarely if ever troubled by browsing deer[233].</t>
  </si>
  <si>
    <t>Plants can be grown as ground cover in a sunny position[197], they are of sprawling habit[208].</t>
  </si>
  <si>
    <t>The leaves are used for flavouring rice dumplings[177, 179, 183].</t>
  </si>
  <si>
    <t>Oxalis violacea</t>
  </si>
  <si>
    <t>Violet Wood Sorrel</t>
  </si>
  <si>
    <t>Eastern N. America - New York to Wisconsin, south to Florida.</t>
  </si>
  <si>
    <t>Woods, shaded slopes, gravelly banks and prairies[43]. Dry sandy or clay soils[159].</t>
  </si>
  <si>
    <t>Easily grown in a moisture-retentive humus-rich soil in shade or dappled sunlight[200]. Succeeds in dry soils[159].
Grows well in a wild or woodland garden[200].</t>
  </si>
  <si>
    <t>Leaves - raw or cooked[2, 105, 159, 161]. The acid salty leaves are eaten raw in salads and sandwiches or cooked as a potherb[183].Use in moderation, see notes at top of sheet.
Flowers - raw[105, 161]. An attractive and tasty garnish for salads[183].
Root - raw or cooked[105, 161, 183, 257].
A lemon-flavoured drink is made from the leaves[159].</t>
  </si>
  <si>
    <t>The plant is anthelmintic, antiemetic, blood purifier, cancer and salve[257]. A cold infusion is used to stop a person vomiting[257]. An infusion can be used as a blood purifier, it is said to be a treatment in the early stages of cancer[257]. An infusion of the plant is drunk and also used as a wash in treating children with hookworm[257]. An infusion of the leaves, mixed with oil, can be used as a salve on sores[257].</t>
  </si>
  <si>
    <t>India; United States; United States(Nm)</t>
  </si>
  <si>
    <t>Oemleria cerasiformis</t>
  </si>
  <si>
    <t>Oso Berry</t>
  </si>
  <si>
    <t>Nuttallia cerasiformis.  Osmaronia cerasiformis.</t>
  </si>
  <si>
    <t>Rocky valleys and canyons by streams, roadsides and moist to fairly dry open woods[60].</t>
  </si>
  <si>
    <t>Succeeds in an ordinary well-drained garden soil[11, 200], but becomes chlorotic on shallow soils over chalk[200]. Prefers a well-drained moisture retentive soil in a shady position[200]. Requires a sunny position according to another report[182].
Plants are hardy to about -20�c[184].
This species grows well in a woodland garden or in a damp shady border[200]. The plants often sucker freely and can form dense thickets[188].
Old plants can be rejuvenated by cutting them back hard into the old wood in late winter, they will resprout freely from the base[200]. Growth can be restricted by removing suckers and cutting old shoots back or down to the base in late winter[188].
Some, if not all plants are dioecious. Male and female plants must be grown if seed is required.</t>
  </si>
  <si>
    <t>Fruit - raw or cooked[46, 61, 118, 183]. A poor flavour[106]. The fruit looks like a small plum but is very bitter with an almond flavour[11]. The fully ripe fruit loses most of its bitterness[256]. The fruit only has a thin layer of flesh[200]. The fruit can be dried and stored for winter use[257]. Some caution is advised, see the notes above on toxicity.</t>
  </si>
  <si>
    <t>The bark is mildly laxative[257]. A decoction has been used in the treatment of tuberculosis[257].
A poultice of the chewed burned plant, mixed with oil, has been used to treat sore parts of the body[257].</t>
  </si>
  <si>
    <t>Although no specific mention has been found for this plant. it belongs to a family where the leaves, seed (and sometimes also the fruit) often contain significant amounts of hydrogen cyanide. This is the toxin that gives almonds their characteristic flavour and it should only be eaten in very small quantities. Since the fruit of this species is said to have almond-scented fruit it would be unwise to eat a large quantity of it. In small quantities, hydrogen cyanide has been shown to stimulate respiration and improve digestion, it is also claimed to be of benefit in the treatment of cancer. In excess, however, it can cause respiratory failure and even death.</t>
  </si>
  <si>
    <t>Rosa chinensis</t>
  </si>
  <si>
    <t>China Rose</t>
  </si>
  <si>
    <t>Succeeds in most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This species is one of the parents of all the modern large, repeat-flowering roses grown in the world today[260]. It is occasionally cultivated for speciality restaurants, there is at least one named variety[183]. There are many named varieties selected for their ornamental value[11].
The flowers are richly scented[245].
Hybridizes freely with other members of this genus[80].
Plants in this genus are notably susceptible to honey fungus[200].</t>
  </si>
  <si>
    <t>The young shoot tips, flower buds and flowers are parboiled and eaten as potherbs or added to soups[177, 179, 183].
Fruit - raw or cooked. The fruit is about 20mm in diameter[200], but there is only a thin layer of flesh surrounding the many seeds[K]. Some care has to be taken when eating this fruit, see the notes above on known hazards.
Young peeled shoots can be eaten raw[179].
The seed is a good source of vitamin E, it can be ground and mixed with flour or added to other foods as a supplement[102, 183]. Be sure to remove the seed hairs[102].</t>
  </si>
  <si>
    <t>The flowers, and to a lesser degree the roots and leaves, are anodyne, emmenagogue and used in the treatment of women's complaints[147]. They regulate menstruation and stimulate blood circulation[147].
The leaves, fruits and roots are decocted and used in the treatment of arthritis, boils, coughs etc[218].
The fruit is applied to sprains, ulcers and wounds[218].
The flower buds are used in the treatment of dysmenorrhoea, poor circulation, stomach pains and swellings[218].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</si>
  <si>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Dentaria diphylla</t>
  </si>
  <si>
    <t>Crinkleroot</t>
  </si>
  <si>
    <t>Cardamine diphylla. (Michx.)Wood.</t>
  </si>
  <si>
    <t>Eastern N. America - Ontario to S. Carolina, Kentucky and Minnesota.</t>
  </si>
  <si>
    <t>Rich damp woods and meadows[43, 187].</t>
  </si>
  <si>
    <t>An easily grown plant, preferring a rich light moist soil and a shady position[1].
This species is hardy to about -20�c[187].</t>
  </si>
  <si>
    <t>Root - raw or cooked[46, 61, 161]. It has a crisp texture and a pleasant pungent taste[43], rather like water cress or horseradish[183]. It can be added to salads or used as a relish[105, 183]. The root has a pungent acrid taste when first harvested, the Indians cleaned the roots, heaped them on a blanket, covered them to exclude air and then left them to ferment for 4 - 5 days. After this the roots developed a sweet taste[207].
Leaves - raw or cooked[257]. The cooking water was changed once in order to remove the bitterness[257].</t>
  </si>
  <si>
    <t>The peppery root is used as a folk remedy in the treatment of toothache[222]. It has also been chewed in the treatment of colds, an infusion drunk to treat gas and other stomach problems, and it has been made into a poultice for headaches[222, 257].
A tea made from the root is gargled in the treatment of sore throat, hoarseness etc[222, 257].
An infusion of the plant has been used to treat fevers in children[257]. Combined with Acorus calamus root, it has been used in the treatment of heart diseases[257].</t>
  </si>
  <si>
    <t>Sedum spathulifolium</t>
  </si>
  <si>
    <t>Broadleaf Stonecrop</t>
  </si>
  <si>
    <t>Coastal cliffs and ledges, or in the gravelly soil of the foothills[60].</t>
  </si>
  <si>
    <t>A very easily grown plant, it succeeds in most soils[188] but prefers a fertile well-drained soil in a sunny position[200]. Tolerates some shade[188]. Established plants are drought tolerant[200]. Succeeds in poor soils and on walls[200].
Hardy to at least -15�c[200].
All members of this genus are said to have edible leaves, though those species, such as this one, that have yellow flowers can cause stomach upsets if they are eaten in quantity[62, 85].
Plants in this genus seem to be immune to the predations of rabbits[233].</t>
  </si>
  <si>
    <t>Can be used as a ground cover plant in a sunny position[197]. It requires weeding for the first year or so[197]. Plants are best spaced about 30cm apart each way[208].</t>
  </si>
  <si>
    <t>Leaves - raw or cooked. They are best used before the plant flowers[172].</t>
  </si>
  <si>
    <t>The leaves are antihaemorrhoidal, galactogogue and haemostatic[257]. The leaves can be eaten, or a poultice of the warmed leaves applied to the breasts, in order to stimulate the milk flow of a nursing mother[257]. The juice of the leaves and stems has been rubbed over bleeding wounds to stop the bleeding[257].
A decoction of the stems has been drunk by a woman in the ninth month of her pregnancy in order to ease childbirth[257].
A decoction of the whole plant has been given to children as a treatment for constipation and has been used as a wash to soothe nervous and irritable babies[257]. The plant is used as a treatment for sore gums[257].</t>
  </si>
  <si>
    <t>Populus alba</t>
  </si>
  <si>
    <t>White Poplar</t>
  </si>
  <si>
    <t>C. Europe to Asia. Frequently planted in Britain but not naturalized[17].</t>
  </si>
  <si>
    <t>Woods and watersides[100].</t>
  </si>
  <si>
    <t>An easily grown plant, it does well in a heavy cold damp soil[1]. Prefers a deep rich well-drained circumneutral soil, growing best in the south and east of Britain[11, 200]. Growth is much less on wet soils, on poor acid soils and on thin dry soils[11]. This species thrives on drier soils than other members of the genus[188]. It does not do well in exposed upland sites[11] but it is tolerant of maritime exposure, though it can be wind pruned in such a situation[11, 200]. Dislikes shade, it is intolerant of root or branch competition[200]. Tolerates both hot and cool summers[200].
A very ornamental tree, it is fast-growing but fairly short-lived[1, 11, 227]. There are several named varieties[188].
An important food plant for the caterpillars of many species of butterflies[30].
The leaf buds are resinous and exude an aromatic perfume in the spring[245].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</si>
  <si>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A fairly wind resistant tree, it can be grown as part of a shelterbelt planting[200].
A yellow dye is obtained from the bark[100].
Wood - rather woolly in texture, without smell or taste, of low flammability, not durable, very resistant to abrasion, very light, soft, elastic. It is used for less good quality purposes such as making matches, packing materials etc[11, 13, 46, 61, 100, 115].</t>
  </si>
  <si>
    <t>Leaves - rich in Vitamin C[179].
Inner bark - dried, ground into a powder and added to flour for making bread[2, 105]. A famine food, it is only used when all else fails[177].</t>
  </si>
  <si>
    <t>The stem bark is anodyne, anti-inflammatory, antiseptic, astringent, diuretic and tonic[14, 46, 61, 178, 218].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cramps[14, 46, 61, 178, 213, 238]. Externally, the bark is used to treat chilblains, haemorrhoids, infected wounds and sprains[238]. The bark is harvested from side branches or coppiced trees and dried for later use[238].
The leaves are used in the treatment of caries of teeth and bones[218].
The twigs are depurative[218].</t>
  </si>
  <si>
    <t>China; Eurasia; Iraq; Italy; Turkey</t>
  </si>
  <si>
    <t>Rhamnus purshianus</t>
  </si>
  <si>
    <t>Cascara Sagrada</t>
  </si>
  <si>
    <t>Frangula purshiana. (DC.)Cooper.</t>
  </si>
  <si>
    <t>Rich bottom lands and sides of canyons, usually in coniferous forests[60, 82].</t>
  </si>
  <si>
    <t>Succeeds in any reasonably good soil in sun or partial shade[11, 238].
This species is hardy to at least -15�c[238].
Closely related to R. frangula[11].
This species is cultivated as a medicinal plant in N. America[57, 60, 61] and is also collected from the wild[238]. It is becoming rare in the wild because of over-collection[238].
The flowers are produced in small clusters on shoots of the current year's growth[82].
A good bee plant[94].
The species in this genus are notably resistant to honey fungus[200].</t>
  </si>
  <si>
    <t>A green dye is obtained from the bark[99, 118, 257].
Plants are sometimes grown in America as an ornamental hedge[229].
Wood - light, soft, not strong. Used for making the handles of small tools[82, 99].</t>
  </si>
  <si>
    <t>Fruit - raw or cooked[2, 118, 161, 257]. A thin, rather juicy flesh[82]. It is sometimes eaten[183]. There is some debate as to whether the fruit is edible or slightly toxic[226]. The fruit is about 10mm in diameter[200] and contains 2 - 3 small seeds[229].
An extract of the bark, with the bitterness removed (by drying?) is a common flavouring for soft drinks, baked goods and ice cream[183].</t>
  </si>
  <si>
    <t>Cascara sagrada is widely used as a gentle laxative that restores tone to the bowel muscles and thus makes repeated doses unnecessary[226, 244]. It is often sold in chemists etc[226]. The bark is used, this is harvested on a commercial basis from wild trees and plantations in western N. America[226]. It should be harvested in the autumn or spring at least 12 months before it is used medicinally, in order to allow the more violent purgative effect to be mollified with age[95, 213]. Three year old bark is considered to be the best age[4]. It is considered suitable for delicate and elderly persons and is very useful in cases of chronic constipation[4].
The bark also has tonic properties, promoting gastric digestion and appetite[1, 4, 11, 21, 57, 94, 95, 165]. As well as its uses as a laxative, it is taken internally in the treatment of digestive complaints, haemorrhoids, liver problems and jaundice[238]. This remedy should be used with caution since in excess it causes vomiting and diarrhoea[238]. It should not be prescribed for pregnant or lactating women, or patients with intestinal obstruction[238]. An infusion of the bark is sometimes painted over finger nails in the hope that the bitter taste will deter the person from biting their nails[238].</t>
  </si>
  <si>
    <t>Canada(Kwakiutl); Canada(Salish); Turkey; United States; United States(Amerindian); United States(Flathead)</t>
  </si>
  <si>
    <t>There is the suggestion that this species could be mildly poisonous[19, 65].</t>
  </si>
  <si>
    <t>Arisaema consanguineum</t>
  </si>
  <si>
    <t>E. Asia - Himalayas to S.W. China</t>
  </si>
  <si>
    <t>Damp shady pine and mixed forests, shrubberies and grassy slopes at elevations of 1800 - 3300 metres in the Himalayas[51, 147, 266].</t>
  </si>
  <si>
    <t>Prefers a cool peaty soil in the bog, woodland garden or a sheltered border in semi-shade[200]. Prefers a loamy or peaty soil[1] and will tolerate a sunny position if the soil is moist but not water-logged and the position is not too exposed[1, 200]. This species requires a warm corner in British gardens[233].
Plants are nearly hardy in Britain, they normally succeed outdoors in the milder areas of the country[1]. They tolerate temperatures down to about -10�c[90], though the young growth can be damaged by spring frosts[238].
Tubers should be planted about 10cm deep[233]. Only plant out full sized tubers and mulch them with organic matter in the winter[200]. Plants need protection from slugs[200].
Most species in this genus are dioecious, but they are sometimes monoecious and can also change sex from year to year.</t>
  </si>
  <si>
    <t>Leaves - boiled and used as a vegetable[272]. Some caution is advised, see the notes above on toxicity.</t>
  </si>
  <si>
    <t>Tian Nan Xing has been used in Chinese herbal medicine for thousands of years and is valued especially for its beneficial affect upon the chest[254]. When prescribed internally it is always used dried and in conjunction with fresh ginger root[254].
The root is an acrid irritant herb that is anodyne, antibacterial, antifungal, antiphlogistic, antirheumatic, anticancer, antispasmodic, antitumor, expectorant, sedative and stomachic[147, 176, 218, 238]. The dried root is used internally in the treatment of coughs with profuse phlegm, tumours, cervical cancer, epilepsy, tetanus and complaints involving muscular spasms[176, 238]. The fresh root is applied externally as a poultice to ulcers and other skin complaints[254]. The root is harvested when the plant is dormant in the autumn or winter and is dried for later use[238].
The whole  plant is anticoagulant, anti-inflammatory, antispasmodic and anodyne[218].</t>
  </si>
  <si>
    <t>Rumex japonicus</t>
  </si>
  <si>
    <t>Wet meadows and ditches in lowland all over Japan[58]. Field margins, streambanks and wet valleys from sea level to 3400 metres in China[266].</t>
  </si>
  <si>
    <t>Orchis militaris</t>
  </si>
  <si>
    <t>Military Orchis</t>
  </si>
  <si>
    <t>Grassy hills, banks, borders of fields and woodland edges on chalky soils[17]. Extremely rare in Britain, growing in only one or two sites[135].</t>
  </si>
  <si>
    <t>Easily grown on a good loamy soil[42]. Requires a deep rich soil[1]. Prefers a chalky soil[42].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Cultivated plants often survive for many years, though they rarely multiply[230].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
Plants seem to be immune to the predations of rabbits[233].</t>
  </si>
  <si>
    <t>B</t>
  </si>
  <si>
    <t>Nc</t>
  </si>
  <si>
    <t>Cichorium endiva</t>
  </si>
  <si>
    <t>Endive</t>
  </si>
  <si>
    <t>S. Europe to E. Asia - India.</t>
  </si>
  <si>
    <t>Rocks and sand by the sea[89].</t>
  </si>
  <si>
    <t>Succeeds in any moderately fertile well-drained soil[200]. Prefers a medium to light sandy or gravelly soil that is rich in humus[1, 34, 37]. Prefers a sunny position[200] but with light shade in the summer to prevent plants running to seed[33]. Tolerates a pH in the range 5.3 to 8.3.
Endive is often cultivated, especially in Europe, for its edible leaves[46], there are many named varieties[183]. These varieties can be divided into two main types, the plain-leafed and the curly-leafed. Although more decorative, the curly-leafed forms are less suitable for late autumn/winter use because they are less hardy and their leaves tend to hold moisture and therefore encourage mildew and other disease problems[200, K]. In Britain, the plants grow best in Cornwall[142]. Through successional sowing, and careful selection of varieties, it is possible to obtain leaves all year round[K]. The main season of availability is autumn to early winter, though this can be extended through the winter if the plants are given protection[200]. A combination of low temperatures and short days causes the plants to flower[200].</t>
  </si>
  <si>
    <t>Leaves - raw or cooked[2, 16, 27, 33, 46, 52, 171]. Leaves of wild plants are very bitter but there are many named forms with only a slight bitterness[183]. The leaves are quite large and often form a rosette like cabbages. They are very easy to harvest. Endive makes a very acceptable addition, in moderate quantities, to the salad bowl, though the leaves are too bitter for most tastes to be used as the main salad leaf[K]. The leaves are often blanched (by excluding light from the growing plant) in order to reduce this bitterness[200], though this process also reduces the nutritional value of the plant[K].</t>
  </si>
  <si>
    <t>The plant is used as a resolvent and cooling medicine, and in the treatment of bilious complaints[240]. It has a similar but milder effect to chicory (Cichorium intybus) and so is a very beneficial tonic to the liver and digestive system[254].
The root is demulcent and tonic[240]. It has been used in the treatment of dyspepsia and fevers[240].
The fruit (this probably means the seed[K]) has been used in the treatment of fevers, headaches, bilious complaints and jaundice[240].</t>
  </si>
  <si>
    <t>Papaveraceae</t>
  </si>
  <si>
    <t>Glaucium flavum</t>
  </si>
  <si>
    <t>Horned Poppy</t>
  </si>
  <si>
    <t>G. luteum.</t>
  </si>
  <si>
    <t>Usually near the coast in W. Europe, including Britain, to the Mediterranean and W. Asia.</t>
  </si>
  <si>
    <t>Shingle banks by the coast[17].</t>
  </si>
  <si>
    <t>Easily grown in any good well-drained soil[1, 200]. Requires a very well-drained poor soil[187]. Prefers a hot dry position[166] and dislikes shade[200].
A very ornamental but short-lived perennial[1], it is hardy to about -10�c[187].
Plants are resentful of root disturbance and should be placed in their final positions as soon as possible[200].
Flowers are produced in the first year from seed[200].</t>
  </si>
  <si>
    <t>An oil obtained from the seed is used for as a fuel for lighting, it burns cleanly[2]. It is also used in soap making[46].</t>
  </si>
  <si>
    <t>A clear yellow edible oil is obtained from the seed[2, 46, 61, 183].</t>
  </si>
  <si>
    <t>Poultice[66].</t>
  </si>
  <si>
    <t>Root is poisonous.</t>
  </si>
  <si>
    <t>Clerodendrum trichotomum</t>
  </si>
  <si>
    <t>Chou Wu Tong</t>
  </si>
  <si>
    <t>Thickets on mountain slopes, throughout most of China except Nei Mongol, below elevations of 2400 metres[266].</t>
  </si>
  <si>
    <t>Succeeds in a sunny position in ordinary garden soil but prefers a fertile humus-rich well-drained loam[164, 200]. The soil must not be allowed to dry out in the growing season[1]. Requires a position sheltered from cold drying winds[1, 200].
Plants are generally hardy to about -15�c[184, 200], they succeed outdoors at Kew though the branches are pithy and are apt to die back in winter[11]. The sub-species C. trichotomum fargesii. (Dode.)Rehder. is somewhat hardier, tolerating temperatures down to about -20�c[184].
Plants produce the occasional sucker[182].
The leaves have a heavy unpleasant odour when crushed[11, 182].
Flowers are produced on the current seasons growth and are sweetly scented[200].</t>
  </si>
  <si>
    <t>Young sprouts and leaves - cooked[105, 177].</t>
  </si>
  <si>
    <t>The leaves are mildly analgesic, antipruritic, hypotensive and sedative[176, 218, 254]. They are used externally in the treatment of dermatitis and internally for the treatment of hypertension, rheumatoid arthritis, joint pain, numbness and paralysis[176, 218, 254]. When used in a clinical trial of 171 people, the blood pressure of 81% of the people dropped significantly - this effect was reversed when the treatment was stopped[254]. The plant is normally used in conjunction with Bidens bipinnata[218].
When used with the herb Siegesbeckia pubescens it is anti-inflammatory[254].
The roots and leaves are antirheumatic and hypotensive[147]. A decoction is used in the treatment of rheumatoid arthritis and hypertension[147].
The pounded seed is used to kill lice[218].</t>
  </si>
  <si>
    <t>Taraxacum officinale</t>
  </si>
  <si>
    <t>Dandelion</t>
  </si>
  <si>
    <t>Throughout most of the northern Hemisphere, including Britain.</t>
  </si>
  <si>
    <t>A very common weed of grassland and cultivated ground[17].</t>
  </si>
  <si>
    <t>A very easily grown plant, it succeeds in most soils[1], though it prefers a well-drained humus-rich neutral to alkaline soil in full sun or light shade[37, 238].
A very hardy plant, tolerating temperatures down to at least -29�c[238].
The dandelion is a common weed of lawns and grassy places. Though it has a bitter flavour, the plant is often cultivated as a salad crop and as a medicinal plant, especially in parts of Europe. There are some named varieties with larger, more tender and less bitter leaves[183]. Dandelions can provide edible leaves all year round, especially if they are given a small amount of protection in the winter[K].
A valuable bee plant and an important food plant for the caterpillars of many butterfly and moth species[4, 24, 30, 54], it grows well in a spring meadow[24].
A deep rooting plant, it has roots up to 1 metre long and brings up nutrients from lower levels of the soil[201]. An excellent plant to grow in lawns, if the lawn is cut no more than fortnightly then the dandelions will provide a good quantity of edible leaves[K]. Grows well with alfalfa[18, 201]. Another report says that it inhibits the growth of nearby plants[54]. This is probably a reference to the fact that the plant gives off ethylene gas, this gas is a hormone that promotes the premature ripening of fruits and also induces the premature fruiting of plants, thereby stunting their growth[14, 18].
T. officinale is not a valid name for this species, but no valid name has as yet been ascribed to it[200]. This is actually an aggregate species of many hundreds of slightly differing species. Most seed production is apomictic which means that plants produce seed non-sexually and all seedlings are clones of the parent, thus small differences are maintained.</t>
  </si>
  <si>
    <t>The flowers are an ingredient of 'QR' herbal compost activator[32]. This is a dried and powdered mixture of several herbs that can be added to a compost heap in order to speed up bacterial activity and thus shorten the time needed to make the compost[K]. A liquid plant feed can be made from the root and leaves[54].
A low quality latex, which can be used for making rubber, can be obtained from the roots of this plant.
A magenta-brown dye is obtained from the root[141].
The plant releases ethylene gas, this stunts the growth of nearby plants and causes premature ripening of fruits[14, 18].
A distilled water made from the ligules (thin appendages at the base of the leaf blades) is used cosmetically to clear the skin and is particularly effective in fading freckles[7].</t>
  </si>
  <si>
    <t>Leaves - raw or cooked[1, 2, 4, 5, 7, 9, 12, 14, 33, 154]. When used in salads, they are rather bitter, though less so in the winter. Tender young leaves are considerably less bitter than older leaves[K]. The leaves are often blanched (by excluding light from the growing plant) before use[183]. This will make them less bitter, but they will also contain less vitamins and minerals[K]. A very nutritious food, 100g of the raw leaves contain about 2.7g. protein, 9.2g. carbohydrate, 187mg Calcium, 66mg phosphorus, 3.1mg iron, 76mg sodium, 397mg potassium, 36mg magnesium, 14000iu vitamin A, 0.19mg vitamin B1, 0.26mg vitamin B2, 35mg vitamin C[173].
Root - raw or cooked[5, 9, 12, 183]. Bitter. A turnip-like flavour[159].
Flowers - raw or cooked[102, 159]. A rather bitter flavour[K], the unopened flower buds can be used in fritters[183] and they can also be preserved in vinegar and used like capers[7].
Both the leaves and the roots are used to flavour herbal beers and soft drinks such as 'Dandelion and Burdock'[238].
The roots of 2 year old plants are harvested in the autumn, dried and roasted to make a very good coffee substitute[2, 4, 5, 12, 54, 159]. It is caffeine-free[213].
A pleasant tea is made from the flowers[12, 102]. They are also used to make wine - all green parts should be removed when making wine to prevent a bitter flavour[238]. The leaves and the roots can also be used to make tea.</t>
  </si>
  <si>
    <t>The dandelion is a commonly used herbal remedy. It is especially effective and valuable as a diuretic because it contains high levels of potassium salts and therefore can replace the potassium that is lost from the body when diuretics are used[238].
All parts of the plant, but especially the root, are slightly aperient, cholagogue, depurative, strongly diuretic, hepatic, laxative, stomachic and tonic[4, 7, 9, 21, 54, 165, 176, 222, 238]. The root is also experimentally cholagogue, hypoglycaemic and a weak antibiotic against yeast infections[222]. The dried root has a weaker action[222]. The roots can be used fresh or dried and should be harvested in the autumn when 2 years old[4]. The leaves are harvested in the spring when the plant is in flower and can be dried for later use[9].  A tea can be made from the leaves or, more commonly, from the roots[213].
The plant is used internally in the treatment of gall bladder and urinary disorders, gallstones, jaundice, cirrhosis, dyspepsia with constipation, oedema associated with high blood pressure and heart weakness, chronic joint and skin complaints, gout, eczema and acne[238].
The plant has an antibacterial action, inhibiting the growth of Staphylococcus aureus, Pneumococci, Meningococci, Bacillus dysenteriae, B. typhi, C. diphtheriae, Proteus etc[176].
The latex contained in the plant sap can be used to remove corns, warts and verrucae[7]. The latex has a specific action on inflammations of the gall bladder and is also believed to remove stones in the liver[7].
A tea made from the leaves is laxative[222].</t>
  </si>
  <si>
    <t>Australia; Britain; Britain(Wales); China; Finland; France; Iraq; Mexico; Nepal; Spain; Turkey; United States; United States(Amerindian); United States(Colonial); United States(Nm); United Statessr</t>
  </si>
  <si>
    <t>This plant has been mentioned in various books on poisonous plants but any possible toxins will be of very low concentration and toxicity[10].
There are reports that some people have suffered dermatitis as a result of touching the plant, this is probably caused by the latex in the leaves and stems[222].</t>
  </si>
  <si>
    <t>Salvia pratensis</t>
  </si>
  <si>
    <t>Meadow Clary</t>
  </si>
  <si>
    <t>Europe, including Britain, from Scandanavia south and east to Spain, Serbia, the Crimea, Bulgaria.</t>
  </si>
  <si>
    <t>A rare native in Britain, growing in old grasslands over chalk and limestone[200].</t>
  </si>
  <si>
    <t>An easily grown plant, it succeeds in a very well-drained light sandy soil in a sunny position[200]. Prefers a rich soil[1]. Requires a good well-drained soil[187].
Hardy to about -25�c[187]. Plants can be killed by excessive winter wet[200].
Well suited to the wild garden, growing well in the summer meadow[200]. Plants have stout stems and require little if any staking[200].
Members of this genus are rarely if ever troubled by browsing deer[233].
There are many named forms selected for their ornamental value[200].</t>
  </si>
  <si>
    <t>The pungent, bitter flavoured herb has been used as a flavouring in beers and wines[183]. It is also used as an adulterant of sage[177, 183].</t>
  </si>
  <si>
    <t>Europe; Italy; Spain</t>
  </si>
  <si>
    <t>Polygonum lapathifolium</t>
  </si>
  <si>
    <t>Curlytop Knotweed</t>
  </si>
  <si>
    <t>P. scabrum. Moench.  Persicaria lapathifolium. (L.)S.F.Gray.</t>
  </si>
  <si>
    <t>Temperate regions of the northern hemisphere, including Britain. S. Africa.</t>
  </si>
  <si>
    <t>Swampy thickets, shores, damp clearings and cultivated fields in N. America[43].</t>
  </si>
  <si>
    <t>Succeeds in an ordinary garden soil[1] but prefers a moisture retentive not too fertile soil in sun or part shade[200]. Repays generous treatment[1].
Plants seem to be immune to the predations of rabbits[233].</t>
  </si>
  <si>
    <t>The plant produces a soft white mass, a froth like that of soap. It is used for bathing and washing clothes[272].</t>
  </si>
  <si>
    <t>The whole plant is antiseptic and astringent[178]. An infusion has been used in the treatment of stomach complaints and fevers[257].
The plant produces a soft white mass, a froth like that of soap. It is applied externally to burns[272].</t>
  </si>
  <si>
    <t>Sisymbrium altissimum</t>
  </si>
  <si>
    <t>Tumble Mustard</t>
  </si>
  <si>
    <t>S. pannonicum.  S. sinapistrum.</t>
  </si>
  <si>
    <t>E. Europe to W. Asia. Long naturalized in Britain[17].</t>
  </si>
  <si>
    <t>Waste places on dry soils[17].</t>
  </si>
  <si>
    <t>Succeeds in most soils.</t>
  </si>
  <si>
    <t>The leaves and flowers are antiscorbutic and astringent[240].</t>
  </si>
  <si>
    <t>Smilax pseudo-china</t>
  </si>
  <si>
    <t>False China Root</t>
  </si>
  <si>
    <t>S. tamnifolia.</t>
  </si>
  <si>
    <t>Eastern N. America - Maryland to Illinois, Nebraska, Kansas, Florida and Texas.</t>
  </si>
  <si>
    <t>Sphagnum swales, bogs, borders of low woods and damp sands[43]. Dry or sandy thickets[235].</t>
  </si>
  <si>
    <t>We have very little information on this species and do not know if it will be hardy in Britain, though judging by its native range it should succeed outdoors in many parts of the country. This species is said to be the true 'China root' of Chinese herbal medicine[178]. The following notes are based on the general needs of the genus.
Succeeds in most soils in sun or semi-shade[200].
Dioecious. Male and female plants must be grown if seed is required.</t>
  </si>
  <si>
    <t>Root - raw or cooked[2, 95, 102]. Rich in starch, it can be dried and ground into a powder[46, 161] or made into jelly, fritters etc[105]. Very tender, it is nice raw[178].
Young shoots - cooked. Used as an asparagus substitute[2, 102, 105].</t>
  </si>
  <si>
    <t>The root is astringent and slightly tonic[178, 257]. It is specific in the treatment of syphilis[178].
The parched and powdered leaves have been used as a dressing on burns and scalds[257]. The wilted leaves have been used as a poultice on boils[257].</t>
  </si>
  <si>
    <t>Achyranthes bidentata</t>
  </si>
  <si>
    <t>Niu Xi</t>
  </si>
  <si>
    <t>Forest edges, the sides of streams and shrubberies[254]. Moist shady places at elevations of 1200 - 3000 metres in Nepal[272].</t>
  </si>
  <si>
    <t>Prefers a rich, sandy, slightly acid soil in partial shade[238].
This species is probably not hardy in the colder areas of the country, it tolerates temperatures down to at least -5�c[238].
When grown in a rich soil the roots can be up to 1.2 metres long[238].
Widely cultivated in China, especially in Henan Province, as a medicinal plant[238] and as a food plant[179].</t>
  </si>
  <si>
    <t>Two insect-moulting hormones are found in the roots[174]. Can this have a practical application as an insecticide?
The stem of the plant is used as a toothbrush that is said to be good for the teeth and is also a treatment for pyorrhoea[272].</t>
  </si>
  <si>
    <t>The roots, leaves and stems are widely used in Chinese herbal medicine[238]. They are anodyne, antirheumatic, bitter, digestive, diuretic, emmenagogue and vasodilator. They act predominantly on the lower half of the body and are used in the treatment of aching back and knees and asthenia of the lower limbs[176, 238, 254]. Research suggests that they can cause dilation of the cervix and so this herb should not be used when pregnant[238].
The herb is taken internally to treat hypertension, back pains, urine in the blood, menstrual pain, bleeding etc[238].
The root juice is used in Nepal in the treatment of toothache[272]. This juice is also used in the treatment of indigestion and is considered to be a good treatment for asthma[272].
The stem of the plant is used as a toothbrush that is said to be good for the teeth and is also a treatment for pyorrhoea[272].
The plant can be used fresh or dried. The leaves and stems are harvested in the summer and are usually crushed for their juice or used in tinctures[238]. The roots are harvested from 1 or 2 year old plants in the autumn or winter and usually dried and ground into a powder or used in decoctions[238].</t>
  </si>
  <si>
    <t>China; Japan; Java</t>
  </si>
  <si>
    <t>One report suggests that the root is poisonous[179].</t>
  </si>
  <si>
    <t>Thymus capitatus</t>
  </si>
  <si>
    <t>Headed Savory</t>
  </si>
  <si>
    <t>Coridothymus capitatus.  Satureia capitata.</t>
  </si>
  <si>
    <t>Dry, usually calcareous soils[45, 50].</t>
  </si>
  <si>
    <t>Prefers a light, well-drained calcareous soil and a sunny position[200]. Thymes dislike wet conditions, especially in the winter. A layer of gravel on the soil around them will help protect the foliage from wet soils[238].
Plants are hardy to about -10�c[200].
This species used to be cultivated as a culinary herb in the herb garden but it has now fallen into disuse[2].
The flowers are rich in nectar and are very attractive to honey bees[89, 148, 200, 238]. The growing plant is a beneficial companion for most plants[54].
The plant is powerfully pungent when handled[245].
This is a very difficult genus taxonomically, the species hybridize freely with each other and often intergrade into each other[200].</t>
  </si>
  <si>
    <t>The essential oil, known as 'Spanish oregano oil', obtained from the leaves is also used in perfumery and soaps, as a mouth wash, medicinally etc[46, 57, 89, 100, 200, 238].</t>
  </si>
  <si>
    <t>The plant is sometimes used as a condiment[183].
An essential oil from the plant is used for flavouring baked goods, condiments, beverages, ice creams etc. It is called 'Spanish oregano oil'[183, 238].
Leaves - raw in salads or added as a flavouring to cooked foods[2]. An aromatic tea is made from the leaves. If the leaves are to be dried, the plants should be harvested in early and late summer just before the flowers open and the leaves should be dried quickly[200].</t>
  </si>
  <si>
    <t>The leaves, and especially the essential oil contained in them, are strongly antiseptic, deodorant and disinfectant[200, 238]. The plant can be used fresh at any time of the year, or it can be harvested as it comes into flower and either be distilled for the oil or dried for later use[238].
The essential oil should not be used in aromatherapy because it is highly irritant to the mucous membranes[238].</t>
  </si>
  <si>
    <t>Mediterranean; Spain</t>
  </si>
  <si>
    <t>Corydalis ambigua</t>
  </si>
  <si>
    <t>C. 'Ambigua'.</t>
  </si>
  <si>
    <t>Woods and meadows from the lowland to the mountains of N. Japan[58].</t>
  </si>
  <si>
    <t>Prefers a moist, well-drained rather light soil, thriving in semi-shade[1]. Grows well in a woodland garden or peat bed[129].
This species is very closely related to and probably part of C. fumariifolia[175]. It is probably not really worthy of specific status and is best treated as a cultivar, C. 'Ambigua'[200].
Plants seem to be immune to the predations of rabbits[233].</t>
  </si>
  <si>
    <t>Root - cooked[46, 61, 105, 177].</t>
  </si>
  <si>
    <t>Alterative, antiperiodic, astringent, deobstruent, diuretic, emmenagogue, sedative, tonic[178].
The root is analgesic, antispasmodic and sedative[218]. The tuber has a history of over a thousand years use in mitigating pain[218].
This species was ranked 10th in a test of 250 potential antifertility drugs[218].</t>
  </si>
  <si>
    <t>Although no specific mention has been seen for this species, there is a report that Corydalis species are potentially toxic in moderate doses[222].</t>
  </si>
  <si>
    <t>Gesneriaceae</t>
  </si>
  <si>
    <t>Conandron ramondioides</t>
  </si>
  <si>
    <t>E. Asia - Japan, Taiwan.</t>
  </si>
  <si>
    <t>Wet rocky cliffs in the mountains of C. and S. Japan[58]. Streamside rocks, rocky cliffs in forests at elevations of 600 - 1300 metres in China.</t>
  </si>
  <si>
    <t>Succeeds in a shady crevice of a cool rock garden in a humus-rich well-drained acidic soil[1, 200].
This species is not quite hardy when grown outdoors in Britain and is best grown in the alpine house or with some protection when grown outdoors[1, 200]. A pane of glass to cover the plant is probably sufficient[1].</t>
  </si>
  <si>
    <t>Leaves - cooked. Used as a famine food when all else fails[179].</t>
  </si>
  <si>
    <t>Polygonum pubescens</t>
  </si>
  <si>
    <t>Persicaria pubescens. (Blume.)Hard.</t>
  </si>
  <si>
    <t>Wet places in C. and S. Japan[58]. Moist ground at elevations of 800 - 2100 metres in Nepal[272].</t>
  </si>
  <si>
    <t>We have very little information on this species and do not know if it is hardy in Britain, though judging by its native range it should succeed outdoors in most parts of the country. The following notes are based on the general needs of the genus.
Succeeds in an ordinary garden soil[1] but prefers a moisture retentive not too fertile soil in sun or part shade[200]. Repays generous treatment[1].
Plants seem to be immune to the predations of rabbits[233].</t>
  </si>
  <si>
    <t>Bupleurum rotundifolium</t>
  </si>
  <si>
    <t>Hare's Ear</t>
  </si>
  <si>
    <t>Central to southern Europe, including Britain, south and east to N. Africa and the Caucasus.</t>
  </si>
  <si>
    <t>Cornfields, waste places and waysides, often as a weed of cultivated land[17, 200].</t>
  </si>
  <si>
    <t>Requires a well-drained soil and a sunny position[200].</t>
  </si>
  <si>
    <t>Leaves - raw or cooked[177]. Added to salads or used as a pot-herb[2]. The leaves are also used as a spice[105, 183].</t>
  </si>
  <si>
    <t>Germany; Italy; Nd; Spain</t>
  </si>
  <si>
    <t>Codonopsis ovata</t>
  </si>
  <si>
    <t>E. Asia - Himalayas - Pakistan to Kashmir.</t>
  </si>
  <si>
    <t>Rocks and alpine slopes of the eastern Himalayas, usually amongst shrubs, 3000 - 4200 metres[51, 145].</t>
  </si>
  <si>
    <t>Prefers a well-drained fertile light soil in full sun or semi shade[1, 200]. Plants only succeed in full sun if the soil remains moist during the growing season[200]. Prefers a slightly acid soil[164].
Dormant plants are hardy to about -20�c, but this species is not easy to grow in cultivation[187]. The young growth in spring, even on mature plants, is frost-tender and so it is best to grow the plants in a position sheltered from the early morning sun[K].
This species is not as cold tolerant as most members of the genus, it is best given a good mulch in the winter[200].
The plant resents root disturbance and should be planted out into its permanent position as soon as possible[164].
It is best grown on a high bank in order to give a good view of the flowers[1]. The flowers, when inhaled near to, have the unpleasant odour of fur - likened by some to the smell of ferrets[245].
Plants are very susceptible to the ravages of slugs. The young shoots in spring are particularly at risk, though older growth is also eaten[K].</t>
  </si>
  <si>
    <t>Root - cooked. It can be dried and ground into a powder[105]. A famine food, used when all else fails[145].</t>
  </si>
  <si>
    <t>The roots and leaves are used to make a poultice for the treatment of bruises, ulcers and wounds[211, 240].</t>
  </si>
  <si>
    <t>Tribulus terrestris</t>
  </si>
  <si>
    <t>Caltrop</t>
  </si>
  <si>
    <t>Europe  - N. France and eastwards to E. Asia.</t>
  </si>
  <si>
    <t>Dry open habitats, often as a weed in Europe[50]. Sandy seashores in Japan[58].</t>
  </si>
  <si>
    <t>We have very little information on this species and are not sure how successful it will be in Britain. There are conflicting reports on its hardiness - according to one report it is native to N. France which should make it hardy in Britain[50] whilst another report says that it is only hardy in zone 10 which means that it is not frost tolerant[200]. We would suggest treating it as a frost tender annual and then experimenting with its hardiness. It is likely to require a well-drained dry to moist soil and is also likely to be tolerant of maritime exposure.
The plant is very fast growing from seed[50].
A good bee plant[156].</t>
  </si>
  <si>
    <t>Leaves and young shoots - cooked[144, 177]. A nutritional analysis is available[218].
Fruit - cooked. The unexpanded seed capsules are ground into a powder and made into a bread[2, 144, 177, 179]. A famine food, it is only used when all else fails[2].</t>
  </si>
  <si>
    <t>The seed is abortifacient, alterative, anthelmintic, aphrodisiac, astringent, carminative, demulcent, diuretic, emmenagogue, galactogogue, pectoral and tonic[4, 147, 176, 178, 218]. It stimulates blood circulation[147]. A decoction is used in treating impotency in males, nocturnal emissions, gonorrhoea and incontinence of urine[4, 240]. It has also proved effective in treating painful urination, gout and kidney diseases[240].
The plant has shown anticancer activity[218].
The flowers are used in the treatment of leprosy[218].
The stems are used in the treatment of scabious skin diseases and psoriasis[218].
The dried and concocted fruits are used in the treatment of congestion, gas, headache, liver, ophthalmia and stomatitis[218].</t>
  </si>
  <si>
    <t>Africa; Britain; China; India; Iran; Iraq; Kurdistan; Lesotho; Malaysia; Spain; Sudan</t>
  </si>
  <si>
    <t>Scirpus americanus</t>
  </si>
  <si>
    <t>American Bulrush</t>
  </si>
  <si>
    <t>S. pungens. Vahl.</t>
  </si>
  <si>
    <t>S. W. Europe, including Britain, south and east from the Netherlands to Belgium, Germany and Italy.</t>
  </si>
  <si>
    <t>A very local pant in Britain, growing in the margins of ponds near the sea in Jersey and possibly Lancashire[17].</t>
  </si>
  <si>
    <t>The leaves, mixed with oil, have been rubbed on a child's head to make the hair grow long and thick[257].
The leaves have been used in making baskets and shopping bags[257]. They have also been woven into hats[257].</t>
  </si>
  <si>
    <t>Cleome viscosa</t>
  </si>
  <si>
    <t>Tickweed</t>
  </si>
  <si>
    <t>Sandy and freely draining soils in open woodland scrub and on scree slopes in dry areas[200].</t>
  </si>
  <si>
    <t>Prefers a light fertile soil in a warm dry sunny position with plenty of room to spread[200].
A frost tender plant, it can be grown as a summer annual in Britain[200].</t>
  </si>
  <si>
    <t>Leaves and young shoots - cooked as a vegetable[272]. A sharp mustard-like flavour[183].
The pungent seed can be pickled or used as a mustard substitute in curries[183, 272].
The seedpods are made into pickles[183].
The juice of the plant is used as a condiment[183].
An oil obtained from the seeds is used for cooking[272].</t>
  </si>
  <si>
    <t>The leaves are diaphoretic, rubefacient and vesicant[240]. They are used as an external application to wounds and ulcers[240].
The juice of the leaves has been used to relieve earache[240].
The seeds are anthelmintic, carminative, rubefacient, stimulant and vesicant[240, 272]. The seed contains 0.1% viscosic acid and 0.04% viscosin[240].
A paste of the root is applied externally in the treatment of earaches[272].</t>
  </si>
  <si>
    <t>Etjeng; India; India(Gujarat); India(Santal); Indochina; Machmud panta; Maman; Maman hutan; Sudan</t>
  </si>
  <si>
    <t>Quercus serrata</t>
  </si>
  <si>
    <t>Deciduous forests below 100 - 2000 metres[266].</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</si>
  <si>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Trees are often coppiced in China[109].
The seed ripens in its first year[200].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</si>
  <si>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very hard, strong, red-brown in colour. Used for farm implements etc[61, 146].</t>
  </si>
  <si>
    <t>Lolium temulentum</t>
  </si>
  <si>
    <t>Darnel</t>
  </si>
  <si>
    <t>Europe - Mediterranean. An introduced casual in Britain.</t>
  </si>
  <si>
    <t>Cultivated fields and waste ground in Britain[17].</t>
  </si>
  <si>
    <t>Succeeds in ordinary garden soil[1].</t>
  </si>
  <si>
    <t>The seed is anodyne and sedative[4]. It is not actually the seed, but a fungus that is often found on the seed that has the medicinal properties[K].</t>
  </si>
  <si>
    <t>Britain; Europe; Iraq; Spain; Turkey</t>
  </si>
  <si>
    <t>The seed is not poisonous but it is often infected by a fungus which is very toxic. It is probably safer not to eat the seed because of the risk involved[114].</t>
  </si>
  <si>
    <t>Myrica pensylvanica</t>
  </si>
  <si>
    <t>Northern Bayberry</t>
  </si>
  <si>
    <t>M. carolinensis. non Mill.  M. cerifera latifolia.</t>
  </si>
  <si>
    <t>Eastern N. America. Possibly naturalized in Britain in the New Forest.</t>
  </si>
  <si>
    <t>Dry or wet sterile soil near the coast[43].</t>
  </si>
  <si>
    <t>Prefers a moist soil. Grows well in an open position in a well-drained soil in sun or light shade[200]. Thrives in any ordinary garden soil[11]. Prefers a lime-free loamy or peaty soil[1]. Does well in dry maritime sites[200].
Hardy to about -40�c[200]. Closely related to M. cerifera and perhaps no more than a hardier northern form of it[11], it has larger fruits than M. cerifera[182]. The two species hybridize in the wild where their ranges overlap[43]. 
Tolerant of salt spread on roads[200].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</si>
  <si>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candles[46, 106, 171]. Candles made from this wax are quite brittle but are less greasy in warm weather[213]. They are slightly aromatic, with a pleasant balsamic odour[245], and do not smoke when put out, making them much more pleasant to use that wax or tallow candles[213]. The wax is also used in making soaps[213].
A green dye is obtained from the leaves[106]. 
The plant is very wind hardy and can be grown as an informal hedge[200].</t>
  </si>
  <si>
    <t>Fruit - raw or cooked. The fruit is about 4mm in diameter and contains a single large seed[200]. There is very little edible flesh and this is of poor quality[K].
The leaves and fruit are used as a food flavouring in soups etc[62, 102, 183]. A bay leaf substitute, imparting a delicate aroma and subtle flavour[183]. The herb is removed before the food is served[183].</t>
  </si>
  <si>
    <t>The root bark is astringent and emetic in large doses[222].
A tea made from the leaves is used in the treatment of fevers and externally as a wash for itchy skin[222].</t>
  </si>
  <si>
    <t>There is a report that some of the constituents of the wax might be carcinogenic[222].</t>
  </si>
  <si>
    <t>Sedum acre</t>
  </si>
  <si>
    <t>Common Stonecrop</t>
  </si>
  <si>
    <t>E. Europe - Balkans. Long naturalized in Britain[17].</t>
  </si>
  <si>
    <t>Dry sunny situations on rocks, roofs, walls etc, especially near the sea[4, 7, 19]. Often found on limestone hills, it avoids acid soils[17].</t>
  </si>
  <si>
    <t>A very easily grown plant, it succeeds in most soils[188] but prefers a sunny position in a fertile well-drained soil[200]. Established plants are drought tolerant[190]. Grows well on walls[190].
Plants can be very aggressive and invasive, spreading freely at the roots[200]. If clearing the plant from an area it is quite important to try and remove every part of the plant since even a small part of the stem, if left in the ground, can form roots and develop into a new plant[200].
All members of this genus are said to have edible leaves, though those species, such as this one, that have yellow flowers can cause stomach upsets if they are eaten in quantity[62, 85].
Plants in this genus seem to be immune to the predations of rabbits[233].</t>
  </si>
  <si>
    <t>The plant spreads aggressively and can be used for ground cover in a sunny position amongst plants tall enough not to be overrun by it. Many species of the stronger-growing bulbs such as lilies can grow successfully through it[K].</t>
  </si>
  <si>
    <t>Leaves - raw or cooked[13, 100]. Rich in vitamin C, but it has a bitter acrid taste[1, 244]. The main interest in the edible qualities of this plant is as a survival food, since it grows wild in the driest deserts as well as in arctic conditions[244].  Large quantities can cause stomach upsets[19]. It is best to dry the leaves (which can be difficult because they are very fleshy) and then powder them and use them to add a peppery taste to foods[244].
The leaves are dried and ground into a powder to make a spicy seasoning[183].</t>
  </si>
  <si>
    <t>The herb is astringent, hypotensive, laxative, rubefacient, vermifuge and vulnerary[4, 7, 9, 13, 46]. It is considered to be a useful medicinal plant by some herbalists, though others do not use it because of the violence of its operation when taken internally[4, 7]. One of its best uses is as an effective and harmless corn-remover, it can also be used to bring boils to a head, though this can also cause some local irritation[7]. The bruised fresh plant is applied as a poultice to wounds and minor burns[9], though some care should be exercised because the plant can cause blisters or skin irritations[244]. The herb is difficult to dry and so is best used when fresh, it can be gathered at any time during the spring and summer[7].
A homeopathic remedy is made from the plant[9]. It is used in the treatment of piles and anal irritations[9].</t>
  </si>
  <si>
    <t>Belgium; Britainraine; Caledonia; Eurasia; Finland; France; Italy; Mexico; Norway; Spain; Spain(Balearic I); Turkey; United Statessr</t>
  </si>
  <si>
    <t>Poisonous[19]? The sap can irritate the skin of some people[76]. Other reports suggest that no members of this genus are poisonous[62, 85]. The flowers are yellow which suggests that in quantity the leaves can cause stomach upsets.</t>
  </si>
  <si>
    <t>Commelina coelestis</t>
  </si>
  <si>
    <t>Blue Spider Wort</t>
  </si>
  <si>
    <t>Prefers a light well-drained loam with added leafmold and a warm sunny position[42, 111, 190]. Established plants are drought tolerant[190].
A very ornamental plant[1], it is not very winter hardy in Britain so the roots are best dug up in autumn and stored like dahlias in a cool frost free place[1]. When grown in a light well-drained soil and mulched well, the roots usually survive the winter outdoors, at least in the milder areas of the country[111, K].
This plant is very attractive to slugs[K].</t>
  </si>
  <si>
    <t>Tubers - cooked[2]. Starchy[105]. The plant forms a clump of thin finger-shaped roots about 7 - 10cm long. These are easily harvested, though overall yields are low. The roots have a fairly bland flavour and an acceptable texture[K]. By no means a favourite root crop, but acceptable in small quantities[K].</t>
  </si>
  <si>
    <t>Astragalus creticus</t>
  </si>
  <si>
    <t>S.E. Europe.</t>
  </si>
  <si>
    <t>Mountains in the S. Balkans[50].</t>
  </si>
  <si>
    <t>Gum tragacanth is obtained from the stem (see above). It has a wide range of uses including:- a thickening agent in preparing dyes for calico printing, textile dyes and for dressing fabrics, it is also a thickener in making glues, water colours, ink (where it supplies a gloss), it is a binding agent in paper making, a culture medium in laboratories etc[64, 74].</t>
  </si>
  <si>
    <t>A source of gum tragacanth - used as a thickener in confections[177]. Some exudes naturally, more can be obtained by incision of the stem about 5cm below ground level[64].</t>
  </si>
  <si>
    <t>Sinapis alba</t>
  </si>
  <si>
    <t>White Mustard</t>
  </si>
  <si>
    <t>Brassica alba.  B. hirta.</t>
  </si>
  <si>
    <t>A weed of arable and waste land, especially on calcareous soils[17].</t>
  </si>
  <si>
    <t>Prefers a light well-drained soil[52]. Succeeds on most soils when growing in a sunny position[238]. For best production, it requires high nutrient soils with a high level of nitrogen, but it may be grown on a wide range of soils from light to heavy, growing best on relatively heavy sandy loamy soils[269]. It is not suited to very wet soils[269]. White mustard grows best where the annual precipitation varies from 35 to 179cm, annual temperature from 5.6 to 24.9�C and pH from 4.5 to 8.2[269].
White mustard is a quick-growing long-day annual which prefers temperate climates with some humidity. It is sometimes cultivated, both in the garden and commercially, for its edible seed[4, 183]. The plant can withstand high temperatures, but very hot days during flowering and ripening may reduce seed setting and lower quality of seed[269]. There are some named varieties[183]. It is a very fast growing plant, but requires plenty of moisture for optimum growth[87].
Seed yields are usually a bit less than 1 tonne per hectare, though experimental plantings have suggested that up to 8 tonnes per hectare is possible[269].
White mustard is sometimes also grown as a seed sprout, usually with cress seeds (Lepidium sativum) to supply mustard and cress. This is a mixture of the two types of sprouted seeds, used when about 7 - 10 days old[K]. The mustard seed should be sown three days before the cress seed[238].
The plant is not very deep rooted[87], it self-sows freely when in a suitable site[14].</t>
  </si>
  <si>
    <t>The seed contains up to 35% of a semi-drying oil[74]. It is used as a lubricant and for lighting etc[21, 46, 57, 61]. 
The plant can be grown as a green manure crop[17, 89]. It is very fast growing, producing a good bulk in just a few weeks from seed, but it is shallow rooted so does not do so well in dry periods[87]. It is also susceptible to all the diseases of the cabbage family such as club-root so is best avoided if this is likely to be a problem[17].</t>
  </si>
  <si>
    <t>The seed is antibacterial, antifungal, appetizer, carminative, diaphoretic, digestive, diuretic, emetic, expectorant, rubefacient and stimulant[14, 176, 218, 238]. The seed has a cathartic action due to hydrolytic liberation of hydrogen sulphide[218]. In China it is used in the treatment of coughs with profuse phlegm and tuberculosis, pleurisy[176]. The seed is seldom used internally as a medicine in the west[238]. Externally it is usually made into mustard plasters (using the ground seed), poultices or added to the bath water. It is used in the treatment of respiratory infections, arthritic joints, chilblains and skin eruptions etc[238]. At a ratio of 1:3, the seed has an inhibitory action on the growth of fungus[176]. Care should be exercised in using this remedy because the seed contains substances that are extremely irritant to the skin and mucous membranes[238].
The leaves are carminative[218].</t>
  </si>
  <si>
    <t>China; India; Iraq; Kurdistan; Spain; Turkey; United States(Ny)</t>
  </si>
  <si>
    <t>The seed contains substances that irritate the skin and mucous membranes[238].
The plant is possibly poisonous once the seedpods have formed[76].</t>
  </si>
  <si>
    <t>Linum usitatissimum</t>
  </si>
  <si>
    <t>Flax</t>
  </si>
  <si>
    <t>Possibly native to Europe. A rare casual in Britain, the original habitat is obscure.</t>
  </si>
  <si>
    <t>Prefers a light well-drained moderately fertile humus-rich soil in a sunny sheltered position[200]. Plants grow best in a well-drained, loamy soil, those overlying a clay subsoil produce the best results[269]. They prefer a pH in the range of 5 - 7[269]. Very light highly fertile soils are not desirable as they produce tall rank growth tending to lodge[269]. Plants are more sensitive to salt than most field crops[269]. Prefers a cool moist climate during the growing season, dry weather making the plants short and woody[61, 269]. A very greedy plant, depleting the soil[4, 123] and requiring a rich, well prepared soil if it is to do well[123]. Plants help to break up organic matter and prepare the soil for following crops[201]. Cultivars selected for seed production succeed under a fairly wide range of conditions, but those selected for fibre production require abundant moisture and cool weather during the growing season, and warm dry weather during harvesting, especially where water-retting is practiced[269].
The crop requires 15 - 20cm of rainfall if spread evenly over growing season, with 2.5 cm falling just before or after planting[269]. The plant needs a relatively long ripening period between flowering and harvesting. Warm, dry weather is desirable at the heading stage to cause plants to branch and produce seed; after vegetative growth, dry weather is required for curing the seed[269].
Linseed has a very long history of cultivation in temperate climates with evidence to show that it was being grown in Egypt over 5,000 years ago[269]. It fell into almost complete disuse in Britain in the 20th century as artificial fibres were increasingly used, but it is once again coming into prominence both as a fibre and as an oilseed crop(1995)[K]. Linseed is grown for its edible seed, the oil from the seed and for the fibres obtained from the stems[46]. There are many named varieties, though these usually fall within with two classes. One class, generally known as flax, does not branch much and is grown mainly for the fibre in its stem, whilst the other class, known as linseed, branches much more freely and is grown mainly for its seed. Although classified as a species, linseed is possibly an ancient cultigen derived in cultivation from L. bienne[17, 238].
Flax crops take 3 - 4 months to reach maturity, though autumn or early spring sown crops can take 6 - 7 months[269].
Lolium specis (Rye grasses) and Phleum species (Timothy grass) have allelopathic effects on Linum, reducing its carbohydrate synthesis[269]. Linseed is a good companion plant for potatoes and carrots but is inhibited by Camelina sativa[18, 20].</t>
  </si>
  <si>
    <t>A fibre is obtained from the stem[6, 7, 13, 57, 89]. It is of very high quality and is used in making cloth, sails, nets, paper, insulating material etc.The best quality flax fibre is used for making cloth. It is soft, lustrous and flexible, although not so flexible or elastic as cotton or wool[269].. It is stronger than cotton, rayon or wool, but weaker than ramie[269]. Lower quality fibre is used in manufacturing of towelling, matting, rugs, twines, canvas, bags, and for quality papers such as printing currency notes[269]. The plant is harvested just after it flowers[115]. The yield is 0.5 to 0.9 tonnes of fibre per hectare. When used for paper making, the stems are harvested in late summer or autumn when they are two thirds yellow and are then retted[189]. The fibre is then stripped from the stem, cooked for two hours or more with lye and then beaten in a Hollander beater[189].
The lower quality flax straw from seed flax varieties is used in the manufacture of upholstery tow, insulating material, rugs, twine, and paper. Some of the better quality straw is used in the manufacture of cigarette and other high-grade papers[269].
The seed contains 38 - 40% of a drying oil[141]. It has a very wide range of applications. The paint and varnish industries consume about 80% of all the linseed oil produced. The remainder is used in items such as furniture polish, enamels, linoleum, oilcloth, printer's inks, soap making and patent leather[46, 57, 169, 244, 269]. It is also used as a wood preservative and as a waterproofing for raincoats, slickers, and tarpaulins[269]. The oil is also used in a spray on concrete roads to prevent ice and snow from sticking - it has the additional benefit of helping to preserve the concrete and prevent surface cracking and wear[269]. Yields of over 4 tonnes of seed per hectare have been recorded in N. America, but yields of 2 tonnes or less are more common[269].
A mucilage from the soaked or boiled seeds is used as a size for linen warps[169].</t>
  </si>
  <si>
    <t>Linseed has a long history of medicinal use, its main effects being as a laxative and expectorant that soothes irritated tissues, controls coughing and relieves pain[238]. The seed, or the oil from the seed are normally used[238].
The seed is analgesic, demulcent, emollient, laxative, pectoral and resolvent[4, 9, 21, 46, 165, 218, 240]. The crushed seed makes a very useful poultice in the treatment of ulceration, abscesses and deep-seated inflammations[4, 244]. An infusion of the seed contains a good deal of mucilage and is a valuable domestic remedy for coughs, colds and inflammation of the urinary organs[4]. If the seed is bruised and then eaten straight away, it will swell considerably in the digestive tract and stimulate peristalsis[9] and so is used in the treatment of chronic constipation[238].
The oil in the seed contains 4% L-glutamic acid, which is used to treat mental deficiencies in adults[218]. It also has soothing and lubricating properties, and is used in medicines to soothe tonsillitis, sore throats, coughs, colds, constipation, gravel and stones[4, 244]. When mixed with an equal quantity of lime water it is used to treat burns and scalds[244].
The bark and the leaves are used in the treatment of gonorrhoea[240].
The flowers are cardiotonic and nervine[240].
The plant has a long history of folk use in the treatment of cancer[218]. It has been found to contain various anticancer agents[218].</t>
  </si>
  <si>
    <t>The seed of some strains contain cyanogenic glycosides in the seed though the toxicity is low, especially if the seed is eaten slowly. It becomes more toxic if water is drunk at the same time[76, 222].
The cyanogenic glycosides are also present in other parts of the plant and have caused poisoning to livestock[240].</t>
  </si>
  <si>
    <t>Astragalus reflexistipulus</t>
  </si>
  <si>
    <t>E. Asia - China, C. and N. Japan.</t>
  </si>
  <si>
    <t>Grows in mountains[74].</t>
  </si>
  <si>
    <t>Young shoots - cooked[177].</t>
  </si>
  <si>
    <t>Asparagaceae</t>
  </si>
  <si>
    <t>Asparagus schoberioides</t>
  </si>
  <si>
    <t>A. parviflorus.  A. rigidulus.  A. sieboldii.  A. wrightii.</t>
  </si>
  <si>
    <t>Forests and grassy slopes at elevations of 400 - 2300 metres in China[266].</t>
  </si>
  <si>
    <t>We have very little information on this species and do not know if it will be hardy in Britain, though judging by its native range it should succeed outdoors in many parts of this country. The following notes are based on the general needs of the genus.
Easily grown in any good garden soil[200]. Prefers a rich sandy loam[1].
Dioecious. Male and female plants must be grown if seed is required.</t>
  </si>
  <si>
    <t>Young shoots - cooked[105, 177].</t>
  </si>
  <si>
    <t>The dried root, decocted with other herbs, is anodyne, antitussive and expectorant[218]. This species is used as a substitute for Cynanchum stauntoni[218].</t>
  </si>
  <si>
    <t>Arabic; India; India(Santal); Iran; Java; Sudan</t>
  </si>
  <si>
    <t>Coriariaceae</t>
  </si>
  <si>
    <t>Coriaria sinica</t>
  </si>
  <si>
    <t>Grassy hills and river valleys to 1500 metres. Occasionally found at higher elevations in stony and arid areas[109].</t>
  </si>
  <si>
    <t>Prefers a fairly good loamy soil in a sunny sheltered position[11, 164, 200]. Succeeds in light shade[200]
This species is not very hardy in Britain, tolerating temperatures down to about -5�c though it can resprout from the base if cut back by the cold[200]. This new growth does not flower in its first year[182].
The roots of plants in this genus bear nitrogen-fixing nodules[218]. Whilst much of the nitrogen will be utilized by the growing plant, some of it will become available for other plants growing nearby[K].</t>
  </si>
  <si>
    <t>Fruit - raw or used as a beverage[11]. As pleasant as bilberries[177]. Use with great caution since most parts of the plant, including the seed[177], are probably very toxic and some reports suggest the fruit should not be used at all[11].
The roots are antirheumatic[218].
The plant is hallucinatory in small quantities[218].</t>
  </si>
  <si>
    <t>The leaves are anodyne, antiphlogistic, febrifuge, depurative, poultice and vermifuge[147, 218].</t>
  </si>
  <si>
    <t>The seed is poisonous[1, 11] and so are the leaves[218]. Although we have no more information, it is reasonable to assume that all other parts of the plant are also toxic.</t>
  </si>
  <si>
    <t>Imperata cylindrica</t>
  </si>
  <si>
    <t>Cogongrass</t>
  </si>
  <si>
    <t>I. arundinacea.  Miscanthus arundinacea.  Saccharum cylindricum.</t>
  </si>
  <si>
    <t>Open sandy habitats, usually by a river or the sea shore in Europe[50]. Commonly found on impoverished soils in Australia[193].</t>
  </si>
  <si>
    <t>Succeeds in ordinary garden soil in sun or partial shade[162, 187].
This species is only hardy in the southern part of Britain, tolerating temperatures down to about -15�c when dormant[187], though the young growth in spring can be damaged by late frosts. 
The var. I. cylindrica major. (Nees.)C.E.Hubb. is used medicinally in China[176] and as a wild food in Australia[193].
This species is quite closely related to sugar cane, it has been interbred experimentally with that species in India[193].
Plants grow away vigorously after a fire, often spreading freely to infest the burnt areas[144, 193].</t>
  </si>
  <si>
    <t>The leaves are woven to make mats, bags and raincoats[46, 61, 193].
The inflorescences are valued for stuffing pillows and cushions[272].
The stems are used in thatching roofs[46, 61, 178, 272].
A fibre obtained from the leaves is used in making paper[46, 61, 154].
Can be planted on sandy soils to prevent erosion[154, 272]. The plants form impenetrably dense clumps and when planted close together in drifts make an excellent ground cover[200].</t>
  </si>
  <si>
    <t>Young inflorescence and young shoots - cooked[177, 179].
Root - fibrous but pleasant to chew, containing starch and sugar[144, 177, 179]. Fairly sweet, the taste is sweetest in the wet season in Australia and worst from plants growing in sand[193].
The ash of the plant is used as a salt substitute[177].</t>
  </si>
  <si>
    <t>The flowers and the roots are antibacterial, diuretic, febrifuge, sialagogue, styptic and tonic[147, 176, 178].
The flowers are used in the treatment of haemorrhages, wounds etc[218]. They are decocted and used to treat urinary tract infections, fevers, thirst etc[147, 218].
The root is astringent, antifebrile, antivinous, diuretic, emollient, haemostatic, restorative and tonic[218, 240]. It is used in the treatment of nose bleeds, haematuria, haematemesis, oedema and jaundice[176]. The root has antibacterial action against Staphylococcus aureus, Bacillus dysenteriae etc[176]. A decoction of the root is used as an anthelmintic and also to treat digestive disorders such as indigestion, diarrhoea and dysentery[272].
The root bark is febrifuge, restorative and tonic[218].
Extracts of the plant have shown viricidal and anticancer activity[218].</t>
  </si>
  <si>
    <t>Cambodia; China; India; Japan; Java; Malaysia; Philippines; Sumatra; Vietnam</t>
  </si>
  <si>
    <t>Aquilegia vulgaris</t>
  </si>
  <si>
    <t>Columbine</t>
  </si>
  <si>
    <t>Central and southern Europe, including Britain, south and east to N. Africa and Temperate China.</t>
  </si>
  <si>
    <t>Moist shady positions, especially on calcareous soils or fenland peat[7, 17, 31].</t>
  </si>
  <si>
    <t>Succeeds in ordinary garden soil, preferring a moist but not wet soil and a sunny position[1]. Thrives in partial shade[1, 111]. Intolerant of heavy clay[200].
Plants are hardy to at least -25�c[187].
Whilst the blue-flowered forms of this species have no scent, white flowered forms have a soft clove scent in order to attract pollinating insects[245].
Most species are short-lived, dying out after 2 - 3 years, though they usually produce seed prolifically[200]. This species usually self-sows freely in the garden, it is very apt to hybridize with other members of the genus and usually becomes the dominant partner in any hybridization[200].
Plants seem to be immune to the predations of rabbits[233].
A greedy plant, inhibiting the growth of nearby plants, especially legumes[54, 201]. It also attracts red spider mites to the garden, these can then move on to other crops such as apples, pears and strawberries[201]. It grows well with rhubarb[201].</t>
  </si>
  <si>
    <t>The seed is used as a parasiticide to rid the hair of lice[172]. The dried and crushed seed is used to kill external body parasites[53].</t>
  </si>
  <si>
    <t>Flowers - raw. Rich in nectar, they are sweet and delightful[172], they make a very attractive addition to mixed salads and can also be used as a thirst-quenching munch in the garden[K].
The flowers are also used as a tea substitute[177].</t>
  </si>
  <si>
    <t>Columbine was formerly employed in herbal medicine mainly for its antiscorbutic effect, but it has fallen out of favour and is little used nowadays[268].
The leaves root and seed are astringent, depurative, diaphoretic, diuretic, parasiticide[4, 7, 9, 19, 21]. Because of its toxic properties, this plant should not be taken internally without expert advice, though the root is sometimes used externally in poultices to treat ulcers and the commoner skin diseases[7, 268]. The plant can be harvested at any time from June to October[7]. Columbine has produced very unsatisfactory results and is not normally used medicinally[4].
A homeopathic remedy is made from the plant[7]. It is used in the treatment of affections of the nervous system[7].</t>
  </si>
  <si>
    <t>Britain; Germany; Spain; Turkey; United States</t>
  </si>
  <si>
    <t>The plant is poisonous though the toxins are destroyed by heat or by drying[7, 19]. Although this plant contains alkaloids, no cases of poisoning to humans or other mammals have been recorded[76].</t>
  </si>
  <si>
    <t>Equisetaceae</t>
  </si>
  <si>
    <t>Equisetum hyemale</t>
  </si>
  <si>
    <t>Dutch Rush</t>
  </si>
  <si>
    <t>Temperate regions of Europe, including Britain, N. America and Asia.</t>
  </si>
  <si>
    <t>Shady streambanks etc, to 500 metres[17].</t>
  </si>
  <si>
    <t>Prefers a moist soil with a pH between 6.5 and 7.5[200].
Plants are hardy to about -30�c[200].
The stems of this species were once exported to Britain in quantity from Holland so that they could be used as an abrasive for cleaning pots and pans[238].
Plants have a deep and penetrating root system and can be invasive. If grown in the garden they are best kept in bounds by planting them in a large container which can be sunk into the ground[200].</t>
  </si>
  <si>
    <t>The stems are very rich in silica[4]. They are used for scouring and polishing metal[1, 4, 46, 61, 99] and as a fine sandpaper[54, 99]. The stems are first bleached by repeated wetting and drying in the sun[74]. They can also be used as a polish for wooden floors and furniture[46, 178].
The infused stem is an effective fungicide against mildew, mint rust and blackspot on roses[14]. It also makes a good liquid feed[54]. Used as a hair rinse it can eliminate fleas, lice and mites[213, 257].
A light pink dye is obtained from the stem[99].
The hollow stems have been used as whistles[257]. Another report says that the stem joints are pulled apart and used by children to produce a whistling sound[257].</t>
  </si>
  <si>
    <t>Strobil (the fertile shoots in spring) - cooked[177]. An asparagus substitute. Caution is advised, see the notes above on toxicity.
Roots - dried and then cooked[257]. A source of starch[177]. Caution is advised, see the notes above on toxicity.
A further report says that the peeled stems, base of the plant, root and tubers were eaten raw by the N. American Indians, the report went on to say that this may be inadvisable[85].</t>
  </si>
  <si>
    <t>Horsetails have an unusual chemistry compared to most other plants[238]. They are rich in silica, contain several alkaloids (including nicotine) and various minerals[238, 279].
The plant is anticancer, anti-inflammatory, antispasmodic, diaphoretic, diuretic, expectorant, febrifuge, haemostatic, hypotensive and styptic[147, 176. 218, 279]. It also has an appetite-stimulating effect[279]]. The barren stems are used, they are most active when fresh but can also be dried and sometimes the ashes of the pant are used[4]. The plant is a useful diuretic when taken internally and is used in the treatment of kidney and bladder problems[4]. A decoction applied externally will stop the bleeding of wounds and promote healing[4].
The plant contains polyphenolic flavonoids with bactericidal activity[218].</t>
  </si>
  <si>
    <t>Austria; Canada(Kwakiutl); China; Germany; Turkey</t>
  </si>
  <si>
    <t>Large quantities of the plant can be toxic. This is because it contains the enzyme thiaminase[172], a substance that can rob the body of the vitamin B complex[65]. In small quantities this enzyme will do no harm to people eating an adequate diet that is rich in vitamin B, though large quantities can cause severe health problems. The enzyme is destroyed by heat or thorough drying, so cooking the plant will remove the thiaminase[172].
The plant also contains equisetic acid - see the notes on medicinal uses for more information[213].</t>
  </si>
  <si>
    <t>Micromeria chamissonis</t>
  </si>
  <si>
    <t>Yerba Buena</t>
  </si>
  <si>
    <t>M. douglasii.  Satureia douglasii. (Benth.)Briq.  Thymus chamissonis.  T. douglasii.</t>
  </si>
  <si>
    <t>Western N. America - southern British Columbia to southern California.</t>
  </si>
  <si>
    <t>Coniferous woods[60].</t>
  </si>
  <si>
    <t>Prefers an open position in a well-drained soil[1]. Succeeds in poor soils[200]. Plants grow best and live longer when grown in an open sunny position and a dry sandy soil[245].
A prostate plant, the stems forming roots at the leaf axils wherever they come into contact with the soil[245].
The bruised leaves release a most refreshing lemony scent resembling verbena[245].</t>
  </si>
  <si>
    <t>The leaves have been placed in clothing as a perfume[257].</t>
  </si>
  <si>
    <t>The dried leaves, steeped in boiling water, make a palatable mint-flavoured tea[183, 207, 256, 257]. The dried leafy spines are used according to other reports[161, 177].</t>
  </si>
  <si>
    <t>The whole plant is aphrodisiac, blood purifier, mildly digestive, febrifuge, sedative and tonic[207, 256, 257]. An infusion can be used in the treatment of insomnia, colic, upset stomachs, kidney problems, colds and fevers[257]. A decoction of the plant has been used to get rid of pinworms[257]. The decoction has also been used as an aphrodisiac[257].
A poultice of the warm leaves have been applied to the jaw, or the plant held in the mouth, as a treatment for toothache[257].</t>
  </si>
  <si>
    <t>Cimicifuga dahurica</t>
  </si>
  <si>
    <t>Xing An Sheng Ma</t>
  </si>
  <si>
    <t>E. Asia - China, Japan, Mongolia, Siberia.</t>
  </si>
  <si>
    <t>Forest margins, shrub thickets, forests and very dry places in valley meadows[74].</t>
  </si>
  <si>
    <t>Prefers a moist humus rich soil and some shade[1, 200]. Succeeds in ordinary garden soil[1].
Grows well in a cool moist site in a woodland[200].
The flowers have an unusual, slightly unpleasant smell[188].
A greedy plant, inhibiting the growth of nearby plants, especially legumes[54].</t>
  </si>
  <si>
    <t>Young leaves - cooked[177]. Some caution is advised, see the notes above on toxicity.</t>
  </si>
  <si>
    <t>This plant is an anti-infective herb that lowers fevers and reduces pain[238]. The root is analgesic, antibacterial, antiviral, depurative, diaphoretic, diuretic, febrifuge, sedative, tonic[46, 61, 147, 176, 218]. It is used internally in the treatment of coughs, colds, headaches, gum diseases and feverish infections such as measles[238]. The root is harvested in the autumn and used fresh or dried[238]. Use with caution[176], see the notes above on toxicity.</t>
  </si>
  <si>
    <t>Pseudotsuga menziesii</t>
  </si>
  <si>
    <t>Douglas Fir</t>
  </si>
  <si>
    <t>P. douglasii.  P. mucronata.  P. taxifolia.  Abies douglasii.  A. taxifolia.  Pinus taxifolia.</t>
  </si>
  <si>
    <t>Western N. America - Canada to California. Occasionally self-sows in Britain[17].</t>
  </si>
  <si>
    <t>Moist to very dry areas from sea level to near the tree-line in the Rocky mountains[60]. The best specimens are found on well-drained deep loamy soils with plenty of moisture[229].</t>
  </si>
  <si>
    <t>Prefers a moist but not water-logged alluvial soil[1]. Dislikes calcareous soils[1]. Trees are a failure on dry hungry soils.[11]. Whilst they are moderately wind resistant[166], tall specimens are likely to lose their crowns once they are more than 30 metres tall in all but the most sheltered areas[185].
A very ornamental tree[1], it is the most cultivated timber tree in the world and is extensively used for re-afforestation in Britain[200]. There are several named varieties selected for their ornamental value[188].
Trees can be established in light shade but this must be removed in the first few years or growth will suffer[185].
Very slow growing for its first few years, growth soon becomes extremely fast with new shoots of up to 1.2 metres a year[185]. This annual increase can be maintained for many years[185]. Trees in sheltered Scottish valleys have reached 55 metres in 100 years[200]. New growth takes place from May to July[185]. The trees require abundant rainfall for good growth[11, 49].
Trees should be planted into their permanent positions when they are quite small, between 30 and 90cm. Larger trees will check badly and hardly put on any growth for several years. This also badly affects root development and wind resistance[200].
Trees are very long-lived, specimens over 1,000 years old are known[226]. Seed production commences when trees are about 10 years old, though good production takes another 15 - 20 years[229]. Good crops are produced about every 6 years[229].
This tree is a pioneer species because it cannot reproduce under its own canopy[226].
The bark on mature trees can be 30cm thick, and this insulates the trunks from the heat of forest fires[213].
This species is notably resistant to honey fungus[81, 200]. Young growth can be damaged by late frosts[81].
The leaves have a strong sweet fruity aroma[185].</t>
  </si>
  <si>
    <t>A light brown dye is obtained from the bark[118, 257].
The bark is a source of tannins[46, 82].
The bark can be used as a cork substitute[171] and is also used to make  fertilizer[226].
The bark contains pitch, it burns with a lot of heat and almost no smoke, so it is prized as a fuel[226, 257].
The small roots have been used to make baskets[257].
The plant has insecticidal properties[171].
A resin is obtained from the trunk, similar to Abies balsamea[61, 64] which is used in the manufacture of glues, candles, as a cement for microscopes and slides and also as a fixative in soaps and perfumery[171]. The resin can also be used as a caulking material on boats[257].
A fast growing and fairly wind-resistant tree, it is often used in shelterbelt plantings[185].
Wood - heavy, strong, fine grained, durable, though it can be of variable quality. It dries quickly, does not warp and is easily worked, it is used for heavy construction, telegraph poles, furniture etc[21, 46, 61, 82, 99, 171, 200, 226]. It is also used as a good quality fuel[46, 99, 257].</t>
  </si>
  <si>
    <t>Young shoot tips - used as a flavouring in cooked foods[15, 177]. A subtle woodsy flavour[183].
A refreshing tea is made from the young leaves and twigs[14, 46, 177, 257]. Rich in vitamin C[183]. It is used as a coffee substitute according to some reports[92, 95, 161, 257]. The fresh leaves have a pleasant balsamic odour and are used as a coffee substitute[213].
Inner bark - dried, ground into a meal and mixed with cereals for making bread etc[161, 213]. A famine food used when all else fails[177].
A sweet manna-like substance is exuded from the bark[177, 183]. This report possibly refers to the resin that is obtained from the trunk[K], and is used as a chewing gum by various native North American Indian tribes[226]. Alternatively, the report could be referring to the sap which is used as a sugar-like food[257].</t>
  </si>
  <si>
    <t>Douglas fir was often employed medicinally by various native North American Indian tribes who used it to treat a variety of complaints[257]. It is little, if at all, used in modern herbalism.
An antiseptic resin is obtained from the trunk. It is used as a poultice to treat cuts, burns, wounds and other skin ailments[226, 257]. The poultice is also used to treat injured or dislocated bones[257]. The resin is used in the treatment of coughs and can be chewed as a treatment for sore throats[257].
An infusion of the green bark has been used in the treatment of excessive menstruation, bleeding bowels and stomach problems[257].
An infusion of the leaves has been used as a wash and a sweat bath for rheumatic and paralyzed joints[257].
An infusion of the young sprouts has been used in the treatment of colds[257].
An infusion of the twigs or shoots has been used in the treatment of kidney and bladder problems[257].
A decoction of the buds has been used in the treatment of venereal disease[257].
Young shoots have been placed in the tips of shoes to keep the feet from perspiring and to prevent athletes foot[257].
A mouthwash is made by soaking the shoots in cold water[15].</t>
  </si>
  <si>
    <t>Canada(Kwakiutl); United States; United States(Blackfoot); United States(Flathead)</t>
  </si>
  <si>
    <t>Aesculus hippocastanum</t>
  </si>
  <si>
    <t>Horse Chestnut</t>
  </si>
  <si>
    <t>Europe - N. Greece and Albania. Naturalized in Britain[17].</t>
  </si>
  <si>
    <t>Mountain woods[50].</t>
  </si>
  <si>
    <t>Prefers a deep loamy well-drained soil but is not too fussy tolerating poorer drier soils[11, 200]. Tolerates exposed positions and atmospheric pollution[200].
A very ornamental and fast-growing tree[1, 4], it succeeds in most areas of Britain but grows best in eastern and south-eastern England[200]. Trees are very hardy when dormant, but the young growth in spring can be damaged by late frosts. The flowers have a delicate honey-like perfume[245].
Trees are tolerant of drastic cutting back and can be severely lopped[200]. They are prone to suddenly losing old heavy branches[98].
The tree comes into bearing within 20 years from seed[98].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</si>
  <si>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The seed contains variable amounts of saponins, up to a maximum of 10%[240].
A starch obtained from the seed is used in laundering[100].
The bark and other parts of the plant contain tannin, but the quantities are not given[223].
A yellow dye is obtained from the bark[4].
The flowers contain the dyestuff quercetin[223].
Wood - soft, light, not durable. Of little commercial value, it is used for furniture, boxes, charcoal[2, 11, 46, 61].</t>
  </si>
  <si>
    <t>Horse chestnut is an astringent, anti-inflammatory herb that helps to tone the vein walls which, when slack or distended, may become varicose, haemorrhoidal or otherwise problematic[254]. The plant also reduces fluid retention by increasing the permeability of the capillaries and allowing the re-absorption of excess fluid back into the circulatory system[254]. This plant is potentially toxic if ingested and should not be used internally without professional supervision[254].
Alterative, analgesic, haemostatic and vulnerary[165, 218].
The bark is anti-inflammatory, astringent, diuretic, febrifuge, narcotic, tonic and vasoconstrictive[4, 7, 222]. It is harvested in the spring and dried for later use[4]. The plant is taken in small doses internally for the treatment of a wide range of venous diseases, including hardening of the arteries, varicose veins, phlebitis, leg ulcers, haemorrhoids and frostbite[238, 254]. It is also made into a lotion or gel for external application[254]. A tea made from the bark is used in the treatment of malaria and dysentery, externally in the treatment of lupus and skin ulcers[4, 222].
A tea made from the leaves is tonic and is used in the treatment of fevers and whooping cough[222, 240, 254].
The pericarp is peripherally vasoconstrictive[7].
The seeds are decongestant, expectorant and tonic[7, 21]. They have been used in the treatment of rheumatism, neuralgia and haemorrhoids[4]. They are said to be narcotic and that 10 grains of the nut are equal to 3 grains of opium[213].
An oil extracted from the seeds has been used externally as a treatment for rheumatism[254].
A compound of the powdered roots is analgesic and has been used to treat chest pains[257].
The buds are used in Bach flower remedies - the keywords for prescribing it are 'Failure to learn by experience', 'Lack of observation in the lessons of life' and hence 'The need of repetition'[209].
The flowers are used in Bach flower remedies - the keywords for prescribing it are 'Persistent unwanted thoughts' and 'Mental arguments and conversations'[209].</t>
  </si>
  <si>
    <t>Britain; France; Germany; Italy; Mexico; Netherlands; Portugal; Spain; Turkey; United States</t>
  </si>
  <si>
    <t>The seed is rich in saponins[10, 21, 65].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</si>
  <si>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Setaria viridis</t>
  </si>
  <si>
    <t>Green Bristle Grass</t>
  </si>
  <si>
    <t>Europe to E. Asia - Japan. A casual in Britain[17].</t>
  </si>
  <si>
    <t>Dry places and cultivated ground[89]. Mountain slopes, roadsides and grassy waste places throughout most of China[266].</t>
  </si>
  <si>
    <t>Succeeds in any well-drained soil in full sun[200].</t>
  </si>
  <si>
    <t>Seed[105]. Small[159]. It is used in the same ways as rice or millet, either boiled, roasted or ground into a flour[183].
The seed (roasted?) is said to be a coffee substitute.</t>
  </si>
  <si>
    <t>The seed is diuretic, emollient, febrifuge, refrigerant and tonic[218].
The plant is crushed and mixed with water then used as an external application in the treatment of bruises[240].</t>
  </si>
  <si>
    <t>Bouteloua gracilis</t>
  </si>
  <si>
    <t>Blue Grama</t>
  </si>
  <si>
    <t>B. oligostachya.</t>
  </si>
  <si>
    <t>Southern N. America - Wisconsin to North Dakota, south to Arizona and Mexico.</t>
  </si>
  <si>
    <t>Deserts and prairies[216, 235].</t>
  </si>
  <si>
    <t>Easily grown in full sun on any well-drained garden soil[200]. Prefers a near-neutral or lime-free soil[200].
This species is not hardy in the colder areas of the country, it tolerates temperatures down to between -5 and -10�c[200].
All members of this genus use the method of photosynthesis knwn as C4. This allows for the more effective capture of carbon dioxide and thus less water loss through transpiration since the stomata do not have to be open for transpiration. This is an advantage in the arid environments where these plants are usually found[274].</t>
  </si>
  <si>
    <t>The grass is sometimes used in the fill of coiled basketry[216, 257].
The stems can be used as a comb and broom material[257]. The blades can be bundled by a cord and the stiff end used as a hair comb whilst the other end can be used as a broom[257].</t>
  </si>
  <si>
    <t>The chewed roots have been applied to cuts[257].
A decoction of the whole plant has been used as a post-partum medicine[257].</t>
  </si>
  <si>
    <t>Betula pendula</t>
  </si>
  <si>
    <t>Silver Birch</t>
  </si>
  <si>
    <t>B. alba.(pro-parte)  B. alba pendula.  B. verrucosa.</t>
  </si>
  <si>
    <t>Most of Europe, including Britain, south and east to Morocco, W. Siberia and central Asia.</t>
  </si>
  <si>
    <t>Open woodland and heaths[17, 100]. Rarely found on chalk[17].</t>
  </si>
  <si>
    <t>A very easily grown plant, it tolerates most soils including poor ones[1, 24], sandy soils[188] and heavy clays. It prefers a well-drained loamy soil in a sunny position[11, 200]. It is occasionally found on calcareous soils in the wild but it generally prefers a pH below 6.5, doing well on acid soils[186]. Fairly wind tolerant[200] though it becomes wind shaped when exposed to strong winds[K].
The silver birch is a very ornamental tree[1] with many named varieties[11, 200]. It also has a very wide range of economic uses. It is a fast growing tree, increasing by up to 1 metre a year, but is short-lived[17, 200]. It is often one of the first trees to colonize open land and it creates a suitable environment for other woodland trees to follow[17]. These trees eventually out-compete and shade out the birch trees[17, 186]. It makes an excellent nurse tree for seedling trees, though its fine branches can cause damage to nearby trees when blown into them by the wind.
Trees take about 15 years from seed to produce their own seed[98].
Although closely related, it does not usually hybridize with B. pubescens[11]. It often hybridizes with B. pubescens according to another report[186].
A superb tree for encouraging wildlife, it has 229 associated insect species[24]. 
A good plant to grow near the compost heap, aiding the fermentation process[14, 20]. It is also a good companion plant, its root action working to improve the soil[14].
Trees are notably susceptible to honey fungus[200].</t>
  </si>
  <si>
    <t>The bark is used to make drinking vessels, canoe skins, roofing tiles etc[115]. It is waterproof, durable, tough and resinous. Only the outer bark is removed, this does not kill the tree. It is most easily removed in late spring to early summer.
A pioneer species, it readily invades old fields, cleared or burnt-over land and creates conditions suitable for other woodland trees to become established. Since it is relatively short-lived and intolerant of shade, it is eventually out-competed by these trees[17, 186].
A tar-oil is obtained from the white bark in spring. It has fungicidal properties and is also used as an insect repellent[4, 13, 100]. It makes a good shoe polish[61]. Another  report says that an essential oil is obtained from the bark and this, called 'Russian Leather' has been used as a perfume[245].
A decoction of the inner bark is used to preserve cordage[115], it contains up to 16% tannin[178, 223]. 
An oil similar to Wintergreen oil (obtained from Gaultheria procumbens) is obtained from the inner bark[21, 61]. It is used medicinally and also makes a refreshing tea[21].
The resin glands (the report does not say where these glands are found) are used to make a hair lotion[226].
A brown dye is obtained from the inner bark
A glue is made from the sap[2, 9, 13, 15]. 
Cordage can be made from the fibres of the inner bark[115]. This inner bark can also be separated into thin layers and used as a substitute for oiled paper[4].
The young branches are very flexible and are used to make whisks, besoms etc[6]. They are also used in thatching[13, 100] and to make wattles[4].
The leaves are a good addition to the compost heap, improving fermentation[14].
Wood - soft, light, durable. It is used for a wide range of purposes including furniture, tool handles, toys and carving[13, 100, 238]. A high quality charcoal is obtained from the bark. It is used by artists, painters etc[13]. The wood is also pulped and used for making paper[238].</t>
  </si>
  <si>
    <t>Inner bark - cooked or dried and ground into a meal[2, 15, 105]. It can be added as a thickener to soups etc or can be mixed with flour for making bread, biscuits etc.  Inner bark is generally only seen as a famine food, used when other forms of starch are not available or are in short supply[115, 177, K].
Sap - raw or cooked. A sweet flavour. It is harvested in early spring, before the leaves unfurl, by tapping the trunk. It makes a pleasant drink[115]. It is often concentrated into a syrup by boiling off the water[2, 9, 13, 15, 177]. Between 4 and 7 litres can be drawn off a mature tree in a day and this will not kill the tree so long as the tap hole is filled up afterwards[115]. However, prolonged or heavy tapping will kill the tree[115]. The flow is best on sunny days following a frost. The sap can be fermented into a beer.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Young leaves - raw or cooked[15].
Young catkins[15]. No more details are given.
A tea is made from the leaves[15, 161] and another tea is made from the essential oil in the inner bark[21].</t>
  </si>
  <si>
    <t>Anti-inflammatory, cholagogue, diaphoretic[21, 165, 201].
The bark is diuretic and laxative[7].
An oil obtained from the inner bark is astringent and is used in the treatment of various skin afflictions, especially eczema and psoriasis[4, 238]. The bark is usually obtained from trees that have been felled for timber and can be distilled at any time of the year[238].
The inner bark is bitter and astringent, it is used in treating intermittent fevers[4].
The vernal sap is diuretic[4].
The buds are balsamic[7]. The young shoots and leaves secrete a resinous substance which has acid properties, when combined with alkalis it is a tonic laxative[4].
The leaves are anticholesterolemic and diuretic[7]. They also contain phytosides, which are effective germicides[7]. An infusion of the leaves is used in the treatment of gout, dropsy and rheumatism, and is recommended as a reliable solvent of kidney stones[4]. The young leaves and leaf buds are harvested in the spring and dried for later use[238].
A decoction of the leaves and bark is used for bathing skin eruptions[4].
Moxa is made from the yellow fungous excrescences of the wood, which sometimes swell out of the fissures[4].</t>
  </si>
  <si>
    <t>China; France; Iraq; Spain; Turkey</t>
  </si>
  <si>
    <t>Cistaceae</t>
  </si>
  <si>
    <t>Cistus creticus</t>
  </si>
  <si>
    <t>Rock Rose</t>
  </si>
  <si>
    <t>C. creticus.  C. polymorphus.  C. villosus creticus.</t>
  </si>
  <si>
    <t>Amongst scrub and in bushy places on rocks, dry hills etc to 1000 metres[89].</t>
  </si>
  <si>
    <t>Requires a sunny position in a dry or moist well-drained light sandy soil[11, 182]. Withstands drought once it is established[11, 184]. Tolerates maritime exposure[188, K].
Plants are hardy to about -15�c[184], but they require protection in severe winters[11]. Plants are somewhat hardier when grown in poor soils[182]. This is usually a short-lived plant in cultivation, it probably exhausts itself by its very free-flowering habit[K]. Plants often self-sow when growing in a suitable position[166].
Dislikes pruning or root disturbance[11, 200]. Plants should be pot grown and then planted out in their final positions whilst still small.
Individual flowers only last one day but there is a long succession of them[11, 200].
A polymorphic species, some forms do not yield much gum[11].
Hybridizes freely with other members of this genus.
This species is notably resistant to honey fungus[88, 200].
The flowers are very attractive to bees[108]. The leaves, which exude a balsamic resin, are especially fragrant on warm sunny days[245].</t>
  </si>
  <si>
    <t>The glandular hairs on the leaves yield the oleo-resin 'ladanum', used medicinally and in soaps, perfumery, fumigation etc[4, 11, 46, 61, 64, 89, 100]. This resin is an acceptable substitute for ambergris (which is obtained from the sperm whale) and so is important in perfume manufacture[238]. The resin is collected by dragging a type of rake through the plant, the resin adhering to the teeth of the rake, or by boiling the twigs and skimming off the resin[64, 89]. Most resin is produced at the hottest time of the year[46]. There is a mauve-flowered variety of this species that is the most prolific producer of the resin[245].</t>
  </si>
  <si>
    <t>The leaves are used as a tea substitute[2, 89].
The oleo-resin obtained from the leaves and stems is used as a commercial food flavouring in baked goods, ice cream, chewing gum etc[183, 238].</t>
  </si>
  <si>
    <t>This plant is an aromatic, expectorant, stimulant herb that controls bleeding and has antibiotic effects[4, 238]. It is used internally in the treatment of catarrh and diarrhoea[4, 238] and as an emmenagogue[4]. The leaves are harvested in late spring and early summer and can be dried for later use, or the resin extracted from them[238].</t>
  </si>
  <si>
    <t>Euphrasia officinalis</t>
  </si>
  <si>
    <t>Eyebright</t>
  </si>
  <si>
    <t>W. Europe, including Britain, to E. Asia.</t>
  </si>
  <si>
    <t>Moist grassland and chalky pastures, semi-parasitic on grass[4, 7].</t>
  </si>
  <si>
    <t>Seed - Sow the seed outdoors in situ in early spring amongst grass in a moist but not marshy soil[1].</t>
  </si>
  <si>
    <t>Succeeds in most soils, preferring chalk or limestone[200]. Eyebright is a semi-parasitic plant, growing on the roots of various species of grass[4] and also on Trifolium pratense and Plantago species[238]. The grass does not seem to suffer unduly from this parasitism since eyebright is an annual and its cells do not penetrate very deeply into the grass[4].
There is some doubt over the validity of the name of this species, some botanists now call it Euphrasia rostkoviana.
Eyebright is a variable aggregate species, some botanists divide it into a number of different species[1, 50]. Only those forms of eyebright which have glandular hairs on the calyx possess medicinal qualities[268]. It hybridizes freely with other members of this genus[200].</t>
  </si>
  <si>
    <t>Leaves - raw[7]. They are occasionally used in salads for their slightly bitter flavour[7].</t>
  </si>
  <si>
    <t>Eyebright has a long history of herbal use in the treatment of eye problems and is still in current herbal use[4]. It is important that only the correct forms of eyebright, with glandular hairs on the calyx, are used, since other forms do not possess medicinal virtues[268]. Eyebright tightens the mucous membranes of the eye and appears to relieve the inflammation of conjunctivitis and blepharitis[254]. Its ability to counter catarrh means that it is often used for infectious and allergic conditions affecting the eyes, middle ear, sinuses and nasal passages[254].
The whole plant is anti-inflammatory, astringent, digestive, ophthalmic and slightly tonic[[4, 7, 9, 14, 165, 220]. It is taken internally in the treatment of catarrh, sinusitis, hay fever, upper respiratory tract infections etc[238]. As an ophthalmic, an infusion of the plant can be taken internally or used as an eye wash. Alternatively, the diluted juice can be dropped into the eyes[232]. Some caution should be exercised, experimentally it can induce side effects including dim vision[222]. The plant's astringency makes it inappropriate for treating dry or stuffy congestion[254]. The plant can be used externally as a poultice to aid the healing of wounds[268]. Eyebright should be harvested when in flower and can be dried for later use[238].
The dried herb is a ingredient of herbal smoking mixtures, used in the treatment of chronic bronchial colds[4].
A homeopathic remedy is made from the expressed juice of the plant[232]. It is used particularly in the treatment of eye inflammations and colds[7, 232].</t>
  </si>
  <si>
    <t>Ribes sativum</t>
  </si>
  <si>
    <t>Redcurrant</t>
  </si>
  <si>
    <t>W. Europe, possibly including Britain.</t>
  </si>
  <si>
    <t>Hedges and woods, avoiding acid soils.</t>
  </si>
  <si>
    <t>Easily grown in a moisture retentive but well-drained loamy soil of at least moderate quality[11, 200]. Plants are quite tolerant of shade, succeeding on an east or even a north-facing wall, though not fruiting so well in such a position[11]. Prefers a pH in the range 5.5 to 6[200].
Hardy to about -20c[200].
There is some confusion in nomenclature with some botanists recognising 2 species of red currants, this species and R. spicatum (syn R. rubrum), whilst others say that R. rubrum is a distinct species[17, 200].
The red currant is sometimes cultivated for its edible fruit, there are some named varieties[183]. Most cultivars are self-fertile and set a good crop on their own[200]. The fruit is produced at the base of one-year old and older wood, plants start to fruit at 3 - 4 years from seed[200]. Red currant fruits are an absolute magnet for birds and so the plants will usually need some protection to allow the crop to ripen[K]. Alternatively, you can put this attraction for the birds to good use by planting red currants specifically for the birds. Whilst they are eating these fruits they will not be eating your other fruits[K].
Plants can harbour a stage of 'white pine blister rust', so should not be grown in the vicinity of pine trees[155]. Plants in this genus are notably susceptible to honey fungus[200].</t>
  </si>
  <si>
    <t>Fruit - raw or cooked in jams, compotes, jellies, puddings, pies etc[183, 200]. An acid taste that many people find too strong to eat raw, the fruit makes an excellent jam or preserves[K]. The fruit is rich in vitamin C[183]. There are rather a lot of seeds in each fruit[K].</t>
  </si>
  <si>
    <t>Alhagi maurorum</t>
  </si>
  <si>
    <t>Camel Thorn</t>
  </si>
  <si>
    <t>A. camelorum.  A. persarum.  Hedysarum pseudalhagi.</t>
  </si>
  <si>
    <t>W. Asia - Caucasus to the Himalayas.</t>
  </si>
  <si>
    <t>Edges of ditches, waste and often saline places etc in Turkey[93]. Grows in dry barren places[146].</t>
  </si>
  <si>
    <t>Requires a sunny position in a well-drained light or medium soil.
Plants are not very hardy in Britain, they can be grown outdoors in the summer but require protection in the winter[1].
The stems of the plant are covered in sharp spines[245].
Like the closely related gorse (Ulex europaea) the flowers have a pineapple scent[245]. (A slightly strange report because the gorse flowers have a strong coconut fragrance[K].)
This species has a symbiotic relationship with certain soil bacteria, these bacteria form nodules on the roots and fix atmospheric nitrogen. Some of this nitrogen is utilized by the growing plant but some can also be used by other plants growing nearby[200].</t>
  </si>
  <si>
    <t>A sweet-tasting manna is exuded from the twigs at flowering time[2, 22, 105, 177]. It is exuded during hot weather according to one report[1]. It contains about 47% melizitose, 26% sucrose, 12% invert sugar[114]. Another manna is obtained from the pods - it is sweet and laxative[61].
Root - cooked. A famine food, it is only used in times of need[46, 61, 177].</t>
  </si>
  <si>
    <t>The whole plant is diaphoretic, diuretic, expectorant and laxative[46, 114].
An oil from the leaves is used in the treatment of rheumatism[238].
The flowers are used in the treatment of piles[238].</t>
  </si>
  <si>
    <t>Europe; India; Iraq; Kurdistan; Sudan</t>
  </si>
  <si>
    <t>Marrubium vulgare</t>
  </si>
  <si>
    <t>White Horehound</t>
  </si>
  <si>
    <t>Europe, including Britain, south and east to N. Africa, the Azores, central and western Asia.</t>
  </si>
  <si>
    <t>Downs, waste places and roadsides southwards from central Scotland, though perhaps only native near the south coast of England[17].</t>
  </si>
  <si>
    <t>White horehound is an easily grown plant that succeeds in most well-drained soils[200], though it flourishes best in a poor dry soil[1, 4]. Another report says that the plant flourishes best where there is plenty of nitrogen in the soil[274]. It prefers neutral to alkaline soil conditions[238] and requires a warm sunny position if it is to do well[14].
Often grown in the herb garden and sometimes cultivated commercially as a medicinal herb[4, 61]. If the plant is cut back after flowering it will normally produce a second crop of leaves[238].
The fresh leaves have a pronounced musky smell, though this is lost once the plant is dried[245].
A good bee plant[1].
White horehound is a good companion plant for growing near tomatoes[24]. The tomatoes crop for a longer period and also produce a heavier crop[201].</t>
  </si>
  <si>
    <t>An essential oil is obtained from the plant and used as a flavouring in liqueurs[46].
The plant has been used as a cure for cankerworm in trees[238]. No more details are given but it is probably a strong infusion of the flowering shoots, or the essential oil, that is used[K].
The growing plant repels flies[201].</t>
  </si>
  <si>
    <t>The leaves are used as a seasoning[27]. Bitter and pungent, they are sometimes used to flavour herb beer or liqueurs[4, 183]. Horehound ale is a fairly well-known drink made from the leaves[4, 238].
A mild pleasantly flavoured tea is made from the fresh or dried leaves[183], it is a favourite cough remedy[4, 46].</t>
  </si>
  <si>
    <t>White horehound is a well-known and popular herbal medicine that is often used as a domestic remedy for coughs, colds, wheeziness etc[4, 254]. The herb apparently causes the secretion of a more fluid mucous, readily cleared by coughing[254].
The leaves and young flowering stems are antiseptic, antispasmodic, cholagogue, diaphoretic, digestive, diuretic, emmenagogue, strongly expectorant, hepatic, stimulant and tonic[4, 7, 9, 21, 165, 238]. Horehound is a very valuable pectoral, expectorant and tonic that can be safely used by children as well as adults[4]. It is often made into a syrup or candy in order to disguise its very bitter flavour, though it can also be taken as a tea[4]. As a bitter tonic, it increases the appetite and supports the function of the stomach[254]. It can also act to normalize heart rhythm[254]. The plant is harvested as it comes into flower and can be used fresh or dried[238].
The root is a remedy for the bite of rattlesnakes, it is used in equal portions with Plantago lanceolata or P. major[207].</t>
  </si>
  <si>
    <t>Britain; Europe; Iraq; Kurdistan; Mexico; Sicily; Spain; Turkey; United States; United States(Appalachia)</t>
  </si>
  <si>
    <t>Physalis viscosa</t>
  </si>
  <si>
    <t>Sticky Ground Cherry</t>
  </si>
  <si>
    <t>South-eastern N. America - Florida to Texas and Virginia.</t>
  </si>
  <si>
    <t>Coastal sand dunes, sandy woods near the coast, pinelands and prairies[72].</t>
  </si>
  <si>
    <t>We have very little information on this species and do not know if it will be hardy in Britain, though judging by its native range it could succeed outdoors at least in the milder parts of this country. We are not sure if this species is an annual or perennial, but it should be possible to treat it as an annual, sowing the seed in early spring in a warm greenhouse and planting out after the last expected frosts[K]. The following notes are based on the general needs of the genus.
Succeeds in any well-drained soil in full sun or light shade[111, 200].</t>
  </si>
  <si>
    <t>Edible fruit - raw or cooked[46, 95, 161]. Juicy and thin-skinned with a pleasant sub-acid cherry-like flavour[183].Said to be the best N. American species[95]. The plant conveniently wraps up each fruit in its own 'paper bag' (botanically, the calyx) to protect it from pests and the elements. This calyx is toxic and should not be eaten.</t>
  </si>
  <si>
    <t>The fruit is aperient and diuretic[4]. It is used in the treatment of gravel, suppression of urine etc and is highly recommended in fevers and in gout[4].
The leaves and stems are febrifuge and slightly tonic[4]. They are used in the treatment of the malaise that follows malaria, and for weak or anaemic people[4].
The root has been used as a dressing on wounds[257].</t>
  </si>
  <si>
    <t>Corylus sieboldiana mandschurica</t>
  </si>
  <si>
    <t>C. mandschurica.</t>
  </si>
  <si>
    <t>E. Asia - N. China to Manchuria.</t>
  </si>
  <si>
    <t>An understorey in deciduous, mixed and coniferous woods[74].</t>
  </si>
  <si>
    <t>An easily grown plant, it succeeds in most soils, but is in general more productive of seeds when grown on soils of moderate fertility[11, 200]. It does less well in rich heavy soils or poor ones[11, 63]. Does well in a loamy soil[11]. Very suitable for an alkaline soil[1, 11], but it dislikes very acid soils[17]. Plants are fairly wind tolerant[1, 11].
This species is closely allied to C. cornuta, and often bears good crops of seeds in Britain[11].
Members of this genus bear transplanting well and can be easily moved even when relatively large[11].</t>
  </si>
  <si>
    <t>Ceanothus americanus</t>
  </si>
  <si>
    <t>New Jersey Tea</t>
  </si>
  <si>
    <t>Eastern N. America - Maine to Florida, west to Oklahoma and Minnesota.</t>
  </si>
  <si>
    <t>Dry woods and on gravelly banks[21, 43], often on sandstone or limestone bluffs[159].</t>
  </si>
  <si>
    <t>Prefers a warm sunny position but tolerates light shade[11, 200]. Tolerates some lime, but will not succeed on shallow chalk[200]. Another report says that it dislikes alkaline soils, though succeeds in poor dry conditions[238].
Plants dislike root disturbance, they should be planted out into their permanent positions whilst still small[182].
Dislikes heavy pruning, it is best not to cut out any wood thicker than a pencil[182]. Any pruning is best carried out in the spring[219].
Fast growing, it flowers well when young, often in its second year from seed[11].
Hybridizes freely with other members of this genus[200].
Some members of this genus have a symbiotic relationship with certain soil micro-organisms, these form nodules on the roots of the plants and fix atmospheric nitrogen. Some of this nitrogen is utilized by the growing plant but some can also be used by other plants growing nearby[200, 212].</t>
  </si>
  <si>
    <t>A green dye is obtained from the flowers[168].
A cinnamon-coloured dye is obtained from the whole plant[4].
A red dye is obtained from the root[95, 159].
The flowers are rich in saponins, when crushed and mixed with water they produce an excellent lather which is an effective and gentle soap[168, 169]. They can be used as a body wash (simply rub the wet blossoms over the body) or to clean clothes[K]. The flowers were much used by the North American Indians as a body wash, especially by the women in preparation for marriage, and they leave the skin smelling fragrantly of the flowers[K].</t>
  </si>
  <si>
    <t>A refreshing and stimulating tea is made from the dried leaves, it is a good substitute for china tea though it does not contain caffeine[2, 21, 43, 46, 95, 159, 161, 183].The leaves are gathered when the plant is in full bloom and are dried in the shade[183].</t>
  </si>
  <si>
    <t>The roots and root bark of New Jersey tea was used extensively by the North American Indians to treat fevers and problems of the mucous membranes such as catarrh and sore throats[254]. Current day usage of the roots concentrates on their astringent, expectorant and antispasmodic actions and they are employed in the treatment of complaints such as asthma, bronchitis and coughs[254].
The roots and root-bark are antispasmodic, antisyphilitic, strongly astringent (they contain 8% tannin), expectorant, haemostatic and sedative[21, 222]. They have a stimulatory effect on the lymphatic system[238], whilst an alkaloid in the roots is mildly hypotensive[222]. The plant is used internally in the treatment of bronchial complaints including asthma and whooping cough, dysentery, sore throats, tonsillitis, haemorrhoids etc[4, 222, 238].
A decoction of the bark is used as a skin wash for cancer and venereal sores[213]. The powdered bark has been used to dust the sores[213].
The roots are unearthed and partially harvested in the autumn or spring when their red colour is at its deepest. They are dried for later use[238].</t>
  </si>
  <si>
    <t>France; Germany; Italy; Mexico; Netherlands; Spain; United States; United States(Amerindian); United States(Appalachia)</t>
  </si>
  <si>
    <t>Buddleiaceae</t>
  </si>
  <si>
    <t>Buddleia asiatica</t>
  </si>
  <si>
    <t>Bai Bei Feng</t>
  </si>
  <si>
    <t>E. Asia - India to the Philippines.</t>
  </si>
  <si>
    <t>Second growth forest, sandy river banks, grass, savannah, landslips and deserted village sites[146, 260].</t>
  </si>
  <si>
    <t>1 - 4</t>
  </si>
  <si>
    <t>Requires a sunny position, succeeding in most reasonably good soils so long as they are well-drained[1, 11, 182, 200]. Prefers a rich loamy soil[11]. Plants are very tolerant of alkaline soils[200].
Of doubtful hardiness in most of Britain, it is likely to be damaged or killed by temperatures lower than 0�c[260]. However, one report says that it succeeds outdoors in southern Cornwall[1] whilst other reports say that it might be hardy on a south or south-west facing wall in the mildest areas of this country[11, 166, 182, 188]. So long as the plant is well mulched it resprouts freely from the base if cut back by severe weather[200].
A very ornamental plant[1], the cut flowers last well in water[200]. 
Hybridizes freely with other members of this genus[200].
Any pruning is best done after flowering[200].
An excellent plant for bees and butterflies. 
Dioecious. Male and female plants must be grown if seed is required.</t>
  </si>
  <si>
    <t>Wood - tough, moderately hard. It could be used for making walking sticks[158].</t>
  </si>
  <si>
    <t>The dried and powdered root is used in the preparation of a fermented liquor[183].</t>
  </si>
  <si>
    <t>The plant has been used as an abortifacient and also in the treatment of skin complaints[240, 243]. The juice f the plant is applied as a wash to treat skin diseases[272].</t>
  </si>
  <si>
    <t>China; India; Indonesia; Kaju saludang; Nepal; Philippines</t>
  </si>
  <si>
    <t>Pinus monticola</t>
  </si>
  <si>
    <t>Western White Pine</t>
  </si>
  <si>
    <t>Western N. America, British Columbia to California.</t>
  </si>
  <si>
    <t>Mountain forests[82]. Found on a variety of soils, though the best specimens are growing in deep, well-drained, moisture-retentive soils[229].</t>
  </si>
  <si>
    <t>Thrives in a light well-drained sandy or gravelly loam in a sunny position[1, 11]. Dislikes poorly drained moorland soils[1]. Established plants tolerate drought[200].
A fast growing tree, capable of sustaining growth of 75cm per year over a long period of time even when in an unfavourable site. This species establishes very well on severely altered sites such as after a forest fire[229]. Trees on a site 300m above sea level in N. Wales have grown exceptionally well[185]. Girth increases of up to 4cm a year have been recorded[185].
Trees take 30 - 40 years before they produce reliable crops of seeds[229]. Good crops are produced every 2 - 4 years in the wild, with little seed in the intervening years[229]. The cones are 12 - 27cm long and take 2 years to mature[82, 229], they open and shed their seed in late summer and early autumn whilst still attached to the tree[82, 226].
Very susceptible to 'white pine blister rust' this tree should not be planted near Ribes species (currants and gooseberries) because they can transmit the rust(1, 11, 120). Most of the older trees in this country have been killed by the rust. However, it seems that infection only occurs when the trees are young in this country and new plantings in areas isolated from species of Ribes are being made[185]. Plants are also subject to damage by aphis.
Trees have a thin bark, which makes them susceptible to forest fires[226].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</si>
  <si>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straight and close-grained, soft, light, not strong, very durable, resistant to shrinking and warping. An important timber tree, it is used in making doors, shelves, flooring, construction etc[46, 61, 82, 171, 229]. The wood has dark knots, making it attractive for panelling[226].</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</si>
  <si>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257]. It is also very beneficial to the respiratory system and so is useful in treating diseases of the mucous membranes and respiratory complaints such as coughs, colds, influenza and TB[4, 257]. Externally it is a very beneficial treatment for a variety of skin complaints, wounds, sores, burns, boils etc and is used in the form of liniment plasters, poultices, herbal steam baths and inhalers[4].
An infusion of the bark has been used as a blood purifier and in the treatment of stomach disorders and tuberculosis[257]. A decoction of the bark has been used as a wash on cuts and sores[257].
A decoction of the young shoots has been used as a soak in the treatment of rheumatism[257].</t>
  </si>
  <si>
    <t>Castanea sativa</t>
  </si>
  <si>
    <t>Sweet Chetsnut</t>
  </si>
  <si>
    <t>C. vesca.  C. vulgaris.  Fagus castanea.</t>
  </si>
  <si>
    <t>S. Europe. Long naturalized in Britain[17].</t>
  </si>
  <si>
    <t>Woods in mountains[100].</t>
  </si>
  <si>
    <t>Prefers a good well-drained slightly acid loam in a sunny position but it also succeeds in dry soils[1, 11, 200, 238]. Once established, it is very drought tolerant[1, 11, 200, 238]. Plants are very tolerant of highly acid, infertile dry sands[200]. Averse to calcareous soils but succeeds on harder limestones[11, 200]. Tolerates maritime exposure though it is slower growing in such a position[75].
The dormant plant is very cold-hardy in Britain, though the young growth in spring, even on mature plants, is frost-tender[K].
The sweet chestnut is often cultivated for its edible seed in warm temperate zones, there are several named varieties[46, 183]. Both 'Marron de Lyon' and 'Paragon' produce fruits with a single large kernel (rather than 2 - 4 smaller kernels) and so are preferred for commercial production[238]. Sweet chestnuts require a warm dry summer in order to ripen their fruit properly in Britain[63] and even then these seeds are generally inferior in size and quality to seeds grown in continental climates[4].
Most species in this genus are not very well adapted for the cooler maritime climate of Britain, preferring hotter summers, but this species grows well here[11, 200].
An excellent soil-enriching understorey in pine forests[200].
Flowers are produced on wood of the current year's growth[229] and they are very attractive to bees[7].. Plants are fairly self-sterile[200]. They hybridize freely with other members of this genus[200].
At one time this tree was widely grown in coppiced woodlands for its wood, but the practise of coppicing has fallen into virtual disuse[11]. Trees regrow very quickly after being cut down, producing utilizable timber every 10 years.
This species is not often seen in Cornwall though it grows very well there[59].
Trees take 30 years from seed to come into bearing[98].
Plants in this genus are notably resistant to honey fungus[200].</t>
  </si>
  <si>
    <t>Tannin is obtained from the bark[46, 223]. The wood, leaves and seed husks also contain tannin[223]. The husks contain 10 - 13% tannin[223]. On a 10% moisture basis, the bark contains 6.8% tannin and the wood 13.4%[223].
The meal of the seed has been used as a source of starch and also for whitening linen cloth[4].
A hair shampoo is made from the leaves and the skins of the fruits[7]. It imparts a golden gleam to the hair[7].
Wood - hard, strong, light. The young growing wood is very durable, though older wood becomes brittle and liable to crack[4]. It is used for carpentry, turnery, props, basketry, fence posts etc[4, 6, 7, 23, 46, 100]. A very good fuel[6].</t>
  </si>
  <si>
    <t>Although more commonly thought of as a food crop, sweet chestnut leaves and bark are a good source of tannins and these have an astringent action useful in the treatment of bleeding, diarrhoea etc.
The leaves and bark are anti-inflammatory, astringent, expectorant and tonic[4, 7, 165]. They are harvested in June or July and can be used fresh or dried[4]. An infusion has been used in the treatment of fevers and ague, but are mainly employed for their efficacy in treating convulsive coughs such as whooping cough and in other irritable conditions of the respiratory system[4, 7]. The leaves can also be used in the treatment of rheumatism, to ease lower back pains and to relieve stiff muscles and joints[254]. A decoction is a useful gargle for treating sore throats[254].
The plant is used in Bach flower remedies - the keywords for prescribing it are 'Extreme mental anguish', Hopelessness' and 'Despair'[209].</t>
  </si>
  <si>
    <t>China; Europe; Spain; Turkey</t>
  </si>
  <si>
    <t>Cardamine impatiens</t>
  </si>
  <si>
    <t>Europe, including Britain, from Sweden to C. Spain, eastwards through Asia to Japan.</t>
  </si>
  <si>
    <t>Very local in shady woods, especially ash, and on moist limestone rocks and cliffs, especially in the west[17].</t>
  </si>
  <si>
    <t>Succeeds in most soils[1]. Prefers a moist humus rich soil in shade or semi-shade[200].</t>
  </si>
  <si>
    <t>Leaves and young shoots - raw or cooked[105, 177]. Used as a vegetable[272].</t>
  </si>
  <si>
    <t>The plants is antirheumatic, diuretic and stimulant[145, 240].</t>
  </si>
  <si>
    <t>Fagopyrum tataricum</t>
  </si>
  <si>
    <t>Tartarian Buckwheat</t>
  </si>
  <si>
    <t>Polygonum tataricum.</t>
  </si>
  <si>
    <t>Found at heights up to 4400 metres in the Himalayas from Pakistan to Bhutan.</t>
  </si>
  <si>
    <t>A very easily grown plant, it prefers dry sandy soils but succeeds in most conditions including poor, heavy or acid soils[160] and even sub-soils. Prefers a cool moist climate, also succeeds in dry and arid regions.
Tartarian buckwheat is hardier and more resistant to cold than the more commonly grown buckwheat, F. esculentum, though it does not yield so highly[132].
Occasionally cultivated for its edible seed in Europe and the Himalayas[50, 51], there is at least one named variety[183]. 'Madawaska' is more cold hardy and drought tolerant than the type[183].</t>
  </si>
  <si>
    <t>The bark is astringent[240].</t>
  </si>
  <si>
    <t>The plant has caused photosensitivity in some people, the dehusked grain is said to be safe.</t>
  </si>
  <si>
    <t>Rhododendron japonicum</t>
  </si>
  <si>
    <t>R. metternichii. Sieb.&amp;Zucc.</t>
  </si>
  <si>
    <t>Dense woods in mountains in C. and S. Japan, to 1800 metres[11, 58].</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</si>
  <si>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This species is closely related to R. molle and perhaps not distinct from it[200].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Plants in this genus are notably susceptible to honey fungus[200].</t>
  </si>
  <si>
    <t>Leaves[177]. No more details are given but some caution is advised, see the notes above on toxicity.</t>
  </si>
  <si>
    <t>Diuretic, tonic[174].</t>
  </si>
  <si>
    <t>Elytrigia repens</t>
  </si>
  <si>
    <t>Couch Grass</t>
  </si>
  <si>
    <t>Elymus repens.(L.)Gould.</t>
  </si>
  <si>
    <t>Most of Europe, including Britain, N. Africa, Siberia and N. America.</t>
  </si>
  <si>
    <t>A common weed of gardens, fields, hedgerows and meadows[17].</t>
  </si>
  <si>
    <t>Seed and rhizomes - This species is a pernicious weed and will not require assistance in spreading itself.</t>
  </si>
  <si>
    <t>Couch grass can succeed in any soil, though it grows best in light sandy soils[238]. It is a rapidly spreading, persistent and pernicious weed that should only be introduced with great caution. It tolerates a pH in the range 4.2 to 8.3.
Some modern works have now separated this species off into a new genus as Elytrigia repens.
A food plant for the caterpillars of many butterfly and moth species.
This species can become a pernicious weed, spreading rapidly by underground rhizomes[4] and quickly forming a dense mat of roots in the soil that strangles other plant growth[K]. Even the smallest fragment of root is capable of regenerating into a new plant, thus making it exceedingly difficult to get rid of. A good thick mulch through which nothing can grow, can be applied to the area, though it will need to be left in place for at least two growing seasons to be fully effective[K]. Despite its antisocial tendency in the garden, couch is a very useful herbal medicine and Culpepper is said to have stated that half an acre of couch was worth five acres of carrots twice over[4].</t>
  </si>
  <si>
    <t>An infusion of the whole plant is a good liquid plant feed[54].
The plant has a long creeping root system and so it has been planted in sand dunes near the coast to bind the soil together[4].
A grey dye is obtained from the roots[106].</t>
  </si>
  <si>
    <t>Roots - cooked. They can be dried and ground into a powder, then used with wheat when making bread[12, 46, 105, 244]. Although thin and stringy, the roots contain starch and enzymes and are quite sweet[7]. When boiled for a long time to break down the leathery membrane, a syrup can be made from the roots and this is sometimes brewed into a beer[2, 7].
The roasted root is a coffee substitute[46].
Young leaves and shoots - eaten raw in spring salads[7]. A slightly sweet flavour, though quickly becoming very fibrous, they are rather less than wonderful[K]. The juice from these shoots is sometimes used as a spring tonic[244].
Seed[161]. A cereal mash can be made from them[7]. The seed is very small and there is a large husk surrounding it, so that effectively it is more like eating fibre than cereal[K].</t>
  </si>
  <si>
    <t>Couch grass is of considerable value as a herbal medicine, the roots being very useful in the treatment of a wide range of kidney, liver and urinary disorders[4]. They have a gentle remedial effect which is well-tolerated by the body and has no side-effects[238]. This plant is also a favourite medicine of domestic cats and dogs, who will often eat quite large quantities of the leaves[4].
The roots are antiphlogistic, aperient, demulcent, diuretic, emollient, lithontripic and tonic[4, 7]. They are harvested in the spring and can be dried for later use[4].
A tea made from the roots is used in cases of urinary incompetence and as a worm expellent[222]. It is also an effective treatment for urinary tract infections such as cystitis and urethritis[254]. It both protects the urinary tubules against infections and irritants, and increases the volume of urine thereby diluting it[254]. Externally it is applied as a wash to swollen limbs[222].</t>
  </si>
  <si>
    <t>Chile; Denmark; Finland; France; Germany; Iraq; Italy; Netherlands; Spain; Turkey; United States</t>
  </si>
  <si>
    <t>Geraniaceae</t>
  </si>
  <si>
    <t>Geranium viscosissimum</t>
  </si>
  <si>
    <t>Sticky Geranium</t>
  </si>
  <si>
    <t>Western N. America - British Columbia to N. California, east to Alberta..</t>
  </si>
  <si>
    <t>Open woods and meadows[187]. Plentiful in medium-dry to moist or even wet soils of open woods, roadsides, creek banks and meadows to an altitude of 2,700 metres[212].</t>
  </si>
  <si>
    <t>Succeeds in any good soil in sun or partial shade[187].
Plants are hardy to about -25�c[187].
Members of this genus are rarely if ever troubled by browsing deer or rabbits[233].
This species is closely related to G. nervosum[200].</t>
  </si>
  <si>
    <t>Flowers - added to salads or used as a garnish[172, 183].
Leaves - raw or cooked. Not choice[172].</t>
  </si>
  <si>
    <t>The whole plant is astringent, salve and styptic[176]. An infusion of the leaves, plus a sweat bath with the leaves, is used as a treatment for colds[257]. It is used as a gargle in the treatment of sore throats[176]. An infusion of the leaves or the roots is used as a wash for sore eyes[257]. A poultice of the leaves or roots has been applied to cuts, sores etc[257].</t>
  </si>
  <si>
    <t>Tragopogon porrifolius</t>
  </si>
  <si>
    <t>Salsify</t>
  </si>
  <si>
    <t>T. sinuatus. Av� Lall.</t>
  </si>
  <si>
    <t>Found near the sea and estuaries in S.E. England[17].</t>
  </si>
  <si>
    <t>Succeeds in ordinary garden soils, including heavy clays[4, 200]. Plants do not grow well in stony soils[4]. Prefers an open situation[37] and a cool moist root run[14, 20].
Salsify is occasionally cultivated in the garden for its edible root[2, 89], there are some named varieties[183]. 
Grows well with mustard[20].</t>
  </si>
  <si>
    <t>Root - raw or cooked[2, 5, 27, 33, 37, 89]. The young root can be grated in salads[12], older roots are best cooked[183]. The flavour is mild and sweet, and is said to resemble oysters[183, K]. The roots are harvested as required from October until early spring, or can be harvested in late autumn and stored until required[4].
Young shoots - raw or cooked[2, 12, 27, 33, 37, 52, 183]. The new growth is used in spring. A sweet taste[200].
Flowering shoots - raw or cooked[200]. Used like asparagus.
Flowers - raw. Added to salads[183].
The sprouted seeds can be added to salads or sandwiches[183].
The root latex is used as a chewing gum[61, 105, 161, 183].</t>
  </si>
  <si>
    <t>Salsify is a cleansing food with a beneficial effect upon the liver and gallbladder[254]. The root is antibilious, slightly aperient, deobstruent and diuretic[4, 21]. It is specific in the treatment of obstructions of the gall bladder and jaundice[240] and is also used in the treatment of arteriosclerosis and high blood pressure[254].</t>
  </si>
  <si>
    <t>Canada(Amerindian); Lesotho; Spain</t>
  </si>
  <si>
    <t>Commelina communis</t>
  </si>
  <si>
    <t>Day Flower</t>
  </si>
  <si>
    <t>Partly shaded grassy places, cultivated fields and roadsides usually in moist places all over Japan[58, 147].</t>
  </si>
  <si>
    <t>Prefers a light well-drained loam with added leafmold[1, 42]. Requires a sheltered position[42].
This species is commonly cultivated as a vegetable in China[2].
The plant can be invasive[42], the stems sprawling along the ground and rooting as they go[K].</t>
  </si>
  <si>
    <t>A bright blue dye is obtained from the petals[74].</t>
  </si>
  <si>
    <t>Leaves, flowers and young shoots - raw or cooked[2, 105, 177]. Chopped finely and added to salads or cooked as a potherb[183]. A sweet taste with a mucilaginous texture[179].</t>
  </si>
  <si>
    <t>The leaves are depurative, diuretic and febrifuge[116, 147]. Used as a throat gargle to relieve sore throats and tonsilitis[116, 266].
A decoction of the dried plant is used to treat bleeding, diarrhoea, fever etc[218].
Extracts of the plant show antibacterial activity[218].</t>
  </si>
  <si>
    <t>Euphorbia hirta</t>
  </si>
  <si>
    <t>Asthma Weed</t>
  </si>
  <si>
    <t>E. pilulifera.</t>
  </si>
  <si>
    <t>Waste places and cultivated fields in lowland Japan[58]. Moist open places at elevations up to 1800 metres in Nepal[272].</t>
  </si>
  <si>
    <t>Prefers a light well-drained moderately rich loam in an open sunny position[200].
The plant is not very tolerant of frost[238], though it can probably be grown successfully in this country as a spring-sown annual[K].
Hybridizes with other members of this genus[200]. The ripe seed is released explosively from the seed capsules[200].
Members of this genus are rarely if ever troubled by browsing deer or rabbits[233].
This genus has been singled out as a potential source of latex (for making rubber) for the temperate zone, although no individual species has been singled out[141].</t>
  </si>
  <si>
    <t>Tender young leaves and shoots - cooked as a vegetable[272]. A famine food, used when all else fails[177, 179] and I would have to be very desperate to eat it even then[K].</t>
  </si>
  <si>
    <t>Asthma weed has traditionally been used in Asia to treat bronchitic asthma and laryngeal spasm, though in modern herbalism it is more used in the treatment of intestinal amoebic dysentery[268]. It should not be used without expert guidance, however, since large doses cause gastro-intestinal irritation, nausea and vomiting[268].
The plant is anodyne, antipruritic, carminative, depurative, diuretic, febrifuge, galactogogue, purgative and vermifuge[218].The aerial parts of the plant are harvested when in flower during the summer and can be dried for later use[238].
The stem, taken internally, is famed as a treatment for asthma, bronchitis and various other lung complaints[218, 238, 240]. The herb relaxes the bronchioles but apparently depresses the heart and general respiration[218]. It is usually used in combination with other anti-asthma herbs such as Grindelia camporum and Lobelia inflata[254]. It is also used to treat intestinal amoebic dysentery[254].
The whole plant is decocted and used in the treatment of athlete's foot, dysentery, enteritis and skin conditions[218]. It has been used in the treatment of syphilis[4].
The sap is applied to warts in order to destroy them[238, 240]. The treatment needs to be repeated 2 - 3 times a day over a period of several weeks to be fully effective[K].</t>
  </si>
  <si>
    <t>Africa; Argentina; Bahamas; Barbados; China; Dominican Republic; Europe; France; Germany; Ghana; Guatemala; Haiti; India; India(Santal); Indonesia; Iraq; Jamaica; Java; Malaysia; Mexico; Mozambique; Netherlands; New Caledonia; Panama; Philippines; Philipp</t>
  </si>
  <si>
    <t>Prunus salicifolia</t>
  </si>
  <si>
    <t>Capulin Cherry</t>
  </si>
  <si>
    <t>P. capollin.  P. capuli.  P. serotina salicifolia.</t>
  </si>
  <si>
    <t>Southern N. America - Mexico to S. America - Peru.</t>
  </si>
  <si>
    <t>Thrives in a well-drained moisture-retentive loamy soil, growing well on limestone[11, 196, 200]. Prefers some lime in the soil but is likely to become chlorotic if too much is present[1]. Plants are not exacting in their soil requirements, succeeding in poor soils and in clays[196]. Requires a sunny position[11].
Plants have tolerated temperatures down to about -22�c in Massachusetts, N. America[196].
This species is closely related to P. serotina, but it has larger edible fruits[11].
A fast growing and vigorous species, it can fruit in its third year from seed[196].
Trees have a very low chilling requirement and are adapted to grow in warm winter areas where true cherries are unable to fruit[183]. They are cultivated in C. America, from Mexico to Peru, for their edible fruit. There are some named varieties[183, 196]. 'Ecuadorian' has large sweet fruit and is a heavy cropper[200]. 'Fausto' has large sweet fruit and is a good cropper. 'Harriet' is a dwarf tree with large fruit[200]. 'Hauchi Grande' has large mild-flavoured fruit and is a very heavy cropper[200].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</si>
  <si>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hard, insect resistant. Used for furniture, musical instruments etc, It is also a good fuel[196].</t>
  </si>
  <si>
    <t>Lygodesmia juncea</t>
  </si>
  <si>
    <t>Skeleton Weed</t>
  </si>
  <si>
    <t>N. America - Wisconsin and Alberta to Texas.</t>
  </si>
  <si>
    <t>Prairies and plains, especially in sandy soils[43].</t>
  </si>
  <si>
    <t>We have almost no information on this species and do not know if it will be hardy in Britain, though judging by its native range it should succeed outdoors in most areas of the country. It is likely to require a sunny position in a light well-drained soil.</t>
  </si>
  <si>
    <t>An infusion of the stems, mixed with oil, has been used as a hair tonic[257].
The crushed stems have been used as foot pads in shoes[257].</t>
  </si>
  <si>
    <t>A gum from the seeds is used for chewing[61, 105]. Other reports say that the gum is obtained from the flowering stems[46, 177]. Another report says that the roots were left in the sun until the gum came out and hardened, and this was then used for chewing[257].</t>
  </si>
  <si>
    <t>Skeleton weed was employed medicinally by various native North American Indian tribes who used it particularly as a galactogogue[213, 257]. It is little, if at all, used in modern herbalism.
The leaves and stems are galactogogue and tonic[213, 257]. An infusion of the stems has been used to promote milk flow in nursing mothers, in the treatment of smallpox, measles, kidney problems, diarrhoea, heartburn and burning coughs and also as a general tonic for children[257]. A poultice of the plant has been applied to bring relief to rheumatic and swollen joints[257]. An infusion has been used as a wash for sore eyes[257].
An infusion of the powdered galls that are found on the plant is diuretic[257].</t>
  </si>
  <si>
    <t>United States(Amerindian); United States(Blackfoot)</t>
  </si>
  <si>
    <t>Schisandraceae</t>
  </si>
  <si>
    <t>Schisandra chinensis</t>
  </si>
  <si>
    <t>Wu Wei Zi</t>
  </si>
  <si>
    <t>S. japonica.  Kadsura chinensis.  Maximowiczia chinensis.  Sphaerostema japonicum.</t>
  </si>
  <si>
    <t>Mixed forests, especially on the margins, also by streams and brooks, usually on sandy soils[74].</t>
  </si>
  <si>
    <t>Prefers a rich well-drained moisture retentive soil[11, 200]. Prefers a slightly acid soil but tolerates some alkalinity if plenty of organic matter is added to the soil[200]. Requires some protection from the most intense sunlight[200]. Plants succeed in quite deep shade and are suitable for north-facing walls[219]. Plants are intolerant of drought[K].
The fully dormant plant is hardy to about -17�c, though the young growth in spring can be damaged by late frosts.
Plants climb by twining around supports.
Any pruning is best carried out in the spring[219].
The flowers are sweetly scented[245]. The leaves are also aromatic[245].
Dioecious. Male and female plants must be grown if seed is required.</t>
  </si>
  <si>
    <t>A viscid mucoid material is obtained from the fruit and the branches, it is used as a size for paper and as a hair dressing[178].
The dried wood is charmingly fragrant[11].</t>
  </si>
  <si>
    <t>Fruit - raw or cooked[183]. Usually dried and used on journeys, it is very sustaining[74]. Rich in sugars[74], it has a sweet/sour flavour[178]. In Russia a paste made from the fruit is mixed with Actinidia arguta in order to counteract the insufficient acidity of that species[183]. The fruit is about 6mm in diameter and is borne in a grape-like bunch about 10cm long[200].
Young leaves - cooked and used as a vegetable[105, 177, 183].</t>
  </si>
  <si>
    <t>Wu Wei Zi is commonly used in Chinese herbalism, where it is considered to be one of the 50 fundamental herbs[218]. It is an excellent tonic and restorative, helping in stressful times and increasing zest for life[254]. It is considered to be a substitute for ginseng and is said to be a tonic for both the male and the female sex organs[238].
The fruit is antitussive, aphrodisiac, hepatic, astringent, cardiotonic, cholagogue, expectorant, hypotensive, lenitive, nervine, pectoral, sedative, stimulant and tonic[174, 176, 178, 218]. Low doses of the fruit are said to stimulate the central nervous system whilst large doses depress it[218]. The fruit also regulates the cardiovascular system[218]. It is taken internally in the treatment of dry coughs, asthma, night sweats, urinary disorders, involuntary ejaculation, chronic diarrhoea, palpitations, insomnia, poor memory, hyperacidity, hepatitis and diabetes[238]. Externally, it is used to treat irritating and allergic skin conditions[238]. The fruit is harvested after the first frosts and sun-dried for later use[238].
The fruit contains lignans[254]. These have a pronounced protective action on the liver. In one clinical trial there was a 76% success rate in treating patients with hepatitis, no side effects were noticed[254].
The seed is used in the treatment of cancer[218].
The plant is antirheumatic[218].
A mucilaginous decoction obtained from the branches is useful in the treatment of coughs, dysentery and gonorrhoea[218].</t>
  </si>
  <si>
    <t>Rumex hastatus</t>
  </si>
  <si>
    <t>Wasteland, dry slopes and rocks to elevations of 2400 metres[146]. Shady slopes or dry streambeds at elevations of 1000 - 2600 metres in Nepal[272].</t>
  </si>
  <si>
    <t>We have very little information on this species and do not know if it will be hardy in Britain, though judging by its native range it should succeed outdoors in many parts of this country. It is likely to succeed in dry soils. The following notes are based on the general needs of the genus.
Succeeds in most soils but prefers a deep fertile moderately heavy soil that is humus-rich, moisture-retentive but well-drained and a position in full-sun or part shade[200].</t>
  </si>
  <si>
    <t>The root contains 25 - 30% tannin[272].
Although no specific mention has been made for this species, dark green to brown and dark grey dyes can be obtained from the roots of many species in this genus, They do not need a mordant[168].</t>
  </si>
  <si>
    <t>Tender young leaves and shoots - raw or cooked[272]. A sour, acid flavour, it is eaten as a sorrel[105, 146, 177].</t>
  </si>
  <si>
    <t>The juice of the plant is astringent and is used in the treatment of bloody dysentery[272]. The fresh tuber is chewed to relieve aches in the throat[272].</t>
  </si>
  <si>
    <t>Gaultheria cumingiana</t>
  </si>
  <si>
    <t>E. Asia - S. China to the Philippines.</t>
  </si>
  <si>
    <t>Grows in uplands[147].</t>
  </si>
  <si>
    <t>Prefers a moist but not boggy humus rich soil in shade or semi-shade[11]. A peat and moisture loving species, it requires a lime-free soil[11].
This species is probably not hardy in Britain[200].
Plants in this genus are notably resistant to honey fungus[200].</t>
  </si>
  <si>
    <t>Fruit - raw or cooked[177]. The fruit is about 7mm in diameter[200].</t>
  </si>
  <si>
    <t>A decoction of the rhizomes is used to resolve clots and bruising, stimulate blood circulation and promote bone-knitting and tissue repair[147]. It is used in the treatment f liver cirrhosis, ascites, traumatic injuries, rheumatoid arthritis and pains in the joints and back[147].</t>
  </si>
  <si>
    <t>Castanopsis cuspidata</t>
  </si>
  <si>
    <t>Japanese Chinquapin</t>
  </si>
  <si>
    <t>Quercus cuspidata.</t>
  </si>
  <si>
    <t>Woods and ravines, especially near the sea in western China[109].</t>
  </si>
  <si>
    <t>Prefers a good deep medium to stiff loam[1]. Requires a sheltered position in semi-shade and a lime-free soil[138].
Although cold hardy in Britain, this species really requires a warm continental climate if it is to prosper and it does not do well in the maritime climate of this country[200]. It succeeds in the London area but does not attain its full size there[11].  It grows well in S.W. England[11].
The catkins have an unpleasant hawthorn-like smell to attract midges for their pollination[245].</t>
  </si>
  <si>
    <t>Wind, midges</t>
  </si>
  <si>
    <t>Sabal mexicana</t>
  </si>
  <si>
    <t>Mexican Palmetto</t>
  </si>
  <si>
    <t>S. texana.</t>
  </si>
  <si>
    <t>Southern N. America - Texas to Mexico and Guatemala.</t>
  </si>
  <si>
    <t>Rich soil of the bottom lands near the coast[82].</t>
  </si>
  <si>
    <t>Succeeds in most fertile moist but well-drained soils in a sheltered sunny position[188, 200, 231]. Although it prefers a humid atmosphere, this species is tolerant of arid atmospheres so long as it has plenty of moisture available at the roots[231].
Plants from the north of its range (in Texas) have a reasonably marginal frost-tolerance and might be suitable for growing outdoors in the very mildest areas of the country[231].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 very variable plant in the wild[231].</t>
  </si>
  <si>
    <t>The leaves are used for making baskets, chair seats or thatch[229].
The following reports are for S. palmetto. They quite probably also apply to this species[K].
An excellent fibre is obtained from the leaf stalks[171]. The best quality is from young leaf stalks still in the bud, whilst coarser material is obtained from older leaves or the bases of old leaf stalks surrounding the bud[171]. The fibres are up to 50cm long, they are harvested commercially and used to make brushes, especially where these have to remain stiff in hot water or caustics[171].
The roots contain tannin[171].</t>
  </si>
  <si>
    <t>The fruit is a small dry berry up to 25mm in diameter, with a thin sweet flesh[229]. Although we have seen no records of edibility for this species, the following uses are for the related S. palmetto. They quite probably also apply here[K].
Fruit - raw or cooked[2]. Sweet and pleasant[2]. A nourishing food, though it is said to be an acquired taste[2]. The fruit is up to 12mm long and 3mm wide[200].
Young leaves - raw or cooked. An excellent food[2].
Sap - sweet[2].</t>
  </si>
  <si>
    <t>Mexico(Maya)</t>
  </si>
  <si>
    <t>Campanula rapunculus</t>
  </si>
  <si>
    <t>Rampion</t>
  </si>
  <si>
    <t>Europe - Mediterranean. Introduced in Britain[17].</t>
  </si>
  <si>
    <t>Hedgerows, woodland edges, fields etc[9], usually on gravelly soils in Britain[17].</t>
  </si>
  <si>
    <t>An easily cultivated plant, it prefers a moist but well-drained rich sandy loam and a neutral or alkaline soil in sun or partial shade[1, 4, 200], though it succeeds in most good soils[4]. Tolerates a pH in the range 4.8 to 7.5.
Plants are hardy to at least -15�c[200].
Plants often self-sow in the garden[271].
The species in this genus do not often hybridize and so seed can generally be relied upon to come true[221]. The plants are self-fertile[221].
Rampion was formerly often cultivated for its edible root, though it has fallen into virtual disuse[4]. When grown for its edible root, the plant should not be allowed to flower[4].
Plants can be grown in a meadow[200].
Members of this genus are rarely if ever troubled by browsing deer[233].</t>
  </si>
  <si>
    <t>Root - raw or cooked[2, 5, 33, 37, 100, 183]. A very nice sweet flavour[27], reminiscent of walnuts[2]. They are best mixed with other root vegetables and used in winter salads[2, 9].
Leaves - raw or cooked as a potherb[2, 5, 9, 27, 33, 37, 100, 183]. A fairly bland flavour, with a hint of sweetness, they are quite acceptable raw in salads[K]. The leaves are rich in vitamin C, they make an acceptable winter salad[4].
Young shoots in spring can be blanched and cooked like asparagus[183].</t>
  </si>
  <si>
    <t>Argentina; Belgium; Spain; Turkey</t>
  </si>
  <si>
    <t>Cnidium officinale</t>
  </si>
  <si>
    <t>We have very little information on this species and do not know if it will be hardy in Britain, though judging by its native range it should succeed outdoors in many parts of this country. One report from Japan says that it is cultivated there and grows best in the cooler parts of that country[174]. It is cultivated for medicinal use in Korea[279]. Judging by the plants native habitat it is likely to require a well-drained soil in a sunny position.</t>
  </si>
  <si>
    <t>Young shoots - cooked. The report says that the shoots are edible after the bitterness is removed[177].</t>
  </si>
  <si>
    <t>The root is analgesic, antibacterial, anticonvulsive, antiinflammatory, febrifuge, hypotensive, sedative and vasodilator[174, 176, 279]. It is used especially in the treatment of headaches[174] and also in the treatment of abnormal menstruation, dysmenorrhoea, amenorrhoea, cerebral embolism, weakness, pain and coronary heart disease[176, 279]. The root has an antibacterial action that inhibits the growth of E. coli, Bacillus dysenteriae, Pseudomonas, B. typhi, B. paratyphi, Vibrio cholerae and V. Proteus[176].</t>
  </si>
  <si>
    <t>Although no specific mention has been found for this plant, at least one member of this genus has a report of toxicity so some caution is advised for this species.</t>
  </si>
  <si>
    <t>Eucalyptus largiflorens</t>
  </si>
  <si>
    <t>Black Box</t>
  </si>
  <si>
    <t>E. bicolor. A.Cunn.</t>
  </si>
  <si>
    <t>Australia - New South Wales, Queensland, South Australia, Victoria.</t>
  </si>
  <si>
    <t>River flats that are dry in summer and inundated in the winter[154, 167]. Usually on clay or clay loams with poor drainage in areas with low rainfall and high summer temperatures[167].</t>
  </si>
  <si>
    <t>Prefers a sunny position in a moderately fertile well-drained moisture retentive circum-neutral soil[200]. Tolerates poor and dry soils, especially those low in mineral elements[200]. A drought tolerant plant once established[200], it succeeds in limestone soils and tolerates saline soils[167].
One report says that this species resists frost[77], whilst another suggests that it is in zone 10 which is not frost hardy[200]. Plants obtained from the colder provenances of its range might succeed outdoors in the mildest areas of Britain.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Eucalyptus monocultures are an environmental disaster, they are voracious, allelopathic and encourage the worst possible attitudes to land use and conservation[200].
A slow growing tree[77].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The flowers are rich in nectar and are a good bee crop[200].</t>
  </si>
  <si>
    <t>An essential oil is obtained from this plant (from the leaves?[K]. Yields are up to 0.5%[156].
Wood - hard, tough, strong, very durable, heavy, pink or reddish-brown[154]. An excellent timber[167].</t>
  </si>
  <si>
    <t>Iraq; Kurdistan</t>
  </si>
  <si>
    <t>Lactuca serriola</t>
  </si>
  <si>
    <t>Prickly Lettuce</t>
  </si>
  <si>
    <t>L. scariola.</t>
  </si>
  <si>
    <t>S. and C. Europe, incl Britain, from the Netherlands south and east to N. Africa and the Himalayas.</t>
  </si>
  <si>
    <t>Waste places, walls, occasionally on more or less stable dunes[17].</t>
  </si>
  <si>
    <t>Prefers a light sandy loam in a sunny position[1, 13].
The wild lettuce is cultivated for the oil in its seed in Egypt[46, 61].
A compass plant, the top leaves align north-south[200].</t>
  </si>
  <si>
    <t>The seed contains 35.2% of a semi-drying oil[240]. It is used in soap making, paints, varnishes etc[114].</t>
  </si>
  <si>
    <t>Young leaves - raw or cooked[13, 55, 62]. A bitter flavour[85]. The young tender leaves are mild and make an excellent salad[183, 217], but the whole plant becomes bitter as it gets older, especially when coming into flower[K]. As a potherb it needs very little cooking[183]. Large quantities can cause digestive upsets[62].
Young shoots - cooked. Used as an asparagus substitute[13].
An edible oil is obtained from the seed[46, 61, 105]. The oil must be refined before it is edible[114]. A pleasant flavour[114, 183].</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</si>
  <si>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This species does not contain as much lactucarium as L. virosa[4].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The fixed oil from the seeds is said to possess antipyretic and hypnotic properties[240].
A homeopathic remedy is made from the plant[9]. It is used in the treatment of chronic catarrh, coughs, swollen liver, flatulence and ailments of the urinary tract[9].</t>
  </si>
  <si>
    <t>Britain; France; Germany; Iraq; Italy; Netherlands; United States; United States(Appalachia); United States(Colonial); United States(Ky)</t>
  </si>
  <si>
    <t>The mature plant is mildly toxic[13].</t>
  </si>
  <si>
    <t>Rheum spiciforme</t>
  </si>
  <si>
    <t>Shrubberies and open slopes in drier areas only, 3600 - 4800 metres.</t>
  </si>
  <si>
    <t>Prefers a deep, fertile, moderately heavy, humus rich, moisture retentive, well-drained soil in sun or semi-shade[200]. Grows well in heavy clay soils.
Hardy to about -20�c[187].
Plants in this genus seem to be immune to the predations of rabbits[233].
Hybridizes freely with other members of this genus[200].</t>
  </si>
  <si>
    <t>Leaf stem - raw or cooked[105, 177].</t>
  </si>
  <si>
    <t>The root is used as a purgative[240].</t>
  </si>
  <si>
    <t>Morus alba</t>
  </si>
  <si>
    <t>White Mulberry</t>
  </si>
  <si>
    <t>E. Asia - China?</t>
  </si>
  <si>
    <t>Succeeds in a variety of soils[269], though it prefers a warm well-drained loamy soil in a sunny position[1, 11]. Plants are fairly wind-resistant[200], though the branches are often killed back when growing in strong maritime exposure[K]. At least some cultivars are drought resistant, the form 'Tatarica' has been especially mentioned[183].
The white mulberry is occasionally cultivated for its edible fruit, there are a number of varieties[183] and sub-species varying greatly in the quality of their fruit. The form M. alba multicaulis. (Perretot.)Loud. [synonym M. multicaulis. Perretot.] has been specially mentioned for its fruit[105]. The cultivars 'Nana' and Fegyvernekiana' are dwarf forms only making shrub size[182]. The cultivar 'Pendulum' was seen growing at Kew in July 1994 with a heavy crop of tasty fruits, the first of which were just ripening[K].
Mulberries have brittle roots and so need to be handled with care when planting them out[238].
Any pruning should only be carried out in the winter when the plant is fully dormant because mulberries bleed badly when cut[238]. Ideally prune only badly placed branches and dead wood[238].
This is a good tree for growing grapes into[20]. The grapes are difficult to pick but always seem to be healthier and free from fungal diseases[201].
Plants in this genus are notably resistant to honey fungus[200].</t>
  </si>
  <si>
    <t>A fibre is obtained from the bark of one-year old stems, it is used in weaving[7, 74]. The stem bark is fibrous and is used in China and Europe for paper making[269].
The twigs are used as binding material and for making baskets[269].
A brown dye is obtained from the trunk[178].
The leaves contain 10% tannin[179].
This tree can be grown as a part of a shelterbelt. The cultivar 'Tartarica' has been especially mentioned[200], it is very suitable for northern latitudes and is much used as a sheltebelt in Russia[269].
The wood of the mulberry is a potentially excellent source of ethanol, with yields of up to 6% from sawdust treated with acid and then given four days incubation[269].
Wood - light to moderately heavy, hard, durable, fine and close-grained, though it shows a tendency to warp. Due to its elasticity and flexibility when steamed, it is valued for making sports equipment such as tennis rackets and cricket bats, being considered as good as ash (Fraxinus excelsior)[238, 269]. It is also used for boat building, furniture, agricultural implements etc[145, 149, 158, 269]. It furnishes a medium grade fuel wood[269].</t>
  </si>
  <si>
    <t>Fruit - raw[2, 7, 158]. A sweet taste, but the fruit is usually insipid[3, 11]. It contains about 1.5% protein, 0.5% fat, 8% carbohydrate, 0.7% malic acid[179]. Fruits of the cultivar 'Pendulum' tried at Kew in July 1994 had a pleasant flavour[K]. A richer flavour develops if the fruit is dried, it can then be used as a raisin substitute. The fruit is up to 25mm long[200]. Some caution is advised, see the notes above on toxicity. Per 100 g, the fruit is reported to contain 87.5 g water, 1.5 g protein, 0.49 g fat, 8.3 g carbohydrates, 1.4 g fiber, 0.9 g ash, 80 mg Ca, 40 mg P, 1.9 mg Fe, 174 IU vit. A, 9 ?g thiamine, 184 �g riboflavin, 0.8 mg nicotinic acid, and 13 mg ascorbic acid. 
Young leaves and shoots - cooked[105, 183]. A famine food, used when all else fails[177]. The leaf makes a good vegetable, it is rich in carotene and calcium[179]. Protein perparations from young mulberry leaves form an excellent supplement to protein-deficient diets[269]. The dry leaves contain 18 - 28.8% protein, 0.2 - 0.7% Magnesium, 0.8 - 13.6% soluble sugars, 0.6 - 1.4% phosphorus, 2 - 3.9% potassium, 1.4 - 2.4% calcium, 0.8 - 1.8% aluminium, 0.05 - 0.26% iron, 1.8 - 2.6% silica, and 0.3 - 0.56% sulphur[269]. The leaf also contains 10% tannin[179].
Inner bark - roasted and ground into a meal then used as a thickener in soups etc or mixed with cereals when making bread. A famine food, used when all else fails[179].
The tree is said to be a source of an edible manna[183].
Young shoots can be used as a tea substitute[183].</t>
  </si>
  <si>
    <t>The white mulberry has a long history of medicinal use in Chinese medicine, almost all parts of the plant are used in one way or another[238]. Recent research has shown improvements in elephantiasis when treated with leaf extract injections and in tetanus following oral doses of the sap mixed with sugar[238].
The leaves are antibacterial, astringent, diaphoretic, hypoglycaemic, odontalgic and ophthalmic[176, 218, 238]. They are taken internally in the treatment of colds, influenza, eye infections and nosebleeds[176, 238]. An injected extract of the leaves can be used in the treatment of elephantiasis and purulent fistulae[176]. The leaves are collected after the first frosts of autumn and can be used fresh but are generally dried[238].
The stems are antirheumatic, antispasmodic, diuretic, hypotensive and pectoral[176, 218, 238]. They are used in the treatment of rheumatic pains and spasms, especially of the upper half of the body, high blood pressure[176]. A tincture of the bark is used to relieve toothache[7]. The branches are harvested in late spring or early summer and are dried for later use[238].
The fruit has a tonic effect on kidney energy[218, 238]. It is used in the treatment of urinary incontinence, dizziness, tinnitus, insomnia due to anaemia, neurasthenia, hypertension, diabetes, premature greying of the hair and constipation in the elderly[176, 238].
The root bark is antiasthmatic, antitussive, diuretic, expectorant, hypotensive and sedative[176, 238]. It is used internally in the treatment of asthma, coughs, bronchitis, oedema, hypertension and diabetes[176, 238]. The roots are harvested in the winter and dried for later use[238].
The bark is anthelmintic and purgative, it is used to expel tape worms[240].
Extracts of the plant have antibacterial and fungicidal activity[218].</t>
  </si>
  <si>
    <t>China; Dominican Republic; Europe; Haiti; Iraq; Java; Kurdistan; Spain; Turkey; United States</t>
  </si>
  <si>
    <t>One report suggests that the raw fruit contains hallucinogens[62]. This fruit is frequently eaten in various parts of the world, there are even some named varieties, and no such effects have been mentioned elsewhere, nor observed by the writer when he has eaten the fruit. Possibly the unripe fruit was being referred to in the report, though even this would be surprising[K].</t>
  </si>
  <si>
    <t>Polygonum longisetum</t>
  </si>
  <si>
    <t>Persicaria longiseta. (De Bruyn.)Kitag.</t>
  </si>
  <si>
    <t>Wet grassy sunny places in lowland all over Japan[58]. Moist valleys, along streambanks, shaded places along ditches and water sides from sea level to 3100 metres in China[266].</t>
  </si>
  <si>
    <t>We have very little information on this species and do not know if it is hardy in Britain, though judging by its native range it should succeed outdoors in most parts of the country. The following notes are based on the general needs of the genus.
Succeeds in an ordinary garden soil[1] but prefers a moisture retentive not too fertile soil in sun or part shade[200]. Succeeds in wet soils. Repays generous treatment[1].
Plants seem to be immune to the predations of rabbits[233].</t>
  </si>
  <si>
    <t>Sison amomum</t>
  </si>
  <si>
    <t>Bastard Stone-Parsley</t>
  </si>
  <si>
    <t>Southern and western Europe from Britain and France to the Mediterranean, W. Asia and Algeria..</t>
  </si>
  <si>
    <t>Hedgebanks and roadsides[17], usually on calcareous soils[4].</t>
  </si>
  <si>
    <t>See the plants native habitat for ideas on cultivation details.
The whole plant gives off the rather unusual smell of petrol[245].</t>
  </si>
  <si>
    <t>Root - cooked[61, 177]. It is said to taste like celery[105, 183].
The aromatic leaves and seed are used as a condiment[2, 61, 74, 183]. The fresh seeds have a nauseous smell[2].</t>
  </si>
  <si>
    <t>Carminative, diaphoretic, diuretic[61].</t>
  </si>
  <si>
    <t>Bidens parviflora</t>
  </si>
  <si>
    <t>E. Asia - China, S. Japan.</t>
  </si>
  <si>
    <t>Coastal and riverside precipices and rocks, sandy banks, rocky outcrops. Sometimes found as ruderales by stony fences, walls etc[74].</t>
  </si>
  <si>
    <t>We have very little information on this species and do not know if it will succeed outdoors in Britain, though it should be possible to grow it as a spring-sown annual. The following notes are based on the general needs of the genus.
Succeeds in any moderately fertile moisture-retentive soil in full sun[200].</t>
  </si>
  <si>
    <t>Young plants - cooked[177].</t>
  </si>
  <si>
    <t>Antidote, stings, vulnerary[178].</t>
  </si>
  <si>
    <t>Chrysothamnus viscidiflorus</t>
  </si>
  <si>
    <t>Green Rabbitbrush</t>
  </si>
  <si>
    <t>Bigelovia douglasii.</t>
  </si>
  <si>
    <t>Western N. America - southern British Columbia to California.</t>
  </si>
  <si>
    <t>Dry open places in lowlands and up to moderate elevations[60].</t>
  </si>
  <si>
    <t>Requires a sunny position and prefers a well-drained sandy soil[1, 11]. Plants do not require a rich soil[11]. They tolerate alkaline soils[200].
A very hardy plant but it prefers a drier climate than it finds in Britain though it succeeds in this country if given the protection of a dry sunny wall[200].
A very variable and ornamental species[60].
The leaves and stems are pleasantly aromatic[219].</t>
  </si>
  <si>
    <t>The latex obtained from the roots could be used in making rubber[46, 61, 161, 177]. Unfortunately it is not produced in sufficient quantity to make commercial extraction worthwhile[K].
A green dye is obtained from the bark[168].
A yellow-gold dye is obtained from the flowers[168, 257]. It is orange when alum is used as a mordant[257].</t>
  </si>
  <si>
    <t>A latex obtained from the root is used as a chewing gum[46, 61, 105, 257].
The plant has been used as a spice[257].</t>
  </si>
  <si>
    <t>A poultice made from the chewed plant tips has been applied to boils and rheumatic joints[257].
An infusion of the leaves has been used to treat colds[257].
The finely mashed leaves have been inserted in tooth cavities to treat toothache[257].</t>
  </si>
  <si>
    <t>Morus alba multicaulis</t>
  </si>
  <si>
    <t>Prefers a warm well-drained loamy soil in a sunny position[1, 11].
This variety of M. alba is said to have superior fruits[105]. According to many botanists it is no more than a clone of the species[200]. This is the form most commonly cultivated in India, where it is fast growing and adapted to field culture. It gives a high yield of large, tender, thick leaves[269].
Mulberries have brittle roots and so need to be handled with care when planting them out[238].
Any pruning should only be carried out in the winter when the plant is fully dormant because mulberries bleed badly when cut[238]. Ideally prune only badly placed branches and dead wood[238].
A good tree for growing grapes into[20]. The grapes are difficult to pick but always seem to be healthier and free from fungal diseases[201].
Plants in this genus are notably resistant to honey fungus[200].</t>
  </si>
  <si>
    <t>A fibre is obtained from the bark of one-year old stems, it is used in weaving[7, 74].
A brown dye is obtained from the trunk[178].
The leaves contain 10% tannin[179].
Wood - hard, durable, fine and close-grained. Used for boat building, furniture etc[145, 149, 158].</t>
  </si>
  <si>
    <t>Fruit - raw[2, 7, 158]. Sweet but usually insipid[3, 11]. It contains about 1.5% protein, 0.4% fat, 7.8% carbohydrate, 0.7% malic acid[179]. A richer flavour develops if the fruit is dried, it can then be used as a raisin substitute. The fruit is up to 25mm long[200]. Some caution is advised, see the notes above on toxicity.
Young leaves and shoots - cooked[105, 183]. A famine food, it is only used when all else fails[177]. A good vegetable, it is rich in carotene and calcium[179]. The leaf also contains 10% tannin[179].
Inner bark - roasted and ground into a meal then used as a thickener in soups etc or mixed with cereals when making bread. A famine food when all else fails[179].
The tree is said to be a source of an edible manna[183].
Young shoots can be used as a tea substitute[183].</t>
  </si>
  <si>
    <t>The white mulberry has a long history of medicinal use in Chinese medicine, almost all parts of the plant are used in one way or another[238]. Recent research has shown improvements in elephantiasis when treated with leaf extract injections and in tetanus following oral doses of the sap mixed with sugar[238].
Analgesic, emollient, sedative[7, 176].
The leaves are antibacterial, astringent, diaphoretic, hypoglycaemic, odontalgic and ophthalmic[218, 238]. They are taken internally in the treatment of colds, influenza, eye infections and nosebleeds[238]. The leaves are collected after the first frosts of autumn and can be used fresh but are generally dried[238].
The stems are antirheumatic, diuretic, hypotensive and pectoral[218, 238]. A tincture of the bark is used to relieve toothache[7]. The branches are harvested in late spring or early summer and are dried for later use[238].
The fruit has a tonic effect on kidney energy[218, 238]. It is used in the treatment of urinary incontinence, tinnitus, premature greying of the hair and constipation in the elderly[238].
The root bark is antitussive, diuretic, expectorant and hypotensive[238]. It is used internally in the treatment of asthma, coughs, bronchitis, oedema, hypertension and diabetes[238]. The roots are harvested in the winter and dried for later use[238].
Extracts of the plant have antibacterial and fungicidal activity[218].</t>
  </si>
  <si>
    <t>Ruta graveolens</t>
  </si>
  <si>
    <t>Rue</t>
  </si>
  <si>
    <t>Rocks, old walls and dry hills, mainly on limestone[89].</t>
  </si>
  <si>
    <t>Succeeds in any soil but is hardier in a poor dry soil[4, 37, 200]. Prefers an open sunny position[7, 182]. Prefers a partially shaded sheltered dry position but succeeds in full sun[1, 4, 200]. Prefers a well-drained or rocky soil[200]. Likes some lime in the soil[11]. Established plants are drought tolerant[190].
Hardy to about -10�c, possibly to lower temperatures when it is grown in a dry soil[187].
Often cultivated as a culinary and medicinal herb, there are some named varieties[187].
The bruised leaves have a pleasant orange-like fragrance[245]. It is one of the most pleasant herbs to inhale[245]. Rue releases its scent in a remarkable way. The essential oil is contained in a cavity immediately beneath the surface of the leaf, above which is a thin layer of cells pierced by a cavity in the middle. The cells swell up and bend inwards, pressing on the essential oil beneath, which is driven to the surface of the leaf and there released[245].
Rue is a poor companion plant for many other species, growing badly with sage, cabbage and sweet basil[14, 18, 20, 201]. It is a good companion for roses and raspberries[201].
Plants in this genus are notably resistant to honey fungus[200].</t>
  </si>
  <si>
    <t>The growing or the dried plant can be used to repel insects, it is most useful when the plant is grown near roses and raspberries[4, 14, 18, 20, 148]. The dried herb can also be put in the linen cupboard to repel moths[14, 18]. The growing plant is also said to repel cats[20].
A red dye is obtained from the plant[148].
An essential oil is obtained from the leaves and young shoots, it is used in perfumery and as a food flavouring[61]. The plant was formerly used as a strewing herb[148].
Plants can be grown for ground cover when planted about 45cm apart each way[208]. They can be trimmed back in spring to keep them bushy[208].</t>
  </si>
  <si>
    <t>Leaves - raw or used as a seasoning[2, 7, 19, 21, 27, 89]. It is occasionally eaten in salads[4], but is strongly aromatic and slightly toxic, so should only be used in small quantities[7, 19, 148, 183]. The taste is strong and bitter[238]. The leaves contain rutin, which has a beneficial effect upon the circulatory system[218]. Some caution is advised, see notes on toxicity above.
The leaves can be brewed into a tea[183].</t>
  </si>
  <si>
    <t>Rue has a long history of use as a domestic remedy, being especially valued for its strengthening action on the eyes[4]. The plant contains flavonoids (notably rutin) that reduce capillary fragility, which might explain the plants reputation as an eye strengthener[238]. Some caution is advised in its use internally, however, since in large doses it is toxic and it can also cause miscarriages[4, 7, 238].
The whole herb is abortifacient, anthelmintic, antidote, antispasmodic, carminative, emetic, emmenagogue, expectorant, haemostatic, ophthalmic, rubefacient, strongly stimulant, mildly stomachic and uterotonic[4, 7, 21, 165, 218]. The tops of fresh shoots are the most active medicinally, they should be gathered before the plant flowers and can be used fresh or dried[4]. An infusion is used in the treatment of hysterical affections, coughs, flatulence etc[4]. The juice of the plant has been used in treating earaches and chewing a leaf or two is said to quickly bring relief from giddiness, nervous headaches, palpitations etc[4].
An alkaloid found in the plant is abortifacient, anti-inflammatory and antispasmodic[218].
A homeopathic remedy is obtained from the fresh herb, harvested in early summer shortly before flowering begins[232]. This is used in the treatment of a variety of complaints including eye strain, headache and sprains[232].</t>
  </si>
  <si>
    <t>Britain(Wales); China; Europe; France; Java; Malaya; Mediterranean; Mexico; Norway; Paraguay; South Africa; Spain; Turkey; United States; United States(Amerindian); Venezuela</t>
  </si>
  <si>
    <t>All parts of this plant are poisonous in large quantities[19]. It should not be used at all by pregnant women since it can induce abortions[165]. The sap contains furanocoumarins, sensitizing the skin to light and causing blistering or dermatitis in sensitive people[200].</t>
  </si>
  <si>
    <t>Taraxacum japonicum</t>
  </si>
  <si>
    <t>E. Asia - C. and S. Japan.</t>
  </si>
  <si>
    <t>Sunny ruderal habitats such as roadsides and edges of paddy fields at elevations below 500 metres[275].</t>
  </si>
  <si>
    <t>Leaves - raw or cooked[174, 177].
The roasted root is a coffee substitute[177].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t>
  </si>
  <si>
    <t>Cholagogue, diuretic, galactogogue, skin, stomachic, tonic[174].</t>
  </si>
  <si>
    <t>Hydrocotyle sibthorpioides</t>
  </si>
  <si>
    <t>Water Pennywort</t>
  </si>
  <si>
    <t>H. hirsuta.  H. latisecta. H. puncticulata.  H. rotundifolia. Roxb.</t>
  </si>
  <si>
    <t>Shady places in lowland areas of C. and S. Japan[58].</t>
  </si>
  <si>
    <t>Requires a permanently moist position in sun or light shade[200].
Plants are occasionally found as weeds in damp lawns[1].</t>
  </si>
  <si>
    <t>The whole plant is eaten raw or cooked as a potherb[61, 105, 183]. It has a parsley-like aroma[183].</t>
  </si>
  <si>
    <t>Depurative, febrifuge. Resolves mucus formation[147]. The juice of the plant is used in the treatment of fevers[272]. A paste made from the plant is applied externally to wounds and boils[272].
The plant is decocted and used in the treatment of abscesses, boils, bruises, cirrhosis, colds, coughs, hepatitis, hepatoma, influenza, itch, jaundice, sinusitis and sore throat[218]. It is a Chinese herbal drug for hepatoma[218].</t>
  </si>
  <si>
    <t>China; India; Indochina; Java; Malaya</t>
  </si>
  <si>
    <t>Eucalyptus camaldulensis</t>
  </si>
  <si>
    <t>Red River Gum</t>
  </si>
  <si>
    <t>E. rostratus. Schlecht. non Cav.</t>
  </si>
  <si>
    <t>Australia - in all mainland states.</t>
  </si>
  <si>
    <t>Sandy to heavy soils[77], usually along the banks of streams[167].</t>
  </si>
  <si>
    <t>Prefers a sunny position in a moderately fertile well-drained moisture retentive circum-neutral soil[200]. Succeeds in most soils[167], tolerating poor and dry soils, especially those low in mineral elements[200]. A drought resistant tree once established[77, 200], it is slightly salt tolerant[77], and can also withstand periodic inundation[77]. A very fast growing tree[77]. Plants tolerate an annual precipitation of 103 to 206cm and an annual temperature range of 18.0 to 26.6�C[269]. It is reported to grow in areas with only 20cm rainfall, but the lower limit for commercial plantations is 40cm. Some provenances tolerate many different soil conditions such as high calcium, high salt and periodic water-logging[269].The mean maximum temperature of the warmest month where it grows well is ca 29�C. The dry season lasts 4 - 8 months or more and may be severe[269].
Fairly frost resistant, plants survive temperatures down to at least -7�c in Australian gardens[77, 157]. This figure is not directly relatable to British gardens, however, because of our cooler summers and colder, wetter winters. It could be worthwhile giving this species a try in the milder areas of the country[K]. Some Provenances can tolerate temperatures down to about -5�C and up to 20 frosts per year[269]. Eucalyptus species have not adopted a deciduous habit and continue to grow until it is too cold for them to do so. This makes them more susceptible to damage from sudden cold snaps. If temperature fluctuations are more gradual, as in a woodland for example, the plants have the opportunity to stop growing and become dormant, thus making them more cold resistant. A deep mulch around the roots to prevent the soil from freezing also helps the trees to survive cold conditions[200]. The members of this genus are remarkably adaptable however, there can be a dramatic increase in the hardiness of subsequent generations from the seed of survivors growing in temperate zones[200].
Trees are liable to shed branches, especially in hot weather[167].
This is said to be the most widely distributed eucalyptus tree in Australia, ranging over 23� lat. in most of arid and semiarid Australia but not the humid eastern and south-western coasts. It is regarded as one of the most widely planted eucalypts in the world with more than 500,000 ha planted[269]. It is planted in Europe, especially in Italy, as a timber crop, for soil stabilization and as an anti-malarial measure[50]. Some provenances coppice well for six or more rotations, on good sites, plantations are managed on coppice rotations of 7 - 10 years[269]. Eucalyptus monocultures are an environmental disaster, they are voracious, allelopathic and encourage the worst possible attitudes to land use and conservation[200].
Plants are shallow-rooting and, especially in windy areas, should be planted out into their permanent positions when small to ensure that they do not suffer from wind-rock[245]. They strongly resent root disturbance and should be container grown before planting out into their permanent position[11].
Survivalists in Australia and elsewhere might learn how the aborigines obtained water from the superficial roots, usually those ca 3 cm in diameter. The roots were excavated or lifted to the soil surface. Then the root was cut into segments ca 45 cm long, debarked, held vertically, and blown into, the water then draining into the receptacle provided[269].
The flowers are rich in nectar and are a good bee crop[200].</t>
  </si>
  <si>
    <t>A gum is obtained from the plant. It is used medicinally and in tanning[156, 171].
The leaves contain 0.1 - 0.4% essential oil, 77% of which is cineol There is some cuminal, phellandrene, aromadendren (or aromadendral), and some valerylaldehyde, geraniol, cymene, and phellandral[269].
The leaves contain 5 - 11% tannin. The kino contains 45% kinotannic acid as well as kino red, a glycoside, catechol, and pyrocatechol[269]. The leaves and fruits test positive for flavonoids and sterols[269]. The bark contains 2.5 - 16% tannin, the wood 2 - 14%, and the kino 46.2 - 76.7%[269].
A fast growing tree with wide-ranging roots, it can be planted in soil stabilization schemes and can also be planted in marshy land where it will help in draining the land, thereby destroying a potential breeding site for mosquitoes[50]. It is planted in S. Italy for this purpose.
The wood, durable, easy to saw, yet resistant to termites, is widely used in Australia for strong durable construction, interior finish, flooring, cabinetry, furniture, fence posts, cross-ties, sometimes pulpwood[269]. Australian aborigines made canoes from the bark[269]. According to NAS (1980a), annual wood yields are around 20 - 25 m3/ha in Argentina, 30 m3 from Israel, 17 - 20 from Turkey in the first rotation, and 25 - 30 in subsequent coppice rotations[269]. On poor arid sites yields are only 2 - 11 m3 on 14 or 15 year rotations[269].</t>
  </si>
  <si>
    <t>Seed[144]. No further details are given but the seed is very small, not much bigger than a speck of dust[K].</t>
  </si>
  <si>
    <t>Eucalyptus leaves are a traditional Aboriginal herbal remedy. The essential oil found in the leaves is a powerful antiseptic and is used all over the world for relieving coughs and colds, sore throats and other infections[254]. The essential oil is a common ingredient in many over-the-counter cold remedies[254].
The plant is an aromatic, astringent, tonic herb that sticks to the teeth and turns the saliva red[238]. The report says that the leaves, essential oil and oleo-resin are used[238], but does not specify which properties apply to the different parts of the plant[K]. The leaves and the oil will have very similar properties, the oil being much stronger in its effect since it is distilled from the leaves[K]. Detailed below is how the oleo-resin and oil are commonly used in other species[K].
The essential oil obtained from various species of eucalyptus is a very powerful antiseptic, especially when it is old, because ozone is formed in it on exposure to air. It has a decided disinfectant action, destroying the lower forms of life[4]. The oil can be used externally, applied to cuts, skin infections etc, it can also be inhaled for treating blocked nasal passages, it can be gargled for sore throat and can also be taken internally for a wide range of complaints[4]. Some caution is advised, however, because like all essential oils, it can have a deleterious effect on the body in larger doses[4].
An oleo- resin is exuded from the tree[238]. It can also be obtained from the tree by making incisions in the trunk[4, 152]. This resin contains tannin and is powerfully astringent, it is used internally in the treatment of diarrhoea and bladder inflammation[4, 152, 238], externally it is applied to cuts etc[4, 152].
Treats throat ailments[156].</t>
  </si>
  <si>
    <t>Australia; India; Iraq; Italy; Turkey; United States</t>
  </si>
  <si>
    <t>Lathyrus sativus</t>
  </si>
  <si>
    <t>Chickling Pea</t>
  </si>
  <si>
    <t>The original habitat is obscure, possibly S. Europe.</t>
  </si>
  <si>
    <t>Found as a weed of cultivated land though this is as a relict of cultivation, the plant is not known in a truly wild state[93].</t>
  </si>
  <si>
    <t>An easily grown plant, succeeding in any moderately good garden soil but preferring a position in full sun[200].
The chickling pea is cultivated for its edible seed in India and the Middle East[61], but see notes above on toxicity.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</si>
  <si>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plant has an extensive root system and fixes atmospheric nitrogen through bacteria that live on the roots. It makes a good soil-enriching green manure crop or can be planted for erosion control[200].</t>
  </si>
  <si>
    <t>The immature seed can be eaten like green peas[2, 27, 183].
The mature seed is eaten cooked[2, 27, 46, 183]. It needs to be soaked and well cooked before being eaten[61]. The seed can also be ground into a powder and mixed with wheat in a ratio of one part vetch to 3 parts of wheat flour to make a protein-enhanced bread[2, 183]. Some caution is advised, see the notes above on toxicity.
Young seedpods - cooked[105, 142, 183].
Young shoots - cooked[142, 183].</t>
  </si>
  <si>
    <t>The oil from the seeds is a powerful and dangerous cathartic[240].</t>
  </si>
  <si>
    <t>Europe; India(Santal); Iraq; Kurdistan; Turkey; Venezuela</t>
  </si>
  <si>
    <t>The seed contains a toxic amino-acid which, in large quantities, can cause a very serious disease of the nervous system known as 'lathyrism'. The seed is said to be perfectly safe and very nutritious in small quantities, but should not comprise more than 30% of the diet[65, 76].</t>
  </si>
  <si>
    <t>Carduus crispus</t>
  </si>
  <si>
    <t>Welted Thistle</t>
  </si>
  <si>
    <t>Europe to Asia. A rare casual in Britain[17].</t>
  </si>
  <si>
    <t>Waste ground, cultivated fields and roadsides in Japan[58].</t>
  </si>
  <si>
    <t>Succeeds in a sunny position in ordinary garden soil[1, 200].
This species is closely related to C. acanthoides[17].</t>
  </si>
  <si>
    <t>The seed of all species of thistles yields a good oil by expression[4]. No details of potential yields etc are given[K].</t>
  </si>
  <si>
    <t>Young leaves - cooked[105]. An emergency food, used when all else fails[177].</t>
  </si>
  <si>
    <t>The root is alterative and anodyne[178, 218].</t>
  </si>
  <si>
    <t>The root may be slightly toxic[178].</t>
  </si>
  <si>
    <t>Basella alba</t>
  </si>
  <si>
    <t>Indian Spinach</t>
  </si>
  <si>
    <t>B. cordifolia.  B. rubra.</t>
  </si>
  <si>
    <t>E. Asia. Africa.</t>
  </si>
  <si>
    <t>Moist places in hedges to elevations of about 500 metres in Nepal[272].</t>
  </si>
  <si>
    <t>Requires a well-drained moisture-retentive soil rich in organic matter and a warm sunny sheltered position[200]. Prefers a sandy loam[206]. Tolerates fairly poor soils but does much better in rich soils[206]. Tolerates high rainfall[206]. Tolerates a pH in the range 4.3 to 7.
A frost-tender perennial, it is not hardy outdoors in Britain but can be grown as a spring-sown annual[200]. A fast growing plant, capable of producing a crop within 70 days from seed in a warm climate[200, 264], though it requires a minimum daytime temperature of 15�c if it is to keep growing vigorously so it seldom does well outdoors in Britain[264]. It does tolerate low light levels plus night temperatures occasionally falling below 10�c, and so can do well in a cold greenhouse[206]. Plants do not flower if the length of daylight is more than 13 hours per day[200].
Widely cultivated for its edible leaves in the tropics[200], there are some named varieties[183]. It is an excellent hot weather substitute for spinach[183].
Some authorities recognize three different species, B. alba, B. rubra and B. cordifolia[206], they are all treated here as being part of one species[K].</t>
  </si>
  <si>
    <t>A red dye is obtained from the juice of the fruits[206]. It has been used as a rouge and also as a dye for official seals[218].</t>
  </si>
  <si>
    <t>Leaves and stem tips - raw or cooked[200]. A pleasant mild spinach flavour[206], the leaves can be used as a spinach or added to salads[183]. Do not overcook the leaves or they will become slimy[206]. The mucilaginous qualities of the plant make it an excellent thickening agent in soups, stews etc where it can be used as a substitute for okra, Abelmoschatus esculentus[206]. A nutritional analysis of the leaves is available[218].
An infusion of the leaves is a tea substitute[183].
The purplish sap from the fruit is used as a food colouring in pastries and sweets. The colour is enhanced by adding some lemon juice[183].</t>
  </si>
  <si>
    <t>Astringent - the cooked roots are used in the treatment of diarrhoea[206, 264].
Laxative - the cooked leaves and stems are used[206, 264].
The flowers are used as an antidote to poisons[218].
A paste of the root is applied to swellings and is also used as a rubefacient[272].
The plant is febrifuge, its juice is a safe aperient for pregnant women and a decoction has been used to alleviate labour[218].
The leaf juice is a demulcent, used in cases of dysentery[218]. It is also diuretic, febrifuge and laxative[218]. The leaf juice is used in Nepal to treat catarrh[272]. A paste of the leaves is applied externally to treat boils[272].</t>
  </si>
  <si>
    <t>China; Gandola; India(Santal); Java; Malaya; Wi</t>
  </si>
  <si>
    <t>Angelica sylvestris</t>
  </si>
  <si>
    <t>Wild Angelica</t>
  </si>
  <si>
    <t>A. montana. Brot.</t>
  </si>
  <si>
    <t>Most of Europe, including Britain, to W. Asia and Siberia.</t>
  </si>
  <si>
    <t>Moist fields and hedgerows, open woods, marshes and fens, not usually found on acid soils[7, 13].</t>
  </si>
  <si>
    <t>Requires a deep moist fertile soil in dappled shade or full sun[200]. Succeeds in deep shade.
Plants are reliably perennial if they are prevented from setting seed[200].</t>
  </si>
  <si>
    <t>The pulverized fruits are used to kill head parasites[46, 61].
A good yellow dye is obtained from the plant (the report does not specify which part of the plant)[4].</t>
  </si>
  <si>
    <t>Leaves, young shoots and stems - used as an aromatic addition to salads[7], or cooked and used as a vegetable[2, 5, 8, 13, 183]. The taste is somewhat bitter[5]. The chopped leaves are a good addition to cooked acid fruits, especially rhubarb[183].
The stem and leafstalks are used in candies and sweetmeats[2, 46, 105, 183].
Seed - used as an aromatic flavouring in confections and pastries[2, 7].
Root - cooked[2].</t>
  </si>
  <si>
    <t>The root and the seeds are antispasmodic, aromatic, carminative, diaphoretic, diuretic, emmenagogue, expectorant, stimulant, stomachic, and tonic[7, 13, 21, 147, 218]. This plant is less rich in active principles than A. archangelica and so is much less used medicinally than that species[9, 244], but a decoction is sometimes used in the treatment of bronchial catarrh, coughs and dyspepsia[9]. Large doses have the effect of depressing the central nervous system[7].</t>
  </si>
  <si>
    <t>China; Europe; France; Germany; Iceland; Italy; Netherlands; United States</t>
  </si>
  <si>
    <t>Cichorium intybus</t>
  </si>
  <si>
    <t>Chicory</t>
  </si>
  <si>
    <t>Grassy meadows and arable land, especially on chalk[5, 13].</t>
  </si>
  <si>
    <t>Prefers a sunny position in any moderately fertile well-drained moisture retentive soil[1, 14, 52]. Prefers a pH 5.5 to 7[200]. Tolerates a pH in the range 4.5 to 8.3. Chicory grows on any type of soil but, when cultivated, grows best on mellow, deeply tilled, fertile soil or sandy loam[269].. A cool weather crop, it tolerates only moderate summer temperatures and requires well-distributed rainfall, with good drainage, or some irrigation in drier areas[269]. Chicory roots deeply in relatively short time; soil too wet for beans and small grains is not suitable[269]. To insure proper root-growth, apply lime or marl to acid soil to neutralize acidity[269]. Chicory is reported to tolerate a pH in the range of 4.5 to 8.3, an annual rainfall of 30 to 400 cm and an annual mean biotemperature of 6� to 27�C[269].
Chicory is an excellent winter salad. It is often cultivated, especially in Europe, for its edible leaves and for its roots which are used to make a coffee substitute. There are many named varieties[46, 132, 183] and, by careful selection of cultivars and sowing times, fresh leaves can be obtained all year round. There are three main types of chicory grown for their leaves, there are many cultivars of each form:-
          A bitter-tasting loose-leafed form is grown as a green winter vegetable, especially in southern Italy.
          A narrow-leafed, witloof or Belgian form has a compact elongate head (chicon) which is blanched for use in salads or cooked dishes.
          A broad-leaved (usually red) form produces cabbage-like hearts, these are generally less bitter than the other forms and are eaten raw or cooked. These forms are often used as a winter salad crop[K].
Although a perennial, chicory is usually cultivated as an annual crop, especially when being grown as a winter salad. The winter salad cultivars are usually sown in early summer to make sure that they do not flower in their first year of growth. By late autumn they have formed an overwintering rosette of leaves rather like a cabbage. These leaves can be harvested as required during the winter and the plants will then usually make some new growth (as long as the winter is not too cold) that can be harvested in late winter or early spring. The plants run to flower in the following summer and fail to make an overwintering rosette of leaves for that winter[K].
Chicory can be grown successfully in a meadow or even in a lawn so long as the grass is not cut too short nor too often[K]. It often self-sows freely when well-sited, especially if it is growing in a dry alkaline soil[238].
A good bee plant[24, 108].
A very ornamental plant[1]. The flowers open in the early morning (about 6 - 7 o'clock in Britain) and close around midday[4].</t>
  </si>
  <si>
    <t>The roots have the potential to be used for the production of biomass for industrial use[132]. They are rich in the starch 'inulin' which can easily be converted to alcohol[269].
A blue dye has been obtained from the leaves[4].
The flowers are an alternative ingredient of 'QR' herbal compost activator[32]. This is a dried and powdered mixture of several herbs that can be added to a compost heap in order to speed up bacterial activity and thus shorten the time needed to make the compost[K].</t>
  </si>
  <si>
    <t>Leaves - raw or cooked[2, 4, 5, 9, 27, 33, 171]. The leaves are rather bitter, especially when the plants are flowering[4]. The leaves are often blanched by excluding light, either by removing all the leaves and then earthing up the new growth, or by covering the plant with a bucket or something similar. Whilst this greatly reduces any bitterness, there is also a corresponding loss of vitamins and minerals[K]. The blanched leaves are often used in winter salads (they are known as chicons) and are also cooked[132, 200]. The unblanched leaves are much less bitter in winter and make an excellent addition to salads at this time of year[K]. A nutritional analysis of the leaves is available[218].
Flowers - raw[52]. An attractive addition to the salad bowl[183], but rather bitter[K].
Root - cooked like parsnip[5, 7, 9, 13, 21, 27, 46]. The boiled young roots form a very palatable vegetable[4]. The root is said to be an ideal food for diabetics because of its inulin content[9]. Inulin is a starch that cannot be digested by humans, it tends to pass straight through the digestive system and is therefore unlikely to be of use to a diabetic[K]. However, the inulin can be used to make a sweetener that is suitable for diabetics to use[K]. Chicory-root is free of harmful ingredients, and is essentially a concentrated combination of three sugars (pentose, levulose and dextrose) along with taraxarcine (the bitter principle of dandelion)[269]. It is especially important as source of levulose[269]. Roots are used in seasoning soups, sauces and gravies, and to impart a rich deep colour[269].
The roasted root is used as a caffeine-free coffee adulterant or substitute[2, 4, 5, 7, 13, 21, 27, 46]. Young roots have a slightly bitter caramel flavour when roasted, roots over 2 years old are much more bitter[238].</t>
  </si>
  <si>
    <t>Chicory has a long history of herbal use and is especially of great value for its tonic affect upon the liver and digestive tract[254]. It is little used in modern herbalism, though it is often used as part of the diet.
The root and the leaves are appetizer, cholagogue, depurative, digestive, diuretic, hypoglycaemic, laxative and tonic[4, 7, 9, 13, 21, 46, 222]. The roots are more active medicinally[222]. A decoction of the root has proved to be of benefit in the treatment of jaundice, liver enlargement, gout and rheumatism[4]. A decoction of the freshly harvested plant is used for treating gravel[4]. The root can be used fresh or dried, it is best harvested in the autumn[9]. The leaves are harvested as the plant comes into flower and can also be dried for later use[9].
The root extracts have experimentally produced a slower and weaker heart rate (pulse)[222]. The plant merits research for use in heart irregularities[222].
The plant is used in Bach flower remedies - the keywords for prescribing it are 'Possessiveness', 'Self-love' and 'Self-pity'[209].
The latex in the stems is applied to warts in order to destroy them[218].</t>
  </si>
  <si>
    <t>Britain; Denmark; France; France; Germany; India; Iran; Iraq; Italy; Netherlands; Poland; Portugal; Spain; Sweden; United States; United Statessr; Venezuela</t>
  </si>
  <si>
    <t>Excessive and continued use may impair function of the retina[268].</t>
  </si>
  <si>
    <t>Rehmannia glutinosa</t>
  </si>
  <si>
    <t>Chinese Foxglove</t>
  </si>
  <si>
    <t>R. chinensis.</t>
  </si>
  <si>
    <t>E. Asia - N. China, Korea.</t>
  </si>
  <si>
    <t>Well-drained stony ground along roadsides and in woods[109]. Mountain slopes and trailsides from near sea level to 1100 metres[266].</t>
  </si>
  <si>
    <t>Requires a light freely-draining humus-rich loam in light shade[200]. Prefers a neutral to acid sandy soil[238]. Requires a warm sunny position[188, 238].
This species is probably hardy to about -25�c if the plants are dry, but the softly hairy leaves are susceptible to rot in warm damp winters and so the plants are often grown in the greenhouse[187]. The plants are prone to fungal infections, especially when grown in damp conditions[238].
The Chinese foxglove is cultivated as a medicinal plant in China[238].</t>
  </si>
  <si>
    <t>Leaves[177, 179]. No further details are given.
Root - cooked[177]. Boiled nine times before it is eaten[179]. This suggests that the root is somewhat toxic, or at least has a very bitter flavour. Having boiled it nine times (and presumably throwing the water away each time), there is going to be very little left in the way of vitamins and minerals[K].</t>
  </si>
  <si>
    <t>This plant, called Di Huang in China, is commonly used in Chinese herbalism, where it is one of the most popular tonic herbs and is considered to be one of the 50 fundamental herbs[218, 238]. The root is the main part used and it can be prepared in four different ways - charcoaled, prepared (but no details of the preparation are given) when it is called Shu Di Huang and fresh or dried when it is called Sheng Di Huang[176].
The roots are antibacterial, antiseptic, cardiac, diuretic, febrifuge, haemostatic, hypoglycaemic and tonic[61, 176, 178, 218, 238, 279]. They are used in the treatment of a wide range of ailments, including anaemia, cancer, bleeding, constipation, coughs, fever and premature ejaculation[174, 176, 218, 238]. The charcoaled root is used to stop bleeding and tonify the spleen and stomach[176]. The fresh root is used to treat thirst, the rash of infectious diseases and bleeding due to pathological heat[176]. The dried root is used to treat bleeding due to blood deficiency and to nourish the vital essence[176]. The prepared root is used to treat dizziness and palpitations due to anaemia or blood deficiency, chronic tidal fever, night sweats, dry mouth, lumbago and nocturnal emissions[176]. The roots of cultivated plants are harvested in the autumn or early winter, whilst wild plants are harvested in early spring[238]. They can be used fresh or dried[238].
The root is an ingredient of 'Four Things Soup', the most widely used woman's tonic in China[254]. The other species used are Angelica sinensis, Ligusticum wallichii and Paeonia lactiflora[254].
The leaves are bruised and used in the treatment of scaly eczema or psoriasis[218].</t>
  </si>
  <si>
    <t>Arctium minus</t>
  </si>
  <si>
    <t>Lesser Burdock</t>
  </si>
  <si>
    <t>Most of Europe, including Britain, south and east to N. Africa and the Caucasus.</t>
  </si>
  <si>
    <t>Waste ground, edges of woods, roadsides etc[5, 13].</t>
  </si>
  <si>
    <t>Succeeds on most soils, preferably moist[200]. Prefers a sunny position. Prefers partial shade according to another report[200].
A polymorphic species[17].
A good butterfly plant[24].</t>
  </si>
  <si>
    <t>A fibre is obtained from the inner bark and is used to make paper. It is about 0.9mm long[189]. The stems are harvested in late summer, the leaves are removed and the stems steamed in order to strip off the fibre. The fibres are then cooked for two hours in soda ash before being put in a ball mill for 2 hours[189]. The resulting paper is a light tan/ brown colour[189].</t>
  </si>
  <si>
    <t>Root - raw or cooked[62, 85]. The best roots are obtained from young plants[85]. Usually peeled and sliced[183].
The roasted root is a coffee substitute[183].
Young leaves and leaf stems - raw or cooked[85]. Used as a potherb[183]. Mucilaginous. It is best to remove the rind from the stem[85].
Young flowering stem - peeled and eaten raw or cooked like asparagus[177, 183].
Seed sprouts[55]. No further details.</t>
  </si>
  <si>
    <t>Burdock is one of the foremost detoxifying herbs in both Chinese and Western herbal medicine[254]. Arctium lappa is the main species used, though this species has similar properties[254]. The dried root of one year old plants is the official herb, but the leaves and fruits can also be used[4]. It is used to treat conditions caused by an 'overload' of toxins, such as throat and other infections, boils, rashes and other skin problems[254]. The root is thought to be particularly good at helping to eliminate heavy metals from the body[254].
The plant is antibacterial, antifungal and carminative[9, 21, 147, 165, 176]. It has soothing, mucilaginous properties and is said to be one of the most certain cures for many types of skin diseases, burns, bruises etc[4, 244]. It is used in the treatment of herpes, eczema, acne, impetigo, ringworm, boils, bites etc[244]. The plant can be taken internally as an infusion, or used externally as a wash[244]. Use with caution[165].
One-year old roots are alterative, aperient, blood purifier, cholagogue, depurative, diaphoretic, diuretic and stomachic[218, 222].
The seed is alterative, antibacterial, antifungal, antiphlogistic, depurative, diaphoretic, diuretic and hypoglycaemic[176, 218]. It is used in the treatment of colds with sore throat and cough, measles, pharyngitis, acute tonsillitis and abscesses[176]. The crushed seed is poulticed onto bruises[222]. The seed is harvested in the summer and dried for later use[254].
The seed contains arctiin, this excites the central nervous system producing convulsions an increase in respiration and later paralysis. It also lowers the blood pressure by dilating the blood vessels[176].
The leaves are poulticed onto burns, ulcers and sores[222].</t>
  </si>
  <si>
    <t>Britain; Canada; Germany; Italy; Spain; United States; United States(Appalachia); United States(Potawatomi)</t>
  </si>
  <si>
    <t>Although no reports of toxicity have been seen for this plant, some caution is advised due to the following report for the closely related A. lappa[K]. Care should be taken if harvesting the seed in any quantity since tiny hairs from the seeds can be inhaled and these are toxic[205].</t>
  </si>
  <si>
    <t>Glycyrrhiza glabra</t>
  </si>
  <si>
    <t>Liquorice</t>
  </si>
  <si>
    <t>G. glandulifera.</t>
  </si>
  <si>
    <t>Dry open places[50], especially in sandy places near the sea[132].</t>
  </si>
  <si>
    <t>Requires a deep well cultivated fertile moisture-retentive soil for good root production[200]. Prefers a sandy soil with abundant moisture and does not flourish in clay[4]. Slightly alkaline conditions produce the best plants[238]. The plant thrives in a maritime climate[7].
Plants are hardy to about -15�c[200].
Liquorice is often cultivated for its edible root which is widely used in medicine and as a flavouring. There are some named varieties[183]. The ssp. glandulifera grows in Russia and produces adventitious roots up to 10 cm thick[142]. Yields of 10 - 12 tonnes per hectare were considered good in the early 20th century, this only being attained in the fourth year of growth[4]. Unless seed is required, the plant is usually prevented from flowering so that it puts more energy into producing good quality roots[238].
The bruised root has a characteristic sweet pungent smell[245].
Plants are slow to settle in and do not produce much growth in their first two years after being moved[4]. The young growth is also very susceptible to damage by slugs and so the plant will require some protection for its first few years[K].
A fairly deep-rooting plant, the roots are up to 120cm long[4].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</si>
  <si>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The plant yields a substance that is used for etching steel sections in photomicrographic work[171].
Extracts from the root are used as a foaming agent in beers and fire extinguishers[238].
A fibre obtained from the roots is used for insulation, wallboard, boxboard etc[4, 171]. The fibres can be used after the medicinal and flavouring constituents of the root have been removed[4].</t>
  </si>
  <si>
    <t>Root - raw or used as a flavouring. The source of liquorice powder that is extracted and used in sweets, baked goods, ice cream, soft drinks etc[7, 34, 100, 183], it is also used medicinally. A sweet and delicious flavour, but the root is very fibrous[K]. The root contains glycyrrhizin, a substance that is 50 times sweeter than sucrose[171, 183, 238].
The dried root is often used for chewing, it is excellent for teething children and also as a tooth cleaner[7, 34]. 
A tea made from the roots is an excellent thirst quencher[21]. The powdered root is also used as a sweetener in other herb teas[183].
The leaves are used as a tea substitute in Mongolia[183].</t>
  </si>
  <si>
    <t>Liquorice his one of the most commonly used herbs in Western herbal medicine and has a very long history of use, both as a medicine and also as a flavouring to disguise the unpleasant flavour of other medications[4]. It is a very sweet, moist, soothing herb that detoxifies and protects the liver[238] and is also powerfully anti-inflammatory, being used in conditions as varied as arthritis and mouth ulcers[254].
The root is alterative, antispasmodic, demulcent, diuretic, emollient, expectorant, laxative, moderately pectoral and tonic[4, 9, 21, 46, 165, 178]. The root has also been shown to have a hormonal effect similar to the ovarian hormone[7]. Liquorice root is much used in cough medicines and also in the treatment of catarrhal infections of the urinary tract[4]. It is taken internally in the treatment of Addison's disease, asthma, bronchitis, coughs, peptic ulcer, arthritis, allergic complaints and following steroidal therapy[238]. It should be used in moderation and should not be prescribed for pregnant women or people with high blood pressure, kidney disease or taking digoxin-based medication[238]. Prolonged usage raises the blood pressure and causes water retention[7, 238]. See also the notes above on toxicity.
Externally, the root is used in the treatment of herpes, eczema and shingles[238].
The root is harvested in the autumn when 3 - 4 years old and is dried for later use[4, 238].</t>
  </si>
  <si>
    <t>China; Europe; India; Iraq; Japan; Kurdistan; Spain; Turkey; United States</t>
  </si>
  <si>
    <t>A gross overdose of the root can cause oedema, high blood pressure and congestive heart failure[9, 65].</t>
  </si>
  <si>
    <t>Rosa laevigata</t>
  </si>
  <si>
    <t>Cherokee Rose</t>
  </si>
  <si>
    <t>E. Asia - Southern China from Sichuan and Hubei to Taiwan.</t>
  </si>
  <si>
    <t>Rocky places at low altitudes[109]. In open fields, farmland, or in scrub at elevations of 200 - 1600 metres[266].</t>
  </si>
  <si>
    <t>Succeeds in most soils[11], preferring a circumneutral soil and a sunny position[200]. Grows well in heavy clay soils. Dislikes water-logged soils[200].
A very ornamental plant[1], but it is not very hardy in Britain and only succeeds outside in the warmer parts of the country[11]. It can be cut back to the ground even in southern England in cold winters, though it will usually resprout from the base[260]. It is the state flower of Georgia[219] and is also the parent of several modern garden cultivars[219].
The flowers have a clove-like fragrance[245].
If any pruning is necessary then this should be carried out immediately after the plant has finished flowering[219].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</si>
  <si>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The root bark contains tannin[266]..</t>
  </si>
  <si>
    <t>Fruit - raw or cooked[177]. The pear-shaped fruit is up to 4cm long[200], but there is only a thin layer of flesh surrounding the many seeds[K]. Sugar can be extracted from the fruit, it is also used to ferment rose wine[266]. Some care has to be taken when eating this fruit, see the notes above on known hazards.
The seed is a good source of vitamin E, it can be ground and mixed with flour or added to other foods as a supplement[102, 183]. Be sure to remove the seed hairs[102].</t>
  </si>
  <si>
    <t>The leaves are a famous vulnerary[218].
The fruits, root and leaves are emmenagogue and depurative[147]. Their use stabilizes the kidneys[147]. A decoction is used in the treatment of chronic dysentery, urinary tract infections, wet dreams, prolapse of the uterus, menstrual irregularities and traumatic injuries[147].
The root bark is astringent and used in the treatment of diarrhoea and menorrhagia[218].
The dried fruits are antibacterial, anticholesterolemic, astringent, carminative, diuretic and stomachic[176, 178, 218, 238]. They are used internally in the treatment of urinary dysfunction, infertility, seminal emissions, urorrhoea, leucorrhoea and chronic diarrhoea[238].
The root is used in the treatment of uteral prolapse[218].
The flowers are used in the treatment of dysentery and to restore hair cover[218].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</si>
  <si>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Borago officinalis</t>
  </si>
  <si>
    <t>Borage</t>
  </si>
  <si>
    <t>C. Europe. A garden escape in Britain[17].</t>
  </si>
  <si>
    <t>Waste ground near houses in Britain[17].</t>
  </si>
  <si>
    <t>A very easily grown plant, succeeding in ordinary garden soil[1], preferring a dry soil[37] and a sunny position[138]. It grows particularly well in loose, stony soils with some chalk and sand[244]. Plants are tolerant of poor dry soils, though much bigger specimens are produced when the plants are growing in better conditions[238]. Tolerates a pH in the range 4.8 to 8.3.
Borage is often grown as a culinary plant in the herb garden[1, 7]. Although an annual, it usually maintains itself by self-sowing, sometimes in quite a prolific manner, as long as the soil is disturbed by hoeing etc[14, 188].
Plants often develop mildew when growing in dry conditions or towards the end of the growing season[238].
Flowers are a deeper blue when grown in poorer soils[138]. The flowers are rich in a sweet nectar and are very attractive to bees[7, 14, 20, 108, 244].
The growing plant is a good companion for strawberries, tomatoes, courgettes and most other plants[14, 201, 238]. It is said to deter Japanese beetle and tomato hornworms[238].</t>
  </si>
  <si>
    <t>The growing plant is said to repel insects[14].
A blue dye is obtained from the flowers[7]. This turns pink on contact with acids[238].</t>
  </si>
  <si>
    <t>Leaves - raw or cooked[2, 5, 7, 14, 115, 183]. They can be used as a pot-herb or be added to salads[4]. They are also added whole as a flavouring to various drinks such as Pimms and wine-based drinks[238]. The leaves are rich in potassium and calcium, they have a salty cucumber flavour[200]. Very hairy, the whole leaves have an unpleasant feeling in the mouth and so they are best chopped up finely and added to other leaves when eaten in a salad[K]. The leaves should always be used fresh, because they lose their flavour and colour if dried[244].
Flowers - raw. They are used as a decorative garnish on salads and summer fruit drinks[2, 5, 7, 14, 183]. The flowers are very nice, both to look at and to taste with a sweet slightly cucumber-like flavour[K].
A refreshing tea is made from the leaves and/or the flowers[21, 183].
The dried stems are used for flavouring beverages[183].
The seed yields 30% oil, 20% of which is gamma-linolenic acid[141]. Total yields are 0.35 - 0.65 tonnes per hectare[141]. Unfortunately, the seed ripens intermittently over a period of time and falls from the plant when it is ripe, this makes harvesting the seeds in quantity very difficult[K].
An edible blue dye can be obtained from the flowers. It is used to colour vinegar[183].</t>
  </si>
  <si>
    <t>Borage is a fairly common domestic herbal remedy that has been used since ancient times[244]. It has a particularly good reputation for its beneficial affect on the mind, being used to dispel melancholy and induce euphoria[244]. It is a soothing saline, diuretic herb that soothes damaged or irritated tissues[238].
The leaves, and to a lesser extent the flowers, are demulcent, diaphoretic, depurative, mildly diuretic, emollient, expectorant, febrifuge, lenitive and mildly sedative[4, 7, 9, 14, 201, 238]. An infusion is taken internally in the treatment of a range of ailments including fevers, chest problems and kidney problems[4], though it should not be prescribed to people with liver problems. Externally it is used as a poultice for inflammatory swellings[4, 7]. The leaves are harvested in late spring and the summer as the plant comes into flower. They can be used fresh or dried but should not be stored for more than one year because they soon lose their medicinal properties[238].
The seeds are a rich source of gamma-linolenic acid, this oil helps to regulate the hormonal systems and lowers blood pressure[238]. It is used both internally and externally, helping to relieve skin complaints and pre-menstrual tension[238].</t>
  </si>
  <si>
    <t>Chile; Dominican Republic; France; Haiti; Mexico; Sicily; Spain; Turkey; United States</t>
  </si>
  <si>
    <t>The plant, but not the oil obtained from the seeds, contains small amounts of pyrrolizidine alkaloids that can cause liver damage and liver cancer[238]. These alkaloids are present in too small a quantity to be harmful unless you make borage a major part of your diet, though people with liver problems would be wise to avoid using the leaves or flowers of this plant[K].</t>
  </si>
  <si>
    <t>Anaphalis margaritacea</t>
  </si>
  <si>
    <t>Pearly Everlasting</t>
  </si>
  <si>
    <t>Antennaria margaritacea.  Gnaphalium margaritaceum.</t>
  </si>
  <si>
    <t>N. America. N.E. Asia. Naturalized in Britain.</t>
  </si>
  <si>
    <t>Moist meadows, by rivers, on wall tops and in sandy and waste places[17].</t>
  </si>
  <si>
    <t>Prefers a light well-drained soil and a sunny position[1, 133]. Requires a moist soil[208]. Succeeds in most soils[200], including poor ones[1], and also in light shade[200]. Succeeds in the shade of buildings, but not of trees[233].
Plants are hardy to about -25�c[187].
The flowering stems can be dried and used as everlasting flowers[212].
Plants seem to be immune to the predations of rabbits[233].
Dioecious. Male and female plants must be grown if seed is required.</t>
  </si>
  <si>
    <t>Yellow to gold, also green and brown dyes can be obtained from the flowers, stems and leaves combined[168].
The leaves, flowers and stems have been used as an incense, especially in baby cradles[257].</t>
  </si>
  <si>
    <t>Pearly everlasting was often employed medicinally by native North American Indian tribes who used it in the treatment of a range of ailments[257]. It is little used in modern herbalism.
The whole plant is anodyne, antiseptic, astringent, expectorant and sedative[4, 61, 168, 222]. Used internally, it is a good remedy for diarrhoea, dysentery and pulmonary affections[4]. A poultice of the flowers or the whole plant is applied to burns, sores, ulcers, bruises, swellings and rheumatic joints[4, 222, 257]. An infusion of the plant is steamed and inhaled in the treatment of headaches[257].
a cooled infusion of the roots and shots has been used as a laxative and emetic to treat 'poison stomach'[257].</t>
  </si>
  <si>
    <t>Canada(Kwakiutl); United States</t>
  </si>
  <si>
    <t>Juglans sinensis</t>
  </si>
  <si>
    <t>J. regia sinensis. DC.</t>
  </si>
  <si>
    <t>Requires a deep well-drained loam and a sunny position sheltered from strong winds[1, 11]. Prefers a slightly alkaline soil[200].
Considered to be no more than a part of J. regia by some botanists[109], whilst others think that it might be a hybrid between J. mandschurica and J. regia[177].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</si>
  <si>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Plants produce chemicals which can inhibit the growth of other plants. These chemicals are dissolved out of the leaves when it rains and are washed down to the ground below, reducing the growth of plants under the tree[18, 20, 159]. The roots of many members of this genus also produce substances that are toxic to many plant species, especially apples (Malus species), members of the Ericaceae, Potentilla spp and the white pines (certain Pinus spp.)[200].</t>
  </si>
  <si>
    <t>The seed is used in Korea to treat spermatorrhoea, frequent urination and dermatitis[279]. The seed contains gangliosides, but no specific bioactivity has been recorded[279].</t>
  </si>
  <si>
    <t>Lepidium sativum</t>
  </si>
  <si>
    <t>Cress</t>
  </si>
  <si>
    <t>Of uncertain origin, possibly Iran. Naturalized in Britain.</t>
  </si>
  <si>
    <t>An easily grown plant, it succeeds in most soils[52]. For the best results, however, it requires a moist soil and also some shade during the summer to prevent it running straight to seed[27, 37, 52].
Garden cress is often cultivated as a sprouted seed, there are some named varieties[183]. It is the cress of 'mustard and cress'. A very easy and fast crop, it can be ready within 7 days from sowing the seed[27]. It can also be grown outdoors as full grown plants and can provide fresh leaves for the salad bowl all year round from successional sowings. Plants can be overwintered outdoors to provide edible leaves all year round, though they will require some protection if temperatures fall below -5�c[200]. This plant is cultivated in Ethiopia for the edible oil from its seed[183].</t>
  </si>
  <si>
    <t>The seed yields up to 58% of an edible oil that can also be used for lighting[74].</t>
  </si>
  <si>
    <t>Young leaves - raw or cooked[2, 5, 27, 34, 52, 183]. A hot cress-like flavour, it makes an excellent addition (in small quantities) to the salad bowl[K]. An analysis is available.
Root is used as a condiment[46, 61]. A hot pungent flavour, but the root is rather small and woody[K].
The fresh or dried seedpods can be used as a pungent seasoning[183].
The seed can be sprouted in relatively low light until the shoots are a few centimetres long and then be used in salads[183]. They take about 7 days to be ready and have a pleasantly hot flavour.
An edible oil is obtained from the seed[46, 61, 105].</t>
  </si>
  <si>
    <t>The leaves are antiscorbutic, diuretic and stimulant[46, 240].
The plant is administered in cases of asthma, cough with expectoration and bleeding piles[240].
The root is used in the treatment of secondary syphilis and tenesmus[240].
The seeds are galactogogue. They have been boiled with milk and used to procure an abortion, they have been applied as a poultice to pains and hurts and have also been used as an aperient[240].</t>
  </si>
  <si>
    <t>Belgium; Britain; China; Ethiopia; Ghana; India(Santal); Iraq; Kurdistan; Spain; Sudan; Turkey; United States</t>
  </si>
  <si>
    <t>Trillium grandiflorum</t>
  </si>
  <si>
    <t>White Trillium</t>
  </si>
  <si>
    <t>Eastern N. America - Maine to Ontario, south to Georgia and Arkansas.</t>
  </si>
  <si>
    <t>Rich woods and thickets, usually on limestone[43].</t>
  </si>
  <si>
    <t>Prefers a deep well-drained woodland or humus-rich soil in a somewhat shady position that remains moist in the summer[1, 42]. Prefers a neutral to slightly acid soil but succeeds in acid or limey soils[200]. Grows well in open woodland[1, 90]. Succeeds in deep shade[188]. Succeeds in a sunny position if the soil does not dry out[42, 138].
A very ornamental and long-lived plant[1, 138, 233].
Members of this genus are rarely if ever troubled by browsing deer or rabbits[233], though slugs are very fond of the leaves[238].
A polymorphic species, it is very subject to mutation[90]. Some named varieties have been selected for their ornamental value[200].
Any transplanting is best done whilst the plants are in flower[200].
Plants can flower in two years from seed[138].</t>
  </si>
  <si>
    <t>Young leaves - cooked and used like spinach[46, 61, 105, 183]. A famine food, it is only used when all else fails[177].</t>
  </si>
  <si>
    <t>The root is diuretic[257]. The raw root is grated and applied as a poultice to the eye in order to reduce swelling[207, 213]. The raw root s also used as a poultice on aching rheumatic joints[257].
A decoction of the root bark can be used as drops in treating a sore ear[257].
The grated root is steeped in water and drunk as a tea for the treatment of cramps[207].
The grated root is simmered in water and drunk for the treatment of irregular menses[207, 213].</t>
  </si>
  <si>
    <t>United States(Potawatomi)</t>
  </si>
  <si>
    <t>Rumex conglomeratus</t>
  </si>
  <si>
    <t>Sharp Dock</t>
  </si>
  <si>
    <t>R. acutus.  R. glomeratus.</t>
  </si>
  <si>
    <t>Europe, including Britain, from Scandanavia south and east to N. Africa, W. Asia.</t>
  </si>
  <si>
    <t>Damp grassy places, sometimes also found in woods[17].</t>
  </si>
  <si>
    <t>Succeeds in most soils but prefers a deep fertile moderately heavy soil that is humus-rich, moisture-retentive but well-drained and a position in full-sun or part shade[200].
This species is often confused with R. sanguineus[17].</t>
  </si>
  <si>
    <t>Dark green to brown and dark grey dyes can be obtained from the roots of many species in this genus, They do not need a mordant[168].</t>
  </si>
  <si>
    <t>The root is antiscorbutic and astringent[4]. An infusion is taken internally in the treatment of scurvy and as a general blood cleanser. This infusion is also useful in the treatment of bleeding[4]. Externally it is made into an ointment and applied to cutaneous eruptions[4, 257]. The root is harvested in early spring and dried for later use[4].
A decoction of the leaves is used in the treatment of several skin diseases[4].</t>
  </si>
  <si>
    <t>Britain; Europe; France; Italy; Netherlands; Spain</t>
  </si>
  <si>
    <t>Panicum decompositum</t>
  </si>
  <si>
    <t>Native Millet</t>
  </si>
  <si>
    <t>P. laevinose.  P. proliferum.</t>
  </si>
  <si>
    <t>Damp sandy soils[154]. Widespread on heavy soils, especially in drier areas[265].</t>
  </si>
  <si>
    <t>We have almost no information on this species and do not know if it will be hardy in Britain. The following notes are based on the general needs of the genus.
Requires a moderately fertile well-drained soil in full sun[200].</t>
  </si>
  <si>
    <t>Rumex acetosella</t>
  </si>
  <si>
    <t>Sheeps Sorrel</t>
  </si>
  <si>
    <t>Cetral and southeastern Europe, including Britain, as far north as Scandanavia and Iceland.</t>
  </si>
  <si>
    <t>Heaths and acid grasslands[17]. A weed of acid soils[17, 55].</t>
  </si>
  <si>
    <t>Succeeds in most soils[37], preferring a moist moderately fertile well-drained soil in a sunny position[200]. Although a plant of acid soils, it can tolerate some alkalinity[17].
A good food plant for the caterpillars of many species of butterflies[24, 30], it grows well in the summer meadow[24]. 
Dioecious. Male and female plants must be grown if seed is required.</t>
  </si>
  <si>
    <t>Dark green to brown and dark grey dyes can be obtained from the roots, they do not need a mordant[168].</t>
  </si>
  <si>
    <t>Sheep's sorrel is a detoxifying herb, the fresh juice of the leaves having a pronounced diuretic effect[254]. Like other members of the genus, it is mildly laxative and holds out potential as a long term treatment for chronic disease, in particular that of the gastro-intestinal tract[254].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Rheum palmatum[254].
The whole plant, used in the fresh state, is diaphoretic, diuretic and refrigerant[222]. A tea made from the leaves is used in the treatment of fevers, inflammation and scurvy[222]. The leaf juice is useful in the treatment of urinary and kidney diseases[4]. A leaf poultice is applied to tumours, cysts etc, and is a folk treatment for cancer[222].
A tea made from the roots is astringent and is used in the treatment of diarrhoea and excessive menstrual bleeding[222].</t>
  </si>
  <si>
    <t>Britain(Wales); Canada(Amerindian); Europe; France; Germany; India; Italy; Na(Aleutian I); Netherlands; Sanscrit; Spain; Tasmania; United States; Venezuela</t>
  </si>
  <si>
    <t>Solanum aviculare</t>
  </si>
  <si>
    <t>Australia, New Zealand.</t>
  </si>
  <si>
    <t>Coastal and lowland forest margins and shrubland on North South and Chatham Islands in New Zealand[44].</t>
  </si>
  <si>
    <t>Succeeds in most fertile soils in a sunny position[182].
Tolerates temperatures down to at least -7�c in Australian gardens[157] but is not very hardy in Britain. It sometimes succeeds as a shrub outdoors in the mildest areas of the country[166] but is more usually cut to the ground by winter cold. It can, however, be grown at the foot of a warm sunny wall and be treated as a herbaceous perennial. As long as the roots are given a good mulch in autumn they should survive quite cold winters[1, 166]. Alternatively, it is possible to grow the plant as an annual. If the seed is sown in early spring in a warm greenhouse and planted out after the last frosts it can fruit in its first year though yields will be lower than from plants grown as perennials[K].
A very ornamental plant[1], it has been cultivated for its edible fruit by the New Zealand Maoris[153]. It is a fast-growing but short-lived plant[193].
There is much confusion between this species and S. laciniatum. Some botanists unite the two under S. aviculare whilst others say that S. laciniatum is a tetraploid form of this species[50]. S. laciniatum is treated as a distinct species here.</t>
  </si>
  <si>
    <t>All green parts of the plant are poisonous[154] and so is the unripe fruit[173].</t>
  </si>
  <si>
    <t>Conioselinum pacificum</t>
  </si>
  <si>
    <t>Pacific Hemlock-Parsley</t>
  </si>
  <si>
    <t>C. gmelinii. (Cham.&amp;Schlecht.)Steud.</t>
  </si>
  <si>
    <t>Common on sandy or gravelly beaches, grassy bluffs and headlands, and tidal marshes, mostly along or near the coastline[256].</t>
  </si>
  <si>
    <t>We have very little information on this species and do not know if it will be hardy in Britain. However, judging by its native range it is likely to be hardy in all parts of the country and, judging by its native habitat, is likely to require a well-drained soil and a sunny position. It is also likely to be tolerant of saline soils[K].
One report says that the correct name for this species is C. gmelinii[257].</t>
  </si>
  <si>
    <t>Root - cooked[105, 177, 256]. Native North American Indians would mark plants in the summer and then harvest them in the spring before the new shoots emerged. The plant produces a root cluster, only the larger roots were removed, the smaller ones being left in the ground to continue growing. The roots were steamed for some hours before being eaten[256]. Some reports say that the roots are sweet and tasty, though others say that they have a strong flavour and can cause diarrhoea[256]. If trying out this plant as a food then caution is advised[256].</t>
  </si>
  <si>
    <t>The leaves have been used to make a soothing tonic drink in the treatment of colds and sore throats[257]. They have also been used in steam baths to treat rheumatism and general weakness[257].</t>
  </si>
  <si>
    <t>Rorippa palustris</t>
  </si>
  <si>
    <t>Yellow Marsh Cress</t>
  </si>
  <si>
    <t>Nasturtium palustre. non Crantz.  Sisymbrium amphibium.  S. islandica.</t>
  </si>
  <si>
    <t>A cosmopolitan plant, found in most regions of the world including Britain.</t>
  </si>
  <si>
    <t>Moist places, especially where water stands only in the winter[17].</t>
  </si>
  <si>
    <t>A plant of moist to wet ground, see habitat for ideas of where to grow it..</t>
  </si>
  <si>
    <t>The young leaves, stems and young seedlings can be eaten raw in salads or cooked[2, 46, 61, 144, 183]. A good watercress substitute[183].</t>
  </si>
  <si>
    <t>The leaves are antiscorbutic[152].</t>
  </si>
  <si>
    <t>Amaranthus hybridus</t>
  </si>
  <si>
    <t>Rough Pigweed</t>
  </si>
  <si>
    <t>A. chlorostachys.</t>
  </si>
  <si>
    <t>Tropics. Naturalized in Europe[50].</t>
  </si>
  <si>
    <t>Of uncertain origin, it grows wild in cultivated fields and  waste places[43].</t>
  </si>
  <si>
    <t>Prefers a well-drained fertile soil in a sunny position[200]. Requires a hot sheltered position if it is to do well[K].
Plants should not be given inorganic fertilizers, see notes above on toxicity.
Cultivated as a food crop in India[46, 105], there are many named forms[183]. This species has the potential, through crossbreeding, of imparting early maturity to the white seeded grain amaranths[183].
Most if not all members of this genus photosynthesize by a more efficient method than most plants. Called the 'C4 carbon-fixation pathway', this process is particularly efficient at high temperatures, in bright sunlight and under dry conditions[196].</t>
  </si>
  <si>
    <t>A tea made from the leaves is astringent[105, 222]. It is used in the treatment of intestinal bleeding, diarrhoea, excessive menstruation etc[222, 257].</t>
  </si>
  <si>
    <t>Colombia; India(Santal); United States</t>
  </si>
  <si>
    <t>Aruncus dioicus</t>
  </si>
  <si>
    <t>A. silvester. A. vulgaris.</t>
  </si>
  <si>
    <t>Europe, N. America and Asia.</t>
  </si>
  <si>
    <t>Damp woods, shady places and by streams, usually in mountainous areas[50, 187].</t>
  </si>
  <si>
    <t>Succeeds in most moist soils in sun or partial shade[187, 200, 233]. Plants do well in moist to wet soils but will also tolerate fairly dry sites[208]. Succeeds in acid or limey soils[208]. Grows well on the woodland edge[200]. Plants can be grown in quite coarse grass, which can be cut annually in the autumn[233].
Plants are hardy to at least -20�c[187].
This is a polymorphic species, especially the form that grows in Japan[187]. There are some named forms selected for their ornamental value, 'Kneiffii' is only half the size of the type species[208].
Plants are fast-growing[208] and form very large clumps[187]. The flowers are sweetly perfumed[245].
Dioecious, male and female plants must be grown if seed is required[208].</t>
  </si>
  <si>
    <t>Plants form a dense growth that is very effective at holding invasive plants at bay[208]. They can be used as a tall ground cover for large areas[208].</t>
  </si>
  <si>
    <t>Budlings, stems and young leaves - cooked[177]. Some caution is advised, see the notes above on toxicity.</t>
  </si>
  <si>
    <t>The poulticed root is applied to bee stings[222, 257].
A tea made from the roots is used to allay bleeding after child birth, to reduce profuse urination and to treat stomach pains, diarrhoea, gonorrhoea, fevers and internal bleeding[222, 257]. The tea is used externally to bathe swollen feet and rheumatic joints[222, 257]. A salve made from the root ashes is rubbed onto sores[257].</t>
  </si>
  <si>
    <t>Cyanogenic glycosides are found in the leaves[74].</t>
  </si>
  <si>
    <t>Sabatia angularis</t>
  </si>
  <si>
    <t>Bitter Bloom</t>
  </si>
  <si>
    <t>Sabbatia angularis.(L.)Pursh.</t>
  </si>
  <si>
    <t>Eastern N. America - New York to Ontario, south to Florida and Louisiana.</t>
  </si>
  <si>
    <t>Rich soils[235] in open woods, clearings, fields and prairies[43].</t>
  </si>
  <si>
    <t>Requires a moist soil[200].
This species provides an excellent cut flower[200].</t>
  </si>
  <si>
    <t>A tonic tea is obtained from the plant[4, 61]. The part of the plant is not specified.</t>
  </si>
  <si>
    <t>Antiperiodic, tonic[4, 61].
Used as a bitter stomachic, similar in its action to Gentiana lutea[207].
An infusion of the plant has been used to treat period pains[257].</t>
  </si>
  <si>
    <t>Phytolaccaceae</t>
  </si>
  <si>
    <t>Phytolacca dioica</t>
  </si>
  <si>
    <t>Bella Sombra</t>
  </si>
  <si>
    <t>S. America - Argentina.</t>
  </si>
  <si>
    <t>An easily grown plant, succeeding in most soils[1], though preferring a moisture retentive fertile soil in full sun or partial shade[200]. Plants can be grown in quite coarse grass, which can be cut annually in the autumn[233].
This species is not hardy in the colder areas of the country, it tolerates temperatures down to between -5 and -10�c[200]. A spreading shade-giving tree in its native habitat, it might develop as a shrub in a warm sheltered position in Britain[200]. The young growth in spring can be damaged by late frosts.
Plants seem to be immune to the predations of rabbits[233].</t>
  </si>
  <si>
    <t>A red ink is obtained from the fruit.</t>
  </si>
  <si>
    <t>Young leaves and shoots - cooked and used as a vegetable[183]. The leaves should not be eaten raw and only the young leaves should be used since they become toxic with age.
The fruits are made into jellies or jams and are also used as a red colouring for food[183]. Some caution is advised. See notes on toxicity.</t>
  </si>
  <si>
    <t>The leaves are poisonous. They are said to be alright to eat when young, the toxins developing as they grow older. Other parts of the plant, including the fruit, are likely to be poisonous.</t>
  </si>
  <si>
    <t>Hordeum distichon</t>
  </si>
  <si>
    <t>Two-Rowed Barley</t>
  </si>
  <si>
    <t>H. vulgare distichon.</t>
  </si>
  <si>
    <t>Of uncertain origin, possibly a hybrid between H. spontaneum and a 6-rowed barley[34].</t>
  </si>
  <si>
    <t>Not known in the wild. Occurs as a relict of cultivation in Britain but it does not persist[17].</t>
  </si>
  <si>
    <t>Succeeds in most soils and in climates ranging from sub-arctic to sub-tropical[1, 171]. Easily grown in light soils[162].
Widely cultivated in temperate zones, especially in cooler or moister areas, for its edible seed[1, 50, 171]. There are many named varieties. This species is sometimes considered to be no more than a sub-species of H. vulgare[61].</t>
  </si>
  <si>
    <t>Barley grain is an excellent food for convalescence, either in the form of porridge or as a decoction of the seed. It is soothing to the throat and provides easily assimilated nutrients[4, 254]. It can also be taken to clear catarrh. Its demulcent properties soothes inflammation of the gut and urinary tract[254]. It is commonly given to children suffering minor infections or diarrhoea and is particularly recommended as a treatment for feverish states and in catarrhal affections of the respiratory and urinary organs[4, 254]. Made into a poultice, the seed is an effective remedy for soothing and reducing inflammation in sores and swellings[254].
Modern research has shown that barley may be of aid in the treatment of hepatitis, whilst other trials have shown that it may help to control diabetes[254]. Barley bran may have the effect of lowering blood cholesterol levels and preventing bowel cancer[254].</t>
  </si>
  <si>
    <t>Pinus quadrifolia</t>
  </si>
  <si>
    <t>Parry Pi�on</t>
  </si>
  <si>
    <t>P. cembroides parryana.</t>
  </si>
  <si>
    <t>Arid mesas and low mountain slopes of lower California, to 1500 metres in the Santa Rosa mountains[82].</t>
  </si>
  <si>
    <t>Thrives in a light well-drained sandy or gravelly loam[1, 11]. Dislikes poorly drained moorland soils[1]. Established plants tolerate drought, succeeding in a hot dry position[200].
This species is closely related to P. cembroides and considered to be no more than a sub-species of it by some botanists[11]. The main difference is that this species has its leaves in bundles of four whilst P. cembroides has them in bundles of two or three[200].
Plants are strongly outbreeding, self-fertilized seed usually grows poorly[200]. They hybridize freely with other members of this genus[200]. It extensively hybridizes with P. californiarum in most of its range[200].
The cones open and shed their seed whilst still attached to the tree[226].
A slow growing tree, taking 25 years from sowing until it produces a crop of seeds[117]. The tree is long-lived, taking 250 - 350 years to reach maturity[181].
Leaf secretions inhibit the germination of seeds, thereby reducing the amount of plants that can grow under the trees[18].
Plants in this genus are notably susceptible to honey fungus[200].</t>
  </si>
  <si>
    <t>A tan or green dye is obtained from the needles[168].
The roots have been used to make baskets[257].
The bark has been used as a roofing material in houses[257].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pitch has been used as a face cream to prevent sunburn[257].
The pitch can be used as an adhesive on pottery etc[257].
Wood - light, soft, close grained[82]. It burns well and gives off a pleasant odour[257].</t>
  </si>
  <si>
    <t>Oenothera odorata</t>
  </si>
  <si>
    <t>O. sulphurea. Auct.  Raimannia odorata.</t>
  </si>
  <si>
    <t>Southern S. America - Chile.</t>
  </si>
  <si>
    <t>Prefers a dryish well-drained sandy loam and full sun[1, 200]. Heavy clay soils may induce winter rots[200]. Succeeds in poor soils.
The flowers open in the evening, they are richly scented and are very attractive to moths.</t>
  </si>
  <si>
    <t>Young leaves[105, 177]. No more details are given.</t>
  </si>
  <si>
    <t>Prunus dulcis</t>
  </si>
  <si>
    <t>Almond</t>
  </si>
  <si>
    <t>P. amygdalus.  P. communis. L.  Amygdalus communis.  A. dulcis.</t>
  </si>
  <si>
    <t>Europe - E. Mediterranean to C. Asia.</t>
  </si>
  <si>
    <t>Cultivated ground, thickets, hedges and rocky places near cultivation[89].</t>
  </si>
  <si>
    <t>Thrives in a well-drained moisture-retentive loamy soil[11, 200]. Prefers some lime in the soil but is likely to become chlorotic if too much lime is present[1]. Succeeds in sun or partial shade though it fruits better in a sunny position[11, 200].
The almond is often cultivated in the temperate zone for its edible seeds, there are many named varieties[63, 200]. It prefers a Mediterranean climate with a clear distinction between winter and spring, in milder maritime areas it can be induced into flower too early in the season and is then very liable to be damaged by frosts[200]. There is also likely to be a shortage of pollinating insects around when the tree is in flower so hand pollination may improve the crop. Although partially self-fertile, better crops are obtained if at least 2 cultivars are grown[200].
There are two basic forms of almonds, one with bitter seeds and one with 'sweet' seeds. The bitterness is caused by the presence of hydrogen cyanide (see notes above). Although the bitter forms are used in making marzipan and as a food flavouring, the seeds themselves should not be eaten. Even the sweet forms should not be eaten in very large quantities. (Approximately 900 seeds at one time is considered to be a toxic dose for the average adult).
Trees are hardier when grown on a plum rootstock[11]. Almond seedlings are the preferred rootstock when plants are grown on hot dry soils, peach rootstocks are better for heavier soils[200].
Trees are at least partially self-sterile.
Most members of this genus are shallow-rooted and will produce suckers if the roots are damaged[238].
Plants in this genus are notably susceptible to honey fungus[200].</t>
  </si>
  <si>
    <t>An oil expressed from the seeds is an excellent lubricant in delicate mechanisms such as watches[4]. It is often used in soaps and cosmetics because it has a softening effect on the skin[4, 7].
A green dye can be obtained from the leaves[168].
A dark grey to green dye can be obtained from the fruit[168].
A yellow dye is obtained from the roots and leaves[148].
The bruised leaves, when rubbed within any container, will remove strong odours such as garlic or cloves so long as any grease has first been fully cleaned off[4].
A gum from the stems is used as an adhesive[64].
The burnt shell yields a valuable absorbent for coal gas[74].
The burnt pericarp is rich in potassium, it is used in soap making[74].
The seed contains amygdallin, under the influence of water and in the presence of emulsion it can be hydrolized to produce benzaldehyde (the almond aroma, formula C6 H5 CHO) and prussic acid (the toxic principle)[74].</t>
  </si>
  <si>
    <t>As well as being a tasty addition to the diet, almonds are also beneficial to the overall health of the body, being used especially in the treatment of kidney stones, gallstones and constipation[238]. Externally, the oil is applied to dry skins and is also often used as a carrier oil in aromatherapy[238, K]. The seed is demulcent, emollient, laxative, nutritive and pectoral[4, 7, 21]. When used medicinally, the fixed oil from the seed is normally employed4].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
The leaves are used in the treatment of diabetes[218].
The plant contains the antitumour compound taxifolin[218].</t>
  </si>
  <si>
    <t>Chile; China; Europe; Iceland; Mexico; Spain; Turkey; United States; Venezuela</t>
  </si>
  <si>
    <t>Grewia oppositifolia</t>
  </si>
  <si>
    <t>G. optiva. Drummond.</t>
  </si>
  <si>
    <t>Foothills of the N.W. Himalayas to 1800 metres[146].</t>
  </si>
  <si>
    <t>Succeeds in most soils[200].
This species is not very hardy in Britain, preferring hotter summers than are usually experienced here[11].
Plants are often cultivated in the Himalayas[158].</t>
  </si>
  <si>
    <t>A fibre is obtained from the bark, it is used in paper and rope making but is not very durable[146, 158]. The fibres are 1 - 1.6mm long[189].
Wood - tough and elastic but with a very unpleasant odour when first cut. It is used for making oar shafts, tool handles etc[11, 146, 158].</t>
  </si>
  <si>
    <t>Fruit - raw or cooked. A pleasant acid taste[2, 11, 158]. The fruit is about the size of a pea[200].</t>
  </si>
  <si>
    <t>Sambucus ebulus</t>
  </si>
  <si>
    <t>Dwarf Elder</t>
  </si>
  <si>
    <t>Europe, including Britain, from the Netherlands south and east to the Mediterranean and Himalayas.</t>
  </si>
  <si>
    <t>Waste ground, woods, hedgerows and scrub. especially on calcareous soils[7, 13].</t>
  </si>
  <si>
    <t>Tolerates most soils, including chalk[200], but prefers a moist loamy soil[11, 200]. Grows well in heavy clay soils. Tolerates some shade but is best in a sunny position[1]. Tolerates atmospheric pollution and coastal situations[200].
A very invasive plant, sending up new shoots a metre or more away[K]. It can be used for naturalising in the rougher parts of the garden[233], growing well on rough banks etc[1].
The whole plant, when bruised, emits a most unpleasant fur-like smell[245]. The bark, in particular, smells like stale perspiration[245].</t>
  </si>
  <si>
    <t>A blue dye and an ink are obtained from the fruit[13, 46, 61, 115].
The root juice is used to dye hair black[4].
The leaves are said to repel mice and moles[4, 115].
Plants make a dense ground cover when spaced about 1 metre apart each way[208]. They are best used in large areas, roadsides etc[208]. Our experience to date (1995) is that the plants spread vigorously but do not form a dense cover and so do not exclude other plants[K].</t>
  </si>
  <si>
    <t>Fruit - cooked. It is used as a flavouring in soups etc[177]. The fruit is about 6mm in diameter and is borne in large clusters[200]. Some caution is advised, see the notes above on toxicity.
Leaves are used as a tea substitute[105, 177]. Some caution is advised, see the notes above on toxicity.</t>
  </si>
  <si>
    <t>The leaves are antiphlogistic, cholagogue, diaphoretic, diuretic, expectorant and laxative[4, 7, 9, 13, 21, 240]. The fruit is also sometimes used, but it is less active than the leaves[4]. The herb is commonly used in the treatment of liver and kidney complaints[4]. When bruised and laid on boils and scalds, they have a healing effect[4]. They can be made into a poultice for treating swellings and contusions[4]. The leaves are harvested in the summer and can be dried for later use[7].
The root is diaphoretic, mildly diuretic and a drastic purgative[4, 7, 9]. Dried, then powdered and made into a tea, it is considered to be one of the best remedies for dropsy[4, 240]. It should only be used with expert supervision because it can cause nausea and vertigo[9].
A homeopathic remedy is made from the fresh berries or the bark[9]. It is used in the treatment of dropsy[9].</t>
  </si>
  <si>
    <t>Belgium; Eurasia; Europe; Germany(Badan); Iraq; Spain; Turkey</t>
  </si>
  <si>
    <t>Although no specific mention has been seen for this species, the leaves and stems of some, if not all, members of this genus are poisonous[9, 76]. The fruit of this species has been known to cause stomach upsets to some people. Any toxin the fruit might contain is liable to be of very low toxicity and is destroyed when the fruit is cooked[65, 76].</t>
  </si>
  <si>
    <t>Physalis angulata</t>
  </si>
  <si>
    <t>Cutleaf Ground Cherry</t>
  </si>
  <si>
    <t>Southern N. America - Pennsylvania to Illinois, Minnesota, Missouri and Texas.</t>
  </si>
  <si>
    <t>Borders of woods and thickets, cultivated soil and waste places[43]. Rich soils[235].</t>
  </si>
  <si>
    <t>Succeeds in any well-drained soil in full sun or light shade[200].
This species is cultivated for its edible fruit in Europe[50].</t>
  </si>
  <si>
    <t>Edible fruit - raw or cooked[105, 177, 178]. Juicy and sub-acid[183]. The fruit is up to 30mm in diameter[235]. The plant conveniently wraps up each fruit in its own 'paper bag' (botanically, the calyx) to protect it from pests and the elements. This calyx is toxic and should not be eaten.
Young leaves - cooked as a potherb[105, 177, 183]. Some caution is advised, see the notes above on toxicity.</t>
  </si>
  <si>
    <t>The plant is diuretic, expectorant, febrifuge[178, 240]. The leaves have been used to treat stomach disorders[240].</t>
  </si>
  <si>
    <t>Africa; China; Ei; Ghana; Haiti; Japan; Nigeria; Thailand; Trinidad; Upper Volta</t>
  </si>
  <si>
    <t>Allium tuberosum</t>
  </si>
  <si>
    <t>Garlic Chives</t>
  </si>
  <si>
    <t>E. Asia? Original habitat is obscure.</t>
  </si>
  <si>
    <t>An easily grown plant[203], it prefers a sunny position in a rich moist but well-drained soil[1, 88]. Tolerates most soils[52, 88], including clay[203, 206]. Tolerant of dry soils, established plants also resist drought[190]. Tolerates some shade, even in N.W. England[203]. The roots penetrate up to 50cm into the soil[206]. Tolerates a pH in the range 5.2 to 8.3.
This plant succeeds in temperate and tropical climates[90]. It appears to be fully hardy in Britain[90]. Plants tolerate 40 degrees of frost in Manchuria (the report does not say if this is fahrenheit or centigrade)[206]. Plants remain green until temperatures fall below 4 - 5�c, they come into new growth in spring when temperatures go above 2 - 3�c[206].
Often cultivated for its edible leaves and bulb in the Orient, there are many named varieties[90, 183]. There are two main types of cultivar, one is grown for its leaves and the other for its flowering stem[200, 206].This species is being increasingly grown as a garden vegetable in Britain[K].
A very ornamental plant, it grows well as an edging plant in the flower garden[K].
Closely related to A. ramosum[203].
The bulbs should be planted fairly deeply[1].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</si>
  <si>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Leaves - raw or cooked[1, 15, 46, 52, 88]. A mild flavour, somewhat like a cross between garlic and chives[K], they are delicious in salads[183]. The flavour is destroyed by lengthy cooking[238]. The leaves are available from early spring until late in the autumn[K]. They contain about 2.6% protein, 0.6% fat, 2.4% carbohydrate, 0.95% ash. They also contain small amounts of vitamins A, B1 and C[179]. The rather small bulbs are about 10mm in diameter and are produced in clusters on a short rhizome[200].
Flowers and flower buds - raw or cooked[52, 88, 183]. A delicious flavouring and pretty garnish for the autumn salad bowl[K].
Root - raw or cooked.
An edible oil is obtained from the seed[183].</t>
  </si>
  <si>
    <t>The whole plant is antibacterial, cardiac, depurative, digestive, stimulant, stomachic and tonic[61, 174, 218]. It is an anti-emetic herb that improves kidney function[238]. It is used internally to treat urinary incontinence, kidney and bladder weaknesses etc[238].
The seed is carminative and stomachic[218]. They are used in India in the treatment of spermatorrhoea[240].
The leaves and the bulbs are applied to bites, cuts and wounds[218].</t>
  </si>
  <si>
    <t>Pinus teocote</t>
  </si>
  <si>
    <t>Twisted Leaf Pine</t>
  </si>
  <si>
    <t>Thrives in a light well-drained sandy or gravelly loam[1, 11]. Dislikes poorly drained moorland soils[1]. Established plants tolerate drought[200].
This species is not hardy in the colder areas of the country, it tolerates temperatures down to between -5 and -10�c[200].
The cones open and shed their seed whilst still attached to the tree[226].
Plants are strongly outbreeding, self-fertilized seed usually grows poorly[200]. They hybridize freely with other members of this genus[200].
Leaf secretions inhibit the germination of seeds, thereby reducing the amount of plants that can grow under the trees[18].
This species is very rarely grown in Britain, though a tree at Borde Hill was 8 metres tall in 1958[185].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</si>
  <si>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resin is used as an incense in Mexico[181].
The wood is rich in tar - this can be used to make torches (we assume that pieces of wood are burnt as torches[K]) and is also used in making soap[181].
Wood. yields a good quality lumber[181].</t>
  </si>
  <si>
    <t>Malva parviflora</t>
  </si>
  <si>
    <t>Cheeseweed</t>
  </si>
  <si>
    <t>S.W. Europe. A casual in Britain.</t>
  </si>
  <si>
    <t>Fields and waste land[50].</t>
  </si>
  <si>
    <t>A very easily grown plant, succeeding in ordinary garden soil[1], though it prefers a reasonably well-drained and moderately fertile soil in a sunny position[200].
Plants seem to be immune to the predations of rabbits[233].
Plants are prone to infestation by rust fungus[200].</t>
  </si>
  <si>
    <t>The seed contains up to 18% of a fatty oil[114]. No more details are given, though the oil is likely to be edible[K].
Cream, yellow and green dyes can be obtained from the plant and the seed heads[168].
A decoction of the roots or leaves has been used as a hair rinse to soften the hair[257].</t>
  </si>
  <si>
    <t>Leaves - raw or cooked as a potherb[61, 114, 183]. A mild pleasant flavour, they make a very acceptable alternative to lettuce in salads[K].
Immature seeds - raw or cooked[114, 183]. They are used to make a creamed vegetable soup that resembles pea soup[183]. A few leaves are also added for colouring[183]. The seeds have a pleasant nutty flavour, though they are too small for most people to want to collect in quantity[K].</t>
  </si>
  <si>
    <t>The whole plant is emollient and pectoral[114, 240]. It can be used as a poultice on swellings, running sores and boils[257].
The seeds are demulcent[240]. They are used in the treatment of coughs and ulcers in the bladder[240].
A decoction of the roots or leaves has been used as a hair rinse to remove dandruff and to soften the hair[257].</t>
  </si>
  <si>
    <t>Egypt; Kumaon; Lesotho; Sicily; South Africa; Sudan; United States</t>
  </si>
  <si>
    <t>Although we have seen no reports of toxicity for this species, when grown on nitrogen rich soils (and particularly when these are cultivated inorganically), the leaves of some species tend to concentrate high levels of nitrates in their leaves[76]. The leaves are perfectly wholesome at all other times.</t>
  </si>
  <si>
    <t>Betula nigra</t>
  </si>
  <si>
    <t>River Birch</t>
  </si>
  <si>
    <t>Eastern N. America - New Hampshire to Florida.</t>
  </si>
  <si>
    <t>Banks of streams, by swamps etc, in deep rich soil that is often inundated for weeks at a time[43].</t>
  </si>
  <si>
    <t>Succeeds in a well-drained loamy soil in a sheltered position11, 43, 200]. Grows well in heavy clay soils. Likes its roots within reach of water[11]. Dislikes wet soils according to another report[200]. Shade tolerant[200].
Hybridizes freely with other members of this genus[50].
A good plant to grow near the compost heap, aiding the fermentation process[20].
Trees are notably susceptible to honey fungus[200].</t>
  </si>
  <si>
    <t>Young branches are used to make besoms, whisks etc[6].
This species has an extensive root system and is sometimes planted for erosion control along the banks of streams[227].
Wood - light, strong, close grained and hard, but it contains many knots because of the numerous branches along the trunk. It weighs 36lb per cubic foot. Of little use commercially, though it is sometimes used for furniture, turnery etc[46, 61, 82, 227, 229].</t>
  </si>
  <si>
    <t>Sap - raw or cooked[2]. A sweet flavour[177]. Harvested in early spring, before the leaves unfurl. The trunk is tapped by drilling a hole about 6mm wide and about 4cm deep. The sap flows best on warm sunny days following a hard frost. It makes a refreshing drink[55, 95] and can also be concentrated into a syrup or sugar[183]. The sap can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t>
  </si>
  <si>
    <t>A salve was made by boiling the buds until they were thick and pasty, sulphur was added and this was then applied externally to skin sores and ringworm[213].
The leaves have been chewed, or used as an infusion, in the treatment of dysentery[257].
An infusion of the bark has been used to treat stomach problems, 'milky' urine and difficult urination with discharge[257].</t>
  </si>
  <si>
    <t>Grindelia squarrosa</t>
  </si>
  <si>
    <t>Rosin Weed</t>
  </si>
  <si>
    <t>N. America - Minnesota to British Columbia, south to California and Texas.</t>
  </si>
  <si>
    <t>Prairies, plains and dry banks[4, 43].</t>
  </si>
  <si>
    <t>Succeeds in any well-drained soil in full sun[200]. Does well on dry sandy banks and in poor soils[200]. Prefers a peaty loam soil[1].
This is one of the first species to invade disturbed or denuded ground and often becomes a serious weed of grazing land[212].
A very polymorphic plant[43].</t>
  </si>
  <si>
    <t>Yellow and green dyes are obtained from the flowering heads and pods[168]. Aromatic.</t>
  </si>
  <si>
    <t>The fresh or dried leaves can be used to make an aromatic, slightly bitter but pleasing tea[183].
A sticky resinous sap that covers the leaves can be used as a chewing gum substitute[183].</t>
  </si>
  <si>
    <t>Rosin weed was used by the native North American Indians to treat bronchial problems and also skin afflictions such as reactions to poison ivy[254]. It is still used in modern herbalism where  it is valued especially as a treatment for bronchial asthma and for states where phlegm in the airways impedes respiration[254]. In addition, it is believed to desensitize the nerve endings in the bronchial tree and slow the heart rate, thus leading to easier breathing[254]. The plant merits investigation as a treatment for asthma[222]. The herb is contraindicated for patients with kidney or heart complaints[254].
The dried leaves and flowering tops are antiasthmatic, anti-inflammatory, antispasmodic, expectorant and sedative[4, 46, 207, 212, 238, 254]. The principal use of this herb is in the treatment of bronchial catarrh, especially when there is an asthmatic tendency, it is also used to treat whooping cough and cystitis[4, 254]. The active principle is excreted from the kidneys, and this sometimes produces signs of renal irritation[4, 238]. Externally, the plant is used as a poultice to treat burns, poison ivy rash, dermatitis, eczema and skin eruptions[212, 213, 222, 238]. The plant is harvested when in full bloom and can be used fresh as a poultice or dried for infusions etc[254]. A fluid extract is prepared by placing the freshly gathered leaves and flowers in a small quantity of simmering water for about 15 minutes[213].
A homeopathic remedy is prepared from the leaves and flowering stems[4].</t>
  </si>
  <si>
    <t>Africa; United States; United States(Amerindian); United States(Blackfoot); United States(Flathead)</t>
  </si>
  <si>
    <t>The plant contains the carcinogen safrole[274].</t>
  </si>
  <si>
    <t>Trifolium repens</t>
  </si>
  <si>
    <t>White Clover</t>
  </si>
  <si>
    <t>Europe, including Britain, from Norwat south and east to N. Africa, north and western Asia.</t>
  </si>
  <si>
    <t>Grassland and lawns, preferring a calcareous clay soil[9, 17].</t>
  </si>
  <si>
    <t>Succeeds in a moist, well-drained circum-neutral soil in full sun, preferring a sweet calcareous clay soil. Succeeds in poor soils.
A very important food plant for the caterpillars of many butterfly and moth species[30] it is also a good bee plant[54].
A good companion plant in the lawn, tolerating trampling[18, 54], but it dislikes growing with henbane or members of the buttercup family[18]. It grows well in an apple orchard, the trees will produce tastier fruit that stores better[201]. It should not be grown with camellias or gooseberries because it harbours a mite that can cause fruit drop in the gooseberries and premature budding in the camellias[201].
Polymorphic, there are many subspecies and varieties. Some varieties have also been selected for use in lawn mixes[183].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t>
  </si>
  <si>
    <t>The plant makes a good green manure, it is useful for over-wintering, especially in a mixture with Lolium perenne[87]. Produces a good bulk. It is a host to 'clover rot' however, so should not be used too frequently[87]. It can be undersown with cereals or with tomatoes in a greenhouse (sow the seed before planting the tomatoes)[87]. Fairly deep rooting but not very fast growing[87].
A good fast ground-cover plant for a sunny position[87].</t>
  </si>
  <si>
    <t>Leaves - raw or cooked as a potherb[13, 94, 183]. The young leaves are harvested before the plant comes into flower and are used in salads, soups etc[9]. They can also be used as a vegetable, cooked like spinach[9]. The leaves are best cooked[172].
Flowers and seed pods are dried, ground into  powder and used as a flour or sprinkled on cooked foods such as boiled rice[183]. Very wholesome and nutritious[115]. The young flowers can also be used in salads[144, 172, 183].
Root - cooked[172, 177].
The dried leaves impart a vanilla flavour to cakes etc[172].
Dried flowering heads are a tea substitute.</t>
  </si>
  <si>
    <t>The plant is antirheumatic, antiscrophulatic, depurative, detergent and tonic[218]. An infusion has been used in the treatment of coughs, colds, fevers and leucorrhoea[257].
A tincture of the leaves is applied as an ointment to gout[218].
An infusion of the flowers has been used as an eyewash[257].</t>
  </si>
  <si>
    <t>Eurasia; Iraq; Turkey; United States; United Statessr</t>
  </si>
  <si>
    <t>This plant has been known to cause problems for grazing animals, though this has never happened in Britain[76]. The problem may be associated with the climate in which the plant is growing[76]. The species is polymorphic for cyanogenic glycosides[218]. The leaves and flowers of certain cyanogenic phenotypes contain a glycoside which releases cyanide on contact with the enzyme linamarase[218].</t>
  </si>
  <si>
    <t>Lathyrus japonicus maritimus</t>
  </si>
  <si>
    <t>Beach Pea</t>
  </si>
  <si>
    <t>L. maritimus.</t>
  </si>
  <si>
    <t>Circumpolar, south to Britain, France, Mongolia.</t>
  </si>
  <si>
    <t>Shingle beaches and sand dunes[17, 187].</t>
  </si>
  <si>
    <t>An easily grown plant, succeeding in any moderately good garden soil[1]. Prefers a deep moist well-drained soil in a cool position[187]. Prefers a position in full sun, growing well on hot sunny banks[200].
The seed remains viable for 4 - 5 years in sea water[200].
This species has a symbiotic relationship with certain soil bacteria, these bacteria form nodules on the roots and fix atmospheric nitrogen. Some of this nitrogen is utilized by the growing plant but some can also be used by other plants growing nearby[200].</t>
  </si>
  <si>
    <t>The immature seeds are eaten raw or cooked like peas[183, 257]. Mature seeds are cooked or sprouted and used in salads[183]. A delightful vegetable[172]. A famine food[177].  Very bitter[2, 105, 106]. Some caution is advised, see the notes above on toxicity.
Young seedpods - raw or cooked when less than 25mm long[105, 106, 183]. A sweet flavour[106, 172].
Young plant - raw or cooked[161]. Use young shoots that are less than 25cm long[172, 213].
The roasted seed is a coffee substitute[61, 183, 257].</t>
  </si>
  <si>
    <t>Digitaria sanguinalis</t>
  </si>
  <si>
    <t>Crab Grass</t>
  </si>
  <si>
    <t>Panicum sanguinale.</t>
  </si>
  <si>
    <t>Cosmopolitan. A rare casual in Britain[17].</t>
  </si>
  <si>
    <t>Arable ground and waste places in Britain[17].</t>
  </si>
  <si>
    <t>Prefers a sandy soil[50]. Requires a warm sheltered position[162].
This species is occasionally cultivated, especially in Poland, for its edible seed.</t>
  </si>
  <si>
    <t>A fibre obtained from the plant is used in making paper[74].</t>
  </si>
  <si>
    <t>A decoction of the plant is used in the treatment of gonorrhoea[218]. A folk remedy for cataracts and debility, it is also said to be emetic[178, 218].</t>
  </si>
  <si>
    <t>Britain; Hawaii</t>
  </si>
  <si>
    <t>There is a report that the leaves might be cyanogenic[218].</t>
  </si>
  <si>
    <t>Phaseolus vulgaris</t>
  </si>
  <si>
    <t>French Bean</t>
  </si>
  <si>
    <t>S. America? Original habitat is obscure.</t>
  </si>
  <si>
    <t>Requires a warm sunny position in a rich well-drained preferably light soil with plenty of moisture in the growing season[27, 37, 200]. Dislikes heavy, wet or acid soils[16, 37]. Prefers a pH in the range 5.5 to 6.5[200].
The French bean is commonly cultivated in the temperate and subtropical zones and in montane valleys of the tropics for its edible mature seeds and immature seedpods. It is often grown to provide a major part of the protein requirement[183, 269]. A very variable plant, there are more than 1,000 named varieties ranging from dwarf forms about 30cm tall to climbing forms up to 3 metres tall[183, 186, 200, 269]. Plants are not frost-tolerant, air temperatures below 10�c can cause damage to seedlings[200]. When grown for their edible pods, the immature pods should be harvested regularly in order to promote extra flower production and therefore higher yields[200]. Yields of green pods averages about 3kg per square metre, though double this can be achieved[200].
French beans grow well with strawberries, carrots, cauliflowers, cucumbers, cabbage, beet, leek and celeriac[18, 20]. They are inhibited by alliums and fennel growing nearby[18, 20].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</si>
  <si>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brown dye is obtained from red kidney beans[168].
The plant contains phaseolin, which has fungicidal activity[218].
Water from the cooked beans is very effective in reviving woollen fabrics[7].
The plant residue remaining after harvesting the dried beans is a source of biomass[269].</t>
  </si>
  <si>
    <t>Immature seedpods - raw or cooked[46, 105]. The green pods are commonly used as a vegetable, they have a mild flavour and should only be cooked for a short time. When growing the plant for its seedpods, be sure to pick them whilst they are still small and tender. This will ensure the continued production of more pods by the plant. Flowering is reduced once the seeds begin to form inside the pods.
The immature seeds are boiled or steamed and used as a vegetable[183].
The mature seeds are dried and stored for future use. They must be thoroughly cooked before being eaten and are best soaked in water for about 12 hours prior to this. They can be boiled, baked, pureed, ground into a powder or fermented into 'tempeh' etc[183]. The powdered seed makes a protein-enriching additive to flour, it can also be used in soups etc[K]. The seed can also be sprouted and used in salads or cooked[183].
The roasted seeds have been used as a coffee substitute[7].
Young leaves - raw or cooked as a potherb[177, 183]. The very young laves are sometimes eaten as a salad, the older leaves are cooked[269].</t>
  </si>
  <si>
    <t>The green pods are mildly diuretic and contain a substance that reduces the blood sugar level[218]. The dried mature pod is used according to another report[9]. It is used in the treatment of diabetes[9].
The seed is diuretic, hypoglycaemic and hypotensive[7]. Ground into a flour, it is used externally in the treatment of ulcers[7]. The seed is also used in the treatment of cancer of the blood[218]. When bruised and boiled with garlic they have cured intractable coughs[4].
The root is dangerously narcotic[4].
A homeopathic remedy is made from the entire fresh herb[9]. It is used in the treatment of rheumatism and arthritis, plus disorders of the urinary tract[9].</t>
  </si>
  <si>
    <t>China; Germany; Haiti; Spain; Turkey; Wi</t>
  </si>
  <si>
    <t>Large quantities of the raw mature seed are poisonous[10, 65]. Children eating just a few seeds have shown mild forms of poisoning with nausea and diarrhoea, though complete recovery took place in 12 - 24 hours[269]. The toxins play a role in protecting the plant from insect predation[76].</t>
  </si>
  <si>
    <t>Cyperus longus</t>
  </si>
  <si>
    <t>Galingale</t>
  </si>
  <si>
    <t>Britain and the Mediterranean region north to Lake Geneva.</t>
  </si>
  <si>
    <t>By water in ditches and marshy places[17].</t>
  </si>
  <si>
    <t>Prefers a moist sandy loam[95, 117]. Succeeds in any good garden soil so long as it does not dry out[162], it also grows well in up to 30cm of water[200].
Plants are hardy to about -15�c[200].
A very ornamental plant[1], though it can spread freely at the roots when well-suited[233].
Galingale was one of the favourite spices of the medieval kitchen and was an ingredient of 'pokerounce', a kind of medieval cinnamon toast[183]. It is rarely used at present. Both the root and the stem have a sweet moss-like perfume, resembling that of the violet but not so pure. The aroma becomes more fragrant with age[245].</t>
  </si>
  <si>
    <t>The leaves are used in basketry and for weaving hats, matting etc[100].
The root and stem have the scent of violets and are used in perfumery[4, 46, 61, 245]. The aroma becomes more pronounced when the root has been dried and left to age[245].
A fibre obtained from the plant is used in paper making[100].</t>
  </si>
  <si>
    <t>Tuber - used as a spice in soups, pies and sweets[5, 183].</t>
  </si>
  <si>
    <t>The root is an aromatic tonic[4]. It was at one time considered to be a good stomachic and useful in the first stages of dropsy, but it has now fallen into disuse[4, 238].</t>
  </si>
  <si>
    <t>Quercus petraea</t>
  </si>
  <si>
    <t>Sessile Oak</t>
  </si>
  <si>
    <t>Q. sessiliflora.  Q. sessilis.</t>
  </si>
  <si>
    <t>Europe, including Britain, from Norway south and east to Spain, S.W. Russia and Greece.</t>
  </si>
  <si>
    <t>Woods, especially on acid soils and in the western part of Britain, where it is often dominant[17].</t>
  </si>
  <si>
    <t>Prefers a good deep fertile loam which can be on the stiff side[11]. Dislikes heavy clay[98]. Young plants tolerate reasonable levels of side shade[200]. Found mainly on acid soils in the wild. Thrives in well drained soils but is also tolerant of periodic flooding[186]. Tolerates exposure and strong winds if these are not salt-laden[186].
A very important timber tree in Britain, it is also a food plant for the caterpillars of many species of butterfly[30], there are 284 insect species associated with this tree[24]. Trees were often coppiced or pollarded in the past for their wood[186], though this is best done on a long rotation of perhaps 50 years.
The tree flowers on new growth produced in spring, the seed ripening in its first year[200, 229].
Older trees have a thick corky bark and this can protect them from forest fires, young trees will often regenerate from the base if cut down or killed back by a fire[186]. 
Trees transplant badly unless moved regularly[11].
Hybridizes freely with other members of the genus[200].
Immune to attacks by the Tortix moth[1]. This species is notably resistant to honey fungus[88, 200].</t>
  </si>
  <si>
    <t>A mulch of the leaves repels slugs, grubs etc, though fresh leaves should not be used as these can inhibit plant growth[20, 201].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an ingredient of 'Quick Return' herbal compost activator[32]. This is a dried and powdered mixture of several herbs that can be added to a compost heap in order to speed up bacterial activity and thus shorten the time needed to make the compost[K]. The bark is very rich in calcium[13].
An ink is made from the oak galls, mixed with salts of iron[7, 66]. 
The wood is a source of tar, quaiacol, acetic acid, creosote and tannin[123]. Tannin is extracted commercially from the bark and is also found in the leaves[223].
Wood - hard, tough, durable even under water. It is highly valued for furniture, construction etc[4, 13, 66]. It is also a good fuel and charcoal[6, 61]. Trees can be coppiced to provide material for basket making, fuel, construction etc[23].</t>
  </si>
  <si>
    <t>The oak tree has a long history of medicinal use. It is anti-inflammatory, antiseptic, astringent, decongestant, haemostatic and tonic[4, 7, 9, 13, 21, 165]. The bark is the part of the plant that is most commonly used[4], though other parts such as the galls, seeds and seed cups are also sometimes used[7]. A decoction of the bark is useful in the treatment of chronic diarrhoea, dysentery, intermittent fevers, haemorrhages etc[4]. Externally, it is used to bathe wounds, skin eruptions, sweaty feet, piles etc[9]. It is also used as a vaginal douche for genital inflammations and discharge, and also as a wash for throat and mouth infections[9]. The bark is harvested from branches 5 - 12 years old, and is dried for later use[9].
Any galls produced on the tree are strongly astringent and can be used in the treatment of haemorrhages, chronic diarrhoea, dysentery etc[4].
The plant is used in Bach flower remedies - the keywords for prescribing it are 'Despondency', 'Despair, but never ceasing effort'[209].
A homeopathic remedy is made from the bark. It is used in the treatment of disorders of the spleen and gall bladder[9].</t>
  </si>
  <si>
    <t>Aceraceae</t>
  </si>
  <si>
    <t>Acer pseudoplatanus</t>
  </si>
  <si>
    <t>Sycamore</t>
  </si>
  <si>
    <t>Europe. Extensively naturalized in Britain[17].</t>
  </si>
  <si>
    <t>Found in woodland, hedgerows etc. in Britain, in all but very poor soils[17].</t>
  </si>
  <si>
    <t>Of easy cultivation, it prefers a good moist well-drained soil and a sunny position[11, 17], but tolerates most conditions including poor soils and some shade[13, 17, 200]. Grows well in heavy clay soils. Chlorosis can sometimes develop as a result of iron deficiency when the plants are grown in alkaline soils, but in general maples are not fussy as to soil pH. Dislikes wet soils[115]. Grows better in the cooler areas of the country[11]. Very wind-resistant, tolerating maritime exposure though it is often wind and salt pruned in very exposed areas[4, 11, 17].
A fairly aggressive tree, it self-sows freely and inhibits the growth of nearby plants[18, 20]. It is often one of the first trees to colonize open land. It is fast growing and establishes rapidly. It can supplant native trees, at least in the short-term, though recent evidence suggests that in the long term it does not usually become the dominant tree in British woodlands and it is often recommended for planting in broad-leaved woods by the Forestry Commission, especially in windy areas[K].
Plants are subject to sooty bark disease - this is not fatal and occurs most often in years that follow hot summers[11].
There are many named forms that have been selected for their ornamental value[200].
Trees take 25 years to come into bearing from seed[98].</t>
  </si>
  <si>
    <t>The trees are fast-growing and make a good windbreak for exposed and maritime areas[11, 200]. They are often used in shelterbelt plantings[200]. This species usually self-sows freely and is often the first tree to invade disused farmland, cleared woodland etc. Its ability to tolerate difficult environments make it a good pioneer species for re-establishing woodlands. When grown in Britain it is usually gradually displaced over a period of 200 years or more by native species until it becomes just a minor component of the woodland[K].
The leaves are packed around apples, rootcrops etc to help preserve them[18, 20].
Wood - very hard, heavy, elastic, easy to work, fairly resistant to insects. Used for carving, small domestic items, veneer etc[4, 13, 46, 171]. It is a good fuel and also makes a good charcoal that can be used as a fuel[115].</t>
  </si>
  <si>
    <t>The sap contains sugar and can be used as a drink or be concentrated into a syrup by boiling off the water[183]. The syrup is used as a sweetener on many foods. It can be harvested in late winter but is not produced in economic quantities[2, 4, 13, 105]. About 25 grams of sugar is obtained from a litre of the sap[4]. The sap can also be used to make a wine[183]. The flow is best on warm sunny days following a frost. The best sap production comes from cold-winter areas with continental climates.
The keys of the developing seeds have a sweet exudation on them and this is often sucked by children[183].
The leaves can be wrapped round food such as buns when baking them and they impart a sweet flavour[66].</t>
  </si>
  <si>
    <t>The bark has mild astringent properties and has been used to make a wash for skin problems and an eyewash for sore eyes[21].
The inner bark of the tree, containing the sweet sap, can be used as a dressing for wounds[21].</t>
  </si>
  <si>
    <t>Abies fraseri</t>
  </si>
  <si>
    <t>She Balsam</t>
  </si>
  <si>
    <t>Pinus fraseri.</t>
  </si>
  <si>
    <t>South-eastern N. America - Virginia and West Virginia to North Carolina and Tennessee.</t>
  </si>
  <si>
    <t>Mountains, often forming forests of considerable extent at elevations of 1200 - 1800 metres[11, 82].</t>
  </si>
  <si>
    <t>Prefers a good moist but not water-logged soil[1]. Grows well in heavy clay soils. Very shade tolerant, especially when young[81, 126], but growth is slower in dense shade[81]. Intolerant of atmospheric pollution[1]. Prefers slightly acid conditions down to a pH of about5[200]. Prefers growing on a north-facing slope[200]. A shallow-rooted plant, making it vulnerable to high winds[229]. A fast-growing but short-lived species[200].
Trees are very cold hardy but are often excited into premature growth in mild winters and this new growth is susceptible to damage by late frosts[11].
No other member of this genus has proved to be of as little value, or so short-lived as this species; there is scarcely a good tree in the country, though it is attractive when young[11]. Usually short-lived in cultivation, though bearing its interesting cones whilst still young[81]. Young trees can be handsome and vigorous, one grew 120cm in two years, but growth soon slows[185]. Trees are known to have lived more than 60 years[185].
Trees should be planted into their permanent positions when they are quite small, between 30 and 90cm in height. Larger trees will check badly and hardly put on any growth for several years. This also badly affects root development and wind resistance[200].
Trees have a thin bark and are therefore susceptible to forest fires[229].
This species is closely related to A. balsamea[11, 229].
There are some named forms selected for their ornamental value[200].
Trees can produce cones when only 2 metres tall[200]. Plants are strongly outbreeding, self-fertilized seed usually grows poorly[200]. They hybridize freely with other members of this genus[200]. The cones break up on the tree and if seed is required it should be harvested before the cones break up in early autumn[80].</t>
  </si>
  <si>
    <t>Wood - light, soft, coarse grained, not strong[82]. It is occasionally manufactured into lumber[82].
The following uses are for the closely related A. balsamea. Since this species also has blisters of resin in the bark[81], the uses quite probably also apply here.
The balsamic resin 'Balm of Gilead'[11, 46] or 'Canada Balsam' according to other reports[64, 226] is obtained during July and August from blisters in the bark or by cutting pockets in the wood[222].. Another report says that it is a turpentine[171]. It is used medicinally, also in the manufacture of glues, candles and as a cement for microscopes and slides - it has a high refractive index resembling that of glass[11, 46, 64, 82, 222, 226]. The average yield is about 8 - 10 oz per tree[171]. The resin is also a fixative in soaps and perfumery[171].
Leaves are a stuffing material for pillows etc - they impart a pleasant scent[46, 61] and also repel moths[169]</t>
  </si>
  <si>
    <t>The following uses are for the closely related A. balsamea. Since this species also has blisters of resin in the bark[81], the uses quite probably also apply here.
Inner bark - cooked. It is usually dried, ground into a powder and then used as a thickening in soups etc or mixed with cereals when making bread[105, 177]. An emergency food, it is only used when all else fails[183].
An aromatic resinous pitch is found in blisters in the bark[64]. When eaten raw it is delicious and chewy[101, 183]. An oleoresin from the pitch is used as a flavouring in sweets, baked goods, ice cream and drinks[183].
Tips of young shoots are used as a tea substitute[177, 183].</t>
  </si>
  <si>
    <t>The following uses are for the closely related A. balsamea. Since this species also has blisters of resin in the bark[81], the uses quite probably also apply here.
The resin obtained from the balsam fir (see 'Uses notes' below) has been used throughout the world and is a very effective antiseptic and healing agent. It is used as a healing and analgesic protective covering for burns, bruises, wounds and sores[213, 222, 226]. It is also used to treat sore nipples[213] and is said to be one of the best curatives for a sore throat[245]. The buds, resin, and/or sap are used in folk remedies for treating cancers, corns, and warts[269].
The resin is also antiscorbutic, diaphoretic, diuretic, stimulant and tonic[4, 171, 222]. It is used internally in propriety mixtures to treat coughs and diarrhoea, though taken in excess it is purgative[238].
A warm liquid of the gummy sap was drunk as a treatment for gonorrhoea[212].
A tea made from the leaves is antiscorbutic[4, 171]. It is used in the treatment of coughs, colds and fevers[222]. The leaves and young shoots are best harvested in the spring and dried for later use[238].
This plant was widely used medicinally by various North American Indian tribes[257]. The resin was used as an antiseptic healing agent applied externally to wounds, sores, bites etc., it was used as an inhalant to treat headaches and was also taken internally to treat colds, sore throats and various other complaints[257].</t>
  </si>
  <si>
    <t>The oleoresin (Canada balsam) can cause dermatitis in some people[222].</t>
  </si>
  <si>
    <t>Sabatia elliotii</t>
  </si>
  <si>
    <t>Sabbatia elliotii. Steud.</t>
  </si>
  <si>
    <t>South-eastern N. America - Virginia and North Carolina to Florida.</t>
  </si>
  <si>
    <t>Pine barrens[235].</t>
  </si>
  <si>
    <t>We have very little information on this species and do not know if it will be hardy in Britain, though judging by its native range it should succeed outdoors in most parts of the country. The following notes are based on the general needs of the genus.
Requires a moist soil[200].</t>
  </si>
  <si>
    <t>Antiperiodic, tonic[4, 61].</t>
  </si>
  <si>
    <t>Germany; United States</t>
  </si>
  <si>
    <t>Pyrus ussuriensis</t>
  </si>
  <si>
    <t>Harbin Pear</t>
  </si>
  <si>
    <t>P. sinensis. non Lind.</t>
  </si>
  <si>
    <t>E. Asia - N.E. China, Korea.</t>
  </si>
  <si>
    <t>Forests and river valleys in lower mountain zones[74].</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</si>
  <si>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A very frost resistant tree[74], tolerating temperatures down to below -15�[200], it is a possible rootstock for northern areas[74]. It is used as a rootstock for P. pyrifolia culta in Korea.
This species is a parent of the cultivated Asian pears[200].</t>
  </si>
  <si>
    <t>Used as a rootstock[183] for P. pyrifolia culta in Korea[151], it is very frost resistant[74].</t>
  </si>
  <si>
    <t>Fruit - raw or cooked[183]. Size and quality varies tremendously from tree to tree. Good forms have somewhat dry but pleasantly flavoured fruits up to 4cm in diameter, other forms are less pleasant and often smaller[K].</t>
  </si>
  <si>
    <t>Rumex scutatus</t>
  </si>
  <si>
    <t>Buckler-Leaved Sorrel</t>
  </si>
  <si>
    <t>Europe. Occasionally naturalized in Britain[17].</t>
  </si>
  <si>
    <t>Old walls and mountain pastures[17, 244].</t>
  </si>
  <si>
    <t>A very easily grown plant, succeeding in most soils but preferring a moist moderately fertile well-drained soil in a sunny position[200]. Prefers a rather dry soil[4, 27]. Established plants are drought tolerant[200]. Plants often self-sow freely in the garden[K].
Buckler-leafed sorrel is occasionally cultivated for its edible leaves[61, 105]. There are some named varieties that have been selected for their ornamental value[238].
A food plant for the caterpillars of many species of butterfly[30].</t>
  </si>
  <si>
    <t>The cultivar 'Silver Shield' makes a good, if rampant, ground cover beside paths and at the front of borders[238].
Although no specific mention has been made for this species, dark green to brown and dark grey dyes can be obtained from the roots of many species in this genus, They do not need a mordant[168].</t>
  </si>
  <si>
    <t>Leaves - raw or cooked[2, 4, 12, 14, 27, 33]. A delicious lemon-like flavour[183], most people find them overpowering if used in quantity, but they make a delightful addition to the salad bowl and can also be used as a pot-herb[K]. This species has less acid leaves and so is often preferred to sorrel (R, acetosa)[238]. The leaves should be used sparingly due to the oxalic acid content[4].</t>
  </si>
  <si>
    <t>The leaves are antiscorbutic, astringent, diuretic, laxative and refrigerant[4, 238]. They are rarely used as a specifically medicinal plant.</t>
  </si>
  <si>
    <t>Europe; Iraq; Turkey</t>
  </si>
  <si>
    <t>Rumex hydrolapathum</t>
  </si>
  <si>
    <t>Great Water Dock</t>
  </si>
  <si>
    <t>Western Europe, including Britain, from Scandanavia south and east to Spain, Italy and S. Russia.</t>
  </si>
  <si>
    <t>Near ponds and streams, also in shallow water, avoiding acid conditions[17].</t>
  </si>
  <si>
    <t>Requires a moist or wet soil, also succeeding in shallow water. Avoids acid conditions in the wild.
A very important food plant for the caterpillars of many species of butterfly[30].</t>
  </si>
  <si>
    <t>The roots contain tannin. In cultivated plants, those grown on dry land contained 6 - 8% tannin whilst those grown in water contained 12.4 - 21.6%[223].
The dried and powdered root makes a good tooth cleaner[4].
Dark green to brown and dark grey dyes can be obtained from the roots of many species in this genus, They do not need a mordant[168].</t>
  </si>
  <si>
    <t>The root is antiscorbutic and strongly astringent[4]. It is harvested in early spring and dried for later use[4].
The green leaves are said to be an excellent application for ulcers of the eyes[4].</t>
  </si>
  <si>
    <t>Rafflesiaceae</t>
  </si>
  <si>
    <t>Cytinus hypocistus</t>
  </si>
  <si>
    <t>S. Europe - Mediterranean.</t>
  </si>
  <si>
    <t>Parasitic perennial</t>
  </si>
  <si>
    <t>Maquis and garigue, parasitic on the roots of several species but especially Cistus species[89].</t>
  </si>
  <si>
    <t>A parasitic plant[89].</t>
  </si>
  <si>
    <t>Young plant - cooked. An asparagus substitute[46, 61, 177].</t>
  </si>
  <si>
    <t>A decoction of the plant has been used in the treatment of dysentery.</t>
  </si>
  <si>
    <t>Greece; Spain</t>
  </si>
  <si>
    <t>Quercus rubra</t>
  </si>
  <si>
    <t>Red Oak</t>
  </si>
  <si>
    <t>Q. borealis.  Q. digitata.</t>
  </si>
  <si>
    <t>Eastern N. America - Nova Scotia to Georgia, west to Oklahoma and Minnesota.</t>
  </si>
  <si>
    <t>Dry or upland woods[43]. Found in a variety of soils, it grows best in those that are deep and fine textured, and the largest trees are found in protected ravines or on sheltered slopes[229].</t>
  </si>
  <si>
    <t>Prefers a good deep fertile loam which can be on the stiff side[11]. Lime tolerant[188]. Young plants tolerate reasonable levels of side shade[200]. Tolerates moderate exposure, surviving well but being somewhat stunted[200].
Prefers a hotter summer than is usually experienced in Britain[200], but trees still grow well in Britain[11, 200]. A fairly fast-growing tree[188], it is cultivated for its timber in C. Europe. Trees normally require 20 - 25 years to reach flowering size, and may take another 20 years before heavy crops of seed are produced[229]. Seed production is cyclic, heavy crops being produced every 2 - 5 years in the wild[229]. The tree flowers on new growth produced in spring, the seed taking two summers to ripen[229].
Trees are able to regenerate from root suckers if the top is killed by a forest fire[226].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</si>
  <si>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Tannin is obtained from the bark[82, 171]. A reddish-brown dye can be obtained from the bark[257].
Wood - coarse-grained, hard, strong, heavy, not durable[46, 82, 171, 226]. It weighs 41lb per cubic foot[235]. An important lumber source in America, it is highly valued for flooring, furniture, veneer, construction etc[46, 82, 171, 226].</t>
  </si>
  <si>
    <t>The bark and inner bark is antiseptic, astringent, emetic, febrifuge and tonic[257]. It is used in the treatment of diarrhoea, chronic dysentery, indigestion, asthma, severe coughs, hoarseness, intermittent fevers, bleeding etc[222, 257]. Externally, it is used as a wash for skin eruptions, rashes, burns etc[222, 257]. The bark can be chewed as a treatment for mouth sores[257].
The bark contains tannins, experimentally these have been shown to be antiviral, antiseptic, anticancer and also carcinogenic[222].
Any galls produced on the tree are strongly astringent and can be used in the treatment of haemorrhages, chronic diarrhoea, dysentery etc[4].</t>
  </si>
  <si>
    <t>United States(Nc); United States(Potawatomi)</t>
  </si>
  <si>
    <t>Juniperus monosperma</t>
  </si>
  <si>
    <t>One-Seed Juniper</t>
  </si>
  <si>
    <t>South-western N. America - along the Rocky Mountains from Wyoming to Mexico.</t>
  </si>
  <si>
    <t>Dry rocky or sandy soils, 1000 - 2300 metres[229].</t>
  </si>
  <si>
    <t>Succeeds in dry soils. Succeeds in most soils, including chalk, if they are well drained[1, 11, 200], preferring a neutral or slightly alkaline soil[11].
Trees are fairly fast growing for a Juniper, and are also long-lived in their native habitats[227]. They grow better in dry areas with hot summers, western Britain is generally to cool and wet for this species to thrive[200].
Plants are resistant to honey fungus[88].
This species is closely related to J. occidentalis[11].
The seed matures in 1 year[200]. Some fruit is produced most years, but heavy crops only occur every 2 - 3 years[229].
Dioecious. Male and female plants must be grown if seed is required.</t>
  </si>
  <si>
    <t>Thin strips of the fibrous bark are used for making sleeping mats etc[82, 227]. It has also been used as a lining in shoes to absorb moisture and to keep the feet warmer[257]. When rubbed fine, the bark can be used to make children's clothing[257].
The bark is employed as a tinder and is also made into a slow match or can be shredded, bound into bundles and used as a torch to give light in the house[216, 257]. The crushed bark was twisted into a rope, tied at intervals with yucca (Yucca species), and wrapped into a coil. The free end was set on fire and kept smouldering by blowing on it at intervals. Fire could be carried in this fashion for several hours[257].
The dried seeds have been used as beads or as the 'rattle' in rattles[216, 257].
A green dye is obtained from the bark and berries[229, 257].
A yellow dye is obtained from the whole plant[257].
Ashes from the whole plant have been used as a mordant to fix the colour of dyes[257].
Wood - moderately hard, somewhat heavy, slightly fragrant. When seasoned properly it is very durable and is used mainly for fencing and fuel[82, 227, 229]. As a fuel it burns steadily and evenly[257].</t>
  </si>
  <si>
    <t>Fruit - raw or cooked. Soft, juicy and pulpy[81, 85, 105], but with a thin flesh[82]. It can be dried and ground into a powder and then be baked[82, 227], or can be used as a seasoning in stews etc[161, 257]. The fruits were only used when other foods were in short supply[257]. The cones are about 5 - 8mm in diameter and ripen in their first year[200].
Inner bark - raw or cooked[257]. It was chewed in times of food shortage for the little nourishment it supplied[257].
The gum is chewed as a delicacy[161, 257]. No further details are given.</t>
  </si>
  <si>
    <t>One-seed juniper was commonly employed medicinally by a number of native North American Indian tribes, who used it to treat a variety of complaints[257]. It is little, if at all, used in modern herbalism.
The leaves are febrifuge, laxative and pectoral[216]. An infusion is used in the treatment of stomach complaints, constipation, coughs and colds[216]. An infusion was also used by pregnant women prior to childbirth in order to relax the muscles[257].
A poultice of the heated twigs can be bound over a bruise or sprain in order to reduce the swelling[257].
An infusion of the staminate cones has been used as a stomach tonic and in the treatment of dysentery[257].
The chewed bark has been applied externally to help heal spider bites[257]. It is also highly prized as a dressing on burns[257].
The fruits are strongly diuretic[257].
A gum from the plant has been used as a temporary filling in a decayed tooth[257].</t>
  </si>
  <si>
    <t>Erythronium grandiflorum</t>
  </si>
  <si>
    <t>Avalanche Lily</t>
  </si>
  <si>
    <t>Western N. America - British Columbia to California, east to Alberta, Wyoming and Colorado.</t>
  </si>
  <si>
    <t>Sagebrush, open woodland and grassy mountain slopes, sometimes to the tree line[42, 90]. Rich moist soil along the banks of streams, shaded woods and sub-alpine meadows, often in large patches[212].</t>
  </si>
  <si>
    <t>Prefers slightly acid soil conditions but succeeds in chalky soils if these contain plenty of humus[164]. Requires semi-shade, preferably provided by trees or shrubs, and a well-drained soil[42, 164]. Succeeds in almost any light soil, preferring one that is rich in humus[1]. Not an easy species to grow in Britain, it prefers a well-drained soil that is wet in spring but rather dry in the summer[90]. Plants are best given perfect drainage[200].
Offsets are freely produced if the plant is growing well[1].
Flowers are produced in 3 - 4 years from seed[164].
Bulbs should be planted about 7cm deep[1].</t>
  </si>
  <si>
    <t>Bulb - raw or cooked[2, 46, 85, 105, 257]. The bulbs are usually harvested in the spring as the first leaves appear above ground, they can be stored for some months in a cool place[256]. The raw bulb has a slightly bitter milky taste, the texture is cool and moist inside and so the North American Indians liked eating them on hot days[256]. The cooked bulb has a more starchy texture and a sweet flavour[256, 257]. Stored bulbs develop a sweeter flavour when cooked than fresh bulbs[257]. The Indians always drank water after eating the bulbs because they believed that otherwise they would get sick[256]. Large quantities can have an emetic effect[85]. The bulbs can also be dried for later use[207].
Leaves - raw or cooked[85, 106]. Eating the leaves will greatly reduce the vigour of the bulb, so can only be recommended in times of emergency[K].
Young seedpods - raw or cooked[106, 212]. The cooked pods taste like French beans[212].</t>
  </si>
  <si>
    <t>The pulverized root was applied to boils and as a wet dressing on skin sores[213, 257].</t>
  </si>
  <si>
    <t>Aesculus glabra</t>
  </si>
  <si>
    <t>Ohio Buckeye</t>
  </si>
  <si>
    <t>South-eastern and Central N. America - Pennsylvania to Nebraska, south to Tennessee and Oklahoma.</t>
  </si>
  <si>
    <t>Usually found in moist sites such as river bottoms and streambank soils, but it is sometimes also found on drier sites though does not grow so well there[229].</t>
  </si>
  <si>
    <t>Prefers a deep loamy well-drained soil but is not too fussy[1, 11].
This species is the state tree of Ohio[229]. Its growth-rate is moderate in the wild, with trees living up to 100 years[229]. In Britain, it grows best in eastern and south-eastern areas of England probably needing a continental climate in order to thrive[126, 200]. Although the trees are hardy when dormant, the new growth can be damaged by late spring frosts[11].
The twigs, bark, flowers and leaves all produce a foetid odour if crushed[229].
Most members of this genus transplant easily, even when fairly large[11].</t>
  </si>
  <si>
    <t>Saponins in the seed are used as a soap substitute[169]. The saponins can be easily obtained by chopping the seed into small pieces and infusing them in hot water. This water can then be used for washing the body, clothes etc. Its main drawback is a lingering odour of horse chestnuts[K].
Wood - close-grained, light, soft, white, but often blemished by dark lines of decay[82, 229]. It weighs 28lb per cubic foot[235]. It is easy to carve and resists splitting. Ideal to use in making artificial limbs, it is also used for woodenware, pulp etc and is occasionally sawn into lumber[82, 229, 235].</t>
  </si>
  <si>
    <t>Minute doses of the seed are used internally in the treatment of spasmodic coughs, asthma and internal irritations[222]. It is used externally as a tea or an ointment in the treatment of rheumatism and piles[222].
An extract of the bark has been used as an irritant of the cerebro-spinal system[82].</t>
  </si>
  <si>
    <t>France; Germany; United States</t>
  </si>
  <si>
    <t>Rumex dentatus</t>
  </si>
  <si>
    <t>S. Europe to E. Asia and Africa. An uncommon casual in Britain[17].</t>
  </si>
  <si>
    <t>Deep situations, 1700 - 2200 metres in Kashmir[145].</t>
  </si>
  <si>
    <t>Succeeds in most soils but prefers a deep fertile moderately heavy soil that is humus-rich, moisture-retentive but well-drained and a position in full-sun or part shade[200].
Closely related to R. pulcher[204].</t>
  </si>
  <si>
    <t>Tender young leaves - cooked as a vegetable[272].</t>
  </si>
  <si>
    <t>The root is used as an astringent application in the treatment of cutaneous disorders[240].</t>
  </si>
  <si>
    <t>Cirsium brevistylum</t>
  </si>
  <si>
    <t>Indian Thistle</t>
  </si>
  <si>
    <t>Brushy and wooded slopes, in mixed evergreen forests and in coastal scrub in California[71].</t>
  </si>
  <si>
    <t>We have very little information on this species and do not know if it will be hardy in Britain, though judging by its native range it should succeed outdoors in many parts of this country. The plant is a short-lived perennial, and is often biennial[71, 256]. The following notes are based on the general needs of the genus.
An easily grown plant, succeeding in any ordinary garden soil in a sunny position[200].</t>
  </si>
  <si>
    <t>The seed of all species of thistles yields a good oil by expression[4]. No details of potential yields etc are given[K].
The seed floss has been spun with yellow cedar (Chamaecyparis notkatensis) inner bark to make clothing for babies[257].</t>
  </si>
  <si>
    <t>Root - peeled and eaten raw or cooked[177, 256, 257]. One of the more palatable thistle roots[212]. The thick, carrot-like taproot is likely to be rich in inulin, a starch that cannot be digested by humans. This starch thus passes straight through the digestive system and, in some people, ferments to produce flatulence[K].
Stem - peeled[212]. One of the more palatable thistles[212].
The flowerheads have been chewed to obtain the nectar[257].</t>
  </si>
  <si>
    <t>Sedum spectabile</t>
  </si>
  <si>
    <t>Ice Plant</t>
  </si>
  <si>
    <t>Hylotelephium spectabile. (Boreau.)H.Ohba.</t>
  </si>
  <si>
    <t>E. Asia - China, Korea, Manchuria.</t>
  </si>
  <si>
    <t>Valleys, rocky cliffs and damp places along woodlands[147].</t>
  </si>
  <si>
    <t>A very easily grown and tolerant plant, it succeeds in most soils[188] but prefers a fertile well-drained soil in a sunny position[200]. Tolerates poor soils[233]. Established plants are drought tolerant[200], they can also tolerate considerable neglect, surviving even in the dense growth of weeds[K].
Plants are hardy to about -20�c[187].
This species has pink flowers[200]. All members of this genus are said to have edible leaves, though those species that have yellow flowers can cause stomach upsets if they are eaten in quantity[62, 85].
The flowers have a honey-like smell similar to Buddleias[245].
A very ornamental plant[1], there are some named varieties[187]. The flowers are very attractive to bees and lepidoptera[30].
Plants in this genus seem to be immune to the predations of rabbits[233].</t>
  </si>
  <si>
    <t>Leaves - raw or cooked[105]. The leaves are very mucilaginous but have a fairly bland flavour[K].</t>
  </si>
  <si>
    <t>The plant is antiphlogistic, depurative, sialagogue[147].</t>
  </si>
  <si>
    <t>Potentilla fragarioides</t>
  </si>
  <si>
    <t>E. Asia - China, Japan, Korea, Mongolia and Siberia.</t>
  </si>
  <si>
    <t>Sunny slopes and waste ground in lowland and mountains all over Japan[58]. Bank of field, ditches, meadows, thickets and thinned forest at elevations of 350 - 2400 metres in northern China[266].</t>
  </si>
  <si>
    <t>We have very little information on this species and do not know if it will be hardy in Britain, though judging by its native range it should succeed outdoors in most parts of the country. The following notes are based on the general needs of the genus.
Easily grown in a well-drained loam, preferring a position in full sun but tolerating shade[1]. Prefers an alkaline soil but tolerates a slightly acid soil[200].
Members of this genus are rarely if ever troubled by browsing deer[233].</t>
  </si>
  <si>
    <t>Leaf stem - boiled[105, 177].</t>
  </si>
  <si>
    <t>The leaves are astringent[240].
The compound D-catechin has been isolated from the plant and is used in cases of gynaecological bleeding[218].</t>
  </si>
  <si>
    <t>Rumex hymenosepalus</t>
  </si>
  <si>
    <t>Canaigre</t>
  </si>
  <si>
    <t>Dry sandy places below 1500 metres in California[71].</t>
  </si>
  <si>
    <t>Succeeds in most soils but prefers a deep fertile moderately heavy soil that is humus-rich, moisture-retentive but well-drained and a position in full-sun or part shade[200]. Judging by its native range, this plant should succeed in dry soils[K].
Extensively cultivated for the tannin contained in its root[171].</t>
  </si>
  <si>
    <t>The roots are rich in tannin, the dried root containing about 35 - 60%[46, 61, 171]. Wild roots contain more tannin than cultivated roots whilst old roots contain more than young roots[223]. Yellow, dark green to brown and dark grey dyes can be obtained from the roots of this plant[46, 61, 168]. They do not need a mordant[168].</t>
  </si>
  <si>
    <t>An infusion of the stems and leaves has been used as a wash for sores, ant bites and infected cuts[257].
The roots are astringent[257]. An infusion has been used in the treatment of diarrhoea[257]. An infusion has been used as a gargle to treat coughs and sore mouths and throats[257]. The root has been chewed in the treatment of coughs and colds[257]. The dried, powdered roots have been used as a dusting powder and dressing on burns and sores[257].
A tea made from this plant is used to treat colds[213, 257].</t>
  </si>
  <si>
    <t>Mexico; United States; United States(Az); United States(Hopi); United States(Papago)</t>
  </si>
  <si>
    <t>Blechnaceae</t>
  </si>
  <si>
    <t>Blechnum spicant</t>
  </si>
  <si>
    <t>Hard Fern</t>
  </si>
  <si>
    <t>Lomaria spicant.</t>
  </si>
  <si>
    <t>Most of Europe, including Britain, N. Africa, Japan, Western N. America.</t>
  </si>
  <si>
    <t>Woods, heaths, moors, mountain grassland and on rocks, to 1200 metres[17].</t>
  </si>
  <si>
    <t>A calcifuge plant[17], it prefers a moist shady nook in the rock garden or a position in open woodland in a moist soil[1]. Succeeds in quite dense tree shade if the soil is moist[200].  Prefers a moist position and a northerly aspect but succeeds in sun and in clay soils[1].
A polymorphic and very ornamental species[1], there are several named varieties[200].
Members of this genus are rarely if ever troubled by browsing deer[233].</t>
  </si>
  <si>
    <t>A good ground cover plant[208]. Relatively slow growing but succeeding in the dense shade of trees[197, 200].</t>
  </si>
  <si>
    <t>Root - cooked. An emergency food, used when all else fails[177].
Young shoots (often called croziers) - cooked[177]. The young tender stems can be peeled and the centre portion eaten[257]. An emergency food, it is only used when all else fails[177, 213]. It is also chewed to alleviate thirst on long journeys[213].</t>
  </si>
  <si>
    <t>The leaflets have been chewed in the treatment of internal cancer, lung disorders and stomach problems[257].
The fronds are used externally as a medicine for skin sores[257].
A decoction of the root has been used in the treatment of diarrhoea[257].</t>
  </si>
  <si>
    <t>Urtica gracilis</t>
  </si>
  <si>
    <t>U. dioica gracilis.</t>
  </si>
  <si>
    <t>N. Europe. N. America - Newfoundland to British Columbia, south to North Carolina and Louisiana.</t>
  </si>
  <si>
    <t>Thickets and damp rich soils[43]. Dry soils[235].</t>
  </si>
  <si>
    <t>We have very little information on this species and do not know if it will be hardy in Britain, though judging by its native range it should succeed outdoors in most parts of the country. It is closely related to U. dioica[43], and may be no more than a part of that species[50].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</si>
  <si>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257]. Used for making string and cloth[4, 46, 61, 123],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</si>
  <si>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cooked[105, 172].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</si>
  <si>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The leaves are alterative, antiasthmatic, antidandruff, antispasmodic, diaphoretic, diuretic and expectorant[172, 257]. A decoction has been used in the treatment of colds[257].
The fresh leaves of nettles have been rubbed or beaten onto the skin in the treatment of rheumatism etc[257]. This practice, called urtification, causes intense irritation to the skin as it is stung by the nettles. It is believed that this treatment works in two ways. Firstly, it acts as a counter-irritant, bringing more blood to the area to help remove the toxins that cause rheumatism. Secondly, the formic acid from the nettles is believed to have a beneficial effect upon the rheumatic joints.
An infusion of the roots has been used in the treatment of dysentery and urine retention[257]. A decoction of the root has been used as a bath in the treatment of rheumatism[257].</t>
  </si>
  <si>
    <t>United States(Sioux)</t>
  </si>
  <si>
    <t>Hemerocallis minor</t>
  </si>
  <si>
    <t>Grassleaf Day Lily</t>
  </si>
  <si>
    <t>H. gracilis.  H. graminae.  H. graminifolia.</t>
  </si>
  <si>
    <t>Water meadows, elevated wet places with sandy soils, forest glades, mountain slopes and scrub[74].</t>
  </si>
  <si>
    <t>Succeeds in most soils[1], including dry ones, preferring a rich moist soil and a sunny position[111] but tolerating partial shade[88]. Plants flower less freely in a shady position though the flowers can last longer in such a position[205]. Grows well in heavy clay soils. Succeeds in short grass if the soil is moist[1]. Prefers a pH between 6 and 7[200].
A very cold-hardy plant, tolerating temperatures down to about -25�c[187].
Hybridizes freely with other members of this genus[200].
A very ornamental plant, its roots are slender and not tuberous, whilst the rhizomes are not spreading[187]. The roots sometimes have bulbous swellings at their tips[205]. The flowers open in the evening and live for about 2 days[205]. The flowers have a powerful scent of honeysuckle[245].
Plants take a year or two to become established after being moved[200].
Plants seem to be immune to the predations of rabbits[233].
The plants are very susceptible to slug and snail damage, the young growth in spring is especially at risk[200].</t>
  </si>
  <si>
    <t>The tough dried foliage is plaited into cord and used for making footwear[205].</t>
  </si>
  <si>
    <t>Leaves and young shoots - cooked[2, 20, 46, 61, 183]. They must be consumed when very young or else they become fibrous[K]. One report says that eating these leaves appears to stimulate or intoxicate to some extent[2].
Flowers and flower buds - raw or cooked[2, 20, 46, 61]. Considered to be a great delicacy[177]. The flowers are a traditional food in China where they are steamed and then dried[266]. The flowers can be dried and used as a relish or a thickener in soups etc[178, 183]. The flower buds contain about 43mg vitamin C per 100g, 983 IU vitamin A and 3.1% protein[205].
Root - raw or cooked[183, 205]. A radish-like flavour but not so sharp[205].</t>
  </si>
  <si>
    <t>Anodyne, antidote, diuretic, febrifuge[178].
The juice of the roots is an effective antidote in cases of arsenic poisoning[205]. The root also has a folk history of use in the treatment of cancer - extracts from the roots have shown antitumour activity[218].
A tea made from the boiled roots is used as a diuretic[205].</t>
  </si>
  <si>
    <t>Salix babylonica</t>
  </si>
  <si>
    <t>Weeping Willow</t>
  </si>
  <si>
    <t>S. pendula.</t>
  </si>
  <si>
    <t>The origin of this species is obscure.</t>
  </si>
  <si>
    <t>Succeeds in most soils, including wet, ill-drained or intermittently flooded soils[1, 11], but prefers a damp, heavy soil in a sunny position[200]. Rarely thrives on chalk[200].
This species rarely thrives in Britain[11], it is very subject to canker and has been largely replaced in cultivation by S. 'Chrysocoma'[188].
The root system is rather aggressive and can cause problems with drains[200].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</si>
  <si>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very flexible and are used in basket making[146, 272]. The plant is usually coppiced annually when grown for basket making, though it is possible to coppice it every two years if thick poles are required as uprights.
The extensive root system makes this species useful for binding soils[146, 272].
A decoction or infusion of the bark has been used as a wash to make the hair grow[257].</t>
  </si>
  <si>
    <t>Inner bark - raw or cooked. It can be dried, ground into a powder and then added to cereal flour for use in making bread etc. A very bitter flavour, it is a famine food that is only used when all else fails[172].
Young shoots and flower buds - cooked[105, 177, 183]. Not very palatable[172].
Older leaves are used to adulterate tea[183].
A source of a manna-like substance[183].</t>
  </si>
  <si>
    <t>The leaves and bark are antirheumatic, astringent and tonic[178, 240].
A decoction of the leaves is used in the treatment of abscesses, carbuncle, fever, rheumatism, skin diseases, ulcers etc[218].
An infusion of the bark has been used to treat diarrhoea and fevers[257]. The bark can be used as a poultice[257].
The stem bark is used in the treatment of skin eruptions due to parasites[218].
The root bark is used in a bath for the treatment of parasitic skin diseases[218].
A gum from the stems is used in the treatment of foul sores[218].
The down of the seeds is used in the treatment of fevers, haemorrhages, jaundice, rheumatism etc[218].
The fresh bark of all members of this genus contains salicin[226], which probably decomposes into salicylic acid (closely related to aspirin) in the human body[213]. This is used as an anodyne and febrifuge[226].</t>
  </si>
  <si>
    <t>Britain; China; Iraq; Kurdistan; Portugal</t>
  </si>
  <si>
    <t>Sophora japonica</t>
  </si>
  <si>
    <t>Japanese Pagoda Tree</t>
  </si>
  <si>
    <t>Open country between 300 and 1000 metres in W. China[109].</t>
  </si>
  <si>
    <t>Succeeds in a well-drained moderately fertile soil in full sun[200]. Tolerates poor soils, atmospheric pollution, heat and, once established, drought[200].
Hardy to about -25� when mature, but it can be damaged by severe frosts when it is young[200].
A very ornamental[1] and fast growing tree[200], it grows best in hot summers[188]. It grows best in the warmer areas of the country where the wood will be more readily ripened and better able to withstand winter cold[219]. Trees take 30 years to come into flower from seed.[200], but they do not often ripen their seed in Britain[11].
Cultivated in China for the rutin contained in its leaves and ovaries[218].
Plants should be container-grown and planted out whilst young, older plants do not transplant well[219].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</si>
  <si>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yellow dye is obtained from the seedpods and the flowers[46, 61, 109, 178]. It is green when mixed with indigo[151].
Wood - tough, light, strong, of superior quality. Used in carpentry[109, 174].</t>
  </si>
  <si>
    <t>Young leaves and flowers - cooked[177, 183]. The leaves need to be cooked in three lots of water in order to remove the bitterness[179]. This will also remove most of the vitamins and minerals[K].
The leaves are a rich source of rutin, they contain much more than the usual commercial source, buckwheat (Fagopyrum esculentum)[174]. The ovaries, before the flowers open, contain up to 40% rutin[218].
A tea can be made from the young leaves and flowers[183].
An edible starch is obtained from the seed[183].</t>
  </si>
  <si>
    <t>This species is commonly used in Chinese medicine and is considered to be one of the 50 fundamental herbs[218]. It came second in a study of 250 potential antifertility agents[218].
Diuretic, emollient, febrifuge, tonic[11, 147, 174, 178].
The flowers and flower buds are antibacterial, anticholesterolemic, anti-inflammatory, antispasmodic, haemostatic and hypotensive[11, 147, 174, 176, 178, 218, 238, 279]. The ovaries, especially just before the plant flowers, are a rich source of rutin and this is a valuable hypotensive agent[218]. The buds, flowers and pods are concocted and used in the treatment of a variety of ailments[218] including internal haemorrhages, poor peripheral circulation, internal worms etc[238]. This remedy should not be prescribed for pregnant women[238].
The seedpods are abortifacient[218].
The seed is emetic and haemostatic[218]. It is used in the treatment of haemorrhoids, haematuria, uterine bleeding, constipation, stuffy sensation in the chest, dizziness, red eyes, headache and hypertension[176].It should be used with caution since it is toxic[218].
The leaves are laxative[218]. They are used in the treatment of epilepsy and convulsions[218].
A decoction of the stems is used in the treatment of piles, sore eyes and skin problems[218].</t>
  </si>
  <si>
    <t>The plant contains cytosine, which resembles nicotine and is similarly toxic[238].</t>
  </si>
  <si>
    <t>Onosma hispidum</t>
  </si>
  <si>
    <t>Dry, rocky and savannah slopes, 1700 - 2000 metres in Kashmir[145]. Found at elevations up to 4000 metres[51].</t>
  </si>
  <si>
    <t>We have very little information on this species and do not know if it will be hardy in Britain, though judging by its native range it could succeed outdoors in many parts of this country. The following notes are based on the general needs of the genus.
Requires a well-drained soil in full sun[1, 187]. Prefers a deep rather rich sandy loam[1]. Best grown in a crevice in a rock garden or on a wall[1, 187]. Tolerates hot dry conditions and also drought once it is established, but disliking winter wet[190]. Plants also dislike wet summers[200].</t>
  </si>
  <si>
    <t>Root[145]. Used as a flavouring.</t>
  </si>
  <si>
    <t>One report says that the plant has medicinal properties but gives no details[145].</t>
  </si>
  <si>
    <t>There are no reports of toxicity for this species, but the following report for O. echioides should be borne in mind[K].
The bristly stems and leaves can cause a good deal of irritation to the skin[219].</t>
  </si>
  <si>
    <t>Schinus molle</t>
  </si>
  <si>
    <t>California Peppertree</t>
  </si>
  <si>
    <t>Dry regions in the Andes, it is found as a bush in dry lands but reaches tree size in dry river beds with accessible underground water[200].</t>
  </si>
  <si>
    <t>Prefers a well-drained soil in full sun[200]. It likes growing in sandy soils[188] and succeeds in a hot dry position[166].
A fast-growing tree[188] in its native habitat, though it is likely to be much slower in areas where it is marginally hardy[K].
This species is not very hardy outdoors in Britain, though it can succeed when grown against a sunny wall in the milder areas of the country[166, 200].
The oily leaves smell and taste of pepper when they are crushed[245].
Dioecious, male and female plants must be grown if seed is required.</t>
  </si>
  <si>
    <t>An oil from the leaves reduces the surface tension of water[200].</t>
  </si>
  <si>
    <t>The dried and roasted berries are used as a pepper substitute[46, 177, 181, 183, 200]. Some caution is advised, see the notes above on toxicity.
An (essential?) oil distilled from the fruit is used as a spice in baked goods and candy[183].
The fruits are pulverised and used in cooling drinks called 'horchatas' in S. America[2, 46, 183].
A wine is made from the twigs and another from the berries[2].
A gum that exudes from the bark is used for chewing[46, 177].</t>
  </si>
  <si>
    <t>A resinous gum obtained from the bark has been used in folk medicine to treat digestive disorders[229].
A purgative known as 'American Mastic' is obtained from the tree[245]. This report is probably linked to the one above[K].</t>
  </si>
  <si>
    <t>Brazil; La; Mexico; Paraguay; Peru; Turkey</t>
  </si>
  <si>
    <t>The seed contains an allergenic substance that can irritate the mucus membrane[200].</t>
  </si>
  <si>
    <t>Pontederiaceae</t>
  </si>
  <si>
    <t>Eichhornia crassipes</t>
  </si>
  <si>
    <t>Water Hyacinth</t>
  </si>
  <si>
    <t>E. speciosa.</t>
  </si>
  <si>
    <t>Tropics. Naturalized in central and southern Portugal[50].</t>
  </si>
  <si>
    <t>Water courses[144]. Moist and boggy areas at elevations of 200 - 1500 metres in Nepal[272].</t>
  </si>
  <si>
    <t>Seed -
Seeds can tolerate submersion or desiccation for 15 years and still germinate[269]. Scarification, but not light, may be required for germination[269].</t>
  </si>
  <si>
    <t>240, 200
Prefers growing in a sunny but cool pool[260]. Water Hyacinth is reported to tolerate an annual precipitation of 82 to 270cm, an annual temperature range of 21.1 to 27.2�C and an estimated pH in the range of 5.0 to 7.5[269]. The leaves are killed by frost, and plants cannot tolerate water temperatures in excess of 34�C[269]. 
This species is not very cold-hardy, tolerating temperatures down to about 0�c[260]. It requires greenhouse protection over winter in Britain[1]. Plants can be grown outdoors in the warmer parts of the year and then be potted up in moist compost during long spells of cold weather[260]. 
A very invasive weed of water courses in the tropics[260], causing great environmental problems in many areas where it has become naturalized. Subsistence farmers in Bangladesh face disaster when rafts of water hyacinth weighing up to 300 tonnes per hectare float over their rice paddies. As the floods recede, the weeds remain on the germinating rice, thus killing it[269]. Engineers have estimated that the Panama Canal would be impassable within three years without continuous aquatic weed control measures[269].
Azotobacter chroococcum, a Nitrogen-fixing bacteria, may be concentrated around the bases of the petioles but doesn't fix Nitrogen unless the plant is suffering extreme Nitrogen-deficiency[269].</t>
  </si>
  <si>
    <t>Water hyacinths are potentially an excellent source of biomass. Through an anaerobic fermentation process, polluted hyacinths can be converted to the natural gas methane - a costly process that may become more economical as supplies of underground natural gas are depleted[269]. Dried and cleansed plants can be used as fertilizer and plant mulch[144, 269]. Eventually, living aquatic plants might serve aboard long-distance manned spacecraft, absorbing wastes and converting carbon dioxide to oxygen, then being themselves converted into food[269]. The plant can be cultivated for use in wastewater treatment, and can be incorporated into a system where the biomass is harvested for fuel production[269]. Since this biomass is a by-product of wastewater treatment, it has a positive environmental impact, and thus poses no threat as competitor to food, feed, or fibre-producing plants[269]. Wilted water hyacinth, mixed with earth, cow dung, and woodashes in the Chinese compost fashion, can yield useful compost in just two months[269]. Although potential yields are incredible, so are the costs of removal or attempted eradication of this water weed. Standing crops have been estimated to produce 100-120 tonnes per hectare per year[269].. Under ideal conditions, each plant can produce 248 offspring in 90 days[269].
Water hyacinth roots naturally absorb pollutants, including such toxic chemicals as lead, mercury, and strontium 90 (as well as some organic compounds believed to be carcinogenic) in concentrations 10,000 times that in the surrounding water[269].
In Africa, fresh plants are used as cushions in canoes and to plug holes in charcoal sacks[269].</t>
  </si>
  <si>
    <t>Young leaves and petioles - cooked[144, 177, 272]. Virtually tasteless[144, 177]. Said to be used as a carotene-rich table vegetable in Formosa. Javanese sometimes cook and eat the green parts and inflorescence[269].
Flower spikes - cooked[144, 177].</t>
  </si>
  <si>
    <t>Eating the plant, which is reported to contain HCN, alkaloid, and triterpenoid, may induce itching[269]. Fresh plants contain prickly crystals[269]. Plants sprayed with 2,4-D may accumulate lethal doses of nitrates[269].</t>
  </si>
  <si>
    <t>Tropaeolaceae</t>
  </si>
  <si>
    <t>Tropaeolum majus</t>
  </si>
  <si>
    <t>Nasturtium</t>
  </si>
  <si>
    <t>S. America - Peru. A garden escape, locally naturalized in parts Europe[50].</t>
  </si>
  <si>
    <t>Tolerates most soils[202], though it prefers a rich light well-drained soil in full sun or partial shade[14, 15, 37]. More and lusher leaves are produced when the plant is growing in a rich soil, though less flowers are produced[238]. When grown in a soil of low fertility the leaves are smaller and less lush, though more flowers are produced[200, K] The plant will also succeed in very poor soils[202]. It dislikes drought[37].
This species is not frost hardy in Britain but it is often grown in the flower garden as an annual when it will frequently self-sow[37]. In cold springs, however, the seed will often not germinate until mid or even late summer, which is too late to produce a reasonable crop[K].
A very ornamental and free-flowering species, it is often in bloom from early summer until cut down by the autumn frosts[K]. A climbing plant, it supports itself by twisting its leaf stalks around other plants etc[219]. There are many named varieties, some of which are low-growing forms that do not climb[183, 202, K].
The flowers have a very pleasing mild scent[245]. The Gleam Hybrid cultivars are more strongly scented[245].
A good companion plant in the garden, growing well with radishes, cabbages and fruit trees, improving their growth and flavour[14, 20]. A good companion for many plants, keeping many harmful insects at bay and also improving the growth and flavour of neighbouring crops[201]. Aphids on nasturtiums indicate a lime deficiency in the soil[20].
Slugs and snails love eating this plant, so it can be grown to attract them away from other plants[201]. The caterpillars of the cabbage white butterfly can be a nuisance and often cause considerable damage to the leaves[219].</t>
  </si>
  <si>
    <t>The seeds yield a high percentage of a drying oil that can be used in making paints, varnish etc[7].
The growing plant attracts aphids away from other plants. Research indicates that aphids flying over plants with orange or yellow flowers do not stop, nor do they prey on plants growing next to or above the flowers[201].
An insecticide can be made from an infusion of leaves and soap flakes[201].</t>
  </si>
  <si>
    <t>Nasturtium has long been used in Andean herbal medicine as a disinfectant and wound-healing herb, and as an expectorant to relieve chest conditions[254]. All parts of the plant appear to be antibiotic and an infusion of the leaves can be used to increase resistance to bacterial infections and to clear nasal and bronchial catarrh[254]. The remedy seems to both reduce catarrh formation and stimulate the clearing and coughing up of phlegm[254].
The leaves are antibacterial, antifungal, antiseptic, aperient, depurative, diuretic, emmenagogue, expectorant, laxative and stimulant[7, 21, 238]. A glycoside found in the plant reacts with water to produce an antibiotic[238]. The plant has antibiotic properties towards aerobic spore forming bacteria[61]. Extracts from the plant have anticancer activity[218]. The plant is taken internally in the treatment of genito-urinary diseases, respiratory infections, scurvy and poor skin and hair conditions[238]. Externally it makes an effective antiseptic wash and is used in the treatment of baldness, minor injuries and skin eruptions[238]. Any part of the plant can be used, it is harvested during the growing season and used fresh[238].</t>
  </si>
  <si>
    <t>Haiti; Iraq; Mexico; Spain; Turkey</t>
  </si>
  <si>
    <t>Mahonia japonica</t>
  </si>
  <si>
    <t>Damp woodlands in upland areas[147, 200]. Not found in a truly wild situation, this species is possibly only a cultigen.</t>
  </si>
  <si>
    <t>An easily grown shrub, it thrives in any good garden soil[11] including heavy clays. Prefers a semi-shaded woodland position in a damp, slightly acid to neutral humus-rich soil[200]. Survives under very heavy tree shade[184]. Succeeds in poor soils when the leaves will often become bright red, especially if the plant is in full sun.
The fully dormant plant is hardy to about -20�c[184], though the young growth in spring can be damaged by late frosts.
Plants are very tolerant of pruning and can be cut right back into old wood if they have outgrown their welcome[182].
This species is closely related to M. bealei[11, 200]. It hybridizes freely with other members of the genus.
The flowers have a delicious perfume[245]. The form 'Hiemalis' bears larger flower spikes which are almost as strongly scented as Lily of the Valley (Convallaria majalis)[245].</t>
  </si>
  <si>
    <t>Fruit - raw or cooked. An acid flavour,  but it is rather nice raw especially when added to muesli or porridge[K]. Unfortunately, there is relatively little flesh and a lot of seeds[K]. The ovoid fruit is about 9mm long[200], it ripens in spring and crops can be quite good if the plant is in a sheltered position[K]. The fruit is produced in large clusters and so is easy to harvest[K].</t>
  </si>
  <si>
    <t>The leaf is febrifuge and is used as a tonic in cases of cancer[218].
The seed is febrifuge and tonic[218].
The roots and stems are antirheumatic, antitussive, depurative, expectorant and febrifuge[147, 218]. A decoction is used in the treatment of bone-breaking fevers, dizziness and tinnitus, backache, weak knees, dysentery and enteritis[147]. The root and root bark are best harvested in the autumn[213].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</si>
  <si>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Amelanchier alnifolia semiintegrifolia</t>
  </si>
  <si>
    <t>Pacific Serviceberry</t>
  </si>
  <si>
    <t>A. alnifolia. non Nutt.  A. florida.  A. oxyodon</t>
  </si>
  <si>
    <t>Western. N. America.</t>
  </si>
  <si>
    <t>Moist woods and open places[71].</t>
  </si>
  <si>
    <t>Prefers a rich loamy soil in a sunny position or semi-shade[1, 200] but thrives in any soil that is not too dry or water-logged[11]. Grows well in heavy clay soils.
Plants are hardy to about -35�c[160].
All members of this genus have edible fruits and, whilst this is dry and uninteresting in some species, in many others it is sweet and juicy. Many of the species have potential for use in the garden as edible ornamentals. This species is particularly interesting because it is quite compact and produces an excellent quality quite large fruit[K]. The main draw-back to this genus is that birds adore the fruit and will often completely strip a tree before it is fully ripe[K].
This species loses its leaves early in the autumn, especially in dry years[K].
Closely related to, and included as a sub-species of A. alnifolia by most botanists. 
Hybridizes freely with other members of this genus[200]. Grafting onto seedlings of A. lamarckii or Sorbus aucuparia is sometimes practised in order to avoid the potential problem of hybridizing[1].</t>
  </si>
  <si>
    <t>Wood - tough, hard, heavy, close grained[82, 118].</t>
  </si>
  <si>
    <t>Edible fruit - raw or cooked[2, 11, 118, 257]. A sweet and succulent fruit[82], it is soft and juicy with a few small seeds in the centre and has a hint of apple in the flavour[K]. A very acceptable fruit that can be eaten in quantity, it matures about 2 - 3 weeks later than most other members of the genus[K]. Formerly an important food for the N. American Indians[82], it can also be dried and used as a raisin substitute[183]. It is up to 13mm in diameter[200]. The fruit is rich in iron and copper[226].</t>
  </si>
  <si>
    <t>An infusion of the inner bark is used as a treatment for snow-blindness[172].
A compound concoction of the plant has been used in the treatment of gonorrhoea[257].</t>
  </si>
  <si>
    <t>Papaver somniferum</t>
  </si>
  <si>
    <t>Opium Poppy</t>
  </si>
  <si>
    <t>Europe to Asia, though the original habitat is obscure. A rare casual in Britain.</t>
  </si>
  <si>
    <t>Prefers a rich well-drained sandy loam in a sunny position[4, 200]. Requires a moist soil[14] but does not do well on wet clays[115]. Prefers a sandy loam or a chalky soil[115]. Plants often self-sow in British gardens.
The opium poppy is a very ornamental plant that is often cultivated in the flower garden[1]. There are many named varieties, some of which have been developed for their edible uses[183]. The plant is widely grown, often illegally, in warm temperate and tropical climates for the substances contained in its sap. These are often used medicinally as pain killers, especially in the treatment of terminally ill patients suffering extreme pain, they are also used for their narcotic effects by some people. These substances are highly addictive and lead to a shortening of the life span if used with any frequency. In cool temperate zones the plant does not produce sufficient of the narcotic principles to make their extraction feasible[4] and cultivation of the plant is perfectly legal in Britain[K]. Plants have ripened their seeds as far north as latitude 69�n in Norway[141].
Members of this genus are rarely if ever troubled by browsing deer or rabbits[233].</t>
  </si>
  <si>
    <t>The seed yields 44 - 50% of an edible drying oil[61]. Very good for lighting, it burns for longer than most oils[115]. The oil is also used in paints, soap making etc[46, 57].</t>
  </si>
  <si>
    <t>The opium poppy contains a wide range of alkaloids and has been a very valuable medicine, especially useful in bringing relief from pain. Its use (especially of the extracted alkaloids opium and morphine which it contains) can become addictive, however, and so it should be treated with extreme caution and only be used under the supervision of a qualified practitioner[244].
The dried juice (latex) from the unripe green seed vessels is a rich source of the active alkaloids, including morphine[232, 240]. It is extracted by making shallow incisions in the capsules as soon as the petals have fallen[4]. Care must be taken that the incisions do not penetrate to the interior of the seed capsules[4]. The latex exudes from the capsules and dries in contact with the air - it is then scraped off[4]. This latex is anodyne, antitussive, astringent, diaphoretic, emmenagogue, hypnotic, narcotic and sedative[4, 7, 13, 176, 192, 218]. As well as its pain-relieving properties, the latex has also been used as an antispasmodic and expectorant in treating certain kinds of coughs, whilst its astringent properties make it useful in the treatment of dysentery etc[4].
A homeopathic remedy is made from the dried latex[232]. This is used in the treatment of a variety of complaints, including constipation, fevers and insomnia[232].</t>
  </si>
  <si>
    <t>Asia; Chile; China; Egypt; Europe; France; Greece; India; India(Ayurvedic); India(Unani); Iraq; Japan(Okinawa); Laos; Malaya; Spain; Turkey; United States</t>
  </si>
  <si>
    <t>This plant contains a number of very toxic compounds, many of which are extracted and used as pain killers etc in medicine. They are also used to make various highly addictive narcotic drugs[7, 10, 19, 65]. However, in the cooler climate of Britain these compounds are not formed in sufficient quantity to make their extraction worthwhile. There are no toxins in the seeds[10, 46, 65].</t>
  </si>
  <si>
    <t>Inula helenium</t>
  </si>
  <si>
    <t>Elecampane</t>
  </si>
  <si>
    <t>S.E. Europe. Naturalized in Britain.</t>
  </si>
  <si>
    <t>Fields, waysides, waste places, copses etc[17], often on moist soils in shade[4].</t>
  </si>
  <si>
    <t>An easily grown plant, it grows well in moist shady positions in ordinary garden soil, though it grows best in a good loamy soil[4]. Succeeds in an ordinary garden soil in a sunny position[1]. Plants are also tolerant of considerable neglect, succeeding on our Cornwall trial ground even when left unweeded for four years[K].
Elecampane has a long history of cultivation as a medicinal herb, though it is not commonly grown nowadays[4].
When first dug up, the roots smell like ripe bananas, but as they dry they take on the scent of violets[245].</t>
  </si>
  <si>
    <t>A blue dye is obtained from the bruised and macerated root mixed with ashes and whortleberries (Vaccinium myrtillus)[4, 46, 61].
The root yields up to 2% of a camphor-scented essential oil, this is used as a flavouring and medicinally[46, 61, 238].</t>
  </si>
  <si>
    <t>Leaves - cooked. Rather bitter and aromatic[115], they were used as a potherb by the ancient Romans[183] but are rarely used at present.
Root - candied and eaten as a sweetmeat[4, 7, 27, 105, 183]. It contains up to 44% inulin[46, 240]. Inulin is a starch that cannot be digested by humans. It usually passes straight through the digestive system, though it can ferment and cause wind problems for some people[K]. Inulin can be converted into a sugar that is suitable for diabetics to eat[238].</t>
  </si>
  <si>
    <t>Elecampane has a long history of use as a medicinal herb. A gently warming and tonic herb, it is especially effective in treating coughs, consumption, bronchitis and many other complaints of the chest as well as disorders of the digestive system[4, 9, 254]. A very safe herb to use, it is suitable for the old and the young and especially useful when the patient is debilitated[254]. It cleanses toxins from the body, stimulating the immune and digestive systems and treating bacterial and fungal infections[238].
The root is alterative, anthelmintic, antiseptic, astringent, bitter, cholagogue, demulcent, diaphoretic, diuretic, mildly expectorant, gently stimulant, stomachic, tonic[4, 7, 9, 21, 46. 165, 200, 218, 222]. It is best harvested in the autumn from plants that are two years old, and it can be dried for later use[4]. The roots should be at least 3 years old according to another report[7]. This remedy should not be prescribed for pregnant women[238].
An extract of the plant is a powerful antiseptic and bactericide, particularly effective against the organism that causes TB[213, 238].
The root contains alantolactone, which is strongly anthelmintic. In a 1:1000 dilution it kills the parasitic worm Ascaris in 16 hours[218]. Alantolactone has an anti-inflammatory action, it also reduces mucous secretions and stimulates the immune system[254].
The plant is sometimes recommended as an external wash for skin inflammations and varicose ulcers, but has been known to cause allergic reactions[238].</t>
  </si>
  <si>
    <t>Argentina; Britain; China; Europe; India; Spain; Turkey</t>
  </si>
  <si>
    <t>Empetraceae</t>
  </si>
  <si>
    <t>Empetrum rubrum</t>
  </si>
  <si>
    <t>S. America - Chile and Tierra Del Fuego.</t>
  </si>
  <si>
    <t>Dwarf shrub heath, feldmark communities, bogs and swamps, in open Nothofagus forest and occasionally frequent in the understorey[69].</t>
  </si>
  <si>
    <t>A calcifuge plant, it is easily grown in a moist lime-free peaty soil[11, 182, 200]. Tolerates exposed positions, including maritime exposure in Cornwall[182].
This species is closely related to E. nigrum.
Dioecious. Male and female plants must be grown if seed is required[182].</t>
  </si>
  <si>
    <t>Plants can be used for groundcover in exposed locations[200].</t>
  </si>
  <si>
    <t>Fruit - raw or cooked[1, 46, 61, 69]. It is supposed to have tonic properties[183].</t>
  </si>
  <si>
    <t>Tonic[46].</t>
  </si>
  <si>
    <t>Corylus avellana</t>
  </si>
  <si>
    <t>Hazel</t>
  </si>
  <si>
    <t>Europe, including Britain, from Norway to Spain and east to W. Asia.</t>
  </si>
  <si>
    <t>Woods and hedgerows, especially on the slopes of hills, often on calcareous soils[7, 17].</t>
  </si>
  <si>
    <t>An easily grown plant, it succeeds in most soils, but is in general more productive of seeds when grown on soils of moderate fertility[11, 200]. It does less well in rich heavy soils or poor ones[11, 63]. Does well in a loamy soil[11]. Very suitable for an alkaline soil[11], but it dislikes very acid soils[17]. Succeeds in a pH range 4.5 to 8.5, but prefers a range of 5 to 7[200]. Plants are fairly wind tolerant[1, 11].
A very hardy plant, succeeding in all areas of Britain[200]. The flowers, however, are produced in late winter and early spring and can be damaged by heavy frosts at this time[200].
A parent, together with C. maxima, of many cultivated forms of filberts and cob nuts. There are many named varieties[11]. Plants are self-fertile but a more certain crop is obtained if more than one cultivar is grown[200].
The main difference between cob nuts and filberts is that the husk of a filbert is longer than the seed and often completely encloses it, whilst the husk on a cob nut is shorter than the seed[200].
Squirrels are a major pest of this plant, often decimating the crop of nuts[200].
Often grown as a coppiced shrub in woodlands, the stems have a variety of uses[23, 67, 186]. 
Members of this genus bear transplanting well and can be easily moved even when relatively large[11].
A food plant for the caterpillars of many lepidoptera species[30].</t>
  </si>
  <si>
    <t>The seed contains up to 65% of a non-drying oil, used in paints, cosmetics etc[13, 46, 57, 132]. The whole seed can be used to polish and oil wood[6]. It is very easy to apply and produces a nice finish[K].
The finely ground seeds are used as an ingredient of face masks in cosmetics[7].
Plants can be grown as a tall hedge[29]. They need to be left untrimmed or only lightly trimmed if seed is required[29].
The bark and leaves are a source of tannin[7].
Wood - soft, easy to split, not very durable, beautifully veined. Used for inlay work, small items of furniture, hurdles, wattles, basketry, pea sticks etc[7, 13, 23, 46, 61, 63, 66, 125]. The twigs are used as dowsing rods by water diviners[11]. The wood also yields a good quality charcoal, used by artists[63, 101].</t>
  </si>
  <si>
    <t>The bark, leaves, catkins and fruits are sometimes used medicinally[7]. They are astringent, diaphoretic, febrifuge, nutritive and odontalgic[7].
The seed is stomachic and tonic[240].
The oil has a very gentle but constant and effective action in cases of infection with threadworm or pinworm in babies and young children[7].</t>
  </si>
  <si>
    <t>Lysimachia nummularia</t>
  </si>
  <si>
    <t>Creeping Jenny</t>
  </si>
  <si>
    <t>Europe, including Britain, from Sweden south and east to Spain, N. Greece and the Caucasus.</t>
  </si>
  <si>
    <t>Damp situations in pastures and by the sides of streams, avoiding acid soils[4, 9].</t>
  </si>
  <si>
    <t>An easily grown plant, succeeding in a moist loamy soil[1]. Grows well in heavy clay soils. Grows well in marshy soil and in shallow water in pond margins[24, 56]. Prefers a shady position[111] but also succeeds in full sun[188].
Plants are hardy to at least -25�c[187].
Most species in this genus seem to be immune to the predations of rabbits[233].
A very ornamental plant[1].</t>
  </si>
  <si>
    <t>Can be used as a ground cover plant in moist soils but requires weeding for the first year or so. Plants should be spaced about 60cm apart each way and form a carpet, rooting as they spread[208].</t>
  </si>
  <si>
    <t>A tea is made from the leaves and flowers[46, 61, 177, 183].</t>
  </si>
  <si>
    <t>The whole herb, used fresh or dried, is antiscorbutic, mildly astringent, diuretic and vulnerary[4, 9, 46]. For drying, the herb is harvested in June[4]. Creeping Jenny is a very good wound-herb, the fresh leaves being bruised and applied externally to the affected area[4]. An infusion is used to treat internal bleeding and diarrhoea[9].</t>
  </si>
  <si>
    <t>Britain; Europe; France; Germany; Italy; Netherlands; Spain; Turkey</t>
  </si>
  <si>
    <t>Gladiolus cruentus</t>
  </si>
  <si>
    <t>S. Africa - Drakensburg Mountains.</t>
  </si>
  <si>
    <t>Prefers a sunny sheltered position in a light sandy neutral to slightly acid soil with a pH between 6.5 and 7[1, 200]. Requires a stony gritty loam.
This species is not hardy in the colder areas of the country, it tolerates temperatures down to between -5 and -10�c[200].
This species is one of the parents of the cultivated garden gladiolas[200].</t>
  </si>
  <si>
    <t>Flowers - raw or cooked. Added to salads or used as a boiled vegetable[183].</t>
  </si>
  <si>
    <t>Rumex patienta</t>
  </si>
  <si>
    <t>Herb Patience</t>
  </si>
  <si>
    <t>Europe. Naturalized in a few places in Britain[17].</t>
  </si>
  <si>
    <t>Waste land[17].</t>
  </si>
  <si>
    <t>A very easily grown plant, it succeeds in most soils, preferring a moist moderately fertile well-drained soil in a sunny position[200].
Formerly cultivated for its edible leaves[1, 2, 37, 50], these can be available in early February if the winter is mild[K].
An important food plant for the caterpillars of many species of butterfly[30].</t>
  </si>
  <si>
    <t>Leaves - raw or cooked[1, 2, 5, 37, 177]. Eaten like spinach or made into a delicious puree, they are often mixed with a quarter part of sorrel in order to add flavour to them[183]. A fairly mild flavour[183], they make an excellent vegetable[K]. The leaves are produced very early in the year[27].</t>
  </si>
  <si>
    <t>The juice, and an infusion of the root, has been used as a poultice and salve in the treatment of various skin problems[257].
An infusion of the root has been used in the treatment of constipation[257].
The leaves have been rubbed in the mouth to treat sore throats[257].</t>
  </si>
  <si>
    <t>Belgium; China; Haiti; Turkey; United States; Venezuela</t>
  </si>
  <si>
    <t>Typha latifolia</t>
  </si>
  <si>
    <t>Reedmace</t>
  </si>
  <si>
    <t>Throughout the world from the Arctic to latitude 30� S, incl Britain but absent from Africa, S. Asia</t>
  </si>
  <si>
    <t>Shallow water up to 15cm deep in ponds, lakes, ditches, slow-flowing streams etc, succeeding in acid or alkaline conditions[9, 17].</t>
  </si>
  <si>
    <t>A very easily grown plant, succeeding in the boggy margins of ponds or in shallow water up to 15cm deep[17]. It succeeds in acid and calcareous soils and requires a less organic-rich soil than T. angustifolia in order to do well[17]. It succeeds in sun or part shade[200].
A very invasive plant spreading freely at the roots when in a suitable site, it is not suitable for growing in small areas[24]. Unless restrained by some means, such as a large bottomless container, the plant will soon completely take over a site and will grow into the pond, gradually filling it in. This species will often form an almost complete monoculture in boggy soil.
Provides excellent cover for wild fowl[1].</t>
  </si>
  <si>
    <t>The stems and leaves have many uses. Gathered in the autumn they make a good thatch, can be used in making paper, can be woven into mats, chairs, hats etc[94, 99, 257]. They are a good source of biomass, making an excellent addition to the compost heap or used as a source of fuel etc. The pulp of the plant can be converted into rayon[222].
The stems can be used to make rush lights. The outer stem is removed except for a small strip about 10mm wide which acts as a spine to keep the stem erect. The stem is then soaked in oil and can be lit and used like a candle[55].
The female flowers make an excellent tinder and can be lit from the spark of a flint[212].
A fibre is obtained from the blossom stem and flowers[55, 57, 99].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The hairs of the fruits are used for stuffing pillows etc[257]. They have good insulating and buoyancy properties and have also been used as a wound dressing and a lining for babies nappies[99].
The flowering stems can be dried and used for insulation, they also have good buoyancy properties[55, 171].
The pollen is highly inflammable, it is used in making fireworks etc[115].</t>
  </si>
  <si>
    <t>The leaves are diuretic[218]. The leaves have been mixed with oil and used as a poultice on sores[257].
The pollen is astringent, diuretic, emmenagogue, haemostatic, refrigerant, sedative, suppurative and vulnerary[218]. The dried pollen is said to be anticoagulant, but when roasted with charcoal it becomes haemostatic[238]. It is used internally in the treatment of kidney stones, haemorrhage, painful menstruation, abnormal uterine bleeding, post-partum pains, abscesses and cancer of the lymphatic system[222, 238]. It should not be prescribed for pregnant women[238]. Externally, it is used in the treatment of tapeworms, diarrhoea and injuries[238].
A decoction of the stems has been used in the treatment of whooping cough[257].
The roots are diuretic, galactogogue, refrigerant and tonic[218]. The roots are pounded into a jelly-like consistency and applied as a poultice to wounds, cuts, boils, sores, carbuncles, inflammations, burns and scalds[222, 257].
The flowers are used in the treatment of a wide range of ailments including abdominal pain, amenorrhoea, cystitis, dysuria, metrorrhagia and vaginitis[218]. The young flower heads are eaten as a treatment for diarrhoea[222].
The seed down has been used as a dressing on burns and scalds[257].</t>
  </si>
  <si>
    <t>Canada(Salish); China; Egypt; Paraguay; United States; United States(Blackfoot)</t>
  </si>
  <si>
    <t>Symphoricarpos occidentalis</t>
  </si>
  <si>
    <t>Wolfberry</t>
  </si>
  <si>
    <t>S. heyeri.</t>
  </si>
  <si>
    <t>Western N. America - Illinois, Michigan and Minnesota to British Columbia, Kansas and Colorado.</t>
  </si>
  <si>
    <t>Bluffs, dry prairies and plains[43], mainly in the Rockies[11].</t>
  </si>
  <si>
    <t>Tolerates most soils and conditions, including poor soils and amongst the roots and under the drip of trees[11, 200]. Grows well in heavy clay soils. Prefers a well-drained soil[200]. Does well in sun or shade[1]. Tolerates urban pollution and maritime exposure[200].
A very hardy plant, tolerating temperatures down to about -40�c[200].
Plants in this genus are notably resistant to honey fungus[200].</t>
  </si>
  <si>
    <t>Plants have extensive root systems and are used to stabilize soils on banks and slopes[200].
The branches can be made into brooms[257].
Very tolerant of trimming, it can be grown as a medium to tall hedge[200].</t>
  </si>
  <si>
    <t>Fruit - raw or cooked[161]. Insipid. They are best if cooked. A famine food, they are only used when all else fails[177, 257]. The fruit is about 8mm in diameter[200]. See the notes at top of page regarding possible toxicity.</t>
  </si>
  <si>
    <t>An infusion of the leaves has been used as a wash for weak and inflamed eyes[257].
An infusion of the root has been used to cleanse the afterbirth and aid in convalescence[257].</t>
  </si>
  <si>
    <t>Veronica americana</t>
  </si>
  <si>
    <t>American Brooklime</t>
  </si>
  <si>
    <t>N. America - Newfoundland to Alaska, south to California and N. Carolina.</t>
  </si>
  <si>
    <t>Shallow water, rills and swamps[43].</t>
  </si>
  <si>
    <t>An easily grown plant, succeeding in a moderately fertile wet soil or in shallow water[1, 200]. Prefers cool summers[200]. Plants do not demand high light levels[200].
Closely related to V. beccabunga[1].</t>
  </si>
  <si>
    <t>Leaves - raw or cooked[62, 85, 105, 172]. A hot flavour, it can be used as a watercress substitute[62].</t>
  </si>
  <si>
    <t>Expectorant[172].</t>
  </si>
  <si>
    <t>Viola verecunda</t>
  </si>
  <si>
    <t>V. japonica. non Langsdorf.</t>
  </si>
  <si>
    <t>Wet grassy places in lowlands and hills all over Japan[58].</t>
  </si>
  <si>
    <t>Young leaves and flower buds - raw or cooked[105, 177]. A sweetish flavour[179].  When added to soup they thicken it in much the same way as okra[85, 159].
A tea can be made from the leaves[85].</t>
  </si>
  <si>
    <t>The leaves are crushed and applied to cuts, swellings, ulcers and wounds[218].</t>
  </si>
  <si>
    <t>Aconitum heterophyllum</t>
  </si>
  <si>
    <t>Usually found on humus-rich soils in the alpine and subalpine zones, and in forests, 2300 - 2900 metres[145, 243].</t>
  </si>
  <si>
    <t>Thrives in most soils and in the light shade of trees[1]. Grows well in heavy clay soils. Prefers a moist soil in sun or semi-shade[200]. Prefers a calcareous soil.
Grows well in open woodlands[1, 4].
The roots of this plant are extensively collected from the wild for medicinal use and the species is becoming much rarer in many areas of its range[272].
Members of this genus seem to be immune to the predations of rabbits and deer[233].
A greedy plant, inhibiting the growth of nearby species, especially legumes[54].</t>
  </si>
  <si>
    <t>Leaves and root - cooked[177]. This report should be treated with great distrust due to the poisonous nature of the genus, but see the notes above on known hazards[K].</t>
  </si>
  <si>
    <t>The dried root is analgesic, anti-inflammatory, antiperiodic, aphrodisiac, astringent, cholagogue, febrifuge and tonic[4, 240]. It is used in India in the treatment of dyspepsia, diarrhoea and coughs[240, 243]. It is also used in Tibetan medicine, where it is said to have a bitter taste and a cooling potency[241]. It is used to treat poisoning from scorpion or snake bites, the fevers of contagious diseases and inflammation of the intestines[241].
The root is best harvested in the autumn as soon as the plant dies down and is dried for later use[4]. This is a very poisonous plant and should only be used with extreme caution and under the supervision of a qualified practitioner.</t>
  </si>
  <si>
    <t>India; Iran; Sanscrit; United States</t>
  </si>
  <si>
    <t>The whole plant is highly toxic - simple skin contact has caused numbness in some people[1]. One report says that this plant does not contain the toxic alkaloid aconitine, and so is not poisonous[4]. It does, however, still contain an intensely bitter alkaloid[4].</t>
  </si>
  <si>
    <t>Viola diffusa</t>
  </si>
  <si>
    <t>Wasted slopes, stream edges, sparse forests and roadsides where they are damp and shady[147].</t>
  </si>
  <si>
    <t>We have very little information on this species and do not know if it will be hardy in Britain, though judging by its native range it should succeed outdoors in most parts of the country. The following notes are based on the general needs of the genus.
Prefers a cool moist well-drained humus-rich soil in partial or dappled shade and protection from scorching winds. Tolerates sandstone and limestone soils but becomes chlorotic if the pH is too high. Prefers a pH between 6 and 6.5[200].
All members of this genus have more or less edible leaves and flower buds, though those species with yellow flowers can cause diarrhoea if eaten in large quantities[62, 85, 159].</t>
  </si>
  <si>
    <t>Blood tonic, depurative. Aids tissue regeneration[147].
The whole plant is used in the treatment of abscesses, aplastic anaemia, boils, cough, fever, gas, leukaemia, mastitis and mumps[218].</t>
  </si>
  <si>
    <t>Agave americana</t>
  </si>
  <si>
    <t>Agave</t>
  </si>
  <si>
    <t>South-western N. America. Naturalized in the Mediterranean[11].</t>
  </si>
  <si>
    <t>Original habitat is unknown but it grows wild in Mexico on cultivated land and in pine woods[11].</t>
  </si>
  <si>
    <t>Requires a very well-drained soil and a sunny position[1, 200].
The agave is not very hardy in Britain tolerating temperatures down to about -3�c if conditions are not wet[260]. It succeeds outdoors on the south coast of England from Torbay westwards[11]. Plants survived lower temperatures during the very cold winters from 1985/1987 and were unharmed at Glendurgan gardens in West Cornwall[K].
A monocarpic species, the plant lives for a number of years without flowering but dies once it does flower. However, it normally produces plenty of suckers during its life and these continue growing, taking about 10 - 15 years in a warm climate, considerably longer in colder ones, before flowering[11].
This plant is widely used by the native people in its wild habitat, it has a wide range of uses.
In a warm climate suckers take 10 - 15 years to come into flower.
Members of this genus are rarely if ever troubled by browsing deer[233].</t>
  </si>
  <si>
    <t>The plant contains saponins. An extract of the leaves is used as a soap[2]. The roots are used according to another report[238]. It is likely that the root is the best source of the saponins that are used to make a soap[K]. Chop up the leaves or the roots into small pieces and then simmer them in water to extract the saponins. Do not over boil or you will start to break down the saponins[K].
There is a report that the plant has insecticidal properties, but further details are not given[218, 238].
A very strong fibre obtained  from the leaves is used for making rope, coarse fabrics etc[2, 61, 92, 238]. A paper can also be made from the leaves[2].
The thorns on the leaves are used as pins and needles[2].
The dried flowering stems are used as a waterproof thatch[2] and as a razor strop[89].
The plants are used in land-reclamation schemes in arid areas of the world[238].</t>
  </si>
  <si>
    <t>The sap of agaves has long been used in Central America as a binding agent for various powders used  as poultices on wounds[254]. The sap can also be taken internally in the treatment of diarrhoea, dysentery etc[254].
The sap is antiseptic, diaphoretic, diuretic and laxative[21, 218, 240]. An infusion of the chopped leaf is purgative and the juice of the leaves is applied to bruises[218]. The plant is used internally in the treatment of indigestion, flatulence, constipation, jaundice and dysentery[238]. The sap has disinfectant properties and can be taken internally to check the growth of putrefactive bacteria in the stomach and intestines[21].
Water in which agave fibre has been soaked for a day can be used as a scalp disinfectant and tonic in cases of falling hair[21].
Steroid drug precursors are obtained from the leaves[238].
A gum from the root and leaf is used in the treatment of toothache[218].
The root is diaphoretic and diuretic[240]. It is used in the treatment of syphilis[218, 240].
All parts of the plant can be harvested for use as required, they can also be dried for later use. The dried leaves and roots store well[238].</t>
  </si>
  <si>
    <t>Britain; China; Germany; Greece; Haiti; India(Santal); Italy; Lesotho; Mexico; Mexico(Kickapoo); Portugal; Turkey; United States; Venezuela</t>
  </si>
  <si>
    <t>Contact with the fresh sap can cause dermatitis in sensitive people[218, 238].
The plants have a very sharp and tough spine at the tip of each leaf. They need to be carefully sited in the garden.</t>
  </si>
  <si>
    <t>Iris ensata</t>
  </si>
  <si>
    <t>Japanese Water Iris</t>
  </si>
  <si>
    <t>I. kaempferi.  I. lactea.</t>
  </si>
  <si>
    <t>Dry sandy plains near lakes, meadows, clay-solonetz places in steppes and solonetz meadows[74]. Marshes, ditches and wet grassy places[187].</t>
  </si>
  <si>
    <t>Prefers a light well-drained soil and a sunny position[42]. Prefers partial shade[188]. Likes plenty of moisture and a rich loamy slightly acid soil[79, 200]. Requires a lime-free soil[233]. Some cultivars, in particular the 'Higo' strain, tolerate a pH up to 7.4[200]. Plants can be grown in containers in pond margins but are then best kept in drier conditions over winter[200].
This species is hardy to about -20�c[187].
Cultivated for its root in Japan[2]. (for the starch).
There are many named varieties, selected for their ornamental value[187, 200].
Members of this genus are rarely if ever troubled by browsing deer or rabbits[233].</t>
  </si>
  <si>
    <t>A fibre is obtained from the leaves, a substitute for hemp[42]. It is used for rope and coarse cloth[74].  Also used in thatching and basket making[123]. 
The root is long and fibrous, it is used for making brooms, brushes etc[178].</t>
  </si>
  <si>
    <t>Root - the source of an edible starch[2, 105, 177]. Some caution is advised, see the notes above on toxicity.</t>
  </si>
  <si>
    <t>The root is alterative, anthelmintic, antidote, appetizer, depurative, diuretic, hepatic and vermifuge[61, 178, 218]. It is used with other herbs in the treatment of venereal affections, liver complaints and dropsy[240].</t>
  </si>
  <si>
    <t>China; Hindu; India</t>
  </si>
  <si>
    <t>Many plants in this genus are thought to be poisonous if ingested, so caution is advised[65]. The roots are especially likely to be toxic[238].
Plants can cause skin irritations and allergies in some people[238].</t>
  </si>
  <si>
    <t>Haplopappus nuttallii</t>
  </si>
  <si>
    <t>Eriocarpum grindelioides.</t>
  </si>
  <si>
    <t>Western N. America - Saskatchewan to Montana, south to New Mexico and Montana.</t>
  </si>
  <si>
    <t>Dry open places, often on alkaline soils[60].</t>
  </si>
  <si>
    <t>Succeeds in ordinary garden soil in a sunny position[1]. Requires a well-drained deep gritty or gravelly soil, preferably of low fertility[200].</t>
  </si>
  <si>
    <t>A drink is made from the roots[61].</t>
  </si>
  <si>
    <t>Antitussive</t>
  </si>
  <si>
    <t>Acer spicatum</t>
  </si>
  <si>
    <t>Mountain Maple</t>
  </si>
  <si>
    <t>North-eastern N. America - Saskatchewan to Labrador, south to Wisconsin and Georgia.</t>
  </si>
  <si>
    <t>Deep rich moist soils in cool habitats such as the edges of mountain streams, ravines or woodlands[229].</t>
  </si>
  <si>
    <t>Of easy cultivation, it prefers a sunny position and a good moist well-drained soil but succeeds on most soils, especially those on the acid side, and dislikes alkaline soils[182]. Grows well in heavy clay soils. 
Plants are hardy to about -35�c when fully dormant.
The lower branches of trees often self-layer, the trees then forming an impenetrable thicket[226].
Most maples are bad companion plants, inhibiting the growth of nearby plants[18, 20].</t>
  </si>
  <si>
    <t>The leaves are packed around apples, rootcrops etc to help preserve them[18, 20].
The bark contains tannins, but the report does not say in what quantity[223].
The trees have an extensive root system that can be used to bind the soil. They are often grown on banks in order to prevent soil erosion[226].
The wood is close-grained, soft and light, weighing 33lb per cubic foot[82, 235].</t>
  </si>
  <si>
    <t>A sugar is obtained from the sap. The sap can be used as a drink or boiled down to make maple syrup[183]. The syrup is used as a sweetener on many foods. The sap can be harvested in late winter, the flow is best on a warm sunny day after a frost. Trees on southern slopes in sandy soils give the best yields. The best sap production comes from cold-winter areas with continental climates.</t>
  </si>
  <si>
    <t>The North American Indians made an infusion of the pith of young twigs and used this as eye drops to soothe irritation caused by campfire smoke[226, 257]. The pith itself was used to remove foreign matter from the eyes[257]. An infusion or poultice made from the outer bark has been used to treat sore eyes[257].
A poultice made from boiled root chips has been applied externally to wounds and abscesses[257].
A compound infusion of the roots and bark is used to treat internal haemorrhage[257].</t>
  </si>
  <si>
    <t>Aster amellus</t>
  </si>
  <si>
    <t>Ialian Aster</t>
  </si>
  <si>
    <t>A. amelloides. Besser.  A. trinervius. Roxb.</t>
  </si>
  <si>
    <t>Scrub and wood margins.[50] Marshy places and lake sides[178], mainly on limestone soils[200].</t>
  </si>
  <si>
    <t>Succeeds in most good garden soils[1], preferring one that is well-drained and moisture retentive[200]. Tolerates poorer soils[233]. Prefers a sunny position[200] but also succeeds in part shade[233].
Plants are hardy to about -25�c[187].
A very ornamental plant[1], there are some named varieties[233].
A polymorphic species[50], it hybridizes freely with other members of this genus[200].
Most species in this genus seem to be immune to the predations of rabbits[233].</t>
  </si>
  <si>
    <t>Leaves and young plants - cooked[177]. Only certain varieties (not specified in the report) are used[177]. A nutritional analysis is available[218].</t>
  </si>
  <si>
    <t>The roots are anti-inflammatory, antitussive, depurative, haemostatic and pectoral[61, 147].They are used in the treatment of coughs, pulmonary affections and malaria[240]. The root juice is used internally in Nepal to treat indigestion and externally to treat boils[272].</t>
  </si>
  <si>
    <t>Eleutherococcus sieboldianus</t>
  </si>
  <si>
    <t>Ukogi</t>
  </si>
  <si>
    <t>Acanthopanax pentaphylla.  A. spinosus.  Aralia pentaphylla.</t>
  </si>
  <si>
    <t>Escaped from cultivation in Japan, where it grows wild in calcareous soils[275].</t>
  </si>
  <si>
    <t>Prefers a light warm open loamy humus-rich soil and a position sheltered from north and east winds[11, 200]. Prefers a well-drained soil and full sun[200]. Thrives in sun or shade according to another report. Tolerates urban pollution and poor soils[200].
Plants are hardy to at least -15�c if they are sheltered from cold winds[200].
Cultivated as a medicinal and culinary plant in Japan[58], there are some named varieties selected for their ornamental value[200].</t>
  </si>
  <si>
    <t>The plant is used as a hedge[200].</t>
  </si>
  <si>
    <t>Young leaves - cooked[46, 61, 177]. A delicious somewhat fragrant flavour[105, 183].
The dried leaves are a tea substitute[183].</t>
  </si>
  <si>
    <t>Melissa officinalis</t>
  </si>
  <si>
    <t>Lemon Balm</t>
  </si>
  <si>
    <t>C.  and S. Europe, W. Asia and N. Africa. Naturalized in Britain.</t>
  </si>
  <si>
    <t>Waste places and derelict land near human habitations[9].</t>
  </si>
  <si>
    <t>A very easily grown plant, it succeeds in any well-drained soil in a sunny sheltered position[200]. It prefers a light rich moist soil[37, 52],a warm position[27, 37] and partial shade[4]. Once established, this is a drought tolerant species[190, 200], it is a useful plant to try in difficult dry places[187], usually succeeding in the dustiest of soils once it is established[190].
Lemon balm is often grown in the herb garden, and sometimes also commercially[46], there are some named varieties[183]. Plants can often self-sow so freely as to become a menace[187].
If the plants are cut back hard after flowering, they will produce a fresh flush of leaves[238].
Members of this genus are rarely if ever troubled by browsing deer or rabbits[233].
A good bee plant[4, 8, 24]. A good companion plant, especially for brassicas[14].</t>
  </si>
  <si>
    <t>The growing plant is said to repel flies and ants[14]. It is also rubbed on the skin as a repellent[238], though the essential oil would be more effective here[K].
An essential oil is obtained from the plant[100] (the exact part is not specified, it is probably the entire plant and especially the flowering stems). It is used medicinally. The whole plant is very pleasantly aromatic, the aroma lasting for a long time after the plant has been harvested. It is therefore a very useful ingredient in pot-pourri[4].</t>
  </si>
  <si>
    <t>Leaves - raw or cooked. A pleasant lemon-like aroma and flavour, they are used mainly as a flavouring in salads and cooked foods[5, 7, 8, 9, 14, 27, 183].
A lemon-flavoured tea can be made from the fresh or dried leaves[21, 183]. A bunch of the leaves can be added to china tea, much improving the flavour, the leaves are also added to fruit cups etc[4]. They are used as a flavouring in various alcoholic beverages including Chartreuse and Benedictine[238].</t>
  </si>
  <si>
    <t>Lemon balm is a commonly grown household remedy with a long tradition as a tonic remedy that raises the spirits and lifts the heart[254]. Modern research has shown that it can help significantly in the treatment of cold sores[254].
The leaves and young flowering shoots are antibacterial, antispasmodic, antiviral, carminative, diaphoretic, digestive, emmenagogue, febrifuge, sedative, and tonic[4, 7, 9, 21, 165, 238]. It also acts to inhibit thyroid activity[238]. An infusion of the leaves is used in the treatment of fevers and colds, indigestion associated with nervous tension, excitability and digestive upsets in children, hyperthyroidism, depression, mild insomnia, headaches etc[4, 9, 238]. Externally, it is used to treat herpes, sores, gout, insect bites and as an insect repellent[238]. The plant can be used fresh or dried, for drying it is harvested just before or just after flowering[9].
The essential oil contains citral and citronella, which act to calm the central nervous system and are strongly antispasmodic[254]. The plant also contains polyphenols, in particular these combat the herpes simplex virus which produces cold sores[254].
The essential oil is used in aromatherapy. Its keyword is 'Female aspects'[210]. It is used to relax and rejuvenate, especially in cases of depression and nervous tension[238].</t>
  </si>
  <si>
    <t>Europe; Hungary; Iraq; Panama; Spain; Turkey; United States</t>
  </si>
  <si>
    <t>Lilium wallichianum</t>
  </si>
  <si>
    <t>E. Asia - E. Himalayas from Uttar Pradesh to Arunachel Pradesh.</t>
  </si>
  <si>
    <t>Open slopes and grassland, 1200 - 2000 metres[51]. Moist shady places at elevations of 1100 - 2000 metres in Nepal[272].</t>
  </si>
  <si>
    <t>Bulb - Immediate epigeal germination[130]. Sow thinly in pots from late winter to early spring in a cold frame[143]. Should germinate in 2 - 4 weeks.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in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</si>
  <si>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Prefers an open free-draining humus-rich loamy soil with its roots in the shade and its head in the sun[200].
A stoloniferous plant[200]. Early to mid autumn is the best time to plant out the bulbs in cool temperate areas, in warmer areas they can be planted out as late as late autumn[200]. 
A very ornamental plant[1], it requires greenhouse protection in Zone 7 or colder areas of Britain[200]. It is not suitable for pot cultivation because of its stoloniferous habit[200]. The flowers have a penetrating and spicy perfume[245].
The plant should be protected against rabbits and slugs in early spring. If the shoot tip is eaten out the bulb will not grow in that year and will lose vigour[200].</t>
  </si>
  <si>
    <t>Bulb - cooked. Boil and roasted as a vegetable[272]. It is usually dried first[177]. Rich in starch, it can be used as a vegetable in similar ways to potatoes (Solanum tuberosum).</t>
  </si>
  <si>
    <t>The dried bulb scales are demulcent[240]. They are used like salep (obtained from various species of orchids, especially Orchis spp.) in the treatment of pectoral complaints[240].</t>
  </si>
  <si>
    <t>India(Hindu); Nepal</t>
  </si>
  <si>
    <t>Ferula assa-foetida</t>
  </si>
  <si>
    <t>Asafoetida</t>
  </si>
  <si>
    <t>W. Asia - Afghanistan to Iran.</t>
  </si>
  <si>
    <t>Deserts[74].</t>
  </si>
  <si>
    <t>Succeeds in most soils[1]. Prefers a deep fertile soil in a sunny position[200].
This species is not hardy in the colder areas of the country, it tolerates temperatures down to between -5 and -10�c[200].
Plants have a long taproot and are intolerant of root disturbance[200]. They should be planted into their final positions as soon as possible.
Monocarpic, the plant takes some years before it flowers and dies after flowering[74]. In Britain, the plants usually flower after about 5 years[238].
The whole plant, especially when bruised, has an unpleasant smell like stale fish[245].</t>
  </si>
  <si>
    <t>A gum-resin is obtained from incisions in the roots and rhizomes[114]. The stem is removed at the end of the growing season, the root uncovered and a thin slice removed[74]. Another report says that the stem is removed as the plant starts to flower[238]. The gum exudes and hardens and a fresh slice is then made[74]. The gum should be stored in an air-tight container to prevent its strong flavour contaminating nearby substances[238]. The gum is a source of an essential oil which has medicinal properties and is also used as a food flavouring and in perfumery[46, 57, 61].</t>
  </si>
  <si>
    <t>Leaves and young shoots - cooked as a vegetable[2, 4, 177, 183]. The plant has a foetid odour, but this disappears when it is boiled[2]. The cabbage-like folded heads are eaten raw as a delicacy[183].
Root - cooked[2, 4]. It needs to be steeped in order to remove a bitterness[74]. A starch extracted from the roots is used to make a porridge[74].
A gum-resin from the root is used as a food flavouring[171]. It is an essential ingredient of Worcester sauce, it is also used to flavour a wide range of dishes and drinks[183]. It is popular in natural food cuisine as a garlic substitute[183]. The resin obtained from this plant is probably the foulest-smelling of all herbs, with a sulphurous garlic-like odour[7, 238]. It is so nauseating to some people that it has been nicknamed 'dung of the devil'[7]. However, in judicious quantities it gives a surprisingly pleasant flavour to many foods[238].</t>
  </si>
  <si>
    <t>Asafoetida is a very effective medicinal herb that acts mainly on the digestive system, cleansing and strengthening the gastro-intestinal tract[238]. It is much used in the Ayurvedic tradition[238]. The gum-resin contains a volatile oil that is as persistent in aroma as garlic. They leave the body via the respiratory system and aid the coughing up of congested mucous[254].
The pungently flavoured gum-resin that is obtained from the root is alterative, anthelmintic, antiperiodic, antispasmodic, carminative, deobstruent, deodorant, expectorant, laxative, sedative and stomachic[7, 21, 176, 218]. It is used in the treatment of simple digestive problems such as wind, bloating, indigestion and constipation, and also for respiratory problems such as bronchitis, bronchial asthma and whooping cough[254]. It is also used as a circulatory stimulant, lowering blood pressure and thinning the blood[7, 21, 165, 176, 254]. The resin has a synergistic effect on other herbal preparations such as camphor, valerian and nux-vomica[7]. It is used in tincture as a mild cardio-tonic[7]. See below under 'Uses notes' for details on harvesting the resin.</t>
  </si>
  <si>
    <t>China; Greece; India; India(Santal); Turkey</t>
  </si>
  <si>
    <t>Iris germanica</t>
  </si>
  <si>
    <t>Purple Flag</t>
  </si>
  <si>
    <t>The original habitat is obscure, it is probably of hybrid origin.</t>
  </si>
  <si>
    <t>Dry rocky places[187]</t>
  </si>
  <si>
    <t>A very easily grown plant that tolerates considerable neglect[233], it prefers a sunny position in a well-drained soil that contains some lime[1, 79]. Grows well in dry soils in light deciduous shade[187]. Succeeds in full sun or partial shade[79]. Prefers a pH in the range 6 to 7.5 or higher[200].
Many named varieties have been selected for their ornamental value[187]. The plant is also sometimes cultivated for the essential oil in its root[9].
The plant is sterile and does not produce seed[233].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</si>
  <si>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fragrance, when fresh it has an acrid flavour and almost no smell[4, 168]. An essential oil is obtained from the fresh root, this has the same uses as the root[57, 61].
The juice of the root is sometimes used as a cosmetic and also for the removal of freckles from the skin[4].
A black dye is obtained from the root[168].
A blue dye is obtained from the flowers[168].
The seeds are used as rosary beads[61].</t>
  </si>
  <si>
    <t>The root is dried and used as a flavouring[105, 183].</t>
  </si>
  <si>
    <t>The root is diuretic, emetic, expectorant and mildly purgative[7, 9, 61]. Another report says that the juice of the fresh root is a strong purge of great efficiency in the treatment of dropsy[4]. In the past, sections of the dried root have been given to teething babies to chew on, though this has been discontinued for hygienic reasons[9]. Roots of plants 2 - 3 years old are dug up after flowering and are then dried for later use[7].</t>
  </si>
  <si>
    <t>Egypt; Greece; Spain; Turkey</t>
  </si>
  <si>
    <t>The leaves, and especially the rhizomes, of this species contain an irritating resinous substance called irisin. If ingested this can cause severe gastric disturbances[274].
Plants can cause skin irritations and allergies in some people[238].</t>
  </si>
  <si>
    <t>Adenophora verticillata</t>
  </si>
  <si>
    <t>A. tetraphylla. (Thunb.)Fisch.</t>
  </si>
  <si>
    <t>E. Asia - Korea, Siberia.</t>
  </si>
  <si>
    <t>Broad-leaved forests and shrubby formations[74].</t>
  </si>
  <si>
    <t>Prefers a light rich slightly alkaline soil that is not too dry, and a warm sunny position[1, 200]. Grows well in the semi-shade of shrubs or in light woodland[88].
Plants are intolerant of root disturbance[1].
The young growth is extremely attractive to slugs, they have been known to destroy even mature plants[K].</t>
  </si>
  <si>
    <t>Root - raw or cooked[46, 61, 105, 177]. A sweet taste[74].
Leaves - cooked[105, 177].</t>
  </si>
  <si>
    <t>This is a commonly used medicinal plant in China. The root is antidote, antifungal, cardiotonic, expectorant, febrifuge, expectorant, sialogogue, stomachic and tonic[176, 218]. It is used in the treatment of women's diseases, chronic bronchitis with dry cough, pulmonary infections with cough and thick yellow sputum, dry throat[218].</t>
  </si>
  <si>
    <t>Salvia viridis</t>
  </si>
  <si>
    <t>S. horminum.</t>
  </si>
  <si>
    <t>Rocky places and other dry habitats, always on limestone[45, 89].</t>
  </si>
  <si>
    <t>Requires a very well-drained light sandy soil in a sunny position[108, 200]. Prefers a rich soil[1]. Plants can be killed by excessive winter wet[200].
The plant is strongly aromatic[200]. The flowers can be air-dried and used as everlasting flowers[200].
A good bee plant[46].
Members of this genus are rarely if ever troubled by browsing deer[233].</t>
  </si>
  <si>
    <t>The leaves and flowering stems are aromatic and antiseptic[238]. They make a good gargle for treating sore gums[4].</t>
  </si>
  <si>
    <t>Arabia; Mediterranean</t>
  </si>
  <si>
    <t>Petroselinum segetum</t>
  </si>
  <si>
    <t>Corn Caraway</t>
  </si>
  <si>
    <t>Carum segetum.</t>
  </si>
  <si>
    <t>Western and southern Europe, including Britain, to N. Africa and W. Asia.</t>
  </si>
  <si>
    <t>Hedgerows and grassy places[17].</t>
  </si>
  <si>
    <t>See the plant's native habitat for ideas of its needs.</t>
  </si>
  <si>
    <t>An aromatic herb, used for culinary purposes[2, 105].</t>
  </si>
  <si>
    <t>Corn caraway is said to contain the alleged 'psychotroph' myristicine[218].</t>
  </si>
  <si>
    <t>Lilium japonicum</t>
  </si>
  <si>
    <t>Bamboo Lily</t>
  </si>
  <si>
    <t>L. abeanum.  L. belladonna.  L. krameri.  L. makinoi.</t>
  </si>
  <si>
    <t>Thickets on hills and low mountains[58] in rich loose woodland soil, often amongst dwarf bamboo, 300 - 900 metres[143].</t>
  </si>
  <si>
    <t>Prefers an open free-draining humus-rich loamy soil with its roots in the shade and its head in the sun[200]. Grows well in open woodland[1]. Likes plenty of moisture and some shade[42, 47]. Just to totally confuse matters, one report says that this species prefers a poor gravelly loam with plenty of leafmold and some charcoal, in a sunny position[143]. Requires protection from winter rains[143].
The sub-species L. japonicum platyfolium is more vigorous than the type with broader leaves.
Stem rooting, the bulbs should be planted 15 - 20cm deep[143]. Early to mid autumn is the best time to plant out the bulbs in cool temperate areas, in warmer areas they can be planted out as late as late autumn[200].
A very ornamental plant[1], it is cultivated for its bulb in Japan[2] and is also a sacred flower in Japanese Shinto rites[174].
The plant should be protected against rabbits and slugs in early spring. If the shoot tip is eaten out the bulb will not grow in that year and will lose vigour[200].</t>
  </si>
  <si>
    <t>Bulb - cooked[2, 4, 105]. It contains about 18% starch[174]. A slightly bitter taste[174]. It can be used as a vegetable in similar ways to potatoes (Solanum tuberosum).</t>
  </si>
  <si>
    <t>The bulb is antiasthmatic, antitussive, expectorant, sedative and tonic (nutritive)[174, 176]. It is used in the treatment of coughs, haemoptysis, insomnia and fidgetiness in the later stage of febrile disease[176].</t>
  </si>
  <si>
    <t>Celastrus scandens</t>
  </si>
  <si>
    <t>Climbing Bittersweet</t>
  </si>
  <si>
    <t>Eastern N. America - Quebec, south to North Carolina and New Mexico..</t>
  </si>
  <si>
    <t>Rich soils[235] in dense moist thickets, woods and along river banks[43, 268].</t>
  </si>
  <si>
    <t>Prefers a deep loamy soil[11]. Dislikes chalky soils[108]. Succeeds in full or partial shade[188]. Requires a humus-rich soil if it is to be at its best[219].
A rampant climber, it requires ample space and is best grown into an old tree. It climbs by means of twining and also by prickles on the young stems[182]. Plants do not normally require pruning[219].
The foliage of some wild plants is variegated[235]. There are some named forms, selected for their ornamental value[200].
A good bee plant[108].
Plants in this genus are notably resistant to honey fungus[200].
Plants are usually dioecious, in which case male and female plants must be grown if seed is required[182]. This species seldom fruits freely in Britain[182].</t>
  </si>
  <si>
    <t>Bark and twigs - they must be cooked[105]. The thickish bark is sweet and palatable after boiling[2, 161, 177]. Another report says that it is the inner bark that is used, and that it is a starvation food, only used when other foods are in short supply[257]. Some caution is advised in the use of this plant since there are suggestions of toxicity.</t>
  </si>
  <si>
    <t>Climbing bittersweet was employed medicinally by a number of native North American Indian tribes, though it is scarcely used in modern herbalism[257].
The root is diaphoretic, diuretic and emetic[222]. It is a folk remedy for chronic liver and skin ailments (including skin cancer), rheumatism, leucorrhoea, dysentery and suppressed menses[222]. A strong compound infusion, usually combined with raspberry leaf tea, has been used to reduce the pain of childbirth[257]. A poultice of the boiled root has been used to treat obstinate sores, skin eruptions etc[257].
Externally, the bark is used as an ointment on burns, scrapes and skin eruptions[222].
Extracts of the bark are thought to be cardioactive[222].
Many plants in this genus contain compounds of interest for their antitumour activity[218].</t>
  </si>
  <si>
    <t>France; Germany; Netherlands; Spain; United States</t>
  </si>
  <si>
    <t>The fruit is poisonous[222]. All parts of the plant are potentially toxic[222].</t>
  </si>
  <si>
    <t>Bambusa multiplex</t>
  </si>
  <si>
    <t>Hedge Bamboo</t>
  </si>
  <si>
    <t>B. argentea.  B. glaucescens.  B. nana.  Leleba multiplex.</t>
  </si>
  <si>
    <t>E. Asia - Eastern Himalayas to southern China.</t>
  </si>
  <si>
    <t>Open places at elevations of 200 - 1500 metres in Nepal[272].</t>
  </si>
  <si>
    <t>Prefers an open loam of fair quality, succeeding on peaty soils and in full sun or dappled shade[11, 200]. Requires a position sheltered from cold drying winds[11]. Requires abundant moisture in the growing season and plenty of organic matter in the soil[11].
A fairly hardy plant, tolerating temperatures down to about -8�c[25, 195], but it does not like periods of prolonged cold.
This species is notably resistant to honey fungus[200].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New shoots appear in late spring, the rootstock is caespitose[25]. 
A polymorphic species, there are many named varieties selected for their ornamental value[25, 195].</t>
  </si>
  <si>
    <t>Paper is made from the culms[46, 61]. The canes are too arched for good poles and there is too small a volume for significant pulp production, in spite of good fibre dimensions[195]. The culms are up to 4cm in diameter[220].
The canes split easily and are fairly flexible - they are used as a source of weaving material for mats, baskets and other household goods[220, 272].
The plant makes a good screen or hedge[188, 200].</t>
  </si>
  <si>
    <t>Young shoots - cooked[46, 105]. Bitter tasting, they are rarely eaten[195]. They are less bitter if harvested before they emerge from the soil and then parboiled in water[183].</t>
  </si>
  <si>
    <t>Rubus chamaemorus</t>
  </si>
  <si>
    <t>Cloudberry</t>
  </si>
  <si>
    <t>Northern Europe, including Britain, from Scandanavia south and east to Germany and N. Asia.</t>
  </si>
  <si>
    <t>Cool boggy places, often found amongst bilberries on hills and mountain sides, avoiding shade and calcareous soils.</t>
  </si>
  <si>
    <t>Easily grown in a good well-drained loamy soil in sun or semi-shade[1, 11, 200]. Avoids calcareous soils in the wild and is often found in boggy soils[17].
Considered to be a gourmet fruit, it is occasionally sold in speciality stores[183].
Dioecious. Male and female plants must be grown if seed is required.</t>
  </si>
  <si>
    <t>Fruit - raw or cooked[183, 257]. Sour but delicious, the fruit can be eaten out of hand or stewed, used in preserves, pies etc[183]. Rich in vitamin C[257]. The sweet fruit tastes like baked apples[207].
Flowers - raw.
The fresh or dried leaves are used as a tea substitute.</t>
  </si>
  <si>
    <t>A decoction of the roots has been used as 'woman's medicine'[257]. A decoction of the root and lower stem has been used by barren women to try and become pregnant[257].
The root has been used in the treatment of coughs, fevers and consumption[257].</t>
  </si>
  <si>
    <t>Petasites palmatus</t>
  </si>
  <si>
    <t>Sweet Butterbur</t>
  </si>
  <si>
    <t>N. America - Newfoundland to Massachusetts, west to Alaska and south to California.</t>
  </si>
  <si>
    <t>Low woods, glades and damp clearings[43]. Swamps and along the sides of streams[235].</t>
  </si>
  <si>
    <t>Succeeds in ordinary garden soil[1], but prefers a deep fertile humus-rich soil that is permanently moist but not stagnant, succeeding in shade, semi-shade or full sun[200]. Requires a moist shady position[187]. Plants can be grown in quite coarse grass, which can be cut annually in the autumn[233].
Plants are hardy to about -20�c[187].
A very invasive plant, too rampant for anything other than the wild garden[187, 200].
Dioecious, male and female plants must be grown if seed is required.</t>
  </si>
  <si>
    <t>Young flower stalks, used before the flower buds appear, are boiled until tender and seasoned with salt[172, 177, 183].
Flower buds - cooked[183].
Leafstalks - peeled and eaten raw[105, 177, 183, 257].
The ash of the plant is used as a salt substitute[46, 61, 95, 102, 183]. To prepare the salt, the stems and leaves are rolled up into balls whilst still green, and after being carefully dried they are placed on top of a very small fire on a rock and burned[213].</t>
  </si>
  <si>
    <t>The roots have been used in treating the first stages of grippe and consumption[257]. The dried and grated roots have been applied as a dressing on boils, swellings and running sores[257]. An infusion of the crushed roots has been used as a wash for sore eyes[257].
A syrup for treating coughs and lung complaints has been made from the roots of this species combined with mullein(Verbascum sp.) and plum root (Prunus sp.)[257].</t>
  </si>
  <si>
    <t>Oenothera biennis</t>
  </si>
  <si>
    <t>Evening Primrose</t>
  </si>
  <si>
    <t>Onagra biennis.</t>
  </si>
  <si>
    <t>Eastern N. America - Labrador, south to Florida and Texas. Naturalized in Britain.</t>
  </si>
  <si>
    <t>Dunes, roadsides, railway banks and waste places in Britain[17], often in sandy soils[4].</t>
  </si>
  <si>
    <t>Prefers a dryish well-drained sandy loam and a warm sunny position[1, 4, 200], though it is tolerant of most soils[4]. Heavy clay soils may induce winter rots[200]. Grows well on very poor soils[160, 238]. Established plants are drought resistant[160].
Formerly cultivated for its edible roots, the evening primrose is being increasingly cultivated for the oil contained in its seed which contains certain essential fatty acids and is a very valuable addition to the diet[66]. See the notes on medicinal uses for more details.
The flowers open in the evening and are strongly scented with a delicious sweet perfume[245], attracting pollinating moths[4]. The seeds are a good food source for birds[200].
Plants usually self-sow freely if they are growing in a suitable position, they can naturalize in the wild garden[4, K].</t>
  </si>
  <si>
    <t>The oil from the seed is added to skin preparations and cosmetics. It is often combined with vitamin E to prevent oxidation[238].
A yellow dye is obtained from the flowers[7].
A finely ground powder made from the flowering stems is used cosmetically in face-masks to counteract reddened skins[7].</t>
  </si>
  <si>
    <t>Root - cooked. Boiled and eaten like salsify[4, 12, 27, 33, 66]. Fleshy, sweet and succulent[74]. Wholesome and nutritious[2].  A peppery taste[159]. The taste somewhat resembles salsify or parsnips[183].
Young shoots - raw or cooked[2, 12, 52, 85, 183]. Mucilaginous, with a peppery flavour, they are best used sparingly[159]. Another source suggests that the shoots should not be eaten[9].
Flowers - sweet. Used in salads or as a garnish[183].
Young seedpods - cooked. Steamed[183].
The seed contains 28% of a drying oil[114]. It is edible and a very good source of gamma-linolenic acid[141], an essential fatty acid that is not found in many plant sources and has numerous vital functions in the body. The seed, however, is very small and difficult to harvest, it has to be done by hand[160]. Overall yields are low, making the oil very expensive to produce.</t>
  </si>
  <si>
    <t>The bark and the leaves are astringent and sedative[4, 21]. They have proved of use in the treatment of gastro-intestinal disorders of a functional origin, whooping cough and asthma[4]. A syrup made from the flowers is also an effective treatment for whooping cough[7]. The bark is stripped from the flowering stem and dried for later use, the leaves are also harvested and dried at this time[4].
Evening primrose oil has become a well-known food supplement since the 1980's. Research suggests that the oil is potentially very valuable in the treatment of multiple sclerosis, pre-menstrual tension, hyperactivity etc[66]. It is also taken internally in the treatment of eczema, acne, brittle nails, rheumatoid arthritis and alcohol-related liver damage[238]. Regular consumption of the oil helps to reduce blood cholesterol levels and lower the blood pressure[21, 66]. The seed is a good source of gamma-linolenic acid, an unsaturated fatty acid which assists the production of hormone-like substances[222, 238]. This process is commonly blocked in the body, causing disorders that affect the uterine muscles, nervous system and metabolism[238].
The poulticed root is applied to piles and bruises[222].
A tea made from the roots is used in the treatment of obesity and bowel pains[222].</t>
  </si>
  <si>
    <t>Achyranthes aspera</t>
  </si>
  <si>
    <t>Devil's Horsewhip</t>
  </si>
  <si>
    <t>E. Asia - Himalayas to Australia.</t>
  </si>
  <si>
    <t>Open dry places at elevations up to 2000 metres in Nepal[272]. More or less naturalized as a weed in waste ground in southern Europe[50].</t>
  </si>
  <si>
    <t>Cultivated as a food crop in China[179].
See also [240] and [50].</t>
  </si>
  <si>
    <t>The ash from the burnt plant, often mixed with mustard oil and a pinch of salt, is used as a tooth powder for cleaning teeth[272].
The dried twigs are used as toothbrushes[272].
The ash of the burnt plant is a rich source of potash. It is used for washing clothes[272].</t>
  </si>
  <si>
    <t>One of the more important mdicinal herbs of Nepal, it is widely used in the treatment of a range of complaints.
Ophthalmic[152].
The root is astringent, diuretic and antispasmodic[152, 178, 272]. It is used in the treatment of dropsy, rheumatism, stomach problems, cholera, skin diseases and rabies[152, 272].
The juice extracted from the root of this plant, mixed with the root of Urena lobata and the bark of Psidium guajava, is used in the treatment of diarrhoea and dysentery[272].
The plant is astringent, digestive, diuretic, laxative, purgative and stomachic[272]. The juice of the plant is used in the treatment of boils, diarrhoea, dysentery, haemorrhoids, rheumatic pains, itches and skin eruptions[272].
The ash from the burnt plant, often mixed with mustard oil and a pinch of salt, is used as a tooth powder for cleaning teeth[272]. It is believed to relieve pyorrhea and toothache[272].
The leaf is emetic and a decoction is used in the treatment of diarrhoea and dysentery[272]. A paste of the leaves is applied in the treatment of rabies, nervous disorders, hysteria, insect and snake bites[272].</t>
  </si>
  <si>
    <t>Dominican Republic; Ethiopia; Haiti; India; India(Santal); Java; Moluccas; New Zealand(Niue); Perak; Philippines; Samoa; Sudan; Tahiti; Tonga</t>
  </si>
  <si>
    <t>Bryonia dioica</t>
  </si>
  <si>
    <t>Red Bryony</t>
  </si>
  <si>
    <t>B. cretica dioica. (Jacq.)Tutin.</t>
  </si>
  <si>
    <t>Scrub and woodland, especially on well-drained soils, avoiding acid soils[7, 17].</t>
  </si>
  <si>
    <t>A rapid grower, it is of easy cultivation succeeding in most soils that are well drained[1], avoiding acid soils in the wild[17]. Prefers a sunny position[238].
A very deep-rooted climbing plant[7], attaching itself to other plants by means of tendrils[4].
The plant is not eaten by rabbits[17].
Plants can be easily encouraged by scattering ripe seed along the base of hedgerows[200].
Dioecious, male and female plants must be grown if seed is required[200].</t>
  </si>
  <si>
    <t>Young shoots - must be cooked[2, 105]. They are eaten in spring. Caution is advised in the use of this plant, see the notes above regarding toxicity.</t>
  </si>
  <si>
    <t>A powerful cathartic and purgative, bryony is used with great caution in present-day herbalism[254]. It is primarily prescribed for painful rheumatic conditions[254].
The root is cathartic, cytotoxic, diaphoretic, expectorant, hydrogogue, irritant, pectoral, purgative and vermifuge[4, 9, 19, 21, 46, 165]. It is used in small quantities internally in the treatment of various inflammatory conditions, bronchial complaints, asthma, intestinal ulcers, hypertension and arthritis[238]. Externally, it is applied as a rubefacient to muscular and joint pains and pleurisy[238]. The root, which can be 75cm long and 75mm thick[268], can be used fresh at any time of the year[7], it can also be harvested in the autumn and  be dried for later use[4]. This plant should be used with great caution and only under the supervision of a qualified practitioner. See the notes above on toxicity.
The whole herb has an antiviral effect[254].</t>
  </si>
  <si>
    <t>Greece; Iraq; Kurdistan; Spain</t>
  </si>
  <si>
    <t>All parts of the plant are poisonous[7, 65]. One report says it is very toxic[10], another says it is of very low toxicity[76]. The fresh root is a severe skin irritant[238].</t>
  </si>
  <si>
    <t>Myrrhis odorata</t>
  </si>
  <si>
    <t>Sweet Cicely</t>
  </si>
  <si>
    <t>Mountainous regions of Europe, including Britain.</t>
  </si>
  <si>
    <t>Grassy places, hedges and woods in hilly regions, often near human habitations[4, 9, 17].</t>
  </si>
  <si>
    <t>Prefers a moist rich soil in a shady position[14, 52, 200]. Thrives in all soils[1] in sun or shade[111, 200].
This species is hardy to about -15�c according to one report[200] whilst another says that it is hardy to at least -20�c[187].
Plants often self-sow freely[200].
Sweet cicely used to be quite widely cultivated as a food plant but is now only occasionally grown in the herb garden. This is a shame since it is an extremely useful and tasty plant to grow and can provide food all year round[K].
A good bee plant[4].</t>
  </si>
  <si>
    <t>The leaves and the seed make good polishes for wood[4, 6, 115]. You just rub them over the wood and then rub the wood with a clean cloth to remove any greenness. It is particularly good on oak panels[5], giving a lovely glossy finish and an aromatic smell[244].</t>
  </si>
  <si>
    <t>The whole plant, including the seed, is aromatic, carminative, expectorant and stomachic[4]. It is useful in the treatment of coughs and flatulence, and also as a gentle stimulant for the stomach[4, 238].
The root is antiseptic and a decoction has been used to treat snake and dog bites[4, 244]. An ointment made from the roots has been used to ease gout and soothe wounds[244].</t>
  </si>
  <si>
    <t>Britain; China; Europe; France; Germany; Italy; Netherlands; Spain; Sweden; United States(Blackfoot)</t>
  </si>
  <si>
    <t>Platanaceae</t>
  </si>
  <si>
    <t>Platanus occidentalis</t>
  </si>
  <si>
    <t>Buttonwood</t>
  </si>
  <si>
    <t>P. hispanica. Hort (pro parte).  P. macrophylla. Hort. (pro parte).  P. vulgaris angulosa.</t>
  </si>
  <si>
    <t>Eastern N. America - New England to Florida, west to Texas and Nebraska.</t>
  </si>
  <si>
    <t>Rich soils on the borders of streams and lakes[43, 82].</t>
  </si>
  <si>
    <t>10 - 3</t>
  </si>
  <si>
    <t>Prefers a deep moist loam[1], though it tolerates very wet, poorly drained soils[229]. Requires full sun[200]. Tolerates atmospheric pollution and compacted soils[200]. Established plants are drought tolerant[200]. Fairly wind-resistant[200].
A fast-growing and long-lived tree[200, 229], but it is of no value in Britain, being very susceptible to attack by parasitic fungi[11]. Fairly slow-growing according to another report, which also says that the tree is long-lived in the wild[227]. This species does not do well north of Central France, it requires long hot summers to fully ripen its wood[200].</t>
  </si>
  <si>
    <t>A fairly wind resistant tree, it can be grown as part of a shelterbelt planting[200].
Wood - coarse-grained, tough, strong, very durable, difficult to split[46, 61, 171]. Rather weak according to other reports[227, 229]. It weighs 35lb per cubic foot[235], and is used for furniture, chopping boards etc[46, 61, 171, 229]. Trunks of wild trees can be up to 4.5 metres in diameter and these were at one time hollowed out to make barges capable of carrying several tons of goods[226].</t>
  </si>
  <si>
    <t>The sweet sap is tapped in the spring and used in the preparation of syrup and sugar[105, 177, 183].</t>
  </si>
  <si>
    <t>The inner bark is astringent, diuretic, emetic and laxative[222]. It has been used as a tea in the treatment of dysentery, coughs, colds, lung ailments, haemorrhages, measles, milky and difficult urination etc and also as a blood tonic[222, 257]. Externally, it has been used as a wash on wounds[257]. An infusion of the bark and roots has been used as a foot soak for treating rheumatism[257].
The bark ooze has been used as a wash on infected sores and an infusion has been given in the treatment of infant rash[257].
An infusion of the bark, mixed with honey locust bark (Gleditsia triacanthos), has been used as a gargle to treat hoarseness and sore throat[257].</t>
  </si>
  <si>
    <t>Italy; Mexico(Kickapoo); United States; United States(Wv)</t>
  </si>
  <si>
    <t>In hot dry climates the hairs of the fruits and leaves are believed to cause an effect similar to hay fever[11, 200].</t>
  </si>
  <si>
    <t>Ribes nigrum</t>
  </si>
  <si>
    <t>Blackcurrant</t>
  </si>
  <si>
    <t>Europe, including Britain, from Scandanavia south and east to France, Bulgaria, N. and C. Asia.</t>
  </si>
  <si>
    <t>Hedges and woodlands, often by streams[9, 17].</t>
  </si>
  <si>
    <t>Easily grown in a moisture retentive but well-drained loamy soil of at least moderate quality[11, 200]. Best grown on a deep sandy loam[1]. Dislikes very heavy clay, chalky soils and thin dry soils, but it can succeed on most soil types if plenty of organic matter is incorporated[1]. Plants require plenty of nitrogen if they are to do well[200]. Prefers a pH in the range 6.7 to 7 and is intolerant of acid soils[200]. Plants are quite tolerant of shade though do not fruit so well in such a position[11]. Plants fruit less freely when grown in windy sites[200].
The plant is hardy to about -20�c, though flowers are damaged at -1�c[200].
Blackcurrants are widely cultivated in temperate areas for their edible fruit, there are many named varieties[183, 200]. Most fruit is produced on one year old wood. Pruning usually consists of removing about a third of all the stems from just above ground level in the autumn. The oldest stems with least new growth are removed since these will be the poorest fruiters. The plant is able to make new growth from the base of the removed stems and, if the plants are well fed, this growth is very vigorous and will fruit heavily the following year. The flowers can self-fertilize but many cultivars fruit better with insect pollination[200].
Plants can harbour a stage of 'white pine blister rust', so they should not be grown in the vicinity of pine trees[155]. Plants in this genus are notably susceptible to honey fungus[200].</t>
  </si>
  <si>
    <t>The oil from the seed is added to skin preparations and cosmetics. It is often combined with vitamin E to prevent oxidation[238].
A yellow dye is obtained from the leaves[100].
A blue or violet dye is obtained from the fruit[100].
The leaves are used for vegetable preservation[74]. No more details.</t>
  </si>
  <si>
    <t>Fruit - raw or cooked.  An excellent aromatic flavour[K]. The fully ripe fruit is very acceptable raw, though it is more often cooked and used to make pies, jams etc[1, 2, 5, 9, 34]. Very rich in vitamin C[244]. The fruit is about 10mm in diameter[200], though selected cultivars have larger fruits[K].
The leaves are used in soups[183].
The dried leaves are a tea substitute[74, 177, 183]. They are sometimes added to blended herb teas[238].</t>
  </si>
  <si>
    <t>Blackcurrant fruits are a good source of minerals and vitamins, especially vitamin C. They have diuretic and diaphoretic actions, help to increase bodily resistance to infections and are a valuable remedy for treating colds and flu[4, 254]. The juice, especially when fresh or vacuum-sealed, helps to stem diarrhoea and calms indigestion[4, 254].
The leaves are cleansing, diaphoretic and diuretic[4, 9]. By encouraging the elimination of fluids they help to reduce blood volume and thereby lower blood pressure[254]. An infusion is used in the treatment of dropsy, rheumatic pain and whooping cough, and can also be used externally on slow-healing cuts and abscesses[9].It can be used as a gargle for sore throats and mouth ulcers[254]. The leaves are harvested during the growing season and can be used fresh or dried[238].
It is believed that an infusion of the leaves increases the secretion of cortisol by the adrenal glands, and thus stimulates the activity of the sympathetic nervous system[254]. This action may prove useful in the treatment of stress-related conditions[254].
An infusion of the young roots is useful in the treatment of eruptive fevers[4].
A decoction of the bark has been found of use in the treatment of calculus, dropsy and haemorrhoidal tumours[4].
The seed is a source of gamma-linolenic acid, an unsaturated fatty acid which assists the production of hormone-like substances[238]. This process is commonly blocked in the body, causing disorders that affect the uterine muscles, nervous system and metabolism[238]. We have no records of the oil from this species being used medicinally, though it is used in cosmetic preparations[238, K].</t>
  </si>
  <si>
    <t>Chile; Europe; Turkey; United States</t>
  </si>
  <si>
    <t>Acinos rotundifolius</t>
  </si>
  <si>
    <t>A. forminii.  A. graveolens.  Calamintha exigua.  C. forminii.  C. graveolens. (Bieb.)Benth.</t>
  </si>
  <si>
    <t>Succeeds in almost any well-drained soil, doing well in a hot dry soil[200].</t>
  </si>
  <si>
    <t>The leaves are used as a flavouring with beans etc, and are said to be a substitute for summer savoury, Satureia hortensis[200], though we prefer that species[K].</t>
  </si>
  <si>
    <t>Aphrodisiac, stimulant[61].</t>
  </si>
  <si>
    <t>Iran; Iraq; Kurdistan</t>
  </si>
  <si>
    <t>Patrinia scabiosifolia</t>
  </si>
  <si>
    <t>E. Asia - China, Japan, Korea and eastern Siberia.</t>
  </si>
  <si>
    <t>Sunny grassy places in hills and mountains all over Japan.</t>
  </si>
  <si>
    <t>Easily grown in any light rich soil in a sunny position[1, 111].</t>
  </si>
  <si>
    <t>Young leaves, stem tips and flower buds - cooked and used as a potherb, added to soups or dried for later use[105, 177, 183].</t>
  </si>
  <si>
    <t>The root is antibacterial, anticoagulant, antiphlogistic, antispasmodic, depurative, diuretic, febrifuge haemostatic and resolvent[147, 174, 178, 218, 279]. It contains several medically active compounds, including triterpenic glycosides and has been shown to stimulate the liver into producing drug-metabolizing enzymes[279]. The root is used in Korea in the treatment of the initial stages of appendicitis, perityphlitis and neuralgia[279]. It is also used in the treatment of parasitic skin diseases and as an antidote to poison[218].
The entire plant is antibacterial, anti-inflammatory and hepatic[176]. It is used traditionally as a sedative[218] and also in the treatment of carbuncles, acute appendicitis, intestinal abscess, postpartum pain, dysmenorrhoea and endometriosis[176].  It stimulates the circulation, treats abscesses, promotes regeneration of liver cells[147, 174, 176, 178]. Large doses can cause a decrease of white blood cells, nausea and dizziness[176].
The crushed leaves are applied to abscesses and boils[147, 218].</t>
  </si>
  <si>
    <t>Ligustrum japonicum</t>
  </si>
  <si>
    <t>Japanese Privet</t>
  </si>
  <si>
    <t>Woods and thickets in lowland and hills, C. and S. Japan[58].</t>
  </si>
  <si>
    <t>A very tolerant and easily grown plant, it succeeds in any soil that is not impoverished or water-logged[11, 182]. Grows well in heavy clay soils. Succeeds in sun or semi-shade[188].
Closely related to L. lucidum[11, 200].
There are many named varieties selected for their ornamental value[200].
This species is notably resistant to honey fungus[200].</t>
  </si>
  <si>
    <t>A commercial insect wax is produced on the branches as a result of eggs being laid by insects[11]. Another report says that the wax is produced by the plant due to the stimulation of the feeding insects[61, 149]. Yet another report says that the wax is produced by the insects[178]. It is used for candles and as a polish for earthenware pots, book edges etc[178].
The plant can be used as a hedge[11]. It is very amenable to trimming.</t>
  </si>
  <si>
    <t>The roasted seed is a coffee substitute[61, 177].
Young shoots - cooked. A famine food, used when all else fails[179]. The shoots contain a glycoside and are probably toxic[K].</t>
  </si>
  <si>
    <t>The fruit is said to be a nutrient tonic[218].
Extracts of the plant show antibacterial, antiulcer and hypotensive activity[218].</t>
  </si>
  <si>
    <t>Thelesperma gracile</t>
  </si>
  <si>
    <t>Central and western N. America - Nebraska and Wyoming to Texas, Mexico and Arizona.</t>
  </si>
  <si>
    <t>Dry plains, prairies and roadsides[43].</t>
  </si>
  <si>
    <t>Succeeds in any moderately fertile well-drained soil in full sun[200].
This species is not very hardy outdoors in Britain, usually requiring cold greenhouse treatment[1].</t>
  </si>
  <si>
    <t>A fine reddish-brown basketry and textile dye is obtained from the plant[216]. No more details.</t>
  </si>
  <si>
    <t>Flower buds[183]. No further details are given.
A tea is made from the leaves and dried flowers[61, 161, 177]. The flowers and leaf tips are dried in an oven and then boiled for a very short time[216]. When well made it is delicious, with just a hint of mint in its aftertaste[183].</t>
  </si>
  <si>
    <t>Rhododendron arboreum</t>
  </si>
  <si>
    <t>E. Asia - Himalayas to Sri Lanka.</t>
  </si>
  <si>
    <t>Forests and shrubberies with Pieris ovalifolia and Quercus incana, 1500 - 3600 metres from Pakistan to S.E. Tibet in the Himalayas[51].</t>
  </si>
  <si>
    <t>Succeeds in most humus rich lime free soils except those of a dry arid nature or heavy or clayey[1]. Prefers a peaty or well-drained sandy loam[1]. Succeeds in sun or shade, the warmer the climate the more shade a plant requires[200]. Requires a pH between 4.5 and 5.5[200].
Hardy to between -10 and -15�c, the pink flowered form is hardier than the red[184].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There are many named varieties selected for their ornamental value[200].
Plants form a root ball and are very tolerant of being transplanted, even when quite large, so long as the root ball is kept intact[200].
This plant is the national flower of Nepal[51]. The flowers are sold in local markets and used as offerings to the Gods and Godesses[272].
A very ornamental plant[1], it is not very hardy outdoors in much of Britain, but grows well in the milder areas of the country[1].
Plants in this genus are notably susceptible to honey fungus[200].</t>
  </si>
  <si>
    <t>The juice of the leaves is spread over cots and beds to get rid of bed lice[272].
Wood - soft, even grained, seasons badly. Used in turnery, it can also be used to make charcoal and for fuel[51, 158]. Th wood is much employed in Nepal where it is used for making household implements, building small houses and fences[272]. Planks of the wood are carved to make boxes, cupboards and other furniture[272]. It is a very good fuel, burning well with a long-lasting heat - overcollection of the wod for fuel, and also for making charcoal, has become a cause for conservation concern[272].</t>
  </si>
  <si>
    <t>The tender leaves are used as a cooked vegetable[105, 158, 183]. Caution is advised, see the notes above on toxicity.
Flowers - raw or cooked[272]. A sweet-sour taste, they are said to make a good sub-acid jelly[183]. Th flowers are sometimes simply pickled by adding salt and chili[272]. Caution is advised, large quantities can cause intoxication[2, 183].</t>
  </si>
  <si>
    <t>The young leaves are astringent and poultice[158]. They are made into a pasteand then applied to the forehead in the treatment of headaches[240, 272].
The juice of the bark is used in the treatment of coughs, diarrhoea and dysentery[272].
A decoction of the flowers is used to check a tendency to vomit, especially if there is also a loss of appetite[272]. The juice of the flowers is used in the treatment of menstrual disorders[272]. The petals are eaten to assist the removal of any animal bones that have become stuck in the throat[262].</t>
  </si>
  <si>
    <t>The leaves are poisonous[51, 240]. The flowers can cause intoxication in large quantities[183].</t>
  </si>
  <si>
    <t>Perovskia atriplicifolia</t>
  </si>
  <si>
    <t>Russian Sage</t>
  </si>
  <si>
    <t>Open rocky places[187]. Freely draining gravels and screes[200].</t>
  </si>
  <si>
    <t>Prefers a rich well-drained dry soil and a sunny position[1, 11, 187, 190, 200]. Tolerates light shade but plants become more lax in habit in such a situation[200]. Succeeds in poor soils and, once established, tolerates drought[190]. Tolerant of dry chalk soils, it also succeeds in maritime gardens[200].
Plants are hardy to about -15�c, though the stems are often cut back by hard frosts[200].
A very ornamental plant[1]. In cultivation people often cut the plants to the ground in the spring in order to encourage strong new growth and plenty of flowers[190, 200, 233].
Plants rarely produce seed in Britain[200].
The crushed leaves are very aromatic[190].
There are some named varieties, selected for their ornamental value[200].</t>
  </si>
  <si>
    <t>This species is suitable for forming an internal decorative hedge of moderate height[200].</t>
  </si>
  <si>
    <t>The small lavender flowers have a sweet flavour and can be eaten in salads or used as a garnish[177, 183].</t>
  </si>
  <si>
    <t>The plant is used as a cooling medicine in the treatment of fevers[240].</t>
  </si>
  <si>
    <t>Commelina virginica</t>
  </si>
  <si>
    <t>Virginia Day-Flower</t>
  </si>
  <si>
    <t>Southern N. America. Naturalized in Europe in S. Italy[50].</t>
  </si>
  <si>
    <t>Rich woods, thickets and clearings[43].</t>
  </si>
  <si>
    <t>Prefers a light fairly dry well-drained loam with added leafmold[42]. Prefers a sunny position with some shelter[164].
Plants are not very winter hardy in Britain, the roots are best dug up in autumn and stored like dahlias in a cool frost free place[1]. When grown in a light well-drained soil and mulched well, the roots usually survive the winter outdoors.
The roots of this plant do not seem to be tuberous, the plant seems to be more like an annual[K].</t>
  </si>
  <si>
    <t>Tubers - cooked. Rich in starch, but with a fairly bland flavour.
Edible leaves[105].</t>
  </si>
  <si>
    <t>Cydonia oblonga</t>
  </si>
  <si>
    <t>Quince</t>
  </si>
  <si>
    <t>C. vulgaris.  Pyrus cydonia.</t>
  </si>
  <si>
    <t>Europe - Mediterranean. An occasional garden escape in Britain[17].</t>
  </si>
  <si>
    <t>Damp rich soils in hedgerows and thickets[50, 254].</t>
  </si>
  <si>
    <t>Succeeds in most soils but prefers a light moist fertile soil and a sunny position[3, 37, 200]. Dislikes very dry or waterlogged soils[202]. Succeeds in semi-shade but does not fruit so well in such a position[202]. Plants also tolerate quite deep shade[219], though they will often not fruit at all in such a position[K].
Plants are hardy to about -15�c[202], though the fruit seldom ripens in the north of Britain unless it is grown against a sunny wall[4].
The quince has been cultivated for over two thousand years for its edible fruit and its seed, though it is not a widely grown crop[4, 46, 61, 132]. It is also much used as a dwarfing rootstock for pears and some other fruits[200]. There are some named varieties[200].
Plants require warm summers in order to fully ripen their fruit[200]. The var. 'Maliformis' ripens well in cooler summers[200].</t>
  </si>
  <si>
    <t>A mucilage obtained from the seed coat is used as a gum arabic substitute to add gloss to material[61, 74]. The seed contains 20% mucilage and 15% fatty oils[74].
The fruit is rich in pectin[200]. Pectin is said to protect the body against radiation[201].
The leaves contain 11% tannin[240].</t>
  </si>
  <si>
    <t>Fruit - raw or cooked[4]. When grown in warm temperate or tropical climates, the fruit can become soft and juicy and is suitable for eating raw[4]. In cooler climates such as Britain, however, it remains hard and astringent and needs to be cooked before being eaten[4]. It is used in jellies, preserves etc[9, 183]. The cooked fruit adds a delicious flavour to cooked apples[3, 37, 46, 61]. Strongly aromatic with a firm but rather gritty flesh[200]. The fruit is rich in pectin[200]. The fruit is about 10m long and 9cm wide, tapering to the stalk[200]. A nutritional analysis is available[218].
A drink can be made by adding the dried crushed seed to water, simmering for 5 minutes and sweetening to taste[183].
Flowers[183]. No further details are given.</t>
  </si>
  <si>
    <t>The stem bark is astringent, it is used in the treatment of ulcers[218].
The seed is a mild but reliable laxative, astringent and anti-inflammatory[9]. When soaked in water, the seed swells up to form a mucilaginous mass. This has a soothing and demulcent action when taken internally[4] and is used in the treatment of respiratory diseases, especially in children[240]. This mucilage is also applied externally to minor burns etc[9].
The fruit is antivinous, astringent, cardiac, carminative, digestive, diuretic, emollient, expectorant, pectoral, peptic, refrigerant, restorative, stimulant and tonic[4, 9, 46, 218]. The unripe fruit is very astringent, a syrup made from it is used in the treatment of diarrhoea and is particularly safe for children[4, 254]. The fruit, and its juice, can be used as a mouthwash or gargle to treat mouth ulcers, gum problems and sore throats[254].
The leaves contain tannin and pectin[240]. Tannin can be used as an astringent whilst pectin has a beneficial effect on the circulatory system and helps to reduce blood pressure[K].</t>
  </si>
  <si>
    <t>Chile; China; Europe; Iraq; Italy; Mexico; Turkey; Venezuela</t>
  </si>
  <si>
    <t>The seed is poisonous[200]. Like many of the species in the family Rosaceae it contains hydrogen cyanide (this is the substance that gives almonds their characteristic flavour). In small quantities, hydrogen cyanide has been shown to stimulate respiration and improve digestion, it is also claimed to be of benefit in the treatment of cancer. In excess, however, it can cause respiratory failure and even death.</t>
  </si>
  <si>
    <t>Fuchsia excorticata</t>
  </si>
  <si>
    <t>Konini</t>
  </si>
  <si>
    <t>Skinnera excorticata.</t>
  </si>
  <si>
    <t>Lowlands and lower montane forests, along forest edges, streams and shady gullies on North, South, Stewart and Chatham Islands[44].</t>
  </si>
  <si>
    <t>Succeeds in any fertile well-drained circum-neutral soil, preferring one that is rich in humus[1, 200]. Prefers semi-shade and a sheltered position[1, 15]. Does well in woodland conditions[166].
This species is only hardy in the mildest parts of Britain[11, 48], tolerating temperatures down to about -10�c when fully dormant. The young growth in spring, even on mature plants, is frost-tender and so it is best to grow the plants in a position sheltered from the early morning sun[K]. It grows well outdoors in Cornwall and along the west coast of Scotland[59, 184].
Plants seem to be immune to the predations of rabbits[233].
A good bee plant[108].
A very unusual plant in that its pollen is bright blue[173].</t>
  </si>
  <si>
    <t>A purple dye is obtained from the plant (the part is not specified, though it is likely to be the pollen). It makes a good ink[173].
The pollen is bright blue and was used by the Maoris as a face powder[48, 173].
Wood - very strong and durable with an attractive grain, but hard to work. Used for making small items[128].</t>
  </si>
  <si>
    <t>Fruit - raw or cooked in pies, tarts, cakes, desserts etc[3, 173, 183]. Juicy[11]. A juicy berry[K], it is sweet but astringent[153]. A unique flavour, they are best combined with potato flour or corn starch in order to temper the slight astringency[183].
Sap - sweet. Obtained by cutting a length of branch and sucking out the sap, it is not freely produced however[173].</t>
  </si>
  <si>
    <t>Pinus thunbergii</t>
  </si>
  <si>
    <t>Japanese Black Pine</t>
  </si>
  <si>
    <t>P. massoniana. non Lamb.</t>
  </si>
  <si>
    <t>Sand dunes by the coast in E. Japan.</t>
  </si>
  <si>
    <t>Thrives in a light well-drained sandy or gravelly loam[1, 11]. Dislikes poorly drained moorland soils[1]. Established plants tolerate drought[200] and maritime exposure[81, 188].
The Japanese black pine bears cones whilst still young and produces cones very freely in Britain[185]. The trees thrive in Britain but do not grow very large[1] and are probably not going to be long-lived[185]. Young trees grow about 50cm per year but this soon tails off and older trees average less than 30cm per year[185].
Plants are strongly outbreeding, self-fertilized seed usually grows poorly[200]. They hybridize freely with other members of this genus[200]. This species hybridizes in the wild with P. densiflora[58]. 
Leaf secretions inhibit the germination of seeds, thereby reducing the amount of plants that can grow under the trees[18].
Plants in this genus are notably susceptible to honey fungus[200].</t>
  </si>
  <si>
    <t>Tolerant of salt spray, this species makes a good shelterbelt for exposed maritime positions[75, 200]. Trees were 9 metres tall after 30 years in a very exposed position at Rosewarne in N. Cornwall[75].
Planted to stabilize sand dunes by the coast[11].
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</si>
  <si>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Inner bark[105]. There are no more details but inner bark is often dried, ground into a powder and then used as a thickener in soups etc or added to cereals when making bread.
A vanillin flavouring is obtained as a by-product of other resins that are released from the pulpwood[200].</t>
  </si>
  <si>
    <t>Ribes sanguineum</t>
  </si>
  <si>
    <t>Flowering Currant</t>
  </si>
  <si>
    <t>Western N. America. Occasionally naturalized in Britain.</t>
  </si>
  <si>
    <t>Open to wooded, moist to rather dry valleys and foothills[60].</t>
  </si>
  <si>
    <t>Easily grown in a moisture retentive but well-drained loamy soil of at least moderate quality[11, 200]. Grows well in heavy clay soils. Succeeds in full sun, it is also quite tolerant of shade though it does not fruit so well in such a position[11]. Tolerates maritime exposure[49].
Hardy to about -25�c[200].
A very ornamental plant[1], there are a number of named varieties[182]. A plant labelled R. sanguineum carneum (which is probably the cultivar 'Carneum Grandiflorum') was seen at Kew with a very good crop of unripe fruit in July 1994[K].
A disease-resistant plant, the species is being used in blackcurrant breeding programmes[119].
Plants can harbour a stage of white pine blister rust, so should not be grown in the vicinity of pine trees[155]. Plants in this genus are notably susceptible to honey fungus[200].</t>
  </si>
  <si>
    <t>Tolerates maritime exposure and can be grown as an informal hedge[29, 49]. It provides reasonable shelter when in leaf but is rather bare and gives little protection in winter[K].</t>
  </si>
  <si>
    <t>Fruit - raw or cooked[101, 105, 118, 257]. It does not have a wonderful flavour, but is tolerable raw[K]. It can be harvested when still firm in August and when stored carefully will keep until November, by which time the flavour has improved slightly[K]. The fruit is about 10mm in diameter[200].</t>
  </si>
  <si>
    <t>Pteridium aquilinum esculentum</t>
  </si>
  <si>
    <t>P. esculentum. Forst.f.</t>
  </si>
  <si>
    <t>Australia - New South Wales, Queensland and Victoria. New Zealand.</t>
  </si>
  <si>
    <t>Forests, heaths and paddocks[193].</t>
  </si>
  <si>
    <t>Spores - Spores can be surface sown in the same way as other ferns but this plant really does not need any help in spreading itself about.
Division is also possible but totally unnecessary in most circumstances.</t>
  </si>
  <si>
    <t>Prefers a light, acid, deep sandy soil[1]. Dislikes shade according to some reports[13, 17] whilst another says that it tolerates full sun but prefers light shade[200]. Prefers a pH in the range 4 to 6[200].
Members of this genus are rarely if ever troubled by browsing deer[233].
This is an extremely invasive plant and is a noxious weed. Plants can be cut down twice a year to provide compost material, this will not kill the plants. If the plants are cut down three times a year this will gradually weaken and eventually kill them.</t>
  </si>
  <si>
    <t>Root - rich in a white starch that can be eaten raw or cooked[193]. It can also be dried and ground into a powder[2, 13, 46, 55, 66, 94, 95, 102]. The root is very fibrous[173]. When dried, it will store for years[173]. The root contains 60% starch[74]. The dry weight content of starch is between 43 and 72%[173]. This starch can be extracted from the roots and  is used in making dumplings which are eaten with soya flour and sugar as a delicacy[183].
Young shoots - raw or cooked[2, 13, 55, 62, 94, 102, 183]. They can be used like asparagus or like spinach[9]. Somewhat flavourless, though they are considered to be a delicacy in Japan[4]. The fronds should be used when less than 20cm long, longer ones have a terrible taste[9, 213]. The shoots are somewhat bitter so they are often blanched for a few minutes in boiling water, then left to soak in cold water for two hours before being cooked[4, 9]. Although this might well improve the flavour, it will greatly reduce the nutritional value[K]. The shoots should be steeped in lye first[55]. Occasional use should cause no problems, but regular consumption is not advisable because the shoots might be carcinogenic[9, 65].
The plant yields an edible saccharine substance[55]. (from the cooking root??).</t>
  </si>
  <si>
    <t>Kerria japonica</t>
  </si>
  <si>
    <t>Bachelor's Button</t>
  </si>
  <si>
    <t>E. Asia - China, Japan. A rare garden escape in Britain.</t>
  </si>
  <si>
    <t>By rivers and on rocks in gorges in the mountains[184]. Thickets on mountain slopes at elevations of 200 - 3000 metres[266].</t>
  </si>
  <si>
    <t>Succeeds in most aspects in any good loamy soil[1]. Succeeds in very poor soils[202]. Grows well in heavy clay soils. Prefers a moist well-drained soil in a sunny position with shade from the midday sun[200].
Hardy to about -20�c[184].
Plants are moderately fast growing[202]. They sucker freely and can be invasive[202].
Some named forms have been developed for their ornamental value[182].
This species is notably resistant to honey fungus[200].
The flowers are said to be usually unisexual but we do not know if the plants are dioecious or monoecious.</t>
  </si>
  <si>
    <t>Young leaves - cooked[105, 177]. The leaves contain a small amount (0.002%) of hydrogen cyanide and are also a rich source of vitamin C (200mg per 100g)[218]. Some caution is advised, see the notes above on toxicity.
Fruit[177]. No more details are given, but this report is somewhat suspect, the plant does not produce a fleshy fruit and the seed case certainly does not look edible[K]. The fruit is a dry, somewhat plump achene about 5mm in diameter[200].</t>
  </si>
  <si>
    <t>A decoction of the flowering shoots is used in the treatment of coughs and women's complaints[178, 218].</t>
  </si>
  <si>
    <t>The leaves contain small quantities of hydrogen cyanide (prussic acid). In small quantities, hydrogen cyanide has been shown to stimulate respiration and improve digestion, it is also claimed to be of benefit in the treatment of cancer. In excess, however, it can cause respiratory failure and even death.</t>
  </si>
  <si>
    <t>Leucanthemum vulgare</t>
  </si>
  <si>
    <t>Ox-Eye Daisy</t>
  </si>
  <si>
    <t>Chrysanthemum leucanthemum.</t>
  </si>
  <si>
    <t>Europe, including Britain, from Lapland south and east to the Mediterranean and Siberia.</t>
  </si>
  <si>
    <t>A common weed of grassy fields on all the better types of soil, avoiding acid soils and shade[17].</t>
  </si>
  <si>
    <t>Easily grown in a good garden soil in a sunny position[187]. Prefers a rich soil[17].
Plants are hardy to at least -20�c[187].
The whole plant is permeated with an acrid juice, making it obnoxious to insects[4]. The flowers have a smell like stale perspiration[245].
Grows well in the summer meadow but may need some help in maintaining itself[24].</t>
  </si>
  <si>
    <t>Leaves - raw or cooked[2, 115]. The young spring shoots are finely chopped and added to salads[4, 7, 183]. Rather pungent[9], they should be used sparingly or mixed with other salad plants[183].
Root - raw[5]. Used in spring[207].</t>
  </si>
  <si>
    <t>The whole plant, and especially the flowers[7], is antispasmodic, antitussive, diaphoretic, diuretic, emmenagogue, tonic and vulnerary[4, 7, 21]. It is harvested in May and June then dried for later use[4]. The plant has been employed successfully in the treatment of whooping cough, asthma and nervous excitability[4]. Externally it is used as a lotion on bruises, wounds, ulcers and some cutaneous diseases[4, 7]. A decoction of the dried flowers and stems has been used as a wash for chapped hands[257]. A distilled water made from the flowers is an effective eye lotion in the treatment of conjunctivitis[7].</t>
  </si>
  <si>
    <t>Vaccinium macrocarpon</t>
  </si>
  <si>
    <t>American Cranberry</t>
  </si>
  <si>
    <t>Oxycoccus macrocarpus. (Ait.)Pursh.</t>
  </si>
  <si>
    <t>Eastern N. America. Occasionally naturalized in Britain[17].</t>
  </si>
  <si>
    <t>Acid boggy ground[11, 43].</t>
  </si>
  <si>
    <t>Requires a moist or semi-boggy lime free soil, preferring one that is rich in peat or a light loamy soil with added leaf-mould[11, 200]. Prefers a very acid soil with a pH in the range of 4 to 4.5, plants soon become chlorotic when lime is present[200]. Plants grow best in a poor soil, richer soils result in extra foliage production at the expense of fruit[200]. Succeeds in full sun or light shade though it fruits better in a sunny position[200]. Requires shelter from strong winds[200].
A very dwarf shrub producing long slender creeping stems that root into the soil. Upright stems grow from the axillary buds in the second year and these upright stems flower and fruit the following year[200].
Widely cultivated for its edible fruit in N. America, there are many named varieties[11, 183, 200]. Cultivated plants are usually grown in artificial bogs that are often flooded in the winter[200]. Plants can self-fertilize but cross-fertilization by insects results in higher yields[200]. Cultivated plants take about 5 years to come into full bearing but will then crop well for 60 - 100 years[200].
Dislikes root disturbance, plants are best grown in pots until being planted out in their permanent positions[200].
Plants in this genus are notably resistant to honey fungus[200].</t>
  </si>
  <si>
    <t>Plants can be grown as a ground cover when planted about 1 metre apart each way[208]. Plants spread rapidly when they are thriving[208].</t>
  </si>
  <si>
    <t>Fruit - raw or cooked[2, 11, 17, 46, 101]. It can also be dried for winter use[62]. Rich in vitamin C[200], the fruit is too acid for most peoples tastes to be eaten raw, so it is mainly used in pies, preserves etc[183]. It is said that a teaspoon of salt added to the cooking fruit can take the place of half the sugar normally used[183]. The fruit is between 1 and 2cm in diameter[200].</t>
  </si>
  <si>
    <t>An infusion of the branches has been used as a treatment for pleurisy[257].</t>
  </si>
  <si>
    <t>Aucuba japonica</t>
  </si>
  <si>
    <t>Spotted Laurel</t>
  </si>
  <si>
    <t>Woods in lowland and mountains all over Japan[58]. In rich forest soils of moist valleys, dense forests, thickets, by streams and near shaded moist rocks in China[266].</t>
  </si>
  <si>
    <t>A very tolerant and easily grown plant[1], it thrives in most soils and even in the total shade of trees[11, 182, 200] though for good fruit production a position with at least moderate sun should be chosen[11]. Tolerates dry soils and drought[184, 200]. Grows well in heavy clay soils. Tolerates salt winds[200]. Very tolerant of atmospheric pollution[11].
Plants are hardy to about -15�c[184, 200].
Often grown in the ornamental garden, there are many named varieties[182].
The foliage can be scorched in very long hot summers if the plant is in an open position[200].
Very tolerant of pruning, plants can be cut right back into the old wood if required[184, 200].
Plants in this genus are notably resistant to honey fungus[200].
Dioecious. Male and female plants must be grown if seed is required.</t>
  </si>
  <si>
    <t>Makes a good hedge but its large leaves mean that it is quite labour intensive to maintain if a neatly clipped appearance is desired[29]. Unless you are happy with the large leaves being cut in half, it means that you have to trim the hedge with secateurs[29].
The plant will eventually make large weed-excluding shrubs and are suitable for covering large areas of ground, there are some dwarf forms that can be grown for ground cover[208]. 'Nana Rotundifolia' has been mentioned and will form a hummock of growth about 1 metre across[208].</t>
  </si>
  <si>
    <t>Leaves - cooked. An emergency food[177]. It would have to be quite an emergency to convince me to eat them[K].</t>
  </si>
  <si>
    <t>The leaves are pounded and applied to burns, swellings, chilblains etc[218].</t>
  </si>
  <si>
    <t>Fritillaria imperialis</t>
  </si>
  <si>
    <t>Crown Imperial</t>
  </si>
  <si>
    <t>W. Asia - W. Himalayas, Turkey and Iran.</t>
  </si>
  <si>
    <t>Cliffs, rocky slopes and amongst scrub, 1000 - 3000 metres in Turkey[90]. On humus rich soils, usually in gullies and shaded sides of large rocks, 1800 - 2600 metres in Kashmir[145].</t>
  </si>
  <si>
    <t>Easily grown in a moderately fertile soil[90]. Prefers a heavy soil without any disturbance, not even hoeing[1, 42]. Requires a well-drained soil and a sunny position[42, 90, 200] or the shade of deciduous trees or shrubs[90]. Succeeds in drier soils and is drought tolerant once established[190]. Plants succeed in most fertile soils, avoiding pure chalk, heavy clay and boggy sites[233].
The dormant bulbs are very hardy and will withstand soil temperatures down to at least -10�c[214].
A very ornamental plant, there are some named varieties[233]. The flowers smell of wet fur and garlic[245].
Bulbs should be planted 10 - 12 cm deep in July[1] on their side with sharp sand beneath them to ensure that they do not rot[42, 200].</t>
  </si>
  <si>
    <t>Bulb - cooked[114]. A minor source of starch[4, 105, 177]. Some caution is advised since there are reports of toxicity.</t>
  </si>
  <si>
    <t>The bulb is diuretic, emollient and resolvent[240]. It is also a cardiac poison[240]. It has been used as an expectorant and also to encourage increased breast milk production[254]. The fresh plant contains the toxic alkaloid 'imperialine'[240].</t>
  </si>
  <si>
    <t>India; Iraq; Kurdistan; Turkey</t>
  </si>
  <si>
    <t>The bulb is poisonous raw[4, 114], it contains low concentrations of a toxic alkaloid[163, 240].</t>
  </si>
  <si>
    <t>Populus trichocarpa</t>
  </si>
  <si>
    <t>Western Balsam Poplar</t>
  </si>
  <si>
    <t>P. balsamifera trichocarpa. (Torr.&amp;Gray.)Brayshaw.</t>
  </si>
  <si>
    <t>Western N. America - Alaska to Oregon.</t>
  </si>
  <si>
    <t>Moist woods, ravines, shores, prairies and park lands[204].</t>
  </si>
  <si>
    <t>A very easily grown plant, it does well in a heavy cold damp soil[1]. Prefers a deep rich well-drained circumneutral soil, growing best in the south and east of Britain[11, 200]. Growth is much less on wet soils, on poor acid soils and on thin dry soils[11] but this species is more tolerant of acid soils than other members of the genus[11]. It dislikes shade and is intolerant of root or branch competition[11, 200]. Plants are reasonably wind resistant, but they do not grow well in exposed upland sites[11].
Many forms of this species are susceptible to bacterial canker, the female clone 'Fritzi Pauley' is resistant[11, 200].
A very fast growing[11] and ornamental tree[1], it does well in western Britain where trees have reached 25 metres tall in 20 years[11].
The leaf buds, as they swell in the spring, and the young leaves have a pleasing fragrance of balsam[245]. The fragrance is especially pronounced as the leaves unfold[245].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t>
  </si>
  <si>
    <t>An extract of the shoots can be used as a rooting hormone for all types of cuttings. It is extracted by soaking the chopped up shoots in cold water for a day[172].
A yellow dye is obtained from the leaf buds[257].
The bark of large trees is thick and corky. It is made into containers for carrying and storing food, also as a lining for underground food stores[99].
The inner bark has been shredded, spun together with red or yellow cedar inner bark (Thuja plicata, Juniperus spp and Chamaecyparis nootkatensis) and used as a twine[257].
A glue is made from the aromatic gum on the spring buds[99, 226, 257]. Very strong, it can also be used as a waterproofing for wood etc[99]. When mixed with pigment it can be used as a paint[99].
A string is made from the roots[99].
The supple young branches have been used as lashings or tying thongs[257].
The seed fluff is used as a stuffing material for pillows etc[99].
The wood ashes are a soap substitute[99], they can also be mixed with oil to make a soap[99].
The white inner bark is also a soap substitute, it can be dried and stored for later use[99]. The inner bark has also been used as a scouring pad[257].
The roots have been used for making baskets[257].
Wood - soft, moderately strong, easily worked, rather woolly in texture, without smell or taste, of low flammability, not durable, very resistant to abrasion. Used in making crates, packing material the staves of barrels, woodenware and for pulp[11, 82, 99, 229]. It makes an excellent fuel[99].</t>
  </si>
  <si>
    <t>Inner bark - raw or dried. It is usually ground into a powder and used as a flour, this is normally mixed with other flours for making bread etc[172, 177]. It is best used in the spring[172]. The inner bark is mucilaginous[257] and extremely sweet, but it sours or ferments rapidly and so, unlike most inner barks, it cannot be dried for winter use, though it can be sun-dried for more immediate use[256].
Catkins - raw or cooked. A bitter flavour[172].
Sap - used for food[257].</t>
  </si>
  <si>
    <t>Western balsam poplar has a long history of herbal use. It was commonly used by many native North American Indian tribes who valued it especially for its antiseptic and expectorant properties, using it to treat lung complaints, wounds, skin conditions etc[257]. It is still commonly employed in modern herbalism with much the same uses.
The leaf buds are covered with a resinous sap that has a strong turpentine odour and a bitter taste[213]. They also contain salicin, a glycoside that probably decomposes into salicylic acid (aspirin) in the body[213]. The buds are antiscorbutic, antiseptic, balsamic, diuretic, expectorant, stimulant and tonic[4, 226, 238]. They are taken internally in the treatment of bronchitis and upper respiratory tract infections. They should not be prescribed to patients who are sensitive to aspirin[238]. Externally, the buds are used to treat colds, sinusitis, arthritis, rheumatism, muscular pain and dry skin conditions[238]. They can be put in hot water and used as an inhalant to relieve congested nasal passages[213]. The buds are harvested in the spring before they open and are dried for later use[238].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t>
  </si>
  <si>
    <t>Pycnanthemum incanum</t>
  </si>
  <si>
    <t>Hoary Mountain Mint</t>
  </si>
  <si>
    <t>Koellia incana.</t>
  </si>
  <si>
    <t>Eastern N. America - New Hampshire to New York, south to New Carolina and Tennessee.</t>
  </si>
  <si>
    <t>Dry woods and thickets[43].</t>
  </si>
  <si>
    <t>We have very little information on this species and do not know if it will be hardy in Britain, though judging by its native range it should succeed outdoors in many parts of the country. The following notes are based on the general needs of the genus.
Succeeds in most soils[1] but prefers a rich loamy soil in full sun or partial shade with plenty of moisture in the growing season[200].</t>
  </si>
  <si>
    <t>The fresh or dried leaves are brewed into an aromatic mint-like tea[183].</t>
  </si>
  <si>
    <t>A tea made from the leaves is diaphoretic and carminative[222]. A poultice of the leaves is used in the treatment of headaches[222, 257]. An infusion of the plant is used in the treatment of stomach upsets, fevers, colds and sinus headaches[238]. A warm infusion of the plant has been used to bathe an inflamed penis[257]. The plant is harvested as it comes into flower and can be used fresh or dried.</t>
  </si>
  <si>
    <t>United States(Koasati)</t>
  </si>
  <si>
    <t>Lomatium dissectum</t>
  </si>
  <si>
    <t>Fernleaf Biscuitroot</t>
  </si>
  <si>
    <t>Leptotaenia dissecta. Nutt.  Leptotaenia multifida. Nutt.</t>
  </si>
  <si>
    <t>Western N. America - southwards from Alberta and British Columbia.</t>
  </si>
  <si>
    <t>Open, often rocky slopes and dry meadows, often on talus[60].</t>
  </si>
  <si>
    <t>We have almost no information on this species and do not know if it will be hardy in Britain, though judging by its native range it should succeed outdoors in much of the country.
It can be assumed that plants will require a dry to moist but well-drained soil in a sunny position.
This is a taxonomically very difficult genus, many of the species now included in it have at times been included in other genera[60].</t>
  </si>
  <si>
    <t>The pulverized root has been burnt as an incense[257].</t>
  </si>
  <si>
    <t>Root - cooked[105, 177, 183, 257]. Resinous and balsamic[207]. The root can be dried and ground into a powder and then be mixed with cereal flours or added as a flavouring to soups etc.
The roots have been boiled to make a refreshing and nutritious drink[257].
Young seed sprouts - raw[105, 177, 257].
Seed[106, 257]. No more details are given, though it is most likely used as an aromatic flavouring in cooked foods[K].</t>
  </si>
  <si>
    <t>Fernleaf biscuitroot was widely employed medicinally by many native North American Indian tribes who considered it to be a universal panacea and used it especially in treating chest problems and skin complaints[207, 257]. It is little, if at all, used in modern herbalism, but probably warrants investigation.
The whole plant, but especially the root, is disinfectant, pectoral, salve, stomachic and tonic[257].
The dried root was used in the treatment of rheumatism, stomach complaints, coughs, colds, hay fever, bronchitis, influenza, pneumonia and tuberculosis[207, 257]. The root was burnt and the smoke inhaled in the treatment of asthma and other chest complaints[257], it was also used as a herbal steam bath for treating chest complaints[257]. The root was used to make a drink that was taken as a tonic to help people in a weakened condition gain weight[257]. A poultice of the peeled and crushed roots has been applied to open cuts, sores, boils, bruises and rheumatic joints[257]. The root has been soaked in water and then used as an antidandruff wash for the hair[257].
An infusion of the leaves and stems has been used as a tonic[257].
The root oil has been applied as a salve to sores and also used as an eye wash in the treatment of trachoma[257].</t>
  </si>
  <si>
    <t>Na; United States(Blackfoot); United States(Shoshone)</t>
  </si>
  <si>
    <t>Anethum graveolens</t>
  </si>
  <si>
    <t>Dill</t>
  </si>
  <si>
    <t>Peucedanum graveolens.</t>
  </si>
  <si>
    <t>W. Asia. Naturalized in Europe in the Mediterranean[100].</t>
  </si>
  <si>
    <t>Fields, waste places etc in the Mediterranean[100].</t>
  </si>
  <si>
    <t>An easily grown plant[4], it prefers a moderately rich loose soil and full sun[14, 27, 88]. Requires a well-drained soil[27] and shelter from the wind[200]. Tolerates a pH in the range 5.3 to 7.8.
Dill is a commonly cultivated herb, especially in warm temperate and tropical zones. It is grown mainly for its edible leaves and seeds, though it is also used medicinally. There are many named varieties[142, 183]. 'Bouquet' is an American cultivar that has a prolific production of seeds[238]. The sub-species A. graveolens sowa from India has a slightly different flavour to the type species[238]. The plant quickly runs to seed in dry weather[200]. It often self-sows when growing in a suitable position[37, 88].
A good companion for corn and cabbages, also in moderation for cucumbers, lettuce and onions, but it inhibits the growth of carrots[14, 18, 20]. Dill reduces a carrot crop if it is grown to maturity near them[201]. However, the young plant will help to deter carrot root fly[201].
The flowers are very attractive to bees[14, 18, 20].</t>
  </si>
  <si>
    <t>The seed contains up to 4% essential oils[244]. It is used in perfuming soaps[4], medicines and as a food flavouring[244].
Some compounds of dill (d-carvone is mentioned as one of them), when added to insecticides, have greatly increased the effectiveness of the insecticides[218].</t>
  </si>
  <si>
    <t>Dill has a very long history of herbal use going back more than 2,000 years. The seeds are a common and very effective household remedy for a wide range of digestive problems. An infusion is especially efficacious in treating gripe in babies and flatulence in young children.
The seed is aromatic, carminative, mildly diuretic, galactogogue, stimulant and stomachic[4, 21, 46, 165]. It is also used in the form of an extracted essential oil[243]. Used either in an infusion, or by eating the seed whole, the essential oil in the seed relieves intestinal spasms and griping, helping to settle colic[254]. Chewing the seed improves bad breath[254]. Dill is also a useful addition to cough, cold and flu remedies, it can be used with antispasmodics such as Viburnum opulus to relieve period pains[254]. Dill will also help to increase the flow of milk in nursing mothers and will then be taken by the baby in the milk to help prevent colic[254].</t>
  </si>
  <si>
    <t>Asia; Bahamas; Belgium; Britain; China; Dominican Republic; India; Iraq; Nepal; Peru; Spain; Turkey; United States; Venezuela; Wi</t>
  </si>
  <si>
    <t>Dill is said to contain the alleged 'psychotroph' myristicine[218]. There are also reports that dill can cause photosensitivity and or dermatitis in some people[218].</t>
  </si>
  <si>
    <t>Zizania latifolia</t>
  </si>
  <si>
    <t>Manchurian Wild Rice</t>
  </si>
  <si>
    <t>Z. caducifolia.</t>
  </si>
  <si>
    <t>E. Asia - China, Japan, Manchuria.</t>
  </si>
  <si>
    <t>Swamps marshes etc in running or stagnant shallow water[1, 136]. Shallow water of lake margins and swamps, often forming large patches[266].</t>
  </si>
  <si>
    <t>A marsh or water plant requiring shallow stagnant or slowly flowing water, it is easily grown in most soils in a sunny position[136]. Prefers a slightly acidic clay-loam soil[206].
One report suggests that the plant is in hardiness zone 9 (only tolerating light frosts)[200] but this is rather questionable, there are several reports of the plant being perfectly hardy in Britain, though it does not usually flower in this country[136]. It requires hot summers with temperatures between 20 - 30�c if it is to do well[206].
It is often cultivated as a food crop in E. Asia and is often grown as cover for wild fowl along the sides of lakes in Britain[136]. It grows very well at Kew[136].</t>
  </si>
  <si>
    <t>The leaves are woven into mats[1, 46, 61].</t>
  </si>
  <si>
    <t>The shoots, roots and the seed are diuretic and febrifuge[178, 218].
The leaves are tonic[218].</t>
  </si>
  <si>
    <t>Solidago odora</t>
  </si>
  <si>
    <t>Sweet Goldenrod</t>
  </si>
  <si>
    <t>Eastern N. America - New Hampshire to Florida, west to Texas and Oklahoma.</t>
  </si>
  <si>
    <t>Dry sterile soil or thin woodlands[43]. Woods and roadsides in Texas[274].</t>
  </si>
  <si>
    <t>Succeeds in any moderately fertile moisture retentive soil in sun or semi-shade[200]. Tolerant of very poor sandy soils[200]. Grows well in heavy clay soils.
A rather greedy plant, it is apt to impoverish the soil[1].
The bruised leaves have a smell like a mixture of sassafras and aniseed[245].
The plant attracts various beneficial insects such as ladybirds, lacewings and hoverflies to the garden, these insects will help to control insect pests in the garden[201, 238].</t>
  </si>
  <si>
    <t>An anise-scented essential oil is obtained from the plant[61]. It is used medicinally[207] and in perfumery - especially for scenting soaps[245].
Mustard, orange and brown dyes can be obtained from the whole plant[168].</t>
  </si>
  <si>
    <t>Leaves - cooked[177].
Seed[177]. No more details are given but the seed is very small and fiddly to harvest[K].
An aromatic, anise-flavoured tea is made from the dried leaves and dried fully expanded flowers[21, 55, 95, 183].
The blossoms are used as a flavouring[102].</t>
  </si>
  <si>
    <t>An infusion of the dried powdered herb is antiseptic[168].
The leaves make a very pleasant-tasting tea that is mildly astringent, carminative, diaphoretic, diuretic, febrifuge and stimulant[21, 95, 207, 222, 257]. It is useful in the treatment of coughs and colds, dysentery and ulceration of the intestines[4, 257].
The essential oil has been used as a diuretic for infants, as a local application for headaches and for the treatment of flatulence and vomiting[4].
The flowers are aperient, astringent and tonic[4]. An infusion is beneficial in the treatment of gravel, urinary obstruction and simple dropsy[4].
The root can be chewed as a treatment for sore mouths[257].</t>
  </si>
  <si>
    <t>Agrostemma githago</t>
  </si>
  <si>
    <t>Corncockle</t>
  </si>
  <si>
    <t>Githago segetum.  Lychnis githago.</t>
  </si>
  <si>
    <t>A weed of cornfields, becoming very rare in the wild due to modern agricultural practises[13, 17].</t>
  </si>
  <si>
    <t>Succeeds in most soils. Prefers a rich soil[133]. Prefers a well-drained not too fertile soil and a sunny position[200].
Plants are hardy to between -15 to -20�c[200].
Corncockle usually self-sows freely so long as there is some disturbed ground[K].</t>
  </si>
  <si>
    <t>Leaves - cooked[22, 46, 61, 177]. A famine food, used when all else fails[183]. Some caution is advised - see the notes above on toxicity.</t>
  </si>
  <si>
    <t>The seed is diuretic, expectorant and vermifuge[4, 13, 222]. Minute amounts are used medicinally[222]. It has a folk history of use in the treatment of cancer, warts etc[222]. The plant is not used in allopathic medicine, but it has been found efficacious in the treatment of dropsy and jaundice if used for long enough[4]. Some caution is advised, see notes above on toxicity.
A homeopathic remedy has been made from the seeds[4]. It has been found useful in the treatment of paralysis and gastritis[4].</t>
  </si>
  <si>
    <t>Argentina; Britain; Europe; France; Germany; Italy; Netherlands; Turkey</t>
  </si>
  <si>
    <t>The seed and leaves are poisonous, containing saponin-like substances[4, 19, 76].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</si>
  <si>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Leonurus cardiaca</t>
  </si>
  <si>
    <t>Motherwort</t>
  </si>
  <si>
    <t>Hedge banks, waste places etc[9, 17], usually on gravelly or calcareous soils[4].</t>
  </si>
  <si>
    <t>An easily grown plant that succeeds in most soils[4], preferring one on the poor side[108].
This plant was at one time cultivated for its medicinal uses[4].
The whole plant is deliciously pungent when handled[245].
The plant often self-sows when well-sited[200].</t>
  </si>
  <si>
    <t>A dark olive-green dye is obtained from the leaves[46, 61, 145].</t>
  </si>
  <si>
    <t>The fresh or dried flowers can be used as a flavouring in soups, particularly lentil or split pea[183]. They are also used as a flavouring in beer[183].
Fresh or dried flowers can be used to make a tea[183].</t>
  </si>
  <si>
    <t>Motherwort is especially valuable in the treatment of female weaknesses and disorders, allaying nervous irritability, inducing quiet and passivity of the whole nervous system[4]. It is also seen as a remedy for heart palpitations, it has a strengthening effect, especially on a weak heart[254]. The antispasmodic and sedative effects promote relaxation rather than drowsiness[254].
The leaves are antispasmodic, astringent, cardiac, diaphoretic, emmenagogue, nervine, sedative, stomachic, tonic and uterine stimulant[4, 9, 21, 46, 165, 222]. They are taken internally in the treatment of heart complaints (notably palpitations) and problems associated with menstruation, childbirth and menopause, especially of nervous origin[238]. Although an infusion can be used, the taste is so bitter that the plant is usually made into a conserve or syrup[244]. An alcoholic extract is said to possess superior action to valerian (Valeriana officinalis)[240]. The plant has been found effective in the treatment of functional heart complaints due to autonomic imbalance, and also as an anti-thyroid treatment, though it needs to be taken for several months for these effects to be noticed[244]. The whole herb is harvested in August when in flower and can be dried for later use[4]. It should not be prescribed in the earlier stages of pregnancy or where periods are heavy[238, 254].
A homeopathic remedy is made from the plant[9]. It is used in the treatment of heart complaints, amenorrhoea, menopausal problems and flatulence[9].</t>
  </si>
  <si>
    <t>Europe; Spain; Turkey; United States; United States(Appalachia); United Statessr</t>
  </si>
  <si>
    <t>Skin contact with this plant can cause dermatitis in susceptible people[21].
The fragrant essential oil can cause photosensitization[274].
Grazing animals can have their mouths injured by the sharp teeth of the calyces[274].</t>
  </si>
  <si>
    <t>Trilisa odoratissima</t>
  </si>
  <si>
    <t>Vanilla Plant</t>
  </si>
  <si>
    <t>South-eastern N. America - North Carolina to Florida, west to Missouri.</t>
  </si>
  <si>
    <t>Low pinelands[72]. Pine barrens[235].</t>
  </si>
  <si>
    <t>Grows well in any moderately good light soil[1]. Plants grow in very acid soils in the wild[235].</t>
  </si>
  <si>
    <t>The dried leaves contain coumarin and have a scent like newly mown hay. They can be used as a condiment[169].</t>
  </si>
  <si>
    <t>The leaves are used as a flavouring[72], they have the scent of vanilla[1, 2]. Some caution is advised, see the notes above on toxicity.</t>
  </si>
  <si>
    <t>The leaves are demulcent, diaphoretic, diuretic and tonic[222]. They are a folk remedy for coughs, malaria and neuroses[222].
The leaves are high in coumarins and have been experimentally effective in the treatment of high-protein oedema[222]. Some caution is advised, see notes above on toxicity.</t>
  </si>
  <si>
    <t>France; Germany; Netherlands; United States</t>
  </si>
  <si>
    <t>The plant contains coumarins[222], this is what gives it the scent of newly mown hay. When used internally, especially from dried plants, it can act to prevent the blood from co-aggulating[13]. Coumarins are implicated in liver disease and haemorrhage[222].</t>
  </si>
  <si>
    <t>Prunella vulgaris</t>
  </si>
  <si>
    <t>Self-Heal</t>
  </si>
  <si>
    <t>Waste ground, grassland, woodland edges etc, usually on basic and neutral soils[9, 17].</t>
  </si>
  <si>
    <t>Thrives in any damp soil[1], in full sun or in light shade[238].
Plants are apt to become troublesome weeds in turf that is at all damp[1]. Self heal is a good plant for growing in the spring meadow[24].</t>
  </si>
  <si>
    <t>An olive-green dye is obtained from the flowers and stems[168]. 
The plant is a good ground-cover in sunny positions or light shade[200].</t>
  </si>
  <si>
    <t>Leaves - raw or cooked[9]. They can be used in salads, soups, stews etc[183]. Somewhat bitter due to the presence of tannin in the leaves, though this can be removed by washing the leaves[177].
A cold water infusion of the freshly chopped or dried and powdered leaves is used as a refreshing beverage[161, 183]. Very tasty[168].</t>
  </si>
  <si>
    <t>Self heal has a long history of folk use, especially in the treatment of wounds, ulcers, sores etc[7]. It was also taken internally as a tea in the treatment of fevers, diarrhoea, sore mouth, internal bleeding etc[4, 222]. In Korea it is used to treat oedema, nephritis, scrofula and goitre[279].
The whole plant is alterative, antibacterial, antipyretic, antiseptic, antispasmodic, astringent, carminative, diuretic, febrifuge, hypotensive, stomachic, styptic, tonic, vermifuge and vulnerary[4, 9, 13, 21, 176, 218]. It has an antibacterial action, inhibiting the growth of Pseudomonas, Bacillus typhi, E. coli, Mycobacterium tuberculi etc[176]. It can be used fresh or dried, for drying it is best harvested in mid-summer[4].
The plant is experimentally antibiotic and hypotensive[218, 222].</t>
  </si>
  <si>
    <t>China; Europe; Japan; Spain; Turkey; United States; United States(Amerindian); United States(Appalachia)</t>
  </si>
  <si>
    <t>Lablab purpureus</t>
  </si>
  <si>
    <t>Hyacinth Bean</t>
  </si>
  <si>
    <t>L. vulgaris.  Dolichos lablab. L.</t>
  </si>
  <si>
    <t>Probably originated in the Tropics but has been cultivated for so long that its origins are obscure.</t>
  </si>
  <si>
    <t>Easily grown in an ordinary garden soil so long as the temperature is sufficient[1]. Succeeds in relatively poor soils so long as they are well-drained[206]. Plants grow best at temperatures between 28 - 30�c though they tolerate mean temperatures as low as 9�c[206]. Prefers a rich moist soil in a warm sheltered position[175]. Prefers a well-drained soil with a high organic matter content and a pH between 5.5 and 6[200]. Some varieties are drought resistant[200].
A perennial species[142], it is not cold-hardy in Britain, though it is occasionally grown as an annual in the ornamental garden[27, 33]. It requires a minimum temperature of 7 - 10�c if it is to survive winter conditions[200].
The hyacinth bean is commonly cultivated in warm temperate and tropical climates for its edible seed, there are many named varieties[183, 200] varying in height from 60cm to 2 metres. Short-day, long-day and daylength-neutral varieties are available, you should use day-length-neutral or long-day varieties in northern latitudes[200]. Plants are fairly fast-growing, young pods are ready to harvest from 70 - 120 days after sowing[200].
This species has a symbiotic relationship with certain soil bacteria, these bacteria form nodules on the roots and fix atmospheric nitrogen. Some of this nitrogen is utilized by the growing plant but some can also be used by other plants growing nearby[200].</t>
  </si>
  <si>
    <t>Plants are fairly fast growing and the bacteria on the roots enrich the soil with nitrogen. This makes them a good green manure crop, though they are only really suitable for climates warmer than Britain[46, 61].</t>
  </si>
  <si>
    <t>The mature seed is edible as long as it is thoroughly cooked[2, 27, 33, 34, 74, 171]. It has a mild flavour, is rich in protein and can be used as a staple food. The seed can also be prepared as 'tofu' or be fermented into 'tempeh' in the same way that soya beans are used in Japan[183]. The seed can also be sprouted and eaten raw, when it is comparable to mung bean sprouts[179, 183]. A nutritional analysis is available[218].
The tender young seedpods and immature seeds can be eaten raw or cooked. They can be used as a green vegetable like French beans[46, 74, 114]. They are also used as a curry vegetable[183]. The immature seedpod contains 3.2% protein, 0.8% fat, 5.4% carbohydrate, 0.81% ash. It is rich in vitamin B1[179]. 
Leaves - they must be cooked[160, 179]. They can also be dried for later use[183]. The leaves are used as a greens just like spinach[183]. They contain up to 28% protein[160] (dry weight?).
Flowers - raw or cooked in soups and stews[183].
Root - large and starchy[183].</t>
  </si>
  <si>
    <t>The plant (though the exact part used is not stipulated) is anticholesterolemic, antidote (to most forms of poison), antivinous, carminative, hypoglycaemic. Prolongs co-agulation time[147, 176, 178]. It is used in the treatment of cholera, vomiting, diarrhoea, leucorrhoea, gonorrhoea, alcoholic intoxication and globefish poisoning[147].
The flowers are antivinous, alexiteric and carminative[218].
The stem is used in the treatment of cholera[218].
The juice from the pods is used to treat inflamed ears and throats[218].
The seeds are anthelmintic, antispasmodic, aphrodisiac, astringent, digestive, febrifuge and stomachic[218, 240].</t>
  </si>
  <si>
    <t>Asia; Bahamas; China; India(Santal); Indochina; Iraq; Java; Malaya; Philippines; United States</t>
  </si>
  <si>
    <t>The raw seed is poisonous[34].</t>
  </si>
  <si>
    <t>Plantago asiatica</t>
  </si>
  <si>
    <t>Che Qian Zi</t>
  </si>
  <si>
    <t>Woods and waste ground in lowland and mountains all over Japan[58].</t>
  </si>
  <si>
    <t>Succeeds in any moderately fertile soil in a sunny position[200].
This species is hardy to at least -15�c[238].
Closely related to P. major and included as a sub-species of that plant by some botanists[238].</t>
  </si>
  <si>
    <t>Young leaves - raw or cooked[218]. Rather fibrous, unless they are very young, they have a slightly bitter flavour[K].</t>
  </si>
  <si>
    <t>The leaves and the seed are anti-inflammatory, antiseptic, antitussive, cardiac, diuretic, expectorant, haemostatic. Assists the repair of joints[174, 176, 238]. The seed is used internally in the treatment of a variety of ailments including asthma, bladder problems, bronchitis, fever, hypertension and rheumatism[218, 238, 279]. The leaves are also used for these purposes, though they are considered to be less powerful than the seed[218]. The leaves can be harvested at any time in the growing season, and are used fresh or dried[238].
A decoction of the roots is used in the treatment of coughs[218].
Plantain seeds contain up to 30% mucilage which swells up in the gut, acting as a bulk laxative and soothing irritated membranes[238]. Sometimes the seed husks are used without the seeds[238].
Extracts of the plant have antibacterial activity[218].</t>
  </si>
  <si>
    <t>Algeria; Britain; Canada(Kwakiutl); Canary I; Chile; China; Dominican Republic; Ecuador; Europe; Europe(Prussia); Germany; Haiti; Hawaii; Iran; Iraq; Japan; Java; Kurdistan; Malaya; Mexico; Panama; Peru; Poland; Spain; Trinidad; Turkey; United States(Appalachia); United States</t>
  </si>
  <si>
    <t>Clerodendrum cyrtophyllum</t>
  </si>
  <si>
    <t>E. Asia - Southern and western China.</t>
  </si>
  <si>
    <t>Shrub thickets on mountain slopes[147]. Forests on mountain slopes or along streams, below 1700 metres[266].</t>
  </si>
  <si>
    <t>We have very little information on this species and do not know if it will be hardy in Britain, though judging by its native range it should succeed outdoors in many parts of this country. The following notes are based on the general needs of the genus.
Succeeds in a sunny position in ordinary garden soil[1, 200] but prefers a fertile humus-rich well-drained soil[164, 200]. The soil must not be allowed to dry out in the growing season[1]. Requires a position sheltered from cold drying winds[1, 200].
Plants can be cut to the ground in severe winters but they usually resprout from the base, especially if they have been well mulched, they will then flower in late summer[11, 182, 200].
Flowers are produced on the current seasons growth[200].</t>
  </si>
  <si>
    <t>The leaves and roots are antipyretic, depurative, diuretic[147, 218]. They have an antibacterial action, inhibiting the growth of Bacillus dysenteriae, Meningococcus and spirochaetes[176].</t>
  </si>
  <si>
    <t>Ulmus americana</t>
  </si>
  <si>
    <t>American Elm</t>
  </si>
  <si>
    <t>U. floridana.</t>
  </si>
  <si>
    <t>Eastern N. America - Newfoundland to Manitoba, Florida and Texas.</t>
  </si>
  <si>
    <t>Rich soils, especially by streams and in lowlands[43, 82]. Found on a range of soil types, from acidic to mildly alkaline[229].</t>
  </si>
  <si>
    <t>Prefers a fertile soil in full sun[188], but it can be grown in any soil of at least moderate quality so long as it is well drained[1].
Trees are moderately fast-growing and live for at least 300 years in the wild[227, 229], but they do not thrive in Britain[1].
This species is particularly susceptible to 'Dutch elm disease'[274], a disease that has destroyed the greater part of all the elm trees growing in Britain. The disease is spread by means of beetles. Mature trees killed back by the disease will often regrow from suckers, but these too will succumb when they get larger.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</si>
  <si>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A fibre obtained from the stems is used in making paper[189]. The stems are harvested in spring, the leaves are removed and the stems steamed until the fibres can be stripped. The outer bark is removed from the inner bark by scraping or peeling. The fibres are cooked for 2 hours with lye and then beaten with mallets. The paper is beige in colour[189].
The inner bark is very fibrous and is used in making string and strong ropes[149, 226].
The bark has been used to make various containers, including those used for gathering maple syrup[226].
Wood - hard, strong, heavy, durable, coarse grained, shrinks moderately though it tends to warp and twist, it bends well and is difficult to split. The wood is very durable in water. It weighs 40lb per cubic foot and is harvested commercially for flooring, wheel hubs, cooperage, agricultural implements and many other uses[46, 61, 82, 149, 171, 226, 227].</t>
  </si>
  <si>
    <t>Leaves - raw or cooked.
The red inner bark has been used to make a coffee-like drink[257].</t>
  </si>
  <si>
    <t>An infusion made from the bark has been used in the treatment of bleeding from the lungs, ruptures, coughs, colds, influenza, dysentery, eye infections, cramps and diarrhoea[226, 257]. An infusion of the bark has been taken by pregnant women to secure stability of children[257]. A decoction of the bark has been used as a wash on wounds[257].
A decoction of the inner bark has been taken in the treatment of severe coughs, colds, menstrual cramps[257]. An infusion of the inner bark has been drunk, and used as a bath, in the treatment of appendicitis[257].
An infusion of the root bark has been used in the treatment of coughs, colds and excessive menstruation[257]. A decoction has been used as an eye wash in the treatment of sore eyes[257]. The inner bark has been used as an emollient on tumours[257].</t>
  </si>
  <si>
    <t>Canada; United States; United States(Appalachia)</t>
  </si>
  <si>
    <t>Lupinus albus</t>
  </si>
  <si>
    <t>White Lupin</t>
  </si>
  <si>
    <t>L. sativus.  L. termis.</t>
  </si>
  <si>
    <t>S. Europe to Asia.</t>
  </si>
  <si>
    <t>Disturbed ground on acid soils[45, 50].</t>
  </si>
  <si>
    <t>An easily grown plant, succeeding in any moderately good soil. It prefers a light acid soil but tolerates adverse conditions[87]. Requires a sunny position[200].
The white lupin is sometimes cultivated, especially in S. Europe, for its edible seed[50] and also as a green manure crop[4]. There are some named varieties, many of which have bitter seeds that contain toxic alkaloids and require leaching before they are eaten but some sweet varieties have also been developed[183]. These sweet varieties are perfectly wholesome as food for humans and include the cultivar 'Kiev'[183].
There is some confusion between this species and L. nanus[1].
A deep rooting plant[87].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</si>
  <si>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seed contains up to 12% oil. This is used in making soap[7].
A fibre obtained from the stems is used for making cloth etc[4].
A cosmetic face-mask can be made from lupin flour, this is used to invigorate tired skin[7].
A useful spring-sown green manure crop, especially on light soils. It is deep rooting, fairly fast growing, produces a good bulk and fixes atmospheric nitrogen[7, 46, 61, 87].</t>
  </si>
  <si>
    <t>The seeds, taken internally, are diuretic, emmenagogue, hypoglycaemic and vermifuge[4, 7]. When bruised and soaked in water they are used as a poultice on ulcers etc[4].</t>
  </si>
  <si>
    <t>Italy; Turkey</t>
  </si>
  <si>
    <t>The seed of many lupin species contain bitter-tasting toxic alkaloids, though there are often sweet varieties within that species that are completely wholesome[65, 76]. Taste is a very clear indicator. These toxic alkaloids can be leeched out of the seed by soaking it overnight and discarding the soak water. It may also be necessary to change the water once during cooking. Fungal toxins also readily invade the crushed seed and can cause chronic illness[65].</t>
  </si>
  <si>
    <t>Acer negundo</t>
  </si>
  <si>
    <t>Box Elder</t>
  </si>
  <si>
    <t>N. America - Nova Scotia to Florida, west to California and Manitoba.</t>
  </si>
  <si>
    <t>Found in a variety of soil types, growing best in lowland sites along rivers, streams, ponds or seasonally flooded flats[229].</t>
  </si>
  <si>
    <t>Of easy cultivation, succeeding in most soils[202] but preferring a rich moist well-drained soil and a sunny position[11]. Grows well in heavy clay soils and in sandy soils[188]. Plants often become chlorotic on very alkaline soils[202].
Plants are hardy to about -18�c[202].
A fast growing but short-lived tree in the wild, living for 75 - 100 years[149, 229]. It is fairly wind-tolerant[200], but the branches have a tendency to break in strong winds[226]. This species is cultivated commercially in Illinois for its sap[183]. Another report says that this is one of the least productive species for sugar[226].
A very ornamental plant[1], there are several named varieties[200].
This tree is a bad companion plant that is said to inhibit the growth of neighbouring plants[18, 20]. 
This species is notably resistant to honey fungus[88, 200].
Very tolerant of pruning, it can regenerate from old wood if it is cut back hard[202].
Dioecious. Male and female plants must be grown if seed is required.</t>
  </si>
  <si>
    <t>The leaves are packed around apples, rootcrops etc to help preserve them[18, 20].
A fairly wind-tolerant tree, it can be used in mixed plantings as a part of shelterbelt plantings[200].
Wood - soft, weak, light, close grained. It weighs 27lb per cubic foot[235]. Of little commercial value, it is used for boxes, cheap furniture, pulp, fuel etc[46, 61, 82, 149, 229]. Large trunk burls or knots have been used to make drums[257].</t>
  </si>
  <si>
    <t>The sap contains a reasonable quantity of sugar and can be used as a refreshing drink or be concentrated into a syrup[11, 46, 61, 82, 159]. The syrup is used as a sweetener on many foods. The sugar content is inferior to A. saccharum according to one report[149] whilst another says that it is highly valued as a producer of sweet sap[183]. The sugar from the sap of this tree is said to be whiter than that from other maples[183]. To obtain the sap, bore a hole on the sunny side of the trunk into the sapwood about 1 metre above the ground at anytime from about January 1st until the leaves appear[85]. The flow is best on a warm day after a frost[213]. The best sap production comes from cold-winter areas with continental climates.
Inner bark - raw or cooked. It can be dried, ground into a powder and then used as a thickener in soups etc or be added to cereal flours when making bread, cakes etc[257]. The inner bark can also be boiled until the sugar crystallizes out of it[257].
Self-sown seedlings, gathered in early spring, are eaten fresh or dried for later use[213].
Seeds - cooked. The wings are removed and the seeds boiled then eaten hot[213]. The seed is up to 12mm long and is produced in small clusters[82].</t>
  </si>
  <si>
    <t>A tea made from the inner bark is used as an emetic[222, 257].</t>
  </si>
  <si>
    <t>Panicum antidotale</t>
  </si>
  <si>
    <t>Blue Panic Grass</t>
  </si>
  <si>
    <t>E. Asia - Himalayas and the Upper Gangetic Plain.</t>
  </si>
  <si>
    <t>We have almost no information on this species and do not know if it will be hardy in Britain. The plant has strong spreading rhizomes[236]. It has been experimentally planted for forage in Missouri, Texas, Oklahoma and California[236]. The following notes are based on the general needs of the genus.
Requires a moderately fertile well-drained soil in full sun[200].</t>
  </si>
  <si>
    <t>One report says that the plant is edible but gives no further details[145]. It is most likely referring to the seed[K].</t>
  </si>
  <si>
    <t>The smoke of the burning plant is used to fumigate wounds and as a disinfectant in the treatment of smallpox[2440].</t>
  </si>
  <si>
    <t>Castanospermum australe</t>
  </si>
  <si>
    <t>Moreton Bay Chestnut</t>
  </si>
  <si>
    <t>Australia - New South Wales, Queensland.</t>
  </si>
  <si>
    <t>Rainforests and on the banks of creeks[144], usually in good rich moist soils[167].</t>
  </si>
  <si>
    <t>Requires a very well-drained[260] but moist high-grade soil and a very sunny position when grown in areas cooler than its natural climate[167, 200].
The plant only tolerates short-lived light frosts[200]. One report says that it tolerates temperatures down to about -5�c in its native range but is less hardy elsewhere[200] whilst another report says that it succeeds in areas that are cooler than its natural range[167]. A third report says that it succeeds outdoors in south Cornwall[1].
The crushed leaves smell like cucumbers[193].
Flowers are produced on the old wood[260]. The flowers are rich in nectar and are pollinated by parrots in the wild[260].
This species has a symbiotic relationship with certain soil bacteria, these bacteria form nodules on the roots and fix atmospheric nitrogen. Some of this nitrogen is utilized by the growing plant but some can also be used by other plants growing nearby[200].</t>
  </si>
  <si>
    <t>Birds</t>
  </si>
  <si>
    <t>The seeds have a high saponin content[238]. Although the report does not elaborate, the saponins could probably be used as a soap substitute[K].
Wood - durable, resists decay, hard, heavy, polishes well, has a high resistance to the passage of electric current. Used in construction, cabinet making, carving etc[61, 144, 156, 167].</t>
  </si>
  <si>
    <t>The seed yields compounds called castanospermine that are under investigation as HIV inhibitors and might be useful in the treatment of AIDS[200, 238, 260].
The seedpods are astringent[240].</t>
  </si>
  <si>
    <t>The immature seed is poisonous, though mature seeds are harmless[167, 240]. Another report says that the raw seed is poisonous and needs treatment to render it edible[193].</t>
  </si>
  <si>
    <t>Rhus copallina</t>
  </si>
  <si>
    <t>Dwarf Sumach</t>
  </si>
  <si>
    <t>Eastern N. America - Maine to Florida, west to Texas and Illinois.</t>
  </si>
  <si>
    <t>Generally found in dry soils on hillsides, along the margins of woodlands and roads, and in abandoned fields[229].</t>
  </si>
  <si>
    <t>Succeeds in a well-drained fertile soil in full sun[11, 200]. Tolerates poor soils[169, 200]. Established plants are drought resistant[169].
A very hardy species, when fully dormant it can tolerate temperatures down to about -25�c[200]. However, the young growth in spring can be damaged by late frosts.
A very ornamental plant[1]. It is quite fast-growing but short-lived in the wild[229]. In the north of its range plants are dwarf, around 1.2 metres tall, but in the south they can be up to 7 metres tall[182]. Some botanists divide this species into separate species, whilst others see it as a single species with geographical forms. R. copallina is usually a shrub and is found in moist soils in sun or shade[227]. R. copallina lanceolata. Gray. is more tree-like and is found in drier soils[227].
Transplants easily[169].
Plants have brittle branches and these can be broken off in strong winds[200]. Plants are also susceptible to coral spot fungus[11].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Plants in this genus are notably resistant to honey fungus[200].
Dioecious. Male and female plants must be grown if seed is required.</t>
  </si>
  <si>
    <t>The leaves are rich in tannin[46, 82, 169], so is the bark[149] and the fruit[169]. The leaves can be collected as they fall in the autumn and used as a brown dye or as a mordant[169, 171]. The leaves contain 10 - 25% tannin[171]. Up to 35.8% has been obtained from some plants[223].
An oil is extracted from the seeds[4]. It attains a tallow-like consistency on standing and is used to make candles. These burn brilliantly, though they emit a pungent smoke[4].
The plants extensive root system makes it useful for stabilizing soils.
A black dye is obtained from the fruit[149, 257].
A resin, 'copal resin', is obtained from the sap of this plant. When dissolved in any volatile liquid, such as oil of turpentine, it makes a beautiful varnish[4]. (Is this a mistaken entry? Perhaps it belongs with one of the toxic species[K]).
Wood - light, soft, coarse grained[82]. It weighs 32lb per cubic foot[227]. Sometimes used for small posts[149].</t>
  </si>
  <si>
    <t>Fruit - raw or cooked[22, 46, 161]. An agreeable acid flavour[2]. The fruit is only 3 - 5mm long with very little flesh, but it is borne on dense panicles and is thus easily harvested[229]. When soaked for 10 - 30 minutes in hot or cold water it makes a very refreshing lemonade-like drink (without any fizz of course)[95, 105, 149, 159, 183]. The mixture should not be boiled since this will release tannic acids and make the drink astringent.</t>
  </si>
  <si>
    <t>A decoction of the root has been used in the treatment of dysentery[222]. An infusion of the roots has been used in the treatment of VD[257]. A poultice of the root has been applied to sores and skin eruptions[257].
A tea made from the bark has been drunk to stimulate milk flow in nursing mothers. A decoction of the bark has been used as a wash for blisters and sunburn blisters[222, 257].
An infusion of the leaves has been used to cleanse and purify skin eruptions[257].
The berries were chewed in the treatment of bed-wetting and mouth sores[222, 257].
Some caution is advised in the use of the leaves and stems of this plant, see the notes above on toxicity.</t>
  </si>
  <si>
    <t>United States; United States(Amerindian); United States(Cree)</t>
  </si>
  <si>
    <t>Amaranthus dubius</t>
  </si>
  <si>
    <t>Spleen Amaranth</t>
  </si>
  <si>
    <t>We have very little information on this species but it should succeed as a spring-sown annual in Britain. It is sometimes cultivated in tropical areas for its edible leaves, there are some named varieties. The cultivar 'Claroen' is considered to be one of the best cultivars[183].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</si>
  <si>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Dominican Republic; Haiti</t>
  </si>
  <si>
    <t>Eriogonum inflatum</t>
  </si>
  <si>
    <t>American Pipeweed</t>
  </si>
  <si>
    <t>Washes and mesas below 1800 metres in California[71].</t>
  </si>
  <si>
    <t>We have very little information on this species and do not know if it will be hardy in Britain. The notes below are based on the needs of other members of this genus.
Requires a loose lean gritty well-drained soil in a very sunny position[200]. Succeeds in dry soils. Tolerates exposed positions[200]. Requires some protection from winter wet[1].
Established plants resent root disturbance[200].</t>
  </si>
  <si>
    <t>The stems can be cut at each end and used as drinking tubes[257].</t>
  </si>
  <si>
    <t>The plant is used as a lotion for bear and dog bites[257].</t>
  </si>
  <si>
    <t>Mexico(Seri)</t>
  </si>
  <si>
    <t>Hydrangea arborescens</t>
  </si>
  <si>
    <t>Seven Barks</t>
  </si>
  <si>
    <t>Eastern N. America - New York to Florida, west to Ohio, Oklahoma and Indiana.</t>
  </si>
  <si>
    <t>Rich woods, banks of streams and calcareous rocky slopes[43].</t>
  </si>
  <si>
    <t>Tolerates most soils[200], thriving in a well-drained loamy soil[1], but resenting dryness at the roots[11, 200]. Requires partial shade[11]. Does well on very acid soils with a pH around 4.5[200]. In frosty areas it is best to site the plant in a position shaded from the early morning sun[238].
A good bee plant[108]. The flowers are sweetly scented[245].
Plants are best left unpruned[49]. Another report says that the previous year's flowering shoots should be cut back in early spring[238].
This species is notably susceptible to honey fungus[200].</t>
  </si>
  <si>
    <t>The peeled branches and twigs have been used to make a tea[257].
The new growth of young twigs has been peeled, boiled thoroughly then fried and eaten[257].</t>
  </si>
  <si>
    <t>Seven barks was used by the North American Indians as a remedy for kidney and bladder stones and is still used for these purposes in modern herbalism[254]. It is considered to both encourage the expulsion of stones and to help dissolve those that remain[254].
The roots are anthelmintic, cathartic, diaphoretic, diuretic, emetic and tonic[4, 21, 46, 165, 222, 238]. They are used in the treatment of kidney stones, mucous irritations of the bladder, cystitis, nephritis, enlarged prostate and bronchial afflictions[222, 238, 254]. Excessive doses can cause dizziness and bronchial congestion[238]. The fresh roots are very succulent and can be easily cut, when dry they become very tough and resistant[4]. They are harvested in the autumn and it is best to cut them into short sections before drying them[4, 254].
The scraped bark is used as a poultice on wounds, burns, sore muscles, sprains etc[222]. The bark is chewed in the treatment of stomach and heart ailments[222].
The leaves are cathartic, diuretic, sialagogue and tonic[4].</t>
  </si>
  <si>
    <t>Canada; France; Germany; Netherlands; United States; United States(Amerindian); United States(Appalachia)</t>
  </si>
  <si>
    <t>Rosa rugosa</t>
  </si>
  <si>
    <t>Ramanas Rose</t>
  </si>
  <si>
    <t>R. ferox.</t>
  </si>
  <si>
    <t>E. Asia - N. China, Japan, Korea. Naturalized in several places in Britain[17].</t>
  </si>
  <si>
    <t>Sandy sea shores[58].</t>
  </si>
  <si>
    <t>Prefers a light well-drained soil but succeeds in most soils including dry ones[11, 14, 200]. Grows well in heavy clay soils[200]. Prefers a circumneutral soil and a sunny position[200]. Dislikes water-logged soils[200]. Tolerates maritime exposure[14, K].
Plants are said to withstand temperatures down to -50�c without damage[160]. The foliage is said to resist disease[11].
A very ornamental plant[1], it suckers freely but these are fairly easily controlled[K]. There are a number of named varieties[11]. 'Scabrosa' is said to be larger in all its parts, including the fruit[200], though it has not proved to be much larger with us[K].
The flowers have a clove-like perfume[245].
Grows well with alliums, parsley, mignonette and lupins[18, 20]. Dislikes boxwood[18]. Garlic planted nearby can help protect the plant from disease and insect predation[18, 20].
Hybridizes freely with other members of this genus[80].
Plants in this genus are notably susceptible to honey fungus[200].</t>
  </si>
  <si>
    <t>The plant makes a good low hedge[1, 29]. It is very tolerant of maritime exposure, but is very bare in winter[K].</t>
  </si>
  <si>
    <t>Fruit - raw or cooked[1, 2, 62]. They are very sweet and pleasant to eat, though it takes quite a bit of patience to eat any quantity[K]. The fruit is a fairly large size for a rose with a relatively thick layer of flesh[K]. The fruit is about 25mm in diameter[200]. Rich in vitamin C[3, 14], containing up to 2.75% dry weight[74].  Some care has to be taken when eating this fruit, see the notes above on known hazards.
Flowers - raw or cooked[183]. An aromatic flavour, they are also used in jellies and preserves[74, 183]. Remove the bitter white base of the petals before using them.
Young shoots - cooked and used as a potherb[183]. Harvested as they come through the ground in spring and are still tender.
The seed is a good source of vitamin E, it can be ground into a powder and mixed with flour or added to other foods as a supplement[102, 183]. Be sure to remove the seed hairs[102].
A pleasant tasting fruity-flavoured tea is made from the fruit, it is rich in vitamin C[21]. A tea is also made from the leaves[218].</t>
  </si>
  <si>
    <t>The leaves are used in the treatment of fevers[218].
The flowers act on the spleen and liver, promoting blood circulation[147, 218]. They are used internally in the treatment of poor appetite and digestion, and menstrual complaints arising from constrained liver energy[238].
The root is used in the treatment of coughs[218].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</si>
  <si>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Pinus ponderosa</t>
  </si>
  <si>
    <t>Ponderosa Pine</t>
  </si>
  <si>
    <t>Western N. America - British Columbia to N. Mexico.</t>
  </si>
  <si>
    <t>Found in a variety of soils from sea level to 2800 metres[229], though mainly inland and in drier areas[60]. The best growth is from trees growing in deep well-drained soils[229].</t>
  </si>
  <si>
    <t>Thrives in a light well-drained sandy or gravelly loam[1, 11]. Dislikes poorly drained moorland soils[1]. Established plants tolerate drought[200]. Seedlings strongly dislike growing in the shade[60] and are unable to succeed under the canopy of the parent trees[226]. Plants are fairly wind tolerant[200].
Extensively used in cool temperate forestry[200], this species is occasionally planted for timber in central and southern Europe[50]. Growth can be quite fast when young but it soon drops of and averages around 30cm per year[185]. The best trees in Britain are found in a belt running from Kent through the Midlands to N. Wales and also in S. Scotland[185]. Trees live 300 - 600 years in the wild[229], they seem to be long-lived and healthy in Britain[185].
Seed production commences when the tree is about 20 years old[229]. There are usually several years of low to medium yields between each year of high yields[229]. The cones are 8 - 15cm long, they open and shed their seed whilst still attached to the tree and then soon fall from the tree[82, 226].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</si>
  <si>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A yellow dye can be made from the pollen[226].
A blue dye can be made from the roots[257].
The needles contain a substance called terpene, this is released when rain washes over the needles and it has a negative effect on the germination of some plants, including wheat[201].
The branches are used as a strewing herb[99].
A decoction of the plant tops has been used as a conditioning wash to give a person a fair and smooth skin[257].
A fairly wind-tolerant tree, it can be used in shelterbelt plantings[200].
This tree is a source of resin, though it is not exploited commercially[64,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adhesive etc[257]. It burns well and so has been used to make torches[257].
The root fibres have been used in making baskets[257].
Material for insulation and a tinder are also obtained from the tree[99]. The cones make a quick fire, whilst the scales from the trunk bark burn easily, give off no smoke and cool quickly[213].
Wood - light, strong, fine-grained and pleasantly aromatic, the wood can vary from soft to hard[1, 46, 82, 171, 226, 229]. An important lumber tree, it is used for making furniture, boxes, toys etc[1, 46, 82, 171, 226, 229], and it is also used for fuel[99]. For reasons that are unclear, some tree stumps contain high concentrations of pitch - this makes them very rot-resistant and inflammable and therefore useful for fence posts and kindling[226].</t>
  </si>
  <si>
    <t>Ponderosa pine was employed medicinally by several native North American Indian tribes, who valued it especially for its antiseptic and vulnerary properties, using it to treat a range of skin problems, cuts, wounds, burns etc[257]. It was also valued for its beneficial effect upon the respiratory system and was used to treat various chest and lung complaints[257].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branches are used in herbal steam baths as a treatment for muscular pains[257].
A decoction of the plant tops has been used in the treatment of internal bleeding and high fevers[257].
An infusion of the dried buds has been used as an eye wash[257].</t>
  </si>
  <si>
    <t>United States; United States(Flathead)</t>
  </si>
  <si>
    <t>Monarda citriodora</t>
  </si>
  <si>
    <t>Lemon Bergamot</t>
  </si>
  <si>
    <t>Central and Southern N. America to Mexico.</t>
  </si>
  <si>
    <t>Limestone barrens and slopes[43]. Prairies, savannahs and roadsides in Texas[274].</t>
  </si>
  <si>
    <t>An easily grown plant, succeeding in ordinary garden soil so long as it is not too dry[1]. Requires a moist soil and a sunny position[1, 200]. Likes some shade. Prefers a sandy rather acidic soil[200].
This species is closely related to M. pectinata[235].
Said to be a perennial in some books and an annual in others, it has acted as an annual with us so far[K].
A good bee plant[200]. Subject to mildew in dry summers[200].</t>
  </si>
  <si>
    <t>An essential oil in the leaves contains a phenol and a citral[4]. No more information is given, though the oil is likely to have medicinal activity and perhaps be suitable for perfumery etc[K].
The essential oil citronellal, used as an insect repellent and in perfumery, is obtained from this plant[274].</t>
  </si>
  <si>
    <t>Leaves - raw or cooked. They are used as a flavouring in salads and cooked foods[46, 105, 161, K] and also as a tea[183]. They have a pleasant lemon flavour[238].</t>
  </si>
  <si>
    <t>Erodium cicutarium</t>
  </si>
  <si>
    <t>Stork's Bill</t>
  </si>
  <si>
    <t>Europe, including Britain, from Norway south and east to N. Africa, the Himalayas and Japan.</t>
  </si>
  <si>
    <t>Sandy dunes, grassland, arable land, waste areas, roadsides, railway embankments etc, usually near the sea[9].</t>
  </si>
  <si>
    <t>Prefers a sunny well-drained position and a limy soil or at least one that is not acid[1]. Plants are likely to be resistant to maritime exposure[K].</t>
  </si>
  <si>
    <t>A green dye is obtained from the whole plant. It does not require a mordant[168].
The remnants of the styles are very hygroscopic, they can be used in hygrometers and as weather indicators[46, 61].
The dried plant powder has been mixed with watermelon seeds during storage and planting in order to prevent watermelon disease[257].</t>
  </si>
  <si>
    <t>Young leaves - raw or cooked as a potherb[2, 62, 84, 85, 183]. Harvested in the spring before the plant flowers[257], they are tasty and nutritious[207]. The leaves are added to salads, sandwiches, soups etc[9], they can be used in recipes that call for leaves of beet, plantain, sow thistle or amaranth[183].
Young stems - raw[257].
Root - chewed by children as a gum[257].</t>
  </si>
  <si>
    <t>The whole plant is astringent and haemostatic{9, 13, 21]. It has been used in the treatment of uterine and other bleeding[9]. The root and leaves have been eaten by nursing mothers to increase the flow of milk[257]. Externally, the plant has been used as a wash on animal bites, skin infections etc[257]. A poultice of the chewed root has been applied to sores and rashes[257].
A tea made from the leaves is diaphoretic and diuretic[222]. An infusion has been used in the treatment of typhoid fever[257]. The leaves are soaked in bath water for the treatment of rheumatism[222].
The seeds contain vitamin K, a poultice of them is applied to gouty typhus[222].</t>
  </si>
  <si>
    <t>Africa; Europe; Iraq; Mexico; Spain; Turkey; United States; United States(Nm)</t>
  </si>
  <si>
    <t>Aphanes arvensis</t>
  </si>
  <si>
    <t>Parsley Piert</t>
  </si>
  <si>
    <t>Most of Europe, including Britain, east to Iran in W. Asia.</t>
  </si>
  <si>
    <t>Arable and dry stony ground and old walls on acid and basic soils.[5, 17, 165]</t>
  </si>
  <si>
    <t>Succeeds in most well-drained soils in full sun or partial shade[238]. The plant tolerates stony or gravelly soils as well as both acid and alkaline conditions[238]. It grows well in a short lawn[53].
This is an aggregate species that contains a number of very closely related species[17].</t>
  </si>
  <si>
    <t>Leaves - eaten raw in salads or pickled for winter use[4, 5, 52, 183]. The plant is rarely eaten nowadays[238].</t>
  </si>
  <si>
    <t>Parsley piert has a long history of folk use, being commonly employed to rid the body of stones in the kidney or bladder. It has become a highly respected herb in modern herbalism for the treatment of kidney stones[268].
The whole herb is astringent, demulcent, diuretic and refrigerant[4, 53, 165]. It is used mainly as an infusion in the treatment of kidney and bladder complaints (including cystitis and recurrent urinary infections), jaundice etc[4, 238]. A very valuable remedy, acting violently but safely by promoting the flow of urine[4], it is often used in combination with other herbs[238, 254]. The plant is harvested in early summer and can be used fresh or dried[238]. The herb is considered to be most efficacious when it is freshly collected and dried[238].</t>
  </si>
  <si>
    <t>Solanum tuberosum</t>
  </si>
  <si>
    <t>Potato</t>
  </si>
  <si>
    <t>S. goniocalyx. Juz.&amp;Buk.</t>
  </si>
  <si>
    <t>Western S. America.</t>
  </si>
  <si>
    <t>Succeeds in most soils, preferably in a sunny position[1]. It performs well on a wide variety of soils, sandy loams, silt loams, loams, and peats[269]. Dislikes wet or heavy clay soils[16, 37]. Prefers a slightly acid soil, the tubers are subject to scab on limy soils or those deficient in humus. Yields are best from plants grown in rich soils with plenty of organic matter. The plant is reported to tolerate an annual precipitation in the range of 9 to 410cm, an annual temperature in the range of 3.6 to 27.8�C and a pH of 4.2 to 8.2[269].
Potatoes are a cool weather crop, the optimal temperature for growth being 15 - 20�C for most cvs. Growth of the tubers is best at soil temperature of 17 - 20�C, with usually no tubers formed above 32�C.
The top-growth of this species is not frost hardy, though the tubers will tolerate a few degrees of frost if left in the ground[200].
Potatoes are very widely grown throughout the world for their edible tubers, there are many named varieties[132]. The potato is one of the main staple foods, it is very high yielding (50 tonnes or more per hectare have been achieved in some European countries, though at the other extreme yields of little more than 2 tonnes have been achieved in parts of Africa), stores well and can be available all year round. The potato probably arose through cultivation from several wild species that can still be found growing in S. America. Many of these wild species can be used in breeding programmes for improved disease resistance etc.
Does well when grown after a crop of rye, Secale cereale[18, 20]. Grows well with legumes, sweet corn, cabbage, marigolds, horse radish, flax, dead nettles, sainfoin and nasturtiums[18, 20]. Grows badly with tomatoes, sunflowers, members of the cucumber family and raspberries[18, 20].
Potatoes should not be stored with apples because the ethylene gas released by the apples will cause the potatoes to go soft and develop a sour taste[201].</t>
  </si>
  <si>
    <t>The tubers are a source of starch that is used in sizing cotton and to make industrial alcohol etc[100, 142]. It also has many other uses in industry[171].
Ripe potato juice is an excellent cleaner of silks, cottons and woollens[4]. The water in which potatoes have been boiled can be used to clean silver and to restore a shine to furniture[7].
Emollient and cleansing face masks are made from potatoes, these are used to treat hard, greasy and wrinkled skins[7].
The potato is a good source of biomass. When boiled with weak sulphuric acid, potato starch is changed into glucose and this can then be fermented into alcohol[4].</t>
  </si>
  <si>
    <t>Root - raw or cooked. Potatoes are a very versatile food that can be used in a wide variety of ways. Having a mild flavour, and readily accepting the flavour of other foods, they can be eaten on a regular basis without becoming boring. Whilst occasionally eaten raw, they are most commonly cooked and can boiled, baked, fried, added to soups, stews etc[183]. The cooked potato can also be dried and made into a powder and then used as a thickener in soups etc, or be added to cereal flours when making bread, biscuits etc[4]. The potato is a very rich source of starch, but does not contain high quantities of other nutrients. When exposed to light, the skin turns green and contains the toxin solanine. Whilst eating a small quantity of green potato is unlikely to cause harm, it is probably wisest to remove any green part of the tuber before eating it.
The fresh petals of white-flowered varieties contain 0.2% rutin[240].</t>
  </si>
  <si>
    <t>Whilst mainly used as a staple food, potatoes do also have a number of medicinal virtues. A juice made from the tubers, when taken in moderation, can be helpful in the treatment of peptic ulcers, bringing relief from pain and acidity[254]. Excessive doses of potato juice can be toxic - do not drink the juice of more than one large potato per day[254]. A poultice has been made from boiling potatoes in water[4]. This is applied as hot as can be borne to rheumatic joints, swellings, skin rashes, haemorrhoids etc[4, 254]. Peeled but uncooked potatoes have been pounded in a mortar and then applied cold as a soothing plaster to burns and scalds[4]. Potato skins are used in India to treat swollen gums and to heal burns[254].
The tubers contain very small quantities of atropine alkaloids. One property of these alkaloids is the reduction of digestive secretions, including acids produced in the stomach[254].
The root and leaf diffusates of growing potato plants possess cardiotonic activity[269]. Dried ethanol extracts of above-ground parts of the plant show marked hypotensive and myotropic action and a spasmolytic and soothing effect on intestinal musculature[269]. Ethanol extracts of the leaves have antifungal properties, active against Phytophthora infestans[269]. The leaves, seeds, and tuber extracts show antimicrobial activity against Gram-positive and Gram-negative bacteria[269].
The leaves are antispasmodic[7, 201].</t>
  </si>
  <si>
    <t>Britain; Canada; China; Europe; Germany; Haiti; Japan; Mexico; Peru; Spain; Turkey; United States(Pa); United States(Rappahannock)</t>
  </si>
  <si>
    <t>All green parts of the plant, including the green parts of tubers, are poisonous, containing an alkaloid called 'solanine'.[7, 10, 19]. These solanines are also produced in potato shoots when they sprout, even if the potato is in the dark and the shoots are not green[65].</t>
  </si>
  <si>
    <t>Avena fatua</t>
  </si>
  <si>
    <t>Wild Oats</t>
  </si>
  <si>
    <t>Europe to Asia. Naturalized in Britain[17].</t>
  </si>
  <si>
    <t>A common weed of arable land and waste ground[1, 57].</t>
  </si>
  <si>
    <t>Succeeds in any moderately fertile soil in full sun[200]. Prefers a poor dry soil[134]. Tolerates a pH in the range 4.5 to 6.5.
A parent of the cultivated oat, A. sativa[57, 171] but the seeds are somewhat smaller and yields lower. This species could be of importance in breeding programmes for the cultivated oats (A. sativa), where it could confer drought tolerance, disease resistance and higher yields.
Oats are in general easily grown plants but, especially when grown on a small scale, the seed is often completely eaten out by birds. Some sort of netting seems to be the best answer on a garden scale.</t>
  </si>
  <si>
    <t>The seeds are diuretic, emollient and refrigerant[240].</t>
  </si>
  <si>
    <t>Britain; Britain(Wales); Chile; China; Europe; Iraq; Spain; Turkey; United States</t>
  </si>
  <si>
    <t>Perilla frutescens nankinensis</t>
  </si>
  <si>
    <t>Purple Shiso</t>
  </si>
  <si>
    <t>P. arguta. Benth.  P. crispa.  P. nankinensis.</t>
  </si>
  <si>
    <t>Banks of streams and wet places[74].</t>
  </si>
  <si>
    <t>Prefers a light soil[1, 206]. Requires a rich well-drained moisture-retentive soil in full sun[200]. Plants require a well-drained soil but do not need particularly fertile soil[206]. Prefers an acid soil with a pH between 5.5 and 6[206].
The plant is not frost hardy and requires temperatures above 18�c if it is to grow well[206]. The plant requires short days in order to flower[206].
Shiso is often cultivated in the Orient as a food flavouring. This is a very ornamental form of the plant with particularly deep red leaves[74, 206]. Shiso is also cultivated for the oil obtained from its seed[50, 171]. It is sometimes used in sub-tropical bedding schemes in Britain[1].</t>
  </si>
  <si>
    <t>Edible young leaves and seedlings - raw or cooked[46, 116, 178, 183]. The flavour is strange to western palates at first, some people detecting cinnamon, others coriander or citrus[206]. Seedlings are added to salads, older leaves are used as a garnish or flavouring[206]. Older leaves are also salted and used as a condiment for tofu and as a garnish for tempura[183]. Leaves from purple cultivars are used to colour preserved fruits[238]. The leaves can also be dried for later use[206]. The leaves contain about 3.1% protein, 0.8% fat, 4.1% carbohydrate, 1.1% ash[179].
Immature flower clusters are used as a garnish for soups and chilled tofu[183]. Older flower clusters are fried and eaten[183].
The seeds are preserved in salt or are used as a spice in pickles, tempura and miso[183, 206]. They are one of the ingredients in 'Shichimi' or 'seven spice' mixture[206]. The seed can also be eaten cooked[105, 178]. Seeds from purple-leafed forms of the plant are preferred for culinary use[238]. The seed contains about 21.5% protein, 43.4% fat, 11.3% carbohydrate, 4.4% ash[179].
An edible drying oil is obtained from the seed[46, 171, 183]. It is rich in linolenic acid[57].
The plant yields an essential oil which is used as a food flavouring in candies and sauces[183].
An edible purple dye is obtained from the plant[2, 46, 61]. The part of the plant is not specified, but it is almost certainly the leaves[K].</t>
  </si>
  <si>
    <t>The leaves, stems and seeds of shiso are often used in Oriental medicine. It is a pungent, aromatic, warming herb that is antibacterial, antidote, antipyretic, antiseptic, antispasmodic, antitussive, aromatic, carminative, diaphoretic, emollient, expectorant, pectoral, stomachic and tonic[116, 147, 174, 176, 218, 238].
The leaves are used in the treatment of colds, chest stuffiness, vomiting, abdominal pain etc[176].
The seed is antiasthmatic, antitussive, emollient and expectorant[176]. It is used internally in the treatment of asthma, colds and chills, nausea, abdominal pain, food poisoning  and allergic reactions (especially from seafood), bronchitis and constipation[218, 238].
The stems are a traditional Chinese remedy for morning sickness[238].].
This herb should be avoided by pregnant women[222].</t>
  </si>
  <si>
    <t>China; Japan; Singapore</t>
  </si>
  <si>
    <t>Hovenia dulcis</t>
  </si>
  <si>
    <t>Japanese Raisin Tree</t>
  </si>
  <si>
    <t>H. acerba.  H. inequalis.</t>
  </si>
  <si>
    <t>Plains and mountains to 2000 metres in W. China[109].</t>
  </si>
  <si>
    <t>Grows well in a fertile sandy loam in a sunny position[200].
Although the dormant plant is hardy to at least -15�c in Britain, it really prefers a continental climate to fully ripen its wood, it is then hardy to about -25�c[200]. The shoot tips are sometimes damaged by winter frosts in Britain[1] and the young growth in spring can also be damaged by late frosts[K].
The Japanese raisin tree is said to grow well in Cornwall[59], though our experience of this plant so far (1995) is that it is very difficult to establish. Perhaps older plants are as hardy as the reports above suggest, but younger plants are quite tender and often die in their first few winters outdoors[K].
The Japanese raisin tree is cultivated for its edible fruit in Japan.
The small white flowers are scented and are produced in terminal cymes[245].</t>
  </si>
  <si>
    <t>Fruit - raw or cooked[2, 11, 158]. They can be dried when they have the sweet flavour and texture of raisins and can be used similarly[183]. The fruit is sweet and fragrant[105, 147] with a pear-like flavour[218]. Dry and sub-acid[61]. It is not a true fruit but a swollen receptacle[200]. The fruit is up to 3cm long[2], it contains 11.4% glucose, 4.7% fructose and 12.6% sucrose[218].
A sweet extract of the seed, boughs and young leaves is used as a substitute for honey[183]. The seed contains 15% protein and 7.8% fat[218].</t>
  </si>
  <si>
    <t>Antispasmodic, febrifuge, laxative[147, 178].
The fruit is antispasmodic, febrifuge, laxative and diuretic[218].
The seeds are diuretic and are used in the treatment of alcohol overdose[218]. The seeds are used to relieve intoxication due to wine[240].
The stem bark is used in the treatment of rectal diseases[218].</t>
  </si>
  <si>
    <t>Polygonum virginianum</t>
  </si>
  <si>
    <t>Jumpseed</t>
  </si>
  <si>
    <t>P. filiforme. Dougl.</t>
  </si>
  <si>
    <t>E. Asia - Japan to the Himalayas. N. America - Nova Scotia to Minnesota, Florida and Texas.</t>
  </si>
  <si>
    <t>Woods and thickets in lowland and hills all over Japan[58]. Woods, stream bottoms and lower slopes in Texas[274].</t>
  </si>
  <si>
    <t>Succeeds in an ordinary garden soil[1] but prefers a moisture retentive not too fertile soil in sun or part shade[200]. Repays generous treatment[1].
Plants seem to be immune to the predations of rabbits[233].
A polymorphic species[58].</t>
  </si>
  <si>
    <t>The plant is astringent, demulcent, diuretic, pectoral and tonic[178, 240]. A hot infusion of the leaves, combined with honey locust bark (Gleditsia triacanthos) has been used in the treatment of whooping cough[257].</t>
  </si>
  <si>
    <t>Phaseolus lunatus</t>
  </si>
  <si>
    <t>Lima Bean</t>
  </si>
  <si>
    <t>Requires a well-drained moderately fertile soil in a sunny position. Plants are prone to drop their flowers when grown in nitrogen-rich soils[200].
The Lima bean is commonly cultivated for its edible seed and seedpods in tropical and warm temperate areas of the world, there are many named varieties[183, 200]. The plants are very frost tender and are even less tolerant of wet and cold than the runner bean, Phaseolus coccineus[200]. There are bush and climbing forms, the climbers are more productive but bush forms come into bearing more quickly and are probably more suitable for cooler gardens[200]. Plants mature in 12 - 16 weeks from seed in warm climates but the growing season in Britain is usually too short for the beans to mature fully and crop yields are seldom worthwhile[200].
This species has a symbiotic relationship with certain soil bacteria, these bacteria form nodules on the roots and fix atmospheric nitrogen. Some of this nitrogen is utilized by the growing plant but some can also be used by other plants growing nearby[200].</t>
  </si>
  <si>
    <t>The seeds are astringent[240]. They are used in the diet of people with fevers[240].</t>
  </si>
  <si>
    <t>Dominican Republic; Guatemala; Haiti; Java; Nigeria; United States</t>
  </si>
  <si>
    <t>The raw mature seed is poisonous. The toxic principle is hydrocyanic acid and this is destroyed by thoroughly cooking the seed[200].</t>
  </si>
  <si>
    <t>Rubia akane</t>
  </si>
  <si>
    <t>Asian Madder</t>
  </si>
  <si>
    <t>Thickets and hedges in lowland and at low elevations in mountains, C. and S. Japan[58].</t>
  </si>
  <si>
    <t>We have very little information on this species and do not know if it will be hardy in Britain, though judging by its native range it should succeed outdoors in many parts of the country. The following notes are based on the general needs of the genus.
Prefers a loose moist leafy soil in some shade[200]. Tolerates dry soils but quickly becomes scorched in full sun[200].</t>
  </si>
  <si>
    <t>A red dye is obtained from the plant[174]. The part of the plant that is used is not specified, but it is likely to be the root.</t>
  </si>
  <si>
    <t>Young leaves - boiled[105, 177].
Fruit[105]. No more details are given.</t>
  </si>
  <si>
    <t>The root contains a number of medically active constituents and is antitumour, emmenagogue and haemostatic[174]. It is used in Korea to treat dysmenorrhoea, leukorrhoea and carbuncles[279].</t>
  </si>
  <si>
    <t>Epilobium angustifolium</t>
  </si>
  <si>
    <t>Willow Herb</t>
  </si>
  <si>
    <t>Chamaenerion angustifolium.</t>
  </si>
  <si>
    <t>Europe, including Britain, temperate Asia and N. America.</t>
  </si>
  <si>
    <t>Rocky ground, waste areas, woodland edges and gardens[7, 13].</t>
  </si>
  <si>
    <t>An easily grown plant, it prefers a well-drained but moisture retentive soil in a sunny position[200], though it succeeds in most soils[1]. It prefers a moist soil[111], but also succeeds on dry banks[188]. It is best grown in open woodland[1].
Plants are hardy to at least -20�c[187].
The rosebay willowherb spreads vigorously by means of a creeping rhizome, and often forms large patches[187]. It is apt to become a weed especially through its seed which is very light and capable of travelling long distances in the wind. It is often one of the first plants to colonize disturbed areas such as scenes of fires[1, 200]. 
A very ornamental plant[1], it is the floral emblem of the Yukon[172].
A food plant for the caterpillars of several lepidoptera species[24], it is also a good bee plant[74, 94].</t>
  </si>
  <si>
    <t>A fibre obtained from the outer stems is used to make cordage[99, 207, 256].
The 'cottony' seed hairs are used as a stuffing material[99, 118] or as a tinder[106, 172].
The powdered inner cortex is applied to the hands and face to give protection from the cold[99, 172, 257].</t>
  </si>
  <si>
    <t>Leaves and young shoot tips - raw or cooked[2, 5, 12, 62, 172, 183]. They can be used in salads or cooked as a vegetable[9]. When boiled they make a wholesome vegetable and are a good source of vitamins A and C[2, 257]. Only use the leaves when they are young[85]. Although they are said to be edible, another report says that an infusion of them can stupefy[4].
Young shoots - cooked. They make a good asparagus substitute[2, 9, 183, 213].
Root - raw, cooked or dried and ground into a powder[74, 172]. Used in spring, it has a sweet taste[12, 74].
Flower stalks - raw or cooked[85, 106, 172, 183]. Added to salads, they are used when the flowers are in bud[183].
The pith of young or older stems - raw or cooked[62, 99, 183]. Slightly sweet, tender and pleasing to eat, though there is not much of it[85, 172]. Gelatinous[161], it can be used as a flavouring in soups[183]. The stems are said to be a good laxative, but are best not eaten on an empty stomach[256].
A tea is made from the dried leaves[9, 62, 85, 94, 183], it is sweet and pleasant[172]. Called 'kaporie' tea in Russia, it contains 10% tannin[222]. The leaves are also used as an adulterant of China tea[2].</t>
  </si>
  <si>
    <t>Willow herb is often used as a domestic herbal remedy, though it is little used in conventional herbalism.
The herb is antispasmodic, astringent, demulcent, emollient, hypnotic, laxative and tonic[4, 7, 172, 192]. It is used in the treatment of diarrhoea, mucous colitis and irritable bowel syndrome[254]. The plant is used in Germany and Austria to treat prostate problems[254]. A poultice of the leaves is applied to mouth ulcers[222]. An extract of the leaves has anti-inflammatory activity[222]. An ointment made from the leaves has been used to soothe skin problems in children[254].
A tea made from the leaves and roots is a folk remedy for dysentery and abdominal cramps[222].
A poultice made from the peeled roots is applied to burns, skin sores, swellings, boils etc[222, 257].</t>
  </si>
  <si>
    <t>Canada(Kwakiutl); Canada(Salish); China; Turkey; United Statessr</t>
  </si>
  <si>
    <t>An infusion of the leaves is said to stupefy a person[4].</t>
  </si>
  <si>
    <t>Passiflora edulis</t>
  </si>
  <si>
    <t>S. America - Brazil, Paraguay and northern Argentina.</t>
  </si>
  <si>
    <t>Requires a well-drained soil with plenty of moisture in the growing season, otherwise it is not fussy[1, 3].
Plants are not very frost tolerant and are best grown in a greenhouse[3]. However, the roots are somewhat hardier and can survive the winter outdoors in many areas of Britain if the soil is prevented from freezing[88]. If plants are cut down to the ground by frost they can regenerate from the base[200]. There is also the possibility of growing plants on rootstocks of P. caerulea which might make them hardier[200].
This species is often cultivated in warmer climes than Britain for its edible fruit, there are some named varieties[46, 183]. The fruit can be freely produced in Britain in hot summers[166].
Roots of outdoor grown plants should be restricted to encourage fruiting[1].
Any pruning is best carried out in the spring[219].
If fruit is required it is best to hand pollinate, using pollen from a flower that has been open for 12 hours to pollinate a newly opened flower before midday[88, 200]. The flowers open in sunny weather and do not open on dull cloudy days[219]. The flowers have the scent of heliotropes[245].
A climbing plant, attaching itself to other plants by means of tendrils that are produced at the leaf axils.
Plants in this genus are notably resistant to honey fungus[200].</t>
  </si>
  <si>
    <t>Fruit - raw or cooked. An agreeable cooling taste[2, 3, 46, 171], somewhat like an orange with a mixture of acid[4]. The ripe aromatic fruit is allowed to wrinkle and develop sweetness, it is then eaten raw, juiced, made into a syrup or used in sauces, cakes etc[183]. The fruit is about 5cm in diameter[200].
An edible oil is obtained from the seed[183].</t>
  </si>
  <si>
    <t>The pulp of the fruit is stimulant and tonic[240].</t>
  </si>
  <si>
    <t>Madeira</t>
  </si>
  <si>
    <t>Oxalis montana</t>
  </si>
  <si>
    <t>Mountain Wood Sorrel</t>
  </si>
  <si>
    <t>Eastern N. America - S. Newfoundland and E. Quebec to Manitoba, south to Wisconsin and Minnesota.</t>
  </si>
  <si>
    <t>Damp woods[43].</t>
  </si>
  <si>
    <t>We have almost no information on this species and do not know if it will be hardy in Britain, though judging by its native range it should succeed in most parts of the country. It is likely to prefer a semi-shaded position in a moist light well-drained soil.</t>
  </si>
  <si>
    <t>A yellow dye is obtained by boiling the whole plant[257].</t>
  </si>
  <si>
    <t>Leaves - raw or cooked[117]. Use in moderation, see notes at top of sheet. Powerfully and most agreeably acid, the leaves can be used to make a conserve, its flavour resembling green tea[207].</t>
  </si>
  <si>
    <t>United States(Or)</t>
  </si>
  <si>
    <t>Dioscorea tokoro</t>
  </si>
  <si>
    <t>Thickets in lowland and foothills all over Japan[58]. Mixed forests, bamboo forests, usually along ravine sides from near sea level to 1,000 metres in China[266].</t>
  </si>
  <si>
    <t>We have very little information on this species and do not know if it will be hardy in Britain, though judging by its native range it could succeed outdoors in many parts of this country. The following notes are based on the general needs of the genus.
Easily grown in a fertile well-drained soil in a sunny position or light shade[200].  Prefers a rich light soil[1].
Plants produce tubercles (small tubers that are formed in the leaf axils of the stems), and can be propagated by this means[K].
A climbing plant that supports itself by twining around the branches of other plants[219].
Dioecious. Male and female plants must be grown if seed is required.</t>
  </si>
  <si>
    <t>Tuber - cooked[174, 177]. It should be soaked or boiled in lye before use since it is said to be poisonous raw[174].</t>
  </si>
  <si>
    <t>The roots are antirheumatic, antiseptic, antitussive and contraceptive[176]. They are also used for desensitization. A decoction of the root is used in the treatment of arthritis, rheumatism and prostatitis[218]. It is also a resolvent for blood clots[218].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</si>
  <si>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Edible species of Dioscorea have opposite leaves whilst poisonous species have alternate leaves[174]. The root of this species is said to be poisonous raw.</t>
  </si>
  <si>
    <t>Quercus leucotrichophora</t>
  </si>
  <si>
    <t>Q. incana. Roxb.</t>
  </si>
  <si>
    <t>E. Asia - Himalayas from Pakistan to C. Nepal.</t>
  </si>
  <si>
    <t>Forests where it is usually gregarious and common, 1200 - 2400 metres[51]. Prefers rather dry hillsides[146].</t>
  </si>
  <si>
    <t>Prefers a good deep fertile loam which can be on the stiff side[1, 11]. Young plants tolerate reasonable levels of side shade[200]. Tolerates moderate exposure, surviving well but being somewhat stunted[200].
This species is not hardy in the colder areas of the country, it tolerates temperatures down to between -5 and -10�c[200].
Prefers warmer summers than are usually experienced in Britain, trees often grow poorly in this country and fail to properly ripen their wood resulting in frost damage overwinter[200].
Trees can be coppiced if their trunks are up to 25cm in diameter[[146, 158].
The seed ripens in its first year[200].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</si>
  <si>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contains up to 23% dry weight of tannin[146].
Wood - hard, red-brown in colour, warps and splits badly when seasoning. Used for furniture and agricultural implements[61, 146, 158]. It is also a good fuel[51, 146, 272] and makes a good charcoal[61, 146].</t>
  </si>
  <si>
    <t>The seeds are astringent and diuretic[240]. They are used in the treatment of gonorrhoea, indigestion, diarrhoea and asthma[240].
Any galls produced on the tree are strongly astringent and can be used in the treatment of haemorrhages, chronic diarrhoea, dysentery etc[4].</t>
  </si>
  <si>
    <t>Lamium album</t>
  </si>
  <si>
    <t>White Dead Nettle</t>
  </si>
  <si>
    <t>Europe, including Britain, from Scandanavia south and east to Spain, the Himalayas and Japan.</t>
  </si>
  <si>
    <t>Fields, hedgerows, woodland edges and clearings and moist waste ground[7, 9, 17].</t>
  </si>
  <si>
    <t>5 - 12</t>
  </si>
  <si>
    <t>7 - 12</t>
  </si>
  <si>
    <t>A very easily grown plant, it tolerates most soils and conditions[200]. Grows well in heavy clay soils. Prefers a sunny position, though it also does well in partial shade[238].
Plants are hardy to about -25�c[187].
The white dead nettle is too weedy to be grown in the flower garden, but it does well in the wild garden and self-sows when well sited[200].
Plants seem to be immune to the predations of rabbits[233].
A good bee plant[4, 24] and a good companion plant, helping any vegetables growing nearby[14, 18].</t>
  </si>
  <si>
    <t>The plant has a creeping rootstock and makes a good groundcover plant for woodland edges[24].</t>
  </si>
  <si>
    <t>Young leaves - raw or cooked[2, 5, 7, 13, 54]. They can be added to salads or mixed with other leaves and cooked as a potherb[183]. They can also be dried for later use[12]. The leaves are a good source of vitamin A[240].
A pleasant herb tea is made from the flowers[238].</t>
  </si>
  <si>
    <t>White dead nettle is an astringent and demulcent herb that is chiefly used as a uterine tonic, to arrest inter-menstrual bleeding and to reduce excessive menstrual flow. It is a traditional treatment for abnormal vaginal discharge and is sometimes taken to relieve painful periods[254].
The flowering tops are antispasmodic, astringent, cholagogue, depurative, diuretic, expectorant, haemostatic, hypnotic, pectoral, resolvent, sedative, styptic, tonic, vasoconstrictor and vulnerary[4, 7, 9, 13, 21, 46, 61, 165, 238, 240]. An infusion is used in the treatment of kidney and bladder complaints[9], diarrhoea, menstrual problems, bleeding after childbirth, vaginal discharges and prostatitis[238, 254]. Externally, the plant is made into compresses and applied to piles, varicose veins and vaginal discharges[7, 238, 254]. A distilled water from the flowers and leaves makes an excellent and effective eye lotion to relieve ophthalmic conditions[7]. The plant is harvested in the summer and can be dried for later use[9].
A homeopathic remedy is made from the plant[9]. It is used in the treatment of bladder and kidney disorders and amenorrhoea[9].</t>
  </si>
  <si>
    <t>Sium suave</t>
  </si>
  <si>
    <t>Water Parsnip</t>
  </si>
  <si>
    <t>S. cicutaefolium. Schrank.</t>
  </si>
  <si>
    <t>Northern N. America to N. Asia.</t>
  </si>
  <si>
    <t>Meadows, wet thickets, muddy banks etc[43]. Swamps and wet areas in Texas[274].</t>
  </si>
  <si>
    <t>Prefers a light, rich, moisture retentive soil in full sun[200].</t>
  </si>
  <si>
    <t>Root - raw or cooked[257]. Crisp and delicious[257], it has an agreeable nutty flavour[61, 105, 183]. The root is considered to be edible in the spring and the autumn but it so closely resembles some very poisonous plants that it should be considered unsafe to eat[212, 257].
The aromatic leaves are used as a relish[61, 105, 183, 257]. Some caution is advised - see the notes above on toxicity[212].</t>
  </si>
  <si>
    <t>An infusion of the crushed root has been used as a poultice to bring relief from the pain of a broken limb[257].
A decoction of the roots has been used by women in the treatment of epilepsy[257].</t>
  </si>
  <si>
    <t>The stems and leaves of this plant are toxic and will kill livestock[212]. There is no conclusive proof of this, based on native North American Indian usage it is likely that the roots and stems are edible, though the flowering tops might be poisonous[256].</t>
  </si>
  <si>
    <t>Sedum telephium</t>
  </si>
  <si>
    <t>Orpine</t>
  </si>
  <si>
    <t>S. carpathicum.  S. fabaria.  S. purpurascens.  Hylotelephium telephium. (L.)H.Ohba.</t>
  </si>
  <si>
    <t>Europe, incl Britain, south and east from Scandanavia to the Pyrenees, temperate Asia, N. America.</t>
  </si>
  <si>
    <t>Hedge banks and the shady sides of damp woods[1, 4, 67].</t>
  </si>
  <si>
    <t>Succeeds in most soils[188] but prefers a fertile well-drained soil that is not too dry[187]. Tolerates poor soils[233]. Succeeds in most soils and is tolerant of quite deep shade[219]. Established plants are drought tolerant[190], they grow well in dry soils and can be grown in crevices on walls[219].
Hardy to about -20�c[187].
This species has pink to red flowers[200]. All members of this genus are said to have edible leaves, though those species that have yellow flowers can cause stomach upsets if they are eaten in quantity[62, 85].
Polymorphic, intergrading with S. caucasicum where their ranges meet.
Plants in this genus seem to be immune to the predations of rabbits[233].</t>
  </si>
  <si>
    <t>Leaves - raw or cooked[2, 12, 55, 66, 115, 183]. They have occasionally been used in salads[4].
Root - cooked. Used in soups, stews etc[12].</t>
  </si>
  <si>
    <t>The whole plant is astringent and cytostatic[4, 66]. It is a popular remedy for diarrhoea, stimulates the kidneys and has a reputation in the treatment of cancer[4]. A poultice of the crushed leaves has been used in the treatment of boils and carbuncles[257].</t>
  </si>
  <si>
    <t>Belgium; Britain; Finland; France; Germany; Italy; Spain; United States(Ny)</t>
  </si>
  <si>
    <t>Allium grayi</t>
  </si>
  <si>
    <t>No-Biru</t>
  </si>
  <si>
    <t>A. nipponicum. Franch.&amp;Savat.</t>
  </si>
  <si>
    <t>Lowland meadows and mountain hills all over Japan[58].</t>
  </si>
  <si>
    <t>We have very little information on this species and do not know if it will be hardy in Britain, though judging by its native range it should succeed outdoors in most parts of the country. The following notes are based on the general needs of the genus.
Prefers a sunny position in a light well-drained soil[1].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</si>
  <si>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cooked[46, 61, 105, 177, 179].
Leaves - raw or cooked[105, 179].
Flowers - raw. Used as a garnish on salads.</t>
  </si>
  <si>
    <t>A decoction of the bulb is cooling and depurative[218]. The bulb and leaves, eaten as part of the diet, are emmenagogue, nervine and tonic[218].</t>
  </si>
  <si>
    <t>Aralia elata</t>
  </si>
  <si>
    <t>Japanese Angelica Tree</t>
  </si>
  <si>
    <t>Dimorphanthus elatus.</t>
  </si>
  <si>
    <t>Thin woodland and thickets on rich well moistened slopes[74, 109], 900 - 2000 metres in N. Hupeh[109].</t>
  </si>
  <si>
    <t>Prefers a good deep loam and a position in semi-shade but it also succeeds in a sunny position[11, 200]. Requires a sheltered position. Plants are hardier when grown on poorer soils[11, 200]. Prefers an acid soil[184].
Dormant plants are hardy to at least -15�c[184, 200]. The young growth in spring, even on mature plants, is frost-tender and so it is best to grow the plants in a position sheltered from the early morning sun[K].
A very ornamental species, there are a number of named varieties. It is usually a single stemmed shrub, spreading by means of suckers[182].
This species is closely allied to A. chinensis.</t>
  </si>
  <si>
    <t>Young shoots - cooked[177, 200]. They can also be blanched and used in salads.</t>
  </si>
  <si>
    <t>The roots and stems are anodyne and carminative[147]. All parts of the plant are used for the treatment of rheumatoid arthralgia, coughs, diabetes, jaundice, stomach ulcers and stomach cancers[147, 218].</t>
  </si>
  <si>
    <t>Geum japonicum</t>
  </si>
  <si>
    <t>G. macrophyllum. Willd.</t>
  </si>
  <si>
    <t>N. America, E. Asia.</t>
  </si>
  <si>
    <t>Woods and thickets in hills and low mountains all over Japan[58].</t>
  </si>
  <si>
    <t>The plant is edible[46, 105]. No further details are given.</t>
  </si>
  <si>
    <t>The root is used as a poultice, applied externally to boils and ulcers[178, 218].
The whole plant is diuretic and astringent[222]. It is cooked with other foods as an astringent in the treatment of coughs and haemoptysis[218].</t>
  </si>
  <si>
    <t>China; United States(Indian)</t>
  </si>
  <si>
    <t>Betula papyrifera</t>
  </si>
  <si>
    <t>Paper Birch</t>
  </si>
  <si>
    <t>B. papygracea</t>
  </si>
  <si>
    <t>Northern N. America to Greenland.</t>
  </si>
  <si>
    <t>Woods, usually on slopes, edges of ponds, streams and swamps etc[43, 82]. Found in a wide range of soil conditions, but the best specimens are found in well-drained sandy-loam soils[229].</t>
  </si>
  <si>
    <t>Succeeds in a well-drained loamy soil in a sunny position[11, 200]. Tolerates most soils including poor soils and heavy clays[200]. Fairly wind tolerant[200]. This species is very unhappy on our windy site in Cornwall[K].
A fast-growing but short-lived species[200]. It is often a pioneer species of areas ravaged by fire[229]. The trunk and branches are easily killed by fire, though the tree usually regenerates from the roots[229]. It hybridizes freely with other members of this genus[50]. This species was an exceedingly important tree for the Indians - they utilized it for a very wide range of applications and it was a central item in their economy[226].
A good plant to grow near the compost heap, aiding the fermentation process[20].
Trees are notably susceptible to honey fungus[200].</t>
  </si>
  <si>
    <t>The thin outer bark is used to make drinking vessels, canoe skins, roofing tiles, buckets etc[11, 46, 61, 172, 257]. This material was very widely used by various native North American Indian tribes, it is waterproof, durable, tough and resinous[46, 82, 257]. Only the thin outer bark is removed, this does not kill the tree[99]. It is most easily removed in late spring to early summer[99].
The outer bark has also been used as emergency sun-glasses in order to prevent snow-blindness[226]. A strip of bark 4 - 5cm wide is placed over the eyes, the natural openings (lenticels) in the bark serving as apertures for the eyes[226].
A brown to red dye can be made from the inner bark[257].
A pioneer species, it rapidly invades deforested areas (such as after a forest fire or logging) and creates suitable conditions for other woodland trees to follow. Because it cannot grow or reproduce very successfully in the shade it is eventually out-competed by the other woodland trees[226].
The tree has an extensive root system and can be planted to control banks from erosion[226].
The bark is a good tinder[172].
An infusion of the leaves is used as a hair shampoo, it is effective against dandruff[99, 172].
The thin outer bark can be used as a paper substitute. It is carefully peeled off the tree and used as it is[172].
A fibre is obtained from the inner bark and another from the heartwood, these are used in making paper[189]. The heartwood fibre is 0.8 - 2.7mm long, that from the bark is probably longer[189]. The branches of the tree can be harvested in spring or summer, the leaves and outer bark are removed, the branches are steamed and the fibres stripped off[189].
Wood - strong, hard, light, very close grained, elastic, not durable. It weighs 37lb per cubic foot and is used for turnery, veneer, pulp etc[46, 82, 99, 171, 229, 235]. It is also used as a fuel[46, 171]. It splits easily and gives off considerable heat even when green, but tends to quickly coat chimneys with a layer of tar[226].</t>
  </si>
  <si>
    <t>Inner bark - raw or cooked. Best in the spring[172]. The inner bark can also be dried and ground into a meal and used as a thickener in soups or be added to flour and used in making bread, biscuits etc. Inner bark is generally only seen as a famine food, used when other forms of starch are not available or are in short supply[K].
Sap - raw or cooked. A sweet flavour[102]. Harvested in early spring, before the leaves unfurl, by tapping the trunk[172]. The flow is best on warm sunny days following a hard frost. The sap usually runs freely, but the sugar content is lower than in the sugar maples[226]. A pleasant sweet drink, it can also be concentrated into a syrup or sugar by boiling off much of the water[183, K]. The sap can also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Very young leaves, shoots and catkins - raw or cooked[172, 183].
A tea is made from the young leaves[183] and also from the root bark[257].</t>
  </si>
  <si>
    <t>Paper birch was often employed medicinally by many native North American Indian tribes who used it especially to treat skin problems[257]. It is little used in modern herbalism.
The bark is antirheumatic, astringent, lithontripic, salve and sedative[172]. The dried and powdered bark has been used to treat nappy rash in babies and various other skin rashes[257]. A poultice of the thin outer bark has been used as a bandage on burns[257]. A decoction of the inner bark has been used as a wash on rashes and other skin sores[257]. Taken internally, the decoction has been used to treat dysentery and various diseases of the blood[257].
The bark has been used to make casts for broken limbs. A soft material such as a cloth is placed next to the skin over the broken bone. Birch bark is then tied over the cloth and is gently heated until it shrinks to fit the limb[257].
A decoction of the wood has been used to induce sweating and to ensure an adequate supply of milk in a nursing mother[257]. A decoction of both the wood and the bark has been used to treat female ailments[257].</t>
  </si>
  <si>
    <t>Quercus lyrata</t>
  </si>
  <si>
    <t>Overcup Oak</t>
  </si>
  <si>
    <t>Central and South-eastern N. America - New Jersey to Florida, west to Mississippi and Texas.</t>
  </si>
  <si>
    <t>Bottomlands and wet woods[43], usually on rich soils[82]. Wet, poorly-drained heavy clay soils[227, 229].</t>
  </si>
  <si>
    <t>Prefers a good deep fertile loam which can be on the stiff side[1, 11]. Young plants tolerate reasonable levels of side shade[200]. Tolerates moderate exposure, surviving well but being somewhat stunted[200].
Prefers warmer summers than are usually experienced in Britain, trees are not well suited to the British climate and usually grow poorly here. They fail to properly ripen their wood which results in frost damage overwinter[200].
A slow-growing but long-lived tree[227], it takes 25 - 30 years before it starts to produce seeds[229]. The tree flowers on new growth produced in spring, the seed ripening in its first year[200, 229]. Large crops are produced every 3 - 4 years with low production in the intervening years[229].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</si>
  <si>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close-grained, hard, tough, strong, heavy, very durable in contact with the ground[82]. It weighs 51lb per cubic foot. Used for construction, tools, furniture etc[46, 82, 227].</t>
  </si>
  <si>
    <t>The leaves and bark are astringent[46, 61].
Any galls produced on the tree are strongly astringent and can be used in the treatment of haemorrhages, chronic diarrhoea, dysentery etc[4].</t>
  </si>
  <si>
    <t>United States(Cherokee); United States(Choctaw); United States(Cree)</t>
  </si>
  <si>
    <t>Wasabia japonica</t>
  </si>
  <si>
    <t>Japanese Horseradish</t>
  </si>
  <si>
    <t>Eutrema wasabi.</t>
  </si>
  <si>
    <t>Wet places and by streams, in lowland and mountain areas[58]. Usually found near the coast[200].</t>
  </si>
  <si>
    <t>Prefers a position in wet soil or shallow water. The best quality roots are produced from plants growing in semi-shade in clear running spring water at a temperature between 11 - 14�c[200].
This species is cultivated in eastern Asia for its edible root which is used in much the same way as horseradish[58], it takes 3 - 5 years to produce marketable roots[116]. The roots are finger-thick and up to 18cm long[206].</t>
  </si>
  <si>
    <t>Root - a horseradish substitute[2, 46, 58, 61, 105]. The fleshy rhizomes are finely grated and prepared into an attractive fresh green paste which is much used as a condiment in Japan[183]. It is considered to have a distinct flavour and pungency that is superior to horseradish, Armoracia rusticana[183]. The pungency rapidly deteriorates once the root has been cut[200]. Roots of plants 15 - 24 months old are best[238].
Leaves, flowers and petioles - cooked[105, 179, 200]. The leaves, flowers, leafstalks and freshly sliced rhizome are soaked in salt water and then mixed with saki lees to make a popular Japanese pickle called 'wasabi-zuke'[183]. The following analysis is said to belong to the leaves but it looks more like a root analysis[K]. The leaves contain about 6.1% protein, 0.2% fat, 22.3% carbohydrate, 1.3% ash[179].</t>
  </si>
  <si>
    <t>The root is a pungent warming herb that stimulates the digestion[238]. It is used internally as an antidote to fish poison[238]. (This probably refers to food poisoning caused by eating fish[K]).</t>
  </si>
  <si>
    <t>Polygalaceae</t>
  </si>
  <si>
    <t>Polygala japonica</t>
  </si>
  <si>
    <t>We have very little information on this species and do not know if it will be hardy in Britain, though judging by its native range it should succeed outdoors in most parts of this country.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</si>
  <si>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Young leaves - cooked[105].
Root - cooked. The core is removed and the root is boiled in several changes of water[179].</t>
  </si>
  <si>
    <t>The dried root is used in the treatment of tuberculosis[218]. It is an expectorant tonic[218].
The plant is antiphlogistic, antitussive, carminative, depurative, expectorant and tonic[147, 218]. A decoction is used in the treatment of upper respiratory tract infections, inadequate measles eruption, palpitation and insomnia, traumatic injuries and snakebites[147].</t>
  </si>
  <si>
    <t>Although no specific mention has been seen for this species, at least one member of this genus is said to be poisonous in large quantities.</t>
  </si>
  <si>
    <t>Azorella caespitosa</t>
  </si>
  <si>
    <t>Southern S. America - Argentina, Chile, Falkland Islands.</t>
  </si>
  <si>
    <t>Sands, gravels and rocky areas, open grassland and dry Empetrum heath to 50 metres above sea level. Plants grow wild as far north as latitude 51�s in Chile and latitude 41�s in Argentina[69].</t>
  </si>
  <si>
    <t>We have very little information on this species and do not know if it will be hardy in Britain, though judging by its native range it should succeed outdoors in many parts of this country. It should also be very tolerant of maritime exposure. A mat forming plant, it can be up to 60cm in diameter[69]. The following notes are based on the general needs of the genus.
Requires a position in full sun in a well-drained gritty soil[200].</t>
  </si>
  <si>
    <t>A resin is obtained from the plant[69]. Its uses are not given in the report but are possibly connected to its medicinal properties.</t>
  </si>
  <si>
    <t>Root - raw or cooked[69].</t>
  </si>
  <si>
    <t>Hepatic. It is used in the treatment of liver and kidney problems[69].</t>
  </si>
  <si>
    <t>Eucommiaceae</t>
  </si>
  <si>
    <t>Eucommia ulmoides</t>
  </si>
  <si>
    <t>Gutta-Percha</t>
  </si>
  <si>
    <t>Mountainous regions[74]. Lower mountains, valleys or sparsely forests at elevations of 300 - 500 metres in Gansu, Guizhou, Henan, Hubei, Hunan, Shaanxi, Sichuan, Yunnan and Zhejiang provinces[266].</t>
  </si>
  <si>
    <t>Succeeds in any well-drained moisture retentive soil in full sun with shelter from cold winds[200]. Prefers a good loamy soil[11].
A fast growing[1] and very cold-tolerant tree, withstanding temperatures down to about -20�c[74].
Trees are commonly cultivated in Russia and China, both for gutta percha and for the medicinal used of the stembark[11, 218]. By using different solvents it is possible to obtain both of these products and the residue is then used for energy production[218].
This species is the only hardy rubber tree that can be grown outdoors in Britain[11].
Dioecious. Male and female plants must be grown if seed is required.</t>
  </si>
  <si>
    <t>A rubber is obtained from the sap, but not in commercially viable quantities[11, 46, 61]. The leaves contain 3% dry weight of gutta-percha, a non-elastic rubber, used for insulation of electrical wires etc[74]. The gutta-percha is found in all parts of the tree and is extracted by alcohol[61, 174].
The wood is used for making Pattens (a type of shoe with raised soles)[178].</t>
  </si>
  <si>
    <t>Young leaves[178]. No further details are given.</t>
  </si>
  <si>
    <t>Gutta-percha, known as Du Zhong in China, is commonly used in Chinese herbalism, where it is considered to be one of the 50 fundamental herbs[218]. It is considered to be an excellent tonic for the kidneys and liver, and is thought to act specifically on the lower part of the body[254]. Much interest has been aroused by Du Zhong's ability to reduce high blood pressure. In a clinical trial involving 119 people, 46% of those treated with the herb showed a significant reduction in blood pressure[254]. However, it seems to have little effect in cases of severe hypertension[254].
The stem bark is analgesic, anticholesterolemic, aphrodisiac, depurative, diuretic, hepatic, hypotensive, sedative, tonic and vasodilator[11, 46, 147, 176, 178, 218, 279]. Its use lowers blood pressure (the stir-fried bark is stronger than raw and a decoction is stronger than a tincture) and reduces the absorption of cholesterol[176]. It is used in the treatment of impotence, frequent urination, lumbago, weakness of the lower part of the body, aching back and knees, hypertension and threatened abortion[176, 254].
The flowers and the fruit are astringent[218].</t>
  </si>
  <si>
    <t>Atractylodes lancea</t>
  </si>
  <si>
    <t>Cang Zhu</t>
  </si>
  <si>
    <t>E. Asia - Central China.</t>
  </si>
  <si>
    <t>Grassland, forests, thickets and rock crevices at elevations of 700 - 2500 metres[266].</t>
  </si>
  <si>
    <t>We have very little information on this species and do not know if it will be hardy in Britain, though judging by its native range it could succeed outdoors in many parts of this country. This species is closely related to A. japonica[174]. It is being investigated in China for the viability of growing it as a commercial crop[238]. The following notes are based on the general needs of the genus.
Succeeds in any well-drained soil in sun or partial shade[238].
This species is dioecious. Both male and female plants need to be grown if seed is required[266].</t>
  </si>
  <si>
    <t>Root - raw or cooked. Exceedingly rich in vitamin A, it also contains 1.5% essential oils[179].</t>
  </si>
  <si>
    <t>This plant is widely used in traditional Chinese medicine[238]. The root is a bitter-sweet tonic herb that acts mainly upon the digestive system[238]. The root is antibacterial, antiemetic, appetizer, digestive, diuretic, hypoglycaemic, sedative, stomachic and tonic[174, 176, 178, 238]. It is often used in conjunction with other herbs such as Codonopsis tangshen and Glycyrrhiza uralensis[238]. It is used in the treatment of poor appetite, digestive disorders such as dyspepsia, abdominal distension and chronic diarrhoea, rheumatoid arthritis, oedema, spontaneous sweating and night blindness[176]. The roots are harvested in the autumn and baked for use in tonics[238].</t>
  </si>
  <si>
    <t>Juniperus conferta</t>
  </si>
  <si>
    <t>Shore Juniper</t>
  </si>
  <si>
    <t>J. littoralis.</t>
  </si>
  <si>
    <t>Sandy seashores all over Japan[58].</t>
  </si>
  <si>
    <t>Succeeds in hot, dry sandy soils and in maritime exposure[11, 166, 200]. Succeeds in most soils if they are well drained, preferring a neutral or slightly alkaline soil[1, 11]. Succeeds in poor soils and tolerates light shade[197].
Plants are not reliably hardy in the coldest areas of the country[208].
Dioecious. Male and female plants must be grown if seed is required.</t>
  </si>
  <si>
    <t>A good low ground cover[11], though plants take about 2 years to form effective cover[197]. Plants should be spaced about 90cm apart each way[208].</t>
  </si>
  <si>
    <t>Fruit - raw or cooked[105]. The cones are about 8 - 10mm in diameter[200].</t>
  </si>
  <si>
    <t>Illicium floridanum</t>
  </si>
  <si>
    <t>Aniseed Tree</t>
  </si>
  <si>
    <t>South-eastern N. America - Florida to Louisiana.</t>
  </si>
  <si>
    <t>Lowland wet areas, often in sandy soils along streams, swamps and at the head of bays[229], in light woodland and thickets[200].</t>
  </si>
  <si>
    <t>Prefers a light, moist well-drained loam and a sheltered position[1, 11] Prefers a humus-rich lime-free soil[182, 200]. A plant of woodland shade in its native habitat, in the less sunny British climate it succeeds in sun or semi-shade[200, 260].
This species is not very cold-hardy, it tolerates temperatures down to between -5 and -10�c, only succeeding outdoors in the mildest areas of Britain[1, 11, 166].
A slow-growing tree[229], the whole plant is very aromatic[182]. The bruised leaves have a strong scent of aniseed, whilst the flowers have a powerful spicy odour[245].
Suckers can spring up at some distance from the parent plant[260].</t>
  </si>
  <si>
    <t>Said to be used as a spice[105, 177, 183]. No further details are given, but the leaves have a strong aroma of aniseed[245].</t>
  </si>
  <si>
    <t>Although no mention of toxicity has been seen for this species, at least one other member of the genus has a fruit that is poisonous in quantity[19, 177].</t>
  </si>
  <si>
    <t>Amelanchier alnifolia</t>
  </si>
  <si>
    <t>Saskatoon</t>
  </si>
  <si>
    <t>Aronia alnifolia.</t>
  </si>
  <si>
    <t>Western and Central N. America - Saskatchewan and south to Colorado and Idaho.</t>
  </si>
  <si>
    <t>Thickets, woodland edges and banks of streams[43] in moist well-drained soils[99, 200]. Small bushy forms grow on fairly dry hillsides[212].</t>
  </si>
  <si>
    <t>Prefers a rich loamy soil in a sunny position or semi-shade[1, 200] but thrives in any soil that is not too dry or water-logged[11]. Plants are fairly lime tolerant[200], they also grow well in heavy clay soils.
Hardy to about -20�c according to one report[184], whilst another suggests that this species is hardy to about -50�c[11].
All members of this genus have edible fruits and, whilst this is dry and uninteresting in some species, in many others it is sweet and juicy. Many of the species have potential for use in the garden as edible ornamentals. This species is particularly interesting because it is quite compact and produces an excellent quality quite large fruit[K]. The main draw-back to this genus is that birds adore the fruit and will often completely strip a tree before it is fully ripe[K].
A very variable species, ranging from a thicket-forming shrub to a small tree in the wild[229]. It is occasionally cultivated for its edible fruit, there are several named varieties[183].
A stoloniferous species, spreading by suckers to form a thicket[11].
Hybridizes freely with other members of this genus[200]. Grafting onto seedlings of A. lamarckii or Sorbus aucuparia is sometimes practised in order to avoid the potential problem of hybridizing[1].</t>
  </si>
  <si>
    <t>Plants have a spreading, suckering root system and are used in windbreaks for erosion control[200].
Young branches can be twisted to make a rope[257].
Wood - hard, straight grained, tough. Used for tool handles etc. The wood can be made even harder by heating it over a fire and it is easily moulded whilst still hot[99]. The young stems are used to make rims, handles and as a stiffening in basket making[257].</t>
  </si>
  <si>
    <t>Edible fruit - raw or cooked[3, 11, 46, 62, 101]. The fruit ripens in mid summer (early July in southern Britain), it is soft and juicy with a few small seeds in the centre. A very nice sweet flavour that is enjoyed by almost everyone who tries it, there is a hint of apple in the taste[K]. About the size of a blackcurrant, the fruit is produced in small clusters and the best wild forms can be 15mm in diameter[200, 212]. The fruit can also be dried and used as raisins or made into pemmican[101, 183]. The fruit is rich in iron and copper[226].
The leaves are a tea substitute[161, 257].</t>
  </si>
  <si>
    <t>Saskatoon was quite widely employed as a medicinal herb by the North American Indians, who used it to treat a wide range of minor complaints[257]. It is little used in modern herbalism.
An infusion of the inner bark is used as a treatment for snow-blindness[172].
A decoction of the fruit juice is mildly laxative. It has been used in the treatment of upset stomachs, to restore the appetite in children, it is also applied externally as ear and eye drops[257].
A decoction of the roots has been used in the treatment of colds[257]. It has also been used as a treatment for too frequent menstruation[257].
A decoction of the stems, combined with the stems of snowberry (Symphoricarpos spp) is diaphoretic. It has been used to induce sweating in the treatment of fevers, flu etc and also in the treatment of chest pains and lung infections[257].
A decoction of the plant, together with bitter cherry (Prunus emarginata) has been used as a contraceptive[257]. Other recipes involving this plant have also been used as contraceptives including a decoction of the ashes of the plant combined with the ashes of pine branches or buds[257]. A strong decoction of the bark was taken immediately after childbirth to hasten the dropping of the placenta. It was said to help clean out and help heal the woman's insides and also to stop her menstrual periods after the birth, thus acting as a form of birth control[257].</t>
  </si>
  <si>
    <t>Berberis thunbergii</t>
  </si>
  <si>
    <t>Japanese Barberry</t>
  </si>
  <si>
    <t>E. Asia - C. and S. Japan</t>
  </si>
  <si>
    <t>Prefers a warm moist loamy soil but it is by no means fastidious, succeeding in thin, dry and shallow soils[11, 200]. Prefers a lime-free soil according to one report[182]. Grows well in heavy clay soils. Succeeds in full sun or light shade[11, 200].
Plants are hardy to about -25�c[184].
A commonly grown ornamental plant, there are many named varieties[182].
Plants can be pruned back quite severely, they resprout well from the base[200].
Unlike most other members of this genus, this plant does not usually hybridize with other species[67].
An alternate host of 'black-stem rust' of wheat so it has been extensively grubbed up from its habitats.
This species is notably resistant to honey fungus[200].</t>
  </si>
  <si>
    <t>Plants can be grown as a medium-size hedge[29]. They are very tolerant of trimming and have prickles which make them an effective barrier to larger creatures[K].
The cultivar 'Atropurpurea Nana' can be used for ground cover[208]. It makes a dense covering when planted 30cm apart each way[208].
A yellow dye is obtained from the root and branches[178].</t>
  </si>
  <si>
    <t>Fruit - raw or cooked[105, 177]. Dry with a very poor flavour[K]. The fruits are about 8mm long[200].
Leaves - cooked.</t>
  </si>
  <si>
    <t>The root bark is anthelmintic, antiseptic and febrifuge[178].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</si>
  <si>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Ziziphus jujuba</t>
  </si>
  <si>
    <t>Jujube</t>
  </si>
  <si>
    <t>Z. sativa.  Z. vulgaris.  Z. zizyphus. (L.)Karsten.  Rhamnus zizyphus.</t>
  </si>
  <si>
    <t>Dry gravelly or stony slopes of hills and mountains[74].</t>
  </si>
  <si>
    <t>Succeeds in most soils so long as they are well-drained[3, 200]. Prefers an open loam and a hot dry position[1, 3]. Succeeds in an alkaline soil[200]. Plants are fast growing, even in poor soils[146].
Plants are hardy to about -20�c[200]. Another report says that they are hardy to about -30�c when fully dormant[160].
The jujube is often cultivated in warm temperate zones for its edible fruit, there are many named varieties[50, 183]. The trees need a hot dry summer if they are to fruit well, which rather restricts their potential in a country like Britain[238, K]. The tree spreads by root suckers and self-sowing, often forming dense thickets. Where the climate suits it, the plant can escape from cultivation and become an invasive and problematic weed[274].
Trees are resistant to most pests and diseases[160].
Responds well to coppicing[146].
Trees form a deep taproot and should be planted into their permanent positions as soon as possible[200].
Fast growing and quick to mature, it can fruit in 3 - 4 years from seed[200].</t>
  </si>
  <si>
    <t>Plants can be grown as a hedge[178].
Wood - dense, hard, compact, tough. Used for turnery, agricultural implements etc[74, 146, 158]. It makes an excellent fuel[146] and a good charcoal[158].</t>
  </si>
  <si>
    <t>Fruit - raw or cooked[1, 2, 3, 100, 158]. Mealy and sweet[46]. A sourish-sweet flavour[174]. The fruit can be eaten fresh, dried like dates or cooked in puddings, cakes, breads, jellies, soups etc[183]. The dried fruit has the nicest taste[11, 132]. The fruits are often left to become wrinkled and spongy, which increases their sweetness, and are then eaten fresh or cooked[238]. The dried fruit can also be ground into a powder. This powder is used in the preparation of 'kochujang', a fermented hot pepper-soybean paste that resembles miso[183]. Fruits are about 13mm in diameter[194] and contain one or two seeds[238]. Average yields from wild trees in the Himalayas are 9.5kg per year[194]. The fruit contains about 8.7% sugars, 2.6% protein, 1.4% ash, 1.7% pectin and 1.3% tannin[194]. The fruit is about 25mm long, though it can be larger in cultivated varieties[200].
The fruit can be used as a coffee substitute[183].
Leaves - cooked. A famine food, they are only used when all else fails[179]. A nutritional analysis is available[218].</t>
  </si>
  <si>
    <t>Jujube is both a delicious fruit and an effective herbal remedy. It aids weight gain, improves muscular strength and increases stamina[254]. In Chinese medicine it is prescribed as a tonic to strengthen liver function[254]. Japanese research has shown that jujube increases immune-system resistance. In one clinical trial in China 12 patients with liver complaints were given jujube, peanuts and brown sugar nightly. In four weeks their liver function had improved[254].
Antidote, diuretic, emollient, expectorant[11, 61, 174, 178, 194].
The dried fruits contain saponins, triterpenoids and alkaloids[279]. They are anodyne, anticancer, pectoral, refrigerant, sedative, stomachic, styptic and tonic[4, 176, 218]. They are considered to purify the blood and aid digestion[240]. They are used internally in the treatment of a range of conditions including chronic fatigue, loss of appetite, diarrhoea, pharyngitis, bronchitis, anaemia, irritability and hysteria[176, 238, 279].
The seed contains a number of medically active compounds including saponins, triterpenes, flavonoids and alkaloids[279]. It is hypnotic, narcotic, sedative, stomachic and tonic[147, 176, 218]. It is used internally in the treatment of palpitations, insomnia, nervous exhaustion, night sweats and excessive perspiration[176, 238].
The root is used in the treatment of dyspepsia[218]. A decoction of the root has been used in the treatment of fevers[4, 240]. The root is made into a powder and applied to old wounds and ulcers[240].
The leaves are astringent and febrifuge[4, 218]. They are said to promote the growth of hair[218]. They are used to form a plaster in the treatment of strangury[240].
The plant is a folk remedy for anaemia, hypertonia, nephritis and nervous diseases[218].
The plant is widely used in China as a treatment for burns[218].</t>
  </si>
  <si>
    <t>Asia; China; Dominican Republic; Europe; Haiti; India; India(Santal); Iraq; Java (Import); Malacca (Import); Nigeria; Spain; Turkey</t>
  </si>
  <si>
    <t>Arisaema tortuosum</t>
  </si>
  <si>
    <t>A. curvatum. (Roxb.)Kunth.  Arum tortuosum.</t>
  </si>
  <si>
    <t>E. Asia - Himalayas from Simla to Sikkim and Bhutan.</t>
  </si>
  <si>
    <t>Forests, shrubberies and open slopes to 3000 metres[51]. Moist shady places at elevations of 1500 - 2200 metres in Nepal[272].</t>
  </si>
  <si>
    <t>Prefers a cool peaty soil in the bog garden, woodland garden or a sheltered border in semi-shade[134, 200]. Prefers a loamy or peaty soil and will tolerate a sunny position if the soil is moist but not water-logged and the position is not too hot or exposed[1, 200].
Plants are not very hardy outdoors in Britain and are normally best if given protection[1]. However, they can succeed outdoors in the milder areas of the country if the tubers are planted about 20cm deep[200]. Plants require protection from slugs[200].
Most species in this genus are dioecious, but they are sometimes monoecious and can also change sex from year to year. This species usually bears either monoecious or all male flowers[266].</t>
  </si>
  <si>
    <t>The tubers have insecicidal properties[272].</t>
  </si>
  <si>
    <t>Tuber - it must be thoroughly dried or cooked before being eaten[51, 177]. The tubers are boiled and eaten in Nepal, mixed with lime juice (Citrus aurantifolia) or another sour substance[272]. The tubers are buried in masses in pits until acetous fermentation takes place, they are then dug up, washed and cooked, by which means their acrimonious principles are in part dispersed[2]. However, violent illness has still been known to follow a hearty meal of the tubers[2]. See also the notes above on toxicity.</t>
  </si>
  <si>
    <t>The roots have been used as a vermifuge in cattle[240, 243]. The juice of the tubers is applied to the wounds of cattle in order to kill any parasites[272]. The dried powdered tubers is applied to snake bites[272].
The seeds have been mixed with salt and used to treat colic in sheep[240, 243, 272].</t>
  </si>
  <si>
    <t>Euonymus europaeus</t>
  </si>
  <si>
    <t>Spindle Tree</t>
  </si>
  <si>
    <t>Europe, including Britain, from Sweden suth and east to Spain, the Caucasus and W. Asia.</t>
  </si>
  <si>
    <t>Woods, scrub and hedges, usually on calcareous soils[9, 17].</t>
  </si>
  <si>
    <t>An easily grown plant, it thrives in almost any soil, including chalk, and is particularly suited to dry shaded areas[200]. Prefers a well-drained loamy soil[1]. If cultivated for its latex it is best grown in a dry open position[74].
A very cold-hardy plant, tolerating temperatures down to about -25�c[184].
A very ornamental plant, there are many named varieties[11]. 
This species is often damaged by caterpillars during the flowering season[11]. It is a favoured home for blackfly, so should not be grown near broad beans[121].</t>
  </si>
  <si>
    <t>The whole plant yields a volatile oil that is used in soap making[13, 46]. Other reports say that the oil is obtained from the seed[46, 61, 103, 115]. It is possible that there are two oils, an essential oil from the plant and an oil from the seed[K].
A good yellow dye is obtained from the fleshy coating around the seeds[4]. This becomes green with the addition of alum, but unfortunately both colours are rather fugitive[4].
The baked and powdered berries are used to remove lice from the hair[6, 19, 66], they are also used as an insecticide[15]. The leaves are used[115].
Roots yield up to 4% gutta-percha, a non elastic rubber used as an electrical insulation and for making plastics[74].
Wood - very hard, easily split, fine-grained, not durable[4, 6, 13, 46]. Used for spindles, skewers, knitting needles, toothpicks, carving etc[6, 100, 103]. A high quality charcoal is obtained from the wood, it is used by artists[46, 74, 103, 115].</t>
  </si>
  <si>
    <t>An edible yellow dye is obtained from the fruit and seed[46, 61, 103, 183]. Pink from the fruit case, orange from the seed[141]. These reports should be treated with some caution since many members of this genus are poisonous.
One report suggests that the plant is a source of a manna[183], there are no further details.</t>
  </si>
  <si>
    <t>The bark is alterative, cholagogue, hepatic, laxative, stimulant and tonic[4, 7]. The root bark is the part normally used, though bark from the stems is sometimes employed as a substitute[4]. In small doses it stimulates the appetite, in larger doses it irritates the intestines[4]. The bark is especially useful in the treatment of liver disorders which follow or accompany fevers[4].
The seeds are strongly emetic and purgative[4].
The fresh leaves, and the dried fruit and seeds, are used externally to treat scabies, lice (head, body or pubic), ticks and other skin parasites[268].</t>
  </si>
  <si>
    <t>Poisonous. No further details.</t>
  </si>
  <si>
    <t>Rheum australe</t>
  </si>
  <si>
    <t>Himalayan Rhubarb</t>
  </si>
  <si>
    <t>R. emodi. Wall.</t>
  </si>
  <si>
    <t>Open slopes on rocky ground at elvations of 3200 - 4200 metres[51, 272]. Grassy slopes at elevations of 3400 - 4300 metres in Tibet[266].</t>
  </si>
  <si>
    <t>Prefers a deep, fertile, moderately heavy, humus rich, moisture retentive, well-drained soil in sun or semi-shade[200]. Grows well in heavy clay soils. Plants can be grown in quite coarse grass, which can be cut annually in the autumn[233].
Hardy to about -20�c[200].
Plants in this genus seem to be immune to the predations of rabbits[233].
Hybridizes freely with other members of this genus[200].
The root is sold for medicinal purposes in local markets in the Himalayas[46, 61]. Overgathering of this plant from the wild, both for food and for medicine, is becoming a cause of conservation concern[272].</t>
  </si>
  <si>
    <t>The leaves can be up to 1 metre in diameter, they are used as a lining material and also to cover and protect fruit in baskets[2, 37].
A bright yellow dye is obtained from the root[272].</t>
  </si>
  <si>
    <t>Leaf stem - raw or cooked[22, 105, 183]. An excellent flavour that is something like apples[2, 183] (this is likely to be a cooking apple!). The crop is sometimes blanched by excluding light from the growing stems, this produces an almost white stem that is free of fibre, crisp and less acid[2]. This species makes an excellent late crop[2]. The stems can also be made into a preserve or be dried and stored for later use[183].
One report says that the plant contains 0.32% rutin[240]. It does not specify which part of the plant, though it is likely to be the leaves[K].</t>
  </si>
  <si>
    <t>Rhubarb has a long and proven history of herbal usage, its main effect being a positive and balancing effect upon the whole digestive system. It is one of the most widely used herbs in Chinese medicine[238]. The main species used is R. palmatum. Though the chemistry varies slightly, this species is used interchangeably[238]. The root is anticholesterolemic, antiseptic, antispasmodic, antitumor, aperient, astringent, cholagogue, demulcent, diuretic, laxative, purgative, stomachic and tonic[4, 37, 57, 61, 171, 238, 240]. Small doses act as an astringent tonic to the digestive system, whilst larger doses act as a mild laxative[232].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</si>
  <si>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Asia; India</t>
  </si>
  <si>
    <t>Pastinaca sativa</t>
  </si>
  <si>
    <t>Parsnip</t>
  </si>
  <si>
    <t>Peucedanum sativum.</t>
  </si>
  <si>
    <t>Europe, including Britain, from Norway south and east to Spain, the Caucasus and Altai.</t>
  </si>
  <si>
    <t>Roadsides and grassy waste places, especially on chalk and limestone[17].</t>
  </si>
  <si>
    <t>Succeeds in most ordinary well-drained soils[16]. Requires an open situation[37]. Prefers a deep rich soil that is not too stiff[1].
The parsnip is often cultivated in the temperate zone for its edible root, there are a number of named varieties[46, 183, 200]. Normally cultivated as a winter root crop, some cultivars are faster to mature and can be available in late summer[200]. The roots are very frost hardy and can be left in the ground to be harvested as required, though they can also be lifted in the autumn and stored for a few months[200].
The flowers are very attractive to hover flies and predatory wasps[201].
Plants have very few insect pests, though they are sometimes attacked by carrot root fly[201]. Growing onions with the parsnips can reduce the damage[201].
Roots of the wild form can quite quickly be increased in size by selective breeding and good cultivation, it is possible to obtain good sized roots in only 6 years.</t>
  </si>
  <si>
    <t>The leaves and roots are used to make an insect spray[20]. Roughly chop the leaves and roots, put them in a basin with enough water to cover, leave them overnight then strain and use as an insecticide against aphids and red spider mite[201].</t>
  </si>
  <si>
    <t>Root - raw or cooked[2, 4, 5, 9, 27, 183]. When well grown, the cooked root has a very tender texture, though it is rather chewy raw[K]. It is best harvested after there have been some autumn frosts because it will have developed a sweeter flavour[61]. The root is delicious baked, it can also be used in soups etc and can be added to cakes, pies and puddings[183]. 
Leaves and young shoots - cooked with other greens as a vegetable or added to soups etc[9, 183]. Used in early spring[9].
The seed is used as a condiment[9]. Similar in taste to dill[183].</t>
  </si>
  <si>
    <t>A tea made from the roots has been used in the treatment of women's complaints[222]. A poultice of the roots has been applied to inflammations and sores[222].
The root contains xanthotoxin, which is used in the treatment of psoriasis and vitiligo[222]. Xanthotoxin is the substance that causes photosensitivity (see note above on toxicity)[222].</t>
  </si>
  <si>
    <t>Britain; Haiti; Portugal; United States(Ca)</t>
  </si>
  <si>
    <t>Skin contact with the sap can cause photosensitivity and/or dermatitis in some people[65, 76, 218]. Parsnip is said to contain the alleged 'psychotroph' myristicine[218].</t>
  </si>
  <si>
    <t>Penthorum sedoides</t>
  </si>
  <si>
    <t>Virginian Stonecrop</t>
  </si>
  <si>
    <t>N. America - New Brunswick to Florida, west to Minnesota, Nebraska, Kansas and Texas.</t>
  </si>
  <si>
    <t>Low wet ground[43]. Ditches and swamps[235].</t>
  </si>
  <si>
    <t>Suitable for the waterside or shallow water[1].
This species is included in the family Crassulaceae by some botanists and placed in its own family by others[1].</t>
  </si>
  <si>
    <t>Leaves - cooked[257]. Used as a potherb[257].</t>
  </si>
  <si>
    <t>A tincture of the plant is somewhat astringent, demulcent, laxative and tonic[4, 61, 222]. The plant is noted for its effectiveness in treating catarrhal problems of many kinds and has also been used successfully in treating diarrhoea, haemorrhoids and infantile cholera[4].
The seeds have been used in making cough syrups[222, 257].</t>
  </si>
  <si>
    <t>Nuphar advena</t>
  </si>
  <si>
    <t>Common Spatterdock</t>
  </si>
  <si>
    <t>Nuphar lutea advena. (Ait.)Kartesz.&amp;Gandhi.</t>
  </si>
  <si>
    <t>Eastern N. America - Labrador and Nova Scotia, south to Florida, Texas and Utah.</t>
  </si>
  <si>
    <t>Tidal waters, pond margins and swamps[43].</t>
  </si>
  <si>
    <t>A water plant requiring a rich soil and a sunny position. It is best if grown in still water that is up to 60cm deep but it also tolerates slow moving water[200]. Succeeds in light shade[200].
A very ornamental plant[1].</t>
  </si>
  <si>
    <t>The fresh root is anodyne, astringent and demulcent[4]. The pulverized dried rhizomes have been used to arrest bleeding[213]. A tea made from the roots is used in the treatment of dysentery, diarrhoea etc[4].
A poultice made from the roots is used in the treatment of swellings, boils, tumours, inflamed skin etc[4, 257].</t>
  </si>
  <si>
    <t>Polygonatum falcatum</t>
  </si>
  <si>
    <t>Woods in hills and low mountains all over Japan[58, 187].</t>
  </si>
  <si>
    <t>Prefers a fertile humus rich moisture retentive well-drained soil in cool shade or semi-shade[200]. Plants are intolerant of heat and drought but tolerate most other conditions[200]. Thrives in dry shade as long as the soil is rich in humus, the plant is also fairly drought tolerant[190].
Requires a mulch protection for the roots in areas where winter temperatures go below -10�c[200]. The rhizomes are shortly-creeping, the plant forming clumps[187]. 
This species is often grown mistakenly as P. pumilum[200]. P. humile is often mistakenly grown as this species[187].
Members of this genus are rarely if ever troubled by browsing deer or rabbits[233].
Young shoots are very attractive to slugs[K].
Hybridizes with other members of this genus[200].</t>
  </si>
  <si>
    <t>Plants can be grown as a ground cover when spaced about 25cm apart each way[208].</t>
  </si>
  <si>
    <t>Young shoots - cooked[105]. They can be used as an asparagus substitute.
Root - cooked[105]. Rich in starch.</t>
  </si>
  <si>
    <t>Energizer, tonic. Used to remove freckles[174].</t>
  </si>
  <si>
    <t>Although no reports of toxicity have been seen for this species, some members of this genus are believed to have poisonous fruits and seeds.</t>
  </si>
  <si>
    <t>Pimpinella anisum</t>
  </si>
  <si>
    <t>Aniseed</t>
  </si>
  <si>
    <t>Succeeds in ordinary garden soil[1] but prefers a fairly rich warm well-drained light soil in a sunny position[1, 27, 37, 52]. Prefers a pH in the range 6 to 7.5[238].
Aniseed has a very long history of herbal and culinary use, and is often cultivated for its edible and medicinal seed in warm temperate zones[46, 244]. The plant needs warm summers if it is to grow well and seeds only ripen in Britain in long warm summers[4, 37, 200]. 
Plants strongly resent root disturbance and should not be transplanted.
A good companion plant in the garden, its aromatic nature helping to keep nearby plants free of aphis etc. Its flowers attract parasitic wasps to the garden and these prey on a large number of garden pests[238]. Aniseed grows especially well with coriander[18, 20, 201].</t>
  </si>
  <si>
    <t>An essential oil is obtained from the seed, used in perfumery, tooth pastes, medicinally and as a food flavouring[57, 238].
The powdered seed can be used as a dentrifice and mouthwash[201].
The plant is an ingredient of pot-pourri.
The plant can be used as an insect repellent but it is also said to attract mice[14]. If aniseed oil is liberally smeared around live-traps it can attract mice and other rodents into them[4, 201]. The plants seem to be immune to the predations of slugs and snails and can help to protect neighbouring plants[201]. A spray made by boiling of one part coriander leaves and one part anise seeds in two parts of water is very effective against red spider mites and woolly aphids[201].</t>
  </si>
  <si>
    <t>Young leaves - raw or cooked[2, 14, 21, 37, 52].  The leaves have a sweet aniseed flavour, they are very refreshing to chew and are also nice as a flavouring in salads, puddings, soups, stews etc[183, K]. When adding to cooked dishes, only add the leaves for the last few minutes of the cooking or the flavour will be lost[K].
The aromatic seed is eaten raw or used as a flavouring in raw or cooked foods such as soups, pies, bread and cakes[2, 14, 20, 21, 27, 37, 244]. A distinctive sweet liquorice flavour[183], its use improves the body's ability to digest food[244]. The seed is harvested by cutting the whole plant when the seed is ripe. The plants are then kept in a warm, dry position for a week and then threshed to remove the seeds. Store the seeds in the dark in an airtight jar[244].
An essential oil from the seed is used as a food flavouring in sweets (especially aniseed balls) ice cream, chewing gum, pickles etc[57, 183, 238]. It is also often used to flavour alcoholic drinks such as pernod, ouzo and anisette[238, 244].
The leaves and the seeds can be brewed into a sweet liquorice-like tea[183].</t>
  </si>
  <si>
    <t>Aniseed has a delicious sweet liquorice-like flavour and is a commonly used and very safe herbal remedy that is well suited for all age groups from children to the elderly. However, its use has declined in recent years with the advent of cheaper substitutes such as Illicium verrum and synthetic substances[238]. It is a particularly useful tonic to the whole digestive system and its antispasmodic and expectorant effects make it of value in the treatment of various respiratory problems[254]. The seed is the part used, generally in the form of an extracted essential oil[4]. The essential oil comprises 70 - 90% anethole, which has an observed oestrogenic effect whilst the seed is also mildly oestrogenic[254]. This effect may substantiate the herb's use as a stimulant of sexual drive and of breast-milk production[254]. The essential oil should not be used internally unless under professional supervision whilst the seeds are best not used medicinally by pregnant women, though normal culinary quantities are quite safe[254].
The seed is antiseptic, antispasmodic, aromatic, carminative, digestive, expectorant, pectoral, stimulant, stomachic and tonic[4, 9, 14, 20, 21, 46, 165, 201]. It is of great value when taken internally in the treatment of asthma, whooping couch, coughs and pectoral affections as well as digestive disorders such as wind, bloating, colic, nausea and indigestion[4, 254]. Externally it is used to treat infestations of lice, scabies and as a chest rub in cases of bronchial disorders[238]. A strong decoction of the seeds can be applied externally to swollen breasts or to stimulate the flow of milk[244].</t>
  </si>
  <si>
    <t>China; Europe; Iraq; Kurdistan; Malaya; Mexico; Spain; Turkey; Venezuela</t>
  </si>
  <si>
    <t>Chenopodium quinoa</t>
  </si>
  <si>
    <t>Quinoa</t>
  </si>
  <si>
    <t>S. America - Western Andes.</t>
  </si>
  <si>
    <t>The original habitat is obscure, the plant probably arose through cultivation[139].</t>
  </si>
  <si>
    <t>An easily grown plant, it requires a rich moist well-drained soil and a warm position if it is to do really well, but it also succeeds in less than optimum conditions[27, 37]. Tolerates a pH range from 6 to 8.5 and moderate soil salinity[196]. Plants are quite wind resistant[K]. Plants are drought tolerant once they are established[196].
Plants tolerate light frosts at any stage in their development except when flowering[57, 196].
Quinoa (pronounced keen-wa) is commonly cultivated as a grain crop in Chile and Peru[46, 57]. This plant is receiving considerable attention world-wide as a trouble-free easily grown seed crop for warm temperate and tropical zones. It has the potential to outcrop cereals on light land in Britain[141]. There are a great many named varieties[183, 196]. The plant is day-length sensitive and many varieties fail to flower properly away from equatorial regions, however those varieties coming from the south of its range in Chile are more likely to do well in Britain[196]. Different cultivars take from 90 - 220 days from seed sowing to harvest[196]. Yields as high as 5 tonnes per hectare have been recorded in the Andes, which compares favourably with wheat in that area[196].
Young plants look remarkably like the common garden weed fat hen (Chenopodium album). Be careful not to weed the seedlings out in error[K].
The seed is not attacked by birds because it has a coating of bitter tasting saponins[141, K]. These saponins are very easily removed by soaking the seed overnight and then thoroughly rinsing it until there is no sign of any soapiness in the water. The seed itself is very easy to harvest by hand on a small scale and is usually ripe in August. Cut down the plants when the first ripe seeds are falling easily from the flower head, lay out the stems on a sheet in a warm dry position for a few days and then simply beat the stems against a wall or some other surface, the seed will fall out easily if it is fully ripe and then merely requires winnowing to get rid of the chaff.</t>
  </si>
  <si>
    <t>Gold/green dyes can be obtained from the whole plant[168].
Saponins on the seed can be used as a bird and insect deterrent by spraying them on growing plants[141]. The saponins are obtained by saving the soak-water used when preparing the seed for eating. The spray remains effective for a few weeks or until washed off by rain[K].</t>
  </si>
  <si>
    <t>Lamium purpureum</t>
  </si>
  <si>
    <t>Red Dead Nettle</t>
  </si>
  <si>
    <t>Europe, including Britain, from Norway south and east to the Mediterranean and Israel.</t>
  </si>
  <si>
    <t>Roadsides, waste places and as a common weed of cultivated land[17].</t>
  </si>
  <si>
    <t>3 - 10</t>
  </si>
  <si>
    <t>An easily satisfied plant, it tolerates most soils and conditions. Grows well in heavy clay soils. Dislikes shade.
A common garden weed, usually flowering at almost any time of the year and the seed is capable of germinating even in the winter if the weather is mild[17]. In rich soils the plant can grow quite lushly, in poor soils it will only grow a few centimetres tall before flowering and spreading its seed. The plant is easily controlled, however, and never really becomes a pest[K].
Plants seem to be immune to the predations of rabbits[233].
A good bee plant[4, 24]. Grows well with potatoes[14].</t>
  </si>
  <si>
    <t>Young leaves - raw or cooked as a potherb[2, 4, 5, 8, 54, 62, 183]. The plant is a short-lived annual, but seeds can germinate at almost any time of the year and so the leaves are often available all year round.</t>
  </si>
  <si>
    <t>The whole plant is astringent, diaphoretic, diuretic, purgative and styptic[4, 46]. A decoction of the plant is particularly useful for checking any kind of haemorrhage, whilst the fresh bruised leaves can be applied to external cuts and wounds[4].</t>
  </si>
  <si>
    <t>Belgium; Britain</t>
  </si>
  <si>
    <t>Ficus palmata</t>
  </si>
  <si>
    <t>Wild Fig</t>
  </si>
  <si>
    <t>Occasionally found in forests, more commonly around villages, in waste ground, fields etc[194]. Open places, generally along the banks of streams at elevations of 600 - 2700 metres in Nepal[272].</t>
  </si>
  <si>
    <t>Requires a well-drained medium to light loam and some lime rubble incorporated into the soil. A heavy wet soil tends to encourage excessive plant growth at the expense of fruit.
Not very hardy in Britain it is best on a south or south-west facing wall in order to provide winter protection and more heat in the summer for ripening the fruit. It would probably succeed in a sheltered position in the open in the milder areas of Britain. The young growth in spring, even on mature plants, is frost-tender and so it is best to grow the plants in a position sheltered from the early morning sun[K].
This species is closely related to the common fig, Ficus carica, and is not perhaps specifically distinct. It has been recommended for growing in areas where the climate is too wet for common figs since it fruits during the monsoon season in the Himalayas. However, it probably requires the fig-wasp in order to pollinate the flowers and so is unlikely to fruit in areas such as Britain that are too cold for the fig-wasp to survive.
The fruits are often sold in local markets in the Himalayas[194]. There is a potential for commercial cultivation[194].</t>
  </si>
  <si>
    <t>The pliable wood is of little value but has been used for making hoops, garlands, ornaments etc.</t>
  </si>
  <si>
    <t>Fruit - raw. Sweet and succulent[2]. A very tasty fruit[194], it is often dried for later use. The fruit is about 2.5cm in diameter and annual yields from wild trees is about 25kg[194]. The fruit contains about 6% sugars, 1.7% protein, 0.9% ash and 0.2% pectin[194]. Low in vitamin C, about 3.3mg per 100g[194].
The unripe fruits and young growth are cooked and eaten as a vegetable[272]. They are boiled, the water is removed by squeezing and they are then fried. a nice green vegetable[194]. Some caution is advised, see notes above on toxicity.</t>
  </si>
  <si>
    <t>The fruit is demulcent, emollient, laxative and poultice[194, 240]. It is used as a part of the diet in the treatment of constipation and diseases of the lungs and bladder[240].
The sap is used in the treatment of warts.
The latex of the plant is used to take out spines lodged deeply in the flesh[272].</t>
  </si>
  <si>
    <t>The sap and the half-ripe fruits are said to be poisonous.</t>
  </si>
  <si>
    <t>Bunium persicum</t>
  </si>
  <si>
    <t>Black Caraway</t>
  </si>
  <si>
    <t>Carum bulbocastanum. Clarke.</t>
  </si>
  <si>
    <t>South-eastern Europe, the Caucasus, Siberia and Western Asia.</t>
  </si>
  <si>
    <t>Gentle exposed mountain slopes in C. Asia[74]. Dry scrubby slopes in the Himalayas[145].</t>
  </si>
  <si>
    <t>We have very little information on this species and do not know if it will be hardy in Britain, though judging by its native range it should succeed outdoors in many parts of this country. It is likely to prefer a well-drained light to medium soil in sun or light shade.</t>
  </si>
  <si>
    <t>Root - raw or cooked[74]. Tastes like sweet chestnuts.
Seed - used as a flavouring[145], a cumin substitute.</t>
  </si>
  <si>
    <t>Orobanche ludoviciana</t>
  </si>
  <si>
    <t>N. America - Illinois to South Dakota, Saskatchewan, Nebraska, Texas, Arizona and California.</t>
  </si>
  <si>
    <t>Grows on sandy soils[235] on the plains where it is parasitic on the roots of Ambrosia spp and other members of the Compositae[43]. It is found below 1200 metres in California[71].</t>
  </si>
  <si>
    <t>We have very little information on this species and do not know if it will be hardy in Britain, though judging by its native range it should succeed outdoors in most parts of the country. It requires a well-drained soil and should succeed in sun or shade.
A fully parasitic plant lacking in chlorophyll, it is entirely dependant upon its host plant for obtaining nutrient[200].</t>
  </si>
  <si>
    <t>Root - roasted[46, 61, 105, 161].
Stem[46, 61, 105]. Base of young stems roasted[257].</t>
  </si>
  <si>
    <t>The chewed plant has been used as a dressing on wounds[257].
A poultice of the stems has been used in the treatment of ulcerated sores[257].</t>
  </si>
  <si>
    <t>Allium ramosum</t>
  </si>
  <si>
    <t>Chinese Chives</t>
  </si>
  <si>
    <t>A. odoratum. pro parte. A. odorum.</t>
  </si>
  <si>
    <t>E. Asia - China, Mongolia, Russia.</t>
  </si>
  <si>
    <t>Meadows and grassy slopes[90]. Sunny hills and pastures at elevations of 500 - 2100 metres in northern China[266].</t>
  </si>
  <si>
    <t>An easily grown plant[203], it prefers a sunny position in a light well-drained soil[1, 42].
The bulbs should be planted fairly deeply[1].
A very ornamental plant, the flowers are especially attractive.
Very closely related to A. tuberosum[42, 90, 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</si>
  <si>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 The small bulbs are about 10mm in diameter[200].
Leaves - raw or cooked. The flavour is somewhat between that of garlic and chives[183]. An excellent taste, the leaves have a pleasant sweetness mixed with a strong onion flavour[K].
Flowers - raw. Used as a garnish on salads.</t>
  </si>
  <si>
    <t>Capsicum frutescens</t>
  </si>
  <si>
    <t>Tabasco Pepper</t>
  </si>
  <si>
    <t>C. baccatum.  C. minimum.</t>
  </si>
  <si>
    <t>Probably native of the Tropics, but the original habitat is obscure.</t>
  </si>
  <si>
    <t>Requires a very warm sunny position and a fertile well-drained soil. Tolerates a pH in the range 4.3 to 8.3.
This species is a frost-tender perennial that is usually cultivated as an annual[34, 61]. It does not commonly do well outdoors in an average British summer and it is usually grown in a greenhouse in this country[1]. However, if a very warm sheltered position outdoors is chosen then reasonable crops could be obtained in good summers.
Widely grown throughout the world, but especially in warm temperate to tropical climates for its edible fruit, tabasco peppers. There are many named varieties[132].
The growing plant is a good companion for aubergines[20].</t>
  </si>
  <si>
    <t>The growing plant repels insects[20].</t>
  </si>
  <si>
    <t>Fruit - raw or cooked[34, 46, 132]. Very hot and normally used as a flavouring[183]. The fruit can be dried and ground into a powder for use as a flavouring[142]. The fruit is up to 7.5cm long and 1cm wide[200].
Seed - dried, ground and used as a pepper[2].
Leaves - cooked as a potherb[183]. Some caution is advised, see note at top of the page.</t>
  </si>
  <si>
    <t>The dried fruit is a powerful local stimulant with no narcotic effect, it is most useful in atony of the intestines and stomach[4]. It has proved efficacious in dilating blood vessels and thus relieving chronic congestion of people addicted to drink[4]. It is sometimes used as a tonic and is said to be unequalled in warding off disease[4] (probably due to the high vitamin C content[K]). Some caution should be employed, however, since large doses are extremely irritating to the gastro-intestinal system[268].
Used externally, the fruit is a strong rubefacient stimulating the circulation, aiding the removal of waste products and increasing the flow of nutrients to the tissues[254]. It is applied as a cataplasm or liniment[4]. It has also been powdered and placed inside socks as a traditional remedy for those prone to cold feet[254]. A weak infusion can be used as a gargle to treat throat complaints[268].
The fruit is also antihaemorrhoidal, antirheumatic, antiseptic, carminative, diaphoretic, digestive, sialagogue and stomachic[7, 165, 171]. These pungent fruited peppers are important in the tropics as gastrointestinal detoxifiers and food preservatives[238].
The fruits contain 0.1 - 1.5% capsaicin[254]. This substance stimulates the circulation and alters temperature regulation. Applied to the skin it desensitizes nerve endings and so has been used as a local anaesthetic[254].
The seed contains capsicidins[254]. These are thought to have antibiotic properties[254].</t>
  </si>
  <si>
    <t>China; Dominican Republic; Gabon; Haiti; Hawaii; India; India(Santal); Iraq; Malagasy; Malaya; Mexico; Mexico(Aztec); Mongolia; Panama(Cuna); Philippines; Philippines(Ifugao); Samoa; Spain; Tonga; Trinidad; Turkey; United States; United States(Nm)</t>
  </si>
  <si>
    <t>Although no reports have been seen for this species, many plants in this family produce toxins in their leaves. The sap of the plant can cause the skin to blister[200].</t>
  </si>
  <si>
    <t>Iris sibirica</t>
  </si>
  <si>
    <t>Siberian Iris</t>
  </si>
  <si>
    <t>C. Europe to Russia.</t>
  </si>
  <si>
    <t>Damp woodland[50], pastures and heaths[100].</t>
  </si>
  <si>
    <t>Prefers a humus-rich soil[79], succeeding in a moist border or by water[42, 79]. Grows well in heavy clay soils. The plants are very cold tolerant, but they can be damaged when dormant if the soil is too moist[79].
A very ornamental plant, there are many named varieties[187].
Plant the roots out very shallowly[79].
Members of this genus are rarely if ever troubled by browsing deer or rabbits[233].</t>
  </si>
  <si>
    <t>An insecticide is obtained from the plant[178]. (from the root?)</t>
  </si>
  <si>
    <t>Root - an edible starch is said to be extracted from it[2, 105, 177]. The root is not eaten in China[178]. Some caution is advised since there are reports that the plant might be poisonous. Perhaps the extracted starch is edible.</t>
  </si>
  <si>
    <t>Expectorant[178].</t>
  </si>
  <si>
    <t>Populus fremontii</t>
  </si>
  <si>
    <t>Cottonwood</t>
  </si>
  <si>
    <t>South-western N. America - California to Texas.</t>
  </si>
  <si>
    <t>Banks of streams and other moist places[71, 82].</t>
  </si>
  <si>
    <t>An easily grown plant, it does well in a heavy cold damp soil[1]. Prefers a deep rich well-drained circumneutral soil, growing best in the south and east of Britain[11, 200]. Tolerates extremely alkaline soils[200]. Growth is much less on wet soils, on poor acid soils and on thin dry soils[11]. It does not do well in exposed upland sites[11]. It dislikes shade and is intolerant of root or branch competition[200].
A fast-growing but short-lived species[229].
Some forms of this species are tender in Britain[11].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</si>
  <si>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Strips of the inner bark have been used in garments[229]. This report does not make clear if this was merely for ornament, or whether the bark had a functional use[K].
An extract of the shoots can be used as a rooting hormone for all types of cuttings. It is extracted by soaking the chopped up shoots in cold water for a day[172].
The young twigs are peeled and split then used in basket making[61, 229, 257].
Wood - soft, weak, light, rather woolly in texture, without smell or taste, of low flammability, not durable, very resistant to abrasion[11, 229]. Used locally for fence posts, the trees are also frequently pollarded for fuel[82, 229].</t>
  </si>
  <si>
    <t>Catkins - raw or cooked[106, 229]. Eaten as a snack[257].
The young green seedpods have been chewed as a gum[257].
Inner bark[106]. There are no more details but inner bark is often dried, ground into a powder and then used as a thickener in soups etc or added to cereals when making bread.</t>
  </si>
  <si>
    <t>The inner bark was consumed by various native North American Indian tribes in order to prevent scurvy[61, 229].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An infusion of the bark and leaves has been used to wet a cloth which is then tied around the head as a treatment for headaches[257]. The infusion has also been used as a wash on cuts, bruises, wounds and insect stings[257]. A poultice of the boiled bark and leaves has been used to treat swellings caused by muscle strain[257].</t>
  </si>
  <si>
    <t>Malus sylvestris</t>
  </si>
  <si>
    <t>Crab Apple</t>
  </si>
  <si>
    <t>M. acerba.  M. communis sylvestris.  Pyrus malus.</t>
  </si>
  <si>
    <t>Europe, including Britain, from Scandanavia south and east to Spain, Greece and S.W. Asia.</t>
  </si>
  <si>
    <t>Woods, scrub and hedges, especially in oak woods, on neutral to calcareous soils[9, 17, 200].</t>
  </si>
  <si>
    <t>An easily grown plant, it succeeds in most fertile soils, including heavy ones, preferring a moisture retentive well-drained loamy soil[1, 98, 200]. Prefers a sunny position but succeeds in partial shade though it fruits less well in such a situation[186, 200].
Fairly tolerant of cutting, it succeeds in a mixed hedgerow[186].
A parent of the cultivated apple[11], it is often used as a rootstock[50].
The fruit is a good wildlife food source, especially for birds[200]. The plant has over 90 associated insect species[24].
Hybridizes freely with other members of this genus[200].
Plants in this genus are notably susceptible to honey fungus[200].</t>
  </si>
  <si>
    <t>The fruit is a source of pectin[61, 142]. Pectin is used as a thickener in jams etc and as a culture medium in laboratories.
A red to yellow dye is obtained from the bark[257].
The wood is an excellent fuel[67].</t>
  </si>
  <si>
    <t>Fruit - raw or cooked[9, 15]. Used for jellies, preserves and juices[183]. The flavour improves considerably if the fruit is not harvested until it has been frosted[12]. The fruit is quite variable in size (it is about 2 - 4cm in diameter[200]) and quality. Whilst usually harsh and acid, some forms are quite sweet and can be eaten out of hand[K].
The fruit is rich in pectin and can be used in helping other fruits to set when making jam etc[61, 142]. Pectin is also said to protect the body against radiation[201].
An edible oil can be obtained from the seed[4]. It would only really be viable to use these seeds as an oil source if the fruit was being used for some purpose such as making cider and then the seeds could be extracted from the remaining pulp[K].
A very pleasant tea can be made from the leaves[7].</t>
  </si>
  <si>
    <t>The fruit is astringent and laxative[4, 9]. The crushed fruit pulp can be used as a poultice to heal inflammations or small flesh wounds[7]. The fruit is eaten to obviate constipation[240].
The bark, and especially the root bark, is anthelmintic, refrigerant and soporific[218, 240]. An infusion is used in the treatment of intermittent, remittent and bilious fevers[4, 240].
The leaves contain up to 2.4% of an antibacterial substance called 'florin'[240]. This inhibits the growth of a number of gram-positive and gram-negative bacteria in as low a concentration as 30 ppm[240].</t>
  </si>
  <si>
    <t>Austria; Belgium; Britain; Canada; Chile(Mapuche); China; Dominican Republic; France; Germany; Haiti; India; Iraq; Kurdistan; Mexico; Netherlands; Spain; Turkey; United States; United States(Ny); United Statessr</t>
  </si>
  <si>
    <t>Euonymus alatus</t>
  </si>
  <si>
    <t>E. striatus.</t>
  </si>
  <si>
    <t>Thickets and woods in lowland and mountains all over Japan[58].</t>
  </si>
  <si>
    <t>Thrives in almost any soil, including chalk[200], it is particularly suited to dry shaded areas[200]. Prefers a well-drained loamy soil[1].
A very ornamental and cold-tolerant plant[1], it tolerate temperatures down to about -25�c[184].
There are some named varieties developed for their ornamental value[182]. 'Compactus' is a more dense growing form for small gardens[182].</t>
  </si>
  <si>
    <t>This species can be grown as a hedge, the var. compactus is normally used[29].</t>
  </si>
  <si>
    <t>Young leaves, boiled[105, 177].
The fruit may be edible[105, 177]. No further details are given, though we would recommend caution in eating any member of this genus[K]. The fruit is about 8mm in diameter[200]. The seed contains 20.5% protein, 44.4% fat and 3.9% ash[218].
These reports of edibility should be treated with some caution, see the notes above on toxicity.
The flowers are a tea substitute[178, 218].</t>
  </si>
  <si>
    <t>The stem and branches are alterative, analgesic, anodyne, anthelmintic, anticoagulant, antiphlogistic, antipruritic, astringent blood tonic, carminative, emmenagogue, hypoglycaemic, and purgative[147, 178, 218, 279]. It is used in Korea to treat intestinal worms, suppressed menstruation and cancer[279]. A decoction is used in China in the treatment of 'cold' headache, general body aches, pruritis, irregular menstruation and other gynaecological diseases[147].
Plants contain the anticancer compound dulcitol[218].</t>
  </si>
  <si>
    <t>Phellodendron amurense</t>
  </si>
  <si>
    <t>Amur Cork Tree</t>
  </si>
  <si>
    <t>E. Asia - N. China and Manchuria.</t>
  </si>
  <si>
    <t>Forests in valleys and on mountains[74].</t>
  </si>
  <si>
    <t>Prefers a moisture retentive well-drained deep rich loam in full sun[11, 200]. Prefers a neutral to alkaline soil[238]. Succeeds in shallow chalky soils[245]. Grows best in areas with long hot summers[200]. Plants are gross feeders and require a rich soil if they are to perform well[11].
Dormant plants are fully hardy in Britain[188], but the young growth is liable to damage from late spring frosts[11, 188, 200].
The leaves are aromatic[188].
This species is occasionally cultivated for timber in S.E. Europe[50]. 
Dioecious. Male and female plants must be grown if seed is required.</t>
  </si>
  <si>
    <t>A yellow dye is obtained from the inner bark[178]. 
An oil obtained from the seed has insecticidal properties similar to pyrethrum[57].
Wood - heavy, hard, strong, close grained. Used for furniture[74]. 
The bark is a cork substitute[74].</t>
  </si>
  <si>
    <t>Fruit[105, 177]. The fruit is about 1cm in diameter and has a strong scent of turpentine[200].</t>
  </si>
  <si>
    <t>Amur cork tree, called Huang Bai in China, is commonly used in Chinese herbalism, where it is considered to be one of the 50 fundamental herbs, but one that should be used with care[218, 254]. A strongly bitter remedy, the bark acts strongly on the kidneys and is regarded as a detoxicant for hot damp conditions[238]. Recent research has shown that the plant is useful in the treatment of meningitis and conjunctivitis[254]. Huang Bai should only be used under professional supervision and should not be take during pregnancy[254].
The bark is alterative, antibacterial, antirheumatic, aphrodisiac, bitter stomachic, cholagogue, diuretic, expectorant, febrifuge, hypoglycaemic, ophthalmic, skin, vasodilator and tonic[4, 61, 174, 176, 178, 218, 238, 279]. It is taken internally in the treatment of acute diarrhoea, dysentery, jaundice, vaginal infections including Trichomonas, acute urinary tract infections, enteritis, boils, abscesses, night sweats and skin diseases[238, 254]. It is commonly used in conjunction with Scutellaria baicalensis and Coptis chinensis in a preparation called 'injection of three yellow herbs'[238]. It is given intramuscularly for upper respiratory tract infections[238]. The bark of 10 year old trees is harvested in the winter or spring and dried for later use[238, 254].
The fruit is expectorant[218].</t>
  </si>
  <si>
    <t>China; Japan(Ainu)</t>
  </si>
  <si>
    <t>Gleditsia triacanthos</t>
  </si>
  <si>
    <t>Honey Locust</t>
  </si>
  <si>
    <t>Eastern N. America. Occasionally naturalized in C. and S. Europe.</t>
  </si>
  <si>
    <t>Usually growing singly, though occasionally forming almost pure woods, on the borders of streams and in rich woods, usually in moist fertile soils but sometimes on dry sterile gravelly hills[43, 82].</t>
  </si>
  <si>
    <t>Succeeds in most soils, acid or alkaline[160, 200], so long as they are well-drained[202]. Requires a sunny position[11]. Tolerates drought once established[1] and atmospheric pollution[200]. Salt tolerant[200]. The honey locust is speculated to tolerate an annual precipitation of 60 to 150cm, an annual temperature range of 10 to 21�C, and a pH in the range of 6 to 8[269].
Trees are rather tender when young, but they are hardy to about -30�c once they are established[200]. They grow best in southern Britain[11].
The honey locust is often cultivated in warm temperate zones for its edible seeds and seedpods[202], trees start to bear when about 10 years old and produce commercial crops for about 100 years[227]. Wild trees seldom live longer than 120 years[229]. Trees are shy to flower and therefore do not often produce a worthwhile crop in Britain due to our cooler summers[202]. There are some named varieties[183]. The sub-species nana produced lots of viable seed in the hot summer of 1989 at Kew[K], it also had a very good crop in 1994, 1996 and in 1999[K]. The sub-species inermis had a very good crop of pods in the autumn of 1996[K]. 'Ashworth' has pods with a very sweet pulp that has a melon-like flavour[183].
The flowers have a pleasing scent[245].
A very ornamental tree[1], the flowers are very attractive to bees[149, 269].
Trees have a light canopy, they come into leaf late and lose their leaves early[11] making them an excellent canopy tree for a woodland garden.
Plants in this genus are notably resistant to honey fungus[200].
Unlike most plants in this family, honey locusts do not fix atmospheric nitrogen[160, 226].</t>
  </si>
  <si>
    <t>Planted for land reclamation on mining waste[200].
The gum from the seeds has been suggested as an emulsifying substitute for acacia and tragacanth[269].
The heartwood contains 4 - 4.8% tannin[240].
Wood - strong, coarse-grained, elastic, very hard, very durable in contact with the soil, highly shock resistant[46, 61, 82, 149]. It does not shrink much but splits rather easily and does not glue well[227]. It weighs 42lb per cubic foot[227]. Largely used for making fence posts and rails, wheel hubs, farm implements etc and in construction[46, 61, 82, 149].</t>
  </si>
  <si>
    <t>The pods have been made into a tea for the treatment of indigestion, measles, catarrh etc[222, 257]. The juice of the pods is antiseptic[222]. The pods have been seen as a good antidote for children's complaints[257].
The alcoholic extract of the fruits of the honey locust, after elimination of tannin, considerably retarded the growth, up to 63% of Ehrlich mouse carcinoma[269]. However, the cytotoxicity of the extract was quite high and the animals, besides losing weight, showed dystrophic changes in their liver and spleen[260]. The alcoholic extract of the fruit exerted moderate oncostatic activity against sarcoma 180 and Ehrlich carcinoma at the total dose 350 mg/kg/body weight/mouse. Weight loss was considerable[269].
An infusion of the bark has been drunk and used as a wash in the treatment of dyspepsia[257]. It has also been used in the treatment of whooping cough, measles, smallpox etc[257].
The twigs and the leaves contain the alkaloids gleditschine and stenocarpine[4]. Stenocarpine has been used as a local anaesthetic whilst gleditschine causes stupor and loss of reflex activity[4].
Current research is examining the leaves as a potential source of anticancer compounds[222].</t>
  </si>
  <si>
    <t>France; Lesotho; Portugal; Spain</t>
  </si>
  <si>
    <t>Cardamine amara</t>
  </si>
  <si>
    <t>Large Bittercress</t>
  </si>
  <si>
    <t>Most of Europe, including Britain, north to 64� N., east to the Balkans and W. Asia.</t>
  </si>
  <si>
    <t>By springs, in fens and on streamsides, preferring a peaty soil[17]. Often found in trickling water[187]. Often the dominant ground flora in alder woods with moving damp water[17].</t>
  </si>
  <si>
    <t>Easily grown in most moist soils[187]. Prefers a moist humus rich soil in shade or semi-shade[200].
Plants are hardy to at least -20�c[187].
An invasive plant spreading freely by self-sowing, it is best suited to the wild garden[187].
A polymorphic species[132].</t>
  </si>
  <si>
    <t>Leaves - raw[2, 61, 115]. A hot cress-like flavour[183], nice in small quantities in a salad and available all year round in most years[K]. A somewhat bitter flavour[9].</t>
  </si>
  <si>
    <t>Antiscorbutic, diuretic, stimulant[132].</t>
  </si>
  <si>
    <t>France; Germany; Italy; United States</t>
  </si>
  <si>
    <t>Panax quinquefolius</t>
  </si>
  <si>
    <t>American Ginseng</t>
  </si>
  <si>
    <t>Aralia quinquefolia.</t>
  </si>
  <si>
    <t>Eastern N. America - Maine to Georgia, west to Oklahoma and Minnesota.</t>
  </si>
  <si>
    <t>Rich cool woods[43].</t>
  </si>
  <si>
    <t>Requires a deep moist humus rich soil in a shady position in a woodland[200]. Requires deep shade, growing well on north-facing slopes and in woodland[4, 14, 20].
Often grown as a medicinal plant[4, 57], though considered to be inferior to Korean ginseng, P. ginseng[200]. It is exported from N. America, mainly to Hong Kong[207].</t>
  </si>
  <si>
    <t>A tea is made from the leaves and the roots[105, 177, 183].
The aromatic root is candied and used as a masticatory[183].</t>
  </si>
  <si>
    <t>This N. American species of ginseng is said to have similar properties to the Oriental ginseng, P. ginseng, though it is said to have a milder action and is more likely to be prescribed for younger patients[238, 254]. It is cultivated in some areas of America as a medicinal crop and is also often harvested from the wild[238].The root is said to be adaptogen, cardiotonic, demulcent, panacea, sedative, sialagogue, stimulant and stomachic[21, 35, 46, 147, 165, 176, 222]. It is used in the treatment of chronic cough, low-grade fever, spontaneous or night sweating and fatigue due to chronic consumptive disease[176].
When taken over an extended period it is said to increase mental efficiency and physical performance whilst helping the body adapt to high or low temperatures and stress[222]. Some caution is advised, though, because large doses are said to raise blood pressure[222].
The root is harvested in the autumn and dried for later use[254].
The following notes are the list of uses for P. ginseng.
Ginseng has a history of herbal use going back over 5,000 years[238]. It is one of the most highly regarded of herbal medicines in the Orient, where it has gained an almost magical reputation for being able to promote health, general body vigour and also to prolong life[218]. The root is adaptogen, alterative, carminative, demulcent, emetic, expectorant, stimulant and tonic[165, 176, 178, 218]. It both stimulates and relaxes the nervous system, encourages the secretion of hormones, improves stamina, lowers blood sugar and cholesterol levels and increases resistance to disease[238]. It is used internally in the treatment of debility associated with old age or illness, lack of appetite, insomnia, stress, shock and chronic illness[238]. Ginseng is not normally prescribed for pregnant women, or for patients under the age of 40, or those with depression, acute anxiety or acute inflammatory disease[238]. It is normally only taken for a period of 3 weeks[238]. Excess can cause headaches, restlessness, raised blood pressure and other side effects, especially if it is taken with caffeine, alcohol, turnips and bitter or spicy foods[238]. The roots are harvested in the autumn, preferably from plants 6 - 7 years old, and can be used fresh or dried[238].
A dose of 10ug/ml of ginseng saponins has been shown to be significantly radio-protective when it is administered prior to gamma-irradiation[218].
The leaf is emetic and expectorant[218].</t>
  </si>
  <si>
    <t>Britain; China; France; Germany; Netherlands; United States; United States(Amerindian); United States(Appalachia); United Statessr</t>
  </si>
  <si>
    <t>Valeriana phu</t>
  </si>
  <si>
    <t>The origin of this plant is obscure, it is probably Europe[50].</t>
  </si>
  <si>
    <t>Rocky slopes[187].</t>
  </si>
  <si>
    <t>Succeeds in ordinary garden soil[1]. Prefers a good soil, succeeding in sun or partial shade[187]. Plants grown in a dry garden in Essex succeed in dry shade on a north facing wall[190].
This plant has been cultivated as a medicinal plant[187].
Closely related to V. officinalis[200].</t>
  </si>
  <si>
    <t>An essential oil is obtained from the roots and the leaves, it is used in perfumery[57, 61].
The dried root attracts rats and can be used as a bait to lure them away from other areas[100].
An ingredient of 'QR' herbal compost activator[32]. This is a dried and powdered mixture of several herbs that can be added to a compost heap in order to speed up bacterial activity and thus shorten the time needed to make the compost[K]. The plant can also be used to make a very good liquid plant feed[14, 18]. It attracts earthworms[14, 18].</t>
  </si>
  <si>
    <t>Seed[172]. No further details are given but the seeds of other members of this genus are parched and then eaten.
An essential oil from the leaves and root is used as a flavouring in ice cream, baked goods, condiments etc[183]. It is especially important in apple flavours[238]. The leaves can also be used as a condiment[61].
The plant is used in moderation as a herbal tea[183].</t>
  </si>
  <si>
    <t>The whole plant, but especially the root, is antispasmodic, carminative, diuretic, hypnotic, nervine (powerful), sedative, stimulant[4, 7, 9, 14, 21, 46, 147, 165, 192]. Use with caution[21].</t>
  </si>
  <si>
    <t>Europe; United Statessr</t>
  </si>
  <si>
    <t>Dendranthema indicum</t>
  </si>
  <si>
    <t>Chrysanthemum indicum. L.</t>
  </si>
  <si>
    <t>E. Asia - Eastern China, Central and Southern  Japan.</t>
  </si>
  <si>
    <t>Found wild in most habitats[147]. Grasslands on mountain slopes, thickets, wet places by rivers, fields, roadsides, saline places by seashores, under shrubs 100 - 2900 m. Nearly throughout China[266].</t>
  </si>
  <si>
    <t>Succeeds in most well-drained fertile soils in a sunny position[1, 200].
Plants tolerate temperatures down to about -10�c and should succeed outdoors in most parts of Britain[260].
This species is closely related to D. x grandiflorum (the cultivated chrysanthemum) according to one report[58] whilst another says that it is a parent of the cultivated chrysanthemum[1].
It has been proposed (1999) to restore this species to Chrysanthemum as C. indicum L. since the plant is so widely known under this name.
When bruised, the foliage  has a pungent refreshing fragrance that is somewhat lemon-like and reminiscent of chamomile[245].</t>
  </si>
  <si>
    <t>The seed contains about 16% of a semi-drying oil, but no information is given as to its uses[240]. The seed is rather small, commercial extraction is probably not viable[K].</t>
  </si>
  <si>
    <t>The flower heads are pickled in vinegar[46, 61, 177, 183].
Young leaves - cooked[105, 177, 183].
An aromatic tea is made from the leaves[183].
Seed[183]. No more details are given but it is very small and would be rather fiddly to use.</t>
  </si>
  <si>
    <t>The whole plant is antiphlogistic, blood tonic, depurative, febrifuge and vulnerary[147, 174, 178].
The plant is used in China to treat eye ailments[218]. In conjunction with black pepper it is used in the treatment of gonorrhoea[240].
The leaves are depurative[240]. They are used in China in the treatment of migraine[240].
The flowers are aperient, bitter, hypotensive, stomachic and vasodilator[176, 240]. They have an antibacterial action, inhibiting the growth of Staphylococcus, E. coli, streptococcus, C. diphtheriae, Bacillus dysenteriae[176]. The flowers are used in the treatment of furuncle, scrofula, deep-rooted boils, inflammation of the throat, eyes and cervix, eczema, itchiness of the skin and hypertension[176].
An essential oil obtained from the plant contains chrysanthenone, this is active on the brain centre affected by Parkinson's disease[240].</t>
  </si>
  <si>
    <t>China; India; Indochina; Japan; Portugal</t>
  </si>
  <si>
    <t>Zea mays</t>
  </si>
  <si>
    <t>Sweet Corn</t>
  </si>
  <si>
    <t>Original habitat is obscure, probably S. America or Mexico.</t>
  </si>
  <si>
    <t>Requires a warm position a well drained soil and ample moisture in the growing season[16, 33]. Prefers a pH in the range 5.5 to 6.8[200]. Requires a rich soil if it is to do well[201].
Corn is widely cultivated for its edible seed, especially in tropical and warm temperate zones of the world[200], there are many named varieties[132]. Unfortunately, the plant is not frost tolerant and so needs to be started off under glass in Britain if a reasonable crop is to be grown. There are five main types:-
     Sweetcorn is of fairly recent development. It has very sweet, soft-skinned grains that can be eaten raw or cooked before they are fully ripe. Cultivars have been developed that can produce a worthwhile crop even in the more northerly latitudes of Britain if a suitable warm sunny sheltered site is chosen[238, K.
     Popcorn is a primitive form with hard-skinned grains. When roasted, these grains 'explode' to form the popular snack 'popcorn'[238].
     Waxy corn is used mainly in the Far East. It has a tapioca-like starch[238].
     Flint corn, which shrinks on drying, can have white, yellow, purple, red or blue-black grains[238]. It is not so sweet and also takes longer to mature so is a problematic crop in Britain. There are many other uses for this plant as detailed below.
     Dent corn has mostly white to yellow grains. This and Flint corn are widely grown for oils, cornflour, cereals and silage crops.
Corn grows well with early potatoes, legumes, dill, cucurbits and sunflowers[18, 20, 201], it dislikes growing with tomatoes[20].</t>
  </si>
  <si>
    <t>A glue is made from the starch in the seed[13]. This starch is also used in cosmetics and the manufacture of glucose[61].
A semi-drying oil is obtained from the seed[57]. It has many industrial uses, in the manufacture of linoleum, paints, varnishes, soaps etc[21, 61].
The corn spathes are used in the production of paper, straw hats and small articles such as little baskets[74, 171].
A fibre obtained from the stems and seed husks is used for making paper[189]. They are harvested in late summer after the seed has been harvested, they are cut into usable pieces and soaked in clear water for 24 hours. They are then cooked for 2 hours in soda ash and then beaten in a ball mill for 1� hours in a ball mill. The fibres make a light greenish cream paper[189]. Be careful not to overcook the fibre otherwise it will produce a sticky pulp that is very hard to form into paper[189].
The dried cobs are used as a fuel[171].
The pith of the stems is used as a packing material[171].</t>
  </si>
  <si>
    <t>A decoction of the leaves and roots is used in the treatment of strangury, dysuria and gravel[218].
The corn silks are cholagogue, demulcent, diuretic, lithontripic, mildly stimulant and vasodilator[4, 9, 165, 176, 218]. They also act to reduce blood sugar levels and so are used in the treatment of diabetes mellitus[9, 218] as well as cystitis, gonorrhoea, gout etc[222]. The silks are harvested before pollination occurs and are best used when fresh because they tend to lose their diuretic effect when stored and also become purgative[9].
A decoction of the cob is used in the treatment of nose bleeds and menorrhagia[218].
The seed is diuretic and a mild stimulant[4]. It is a good emollient poultice for ulcers, swellings and rheumatic pains[4], and is widely used in the treatment of cancer, tumours and warts[218]. It contains the cell-proliferant and wound-healing substance allantoin, which is widely used in herbal medicine (especially from the herb comfrey, Symphytum officinale) to speed the healing process[222].
The plant is said to have anticancer properties and is experimentally hypoglycaemic and hypotensive[218].</t>
  </si>
  <si>
    <t>China; Dominican Republic; Haiti; India(Santal); Iraq; Japan; Java; Kurdistan; Malaya; Peru; Spain; Trinidad; Turkey; United States; United States(Rappahannock); Venezuela</t>
  </si>
  <si>
    <t>Juglans regia fallax</t>
  </si>
  <si>
    <t>J. duclouxiana. Dode.</t>
  </si>
  <si>
    <t>E. Asia - S. China to the Himalayas.</t>
  </si>
  <si>
    <t>Forests in mountain regions[46].</t>
  </si>
  <si>
    <t>Requires a deep well-drained loam and a sunny position sheltered from strong winds[1, 11]. Prefers a slightly alkaline soil[200].
The dormant plant is very cold-tolerant, but the young growth in spring, however, can be damaged by late frosts.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This plant is cultivated for its edible seed in China[46, 61].
This species is notably susceptible to honey fungus[200].</t>
  </si>
  <si>
    <t>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t>
  </si>
  <si>
    <t>Tulipa gesneriana</t>
  </si>
  <si>
    <t>Tulip</t>
  </si>
  <si>
    <t>T. didieri.  T. suaveolens. Hayek. non Roth.</t>
  </si>
  <si>
    <t>The origin of this plant is obscure, though it is naturalized in S.W. Europe.</t>
  </si>
  <si>
    <t>In and around cultivated land[50].</t>
  </si>
  <si>
    <t>Easily grown in a sunny position in a well-drained sandy soil with added leafmould[1].
The bulbs are very hardy, surviving soil temperatures down to about -12�c[214].
This is a complicated species, or perhaps a group of very closely related species, some members of which are probably native to Europe[50]. It is a parent of the cultivated garden tulips[50].
The flowers are sweetly scented[245].
Bulbs can be harvested in June after they have died down and then stored in a cool dry place, being planted out again in October[1].</t>
  </si>
  <si>
    <t>Plants have been grown indoors in pots in order to help remove toxins from the atmosphere. It has been shown to help remove formaldehyde, xylene and ammonia[259].</t>
  </si>
  <si>
    <t>Bulb - cooked[22, 61]. It can be dried and ground into a powder and then mixed with cereals when making bread etc[46, 105]. Some caution is advised, see the notes above on toxicity.</t>
  </si>
  <si>
    <t>The bulb and the flowers have been known to cause dermatitis in sensitive people, though up to 5 bulbs a day can be eaten without ill-effect[65].</t>
  </si>
  <si>
    <t>Erodium moschatum</t>
  </si>
  <si>
    <t>Musk Storksbill</t>
  </si>
  <si>
    <t>Mediterranean areas and southwestern Europe, including Britain.</t>
  </si>
  <si>
    <t>Waste places and rocky ground, mainly near the sea in Britain, mainly near the southern coast[245].</t>
  </si>
  <si>
    <t>Prefers a sunny well-drained position and a limy soil or at least one that is not acid[1].
The bruised leaves emit a strong scent of musk[245].</t>
  </si>
  <si>
    <t>A green dye can be obtained from the whole plant. It does not require a mordant[168].</t>
  </si>
  <si>
    <t>Leaves - raw or cooked[161, 177]. Added to salads or used as a potherb[183].</t>
  </si>
  <si>
    <t>The plant is febrifuge[240]. A tincture of the plant is used in the treatment of dysentery[240].</t>
  </si>
  <si>
    <t>Africa; Spain</t>
  </si>
  <si>
    <t>Ribes glandulosum</t>
  </si>
  <si>
    <t>Skunk Currant</t>
  </si>
  <si>
    <t>R. prostratum.</t>
  </si>
  <si>
    <t>N. America - Newfoundland to British Columbia, south to North Carolina, Michigan and Wisconsin.</t>
  </si>
  <si>
    <t>Wet woods and rocky slopes[43].</t>
  </si>
  <si>
    <t>Easily grown in a moisture retentive but well-drained loamy soil of at least moderate quality[11, 200]. Plants are quite tolerant of shade though do not fruit so well in such a position[11]. Prefers a cool moist position[182].
Hardy to about -20�c[200].
Plants come into growth very early in the year[200]. The branches are decumbent or spreading[235].
Plants can harbour a stage of 'white pine blister rust', so they should not be grown in the vicinity of pine trees[155]. Plants in this genus are notably susceptible to honey fungus[200].
The leaves have an unpleasant smell[182].</t>
  </si>
  <si>
    <t>Can be used as a ground cover plant[182].</t>
  </si>
  <si>
    <t>Fruit - raw or cooked[2, 85, 172, 257]. A blackcurrant[161], it is juicy and palatable[105]. Another report says that it has the odour of a skunk[43] and the skin has short bristly hairs[235]. The fruit is about 8mm in diameter[200].
The stems have been used to make a bitter tea[257].</t>
  </si>
  <si>
    <t>A decoction of the stems, sometimes with wild red raspberry (Rubus idaeus strigosus), has been used to prevent the blood clotting after birth[257].</t>
  </si>
  <si>
    <t>Lycoris squamigera</t>
  </si>
  <si>
    <t>Resurrection Lily</t>
  </si>
  <si>
    <t>Edges of cultivated fields[200].</t>
  </si>
  <si>
    <t>Requires a deep well-drained sandy soil rich in organic matter in full sun[200]. The bulb should be planted quite shallowly so that it can ripen well after flowering[245].
Hardy to at least -15�c, the leaves are produced in early spring and persist until late summer[200]. Plants need a warm period in late summer in order to ripen the bulbs and induce flowering in the following year[188].
A very ornamental species, each bulb producing a number of flowering stems in mid to late summer[245]. The flowers are very sweetly scented, the scent pervading the whole garden[245].
Plants are attractive to slugs and need to be protected from them[200].
Very sensitive to root disturbance, the bulbs can take some years to become well established[200].</t>
  </si>
  <si>
    <t>Bulb - cooked. It is used as a source of starch[105, 177]. The bulb is 4cm in diameter[200]. Caution is advised, see the notes above on toxicity.</t>
  </si>
  <si>
    <t>The bulb contains toxins and must be leached before it is used for food[105].</t>
  </si>
  <si>
    <t>Laser trilobum</t>
  </si>
  <si>
    <t>Gladich</t>
  </si>
  <si>
    <t>Siler trilobum. Crantz.</t>
  </si>
  <si>
    <t>C. and E. Europe.</t>
  </si>
  <si>
    <t>Light forest margins, especially on calcareous soils[74].</t>
  </si>
  <si>
    <t>We have very little information on this plant and do not know if it will be hardy in Britain, though judging by its native range it should succeed outdoors in most areas of the country.
It is likely to prefer a well-drained calcareous soil.</t>
  </si>
  <si>
    <t>An essential oil is obtained from the seed and umbels[74].</t>
  </si>
  <si>
    <t>The stem[183] and the seed[2, 105, 177] are said to be edible though no further details are known.
The water in which the leaves have been cooked is drunk as a wine and is very refreshing[183].
The seed is used as a condiment[183].</t>
  </si>
  <si>
    <t>Yucca aloifolia</t>
  </si>
  <si>
    <t>Southeastern N. America - North Carolina to Florida, west to Louisiana. Naturalized in S. Europe[11]</t>
  </si>
  <si>
    <t>Sand dunes of the coast, occasionally up to 60 km inland, in pine forests[82]. Also found on the margins of brackish marshes[229].</t>
  </si>
  <si>
    <t>Thrives in any soil but prefers a sandy loam and full exposure to the south[11]. They can succeed in light shade[K]. Plants are hardier when grown on poor sandy soils[200]. Established plants are very drought resistant[11].
A very ornamental plant[1], it is only hardy in the mildest areas of Britain tolerating temperatures down to about -10�c if in a suitable site[11, 200]. It requires greenhouse protection in most of the country[1].
Members of this genus seem to be immune to the predations of rabbits[233].
The flowers of most members of this genus can only be pollinated by a certain species of moth. This moth cannot live in Britain and, if fruit and seed is required, hand pollination is necessary. This can be quite easily and successfully done using something like a small paint brush. This species, however, does not require the Yucca moth for pollination and will set fruit without hand pollination[11]. The flowers open at night[229] and are powerfully fragrant at this time[245].
Individual crowns are monocarpic, dying after flowering[233]. However, the crown will usually produce a number of sideshoots before it dies and these will grow on to flower in later years[233].
Plants in this genus are notably resistant to honey fungus[200].</t>
  </si>
  <si>
    <t>A fibre obtained from the leaves is used for making ropes, baskets and mats[169].
Narrow, split leaf strips have been used as sewing material for coiled plaques[257].
The leaves have been used in several types of basketry[257].
The leaf splints have been used as brushes to apply colour to pottery[257].
The leaves can be split and used as a temporary string[257].
The roots are rich in saponins and can be used as a soap substitute. They are crushed and then placed in water to form suds that are used in bathing and shampooing[257].
The juice from the plant has been used as a varnish[257].</t>
  </si>
  <si>
    <t>Fruit - raw or cooked[257]. A thick, succulent mass of bitter-sweet juicy flesh[82]. The fruit is up to 10 cm long and 4cm wide[229].
Flowers - raw or cooked[177]. They are delicious raw, or can be dried, crushed and used as a flavouring. A crisp texture[183].
Flowering stem - peeled and boiled[177, 183]. Used like asparagus.</t>
  </si>
  <si>
    <t>The fruit is purgative[240].
The boiled and mashed root, mixed with oil, has been used as a salve in the treatment of various complaints[257].</t>
  </si>
  <si>
    <t>Dominican Republic; Haiti; Mexico</t>
  </si>
  <si>
    <t>Zosteraceae</t>
  </si>
  <si>
    <t>Zostera marina</t>
  </si>
  <si>
    <t>Eel Grass</t>
  </si>
  <si>
    <t>Europe, including Britain, from Norway south and east to the Mediterranean.</t>
  </si>
  <si>
    <t>Fine gravel, sand or mud in the sea from low water spring tides down to depths of 4 metres[17]. It is rarely found in estuaries[17].</t>
  </si>
  <si>
    <t>A plant of shallow sea water, it is not really suitable for normal cultivation.</t>
  </si>
  <si>
    <t>Water</t>
  </si>
  <si>
    <t>The dried leaves and stems are used as a packing material[46, 61, 66, 100].
The plant is frequently used as a manure[2].</t>
  </si>
  <si>
    <t>Leaves - raw or cooked[177, 256]. The leaf bases are crisp and sweet, they were often used as a feast food by the native North American Indians[256].
Seed[177]. No more details are given.
The root of the plant is chewed for its saccharine juice[2, 105]. The root is crisp and sweet, it was used as a flavouring by the native North American Indians and was also dried for winter food[256]. The raw rhizomes were often used as a feast food[256].</t>
  </si>
  <si>
    <t>The leaves are used in the treatment of dropsy, goitre and women's illnesses[218].</t>
  </si>
  <si>
    <t>Oxalis corniculata</t>
  </si>
  <si>
    <t>Yellow Sorrel</t>
  </si>
  <si>
    <t>O. repens.</t>
  </si>
  <si>
    <t>Original habitat is obscure, it is naturalized in Britain.</t>
  </si>
  <si>
    <t>Arable land and waste places, it is a common garden weed[9, 17] where it tends to become especially troublesome in pots of plants growing in greenhouses etc[200].</t>
  </si>
  <si>
    <t>A very easily grown plant, succeeding in a sandy soil in a warm dry position[1]. It prefers dry open habitats[50].
Spreading rapidly by seed and underground bulbils, this species can quickly become a nuisance, it is a common weed of pot plants in nurseries[200].</t>
  </si>
  <si>
    <t>A slimy substance collects in the mouth when the leaves are chewed, this is used by magicians to protect the mouth when they eat glass[114].
Yellow, orange and red to brown dyes are obtained from the flowers[168].
The boiled whole plant yields a yellow dye[257].</t>
  </si>
  <si>
    <t>Leaves - raw or cooked[2, 46, 61, 105]. Added to salads, cooked as a potherb with other milder flavoured greens or used to give a sour flavour to other foods[183]. The leaves are available all year round unless the winter is very cold, they have a pleasantly sour taste[114], but are very small and fiddly to harvest[K]. The leaves contain about 86% water, 2.3% protein, 0.8% fat, 8.2% carbohydrate, 150mg calcium, 78mg phosphorus, 8mg iron, 0.6mg niacin, 78mg vitamin C, 6050�g beta carotene[173]. The leaves contain between 7 - 12% oxalate[218]. Use in moderation, see notes at top of sheet,
Flowers - raw. A nice acid flavour and a pleasant addition to the salad bowl[K].</t>
  </si>
  <si>
    <t>The whole plant is anthelmintic, antiphlogistic, astringent, depurative, diuretic, emmenagogue, febrifuge, lithontripic, stomachic and styptic[147, 178, 218, 240]. It is used in the treatment of influenza, fever, urinary tract infections, enteritis, diarrhoea, traumatic injuries, sprains and poisonous snake bites[147]. The juice of the plant, mixed with butter, is applied to muscular swellings, boils and pimples[272]. An infusion can be used as a wash to rid children of hookworms[257]. The plant is a good source of vitamin C and is used as an antiscorbutic in the treatment of scurvy[240].
The leaves are used as an antidote to poisoning by the seeds of Datura spp, arsenic and mercury[218].
The leaf juice is applied to insect bites, burns and skin eruptions[218]. It has an antibacterial activity[218].</t>
  </si>
  <si>
    <t>Australia; Belgium; Britain; China; Dominican Republic; France; Guatemala; Haiti; Hawaii; India; Iraq; Italy; Java; Lesotho; Malaya; Nepal; Pakistan; Panama; Philippines; Spain; Tonga; Turkey; United States</t>
  </si>
  <si>
    <t>Ephedra nevadensis</t>
  </si>
  <si>
    <t>Mormon Tea</t>
  </si>
  <si>
    <t>South-western N. America - Arizna, California, Nevada, Oregon and Utah.</t>
  </si>
  <si>
    <t>Dry, rocky slopes and hills, rarely in sandy flat areas, at elevtions of 700 - 1900 metres[270].</t>
  </si>
  <si>
    <t>Requires a well-drained loamy soil and a sunny position[1, 11]. Established plants are drought resistant and are also lime tolerant[200]. 
Dioecious. Male and female plants must be grown if seed is required.</t>
  </si>
  <si>
    <t>The stems are blood purifier, diuretic, febrifuge and tonic[22, 46, 61, 257]. They are beneficial in the treatment of urogenital complaints[22, 46, 61]. An infusion has been used in the treatment of kidney problems, gonorrhoea and the first stages of syphilis[257].
A poultice of the powdered stems has been applied to sores[257].
The stems of most members of this genus contain the alkaloid ephedrine and are valuable in the treatment of asthma and many other complaints of the respiratory system[K]. The whole plant can be used at much lower concentrations than the isolated constituents - unlike using the isolated ephedrine, using the whole plant rarely gives rise to side-effects[254]. Ephedra does not cure asthma but in many cases it is very effective in treating the symptoms and thus making life somewhat easier for the sufferer. The stems can be used fresh or dried and are usually made into a tea, though they can also be eaten raw[K]. The young stems are best if eating them raw, though older stems can be used if a tea is made[K]. The stems can be harvested at any time of the year and are dried for later use[238].</t>
  </si>
  <si>
    <t>Crataegus cuneata</t>
  </si>
  <si>
    <t>Sanzashi</t>
  </si>
  <si>
    <t>Sunny places in upland wilds[147]. Valleys, thickets and hills at elevations of 200 - 2000 metres[266].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</si>
  <si>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Although perfectly cold-hardy in most of Britain when dormant, the young growth of this species might be susceptible to spring frosts[11].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</si>
  <si>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 and used in pies, preserves etc[147, 183]. It can also be dried for later use[177, 183]. A pleasant flavour, it is sold in local markets in China and Japan[178]. The fruit contains about 0.44% protein, 1% fat, 22.1% carbohydrate, 0.8% ash, it is rich in vitamin C, fruit acids and pectin[179]. There are up to five fairly large seeds in the centre of the fruit, these often stick together and so the effect is of eating a cherry-like fruit with a single seed[K].</t>
  </si>
  <si>
    <t>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
The fruit is anodyne, anticholesterolemic, antidiarrhetic, antidysenteric, astringent, blood tonic, cardiotonic, haemostatic and stomachic[61, 147, 176, 218]. It is used in the treatment of dyspepsia, stagnation of fatty food, abdominal fullness, retention of lochia, amenorrhoea, postpartum abdominal pain, hypertension and coronary heart disease[176].</t>
  </si>
  <si>
    <t>Viburnum opulus</t>
  </si>
  <si>
    <t>Guelder Rose</t>
  </si>
  <si>
    <t>Europe, including Britain, from Scandanavia south and east to Spain, north and west Asia.</t>
  </si>
  <si>
    <t>Hedges, scrub and woodland, usually on damp soils[3, 13, 17].</t>
  </si>
  <si>
    <t>An easily grown plant, it succeeds in most soils but is ill-adapted for poor soils and for dry situations[1]. It prefers a deep rich moist loamy soil in a sunny position[11]. Succeeds in semi-shade but does not grow or fruit so well in such a position[186]. Grows well in heavy clay soils and on chalk[184]. Does not do well on very acid soils. Best if given shade from the early morning sun in spring[200].
A very ornamental plant[1], it is hardy to about -30�c[184] and is often grown in the flower garden. There are many named varieties[184].
Guelder rose regenerates quickly if it is cut to the ground, it can also produce suckers and will often form thickets[186].
The plant is an alternative host for the broad bean aphid[11].</t>
  </si>
  <si>
    <t>A red dye is obtained from the fruit[13].
An ink can be made from the dried berries[4].
Plants can be grown as a tall hedge[29], they are rather bare in winter though[K].
The wood can be used to make skewers[4].</t>
  </si>
  <si>
    <t>Fruit - raw or cooked[2, 3, 5, 46]. The fruit is up to 8.5mm in diameter but with a large seed[200]. A sour taste, it is best cooked. The crushed fruit has an unpleasant smell[4]. Used as a cranberry substitute in making, jellies, preserves etc[183]. Some caution is advised, see notes on toxicity at top of the page.</t>
  </si>
  <si>
    <t>Guelder rose is a powerful antispasmodic and is much used in the treatment of asthma, cramps and other conditions such as colic or painful menstruation[254]. It is also used as a sedative remedy for nervous conditions[254].
The bark is antispasmodic, astringent and sedative[4, 9, 46, 165, 213]. The bark contains 'scopoletin', a coumarin that has a sedative affect on the uterus[238]. A tea is used internally to relieve all types of spasms, including menstrual cramps, spasms after childbirth and threatened miscarriage[9, 222, 238]. It is also used in the treatment of nervous complaints and debility[4, 46, 165, 213]. The bark is harvested in the autumn before the leaves change colour, or in the spring before the leaf buds open. It is dried for later use[238].
The leaves and fruits are antiscorbutic, emetic and laxative[4, 222].
A homeopathic remedy is made from the fresh bark[9]. It is used in the treatment of menstrual pain and spasms after childbirth[9].</t>
  </si>
  <si>
    <t>China; Poland; Turkey; United States; United States(Amerindian)</t>
  </si>
  <si>
    <t>Large quantities of the fruit can cause vomiting and diarrhoea[10, 65]. The fruit is of very low or zero toxicity, it only causes mild upsets when eaten unripe or in large quantities[65, 76].</t>
  </si>
  <si>
    <t>Potamogetonaceae</t>
  </si>
  <si>
    <t>Potamogeton natans</t>
  </si>
  <si>
    <t>Broad-Leaved Pondweed</t>
  </si>
  <si>
    <t>P. hibernicus.</t>
  </si>
  <si>
    <t>Much of the northern hemisphere, including Britain.</t>
  </si>
  <si>
    <t>Lakes, ponds and ditches, especially on a highly organic substratum, usually in water less than 1 metre deep[17].</t>
  </si>
  <si>
    <t>A submerged aquatic plant that can be used as an oxygenator of ponds[1]. It is best given a loam based medium in full sun[200]. Succeeds in acid or calcareous conditions.
A fast growing plant in need of constant checking to make sure it does not overrun the pond[200].
Hybridizes freely with other members of this genus, the resulting progeny is usually sterile[200].
Fish like to spawn amongst this plant[74].</t>
  </si>
  <si>
    <t>Root - raw or cooked[61, 85, 103]. A nutty flavour[74]. Starchy[105, 115].
Young branches that are produced from the rhizome[103]. No more details are given.</t>
  </si>
  <si>
    <t>The plant is febrifuge and resolvent[218].</t>
  </si>
  <si>
    <t>Lentibulariaceae</t>
  </si>
  <si>
    <t>Pinguicula vulgaris</t>
  </si>
  <si>
    <t>Butterwort</t>
  </si>
  <si>
    <t>Europe, including Britain, from Iceland south and east to Spain, Macedonia and N. Asia. N. America.</t>
  </si>
  <si>
    <t>Boggy soils on wet rocks and damp places, avoiding shady places[17].</t>
  </si>
  <si>
    <t>Requires a boggy soil[1]. Because of their insectivorous habit, plants are able to succeed on soils very deficient in nitrogen.
Butterwort is an insectivorous plant, the leaves are sticky and trap insects which are then digested by the plant[7].
Plants overwinter as a tight winter-resting bud with virtually no roots[200].</t>
  </si>
  <si>
    <t>We</t>
  </si>
  <si>
    <t>A colouring substance is obtained from the leaves[7].</t>
  </si>
  <si>
    <t>The plant can be used to curdle plant milks[46, 61, 66]. The milk is poured over a strainer on which fresh leaves of butterwort have been laid. The milk is then left for a day or two until it sours when it becomes solid like yoghurt and is considered to be most delicious. A small quantity of the milk can be kept to inoculate further batches[183]. Another report says that the leaves are infused in the milk for some time[115].</t>
  </si>
  <si>
    <t>Butterwort is little used in contemporary herbal medicine, though it was commonly used in the past as a purgative in Wales[254]. Its main application is as a cough remedy[254].
The leaves are antispasmodic and antitussive[7, 13]. The plant is an effective treatment for whooping cough[7]. Used externally as a poultice, it has a healing effect on the skin[7]. The leaves are harvested in early summer as the plant comes into flower and are dried for later use[7].
A homeopathic remedy is made from the plant[9]. It is used in the treatment of whooping cough and nervous throat irritations[9].</t>
  </si>
  <si>
    <t>Britain; Europe; Italy; Spain</t>
  </si>
  <si>
    <t>Rhus aromatica</t>
  </si>
  <si>
    <t>Lemon Sumach</t>
  </si>
  <si>
    <t>R. canadensis.  R. crenata. non Thunb.  Toxicodendron crenatum.</t>
  </si>
  <si>
    <t>Eastern N. America - Quebec to Florida and Indiana to Texas.</t>
  </si>
  <si>
    <t>Dry rocks, sands and open woods[43], often on limestone outcrops[149].</t>
  </si>
  <si>
    <t>Succeeds in a well-drained fertile soil in full sun[11, 200]. Tolerates poor soils[169, 200]. Established plants are drought resistant[169].
A very hardy plant when fully dormant, tolerating temperatures down to about -25�c[184]. However, the young growth in spring can be damaged by late frosts.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This species is a low suckering shrub[182]. There is a specially low growing form, var. arenaria, that is found growing on sand dunes in the mid-west of N. America[184].
A polymorphic species[43].
Plants are susceptible to coral spot fungus[11]. Plants have brittle branches that are easily damaged in very strong winds[11]. Plants in this genus are notably resistant to honey fungus[200]. This species transplants easily[169].
The plant has an offensive smell[149]. Or, to go by another nose, the bruised leaves emit a delicious resinous scent[245].
Dioecious. Male and female plants must be grown if seed is required.</t>
  </si>
  <si>
    <t>The leaves are rich in tannin (up to 25%) and can be collected as they fall in the autumn then used as a brown dye or as a mordant[169]. The bark is also a good source of tannin[4].
An oil is extracted from the seeds[4]. It attains a tallow-like consistency on standing and is used to make candles. These burn brilliantly, though they emit a pungent smoke[4].
The plant has an extensive root system and is sometimes planted to prevent soil erosion[200].
The split stems are used in basket making[4, 46, 61].</t>
  </si>
  <si>
    <t>Fruit - raw or cooked[2, 22]. The fruit is small with very little flesh, but it is easily harvested and when soaked for 10 - 30 minutes in hot or cold water makes a very refreshing lemonade-like drink (without any fizz of course)[61, 85, 183, K]. The mixture should not be boiled since this will release tannic acids and make the drink astringent. The fruit can also be dried and ground into a powder then mixed with corn meal and used in cakes, porridges etc[183].</t>
  </si>
  <si>
    <t>The leaves are astringent and diuretic[61, 222]. They were used in the treatment of colds, stomach aches and bleeding[222].
The root bark is astringent and diuretic[4, 222]. An infusion can be used in the treatment of diarrhoea, dysentery. Used externally, it is used to treat excessive vaginal discharge and skin eruptions and also as a gargle for sore throats[254]. Its use is contraindicated if inflammation is present[222]. The root is harvested in the autumn and dried for later use[254].
The fruits are astringent and diuretic[254]. They have been chewed in the treatment of stomach aches, toothaches and gripe[222] and used as a gargle to treat mouth and throat complaints[254]. They help reduce fevers and may be of help in treating late-onset diabetes[254].
Some caution is advised in the use of the leaves and stems of this plant, see the notes above on toxicity.</t>
  </si>
  <si>
    <t>Elaeagnus latifolia</t>
  </si>
  <si>
    <t>Bastard Oleaster</t>
  </si>
  <si>
    <t>Swamps, to elevations of 1500 metres in the Himalayas[146, 158]. Forest openings at elevations of 1500 - 2600 metres in Nepal[272].</t>
  </si>
  <si>
    <t>Succeeds in most soils that are well-drained[200]. Prefers a soil that is only moderately fertile, succeeding in poor soils and in dry soils[11, 200]. Requires a sunny position[11, 200].
This species is not very hardy in Britain and is unlikely to succeed outdoors even in the milder areas of the country[200].
This species is notably resistant to honey fungus[88, 200].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t>
  </si>
  <si>
    <t>The wood is a good fuel[146].</t>
  </si>
  <si>
    <t>The flowers are astringent and cardiac[240, 243].
The fruit is astringent[240, 243].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</si>
  <si>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Lilium lancifolium</t>
  </si>
  <si>
    <t>Tiger Lily</t>
  </si>
  <si>
    <t>L. tigrinum.</t>
  </si>
  <si>
    <t>Long cultivated and not known in a truly wild situation, though it can naturalise in woodlands[279].. Possibly of hybrid origin involving L. leichtlinii and L. maculatum[90].</t>
  </si>
  <si>
    <t>Prefers an open free-draining humus-rich loamy soil with its roots in the shade and its head in the sun[200]. Prefers a lime-free soil according to some reports[28, 47, 143], whilst one says that it succeeds in a calcareous soil[1] and another that it succeeds in ordinary garden soil[1, 42]. Prefers a deep acid loam[47]. Likes a sunny position according to one report[143] whilst others say that it is best grown in open woodland or amongst dwarf evergreen shrubs[1].
Stem rooting, the bulbs should be planted 15 - 20cm deep[143]. Early to mid autumn is the best time to plant out the bulbs in cool temperate areas, in warmer areas they can be planted out as late as late autumn[200]. Plants grow well in northern gardens in Britain[90].
A sterile triploid species, probably of hybrid origin[90].
A very ornamental plant[1], it is cultivated for its edible bulb in Japan[2, 42, 163]. 
This species tolerates virus infections, but it can transmit them to other species in this genus and so is best grown away from any of the other species[47].
The plant should be protected against rabbits and slugs in early spring. If the shoot tip is eaten out the bulb will not grow in that year and will lose vigour[200].</t>
  </si>
  <si>
    <t>Bulb - cooked[2, 4, 42, 47]. Somewhat bitterish[105]. Fairly pleasant, when properly cooked they are highly esteemed as a vegetable and somewhat resemble parsnips in flavour[183]. The bulbs are up to 8cm in diameter[266]. They are a good source of starch[105, 183]. The bulb can be dried and ground into powder.
Flowers - raw or cooked. Used fresh or dried in salads, soups, rice dishes etc[183].</t>
  </si>
  <si>
    <t>The bulb is antiinflammatory, diuretic, emmenagogue, emollient and expectorant[240, 279]. They are used to relieve heart diseases, pain in the cardiac region and angina pectoris[240]. They are used in Korea to treat coughs, sore throats, palpitations and boils[279].
The flowers are carminative[240]. They are used to strengthen the eye-lid muscles and are commended in the treatment of myopic astigmatism[240].
A tincture made from the flowering plant, harvested when in full flower, is used in the treatment of uterine neuralgia, congestion, irritation and the nausea of pregnancy[4]. It relieves the bearing-down pain accompanying uterine prolapse and is an important remedy in ovarian neuralgia[4].</t>
  </si>
  <si>
    <t>The pollen is said to be poisonous, producing vomiting, drowsiness and purging[4].</t>
  </si>
  <si>
    <t>Polygonum dumetorum</t>
  </si>
  <si>
    <t>Europe, including Britain, from Scandanavia south and east to Spain, northern and western Asia.</t>
  </si>
  <si>
    <t>Hedges and thickets[17].</t>
  </si>
  <si>
    <t>Purgative[145].</t>
  </si>
  <si>
    <t>Chenopodium botrys</t>
  </si>
  <si>
    <t>Jerusalem Oak</t>
  </si>
  <si>
    <t>S. Europe to C. Asia.</t>
  </si>
  <si>
    <t>Waste places, roadsides and disturbed soil in eastern N. America[43]. Valleys, river terraces, around houses and roadsides in Tibet[266].</t>
  </si>
  <si>
    <t>An easily grown plant, succeeding in most soils but disliking shade[1, 200]. It prefers a moderately fertile soil[200].
The Jerusalem oak is occasionally cultivated for its edible leaves, there is at least one named variety, developed in the Netherlands. 'Green Magic' is a cultivar with a delicious nutty flavour[183]. It can be harvested just 31 days after sowing[183].
The dried flower spikes are aromatic and ornamental[1, 200]. The leaves emit an agreeable aromatic smell when they are handled[245].</t>
  </si>
  <si>
    <t>Gold/green dyes can be obtained from the whole plant[168]. 
The dried plant is a moth repellent. The aromatic and ornamental flower spikes are used[1, 74, 200].
The whole plant is very aromatic and is used as a scent in pillows, bags, baskets etc[207, 257].</t>
  </si>
  <si>
    <t>The plant is antiasthmatic. It is also used in the treatment of catarrh[145].
The plant has been used as an anthelmintic as a substitute for C. ambrosioides[240, 257]. It contains 0.04% essential oil, but this oil does not contain the active ingredient ascaridol[240].</t>
  </si>
  <si>
    <t>Europe; France; Spain</t>
  </si>
  <si>
    <t>Rubus strigosus</t>
  </si>
  <si>
    <t>American Red Raspberry</t>
  </si>
  <si>
    <t>R. strigosus.</t>
  </si>
  <si>
    <t>N. America - Newfoundland to British Columbia, south to New Mexico.</t>
  </si>
  <si>
    <t>Thickets, clearings and woodland borders[204]. In dry or rocky situations[235].</t>
  </si>
  <si>
    <t>Easily grown in a good well-drained loamy soil in sun or semi-shade[1, 11, 200].
A parent of some of the cultivated raspberries[11, 34], it is often used in modern breeding programmes[119].
This species has biennial stems, it produces a number of new stems each year from the perennial rootstock, these stems fruit in their second year and then die[200].
Plants in this genus are notably susceptible to honey fungus[200].</t>
  </si>
  <si>
    <t>Fruit - raw or cooked in pies, preserves etc[1, 2, 3, 34, 85, 101, 183].
Young shoots - harvested as they emerge through the ground in the spring, peeled and eaten raw or cooked like asparagus[85, 101, 161, 183].
The leaves and twigs are used as a tea substitute[161, 183].</t>
  </si>
  <si>
    <t>Antiemetic[13, 165].
The leaves and roots are anti-inflammatory, astringent, decongestant, ophthalmic, oxytocic and stimulant[4, 13, 165, 222, 254]. A tea made from them is used in the treatment of diarrhoea, as a tonic for the uterus to strengthen pregnant women, and as an aid in childbirth[4, 222, 257]. The tea has also been shown as effective in relieving painful menstrual cramps[222]. The active ingredients both stimulate and relax the uterus[222]. They can be used during the last three months of pregnancy and during childbirth, but should not be used earlier[238]. Externally, the leaves and roots are used as a gargle to treat tonsillitis and mouth inflammations, as a poultice and wash to treat sores, conjunctivitis, minor wounds, burns and varicose ulcers[238, 257]. The leaves are harvested in the summer and dried for later use[9].
The fruit is antiscorbutic and diuretic[7]. Fresh raspberry juice, mixed with a little honey, makes an excellent refrigerant beverage to be taken in the heat of a fever[21]. Made into a syrup, it is said to have a beneficial effect on the heart[21].</t>
  </si>
  <si>
    <t>Veronica beccabunga</t>
  </si>
  <si>
    <t>Brooklime</t>
  </si>
  <si>
    <t>Europe, incl Britain, from Norway south and east to N. Africa, temperate Asia to Japan and Himalayas</t>
  </si>
  <si>
    <t>In streams, ditches, ponds and wet places in meadows, in acid or alkaline soils[9, 17].</t>
  </si>
  <si>
    <t>Easily grown in a moderately fertile wet soil, growing best in water up to 15cm deep[24, 200]. Prefers cool summers[200]. Plants do not demand high light levels[200].
A good bee plant[24].</t>
  </si>
  <si>
    <t>Leaves - raw or cooked[2, 4, 5, 115]. They can be added to salads, mixed with water cress or cooked with other strongly flavoured greens[9, 183]. A pungent flavour, although the leaves are wholesome they are not very palatable[4, 12].</t>
  </si>
  <si>
    <t>The whole plant is alterative, antiscorbutic, very mildly diuretic, emmenagogue and febrifuge[4, 9, 13, 21]. It is of little benefit as a medicinal herb, but has a beneficial laxative effect when included in the diet[9]. The leaves are used in the treatment of scurvy, impurity of the blood etc[240]. The plant is bruised and applied externally as a politic on burns, ulcers, whitlows, etc[240].</t>
  </si>
  <si>
    <t>Eurasia; Europe; India; Iraq; Spain; Turkey</t>
  </si>
  <si>
    <t>Cornus amomum</t>
  </si>
  <si>
    <t>Silky Dogwood</t>
  </si>
  <si>
    <t>C. coerulea.  Swida amomum.</t>
  </si>
  <si>
    <t>Eastern N. America - Newfoundland to Ontario, south to Florida and Texas.</t>
  </si>
  <si>
    <t>Swamps and damp thickets[43]. Low woods and along the sides of streams[235].</t>
  </si>
  <si>
    <t>An easily grown plant that thrives in Britain, it succeeds in any soil of good or moderate fertility[1], ranging from acid to shallow chalk[200]. Grows well in heavy clay soils. Succeeds in full sun or light shade[188].
Plants in this genus are notably resistant to honey fungus[200].</t>
  </si>
  <si>
    <t>The powdered bark is used as a toothpowder[61].</t>
  </si>
  <si>
    <t>Fruit - raw or cooked[105, 161, 177]. Said to be very good to eat[2]. The fruit is 8mm in diameter[235].</t>
  </si>
  <si>
    <t>The dried root-bark is antiperiodic, astringent, stimulant (mild), tonic[4]. The flowers are said to have similar properties[4]. A tea or tincture of the astringent root bark has been used as a quinine substitute and also in the treatment of chronic diarrhoea[4]. It has also been employed in the treatment of painful urination, chest congestion etc[257]. The bark was also used as a poultice on external ulcers and as a wash for gonorrhoea sores[4, 257]. The glycoside 'cornin' found in the bark has astringent properties[4].
The fruits are used as a bitter digestive tonic. A tincture of them has been used to restore tone to the stomach in cases of alcoholism[4].</t>
  </si>
  <si>
    <t>Campanula medium</t>
  </si>
  <si>
    <t>Canterbury Bells</t>
  </si>
  <si>
    <t>Railway banks in the S.E. and E. Midlands of Britain[17]. Stony banks amongst calcareous rocks in Europe[221].</t>
  </si>
  <si>
    <t>Succeeds in most fertile well-drained soils[233], though it prefers a moist but well-drained rich sandy loam and a neutral or alkaline soil in sun or partial shade[1, 200].
A very ornamental plant, it is often grown in the flower garden and there are many named varieties[17].
The species in this genus do not often hybridize and so seed can generally be relied upon to come true[221]. The plants are self-fertile[221]. Plants usually self-sow in British gardens[221].
Members of this genus are rarely if ever troubled by browsing deer[233].</t>
  </si>
  <si>
    <t>Green and pale blue dyes are obtained from the flowers[168].</t>
  </si>
  <si>
    <t>Young shoots - raw or cooked[177].
Root - cooked[177].</t>
  </si>
  <si>
    <t>Cacalia atriplicifolia</t>
  </si>
  <si>
    <t>Arnoglossum atriplicifolium (L.)H.E.Robins.</t>
  </si>
  <si>
    <t>Eastern N. America - New York to Minnesota, south to Florida and Oklahoma.</t>
  </si>
  <si>
    <t>Dry open woods, thickets and openings[43].</t>
  </si>
  <si>
    <t>We have very little information on this species and do not know if it will be hardy in Britain, though judging by its native range it should succeed outdoors in many parts of this country. The following notes are based on the general needs of the genus.
Prefers a moist peaty or leafy lime-free soil in shade or semi-shade[200].
Plants tend to be somewhat invasive, they are best suited to naturalizing in the wild or woodland garden[200].</t>
  </si>
  <si>
    <t>Young leaves - cooked[177]. Used as a potherb[183]. The powdered leaves are used as a seasoning[257].</t>
  </si>
  <si>
    <t>The leaves have been used as a poultice for cuts, bruises and cancers, and also to draw out blood or poisonous materials[222, 257].</t>
  </si>
  <si>
    <t>United States(Cherokee)</t>
  </si>
  <si>
    <t>Lupinus albus graecus</t>
  </si>
  <si>
    <t>L. Albus. Boiss.&amp;Spruner.</t>
  </si>
  <si>
    <t>An easily grown plant, it succeeds in any moderately good soil. Prefers a light acid soil but tolerates adverse conditions[87]. Requires a sunny position[200].
A form of L. albus with smaller seeds than the type.
A deep rooting plant[87].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</si>
  <si>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Rubus spectabilis</t>
  </si>
  <si>
    <t>Salmonberry</t>
  </si>
  <si>
    <t>Western N. America - Alaska to California. Occasionally naturalized in Britain[17].</t>
  </si>
  <si>
    <t>Moist spots in and about woods below 300 metres in California[71].</t>
  </si>
  <si>
    <t>Easily grown in a good well-drained loamy soil in sun or semi-shade[1, 11, 200]. Grows well in the shade of trees[200] though it is less likely to fruit well in such a position[K].
Hardy to about -25�c[184].
A very ornamental plant, but it is invasive[1]. It does not fruit well in Britain[11], but has become naturalized in Surrey and Cumbria in cool acid woodland soils[182].
This species is a raspberry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</si>
  <si>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hollowed stems are used as pipes[99]. (The report does not specify what type of pipes)</t>
  </si>
  <si>
    <t>Fruit - raw, cooked or dried for later use[1, 2, 17, 85, 101, 183]. Juicy with a very good flavour[182, 183]. The fruit can be made into jams and jellies[257]. This species is not of much value in Britain, it does not fruit freely in the cooler summers of this country and the fruits do not always develop their full flavour[11]. The fruit can range in colour from yellow, through orange to red, it is about the size of a cultivated raspberry but is rather inferior in flavour and often has a distinctive bitterness, especially in cooler summers[K]. Another report says that it fruits freely in Britain[182].
Young shoots - peeled and eaten raw or cooked like asparagus[11, 101, 118, 183, 257]. They are harvested in the spring as they grow above the soil and whilst they are still tender[161].
Flowers - raw[172].
The leaves are used as a tea substitute[183].</t>
  </si>
  <si>
    <t>The leaves and the root are astringent[172]. A poultice of the chewed leaves has been used as a dressing on burns[257].
The root bark is analgesic, astringent, disinfectant and stomachic[257]. A decoction is used in the treatment of stomach complaints[257]. A decoction has been used to lessen the pains of labour[257]. The powdered bark has been used as a dusting powder on burns and sores[257]. A poultice of the bark has been applied to wounds and aching teeth to ease the pain[257]. A poultice of the chewed bark has been used as a dressing to relive pain and clean burns and wounds[257].</t>
  </si>
  <si>
    <t>Canada(Kwakiutl); Elsewhere(Amerindian)</t>
  </si>
  <si>
    <t>Acer macrophyllum</t>
  </si>
  <si>
    <t>Oregon Maple</t>
  </si>
  <si>
    <t>Western N. America - southern Alaska to California.</t>
  </si>
  <si>
    <t>Found in a variety of soil types, on the banks of streams, in rich bottom lands and on rocky slopes of mountain valleys[82, 229].</t>
  </si>
  <si>
    <t>Of easy cultivation, it prefers a good moist well-drained soil[11] and a position that is at least moderately sunny[11, 200]. Grows well in heavy clay soils. Chlorosis can sometimes develop as a result of iron deficiency when the plants are grown in alkaline soils, but in general maples are not fussy as to soil pH.
Growth of young plants is rapid in the wild, slowing down after 40 -50 years with a maximum life span of about 275 years[229]. This species thrives in Britain but it can be cut back in a severe winter if that follows a mild autumn[11].
A very ornamental plant[1].
Most maples are bad companion plants, inhibiting the growth of nearby plants[18, 20].</t>
  </si>
  <si>
    <t>The leaves are packed around apples, rootcrops etc to help preserve them[18, 20].
A sticky gum obtained from the buds in spring has been mixed with oil and used as a hair tonic[257].
A fibre obtained from the inner bark is used for making scouring pads, rope and crude dresses[99, 118, 257]. It was harvested in the spring and was also used in making baskets[257].
Young stems are used as coarse twine warp and weft in the manufacture of baskets[257].
Wood - light, soft, not strong, close grained. It is highly valued for timber, furniture and indoor use and is also used for carving bowls, veneer etc[46, 61, 82, 99, 118, 229]. It makes an excellent fuel, producing a hot smokeless flame[226].</t>
  </si>
  <si>
    <t>The sap contains a certain amount of sugar and can either be used as a drink, or can be concentrated into a syrup by boiling off the water[105, 177, 183]. The syrup is used as a sweetener on many foods. The concentration of sugar is somewhat lower than in the sugar maples (A. saccharum). The tree trunk is tapped in the early spring, the sap flowing better on warm sunny days following a frost. The best sap production comes from cold-winter areas with continental climates.
Inner bark[177]. Eaten in small quantities with oil[257]. No more details are given but inner bark is often dried, ground into a powder and then used as a thickening in soups etc or mixed with cereals when making bread.
The leaves, when wrapped round food during baking, impart a nice flavour to the food[99, 118].
Yellow flower clusters - raw. They are sweet with nectar[183].
Seeds - sprouted and then boiled[226]. The sprouted seeds are generally bitter, but the young shoots are quite sweet and juicy[257]. The seeds are about 6mm long and are produced in small clusters[82].</t>
  </si>
  <si>
    <t>An infusion of the bark has been used in the treatment of TB[257].
The raw sap has been used as a tonic[257].</t>
  </si>
  <si>
    <t>Claytonia sibirica</t>
  </si>
  <si>
    <t>Pink Purslane</t>
  </si>
  <si>
    <t>Claytonia alsinoides.  C. sibirica.</t>
  </si>
  <si>
    <t>E. Asia - Siberia. Naturalized in Britain.</t>
  </si>
  <si>
    <t>Damp woods, shaded streamsides etc, especially on sandy acid soils[17, 50].</t>
  </si>
  <si>
    <t>A very tolerant and easily grown plant, it prefers a moist peaty soil[1] and is unhappy in dry situations[K]. It succeeds in full sun[200] though is happier when given some shade and also grows in the dense shade of beech trees[88].
Plants usually self-sow freely[200, K].
This is an excellent and trouble-free salad plant. It is extremely cold-hardy and can provide edible leaves all year round in all areas of the country even if it is not given protection[K].</t>
  </si>
  <si>
    <t>A good ground cover plant for a shady position[208]. This species is a short-lived perennial but it usually self-sows freely and gives a dense weed-excluding ground cover[K].</t>
  </si>
  <si>
    <t>Leaves - raw or cooked[2, 62, 183]. They usually have a fairly bland flavour and are quite nice in a salad or cooked as a green vegetable. The leaves have a distinct earthy after-taste rather like raw beetroot[K]. They are available all year round but can turn rather bitter in the summer, especially if the plant is growing in a hot dry position[K]. Although on the small side, the leaves are produced in abundance and are very easily harvested[K].</t>
  </si>
  <si>
    <t>The plant is diuretic[257].
A poultice of the chewed leaves has been applied to cuts and sores[257].
The juice of the plant has been used as eye drops for sore red eyes[257].
A cold infusion of the stems has been used as an antidandruff wash for the hair[257].</t>
  </si>
  <si>
    <t>Canada(Salish); United States(Quileute)</t>
  </si>
  <si>
    <t>Allium schoenoprasum sibiricum</t>
  </si>
  <si>
    <t>Giant Chives</t>
  </si>
  <si>
    <t>A. sibiricum. L.</t>
  </si>
  <si>
    <t>N. America to E. Asia - Siberia, Japan.</t>
  </si>
  <si>
    <t>Calcareous or basic rock, gravels and shores, Alaska and southwards[43].</t>
  </si>
  <si>
    <t>An easily grown plant[203], it prefers a sunny position in a rich moist but well-drained soil[14, 37]. Succeeds in most soils[1, 37] and in light shade[203]. Grows well in heavy clay soils[203]. Tolerates a pH in the range 5.2 to 8.3.
This is a more robust form of A. schoenoprasum, the chive. It is often grown in the garden for its edible leaves which are available from late winter to the beginning of the next winter[K]. The bulbs divide rapidly and large clumps are quickly formed. There are some named varieties[183]. Regular cutting of the leaves ensures a continuous supply of young leaves and prevents flowering[33]. Plants can be moved into a frame or other protected environment in the autumn and will then produce leaves throughout the winter[33]. Do not do this every year or it weakens the plants.
The bulbs should be planted fairly deeply[1].
A good bee plant[24].
Grows well with most plants, especially roses, carrots, beet and chamomile, but it inhibits the growth of legumes[18, 20, 54]. Helps to reduce the incidence of scab when it is grown under apple trees[201]. This plant is a bad companion for alfalfa, each species negatively affecting the other[201].
Members of this genus are rarely if ever troubled by browsing deer[233].</t>
  </si>
  <si>
    <t>The juice of the plant is used as an insect repellent, it also has fungicidal properties and is effective against scab, mildew etc[14, 18, 20]. The growing plant is said to repel insects and moles[14, 20].</t>
  </si>
  <si>
    <t>Leaves - raw, cooked or dried for later use. The leaves have a mild onion flavour and are an excellent addition to mixed salads, they can also be used as a flavouring in soups etc[90, 105]. This form has a stronger garlic flavour than common chives[183] The leaves are often available from late winter and can continue to produce leaves until early the following winter, especially if the plant is in a warm, sheltered position[K]. A good source of sulphur and iron[201].
The bulbs are rather small but can be used as spring onions[K]. They can be harvested with the leaves still attached and be used as spring onions[K]. They have a pleasant mild onion flavour.
The flowers can be used as a garnish in salads etc[183]. The flowers of this species are rather dry and less desirable than the flowers of many other species[K].</t>
  </si>
  <si>
    <t>The whole plant has a beneficial effect on the digestive system and the blood circulation. It improves the appetite, is digestive, hypotensive and tonic[201]. It has similar properties to garlic (A. sativum), but in a much milder form, and it is rarely used medicinally[238].</t>
  </si>
  <si>
    <t>Britain; Haiti; Iraq; Turkey</t>
  </si>
  <si>
    <t>Equisetum telmateia</t>
  </si>
  <si>
    <t>Giant Horsetail</t>
  </si>
  <si>
    <t>E. maximum. auct.</t>
  </si>
  <si>
    <t>Europe, including Britain, from Sweden south and east to N. Africa and W. Asia, N.W. N. America.</t>
  </si>
  <si>
    <t>Damp shady banks etc, to 350 metres[17].</t>
  </si>
  <si>
    <t>Prefers a moist soil with a pH between 6.5 and 7.5[200].
Plants are hardy to about -30�c[200].
Plants have a deep and penetrating root system and can be invasive. If grown in the garden they are best kept in bounds by planting them in a large container which can be sunk into the ground[200].</t>
  </si>
  <si>
    <t>The stems are very rich in silica[4]. They are used for scouring and polishing metal[1, 4, 46, 61, 99, 257] and as a fine sandpaper[54, 99, 257]. The stems are first bleached by repeated wetting and drying in the sun[74]. They can also be used as a polish for wooden floors and furniture[46, 178].
The infused stem is an effective fungicide against mildew, mint rust and blackspot on roses[14]. It also makes a good liquid feed[54]. Used as a hair rinse it can eliminate fleas, lice and mites[213].
The black roots have been used for imbrication on coiled baskets[257].</t>
  </si>
  <si>
    <t>Strobil (the fertile shoots in spring) - raw or cooked[256]. The tough outer fibres are peeled off, or can be chewed and then discarded[256].
The vegetative shoots, produced from late spring onwards, were occasionally cleaned of their leaves, sheathing and branches and then eaten by native North American Indians, but only when very young and tightly compacted[256].
Root - cooked[257].</t>
  </si>
  <si>
    <t>The plant is astringent and diuretic[257]. A decoction has been used to treat 'stoppage of urine'[257]. A poultice of the rough leaves and stems is applied to cuts and sores[257].</t>
  </si>
  <si>
    <t>Canada(Kwakiutl); Spain</t>
  </si>
  <si>
    <t>Sium latifolium</t>
  </si>
  <si>
    <t>Most of Europe, including Britain, excluding the northwest, Portugal, Greece and Turkey.</t>
  </si>
  <si>
    <t>Fens and other wet places, often in water, avoiding acid conditions[17].</t>
  </si>
  <si>
    <t>Prefers a light, rich, moisture retentive soil in full sun[200]. A plant of wet ground and shallow water, it grows best in about 20cm of water[56].</t>
  </si>
  <si>
    <t>An essential oil is obtained from the seed[74].</t>
  </si>
  <si>
    <t>Leaves - cooked[2, 105]. Some caution is advised, see the notes above on toxicity.</t>
  </si>
  <si>
    <t>The entire plant, and especially the root, is poisonous[4, 74]. There is no firm proof of this[76].</t>
  </si>
  <si>
    <t>Senecio vulgaris</t>
  </si>
  <si>
    <t>Groundsel</t>
  </si>
  <si>
    <t>Europe, including Britain, south and east from Scandanavia to N. Africa and temperate Asia.</t>
  </si>
  <si>
    <t>Found along roadsides and waste places, it is also a common weed of cultivated land, succeeding on most soils but avoiding shade[7, 9, 17].</t>
  </si>
  <si>
    <t>A common weed of cultivated land, it does not require cultivation.
Groundsel is a good food plant for the caterpillars of many butterfly and moth species, and is one of only two species that provide food for cinnabar moth caterpillars.
One report states that this plant was formerly cultivated as a food crop for livestock[54]! Since the plant is a cumulative toxin this use is most questionable.</t>
  </si>
  <si>
    <t>Leaves - cooked or raw[7, 105]. The young leaves have been used in many areas as a salad, though this is very inadvisable, see the notes on toxicity at the top of the page[7].</t>
  </si>
  <si>
    <t>Groundsel has a long history of herbal use and, although not an officinal plant, it is still often used by herbalists[4]. The whole herb is anthelmintic, antiscorbutic, diaphoretic, diuretic, emmenagogue and purgative[4, 9, 21, 54]. It is often used as a poultice and is said to be useful in treating sickness of the stomach, whilst a weak infusion is used as a simple and easy purgative[4]. The plant can be harvested in May and dried for later use, or the fresh juice can be extracted and used as required[4]. Use with caution[21]. This plant should not be used by pregnant women[7], see also the notes above on toxicity.
A homeopathic remedy is made from the plant[9]. It is used in the treatment of menstrual disorders and nose bleeds[9].</t>
  </si>
  <si>
    <t>Belgium; Britain; Europe; Iraq; Spain; Turkey</t>
  </si>
  <si>
    <t>All parts of the plant are poisonous to many mammals, including humans. The toxin affects the liver and has a cumulative affect[9, 65]. Some mammals, such as rabbits, do not seem to be harmed by the plant, and will often seek it out[4]. Various birds also eat the leaves and seeds[4].</t>
  </si>
  <si>
    <t>Salvia carnosa</t>
  </si>
  <si>
    <t>Purple Sage</t>
  </si>
  <si>
    <t>S. dorrii carnosa. (Dougl.)Abrams.  S. dorrii incana. (Benth.)Strachan.</t>
  </si>
  <si>
    <t>Dry slopes and flats, 1000 - 1500 metres in California[71].</t>
  </si>
  <si>
    <t>Requires a very well-drained light sandy soil in a sunny position[200]. Prefers a rich soil[1]. Soils rich in nitrogen encourage excessive leaf growth at the expense of flowering[11].
Plants can be killed by excessive winter wet[200].
Members of this genus are rarely if ever troubled by browsing deer[233].</t>
  </si>
  <si>
    <t>A decoction of the seeds and stems is used to treat colds[61].
A decoction or infusion of the leaves has been used in the treatment of fevers, coughs, colds and stomach aches[257]. A poultice of the crushed leaves has been applied tot he chest to treat congestion[257]. A decoction of the leaves and stems can be drunk, used as a wash or as a steam bath in the treatment of headaches[257].
A decoction of the flowering stems has been used as a poultice and a wash to treat swollen leg veins[257].
The plant is much valued as a treatment for an epileptic or faint person, either administered as a drink or prepared like tobacco and the smoke blown into the patients face[216, 257].</t>
  </si>
  <si>
    <t>Millettia dielsiana</t>
  </si>
  <si>
    <t>Edges of mixed woods and thicket on slopes, 800-2500 m. Anhui, Fujian, S Gansu, Guangdong, Guangxi, Guizhou, Hainan, Hubei, Hunan, Jiangxi, S Shaanxi, Sichuan, Yunnan, Zhejiang[266].</t>
  </si>
  <si>
    <t>We have very little information on this species and do not know if it will be hardy in Britain. The following notes are based on the general needs of the genus.
Succeeds in full sun in a fertile moisture-retentive but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</si>
  <si>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Seed[177]. No more details are given.</t>
  </si>
  <si>
    <t>The stem bark is used in the treatment of anaemia and rheumatoid muscular aches[147, 218].
The root and stem are decocted in water and used in the treatment of anaemia, dysmenorrhoea, infantile paralysis, myalgia, numbness of the limbs, rheumatism and wet dreams[176, 218].</t>
  </si>
  <si>
    <t>Myrica nagi</t>
  </si>
  <si>
    <t>Box Myrtle</t>
  </si>
  <si>
    <t>M. integrifolia.  M. sapida.</t>
  </si>
  <si>
    <t>Drier aspects to 1800 metres[146]. Open, mixed forests on mountain slopes at elevations of 300 - 2500 metres[266].</t>
  </si>
  <si>
    <t>Prefers a moist soil. Grows well in an open position in a well-drained soil in sun or light shade[200]. Thrives in any ordinary garden soil. Prefers a lime-free loamy or peaty soil[1].
We are not sure how hardy this plant will be in Britain, it is unlikely to succeed outside the very mildest areas of the country. There is also some confusion between this species and M. rubra, it is possible that they are the same.
The fruit is sold in local markets in the Himalayas[194]. It ripens over a fairly long period, so is not suitable for commercial cultivation[194].
Plants in this genus are notably resistant to honey fungus[200].
Dioecious, male and female plants must be grown if seed is required.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</si>
  <si>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 Candles made from this wax are quite brittle but are less greasy in warm weather[213]. They are slightly aromatic and do not smoke when put out, making them much more pleasant to use that wax or tallow candles[213]. The wax is also used in making soaps[213].
A yellow dye is obtained from the bark[146, 272].
The plant is a source of tannin[146]. (Probably the bark or the leaves[K].) The bark is said to contain 60 - 80% tannin[272].
Wood - hard, close-grained. a good fuel[158]. Used mainly for fuel, though it is sometimes used for making poles for construction[272].</t>
  </si>
  <si>
    <t>Fruit - raw or cooked[2]. Sweet with a pleasant blend of acid, they are very pleasant eating[193]. About 13mm in diameter[194]. The fruit contains about 12.6% sugar, 1% protein, 0.4% ash[194]. Low in vitamin C, about 4.1mg per 100ml[194]. The fruit does not keep well, only lasting in good condition for 2 - 3 days after picking[194]. Yields from mature trees can be as high as 25kg per year, but are more often around 15.5kg[194].</t>
  </si>
  <si>
    <t>The bark is antirheumatic, antiseptic, aromatic, astringent, carminative, ophthalmic and stimulant[146, 158, 194, 240, 272]. It has proved useful in the treatment of fevers, asthma and coughs[240]. The juice is applied to treat rheumatism[272]. Mixed with ginger, it is used as a rubefacient in the treatment of cholera[240].
The juice of the bark is taken internally in the treatment of catarrh and headaches, and is applied externally to cuts and wounds[272]. A decoction of the bark is used in the treatment of fevers, asthma and diarrhoea[272]. This decoction is boiled to form a gelatinous mass that is applied as a poultice on sprains[272]. Combined with the bark of Quercus lanata, it is used as a decoction in the treatmnt of dysentery[272].
The juice of the unripe fruit is used as an anthelmintic[272].</t>
  </si>
  <si>
    <t>Ranunculus repens</t>
  </si>
  <si>
    <t>Creeping Buttercup</t>
  </si>
  <si>
    <t>Europe, including Britain, from Norway south and east to Spain, through Asia to China and Japan.</t>
  </si>
  <si>
    <t>Wet meadows, pastures, woods, dune slacks etc[19]. A common and rampant weed, avoiding acid soils[19].</t>
  </si>
  <si>
    <t>Prefers a moist loamy soil on the heavy side.
A rampantly spreading weed of grassland, few gardeners would want to introduce it to their land[K].
A greedy plant, inhibiting the growth of nearby plants, especially legumes[54].</t>
  </si>
  <si>
    <t>Leaves - cooked and used as a pot-herb[2, 105]. A famine food, used when all else fails, and I would rather give it a miss even then[K]! See the notes above on toxicity.
Root - must be dried beforehand and thoroughly cooked[118]. Personally, I would rather give this one a miss[K], see the notes above on toxicity.</t>
  </si>
  <si>
    <t>The entire plant is analgesic and rubefacient[257]. A poultice of the chewed leaves has been used in the treatment of sores, muscular aches and rheumatic pains[257]. Some caution is advised in the use of this plant, see the notes above on toxicity.</t>
  </si>
  <si>
    <t>All parts of the plant are poisonous[19], the toxins being destroyed by heat or by drying[65]. The plant also has a strongly acrid juice that can cause blistering to the skin[65, 183].</t>
  </si>
  <si>
    <t>Nymphaea alba</t>
  </si>
  <si>
    <t>White Water Lily</t>
  </si>
  <si>
    <t>N. occidentalis.  Castalia alba.  C. speciosa.</t>
  </si>
  <si>
    <t>Most of Europe, including Britain.</t>
  </si>
  <si>
    <t>Marshes, ponds, slow moving streams, lakes and canals up to 1.2m deep[7, 9, 17].</t>
  </si>
  <si>
    <t>A water plant requiring a rich soil and a sunny position in still or slowly moving water[56, 200]. Best grown in 2 - 2.5 metres of water[200]. Prefers a pH between 6 and 7[200]. Dislikes acid conditions according to another report.
This species is hardy to about -20�c[187].
There are two basic types of plant in this genus:- 
          'crawlers' are species with horizontal roots that often spread freely, with new plants being formed at intervals along the root. These species are useful for naturalising, but they do not flower very freely in the cool summers of Britain[214].
          'clumpers' have vertical roots and form slowly spreading clumps and produce offsets around the crown. These forms flower much more freely in Britain[214].
A very ornamental plant[1]. The flowers, which only open in bright sunshine, have a soft delicate scent[245].</t>
  </si>
  <si>
    <t>The rhizome is anodyne, antiscrofulatic, astringent, cardiotonic, demulcent and sedative[4, 7, 9, 240]. A decoction of the root is used in the treatment of dysentery or diarrhoea caused by irritable bowel syndrome. It has also been used to treat bronchial catarrh and kidney pain and can be taken as a gargle for sore throats[254]. Externally it can be used to make a douche to treat vaginal soreness or discharges. In combination with slippery elm (Ulmus rubra) or flax (Linum usitatissimum) it is used as a poultice to treat boils and abscesses[254]. The rhizome is harvested in the autumn and can be dried for later use[254]. 
The flowers are anaphrodisiac and sedative[254]. They have a generally calming and sedative effect upon the nervous system, reputedly reducing the sex drive and making them useful in the treatment of insomnia, anxiety and similar disorders[254].
A complete cure of uterine cancer by a decoction and uterine injection has been recorded[4].
According to one report the plant is not used in modern herbal practice, though it has been quoted as a remedy for dysentery[9].</t>
  </si>
  <si>
    <t>Spain; Turkey; United States(Pa)</t>
  </si>
  <si>
    <t>One report suggests that the plant is poisonous but gives no further details[19]. The plant contains the toxic alkaloids nupharine and nymphaeine, these substances have an effect on the nervous system[240].</t>
  </si>
  <si>
    <t>Trifolium incarnatum</t>
  </si>
  <si>
    <t>Crimson Clover</t>
  </si>
  <si>
    <t>Western and southern Europe, including Britain, to the Balkans and the Mediterranean.</t>
  </si>
  <si>
    <t>Grassy places near the Lizard peninsula in Cornwall[17].</t>
  </si>
  <si>
    <t>Succeeds in a moist, well-drained circum-neutral soil in full sun[200]. Succeeds in poor soils.
The ssp. molinerli is the form of this species that is native to Britain, whilst ssp. incarnatum is naturalized in S. Britain and is the form grown as a green manure crop[17].
It grows well in an apple orchard, the trees will produce tastier fruit that stores better[201]. It should not be grown with camellias or gooseberries because it harbours a mite that can cause fruit drop in the gooseberries and premature budding in the camellias[201].
Fairly resistant to 'clover rot'[87].
This species has a symbiotic relationship with certain soil bacteria, these bacteria form nodules on the roots and fix atmospheric nitrogen. Some of this nitrogen is utilized by the growing plant but some can also be used by other plants growing nearby[200]. Buttercups growing nearby depress the growth of the nitrogen bacteria by means of a root exudate[201]. When removing plant remains at the end of the growing season, it is best to only remove the aerial parts of the plant, leaving the roots in the ground to decay and release their nitrogen.</t>
  </si>
  <si>
    <t>Used as a green manure. It is relatively fast growing, makes an excellent weed suppressing cover and fixes nitrogen[1, 46, 61, 87]. It is also used with grass seed mixes in soil reclamation projects[200].</t>
  </si>
  <si>
    <t>The seeds can be sprouted and eaten in salads[183]. They can also be dried and ground into a nutritious flour[183].
Dried flower heads are a tea substitute[183].</t>
  </si>
  <si>
    <t>Arisaema serratum</t>
  </si>
  <si>
    <t>A. capitellatum.  A. japonicum. Blume.  A. niveum.   A. pseudojaponicum.  Arum serratum.</t>
  </si>
  <si>
    <t>Shady forests in C. and S. Japan[58, 200].</t>
  </si>
  <si>
    <t>Prefers a cool peaty soil in the bog garden, woodland garden or a sheltered border in semi-shade[134, 200]. Prefers a loamy or peaty soil and will tolerate a sunny position if the soil is moist but not water-logged and the position is not too hot or exposed[1, 200].
Only plant out full sized tubers and mulch them with organic matter in the winter[200]. Plants need protection from slugs[200].
A very polymorphic species[58].
Most species in this genus are dioecious, but they are sometimes monoecious and can also change sex from year to year.</t>
  </si>
  <si>
    <t>Tuber - must be thoroughly dried or cooked[46, 61, 177]. The tubers are 15 - 55mm in diameter[266]. Use with caution, see the notes above on toxicity.
Leaves - cooked[177]. Use with caution, see the notes above on toxicity.</t>
  </si>
  <si>
    <t>The root is alterative, deobstruent, discutient, diuretic, expectorant, vulnerary[178, 218]. Use with caution[178].</t>
  </si>
  <si>
    <t>Urtica thunbergiana</t>
  </si>
  <si>
    <t>Woods in mountains, C. and S. Japan[58].</t>
  </si>
  <si>
    <t>We have very little information on this species and do not know if it will be hardy in Britain, though judging by its native range it should succeed outdoors in most parts of the country. The following notes are based on the general needs of the genus.
Prefers a nitrogen-rich soil[200]. The best fibre is produced when plants are grown on deep fertile soils[200].
Dioecious. Male and female plants must be grown if seed is required.</t>
  </si>
  <si>
    <t>A strong flax-like fibre is obtained from the stems[200]. Used for making string and cloth[46, 61], it also makes a good quality paper[115]. It is harvested as the plant begins to die down in early autumn and is retted before the fibres are extracted[4, 99]. 
The following uses have been listed for U. dioica, but they are almost certainly also applicable to this species.
The plant matter left over after the fibres have been extracted are a good source of biomass and have been used in the manufacture of sugar, starch, protein and ethyl alcohol[4].
An oil obtained from the seeds is used as an illuminant[4].
An essential ingredient of 'QR' herbal compost activator[32]. This is a dried and powdered mixture of several herbs that can be added to a compost heap in order to speed up bacterial activity and thus shorten the time needed to make the compost[K].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Although many different species of insects feed on nettles, flies are repelled by the plant so a bunch of freshly cut stems has been used as a repellent in food cupboards[4].
The juice of the plant, or a decoction formed by boiling the herb in a strong solution of salt, will curdle milks and thus acts as a rennet substitute[4]. This same juice, if rubbed into small seams of leaky wooden tubs, will coagulate and make the tub watertight again[4].
A hair wash is made from the infused leaves and this is used as a tonic and antidandruff treatment[172, 201].
A beautiful and permanent green dye is obtained from a decoction of the leaves and stems[4, 115].
A yellow dye is obtained from the root when boiled with alum[4, 115].</t>
  </si>
  <si>
    <t>Young leaves - cooked[46, 61, 105, 177]. A very nutritious food, high in vitamins and minerals, it makes an excellent spinach substitute and can also be added to soups and stews. Only use the young leaves and wear stout gloves when harvesting them to prevent getting stung. Although the fresh leaves have stinging hairs, thoroughly drying or cooking them destroys these hairs.
Nettle beer is brewed from the young shoots[200].</t>
  </si>
  <si>
    <t>Xanthium strumarium</t>
  </si>
  <si>
    <t>Cocklebur</t>
  </si>
  <si>
    <t>X. canadense. Mill.</t>
  </si>
  <si>
    <t>A cosmopolitan plant, a locally established casual in Britain[17].</t>
  </si>
  <si>
    <t>River banks, lake shores, cultivated ground and pastures[50].</t>
  </si>
  <si>
    <t>Requires a sunny position, succeeding in most soils. Prefers a poor dry soil[238].
Hardy to about -15�c[238].
Plants often self sow and in some parts of the world have become noxious weeds[238].</t>
  </si>
  <si>
    <t>The dried leaves are a source of tannin[145].
A yellow dye is obtained from the leaves[178].
The seed powder has been used as a blue body paint[257].
The dried plant repels weevils from stored wheat grain[178].
The seed contains an essential oil[272].</t>
  </si>
  <si>
    <t>The leaves and root are anodyne, antirheumatic, appetizer, diaphoretic, diuretic, emollient, laxative and sedative[61, 147, 178, 222]. The plant is considered to be useful in treating long-standing cases of malaria[240] and is used as an adulterant for Datura stramonium[61]. An infusion of the plant has been used in the treatment of rheumatism, diseased kidneys and tuberculosis[257]. It has also been used as a liniment on the armpits to reduce perspiration[257].
The fruits contain a number of medically active compounds including glycosides and phytosterols[279]. They are anodyne, antibacterial, antifungal, antimalarial, antirheumatic, antispasmodic, antitussive, cytotxic, hypoglycaemic and stomachic[238, 279]. They are used internally in the treatment of allergic rhinitis, sinusitis, catarrh, rheumatism, rheumatoid arthritis, constipation, diarrhoea, lumbago, leprosy and pruritis[238, 257]. They are also used externally to treat pruritis[238]. The fruits are harvested when ripe and dried for later use[238].
The root is a bitter tonic and febrifuge[240]. It has historically been used in the treatment of scrofulous tumours[222]. A decoction of the root has been used in the treatment of high fevers and to help a woman expel the afterbirth[257].
A decoction of the seeds has been used in the treatment of bladder complaints[257]. A poultice of the powdered seed has been applied as a salve on open sores[257].</t>
  </si>
  <si>
    <t>Brazil; China; Dominican Republic; Hawaii; India; Indochina; Iraq; Japan; Java; Mexico(Seri); Spain; Sudan; Turkey; United States</t>
  </si>
  <si>
    <t>Balsaminaceae</t>
  </si>
  <si>
    <t>Impatiens capensis</t>
  </si>
  <si>
    <t>Jewelweed</t>
  </si>
  <si>
    <t>I. biflora.  I. fulva.</t>
  </si>
  <si>
    <t>N. America - Newfoundland to Saskatchewan. Naturalized in Britain.</t>
  </si>
  <si>
    <t>Along the banks of rivers and canals[5], also in low-lying moist woodlands, avoiding acid soils[62].</t>
  </si>
  <si>
    <t>Succeeds in any reasonably good soil[1]. Grows well in heavy clay soils. Prefers a moist well-drained humus rich soil in a cool shady site[1, 200].
Plants self-sow in areas where minimum winter temperatures go no lower than -15�c[200].
This plant has seed capsules that spring open forcibly as the seed ripens to eject the seed a considerable distance. The capsules are sensitive to touch even before the seed is ripe, making seed collection difficult but fun[K].</t>
  </si>
  <si>
    <t>The fresh juice obtained from the plant is a fungicide. This juice can be concentrated by boiling it[62].
A yellow dye has been made from the flowers[4]. It can be made from the whole plant[257].</t>
  </si>
  <si>
    <t>The succulent stems, whilst still young and tender, can be cut up and cooked like green beans[183].
Young leaves and shoots - cooked. They contain calcium oxalate crystals[62]. Calcium oxalate is usually destroyed by thorough cooking[K]. Large quantities of the leaves are purgative[55]. See also the notes above on toxicity.</t>
  </si>
  <si>
    <t>Jewelweed was commonly used as a medicinal herb by a number of native North American Indian tribes[257], and has been widely used in domestic medicine. Its main value lies in its external application for wounds and a range of skin complaints. However, it is little used in modern herbalism and is considered to be dangerous and 'wholly questionable' when used internally[4].
The herb is antidote, cathartic, diuretic and emetic[4, 172, 207, 213]. An infusion has been used in the treatment of fevers, difficult urination, measles, stomach cramps, jaundice etc[257].
The juice of the leaves is used externally in the treatment of piles, fungal dermatitis, nettle stings, poison ivy rash, burns etc[4, 172, 207, 213, 257].
The sap is used to remove warts[207].
A poultice of the leaves is applied to bruises, burns, cuts etc[222].</t>
  </si>
  <si>
    <t>United States; United States(Amerindian); United States(Appalachia); United States(Blackfoot)</t>
  </si>
  <si>
    <t>Regular ingestion of large quantities of these plants can be dangerous due to their high mineral content[172]. This report, which seems nonsensical, might refer to calcium oxalate. This mineral is found in I. capensis and so is probably also in other members of the genus. It can be harmful raw but is destroyed by thoroughly cooking or drying the plant[K]. People with a tendency to rheumatism, arthritis, gout, kidney stones and hyperacidity should take especial caution if including this plant in their diet[238].</t>
  </si>
  <si>
    <t>Gaultheria myrsinoides</t>
  </si>
  <si>
    <t>Pernettya prostrata. (Cav.)DC.</t>
  </si>
  <si>
    <t>S. America - Costa Rica to the Andes of N. Chile.</t>
  </si>
  <si>
    <t>Prefers a cool moist but not boggy humus rich soil in shade or semi-shade[11, 200]. A peat and moisture loving species, it requires a lime-free soil[11, 200]. Prefers a position in full sun, but it also tolerates light shade[11, 200].
This species only tolerates light and short-lived frosts so it is not very hardy in Britain. It can, however, be grown in a sheltered position outdoors in the mildest areas of the country[200]. Some forms have proved to be fairly hardy, surviving even cold winters in southern Britain and producing fruit[11].
There is some confusion over the naming of this species, the reports on the plants uses were listed under Pernettya prostrata and we are not sure that G. myrsinoides is the correct current name for the species.
Closely related to G. pumila leucocarpa.
This is an interesting plant for the rock garden. 
Dioecious. Male and female plants must usually be grown if seed is required. This species, however, does not need a male pollinator in order to fruit well.
Plants in this genus are notably resistant to honey fungus[200].</t>
  </si>
  <si>
    <t>A good ground cover plant for a sunny position or light shade, forming dense thickets[197]. Plants should be spaced about 1 metre apart each way[208].</t>
  </si>
  <si>
    <t>Fruit - raw or cooked[177]. Up to 15mm in diameter[200].</t>
  </si>
  <si>
    <t>Colombia</t>
  </si>
  <si>
    <t>One report says that the fruit is poisonous[200]. This is somewhat surprising in what is normally seen as a toxin-free genus.</t>
  </si>
  <si>
    <t>Erica cerinthoides</t>
  </si>
  <si>
    <t>Fire Heath</t>
  </si>
  <si>
    <t>S. Africa from the Cape to northern Transvaal and Swaziland.</t>
  </si>
  <si>
    <t>Dry flats and in the mountains[260].</t>
  </si>
  <si>
    <t>Requires a light lime-free loam[1]. A calcifuge plant, requiring a pH below 6[186]. Grows best in a poor soil[11].  Prefers an open situation[1].
This species is unlikely to be hardy in Britain. One report suggests that it can be grown in the milder areas[1], but another says that it is not frost-tolerant[200].
In the wild the plant is often burnt down in fires, resprouting from the base[260]. Indeed, this regular burning keeps the plant healthy and, in cultivation, it is advisable to prune the plant back hard each year and to dress it with a light dressing of bonfire soil[260].
A good bee plant[108].
Plants in this genus are notably resistant to honey fungus[200].</t>
  </si>
  <si>
    <t>The plant is fire-resistant.</t>
  </si>
  <si>
    <t>The flowers are sucked for their abundant sweet nectar[177, 183].</t>
  </si>
  <si>
    <t>Lathyrus tuberosus</t>
  </si>
  <si>
    <t>Earthnut Pea</t>
  </si>
  <si>
    <t>Europe to W. Asia. Naturalized in Britain in a very few sites in E. England.</t>
  </si>
  <si>
    <t>Cornfields and hedgerows, avoiding acid soils[17].</t>
  </si>
  <si>
    <t>An easily grown plant, succeeding in any moderately good garden soil[200]. It prefers a limestone soil in a warm position[13], and likes some shade[1].
A climbing plant, scrambling through other plants and supporting itself by tendrils[219]. It tends to be slightly invasive[187] with new stems emerging at some distance from the parent plant[219].
The earthnut pea has occasionally been cultivated for its edible root[2, 183].
Slugs are inordinately fond of this plant and will totally destroy it given a chance[K].
A good bee plant.
This species has a symbiotic relationship with certain soil bacteria, these bacteria form nodules on the roots and fix atmospheric nitrogen. Some of this nitrogen is utilized by the growing plant but some can also be used by other plants growing nearby[200].</t>
  </si>
  <si>
    <t>Root - cooked or raw[2, 27, 46, 61, 105]. Sweet and starchy, it is delicious when baked with a flavour that is somewhat like a sweet potato[183, K]. Taste trials consistently place this root very highly, it is certainly one of our favourites[K]. Unfortunately, yields are rather low and so the plant is only worthwhile growing as a taste treat, not as a staple crop[K].</t>
  </si>
  <si>
    <t>Although no records of toxicity have been found for this plant, the seed of some species in this genus contain a toxic amino acid that can cause a severe disease of the nervous system known as 'lathyrism' if they are eaten in large amounts (although small quantities are said to be nutritious)[65, 76]. Great caution is advised.</t>
  </si>
  <si>
    <t>Melianthaceae</t>
  </si>
  <si>
    <t>Melianthus minor</t>
  </si>
  <si>
    <t>Honey Flower</t>
  </si>
  <si>
    <t>S. Africa and India.</t>
  </si>
  <si>
    <t>Requires a well-drained moisture retentive soil in full sun or light shade[200]. Prefers a rich loamy soil[1]. Fertile soils give good foliage effects but the plant flowers better on a poor soil[200].
Closely related to M. major, but smaller in all parts[200].
A very ornamental plant it is only hardy in the milder areas of Britain[1], flowering freely in Cornwall[59]. In colder parts of the country it can be grown as a herbaceous perennial, dying down in winter but regrowing from the base in the spring[166, 200]. In these areas the rootstock must be well mulched[200]. The top growth is possibly hardy for short periods down to -10�c, whilst the rootstock is possibly hardy to -15�c if it is well mulched[187].
Plants are often used in sub-tropical bedding schemes[1].
Members of this genus are rarely if ever troubled by browsing deer[233].</t>
  </si>
  <si>
    <t>The flowers are very rich in nectar, this is collected and eaten[183].</t>
  </si>
  <si>
    <t>The root is poisonous.</t>
  </si>
  <si>
    <t>Rhus sempervirens</t>
  </si>
  <si>
    <t>Southern N. America - Texas, New Mexico and Mexico.</t>
  </si>
  <si>
    <t>Dry slopes[181], rocky hillsides and cliffs, 600 - 2250 metres[149].</t>
  </si>
  <si>
    <t>We have very little information on the hardiness of this species and do not know if it will succeed outdoors in Britain. It is unlikely to succeed anywhere outside the mildest areas of the country. The following notes are based on the general needs of the genus.
Succeeds in a well-drained fertile soil in full sun[11, 200].
The young growth in spring can be damaged by late frosts.
Plants have brittle branches and these can be broken off in strong winds[200]. Plants are also susceptible to coral spot fungus[11]. Plants in this genus are notably resistant to honey fungus[200].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</si>
  <si>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An oil is extracted from the seeds[4]. It attains a tallow-like consistency on standing and is used to make candles. These burn brilliantly, though they emit a pungent smoke[4].
The leaves are rich in tannin. They can be collected as they fall in the autumn and used as a brown dye or as a mordant[169].</t>
  </si>
  <si>
    <t>Fruit - raw or cooked[149]. The fruit is small with very little flesh, but it is produced in fairly large panicles and so is easily harvested. When soaked for 10 - 30 minutes in hot or cold water it makes a very refreshing lemonade-like drink (without any fizz of course)[149]. The mixture should not be boiled since this will release tannic acids and make the drink astringent.</t>
  </si>
  <si>
    <t>The leaves are used in domestic medicine for relieving asthma[227].
Some caution is advised in the use of the leaves and stems of this plant, see the notes above on toxicity.</t>
  </si>
  <si>
    <t>Mexico(Kickapoo); United States(Amerindian)</t>
  </si>
  <si>
    <t>Ranunculus aquatilis</t>
  </si>
  <si>
    <t>Water Crowfoot</t>
  </si>
  <si>
    <t>R. diversifolius.  R. heterophyllus.  R. radicans.</t>
  </si>
  <si>
    <t>Ponds, ditches and streams throughout lowland Britain[17].</t>
  </si>
  <si>
    <t>A plant of boggy soils and shallow water, it prefers a loamy soil and a sunny position.
A greedy plant, inhibiting the growth of nearby plants, especially legumes[54].</t>
  </si>
  <si>
    <t>The entire plant has been boiled and eaten[257]. Some caution is advised, see the notes above on toxicity.</t>
  </si>
  <si>
    <t>The sub-species R. aquatilis capillaceus is used is used in India in the treatment of intermittent fevers, rheumatism and asthma[240].</t>
  </si>
  <si>
    <t>All parts of the plant are poisonous when fresh, the toxins are destroyed by heat or by drying[4, 10, 19, 21, 65]. The plant also has a strongly acrid juice that can cause blistering to the skin[65, 183].</t>
  </si>
  <si>
    <t>Thuja orientalis</t>
  </si>
  <si>
    <t>Biota</t>
  </si>
  <si>
    <t>P. stricta.  Biota orientalis.  Thuja orientalis. L.</t>
  </si>
  <si>
    <t>E. Asia - W. China, N. Korea. A small wild population is also found in N.E. Iran.</t>
  </si>
  <si>
    <t>Steep dry rocky valley slopes[11, 200].</t>
  </si>
  <si>
    <t>Prefers a moist loamy soil[149]. Grows best on dry freely draining sites, often alkaline in reaction[200]. Does well over old building rubble[200]. Tolerant of dry dusty sites and of atmospheric pollution in towns[81]. Prefers a sunny sheltered position[238].
Easily transplanted[149].
There are many named varieties selected for their ornamental value.
Produces seed freely in cultivation[200].
A slow growing tree, it does not really thrive in Britain[11], especially in the western part of the country[200]. The best specimens are to be found in towns or cities such as Oxford and very sharply drained soils in gardens[185].
Plants cannot regenerate from old wood. Pruning is not normally necessary for this species, any pruning that is carried out should be done with care[238].
Plants are susceptible to attacks by honey fungus[238].</t>
  </si>
  <si>
    <t>Tolerant of regular trimming, though not into old wood, it can be grown as a dense hedge[149].
A yellow dye is obtained from the young branches[4].
Wood - durable in the soil, moderately hard, close grained, rather coarse grained, light, soft, brittle. Used for construction, cabinet making, cooperage[4, 146, 149, 227].</t>
  </si>
  <si>
    <t>Seed - after removing the bitterness[105, 179]. No more details are given, but the bitterness in seeds is usually removed either by leaching them in water or by thoroughly cooking them[K].</t>
  </si>
  <si>
    <t>This plant is commonly used in Chinese herbalism, where it is considered to be one of the 50 fundamental herbs[218].
The leaves are antibacterial, antipyretic, antitussive, astringent, diuretic, emmenagogue, emollient, expectorant, febrifuge, haemostatic, refrigerant and stomachic[147, 176, 218, 238]. Their use is said to improve the growth of hair[147, 176, 238]. They are used internally in the treatment of coughs, haemorrhages, excessive menstruation, bronchitis, asthma, skin infections, mumps, bacterial dysentery, arthritic pain and premature baldness[238]. The leaves are harvested for use as required and can be used fresh or dried[238]. This remedy should not be prescribed to pregnant women[238].
The seed is aperient, lenitive and sedative[147, 176, 218]. It is used internally in the treatment of palpitations, insomnia, nervous disorders and constipation in the elderly[238].
The root bark is used in the treatment of burns and scalds[218].
The stems are used in the treatment of coughs, colds, dysentery, rheumatism and parasitic skin diseases[218].</t>
  </si>
  <si>
    <t>The leaves are toxic if eaten[238]. The plant can also cause skin allergies in sensitive people[238].</t>
  </si>
  <si>
    <t>Celosia argentea cristata</t>
  </si>
  <si>
    <t>Common Cockscomb</t>
  </si>
  <si>
    <t>C. cristata. L.</t>
  </si>
  <si>
    <t>Pantropics.</t>
  </si>
  <si>
    <t>Open moist places to elevations of 1600 metres in Nepal[272].</t>
  </si>
  <si>
    <t>Requires a fertile, moisture-retentive but well-drained soil in a sunny sheltered position[200].
Widely cultivated as an ornamental plant, especially in S. Europe[50]. It is often used in summer bedding schemes[1]. There are many named varieties, selected for their ornamental value[200].</t>
  </si>
  <si>
    <t>Leaves and young shoots - cooked[177, 178, 179]. Used as a vegetable[272].</t>
  </si>
  <si>
    <t>The flower and seed is astringent, haemostatic, ophthalmic, parasiticide and poultice[147, 176, 178]. It is used in the treatment of bloody stool, haemorrhoid bleeding, uterine bleeding, leucorrhoea and diarrhoea[176]. As a parasiticide it is very effective against Trichomonas, a 20% extract can cause the Trichomonas to disappear in 15 minutes[176].
The seed is hypotensive and ophthalmic[176]. It is used in the treatment of bloodshot eyes, blurring of vision, cataracts and hypertension, but should not be used by people with glaucoma because it dilates the pupils[176]. The seed also has an antibacterial action, inhibiting the growth of Pseudomonas[176].</t>
  </si>
  <si>
    <t>China; Iraq; Japan; Java; Kurdistan; Turkey</t>
  </si>
  <si>
    <t>Typha orientalis</t>
  </si>
  <si>
    <t>T. japonica.</t>
  </si>
  <si>
    <t>E. Asia - Japan to Australia.</t>
  </si>
  <si>
    <t>Ponds and riversides in lowland areas all over Japan[58].</t>
  </si>
  <si>
    <t>Grow in a rich soil in boggy pond margins or shallow water to 15cm deep[1, 200]. Succeeds in sun or part shade[200].
Plants can be very invasive, spreading freely at the roots when in a suitable site[200].
Provides excellent cover for wildlife.</t>
  </si>
  <si>
    <t>The stems have many uses, gathered in the autumn they make a good thatch, can be used in making paper, can be woven into mats, chairs, hats etc[153, 173, 178]. They are a good source of biomass, making an excellent addition to the compost heap or used as a source of fuel etc.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A fibre is obtained from the blossom stem and flowers.
A fibre obtained from the roots can be used for making string[193].
The hairs of the fruits are used for stuffing pillows etc[173]. They have good insulating and buoyancy properties and have also been used as a wound dressing and a lining for babies nappies..
The stems can be used to make rush lights. The outer skin is removed except for a small strip, or spine, running the entire length to give stability. The stem is then soaked in oil.
The pollen is highly inflammable, it is used in making fireworks etc.</t>
  </si>
  <si>
    <t>The pollen is astringent, diuretic, emmenagogue, galactogogue, haemostatic and [176, 178]. The dried pollen is said to be anticoagulant, but when roasted with charcoal it becomes haemostatic[238]. It is used internally in the treatment of kidney stones, haemorrhage, painful menstruation, abnormal uterine bleeding, post-partum pains, abscesses and cancer of the lymphatic system[222, 238]. It should not be prescribed for pregnant women[238]. Externally, it is used in the treatment of tapeworms, diarrhoea and injuries[238].</t>
  </si>
  <si>
    <t>Phytolacca americana</t>
  </si>
  <si>
    <t>Pokeweed</t>
  </si>
  <si>
    <t>P. decandra.</t>
  </si>
  <si>
    <t>Northern and Central N. America. Occasionally naturalized in Britain[17].</t>
  </si>
  <si>
    <t>Damp rich soils in clearings, woodland margins and roadsides[43].</t>
  </si>
  <si>
    <t>An easily grown plant, succeeding in most soils[1], though preferring a moisture retentive soil in full sun or partial shade[111, 200]. Plants can be grown in quite coarse grass, which can be cut annually in the autumn[233]. Succeeds in an open woodland garden[200], growing well under trees[20].
Whilst the dormant plant is hardy in much of Britain, the young growth in spring can be damaged by late frosts.
A very ornamental plant[1], it often self sows when in a suitable position[200].
Cultivated as a dye plant[50] and on a small scale for its edible young shoots, there is at least one named form. 'White Stem' has white stems and the berries yield a golden-peach dye instead of purple. It is not yet known (1992) if it will breed true from seed[183].
This plant is an alternative host to a number of viral diseases that affect members of the Amaryllidaceae, Liliaceae (broad view, including plants recently [1992] moved into separate families) and Solanaceae[200].
Plants seem to be immune to the predations of rabbits[233].</t>
  </si>
  <si>
    <t>A red ink and a dye are obtained from the fruit[46, 50, 57, 100, 102, 159, 169]. A beautiful colour, though it is not very permanent[4]. It makes a good body paint, washing off easily when no longer required, though the slightly toxic nature of the berries should be remembered[K].
The rootstock is rich in saponins and can be used as a soap substitute[169]. Cut the root into small pieces and simmer it in boiling water to obtain the soap.
The plant is currently (1980) being evaluated for its snail-killing properties[213].</t>
  </si>
  <si>
    <t>Leaves - they must be cooked and even then it is best to change the water once[1, 2, 4, 33, 95]. They are used like spinach[183]. Only the young leaves should be used since they  become toxic with age[102]. Caution is advised, see the notes above on toxicity.
Young shoots - cooked[20, 33, 62, 102]. An asparagus substitute[183], they are delicious[159]. The shoots are sometimes blanched before using, or forced in cellars to provide an early crop[183]. The tender clear inner portion of the stem can be rolled in cornmeal and fried[183]. Although cultivated on a small scale in N. America for its shoots, caution is advised, see notes above. A nutritional analysis is available[218].
Fruit - cooked and used in pies[159, 213]. Poisonous raw, causing vomiting and diarrhoea. Even the cooked fruits should be viewed with caution. The fruit is a berry about 12mm in diameter[200].
A red dye is obtained from the fruit and used as a food colouring[183].</t>
  </si>
  <si>
    <t>Pokeweed has a long history of medicinal use, being employed traditionally in the treatment of diseases related to a compromised immune system.  The plant has an interesting chemistry and it is currently (1995) being investigated as a potential anti-AIDS drug[238]. It contains potent anti-inflammatory agents, antiviral proteins and substances that affect cell division[238]. These compounds are toxic to many disease-causing organisms, including the water snails that cause schistosomiasis[238].
All parts of the plant are toxic, an excess causing diarrhoea and vomiting[238]. This remedy should be used with caution and preferably under the supervision of a qualified practitioner. It should not be prescribed for pregnant women[238].
The root is alterative, anodyne, anti-inflammatory, cathartic, expectorant, hypnotic, narcotic and purgative[4, 21, 46, 61, 165, 192, 238].
The dried root is used as an anodyne and anti-inflammatory[213]. The root is taken internally in the treatment of auto-immune diseases (especially rheumatoid arthritis), tonsillitis, mumps, glandular fever and other complaints involving swollen glands, chronic catarrh, bronchitis etc[238]. The fresh root is used as a poultice on bruises, rheumatic pains etc, whilst a wash made from the roots is applied to swellings and sprains[222]. The root is best harvested in the autumn and can be dried for later use[238].
The fruit has a similar but milder action to the roots[238].The juice is used in the treatment of cancer, haemorrhoids and tremors[213]. A poultice made from the fruit is applied to sore breasts[222]. A tea made from the fruit is used in the treatment of rheumatism, dysentery etc[222]. The plant has an unusually high potassium content and the ashes, which contain over 45% caustic potash, have been used as a salve for ulcers and cancerous growths[232].
The leaves are cathartic, emetic and expectorant[222].
A homeopathic remedy is made from the fresh root[232]. Its main action is on the throat, breast, muscular tissues and the joints[232].</t>
  </si>
  <si>
    <t>Belgium; China; Cuba; Mexico; Spain; Turkey; United States; United States(Amerindian); United States(Appalachia); United States(Colonial); United States(Penobscot)</t>
  </si>
  <si>
    <t>The leaves are poisonous[21, 62, 76, 95]. They are said to be safe to eat when young, the toxins developing as the plants grow older. Another report says that the seeds and root are poisonous. The plant sap can cause dermatitis in sensitive people[222].
The plant contains substances that cause cell division and can damage chromosomes. These substances can be absorbed through any abrasions in the skin, potentially causing serious blood aberratins, and so it is strongly recommended that the people wear gloves when handling the plant[222, 274].</t>
  </si>
  <si>
    <t>Saururaceae</t>
  </si>
  <si>
    <t>Anemopsis californica</t>
  </si>
  <si>
    <t>Yerba Mansa</t>
  </si>
  <si>
    <t>Houttuynia californica.</t>
  </si>
  <si>
    <t>South-western N. America - California, Mexico.</t>
  </si>
  <si>
    <t>Wet, especially somewhat alkaline or saline marshy places, below 2000 metres[71, 187, 270].</t>
  </si>
  <si>
    <t>Requires shallow water or a wet muddy site in a humus-rich alkaline medium[1]. Requires a warm position[187].
Plants are hardy to about -5 to -10�c, and are probably hardiest when the rootstock is submerged[200]. Another report says that they are hardy to about -15�c[187].</t>
  </si>
  <si>
    <t>Beads can be made from the rootstock[94, 103, 207].</t>
  </si>
  <si>
    <t>Root - raw or cooked[257]. An aromatic flavour[94]. The pulverized seeds are made into bread or cooked as a mush[257]. The peppery aromatic root is astringent and is chewed raw for medicinal purposes[207].</t>
  </si>
  <si>
    <t>Yerba mansa was widely employed by the native North American Indians to treat a wide variety of complaints[257]. It is little used in modern herbalism.
The whole plant is analgesic, antiperiodic, antiphlogistic, blood purifier, disinfectant, diuretic, laxative, stomachic and vulnerary. The plant is infused and used to bathe aching muscles and sore feet[1, 46, 61, 71, 94, 103, 207].
The root is chewed for affections of the mucous membranes[207].
A tea made from the root is used as a blood purifier and general pain remedy, and as a treatment for pleurisy, gonorrhoea, syphilis and menstrual cramps[207, 257].
An infusion of the plant is used in the treatment of colds, chest congestion and stomach ulcers[257]. The dried and powdered plant is used as a disinfectant on wounds whilst the fresh moist leaves are used as a poultice or salve on burns, cuts and wounds[257].
An infusion of the bark is used as a wash for open sores[257].</t>
  </si>
  <si>
    <t>Mexico; United States(Az)</t>
  </si>
  <si>
    <t>Origanum majorana</t>
  </si>
  <si>
    <t>Sweet Marjoram</t>
  </si>
  <si>
    <t>O. majoranoides.  Majorana hortensis.</t>
  </si>
  <si>
    <t>N. Africa to Turkey.</t>
  </si>
  <si>
    <t>Dry slopes and rocky places, occasionally in partial shade, to 1500 metres in Turkey[93].</t>
  </si>
  <si>
    <t>Requires a rather dry, warm, well-drained soil, but is not fussy as to soil type[18], thriving on chalk[1, 37]. Prefers slightly alkaline conditions[200].
Sweet marjoram is often cultivated as a culinary herb, there are some named varieties[46, 183]. Plants do not normally survive the winter outdoors in Britain so they are usually grown as an annual[1, 4, 14, 37]. Another report says that it is possible to overwinter plants in areas with cold winters so long as you apply a thick mulch to the roots[200]. Plants do not often set seed in Britain[K].
A good companion plant, improving the flavour of nearby plants[14, 18, 20]. The flowers are very attractive to bees[108].
The bruised leaves emit a fragrance somewhat resembling thyme, but somewhat sweeter with balsamic undertones[245].
This is a sacred plant in India[171].
Members of this genus are rarely if ever troubled by browsing deer[233].</t>
  </si>
  <si>
    <t>The leaves and flowers yield 0.3 - 0.4% essential oil by steam distillation[240]. Called 'Oil of Sweet Marjoram', it is used as a food flavouring and in perfumery, soaps, hair products etc[57, 61, 171, 238].
The plant is often used to disinfect bee hives[7].</t>
  </si>
  <si>
    <t>Leaves - raw or cooked[2, 52]. Sweet marjoram is widely used as a flavouring for salad dressings, vegetables, legumes and oils[7, 14, 27, 61, 171, 238]. It has a more delicate flavour than the closely related oregano (Origanum vulgare), and is best when used fresh and only added towards the end of cooking[238].
The aromatic seeds are used as a flavouring in sweets, drinks etc[183].
A herb tea is made from the fresh or dried leaves[21, 183]. The flavour resembles a blend of thyme, rosemary and sage[183].</t>
  </si>
  <si>
    <t>Sweet marjoram is mainly used as a culinary herb, but is also medicinally valuable due to its stimulant and antispasmodic properties[254]. It is a good general tonic, treating various disorders of the digestive and respiratory systems. It has a stronger affect on the nervous system than the related oregano (O. vulgare) and is also thought to lower the sex drive[254]. Because it can promote menstruation, it should not be used medicinally by pregnant women though small quantities used for culinary purposes are safe[254].
The herb is antiseptic, antispasmodic, carminative, cholagogue, diaphoretic, diuretic, emmenagogue, expectorant, stimulant, stomachic and mildly tonic[4, 7, 21, 240]. It is taken internally in the treatment of bronchial complaints, tension headaches, insomnia, anxiety, minor digestive upsets and painful menstruation[238]. It should not be prescribed for pregnant women[238]. Externally, it is used to treat muscular pain, bronchial complaints, arthritis, sprains and stiff joints[238]. The plant is harvested as flowering begins and can be used fresh or dried.
Marjoram is often used medicinally in the form of the essential oil, about 400 grams being obtained from 70 kilos of the fresh herb[4]. The oil is used as an external application for sprains, bruises etc[4, 240].
The essential oil is used in aromatherapy. Its keyword is 'Muscle relaxant'[210].</t>
  </si>
  <si>
    <t>Europe; Haiti; Spain; Turkey; United States</t>
  </si>
  <si>
    <t>Ranunculus reptans</t>
  </si>
  <si>
    <t>Creeping Spearwort</t>
  </si>
  <si>
    <t>Northern and central Europe, including Britain.</t>
  </si>
  <si>
    <t>A rare plant of lake margins in the Lake District and in Scotland[17].</t>
  </si>
  <si>
    <t>Prefers a moist loamy soil on the heavy side.
A greedy plant, inhibiting the growth of nearby plants, especially legumes[54].</t>
  </si>
  <si>
    <t>Root - cooked[257]. The roots have been baked and then dipped in oil before being eaten[257].</t>
  </si>
  <si>
    <t>Quercus alba</t>
  </si>
  <si>
    <t>White Oak</t>
  </si>
  <si>
    <t>Eastern N. America - Maine to Florida, west to Texas and Minnesota.</t>
  </si>
  <si>
    <t>Dry woods[43], gravelly ridges, sandy plains, rich uplands and moist bottoms[82]. The best specimens are found in deep rich well-drained loamy soils[229].</t>
  </si>
  <si>
    <t>Prefers a good deep fertile loam which can be on the stiff side[1, 11]. Lime tolerant[188]. Young plants tolerate reasonable levels of side shade[200]. Tolerates moderate exposure, surviving well but being somewhat stunted[200].
The white oak prefers warmer summers than are usually experienced in Britain, trees often grow poorly in this country and fail to properly ripen their wood resulting in frost damage over the winter[200]. There are, however, a number of trees 20 metres tall in Britain, mainly in the south-east of the country[11].
Sometimes cultivated for its edible seed, there are some named varieties[183]. Trees take about 30 years before they start to bear good crops of seed, they then have heavy crops about every 3 years with light crops in the other years[227]. They continue to yield commercial crops for about 120 years[227]. The tree flowers on new growth produced in spring, the seed ripening in its first year[200, 229].
Intolerant of root disturbance, trees should be planted in their permanent positions whilst young, though they may require protection for the first winter or two[11].
Hybridizes freely with other members of the genus[200].
Plants in this genus are notably resistant to honey fungus[200].</t>
  </si>
  <si>
    <t>A mulch of the leaves repels slugs, grubs etc, though fresh leaves should not be used as these can inhibit plant growth.
The bark is a rich source of tannin[171, 226].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brown dye is obtained from the bark or from the galls, it does not require a mordant[226]. Yellow, chrome and gold can also be obtained if mordants are used[226].
Wood - strong, very heavy, hard, tough, close grained, durable[46, 82, 171, 213, 227]. It weighs about 46lb per cubic foot[227]. One of the most important timbers in N. America, it is used for cabinet making, construction, agricultural tools etc, and is also a good fuel[46, 82, 171, 213]. Highly valued for making the staves of barrels for storing wine and liquor[274].</t>
  </si>
  <si>
    <t>White oak was often used medicinally by several native North American Indian tribes, who valued it especially for its antiseptic and astringent properties and used it in the treatment of many complaints[257]. It is little, if at all, used in modern herbalism.
The inner bark contains 6 - 11% tannin, it has powerful antiseptic and astringent properties and is also expectorant and tonic[61, 102, 213, 257]. The bark is boiled and the liquid drunk in the treatment of bleeding piles and diarrhoea, intermittent fevers, coughs and colds, consumption, asthma, lost voice etc[213, 257]. The bark has been chewed as a treatment for mouth sores[257]. Externally, it is used as a wash for skin eruptions, burns, rashes, bruises, ulcers etc and as a vaginal douche[222, 257]. It has also been used as a wash for muscular pains[257]. The bark is best collected in the spring[213].
Any galls produced on the tree are strongly astringent and can be used in the treatment of haemorrhages, chronic diarrhoea, dysentery etc[4].</t>
  </si>
  <si>
    <t>France; Germany; Netherlands; Spain; United States; United States(Amerindian); United States(Appalachia); United States(Penobscot)</t>
  </si>
  <si>
    <t>Ruta chalepensis</t>
  </si>
  <si>
    <t>Egyptian Rue</t>
  </si>
  <si>
    <t>R. angustifolia.  R. bracteosa. DC.</t>
  </si>
  <si>
    <t>Rocky places, woods, dry banks and thickets[89], usually on limestone[245].</t>
  </si>
  <si>
    <t>Succeeds in any good open soil[1].
This species is not hardy in the colder areas of the country, it tolerates temperatures down to between -5 and -10�c[200].
The bruised foliage releases a somewhat foetid smell like wet fur, but with slightly sweeter undertones[245].
Sold in local markets[46]. This report probably refers to its use as a medicinal plant[K].
Plants in this genus are notably resistant to honey fungus[200].</t>
  </si>
  <si>
    <t>An essential oil obtained from the leaves is used in perfumery and as a food flavouring[61].</t>
  </si>
  <si>
    <t>The leaves are used as a condiment[177, 183].</t>
  </si>
  <si>
    <t>The plant is abortifacient, anthelmintic, emmenagogue and ophthalmic[46, 61].
A decoction of the plant has been used in the treatment of paralysis, coughs and stomach aches[257].
The leaves have been heated then placed inside the ear to treat earache[257].</t>
  </si>
  <si>
    <t>Dominican Republic; Europe; Guatemala; Haiti; Mediterranean; Morocco; Sicily; Spain</t>
  </si>
  <si>
    <t>Cabombaceae</t>
  </si>
  <si>
    <t>Brasenia schreberi</t>
  </si>
  <si>
    <t>Water Shield</t>
  </si>
  <si>
    <t>N. America - Nova Scotia to Manitoba and Nebraska, south to Florida, Texas and Mexico.</t>
  </si>
  <si>
    <t>Oligotrophic or mesotrophic ponds, lakes, and sluggish streams from sea level to 2000 metres[270].</t>
  </si>
  <si>
    <t>Seed - no details have been found for this species. Seeds of many water plants have a short viability if allowed to dry out so it is probably best to sow the seed as soon as it is ripe in a warm greenhouse or to store it in water until the spring and to sow then. When they are large enough to handle, prick the seedlings out into individual pots and grow them on in the greenhouse for at least their first winter. Just cover the pots with water and then increase the depth as the plants grow. Plant them out into their permanent positions in late spring or early summer, after the last expected frosts.
Division in spring[200].</t>
  </si>
  <si>
    <t>A floating plant producing stems up to 2 metres long[266], it should be grown in still lime-free water up to 1.8 metres deep[200]. Prefers a rich soil[200].
A good plant for the water's edge but it is difficult to establish[1].
The submerged parts of the plant are conspicuously covered in a mucilaginous jelly[274].
Plants are not fully hardy in Britain[56]. According to another report this species requires a minimum winter temperature of 18�c and can only be grown in aquaria and ponds in heated greenhouses[200].</t>
  </si>
  <si>
    <t>The plant has phytotoxic properties that allow it to inhibit the growth of other plants nearby and therefore allow it to become dominant. This gives it a potential for the natural control of invasive water weeds[274].</t>
  </si>
  <si>
    <t>The young curled leaf tips, which are coated with a thick transparent mucilage, are eaten as a salad with vinegar, sake and soy sauce, or they added to soups as a thickener[106, 159, 183]. Considered a great delicacy in Japan where they are often bottled and sold in local markets[183]. They are mainly used in the spring[46]. A nutritional analysis is available[218].
Root - cooked[2, 106, 177]. Peeled then boiled and eaten, they can also be dried and stored for later use or ground into a powder[183].</t>
  </si>
  <si>
    <t>The leaves are astringent[240]. They are crushed and applied to abscesses and boils[218], and are also used in the treatment of phthisis and dysentery[240].
A decoction of the seed is antidotal[218]. It is also used in the treatment of dysentery and to relieve thirst[218].
The plant is anthelmintic and vulnerary[152, 178, 218]. It is used in the treatment of cancer[218].</t>
  </si>
  <si>
    <t>Podophyllaceae</t>
  </si>
  <si>
    <t>Podophyllum versipelle</t>
  </si>
  <si>
    <t>E. Asia - China, Tibet.</t>
  </si>
  <si>
    <t>Prefers a moist peaty soil and filtered light or shade[4, 111]. Grows well in a moist open woodland[28, 31] and also succeeding under beech trees in a deep moist leafy soil[130].
Dormant plants are fairly hardy, but the young leaves in spring are frost tender[233].
Plants in this genus have excited quite a lot of interest for the compounds found in their roots which have been shown to have anti-cancer activity[124]. There are various research projects under way (as of 1990)[124].
This species is closely related to P. pleianthum[200].
The plant takes some years to become established[124] but is very long lived in a suitable habitat[130].</t>
  </si>
  <si>
    <t>We have no reports for this species but the fruit of several members of this genus is edible when fully ripe, though the unripe fruit is cathartic[K]. More research is required[K].</t>
  </si>
  <si>
    <t>The following report is for P. hexandrum. It quite possibly also applies to this species[K].
The whole plant, but especially the root, is cholagogue, cytostatic and purgative.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This species contains about twice the quantity of active ingredient than P. peltatum[211].
The roots contain several important anti-cancer lignans, including podophyllin and berberine[218]. The roots are also antirheumatic[218].
The root is harvested in the autumn and either dried for later use or the resin is extracted[238]. This plant is highly poisonous and should only be used under the supervision of a qualified practitioner[238]. It should not be prescribed for pregnant women[238].</t>
  </si>
  <si>
    <t>We have seen no reports of toxicity for this species but all parts of the plant, except the fully ripe fruit, are almost certainly poisonous[K].</t>
  </si>
  <si>
    <t>Echinochloa crus-galli</t>
  </si>
  <si>
    <t>Barnyard Millet</t>
  </si>
  <si>
    <t>Panicum crus-galli</t>
  </si>
  <si>
    <t>Native habitat is unknown but it is widespread in warmer regions occasionally introduced in Britain.</t>
  </si>
  <si>
    <t>Ditches roadsides and waste places in S. Europe[50]. Wet places and rich soils in India[240].</t>
  </si>
  <si>
    <t>An easily grown plant, it is adapted to nearly all types of wet places, and is often a common weed in paddy fields, roadsides, cultivated areas, and fallow fields[269]. It succeeds on a variety of wet sites such as ditches, low areas in fertile croplands and wet wastes, often growing in water[269]. It succeeds in cool regions, but is better adapted to areas where the average annual temperature is 14-16�C[269]. Tolerant of most soil types, including saline conditions, plants are not restricted by soil pH[269]. Prefers a rich moist soil[85] but succeeds in ordinary garden soil[1]. The sub-species E. crus-galli zelayensis (HBK)Hitchc. is often found growing wild in alkaline soils[236]. The plant is reported to tolerate an annual precipitation in the range of 31 to 250cm, an annual temperature range of 5.7 to 27.8�C and a pH in the range of 4.8 to 8.2[269].
Barnyard millet is sometimes cultivated for its edible seed in India[171]. It has a relatively long growing season and does not always ripen its seed in Britain, though it should do better in the eastern half of the country[K].
The plant is considered to be a very serious weed of many cultivated crops[269].</t>
  </si>
  <si>
    <t>The plant is sometimes used, especially in Egypt, for the reclamation of saline and alkaline areas[269].</t>
  </si>
  <si>
    <t>Reported to be preventative and tonic, barnyard grass is a folk remedy for treating carbuncles, haemorrhages, sores, spleen trouble, cancer and wounds[269].
The shoots and/or the roots are applied as a styptic to wounds[218, 240].
The plant is a tonic, acting on the spleen[218, 240].</t>
  </si>
  <si>
    <t>Britain(Wales); China; India; India(Santal); Iraq; Kurdistan</t>
  </si>
  <si>
    <t>This grass has been reported to accumulate levels of nitrate in its tissues high enough to be toxic to farm animals[269]. This problem is most likely to occur when plants are fed with inorganic fertilizers[K].</t>
  </si>
  <si>
    <t>Bidens frondosa</t>
  </si>
  <si>
    <t>Beggar Ticks</t>
  </si>
  <si>
    <t>N. America - Nova Scotia to British Columbia, south to Florida and California.</t>
  </si>
  <si>
    <t>Damp ground in waste places in California[71].</t>
  </si>
  <si>
    <t>We have very little information on this species and do not know if it will succeed outdoors in Britain, though judging by its native range it should succeed in most parts of the country when grown as a spring-sown annual. The following notes are based on the general needs of the genus.
Succeeds in any moderately fertile moisture-retentive soil in full sun[200].</t>
  </si>
  <si>
    <t>Young leaves and stems - cooked[173, 177].</t>
  </si>
  <si>
    <t>Cardaria draba</t>
  </si>
  <si>
    <t>Hoary Cress</t>
  </si>
  <si>
    <t>Lepidium draba.</t>
  </si>
  <si>
    <t>Europe - Mediterranean to W. Asia. Naturalized in Britain[17].</t>
  </si>
  <si>
    <t>A weed of arable fields, it is spreading rapidly in Britain[17].</t>
  </si>
  <si>
    <t>Succeeds in a sunny position in most soils.</t>
  </si>
  <si>
    <t>Young leaves and shoots - raw in salads or cooked as a potherb[2, 61, 105, 183]. A report says that the young leaves contain the toxin hydrogen cyanide, though does not give any more details[240]. In small quantities this substance is fairly harmless, and has even been recommended as having health benefits, but caution is suggested if you eat these leaves[K].
The pungent leaves are used as a seasoning[183].
The seed is used as a condiment, it is a pepper substitute[2, 17, 61, 74, 148, 183].</t>
  </si>
  <si>
    <t>The plant is antiscorbutic[240].
The seeds have been used as a cure for flatulence and fish poison[240]. It is assumed that this report is referring to food poisoning caused by eating suspect fish[K].</t>
  </si>
  <si>
    <t>Australia; Spain</t>
  </si>
  <si>
    <t>Amaranthus cruentus</t>
  </si>
  <si>
    <t>Purple Amaranth</t>
  </si>
  <si>
    <t>A. hybridus cruentus. Thell.</t>
  </si>
  <si>
    <t>Original habitat is obscure, it was probably tropical America.</t>
  </si>
  <si>
    <t>Prefers a well-drained fertile soil in a sunny position[200]. Requires a hot sheltered position if it is to do well[K]. Tolerates a pH in the range 4 to 7.5.
Plants should not be given inorganic fertilizers, see notes above on toxicity.
This species is cultivated for its edible seed in many parts of S. America and in Japan[58, 97, 183]. There is at least one named variety, 'Oeschberg' is a very productive plant, growing 1 metre tall and can yield up to 2.5 tonnes per hectare[183]. This species is the most adaptable of the grain amaranths, it also flowers under a wider range of daylength hours than the other species[183].
Most if not all members of this genus photosynthesize by a more efficient method than most plants. Called the 'C4 carbon-fixation pathway', this process is particularly efficient at high temperatures, in bright sunlight and under dry conditions[196].</t>
  </si>
  <si>
    <t>Leaves - cooked as a spinach[183]. The mild-flavoured leaves are rich in vitamins and minerals[183].
Seed - very small but easy to harvest and very nutritious. They are eaten cooked or ground into a powder and used for making cakes etc[183, 257]. They can also be sprouted and used in salads[183]. The seed can be cooked whole, and becomes very gelatinous like this, but it is rather difficult to crush all of the small seeds in the mouth and thus some of the seed will pass right through the digestive system without being assimilated[K].
The flowers are used as a food colouring in ceremonial maize bread[183].</t>
  </si>
  <si>
    <t>India(Santal); Lesotho</t>
  </si>
  <si>
    <t>Juniperus scopulorum</t>
  </si>
  <si>
    <t>Rocky Mountain Juniper</t>
  </si>
  <si>
    <t>J. virginiana scopulorum. (Sarg.)Lemmon.</t>
  </si>
  <si>
    <t>Western N. America - British Columbia to Mexico and California.</t>
  </si>
  <si>
    <t>Scattered singly on dry rocky ridges, foothills and bluffs[82, 85] in montane areas or in dry habitats of the coastal forest region[226]. The best specimens are found on slightly alkaline soils[229].</t>
  </si>
  <si>
    <t>Succeeds in most soils, including chalk[200], so long as they are well drained, preferring a neutral or slightly alkaline soil[1, 11]. A drought tolerant species once established, succeeding in hot dry positions[200]. Plants are fairly wind-resistant[200].
A long-lived but slow-growing tree in its native range[227], it is very slow growing in Britain where it only makes a shrub[185].
Closely allied to J. virginiana[1, 81] and hybridising with it where the ranges meet[226]. It differs mainly in the fruit, which takes two years to mature in this species instead of one[226].
Plants are resistant to honey fungus[88]. This tree is apparently resistant to the rust fungus that attacks the closely related J. virginiana[149].
Dioecious. Male and female plants must be grown if seed is required.</t>
  </si>
  <si>
    <t>A fragrant wax on the fruits can be obtained by boiling the fruit and skimming off the wax as it floats to the surface. It is used to make aromatic candles but is only present in small quantities[85].
The boughs are used as an incense to fumigate houses and to drive off smells. The wood can be burnt or just hung in the room, or it can be boiled up in water and the water used to wash the walls, floor etc[99].
The bark is employed as a tinder and is also made into a slow match[216].
The dried seeds have been used as beads or as the 'rattle' in rattles[99, 216].
The fruits and the leaves are used as an insect repellent[169]. A strong infusion of the cones is used to kill ticks[99].
Plants can be grown as a ground cover, the cultivar 'Repens' is especially suitable[208].
A fairly wind resistant tree, it can be grown as part of a shelterbelt planting[200]. In N. America it is used to some extent in re-afforestation and shelterbelt plantings on the prairies[227].
Wood - extremely tough, aromatic, close grained, light, fairly strong in endwise compression but moderately weak in bending, hard, durable in the soil. Used for interior finishes, bows, hoops, hafts, wheels etc[99, 149, 227].</t>
  </si>
  <si>
    <t>Fruit - raw or cooked[105, 161, 183]. Sweet and fleshy, but strongly flavoured[85, 229]. Resinous[227]. Often used as a flavouring, imparting a sage-like taste, for which purpose it is usually dried and ground into a powder[85, 183]. The fruit can also be dried and ground into a meal for making mush and cakes[183].The fruits are about 5 - 8mm in diameter[200, 227].
The roasted fruit is a coffee substitute[183].
A tea is made from the fruits and young shoots[183].</t>
  </si>
  <si>
    <t>Rocky Mountain juniper was widely employed medicinally by many native North American Indian tribes who used it in particular to treat problems connected with the chest and kidneys[257]. It is little, if at all, used in modern herbalism.
A tea made from the terminal shoots has been used in the treatment of VD by some N. American Indian tribes[213]. The treatment has to be taken over a long period of time[257].
The fruits are appetizer, diuretic and stomachic[257]. An infusion has been used in the treatment of stomach, kidney and bladder problems[213, 257].
An infusion of the twigs has been used in the treatment of fevers, pneumonia, coughs and colds[257]. A poultice of the mashed and dampened branches has been applied to skin sores[257].
The leaves are diaphoretic, disinfectant, febrifuge, haemostatic, laxative, sedative and tonic[99, 216, 257]. A decoction has been used in the treatment of internal bleeding, constipation and constant coughing[257]. The leaves have been boiled, then mixed with turpentine and used as an external treatment on rheumatic joints[257].
The leaves have been rubbed into the hair in order to treat dandruff[213, 257].</t>
  </si>
  <si>
    <t>Canada(Salish); United States(Blackfoot); United States(Flathead); United States(Swinomish)</t>
  </si>
  <si>
    <t>Carex hirta</t>
  </si>
  <si>
    <t>Rough grassy places, woods, damp meadows and damp sandy hollows[17].</t>
  </si>
  <si>
    <t>Easily grown in a damp to wet soil in full sun or shade[162, 200].
Members of this genus are rarely if ever troubled by browsing deer[233].</t>
  </si>
  <si>
    <t>The leaves are used for bedding[61].</t>
  </si>
  <si>
    <t>Root - cooked[172].
Seed[172]. No further details are given, but the seed is small and fiddly to use[K].</t>
  </si>
  <si>
    <t>Diuretic[61].</t>
  </si>
  <si>
    <t>Pinus contorta</t>
  </si>
  <si>
    <t>Beach Pine</t>
  </si>
  <si>
    <t>Coastal dunes and sphagnum covered bogs to montane dry or moist areas[60, 82]. Trees growing inland are much larger than those growing near the coast[60].</t>
  </si>
  <si>
    <t>Thrives in a light well-drained sandy or gravelly loam[1, 11]. Dislikes poorly drained moorland soils[1]. Tolerates water-logged soils[81]. Succeeds in exposed maritime positions[49, 81]. Established plants tolerate drought[200].
The coastal form of this species is a very fast growing tree, especially when young, with new growth of 1 metre or more  per year[185]. The forms from coastal Washington and Oregon do best in Britain. The sub-species P. contorta latifolia is normally slower growing than the species type though it is sometimes faster in some inland sites at higher altitudes[185]. New growth takes place from mid-April until early July[185]. Trees are long-lived, with specimens 600 years old recorded[229].
Extensively cultivated for timber in N. Europe[50, 200], this is an aggressive colonizing species that can form huge pure stands following a forest fire or clear-felling an area for timber[226].
Trees can be shrubby in habit when they are grown on poor sites[200].
Leaf secretions inhibit the germination of seeds, thereby reducing the amount of plants that can grow below the tree[18].
There are some named forms, selected for their ornamental value[188].
Plants are strongly outbreeding, self-fertilized seed usually grows poorly[200]. They hybridize freely with other members of this genus[200]. This species hybridises in the wild with P. banksiana where their ranges overlap[226].
Trees come into flower at an early age, usually between 6 and 10 years[229]. Good seed crops are produced every 1 - 3 years[229]. The cones are 2 - 5cm long[82], they open and shed their seed whilst still attached to the tree[226], though many of the cones will remain unopened on the tree, preserving the vitality of the seeds until they are stimulated to open by excessively hot weather or a forest fire[82, 229].
Plants in this genus are notably susceptible to honey fungus[200].</t>
  </si>
  <si>
    <t>A tan or green dye is obtained from the needles[168].
The roots have been braided by the N. American Indians to make a rope[226].
The needles contain a substance called terpene, this is released when rain washes over the needles and it has a negative effect on the germination of some plants, including wheat[201].
A pitch obtained from this tree is used for waterproofing canoes, baskets, shoes etc and as a glue[64, 99, 226, 257]. It has also been used to preserve wood, baskets etc[257]. The pitch is not a commercially important crop[64].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straight but coarse-grained, light, hard, strong, brittle[60, 82]. It varies from light and soft to hard and heavy[229]. Easily worked, it is used for general construction, posts, poles, pulp etc[60, 82, 99, 171, 226, 229]. It makes a good fuel, burning well even when green because it is rich in pitch[99, 226].</t>
  </si>
  <si>
    <t>Beach pine was widely employed medicinally by several native North American Indian tribes who used it especially for its antiseptic and healing properties on wounds, infections etc, and also for its beneficial effects upon the chest and lungs[257]. It is little, if at all, used in modern herbalism.
The turpentine obtained from the resin of all pine trees is antiseptic, diuretic, rubefacient, vermifuge and vulnerary[4, 257]. It is a valuable remedy when taken internally in the treatment of kidney and bladder complaints and can be used both internally and externally in the treatment of rheumatic affections[4, 257]. It is also used in treating diseases of the mucous membranes and respiratory complaints[4, 257]. Externally it is used in the form of liniment plasters and poultices in treating a range of skin complaints, wounds, boils etc[4, 257].
A decoction of the young shoots has been used in the treatment of stomach pains[257]. The young buds have been chewed in the treatment of a sore throat[257].
The inner bark has been eaten as a blood purifier, diuretic and cathartic[257]. A decoction has been used as a tonic and in the treatment of coughs, colds, consumption and gonorrhoea[257].</t>
  </si>
  <si>
    <t>Ptelea trifoliata</t>
  </si>
  <si>
    <t>Hop Tree</t>
  </si>
  <si>
    <t>Eastern N. America - Quebec and New York to Florida, west to Texas and Kansas.</t>
  </si>
  <si>
    <t>Moist places, rocky slopes, edges of woods[21], alluvial thickets and gravels[43]. It is found in many different soil types[227].</t>
  </si>
  <si>
    <t>Succeeds in any fertile well-drained moisture retentive soil in full sun or light part day shade[11, 200].
The young growth in spring can be damaged by late frosts.
A very ornamental plant[50], it is slow-growing and short-lived in the wild[229].
The sub-species P. trifoliata mollis. Torr.&amp;Gray. is the form that is eaten by children[161].
The leaves are aromatic[188]. All parts of the plant emit a disagreeable odour[227]. The flowers are especially pungent and are pollinated by carrion flies[229].
Plants in this genus are notably resistant to honey fungus[200].</t>
  </si>
  <si>
    <t>Sometimes used as a hedge plant in N. America[226].
Wood - hard, heavy, close grained[82, 149]. It weighs 51lb per cubic foot[227] but the tree does not grow large enough for commercial exploitation[229].</t>
  </si>
  <si>
    <t>Fruit. A very bitter flavour, though it is eaten by young children[161]. The fruit is also used as a hop substitute when making beer and it is added to yeast to make it rise more quickly when making bread[2, 159, 183]. The fruit is produced abundantly in Britain[61], though very little of it is fertile[11]. The fruit is very thin and about 25mm long[200].</t>
  </si>
  <si>
    <t>The root-bark is anthelmintic, antibacterial, antiperiodic, stomachic and tonic[4, 21, 46, 82, 238]. It has been mixed with other medicines in order to give added potency[213, 222, 257]. It has a soothing influence on the mucous membranes and promotes the appetite, being tolerated when other tonics cannot be retained[4]. It is also taken in the treatment of intermittent fevers such as malaria, heartburn, roundworms, pinworms and poor digestion[238]. Externally it is applied to wounds[238]. The roots are harvested in the autumn, the bark peeled off and dried for later use[238].
The roots are a tonic, used in the treatment of asthmatic breathing, fevers, poor appetite etc[222].
The leaves are said to be useful in the treatment of wounds and also in the destruction of intestinal worms[213, 222].</t>
  </si>
  <si>
    <t>Mexico; Turkey; United States</t>
  </si>
  <si>
    <t>This species can cause photosensitization of the skin[274].</t>
  </si>
  <si>
    <t>Trachyspermum ammi</t>
  </si>
  <si>
    <t>T. copticum.  Ammi copticum.  Carum copticum.</t>
  </si>
  <si>
    <t>Europe to eastern Asia in the Himalayas.</t>
  </si>
  <si>
    <t>Damp ground[238].</t>
  </si>
  <si>
    <t>Requires a moist soil in a sunny position[238].
This species is not frost tolerant[238], but it might be possible to grow it outdoors in Britain as a spring sown annual[K].
The plant is extensively cultivated as a spice in S. W. Asia.</t>
  </si>
  <si>
    <t>The seeds are rich in essential oil, 30 - 35% of which is thymol[240], which is more commonly found in Thymus species[238]. The essential oil is added to epoxy derivatives[238].</t>
  </si>
  <si>
    <t>The pungently aromatic fruits are about 2cm long[238]. They are used as a flavouring in savoury dishes, including curries, pulses, breads and pastry snacks[238].</t>
  </si>
  <si>
    <t>The seed, and especially the essential oil in the seed, is strongly antiseptic, antispasmodic, aromatic, bitter, diaphoretic, digestive, diuretic, expectorant and tonic[238]. It is used internally in the treatment of colds, coughs, influenza, asthma, diarrhoea, cholera, colic, indigestion, wind, oedema, arthritis and rheumatism[238, 240]. The seed is harvested when fully ripe and either distilled for the essential oil or dried for later use[238].
The seed contains about 4 - 6% essential oil, of which 45 - 55% is the strongly antiseptic essential oil 'thymol'[240]. The essential oil is also added to cough medicines[238].
The root is carminative and diuretic[240].</t>
  </si>
  <si>
    <t>Arabic; Europe; France; Germany; India; India(Santal); Iran; Java; Malaysia; Netherlands; United States</t>
  </si>
  <si>
    <t>Quercus virginiana</t>
  </si>
  <si>
    <t>Live Oak</t>
  </si>
  <si>
    <t>Sandy dry to wet soils, especially by the coast[43, 149]. Usually found in sandy-loam soils, but it is also found in heavy clays[227].</t>
  </si>
  <si>
    <t>Prefers a good deep fertile loam which can be on the stiff side[1, 11]. Young plants tolerate reasonable levels of side shade[200]. Trees can stand considerable salinity, often growing close to the sea[227]. They tolerate moderate exposure, surviving well but being somewhat stunted[200].
This species seems to be susceptible to soil types, producing dwarf forms and diverse leaf forms under certain conditions[227].
Prefers warmer summers than are usually experienced in Britain, trees often grow poorly in this country and fail to properly ripen their wood resulting in frost damage overwinter[11, 200].
The tree flowers on new growth produced in spring, the seed ripening in its first year[200, 229]. Abundant crops are usually produced in the wild[229].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</si>
  <si>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commercial source of tannin[149, 227].
Dyes of various colours can be obtained from the bark[257].
Wood - very heavy, hard, strong, tough, close grained but difficult to work. It weighs 59lb per cubic foot. It is used for making hubs, cogs, shipbuilding etc[46, 61, 82, 149, 171, 227]. A very good fuel[229].</t>
  </si>
  <si>
    <t>The bark is astringent[257]. A decoction has been used in the treatment of dysentery[257].
A decoction of the wood chips or the bark has been applied externally as an astringent analgesic to treat aches and pains, sores and haemorrhoids[257].
Any galls produced on the tree are strongly astringent and can be used in the treatment of haemorrhages, chronic diarrhoea, dysentery etc[4].</t>
  </si>
  <si>
    <t>Alcea rosea</t>
  </si>
  <si>
    <t>Hollyhock</t>
  </si>
  <si>
    <t>Althaea rosea.</t>
  </si>
  <si>
    <t>The original habitat is obscure, it is probably of hybrid origin. A garden escape in Britain[17].</t>
  </si>
  <si>
    <t>Succeeds in most soils[1]. Poor soils should be enriched with organic matter[1, 111]. Prefers a heavy rich soil and a sheltered sunny position[200].
Plants are hardy to about -15�c[200].
A very ornamental plant, it is usually grown as a biennial due to its susceptibility to the fungal disease 'rust'[1, 200]. There are many named varieties[238].
Young plants, and also the young growth in spring, are very attractive to slugs[K].</t>
  </si>
  <si>
    <t>A fibre obtained from the stems is used in papermaking[189]. The fibres are about 1.9mm long. The stems are harvested in late summer, the leaves are removed and the stems are steamed until the fibres can be removed. The fibres are cooked with lye for 2 hours and then ball milled for 3 hours or pounded with mallets. The paper is light tan in colour[189].
The flowers are an alternative ingredient of 'Quick Return' herbal compost activator[32]. This is a dried and powdered mixture of several herbs that can be added to a compost heap in order to speed up bacterial activity and thus shorten the time needed to make the compost[K].
The seed contains 12% of a drying oil[114, 240].
The red anthocyanin constituent of the flowers is used as a litmus[114].
A brown dye is obtained from the petals[168].</t>
  </si>
  <si>
    <t>Young leaves - raw or cooked[2, 55, 177]. A mild flavour, but the texture leaves something to be desired[K]. They have been used as a pot-herb, though they are not particularly palatable[4]. They can also be chopped up finely and added to salads[K].
Inner portion of young stems - raw[101].
Flower petals and flower buds - raw. Added to salads[183].
A nutritious starch is obtained from the root[183].
A refreshing tea is made from the flower petals[183].</t>
  </si>
  <si>
    <t>The flowers are demulcent, diuretic and emollient[4, 21]. They are useful in the treatment of chest complaints[4], and a decoction is used to improve blood circulation, for the treatment of constipation, dysmenorrhoea, haemorrhage etc[218]. The flowers are harvested when they are open and are dried for later use[238].
The shoots are used to ease a difficult labour[218].
The root is astringent and demulcent[240]. It is crushed and applied as a poultice to ulcers[218]. Internally, it is used in the treatment of dysentery[240].
The roots and the flowers are used in Tibetan medicine, where they are said to have a sweet, acrid taste and a neutral potency[241]. They are used in the treatment of inflammations of the kidneys/womb, vaginal/seminal discharge, and the roots on their own are used to treat loss of appetite[241].
The seed is demulcent, diuretic and febrifuge[240].</t>
  </si>
  <si>
    <t>Chile; China; Iraq; Kurdistan; Spain; Turkey</t>
  </si>
  <si>
    <t>Polypodium vulgare</t>
  </si>
  <si>
    <t>Polypody</t>
  </si>
  <si>
    <t>All of Europe, the Mediterranean, temperate Asia and eastern N. America.</t>
  </si>
  <si>
    <t>Rocks, walls and trees, as well as on the ground, in a variety of habitats[187] but especially in humid shady conditions[31].</t>
  </si>
  <si>
    <t>Easily grown in most light soils[187]. Prefers a soil of leaf mould and a cool but not too moist clay[1]. Prefers a cool damp shady position[1]. Thrives in dry shade[28, 188]. Established plants are drought tolerant[208]. They grow well on drystone walls[200].
Plants often grow as epiphytes[28, 31].
Members of this genus are rarely if ever troubled by browsing deer[233].
A rather variable plant, it is considered to be an aggregate species of several very similar species[187].
Only the roots should be planted, the rhizome being fixed to the surface of the soil[1, 187].</t>
  </si>
  <si>
    <t>Plants can be grown as a ground cover in a shady position[188, 200]. They form a spreading carpet and are best spaced about 30cm apart each way[208].
The ash of burnt leaves is rich in carbonate of potash[4].</t>
  </si>
  <si>
    <t>Root. Very sweet, it contains sugars, tannin and oils[13]. It is used as a liquorice adulterant[7]. The root has a unique, rather unpleasant odour and a sweet (cloying) flavour at first though it quickly becomes nauseating[222]. The root contains 15.5% saccharose and 4.2% glucose[218].</t>
  </si>
  <si>
    <t>Polypody stimulates bile secretion and is a gentle laxative. In European herbal medicine it is traditionally used as a treatment for hepatitis and jaundice and as a remedy for indigestion and loss of appetite[254]. It should not be used externally since it can cause skin rashes[254].
The root is alterative, anthelmintic, cholagogue, demulcent, diuretic, expectorant, pectoral, purgative, tonic[4, 238, 240]. It can be used either fresh or dried and is best harvested in October or November, though it can be collected until February[4]. The leaves can also be used but are less active[4].
A tea made from the roots is used in the treatment of pleurisy, hives, sore throats and stomach aches and as a mild laxative for children[222]. It was also considered of value for lung ailments and liver diseases[222]. The poulticed root is applied to inflammations[222].
A tea or syrup of the whole plant is anthelmintic[222].</t>
  </si>
  <si>
    <t>Canada(Salish); Europe; Spain; Turkey; United States; United States(Salish)</t>
  </si>
  <si>
    <t>Fumariaceae</t>
  </si>
  <si>
    <t>Fumaria officinalis</t>
  </si>
  <si>
    <t>Fumitory</t>
  </si>
  <si>
    <t>Most of Europe, including Britain, to the Mediterranean and east to Iran.</t>
  </si>
  <si>
    <t>Arable land and as a weed in gardens, usually on lighter soils[9, 17]. It is also found growing on old walls[244].</t>
  </si>
  <si>
    <t>Prefers a light well-drained soil in a sunny position[9, 17, 238].
This plant can be a common weed in some gardens, self-sowing freely, though it is fairly easy to control by hand weeding[K]. The flowers are seldom visited by insects, but they are self-fertile and usually set every seed[4].</t>
  </si>
  <si>
    <t>A yellow dye is obtained from the flowers[4, 21].
A decoction makes a curative lotion for 'milk-crust' on the scalps of babies[4].</t>
  </si>
  <si>
    <t>The fresh or dried herb can be added to sour plant milks. A few sprays are added to each litre of liquid and left until the liquid has soured thickly. The sprays are then removed. It gives a tangy taste to the milk, acts as a preservative and prevents the rancid taste that can accompany soured milk[183].</t>
  </si>
  <si>
    <t>Fumitory has been highly valued since at least Roman times for its tonic and blood cleansing effect upon the body[244]. It is particularly valuable in the treatment of all visceral obstructions, particularly those of the liver, in scorbutic affections and in troublesome eruptive diseases of the skin, especially eczema (for which it can be taken internally and externally)[4, 9, 238].
The herb is antispasmodic, aperient, cholagogue, slightly diaphoretic, mildly diuretic, laxative and weakly tonic[4, 9, 21, 165, 240]. The plant is harvested as flowering begins in the summer and can be used fresh or can be dried for later use[9, 238]. Some caution should be exercised in the use of this herb since excess doses cause hypnotic and sedative effects, especially if it is taken for more than about 8 days[238, 244].</t>
  </si>
  <si>
    <t>China; Europe; Finland; France; India; Iran; Iraq; Spain; Turkey</t>
  </si>
  <si>
    <t>Aster tataricus</t>
  </si>
  <si>
    <t>Tartarian Aster</t>
  </si>
  <si>
    <t>Subalpine meadows and wet places, C. and S. Japan[58, 187]. Marshy areas in mountains[279].</t>
  </si>
  <si>
    <t>Succeeds in most good garden soils[1], preferring one that is well-drained and moisture retentive[200]. Prefers a sunny position[200], but also succeeds in partial shade[238].
Plants are hardy to at least -15�c[238].
Plants can suffer from mildew when growing in dry conditions[238].
This species is cultivated in China as a medicinal herb[238].
Most species in this genus seem to be immune to the predations of rabbits[233].
Hybridizes freely with other members of this genus[200].</t>
  </si>
  <si>
    <t>Young plant[105, 177]. No more details are given.</t>
  </si>
  <si>
    <t>This species has been used for at least 2,000 years in traditional Chinese medicine. The root contains triterpenes and triterpene saponins, and is a stimulant expectorant herb for the bronchial system, helping to clear infections[238, 279]. It is antibacterial, antifungal, antitussive, expectorant and stimulant[176, 218, 238, 279]. It has an antibacterial action, inhibiting the growth of Staphylococcus aureus, E. coli, Bacillus dysenteriae, B. typhi, Pseudomonas and Vibrio Proteus[176]. The root is taken internally in the treatment of chronic bronchitis and tuberculosis and is often used raw with honey in order to increase the expectorant effect[176, 238]. The root is harvested in the autumn and can be dried for later use[238].
The plant contains the triterpene epifriedelinol, which has shown anticancer activity, and is used as a folk cure for cancer[218, 279].</t>
  </si>
  <si>
    <t>Rumex tenuifolius</t>
  </si>
  <si>
    <t>Central and northern Europe, including Britain, to the Arctic region.</t>
  </si>
  <si>
    <t>Widespread but uncommon, it is usually found in the poorest soils[17].</t>
  </si>
  <si>
    <t>Succeeds in most soils but prefers a deep fertile moderately heavy soil that is humus-rich, moisture-retentive but well-drained and a position in full-sun or part shade[200]. This species is found in very poor soils in the wild[17].</t>
  </si>
  <si>
    <t>Leaves - raw[177].</t>
  </si>
  <si>
    <t>Plantago rugelii</t>
  </si>
  <si>
    <t>Blackseed Plantain</t>
  </si>
  <si>
    <t>Eastern N. America - Quebec to North Dakota, south to Florida.</t>
  </si>
  <si>
    <t>Damp shores, roadsides and waste places[43].</t>
  </si>
  <si>
    <t>We have very little information on this species and do not know if it will be hardy in Britain, though judging by its native habitat it should succeed outdoors in most parts of the country. The following notes are based on the general needs of the genus.
Succeeds in any moderately fertile soil in a sunny position[200].</t>
  </si>
  <si>
    <t>Young leaves - raw or cooked[177].</t>
  </si>
  <si>
    <t>Plantain seeds contain up to 30% mucilage which swells up in the gut, acting as a bulk laxative and soothing irritated membranes[238]. Sometimes the seed husks are used without the seeds[238].
A poultice of the fresh leaves is used to treat burns and inflammations[257].</t>
  </si>
  <si>
    <t>United States(Appalachia)</t>
  </si>
  <si>
    <t>Camellia kissi</t>
  </si>
  <si>
    <t>C. drupifera. Dyer, non Lour.</t>
  </si>
  <si>
    <t>E. Asia - C. Nepal to S.W. China.</t>
  </si>
  <si>
    <t>Forests and shrubberies in evergreen forests, 1000 - 2100 metres[51]. Moist ground in hill forests at elevations of 900 - 2100 metres in Nepal[272].</t>
  </si>
  <si>
    <t>Prefers a woodland soil but thrives in a warm open well-drained loam if leafmould is added[1, 11, 200]. A calcifuge plant, preferring a pH between 5 and 7[11, 200]. Prefers the partial shade of a light woodland[200].
Prefers a wet summer and a cool but not very frosty dry winter[200].
Plants are not very self-compatible, self-fertilized flowers produce few seeds and these are of low viability[200].
This species is sometimes cultivated in China for the edible oil contained in its seed.</t>
  </si>
  <si>
    <t>An oil is obtained from the seed[180]. It is used for cooking[272].
A tea is made from the steamed then dried leaves[51, 177, 183, 272]. It is used as a substitute for China tea (obtained from C. sinensis)[240, 243].
The flowers are boiled then pickled[272].
The fruit is said to be edible[177, 183]. This seems a very strange report, the fruit is a dry wooden capsule[K].</t>
  </si>
  <si>
    <t>The oil is much valued in medicine[180]. No more details given.</t>
  </si>
  <si>
    <t>Vietnam(Tonkin)</t>
  </si>
  <si>
    <t>Viburnum lantana</t>
  </si>
  <si>
    <t>Wayfaring Tree</t>
  </si>
  <si>
    <t>Europe, including Britain, from Belgium south and east to Spain, Greece and W. Asia.</t>
  </si>
  <si>
    <t>Open woodland and woodland edges, especially on calcareous soils[10, 17].</t>
  </si>
  <si>
    <t>An easily grown plant, it succeeds in most soils but is ill-adapted for poor soils and for dry situations[1]. Unlike most members of the genus, this species succeeds on dry soils[186]. It prefers a deep rich moist loamy soil in sun or semi-shade[11, 200], growing well on chalk and on chalky clays[98]. Intolerant of water-logged soils[186]. Best if given shade from the early morning sun in spring[200]. Dislikes atmospheric pollution[186].
Plants regenerate well after cutting[186].
This plant is a good indicator of limy soils[186].
Tolerates light shade in a woodland[186].
One report says the plant is self-sterile[11], another that it is self-fertile[17]. It would be wise to grow at least two genetically distinct plants of the same species in order to make sure that fruit and seed is produced.</t>
  </si>
  <si>
    <t>The young stems can be used as a twine[6].
This species is used as a rootstock for all forms of viburnums that require grafting[202].</t>
  </si>
  <si>
    <t>Fruit - raw or cooked. A famine food, it is only used when all else fails[177]. The oblong fruit is about 8mm long and contains a single large seed[200].</t>
  </si>
  <si>
    <t>Italy</t>
  </si>
  <si>
    <t>Large quantities of the fruit can cause vomiting and diarrhoea[10, 65]. The fruit is of very low or zero toxicity, it only causes mild upsets when eaten unripe or in large quantities[76].</t>
  </si>
  <si>
    <t>Gleditsia koraiensis</t>
  </si>
  <si>
    <t>Korean Honey Locust</t>
  </si>
  <si>
    <t>E. Asia - Korea.</t>
  </si>
  <si>
    <t>Near streams in low mountain elevations[279].</t>
  </si>
  <si>
    <t>We have very little information on this species and do not know if it will be hardy in Britain, though judging by its native range it could succeed outdoors in many parts of this country. This species is not recognised as distinct in the International Lgume Database and is more geerally viewed as a sub-species of G. japonica[279]. The following notes are based on the general needs of the genus.
Easily grown in a loamy soil, requiring a sunny position[11]. Succeeds in most soils[200]. Tolerates drought once established[1] and atmospheric pollution[200].
Trees have a light canopy, they come into leaf late in the spring and drop their leaves in early autumn[200] making them an excellent top storey tree in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</si>
  <si>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Wood - strong, durable, coarse-grained[82].</t>
  </si>
  <si>
    <t>The flesh inside the mature seedpod can be eaten[177].</t>
  </si>
  <si>
    <t>The fruit and the spines contain a number of medically active constituents including saponins and flavonoids[279]. They are anti-inflammatory, anti-ulcer and expectorant, and have shown anti-HIV activity[279]. They are used in Korea in the treatment of coughs, constipation and liver diseases[279]. They should not be used by pregnant women since they have a stimulant effect upon the uterus and could induce a miscarriage[279].</t>
  </si>
  <si>
    <t>Aconitum violaceum</t>
  </si>
  <si>
    <t>Shrubberies and open slopes, 3600 - 4800 metres from Pakistan to C. Nepal[51].</t>
  </si>
  <si>
    <t>We have very little information on this species and do not know if it will be hardy in Britain, though judging by the native range of the plant it should succeed outdoors in many parts of the country. It is a polymorphic species[51]. The following notes are based on the general needs of the genus.
Thrives in most soils and in the light shade of trees[1]. Grows well in heavy clay soils. Prefers a moist soil in sun or semi-shade[200]. Prefers a calcareous soil.
Grows well in open woodlands[1, 4].
Members of this genus seem to be immune to the predations of rabbits and deer[233].
A greedy plant, inhibiting the growth of nearby species, especially legumes[54].</t>
  </si>
  <si>
    <t>Root - cooked[177]. It is eaten as a pleasant tonic[240]. These reports should be treated with great distrust due to the poisonous nature of the genus[K].</t>
  </si>
  <si>
    <t>The entire plant is used in Tibetan medicine, it is said to have a bitter taste and a cooling potency[241]. Antidote, anti-inflammatory and febrifuge, it is used in the treatment of snake and scorpion bites, contagious infections and inflammation of the intestines[241].</t>
  </si>
  <si>
    <t>The whole plant is highly toxic - simple skin contact has caused numbness in some people[1, 200]. Another report suggests that the root of this species might not be toxic[240].</t>
  </si>
  <si>
    <t>Potamogeton crispus</t>
  </si>
  <si>
    <t>Curly Pondweed</t>
  </si>
  <si>
    <t>P. serratus.</t>
  </si>
  <si>
    <t>Europe, including Britain, to Asia.</t>
  </si>
  <si>
    <t>Lakes, ponds, streams, canals etc[17]. Found in fresh and in saline water[235].</t>
  </si>
  <si>
    <t>A submerged aquatic plant that can be used as an oxygenator of ponds[1]. It is best given a loam based medium in full sun[200]. It prefers alkaline water[200]. Prefers cool water[188].
A fast growing plant in need of constant checking to make sure it does not overrun the pond[200].
Hybridizes freely with other members of this genus, the resulting progeny is usually sterile[200].</t>
  </si>
  <si>
    <t>Young leaves - cooked[105, 177, 179].
Root[179]. No more details are given.</t>
  </si>
  <si>
    <t>Thymelaeaceae</t>
  </si>
  <si>
    <t>Daphne oleoides</t>
  </si>
  <si>
    <t>D. buxifolia. Sibth.&amp;Smith.  D. glandulosa.  D. jasminea. non Sibth.&amp;Smith.  D. lucida.</t>
  </si>
  <si>
    <t>S. Europe, N. Africa and W. Asia to the Himalayas.</t>
  </si>
  <si>
    <t>Dry open slopes in Kashmir, 1700 - 2300 metres[145].</t>
  </si>
  <si>
    <t>Prefers a cool lime-free well-drained friable soil[1]. Plants are usually calcicole and require an acid soil[50]. Survives in any well-fed and well-drained soil in sun or part shade according to one report which also says that it is a reliable plant in most parts of the country[182].
This species is not very hardy outside the mildest areas of Britain, tolerating temperatures down to about -5�c[200].
Plants are resentful of root disturbance and should be planted into their permanent positions as soon as possible[188].
The flowers have a clove-like perfume[245].</t>
  </si>
  <si>
    <t>There is a report that the fruit is eaten, but this report then goes on to say that they cause nausea and vomiting[2]. There is also a report that they can be distilled to make an alcoholic drink[2].</t>
  </si>
  <si>
    <t>The roots are purgative[46, 61, 240].
An infusion of the bark and leaves are used in the treatment of cutaneous affections[240]. The leaves are also used in the treatment of gonorrhoea and are applied to abscesses[240].</t>
  </si>
  <si>
    <t>Afghanistan; Asia; Asia(Baluchistan); Iran; Nc</t>
  </si>
  <si>
    <t>All parts of the plant are poisonous[200]. Skin contact with the sap can cause dermatitis in some people[65, 200].</t>
  </si>
  <si>
    <t>Lupinus hirsutus</t>
  </si>
  <si>
    <t>L. micranthus.</t>
  </si>
  <si>
    <t>Cultivated ground and field margins[89].</t>
  </si>
  <si>
    <t>An easily grown plant, it succeeds in any moderately good soil in a sunny position[1, 200].
There is some doubt over this name. L. hirsutus was used twice by Linnaeus, in 1753 for an European species and again in 1763 for an American species. The American species was subsequently renamed L. micranthus, but we believe that the original L. hirsutus is intended in this report of edibility.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</si>
  <si>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Valeriana officinalis</t>
  </si>
  <si>
    <t>Valerian</t>
  </si>
  <si>
    <t>Europe, including Britain but excluding the extreme north and south, temperate Asia to Japan.</t>
  </si>
  <si>
    <t>Grassland, scrub, woods etc, on dry or damp soils[9, 17]. Avoids acid soils.</t>
  </si>
  <si>
    <t>A very easily grown plant, it succeeds in ordinary garden soil[1], preferring a rich heavy loam in a moist site[4, 7, 17]. Thrives in full sun or in partial shade[233], doing well in light woodland.
A polymorphic species, the more extreme variations are given specific status by some botanists[17].
Valerian is often grown in the herb garden and also sometimes grown commercially as a medicinal herb[1, 200]. When grown for its medicinal root, the plant should not be allowed to flower[4].
The flowers and the dried roots have a strong smell somewhat resembling stale perspiration[245].
Cats are very fond of this plant, particularly the powdered root[1, 4, 20]. Once a cat has discovered a plant they will often destroy it by constantly rolling over it[4].The dried root also attracts rats and can be used as a bait in traps[4, 14].
A good companion for most plants.</t>
  </si>
  <si>
    <t>The plant yields about 1% of an essential oil from the roots[7, 238]. It is used in perfumery to provide a 'mossy' aroma[57, 61, 238], though the scent is considered to be disagreeable by many people[207]. The dried roots are also placed in linen cupboards and clothes drawers in order to scent the clothes[4].
The dried root attracts rats and cats, it can be used as a bait to lure them away from other areas[100].
An ingredient of 'QR' herbal compost activator[32]. This is a dried and powdered mixture of several herbs that can be added to a compost heap in order to speed up bacterial activity and thus shorten the time needed to make the compost[K]. The plant can also be used to make a very good liquid plant feed[14, 18, 201]. It attracts earthworms[14, 18]. The leaves are very rich in phosphorus[201].</t>
  </si>
  <si>
    <t>Valerian is a well-known and frequently used medicinal herb that has a long and proven history of efficacy. It is noted especially for its effect as a tranquilliser and nervine, particularly for those people suffering from nervous overstrain[4, 222]. Valerian has been shown to encourage sleep, improve sleep quality and reduce blood pressure[254]. It is also used internally in the treatment of painful menstruation, cramps, hypertension, irritable bowel syndrome etc[238, 254]. It should not be prescribed for patients with liver problems[238]. Externally, it is used to treat eczema, ulcers and minor injuries[238].
The root is antispasmodic, carminative, diuretic, hypnotic, powerfully nervine, sedative and stimulant[4, 7, 9, 14, 21, 46, 147, 165, 192, 218]. The active ingredients are called valepotriates, research has confirmed that these have a calming effect on agitated people, but are also a stimulant in cases of fatigue[222]. The roots of 2 year old plants are harvested in the autumn once the leaves have died down and are used fresh or dried[4, 9, 238]. The fresh root is about 3 times as effective as roots dried at 40� (the report does not specify if this is centigrade or fahrenheit), whilst temperatures above 82� destroy the active principle in the root[240]. Use with caution[21, 238], see the notes above on toxicity.</t>
  </si>
  <si>
    <t>China; Europe; Germany; Spain; Turkey</t>
  </si>
  <si>
    <t>It is said that prolonged medicinal use of this plant can lead to addiction[9]. A course of treatment should not exceed 3 months.</t>
  </si>
  <si>
    <t>Cleome monophylla</t>
  </si>
  <si>
    <t>S. Africa.</t>
  </si>
  <si>
    <t>A weed of fields and waste places[240].</t>
  </si>
  <si>
    <t>Prefers a light fertile soil in a warm dry sunny position with plenty of room to spread[1, 200].
A frost tender plant, it can be grown as a summer annual in Britain[200].</t>
  </si>
  <si>
    <t>Leaves - cooked and used like spinach[183]. The young shoots and flowers can also be used[183].
The pungent seed is used as a mustard substitute[183].</t>
  </si>
  <si>
    <t>The pounded root is put on the lips to restore consciousness when in a faint[240].</t>
  </si>
  <si>
    <t>Siegesbeckia orientalis pubescens</t>
  </si>
  <si>
    <t>Waste ground all over Japan[58]. Forest shade at elevations of 1700 - 2000 metres in Kashmir[145].</t>
  </si>
  <si>
    <t>Young leaves - cooked[177, 178]. The leaves need to be leeched in order to remove a toxin[179].</t>
  </si>
  <si>
    <t>The whole plant is anodyne, cardiac, febrifuge, salve, stimulates blood circulation[4, 147, 158, 178]. The juice of the plant is used externally in the treatment of ringworm, other parasitic infections and as a protective cover for wounds[4, 272]. A paste of the plant is applied to wounds between the toes that have been caused by prolonged walking barefoot in muddy water[272]. A decoction of the plant is also used in the treatment of rheumatoid arthritis, pains and aches in the legs and sides, hemiplegia, hypertension, sciatica, weeping dermatitis and mastitis[147].
A paste of the root is used in the treatment of indigestion[272]. The juice of the root is applied to wounds[272].</t>
  </si>
  <si>
    <t>Rubus hirsutus</t>
  </si>
  <si>
    <t>R. thunbergii. Sieb.&amp;Zucc.</t>
  </si>
  <si>
    <t>Thickets and waste ground in lowland and low mountains of C. and S. Japan[58]. Slopes, roadsides, waste places, thickets and forested slopes at elevations of 900 - 3200 metres[266].</t>
  </si>
  <si>
    <t>We have very little information on this species and do not know if it will be hardy in Britain, though judging by its native range it should succeed outdoors in many parts of the country. The following notes are based on the general needs of the genus.
Easily grown in a good well-drained loamy soil in sun or semi-shade[1, 11, 200].
There is a potential confusion over the name of this species. There is a R. hirsutus with a different author (Wirte.) listed in [150] as growing in woods in Britain. Clearly, one of these two species is wrongly named.
Plants in this genus are notably susceptible to honey fungus[200].</t>
  </si>
  <si>
    <t>Fruit - raw or cooked and used in pies, preserves etc[105, 177, 179, 183]. The fruit varies in size from 1 - 2cm in diameter[266].</t>
  </si>
  <si>
    <t>The juice of the bruised leaves is used in the treatment of ophthalmia[218].
The fruit is used to promote fertility, strengthen virility etc[218].</t>
  </si>
  <si>
    <t>Lupinus luteus</t>
  </si>
  <si>
    <t>Yellow Lupin</t>
  </si>
  <si>
    <t>L. odoratus.</t>
  </si>
  <si>
    <t>Europe - Italy and the Mediterranean.</t>
  </si>
  <si>
    <t>Light acid soils[50].</t>
  </si>
  <si>
    <t>An easily grown plant, succeeding in any moderately good soil in a sunny position[1, 200]. Succeeds in poor soils[46]. Requires an acid to neutral soil[200].
Cultivated for its edible seed in Italy[2], there are a number of varieties with sweet tasting seeds[183].
The flowers have a delicious vanilla-like perfume, the cultivar 'Romulus' has been especially mentioned[245].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</si>
  <si>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good green manure for poor soils, it is quite fast growing and fixes atmospheric nitrogen[50, 61, 87]. It is commonly grown as a soil improver in southern Europe[245].</t>
  </si>
  <si>
    <t>The seed of many lupin species contain bitter-tasting toxic alkaloids, though there are often sweet varieties within that species that are completely wholesome[65, 76]. Taste is a very clear indicator. These toxic alkaloids can be leeched out of the seed by soaking it overnight and discarding the soak water. It may also be necessary to change the water once during cooking[K]. Fungal toxins also readily invade the crushed seed and can cause chronic illness[65].</t>
  </si>
  <si>
    <t>Lupinus littoralis</t>
  </si>
  <si>
    <t>Seashore Lupine</t>
  </si>
  <si>
    <t>Sandy seashores[256].</t>
  </si>
  <si>
    <t>An easily grown plant, succeeding in any moderately good soil in a sunny position[1, 200]. It strongly dislikes excessive winter wet[1]. Requires an acid to neutral soil[200]. Succeeds in poor soils[60].
Plants dislike root disturbance.
This species has a symbiotic relationship with certain soil bacteria, these bacteria form nodules on the roots and fix atmospheric nitrogen. Some of this nitrogen is utilized by the growing plant but some can also be used by other plants growing nearby[200].</t>
  </si>
  <si>
    <t>A good green manure plant for poor soils[61]. It is quite fast growing and fixes atmospheric nitrogen.</t>
  </si>
  <si>
    <t>Root - raw or cooked[257]. The root can be dried and roasted[2, 44, 61, 161]. A sweet flavour, almost like sugar[256]. The tough and fibrous roots are rich in starch[2]. The root is roasted and then pounded to loosen the edible fibres from the stem[118]. The roasted, dried and powdered root can be stored for winter use[256]. The roots can be up to 1 metre long[256]. Lupine roots are best not eaten raw since they contain alkaloids that could be poisonous - North American Indians would fall into a drunken sleep if they ate them raw, though they are perfectly safe when cooked[256].</t>
  </si>
  <si>
    <t>Passiflora incarnata</t>
  </si>
  <si>
    <t>Maypops</t>
  </si>
  <si>
    <t>Eastern N. America - Virginia and Kentucky, south to Florida and Texas.</t>
  </si>
  <si>
    <t>Sandy thickets and open soils[43]. Fields, roadsides, fence rows and thickets[192].</t>
  </si>
  <si>
    <t>Requires a well-drained soil with plenty of moisture in the growing season, otherwise it is not fussy[1]. Another report says that it prefers a well-drained sandy slightly acid soil in full sun[238].
In a well-drained soil the roots are hardy to about -20�c, although top growth is killed back by frost[160, 200]. The top growth is cut back almost to the ground each year by some people and the plant treated as a herbaceous perennial[88]. The roots should be mulched in winter to prevent them from freezing. Plants thrive in a short growing season[160].
A climbing plant, supporting itself by means of tendrils[222].
Resistant to pests and diseases[160]. Plants in this genus are notably resistant to honey fungus[200].
Cultivated for its edible fruit by the North American Indians[2, 46]. Plants yield from 5 to 20 fruits annually in the wild[160].
Outdoor grown plants should have their roots restricted in order to encourage fruit production instead of excessive vegetative growth[1]. Hand pollinate using pollen from a flower that has been open for 12 hours to pollinate a newly opened flower before midday[88].</t>
  </si>
  <si>
    <t>Fruit - raw or cooked in jellies, jams etc[2, 3, 21, 46, 61]183]. A sweet flavour[4], it is best when used as a jelly[95]. High in niacin[160]. Fairly large, the fruit is up to 5cm in diameter[200] though it contains relatively little edible pulp and a lot of seeds[K].
Leaves - raw or cooked. Said to be delicious as a cooked vegetable or when eaten in salads[183].
Flowers - cooked as a vegetable or made into syrup[183].</t>
  </si>
  <si>
    <t>Maypops is a valuable sedative and tranquillising herb with a long history of use in North America[254]. It is frequently used in the treatment of insomnia, epilepsy, hysteria etc[254].
The leaves and stems are antispasmodic, astringent, diaphoretic, hypnotic, narcotic, sedative, vasodilator and are also used in the treatment of women's complaints[4, 7, 21, 46, 61, 165, 192, 207, 238]. The plant is harvested after some of the berries have matured and is then dried for later use[4]. It is used in the treatment of insomnia, nervous tension, irritability, neuralgia, irritable bowel syndrome, pre-menstrual tension and vaginal discharges[4, 21, 165, 192, 207]. An extract of the plant depresses the motor nerves of the spinal cord[213], it is also slightly sedative, slightly reduces blood pressure and increases respiratory rate[222]. The plant contains alkaloids and flavonoids that are an effective non-addictive sedative that does not cause drowsiness[238]. The plant is not recommended for use during pregnancy[238].
A poultice of the roots is applied to boils, cuts, earaches, inflammation etc[222].
The dried plant is exported from America to Europe for medicinal usage[207].
A homeopathic remedy is made from the plant[4].</t>
  </si>
  <si>
    <t>Bermuda; Iraq; Turkey; United States; United States(Appalachia)</t>
  </si>
  <si>
    <t>Cynara scolymus</t>
  </si>
  <si>
    <t>Globe Artichoke</t>
  </si>
  <si>
    <t>Not known in the wild, it probably arose from a form of C. cardunculus.</t>
  </si>
  <si>
    <t>Prefers a light warm soil and an open position in full sun[15, 16, 33, 37]. Requires plenty of moisture in the growing season and a good rich soil[200]. Prefers a sheltered position[200] but plants are reasonably wind resistant[K]. Plants are tolerant of saline conditions[4].
Plants succeed in cool climates though they may need protection in cold winters[200], they are unlikely to thrive in the north of Britain. Wet winters are far more likely to cause problems than cold ones[4, K].
The globe artichoke is often cultivated in the garden and sometimes commercially for its edible flower buds, there are some named varieties[183, 200]. It is best to renew the plants by division of the suckers every 3 years but they do live for a number of years[200].
The plant has recently been reclassified (1999) as not having specific status but being part of C. cardunculus. However, since it is distinct enough from the gardener's viewpoint (having a much larger seedhead) we have decided to leave it with its own entry for the time being[K].
Plants seem to be immune to the predations of rabbits[233].
The flowering plant is a magnet for bees[108].</t>
  </si>
  <si>
    <t>A dark grey dye is obtained from the leaves[7].</t>
  </si>
  <si>
    <t>Flower buds - raw or cooked[2, 7, 15, 16, 27, 37, 183]. Used before the flowers open[171]. The flavour is mild and pleasant[K]. Gobe artichokes are considered to be a gourmet food but they are very fiddly to eat. The buds are harvested just before the flowers open, they are then usually boiled before being eaten. Only the base of each bract is eaten, plus the 'heart' or base that the petals grow from [K]. Small, or baby artichokes, that are produced on lateral stems can be pickled or used in soups and stews[183]. Plants yield about 5 to 6 main heads per year from their second year onwards[200].
Flowering stems - peeled and eaten raw or cooked. A sweet nutty flavour[183].
Young leaf stems - a celery substitute[200]. They are normally blanched to remove the bitterness and then boiled or eaten raw[183]. We find them too bitter to be enjoyable[K].
Leaves - cooked. A bitter flavour[15, 61].
The dried flowers are a rennet substitute, used for curdling plant milks[4, 183].</t>
  </si>
  <si>
    <t>The globe artichoke has become important as a medicinal herb in recent years following the discovery of cynarin. This bitter-tasting compound, which is found in the leaves, improves liver and gall bladder function, stimulates the secretion of digestive juices, especially bile, and lowers blood cholesterol levels[238, 254].
The leaves are anticholesterolemic, antirheumatic, cholagogue, digestive, diuretic, hypoglycaemic and lithontripic[7, 21, 165]. They are used internally in the treatment of chronic liver and gall bladder diseases, jaundice, hepatitis, arteriosclerosis and the early stages of late-onset diabetes[238, 254]. The leaves are best harvested just before the plant flowers, and can be used fresh or dried[238].</t>
  </si>
  <si>
    <t>Dominican Republic; Europe; Haiti; Mexico; Spain</t>
  </si>
  <si>
    <t>Aralia mandschurica</t>
  </si>
  <si>
    <t>Manchurian Angelica Tree</t>
  </si>
  <si>
    <t>Forests on rich well moistened slopes, 900 - 2000 metres in N. Hupeh. Thickets and thin woods in lowland and hills in Japan[58].</t>
  </si>
  <si>
    <t>Prefers a good deep loam and a position in semi-shade. Requires a sheltered position. Plants are hardier when grown on poorer soils.
The young growth in spring, even on mature plants, is frost-tender and so it is best to grow the plants in a position sheltered from the early morning sun[K].
This plant is very closely related to A. elata and is included in that species by many botanists[58].</t>
  </si>
  <si>
    <t>Young shoots - cooked. They can also be blanched and used in salads.</t>
  </si>
  <si>
    <t>Anodyne, carminative.
The root, and especially the bark, stimulates the central nervous system[218].
The plant is said to restore the appetite, memory, vigour etc[218].</t>
  </si>
  <si>
    <t>Margyricarpus pinnatus</t>
  </si>
  <si>
    <t>Pearl Berry</t>
  </si>
  <si>
    <t>M. setosus.  Empetrum pinnatum.</t>
  </si>
  <si>
    <t>S. America - Andes.</t>
  </si>
  <si>
    <t>Prefers a lime-free soil that is not too rich[11], with some shade at the hottest part of the day[200]. Requires a sunny position and a well-drained soil[11]. Requires a sheltered position[188]. Plants are low-growing and have done very well in our exposed maritime site in Cornwall[K].
This species is hardy to about -5�c[200]. It is our opinion that the plants are hardier than this[K], they have grown outdoors in many parts of Britain that experience colder winters, and have survived all but very severe winters[1, 11].
The plants do not fruit well in cool wet summers[K].</t>
  </si>
  <si>
    <t>Fruit - raw or cooked[2, 105]. Pleasant but mild with a slightly acid flavour[11, 183]. The fruit can hang on the plant for a long time in good condition if it is not eaten by birds etc[1]. The fruit is a small white berry about 7mm in diameter with a single seed[200]. Very attractive to look at, but the flavour is very mild and you need to spend quite a while picking just to get one mouthful[K]. Children really love the fuit, however, and this makes it an ideal plant to get them out of your hair for a while. Simply tell them that they can have as much of the fruit as they want and they will be there for half an hour or more picking it[K].</t>
  </si>
  <si>
    <t>Diuretic[46, 61].</t>
  </si>
  <si>
    <t>Coronopus didymus</t>
  </si>
  <si>
    <t>Swine Wartcress</t>
  </si>
  <si>
    <t>Lepidium didymum.  Senebiera didyma.</t>
  </si>
  <si>
    <t>Europe. Asia. N. America. Naturalized in Britain[17].</t>
  </si>
  <si>
    <t>Waste places, roadsides and cultivated fields[17, 43]. Found chiefly in sandy soils in Texas[274].</t>
  </si>
  <si>
    <t>Leaves - raw or cooked[105, 177]. A strong hot cress-like flavour[144, K].</t>
  </si>
  <si>
    <t>Argentina; Britain; Spain</t>
  </si>
  <si>
    <t>Impatiens occidentalis</t>
  </si>
  <si>
    <t>Moist woods[60].</t>
  </si>
  <si>
    <t>Succeeds in any reasonably good soil[1]. Grows well in heavy clay soils. Prefers a moist well-drained humus rich soil in a cool site[200].
This plant has seed capsules that spring open forcibly as the seed ripens to eject the seed a considerable distance. The capsules are sensitive to touch even before the seed is ripe, making seed collection difficult but fun[K].
This species is probably part of I. noli-tangere[60].</t>
  </si>
  <si>
    <t>A yellow dye is obtained from the plant[172]. No more details are given.
Used as a hair rinse for itchy scalps[172]. No more details are given.
A fungicide is obtained from the plant[172]. No more details are given, but it is likely to be the juice of the plant that is used.</t>
  </si>
  <si>
    <t>Antidote, parasiticide. Used in the treatment of warts, ringworm, nettle stings, poison ivy rash etc[172].</t>
  </si>
  <si>
    <t>Allium ledebourianum</t>
  </si>
  <si>
    <t>A. uliginosum. Ldb.  A. schoenoprasum foliosum.</t>
  </si>
  <si>
    <t>E. Asia - China. Japan, Mongolia, Siberia.</t>
  </si>
  <si>
    <t>Meadows and river valleys in Siberia[74], Mountains, moist meadows, river banks, gravelly and sandy places at elevations of 100 - 1800 metres in northern China[266]..</t>
  </si>
  <si>
    <t>Prefers a sunny position in a light well-drained soil[1].
The bulbs should be planted fairly deeply[1].
Cultivated for its edible leaves and bulb in Japan[46, 206].
This species is probably no more than a synonym for A schoenoprasum[203].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</si>
  <si>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cooked[46, 61, 177]. The small bulbs are formed in clusters on the rhizome and are about 10mm in diameter[200].
Leaves - raw or cooked[46, 61, 177]. The leaves are added to salads or used as a flavouring in soups etc[183]. The flavour resembles wild onions and chives with a hint of garlic[183].
Flowers - raw. Used as a garnish on salads.</t>
  </si>
  <si>
    <t>Ammi majus</t>
  </si>
  <si>
    <t>Bishop's Weed</t>
  </si>
  <si>
    <t>C. Europe to W. Asia and N. Africa. A casual in Britain[17].</t>
  </si>
  <si>
    <t>Waste places in Britain[17].</t>
  </si>
  <si>
    <t>Prefers a well-drained soil in a sunny position[238], succeeding in ordinary garden soil.
This species is often cultivated for its attractive flowering stems which are often sold in markets[238]. It is cultivated in India as a medicinal herb[238].</t>
  </si>
  <si>
    <t>The root is chewed to give protection from strong sunlight. It contains 8-methoxypsoralen which stimulates production of pigment in skin exposed to U.V. light. Caution is advised, however, since it can cause side-effects[160]. Other reports suggest that it is the seeds that are used[238, 254].</t>
  </si>
  <si>
    <t>Seed - used as a condiment[177, 183].</t>
  </si>
  <si>
    <t>The seed is contraceptive, diuretic and tonic[238]. An infusion is used to calm the digestive system, whilst it is also used in the treatment of asthma and angina[254]. A decoction of the ground-up seed, eaten after intercourse, appears able to prevent implantation of the fertilized ovum in the uterus[238]. This decoction is also used as a gargle in the treatment of toothache[238].
The seed contains furanocoumarins (including bergapten), which stimulate pigment production in skin that is exposed to bright sunlight[238, 254]. The plant is widely cultivated in India for these furanocoumarins which are used in the treatment of vitiligo (piebald skin) and psoriasis[238, 254].</t>
  </si>
  <si>
    <t>Europe; France; Iraq; Italy; Netherlands; Spain</t>
  </si>
  <si>
    <t>The root contains 8-methoxypsoralen, this stimulates the production of pigmentation in skin exposed to ultra-violet light, but it can cause side-effects. Use with caution[160]. Skin contact with the sap is said to cause photo-sensitivity and/or dermatitis in some people[218].</t>
  </si>
  <si>
    <t>Ribes lobbii</t>
  </si>
  <si>
    <t>Gummy Gooseberry</t>
  </si>
  <si>
    <t>R. subvestitum. Hook. non Hook.&amp;Arn.  Grossularia lobbii. (A.Gray.)Cov.&amp;Britt.</t>
  </si>
  <si>
    <t>Western N. America - southern British Columbia to northern California.</t>
  </si>
  <si>
    <t>Creek banks and lowland valleys to open or forested mountain slopes[60].</t>
  </si>
  <si>
    <t>Easily grown in a moisture retentive but well-drained loamy soil of at least moderate quality[11, 200]. Requires a sunny position[11].
Hardy to about -20�c[200].
A very ornamental plant[60], it is closely related to R. menziesii[1].
Plants can harbour a stage of 'white pine blister rust', so they should not be grown in the vicinity of pine trees[155]. Plants in this genus are notably susceptible to honey fungus[200].</t>
  </si>
  <si>
    <t>The roots have been boiled with cedar (Juniperus spp, Thuja sp.) and wild rose (Rosa spp) roots, then pounded and woven into rope[257].
The sharp thorns have been used as probes for boils, for removing splinters and for tattooing[257].</t>
  </si>
  <si>
    <t>Fruit - raw or cooked[101, 105, 161, 257]. Generally considered to be unpalatable, but they were occasionally eaten by some native North American Indian tribes[256].</t>
  </si>
  <si>
    <t>The root has been used in the treatment of diarrhoea[257].
A poultice of the roots and salt water has been applied to mouth sores, body sores, blisters and carbuncles[257].
The root ash, mixed with oil, has been used as a salve on boils[257].</t>
  </si>
  <si>
    <t>Hedychium coronarium</t>
  </si>
  <si>
    <t>Butterfly Ginger</t>
  </si>
  <si>
    <t>Moist places along streams and on forest edges[200].</t>
  </si>
  <si>
    <t>Requires a rich moist soil and a sunny position[233]. It succeeds in shallow water[200] and can also be grown in a sunny border as a summer sub-tropical bedding plant[[1].
Plants are not very hardy, they tolerate temperatures down to about -2�c and can be grown at the foot of a south-facing wall in the milder areas of Britain if given a good mulch in the winter[1, 200].
The flowers have a delicious perfume which is most pronounced towards evening[245].
Plants seem to be immune to the predations of rabbits[233].
The tubers should be only just covered by soil[233].</t>
  </si>
  <si>
    <t>The stems contain 43 - 48% cellulose and are useful in making paper[218].
An essential oil obtained from the flowers is valued in high grade perfumes[240].
The root contains 1.7% essential oil, which is used medicinally[240].</t>
  </si>
  <si>
    <t>Young buds and flowers are eaten or used as a flavouring[177, 183].
Root - cooked. A famine food used when all else fails[177].</t>
  </si>
  <si>
    <t>The seed is aromatic, carminative and stomachic[218].
The root is antirheumatic, excitant and tonic[218, 240]. The ground rhizome is used as a febrifuge[240].
An essential oil from the roots is carminative and has anthelmintic indications[240].
The plant has been used as a remedy for foetid nostril[240].</t>
  </si>
  <si>
    <t>China; Hawaii; India; Indonesia; Indonesia(Moluccas); Java; Moluccas; United States(Hawaii)</t>
  </si>
  <si>
    <t>Centella asiatica</t>
  </si>
  <si>
    <t>Gotu Kola</t>
  </si>
  <si>
    <t>Hydrocotyle asiatica. L.  H. cordifolia.  H. repanda.</t>
  </si>
  <si>
    <t>E. Asia - India, China and Japan. Australia.</t>
  </si>
  <si>
    <t>Old stone walls and rocky sunny places in lowland hills and especially by the coast in central and southern Japan[58]. Shady, damp and wet places such as paddy fields, and in grass thickets[147, 238].</t>
  </si>
  <si>
    <t>Prefers a moist to wet soil in sun or partial shade[238]. Plants also grow on walls in the wild and so should tolerate drier conditions[K].
This species is not hardy in the colder areas of the country, it tolerates temperatures down to between -5 and -10�c[200]. It grows and spreads very well outdoors during the summer in most parts of the country and is very easy to increase by division. It can therefore be grown as a summer crop with divisions being taken during the growing season and overwintered in a greenhouse in case the outdoor plants are killed by winter cold[K].</t>
  </si>
  <si>
    <t>Extracts of the plant are added to cosmetic masks and creams to increase collagen and firm the skin[238].</t>
  </si>
  <si>
    <t>Leaves - raw or cooked. Used in salads and in curries[238]. Cooked as a vegetable[272]. An aromatic flavour, we have found them to be rather overpowering in salads when used in any but small quantities[K].</t>
  </si>
  <si>
    <t>Gotu kola is an outstandingly important medicinal herb that is widely used in the Orient[238] and is becoming increasingly popular in the West[254]. Its Indian name is 'Brahmi' which means 'bringing knowledge of the Supreme Reality' and it has long been used there medicinally and as an aid to meditation[238]. It is a useful tonic and cleansing herb for skin problems and digestive disorders[254]. In India it is chiefly valued as a revitalizing herb that strengthens nervous function and memory[254].
The whole plant is alterative, cardio-depressant, hypotensive, weakly sedative and tonic[240]. It is a rejuvenating diuretic herb that clears toxins, reduces inflammations and fevers, improves healing and immunity, improves the memory and has a balancing effect on the nervous system[147, 152, 238, 240]. It has been suggested that regular use of the herb can rejuvenate the nervous system and it therefore deserves attention as a possible cure for a wide range of nervous disorders including multiple sclerosis[K]. Recent research has shown that gotu kola reduces scarring, improves circulatory problems in the lower limbs and speeds the healing process[238]. It is used internally in the treatment of wounds, chronic skin conditions (including leprosy), venereal diseases, malaria, varicose veins, ulcers, nervous disorders and senility[238, 240]. Caution should be observed since excess doses cause headaches and transient unconsciousness[238]. Externally, the herb is applied to wounds, haemorrhoids and rheumatic joints[238].
The plant can be harvested at any time of the year and is used fresh or dried[238]. Another report says that the dried herb quickly loses its medicinal properties and so is best used fresh[237].</t>
  </si>
  <si>
    <t>China; Fiji; India; Java; Malagasy; Malaya; Mauritius; New Zealand(Niue); Philippines; Samoa; Sumatra; Tonga; Turkey</t>
  </si>
  <si>
    <t>There is a warning that the plant can irritate the skin[238], though it is widely used to treat skin complaints[238].</t>
  </si>
  <si>
    <t>Erythronium japonicum</t>
  </si>
  <si>
    <t>Katakuri</t>
  </si>
  <si>
    <t>Woods in lowland and low mountains of C. and N. Japan[90]. Moist places in forests, S Jilin and Liaoning provinces in hina[266].</t>
  </si>
  <si>
    <t>Prefers slightly acid soil conditions but succeeds in chalky soils if these contain plenty of humus[164]. Requires semi-shade, preferably provided by trees or shrubs, and a well-drained soil[42, 164]. Succeeds in almost any light soil, preferring one that is rich in humus[1].
Slugs love this plant and often eat out the leaves[90].
Flowers are produced in 3 - 4 years from seed[164].
Bulbs should be planted about 7cm deep[1].
According to some botanists, this species is no more than a variety of E. dens-canis[1].</t>
  </si>
  <si>
    <t>Bulb - raw or cooked. The source of a starch, called 'katakuri-ko' in Japan. It is used in dumplings, confectionery, as a thickener in soups etc[177, 183]. It is preferred over other starches for use in sauces which must thicken but not gel upon cooling[183]. The bulb is about 1cm wide and up to 6cm long-266].</t>
  </si>
  <si>
    <t>Although no records of toxicity have been seen for this species, the following notes have been seen for another member of this genus and so some caution is advised.
Skin contact with the bulbs has been known to cause dermatitis in sensitive people[65].</t>
  </si>
  <si>
    <t>Santolina chamaecyparissus</t>
  </si>
  <si>
    <t>Cotton Lavender</t>
  </si>
  <si>
    <t>S. incana.</t>
  </si>
  <si>
    <t>Europe - Mediterranean. Occasionally naturalized in Britain[17].</t>
  </si>
  <si>
    <t>Dry ground, stony banks and rocks[100], usually on calcareous soils[7].</t>
  </si>
  <si>
    <t>An easy and undemanding plant that does not require a rich soil, though it strongly dislikes wet conditions around the roots[1, 11, 15, 200]. Prefers a light sandy fairly poor soil on a sunny slope[200]. Prefers a chalky soil[190]. Established plants are drought tolerant[190]. They succeed in a hot dry position[190].
Hardy to about -15�c when in a well-drained soil. A very wind hardy plant, it succeeds on the top of Cornish dry-stone walls[49].
A very ornamental plant[1], there are several named varieties[245]. Cotton lavender tolerates shearing so long as this is not done at times of low resistance (winter?)[200]. Plants can be cut back hard in spring to maintain their form[200, 208], though this will prevent them flowering[208].
A good companion plant for roses[201].
Flowers are produced on two year old wood[182].
The leaves are very aromatic[190]. The bruised leaves are pleasantly pungent, though the flowers have an unpleasant smell[245]. The form S. chamaecyparissus nana has a more pungent aroma than the type[245].
Plants in this genus are notably resistant to honey fungus[200].</t>
  </si>
  <si>
    <t>Plants can be grown as a low formal hedge and used as an edging plant[200]. The plant is very tolerant of shearing[200]. In less exposed areas the plants can be trimmed in the autumn, otherwise they need to be cut by early April if they are to be allowed to flower[245].
Plants can also be grown for ground cover[190]. They are best spaced about 60cm apart each way[208].
The leaves are strewn amongst clothes to repel moths etc[4, 15, 18, 20, 100]. The growing plant repels various insect pests, especially cabbage moths[201]. The dried leaves are used in pot-pourri[238].
An essential oil from the leaves is used in perfumery[4], the oil is also obtained from the flowers[168].</t>
  </si>
  <si>
    <t>The aromatic leaves are used as a flavouring for broths, sauces, grain dishes etc[15, 183].</t>
  </si>
  <si>
    <t>The leaves and flowering tops are antispasmodic, disinfectant, emmenagogue, stimulant and vermifuge[4, 7, 11, 201]. Cotton lavender is rarely used medicinally[238], though it is sometimes used internally as a vermifuge for children and to treat poor digestion and menstrual problems[4, 238]. When finely ground and applied to insect stings or bites, the plant will immediately ease the pain[7]. Applied to surface wounds, it will hasten the healing process by encouraging the formation of scar tissue[7]. The leaves and flowering stems are harvested in the summer and dried for later use[238].</t>
  </si>
  <si>
    <t>The bruised leaves have been known to cause a severe rash on sensitive skins[182].</t>
  </si>
  <si>
    <t>Senna tora</t>
  </si>
  <si>
    <t>Stinking Cassia</t>
  </si>
  <si>
    <t>E. Asia - China, Japan, Korea to the Phillipines, Vietnam and Indonesia.</t>
  </si>
  <si>
    <t>Wasteland and cultivated areas in the Himalayas[51]. To elevations of 1400 metres in Nepal[272].</t>
  </si>
  <si>
    <t>See also [51], [240].
C. Tora Benth. = Senna obtusifolia[200].</t>
  </si>
  <si>
    <t>The seeds (does this mean the pods?) are a source of tannin[146].</t>
  </si>
  <si>
    <t>Young leaves - cooked as a vegetable[272].
Roasted seeds are a coffee substitute[272].</t>
  </si>
  <si>
    <t>The leaves and the seeds are anticholesterolemic, antispasmodic, carminative, emollient, hepatic, ophthalmic and purgative[51, 147, 176, 272, 279]. The powdered leaves are used in the treatment of indigestion and stomach pain[272].The leaves are used externally in the treatment of skin diseases[146, 272].
The seed contains anthraquinones and naphthopyrones[279]. It is anthelmintic, antibacterial, antifungal and hepatic[272, 279]. The seed is used in Korea to treat constipation, oedema, glaucoma, nyctalopia and to protect the liver[279]. A paste made from the seed is used externally in Nepal to treat leucoderma, leprosy and itchy skin[272].
A paste made from the roots, mixed with lemon juice (Citrus limon) is applied as a poultice to treat ringworm[272].
A decoction of the fruit is used in the treatment of fevers[272].</t>
  </si>
  <si>
    <t>China; Dominican Republic; Haiti; India; India(Santal); Japan; Malaya; Mexico; Sri Lanka; Venezuela</t>
  </si>
  <si>
    <t>Origanum dictamnus</t>
  </si>
  <si>
    <t>Dittany Of Crete</t>
  </si>
  <si>
    <t>Amaracus dictamnus. (L.)Benth.</t>
  </si>
  <si>
    <t>S. Europe - Crete.</t>
  </si>
  <si>
    <t>Shady rocks in dry places in high mountains[50, 148].</t>
  </si>
  <si>
    <t>Requires a rather dry, warm, well-drained soil, but is not fussy as to soil type, thriving on chalk[1]. Prefers slightly alkaline conditions[1].
This species is not fully hardy in Britain according to one report[1] whilst another says that it is hardy to zone 7[200], which means that it can succeed outdoors in most parts of the country. It is, however, very susceptible to winter wet and so is more commonly grown under cover in this country[238].
Members of this genus are rarely if ever troubled by browsing deer[233].</t>
  </si>
  <si>
    <t>The leaves are used for flavouring salads and vermouth[183, 238]. A pleasant aromatic flavour, especially when mixed with parsley, thyme, garlic, salt and pepper[183].
The flowering tops are dried and brewed into a herb tea[183, 238].</t>
  </si>
  <si>
    <t>The flowering plant has been used as an antirheumatic, oxytocic, stomachic and vulnerary[148], though these uses appear to be obsolete in modern herbalism[238]..</t>
  </si>
  <si>
    <t>Geranium tuberosum</t>
  </si>
  <si>
    <t>Cultivated ground, fields, vineyards and meadows[89].</t>
  </si>
  <si>
    <t>10 - 7</t>
  </si>
  <si>
    <t>Succeeds in any moderately fertile retentive soil in a sunny position[200]. Tolerates a wide range of soil types[200]. Established plants are drought resistant[190].
This species is not hardy in all parts of Britain, it tolerates temperatures down to between -5 and -10�c[200].
Plants come into growth in the autumn and die down in mid-summer[190].
Plants spread by means of underground tubers and can be invasive[190].
Members of this genus are rarely if ever troubled by browsing deer or rabbits[233].
At least one named variety has been selected for its ornamental value[200]. 'Charlesii' has a low spreading habit[200].</t>
  </si>
  <si>
    <t>Edible tubers[177]. Up to 15mm wide[200].</t>
  </si>
  <si>
    <t>Emilia sonchifolia</t>
  </si>
  <si>
    <t>Cupid's Shaving Brush</t>
  </si>
  <si>
    <t>Cacalia sonchifolia.</t>
  </si>
  <si>
    <t>Tropical Asia.</t>
  </si>
  <si>
    <t>Waste ground in C. and S. Japan[58]. Moist areas and uncultivated ground at elevations up to 1700 metres in Nepal[272].</t>
  </si>
  <si>
    <t>An easily grown plant[1], succeeding in most well-drained soils in a sunny position[200]. Plants flower better when growing on nutritionally poor soils, producing much lusher growth on rich soils[200]. Plants are drought tolerant once established[200].
Plants are not frost hardy, but they succeed outdoors in Britain as a spring-sown annual[200].
Slugs can be a problem with this plant in a wet spring[200].
The leaves are frequently sold in local markets in Java[183].</t>
  </si>
  <si>
    <t>Leaves and young shoots - raw or cooked[2, 46, 61, 105, 177, 272]. Used as a vegetable[272]. The whole plant, including the flowers, can be eaten raw or cooked[144]. The leaves are usually harvested and used before the plant flowers[183]. A nutritional analysis of the leaves is available[218].
The powdered plant is used to prepare a cake fermented with yeast (called marcha in Nepal) from which liquor is distilled[272].</t>
  </si>
  <si>
    <t>A tea made from the leaves is used in the treatment of dysentery[218]. The juice of the leaves is used in treating eye inflammations, night blindness, cuts and wounds and sore ears[240, 272].
The plant is astringent, depurative, diuretic, expectorant, febrifuge and sudorific[147, 218, 272]. It is used in the treatment of infantile tympanites and bowel complaints[240].
The juice of the root is used in the treatment of diarrhoea[240, 272].
The flower heads are chewed and kept in the mouth for about 10 minutes to protect teeth from decay[272].</t>
  </si>
  <si>
    <t>China; Ei; Ghana; India; India(Santal); Java; Malaya</t>
  </si>
  <si>
    <t>Prunus napaulensis</t>
  </si>
  <si>
    <t>Cerasus nepaulensis.</t>
  </si>
  <si>
    <t>E. Asia - Himalayas from Bhutan to Sikkim and western China.</t>
  </si>
  <si>
    <t>Mixed forests at elevations of 1800 - 3000 metres[146, 272]. Broad-leaved evergreen or deciduous mixed forests and open places beside streams at elevations of 1200 - 2500 metres[266].</t>
  </si>
  <si>
    <t>Thrives in a well-drained moisture-retentive loamy soil[11, 200]. Prefers some lime in the soil but is likely to become chlorotic if too much lime is present[1]. Succeeds in sun or partial shade though it fruits better in a sunny position[11, 200].
This species is closely related to P. cornuta[1].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</si>
  <si>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moderately hard, even grained[146]. Used for timber and fuel[272].</t>
  </si>
  <si>
    <t>Taraxacum albidum</t>
  </si>
  <si>
    <t>Sunny ruderal habitats such as roadsides and cultivated fields at elevations below 500 metres[275].</t>
  </si>
  <si>
    <t>Prefers a well-drained humus-rich soil in full sun or light shade.
Isozyme analysis suggests that this species is uniclonal and of unique hybrid origin between T. japonicum and an unknown tetraploid species[275].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</si>
  <si>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cooked[177, 183]. A rather bitter flavour, though it is a good tonic for the digestive system.
Root - cooked[183].
Flowers - raw or cooked[183]. The unopened flower buds can be used in fritters[183].
The whole plant is dried and used as a tea[177, 183].
The root is dried and roasted to make a coffee substitute.
A pleasant tea is made from the flowers. The leaves and the roots can also be used to make tea.</t>
  </si>
  <si>
    <t>Euphorbia lathyris</t>
  </si>
  <si>
    <t>Caper Spurge</t>
  </si>
  <si>
    <t>Europe. Possibly native to Britain but more common as a garden escape.</t>
  </si>
  <si>
    <t>Woods, avoiding acid soils[17].</t>
  </si>
  <si>
    <t>Prefers a light well-drained soil in an open position[200]. Prefers a dry soil but grows almost anywhere[1].
Often self-sows freely[1, 17].
Formerly cultivated for its fruit[17] - for the oil contained in the fruit according to another report[74].
Members of this genus are rarely if ever troubled by browsing deer or rabbits[233].
This genus has been singled out as a potential source of latex (for making rubber) for the temperate zone, though no individual species has been singled out[141].</t>
  </si>
  <si>
    <t>A fine clear oil is obtained from the seed[4, 74]. Yields of 42% have been obtained[240]. The oil rapidly goes rancid and acquires a dangerous acrimony[4]. It is a violent poison, producing violent purging and irritation to the intestines[4]. It can be used medicinally when fresh[4].
A latex in the leaves can be converted into vehicle fuel[160]. Reports suggest potential yields of fuel ranging from 5 to 125 barrels per hectare[218].
The growing plant is said to repel mice and moles, this is said to be most effective in its second year of growth though lots of reports cast doubt on this ability[18, 21, 54, 160].</t>
  </si>
  <si>
    <t>The seed has been used as a substitute for capers. It is very acrid and requires long steeping in salt and water, and afterwards in vinegar[2]. Great caution is advised, see the notes above on toxicity.</t>
  </si>
  <si>
    <t>Caper spurge was used in the past as a violent purgative, whilst the rubefacient action of the leaves was employed by beggars to raise unsightly sores on their skins to elicit pity and thereby obtain more money[254]. All parts of the plant are emetic and purgative[4, 7, 21] and the plant is nowadays considered to be far too toxic for it to be used medicinally[238].
The latex in the stems has been used externally as a depilatory and to remove corns, but it is too irritant to be used safely[7, 254].
The seed is diuretic, parasiticide and purgative[176, 218]. It has been used in the treatment of dropsy, oedema, tumours, amenorrhoea, schistosomiasis, scabies and snake bites[176, 240]. The fresh seed has an antitumor action, effective against acute lymphocytic and granulocytic leukaemia[176].
The plant has anticancer activity[218]. It is also antiseptic, cathartic, emetic and purgative[218].
Use the plant with caution[4, 7, 21]. One seed capsule is said to cause catharsis, several to cause an abortion[207].</t>
  </si>
  <si>
    <t>Argentina; Britain; China; France; Japan; Mexico; Spain; Taiwan; Turkey</t>
  </si>
  <si>
    <t>The sap contains a latex which is toxic on ingestion and highly irritant externally, causing photosensitive skin reactions and severe inflammation, especially on contact with eyes or open cuts. The toxicity can remain high even in dried plant material[200]. Prolonged and regular contact with the sap is inadvisable because of its carcinogenic nature[214]. The seed is also poisonous[76].</t>
  </si>
  <si>
    <t>Angelica pubescens</t>
  </si>
  <si>
    <t>Du Huo</t>
  </si>
  <si>
    <t>Damp habitats in hills and low mountains, C. and S. Japan[58, 200].</t>
  </si>
  <si>
    <t>Requires a deep moist fertile soil in dappled shade or full sun[200].
Plants are reliably perennial if they are prevented from setting seed[200].
A polymorphic species[58].</t>
  </si>
  <si>
    <t>Leaves - cooked[105, 177].</t>
  </si>
  <si>
    <t>The roots and rhizomes are anodyne, anti-inflammatory, antirheumatic, carminative, nervine and vasodilator[147, 176]. A decoction is used to promote menstruation[218], to treat rheumatoid arthritis, rheumatism, headache, toothache and abscesses[147].
This herb is used medicinally in the same ways as A. dahurica (Bai Zhi)[254]. These uses are as follows:-
Bai Zhi has been used for thousands of years in Chinese herbal medicine where it is used as a sweat-inducing herb to counter harmful external influences[254]. Bai Zhi is contraindicated for pregnant women[254].
The root is analgesic, anodyne, antibacterial, antidote, carminative, diaphoretic, diuretic, poultice and stimulant[176, 178, 218]. It is used in the treatment of frontal headache, rhinitis, boils, carbuncles and skin diseases[176]. It appears to be of value in treating the facial pain of trigeminal neuralgia[254].
Small quantities of angelicotoxin, one of the active ingredients in the root, have an excitatory effect on the respiratory centre, central nervous system and vasculomotor centre. It increases the rate of respiration, increases blood pressure, decreases the pulse, increases the secretion of saliva and induces vomiting[176]. In large doses it can cause convulsions and generalized paralysis[176].</t>
  </si>
  <si>
    <t>Mahonia aquifolium</t>
  </si>
  <si>
    <t>Oregon Grape</t>
  </si>
  <si>
    <t>Berberis aquifolium.</t>
  </si>
  <si>
    <t>Western N. America. Naturalized in Britain.</t>
  </si>
  <si>
    <t>Mixed coniferous woods to 2000 metres. It is found in woods and hedgerows in Britain[17].</t>
  </si>
  <si>
    <t>1 - 5</t>
  </si>
  <si>
    <t>A very easy plant to grow, thriving  in any good garden soil[11, 200] and tolerating dense shade under trees[1, 28]. It grows well in heavy clay soils and also succeeds in dry soils if it is given a good mulch annually[197]. It dislikes exposure to strong winds[K].
Plants are hardy to about -20�c[184].
Very tolerant of pruning, plants can be cut back into old wood if they grow too large and straggly[238]. Spring is the best time to do this[238].
Suckers are fairly freely produced, with established plants forming dense thickets[200].
Most plants grown under this name are casual hybrids with M. repens[67]. This species is easily confused with M. pinnata[67], with which it also hybridizes[200].
The flowers are delicately scented[245]. A number of named forms have been developed for their ornamental value[182].
This species is notably resistant to honey fungus[88, 200].
This plant is the state flower of Oregon[95].</t>
  </si>
  <si>
    <t>A yellow dye is obtained from the inner bark of the stem and roots[99, 101, 257]. It is green according to another report[168].
Dark green, violet and dark blue-purple dyes are obtained from the fruit[168].
A green dye is obtained from the leaves[168].
This species can be grown as a low hedge and does not need trimming. Because of its suckering habit, it also makes a good dense ground cover plant though it can be slow to become established[197, 200].</t>
  </si>
  <si>
    <t>Fruit - raw or cooked[2, 3, 5, 95]. The fruit is almost as large as a blackcurrant and is produced in large bunches so it is easy to harvest[K]. It has an acid flavour, but it is rather nice raw and is especially good when added to a porridge or muesli[K]. Unfortunately, there is relatively little flesh and a lot of seeds, though some plants have larger and juicier fruits[K]. The cooked fruit tastes somewhat like blackcurrants[K]. The fruit can also be dried and stored for later use[257].
Flowers - raw. They can also be used to make a lemonade-like drink[183].</t>
  </si>
  <si>
    <t>Oregon grape was often used by several native North American Indian tribes to treat loss of appetite and debility[254]. Its current herbal use is mainly in the treatment of gastritis and general digestive weakness, to stimulate the kidney and gallbladder function and to reduce catarrhal problems[254, 257].
The root and root bark is alterative, blood tonic, cholagogue, diuretic, laxative and tonic[4, 21, 165, 257]. It improves the digestion and absorption and is taken internally in the treatment of psoriasis, syphilis, haemorrhages, stomach complaints and impure blood conditions[4, 238]. Externally, it has been used as a gargle for sore throats and as a wash for blurry or bloodshot eyes[257]. The roots are harvested in late autumn or early spring and dried for later use[238].
The fruit is an excellent gentle and safe laxative[257].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</si>
  <si>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Viola mirabilis</t>
  </si>
  <si>
    <t>Woodlands on base rich soils in most of Europe[50].</t>
  </si>
  <si>
    <t>Cleistogomy</t>
  </si>
  <si>
    <t>Young leaves and flower buds - raw or cooked[105]. When added to soup they thicken it in much the same way as okra[85, 159].
A tea can be made from the leaves[85].</t>
  </si>
  <si>
    <t>Cardiac[61].</t>
  </si>
  <si>
    <t>Elaeagnus umbellata</t>
  </si>
  <si>
    <t>Autumn Olive</t>
  </si>
  <si>
    <t>E. crispa.</t>
  </si>
  <si>
    <t>Thickets and thin woods in the lowland and hills[58].</t>
  </si>
  <si>
    <t>Succeeds in most soils that are well-drained[11, 200], though it dislikes shallow chalk soils[98]. It prefers a soil that is only moderately fertile, succeeding in very poor soils and in dry soils[11, 200]. Prefers a light sandy loam and a sunny position[11]. Established plants are very drought resistant[1].
A very hardy plant, tolerating temperatures down to at least -40�c[200].
This species is somewhat similar to E. multiflora, but it flowers a few weeks later[182].
Sometimes cultivated for its edible fruit, there are some named varieties[183]. 'Cardinal' and 'Red Wing' are very good fruiting forms (developed for ornament and not for fruit quality)[182]. 'Jazbo' has been bred for its edible fruits which are said to be ripe when 'they drop into your hand'[214]. This makes them valuable in breeding programmes to develop easily harvested fruits[214].
Flowers are rich in nectar and very aromatic, they are much visited by bees.
Polymorphic[11, 275]. This species is notably resistant to honey fungus[88, 200].
Plants can fruit in 6 years from seed[160].
This species has a symbiotic relationship with certain soil bacteria, these bacteria form nodules on the roots and fix atmospheric nitrogen. Some of this nitrogen is utilized by the growing plant but some can also be used by other plants growing nearby[160, 200]. An excellent companion plant, when grown in orchards it can increase yields from the fruit trees by up to 10%.</t>
  </si>
  <si>
    <t>Very tolerant of maritime exposure, it makes a good informal hedge, succeeding even in very exposed positions[75]. The plants make a reasonable wind-protecting screen, they are about as wide as they are tall. They make a good companion hedge, enriching the soil and fertilizing neighbouring plants[K].
The wood is a good fuel[146].</t>
  </si>
  <si>
    <t>The flowers are astringent, cardiac and stimulant[240].
The seeds are used as a stimulant in the treatment of coughs[240]. The expressed oil from the seeds is used in the treatment of pulmonary affections[240].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</si>
  <si>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Glycyrrhiza lepidota</t>
  </si>
  <si>
    <t>American Liquorice</t>
  </si>
  <si>
    <t>N. America - Saskatchewan to British Columbia, south to California and Mexico.</t>
  </si>
  <si>
    <t>Cultivated ground, waste places, roadsides, prairies, gravelly river bottoms and moist mountain draws to 2,100 metres[212]. Usually grows in patches, frequently in heavy clay and saline soils[212].</t>
  </si>
  <si>
    <t>Requires a deep well cultivated fertile moisture-retentive soil for good root production[200]. Prefers a sandy soil with abundant moisture[238]. Slightly alkaline conditions produce the best plants[238].
A very deep-rooted plant, it can be difficult to eradicate once it is established[238].
Unless seed is required, the plant is usually prevented from flowering so that it puts more energy into producing good quality roots[238].
Plants are growing very well at Kew[K].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</si>
  <si>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cooked[2, 46, 61, 203]. Long, sweet and fleshy[105], when slow roasted they are said to taste like sweet potatoes[183, 207]. They can be used as a flavouring in other foods and can also be chewed raw as a masticatory[177, 183, 212], making an excellent tooth cleaner and also very good for teething children. The root contains 6% glycyrrhizin, a substance that is 50 times sweeter than sugar[183].
The tender young shoots can be eaten raw in the spring[183, 257].</t>
  </si>
  <si>
    <t>American liquorice was widely employed medicinally by a number of native North American Indian tribes who used it in the treatment of a range of diseases[257]. All parts of the body are medicinal, but the roots are the most active part. This species has properties similar to other liquorices which are widely used medicinally, though this species is rather neglected in modern literature.
An infusion of the root is used to speed the delivery of the placenta after childbirth, it is also used to treat coughs, diarrhoea, chest pains, fevers in children, stomach aches etc[207, 257]. It is also used as a wash or poultice on swellings[257].
The chewed root is retained in the mouth as a treatment for toothache and sore throats[207, 257].
The mashed leaves are used as a poultice on sores[207, 257].
The leaves have been placed in the shoes to absorb moisture[257].</t>
  </si>
  <si>
    <t>Very young growth can be poisonous to animals[212].</t>
  </si>
  <si>
    <t>Descurainia pinnata</t>
  </si>
  <si>
    <t>Tansy Mustard</t>
  </si>
  <si>
    <t>Sisymbrium canescens. Walt.  Sophia halictorum.  S. pinnata.</t>
  </si>
  <si>
    <t>Most areas and situations[60], usually in dry soils[94].</t>
  </si>
  <si>
    <t>We have almost no information on this species but judging by its native range it should succeed in most parts of Britain and is probably not too fussy about soil or situation. We suggest growing it in a dry to moist soil in a sunny position.</t>
  </si>
  <si>
    <t>Diuretic, expectorant, poultice[94].
The ground up seeds have been used in the treatment of stomach complaints[257].
A poultice of the plant has been used to ease the pain of toothache[257]. An infusion of the leaves has been used as a wash on sores[257].</t>
  </si>
  <si>
    <t>The plant is said t be toxic to livestock, causing symptoms similar to selenium poisoning[274]. Known as blind staggers or paralyzed tongue, the animals can become blind, wander aimlessly and lose the ability to swallow[274].</t>
  </si>
  <si>
    <t>Zanthoxylum piperitum</t>
  </si>
  <si>
    <t>Japanese Pepper Tree</t>
  </si>
  <si>
    <t>Fagara piperita.</t>
  </si>
  <si>
    <t>Scrub and hedges in hills and mountains in Japan[58, 184].</t>
  </si>
  <si>
    <t>Easily grown in loamy soils in most positions, but prefers a good deep well-drained moisture retentive soil in full sun or semi-shade[1, 11, 200].
A very ornamental plant[1], it is hardy to about -15�c[184].
Flowers are formed on the old wood[206].
The bruised leaves are amongst the most powerfully aromatic of all leaves[245].
Dioecious. Male and female plants must be grown if seed is required. Self-sown seedlings have occasionally been observed growing in bare soil under the parent plant[K].</t>
  </si>
  <si>
    <t>Antiperiodic, antitussive, carminative, diuretic, parasiticide, stimulant[178].
The fruit contains a essential oil, flavonoids and isoquinoline alkaloids[279]. It is anthelmintic, antibacterial, antifungal and stomachic[279]. It inhibits the synthesis of prostaglandin and, in larger doses, is toxic to the central nervous system[279]. It is used in Korea in the treatment of tuberculosis, dyspepsis and internal parasites[279].
The resin contained in the bark, and especially in that of the roots, is powerfully stimulant and tonic[82].</t>
  </si>
  <si>
    <t>Panax pseudoginseng</t>
  </si>
  <si>
    <t>E. Asia - China to the Himalayas and Burma.</t>
  </si>
  <si>
    <t>Forests and shrubberies, 2100 - 4300 metres in C. Nepal in the Himalayas[51]. Moist shady places at elevations of 2000 - 3300 metres in Nepal[272].</t>
  </si>
  <si>
    <t>Requires a moist humus rich soil in a shady position in a woodland[200].
Plants are hardy to at least -15�c[238].
Nomenclature of this genus is rather confused with some botanists recognising P. ginseng as a variable plant that includes this species. Other botanists divide it into 4 or even 5 distinct species, giving this plant specific status.
This plant has been grossly over-collected from the wild for its use as a medicinal plant and it is rapidly approaching extinction in most parts of its range[238].
The sub-species P. pseudo-ginseng notoginseng. (Burkill.)Hoo.&amp;Tseng. is the form used medicinally in China[176], this plant is given a separate entry in this database[K].</t>
  </si>
  <si>
    <t>Young leaves and shoots - cooked as a vegetable[272].
The roots are chewed, used as a flavouring in liqueurs or made into a tea[183].</t>
  </si>
  <si>
    <t>The roots and the flowers are antibacterial, anti-inflammatory, antiseptic, aphrodisiac, cardiotonic, diuretic, expectorant, haemostatic, hypoglycaemic and stimulant[176, 238, 272]. The root is used internally in the treatment of indigestion, vomiting, coronary heart disease and angina[238, 272]. The roots are also used both internally and externally in the treatment of nosebleeds, haemorrhages from the lungs, digestive tract and uterus, and injuries[238]. The roots are harvested in the autumn, preferably from plants 6 - 7 years old, and can be used fresh or dried[238].
The flowers are used to treat vertigo and dizziness[238].</t>
  </si>
  <si>
    <t>China; Japan; Russia; United States</t>
  </si>
  <si>
    <t>Angelica atropurpurea</t>
  </si>
  <si>
    <t>Purplestem Angelica</t>
  </si>
  <si>
    <t>Archangelica atropurpurea. (L.)Hoffm.</t>
  </si>
  <si>
    <t>Eastern N. America - Newfoundland to Ontario and Minnesota, south to Delaware, Illinois and Iowa.</t>
  </si>
  <si>
    <t>Rich thickets, bottomlands and swamps[43].</t>
  </si>
  <si>
    <t>Requires a deep moist fertile soil in dappled shade or full sun[200].
Plants are reliably perennial if they are prevented from setting seed[200].</t>
  </si>
  <si>
    <t>Young shoots and leaf stalks - raw or cooked[55, 105, 177]. When boiled in two lots of water they form a vegetable that strongly resembles celery. They can be peeled and eaten in salads or blanched and cooked like asparagus[183]. The stems can also be candied and used as a sweetmeat[2].
Root, leafstalks and stems - candied[177, 183].</t>
  </si>
  <si>
    <t>A tea made from the leaves is carminative and stomachic[222]. It is also used in the treatment of colds, rheumatism etc[222]. The seed and roots can also be used and have a stronger effect[222]. The plant has similar properties to angelica, A. archangelica, though it is inferior since it is less aromatic[4].
The root is carminative, diaphoretic, emmenagogue, sedative, stomachic and tonic[257]. An infusion has been used in the treatment of fevers, colds, flatulent colic and other stomach disorders, obstructed menses and as a general tonic for women[257]. Externally it has been used as a gargle for sore throats and mouths and as a poultice for broken bones, swellings etc[257]. It has also been used, both internally and externally, as a treatment for rheumatism[257].</t>
  </si>
  <si>
    <t>Trillium undulatum</t>
  </si>
  <si>
    <t>Painted Trillium</t>
  </si>
  <si>
    <t>Eastern N. America - Nova Scotia to Ontario and Wisconsin, south to Georgia and Missouri.</t>
  </si>
  <si>
    <t>Humus-rich soils in moist woodland and scrub[200].</t>
  </si>
  <si>
    <t>Prefers a deep well-drained woodland or humus-rich soil in a somewhat shady position that remains moist in the summer[1, 42]. Prefers a neutral to slightly acid soil[200]. Grows well in open woodland[1]. Succeeds in deep shade[188]. Succeeds in a sunny position if the soil does not dry out[42].
Any transplanting is best done whilst the plants are in flower[200].
Plants can flower in two years from seed[138].
Members of this genus are rarely if ever troubled by browsing deer or rabbits[233], though slugs are very fond of the leaves[238].</t>
  </si>
  <si>
    <t>Leaves - cooked. The young unfolding leaves make a good potherb[183].</t>
  </si>
  <si>
    <t>The flowers, sepals and leaves have been eaten to accelerate the delivery of a child[257].</t>
  </si>
  <si>
    <t>Tamarix aphylla</t>
  </si>
  <si>
    <t>Athel Tamarisk</t>
  </si>
  <si>
    <t>T. articulata.  T. orientalis.</t>
  </si>
  <si>
    <t>W. Asia to N.E. Africa.</t>
  </si>
  <si>
    <t>An easily grown plant, succeeding in most soils and tolerant of saline conditions[11]. Grows well in heavy clay soils as well as in sands and even shingle[182]. Usually found near the coast, it succeeds inland if given a fairly good deep loam and a sunny position[11, 200]. Tolerant of maritime winds and dry soils when grown near the coast[11], plants require a moister soil and shelter from cold drying winds when they are grown inland in non-saline soils because they use the soil salts that are found in saline soils to help them reduce transpiration[200].
This species is not very hardy outdoors in Britain[1], but it succeed in the milder areas of the country, tolerating temperatures down to between -5 and -10�c[200].
This species flowers on the current year's growth[200]. Any pruning is best carried out in spring, hedges are also best trimmed at this time[188]. Plants are tolerant of severe pruning, sprouting freely from old wood[K].
Plants in this genus are notably resistant to honey fungus[200].</t>
  </si>
  <si>
    <t>Very tolerant of maritime exposure, it makes a good shelter hedge in coastal gardens[229].
Galls produced on the twigs and flowers (probably as a result of insect activity[K]) contain up to 55% tannin[223].
The wood has been used for fuel[257].</t>
  </si>
  <si>
    <t>A sweet manna-like substance that forms on the twigs is used to adulterate cane sugar[177, 183]. It can also be eaten with porridge etc or mixed with water to make a refreshing drink[183].</t>
  </si>
  <si>
    <t>The galls are astringent[240].
The bark is astringent and bitter[240].</t>
  </si>
  <si>
    <t>Algeria; Arabia; Egypt</t>
  </si>
  <si>
    <t>Thymus mastichina</t>
  </si>
  <si>
    <t>Mastic Thyme</t>
  </si>
  <si>
    <t>Dry hills[50], rocky ground and roadsides[238].</t>
  </si>
  <si>
    <t>Requires a light well-drained preferably calcareous soil in a sunny position[1, 200]. Succeeds in dry soils. Thymes dislike wet conditions, especially in the winter. A layer of gravel on the soil around them will help protect the foliage from wet soils[238].
Plants are hardy to about -10�c[200], but are best given some protection in the winter - a pane of glass supported over the plant is usually sufficient[1].
The flowers are rich in nectar and are very attractive to honey bees[200].
The bruised leaves are powerfully aromatic[245].
This is a very difficult genus taxonomically, the species hybridize freely with each other and often intergrade into each other[1].</t>
  </si>
  <si>
    <t>The leaves are used as a seasoning[183]. They have a pungent eucalyptus-like aroma[238]. If the leaves are to be dried, the plants should be harvested in early and late summer just before the flowers open and the leaves should be dried quickly[200].
The plant is also the source of an essential oil, called 'oil of marjoram', that is used extensively as a flavouring for soups etc[4, 61, 177, 183, 238].</t>
  </si>
  <si>
    <t>The leaves, and especially the essential oil contained in them, are strongly antiseptic, deodorant and disinfectant[4, 200, 238]. The plant can be used fresh at any time of the year, or it can be harvested as it comes into flower and either be distilled for the oil or dried for later use[238].</t>
  </si>
  <si>
    <t>Europe; Mediterranean</t>
  </si>
  <si>
    <t>Cochlearia macrocarpa</t>
  </si>
  <si>
    <t>We have virtually no information on this species or its hardiness in Britain and do not even know if it is a perennial or annual. There is no record of it in 'Flora Europaea'. It is likely to succeed in an acid or calcareous sandy or gritty well-drained soils in a sunny position.</t>
  </si>
  <si>
    <t>The root is a condiment[105]. It is used like horseradish (Armoracia rusticana)[177] and is said to be less acrid[2].</t>
  </si>
  <si>
    <t>Sweden; Turkey; United States</t>
  </si>
  <si>
    <t>Sanguisorba stipulata</t>
  </si>
  <si>
    <t>S. stipulata. Raf.</t>
  </si>
  <si>
    <t>Bogs, swamps and streambanks[60].</t>
  </si>
  <si>
    <t>Succeeds in ordinary garden soil[1]. Prefers a good moist soil that does not dry out in the summer, in sun or partial shade[187, 200].
Very closely related to S. canadensis[60], and considered to be no more than part of that species by some botanists[200].</t>
  </si>
  <si>
    <t>Leaves - cooked. They are not choice[172].</t>
  </si>
  <si>
    <t>Both the roots and the leaves are astringent[172].</t>
  </si>
  <si>
    <t>Agastache foeniculum</t>
  </si>
  <si>
    <t>Anise Hyssop</t>
  </si>
  <si>
    <t>A. anethiodorum. (Nutt.)Britt.</t>
  </si>
  <si>
    <t>Western N. America - Ontario to Washington, south to Colorado.</t>
  </si>
  <si>
    <t>Dry thickets, fields and waste ground[43] on prairies and plains[235].</t>
  </si>
  <si>
    <t>Prefers a sunny position and a dry well-drained soil[187, 200].
This species is not hardy in the colder areas of the country, it tolerates temperatures down to between -5 and -10�c[200].
The young growth in spring is very susceptible to slug damage[K].
The flowering plants are very attractive to bees and butterflies[K].
There is at least one named variety. 'Texas American' has an anise-pennyroyal fragrance and is used in a similar way to the species[183].</t>
  </si>
  <si>
    <t>Leaves and flowers - raw or cooked. They are used as a flavouring in raw or cooked dishes[108, 177, 257]. Excellent raw, they have a sweet aniseed flavour and are one of our favourite flavourings in salads[K]. They make a delicious addition to the salad bowl[183] and can also be used to flavour cooked foods, especially acid fruits[K].The only drawback to the leaves is that they tend to have a drying effect in the mouth and so cannot be eaten in quantity[K].
A pleasant tasting tea is made from the leaves[46, 61, 161, 183].</t>
  </si>
  <si>
    <t>The leaves are cardiac and diaphoretic[222, 238, 257]. An infusion of the leaves is used in the treatment of colds, fevers, weak heart etc[222]. When left to go cold, the infusion is used to treat pains in the chest (such as when the lungs are sore from too much coughing)[207]. A poultice of  leaves and stems can be used to treat burns[257].</t>
  </si>
  <si>
    <t>United States(Blackfoot); United States(Cree)</t>
  </si>
  <si>
    <t>Cucumis melo chito</t>
  </si>
  <si>
    <t>Orange Melon</t>
  </si>
  <si>
    <t>Probably native of Asia, though it has been in cultivation for so long its native habitat is obscure</t>
  </si>
  <si>
    <t>Derived through cultivation, it is not known in a truly wild location though it sometimes escapes from cultivation and becomes naturalized in fields and waste places.</t>
  </si>
  <si>
    <t>Requires a rich, well-drained moisture retentive soil and a warm, very sunny position[200].
A frost-tender annual plant, the orange melon is sometimes cultivated in gardens and commercially, especially in warmer climates than Britain, for its edible fruit. Some varieties may succeed outdoors in Britain in hot summers but in general it is best to grow melons under protection in this country[1, 200].
Grows well with corn and sunflowers but dislikes potatoes[20, 201]. The weeds fat hen and sow thistle improve the growth and cropping of melons[201].</t>
  </si>
  <si>
    <t>The fruits can be used as a cooling light cleanser or moisturiser for the skin[201]. They are also used as a first aid treatment for burns and abrasions[201].
The flowers are expectorant and emetic[218].
The fruit is stomachic[218].
The seed is antitussive, digestive, febrifuge and vermifuge[218]. When used as a vermifuge, the whole seed complete with the seed coat is ground into a fine flour, then made into an emulsion with water and eaten. It is then necessary to take a purge in order to expel the tapeworms or other parasites from the body[7].
The root is diuretic and emetic[218].</t>
  </si>
  <si>
    <t>China; Haiti; Iraq; Java; Kurdistan; Mexico; Turkey; Wi</t>
  </si>
  <si>
    <t>Arenaria serpyllifolia</t>
  </si>
  <si>
    <t>Thyme-Leaf Sandwort</t>
  </si>
  <si>
    <t>Most of Europe, including Britain, temperate Asia and N. America.</t>
  </si>
  <si>
    <t>Bare ground, arable fields, walls, bare soil on chalk downs, cliffs etc[17].</t>
  </si>
  <si>
    <t>This species is apparently disliked by rabbits since it is often abundant round their burrows[17].</t>
  </si>
  <si>
    <t>The entire plant is used as a pot-herb[177].</t>
  </si>
  <si>
    <t>The plant is antitussive, depurative, diuretic and febrifuge[[147, 218]. A decoction of the leaves is used in the treatment of dysentery[218]. It is also used in the treatment of bladder complaints, calculus troubles and acute and chronic cystitis[240].</t>
  </si>
  <si>
    <t>Descurainia sophia</t>
  </si>
  <si>
    <t>Flixweed</t>
  </si>
  <si>
    <t>Sisymbrium sophia.</t>
  </si>
  <si>
    <t>Europe to Asia. Possibly native to Britain[17].</t>
  </si>
  <si>
    <t>Waste ground and roadsides[17].</t>
  </si>
  <si>
    <t>We have very little information on the needs of this species but, judging by its habitat it should succeed in most soils in a fairly sunny position.</t>
  </si>
  <si>
    <t>A semi-drying oil is obtained from the seed[240]. Yields are not given[K].
The leaves have been stored with corn to prevent it from going bad[257].</t>
  </si>
  <si>
    <t>A poultice of the plant has been used to ease the pain of toothache[257].
The juice of the plant has been used in the treatment of chronic coughs, hoarseness and ulcerated sore throats[4]. A strong decoction of the plant has proved excellent in the treatment of asthma[4].
The flowers and the leaves are antiscorbutic and astringent[218, 240].
The seed is considered to be cardiotonic, demulcent, diuretic, expectorant, febrifuge, laxative, restorative and tonic[218, 240]. It is used in the treatment of asthma, fevers, bronchitis, oedema and dysentery[176, 240]. It  is also used in the treatment of worms and calculus complaints[240]. It is decocted with other herbs for treating various ailments[218]. The seeds have formed a special remedy for sciatica[4].
A poultice of the ground up seeds has been used on burns and sores[257].</t>
  </si>
  <si>
    <t>Britain; China; France; Germany; Iraq; Kurdistan; Netherlands; Spain</t>
  </si>
  <si>
    <t>Helianthus annuus</t>
  </si>
  <si>
    <t>Sunflower</t>
  </si>
  <si>
    <t>Western N. America. An occasional garden escape in Britain.</t>
  </si>
  <si>
    <t>Open dry or moderately moist soils on the plains[60].</t>
  </si>
  <si>
    <t>An easily grown plant, it succeeds in most soils[1, 34, 117], including poor soils provided they are deep and well-drained[269], but it grows best in a deep rich soil[1, 200]. Plants are intolerant of acid or waterlogged conditions[269]. Especially when grown for its edible seed, the plant prefers a sunny position[1, 34, 117, 269] though it also tolerates light shade[1]. Requires a neutral or preferably calcareous soil[200]. As sunflowers have highly efficient root systems, they can be grown in areas which are too dry for many other crops[269]. Established plants are quite drought-resistant except during flowering[117, 269]. The sunflower tolerates an annual precipitation of 20 - 400cm, an average annual temperature in the range of 6 - 28�C and a pH in the range of 4.5 - 8.7[269].
The young growth is extremely attractive to slugs, plants can be totally destroyed by them[K].
Members of this genus are rarely if ever troubled by browsing deer or rabbits[233].
The sunflower is a very ornamental plant that is widely grown in gardens and is also a major commercial crop for its edible seed and many other uses[1, 4]. It grows well in Britain, but it does not ripen its seed reliably in this country and so is not suitable for commercial cultivation at the present[K]. It is the state flower of Kansas[85].
Three distinct groups of sunflowers are cultivated:-
          Giant types grow from 1.8 - 4.2 metres tall with flower heads 30 - 50cm in diameter. The seeds are large, white or gray in colour, sometimes with black stripes, and are the best for culinary purposes, though the oil content is lower than for other types. 'Grey Stripe', 'Hopi Black Dye', 'Mammoth Russian' and 'Sundak' are examples of this type[183, 200, 269].
          Semi-dwarf types grow from 1.3 - 1.8 m tall, are early maturing and have heads 17 - 23 cm diameter. The seeds are smaller, black, gray or striped, the oil content is also higher. Examples include 'Pole Star' and 'Jupiter'
          Dwarf types grow from 0.6 - 1.4 m tall, are early maturing and have heads 14 - 16 cm in diameter[269. The seeds are small but the oil content is the highest. Examples include 'Advance' and 'Sunset'[269].
Some forms are being bred for greater cold tolerance and should be more reliable in Britain[117, 141]. Plants tend to grow better in the south and south-west of England[4]. Most forms require a four month frost-free growing season[117], though some Russian cultivars can mature a crop in 70 days[269]. When plants are grown in cooler latitudes the seed contains higher proportions of polyunsaturated fatty oils[117].
The plant has a strong taproot that can penetrate the soil to depth of 3 metres, it also has a large lateral spread of surface roots[269].
Sunflowers grow badly with potatoes but they do well with cucumbers and corn[18, 20, 201]. A very greedy and vigorous plant, it can inhibit the growth of nearby plants[20]. Plants tend to impoverish the soil if they are grown too often in the same place[117].
A good bee plant, providing large quantities of nectar[18, 34, 244]. The flowers attract beneficial insects such as lacewings and parasitic wasps[238]. These prey on various insect pests, especially aphis[238].</t>
  </si>
  <si>
    <t>An edible semi-drying oil is obtained from the seed. Some varieties contain up to 45% oil[61]. The oil is also used, often mixed with a drying oil such as linseed (Linum usitatissimum) to make soap, candles, varnishes, paint etc, as well as for lighting. The oil is said to be unrivalled as a lubricant[4, 21, 34, 46, 100, 269].
A blotting paper is made from the seed receptacles[2, 4, 101, 117].
A high quality writing paper is made from the inner stalk[4, 14, 100, 101].
The pith of the stems is one of the lightest substances known, having a specific gravity of 0.028[4]. It has a wide range of applications, being used for purposes such as making life-saving appliances and slides for microscopes[4, 46, 61].
The dried stems make an excellent fuel, the ash is rich in potassium[4]. Both the dried stems and the empty seed receptacles are an excellent kindling[4].
A fibre from the stem is used to make paper[4] and a fine quality cloth[1, 94, 101].
A yellow dye is obtained from the flowers[4, 14, 94, 95].
A purple-black dye is obtained from the seed of certain varieties that were grown by the Hopi Indians of S.W. North America[117, 169].
Sunflowers can be grown as a spring-sown green manure, they produce a good bulk of material[87].
Root secretions from the plant can inhibit the growth of nearby plants[201].</t>
  </si>
  <si>
    <t>A tea made from the leaves is astringent, diuretic and expectorant, it is used in the treatment of high fevers[222]. The crushed leaves are used as a poultice on sores, swellings, snakebites and spider bites[222, 257]. The leaves are harvested as the plant comes into flower and are dried for later use[238].
A tea made from the flowers is used in the treatment of malaria and lung ailments[222, 257].
The flowering head and seeds are febrifuge, nutritive and stomachic[7]. The seed is also considered to be diuretic and expectorant[4, 218, 222]. It has been used with success in the treatment of many pulmonary complaints[4].
A decoction of the roots has been used as a warm wash on rheumatic aches and pains[257].</t>
  </si>
  <si>
    <t>The growing plant can accumulate nitrates, especially when fed on artificial fertilizers[76].
The pollen or plant extracts may cause allergic reactions[222].</t>
  </si>
  <si>
    <t>Lepidium virginicum</t>
  </si>
  <si>
    <t>Wild Pepper Grass</t>
  </si>
  <si>
    <t>L. intermedium.</t>
  </si>
  <si>
    <t>N. America - Quebec to Minnesota, south to Florida and Colorado. A casual in many parts of Britain.</t>
  </si>
  <si>
    <t>Dry sandy soils[55] in waste places and by roads[43]. Avoids dense woods and wet places[159].</t>
  </si>
  <si>
    <t>Young leaves - raw or cooked[55, 62, 159]. The leaves are a rich source of vitamin C[254] and have a hot cress-like flavour[144]. Chopped finely and added to salads, used as a garnish or cooked as greens[183].
Unripe seedpods have a pleasantly pungent flavour and can be eaten raw[55] or used as a condiment in soups and stews[183].
The seed is a pepper substitute[62, 159].</t>
  </si>
  <si>
    <t>The leaves of wild pepper-grass are nutritious and generally detoxifying, they have been used to treat vitamin C deficiency and diabetes, and to expel intestinal worms[254]. The herb is also diuretic and of benefit in easing rheumatic pain[254]. North American Indians used the bruised fresh plant, or a tea made from the leaves to treat poison ivy rash and scurvy[222]. A poultice of the leaves was applied to the chest in the treatment of croup[222].
The seed is antiasthmatic, antitussive, cardiotonic and diuretic[176]. It is used in the treatment of coughs and asthma with excessive phlegm, oedema, oliguria and liquid accumulation in the thoraco-abdominal cavity[176].A poultice of the bruised roots has been used to draw out blisters[257].
The root is used to treat excess catarrh within the respiratory tract[254].</t>
  </si>
  <si>
    <t>Bahamas; Dominican Republic; Guatemala; Haiti; Venezuela</t>
  </si>
  <si>
    <t>Osmorhiza occidentalis</t>
  </si>
  <si>
    <t>Western Sweet-Cicely</t>
  </si>
  <si>
    <t>Shady or partly shady areas, often on slopes and in valleys[60, 85].</t>
  </si>
  <si>
    <t>The roots have been used by women as a feminine deodorant[257]. They have also been placed in the clothes cupboard to impart a nice smell to clothes and have been used to rinse babies nappies[257].
A decoction of the root has been used as a dip to kill lice in chickens[257].</t>
  </si>
  <si>
    <t>The root has a sweet liquorice or anise flavour and can be dried, ground into a powder and used as a flavouring for biscuits etc[85, 183, 257]. The taste is probably too strong for the whole root to be used as a vegetable[85].
The dried seeds are used as a flavouring[85, 183, 257]. The unripe seed, when still fleshy, can be nibbled raw[85, 183].</t>
  </si>
  <si>
    <t>Western sweet-cicely was widely employed medicinally by several native North American Indian tribes who used it particularly to treat digestive disorders and as an antiseptic wash for a range of problems[257]. It is little, if at all, used in modern herbalism.
An infusion of the plant is used in the treatment of coughs and colds[61, 257].
The roots are antiseptic, carminative, febrifuge, oxytocic, pectoral and stomachic[257]. An infusion has been used to induce labour in a pregnant woman and to treat fevers, indigestion, flatulence, stomach aches etc[257]. An infusion of the roots has been applied externally as a treatment for swollen breasts, sores, sore eyes etc[257]. A decoction of the root has been used as a wash on venereal sores and skin rashes[257]. A poultice of the pulped roots has been used in the treatment of cuts, sores, swellings and bruises[257].
The root has been applied to teeth to relive the pain of toothache[257].
A hot decoction of the root has been used to kill head lice[257].</t>
  </si>
  <si>
    <t>Chenopodium murale</t>
  </si>
  <si>
    <t>Nettleleaf Goosefoot</t>
  </si>
  <si>
    <t>Europe, including Britain, from Sweden south and east to N. Africa, southwest and southern Asia.</t>
  </si>
  <si>
    <t>Dunes and in waste places, especially on light soils[17].</t>
  </si>
  <si>
    <t>Dominican Republic</t>
  </si>
  <si>
    <t>Polygonatum multiflorum</t>
  </si>
  <si>
    <t>Solomon's Seal</t>
  </si>
  <si>
    <t>Europe, including Britain, from Scandanavia south and east to Spain, and temperate Asia to Japan.</t>
  </si>
  <si>
    <t>Woodland, usually on limestone[187].</t>
  </si>
  <si>
    <t>Prefers a fertile humus rich moisture retentive well-drained soil in cool shade or semi-shade[200]. Succeeds in dry shade if the soil is rich in humus[190]. Grows well in heavy clay soils. Plants are intolerant of heat and drought but tolerate most other conditions[200]. Another report suggests that they tolerate drought so long as the soil is rich in humus[190].
A very ornamental plant[1], growing well on the woodland edge[24]. There are some named forms[188].
Members of this genus are rarely if ever troubled by browsing deer or rabbits[233].
The young shoots of most members of this genus are very attractive to slugs[K].
Hybridizes with other members of this genus[200].</t>
  </si>
  <si>
    <t>Plants can be grown for ground cover when spaced about 30cm apart each way[208].
A distilled water made from the whole plant is used as a cosmetic to improve the complexion[244].</t>
  </si>
  <si>
    <t>Young shoots - cooked. Boiled and used as an asparagus substitute, they make an excellent vegetable[2, 4, 115] and are widely used in Turkey[244].
Root - cooked[177, 179]. Rich in starch[115]. The root should be macerated for some time in water in order to remove bitter substances[4]. Normally only used in times of famine, the root was powdered and then made into a bread by the North American Indians[244].</t>
  </si>
  <si>
    <t>Solomon's seal has been used for thousands of years in herbal medicine. It is used mainly in the form of a poultice and is believed to prevent excessive bruising and to stimulate tissue repair[254].
The root is astringent, demulcent, emetic and tonic[4, 21, 61, 240]. An infusion is healing and restorative, it is good in the treatment of stomach inflammations, chronic dysentery etc[4]. It is used with other herbs in the treatment of pulmonary problems, including tuberculosis, and women's complaints[4, 254]. The powdered roots make an excellent poultice for bruises, piles, inflammation etc[4]. The root is harvested in the autumn and dried for later use[4]. The plant should not be used internally except under professional supervision[254].
A distilled water made from the whole plant has been used as a skin tonic and is an ingredient of expensive cosmetics[244].
The dried powdered roots and flowers have been used as a snuff to promote sneezing and thus clear the bronchial passages[244].</t>
  </si>
  <si>
    <t>Large quantities of the fruits are poisonous[10, 19, 65].</t>
  </si>
  <si>
    <t>Ligusticum mutellina</t>
  </si>
  <si>
    <t>Mountain Lovage</t>
  </si>
  <si>
    <t>Aethusa mutellina.  Meum mutallina.</t>
  </si>
  <si>
    <t>Mountains, C. and S. Europe[50].</t>
  </si>
  <si>
    <t>Seed - 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t>
  </si>
  <si>
    <t>Succeeds in any well-drained soil in a sunny position[200].</t>
  </si>
  <si>
    <t>Leaves. Used as a parsley substitute[46, 61, 177].
The dried leaves are a tea substitute[46, 61].</t>
  </si>
  <si>
    <t>Stomachic[46, 61].</t>
  </si>
  <si>
    <t>Ferula foetida</t>
  </si>
  <si>
    <t>W. Asia - Afghanistan, Iran, Turkestan.</t>
  </si>
  <si>
    <t>Sandy deserts[4, 74]. Rocky hillsides[268].</t>
  </si>
  <si>
    <t>Succeeds in most soils[1]. Requires a deep fertile soil in a sunny position[200].
This species is not hardy in the colder areas of the country, it tolerates temperatures down to between -5 and -10�c[200]. Plants have been grown successfully at Edinburgh Botanical Gardens[4].
Plants are intolerant of root disturbance due to their long taproot[200]. They should be planted into their final positions as soon as possible.</t>
  </si>
  <si>
    <t>A gum-resin is obtained from incisions in the roots and rhizomes[64]. The stem is removed at the end of the growing season, the root uncovered and a thin slice removed[74]. The gum exudes and hardens and a fresh slice is then made[74]. The gum is a source of an essential oil which has medicinal properties and is also used as a food flavouring and in perfumery[46, 61, 64].</t>
  </si>
  <si>
    <t>Leaves and young shoots - cooked as a vegetable[177, 183] or eaten raw[4].
A gum-resin from the root is used as a food flavouring. It is much used in India, despite having an offensive odour[4]. It is an essential ingredient of Worcester sauce, and is also used to flavour a wide range of dishes and drinks[183]. Popular in natural food cuisine as a garlic substitute[183].</t>
  </si>
  <si>
    <t>Asafoetida has long been used as a food flavouring and medicinal herb. It is still sometimes used in modern herbalism where it is especially valued in the treatment of hysteria, some nervous conditions, bronchitis, asthma and whooping cough[268]. It was at one time employed in the treatment of infantile pneumonia and flatulent colic[268].
The gum resin is antispasmodic, carminative, expectorant, laxative, sedative[4, 21]. The volatile oil in the gum is eliminated through the lungs, making this an excellent treatment for asthma[4]. The gum does have a vile taste and so it is usually taken as a pill or as a suppository[4].</t>
  </si>
  <si>
    <t>China; Europe; Greece; India(Santal); Indochina; Turkey</t>
  </si>
  <si>
    <t>Plantago depressa</t>
  </si>
  <si>
    <t>E. Asia - China, Korea, Himalayas.</t>
  </si>
  <si>
    <t>Usually found under tree shade on waste ground, 1700 - 1900 metres in the Himalayas[145].</t>
  </si>
  <si>
    <t>We have very little information on this species and do not know if it will be hardy in Britain. The following notes are based on the general needs of the genus.
Succeeds in any moderately fertile soil in a sunny position[200].</t>
  </si>
  <si>
    <t>Young leaves - raw or cooked[105]. A famine food, only used when all else fails[177].</t>
  </si>
  <si>
    <t>Plantain seeds contain up to 30% mucilage which swells up in the gut, acting as a bulk laxative and soothing irritated membranes[238]. Sometimes the seed husks are used without the seeds[238].</t>
  </si>
  <si>
    <t>Hyacinthaceae</t>
  </si>
  <si>
    <t>Muscari comosum</t>
  </si>
  <si>
    <t>Tassel Hyacinth</t>
  </si>
  <si>
    <t>Hyacinthus comosum.  Leopoldia comosa.</t>
  </si>
  <si>
    <t>Europe. A frequent casual, rarely naturalized in Britain[17].</t>
  </si>
  <si>
    <t>Hedgerows, edges of fields, woods and in short grass on dry soils[7, 50].</t>
  </si>
  <si>
    <t>Prefers a rich open well-drained soil[1]. Succeeds in any soil and situation[1, 42].
Does very well in short grass[1], increasing freely and it can become invasive[200].
The flowers have a pleasing perfume[245].
There is at least one named form, selected for its ornamental value[200].</t>
  </si>
  <si>
    <t>Bulb - cooked[22, 61, 183]. It is about 35mm in diameter[200]. A slightly bitter taste[7] that is appreciated by certain ethnic groups, especially Greeks and Italians[183]. Used in spring[46, 177]. The cooked bulbs, preserved in oil, are used as a relish[183].</t>
  </si>
  <si>
    <t>The bulb is appetizer and diuretic[7, 183]. The bulb is rich in mucilage and can be crushed then applied as a poultice to reddened skin[7].</t>
  </si>
  <si>
    <t>Egypt</t>
  </si>
  <si>
    <t>Pterospora andromeda</t>
  </si>
  <si>
    <t>Woodland Pinedrops</t>
  </si>
  <si>
    <t>N. America</t>
  </si>
  <si>
    <t>Pine woods</t>
  </si>
  <si>
    <t>Stems - raw or cooked[257]. They can be roasted or baked under the fire 'like mushrooms'[257].</t>
  </si>
  <si>
    <t>The stems and berries are astringent, disinfectant and haemostatic[257]. A cold infusion of the ground stems and berries has been used in the treatment of lung haemorrhages and nose bleeds[257].
An infusion of the roots has been used in the treatment of gonorrhoea[257].</t>
  </si>
  <si>
    <t>Podophyllum peltatum</t>
  </si>
  <si>
    <t>American Mandrake</t>
  </si>
  <si>
    <t>Eastern N. America - Southern Maine to Florida, west to Texas and Minnesota.</t>
  </si>
  <si>
    <t>Moist soils in rich woods, thickets and pastures[43, 130].</t>
  </si>
  <si>
    <t>Prefers a moist peaty soil and filtered light or shade[4, 111]. Grows well in a moist open woodland[28, 31] and also succeeds under beech trees in a deep moist leafy soil[130]. Succeeds in a pH ranging from 4 to 7[238].
A very hardy plant[4], tolerating temperatures down to -15�c or lower when dormant[187], though the young leaves in spring can be damaged by late frosts[233].
Plants in this genus have excited quite a lot of interest for the compounds found in their roots which have been shown to have anti-cancer activity[124]. There are various research projects under way (as of 1990)[124].
The flower has a foul smell[232].
The plant takes some years to become established[124] but is very long lived in a suitable habitat[130] and can become a vigorous colonizer[233].</t>
  </si>
  <si>
    <t>An infusion of the boiled leaves has been sprayed on potato plants to protect them from insects[213]. Other reports suggest that it is insecticidal rather than repellent[238, 257].
The root ooze has been used to soak corn seed prior to planting it out in order to prevent it being eaten by crows or insects[257].</t>
  </si>
  <si>
    <t>Fruit - raw, cooked or made into jams, jellies, marmalades, pies etc[1, 2, 4, 43, 101, 183]. The fruit can also be dried for later use[257]. The fruit should only be eaten when it is fully ripe[55, 62, 95], the unripe fruit is strongly laxative[183]. Remove the rind[95]. The fruit is very aromatic[95], and has a peculiar though agreeable flavour[183]. Sweet and acid. Do not eat the seeds[62]. In excess the fruit can cause colic[22, 65, 159]. The fruit is about 5cm long[200].</t>
  </si>
  <si>
    <t>American mandrake is a most powerful and useful herbal medicine, exercising an influence on every part of the system and stimulating the glands to healthy action[4]. Its greatest power lies in its action on the liver and bowels[4]. It is a gastro-intestinal irritant, a powerful hepatic and intestinal stimulant[4]. Although often used internally in the past, the plant's cytotoxic action makes it an unsafe remedy for internal use[254].
The root is antibilious, cathartic, cytostatic, hydrogogue and purgative[4, 19, 46, 57, 64, 124, 222].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The root is most active medicinally in early spring when it is beginning to shoot[4].
The resin, which is obtained from the root[207], is used in the treatment of warts and has been found to be effective against uterine warts that are sometimes experienced in pregnancy[200, 222]. It is also used in the treatment of small-cell carcinoma[207].
The root is harvested in the autumn and either dried for later use or the resin is extracted[238]. The whole plant, apart from the ripe fruit, is highly poisonous and should only be used under the supervision of a qualified practitioner[238]. It should not be prescribed for pregnant women[238]. Large doses have been used to commit suicide[213].
A homeopathic remedy is obtained from the fresh root, harvested before the fruit is ripe[232]. This is used particularly in the treatment of diarrhoea[232].</t>
  </si>
  <si>
    <t>The leaves and the roots are very poisonous[1, 4, 19, 62, 222].</t>
  </si>
  <si>
    <t>Tulbaghia alliacea</t>
  </si>
  <si>
    <t>Society Garlic</t>
  </si>
  <si>
    <t>S. Africa - Cape Province.</t>
  </si>
  <si>
    <t>Sandy flats[245].</t>
  </si>
  <si>
    <t>Requires a well-drained soil in a sunny sheltered position[200].
This species is hardy in the mildest areas of Britain, tolerating temperatures down to about -5�c[200]. However, it is in leaf during the winter and so is best grown with some protection such as a cold greenhouse or conservatory[200].
Plants grow from a cluster of small bulbs attached to a basal plate that is sometimes regarded as a rhizome[200].
The flowers are very fragrant at night[200]. Another report says that they have an unpleasant smell[245]. The whole plant has a powerful aroma of garlic[200, 245].</t>
  </si>
  <si>
    <t>Bulb - cooked[183].
Leaves and stems - they can be cooked like spinach or chopped fine and used as a relish[183].
Flowers. They are regarded as a delicacy by the native Zulu women[183].</t>
  </si>
  <si>
    <t>Lesotho; South Africa</t>
  </si>
  <si>
    <t>Rubus allegheniensis</t>
  </si>
  <si>
    <t>Alleghany Blackberry</t>
  </si>
  <si>
    <t>R. nigrobaccus.</t>
  </si>
  <si>
    <t>Eastern N. America - Nova Scotia to Ontario, New York, Virginia and North Carolina.</t>
  </si>
  <si>
    <t>Dry thickets, clearings and woodland margins[43].</t>
  </si>
  <si>
    <t>Easily grown in a good well-drained loamy soil in sun or semi-shade[11, 200]. 
Plants have biennial stems, they produce a number of new stems from the perennial rootstock each year, these stems fruit in their second year and then die[200].
Often cultivated for its edible fruits in America, it is the parent of many named varieties.
Plants in this genus are notably susceptible to honey fungus[200].</t>
  </si>
  <si>
    <t>Fruit - raw, cooked or dried for later use[34, 101, 161, 257]. A pleasant sweet and somewhat spicy flavour[3, 159, 171, 183]. The fruit is about 12mm in diameter[200] and can be 3cm long[235].
Young shoots - raw. They are harvested in the spring, peeled and used in salads[183].</t>
  </si>
  <si>
    <t>The roots are antihaemorrhoidal, antirheumatic, astringent, stimulant and tonic[257]. An infusion can be used in the treatment of stomach complaints, diarrhoea, piles, coughs and colds, tuberculosis and rheumatism[257]. The infusion has also been used by women threatened with a miscarriage[257]. The root can be chewed to treat a coated tongue[257]. An infusion of the root has been used as a wash for sore eyes[257].
The leaves are astringent[257]. An infusion can be used in the treatment of diarrhoea[257].
An infusion of the bark has been used in the treatment of urinary problems[257].
A decoction of the stems has been used as a diuretic[257].</t>
  </si>
  <si>
    <t>United States(Sc)</t>
  </si>
  <si>
    <t>Hamamelis virginiana</t>
  </si>
  <si>
    <t>Witch Hazel</t>
  </si>
  <si>
    <t>Eastern N. America - Nova Scotia to Wisconsin and south to Texas and N. Florida.</t>
  </si>
  <si>
    <t>Edges of dry or moist woods, in rich soil and on the rocky banks of streams[43, 82]. The best specimens are found in deep rich soils[229].</t>
  </si>
  <si>
    <t>Prefers a moist sandy loam[14, 130] in a sunny position[1], though it tolerates some shade[14]. Prefers a rich well-drained soil[1]. Dislikes dry limy soils but will succeed in a calcareous soil if it is moist[130]. Prefers a position sheltered from cold drying winds in a neutral to slightly acid soil[200].
A very hardy plant tolerating temperatures down to about -35�c[184].
Plants seldom produce seeds in Britain[4].
Witch hazel is a widely used medicinal herb. The bark is harvested commercially from the wild in N. America[61].
The twigs have been used in the past as dowsing rods for water divining[229].
A slow growing shrub, it takes about 6 years to flower from seed[200]. The flowers have a soft sweet perfume[245].
This species is notably susceptible to honey fungus[200].</t>
  </si>
  <si>
    <t>Used as a rootstock for the ornamental species in this genus[182].
The plant is very rich in tannin[7]. It is used cosmetically as an ingredient in almost any preparation made to relieve capillary weaknesses[7].
The stems have been used for water divining[257].
Wood - heavy, hard, very close grained[82]. It weighs 43lb per cubic foot[235]. The trees are too small to be a useful lumber source[229].</t>
  </si>
  <si>
    <t>Witch hazel bark is a traditional herb of the North American Indians who used it to heal wounds, treat tumours, eye problems etc[254]. A very astringent herb, it is commonly used in the West and is widely available from both herbalists and chemists[222]. It is an important ingredient of proprietary eye drops, skin creams, ointments and skin tonics[238]. It is widely used as an external application to bruises, sore muscles, varicose veins, haemorrhoids, sore nipples, inflammations etc[238].
The bark is astringent, haemostatic, sedative and tonic[4, 14, 21, 165, 171, 222]. Tannins in the bark are believed to be responsible for its astringent and haemostatic properties[222]. Bottled witch hazel water is a steam distillate that does not contain the tannins from the shrub[222], this is less effective in its action than a tincture[238].
The bark is used internally in the treatment of diarrhoea, colitis, dysentery, haemorrhoids, vaginal discharge, excessive menstruation, internal bleeding and prolapsed organs[238].
Branches and twigs are harvested for the bark in the spring[238].
An infusion of the leaves is used to reduce inflammations, treat piles, internal haemorrhages and eye inflammations[213]. The leaves are harvested in the summer and can be dried for later use[238].
A homeopathic remedy is made from fresh bark[232]. It is used in the treatment of nosebleeds, piles and varicose veins[232].</t>
  </si>
  <si>
    <t>Britain; China; Denmark; France; Germany; Italy; Netherlands; Spain; United States; United States(Amerindian); United States(Appalachia)</t>
  </si>
  <si>
    <t>Capsicum baccatum</t>
  </si>
  <si>
    <t>Locoto</t>
  </si>
  <si>
    <t>C. microcarpum.</t>
  </si>
  <si>
    <t>S. America - Ecuador and the Andes</t>
  </si>
  <si>
    <t>Requires a very warm sunny position and a fertile well-drained soil. Tolerates a pH in the range 4.3 to 8.3.
This species is a half-hardy perennial that can tolerate light frosts[238]. The sub-species C. baccata pendulum is hardier than the type and more likely to be successful in temperate climates[238]. It might be possible to grow it outdoors in the mildest areas of the country, especially if given the protection of a sunny wall[K]. It is usually cultivated as an annual when grown for its fruits[34, 61].</t>
  </si>
  <si>
    <t>Fruit - raw or cooked[238]. A medium to very hot pungent flavour, it is mainly used as a flavouring in cooked foods[238]. The fruit can be dried and ground into a powder for use as a pepper-like condiment[238]. The fruit is up to 13cm long[238].</t>
  </si>
  <si>
    <t>The hot and pungent fruit is antihaemorrhoidal when taken in small amounts, antirheumatic, antiseptic, diaphoretic, digestive, irritant, rubefacient, sialagogue and tonic[7, 238]. It is taken internally in the treatment of the cold stage of fevers, debility in convalescence or old age, varicose veins, asthma and digestive problems[238]. Externally it is used in the treatment of sprains, unbroken chilblains, neuralgia, pleurisy etc[238].</t>
  </si>
  <si>
    <t>Apium graveolens</t>
  </si>
  <si>
    <t>Wild Celery</t>
  </si>
  <si>
    <t>Central and southern Europe, including Britain, to temperate areas of Africa and Asia.</t>
  </si>
  <si>
    <t>Ditches, by rivers and in other damp locations, especially near the sea in salt marshes[9, 17, 100].</t>
  </si>
  <si>
    <t>Prefers a rich moist soil in sun or semi-shade[238], but with some shade in the summer[52]. It is tolerant of saline soils[238].
The plants are fairly hardy, though they can be damaged by hard frosts[238].
Wild celery is the parent of the cultivated celery (A. graveolens dulce) as well as celery leaf (A. graveolens secalinum) and celeriac (A. graveolens rapaceum). This entry only deals with the wild celery, the other plants are dealt with separately.
A very aromatic plant, the aroma being most noticeable when the foliage is bruised. The growing plant is a good companion for leeks, tomatoes, French beans and brassicas[18].</t>
  </si>
  <si>
    <t>The growing plant is an insect repellent, it repels the cabbage white butterfly so is a good companion for brassicas[20].</t>
  </si>
  <si>
    <t>Leaves - raw or cooked[52, 105]. Mainly used as a flavouring in soups etc[5, 7, 9, 46]. They can be eaten raw but have a very strong flavour[52]. They are toxic if consumed in large amounts[238].
Seed - a flavouring. Used in small quantities to flavour soups and stews[238]. An essential oil from the seed is also used as a flavouring[46, 105].
Root - cooked[74].</t>
  </si>
  <si>
    <t>Wild celery has a long history of medicinal and food use. it is an aromatic bitter tonic herb that reduces blood pressure, relieves indigestion, stimulates the uterus and is anti-inflammatory[238].
The ripe seeds, herb and root are aperient, carminative, diuretic, emmenagogue, galactogogue, nervine, stimulant and tonic[4, 7, 21, 165]. Wild celery is said to be useful in cases of hysteria, promoting restfulness and sleep and diffusing through the system a mild sustaining influence[4]. The herb should not be prescribed for pregnant women[238]. Seeds purchased for cultivation purposes are often dressed with a fungicide, they should not be used for medicinal purposes[238].
The root is harvested in the autumn and can be used fresh or dried[238]. The whole plant is harvested when fruiting and is usually liquidized to extract the juice[238]. The seeds are harvested as they ripen and are dried for later use[238].
An essential oil obtained from the plant has a calming effect on the central nervous system. Some of its constituents have antispasmodic, sedative and anticonvulsant actions. It has been shown to be of value in treating high blood pressure[254].
A homeopathic remedy is made from the herb[9]. It is used in treating rheumatism and kidney complaints[9].</t>
  </si>
  <si>
    <t>Belgium; Britain; China; Cuba; Dominican Republic; Haiti; India; Iraq; Mexico; Philippines; Spain(Balearic I); Turkey; United States(Nm)</t>
  </si>
  <si>
    <t>If the plant is infected with the fungus Sclerotinia sclerotiorum, skin contact with the sap can cause dermatitis in sensitive people[65]. This is more likely to happen to Caucasians[218].</t>
  </si>
  <si>
    <t>Mentha x piperita citrata</t>
  </si>
  <si>
    <t>Eau De Cologne Mint</t>
  </si>
  <si>
    <t>M. aquatica citrata.  M. citrata.</t>
  </si>
  <si>
    <t>Britain.</t>
  </si>
  <si>
    <t>A natural hybrid, M. aquatica x M. spicata found in moist soils on the sides of ditches, roadsides etc in S. England[5, 17].</t>
  </si>
  <si>
    <t>A very easily grown plant, it succeeds in most soils and situations so long as the soil is not too dry[1, 200]. Grows well in heavy clay soils. A sunny position is best for the production of essential oils, but the plant also succeeds in partial shade. Prefers a slightly acid soil[16]. Plants are very tolerant of neglect, succeeding in long grass[K].
Hybridizes freely with other members of this genus.
Most mints have fairly aggressive spreading roots and, unless you have the space to let them roam, they need to be restrained by some means such as planting them in containers that are buried in the soil[K].
The flowers are very attractive to bees and butterflies[24]. A good companion for growing near cabbages and tomatoes, helping to keep them free of insect pests[14, 20]. The mint will need to be grown in containers to prevent it spreading too aggressively into the other plants.
The whole plant has a strong minty aroma with a hint of ginger[245]. The plant produces a better quality essential oil if the plant is grown in dry ground[115].
Members of this genus are rarely if ever troubled by browsing deer[233].</t>
  </si>
  <si>
    <t>An essential oil obtained from the whole plant is a source of lavender oil which is used in perfumery[46, 105, 238]. It is also used in oral hygiene preparations, toiletries etc[238].
Formerly used as a strewing herb[14], the plant repels insects, rats etc[14, 18, 20]. Rats and mice intensely dislike the smell of mint. The plant was therefore used in homes as a strewing herb and has also been spread in granaries to keep the rodents off the grain[244].</t>
  </si>
  <si>
    <t>Leaves - raw or cooked. Used as a flavouring in salads or cooked foods[5]. A very pungent flavour, the leaves of the true eau-de-cologne mint are too aromatic for most tastes, though the cultivar 'Basil' has an excellent flavour and makes a very good substitute for basil in pesto[K]. 
A herb tea is made from the fresh or dried leaves[21, 183].</t>
  </si>
  <si>
    <t>Eau de Cologne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leaves and flowering plant are anodyne, antiseptic, antispasmodic, carminative, cholagogue, diaphoretic, refrigerant, stomachic, tonic, vasodilator[4, 9, 21, 165]. A tea made from the leaves has traditionally been used in the treatment of fevers, headaches, digestive disorders and various minor ailments[222]. The medicinal uses of this herb are more akin to lavender (Lavandula spp) than the mints. It is used to treat infertility, rapid heartbeat, nervous exhaustion etc[238]. The leaves are harvested as the plant comes into flower and can be dried for later use[238].
The essential oil in the leaves is antiseptic, though it is toxic in large doses[222].</t>
  </si>
  <si>
    <t>Britain; Europe; Lesotho; Mexico; Nepal; Panama; Turkey</t>
  </si>
  <si>
    <t>Although no specific mention has been seen for this sub-species, it should be noted that, in large quantities, the closely allied M. x piperita vulgaris can cause abortions, especially when used in the form of the extracted essential oil, so it should not be used by pregnant women.</t>
  </si>
  <si>
    <t>Cirsium japonicum</t>
  </si>
  <si>
    <t>No-Azami</t>
  </si>
  <si>
    <t>Sunny slopes in lowlands and foothills, C. and S. Japan[58, 147].</t>
  </si>
  <si>
    <t>An easily grown plant, succeeding in any ordinary garden soil in a sunny position[200].
Cultivated for cut flowers in Japan[58]. There are some named forms selected for their ornamental value[200].</t>
  </si>
  <si>
    <t>Leaves - cooked[61, 105, 177]. Very palatable in the spring, they are used with the young roots[179].</t>
  </si>
  <si>
    <t>The roots are anti-inflammatory, diuretic and haemostatic[61, 147, 176, 178]. A decoction of the dried roots is used in the treatment of boils and carbuncles, acute appendicitis, uterine bleeding, haematuria, nose bleeds, haematemesis and traumatic bleeding[147].
The leaf is haemostatic and diuretic[218].
The stem is haemostatic[218].</t>
  </si>
  <si>
    <t>Caulophyllum thalictroides</t>
  </si>
  <si>
    <t>Papoose Root</t>
  </si>
  <si>
    <t>Eastern N. America - New Brunswick to South Carolina, Arkansas, North Dakota and Manitoba.</t>
  </si>
  <si>
    <t>Rich moist soils in swamps, by streams[4, 21] and in woods[43].</t>
  </si>
  <si>
    <t>Easily grown in a damp light humus-rich woodland soil preferring a position in deep shade[1, 200]. One report says that it is best in a peat garden.
Plants are hardy to at least -20�c[187].
The plant only produces one large leaf each year[233]. The seeds rupture the ovary before they are fully ripe and continue to expand naked, they are bright blue when fully ripe[130].</t>
  </si>
  <si>
    <t>The roasted seed is a coffee substitute[4, 102, 105, 177]. The seeds are about the size of large peas, but are not produced in abundance[232].</t>
  </si>
  <si>
    <t>Papoose root is a traditional herb of many North American Indian tribes and was used extensively by them to facilitate child birth[207]. Modern herbalists still consider it to be a woman's herb and it is commonly used to treat various gynaecological conditions[254]. An acrid, bitter, warming herb, it stimulates the uterus, reduces inflammation, expels intestinal worms and has diuretic effects[238].
The root is anthelmintic, antispasmodic, diaphoretic, diuretic, emmenagogue, oxytocic and sedative[4, 21, 46, 165, 207]. An infusion of the root in warm water is taken for about 2 weeks before the expected birth date in order to ease the birth[207, 213]. This infusion can also be used as an emmenagogue and a uterine stimulant[213]. Papoose root should therefore be used with some caution by women who are in an earlier stage of pregnancy since it can induce a miscarriage or early delivery[222]. The plant is also taken internally in the treatment of pelvic inflammatory disease, rheumatism and gout[238]. It should not be prescribed for people with hypertension and heart diseases[238]. The powdered root can have an irritant action on the mucous membranes, therefore any use of this plant is best under the supervision of a qualified practitioner[238, 268].
The roots are normally harvested in the autumn, because they are at their richest at this time[213], and are dried for later use.
The root is harvested in early spring as new growth is beginning and is used to make a homeopathic remedy[232]. It is used especially in childbirth and in some forms of rheumatism[232].</t>
  </si>
  <si>
    <t>This plant should not be used during pregnancy prior to the commencement of labour[165].</t>
  </si>
  <si>
    <t>Dianthus caryophyllus</t>
  </si>
  <si>
    <t>Carnation</t>
  </si>
  <si>
    <t>Europe - W. and S. France. Occasionally naturalized in Britain[17].</t>
  </si>
  <si>
    <t>A plant of limestone soils, it is often found on old walls in Britain[17].</t>
  </si>
  <si>
    <t>Succeeds in a sunny position in most good soils[111, 200] tolerating a pH range from 6 to 8 but disliking acid soils[200]. A very tolerant plant, succeeding in the salt laden air and strong winds of the coast as well as in the sulphur polluted air of cities[200].
This species is not hardy in the colder areas of the country, it tolerates temperatures down to about -10�c[200].
A very ornamental plant[1], the carnation is widely cultivated in the flower garden and is grown commercially in France for its essential oil[46]. There are many named varieties[200]. The flowers of the species have a rich clove-like perfume, though almost no scent is present in the orange and yellow-flowering cultivars[245].
The flowers are very attractive to butterflies and moths[17].
Plants are prone to mildew or leaf spot in humid climates[201].</t>
  </si>
  <si>
    <t>An essential oil is obtained from the flowers[46, 171]. It is used in perfumery. 500kg of flowers produce 100g of oil[61]. The flowers are harvested when they are fully open in the morning, preferably after 3 hours exposure to sunlight[238].
The flower heads are dried and used in pot-pourri, scented sachets and cosmetic products[238, 268].
The plant is quite rich in saponins. The leaves can be simmered in water and this water can then be used as a soap for cleaning the skin, clothes etc[201].</t>
  </si>
  <si>
    <t>The flower petals have a strong smell of cloves and are candied, used as a garnish in salads, for flavouring fruit, fruit salads etc. They can also be used as a substitute for rose petals in making a syrup[183, 238]. The petals should be removed from the calyx and their bitter white base should be removed[183].</t>
  </si>
  <si>
    <t>Carnation flowers are an aromatic, stimulant herb that has been used in tonic cordials in the past to treat fevers, though this use is now obsolete[238]. It is traditionally prescribed in European herbal medicine to treat coronary and nervous disorders[254]. The flowers are considered to be alexiteric, antispasmodic, cardiotonic, diaphoretic and nervine[240].
The plant has been used as a vermifuge in China[240].</t>
  </si>
  <si>
    <t>China; Iraq; Kurdistan; Spain; Turkey</t>
  </si>
  <si>
    <t>Crambe cordifolia</t>
  </si>
  <si>
    <t>W. Asia - Afghanistan and Iran.</t>
  </si>
  <si>
    <t>Grows on the steppes and open stony places[74, 187].</t>
  </si>
  <si>
    <t>An easily grown plant, succeeding in a good loam and an open sunny position[1, 111, 200] but also tolerating some shade[188]. Prefers a slightly alkaline soil in a position sheltered from strong winds[200]. Another place in this report says that the plant tolerates maritime exposure[200]. Tolerates poor and dry soils and some shade[200]. Dislikes acid soils[1]. Established plants are drought tolerant[190].
Plants are hardy to about -20�c[187].
A deep-rooted plant[233], it dislikes root disturbance. The young growth in spring is adored by slugs[K].
Plants can be grown in the summer meadow if the grass is not cut too low, since this would damage the growing point[200].
The flowers emit a delicious wallflower-like scent in hot sunny weather[245].</t>
  </si>
  <si>
    <t>Plants can be used for ground cover when planted about 1.2 metres apart each way. They form large clumps[208].</t>
  </si>
  <si>
    <t>Leaves - cooked[2, 105, 177]. Used as a potherb[183]. Young leaves have a pleasant cabbage-like flavour, though older leaves are rather tough[K].
Root - cooked[2, 145, 177].</t>
  </si>
  <si>
    <t>The plant is used as a cure for itch[240].</t>
  </si>
  <si>
    <t>Eschscholzia californica</t>
  </si>
  <si>
    <t>Californian Poppy</t>
  </si>
  <si>
    <t>E. douglasii.</t>
  </si>
  <si>
    <t>Western N. America. A frequent garden escape in Britain.</t>
  </si>
  <si>
    <t>Grassy open places to 2000 metres in California[71].</t>
  </si>
  <si>
    <t>Prefers a poor sandy soil and a sunny position[108, 200] but is easily grown in an ordinary garden soil[1]. Succeeds in a hot dry position. Plants grow well in maritime climates[200].
A very ornamental plant, it is commonly grown in the flower garden and there are many named varieties[200]. This plant is the state flower of California[207]. Although a perennial it is usually quite short-lived and is more often grown as an annual in this country[187, 238]. It can tolerate temperatures down to about -10�c, however, and often survives mild winters[187]. If the dead flowers are removed before they set seed the plant will continue flowering for a longer period[188].
A polymorphic species[71]. 
Plants resent root disturbance and should be sown in situ[200].
The flowers are very attractive to bees[108]. They close during wet or overcast weather[238].
Plants often self-sow if the soil is disturbed by some means such as hoeing[200].</t>
  </si>
  <si>
    <t>Leaves - cooked[46, 61, 161]. This plant is in a family that contains many poisonous plants so some caution is advised in using it.</t>
  </si>
  <si>
    <t>The Californian poppy is a bitter sedative herb that acts as a diuretic, relieves pain, relaxes spasms and promotes perspiration[238]. The whole plant is harvested when in flower and dried for use in tinctures and infusions[238]. It is taken internally in the treatment of nervous tension, anxiety, insomnia and incontinence (especially in children)[238].
The watery sap is mildly narcotic and has been used to relieve toothache[238]. It is similar in its effect to the opium poppy (Papaver somniferum) but is much milder in its action and does not depress the central nervous system[238]. Another report says that it has a markedly different effect upon the central nervous system, that it is not a narcotic but tends to normalize psychological function[254]. Its gently antispasmodic, sedative and analgesic actions make it a valuable herbal medicine for treating physical and psychological problems in children[254]. It may also prove beneficial in attempts to overcome bedwetting, difficulty in sleeping and nervous tension and anxiety[254].
An extract of the root is used as a wash on the breasts to suppress the flow of milk in lactating females[207, 257].</t>
  </si>
  <si>
    <t>Iraq; Mexico; Turkey; United States</t>
  </si>
  <si>
    <t>No records of toxicity have been seen but this species belongs to a family that contains many poisonous plants. Some caution is therefore advised.</t>
  </si>
  <si>
    <t>Ulmus glabra</t>
  </si>
  <si>
    <t>Wych Elm</t>
  </si>
  <si>
    <t>U. campestre. pro parte.  U. montana.  U. scabra.</t>
  </si>
  <si>
    <t>Woods, hedges and by streams, commoner in the west and north[17].</t>
  </si>
  <si>
    <t>Easily grown in any soil of at least moderate quality so long as it is well drained[1]. Prefers a deep or heavy soil that is moist but not waterlogged and does not thrive if the soil is markedly acid[186]. Moderately shade tolerant[186]. Very wind resistant and tolerant of maritime exposure[186].
Trees cast a dense shade[186].
Rarely produces suckers but responds well to coppicing[186].
The wych elm is subject to 'Dutch elm disease' (though less so than U. procera), a disease that has destroyed the greater part of all the elm trees growing in Britain. Mature trees killed back by the disease will often regrow from suckers, but these too will succumb when they get larger. There is no effective cure (1992) for the problem, but most E. Asian, though not Himalayan, species are resistant to the disease so the potential exists to develop new resistant hybrids with the native species. The various species hybridize freely, the pollen stores well and can be kept for use with species that flower at different times.
A very ornamental tree[1], it is a food plant for the caterpillars of many lepidoptera species[30]. A good tree for growing grapes into[18].</t>
  </si>
  <si>
    <t>A fibre from the inner bark is used for mats and making ropes[100].
Wood - very durable under water, fairly hard, elastic, withstands abrasion and salt water. Used for water pipes, wheels, mallet heads, ships keels etc[46, 61, 67, 100].</t>
  </si>
  <si>
    <t>Leaves - raw or cooked[179, K]. They can be a little bit bitter, especially if not very young, and have a mucilaginous texture[K]. They make a nice addition to a mixed salad[K].
Immature fruits, used just after they are formed, can be eaten raw[132]. An aromatic, unusual flavour, leaving the mouth feeling fresh and the breath smelling pleasant[132]. They contain about 34.4% protein, 28.2% fat, 17% carbohydrate, 5% ash[179]. The fruit is about 2.5cm long[200].
Inner bark - mucilaginous[179]. No more details are given but inner bark is often dried, ground into a powder and then used as a thickening in soups etc or mixed with cereals when making bread[K].</t>
  </si>
  <si>
    <t>The inner bark is astringent, demulcent and mildly diuretic[9]. It is used both internally and externally in the treatment of diarrhoea, rheumatism, wounds, piles etc and is also used as a mouthwash in the treatment of ulcers[4, 9, 66]. The inner bark is harvested from branches 3 - 4 years old and is dried for later use[9].
The plant is used in Bach flower remedies - the keywords for prescribing it are 'Occasional feelings of inadequacy', 'Despondency' and 'Exhaustion from over-striving for perfection'[209].
A homeopathic remedy is made from the inner bark[9]. It is used in the treatment of eczema[9].</t>
  </si>
  <si>
    <t>Betula pubescens</t>
  </si>
  <si>
    <t>White Birch</t>
  </si>
  <si>
    <t>B. alba. (pro-parte)</t>
  </si>
  <si>
    <t>Most of Europe, including Britain, east to W. Siberia and central Asia.</t>
  </si>
  <si>
    <t>Open woodland and heaths, usually on acid soils, from sea level to 830 metres[1, 17, 100].</t>
  </si>
  <si>
    <t>Succeeds in a well-drained light loamy soil in a sunny position[11, 200]. Grows well in heavy clay soils. Tolerates a wet position[11, 24], succeeding in poorly drained soils[186]. Fairly wind tolerant[200]. Prefers an acid soil.
A very ornamental tree and fast growing, capable of growing 1 metre a year but it is short-lived[186]. It is one of the first trees to colonize open land and it creates a suitable environment for other woodland trees to follow[11]. These trees eventually shade out the birch trees[186].
Trees take about 15 years from seed to produce their own seed[98].
Although closely related, it does not usually hybridize with B. pendula[11]. It hybridizes freely with B. pendula according to another report[186].
A superb tree for encouraging wildlife, it has over 200 associated insect species[24, 30]. 
A good plant to grow near the compost heap, aiding the fermentation process[14, 20]. It is also a good companion plant, its root activity working to improve the soil[14].
Trees are notably susceptible to honey fungus[200].</t>
  </si>
  <si>
    <t>The bark is used to make drinking vessels, canoe skins, roofing tiles etc. It is waterproof, durable, tough and resinous[11, 61]. Only the outer bark is removed, this does not kill the tree. It is most easily removed in late spring to early summer. The bark was pressed flat and stored until the following spring. When required for making canoes it would be heated over a fire to make it pliable for shaping to the canoe frame[257].
A pioneer species, it readily invades old fields, cleared or burnt-over land and creates conditions suitable for other woodland trees to become established. Since it is relatively short-lived and intolerant of shade, it is eventually out-competed by these trees[11, 186].
A tar-oil is obtained from the white bark in spring. It has fungicidal properties and is also used as an insect repellent[4, 14, 61, 100]. It makes a good shoe polish[61]. Another  report says that an essential oil is obtained from the bark and this, called 'Russian Leather' has been used as a perfume[245].
A glue is made from the sap.
Cordage can be made from the fibres of the inner bark. This inner bark can also be separated into thin layers and used as a substitute for oiled paper[4].
A decoction of the inner bark is used to preserve cordage, it is rich in tannin. The bark contains up to 16% tannin[223].
A brown dye is obtained from the inner bark.
An oil similar to Wintergreen oil (obtained from Gaultheria procumbens) is obtained from the inner bark[21, 61]. It is used medicinally and also makes a refreshing tea[21].
The young branches are very flexible and are used to make whisks, besoms etc[6]. They are also used in thatching and to make wattles[4].
The leaves are a good addition to the compost heap, improving fermentation[20].
A black paint is obtained from the soot of the plant[61].
A high quality charcoal is obtained from the bark. It is used by artists, painters etc.
Wood - soft, light, durable. It is used for a wide range of purposes including furniture, tool handles, carving, toys etc[100, 238]. It is a source of charcoal that is used by artists and is also pulped and used for making paper[238].</t>
  </si>
  <si>
    <t>Inner bark - cooked or dried, ground into a powder then used with cereals for making bread etc[2, 15, 46]. Inner bark is generally only seen as a famine food, used when other forms of starch are not available or are in short supply[177, K].
Sap - raw or cooked. A sweet flavour[2, 15, 177]. Harvested in early spring, before the leaves unfurl, by tapping the trunk. The flow is best on sunny days following a heavy frost. The sap is often concentrated into a sugar by boiling off the water. Between 4 and 7 litres can be drawn off a mature tree in a day and this will not kill the tree so long as the tap hole is filled up afterwards[115]. However, prolonged or heavy tapping will kill the tree. A beer can be fermented from the sap.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Young leaves - raw or cooked[15, 177].
Young catkins[15]. No more details are given.
A tea is made from the leaves[15] and another tea is made from the essential oil in the inner bark[21].</t>
  </si>
  <si>
    <t>Anti-inflammatory, cholagogue, diaphoretic[21, 165, 201].
The bark is diuretic and laxative[7].
The inner bark is bitter and astringent, it is used in treating intermittent fevers[4].
An oil obtained from the inner bark is astringent and is used in the treatment of various skin afflictions, especially eczema and psoriasis[4, 238]. The bark is usually obtained from trees that have been felled for timber and can be distilled at any time of the year[238].
The buds are balsamic[7]. The young shoots and leaves secrete a resinous substance which has acid properties, when combined with alkalis it is a tonic laxative[4].
The leaves are anticholesterolemic and diuretic[7]. They also contain phytosides, which are effective germicides[7]. An infusion of the leaves is used in the treatment of gout, dropsy and rheumatism, and is recommended as a reliable solvent of kidney stones[4]. The young leaves and leaf buds are harvested in the spring and dried for later use[238].
A decoction of the leaves and bark is used for bathing skin eruptions[4].
The vernal sap is diuretic[4].
The boiled and powdered wood has been applied to chafed skin[257].
Moxa is made from the yellow fungous excrescences of the wood, which sometimes swell out of the fissures[4].</t>
  </si>
  <si>
    <t>China; France; Iraq; Turkey</t>
  </si>
  <si>
    <t>Pedicularis resupinata</t>
  </si>
  <si>
    <t>Lousewort</t>
  </si>
  <si>
    <t>Meadows and hills in mountains all over Japan[58]. Open woods in E. Europe[50].</t>
  </si>
  <si>
    <t>We have very little information on this species and do not know if it will succeed in Britain, though judging by its native range it should succeed outdoors in most parts of the country. Apparently the plant smells like horse excrement[218]. The following notes are based on the general needs of the genus.
A semi-parasitic plant, growing on grass roots. Rather difficult to establish in cultivation, it is best grown in conditions that approximate to its native habitat[200]. It requires a moist peaty soil and the presence of host grasses[1]. Requires a partially shaded to sunny site in a well-drained gritty but moist soil[200].</t>
  </si>
  <si>
    <t>Antirheumatic, diuretic, febrifuge[172, 178]. The plant is used in the treatment of fevers, leucorrhoea, rheumatism, sterility and urinary difficulties[218]. A decoction of the plant is used to wash foul ulcers[218].</t>
  </si>
  <si>
    <t>Meum athamanticum</t>
  </si>
  <si>
    <t>Spignel</t>
  </si>
  <si>
    <t>Europe, including Britain, from Norway south and east to Spain, Germany and the Balkans.</t>
  </si>
  <si>
    <t>Grassy places in mountainous districts[17], usually on limestone soils[200].</t>
  </si>
  <si>
    <t>Grows well in almost any fertile well-drained moderately retentive soil in a sunny position[200].
This species was formerly cultivated for its edible root[61].
All parts of the plant, especially the roots, are aromatic with a scent like melilot (Melilotus officinalis)[245].</t>
  </si>
  <si>
    <t>Root - cooked[1, 5, 61, 177]. Used like parsnips[183].
Leaves - used as a condiment in soups, stews and vegetable dishes[9]. They add a subtle sweetish flavour[183].</t>
  </si>
  <si>
    <t>The herb is diuretic, emmenagogue and stomachic[61].</t>
  </si>
  <si>
    <t>Anthemis cotula</t>
  </si>
  <si>
    <t>Mayweed</t>
  </si>
  <si>
    <t>Most of Europe, including Britain, east to N. and W. Asia.</t>
  </si>
  <si>
    <t>Waste places usually on heavy soil[4, 17].</t>
  </si>
  <si>
    <t>7 -9</t>
  </si>
  <si>
    <t>Prefers a sunny position and a well-drained soil that is neutral to slightly acid[1, 200]. Succeeds in heavy clay soils.
Bees dislike this plant[4].
The leaves contain glands which release a most disagreeable odour when the plant is handled and can cause allergic reactions in people.</t>
  </si>
  <si>
    <t>The growing and the dried plant is said to repel mice and fleas[4, 20], it can also be used as an insecticide[21, 61, 100].
A gold dye is obtained from the whole plant[168, 169].</t>
  </si>
  <si>
    <t>The herb is used as a flavouring in Peru[183]. It is aromatic. Caution is advised, there are some reports of toxicity.
A herb tea is made from the flowers in a similar way to camomile tea[183] and it has a similar though weaker effect medicinally[4]. The odour is not very pleasant and so it is not commonly used[4].</t>
  </si>
  <si>
    <t>Mayweed is closely related to camomile, but is far less effective as a medicine[254]. It has been used as an antispasmodic and to induce menstruation and was traditionally used to treat supposedly hysterical conditions related to the uterus[254]. It is rarely used in contemporary herbal medicine[254].
The whole plant is antispasmodic, astringent, diaphoretic, diuretic, emetic, emmenagogue and tonic[4, 61]. It is used internally as a tea, which can be made either from the flowers or the whole plant, though the flowers are less unpleasant and so are more commonly used[4]. An infusion is used in the treatment of a variety of complaints such as rheumatism, epilepsy, asthma, colds and fevers[257]. Applied externally, it is used as a poultice on piles or to draw splinters out of the body, and can also be applied to the bath water[4, 257].
The leaves are rubbed onto insect stings[222]. Some people are allergic to the plant and this remedy could give them painful blisters[240].
This herb is contraindicated for pregnant women or nursing mothers[254].</t>
  </si>
  <si>
    <t>Britain; France; France; Germany; Ireland; Italy; Mexico(Kickapoo); Netherlands; Portugal; Spain; United States</t>
  </si>
  <si>
    <t>The whole plant is penetrated by an acrid juice, touching or ingesting the plant can cause allergies in some people[4, 222].</t>
  </si>
  <si>
    <t>Carpesium abrotanoides</t>
  </si>
  <si>
    <t>C. thunbergianum. Sieb.&amp;Zucc.</t>
  </si>
  <si>
    <t>S. Europe to E. Asia - China, Japan, Korea, Himalayas.</t>
  </si>
  <si>
    <t>Woods all over Japan[58]. Waste places and grassy fields in lowlands, also along forest edges[275].</t>
  </si>
  <si>
    <t>The seed has insecticidal properties[178]. Another report says that the plant might have insecticidal properties[218].</t>
  </si>
  <si>
    <t>Leaves - cooked[177]. A sweet flavour, though they smell of foxes[179].</t>
  </si>
  <si>
    <t>The whole plant is alterative, antiscorbutic, astringent, depurative discutient, emetic, expectorant, febrifuge, laxative and vulnerary[147, 178, 218]. A decoction is used in the treatment of bronchitis, tonsillitis, boils and ulcers and snakebites[147].
The stem juice is used to treat insect bites[218]. This juice is also a very effective remedy for sore throat[218].
A decoction of the fruit is vermifuge[218].
The seed is antiphlogistic, diuretic, laxative, pectoral and vermifuge[218, 240]. The seeds are used to expel round worms, tapeworms and pin worms[147]. A 20% concentrate of seed decoction cured 69% of children with worms and effected an improvement in another 19%[218].
The root is diuretic and vermifuge[240].</t>
  </si>
  <si>
    <t>Osmorhiza chilensis</t>
  </si>
  <si>
    <t>N. America, S. America.</t>
  </si>
  <si>
    <t>Deciduous Nothofagus forests and moist shaded cliffs to 200 metres in S. Chile north to latitude 31�s[69].</t>
  </si>
  <si>
    <t>Root - raw or cooked. It is considered to be a delicacy[69].</t>
  </si>
  <si>
    <t>Canada(Kwakiutl); United States(Blackfoot)</t>
  </si>
  <si>
    <t>Adenophora nikoensis</t>
  </si>
  <si>
    <t>A. polymorpha. Ledeb.</t>
  </si>
  <si>
    <t>E. Asia - northern to central Japan.</t>
  </si>
  <si>
    <t>Alpine regions, in sandy and stony situations in full sun[58, 200]. Rocky slopes and pebbly grasslands of subalpine to alpine regions at elevations of 1500 - 3000 metres[275].</t>
  </si>
  <si>
    <t>Prefers a light rich slightly alkaline soil that is not too dry, and a warm sunny position[1, 200].
Plants are intolerant of root disturbance[1].
A polymorphic species[58]. Adenophora nikoensis is sometimes separated into two different species, in which the plant with calyx lobes serrate is named A. nipponica and that with entire ones as A. nikoensis. These two forms, however, are often observed in the same place and cannot really be separated[275].
The young growth is extremely attractive to slugs, they have been known to destroy even mature plants[K].</t>
  </si>
  <si>
    <t>Root - cooked[105, 177]. Best if boiled in two lots of water, it then makes excellent eating[179].
Leaves and young shoots - cooked[105, 177, 179].</t>
  </si>
  <si>
    <t>Prunus nigra</t>
  </si>
  <si>
    <t>Canadian Plum</t>
  </si>
  <si>
    <t>Eastern N. America - New Brunswick to Manitoba, south to Iowa, Ohio and Connecticut.</t>
  </si>
  <si>
    <t>Thickets, stream banks and woodland edges[43], in alluvial soils of river valleys and on limestone hills[82].</t>
  </si>
  <si>
    <t>Thrives in a well-drained moisture-retentive loamy soil, growing well on limestone[11, 200]. Prefers some lime in the soil but is likely to become chlorotic if too much lime is present[1]. Succeeds in sun or partial shade though it fruits better in a sunny position[11, 200].
Sometimes cultivated as a fruit tree in Canada and America, there are some named varieties that have been selected for their edible fruit[82].
This species is closely related to P. americana[11].
A bad companion for potatoes, the plum tree harbours aphids that can damage the potatoes[229].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</si>
  <si>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inner bark has been used as an astringent colour fixative in dyeing with other plants[257].
Wood - hard, moderately heavy, close grained[82, 229]. It weighs 43lb per cubic foot[235]. The tree is too small to be used commercially[229].</t>
  </si>
  <si>
    <t>An infusion of the inner bark has been used in the treatment of colds[257].
An infusion of the bark has been used to settle the stomach when it will not retain food[257].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</si>
  <si>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Argentina; United States</t>
  </si>
  <si>
    <t>Typha laxmannii</t>
  </si>
  <si>
    <t>S.E. Europe to E. Asia.</t>
  </si>
  <si>
    <t>Lakes, rivers, ditches and wet places in Turkey[93].</t>
  </si>
  <si>
    <t>Grow in a rich soil in boggy pond margins or shallow water to 15cm deep[1, 200]. Succeeds in sun or part shade[200].
A very invasive plant spreading freely at the roots when in a suitable site, it is not suitable for growing in small areas[200]. Unless restrained by some means, such as a large bottomless container, the plant will soon completely take over a site and will grow into the pond, gradually filling it in. This species will often form an almost complete monoculture in boggy soil.
Provides excellent cover for wildlife.</t>
  </si>
  <si>
    <t>The stems have many uses, gathered in the autumn they make a good thatch, can be used in making paper, can be woven into mats, chairs, hats etc. They are a good source of biomass, making an excellent addition to the compost heap or used as a source of fuel etc.
A fibre obtained from the leaves can be used for making paper[189] The leaves are harvested in summer, autumn or winter and are soaked in water for 24 hours prior to cooking. The fibres are cooked for 2 hours with soda ash and then beaten in a ball mill for 1� hours. They make a green or brown paper[189].
The hairs of the fruits are used for stuffing pillows etc. They have good insulating and buoyancy properties and have also been used as a wound dressing and a lining for babies nappies..
The stems can be used to make rush lights. The outer skin is removed except for a small strip, or spine, running the entire length to give stability. The stem is then soaked in oil.
A fibre is obtained from the blossom stem and flowers.
The pollen is highly inflammable, it is used in making fireworks etc.</t>
  </si>
  <si>
    <t>The stamens and pollen are used as an astringent and styptic[240].</t>
  </si>
  <si>
    <t>Angelica decursiva</t>
  </si>
  <si>
    <t>Peucedanum decursivum. (Miq.)Maxim.</t>
  </si>
  <si>
    <t>Grassy places in woods in lowland and hills, C. and S. Japan[58]. Damp soils in China[178].</t>
  </si>
  <si>
    <t>Leaves and shoots - cooked[105, 179]. A  fragrant aroma[178].</t>
  </si>
  <si>
    <t>Antiseptic, antiarthritic, antispasmodic, carminative,  lenitive, stimulant, stomachic, tonic[178].
The root is analgesic, antipyretic, antispasmodic, antitussive, expectorant and stimulant[176, 218]. It is used in the treatment of coughs with thick phlegm, asthma and upper respiratory tract infections[176].</t>
  </si>
  <si>
    <t>China; Japan; Vietnam</t>
  </si>
  <si>
    <t>Gunneraceae</t>
  </si>
  <si>
    <t>Gunnera perpensa</t>
  </si>
  <si>
    <t>Marshes, from Ceres to Paarl, Peninsula to Port Elizabeth.</t>
  </si>
  <si>
    <t>Requires a damp humus rich soil in a sunny position or semi-shade[1, 200].
The top part of the inflorescence is male, the bottom is female and the middle is hermaphrodite[200].
Members of this genus are rarely if ever troubled by browsing deer[233].</t>
  </si>
  <si>
    <t>Leaves - chewed or cooked[177].
Leaf stem - raw[177].</t>
  </si>
  <si>
    <t>Africa; Lesotho; S Africa</t>
  </si>
  <si>
    <t>Morus rubra</t>
  </si>
  <si>
    <t>Red Mulberry</t>
  </si>
  <si>
    <t>Eastern N. America - Quebec to Florida, west to Texas and South Dakota.</t>
  </si>
  <si>
    <t>Rich moist woods[43, 227]. Sunny places along the sides of roads[159]. Plants do not grow well on poor soils[227].</t>
  </si>
  <si>
    <t>Prefers a warm well-drained loamy soil in a sunny position[1, 11].
The red mulberry is sometimes cultivated for its edible fruit, there are some named varieties[183]. It is said to be of no value as a fruiting tree in Britain[1, 11]. Trees come into bearing when about 10 years old, fruiting best between the ages of 30 - 85 years and declining from the age of 125 years[227].
A good plant to grow grapes into. The grapes are difficult to pick but they always seem to be healthier and free from fungal diseases[201].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
Dioecious[229] Male and female plants must be grown if fruit is required.</t>
  </si>
  <si>
    <t>A cloth can be made from the fibrous bark[149].
Wood - coarse-grained, light, very durable, not strong, soft, rather tough. It weighs about 45lb per cubic foot and is used for boats, fencing and cooperage[46, 61, 82, 227, 229].</t>
  </si>
  <si>
    <t>Fruit - raw, cooked or made into preserves[2, 3, 21, 62, 149, 183]. Large and sweet with a good flavour, the fruit can be up to 3cm long[200]. The fruit can also be dried and ground into a powder[183]. This is used to make a delicious confection with almonds and other nuts[183]. The fruit is soft and juicy, when fully ripe it falls from the tree and is easily squashed[227]. Unripe fruits can cause stomach disorders[226].
Young shoots and unfolding leaves - raw or cooked.</t>
  </si>
  <si>
    <t>The root bark is anthelmintic and cathartic[21]. A tea made from the roots has been used in the treatment of weakness, difficult urination, dysentery, tapeworms and as a panacea[222, 257].
The sap is used in the treatment of ringworm[222, 257]. Another report says that the milky juice obtained from the axis of the leaf is used[21].
The fruits are used to reduce fevers[222].</t>
  </si>
  <si>
    <t>Skin contact with the leaves or stems can cause dermatitis in some very sensitive people[226].
The milky sap in the leaves and unripe fruits can cause dermatitis, hallucinations and central nervous system disturbances[274].</t>
  </si>
  <si>
    <t>Verbascum thapsus</t>
  </si>
  <si>
    <t>Great Mullein</t>
  </si>
  <si>
    <t>Europe, including Britain, from Norway south and east to Spain, temperate Asia to China.</t>
  </si>
  <si>
    <t>Sunny positions in uncultivated fields and waste ground, especially on dry soils[7, 13, 17].</t>
  </si>
  <si>
    <t>An easily grown plant, it succeeds in most well-drained soils, including dry ones, and prefers a sunny position[200]. Dislikes shade and wet soils[200]. Thrives on chalk[200]. Prefers a light soil[200].
Hybridizes with other members of this genus, though the progeny are usually sterile[200].
A very ornamental plant, it often self-sows, especially on dry calcareous soils[53, 124].</t>
  </si>
  <si>
    <t>A yellow dye is obtained from the flowers by boiling them in water[4]. When used with dilute sulphuric acid they produce a rather permanent green dye, this becomes brown with the addition of alkalis[4, 13, 100, 168]. An infusion of the flowers is sometimes used to dye the hair a golden colour[4, 200].
The flowering stems can be dipped in wax and used as torches[53, 106, 124].
The down on the leaves and stems makes an excellent tinder when quite dry[4, 53, 115]. It is also used as an insulation in shoes to keep the feet warm[4, 200] and to make wicks for candle[1, 4, 13, 100, 115, 124].
One report says that the leaves contain rotenone, though it does not say in what quantity[222]. Rotenone is used as an insecticide[K].</t>
  </si>
  <si>
    <t>An aromatic, slightly bitter tea can be made by infusing the dried leaves in boiling water for 5 - 10 minutes[183].
A sweeter tea can be made by infusing the fresh or dried flowers[183].</t>
  </si>
  <si>
    <t>Great mullein is a commonly used domestic herbal remedy, valued for its efficacy in the treatment of pectoral complaints[4]. It acts by reducing the formation of mucus and stimulating the coughing up of phlegm, and is a specific treatment for tracheitis and bronchitis[254].
The leaves and the flowers are anodyne, anti-inflammatory, antiseptic, antispasmodic, astringent, demulcent, diuretic, emollient, expectorant and vulnerary[4, 7, 13, 21, 46, 53, 165, 222]. An infusion is taken internally in the treatment of a wide range of chest complaints and also to treat diarrhoea[4, 238]. The plant combines well with other expectorants such as coltsfoot (Tussilago farfara) and thyme (Thymus vulgaris)[254]. Externally, a poultice of the leaves is a good healer of wounds and is also applied to ulcers, tumours and piles[4, 222, 254]. Any preparation made from the leaves needs to be carefully strained in order to remove the small hairs which can be an irritant[7]. The plant is harvested when in flower and is dried for later use[238].
An infusion of the flowers in olive oil is used as earache drops, or as a local application in the treatment of piles and other mucous membrane inflammations[4, 222, 238]. This infusion is also strongly bactericidal[4].
A decoction of the roots is said to alleviate toothache and also relieve cramps and convulsions[4].
The juice of the plant and powder made from the dried roots is said to quickly remove rough warts when rubbed on them[4]. It is not thought to be so useful for smooth warts[4].
The seeds are slightly narcotic and also contain saponins[4]. A poultice made from the seeds and leaves is used to draw out splinters[4]. A decoction of the seeds is used to soothe chilblains and chapped skin[7].
A homeopathic remedy is made from the fresh leaves[4]. It is used in the treatment of long-standing headaches accompanied with oppression of the ear[4].</t>
  </si>
  <si>
    <t>Chile; Dominican Republic; Eurasia; Europe; Haiti; India; Spain; Turkey; United States; United States(Amerindian); United States(Appalachia); United States(Colonial); United States(Flathead); United States(Potawatomi)</t>
  </si>
  <si>
    <t>The leaves contain rotenone and coumarin, though the quantities are not given[222]. Rotenone is used as an insecticide and coumarin can prevent the blood from clotting[K].
Hairs on the leaves can act as an irritant[222].</t>
  </si>
  <si>
    <t>Pinus strobus</t>
  </si>
  <si>
    <t>White Pine</t>
  </si>
  <si>
    <t>Eastern N. America - Newfoundland to Manitoba, south to Georgia.</t>
  </si>
  <si>
    <t>Woods, especially on sandy drift soils or fertile well-drained soils, sometimes on river banks and rarely in swamps[82]. Often forming dense forests[235].</t>
  </si>
  <si>
    <t>Thrives in a light well-drained sandy or gravelly loam[1, 11]. Dislikes poorly drained moorland soils[1]. Established plants tolerate drought[200]. Intolerant of atmospheric pollution[188].
The white pine is a very important timber crop in its native range, the huge stands that existed before the Europeans went to N. America have been largely cut down[229]. It is a fast-growing and fairly long-lived tree[229] that is often cultivated as a timber tree, especially in central Europe[50]. Young trees grow very vigorously with new shoots of up to 1 metre common. Growth slows and almost ceases by the time the tree is 20 metres tall[185].
Trees can produce cones when 5 - 10 years old, but reliable seed production takes another 10 years[229]. Good crops are produced every 3 - 5 years in the wild, with little seed in the intervening years[229]. The cones are 10 - 20cm long and take 2 years to mature[82, 229], they open and shed their seed in late summer whilst still attached to the tree[82, 226]. Plants often self-sow in Britain[185].
Plants are strongly outbreeding, self-fertilized seed usually grows poorly[200]. They hybridize freely with other members of this genus[200].
Trees have a very thin bark, which makes them particularly susceptible to forest fires[226].
This species is very susceptible to white pine blister rust, it should not be grown near any gooseberries or currants (Ribes species) since these plants can act as vectors for the disease[1, 120]. Plants are also subject to aphid damage[1].
Plants in this genus are notably susceptible to honey fungus[200].
Leaf secretions inhibit the germination of seeds, thereby reducing the amount of plants that can grow under the trees[18].</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</si>
  <si>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canoes, containers etc, as a wood preservative etc[257].
Wood - straight and close-grained, light, soft, not strong, works easily and takes an excellent natural or painted finish[46, 61, 82, 171, 226, 229]. It weighs 24lb per cubic foot[235]. A very valuable timber[235], the wood is especially suited for making the masts of ships[4] and is also used for lumber, cheap furniture, house interiors, construction etc[46, 61, 82, 171, 226, 229].</t>
  </si>
  <si>
    <t>White pine was employed medicinally by several native North American Indian tribes who valued it especially for its antiseptic and vulnerary qualities, using it extensively in the treatment of skin complaints, wounds, burns, boils etc[257]. It is also very beneficial to the respiratory system and so was used in treating coughs, colds, influenza and so on[257].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A poultice of pitch has been used to draw out toxins from boils and reduce the pain[257].
The dried inner bark is demulcent, diuretic and expectorant[4]. An infusion was used as a treatment for colds[213] and it is still used as an ingredient in commercial cough syrups, where it serves to promote the expulsion of phlegm[213]. A poultice made from the pounded inner bark is used to treat cuts, sores and wounds[213]. The wetted inner bark can be used as a poultice on the chest in treating strong colds[257]. The dried inner bark contains 10% tannin, some mucilage, an oleoresin, a glycoside and a volatile oil[213].
A tea made from the young needles is used to treat sore throats[213]. It is a good source of vitamin C and so is effective against scurvy[213].
An infusion of the young twigs has been used in the treatment of kidney disorders and pulmonary complaints[257].
The powdered wood has been used as a dressing on babies chaffed skin, sores and improperly healed navels[257].</t>
  </si>
  <si>
    <t>Salvia hispanica</t>
  </si>
  <si>
    <t>Mexican Chia</t>
  </si>
  <si>
    <t>Southern N. America - C. Mexico.</t>
  </si>
  <si>
    <t>Requires a light to medium well-drained fertile soil in a warm sunny position[200].
Plants are not very frost tolerant but can be grown as summer annuals in Britain[200].
This species is widely cultivated for its edible seed in Mexico.
Many of the plants cultivated under this name are in fact S. lavandulifolia[200].
Members of this genus are rarely if ever troubled by browsing deer[233].</t>
  </si>
  <si>
    <t>When soaked in water, the seeds form a gelatinous mass which is flavoured with fruit juices and consumed as a cooling drink[183, 200]. The gelled seeds can also be prepared as a gruel or pudding[183]. 
The sprouted seeds are eaten in salads, sandwiches, soups, stews etc[183]. Due to their mucilaginous property they are often sprouted on clay or other porous materials[183].
The seed can be ground into a meal and made into bread, biscuits, cakes etc, usually in a mix with cereal flours[183]. The seed is a good source of protein and easily digested fats[274].</t>
  </si>
  <si>
    <t>Thymus quinquecostatus</t>
  </si>
  <si>
    <t>T. serpyllum. Hook.f. non L.  T. serpyllum quinquecostatus. (C�lak.)Kitamura.</t>
  </si>
  <si>
    <t>E. Asia - Japan, Himalayas, Mongolia.</t>
  </si>
  <si>
    <t>Dry rocky slopes, less common in scrubby areas, 1700 - 3100 metres in Srinagar[145].</t>
  </si>
  <si>
    <t>Requires a light well-drained preferably calcareous soil in a sunny position[1, 200]. Succeeds in dry soils. Grows well between stepping stones on paths, tolerating light treading[183, 200]. Succeeds on walls. Thymes dislike wet conditions, especially in the winter. A layer of gravel on the soil around them will help protect the foliage from wet soils[238].
The flowers are rich in nectar and are very attractive to honey bees[200].
This is a very difficult genus taxonomically, the species hybridize freely with each other and often intergrade into each other[200].</t>
  </si>
  <si>
    <t>The plant is the source of an essential oil that is used as a food flavouring[177, 183]. If the leaves are to be dried, the plants should be harvested in early and late summer just before the flowers open and the leaves should be dried quickly[200].</t>
  </si>
  <si>
    <t>Zephyranthes atamasca</t>
  </si>
  <si>
    <t>Atamasco Lily</t>
  </si>
  <si>
    <t>Southern N. America - Missouri and Virginia to Florida.</t>
  </si>
  <si>
    <t>Requires a position in full sun when grown outdoors in Britain and a well-drained moisture retentive soil[1, 42, 200]. It strongly dislikes excessive wet, especially in the winter[200]. Plants require a definite dry resting period in late summer, if they receive water at this time they are excited into growth and can then be killed in cold weather[120].
A very ornamental plant[1], it is hardy to about -5�c and can succeed outdoors in the milder areas of Britain[200]. However, because it is in growth during the winter, it is generally best grown in a cold greenhouse or special bulb frame[K].
Bulbs should be planted about 10cm deep[200].</t>
  </si>
  <si>
    <t>Bulb - cooked[2, 22, 46, 61]. It is used as an emergency food when better foods are in short supply[61, 161]. The bulb is up to 3cm long[235]. Caution is advised, see the notes above on toxicity.</t>
  </si>
  <si>
    <t>The bulb contains toxic compounds[62]. Horses are said to get the staggers (a cerebrospinal disease) from eating the leaves and bulbs[207].</t>
  </si>
  <si>
    <t>Pinus nigra</t>
  </si>
  <si>
    <t>Austrian Pine</t>
  </si>
  <si>
    <t>P. austriaca.  P. laricio austriaca.  P. nigra austriaca.  P. nigricans.</t>
  </si>
  <si>
    <t>Europe - Austria.</t>
  </si>
  <si>
    <t>Mountains, often on calcareous soils[100].</t>
  </si>
  <si>
    <t>Succeeds on all soil types, including chalk[1, 11, 200]. Thrives in a light well-drained sandy or gravelly loam[1, 11]. Dislikes poorly drained moorland soils[1]. Established plants tolerate drought[200]. Requires a sunny position[11].
A very hardy tree, it is extensively planted for timber and shelter[50, 200], tolerating maritime exposure[11, 75]. Fast growing when young, it outgrows the Corsican pine (P. nigra maritima) for the first 5 or 6 years but is then rapidly overtaken by that species[185].
Plants are strongly outbreeding, self-fertilized seed usually grows poorly[200]. They hybridize freely with other members of this genus[200].
Leaf secretions inhibit the germination of seeds, thereby reducing the amount of plants that can grow beneath the tree[18].
Trees tend to be short-lived in cultivation[11].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</si>
  <si>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A very wind resistant tree, it can be grown as part of a shelterbelt planting[200]. Trees have proved to be very resistant to maritime exposure on our Cornwall trial grounds[K].
Resin and turpentine are obtained from the wood, they are used in ointments and plasters[46, 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non durable. Used for rough carpentry and furniture[100].</t>
  </si>
  <si>
    <t>German</t>
  </si>
  <si>
    <t>Camellia sinensis</t>
  </si>
  <si>
    <t>Tea Plant</t>
  </si>
  <si>
    <t>C. bohea.  C. thea.  C. theifera.  Thea sinensis.</t>
  </si>
  <si>
    <t>E. Asia - China? Exact origin is uncertain.</t>
  </si>
  <si>
    <t>Shaded areas[192] at an elevation of 2100 - 2700 metres in Yunnan[11].</t>
  </si>
  <si>
    <t>Prefers a woodland soil but thrives in a warm open well-drained loam if leafmould is added[1, 11, 200]. A calcifuge plant, preferring a pH between 5 and 7[11, 200]. Prefers the partial shade of a light woodland or a woodland clearing[166, 200]. Forms grown in this country are slow-growing[219]. Tea is reported to tolerate an annual precipitation of 70 to 310cm, an average annual temperature range of 14 to 27�C and a pH in the range of 4.5 to 7.3[269].
This species is not hardy in the colder areas of the country, it tolerates temperatures down to between -5 and -10�c[200]. It prefers a wet summer and a cool but not very frosty dry winter[200].
The fragrant flowers are very attractive to insects, particularly moths[219].
Plants are not very self-compatible, self-fertilized flowers produce few seeds and these are of low viability[200].
A very ornamental plant[1], it is widely cultivated in tropical and warm temperate areas for its leaves which are used to make China tea[1]. There are many named varieties[183] and new hardier forms are being produced in China for growing in colder areas of the country[260]. The Chinese form, known as 'Hs�eh-ch'a', is said to grow in areas within the snow limit on the mountains of Lingchiangfu in Yunnan province[178].
The sub-species C. sinensis assamica. (Mast.)Kitam. is a larger plant, growing up to 17 metres tall. It is a more tropical form of the species, is intolerant of frost and does not succeed outdoors in Britain[11, 260].</t>
  </si>
  <si>
    <t>An essential oil is distilled from the fermented and dried leaves[238]. It is used in perfumery and in commercial food flavouring[238].
A non-drying oil is obtained from the seeds. Refined teaseed oil, made by removing the free fatty acids with caustic soda, then bleaching the oil with Fuller's earth and a sprinkling of bone black, makes an oil suitable for use in manufacture of sanctuary or signal oil for burning purposes, and in all respects is considered a favourable substitute for rapeseed, olive, or lard oils. The oil is different from cottonseed, corn, or sesame oils in that it is a non-drying oil and is not subject to oxidation changes, thus making it very suitable for use in the textile industry; it remains liquid below -18deg.C[269].
A grey dye is obtained from the pink or red petals[168].
The leaves contain 13 - 18% tannin[223]. The leaves also contain quercetin, a dyestuff that, when found in other plants, is much used as a dye[223]. The quantity of quercetin is not given[K].
Wood - moderately hard, close and even grained. It is very good for walking sticks[158].</t>
  </si>
  <si>
    <t>The leaves are infused in hot water and used as the drink that is commonly known as tea. It is widely drunk in many areas of the world. Green tea is made from the steamed and dried leaves, whilst black tea (the form most commonly drunk in the west) is made from leaves that have been fermented and then dried[183, 238]. Tea contains polyphenols, these are antioxidants that help to protect the body against heart diseases, stroke and cancer[238]. It also contains the stimulant caffeine which, when taken in excess, can cause sleeplessness and irritability and also, through its action as a diuretic, act to remove nutrients from the body. Tea is also rich in tannin and is a possible cause of oesophageal cancer[238]. Cold tea is sometimes used as a soaking liquid to flavour dried fruit[238]. One report says that the leaves are used as a boiled vegetable[179]. The leaves contain about 25.7% protein, 6.5% fat, 40.8% carbohydrate, 5% ash, 3.3% caffeine, 12.9% tannin[179].
Terminal sprouts with 2-3 leaves are usually hand-plucked, 10 kg of green shoots (75-80% water) produce about 2.5 kg dried tea[269]. The bushes are plucked every 7-15 days, depending on the development of the tender shoots. Leaves that are slow in development always make a better flavoured product[269]. Various techniques are used to produce black teas, usually during July and August when solar heat is most intense. Freshly picked leaves are spread very thinly and evenly on trays and placed in the sun until the leaves become very flaccid, requiring 13 hours or more, depending on heat and humidity. Other types of black teas are made by withering the leaves, rolling them into a ball and allowing to ferment in a damp place for 3-6 hours, at which time the ball turns a yellowish copper colour, with an agreeable fruity one[269]. If this stage goes too far, the leaves become sour and unfit for tea. After fermenting, the ball is broken up and the leaves spread out on trays and dried in oven until leaves are brittle and have slight odour of tea[269]. Tea is then stored in air-tight tin boxes or cans. As soon as harvested, leaves are steamed or heated to dry the natural sap and prevent oxidation to produce green tea. Still soft and pliable after the initial treatment, the leaves are then rolled and subjected to further firing. Thus dried, the leaves are sorted into various grades of green tea[269].
The flowers are made into 'tempura' using the edible oil that is obtained from the seed[183].
A clear golden-yellow edible oil resembling sasanqua oil is obtained from the seed[183, 269]. The oil needs to be refined before it is eaten.
An essential oil distilled from the fermented dried leaves is used as a commercial food flavouring[238]. Tea extract is used as a flavour in alcoholic beverages, frozen dairy desserts, candy, baked goods, gelatines, and puddings[269].
Tea is a potential source of food colours (black, green, orange, yellow, etc.)[269].</t>
  </si>
  <si>
    <t>The tea plant is commonly used in Chinese herbalism, where it is considered to be one of the 50 fundamental herbs[218]. Modern research has shown that there are many health benefits to drinking tea, including its ability to protect the drinker from certain heart diseases. It has also been shown that drinking tea can protect the teeth from decay[254], because of the fluoride naturally occurring in the tea[K]. However, the tea also contains some tannin, which is suspected of being carcinogenic[269].
The leaves are cardiotonic, diuretic, expectorant, stimulant and astringent[4, 174, 192, 218, 240, 269]. They exert a decided influence over the nervous system, giving a feeling of comfort and exhilaration, but also producing an unnatural wakefulness when taken in large doses[4]. They are used internally in the treatment of diarrhoea, dysentery, hepatitis and gastro-enteritis[218, 238]. Tea is reportedly effective in clinical treatment of amoebic dysentery, bacterial dysentery, gastro-enteritis, and hepatitis. It has also been reported to have antiatherosclerotic effects and vitamin P activity[269]. Excessive use, however, can lead to dizziness, constipation, constipation, indigestion, palpitations and insomnia[238]. Externally, they are used as a poultice or wash to treat cuts, burns, bruises, insect bites, ophthalmia, swellings etc[218, 238, 257]. Only the very young leaves and leaf buds are used, these can be harvested throughout the growing season from plants over three years old and are dried for later use[238].
Teabags have been poulticed onto baggy or tired eyes, compressed onto headache, or used to bathe sunburn[269].</t>
  </si>
  <si>
    <t>Asia; China; Mexico(Kickapoo); Turkey</t>
  </si>
  <si>
    <t>Dioscorea villosa</t>
  </si>
  <si>
    <t>Wild Yam</t>
  </si>
  <si>
    <t>Eastern N. America - New England to Minnesota and Ontario, south to Virginia and Texas.</t>
  </si>
  <si>
    <t>Wet woods and swamps, thickets and hedges[43, 165].</t>
  </si>
  <si>
    <t>An easily grown plant, succeeding in a fertile well-drained soil in a sunny position or light shade[200].  Prefers a rich light soil[1].
Plants are hardy to at least -15�c[238].
Plants produce tubercles (small tubers that are formed in the leaf axils of the stems), and can be propagated by this means[K].
A climbing plant that supports itself by twining around the branches of other plants[219].
This is a polymorphic species, some botanists dividing it up into several species[235].
Dioecious. Male and female plants must be grown if seed is required.</t>
  </si>
  <si>
    <t>Tuber - cooked[177]. Some caution should be exercised with this plant. See 'Medicinal Uses' for more information.</t>
  </si>
  <si>
    <t>Wild yam roots, and the roots of many other members of the genus, contains diosgenin[222]. This is widely used in modern medicine in order to manufacture progesterone and other steroid drugs. These are used as contraceptives and in the treatment of various disorders of the genitary organs as well as in a host of other diseases such as asthma and arthritis[222, 254].
The roots are anti-inflammatory, antispasmodic, cholagogue, diaphoretic and vasodilator[165, 238]. They are also a visceral relaxant[165]. This plant affords one of the best and fastest cures for bilious colic, it is especially helpful in treating the nausea of pregnant women[4] and has been used to ease the pain of childbirth[257]. It is also taken internally in the treatment of arthritis, irritable bowel syndrome, gastritis, gall bladder complaints, painful menstruation etc[238]. The root is harvested in the autumn and dried for later use[238]. The root should not be stored for longer than 1 year, since it is likely to lose its medicinal virtues[4]. Caution is advised in the use of the this plant, when taken fresh it can cause vomiting and other side effects[222].
The root, harvested in September, is used to make a homeopathic remedy[232]. Its main use is in the treatment of infant colic[232].</t>
  </si>
  <si>
    <t>Turkey; United States; United States(Amerindian); United States(Appalachia); United States(Slaves)</t>
  </si>
  <si>
    <t>Edible species of Dioscorea have opposite leaves whilst poisonous species have alternate leaves[174]. Use of the fresh plant can cause vomiting and other side effects[222].</t>
  </si>
  <si>
    <t>Viola patrinii</t>
  </si>
  <si>
    <t>E. Asia - Japan, Siberia.</t>
  </si>
  <si>
    <t>Usually found under forest shade, 1900 - 2700 metres in the Himalayas[145].</t>
  </si>
  <si>
    <t>Young leaves and flower buds - raw or cooked[105, 179]. When added to soup they thicken it in much the same way as okra[85, 159].
A tea can be made from the leaves[85].</t>
  </si>
  <si>
    <t>This species has a long history of folk use in the treatment of cancer and other diseases[218].
The fresh roots are mashed and used as a poultice for abscesses[218].
The plant is suppurative for abscesses, cancer, inflammations and ulcers[218].</t>
  </si>
  <si>
    <t>Mahonia fortunei</t>
  </si>
  <si>
    <t>Berberis fortunei.</t>
  </si>
  <si>
    <t>An easily grown shrub, it thrives in any good garden soil[11] including heavy clays. Prefers a semi-shaded woodland position in a damp, slightly acid to neutral humus-rich soil[200].
Plants are not very hardy in Britain, they do not succeed at Kew Gardens, but grow well in milder areas[11]. The young growth in spring can be damaged by late frosts.
Plants are very tolerant of pruning and can be cut right back into old wood if they have outgrown their welcome[182].
Hybridizes freely with other members of this genus.
The flowers are very sweetly scented[184]. Due to their habit of flowering in late autumn, fruits are rarely formed in Britain[11].</t>
  </si>
  <si>
    <t>Fruit - raw or cooked. An acid flavour, but it makes an acceptable dessert fruit and is especially nice when added to muesli or porridge[K]. Unfortunately, there is relatively little flesh and a lot of seeds[K].</t>
  </si>
  <si>
    <t>The leaf is anticancer[218].
A decoction of the root is febrifuge and odontalgic[218].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</si>
  <si>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Amelanchier stolonifera</t>
  </si>
  <si>
    <t>Quebec Berry</t>
  </si>
  <si>
    <t>A. spicata. non (Lam.)K.Koch.</t>
  </si>
  <si>
    <t>Eastern N. America</t>
  </si>
  <si>
    <t>Dry acid rocky or sandy open habitats[43].</t>
  </si>
  <si>
    <t>Dislikes calcareous soils[11]. Prefers a rich loamy soil in a sunny position or semi-shade[1, 200] but thrives in any soil that is not too water-logged[11]. Grows well in heavy clay soils. Tolerates dry soils[200].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Produces suckers quite freely, the plant forms thickets. When propagated by these suckers, the new plants can begin producing a crop of fruit in their second year[K].
The sub-species A. stolonifera micropetala was seen growing in dappled shade at Hilliers Arboretum in early April 1999. It was about 2 metres tall, suckering freely with some suckers more than 50cm from the parent plant, and flowering freely[K].
Hybridizes with A. arborea, A. bartramiana, A. laevis and A. sanguinea. Grafting onto seedlings of A. lamarckii or Sorbus aucuparia is sometimes practised in order to avoid the potential problem of hybridizing[1].</t>
  </si>
  <si>
    <t>Edible fruit - raw or cooked[3, 101, 105]. Sweet and juicy with a good flavour that has a hint of apple[1, 11, 183, K]. The plant usually yields very well in Britain and the well-flavoured fruit means that it has excellent potential as a commercial crop[K] The fruit is rich in iron and copper[226].</t>
  </si>
  <si>
    <t>The root bark has been used as a tonic[257].</t>
  </si>
  <si>
    <t>Mazus miquelii</t>
  </si>
  <si>
    <t>M. rotundifolius.  M. rugosus stoloniferus.  M. stoloniferus.  Linderna japonica. pro parte.</t>
  </si>
  <si>
    <t>Found in wet places, it is especially abundant around paddy fields, lowland C. and S. Japan[58].</t>
  </si>
  <si>
    <t>We have very little information on this species and do not know if it will be hardy in Britain, though judging by its native range it could succeed outdoors at least in the milder parts of this country. The following notes are based on the general needs of the genus.
Succeeds in any moderately fertile well-drained but moisture-retentive loamy soil in a sunny position[200].</t>
  </si>
  <si>
    <t>Cambodia; Java</t>
  </si>
  <si>
    <t>Nardostachys grandiflora</t>
  </si>
  <si>
    <t>Spikenard</t>
  </si>
  <si>
    <t>N. jatamansii. DC.</t>
  </si>
  <si>
    <t>Rocks, ledges and open slopes, 3600 - 4800 metres[51].</t>
  </si>
  <si>
    <t>Succeeds in any moderately fertile moisture-retentive soil in full sun or light shade, especially from the midday sun[200, 238]. Dislikes growing in rich soils[238].
Plants are hardy to at least -15�c[238].
The hairy portion of the stem, just above the roots, has a strong aroma somewhat like patchouli[245]. The fresh root is fragrant, but the scent becomes more pronounced as the root dries[245]. This plant is the spikenard of the Ancients, it was once very popular as a perfume[1].</t>
  </si>
  <si>
    <t>An essential oil is obtained from the root and young stems. It is harvested before the leaves unfurl[123]. It is used in perfumery[238] and as a hair tonic where it is said to make the hair grow faster and also to turn it black[46, 51, 61].
The dried leaves are used as an incense[272].</t>
  </si>
  <si>
    <t>Used as a condiment[177]. No more details are given.</t>
  </si>
  <si>
    <t>The root is antispasmodic, carminative, deobstruent, deodorant, diuretic, emmenagogue, laxative, nervine, sedative, stimulant and stomachic[46, 61, 178, 218]. It is an excellent substitute for valerian, Valeriana officinalis, and is taken internally in the treatment of epilepsy, hysteria and convulsive affections, nervous indigestion, insomnia, depression and tension headaches[51, 238, 240]. Externally, it is used as a deodorant and to treat rashes[238]. A paste of the root is used externally to treat haemorrhoids[272]. The root is harvested in the autumn and dried for later use[238]. Use this remedy with caution, overdoses are toxic[218].</t>
  </si>
  <si>
    <t>Britain; China; Egypt; Europe; France; Germany; India; India(Santal); Iran; Nepal; Netherlands; Sanscrit; Turkey</t>
  </si>
  <si>
    <t>Medicago arborea</t>
  </si>
  <si>
    <t>Moon Trefoil</t>
  </si>
  <si>
    <t>Scrub and rocky hillsides[184].</t>
  </si>
  <si>
    <t>Requires a warm position in full sun, succeeding in dry or well-drained moist soils[182]. Best grown against a wall[182] in the colder areas of the country[188]. Tolerant of wind and salt spray[200], it  grows well in maritime gardens[184].
Plants are not hardy in the colder areas of Britain, they tolerate temperatures down to about -10�c when fully dormant[184, 200], though the young growth in spring can be damaged by late frosts. They do not succeed in the open at Kew, though they grow well against a wall[11].
The flowers have a vanilla or sweet pea scent[245].
Any pruning should consist of cutting out dead wood in the spring[188].
This species has a symbiotic relationship with certain soil bacteria, these bacteria form nodules on the roots and fix atmospheric nitrogen. Some of this nitrogen is utilized by the growing plant but some can also be used by other plants growing nearby[200].</t>
  </si>
  <si>
    <t>Leaves - raw or cooked[K]. This plant was supplied to Plants for a Future in early 1994 from a person in Greece who said that it was often used in salads there[K]. Young shoots, when the plant is growing vigorously, have a slightly sweet, grass-like flavour but a rather chewy texture[K]. Older leaves, and younger leaves if the plant is not growing vigorously, have a distinct bitterness and are rather unpleasant[K].</t>
  </si>
  <si>
    <t>Impatiens noli-tangere</t>
  </si>
  <si>
    <t>Touch-Me-Not</t>
  </si>
  <si>
    <t>Europe, including Britain, from Scandanavia to France, east to Macedonia and temperate Asia.</t>
  </si>
  <si>
    <t>By streams, wet ground in woods in N. Wales, the Lake District, Yorkshire and Lancashire[17].</t>
  </si>
  <si>
    <t>Succeeds in any reasonably good soil[1]. Grows well in heavy clay soils. Prefers a moist well-drained humus rich soil in a cool site[200].
Self sows in areas where the minimum temperature is no lower than -15�c[200]. 
This plant has seed capsules that spring open forcibly as the seed ripens to eject the seed a considerable distance. The capsules are sensitive to touch even before the seed is ripe, making seed collection difficult but fun[K].</t>
  </si>
  <si>
    <t>The plant is antiseptic, diuretic, strongly emetic, laxative and vulnerary[4, 9, 61]. It has been used in the treatment of stranguary and haemorrhoids[4]. The plant is occasionally used internally in the treatment of haemorrhoids and as a laxative and diuretic, but the dose must be carefully adhered to since large quantities are strongly emetic[9]. The plant is harvested at any time in the summer[9].</t>
  </si>
  <si>
    <t>Hibiscus moscheutos</t>
  </si>
  <si>
    <t>Swamp Rose Mallow</t>
  </si>
  <si>
    <t>Southern N. America - Massachusetts to Michigan, south to Alabama, Georgia and Florida,</t>
  </si>
  <si>
    <t>Saline marshes and the shores of lakes[260].</t>
  </si>
  <si>
    <t>Prefers a well-drained humus rich fertile soil in a sheltered position in full sun[200]. Well-suited to a water-side planting[200].
One report says that the plants are hardy in zone 5 (tolerating winter temperatures down to about -25�c), this same report also says that the plant succeeds outdoors in Britain only in those areas where winter temperatures do not fall below about -5�c[200]. Another report says that it needs to be grown in a warm garden in the warmer areas of Britain[233]. Plants of the cultivar 'Southern Belle' have been seen growing outdoors at Kew Gardens, they are situated on a south-east facing wall of the Temperate House and have been there for at least 3 years as of 2000[K].
A very ornamental plant[1], there are many named varieties[200].</t>
  </si>
  <si>
    <t>Although there are no reports of edibility for this species, most of the plants in this family have edible leaves and flowers[K].
The flowers are about 15cm in diameter[233], though in some cultivars they are up to 25cm in diameter[260]. They have a mild flavour and somewhat mucilaginous texture with a slight bitterness in the aftertaste[K].
The leaves are rather bland and are also mucilaginous, but have a slight hairiness to them which detracts a little from the pleasure of eating them[K].</t>
  </si>
  <si>
    <t>The leaves and roots abound in mucilage[222]. Like many other plants in this family, they are demulcent and emollient and are used in the treatment of dysentery, lung ailments and urinary ailments[222]. an infusion of the dried stalks has been used in the treatment of inflammation of the bladder[257].</t>
  </si>
  <si>
    <t>Artemisia ludoviciana</t>
  </si>
  <si>
    <t>White Sage</t>
  </si>
  <si>
    <t>Western N. America - Michigan to Washington, south to Texas and Mexico.</t>
  </si>
  <si>
    <t>Prairies, dry open soils and thin woodland[43].</t>
  </si>
  <si>
    <t>Easily grown in a well-drained circumneutral or slightly alkaline loamy soil, preferring a sunny position[1, 200]. Does well in a sandy soil[188]. Established plants are very drought tolerant[190]. Plants are longer lived, more hardy and more aromatic when they are grown in a poor dry soil[245].
A very polymorphic species[43].
Slugs love the young shoots of this plant and have been known to destroy even well-established plants[K].
A very ornamental plant, spreading by stolons to form loose patches[187], it can be invasive[190]. There are many named forms selected for their ornamental value[200].
Members of this genus are rarely if ever troubled by browsing deer[233].</t>
  </si>
  <si>
    <t>The plant makes a useful ground cover plant once it is established[190].
The leaves can be placed in the shoes as a foot deodorant[257]. An infusion of the leaves has been used as an underarm deodorant[257].
The soft leaves can be used as a toilet paper[257].
The plant can be burnt to repel mosquitoes[257].</t>
  </si>
  <si>
    <t>Leaves and flowering heads are used as a flavouring or garnish for sauces, gravies etc[183].
A herb tea is made from the leaves and flowering heads[183].
Seed[105, 161, 177, 183]. No further details are given but the seed is very small and fiddly to use.</t>
  </si>
  <si>
    <t>The leaves are astringent[222]. They were commonly used by the N. American Indians to induce sweating, curb pain and diarrhoea[222]. A weak tea was used in the treatment of stomach ache and menstrual disorders[222].
Externally, a wash of the leaves was applied to itching, rashes, swellings, boils, sores, etc[222]. The wash was also applied to eczema and as an underarm deodorant[257]. A poultice of the leaves can be applied to spider bites, blisters and burst boils[257].
A snuff of the crushed leaves has been used to treat headaches, the sinuses and nosebleeds[257].</t>
  </si>
  <si>
    <t>Mexico(Kickapoo); United States(Flathead)</t>
  </si>
  <si>
    <t>There is a report that the plant can cause allergies in some people[222].</t>
  </si>
  <si>
    <t>Arum dioscoridis</t>
  </si>
  <si>
    <t>A. hygrophyllum. Boiss.</t>
  </si>
  <si>
    <t>S. Europe and N. Africa - E. Mediterranean.</t>
  </si>
  <si>
    <t>Hedges and rocky places, often on calcareous soils[90, 200].</t>
  </si>
  <si>
    <t>Prefers a humus rich soil and abundant water in the growing season[1]. Grows well in woodland conditions[1]. Succeeds in sun or shade.
This species is not hardy in the colder areas of the country, it tolerates temperatures down to between -5 and -10�c[200]. Because it comes into growth in the late autumn it is best grown by a warm wall or in a bulb frame[90]
A polymorphic species[200].
The inflorescence is pollinated by flies and it smells of dung and carrion in order to attract the flies[200]. It also has the remarkable ability to heat itself above the ambient air temperature to such a degree that it is quite noticeable to the touch[4]. This probably protects the flowers from damage by frost, or allows it to penetrate frozen ground.
Members of this genus are rarely if ever troubled by browsing deer[233].</t>
  </si>
  <si>
    <t>Tuber - cooked and used as a vegetable[2, 61, 105, 177]. It must be thoroughly dried or cooked before being eaten, see the notes above on toxicity.</t>
  </si>
  <si>
    <t>The root is abortifacient[61].</t>
  </si>
  <si>
    <t>Mentha cervina</t>
  </si>
  <si>
    <t>Hart's Pennyroyal</t>
  </si>
  <si>
    <t>Damp places.</t>
  </si>
  <si>
    <t>Succeeds in most soils and situations so long as the soil is not too dry[1, 16, 200]. Prefers a slightly acid soil[16]. Grows well in heavy clay soils. A sunny position is best for production of essential oils, but it succeeds in partial shade.
Most mints have fairly aggressive spreading roots and, unless you have the space to let them roam, they need to be restrained by some means such as planting them in containers that are buried in the soil[K].
Hybridizes freely with other members of this genus.
The leaves have a strong peppermint smell.
The flowers are very attractive to bees and butterflies[24]. A good companion plant for growing near cabbages and tomatoes, helping to deter insect pests.
Members of this genus are rarely if ever troubled by browsing deer[233].</t>
  </si>
  <si>
    <t>An essential oil is obtained from the whole plant.
Rats and mice intensely dislike the smell of mint. The plant was therefore used in homes as a strewing herb and has also been spread in granaries to keep the rodents off the grain[244].</t>
  </si>
  <si>
    <t>The leaves have a strong spearmint fragrance and can be used to make a herb tea[183].</t>
  </si>
  <si>
    <t>A tea made from the leaves of most mint species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</si>
  <si>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Potentilla chinensis</t>
  </si>
  <si>
    <t>Chinese Cinquefoil</t>
  </si>
  <si>
    <t>Sandy sunny places, especially along the banks of rivers, C. and S. Japan[58]. Meadows on mountain slopes, grassland, ravines, forest edge, thickets or sparse forest; 400-3200 metres[266].</t>
  </si>
  <si>
    <t>We have very little information on this species and do not know if it will be hardy in Britain, though judging by its native range it should succeed outdoors in most parts of this country. The following notes are based on the general needs of the genus.
Easily grown in a well-drained loam, preferring a position in full sun but tolerating shade[1]. Prefers an alkaline soil but tolerates a slightly acid soil[200].
Members of this genus are rarely if ever troubled by browsing deer[233].</t>
  </si>
  <si>
    <t>Young shoots and leaves - cooked. A famine food, it is only used when all else fails[179].</t>
  </si>
  <si>
    <t>The plant is rich in tannins[279]. It is astringent and is used in the treatment of diarrhoea[218]. It is also emmenagogue and febrifuge[218]. It is used in Korea to treat fevers and as a women's tonic[279].
The plant has antitumour activity[279].</t>
  </si>
  <si>
    <t>Ferula communis</t>
  </si>
  <si>
    <t>Giant Fennel</t>
  </si>
  <si>
    <t>F. brevifolia.  F. linkii.</t>
  </si>
  <si>
    <t>Dry hills, walls, waste ground and limestone[89], often in soils that are damp in the spring[187].</t>
  </si>
  <si>
    <t>Succeeds in most soils[1] including dry ones according to one report[190] whilst others say that it requires a deep moist fertile soil in a sunny position[111, 200]. Established plants are drought resistant[190].
This species is hardy to about -10�c, possibly lower if the rootstock is mulched in the winter[187].
A very ornamental plant[1], though the flowers have a most unpleasant rancid smell[245].
Plants are often monoecious[187].
Plants are intolerant of root disturbance due to their long taproot[200]. They should be planted into their final positions as soon as possible.
The sub-species brevifolia is the form used for its gum[1, 46, 61, 100].</t>
  </si>
  <si>
    <t>A gum 'Gum Ammoniac' is obtained by notching the root[46, 61, 64, 100]. It is used as an incense[4], it also has medicinal value[1].
The stems are used in furniture making[89].
The dried pith is used as a tinder, it burns very slowly inside the stem and can thus be carried from one place to another[89, 100, 148].</t>
  </si>
  <si>
    <t>Leaves[183]. No further details are given.</t>
  </si>
  <si>
    <t>One report says that the root yields a gum with medicinal properties but no details are given[1].</t>
  </si>
  <si>
    <t>Vaccinium mortinia</t>
  </si>
  <si>
    <t>Morti�o</t>
  </si>
  <si>
    <t>V. floribundum. H.B.K.</t>
  </si>
  <si>
    <t>S. America - Ecuador and Colombia.</t>
  </si>
  <si>
    <t>Found at elevations from 2800 to 4000 metres in the Andes[196].</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</si>
  <si>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This species is not very frost tolerant, it succeeds outdoors only in the milder areas of Britain[182], where it grows well in woodland gardens[166]. Another report says that frosts can occur on almost any night at the higher elevations of its range, where it still grows and crops well. The days there, however, are generally warm or hot and so it is the longer lasting cold of winters in the temperate zone that can cause damage to the plant. The species is of special interest for its potential in breeding programmes where it could endow frost resistence to the flowers.
Plants vary in height from almost prostrate shrubs to about 3 metres tall[196].
Dislikes root disturbance, plants are best grown in pots until being planted out in their permanent positions[200].
Although not usually cultivated, the fruit is widely sold in the local markets of Ecuador and Colombia[46, 183, 196]. It is an ingredient of a special dish with molasses, spices and other fruits that is eaten on All Soul's Day in S. America[183].
Plants in this genus are notably resistant to honey fungus[200].</t>
  </si>
  <si>
    <t>Fruit - raw or cooked[11, 105]. Some forms are juicy, sub-acid and pleasantly flavoured[183, 196]. Highly esteemed[46]. The fruit is rather small, about 5mm in diameter[200].</t>
  </si>
  <si>
    <t>Bolivia</t>
  </si>
  <si>
    <t>Alliaria petiolata</t>
  </si>
  <si>
    <t>Garlic Mustard</t>
  </si>
  <si>
    <t>A. officinalis.  Erysimum alliaria.  Sisymbrium alliaria.</t>
  </si>
  <si>
    <t>Most of Europe, including Britain, south to N. Africa and east to W. Asia and the Himalayas.</t>
  </si>
  <si>
    <t>Damp hedgerows, edges of woods and other shady places, preferring basic soils[7, 13, 17, 244].</t>
  </si>
  <si>
    <t>Prefers a damp rich alluvial soil[7, 53]. Succeeds in damp shady places where few other herbs will grow[238].
A good woodland edge plant, it also grows well in the bottom of hedgerows[24] and will self-sow freely in suitable conditions[238].
On a calm day the plant emits a strong smell of garlic. This is especially pronounced if the leaves are bruised[245].
This species is an important food source for the orange-tip butterfly[238].</t>
  </si>
  <si>
    <t>A yellow dye is obtained from the whole plant[7].</t>
  </si>
  <si>
    <t>Young leaves - raw or cooked as a potherb or as a flavouring in cooked foods[4, 5, 9, 12, 62, 115, 244]. A mild garlic and mustard flavour, the leaves are also believed to strengthen the digestive system[244]. They can be finely chopped and added to salads[7, 183]. The leaves are available very early in the year and provide a very acceptable flavouring for salads in the winter[K].
Flowers and young seed pods - raw[62]. A mild, garlic-like flavour[K].</t>
  </si>
  <si>
    <t>Garlic mustard has been little used in herbal medicine[268]. The leaves and stems are antiasthmatic, antiscorbutic, antiseptic, deobstruent, diaphoretic, vermifuge and vulnerary[4, 7]. The leaves have been taken internally to promote sweating and to treat bronchitis, asthma and eczema[4]. Externally, they have been used as an antiseptic poultice on ulcers etc[4], and are effective in relieving the itching caused by bites and stings[244]. The leaves and stems are harvested before the plant comes into flower and they can be dried for later use[238].
The roots are chopped up small and then heated in oil to make an ointment to rub on the chest in order to bring relief from bronchitis[245].
The juice of the plant has an inhibitory effect on Bacillus pyocyaneum and on gram-negative bacteria of the typhoid-paratyphoid-enteritis group[240].
The seeds have been used as a snuff to excite sneezing[4].</t>
  </si>
  <si>
    <t>Belgium; France; Germany; Italy; Netherlands; Portugal; Spain; United States</t>
  </si>
  <si>
    <t>Rosa rubiginosa</t>
  </si>
  <si>
    <t>Sweet Briar</t>
  </si>
  <si>
    <t>R. eglanteria.</t>
  </si>
  <si>
    <t>Europe, including Britain, from Scandanavia south and east to Spain, the Caucasus and Himalayas.</t>
  </si>
  <si>
    <t>Open copses and old hedgerows[4]. Usually found on calcareous soils, it is one of the first shrubs to colonize chalk grassland[11, 17].</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</si>
  <si>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</si>
  <si>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soils[11], preferring a circumneutral soil and a sunny position[14, 200]. Grows well in heavy clay soils. Dislikes water-logged soils[200].
Grows well with alliums, parsley, mignonette and lupins[18, 20]. Garlic planted nearby can help protect the plant from disease and insect predation[18, 20]. Grows badly with boxwood[18]. Grows well on chalk. 
A very ornamental plant[1]. The leaves are apple-scented[188]. The flowers are slightly scented[245].
Hybridizes freely with other members of this genus[80].
Plants in this genus are notably susceptible to honey fungus[200].</t>
  </si>
  <si>
    <t>The plant makes a good low hedge[1, 11]. The prickles on the stem make it a useful security hedge[245].</t>
  </si>
  <si>
    <t>Fruit - cooked[2, 62]. It is used in making jellies etc[105, 183]. The taste is best after a frost[172]. The fruit is up to 25mm in diameter[200], but there is only a thin layer of flesh surrounding the many seeds[K]. Some care has to be taken when eating this fruit, see the notes above on known hazards.
A pleasant tasting fruity-flavoured tea is made from the fruit, it is rich in vitamin C[21].
Petals - raw or cooked. Remove the bitter white base[172]. Used in confectionery[177, 183].
Young shoots - raw[172]. Used as they come through the ground in spring.
The seed is a good source of vitamin E, it can be ground into a powder and mixed with flour or added to other foods as a supplement[102, 183]. Be sure to remove the seed hairs[102].</t>
  </si>
  <si>
    <t>The flowers and hips are aperient, astringent and stomachic[21, 46]. An infusion of dried rose petals can be used to treat headaches and dizziness, with honey added the infusion is used as a heart and nerve tonic and a blood purifier[21]. A decoction of the petals is used to treat mouth sores[21].
The seed is rich in vitamin E and an oil extracted from the seed is used externally in the treatment of burns, scars and wrinkles[238].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</si>
  <si>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Iran; Nc</t>
  </si>
  <si>
    <t>Glaux maritima</t>
  </si>
  <si>
    <t>Black Saltwort</t>
  </si>
  <si>
    <t>Coasts and inland saline areas in most parts of the northern temperate zone, including Britain.</t>
  </si>
  <si>
    <t>Grassy salt marshes, crevices of rocks, the foot of cliffs near the sea and saline districts inland[17].</t>
  </si>
  <si>
    <t>Succeeds in most soils. Dislikes shade.</t>
  </si>
  <si>
    <t>Young shoots - raw or pickled[46, 61, 105].
Roots - cooked[256]. (This report refers to the sub-species G. maritima obtusifolia[256].) The roots can be harvested at almost any time of the year. The North American Indians would boil them for a long time before eating them. Even so, eating the roots was considered to make one sleepy and eating too many of them could make one nauseous[256].</t>
  </si>
  <si>
    <t>Some native North American Indians ate the boiled roots to induce sleep[222, 257].</t>
  </si>
  <si>
    <t>Robinia pseudoacacia</t>
  </si>
  <si>
    <t>Black Locust</t>
  </si>
  <si>
    <t>Eastern N. America - Appalachian and Ozark mountain ranges. Naturalized in Britain[17].</t>
  </si>
  <si>
    <t>Woods and thickets[43], especially in deep well-drained calcareous soils[149].</t>
  </si>
  <si>
    <t>Succeeds in any well-drained soil, preferring one that is not too rich[1, 200]. Succeeds in dry barren sites, tolerating drought and atmospheric pollution[60, 200]. Succeeds in a hot dry position. The plant is reported to tolerate an annual precipitation in the range of 61 to 191cm, an annual temperature in the range of 7.6 to 20.3�C and a pH of 6.0 to 7.0[269].
A fast-growing tree for the first 30 years of its life[188, 269], it can begin to flower when only 6 years old, though 10 - 12 years is more normal[229]. The flowers are a rich source of nectar and are very fragrant[82] with a vanilla-like scent[245].
The branches are brittle and very liable to wind damage[200]. When plants are grown in rich soils they produce coarse and rank growth which is even more liable to wind damage[11, 200].
The plants sucker freely and often form dense thickets, the suckers have vicious thorns[226]. There are some named varieties selected for their ornamental value[188], some of these are thornless[226].
Any pruning should be done in late summer in order to reduce the risk of bleeding[200].
The leaves are rich in tannin and other substances which inhibit the growth of other plants[13]. A very greedy tree, tending to impoverish the soil[13]. (Although a legume, I believe it does not fix atmospheric nitrogen[K])
A very good bee plant[7, 13, 20, 201].
This species is notably resistant to honey fungus[88, 200].</t>
  </si>
  <si>
    <t>A drying oil is obtained from the seed[2, 7].
An essential oil is obtained from the flowers. Highly valued, it is used in perfumery[7, 57, 100].
A yellow dye is obtained from the bark[223]. Robinetin is a strong dyestuff yielding with different mordants different shades similar to those obtained with fisetin, quercetin, and myricetin; with aluminum mordant, it dyes cotton to a brown-orange shade[269].
The bark contains tannin, but not in sufficient quantity for utilization[223]. On a 10% moisture basis, the bark contains 7.2% tannin and the heartwood of young trees 5.7%[223].
The bark is used to make paper and is a substitute for silk and wool[13].
Trees sucker freely, especially if coppiced, and they can be used for stabilizing banks etc[200, 226].
Wood - close-grained, exceedingly hard, heavy, very strong, resists shock and is very durable in contact with the soil. It weighs 45lb per cubic foot and is used in shipbuilding and for making fence posts, treenails, floors etc[4, 7, 11, 13, 46, 61, 82, 149, 171, 227]. A very good fuel[82], but it should be used with caution because it flares up and projects sparks[226]. The wood of Robinia pseudoacacia var. rectissima, the so called 'Long Island' or 'Shipmast' locust, has a greater resistance to decay and wood borers, outlasting other locust posts and stakes by 50 - 100%[269].</t>
  </si>
  <si>
    <t>Febrifuge[13, 46].
The flowers are antispasmodic, aromatic, diuretic, emollient and laxative[218]. They are cooked and eaten for the treatment of eye ailments[218]. The flower is said to contain the antitumor compound benzoaldehyde[269].
The inner bark and the root bark are emetic, purgative and tonic[4, 7, 218, 257]. The root bark has been chewed to induce vomiting, or held in the mouth to allay toothache[222, 257], though it is rarely if ever prescribed as a therapeutic agent in Britain[4].
The fruit is narcotic[13]. This probably refers to the seedpod.
The leaves are cholagogue and emetic[7]. The leaf juice inhibits viruses[218].</t>
  </si>
  <si>
    <t>Iraq; Turkey; United States</t>
  </si>
  <si>
    <t>All parts of the plant (except the flowers) and especially the bark, should be considered to be toxic[4, 65, 76]. The toxins are destroyed by heat[65].</t>
  </si>
  <si>
    <t>Onopordum acanthium</t>
  </si>
  <si>
    <t>Scotch Thistle</t>
  </si>
  <si>
    <t>Europe, possibly including Britain, from Scandanavia south and east to Spain and W. Asia.</t>
  </si>
  <si>
    <t>Waste places and arable land, especially on chalky and sandy soils, avoiding shade[4, 9]. Also found on slightly acid soils[200].</t>
  </si>
  <si>
    <t>An easily grown plant, it succeeds in almost any ordinary garden soil[1, 111]. Requires a well-drained soil, preferably in full sun though it tolerates light shade[200]. Prefers a slightly alkaline soil[200]. Grows very well in poor soils, succeeding in hot dry situations and tolerating drought when it is established[190]. A slow-growing plant[188].
Hardy to about -15�c[200].
A very ornamental plant[1], the flowers are very attractive to bees[200]. Plants are prone to slug and snail damage[188].
Often self-sows, sometimes to the point of nuisance, though the seedlings can easily be hoed out and can also be transplanted if they are moved whilst still small[200].</t>
  </si>
  <si>
    <t>The stem hairs are sometimes collected and used to stuff pillows[4].
An oil obtained from the seed is used as a fuel for lamps[4].</t>
  </si>
  <si>
    <t>Flower buds - cooked. A globe artichoke substitute[2, 4, 9, 115, 183], though they are much smaller and very fiddly to use[K].
Stems - cooked. Used as a vegetable, they are a cardoon (Cynara cardunculus) substitute[2, 4]. The stems are cooked in water like asparagus or rhubarb[12]. They are best if the rind is removed[4, 115, 183].
Leaves and young plants - cooked[9, 105]. They are harvested before the flowers develop and the prickles must be removed prior to cooking[9].
The petals are an adulterant for saffron[46, 61, 105, 183], used as a yellow food colouring and flavouring.
A good quality edible oil is obtained from the seed[2, 4, 183]. The seed contains about 25% oil[4].</t>
  </si>
  <si>
    <t>The flowering plant is cardiotonic[9]. It is used in some proprietary heart medicines[9].
The juice of the plant has been used with good effect in the treatment of cancers and ulcers[4].
A decoction of the root is astringent[4]. It is used to diminish discharges from mucous membranes[4].</t>
  </si>
  <si>
    <t>Britain; France; Germany; Iraq; Italy; Netherlands; Portugal; Spain</t>
  </si>
  <si>
    <t>Prunus padus</t>
  </si>
  <si>
    <t>Bird Cherry</t>
  </si>
  <si>
    <t>Padus racemosa.</t>
  </si>
  <si>
    <t>Europe, including Britain, from Scandanavia south and east to Spain, Siberia and the Himalayas.</t>
  </si>
  <si>
    <t>By streams and in moist open woods[9], usually on alkaline soils[98] but also found on acid soils in upland areas[186].</t>
  </si>
  <si>
    <t>Succeeds in any soil, preferring a well-drained moisture-retentive loamy soil[11, 200]. Prefers some lime in the soil but is likely to become chlorotic if too much lime is present[1]. Succeeds in sun or partial shade though it fruits better in a sunny position[11, 200]. Very hardy but it does not like exposure to strong winds[186].
A very hardy tree[1, 11], tolerating temperatures down to about -30�c[184].
A very ornamental species[1], there are some named varieties[188].
The sub-species P. padus borealis is found in Scandinavia and the mountains of C. Europe. It is a shrub growing only to about 3 metres high[184].
Most members of this genus are shallow-rooted and will produce suckers if the roots are damaged[238]. Trees usually produce lots of suckers and will soon regenerate by this method if the main trunk is cut down[186].
This tree is a host for cereal virus vector[98]. Plants in this genus are notably susceptible to honey fungus[200].
Trees only cast a light shade and do not themselves thrive in heavy shade[186].
The fruits are relished by birds and the flowers and leaves attract many insects.</t>
  </si>
  <si>
    <t>A green dye can be obtained from the leaves[168].
A dark grey to green dye can be obtained from the fruit[168].
Wood - hard, heavy, durable, easy to work, polishes well. It is much valued by cabinet makers[11, 46, 115].</t>
  </si>
  <si>
    <t>The bark is mildly anodyne, diuretic, febrifuge and sedative[9, 13]. An infusion is used in the treatment of colds, feverish conditions etc[9]. The bark is harvested when the tree is in flower and can be dried for later use[9].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</si>
  <si>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Norway; Turkey; United States</t>
  </si>
  <si>
    <t>The seed and leaves contain hydrogen cyanide, a poison that gives almonds their characteristic flavour. This toxin is readily detected by its bitter taste. Usually present in too small a quantity to do any harm, any very bitter seed or fruit should not be eaten[19, 65]. In small quantities, hydrogen cyanide has been shown to stimulate respiration and improve digestion, it is also claimed to be of benefit in the treatment of cancer. In excess, however, it can cause respiratory failure and even death.</t>
  </si>
  <si>
    <t>Sambucus racemosa</t>
  </si>
  <si>
    <t>Red Elder</t>
  </si>
  <si>
    <t>Europe to W. Asia. Occasionally naturalized in N. Britain[17].</t>
  </si>
  <si>
    <t>Open woods, edges of beech forests, mainly in mountainous areas[9, 50]. Moist rocky terrain of the lower to middle mountain slopes[7].</t>
  </si>
  <si>
    <t>Tolerates most soils, including chalk[200], but prefers a moist loamy soil[11, 200]. Grows well in heavy clay soils. Tolerates some shade but is best in a sunny position. Prefers cool moist conditions. Tolerates atmospheric pollution and coastal situations. 
Hardy to about -25�c[184]. Plants self-sow in N. Britain but they rarely fruit well in S. Britain[3, 182].
There are some named varieties developed for their ornamental value[182].
The flowers have a sweet smell, free from the fishy undertones found in some other members of the genus[245].
The subspecies S. racemosa kamtschatica. (E.Wolf.)Hult. has larger fruits and seeds[200].
Plants in this genus are notably resistant to honey fungus[200].</t>
  </si>
  <si>
    <t>The leaves are used to repel insects[6].
Wood - commonly used in the manufacture of various domestic items. It can also be hollowed out to make flutes, pipes, straws etc[7, 99].</t>
  </si>
  <si>
    <t>Fruit - raw or cooked[13, 257]. This species is said to have the tastiest fruit in this genus[7], it is somewhat reminiscent of red currants though the fruit is considerably smaller and contains many seeds[K]. Rich in vitamin C, the seed can be removed and the fruit used in jellies, preserves etc[183]. The fruit is about 5mm in diameter and is borne in large clusters, making it easy to harvest[200]. Some caution is advised with one report saying the seeds should be removed before the fruit is eaten[9]. See also the notes above on toxicity.
Flowers - raw or cooked.</t>
  </si>
  <si>
    <t>Red elder was widely employed medicinally by various native North American Indian tribes, who used it to treat a range of complaints, but especially as an emetic and purgative to cleanse the system. It is little used in modern herbalism.
The leaves, stems and the roots are anodyne, carminative and vulnerary[13, 147]. A decoction is used in the treatment traumatic injuries, fractures, rheumatoid arthralgia, gas pains, acute and chronic nephritis[147].
The fruit is depurative and laxative[7, 9].
The leaves are diuretic, resolvent and sudorific[7]. They are used externally to soothe abscesses and boils[7].
The root, and the oil from the seed, are emetic and purgative[7, 9, 257]. An infusion of the root is used to treat stomach pains[257]. The roots can be rubbed on the skin to treat aching and tired muscles[257].</t>
  </si>
  <si>
    <t>Canada(Kwakiutl); China; Turkey; United States(Flathead)</t>
  </si>
  <si>
    <t>Although no specific mention has been seen for this species, the leaves and stems of some, if not all, members of this genus are poisonous[9, 76]. The fruit of this species has been known to cause stomach upsets to some people. Any toxin the fruit might contain is liable to be of very low toxicity and is destroyed when the fruit is cooked[65, 76]. The seed is said to be poisonous[21].</t>
  </si>
  <si>
    <t>Pyracantha crenato-serrata</t>
  </si>
  <si>
    <t>P. fortuneana. (Maxim.)Li.  P. gibbsii yunnanensis.  P. yunnanensis.  Photinia crenato-serrata.</t>
  </si>
  <si>
    <t>Hillsides, roadsides and waste places[147]. Thickets, streamsides and roadsides at elevations of 500 - 2800 metres[266].</t>
  </si>
  <si>
    <t>Prefers a good well-drained, moisture retentive loamy soil[1, 200]. Succeeds in any soil that is warm and not very heavy[11]. Another report says that it grows well in heavy clay soils. Succeeds in sun or part shade, though it does not fruit so well in a shady position[200]. Tolerates atmospheric pollution and reasonable exposure[200].
Susceptible to scab and fireblight[11], especially when grown on acid sandy soils[182]. Intolerant of root disturbance except when young[11].
A good bee plant[108]. Birds are particularly attracted to the fruit of this plant[182].
Closely related to P. atalantioides and P. rogersiana[11, 200].</t>
  </si>
  <si>
    <t>Fruit[177]. A famine food, it is only used when all else fails[177]. The fruit is about 5mm in diameter[266].</t>
  </si>
  <si>
    <t>A decoction of the leaves and/or the fruit is used in the treatment of fevers[147, 218].
The fresh leaves are crushed and applied externally to boils and abscesses[147, 218].</t>
  </si>
  <si>
    <t>Cicuta virosa</t>
  </si>
  <si>
    <t>Cowbane</t>
  </si>
  <si>
    <t>Northern and central Europe, including Britain, east to Japan.</t>
  </si>
  <si>
    <t>Ditches, shallow muddy waters and marshes[9, 13, 17].</t>
  </si>
  <si>
    <t>Prefers a moist or wet acid soil[13].</t>
  </si>
  <si>
    <t>One report says that the boiled leaves have been eaten[257]. This is very unwise, see the notes above on toxicity.</t>
  </si>
  <si>
    <t>The root is analgesic, antispasmodic, emetic, galactofuge and sedative[4, 9]. The whole plant is highly toxic and is not used in herbal medicine[9].
A homeopathic remedy has been made from this plant in the past[9]. It was used in the treatment of epilepsy, meningitis and other ailments affecting the brain[9].</t>
  </si>
  <si>
    <t>Britain; Europe; Turkey; United States</t>
  </si>
  <si>
    <t>A very poisonous plant[10, 13, 19], even a small bite can be lethal[65]. The active ingredient is called cicutoxin, it is a spasmodic with a high toxicity to the central nervous system. It causes death by respiratory paralysis[240].</t>
  </si>
  <si>
    <t>Melianthus major</t>
  </si>
  <si>
    <t>Damp sandy areas[260].</t>
  </si>
  <si>
    <t>Requires a well-drained moisture retentive soil in full sun or light shade[200]. Prefers a rich loamy soil[1]. Fertile soils give good foliage effects but the plant flowers better on a poor soil[200].
A very ornamental plant it is only hardy in the milder areas of Britain[1], flowering freely in Cornwall[59]. In colder parts of the country it can be grown as a herbaceous perennial, dying down in winter but regrowing from the base in the spring[166, 200]. In these areas the rootstock must be well mulched[200]. The top growth is possibly hardy for short periods down to -10�c, whilst the rootstock is possibly hardy to -15�c if it is well mulched[187].
The flowers have a honey-like scent[245]. The bruised leaves have a strong aroma somewhat like peanut butter[K].
Plants are often used in sub-tropical bedding schemes[1].
Members of this genus are rarely if ever troubled by browsing deer[233].</t>
  </si>
  <si>
    <t>A violet dye is obtained from the flowers[168].</t>
  </si>
  <si>
    <t>The honey-like nectar from the flowers is eaten[2, 105, 177, 183]. Deliciously sweet, a tiny bit seems to go a long way - which is very useful since the plant does not produce that much in the British climate[K].</t>
  </si>
  <si>
    <t>Vulnerary[46, 61].
The root is poisonous and emetic, but is used as a remedy against snake bites[240].</t>
  </si>
  <si>
    <t>The root is poisonous[73].</t>
  </si>
  <si>
    <t>Satureja montana</t>
  </si>
  <si>
    <t>Winter Savory</t>
  </si>
  <si>
    <t>S. illyrica.  S. obovata.</t>
  </si>
  <si>
    <t>S. Europe to N. Africa. Occasionally naturalized in Britain.</t>
  </si>
  <si>
    <t>Old walls, dry banks and rocks on hillsides, usually on calcareous soils[17, 100].</t>
  </si>
  <si>
    <t>An easily grown plant when given suitable conditions, it prefers a well-drained poor stony soil[4, 14, 27, 52] and succeeds in a hot dry sunny position[200]. It prefers an alkaline soil[200] though it is not too fussy. It is very intolerant of soils that remain damp, especially in the winter, and dislikes shade[200]. Plants are less hardy when they are grown in rich soils and also in wet conditions[4, K].
Winter savory is often grown in the garden as a culinary herb, there are some named varieties[183]. The flavour is said to be more coarse than that of the annual savory (S. hortensis). The plants live for several years, but as they grow older they do not make so much new growth and so are best replaced every two years[4].
A good bee plant[200].
The leaves have an aromatic fragrance[245].
A good companion plant to grow in the garden, it does especially well with onions and beans and helps to repel insect pests[201]. The plant is said to inhibit the germination of certain seeds[18]. Winter savory seeds can prevent the germination of nearby seeds[201].
Members of this genus are rarely if ever troubled by browsing deer[233].</t>
  </si>
  <si>
    <t>The growing plant repels insects[18, 20, 201].
An essential oil is obtained from the leaves.
Plants can be grown as a ground cover when spaced about 45cm apart each way[208].</t>
  </si>
  <si>
    <t>Leaves - raw or cooked[2, 4, 9, 20, 34, 37, 52]. A peppery flavour, they are used mainly as a flavouring for cooked foods, especially beans, and also as a garnish for salads etc[183]. They have a stronger, sharper flavour than summer savory (S. hortensis)[183]. The leaves can be used fresh or dried[183].
A herb tea is made from the fresh or dried leaves[183]. The leaves are harvested just before the plant comes into flower[183]. A tangy, marjoram-like flavour[183].</t>
  </si>
  <si>
    <t>Winter savory is most often used as a culinary herb, but it also has marked medicinal benefits, especially upon the whole digestive system[254]. The plant has a stronger action than the closely related summer savory, S. hortensis[254].
The whole herb, and especially the flowering shoots, is mildly antiseptic, aromatic, carminative, digestive, mildly expectorant and stomachic[4, 7, 9, 14, 21]. Taken internally, it is said to be a sovereign remedy for colic and a cure for flatulence[4], whilst it is also used to treat gastro-enteritis, cystitis, nausea, diarrhoea, bronchial congestion, sore throat and menstrual disorders[9, 238]. It should not be prescribed for pregnant women[238]. A sprig of the plant, rubbed onto bee or wasp stings, brings instant relief[4, K]. The plant is harvested in the summer when in flower and can be used fresh or dried[238].
The essential oil forms an ingredient in lotions for the scalp in cases of incipient baldness[7].
An ointment made from the plant is used externally to relieve arthritic joints[7].</t>
  </si>
  <si>
    <t>Comptonia peregrina</t>
  </si>
  <si>
    <t>Eastern N. America - Nova Scotia south to Georgia and east to Minnesota and Tennessee..</t>
  </si>
  <si>
    <t>Requires a peaty or light loam lime-free soil[11, 182, 200]. Requires an acid well-drained soil of low to medium fertility in partial shade but tolerates full sun if the soil does not dry out in the summer[200]. Tolerates dry sandy soils when grown in the shade[200].
A very ornamental plant[1], it is hardy to at least -25�c[184, 200].
The crushed leaves are very aromatic[182], their scent is most noticeable in the early morning and the evening[238]. The scent increases when the leaves are dried[245].
This species is somewhat intolerant of root disturbance and should be planted out into its permanent position whilst small[238].
Suckering freely[184], this plant is well suited to clothing banks on soils of low fertility[200]. It has a symbiotic relationship with certain soil micro-organisms, these form nodules on the roots of the plants and fix atmospheric nitrogen. Some of this nitrogen is utilized by the growing plant but some can also be used by other plants growing nearby[200].</t>
  </si>
  <si>
    <t>United States; United States(Amerindian); United States(Appalachia)</t>
  </si>
  <si>
    <t>Isatis lusitanica</t>
  </si>
  <si>
    <t>S. Europe - Greece, to W. Asia.</t>
  </si>
  <si>
    <t>Fields and stony places to 900 metres in Turkey[93].</t>
  </si>
  <si>
    <t>We have very little information on this species and do not know if it will be hardy in Britain, though judging by its native range it could succeed outdoors in many parts of this country. The following notes are based on the general needs of the genus.
Prefers a well-drained fertile soil in a sunny position[14, 200]. Succeeds in ordinary garden soil[1].</t>
  </si>
  <si>
    <t>The leaves are probably eaten[177].</t>
  </si>
  <si>
    <t>Simaroubaceae</t>
  </si>
  <si>
    <t>Ailanthus altissima</t>
  </si>
  <si>
    <t>Tree Of Heaven</t>
  </si>
  <si>
    <t>A. glandulosa.  Toxicodendron altissimum.</t>
  </si>
  <si>
    <t>E. Asia - China. Naturalized in Britain[17].</t>
  </si>
  <si>
    <t>Uplands[147].</t>
  </si>
  <si>
    <t>A very tough and easily grown tree, succeeding under most conditions, the Tree of Heaven is resistant to most diseases and is also reported to be tolerant of alkalinity, drought, frost, heat, high pH, hydrogen fluoride, low pH, pollution, SO2, poor, dry or wet soils, heavily polluted soils and industrial pollution[200, 269]. The plant prefers a light moist soil and a sheltered position[1, 133]. Prefers a position in full sun or partial shade[238].
The tree is estimated to tolerate an annual precipitation of 30 to 250cm (tolerating a dry season up to 8 months), an annual average temperature of 10� to 20�C, and a pH of 5.5 to 8.0. Growing on the smallest of city plots and rubbish heaps, this species obviously can tolerate a wide array of soils, from acid to alkaline, sand to light clay, well-drained to swampy, poor to rich. It is said to do poorly on chalky soils or compact clay[269].
Plants are hardy to at least -15�c[200].
A very ornamental tree, it has a somewhat tropical appearance and is fast growing when young[1, 7, 14], though it is rather short-lived[229]. The trees send up suckers freely and soon form dense thickets[7, 200, 229]. The plant has become a noxious weed in parts of Australia and is rather weed-like in many other countries[238, 269]. The roots are rather aggressive and can cause damage to drainage systems[226]. The plants thrive even when growing in very polluted cities[11, 229] and so have been used as street trees and as shade-trees in parks[268], they do not do well in the north of Britain, however[98].
Male flowers are malodorous and have potentially allergenic pollen[80, 200]. The crushed leaves are also malodorous[226]. The large leaves have glandular teeth near their base and these release a pungent aroma when pressed[245]. The disagreeable odour of the plant may cause some people to feel sleepy[269].
This tree is occasionally cultivated for its wood[149]. This is brittle however, and branches are very liable to break off in the wind[200]. Trees coppice readily[200].
The leaves were once used as a food for silkworms[2], but were found to be unsuitable[7].
This species is notably resistant to honey fungus[88, 200].
Dioecious. Male and female plants must be grown if seed is required[269].</t>
  </si>
  <si>
    <t>A yellow dye is obtained from the leaves[7].
The leaves contain 12% tannin, quercetin, as well as isoquercetin, and the alkaloid linuthine[218, 269].
The leaves and wood are high in cellulose and are used in paper-making[7, 74].
The crushed leaves and flowers are insect-repellent[14]. The plant parts, when steeped in water, are said to yield an insecticidal solution[218, 269]. An aqueous extract of the leaves contains a substance that is toxic to other tree seedlings[240].
When plants are put into marshy areas they drain the soil and thereby remove mosquito breeding sites[254].
The plants have extensive root systems and sucker freely, they can be used in soil-stabilization programmes[149]. Since the plant is tolerant of soil pollution it can also be used in land reclamation schemes on old mine tips etc[200].
Plants can be grown as a tall hedge[14].
Wood - fairly hard, heavy, difficult to split, not durable, coarse grained. Though little used, except in poorer countries, the wood is suitable for cabinetry, cellulose manufacture, furniture, lumber, pulp, and woodwork. It is difficult to split but easy to work and polish. The wood is also used locally for charcoal and firewood[4, 46, 149, 178, 269]. Yields of 20 cubic metres per hectare is possible for this light wood[269].</t>
  </si>
  <si>
    <t>Leaves - cooked[105]. Used as an emergency food in times of scarcity, they have an offensive odour[2, 177, 178]. Some caution is advised, see the notes above on toxicity.</t>
  </si>
  <si>
    <t>The tree of heaven is not often used in Western herbal medicine, though it is more popular in the Orient. Various parts of the plant are used, though the bark is the part most commonly used - however, it contains a glycoside that has not been fully researched and so should be used with caution[7].
The root and stem bark are antispasmodic, astringent, bitter, cardiac depressant, diuretic, emetic, febrifuge, rubefacient and vermifuge[4, 61, 147, 176, 178, 218, 238]. The vermifuge properties do not act on round worms or earthworms[269]. A nauseatingly bitter herb, it is used internally to treat malaria and fevers, it also slows the heart rate and relaxes spasms[238]. It needs to be used under the supervision of a qualified practitioner since the bark readily causes vomiting[238]. In China, the bark is a popular remedy for dysentery and other complaints of the bowels[4]. In one clinical trial, 81 out of 82 patients were cured of dysentery when they were given this herb[254]. A tincture of the root-bark has been used successfully in the treatment of cardiac palpitations, asthma and epilepsy[4]. Tree-of-heaven is a folk remedy for asthma, cancer, diarrhoea, dysentery, dysmenorrhoea, dysuria, ejaculation (premature), epilepsy, eruption, fever, gonorrhoea, haematochezia, leucorrhoea, malaria, metrorrhagia, sores, spasms, spermatorrhoea, stomachic, tumours of the breast (China), and wet dreams[269] The bark is harvested in the spring and dried for later use[7].
The leaves, bark of the trunk, and roots are put into a wash to treat parasitic ulcers, itch, and eruptions[269].
In Korea, the root bark is used in the treatment of coughs, gastric and intestinal upsets[269].
The stembark is emmenagogue[218].
The leaves are anthelmintic, astringent and deobstruent[218].
The fruit is used in the treatment of bloody stools and dysentery[218, 269]. They have also been used to treat ophthalmic diseases[269].
Extracts from the plant are bactericidal[218].
The tree is used in homeopathic remedies for cancer[269].
A resin extracted from the roots and leaves is a revulsive or vesicant[269].</t>
  </si>
  <si>
    <t>China; Europe; Iraq; Turkey; United States</t>
  </si>
  <si>
    <t>The plant is possibly poisonous[7, 20]. Male flowers have potentially allergenic pollen[200].
The leaves are toxic to domestic animals[269]. Gardeners who fell the tree may suffer rashes[269]. The odour of the foliage is intensely disagreeable and can cause headache and nausea, rhinitis and conjunctivitis[269].The pollen can cause hay fever[269].</t>
  </si>
  <si>
    <t>Polygonum viviparum</t>
  </si>
  <si>
    <t>Alpine Bistort</t>
  </si>
  <si>
    <t>Bistorta vivipara. (L.)S.F.Gray.</t>
  </si>
  <si>
    <t>Arctic and northern regions of Europe, including Britain, Asia and America. On mountains in south.</t>
  </si>
  <si>
    <t>Mountain grassland and wet rocks[17].</t>
  </si>
  <si>
    <t>Succeeds in an ordinary garden soil[1] but prefers a moisture retentive not too fertile soil in sun or part shade[200]. Repays generous treatment[1].
Plants seem to be immune to the predations of rabbits[233].
Plants do not often produce viable seed, reproducing by means of bulbils formed on the lower portion of the flowering stem.</t>
  </si>
  <si>
    <t>The root is astringent and styptic[172, 240]. It is used in the treatment of abscesses, as a gargle to treat sore throats and spongy gums, and as a lotion  for ulcers[240].</t>
  </si>
  <si>
    <t>Arisaema triphyllum</t>
  </si>
  <si>
    <t>Jack In The Pulpit</t>
  </si>
  <si>
    <t>A. atrorubens. Blume.  Arum triphyllum.</t>
  </si>
  <si>
    <t>Eastern N. America - Quebec to Louisiana and Kansas.</t>
  </si>
  <si>
    <t>Wet woods, bogs and swamps[43].</t>
  </si>
  <si>
    <t>A starch obtained from the roots is used as a stiffener for clothes[207]. It is very harsh to the hands, causing blisters and swellings[207].
The seeds have been used in rattles[257].</t>
  </si>
  <si>
    <t>Tuber - it must be thoroughly dried or cooked before being eaten[2, 21, 55, 57, 95, 102]. The roots can be cut into very thin slices and allowed to dry for several months, after which they are eaten like potato chips, crumbled to make a cereal or ground into a cocoa-flavoured powder for making biscuits, cakes etc[177, 183]. They can also be pounded into a powder, this is thern left to dry for several weeks when it becomes safe to use[213]. The root is up to 5cm long and 2cm wide[4]. Caution is advised, see the notes above on toxicity.</t>
  </si>
  <si>
    <t>The root is acrid, antiseptic, diaphoretic, expectorant, irritant and stimulant[21, 46, 222, 238, 257]. It is harvested in early spring and dried for later use[4]. The fresh root is considered to be too dangerous and intensely acrid to use, whilst the dried roots become inactive, so fresh, partially dried roots are used[213]. Due to the potentially toxic nature of this plant, it should only be used internally under the supervision of a qualified practitioner[K].
The root was applied as a poultice on headaches, scrofulous sores, rheumatism, boils, abscesses and ringworm[222, 257]. A decoction of the root has been used as a wash for sore eyes[257].
The root was used as a contraceptive by the N. American Indians. One teaspoonful of the dried powdered root in cold water was said to prevent conception for a week whilst two teaspoonfuls in hot water was said to induce permanent sterility[213].</t>
  </si>
  <si>
    <t>France; Germany; United States; United States(Amerindian); United States(Appalachia); United States(Colonial); United States(Menomini); United States(Meskwaki); United States(Ojibwe); United States(Pa)</t>
  </si>
  <si>
    <t>Illicium anisatum</t>
  </si>
  <si>
    <t>Star Anise</t>
  </si>
  <si>
    <t>I. religiosum. Sieb.&amp;Zucc.</t>
  </si>
  <si>
    <t>E. Asia - S. China, Japan, Taiwan.</t>
  </si>
  <si>
    <t>Thickets and woods in foothills, S. and C. Japan[58].</t>
  </si>
  <si>
    <t>Prefers a light, moist well-drained loam and a sheltered position[1, 11]. Prefers a humus-rich lime-free soil[182, 200]. Succeeds in sun or semi-shade[200]. A slow-growing plant[188].
This species is not very cold-hardy, it tolerates temperatures down to about -10�c but normally requires the protection of a wall in most of Britain[184]. It succeeds outdoors in the mildest areas of the country[59].
Star anise is a very ornamental and aromatic plant that is much planted near Buddhist shrines and temples in Japan[184]. The plants have the scent of anise[219]. All parts of the plant are pleasingly aromatic. The leaves release a powerful aromatic odour when touched and the flowers have a spicy odour[245].
Plants seldom grow larger than about 2 metres in Britain, but are often 10 metres tall in their native habitat[58].</t>
  </si>
  <si>
    <t>The fruit is used as a flavouring[2, 132, 177] and is also chewed after meals in order to sweeten the breath[4]. The fruit is about 25mm in diameter[2]. Some caution is advised because it is said to be poisonous in quantity[19, 177].</t>
  </si>
  <si>
    <t>Diuretic, odontalgic, stimulant[4, 61].
The fruit is carminative, stimulant and stomachic[21, 240]. It is used primarily to promote digestion and the appetite, and to relieve flatulence[21]. It also makes a good additive to other medicines to improve their taste[21].
The leaves and the seeds are antibacterial[240].</t>
  </si>
  <si>
    <t>China; Japan; Malaya; Mexico</t>
  </si>
  <si>
    <t>Pinus tabuliformis</t>
  </si>
  <si>
    <t>Hills, mountains; 100-2600 m. Gansu, Hebei, Henan, W Hubei, Hunan, S Jilin, Liaoning, Nei Mongol, Ningxia, Qinghai, Shaanxi, Shandong, Shanxi, Sichuan[266].</t>
  </si>
  <si>
    <t>Thrives in a light well-drained sandy or gravelly loam[1, 11]. Dislikes poorly drained moorland soils[1]. Established plants tolerate drought[200].
The cones persist on the tree for several years[218].
Plants are strongly outbreeding, self-fertilized seed usually grows poorly[200]. They hybridize freely with other members of this genus[200].
Leaf secretions inhibit the germination of seeds, thereby reducing the amount of plants that can grow under the trees[18].
Plants in this genus are notably susceptible to honey fungus[200].</t>
  </si>
  <si>
    <t>A tan or green dye is obtained from the needles[168].
The bark is a source of tannin[266].
The needles contain a substance called terpene, this is released when rain washes over the needles and it has a negative effect on the germination of some plants, including wheat[201]. The needles also have insecticidal properties[218].
The trunk is a source of resin[266].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timber is used for construction, poles, mine timber, ship building, and furniture[266].</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</si>
  <si>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218].
The stems are carminative and demulcent[218].
The pine needles are used medicinally[266]. No further details are given.</t>
  </si>
  <si>
    <t>Allium cernuum</t>
  </si>
  <si>
    <t>Nodding Onion</t>
  </si>
  <si>
    <t>N. America - Canada to Mexico.</t>
  </si>
  <si>
    <t>Ledges, gravels, rocky or wooded slopes and crests ascending to high altitudes[43].</t>
  </si>
  <si>
    <t>2 - 12</t>
  </si>
  <si>
    <t>An easily grown plant[203], it prefers a sunny position in a light well-drained soil[1]. Succeeds in clay soils[203]. Established plants are fairly drought tolerant[190]. Plants succeed in maritime gardens[233].
A very ornamental plant, it makes a very decorative edging to flower beds[K].
This species is self-sowing quite freely in our Cornwall garden[K].
The bulbs should be planted fairly deeply[1]. Most members of this genus are intolerant of competition from other growing plants[203], though this species has tolerated considerable neglect in our Cornwall garden[K].
The cultivar 'Major' is a more vigorous form with larger flower clusters[90].
Grows well with most plants, especially roses, carrots, beet and chamomile, but it inhibits the growth of legumes[18, 20, 54]. This plant is a bad companion for alfalfa, each species negatively affecting the other[201].
A widespread and very variable species[1]. It is closely allied to A. stellatum[1].
Members of this genus are rarely if ever troubled by browsing deer[233].</t>
  </si>
  <si>
    <t>The juice of the plant is used as a moth repellent. The whole plant is said to repel insects and moles[20]. The juice can be applied to exposed skin in order to repel biting insects[257].</t>
  </si>
  <si>
    <t>Bulb - raw or cooked[2, 22, 161]. Strongly flavoured[46, 61, 159], it is mainly used as a flavouring[183, K]. The bulb is about 50mm tall and 15mm wide[235].
Leaves - raw or cooked[62, 85, 159]. A delicious, strong-onion flavour, they are very nice in salads[K]. The leaves are available from spring until the autumn and are one of the most favourite onions we are growing on our Cornish trial grounds[K].
Flowers - raw or cooked. A delicious strong onion flavour, somewhat stronger than the leaves especially if the seeds are starting to set[K]. They make a very decorative and tasty addition to the salad bowl[K].</t>
  </si>
  <si>
    <t>The whole plant has mild medicinal activity similar to the action of garlic (Allium sativum)[222]. It is used specifically as a poultice on the chest for the treatment of respiratory ailments and the juice has been used in the treatment of kidney stones[222].
The juice of the plant is used in treating colds, croup, sore throats etc[257].
A poultice of the plant is applied externally to various infections such as sore throats, sores, swellings, chest and pleurisy pains[257].</t>
  </si>
  <si>
    <t>Lindera benzoin</t>
  </si>
  <si>
    <t>Spice Bush</t>
  </si>
  <si>
    <t>Benzoin aestivale.  Laurus benzoin.</t>
  </si>
  <si>
    <t>Eastern N. America - Maine and Ontario to Kentucky, Missouri and Kansas.</t>
  </si>
  <si>
    <t>Wet woods and by streams[184] on sandy or peaty soils[149].</t>
  </si>
  <si>
    <t>Requires a lime-free rather moist soil[200] with a pH in the range 4.5 - 6[238]. Prefers partial shade or dappled sunlight in a fertile moisture-retentive soil enriched with leafmould[200]. Succeeds in full sun or semi-shade[184].
Plants are hardy to about -25�c[184].
The leaves, bark and berries are very aromatic[182, 213].
Plants can be pruned right back to the base if required, though any drastic pruning is best spread over several seasons[200].
Plants in this genus are notably resistant to honey fungus[200].
The fruit has a high fat content and is much eaten by migratory birds to supply their high energy demands when migrating[274].
Dioecious, male and female plants must be grown if seed is required[188, 238].</t>
  </si>
  <si>
    <t>The leaves contain small quantities of camphor and can be used as an insect repellent and disinfectant[169]. An oil with a lavender-like fragrance is obtained from the leaves[245].
The fruit, upon distillation, yield a spice-scented oil resembling camphor[245].
An oil smelling of wintergreen is obtained from the twigs and bark[245].</t>
  </si>
  <si>
    <t>The young leaves, twigs and fruit contain an aromatic essential oil and make a very fragrant tea[55, 62, 95, 102, 149, 183]. The twigs are best gathered when in flower as the nectar adds considerably to the flavour[183].
The dried and powdered fruit is used as a substitute for the spice 'allspice'[2, 46, 55, 62, 95, 183]. The fruit is about the size of an olive[245]. The leaves can also be used as a spice substitute[55].
The new bark is pleasant to chew[183].</t>
  </si>
  <si>
    <t>Spice bush has a wide range of uses as a household remedy, especially in the treatment of colds, dysentery and intestinal parasites[222, 238]. It warrants scientific investigation[222].
The bark is aromatic, astringent, diaphoretic, febrifuge, stimulant and tonic[61, 149, 227, 257]. It is pleasant to chew[227]. It is used in the treatment of coughs and colds[257]. The bark can be harvested at any time of the year and is used fresh or dried[238].
The fruits are carminative[222].
The oil from the fruits has been used in the treatment of bruises and rheumatism[222].
A tea made from the twigs was a household remedy for colds, fevers, worms and colic[222]. A steam bath of the twigs is used to cause perspiration in order to ease aches and pains in the body[257]. The young shoots are harvested during the spring and can be used fresh or dried[238].
The bark is diaphoretic and vermifuge. It was once widely used as a treatment for typhoid fevers and other forms of fevers[213, 222].</t>
  </si>
  <si>
    <t>Lonicera ciliosa</t>
  </si>
  <si>
    <t>Orange Honeysuckle</t>
  </si>
  <si>
    <t>L. ciliosa occidentalis.  L. occidentalis.  Caprifolium ciliosum. C. occidentale.</t>
  </si>
  <si>
    <t>Western N. America - British Columbia to N. Carolina.</t>
  </si>
  <si>
    <t>Woods and thickets from sea level to moderate elevations[60].</t>
  </si>
  <si>
    <t>Prefers a good loamy soil and cool moist conditions at the roots[11, 200]. Succeeds in partial shade[200].
Subject to attacks by aphis, especially in hot dry spells[11].
Climbs by twining around other plants[182].</t>
  </si>
  <si>
    <t>An infusion of the stems is used as a hair shampoo and tonic to make it grow[99, 257].
A fibre obtained from the stem is used in making mats, bags, blankets etc[99].
The stems were used as building materials by the native North American Indians. They were used with willow withes to reinforce suspension bridges across canyons and rivers. They were also twisted with coyote willow to lash together the framing poles of underground pit houses and to make a pliable ladder[257].</t>
  </si>
  <si>
    <t>Fruit - raw or cooked[105, 177, 212]. Not tasty enough to be widely sought[212]. The fruit is about 5mm in diameter[200].
Children enjoy sucking the nectar from the base of the flowers[256, 257].</t>
  </si>
  <si>
    <t>The leaves are contraceptive and tonic[257]. An infusion has been used as a contraceptive and also as a treatment for problems in the womb[257]. A decoction has been used in the treatment of colds and tuberculosis[257]. A poultice of the chewed leaves has been applied to bruises[257].
An infusion of the woody part of the plant has been drunk in small amounts, or used as a bath, in the treatment of epilepsy[257].</t>
  </si>
  <si>
    <t>Potentilla nepalensis</t>
  </si>
  <si>
    <t>Grazing grounds and cultivated areas, 2100 - 2700 metres from Pakistan to C. Nepal[51].</t>
  </si>
  <si>
    <t>A very tolerant and easily grown plant, surviving considerable neglect[K]. It grows best in a well-drained loam, preferring a position in full sun but tolerating shade[1]. Prefers an alkaline soil but tolerates a slightly acid soil[200].
There are many named forms selected for their ornamental value[187].
Members of this genus are rarely if ever troubled by browsing deer[233].</t>
  </si>
  <si>
    <t>Root - cooked. Starchy[177].</t>
  </si>
  <si>
    <t>The root is depurative[240]. The ashes are mixed with oil and applied to burns[240].</t>
  </si>
  <si>
    <t>Cynara cardunculus</t>
  </si>
  <si>
    <t>Cardoon</t>
  </si>
  <si>
    <t>Stony or waste places and in dry grassland, usually on clay[50].</t>
  </si>
  <si>
    <t>Prefers a light warm soil and an open position in full sun[37, 200]. For best results, this plant requires plenty of moisture in the growing season and a good rich soil[16, 27, 33, 37], though another report says that it is drought tolerant once established[190]. Plants grew very well with us in the hot and very dry summer of 1995, though they were looking very tatty by September[K]. Tolerates most soils including heavy clays of both acid and alkaline nature, especially when grown in heavier or more spartan soils[200]. Plants are reasonably wind resistant[200, K].
This species is hardy to about -10�c[187]. Plants are more likely to require protection from winter cold when they are grown in a heavy soil[190]. Wet winters can do more harm than cold ones[K].
At one time the cardoon was often grown for its edible stems but it has now fallen into virtual disuse[132]. There are some named varieties[183]. It is a very ornamental foliage plant and makes a very attractive feature in the garden. The leaves are long lasting in water and are often used in flower arrangements[233].
Recent taxonomic revisions (1999) have seen the globe artichoke being merged into this species. However, since from the gardener's point of view it is quite a distinctive plant, we have decided to leave it with its own entry in the database under Cynara scolymus[K].
Plants seem to be immune to the predations of rabbits[233].</t>
  </si>
  <si>
    <t>The plant is said to yield a good yellow dye[4], though the report does not say which part of the plant is used.</t>
  </si>
  <si>
    <t>Flower buds - raw or cooked[33, 105]. A globe artichoke substitute[183]. The flower buds are a bit smaller than the globe artichoke and so are even more fiddly to use[K]. The buds are harvested just before the flowers open, they are then usually boiled before being eaten. Only the base of each bract is eaten, plus the 'heart' or base that the petals grow from [K]. The flavour is mild and pleasant and is felt by some people to be more delicate than the globe artichoke[K].
Stems - cooked and used as a celery substitute[2, 27, 33, 46, 61]. It is best to earth up the stems as they grow in order to blanch them and reduce their bitterness[4], these blanched stems can then be eaten cooked or in salads[105, 132, 183]. In Italy raw strips of the stems are dipped into olive oil[183]. We find these stems to be too bitter when eaten raw[K].
Young leaves - raw or cooked. Eaten as a salad by the ancient Romans[183]. Rather bitter[K].
Root - cooked like parsnips[27, 105, 183]. Tender, thick and fleshy, with an agreeable flavour[183].
The dried flowers are a rennet substitute, used for curdling plant milks[105, 183].</t>
  </si>
  <si>
    <t>The cardoon has become important as a medicinal herb in recent years following the discovery of cynarin. This bitter-tasting compound, which is found in the leaves, improves liver and gall bladder function, stimulates the secretion of digestive juices, especially bile, and lowers blood cholesterol levels[238, 254].
The leaves are anticholesterolemic, antirheumatic, cholagogue, digestive, diuretic, hypoglycaemic and lithontripic[7, 21, 165]. They are used internally in the treatment of chronic liver and gall bladder diseases, jaundice, hepatitis, arteriosclerosis and the early stages of late-onset diabetes[238, 254]. The leaves are best harvested just before the plant flowers, and can be used fresh or dried[238].</t>
  </si>
  <si>
    <t>Galium mollugo</t>
  </si>
  <si>
    <t>Hedge Bedstraw</t>
  </si>
  <si>
    <t>G. elatum.  G. erectum.</t>
  </si>
  <si>
    <t>Hedgebanks, open woodland, scrub and grassy slopes, especially on base-rich and calcareous soils[17].</t>
  </si>
  <si>
    <t>Prefers a loose moist leafy soil in some shade[200]. Tolerates dry soils but the leaves quickly become scorched when growing in full sun[200]. This species does not thrive in a hot climate[200].
A polymorphic species[17].</t>
  </si>
  <si>
    <t>A red dye is obtained from the root[100, 168]. It is very fiddly to utilize[169].
A good ground cover for growing in cool shade under shrubs or in the woodland garden[200].</t>
  </si>
  <si>
    <t>The plant is lithontripic and vulnerary. It is also used in the treatment of epilepsy and hysteria[4].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</si>
  <si>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Thuja occidentalis</t>
  </si>
  <si>
    <t>American Arbor-Vitae</t>
  </si>
  <si>
    <t>Eastern N. America - Nova Scotia to Georgia, west to Illinois and Minnesota.</t>
  </si>
  <si>
    <t>Swamps and cool rocky banks of streams[43], forming dense almost impenetrable forests[82, 165]. Also found on rocky soils[226]. Plants are usually found on neutral to alkaline limestone soils[226].</t>
  </si>
  <si>
    <t>Prefers a permanently moist soil[1], it is intolerant of dry soils[11]. A useful plant for very poorly-drained soils[185, 200]. The best stands in America are on well-drained soils[11]. Grows well in heavy clay soils. Succeeds in sandy soils[188] and on chalk[200].
A very hardy tree, tolerating very cold winters with temperatures down to -46�c[200, 238]. In cold weather the leaves turn brown, becoming green again in the spring[226]. It is usually slow growing and short-lived in cultivation in Britain and rarely looks thrifty[81, 185]. However, there are some good specimens in western Britain[4, 14]. Some cultivars are more healthy, 'Lutea' is growing very well in several places and 'Spiralis' is also growing well[185]. Trees live 200 - 300 years in the wild[226].
Sometimes planted as a timber tree in C. Europe[50].
Plants cannot regenerate from old wood. Pruning is not normally necessary for this species, any pruning that is carried out should be done with care[238].
The wood and the foliage are strongly aromatic[226]. The crushed leaves have a scent of apples[185].</t>
  </si>
  <si>
    <t>Tolerant of regular trimming, though not into the old wood, it can be grown as a hedge[226].
The fresh branches are used as besoms[4]. Their aromatic smell serves to deodorize the house whilst sweeping[226].
The leaves have been kept in the clothes cupboard as a perfume, incense and insect repellent[257]. The leaves and stems have been used as an incense[257].
An essential oil is obtained from the leaves and branches, it is used in perfumery and in medicines[46, 57, 61, 226]. It is poisonous if taken internally[65]. This essential oil also has insect repellent properties[106].
The tough and stringy bark has been used to weave fibre bags[257].
The bark is a source of tannin[257].
Wood - light, soft, not strong, brittle, coarse grained, very durable, easily worked, does not warp[61, 82, 171, 226, 235]. It weighs 20lb per cubic foot[235]. Used especially where contact with water cannot be avoided, for canoes, garden buildings, shingles, posts etc[11, 61, 82, 171, 226].</t>
  </si>
  <si>
    <t>Pith of young shoots - cooked[105]. It can be added to soups[177]. Pleasantly sweet, the pith was used as the basis of the soup according to one report[183].
Inner bark - cooked. It is only used in times of emergency or scarcity[213]. The inner bark can be dried and ground into a powder, then used with wheat or other cereals in making bread, biscuits etc.
The leafy branchlets are used as a tea substitute[159, 177, 257] but are probably best avoided by pregnant women[165]. An aromatic flavour[183]. Another report says that the foliage and bark are used, the resulting tea is a good source of vitamin C[226].</t>
  </si>
  <si>
    <t>American arbor-vitae was much used by many native North American Indian tribes as a medicine to treat fevers, coughs, headaches, swollen hands and rheumatic problems[254, 257]. The plant has an established antiviral activity and is most commonly used in modern herbalism to treat warts and polyps, being prescribed both internally and externally for these conditions[254]. The plant can be used to induce menstruation and so should not be prescribed for pregnant women[238].
The recently dried leafy young twigs are alterative, anthelmintic, anti-inflammatory, antiseptic, aromatic, astringent, diaphoretic, diuretic and emmenagogue[4, 7, 21, 165]. The plant is being used internally in the treatment of cancer[238], especially cancer of the uterus[254]. A tea made from the leaves is used in the treatment for bronchitis and other respiratory problems, colds, headaches and as a cough syrup[222, 254]. The plants diuretic properties make it useful in treating acute cystitis and bed-wetting in children[254]. The leaves are used in steam baths in the treatment of rheumatism, arthritis, colds etc[222]. Externally, the leaves are used as a wash for swollen feet and burns[222]. Extracts of the leaves can be painted on painful joints or muscles as a counter0irritant, improving local blood supply and thus facilitating the removal of toxins, easing pain and stiffness[254]. A tincture of the leaves has been used in the treatment of warts, piles, bed sores and fungal infections[222]. The leaves and young twigs can be harvested as required and used fresh or dried[238].
'Oil of white cedar', obtained from the leaves, is an essential oil that is antiseptic, expectorant and rubefacient[213, 222]. It is used internally to promote menstruation and relieve rheumatism[213]. This volatile oil is toxic and poisoning from overdoses has occurred[213], it should only be used under the supervision of a qualified practitioner and should not be prescribed for pregnant women[238]. The oil also stimulates the heart and causes convulsions in high doses[213].
A tea of the inner bark is used to promote menstruation[213] and in the treatment of consumption and coughs[222].
A homeopathic remedy is made from the leaves and twigs, gathered when the tree is flowering[232]. It is used in the household as a treatment against warts, but also has a range of other applications that should only be prescribed by a competent homeopath[7, 232].</t>
  </si>
  <si>
    <t>China; Cuba; Germany(Badan); Hungary; Iraq; Kurdistan; Turkey; United States; United States(Appalachia); United States(Penobscot); United Statessr</t>
  </si>
  <si>
    <t>An essential oil from the leaves is poisonous if taken in large doses[7, 65]. This plant should not be used by pregnant women[165].</t>
  </si>
  <si>
    <t>Alnus rubra</t>
  </si>
  <si>
    <t>Red Alder</t>
  </si>
  <si>
    <t>A. oregona.</t>
  </si>
  <si>
    <t>Moist rich soils in woods, usually below 600 metres and within 50 km of the coast[60, 82, 229].</t>
  </si>
  <si>
    <t>Prefers a heavy soil and a damp situation[1, 11]. Grows well in heavy clay soils[11]. Tolerates very infertile sites[200]. A very wind resistant tree with excellent establishment in severely exposed sites, it tolerates severe maritime exposure[75, K].
The red alder is a very fast growing tree, even when planted in severe exposure[75, 229, K], but it is short-lived, dying when 60 - 80 years old[229]. Trees that are 5 years old from seed have reached 6 metres in height on a very exposed site in Cornwall, they are showing no signs of wind-shaping[K]. This is an important pioneer tree, quickly invading logged or burnt over sites, and providing ideal conditions for other trees to become established[229, K].
A very ornamental tree[1].
This species has a symbiotic relationship with certain soil micro-organisms, these form nodules on the roots of the plants and fix atmospheric nitrogen. Some of this nitrogen is utilized by the growing plant but some can also be used by other plants growing nearby[200].  Red alder has been estimated to fix as much as 300 kg of nitrogen per hectare[269].</t>
  </si>
  <si>
    <t>A fast-growing and very wind resistant tree, it is an excellent plant for providing rapidly produced shelterbelts[K]. The trees extensive root system also makes it suitable for controlling erosion along the banks of rivers[226].
This is an excellent pioneer species for re-establishing woodlands on disused farmland, difficult sites etc[226]. Its fast rate of growth means that it quickly provides sheltered conditions to allow more permanent woodland trees to become established. In addition, bacteria on the roots fix atmospheric nitrogen - whilst this enables the tree to grow well in quite poor soils it also makes some of this nitrogen available to other plants growing nearby. Alder trees also have a heavy leaf canopy and when the leaves fall in the autumn they help to build up the humus content of the soil. Alder seedlings do not compete well in shady woodland conditions and so this species gradually dies out as the other trees become established[K].
Tannin is obtained from the bark and the strobils[82].
Both the roots and the young shoots have been used in making baskets[257].
A red to brown dye is obtained from the bark[61, 118, 257].
Wood - soft, brittle, not strong, light, close and straight-grained, very durable in water[82]. An important lumber tree, it makes a good imitation mahogany[60, 103] and is used for cheap furniture etc[46, 61, 82, 171, 229]. A good fuel, it does not spark so can be used in the open[60, 118, 172], it also makes a high grade charcoal[103].</t>
  </si>
  <si>
    <t>Catkins - raw or cooked. They are rich in protein but have a bitter flavour and are not very palatable[172].
Inner bark - cooked, It must be dried since it is emetic when fresh[105, 161, 177]. No more details are given but inner bark is often dried, ground into a powder and then used as a thickening in soups etc or mixed with cereals when making bread[K].
Sap - raw[118]. Harvested in late winter, the flow is best on a warm, sunny day that follows a cold frosty night. A sweet flavour, it was often used to sweeten other foods[257].
Buds[105, 177]. No further information is given, does this refer to the flower buds or leaf buds?[K]</t>
  </si>
  <si>
    <t>Red alder was widely employed medicinally by native North American Indians who mainly used the bark to treat a wide range of complaints[257]. The plant is little used in modern herbalism[K].
The bark is appetizer, astringent, cathartic, cytostatic, emetic, stomachic and tonic[61, 172, 257]. The bark contains salicin[226], which probably decomposes into salicylic acid (closely related to aspirin) in the human body[213]. This is used as an anodyne and febrifuge[226]. An infusion of the bark has been used in the treatment of many complaints such as headaches, rheumatic pains, internal injuries and diarrhoea[226, 257]. Externally, a poultice of the bark has been applied to eczema, sores and aches[257].
The sap is applied externally to cuts[257].
The catkins and young cones are astringent and have been chewed in the treatment of diarrhoea[257].</t>
  </si>
  <si>
    <t>Canada(Kwakiutl); Canada(Salish); France; Germany; Netherlands; United States; United States(Amerindian); United States(Ny)</t>
  </si>
  <si>
    <t>Kadsura coccinea</t>
  </si>
  <si>
    <t>Forests at elevations of 1500 - 2000 metres in Guangdong, Guangxi, Guizhou, Hainan, Hunan, Jiangxi, Sichuan and Yunnan Provinces[266].</t>
  </si>
  <si>
    <t>We have very little information on this species and do not know if it will be hardy in Britain, though judging by its native range it could succeed outdoors in many parts of this country. It might be no more than a synonym of Schisandra chinensis. The following notes are based on the general needs of the genus.
Requires a sheltered position in a moderately fertile well-drained neutral to acid soil200]. Prefers a position in semi-shade[219].
Flowers are produced on the current year's growth[219]. Plants do not really require pruning[219].
Dioecious, male and female plants must be grown if seed and fruit is required.</t>
  </si>
  <si>
    <t>Fruit - raw or cooked. The red to dark purple fruit is 6 - 10 cm in diameter, or sometimes larger[266].</t>
  </si>
  <si>
    <t>The roasted fruit is a sedative[218].
The seed is aphrodisiac, pectoral and tonic[61, 218].</t>
  </si>
  <si>
    <t>Hemerocallis fulva longituba</t>
  </si>
  <si>
    <t>H. longituba. Miq.</t>
  </si>
  <si>
    <t>Long cultivated, the plant is not known in the wild</t>
  </si>
  <si>
    <t>Succeeds in most soils[1], including dry ones, preferring a rich moist soil and a sunny position[200] but tolerating partial shade. Plants flower less freely in a shady position though the flowers can last longer in such a position[205]. Grows well in heavy clay soils. Succeeds in short grass if the soil is moist[1]. Prefers a pH between 6 and 7[200]. Hybridizes freely with other members of this genus[200]. Unlike the type species, this form does produce viable seed[187].
Plants take a year or two to become established after being moved[200].
Individual flowers are short-lived, opening in the morning and withering in the evening. The plant, however, produces a succession of flowers over a period of about 6 weeks[205].
Plants seem to be immune to the predations of rabbits[233].
The plants are very susceptible to slug and snail damage, the young growth in spring is especially at risk[200].</t>
  </si>
  <si>
    <t>Leaves and young shoots - cooked[105, 116]. They must be consumed when very young or else they become fibrous[K].
Flowers and flower buds - raw or cooked[105, 177]. They can be dried and used as a thickener in soups etc. The flower buds contain about 43mg vitamin C per 100g, 983 IU vitamin A and 3.1% protein[205].
Root - raw or cooked[205]. A pleasant nutty flavour.</t>
  </si>
  <si>
    <t>The juice of the roots is an effective antidote in cases of arsenic poisoning[205].
A tea made from the boiled roots is used as a diuretic[205].</t>
  </si>
  <si>
    <t>Artemisia gmelinii</t>
  </si>
  <si>
    <t>Russian Wormwood</t>
  </si>
  <si>
    <t>A. sacrorum. Ledeb.</t>
  </si>
  <si>
    <t>Eastern Europe to Central Asia, China, Mongolia and Korea.</t>
  </si>
  <si>
    <t>Dry stony slopes, especially in Ladakh and Lahul, 2100 - 4200 metres[51]. Hills, steppe, semidesert steppe, meadows, rocky slopes, scrub, dry floodlands, wastelands; 1500--4900 m[266].</t>
  </si>
  <si>
    <t>Easily grown in a well-drained circumneutral or slightly alkaline loamy soil, preferring a warm sunny dry position[1, 200]. Established plants are drought tolerant[200]. Plants are longer lived, more hardy and more aromatic when they are grown in a poor dry soil[245].
This species is closely related to A. sacrorum and often confused with that species[266].
We are not sure if this plant is annual, biennial or perennial, since various reports differ.
Members of this genus are rarely if ever troubled by browsing deer[233].</t>
  </si>
  <si>
    <t>The plant yields 1% essential oil, which contains 19% essential oil, 6% camphor[240].</t>
  </si>
  <si>
    <t>One report says that the plant is edible but gives no more details[177].</t>
  </si>
  <si>
    <t>The leaf and stem are used in Korea to treat hepatitis, hyperlipaemia and infected cholecystitis[279]. The plant contains flavonoids, sesquiterpenes and other bio-active constituents, though no bio-activites have been recorded scientifically[279].</t>
  </si>
  <si>
    <t>Trichosanthes cucumerina anguina</t>
  </si>
  <si>
    <t>Snake Gourd</t>
  </si>
  <si>
    <t>T. anguina</t>
  </si>
  <si>
    <t>Requires a rich well-drained soil and plenty of moisture in the growing season[1].
Cultivated in India for its edible fruit it is not hardy in Britain, requiring greenhouse cultivation[200], though it may be possible to grow it as an annual in a very warm sheltered bed outdoors[1]. The plant is very variable in the shape of the fruit, there are some named varieties[183]. Plants grow best with short daylengths and stable temperatures above 25�c[200].
Plants climb by means of tendrils[188] and also have a slightly twining stem[219].
A weight is sometimes attached to the growing fruit to ensure that it grows straight[183].</t>
  </si>
  <si>
    <t>Young fruit - cooked[1, 46, 61]. It can be used in curries or eaten as a vegetable like green beans[2, 86, 183]. Mature fruits can be up to 2 metres long and 10cm thick[2, 200].
The bright red pulp around the mature seeds is extracted and used in cooking in much the same way that tomatoes are used[183].
Leaves and young shoots - cooked[183].</t>
  </si>
  <si>
    <t>The fruit is considered to be anthelmintic, emetic and purgative[240].
The seed is said to be cooling[240].</t>
  </si>
  <si>
    <t>India; Philippines</t>
  </si>
  <si>
    <t>Sabal palmetto</t>
  </si>
  <si>
    <t>Cabbage Palmetto</t>
  </si>
  <si>
    <t>South-eastern N. America - North Carolina to Florida.</t>
  </si>
  <si>
    <t>Brackish marshes, seacoast woodlands or hammocks and sandy soils near the coast[229].</t>
  </si>
  <si>
    <t>Succeeds in most fertile moist but well-drained soils in a sheltered sunny position[188, 200, 231]. This species usually grows close to the coast and is tolerant of salt spray[231]. Although it prefers a humid atmosphere, this species is tolerant of arid atmospheres so long as it has plenty of moisture available at the roots[231].
This palm tolerates short-lived freezes down to about -10�c and can be grown outdoors in the very mildest areas of the country[231].
This species has been designated the state tree of Florida[229].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A very variable plant in the wild[231].</t>
  </si>
  <si>
    <t>An excellent fibre is obtained from the leaf stalks[171]. The best quality is from young leaf stalks still in the bud, whilst coarser material is obtained from older leaves or the bases of old leaf stalks surrounding the bud[171]. The fibres are up to 50cm long, they are harvested commercially and used to make brushes, especially where these have to remain stiff in hot water or caustics[82, 171].
Pieces of the spongy bark of the stem are used as a substitute for scrubbing brushes[82].
The leaves are woven to make coarse hats, mats and baskets[82].
The roots contain about 10% tannin[171]. This has been harvested commercially in the past but there is not really enough tannin for profitable extraction[171].
Wood - light and soft[82]. The trunks are used to make wharf piles, whilst polished cross-sections of the trunk have been used as small table tops[82]. The wood is also largely manufactured into canes[82].</t>
  </si>
  <si>
    <t>Fruit - raw or cooked[2]. Sweet and pleasant[2]. A small dry berry up to 12mm in diameter, with a thin sweet flesh[229]. A nourishing food, though it is said to be an acquired taste[2].
Young leaves - raw or cooked[171]. An excellent food[2]. The large succulent leaf buds are cooked and eaten as a vegetable[82].
Sap - sweet[2].</t>
  </si>
  <si>
    <t>The berries or seeds have been used in the treatment of grass sickness, low fever, headaches and weight loss[257].</t>
  </si>
  <si>
    <t>Bahamas</t>
  </si>
  <si>
    <t>Hesperis matronalis</t>
  </si>
  <si>
    <t>Sweet Rocket</t>
  </si>
  <si>
    <t>S. Europe to Siberia. A garden escape in Britain, occasionally naturalized.</t>
  </si>
  <si>
    <t>Woodland edges[45], meadows, hedges, grass verges etc, avoiding acid soils[17].</t>
  </si>
  <si>
    <t>Prefers a rich moist well-drained soil, succeeding in full sun or semi-shade[111, 244]. Requires a neutral to alkaline soil[200]. Prefers an alkaline soil[190]. Tolerates poor soils[200, 233]. Grows well in damp, shady or grassy places[187]. Established plants are drought resistant[190].
Plants are hardy to about -20�c[187].
A very ornamental plant[1], it is a short-lived perennial[187] and is often grown as a biennial. 
A good bee, butterfly and moth plant, it is a specific food plant for the orange-tip butterfly[17, 30, 200]. The flowers are very aromatic with a clove-like fragrance, this is especially apparent in the evening[188, 245]. They usually have very little scent during the day and thus obtained a reputation in folk-lore for deceit[244].
The plant is sometimes cultivated for the essential oil contained in its seed[61].</t>
  </si>
  <si>
    <t>An essential oil from the seed is used in perfumery[46, 61]. The plant is cultivated for this purpose.</t>
  </si>
  <si>
    <t>Young leaves - raw. Rich in vitamin C, they are used as a cress substitute in salads[183, 244]. A rather bitter flavour, though many people like the extra tang it gives to salads[244]. For culinary purposes, the leaves should be picked before the plant flowers[183].
The seed can be sprouted and added to salads[183].
The seed contains 50% of an edible oil - there is a potential for cultivation[74, 177].</t>
  </si>
  <si>
    <t>The leaves are antiscorbutic, diaphoretic and diuretic[74, 244]. They are best harvested when the plant is in flower[244].</t>
  </si>
  <si>
    <t>Belgium; France; Turkey</t>
  </si>
  <si>
    <t>Avena orientalis</t>
  </si>
  <si>
    <t>Hungarian Oat</t>
  </si>
  <si>
    <t>A. sativa orientalis. Hook.f.</t>
  </si>
  <si>
    <t>S. Europe?</t>
  </si>
  <si>
    <t>Dry wasteland, cultivated ground and meadows, especially on heavier soils[200].</t>
  </si>
  <si>
    <t>We have very little information on this species, but it should be possible to grow it as a spring-sown annual in Britain, and might also succeed as an autumn-sown crop. Occasionally cultivated for its edible seed, especially in S.E. Europe[46, 61], this species is considered to be no more than a part of A. sativa by many botanists[50, 142]. The following notes are based on the general needs of the genus.
Succeeds in any moderately fertile soil in full sun[200].
Oats are in general easily grown plants but, especially when grown on a small scale, the seed is often completely eaten out by birds. Some sort of netting seems to be the best answer on a garden scale.</t>
  </si>
  <si>
    <t>The seed is diuretic, emollient and refrigerant[240].</t>
  </si>
  <si>
    <t>Britain(Wales); Chile; Iraq; Spain; Turkey; United States</t>
  </si>
  <si>
    <t>Mentha longifolia</t>
  </si>
  <si>
    <t>Horsemint</t>
  </si>
  <si>
    <t>M. sylvestris.  M. incana.</t>
  </si>
  <si>
    <t>Central and southern Europe, including Britain, Mediterranean region, Siberia.</t>
  </si>
  <si>
    <t>Waste places and damp roadsides[17].</t>
  </si>
  <si>
    <t>An easily grown plant, it succeeds in most soils and situations so long as the soil is not too dry[1, 200]. Grows well in heavy clay soils. A sunny position is best for production of essential oils, but the plants also succeed in partial shade.
There is some confusion over the name of this plant, it appears in the British flora[17] but according to Flora Europaea it is not found in Britain[50].
Sometimes cultivated for its leaves, there are some named varieties[183].
Most mints have fairly aggressive spreading roots and, unless you have the space to let them roam, they need to be restrained by some means such as planting them in containers that are buried in the soil[K].
Hybridizes freely with other members of this genus.
The whole plant has a mint-like aroma.
The flowers are very attractive to bees and butterflies. A good companion plant for growing near cabbages and tomatoes, helping to keep them free of insect pests.
Members of this genus are rarely if ever troubled by browsing deer[233].</t>
  </si>
  <si>
    <t>The leaves contain about 0.57% essential oil[240]. It is sometimes used as a substitute for peppermint oil in confectionery[238].
Rats and mice intensely dislike the smell of mint. The plant was therefore used in homes as a strewing herb and has also been spread in granaries to keep the rodents off the grain[244].</t>
  </si>
  <si>
    <t>Leaves - raw or cooked. Peppermint-scented, they are used as a flavouring in salads, chutneys and cooked foods[183, 238].
A herb tea is made from the leaves[183].
An essential oil obtained from the leaves and flowering tops is used as a food flavouring in sweets etc[183]. A peppermint-like taste[183].</t>
  </si>
  <si>
    <t>Horsemint,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The leaves and flowering stems are antiasthmatic, antispasmodic, carminative and stimulant[4, 148, 240]. A tea made from the leaves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</si>
  <si>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Britain; Britain(Wales); Iraq; Lesotho; Mexico; Nepal; South Africa; Turkey; United States; United States(Amerindian); United States(Appalachia); Venezuela</t>
  </si>
  <si>
    <t>Citrus sinensis</t>
  </si>
  <si>
    <t>Sweet Orange</t>
  </si>
  <si>
    <t>C. aurantium sinensis.</t>
  </si>
  <si>
    <t>Original range is obscure, possible Asia in southern China and Vietnam.</t>
  </si>
  <si>
    <t>Original habitat is obscure, possibly an introgressed hybrid of C. maxima x C. reticulata[200].</t>
  </si>
  <si>
    <t>Prefers a moderately heavy loam with a generous amount of compost and sand added and a very sunny position[1, 200]. Prefers a pH between 5 and 6[200]. Tolerates a pH in the range 4.3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The sweet orange is widely grown for its edible fruit in warm temperate and tropical zones, there are many named varieties[183]. In Britain it can be grown in a pot placed outdoors in the summer and brought into a greenhouse during the winter[3]. Plants are almost hardy in the mildest areas of Britain[1] but the fruit is insipid if it is developed when the mean temperature is below 18�c[3]. The young growth in spring, even on mature plants, is frost-tender and so it is best to grow the plants in a position sheltered from the early morning sun[K].
The flowers are sweetly scented[245].
Plants dislike root disturbance and so should be placed into their permanent positions when young. If growing them in pots, great care must be exercised when potting them on into larger containers[238].</t>
  </si>
  <si>
    <t>A semi-drying oil obtained from the seed is used in soap making[46, 61]. 
An essential oil from the peel is used as a food flavouring and also in perfumery and medicines[1, 46, 61].</t>
  </si>
  <si>
    <t>Fruit - raw. Sweet and delicious[1, 3, 46, 61]. The juice is often extracted from the fruit and sold as a refreshing and healthy drink or used in jellies, ice cream etc[183].
The rind of the fruit is often used as a flavouring in cakes etc or made into marmalade[1, 46, 183].
Flowers - cooked as a vegetable or made into a tea[183].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</si>
  <si>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fruit is appetizer and blood purifier[240]. It is used to allay thirst in people with fevers and also treats catarrh[240].
The fruit juice is useful in the treatment of bilious affections and bilious diarrhoea[240].
The fruit rind is carminative and tonic[240]. The fresh rind is rubbed on the face as a cure for acne[240].
The dried peel is used in the treatment of anorexia, colds, coughs etc[218].</t>
  </si>
  <si>
    <t>Angola; China; Dominican Republic; Guatemala; Haiti; Spain; Trinidad; Turkey; United States(Ny)</t>
  </si>
  <si>
    <t>Salix gilgiana</t>
  </si>
  <si>
    <t>Succeeds in most soils, including wet, ill-drained or intermittently flooded soils[1, 11], but prefers a damp, heavy soil in a sunny position[200]. Rarely thrives on chalk[200]. A fast growing plant[199].
Closely related to S. purpurea[11].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</si>
  <si>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very tough and flexible and are occasionally used in basket making[199]. The plant is usually coppiced annually when grown for basket making, though it is possible to coppice it every two years if thick poles are required as uprights.</t>
  </si>
  <si>
    <t>Inner bark - raw or cooked. It can be dried, ground into a powder and then added to cereal flour for use in making bread etc. A very bitter flavour, it is a famine food that is only used when all else fails[172].
Young shoots - raw or cooked. They are not very palatable[172].
A tea is made from the leaves[177].</t>
  </si>
  <si>
    <t>The fresh bark of all members of this genus contains salicin[226], which probably decomposes into salicylic acid (closely related to aspirin) in the human body[213]. This is used as an anodyne and febrifuge[226].</t>
  </si>
  <si>
    <t>Ferula gummosa</t>
  </si>
  <si>
    <t>Galbanum</t>
  </si>
  <si>
    <t>F. galbaniflua. Bioss.&amp;Buhse.</t>
  </si>
  <si>
    <t>W. Asia - Central Iran, Turkey and southern Russia.</t>
  </si>
  <si>
    <t>Herbaceous slopes in steppes[74].</t>
  </si>
  <si>
    <t>Succeeds in most soils[1]. Requires a deep fertile soil in a sunny position[200].
This species is not hardy in the colder areas of the country, it tolerates temperatures down to between -5 and -10�c[200]. Another report says that it tolerates temperatures down to at least -15�c and should therefore succeed outdoors in most parts of the country[238].
Plants are intolerant of root disturbance due to their long taproot[200]. They should be planted into their final positions as soon as possible.
The flowers have an unpleasant smell[245].</t>
  </si>
  <si>
    <t>The aromatic gum resin 'Galbanum' is obtained from wounds made in the stem[4]. It is collected by removing soil from around the top of the root and then cutting a slice off the root[64, 238] and can also be obtained from incisions made in the stem[238]. It is used medicinally and is also an ingredient of incense[1, 64, 171, 238]. It was an important ingredient of the incense used by the Israelites[268].</t>
  </si>
  <si>
    <t>The gum resin obtained from the root is used as a celery-like food flavouring[177, 238].</t>
  </si>
  <si>
    <t>The whole plant, but especially the root, contains the gum resin 'galbanum'[4]. This is antispasmodic, carminative, expectorant and stimulant[4, 46, 64, 238]. It is used internally in the treatment of chronic bronchitis, asthma and other chest complaints[4, 238]. It is a digestive stimulant and antispasmodic, reducing flatulence, griping pains and colic[254]. Externally it is used as a plaster for inflammatory swellings, ulcers, boils, wounds and skin complaints[4, 238].</t>
  </si>
  <si>
    <t>Europe; India; Turkey</t>
  </si>
  <si>
    <t>Bromeliaceae</t>
  </si>
  <si>
    <t>Puya chilensis</t>
  </si>
  <si>
    <t>P. coarctata.</t>
  </si>
  <si>
    <t>Arid hillsides in the Andes, often spreading across large areas[260].</t>
  </si>
  <si>
    <t>Requires a hot dry position[166]. Requires a lime-free soil[200]. Requires a sheltered well-drained position[260].
This species is not very cold-hardy in Britain. However, plants can tolerate infrequent short-lived frosts down to about -5�c[200, 260] and can be grown outdoors in the mildest parts of the country[166]. They are growing well at Probus Gardens in Cornwall where they survived temperatures lower than -6�c in the winter of 1995 - 6[K].
The leaves have large, viciously hooked spines[260].
Is the plant monocarpic[1]? A self-sterile species, it is pollinated by birds in the wild. In cultivation, cross-pollination with P. alpestris can be effective[260].</t>
  </si>
  <si>
    <t>A fibre from the leaves is used in making nets[46, 61].
A soft material obtained from the stems is used to make corks and bungs[64].
A gum is obtained from the plant as a result of insect damage[46, 61, 64].</t>
  </si>
  <si>
    <t>Very young shoots are eaten in salads[177, 183].</t>
  </si>
  <si>
    <t>Helianthus strumosus</t>
  </si>
  <si>
    <t>Paleleaf Woodland Sunflower</t>
  </si>
  <si>
    <t>N. America - Quebec to N. Dakota, south to Arkansas and Oklahoma.</t>
  </si>
  <si>
    <t>Dry woods and banks[235].</t>
  </si>
  <si>
    <t>Succeeds in most soils in a sunny position[1]. Requires a rich soil[1]. Dislikes shade[1]. Prefers a moist soil[200].
The young growth is extremely attractive to slugs, plants can be totally destroyed by them[K].
Members of this genus are rarely if ever troubled by browsing deer or rabbits[233].
Plants have a running root system and can be invasive[1].</t>
  </si>
  <si>
    <t>Root[177]. No more details but it is probably used raw or cooked like the Jerusalem artichoke.</t>
  </si>
  <si>
    <t>A decoction of the roots has been used to get rid of worms in both adults and children[257]. An infusion of the roots has been used in the treatment of lung problems[257].</t>
  </si>
  <si>
    <t>Honckenya peploides</t>
  </si>
  <si>
    <t>Sea Sandwort</t>
  </si>
  <si>
    <t>Arenaria peploides.</t>
  </si>
  <si>
    <t>Coasts of temperate and arctic regions of Eurasia, including Britain, and N. America.</t>
  </si>
  <si>
    <t>By sea coasts on mobile sand and sandy shingle[17].</t>
  </si>
  <si>
    <t>Requires a well-drained soil and an open sunny position. Plants are tolerant of short periods of immersion in salt water[17]. When well sited, the plant can spread quite freely at the roots[K].
Grows well in an outdoor bed at Kew[K].</t>
  </si>
  <si>
    <t>Young shoots - raw or cooked and used as a potherb[2, 61, 183]. A sour taste[257]. A delicious flavour, they are rich in vitamins A and C[172, 257]. They are at their best before the plant flowers[172]. The leaves can also be fermented and used like sauerkraut[115, 257]. In Iceland the plant is steeped in sour whey and allowed to ferment. The resulting liquor is said to taste like olive oil and is used as a beverage[183].
Seed - used as a garnish or ground into a powder and added to flour[172]. Very fiddly to harvest[172].</t>
  </si>
  <si>
    <t>Ricinus communis</t>
  </si>
  <si>
    <t>Castor-Oil Plant</t>
  </si>
  <si>
    <t>Africa? Original habitat is obscure. Naturalized in S. and S.C. Europe.</t>
  </si>
  <si>
    <t>Prefers a well-drained moisture retentive clay or sandy loam in full sun[14, 200]. Requires a rich soil and daytime temperatures above 20�c for the seedlings to grow well[260], though the seed may fail to set if temperatures rise above 38�C for an extended period[269]. The plant requires 140 - 180 days of warm temperatures in the growing season in order to produce good crops of seed, and is readily killed by frost[269]. The plant is reported to tolerate an annual precipitation in the range of 20 to 429cm, an annual temperature in the range of 7.0 to 27.8�C and a pH of 4.5 to 8.3[269].
The castor-oil plant is a fast-growing shrub in the wild, reaching up to 12 metres in height, though it is much smaller when cultivated in the temperate zone[188, 260]. A very ornamental plant[1], although it is not winter hardy in Britain, it can be grown outdoors as an annual bedding plant for sub-tropical displays, and can flower and produce fruit in its first year in warm summers[1, 4]. It has been known to ripen a crop of seeds as far north as Christiana in Norway[4]. Providing the plants water needs are met, yields of around 1 tonne per hectare have been achieved, with exceptional cases of up t 5 tonnes per hectare[269].
It has a long history of cultivation as an oil-bearing and medicinal plant, having been grown in ancient Egypt[238]. It is still widely cultivated for its seed in tropical and sub-tropical zones[1, 61]. There are many named varieties, some developed for ornamental use and others for oil production[4, 269].
Plants may need support in exposed areas[188].</t>
  </si>
  <si>
    <t>The seed contains 35 - 55% of a drying oil. As well as being used in cooking, it is an ingredient of soaps, polishes, flypapers, paints and varnishes[2, 4, 7, 14, 57]. It is also used as a lubricant and for lighting and as an ingredient in fuels for precision engines[7, 17, 100]. The oil is used in coating fabrics and other protective coverings, in the manufacture of high-grade lubricants, transparent typewriter and printing inks, in textile dyeing (when converted into sulfonated Castor Oil or Turkey-Red Oil, for dyeing cotton fabrics with alizarine) and in the production of 'Rilson', a polyamide nylon-type fibre[269]. The dehydrated oil is an excellent drying agent which compares favorably with tung oil and is used in paints and varnishes[269]. The hydrogenated oil is utilized in the manufacture of waxes, polishes, carbon paper, candles and crayons[269].
A fibre for making ropes is obtained from the stems[7]. 
The growing plant is said to repel flies and mosquitoes[7, 14, 18, 20, 171, 201]. When grown in the garden it is said to rid it of moles and nibbling insects[14, 20, 201]. The leaves have insecticidal properties[171].
Cellulose from the stems is used for making cardboard, paper etc[61, 171].</t>
  </si>
  <si>
    <t>The seed contains 35 - 55% of an edible oil, used in cooking[2, 171]. The seed is a rich source of phosphorus, 90% of which is in the phytic form[218]. Some caution should be observed, see the notes above on toxicity</t>
  </si>
  <si>
    <t>The oil from the seed is a very well-known laxative that has been widely used for over 2,000 years[222]. It is considered to be fast, safe and gentle, prompting a bowel movement in 3 - 5 hours, and is recommended for both the very young and the aged[4, 254]. It is so effective that it is regularly used to clear the digestive tract in cases of poisoning[254]. It should not be used in cases of chronic constipation, where it might deal with the symptoms but does not treat the cause[4]. The flavour is somewhat unpleasant, however, and it can cause nausea in some people[4]. The oil has a remarkable antidandruff effect[7]. The oil is well-tolerated by the skin and so is sometimes used as a vehicle for medicinal and cosmetic preparations[254].
Castor oil congeals to a gel-mass when the alcoholic solution is distilled in the presence of sodium salts of higher fatty acids[240]. This gel is useful in the treatment of non-inflammatory skin diseases and is a good protective in cases of occupational eczema and dermatitis[240].
The seed is anthelmintic, cathartic, emollient, laxative, purgative[4, 7, 21]. It is rubbed on the temple to treat headache[218] and is also powdered and applied to abscesses and various skin infections[218]. The seed is used in Tibetan medicine, where it is considered to have an acrid, bitter and sweet taste with a heating potency[241]. It is used in the treatment of indigestion and as a purgative[241].
A decoction of the leaves and roots is antitussive, discutient and expectorant[218]. The leaves are used as a poultice to relieve headaches and treat boils[240].</t>
  </si>
  <si>
    <t>Africa; Africa(Swahili); Australia; Bahamas; Brazil; Canada; Chile; China; Dr; Gabon; Ghana; Guatemala; Haiti; Hawaii; India; India(Santal); Indochina; Iraq; Ivory Coast; Japan; Java; Kurdistan; Kuwait; La; Libya; Malaya; Mexico; Mexico(Seri); Nigeria; Ph</t>
  </si>
  <si>
    <t>The whole plant is very poisonous[10, 19, 20], even one seed has been known to be lethal to children[65, 76, 200]. The seedcoat contains an extremely lethal poison that was once used by the KGB to dispose of their enemies[260]. The leaves are only mildly poisonous[76]. The toxic principle is water-soluble so is not found in the oil[76].</t>
  </si>
  <si>
    <t>Prunus japonica</t>
  </si>
  <si>
    <t>Korean Cherry</t>
  </si>
  <si>
    <t>Woodlands[238] in mountain valleys[178]. Forest on mountain slopes, thickets and sunny mountain slopes at elevations of 100 - 200 metres[266].</t>
  </si>
  <si>
    <t>Thrives in a well-drained moisture-retentive loamy soil[11, 200]. Prefers some lime in the soil but is likely to become chlorotic if too much lime is present[1]. Succeeds in sun or partial shade though it fruits better in a sunny position[11, 200].
Plants are hardy to at least -15�c[238].
A very ornamental plant[1], but it is subject to die-back[11]. Plants in this genus are notably susceptible to honey fungus[200].
The Korean cherry is sometimes cultivated for its edible fruit, there is at least one named variety[183]. The sub-species P. japonica nakai. (L�v.)Rehd., which comes from Manchuria, has larger plum-like fruits up to 50mm in diameter[200].
This species is closely related to P. glandulosa[11, 58].
Most members of this genus are shallow-rooted and will produce suckers if the roots are damaged[238].</t>
  </si>
  <si>
    <t>The kernels are aperient, carminative, demulcent, deobstruent, diuretic, hypotensive, laxative, lenitive and ophthalmic[147, 176, 178, 218, 238]. They are taken internally in the treatment of dry constipation, oedema and insomnia following a trauma[238].
The root is used in the treatment of constipation, children's fever, pinworms and teeth ailments[218].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</si>
  <si>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Lapsana apogonoides</t>
  </si>
  <si>
    <t>River banks, cultivated fields and thickets in lowland of central and southern Japan[58].</t>
  </si>
  <si>
    <t>We have very little information on this species and do not know if it will succeed outdoors in Britain, though judging by its native range it is likely to be hardy at least in the milder areas of the country. The plant will probably prefer full sun or light shade and is likely to be fairly tolerant of soil types[K].</t>
  </si>
  <si>
    <t>Rumex sanguineus</t>
  </si>
  <si>
    <t>Red-Veined Dock</t>
  </si>
  <si>
    <t>R. condylodes.  R. nemerosus.</t>
  </si>
  <si>
    <t>Europe, including Britain, from Scandanavia south and east to N. Africa, the Caucasus,  and C. Asia.</t>
  </si>
  <si>
    <t>Waste ground, grassy places and in woods, avoiding acid soils[17].</t>
  </si>
  <si>
    <t>A very easily grown plant, succeeding in most soils and preferring a moist moderately fertile well-drained soil in a sunny position[200].
Plants usually self-sow freely in the garden[K].
Of some value in the flower border or kitchen garden for its ornamental edible leaves[200].</t>
  </si>
  <si>
    <t>Young leaves - raw or cooked[2, 200]. A spinach substitute[105, 183]. A fairly mild flavour when young, they make a very acceptable spinach at this time and can also be added in moderation to mixed salads[K]. The leaves soon become bitter with age[K].</t>
  </si>
  <si>
    <t>The root is astringent[4]. An infusion is useful in the treatment of bleeding[4]. The root is harvested in early spring and dried for later use[4].
A decoction of the leaves is used in the treatment of several skin diseases[4].</t>
  </si>
  <si>
    <t>Britain; Britain(Wales); France; Netherlands; Spain; United States</t>
  </si>
  <si>
    <t>Phoenix reclinata</t>
  </si>
  <si>
    <t>Senegal Date Palm</t>
  </si>
  <si>
    <t>P. leonensis.  P. spinosa.</t>
  </si>
  <si>
    <t>Open forests, savannah woodland or low scrub thickets, usually in alluvial soils in positions such as near the banks of streams where there is permanent access to ground water, even if deep down.</t>
  </si>
  <si>
    <t>Requires a light moist but very well-drained soil in a sheltered position in full sun[231]. Succeeds in dry soils and is also tolerant of poor soils. Plants are tolerant of light shade, though they will not fruit when growing in such a position.
Capable of withstanding light frosts, this plant is worth trying outdoors in the very mildest parts of Britain[166]. Although certainly not hardy when young, this palm is unusually hardy when mature[231].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This species can be cultivated successfully for a long time in containers[231]. It can also be transplanted even when very large[231]. Although the thick fleshy roots are easily damaged and/or desiccated, new roots are generally freely produced. It is important to stake the plant very firmly to prevent rock, and also to give it plenty of water until re-established - removing many of the leaves can also help[231].
It takes 5 - 6 years from seed before the plant will have produced a full head of leaves and it will not start to form a trunk until this stage is reached[231].
Plants often form suckers around their base[231].
Dioecious, male and female plants must be grown if seed is required.</t>
  </si>
  <si>
    <t>Fruit - raw or cooked[2]. Much relished by the local peoples, they can also be used to make a wine[2].
The roasted seed is used as a coffee substitute[2].</t>
  </si>
  <si>
    <t>Rubus ursinus</t>
  </si>
  <si>
    <t>Pacific Dewberry</t>
  </si>
  <si>
    <t>Waste places, fields, canyons etc below 1000 metres[71].</t>
  </si>
  <si>
    <t>Easily grown in a good well-drained loamy soil in sun or semi-shade[1, 11, 200].
This species is the parent of many hybrid cultivated forms[71], including the loganberry and the primus berry[183].
Some botanists include the cultivated loganberry (treated here as a separate species, R. loganobaccus) under this species[200].
This species is a blackberry with biennial stems, it produces a number of new stems each year from the perennial rootstock, these stems fruit in their second year and then die[200].
Plants in this genus are notably susceptible to honey fungus[200].</t>
  </si>
  <si>
    <t>Fruit - raw or cooked and used in pies, preserves etc[177, 183]. The fruit can also be dried for later use[183]. A sweet flavour[11, 62, 101, 105]. The fruit can vary in flavour, the best forms have a large, sweet and well flavoured fruit[183], whilst some forms are large but sour or insipid[2].
Young shoots - raw or cooked like asparagus[183]. They are harvested in the spring as they emerge through the soil and are still tender.
A tea is made from the fresh or dried leaves[177, 183, 257].
The young shoots can be made into a tea, usually mixed with the young shoots of other Rubus species[257].
The half-ripe fruits can be soaked in water to make a pleasant drink[183].</t>
  </si>
  <si>
    <t>The dried bark of the root is astringent and has been used in the treatment of diarrhoea and dysentery[213].
A decoction of the roots has been used in the treatment of diarrhoea and dysentery[257]. The roots have been used as a disinfectant wash on infected sores[257].
The fresh fruit has been eaten in the treatment of diarrhoea[257].
A decoction of the entire vine has been used in the treatment of stomach complaints, diarrhoea and a general feeling of sickness[257].
A decoction of the vines and roots has been used in the treatment of vomiting and the spitting of blood[257].</t>
  </si>
  <si>
    <t>Helianthus tuberosus</t>
  </si>
  <si>
    <t>Jerusalem Artichoke</t>
  </si>
  <si>
    <t>Eastern N. America - Nova Scotia to Minnesota and Kansas. Occasionally naturalized in Britain.</t>
  </si>
  <si>
    <t>Rich and damp thickets[43].</t>
  </si>
  <si>
    <t>A very easily grown plant, it grows best in a loose circumneutral loam but succeeds in most soils and conditions in a sunny position[1, 16, 37, 38, 269]. Plants are more productive when grown in a rich soil[1, 37, 38]. Heavy soils produce the highest yields, but the tubers are easily damaged at harvest-time so lighter well-drained sandy loams are more suitable[200]. Dislikes shade[1]. Likes some lime in the soil[16]. Jerusalem artichoke is reported to tolerate an annual precipitation of 31 to 282cm, an average annual temperature of 6.3 to 26.6�C and a pH in the range of 4.5 to 8.2[269].
Jerusalem artichokes were cultivated as a food plant by the N. American Indians and they are today often grown in temperate areas for their edible tubers. There are some named varieties[4, 46, 183, 200]. The plant is a suitable crop in any soil and climate where corn (Zea mays) will grow. It survives in poor soil and in areas as cold as Alaska. It also tolerates hot to sub-zero temperatures[269]. The first frost kills the stems and leaves, but the tubers can withstand freezing for months[269]. The plants are particularly suited to dry regions and poor soils where they will out-yield potatoes[200]. Tuber production occurs in response to decreasing day-length in late summer[200]. Yields range from 1 - 2kg per square metre[200]. The tubers are very cold-tolerant and can be safely left in the ground in the winter to be harvested as required. They can be attacked by slugs, however, and in sites prone to slug damage it is probably best to harvest the tubers in late autumn and store them over the winter. It is almost impossible to find all the tubers at harvest time, any left in the soil will grow away vigorously in the spring.
Plants do not flower in northern Europe. They are sensitive to day-length hours, requiring longer periods of light from seedling to maturation of plant, and shorter periods for tuber formation. They do not grow where day-lengths vary little[269].
The plant is good weed eradicator, it makes so dense a shade that few other plants can compete[269].
The young growth is extremely attractive to slugs, plants can be totally destroyed by them[K].
Members of this genus are rarely if ever troubled by browsing deer or rabbits[233].
Plants only produce flowers in Britain after a long hot summer[17] and seed is rarely formed[200]. 
Grows well with corn[20].
Plants can be invasive[1].</t>
  </si>
  <si>
    <t>The plants are a good source of biomass. The tubers are used in industry to make alcohol etc[141]. The alcohol fermented from the tubers is said to be of better quality than that from sugar beets[269].
A fast-growing plant, Jerusalem artichokes can be grown as a temporary summer screen[200]. Very temporary, it is July before they reach a reasonable height and by October they are dying down[K].</t>
  </si>
  <si>
    <t>Tubers - raw or cooked[2, 46, 61, 95]. The tuber develops a pleasant sweetness during the winter, especially if subjected to frosts, and is then reasonably acceptable raw[K]. Otherwise it is generally best cooked, and can be used in all the ways that potatoes are used[K]. The tubers are rich in inulin[46], a starch which the body cannot digest, so Jerusalem artichokes provide a bulk of food without many calories[K]. Some people are not very tolerant of inulin, it tends to ferment in their guts and can cause quite severe wind[K]. The tubers are fairly large, up to 10cm long and 6cm in diameter[200]. The tubers bruise easily and lose moisture rapidly so are best left in the ground and harvested as required[200].
The inulin from the roots can be converted into fructose, a sweet substance that is safe for diabetics to use[46, 171].
The roasted tubers are a coffee substitute[183].</t>
  </si>
  <si>
    <t>Reported to be aperient, aphrodisiac, cholagogue, diuretic, spermatogenetic, stomachic, and tonic, Jerusalem artichoke is a folk remedy for diabetes and rheumatism[269].</t>
  </si>
  <si>
    <t>Iraq; Spain; Turkey</t>
  </si>
  <si>
    <t>Cleome serrulata</t>
  </si>
  <si>
    <t>Rocky Mountain Beeplant</t>
  </si>
  <si>
    <t>Cleome integrifolia.  Peritoma integrifolia.</t>
  </si>
  <si>
    <t>Western N. America - Washington to Saskatchewan and south to California..</t>
  </si>
  <si>
    <t>Waste land, plains and lower mountains[60], often on sandy soils[85].</t>
  </si>
  <si>
    <t>Prefers a light fertile soil in a warm dry sunny position with plenty of room to spread[200].
A frost tender plant, it can be grown as a summer annual in Britain[200].
A very good bee plant, it is often planted by apiarists in America[207].
This plant was probably cultivated by the N. American Indians[85]. The Indians would allow the plant to produce seed when it was growing wild in the cornfields in order to ensure a supply the following year[216].</t>
  </si>
  <si>
    <t>A black dye is obtained[46, 61, 85] by boiling down the whole plant[95]. It is used as a paint for decorating pottery[207]. The young plants are harvested in mid-summer, boiled well in water, the woody parts of the plant are removed and the decoction is  boiled again until it becomes thick and turns black. This thick liquid is then poured onto a board to dry in cakes and can be kept for an indefinite period. When needed it is soaked in hot water until the correct consistency for paint is achieved[207].
A decoction of the leaves has been used as a body and shoe deodorant[257].</t>
  </si>
  <si>
    <t>An infusion of the plant is drunk in the treatment of fevers and stomach disorders[213, 257].
A poultice made from the pounded, soaked leaves has been applied to sore eyes[257].</t>
  </si>
  <si>
    <t>Allium fistulosum</t>
  </si>
  <si>
    <t>Welsh Onion</t>
  </si>
  <si>
    <t>E. Asia? The original habitat is obscure.</t>
  </si>
  <si>
    <t>An easily grown plant[203], it prefers a sunny position in a light well-drained soil[1] but tolerates most soils[1, 52] including those that are damp and acid[203]. Prefers a pH in the range 6.5 to 7.5[206], but it tolerates a pH in the range 4.9 to 7.5.
A very hardy species, it is related to the cultivated onion (A. cepa) and could be of value in breeding programmes. It is sometimes cultivated in the garden for its edible leaves which can be produced throughout the winter if the weather is not too severe[K]. A very popular cultivated vegetable in the Orient[206], it probably arose through cultivation from A. altaicum[203]. The oriental forms of this species, known as bunching onions, tend to be hardier and more robust than the welsh onion[206]. There are two basic forms, multi-stem types and single-stem types. The single-stem types divide less freely than the multi-stems[206]. Plants will often retain their leaves even when covered in snow[206]. They are also tolerant of high temperatures and can be grown in the tropics[206].
The plants are often eaten by slugs[K].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</si>
  <si>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cooked[2]. A strong onion flavour, it can be used in salads, as a cooked vegetable or as a flavouring in cooked foods[22, K]. The bulbs are rather small, perhaps 25mm in diameter, and are sometimes used as spring onions[183]. A nutritional analysis is available[218].
Leaves - raw or cooked[2]. They have a mild onion flavour[183] and can be added to salads or cooked as a vegetable[116]. The leaves are often available all through the winter if the weather is not too severe[K]. They contain about 1.4% protein, 0.3% fat, 4.6% carbohydrate, 0.8% ash, some vitamin B1 and moderate levels of vitamin C[179].
Flowers - raw. A pleasant onion flavour, but they are rather on the dry side[K].</t>
  </si>
  <si>
    <t>The bulb is antibacterial, antiseptic, diaphoretic, diuretic, galactogogue, stomachic, vermifuge and vulnerary[176, 218]. It is used in the treatment of colds and abdominal coldness and fullness[176].  A tea made from the roots is a children's sedative[218]. Use of the bulb in the diet impedes internal parasites[218]. Externally, the bulb can be made into a poultice to drain pus from sores, boils and abscesses[254].</t>
  </si>
  <si>
    <t>Rhamnus japonica</t>
  </si>
  <si>
    <t>R. globosus. Sieb.&amp;Zucc. non Bunge.</t>
  </si>
  <si>
    <t>Found all over Japan[58].</t>
  </si>
  <si>
    <t>Succeeds in any reasonably good soil[11].
A polymorphic species[58].
The species in this genus are notably resistant to honey fungus[200].</t>
  </si>
  <si>
    <t>A green dye is obtained from the branches[178].
Wood - close grained. Used for furniture[46, 61].</t>
  </si>
  <si>
    <t>Leaves[105, 177]. No more details but some caution is advised, see the notes above on toxicity.</t>
  </si>
  <si>
    <t>Febrifuge, laxative, skin[46, 61, 178].
The fruit and the bark are emetic and laxative[218].</t>
  </si>
  <si>
    <t>Although no specific mention of toxicity has been found for this species, there is the suggestion that some members of this genus could be mildly poisonous[65].</t>
  </si>
  <si>
    <t>Abies balsamea</t>
  </si>
  <si>
    <t>Balsam Fir</t>
  </si>
  <si>
    <t>Pinus balsamea.</t>
  </si>
  <si>
    <t>North-eastern N. America - Newfoundland to Virginia, west to Alberta, Michigan and Ohio.</t>
  </si>
  <si>
    <t>Low swampy grounds where it is often the major component of forests[82]. Also found on well-drained hillsides[82].</t>
  </si>
  <si>
    <t>Prefers a good moist but not water-logged soil[1]. Grows well in heavy clay soils. Very shade tolerant, especially when young[81, 126], but growth is slower in dense shade[81]. Intolerant of atmospheric pollution[1]. Prefers slightly acid conditions down to a pH of about5[200], though the cultivar 'Hudsonia' is more tolerant of alkaline conditions[238]. Prefers growing on a north-facing slope[200]. A shallow-rooted plant, making it vulnerable to high winds[229]. Balsam fir is estimated to tolerate an annual precipitation of 60 to 150cm, an annual temperature range of 5 to 12�C, and a pH of 4.5 to 7.5[269].
The balsam fir is a fast-growing tree in its native environment[229], but it is fairly short-lived and slow growing in Britain, becoming ungainly after about 20 years[11, 64, 81]. It grows best in the Perthshire valleys of Scotland[11, 185]. New growth takes place from late May to the end of July[185]. Trees are very cold hardy but are often excited into premature growth in mild winters and this new growth is susceptible to damage by late frosts[11]. Female strobili may be wholly or partially aborted up to 6 to 8 weeks after bud burst by late spring frosts[269]. Pollen dispersal can be reduced by adverse weather[269].
Trees should be planted into their permanent positions when they are quite small, between 30 and 90cm in height. Larger trees will check badly and hardly put on any growth for several years. This also badly affects root development and wind resistance[200].
Trees have a thin bark and are therefore susceptible to forest fires[229].
This species is closely related to A. fraseri[11].
Plants are strongly outbreeding, self-fertilized seed usually grows poorly[200]. They hybridize freely with other members of this genus[200]. The cones break up on the tree and if seed is required it should be harvested before the cones break up in early autumn[80].
Whilst the typical species is too large for most gardens, there are some named slow-growing dwarf forms that can be grown[238]. Whilst these will not provide the resin, their leaves can be used medicinally[K].
The leaves are strongly aromatic of balsam when crushed[185]. The tree is sometimes grown and used as a 'Christmas tree'[226].</t>
  </si>
  <si>
    <t>The balsamic resin 'Balm of Gilead'[11, 46] or 'Canada Balsam' according to other reports[64, 226, 238] is obtained during July and August from blisters in the bark or by cutting pockets in the wood[222]. Another report says that it is a turpentine[171]. The term Canada Balsam is a misnomer because balsams are supposed to contain benzoic and cinnamic acids, both absent from the Canada oleoresin[269]. Turpentine is also a misnomer, implying that the oleoresin is entirely steam volatile. Actually it contains 70 - 80% resin, only 16 - 20% volatile oil[269]. Canada Balsam yields 15 - 25% volatile oil, the resin being used for caulking and incense[269].  It is used medicinally and in dentistry, also in the manufacture of glues, candles and as a cement for microscopes and slides - it has a high refractive index resembling that of glass[11, 46, 64, 82, 222, 226, 238]. The pitch has also been used as a waterproofing material for the seams of canoes[257]. The average yield is about 8 - 10 oz per tree[171]. The resin is also a fixative in soaps and perfumery[171, 238]. "Turpentine" is usually collected during July-August by breaking the turpentine blisters into small metal cans with sharp-pointed lids. Trees are then allowed to recuperate for 1 - 2 years before being harvested again[269].
The leaves and young branches are used as a stuffing material for pillows etc - they impart a pleasant scent[46, 61, 257] and also repel moths[169].
The leaves contain an average of 0.65% essential oil, though it can go up to 1.4% or even higher[269]. One analysis of the essential oils reports 14.6% bornyl acetate, 36.1% b-pinene, 11.1% 3-carene, 11.1% limonene, 6.8% camphene, and 8.4% a-pinene[269]. To harvest the oil, it would appear that the branches should be snipped off younger trees in early spring[269]. Fifteen year old trees yield 70% more leaf oil than 110-year-old trees; oil yields are highest in January - March and September, they are lowest from April to August[269].
A thread can be made from the roots[257].
Wood - light, soft, coarse grained, not strong, not very durable. Weighs 24lb per cubic foot[235]. Used mainly for pulp, it is not used much for lumber except in the manufacture of crates etc[46, 82, 226, 229]. The wood is commercially valuable for timber even though it is relatively soft, weak, and perishable[269]. Balsam fir is used in the US for timber and plywood, and is the mainstay of the pulp wood industry in the Northeast. The wood, which is rich in pitch, burns well and can be used as a kindling[257]</t>
  </si>
  <si>
    <t>Inner bark - cooked. It is usually dried, ground into a powder and then used as a thickening in soups etc or mixed with cereals when making bread[105, 177]. Fir bark is a delight to chew in winter or early spring, slightly mucilaginous and sweetish, better raw than cooked[269]. Another report says that it is an emergency food and is only used when all else fails[183].
An aromatic resinous pitch is found in blisters in the bark[64]. When eaten raw it is delicious and chewy[101, 183]. Another report says that the balsam or pitch, in extreme emergency, forms a highly concentrated, though disagreeable, food[269].  An oleoresin from the pitch is used as a flavouring in sweets, baked goods, ice cream and drinks[183].
Tips of young shoots are used as a tea substitute[177, 183].</t>
  </si>
  <si>
    <t>The resin obtained from the balsam fir (see 'Uses notes' below) has been used throughout the world and is a very effective antiseptic and healing agent. It is used as a healing and analgesic protective covering for burns, bruises, wounds and sores[213, 222, 226]. It is also used to treat sore nipples[213] and is said to be one of the best curatives for a sore throat[245]. The buds, resin, and/or sap are used in folk remedies for treating cancers, corns, and warts[269].
The resin is also antiscorbutic, diaphoretic, diuretic, stimulant and tonic[4, 171, 222]. It is used internally in propriety mixtures to treat coughs and diarrhoea, though taken in excess it is purgative[238].
A warm liquid of the gummy sap was drunk as a treatment for gonorrhoea[212].
A tea made from the leaves is antiscorbutic[4, 171]. It is used in the treatment of coughs, colds and fevers[222]. The leaves and young shoots are best harvested in the spring and dried for later use[238].
This plant was widely used medicinally by various North American Indian tribes[257]. The resin was used as an antiseptic healing agent applied externally to wounds, sores, bites etc., it was used as an inhalant to treat headaches and was also taken internally to treat colds, sore throats and various other complaints[257].</t>
  </si>
  <si>
    <t>Belgium; Canada; Canada(Caughnawaga); United States; United States(Amerindian)</t>
  </si>
  <si>
    <t>The oleoresin (Canada balsam) is reported to produce dermatitis when applied as perfume[222, 269]. The foliage has also induced contact dermatitis[269].</t>
  </si>
  <si>
    <t>Verbena hastata</t>
  </si>
  <si>
    <t>American Blue Vervain</t>
  </si>
  <si>
    <t>N. America - Nova Scotia and New Brunswick to Florida, and from California to British Columbia.</t>
  </si>
  <si>
    <t>Swales, damp thickets and shores[43].</t>
  </si>
  <si>
    <t>Succeeds in any moderately fertile well-drained but moisture retentive soil in a sunny position[1, 200].
Plants are hardy to about -20�c[187].</t>
  </si>
  <si>
    <t>The leaves and roots are antiperiodic, diaphoretic, emetic, expectorant, tonic, vermifuge and vulnerary[4, 21, 46, 222]. The roots are more active than the leaves[222]. The plant is used in the treatment of stomach aches, gravel, worms and scrofula[4, 257]. An infusion of the roots, leaves or seeds has been used in the early stages of fevers[257].
A snuff made from the dried flowers has been used to treat nose bleeds[257].</t>
  </si>
  <si>
    <t>United States; United States(Amerindian); United States(Appalachia); United States(Colonial)</t>
  </si>
  <si>
    <t>Tagetes lucida</t>
  </si>
  <si>
    <t>Mexican Tarragon</t>
  </si>
  <si>
    <t>Woods, hillsides and rocky slopes[192].</t>
  </si>
  <si>
    <t>Requires a well-drained moderately fertile soil in a sunny position[200]. Grows well in heavy clay soils and in sandy soils[188].
Plants in general are not very cold-hardy when grown outdoors in Britain, though some forms will survive outdoors at least in the milder areas of the country. We have plants grown from seed collected in Oregon that have proved hardy to at least -5�c[K].
A very ornamental plant, there are some named varieties. 'Huichol' is a traditional clone used by the Huichol Indians that grows at an elevation of 1500 - 1800m in Mexico[183].
The blooms are amongst the most sweetly-scented of all flowers[245].
Removing dead flowers before the seed is formed will extend the flowering season[188].
Plants are prone to slugs, snails and botrytis[188].
Grows well with tomatoes[20].</t>
  </si>
  <si>
    <t>Secretions from the roots of growing plants have an insecticidal effect on the soil, effective against nematodes and to some extent against keeled slugs[200], they also have an effect against some persistent weeds such as couch grass[14]. These secretions are produced about 3 - 4 months after sowing[200].  The growing plant also has a repellent effect on various insect pests such as the asparagus beetle and bean weevils[14, 20].
A yellow dye is obtained from the flowers[169].
The dried plant is burnt as an incense and to repel insects[238].</t>
  </si>
  <si>
    <t>The leaves are dried and ground into a powder then used as a tarragon substitute for flavouring soups, sauces etc[2, 27, 160, 183]. They have an anise-like flavour[238, K]. The leaves were an important flavouring of 'chocolatl', the foaming cocoa-based drink of the Aztecs[238].
The dried leaves and flowering tops are brewed into a pleasant anise-flavoured tea[183]. This is a very popular drink in Latin America[238].
The petals are used as a condiment[61].</t>
  </si>
  <si>
    <t>The leaves and whole plant are digestive, diuretic, febrifuge, hypotensive, narcotic, sedative and stimulant[160, 192, 200, 238]. Use of the plant depresses the central nervous system, whilst it is also reputedly anaesthetic and hallucinogenic[238]. It is used internally in the treatment of diarrhoea, nausea, indigestion, colic, hiccups, malaria and feverish illnesses[238]. Externally, it is used to treat scorpion bites and to remove ticks[238]. The leaves can be harvested and used as required, whilst the whole plant is harvested when in flower and dried for later use[238].</t>
  </si>
  <si>
    <t>Aztec; Mexico; Mexico(Huichol)</t>
  </si>
  <si>
    <t>Droseraceae</t>
  </si>
  <si>
    <t>Drosera rotundifolia</t>
  </si>
  <si>
    <t>Sundew</t>
  </si>
  <si>
    <t>Europe, including Britain but excluding he Mediterranean, N. Asia, N. America..</t>
  </si>
  <si>
    <t>Wet and moist places in poor peaty soils, occasionally forming a floating fringe on small ponds[4, 17].</t>
  </si>
  <si>
    <t>Prefers a sandy peaty soil, succeeding in poor soils and bogs[1, 200]. Requires a sunny position[238].
An insectivorous plant, it can survive in nitrogen poor soils because it gets the nutrients it needs from insects[1, 7, 9, 200]. The upper surfaces of leaves are covered with hairs that secrete a sweet sticky substance[7].This attracts insects, which become smeared with it and unable to escape - the plant then exudes a digestive fluid that enables it to absorb most of the insect into its system[7].</t>
  </si>
  <si>
    <t>Substances in the plant are used to curb the growth of bacteria[13].</t>
  </si>
  <si>
    <t>The juice of the plant is used to curdle plant milks[177, 183]. You heat the milk and the leaves together in order to make the milk curdle[7].</t>
  </si>
  <si>
    <t>The sundew has a long history of herbal use, having been popular for its fortifying and aphrodisiac effects[238]. It relaxes the muscles of the respiratory tract, easing breathing and relieving wheezing and so is of great value in the treatment of various chest complaints[254]. The plant has become quite rare and so it should not be harvested from the wild[254].
The flowering plant is antibacterial, antibiotic, antispasmodic, antitussive, demulcent, expectorant and hypoglycaemic[4, 7, 9, 13, 21, 46, 165, 172, 222, 238]. The plant is used with advantage in the treatment of whooping cough, exerting a peculiar action on the respiratory organs[4]. It is also used in the treatment of incipient phthisis, chronic bronchitis and asthma[4]. Externally, it has been used to treat corns, warts and bunions[257].The plant is harvested in the summer and can be dried for later use[7]. Use with caution[21]. Internal use of this herb causes a harmless colouring of the urine[9].
An extract of the plant contains plumbagin, which is antibiotic against a wide range of pathogens[222, 238].
Because of their protein digesting enzymes, the leaf juice has been used in the treatment of warts and corns[4, 222].
The entire fresh plant, harvested when it is starting to flower, is used to make a homeopathic remedy[232]. It is used mainly in the treatment of coughs[232] and is specific for whooping cough[7].</t>
  </si>
  <si>
    <t>Britain; Canada(Kwakiutl); Europe; Finland; Norway; Spain; Turkey; United States</t>
  </si>
  <si>
    <t>Meliaceae</t>
  </si>
  <si>
    <t>Toona sinensis</t>
  </si>
  <si>
    <t>Chinese Cedar</t>
  </si>
  <si>
    <t>Ailanthus flavescens.  Cedrella sinensis. Juss.</t>
  </si>
  <si>
    <t>E. Asia - N. and W. China.</t>
  </si>
  <si>
    <t>Woodland[109].</t>
  </si>
  <si>
    <t>Thrives in most fertile well-drained soils in a sunny position[200]. Prefers a rich loamy soil[1], growing well on calcareous soils[11].
The fully dormant tree is hardy to about -25�c[200], though the young growth in spring can be damaged by late frosts.
The tree is fast growing[200] and is said to resist all insects and diseases[160]. It is also long-lived[245].
A very ornamental tree[1], the flowers diffuse a powerfully rich scent[245]. It is cultivated in China for its edible leaves[109].</t>
  </si>
  <si>
    <t>Wood - very durable, easily worked, takes a good polish. It is a very valuable timber, resembling mahogany, and is used for making furniture, window frames etc[109, 178].
The wood is delicately scented and is burnt in temples as an incense[245].</t>
  </si>
  <si>
    <t>Young shoots and leaves - cooked[11, 105, 177, 183]. This is a highly esteemed food in China[109], it is said to resemble onions in flavour and is usually boiled. Rich in vitamin A, the leaves also contain about 6% protein, 1% fat, 6.6% carbohydrate, 1.5% ash[179].
The leaves can be used as a tea substitute[183].
Fruit[177, 183] . No further details are given.</t>
  </si>
  <si>
    <t>The bark is astringent, carminative, febrifuge, ophthalmic and styptic[147, 178]. A decoction is used in the treatment of diarrhoea, chronic dysentery, flatulence, bloody stools, seminal emissions, leucorrhoea,, metrorrhagia and gonorrhoea[147].</t>
  </si>
  <si>
    <t>Zanthoxylum simulans</t>
  </si>
  <si>
    <t>Szechuan Pepper</t>
  </si>
  <si>
    <t>Z. bungei.</t>
  </si>
  <si>
    <t>Virgin wilds, hillsides and open woods[147].</t>
  </si>
  <si>
    <t>Easily grown in loamy soils in most positions, but prefers a good deep well-drained moisture retentive soil in full sun or semi-shade[1, 11, 200]. A plant has been growing well for many years in deep woodland shade at Cambridge Botanical gardens, it was fruiting heavily in autumn 1996[K].
Cultivated for its seed, which is used as a condiment in China[46, 61].
Flowers are formed on the old wood[206].
The bruised leaves are strongly aromatic[245].
Dioecious. Male and female plants must be grown if seed is required.</t>
  </si>
  <si>
    <t>The fruit is dried and used as a condiment[46, 61, 105, 177]. A pepper flavour, it is stronger and more pungent than black pepper[183]. It can be used whole or ground into a powder and used as a table seasoning[183]. A light roasting brings out more of the flavour[206]. It is an ingredient of the famous Chinese 'five spice' mixture[206].</t>
  </si>
  <si>
    <t>Astringent, diaphoretic, emmenagogue[116, 178].
The pericarp is anaesthetic, diuretic, parasiticide and vasodilator[176]. It is used in the treatment of gastralgia and dyspepsia due to cold with vomiting, diarrhoea, abdominal pain, ascariasis and dermal diseases[176]. It has a local anaesthetic action and is parasiticide against the pork tapeworm (Taenia solium)[176].
The pericarp contains geraniol. In small doses this has a mild diuretic action, though large doses will inhibit the excretion of urine[176]. There is a persistent increase in peristalsis at low concentration, but inhibition at high concentration[176].
The leaves are carminative, stimulant and sudorific[147, 218].
The fruit is carminative, diuretic, stimulant, stomachic and tonic[147, 218].
The seed is antiphlogistic and diuretic[218].
A decoction of the root is digestive and also used in the treatment of snakebites[218].
The resin contained in the bark, and especially in that of the roots, is powerfully stimulant and tonic[82].</t>
  </si>
  <si>
    <t>Equisetum arvense</t>
  </si>
  <si>
    <t>Field Horsetail</t>
  </si>
  <si>
    <t>Arctic and temperate regions of Europe, including Britain, N. America and Asia.</t>
  </si>
  <si>
    <t>Open fields, arable land, waste places, hedgerows and roadsides[9], usually on moist soils[4].</t>
  </si>
  <si>
    <t>Prefers poor dusty ground[53, 54]. This rather contradicts another report which says that the presence of this plant indicates  underground water[4]. Prefers a moist but well-drained fertile soil with a pH between 6.5 and 7.5[200, 238].
A very cold-hardy species tolerating temperatures down to about -30�c[200].
Plants have a deep and penetrating root system and can be invasive. If grown in the garden they are best kept in bounds by planting them in a large container which can be sunk into the ground[200].</t>
  </si>
  <si>
    <t>The stems contain 10% silica and are used for scouring metal[4, 7, 20, 94, 102] and as a fine sandpaper[7, 54, 99, 257]. They can also be used as a polish for brass, hardwood etc[94].
The infused stem is an effective fungicide against mildew, mint rust and blackspot on roses[14, 18, 20, 54]. It also makes a good liquid feed[54].
A light pink dye is obtained from the stem[99, 257]. It is yellow-gray according to another report[102].
The plant has been used for making whistles[257].</t>
  </si>
  <si>
    <t>Strobil (the fertile shoots in spring) - cooked and used as an asparagus substitute[7, 46, 61, 94]. They should be used when young[116] but even so it is probably best to change the water, perhaps 3 - 4 times[85, 102]. One report says that they can be eaten raw[172], they are peeled and the shoot tip is discarded[213]. It is said to be a very tedious operation and they should not be eaten raw in any quantity, see the notes above on toxicity[K].
Some native tribes liked to eat the young vegetative shoots, picked before they had branched out, and would often collect them in great quantity then hold a feast to eat them[257]. The leaf sheaths were peeled off and the stems eaten raw - they were said to be 'nothing but juice'[257].
Roots - raw[61]. The tuberous growths on the rhizomes are used in the spring[172]. The black nodules attached to the roots are edible[257]. It takes considerable effort to collect these nodules so it is normally only done in times of desperation. However, native peoples would sometimes raid the underground caches of roots collected by lemmings and other rodents in order to obtain these nodules[257].
A further report says that the peeled stems, base of the plant, root and tubers were eaten raw by the N. American Indians, the report went on to say that this may be inadvisable[85].</t>
  </si>
  <si>
    <t>Horsetails have an unusual chemistry compared to most other plants[238]. They are rich in silica, contain several alkaloids (including nicotine) and various minerals[238]. Horsetail is very astringent and makes an excellent clotting agent, staunching wounds, stopping nosebleeds and reducing the coughing up of blood[254]. It helps speed the repair of damaged connective tissue, improving its strength and elasticity[254].
The plant is anodyne, antihaemorrhagic, antiseptic, astringent, carminative, diaphoretic, diuretic, galactogogue, haemostatic and vulnerary[4, 7, 9, 20, 21, 46, 61, 165, 172, 218, 240]. The green infertile stems are used, they are most active when fresh but can also be harvested in late summer and dried for later use[4, 9]. Sometimes the ashes of the plant are used[4]. The plant is a useful diuretic when taken internally and is used in the treatment of kidney and bladder problems, cystitis, urethritis, prostate disease and internal bleeding, proving especially useful when there is bleeding in the urinary tract[4, 238, 254]. A decoction applied externally will stop the bleeding of wounds and promote healing[4]. It is especially effective on nose bleeds[7]. A decoction of the herb added to a bath benefits slow-healing sprains and fractures, as well as certain irritable skin conditions such as eczema[254].
The plant contains equisetic acid, which is thought to be identical to aconitic acid. This substance is a potent heart and nerve sedative that is a dangerous poison when taken in high doses[213].
This plant contains irritant substances and should only be used for short periods of time[238]. It is also best only used under the supervision of a qualified practitioner.
A homeopathic remedy is made from the fresh plant[7]. It is used in the treatment of cystitis and other complaints of the urinary system[7].</t>
  </si>
  <si>
    <t>Canada(Kwakiutl); China; Germany; Guatemala; Haiti; Iraq; Kurdistan; Mexico; Panama; Spain; Turkey; United States; United States(Flathead)</t>
  </si>
  <si>
    <t>Trillium sessile</t>
  </si>
  <si>
    <t>Toadshade</t>
  </si>
  <si>
    <t>Humus-rich soils in woodlands and scrub[200].</t>
  </si>
  <si>
    <t>Prefers a deep well-drained woodland or humus-rich soil in a somewhat shady position that remains moist in the summer[1, 42]. Prefers a neutral to slightly acid soil[200]. Grows well in open woodland[1]. Succeeds in deep shade[188]. Succeeds in a sunny position if the soil does not dry out[42].
Any transplanting is best done whilst the plants are in flower[200].
Plants can flower in two years from seed[138]. The flowers have a scent similar to a butcher's shop[207]. Another report says that they are sweetly scented[245].
Some named varieties have been selected for their ornamental value[200].
Members of this genus are rarely if ever troubled by browsing deer or rabbits[233], though slugs are very fond of the leaves[238].</t>
  </si>
  <si>
    <t>Leaves - raw or cooked. The young unfolding leaves are an excellent addition to the salad bowl, tasting somewhat like sunflower seeds[183]. The leaves can also be cooked as a potherb[183].</t>
  </si>
  <si>
    <t>A poultice of the bruised leaves and crushed roots has been applied as a treatment for boils[257].
A decoction of the plant has been used to treat any kind of sickness[257].</t>
  </si>
  <si>
    <t>Canna glauca</t>
  </si>
  <si>
    <t>Louisiana Canna</t>
  </si>
  <si>
    <t>Margins of marshes, swamps, ponds, and wet ditches; 0--100 metres[266].</t>
  </si>
  <si>
    <t>Requires a deep rich well-drained soil in a sunny position[200]. The plant has large leaves and dislikes windy conditions since this can tear the leaves to shreds[200].
This species is not very hardy in Britain, it succeeds outdoors in S. Devon[104], but even there it should be given a good protective mulch over the winter[1]. Plants can be grown as summer bedding in many parts of the country, the tubers can be dug up in the autumn after being lightly frosted. They can be stored over winter in a cool but frost-free place in moist soil or leaves[1].
Slugs love the young growth in spring and can cause serious damage to plants[233].</t>
  </si>
  <si>
    <t>Root - cooked. The starch can be extracted and used as an arrowroot[2, 46, 61]. The arrowroot is obtained by rasping the root to a pulp, then washing and straining to get rid of the fibres[2]. Very young tubers can be eaten cooked, they are sweet but fibrousy.
One report suggests that the fruit may be edible but gives no further details[177]. As far as I know the fruit is a dry capsule[K].</t>
  </si>
  <si>
    <t>Brazil; Peru</t>
  </si>
  <si>
    <t>Hydrocotyle vulgaris</t>
  </si>
  <si>
    <t>Pennywort</t>
  </si>
  <si>
    <t>Europe, including Britain, from Scandanavia south and east to N. Africa, Greece and the Caspian Sea.</t>
  </si>
  <si>
    <t>Bogs, fens and marshes, usually on acid soils[17].</t>
  </si>
  <si>
    <t>Requires a permanently moist position in sun or light shade[200].
Plants can be very invasive, though they are fairly easy to control by pulling out the rooted stems[200].</t>
  </si>
  <si>
    <t>Leaves - cooked. A strong carroty taste[183], they cannot be eaten in quantity[144].</t>
  </si>
  <si>
    <t>Britain; Britain(Wales); France; Germany; Italy; Netherlands; Spain</t>
  </si>
  <si>
    <t>Centaurea cyanus</t>
  </si>
  <si>
    <t>Cornflower</t>
  </si>
  <si>
    <t>Most of Europe, including Britain, to the Near East.</t>
  </si>
  <si>
    <t>Once a common weed of cornfields, as a result of modern agricultural practices it is now very rare in the wild[9, 13]. Found especially on porous, nutrient-rich soils[268].</t>
  </si>
  <si>
    <t>Succeeds in ordinary garden soil[1, 200]. Prefers a well-drained fertile soil and a sunny position[200]. Tolerates dry, low fertility and alkaline soils[200]. Established plants are drought tolerant[201].
A very ornamental plant[1], there are many named varieties[188]. The flowers are often used in dried-flower arrangements because they retain their colour well[7].
A good plant for bees, butterflies and moths[20, 30, 108]. The cornflower is considered to be a good companion, in small quantities, for cereal crops[18, 20], though another report says that its greedy roots deprive the cultivated plants of nutrients and its tough stem dulls the reaper's sickle[4].
Members of this genus are rarely if ever troubled by browsing deer[233].</t>
  </si>
  <si>
    <t>A blue ink and a dye is obtained from the petals mixed with alum-water[4, 100, 115, 201]. The dye gives a lovely colour to linen, but it is transient[4].
The dried petals are used in pot-pourri in order to add colour[4, 268].
Extracts of the plant are added to hair shampoos and rinses[238].</t>
  </si>
  <si>
    <t>The young shoots are edible[7].
Flowers - raw or cooked. The fresh florets can be used in salads[238]. They are used as a vegetable or a garnish[183].
An edible blue dye is obtained from the flowers, used for colouring sugar and confections[183].</t>
  </si>
  <si>
    <t>Cornflower has a long history of herbal use, though it is seldom employed nowadays. In France it is still used as a remedy for tired eyes, but opinions differ as to its efficacy[254, 268]. Traditionally it is said to work best on blue eyes, whilst Plantago major (great plantain) was used for brown eyes[268].
The dried flowers are antipruritic, antitussive, astringent, weakly diuretic, emmenagogue, ophthalmic, very mildly purgative, and tonic[4, 7, 9, 21, 201, 240]. An infusion can be used in the treatment of dropsy, constipation, or as a mouthwash for ulcers and bleeding gums[9, 238]. This infusion  is also taken as a bitter tonic and stimulant, improving the digestion and possibly supporting the liver as well as improving resistance to infections[254]. A water distilled from the petals was formerly in repute as a remedy for weak eyes[4] and a soothing lotion for conjunctivitis[7, 240].
The seeds are used as a mild laxative for children[7, 254].
A decoction of the leaves is antirheumatic[7, 254].</t>
  </si>
  <si>
    <t>Euonymus japonicus</t>
  </si>
  <si>
    <t>Japanese Spindle Tree</t>
  </si>
  <si>
    <t>E. Asia - Japan. Locally naturalized in S. Europe.</t>
  </si>
  <si>
    <t>Slopes in thickets and woods, especially near the sea[58].</t>
  </si>
  <si>
    <t>Thriving in almost any soil, including chalk and sandy soils, it is particularly suited to dry shaded areas[200]. Grows well in heavy clay soils. Shade tolerant but does not fruit well in such a position[11]. Prefers a well-drained loamy soil[11]. Plants are very tolerant of maritime exposure, succeeding even when grown on the sea shore[166], but they can be killed by cold drying winds[75, 184].
A very ornamental plant[1], there are a number of named varieties[184]. It is only hardy in S. England[11] tolerating temperatures down to about -10�c[184]. Plants are more likely to succumb to the cold if they are regularly trimmed (this exposes young growth to the cold), this regular trimming also leads to mildew especially when plants are growing in very dry ground[182].
The Japanese spindle tree is cultivated in Russia and Spain for the latex contained in the root. It is best grown in a dry soil and an open position when being grown for its latex[61, 74].
Plants are often slow to get established.
Plants can be susceptible to attacks by caterpillars[182] and are often damaged during the flowering season[11]. They are also a host of the sugar beet fly[49].
This species is notably resistant to honey fungus[200].</t>
  </si>
  <si>
    <t>Roots and stems yield up to 7% gutta-percha, a non elastic rubber used as an electrical insulator and in making plastics etc[61, 74, 103].
Can be grown as a hedge, it is very tolerant of trimming and succeeds in severe maritime exposure[11, 75, 200].</t>
  </si>
  <si>
    <t>Young leaves - boiled[2, 177, 183]. The old leaves are powdered and used to colour food[105, 177, 183]. These reports should be treated with some caution due to the report of toxicity - see above.</t>
  </si>
  <si>
    <t>The stem bark is antirheumatic, diuretic and tonic[218].
The leaf is used in cases of difficult delivery[218].</t>
  </si>
  <si>
    <t>The seed is probably poisonous, other parts of the plant may also be poisonous[65].</t>
  </si>
  <si>
    <t>Potentilla anserina</t>
  </si>
  <si>
    <t>Silverweed</t>
  </si>
  <si>
    <t>Europe, including Britain, from Iceland south and east to Iran, the Himalayas, Manchuria, Japan.</t>
  </si>
  <si>
    <t>Ditches and moist calcareous soils[7]. A common weed of cultivation[1].</t>
  </si>
  <si>
    <t>A very easily grown plant, succeeding in almost any soil, thriving in moist clays, though rather dwarfed in dry dusty soils[4]. It grows best in a well-drained loam, preferring a position in full sun but tolerating shade[1]. Prefers an alkaline soil but tolerates a slightly acid soil[200].
Silverweed was formerly cultivated for its edible root[5, 67]. It is still possibly cultivated in parts of Scotland (1992)[183].
This plant spreads vigorously by its running roots and can be very invasive[1, 4]. It grows well in a meadow, or places where the grass is only cut occasionally[K].
Members of this genus are rarely if ever troubled by browsing deer[233].</t>
  </si>
  <si>
    <t>A sprig placed in the shoe can help prevent blisters[66].
An infusion of the leaves makes an excellent skin cleansing lotion[66], it is also used cosmetically as a soothing lotion for reddened skin and for the delicate skins of babies[7].
All parts of the plant contain tannin, though the report does not give quantities[4].</t>
  </si>
  <si>
    <t>Root - raw or cooked[66, 74, 183]. It can also be dried and ground into a powder then used in soups etc or mixed with cereals[5, 12, 13, 54]. A nice taste, crisp and nutty with a somewhat starchy flavour[85, 183]. The roots are rather thin, though perhaps their size cold be improved in cultivation[K].
Edible young shoots - raw[74].
A tea is made from the leaves.</t>
  </si>
  <si>
    <t>Contemporary medical herbalists believe that silverweed's main medicinal value lies in its astringency. It is less astringent than the related P. erecta, but it has a gentler action within the gastro-intestinal tract[254].
The whole plant is antispasmodic, mildly astringent, diuretic, foot care, haemostatic, odontalgic and tonic[4, 7, 9, 21]. A strong infusion is used to check the bleeding of piles and to treat diarrhoea, it is also used as a gargle for sore throats[4]. Externally, it is used as a powder to treat ulcers and haemorrhoids whilst the whole bruised plant, placed over a painful area, will act as a local analgesic[7, 254]. The roots are the most astringent part of the plant[4], they are harvested in late summer or autumn and dried for later use[254]. The leaves are harvested in early summer and dried for later use[4].</t>
  </si>
  <si>
    <t>Britain; Chile; Europe; Turkey</t>
  </si>
  <si>
    <t>Artemisia sieversiana</t>
  </si>
  <si>
    <t>Stony ground, especially in Ladakh, and also in dry areas of Nepal, 1500 - 4100 metres[51].</t>
  </si>
  <si>
    <t>We have very little information on this species and do not know if it will be hardy in Britain, though judging by its native range it should succeed outdoors in many parts of this country.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</si>
  <si>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One report says that the plant is edible but does not say what part of the plant[177].</t>
  </si>
  <si>
    <t>The leaves and flowering stems are anthelmintic, deobstruent, emmenagogue, febrifuge and tonic[240]. Externally, they are used as an antiseptic and discutient[240].
A decoction of the plant, combined with Ajuga lupulina and Ephedra gerardiana, is used as a wash to relieve painful joints[272].
A paste of the roots is applied to boils[272].</t>
  </si>
  <si>
    <t>Glycyrrhiza malensis</t>
  </si>
  <si>
    <t>We have almost no information on this species and do not know if it will be hardy in Britain. This species is not recognised in the International Legume Database. The following notes are based on the general needs of the genus.
Requires a deep well cultivated fertile moisture-retentive soil for good root production[200]. Prefers a sandy soil with abundant moisture[238]. Slightly alkaline conditions produce the best plants[238].
A very deep-rooted plant, it can be difficult to eradicate once it is established[238].
Unless seed is required, the plant is usually prevented from flowering so that it puts more energy into producing good quality roots[238].
This species has a symbiotic relationship with certain soil bacteria, these bacteria form nodules on the roots and fix atmospheric nitrogen. Some of this nitrogen is utilized by the growing plant but some can also be used by other plants growing nearby[200].</t>
  </si>
  <si>
    <t>The fibrous root has a very sweet flavour. It is boiled in water to extract the sugars etc and these are used as a liquorice substitute[61].</t>
  </si>
  <si>
    <t>Veronica anagallis-aquatica</t>
  </si>
  <si>
    <t>Water Speedwell</t>
  </si>
  <si>
    <t>V. anagallis.</t>
  </si>
  <si>
    <t>Europe, including Britain, from Norway south and east to N. Africa, temperate Asia to Japan.</t>
  </si>
  <si>
    <t>Marshes, ditches, wet meadows, ponds and streams, avoiding acid conditions[1, 17].</t>
  </si>
  <si>
    <t>Easily grown in a moderately fertile wet soil or in shallow water[1, 200]. Prefers cool summers[200].
Plants are occasionally cultivated for their edible leaves in Japan[61].</t>
  </si>
  <si>
    <t>Leaves - raw or cooked[46, 61]. Rich in vitamin C[2]. A subtle flavour[132], the leaves can be added to salads or used as a potherb[183]. When used in salads they go better with a lemon dressing than vinegar[183]. The leaves are often available in winter.</t>
  </si>
  <si>
    <t>The root and the leaves are alterative, appetizer and diuretic[218, 240]. The leaves are used in the treatment of scurvy, impurity of the blood etc[240]. The plant is bruised and applied externally as a poultice on burns, ulcers, whitlows, etc[240].</t>
  </si>
  <si>
    <t>Britain(Wales); Europe; Indochina</t>
  </si>
  <si>
    <t>Zizania aquatica</t>
  </si>
  <si>
    <t>Wild Rice</t>
  </si>
  <si>
    <t>Eastern N. America - New Brunswick to Manitoba, south to Florida and Texas.</t>
  </si>
  <si>
    <t>Shallow waters of rivers and lakes, preferring a slow moving current[20, 43].</t>
  </si>
  <si>
    <t>Easily grown in water up to 60cm deep, it tolerates water up to 1 metre deep though it prefers growing in water 10 - 20cm deep[136]. It dislikes stagnant water[20].
A very ornamental plant[1], it grows, flowers and fruits well in the lake and lily pond at Kew[136]. Plants can self-sow in Britain, but the seed tends to germinate too late to mature a fresh crop of seed in this country, so the plant gradually dies out[136]. It would possibly maintain itself in areas such as the Isle of Wight, Cambridgeshire and Norfolk[136]. It is a very hardy plant, the seed survives being frozen in ice[136]. Plants grown at a 30cm square spacing can produce 20 or more flowering shoots[136].
Often collected from the wild, this plant is now being cultivated commercially for its edible seed[183]. It is considered a gourmet's delicacy and is sold in many parts of the world, usually in health food shops and usually at a very high price[136].
Plants require protection from wild fowl otherwise they will devour the young growth[136]. Plants are occasionally sown by lakes and rivers in Europe to attract wild fowl[50].</t>
  </si>
  <si>
    <t>Polygonum aviculare</t>
  </si>
  <si>
    <t>Knotweed</t>
  </si>
  <si>
    <t>P. heterophyllum.  P. littorale.</t>
  </si>
  <si>
    <t>Throughout Europe, including Britain, to Temperate Asia.</t>
  </si>
  <si>
    <t>Waste places, roadsides, railway embankments and the coast[9]. A common garden weed[1].</t>
  </si>
  <si>
    <t>Succeeds in an ordinary garden soil[1] but prefers a moisture retentive not too fertile soil in sun or part shade[200]. Repays generous treatment, in good soils the plant will cover an area up to a metre in diameter[1, 4]. Prefers an acid soil[20]. Dislikes shade.
Knotweed is a common and invasive weed of cultivated ground[7]. It is an important food plant for the caterpillars of many species of butterflies[30]. It also produces an abundance of seeds and these are a favourite food for many species of birds[4].
Plants seem to be immune to the predations of rabbits[233].
The flowers have little or no scent or honey and are rarely visited by pollinating insects. Self-fertilization is the usual method of reproduction, though cross-fertilization by insects does sometimes occur[4]. The plant also produces cleistogomous flowers - these never open and therefore are always self-fertilized[4].
The plant is very variable and is seen by most botanists as an aggregate species of 4 very variable species, viz. - P. aviculare. L.;  P. boreale. (Lange.)Small.;  P. rurivacum. Jord. ex Box.;  and P. arenastrum. Box[17].</t>
  </si>
  <si>
    <t>Yields a blue dye that is not much inferior to indigo[115]. The part used is not specified, but it is likely to be the leaves.
Yellow and green dyes are obtained from the whole plant[168].
The roots contain tannins, but the quantity was not given[223].</t>
  </si>
  <si>
    <t>Knotweed is a safe and effective astringent and diuretic herb that is used mainly in the treatment of complaints such as dysentery and haemorrhoids. It is also taken in the treatment of pulmonary complaints because the silicic acid it contains strengthens connective tissue in the lungs[254].
The whole plant is anthelmintic, astringent, cardiotonic, cholagogue, diuretic, febrifuge, haemostatic, lithontripic and vulnerary[4, 7, 9, 21, 53, 147, 172, 176, 178]. It was formerly widely used as an astringent both internally and externally in the treatment of wounds, bleeding, piles and diarrhoea[4]. Its diuretic properties make it useful in removing stones[4]. An alcohol-based preparation has been used with success to treat varicose veins of recent origin[7]. The plant is harvested in the summer and early autumn and is dried for later use[9].
The leaves are anthelmintic, diuretic and emollient[218].
The whole plant is anthelmintic, antiphlogistic and diuretic[218].
The juice of the plant is weakly diuretic, expectorant and vasoconstrictor[218]. Applied externally, it is an excellent remedy to stay bleeding of the nose and to treat sores[4].
The seeds are emetic and purgative[4, 240].
Recent research has shown that the plant is a useful medicine for bacterial dysentery. Of 108 people with this disease, 104 recovered within 5 days when treated internally with a paste of knotweed[254].</t>
  </si>
  <si>
    <t>Austria; China; Europe; Germany; Iraq; Kurdistan; Lesotho; Spain; Turkey; United Statessr</t>
  </si>
  <si>
    <t>Myosoton aquaticum</t>
  </si>
  <si>
    <t>Water Chickweed</t>
  </si>
  <si>
    <t>Cerastium aquaticum.  Stellaria aquatica.</t>
  </si>
  <si>
    <t>Europe, including Britain but excluding the Arctic, east through temperate Asia.</t>
  </si>
  <si>
    <t>Marshes, fens, streamsides, ditches and damp woods at low altitudes[17].</t>
  </si>
  <si>
    <t>See details above on native habitat for ideas on the plants cultivation needs.</t>
  </si>
  <si>
    <t>Young leaves and stems - cooked[105, 178]. Sweet and tender[178, 179], they are very rich in minerals[179]. A famine food that is only used in times of scarcity[105, 177].</t>
  </si>
  <si>
    <t>A decoction of the leaves is used as a galactogogue[240].
The plant is used in the treatment of fistula[240].</t>
  </si>
  <si>
    <t>Trachycarpus fortunei</t>
  </si>
  <si>
    <t>Chusan Palm</t>
  </si>
  <si>
    <t>T. excelsus.  Chamaerops fortunei.  C. excelsus.</t>
  </si>
  <si>
    <t>E. Asia - C. and E. China.</t>
  </si>
  <si>
    <t>Montane oak forests to 2400 metres[200].</t>
  </si>
  <si>
    <t>Requires a rich moist but well-drained soil in a sunny sheltered position[188, 231], especially from the cold drying winds of the north and east[11]. Individual leaves live for about 3 years and, if they are damaged by wind will make the plant look very shabby as well as reducing its potential for photosynthesis[231].
This species is generally hardy in the southern and western part of Britain. When mature, plants have been known to survive occasional temperatures as low as -18�c[11, 231, 260] though younger plants are more tender and can be damaged by temperatures down to about -8�c, especially if the plant is not sheltered from cold winds[200, 260].Very young plants should be given some protection during their first winter or two outdoors[11] .
A fairly slow-growing plant, though it self-sows in S.W. England[11].
Widely cultivated throughout China, Japan and S.E. Asia for the fibres within the leaf stalk[231].
Palms usually have deep penetrating root systems and generally establish best when planted out at a young stage. However, older plants are substantially more cold tolerant than juvenile plants[231]. In areas at the limit of their cold tolerance, therefore, it is prudent to grow the plants in containers for some years, giving them winter protection, and only planting them into their permanent positions when sheer size dictates[231]. Palms can also be transplanted even when very large. Although the thick fleshy roots are easily damaged and/or desiccated, new roots are generally freely produced. It is important to stake the plant very firmly to prevent rock, and also to give it plenty of water until re-established - removing many of the leaves can also help[231].
The flowers are sweetly scented[231].
Dioecious. Male and female plants must be grown if seed is required.</t>
  </si>
  <si>
    <t>The fibres cloaking the trunk are used to make ropes and cloth[11, 46, 61]. The fibres from within the leafstalk are used for making brushes, ropes, coarse cloth etc[231].
A matting is made from the bark admixed with some of the stem fibres[178].
The leaves are woven into hats, rough coats and fans[46, 61, 178].</t>
  </si>
  <si>
    <t>Young flower buds - cooked[2, 105, 178]. Used like bamboo shoots[183]. The fresh flowers and terminal bud are also apparently consumed[183].</t>
  </si>
  <si>
    <t>The flowers and the seed are astringent and haemostatic[147, 218].
The root or the fruit is decocted as a contraceptive[147, 218].
The ashes from the silky hairs of the plant are haemostatic[147, 218]. Mixed with boiling water they are used in the treatment of haemopytsis, nose bleeds, haematemesis, blood in stools, metrorrhagia, gonorrhoea and other venereal diseases[147].</t>
  </si>
  <si>
    <t>Nyctaginaceae</t>
  </si>
  <si>
    <t>Mirabilis jalapa</t>
  </si>
  <si>
    <t>Marvel Of Peru</t>
  </si>
  <si>
    <t>S. America - Peru. Naturalized in France and possibly other places in Europe.</t>
  </si>
  <si>
    <t>Succeeds in almost any ordinary garden soil[1]. Prefers a fertile well-drained soil in full sun or part day shade[200].
This species is not very hardy in Britain. The top growth is cut back by frost but the tuber survives the winter outdoors if the temperature does not fall much below -5�c, a good mulch would be beneficial[200]. Tubers can be lifted and stored over winter in a cool frost free place in the same way that dahlia tubers are stored[1, 200]. The marvel of Peru is usually grown as a half-hardy annual in temperate zones, it flowers freely in its first year[200]. Plants also self-sow freely in warmer areas (these seedlings can be easily transplanted) and they can become a weed in such situations due to their deep rooting habit[200].
This species was cultivated as a medicinal plant by the Aztecs prior to the Spanish conqust[274].
The flowers are sweetly scented and do not open until the afternoon[233].
The young growth is particularly susceptible to aphis infestation[200].
Members of this genus are rarely if ever troubled by browsing deer[233].</t>
  </si>
  <si>
    <t>The powdered seed is used as a cosmetic[46, 61].</t>
  </si>
  <si>
    <t>Tender young leaves - cooked as a vegetable[105, 183, 272]. An emergency food, only eaten when all else fails[177].
An edible crimson dye is obtained from the flowers[46, 61, 105, 177]. It is used for colouring cakes and jellies[183].
The seed is crushed and used as a pepper substitute[105, 177, 183].</t>
  </si>
  <si>
    <t>The root is aphrodisiac, diuretic and purgative. It is used in the treatment of dropsy[46, 61, 154, 218, 240]. A paste of the root is applied as a poultice to treat scabies and muscular swellings[272]. The juice of the root is used in the treatment of diarrhoea, indigestion and fevers[272]. The powdered root, mixed with corn flour (Zea mays) is baked and used in the treatment of menstrual disorders[272].
The leaves are diuretic[272]. They are used to reduce inflammation[240]. A decoction of them is used to treat abscesses[218]. The leaf juice is used to treat wounds[218].</t>
  </si>
  <si>
    <t>Africa; China; Dominican Republic; Haiti; Hawaii; India; Iraq; Japan; Java; Malaya; Mexico; Pakistan; Spain; Turkey; United States; Venezuela; Wi</t>
  </si>
  <si>
    <t>The seeds and the rots are reported to cause digestive disturbances[274].</t>
  </si>
  <si>
    <t>Phlomis lychnitis</t>
  </si>
  <si>
    <t>Lamwick Plant</t>
  </si>
  <si>
    <t>Rocky places, garigue and open woods, mainly on calcareous soils[89].</t>
  </si>
  <si>
    <t>Requires a well-drained dry soil in full sun[187] with shelter from cold winds[200].
Plants are hardy to about -10�c[187].
The plant spreads by means of underground suckers[187].
Plants in this genus are notably resistant to honey fungus[200].</t>
  </si>
  <si>
    <t>The plant is sometimes used to adulterate sage, Salvia officinale[177, 183].</t>
  </si>
  <si>
    <t>Sorbus americana</t>
  </si>
  <si>
    <t>American Mountain Ash</t>
  </si>
  <si>
    <t>S. microcarpa.</t>
  </si>
  <si>
    <t>Eastern N. America - Newfoundland to N. Carolina, west to Illinois and Manitoba.</t>
  </si>
  <si>
    <t>Woods, borders of swamps and rocky hillsides[43, 82] at higher elevations[229].</t>
  </si>
  <si>
    <t>Succeeds in most reasonably good soils in an open sunny position[11]. Tolerates partial shade[188], though it fruits better in a sunny position[K]. Dislikes dry soils[188]. Able to succeed in poor soils and to become established on exposed open ground[229].
A slow-growing and relatively short-lived tree in the wild[229], it fruits freely in Britain[11].
Plants are susceptible to fireblight[188].</t>
  </si>
  <si>
    <t>Wood - soft, light, close grained, with little strength[82, 229, 235]. It weighs about 34lb per cubic foot[235] and is of no commercial value[229].</t>
  </si>
  <si>
    <t>Fruit - raw or cooked[62, 101]. Rich in iron and vitamin C[213, 226]. The fruit is used mainly in making pies, preserves etc, but it can also be eaten raw after a frost because it turns sweeter then[101, 183]. The fruit has a high tannin content and so should only be used in moderation if eaten raw[226]. It can also be dried and ground into a meal[226]. The fruit is produced in dense clusters and is up to 8mm in diameter[200].</t>
  </si>
  <si>
    <t>The inner bark has astringent and antiseptic properties[213]. It is also used as a blood purifier and appetite stimulant[257]. An infusion is used (sometimes with the terminal buds added) in the treatment of colds, debility, diarrhoea etc[222, 257]. When mixed with sweet flag (Acorus calamus) it is used as a tonic[257].
A poultice of the burnt bark has been used in the treatment of boils[257].
The fruit is antiscorbutic, diuretic, mildly laxative, astringent and digestive[226, 257]. It is an ideal accompaniment for foods that are hard to digest[226].
A tea from the berries is antiscorbutic and astringent[213, 222]. It has been used as a rectal wash for piles[213].
It is also used in homeopathic remedies[46, 82].</t>
  </si>
  <si>
    <t>Rheum palmatum tanguticum</t>
  </si>
  <si>
    <t>Da Huang</t>
  </si>
  <si>
    <t>R. tanguticum. (Reg.)Maxim.</t>
  </si>
  <si>
    <t>E. Asia - N.W. China.</t>
  </si>
  <si>
    <t>Valleys at elevations of 1600 - 3000 metres in Gansu, Qinghai and Xizang Provinces[266].</t>
  </si>
  <si>
    <t>Prefers a deep, fertile, moderately heavy, humus rich, moisture retentive, well-drained soil in sun or semi-shade[200]. Grows well in heavy clay soils. Plants can be grown in quite coarse grass, which can be cut annually in the autumn[233].
This is a more robust form of the species[200], it is hardy to at least -15�c[238].
This sub-species is favoured for its medicinal properties over the species[244] and is cultivated as a medicinal plant in China[187].
Plants in this genus seem to be immune to the predations of rabbits[233].
Hybridizes freely with other members of this genus[200].</t>
  </si>
  <si>
    <t>Rhubarb has a long and proven history of herbal usage, its main effect being a positive and balancing effect upon the whole digestive system. It is one of the most widely used herbs in Chinese medicine[238].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</si>
  <si>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Prunus persica</t>
  </si>
  <si>
    <t>Peach</t>
  </si>
  <si>
    <t>Amygdalis persicus.  Persica vulgaris.</t>
  </si>
  <si>
    <t>Not known in a truly wild situation, it is possibly derived in cultivation from P. davidiana.</t>
  </si>
  <si>
    <t>Requires a well-drained moisture retentive soil[1, 11]. Thrives in a loamy soil, doing well on limestone[11]. Best not grown in acid soils. Prefers some chalk in the soil but it is apt to become chlorotic if too much is present[1]. Prefers a pH in the range 6 to 7[200]. Succeeds in light shade but fruits better in a sunny position[11]. Requires shelter from north and north-east winds[11] and also from spring frosts[200].
Widely cultivated for its edible fruit in warm temperate areas and continental climates, there are many named varieties[183]. There are numerous divisions of the varieties according to skin colour etc. Perhaps the most useful from the eaters point of view is whether it is free-stone (the flesh parts easily from the seed) or cling-stone (the flesh adheres to the seed)[200, K].
Trees are normally hardy in southern Britain[11], tolerating temperatures down to about -20�c when they are dormant[184], but they require some protection if cropping is to be at all reliable[11]. This is not due so much to lack of cold hardiness, more to the cooler summers in Britain which do not fully ripen the wood and the fruit, plus the unpredictable winters and springs which, in a mild spell, can excite the tree into premature flowering and growth which is then very liable to damage in any following cold spell. Hand pollination at this time can improve fruit-set[200]. The cultivar 'Rochester' is more likely than most cultivars to succeed outdoors in Britain[200]. In general it is best to site peaches in a very warm sheltered sunny position, preferably against a south or west facing wall[200, 219].
Most cultivars are self-fertile[200].
Trees are often grafted onto plum or other rootstocks but are said to be better when grown on their own roots in southern Britain[11].
Trees are not generally long-lived[200], this is partly because of the need for the tree to produce a constant supply of new wood since most fruit is formed on one-year old wood (though some fruit spurs are formed)[200].
Garlic is a good companion for this plant, helping to prevent disease, especially peach leaf curl[20, 201]. Tansy grown below peach trees helps to keep them healthier[201]. Peach leaf curl can also be prevented by protecting the plants from winter and early spring rains, perhaps by covering them in plastic[200]. Plants grown or overwintered indoors do not suffer from leaf curl[260].
Most members of this genus are shallow-rooted and will produce suckers if the roots are damaged[238].
Plants in this genus are notably susceptible to honey fungus[200].</t>
  </si>
  <si>
    <t>A green dye can be obtained from the leaves[168]. Yellow according to another report[257].
A dark grey to green dye can be obtained from the fruit[168].
A semi-drying oil is obtained from the seed[57]. It is used as a substitute for almond oil in skin creams[238].
The bruised leaves, when rubbed within any container, will remove strong odours such as garlic or cloves so long as any grease has first been fully cleaned off[4].
A gum obtained from the stem is used as an adhesive[64].</t>
  </si>
  <si>
    <t>Antihalitosis[194].
The leaves are astringent, demulcent, diuretic, expectorant, febrifuge, laxative, parasiticide and mildly sedative[21, 218]. They are used internally in the treatment of gastritis, whooping cough, coughs and bronchitis[238]. They also help to relieve vomiting and morning sickness during pregnancy, though the dose must be carefully monitored because of their diuretic action[21]. The dried and powdered leaves have sometimes been used to help heal sores and wounds[21]. The leaves are harvested in June and July then dried for later use[4].
The flowers are diuretic, sedative and vermifuge[4, 21, 176, 194, 218]. They are used internally in the treatment of constipation and oedema[238].
A gum from the stems is alterative, astringent, demulcent and sedative[4, 21, 176, 194, 218].
The seed is antiasthmatic, antitussive, emollient, haemolytic, laxative and sedative[4, 21, 176, 194, 218]. It is used internally in the treatment of constipation in the elderly, coughs, asthma and menstrual disorders[238].
The bark is demulcent, diuretic, expectorant and sedative[4]. It is used internally in the treatment of gastritis, whooping cough, coughs and bronchitis[238]. The root bark is used in the treatment of dropsy and jaundice[218]. The bark is harvested from young trees in the spring and is dried for later use[4].
The seed contains 'laetrile', a substance that has also been called vitamin B17[218]. This has been claimed to have a positive effect in the treatment of cancer, but there does not at present seem to be much evidence to support this[K]. The pure substance is almost harmless, but on hydrolysis it yields hydrocyanic acid, a very rapidly acting poison - it should thus be treated with caution[218]. In small amounts this exceedingly poisonous compound stimulates respiration, improves digestion and gives a sense of well-being[238].</t>
  </si>
  <si>
    <t>China; France; India; Iraq; Italy; Japan; Lesotho; Spain; Turkey; United States; United States(Ky); United States(Navajo); Venezuela</t>
  </si>
  <si>
    <t>The seed can contain high levels of hydrogen cyanide, a poison that gives almonds their characteristic flavour. This toxin is readily detected by its bitter taste. Usually present in too small a quantity to do any harm, any very bitter seed or fruit should not be eaten[65]. In small quantities, hydrogen cyanide has been shown to stimulate respiration and improve digestion, it is also claimed to be of benefit in the treatment of cancer. In excess, however, it can cause respiratory failure and even death.</t>
  </si>
  <si>
    <t>Metrosideros excelsa</t>
  </si>
  <si>
    <t>Pohutukawa</t>
  </si>
  <si>
    <t>Coastal forests in North and Three Kings Islands[44].</t>
  </si>
  <si>
    <t>Prefers a well-drained but moisture-retentive lime-free soil in a sunny position[182, 200]. Plants are somewhat lime-tolerant but are unsuitable for shallow soils over chalk[200]. Very resistant to maritime exposure[166, 200].
This species is not very hardy in Britain, tolerating temperatures down to about -5�c[184] and succeeding outdoors only in the mildest areas of the country where it makes a small shrub[1, 200]. Plants grow very well on the Isles of Scilly, where they are cut back by cold perhaps once every twenty years. They usually sprout again from their thick branches[260].
A good bee plant[173]. Very ornamental[1].
Plants in this genus are notably resistant to honey fungus[200].</t>
  </si>
  <si>
    <t>Plants can be used as a hedge, succeeding in exposed maritime positions[166, 200].
Wood - dense, compact, heavy, durable, very strong. Used for ship-making, bearings, machine beds etc[46, 61].</t>
  </si>
  <si>
    <t>An edible nectar is obtained from the flowers[173].</t>
  </si>
  <si>
    <t>Astringent. Used in the treatment of dysentery[46, 61].</t>
  </si>
  <si>
    <t>Juglans nigra</t>
  </si>
  <si>
    <t>Black Walnut</t>
  </si>
  <si>
    <t>Eastern N. America - Massachusetts to Florida, west to Texas and Minnesota.</t>
  </si>
  <si>
    <t>Rich fertile woods and hillsides[43, 82] in deep well-drained soils[229].</t>
  </si>
  <si>
    <t>Requires a deep well-drained loam and a sunny position sheltered from strong winds[1, 11]. Prefers a slightly alkaline soil[200]. Plants are best suited to deep, rich, slightly acid or neutral soil, with good drainage, but will not succeed on infertile upland soil or on soils with poor drainage[269]. The black walnut grows best areas with an annual precipitation from 30 to 130cm, an annual temperature in the range of 7 to 19�C and a pH from 4.9 - 8.2[269].
The dormant plant is very cold hardy, but the young growth in spring, however, can be damaged by late frosts.
The Black walnut is one of most valuable natural forest trees in the United States[269]. A very ornamental and fast growing plant[1, 200], it is sometimes cultivated in N. America for its edible seed. Whilst potential yields of 7.5 tonnes per hectare have been postulated, it is more feasible to expect annual yields of around 2.5 tonnes per hectare[269]. Good seed crops are usually produced every other year, though some plants fruit well annually whilst others produce god crops every third year[269]. The average weight of a seed from wild trees is about 17g, though there are many named varieties and the weight of their seeds varies from 20 - 30g[183, 269]. There are breeding programmes that are seeking to develop cultivars with thinner shells[226].
Trees in the wild commence bearing seeds when about 12 years old[227].  Black walnut trees mature their fruit rather generally throughout the plants natural range where there is a growing season of about 150 days and an average summer temperature of 16.5�C[269]. Trees do not fruit very freely in Britain unfortunately[1, 11]. They grow well in the eastern half of the country but often do not thrive in the west[98]. Trees have been extensively planted for timber in parts of C. and E. Europe[50].
This species hybridizes with J. regia[149], some named cultivars have been developed from this cross for their seed.
Plants produce a deep taproot which makes them very drought resistant when established, though they are intolerant of root disturbance[1, 11, 269].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The black walnut is self-fertile, but the sequence of male and female blooming, called dichogamy, can and often does minimize chances of a tree shedding pollen on its own pistils. In different trees pollen may be shed before the receptivity period of female flowers, or at same time, or after pistil receptivity. For greatest possible nut production, plant trees of 2 or more cvs, as different cvs have overlapping pollen-receptivity periods and can pollinate each other[269].
Any pruning should only be carried out in late summer to early autumn or when the plant is fully dormant otherwise wounds will bleed profusely and this will severely weaken the tree[200].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Beans, peas and tomatoes are also particularly sensitive to these secretions and will not grow in the rooting zone[200]. Trees cast quite a dense shade so, along with their other anti-social tendencies, are not very friendly trees for a woodland garden[K].
The bruised leaves have a pleasant sweet though resinous smell[245].</t>
  </si>
  <si>
    <t>A brown dye is obtained from the nuts, husks and bark[14, 57, 101, 159]. It does not require a mordant[169]. The husks can be dried for later use[169].
A brown dye is obtained from the leaves and stems[168]. It does not require a mordant[168]. The dye turns black if it is prepared in an iron pot[168]. The leaves can be dried for later use[169].
The husks are rich in tannin[226].
The green fruit husks can be boiled to provide a yellow dye[269].
The husks can be made into a high quality coal (does the report mean charcoal?[K]) and is then used as a filter[226]. It was used in gas masks[226].
The woody shells on the fruits have been used to make jewellery[269].
Insects are said to avoid the walnut tree, hence it is often used as a poor man's insect repellent. When rubbed on faces, walnut leaves are said to repel flies[269]. The leaves repel fleas and have been used as a strewing herb[20, 201, 257]. They are also used as an insecticide against bed bugs[222]. The ground up husks are also insecticidal[226].
The leaves produce substances that depress the growth of other plants. These substances are washed onto the ground by rain and inhibit the growth of plants beneath the tree[18, 20, 159]. The roots also produce substances that are toxic to many plant species, especially apples (Malus species), members of the Ericaceae, Potentilla spp and the white pines (certain Pinus spp.)[200].
An alternative ingredient of 'QR' herbal compost activator[32]. This is a dried and powdered mixture of several herbs that can be added to a compost heap in order to speed up bacterial activity and thus shorten the time needed to make the compost[K].
Wood - very ornamental, heavy, hard, strong, close-grained, very durable. Easily worked, it glues well, does not warp, shrink or swell much and takes a good polish. It weighs 38lb per cubic foot. A very valuable timber tree and possibly the most sought after wood in N. America, it is used in cabinet making, the interior finishes of houses, furniture, airplanes, ship building, veneer etc[1, 46, 61, 82, 101, 149, 227, 229, 235, 269].</t>
  </si>
  <si>
    <t>The bark and leaves are alterative, anodyne, astringent, blood tonic, detergent, emetic, laxative, pectoral and vermifuge[4, 222, 257]. Especially useful in the treatment of skin diseases, black walnut is of the highest value in curing scrofulous diseases, herpes, eczema etc[4]. An infusion of the bark is used to treat diarrhoea and also to stop the production of milk, though a strong infusion can be emetic[21, 257]. The bark is chewed to allay the pain of toothache and it is also used as a poultice to reduce the pain of headaches[222, 257].
The juice from the fruit husk is applied externally as a treatment for ringworm[222, 257]. The husk is chewed in the treatment of colic and applied as a poultice to inflammations[222].
The burnt kernels, taken in red wine, are said to prevent falling hair, making it fair[269].
Green husks are supposed to ease the pain of toothache[269].
A tea made from the leaves is astringent[222]. An infusion has been used to lower high blood pressure[257]. It can be used as a cleansing wash[21]. The pulverized leaves have been rubbed on the affected parts of the body to destroy ringworm[257].
The oil from the ripe seeds has been used externally in the treatment of gangrene, leprosy, and wounds[269].
The sap has been used to treat inflammations[257].</t>
  </si>
  <si>
    <t>China; India; Iraq; Mexico; Nepal; Spain; Turkey; United States; United States(Appalachia)</t>
  </si>
  <si>
    <t>The plant has occasionally been known to cause contact dermatitis in humans[274].</t>
  </si>
  <si>
    <t>Triticum aestivum</t>
  </si>
  <si>
    <t>Bread Wheat</t>
  </si>
  <si>
    <t>T. vulgare.</t>
  </si>
  <si>
    <t>Of uncertain origin, perhaps the Middle East or Armenia.</t>
  </si>
  <si>
    <t>An easily grown plant, it prefers a sunny position in a rich well-drained soil.
Wheat is widely cultivated in most parts of the world, but less so in Asia, for its edible seed[13]. There are many named varieties[183]. This is a hexaploid species.
Grows well with maize and with camomile in small quantities[18]. Dislikes dogwood, cherry, tulips, pine and poppies[18].</t>
  </si>
  <si>
    <t>The straw has many uses, as a biomass for fuel etc, for thatching, as a mulch in the garden etc[13, 100, 141, 171].
A fibre obtained from the stems is used for making paper[189]. The stems are harvested in late summer after the seed has been harvested, they are cut into usable pieces and soaked in clear water for 24 hours. They are then cooked for 2 hours in lye or soda ash and then beaten in a ball mill for 1� hours in a ball mill. The fibres make a green-tan paper[189].
The starch from the seed is used for laundering, sizing textiles etc[46, 61].</t>
  </si>
  <si>
    <t>The young stems are used in the treatment of biliousness and intoxication[218]. The ash is used to remove skin blemishes[218].
The fruit is antipyretic and sedative[218].
The light grain is antihydrotic[176]. It is used in the treatment of night sweats and spontaneous sweating[176]. The seed is said to contain sex hormones and has been used in China to promote female fertility[218].
The seed sprouts are antibilious, antivinous and constructive[218]. They are used in the treatment of malaise, sore throat, thirst, abdominal coldness and spasmic pain, constipation and cough[176].
The plant has anticancer properties[218].</t>
  </si>
  <si>
    <t>Belgium; Britain; Britain(Wales); Canada; China; India; Japan; Peru; Spain; Turkey; United States</t>
  </si>
  <si>
    <t>Lapsana communis</t>
  </si>
  <si>
    <t>Nipplewort</t>
  </si>
  <si>
    <t>Europe, including Britain, from Scandanavia south and east to N. Africa, western and central Asia.</t>
  </si>
  <si>
    <t>Waste ground, roadsides and walls, avoiding acid soils, in full sun or semi-shade[5, 9].</t>
  </si>
  <si>
    <t>A fairly common garden weed, nipplewort will maintain itself in the garden so long as it is given some disturbed soil in which to self-sow. It is a fairly tolerant plant that succeeds in most soils, so long as they are not too acid, and dislikes heavy shade.
It was at one time cultivated as a vegetable[17].</t>
  </si>
  <si>
    <t>Young leaves and shoots - raw or cooked[2, 5, 17, 100]. They are best harvested before the plant comes into flower[9]. The leaves can be added to salads, cooked like spinach or added to soups and casseroles[9, 183]. They have a bitter or radish-like taste[183].</t>
  </si>
  <si>
    <t>Britain; China; Germany; Italy; Netherlands</t>
  </si>
  <si>
    <t>Dalea gattingeri</t>
  </si>
  <si>
    <t>Petalostemon purpureum. (Vent.)Rydb.  P. gattingeri. (A.A.Heller.)A.A.Heller.</t>
  </si>
  <si>
    <t>N. America - Tennessee to N.W. Alabama.</t>
  </si>
  <si>
    <t>Dry desert and alluvial soils to 2000 metres[43, 200].</t>
  </si>
  <si>
    <t>Requires a well-drained soil in full sun[200]. A deep-rooted plant, it prefers a sandy loam with added leaf mould[1]. This species is well-suited to informal and naturalistic plantings, especially as part of a collection of native species[200].
Plants are monocarpic, living for a number of years without flowering and then dying after flowering[200].
The stems, leaves and flowers are dotted with glands, making the plant look blistered[200].
There is some doubt in my mind as to the correct name for this species. The information was collected under the name Petalostemum purpureum, which is given in [200] as a synonym for this species. However, there is also a Dalea purpureum and I wonder if the entry in [200] is correct[K].
This species has a symbiotic relationship with certain soil bacteria, these bacteria form nodules on the roots and fix atmospheric nitrogen. Some of this nitrogen is utilized by the growing plant but some can also be used by other plants growing nearby[200].</t>
  </si>
  <si>
    <t>Root - chewed [46, 105, 161].
A tea-like beverage is made from the dried leaves[105, 161, 177].</t>
  </si>
  <si>
    <t>Filipendula vulgaris</t>
  </si>
  <si>
    <t>Dropwort</t>
  </si>
  <si>
    <t>F. hexapetala.  Spiraea filipendula.  Ulmaria filipendula.</t>
  </si>
  <si>
    <t>Europe, including Britain, from Scandanavia south and east to N. Africa, Siberia and the Caucasus.</t>
  </si>
  <si>
    <t>Dry pastures on limestone or chalky soils[4].</t>
  </si>
  <si>
    <t>Prefers a well-drained moisture retentive soil[200]. Dislikes shade[17]. Tolerates dry soils[200]. Grows well on calcareous soils[17].
The flowers are sweetly scented and are very attractive to bees[245].
Members of this genus are rarely if ever troubled by browsing deer[233].</t>
  </si>
  <si>
    <t>Plants can be used as a ground cover when planted about 45cm apart each way[208]. The cultivar 'Flore Pleno' with sweetly scented double flowers has been recommended[208].</t>
  </si>
  <si>
    <t>Young leaves - raw or cooked[61, 177, 200]. They can be added to salads and soups[183].
Root - raw or cooked[61, 115, 177, 200]. Rather bitter[5]. Astringent[100]. Best if roasted[141]. A famine food, it is only used in times of scarcity[183].</t>
  </si>
  <si>
    <t>The root is anthelmintic and lithontripic. It is used in the treatment of epilepsy, kidney and bladder stones, genital discharges and intestinal worms[61].</t>
  </si>
  <si>
    <t>Britain; Germany; Spain; United Statessr</t>
  </si>
  <si>
    <t>Rosa multiflora</t>
  </si>
  <si>
    <t>Japanese Rose</t>
  </si>
  <si>
    <t>On slopes, in scrub, or by rivers at elevations around 1300 metres in China[266].</t>
  </si>
  <si>
    <t>Succeeds in most soils[11], preferring a circumneutral soil and a sunny position[200]. Grows well in heavy clay soils. Succeeds on poor soils[200]. Dislikes water-logged soils[200].
Grows well with alliums, parsley, mignonette and lupins[18, 20]. Garlic planted nearby can help protect the plant from disease and insect predation[18, 20]. Grows badly with boxwood[18].
A very ornamental plant[1], more than 100 blooms can be produced in a single cluster[245]. These flowers possess a delicious sweet fruity perfume[245]. Plants often self-layer[11].
Hybridizes freely with other members of this genus[80].
Plants in this genus are notably susceptible to honey fungus[200].</t>
  </si>
  <si>
    <t>The plant is fairly wind tolerant and can be grown as a shelter hedge though it can be damaged by salt laden winds[75]. The plant has a dense sturdy habit and makes an excellent hedge[245].
The root contains 23-25 per cent of tannin[266].
An essential oil obtained from the fresh flowers is used in the cosmetic industry[266].
The plant also has an extensive root system and is used for soil stabilization[11, 200].
This species can also be used as a rootstock for other species of rose, especially for ramblers and when grown on poor soils[11, 200].</t>
  </si>
  <si>
    <t>Fruit - raw or made into preserves, pies etc[105, 177, 183]. The fruit is about 7mm in diameter[200], but there is only a thin layer of flesh surrounding the many seeds[K]. The fruit is rich in carotene (81.4mg per 100g) and vitamin C[218]. Some care has to be taken when eating this fruit, see the notes above on known hazards.
Young leaves and shoots - raw or cooked[105, 177, 183]. Used as they emerge from the ground in spring. The young leaves contain more than 200mg per 100g of vitamin C[218].
The seed is a good source of vitamin E, it can be ground and mixed with flour or added to other foods as a supplement[102, 183]. Be sure to remove the seed hairs[102]. The seed contains about 8% oil[218].</t>
  </si>
  <si>
    <t>The leaves are poulticed and applied to sores[218].
The fruit is anodyne, diuretic, hypoglycaemic and laxative[218]. It is also antidotal to fish poisoning[218]. It is used to treat constipation and articular pain[279] and as an application to foul ulcers, wounds, sprains and injuries[240].
The seed is laxative and diuretic[218].
The root is rich in tannins. It is astringent and carminative[218].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</si>
  <si>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China; India; Japan</t>
  </si>
  <si>
    <t>Smilax laurifolia</t>
  </si>
  <si>
    <t>Laurel Greenbrier</t>
  </si>
  <si>
    <t>Swamps and low ground[43]. Moist woods and thickets[235].</t>
  </si>
  <si>
    <t>Succeeds in most soils in sun or semi-shade[200].
This species is not very hardy in Britain[1]. It succeeds outdoors in S.W. England, but even there it is best when grown against a wall[11].
The fruit takes two growing seasons to ripen[235].
Dioecious. Male and female plants must be grown if seed is required.</t>
  </si>
  <si>
    <t>Root - cooked[2, 102, 161]. Rich in starch[46, 105], it can be dried and ground into a powder to be used as a flavouring in soups etc or for making bread[257]. The root can be up to 15cm thick[235].
Young shoots - cooked. Used as an asparagus substitute[2, 46, 102, 161].</t>
  </si>
  <si>
    <t>The stem prickles have been rubbed on the skin as a counter-irritant to relieve localised pains, muscle cramps and twitching[222].
A tea made from the leaves and stems has been used in the treatment of rheumatism and stomach problems[222].
The wilted leaves are applied as a poultice to boils[222].
A tea made from the roots is used to help the expelling of afterbirth[222]. Reports that the roots contain the hormone testosterone have not been confirmed, they might contain steroid precursors, however[222].
The root bark is astringent and slightly tonic[257]. An infusion of the root bark has been used as a wash in treating burns, sores and pox[257].</t>
  </si>
  <si>
    <t>Corydalis incisa</t>
  </si>
  <si>
    <t>Thickets and bamboo forests in lowland and foothills all over Japan[58]. Grows in marshes[178].</t>
  </si>
  <si>
    <t>We have very little information on this species and do not know if it will be hardy in Britain, though judging by its native range it should succeed outdoors in many parts of this country. The following notes are based on the general needs of the genus.
Prefers a moist, well-drained rather light soil, thriving in semi-shade[1]. Grows well in a woodland garden or peat bed.
Plants seem to be immune to the predations of rabbits[233].</t>
  </si>
  <si>
    <t>Young plant - cooked in spring[177, 178, 179]. Slightly deleterious[178].</t>
  </si>
  <si>
    <t>The dried and powdered flowers are used in the treatment of rectal collapse[218].
An aqueous decoction of the plant is used in the treatment of abscesses[218].</t>
  </si>
  <si>
    <t>Serratula tinctoria</t>
  </si>
  <si>
    <t>Saw-Wort</t>
  </si>
  <si>
    <t>Hemistepta lyrata</t>
  </si>
  <si>
    <t>Europe, including Britain, south and east from Scandanavia to N. Spain, Balkans and Siberia.</t>
  </si>
  <si>
    <t>Wood margins, clearings, rides and open grasslands on moist basic soils over limestone or chalk[17].</t>
  </si>
  <si>
    <t>Succeeds in any well drained soil in a sunny position[200].
Suitable for the wild flower garden where it may naturalize[200].</t>
  </si>
  <si>
    <t>A fine yellow dye is obtained from the juice of the plant, it is very durable[1, 61, 100, 115].</t>
  </si>
  <si>
    <t>Young leaves and flower buds? - cooked[105]. This report was for Hemistepta lyrata, which is said in the same report to be a synonym for this species.</t>
  </si>
  <si>
    <t>Astringent, vulnerary[61].</t>
  </si>
  <si>
    <t>Oenanthe javanica</t>
  </si>
  <si>
    <t>O. stolonifera.</t>
  </si>
  <si>
    <t>E. Asia - Japan, Korea to Australia.</t>
  </si>
  <si>
    <t>Ditches, ponds and wet places in lowland areas all over Japan[58].</t>
  </si>
  <si>
    <t>Requires a wet fertile soil or shallow water and a sunny position[200].
This plant is quite possibly not hardy in Britain, [200] gives a hardiness zone of 10, which means that it is not frost tolerant. However [58] says that it grows in all areas of lowland Japan and this should include areas that do experience frosts and snow. Another report says that many forms of this species are not frost-hardy, though some forms have hardy roots[206].
There is also a lot of confusion over the correct name for this species. Some reports give O. stolonifera. DC. or O. stolonifera. Wall as the correct name whilst other reports say that these names are synonyms of O. javanica. [200] says that O. stolonifera japonica. (Miq.)Maxim. is a synonym of O. javanica. It is quite possible that both O. javanica and O. stolonifera are valid names and the uses listed here belong partly to each species. More research is required.
This species is occasionally cultivated for its edible root[183] or for its edible leaves according to another report[179], there are some named varieties[183]. There are two main forms of this species, a red form has edible shoots whilst a white form is grown for its medicinal root[178]. In Japan this plant and six other herbs are customarily  boiled in rice gruel on January 7th[183]. The cultivar 'Su Zhou' is medium early and has few fibres plus an excellent taste[183].</t>
  </si>
  <si>
    <t>Spreading rapidly by means of suckers, it makes a good ground cover plant for wet situations. The variegated cultivar 'Flamingo' has been especially recommended[200].</t>
  </si>
  <si>
    <t>Young leaves and stems - raw or cooked[2, 46, 61, 105]. The leaves are also used as a seasoning in soups etc[179, 183]. The flavour is reminiscent of carrots or parsley[206]. The young shoots that sprout from the root in winter are best[116, 206]. A major vegetable in many parts of the Orient, the leaves are a rich source of vitamins and minerals (Analysis available)[218].
Root - cooked. Highly esteemed in Japan[116], the roots can grow up to 30cm long in water[183]. Some caution is advised, see the notes above on toxicity.
Seed is said to be edible[183].</t>
  </si>
  <si>
    <t>The whole plant is depurative, febrifuge and styptic[147, 178]. A decoction is used in the treatment of epidemic influenza, fever and discomfort, jaundice, haematuria and metrorrhagia[147].
The seed contains 3.5% essential oil. This is effective at large dilutions against pathogenic fungi[218].</t>
  </si>
  <si>
    <t>Although no specific mention of toxicity has been seen for this species, it belongs to a genus that contains a number of very poisonous plants and so some caution is advised[K]. It is said to contain the alleged 'psychotroph' myristicine[218].</t>
  </si>
  <si>
    <t>Plantago arenaria</t>
  </si>
  <si>
    <t>French Psyllium</t>
  </si>
  <si>
    <t>P. indica.  P. psyllium. non L.1753  P. ramosa.</t>
  </si>
  <si>
    <t>S. Europe to S.W. Asia. Naturalized in Britain.</t>
  </si>
  <si>
    <t>Disturbed ground, dunes and grassy places[17].</t>
  </si>
  <si>
    <t>Succeeds in any moderately fertile soil in a sunny position[200].
This species is cultivated in many areas for its seed, which is used medicinally[46, 50, 60].</t>
  </si>
  <si>
    <t>Young leaves - raw or cooked.</t>
  </si>
  <si>
    <t>Psyllium has been used as a safe and effective laxative for thousands of years in Western herbal medicine[254]. 
Both the dried seeds and the seed husks are demulcent, emollient and purgative[4, 9, 46, 254].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t>
  </si>
  <si>
    <t>Europe; Iraq; Mediterranean; Spain; Turkey</t>
  </si>
  <si>
    <t>Platycarya strobilacea</t>
  </si>
  <si>
    <t>Fortunaea chinensis.  Petrophiloides strobilacea.</t>
  </si>
  <si>
    <t>Thickets and woods from sea level to 1300 metres[109]. Mixed forests on mountain slopes, sometimes on limestone, at elevations of 400 - 2,200 metres[266].</t>
  </si>
  <si>
    <t>Requires a deep moist humus-rich loam and a sunny sheltered position[200].
Trees are hardy to about -12�c in Britain[200], but they are not usually a success in our climate[1], preferring a warm dry continental climate[200]. A tree in Hampshire is growing and fruiting well[11]. A tree at Kew flowered heavily in the hot summer of 1989[K].</t>
  </si>
  <si>
    <t>A black dye is obtained from the fruits. It is used for dyeing cloth[46, 61, 109].
A black dye is obtained from the bark. It is used for dyeing nets[46, 61]. (It quite possibly contains tannin which will also help to preserve the nets[K].)
The root is very fragrant when it is burnt. It is used in baths[178].
The wood is a good fuel[178].</t>
  </si>
  <si>
    <t>Young leaves - cooked[177]. A famine food, only used when all else fails[179].</t>
  </si>
  <si>
    <t>Allium ampeloprasum</t>
  </si>
  <si>
    <t>Wild Leek</t>
  </si>
  <si>
    <t>S. Europe to W. Asia. Possibly native in Britain in S.W. England and Wales[17].</t>
  </si>
  <si>
    <t>Rocky places near the coast in S.W. England and Wales[17].</t>
  </si>
  <si>
    <t>Prefers a sunny position in a light well-drained soil[1]. Prefers a dry position[45]. Succeeds in clay soils[203]. Tolerates a pH in the range 5.2 to 8.3.
The bulbs should be planted fairly deeply[1].
The wild leek is a rare native of Britain, found only in the south-west and Wales, though it should be hardy in most parts of the country. It comes into growth in the autumn, dying down in the summer, and makes a very pleasant winter leaf, either raw or cooked. It is a rather variable plant, especially in the amount of flowers and bulbils produced. The species produces mainly flowers with almost no bulbils, whilst the sub-species A. ampeloprasum babbingtonii (Babbington's Leek) produces lots of bulbils and almost no flowers[17]. The cultivated leek (A. ampeloprasum porrum) is believed to have been developed from this plant whilst, in Germany and Italy, other forms have been selected for their edible bulbils[142]. The cultivar 'Perizweibel' is often used, the bulbils are solid rather than made up of layers and are popularly used for making pickles[183]. This cultivar does not set seed[183]. Another cultivated form of this plant produces very large, mild-garlic flavoured bulbs that are up to 500g in weight[183].They are known as elephant garlic[183].
The wild leek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</si>
  <si>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cooked[2, 27, 61, 105]. The small bulbs can vary considerably in size from 2 - 6cm[200], they have a fairly strong leek to garlic flavour and are nice as a flavouring in cooked foods[K]. The bulbs of selected cultivars are very large with a mild garlic flavour[183].
Leaves - raw or cooked[2]. A pleasant mild to strong garlic flavour, they are available from late autumn to the spring though they can become rather tough and fibrous as they get older[K].
Flowers - raw. A similar flavour to the leaves but they have a somewhat dry texture and are best used as a flavouring in cooked foods[K].
The bulbils have a mild garlic flavour and make a nice flavouring in salads and cooked foods. Although produced abundantly, they are quite fiddly to use because they are small[K]. They can also be pickled[142].</t>
  </si>
  <si>
    <t>This species has the same medicinal virtues as garlic, but in a much milder and less effective form[238]. These virtues are as follows:-
Garlic has a very long folk history of use in a wide range of ailments, particularly ailments such as ringworm, Candida and vaginitis where its fungicidal, antiseptic, tonic and parasiticidal properties have proved of benefit[218]. It is also said to have anticancer activity[218]. Daily use of garlic in the diet has been shown to have a very beneficial effect on the body, especially the blood system and the heart. For example, demographic studies suggest that garlic is responsible for the low incidence of arteriosclerosis in areas of Italy and Spain where consumption of the bulb is heavy[222].
The bulb is said to be anthelmintic, antiasthmatic, anticholesterolemic, antiseptic, antispasmodic, cholagogue, diaphoretic, diuretic, expectorant, febrifuge, stimulant, stomachic, tonic, vasodilator[4, 9, 14, 21, 46, 165]. The crushed bulb may be applied as a poultice to ease the pain of bites, stings etc[4, 9, 14, 21].</t>
  </si>
  <si>
    <t>China; Egypt; Europe; Expectorant; Haiti; Iraq; Kurdistan; Turkey</t>
  </si>
  <si>
    <t>Although no individual reports regarding this species have been seen, there have been cases of poisoning caused by the consumption, in large quantities and by some mammals, of certain members of this genus. Dogs seem to be particularly susceptible[76].</t>
  </si>
  <si>
    <t>Pteridaceae</t>
  </si>
  <si>
    <t>Cheilanthes pteridioides</t>
  </si>
  <si>
    <t>Ressurection Fern</t>
  </si>
  <si>
    <t>C. fragrans. (L.f.)Sw.</t>
  </si>
  <si>
    <t>Grows amongst stones[245].</t>
  </si>
  <si>
    <t>Difficult to grow in the garden, requiring part shade (but full sun in the winter in temperate regions), low humidity and infrequent waterings[200]. It requires a very well-drained soil with some lime[200].
One report says that the plant is hardy to zone 8, tolerating temperatures down to about -5� c and therefore succeeding outdoors in the mildest parts of Britain[200]. However, another report says that the plants require a minimum winter temperature of 10�c[245].
The foliage shrivels and appears to be dead during prolonged periods of drought, rehydrating when the rain returns[200].
The bruised, and especially the dried, foliage has a scent of newly mown hay due to the presence of coumarin[245].
Members of this genus are rarely if ever troubled by browsing deer[233].</t>
  </si>
  <si>
    <t>The plant is said to be used as a tea substitute[183].</t>
  </si>
  <si>
    <t>Polygonatum biflorum</t>
  </si>
  <si>
    <t>Small Solomon's Seal</t>
  </si>
  <si>
    <t>N. America - New Brunswick to Michigan, south to Tennessee and Florida</t>
  </si>
  <si>
    <t>Dry to moist sandy, loamy or rocky deciduous woods and thickets, usually in upland areas[43].</t>
  </si>
  <si>
    <t>Prefers a fertile humus rich moisture-retentive well-drained soil in cool shade or semi-shade[200]. Plants are intolerant of heat and drought but they tolerate most other conditions[200].
A very ornamental plant, it grows well in woodland and copses[1, 42].
Members of this genus are rarely if ever troubled by browsing deer or rabbits[233].
The young shoots are very attractive to slugs[K].
Hybridizes with other members of this genus[200].</t>
  </si>
  <si>
    <t>The root has been burnt as an incense[257]. It is said that when the root is burnt in the bedroom just before going to sleep, the person would sleep soundly and awaken refreshed, rested and feeling young[257].</t>
  </si>
  <si>
    <t>Young shoots - raw or cooked[159, 177]. An excellent vegetable when boiled and used as an asparagus substitute[183].
Root - cooked[61]. The flavour is somewhat bitter, to counteract this the root is sliced crosswise, cooked in alkaline water and the water changed during the cooking process[183]. When steamed and sun-dried nine times the root is delicious[179]. The roots are rich in starch, this can be extracted by beating or grinding the dried root, the starch can then be used to make bread or can be mixed in other foods such as soups[159, 183, 257].</t>
  </si>
  <si>
    <t>A tea made from the roots is laxative[222]. It has been used in the treatment of indigestion, profuse menstruation, lung ailments, general debility etc[222]. It is a folk remedy for piles, rheumatism and skin irritations[222].
A poultice or a decoction of the fresh roots is applied to cuts, bruises, sores etc[222, 257].</t>
  </si>
  <si>
    <t>The fruit and seed are possibly poisonous[65].</t>
  </si>
  <si>
    <t>Calla palustris</t>
  </si>
  <si>
    <t>Water Arum</t>
  </si>
  <si>
    <t>Forest swamps, moorland marshes, by ponds and streams[10].</t>
  </si>
  <si>
    <t>Requires a wet lime-free humus rich soil by water or in shallow, still or slowly flowing water in full sun[200]. When grown on the pond margins it creeps in and out of the water[1]. Succeeds in water up to 25cm deep[188].</t>
  </si>
  <si>
    <t>Rhizome - cooked. It is usually prepared  by drying the root, grinding it into a powder and then thoroughly cooking it to ensure that any acrimonious principle is completely destroyed. The resulting powder is rich in starch and can be used as a flour for making bread etc, especially in conjunction with cereal flours[1, 2, 55, 100, 183]. It is said to be very tasty[65]. 
Fruit (does this include the seed?) - it should be dried and then thoroughly cooked[172]. The dried fruit and rootstalk can be ground into an unpalatable but nutritious powder[172]. The seed is dried, cooked and ground into a powder[207].</t>
  </si>
  <si>
    <t>Antirheumatic. Used in the treatment of colds and flu[172].
A tea made from the dried root has been used in the treatment of flu, shortness of breath, bleeding and as a poultice on swellings and snakebites[222, 257].
The aerial stems have been used in the treatment of sore legs[257].</t>
  </si>
  <si>
    <t>Europe; Germany; Turkey; United States; United States(Potawatomi); United States(Potawotami)</t>
  </si>
  <si>
    <t>The plant contains calcium oxylate crystals[222]. These cause an extremely unpleasant sensation similar to needles being stuck into the mouth and tongue if they are eaten, but they are easily neutralized by thoroughly drying or cooking the plant or by steeping it in water[65].</t>
  </si>
  <si>
    <t>Acer saccharinum</t>
  </si>
  <si>
    <t>Silver Maple</t>
  </si>
  <si>
    <t>A. dasycarpum.  A. eriocarpum.</t>
  </si>
  <si>
    <t>Eastern N. America - New Brunswick to Florida, west to Oklahoma, Kansas and Nebraska.</t>
  </si>
  <si>
    <t>Banks of rivers, usually in sandy soils[43, 82]. Trees are occasionally found in deep often submerged swamps[82].</t>
  </si>
  <si>
    <t>Of easy cultivation, it prefers a good moist well-drained soil[1, 11] but does well in much wetter soils than most member of the genus. Succeeds in most soils including chalk[98]. Another report says that this species is liable to become chlorotic as a result of iron deficiency when it is grown on alkaline soils. Grows well in heavy clay soils. Prefers a moderately sunny position[11, 200]. Tolerates atmospheric pollution[200]. Fairly wind-tolerant[200]. The wood is brittle and branches are liable to break off the tree in high winds[11, 200]. Trees can tolerate short periods of flooding, but are very susceptible to fire[229].
A very ornamental[1] and fast growing tree[11, 98], but it is short-lived[227], seldom surviving longer than 125 - 140 years[229].
The tree has invasive roots and these often interfere with sewer pipes and drainage tiles around houses[226].
The silver maple is a bad companion plant, inhibiting the growth of nearby plants[18, 20].</t>
  </si>
  <si>
    <t>The leaves are packed around apples, rootcrops etc to help preserve them[18, 20].
A fairly wind-tolerant tree, it can be used in shelterbelt plantings[200]. The branches are rather brittle, however, and can break off even in minor storms[226].
The stems are used in making baskets[257].
The boiled inner bark yields a brown dye[106]. Mixed with lead sulphate this produces a blue/black dye which can also be used as an ink[106].
A black dye is obtained from the twigs and bark[257].
The bark can be boiled, along with hemlock (Tsuga spp]) and swamp oak bark (Quercus bicolor) to make a wash to remove rust from iron and steel, and to prevent further rusting[257].
Wood - rather brittle, close-grained, hard, strong, easily worked but not durable. It weighs 32lb per cubic metre. It has many uses such as veneer, cooperage, furniture, flooring and pulp[11, 46, 82, 227, 235].</t>
  </si>
  <si>
    <t>The sap contains sugar and can be used as a drink or be concentrated into a syrup by boiling off the water[4, 61, 82, 159]. The syrup is used as a sweetener on many foods. The yield is only half that of A. saccharum[2]. It is said to be sweeter and whiter than A. saccharum[183]. The sap can be harvested in the late winter, the flow is best on warm sunny days following a frost. The best sap production comes from cold-winter areas with continental climates.
Self-sown seedlings, gathered in early spring, are eaten fresh or dried for later use[177, 213].
Seeds - cooked. The wings are removed and the seeds boiled then eaten hot[213]. Good crops are produced nearly every year in the wild[229]. The seed is about 12mm long and is produced in small clusters[82].
Inner bark - cooked. It is dried, ground into a powder and then used as a thickening in soups etc or mixed with cereals when making bread[105, 161, 177, 257].</t>
  </si>
  <si>
    <t>An infusion of the bark is used in the treatment of coughs, cramps and dysentery[257]. The infusion is also applied externally to old, stubborn running sores[257]. A compound infusion is used in the treatment of 'female complaints'[257].
The inner bark is boiled and used with water as a wash for sore eyes[257]. An infusion is used internally in the treatment of diarrhoea[257].
An infusion of the root bark has been used in the treatment of gonorrhoea[257].</t>
  </si>
  <si>
    <t>Ripogonum scandens</t>
  </si>
  <si>
    <t>Supple Jack</t>
  </si>
  <si>
    <t>Lowland podocarp and broad-leaved forests on North, South, Stewart and Chatham Islands[44].</t>
  </si>
  <si>
    <t>We have very little information on this species and do not know if it will be hardy in Britain, though judging by its native range it is unlikely to succeed outdoors in Britain in any but the mildest areas of the country.
Plants do not take kindly to cultivation, but a rich soil and shade are probably the best conditions for it[1].</t>
  </si>
  <si>
    <t>The stems are used in basket making and also to make rope ladders[44, 46, 61, 128]. The stems are strong enough to be used as they are to make a rope[128].</t>
  </si>
  <si>
    <t>Root - cooked. It is rich in starch[105]. The root is very fibrous and is used as a flavouring for beer[173].
Fruit - raw or cooked. Dry and uninteresting[153, 173]. The fruit is about 8mm in diameter[200].
Young shoots - cooked. They taste like fresh green beans[173].
Sap. It is obtained by blowing it out of short cut sections of the stem[173].</t>
  </si>
  <si>
    <t>Antirheumatic, skin, stomachic, vulnerary[61]. The burnt stems and sap are used to cauterize wounds[61].</t>
  </si>
  <si>
    <t>Prunus pensylvanica</t>
  </si>
  <si>
    <t>Pin Cherry</t>
  </si>
  <si>
    <t>Cerasus pensylvanica.</t>
  </si>
  <si>
    <t>Northern and Eastern N. America - British Columbia to Newfoundland, south to Georgia.</t>
  </si>
  <si>
    <t>Rocky woods in moist rather rich soils[43, 82]. Prefers wet woodlands, old tamarack bogs and interdunal swamps[159].</t>
  </si>
  <si>
    <t>Thrives in a well-drained moisture-retentive loamy soil, growing well on limestone[11, 200]. Prefers some lime in the soil but is likely to become chlorotic if too much lime is present[1]. Requires a sunny position[11] and soon dying out if in the shade of other trees[226].
A fast growing but short-lived tree[11, 20]. This species plays a vital role in the regeneration of forests in its native habitats, acting as a nurse tree until it is shaded out by other trees[20, 200]. It often springs up in burnt-over areas from seed spread by birds and mammals[226].
Closely related to P. emarginata, and hybridizing with it where their ranges overlap[229].
A good bee plant[20]. The fruit is very attractive to birds[20].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</si>
  <si>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outer bark is used to ornament baskets. It is watertight and resists decay[101].
The tree has a vigorous root system and is sometimes planted to stabilise soils and contain erosion[226]. It is a good pioneer species for burnt over land. It establishes quickly, providing shelter for other woodland trees and then dying out[229].
Wood - light, soft, close grained[82]. It weighs 31lb per cubic foot[235]. Only used as a fuel[229].</t>
  </si>
  <si>
    <t>An infusion of the bark has been used in the treatment of fevers, bronchitis, coughs and colds, infections and blood poisoning[257].
A decoction of the inner bark has been used in the treatment of laryngitis[257]. A poultice of the boiled, shredded inner bark has been applied to a bleeding umbilical cord[257]. An infusion of the inner bark has been used as an eye wash for sore eyes[257].
The astringent root bark has been used as a wash on old sores and ulcers[257]. A decoction of the root has been used as a treatment for stomach pains[257].
The fruit is often used domestically in the preparation of cough mixtures[82].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</si>
  <si>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The seed and leaves contain hydrogen cyanide, a poison that gives almonds their characteristic flavour. This toxin is readily detected by its bitter taste. Usually present in too small a quantity to do any harm, any very bitter seed or fruit should not be eaten[101]. In small quantities, hydrogen cyanide has been shown to stimulate respiration and improve digestion, it is also claimed to be of benefit in the treatment of cancer. In excess, however, it can cause respiratory failure and even death.</t>
  </si>
  <si>
    <t>Amaranthus viridis</t>
  </si>
  <si>
    <t>Calalu</t>
  </si>
  <si>
    <t>A. gracilis.</t>
  </si>
  <si>
    <t>Tropical N. America? Original habitat is obscure.</t>
  </si>
  <si>
    <t>A weed of waste ground and roadsides but the original habitat is obscure[144].</t>
  </si>
  <si>
    <t>Prefers a well-drained fertile soil in a sunny position[200]. Requires a hot sheltered position if it is to do well[K].
Plants should not be given inorganic fertilizers, see notes above on toxicity.
Cultivated as a food plant in the tropics[46].
Should this plant be called A. caudatus. L. 'Viridis'[200]?
Most if not all members of this genus photosynthesize by a more efficient method than most plants. Called the 'C4 carbon-fixation pathway', this process is particularly efficient at high temperatures, in bright sunlight and under dry conditions[196].</t>
  </si>
  <si>
    <t>A decoction of the entire plant is used to stop dysentery and inflammation[218].
The plant is emollient and vermifuge[218, 240].
The root juice is used to treat inflammation during urination[272]. It is also taken to treat constipation[272].</t>
  </si>
  <si>
    <t>Algeria; China; India; Venezuela; Wi</t>
  </si>
  <si>
    <t>Sidalcea acuta</t>
  </si>
  <si>
    <t>Waste ground and scrub forest in Uttar Pradesh[158].</t>
  </si>
  <si>
    <t>We have very little information on this species and do not know if it will be hardy in Britain. However, judging by its native range, it is possibly hardy outdoors at least in the milder areas of the country. The following notes are based on the general needs of the genus.
Prefers a deep fertile well-drained but moisture-retentive soil in full sun or with some shade at the hottest part of the day[200].</t>
  </si>
  <si>
    <t>A fibre is obtained from the stem[158].</t>
  </si>
  <si>
    <t>One report says that the plant is sometimes used as food[177], but gives no more information. It is most likely that the leaves are used, though the flowers, mature and immature seeds should also be edible[K].</t>
  </si>
  <si>
    <t>One report says that the plant has medicinal uses[158], but gives no details[K].</t>
  </si>
  <si>
    <t>Africa; Dominican Republic; Ghana; Guam; Guatemala; Haiti; India; Indochina; Malacca; Mexico; Panama(Cuna); Philippines; Trinidad</t>
  </si>
  <si>
    <t>Symplocos tinctoria</t>
  </si>
  <si>
    <t>Sweet Leaf</t>
  </si>
  <si>
    <t>South-eastern N. America - Florida to Arkansas, north to Delaware.</t>
  </si>
  <si>
    <t>Woods, swamps and bottomlands[43]. Rich moist soils, often in the shade of dense forests[82].</t>
  </si>
  <si>
    <t>Easily grown in any fertile soil[182]. Prefers a sunny position in a well-drained fertile acid to neutral soil[200]. Plants are often found growing in dense shade in the wild[82].
This species is not very hardy in Britain, it only succeeds outdoors in a sheltered position in the warmest counties of the country[182]. Forms of this species that are hardy in Britain might exist in the north of the plants range or at higher elevations[11].
This species is not a true evergreen, but in climates with mild winters the previous years leaves are not lost until after the new leaves come into growth[229].
Self-sterile, it needs cross-pollination with a different plant in the same species if seed and fruit are to be produced[182].
The flowers are sweetly perfumed[245]. The leaves also have a sweet smell[245].
Plants in this genus are notably resistant to honey fungus[200].</t>
  </si>
  <si>
    <t>A yellow dye is obtained from the leaves, the bark and the fruits[1, 46, 82].
We have no specific information for this species but many species in this genus contain alum and can be used as mordants when dyeing[168].
Wood - soft, weak, light, close grained, easily worked[46, 82, 235]. It weighs 33lb per cubic foot[235]. Used for turnery[46, 82].</t>
  </si>
  <si>
    <t>Leaves - raw. Thick and downy, they have a pleasant sweet smell and taste[245]. Chewed for their pleasantly sweet, slightly acid flavour that is refreshing and helps to ease thirst[183].</t>
  </si>
  <si>
    <t>The bitter, aromatic roots have been used as a tonic[46, 82]. A decoction of the scraped roots has been used in the treatment of fevers[257].</t>
  </si>
  <si>
    <t>United States; United Statesa</t>
  </si>
  <si>
    <t>Iberis amara</t>
  </si>
  <si>
    <t>Rocket Candytuft</t>
  </si>
  <si>
    <t>Western and southern Europe, including Britain, to N. Africa.</t>
  </si>
  <si>
    <t>Dry calcareous soils on hillsides and in cornfields[17].</t>
  </si>
  <si>
    <t>Easily grown in a good, well-drained ordinary garden soil in a sunny position[1]. Prefers a calcareous soil but tolerates mildly acid soils[1]. Succeeds in poor soils[200] and on dry walls[1].
A very ornamental plant[1]. A fast growing plant[188], do not grow the plants too close together[1].
The flowers are sweetly scented[245].</t>
  </si>
  <si>
    <t>The seeds are sometimes used as a source of mustard[61, 177, 183].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</si>
  <si>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Little used in modern herbalism, rocket candytuft is a bitter-tasting tonic, aiding digestion and relieving wind and bloating[254]. It is traditionally taken to treat gout, rheumatism and arthritis[254].
All parts of the plant are antirheumatic and antiscorbutic[61]. The seeds are considered very useful in the treatment of asthma, bronchitis and dropsy[4, 240]. The plant is gathered in the summer and can be dried for later use[254]. The seeds are harvested when fully ripe[254].
A common homeopathic remedy is made from the seeds[4].</t>
  </si>
  <si>
    <t>Lycopodiaceae</t>
  </si>
  <si>
    <t>Lycopodium selago</t>
  </si>
  <si>
    <t>Fir Clubmoss</t>
  </si>
  <si>
    <t>Arctic and N. temperate zone, including Britain, south to Spain, the Himalayas and Oregon.</t>
  </si>
  <si>
    <t>Usually in open habitats on heaths, moors, mountain grasslands, rock ledges and mountain tops to 1300 metres[17].</t>
  </si>
  <si>
    <t>Thrives in a rough spongy peat in a shady position[1]. Requires a humid atmosphere[200].
Terrestrial members of this genus are hard to establish. The roots are delicate and liable to rot, most water being absorbed through the foliage[200].
Members of this genus are rarely if ever troubled by browsing deer[233].
Although looking more like a moss, this genus is closely related to the ferns[200].</t>
  </si>
  <si>
    <t>The plant can be used as a mordant in dyeing[172].</t>
  </si>
  <si>
    <t>The plant is edible[161, 177]. Caution is advised, see the notes above on toxicity.</t>
  </si>
  <si>
    <t>The plant is hypnotic[192]. Chewing three stems is said to induce mild intoxication whilst eight can cause unconsciousness[192, 213]. The plant has been used as a fast-acting emetic and purgative[257]. A poultice of the whole plant has been applied to the head in the treatment of headaches[257].
A homeopathic remedy is made from the whole plant, collected during the summer[9]. It is used as a laxative and to kill worms[9].</t>
  </si>
  <si>
    <t>The plant is an active narcotic poison[172, 192].</t>
  </si>
  <si>
    <t>Kadsura longepedunculata</t>
  </si>
  <si>
    <t>Kadsura peltigera. Rehd.&amp;Wils.</t>
  </si>
  <si>
    <t>E. Asia - western China.</t>
  </si>
  <si>
    <t>Stream edges and damp shady places[147]. Forests and slopes below 1000 metres[266].</t>
  </si>
  <si>
    <t>We have very little information on this species and do not know if it will be hardy in Britain, though judging by its native range it could succeed outdoors in many parts of this country. The following notes are based on the general needs of the genus.
Requires a sheltered position in a moderately fertile well-drained neutral to acid soil200]. Prefers a position in semi-shade[219].
Flowers are produced on the current year's growth[219]. Plants do not really require pruning[219].
Dioecious, male and female plants must be grown if seed and fruit is required.</t>
  </si>
  <si>
    <t>Fruit - raw or cooked[177]. The globose fruit is 15 - 35mm in diameter[266].</t>
  </si>
  <si>
    <t>The fruit, root, stems or leaves are antitussive, anodyne, carminative and decongestant[147, 218].</t>
  </si>
  <si>
    <t>Valeriana sitchensis</t>
  </si>
  <si>
    <t>American Valerian</t>
  </si>
  <si>
    <t>Moist open or wooded places at mid or upper elevations in the mountains, often in wet meadows[60].</t>
  </si>
  <si>
    <t>We have very little information on this species and do not know if it will be hardy in Britain, though judging by its native range it should succeed outdoors in many parts of the country. The following notes are based on the general needs of the genus.
Succeeds in ordinary garden soil[1].
Dioecious, male and female plants must be grown if seed is required.</t>
  </si>
  <si>
    <t>The dried root has been used as an incense[257].</t>
  </si>
  <si>
    <t>Callicarpa americana</t>
  </si>
  <si>
    <t>American Beautyberry</t>
  </si>
  <si>
    <t>South-eastern N. America - Florida to Texas and north to Oklahoma and Arkansas.</t>
  </si>
  <si>
    <t>Rich woods and thickets[43].</t>
  </si>
  <si>
    <t>Requires a sunny position or light dappled shade[1, 200]. Prefers a highly fertile well-drained loamy soil[200].
This species is hardy to about -18�c according to one report[200] whilst another says that it is only really hardy in the milder parts of Britain, though some forms should prove to be hardier[1].
Requires cross-pollination for good fruit production[182].
Plants in this genus are notably resistant to honey fungus[200].</t>
  </si>
  <si>
    <t>Fruit - raw[105, 177]. Juicy, sweet, fleshy, slightly aromatic[123]. The fruit is about 6mm in diameter[200].</t>
  </si>
  <si>
    <t>A decoction of the root bark has been used as a diuretic[257].
The leaves are a cure for dropsy[61].
A tea made from the roots is used in the treatment of dysentery and stomach aches[222, 257].
A tea made from the roots and berries is used in the treatment of colic[222, 257].
Some native North American Indian tribes used the leaves and roots in sweat baths for the treatment of malaria, rheumatism and fevers[222, 257].</t>
  </si>
  <si>
    <t>Amorphophallus rivieri</t>
  </si>
  <si>
    <t>Devil's Tongue</t>
  </si>
  <si>
    <t>Conophallus konjak.</t>
  </si>
  <si>
    <t>E. Asia - Cochin China, East Indies.</t>
  </si>
  <si>
    <t>Loose leafy detritus in moist shady habitats[200]. Forest margins and thickets at elevations of 830-1200 metres in western Yunnan[266].</t>
  </si>
  <si>
    <t>Requires shade and a rich soil in its native habitats, but it probably requires a position with at least moderate sun in Britain.
This species is being increasingly cultivated for its edible tubers in Japan and China[183, 266] The plants are not winter hardy outdoors in Britain but are sometimes grown outdoors in this country as part of a sub-tropical bedding display[1]. It is also said to make a good house plant[1].
The tuber is harvested in the autumn after top growth has been cut back by frost and it must be kept quite dry and frost-free over winter[1, 133]. It is then potted up in a warm greenhouse in spring ready to be planted out after the last expected frosts. The tubers are planted 15cm deep[1].
The plant has one enormous leaf and one spadix annually. It requires hand pollination in Britain[1, 133]. When ripe for pollination, the flowers have a foetid smell to attract carrion flies and midges. This smell disappears once the flower has been pollinated[245].</t>
  </si>
  <si>
    <t>Rhizome - cooked[200]. The root must be thoroughly boiled or baked, it is acrid when raw[200]. Very large, it can be up to 30cm in iameter[266]. In Japan the large brown tubers are peeled, cooked and pounded to extract their starch, which is solidified with dissolved limestone into an edible gel called 'Konnyaku'[183]. Konnyaku is a type of flour valued for its use in many dietary products[266]. The flour is valued for its ability to clean the digestive tract without being a laxative[183]. A nutritional analysis is available[218]. This root is very high in water and low in calories, so it is being promoted as a diet food in N. America[218].</t>
  </si>
  <si>
    <t>The root is oxytoxic and sialagogue[178]. It is used in the treatment of cancer[218].
The flowers are febrifuge[218].</t>
  </si>
  <si>
    <t>We have one report that this plant is very toxic raw, though no more details are given[178]. It belongs to a family where most of the members contain calcium oxalate crystals. This substance is toxic fresh and, if eaten, makes the mouth, tongue and throat feel as if hundreds of small needles are digging in to them. However, calcium oxalate is easily broken down either by thoroughly cooking the plant or by fully drying it and, in either of these states, it is safe to eat the plant. People with a tendency to rheumatism, arthritis, gout, kidney stones and hyperacidity should take especial caution if including this plant in their diet[238].</t>
  </si>
  <si>
    <t>Diospyros kaki</t>
  </si>
  <si>
    <t>Persimmon</t>
  </si>
  <si>
    <t>D. chinensis.</t>
  </si>
  <si>
    <t>Not known in a truly wild situation, it is found in broad leafed woodland but probably as an escape from cultivation[74, 200].</t>
  </si>
  <si>
    <t>Prefers a good deep loamy soil in sun or light shade but succeeds in most soils[11, 132, 200]. Dislikes very acid or wet and poorly drained soils[200]. Requires a sheltered position[200].
Dormant plants are quite hardy in Britain, tolerating temperatures down to about -14�c[74], but they require warmer summers than are normally experienced in Britain in order to ripen their fruit and wood[3]. The young growth in spring, even on mature plants, is frost-tender and so it is best to grow the plants in a position sheltered from the early morning sun[K]. A warm sunny wall improves the chance of producing ripe fruit[3] and trees fruit freely when grown under glass[1]. Fruits are frequently produced outdoors at Kew[11, K]. A tree seen in a open position with afternoon shade at Kew in November 1993 (after a cool summer) had about 200 almost ripe fruits around 8cm in diameter[K]. The same tree, after a fairly warm summer in 1996, had a large quantity of fruit just about ready for harvesting in the middle of December[K].
Trees produce a long taproot and should be planted out into their permanent positions as soon as possible[200]. The young trees require some winter protection for their first winter or two[K].
The persimmon is widely cultivated for its edible fruit in warm temperate areas of the world, especially in Japan and China, there are many named varieties[183]. Some cultivars, such as 'Fuyu', lack the usual astringency and can be eaten whilst still firm, though they develop a richer flavour if allowed to become soft[183, 200]. These non-astringent forms require a warmer climate and do not ripen in cooler areas[183]. The astringent cultivars are somewhat hardier and ripen well in cooler climates than the non-astringent forms[183]. The fruit colours better and is sweeter in warmer areas but in hot conditions has a poor texture and deep black spots develop[183]. If allowed to become very ripe (almost to the point of going rotten), they develop a better flavour than non-astringent forms[183].
Dioecious, but the female tree can produce seedless fruits in the absence of a pollinator. However, unfertilized fruit tends to be smaller and more astringent[200]. This astringency is due to the high content of tannin but once the fruit is fully ripe it loses this astringency and becomes sweet[132]. If fertilized fruit is required, then growing one male for every 8 - 10 females is usually adequate[238].</t>
  </si>
  <si>
    <t>The pulp of unripe fruits is used in cosmetics to make face-packs because of its firming qualities[7].
Wood - hard and durable with a beautiful grain. Used for making fine furniture[266].</t>
  </si>
  <si>
    <t>Fruit - raw or cooked[1, 2, 3, 7, 46, 61]. The fruit has an exquisitely rich flavour when it is very soft and fully ripe (almost at the point of going bad), but the fruit of many cultivars is very harsh and astringent before then[K]. In Britain, the fruit needs to be harvested whilst it is still very hard. This is done very late in the season (in December or even January if possible), it is then stored in a cool but frost-free place until very soft and fully ripe[K]. The fruit can also be used in pies, cakes, bread, desserts etc[183]. It contains 25% sugars[74]. A fuller nutritional analysis is available[218]. The fruit can also be dried for later use[183]. The fruit is about 7.5cm in diameter[200].
The peel of the fruit can be powdered and used as a sweetener[183].
The leaves are used to improve the flavour of pickled radishes[183].
The roasted seeds are a coffee substitute[183, 240].</t>
  </si>
  <si>
    <t>Appetizer, sialagogue[116, 176, 178].
The stem bark is astringent and styptic[218].
The fruit is said to have different properties depending on its stage of ripeness, though it is generally antitussive, astringent, laxative, nutritive and stomachic[218, 238].
The fresh fully ripe fruit is used raw in the treatment of constipation and haemorrhoids[238] and when cooked is used to treat diarrhoea[238]..
The dried ripe fruit is used in the treatment of bronchial complaints[238], whilst when ground into a powder it is used to treat dry coughs[238].
Juice from the unripe fruit is used in the treatment of hypertension[218, 238].
The fruits, picked green and ripened in containers with the leaves, become very sweet and are considered to be antifebrile, antivinous and demulcent[218].
The fruits are also peeled and then exposed to sunlight by day and dew by night. They become encrusted with a white powder and are then considered to be anthelmintic, antihaemorrhagic, antivinous, expectorant, febrifuge and restorative[218].
The peduncle is used to treat coughs and hiccups[218].
The calyx is used to treat hiccups[176].</t>
  </si>
  <si>
    <t>China; India; Malaya</t>
  </si>
  <si>
    <t>Cistus ladanifer</t>
  </si>
  <si>
    <t>Labdanum</t>
  </si>
  <si>
    <t>C. ladaniferus.</t>
  </si>
  <si>
    <t>Pine woods, copses and on dry usually granitic hills[89, 184].</t>
  </si>
  <si>
    <t>Requires a sunny position in a well-drained light sandy soil[11, 182], growing well in poor soils[238]. Withstands drought once it is established[11, 190]. Plants are fairly wind resistant[166, K], tolerating maritime exposure[188]. Resents root disturbance[11].
Plants are hardy to about -10c[184], but they require protection in severe winters[11]. Plants are somewhat hardier when grown in poor soils[182].
Individual flowers only last one day but there is a long succession of them[11, 200].
Labdanum dislikes pruning, especially as it gets older and so any formative work should be restricted to removing dead, straggly or damaged growths[238]. The plant also resents root disturbance[200]. Plants should be pot grown and then planted out in their final positions whilst still small.
Sometimes cultivated for its gum, which is known as 'Labdanum', this is exuded in such quantity in hot weather that the plant becomes very sticky[4, 61]. The leaves have glandular hairs which produce an aromatic gum. The sweet balsamic smell is most apparent in the summer in the early morning[245].
A very ornamental plant, it is very free-flowering and fast growing[49]. There are a number of named forms developed for their ornamental value[182].
An excellent nurse plant for sheltering young seedlings[49]. 
This species is notably resistant to honey fungus[88, 200].
The flowers are very attractive to bees[108]. 
Hybridizes freely with other members of this genus[200].</t>
  </si>
  <si>
    <t>The glandular hairs on the leaves yield the oleo-resin 'ladanum', used medicinally and in soaps, perfumery, fumigation etc[4, 11, 46, 61, 64, 89, 100]. This resin is an acceptable substitute for ambergris (which is obtained from the sperm whale) and so is important in perfume manufacture[238]. The resin is collected by dragging a type of rake through the plant, the resin adhering to the teeth of the rake, or by boiling the twigs and skimming off the resin[64, 89]. Most resin is produced at the hottest time of the year[46].</t>
  </si>
  <si>
    <t>Labdanum is an aromatic, expectorant, stimulant herb that controls bleeding and has antibiotic effects[4, 238]. It is used internally in the treatment of catarrh and diarrhoea[238] and as an emmenagogue[4]. The leaves are harvested in late spring and early summer and can be dried for later use, or the resin extracted from them[238].</t>
  </si>
  <si>
    <t>Greece; Spain; Turkey</t>
  </si>
  <si>
    <t>Heracleum sphondylium montanum</t>
  </si>
  <si>
    <t>H. cordatum.  H. lanatum. Michx.  H. maximum.</t>
  </si>
  <si>
    <t>N. America to W. Asia.</t>
  </si>
  <si>
    <t>Rich damp soils of prairies and mountains, especially along streams and in open woods in Western N. America[212].</t>
  </si>
  <si>
    <t>Succeeds in any ordinary garden soil, doing best in moist soils or deep woodland[1, 55, 60].</t>
  </si>
  <si>
    <t>Whistles, flutes, straws etc can be made from the hollow stems[99, 257].
The leaves are used as a covering for baskets of fruit etc[99].
A yellow dye is obtained from the roots[257].
An infusion of the blossoms, rubbed on the body, repels flies and mosquitoes[257].</t>
  </si>
  <si>
    <t>Root - cooked[2, 46, 85, 94]. Tastes like a swede[155, 183]. Used like potatoes, though it is considered to be poisonous by some writers[213].
The peeled stem can be eaten raw but is best cooked[2, 61, 183]. The unpeeled stem can be used when young, or just the inner tissue of older stems can be used, before the plants flower[85, 94]. For people not used to the flavour, they are best cooked in two changes of water when they make a tasty celery-like vegetable[213]. Another report says that, despite the strong odour of the leaves and outer skin, the peeled young stems are mild and sweet, resembling celery in flavour[256]. The stems cannot be eaten raw in large quantities because they give a burning sensation in the mouth[257]. The stems are highly nutritious, containing up to 18% protein[213].
Leaves and young shoots - raw or cooked[55, 85, 94, 118]. Cooked as greens or added to salads[183].
Young flowers[46, 61, 105]. No further details.
The dried seeds are used as a flavouring for soups, stews and potato salads[85, 183].
The dried base of the plant and ashes from the burnt leaves are used as a salt substitute[183].</t>
  </si>
  <si>
    <t>Cow parsnip was widely employed medicinally by a large number of native North American Indian tribes who used it to treat a wide variety of complaints, but especially as a poultice on bruises, sores etc[257]. It is little used in modern herbalism, though perhaps it merits further investigation.
All parts of the plant are antirheumatic, antispasmodic, carminative, febrifuge, odontalgic and stimulant[21, 94, 155, 172, 257].
The leaves are tonic[257]. They have been used in the treatment of colds[257]. A soothing drink made from the leaves is used to treat sore throats[257]. A poultice of the heated leaves has been applied to minor cuts, sore muscles etc[257].
An infusion of the fresh young stems has been used in the treatment of diarrhoea[257]. It has also been used as a wash to remove warts[257].
The plant has been used in the treatment of epilepsy[213].
A tea made from the roots is used in the treatment of indigestion, colds, stomach cramps, rheumatism, sore throats, TB etc[222, 257]. Externally, the root is used as a poultice on sores, bruises, swellings, boils, rheumatic joints, VD scabs etc, whilst a bit of root has been held on an aching tooth to reduce the pain[222, 257]. The root can be crushed, mixed with water and used as an antidandruff hair wash[257].
The root contains psoralen, which is being investigated for its use in the treatment of psoriasis, leukaemia and AIDS[222].
The seed has been used to treat severe headaches[257].</t>
  </si>
  <si>
    <t>Canada(Kwakiutl); Canada(Salish); United States; United States(Amerindian); United States(Blackfoot); United States(Flathead); United States(Nm)</t>
  </si>
  <si>
    <t>Many members of this genus, including this species[65], contain furanocoumarins. These have carcinogenic, mutagenic and phototoxic properties. The fresh foliage can cause dermatitis[21]. If the juice and hairs of the outer skin are left on the face and mouth, they can cause blisters[212]. This effect is especially prevalent for people with fair complexions[256].</t>
  </si>
  <si>
    <t>Ephedra trifurca</t>
  </si>
  <si>
    <t>Longleaf Jointfir</t>
  </si>
  <si>
    <t>South-western N. America - southern California to Texas and Mexico.</t>
  </si>
  <si>
    <t>Dry sandy and rocky places below 600 metres in Creosote bush scrub, deserts etc[71]. Dry rocky slopes to flat sandy areas at elevations of 500 - 2000 metres[270].</t>
  </si>
  <si>
    <t>We have very little information on this species and do not know if it will be hardy in Britain, though judging by its native range it could succeed outdoors at least in the milder parts of this country. It hybridises in the wild with other members of the genus. In particular, it hybridises with E. torreyana to form E . � intermixta. This hybrid occurs in a small area of southwestern New Mexico (near Engle, Sierra County) within the zone of sympatry of the two parental species; it may be fertile (mature seeds are formed). It is intermediate in most characters but can be identified by its combination of the spinelike terminal buds of E . trifurca and the scabrous, light yellow seeds of E . torreyana[270].The following notes are based on the general needs of the genus.
Requires a well-drained loamy soil and a sunny position[1, 11]. Established plants are drought resistant and are also lime tolerant[200].
Dioecious, male and female plants must be grown in fruit and seed are required.</t>
  </si>
  <si>
    <t>A tea is made from the branches[177].
Fruit - raw or cooked.</t>
  </si>
  <si>
    <t>The dried and crushed stems are diuretic[238].An infusion has been used in the treatment of venereal disease, stomach complaints and kidney problems[257]. The pulverized or boiled stems were also applied externally as a poultice on syphilitic sores by some native North American Indians[213]. They can also be used as a poultice on other skin sores[257].
Unlike many members of the genus, this species is not very rich in the alkaloid ephedrine and so is not used in the treatment of asthma[238].</t>
  </si>
  <si>
    <t>Menispermaceae</t>
  </si>
  <si>
    <t>Cocculus orbiculatus</t>
  </si>
  <si>
    <t>C. thunbergii.  C. trilobus.  Cebatha orbiculata.  Menispermum trilobum.</t>
  </si>
  <si>
    <t>Sides of streams, to 1000 metres in W. China[109]. Sparse forests, bushes, village sides and forest edges in most regions of China[266].</t>
  </si>
  <si>
    <t>Easily cultivated in an ordinary garden soil[1], it prefers a well-drained moisture retentive fertile soil in full sun or semi-shade[200]. Plants only fruit well when grown in full sun[219].
This species is hardy to about -10�c[200].
Plants climb by means of twining around supports[219]. They do not normally require pruning[219].
Closely related to C. carolinus[200].</t>
  </si>
  <si>
    <t>The bleached tendrils are used as an ornamental infill in basket making[46, 61].
The plant contains cocculoidine which has insecticidal activity[218].</t>
  </si>
  <si>
    <t>Leaves - cooked. An emergency food, it is used when all else fails[177].
One report says that the root might be edible[177].</t>
  </si>
  <si>
    <t>The root is anodyne, antiphlogistic, antirheumatic, carminative, depurative, diuretic and vermifuge[147, 176, 218]. It is used in the treatment of rheumatic arthritis, oedema and oliguria[176]. It has also shown antibacterial and anti-amoebic activity[176].
A decoction of the stems is used in the treatment of asthma, bronchitis and paralysis[218].</t>
  </si>
  <si>
    <t>Vicia sativa</t>
  </si>
  <si>
    <t>Winter Tares</t>
  </si>
  <si>
    <t>Hedges and grassy places, avoiding acid soils or shady positions[17].</t>
  </si>
  <si>
    <t>Succeeds in any well-drained soil in a sunny position if the soil is reliably moist throughout the growing season, otherwise it is best grown in semi-shade[200].
The sub-species V. sativa leucosperma. Ser. is the form usually grown for food[74].
This species has a symbiotic relationship with certain soil bacteria, these bacteria form nodules on the roots and fix atmospheric nitrogen. Some of this nitrogen is utilized by the growing plant but some can also be used by other plants growing nearby[200].</t>
  </si>
  <si>
    <t>A very valuable green manure crop, it can be sown in spring or as late as October. A deep rooted and fast growing plant, it is winter hardy, an effective weed suppresser, produces a good bulk and fixes a large amount of nitrogen[87].</t>
  </si>
  <si>
    <t>Argentina; Europe</t>
  </si>
  <si>
    <t>There is some evidence that the seed may be toxic but this has only been shown under laboratory conditions, there are no recorded cases of poisoning by this plant in Britain[76].</t>
  </si>
  <si>
    <t>Astragalus hoantchy</t>
  </si>
  <si>
    <t>E. Asia - China, Manchuria.</t>
  </si>
  <si>
    <t>We have very little information on this species and do not know if it will be hardy in Britain, though judging by its native range it should succeed outdoors in many parts of this country. This species used to be cultivated for its edible shoots in China[179]. The following notes are based on the general needs of the genus.
Requires a dry well-drained soil in a sunny position[1].
Plants are intolerant of root disturbance and are best planted in their final positions whilst still small[200].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</si>
  <si>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Diuretic, pectoral, tonic[178, 218].</t>
  </si>
  <si>
    <t>Monarda fistulosa</t>
  </si>
  <si>
    <t>Wild Bergamot</t>
  </si>
  <si>
    <t>North-eastern N. America - Quebec to Minnesota, south to Texas.</t>
  </si>
  <si>
    <t>Dry thickets, clearings and woodland edges[43].</t>
  </si>
  <si>
    <t>Easily grown in ordinary garden soil so long as it is not too dry[1, 200]. Grows well in heavy clay soils. Requires a moist soil and a sunny position[1, 200], though it also succeeds in light shade[187]. This species thrives when grown in a dry soil[233, 238, K]. It prefers alkaline soil conditions[238].
Plants are hardy to at least -25�c[187].
A very ornamental plant, there are several named varieties[1, 233]. A good bee plant[200]. 
Subject to mildew in dry summers[200].</t>
  </si>
  <si>
    <t>The leaves have been used as an insect repellent[257].</t>
  </si>
  <si>
    <t>Leaves - raw or cooked. The entire plant above ground level can be used as a potherb[183], though it is rather aromatic. It is also used as a flavouring in salads and cooked foods[46, 105, 183, 213].
The flowers make an attractive edible garnish in salads[183].
The fresh or dried leaves are brewed into a refreshing aromatic tea[183, 257].</t>
  </si>
  <si>
    <t>Wild bergamot was often employed medicinally by several native North American Indian tribes who used it to treat a variety of complaints, but especially those connected with the digestive system[257]. It is still sometimes used in modern herbalism.
The leaves and flowering stems are carminative, diaphoretic, diuretic and stimulant[4, 222]. An infusion is used internally in the treatment of colds, catarrh, headaches, gastric disorders, aching kidneys, to reduce low fevers and soothe sore throats[213, 238, 257]. Externally, it is applied as a poultice to skin eruptions, cuts etc and as a wash for sore eyes[238, 257]. The leaves can be harvested before the plant flowers, or they can be harvested with the flowering stems. They can be used fresh or dried[238].
The plant contains the essential oil 'bergamot oil' which can be inhaled to treat bronchial complaints[213].
The leaves also contain 'thymol', an essential oil that can be used to expel gas from the digestive tract[213].</t>
  </si>
  <si>
    <t>Trillium smallii</t>
  </si>
  <si>
    <t>Woods in foothills all over Japan[58]. Also found in grassy places in mountains and occasionally in stony places by the sea[42].</t>
  </si>
  <si>
    <t>Fruit[58, 105, 177]. No more details are given.</t>
  </si>
  <si>
    <t>Rumex alpinus</t>
  </si>
  <si>
    <t>Alpine Dock</t>
  </si>
  <si>
    <t>C. and S. Europe to W. Asia. Naturalized in Britain[17].</t>
  </si>
  <si>
    <t>Along the banks of streams and by the sides of roads, it is also found near human habitations, in hilly areas[9].</t>
  </si>
  <si>
    <t>A very easily grown and tolerant plant[K], it succeeds in most soils, preferring a moist moderately fertile well-drained soil in a sunny position[200].
Hardy to about -20�c[187].
Alpine dock was at one time cultivated for its edible leaves, though it has now fallen out of favour to be replaced by less strong-tasting plants[2, 200, K]. This is a pity because it is a very productive and useful vegetable and can produce its leaves all through the winter if the weather is not too severe[K].
A very important plant for the caterpillars of many species of butterflies[30].</t>
  </si>
  <si>
    <t>Leaves - raw or cooked[1, 2, 5, 21, 22, 46, 183]. They can also be dried for later use[12]. A strong flavour, the leaves can be used in salads in late autumn to the spring, but are better cooked like spinach[K]. The fresh leaves can be available for most months of the year, only dying down for a short period in severe winters[K]. The leaves often become bitter in the summer[K]. In taste trials, this has proved to be a very popular autumn and spring cooked leaf, making an excellent spinach[K].</t>
  </si>
  <si>
    <t>The root is astringent and laxative[4, 9]. It has a regulatory effect on the digestive system, similar to but weaker than rhubarb (Rheum rhaponticum)[4]. It can act either as a laxative or a cure for diarrhoea according to dosage[4]. The root is harvested in early spring and dried for later use[4].</t>
  </si>
  <si>
    <t>Carlina vulgaris</t>
  </si>
  <si>
    <t>Carline Thistle</t>
  </si>
  <si>
    <t>Europe, including Britain, north to 60� N., east to Siberia, Caucasus and W. Asia.</t>
  </si>
  <si>
    <t>Poor soils[200] on dry banks and pastures[4], especially on chalk[13, 17].</t>
  </si>
  <si>
    <t>Succeeds in a sunny position in ordinary garden soil[1]. Prefers an alkaline soil[138]. Prefers a poor soil[4, 200].
Plants are hardy to about -15�c[200].
The presence of this species in a meadow usually indicates a poor sandy soil[4].
This species resents root disturbance, it should be planted into its final position as soon as possible[138].</t>
  </si>
  <si>
    <t>The flower heads expand in dry weather and close in moist weather. The dried flowers will continue to do this for a long time and they thus form a basic hygrometer for use in weather forecasting[4].</t>
  </si>
  <si>
    <t>Flowering head - cooked. Used as a globe artichoke substitute[2, 105, 177, 183], though they are considerably smaller and even more fiddly[K].</t>
  </si>
  <si>
    <t>The roots and leaves are diaphoretic and purgative[4].</t>
  </si>
  <si>
    <t>Smilax china</t>
  </si>
  <si>
    <t>China Root</t>
  </si>
  <si>
    <t>Shrub thickets[147] in hills and mountains[58]. Forests, thickets, hillsides, grassy slopes, shaded places along valleys or streams from near sea level to 2000 metres[266].</t>
  </si>
  <si>
    <t>Succeeds in most well-drained soils in sun or semi-shade[200].
Hardy to about -15�c[200].
A climbing plant, supporting itself by means of tendrils and thorns as it scrambles through small trees and shrubs.
A young plant is growing and thriving close to a west-facing wall at Kew Botanical gardens[K].
This species is not the true 'China root' of medicine, see the record for S. pseudo-china[178].
Dioecious. Male and female plants must be grown if seed is required.</t>
  </si>
  <si>
    <t>A yellow dye is made from the root and leaves when alum is used as a mordant[4, 178]. With iron sulphate, the colour is brown[4].</t>
  </si>
  <si>
    <t>Root - cooked[4, 105, 177]. Rich in starch[2], the large and fleshy roots can be dried and ground into a powder[11]. The root is harvested by severing larger roots near the crown and leaving the smaller roots to grow on[238].
Young shoots and leaves - raw or cooked[105, 159, 177, 179]. Used as a potherb[183]. The leaves are said to contain rutin, but no details of quantity were given[218].
Fruit - raw. Eaten to quench the thirst[105, 177, 183]. The fruit is about 9mm in diameter[200].
A tea is made from the leaves[177, 179, 183].</t>
  </si>
  <si>
    <t>The root is alterative, antiscrophulatic, carminative, depurative, diaphoretic, diuretic and tonic[1, 4, 11, 147, 174, 178, 218]. It is considered useful when taken internally in the treatment of old syphilitic cases and is also used for certain skin diseases, including psoriasis, rheumatoid arthritis, gout, enteritis, urinary tract infections, skin ulcers etc[4, 238]. Large doses can cause nausea and vomiting, which is valuable in weakened and depraved conditions due to a poisoned state of the blood[4]. The root is harvested in the autumn and dried for later use.</t>
  </si>
  <si>
    <t>Symphytum tuberosum</t>
  </si>
  <si>
    <t>Europe, including Britain, south and east from Germany to Spain, S.w.Russia and Turkey.</t>
  </si>
  <si>
    <t>Woods, scrub and by rivers[187].</t>
  </si>
  <si>
    <t>Tolerates most soils and situations but prefers a moist soil and some shade. Grows well in heavy clay soils.
Hardy to about -20�c[187].
Plants form extensive patches, spreading by means of a creeping tuberous rhizome[187].
Plants are dormant in summer[187].</t>
  </si>
  <si>
    <t>A good, and sometimes rampant, ground cover plant for a shady border or woodland.</t>
  </si>
  <si>
    <t>When roasted until brown and brittle, and then finely ground, the root is used as a coffee substitute. It has a smoothness that is not found in real coffee[183].</t>
  </si>
  <si>
    <t>No reports of toxicity have been seen for this species, but the following reports have been seen for S. officinale.
This plant contains small quantities of a toxic alkaloid which can have a cumulative effect upon the liver. Largest concentrations are found in the roots, leaves contain higher quantities of the alkaloid as they grow older and young leaves contain almost none. Most people would have to consume very large quantities of the plant in order to do any harm, though anyone with liver problems should obviously be more cautious. In general, the health-promoting properties of the plant probably far outweigh any possible disbenefits, especially if only the younger leaves are used.</t>
  </si>
  <si>
    <t>Vicia ervilia</t>
  </si>
  <si>
    <t>Bitter Vetch</t>
  </si>
  <si>
    <t>Disturbed ground[45].</t>
  </si>
  <si>
    <t>Succeeds in any well-drained soil in a sunny position if the soil is reliably moist throughout the growing season, otherwise it is best grown in semi-shade[200].
Cultivated for its edible seed in France[2, 61].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</si>
  <si>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One report says that the seed might be poisonous[46].</t>
  </si>
  <si>
    <t>Acer rubrum</t>
  </si>
  <si>
    <t>Red Maple</t>
  </si>
  <si>
    <t>Eastern N. America - Quebec to Florida, west to Texas, Minnesota and Ontario.</t>
  </si>
  <si>
    <t>Usually found in swamps and uplands, it also occasionally grows on dry rocky hillsides and sand dunes[43, 82].</t>
  </si>
  <si>
    <t>Of easy cultivation, it prefers a good moist well-drained soil[11, 98], though this species succeeds in wetter soils than most other members of the genus. Grows well in heavy clay soils. Dislikes chalk according to one report[98], whilst others say that it does less well on chalk[200], often becoming chlorotic as a result of iron deficiency. Prefers a sunny position but tolerates some shade. Tolerates atmospheric pollution[200].
A fast-growing tree for the first 20 - 30years of its life, it may live for 75 - 100 years[229].
Red maple is a bad companion plant, inhibiting the growth of nearby plants[18, 20].
A variable species with several sub-species[227], there are also many named varieties that have been selected for their ornamental value[200].
This species is often confused with A. saccharinum[11].</t>
  </si>
  <si>
    <t>The leaves are packed around apples, rootcrops etc to help preserve them[18, 20].
The boiled inner bark yields a purple colour[4, 57, 82]. Mixed with lead sulphate this produces a black dye which can also be used as an ink[4]. The dye is dark blue according to another report[95].
The wood is used to make basket splints[257].
This species can successfully establish itself in recently cleared areas and partially open woodlands[229]. It can therefore be used as a pioneer species to speed the regeneration of woodland[K].
Wood - not strong, close grained, hard, very heavy[46, 82, 227]. It weighs 38lb per cubic foot[227]. The grain of some old specimens is undulated, this gives beautiful effects of light and shade on polished surfaces[4]. The wood is commonly used for making furniture, turnery, pulp, etc[46, 82, 227].</t>
  </si>
  <si>
    <t>The sap contains sugar and this can be used as a drink or be concentrated into a syrup by boiling off the water[2, 11, 74, 159]. The syrup is used as a sweetener on many foods. This species only yields about half the quantity obtained from the sugar maple (A. saccharum)[4]. It makes a good maple syrup although the yield is comparatively small[183]. It can be harvested in late winter, the flow is best on warm sunny days following a frost. The best sap production comes from cold-winter areas with continental climates.
Inner bark - cooked[105, 177]. It is dried, ground into a powder and then used as a thickening in soups etc or mixed with cereals when making bread[161].
Self-sown seedlings, gathered in early spring, are eaten fresh or dried for later use[213].
Seeds - cooked. The wings are removed and the seeds boiled then eaten hot[213]. The seed is very small, about 5mm long, and is produced in small clusters[K].</t>
  </si>
  <si>
    <t>The bark has astringent properties and has been used as an application for sore eyes[4]. The inner bark was used according to one report[257].
An infusion of the bark has been used to treat cramps and dysentery[257].</t>
  </si>
  <si>
    <t>Arctostaphylos glauca</t>
  </si>
  <si>
    <t>Bigberry Manzanita</t>
  </si>
  <si>
    <t>South-western N. America - S. California.</t>
  </si>
  <si>
    <t>Dry slopes below 1500 metres[71].</t>
  </si>
  <si>
    <t>Requires a deep moist well-drained light or medium lime-free loam in sun or semi-shade[3, 11, 200] but plants produces less fruit when they are grown in the shade[200]. Prefers a warm sunny position[3, 166]. Found on dry soils in the wild, one report says that it succeeds in a hot dry position.
Hardy to between -5 and -10�c, succeeding outdoors in the milder parts of Britain[200].
Plants resent root disturbance and should be placed in their final positions as soon as possible[134].</t>
  </si>
  <si>
    <t>A yellowish-brown dye is obtained from the leaves, it does not require a mordant[168].
The branches have been used to make a broom[257].
The wood makes a good fuel, producing a lot of heat and burning for a long time[257].
The wood is hard and tough. It is used for making small tools, awl handles etc[257].</t>
  </si>
  <si>
    <t>Fruit - raw or cooked[3]. The fruit is used fresh or it can be dried and ground into a powder then used to make mush or added to soups etc[105, 161, 183, 257]. It can also be used to make preserves or a beverage that resembles cider in flavour[183]. A drink is made from the berries by sprinkling them with water, kneading them with the hands, mashing them and then soaking them in the sun for about 12 hours. The liquid is then sieved to remove the pulp before being drunk on its own or with Chia (see Salvia columbiana). Water could be drained through the pulp a second time. The liquid was said to be sweet and fattening[257]. The fruit is dry and with little flavour[2].
The seeds can be dried, ground into a powder and used to make a mush or cakes[257]. The seed is rather small, it would most probably have been used together with the fruit and not have been separated from it[K].</t>
  </si>
  <si>
    <t>The dried leaves are used in the treatment of a variety of complaints[4]. These leaves should be harvested in early autumn, only green leaves being selected, and then dried in gentle heat[4]. A tea made from the dried leaves is strongly astringent, diuretic and an antiseptic for the urinary tract[4, 222]. It is much used for kidney and bladder complaints and inflammation of the urinary tract, but it should be used with caution[4, 21, 46, 172] because it contains arbutin which hydrolyzes into the toxic urinary antiseptic hydroquinone[222]. Externally, an infusion is used to treat poison oak rash[257].</t>
  </si>
  <si>
    <t>Aquilegia formosa truncata</t>
  </si>
  <si>
    <t>A. eximia. Van Houtte. ex Planch.  A. tracyi.</t>
  </si>
  <si>
    <t>South-western N. America - California, Nevada and Oregon.</t>
  </si>
  <si>
    <t>Mesic woods or shrublands from sea level to about 3500 metres[270].</t>
  </si>
  <si>
    <t>Succeeds in ordinary garden soil, preferring a moist but not wet soil and a sunny position[1]. Intolerant of heavy clay[200].
A very ornamental plant[1], it is hardy to about -15�c[187].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</si>
  <si>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The seed is used to rid the hair of lice[172, 257]. The whole plant is boiled up and used as a hair wash[213, 257].
The seeds are aromatic. They can be crushed and rubbed on the body as a perfume or placed in a sachet and stored with clothes to impart a nice smell[257].</t>
  </si>
  <si>
    <t>Flowers - raw. Rich in nectar, they are sweet and delightful[172, 213], they make a very attractive addition to mixed salads and can also be used as a thirst-quenching munch in the garden[K]. Children enjoy sucking out the sweet nectar from the base of the flowers[257].
Early spring greens cooked and eaten as a vegetable[257]. Some caution is advised, see the notes above on toxicity.
Root - cooked. Used by the N. American Indians as a famine food[213]. Some caution is advised, see the notes above on toxicity.</t>
  </si>
  <si>
    <t>Western columbine was quite frequently employed by a number of native North American Indian tribes who used it to treat a variety of complaints[257]. It is little used in modern herbalism.
Antispasmodic, diaphoretic, parasiticide, resolvent, salve[172].
A decoction of the root is used in the treatment of diarrhoea and stomach aches[257].
A decoction of the roots and leaves is used in the treatment of VD, dizziness and biliousness[257].
The mashed fresh roots can be rubbed briskly on aching rheumatic joints[257]. A poultice of chewed roots or leaves is applied to bee stings, sores etc[257].
A decoction of the leaves is used in the treatment of sore throats, coughs and colds[257].
The seeds can be chewed as a remedy for stomach aches[257].</t>
  </si>
  <si>
    <t>Viburnum trilobum</t>
  </si>
  <si>
    <t>V. opulus americanum. Ait.</t>
  </si>
  <si>
    <t>N. America - Newfoundland to British Columbia, New Jersey, Michigan, Iowa, South Dakota and Oregon.</t>
  </si>
  <si>
    <t>Stream banks[62]. Low moist ground[235].</t>
  </si>
  <si>
    <t>An easily grown plant, it succeeds in most soils but is ill-adapted for poor soils and for dry situations[1]. It grows well in heavy clay soils. Established plants are drought tolerant[160]. Prefers a deep rich loamy soil in sun or semi-shade[11, 200]. Best if given shade from the early morning sun in spring[200]. 
This species is considered by some botanists to be no more than a superior fruiting form of V. opulus that was taken to America by early settlers[11].
Occasionally cultivated for its edible fruit, there are some named varieties[183].
The fruit is very attractive to birds[160].
Some reports say that this species is self-fertile[17, 200] whilst others say it is self-incompatible[11]. It is probably best to grow at least two different cultivars in order to produce fruit and fertile seed[11, 200].</t>
  </si>
  <si>
    <t>Fruit - raw or cooked[3, 11, 161, 257]. Juicy but acid, the taste is best after a frost[62, 101, 102]. The fruits are rich in vitamin C, they are an excellent substitute for cranberries and are used in preserves, jams etc[183]. A jam made from the fruit has a very pleasant flavour that goes well in a porridge[K]. The fruit is about 8mm in diameter and contains a single large seed[200].</t>
  </si>
  <si>
    <t>An infusion of the roots has been used in the treatment of prolapse of the uterus[257]. A decoction has been given to babies with fevers[257].
A decoction of the branches has been used to treat a fallen womb after birth[257].
The bark is laxative[257]. An infusion of the roots has been used to make a person vomit in the treatment of bad blood and fevers[257].
An infusion of the inner bark has been used to treat stomach cramps[257].</t>
  </si>
  <si>
    <t>Elaeagnus angustifolia</t>
  </si>
  <si>
    <t>Oleaster</t>
  </si>
  <si>
    <t>E. argentea. non Pursh.  E. hortensis.</t>
  </si>
  <si>
    <t>Europe to W. Asia, extending as far north as latitude 55� in Russia.</t>
  </si>
  <si>
    <t>By streams and along river banks to 3000 metres in Turkey[93].</t>
  </si>
  <si>
    <t>An easily grown plant, it succeeds in most soils that are well-drained[200], though it dislikes shallow chalk soils[98]. Prefers a light sandy soil that is only moderately fertile[11], succeeding in poor soils and dry soils[11, 200]. Requires a position in full sun, growing very well in hot dry positions[182]. Plants are very drought and wind resistant[1, 166, 200], they tolerate conditions of considerable salinity and alkalinity[227].
A very hardy plant, tolerating temperatures down to about -40�c[184]. However, plants prefer a continental climate[49] and are apt to be cut back in severe winters in Britain because the summer is often not warm enough to have fully ripened the wood[1].
A very variable species[214].
This species is often cultivated in N. Europe for its edible fruits, there are many named varieties and some of these are thornless[214].
This species has a symbiotic relationship with certain soil bacteria, these bacteria form nodules on the roots and fix atmospheric nitrogen. Some of this nitrogen is utilized by the growing plant but some can also be used by other plants growing nearby[160, 200]. An excellent companion plant, when grown in orchards it can increase yields from the fruit trees by up to 10%.
Plants are very tolerant of pruning, they usually resprout freely even when cut right back to the ground.
This species is notably resistant to honey fungus[88, 200].
The flowers are sweetly and heavily scented[184].</t>
  </si>
  <si>
    <t>Plants can be grown as a hedge in exposed positions[29], tolerating maritime exposure[200]. It is fairly fast-growing and very tolerant of pruning, but is rather open in habit and does not form a dense screen[K]. Because the plant fixes atmospheric nitrogen, it makes a hedge that enriches the soil rather than depriving it of nutrients[K].
An essential oil obtained from the flowers is used in perfumery[74]. 
A gum from the plant is used in the textile industry in calico printing[74].
Wood - hard, fine-grained. Used for posts, beams, domestic items[74, 100], it is also much used for carving[245]. The wood is an excellent fuel[74, 146].</t>
  </si>
  <si>
    <t>The oil from the seeds is used with syrup as an electuary in the treatment of catarrh and bronchial affections[240].
The juice of the flowers has been used in the treatment of malignant fevers[240].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</si>
  <si>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Populus nigra</t>
  </si>
  <si>
    <t>Black Poplar</t>
  </si>
  <si>
    <t>Central and southern Europe, including Britain, Mediterranean, temperate Asia to the Himalayas.</t>
  </si>
  <si>
    <t>Moist ground in woods and by streams[9, 17].</t>
  </si>
  <si>
    <t>A very easily grown plant, it does well in a heavy cold damp soil[1]. Prefers a deep rich well-drained circumneutral soil, growing best in the south and east of Britain[11, 200]. Growth is much less on wet soils, on poor acid soils and on thin dry soils[11]. It is fairly wind tolerant, though it does not do well in exposed upland sites, or in maritime exposure[11, K]. It dislikes shade and is intolerant of root or branch competition[200].
A fast-growing tree, reaching maturity in about 100 years and declining thereafter[186]. There are several named varieties that have been selected mainly for their ornamental value[11].
The leaf buds, as they swell in the spring, and the young leaves have a pleasing fragrance of balsam[245]. The fragrance is especially pronounced as the leaves unfold[245].
Very tolerant of hard pruning, the trees have often been pollarded in the past[186].
Plants seldom produce suckers[186].
An important food plant for the caterpillars of several species of butterfly[30].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t>
  </si>
  <si>
    <t>An extract of the shoots can be used as a rooting hormone for all types of cuttings. It is extracted by soaking the chopped up shoots in cold water for a day[172]. 
A fast growing tree, it is often used to provide a quick screen or windbreak[200]. The cultivar 'Italica' is commonly used for this purpose though it is not a very suitable choice because it has fragile branches and is prone to basal rots which can cause sudden collapse[200]. The cultivar 'Plantierensis' is much more suitable[200].
A resin obtained from the buds is made into a salve and used in home remedies[46].
The bark is used as a cork substitute for floats etc[115].
Wood - very soft, very light, rather woolly in texture, without smell or taste, of low flammability, not durable, easy to work, very resistant to abrasion. Used for lower quality purposes[11, 46, 61, 115, 227].</t>
  </si>
  <si>
    <t>Inner bark -  dried, ground then added to flour and used for making bread etc[2]. A famine food, used when all else fails[177].</t>
  </si>
  <si>
    <t>The leaf buds are covered with a resinous sap that has a strong turpentine odour and a bitter taste[4, 213]. They also contain salicin, a glycoside that probably decomposes into salicylic acid (aspirin) in the body[213]. The buds are antiscorbutic, antiseptic, balsamic, diaphoretic, diuretic, expectorant, febrifuge, salve, stimulant, tonic and vulnerary[4, 9, 21, 165, 238]. They are taken internally in the treatment of bronchitis and upper respiratory tract infections, stomach and kidney disorders[4, 238]. They should not be prescribed to patients who are sensitive to aspirin[238]. Externally, the buds are used to treat colds, sinusitis, arthritis, rheumatism, muscular pain and dry skin conditions[238]. They can be put in hot water and used as an inhalant to relieve congested nasal passages[213]. The buds are harvested in the spring before they open and are dried for later use[238].
The stem bark is anodyne, anti-inflammatory, antiseptic, astringent, diuretic and tonic[14, 46, 61, 178, 218].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cramps[14, 46, 61, 178, 213, 238]. Externally, the bark is used to treat chilblains, haemorrhoids, infected wounds and sprains[238]. The bark is harvested from side branches or coppiced trees and dried for later use[238].</t>
  </si>
  <si>
    <t>Eurasia; Europe; Hungary; Spain; Turkey</t>
  </si>
  <si>
    <t>Cotoneaster racemiflorus</t>
  </si>
  <si>
    <t>Black-Wood</t>
  </si>
  <si>
    <t>C. fontanesii.  C. nummularia.  Mespilus racemiflora.</t>
  </si>
  <si>
    <t>N. Africa to W. and C. Asia.</t>
  </si>
  <si>
    <t>Shrubby thickets on stony slopes[74]. To elevations of 2400 metres in Kashmir[145].</t>
  </si>
  <si>
    <t>Seed - Members of this genus hybridize freely so, if you require seed that breeds true, it is important to obtain it from a known wild source or from a controlled fertilization of garden plants. The seed is best sown as soon as it is ripe in the autumn in a cold frame, when it will usually germinate in the spring[11, 200]. Stored seed germinates faster if given 3 months warm stratification at 15�c and then 3 months cold stratification at 4�c[164]. The seed usually germinates within 1 - 18 months at 15�c but it can take 2 years[164]. Pot the seedlings up as soon as they are large enough to handle and plant them out into nursery beds or into their permanent positions when they are more than 10cm tall.
Cuttings of half-ripe wood with a heel, July/August in a frame[11, 200].
Cuttings of mature wood of the current year's growth, preferably with a heel, November in a frame.</t>
  </si>
  <si>
    <t>An easily grown plant, it prefers a good soil but also does well in poor soils[1, 11, 200]. It thrives in lime and is also happy in peaty soils[1]. It succeeds in any soil that is not marshy or waterlogged[11, 200]. Succeeds in dry soils[188]. Grows well in heavy clay soils. Succeeds in full sun or semi-shade but does not fruit so freely in a shady position[11, 200]. Tolerates atmospheric pollution[200].
A very hardy plant, tolerating temperatures down to about -25�c[200].
Hybridizes freely with other members of this genus[200]. There are several sub-species[200].
The flowers, when inhaled near to, have an unpleasant smell like decaying fish[245]. They are very attractive to bees whilst the fruit is a good winter food source for many species of birds[200].
Trees are notably susceptible to honey fungus[200].</t>
  </si>
  <si>
    <t>A rose-tan dye is obtained from the fruit[168].
The wood is used in basket making.</t>
  </si>
  <si>
    <t>Yields a manna-like substance called shir-khist, it is rich in sugars[46, 61, 183]. It contains about 13% sacchrose, 37.5% dextrose[105, 183]. No details of which part of the plant yields the manna, it is most likely to be the stem.</t>
  </si>
  <si>
    <t>The plant is aperient, expectorant and stomachic[240].</t>
  </si>
  <si>
    <t>Iraq; United States</t>
  </si>
  <si>
    <t>Amelanchier canadensis</t>
  </si>
  <si>
    <t>Juneberry</t>
  </si>
  <si>
    <t>A. oblongifolia.  Mespilus canadensis.</t>
  </si>
  <si>
    <t>Eastern N. America - Nova Scotia to Ontario, south to Florida. Naturalized in Britain[17].</t>
  </si>
  <si>
    <t>Swamps, low ground, woods and thickets[43]. Grows in woods and hedgerows in Britain[17].</t>
  </si>
  <si>
    <t>Prefers a rich loamy soil in a sunny position or semi-shade[1, 200] but thrives in any soil that is not water-logged, too dry or poor[11], though it is more wet-tolerant than other members of this genus[11]. Grows well in heavy clay soils. Prefers an acid soil[17, 43]. Trees produce more and better quality fruits better when growing in a sunny position[1].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There is at least one named variety of this species with superior fruits. 'Prince William' is a large multi-stemmed shrub to 3 metres tall and 2 metres across[183, 200]. It crops heavily and its good quality fruit is about 12mm in diameter[183].
Considerable confusion has existed between this species and A. arborea, A. laevis and A. lamarckii, see [11] for the most recent (1991) classification. Hybridizes freely with other members of this genus[200]. Grafting onto seedlings of A. lamarckii or Sorbus aucuparia is sometimes practised in order to avoid the potential problem of hybridizing[1].</t>
  </si>
  <si>
    <t>This species can be used as a dwarfing rootstock for Malus spp. (the apples) and Pyrus spp. (the pears)[160].
Plants can be grown as an informal hedge[200]. Any trimming is best done after flowering[200]. A fairly wind-tolerant species, it can be used to give protection from the wind as part of a mixed shelterbelt[200].
Wood - hard, strong, close grained. Used for tool handles, small implements etc[46, 61].</t>
  </si>
  <si>
    <t>Edible fruit - raw or cooked[3, 55, 101, 159]. The fruit contains a few small seeds at the centre, it has a sweet flavour with a hint of apple[1, 2]. It can be eaten out of hand, used in pies, preserves etc or dried and used like raisins[183]. We have found the fruit to be of variable quality, with some forms having a distinct bitterness in the flavour whilst others are sweet, juicy and delicious[K]. When the fruit is thoroughly cooked in puddings or pies the seed imparts an almond flavour to the food[183]. The fruit is rich in iron and copper[226]. It is about 10mm in diameter[200]. Trees can yield 7 to 15 tonnes per hectare[160].</t>
  </si>
  <si>
    <t>A tea made from the root bark (mixed with other unspecified herbs) was used as a tonic in the treatment of excessive menstrual bleeding and also to treat diarrhoea[222, 257]. A bath of the bark tea was used on children with worms[222, 257]. An infusion of the root was used to prevent miscarriage after an injury[257].
A compound concoction of the inner bark was used as a disinfectant wash[257].</t>
  </si>
  <si>
    <t>Eleutherococcus spinosus</t>
  </si>
  <si>
    <t>E. pentaphyllus.  Acanthopanax spinosus.</t>
  </si>
  <si>
    <t>E. Asia - China, C. Japan.</t>
  </si>
  <si>
    <t>Prefers a light warm open loamy humus-rich soil and a position sheltered from north and east winds[11, 200]. Prefers a well-drained soil and full sun[200]. Tolerates urban pollution and poor soils[200].
Plants are hardy to at least -15�c if they are sheltered from cold winds[200].
Considered to be a part of E. sieboldianus by some botanists, but this species has smaller leaves[200]. It is closely related to and often confused with E. divaricatus[200].
There is a spineless form of this species, known as Eleutherococcus spinosus inermis (Makino) H. Ohashi[275].</t>
  </si>
  <si>
    <t>Plants can be used as a hedge[200].</t>
  </si>
  <si>
    <t>Leaves and young budlings - cooked[46, 61, 105, 116, 177].
The dried leaves are a tea substitute[105, 177].
Although we have no record of the seed being edible, it is said to contain 5.6 - 30.6% protein, 5.6 - 36.6% fat and 2.1 - 3.5% ash[218].</t>
  </si>
  <si>
    <t>The cortex of the root is tonic and analgesic. It is used to treat general debility, rheumatic pains and many other complaints[178, 218]. A wine made from the root is considered to be a general tonic for restoring vigour and restoring sexual potency[218].</t>
  </si>
  <si>
    <t>Persea borbonia</t>
  </si>
  <si>
    <t>Red Bay</t>
  </si>
  <si>
    <t>South-eastern N. America - Virginia to Florida, west to Texas.</t>
  </si>
  <si>
    <t>Sandy to rich moist soils of low woodlands, coastal forests, along the sides of bogs, streams and swamps[229]. Sometimes found in dry sandy areas in Florida[229].</t>
  </si>
  <si>
    <t>We have found no cultivation details for this species in Britain, though the tree is likely to require a well-drained light to medium soil in a sunny sheltered position[K]. It is only likely to be hardy in the mildest areas of the country[11].</t>
  </si>
  <si>
    <t>Wood - hard, heavy, close-grained, very strong, rather brittle[82, 229, 235]. It weighs 40lb per cubic foot[235]. The wood works well and is suitable for interior uses such as cabinets, but trees with large straight trunks are not sufficiently common to make the tree of commercial interest[229].</t>
  </si>
  <si>
    <t>The fresh or dried leaves can be used as a flavouring in soups etc[229].</t>
  </si>
  <si>
    <t>Red bay was widely employed medicinally by the Seminole Indians who used it to treat a variety of complaints, but especially as an emetic and body cleanser[257]. It is little, if at all, used in modern herbalism.
The leaves are abortifacient, analgesic, antirheumatic, appetizer, emetic and febrifuge[257]. An infusion can be used to abort a foetus up to the age of four months[257]. An infusion is also used  in treating fevers, headaches, diarrhoea, thirst, constipation, appetite loss and blocked urination[257]. A strong decoction is emetic and was used as a body purification when treating a wide range of complaints[257]. A decoction of the leaves is used externally as a wash on rheumatic joints and painful limbs[257].</t>
  </si>
  <si>
    <t>Fagopyrum dibotrys</t>
  </si>
  <si>
    <t>Perennial Buckwheat</t>
  </si>
  <si>
    <t>F. cymosum. (Trev.)Meissn. Polygonum chinense.  P. dibotrys.</t>
  </si>
  <si>
    <t>Forests and cultivated areas from Pakistan to S.W. China, 1500 - 3400 metres[51]. Found alongside ditches on shady damp and fertile soils in China[147].</t>
  </si>
  <si>
    <t>A very tolerant and easily grown plant, it prefers dry sandy soils but succeeds in most conditions including poor, heavy or acid soils and even sub-soils. Prefers a good soil in partial shade[187], growing very well in woodland conditions[K].
The dormant plant is hardy to about -20�c[187], though the growing plant is frost tender[K]. It is often excited into growth quite early in the year if the weather is mild, and will then be cut back by the first frost. It usually regrows quickly from the base[K].
Perennial buckwheat is occasionally cultivated for its edible seed, though this is not produced as abundantly as in the annual members of this genus[K]. Our plants flower in late summer and early autumn, and have not as yet produced any seed. Since all our plants come originally from one seedling, it is quite possible that the plant is self-sterile[K].
There is at least one named variety, selected for its ornamental value. 'Variegata' has variegated leaves[200].</t>
  </si>
  <si>
    <t>The whole plant is anodyne, anthelmintic, antiphlogistic, carminative, depurative and febrifuge. It stimulates blood circulation[147]. A decoction is used in the treatment of traumatic injuries, lumbago, menstrual irregularities, purulent infections, snake and insect bites[147].
A decoction of the roots is used in the treatment of insect bites, dysmenorrhoea, inflammation, lumbago, snakebite and traumatic injuries[218].
The leaves are rich in rutin which is a capillary tonic, antioedemic, anti-inflammatory, antispasmodic and hypotensive[218]. Rutin also inhibits carcinogenesis and protects against radiation[218].</t>
  </si>
  <si>
    <t>China; India; Japan; Java; Malaya</t>
  </si>
  <si>
    <t>Bupleurum falcatum</t>
  </si>
  <si>
    <t>Thorow-Wax</t>
  </si>
  <si>
    <t>B. chinense. D.C.</t>
  </si>
  <si>
    <t>Scattered throughout Europe, including Britain, and Asia north to the subarctic, east to Japan.</t>
  </si>
  <si>
    <t>Waste places and hedgebanks[17].</t>
  </si>
  <si>
    <t>An easily cultivated plant[1], it succeeds in a sunny position in most fertile well-drained soils[138, 233, 238].</t>
  </si>
  <si>
    <t>Leaves and young shoots - cooked[2, 105, 177].The new growth in spring and autumn is used[178,  179]. It is a good source of rutin[179].</t>
  </si>
  <si>
    <t>A paste of the plant is applied to boils[272].
The juice of the roots, mixed with the juice of Centella asiatica, is used in the treatment of liver diseases[272].
This species is closely related to B. chinense and quite possibly has the same uses. It is certainly worthy of some research. The uses of B. chinense are as follows:-
Bei chai hu root has been used in traditional Chinese medicine for at least 2,000 years[238]. It is a bitter herb that is used to harmonize the body, balancing the different organs and energies within the body[254]. It strengthens the digestive tract, acts as a tonic for the liver and circulatory system, lowers fevers and has anti-viral effects[238].
The root is alterative, analgesic, antibacterial, anti-inflammatory, antiperiodic, antipyretic, antiviral, carminative, diaphoretic, emmenagogue, haemolytic, hepatic, pectoral, sedative[116, 147, 174. 176, 178, 218, 238, 254]. It is taken internally in the treatment of malaria, blackwater fever, uterine and rectal prolapse, haemorrhoids, sluggish liver, menstrual disorders, abdominal bloating etc[238]. The roots are harvested in the autumn and can be used fresh or dried[238].
The root contains saikosides[254]. These saponin-like substances have been shown to protect the liver from toxicity whilst also strengthening its function, even in people with immune system disorders[254]. These saikosides also stimulate the body's production of corticosteroids and increase their anti-inflammatory affect[254].
The plant is often used in preparations with other herbs to treat the side effects of steroids[218].</t>
  </si>
  <si>
    <t>Paederia scandens</t>
  </si>
  <si>
    <t>P. chinensis.  P. wilsonii.</t>
  </si>
  <si>
    <t>Thickets and thin woods in lowland and low elevations in mountains all over Japan[58]. A common weed, in sunny meadows and thickets from the lowlands to elevations of 800 metres[275].</t>
  </si>
  <si>
    <t>Succeeds in any fertile soil so long as it is well drained[182, 219]. Requires a sunny sheltered position[219].
A very variable plant[58].
The bruised leaves and young growths have an unpleasant smell[182, 219].</t>
  </si>
  <si>
    <t>The sweet stem juice is sucked in Taiwan[177, 183].</t>
  </si>
  <si>
    <t>The plant is anodyne, antivinous, carminative, depurative, vermifuge[147, 218].
The leaves are antirheumatic[218]. They are used to increase infertility and treat paralysis[218].
A decoction of the whole plant is used in the treatment of abdominal pain, abscesses, arthritis, overeating etc[147, 218].</t>
  </si>
  <si>
    <t>China; India; Indochina; Indonesia; Japan; Java; Johore; Malaya; Moluccas; Philippines; Singapore</t>
  </si>
  <si>
    <t>Houttuynia cordata</t>
  </si>
  <si>
    <t>Tsi</t>
  </si>
  <si>
    <t>Gymnotheca chinensis.  Polypara cochinchinensis.</t>
  </si>
  <si>
    <t>Shrubberies and damp places to 2400 metres in the Himalayas[51]. Often found as a weed in wet fields[187].</t>
  </si>
  <si>
    <t>Requires a moist to wet soil or shallow water, partial shade and a sheltered position[1, 31, 56, 238]. Whilst it grows best in a bog garden, it will succeed in moist garden borders[233] and has also grown fairly well in a dry soil in Cornwall[K]. It succeeds in full shade[208].
Plants are hardy to about -15�c[187], the top growth is killed back by frost though the roots are much hardier. Even the roots, though, can be killed in severe winters[56].
A very ornamental plant, there are some named varieties[187]. 'Chameleon' has very attractively variegated leaves with the same flavour as the species[K]. The bruised leaves emit a strong citrus smell rather like orange peel[K].
Plants have a widely spreading root system and are very invasive, though they are easier to control in drier soils[200]. Creeps harmlessly between ferns[187].
Cultivated as a salad crop in Vietnam[103] and in W. China[187]..
Plants seem to be immune to the predations of rabbits[233]. Plants growing in an area with a high rabbit population were not eaten by them although other plants growing nearby were attacked[K].</t>
  </si>
  <si>
    <t>A good ground cover plant[200]. Plants do not form a weed-suppressing cover[K]. A spreading plant, it should be spaced about 45cm apart each way[208].</t>
  </si>
  <si>
    <t>Teder young shoots and leaves - raw or cooked as a pot-herb[2, 61, 103, 183, 272]. The leaves and young shoots are harvested in the spring when about 8cm long[264]. Strongly aromatic according to one report[183] whilst others say that it is rather smelly and somewhat like rotten fish[105, 178]. Our experience is that the leaves have a delicious orange-like smell and make a marvellous flavouring in salads[K]. One report says that there are two distinct chemotypes of this species. Plants from Japan have an orange scent, whilst those from China have a smell resembling coriander leaves (Coriandrum sativum)[238]. Some people seem to really like this leaf, others are indifferent to it or strongly dislike it[K]. It also varies quite considerably according to the time of year. In the spring and summer it has a very acceptable flavour, but by autumn a distinct bitterness has crept in[K].
Root - cooked[177, 183]. Same comments on the smell as for the leaves[105].
Fruit[183]. No further details[K], but the fruit is a capsule that contains many small seeds[200].</t>
  </si>
  <si>
    <t>The whole plant is antibacterial, antiinflammatory, antimicrbial, antiphlogistic, antiviral, depurative, diuretic, emmenagogue, febrifuge, hypoglycaemic, laxative and ophthalmic[103, 116, 147, 174, 176, 218, 238, 240, 279]. A decoction is used internally in the treatment of many ailments including cancer, coughs, dysentery, enteritis and fever[218]. Its use is said to strengthen the immune system[176]. Externally, it is used in the treatment of snake bites and skin disorders[238]. The leaves and stems are harvested during the growing season and used fresh in decoctions[238].
The leaf juice is antidote and astringent[218].
A root extract is diuretic[218, 240]. The root is also said to be used in medicinal preparations for certain diseases of women[240, 243].
The rhizomes yield a sterol, resembling sitosterol, which stimulates the secretion of antibiotic substances from a gram-positive spore-forming bacillus[240].
An active substance, effective in the treatment of stomach ulcers, has been extracted from the plant[240].</t>
  </si>
  <si>
    <t>China; India; Indochina; Japan; Vietnam</t>
  </si>
  <si>
    <t>Ligusticum porteri</t>
  </si>
  <si>
    <t>Porter's Licorice Root</t>
  </si>
  <si>
    <t>Moist fertile ground, almost to the timberline, 2000 - 3500 metres in Texas[155]. Upland meadows and ravines[238].</t>
  </si>
  <si>
    <t>Succeeds in any well-drained soil in a sunny position[200]. Succeeds in dry soils[238].
Plants are hardy to at least -15�c[238].</t>
  </si>
  <si>
    <t>The leaves are used as a flavouring, a celery substitute[155].</t>
  </si>
  <si>
    <t>The roots, seed and essential oil (obtained from the roots and the seed) of this plant are a bitter, camphoraceous warming herb that stimulates the circulation, kidneys and uterus[238]. They are also antirheumatic, antispasmodic, diaphoretic, digestive, expectorant, febrifuge and stomachic[155, 172, 238]. They are used internally in the treatment of eruptive fevers, bronchial infections, digestive complaints, toothache, painful menstruation and retained placenta[238]. They have also been used to treat TB. and headaches[155, 172]. An infusion of the roots is used externally to treat body aches[257]. The root is harvested in the autumn and can be used fresh or dried[238].</t>
  </si>
  <si>
    <t>Lathyrus odoratus</t>
  </si>
  <si>
    <t>Sweet Pea</t>
  </si>
  <si>
    <t>S. Europe - Italy, Sicily and Crete.</t>
  </si>
  <si>
    <t>An easily grown plant, succeeding in any moderately good well-drained garden soil[200], whether acid or alkaline[202]. Prefers a position in full sun[200] but it also does well in partial shade[1].
A very ornamental plant, the sweet pea is often cultivated for its sweet smelling flowers, there are many named varieties[1]. Plants climb by means of tendrils[188].
This species has a symbiotic relationship with certain soil bacteria, these bacteria form nodules on the roots and fix atmospheric nitrogen. Some of this nitrogen is utilized by the growing plant but some can also be used by other plants growing nearby[200].</t>
  </si>
  <si>
    <t>An essential oil obtained from the flowers is used in perfumery[46, 61].</t>
  </si>
  <si>
    <t>The seeds are rich in vitamin A[240], though the report does not say that the seeds are edible[K].</t>
  </si>
  <si>
    <t>The seed contains a toxin that is easily extractable in cold water or alcohol[114]. This toxin causes symptoms different to lathyrism (a disease of the nervous system caused by eating the seeds of certain members of this genus)[240]. Symptoms include reproduction failure and degenerative arthritis[240].</t>
  </si>
  <si>
    <t>Lepidium latifolium</t>
  </si>
  <si>
    <t>Dittander</t>
  </si>
  <si>
    <t>Salt marshes and wet sands[17] on the south and east coasts[5].</t>
  </si>
  <si>
    <t>A very easily grown plant, it succeeds in most soils in sun or light shade. Plants have been surviving quite happily with us, and are still spreading freely, in dense grass that is rarely cut[K].
Dittander was formerly cultivated as a food condiment in Britain and in ancient Greece[17, 183]. It is a very invasive plant, capable of spreading more than a metre per year by means of its aggressive root system[K]. It produces new growth early in the year and so can be a useful salad ingredient in late winter[K].</t>
  </si>
  <si>
    <t>Used as an insecticide[100]. No further details are given, but it is likely to be a strong infusion of the leaves and stems that is used.</t>
  </si>
  <si>
    <t>Young leaves - raw or cooked[2, 61, 74]. A very hot cress-like flavour[K]. The leaves are nice when used in small quantities as a flavouring in salads[K]. Some reports also suggest using them as a potherb[183], though they have always seemed to be too strong for us to want to try this[K]. The leaves are available very early in the year[K].
Root - it can be grated and made into a sauce which is used as a horseradish substitute[2, 5, 183]. It has a pungently hot flavour.
Seed - used as a condiment[177, 183].</t>
  </si>
  <si>
    <t>The plant is antiscorbutic, depurative and stomachic[61, 240]. An infusion of the plant is used in the treatment of liver and kidney diseases, it increases cardiac amplitude, decreases frequency and regulates the rhythm[240]. It is also used as a resolvent in the treatment of skin diseases[240].</t>
  </si>
  <si>
    <t>Polygonum tinctorium</t>
  </si>
  <si>
    <t>Persicaria tictoria. (Ait.)Spach.</t>
  </si>
  <si>
    <t>E. Europe to E. Asia.</t>
  </si>
  <si>
    <t>Weed infested places[50]. Moist valleys and along streambanks at elevations of 200 - 1000 metres in China[266].</t>
  </si>
  <si>
    <t>Succeeds in an ordinary garden soil[1] but prefers a moisture retentive not too fertile soil in sun or part shade[200]. Requires full sun and a fertile soil[169]. Prefers hot humid climates[169].
A frost tender plant[169], it can be grown as a half-hardy annual in Britain.
This plant used to be cultivated as a dye plant[50, 74].
Plants seem to be immune to the predations of rabbits[233].</t>
  </si>
  <si>
    <t>A blue dye is obtained from the leaves of this plant[46, 105, 169]. The leaves produce about 4 - 5% indigo by hydrolysis and acidification[74].</t>
  </si>
  <si>
    <t>The stems and the leaves are antidote, anti-inflammatory, antiphlogistic, antipyretic and depurative[174, 176, 218, 279]. Their use increases the phagocytosis of white blood cells and decreases the permeability of the capillaries[176]. The indigo pigment in the leaves is used[176]. It is used in the treatment of freckles, pimples, erysipelas, mumps, thrush, epidemic protitis, infantile convulsions and high febrile conditions of children[176].
The leaves and fruits are used in Korea to help protect the liver and to treat burns and food poisoning caused by eating fish[279].
The fruits are antidote and febrifuge[218].
The plant is anti-inflammatory[218].</t>
  </si>
  <si>
    <t>Astragalus massiliensis</t>
  </si>
  <si>
    <t>A. tragacantha. L. pro parte</t>
  </si>
  <si>
    <t>S.W.  Europe.</t>
  </si>
  <si>
    <t>Sandy and rocky places by the sea[11].</t>
  </si>
  <si>
    <t>Succeeds in a hot sunny spot in the rock garden[182]. Requires a dry well-drained soil in a sunny position[1]. Succeeds in poor soils[200].
This species is very closely related to A. sirinicus, differing mainly in having leaves on the stems[200].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</si>
  <si>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A source of gum tragacanth - used as a thickener in confections[177]. Some exudes naturally from the plant, more can be obtained by incision of the stem about 5cm below ground level[64].</t>
  </si>
  <si>
    <t>Thymus hirtus</t>
  </si>
  <si>
    <t>S.W. Europe - Spain to N. Africa.</t>
  </si>
  <si>
    <t>We have very little information on this species and do not know if it will be hardy in Britain, though judging by its native range it should succeed outdoors in many parts of this country. The following notes are based on the general needs of the genus.
Requires a light well-drained preferably calcareous soil in a sunny position[1, 200]. Succeeds in dry soils. Thymes dislike wet conditions, especially in the winter. A layer of gravel on the soil around them will help protect the foliage from wet soils[238].
The flowers are rich in nectar and are very attractive to honey bees[200].
This is a very difficult genus taxonomically, the species hybridize freely with each other and often intergrade into each other[200].</t>
  </si>
  <si>
    <t>The essential oil obtained from the leaves is used in perfumery, as a mouth wash, medicinally etc[200].</t>
  </si>
  <si>
    <t>The dried and ground leaves are used as a condiment[61, 177]. If the leaves are to be dried, the plants should be harvested in early and late summer just before the flowers open and the leaves should be dried quickly[200].</t>
  </si>
  <si>
    <t>The leaves, and especially the essential oil contained in them, are strongly antiseptic, deodorant, disinfectant and stomachic[61, 200, 238]. The plant can be used fresh at any time of the year, or it can be harvested as it comes into flower and either be distilled for the oil or dried for later use[238].</t>
  </si>
  <si>
    <t>Africa</t>
  </si>
  <si>
    <t>Daphniphyllaceae</t>
  </si>
  <si>
    <t>Daphniphyllum macropodum</t>
  </si>
  <si>
    <t>D. glaucescens. Hort. non Bl.</t>
  </si>
  <si>
    <t>By the sides of streams in moist woods[109, 184].</t>
  </si>
  <si>
    <t>Succeeds in any good soil, tolerating lime but perhaps not suitable for very chalky soils[11]. A useful plant for moist shady positions[11]. Dislikes cold drying winds.
A very ornamental plant[1], it is hardy to about -20�c[184]. Plants have withstood 30� of frost at Kew Gardens, but prefer shelter[11].
Very closely related to D. himalense and possibly no more than a sub-species of that species[11].
The flowers have a pungent aroma[182]. They are produced in racemes on the previous year's wood[11].
Dioecious, male and female plants must be grown if seed is required.</t>
  </si>
  <si>
    <t>Wood - soft, close and even grained, very handsome. Used for turnery, carving etc[146]. The wood of the roots is especially handsome, it is deep red in colour[158].</t>
  </si>
  <si>
    <t>Leaves - cooked. A 'New Year's green'[177]. (This quite possibly relates to the Chinese new year which begins in February)</t>
  </si>
  <si>
    <t>Prunus salicina</t>
  </si>
  <si>
    <t>Japanese Plum</t>
  </si>
  <si>
    <t>P. triflora.</t>
  </si>
  <si>
    <t>Sparse forests, forest margins, scrub, along trails in mountains, beside streams in valleys, thickets at elevations of 200 - 2600 metres[266].</t>
  </si>
  <si>
    <t>Thrives in a well-drained moisture-retentive loamy soil[11, 200]. Prefers some lime in the soil but is likely to become chlorotic if too much lime is present[1]. Succeeds in sun or partial shade though it fruits better in a sunny position[11, 200].
This species does not grow well in Britain, the summers are not warm enough to properly ripen the wood and the springs are too unpredictable for the flowers to be fertilized[11].
An important temperate fruit tree, it is widely cultivated in China and other regions of Asia for its edible fruit, and is being increasingly grown in N. America[266]. There are several named varieties[46, 58, 183].
This species does not cross-pollinate with the English plum, P. domestica[200].
Most members of this genus are shallow-rooted and will produce suckers if the roots are damaged[238].
Plants in this genus are notably susceptible to honey fungus[200].</t>
  </si>
  <si>
    <t>The fruit is stomachic[240]. It is said to be good for allaying thirst and is given in the treatment of arthritis[240].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</si>
  <si>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Ligustrum obtusifolium</t>
  </si>
  <si>
    <t>L. ibota. Sieb.</t>
  </si>
  <si>
    <t>Thin woods and thickets in lowland and hills all over Japan[58]. Hills, gullies and woods at elevations of 100 - 600 metres in China[266].</t>
  </si>
  <si>
    <t>A very tolerant and easily grown plant, it succeeds in any soil that is not impoverished or water-logged[11, 182]. Grows well in heavy clay soils.
A very ornamental plant[1]. Polymorphic[58].
Prefers hotter summers than are normally experienced in Britain[11]. 
Closely related to L. ovalifolium[200].
This species is notably susceptible to honey fungus[200].</t>
  </si>
  <si>
    <t>A commercial insect wax is produced on the branches as a result of eggs being laid by insects[11]. Another report says that the wax is produced by the plant due to the stimulation of the feeding insects[61]. Yet another report says that the wax is produced by the insects[178]. It is used for candles and as a polish for earthenware pots, book edges etc[178].
The sub-species L. obtusifolium regelianum and its cultivar 'Dart's Perfection' make a good carpeting ground cover about 1.2 metres tall. They should be spaced about 2.5 metres apart each way[208].</t>
  </si>
  <si>
    <t>The roasted seed is a coffee substitute[61, 177].
Leaves are a tea substitute[177].</t>
  </si>
  <si>
    <t>Menyanthaceae</t>
  </si>
  <si>
    <t>Menyanthes trifoliata</t>
  </si>
  <si>
    <t>Bogbean</t>
  </si>
  <si>
    <t>Europe, including Britain, from Scandanavia south and east to Spain, N. and C. Asia, Morocco.</t>
  </si>
  <si>
    <t>Shallow water on the edges of ponds and in marshy ground, usually in acid soils[7, 17, 24].</t>
  </si>
  <si>
    <t>Seed - Do not allow the seed to dry out. Sow late winter to early spring in a pot in a cold frame and keep the pot just submerged in water. When they are large enough to handle, prick the seedlings out into individual pots and grow them on in trays of water in the greenhouse for their first winter. Plant them out into their permanent positions in late spring or early summer, after the last expected frosts.
Division in spring. Very easy, the divisions can be planted straight out into their permanent positions if required. However, particularly with smaller divisions, we find it better to pot them up and grow them on in a cold frame for a few weeks until they are established.
Cuttings taken in summer can be inserted into the mud at the side of the pond and will normally root well.</t>
  </si>
  <si>
    <t>Grow in a bog garden in wet peaty soil or in shallow water at the edge of a pond[187]. Prefers acid conditions[238]. Succeeds in water up to 30cm deep[24]. Dislikes shade.
Plants can be very invasive, spreading by means of long-creeping thick surface rhizomes[187].
A very hardy plant, tolerating temperatures down to about -25�c[187].
Cats are very fond of this plant[174].</t>
  </si>
  <si>
    <t>Root - cooked[2, 55]. It must be treated to get rid of an acrid taste[115, 172]. This can be done by drying the root, grinding it into a powder and then washing it in running water[2]. Unfortunately, this treatment will also get rid of many of the vitamins and minerals contained in the root[K]. The powder can be used for making 'missen bread' (famine bread)[183]. The root is an emergency food that is used when all else fails[177].
The intensely bitter leaves are used as a substitute for hops in making beer[2, 7, 13, 145, 183].</t>
  </si>
  <si>
    <t>Bogbean is closely related to the gentians, which are famous bitter herbs used as a digestive and general body tonic[238]. This plant can be used similarly, but it can irritate the digestive system of patients with gastric inflammation or infection[238].
The plant is anti-inflammatory, astringent, carminative, cathartic, deobstruent, digestive, diuretic, emetic, emmenagogue, febrifuge, hypnotic, stomachic, tonic[4, 7, 9, 13, 21, 165, 172, 174, 207, 222, 238]. All parts of the plant are medically active, but the leaves are the part most commonly used[4, 213]. The leaves are best harvested in late spring or early summer and dried before use[9, 222], the fresh plant causes vomiting[222].
An infusion is given in the treatment of muscular weakness in M.E., chronic infections with debility and exhaustion, indigestion, anorexia and rheumatism[238]. Given in small doses of about 10 grains it imparts vigour to the stomach and aids digestion[207, 222]. Using the plant helps a person to gain weight[254]. It s also believed to be an effective remedy for rheumatoid arthritis, especially when this condition is associated with weakness, weight loss and lack of vitality[254]. Bogbean is usually prescribed in combination with other herbs such as celery seed (Apium graveolens) and white willow (Salix alba)[254]. This plant should not be prescribed for patients with diarrhoea, dysentery or colitis[238]. Excess doses cause vomiting[238].</t>
  </si>
  <si>
    <t>Canada(Kwakiutl); China; Europe; France; Scandinavia; Spain; Turkey; United States; United States(Dc)</t>
  </si>
  <si>
    <t>Rubus fruticosus</t>
  </si>
  <si>
    <t>Blackberry</t>
  </si>
  <si>
    <t>Europe, including Britain, to the Mediterraneanand Macaronesia.</t>
  </si>
  <si>
    <t>A very common and adaptable plant, found in hedgerows, woodland, meadows, waste ground etc[17, 244].</t>
  </si>
  <si>
    <t>Easily grown in a good well-drained loamy soil[1, 11, 200]. Succeeds in acid and calcareous soils[186]. Tolerates poor soils[202]. Established plants are drought resistant[132]. Succeeds in sun or semi-shade[1, 11, 200], though it fruits less well in the shade[202]. Plants will also fruit when grown in fairly deep shade or against a north facing wall, though the fruit will ripen later[219]. Plants tolerate quite severe exposure[186].
Hardy to at least -18�c[202].
R. fruticosus is an aggregate species made up of several hundred slightly differing species. The reason for this is that most seed is produced by a non-sexual method (Apomixis) and is therefore genetically identical to the parent plant. On occasions when sexual production of seed takes place the offspring will all be slightly different from the parent plant and will then usually reproduce as a new species by means of apomixy. Modern treatment of this aggregate usually does not use the name R. fruticosus because of the confusion over which species it should apply to, the type species of the aggregate should be called R. ulmifolius[150].
The following members of the aggregate have been highly recommended for their fruit[150]. R. badius. R. cyclophorus. R. gratus. R. nemoralis. R. oxyanchus. R. pyramidalis. R. separinus. R. winteri.
The following members are said to be nearly as good. R. balfourianus. R. broensis. R. carpinifolius. R. foliosus. R. fuscoviridis. R. infestus. R. insericatus newbouldianus. R. koehleri. R. largificus. R. londinensis. R. ludensis. R. macrophyllus. R. obscurus. R. pseudo-bifrons. R. rhombifolius. R. riddelsdellii. R. scaber. R. thyrsiflorus. R. vallisparsus. R. vestitus.
Plants form dense thickets and this makes excellent cover for birds[186]. They regenerate freely after being cut back[186]. This species is also a good plant for bees and butterflies[24].
This species has biennial stems, it produces a number of new stems each year from the perennial rootstock, these stems fruit in their second year and then die[200].
Plants in this genus are notably susceptible to honey fungus[200].</t>
  </si>
  <si>
    <t>A purple to dull blue dye is obtained from the fruit[168].
A fibre is obtained from the stem and used to make twine[66].
Plants are spread by seed deposited in the droppings of birds and mammals. They often spring up in burnt-over, logged or abandoned land and make an excellent pioneer species, creating the right conditions for woodland trees to move in. The trees will often grow in the middle of a clump of blackberries, the prickly stems protecting them from rabbits[K].</t>
  </si>
  <si>
    <t>Fruit - raw or cooked[5, 7, 9, 12, 183]. The best forms have delicious fruits and, with a range of types, it is possible to obtain ripe fruits from late July to November[K]. The fruit is also made into syrups, jams and other preserves[238]. Some people find that if they eat the fruit before it is very ripe and quite soft then it can give them stomach upsets[K].
Root - cooked. The root should be neither to young nor too old and requires a lot of boiling[7].
A tea is made from the dried leaves[21] - the young leaves are best[61]. The leaves are often used in herbal tea blends[238].
Young shoots - raw. They are harvested as they emerge through the ground in the spring, peeled and then eaten in salads[244].</t>
  </si>
  <si>
    <t>The root-bark and the leaves are strongly astringent, depurative, diuretic, tonic and vulnerary[4, 7, 9, 165, 254]. They make an excellent remedy for dysentery, diarrhoea, haemorrhoids, cystitis etc, the root is the more astringent[4, 238]. Externally, they are used as a gargle to treat sore throats, mouth ulcers and gum inflammations[238, 254].
A decoction of the leaves is useful as a gargle in treating thrush and also makes a good general mouthwash[7].</t>
  </si>
  <si>
    <t>Europe; India; Italy; Sicily; Spain; Turkey; United States(Sc)</t>
  </si>
  <si>
    <t>Potentilla supina</t>
  </si>
  <si>
    <t>C. Europe to W. Asia.</t>
  </si>
  <si>
    <t>Dampish waste ground and ditches, 200 - 2500 metres in Turkey[93].</t>
  </si>
  <si>
    <t>Young leaves - cooked[105]. An emergency food, it is only used when all else fails[177].</t>
  </si>
  <si>
    <t>The root is astringent, febrifuge and tonic[240]. Pieces of the root are held in the mouth for 1 - 2 hours to relieve toothache[272]. The juice of the root is used in the treatment of indigestion[272].</t>
  </si>
  <si>
    <t>Carex macrocephala</t>
  </si>
  <si>
    <t>C. anthericoides.</t>
  </si>
  <si>
    <t>E. Asia - Japan. Western N. America.</t>
  </si>
  <si>
    <t>Sand dunes along the seacoast, N. Japan[58].</t>
  </si>
  <si>
    <t>Root - cooked[172].
Seed[172]. Very nutritious[178]. The seed is small and fiddly to use[K].</t>
  </si>
  <si>
    <t>Hippophae salicifolia</t>
  </si>
  <si>
    <t>Willow-Leaved Sea Buckthorn</t>
  </si>
  <si>
    <t>Alluvial gravel, wet landslips and riversides to 3500 metres[51].</t>
  </si>
  <si>
    <t>Succeeds in most soils so long as they are not too dry[200]. Grows well by water[1, 11]. A fast-growing and very wind-resistant tree, it is an excellent pioneer species for re-establishing woodlands[K].
This species is not hardy in the colder areas of the country, it tolerates temperatures down to about -10�c[200].
Members of this genus are attracting considerable interest from breeding institutes for their nutrient-rich fruits that can promote the general health of the body (see edible and medicinal uses below)[214].
The deeply cleft bark favours the growth of epiphytes[146].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
Dioecious. Male and female plants must be grown if seed is required.</t>
  </si>
  <si>
    <t>The plant is very fast growing, even in areas exposed to maritime winds, and it makes an excellent pioneer species for providing shelter and helping to establish woodland conditions. The plant is very light-demanding and so will eventually be shaded out by the woodland trees, thus it will never out-stay its welcome[K].
The trees have an extensive and vigorous root system and sucker freely once established. They are thus excellent for stabilising the soil, especially on slopes, and are often planted in the Himalayas to prevent land slips on the mountain slopes and create conditions for the re-establishment of woodlands[K].
The wood is very tough and hard - it can be used for many purposes including wheel hubs and other applications where toughness is essential[K]. It is also used for fuel[146].</t>
  </si>
  <si>
    <t>Fruit - raw or cooked[2, 46]. A very nutritious food, and possibly the most nutritious fruit that can be grown in temperate climates. It is very rich in vitamins, especially vitamin C, plus minerals and bioflavonoids, and is also a source of essential fatty acids[214]. It comes ripe in late summer, though it can be eaten for about a month before this, and will hang on the tree until mid-winter, by which time the flavour has become much milder, though it has also become very soft and difficult to pick[K]. We and many of our visitors really like this fruit, however the flavour is somewhat like a sharp lemon and a lot people find this too acid for them[K]. It also makes a good salad dressing[K]. The fruits of some species and cultivars (not specified) contain up to 9.2% oil[214]. The fruit is used for making preserves[105, 183]. It is being increasingly used in making fruit juices, especially when mixed with other fruits, because of its reputed health benefits[214]. The fruit becomes less acid after a frost or if cooked[74].</t>
  </si>
  <si>
    <t>The tender branches and leaves contain bio-active substances which are used to produce an oil that is quite distinct from the oil produced from the fruit. This oil is used as an ointment for treating burns[214].
A high-quality medicinal oil is made from the fruit and used in the treatment of cardiac disorders, it is also said to be particularly effective when applied to the skin to heal burns, eczema and radiation injury, and is taken internally in the treatment of stomach and intestinal diseases[214].
The fruit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</si>
  <si>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Nasturtium officinale</t>
  </si>
  <si>
    <t>Watercress</t>
  </si>
  <si>
    <t>Rorippa nasturtium-aquaticum. (L.)Hayek.  Sisymbrium nasturtium-aquaticum.</t>
  </si>
  <si>
    <t>Europe, including Britain, from Sweden and Denmark south and east to N. Africa and W. Asia.</t>
  </si>
  <si>
    <t>Stream margins, ditches, flushes etc with moving water[17, 27], usually in chalk or limestone areas[52].</t>
  </si>
  <si>
    <t>Watercress is easily grown when given the correct conditions of slowly flowing clean water, preferably coming from chalky or limestone soils[264]. It prefers to grow in water about 5cm deep[37] with an optimum pH 7.2[200]. Plants can be grown in wet soil if the position is somewhat shaded and protection is given in winter, though the flavour may be hotter[27, 37].
Hardy to about -15�c[200].
Watercress is often cultivated for its edible leaves, there are some named varieties[16, 183]. The plant is very sensitive to pollution so a clean source of water is required[200]. Plants will often continue to grow all through mild winters. A fast-growing plant, the stems trail along the ground or float in water and produce new roots at the leaf nodes, thus making the plant very easy to propagate vegetatively[238]. Unfortunately, virus diseases have become more common in cultivated plants and so most propagation is carried out by seed[264].
This is a diploid species. It has hybridised naturally in the wild with the triploid species N. microphyllum to produce the sterile hybrid N. x sterilis which is also commonly cultivated as a salad crop[264].
The flowers are a rich source of pollen and so are very attractive to bees[7].</t>
  </si>
  <si>
    <t>The juice of the plant is a nicotine solvent and is used as such on strong tobaccos[7].</t>
  </si>
  <si>
    <t>Leaves - raw or cooked[2, 5, 7, 9, 16, 27]. Water cress is mainly used as a garnish or as an addition to salads, the flavour is strong with a characteristic hotness[183]. It has a reputation as a spring tonic, and this is its main season of use, though it can be harvested for most of the year and can give 10 pickings annually[238]. Some caution is advised if gathering the plant from the wild, see the notes above on toxicity. The leaves are exceptionally rich in vitamins and minerals, especially iron[200]. A nutritional analysis is available[218].
The seed can be sprouted and eaten in salads[183]. A hot mustardy flavour[K].
The seed is ground into a powder and used as a mustard[46, 183].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but bitter mustard[238].</t>
  </si>
  <si>
    <t>Watercress is very rich in vitamins and minerals, and has long been valued as a food and medicinal plant[254]. Considered a cleansing herb, its high content of vitamin C makes it a remedy that is particularly valuable for chronic illnesses[254].
The leaves are antiscorbutic, depurative, diuretic, expectorant, purgative, hypoglycaemic, odontalgic, stimulant and stomachic[4, 7, 9, 21, 46, 222, 238]. The plant has been used as a specific in the treatment of TB[4]. The freshly pressed juice has been used internally and externally in the treatment of chest and kidney complaints, chronic irritations and inflammations of the skin etc[9]. Applied externally, it has a long-standing reputation as an effective hair tonic, helping to promote the growth of thick hair[244]. A poultice of the leaves is said to be an effective treatment for healing glandular tumours or lymphatic swellings[244]. Some caution is advised, excessive use of the plant can lead to stomach upsets[9, 21]. The leaves can be harvested almost throughout the year and are used fresh[238].</t>
  </si>
  <si>
    <t>Africa; Britain; Dominican Republic; France; Haiti; Hawaii; Iraq; Italy; Mexico; Spain; Turkey; United States; United States(Appalachia); Venezuela</t>
  </si>
  <si>
    <t>Whilst the plant is very wholesome and nutritious, some care should be taken if harvesting it from the wild. Any plants growing in water that drains from fields where animals, particularly sheep, graze should not be used raw. This is due to the risk of it being infested with the liver fluke parasite[5, 244]. Cooking the leaves, however, will destroy any parasites and render the plant perfectly safe to eat[244].</t>
  </si>
  <si>
    <t>Triticum aestivum macha</t>
  </si>
  <si>
    <t>Makha Wheat</t>
  </si>
  <si>
    <t>Europe - S. Russia.</t>
  </si>
  <si>
    <t>Succeeds in most well-drained soils in a sunny position.
One of the more modern species of wheat, probably developed around 8,000 years ago as a result of a cross between T. dicoccum and Aegilops squarrosa. It is still sometimes cultivated for its edible seed in Georgia and other areas in W. Asia though it is of little economic value[46, 105, 183].
Closely related to T. spelta[46].
A hexaploid species[142].</t>
  </si>
  <si>
    <t>Belgium; Britain; Britain(Wales); Canada; China; India; Peru; Spain; Turkey; United States</t>
  </si>
  <si>
    <t>Allium porrum</t>
  </si>
  <si>
    <t>Leek</t>
  </si>
  <si>
    <t>Not known in wild.</t>
  </si>
  <si>
    <t>Prefers a sunny position in a light well-drained soil[1] but succeeds in most soils[16]. Grows well in heavy clay soils. Prefers an open situation[1, 37]. Does best in a soil that was well fed for a previous crop[1].  Tolerates a pH in the range 5.2 to 8.3.
The leek is a widely cultivated vegetable, there are many named varieties[183]. Young plants are often planted quite deeply in the soil (8 - 10cm deep) in order to blanch the lower stem, it is also a common practice to earth up the growing plants in order to blanch right the way up the stems. Whilst this does make the stems more tender, it also results in a loss of minerals and vitamins.
Although commonly treated as a biennial, this plant is a true perennial, perennating by means of small lateral growths and often developing a roundish bulb at the base of the main growth[1]. A relatively slow-growing plant, it can be interplanted with faster maturing species such as lettuces[201].
The bulbs should be planted fairly deeply[1].
Grows well with most plants, especially roses, carrots, celery, celariac, beet and chamomile, but it inhibits the growth of legumes[18, 20, 54]. This plant is a bad companion for alfalfa, each species negatively affecting the other[201].
Members of this genus are rarely if ever troubled by browsing deer[233].</t>
  </si>
  <si>
    <t>The leaves and long white blanched stem are eaten cooked[2, 16, 37, 183]. They can also be cut into thin slices and be added to salads[183]. A mild onion flavour with a delightful sweetness[183, K].
Bulb - raw or cooked. The bulb is produced in the plants second year of growth (that is, after it is normally harvested). The bulb is somewhat larger if the plant is prevented from flowering[K].
Flowers - raw. Used as a garnish on salads, though they are rather on the dry side and less pleasant than many other members of the genus[K].</t>
  </si>
  <si>
    <t>Egypt; Europe; Expectorant; Haiti; Iraq; Kurdistan; Turkey</t>
  </si>
  <si>
    <t>Chaenomeles speciosa</t>
  </si>
  <si>
    <t>Japanese Quince</t>
  </si>
  <si>
    <t>C. laganaria.  Cydonia lagenaria.  Cydonia speciosa.  Pyrus japonica. non Thunb.</t>
  </si>
  <si>
    <t>E. Asia - China. An occasional garden escape in Britain[17].</t>
  </si>
  <si>
    <t>Long cultivated, its natural habitat is now obscure.</t>
  </si>
  <si>
    <t>Easily cultivated in any reasonably good soil[1, 11]. Prefers a deep moist well-drained loam[11]. Grows well in heavy clay soils. Tolerates full shade but requires a sunny position for best fruit production[3, 11, 200]. Becomes chlorotic on very alkaline soils[200]. Tolerates atmospheric pollution[200].
This species is hardy to about -25�c[200].
Plants fruit freely in Britain, but the fruit does not always ripen. They do best when grown against a south-facing wall[11]. 
A very ornamental plant[1], there are many named varieties developed for their ornamental value[182, 183]. 
Closely allied to C. japonica[11]. 
A good bee plant, flowering early in the year and providing pollen and nectar[108].
Plants in this genus are notably resistant to honey fungus[200].</t>
  </si>
  <si>
    <t>Plants can be grown as a medium sized hedge[11, 29, 200].
Some cultivars, such as 'Jet Trail' are suitable for ground cover[182].</t>
  </si>
  <si>
    <t>Fruit - cooked[3, 4, 177]. Very harsh and acid raw but fragrant when cooked[1, 11]. Used for jams, jellies etc and as a flavouring with cooked apples[183, K]. The fruit can be apple or pear-shaped and up to 6.5cm long x 6.5cm wide[200].</t>
  </si>
  <si>
    <t>The fruit is analgesic, anti-inflammatory, antispasmodic, astringent and digestive[147, 218, 238]. A decoction is used internally in the treatment of nausea, joint pains, cholera and associated cramps[147, 218, 238].</t>
  </si>
  <si>
    <t>China; United States</t>
  </si>
  <si>
    <t>Thalictrum minus</t>
  </si>
  <si>
    <t>Lesser Meadow Rue</t>
  </si>
  <si>
    <t>Dry limestone slopes, limestone rocks, cliff ledges, scree, shingle, chalk quarries, banks etc. Ssp arenarium grows on open or closed dunes, ssp majus in damp shady places chiefly by streams and lakes</t>
  </si>
  <si>
    <t>Succeeds in most fairly good humus rich well-drained soils in sun or semi-shade[1, 111]. Plants can be invasive when grown in light soils but do not spread so much in heavy soils[208].
Members of this genus are rarely if ever troubled by browsing deer[233].
A greedy plant, inhibiting the growth of nearby plants, especially legumes[54].
A highly polymorphic species, difficult to treat taxonomically[17]. Some forms are dwarf and usually make dense clumps in the garden, larger forms are more invasive, especially in light soils, and can be a nuisance[233].</t>
  </si>
  <si>
    <t>Plants can be grown as a ground cover when planted about 60cm apart each way[208].</t>
  </si>
  <si>
    <t>Young leaves - cooked[105, 177]. Some caution is advised, see the notes above on toxicity.</t>
  </si>
  <si>
    <t>An infusion of the leaves, or a decoction of the root, is used in the treatment of fevers[240].</t>
  </si>
  <si>
    <t>Bulgaria; United States; United Statessr</t>
  </si>
  <si>
    <t>Although no records of toxicity have been found for this plant, it belongs to a family that includes many poisonous plants so some caution is advised.</t>
  </si>
  <si>
    <t>Rubia manjith</t>
  </si>
  <si>
    <t>Indian Madder</t>
  </si>
  <si>
    <t>R. cordifolia. auct non L.</t>
  </si>
  <si>
    <t>E. Asia - Pakistan to S.E. Tibet.</t>
  </si>
  <si>
    <t>Growing on shrubs, 1200 - 2700 metres[51].</t>
  </si>
  <si>
    <t>We have very little information on this species and do not know if it will be hardy in Britain, though judging by its native range it should succeed outdoors at least in the milder parts of the country. It is possible that many if not all the useful attributes of R. cordifolia also belong here since there is some confusion over the names. All the attributes of both species are listed here and it is noted where they have been applied to R. cordifolia rather than this species. The following notes are based on the general needs of the genus.
Prefers a loose moist leafy soil in some shade[200]. Tolerates dry soils but quickly becomes scorched when growing in full sun[200].</t>
  </si>
  <si>
    <t>A valuable red dye is obtained from the root and stems[51].</t>
  </si>
  <si>
    <t>The following uses have been applied to R. cordifolia but might also apply here.
Leaves - cooked. They are used as a side dish with rice[61, 177]. Much esteemed as a lab-lab by the Javanese[46].
Fruit - raw[179].</t>
  </si>
  <si>
    <t>The following notes are for the related R. cordifolia. They quite possibly also belong here.
The roots are alterative, anodyne, antiphlogistic, antitussive, astringent, diuretic, emmenagogue, expectorant, styptic, tonic and vulnerary[147, 176, 178, 218, 240]. They are used to lower the blood pressure[176]. The roots are used internally in the treatment of abnormal uterine bleeding, internal and external haemorrhage, bronchitis, rheumatism, stones in the kidney, bladder and gall, dysentery etc[238]. The roots are harvested in the autumn from plants that are at least 3 years old. They are peeled and then dried[238].
The stems are used in Tibetan medicine, where they are considered to have a bitter taste and a cooling potency[241]. Febrifuge, they are used in the treatment of blood disorders and spreading fever of kidneys and intestines[241].</t>
  </si>
  <si>
    <t>China; India; Lesotho; Nepal</t>
  </si>
  <si>
    <t>Picris echioides</t>
  </si>
  <si>
    <t>Bristly Ox-Tongue</t>
  </si>
  <si>
    <t>Helmintia echioides.</t>
  </si>
  <si>
    <t>S. Europe. Possibly native but certainly established in Britain.</t>
  </si>
  <si>
    <t>Roadsides, hedgebanks, field margins and waste places, usually on stiff and calcareous soils[17].</t>
  </si>
  <si>
    <t>Succeeds in most soils[200]. Dislikes shade.
Wild plants are an indicator of calcareous soils[200].
Seed is often produced apomictically[17]. Any seedlings from this seed will be genetically identical to the parent plant.</t>
  </si>
  <si>
    <t>Young leaves - raw or cooked[2, 4, 105, 173]. Not wonderful raw, the leaves are slightly better cooked[173]. A rather bitter flavour[K].</t>
  </si>
  <si>
    <t>Larix laricina</t>
  </si>
  <si>
    <t>Tamarack</t>
  </si>
  <si>
    <t>L. americana.</t>
  </si>
  <si>
    <t>Northern N. America - Alaska to Labrador, south to West Virginia.</t>
  </si>
  <si>
    <t>Often forming pure forests in the south of its range in swamps and wet soils[43, 82, 222], sometimes also on dry plateau or slopes in the north of its range[82, 226].</t>
  </si>
  <si>
    <t>Prefers an open airy position in a light or gravelly well-drained soil[200]. Plants are intolerant of shade[226]. Tolerates acid and infertile soils and waterlogged soils[200]. Succeeds on rocky hill or mountain sides and slopes[200]. A north or east aspect is more suitable than west or south[1].
This species is very cold-hardy when fully dormant, but the trees can be excited into premature growth in Britain by mild spells during the winter and they are then very subject to damage by late frosts and cold winds[1].
Hybridizes freely with other members of this genus[200].
Planted for forestry in Europe[50], they are not suitable for this purpose in Britain[1]. Growth is normally slow in this country with average height increases of less than 30cm per year[185]. The trees are generally not long-lived[185]. Planting them in boggy soil may improve growth rates[185].
Open ground plants, 1 year x 1 year are the best for planting out, do not use container grown plants with spiralled roots[200]. Plants transplant well, even when coming into growth in the spring[200].
Plants in this genus are notably resistant to honey fungus[200].</t>
  </si>
  <si>
    <t>Resin  is extracted by tapping the trunk. It is obtained from near the centre of the trunk[171], one properly made borehole can be used for 20 - 30 years[64]. The resin has a wide range of uses including wood preservatives, medicinal etc. The hole is made in the spring and the resin extracted in the autumn[64].
The roots have been used as a sewing material in canoes and to make durable bags[257].
The bark contains tannin[229].
Wood - very strong, heavy, hard, durable even in water. It weighs 39lb per cubic foot and is used for telegraph poles, fence posts etc[46, 61, 171, 226, 235]. The roots are often curved by as much as 90� and are used by builders of small ships[226].</t>
  </si>
  <si>
    <t>The young shoots are used as an emergency food[177].
A tea is made from the roots[161].
A tea is made from the branches and needles[257].</t>
  </si>
  <si>
    <t>Tamarack was employed medicinally by a number of native North American Indian tribes who used it to treat a variety of complaints[257]. It is little used in modern herbalism.
A tea made from the bark is alterative, diuretic, laxative and tonic[4, 222]. It is used in the treatment of jaundice, anaemia, rheumatism, colds and skin ailments[222, 257]. It is gargled in the treatment of sore throats and applied as a poultice to sores, swellings and burns[222, 257].
A tea made from the leaves is astringent[4, 222]. It is used in the treatment of piles, diarrhoea etc[222].
An infusion of the buds and bark is used as an expectorant[257].
The needles and inner bark are disinfectant and laxative[257]. A tea is used in the treatment of coughs[257]. A poultice made from the warm, boiled inner bark is applied to wounds to draw out infections, to burns, frostbite and deep cuts[257].
The resin is chewed as a cure for indigestion[222]. It has also been used in the treatment of kidney and lung disorders, and as a dressing for ulcers and burns[226].</t>
  </si>
  <si>
    <t>Sawdust from the wood has been known to cause dermatitis in some people[222].</t>
  </si>
  <si>
    <t>Pueraria tuberosa</t>
  </si>
  <si>
    <t>Hedysarum tuberosum.</t>
  </si>
  <si>
    <t>E. Asia - Pakistan to C. Nepal and India.</t>
  </si>
  <si>
    <t>Shrubberies and streamsides, 300 - 2000 metres[51].</t>
  </si>
  <si>
    <t>We have very little information on this species and do not know if it will be hardy in Britain, though judging by its native range it could succeed outdoors in the milder parts of this country. The following notes are based on the general needs of the genus.
Requires a sunny position in a well-drained soil[200].
This species has a symbiotic relationship with certain soil bacteria, these bacteria form nodules on the roots and fix atmospheric nitrogen. Some of this nitrogen is utilized by the growing plant but some can also be used by other plants growing nearby[200].</t>
  </si>
  <si>
    <t>Root - raw[2, 105, 146]. Very large, it is up to 50cm long and 30cm in diameter[158]. A liquorice flavour[158].</t>
  </si>
  <si>
    <t>The root is used as a demulcent and refrigerant in the treatment of fevers[240]. It is peeled and bruised into a cataplasm and used to reduce swellings[240]. It is crushed and rubbed on the body in the treatment of fevers and rheumatism[240]. It is also emetic, galactogogue and tonic[240].</t>
  </si>
  <si>
    <t>India(Santal); Nc</t>
  </si>
  <si>
    <t>Umbilicus rupestris</t>
  </si>
  <si>
    <t>U. pedulinus.  Cotyledon umbilicus-veneris.</t>
  </si>
  <si>
    <t>Europe, from Britain and France south and east to N. Africa and the Mediterraean.</t>
  </si>
  <si>
    <t>Crevices of rocks and walls, especially in acid and damp conditions[17, 53]. Avoids alkaline soils[200].</t>
  </si>
  <si>
    <t>An easily grown plant, succeeding in any near neutral, gritty, moisture retentive but well-drained soil in sun or light shade[200]. Plants are often found growing on walls, even succeeding on old brick and mortar walls[K]
Plants are hardy to about -15�c[200].
A very attractive plant for the rock garden[53], the leaves often stay green all winter[4].</t>
  </si>
  <si>
    <t>Leaves - raw or cooked[2, 105, K]. A very acceptable mild flavour in the winter and early spring, they can be used in quantity in salads at this time[K]. The leaves become rather stronger-tasting in the summer and are not so pleasant then[K].</t>
  </si>
  <si>
    <t>The leaves are mildly analgesic[7]. The juice and extract of the plant have an old reputation for the treatment of epilepsy[4]. The leaves are also made into a poultice and used in the treatment of piles, slight burns and scalds[4, 7]. A decoction of the leaves is considered to be cooling and diuretic and the juice taken inwardly is said to be excellent for treating inflammations of the liver and spleen[4].</t>
  </si>
  <si>
    <t>Larix decidua</t>
  </si>
  <si>
    <t>Larch</t>
  </si>
  <si>
    <t>L. europaea.</t>
  </si>
  <si>
    <t>C. Europe - Alps to N. Russia and Siberia. Naturalized in Britain.</t>
  </si>
  <si>
    <t>Forms extensive open forests at high altitudes[81].</t>
  </si>
  <si>
    <t>Prefers an open airy position in a light or gravelly well-drained soil[11, 200]. It tolerates acid and infertile soils, though it dislikes very peaty or very chalky soils[11]. Another report says that it tolerates chalky soils[200]. Succeeds on rocky hill or mountain sides and slopes[200]. Tolerates salt-laden gales according to one report[75] whilst another says that it dislikes exposed positions[11]. The larch dislikes atmospheric pollution and so does not grow well in towns[185].  A north or east aspect is more suitable than west or south[11]. It dislikes growing in wet ground or frost pockets[11, 81], and grows best in areas with abundant rainfall[11].
The larch is a very ornamental tree that is widely grown for forestry[11, 81]. It is very fast growing with new annual growth of 1.5 metres often found and trees can average 60cm or more for many years[185]. The dormant trees are very cold hardy, but they are often excited into premature growth in Britain by mild spells during the winter, the plants are then subject to damage by late frosts and cold winds[1, 185].
The young shoots have a delicate mossy fragrance as the leaves unfold[245].
Hybridizes freely with other members of this genus.
Open ground plants, 1 year x 1 year are the best for planting out, do not use container grown plants with spiralled roots[200]. Plants transplant well, even when coming into growth in the spring[200].
Plants in this genus are notably resistant to honey fungus[81, 200].</t>
  </si>
  <si>
    <t>Large quantities of resin are obtained by tapping the trunk[4]. Small holes are bored into the trunk, most resin being obtained from near the centre of the trunk[171]. When properly made, the same borehole can be used for 20 - 30 years[64]. The resin has a wide range of uses including wood preservatives, varnish, medicinal etc[4, 64]. It needs no preparation other than straining through a cloth to remove plant debris etc[4]. The hole is made in the spring and the resin extracted in the autumn[64]. Resin can be extracted from May to October[4]. The yield is about 40 grams per tree[64].
A fast-growing tree that establishes itself rapidly and is also said to improve the quality of the soil, the larch can be used as a pioneer species on cleared and exposed land in order to assist the establishment of other woodland trees[4].
The bark contains tannin[171]. This is much utilized in N. Europe[223], though in Britain the oak is considered to be a better source[4]. On a 10% moisture basis, the bark contains 11.6% tannin[223].
Wood - durable, tough, elastic, easy to split, takes a good polish[4, 46, 61, 81]. Larch produces one of the toughest woods obtained from conifers and is also resistant to woodworm[4]. It is widely used in construction, for railway sleepers, cabinet work etc[4, 46, 61, 81].</t>
  </si>
  <si>
    <t>Inner bark - it can be eaten raw or can be dried, ground into a powder and used with cereal flours in making bread etc[2, 177].
A sweet-tasting manna is obtained from the trunk, it can be eaten raw but is mainly used medicinally[2, 7, 46, 61, 105]. Another report says that 'Briancon manna' is exuded from the leaves in the summer[4]. It is white, sweet and almost odourless[4].</t>
  </si>
  <si>
    <t>The bark, stripped of its outer layer, is astringent, balsamic, diuretic, expectorant, stimulant and vulnerary[4, 21]. Its main application is as an expectorant in chronic bronchitis and has also been given internally in the treatment of haemorrhage and cystitis[4, 238]. A cold extract of the bark is used as a laxative[9]. As an external application, it is useful in the treatment of chronic eczema and psoriasis[4]. The powdered bark can be used on purulent and difficult wounds to promote their healing[21]. The bark is harvested in the spring and should be dried rapidly[4].
The turpentine obtained from the resin is antiseptic, balsamic, diuretic, haemostatic, rubefacient and vermifuge[4, 238]. It is a valuable remedy in the treatment of kidney, bladder and rheumatic affections, and also in diseases of the mucous membranes and the treatment of respiratory complaints[4]. Other reports say that it is contraindicated for anyone with a kidney complaint[7, 238]. Externally, the turpentine is used in the form of liniment plasters and inhalers[4]. It has also been suggested for combating poisoning by cyanide or opium[4].
The plant is used in Bach flower remedies - the keywords for prescribing it are 'Lack of confidence', 'Anticipation of failure' and 'Despondency'[209].</t>
  </si>
  <si>
    <t>Pelargonium odoratissimum</t>
  </si>
  <si>
    <t>Apple Geranium</t>
  </si>
  <si>
    <t>Shady places and under trees in forest margins in eastern and southern Cape areas[260].</t>
  </si>
  <si>
    <t>An easily grown plant, succeeding in a well-drained ordinary good soil[260, K]. Requires a light well-drained neutral to alkaline soil in a sunny position[188, 200]. Plants are tolerant of some shade[238].
Plants are not very cold-hardy in Britain, tolerating temperatures down to about -3�c[260]. They generally require greenhouse protection  but might succeed outdoors when grown in a very sheltered warm spot in the mildest parts of the country[1]. They can also be grown in containers that are placed outdoors in the summer and then brought into the greenhouse or conservatory for the winter[238]. The plants need to be kept fairly dry in the winter[200]. When grown in pots, the plants require regular repotting in order to stay vigorous[260].
Very tolerant of pruning, they can be cut right down to the base in the autumn when bringing them back indoors, or in the spring to encourage lots of fresh growth[238].
The bruised leaves release a smell of ripe apples[245]. The plant is cultivated for its essential oil[171].</t>
  </si>
  <si>
    <t>An essential oil is obtained from the plant[46, 171]. It is used in aromatherapy, perfumery and as an insect repellent[238]. The growing plant will repel flies, especially if the leaves are touched occasionally to release their scent.
The leaves are dried for use in pot-pourri and herb pillows[238].</t>
  </si>
  <si>
    <t>The leaves are crushed and used to flavour salads, soups, fruit dishes, jellies, sorbets, ice-cream, cakes etc[183, 238]. Cake pans can be lined with the leaves and the pastry will be infused with their essence[183]. The leaves have an apple scent according to one report[183] but our plants have a very strong minty smell[K].
An infusion of the leaves is used as a tea[238].</t>
  </si>
  <si>
    <t>The whole plant is an aromatic herb with astringent, tonic and antiseptic effects[4, 238]. It is used internally in the treatment of debility, gastro-enteritis and haemorrhage[238]. Externally, it is used to treat skin complaints, injuries, neuralgia and throat infections[238].
The essential oil is used in aromatherapy. Its keyword is 'Balancing'[210]. It is used in the treatment of burns, sores and shingles[238].</t>
  </si>
  <si>
    <t>Primula veris</t>
  </si>
  <si>
    <t>Cowslip</t>
  </si>
  <si>
    <t>P. officinalis.</t>
  </si>
  <si>
    <t>Europe, including Britain but absent from the extreme north, to temperate Asia.</t>
  </si>
  <si>
    <t>Grassy places, fields and woods with calcareous soils[7, 9, 13, 24].</t>
  </si>
  <si>
    <t>Prefers a medium to heavy moisture retentive humus rich loam in a cool position with light to medium shade[200]. Grows well in heavy clay soils and on chalk[187]. Prefers full sun and a well-drained alkaline soil if it is to survive well[187, 238].
Plants are hardy to about -20�c[187].
A very ornamental plant[1], it grows well in the spring meadow[24].
The flowers diffuse a sweet fragrance quite unlike all other flower scents. It has been likened by some to the breath of a cow (cuslippe is the Saxon word for this and thus the origin of the common name), by others to the sweet milky breath of a tiny child[245].</t>
  </si>
  <si>
    <t>Young leaves - raw or cooked in soups etc[4, 7, 115, 148, 183]. They are not that tasty, but are available in late winter which adds somewhat to their value[K].
The fresh or dried leaves are used as a tea substitute[177, 183].
Flowers - raw, cooked or used in conserves, as a garnish etc[4, 183]. They make an ornamental addition to the salad bowl[238, K]. This species has become much less common in the past 100 years due to habitat destruction, over-collecting from the wild and farming practices. When it was more abundant, the flowers were harvested in quantity in the spring and used to make a tasty wine with sedative and nervine properties[238].</t>
  </si>
  <si>
    <t>Cowslips are an underused but valuable medicinal herb. They have a very long history of medicinal use and have been particularly employed in treating conditions involving spasms, cramps, paralysis and rheumatic pains[238]. The plant contains saponins, which have an expectorant effect, and salicylates which are the main ingredient of aspirin and have anodyne, anti-inflammatory and febrifuge effects[238]. This remedy should not be prescribed for pregnant women, patients who are sensitive to aspirin, or those taking anti-coagulant drugs such as warfarin[238].
The flowers and the leaves are anodyne, diaphoretic, diuretic and expectorant[7, 9, 21, 165]. They are harvested in the spring and can be used fresh or dried[238].
The yellow corolla of the flower is antispasmodic and sedative[4]. They are recommended for treating over-activity and sleeplessness, especially in children[254]. They are potentially valuable in the treatment of asthma and other allergic conditions[254]. At one time an oil was produced by maceration of the flowers, this has an antiecchymotic effect (treats bruising)[7].
The root contains 5 - 10% triterpenoid saponins which are strongly expectorant, stimulating a more liquid mucous and so easing the clearance of phlegm [254]. It has been dried and made into a powder then used as a sternutatory[7]. The root is also mildly diuretic, antirheumatic and slows the clotting of blood[9, 254]. It is used in the treatment of chronic coughs (especially those associated with chronic bronchitis and catarrhal congestion), flu and other febrile conditions[9]. The root can be harvested in the spring or autumn and is dried for later use[9].
The leaves have similar medicinal properties to the roots but are weaker in action[254].
A homeopathic remedy is made from the plant[9]. It is used in the treatment of kidney complaints and catarrh[9].</t>
  </si>
  <si>
    <t>Some people are allergic to the stamens of this plant, though such cases are easily treated[7].</t>
  </si>
  <si>
    <t>Aralia spinosa</t>
  </si>
  <si>
    <t>Hercule's Club</t>
  </si>
  <si>
    <t>South-eastern N. America - New York to Florida, east to Texas.</t>
  </si>
  <si>
    <t>Buffs, rich woods and river banks in deep moist soils[43].</t>
  </si>
  <si>
    <t>Prefers a good deep loam and a semi-shady position[1]. Requires a sheltered position[1].
A fast-growing but short-lived tree in its native zone[229], this species is of little value in Britain[1]. It is generally a single-stemmed plant, often spreading freely by means of suckers[182, 229].
Plants make finer foliage when growing in rich soils but are generally healthier and longer-lived in a comparatively poor soil[11].
The young growth in spring, even on mature plants, is frost-tender and so it is best to grow the plants in a position sheltered from the early morning sun[K].</t>
  </si>
  <si>
    <t>Wood - close-grained, weak, light, soft, brittle[82, 227]. Of little economic value[229].</t>
  </si>
  <si>
    <t>Young leaves - cooked[105, 177]. The leaves usually have a number of slender prickles, they must be gathered before the prickles harden[159] and are then chopped finely and used as a potherb[183].</t>
  </si>
  <si>
    <t>Analgesic[46, 61].
The bark, especially of the roots[82] is the part most commonly used medicinally, though other parts of the plant, including the fruit[82], also possess medicinal properties[4]. The fresh bark is strongly emetic, ophthalmic, purgative and sialagogue[4, 46, 61, 222, 257], when dried it is a stimulating alterative and is diaphoretic[82].
A tincture of the berries is used in the treatment of toothache and rheumatism[4, 222, 257].
A poultice of the roots is applied to boils, skin eruptions, varicose veins, old sores and swellings[222, 257].
A cold infusion of the roots is used as drops for sore eyes[257].</t>
  </si>
  <si>
    <t>United States; United States(Amerindian); United States(Choctaw); United States(Koasati)</t>
  </si>
  <si>
    <t>Handling the roots can cause dermatitis in some people[222]. Large amounts of the berries are poisonous[222].</t>
  </si>
  <si>
    <t>Scrophularia nodosa</t>
  </si>
  <si>
    <t>Knotted Figwort</t>
  </si>
  <si>
    <t>Europe, incl Britain, south and east from Norway to Spain and temperate Asia to the Yensei region.</t>
  </si>
  <si>
    <t>Damp ground in woods, hedgebanks, by streams etc[9]. An occasional garden weed[1].</t>
  </si>
  <si>
    <t>Succeeds in most moist to wet soils in full sun or partial shade[238].
Plants are hardy to at least -15�c[238].</t>
  </si>
  <si>
    <t>Root - cooked[4]. It smells and tastes unpleasant, but has been used in times of famine[4, 238]. There must be some doubts about the edibility of this root[K].</t>
  </si>
  <si>
    <t>Knotted figwort is a plant that supports detoxification of the body and it may be used as a treatment for various kinds of skin disorders[254].
The whole plant is alterative, anodyne, anti-inflammatory, diuretic, mildly purgative and stimulant[4, 9, 21, 165]. It is harvested as the plant comes into flower in the summer and can be dried for later use[4]. A decoction is applied externally to sprains, swellings, burns, inflammations etc, and is said to be useful in treating chronic skin diseases, scrofulous sores and gangrene[4, 254]. The leaves can also be applied fresh or be made into an ointment[4]. Internally, the plant is used in the treatment of chronic skin diseases (such as eczema, psoriasis and pruritis), mastitis, swollen lymph nodes and poor circulation[238]. It should not be prescribed for patients with heart conditions[238].
The root is anthelmintic[9].</t>
  </si>
  <si>
    <t>Belgium; Europe; France; Germany; Spain; Turkey</t>
  </si>
  <si>
    <t>Lysimachia clethroides</t>
  </si>
  <si>
    <t>Gooseneck Loosestrife</t>
  </si>
  <si>
    <t>E. Asia - China, Japan. Naturalized in Holland.</t>
  </si>
  <si>
    <t>Sunny grassy hills and at low altitudes in mountains all over Japan[58, 187]. Damp woodland margins, wet ravines and grassy mountain slopes at elevations of 300 - 2100 metres in China[266].</t>
  </si>
  <si>
    <t>An easily grown plant, succeeding in a moist loamy soil[1]. Grows well in heavy clay soils. Succeeds in sun or semi-shade[188].
Hardy to about -25�c[187].
Most species in this genus seem to be immune to the predations of rabbits[233].
Succeeds in a woodland or semi-wild garden, it often spreads wildly[200].</t>
  </si>
  <si>
    <t>Leaves and young shoots - cooked and used as a vegetable[183]. A famine food, they are only used when all else fails[179]. They can also be used as a condiment[46, 61, 183].
Fruits and flowers are said to be edible[177, 183] but no further details are given. The fruit is very small[200].</t>
  </si>
  <si>
    <t>Ajuga reptans</t>
  </si>
  <si>
    <t>Bugle</t>
  </si>
  <si>
    <t>Most of Europe, including Britain, to S.W. Asia and N. Africa.</t>
  </si>
  <si>
    <t>Damp grassy fields and damp woods[7, 13, 17].</t>
  </si>
  <si>
    <t>Prefers a humus-rich, moisture retentive soil and partial shade[28, 31, 200]. Does well in marshy soil and in the spring meadow[24]. Grows well in dry shade[187, 190] and is fairly drought tolerant once established, though it shows distress in severe drought[190].
Plants do not always ripen their seeds in Britain, they spread freely by runners, however, and soon form an extensive patch in suitable conditions[4].
A number of forms have been selected for their ornamental value, several of them are variegated and these are used especially as ground cover plants for dry shade[187]. A purple-leafed form, 'Atropurpurea' does well in full sun so long as the soil is not dry[208].
A good bee and butterfly plant[24].</t>
  </si>
  <si>
    <t>A good ground-cover for a position in semi-shade[200], forming a carpet and rooting as it spreads[208]. Fairly fast growing but it does not always smother out weeds and can become bare at the centre if not growing in good conditions[197].</t>
  </si>
  <si>
    <t>Young shoots - raw[7].</t>
  </si>
  <si>
    <t>Bugle has a long history of use as a wound herb and, although little used today, it is still considered very useful in arresting haemorrhages and is also used in the treatment of coughs and spitting of blood in incipient consumption[4, 254, 268]. The plant contains digitalis-like substances (these are commonly found in Digitalis species and are used in treating heart complaints) and is thought to possess heart tonic properties[268]. It has also been considered good for the treatment of excessive alcohol intake[4].
The whole plant is aromatic, astringent and bitter[4, 7, 9]. The plant is usually applied externally[7]. It is harvested as it comes into flower in late spring and dried for later use[4, 7]. It is also commonly used fresh in ointments and medicated oils[238].
A homeopathic remedy is made from the whole plant. It is widely used in various preparations against throat irritations and especially in the treatment of mouth ulcers[7].</t>
  </si>
  <si>
    <t>Britain(Wales); Spain; Turkey</t>
  </si>
  <si>
    <t>The plant is said to be a narctic hallucinogen that is known to have caused fatalities[274].</t>
  </si>
  <si>
    <t>Rubus ikenoensis</t>
  </si>
  <si>
    <t>R. japonicus. non L.</t>
  </si>
  <si>
    <t>Woods in high mountains, C. and N. Japan[58].</t>
  </si>
  <si>
    <t>We have very little information on this species and do not know if it will be hardy in Britain, though judging by its native range it could succeed outdoors in most parts of this country. The following notes are based on the general needs of the genus.
Easily grown in a good well-drained loamy soil in sun or semi-shade[1, 11, 200].</t>
  </si>
  <si>
    <t>Fagus grandifolia</t>
  </si>
  <si>
    <t>American Beech</t>
  </si>
  <si>
    <t>Eastern N. America - New Brunswick to Florida, west to Texas and Ontario.</t>
  </si>
  <si>
    <t>Rich uplands and mountain slopes, often forming nearly pure forests[82]. In the south of its range it is also found on the margins of streams and swamps[43, 82].</t>
  </si>
  <si>
    <t>Thrives on a light or medium soil[11], doing well on chalk[1], but ill-adapted for heavy wet soils[1]. 
Young trees are very shade tolerant, but are subject to frost damage so are best grown in a woodland position which will protect them[200].
Although very cold hardy, this species requires hotter summers than are normally experienced in Britain so is not usually a success here and is very slow growing[200].
The seeds are dispersed after the first frosts[227], they are sometimes gathered and sold in local markets in N. America[82, 227]. Good crops are produced every 2 - 3 years in the wild[227].
This species produces suckers[11] and often forms thickets in the wild[227].
Trees have surface-feeding roots and also cast a dense shade, this greatly inhibits the growth of other plants and, especially where a number of the trees are growing together, the ground beneath them is often almost devoid of vegetation[226, 227].</t>
  </si>
  <si>
    <t>The oil obtained from the seed has been used as a fuel in oil lamps[226].
Wood - strong, hard, heavy, very close grained, not durable, difficult to cure[61, 82, 227]. It weighs 43lb per cubic foot[227]. Harvested commercially, it is used for furniture, flooring, tool handles, crates etc[227]. It makes an excellent charcoal and is used in artwork[61, 227].</t>
  </si>
  <si>
    <t>A decoction of the boiled leaves has been used as a wash and poultice to treat frostbite, burns, poison ivy rash etc[213, 222, 257].
The nuts have been eaten as a vermifuge[222, 257].
A tea made from the bark has been used in the treatment of lung ailments[222, 257]. It has also been used to procure an abortion when the mother was suffering[257].</t>
  </si>
  <si>
    <t>Large quantities of the raw seed may be toxic[159].</t>
  </si>
  <si>
    <t>Allium schoenoprasum</t>
  </si>
  <si>
    <t>Chives</t>
  </si>
  <si>
    <t>Most of Europe, including Britain, east to the Himalayas and Japan.</t>
  </si>
  <si>
    <t>Rocky pastures and damp meadows, preferring calcareous soils[17, 90].</t>
  </si>
  <si>
    <t>An easily grown plant[203], it prefers a sunny position in a rich moist but well-drained soil[14, 37], though it succeeds in most soils[1, 37, 200] and also in light shade[203]. Grows well in heavy clay soils[203]. Tolerates a pH in the range 5.2 to 8.3.
Chives are commonly cultivated in the garden for their edible leaves which are available from late winter to the beginning of the following winter[K]. The bulbs divide rapidly and large clumps are quickly formed. There are some named varieties[183, 200, 203]. Chives are very tolerant of heavy harvesting, regular cutting of the leaves ensures a continuous supply of young leaves and prevents the plants flowering[33]. Plants can be moved into a frame or other protected environment in the autumn and will then produce leaves throughout the winter[33]. Do not do this every year or it weakens the plants.
The bulbs should be planted fairly deeply[1].
A good bee plant[24].
Grows well with most plants, especially roses, carrots, beet and chamomile, but it inhibits the growth of legumes[18, 20, 54]. Helps to reduce the incidence of scab when it is grown under apple trees[201]. This plant is a bad companion for alfalfa, each species negatively affecting the other[201].
Members of this genus are rarely if ever troubled by browsing deer[233].</t>
  </si>
  <si>
    <t>The juice of the plant is used as an insect repellent, it also has fungicidal properties and is effective against scab, mildew etc[14, 18, 20, 201]. The growing plant is said to repel insects and moles[14, 20, 200].</t>
  </si>
  <si>
    <t>Leaves - raw, cooked or dried for later use. The leaves have a mild onion flavour and are an excellent addition to mixed salads, they can also be used as a flavouring in soups etc[2, 4, 5, 9, 27, 33]. The leaves are often available from late winter and can continue to produce leaves until early the following winter, especially if they are in a warm, sheltered position[K]. A good source of sulphur and iron[201]. A nutritional analysis is available[218].
The bulbs are rather small, and rarely exceed 10mm in diameter[200]. They can be harvested with the leaves still attached and be used as spring onions[K]. They have a pleasant mild onion flavour.
The flowers can be used as a garnish in salads etc[183]. The flowers of this species are rather dry and less desirable than the flowers of many other species[K].</t>
  </si>
  <si>
    <t>Syringa vulgaris</t>
  </si>
  <si>
    <t>Lilac</t>
  </si>
  <si>
    <t>E. Europe. Occasionally naturalized in Britain[17].</t>
  </si>
  <si>
    <t>Scrub on rocky hill slopes in Europe[50]. Found in hedges, thickets and shrubberies in Britain[17].</t>
  </si>
  <si>
    <t>Succeeds in most soils, including chalk, but dislikes acid soils[11]. Prefers a deep stiff well-drained loam in a warm sunny position[11, 200].
A very ornamental plant[1], it does tend to sucker quite freely though[200]. There are many named varieties, developed for their ornamental value[182].
The flowers attract butterflies and moths[30].
Plants in this genus are notably susceptible to honey fungus[200].</t>
  </si>
  <si>
    <t>An essential oil is obtained from the flowers. Used in perfumery[171].
A green dye is obtained from the flowers[168].
Green and brown dyes can be obtained from the leaves[168].
A yellow-orange dye is obtained from the twigs[168].
Plants can be grown as an informal hedge[200].
The plant is often used as a rootstock for the various ornamental cultivars of lilac. Its main disadvantage is that it can sucker very freely[200].</t>
  </si>
  <si>
    <t>Flowers - raw or folded into batter and fried to make fritters[183].</t>
  </si>
  <si>
    <t>The leaves and the fruit are antiperiodic, febrifuge, tonic and vermifuge[4].
The bark or leaves have been chewed by children as a treatment for sore mouth[257].</t>
  </si>
  <si>
    <t>Tussilago farfara</t>
  </si>
  <si>
    <t>Coltsfoot</t>
  </si>
  <si>
    <t>Europe, including Britain, from Norway south and east to N. Africa, western and northern Asia.</t>
  </si>
  <si>
    <t>Damp habitats, frequently on alkaline clays, in hedgebanks, roadsides, wasteland, often as a pioneer, and on dunes and shingle in coastal zones[200].</t>
  </si>
  <si>
    <t>A very easily grown plant, it succeeds in most soils when grown in full sun[14]. It prefers a moist neutral to alkaline soil and will also succeed in partial shade[238].
Plants are hardy to about -29�c[238].
Coltsfoot is a very tough plant that is more than capable of looking after itself. When well sited its roots will spread very freely sending up new shoots at some distance from the clump even if growing amongst dense weed competition[K]. This can make it a problem weed in gardens[200], so either choose your site with care or find some means of restraining it such as by planting in a large tub that is buried in the ground[K]. The rhizomes can lay dormant in the soil for many years, emerging when the soil is disturbed[200].</t>
  </si>
  <si>
    <t>The soft down on the underside of the leaves is used as a stuffing material[53, 54]. When wrapped in a rag, dipped in saltpetre and dried in the sun it makes an excellent tinder[4].
Plants have an extensive root system and are used to stabilize banks[200].
The leaves are a valuable addition to the compost heap[200].</t>
  </si>
  <si>
    <t>Flower buds and young flowers - raw or cooked[46, 183]. A pleasant aniseed flavour[K], they add a distinctive aromatic flavour to salads[9].
Young leaves - raw or cooked[9, 46, 183]. They can be used in salads, added to soups, or cooked as a vegetable[238]. The leaves have a bitter taste unless they are washed after being boiled[179].
An aromatic tea is made from the fresh or dried leaves and flowers[183]. It has a liquorice-like flavour[238].
The dried and burnt leaves are used as a salt substitute[102, 183].
The slender rootstock is candied in sugar syrup[183].</t>
  </si>
  <si>
    <t>An effective demulcent and expectorant herb, coltsfoot is one of the most popular European remedies for the treatment of a wide range of chest complaints[254]. It is widely available in health food shops. The leaves are commonly used in Europe, though the flowering stems (which contain higher levels of pyrrolizidine alkaloids) are preferred in China[254]. They are rich in mucilage and are the main parts used, though the root is also sometimes employed[4, 244]. Pyrrolizidine alkaloids have a toxic effect upon the liver, but are largely destroyed when the plant is boiled to make a decoction[254]. Some caution should be employed in the use of this remedy - the flowers should not be used except under professional supervision, the leaves should not be used for more than 4 - 6 weeks at a time, the herb should not be taken whilst pregnant or breast-feeding and it should not be given to children under the age of six[254].
Modern research has shown that extracts of the whole plant can increase immune resistance[254]. In a Chinese trial 75% of patients suffering from bronchial asthma showed some improvement after treatment with this plant, though the anti-asthmatic effect was short-lived[254].
The leaves are harvested in June and early July, the flowers are harvested when fully open and the root is harvested in the autumn. All can be dried and used as required[4].
The plant is antitussive, astringent, demulcent, emollient, expectorant, stimulant and tonic. It is widely used in the treatment of coughs and respiratory problems[4, 7, 9, 13, 21, 54, 165, 176, 218] and is often candied so that it can be sucked as a sweet[4]. The plant is of particular use in the treatment of chronic emphysema and silicosis, helping to relieve the persistent cough associated with these conditions[244]. Coltsfoot is particularly effective when used in combination with liquorice (Glycyrrhiza species), thyme (Thymus vulgaris) and wild cherry (Prunus serotina)[254].
A poultice of the flowers has a soothing effect on a range of skin disorders including eczema, ulcers, sores, bites and inflammations[7, 238].
A bitter, tonic and diaphoretic preparation can be obtained from the root[7].</t>
  </si>
  <si>
    <t>Chile; China; Elseewhere; Eurasia; France; Spain; Turkey</t>
  </si>
  <si>
    <t>The plant contains traces of liver-affecting pyrrolizidine alkaloids and is potentially toxic in large doses[222]. These alkaloids have not proved toxic at low dosages in tests and there is no suggestion that this plant should not be used medicinally[238].</t>
  </si>
  <si>
    <t>Crataegus rotundifolia</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</si>
  <si>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 tree bearing this name at Kew in September 1993 was fruiting abundantly[K]. There is some confusion over the correct name of this species. C. rotundifolia Moench. is said to be a synonym for C. chrysocarpa phoenicea, C. rotundifolia Borckh. is a synonym of C. chrysocarpa. There is also a C. rotundifolia Lam, which is a synonym of Amelanchier rotundifolia[200].</t>
  </si>
  <si>
    <t>Fruit - raw or cooked. A fair size fruit, to 15mm in diameter, with a reasonable sweet mealy taste, though when not fully ripe there is a distinct bitterness[K]. It makes an acceptable dessert fruit[K]. The fruit can be used in making pies, preserves, etc, and can also be dried for later use. There are up to five fairly large seeds in the centre of the fruit, these often stick together and so the effect is of eating a cherry-like fruit with a single seed[K].</t>
  </si>
  <si>
    <t>Sanguisorba minor</t>
  </si>
  <si>
    <t>Salad Burnet</t>
  </si>
  <si>
    <t>Poterium dictyocarpum.  P. sanguisorba.</t>
  </si>
  <si>
    <t>Europe, including Britain, from Sweden south and east to France, Armenia and Iran.</t>
  </si>
  <si>
    <t>Grassland, usually on calcareous soils[9, 17, 37].</t>
  </si>
  <si>
    <t>Prefers a light dry calcareous soil[1, 37, 200] but succeeds in most good soils[1, 37]. Plants also succeed in poor soils[4]. One report says that it grows well in marshy soil[24] but this is possibly a mistake[K]. Dislikes shade[14].
Occasionally cultivated in the herb garden, this is an evergreen herbaceous plant and it supplies fresh edible leaves all the year round, even in quite severe winters[K]. When grown as a salad, the plant should be prevented from flowering[4].
Grows well in the spring meadow[24]. Makes a good edging plant in the border[200].
Plants often self-sow, sometimes to the point of nuisance[K].</t>
  </si>
  <si>
    <t>Plants have extensive root systems and are used for erosion control, they are also used to reclaim landfills and mined-out terrain[160].</t>
  </si>
  <si>
    <t>Young leaves and shoots - raw or cooked[2, 5, 9, 14, 21]. They are best used before the plant comes into flower[9]. Eaten in salads, used as a garnish or added to soups, cooling drinks and claret cups[183]. Young seedlings are boiled and eaten[183]. A bit fiddly to harvest and the leaves sometimes become bitter in hot dry summers, but they are usually fairly mild tasting in the winter and some people detect a cucumber flavour to them[K]. In the acid soil of our Cornish trial grounds, the leaves have a distinctly bitter flavour, though when the same plants were grown on a chalky soil they had a much milder flavour[K]. The leaves contain about 5.65% protein, 1.2% fat, 11% carbohydrate, 1.7% ash, 74.5% water[179].
A herb tea is made from the dried leaves[21, 183].</t>
  </si>
  <si>
    <t>Both the root and the leaves are astringent, diaphoretic and styptic, though the root is most active[4]. The plant is an effective wound herb, quickly staunching any bleeding[244]. An infusion is used in the treatment of gout and rheumatism[244]. The leaves can be used fresh, or are harvested in July and dried (the plant should be prevented from flowering)[4]. The root is harvested in the autumn and dried[4].
An infusion of the leaves is used as a soothing treatment for sunburn or skin troubles such as eczema[201].</t>
  </si>
  <si>
    <t>Britain; Guatemala; Spain; Turkey</t>
  </si>
  <si>
    <t>Arctostaphylos uva-ursi</t>
  </si>
  <si>
    <t>Bearberry</t>
  </si>
  <si>
    <t>A. officinalis.  Arbutus uva-ursi.  Uva-ursi procumbens.  Uva-ursi uva-ursi.</t>
  </si>
  <si>
    <t>Britain. Northern N. America. N. Europe. N. Asia.</t>
  </si>
  <si>
    <t>Dry open woods, often on gravelly or sandy soils[212]. It is also found on sand dunes along the coast[212] and is also found on limestone in the European Alps.</t>
  </si>
  <si>
    <t>Requires a deep moist well-drained light or medium lime-free loam in sun or semi-shade[3, 11, 200]. One report says that this species succeeds in alkaline soils[182] (a rather surprising comment considering the general needs of the genus - it is more likely that the plant can grow on limestone so long as the soil remains acid[K]).Shade tolerant[31] but plants produce less fruit when they are grown in the shade[200]. Prefers a cool damp position.
A very ornamental plant, it is sometimes cultivated for its medicinal uses[1]. There are a number of named varieties developed for their ornamental interest[200]. The form 'Massachusetts' is an especially prostrate, free-flowering and free-fruiting form[183]. 'Anchor Bay', 'Point Reyes' and 'Vulcan's Peak' have all been mentioned as good groundcover forms[200].
This is one of the first plants to colonize bare and rocky ground and burnt over areas[155]. It is often an indicator of poor soils in the wild[212].
Plants resent root disturbance and should be placed in their final positions as soon as possible[11, 134].
Hybridizes with other members of this genus, especially A. columbiana.</t>
  </si>
  <si>
    <t>A yellowish-brown dye is obtained from the leaves[57, 101], it does not require a mordant[168].
A grey-brown dye is obtained from the fruit[257].
The dried fruits are used in rattles and as beads on necklaces etc[99, 257].
The leaves are a good source of tannin[46, 61, 212].
The mashed berries can be rubbed on the insides of coiled cedar root baskets in order to waterproof them[257].
A good ground-cover for steep sandy banks in a sunny position[188, 200] or in light shade[197]. A carpeting plant, growing fairly fast and carpeting as it spreads[208]. It is valuable for checking soil erosion on watersheds[212]. This is also a pioneer plant in the wild, often being the first plant to colonize burnt-over areas, especially on poor soils[155].</t>
  </si>
  <si>
    <t>Fruit - raw or cooked[3, 7, 8, 62, 161, 257]. Insipid, dry and mealy[4, 101, 183], it becomes sweeter when cooked[212]. Added to stews etc, it is a good source of carbohydrates[101]. The fruit can also be used to make a cooling drink or used for preserves etc[161, 183]. It can be dried and stored for later use[257]. The fruit is about 6mm in diameter[200].
A tea is made from the dried leaves[177, 183].</t>
  </si>
  <si>
    <t>Bearberry was commonly used by many native North American Indian tribes to treat a wide range of complaints and has also been used in conventional herbal medicine for hundreds of years, it is one of the best natural urinary antiseptics[254]. The leaves contain hydroquinones and are strongly antibacterial, especially against certain organisms associated with urinary infections[238]. The plant should be used with caution, however, because hydroquinones are also toxic[222].
The leaves are antiseptic, astringent, diuretic, lithontripic, hypnotic and tonic[7, 9, 21, 102, 165, 172, 192]. The dried leaves are used in the treatment of a variety of complaints[4]. These leaves should be harvested in early autumn, only green leaves being selected, and then dried in gentle heat[4]. A tea made from the dried leaves is much used for kidney and bladder complaints and inflammations of the urinary tract such as acute and chronic cystitis and urethritis, but it should be used with caution and preferably only under the supervision of a qualified practitioner[4, 21, 46, 172, 222, 254]. The tea is more effective if the urine is alkaline, thus it is best used in combination with a vegetable-based diet[254]. Externally, a poultice of the infused leaves with oil has been used as a salve to treat rashes, skin sores etc, and as a wash for a baby's head[257]. An infusion of the leaves has been used as an eyewash, a mouthwash for cankers and sore gums and as a poultice for back pains, rheumatism, burns etc[257].
The dried leaves have been used for smoking as an alternative to tobacco[238]. One report says that it is unclear whether this was for medicinal purposes or for the intoxicated state it could produce[192], whilst another says that the leaves were smoked to treat headaches and also as a narcotic[257].
The herb should not be prescribed to children, pregnant women or patients with kidney disease[238]. Another report says that some native North American Indian tribes used an infusion of the stems, combined with blueberry stems (Vaccinium spp) to prevent miscarriage without causing harm to the baby, and to speed a woman's recovery after the birth[257].</t>
  </si>
  <si>
    <t>Canada(Kwakiutl); Canada(Salish); Spain; Turkey; United States; United States(Amerindian); United States(Blackfoot); United States(Flathead); United States(Paiute)</t>
  </si>
  <si>
    <t>This plant is best not used by pregnant women since it can reduce the supply of blood to the foetus[172].</t>
  </si>
  <si>
    <t>Salix aegyptiaca</t>
  </si>
  <si>
    <t>S. medemii. Boiss.</t>
  </si>
  <si>
    <t>N. Africa to W. Asia.</t>
  </si>
  <si>
    <t>Mountains in Asia[50].</t>
  </si>
  <si>
    <t>Succeeds in most soils, including wet, ill-drained or intermittently flooded soils[1, 11], but prefers a damp, heavy soil in a sunny position[200]. Rarely thrives on chalk[200].
Closely related to S. cinerea[1].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</si>
  <si>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Inner bark - raw or cooked. It can be dried, ground into a powder and added to cereal flours for use in making bread etc. A famine food, it is only used when all else fails[172].
Young shoots - cooked. They are not very palatable[172].
Male catkins - sugared[11, 177]. A perfumed drink is made from the catkins[11].</t>
  </si>
  <si>
    <t>Lesotho; South Africa(Hottentot)</t>
  </si>
  <si>
    <t>Selaginellaceae</t>
  </si>
  <si>
    <t>Selaginella tamariscina</t>
  </si>
  <si>
    <t>E. Asia - China, Japan, Korea and India.</t>
  </si>
  <si>
    <t>Shaded rocks all over Japan[58].</t>
  </si>
  <si>
    <t>Drought resistant[147].</t>
  </si>
  <si>
    <t>The whole plant is astringent and haemostatic[147]. A decoction is used in the treatment of traumatic bleeding, haemoptysis in pulmonary disease, gastro-intestinal bleeding, metrorrhagia, haematuria, persistence of post-partum lochial discharge, rectal prolapse and leucorrhoea[147].</t>
  </si>
  <si>
    <t>Orixa japonica</t>
  </si>
  <si>
    <t>Celastrus japonica.  Euodia ramiflora.</t>
  </si>
  <si>
    <t>Woods, scrub and on cliffs, to 1300 metres[184].</t>
  </si>
  <si>
    <t>Succeeds in any fertile soil in sun or part shade[182, 200]. Survives in fairly dry shady conditions[200].
The leaves have a foetid smell[184]. They are distinctly and pleasantly aromatic according to another report[182] whilst another says that they release an orange-like pungency when pressed[245].
Plants are hardy to about -15�c[184].
Dioecious, male and female plants must be grown if seed is required[182].</t>
  </si>
  <si>
    <t>The plant can be grown as a hedge[11]. It forms a dense light green barrier within 5 years[200].</t>
  </si>
  <si>
    <t>Young leaves cooked[105, 177]. Aromatic with a pleasant spicy odour[11].</t>
  </si>
  <si>
    <t>The plant is febrifuge[218].</t>
  </si>
  <si>
    <t>Salvia reflexa</t>
  </si>
  <si>
    <t>Mintweed</t>
  </si>
  <si>
    <t>Dry open soils from Wisconsin to Montana and south to Texas[43].</t>
  </si>
  <si>
    <t>Requires a very well-drained light sandy soil in a sunny position[200]. Prefers a rich soil[1]. Plants can be killed by excessive winter wet[200].
Members of this genus are rarely if ever troubled by browsing deer[233].</t>
  </si>
  <si>
    <t>The seeds are used in the preparation of a cooling drink[177, 183].
The following notes apply to S. hispanica, they are probably also appropriate for this species[K].
When soaked in water the seeds form a gelatinous mass which is flavoured with fruit juices and consumed as a cooling drink[183, 200]. The gelled seeds can also be prepared as a gruel or pudding[183]. 
The sprouted seeds are eaten in salads, sandwiches, soups, stews etc[183]. Due to their mucilaginous property they are often sprouted on clay or other porous materials[183].
The seed can be ground into a meal and made into bread, biscuits, cakes etc[183].</t>
  </si>
  <si>
    <t>Australia; Mexico</t>
  </si>
  <si>
    <t>Reported to be toxic to cattle, possibly through nitrate poisoning[274].</t>
  </si>
  <si>
    <t>Madia sativa</t>
  </si>
  <si>
    <t>Chile Tarweed</t>
  </si>
  <si>
    <t>M. viscosa.</t>
  </si>
  <si>
    <t>Sand, gravel, open grassland and disturbed soils[69].</t>
  </si>
  <si>
    <t>An easily grown plant[2], it succeeds in any good garden soil[1]. Prefers a deep open sharply drained soil in a sunny position[200].
This species is sometimes cultivated in Europe for the oil in its seed[2].
The flowers open in the morning or evening, closing when exposed to bright sunlight[200].</t>
  </si>
  <si>
    <t>The seed is rich in an oil which is a good substitute for olive oil. It does not solidify until the temperature is lower than -11�c. A good lubricant, the oil is also used in soap making[94, 95].</t>
  </si>
  <si>
    <t>Zantedeschia aethiopica</t>
  </si>
  <si>
    <t>Arum Lily</t>
  </si>
  <si>
    <t>S. Africa. Locally naturalized in S. and W. Europe[50].</t>
  </si>
  <si>
    <t>Wet marshy places[73, 90].</t>
  </si>
  <si>
    <t>Requires a very rich soil in full sun or shade[1, 200]. Best when growing in full sun[90]. Succeeds in wet soils or water up to 30cm deep[1, 200].
This species is only hardy to between -5 and -10�c[200], although some selected forms, such as 'Crowborough' and 'Green Spathe', are hardy in most parts of Britain if they are planted deeply in shallow water to about 30 cm deep[1, 90, 200]. It is best to cover plants with bracken in the winter in order to protect against exceptional frosts[90].
Members of this genus seem to be immune to the predations of rabbits[233]</t>
  </si>
  <si>
    <t>Africa; Mexico</t>
  </si>
  <si>
    <t>Many plants in this family are poisonous raw, due to the presence of calcium oxylate crystals. If eaten raw, this toxin gives you a sensation as if hundreds of tiny needles are sticking into the mouth, tongue etc. However, it is easily destroyed by thoroughly cooking or drying the plant. Although no specific mention has been seen for this plant it is wise to assume that it is poisonous in its raw state.</t>
  </si>
  <si>
    <t>Cakile maritima</t>
  </si>
  <si>
    <t>C. edentula. non Hook.  Bunias cakile.</t>
  </si>
  <si>
    <t>Coastal areas of Europe, including Britain, the Mediterranean, Baltic and Black Seas.</t>
  </si>
  <si>
    <t>Sandy and shingly places all around the coast[17].</t>
  </si>
  <si>
    <t>Prefers a light well-drained soil and a sunny position[1, 200]. Plants are easily grown in a garden situation and can self-sow if the ground is disturbed by hoeing etc[K].
This species is closely related to C. edentula, which is native to N. America[17]. 
The seed is often dispersed by floating in sea water[17].</t>
  </si>
  <si>
    <t>Leaves, stems, flower buds and immature seedpods - raw or cooked. They are rich in vitamin C but have a very bitter taste[4, 66]. Used mainly as a flavouring[132]. Very young leaves can be added to salads whilst older leaves can be mixed with milder tasting leaves and used as a potherb[183, K].
Root - dried and ground into a powder, then mixed with cereal flours and used to make bread[2]. A famine food, it is only used in times of scarcity[183].
The seed contains a fatty oil[74]. No more details are given.</t>
  </si>
  <si>
    <t>Spain; United States; Wi</t>
  </si>
  <si>
    <t>Citrus aurantium</t>
  </si>
  <si>
    <t>C. bigaradia.</t>
  </si>
  <si>
    <t>Original habitat is obscure, possibly a back cross involving C. maxima X C. reticulata[200].</t>
  </si>
  <si>
    <t>Prefers a moderately heavy loam with a generous amount of compost and sand added and a very sunny position[1, 200]. Prefers a pH between 5 and 6[200]. Tolerates a pH in the range 4.8 to 8.3. Plants are intolerant of water logging[200].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Dormant plants can withstand temperatures down to about -6�c so long as this is preceded by cool weather in order to harden off the plant[200]. The young growth in spring, even on mature plants, is frost-tender and so it is best to grow the plants in a position sheltered from the early morning sun[K]. A tree grown outdoors on the coast at Salcombe in Devon lived for over 200 years[166].
The bitter orange is often grown for its edible fruit in warm temperate and tropical zones, there are many named varieties[183]. In Britain it can be grown in a pot that is placed outdoors in the summer and brought into a greenhouse during the winter[3, 200].
Plants dislike root disturbance and so should be placed into their permanent positions when young. If growing them in pots, great care must be exercised when potting them on into larger containers[238].</t>
  </si>
  <si>
    <t>This species is much used as a rootstock for the sweet orange, C. sinensis, because of its disease resistance and greater hardiness[3, 46, 61].
Grown as a hedging plant in N. America[260].
A semi-drying oil obtained from the seed is used in soap making[46, 61].
Essential oils obtained from the peel, petals and leaves are used as a food flavouring and also in perfumery and medicines[1, 4, 46, 61, 171]. The oil from the flowers is called 'Neroli oil' - yields are very low from this species and so it is often adulterated with inferior oils[7]. The oil from the leaves and young shoots is called 'petit-grain' - 400 kilos of plant material yield about 1 kilo of oil[7]. This is also often adulterated with inferior products[7].
Neroli oil, mixed with vaseline, is used in India as a preventative against leeches[268].</t>
  </si>
  <si>
    <t>Fruit - raw or cooked[1, 3]. Very bitter[46]. It is used in making marmalade and other preserves[3, 46, 61, 183]. The fruit is about 5 - 7cm in diameter[200].
The rind of the fruit is often used as a flavouring in cakes etc[1, 4]. Used in 'bouquet garni'[183].
An oil obtained from the seeds contains linolenic acid and is becoming more widely used as a food because of its ability to reduce levels of cholesterol in the blood[7].
The flowers are used for scenting tea[183].
An essential oil from the dried peel of immature fruits is used as a food flavouring[183].</t>
  </si>
  <si>
    <t>Citrus species contain a wide range of active ingredients and research is still underway in finding uses for them. They are rich in vitamin C, 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plants also contain umbelliferone, which is antifungal, as well as essential oils that are antifungal and antibacterial[218]. They also contain the pyrone citrantin, which shows antifertility activity and was once used as a component of contraceptives[218].
Both the leaves and the flowers are antispasmodic, digestive and sedative[7, 9]. An infusion is used in the treatment of stomach problems, sluggish digestion etc[9].
The fruit is antiemetic, antitussive, carminative, diaphoretic, digestive and expectorant[218].The immature fruit can be used (called Zhi Shi in China) or the mature fruit with seeds and endocarp removed (called Zhi Ke). The immature fruit has a stronger action. They are used in the treatment of dyspepsia, constipation, abdominal distension, stuffy sensation in the chest, prolapse of the uterus, rectum and stomach[176].
The fruit peel is bitter, digestive and stomachic[7].
The seed and the pericarp are used in the treatment of anorexia, chest pains, colds, coughs etc[218].
The essential oil is used in aromatherapy. Its keyword is 'Radiance'[210]. It is used in treating depression, tension and skin problems[238].</t>
  </si>
  <si>
    <t>China; Curacao; Dominican Republic; Ecuador(Jivaro); Haiti; India(Santal); Mexico; Mexico(Chinantec); Spain; Trinidad; Turkey; United States; United States(Ny); Venezuela</t>
  </si>
  <si>
    <t>Juglans cinerea</t>
  </si>
  <si>
    <t>Butternut</t>
  </si>
  <si>
    <t>Eastern N. America - New Brunswick to Georgia, west to Arkansas and North Dakota.</t>
  </si>
  <si>
    <t>Usually found in rich moist soils of woods and river terraces[43, 82], but it also grows on dry rocky soils, especially if these are on limestone[226]..</t>
  </si>
  <si>
    <t>Requires a deep well-drained loam and a position sheltered from strong winds[1, 11]. Prefers a slightly alkaline soil[200]. Prefers a sandy soil with a pH around 6 to 7[160]. Dislikes compacted soils or clay sub-soils, otherwise trees grow well on most soils[160].
This is the most cold-resistant of the walnuts[117], tolerating temperatures down to about -35�c in N. America when fully dormant[160]. It is less hardy in Britain, unfortunately, because the wood does not ripen so well here due to our cooler summers. The young growth in spring can be damaged by late frosts[200].
Sometimes cultivated in N. America for its edible seed, there are some named varieties[63, 117, 183]. Trees can come into bearing in 6 - 10 years from seed and fruiting is usually biennial[160]. The trees are quite short-lived, seldom exceeding 80 - 90 years[229]. They require about 105 frost-free days in order to ripen a crop in N. America[160]. Unfortunately, they have not proved successful as a nut tree in Britain, usually failing to produce a crop[11]. This is probably due to our cooler summers[11]. It is sometimes planted as a timber tree in Denmark and Rumania[50].
Plants produce a deep taproot and are intolerant of root disturbance. Seedlings should be planted out into their permanent positions as soon as possible and given some protection for their first few winters since they are somewhat tender when young[1, 11].
Trees cast a dense shade which reduces the amount of species able to grow below them[201].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Plants should only be pruned when they are fully dormant in winter or when they are in full leaf, otherwise any cuts will bleed profusely[200].
Hybridizes with J. ailantifolia, there are some named varieties of this hybrid that are grown for their edible seed[160].</t>
  </si>
  <si>
    <t>A yellow to orange dye is obtained from the seed husks[46, 61, 82] and from the bark[57]. It is dark brown[95, 101]. It does not require a mordant[169]. The seed husks can be dried and stored for later use[169].
A light brown dye is obtained from the young twigs, leaves, buds and unripe fruit[117, 169, 213]. It does not require a mordant[169]. The leaves can also be dried and stored for later use[169].
A black dye is obtained from the young roots[257].
Plants produce chemicals which can inhibit the growth of other plants. These chemicals are dissolved out of the leaves when it rains and are washed down to the ground below, reducing the growth of plants under the tree[18, 20, 159]. The roots of this species produce substances that are toxic to many plant species, especially apples (Malus species), members of the Ericaceae, Potentilla spp and the white pines (certain Pinus spp.)[200, 201].
Wood - coarse-grained, light, soft, not strong, very attractive[46, 61, 82, 117]. It weighs 25lb per cubic foot[235]. It is not as valuable a crop as the black walnut (J. nigra), but is used indoors for furniture, doors etc[229].</t>
  </si>
  <si>
    <t>Seed - eaten raw or ground into a powder and used with cereal flours in making cakes, biscuits, muffins, bread etc[183]. Oily and sweet tasting with a rich agreeable flavour[11, 62, 63. 101, 183]. The oil in the seed is not very stable and the seed soon becomes rancid once it is opened[82]. The kernel is usually only about 20% by weight of the whole seed[160] and is hard to extract[226]. The unripe fruit can be pickled[183]. The seed is 3 - 6cm in diameter and is produced in clusters of 3 - 5 fruits[82, 229].
An edible oil is obtained from the seed[101, 117, 183], it tends to go rancid quickly.
The sweet sap is tapped in spring and can be used as a refreshing drink[101]. It can also be boiled down to a syrup or sugar, or added to maple syrup[82, 101, 117, 159, 183].</t>
  </si>
  <si>
    <t>Butternut was used by various native North American Indian tribes as a laxative and tonic remedy to treat a variety of conditions including rheumatic and arthritic joints, headaches, dysentery, constipation and wounds[254]. In modern herbalism it is considered to be a valuable remedy for chronic constipation, gently encouraging regular bowel movements. It is especially beneficial when combined with a carminative herb such as Angelica archangelica[254]. Butternut also lowers cholesterol levels and promotes the clearance of waste products by the liver[254].
An infusion of the inner-bark is used as a cholagogue, febrifuge, mild laxative and stomachic[4, 46, 61, 82, 159, 165, 213, 222]. It is effective in small doses without causing cramps[222]. The bark is best collected in the autumn[213]. Best collected in late spring according to another report[4].
An infusion of the dried outer bark is used in the treatment of toothache and dysentery[226].
The oil from the nuts is used in the treatment of tapeworms and fungal infections[4, 222].</t>
  </si>
  <si>
    <t>Chile; France; Germany; Italy; Portugal; Turkey; United States; United States(Amerindian); United States(Appalachia)</t>
  </si>
  <si>
    <t>Matthiola incana</t>
  </si>
  <si>
    <t>Stock</t>
  </si>
  <si>
    <t>Cheiranthus incanus.</t>
  </si>
  <si>
    <t>S. Europe. Possibly native to S. England.</t>
  </si>
  <si>
    <t>Sea cliffs and as an escape from cultivation, avoiding acid soils[17]. Rocky and sandy places by the sea[260].</t>
  </si>
  <si>
    <t>Succeeds in ordinary garden soil[1]. Prefers a fertile neutral or slightly alkaline soil in full sun[200]. Plants grow best in a sandy soil in a warm, sheltered position[260].
A very ornamental plant[1], it is also a good butterfly plant[17].
Plants are usually biennial or short-lived perennials and are normally grown as annuals in the garden[188]. The wild plant is a perennial with an almost shrubby nature. Garden forms have been bred to have annual or biennial characteristics[260].
The flowers have a strong sweet scent[245].</t>
  </si>
  <si>
    <t>A dark blue or purple dye is obtained from the flowers[168].</t>
  </si>
  <si>
    <t>Flowers - eaten as a vegetable or used as a garnish, especially with sweet desserts[183]. Highly fragrant[183].
Seedpods[105, 183]. Used as a famine food when all else fails[177].</t>
  </si>
  <si>
    <t>The seeds are aphrodisiac, bitter, diuretic, expectorant, stimulant, stomachic and tonic[240]. An infusion has been used in the treatment of cancer and when mixed with wine it has been used as an antidote to poisonous bites[240].</t>
  </si>
  <si>
    <t>Corylus heterophylla</t>
  </si>
  <si>
    <t>Siberian Filbert</t>
  </si>
  <si>
    <t>Wood margins and mountain slopes, forming dense thickets from E. Mongolia to N. China[74].</t>
  </si>
  <si>
    <t>An easily grown plant, it succeeds in most soils, but is in general more productive of seeds when grown on soils of moderate fertility[11, 200]. It does less well in rich heavy soils or poor ones[11, 63]. Does well in a loamy soil[11]. Very suitable for an alkaline soil[11], but it dislikes very acid soils[17]. Plants are fairly wind tolerant[1, 11].
This species is cultivated in Asia for its edible seed[61] but it is of little value as a nut bearer in Britain[1].
Closely related to C. avellana[1].
Members of this genus bear transplanting well and can be easily moved even when relatively large[11].</t>
  </si>
  <si>
    <t>The seed is digestive and appetizer[218].</t>
  </si>
  <si>
    <t>China; Spain; Turkey</t>
  </si>
  <si>
    <t>Epigaea repens</t>
  </si>
  <si>
    <t>Mayflower</t>
  </si>
  <si>
    <t>Eastern N. America - Newfoundland to Florida and west to Tennessee, Ohio and Michigan.</t>
  </si>
  <si>
    <t>Damp mossy banks in sandy and peaty woods and clearings[43, 268], usually under pine trees[4].</t>
  </si>
  <si>
    <t>Requires an open lime-free humus-rich soil and shade from direct sunlight[11, 182, 200]. Grows well in the shade of other calcifuge plants such as rhododendrons and also under pine trees[245].
A very cold-hardy plant but it is often excited into premature growth by mild winter weather and is then subject to damage by frost[11]. The flower buds require a period of chilling to about 2�c before they will open[200]. The flowers are deliciously and strongly scented[200] with a rich spicy perfume[245].
There are some named varieties, selected for their ornamental value[200].
A difficult plant to grow in cultivation[200] and very hard to transplant successfully[182]. Another report says that although the genus is generally difficult to cultivate, this species is relatively easy to grow[188].</t>
  </si>
  <si>
    <t>Plants can be grown for ground cover, they should be spaced about 25cm apart each way and form a carpet of growth[208]. This species is probably not very worthwhile for ground cover in Britain because of its difficulty to cultivate[208].</t>
  </si>
  <si>
    <t>Flowers - raw. Fragrant, with a spicy slightly acid flavour[105], they are eaten as a wayside nibble or are added to salads[183]. Thirst quenching[177].</t>
  </si>
  <si>
    <t>Mayflower is rarely used medicinally, even in folk medicine, though it is a strong urinary antiseptic and is one of the most effective remedies for cystitis, urethritis, prostatitis, bladder stones and particularly acute catarrhal cystitis[268].
The leaves are astringent, diuretic and tonic[46, 61]. An infusion is made from the dried leaves, or a tincture from the fresh leaves[4]. A tea made from the leaves is used in the treatment of kidney disorders, stomach aches, bladder disorders etc[222]. It is of special value when the urine contains blood or pus[4]. Use with caution, the plant contains arbutin and, although this is an effective urinary disinfectant, it hydrolyzes to hydroquinone which is toxic[222].
The leaves can be used fresh or can be harvested in the summer and dried for later use[238, 268].</t>
  </si>
  <si>
    <t>France; United States; United States(Cherokee)</t>
  </si>
  <si>
    <t>Berberis chitria</t>
  </si>
  <si>
    <t>B. aristata. non D.C.</t>
  </si>
  <si>
    <t>1800 - 2700 metres in the Himalayas[158]. Mainly in moist places at elevations of 2000 - 3000 metres in Nepal[272].</t>
  </si>
  <si>
    <t>Prefers a warm moist loamy soil and light shade but it is by no means fastidious, succeeding in thin, dry and shallow soils[11, 200]. Grows well in heavy clay soils.
Hybridizes freely with other members of this genus[1].
There is much confusion in the naming of this species, it is frequently confused with B. aristata and it lacks a valid name[11]. The name given above is liable to be changed[11].
Plants can be pruned back quite severely and resprouts well from the base[200].</t>
  </si>
  <si>
    <t>A yellow dye is obtained from the roots and stems[272].</t>
  </si>
  <si>
    <t>Fruit - raw or cooked[272].
The roasted seeds are pickled[272].</t>
  </si>
  <si>
    <t>The juice of the bark is used to treat peptic ulcers[272]. It is also boiled then filtered and used as eyedrops to treat various eye inflammations[272].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</si>
  <si>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Elaeagnus pungens</t>
  </si>
  <si>
    <t>Elaeagnus</t>
  </si>
  <si>
    <t>Thickets in lowland, especially by the sea[184].</t>
  </si>
  <si>
    <t>Succeeds in most soils that are well-drained[11, 200]. Dislikes very alkaline soils[202]. Prefers a soil that is only moderately fertile, succeeding in poor soils and in dry soils[[11, 200]. Grows well in heavy clay soils. Very drought and shade resistant[200]. Tolerates maritime exposure[75].
Plants are hardy to about -15�c[200]. The foliage can be damaged in severe wind-chill conditions[202].
This is a potentially valuable fruit crop, fruiting as it does in April and May[K]. There are a number of named varieties[200, 202] and so there is plenty of scope for improving size and quality of fruit by selective breeding. Most cultivars are variegated and therefore slower-growing than the species[K].
This species is notably resistant to honey fungus[88, 200].
The small flowers have a sweet but pungent aroma. They pervade the garden for some distance on sunny days[245].
Closely related to E. glabra[11].
This species has a symbiotic relationship with certain soil bacteria, these bacteria form nodules on the roots and fix atmospheric nitrogen. Some of this nitrogen is utilized by the growing plant but some can also be used by other plants growing nearby[200]. An excellent companion plant, when grown in orchards it can increase yields from the fruit trees by up to 10%.</t>
  </si>
  <si>
    <t>Plants can be grown as a hedge in exposed positions, tolerating maritime exposure[75]. Succeeds when planted under trees that have become bare at the base, in time it will scramble up into the tree and fill out the bottom[75].</t>
  </si>
  <si>
    <t>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leaves and the stems are concocted and used in the treatment of asthma, cough, diarrhoea, haemorrhoids etc[147, 218].
The seed is used to treat watery diarrhoea[218].
The root is astringent and is applied to sores, itchy skin etc[147, 218].</t>
  </si>
  <si>
    <t>Yucca filamentosa</t>
  </si>
  <si>
    <t>Spoonleaf Yucca</t>
  </si>
  <si>
    <t>Y. concava.</t>
  </si>
  <si>
    <t>South-eastern N. America - Southern New Jersey to Florida. Naturalized in S. Europe.</t>
  </si>
  <si>
    <t>Sand dunes, waste ground and pine forests along the coastal plain[11, 43].</t>
  </si>
  <si>
    <t>A very easily grown plant, it thrives in most soils but prefers a sandy loam and full exposure to the south[11]. Dislikes peaty or chalky soils[111]. Can succeed in light shade[K]. Plants are hardier when grown on poor sandy soils[200]. Established plants are very drought resistant[190].
Plants are hardy to at least -15�c when grown in a well-drained soil.
This species is one of the toughest members of the genus and once established is capable of surviving, and even thriving, despite considerable neglect. Plants growing in dense weed competition on our Cornwall trial grounds have managed to spread and even flower[K].
A very ornamental and free flowering species[1], there are some named varieties[182].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about four years[233].
Plants in this genus are notably resistant to honey fungus[200].
Members of this genus seem to be immune to the predations of rabbits[233]</t>
  </si>
  <si>
    <t>A fibre obtained from the leaves is used for making ropes, cloth, baskets and mats[21, 46, 61, 82, 169]. The fibre can also be used for making paper[189] The leaves are harvested in summer, they are scraped to remove the outer skin and are then soaked in water for 24 hours prior to cooking. The fibres are cooked for 2 hours with lye and then beaten in a ball mill for 4 hours. They make a cream paper[189].
The leaves are used as paint brushes[92]. 
The roots are rich in saponins and can be used as a soap substitute for washing the hair, body and clothing[46, 61, 82, 257].</t>
  </si>
  <si>
    <t>Fruit - raw or cooked[2, 46, 61]. Large and fleshy[161, 183]. The fruit is often dried for winter use[1].
Flowers - raw or dried, crushed and used as a flavouring[159, 164, 177]. A tasty addition to the salad bowl[183]. We have found the flowers to be fairly bitter[K].
Flowering stem - cooked and used like asparagus[164].</t>
  </si>
  <si>
    <t>A poultice made from the roots is used in the treatment of sores, skin diseases and sprains[222, 257].</t>
  </si>
  <si>
    <t>Egypt; Turkey; United States</t>
  </si>
  <si>
    <t>Ammi visnaga</t>
  </si>
  <si>
    <t>Visnaga</t>
  </si>
  <si>
    <t>C. Europe to W. Asia and N. Africa.</t>
  </si>
  <si>
    <t>Fields and sandy places[100].</t>
  </si>
  <si>
    <t>Prefers a well-drained soil in a sunny position[238], succeeding in ordinary garden soil. Tolerates a pH in the range 6.8 to 8.3.
This species is not fully winter-hardy in the colder areas of Britain, though it should be possible to grow it as a spring-sown annual[238].
This plant is sold as toothpicks in Egyptian markets[46].</t>
  </si>
  <si>
    <t>The fruiting pedicel is used as a toothpick[46, 61, 114] whilst the seeds have been used as a tooth cleaner[254].</t>
  </si>
  <si>
    <t>Leaves - raw[177]. Chewed for their pleasant aromatic flavour[183].</t>
  </si>
  <si>
    <t>Visnaga is an effective muscle relaxant and has been used for centuries to alleviate the excruciating pain of kidney stones[254]. Modern research has confirmed the validity of this traditional use[254]. Visnagin contains khellin, from which particularly safe pharmaceutical drugs for the treatment of asthma have been made[254].
The seeds are diuretic and lithontripic[46]. They contain a fatty oil that includes the substance 'khellin'. This has been shown to be of benefit in the treatment of asthma[238]. Taken internally, the seeds have a strongly antispasmodic action on the smaller bronchial muscles[254], they also dilate the bronchial, urinary and blood vessels without affecting blood pressure[238]. The affect last for about 6 hours and the plant has practically no side effects[254]. The seeds are used in the treatment of asthma, angina, coronary arteriosclerosis and kidney stones[238]. By relaxing the muscles of the urethra, visnaga reduces the pain caused by trapped kidney stones and helps ease the stone down into the bladder[254]. The seeds are harvested in late summer before they have fully ripened and are dried for later use[254].</t>
  </si>
  <si>
    <t>Germany; Iraq; Italy; Mediterranean; Portugal; Spain; United States; Venezuela</t>
  </si>
  <si>
    <t>Skin contact with the sap is said to cause photo-sensitivity and/or dermatitis in some people[218].</t>
  </si>
  <si>
    <t>Asparagus cochinchinensis</t>
  </si>
  <si>
    <t>Chinese Asparagus</t>
  </si>
  <si>
    <t>A. cochinchinensis. (Lour.)Merr.  A. falcatus. Benth.  A. insularis. Hance.  Melanthium cochinchinensis.</t>
  </si>
  <si>
    <t>Near seashores all over Japan[58]. Thinly forested slopes, roadsides and waste fields from near sea level to 1700 metres in China[266].</t>
  </si>
  <si>
    <t>Easily grown in any good garden soil[200]. Prefers a rich light well-drained sandy loam in a sunny position[238].
Plants are almost hardy in Britain according to one report[1], whilst others say that the plants tolerate temperatures down to between -10 and -15�c[200, 238]. 
Dioecious. Male and female plants must be grown if seed is required.</t>
  </si>
  <si>
    <t>Kills the larvae of flies and mosquitoes[176]. No more details.</t>
  </si>
  <si>
    <t>Tubers - cooked[1, 61, 177]. The tubers are up to 5cm long and 2m wide[266]. They are washed to remove the bitterness, the fibrous core is removed and the root is then boiled[46, 179]. It tastes like asparagus[22]. Another report says that the tubers are eaten after preserving in sugar[183].
The fruit is said to be edible[183]. The fruit is about 6 - 8mm in diameter[200]. Another report says that the berries are harmful if eaten[238].</t>
  </si>
  <si>
    <t>This species has been used in traditional Chinese medicine for over 2,000 years[238]. The dried root is antibacterial, anti-inflammatory, antipyretic, antiseptic, antitussive, diuretic, expectorant, nervine, sialagogue, stomachic, nervous stimulant and tonic[176, 178, 218, 238, 279]. It is taken internally in the treatment of fevers, debility, sore throats, coughs etc[238]. It is often decocted with other herbs and used in the treatment of a wide range of ailments including diabetes mellitus[218]. Prolonged usage is recommended for the treatment of impotence[218]. The root is harvested when the plant is dormant and is dried for later use[238].
The plant has a folk history for the treatment of cancer, modern research has detected antitumour activity and it is now being studied for the treatment of lung cancer[218].</t>
  </si>
  <si>
    <t>China; Italy</t>
  </si>
  <si>
    <t>Gymnocladus dioica</t>
  </si>
  <si>
    <t>Kentucky Coffee Tree</t>
  </si>
  <si>
    <t>G. canadensis.  Guilandina dioica.</t>
  </si>
  <si>
    <t>Eastern and Central N. America - New York to Tennessee, west to Arkansas and South Dakota.</t>
  </si>
  <si>
    <t>Prefers deep rich soils in bottomlands, deep ravines and moist lower slopes[229].</t>
  </si>
  <si>
    <t>Requires a deep rich soil and a sunny position[1, 200]. Tolerates drought, atmospheric pollution, salt and limestone soils[200].
A very cold-hardy plant, tolerating temperatures down to about -30�c[200].
A very ornamental[1] but slow growing tree[11], it rarely flowers in Britain, requiring more summer heat than it usually gets here[11, 200]. Trees in the wild seldom live longer than 100 years[229]. The tree has a light canopy so does not cast much shade[200], making it a good tree to use for the top canopy of a woodland garden.
Dioecious. Male and female plants must be grown if seed is required.
Unlike most members of the Leguminosae, his species does not form nodules of nitrogen-producing bacteria on the roots[274].</t>
  </si>
  <si>
    <t>The fruit is high in saponins and is used as a soap[200].
The leaves are used as a fly poison[222].
Trees are planted on the spoil tips of mines to stabilize and reclaim the soil[200].
Wood - coarse-grained, heavy though not hard, strong, very durable in contact with the soil, finishes to a fine lustre. A handsome wood, it weighs 43lb per cubic foot and is used for cabinet work, furniture, construction, fencing etc[46, 61, 82, 171, 229, 235].</t>
  </si>
  <si>
    <t>The pulverised root bark is used as an effective enema[213, 222, 257]. A tea made from the bark is diuretic[222]. It is used in the treatment of coughs due to inflamed mucous membranes and also to help speed up a protracted labour[222]. A snuff made from the pulverized root bark has been used to cause sneezing in comatose patients[257].
A tea made from the leaves and pulp from the pods is laxative and has also been used in the treatment of reflex troubles[222].
A decoction of the fresh green pulp of the unripe fruit is used in homeopathic practice[82].</t>
  </si>
  <si>
    <t>The ripe seed contains hydrocyanic acid. This toxin can be destroyed by thoroughly heating the seed for at least 3 hours at 150�c[183].
The seed contains saponins[222]. Although toxic, these substances are very poorly absorbed by the body and so tend to pass through without causing harm. They are also broken down by heat so a long slow baking can destroy them. Saponins are found in many plants, including several that are often used for food, such as certain beans. It is not advisable to eat large quantities of food that contain saponins. Saponins are much more toxic to some creatures, such as fish, and hunting tribes have traditionally put large quantities of them in streams, lakes etc in order to stupefy or kill the fish[K].</t>
  </si>
  <si>
    <t>Achillea millefolium</t>
  </si>
  <si>
    <t>Yarrow</t>
  </si>
  <si>
    <t>A. lanulosa.</t>
  </si>
  <si>
    <t>Europe, including Britain, north to 71�, and east to western Asia.</t>
  </si>
  <si>
    <t>Meadows, pastures, lawns etc. on all but the poorest soils[17].</t>
  </si>
  <si>
    <t>Succeeds in most soils and situations but prefers a well-drained soil in a sunny position[1, 14]. Shade tolerant[13]. Plants live longer when grown in a poor soil[200] and also do well on lime[208]. Established plants are very drought tolerant[200], they can show distress in very severe droughts but usually recover[190]. It remains green after grass has turned brown in a drought[187]. Plants succeed in maritime gardens[233]. The plant has a very spreading root system and is usually quite invasive[233, K].
A very hardy plant, tolerating temperatures down to about -25�c[187].
Yarrow is an excellent plant for growing in lawns, meadows, orchards etc., it is tolerant of repeated close cutting and of being walked on[20, 54]. It works to improve the soil fertility[20, 54]. A very good companion plant, it improves the health of plants growing nearby and enhances their essential oil content thus making them more resistant to insect predations[14, 18, 20, 53].
There are some named forms, selected for their ornamental value[183, 238]. 'Pink' (syn. 'Rosea') has very aromatic foliage and deep pink flowers[183].
Hybridizes freely with other members of this genus[200].
A good bee plant, it is an important nectar source for many insects[24].</t>
  </si>
  <si>
    <t>The growing plant repels beetles, ants and flies[14, 99, 172]. The plant has been burnt in order to ward off mosquitoes[257].
A liquid plant feed can be made from the leaves[54]. You fill a container with the leaves and then add some water. Leave it to soak for a week or two and then dilute the rather smelly dark liquid, perhaps 10 - 1 with water though this figure is not crucial[K].
This plant is an essential ingredient of 'Quick Return' herbal compost activator[32]. This is a dried and powdered mixture of several herbs that can be added to a compost heap in order to speed up bacterial activity and thus shorten the time needed to make the compost[K].
The fragrant seeds have been used to impart a pleasant smell indoors[257].
An essential oil obtained from the leaves is used medicinally[17, 46, 61]. The leaves contain from 0.6 to 0.85% essential oil[240].
The leaves have been used as a cosmetic cleanser for greasy skin[268].
Yellow and green dyes are obtained from the flowers[168].
A good ground cover plant, spreading quickly by its roots[208].</t>
  </si>
  <si>
    <t>Leaves - raw or cooked[4, 5, 46, 52]. A rather bitter flavour, they make an acceptable addition to mixed salads and are best used when young[9, 183, K]. The leaves are also used as a hop-substitute for flavouring and as a preservative for beer etc[2, 9, 53, 183]. Although in general yarrow is a very nutritious and beneficial plant to add to the diet, some caution should be exercised[K]. See the notes above on possible toxicity.
An aromatic tea is made from the flowers and leaves[183].
An essential oil from the flowering heads is used as a flavouring for soft drinks[183].</t>
  </si>
  <si>
    <t>Yarrow has a high reputation and is widely employed in herbal medicine, administered both internally and externally. It is used in the treatment of a very wide range of disorders but is particularly valuable for treating wounds, stopping the flow of blood, treating colds, fevers, kidney diseases, menstrual pain etc[218, 238, 254, 257]. The whole plant is used, both fresh and dried, and is best harvested when in flower[222]. Some caution should be exercised in the use of this herb since large or frequent doses taken over a long period may be potentially harmful[222], causing allergic rashes and making the skin more sensitive to sunlight[238]. The herb combines well with Sambucus nigra flowers (Elder) and Mentha x piperita vulgaris (Peppermint) for treating colds and influenza[268].
The herb is antiseptic, antispasmodic, mildly aromatic, astringent, carminative, cholagogue, diaphoretic, digestive,  emmenagogue, odontalgic, stimulant, bitter tonic, vasodilator and vulnerary[4, 9, 14, 21, 54, 145, 165, 172, 238, 240, 254]. It also contains the anti-inflammatory agent azulene, though the content of this varies even between plants in the same habitat[238]. The herb is harvested in the summer when in flower and can be dried for later use[4].
The fresh leaf can be applied direct to an aching tooth in order to relieve the pain[268].</t>
  </si>
  <si>
    <t>Britain; Canada(Kwakiutl); Canada(Salish); China; Denmark; Europe; France; Germany; Hungary; India; Italy; Mexico; Mexico(Kickapoo); Netherlands; Portugal; Spain; Sweden; Turkey; United States; United States(Amerindian); United States(Appalachia); United States(Blackfoot); United States(Flathead); United Statessr</t>
  </si>
  <si>
    <t>Extended use of this plant, either medicinally or in the diet, can cause allergic skin rashes or lead to photosensitivity in some people[21, 238].</t>
  </si>
  <si>
    <t>Quercus falcata</t>
  </si>
  <si>
    <t>Southern Red Oak</t>
  </si>
  <si>
    <t>Eastern N. America - New York to Florida, west to Texas.</t>
  </si>
  <si>
    <t>Dry sandy or clay upland soils, to 600 metres[229]. It is also occasionally found on moister fertile bottomlands or near streams, where it achieves its greatest size[43, 229].</t>
  </si>
  <si>
    <t>Prefers a good deep fertile loam which can be on the stiff side[1, 11]. Young plants tolerate reasonable levels of side shade[200]. Tolerates moderate exposure, surviving well but being somewhat stunted[200].
A moderately fast-growing tree in its native range, where it lives about 100 - 10 years[229]. It prefers warmer summers than are usually experienced in Britain, trees often grow poorly in this country and fail to properly ripen their wood resulting in frost damage overwinter[200].
Trees commence bearing seed when about 25 years old, production is cyclic with a year of high yields being followed by a few years of low yields[229]. The tree flowers on new growth produced in spring, the seed taking two summers to ripen[229].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</si>
  <si>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good source of tannin[82, 227].
Wood - coarse-grained, durable, heavy, hard, strong[43, 227, 229]. It cracks badly when left in the sun and rots when in contact with the soil[229]. It weighs 43lb per cubic foot[227]. It is not a prime timber, but is used for rough lumber, tools, furniture etc and as fuel[43, 227, 229].</t>
  </si>
  <si>
    <t>The bark is antiseptic, astringent, febrifuge and tonic[82, 227, 257]. An infusion has been used in the treatment of chronic dysentery, indigestion, asthma, lost voice and intermittent fevers[257]. The bark has been chewed as a treatment for mouth sores[257]. An infusion of the bark has been used as a wash on sore, chapped skin[257].
Any galls produced on the tree are strongly astringent and can be used in the treatment of haemorrhages, chronic diarrhoea, dysentery etc[4].</t>
  </si>
  <si>
    <t>United States(Sc); United States(Va)</t>
  </si>
  <si>
    <t>Viola odorata</t>
  </si>
  <si>
    <t>Sweet Violet</t>
  </si>
  <si>
    <t>Europe, including Britain, from Norway south and east to N. Africa, W. Asia and Syria.</t>
  </si>
  <si>
    <t>Fields, hedgerows and woodlands, especially on calcareous soils[7, 17, 31].</t>
  </si>
  <si>
    <t>Succeeds in most soils but prefers a cool moist well-drained humus-rich soil in partial or dappled shade and protection from scorching winds[1, 14, 31, 200]. When grown in the open it prefers a moderately heavy rich soil[1]. Plants have done very well in a hot dry sunny position on our Cornish trial grounds[K]. Tolerates sandstone and limestone soils.
Plants are hardy to about -20�c[187].
Sweet violets are very ornamental plants, there are many named varieties[187]. They produce their delicately scented flowers in late winter and early spring - these are designed for fertilisation by bees and since there are few bees around at this time of year these flowers seldom set seed[4]. However, the plants also produce a second type of flower later in the year. These never open, but seed is produced within them by self-fertilization[4]. The plants will often self-sow freely when well-sited[188]. They can also spread fairly rapidly at the roots when they are growing well[K].
Responds well to an annual replanting in rich loose leafy soils[187].
All members of this genus have more or less edible leaves and flower buds, though those species with yellow flowers can cause diarrhoea if eaten in large quantities[62, 85, 159].</t>
  </si>
  <si>
    <t>An essential oil from the flowers and leaves is used in perfumery[57, 100]. 1000kg of leaves produces about 300 - 400g absolute[46].
The flowers are used to flavour breath fresheners[238].
A pigment extracted from the flowers is used as a litmus to test for acids and alkalines[4, 13, 100, 115].
Plants can be grown as a ground cover when spaced about 30cm apart each way[208]. They make an effective weed-excluding cover[K].</t>
  </si>
  <si>
    <t>Young leaves and flower buds - raw or cooked[21, 85, 183]. Usually available all through the winter[K]. The leaves have a very mild flavour, though they soon become quite tough as they grow older. They make a very good salad, their mild flavour enabling them to be used in bulk whilst other stronger-tasting leaves can then be added to give more flavour[K]. When added to soup they thicken it in much the same way as okra[62, 85, 159]. Also used as a flavouring in puddings etc.
A tea can be made from the leaves[85].
Flowers - raw. Used to decorate salads and desserts[5, 9, 85]. A sweet mild flavour with a delicate perfume, the flowers are an especially welcome decoration for the salad bowl since they are available in late winter[K]. The flowers are also used fresh to flavour and colour confectionery[238].
A soothing tea can be made from the leaves and flowers[85, 183].
A leaf extract is used to flavour sweets, baked goods and ice cream[183].</t>
  </si>
  <si>
    <t>Sweet violet has a long and proven history of folk use, especially in the treatment of cancer and whooping cough[4, 165, 218]. It also contains salicylic acid, which is used to make aspirin[244]. It is therefore effective in the treatment of headaches, migraine and insomnia[244].
The whole plant is anti-inflammatory, diaphoretic, diuretic, emollient, expectorant, and laxative[4, 7, 21, 46, 165]. It is taken internally in the treatment of bronchitis, respiratory catarrh, coughs, asthma, and cancer of the breast, lungs or digestive tract[238]. Externally, it is used to treat mouth and throat infections[238]. The plant can either be used fresh, or harvested when it comes into flower and then be dried for later use[4].
The flowers are demulcent and emollient[240]. They are used in the treatment of biliousness and lung troubles[240]. The petals are made into a syrup and used in the treatment of infantile disorders[240].
The roots is a much stronger expectorant than other parts of the plant but they also contain the alkaloid violine which at higher doses is strongly emetic and purgative[4, 244, 254]. They are gathered in the autumn and dried for later use[7].
The seeds are diuretic and purgative. They have been used in the treatment of urinary complaints are considered to be a good remedy for gravel[4].
A homeopathic remedy is made from the whole fresh plant[4]. It is considered useful in the treatment of spasmodic coughs and rheumatism of the wrist[4].
An essential oil from the flowers is used in aromatherapy in the treatment of bronchial complaints, exhaustion and skin complaints[238].</t>
  </si>
  <si>
    <t>Australia; Chile; Czechoslovakia; Dominican Republic; Eurasia; Haiti; Iraq; Kurdistan; Mexico; Pakistan; Peru; South Africa; Spain; Turkey; United States; Venezuela; Wi</t>
  </si>
  <si>
    <t>Ferula narthex</t>
  </si>
  <si>
    <t>F. jaeschkeana. Vatke.</t>
  </si>
  <si>
    <t>W. Asia - Afghanistan to Pakistan.</t>
  </si>
  <si>
    <t>Succeeds in most soils[1]. Requires a deep fertile soil in a sunny position[200].
This species is not hardy in the colder areas of Britain, it tolerates temperatures down to between -5 and -10�c[200].
The whole plant is very strong-smelling[200].
Plants have a long taproot and are intolerant of root disturbance[200]. They should be planted into their final positions as soon as possible.</t>
  </si>
  <si>
    <t>The root is a source of the gum 'asafoetida'[1, 2, 61], it is used as a condiment and as a medicine. It is obtained by incision of the roots[114].</t>
  </si>
  <si>
    <t>Leaves and young shoots[105, 177]. Used as a pot-herb[2].
The gum obtained from the roots is used as a condiment[2, 46].</t>
  </si>
  <si>
    <t>The gum resin obtained from the root is anthelmintic, antispasmodic, expectorant and nervine[240]. It is used in the treatment of asthma, whooping cough, flatulent colic, and in pneumonia and bronchitis in children[240].
The leaves are carminative and diaphoretic[240].
The plant has recently been investigated as a potential contraceptive[254].</t>
  </si>
  <si>
    <t>India; Kashmir</t>
  </si>
  <si>
    <t>Lysichiton americanus</t>
  </si>
  <si>
    <t>Yellow Skunk Cabbage</t>
  </si>
  <si>
    <t>Western N. America. Sometimes naturalized in Britain.</t>
  </si>
  <si>
    <t>Open swamps and wet woods near the coast[71], rarely flowering if in the shade[99].</t>
  </si>
  <si>
    <t>Requires a wet or damp humus-rich soil in full sun or semi-shade[200]. Plants often do not flower when grown in the shade[99]. Grows well by water or in the bog garden[1]. Succeeds in shallow water and also in still or flowing water[188].
Hardy to at least -15�c[200].
Young plants require protection from slugs[187].
Plants are slow to establish at first, taking some years, but can then become naturalized and often self-sow[200]. The flowers have an unpleasant aroma[187] which is rather like a combination of skunk, carrion and garlic[245]. This smell attracts flies and midges in great numbers to pollinate the flowers and so spiders tend to like making their webs in the plant so they can catch lots of food[245].
Hybridizes with L. camtschatcense[200].</t>
  </si>
  <si>
    <t>The leaves are large and water repellent, they can be used as a 'waxed paper' and also for lining fruit baskets etc and for wrapping food in for baking[99, 256]. They were also folded and used as containers for collecting berries, as drinking cups and as a covering or mat for food that was being dried[257].
The plants have very large leaves and form a slowly spreading clump. They can be grown as a ground cover, spaced about 1 metre apart each way[208].</t>
  </si>
  <si>
    <t>Young shoots - these must be thoroughly cooked otherwise they are poisonous[172]. The native North American Indian tribes would cook them in several changes of water, the end result being a tasteless mush[172].
The leaves can be dried then powdered and used as a thickening agent[256].
Older leaves have been used to wrap up food that was being baked. The leaves would impart a pleasant flavouring to the food[257].
Young flower stalks - cooked[256]. Only used when there was a shortage of other foods, the stalks must be thoroughly cooked or else they are poisonous[256]. It is said that no more than three stalks should be consumed at one meal[257].
Root - cooked. It must be thoroughly cooked or dried before use, otherwise it is poisonous[61, 105, 118, 207]. Rich in starch, a flour can be made from the dried and ground root[212]. The root has a hot flavour, somewhat like ginger[256]. The root is best harvested in the autumn[256].</t>
  </si>
  <si>
    <t>Antispasmodic, styptic[61, 172].
Yellow skunk cabbage was employed medicinally by several native North American Indian tribes who used it mainly as a poultice to treat a variety of complaints[257]. It is little, if at all, used in modern herbalism. Caution is advised, especially if using the plant internally, see the notes above on toxicity.
A poultice of roots has been applied to swellings, sores, boils, burns and rheumatic joints[257].
A poultice of the heated blossoms has been applied to rheumatic joints[257].
A poultice of the leaves has been applied to scrofulous sores, burns, cuts, swellings and chest pains[257]. Heated leaves have been applied tot he body in order to draw out splinters and thorns[257]. The leaves have also been used as a general tonic in a herbal sweat bath[257].
The raw root has been chewed by women in order to secure an abortion[257]. A decoction of the root has been drunk as a blood purifier[257].</t>
  </si>
  <si>
    <t>The plant is rich in calcium oxylate, this is toxic and if consumed makes the mouth and digestive tract feel as though hundreds of needles are being stuck into it. However, calcium oxylate is easily destroyed by thoroughly cooking or drying the plant[172].</t>
  </si>
  <si>
    <t>Liriope graminifolia</t>
  </si>
  <si>
    <t>Lowland and foothills all over Japan[58]. Forests, thickets, shady places along ravines, grassy and rocky places from near sea level to 2300 metres[266]..</t>
  </si>
  <si>
    <t>Prefers a sandy soil[1]. Succeeds in full sun so long as the soil does not dry out in the summer, otherwise it should be grown in partial shade in any moderately fertile well-drained soil[200].
Not very hardy in Britain, it is best to give the plants some protection in the winter[1].
Members of this genus are rarely if ever troubled by browsing deer[233].
Most plants grown under this name in British gardens are actually L. muscari[200].
The Flora of Japan treats L. graminifolia as two separate species, L. minor. (Maxim.)Makino. and L. platyphylla. F.T.Wang.&amp;Tang. The New RHS Dictionary of Gardening recognizes L. graminifolia as a distinct species and gives L. platyphylla as a synonym of L. muscari whilst allotting specific status to L. minor as a plant closely related to L. muscari. This is the treatment followed here.</t>
  </si>
  <si>
    <t>A good drought tolerant evergreen ground cover plant[200].</t>
  </si>
  <si>
    <t>Root - cooked[105, 177, 179]. Candied and used medicinally[61]. The root has a fleshy, tuberous part near its tip[266]. Rich in mucilage, the root also contains about 1.6% protein, 0.5% fat, 80% carbohydrate and 2.3% ash[179].</t>
  </si>
  <si>
    <t>Aristolochia debilis</t>
  </si>
  <si>
    <t>Ma Dou Ling</t>
  </si>
  <si>
    <t>A. recurvilabra. Hance.</t>
  </si>
  <si>
    <t>Roadside thickets and meadows in lowland, C. and S. Japan and in China[58, 109].</t>
  </si>
  <si>
    <t>Prefers a well-drained loamy soil, rich in organic matter, in sun or semi-shade[134, 200]. Succeeds in ordinary garden soil[134].
This species is not very hardy in Britain, tolerating temperatures down to about -5�c[238].
Most species in this genus have malodorous flowers that are pollinated by flies[200].</t>
  </si>
  <si>
    <t>Leaves - cooked[177, 179]. It is said that the leaves of this species are not poisonous[179] but caution is advised.</t>
  </si>
  <si>
    <t>Alterative, antibacterial, antifungal, diuretic[178]. Stimulates energy circulation[147].
The fruit and its capsule are antiasthmatic, antiseptic, antitussive and expectorant[176, 218]. It is used internally in the treatment of asthma and various other chest complaints, haemorrhoids and hypertension[238].
The root is anodyne and anti-inflammatory[238]. It is used internally in the treatment of snakebite, gastric disorders involving bloating, and is clinically effective against hypertension[218]. It is harvested in the autumn and dried for later use[238].
The whole plant is antitussive, carminative, stimulant and tonic[218].
The root contains aristolochic acid. This has anti-cancer properties and can be used in conjunction with chemotherapy and radiotherapy[176]. Aristolochic acid can also be used in the treatment of acute and serious infections such as TB, hepatitis, liver cirrhosis and infantile pneumonia[176]. It also increases the cellular immunity and phagocytosis function of the phagocytic cells[176]. Aristolochic acid is said to be too toxic for clinical use[218].</t>
  </si>
  <si>
    <t>We have no specific details for this species but most members of this genus have poisonous roots and stems[179].
The plant contains aristolochic acid, this has received rather mixed reports on its toxicity. According to one report  aristolochic acid stimulates white blood cell activity and speeds the healing of wounds, but is also carcinogenic and damaging to the kidneys[254]. Another report says that it is an active antitumour agent but is too toxic for clinical use[218]. Another report says that aristolochic acid has anti-cancer properties and can be used in conjunction with chemotherapy and radiotherapy and that it also increases the cellular immunity and phagocytosis function of the phagocytic cells[176].</t>
  </si>
  <si>
    <t>Sambucus caerulea</t>
  </si>
  <si>
    <t>Blue Elder</t>
  </si>
  <si>
    <t>S. glauca.  S. neomexicana.</t>
  </si>
  <si>
    <t>Western N. America - British Columbia to California, east to Montana, Texas and Mexico.</t>
  </si>
  <si>
    <t>Gravelly, rather dry soils on stream banks, margins of fields, woodlands etc[62, 82].</t>
  </si>
  <si>
    <t>Tolerates most soils, including chalk[200], but prefers a moist loamy soil[11, 200]. Grows well in heavy clay soils. Tolerates some shade but is best in a sunny position[1]. Tolerates atmospheric pollution and coastal situations[200].
A fast-growing but short-lived tree in the wild[229]. A shrub at Kew in September 1993 was carrying a good crop of tasty fruits[K].
Plants in this genus are notably resistant to honey fungus[200].</t>
  </si>
  <si>
    <t>A decoction of the leaves, when watered on plants, repels caterpillars[94]. The dried flower stems repel insects and rodents[101].
The hollow stems can be used as flutes and pipes[257].
The pith of the stems has been used as a tinder for lighting fires[257].
Wood - light, soft, weak, coarse grained. Of no commercial value, though it is used locally for flutes, skewers, pegs, straws etc[82, 94, 99, 229].</t>
  </si>
  <si>
    <t>Fruit - raw, cooked or used in preserves[2, 3, 15, 85, 94, 183, 257]. Rather sweet and juicy but full of small seeds[82, 256], this is the best flavoured of the North American elders[212]. The fruit is rather nice raw, seven people ate and enjoyed a small quantity of the raw fruit with no ill effects[K]. The fruit can be dried for later use[257]. A somewhat rank taste fresh[101], the fruit is usually dried before being used[183]. The fruit is about 6mm in diameter and is borne in large clusters[200]. Some caution is advised, see the notes above on toxicity.
Flowers - raw or cooked in fritters etc[15, 85, 94, 183]. Very pleasant and refreshing raw[K].
A pleasant tea is made from the dried flowers[62, 183].</t>
  </si>
  <si>
    <t>Haemostatic[94].
An infusion or extract made from the flowers, bark and root has been used to cure fevers and gripe, it is also laxative[226].
A decoction of the plant has been used as an antiseptic wash to treat itches[257].
The bark is analgesic and astringent[257]. An infusion has been used in the treatment of diarrhoea and rheumatism[257]. A decoction has been used as a wash in the treatment of swellings and pain[257]. An ointment made by mixing the bark with fat has been used externally in the treatment of burns, ulcers, skin irritations etc[226]. The fresh bark has been placed in a tooth cavity to ease the pain of toothache[257].
The inner bark is strongly emetic[257].
The leaves are analgesic, antiseptic, diaphoretic, febrifuge and purgative[257]. A decoction has been used in the treatment of new colds[257]. An infusion of the leaves and flowers has been used as a steam bath in the treatment of colds and headaches[257]. A decoction of the leaves has been used as an antiseptic wash on limbs affected by blood poisoning[257]. The crushed leaves have been used as a poultice to treat burns and swollen hands[257].
A decoction of the root has been used in the treatment of bladder problems and dyspepsia[257].
A decoction of the flowers has been used in the treatment of stomach troubles and lung complaints[257]. Applied externally, it has been used to treat sprains and bruises and as an antiseptic wash for open sores and itches[257].
A wine made from the fruit has been used as a tonic[257].</t>
  </si>
  <si>
    <t>The leaves, green fruits and stems of some (if not all) members of this genus are poisonous[9, 76, 226]. The fruit of this species  has been known to cause stomach upsets to some people. Any toxin the fruit might contain is liable to be of very low toxicity and is destroyed when the fruit is cooked[65, 76].</t>
  </si>
  <si>
    <t>Quercus coccifera</t>
  </si>
  <si>
    <t>Kermes Oak</t>
  </si>
  <si>
    <t>Q. pseudococcifera.</t>
  </si>
  <si>
    <t>Dry places on limestone and siliceous rocks[89].</t>
  </si>
  <si>
    <t>Prefers a good deep fertile loam which can be on the stiff side[1, 11]. Lime tolerant[188]. Young plants tolerate reasonable levels of side shade[200]. Tolerates moderate exposure, surviving well but being somewhat stunted[200].
A very ornamental plant[1], it thrives in Britain[200].
A shrub growing in dappled woodland shade at Cambridge Botanical Gardens produced a few ripe seeds after the hot summer of 1989, though the vast majority of seeds were aborted[K]. The fruit ripens in its second year[11].
Intolerant of root disturbance, trees should be planted in their permanent positions whilst young[11]. Any transplanting should be done once growth has commenced in late May or in September[11].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</si>
  <si>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rich in tannin[148].
A black dye can be obtained from the bark[89] and also from the seeds[148].</t>
  </si>
  <si>
    <t>Portulaca grandiflora</t>
  </si>
  <si>
    <t>Rose Moss</t>
  </si>
  <si>
    <t>S. America - Brazil. Occasionally established in S. and S.C. Europe.</t>
  </si>
  <si>
    <t>Roadsides and waste places in Europe[50].</t>
  </si>
  <si>
    <t>Prefers a rather dry poor soil in full sun[1, 200]. Succeeds in a hot dry position, and dislikes wet soils[K].
Although a perennial when grown in warmer climates than Britain, it is best treated as a half-hardy annual in this country[1].
There are some named forms selected for their ornamental value[188].</t>
  </si>
  <si>
    <t>The entire plant is depurative[176]. It is used in the treatment of hepatitis, cirrhosis of the liver with ascites, swelling and pain in the pharynx[176]. The fresh juice of the leaves and stems is applied externally as a lotion to snake and insect bites, burns, scalds and eczema[176, 238].</t>
  </si>
  <si>
    <t>Ledum glandulosum</t>
  </si>
  <si>
    <t>Labrador Tea</t>
  </si>
  <si>
    <t>Wet montane meadows and open woods[60].</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</si>
  <si>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are covered in tiny spots or glands from which a strong, resinous scent is given off[245]. The flowers also have an aromatic perfume[245].
Plants benefit from removing the dead flowers before they set seed[188]. This prevents them putting too much energy into seed production at the expense of more flowers and leaves.</t>
  </si>
  <si>
    <t>The leaves are used to repel moths, mice, rats etc[172].</t>
  </si>
  <si>
    <t>An aromatic tea is made from the fresh or dried leaves[172, 183, 257]. The dried leaves are often mixed with non-aromatic leaves such as comfrey[183].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
The fresh leaves can be chewed[183].</t>
  </si>
  <si>
    <t>The leaves and young flowering shoots re astringent, diaphoretic, diuretic, laxative and stomachic[172].</t>
  </si>
  <si>
    <t>Pedaliaceae</t>
  </si>
  <si>
    <t>Sesamum indicum</t>
  </si>
  <si>
    <t>Sesame</t>
  </si>
  <si>
    <t>S. orientale.</t>
  </si>
  <si>
    <t>Not known but possibly Africa.</t>
  </si>
  <si>
    <t>Requires a well-drained porous soil and a warm sunny sheltered position[1, 238].
Sesame has been cultivated for its edible seed for over 5,000 years and is still widely grown in tropical and warm temperate zones[238]. There are many named varieties[183]. The British climate is probably too cool in the summer to successfully grow this crop, though some people have reported success[206]. An early sowing in the greenhouse and some protection when first planting it out will help.
Sesame grows well with sweet corn but it grows badly with sorghum[201].</t>
  </si>
  <si>
    <t>The seed contains up to 55% of a semi-drying oil[132]. Apart from being edible, it is also used in soap making, lighting, as a lubricant and a source of pharmaceutical drugs etc[21, 46, 61, 238]. When added to the insecticide pyrethrum it acts as a synergist, a 10% content of oil doubling the potency of the pyrethrum[57, 174]. The oil can also be used in barrier creams to protect the skin from harmful UV light radiation[201].</t>
  </si>
  <si>
    <t>The leaves and seed are astringent[174, 201, 257].
The leaves are rich in a gummy matter and when mixed with water they form a rich bland mucilage that is used in the treatment of infant cholera, diarrhoea, dysentery, catarrh and bladder troubles[4, 238].
The seed is diuretic, emollient, galactogogue, lenitive and tonic[218], and acts as a tonic for the liver and kidneys[238]. It is taken internally in the treatment of premature hair loss and greying, convalescence, chronic dry constipation, dental caries, osteoporosis, stiff joints, dry cough etc[238]. It has a marked ability to increase milk production in nursing mothers[254]. Externally it is used to treat haemorrhoids and ulcers[238, 240]. The seed is very high in calories and so should be used with caution by people who are overweight[238].
The oil is laxative and also promotes menstruation[4]. It is used to treat dry constipation in the elderly[238]. Mixed with lime water, the oil is used externally to treat burns, boils and ulcers[238].
A decoction of the root is used in various traditions to treat asthma and coughs[254].</t>
  </si>
  <si>
    <t>Africa; China; Dominican Republic; Ethiopia; Germany; Haiti; Honduras; India; India(Santal); Iraq; Japan; Java; Johore; Kurdistan; Malaya; Mexico; Nc; Turkey; Venezuela</t>
  </si>
  <si>
    <t>Lithospermum officinale</t>
  </si>
  <si>
    <t>Gromwell</t>
  </si>
  <si>
    <t>Europe, including Britain, except the extreme southwest and north, east to Iran and the Caucasus.</t>
  </si>
  <si>
    <t>Hedges, bushy places and woodland borders, usually on basic soil[17].</t>
  </si>
  <si>
    <t>Prefers a moderately fertile well-drained soil[200].</t>
  </si>
  <si>
    <t>A purple dye is obtained from the roots. It is best harvested in the spring[178].</t>
  </si>
  <si>
    <t>The leaves are used as a tea substitute[46, 61, 183].</t>
  </si>
  <si>
    <t>The mature seeds are diuretic, lithontripic and oxytocic[9, 240]. They are ground into a powder and used in the treatment of bladder stones, arthritis and febrile conditions[9].
An infusion of the leaves is used as a sedative[240].
The root is depurative[240]. A syrup made from a decoction of the root and stems is used in the treatment of eruptive diseases such as smallpox, measles and itch[240].
All parts of the plant contain a substance that inhibits the secretion of the pituitary gonadotrophic hormone[240]. Extracts of the herb possess contraceptive properties[240].</t>
  </si>
  <si>
    <t>China; Europe; Iraq; Spain; Turkey</t>
  </si>
  <si>
    <t>Phoenix sylvestris</t>
  </si>
  <si>
    <t>Wild Date Plum</t>
  </si>
  <si>
    <t>W. Asia - India</t>
  </si>
  <si>
    <t>Requires an open sunny position[231].
One of the most frost-hardy members of the genus.
200555</t>
  </si>
  <si>
    <t>Fruit. Of a very inferior character[2].
Sap - it can be concentrated into a syrup or fermented into alcohol[2]. One of the main sources of sugar in Bengal[2]. The sap is obtained from the unopened inflorescence[171]. The tip of this is cut off and the sap then flows from this cut. The flow can be up to 5 litres a day for several months, it contains about 14% sugar[171]. See also [1].</t>
  </si>
  <si>
    <t>Zanthoxylum schinifolium</t>
  </si>
  <si>
    <t>Low mountains, C. and S. Japan[58]. Roadsides in Korea[151].</t>
  </si>
  <si>
    <t>Prefers a good deep well-drained moisture retentive soil in full sun or semi-shade[1, 11, 200].
Flowers are formed on the old wood[206].
Dioecious. Male and female plants must be grown if seed is required. Self-sown seedlings have occasionally been observed growing in bare soil in the shade of the parent plant[K].</t>
  </si>
  <si>
    <t>The pericarp is anaesthetic, diuretic, parasiticide and vasodilator[176]. It is used in the treatment of gastralgia and dyspepsia due to cold with vomiting, diarrhoea, abdominal pain, ascariasis and dermal diseases[176]. It has a local anaesthetic action and is parasiticide against the pork tapeworm (Taenia solium)[176].
The pericarp contains geraniol. In small doses this has a mild diuretic action, though large doses will inhibit the excretion of urine[176]. There is a persistent increase in peristalsis at low concentration, but inhibition at high concentration[176].
The resin contained in the bark, and especially in that of the roots, is powerfully stimulant and tonic[82].</t>
  </si>
  <si>
    <t>Morus australis</t>
  </si>
  <si>
    <t>Korean Mulberry</t>
  </si>
  <si>
    <t>M. acidosa.  M. alba stylosa.  M. indica. non L.  M. stylosa.</t>
  </si>
  <si>
    <t>Woods[11]. Forest margins, mountain slopes, fallow land and scrub in valleys in limestone areas at elevations of 500 - 2000 metres[266].</t>
  </si>
  <si>
    <t>Prefers a warm well-drained loamy soil in a sunny position[1, 11].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</si>
  <si>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The bark fibers are used for making paper[266].</t>
  </si>
  <si>
    <t>Fruit - raw[3, 272]. Sweet and juicy[183] but insipid[1, 11]. The fruit is about 15mm in diameter[200].</t>
  </si>
  <si>
    <t>The fruit is aromatic, cooling and laxative[240]. Its use allays thirst and it is of help in the treatment of fevers[240].
The bark is anthelmintic and purgative[240]. A paste of the bark is used in the treatment of gingivitis[272].
A decoction of the leaves is used as a gargle in treating inflammation of the vocal chords[240].
The root is anthelmintic and astringent[240]. A decoction of the root is used in the treatment of internal parasited[272].</t>
  </si>
  <si>
    <t>Crataegus pinnatifida</t>
  </si>
  <si>
    <t>Chinese Haw</t>
  </si>
  <si>
    <t>Riverbanks, on sandy soils or stony slopes[74]. Among shrubs, on slopes at elevations of 100 - 2000 metres[266].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</si>
  <si>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Most trees have very few thorns, some forms are thorn-free[202].
A very ornamental plant[1, 11]. The sub-species C. pinnatifida major has larger fruit than the type species, it is cultivated for this fruit in China[46, 178, 200]
Seedlings should not be left in a seedbed for more than 2 years without being transplanted[11].</t>
  </si>
  <si>
    <t>Fruit - raw or cooked[105, 177]. A pleasant flavour[178]. The orange fruit has a mealy texture with an acid taste and a slight bitterness but is fairly nice raw[K]. It ripens fairly late, specimens seen at the end of October 1998 were not quite fully ripe[K]. The fruit can be used in making pies, preserves, etc, and can also be dried for later use. The fruit is about 15mm in diameter[200], though in some forms it can be 25mm in diameter[266]. A nutritional analysis is available[218]. There are up to five fairly large seeds in the centre of the fruit, these often stick together and so the effect is of eating a cherry-like fruit with a single seed[K].</t>
  </si>
  <si>
    <t>The fruit is antibacterial, anticholesterolemic, cardiotonic, hypotensive, stomachic, vasodilator. It contains several medically active constituents including flavonoids and organic acids[279]. It has been shown to lower blood cholesterol levels and to improve blood circulation[176, 238, 279]. It is used in Korea in the treatment of abdominal distension, pain, diarrhoea and to induce menstruation[279].
The dried fruit is alterative, antiscorbutic, deobstruent, laxative, stimulant and stomachic[218].
The fruits and flowers of hawthorns are well-known in herbal folk medicine as a heart tonic and modern research has borne out this use. The fruits and flowers have a hypotensive effect as well as acting as a direct and mild heart tonic[222]. They are especially indicated in the treatment of weak heart combined with high blood pressure[222]. Prolonged use is necessary for it to be efficacious[222]. It is normally used either as a tea or a tincture[222].
The seed is recommended in the treatment of difficult labour, hernia and swollen genitals[218].
The leaves and twigs are used as an antidote to varnish poisoning (from certain Rhus spp)[218].
The root is used in the treatment of nausea and vomiting[218].</t>
  </si>
  <si>
    <t>Lilium candidum</t>
  </si>
  <si>
    <t>Madonna Lily</t>
  </si>
  <si>
    <t>S.W. Asia. Naturalized in Europe around the Mediterranean.</t>
  </si>
  <si>
    <t>Rocky slopes and in scrub to 600 metres[50, 90].</t>
  </si>
  <si>
    <t>Prefers an open free-draining humus-rich fertile loamy soil with its roots in the shade and its head in the sun[90, 200]. Prefers a sunny position[143] but also succeeds in shade[163]. Succeeds in ordinary garden soil[1]. Grows well in acid[42] and limy soils[4, 42, 47, 90], though it prefers a limey soil[200].
A very ornamental plant[1, 7]. It is seen as a symbol of purity and in Christian tradition is devoted to the Virgin Mary, in pre-Christian times it was sacred to Juno, the Goddess of heaven[238]. The flowers have a scent of heather honey[245]. The Madonna lily is generally very hardy and easy to grow[143] but it is unpredictable and does not grow or flower well in all gardens[90, 238]. It is also susceptible to botrytis[143].
Only just cover the bulb with soil[47, 200]. It is best to leave the clumps undisturbed since they resent being moved[143, 238], but if you need to transplant then this is best done in late August to early September, certainly no later than mid-October[143].
Plants produce a basal rosette of over-wintering leaves in the autumn[200], these die off as the plant comes into flower[188].
The plant should be protected against rabbits and slugs in early spring. If the shoot tip is eaten out the bulb will not grow in that year and will lose vigour[200].</t>
  </si>
  <si>
    <t>An essential oil from the flowers is used in perfumery[4, 61].</t>
  </si>
  <si>
    <t>Bulb - cooked. The raw bulb contains an acrid principle, but this is destroyed by drying or thorough heating[4]. When cooked the bulb is pulpy, sweet and sugary[4]. Rich in starch, it can be used as a vegetable in similar ways to potatoes (Solanum tuberosum).</t>
  </si>
  <si>
    <t>The Madonna lily has a long history of herbal use, though it is seldom employed in modern herbalism because of its scarcity[238]. The bulb and the flowers are astringent, highly demulcent, emmenagogue, emollient and expectorant[4, 7, 238]. The plant is mainly used externally, being applied as a poultice to tumours, ulcers, external inflammations etc[4, 238]. The bulb is harvested in August and can be used fresh or dried[4, 238]. The flowers are harvested when fully open and used fresh for making juice, ointments or tinctures[238].
The pollen has been used in the treatment of epilepsy[240].</t>
  </si>
  <si>
    <t>Belgium; Ei; Guatemala; Iraq; Spain; Turkey; Uruguay; United States(Or); Venezuela</t>
  </si>
  <si>
    <t>Rosmarinus officinalis</t>
  </si>
  <si>
    <t>Rosemary</t>
  </si>
  <si>
    <t>Dry scrub and rocky places, especially near the sea[50, 132].</t>
  </si>
  <si>
    <t>Prefers a hot sunny position and a slightly alkaline light dry soil[11, 14, 27, 37]. Dislikes very heavy soils[11]. Intolerant of excessive winter wet[200]. Likes a stony calcareous soil[200]. Plants are smaller when grown on chalky soils, but are more fragrant[4]. Fairly tolerant of maritime exposure[49, 75] and very tolerant of salt spray[244]. Succeeds in a hot dry position[200].
Hardy to between -10 and -15�c[184], but plants can be damaged or killed in severe winters, old plants are the most susceptible[11].
Rosemary is a polymorphic species that is commonly grown in the ornamental and herb gardens, there are many named varieties[183, 238]. Traditionally, the plant is a symbol of friendship and fidelity and a wreath of it would be worn by a bride to denote love and loyalty[244]. It was also carried at religious ceremonies and funerals in the belief that its pungent scent would ward of disease and evil spirits[244].
The whole plant is highly aromatic[245]. The cultivar 'Corsican Blue' is more aromatic than the type[245].
Very tolerant of pruning, plants can regenerate from old wood[202].
A good bee plant, producing pollen early in the year[7, 24, 89].
A good companion for most plants, including cabbages, beans, carrots and sage[14, 18, 54, 201]. Grows badly with potatoes[201].</t>
  </si>
  <si>
    <t>The growing plant is said to repel insects from neighbouring plants[14, 18, 89, 201]. Branches or sachets of the leaves are often placed in clothes cupboards to keep moths away[148].
An infusion of the dried plant (both leaves and flowers) is used in shampoos[4, 14, 201]. When combined with borax and used cold, it is one of the best hair washes known and is effective against dandruff[4].
An essential oil is obtained from the leaves and flowering stems[11, 57, 89, 171]. One kilo of oil is obtained from 200 kilos of flowering stems[4]. The oil is used in perfumery, soaps, medicinally etc[11, 57, 89, 171]. It is often added to hair lotions and is said to prevent premature baldness[4].
The leaves are burnt as an incense, fumigant and disinfectant[61, 244].
The cultivar 'Prostratus' can be used as a ground cover in a sunny position[188]. This cultivar is the least hardy form of the species[188].
The plant can be grown as a hedge, it is fairly resistant to maritime exposure[49, 75], though when this is coupled with very cold weather the plants can suffer severely[11]. Any trimming is best carried out after the plant has flowered[188]. The cultivar 'Miss Jessopp's Upright' is particularly suitable for hedging[188]. 'Fastigiatus' is also very suitable[K].
A yellow-green dye is obtained from the leaves and flowers[168].</t>
  </si>
  <si>
    <t>Young shoots, leaves and flowers - raw or cooked. The leaves have a very strong flavour that is bitter and somewhat resinous[238], the flowers are somewhat milder. They are used in small quantities as a flavouring in soups and stews, with vegetables such as peas and spinach, and with sweet dishes such as biscuits cakes, jams and jellies[1, 2, 9, 15, 27, 52, 244]. They can be used fresh or dried[21].The leaves have a tough texture and so should either be used very finely chopped, or in sprigs that can be removed after cooking[238].
A fragrant tea is made from the fresh or dried leaves[21, 183]. It is said to be especially nice when mixed with tansy[183].</t>
  </si>
  <si>
    <t>Rosemary is commonly grown in the herb garden as a domestic remedy, used especially as a tonic and pick-me-up when feeling depressed, mentally tired, nervous etc[238]. Research has shown that the plant is rich in volatile oils, flavanoids and phenolic acids, which are strongly antiseptic and anti-inflammatory[238]. Rosmarinic acid has potential in the treatment of toxic shock syndrome, whilst the flavonoid diosmin is reputedly more effective than rutin in reducing capillary fragility[238]. Rosmarol, an extract from the leaves, has shown remarkably high antioxidant activity[218].
The whole plant is antiseptic, antispasmodic, aromatic, astringent, cardiac, carminative, cholagogue, diaphoretic, emmenagogue, nervine, stimulant, stomachic and tonic[4, 21, 89, 165, 218]. An infusion of the flowering stems made in a closed container to prevent the steam from escaping is effective in treating headaches, colic, colds and nervous diseases[4]. A distilled water from the flowers is used as an eyewash[7]. The leaves can be harvested in the spring or summer and used fresh, they can also be dried for later use[7]. This remedy should not be prescribed for pregnant women since in excess it can cause an abortion[238].
An essential oil distilled from the stems and leaves is often used medicinally, that distilled from the flowering tops is superior but not often available[4]. The oil is applied externally as a rubefacient, added to liniments, rubbed into the temples to treat headaches and used internally as a stomachic and nervine[4].
The essential oil is used in aromatherapy. Its keyword is 'Stimulant'[210].</t>
  </si>
  <si>
    <t>Belgium; Britain; Chile; China; Colombia; Europe; Greece; Haiti; Mexico; Mexico(Kickapoo); Panama; Peru; Sicily; Spain; Turkey; Venezuela</t>
  </si>
  <si>
    <t>Rhododendron anthopogon</t>
  </si>
  <si>
    <t>E. Asia - W. China to the Himalayas.</t>
  </si>
  <si>
    <t>Moist open slopes, hillsides, ledges of cliffs and in thickets at elevations of 3000 - 4500, occasionally to 5000 metres[266].</t>
  </si>
  <si>
    <t>Succeeds in a most humus-rich lime-free soils except those of a dry arid nature or those that are heavy or clayey[1]. Prefers a peaty or well-drained sandy loam[1]. Succeeds in sun or shade, the warmer the climate the more shade a plant requires[200]. A pH between 4.5 and 5.5 is ideal[1].
Succeeds in a woodland though, because of its surface-rooting habit[200], it does not compete well with surface-rooting trees[1]. Plants need to be kept well weeded, they dislike other plants growing over or into their root system, in particular they grow badly with ground cover plants, herbaceous plants and heathers[200].
Plants form a root ball and are very tolerant of being transplanted, even when quite large, so long as the root ball is kept intact[200].
The whole plant is strongly aromatic with a slightly acrid odour, especially when crushed[11].
Plants in this genus are notably susceptible to honey fungus[200].</t>
  </si>
  <si>
    <t>The dried leaves are used as incense[272].</t>
  </si>
  <si>
    <t>The flowers are used as a tea substitute[272].</t>
  </si>
  <si>
    <t>The stems and leaves of the sub-species R. anthopogon hypenanthum are used in Tibetan herbalism[241]. They have a sweet, bitter and astringent taste and they promote heat[241]. They are antitussive, diaphoretic and digestive and are used to treat lack of appetite, coughing and various skin disorders[241].
In Nepal, the leaves are boiled and the vapour inhaled to treat coughs and colds[272].
The flowers of the sub-species R. anthopogon hypenanthum are also used in Tibetan medicine, having a sweet taste and neutral potency[241]. They are antitussive, febrifuge and tonic, being used in the treatment of inflammations, lung disorders and general weakening of the body[241]. They are also used when water and locality are not agreeable due to a change of environment[241].</t>
  </si>
  <si>
    <t>Draba nemerosa</t>
  </si>
  <si>
    <t>Sunny places all over Japan[58]. Found in most of Europe except the far north-west[50].</t>
  </si>
  <si>
    <t>We have no details for this species, though judging by its native range it should be hardy in most parts of Britain. It is likely to prefer a sunny position in a well-drained soil[K].</t>
  </si>
  <si>
    <t>Young plant - cooked[105, 177]. A nutritional analysis is available[218].</t>
  </si>
  <si>
    <t>The seed is antiasthmatic, demulcent, deobstruent, diuretic, expectorant, laxative[147, 178, 218].</t>
  </si>
  <si>
    <t>Capsicum annuum</t>
  </si>
  <si>
    <t>Sweet Pepper</t>
  </si>
  <si>
    <t>Requires a very warm sunny position and a fertile well-drained soil. Prefers a light sandy soil that is slightly acid[201]. Tolerates a pH in the range 4.3 to 8.3.
Plants can tolerate a small amount of frost[171], but this species does not normally do well outdoors in an average British summer and so it is usually grown in a greenhouse in this country[1]. However, if a very warm sheltered position outdoors is chosen then reasonable crops could be obtained in good summers.
This species is widely grown throughout the world, but especially in warm temperate to tropical climates, for its edible fruit - the sweet and chilli peppers. There are many named varieties[183]. There are five basic forms of fruits, each form having various varieties. These forms are:-
          Cerasiforme. These have small cherry-shaped pungent fruits.
          Conioides. These fruits are cone-shaped and up to 5cm long. Many of them are grown as ornamentals, but some are also cultivated for food..
          Fasciculatum. Also cone-shaped, but with pungent red fruits up to 7.5cm long.
          Grossum. These are the sweet peppers with large bell-shaped fruits and thick flesh.
          Longum. These are the cultivated hot cayenne and chilli peppers with long thin fruits up to 30cm long.
The pungency of peppers depends upon the presence of a single gene, cultivars that lack this gene are the sweet peppers[238]. A short-lived evergreen perennial in the tropics[200], though the plants are grown as annuals in temperate zones[188].
Sweet pepper plants are good companions for basil and okra[20, 201]. They should not be grown near apricot trees, however, because a fungus that the pepper is prone to can cause a lot of harm to the apricot tree[201].</t>
  </si>
  <si>
    <t>Fruit - raw or cooked[2, 33, 105, 132]. Some varieties are very hot (the chilli and cayenne peppers) and are normally used as a pungent flavouring whilst milder varieties (the sweet peppers) have a very pleasant flavour with a slight sweetness and are often eaten raw in salads etc[142, 238]. The dried fruits of chilli and cayenne peppers is ground into a powder and used as a pungent flavouring called paprika[238]. The powder from the dried ground fruit of some cultivars is added to food as a colouring[183]. The fruits range widely in size and shape, from a few centimetres long to more than 30cm[200].
Young leaves are said to be edible[105] but some caution is advised. They are steamed as a potherb or added to soups and stews[183]. The leaves contain about 4 - 6% protein[183].
Seed - dried, ground into a powder and used as a pepper[2].
Flowers - raw or cooked[201].</t>
  </si>
  <si>
    <t>The fruit of the hot, pungent cultivars is antihaemorrhoidal when taken in small amounts, antirheumatic, antiseptic, diaphoretic, digestive, irritant, rubefacient, sialagogue and tonic[7, 238]. It is taken internally in the treatment of the cold stage of fevers, debility in convalescence or old age, varicose veins, asthma and digestive problems[238]. Externally it is used in the treatment of sprains, unbroken chilblains, neuralgia, pleurisy etc[238]. It is an effective sea-sickness preventative[7].</t>
  </si>
  <si>
    <t>China; Dominican Republic; Haiti; Hawaii; Iraq; Japan; Malaya; Mexico; Spain; Turkey</t>
  </si>
  <si>
    <t>Pungent-fruited peppers may cause painful irritation when used in excess, or after accidental contact with the eyes[238].
Although no reports have been seen for this species, many plants in this family produce toxins in their leaves. The sap of the plant can cause the skin to blister[200].</t>
  </si>
  <si>
    <t>Ledebouriella seseloides</t>
  </si>
  <si>
    <t>Fang Feng</t>
  </si>
  <si>
    <t>E. Asia - China and Japan to Siberia.</t>
  </si>
  <si>
    <t>Desert slopes and dry steppes[74].</t>
  </si>
  <si>
    <t>We have very little information on this species and do not know if it will succeed outdoors in Britain, though judging by its native range it is likely to be hardy at least in the milder areas of the country.
There is some confusion over this name, according to [74] this species is endemic to Siberia whilst other reports say that its range is China and Japan[105, 176, 177]. According to [176], the correct name for this species is Siler divaricatum. [L.} and it is possible that two distinct species are being treated here.</t>
  </si>
  <si>
    <t>Young plant and leaves - raw or cooked[105, 177, 178]. The leaves contain 1.7% protein, 0.3% fat, 4.7% carbohydrate and 1.3% ash[179].</t>
  </si>
  <si>
    <t>Antipyretic, antiseptic, diaphoretic, carminative and antitoxin[147, 176, 178]. It is used in the treatment of influenza, headaches, chills, rheumatoid numbness, joint pains and tetanus[147].</t>
  </si>
  <si>
    <t>Alchemilla xanthochlora</t>
  </si>
  <si>
    <t>Lady's Mantle</t>
  </si>
  <si>
    <t>A. mollis.  A. speciosa.  A. xanthochlora. Rothm.</t>
  </si>
  <si>
    <t>Europe, including Britain, from Norway to Spain and east to Poland.</t>
  </si>
  <si>
    <t>Moist meadows, open woods, pastures and also on rock ledges in mountainous areas[9, 244].</t>
  </si>
  <si>
    <t>Easily grown in ordinary soil in sun or part shade[1, 233]. Prefers a well-drained neutral or basic soil[1, 17]. Grows well in heavy clay soils. Succeeds in dry shade[188].
An aggregate species that includes A. mollis and A. speciosa[1].
This plant is listed as A. xanthochlora. Rothm. in 'Flora Europaea'[50].
Plants seem to be immune to the predations of rabbits[233].</t>
  </si>
  <si>
    <t>A useful ground cover plant, though somewhat slow to spread[197].</t>
  </si>
  <si>
    <t>Young leaves - raw or cooked[5, 7]. A dry, somewhat astringent flavour[K]. They can be mixed with the leaves of  Polygonum bistorta and Polygonum persicaria then used in making a bitter herb pudding called 'Easter ledger' which is eaten during Lent[177, 183].
Root - cooked. An astringent taste[4].
The leaves are used commercially in the blending of tea[7].</t>
  </si>
  <si>
    <t>Lady's mantle has a long history of herbal use, mainly as an external treatment for cuts and wounds, and internally in the treatment of diarrhoea and a number of women's ailments, especially menstrual problems[9, 244].
The herb is alterative, antirheumatic, astringent, diuretic, emmenagogue, febrifuge, sedative, styptic, tonic and vulnerary[4, 7, 9, 21, 46, 165]. The leaves and flowering stems are best harvested as the plant comes into flower and can then be dried for later use[4]. The fresh root has similar and perhaps stronger properties to the leaves, but is less often used[4].
The plant is rich in tannin and so is an effective astringent and styptic, commonly used both internally and externally in the treatment of wounds[4]. It helps stop vaginal discharge and is also used as a treatment for excessive menstruation and to heal lesions after pregnancy[4, 244]. Prolonged use can ease the discomfort of the menopause and excessive menstruation[268]. The freshly pressed juice is used to help heal skin troubles such as acne and a weak decoction of the plant has been used in the treatment of conjunctivitis[244].</t>
  </si>
  <si>
    <t>Germany; Spain; Turkey</t>
  </si>
  <si>
    <t>Lonicera japonica</t>
  </si>
  <si>
    <t>Japanese Honeysuckle</t>
  </si>
  <si>
    <t>Nintooa japonica. (Thunb.)Sweet.</t>
  </si>
  <si>
    <t>E. Asia - China, Japan, Korea. Locally naturalized in Britain[50].</t>
  </si>
  <si>
    <t>Thickets in hills and mountains all over Japan[58]. Woods in the mountains and lowlands of Korea[279].</t>
  </si>
  <si>
    <t>Prefers a good moist soil with its roots in the shade and its top climbing into the light[200]. Succeeds in any soil in part shade[184]. Established plants are drought tolerant[190]. They succeed in dry shade, the cultivar 'Halliana' is especially recommended for such a situation[188].
Plants are hardy to about -20�c[184]. The foliage can be damaged in severe wind-chill conditions but the plant usually recovers in the spring[202]. Fruit is only formed after a hot summer[202].
A rampantly growing plant[190], it climbs by twining around other plants[182] and makes an excellent screen for a north or east facing fence or an unsightly object[190]. This species has the potential to become a rampant weed, it has escaped from cultivation in N. America whre it can outcompete native species[274].
The plant has powerfully scented flowers. The white-flowered cultivar 'Halliana' has a pronounced lemon-like perfume[245].
There are several named varieties, developed for their ornamental value[182, 200].</t>
  </si>
  <si>
    <t>Moths</t>
  </si>
  <si>
    <t>A very vigorous climbing plant, it makes a good dense ground cover plant where it has the space to run over the ground but it will swamp smaller plants[197, 200]. The sub-species L. japonica repens is especially used for this purpose on the continent[182]. The cultivar 'Halliana' has also been recommended[188, 197]. This cultivar should be clipped back severely in the spring if it gets untidy, it responds well to such conditions[208]. Plants should be spaced about 1 metre apart each way[208].
The plant is said to be insecticidal[218].
The stems have been used in making baskets[257].</t>
  </si>
  <si>
    <t>Leaves - cooked. The parboiled leaves are used as a vegetable[183]. Some caution is advised, see notes above on toxicity.
Flowers - sucked for their sweet nectar[183], used as a vegetable or made into a syrup and puddings[183].
A tea is made from the leaves, buds and flowers[177, 183].</t>
  </si>
  <si>
    <t>The stems and flower buds are alterative, antibacterial, anti-inflammatory, antispasmodic, depurative, diuretic, febrifuge[147, 174, 176, 178, 238]. The plant is also used to reduce blood pressure[174, 176, 238].
The stems are used internally in the treatment of acute rheumatoid arthritis, mumps and hepatitis[238]. The stems are harvested in the autumn and winter, and are dried for later use[238].
The stems and flowers are used together as an infusion in the treatment of upper respiratory tract infections (including pneumonia) and dysentery[238].
An infusion of the flower buds is used in the treatment of a wide range of ailments including syphilitic skin diseases and tumours, bacterial dysentery, colds, enteritis, pain, swellings etc[174, 176, 218, 222, 238, 279]. Experimentally, the flower extracts have been shown to lower blood cholesterol levels and are antibacterial, antiviral and tuberculostatic[222, 279]. Externally, the flowers are applied as a wash to skin inflammations, infectious rashes and sores[238]. The flowers are harvested in early morning before they open and are dried for later use[238]. The plant has a similar action to Forsythia suspensa and is usually used in combination with that species to achieve a stronger action[176].
This plant has become a serious weed in many areas of N. America, it might have the potential to be utilized for proven medical purposes[222].</t>
  </si>
  <si>
    <t>The leaves contain saponins[179]. Saponins are quite toxic but are poorly absorbed by the human body and so most pass through without harm. They can be found in many common foods such as some beans. Thorough cooking, and perhaps changing the cooking water once, will normally remove most of the saponins. Saponins are much more toxic to some creatures, such as fish, and hunting tribes have traditionally put large quantities of them in streams, lakes etc in order to stupefy or kill the fish[K].</t>
  </si>
  <si>
    <t>Chimonanthus praecox</t>
  </si>
  <si>
    <t>Winter Sweet</t>
  </si>
  <si>
    <t>C. fragrans. Lindl.  Calycanthus praecox.  Meratia praecox.</t>
  </si>
  <si>
    <t>Cliffs in glens and gorges of Ichang province, 30 - 3000 metres[109]. Also found in Sichuan, Hubei and Chekiang.</t>
  </si>
  <si>
    <t>Requires a good soil in a sunny sheltered position[164, 200]. Badly drained or compacted soils may cause blotching or yellowing of the leaves[200]. Succeeds in most soils but it seems most at home on chalky ones[219].
A very ornamental plant[1], it is hardy to about -25�c[184]. It is best grown on a sunny wall, however, in order to protect the flowers and induce heavier flowering[11]. The flowers are very fragrant[182], but the plant can be very sparse flowering after cool summers[184]. Plants have a moderate rate of growth[202].
Plants take 5 - 12 years to flower from seed[182, 200]. The var. 'Grandiflorus' comes true from seed and has larger flowers than the type[78].
Plants flower profusely when established and left unpruned[219], if any pruning is necessary then it is best done immediately after flowering[184, 219]. The flowers are produced on the leaf axils of wood 3 - 4 years old[202]. The flowers emit a powerful sweet fragrance which can be smelt 50 yards away. The smell is like jonquil and violets[245]. When the fragrance is inhaled close to for any length of time the smell seems to disappear[245].
Plants in this genus are notably resistant to honey fungus[200].</t>
  </si>
  <si>
    <t>The flowers are very fragrant, they are used in pot-pourri and to make perfumes[1, 46, 61].
The wood, after soaking in water, polishes to a brilliant black finish[178].</t>
  </si>
  <si>
    <t>Flowers - thoroughly boiled and then washed[179]. Eaten with oil and salt[177, 183]. The flower petals are used to flavour and scent tea[183].</t>
  </si>
  <si>
    <t>The flowers are sialagogue[178, 218].</t>
  </si>
  <si>
    <t>Cirsium arvense</t>
  </si>
  <si>
    <t>Creeping Thistle</t>
  </si>
  <si>
    <t>Carduus arvensis.  Serratula arvensis.</t>
  </si>
  <si>
    <t>Europe, including Britain, from Scandanavia south and east to N. Africa and Asia.</t>
  </si>
  <si>
    <t>Arable land, roadsides etc[9, 13], a common weed of cultivated land[17].</t>
  </si>
  <si>
    <t>The creeping thistle is a pernicious garden weed, spreading freely from its aggressive root system[17, K], It can quickly form dense clumps of growth and really does not need to be introduced into the garden. Succeeds in any ordinary garden soil in a sunny position[200]. 
Plants are often dioecious[17].
A polymorphic species[17].</t>
  </si>
  <si>
    <t>The seed fluff is used as a tinder[106].
The seed of all species of thistles yields a good oil by expression[4]. The seed of this species contains about 22% oil[240].</t>
  </si>
  <si>
    <t>Root of first year plants - raw or cooked[183]. Nutritious but rather bland, they are best used in a mixture with other vegetables[9]. The root is likely to be rich in inulin, a starch that cannot be digested by humans. This starch thus passes straight through the digestive system and, in some people, ferments to produce flatulence[K].
Stems - they are peeled and cooked like asparagus or rhubarb[9, 12, 177, 183].
Leaves - raw or cooked[177, 183]. A fairly bland flavour, but the prickles need to be removed before the leaves can be eaten - not only is this rather fiddly but very little edible leaf remains[K]. The leaves are also used to coagulate plant milks etc[46, 61, 183].</t>
  </si>
  <si>
    <t>The root is tonic, diuretic, astringent, antiphlogistic and hepatic[207]. It has been chewed as a remedy for toothache[4]. A decoction of the roots has been used to treat worms in children[257]. A paste of the roots, combined with an equal quantity of the root paste of Amaranthus spinosus, is used in the treatment of indigestion[272].
The plant contains a volatile alkaloid and a glycoside called cnicin, which has emetic and emmenagogue properties[240].
The leaves are antiphlogistic[207]. They cause inflammation and have irritating properties[207[.</t>
  </si>
  <si>
    <t>Pistacia terebinthus</t>
  </si>
  <si>
    <t>Terebinth</t>
  </si>
  <si>
    <t>Dry open woods and scrub[45], usually in calcareous soils[50].</t>
  </si>
  <si>
    <t>Requires a deep well-drained light soil[200], preferring a hot dry position in full sun[166]. It grows best in a sandy to stony alkaline soil[238].
This species is hardy in most of Britain but it is slow growing[1, 200]. This contradicts the report, also in [200], that this plant is only hardy to zone 9 and is therefore intolerant of anything other than the lightest frosts.
Any pruning that needs to be done is best carried out in the spring[238].
Dioecious, male and female plants must be grown if seed is required.</t>
  </si>
  <si>
    <t>Yields the resin 'Cyprus turpentine', which is obtained from incisions made in the bark (not the trunk) of the tree[1, 2, 11, 46, 117, 200]. The incisions are made from mid summer to mid autumn[238]. It is mainly used medicinally in the treatment of cancer[100] and also as a chewing gum.
The plant can be used as a rootstock for the pistachio nut, P. vera[11].
A red dye is obtained from galls that are formed on the leaves by aphis[100].
The plant is a source of tannin[46].</t>
  </si>
  <si>
    <t>The resin obtained from this tree (see below for more details) is antiseptic, antispasmodic, cytostatic, expectorant and vulnerary[100, 238]. It is taken internally in the treatment of chronic bronchial infections, streptococcal, urinary and renal infections, haemorrhage, gallstones, tapeworm and rheumatism[238]. Externally, it is used to treat arthritis, gout, sciatica, scabies and lice[238]. It has also been used in the treatment of cancer[100].</t>
  </si>
  <si>
    <t>Algeria; Australia; Britain; Egypt; Iran; Malaya; Sicily; Spain; Syria; Turkey</t>
  </si>
  <si>
    <t>Polygala tenuifolia</t>
  </si>
  <si>
    <t>Yuan Zhi</t>
  </si>
  <si>
    <t>E. Asia - Korea, Mongolia, Manchuria.</t>
  </si>
  <si>
    <t>Hillsides, roadsides and meadows[147]. Dry meadows and stony slopes[238].</t>
  </si>
  <si>
    <t>Prefers a moderately fertile moisture-retentive well-drained soil, succeeding in full sun if the soil remains moist throughout the growing season, otherwise it is best in semi-shade[200, 238]. Dislikes shade according to another report.
Plants are hardy to at least -15�c[238].</t>
  </si>
  <si>
    <t>Young leaves - cooked[105, 177, 179].
Root - cooked[105, 177]. The core is removed and the root is boiled in several changes of water[179].</t>
  </si>
  <si>
    <t>Yuan Zhi contains triterpenoid saponins, these promote the clearing of phlegm from the bronchial tubes. The plant is used mainly as an expectorant and stimulant to treat bronchial asthma, chronic bronchitis and whooping cough[254].
The root is antibacterial, cardiotonic, cerebrotonic, expectorant, haemolytic, hypotensive, sedative and tonic[116, 147, 176, 218]. It acts mainly as a tonic for the heart and kidney energies[238]. It is taken internally in the treatment of coughs with profuse phlegm, bronchitis, insomnia, palpitations, poor memory, anxiety, depression and nervous tension[238]. Externally it is used to treat boils and carbuncles[147, 238]. The root is harvested in the autumn and dried for later use[238].
The leaves are used as a tonic for the kidneys[218].</t>
  </si>
  <si>
    <t>Convallaria majalis</t>
  </si>
  <si>
    <t>Lily Of The Valley</t>
  </si>
  <si>
    <t>Europe, including Britain, from Scandanavia to Spain east to N.E. Asia, Greece and the Caucasus.</t>
  </si>
  <si>
    <t>Dry shady woodland, usually on calcareous soils[7, 13, 17], and especially in ash woodlands[4].</t>
  </si>
  <si>
    <t>Succeeds in almost any situation, including the dense dry shade of large trees[1, 4, 24]. Prefers a position in semi-shade in a moderately fertile well-drained moist woodland soil[200, 208]. Grows well in heavy clay, sand or chalky soils[208]. Dislikes pure clay soils and boggy sites[233].
Plants are hardy to -20�c or lower[200].
A polymorphic species[200]. It is a very ornamental plant, though it can become very invasive once it is established[28]. Plants can take a couple of years to become established[208]. There are several named varieties, selected for their ornamental value[233]. The flowers are sweetly scented[245].
Lily of the valley is occasionally cultivated as a medicinal plant for herbalists and allopaths.
Plants seem to be immune to the predations of rabbits[233].
A good bee plant[4].</t>
  </si>
  <si>
    <t>An essential oil is obtained from the flowers[46, 171]. It is used in perfumery and for snuff[238].
A green dye is obtained from the leaves in spring[13, 14, 115].
A yellow dye is obtained from the leaves in autumn[14].
Plants can be grown as a ground cover in woodland shade or in a shrubbery[200, 208].</t>
  </si>
  <si>
    <t>A wine can be prepared from the flowers, mixed with raisins[183].</t>
  </si>
  <si>
    <t>Lily of the valley has a long and proven reputation in herbal medicine in the treatment of heart complaints. It contains the glycosides convallarin and convallamarin which are powerful cardiac tonics and diuretics and are also used in allopathic medicine[244]. However, because of the plants potential toxic properties it should never be used without expert advice[9].
All parts of the plant are antispasmodic, cardiotonic, strongly diuretic, emetic, febrifuge, laxative and sedative[4, 7, 9, 21, 46, 165, 222, 254]. The plant is usually harvested when in flower and can be dried for later use[4], though it is stronger acting when fresh[238]. The inflorescence is said to be the most active medicinally and is often harvested separately[4].
An infusion of the flowers and roots is a digitalis substitute (obtained from Digitalis species), though less powerful, that is especially useful in the treatment of valvula heart diseases, cardiac debility, dropsy and chronic lung problems such as emphysema[4, 222, 254]. Lily of the valley encourages the heart to beat more slowly, regularly and efficiently, at the same time it is strongly diuretic, reducing blood volume and lowering blood pressure[254]. Its effect is less cumulative than digitalis which makes it safer for elderly patients[238]. It is often prescribed combined with the fruits of Crataegus spp[238].
An ointment made from the roots is used in the treatment of burns and to prevent scar tissue[222].</t>
  </si>
  <si>
    <t>All parts of the plant are poisonous[7, 10, 19]. However, the toxic principle is very poorly absorbed when taken orally so poisoning is unlikely to occur[65]. The leaves can be a mild skin irritant[22].</t>
  </si>
  <si>
    <t>Correa alba</t>
  </si>
  <si>
    <t>Cape Barren Tea</t>
  </si>
  <si>
    <t>Australia - New South Wales, Tasmania.</t>
  </si>
  <si>
    <t>Sandy and rocky habitats by the coast[154, 157, 200].</t>
  </si>
  <si>
    <t>Requires a freely draining lime-free peaty soil or a sandy soil rich in organic matter and a sunny position[1, 200]. Another report says that plants do best in a well-drained, rather poor soil with some limestone[260]. Plants are very resistant to salt spray[157].
This species is hardy to at least -7�c in Australian gardens[157], though this cannot be translated directly to British gardens due to our cooler summers and longer, colder and wetter winters. Plants can tolerate at least short-lived frosts down to about -5�c in Britain[200] and they can be grown on a sunny wall in the milder parts of the country[1, 166]. In S. Cornwall they succeed as free-growing shrubs[1].</t>
  </si>
  <si>
    <t>The leaves can be used as a tea substitute[2, 177, 183]. They are pleasantly aromatic with a sweetish flavour[144, 154].</t>
  </si>
  <si>
    <t>Lilium philadelphicum</t>
  </si>
  <si>
    <t>Wood Lily</t>
  </si>
  <si>
    <t>Eastern N. America - Maine to Ontario, south to North Carolina and West Virginia.</t>
  </si>
  <si>
    <t>Heavy, often somewhat alkaline, meadows to montane forest[60]. Usually found in drier woodlands on acid sandy loams[43, 47].</t>
  </si>
  <si>
    <t>Requires a well-drained humus-rich soil and a cool moist root run[1, 42, 143]. Likes a warm position with moisture in summer[47].
Stoloniferous[200]. Plants are rather difficult to establish[143]. Early to mid autumn is the best time to plant out the bulbs in cool temperate areas, in warmer areas they can be planted out as late as late autumn[200].
A very ornamental plant[1], it requires protection from rain in winter[143].
The plant should be protected against rabbits and slugs in early spring. If the shoot tip is eaten out the bulb will not grow in that year and will lose vigour[200].</t>
  </si>
  <si>
    <t>Bulb - cooked[257]. Used as a potato substitute[46, 61, 105, 161]. Starchy and slightly sweet[85]. Rather small, it is up to 25mm in diameter[235].</t>
  </si>
  <si>
    <t>A tea made from the bulbs is used in the treatment of stomach complaints, coughs, fevers etc[222, 257]. The crushed bulb is applied externally as a poultice to swellings, bruises, wounds, sores etc[222, 257].
A poultice of the flowers is applied to spider bites[222].</t>
  </si>
  <si>
    <t>Polygonatum odoratum thunbergii</t>
  </si>
  <si>
    <t>P. japonicum. Morr.&amp;Decne.</t>
  </si>
  <si>
    <t>Wet grassy places in lowland areas all over Japan[58].</t>
  </si>
  <si>
    <t>Prefers a fertile humus rich moisture-retentive well-drained soil in cool shade or semi-shade[200]. Plants are intolerant of heat and drought but they tolerate most other conditions[200].
Naturalizes well in woodlands and copses[1].
Members of this genus are rarely if ever troubled by browsing deer or rabbits[233].
The young shoots of most members of this genus are very attractive to slugs[K].
Hybridizes with other members of this genus[200].</t>
  </si>
  <si>
    <t>Young shoots - raw or cooked[105]. They can be used as an asparagus substitute.
Root - raw or cooked[2, 105]. Rich in starch.</t>
  </si>
  <si>
    <t>Ophrys insectifera</t>
  </si>
  <si>
    <t>Fly Orchid</t>
  </si>
  <si>
    <t>O. muscifera. Huds.</t>
  </si>
  <si>
    <t>Woods, copses, field borders, spoil slopes, banks and grassy hillsides on chalk or limestone and in fens[17].</t>
  </si>
  <si>
    <t>Plants can be grown in a lawn, but the lawn must not be cut until the plants have set seed[200].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The flowers resemble a female insect and also emit a scent similar to female pheremones, they are pollinated by a male insect of that species attempting to copulate with the flower[200]. Plants are rather sparingly visited by bees and flies, setting seed only if visited[17].
Tubers should be planted out whilst they are dormant, this is probably best done in the autumn[200]. They should be planted at least 5cm below soil level[200].</t>
  </si>
  <si>
    <t>Root - cooked. It is a source of 'salep', a fine white to yellowish-white powder that is obtained by drying the tuber and grinding it into a powder[200]. Salep is said to be very nutritious and is made into a drink or added to other cereals and used in bread etc[183]. One ounce of salep is said to be enough to sustain a person for a day[100, 115]. The salep can also be made into a drink[100].</t>
  </si>
  <si>
    <t>Lupinus angustifolius</t>
  </si>
  <si>
    <t>Blue Lupin</t>
  </si>
  <si>
    <t>Cultivated and rocky ground on light acid soils45, 50].</t>
  </si>
  <si>
    <t>An easily grown plant, it succeeds in any moderately good soil[1]. Requires a sunny position[200]. Prefers a light acid soil[50] but tolerates adverse conditions. Dislikes limey soils[50].
Sometimes cultivated for its edible seeds, there are some named varieties that are low in the bitter toxic alkaloids. 'Uniwhite' is a low-alkaloid variety with a permeable seed coat. It has reduced pod-shattering[183] and so is easier to harvest mechanically.
The blue lupin is a good companion plant for most vegetables[201].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</si>
  <si>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A good green manure plant, it produces a good bulk of organic matter and fixes atmospheric nitrogen[200]. It also makes phosphorus in the soil more available to other plants[201].</t>
  </si>
  <si>
    <t>Trichosanthes ovigera</t>
  </si>
  <si>
    <t>Japanese Snake Gourd</t>
  </si>
  <si>
    <t>T. cucumeroides. Maxim.</t>
  </si>
  <si>
    <t>Fertile and damp places in mountain wilds in China[147].</t>
  </si>
  <si>
    <t>Requires a rich well-drained soil and plenty of moisture in the growing season[1].
Plants are not hardy in Britain and normally require greenhouse cultivation[200], but it may be possible to grow them as a spring-sown annual in a very warm sheltered bed outdoors[1].</t>
  </si>
  <si>
    <t>The dried fruit is a soap substitute[46, 61, 116].</t>
  </si>
  <si>
    <t>An edible starch is obtained from the root[2, 46, 61, 183].
The immature fruit is preserves in miso or salt[183]. The mature fruit is about 7cm long[200]. A nutritional analysis is available[218].
We have no record of the seed being edible, though there is no reason to believe that it should not be[K]. Like the edible seeds of many members of this plant family, the seed is eaten in the Orient as a vermifuge[218]. The seed contains 33.8% protein and 56.3% fat[218].</t>
  </si>
  <si>
    <t>Diuretic[116].
The seed is vermifuge[218].
The root is anodyne, antiphlogistic, blood purifier, depurative, febrifuge and resolvent[147]. It is used as a poultice or made into a decoction to treat abscesses, boils, fevers, sore throats etc[147, 218].
The fruit is used to treat coughs, diabetes, jaundice etc[218].</t>
  </si>
  <si>
    <t>Echinacea purpurea</t>
  </si>
  <si>
    <t>Echinacea</t>
  </si>
  <si>
    <t>N. America - Virginia to Ohio and Michigan, south to Georgia and Louisiana.</t>
  </si>
  <si>
    <t>Dry open woods, prairies and barrens[43].</t>
  </si>
  <si>
    <t>Prefers a deep rich loam with plenty of leafmold[1] and a sunny position[175]. Succeeds in dry soils and tolerates drought once it is established[160]. Prefers a good light soil[187].
A very ornamental plant, there are some named varieties[187].
Slugs love this plant[K].</t>
  </si>
  <si>
    <t>Leaves[160]. No more details are given.</t>
  </si>
  <si>
    <t>Echinacea is considered to be the most effective detoxicant in Western herbal medicine for the circulatory, lymphatic and respiratory systems[238, 254]. Its use has also been adopted by Ayurvedic medicine[238].
Plants in this genus were probably the most frequently used of N. American Indian herbal remedies. They had a very wide range of applications and many of these uses have been confirmed by modern science. This species is the most easily cultivated of the genus and so has been more generally adopted for its medicinal uses[238]. The plant has a general stimulatory effect on the immune system and is widely used in modern herbal treatments[222]. In Germany over 200 pharmaceutical preparations are made from Echinacea[222].
There has been some doubt over the ability of the body to absorb the medicinally active ingredients orally (intravenous injections being considered the only effective way to administer the plant), but recent research has demonstrated significant absorption from orally administered applications[222]. The roots and the whole plant are considered particularly beneficial in the treatment of sores, wounds, burns etc, possessing cortisone-like and antibacterial activity[222]. The plant was used by N. American Indians as a universal application to treat the bites and stings of all types of insects[213]. An infusion of the plant was also used to treat snakebites[213].
The root is adaptogen, alterative, antiseptic, aphrodisiac, depurative, diaphoretic, digestive, sialagogue[4, 21, 61, 160, 165, 213]. It is harvested in the autumn and dried for later use[238].</t>
  </si>
  <si>
    <t>Hippophae rhamnoides</t>
  </si>
  <si>
    <t>Sea Buckthorn</t>
  </si>
  <si>
    <t>Europe, including Britain, from Norway south and east to Spain and  Asia to Japan and the Himalayas.</t>
  </si>
  <si>
    <t>Usually found near the coast, often forming thickets on fixed dunes and sea cliffs[9, 17, 244].</t>
  </si>
  <si>
    <t>Succeeds in most soils[200], including poor ones[186], so long as they are not too dry[182, 200]. Grows well by water and in fairly wet soils[182]. Established plants are very drought resistant[186]. Requires a sunny position[3], seedlings failing to grow in a shady position and mature shrubs quickly dying if overshadowed by taller plants[186]. Does well in very sandy soils[1, 186]. Very tolerant of maritime exposure[75]. Plants are fairly slow growing[75].
Although usually found near the coast in the wild, they thrive when grown inland[11] and are hardy to about -25�c[184]. 
A very ornamental plant[1, 11], it is occasionally cultivated, especially in N. Europe, for its edible fruit, there are some named varieties[183]. 'Leikora' is a free-fruiting form, developed for its ornamental value.
Members of this genus are attracting considerable interest from breeding institutes for their nutrient-rich fruits that can promote the general health of the body (see edible and medicinal uses below)[214].
This species has a symbiotic relationship with certain soil bacteria, these bacteria form nodules on the roots and fix atmospheric nitrogen. Some of this nitrogen is utilized by the growing plant but some can also be used by other plants growing nearby[113, 186, 200]. Plants produce abundant suckers, especially when grown on sandy soils[186].
Dioecious. Male and female plants must be grown if seed is required. The sexes of plants cannot be distinguished before flowering, but on flowering plants the buds of male plants in winter are conical and conspicuous whilst female buds are smaller and rounded[11].
Plants in this genus are notably resistant to honey fungus[200].</t>
  </si>
  <si>
    <t>Very tolerant of maritime exposure[29, 49, 75, 182], it can be used as a shelter hedge. It dislikes much trimming[75]. A very thorny plant, it quickly makes an impenetrable barrier.
Sea buckthorn has an extensive root system and suckers vigorously and so has been used in soil conservation schemes, especially on sandy soils. The fibrous and suckering root system acts to bind the sand[186, 244].
Because the plant grows quickly, even in very exposed conditions, and also adds nitrogen to the soil, it can be used as a pioneer species to help the re-establishment of woodland in difficult areas. Because the plant is very light-demanding it will eventually be out-competed by the woodland trees and so will not out-stay its welcome[K].
The seeds contain 12 - 13% of a slow-drying oil[240].
The vitamin-rich fruit juice is used cosmetically in face-masks etc[9].
A yellow dye is obtained from the fruit[74]. A yellow dye is obtained from the stems, root and foliage[4].
A blackish-brown dye is obtained from the young leaves and shoots[74].
Wood - tough, hard, very durable, fine-grained. Used for fine carpentry, turning etc[46, 61, 74]. The wood is also used for fuel and charcoal[146].</t>
  </si>
  <si>
    <t>Fruit - raw or cooked. Very rich in vitamin C (120mg per 100g)[74] and vitamin A[183], they are too acid when raw for most peoples tastes[11, 158], though most children seem to relish them[K]. Used for making fruit juice, it is high in vitamins and has an attractive aroma[141]. It is being increasingly used in making fruit juices, especially when mixed with other fruits, because of its reputed health benefits[214]. The fruits of some species and cultivars (not specified) contain up to 9.2% oil[214]. The fruit is very freely borne along the stems[K] and is about 6 - 8mm in diameter[200]. The fruit becomes less acid after a frost or if cooked[74]. The fruit is ripe from late September and usually hangs on the plants all winter if not eaten by the birds. It is best used before any frosts since the taste and quality of frosted berries quickly deteriorates[214].</t>
  </si>
  <si>
    <t>The twigs and leaves contain 4 - 5% tannin[240]. They are astringent and vermifuge[7, 100].
The tender branches and leaves contain bio-active substances which are used to produce an oil that is quite distinct from the oil produced from the fruit. Yields of around 3% of oil are obtained[240]. This oil is used as an ointment for treating burns[214].
A high-quality medicinal oil is made from the fruit and used in the treatment of cardiac disorders, it is also said to be particularly effective when applied to the skin to heal burns, eczema and radiation injury, and is taken internally in the treatment of stomach and intestinal diseases[214].
The fruit is astringent and used as a tonic[9, 254]. The freshly-pressed juice is used in the treatment of colds, febrile conditions, exhaustion etc[9]. The fruit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juice is also a component of many vitamin-rich medicaments and cosmetic preparations such as face-creams and toothpastes[9]. A decoction of the fruit has been used as a wash to treat skin irritation and eruptions[254].</t>
  </si>
  <si>
    <t>Britain; India; Italy; Spain; Tibet; United Statessr</t>
  </si>
  <si>
    <t>Some reports suggest that the fruit is poisonous[13, 100], whilst it may be very acid it is most definitely not poisonous[65].</t>
  </si>
  <si>
    <t>Equisetum fluviatile</t>
  </si>
  <si>
    <t>Swamp Horsetail</t>
  </si>
  <si>
    <t>E. heliocharis.  E. limosum.</t>
  </si>
  <si>
    <t>Shallow water in lakes, ponds and ditches[17].</t>
  </si>
  <si>
    <t>Strobil (the fertile shoots in spring) - cooked[2, 4, 85]. Used as an asparagus substitute, though it is neither palatable nor nutritious[4]. Caution is advised, see the notes above on toxicity.
Roots - cooked[4, 85, 105]. The roots contain a nutritious starch[2]. Caution is advised, see the notes above on toxicity.</t>
  </si>
  <si>
    <t>Horsetails have an unusual chemistry compared to most other plants[238]. They are rich in silica, contain several alkaloids (including nicotine) and various minerals[238]. The plant is styptic[61]. The barren stems are used, they are most active when fresh but can also be dried and sometimes the ashes of the plant are used[4]. A decoction applied externally will stop the bleeding of wounds and promote healing[4].</t>
  </si>
  <si>
    <t>Britainrainian; Mexico</t>
  </si>
  <si>
    <t>Gymnocladus chinensis</t>
  </si>
  <si>
    <t>Plains and foothills to 1200 metres[109].</t>
  </si>
  <si>
    <t>Requires a deep rich well-drained moisture retentive soil and a sunny position[1, 200].
A very ornamental plant, it is only hardy in the mildest areas of Britain[1] tolerating temperatures down to about to -5�c[200]. It rarely flowers in Britain, requiring more summer heat than it usually gets here. 
The tree has a light canopy so does not cast much shade and is therefore a good species for the top canopy of a woodland garden.  
Dioecious. Male and female plants must be grown if seed is required.
This species has a symbiotic relationship with certain soil bacteria, these bacteria form nodules on the roots and fix atmospheric nitrogen. Some of this nitrogen is utilized by the growing plant but some can also be used by other plants growing nearby[200]. At least some members of this genus do not have these nitrogen-producing bacteria on the roots[274].</t>
  </si>
  <si>
    <t>The fruit is high in saponins and is used as a soap for washing fabrics and the body[1, 46, 61].
Wood - hard, durable, finishes to a fine lustre. It is used for cabinet making[229].</t>
  </si>
  <si>
    <t>Scutellaria baicalensis</t>
  </si>
  <si>
    <t>Baikal Skullcap</t>
  </si>
  <si>
    <t>S. macrantha. Fisch.</t>
  </si>
  <si>
    <t>Sandy and rocky places near the sea shore. Sunny, grassy slopes and waste ground from 100 - 2,000 metres above sea level[254].</t>
  </si>
  <si>
    <t>Succeeds in a sunny position in any ordinary garden soil that does not dry out during the growing season[200]. Prefers a light well-drained soil in sun or partial shade[238]. This species requires sharp drainage and, once established, is drought tolerant[238].
Plants are hardy to at least -15�c[238].
A very ornamental plant[1].</t>
  </si>
  <si>
    <t>Young leaves - cooked as a vegetable[105, 177, 183].
The whole plant is dried and used as a tea substitute[105, 183].</t>
  </si>
  <si>
    <t>Baikal skullcap is commonly used in Chinese herbalism, where it is considered to be one of the 50 fundamental herbs and is used primarily in treating "hot and damp" conditions such as dysentery and diarrhoea[218, 254]. It has been used medicinally for over 2,000 years and recent research has found that the roots contain flavonoids that greatly enhance liver function and also have anti-inflammatory and antiallergenic effects[238].
The root is anodyne, antibacterial, anticholesterolemic, antipyretic, antispasmodic, astringent, cholagogue, diuretic, expectorant, febrifuge, haemostatic, laxative, nervine, mildly sedative, stomachic and tonic (for TB)[46, 61, 147, 174, 176, 218, 238]. It reputedly calms the foetus in pregnant women[238]. The root is used internally in the treatment of enteritis, dysentery, diarrhoea, jaundice, chronic hepatitis, urinary tract infections, hypertension, threatened miscarriage, nosebleed and haemorrhage from the lungs or bowel[238]. It is one of the ingredients of the Chinese drug 'injection of three yellow herbs'[238]. The root is harvested in the autumn or spring from plants 3 - 4 years old and is dried for later use[238].
The seed is used to cleanse the bowels of blood and pus[218].</t>
  </si>
  <si>
    <t>Aleurites fordii</t>
  </si>
  <si>
    <t>Tung Tree</t>
  </si>
  <si>
    <t>E. Asia - Central and Western China.</t>
  </si>
  <si>
    <t>Base of foothills esp. in rocky places, to 1000 metres in W. China[109]. Montane sparse forests at elevations of 200-1500, occasionallyto 2000 metres[266].</t>
  </si>
  <si>
    <t>One report says that the plant is very tolerant of soil conditions[74]. It is easily grown in a loamy soil but the plants are unable to withstand much frost[1]. Requires a lime-free soil[200]. The Tung tree is reported to tolerate an annual precipitation of 64 - 173cm, average temperatures ranging from 18.7 - 26.2�C, and a pH of 5.4 - 7.1[269].
Tung trees are very exacting in climatic and soil requirements[269]. They require long, hot summers with abundant moisture, with usually at least 112 cm of rainfall rather evenly distributed through the year[269]. Trees require 350 - 400 hours in winter with temperatures 7.2�C or lower - without this cold requirement, trees tend to produce suckers from the main branches. Vigorous but not succulent growth is the most cold resistant - trees are susceptible to cold injury when in active growth[269].
Production of tung is best where day and night temperatures are uniformly warm. Much variation reduces tree growth and fruit size. Trees grow best if planted on hilltops or slopes, as good air-drainage reduces losses from spring frosts. Contour-planting on high rolling land escapes frost damage. Tung makes its best growth on virgin land. Soils must be well-drained, deep aerated, and have a high moisture-holding capacity to be easily penetrated by the roots. Green manure crops and fertilizers may be needed. Dolomitic lime may be used to correct excessive acidity; pH 6.0 - 6.5 is best; liming is beneficial to most soils in the Tung Belt, the more acid soils requiring greater amounts of lime[269].
Trees are not very cold hardy outdoors in Britain[200]. Another report says that they are fairly hardy[74].
A very ornamental tree[74], it is cultivated in China for the oil contained in its seed[74, 109, 269]. There are some named varieties[269].
Seedlings generally vary considerably from parent plants in growth and fruiting characters. Seedlings which have been self-pollinated for several generations give rather uniform plants[269]. Only 1 out of 100 selected 'mother' tung trees will produce seedlings sufficiently uniform for commercial planting[269]. Usually seedling trees outgrow budded trees, but budded trees produce larger crops and are more uniform in production, oil content and date of fruit maturity[269].</t>
  </si>
  <si>
    <t>The seed contains up to 58% of a superior quick-drying oil that is used in the manufacture of lacquers, varnishes, paints, linoleum, oilcloth, resins, artificial leather, felt-base floor coverings, greases, brake-linings and in clearing and polishing compounds. Tung oil products are used to coat containers for food, beverages, and medicines; for insulating wires and other metallic surfaces, as in radios, radar, telephone and telegraph instruments[1, 46, 57, 61, 74, 269]. During World War II, the Chinese used tung oil for motor fuel. It tended to gum up the engines, so they processed it to make it compatible with gasoline. The mixture worked fine[269]. The oil is very resistant to weathering[171]. The oil is said to have insecticidal properties[218]. The fruit contains between 14 - 20% oil, the kernel 53 - 60% and the nut 30 - 40%[218, 269]. The oil contains 75 - 80% a-elaeo stearic, 15% oleic-, ca 4% palmitic-, and ca 1% stearic-acids[269]. Tannins, phytosterols, and a poisonous saponin are also reported[269]. Trees yield 4.5 - 5 tonnes of fruit per hectare[269].
Tung trees usually begin bearing fruit the third year after planting, and are usually in commercial production by the fourth or fifth year, attaining maximum production in 10 - 12 years. Average life of trees in United States is 30 years. Fruits mature and drop to ground in late September to early November. At this time they contain about 60% moisture. Fruits must be dried to 15% moisture before processing. Fruits should be left on ground 3 - 4 weeks until hulls are dead and dry, and the moisture content has dropped below 30%. Fruits are gathered by hand into baskets or sacks. Fruits do not deteriorate on ground until they germinate in spring[269].</t>
  </si>
  <si>
    <t>Seed[105]. There are no more details but the report should be treated with caution since the oil from the seed is said to be poisonous[65].</t>
  </si>
  <si>
    <t>The oil from the seed is used externally to treat parasitic skin diseases, burns, scalds and wounds[218]. The poisonous oil is said to penetrate the skin and into the muscles, when applied to surgical wounds it will cause inflammation to subside within 4 - 5 days and will leave no scar tissue after suppressing the infection[218].
The plant is emetic, antiphlogistic and vermifuge[147, 218].
Extracts from the fruit are antibacterial[218].</t>
  </si>
  <si>
    <t>Asia; China; Dominican Republic</t>
  </si>
  <si>
    <t>The oil from the seed is poisonous[65]. The leaves and seeds contain a toxic saponin[218]. Although poisonous, saponins are poorly absorbed by the human body and so most pass through without harm. Saponins are quite bitter and can be found in many common foods such as some beans. They can be removed by carefully leaching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</si>
  <si>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Euonymus atropurpureus</t>
  </si>
  <si>
    <t>Wahoo</t>
  </si>
  <si>
    <t>Eastern N. America - Ontario to Florida, Montana, Oklahoma and Nebraska.</t>
  </si>
  <si>
    <t>Rich woods and thickets[43], the best specimens are found in deep rich humus soils[229]. Limstone soils, stream bottoms and woods in Texas[274].</t>
  </si>
  <si>
    <t>Thrives in almost any soil, including chalk, it is particularly suited to dry shaded areas[200]. Prefers a well-drained loamy soil[1]. Requires shade from the midday sun[1, 11].
A moderately fast-growing but short-lived tree in the wild[229].</t>
  </si>
  <si>
    <t>Wood - heavy, hard, tough, very close grained[82, 227]. It weighs 41lb per cubic foot[227], but is too small to be of commercial value[229].</t>
  </si>
  <si>
    <t>Although the fruit has sometimes been eaten, it is considered to be poisonous by some writers and so should definitely be avoided[213]. The fruit is about 15mm in diameter[200].</t>
  </si>
  <si>
    <t>Wahoo was used in various ways by the North American Indians, for example as an eye lotion, as a poultice for facial sores and for gynaecological conditions[254]. In current herbalism it is considered to be a gallbladder remedy with laxative and diuretic properties[254]. The bark, however, is toxic and should only be used under professional supervision, it should not be given to pregnant women or nursing mothers[254].
The stem and root bark is alterative, cardiac, cathartic, cholagogue, diuretic, expectorant, hepatic, laxative, stimulant and tonic[4, 21, 46, 61, 222]. The root bark is the part normally used, though bark from the stems is sometimes employed as a substitute[4]. In small doses it stimulates the appetite, in larger doses it irritates the intestines[4]. The bark is especially useful in the treatment of biliousness and liver disorders which follow or accompany fevers[4, 254] and for treating various skin disorders such as eczema which could arise from poor liver and gallbladder function[254]. It is also used as a tea in the treatment of malaria, liver congestion, constipation etc[222]. The powdered bark, applied to the scalp, was believed to eliminate dandruff[222].
The bark and the root contain digitoxin and have a digitalis-like effect on the heart[213, 222]. They have been used in the treatment of heart conditions[254].
The bark, which has a sweetish taste, is gathered in the autumn and can be dried for later use[213].
A tea made from the roots is used in cases of uterine prolapse, vomiting of blood, painful urination and stomach-aches[222].
The seed is emetic and strongly laxative[222].</t>
  </si>
  <si>
    <t>Europe; India; United States; United States(Amerindian); United States(Appalachia)</t>
  </si>
  <si>
    <t>The fruits, seed and bark are considered to be poisonous[222].</t>
  </si>
  <si>
    <t>Ulex europaeus</t>
  </si>
  <si>
    <t>Gorse</t>
  </si>
  <si>
    <t>Western Europe, including Britain, from Scandanavia to Spain.</t>
  </si>
  <si>
    <t>Moors, commons and heaths, preferring dry soils[4, 11].</t>
  </si>
  <si>
    <t>An easily grown plant, it requires a poor soil and a sunny position to be at its best[11]. It does well on dry sunny banks or in poor gravelly soils[11]. It is intolerant of shade, nor does it do well on rich soils[11, 182]. Prefers a neutral to slightly acid soil[200], disliking alkaline soils[17]. Plants are very intolerant of root disturbance[11]. Very tolerant of maritime exposure and, once established, drought[75, 186, 200].
Although native to Britain and said to be hardy to about -20�c[184], gorse often suffers badly in severe winters[4, 17], but the plants usually recover[186]. They often accumulate dry dead spines at their centre, this can be a fire risk in dry summers[186, 200]. The plants often resprout from the base after a fire[200] and, even if killed, numerous seedlings will soon spring up to replace the dead plants[186].
Hybridizes freely with other members of this genus[200].
The flowers are strongly scented of coconut[K]. Another report says that the flowers have a smell of vanilla with undertones of orange or pineapple[245]. It is one of the most refreshing of all flower scents[245].
A food plant for the caterpillars of several lepidoptera species[30]. Plants often form dense thickets and these are ideal nesting areas for many species of birds[186].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</si>
  <si>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beautiful yellow dye is obtained from the flowers[4]. It is orange according to another report[168].
Gorse is very tolerant of maritime exposure, it can be used as a windbreak hedge in the most exposed positions, making an impenetrable barrier with its vicious thorns[4, 49, 75, 200].
Planted for soil stabilization on sandy substrates[200], it is very good for stabilizing roadside banks on poor soils[186]. Gorse is an excellent pioneer species for poor soils and areas with maritime exposure. It is fast-growing, feeds the soil with nitrogen and provides good conditions for woodland trees to become established. These trees will eventually out-compete the gorse, which is unable to reproduce well in the shady conditions and will thus gradually die out[K].
The plant has an old reputation as a pesticide, the soaked seed being used against fleas[4].
The wood burns very well, it was much used in the past for kindling, heating bakers ovens etc[11, 66]. The ashes from the burnt wood are rich in potassium and can be used in making soap[4, 115]. This soap can be made by mixing the ashes with a vegetable oil, or mixing them with clay and forming them into balls[4]. The ashes are also an excellent fertilizer[4, 115].</t>
  </si>
  <si>
    <t>The flower buds are pickled in vinegar and then used like capers in salads[183].
A tea is made from the shoot tips[177, 183].</t>
  </si>
  <si>
    <t>Gorse has never played much of a role in herbal medicine, though its flowers have been used in the treatment of jaundice and as a treatment for scarlet fever in children[4].
The seed is said to be astringent and has been used in the treatment of diarrhoea and stones[4].
The plant is used in Bach flower remedies - the keywords for prescribing it are 'Hopelessness' and 'Despair'[209].</t>
  </si>
  <si>
    <t>Africa; Spain; Turkey</t>
  </si>
  <si>
    <t>Primula vulgaris</t>
  </si>
  <si>
    <t>Primrose</t>
  </si>
  <si>
    <t>P. acaulis.</t>
  </si>
  <si>
    <t>Western Europe, including Britain, from Norway south and east to N. Africa and W. Asia.</t>
  </si>
  <si>
    <t>Woods and hedgerows on acid and calcareous soils[4, 17]. Also found in the open on north-facing slopes in south-western England[31].</t>
  </si>
  <si>
    <t>12 - 5</t>
  </si>
  <si>
    <t>Prefers a medium to heavy moisture retentive humus rich loam in a cool position with light to medium shade[200]. Grows well in heavy clay soils.
Plants are hardy to about -25�c[187].
A very ornamental plant, there are many named varieties[187].
The blooms have a characteristic fragrance of a mossy bank or a deciduous woodland[245].
This species hybridizes readily with P. elatior[17].</t>
  </si>
  <si>
    <t>Makes a good carpet in open woodland and on woodland edges[24, 31]. Plants are best spaced about 35cm apart each way[208].</t>
  </si>
  <si>
    <t>Young leaves - raw or cooked as a potherb, added to soups etc[2, 177, 183]. A mild flavour, though the texture is a bit tough[K]. The leaves are often available all through the winter[K].
Flowers - raw or cooked. They make an attractive garnish to salads[4, 183, 238, K], and can also be used as a cooked vegetable or in conserves etc[4, 183]. Picked when first opened, the flowers are fermented with water and sugar to make a very pleasant and intoxicating wine[2].
Both the flowers and the leaves can be made into a syrup or a tea[183].</t>
  </si>
  <si>
    <t>Primroses have a very long history of medicinal use and has been particularly employed in treating conditions involving spasms, cramps, paralysis and rheumatic pains[238]. They are, however, considered to be less effective than the related P. veris[238]. The plant contains saponins, which have an expectorant effect, and salicylates which are the main ingredient of aspirin and have anodyne, anti-inflammatory and febrifuge effects[238]. This remedy should not be prescribed for pregnant women, patients who are sensitive to aspirin, or those taking anti-coagulant drugs such as warfarin[238].
The roots and the flowering herb are anodyne, antispasmodic, astringent, emetic, sedative and vermifuge[4]. An infusion of the roots is a good remedy against nervous headaches[4]. The roots are harvested in the autumn when two or three years old and dried for later use[4].
An ointment has been made from the plant and used for treating skin wounds[244].</t>
  </si>
  <si>
    <t>Inula britannica chinensis</t>
  </si>
  <si>
    <t>Xuan Fu Hua</t>
  </si>
  <si>
    <t>Wet places in lowlands, especially by rivers, all over Japan[58].</t>
  </si>
  <si>
    <t>Succeeds in a sunny position in any moderately fertile well-drained soil[200]. Grows well in heavy clay soils.
Plants are hardy to at least -15�c[238].
This sub-species is the form that is most used medicinally, it is cultivated as a medicinal plant in China[178].</t>
  </si>
  <si>
    <t>Leaves - cooked[179]. An emergency food, it is only used when better foods are not available[177].</t>
  </si>
  <si>
    <t>Xuan Fu Hua is used in Chinese herbalism as a mildly warming expectorant remedy and it is especially suitable where phlegm has accumulated in the chest[254]. It has been used as an adulterant of arnica (Arnica montana)[4]. The flowers are more commonly used, but the leaves are also used, generally for less serious conditions[254].
The leaf is discutient and vulnerary[218].
The flowers are alterative, antibacterial, carminative, cholagogue, deobstruent, depurative, diuretic, expectorant, laxative, nervine, stomachic, tonic and vulnerary[147, 176, 178, 218, 279]. They are used internally in the treatment of bronchial complaints with profuse phlegm, nausea and vomiting, hiccups and flatulence[176, 238]. The flowers have an antibacterial action, but this can be destroyed by proteins in the body[176]. The plant is harvested when in flower and can be dried for later use[254].
The root is discutient, resolvent and vulnerary[218].
The plant has been mentioned as a possible treatment for cancer of the oesophagus[218].</t>
  </si>
  <si>
    <t>Plantago psyllia</t>
  </si>
  <si>
    <t>Fleawort</t>
  </si>
  <si>
    <t>Europe - Mediterranean to E. Asia - India.</t>
  </si>
  <si>
    <t>Dry places in S. Europe[50]. Found wild on most well-drained soils[7].</t>
  </si>
  <si>
    <t>Succeeds in any moderately fertile soil in a sunny position.
Cultivated for its seed which is used medicinally[46, 61]. 
Closely related to P. arenaria. There is considerable confusion over the correct name for this species. This same name was given to two different species by Linnaeus, one in 1753 and again in 1762. The species named in 1753 is sometimes held to be a synonym for P. arenaria but is here treated as P. psyllia. The species named in 1762 is now held to be P. affra.</t>
  </si>
  <si>
    <t>The seeds are used in face-masks in order to soften the skin[7].
A type of gum is obtained from the seeds and used for making fabric dressings[7].</t>
  </si>
  <si>
    <t>Psyllium has been used as a safe and effective laxative for thousands of years in Western herbal medicine[254]. 
Both the dried seeds and the seed husks are demulcent, emollient and laxative[4, 9, 46, 254].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
The macerated and decocted seeds yield a rich mucilage that is used in relieving skin irritations and reddened eyelids[7].</t>
  </si>
  <si>
    <t>Glycyrrhiza echinata</t>
  </si>
  <si>
    <t>Wild Liquorice</t>
  </si>
  <si>
    <t>Muddy places by rivers[45].</t>
  </si>
  <si>
    <t>Requires a deep well cultivated fertile moisture-retentive soil for good root production[200]. Prefers a sandy soil with abundant moisture[238]. A slightly alkaline soil produces the best plants[238].
This species is not hardy in the colder areas of the country, it tolerates temperatures down to between -5 and -10�c[200].
Cultivated for its medicinal root in S. Europe[50]. Unless seed is required, the plant is usually prevented from flowering so that it puts more energy into producing good quality roots[238].
A very deep-rooted plant, it can be difficult to eradicate once it is established[238].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</si>
  <si>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 Very fibrous, it is often boiled to extract the sugars and is a source of Russian and German liquorice[183]. It is used as a confection, a sweetener and medicinally[2, 105, 177]. A delicious sweet flavour[K].
The dried root is often used for chewing, it is especially useful for teething children and as a tooth cleaner[K]. 
The root contains glycyrrhizin, a substance that is 50 times sweeter than sugar.
A tea made from the roots is an excellent thirst quencher.</t>
  </si>
  <si>
    <t>The root is alterative, expectorant and tonic. It is usually mixed with other herbs, partly at least to improve their taste[178].</t>
  </si>
  <si>
    <t>China; Greece; Japan</t>
  </si>
  <si>
    <t>Saxifraga stolonifera</t>
  </si>
  <si>
    <t>Strawberry Saxifrage</t>
  </si>
  <si>
    <t>S. sarmentosa.</t>
  </si>
  <si>
    <t>E. Asia - W. China, Japan. Naturalized in C. and S. Europe[50].</t>
  </si>
  <si>
    <t>Shady cliffs and mossy rocks at low altitudes[187]. Occasionally naturalized on walls in C. and S. Europe[50].</t>
  </si>
  <si>
    <t>Prefers a cool position in a moist humus-rich soil[1]. Prefers an acid soil[200]. Thrives on heavy soils in the milder areas of the country[208]. Usually thrives in a poor soil with a northerly aspect[1]. Grows well in light woodland[200] or in a shady position in a rock garden.
The plant is hardy to about -10�c[187]. The leaves and the flowers, however, are liable to be damaged by autumn frosts[200].
A very ornamental plant[1], it is sometimes grown as a house plant[200].
A polymorphic species[1], it is closely related to S. cortusifolia, differing in having runners[200].</t>
  </si>
  <si>
    <t>Can be grown as a ground cover plant in a shady position[188]. Plants should be spaced about 45cm apart each way[208].</t>
  </si>
  <si>
    <t>Leaves - raw or cooked[105, 177]. Relished in Japan when parboiled or fried and used in salads[183].
Flowering stem - said to be tasty when salted[183].</t>
  </si>
  <si>
    <t>Antibacterial, antiphlogistic[174]. There are growth-promoting substances in the leaves[174].
The whole plant is depurative, febrifuge and suppurative[147, 218]. Its use promotes the drainage of pus[147]. A decoction is used in the treatment of boils and abscesses, poisonous snakebites, otitis media, acute attacks of convulsions and haematemesis[147].
The leaf juice is applied to aching ears, abscesses and inflammations[218].</t>
  </si>
  <si>
    <t>Thuja plicata</t>
  </si>
  <si>
    <t>Western Red Cedar</t>
  </si>
  <si>
    <t>T. gigantea.  T. lobbii.  T. menziesii.</t>
  </si>
  <si>
    <t>Grows singly and in small groves in moist to swampy soils, usually in shady forests, from sea-level to 1350 metres[60, 82, 99].</t>
  </si>
  <si>
    <t>Prefers a moist loamy soil[1, 81]. Dislikes dry soils[11]. Not suitable for light sandy soils because it is shallow rooting[75], but it succeeds on most other soil types, even on waterlogged soils and heavy clays[81, 200]. Succeeds in chalky soils[200]. Prefers some shelter from the wind according to some reports[1, 81] whilst others say that it is fairly wind resistant[11, 75]. Trees tolerate salt winds[75] but not severe maritime exposure[K].
The wood and foliage are highly aromatic[226]. The foliage has a strong fruity smell, like pear-drops or crushed apples[185].
A fast growing tree, it often puts out new growth of 1 metre a year and can average 60cm a year for the first 40 years. Increase in girth can also be rapid, 5cm a year for the first 60 years has been recorded[185]. Sometimes planted for forestry in Britain[17], it is at its best in the moister western half of the country[11, 185].
There are many named varieties selected for their ornamental value[188].
Tolerant of light trimming, so long as this is not back into old wood, plants also retain their lower branches unless these are shaded out by neighbouring plants[11].
The foliage turns bronze in cold weather[81]. 
Trees are notably susceptible to honey fungus[81, 200].</t>
  </si>
  <si>
    <t>Tolerant of light trimming and of reasonable exposure, this species can be grown as a hedge or as part of a shelterbelt[75].
An infusion of the boughs can be used as a hair wash to treat dandruff and scalp germs[257].
The fibrous inner bark can be pounded until it is soft and then used as a sponge for scouring dishes etc, or can be used for making rough clothing, blankets, mats, ropes, sanitary towels, a padding in a baby's cradle, nappies etc. Waterproof hats, capes, trousers, skirts etc can be made from the inner bark[257]. It is also used in thatching and as a stuffing material for mattresses[46, 61, 82, 99, 118, 171, 226, 257]. Inner bark strips have been used as a roofing material[257]. The bark has also been used to make paint brushes[257].
The inner bark has been used to make a wick for oil lamps[257].
The inner bark has been used for making baskets[257].
The roots are used in basket making, making nets etc[99]. The roots have been used in coiled and imbricated baskets[257]. The roots have been peeled, split and used to make coiled watertight baskets that can be used for boiling water[257]. The roots are harvested in the spring or early autumn when it is easier to remove the bark. The outer strips of the roots are used to make the bottom of the basket, the centre core is used in the coils and the root bark, because of its toughness, is used to make the edges[257].
The fibrous bark is used for roofing and the sides of shelters. It is also used as an insulation[61, 99].
A fibre obtained from the bark is used in making paper. The fibre is about 3.8mm long (this refers to the heartwood fibre, the inner bark fibre is probably longer)[189]. Branches can be harvested at any time of the year, they are cut into usable pieces and pre-soaked in clear water prior to cooking. They are then cooked for six hours or more with lye. It is difficult to rinse it to clear water because it seems to be a dye material[189]. The fibre is then hand pounded with mallets, or put through a blender or a ball mill for six hours. It is difficult to hydrate properly. The resulting paper is a rich deep brown/red[189].
The slender pliable branches are used as a high quality rope[257]. They are gathered in spring, peeled and, if thick, are split into halves or quarters. They are then twisted and worked until soft and pliable and finally woven together to make the rope[99].
A green dye can be obtained from the leaves and twigs[257].
The inner bark can be used as a tinder[257].
Wood - aromatic, light, soft, straight-grained, not strong, very resistant to decay. This resistance to decay is probably due to the existence of powerful fungicides in the wood[226]. The wood from fallen trees remains sound for at least 100 years[226]. It is pale to dark red in colour[226]. The wood was widely utilized by many native North American Indian tribes who used it for making a wide range of items including canoes, houses, totem poles, bowls, spoons, ladles and tools[226, 257]. It is currently used in making greenhouses[1, 11, 82, 171]. The wood is not of such good quality when grown in mild humid areas[1]. It makes a good fuel, burning with very little smoke, though it burns quickly[99].</t>
  </si>
  <si>
    <t>Inner bark - fresh or dried[2, 105, 161]. The inner bark can be dried, ground into a powder and then used as a thickening in soups etc or mixed with cereals when making bread.
A pitch obtained from the trunk has been used as a chewing gum[257].</t>
  </si>
  <si>
    <t>Western red cedar was employed medicinally by a number of native North American Indian tribes, who used it to treat a wide range of complaints[257]. It is seldom, if ever, used in modern herbalism.
An infusion of the leaves has been used in the treatment of stomach pains and diarrhoea[257]. A decoction of the leaves has been used in the treatment of colds[257]. A decoction of the powdered leaves has been used externally to treat various internal pains, including rheumatism[257]. The leaf buds have been chewed in the treatment of toothaches and sore lungs[257]. A decoction of the buds has been used as a gargle[257].
A decoction of the small branches has been used in the treatment of coughs, colds and tuberculosis[257]. A weak infusion has been drunk in the treatment of painful joints caused by rheumatism or arthritis[257]. A poultice of the crushed bough tips and oil has been applied to the back and chest in the treatment of bronchitis, rheumatism, stomach pains and swollen neck[257]. An infusion of the twigs has been used as a wash in the treatment of venereal disease sores[257]. A decoction of the boughs has been used as an antidandruff shampoo[257].
A decoction of the stem tips and the roots has been used in the treatment of colds[257].
An infusion of the bark and twigs has been used in the treatment of kidney complaints[257].
An infusion of the seeds and twigs has been used in the treatment of fevers[257].
The chewed bark, or a decoction of the bark, has been drunk to induce menstruation[257].
A moxa of the inner bark has been used as a counter-irritant for the skin[257]. A poultice of the inner bark has been applied to carbuncles[257].
The bark has been pounded until it is as soft as cotton and then used to rub the face[257]. The very soft bark has been used to bind wounds and cover dressings[257].
The shredded bark has been used to cauterize sores and swellings[257].</t>
  </si>
  <si>
    <t>Onobrychis viciifolia</t>
  </si>
  <si>
    <t>Sainfoin</t>
  </si>
  <si>
    <t>O. sativa.</t>
  </si>
  <si>
    <t>Europe, including Britain, from France south and east to Spain, Siberia, Caucasus and Iran.</t>
  </si>
  <si>
    <t>Grassland on chalk and limestone[17].</t>
  </si>
  <si>
    <t>Prefers a well-drained neutral to alkaline sandy loam in full sun[1, 200]. Succeeds in poor soils[115] and in shallow soils over chalk[200]. Dislikes shade. Does not succeed in wet soils[115].
A good border plant for the vegetable garden[18, 20], the deep tap root helps to break up the sub-soil[115].
Plants are resistant to alfalfa stem nematodes[160] and are immune to bacterial wilt disease and attacks by the alfalfa stem weevil[160].
A good bee plant[200].
This species has a symbiotic relationship with certain soil bacteria, these bacteria form nodules on the roots and fix atmospheric nitrogen. Some of this nitrogen is utilized by the growing plant but some can also be used by other plants growing nearby[200].</t>
  </si>
  <si>
    <t>A good soil conditioner for poor light soils[115]. The plants can be grown on the land for a number of years, the deep tap roots breaking up the sub-soil and bringing up minerals from below. Plants can be cut during the growing season but care must be taken not to cut too low because the tap root tends to rise above ground level and the plant can be killed if this is cut off[115].
The plant has an extensive root system and is useful for stabilizing soils[160, 200].</t>
  </si>
  <si>
    <t>One report says that the plant is edible[20], but does not say what part of the plant is used.</t>
  </si>
  <si>
    <t>Picrasma quassioides</t>
  </si>
  <si>
    <t>Nigaki</t>
  </si>
  <si>
    <t>Lowland woods and hills[58]. Forests in the higher hills of the W. Himalayas, in ravines under forests of deodar, oak, fir etc, 1800 - 2400 metres[146].</t>
  </si>
  <si>
    <t>Requires a fertile humus-rich moisture-retentive loam in a sunny position[200]. Plants also succeed when growing in semi-shade[188].
According to [200] this plant is only hardy to zone 10 (not tolerating frosts) but there are healthy trees in many parts of Britain including one 8.5 metres tall at Kew in 1981, one 8 metres tall seen growing in light woodland shade at Cambridge Botanical Gardens where it was bearing fruit in the autumn of 1996 and one 9 metres tall at Westonbirt in 1980[11, K].</t>
  </si>
  <si>
    <t>The bark is used as an insecticide[46, 61]. Another report says that it is the wood that is used[240]. It is a substitute for the insecticide quassia, which is obtained from the wood of a tropical tree[240]. Quassia is a relatively safe organic insecticide that breaks down quickly and is of low toxicity to mammals. It has been used as a parasiticide to get rid of lice, fleas etc.
Wood - hard, fine and close grained. Used for mosaic, utensils etc[46, 61, 158].</t>
  </si>
  <si>
    <t>Fruit[105, 177]. Small and red[183].  The fruit is a berry about 7mm in diameter[200].
Young buds (the report does not say if they are flower or leaf buds) are used to make a tea[177, 179, 183].
A bitter substance called quassin' is extracted from (the bark of?) the tree and can be used as a hop substitute in brewing beer[183].</t>
  </si>
  <si>
    <t>The wood contains a number of medicinal compounds and has been shown to be anthelmintic, antiamoebal, antiviral, bitter, hypotensive and stomachic[279]. It increases the flow of gastric juices[279]. It is used in Korea in the treatment of digestive problems, especially chronic dyspepsia[279].
A decoction of the stem bark is bitter, febrifuge and tonic[46, 61, 146, 158, 174, 218, 240, 272].
The leaves have been used to treat itchy skins[240, 272]. (Probably acting by killing body parasites[K].</t>
  </si>
  <si>
    <t>Asia; India(Punjab); Japan</t>
  </si>
  <si>
    <t>Melanthiaceae</t>
  </si>
  <si>
    <t>Xerophyllum tenax</t>
  </si>
  <si>
    <t>Indian Basket Grass</t>
  </si>
  <si>
    <t>X. douglasii.  Helonias tenax.</t>
  </si>
  <si>
    <t>Dry sunny hills and open woods[187]. Moist places in open woods and clearings, from sea level to 2100 metres[1, 60].</t>
  </si>
  <si>
    <t>Requires a well-drained soil in full sun[187]. Prefers a fairly moisture-retentive sandy peaty soil[1, 200]. Requires a damp peaty soil[233]. Plants can be difficult to cultivate[188].
Plants are hardy to about -20�c[187], especially if the roots are given a good mulch in the winter[200].
If left undisturbed, plants can form quite large colonies, spreading by means of their tough rhizomes[200]. Plants do not flower every year, there are often gaps of 5 - 7 years between flowering[212].</t>
  </si>
  <si>
    <t>A watertight basket can be made from the leaves[21, 46, 61, 99, 257]. This basket has been used for cooking food in[257]. The fibres are split from the leaves and then used[92]. The plant is also used to decorate baskets[257].
The small leaves have been used to make dresses[257]. The plants were burnt every year. The leaves were harvested in the spring when they first started to grow out of the charred rhizome. Prior to using, the leaves were soaked in water to make them pliable, but if left too long they turned green[257].
The dried and bleached leaves are used for weaving into hats and capes[207, 257].</t>
  </si>
  <si>
    <t>Root - baked[92].</t>
  </si>
  <si>
    <t>The roots are styptic[257]. A poultice of the chewed root has been applied to wounds[257]. A decoction of the grated root has been used as a wash on bleeding wounds, sprains and broken limbs[257]. The washed roots have been rubbed to make a lather and then used to wash sore eyes[257].</t>
  </si>
  <si>
    <t>Quercus ilex ballota</t>
  </si>
  <si>
    <t>Holm Oak</t>
  </si>
  <si>
    <t>Q. ballota.  Q. rotundifolia.</t>
  </si>
  <si>
    <t>Arid places, maquis, woods and hills on limestone[89].</t>
  </si>
  <si>
    <t>Prefers a good deep fertile loam which can be on the stiff side[11]. Thrives on shallow chalky soils[188]. Succeeds in all soils except those that are cold and poorly drained[98]. Grows well in sandy soils[188]. Young plants tolerate reasonable levels of side shade[200]. Very resistant to maritime exposure[11, 49, 75].
A very ornamental[1] though quite slow-growing tree[75].
Transplants badly unless moved regularly and this should be done as growth commences in late May or in September[11].
This plant is treated as a distinct species, Q. rotundifolia. Lam. by some botanists[50].
Cultivated for its edible seed in Spain[11, 63]. The tree grows well in Britain but is said to fruit poorly here[11], however a tree at Kew was bearing a very good crop at the end of the hot summer of 1989 and again in 1991[K]. The seed ripens in its first year[200].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</si>
  <si>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Very tolerant of maritime exposure and of trimming, it can be grown as a shelterbelt tree or hedge in maritime areas[11, 29, 49, 75].
Wood - strong, hard, durable. Used for furniture[46, 61, 89]. It makes a good charcoal[89] and a good fuel, burning well even if green[146]. 
The bark is a source of tannin[146].</t>
  </si>
  <si>
    <t>French</t>
  </si>
  <si>
    <t>Genista tinctoria</t>
  </si>
  <si>
    <t>Dyer's Greenweed</t>
  </si>
  <si>
    <t>Europe, including Britain, from Norway to the Mediterranean, east to the Urals, Caucasus and W. Asia</t>
  </si>
  <si>
    <t>Meadows, pastures, heaths and the edges of fields[4], especially on poor soils[11].</t>
  </si>
  <si>
    <t>Easily grown in a light well-drained soil in a sunny position[1, 11]. Prefers a rather dry soil, tolerating poor and sandy soils[238]. Prefers a lime-free soil[244]. Succeeds in acid or basic soils.
A very cold-tolerant plant, tolerating temperatures down to about -35�c[200].
Resents root disturbance and should only be transplanted whilst young[11, 169]. 
Sometimes cultivated as a dye plant, it is usually treated as a biennial for this purpose, the whole plant being harvested in the second year[141].
Plants do not require pruning, but they can be cut back as required once they have finished flowering in order to maintain shape[238].
Polymorphic, a number of named forms have been developed for their ornamental value[182]. 
A good bee plant[20]. Rabbits love eating this plant[169, K]. Cows also eat the plant, but it taints their milk[4].
This species has a symbiotic relationship with certain soil bacteria, these bacteria form nodules on the roots and fix atmospheric nitrogen. Some of this nitrogen is utilized by the growing plant but some can also be used by other plants growing nearby[200].</t>
  </si>
  <si>
    <t>A very good quality yellow dye is obtained from the whole plant, but especially from the flowers and young shoots[4, 9, 11, 57, 66, 141, 169, 244]. It produces a very good quality green when mixed with woad (Isatis tinctoria)[11, 238]. Alum, cream of tartar and sulphate of lime are used to fix the colour[4]. The stems can be dried and stored until the dye is required[169].
A fibre obtained from the stems is used for coarse cloth and cordage[4, 169].
Plants can be used as a ground cover when spaced about 45cm apart each way[208]. The cultivar 'Flore Pleno' is always dwarf and is more reliable than the species[208].</t>
  </si>
  <si>
    <t>The seed has been suggested as a possible coffee substitute[177, 183].
The flower buds are pickled and used as a substitute for capers[2, 183]. Used as a vegetable[105].</t>
  </si>
  <si>
    <t>The twigs, leaves and flowering stems are cathartic, diaphoretic, diuretic, emetic, stimulant and vasoconstrictor[4, 9, 21, 46]. The seeds are also sometimes used[4]. The plant is harvested in early summer as it comes into flower and can be dried for later use[9]. It should not be stored for more than 12 months since its active ingredients break down[238].
The powdered seeds act as a mild purgative and were at one time used to make a plaster for broken limbs[244].
A decoction of the whole plant has been used as a remedy for dropsy, rheumatism and gout[4, 9, 244].
A homeopathic remedy is made from the fresh shoots[9]. It is used in the treatment of rheumatism[9].</t>
  </si>
  <si>
    <t>Britain; Spain; Turkey; United States(Ca)</t>
  </si>
  <si>
    <t>Rubia cordifolia</t>
  </si>
  <si>
    <t>S. Europe to Africa and Asia.</t>
  </si>
  <si>
    <t>Amongst scrub in the Himalayas[145]. To 2400 metres in Dehra Dun[158]. Damp wet upland forests in China[147].</t>
  </si>
  <si>
    <t>Prefers a loose moist leafy soil in some shade[200]. Tolerates dry soils but quickly becomes scorched when growing in full sun[200].
It is possible that the entries on edibility for this plant should apply to R. manjith. Roxb. ex Fleming. (syn R. cordifolia. auct non L.).</t>
  </si>
  <si>
    <t>A red dye is obtained from the stems and the root[46, 61, 158]. It is inferior to R. tinctoria, the madder plant[4].</t>
  </si>
  <si>
    <t>Leaves - cooked. Used as a side dish with rice[61, 177]. It is much esteemed as a lab-lab by the Javanese[46].
Fruit - raw[179]. The fruit is about 8mm in diameter[200].</t>
  </si>
  <si>
    <t>The roots are alterative, anodyne, antiphlogistic, antitussive, astringent, diuretic, emmenagogue, expectorant, styptic, tonic and vulnerary[147, 176, 178, 218, 240]. They have an antibacterial action, inhibiting the growth of Staphylococcus aureus, S. epidermidis, Pneumococci etc[176]. They are used to lower the blood pressure[176]. The roots are used internally in the treatment of abnormal uterine bleeding, internal and external haemorrhage, bronchitis, rheumatism, stones in the kidney, bladder and gall, dysentery etc[238]. The roots are harvested in the autumn from plants that are at least 3 years old. They are peeled and then dried[238].
The stems are used in Tibetan medicine, where they are considered to have a bitter taste and a cooling potency[241]. Febrifuge, they are used in the treatment of blood disorders and spreading fever of kidneys and intestines[241].</t>
  </si>
  <si>
    <t>Convolvulus arvensis</t>
  </si>
  <si>
    <t>Field Bindweed</t>
  </si>
  <si>
    <t>Throughout the temperate regions of both Hemishperes, including Britain.</t>
  </si>
  <si>
    <t>Hedgerows, fields, waste places, fences etc[7, 100], it can be a troublesome weed of agriculture.</t>
  </si>
  <si>
    <t>Prefers a lighter basic soil[17] of low to medium fertility[200].
Bindweed is a very deep-rooting plant with a vigorous root system that extends to a considerable distance and is very hard to eradicate from the soil. Even a small piece of the root will grow into a new plant if it is left in the ground. Once established this plant soon becomes a pernicious weed[1, 4]. It is a climbing plant that supports itself by twining around any support it can find and can soon swamp and strangle other plants[4].
The flowers close at night and also during rainy weather[4]. Although visited by numerous insects, the flowers seldom set fertile seed[4]. On sunny days the flowers diffuse a scent of heliotrope[245].
The plant harbours tobacco mosaic virus of the Solanaceae[13] and so should not be grown near potatoes, tomatoes and other members of that family.</t>
  </si>
  <si>
    <t>The stem is used as a twine for tying up plants etc[6, 99]. It is fairly flexible and strong but not long-lasting.
A green dye is obtained from the whole plant[168].</t>
  </si>
  <si>
    <t>The plant has been used as a flavouring in a liqueur called 'Noyeau'[2]. No details are given as to which part of the plant is used[K].</t>
  </si>
  <si>
    <t>The root, and also a resin made from the root, is cholagogue, diuretic, laxative and strongly purgative[4, 7. 9. 13, 240]. The dried root contains 4.9% resin[240]. The juice of the root is used in the treatment of fevers[272].
A tea made from the flowers is laxative and is also used in the treatment of fevers and wounds[222].
A cold tea made from the leaves is laxative and is also used as a wash for spider bites or taken internally to reduce excessive menstrual flow[222, 257].</t>
  </si>
  <si>
    <t>Afghanistan; Argentina; Britain; Haiti; Iraq; Kurdistan; Spain; Turkey</t>
  </si>
  <si>
    <t>Bergenia ciliata</t>
  </si>
  <si>
    <t>B. ligulata.  Megasea ciliata.  Saxifraga ciliata.  S. thysanodes.</t>
  </si>
  <si>
    <t>E. Asia - Himalayas from Afghanistan to E. Tibet.</t>
  </si>
  <si>
    <t>On moist rocks and under forest shade, 1900 - 2600 metres in Kashmir[145].</t>
  </si>
  <si>
    <t>Succeeds in full sun or light shade in most soils[200] but prefers a deep fertile soil that does not dry out fully[134]. Grows well in heavy clay soils. Plants are at their best in a medium-heavy soil[208]. Succeeds in shade or semi-shade-[187]. The leaf colour is best when plants are grown in a poor soil in a sunny position[188]. Dislikes cold winds[197].
The plant is hardy to about -20�c, but the flowers and young leaves are rather sensitive to frost[187] so it is best to choose a position with shade from the early morning sun. This species is only hardy in sheltered gardens of south and west Britain[208]. If the leaves are cut back by frost then they are soon replaced by fresh leaves in the spring[188].
The roots of this plant are commonly collected from the wild for medicinal purposes. Overcollection in many areas of its range are a cause for conservation concern[272].
Plants seem to be immune to the predations of rabbits[233].
The different species of this genus will hybridise freely when grown near each other[233].</t>
  </si>
  <si>
    <t>The root contains 14 - 16% tannin[272].
A good ground cover plant[188], forming a slowly spreading clump[208, 233].</t>
  </si>
  <si>
    <t>The flowers are boiled and then pickled[272].</t>
  </si>
  <si>
    <t>A juice or powder of the whole plant is used to treat urinary troubles in Nepal[272].
The juice of the leaves is used as drops to relieve earaches[272].
The root is used as a tonic in the treatment of fevers, diarrhoea and pulmonary affections[218, 240, 243]. The root juice is used to treat coughs and colds, haemorrhoids, asthma and urinary problems[272]. Externally, the root is bruised and applied as a poultice to boils and ophthalmia, it is also considered helpful in relieving backache[243, 272]. The root of this plant has a high reputation in indigenous systems of medicine for dissolving stones in the kidneys[240].</t>
  </si>
  <si>
    <t>Asparagus adscendens</t>
  </si>
  <si>
    <t>E. Asia - Afghanistan, Himalayas, Iran.</t>
  </si>
  <si>
    <t>Found especially in Sal forests in Uttar Pradesh.</t>
  </si>
  <si>
    <t>We have very little information on this species and do not know if it will be hardy in Britain. The following notes are based on the general needs of the genus.
Easily grown in any good garden soil[200]. Prefers a rich sandy loam[1].
Dioecious. Male and female plants must be grown if seed is required.</t>
  </si>
  <si>
    <t>The plant is a source of a nutritious starch that can be used like salep (which is obtained from various species of orchid)[2, 177]. The part of the plant that is used is not specified but is most likely to be the root[K]. To make salep, the root is dried and ground into a powder[K].
The young shoots are probably edible, used like asparagus[K].</t>
  </si>
  <si>
    <t>The roots are demulcent, diaphoretic, galactogogue and stimulant[61, 158, 240]. They are useful in the treatment of diarrhoea, dysentery and general debility[240].</t>
  </si>
  <si>
    <t>India; Iran</t>
  </si>
  <si>
    <t>Phaseolus coccineus</t>
  </si>
  <si>
    <t>Runner Bean</t>
  </si>
  <si>
    <t>P. multiflorus.</t>
  </si>
  <si>
    <t>Requires a warm sheltered sunny position in a rich well-drained soil with plenty of moisture in the growing season[1, 16, 37, 200]. Dislikes heavy, wet or acid soils[16]. Prefers a pH in the range 6 to 7[200].
The runner bean is commonly cultivated in many parts of the world for its edible seeds and immature seedpods, there are many named varieties[183]. Most varieties are climbing plants but some dwarf forms have been developed[200]. Plants are perennials but are often grown as annuals, especially in the temperate zone. Plants flower under long day conditions, which is ideal for temperate regions[200]. When grown for their edible pods, the immature pods should be harvested regularly in order to promote extra flower production and therefore higher yields[200].
The perennial roots will survive mild winters outdoors in many parts of the country, especially if given a protective mulch in late autumn, they will then give an earlier but lighter crop the following year. They can also be dug up in late autumn and stored like dahlias in a cool but frost free place over winter and replanted in the following spring. The plants might need some protection from slugs since these creatures adore the young shoots in the spring[K].
Runner beans grow well with carrots, cauliflowers, cucumbers, cabbage, leek and celeriac[18, 20]. They are inhibited by alliums and fennel growing nearby[18, 20].
This species has a symbiotic relationship with certain soil bacteria, these bacteria form nodules on the roots and fix atmospheric nitrogen. Some of this nitrogen is utilized by the growing plant but some can also be used by other plants growing nearby[200].</t>
  </si>
  <si>
    <t>Immature seedpods - raw or cooked[1, 2, 37, 46]. They have a pleasant mild flavour and are widely used as a vegetable in many areas of the world. They can be added to salads, cooked as a vegetable or added to soups, stews etc[183].
The immature seed is used like shelled beans as a vegetable[183].
The protein-rich mature seeds can be dried and stored for future use. They need to be thoroughly cooked before being eaten in order to destroy a toxic principle. They are soaked for 12 hours prior to use and are eaten boiled or added to soups etc. The seed can also be ground into a powder and added to cereal flours for making protein-enriched bread etc[183].
Flowers - raw. A bean-like taste[177, 183].
Young leaves - cooked and used as a potherb[183].
Root - cooked. Rich in starch[183]. Another report says that the root is poisonous[2],</t>
  </si>
  <si>
    <t>Venezuela</t>
  </si>
  <si>
    <t>Large quantities of the raw mature seed are poisonous[10, 65]. The toxins play a role in protecting the plant from insect predation.</t>
  </si>
  <si>
    <t>Ambrosia artemesiifolia</t>
  </si>
  <si>
    <t>Roman Wormwood</t>
  </si>
  <si>
    <t>A. elatior.</t>
  </si>
  <si>
    <t>N. America - British Columbia to Nova Scotia and Florida. Locally established casual in Britain[17].</t>
  </si>
  <si>
    <t>Waste places in Western N. America[60]. Found in dry soils, it can become a pernicious weed in cultivated soils[235].</t>
  </si>
  <si>
    <t>We have very little information on this species but suggest growing it in a sunny position in a well-drained soil.
It has been suggested for commercial cultivation[61]. Some plants produce mainly sterile heads[60]. The pollen from the flowers of this species is an important cause of hay-fever in N. America[17].</t>
  </si>
  <si>
    <t>An oil is obtained from the seed. It has been suggested for edible purposes because it contains little linolenic acid[61, 183]. The seed contains up to 19% oil[61], it has slightly better drying properties than soya bean oil[183].</t>
  </si>
  <si>
    <t>The leaves are very astringent, emetic and febrifuge[222, 257]. They are applied externally to insect bites, rheumatic joints and various skin complaints, internally they are used as a tea in the treatment of fevers, pneumonia, nausea, intestinal cramps, diarrhoea and mucous discharges[222, 257].
Juice from the wilted leaves is disinfectant and is applied to infected toes[257].
A tea made from the roots is used in the treatment of menstrual disorders and stroke[222].
The pollen is harvested commercially and manufactured into pharmaceutical preparations for the treatment of allergies to the plant[222].</t>
  </si>
  <si>
    <t>Jamaica; Mexico; Paraguay</t>
  </si>
  <si>
    <t>The pollen of this plant is a major cause of hayfever in N. America[207, 222]. Ingesting or touching the plant can cause allergic reactions in some people[222].</t>
  </si>
  <si>
    <t>Celastrus dependens</t>
  </si>
  <si>
    <t>C. paniculatus. Willd.</t>
  </si>
  <si>
    <t>Open moist places to elevations of 300 metres in Nepal[272].</t>
  </si>
  <si>
    <t>Prefers a deep loamy soil[11]. A gross feeder, it requires a rich soil[11].
This species is not hardy in the colder areas of the country, it tolerates temperatures down to between -5 and -10�c[200].
A rampant climber, it requires ample space and is best grown into an old tree[1, 200]. Fruits best when its top growth is in a sunny position[182].
Plants climb by means of twining and by hooked prickles[182]. They do not normally require pruning[219].
This species is closely related to C. scandens[200].
Dioecious, male and female plants must be grown if seed is required.</t>
  </si>
  <si>
    <t>The seed contains 52% oil, and the fruit 30%[240]. This oil is used medicinally (see notes above), we do not know if it has any other applications[K].</t>
  </si>
  <si>
    <t>The young flowers are used as a vegetable[183].</t>
  </si>
  <si>
    <t>The plant is used as an antidote to opium[218]. It is also considered to be analgesic, aphrodisiac, diaphoretic, emetic, emmenagogue, stimulant and tonic[218].
The bark is abortifacient[240]. The juice from the bark is used in the treatment of indigestion[272].
The seed is aphrodisiac, bitter, emetic, laxative and stimulant[240]. It is used in the treatment of rheumatism, leprosy, gout, fevers and paralysis[240, 272].
The oil from the seed is a powerful stimulant. It is used in the treatment of beriberi[240].
Many plants in this genus contain compounds of interest for their antitumour activity[218].</t>
  </si>
  <si>
    <t>Hindu; India(Gujarat); India(Santal); Java; Philippines</t>
  </si>
  <si>
    <t>Vitex negundo</t>
  </si>
  <si>
    <t>Huang Ping</t>
  </si>
  <si>
    <t>V. incisa.</t>
  </si>
  <si>
    <t>E. Asia - Southwest China to the Himalayas.</t>
  </si>
  <si>
    <t>Wasteland up to 2000 metres in the Himalayas[51]. Mixed thickets on mountain slopes at elevations of 200 - 1400 metres in China[266].</t>
  </si>
  <si>
    <t>An easily grown plant, it prefers a light well-drained loamy soil in a warm sunny position sheltered from cold drying winds[1, 200]. Succeeds in poor dry soils[238].
Plants tolerate temperatures down to about -10�c[200]. They are not very hardy in Britain, they succeed outdoors at Kew[K], but in general are best given the protection of a sunny wall outside the milder areas of the country[11]. Plants only flower freely after a warm summer, so they are best grown against a sunny wall even in areas where they are hardy[219]. The flowers are produced so late in the season that they are unlikely to produce viable seed in this country even if they flower properly[K]. The plants require abundant summer sunshine in order to ripen their wood fully, the well-ripened wood is more frost resistant[11, 166].
There are some named forms, selected for their ornamental value[219].
The leaves and stems are strongly aromatic[182]. The flowers have a most pronounced musk-like perfume[245].</t>
  </si>
  <si>
    <t>Young stems are used in basket making and for making wattles[51, 146, 158, 272].
The leaves are used to repel insects in grain stores[51, 146]. Extracts of the leaves have insecticidal activity[218]. The fresh leaves are burnt with grass as a fumigant against mosquitoes[238].
The plant is grown on slopes to counter land slides[272].</t>
  </si>
  <si>
    <t>Seed - occasionally used as a condiment[177, 183], it is a pepper substitute. When washed to remove the bitterness it can be ground into a powder and used as a flour[179], though it is very much a famine food used only when all else fails[177].
A tea is made from the roots and leaves[177, 183].</t>
  </si>
  <si>
    <t>This species is widely used in Chinese herbal medicine, it is the second most important treatment for chronic bronchitis[218]. (The sub-species V. negundo cannabifolia (Sieb.&amp;Zucc.)Hand-Mazz. is used.)
The leaves are astringent, febrifuge, sedative, tonic and vermifuge[146, 147, 178, 218, 240]. They are useful in dispersing swellings of the joints from acute rheumatism, and of the testes from suppressed gonorrhoea[240]. The juice of the leaves is used for removing foetid discharges  and worms from ulcers, whilst an oil prepared with the leaf juice is applied to sinuses and scrofulous sores[240].They are harvested in early summer and used fresh or dried[238].
A decoction of the stems is used in the treatment of burns and scalds[218].
The dried fruit is vermifuge[240]. The fruit is also used in the treatment of angina, colds, coughs, rheumatic difficulties etc[218]. The fresh berries are pounded to a pulp and used in the form of a tincture for the relief of paralysis, pains in the limbs, weakness etc[4].
The root is expectorant, febrifuge and tonic[240]. It is used in the treatment of colds and rheumatic ailments[218]. It is harvested in late summer and autumn, and dried for later use[238].
The plant is said to be a malarial preventative and is also used in the treatment of bacterial dysentery - extracts of the leaves have shown bactericidal and antitumor activity[218].</t>
  </si>
  <si>
    <t>Britain; China; Fiji; France; India; India(Santal); Indonesia; Iran; Malaysia; Samoa; Sanscrit</t>
  </si>
  <si>
    <t>Boehmeria nivea</t>
  </si>
  <si>
    <t>Ramie</t>
  </si>
  <si>
    <t>B. tenacissima. Gaud.</t>
  </si>
  <si>
    <t>E. Asia - China to the Himalayas of Bhutan, Sikkim and Nepal.</t>
  </si>
  <si>
    <t>Rocky places to 1200 metres[109]. A very common plant in China, growing in thickets, roadsides, edges of forests in mountains at elevations of 200 - 1700 metres[266].</t>
  </si>
  <si>
    <t>Requires a rich warm sandy soil that is very well drained[1, 57, 123, 200]. Intolerant of wet soils[200]. This is a very greedy plant and can soon impoverish a soil. All plant remains, after the fibre has been removed, should be returned to the soil[123]. Does best in areas with high temperatures and high humidity plus a rainfall of 1100cm evenly distributed throughout the year[123]. Tolerates a pH in the range 4.3 to 7.3.
This species is fairly hardy in Britain when dormant, though it may require some protection in winter (a good mulch to protect the roots should be sufficient). The young growth in spring, even on mature plants, is frost-tender and so it is best to grow the plants in a position sheltered from the early morning sun[K]. The plant has been growing for many years in a sunny well-drained bed at Cambridge Botanical Gardens (which has low humidity and low rainfall), it has made a clump over 2 metres wide though it only reaches about 1.5 metres in height[K].
Boehmeria nivea, an extremely variable species, is widespread over large areas of subtropical and tropical Asia. Its complex species includes several infraspecific taxa, four varieties of which are found in China[266]. The sub-species B. nivea tenacissima. (Gaud.)Miquel., which produces the fibre 'Rhea' is a native of Malaysia and is not hardy in Britain[200].
Rami is much cultivated in China for its fibre[1], with a history of cultivation going back at least 3000 years[266]. It is also occasionally cultivated for its fibre or as an ornamental plant in Europe[50]. A very greedy plant, it requires a lot of feeding if it is to perform well[123].</t>
  </si>
  <si>
    <t>A fibre is obtained from the inner bark of the stem - of excellent quality, it is used for textiles, linen etc and is said to be moth-proof[1, 46, 57, 61, 74, 171]. Yields are from 375 to 900 kilos of fibre (per acre?)[123]. Two to four harvests per year are possible depending upon the climate, it is harvested as the stems turn brown[123]. Best harvested as the female flowers open according to another report[169]. The outer bark is removed and then the fibrous inner bark is taken off and boiled before being woven into thread[178]. The fibres are the longest known in the plant realm.[61, 171] The tensile strength is 7 times that of silk and 8 times that of cotton, this is improved on wetting the fibre[61]. The fibre is also used for making paper[189]. The leaves are removed from the stems, the stems are steamed and the fibres stripped off. The fibres are cooked for 2 hours with lye, fresh material might require longer cooking, and they are then beaten in a Hollander beater[189] before being made into paper.</t>
  </si>
  <si>
    <t>Root - peeled and boiled. A pleasant, sweet taste[179]. We can detect very little flavour, but the root has a very strange mucilaginous texture that does not appeal to most people who have tried it[K]. Once in the mouth, it takes a lot of chewing before it is ready to be swallowed[K].</t>
  </si>
  <si>
    <t>Antiphlogistic, demulcent, diuretic, febrifuge, haemostatic and vulnerary. Used to prevent miscarriages and promote the drainage of pus[147, 178].
The leaves are astringent and resolvent[218, 240]. They are used in the treatment of fluxes and wounds[218].
The root is antiabortifacient, cooling, demulcent, diuretic, resolvent and uterosedative[218].</t>
  </si>
  <si>
    <t>China; Dominican Republic; Haiti; Johore; Malaya</t>
  </si>
  <si>
    <t>Although members of the nettle family, plants in this genus do not have stinging hairs[235].</t>
  </si>
  <si>
    <t>Capsella bursa-pastoris</t>
  </si>
  <si>
    <t>Shepherd's Purse</t>
  </si>
  <si>
    <t>Thlaspi bursa-pastoris.</t>
  </si>
  <si>
    <t>A virtually cosmopolitan plant, found in most regions of the world including Britain.</t>
  </si>
  <si>
    <t>Arable land, gardens, waste places etc, it is a common weed of cultivated soil[9, 17].</t>
  </si>
  <si>
    <t>Plants flourish in most soils[17]. They will grow even in the poorest of soils, though in such a situation the plants might only reach a few centimetres tall before they flower and set seed[4]. In rich soils plants will take longer to go to seed and will grow up to 60cm tall[4].
Shepherd's purse is a very common garden weed that can spread freely in cultivated ground. It is usually in flower and producing seed in all months of the year. This species is a prime example of how a plant can be viewed as an annoying weed in some areas of the world whilst in others it is actually cultivated for its wide range of uses[4, 183]. The plant is extensively cultivated in some areas of the world as a cabbage-flavoured spring greens[268], in Japan it is one of the essential ingredients of a ceremonial rice and barley gruel that is eaten on January 7th[183]. The leaves grow rather larger under cultivation, they can be harvested about a month after sowing and can be treated as a cut and come again crop[206]. They do run to seed fairly rapidly, however, especially in hot dry weather or when in poor soils[206, K].
A member of the cabbage family, it is a host plant for many diseases of Brassicas[200].
Birds are very fond of the seeds of shepherd's purse[201].</t>
  </si>
  <si>
    <t>The seed, when placed in water, attracts mosquitoes. It has a gummy substance that binds the insects mouth to the seed[201]. The seed also releases a substance toxic to the larvae.  � kilo of seed is said to be able to kill 10 million larvae[172].
Plants can be grown on salty or marshy land in order to reclaim it by absorbing the salt and 'sweetening' the soil[201].</t>
  </si>
  <si>
    <t>Shepherd's purse is little used in herbalism, though it is a commonly used domestic remedy, being especially efficacious in the treatment of both internal and external bleeding, diarrhoea etc[4, 222].
A tea made from the whole plant is antiscorbutic, astringent, diuretic, emmenagogue, haemostatic, hypotensive, oxytocic, stimulant, vasoconstrictor, vasodilator and vulnerary[4, 7, 9, 13, 21, 46, 147, 165, 172, 176, 222]. A tea made from the dried herb is considered to be a sovereign remedy against haemorrhages of all kinds - the stomach, the lungs, the uterus and more especially the kidneys[4, 222]. The plant can be used fresh or dried, for drying it is harvested in the summer[9]. The dried herb quickly loses its effectiveness and should not be stored for more than a year[9].
Clinical trials on the effectiveness of this plant as a wound herb have been inconclusive[244]. It appears that either it varies considerably in its effectiveness from batch to batch, or perhaps a white fungus that is often found on the plant contains the medically active properties[244].
The plant has been ranked 7th amongst 250 potential anti-fertility plants in China[218]. It has proven uterine-contracting properties and is traditionally used during childbirth[222].
The plant is a folk remedy for cancer - it contains fumaric acid which has markedly reduced growth and viability of Ehrlich tumour in mice[218].
A homeopathic remedy is made from the fresh plant[4]. It is used in the treatment of nose bleeds and urinary calculus[7].</t>
  </si>
  <si>
    <t>China; Iraq; Italy; Poland; Spain; Turkey; United States</t>
  </si>
  <si>
    <t>Aconitum septentrionale</t>
  </si>
  <si>
    <t>A. lycoctonum lycoctonum</t>
  </si>
  <si>
    <t>N. Europe.</t>
  </si>
  <si>
    <t>Forest margins and rich meadows[187].</t>
  </si>
  <si>
    <t>Thrives in most soils and in the light shade of trees[1]. Grows well in heavy clay soils. Prefers a moist soil in sun or semi-shade[200]. Prefers a calcareous soil.
Plants are hardy to about -25�c[187].
Grows well in open woodlands[1, 4].
Members of this genus seem to be immune to the predations of rabbits and deer[233].
This species is no more than part of A. lycoctonum according to some botanists[200]. We are keeping it separate because of the report that, unlike most members of the genus, this species is not poisonous[178].
A greedy plant, inhibiting the growth of nearby species, especially legumes[54].</t>
  </si>
  <si>
    <t>Root - boiled[177]. This report should be treated with great caution due to the toxic nature of the genus[K].
Young leaves - used as a potherb[178]. It is not poisonous according to one report[178] but this must be treated with extreme caution[K].</t>
  </si>
  <si>
    <t>Britain; China; France; Germany; Italy; Netherlands; Spain; Turkey; United Statessr</t>
  </si>
  <si>
    <t>The whole plant is highly toxic - simple skin contact has caused numbness in some people[1].</t>
  </si>
  <si>
    <t>Aquilegia formosa</t>
  </si>
  <si>
    <t>Western Columbine</t>
  </si>
  <si>
    <t>Western N. America - Alaska to California, east to W. Montana and Utah.</t>
  </si>
  <si>
    <t>Widely distributed in many habitats from the coast to the coastal mountains[60]. Moist woods and damp places in scrub and on banks from sea-level to 3000 metres[187].</t>
  </si>
  <si>
    <t>Succeeds in ordinary garden soil, preferring a moist but not wet soil and a sheltered sunny position[1] or partial shade[187]. Intolerant of heavy clay[200].
A very ornamental plant, it is hardy to about -15�c[187].
A short-lived species, often dying out after 2 - 3 years, though it usually produces seed prolifically[200, 233]. However, they are very apt to hybridize with other members of the genus and so it becomes difficult to keep a species true to type if more than one is grown in the garden[200].
This species is closely related to A. canadensis[200] and A. flavescens[60].
Plants seem to be immune to the predations of rabbits[233].
A greedy plant, inhibiting the growth of nearby plants, especially legumes[54].</t>
  </si>
  <si>
    <t>Cytisus scoparius</t>
  </si>
  <si>
    <t>Broom</t>
  </si>
  <si>
    <t>Sarothamnus scoparius.  Spartium scoparium.</t>
  </si>
  <si>
    <t>Europe, including Britain, from Scandanavia south to Spain, east to Poland and Hungary.</t>
  </si>
  <si>
    <t>Sandy pastures and heaths, occasionally in open woodland, and often near the coast[4, 17]. Strongly calcifuge[17].</t>
  </si>
  <si>
    <t>Succeeds in most soils, preferring a fairly good but not rich soil[11]. Prefers a poor well-drained soil[14].  Succeeds in slightly acid, neutral and limy soils but dislikes shallow soils over chalk[200]. Plants are strongly calcifuge according to other reports and intolerant of a pH much above 6.5[17, 186]. Prefers a sunny position but tolerates some shade[11, 14, 17]. Plants succeed in exposed conditions, and are very tolerant of maritime exposure[4, K]. Plants have a deep root system, they are very drought tolerant once established and grow well on dry banks[4, 11]. Tolerates a smoky atmosphere, growing well in polluted areas[186].
Plants are hardy to about -20�c[184].
A number of named forms have been developed for their ornamental value[182].
New leaves are formed in April but these soon drop off the plant, photosynthesis being carried out by means of the green stems[186].
Very tolerant of cutting, it regenerates quickly from the base[186]. Plants are usually killed by fire but the seeds quickly germinate after the fire and rapidly become established[186].
A good bee plant and food plant for many caterpillars[24, 30, 46], it provides the food for the larvae of the green hairstreak butterfly[186]. Ants are attracted to the seeds, feeding on the juicy attachment that holds them to the pods and thus distributing the seed[186].
Dislikes root disturbance, especially when more than 20cm tall[11]. It is best to plant out into their permanent positions as early as possible.
This species has a symbiotic relationship with certain soil bacteria, these bacteria form nodules on the roots and fix atmospheric nitrogen. Some of this nitrogen is utilized by the growing plant but some can also be used by other plants growing nearby[200].</t>
  </si>
  <si>
    <t>An excellent fibre is obtained from the bark, it is used in the manufacture of paper, cloth and nets[4, 100, 115]. It is not as strong as the fibre from the Spanish broom (Spartium junceum)[4]. The fibre is obtained from the root according to other reports[13, 46]. The bark fibre is used to make paper, it is 2 - 9mm long[189]. The branches are harvested in late summer or autumn, the leaves removed and the stems steamed until the fibres can be stripped. The fibres are cooked for 3 hours in lye then put in a ball mill for 3 hours. The paper is pale tan in colour[189].
The bark is a good source of tannin[4].
A yellow and a brown dye are obtained from the bark[46].
A yellow dye is obtained from the flowering stem[169].
A green dye is obtained from the leaves and young tops[4].
The branches are used to make baskets, brushes, brooms and besoms[4, 6, 13, 46, 55, 115]. They are also sometimes used for thatching roofs and as substitutes for reeds in making fences or screens[4].
An essential oil from the flowers is used in perfumery[57].
Growing well on dry banks and on steep slopes, it is an effective sand binder and soil stabiliser[4, 11, 46]. Broom is one of the first plant to colonize sand dunes by the coast[4].
The plant attracts insects away from nearby plants[14].
The var. prostratus (= C. scoparius maritimus?[208]) makes a good fast growing ground cover plant to 30cm tall, though it needs weeding in its first year[197]. The cultivar 'Andreanus Prostratus' can also be used[208].
Wood - very hard, beautifully veined[4]. The plant seldom reaches sufficient size for its wood to be of much value, but larger specimens are valued by cabinet makers and for veneer[4].</t>
  </si>
  <si>
    <t>The flower buds are pickled and used as a substitute for capers[4, 46, 183, 244]. They can also be added to salads[183]. Some caution is advised, see the notes above on toxicity.
The tender green tops of the plant have been used like hops to give a bitter flavour to beer and to render it more intoxicating[4, 183].
The roasted seed is a coffee substitute[2, 4, 115, 183].</t>
  </si>
  <si>
    <t>Broom is a bitter narcotic herb that depresses the respiration and regulates heart action[238]. It acts upon the electrical conductivity of the heart, slowing and regulating the transmission of the impulses[254].
The young herbaceous tips of flowering shoots are cardiotonic, cathartic, diuretic, emetic and vasoconstrictor[4, 13, 21, 46, 165]. The seeds can also be used[4]. The plant is used internally in the treatment of heart complaints, and is especially used in conjunction with Convallaria majalis[238]. The plant is also strongly diuretic, stimulating urine production and thus countering fluid retention[254]. Since broom causes the muscles of the uterus to contract, it has been used to prevent blood loss after childbirth[254]. Use this herb with caution since large doses are likely to upset the stomach[4, 21]. The composition of active ingredients in the plant is very changeable, this makes it rather unreliable medicinally and it is therefore rarely used[9]. This herb should not be prescribed to pregnant women or patients with high blood pressure[238].  Any treatment with this plant should only be carried out under expert supervision[9]. See also the notes above on toxicity.
The young herbaceous tips of flowering shoots are harvested in spring, generally in May[4]. They can be used fresh or dried[4, 238]. They should not be stored for more than 12 months since the medicinally active ingredients break down[238].</t>
  </si>
  <si>
    <t>China; Europe; Spain; Turkey; United States</t>
  </si>
  <si>
    <t>Poisonous[10, 19, 65]. The plant is of extremely low or zero toxicity[76].</t>
  </si>
  <si>
    <t>Quercus robur</t>
  </si>
  <si>
    <t>Pedunculate Oak</t>
  </si>
  <si>
    <t>Q. pedunculata.</t>
  </si>
  <si>
    <t>Europe, including Britain, from Scandanavia south and east to Spain, the Urals and Crimea.</t>
  </si>
  <si>
    <t>Often the dominant woodland tree, especially on clay soils and in the eastern half of Britain, but avoiding acid peat and shallow limestone soils[17].</t>
  </si>
  <si>
    <t>Prefers a good deep fertile loam which can be on the stiff side[11]. Young plants tolerate reasonable levels of side shade[200]. Succeeds in heavy clay soils[13] and in wet soils so long as the ground is not water-logged for long periods[186]. Dislikes dry or shallow soils but is otherwise drought tolerant once it is established[186]. Tolerant of exposed sites though it dislikes salt-laden winds[186].
The oak is a very important timber tree in Britain, it is also a very important food plant for the caterpillars of many species of butterfly[30], there are 284 insect species associated with this tree[24].  It has often been coppiced or pollarded for its wood in the past[23], though this should not be done too frequently[186], about once every 50 years is the average.
The tree flowers on new growth produced in spring, the seed ripening in its first year[200, 229].
Older trees have a thick corky bark and this can protect them from forest fires, young trees will often regenerate from the base if cut down or killed back by a fire[186]. 
Intolerant of root disturbance, trees should be planted in their permanent positions whilst young[11].
Hybridizes freely with other members of the genus[200].
Immune to attacks by the tortix moth[1]. This species is notably resistant to honey fungus[88, 200].</t>
  </si>
  <si>
    <t>A mulch of the leaves repels slugs, grubs etc, though fresh leaves should not be used as these can inhibit plant growth[20, 201].
The bark is an ingredient of 'Quick Return' herbal compost activator[32]. This is a dried and powdered mixture of several herbs that can be added to a compost heap in order to speed up bacterial activity and thus shorten the time needed to make the compost[K]. The bark is very rich in calcium[18].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A black dye and an excellent long-lasting ink is made from the oak galls, mixed with salts of iron[4, 7, 66]. The colour is not very durable[4]. When mixed with alum, the dye is brown and with salts of tin it is yellow[4].
Trees can be coppiced to provide material for basket making, fuel, construction etc[23].
The wood is a source of tar, quaiacol, acetic acid, creosote and tannin[123].
Tannin is extracted commercially from the bark and is also found in the leaves[223]. On a 10% moisture basis, the bark contains11.6% tannin and the wood 9.2%[223]. The bark strips easily from the wood in April and May[4].
A purplish dye is obtained from an infusion of the bark with a small quantity of copperas[4]. It is not bright, but is said to be durable[4].
Wood - hard, tough, durable even under water - highly valued for furniture, construction etc[4, 13, 61, 66]. It is also a good fuel[6] and charcoal[61].</t>
  </si>
  <si>
    <t>Britain; Chile; Europe; France; Germany; Portugal; Turkey; United Statessr</t>
  </si>
  <si>
    <t>Foeniculum vulgare</t>
  </si>
  <si>
    <t>Fennel</t>
  </si>
  <si>
    <t>F. officinale.</t>
  </si>
  <si>
    <t>Found most often in dry stony calcareous soils near the sea[1, 16, 190].</t>
  </si>
  <si>
    <t>An easily grown plant, it succeeds in most soils but prefers a sunny dry position[4, 16, 37, 200]. It grows well in sandy soils[188] and is drought tolerant once established[190]. Plants often self-sow freely in the garden[K]. Plants can be grown in quite coarse grass, which can be cut annually in the autumn[233].
Although hardy in most parts of Britain, plants are liable to die out over the winter if the soil is not well-drained or the weather is persistently cold and wet[238].
Fennel is often cultivated in the herb garden for its edible and medicinal uses, there are some named varieties[183]. Especially in mild winters, the leaves can be available all year round[K]. It is best to cut a few plants back to ground level occasionally during the growing season, thus ensuring a constant supply of fresh young shoots[4]. In a dry summer make sure that you water the cut-down clump or it might not regrow that year[K]. Fennel is also grown commercially as a medicinal plant and for its essential oil[4, 238].
Fennel is in general a poor companion plant in the garden. It inhibits the growth of nearby plants, especially beans, tomatoes and kohl rabi[14, 18]. It is itself inhibited by wormwood and coriander[14, 18]. However, the flowering plant attracts beneficial insects such as bees, parasitic wasps, tachinid flies and hoverflies to the garden. The presence of these creatures will help to maintain a natural balance of insects in the garden and help prevent infestations by aphis etc[238].
It is best not to grow fennel and dill (Anethum graveolens) close to each other since hybridisation can occur and the resulting seedlings will be of indeterminate flavour[238].</t>
  </si>
  <si>
    <t>The seed yields up to 5% of an essential oil[1, 4, 46]. This is used medicinally, as a food flavouring, in toothpastes, soaps, perfumery, air fresheners etc[1, 46, 238]. The flavour of fennel oil depends upon its two main constituents. 'Fenchone' is a bitter tasting element whilst 'anethole' has a sweet anise-like flavour[238]. The proportions of these two ingredients varies according to strain and region. Plants growing in the Mediterranean and southern Europe usually have a sweet oil whilst plants growing in central and northern Europe usually produce a more bitter oil[238]. The quality of the oil also depends upon how well the seed has been dried - the oil from fully ripened and dried seeds being much sweeter and more fragrant[245].
The dried plant is an insect repellent[14, 53], the crushed leaves are effective for keeping dogs free of fleas[201]. The plant was formerly used as a strewing herb[201].
Yellow and brown dyes are obtained from the flowers and leaves combined[168].</t>
  </si>
  <si>
    <t>Leaves - raw or cooked[2, 4, 5, 9, 27]. A delicious aniseed flavour[183], the young leaves are best since older ones soon become tough[K]. They are often used as a garnish on raw or cooked dishes and make a very pleasant addition to salads[183]. They help to improve digestion and so are particularly useful with oily foods[244]. The leaves are difficult to store dried[200], though this does not really matter since they can often be harvested all year round, especially if the plants are in a warm, sheltered position[K].
Leaf stalks and flower heads - raw or cooked[14, 37, 52, 183]. A similar aniseed flavour to the leaves[K].
The aromatic seeds are used as a flavouring in cakes, bread, stuffings etc[2, 4, 5, 21, 27, 183]. They have a similar flavour to the leaves[K] and also improve the digestion[244]. The sprouted seeds can be added to salads[183].
An essential oil from the fully ripened and dried seed is used as a food flavouring in similar ways to the whole seed[1, 46, 183, 245].
Root - cooked[53]. Somewhat parsnip-like.
The leaves or the seeds can be used to make a pleasant-tasting herbal tea[16, 183].</t>
  </si>
  <si>
    <t>Fennel has a long history of herbal use and is a commonly used household remedy, being useful in the treatment of a variety of complaints, especially those of the digestive system[244]. The seeds, leaves and roots can be used, but the seeds are most active medicinally and are the part normally used[4]. An essential oil is often extracted from the fully ripened and dried seed for medicinal use, though it should not be given to pregnant women[4, 238].
The plant is analgesic, anti-inflammatory, antispasmodic, aromatic, carminative, diuretic, emmenagogue, expectorant, galactogogue, hallucinogenic, laxative, stimulant and stomachic[4, 7, 9, 21, 147, 165, 176, 192, 238]. An infusion is used in the treatment of indigestion, abdominal distension, stomach pains etc[254]. It helps in the treatment of kidney stones and, when combined with a urinary disinfectant like Arctostaphylos uva-ursi, makes an effective treatment for cystitis[254]. It can also be used as a gargle for sore throats and as an eyewash for sore eyes and conjunctivitis[254]. Fennel is often added to purgatives in order to allay their tendency to cause gripe, and also to improve the flavour[4]. An infusion of the seeds is a safe and effective cure for wind in babies[244].
An infusion of the root is used to treat urinary disorders[238].
An essential oil obtained from the seed is used in aromatherapy. Its keyword is 'Normalising'[210]. The essential oil is bactericidal, carminative and stimulant[218]. Some caution is advised, see notes above on toxicity[222].</t>
  </si>
  <si>
    <t>Britain; China; Dominican Republic; Ethiopia; Europe; France; Haiti; Iraq; Italy; Japan; Kurdistan; Malaya; Mexico; Spain; Turkey; Venezuela</t>
  </si>
  <si>
    <t>Skin contact with the sap or essential oil is said to cause photo-sensitivity and/or dermatitis in some people[218, 222]. Ingestion of the oil can cause vomiting, seizures and pulmonary oedema[222].</t>
  </si>
  <si>
    <t>Peucedanum palustre</t>
  </si>
  <si>
    <t>Marsh Hog's Fennel</t>
  </si>
  <si>
    <t>Selenium palustre.  S. sylvestre.</t>
  </si>
  <si>
    <t>Europe, including Britain, from Scandanavia south and east to Spain, the Altai and Urals.</t>
  </si>
  <si>
    <t>Fens and marshes, usually on calcareous soils[17].</t>
  </si>
  <si>
    <t>An easily grown plant, it succeeds in any moisture-retentive soil in a sunny position[200].
Suitable for group plantings in the wild garden[200].</t>
  </si>
  <si>
    <t>The root can be used as a ginger substitute[2, 4, 17, 115, 183].</t>
  </si>
  <si>
    <t>The root is stimulant[4]. It is used in the treatment of epilepsy[4].</t>
  </si>
  <si>
    <t>Britain; Eurasia; Nc</t>
  </si>
  <si>
    <t>Although no mention of toxicity has been seen for this species, skin contact with the sap of a number of members in this genus is said to cause photo-sensitivity and/or dermatitis in some people[65, 218]. They are also said to contain the alleged 'psychotroph' myristicine[218].</t>
  </si>
  <si>
    <t>Taraxacum magellanicum</t>
  </si>
  <si>
    <t>T. officinale glabratus.  T. officinale pygmaea.</t>
  </si>
  <si>
    <t>Southern S. America. New Zealand.</t>
  </si>
  <si>
    <t>Montane to sub-alpine grassland, rarely in lowland areas, North, South, Stewart and Chatham Islands in New Zealand[44].</t>
  </si>
  <si>
    <t>We have very little information on this species and do not know if it will be hardy in Britain, though judging by its native range it should succeed outdoors at least in the milder parts of the country. The following notes are based on the general needs of the genus.
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</si>
  <si>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cooked[173].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</si>
  <si>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Hydrocharitaceae</t>
  </si>
  <si>
    <t>Vallisneria spiralis</t>
  </si>
  <si>
    <t>Southern Europe, north to France south to the tropics. Naturalized in Britain[17].</t>
  </si>
  <si>
    <t>Still and flowing water[50]. In Britain it is found in ponds that are heated by the effluent from mills[17].</t>
  </si>
  <si>
    <t>A water plant for a large aquarium or for deep water outdoors[1], it prefers slightly acid conditions in a sunny position[200].
This species is not very hardy in Britain, though it should succeed outdoors in the mildest areas of the country[200].
A valuable water oxygenator[200].
The leaves can be up to 1 metre long[1].
Dioecious, male and female plants must be grown if seed is required. Male flowers are produced below the surface of the water and females are produced on the surface. Fertilization takes place when male flowers break off the plant, float to the surface and fall into a slight depression formed by the female flowers on the surface of the water[274].</t>
  </si>
  <si>
    <t>Young leaves - raw[46, 61, 105]. The dried leaves contain 14.1% ash, 1154mg calcium, 3205mg phosphorus and 141mg iron per 100g[218].</t>
  </si>
  <si>
    <t>The plant is aperitif, demulcent, refrigerant, stomachic and is also used in the treatment of women's complaints[178, 218, 240].
The plant is used in the treatment of leucorrhoea[178, 218] and is made into a tea with Sesame (Sesamum indicum) to improve the appetite[218].</t>
  </si>
  <si>
    <t>Rorippa indica</t>
  </si>
  <si>
    <t>Rather wet places in lowland, and at low elevations in the mountains, central and southern Japan[58].</t>
  </si>
  <si>
    <t>Tender young leaves and stems - raw or cooked as a vegetable[105, 177, 179, 272].</t>
  </si>
  <si>
    <t>This species is used medicinally[266]. No further information given.</t>
  </si>
  <si>
    <t>Rheum x cultorum</t>
  </si>
  <si>
    <t>R. undulatum. L.</t>
  </si>
  <si>
    <t>E. Asia - Siberia.</t>
  </si>
  <si>
    <t>Steppe, sparse woods and sandy soils[74].</t>
  </si>
  <si>
    <t>2 - 10</t>
  </si>
  <si>
    <t>A very easily grown plant, tolerant of considerable neglect, it prefers a deep, fertile, moderately heavy, humus rich, moisture retentive, well-drained soil in sun or semi-shade[200, 264]. It succeeds in most soils provided the drainage is good[200] and will grow in the dappled shade of trees so long as there is sufficient side light[K]. It grows well in heavy clay soils. Tolerates acid conditions but prefers a pH in the range 6.5 to 7[200].
Plants are very cold hardy, tolerating temperatures down to at least -20�c[200]. The plant does not like hot summers, however, and is likely to die in warmer climates[264].
Rhubarb is a long-lived and almost indestructible perennial plant[264]. It is often cultivated for its edible leaf stems, there are many named varieties[74, 183]. Most cultivars produce edible stems from spring to early summer, though 'Glaskin's Perpetual' can be harvested throughout the summer.
By digging up the roots in the autumn and exposing them to frost, earlier growth will be initiated. These roots can then be transferred to a cold frame or other protected area where they will produce their edible stems in late winter. It is also possible to produce earlier crops outdoors by covering the plants with a layer of straw and an upturned bucket.
This species is probably of hybrid origin, R. rhaponticum x R. palmatum[200]. It hybridizes freely with other members of the genus[200].
Plants in this genus seem to be immune to the predations of rabbits[233].</t>
  </si>
  <si>
    <t>The leaves can be simmered in hot water to make an insecticide.</t>
  </si>
  <si>
    <t>Leaf stem - raw or cooked[1, 2, 46, 105, 200]. An acid taste, it is used as a fruit substitute in spring, usually stewed with sugar and used in pies, jams etc[183]. The juice strained from stewed rhubarb can add colour and flavour to a fruit punch[183]. It is best not to eat large quantities of the stems because of their oxalic acid content - see the notes above on toxicity.
Immature flowers - cooked and used like cauliflower[183].
One report says that the plant contains 0.7% rutin[240]. It does not specify which part of the plant, though it is likely to be the leaves[K].</t>
  </si>
  <si>
    <t>The roots of many members of this genus are used medicinally. Whilst R. palmatum is the main species used in China, we have a report that this species (which has probably been derived from it through cultivation) is used in Korea[279]. The uses of R. palmatum are as follows:-
Chinese rhubarb, called Da Huang in China, has a long and proven history of herbal usage, its main effect being a positive and balancing effect upon the whole digestive system. It is one of the most widely used herbs in Chinese medicine[238]. It has a safe and gentle action, safe even for children to use[254]. The plant is also part of a North American formula called essiac which is a popular treatment for cancer. Its effectiveness has never been reliably proven or disproven since controlled studies have not been carried out. The other herbs included in the formula are Arctium lappa, Ulmus rubra and Rumex acetosella[254].
The root is anticholesterolemic, antiseptic, antispasmodic, antitumor, aperient, astringent, cholagogue, demulcent, diuretic, laxative, purgative, stomachic and tonic[4, 7, 9, 21, 91, 171, 176,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</si>
  <si>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Quercus ilex</t>
  </si>
  <si>
    <t>Holly Oak</t>
  </si>
  <si>
    <t>Europe - Mediterranean. Occasionally naturalized in Britain in S. England[17].</t>
  </si>
  <si>
    <t>Prefers a good deep fertile loam which can be on the stiff side[11]. Thrives on shallow chalky soils[188]. Succeeds in all soils except those that are cold and poorly drained[98]. Grows well in sandy soils[188]. Young plants tolerate reasonable levels of side shade[200]. Very resistant to maritime exposure[11, 49, 75].
A very ornamental tree[1] but it is quite slow-growing[75].
Transplants badly unless moved regularly and this should be done as growth commences in late May or in September[11]. 
Fruits very freely in Britain[K]. The seed ripens in its first year[200]. The sub-species Q. ilex ballota is cultivated for its sweet-tasting edible seed in Portugal and Spain[K].
Hybridizes freely with other members of the genus[200].
This species is notably resistant to honey fungus[88, 200].</t>
  </si>
  <si>
    <t>Argentina; Chile; Turkey</t>
  </si>
  <si>
    <t>Arum italicum</t>
  </si>
  <si>
    <t>A. neglectum.  A. modicense.  A. numidicum.</t>
  </si>
  <si>
    <t>Southern Europe, including Britain, to N. Africa.</t>
  </si>
  <si>
    <t>Stony ground near the sea, hedges and among old walls, often on calcareous soils[17, 90, 200].</t>
  </si>
  <si>
    <t>Prefers a humus rich soil and abundant water in the growing season[1]. Succeeds in sun or dry shade[90], preferring a shady position[4, 17, 31] and growing well in woodland conditions[1].
A polymorphic species[200], the British form has been separated off by some botanists as A. neglectum[17]. 
The leaves appear in the autumn, the plant staying green all winter[1, K].
The inflorescence has the remarkable ability to heat itself above the ambient air temperature to such a degree that it is quite noticeable to the touch[4]. This probably protects the flowers from damage by frost, or allows it to penetrate frozen ground.
Members of this genus are rarely if ever troubled by browsing deer[233].</t>
  </si>
  <si>
    <t>Tuber - cooked and used as a vegetable[2, 177]. An arrowroot can be extracted from the dried root[105]. The root must be thoroughly dried or cooked before being eaten, see the notes above on toxicity.</t>
  </si>
  <si>
    <t>Ranunculus bulbosus</t>
  </si>
  <si>
    <t>Bulbous Buttercup</t>
  </si>
  <si>
    <t>Europe, including Britain, from Scandanavia south and east to N. Africa and Greece.</t>
  </si>
  <si>
    <t>Meadows, lawns, dry pastures, grassy slopes and fixed dunes, preferring a calcareous sub-strata[17].</t>
  </si>
  <si>
    <t>Prefers a moist loamy soil[1].
A common weed of lawns and gardens, it can be very difficult to eradicate when established[4]. It is a polymorphic species[17] and there is at least one named variety which has been selected for its ornamental value[187].
A greedy plant, inhibiting the growth of nearby plants, especially legumes[54].</t>
  </si>
  <si>
    <t>Leaves - cooked. A famine food used when all else fails[177], and I would rather give it a miss even then[K]!
Root - must be dried beforehand and thoroughly cooked[105, 183]. When boiled, the roots are said to become so mild as to be eatable[2], though personally, I would rather give this one a miss as well[K]. See the notes above on toxicity.</t>
  </si>
  <si>
    <t>The whole plant, and especially the sap, is acrid, anodyne, antispasmodic, diaphoretic, rubefacient[4, 21]. It was at one time rubbed on the skin by beggars in order to produce open sores and thereby excite sympathy[4].
The root has been placed in a tooth cavity to act as a painkiller[257].
A decoction of the plant has been used in the treatment of VD[257].
Use this remedy with caution, see the notes above on toxicity[21].</t>
  </si>
  <si>
    <t>Britain; Chile; United States</t>
  </si>
  <si>
    <t>All parts of the plant are poisonous, the toxins can be destroyed by heat or by drying[4, 10, 13, 19, 62, 65]. The plant has a strongly acrid juice that can cause blistering to the skin[65, 183].</t>
  </si>
  <si>
    <t>Polystichum munitum</t>
  </si>
  <si>
    <t>Giant Holly Fern</t>
  </si>
  <si>
    <t>Aspidium munitum.</t>
  </si>
  <si>
    <t>There are two distinct varieties, var. munitum grows in moist coniferous woods, var. imbricans grows in rock crevices and rocky soils in dry coniferous soils[60]. Forms extensive colonies[187].</t>
  </si>
  <si>
    <t>Very hardy and easily grown in light shade in any reasonable soil[187]. Prefers a sandy humus-rich soil in a shady position that is moist even in winter[1]. Tolerates part sun for up to 6 hours a day if the soil remains moist[200]. It is possible that the var. imbricans will succeed in drier soils[K]. Prefers a pH in the range 6.5 to 7.5[200].
Members of this genus are rarely if ever troubled by browsing deer[233].
A very ornamental plant[1], it is a robust clump-forming species[187].
Remove old fronds from the plant in the spring because they may harbour fungal diseases[200].</t>
  </si>
  <si>
    <t>The leaves are used for lining boxes, baskets, fruit drying racks etc and as a stuffing material in bedding[99, 118, 257].
A decoction of the rhizome treats dandruff[172].
Plants can be grown as a ground cover and are best spaced about 1 metre apart each way[208].</t>
  </si>
  <si>
    <t>Root - roasted[2, 105, 118, 161]. Peeled and then baked like potatoes[213]. The roots were generally viewed by the native North American Indians mainly as a famine food for use when little else was available[256]. The roots were generally harvested in the spring, before the plant came into growth then cooked and peeled before being eaten[256].</t>
  </si>
  <si>
    <t>An infusion of the fronds has been used as a wash or poultice to treat boils and sores[213, 257].
The young shoots have been chewed and eaten as a treatment for cancer of the womb and to treat sore throats and tonsillitis[257]. The leaves have been chewed by women to facilitate childbirth[257].
The sporangia have been crushed and applied as a poultice to burns, sores and boils[213, 257].
A decoction of the rhizomes has been used in the treatment of dandruff[213, 257].</t>
  </si>
  <si>
    <t>Aconitum lycoctonum</t>
  </si>
  <si>
    <t>Wolfsbane</t>
  </si>
  <si>
    <t>Thrives in most soils and in the light shade of trees[1]. Grows well in heavy clay soils. Prefers a moist soil in sun or semi-shade[200]. Prefers a calcareous soil.
Grows well in open woodlands[1, 4]. If the flower stems are removed after flowering the plant will normally flower again later in the season[200].
Members of this genus seem to be immune to the predations of rabbits and deer[233].
A greedy plant, inhibiting the growth of nearby species, especially legumes[54].
A polymorphic species[1].
The nomenclature is very confused for this species, A. lycoctonum. L. is treated as A. septentrionale by many botanists whilst A. lycoctonum. Auct. is A. vulparia[50].</t>
  </si>
  <si>
    <t>There is a report that this root has been boiled and used for food in Lapland[2]. However, this is a very poisonous plant and such a use is very inadvisable[K].</t>
  </si>
  <si>
    <t>The root is alterative, anaesthetic, antiarthritic, antitussive, deobstruent, diaphoretic, diuretic, sedative and stimulant[178]. This is a very poisonous plant and should only be used with extreme caution and under the supervision of a qualified practitioner.</t>
  </si>
  <si>
    <t>Britain; France; Germany; Italy; Netherlands; Spain; Turkey; United Statessr</t>
  </si>
  <si>
    <t>Cephalotaxaceae</t>
  </si>
  <si>
    <t>Torreya grandis</t>
  </si>
  <si>
    <t>Chinese Nutmeg Tree</t>
  </si>
  <si>
    <t>Woodlands, 1000 - 1600 metres[109]. Mountains, open valleys, often by streams, on yellow, red, and dark soils at elevations of 200 - 1400 metres[266].</t>
  </si>
  <si>
    <t>Succeeds in ordinary garden soil, tolerating some lime[1]. Requires a sheltered position and either high humidity or a moist riverside soil[200]. Dislikes wind exposure[200]. Tolerates woodland shade very well[200]. Requires hot, very humid summers for best growth[200].
This species is not very hardy in Britain, it only succeeds outdoors in the milder areas of the country[1]. It succeeds outdoors at Kew[11], a tree was 8 metres tall in 1970[185].
The seed takes two summers to mature[229]. The edible seed of this very ornamental evergreen tree is often sold in local markets in China.
Closely related to T. nucifera[200].
Plants are dioecious so both male and female plants are required if seed is to be produced. Occasional trees are monoecious with dioecious branches.</t>
  </si>
  <si>
    <t>An essential oil is extracted from the aril (fruit)[266].
The wood is used in constructing buildings, bridges, and furniture[266].</t>
  </si>
  <si>
    <t>The flowers are anthelmintic and carminative[218].
The seed is anthelmintic, antitussive, laxative and peptic[218].</t>
  </si>
  <si>
    <t>Petasites speciosa</t>
  </si>
  <si>
    <t>North-western N. America.</t>
  </si>
  <si>
    <t>Meadows, swampy places and moist woods[60].</t>
  </si>
  <si>
    <t>We have very little information on this species and do not know if it will succeed in Britain, though judging by its native range it should succeed outdoors in most parts of the country. This species is seen as no more than a part of P. frigidus by some authorities[60]. The following notes are based on the general needs of the genus.
Succeeds in ordinary garden soil[1], but prefers a deep fertile humus-rich soil that is permanently moist but not stagnant, succeeding in shade, semi-shade or full sun[200]. Prefers partial shade[31]. Plants can be grown in quite coarse grass, which can be cut annually in the autumn[233].
A very invasive plant, too rampant for anything other than the wild garden[187, 200].
Dioecious, male and female plants must be grown if seed is required.</t>
  </si>
  <si>
    <t>Leaves - cooked[106].
The ash of the plant is used as a salt substitute[46, 61, 106]. The stems and leaves, whilst still green, are rolled up into balls, dried and then placed on top of a very small fire on a rock and burned[207]. A very acceptable condiment for pi�ole[207].</t>
  </si>
  <si>
    <t>Aristotelia chilensis</t>
  </si>
  <si>
    <t>Macqui</t>
  </si>
  <si>
    <t>A. macqui.  Cornus chilensis</t>
  </si>
  <si>
    <t>A weedy shrub of cleared forests and waste ground, growing in damp humus rich soils on lower mountain hillsides by rivers between latitudes 31 and 40� south[139].</t>
  </si>
  <si>
    <t>Prefers a slightly acid, moderately fertile well-drained soil in full sun with shelter from cold drying winds[200]. Plants are fairly tolerant of maritime exposure[K].
This species is only hardy in the milder and moister areas of Britain[182] and even there can be cut back in severe winters[K]. If the plants are cut back by winter frosts, they normally put up a crowd of vigorous shoots in the spring and these will need thinning[219]. The fruits are freely produced in S.W. England[11]. There is a very good plant at Rosehill near Falmouth[59].
The flowers are very attractive to bees[59].
Dioecious. Male and female plants must be grown if seed is required[182].</t>
  </si>
  <si>
    <t>Fruit - raw or dried for winter use[11, 22, 46, 61, 97]. A pleasant taste somewhat like bilberries[2]. The fruit is rather small, about 6mm in diameter[200].</t>
  </si>
  <si>
    <t>A wine made from the fruit is said to have medicinal properties[11].
The plant (the exact part is not specified) is astringent, febrifuge and poultice. It is used in the treatment of throat infections and intestinal tumours[139].</t>
  </si>
  <si>
    <t>Quercus gambelii</t>
  </si>
  <si>
    <t>Shin Oak</t>
  </si>
  <si>
    <t>Q. utahensis. (ADC.)Rydb.</t>
  </si>
  <si>
    <t>Western N. America - Rocky Mountains from Utah and Wyoming to Mexico.</t>
  </si>
  <si>
    <t>Dry foothills and lower mountain slopes, 1350 - 2800 metres[62].</t>
  </si>
  <si>
    <t>Prefers a good deep fertile loam which can be on the stiff side[1, 11]. Young plants tolerate reasonable levels of side shade[200]. Tolerates moderate exposure, surviving well but being somewhat stunted[200].
Prefers warmer summers than are usually experienced in Britain, trees often grow poorly in this country and fail to properly ripen their wood resulting in frost damage overwinter[200].
Intolerant of root disturbance, trees should be planted in their permanent positions whilst young[11].
A slow growing shrub that often produces suckers and grows as a thicket[182, 229], it occasionally makes a small tree[229]. Seed production is cyclical, a year when good crops are produced is followed by several years of light production[229]. The tree flowers on new growth produced in spring, the seed ripening in its first year[200, 229].
Hybridizes freely with other members of the genus[200].
This species is notably resistant to honey fungus[88, 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</si>
  <si>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seed cups are used as buttons[5].
Wood - hard, heavy, close-grained. The trees are generally too small to be of use commercially, though the wood is used locally for lumber and also makes a good fuel[229].</t>
  </si>
  <si>
    <t>Any galls produced on the tree are strongly astringent and can be used in the treatment of haemorrhages, chronic diarrhoea, dysentery etc[4].
The acorns have been eaten to give greater sexual potency[257].
The root bark is analgesic and cathartic[257]. A decoction has been used to treat postpartum pain and facilitate delivery of the placenta[257].</t>
  </si>
  <si>
    <t>Hypericum sampsonii</t>
  </si>
  <si>
    <t>Wasted slopes and roadsides in China[147]. Thickets, streamsides, grassy places, roadsides and cultivated margins at elevations of 100 - 1700 metres[266].</t>
  </si>
  <si>
    <t>Easily grown in any reasonably good well-drained but moisture retentive soil[1]. Succeeds in sun or semi-shade but flowers better in a sunny position[200].
This plant is unlikely to be very hardy in Britain, though it might succeed outdoors in the milder areas of the country[200].</t>
  </si>
  <si>
    <t>Edible young leaves and plant tops[105, 177].</t>
  </si>
  <si>
    <t>The plant is anodyne, anticoagulant, depurative, emmenagogue, haemolytic, vermifuge[147, 218]. It stimulates the circulation and can also harm the foetus[147]. Use with caution.</t>
  </si>
  <si>
    <t>There is a report that use of this plant can harm the foetus of pregnant females[147].</t>
  </si>
  <si>
    <t>Salsola collina</t>
  </si>
  <si>
    <t>Tumbleweed</t>
  </si>
  <si>
    <t>Sandy places, steppe plant communities and a weed of cultivated fields[74].</t>
  </si>
  <si>
    <t>We have very little information on this species and do not know if it will be hardy in Britain, though judging by its native range it should succeed outdoors in many parts of this country. The following notes are based on the general needs of the genus.
Requires a very sunny position in a light or medium well-drained soil, it tolerates salty soils, occasional inundation by salt water and maritime exposure. Succeeds in poor soils and grows more vigorously on alkaline soils[206].</t>
  </si>
  <si>
    <t>Young leaves and stems  - cooked[105]. An emergency food, it is only used when all else fails[177].</t>
  </si>
  <si>
    <t>A tea decocted from the whole plant is drunk twice daily for 6 months as a cure for high blood pressure[218].</t>
  </si>
  <si>
    <t>Rumex daiwoo</t>
  </si>
  <si>
    <t>R. madaio. Makino.</t>
  </si>
  <si>
    <t>Wet meadows in lowland all over Japan[58].</t>
  </si>
  <si>
    <t>We have very little information on this species and do not know if it will be hardy in Britain, though judging by its native range it should succeed outdoors in many parts of this country. The following notes are based on the general needs of the genus.
Succeeds in most soils but prefers a deep fertile moderately heavy soil that is humus-rich, moisture-retentive but well-drained and a position in full-sun or part shade[200].</t>
  </si>
  <si>
    <t>Although no specific mention has been made for this species, dark green to brown and dark grey dyes can be obtained from the roots of many species in this genus, They do not need a mordant[168].
There is a report that the plant is used to kill bugs, but no details are given[147, 218].</t>
  </si>
  <si>
    <t>The root is anticoagulant, antipruritic, antipyretic, diuretic, laxative[147, 218].</t>
  </si>
  <si>
    <t>Populus angustifolia</t>
  </si>
  <si>
    <t>Narrowleaf Cottonwood</t>
  </si>
  <si>
    <t>Western N. America - Alberta to Mexico.</t>
  </si>
  <si>
    <t>Streambanks in dry mountains, foothills and dry plains[60].</t>
  </si>
  <si>
    <t>An easily grown plant, it does well in a heavy cold damp soil[1]. Prefers a deep rich well-drained circumneutral soil, growing best in the south and east of Britain[11, 200]. Growth is much less on wet soils, on poor acid soils and on thin dry soils[11]. It does not do well in exposed upland sites[11]. Dislikes shade, it is intolerant of root or branch competition[200].
A fast-growing but short-lived species in the wild[229]. The young leaves and expanding buds emit a pleasant distinctive fragrance in the spring[226].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</si>
  <si>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The young shoots are used in making baskets[227, 257].
The highly developed root system helps to reduce erosion when trees are planted on banks and slopes[226].
Wood - weak, soft, rather woolly in texture, without smell or taste, of low flammability, not durable, very resistant to abrasion[11, 227]. It weighs 24lb per cubic foot[235]. The tree's scarcity and small size make it commercially unimportant, though it is sometimes used locally for fence posts and fuel[227, 229].</t>
  </si>
  <si>
    <t>Inner bark[105, 161, 177] There are no more details but inner bark is often dried, ground into a powder and then used as a thickener in soups etc or added to cereals when making bread.
A 'honeydew', produced on the undersides of leaves by aphis, was collected by various native North American Indian tribes and used as a sweetener[227].
The buds have been used as a chewing gum[257].</t>
  </si>
  <si>
    <t>A tea made from the inner bark is used in the treatment of scurvy[161].
The bark contains salicin, a glycoside that probably decomposes into salicylic acid (aspirin) in the body[213, 226, 238]. The bark is therefore anodyne, anti-inflammatory and febrifuge. It is used especially in treating rheumatism and fevers, and also to relieve the pain of menstrual cramps[238].
The woolly fruit is moistened and applied to the gums in order to treat infections[226].
A tea made from the fruits is used in the treatment of toothache[226].</t>
  </si>
  <si>
    <t>Glycine soja</t>
  </si>
  <si>
    <t>Wild Soya Bean</t>
  </si>
  <si>
    <t>Requires a rich soil and a sunny position[33, 38]. Prefers a well-drained sandy soil[1]. Prefers a slightly acid soil[200, 206]. Does not grow well in a wet climate[132].
This is the wild ancestor of the cultivated soya bean and is of potential value as a genetic resource, especially when trying to breed for increased yields.
This species has a symbiotic relationship with certain soil bacteria, these bacteria form nodules on the roots and fix atmospheric nitrogen. Some of this nitrogen is utilized by the growing plant but some can also be used by other plants growing nearby[200]. Seed can be purchased that has been treated with this rhizobium, it is unnecessary on soils with a pH below 5.5 but can be helpful on other soils[206]. When removing plant remains at the end of the growing season, it is best to only remove the aerial parts of the plant, leaving the roots in the ground to decay and release their nitrogen.</t>
  </si>
  <si>
    <t>The seed contains up to 20% of an edible semi-drying oil[171]. It is non-drying according to another report[57]. This oil has a very wide range of applications and is commonly used in the chemical industry[171, 206]. It is used in making soap, plastics, paints etc[34, 46, 100].</t>
  </si>
  <si>
    <t>The fermented seed is weakly diaphoretic and stomachic[176]. It is used in the treatment of colds, fevers and headaches, insomnia, irritability and a stuffy sensation in the chest[176].
The bruised leaves are applied to snakebite[218].
The flowers are used in the treatment of blindness and opacity of the cornea[218].
The ashes of the stems are applied to granular haemorrhoids or fungus growths on the anus[218].
The immature seedpods are chewed to a pulp and applied to corneal and smallpox ulcers[218].
The seed is antidote[218]. It is considered to be specific for the healthy functioning of bowels, heart, kidney, liver and stomach[218].
The seed sprouts are constructive, laxative and resolvent[218]. They are used in the treatment of oedema, dysuria, chest fullness, decreased perspiration, the initial stages of flu and arthralgia[176].
A decoction of the bark is astringent[240].</t>
  </si>
  <si>
    <t>Anchusa azurea</t>
  </si>
  <si>
    <t>Anchusa</t>
  </si>
  <si>
    <t>A. italica.</t>
  </si>
  <si>
    <t>Europe - Caucasus. An occasional garden escape in Britain[17].</t>
  </si>
  <si>
    <t>Sides of arable fields, waste places, roadsides and steppes on stony hills[45, 187].</t>
  </si>
  <si>
    <t>Succeeds in most soils, preferring a sunny position[1, 111]. Prefers a fertile well-drained soil[111]. Tolerates heavy clay[200]. Requires a deep well-drained soil[187]. Established plants tolerate drought[187].
Plants are hardy to about -15�c[187].
The flowers are a good source of food for bees[1].
Many named forms have been selected for their ornamental value[187]. The plants tend to be short-lived perennials but they can be propagated by means of root cuttings[187].</t>
  </si>
  <si>
    <t>A red dye is obtained from the root[7]. This was at one time used as a basis for some cosmetics[7].</t>
  </si>
  <si>
    <t>Flowers - raw. An excellent and decorative addition to the salad bowl, or used as a garnish[183].
The tender young leaves and young flowering shoots can be cooked and eaten as a vegetable[7].</t>
  </si>
  <si>
    <t>The whole plant is antitussive, depurative, diaphoretic and diuretic[7]. It is harvested when in flower and dried for later use. The dried and powdered herb is used as a poultice to treat inflammations[7]. Use internally with caution, the plant contains the alkaloid cynoglossine which can have a paralyzing effect[7].</t>
  </si>
  <si>
    <t>Indigofera cassioides</t>
  </si>
  <si>
    <t>I. pulchella. Roxb.</t>
  </si>
  <si>
    <t>Sal forests and hills to 2700 metres[158].</t>
  </si>
  <si>
    <t>Requires a light or medium well-drained soil and a sunny position[11, 200]. Succeeds on chalk[11].
This species is not very hardy in Britain, it probably requires greenhouse protection in all parts of the country[200]. Plants are capable of regrowing from the base if they are cut back by winter cold, though we do not know at what temperature the roots of this plant are killed[K].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</si>
  <si>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branches are used for fences and fuel[158].</t>
  </si>
  <si>
    <t>The flowers are occasionally eaten as a vegetable[177, 183].</t>
  </si>
  <si>
    <t>A decoction of the roots is used in the treatment of coughs[240]. The root is dried, ground into a powder and applied externally in the treatment of pains in the chest[240].</t>
  </si>
  <si>
    <t>Sterculiaceae</t>
  </si>
  <si>
    <t>Firmiana simplex</t>
  </si>
  <si>
    <t>Chinese Parasol Tree</t>
  </si>
  <si>
    <t>F. platinifolia.  Hibiscus simplex.  Sterculia mariesii.  S. platinifolia.</t>
  </si>
  <si>
    <t>Along the sides of roads at low altitudes[109].</t>
  </si>
  <si>
    <t>Prefers a good sandy loam[1]. Requires a well-drained but moisture-retentive fertile soil in full sun or light shade[188].
Plants are not very hardy in Britain, they succeed outdoors in the mildest parts of the country[11, 166], though they do not reach tree-size[188].
Trees cast a heavy shade[178].</t>
  </si>
  <si>
    <t>A fibre is obtained by retting the bark[46, 61]. It is used for coarse cordage[109] and cloth[178].
A hair wash is made from the leaves and fibre[178].
Wood. Used for making furniture and coffins[46, 61, 178].</t>
  </si>
  <si>
    <t>Astringent, salve[178].
The seed is antiphlogistic, expectorant and refrigerant[218].
A decoction of the roots is used to reduce swellings[218].
A lotion of the leaves is used in the treatment of carbuncles, haemorrhoids and sores[218].</t>
  </si>
  <si>
    <t>China; Malaya</t>
  </si>
  <si>
    <t>Viola tricolor</t>
  </si>
  <si>
    <t>Heartsease</t>
  </si>
  <si>
    <t>Europe, including Britain, from Scandanavia south and east to Corsica, W. Asia, Siberia, Caucasus.</t>
  </si>
  <si>
    <t>Cultivated and waste ground, short grassland etc, mainly on acid and neutral soils[17].</t>
  </si>
  <si>
    <t>4 - 9</t>
  </si>
  <si>
    <t>Prefers a cool moist well-drained humus-rich soil in partial or dappled shade and protection from scorching winds[31, 53]. Tolerates sandstone and limestone soils but becomes chlorotic if the pH is too high[200]. Prefers a pH between 6 and 6.5[200].
A very variable species[4]. It is normally an annual plant, but it is sometimes a short-lived perennial[187]. 
A good bee plant[24].
Grows well with rye but dislikes growing with wheat[18].
All members of this genus have more or less edible leaves and flower buds, though those species with yellow flowers can cause diarrhoea if eaten in large quantities[62, 85, 159].</t>
  </si>
  <si>
    <t>Yellow, green and blue-green dyes are obtained from the flowers[168].
The leaves can be used in place of litmus in testing for acids and alkalis[4].</t>
  </si>
  <si>
    <t>Young leaves and flower buds - raw or cooked[105]. When added to soup they thicken it in much the same way as okra[85, 159].
A tea can be made from the leaves[85].
The small attractive flowers are added to salads or used as a garnish[183].</t>
  </si>
  <si>
    <t>Heartsease has a long history of herbal use and was at one time in high repute as a treatment for epilepsy, asthma, skin diseases and a wide range of other complaints[4]. In modern herbalism it is seen as a purifying herb and is taken internally in the treatment of skin complaints such as eczema[254].
The herb is anodyne, antiasthmatic, anti-inflammatory, cardiac, demulcent, depurative, diaphoretic, diuretic, emollient, expectorant, laxative and vulnerary[4, 7, 9, 13, 21, 46, 165]. Being expectorant, it is used in the treatment of various chest complaints such as bronchitis and whooping cough, whilst its diuretic action makes it useful for treating rheumatism, cystitis and difficulty in passing urine[254]. It is also used as an ointment for treating eczema and other skin complaints and is also useful in cases of rheumatism, bed-wetting etc[4, 9]. The plant is harvested from June to August and dried for later use[4].
The root is emetic[7].
A homeopathic remedy is made from the entire plant[4]. It is used in the treatment of cutaneous eruptions[4].</t>
  </si>
  <si>
    <t>Britain; Eurasia; Germany; Spain; Turkey; United States</t>
  </si>
  <si>
    <t>Mahonia pumila</t>
  </si>
  <si>
    <t>Dwarf Barberry</t>
  </si>
  <si>
    <t>Berberis pumila</t>
  </si>
  <si>
    <t>South-western N. America - California and southern Oregon.</t>
  </si>
  <si>
    <t>Mountains[11]. Open woods and rocky areas at elevations of 300 - 1200 metres[270].</t>
  </si>
  <si>
    <t>An easily grown plant, it thrives in any good well-drained garden soil[11], preferring one on the dryish side. Prefers a sunny position[11], but also succeeds in the light shade of trees[K].
This species is hardy to about -15�c if growing in a sheltered position[184].
Established plants sucker freely and form quite dense thickets[200].
Resistant to honey fungus[88].</t>
  </si>
  <si>
    <t>A yellow dye is obtained from the inner bark of the stem and roots[155, 257]. It is green[168].
Dark green, violet and dark blue-purple dyes are obtained from the fruit[168].
A green dye is obtained from the leaves[168].
This species forms suckers freely and should make a good dense ground cover in a sunny position[11].</t>
  </si>
  <si>
    <t>Fruit - raw or cooked. We have seen no reports of edibility for this species, but it is certainly not poisonous. The fruit is likely to have an acid flavour and be suitable for making jams. jellies etc. The fruit is about 10mm in diameter[200].</t>
  </si>
  <si>
    <t>A decoction of the roots is used as a blood tonic and as a treatment for coughs[257].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</si>
  <si>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Koelreuteria paniculata</t>
  </si>
  <si>
    <t>Golden Rain Tree</t>
  </si>
  <si>
    <t>E. Asia - N. China. Naturalized in Japan and S. Europe.</t>
  </si>
  <si>
    <t>Found by sea-shores in Japan[58]. Grows on plains and in secondary forest on poor soils in China[200].</t>
  </si>
  <si>
    <t>Succeeds in any good loamy soil[1, 11] and in dry soils. Prefers a sunny sheltered position[1, 11]. A wind resistant plant, but it does not like salt-laden winds[200]. Tolerates atmospheric pollution[200].
This species is hardy to about -10�c when fully dormant[200], though the young growth in spring can be damaged by late frosts.
Grows best in areas with long hot summers, it is fast growing in such conditions[200]. A short-lived tree[11]. 
A good bee plant[108].
Plants are susceptible to coral spot fungus, especially if the wood is not properly ripened due to insufficient summer heat[11]. This species is notably resistant to honey fungus[200].</t>
  </si>
  <si>
    <t>A yellow dye is obtained from the flowers.[46, 61, 178].
A black dye is obtained from the leaves[178].
The seeds are used as beads in necklaces etc[46, 61, 178].</t>
  </si>
  <si>
    <t>Berries - roasted[2, 177].
Leaves and young shoots - cooked[2, 105, 177, 179].</t>
  </si>
  <si>
    <t>The flowers are ophthalmic[178, 218]. They are used in the treatment of conjunctivitis and epiphora[218].</t>
  </si>
  <si>
    <t>Centaurea solstitialis</t>
  </si>
  <si>
    <t>St. Barnaby's Thistle</t>
  </si>
  <si>
    <t>S. Europe to W. Asia. Occasionally established in S. and E. England[17].</t>
  </si>
  <si>
    <t>Cultivated land and waste ground[100].</t>
  </si>
  <si>
    <t>Succeeds in ordinary garden soil[1, 200]. Prefers a well-drained fertile soil and a sunny position[200]. Tolerates dry, low fertility and alkaline soils[200].
A good bee and butterfly plant the flowers are rich in nectar[171].
Members of this genus are rarely if ever troubled by browsing deer[233].</t>
  </si>
  <si>
    <t>The plant is eaten as a vegetable[100]. The part used is not specified.</t>
  </si>
  <si>
    <t>The powdered seed is used as a remedy for stone[4].
The powdered root is said to be a cure for fistula and gravel[4].</t>
  </si>
  <si>
    <t>There is a report that the plant causes brain lesions and a nervous syndrome called 'chewing disease' in horses[274].</t>
  </si>
  <si>
    <t>Eleocharis dulcis</t>
  </si>
  <si>
    <t>Chinese Water Chestnut</t>
  </si>
  <si>
    <t>E. dulcis.  Heliocharis tuberosa.</t>
  </si>
  <si>
    <t>E. Asia - China, Japan, to Australia.</t>
  </si>
  <si>
    <t>Marshy land and shallow water[200]. The edges of seasonal swamps in Australia[193].</t>
  </si>
  <si>
    <t>A plant of marshes and shallow water, it prefers slightly acid soil conditions and a sunny position[200]. Requires a rich fertile soil[206].
Plants are not very frost hardy, the tubers should be harvested at the end of the growing season and stored in a cool damp but frost-free position until the spring[206].
The water chestnut is widely cultivated for its edible tubers in China, there are some named varieties[183, 200].
It requires a 7 month frost-free growing season in order to produce a crop[116, 117]. Plants perform best at temperatures between 30 - 35�c during the leafy stage of growth, and about 5�c lower when the tubers are being formed[206]. This species is unlikely to succeed outdoors in Britain, though by starting the plants off early in a greenhouse it might be possible to obtain reasonable yields in good summers[K].</t>
  </si>
  <si>
    <t>The leaf stems are used for weaving bags etc[193].</t>
  </si>
  <si>
    <t>Corm - raw or cooked[2, 46, 61, 63, 103]. A delicious taste, it is sweet and crisp when fully ripe and is starchy before that[116, 183]. Widely used in Chinese cooking, especially in chop suey. A flour or starch can be made from the dried and ground up corm and this is used to thicken sauces and to give a crisp coating to various deep-fried foods[183]. The root is about 4cm in diameter[206], it contains about 36% starch[193]. A nutritional analysis is available[218].
The plant is used for making salt in Zimbabwe[183]. No more details.</t>
  </si>
  <si>
    <t>The plant is used to treat a number of ailments including abdominal pain, amenorrhoea, hernia and liver problems[218].
The expressed juice of the tuber is bactericidal[218].</t>
  </si>
  <si>
    <t>Papaver nudicaule</t>
  </si>
  <si>
    <t>Arctic Poppy</t>
  </si>
  <si>
    <t>Northern sub-arctic regions.</t>
  </si>
  <si>
    <t>Stony slopes, river gravels and sandy meadows[74].</t>
  </si>
  <si>
    <t>Prefers a well-drained sandy loam in a sunny position[111, 200]. Prefers a fertile soil[200]. Prefers a deep soil that is poor and dry rather than rich, and strongly dislikes wet conditions[233]. Succeeds in dry soils. Prefers partial shade[188].
There are many named varieties selected for their ornamental value[200].
Members of this genus are rarely if ever troubled by browsing deer or rabbits[233].
A short-lived perennial, it is often grown as an annual or biennial[200]. It often dies out in heavy soils or wet winters[111].</t>
  </si>
  <si>
    <t>Red and beige dyes are obtained from the flowers[168].
Yellow and brown dyes are obtained from the flower pods[168] (does this mean the immature flower bud or the developing seed head?).</t>
  </si>
  <si>
    <t>Anodyne, antiscorbutic[2, 61].
The flowers and seed capsules are mildly diaphoretic[240].</t>
  </si>
  <si>
    <t>Alaska(Kalmuck); Australia; Kalmuk; United States</t>
  </si>
  <si>
    <t>This plant is toxic to mammals, though the toxicity is low[76].</t>
  </si>
  <si>
    <t>Myrica cerifera</t>
  </si>
  <si>
    <t>Wax Myrtle</t>
  </si>
  <si>
    <t>M. carolinensis. Mill.</t>
  </si>
  <si>
    <t>South-eastern N. America. Possibly naturalized in S. England[50].</t>
  </si>
  <si>
    <t>Thickets on sandy soil near swamps and marshes[43], also on dry arid hills in which situation it is often only a few centimetres tall[82].</t>
  </si>
  <si>
    <t>Prefers a moist soil[200]. Grows well in an open position in a well-drained soil in sun or light shade[200]. Thrives in any ordinary garden soil according to one report[11] whilst another says that it thrives in an acid soil[182]. Prefers a lime-free loamy or peaty soil[1].
Plants can be evergreen in areas with warmer winters than in Britain[227].
Some reports say that the plant is dioecious whilst others say it is monoecious. It is most likely that both forms exist[82, K].
A polymorphic species[11], there are some named forms. 'Myda' is a large-fruited female form of low growth[182].
The fruit is covered with a deposit of wax that has a balsamic odour[245]. The fruits can hang on the plant for several years[213].
Closely related to M. pensylvanica, with which it hybridizes[43].
Plants in this genus are notably resistant to honey fungus[200].
Many species in this genus have a symbiotic relationship with certain soil micro-organisms, these form nodules on the roots of the plants and fix atmospheric nitrogen. Some of this nitrogen is utilized by the growing plant but some can also be used by other plants growing nearby[200].</t>
  </si>
  <si>
    <t>A wax covering on the fruit contains palmitic acid and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 sealing wax etc[1, 4, 6, 11, 62, 95, 171, 245, 274]. Candles made from this wax are quite brittle but are less greasy in warm weather[213]. They are slightly aromatic, with a pleasant balsamic odour[245], and do not smoke when put out, making them much more pleasant to use that wax or tallow candles[213]. The wax is also used in making soaps[213]. About 1 kilo of wax can be obtained from 4 kilos of berries[4].
A blue dye is obtained from the fruit[6].
The plant can be grown as an informal hedge[200], succeeding in windy sites[K].
Wood - light, soft, brittle, fine-grained[82, 227]. The wood weighs 35lb per cubic foot[227]. It is of no commercial value[229].</t>
  </si>
  <si>
    <t>Fruit - raw or cooked[105, 177, 183]. The fruit is about 3mm in diameter with a large seed[200]. There is very little edible flesh and the quality is poor[K].
Leaves and berries are used as a food flavouring[62, 105, 177]. They make an aromatic, attractive and agreeable substitute for bay leaves, and can be used in flavouring soups, stews etc[183].
The dried leaves are brewed into a robust tea[183].</t>
  </si>
  <si>
    <t>Wax myrtle is a popular herbal remedy in North America where it is employed to increase the circulation, stimulate perspiration and keep bacterial infections in check[254]. The plant should not be used during pregnancy[254].
The root bark is antibacterial, astringent, emetic (in large doses), sternutatory, stimulant and tonic[4, 21, 46, 165, 213, 254]. It is harvested in the autumn, thoroughly dried then powdered and kept in a dark place in an airtight container[4]. It is used internally in the treatment of diarrhoea, irritable bowel syndrome, jaundice, fevers, colds, influenza, catarrh, excessive menstruation, vaginal discharge etc[4, 238, 254]. Externally, it is applied to indolent ulcers, sore throats, spongy gums, sores, itching skin conditions, dandruff etc[4, 238, 254].
The wax is astringent and slightly narcotic[4]. It is regarded as a sure cure for dysentery and is also used to treat internal ulcers[4].
A tea made from the leaves is used in the treatment of fevers and externally as a wash for itchy skin[222].</t>
  </si>
  <si>
    <t>Guatemala; Mexico; Turkey; United States; United States(Appalachia); United States(Sc)</t>
  </si>
  <si>
    <t>There is a report that some of the constituents of the wax are carcinogenic[222].</t>
  </si>
  <si>
    <t>Carex arenaria</t>
  </si>
  <si>
    <t>Sand Sedge</t>
  </si>
  <si>
    <t>C. spadicea.</t>
  </si>
  <si>
    <t>Coastal areas of Europe, including Britain, the Black Sea, siberia and N. America.</t>
  </si>
  <si>
    <t>Sandy sea shores, especially on fixed dunes and wind-blown sand[1, 9, 17].</t>
  </si>
  <si>
    <t>Best grown in a sandy soil in a sunny position[200]. Tolerates maritime exposure[17].
Members of this genus are rarely if ever troubled by browsing deer[233].</t>
  </si>
  <si>
    <t>The long creeping rootstock is valuable for binding sandy soils[1, 4, 115].</t>
  </si>
  <si>
    <t>The root is diaphoretic and diuretic[4, 7, 9, 21, 61]. An infusion has been used in the treatment of bronchitis and catarrhs, abdominal and stomach disorders, liver complaints, arthritis and rheumatism and skin conditions such as eczema and pruritus[9]. It has been used as a substitute for the tropical plant sarsaparilla[4]. The root is harvested in the spring and dried for later use[9].</t>
  </si>
  <si>
    <t>Phytolacca acinosa</t>
  </si>
  <si>
    <t>Indian Poke</t>
  </si>
  <si>
    <t>E. Asia - China to India.</t>
  </si>
  <si>
    <t>Valleys, hillsides, forest understories, forest margins and roadsides at elevations of 500 - 3400 metres[266]. It is also found in cultivated land houses, moist fertile lands and as a weed[266].</t>
  </si>
  <si>
    <t>7 -  8</t>
  </si>
  <si>
    <t>An easily grown plant, succeeding in most soils[1], though preferring a moisture retentive fertile soil in full sun or partial shade[200]. Plants can be grown in quite coarse grass, which can be cut annually in the autumn[233].
This species is not hardy in the colder areas of the country, it tolerates temperatures down to between -5 and -10�c[200]. The young growth in spring can be damaged by late frosts.
Often self sows when in a suitable position[200].
Cultivated for its edible leaves in India[1, 51]. It is said that there are two forms of this plant, one with red flowers that has a poisonous root, whilst another with white flowers that has a white edible root. This white form is said to be cultivated for its edible root in parts of China[178] (I wonder if this is a mis-identification for another species? It could also be P. esculenta, which according to one report is a synonym of P. acinosa esculenta and is said to have an edible root[K]).
Plants seem to be immune to the predations of rabbits[233].</t>
  </si>
  <si>
    <t>A red ink is obtained from the fruit[57].</t>
  </si>
  <si>
    <t>Leaves - they must be cooked, and are then used as a spinach[1, 2, 46, 51, 105, 183]. Only the young leaves should be used since the leaves become toxic with age. The young shoots are used as an asparagus substitute[2, 105, 183]. They have an excellent flavour[2].
Root - cooked[178]. Must be leeched first[179]. Only the white root of the white flowered form (if it exists![K]) should be eaten. See notes above.</t>
  </si>
  <si>
    <t>The root is antiasthmatic, antibacterial, antidote, antifungal, antitussive, diuretic, expectorant, laxative and vermifuge[176, 178, 218, 238]. The plant has an interesting chemistry and it is currently (1995) being investigated as a potential anti-AIDS drug[238]. It contains potent anti-inflammatory agents, antiviral proteins and substances that affect cell division[238]. These compounds are toxic to many disease-causing organisms, including the water snails that cause schistosomiasis[238]. The root is used internally in the treatment of urinary disorders, nephritis, oedema and abdominal distension[238]. Externally, it is used to treat boils, carbuncles and sores[238]. The roots are harvested in the autumn and dried for later use[238]. All parts of the plant are toxic, this remedy should be used with caution and preferably under the supervision of a qualified practitioner.</t>
  </si>
  <si>
    <t>China; Mexico; Mexico(Chinantec)</t>
  </si>
  <si>
    <t>The leaves are poisonous. They are said to be safe to eat when young, the toxins developing as they grow older. According to another report it is only a form with reddish purple flowers and a purple root that is poisonous[178].</t>
  </si>
  <si>
    <t>Ocimum minimum</t>
  </si>
  <si>
    <t>Bush Basil</t>
  </si>
  <si>
    <t>Long cultivated, its original habitat is obscure[132].</t>
  </si>
  <si>
    <t>Prefers a rich light well-drained to dry soil[1, 27, 238]. Requires a sunny sheltered position if grown outdoors[52]. Tolerates a pH in the range 5 - 8[238].
Bush basil is commonly grown for its edible leaves in warm temperate and tropical climates. A perennial plant in the tropics, it is frost tender and is grown as a half-hardy annual in temperate zones[142]. It is a very good plant to grow in the house or greenhouse, its aromatic foliage helps reduce problems caused by insect pests[K]. It requires a good summer in Britain if it is to do well outdoors.
This species is considered by some botanists to be no more than a form of O. basilicum[132].
Bush basil is a good companion plant for tomatoes but it grows badly with rue and sage[14, 18, 20, 201]. When grown near raspberries it can retard their fruiting[201].</t>
  </si>
  <si>
    <t>An essential oil obtained from the whole plant is used as a food flavouring and in perfumery, dental applications etc[46, 57, 61, 105, 171, 238]. An average yield of 1.5% essential oil is obtained from the flowering tops[7]. When applied to the skin it makes a good mosquito repellent[7].
The growing or dried plant is an effective insect repellent. It is a good plant to grow in the home, where it repels flies, or in the greenhouse where it can keep all manner of insect pests away from nearby plants[14, 20, K]. It has been used in the past as a strewing herb[201].</t>
  </si>
  <si>
    <t>Leaves and flowers - raw or cooked[4, 21, 27]. Used as a flavouring or as a spinach[14, 61], they are used especially with tomato dishes, pasta sauces, beans, peppers and aubergines[238]. The leaves are normally used fresh but can also be dried for winter use[21]. A very pleasant addition to salads[K], the leaves have a delightful scent of cloves[4].
A refreshing tea is made from the leaves[21].
The seed can be eaten on its own or added to bread dough as a flavouring[183]. When soaked in water it becomes mucilaginous and can be made into a refreshing beverage called 'sherbet tokhum' in the Mediterranean[183].
An essential oil obtained from the plant is used as a food flavouring in mustards, sauces, vinegars etc[57, 105, 183]</t>
  </si>
  <si>
    <t>Bush basil has a milder action than sweet basil and is used mainly in the treatment of flatulence and griping pain in the digestive system[254].
The leaves and flowering tops are antispasmodic, aromatic, carminative, digestive, galactogogue, stomachic and tonic[7, 14, 21, 178, 218]. They are taken internally in the treatment of feverish illnesses (especially colds and influenza), poor digestion, nausea, abdominal cramps, gastro-enteritis, migraine, insomnia, depression and exhaustion[238]. Externally, they are used to treat acne, loss of smell, insect stings, snake bites and skin infections[238]. The leaves can be harvested throughout the growing season and are used fresh or dried[238].
The seed is said to remove film and opacity from the eyes[218].
Extracts from the plant are bactericidal and are also effective against internal parasites[218, 238].
The seeds are said to be a cure for warts[4].
The essential oil is used in aromatherapy. Its keyword is 'Clearing'[210].</t>
  </si>
  <si>
    <t>Ranunculus ficaria</t>
  </si>
  <si>
    <t>Lesser Celandine</t>
  </si>
  <si>
    <t>Ficaria verna.  F. ranunculoides.</t>
  </si>
  <si>
    <t>Nost of Europe, including Britain, to W. Asia.</t>
  </si>
  <si>
    <t>Woods, scrub, meadows, by streams etc, avoiding acid soils[9, 17].</t>
  </si>
  <si>
    <t>1 - 6</t>
  </si>
  <si>
    <t>Prefers a moist loamy neutral to alkaline soil in full sun or shade[1, 238].
A very common and invasive weed[17, 90], especially when growing in the shade because this encourages formation of bulbils at the leaf bases[238]. You would regret introducing it into your garden, though it might have a place in the wild garden[90]. This is, however, a polymorphic species[90] and there are a number of named forms selected for their ornamental value[188]. These are normally less invasive than the type species.
The plant flowers early in the year when there are few pollinating insects and so seed is not freely produced[4]. The plant, however, produced tubercles (small tubers) along the stems and each of these can grow into a new plant[4].
Grows well along woodland edges[24], and in the deeper shade of the woodland where it often forms dense carpets[4].
The flowers do not open in dull weather and even on sunny days do not open before about 9 o'clock in the morning and are closed by 5 o'clock in the evening[4].
A greedy plant, inhibiting the growth of nearby plants, especially legumes[54].</t>
  </si>
  <si>
    <t>The flower petals are an effective tooth cleaner[60]. ( See notes at top of the page before using the petals)
The plant often forms dense carpets when grown in the shade and can therefore be used as a ground cover though they die down in early summer. This should be done with some caution, however, since the plant can easily become an unwanted and aggressive weed in the garden[K].</t>
  </si>
  <si>
    <t>Young leaves in spring - raw or cooked as a potherb[2, 74, 105, 183]. The first leaves in spring make an excellent salad[9]. The leaves, stalks and buds can be used like spinach[9], whilst the blanched stems are also eaten[46, 183]. The leaves turn poisonous as the fruit matures[74]. Caution is advised regarding the use of this plant for food, see the notes above on toxicity.
Bulbils - cooked and used as a vegetable[9, 105]. The bulbils are formed at the leaf axils and also at the roots[9, 183]. Caution is advised, see the notes above on toxicity.
The flower buds make a good substitute for capers[183].</t>
  </si>
  <si>
    <t>Lesser celandine has been used for thousands of years in the treatment of haemorrhoids and ulcers[254]. It is not recommended for internal use because it contains several toxic components[254].
The whole plant, including the roots, is astringent[4, 165, 238]. It is harvested when flowering in March and April and dried for later use[4]. It is widely used as a remedy for piles and is considered almost a specific[4, 238]. An infusion can be taken internally or it can be made into an ointment and used externally[4, 238]. It is also applied externally to perineal damage after childbirth[238]. Some caution is advised because it can cause irritation to sensitive skins[244].</t>
  </si>
  <si>
    <t>Belgium; Britain; Germany; Spain; Turkey; United States</t>
  </si>
  <si>
    <t>All parts of the plant are poisonous. The toxins are unstable and of low toxicity, they are easily destroyed by heat or by drying[19]. The sap can cause irritation to the skin[65].</t>
  </si>
  <si>
    <t>Chenopodium pallidicaule</t>
  </si>
  <si>
    <t>Ca�ihua</t>
  </si>
  <si>
    <t>A common weed of cultivated ground, especially on rich soils, it grows in areas where frosts can occur in 9 months of the year, including during the growing season[196].</t>
  </si>
  <si>
    <t>Succeeds on most soils, including shallow soils, but dislikes shade[196, 200]. Prefers a moderately fertile soil[200]. Once the plant is about 5cm tall it is very drought tolerant[196]. The plant has short stout stems and resists wind and heavy rain[196]. It is also more resistant than barley or quinoa to low night temperatures[196]. Plants do not like excess humidity[196]. They tolerate a pH in the range from 4.8 to 8.5 and shows some salt tolerance[196].
Adult plants are unaffected by night frosts in the growing season, the seed can germinate at a soil temperature of 5�c, whilst the plant will flower at 10�c and ripen its seed at 15�c[196].
Ca�ihua was once often cultivated for its edible seed in S. America[183], though it is seldom grown now[264]. There are some named varieties[61, 196]. The seed is somewhat laborious to harvest and dehusk, it is enveloped in a papery husk and this is removed by soaking in water and then rubbing[196]. Most varieties take about 150 days from seed sowing to harvest, but at least one quick-maturing type can be harvested in 95 days[196]. Yields of 2.4 tonnes per hectare are average, but twice this has been recorded[196].
Plants seem to be quite resistant to most pests and diseases[196].
The flowers are closed at fertility and so seem to be almost exclusively self-pollinating[196]. Plants are day-length neutral and have matured crops as far north as latitude 64�north in Finland[196].
Although used in much the same way, this species is not very closely related to quinoa, C. quinoa[196].</t>
  </si>
  <si>
    <t>Bolivia; Peru</t>
  </si>
  <si>
    <t>Boehmeria nipononivea</t>
  </si>
  <si>
    <t>Thickets and roadsides at elevations of 200 - 1200 metres in S Anhui, Fujiang and Guangdong Provinces, China[266].</t>
  </si>
  <si>
    <t>We have very little information on this species and do not know if it will be hardy in Britain, though judging by its native range it could succeed outdoors at least in the milder parts of this country. This species is very closely related to Boehmeria nivea and is included as a subspecies of that species by some botanists[266]. The following notes are based on the general needs of the genus.
Succeeds in a warm sandy soil[1] that is very well-drained[200].
Ramie has been cultivated for its fibre in many areas of China for a long time, with a history that can be traced back at least 3000 years ago[266].
We are not sure if this species is dioecious or monoecious[K].</t>
  </si>
  <si>
    <t>Ramie fibre, obtained from the stem of the plant, is of very high quality and is used to make cloth, ropes and high-quality cloths, and for some industrial material[266].</t>
  </si>
  <si>
    <t>Root - cooked[177].
Leaves - cooked[177].</t>
  </si>
  <si>
    <t>The plant is used as a medicine to relieve fevers and infections of the urethra[266].</t>
  </si>
  <si>
    <t>Leptospermum ericoides</t>
  </si>
  <si>
    <t>Kunzea ericoides.</t>
  </si>
  <si>
    <t>Lowland to montane shrubland, especially on margins, North and South Islands[44].</t>
  </si>
  <si>
    <t>Succeeds in almost any neutral or acid soil of good or reasonable quality, preferring a light sandy loam and full sun[200]. Grows best in an acid sandy soil[260]. Prefers a position sheltered from hot or cold drying winds[200].
This species is not very cold-hardy, tolerating temperatures down to about -5�c, though there are montane forms that might be hardier[260]. It only succeeds outdoors in the milder areas of Britain[200].
Resentful of root disturbance, plants should be pot grown and planted out in their final positions as soon as possible[200].
The flowers have a delicate sweet perfume[245].
Plants do not regenerate from old wood[200].
Plants in this genus are notably resistant to honey fungus[200].</t>
  </si>
  <si>
    <t>Wood - hard, durable. Used for bridges, shingles etc[46, 61]. When burned, it gives off a delicious aroma[245].</t>
  </si>
  <si>
    <t>A refreshing tea can be made from the young shoot tips[173, 183].</t>
  </si>
  <si>
    <t>The leaves and young shoots are antihalitosis, antiphlogistic, astringent, depurative, sedative and stomachic.</t>
  </si>
  <si>
    <t>Viola canina</t>
  </si>
  <si>
    <t>Dog Violet</t>
  </si>
  <si>
    <t>Europe, including Britain, from Scandanavia south and east to Spain and temperate Asia to Japan.</t>
  </si>
  <si>
    <t>Heaths, dry grasslands, dunes and fens to 420 metres[17].</t>
  </si>
  <si>
    <t>Young leaves and flower buds - raw or cooked[105, 177]. When added to soups, they thicken them in much the same way as okra[85, 159].
A tea can be made from the leaves[85].</t>
  </si>
  <si>
    <t>The flowers and leaves are powerfully cathartic and emetic[4]. The plant has also had a reputation for curing skin diseases[4].</t>
  </si>
  <si>
    <t>Nd; Turkey</t>
  </si>
  <si>
    <t>Pinus wallichiana</t>
  </si>
  <si>
    <t>Himalayan Blue Pine</t>
  </si>
  <si>
    <t>P. chylla.  P. excelsa. non Lamb.  P. griffithii. non Parl.</t>
  </si>
  <si>
    <t>E. Asia - Himalayas from Afghanistan to S.E. Tibet.</t>
  </si>
  <si>
    <t>The dominant species in drier areas, it is also found in secondary forest in wetter areas to 4300 metres[51].</t>
  </si>
  <si>
    <t>Thrives in a light well-drained sandy or gravelly loam[1, 11]. Dislikes poorly drained moorland soils or shade[1, 11]. Established plants tolerate drought[200]. Prefers sandy or clay soils rather than limestone[146].
A very hardy but relatively short-lived tree in cultivation[11].
The Himalayan blue pine succeeds in exposed positions but it looks much better when grown in a sheltered position[11, 81]. It is a very fast growing tree when young, with new shoots up to 1metre long per year[11] and 30 year old trees 20 metres tall. New growth takes place from April to mid-July[185]. Growth in height diminishes rapidly when trees are 25 metres tall, probably due to their dislike of exposure at that height[185].
Cultivated for timber in Italy[50].
Plants are strongly outbreeding, self-fertilized seed usually grows poorly[200]. They hybridize freely with other members of this genus[200]. Cones open and shed their seed whilst still on the tree[1].
Leaf secretions inhibit the germination of seeds, thereby reducing the amount of plants that can grow under the trees[18].
Plants in this genus are notably susceptible to honey fungus[200].</t>
  </si>
  <si>
    <t>A commercial source of turpentine and tar. It is said to be superior to P. roxburghii but not produced so freely[64, 146, 158].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leaves are used as a stuffing for pillows etc[158].
A tan or green dye is obtained from the needles[168].
The needles contain a substance called terpene, this is released when rain washes over the needles and it has a negative effect on the germination of some plants, including wheat[201].
Wood - moderately hard, durable, highly resinous. Used in construction, carpentry etc[46, 51, 146, 158, 272]. A good firewood but it gives off a pungent resinous smoke[51].
The wood is rich in resin. It can be splintered and used as a torch[145, 158].</t>
  </si>
  <si>
    <t>Spinacia oleracea</t>
  </si>
  <si>
    <t>Spinach</t>
  </si>
  <si>
    <t>The origin of this plant is uncertain, it probably arose in S.W. Asia.</t>
  </si>
  <si>
    <t>Plants grow best and produce their heaviest crop of leaves on a nitrogen-rich soil[16, 37, 200]. They dislike very heavy or very light soils[37]. They also dislike acid soils, preferring a neutral to slightly alkaline soil[200]. Plants require plenty of moisture in the growing season, dry summers causing the plants to quickly run to seed[27]. Summer crops do best in light shade to encourage more leaf production before the plant goes to seed[27], winter crops require a warm dry sunny position[1, 27].
Young plants are hardy to about -9�c[200].
Spinach is often cultivated for its edible leaves, there are some named varieties[132, 183]. These varieties can be grouped into two main types as detailed below:-
     Forms with prickly seeds. These are the more primitive forms. Their leaves are more lobed and they are in general more cold tolerant and also more resistant of summer heat[264]. They were more often used to produce a crop in the winter[200, 264].
     Forms with round seeds have been developed in cultivation, These have broader leaves, tend to be less cold hardy and were also more prone to bolt in hot weather[264]. They were used mainly for the summer crop[200]. Most new cultivars are of the round seeded variety and these have been developed to be more resistant to bolting in hot weather, more cold tolerant, to produce more leaves and also to be lower in calcium oxalate which causes bitterness and also has negative nutritional effects upon the body[264].
Some modern varieties have been developed that are low in oxalic acid. Edible leaves can be obtained all year round from successional sowings[200]. The summer varieties tend to run to seed fairly quickly, especially in hot dry summers and so you need to make successional sowings every few weeks if a constant supply is required. Winter varieties provide leaves for a longer period, though they soon run to seed when the weather warms up.
Spinach grows well with strawberries[18, 20]. It also grows well with cabbages, onions, peas and celery[201]. A fast-growing plant, the summer crop can be interplanted between rows of slower growing plants such as Brussels sprouts. The spinach would have been harvested before the other crop needs the extra space[200]. Spinach is a bad companion for grapes and hyssop[201].</t>
  </si>
  <si>
    <t>A yellow dye is obtained from the leaves[100].</t>
  </si>
  <si>
    <t>Leaves - raw or cooked[1, 2, 16, 37, 132]. Tender young leaves can be added to salads, older leaves are used as greens or added to soups etc[183, 201]. The leaves contain oxalic acid (6 - 8% in young leaves, 23 - 27% in the cotyledons)[218], see the notes above on toxicity. A nutritional analysis of the leaves is available[218].
Seeds - raw or cooked. It can be sprouted and added to salads[183].
Chlorophyll extracted from the leaves is used as an edible green dye[142].</t>
  </si>
  <si>
    <t>The plant is carminative and laxative[218]. In experiments it has been shown to have hypoglycaemic properties[218]. It has been used in the treatment of urinary calculi[240].
The leaves have been used in the treatment of febrile conditions, inflammation of the lungs and the bowels[240].
The seeds are laxative and cooling[240]. They have been used in the treatment of difficult breathing, inflammation of the liver and jaundice[240].</t>
  </si>
  <si>
    <t>China; Dominican Republic; Haiti; Iraq; Turkey; United States</t>
  </si>
  <si>
    <t>The leaves of most varieties of spinach are high in oxalic acid[218]. Although not toxic, this substance does lock up certain minerals in a meal, especially calcium, making them unavailable to the body. Therefore mineral deficiencies can result from eating too much of any leaf that contains oxalic acid. However, the mineral content of spinach leaves is quite high so the disbenifits are to a large extent outweighed by the benefits. There are also special low-oxalic varieties of spinach that have been developed. Cooking the leaves will also reduce the content of oxalic acid. People with a tendency to rheumatism, arthritis, gout, kidney stones or hyperacidity should take especial caution if including this plant in their diet since it can aggravate their condition[238].</t>
  </si>
  <si>
    <t>Gentiana macrophylla</t>
  </si>
  <si>
    <t>Qin Jiao</t>
  </si>
  <si>
    <t>E. Asia - China, Siberia.</t>
  </si>
  <si>
    <t>Steppes and glades in light woods[74]. Stream and river banks, roadsides, grassland slopes, wet meadows, forest margins, forests at elevations of 400 - 2400 metres[266]..</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</si>
  <si>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requires a moist well-drained neutral to acid soil in a sheltered position[200, 238]. It prefers full sun but succeeds in partial shade[111].
Plants are hardy to at least -15�c[238].
A moisture loving plant, preferring to grow with full exposure to the sun but with plenty of underground moisture in the summer, it grows better in the north and west of Britain[1].
Plants are intolerant of root disturbance[200].</t>
  </si>
  <si>
    <t>Leaves - cooked[177]. An emergency food, used when all else fails.</t>
  </si>
  <si>
    <t>Qin Jiao has been used in Chinese herbalism for over 2,000 years and, like other members of this genus, the roots contain some of the most bitter compounds known and make an excellent tonic for the whole digestive system, working especially on the stomach, liver and gall bladder[238, 254].
The root is analgesic, anti-inflammatory, antipyretic, antirheumatic, diuretic, febrifuge, hypoglycaemic and hypotensive[176, 218, 238]. The root is used internally in the treatment of digestive problems, arthritis, allergic inflammations, low-grade fever in chronic diseases, jaundice and hepatitis[176, 218, 238, 254]. The root is harvested in the autumn and dried for later use.</t>
  </si>
  <si>
    <t>Allium kurrat</t>
  </si>
  <si>
    <t>Egyptian Leek</t>
  </si>
  <si>
    <t>N. Africa - Egypt.</t>
  </si>
  <si>
    <t>Prefers a sunny position in a light well-drained soil[1].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Cultivated in Egypt for at least 2,500 years[183], this species is closely related to the leek, A. ampeloprasum porrum, and has similar uses[183].
Members of this genus are rarely if ever troubled by browsing deer[233].</t>
  </si>
  <si>
    <t>Bulb - raw or cooked.
Leaves - raw or cooked. Eaten raw or used as a flavouring in cooked dishes. The whole plant can be cooked and used like leeks (A. porrum).
Flowers - raw. Used as a garnish on salads.</t>
  </si>
  <si>
    <t>Although no individual reports regarding this species have been seen, there have been cases of poisoning caused by the consumption, in large quantities and by some mammals,  of certain members of this genus. Dogs seem to be particularly susceptible.</t>
  </si>
  <si>
    <t>Chenopodium californicum</t>
  </si>
  <si>
    <t>California Goosefoot</t>
  </si>
  <si>
    <t>Dryish slopes and plains below 1500 metres, to the edges of deserts[71].</t>
  </si>
  <si>
    <t>We have very little information on this species and do not know if it will be hardy in Britain, though judging by its native range it could succeed outdoors in many parts of this country. It is likely to require a well-drained soil in a sunny position. The following notes are based on the general needs of the genus.
An easily grown plant, succeeding in most soils but disliking shade[1, 200]. It prefers a moderately fertile soil[200].</t>
  </si>
  <si>
    <t>Gold/green dyes can be obtained from the whole plant[168]. 
The root is saponaceous[46, 61, 92, 95]. The scraped root is mixed with water to produce a detergent foam that can be used for washing the body, clothes etc[257].</t>
  </si>
  <si>
    <t>A decoction of the whole plant has been used to treat stomach disorders[257].
A decoction of the root has been applied as a poultice on numbed or paralysed limbs[257].</t>
  </si>
  <si>
    <t>Rhus punjabensis</t>
  </si>
  <si>
    <t>Thickets and woodland margins in W. China[109].</t>
  </si>
  <si>
    <t>Succeeds in a well-drained fertile soil in full sun[11, 200].
The young growth in spring can be damaged by late frosts.
Plants have brittle branches and these can be broken off in strong winds[200]. Plants are also susceptible to coral spot fungus[11]. Plants in this genus are notably resistant to honey fungus[200].
This species is closely related to R. potaninii[11].
R. punjabensis sinica is the form of this plant that is most usually grown in Britain[200].
Many of the species in this genus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</si>
  <si>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An oil is extracted from the seeds[4]. It attains a tallow-like consistency on standing and is used to make candles. These burn brilliantly, though they emit a pungent smoke[4].
The leaves are rich in tannin[145]. They can be collected as they fall in the autumn and used as a brown dye or as a mordant[169].</t>
  </si>
  <si>
    <t>Fruit - raw or cooked[2, 105, 145]. The fruit is small with very little flesh, but it is produced in fairly large panicles and so is easily harvested. When soaked for 10 - 30 minutes in hot or cold water it makes a very refreshing lemonade-like drink (without any fizz of course)[K]. The mixture should not be boiled since this will release tannic acids and make the drink astringent.</t>
  </si>
  <si>
    <t>An excrescence produced on the leaf by an insect Melaphis chinensis or M. paitan is antiseptic, astringent and haemostatic[176]. It is used in the treatment of persistent cough with blood, chronic diarrhoea, spontaneous sweating, night sweats, bloody stool, urorrhoea and bloody sputum. It is used applied externally to burns, bleeding due to traumatic injuries, haemorrhoids and ulcers in the mouth[176].</t>
  </si>
  <si>
    <t>Linaria vulgaris</t>
  </si>
  <si>
    <t>Yellow Toadflax</t>
  </si>
  <si>
    <t>Europe, including Britain, from Norway south and east to the Pyrenees, Greece and W. Asia.</t>
  </si>
  <si>
    <t>Hedgerows, by ditches, on dry banks and roadside verges. It is especially abundant in sandy and gravelly soils, and in chalk and limestone districts, and avoids acid soils[4, 7].</t>
  </si>
  <si>
    <t>Succeeds in a moderately good well-drained soil[1]. Grows best in a neutral to alkaline soil[238]. It prefers a sunny position[111] but also succeeds in semi-shade[219]. A very drought resistant plant once established[200], it can be grown in a drystone wall[219].
Plants can spread fairly aggressively at the roots when they are in a suitable position[K]. They also often self-sow freely[238].
A good bee plant[24].</t>
  </si>
  <si>
    <t>A yellow dye is obtained from the whole plant[7, 13]. It is obtained from the flowers according to other reports[4, 100].
A tea made from the plant has been used as an insecticide[222].</t>
  </si>
  <si>
    <t>Young shoots - cooked[7]. Use with caution, see the notes above on toxicity.</t>
  </si>
  <si>
    <t>Yellow toadflax has a long history of herbal use. It acts mainly on the liver and was once widely employed as a diuretic in the treatment of oedema[238]. It is little used now, but undoubtedly merits investigation[238].
The whole plant is antiphlogistic, astringent, cathartic, detergent, depurative, diuretic, hepatic, ophthalmic and purgative[4, 7, 9, 21]. It is gathered when just coming into flower and can be used fresh or dried[4, 238]. The plant is especially valued for its strongly laxative and diuretic activities[4]. It is employed internally in the treatment of oedema, jaundice, liver diseases, gall bladder complaints and skin problems[4, 222, 238]. Externally it is applied to haemorrhoids, skin eruptions, sores and malignant ulcers[238]. The plant should be used with caution. It should preferably only be prescribed by a qualified practitioner and should not be given to pregnant women[238]. Dosage is critical, the plant might be slightly toxic[21, 238].
The fresh plant, or an ointment made from the flowers, is applied to piles, skin eruptions etc[4, 222].
The juice of the plant, or the distilled water, is a good remedy for inflamed eyes and cleaning ulcerous sores[4].
A homeopathic remedy is made from the plant[9]. It is used in the treatment of diarrhoea and cystitis[9].</t>
  </si>
  <si>
    <t>Belgium; Britain; Germany; Turkey; United States(Pa)</t>
  </si>
  <si>
    <t>One report suggests that the plant might be slightly toxic[76].</t>
  </si>
  <si>
    <t>Acer saccharum</t>
  </si>
  <si>
    <t>Sugar Maple</t>
  </si>
  <si>
    <t>A. saccharinum. (Non L.)</t>
  </si>
  <si>
    <t>Eastern N. America - Newfoundland to Georgia, west to Texas and Minnesota.</t>
  </si>
  <si>
    <t>Found in a variety of soil types, doing best in deep rich well-drained soils from sea level to 1600 metres[229]. Rich usually hilly woods[43].</t>
  </si>
  <si>
    <t>Of easy cultivation, it prefers a good moist well-drained soil but succeeds on most soils[11, 98], though it is more likely to become chlorotic as a result of iron deficiency on alkaline soils. Grows well in heavy clay soils. Trees need full light and a lot of space[98]. This species is one of the most shade tolerant of the N. American maples[226]. It tolerates atmospheric pollution[200] and so is often used as a street tree, though it can suffer from soil compaction and the use of salt on the roads in frosty weather. Tolerates a pH in the range 4.5 to 7.3.
Hardy to about -45�c when fully dormant[160].
A fast-growing tree for its first 40 years in the wild[229], this species is not a great success in Britain[1], though it does better than once thought[11]. It grows well in Cornwall[59]. In cultivation it has proved to be slow growing when young[11]. Trees can live for 250 years in the wild[229].
A very ornamental tree[1] but a bad companion plant, inhibiting the growth of nearby plants[18, 20].
This species is commercially exploited in America for its sap[1, 11]. Along with its sub-species it is the major source of maple syrup[11]. There are some named varieties[183]. The sap can be tapped within 10 - 15 years from seed but it does not flow so well in areas with mild winters[160].</t>
  </si>
  <si>
    <t>The leaves are packed around apples, rootcrops etc to help preserve them[18, 20].
Wood - close grained, tough, hard, heavy, strong, not very durable, it takes a high polish, remains smooth under abrasion and has a high shock-resistance[46, 61, 82, 171, 227]. It holds nails well, is fair in gluing, dries easily and shrinks moderately[227]. The wood weighs 43lb per cubic foot[235]. Considered by many to be the most valuable hardwood tree in N. America, the sugar maple is used for a wide range of applications including furniture, flooring, turnery, musical instruments and ship building[46, 61, 82, 171, 227]. Accidental forms with the grain curled and contorted, known as curly maple and bird's eye maple, are common and are highly prized in cabinet making[82]. The wood is also a very good fuel, giving off a lot of heat and forming very hot embers[82, 226]. The ashes of the wood are rich in alkali and yield large quantities of potash[82].</t>
  </si>
  <si>
    <t>The sap contains quite a large proportion of sugar. This can be used as a refreshing drink, or be concentrated into a syrup by boiling off the water[1, 2, 11, 34, 57]. The syrup is used as a sweetener on many foods. The sap can be harvested in late winter or early spring[[142], the flow is best on a warm sunny day after a frost[213]. Trees on southern slopes in sandy soils give the best yields. It is best to make a hole about 7cm deep and about 1.3 metres above the ground[171]. Yields of 40 - 100 litres per tree can be obtained[142]. The best sap production comes from cold-winter areas with continental climates. The sap contains 2 - 6% sugar, thus about 32 litres are required to make a litre of maple syrup[229].
Self-sown seedlings, gathered in early spring, are eaten fresh or dried for later use[213].
Seeds - cooked. The wings are removed and the seeds boiled then eaten hot[62, 105, 159, 213]. The seed is about 6mm long and is produced in small clusters[82].
Inner bark - cooked. It is dried, ground into a powder and then used as a thickening in soups etc or mixed with cereals when making bread[105, 161].</t>
  </si>
  <si>
    <t>A tea made from the inner bark is a blood tonic, diuretic and expectorant[222]. It has been used in the treatment of coughs, diarrhoea etc[222]. A compound infusion of the bark has been used as drops in treating blindness[257].
The sap has been used for treating sore eyes[257].
The inner bark has been used as an expectorant and cough remedy[257].
Maple syrup is used in cough syrups and is also said to be a liver tonic and kidney cleanser[222].</t>
  </si>
  <si>
    <t>Farfugium japonicum</t>
  </si>
  <si>
    <t>Leopard Plant</t>
  </si>
  <si>
    <t>Ligularia kaempferi. (DC.)Sieb.&amp;Zucc.  L. tussilaginea. (Burm.)Makino.  Senecio kaempferi. DC.  Tussilago japonica.</t>
  </si>
  <si>
    <t>Rocky cliffs near sea shores[58, 275]. In the long grass of streamside meadows[200]. Lower elevational forests, grassy slopes and valleys in China[266].</t>
  </si>
  <si>
    <t>Prefers a deep moist fertile humus-rich soil[200]. Requires a sheltered position[166]. Plants often wilt on bright sunny days if they are growing in a sunny position[200].
This species is not very hardy, tolerating temperatures down to between -5 to -10�c[200] and succeeding outdoors in a woodland garden in the milder areas of Britain[166].
A good plant for growing in a window[1].
There is possibly some confusion, in the references quoted, between this species and Ligularia japonica[K].</t>
  </si>
  <si>
    <t>Leaf stems - cooked[46, 61, 177]. The leaf stems are boiled in water to remove a bitter taste, the outer peel is removed and they are then added to salads, soups etc[183].</t>
  </si>
  <si>
    <t>The leaves are antidote[218]. They are taken internally to treat fish poisoning and externally to treat lacquer poisoning[218]. They are also applied to suppurating abscesses and pox[218].</t>
  </si>
  <si>
    <t>Sassafras albidum</t>
  </si>
  <si>
    <t>Sassafras</t>
  </si>
  <si>
    <t>S. officinale.  S. sassafras.  Laurus albida.</t>
  </si>
  <si>
    <t>Eastern N. America - Maine to Ontario, south to Florida and Texas.</t>
  </si>
  <si>
    <t>Deciduous woodlands and thickets on rich sandy well-drained soils[43, 62, 159, 165]. Found on moist soils[82].</t>
  </si>
  <si>
    <t>Requires a deep, fertile, well-drained, lime-free, near neutral soil in sun or light shade[11, 200]. Does well in a woodland garden[166], especially in a sheltered position along the edge[200].
The plant is tender when young, the young shoots of older trees can also be damaged by late spring frosts[11, 238].
A very ornamental plant[1] with a wide range of uses, it is occasionally cultivated and often gathered from the wild[61]. All parts of the tree contain essential oils and give off a pleasant spicy aroma when crushed[229]. The stem bark is highly aromatic, more so than the wood. The root stem bark is the most pleasant of all[245]. The flowers have a spicy perfume[245].
Trees are long-lived, moderately fast-growing and disease-free in the wild[227, 229]. They can begin flowering when only 10 years old and good seed crops are usually produced every 2 - 3 years[229]. The trees spread by root suckers and can form thickets[229].
Although some flowers appear to be hermaphrodite, they are functionally either male or female and most trees are dioecious[229]. Both male and female plants must be grown if seed is required.</t>
  </si>
  <si>
    <t>An essential oil is obtained from the bark of the root[61] and also from the fruits[4]. One hundred kilos of root chips yield one litre of essential oil under steam pressure - this oil comprises about 90% safrol[245]. The oil is medicinal and is also used in soaps, the coarser kinds of perfumery, toothpastes, soft drinks etc[4, 46, 57, 82]. It is also used as an antiseptic in dentistry[61].
A yellow dye is obtained from the wood and the bark[4, 168]. It is brown to orange[168].
The plant repels mosquitoes and other insects[18, 20].
Wood - coarse-grained, soft, weak, fragrant, brittle, very durable in the soil. It weighs 31lb per cubic foot and is used for fence posts and items requiring lightness[46, 82, 171, 227].</t>
  </si>
  <si>
    <t>Leaves - raw or cooked. The young leaves can be added to salads whilst both old and young leaves can be used as a flavouring and as a thickening agent in soups etc[2, 20, 55, 62, 82, 102, 183]. They have a mild aromatic flavour[K]. The leaves are often dried and ground into powder for later use[82, 159, 183]. The young shoots have been used to make a kind of beer[4].
The dried root bark can be boiled with sugar and water until it forms a thick paste[183]. It is then used as a condiment[183]. The root and the berries can also be used as flavourings[55, 142].
Winter buds and young leaves - raw[62, 183].
A tea is made from the root bark, it is considered to be a tonic[18, 20, 55, 62]. The tea can also be made by brewing the root in maple syrup, this can be concentrated into a jelly[183]. A tea can also be made from the leaves and the roots. It is best in spring.
A tea can be made from the flowers[2].</t>
  </si>
  <si>
    <t>Sassafras has a long history of herbal use. It was widely employed by many native North American Indian tribes who used it to treat a wide range of complaints, valuing it especially for its tonic effect upon the body[257]. It is still commonly used in herbalism and as a domestic remedy.
The root bark and root pith are alterative, anodyne, antiseptic, aromatic, carminative, diaphoretic, diuretic, stimulant and vasodilator[4, 21, 46, 165]. A tea made from the root bark is particularly renowned as a spring tonic and blood purifier as well as a household cure for a wide range of ailments such as gastrointestinal complaints, colds, kidney ailments, rheumatism and skin eruptions[222, 238, 257].
The mucilaginous pith from the twigs has been used as a poultice or wash for eye ailments and is also taken internally as a tea for chest, liver and kidney complaints[222].
An essential oil from the root bark is used as an antiseptic in dentistry and also as an anodyne[213]. The oil contains safrole, which is said to have carcinogenic activity and has been banned from use in American foods - though it is less likely to cause cancer than alcohol[222]. In large doses the oil is poisonous, causing dilated pupils, vomiting, stupor, collapse and kidney and liver damage[4, 238]. The oil has been applied externally to control lice and treat insect bites, though it can cause skin irritation[238].</t>
  </si>
  <si>
    <t>The extracted essential oil is poisonous in large quantities[4, 165]. The essential il contains safrole which is known to be carcinogenic and potentially harmful to the liver[274]. The essential oil has been banned as a food flavouring in America, even though the potential toxicity is lower than that of alcohol[222].</t>
  </si>
  <si>
    <t>Oxalis acetosella</t>
  </si>
  <si>
    <t>Wood Sorrel</t>
  </si>
  <si>
    <t>Europe, including Britain, from Iceland south and east to Spain, N. and C. Asia to Japan.</t>
  </si>
  <si>
    <t>Moist woods, moorland and on shady rocks[187].</t>
  </si>
  <si>
    <t>Prefers moist shady conditions and a humus rich soil in shade or dappled sunlight[4, 9, 13, 27, 37, 200]. Dislikes very heavy and wet soils[17].
Plants are hardy to about -25�c[187].
A dainty woodland carpeter growing well in a woodland or wild garden[28, 200]. 
When well sited the plants can run aggressively and also self-sow[208]. The plant flowers in early spring, but does not produce much fertile seed at this time. Most of the fertile seed is produced from cleistogamous flowers during the summer[17].</t>
  </si>
  <si>
    <t>The juice of the leaves removes iron mould stains from linen[6, 66, 115].
Plants can be grown as a ground cover in woodland or under the shade of shrubs[208]. They should be spaced about 45cm apart each way[208].</t>
  </si>
  <si>
    <t>Leaves - raw or cooked[2, 7, 12, 37]. A delicious lemony flavour, the leaves make a refreshing, thirst-quenching munch and are also added to salads, soups, sauces etc[183]. This leaf should be used in moderation[4, 5, 9, 76], see the notes above on toxicity.
Flowers - raw. A decorative addition to salads[K].
The dried plant can be used as a curdling agent for plant milks[66].</t>
  </si>
  <si>
    <t>The fresh or dried leaves are anodyne, antiscorbutic, astringent, diuretic, emmenagogue, expectorant, febrifuge, irritant and stomachic[4, 7, 9, 21]. A decoction is used in the treatment of fevers, both to quench the thirst and allay the fever[4]. Externally, the leaves are crushed and applied locally to dispel boils and abscesses, they also have an astringent affect on wounds[7]. When used internally, some caution is advised due to the oxalic acid content of the leaves[4], the plant is contra-indicated for people suffering from gastritis or a calculus condition[7].</t>
  </si>
  <si>
    <t>Britain; Britain(Wales); France; Italy; Spain; Turkey; United States(Amerindian); United States(Or)</t>
  </si>
  <si>
    <t>Morus nigra</t>
  </si>
  <si>
    <t>Black Mulberry</t>
  </si>
  <si>
    <t>W. Asia?</t>
  </si>
  <si>
    <t>Prefers a warm moist but well-drained loamy soil in a sheltered sunny position[1, 11]. Prefers a light soil[37]. Plants are very tolerant of atmospheric pollution[4].
Trees are hardy as far north as southern Sweden[4].
A slow growing[200] but very ornamental tree[1], the mulberry is sometimes cultivated in gardens for its delicious edible fruit[183]. The tree is not grown on a commercial scale because the fruit is too soft and easily damaged to allow it to be transported to market, and is therefore best eaten straight from the tree. There are some named varieties[183]. The mulberry takes many years to settle down and produce good crops of fruit, about 15 years being the norm[4]. Trees fruit well in southern and south-western Britain[59, 200] but they require the protection of a wall further north if the fruit is to ripen[200].
This is a good tree for growing grapes into[20]. It means that the grapes are difficult to pick, but they always seem to be healthier and free from fungal diseases[201].
Plants are late coming into leaf and also lose their leaves at the first autumn frosts though the tree in leaf casts quite a dense shade[200].
Mulberries have brittle roots and so need to be handled with care when planting them out[238].
Any pruning should only be carried out in the winter when the plant is fully dormant because mulberries bleed badly when cut[238]. Ideally prune only badly placed branches and dead wood[238].
Once considered to be a very long-lived tree, doubts are now being cast on this assumption, it is probably fairly short-lived[11].
Plants in this genus are notably resistant to honey fungus[200].</t>
  </si>
  <si>
    <t>A fibre used in weaving is obtained from the bark[7].
A red-violet to dark purple dye is obtained from the fruit[168].
A yellow-green dye is obtained from the leaves[168].
Wood - used in joinery[100].</t>
  </si>
  <si>
    <t>Fruit - raw, cooked or used in preserves[1, 2, 3, 4, 7, 9, 183]. A delicious slightly acid flavour, it makes an excellent dessert fruit and can be eaten in quantity[K]. The fruit is juicy and refreshing, though it must be used as soon as it is ripe (from mid-August to September) otherwise it will start to rot[200]. The fruit falls from the tree as soon as it is fully ripe. It is best, therefore, to grow the tree in short grass to cushion the fall of the fruit but to still make it possible to find and harvest[K]. The fruit can also be dried and ground into a powder[183]. The fruit is up to 25mm in diameter[200, 227].</t>
  </si>
  <si>
    <t>The mulberry has a long history of medicinal use in Chinese medicine, almost all parts of the plant are used in one way or another[238]. The white mulberry (M. alba) is normally used, but this species has the same properties[238]. Recent research has shown improvements in elephantiasis when treated with leaf extract injections and in tetanus following oral doses of the sap mixed with sugar[238].
Analgesic, emollient, sedative[7, 176].
The leaves are antibacterial, astringent, diaphoretic, hypoglycaemic, odontalgic and ophthalmic[218, 238]. They are taken internally in the treatment of colds, influenza, eye infections and nosebleeds[238]. The leaves are collected after the first frosts of autumn and can be used fresh but are generally dried[238].
The stems are antirheumatic, diuretic, hypotensive and pectoral[218, 238]. A tincture of the bark is used to relieve toothache[7]. The branches are harvested in late spring or early summer and are dried for later use[238].
The fruit has a tonic effect on kidney energy[218, 238]. It is used in the treatment of urinary incontinence, tinnitus, premature greying of the hair and constipation in the elderly[238]. Its main use in herbal medicine is as a colouring and flavouring in other medicines[4].
The root bark is antitussive, diuretic, expectorant and hypotensive[238]. It is used internally in the treatment of asthma, coughs, bronchitis, oedema, hypertension and diabetes[238]. The roots are harvested in the winter and dried for later use[238].
The bark is anthelmintic and purgative, it is used to expel tape worms[4, 240].
Extracts of the plant have antibacterial and fungicidal activity[218].
A homeopathic remedy is made from the leaves[9]. It is used in the treatment of diabetes[9].</t>
  </si>
  <si>
    <t>China; Europe; Haiti; Iraq; Kurdistan; Spain; Turkey; United States</t>
  </si>
  <si>
    <t>Lotus corniculatus</t>
  </si>
  <si>
    <t>Bird's Foot Trefoil</t>
  </si>
  <si>
    <t>Europe, including Britain, from Scandanavia south and east to N. Africa and temperate Asia.</t>
  </si>
  <si>
    <t>Pastures and sunny banks of streams, especially on calcareous soils[7, 13, 17].</t>
  </si>
  <si>
    <t>Requires a well-drained soil in a sunny position[200]. Dislikes shade[200]. Does well on poor soils[61].
An important food plant for many caterpillars[30]. It is also a good bee plant[74], the flowers providing an important source of nectar[240].
The flowers are powerfully scented, even though they are able to pollinate themselves[245].
The plant spreads very freely at the roots[1].
This species has a symbiotic relationship with certain soil bacteria, these bacteria form nodules on the roots and fix atmospheric nitrogen. Some of this nitrogen is utilized by the growing plant but some can also be used by other plants growing nearby[200].</t>
  </si>
  <si>
    <t>An orange-yellow dye is obtained from the flowers[74].
A useful green manure plant, fixing atmospheric nitrogen[7]. It is difficult to see this plant as a useful green manure, it is fairly slow growing with us and does not produce much bulk[K].</t>
  </si>
  <si>
    <t>The young seedpods are 'nibbled'[177]. Caution is advised, see notes above on toxicity.</t>
  </si>
  <si>
    <t>Carminative, febrifuge, hypoglycaemic, restorative, vermifuge[178].
The flowers are antispasmodic, cardiotonic and sedative[7].
The root is carminative, febrifuge, restorative and tonic[218].
The plant is used externally as a local anti-inflammatory compress in all cases of skin inflammation[7].</t>
  </si>
  <si>
    <t>China; Spain; United States</t>
  </si>
  <si>
    <t>All parts of the plant are poisonous, containing cyanogenic glycosides(hydrogen cyanide)[65, 76]. In small quantities, hydrogen cyanide has been shown to stimulate respiration and improve digestion, it is also claimed to be of benefit in the treatment of cancer. In excess, however, it can cause respiratory failure and even death. This species is polymorphic for cyanogenic glycosides[218].
The flowers of some forms of the plant contain traces of prussic acid and so the plants can become mildly toxic when flowering[218]. They are completely innocuous when dried[218].</t>
  </si>
  <si>
    <t>Chamaemelum nobile</t>
  </si>
  <si>
    <t>Camomile</t>
  </si>
  <si>
    <t>Anthemis nobilis.</t>
  </si>
  <si>
    <t>Western Europe, including Britain, from Belgium south to N. Africa and the Azores.</t>
  </si>
  <si>
    <t>Sandy commons, pastures and grassy roadsides[17].</t>
  </si>
  <si>
    <t>Tolerates most well-drained soils, preferring a dry sandy soil and a sunny position[4, 37, 200]. Tolerates partial shade[16]. Established plants are drought tolerant[190]. Can be grown in grass[54]. Tolerates a pH in the range 6.8 to 8.
Plants are hardy to at least -15�c[200]. They often deteriorate in very wet or cold winters, but usually recover quickly in the spring and early summer[238].
Chamomile is commonly grown in the domestic herb garden, it is also cultivated commercially for its flowers which are used in herb teas and medicinally. The double-flowered form is highly regarded for its medicinal virtues[165]. Plants can be invasive when growing in good conditions[188], though they are easy to control[K].
There is some confusion between this plant (which is a perennial) and the annual chamomile (Matricaria chamomilla) as to which is the genuine medicinal chamomile. Some reports say that this plant is the most effective herbally[4], whilst others says that Matricaria is more potent[9]. Both plants seem to have very similar properties and either can probably be used quite successfully.
Camomile is a very good companion plant, promoting the health of plants it is growing close to, it is especially good for growing near cabbages, onions and, in small quantities, wheat[4, 14, 20, 54, 201, 238].
The cultivar 'Treneague' is a low-growing non-flowering form that makes an excellent ground cover[197]. Fairly tolerant of being walked on, it is sometimes used instead of grass for making a lawn though it is more difficult to maintain and can become weed infested, especially in its early stages[200]. It also tends to become bare in places[208]. The whole plant has a pungent aroma, this being especially noticeable on hot days or when the plant is bruised.</t>
  </si>
  <si>
    <t>An infusion of the flowers is used as a hair shampoo, especially for fair hair[14, 20, 168]. It is also used as a liquid feed and general plant tonic[14], effective against a number of plant diseases[18, 20, 201]. It has fungicidal properties and its use is said to prevent damping off in seedlings[238].
The flowers are an ingredient of 'QR' herbal compost activator[32]. This is a dried and powdered mixture of several herbs that can be added to a compost heap in order to speed up bacterial activity and thus shorten the time needed to make the compost[K].
The whole plant was formerly used as a strewing herb[4, 168]. The whole plant is insect repellent both when growing and when dried[14, 20].
An essential oil from the whole plant is used as a flavouring and in perfumery[46].
Yellow to gold dyes are obtained from the flowers[168].
The plant makes a very good ground cover[197] and can also be used as an edging plant[200]. It does tend to become bare in patches[208].</t>
  </si>
  <si>
    <t>Young sprigs are used as a seasoning and a flavouring in herb beers[15, 183].
The fresh or dried flowers are used to make herb teas[21, 37, 183]. This has a strong aromatic odour and a bitter flavour, especially the single-flowered form[4].
The whole herb is used for making herbal beers[4].</t>
  </si>
  <si>
    <t>Camomile is a common herb with a long history of safe and effective medicinal use - it is widely used as a household herbal remedy. It is particularly useful as a remedy for various problems of the digestive system, as a sedative and a nervine, it is especially suited for young children[4, 20, 21]. A tea is made from the flowers and this should be prepared in a closed vessel to prevent loss of the essential oils[4].
The flowers are anodyne, anti-inflammatory, antispasmodic, nervine, stomachic, tonic, vasodilator[4, 14, 21, 37, 165, 201]. The single-flowered form is the most potent medicinally, though it can in large doses damage the lining of the stomach and bowels[4]. For this reason, the double-flowered form is usually preferred since this contains less of the alkaloid that causes the problem[4].
The flowers are gathered in the summer when they are fully open and are distilled for their oil or dried for later use[238]. They should not be stored for longer than 12 months[238].
The whole herb is used to make a lotion for external application in the treatment of toothache, earache, neuralgia etc[4].
The essential oil is used in aromatherapy. Its keyword is 'Soothing'[210].</t>
  </si>
  <si>
    <t>Arabic; Britain; Britain(Wales); France; Germany; Iran; Iraq; Kurdistan; Mexico; Spain; Turkey</t>
  </si>
  <si>
    <t>Crataegus laevigata</t>
  </si>
  <si>
    <t>Midland Hawthorn</t>
  </si>
  <si>
    <t>C. oxyacantha.  C. oxyacanthoides.</t>
  </si>
  <si>
    <t>Europe, including Britain, from Sweden to Spain, eastwards to Poland.</t>
  </si>
  <si>
    <t>Woods, hedges, thickets etc on clays and heavy loams, especially in E. Britain[17, 186]. Where found in hedges it is often as a relict of ancient woodland[186].</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</si>
  <si>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A true woodland species, it grows well in quite dense shade[17, 186].
A very hardy plant, tolerating temperatures down to at least -18�c[202].
Hybridizes freely with other members of this genus[200]. Closely allied to C. monogyna, it often hybridizes with that species in the wild when growing in its proximity[186].
There are many named forms selected for their ornamental value[200].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
An important food plant for the larvae of many lepidoptera species[30].</t>
  </si>
  <si>
    <t>A good hedge plant, it is very tolerant of neglect and is able to regenerate if cut back severely, it makes a good thorny stock-proof barrier[186] and resists very strong winds. It can be used in layered hedges[11, 29].
The plant is often used as a rootstock for several species of garden fruit such as the medlar (Mespilus germanica) and the pear (Pyrus communis sativa)[4].
Wood - very hard and tough but difficult to work[7, 46, 61]. It has a fine grain and takes a beautiful polish but is seldom large enough to be of great value[4]. It is used for tool handles and making small wooden articles etc[4, 7, 46, 61]. The wood is valued in turning and makes an excellent fuel, giving out a lot of heat, more so even than oak wood[4]. Charcoal made from the wood is said to be able to melt pig iron without the aid of a blast[4].</t>
  </si>
  <si>
    <t>Fruit - raw or cooked[2, 9, 12, 183]. A dry and mealy texture, they are not very appetizing[K]. The fruit can be used for jams and preserves[9]. The fruit pulp can be dried, ground into a meal and mixed with flour in making bread etc[46, 183]. The fruit is about 1cm in diameter[200]. There are up to five fairly large seeds in the centre of the fruit, these often stick together and so the effect is of eating a cherry-like fruit with a single seed[K].
Young leaves and young shoots - raw[5, 177]. A tasty nibble, they are nice in a salad[K].
Young leaves are a tea substitute[21, 46, 177, 183].
The roasted seed is a coffee substitute[12, 21, 183].</t>
  </si>
  <si>
    <t>Prunus cerasus</t>
  </si>
  <si>
    <t>Sour Cherry</t>
  </si>
  <si>
    <t>Cerasus communis.  C. vulgaris.</t>
  </si>
  <si>
    <t>S.E. Europe to W. Asia. Naturalized in Britain.</t>
  </si>
  <si>
    <t>Hedges in S. England[17].</t>
  </si>
  <si>
    <t>Thrives in a well-drained moisture-retentive loamy soil[11, 200]. Prefers some lime in the soil but is likely to become chlorotic if too much lime is present[1]. Prefers an acid soil according to another report[5]. Succeeds in sun or partial shade though it fruits better in a sunny position[11, 200]. Plants are succeeding in a fairly exposed maritime position at Rosewarne in N. Cornwall[K].
Plants are hardy to about -20�c[184].
Long cultivated for its edible fruit, there are many named varieties[1, 50]. See separate entries for the various sub-species[K]. It is also a parent, with P. avium, of many cultivars of sweet cherries[1, 17]. Many cultivars will succeed on a north or east facing wall[219].
Most members of this genus are shallow-rooted and will produce suckers if the roots are damaged[238]. Plants produce suckers freely[184].
Plants in this genus are notably susceptible to honey fungus[200].</t>
  </si>
  <si>
    <t>An edible drying oil obtained from the seed is also used in cosmetics[61].
The gum obtained from the stem is also used as an adhesive[61, 64].
Plants can be grown as a hedge[50], succeeding in fairly exposed positions[K].
A green dye can be obtained from the leaves[168].
A dark grey to green dye can be obtained from the fruit[168].</t>
  </si>
  <si>
    <t>The bark is astringent, bitter and febrifuge[240]. An infusion of the bark has been used in the treatment of fevers, coughs and colds[257]. The root bark has been used as a wash for old sores and ulcers[257].
The seed is nervine[240].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</si>
  <si>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Chile; Europe; Haiti; Iraq; Kurdistan; Turkey; United States</t>
  </si>
  <si>
    <t>Arctostaphylos pungens</t>
  </si>
  <si>
    <t>Pointleaf Manzanita</t>
  </si>
  <si>
    <t>Gravelly soils in sunny places in the Chaparral[181].</t>
  </si>
  <si>
    <t>Requires a deep moist well-drained light or medium lime-free loam in sun or semi-shade[3, 11, 166, 200], but plants produce less fruit when they are grown in the shade[200].
This species is closely related to A. manzanita[11].
Plants resent root disturbance and should be placed in their final positions as soon as possible[11, 134].</t>
  </si>
  <si>
    <t>A yellowish-brown dye is obtained from the leaves, it does not require a mordant[168].
The wood makes a good fuel, producing a long-lasting hot fire[257].
The hard wood has been used for making small tools, awl handles etc[257].</t>
  </si>
  <si>
    <t>Fruit - raw or cooked[257]. An agreeable acid flavour but the fruit is dry and mealy[95]. Hard to digest, the fruit should be eaten in moderation[95]. It can be dried and ground into a powder and then used as mush or as a flavouring in soups etc[257]. A cooling drink can be made from the fruit[161, 257].</t>
  </si>
  <si>
    <t>An infusion of the leaves is used in the treatment of diarrhoea[257]. An infusion is also used in the treatment of the rash caused by poison oak, Toxicodendron diversiloba[257].</t>
  </si>
  <si>
    <t>Mexico; Mexico(Warihio)</t>
  </si>
  <si>
    <t>Magnolia kobus</t>
  </si>
  <si>
    <t>M. precosissima.  M. thurberi.</t>
  </si>
  <si>
    <t>Hills and bases of mountains all over Japan[58].</t>
  </si>
  <si>
    <t>Best grown in a warm position in a moderately rich free soil of an open texture[1]. Succeeds in acid or neutral soils in sun or part shade[184]. Fairly lime tolerant[200, 202]. The branches are brittle so a sheltered position is required[200]. Very tolerant of atmospheric pollution[200].
A very hardy plant, tolerating temperatures down to about -28�c[200].
The fleshy roots are easily damaged and any transplanting is best done during a spell of mild moist weather in late spring[182].
Plants take 10 - 15 years to flower after being planted out[202].
The leaves are slightly aromatic[188].
Very closely related to M. stellata, differing in having 3 narrow sepals and 6 - 9 broader petals.</t>
  </si>
  <si>
    <t>Wood - soft, light. Used for engraving, utensils, matches etc[46, 61].</t>
  </si>
  <si>
    <t>Flowers and flower buds - cooked[177, 183].
The leaves are eaten or used to make a tea[183]. Older leaves are powdered and sprinkled on foods as a flavouring[183].</t>
  </si>
  <si>
    <t>Treats headaches[174].</t>
  </si>
  <si>
    <t>Mahonia ganpinensis</t>
  </si>
  <si>
    <t>Damp woodlands[200].</t>
  </si>
  <si>
    <t>We have very little information on this species and do not know if it will be hardy in Britain. The following notes are based on the general needs of the genus.
Thrives in any good garden soil]11]. Grows well in heavy clay soils.</t>
  </si>
  <si>
    <t>Antiseptic, odontalgic, poultice[61].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</si>
  <si>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Viburnum lantanoides</t>
  </si>
  <si>
    <t>Hobbleberry</t>
  </si>
  <si>
    <t>V. alnifolium.</t>
  </si>
  <si>
    <t>Eastern N. America - New Brunswick to North Carolina, Ontario, Tennessee and Michigan.</t>
  </si>
  <si>
    <t>Moist woods and shady ravines[43, 62].</t>
  </si>
  <si>
    <t>An easily grown plant, it succeeds in most soils but is ill-adapted for poor soils and for dry situations[1]. It prefers a deep rich loamy soil in a shady position[11]. Requires a moist acid soil and woodland conditions but without competition from other plants[11, 184, 200]. Another report says that it requires an exposed position[3]. Dislikes alkaline soils[184]. Best if given shade from the early morning sun in spring[200].
A very hardy plant, tolerating temperatures down to about -30�c[184].
Plants are self-incompatible and need to grow close to a genetically distinct plant in the same species in order to produce fruit and fertile seed[11, 200]. 
Plants are often self-layering in the wild and form thickets[184].
This species is closely related to V. furcatum[184].</t>
  </si>
  <si>
    <t>Fruit - raw or cooked[3, 62, 65]. Sweet and palatable, tasting somewhat like raisins or dates[101, 105, 183]. The fruits have a large seed and a thin flesh[183]. The taste is best after a frost[62, 65]. The ovoid fruit is about 15mm long and contains a single large seed[200].</t>
  </si>
  <si>
    <t>The leaves are analgesic[257]. They have been mashed and applied to the head as a poultice to ease a migraine[257].
A decoction of the roots has been used as a blood medicine[257]. The decoction has been used as a fertility aid by women[257].</t>
  </si>
  <si>
    <t>Salix viminalis</t>
  </si>
  <si>
    <t>Osier</t>
  </si>
  <si>
    <t>Europe, incl Britain, from Scandanavia south and east to France through temperate Asia to Japan.</t>
  </si>
  <si>
    <t>By rivers and streams, also on deep moist alluvial soils, avoiding very acid soils[186].</t>
  </si>
  <si>
    <t>Succeeds in most soils, including wet, ill-drained or intermittently flooded soils[1, 11], but prefers a damp, heavy soil in a sunny position[200]. Dislikes heavy shade and dry soils[186]. Rarely thrives on chalk[200]. Tolerates atmospheric pollution[186]. A fast growing tree, it is very wind resistant[K].
Widely cultivated for basket making, there are many named varieties[11, 17]. Trees are usually coppiced annually for this purpose, they do not respond so well to pollarding. It should be cut back almost to ground level each year when being grown for basket making since this encourages the production of long flexible shoots[11]. In very good conditions plants can put on 4 metres or more of new growth in a year when treated in this way.
A very important food source for the caterpillars of many butterfly species[30], it is also a valuable early pollen source for bees[11, 186]. The plants are rich in insect life[186]. 
Best planted into its permanent position as soon as possible[11]. The root system is rather aggressive and can cause problems with drains[200]. Plants are best not grown within 10 metres of buildings.
Plants in this genus are notably susceptible to honey fungus[200].
Dioecious. Male and female plants must be grown if seed is required.</t>
  </si>
  <si>
    <t>The stems are very flexible and are used in basket making[11, 23, 46]. The plant is usually coppiced annually when grown for basket making, though it is possible to coppice it every two years if thick poles are required as uprights. The annual yield can be around 12 tonnes per hectare, 40% of which is class 1[74].
The bark contains about 10% tannin[223].
Often planted along the banks of rivers and lakes to prevent soil erosion[1].</t>
  </si>
  <si>
    <t>Antirheumatic, febrifuge[13].
The fresh bark of all members of this genus contains salicin[226], which probably decomposes into salicylic acid (closely related to aspirin) in the human body[213]. This is used as an anodyne and febrifuge[226].</t>
  </si>
  <si>
    <t>Lophomyrtus bullata</t>
  </si>
  <si>
    <t>Myrtus bullata.</t>
  </si>
  <si>
    <t>Coastal to montane forest, especially marginally, in North Island and occasionally in the north of South Island[44, 173].</t>
  </si>
  <si>
    <t>Succeeds in any soil of reasonably good quality[1]. Prefers a sheltered position in full sun in a moderately fertile well-drained soil enriched with leafmould[200, 260].
Plants are scarcely hardy at Kew but they succeed outdoors in the milder parts of the country[11], tolerating temperatures down to about -5�c[260].
Growth can be restricted by cutting the plant back in spring[188].</t>
  </si>
  <si>
    <t>Fruit - raw or cooked[177]. They taste very much like a guava when they are fully ripe[173]. The fruit is a many-seeded berry about 10mm in diameter[200].</t>
  </si>
  <si>
    <t>Galium gracile</t>
  </si>
  <si>
    <t>Village outskirts, grassy thickets along ditches[147].</t>
  </si>
  <si>
    <t>We have almost no information on this species and do not know if it will be hardy in this country. The following notes are based on the general needs of the genus.
Prefers a loose moist leafy soil in some shade[200]. Tolerates dry soils but the leaves quickly become scorched when growing in full sun[200]. This species does not thrive in a hot climate[200].</t>
  </si>
  <si>
    <t>A red dye is obtained from the root[168].</t>
  </si>
  <si>
    <t>The whole plant is anodyne, antiphlogistic, depurative, diuretic, febrifuge[147]. A decoction is used in the treatment of boils and abscesses, bloody and mucoid dysentery, gonorrhoea, 'red' and 'white' discharge (bloody and mucous discharge), cancerous tumours and infantile marismus[147].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</si>
  <si>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Symphytum uplandicum</t>
  </si>
  <si>
    <t>A hybrid of garden origin, S. asperum x S. officinale[200].</t>
  </si>
  <si>
    <t>Tolerates most soils and situations but prefers a moist soil and some shade[1, 4]. Grows well in heavy clay soils. Best grown in an open sunny site in a deep rich soil if it is being grown for compost material[200].
Hardy to about -20�c[187].
A naturally occurring hybrid species (S. asperum x S. officinale), it does not set viable seed and so is not aggressive. The root system is very deep, fragments of root left in the soil can produce new plants. A number of named forms have been selected for their higher production of leaves[183].
Subject to attacks by the rust fungus, this can be alleviated by giving the plants a high potash feed, wood ashes are often used[26].</t>
  </si>
  <si>
    <t>The plant grows very quickly, producing a lot of bulk. It is tolerant of being cut several times a year and can be used to provide 'instant compost' for crops such as potatoes. Simply layer the wilted leaves at the bottom of the potato trench or apply them as a mulch in no-dig gardens. A liquid feed can be obtained by soaking the leaves in a small amount of water for a week, excellent for potassium demanding crops such as tomatoes. The leaves are also a very valuable addition to the compost heap[26, 200].
A gum obtained from the roots was at one time used in the treatment of wool before it was spun[100].
Plants can be grown as a ground cover when planted about 1.2 metres apart each way[208].</t>
  </si>
  <si>
    <t>Young leaves - cooked or raw[2, 4, 5, 9, 46, 61]. The leaf is hairy and the texture is mucilaginous. It may be full of minerals but it is not pleasant eating for most tastes. It can be chopped up finely and added to salads, in this way the hairiness is not so obvious[183].
Young shoots can be used as an asparagus substitute[46]. The blanched stalks are used[183].
Older leaves can be dried and used as a tea[26].
The peeled roots are cut up and added to soups[183].
A tea is made from the dried leaves and roots[183].
The roasted roots are used with dandelion and chicory roots for making coffee[183].</t>
  </si>
  <si>
    <t>Comfrey is a commonly used herbal medicine with a long and proven history in the treatment of various complaints. The root and the leaves are used, the root being more active, and they can be taken internally or used externally as a poultice[4, 222]. Comfrey is especially useful in the external treatment of cuts, bruises, sprains, sores, eczema, varicose veins, broken bones etc, internally it is used in the treatment of a wide range of pulmonary complaints, internal bleeding etc[4, 238, K]. The plant contains a substance called 'allantoin', a cell proliferant that speeds up the healing process[4, 21, 26, 165, 222, 238]. This substance is now synthesized in the pharmaceutical industry and used in healing creams[238]. The root and leaves are anodyne, astringent (mild), demulcent, emollient, expectorant, haemostatic, refrigerant, vulnerary[4, 21, 26, 165, 222]. Some caution is advised, however, especially in the internal use of the herb. External applications and internally taken teas or tinctures of the leaves are considered to be completely safe, but internal applications of tablets or capsules are felt to have too many drawbacks for safe usage[238]. See also the notes above on toxicity. The leaves are harvested in early summer before the plant flowers, the roots are harvested in the autumn. Both are dried for later use[238].
A homeopathic remedy is made from the fresh root, harvested before the plant flowers[232]. This has a very limited range of application, but is of great benefit in the treatment of broken bones and eye injuries[232].</t>
  </si>
  <si>
    <t>Viburnum dentatum</t>
  </si>
  <si>
    <t>Arrow Wood</t>
  </si>
  <si>
    <t>Eastern N. America - New Brunswick to Ontario and New York, south to Georgia and Florida.</t>
  </si>
  <si>
    <t>Moist soils[235].</t>
  </si>
  <si>
    <t>An easily grown plant, it succeeds in most soils but is ill-adapted for poor soils and for dry situations[1]. It prefers a deep rich loamy soil in sun or semi-shade[11, 200]. Best if given shade from the early morning sun in spring[200].
Plants are self-incompatible and need to grow close to a genetically distinct plant in the same species in order to produce fruit and fertile seed[11, 200].</t>
  </si>
  <si>
    <t>Fruit - raw or cooked. A pleasantly sweet flavour, but there is very little edible flesh surrounding a relatively large seed[K]. The fruit is up to 9.5mm in diameter[200].</t>
  </si>
  <si>
    <t>A decoction of the twigs has been taken by women to prevent conception[257].
A poultice of the plant has been applied to the swollen legs of a woman after she has given birth[257].
Both of the above uses are for the sub-species V. dentatum lucidum. Ait.[257].</t>
  </si>
  <si>
    <t>Mahonia nervosa</t>
  </si>
  <si>
    <t>M. glumacea.  Berberis glumacea.  B. nervosa.</t>
  </si>
  <si>
    <t>Light dry woods and rocky ledges[60, 67].</t>
  </si>
  <si>
    <t>An easily grown plant, it thrives in any good garden soil[11, 200] but also succeeds in poor dry ones. Another report says that it is best on a lime-free soil[182]. Grows well in heavy clay soils. Prefers a sunny position[3] but succeeds in heavy woodland shade[K].
Hybridizes freely with other members of this genus.
Plants are growing and fruiting well at Wakehurst Place in Sussex, but they do not generally do well in Britain[11]. 
Resistant to honey fungus[88].</t>
  </si>
  <si>
    <t>A yellow dye is obtained from the inner bark of the stem and roots[98, 101, 257].
Dark green, violet and dark blue-purple dyes are obtained from the fruit[168].
A green dye is obtained from the leaves[168].
Plants can be grown as a ground cover, spaced about 30cm apart each way[208]. They are very slow to spread[208] and so will need weeding for their first few years after planting[K].</t>
  </si>
  <si>
    <t>Fruit - raw or cooked[2, 3, 101]. An acid flavour but it is rather nice raw, especially when added to muesli or porridge[K]. Unfortunately, there is relatively little flesh and a lot of seeds[K]. Too acid for most tastes but they are very good in jams, jellies, pies etc[183]. They can also be used to enhance the flavour of bland fruits or made into a refreshing lemon-flavoured drink[183]. The fruit is about 8mm in diameter[200].
Young tender leaves - cooked. Simmered in a small amount of water and eaten as a snack[183].</t>
  </si>
  <si>
    <t>The root is alterative and tonic[4]. It improves the digestion and absorption and is recommended in the treatment of psoriasis, syphilis and impure blood conditions[4, 257]. A decoction of the peeled and chopped root bark has been used as a wash in treating arthritis and as an eyewash for red itchy eyes[257].
The fruit is an excellent safe and gentle laxative[257].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</si>
  <si>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Benincasa hispida</t>
  </si>
  <si>
    <t>Wax Gourd</t>
  </si>
  <si>
    <t>B. cerifera.</t>
  </si>
  <si>
    <t>Requires a warm sunny position in a rich well-drained soil and plenty of moisture in the growing season[1, 200, 238]. Established plants are reasonably drought tolerant[206]. Tolerates a pH in the range 5.8 to 6.8.
This species is not very frost hardy, it is best grown in a greenhouse in Britain[86] but can succeed outdoors in good summers if started off in a greenhouse and planted out after the last expected frosts. Plants require stable temperatures in excess of 25�c if they are to do well[200]. Short daylengths and lower temperatures stimulate female flower development, higher temperatures stimulate male flower production[200]. Plants take 5 months from seed to produce a mature crop, though the fruits can be eaten when immature[206].
The wax gourd is frequently cultivated for its edible fruit in the tropics, there are many named varieties[183]. One group, sometimes classified as B. hispids chieh-gua, is known as the hairy melon or jointed gourd. This form is grown for its immature fruit in much the same way as courgettes are used[206]. Mature fruits of this form do not develop a waxy coating[206]. The fruit can be harvested about 3 months after sowing[206].</t>
  </si>
  <si>
    <t>A wax that coats the fruit is used to make candles[2, 27, 238].
The roots have considerable resistance to soil-borne diseases and they are sometimes used as a rootstock for melons and other cucurbits[206].</t>
  </si>
  <si>
    <t>The wax gourd has been used as a food and medicine for thousands of years in the Orient. All parts of the fruit are used medicinally.
The rind of the fruit is diuretic[218, 238]. It is taken internally in the treatment of urinary dysfunction, summer fevers etc[238]. The ashes of the rind are applied to painful wounds[218].
The seed is anthelmintic, anti-inflammatory, demulcent, diuretic, expectorant, febrifuge, laxative and tonic[218, 238]. A decoction is used internally in the treatment of vaginal discharges and coughs[238, 254]. In combination with Rheum palmatum it is used  to treat intestinal abscesses[254]. In Ayurvedic medicine the seed is used in the treatment of coughs, fevers, excessive thirst and to expel tapeworms[254]. The oil from the seed is also used as an anthelmintic[240].
The fruit is antiperiodic, aphrodisiac, diuretic, laxative and tonic[240]. It is used in Ayurvedic medicine in the treatment of epilepsy, lung diseases, asthma, coughs etc[238]. The fruit juice is used in the treatment of insanity, epilepsy and other nervous diseases[240]. Recent research has shown that the fruits contain anti-cancer terpenes[238].
An infusion of the root is used in the treatment of gonorrhoea[218].
Demulcent, salve. Facilitates pus drainage[147, 176, 178].</t>
  </si>
  <si>
    <t>China; Iraq; Malaya; Singapore; Turkey</t>
  </si>
  <si>
    <t>Aster hauptii</t>
  </si>
  <si>
    <t>A. fastigiatus. Ledeb.  Galatella hauptii. (Ledeb.)Lindley.</t>
  </si>
  <si>
    <t>Steppes, stony slopes and shrubby formations, mainly in the mid-mountain zone[74].</t>
  </si>
  <si>
    <t>Succeeds in most good garden soils[1], preferring one that is well-drained and moisture retentive[200]. Prefers a sunny position[200].
Most species in this genus seem to be immune to the predations of rabbits[233].
Hybridizes freely with other members of this genus[200].
There is some confusion over this name. One report says that A. hauptii. Ledeb. is a synonym for Galatella hauptii. (Ledeb.)Lindl[74]. This is a name that is not at present accepted by most botanists and need not concern us[K]. However, the report then goes on to say that A. hauptii. Turcz. is a synonym of Galatella dahurica. DC. (which equals A. dahuricus. (DC.)Benth.), a plant found in shrubberies, forest edges and meadows up to the mountain zone[74]. We assume that our record refers to A. hauptii. Ledeb. but there must be some doubt about this[K]. Just to further confuse matters, one synonym for this species is A. fastigiatus. Ledeb. and there also seems to be an A. fastigiatus. Fisch. Some further investigation is required.</t>
  </si>
  <si>
    <t>Asparagus stipularis</t>
  </si>
  <si>
    <t>A. broussonetii.  A. horridus.</t>
  </si>
  <si>
    <t>S. Europe to N. Africa - Mediterranean.</t>
  </si>
  <si>
    <t>Dry places, vineyards[89].</t>
  </si>
  <si>
    <t>We have very little information on this species and do not know if it will be hardy in Britain, though judging by its native range it could succeed outdoors at least in the milder parts of this country. The following notes are based on the general needs of the genus.
Easily grown in any good garden soil[200]. Prefers a rich sandy loam[1].
The flowers are sweetly scented, diffusing their scent about the garden.
Dioecious. Male and female plants must be grown if seed is required.</t>
  </si>
  <si>
    <t>Young shoots[177]. No more details are given but it is likely that they are cooked and used like asparagus[K].</t>
  </si>
  <si>
    <t>Polygonum fugax</t>
  </si>
  <si>
    <t>N. Europe to Northern N. America.</t>
  </si>
  <si>
    <t>Moist tundra, meadows and streambanks to alpine slopes[204].</t>
  </si>
  <si>
    <t>We have very little information on this species and do not know if it is hardy in Britain, though judging by its native range it should succeed outdoors in most parts of the country. This species might be a part of P. viviparum, or perhaps a segregate part of that aggregate species[204]. The following notes are based on the general needs of the genus.
Succeeds in an ordinary garden soil[1] but prefers a moisture retentive not too fertile soil in sun or part shade[200]. Repays generous treatment[1].
Plants seem to be immune to the predations of rabbits[233].</t>
  </si>
  <si>
    <t>Angelica acutiloba</t>
  </si>
  <si>
    <t>Dong Dang Gui</t>
  </si>
  <si>
    <t>A. ibukicola.  Ligustrum acutilobum. Sieb.&amp;Zucc.  L. ibukicola.  Sium triternatum.</t>
  </si>
  <si>
    <t>In the mountains of central. Japan[58, 275].</t>
  </si>
  <si>
    <t>Requires a deep moist fertile soil in dappled shade or full sun[200].
Plants are reliably perennial if they are prevented from setting seed[200].
Cultivated as a medicinal plant in Japan[58, 275].</t>
  </si>
  <si>
    <t>The root is emmenagogue, oxytocic, sedative and tonic. It is used in the treatment of women's complaints[61, 174, 218] and also eases dizziness[61].</t>
  </si>
  <si>
    <t>China; Japan; Tibet</t>
  </si>
  <si>
    <t>Urtica urens</t>
  </si>
  <si>
    <t>Annual Nettle</t>
  </si>
  <si>
    <t>Northern temperate regions, including Britain.</t>
  </si>
  <si>
    <t>Prefers a nitrogen-rich soil[200]. The best fibre is produced when plants are grown on deep fertile soils[200]. Dislikes shade[17].</t>
  </si>
  <si>
    <t>A strong flax-like fibre is obtained from the stems[200]. Used for string and cloth[1, 4, 6, 13, 36], it also makes a good quality paper[115]. It is harvested as the plant begins to die down in early autumn[99]. 
An essential ingredient of 'QR' herbal compost activator[32], the leaves are also an excellent addition to the compost heap[12, 18, 20] and they can be soaked for 7 - 21 days in water to make a very nutritious liquid feed for plants[54]. This liquid feed is both insect repellent and a good foliar feed[14, 18, 53].
The growing plant increases the essential oil content of other nearby plants, thus making them more resistant to insect pests[18, 20, 54].
A hair wash is made from the infused leaves and this is used as a tonic and antidandruff treatment[172].
A green dye is obtained from the leaves and stems[4, 115, 232].
A yellow dye is obtained from the root[115, 232].
An oil extracted from the seeds is used as an illuminant in lamps[232].</t>
  </si>
  <si>
    <t>Nettles have a long history of use in the home as a herbal remedy. A tea made from the leaves has traditionally been used as a tonic and blood purifier. The whole plant is antiasthmatic, antidandruff, astringent, depurative, diuretic, galactogogue, haemostatic, hypoglycaemic and a stimulating tonic[4, 9, 21, 36, 165, 238]. An infusion of the plant is very valuable in stemming internal bleeding[4], it is also used to treat anaemia, excessive menstruation, haemorrhoids, arthritis, rheumatism and skin complaints, especially eczema[238]. Externally, the plant is used to treat arthritic pain, gout, sciatica, neuralgia, haemorrhoids, hair problems etc[238]. For medicinal purposes, the plant is best harvested in May or June as it is coming into flower and dried for later use[4, 238].
This species merits further study for possible uses against kidney and urinary system ailments[222].
The juice of the nettle can be used as an antidote to stings from the leaves and an infusion of the fresh leaves is healing and soothing as a lotion for burns[4].
A homeopathic remedy is made from the fresh plant, gathered when in flower[232]. A useful first-aid remedy, it is used in the treatment of ailments such as bites and stings, burns, hives and breast feeding problems[232].</t>
  </si>
  <si>
    <t>Africa; Brazil; Chile; Czechoslovakia; Europe; Peru; Spain</t>
  </si>
  <si>
    <t>Bryonia alba</t>
  </si>
  <si>
    <t>White Bryony</t>
  </si>
  <si>
    <t>Europe to W. Asia - Iran.</t>
  </si>
  <si>
    <t>Vineyards and woods[232].</t>
  </si>
  <si>
    <t>A rapid grower, it is of easy cultivation succeeding in most soils that are well drained[1], avoiding acid soils in the wild[17].
A climbing plant, attaching itself to other plants by means of tendrils[4].
Plants can be easily encouraged by scattering ripe seed at the base of hedgerows[200].
Plants in the north of their range are monoecious, but those growing in the south are dioecious[200]. Where necessary, male and female plants must be grown if seed is required.</t>
  </si>
  <si>
    <t>One report says that the young shoots are edible[2], though caution is advised[K]. See the notes above on toxicity.</t>
  </si>
  <si>
    <t>The root is cathartic, hydrogogue, irritant, pectoral and purgative[4]. The root is harvested in the autumn and can be used either fresh or dried[4]. It should be used with great caution, see notes above on toxicity.
The fresh root, gathered before the plant comes into flower, is made into a homeopathic remedy[232]. This is used in the treatment of a wide range of complaints[232]. It is said to be one of the best diuretics and an excellent remedy for gravel as well as all other obstructions and disorders of the urinary passage[4].</t>
  </si>
  <si>
    <t>Belgium; Turkey</t>
  </si>
  <si>
    <t>All parts of the plant, and especially the root, are poisonous[232]. The root can cause severe diarrhoea and vomiting, resulting in death within a matter of hours[232].</t>
  </si>
  <si>
    <t>Geranium nepalense</t>
  </si>
  <si>
    <t>Nepalese Crane's Bill</t>
  </si>
  <si>
    <t>Semi-shaded scrubby slopes and in forests, 1500 - 2300 metres in the Himalayas[145].</t>
  </si>
  <si>
    <t>Succeeds in any moderately fertile retentive soil in a sunny position[200]. Tolerates a wide range of soil types[200].
Members of this genus are rarely if ever troubled by browsing deer or rabbits[233].</t>
  </si>
  <si>
    <t>A red dye is obtained from the root, it is similar to Rubia cordifolia[61].
The root contains 25 - 32% tannins[272].</t>
  </si>
  <si>
    <t>Leaves[179]. No further details are given.
Fruits - chewed fresh[272]. The fruit is a small dry capsule[K].</t>
  </si>
  <si>
    <t>The whole plant is antibacterial and astringent[145, 174, 218]. It is prescribed in the treatment of nervous diseases, numbness of the limbs, pains, rheumatism, renal diseases etc[218, 240]. The juice of the plant is valued in treating renal diseases[272].</t>
  </si>
  <si>
    <t>China; India(Punjab)</t>
  </si>
  <si>
    <t>Ranunculus japonicus</t>
  </si>
  <si>
    <t>Mao Gen</t>
  </si>
  <si>
    <t>Moist soils in grassy places in lowland and mountains all over Japan[58].</t>
  </si>
  <si>
    <t>We have very little information on this species and do not know if it will be hardy in Britain, though judging by its native range it should succeed outdoors in most parts of the country. It is clsely related to R. acris[266]. The following notes are based on the general needs of the genus.
Prefers a moist loamy soil[1].
A greedy plant, inhibiting the growth of nearby plants, especially legumes[54].</t>
  </si>
  <si>
    <t>Leaves - cooked[105]. The leaves contain a low level of toxicity that is not enough to be injurious[179].</t>
  </si>
  <si>
    <t>The plant is decongestant and vermicide[147, 218]. It is used in the treatment of malaria[147, 218].
The plant contains antitumour compounds[218].</t>
  </si>
  <si>
    <t>The leaves are poisonous. The toxicity is of a low measure and the toxins can be destroyed by heat or by drying[4, 10, 13, 19, 62, 65]. Many if not all plants in this genus also have a strongly acrid juice that can cause blistering to the skin[65, 183].</t>
  </si>
  <si>
    <t>Dianthus superbus</t>
  </si>
  <si>
    <t>Fringed Pink</t>
  </si>
  <si>
    <t>D. wimmeri.</t>
  </si>
  <si>
    <t>Europe to N. Asia.</t>
  </si>
  <si>
    <t>Woody hills and dry meadows[100].</t>
  </si>
  <si>
    <t>Prefers an alkaline soil but tolerates slightly acid soils[200]. Succeeds in any well-drained peaty soil in sun or light shade[187].  Plants succeed when grown on the top of a broad or retaining wall[219].
A very hardy plant, tolerating temperatures down to about -20�c[187].
The flowers have a soft sweet perfume[245].</t>
  </si>
  <si>
    <t>The leaves, stems and tops are boiled, steeped in water and eaten as a potherb[105, 177, 179, 183]. Young plants are also eaten[183]. One report says that they contain saponins but that the leaves are apparently not toxic[179]. Probably this is because the content of saponins is too low to be harmful[K].
Children suck the flowers for their sweet edible nectar[105, 177, 183].</t>
  </si>
  <si>
    <t>The fringed pink, called Qu Mai in Chinese herbalism, has been used in Chinese herbal medicine for over 2,000 years. The whole plant is a bitter tonic herb that stimulates the digestive and urinary system, and also the bowels[238]. It also lowers blood pressure, reduces fevers and controls bacterial infections[218, 238]. Little used on its own, it is often taken with Dan Shen (Salvia multiorrhiza) to induce menstruation[254]. The closely related D. chinensis has the same uses as Qu Mai and is more commonly used[238].
The plant is abortifacient, contraceptive, diuretic, emmenagogue, ophthalmic, tonic and vulnerary[147, 176, 178, 218]. It is said to promote hair growth[147, 176, 178]. It is ranked 9th in a list of 250 potential antifertility Chinese plants[218]. The plant is taken internally in the treatment of acute urinary tract infections (especially cystitis), urinary stones, constipation and failure to menstruate[238]. Externally, it is applied to skin inflammations and swellings[238].
The leaves are used in the treatment of haemorrhoids, lumbricoid worms, venereal sores etc[218].
The flowers are astringent, diuretic, haemostatic, resolvent and vulnerary[218]. Research has shown that the flowers are the most markedly diuretic part of the plant[254].</t>
  </si>
  <si>
    <t>The plant contains saponins but apparently in quantities too low to cause harm[179]. Although fairly toxic, saponins are poorly absorbed by the body and most pass straight through without harm. Saponins are found in many foods, such as beans. Saponins are much more toxic to some creatures, such as fish, and hunting tribes have traditionally put large quantities of them in streams, lakes etc in order to stupefy or kill the fish[K].</t>
  </si>
  <si>
    <t>Abies alba</t>
  </si>
  <si>
    <t>Silver Fir</t>
  </si>
  <si>
    <t>A. pectinata.  A. picea.</t>
  </si>
  <si>
    <t>C. and S. Europe</t>
  </si>
  <si>
    <t>Forests in mountains, 1000 - 1600 metres.</t>
  </si>
  <si>
    <t>Prefers a good moist but not water-logged soil[1] though it tolerates most soils except infertile sands and peats[11, 81]. Grows well in heavy clay soils. Prefers a slightly acid soil, with a pH down to about 5, and a north-facing slope[200]. Plants are very shade tolerant and this species has often been used to underplant in forests[11, 81], but growth is slower in dense shade[81]. Intolerant of atmospheric pollution[1]. Requires a generous rainfall and a sheltered position[11, 81]. Intolerant of windy sites[81].
The silver fir is a very hardy plant when dormant but it comes into growth in April and is then susceptible to damage by late frosts and aphis[185, 238]. This species is particularly subject to aphis infestation in many parts of the country[11], and is also prone to dieback and rust caused by fungal infections[238]. Trees are slow growing for the first few years but from the age of around 6 years growth accelerates and height increases of 1 metre a year are not uncommon[185].
Grows best in moist valleys in Scotland[11] and in S.W. England where it often self-sows. This species also thrives in E. Anglia[17]. Another report says that this species is not happy in the hot, dry, Lower Thames Valley, and does not thrive in many low-lying and frosty parts of southern England[11]. It has been planted as a timber tree in northern and western Europe[50]. It is also commonly used as a 'Christmas tree'[61, 200].
This tree is notably resistant to honey fungus[11, 81, 200].
Trees should be planted into their permanent positions when they are quite small, preferably between 30 and 90cm in height. Larger trees will check badly and hardly put on any growth for several years. This also badly affects root development and wind resistance[200].
Unlike most species of conifers, this tree can be coppiced and will regenerate from the stump[126].
Plants are strongly outbreeding, self-fertilized seed usually grows poorly[200]. They hybridize freely with other members of this genus[200].
The cultivar 'Pendula' used to be widely planted for ornament, shelter and timber but because it is now susceptible to damage by Adelges nordmannianae it is seldom planted. Research is going on (1975) to find provenances that are resistant[185].</t>
  </si>
  <si>
    <t>An oleo-resin is obtained from blister-like swellings in the bark[64, 100]. It is harvested in the summer and used fresh, dried or distilled for oil[238]. The resin extracted from it is used in perfumery, medicine and for caulking ships[46, 61, 64, 100]. It is called 'Strasburg Turpentine'[46]. Oil of turpentine is an important solvent in the paint industry[238]. The residue, known as 'rosin oil', is used in making varnishes, lacquers and carbon black (for pigments and ink)[238]. Resin is tapped from trees about 60 - 80 years old in the spring and used for the distillation of oil[238].
An essential oil obtained from the leaves is used as a disinfectant and also in medicine and perfumery[46, 61]. It is a common ingredient in many bath products, giving them their familiar pine scent[7].
The bark is a source of tannin[7].
Wood - light, soft, durable, elastic. The timber of this tree is especially sought after for its lightness, it is used for construction, furniture, boxes, pulp etc[7, 46, 61, 89, 101].</t>
  </si>
  <si>
    <t>Inner bark  - cooked. It is dried, ground into a powder and then used as a thickening in soups etc or mixed with cereals when making bread[105, 177].</t>
  </si>
  <si>
    <t>The buds are antibiotic, antiseptic and balsamic[7].
The bark is antiseptic and astringent[7]. It can be harvested as required throughout the year[238].
The leaves are expectorant and a bronchial sedative[7]. They are best harvested in the spring and can be dried for later use[238].
The resin is antiseptic, balsamic, diuretic, eupeptic, expectorant, vasoconstrictor and vulnerary[7].
Both the leaves and the resin are common ingredients in remedies for colds and coughs, either taken internally or used as an inhalant[238]. The leaves and/or the resin are used in folk medicine to treat bronchitis, cystitis, leucorrhoea, ulcers and flatulent colic[268]. The resin is also used externally in bath extracts, rubbing oils etc for treating rheumatic pains and neuralgia[238].
Oil of Turpentine, which is obtained from the trunk of the tree, is occasionally used instead of the leaves or the resin. The oil is also rubefacient and can be applied externally in the treatment of neuralgia[268].</t>
  </si>
  <si>
    <t>Britain; Germany; Italy; Netherlands; Spain; Turkey</t>
  </si>
  <si>
    <t>Crataegus pedicellata</t>
  </si>
  <si>
    <t>Scarlet Haw</t>
  </si>
  <si>
    <t>Northeastern N. America - Connecticut to Ontario, Illinois and Pennsylvania. Naturalized in Britain.</t>
  </si>
  <si>
    <t>Self-sown in hedges and rough ground in south-eastern England.</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</si>
  <si>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Plants are hardy to at least -18�c[202].
A very variable species, it has been divided up into several different species by some botanists[82].
The sub-species C. pedicellata gloriosa. Sarg. has larger fruits than the type[11].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</si>
  <si>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cooked[K]. A very variable species, especially in its fruit which ranges considerable in size and quality[K]. Up to 10mm long and pear shaped, the flesh is sweet but dry and mealy[200]. Another report says that the fruit is up to 20mm in diameter[235] and we have often seen fruits this size, or even a bit larger[K]. We find the fruits of the best forms to have an excellent flavour and juicy texture when fully ripe, but with a hint of bitterness before then[K]. They are one of the later members of this genus to ripen their fruit[K]. The fruit can be used in making pies, preserves, etc, and can also be dried for later use. There are up to five fairly large seeds in the centre of the fruit, these often stick together and so the effect is of eating a cherry-like fruit with a single seed[K].</t>
  </si>
  <si>
    <t>Lilium auratum</t>
  </si>
  <si>
    <t>Golden-Rayed Lily</t>
  </si>
  <si>
    <t>L. dexteri.</t>
  </si>
  <si>
    <t>Hills and mountains[58] in scrub or grassy places[90], in volcanic ash or poor gravelly soils, always on steep well-drained slopes[143].</t>
  </si>
  <si>
    <t>Requires a well-drained lime-free peaty soil in a warm position with its roots in the shade[1, 28, 47, 90, 200]. Enjoys abundant moisture so long as the soil is very well drained[47]. Prefers an open woodland position or growing amongst dwarf evergreens[1]. The plant deteriorates rapidly if grown in much shade[143]. Fertilizers, rich soils and lime are fatal to this plant[143].
Stem rooting, the bulbs should be planted about 25 - 30 cm deep[143, 200]. Early to mid autumn is the best time to plant out the bulbs in cool temperate areas, in warmer areas they can be planted out as late as late autumn[200].
A very ornamental plant[1], but short-lived in cultivation[200]. It grows better in warmer climates than Britain[90]. The variety 'Platyphyllum' has larger flowers than the type and is more amenable to adverse conditions[245].
The flowers have a penetrating spicy aroma[245].
Cultivated for its edible bulb in Japan[2, 163].
The plant should be protected against slugs in early spring. If the shoot tip is eaten out the bulb will not grow in that year and will lose vigour[200].</t>
  </si>
  <si>
    <t>Bulb - cooked[4, 46]. Sweet and mucilaginous with a mild flavour that makes them acceptable to people who have never tried them before[2, 183]. The bulbs are used as a vegetable, and can also be boiled, sweetened, powdered and used in dumplings[183]. Large, they can be up to 17cm in diameter[61, 143].</t>
  </si>
  <si>
    <t>Securinega suffruticosa</t>
  </si>
  <si>
    <t>S. ramiflora.  Pharnaceum suffruticosa.  Xylophylla ramiflora.</t>
  </si>
  <si>
    <t>Thickets and grassy slopes in C. and S. Japan[58].</t>
  </si>
  <si>
    <t>Succeeds in any rich loamy soil in a sunny position[1, 182].
Dioecious. Male and female plants must be grown if seed is required.</t>
  </si>
  <si>
    <t>Young budlings, dried and steeped in water[105]. (Does this refer to the leaf buds or the flower buds?)  
Fruit[105, 177]. No further details are given.</t>
  </si>
  <si>
    <t>This plant is commonly used in Chinese herbalism, where it is considered to be one of the 50 fundamental herbs[218]. It is used in the treatment of contusions and nervous paralysis[218]. The plant contains securinine, this acts as a stimulant on the central nervous system - it is particularly useful in the treatment of facial paralysis and is also thought to be of value in the treatment of multiple sclerosis[218].</t>
  </si>
  <si>
    <t>Chenopodium ambrosioides anthelminticum</t>
  </si>
  <si>
    <t>Wormseed</t>
  </si>
  <si>
    <t>C. anthelminticum.</t>
  </si>
  <si>
    <t>An easily grown plant, succeeding in most soils but disliking shade[1, 200]. It prefers a moderately fertile soil[200]. Tolerates a pH in the range 5.2 to 8.3.
Plants are annuals or short-lived perennials[238]. They are not very hardy when grown outdoors in Britain and so are best grown as an annual[238]. Plants have often self-sown freely in our Cornish trial grounds, but the seed germinates in the autumn and does not manage to survive the winter[238].
Wormseed is sometimes grown as a medicinal and culinary plant, especially in its native Mexico. This sub-species is more active medicinally than the type species and is the form most often cultivated for its vermicidal activity[4, 46, 50, 238]. It is one of the safest and best vermifuges available[4].
The bruised leaves emit an unpleasant foetid odour[245].</t>
  </si>
  <si>
    <t>Wormseed is a Central American herb that has been used for centuries to expel parasitic worms from the body[254].
The whole plant is analgesic, antiasthmatic, carminative, stomachic and vermifuge[1, 4, 21, 57, 145, 147, 171]. An infusion can be used as a digestive remedy, being taken to settle a wide range of problems such colic and stomach pains[254]. Externally, it has been used as a wash for haemorrhoids, as a poultice to detoxify snake bites and other poisons and is thought to have wound-healing properties[254]. Use with caution and preferably under the supervision of a qualified practitioner[21, 238]. This remedy should not be prescribed for pregnant women[238]. See also the notes above on toxicity.
Until fairly recently, this was one of the most commonly used vermifuges, though it has now been largely replaced by synthetic drugs[222]. The seed, or an essential oil expressed from the seed, was used[213]. It is very effective against most parasites, including the amoeba that causes dysentery, but is less effective against tapeworm[213, 238]. Fasting should not precede its use and there have occasionally been cases of poisoning caused by this treatment[213]. The oil is used externally to treat athlete's foot and insect bites[238]. One report says that it is an essential oil that is utilised[240]. This is obtained from the seed or the flowering stems, it is at its highest concentration in the flowering stems before seed is set, these contain around 0.7% essential oil of which almost 50% is the active vermifuge ascaridol[240]. The essential oil is of similar quality from plants cultivated in warm climates and those in cool climates[240].
The leaves are added in small quantities as a flavouring for various cooked bean dishes because their carminative activity can reduce flatulence[222].</t>
  </si>
  <si>
    <t>Dioscorea batatas</t>
  </si>
  <si>
    <t>Chinese Yam</t>
  </si>
  <si>
    <t>D. divaricata.  D. opposita. Thunb.</t>
  </si>
  <si>
    <t>Temperate E. Asia, though the exact range is not known.</t>
  </si>
  <si>
    <t>Found in an apparently wild situation in valleys and on the slopes of hills in China[147]. Prefers sunny slopes in the wild[254].</t>
  </si>
  <si>
    <t>An easily grown plant, succeeding in a fertile well-drained soil in a sunny position or light shade[27, 37, 200], though it is best in full sun[160].
Plants are hardy to at least -18�c[160].
This species of yam is much cultivated in China for its edible root which can be up to 1 metre long[1]. It has a great potential to be a commercial crop in Britain, though a satisfactory method of harvesting the root needs to be found[K]. Plants take 3 - 4 years to reach full maturity[160], though one year roots of well grown plants can weigh more than 500g. There are many cultivated forms with different root shapes in China and Japan[174].
The yam is a climbing plant that supports itself by twining around the branches of other plants[219]. It can be grown successfully into small bushes or, perhaps simpler when being grown as a root crop, it can be grown up a frame in a similar manner to growing runner beans[K].
Plants produce tubercles (small tubers that are formed in the leaf axils of the stems), and can be propagated by this means[K].
The small white flowers have a pleasant scent of cinnamon[219].
There is some confusion over the correct name for this species. One report says that D. batatas is an invalid name that is often erroneously applied to two distinct species D. opposita and D. japonica[218]. The Flora of China accepts D. batatas as a synonym for D. polystachya[266].
Dioecious. Male and female plants must be grown if seed is required.</t>
  </si>
  <si>
    <t>Tuber - cooked[1, 46, 61, 105]. A floury texture[27] with a very pleasant flavour that is rather like a potato[K]. The tubers can be boiled, baked, fried, mashed, grated and added to soups[183]. They store well and for a long time[27, 37] and can also be left in the ground and harvested as required in the winter[K]. This is a top quality root crop, very suitable for use as a staple food[K]. An arrowroot can be extracted from the root[46], though this is not as good at binding other foods as the starch from D. japonica[183]. The root contains about 20% starch. 75% water, 0.1% vitamin B1, 10 - 15 mg% vitamin C[174].
Fruit. A starchy flavour, it is said to be very good for the health[206]. We wonder if this report is referring to the tubercles[K].</t>
  </si>
  <si>
    <t>The Chinese yam, called Shan Yao in Chinese herbalism, is a sweet soothing herb that stimulates the stomach and spleen and has a tonic effect on the lungs and kidneys[238]. The tuber contains allantoin, a cell-proliferant that speeds the healing process[238]. The root is an ingredient of "The herb of eight ingredients", traditionally prescribed in Chinese herbalism to treat hyperthyroidism, nephritis and diabetes[254].
The tuber is anthelmintic, digestive and gently tonic[116, 147, 218, 254]. It is used internally in the treatment of tiredness, weight loss, poor appetite, poor digestion, chronic diarrhoea, asthma, dry coughs, frequent or uncontrollable urination, diabetes and emotional instability[238]. It is applied externally to ulcers, boils and abscesses[218, 238]. The tubers are harvested in the autumn and can be used raw or baked[238].
The leaf juice is used to treat snakebites and scorpion stings[218].
The roots of most, if not all, members of this genus, contains diosgenin[222, 240]. This is widely used in modern medicine in order to manufacture progesterone and other steroid drugs. These are used as contraceptives and in the treatment of various disorders of the genitary organs as well as in a host of other diseases such as asthma and arthritis[222].</t>
  </si>
  <si>
    <t>China; India; India(Santal); Japan</t>
  </si>
  <si>
    <t>Dryas octopetala</t>
  </si>
  <si>
    <t>Mountain Avens</t>
  </si>
  <si>
    <t>Arctic and sub-arctic Europe, Asia and America. Mountains in south Europe, including Britain.</t>
  </si>
  <si>
    <t>Rocky places and high pastures[13], especially on limestone rocks[1].</t>
  </si>
  <si>
    <t>Easily grown in ordinary gardening soil[1, 11], preferring a sunny position[4]. Prefers limestone soils[1]. Prefers a gritty well-drained peaty soil[188].
A sub-shrub, producing annual stems from a woody base[11, 200]. A good plant for a rock garden[1], it succeeds on banks and on walls[188].
A very ornamental plant[1].
The sub-species D. octopetala hookeriana has been shown to produce nitrogen nodules on its roots due to a symbiotic relationship with certain soil bacteria, in the same way as peas and beans[212]. It has been assumed here that the species type can also do this[K]. Some of the nitrogen is utilized by the growing plant but some can also be used by other plants growing nearby[200].
Established plants strongly resent root disturbance[200].</t>
  </si>
  <si>
    <t>The plant makes a good ground cover for spring bulbs, though it is not strongly weed suppressive[200]. Slow-growing at first, it then forms a dense mat[197]. Plants should be spaced about 30cm apart each way and they form a carpet, the branches rooting at intervals along the stems[208].</t>
  </si>
  <si>
    <t>The leaves are used as a tea substitute[2, 13, 46, 183].</t>
  </si>
  <si>
    <t>The entire plant, harvested just before or at flowering time is astringent and digestive[9]. An infusion is used as a stomach tonic, and also as a gargle for treating gingivitis and other disorders of the mouth and throat[9].</t>
  </si>
  <si>
    <t>Polygonum bistorta</t>
  </si>
  <si>
    <t>Bistort</t>
  </si>
  <si>
    <t>Bistorta major. S.F.Gray.</t>
  </si>
  <si>
    <t>Northern and central Europe, including Britain, mountains of S. Europe, western and central Asia.</t>
  </si>
  <si>
    <t>Damp meadows and by water, especially on acid soils[13, 17].</t>
  </si>
  <si>
    <t>Succeeds in an ordinary garden soil[1] but prefers a moisture retentive not too fertile soil in sun or part shade[200]. The plant repays generous treatment[1].
A very cold-hardy plant, tolerating temperatures down to at least -25�c[187].
Bistort was formerly cultivated as a medicinal and edible plant[4], though it has now fallen into virtual disuse.
Plants are somewhat spreading, forming quite extensive colonies[187] especially in low-lying pastures[4]. They seem to be immune to the predations of rabbits[233].</t>
  </si>
  <si>
    <t>The roots contain up to 21% tannin[223].</t>
  </si>
  <si>
    <t>Bistort is one of the most strongly astringent of all herbs and it is used to contract tissues and staunch blood flow[254].
The root is powerfully astringent, demulcent, diuretic, febrifuge, laxative and strongly styptic[4, 218]. It is gathered in early spring when the leaves are just beginning to shoot, and then dried[4]. It is much used, both internally and externally, in the treatment of internal and external bleeding, diarrhoea, dysentery, cholera etc[4, 9, 13, 21, 147, 165, 172]. It is also taken internally in the treatment of a wide range of complaints including catarrh, cystitis, irritable bowel syndrome, peptic ulcers, ulcerative colitis and excessive menstruation[238, 254]. Externally, it makes a good wash for small burns and wounds, and is used to treat pharyngitis, stomatitis, vaginal discharge, anal fissure etc[238, 254]. A mouth wash or gargle is used to treat spongy gums, mouth ulcers and sore throats[254].
The leaves are astringent and have a great reputation in the treatment of wounds[4].</t>
  </si>
  <si>
    <t>Britain; China; Germany; Iraq; Spain; Turkey; United States; United Statessr</t>
  </si>
  <si>
    <t>Anthriscus cerefolium</t>
  </si>
  <si>
    <t>Chervil</t>
  </si>
  <si>
    <t>Chaerophylum sativum.</t>
  </si>
  <si>
    <t>South-eastern Europe. Naturalized in Britain[17].</t>
  </si>
  <si>
    <t>Hedgebanks, roadsides and waste places[9, 17].</t>
  </si>
  <si>
    <t>Prefers a well-drained moisture retentive soil[200]. Plants dislike hot dry summers[200], it is best to give summer crops a cool shady position but winter crops require a sunny position[14, 18, 37, 52]. Tolerates a pH in the range 5.8 to 7.6.
Plants are hardy to about -10�c[200].
Chervil is occasionally cultivated as a salad plant, especially in France[268]. There are some named varieties[183]. It can supply fresh leaves all year round from successional sowings, especially if given some protection in winter[238]. Although a biennial, it is usually cultivated as an annual[238]. It often self-sows when grown in a suitable position[18, 200].
Be careful if harvesting this plant from the wild because it is superficially similar to some poisonous species such as young plants of hemlock, Conium maculatum[244].
Chervil is an aromatic plant with pleasantly scented leaves[245]. It is said to be a good companion plant for growing with carrots and radishes[18, 201], the radishes becoming hotter and crisper[201]. It also grows well with dill and coriander[201]. When grown with lettuces it is said to protect them from aphids and ants, the plant is also said to repel slugs[238].</t>
  </si>
  <si>
    <t>The growing plant is said to repel slugs[238].</t>
  </si>
  <si>
    <t>Edible leaves - raw in salads or used as a flavouring in cooked foods such as soups and stews[2, 14, 21, 27, 46, 61, 100, 244]. A mild aromatic flavour[183] that is suggestive of aniseed[238]. The leaves are often used as a flavouring, they form the basis of the seasoning 'fines herbes'[200] and are an essential ingredient of 'bouquet garni'[244]. The leaves should always be used fresh because the delicate flavour does not withstand drying or prolonged cooking[238, 244]. The leaves are ready for harvesting in about 8 weeks from sowing, the plant responds well to cut and come again harvesting[200].
The flowers are used as a seasoning[183].
The root is said to be edible[177, 183].</t>
  </si>
  <si>
    <t>Chervil is not widely used as a medicinal herb, though it is sometimes employed as a 'spring tonic' for cleansing the liver and kidneys, is a good remedy for settling the digestion and is said to be of value in treating poor memory and mental depression[238, 244, 254].
The fresh plant, harvested just before flowering, is digestive, diuretic, expectorant, poultice and stimulant[9, 21, 201]. The juice is used in the treatment of dropsy, arthritis and chronic skin ailments[9]. The bruised leaves are used as a poultice for slow-healing wounds[9] and a warm poultice is applied to painful joints[268]. An infusion of the fresh leaves is also used as an eyewash to treat sore or inflamed eyes[244].</t>
  </si>
  <si>
    <t>Arabic; Belgium; Britain; France; Iceland; Spain; Turkey</t>
  </si>
  <si>
    <t>Malus domestica</t>
  </si>
  <si>
    <t>Apple</t>
  </si>
  <si>
    <t>A hybrid of garden origin, mainly involving M. sylvestris and M. pumila[200]..</t>
  </si>
  <si>
    <t>An easily grown plant, it succeeds in most fertile soils, preferring a moisture retentive well-drained loamy soil[1, 200]. Grows well in heavy clay soils, though if these are poorly drained there could be problems with diseases such as canker[200]. Prefers a sunny position but succeeds in partial shade though it fruits less well in such a situation[1, 200]. Tolerates a pH range from 6 to 7, preferring a range of 6.5 to 6.8[200].
The apple is one of the most commonly cultivated fruit crops in the temperate zone. The primary climatic requirements for the production of good quality fruit are warm summer temperatures, relative freedom from spring frosts, reasonable protection from the wind (especially cold north and east winds) and an evenly distributed rainfall of about 600 - 800mm per annum[200]. Good apple production has been achieved as far north as 65�, whilst about 1000 hours of winter temperatures below 7�c are necessary to initiate flower production[269]. However good quality apples can still be produced in other areas with careful management and choice of cultivars[200]. Even in tropical latitudes, the plant has succeeded at high elevations, producing fruit at elevations over 3000 metres in Ecuador for example[269]. Where space is at a premium, or at the limits of their climatic range, apples can be grown against a wall. Most cultivars will grow well against a sunny south or west facing wall, an east facing wall will suit many of the tougher cultivars and even a north facing wall can be used for early culinary cultivars[219].
A hybrid of mixed origins, including M. dasyphylla, M. praecox, M. pumila, M. sieversii and M. sylvestris, this species is very commonly cultivated in temperate areas for its edible fruit[11]. There are very many named varieties[46, 183, 200] and with careful choice of these varieties it is possible to provide freshly harvested fruit from July to December and stored fruit for the rest of the year.
When chives (Allium schoenoprasum) or other alliums are grown under apple trees it can prevent or cure scab[18]. A spray of the infused leaves of Equisetum spp can also be used against scab[18, 201]. If climbing nasturtiums (Tropaeolum majus) are grown into the tree they can repel woolly aphis[18, 201].
Apples lose their flavour if they are stored with potatoes[18]. They will also impart a bitter flavour to carrots or potatoes if they are stored in the same area[201]. Growing apples near potatoes makes the potatoes more susceptible to blight[201]. Wrapping maple leaves (Acer spp) around apples in store helps to preserve the apples[18, 20]. Apples store better if they are grown in a sward that contains a high percentage of clover[201].
Apple trees grow better and produce better quality fruit when foxgloves (Digitalis spp) and wallflowers (Erysimum cheiri) are growing in the orchard[201].
Dandelions (Taraxacum spp) produce ethylene gas and this can cause earlier ripening of fruit if plants are growing in an orchard[18].
The fruit is a good wildlife food source, especially for birds[200].
Hybridizes freely with other members of this genus[200].
Plants in this genus are notably susceptible to honey fungus[200].</t>
  </si>
  <si>
    <t>The fruit is a source of pectin[61, 142]. Pectin is used as a thickener in jams etc and as a culture medium in laboratories.
The apple is also an excellent dentifrice, the mechanical action of eating a fruit serving to clean both the teeth and the gums[4, 269].
The oil from the seed has been used as an illuminant[269].
Wood - hard, compact, fine-grained. Used for turnery, tool handles, canes etc[46, 171, 226]. It makes an excellent fuel[226].</t>
  </si>
  <si>
    <t>Fruit - raw, cooked or dried for later use. Apples are one of the most common and widely grown fruits of the temperate zone. There are a great many named varieties with differing flavours ranging from sour to sweet and textures from dry and mealy to crisp and juicy. There is also a wide range in the seasons of ripening with the first fruits being ready in late July whilst other cultivars are not picked until late autumn and will store for 12 months or sometimes more. See individual records for more details.
The fruit of some cultivars is rich in pectin and can be used in helping other fruits to set when making jam etc[61, 142]. Pectin is also said to protect the body against radiation[201].
An edible oil can be obtained from the seed[4]. It would only really be viable to use these seeds as an oil source if the fruit was being used for some purpose such as making cider and then the seeds could be extracted from the remaining pulp[K].</t>
  </si>
  <si>
    <t>The fruit is astringent and laxative[4, 9].
The bark, and especially the root bark, is anthelmintic, refrigerant and soporific[218, 240]. An infusion is used in the treatment of intermittent, remittent and bilious fevers[4, 240].
The leaves contain up to 2.4% of an antibacterial substance called 'phloretin'[240]. This inhibits the growth of a number of gram-positive and gram-negative bacteria in as low a concentration as 30 ppm[240].
A ripe raw apple is one of the easiest foods for the stomach to deal with, the whole process of digestion taking about 85 minutes[4]. The apple juice will reduce the acidity of the stomach, it becomes changed into alkaline carbonates and thus corrects sour fermentation[4]. The apple is also an excellent dentifrice, the mechanical action of eating a fruit serving to clean both the teeth and the gums[4].</t>
  </si>
  <si>
    <t>Crataegus pentagyna</t>
  </si>
  <si>
    <t>S.E. Europe to the Caucasus.</t>
  </si>
  <si>
    <t>Woodland margins[45, 50].</t>
  </si>
  <si>
    <t>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Cultivated in China for its edible fruit, it is sold in the local markets[46, 61]. This report might be a mistake, probably applying instead to C. pinnatifida[K]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</si>
  <si>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cooked[2, 46, 105]. It can also be made into preserves[61] and can be dried for later use. The fruit is about 1cm in diameter[200]. There are up to five fairly large seeds in the centre of the fruit, these often stick together and so the effect is of eating a cherry-like fruit with a single seed[K].</t>
  </si>
  <si>
    <t>Prunus tomentosa</t>
  </si>
  <si>
    <t>Nanking Cherry</t>
  </si>
  <si>
    <t>E. Asia - N. and W. China to the Himalayas.</t>
  </si>
  <si>
    <t>Slopes and in ravines, 1700 - 2400 metres in the Himalayas[145]. Forest on mountain slopes, forest margins, thickets and meadows at elevations of 100 - 3700 metres[266].</t>
  </si>
  <si>
    <t>Thrives in a well-drained moisture-retentive loamy soil, growing well on limestone[11, 200]. Prefers some lime in the soil but is likely to become chlorotic if too much lime is present[1]. Grows well in partial shade[31], though it fruits better when in a sunny position[11, 200]. Requires a sheltered position[11]. Thrives in hot summers[188].
Cultivated in Asia for its edible fruits, there are some named varieties[58, 183]. The fruits are not freely borne in Britain[11].
The flowers are produced on the previous years growth[182].
Most members of this genus are shallow-rooted and will produce suckers if the roots are damaged[238].
Plants in this genus are notably susceptible to honey fungus[200].</t>
  </si>
  <si>
    <t>Chilopsis linearis</t>
  </si>
  <si>
    <t>Desert Willow</t>
  </si>
  <si>
    <t>South-western N. America - California to Texas south to Mexico.</t>
  </si>
  <si>
    <t>Gravelly or rocky soils in arid desert washes and desert grasslands, 400 - 1600 metres[227, 229]. Plants attain their greatest size when growing along streams and in low places[229].</t>
  </si>
  <si>
    <t>Requires a very warm sunny position in a very well-drained soil[260]. Plants are likely to be intolerant of wet conditions especially in the winter[K].
This species is not very hardy outdoors in Britain, tolerating temperatures down to about -3�c[260].
The showy flowers are fragrant[229].</t>
  </si>
  <si>
    <t>The young pliable twigs are woven into baskets[227, 274]. The bark is removed and the shoots are used unsplit as rod foundations in coil basketry[257].
The bark has been used to make shirts and nets[257].
Wood - coarse-grained, soft, weak, rather durable in the soil. Used for fence posts and fuel[227].</t>
  </si>
  <si>
    <t>The blossoms and seedpods have been used for food[257].</t>
  </si>
  <si>
    <t>A decoction of the flowers is used for coughs and bronchial disturbances[227].</t>
  </si>
  <si>
    <t>Iris germanica florentina</t>
  </si>
  <si>
    <t>Orris</t>
  </si>
  <si>
    <t>I. florentina. L.</t>
  </si>
  <si>
    <t>Probably an albino form of I. germanica, it is not found in a truly wild situation[89].</t>
  </si>
  <si>
    <t>Prefers a sunny position in a well-drained soil that contains some lime[1, 79]. Grows well in dry soils in light deciduous shade[187]. Succeeds in full sun or partial shade[79]. Prefers a pH in the range 6 to 7.5 or higher[200].
The plant is sometimes cultivated for the essential oil in its root[9, 46].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</si>
  <si>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violet-like fragrance, when fresh it has an acrid flavour and almost no smell[4, 168]. An essential oil is obtained from the fresh root, this has the same uses as the root[57, 61].
The root has been burnt in open fires in order to sweeten the smell of a room[245].
The juice of the root is sometimes used as a cosmetic and also for the removal of freckles from the skin[4].
A black dye is obtained from the root[168].
A blue dye is obtained from the flowers[168].
The seeds are used as rosary beads[61].
Plants can be grown for ground cover, the dense mat of roots excluding all weeds[208].</t>
  </si>
  <si>
    <t>The root can be dried, ground into a powder and used as a food flavouring[105]. The root may take several years of drying to develop its full fragrance[168].</t>
  </si>
  <si>
    <t>The dried root is diuretic, expectorant and stomachic[21, 238]. It is taken internally in the treatment of coughs, catarrh and diarrhoea[238]. Externally it is applied to deep wounds[238]. The root is harvested in late summer and early autumn and dried for later use[238].
The juice of the fresh root is a strong purge of great efficiency in the treatment of dropsy[4].</t>
  </si>
  <si>
    <t>China; Europe; India; Turkey</t>
  </si>
  <si>
    <t>Actinidia polygama</t>
  </si>
  <si>
    <t>Silver Vine</t>
  </si>
  <si>
    <t>A. volubilis. (Sieb.&amp;Zucc.)Planch.  Trochostigma polygama. Sieb.&amp;Zucc.</t>
  </si>
  <si>
    <t>Woodlands and hedges in mountains throughout Japan[58].</t>
  </si>
  <si>
    <t>Prefers a sound loamy neutral soil[1, 200]. Succeeds in semi-shade but full sun is best for fruit production[200]. Prefers a sheltered position[200].
Plants are hardy to about -30�c. when dormant but young growth in spring can be cut back by late frosts[160].
Fruits are formed on second year wood and also on fruit spurs on older wood[126], any pruning is best carried out in the winter[219]. The flowers are fragrant[245].
This is a climbing plant, supporting itself by twining around branches etc[200].
The plant is very attractive to cats and can be damaged by them[74, 151, 200].
This species has been confused in literature with A. kolomikta[198]. It is closely related but can be distinguished by the leaves which are tapered at the base whilst those of A. kolomikta are heart-shaped[219].
Plants in this genus are notably resistant to honey fungus[200].
One report suggests that plants are self-fertile whilst another says that they are dioecious. It is likely that most plants are dioecious but that there are some self-fertile hermaphrodite forms. A cultivar named 418-77 is self-fertile[183].</t>
  </si>
  <si>
    <t>Fruit - raw or cooked[183]. Not very palatable, it is eaten salted[151, 177]. Some cultivars have nice flavoured fruits[183]. The fruit contains up to 5 times the vitamin C. of blackcurrants[74]. Fairly large fruits, up to 3cm across[200]. It contains a number of small seeds, but these are easily eaten with the fruit[K].
Leaves - raw or cooked[4, 61, 105, 177, 183]. The leaves can also be roasted and mixed with tea[183].</t>
  </si>
  <si>
    <t>The leaves are hallucinogenic and sedative[192]. The leaves contain substances that make them very attractive to cats and for this reason they are especially useful as a sedative for lions etc in zoos[192]. When consumed in large quantities the leaves can have a mild hallucinatory effect[192].
Polygamol, which is made from the fruits, is used as a heart tonic[218]. A dry decoction is used to treat colic and rheumatism[218].</t>
  </si>
  <si>
    <t>Rubus ulmifolius</t>
  </si>
  <si>
    <t>Elm-Leaved Bramble</t>
  </si>
  <si>
    <t>R. discolor. Syme. non Weihe.&amp;Nees.</t>
  </si>
  <si>
    <t>Europe, including Britain, from he Netherlands south and east to N. Africa, Italy and Macaronesia.</t>
  </si>
  <si>
    <t>Very common in many habitats, succeeding on chalk and clay and preferring open sunny habitats[11, 17, 150].</t>
  </si>
  <si>
    <t>Easily grown in a good well-drained loamy soil[1, 11, 200]. Succeeds on chalk or clay soils, preferring open habitats in the wild[17, 150]. Tolerates poor soils so long as they are not dry[202]. Succeeds in sun or semi-shade[1, 11, 200] and also in deep shade though growth is more lax in such a position[202].
Hardy to about -18�c[202].
Plants reproduce sexually and not apomictically like many brambles. Individual plants are self-sterile[17].
This species is a blackberry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</si>
  <si>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root yields an orange dye when mixed with salt[148].</t>
  </si>
  <si>
    <t>Fruit - raw or cooked[105, 145]. Aromatic, but with small dryish drupelets[11]. Sweet[148].</t>
  </si>
  <si>
    <t>Smyrnium olusatrum</t>
  </si>
  <si>
    <t>Alexanders</t>
  </si>
  <si>
    <t>Hedges and waste places, often near the sea[17].</t>
  </si>
  <si>
    <t>Succeeds in most soils but prefers an open sunny position in a well-drained moisture retentive soil[200].
Hardy to about -15�c[200].
At one time this plant was extensively grown for its edible leaves and stems but it has now fallen into virtual disuse, having been replaced by celery[1, 2, 27, 37, 61, 183].
The seeds are highly aromatic with a myrrh-like scent[245].
A good bee plant.</t>
  </si>
  <si>
    <t>Leaves and young shoots - raw in salads or cooked in soups, stews etc[2, 5, 8, 12, 27, 37, 115, 183]. The plant comes into growth in the autumn and the leaves are often available throughout the winter[5, 52]. They have a rather strong celery-like flavour and are often blanched (by excluding light from the growing plant) before use[183]. Leafy seedlings can be used as a parsley substitute[183].
Stem - raw or cooked[2, 5, 8, 12, 27, 37, 53, 115]. It tastes somewhat like celery, but is more pungent[17, 244]. The stem is often blanched (by excluding light from the growing plant) before use[183].
Flower buds - raw[12, 52]. Added to salads, they have a celery-like flavour[K].
The spicy seeds are used as a pepper substitute[52, 183].
Root - cooked. Boiled and used in soups, its flavour is somewhat like celery. The root is said to be more tender if it has been kept in a cool place all winter[183].</t>
  </si>
  <si>
    <t>The whole plant is bitter and digestive. It has been used in the past in the treatment of asthma, menstrual problems and wounds, but is generally considered to be obsolete as a medicinal plant[238].</t>
  </si>
  <si>
    <t>Chenopodium bonus-henricus</t>
  </si>
  <si>
    <t>Good King Henry</t>
  </si>
  <si>
    <t>C. esculentus.</t>
  </si>
  <si>
    <t>Most of Europe, including Britain, north to Scandanavia, W. Asia, N. America.</t>
  </si>
  <si>
    <t>Rich pastures, farmyards, roadsides etc[17].</t>
  </si>
  <si>
    <t>Prefers a fertile humus rich soil in a sunny position[9, 16, 200]. The plant produces a better quality harvest in the summer if it is grown in light shade[264, K]. A very easily grown plant, it tolerates considerable neglect and succeeds in most soils and situations[16, 33, K].
Good King Henry was at one time frequently cultivated in the garden as a perennial vegetable, but it has fallen out of favour and is seldom grown at present[4, 46]. About thirty plants can produce a good supply of food for four people[264].</t>
  </si>
  <si>
    <t>The herb is emollient, laxative and vermifuge[7, 154]. This remedy should not be used by people suffering from kidney complaints or rheumatism[7].
A poultice of the leaves has been used to cleanse and heal chronic sores, boils and abscesses[4, 7].
The seed is a gentle laxative that is suitable for children[7].</t>
  </si>
  <si>
    <t>Pistacia vera</t>
  </si>
  <si>
    <t>Pistachio</t>
  </si>
  <si>
    <t>Hilly and mountainous regions, especially on sandstone soils, with a temperature range from -10�c in the winter to 40�c in the summer, to 1500 metres[200]</t>
  </si>
  <si>
    <t>Requires a sunny position in a deep well-drained light soil[200]. Succeeds in dry soils. Does well in light calcareous soils[200]. Grows well on poor soils[200]. Prefers long hot summers and low humidity[200].
Plants are not very hardy in Britain and are unlikely to succeed outdoors in any but the mildest areas of the country. They will be hardier in areas with long hot summers that will thoroughly ripen the wood.
Plants are prone to fungal root rots[200].
The pistachio nut is often cultivated for its edible seed in warm temperate areas, there are many named forms[183]. It is very unlikely to produce a crop of seeds in Britain, simply because the summers here are not hot enough or long enough[K].
Any pruning that needs to be done is best carried out in the spring[238].
Dioecious, male and female plants must be grown if seed is required. One male plant for every five females is adequate[200].</t>
  </si>
  <si>
    <t>The seed yields up to 40% of a non-drying oil. It is not used commercially due to the high value of the seed for food[183].
Male trees yield a small quantity of a high grade resin. It is used in paints, lacquers etc[74].</t>
  </si>
  <si>
    <t>The plant is used in China for the treatment of abdominal ailments, abscesses, amenorrhoea, bruises, chest ailments, circulation, dysentery, gynecopathy, pruritus, rheumatism, sclerosis of the liver, sores and trauma[218].
The seed is said to be sedative and tonic[240].</t>
  </si>
  <si>
    <t>Lilium martagon</t>
  </si>
  <si>
    <t>Turk's Cap Lily</t>
  </si>
  <si>
    <t>Deciduous woods, scrub and mountain pasture, especially on limestone[13].</t>
  </si>
  <si>
    <t>Succeeds in ordinary well-drained garden soil[1, 42]. Prefers a good leafy soil in sun or semi-shade[90]. Prefers its roots to be in the shade[28]. Prefers a calcareous soil according to some reports[1, 4, 13, 90], whilst one says that it is probably best in an acid or neutral soil[47].
A very ornamental[1] and polymorphic plant[143]. It takes 7 - 8 years to flower from seed[143]. The flowers have an unpleasant odour[143]. The flowers are sweetly fragrant, especially at night in order to attract the night hawk-moth for pollination[245].
Early to mid autumn is the best time to plant out the bulbs in cool temperate areas, in warmer areas they can be planted out as late as late autumn[200].
The plant should be protected against rabbits and slugs in early spring. If the shoot tip is eaten out the bulb will not grow in that year and will lose vigour[200].</t>
  </si>
  <si>
    <t>Bulb - cooked[2, 14, 61]. It is often dried for later use[46]. Rich in starch, it can be used as a vegetable in similar ways to potatoes (Solanum tuberosum).</t>
  </si>
  <si>
    <t>The bulb is diuretic, emmenagogue, emollient and expectorant[240]. They are used to relieve heart diseases, pain in the cardiac region and angina pectoris[240].</t>
  </si>
  <si>
    <t>Panax japonicus</t>
  </si>
  <si>
    <t>Japanese Ginseng</t>
  </si>
  <si>
    <t>P. pseudoginseng japonicus (C.A.Mey.)Hoo.&amp;Tseng.  P. repens. Max.</t>
  </si>
  <si>
    <t>Woods in mountains all over Japan[58].</t>
  </si>
  <si>
    <t>We have very little information on this species and do not know if it will be hardy in Britain, though judging by its native range it should succeed outdoors in much of the country. This species has 24 chromosomes which makes it quite distinct from P. ginseng which has 44 chromosomes[174]. The following notes are based on the general needs of the genus.
Requires a moist humus rich soil in a shady position in a woodland[200].</t>
  </si>
  <si>
    <t>The root contains up to 5% saponins and it might be possible to utilize them as a soap[K].</t>
  </si>
  <si>
    <t>The roots are used as a flavouring in teas and liqueurs[183]. Some caution is advised, see the notes above on toxicity.</t>
  </si>
  <si>
    <t>Expectorant, tonic[61, 174].
A decoction of the root is expectorant, febrifuge and stomachic[218].</t>
  </si>
  <si>
    <t>The root contains up to 5% saponins[174]. Saponins are found in many foods, such as some beans, and although they are fairly toxic to people they are poorly absorbed by the body and most pass straight through without any problem. Thorough cooking will also break them down. Saponins are much more toxic to some creatures, such as fish, and hunting tribes have traditionally put large quantities of them in streams, lakes etc in order to stupefy or kill the fish[K].</t>
  </si>
  <si>
    <t>Allium victorialis</t>
  </si>
  <si>
    <t>Alpine Leek</t>
  </si>
  <si>
    <t>Rocky and stony places in mountains, usually on calcareous soils[45].</t>
  </si>
  <si>
    <t>11 - 7</t>
  </si>
  <si>
    <t>Requires a sunny position in a light well-drained soil[1, 200].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</si>
  <si>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Bulb - raw or cooked[183]. An onion substitute[22]. The plants are as pungent as garlic[203]. The bulbs are rather small, about 10 - 20mm in diameter, and are produced in clusters on a short rhizome[200].
Leaves - raw or cooked. The stems and leaves are eaten[177, 179], they are much favoured in Japan[116].
Flowers - raw or cooked.</t>
  </si>
  <si>
    <t>The root is antiscorbutic, carminative, diuretic and vermifuge[1, 46, 178, 218].
Used in the treatment of profuse menstruation[1, 46, 178].</t>
  </si>
  <si>
    <t>Egypt; France; German</t>
  </si>
  <si>
    <t>Polygonum alpinum</t>
  </si>
  <si>
    <t>Alpine Knotweed</t>
  </si>
  <si>
    <t>P. undulatum</t>
  </si>
  <si>
    <t>Damp meadows, wood margins and mixed grass steppes[74]. Open humus-rich slopes, 2200 - 2700 metres in Kashmir[145].</t>
  </si>
  <si>
    <t>Succeeds in an ordinary garden soil[1] but prefers a moisture retentive not too fertile soil in sun or part shade[200]. Grows well near water[1]. Repays generous treatment[1].
Plants seem to be immune to the predations of rabbits[233].
Plants can be invasive but they are easily controlled by spading around the clump[200].</t>
  </si>
  <si>
    <t>Phormium cookianum</t>
  </si>
  <si>
    <t>Wharariki</t>
  </si>
  <si>
    <t>P. cookianum. Le Jolis.  P. hookeri.</t>
  </si>
  <si>
    <t>New Zealand. Naturalized in Britain on the Scilly Isles.</t>
  </si>
  <si>
    <t>Coastal cliffs to mountain slopes, locally dominant on shady faces in high country, North, South and Stewart Islands[44].</t>
  </si>
  <si>
    <t>Prefers a rich loamy soil[1] but is not too fussy, succeeding in peaty soils and in boggy moorland[11]. Tolerates light shade[1] but prefers full sun[200]. Plants can be grown in quite coarse grass, which can be cut annually in the autumn[233]. Very tolerant of maritime exposure, this species is recommended for coastal plantings[166, 187].
Hardy to about -10�c[187].
Polymorphic, there are many named varieties[200]. This species often hybridizes with P. tenax and there are many cultivars of uncertain origin.
Members of this genus are rarely if ever troubled by browsing deer or rabbits[233].</t>
  </si>
  <si>
    <t>A high quality pliable fibre is obtained from the leaves[153].
A gum found at the base of the leaves is used as a paper glue[173].</t>
  </si>
  <si>
    <t>The roasted seed is used as a coffee substitute[173].
An edible nectar is obtained from the flowers[173].
An edible gum is obtained from the base of the leaves[173].</t>
  </si>
  <si>
    <t>New Zealand(Maori)</t>
  </si>
  <si>
    <t>The root is highly purgative[173].</t>
  </si>
  <si>
    <t>Pinus pinaster</t>
  </si>
  <si>
    <t>Maritime Pine</t>
  </si>
  <si>
    <t>P. maritima.  P sylvestris. non L.</t>
  </si>
  <si>
    <t>Europe - W. Mediterranean. Naturalized in Britain in some parts of the New Forest[81].</t>
  </si>
  <si>
    <t>Coastal sands and dunes, it is also found on mountains inland.</t>
  </si>
  <si>
    <t>Thrives in a light well-drained sandy or gravelly loam[1, 11]. Dislikes poorly drained moorland soils[1] and shady positions. Established plants tolerate drought[200]. Succeeds in poor dry sandy soils[185]. Tolerates maritime exposure[75], though trees are often laid over from the base by heavy winds when they are young. The stem merely bends back to the vertical and continues growing, the bend remaining in the trunk[185]. 
The best trees are found in the far south of Britain, where this species often self-sows. It is very fast growing, especially when young with new annual shoots of 1 metre common[185]. It is not very long-lived in cultivation[11, 185], though trees have lived longer than 150 years in Britain.
Widely cultivated in Europe for the resin obtained from the trunk and for woodpulp, it is the most widely used European species[64, 200].
Plants are strongly outbreeding, self-fertilized seed usually grows poorly[200]. They hybridize freely with other members of this genus[200].
Leaf secretions inhibit the germination of seeds, thereby reducing the amount of plants that can grow beneath the trees[18].
Plants in this genus are notably susceptible to honey fungus[200].</t>
  </si>
  <si>
    <t>Often planted as a shelterbelt along exposed coasts[11, 49, 59, 75, 81] and also to stabilize sandy soils[50, 89]. It is very tolerant of maritime exposure, but may require staking when it is young[75].
A tan or green dye is obtained from the needles[168].
The needles contain a substance called terpene, this is released when rain washes over the needles and it has a negative effect on the germination of some plants, including wheat[201].
This species is the major source of resin in Europe, it is extensively planted, especially along the Atlantic coast of Europe[50, 64, 200].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rough carpentry, boxes, pit props etc. A source of pulp wood[11, 100].</t>
  </si>
  <si>
    <t>Chile; Egypt; Eurasia; Finland; France; Japan; Nc; Portugal; Spain</t>
  </si>
  <si>
    <t>Juniperus communis nana</t>
  </si>
  <si>
    <t>Juniper</t>
  </si>
  <si>
    <t>J. nana. Willd.  J. sibirica. Burgsdorf.</t>
  </si>
  <si>
    <t>Northern temperate zone, incl Britain, south to the mountains of N. Africa, Himalayas and California</t>
  </si>
  <si>
    <t>Rocks and moors on mountains and lowland bogs in N. Wales, N. England and Scotland[17].</t>
  </si>
  <si>
    <t>Succeeds in hot dry soils and in poor soils. Succeeds in most soils so long as they are well drained[186], preferring a neutral or slightly alkaline soil. Does well in chalky soils[1]. Grows well in heavy clay soils. Tolerates a pH range from 4 to 8[186]. Succeeds in light woodland but dislikes heavy shade[186]. Established plants are very tolerant of drought[186].
Although the fully dormant plant is cold-tolerant throughout Britain, the young growth in spring can be damaged by late frosts.
A very polymorphic species, there is a huge range of cultivars of widely diverse habits[11, 81]. At least some forms tolerate maritime exposure[186], there is a thriving colony in an exposed position at Land's End in Cornwall[81]. 
Seed takes 2 - 3 years to ripen on the plant[11]. 
Plants are usually very slow growing, often only a few centimetres a year[186].
Resists honey fungus[88]. Plants are sometimes attacked by a rust, this fungus has an aecidial stage on hawthorn (Crataegus spp.)[1]. 
Dioecious. Male and female plants must be grown if seed is required.</t>
  </si>
  <si>
    <t>A decoction of the branches is used as an anti-dandruff shampoo[172].
Yields the resin 'Sandarac', used in the production of a white varnish[74].
The stems were at one time used as a strewing herb[14]. The whole plant can be burnt as an incense and fumigant[66, 102, 146]. It makes a good insect repellent[102, 172].
The bark is used as cordage[61] and as a tinder[172].
An excellent fuel wood[66].
Many forms of this species are good ground cover plants for sunny situations[208].</t>
  </si>
  <si>
    <t>Fruit - raw or cooked[2, 5, 9, 15]. It is usually dried [12]. The fruit is often used as a flavouring in sauerkraut, stuffings, vegetable pates etc, and is an essential ingredient of gin[183]. The aromatic fruit is used as a pepper substitute according to one report[183]. An essential oil is sometimes distilled from the fruit to be used as a flavouring[183]. Average yields are around 1%[7]. The cones are about 4 - 8mm in diameter and take 2 years to mature[200]. Some caution is advised when using the fruit, see the notes above on toxicity.
The roasted seed is a coffee substitute[177].
A tea is made by boiling the leaves and stems[161]. A tea made from the berries has a spicy gin-like flavour[183].</t>
  </si>
  <si>
    <t>Juniper fruits are commonly used in herbal medicine, as a household remedy, and also in some commercial preparations. They are especially useful in the treatment of digestive disorders plus kidney and bladder problems[4].
The fully ripe fruits are strongly antiseptic, aromatic, carminative, diaphoretic, strongly diuretic, rubefacient, stomachic and tonic[4, 7, 9, 21, 46, 165, 240, 254]. They are used in the treatment of cystitis, digestive problems, chronic arthritis, gout and rheumatic conditions[254]. They can be eaten raw or used in a tea[222], but some caution is advised since large doses can irritate the urinary passage[4]. Externally, it is applied as a diluted essential oil, having a slightly warming effect upon the skin and is thought to promote the removal of waste products from underlying tissues[254]. It is, therefore, helpful when applied to arthritic joints etc[254]. The fruits should not be used internally by pregnant women since this can cause an abortion[9]. The fruits also increase menstrual bleeding so should not be used by women with heavy periods[254]. When made into an ointment, they are applied to exposed wounds and prevent irritation by flies[4].
The essential oil is used in aromatherapy. Its keyword is 'Toxin elimination'[210].</t>
  </si>
  <si>
    <t>Britain; Canada(Kwakiutl); Kurdistan; Malaya; Spain; Turkey; United States; United States(Amerindian); United States(Appalachia); United States(Blackfoot)</t>
  </si>
  <si>
    <t>Although the fruit of this plant is quite often used medicinally and as a flavouring in various foods and drinks, large doses of the fruit can cause renal damage. Juniper should not be used internally in any quantities by pregnant women[65, 165].</t>
  </si>
  <si>
    <t>Hibiscus trionum</t>
  </si>
  <si>
    <t>Flower Of An Hour</t>
  </si>
  <si>
    <t>Arid old world tropics. Naturalized in S.E. Europe[50].</t>
  </si>
  <si>
    <t>Cultivated ground and waste places in S.E. Europe[50].</t>
  </si>
  <si>
    <t>Prefers a well-drained humus rich fertile soil in a sheltered position in full sun[200].
A very ornamental plant[1], it is an annual or short-lived perennial. Not very frost-tolerant, if started off early in a warm greenhouse it can be grown as an annual in Britain, flowering and setting seed in its first year.</t>
  </si>
  <si>
    <t>Young leaves and young shoots - raw or cooked[177, 179].
Root - it is edible but very fibrousy[144]. Mucilaginous, without very much flavour[144].</t>
  </si>
  <si>
    <t>The flowers are diuretic[240]. They are used in the treatment of itch and painful skin diseases[240].
The dried leaves are said to be stomachic[240].</t>
  </si>
  <si>
    <t>China; Iran; Malaysia; South Africa</t>
  </si>
  <si>
    <t>Phyllostachys nigra</t>
  </si>
  <si>
    <t>Black Bamboo</t>
  </si>
  <si>
    <t>Bambusa nigra.</t>
  </si>
  <si>
    <t>E. Asia - E. and C. China.</t>
  </si>
  <si>
    <t>Requires a rich damp soil in a sheltered sunny position[200, 238] and plenty of moisture in the growing season[1].
A very hardy plant, tolerating temperatures down to at least -7�c, but it dislikes prolonged exposure to hard frosts[200]. Another report says that it is hardy to about -18�c[195].
A very ornamental plant[1]. There are many named forms of this species, some of them are given specific status by some botanists[11, 200]. These forms include 'Boryana', 'Fulva', 'Henonis' and 'Punctata'. It is the form 'Henonis' that is normally used medicinally in China[176].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This species is notably resistant to honey fungus[200].
The plant has a running rootstock, though not aggressively so in the cooler climate of Britain[200]. and it produces new shoots from May[25].
Cultivated for its edible young shoots in China[61]. This species has been widely planted for ornament in the Mediterranean and is becoming established[50].
The ssp. P. nigra boryana and P. nigra henonis are also mentioned for their edible young shoots, they are both cultivated for their edible shoots which are similar in all respects to P. nigra.
Dead stems can be removed at any time of the year[238]. It is also possible to thin the clumps in spring, leaving only the strongest stems and thus creating an open grove-like effect[238].</t>
  </si>
  <si>
    <t>The leaves are antipyretic and diuretic[218]. They are used internally in the treatment of fevers (especially infantile convulsions), vomiting and nosebleeds[238].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depurative and sedative[147, 176, 218]. It is used internally in the treatment of vomiting, nosebleeds, coughs etc[238]. The epidermis is collected from young stems in the summer and is dried for later use[238].
The root is astringent, antipyretic, diuretic and styptic[147, 176, 218]. It has been used in the treatment of rabies[238]. The roots are harvested in the winter and dried for later use[238].</t>
  </si>
  <si>
    <t>Smyrnium perfoliatum</t>
  </si>
  <si>
    <t>S. Europe to Asia. Occasionally naturalized in Britain.</t>
  </si>
  <si>
    <t>Mixed oak woods[17].</t>
  </si>
  <si>
    <t>Succeeds in most soils but prefers an open sunny position in a well-drained moisture retentive soil[1, 200].</t>
  </si>
  <si>
    <t>Leaves and young shoots - raw in salads or cooked in soups, stews etc[2, 5, 8, 12, 27, 37, 115, 183]. The plant commences growth in the autumn and the leaves are often available throughout the winter[5, 52]. They have a rather strong celery-like flavour and are often blanched (by excluding light from the growing plant) before use[183]. Leafy seedlings can be used as a parsley substitute[183].
Stem - raw or cooked[2, 5, 8, 12, 27, 37, 53, 115]. Tasting somewhat like celery[17], it is often blanched (by excluding light) before use[183]. This species is considered to be superior to the related S. olusatrum because it not only blanches better but is also more crisp and tender and not so harsh flavoured[183].
Flower buds - raw[12, 52]. A celery-like flavour, they can be added to salads.
The spicy seeds are used as a pepper substitute[52, 183].
Root - cooked. Boiled and used in soups. the root is said to be more tender if it has been kept in a cool place all winter[183].</t>
  </si>
  <si>
    <t>Erigeron acer</t>
  </si>
  <si>
    <t>E. acris.  E. acris kamtschaticus. (DC.)Herder.</t>
  </si>
  <si>
    <t>Northern Europe to eastern Asia - China and Japan. Also found in northern America.</t>
  </si>
  <si>
    <t>Grassy slopes on the high mountains of C. and N. Japan.</t>
  </si>
  <si>
    <t>Prefers a moderately fertile well-drained soil in a sunny position[200]. Grows well in dry situations[4]. Succeeds in maritime gardens[233].
There is some doubt over the correct name of this species. E. acris is said to be a synonym of E. acer[200], the report of edibility refers to the sub-species E. acris kamtschaticus[105]. The entry is included under E. acer but this needs further investigation.
Very few members of this genus will hybridise with other members of the genus[274].</t>
  </si>
  <si>
    <t>Leaves - boiled[105]. A famine food, used only when all else fails[177].</t>
  </si>
  <si>
    <t>Hymenoxys richardsonii</t>
  </si>
  <si>
    <t>Pingue Hymenoxys</t>
  </si>
  <si>
    <t>H. floribunda.  Actinea richardsonii.</t>
  </si>
  <si>
    <t>Western N. America - Colorado to Saskatchewan and Alberta.</t>
  </si>
  <si>
    <t>Dry, open often rocky hillsides and plains[60].</t>
  </si>
  <si>
    <t>We have almost no information on this species and do not know if it will be hardy in Britain, though judging by its native range it should succeed outdoors in most parts of the country. It is likely to require a sunny position in a dry to moist well-drained soil.</t>
  </si>
  <si>
    <t>The latex obtained from the root is a potential commercial source of rubber[60].
A yellow dye is obtained from the flowers[257].</t>
  </si>
  <si>
    <t>A latex obtained from the root is used as a chewing gum[46, 61, 105, 177]. The skin of the root is used, the gum is obtained by pounding the roots[161, 257].</t>
  </si>
  <si>
    <t>An infusion of the roots has been used in the treatment of stomach aches[257]. A poultice of the chewed root has been applied as a dressing on sores and rashes[257].</t>
  </si>
  <si>
    <t>Scrophularia umbrosa</t>
  </si>
  <si>
    <t>Water Betony</t>
  </si>
  <si>
    <t>S. alata.  S. aquatica. L. (name ambiguous).  S. neesii.</t>
  </si>
  <si>
    <t>Europe, including Britain, south and east from S. Sweden to France, Palestine and Asia to Tibet.</t>
  </si>
  <si>
    <t>Damp shady ground, usually near water[4, 17]. An occasional garden weed[1].</t>
  </si>
  <si>
    <t>Succeeds in most moist soils.
A good bee plant[4].</t>
  </si>
  <si>
    <t>Root - cooked[2, 105]. There must be some doubts about the edibility of this root[K].</t>
  </si>
  <si>
    <t>The leaves are detergent and vulnerary[4]. They are harvested as the plant comes into flower and can be used fresh or dried for later use[4]. The plant has a good reputation as a wound herb, either applied externally as a poultice or taken as a decoction[4].
Water betony is said to have similar medicinal properties to the knotted figwort, S. nodosa[254]. These properties are as follows:-
Knotted figwort is a plant that supports detoxification of the body and it may be used as a treatment for various kinds of skin disorders[254].
The whole plant is alterative, anodyne, anti-inflammatory, diuretic, mildly purgative and stimulant[4, 9, 21, 165]. It is harvested as the plant comes into flower in the summer and can be dried for later use[4]. A decoction is applied externally to sprains, swellings, burns, inflammations etc, and is said to be useful in treating chronic skin diseases, scrofulous sores and gangrene[4, 254]. The leaves can also be applied fresh or be made into an ointment[4]. Internally, the plant is used in the treatment of chronic skin diseases (such as eczema, psoriasis and pruritis), mastitis, swollen lymph nodes and poor circulation[238]. It should not be prescribed for patients with heart conditions[238].
The root is anthelmintic[9].</t>
  </si>
  <si>
    <t>The plant is probably poisonous to cows[76].</t>
  </si>
  <si>
    <t>Meconopsis aculeata</t>
  </si>
  <si>
    <t>E. Asia - W. Himalayas from Pakistan to Uttar Pradesh.</t>
  </si>
  <si>
    <t>Rocky slopes and damp rocks, 3000 - 4000 metres[51]</t>
  </si>
  <si>
    <t>Grows best in a woodland soil in partial shade[1, 200]. The soil should be lime-free, moist, well-drained and moderately rich[200]. Dislikes full sun and windy positions[200].
Monocarpic, the plants living for a number of years before flowering but then dying once they flower[200].</t>
  </si>
  <si>
    <t>The plant is said to be edible[145] but no further details are known, not even which part of the plant can be eaten.</t>
  </si>
  <si>
    <t>The root contains narcotic principles[211, 240].
The entire plant is used in Tibetan medicine, where it is considered to have a bitter taste and a cooling potency[241]. Analgesic and febrifuge, it is used to help heal broken bones, to treat inflammation from fractures and pain in the upper bodily region, especially around the ribs[241].</t>
  </si>
  <si>
    <t>The whole plant, but especially the root, is considered to be poisonous, it contains narcotic principles[211, 240].</t>
  </si>
  <si>
    <t>Phyllostachys nigra punctata</t>
  </si>
  <si>
    <t>Kurodake</t>
  </si>
  <si>
    <t>Requires a rich damp soil in a sheltered position[200] and plenty of moisture in the growing season[1].
A very hardy plant, tolerating temperatures down to at least -7�c, but it dislikes prolonged exposure to hard frosts[200].
A very ornamental plant[1], this form of P. nigra is often grown for food and ornament.
This species is notably resistant to honey fungus[200].
Plants only flower at intervals of many years. When they do come into flower most of the plants energies are directed into producing seed and consequently the plant is severely weakened. They sometimes die after flowering, but if left alone they will usually recover though they will look very poorly for a few years. If fed with artificial NPK fertilizers at this time the plants are more likely to die[122].
This is a good companion species to grow in a woodland because the plants are shallow rooted and do not compete with deep rooted trees[195].
The plant has a running rootstock, though not aggressively so in the cooler climate of Britain[200]. and it produces new shoots from May[25].
Dead stems can be removed at any time of the year[238]. It is also possible to thin the clumps in spring, leaving only the strongest stems and thus creating an open grove-like effect[238].
Cultivated for its edible young shoots in China[61]. This species has been widely planted for ornament in the Mediterranean and is becoming established[50].</t>
  </si>
  <si>
    <t>The canes make good plant supports.
The rhizome is used in making umbrella handles, wickerwork, canes etc.</t>
  </si>
  <si>
    <t>Young shoots - cooked. Somewhat acrid, they are prepared for eating by boiling in one change of water, the water being changed after 8 - 10 minutes. A distinctive taste and aroma. The shoots are harvested in the spring when they are about 8cm above the ground, cutting them about 5cm below soil level.</t>
  </si>
  <si>
    <t>The leaves are antipyretic and diuretic[218]. They are used internally in the treatment of fevers (especially infantile convulsions), vomiting and nosebleeds[238]. The leave are harvested during the growing season and dried for later use[238].
The juice of the stems is antipyretic, antitussive, expectorant and sedative[147, 176, 218]. It is taken internally in the treatment of lung infections with cough and phlegm[238]. The sap is pressed from young stems in the summer and then dried for later use[238].
The epidermis of the stem bark is antiemetic and sedative[147, 176, 218]. It is used internally in the treatment of vomiting, nosebleeds, coughs etc[238]. The epidermis is collected from young stems in the summer and is dried for later use[238].
The root is astringent, antipyretic, depurative, diuretic and styptic[147, 176, 218]. It has been used in the treatment of rabies[147, 238]. A decoction is also used in the treatment of high fevers and nocturnal fretfulness in infants[147]. The roots are harvested in the winter and dried for later use[238].</t>
  </si>
  <si>
    <t>Angelica koreana</t>
  </si>
  <si>
    <t>Meadows and amongst shrubs[74].</t>
  </si>
  <si>
    <t>We have very little information on this species and do not know how hardy it will be in Britain, though judging by its native range it should succeed outdoors in many parts of this country. The following notes are based on the general needs of the genus.
Requires a deep moist fertile soil in dappled shade or full sun[200].
Plants are reliably perennial if they are prevented from setting seed[200].</t>
  </si>
  <si>
    <t>Rheum compactum</t>
  </si>
  <si>
    <t>Banks of rivers and brooks, valleys and slopes[74]. Slopes at elevations around 2000 metres in Tibet[266].</t>
  </si>
  <si>
    <t>Prefers a deep, fertile, moderately heavy, humus rich, moisture retentive, well-drained soil in sun or semi-shade[200]. Grows well in heavy clay soils.
Hardy to about -20�c[200].
Plants in this genus seem to be immune to the predations of rabbits[233].
Hybridizes freely with other members of this genus[200].</t>
  </si>
  <si>
    <t>Leaf stem - cooked[2, 74]. A tart flavour, it can be used as a rhubarb substitute[105].</t>
  </si>
  <si>
    <t>Physalis alkekengi</t>
  </si>
  <si>
    <t>Winter Cherry</t>
  </si>
  <si>
    <t>P. francheti.  P. latifolia.</t>
  </si>
  <si>
    <t>Asia - Caucasus to China. Occasionally naturalized in Britain.</t>
  </si>
  <si>
    <t>Cultivated ground and vineyards[147]. Hedgerows and by damp paths, from the plains to the lower slopes of mountains[7].</t>
  </si>
  <si>
    <t>Succeeds in any well-drained soil in full sun or light shade[111, 200].
The fully dormant plant is hardy in most of Britain, though the young growth in spring can be damaged by late frosts.
A very ornamental plant[1] though it can be invasive[200]. The sub-species P. alkekengi francheti. Mak. (sometimes treated as a separate species) is a  more vigorous form of the species with larger fruits[200].
Slugs are very fond of the new growth in spring and can destroy even quite large clumps[K].</t>
  </si>
  <si>
    <t>Fruit - raw or cooked[1, 2, 105]. Rich in vitamins[100], with twice the vitamin C of lemons[179], but not much taste[178]. Another report says that they are juicy but with a bitter acrid flavour[4], whilst another says that they add a delicious flavour to salads[7]. We have found them to be bitter and rather unpleasant[K]. The fruit is a berry about 17mm in diameter[200]. The plant conveniently wraps up each fruit in its own 'paper bag' (botanically, the calyx) to protect it from pests and the elements. This calyx is toxic and should not be eaten[34, 65].
Young leaves - cooked[105, 170, 179]. Caution is advised, the leaves are almost certainly poisonous, at least when raw.</t>
  </si>
  <si>
    <t>The plant has a long history of herbal use, and an interesting chemistry, but it is seldom used in modern practice[238]. The whole plant is antiphlogistic, antipyretic, antitussive and expectorant[9, 61, 147, 178, 218]. It has been used in the treatment of urinary and skin diseases[240]. Some caution is recommended since an overdose of the plant is said to easily precipitate an abortion[218].
The fruit is aperient, strongly diuretic and lithontripic[4, 7, 9, 218]. It is used internally in the treatment of gravel, suppression of urine etc and is highly recommended in fevers and in gout[4, 238]. The fruit is harvested when fully ripe and can be used fresh, juiced or dried[238]. The calyx should be removed[238].
The leaves and stems are febrifuge and slightly tonic[4]. They are used in the treatment of the malaise that follows malaria, and for weak or anaemic people[4]. The fresh leaves have been used externally to make soothing poultices in the treatment of skin inflammations[238, 244].
The seed is used to promote early labour[218].
A homeopathic remedy is made from the fruit. It is used in the treatment of kidney and bladder disorders[9].</t>
  </si>
  <si>
    <t>China; Eurasia; India; Spain; Turkey</t>
  </si>
  <si>
    <t>All parts of the plant, except the ripe fruit, are poisonous[19, 65, 238].</t>
  </si>
  <si>
    <t>Malva pusilla</t>
  </si>
  <si>
    <t>Dwarf Mallow</t>
  </si>
  <si>
    <t>M. rotundifolia. L.</t>
  </si>
  <si>
    <t>Europe. Introduced and locally naturalized in Britain.</t>
  </si>
  <si>
    <t>Waste places, foreshores etc[17].</t>
  </si>
  <si>
    <t>A very easily grown plant, succeeding in ordinary garden soil[1], though it prefers a reasonably well-drained and moderately fertile soil in a sunny position[200].
This plant has been extensively cultivated as a pot-herb in some countries[4].
Plants seem to be immune to the predations of rabbits[233].
Plants are prone to infestation by rust fungus[200].</t>
  </si>
  <si>
    <t>Cream, yellow and green dyes can be obtained from the plant and the seed heads[168].
The root can be used as a toothbrush[74].</t>
  </si>
  <si>
    <t>The leaves are demulcent and have occasionally been used internally in the treatment of inflammations of the digestive and urinary systems[4]. Externally they have been used as a poultice for bruises, inflammations, piles etc[4, 240]. This plant is less active than the common mallow (M. sylvestris) and the marsh mallow (Althaea officinalis)[4].
The seed is demulcent[240]. It is used in the treatment of coughs, bronchitis, ulceration of the bladder and haemorrhoids[240]. It is applied externally in the treatment of skin diseases[240].</t>
  </si>
  <si>
    <t>Argentina; Europe; France; Germany; Haiti; Iraq; Turkey; United States</t>
  </si>
  <si>
    <t>Valeriana celtica</t>
  </si>
  <si>
    <t>Alpine pastures, 1800 - 2800 metres[50].</t>
  </si>
  <si>
    <t>Succeeds in ordinary garden soil[1]. A calcifuge plant, it requires an acid soil[50, 200].
The roots are sweetly scented, the aroma resembling chamomile and patchouli[245]. The root used to be exported for use in perfumery etc[245].
Dioecious, male and female plants must be grown if seed is required.</t>
  </si>
  <si>
    <t>The roots are added to bath water to make it aromatic[4, 245].
An essential oil from the roots has a powerful aroma resembling chamomile and patchouli[245].</t>
  </si>
  <si>
    <t>Root. An aromatic flavour[105, 177].</t>
  </si>
  <si>
    <t>The whole plant, but especially the root, is nervine[61].</t>
  </si>
  <si>
    <t>Austria; Europe; Switzerland</t>
  </si>
  <si>
    <t>Sorbus scopulina</t>
  </si>
  <si>
    <t>Western Mountain Ash</t>
  </si>
  <si>
    <t>S. sambucifolia. non Roem.</t>
  </si>
  <si>
    <t>N. America - Labrador to Alaska, south to Maine, Pennsylvania, Michigan, Colorado and Utah.</t>
  </si>
  <si>
    <t>Canyons and wooded slopes, 1200 - 2700 metres in California[71]. Moist and wet soils of hills and mountains to 2,700 metres[212].</t>
  </si>
  <si>
    <t>Succeeds in most reasonably good soils in an open sunny position[11]. Dislikes dry soils[188]. Tolerates light shade[188], though it fruits better in a sunny position[K].
Plants are susceptible to fireblight[188].</t>
  </si>
  <si>
    <t>The wood is soft and weighs 37lb per cubic foot[235].</t>
  </si>
  <si>
    <t>Fruit - raw, cooked in pies, preserves etc, or dried for later use[62, 101, 183]. A bitter flavour[212]. The fruit becomes sweeter and so tastes best after a frost, it can also be bletted if it is going to be eaten raw[K]. This involves storing the fruit in a cool dry place until it is almost but not quite going rotten. At this stage the fruit of many species has a delicious taste, somewhat like a luscious tropical fruit. The fruit is up to 5mm across[200].</t>
  </si>
  <si>
    <t>An infusion of the branches has been given to young children with bed-wetting problems[257].
The bark is febrifuge and tonic[257]. It has been used in the treatment of general sickness[257].</t>
  </si>
  <si>
    <t>Lactuca canadensis</t>
  </si>
  <si>
    <t>Canada Lettuce</t>
  </si>
  <si>
    <t>Eastern N. America - Nova Scotia to British Columbia, south to Georgia and Colorado.</t>
  </si>
  <si>
    <t>Thickets, woodland borders and clearings[43]. Moist open places[235]. Usually found in sandy soils[274].</t>
  </si>
  <si>
    <t>Prefers a light sandy loam[1].
Hybridizes in the wild with L. ludoviciana and the two species can sometimes be difficult to separate[274].</t>
  </si>
  <si>
    <t>Young leaves and stems - raw or cooked[46, 55, 61, 85, 105, 177]. Cooked and eaten as greens[257].</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</si>
  <si>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207, 213, 222,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</si>
  <si>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United States(Chippewa)</t>
  </si>
  <si>
    <t>Cucubalus baccifer</t>
  </si>
  <si>
    <t>Berry-Bearing Catchfly</t>
  </si>
  <si>
    <t>Damp shady habitats in scrub and woodland[200].</t>
  </si>
  <si>
    <t>See the plants native habitat for ideas on its cultivation needs.
Plants are hardy to between -10 and -15�c[200].</t>
  </si>
  <si>
    <t>The plant is rich in tannin[179].</t>
  </si>
  <si>
    <t>Leaves and young plants - cooked[177, 179].</t>
  </si>
  <si>
    <t>A decoction of the plant is used in the treatment of haemorrhages[218, 240].</t>
  </si>
  <si>
    <t>Rhus glabra</t>
  </si>
  <si>
    <t>Smooth Sumach</t>
  </si>
  <si>
    <t>N. America - found in all 48 mainland states of USA[214] and in southern Canada.</t>
  </si>
  <si>
    <t>Thickets and waste ground on dry soil and by streams[4, 43, 60]. The best specimens are found in rich moist soil[149, 229].</t>
  </si>
  <si>
    <t>Succeeds in a well-drained fertile soil in full sun[11, 200]. Tolerates poor sandy soils[200].
A very hardy plant, when fully dormant it can tolerate temperatures down to at least -25�c[200]. However, the young growth in spring can be damaged by late frosts.
A fast-growing but short-lived plant in the wild[229]. Single-stem plants are short-lived in cultivation, but if the plants are coppiced regularly and allowed to form thickets, then they will live longer and also be more ornamental with larger leaves[238]. Any coppicing is best carried out in early spring[238].
It is a very ornamental plant, there are some named varieties[182]. Closely allied to R. typhina[11], it hybridizes with that species where their ranges overlap[101, 229].
Plants have brittle branches and these can be broken off in strong winds[200]. Plants are also susceptible to coral spot fungus[11]. Plants in this genus are notably resistant to honey fungus[200].
A good bee plant[K].
Many of the species in this genus are highly toxic and can also cause severe irritation to the skin of some people, whilst other species such as this one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
Dioecious. Male and female plants must be grown if seed is required.</t>
  </si>
  <si>
    <t>The leaves are rich in tannin, containing about 10 - 25%[171]. Up to 31.2% has been obtained from some plants[223]. They can be collected as they fall in the autumn and used as a brown dye or as a mordant[169]. The twigs and root are also rich in tannin[149].
A black and a red dye is obtained from the fruit[4, 257].
A black dye is obtained from the leaves, bark and roots[257].
An orange or yellow dye is obtained from the roots harvested in spring[46, 61, 257].
A light yellow dye is obtained from the pulp of the stems[257].
The inner bark, mixed with bloodroot (Sanguinaria canadensis) and the inner bark of wild plum (Prunus sp.) has been used to make a yellow dye[257].
An oil is extracted from the seeds[4]. It attains a tallow-like consistency on standing and is used to make candles. These burn brilliantly, though they emit a pungent smoke[4].
The plant has an extensive root system and is fairly wind tolerant, though branches can be broken off in very strong winds. It is planted for soil stabilization and as a shelter screen[200]. It can quickly establish itself in open sunny locations and so can be used as a pioneer species for establishing woodlands[229].
Wood - soft, light, brittle[101, 149].</t>
  </si>
  <si>
    <t>Fruit - raw or cooked[2, 22, 46]. An acid flavour, it has been used as a substitute for lemon juice[2]. The fruit is rather small and with very little flesh, but it is produced on fairly large panicles and so is easily harvested. When soaked for 10 - 30 minutes in hot or cold water it makes a very refreshing lemonade-like drink (without any fizz of course)[85, 95, 101, 102, 149, 159, 183]. The mixture should not be boiled since this will release tannic acids and make the drink astringent.
Root - peeled and eaten raw[161, 183]. This report should be treated with some caution due to possible toxicity[214].
Young shoots - peeled and eaten raw[183, 257]. This report should be treated with some caution due to possible toxicity[214].
The bark has been eaten as a delicacy by children[257]. This report should be treated with some caution due to possible toxicity[214].</t>
  </si>
  <si>
    <t>Smooth sumach was employed medicinally by various native North American Indian tribes who used it to treat a variety of complaints[257]. It is occasionally used in modern herbalism where it is valued for its astringent and antiseptic qualities. Some caution should be employed in the use of this species since it can possibly cause skin irritations. It is best only used under the supervision of a qualified practitioner.
A tea made from the bark or root bark is alterative, antiseptic, astringent, galactogogue, haemostatic, rubefacient and tonic[4, 222, 238, 257]. It is used in the treatment of diarrhoea, fevers, general debility, sore mouths, rectal bleeding, uterine prolapse etc[222, 254]. It is used as a gargle to treat sore throats and applied externally to treat excessive vaginal discharge, burns and skin eruptions[254, 257]. The powdered bark can be applied as a poultice to old ulcers, it is a good antiseptic[4].
A tea made from the roots is appetizer, astringent, diuretic and emetic[222, 257]. An infusion is used in the treatment of colds, sore throats, painful urination, retention of urine and dysentery[257]. The root is harvested in the autumn and dried for later use[254].
An infusion of the green or dried branches has been used in the treatment of TB[257]. A decoction of the branches, with the seed heads, has been used to treat itchy scalps and as a bathing water for frost-bitten limbs[257].
The milky latex from the plant has been used as a salve on sores[257].
A tea made from the leaves was used in the treatment of asthma, diarrhoea and stomatitis[222]. A poultice of the leaves has been used to treat skin rashes[257]. The leaves have been chewed to treat sore gums and they have been rubbed on the lips to treat sore lips[257].
The berries are diuretic, emetic, emmenagogue, purgative and refrigerant[4, 257]. They are used in the treatment of late-onset diabetes, stranguary bowel complaints, febrile diseases, dysmenorrhoea etc[4, 254, 257]. They have been chewed as a remedy for bed-wetting[222, 257].
The blossoms have been chewed as a treatment for sore mouths[257]. A decoction of the blossoms has been used as a mouthwash for teething children[257]. An infusion of the blossoms has been used as an eye wash for sore eyes[257].</t>
  </si>
  <si>
    <t>Mexico; Turkey; United States; United States(Amerindian); United States(Appalachia); United States(Delaware); United States(Flathead); United States(Ga); United States(Kiowa); United States(Ojibwe)</t>
  </si>
  <si>
    <t>Carya ovata</t>
  </si>
  <si>
    <t>Shagbark Hickory</t>
  </si>
  <si>
    <t>C. alba. (L.)Nutt. non Koch.  Juglans ovata.</t>
  </si>
  <si>
    <t>Eastern N. America - Quebec to Ontario, south to Florida, Kansas and Texas.</t>
  </si>
  <si>
    <t>Dry upland slopes, rich deep moist soils and well drained soils of lowland and valleys[43, 62, 82].</t>
  </si>
  <si>
    <t>Prefers a deep moisture-retentive loam in a sunny sheltered position, requiring a good summer for best development[1, 63, 137, 200]. Succeeds in drier soils than most members of this genus[200]. Slow growing[200].
A very ornamental but slow-growing tree[1, 11, 227], it grows well in Britain, especially when young[11, 137], and does well in Cornwall[59]. The tree has a loose grey bark that comes away in broad flakes and gives the tree its common name[11].
The shagbark hickory is occasionally cultivated for its edible seed, there are some named varieties[183]. It tends to be low-yielding[117] and is said to be of no value in Britain as a commercial nut crop[11]. Trees take 15 years to come into flower from seed[117]. This species is the fastest growing hickory in N. America, it can fruit in ten years from seed[137]. Recommended cultivars (these are often hybrids with C. cathayensis or C. laciniosa) include:- 
          Shagbarks - 'J Yoder No. 1', heavy cropping and early[200]. 'Porter'. 'Weschcke', a very thin shell and regular cropper[200]. 'Wilcox', an excellent producer[200].
          Shellbarks (these are more likely to be hybrids with C. laciniosa) - 'Fayette', thin shelled[200]. 'Henry', a very large nut[200].
Cultivated as a timber tree in C. Europe[50].
Plants are strongly tap-rooted and should be planted in their permanent positions as soon as possible[1, 137]. Sowing in situ would be the best method so long as the seed could be protected from mice[1, 200].
Trees are late coming into leaf (usually late May to June) and lose their leaves early in the autumn (usually in October)[137]. During this time they cast a heavy shade. These factors combine to make the trees eminently suitable for a mixed woodland planting with shrubs and other trees beneath them[137].
Plants in this genus are notably resistant to honey fungus[200].
Most species in this genus have quite a wide range of distribution and, in order to find trees more suited to this country, seed from the most appropriate provenances should be sought[137]. Most trees growing in Britain at present tend to only produce good seed after hot summers[137].
Trees are self-fertile but larger crops of better quality seeds are produced if cross-pollination takes place[229].
The leaves are aromatic[245].</t>
  </si>
  <si>
    <t>A yellow dye is obtained from the inner bark[226].
Wood - close-grained, tough, elastic, heavy and very hard. It weighs 52lb per cubic foot[227]. An excellent quality wood, it is used for tool handles, wheel spokes, sporting goods, baskets etc[46, 61, 63, 82, 227, 229]. The wood is an excellent fuel, burning well and giving off a lot of heat[229]. It produces an excellent charcoal[229].</t>
  </si>
  <si>
    <t>The fresh small shoots have been steamed to make an inhalant for treating headaches[257].
A decoction of the bark has been taken internally to treat rheumatism and also used as a poultice on rheumatic joints[257].</t>
  </si>
  <si>
    <t>Conium maculatum</t>
  </si>
  <si>
    <t>Hemlock</t>
  </si>
  <si>
    <t>Europe, including Britain, from Norway and Finland south and east to N. Africa and Iran.</t>
  </si>
  <si>
    <t>Waste ground and in damp places, avoiding acid soils and heavy shade[7].</t>
  </si>
  <si>
    <t>A fairly common weed in Britain, it succeeds in most soils in sun or light shade and avoids acid soils in the wild. It prefers a damp rich soil[238].
This is the plant that Socrates is said to have used to kill himself, though this is probably an error[207]. It requires a large dose if it is to be lethal (this contradicts with the notes above on toxicity[K]), and death from this plant can be very painful whilst Socrates is said to have died without pain[207]. Another report says that poisonous doses cause paralysis, which starts at the feet and moves up the body. There is no pain, the mind remains clear and lucid until death, which is caused by asphyxia when paralysis reaches the chest[232].
The whole plant has a foetid smell[7].</t>
  </si>
  <si>
    <t>Leaves - cooked[105]. Although toxic, plants found in the south of England are comparatively harmless and the leaves are used as a pot-herb[2]. They can also be dried for later use. The toxic principle is said to be destroyed by thorough cooking or drying[4, 100]. Caution is advised, especially on the remarks about plants in southern England[K]. See the notes above on toxicity.</t>
  </si>
  <si>
    <t>Hemlock is a very poisonous plant that has a long history of medicinal use, though it is very rarely used in modern herbalism[238, 254]. It is a narcotic plant that sedates and relieves pain[238]. The plant contains coniine, an extremely toxic substance that can also cause congenital defects[254].
The whole plant is analgesic, antispasmodic, emetic, galactofuge and sedative[4, 7, 9, 21, 213, 222]. It is a traditional folk treatment for cancer[222] and was formerly widely used internally in very small doses to treat a variety of complaints including tumours, epilepsy, whooping cough, rabies and as an antidote to strychnine poisoning[232, 254]. It is still used externally, usually in ointments and oils, in the treatment of mastitis, malignant tumours (especially breast cancer) anal fissure and haemorrhoids[238]. The leaves and stems should be harvested when the first fruits are forming, since they are then at their most active medicinally[4]. The fruits are gathered either when fully ripe, or before they turn from green to yellow, and are then dried[4]. Because of the extremely toxic nature of this herb, it is seldom employed nowadays[232]. Use with extreme caution and only under the guidance of a qualified practitioner[21, 238]. See also the notes above on toxicity.
A homeopathic remedy is prepared from a tincture of the fresh plant, harvested when in flower[232]. It is used for treating complaints such as dizziness, coughs, insomnia, exhaustion[232], arteriosclerosis and prostate problems[7].</t>
  </si>
  <si>
    <t>Argentina; Belgium; Britain; Britain(Wales); Dominican Republic; Europe; Finland; France; Haiti; Hungary; Indochina; Iraq; Spain; Turkey; United States; Venezuela</t>
  </si>
  <si>
    <t>A very poisonous plant, the toxins are especially concentrated in the seed[1, 7, 10, 19, 62, 76]. The stems contain up to 0.06% of the toxic alkaloids, the leaves between 0.03 and 0.8%, the flowers from 0.09 to 0.24% and the green fruit from 0.73 to 0.98%[240]. The toxins, however, are very volatile and decompose readily[65], especially when the plant is dried or cooked[4]. The toxins paralyse the respiratory nerves, causing death by suffocation[238]. Children have been known to die after using the hollow stems as blowpipes[200].
The poisonous nature of the plant varies considerably, with many people believing that the plant is less toxic when grown in cooler climates[268].</t>
  </si>
  <si>
    <t>Rubus trivialis</t>
  </si>
  <si>
    <t>Southern Dewberry</t>
  </si>
  <si>
    <t>Stream banks, roadsides, thickets and old fields[228]. Dry sandy soils[235].</t>
  </si>
  <si>
    <t>Easily grown in a good well-drained loamy soil in sun or semi-shade[1, 11, 200].
Plants in this genus are notably susceptible to honey fungus[200].</t>
  </si>
  <si>
    <t>Fruit - raw, cooked or used in jams, preserves etc[183]. Large and well-flavoured[2, 183]. The fruit is about 3cm long[200] and is very juicy[228] and sweet[235].</t>
  </si>
  <si>
    <t>The root is astringent, stimulant and tonic[257]. An infusion can be used in the treatment of rheumatism and diarrhoea[257]. An infusion has been used as a wash for piles[257]. The washed root has been chewed as a treatment for a coated tongue[257].
The leaves are astringent[257]. An infusion can be used in the treatment of stomach complaints, rheumatism and diarrhoea[257].</t>
  </si>
  <si>
    <t>United States(Ky)</t>
  </si>
  <si>
    <t>Allium cepa ascalonicum</t>
  </si>
  <si>
    <t>Shallot</t>
  </si>
  <si>
    <t>A. ascalonicum.</t>
  </si>
  <si>
    <t>Bulb - Plant out bulbs in late winter or very early spring. Plant firmly to half the bulbs depth and protect from birds until the bulbs have rooted[200]. (Birds seem to have a fascination for pulling the bulbs out of the ground and then leaving them lying on the surface[K].) Traditionally, bulbs were planted on the shortest day and harvested on the longest. Smaller bulbs are less likely to bolt as a result of exposure to cold conditions[200].</t>
  </si>
  <si>
    <t>Prefers a sunny position in a light well-drained soil but tolerates most soils.[1, 200]. Does not grow well on heavy clays[200]. Prefers a pH in the range 6 to 7[200]. Tolerates a pH in the range 4.5 to 8.3.
We are using the name A. cepa ascalonicum for this plant in order to differentiate it from the potato onion, A. cepa aggregatum, though it should really be included in A. cepa aggregatum[K].
This is a genuinely perennial form of A. cepa that is widely grown in temperate and tropical areas for its edible bulbs[200]. These are milder but smaller than the onion. There are several named forms[200]. The plant is easier to grow than onions, matures faster and keeps better[200], though yields are lower. Plants are very tolerant of high temperatures up to 30�c and bulbing only occurs at temperatures above 20�c[200]. Plants rarely produce viable seed in temperate areas, they are usually propagated by means of their bulbs, each one dividing up in the growing season to produce from 2 to more than 12 new bulbs[200].
Bulbs can become infected with virus, it is important to only plant clean stock[200].
Closely related to A. oschanini. O.Fedsch., a wild species found in C. Asia.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</si>
  <si>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of the plant is used as a moth repellent and can also be rubbed onto the skin to repel insects[7].
The plant juice can be used as a rust preventative on metals and as a polish for copper and glass[7].
A yellow-brown dye is obtained from the skins of the bulbs[141, 168].
Onion juice rubbed into the skin is said to promote the growth of hair and to be a remedy for baldness[7]. It is also used as a cosmetic to get rid of freckles[7].
The growing plant is said to repel insects and moles[201]. A spray made by pouring enough boiling water to cover 1kg of chopped unpeeled onions is said to increase the resistance of other plants to diseases and parasites[201].</t>
  </si>
  <si>
    <t>Bulb - raw or cooked. A mild onion flavour, the bulbs can be up to 6cm in diameter. They can be added to salads etc, cooked as a vegetable or used as a flavouring in soups etc[1, 2, 16, 37].
Leaves - raw or cooked. A pleasant onion flavour, though they should not be harvested in quantity since this would reduce production of the bulbs[K].
Flowers - raw. Used as a garnish on salads. The flowers are somewhat dry and are less pleasant than many other species[K].</t>
  </si>
  <si>
    <t>Although rarely used specifically as a medicinal herb, the onion has a wide range of beneficial actions on the body and when eaten (especially raw) on a regular basis will promote the general health of the body.
The bulb is anthelmintic, anti-inflammatory, antiseptic, antispasmodic, carminative, diuretic, expectorant, febrifuge, hypoglycaemic, hypotensive, lithontripic, stomachic and tonic[4, 7, 21]. When used regularly in the diet it offsets tendencies towards angina, arteriosclerosis and heart attack[254]. It is also useful in preventing oral infection and tooth decay[254]. Baked onions can be used as a poultice to remove pus from sores[254].
Fresh onion juice is a very useful first aid treatment for bee and wasp stings, bites, grazes or fungal skin complaints[7, 201]. When warmed the juice can be dropped into the ear to treat earache[254]. It also aids the formation of scar tissue on wounds, thus speeding up the healing process, and has been used as a cosmetic to remove freckles[7].</t>
  </si>
  <si>
    <t>Brazil; Chile; China; Cuba; Czechoslovakia; Dominican Republic; Egypt; Ei; France; Germany; Ghana; Guatemala; Haiti; Hawaii; India; Iraq; Java; Kurdistan; Malaya; Mexico; Mexico(Kickapoo); Nc; Panama(Cuna); Peru; Salvador; Spain; Trinidad; Turkey; United States; United Statess</t>
  </si>
  <si>
    <t>Corydalis solida</t>
  </si>
  <si>
    <t>Fumewort</t>
  </si>
  <si>
    <t>C. bulbosa.  C. halleri.</t>
  </si>
  <si>
    <t>Woods, hedgerows[9], meadows, orchards and vineyards[13], usually on stony soils, avoiding calcareous soils[90].</t>
  </si>
  <si>
    <t>Prefers a moist, well-drained rather light soil, thriving in semi-shade. Grows well in a woodland garden or peat bed. Increases well when grown in a bulb frame, but less freely when grown in the garden[90].
A very ornamental[1] and easily grown plant[129]. There are some named varieties[90].
Plants seem to be immune to the predations of rabbits[233].</t>
  </si>
  <si>
    <t>Root - boiled[46, 61, 105, 115]. Rich in starch[2]. Some caution is advised, there is a report that the plant is toxic.</t>
  </si>
  <si>
    <t>Fumewort has been used as a painkiller in Chinese medicine for over 1,000 years[238]. The tuber is anodyne, antibacterial, antispasmodic, hallucinogenic, nervine and sedative[9, 13, 238]. It is used internally as a sedative for insomnia and as a stimulant and painkiller, especially in painful menstruation, traumatic injury and lumbago[238]. It is also used for lowering the blood pressure[9, 13]. Research suggests that it also has an action in the thyroid and adrenal cortex[238]. The tuber should not be prescribed for pregnant women[238].
The tubers are harvested when the plant is dormant and are dried for later use[238].</t>
  </si>
  <si>
    <t>The plant is poisonous[19, 65].</t>
  </si>
  <si>
    <t>Ribes orientale</t>
  </si>
  <si>
    <t>R. punctatum.  R. resinosum.</t>
  </si>
  <si>
    <t>S.E. Europe to S.W. Asia.</t>
  </si>
  <si>
    <t>Stony slopes and rocks to 4000 metres in the Himalayas[51].</t>
  </si>
  <si>
    <t>Easily grown in a moisture retentive but well-drained loamy soil of at least moderate quality[11, 200]. Plants are quite tolerant of shade though do not fruit so well in such a position[11].
Hardy to about -20�c[200].
This species is closely allied to R. alpinum[11].
Plants can harbour a stage of white pine blister rust, so should not be grown in the vicinity of pine trees[155]. Plants in this genus are notably susceptible to honey fungus[200].
Dioecious. Male and female plants must be grown if seed is required.</t>
  </si>
  <si>
    <t>Fruit - raw or cooked[105]. Some caution is advised, since another report says that the fruits are used as a purgative[240].</t>
  </si>
  <si>
    <t>The berries are purgative[240].</t>
  </si>
  <si>
    <t>Ledum groenlandicum</t>
  </si>
  <si>
    <t>L. latifolium.  L. pacificum.  L. palustre groenlandicum. (Oeder.)Hulten.</t>
  </si>
  <si>
    <t>Eastern and Northern N. America to Greenland. A rare garden escape in Britain.</t>
  </si>
  <si>
    <t>Cold bogs and montane coniferous woods[4, 50].</t>
  </si>
  <si>
    <t>Requires a lime-free loam or peaty soil[1, 11]. Prefers a moist humus-rich acid soil in shade or semi-shade[200]. Plants flower more freely when grown in a sunny position. Plants grow better if they have certain fungal associations in the soil. The best way of providing this is to incorporate some soil from around well-growing established plants into the soil for the new plant[200].
Hardy to at least -15�c[200].
The leaves and the flowers are very aromatic[182, 245].
Plants benefit from removing the dead flowers before they set seed[188]. This prevents them putting too much energy into seed production at the expense of more flowers and leaves.
This species is considered by some botanists to be no more than a sub-species of L. palustre[11, 50].
A good bee plant[4].</t>
  </si>
  <si>
    <t>The leaves are hung up in the clothes cupboard in order to repel insects[4]. The branches are also placed among grain in order to keep mice away[4]. A strong decoction of the leaves, or a tincture, is used to kill lice, mosquitoes, fleas and other insects[4, 207, 238].
The leaves contain tannin[4].
A brown dye is obtained from the plant[257].</t>
  </si>
  <si>
    <t>A fragrant and soothing tea is made from the leaves[2, 4, 95, 102, 172]. The spicy leaves make a very palatable and refreshing tea[183]. The North American Indians would often flavour this tea with the roots of liquorice fern, Polypodium glycyrrhiza[256]. When lemon is added they can be used as iced tea[183]. The leaves were once added to beer in order to make it heady[183].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t>
  </si>
  <si>
    <t>Labrador tea was employed medicinally by several native North American Indian tribes who used it to treat a variety of complaints[257]. In modern herbalism it is occasionally used externally to treat a range of skin problems.
The leaves are analgesic, blood purifier, diaphoretic, diuretic, pectoral and tonic[4, 172, 222, 257]. A tea is taken internally in the treatment of headaches, asthma, colds, stomach aches, kidney ailments etc[222, 257]. Externally, it is used as a wash for burns, ulcers, itches, chapped skin, stings, dandruff etc[222, 238, 257]. An ointment made from the powdered leaves or roots has been used to treat ulcers, cracked nipples, burns and scalds[257].
The plant is apparently a mild narcotic, it was taken by Indian women three times daily shortly before giving birth[207]</t>
  </si>
  <si>
    <t>Canada(Kwakiutl); Canada(Salish); Turkey; United States(Blackfoot)</t>
  </si>
  <si>
    <t>Annonaceae</t>
  </si>
  <si>
    <t>Asimina triloba</t>
  </si>
  <si>
    <t>Papaw</t>
  </si>
  <si>
    <t>Annona triloba.</t>
  </si>
  <si>
    <t>South-eastern N. America - New Jersey to Florida, west to Texas and Nebraska.</t>
  </si>
  <si>
    <t>An understorey tree of woodlands, growing in deep rich moist soils of river valleys and bottomlands, often forming dense thickets[229].</t>
  </si>
  <si>
    <t>Prefers a rich loamy soil with plenty of moisture and a sunny position[1, 134, 160].
Plants are hardy to about -20�c according to one report[184], whilst another says that they are hardy to -35�c when fully dormant[160].
The papaw produces a delicious edible fruit which is a potentially commercial crop[61]. The wild-collected fruit is often sold in local markets in America[82]. The tree commences bearing in 4 - 6 years from seed and yields up to 30 kilos per tree[160]. There are some named varieties[183]. The mature fruit is rarely seen in Britain[182], only ripening after a long hot summer[200]. A small tree growing against a south-facing wall at Bristol Botanical Gardens had a small crop of immature fruit in early September 1996 (following the hot summer of 1995) - this was the first time it had been seen to bear fruit[K].
Flowers are formed in the leaf axils of wood produced the previous summer[82, 229].
Established plants resent root disturbance, the best plants are obtained by planting them out into their permanent positions as young as possible though young plants should be given some protection for their first year or two[200].
The leaves emit a heavy unpleasant odour when crushed[82, 229].
Plants are untroubled by pests or diseases[160].</t>
  </si>
  <si>
    <t>A fibre from the inner bark is used for making strong rope and string[61, 82, 227, 257].
The seed has insecticidal properties[222].
A yellow dye is made from the ripe flesh of the fruit[229].
Wood - light, soft, weak, spongy, coarse grained[82]. It weighs 24lb per cubic foot[227]. It is not used commercially[229].</t>
  </si>
  <si>
    <t>Edible fruit - raw or cooked[2, 3, 11, 46, 62, 99]. A very good size, it can be up to 16cm long and 4cm wide[82, 200]. Of variable quality, some forms (with orange skins) are exquisite with the flavour of banana custard whilst others (with yellow, white or dark brown skins) can be unpleasant[57, 85, 183]. Another report says that the white fruits are mildly flavoured and later ripening than the orange fruits[227]. The fruit can also be used for making preserves, pies, ice cream and other sweet desserts[183]. The fruit falls from the tree in autumn and is then stored until fully ripe[227]. The fruit can cause gastro-intestinal upsets for some people[274].</t>
  </si>
  <si>
    <t>The fruit is used as a laxative[222].
The leaves are diuretic[222]. They are applied externally to boils, ulcers and abscesses[4, 222].
The seed contains the alkaline asiminine, which is emetic and narcotic[222, 227]. They have been powdered and applied to hair to kill lice[222].
The bark is a bitter tonic[4]. It contains the alkaline analobine, which is used medicinally[227].</t>
  </si>
  <si>
    <t>The seed contains a toxic alkaloid and is poisonous[106, 274].
The leaves can cause dermatitis in a small number of sensitive people[222, 274]. Other reports say that handling the fruit can cause dermatitis[200, 227].</t>
  </si>
  <si>
    <t>Allium chinense</t>
  </si>
  <si>
    <t>Rakkyo</t>
  </si>
  <si>
    <t>A. bakeri.  A. splendens. non Willd.</t>
  </si>
  <si>
    <t>Often cultivated, plants can be found wild on the edges of fields[203].</t>
  </si>
  <si>
    <t>Prefers a sunny position in a light well-drained soil[1]. Tolerates poor soils[206].
Plants often die-back in hot weather mid-summer, coming back into growth in late summer and flowering in the autumn[206]. The flowers seldom set seed in Britain[206].
The bulbs should be planted fairly deeply[1]. Most members of this genus are intolerant of competition from other growing plants[203].
Grows well with most plants, especially roses, carrots, beet and chamomile, but it inhibits the growth of legumes[18, 20, 54]. This plant is a bad companion for alfalfa, each species negatively affecting the other[201].
This species is widely cultivated for its edible bulb and leaves in Japan, China and many other parts of eastern Asia[58, 183].
Members of this genus are rarely if ever troubled by browsing deer[233].</t>
  </si>
  <si>
    <t>Bulb - raw or cooked[116, 177]. The bulb has an excellent crisp texture with a strong onion flavour[183], it can be 4 - 5cm in diameter, though it does not reach this size until the second or third year[206]. It contains about 3.1% protein, 0.12% fat, 18.3% soluble carbohydrate, 0.7% ash[179].
Leaves - raw or cooked[179].
Flowers and young seedpods - raw[179]. Used as a garnish on salads.</t>
  </si>
  <si>
    <t>The whole plant is astringent, carminative and expectorant[176]. It is used in the treatment of stuffiness sensation and pain in the chest, angina pectoris, pleurisy, bronchitis, diarrhoea and tenesmus in cases of dysentery[176].
Although no other specific mention of medicinal uses has been seen for this species, members of this genus are in general very healthy additions to the diet. They contain sulphur compounds (which give them their onion flavour) and when added to the diet on a regular basis they help reduce blood cholesterol levels, act as a tonic to the digestive system and also tonify the circulatory system[K].</t>
  </si>
  <si>
    <t>Larrea tridentata</t>
  </si>
  <si>
    <t>Creosote Bush</t>
  </si>
  <si>
    <t>L. divaricata.  L. mexicana.</t>
  </si>
  <si>
    <t>Desert areas[254].</t>
  </si>
  <si>
    <t>Requires a moderately fertile moisture-retentive soil in full sun or light shade[200].
This species is not hardy in the colder areas of the country, it tolerates temperatures down to between -5 and -10�c[200].
The plant is resinous and aromatic[200].</t>
  </si>
  <si>
    <t>The flower buds are pickled in vinegar and used as a caper substitute[183].
The stems and leaves are a tea substitute[183].
The twigs are chewed to alleviate thirst[2, 183].
A resin is obtained from the leaves and twigs, it delays or prevents oils and fats from becoming rancid[183].</t>
  </si>
  <si>
    <t>Creosote bush was widely used by various North American Indian tribes. A decoction of the leaves was used to treat diarrhoea and stomach troubles whilst the young twigs were used to treat toothache and a poultice of the leaves was used to treat chest complaints and as a wash for skin problems[254]. It continued to be widely used as a treatment for rheumatic disease, venereal infections, urinary infections and certain types of cancer, especially leukaemia until its sale was banned in North America due to concern over its potential toxic effect upon the liver[254]. There have been a number of cases of acute or sub-acute hepatitis attributed to the use of this herb and so its internal use is not recommended until further research has been carried out[254].
A tea made from the leaves is used as an expectorant and pulmonary antiseptic[213].
Some N. American Indian tribes heated the shoot tips of this plant and dripped the sap (probably the resin[K]) into tooth cavities to treat toothache[213].</t>
  </si>
  <si>
    <t>Mexico; Mexico(Kickapoo); Mexico(Seri); United States</t>
  </si>
  <si>
    <t>Linum perenne</t>
  </si>
  <si>
    <t>Perennial Flax</t>
  </si>
  <si>
    <t>L. lewisii. Pursh.</t>
  </si>
  <si>
    <t>Europe. Western N. America.</t>
  </si>
  <si>
    <t>Calcareous grassland[244]. Prairies to alpine ridges, usually on dry well-drained soils in Western N. America[60].</t>
  </si>
  <si>
    <t>Prefers a light dry well-drained moderately fertile humus-rich soil in a sunny sheltered position[200]. Prefers an alkaline soil. Established plants are drought tolerant[190].
A very ornamental plant[1], it is not generally very long-lived though it normally self-sows freely[190].
The sub-species lewisii (which is seen as a separate species by some botanists or as no more than a synonym of this species by others) is more desirable for its fibre and has been cultivated by the N. American Indians for this purpose[155].</t>
  </si>
  <si>
    <t>A drying oil is obtained from the seed. Used mainly for lighting[178], though it could also be used in all the ways that linseed oil (from Linum usitatissimum) is used - in paints, varnishes etc[115].
An infusion of the whole plant is used as a hair and skin wash[257]. It is said to be very beneficial to the skin and also to help prevent hair loss[257].
A good fibre is obtained from the stems, it is inferior to flax (Linum usitatissimum)[115] but is used for making cloth, nets, string, baskets, mats etc and in paper making[4, 46, 61, 74, 94, 115]. When used for paper making, the stems are harvested in late summer or autumn when they are two thirds yellow and are then retted[189]. The fibre is then stripped from the stem, cooked for two hours or more with lye and then beaten in a Hollander beater[189].</t>
  </si>
  <si>
    <t>The plant is antirheumatic, carminative and stomachic[94, 257].
The oil in the seed has soothing and lubricating properties, and is used in medicines to soothe tonsillitis, sore throats, coughs, colds, constipation, gravel and stones[244]. When mixed with an equal quantity of lime water it is used to treat burns and scalds[244].
A poultice of the fresh crushed leaves has been used to treat eye problems[94, 213].
A tincture of the entire plant is used in the treatment of diarrhoea[4].
The fresh herb is boiled and taken internally for the treatment of rheumatic pains, heartburn, colds, coughs and dropsy[4, 257]. A poultice of the plant is applied to bruises to reduce the swelling[257].
The seeds are emollient[240]. An eye medicine is made from them[257].
An infusion of the roots is used as an eyewash[257].</t>
  </si>
  <si>
    <t>China; Europe; United States</t>
  </si>
  <si>
    <t>The raw seed contains cyanide and should not be eaten raw[183]. The cooked seed is perfectly safe[183].</t>
  </si>
  <si>
    <t>Lactuca capensis</t>
  </si>
  <si>
    <t>Lower mountain slopes, Lion's Head to Constantia[73].</t>
  </si>
  <si>
    <t>We have very little information on this species and do not know if it will be hardy in Britain. The following notes are based on the general needs of the genus.
Prefers a light sandy loam[1].</t>
  </si>
  <si>
    <t>Young plant - cooked[177].</t>
  </si>
  <si>
    <t>Although we have seen no specific reports for this species, most if not all members of the genus have a milky sap that contains the substance 'lactucarium' and can probably be used as the report below details[K].
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</si>
  <si>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Eleusine coracana</t>
  </si>
  <si>
    <t>Finger Millet</t>
  </si>
  <si>
    <t>S.E. Asia. It probably arose through cultivation from E. indica.</t>
  </si>
  <si>
    <t>Savannah and upland grassland[200].</t>
  </si>
  <si>
    <t>An easily grown plant, it succeeds in ordinary garden soil in a sunny position[200]. Tolerates moderately moist conditions[57]. Finger millet is reported to tolerate an annual precipitation of 29 to 429cm, an annual temperature range of 11.1 to 27.4�C and a pH in the range of 5.0 to 8.2[269]. Typically a tropical crop, one of the best suited for dry farming, generally grown rainfed. It thrives under a medium rainfall, on porous soils that do not get waterlogged. With rainfall of 53-75 cm, it is cultivated rainfed; with less, it is irrigated[269]. Finger millet is very adaptable and thrives at higher elevations than most other tropical cereals[269]. Cultivated on soils ranging from rich loams to poor shallow upland soils. In India, grown on black cotton soils, but thrives on red lateritic loams. Ragi stands salinity better than most cereals[269].
Finger millet is much cultivated in tropical countries for its edible seed[1, 2, 162]. Over 20 varieties of ragi are cultivated in India[183, 269]. The numerous races under cultivation are primarily divided into purple and green types; those with straight or open spikes, encurved or closed spikes, or branched spikes; length of earheads (5-10 cm long); colour of seeds (deep brown to shade of orange-red to almost white or black); dwarf in habit (45 cm tall) to up to 1.3 m tall; poor tillering to profuse tillering; early or late maturing; suitable for growing under irrigation to growing in dry areas. Many named cultivars are involved in breeding trials in India. Most improvement is sought in increasing yields, resistance to lodging, even maturity and loose panicle[269].
The plant requires a good summer if it is to do well in Britain[K], though in warmer climes it is heavy yielding, even on poor soils[57, 171].
Plants are seldom troubled by insect pests[61, 171]. The seed stores well[171].
Plants are mainly self-fertile[269].</t>
  </si>
  <si>
    <t>The seed is astringent, tonic and cooling[240]. It is used in the treatment of fevers, biliousness and hepatitis[218, 240].
The leaf juice has been given to women in childbirth, and the plant is reported to be diaphoretic, diuretic, and vermifuge[269]. The plant is a folk remedy for treating leprosy, liver disease, measles, pleurisy, pneumonia, and small pox[269].</t>
  </si>
  <si>
    <t>Ghana; India(Santal); Tanzania; Upper Volta</t>
  </si>
  <si>
    <t>Cimicifuga foetida</t>
  </si>
  <si>
    <t>Foetid Bugbane</t>
  </si>
  <si>
    <t>C. europaea.</t>
  </si>
  <si>
    <t>E. Asia - C. Russia to Japan.</t>
  </si>
  <si>
    <t>Shrubberies and forest clearings on open humus-rich soils, to 4000 metres in the Himalayas[51, 145]. Frequently found in fir forests in Kashmir[211].</t>
  </si>
  <si>
    <t>Prefers a moist humus rich soil and some shade[1, 200]. Succeeds in ordinary garden soil[1].
A greedy plant, inhibiting the growth of nearby plants, especially legumes[54].
There is some confusion over the name of this species, C. foetida (Auct.) is given as a synonym for C. europaea Schipez (said to be native to E. Europe) whilst another authority cites C. europaea as a synonym of C. foetida.  It is possible that entries under this species apply also (or instead) to C. europaea[50].
A very attractive plant, but the flowers and the green seed pods have an unusual, slightly unpleasant smell[188] that is reminiscent of decaying fish[245].</t>
  </si>
  <si>
    <t>Both the growing and the dried plant is used as an insect repellent in Siberia[1, 211, 240].</t>
  </si>
  <si>
    <t>Leaves - cooked[105]. Some caution is advised, see the notes above on toxicity.</t>
  </si>
  <si>
    <t>Foetid bugbane is an anti-infective herb that lowers fevers and reduces pain[238]. The root is analgesic, antibacterial, antiperiodic, antiviral, depurative, diaphoretic, diuretic, febrifuge, sedative, tonic[46, 61, 147, 176, 218, 240]. It is used internally in the treatment of rheumatic complaints, coughs, colds, headaches, gum diseases and feverish infections such as measles[238, 240]. The root is harvested in the autumn and used fresh or dried[238]. Use with caution[176], see the notes above on toxicity.</t>
  </si>
  <si>
    <t>Pycnanthemum virginianum</t>
  </si>
  <si>
    <t>Virginia Mountain Mint</t>
  </si>
  <si>
    <t>Koellia virginiana.</t>
  </si>
  <si>
    <t>Eastern N. America - Virginia to New England, north to North Dakota.</t>
  </si>
  <si>
    <t>Gravelly shores, meadows, dry to wet thickets etc[43].</t>
  </si>
  <si>
    <t>Succeeds in most soils[1] but prefers a rich loamy soil in full sun or partial shade with plenty of moisture in the growing season[200].
Plants are hardy to at least -15�c[238].</t>
  </si>
  <si>
    <t>Flower buds and leaves - raw or cooked. A mint-like flavour, they make a nice addition to salads or can be used as a condiment[61, 161, 183, 238].
The fresh or dried leaves are brewed into a refreshing mint-like tea[183].</t>
  </si>
  <si>
    <t>A tea made from the leaves is alterative, diaphoretic and carminative[222, 257]. A poultice of the leaves is used in the treatment of headaches[222]. The tea is also used in the treatment of menstrual disorders, indigestion, colic, coughs, colds, chills and fevers[222, 238, 257].The flowering stems are cut as flowering begins and they can be used fresh or dried[238]. There is a suggestion that this plant can cause abortions, so it is best not used by pregnant women[257].</t>
  </si>
  <si>
    <t>Arbutus menziesii</t>
  </si>
  <si>
    <t>Madrona</t>
  </si>
  <si>
    <t>A. procera.</t>
  </si>
  <si>
    <t>Found in a wide range of soils and climates and also in many different habitats[229]. Grows in drier areas on high well-drained slopes usually in rich soils, occasionally on gravel[60, 82].</t>
  </si>
  <si>
    <t>Requires a lime-free nutrient-rich well-drained moisture-retentive soil in sun or semi-shade and shelter from cold drying winds, especially when young[200]. Succeeds in a limy soil according to another report[182].
Hardy to about -10�c[200], trees succeed outdoors at Kew but shoots of young plants are apt to be cut back in winter[11]. They grow very well in S.W. England[11].
An ideal plant for the small garden or as a lawn specimen, it has a neat, compact, upright growth habit, retaining its lower leafy branches close to the ground and casting little shade[245].
The flowers have a honey-like fragrance which will pervade the whole garden on calm days[245].
Trees are slow-growing in the wild, living up to 225 years[229], though they are fairly fast growing in cultivation when young[11]. They dislike being transplanted and should be placed in their final positions as soon as possible[11, 134, 166]. Give them some protection in their first winter outdoors.
This species is notably resistant to honey fungus[200].</t>
  </si>
  <si>
    <t>The inner bark was sometimes used by native North American Indians to make dresses[257].
The leaves can be used to test the temperature of pitch that is being used to waterproof canoes. When the leaves turn black the pitch is ready to use[257].
A brown dye is obtained from the bark[57, 106], it does not need a mordant[168]. Use in spring or summer[168]. 
The bark is a rich source of tannin[46, 61, 82, 226], it is used medicinally[168]. The tannin is also used as a preservative on wood, ropes etc[257].
Wood - very hard, brittle, durable in water, close grained, heavy, strong. The wood does not split when it dries and so has been used for carving[257]. It is also sometimes used for making furniture, it also produces a fine grade of charcoal[46, 61, 82, 99, 229].</t>
  </si>
  <si>
    <t>Fruit - raw or cooked[2, 92, 105, 161, 183]. A bland taste[229]. Very sour according to another report[226]. After boiling the fruit can be dried for later use[183]. The fruit is about 15mm in diameter[200].</t>
  </si>
  <si>
    <t>The leaves are stomachic and vulnerary[168, 257]. They can be used in the treatment of stomach ache and cramps, colds etc[257]. The leaves can be applied as a poultice to burns[257].
The bitter principles in the bark and leaves can be used as an astringent[229]. An infusion of the bark has been used in the treatment of diabetes and externally to treat sores, cuts and wounds[257]. It has also been used as a gargle for sore throats[257].</t>
  </si>
  <si>
    <t>Vitis vinifera</t>
  </si>
  <si>
    <t>Grape</t>
  </si>
  <si>
    <t>E. Europe. Naturalized in Britain[17].</t>
  </si>
  <si>
    <t>Riversides and damp woods[200]. Grows on the banks of the Thames at Kew in Britain[17].</t>
  </si>
  <si>
    <t>Prefers a deep rich moist well-drained moderately fertile loam[1, 200]. Grows best in a calcareous soil, but dislikes excessively chalky soils[200]. Prefers a pH in the range 6.5 to 7[200] but tolerates a range from 4.3 to 8.6. Succeeds in sun or partial shade though a warm sunny sheltered position is required for the fruit to ripen[200].
Very commonly grown in the temperate zones of the world for its edible fruit, there are many named varieties, some of which have been developed for their use as a dried fruit, others for dessert use and others for wine[132, 183]. Good and regular crops are a bit problematical in Britain, grapes are on the northern most limits of their range in this country and the British summer often does not provide enough heat to properly ripen the fruit. Late frosts can also damage young growth in spring, though dormant shoots are very hardy, tolerating temperatures down to about -20�c[11]. Nonetheless, there are a number of commercial vineyards in Britain (usually producing wine grapes) and, given a suitably sunny and sheltered position, good dessert grapes can also be grown. In general it is best to grow the dessert varieties against the shelter of a south or west facing wall[219]. There are a number of varieties that have been bred to cope with cooler summers.
Grapes are very susceptible to attacks by phylloxera, this disease is especially prevalent in some areas of Europe and it almost destroyed the grape industry. However, American species of grapes that are resistant to phylloxera are now used as rootstocks and this allows grapes to be grown in areas where the disease is common. Britain is free of the disease at the present (1989) and grapes are usually grown on their own roots.
Plants in this genus are notably susceptible to honey fungus[200].
The flowers are intensely fragrant[245].
Grapes grow well in the company of hyssop, chives, basil and charlock[201]. They grow badly with radishes, both the grapes and the radishes developing an off taste[201].
Plants climb by means of tendrils[182].
Any pruning should be carried out in winter when the plants are dormant otherwise they bleed profusely[182].
The cultivated grape is thought to have been derived from V. vinifera sylvestris. (Gmel.)Hegi. This form has dioecious flowers and produces small black grapes.</t>
  </si>
  <si>
    <t>A yellow dye is obtained from the fresh or dried leaves[168].
An oil from the seed is used for lighting and as an ingredient in soaps, paints etc[46, 61].
Cream of tartar, extracted from the residue of pressed grapes, is used in making fluxes for soldering[238].
Especially when growing in hotter countries than Britain, the stems of very old vines attain a good size and have been used to supply a very durable timber[4].</t>
  </si>
  <si>
    <t>Fruit - raw or dried for winter use[1, 2, 11, 46]. The dried fruits are the raisins, sultanas and currants of commerce, different varieties producing the different types of dried fruit. A fully ripened fresh fruit is sweet, juicy and delicious[K]. The fruit juice can be concentrated and used as a sweetener[183]. This fruit is widely used in making wine[183].
Leaves - cooked[55]. Young leaves are wrapped around other foods and then baked, they impart a pleasant flavour[183].
Young tendrils - raw or cooked[85].
The flower clusters are used as a vegetable[183].
An edible oil similar to sunflower oil is obtained from the seed[7, 183]. It needs to be refined before it can be eaten[46]. A polyunsaturated oil, it is suitable for mayonnaise and cooking, especially frying[238].
Sap - raw. Used as a drink, it has a sweet taste. The sap can be harvested in spring and early summer, though it should not be taken in quantity or it will weaken the plant.
The roasted seed is a coffee substitute[7].
Cream of tartar, also known as potassium bitartrate, a crystalline salt, is extracted from the residue of pressed grapes, and from the sediment of wine barrels. It is used in making baking powder[238].</t>
  </si>
  <si>
    <t>Grapes are a nourishing and slightly laxative fruit that can support the body through illness, especially of the gastro-intestinal tract and liver[254]. Because the nutrient content of grapes is close to that of blood plasma, grape fasts are recommended for detoxification[254].
Analgesic[178].
The fresh fruit is antilithic, constructive, cooling, diuretic and strengthening[4, 218]. A period of time on a diet based entirely on the fruit is especially recommended in the treatment of torpid liver or sluggish biliary function[7]. The fruit is also helpful in the treatment of varicose veins, haemorrhoids and capillary fragility[254].
The dried fruit is demulcent, cooling, mildly expectorant, laxative and stomachic[218]. It has a slight effect in easing coughs[254].
The leaves, especially red leaves, are anti-inflammatory and astringent[4, 7, 218, 254]. A decoction is used in the treatment of threatened abortion, internal and external bleeding, cholera, dropsy, diarrhoea and nausea[4, 218, 254]. It is also used as a wash for mouth ulcers and as douche for treating vaginal discharge[254]. Red grape leaves are also helpful in the treatment of varicose veins, haemorrhoids and capillary fragility[254]. The leaves are harvested in early summer and used fresh or dried[238].
The seed is anti-inflammatory and astringent[4, 7, 218].
The sap of young branches is diuretic[7]. It is used as a remedy for skin diseases[218, 240] and is also an excellent lotion for the eyes[4, 7, 254].
The tendrils are astringent and a decoction is used in the treatment of diarrhoea[7].
The plant is used in Bach flower remedies - the keywords for prescribing it are 'Dominating', 'Inflexible' and 'Ambitious'[209].</t>
  </si>
  <si>
    <t>China; Europe; Haiti; Iraq; Italy; Kurdistan; Lithuania; Spain; Turkey; United States; United States(Pa)</t>
  </si>
  <si>
    <t>Daucus carota</t>
  </si>
  <si>
    <t>Wild Carrot</t>
  </si>
  <si>
    <t>Europe, including Britain, from Scandanavia south and east to N. Africa, China and eastern India.</t>
  </si>
  <si>
    <t>Cultivated and waste land, amongst grass, especially by the sea and on chalk[4, 17].</t>
  </si>
  <si>
    <t>Prefers a sunny position and a well-drained neutral to alkaline soil[24, 238].
A good plant for the summer meadow[24], it is a food plant for caterpillars of the Swallow-tail Butterfly[200].
This species is the parent of the cultivated carrot[200]. It can act as an alternative host for pests and diseases of the cultivated carrots.
The plant has become a pest weed in N. America, where it is spreading rapidly and crowding out native vegetation[274].
The whole plant, when bruised, gives off an aniseed-like scent[245].</t>
  </si>
  <si>
    <t>An essential oil obtained from the seed has an orris-like scent[238]. It is used in perfumery and as a food flavouring[46, 238]. The oil has also been used cosmetically in anti-wrinkle creams[238].</t>
  </si>
  <si>
    <t>Root - cooked[55]. Thin and stringy[K].
The flower clusters can be french-fried to produce a carrot-flavoured gourmet's delight[183].
The aromatic seed is used as a flavouring in stews etc[55, 183].
The dried roasted roots are ground into a powder and are used for making coffee[183].</t>
  </si>
  <si>
    <t>The wild carrot is an aromatic herb that acts as a diuretic, soothes the digestive tract and stimulates the uterus[238]. A wonderfully cleansing medicine, it supports the liver, stimulates the flow of urine and the removal of waste by the kidneys[254].
The whole plant is anthelmintic, carminative, deobstruent, diuretic, galactogogue, ophthalmic, stimulant[4, 7, 9, 13, 21, 165]. An infusion is used in the treatment of various complaints including digestive disorders, kidney and bladder diseases and in the treatment of dropsy[4, 238]. An infusion of the leaves has been used to counter cystitis and kidney stone formation, and to diminish stones that have already formed[254]. Carrot leaves contain significant amounts of porphyrins, which stimulate the pituitary gland and lead to the release of increased levels of sex hormones[254]. The plant is harvested in July and dried for later use.
A warm water infusion of the flowers has been used in the treatment of diabetes[213].
The grated raw root, especially of the cultivated forms, is used as a remedy for threadworms[213, 222, 254]. The root is also used to encourage delayed menstruation[213]. The root of the wild plant can induce uterine contractions and so should not be used by pregnant women[213]. A tea made from the roots is diuretic and has been used in the treatment of urinary stones[222].
The seeds are diuretic[213, 218], carminative, emmenagogue and anthelmintic[4, 218]. An infusion is used in the treatment of oedema, flatulent indigestion and menstrual problems[238]. The seed is a traditional 'morning after' contraceptive and there is some evidence to uphold this belief. It requires further investigation[222]. Carrot seeds can be abortifacient and so should not be used by pregnant women[254].</t>
  </si>
  <si>
    <t>Belgium; Britain; Chile; China; Dominican Republic; Europe; Germany; Haiti; Iraq; Kurdistan; Mexico; Spain; Turkey; United States; United States(Amerindian); United States(Ca); United Statessr</t>
  </si>
  <si>
    <t>Carrots sometimes cause allergic reactions in some people[46]. Skin contact with the sap is said to cause photo-sensitivity and/or dermatitis in some people[218].
Daucus has been reported to contain acetone, asarone, choline, ethanol, formic acid, HCN, isobutyric acid, limonene, malic acid, maltose, oxalic acid, palmitic acid, pyrrolidine, and quinic acid. Reviewing research on myristicin, which occurs in nutmeg, mace, black pepper, carrot seed, celery seed, and parsley, Buchanan (J. Food Safety 1: 275, 1979) noted that the psychoactive and hallucinogenic properties of mace, nutmeg, and purified myristicin have been studied. It has been hypothesized that myristicin and elemicin can be readily modified in the body to amphetamines. Handling carrot foliage, especially wet foliage, can cause irritation and vesication. Sensitized photosensitive persons may get an exact reproduction of the leaf on the skin by placing the leaf on the skin for awhile, followed by exposure to sunshine[269].</t>
  </si>
  <si>
    <t>Panicum milliaceum</t>
  </si>
  <si>
    <t>European Millet</t>
  </si>
  <si>
    <t>N. Africa - Ethiopia to Asia. A casual in Britain.</t>
  </si>
  <si>
    <t>Requires a moderately fertile well-drained soil in full sun[200]. Succeeds in ordinary garden soil[1]. Tolerates heat and also drought when it is established[1].
European millet is frequently cultivated in warm temperate and sub-tropical zones for its edible seed, there are many named varieties[57, 183]. Cultivation in Britain is somewhat problematic, the plants require good summers to do well and a dry period in late summer is required in order to ripen and dry the seed. We have had fairly good results on our trial grounds in Cornwall by starting the seed off early in a greenhouse, though this is a fairly labour-intensive method and therefore much less efficient than growing the more traditional temperate zone cereals[K]. Yields are also considerably lower than other cereals that can be grown in this country, although the nutritional value of millets is said to be superior to wheat, oats, etc[K].</t>
  </si>
  <si>
    <t>A starch from the seed is a substitute for corn starch (Zea mays). It is used for sizing textiles[114].
The leaves are a source of fibre used in paper making[74].</t>
  </si>
  <si>
    <t>The seed is cooling and demulcent[218]. The cooked seed is applied as a poultice for abscesses, sores etc whilst juice from chewed seeds is applied to children's sores[218]. The seed is also incinerated and mixed with oil then used as a poultice that is said to heal sores without leaving a scar[218].
A decoction of the root is used as an antidote to poisoning by Momordica spp, it is also used to treat haematuria in women and as a bath for skin eruptions[218].</t>
  </si>
  <si>
    <t>China; Ethiopia; Europe; Turkey; United Statessr</t>
  </si>
  <si>
    <t>Artemisia abrotanum</t>
  </si>
  <si>
    <t>Southernwood</t>
  </si>
  <si>
    <t>S. Europe? The original habitat is obscure.</t>
  </si>
  <si>
    <t>Succeeds in most soils, preferring a well-drained one that is not too rich[1, 11]. Easily grown in a well-drained circumneutral or slightly alkaline loamy soil, preferring a sunny position[1, 200]. Plants are longer lived, more hardy and more aromatic when they are grown in a poor dry soil[245]. Tolerates a pH in the range 6.3 to 7.6. Established plants are drought tolerant. Plants succeed in maritime gardens[233].
Southernwood is often grown in the herb garden, the leaves are very aromatic[182]. It is best to cut the plant back fairly hard every spring in order to keep it compact and encourage plenty of new growth[233, 268]. The plant rarely produces flowers in British gardens[11].
A good companion plant for cabbages[14, 18, 20]. It is also a good plant to grow in the orchard, where it can help to reduce insect pests[201].
Plants in this genus are notably resistant to honey fungus[200].
Members of this genus are rarely if ever troubled by browsing deer[233].</t>
  </si>
  <si>
    <t>Insect repellent. The growing plant repels fruit tree moths when growing in an orchard[6, 14, 18, 20]. The fresh plant can also be rubbed onto the skin to deter insects[7]. The shoots can be dried for indoor use, they remain effective for 6 - 12 months[169]. They are also said to repel ants[201]. Shoots can be burnt in the fireplace to remove cooking odours from the house[201].
The leaves have a refreshing lemon-like fragrance and are used in pot-pourri[245].
An essential oil from the leaves and flowering shoots is used in perfumery in order to add certain subtle tones[7].
A yellow dye is obtained from the branches[14, 268].
Plants can be grown as a low hedge, they tolerate quite hard clipping[200, 201].
An infusion of the plant is used as a hair tonic or conditioner[201].</t>
  </si>
  <si>
    <t>The young shoots have a bitter, lemony flavour and are used in small quantities as a flavouring in cakes, salads and vinegars[1, 4, 7, 183, 244].
A tea is made from the young bitter shoots[183].</t>
  </si>
  <si>
    <t>Southernwood has a long history of domestic herbal use, though it is now used infrequently in herbal medicine[254]. It is a strongly aromatic bitter herb that improves digestion and liver function by increasing secretions in the stomach and intestines, it stimulates the uterus and encourages menstrual flow, lowers fevers, relaxes spasms and destroys intestinal worms[238, 254].
The herb, and especially the young flowering shoots, is anthelmintic, antiseptic, cholagogue, deobstruent, emmenagogue, stomachic and tonic[4, 7, 165]. The main use of this herb is as an emmenagogue, though it is also a good stimulant tonic and has some nervine principle[4]. It is sometimes given to young children in order to expel parasitic worms and externally it is applied to small wounds in order to stop them bleeding and help them to heal[7]. The herb is also used externally in aromatic bathes and as a poultice to treat skin conditions[268]. Southernwood should be used internally with caution, see the notes above on toxicity. It should not be prescribed for pregnant women, especially in the first trimester of pregnancy, since it can encourage menstrual flow[238].</t>
  </si>
  <si>
    <t>Britain; Britain(Wales); China; Turkey</t>
  </si>
  <si>
    <t>Clematis flammula</t>
  </si>
  <si>
    <t>Fragrant Virgin's Bower</t>
  </si>
  <si>
    <t>S. Europe. An infrequent casual in Britain[17].</t>
  </si>
  <si>
    <t>Hedges, thickets and waste places[89].</t>
  </si>
  <si>
    <t>3 - 12</t>
  </si>
  <si>
    <t>10 - 1</t>
  </si>
  <si>
    <t>Prefers a deep moist well-drained soil with its roots in the shade[182, 200]. Dislikes poorly-drained heavy clay soils, but grows well in clay if grit is added for drainage[11, 200]. Dislikes light sandy soils[11]. Does well on chalk[1]. Succeeds in acid as well as alkaline soils[200]. Thrives in exposed positions[182].
Plants are hardy to about -15�c[202].
A twining plant[182], it is fast growing[202]. The leafstalks wrap themselves around twigs and branches for support. When a side of the stalk touches an object, the growth on that side slows down whilst the other side grows at its normal rate - this causes the leaf stalk to entwine the object it is touching[212].
When planting out, in order to avoid the disease 'clematis wilt', it is best to plant the rootball about 8cm deeper in the soil. This will also serve to build up a good root crown of growth buds[200].
A very ornamental plant[1], the flowers are very fragrant[202]. They have a pronounced smell of meadowsweet, almost too powerful when inhaled close-up[245]. They are produced on the current season's growth and so any pruning of the plant is best carried out in the spring before new growth begins[219].
Plants rarely produce fertile seed in Britain[219].
A greedy plant, inhibiting the growth of nearby plants, especially legumes[54].
Plants seem to be immune to the predations of rabbits[233].
This species is notably resistant to honey fungus[88, 200].</t>
  </si>
  <si>
    <t>Plants can be grown as ground cover, planted about 1.2 metres apart and allowed to scramble over the ground[208].</t>
  </si>
  <si>
    <t>Young shoots - cooked[2, 105, 177]. Some caution is advised due to reports of toxicity[K].</t>
  </si>
  <si>
    <t>All parts of the plant are poisonous, the toxic principle is dissipated by heat or by drying[65].</t>
  </si>
  <si>
    <t>Pinus bungeana</t>
  </si>
  <si>
    <t>Lace-Bark Pine</t>
  </si>
  <si>
    <t>E. Asia - C. and N. China.</t>
  </si>
  <si>
    <t>Mud and sandstone shales, 1000 - 1250 metres[109]. Often found on limestone[1].</t>
  </si>
  <si>
    <t>Prefers a deep loamy soil[120]. Thrives in a light well-drained sandy or gravelly loam[1]. Dislikes poorly drained moorland soils[1]. Established plants tolerate drought, succeeding in hot dry sites[200].
A very ornamental tree with beautiful bark.
Plants are strongly outbreeding, self-fertilized seed usually grows poorly[200]. They hybridize freely with other members of this genus[200].
This species is slow growing and hard to establish in Britain, doing best in the mild areas of the country[120, 185].
Leaf secretions inhibit the germination of seeds, thereby inhibiting the growth of other plants below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</si>
  <si>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</si>
  <si>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Oxalis europaea</t>
  </si>
  <si>
    <t>O. stricta. Auct. non L.</t>
  </si>
  <si>
    <t>Europe, Scandanavia to Spain, east to Italy anf Poland. Naturalized in Britain. Eastern N. America.</t>
  </si>
  <si>
    <t>Waste places and as a weed of the garden[17].</t>
  </si>
  <si>
    <t>Easily grown in a sandy soil in a warm dry position[1].
According to some authorities this species is no more than a synonym of O. stricta. L.[200].</t>
  </si>
  <si>
    <t>Leaves - raw or cooked[61]. A pleasant acid flavour, it makes an excellent addition to mixed salads[K]. Use in moderation, see notes at top of sheet,</t>
  </si>
  <si>
    <t>Tagetes patula</t>
  </si>
  <si>
    <t>French Marigold</t>
  </si>
  <si>
    <t>The pine-oak forest zone[181]. Naturalized in California where it grows on waste ground[71].</t>
  </si>
  <si>
    <t>Requires a well-drained moderately fertile soil in a sunny position[200]. Grows well in heavy clay soils and in sandy soils[188].
A very ornamental plant[1], there are many named varieties[188].
A good butterfly plant[30].
Removing dead flowers before the seed is formed will extend the flowering season[188].
The bruised leaves emit a refreshing pungent smell[245].
Plants are prone to slugs, snails and botrytis[188].
The French marigold is often used as a companion plant, especially for growing amongst tomatoes and potatoes where it helps to repel pests[238]. See 'Other uses' below for more details.</t>
  </si>
  <si>
    <t>Secretions from the roots of growing plants have an insecticidal effect on the soil, effective against nematodes and to some extent against keeled slugs[18, 20, 200, 218]. These secretions are produced about 3 - 4 months after sowing[200].
The whole plant is harvested when in flower and distilled for its essential oil[218, 238].The oil is used in perfumery, it is blended with sandalwood oil to produce 'attar genda' perfume[238]. About 35 kilos of oil can be extracted from 1 hectare of the plant (yielding 2,500 kilos of flowers and 25,000 kilos of herbage)[218].
The whole plant contains substances that are toxic to cockroaches[218].
The growing plant repels whitefly and can be grown near tomatoes to keep that crop free of the insect[18, 20].
A yellow dye is obtained from the flowers[169]. It is used to colour foods and textiles[238]. The flowers are sometimes used as an adulterant of saffron (obtained from Crocus sativus)[238].</t>
  </si>
  <si>
    <t>The flowers are used in refreshing drinks[177, 183].
The leaves are used as a food flavouring[183, 238]. No further details are given.
The essential oil is used as a food flavouring, though it is inferior to the oil obtained from T. minuta[238].
The dried flowers are an adulterant of saffron(Crocus sativus), used for colouring foods yellow[183, 238].</t>
  </si>
  <si>
    <t>The whole herb is aromatic, digestive, diuretic and sedative[238]. It is used internally in the treatment of indigestion, colic, severe constipation[238], coughs and dysentery[218]. Externally, it is used to treat sore eyes and rheumatism[238]. The leaves are harvested as required for immediate use during the growing season, whilst the flowering plant can be dried and stored for later use[238].</t>
  </si>
  <si>
    <t>Argentina; China; Colombia; Dominican Republic; Haiti; Iraq; Kurdistan; Philippines; Venezuela</t>
  </si>
  <si>
    <t>Eleusine indica</t>
  </si>
  <si>
    <t>Wire Grass</t>
  </si>
  <si>
    <t>Tropics. Naturalized in S. Europe[50].</t>
  </si>
  <si>
    <t>Roadsides and waste places[50, 74].</t>
  </si>
  <si>
    <t>Succeeds in ordinary garden soil in a sunny position[200].
This species is the probable ancestor of E. coracana, a species that is cultivated for its seed.
A polymorphic species.</t>
  </si>
  <si>
    <t>The stems are used to make mats, baskets etc[46, 61, 74].
The plant is suitable for paper manufacture[74].</t>
  </si>
  <si>
    <t>The whole plant, but especially the root, is sudorific and febrifuge[240]. It is also used in the treatment of liver complaints[240].</t>
  </si>
  <si>
    <t>Cambodia; Dominican Republic; Haiti; India; Sumatra; Trinidad; Venezuela</t>
  </si>
  <si>
    <t>Gleditsia japonica</t>
  </si>
  <si>
    <t>G. horrida. non Salisb.</t>
  </si>
  <si>
    <t>Damp sandy soils[200]</t>
  </si>
  <si>
    <t>Easily grown in a loamy soil, requiring a sunny position[11]. Succeeds in most soils[200]. Tolerates drought once established[1] and atmospheric pollution[200].
A rather tender plant, especially when young, it is seen at its best in southern Britain[11]. Older trees, however, are completely hardy in Britain[11]. Trees at Kew produced lots of pods and fertile seeds in the hot summer of 1989, they also fruited well in the cool summer of 1993 and also in 1994, 95 and 96[K].
Trees are cultivated for their seedpods in Japan[61].
Trees have a light canopy, they come into leaf late in the spring and drop their leaves in early autumn[200] making them an excellent canopy tree for a woodland garden.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</si>
  <si>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A soap is obtained from the pulp contained in the seedpods[11, 46, 61, 174]. It is obtained from the seed according to another report[105].
Wood - strong, durable, coarse-grained[82].</t>
  </si>
  <si>
    <t>Antitussive, astringent, expectorant, haemostatic, skin[174]. Treats syphilitic skin diseases[174].</t>
  </si>
  <si>
    <t>Peganum harmala</t>
  </si>
  <si>
    <t>Syrian Rue</t>
  </si>
  <si>
    <t>Europe - Mediterranean and Southeast Europe.</t>
  </si>
  <si>
    <t>Dry steppes, especially where grazing is heavy[187], and dry waste places[50]. It is often found in saline soils[254].</t>
  </si>
  <si>
    <t>Prefers a light well-drained but moisture retentive soil and an open position in full sun[200]. Prefers a dry soil[187] and succeeds in poor soils[238].
Although this species comes from dry desert areas, it responds well to cultivation so long as the soil is very well drained[238]. It can tolerate temperatures down to about -20�c if the soil is dry[187].
There is speculation that this plant was the sacred 'Soma' plant, which was used by the ancients of India and Persia as an hallucinogenic aid to understanding the deeper meaning of life[238].</t>
  </si>
  <si>
    <t>A red dye is obtained from the seed[46, 61]. It is widely used in Western Asia, especially as a colouring for carpets[192].
The ripe seed contains 3.8 - 5.8% of the alkaloids harmine, harmaline, harmalol and peganine[240]. Ineffective as a contact poison, they are active in vapour form where they are effective against algae, in higher concentrations to water animals and lethal to moulds, bacteria and intestinal parasites[240].
The seed is used as an incense[145].</t>
  </si>
  <si>
    <t>Seed - used as a spice and purifying agent[105, 177, 183, 238]. Some caution is advised because the seed has narcotic properties, inducing a sense of euphoria and releasing inhibitions[169].
An edible oil is obtained from the seed[46, 61].</t>
  </si>
  <si>
    <t>Alterative[46, 169].
The fruit and seed are digestive, diuretic, hallucinogenic, narcotic and uterine stimulant[192, 238]. They are taken internally in the treatment of stomach complaints, urinary and sexual disorders, epilepsy, menstrual problems, mental and nervous illnesses[238]. The seed has also been used as an anthelmintic in order to rid the body of tapeworms[240]. This remedy should be used with caution and preferably under the guidance of a qualified practitioner since excessive doses cause vomiting and hallucinations[238]. The seeds contain the substance 'harmine' which is being used in research into mental disease, encephalitis and inflammation of the brain[192]. Small quantities stimulate the brain and are said to be therapeutic, but in excess harmine depresses the central nervous system[192]. A crude preparation of the seed is more effective than an extract because of the presence of related indoles[192].
Consumption of the seed in quantity induces a sense of euphoria and releases inhibitions. It  has been used in the past as a truth drug[169, 187].
The oil obtained from the seed is said to be aphrodisiac[192]. The oil is also said to have galactogogue, ophthalmic, soporific and vermifuge properties[192].
The seed is used externally in the treatment of haemorrhoids and baldness[238].
The whole plant is said to be abortifacient, aphrodisiac, emmenagogue and galactogogue[240]. A decoction of the leaves is used in the treatment of rheumatism[240].
The root has been used as a parasiticide in order to kill body lice[240]. It is also used internally in the treatment of rheumatism and nervous conditions[254].</t>
  </si>
  <si>
    <t>Arabic; Britain; Egypt; Europe; France; Germany; India; Iran; Iraq; Italy; Kurdistan; Mexico; Pakistan; Spain; Turkey; United Statessr</t>
  </si>
  <si>
    <t>Use with caution. Although the seed is used medicinally and as a condiment, it does contain hallucinogenic and narcotic alkaloids[238]. When taken in excess it causes hallucinations and vomiting[238].</t>
  </si>
  <si>
    <t>Cucumis sativus</t>
  </si>
  <si>
    <t>Cucumber</t>
  </si>
  <si>
    <t>Possibly native of the E. Indies, but the original habitat is obscure.</t>
  </si>
  <si>
    <t>Requires a rich, well-drained moisture retentive soil and a warm very sunny position[200].
A frost-tender plant, the cucumber is commonly cultivated for its edible fruit, there are many named varieties[46, 183]. Many of these varieties are only suitable for protected cropping in Britain though there are a number that have been specifically bred for cool temperate areas and these succeed outdoors in most summers[200]. Many of the cultivars, especially the greenhouse forms, should have their male flowers removed in order to prevent fertilization, since the fertilized fruits have a bitter taste. A number of cultivars have been developed that only produce female flowers[142].
Cucumbers make good companion plants for sweet corn, beans and sunflowers[18], but they dislike growing with potatoes and aromatic herbs[20].
The roots of cucumber plants secrete a substance that inhibits the growth of most weeds[201].</t>
  </si>
  <si>
    <t>Cucumber skins have been shown to repel cockroaches in laboratory experiments[218].
The fruit is applied to the skin as a cleansing cosmetic to soften and whiten it[4, 7, 238]. The juice is used in many beauty products[4, 7].</t>
  </si>
  <si>
    <t>The leaf juice is emetic, it is used to treat dyspepsia in children[218].
The fruit is depurative, diuretic, emollient, purgative and resolvent[7, 21, 201, 218]. The fresh fruit is used internally in the treatment of blemished skin, heat rash etc, whilst it is used externally as a poultice for burns, sores etc and also as a cosmetic for softening the skin[218, 238].
The seed is cooling, diuretic, tonic and vermifuge[4, 218]. 25 - 50 grams of the thoroughly ground seeds (including the seed coat) is a standard dose as a vermifuge and usually needs to be followed by a purgative to expel the worms from the body[4].
A decoction of the root is diuretic[218].</t>
  </si>
  <si>
    <t>Britain; China; India; India(Santal); Indochina; Iraq; Java; Kurdistan; Turkey; Venezuela</t>
  </si>
  <si>
    <t>Crocus sativus</t>
  </si>
  <si>
    <t>Saffron</t>
  </si>
  <si>
    <t>S. Europe - Greece to W. Asia.</t>
  </si>
  <si>
    <t>Not known in a truly wild location[90].</t>
  </si>
  <si>
    <t>10 - 5</t>
  </si>
  <si>
    <t>Prefers a well-drained sandy or loamy soil that is free from clay[137]. Prefers a sunny position[238]. Grows well on calcareous soils[27] and on hot sheltered stony banks[42].
Plants are very frost hardy[137]. They also thrive in areas with poor summers, though they usually fail to flower in such conditions[238].
Plants produce less saffron when grown on rich soils[137]. They do not flower very freely in Britain[90].
Saffron has been cultivated for over 4,000 years for the edible dye obtained from the flower stigmas[1]. It was at one time commercially grown in Britain and the town Saffron Walden obtained its name because of this. There is at least one named form. 'Cashmirianus' comes from Kashmir and has large high quality corms. It yields about 27 kilos of rich orange stigmas per hectare[183].
When inhaled near to, the flowers have a delicate perfume[245]. Unlike most members of this genus, the flowers do not close of a night time or in dull weather[245]. The flowers are only produced after hot, dry summers[245].
Plants tend to move considerably from their original planting place because of their means of vegetative reproduction, it is therefore wise not to grow different species in close proximity[1].
Any planting out is best done in late spring or early summer[245].
Plants take 4 - 5 years to come into flowering from seed.</t>
  </si>
  <si>
    <t>The yellow dye obtained from the stigmas has been used for many centuries to colour cloth[4, 7, 14, 21]. It is the favoured colouring for the cloth of Indian swamis who have renounced the material world.
A blue or green dye is obtained from the petals[168].</t>
  </si>
  <si>
    <t>The flower styles are commonly used as a flavouring and yellow colouring for various foods such as bread, soups, sauces, rice and puddings[2, 4, 7, 14, 21, 27, 34, 183]. They are an essential ingredient of many traditional dishes such as paella, bouillabaisse, risotto milanese and various other Italian dishes[244]. The styles are extremely rich in riboflavin[137]. Water soluble[171]. Yields per plant are extremely low, about 4000 stigmas yield 25g of saffron[89]. Saffron is the world's most expensive spice, it takes 150,000 flowers and 400 hours work to produce 1 kilo of dried saffron[238]. About 25 kilos of styles can be harvested from a hectare of the plant[4]. Fortunately, only very small quantities of the herb are required to impart their colour and flavour to dishes[244]. Because of the cost, saffron is frequently adulterated with cheaper substitutes such as marigold flowers and safflower[244].
The flower styles are used as a tea substitute[183].
Root - cooked[183]. The corms are toxic to young animals[218] so this report of edibility should be treated with some caution[K].</t>
  </si>
  <si>
    <t>Saffron is a famous medicinal herb with a long history of effective use, though it is little used at present because cheaper and more effective herbs are available[4, 7, 254]. The flower styles and stigmas are the parts used, but since these are very small and fiddly to harvest they are very expensive and consequently often adulterated by lesser products[7].
The styles and stigmas are anodyne, antispasmodic, aphrodisiac, appetizer, carminative, diaphoretic, emmenagogue, expectorant, sedative and stimulant[4, 7, 21, 174, 176, 218]. They are used as a diaphoretic for children, to treat chronic haemorrhages in the uterus of adults, to induce menstruation, treat period pains and calm indigestion and colic[4, 254]. A dental analgesic is obtained from the stigmas[7]. The styles are harvested in the autumn when the plant is in flower and are dried for later use[4], they do not store well and should be used within 12 months[238]. This remedy should be used with caution[21], large doses can be narcotic[240] and quantities of 10g or more can cause an abortion[218].</t>
  </si>
  <si>
    <t>China; Egypt; Europe; France; India; Iraq; Japan; Java; Spain; Turkey</t>
  </si>
  <si>
    <t>The plant is poisonous[21]. The plant is perfectly safe in normal usage but 5 - 10 grams of saffron has been known to cause death[65].</t>
  </si>
  <si>
    <t>Ribes uva-crispa</t>
  </si>
  <si>
    <t>Gooseberry</t>
  </si>
  <si>
    <t>Europe, including Britain, from Scandanavia south and east to N. Africa, Italy and the Caucasus.</t>
  </si>
  <si>
    <t>Woods and hedges, often by streams[17].</t>
  </si>
  <si>
    <t>Easily grown in a moisture retentive but well-drained loamy soil of at least moderate quality[11, 200]. Growth is often poor in light soils, whilst heavy soils encourage soft growth and excess vigour[200]. Prefers a pH in the range 6 to 6.5[200], though it can grow well in more acid or alkaline soils[K]. It is important to add plenty of humus to chalky soil[K]. Plants are quite tolerant of shade though do not fruit so well in such a position[11]. They can be grown against east or north facing walls[37]. The fruit of plants on north facing walls will ripen later, thus extending the fruiting season, though yields will be lower[K]. Plants dislike very hot weather[37].
Dormant plants are hardy to about -20�c[200], but the flowers and young fruits are susceptible to frost damage
Plants are very susceptible to potash deficiency[1], especially when grown on alkaline soils[K].
Gooseberries are commonly cultivated in temperate regions for their edible fruit, there are many named varieties[183, 200]. Birds love the fruit and so some protection is often required, especially if the fruit is being grown to full ripeness[K]. Plants grow best in cool moist climates such as N. Europe[200].
Plants fruit best on one and two year old wood so any pruning should be to encourage vigorous new shoots[200].
Plants can harbour a stage of white pine blister rust, so should not be grown in the vicinity of pine trees[155]. Plants in this genus are notably susceptible to honey fungus[200].</t>
  </si>
  <si>
    <t>The fruit pulp is used cosmetically in face-masks for its cleansing effect on greasy skins[7].</t>
  </si>
  <si>
    <t>Fruit - raw or cooked[1, 2, 5, 7, 61]. The fruit is often picked when under-ripe and very firm, it has a very tart flavour at this time and is mainly used in making pies, jams etc. However, if the fruit is allowed to remain on the plant until it is fully ripe and soft it becomes quite sweet and is delicious for eating out of hand[K]. The fruit of the wild species is often less than 1cm in diameter, but named cultivars have considerably larger fruits up to 3cm in diameter[K].
Leaves- raw. The young and tender leaves can be eaten in salads[4]. Some caution is advised, see the notes above on toxicity.</t>
  </si>
  <si>
    <t>The fruit is laxative[7]. Stewed unripe gooseberries are used as a spring tonic to cleanse the system[4].
The leaves have been used in the treatment of gravel[4]. An infusion taken before the monthly periods is said to be a useful tonic for growing girls[4].
The leaves contain tannin and have been used as an astringent to treat dysentery and wounds[7].</t>
  </si>
  <si>
    <t>The fresh leaves contain the toxin hydrogen cyanide, though details of quantities are not given[240]. This substance is found in several foods, including almonds. In small quantities, hydrogen cyanide has been shown to stimulate respiration and improve digestion, it is also claimed to be of benefit in the treatment of cancer. In excess, however, it can cause respiratory failure and even death.</t>
  </si>
  <si>
    <t>Cucumis anguria</t>
  </si>
  <si>
    <t>Gherkin</t>
  </si>
  <si>
    <t>Probably originated in Tropical America but not known in a truly wild condition. Possibly a cultigen</t>
  </si>
  <si>
    <t>Requires a rich, well-drained moisture retentive soil and a very warm, sunny and sheltered position.
A frost-tender annual plant, the gherkin is frequently cultivated for its fruit in warm temperate and tropical areas of the world, but it only really succeeds in Britain when grown under protection[200]. There are many named varieties.</t>
  </si>
  <si>
    <t>The seeds are vermifuge[7]. They are ground into a fine flour, then made into an emulsion with water and eaten. It is then necessary to take a purge in order to expel the tapeworms or other parasites from the body[7].</t>
  </si>
  <si>
    <t>Mexico(Warihio)</t>
  </si>
  <si>
    <t>Achillea ptarmica</t>
  </si>
  <si>
    <t>Sneeze-Wort</t>
  </si>
  <si>
    <t>Europe, including Britain but excluding the Mediterranean, east to Siberia and W. Asia.</t>
  </si>
  <si>
    <t>Damp meadows, marshes and by streams[17].</t>
  </si>
  <si>
    <t>Succeeds in most soils but prefers a moist well-drained soil in a sunny position[1, 187]. Plants also succeed in partial shade[187]. Plants succeed in maritime gardens[233]. They live longer when growing in a poor soil[200]. The plant has a spreading root system and can be very invasive[233].
Hardy to at least -25�c[187].
There are some named varieties, selected for their ornamental value[233].
Hybridizes freely with other members of this genus[200].</t>
  </si>
  <si>
    <t>The dried, powdered leaves are used as a sneezing powder[61, 100].
Yields an essential oil that is used medicinally[100]. The report does not say what part of the plant the oil is obtained from, it is most likely to be the leaves harvested just before flowering[K].
The leaves are used as an insect repellent[172].</t>
  </si>
  <si>
    <t>Leaves - raw or cooked[17, 105, 177]. Used as a flavouring in salads[172].</t>
  </si>
  <si>
    <t>Cardiac, diaphoretic, digestive, emmenagogue, odontalgic, sternutatory, styptic[46, 172].
The leaf is chewed to relieve toothache[207].</t>
  </si>
  <si>
    <t>Britain; France; Germany; Italy; Netherlands; Spain; Turkey</t>
  </si>
  <si>
    <t>Origanum glandulosum</t>
  </si>
  <si>
    <t>N. Africa.</t>
  </si>
  <si>
    <t>We have very little information on this species and do not know if it will be hardy in Britain. The following notes are based on the general needs of the genus.
Requires a rather dry, warm, well-drained soil, but is not fussy as to soil type, thriving on chalk[1]. Prefers slightly alkaline conditions[1].
Members of this genus are rarely if ever troubled by browsing deer[233].</t>
  </si>
  <si>
    <t>The dried leaves are used as a condiment[61, 177].</t>
  </si>
  <si>
    <t>Algeria</t>
  </si>
  <si>
    <t>Satureja hortensis</t>
  </si>
  <si>
    <t>Summer Savory</t>
  </si>
  <si>
    <t>S.E. Europe to W. Asia.</t>
  </si>
  <si>
    <t>Dry gravelly and stony slopes to 1500 metres[74].</t>
  </si>
  <si>
    <t>A very easily grown plant when given suitable conditions, it prefers a rich light soil with plenty of moisture[1, 4, 14, 27] and succeeds in a hot dry sunny position[200]. It prefers growing in an alkaline soil[200] but is not too fussy. It is very intolerant of soils that remain damp and dislikes shade[200].
Summer savory is often grown as a culinary herb. It is a good companion plant in the garden, where it helps to repel insect pests and grows especially well with onions and beans[14, 18, 20]. A fast-growing plant, it can be harvested within 2 months of sowing the seed[244]. If cut back as the flower buds appear, it will produce a fresh flush of leaves[1].
Summer savory seeds can prevent the germination of nearby seeds[201].
The leaves have an aromatic fragrance[245].
The flowers are very attractive to bees[7, 14].
Members of this genus are rarely if ever troubled by browsing deer[233].</t>
  </si>
  <si>
    <t>The essential oil from the flowering shoots is used extensively in perfumery, giving a particular quality to the fragrance[7].
When grown near beans it repels insect pests[201].</t>
  </si>
  <si>
    <t>Leaves - raw or cooked[1, 2, 20, 27, 34, 37, 52]. An aromatic, slightly peppery flavour, they are used mainly as a flavouring for cooked foods, especially the more difficult to digest foods such as beans where they compliment the flavour and reduce flatulence[183, 244]. They are also used as a garnish for salads etc[183]. The leaves can be used fresh or dried[183].
A herb tea is made from the leaves[14]. The leaves are harvested just before the plant comes into flower[183]. A tangy, marjoram-like flavour[183].
The flowering shoots contain about 0.5% essential oil[7], this is used as a food flavouring[46, 61, 105].</t>
  </si>
  <si>
    <t>Summer savory is most often used as a culinary herb, but it also has marked medicinal benefits, especially upon the whole digestive system[254]. The plant has a milder action than the closely related winter savory, S. montana[254].
The whole herb, and especially the flowering shoots, is antiseptic, aromatic, carminative, digestive, expectorant and stomachic[4, 7, 14, 21]. Taken internally, it is said to be a sovereign remedy for colic and a cure for flatulence[4], whilst it is also used to treat nausea, diarrhoea, bronchial congestion, sore throat and menstrual disorders[238]. It should not be prescribed for pregnant women[238]. A sprig of the plant, rubbed onto bee or wasp stings, brings instant relief[4]. The plant is harvested in the summer when in flower and can be used fresh or dried[238].
The essential oil forms an ingredient in lotions for the scalp in cases of incipient baldness[7].
An ointment made from the plant is used externally to relieve arthritic joints[7].</t>
  </si>
  <si>
    <t>Chile; Europe; Spain(Balearic I); Turkey</t>
  </si>
  <si>
    <t>Koeleria macrantha</t>
  </si>
  <si>
    <t>June Grass</t>
  </si>
  <si>
    <t>K. cristata.  K. gracilis.  K. pyramidata.  Aira cristata.</t>
  </si>
  <si>
    <t>Northern temperate zone, including Britain, between latitudes 37� and 60� N.</t>
  </si>
  <si>
    <t>Sandy places, chalk and limestone pastures[17].</t>
  </si>
  <si>
    <t>Succeeds in most soils in a sunny position[1, 200]. Prefers a chalky soil[1]. Grows best in a soil that is not too fertile[200].
This is an aggregate species[50]. K. cristata is now divided into K. macrantha (which is also the name of the aggregate) and K. pyramidata (Lam.)Beauv. K. macrantha is native to Britain, K. pyramidata, which is found wild in meadows and wood margins, is native to much of mainland Europe[50].</t>
  </si>
  <si>
    <t>The leaf blades of the plant have been tied together and used as paintbrushes and brooms[257].
Bunches of the leaf blades, about 30cm long, have been tied with string or yucca fibre, and used as a scourer for cleaning pans etc[257].
The straw has been mixed with adobe to give strength and adhesion when building walls[257].</t>
  </si>
  <si>
    <t>The plant has been used in the treatment of cuts[257].</t>
  </si>
  <si>
    <t>Nuphar polysepala</t>
  </si>
  <si>
    <t>Spatterdock</t>
  </si>
  <si>
    <t>N. lutea polysepala. (Engelm.)E.O.Beal.</t>
  </si>
  <si>
    <t>Ponds, shallow lakes and slow-flowing rivers[60, 187], from valleys to almost 3,000 metres in the mountains[212].</t>
  </si>
  <si>
    <t>A water plant requiring a rich soil and a sunny position[1, 56]. It is best grown in still water up to 75cm deep but it also tolerates slow moving water[200]. Succeeds in light shade[200].
Plants are hardy to about -20�c[187].</t>
  </si>
  <si>
    <t>The root is analgesic and antihaemorrhagic[257]. A decoction is taken in the treatment of pain in any part of the body, and for lung haemorrhages, TB etc[257].
A poultice made from the root is used in the treatment of any pain, rheumatic joints, sores etc[257].</t>
  </si>
  <si>
    <t>Paronychia jamesii</t>
  </si>
  <si>
    <t>Nailwort</t>
  </si>
  <si>
    <t>Western N. America - Nebraska and Colorado to Texas and New Mexico.</t>
  </si>
  <si>
    <t>Rocky or sandy hills in prairies and pastures, often where the soil is calcareous[228].</t>
  </si>
  <si>
    <t>We have very little information on this species and do not know if it will be hardy in Britain, though judging by its native range it could succeed outdoors in many parts of this country. The following notes are based on the general needs of the genus.
Requires a sunny position succeeding in hot dry soils and tolerating drought once established[190]. Requires a warm open position in full sun, in a sharply drained sandy or gritty soil. If the soil is too rich the plants leaves will not be so silvery[200]. Plants can be grown in a wall[200].</t>
  </si>
  <si>
    <t>The herb is used to make a tea[183, 257].</t>
  </si>
  <si>
    <t>Clematis vitalba</t>
  </si>
  <si>
    <t>Traveller's Joy</t>
  </si>
  <si>
    <t>Europe, including Britain, from the Netherlands south and east to N. Africa and the Caucasus.</t>
  </si>
  <si>
    <t>Hedgerows and wood margins, usually on calcareous soils[7, 17].</t>
  </si>
  <si>
    <t>Prefers a deep moist soil with its roots in the shade[11, 200]. Dislikes poorly-drained heavy clay soils, but grows well in clay if grit is added for drainage[11, 200]. Dislikes light sandy soils[11]. Does well on chalk[1]. Dislikes acid soils below a pH of 6.0[186]. Succeeds in acid as well as alkaline soils[200].
Plants are hardy to about -18�c[202].
A twining plant[182]. The leafstalks wrap themselves around twigs and branches for support. When a side of the stalk touches an object, the growth on that side slows down whilst the other side grows at its normal rate - this causes the leaf stalk to entwine the object it is touching[186, 212]. It is capable of growing 2 metres in a year and can easily smother small trees and shrubs[186]. Another report says that it can grow 5 metres in a year[202].
When planting out, in order to avoid the disease 'clematis wilt', it is best to plant the rootball about 8cm deeper in the soil. This will also serve to build up a good root crown of growth buds[200].
The flowers are almond-scented[202]. They are produced on the current season's growth[219]. The plant is very amenable to pruning and can be cut back severely if required. This is best done in early spring[202].
A greedy plant, inhibiting growth of nearby plants, especially legumes[54].
Plants seem to be immune to the predations of rabbits[233].
This species is notably resistant to honey fungus[88, 200].</t>
  </si>
  <si>
    <t>The stems are used in basketry[100, 115].</t>
  </si>
  <si>
    <t>Young shoots - cooked and used like hop shoots (Humulus lupulus)[7, 46, 61]. Caution is advised due to reports of toxicity[7].</t>
  </si>
  <si>
    <t>The leaves are analgesic, diuretic and rubefacient[7, 61]. The boiled roots and stems are used as a cure for the itch[4]. When applied in the nostrils, the plant juice has been used to relieve migraine attacks, but it can also destroy the mucous membranes[7]. The plant should not be taken internally because it is poisonous[7].
A homeopathic remedy is made from the plant. It is used in the treatment of rheumatism and skin eruptions[238].
The plant is used in Bach flower remedies - the keywords for prescribing it are 'Indifference', 'Dreaminess', 'Inattention' and 'Unconsciousness'[209]. It is also one of the five ingredients in the 'Rescue remedy'[209].</t>
  </si>
  <si>
    <t>Belgium; France; Germany; Spain; Turkey</t>
  </si>
  <si>
    <t>All parts of the plant are poisonous[7], the toxic principle is dissipated by heat or by drying[65].</t>
  </si>
  <si>
    <t>Amelanchier lamarckii</t>
  </si>
  <si>
    <t>Apple Serviceberry</t>
  </si>
  <si>
    <t>A. canadensis. non (L.)Medik.  A. botryapium.  A. grandiflora. Franco. non Rehd.  Crataegus racemosa.  Pyrus botryapium.</t>
  </si>
  <si>
    <t>N. America. Naturalized in Britain.</t>
  </si>
  <si>
    <t>Possibly no longer found in its original wild habitat, it is naturalized in S. England on sandy heaths and damp acid woods[11, 184].</t>
  </si>
  <si>
    <t>Prefers a rich loamy soil in a sunny position or semi-shade[1, 200] but thrives in any soil that is not too dry or water-logged[11]. Grows well in heavy clay soils. Prefers an acid or neutral soil.
Hardy to about -25�c[184]. This species does not produce suckers[184].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is worthy of special attention because of the quality of its fruit. It was formerly cultivated for these fruits and there are some named varieties[183]. The fruit is freely produced in Britain[184].
Considerable confusion has existed between this species and A. arborea, A. canadensis and A. laevis, see [11] for the latest (1991) classification. Some botanists consider this species to be a natural hybrid  A. canadensis x A. laevis.
Hybridizes freely with other members of this genus[200]. Grafting onto seedlings of A. lamarckii or Sorbus aucuparia is sometimes practised in order to avoid the potential problem of hybridizing[1].</t>
  </si>
  <si>
    <t>Edible fruit - raw or cooked[11]. Sweet and succulent with a flavour of apples[177], they can also be dried for later use[183]. This is one of the nicest fruits in the genus, they can be eaten and enjoyed in quantity[K]. The fruit is rich in iron and copper[226]. It is up to 10mm in diameter[200].</t>
  </si>
  <si>
    <t>Brassica napus napobrassica</t>
  </si>
  <si>
    <t>Swede</t>
  </si>
  <si>
    <t>B. napobrassica.</t>
  </si>
  <si>
    <t>A hybrid of garden origin between B. napus and B. campestris.</t>
  </si>
  <si>
    <t>Succeeds in full sun in a well-drained fertile preferably alkaline soil[16, 200]. Prefers a stiff moist soil and a fairly high rainfall[16, 20, 26]. Another report says that it prefers a light but rich soil and an open sunny position[264]. Succeeds in any reasonable soil[52]. Sunny days and cool nights are favourable for plant growth whilst dry weather at harvest time is essential[269]. Swede is reported to tolerate an annual precipitation of 30 to 280cm, an annual average temperature range of 5 to 27�C and a pH in the range of 4.2 to 8.2[269].
Very young plants are susceptible to cold damage, -4�C either killing or injuring seedlings, whereas -2�C has no affect when the plants are more than one month old[269].
The garden swede is often cultivated for its edible root, there are several named varieties[183]. The plant is somewhat hardier than turnips and in most parts f Britain it can usually be left outdoors all winter and harvested as required. Plants take 4 - 6 weeks longer to mature than turnips[183].
Swede is 70% self-pollinating and 30% cross-pollinated. Even if wind and insects are absent, seed are still produced. Yield increases with honeybees[269].
A good companion plant for peas but it dislikes growing with hedge mustard and knotweed[18].</t>
  </si>
  <si>
    <t>The seed contains up to 45% of an edible semi-drying oil, it is used as a luminant, lubricant, in soap making etc[13, 21, 57, 142].</t>
  </si>
  <si>
    <t>Leaves - cooked as a potherb[183]. A mild, cabbage-like flavour[K].
Root - raw or cooked[1, 16, 46, 171, 183]. A richer flavour than turnips, it makes a good cooked vegetable and, when finely grated, is acceptable in mixed salads[183, K]. The root can be 30cm or more in diameter, though it is usually eaten smaller since it then is more tender[K]. It is available from early autumn, and can either be left in the ground over winter to be harvested as required, or can be harvested and stored in a cool, frost-free place where it will keep for 6 months[K].</t>
  </si>
  <si>
    <t>The root is emollient and diuretic[240]. The juice of the roots is used in the treatment of chronic coughs and bronchial catarrh[240, 269].
The seed, powdered, with salt is said to be a folk remedy for cancer[269].
Rape oil is used in massage and oil baths, it is believed to strengthen the skin and keep it cool and healthy. With camphor it is applied as a remedy for rheumatism and stiff joints[269].</t>
  </si>
  <si>
    <t>Dominican Republic; Europe; Haiti; United Statessr</t>
  </si>
  <si>
    <t>Botrychium ternatum</t>
  </si>
  <si>
    <t>E. Asia - China, Japan. N. America.</t>
  </si>
  <si>
    <t>Thickets and grassy places in lowland and low mountains, C. and S. Japan[58].</t>
  </si>
  <si>
    <t>Prefers a sandy loam with just a small portion of peat[1]. Requires sharp drainage[1]. Best grown in an open position[1]. Plants can be difficult to establish. The prothalli (young plants formed when the spores germinate) of this plant form a symbiotic relationship with a mycorrhizal fungus, similar to the association of orchid seedlings with an invading fungus[200].
A very ornamental plant, it is said to require greenhouse protection in Britain[1] but might survive outdoors in the mildest areas of the country.
Unlike most species of ferns, the fronds of this species grow up straight and not curled inward, crozier fashion[4].
Members of this genus are rarely if ever troubled by browsing deer[233].</t>
  </si>
  <si>
    <t>Leaves - cooked[61]. A soft delicious taste[46].</t>
  </si>
  <si>
    <t>The plant is stomachic, tonic and vulnerary[218, 240].
The root is used in the treatment of dysentery[240].</t>
  </si>
  <si>
    <t>Amelanchier x grandiflora</t>
  </si>
  <si>
    <t>A. botryapium lanceolata.  A. canadensis grandiflora. Zab.</t>
  </si>
  <si>
    <t>A hybrid of garden origin, A. arborea x A. laevis.</t>
  </si>
  <si>
    <t>Prefers a rich loamy soil in a sunny position or semi-shade[1, 200] but thrives in any soil that is not too dry or water-logged[11]. Grows well in heavy clay soils. Prefers an acid or neutral soil.
Plants are hardy to about -25�c[184]. This species does not produce suckers[184].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This species is occasionally cultivated for its edible fruits, there are some named varieties[200]. The fruit is freely produced in Britain[184].
Considerable confusion has existed between this species, A. arborea, A. canadensis, A. lamarckii and A. laevis, see [11 and 200] for the latest (1991) classification.
Hybridizes freely with other members of this genus[200]. Grafting onto seedlings of A. lamarckii or Sorbus aucuparia is sometimes practised in order to avoid the potential problem of hybridizing[1].</t>
  </si>
  <si>
    <t>Edible fruit - raw or cooked[200]. Sweet and succulent with a flavour of apples[K], they can also be dried for later use[183]. The fruit is rich in iron and copper[226]. It is up to 10mm in diameter[200].</t>
  </si>
  <si>
    <t>Lycium chinense</t>
  </si>
  <si>
    <t>Chinese Boxthorn</t>
  </si>
  <si>
    <t>E. Asia - China, Japan. Naturalized in Britain, especially by the sea.</t>
  </si>
  <si>
    <t>Thickets and river banks in lowland C. and S. Japan[58].</t>
  </si>
  <si>
    <t>An easily grown plant, it does not require a rich soil, flowering and fruiting better in a well-drained soil of moderate quality[1, 11, 200]. Succeeds in impoverished soils[200]. Requires a sunny position[200]. Tolerates maritime exposure[200].
A very hardy plant, tolerating temperatures down to about -23�c[200].
This species is widely cultivated for its edible young shoots in China.
There is much confusion between this species and the closely related L. barbarum. Most, if not all, of the plants being grown as L. chinense in Britain are in fact L.barbarum[11, 50, 200].</t>
  </si>
  <si>
    <t>Can be grown as an informal hedge, succeeding in maritime exposure[200].
Plants have an extensive root system and can be planted to stabilize banks[200].</t>
  </si>
  <si>
    <t>Fruit - raw, cooked in soups etc or dried for later use[174, 178, 183]. Sweet with an aniseed-like flavour[183]. The fruit is an oblong berry about 15mm long by 8mm wid[266]. Only the fully ripe fruits should be eaten[K].
Leaves and young shoots - raw or cooked[61, 174, 178]. A peppermint-like flavour, the leaves are used in salads or used as a potherb[183]. Rich in vitamin A., the leaves also contain about 3.9% protein, 2.25% carbohydrate, 0.7% fat, 1.4% ash[179].
The roasted seed is a coffee substitute[183].
The dried leaves are a tea substitute[183].</t>
  </si>
  <si>
    <t>Chinese boxthorn is a major Chinese tonic herb with a history of almost 2,000 years of medicinal use[254]. Both the berries and the root are used and traditionally the plant is believed to promote long life[254].
The fruit is one of the most popular tonics used in Chinese herbal medicine[176, 218]. A decoction is used to clear the vision, strengthen the kidneys, restore semen and nourish the liver[147]. The fruit protects the liver from damage caused by exposure to toxins[254]. It is also used in the treatment of diabetes mellitus, vertigo, nocturnal emissions and aching back and legs[176].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
The seed is used as a haemostat for the control of bleeding, with a special action on the kidneys and sex organs[218].
The root bark is antibacterial, antipyretic, hepatic, hypoglycaemic and vasodilator[176]. It stimulates the parasympathetic nervous system, which controls involuntary bodily functions such as digestive secretions[254]. The root is used in the treatment of pulmonary tuberculosis and pneumonia in small children[147], chronic febrile disease, night sweats, cough and asthma, tuberculosis, hypertension and diabetes mellitus[176]. The root can be harvested at any time of the year but traditionally it is harvested in the spring and can be dried for later use[254].
The root bark contains betaine. This can increase the rate of growth of farm animals and increase the weight and amount of eggs, it is used in the treatment of achlorhydria, atherosclerosis and hepatic diseases[176].
Haemostatic[174].</t>
  </si>
  <si>
    <t>China; Japan; Java; Malaya (Import)</t>
  </si>
  <si>
    <t>Smilax lanceolata</t>
  </si>
  <si>
    <t>South-eastern N. America - northern Florida to Texas, Virginia, Arkansas and Utah.</t>
  </si>
  <si>
    <t>Rich woods, hammocks, roadsides etc[72].</t>
  </si>
  <si>
    <t>We have very little information on this species and do not know if it will be hardy in Britain, though judging by its native range it could succeed outdoors at least in the milder parts of the country. According to some authorities this species is no more than a synonym for S. laurifolia[43]. The following notes are based on the general needs of the genus.
Succeeds in most soils in sun or semi-shade[200].
Dioecious. Male and female plants must be grown if seed is required.</t>
  </si>
  <si>
    <t>Root - cooked[61, 177]. It can be dried and ground into a powder. Rich in starch[46].</t>
  </si>
  <si>
    <t>Hydrangea macrophylla</t>
  </si>
  <si>
    <t>H. maritima.</t>
  </si>
  <si>
    <t>Sunny places near the coast of E. Japan[11].</t>
  </si>
  <si>
    <t>Tolerates most soil[200], thriving in a well-drained loamy soil[1], but resenting dryness at the roots[11, 200]. Succeeds in full sun or semi-shade[200], but if it is grown in a low rainfall area then it requires shade at the hottest part of the day[11]. Prefers a shady position[1]. Does well on very acid soils with a pH around 4.5[200]. Plants also tolerate alkaline soils, though they become chlorotic on shallow soils over chalk[200]. The colour of the flowers reflects the pH of the soil the plant is growing in, the flowers are pink in a neutral to alkaline soil and blue in an acid soil[200]. A very wind resistant plant when grown in mild areas[166].
Dormant plants are hardy to about -10�c[184], though the young growth in spring is frost-tender[K].
A very ornamental plant and polymorphic species[200], there are many named varieties[184]. This species was named for a sterile (or 'mop head') cultivar so that the true species should really be referred to as H. macrophylla normalis[182].
Plants are cultivated for their leaves in China and Japan.
Plants are very tolerant of pruning and can be cut back into old wood if required[188].
This species is notably susceptible to honey fungus[200].</t>
  </si>
  <si>
    <t>A useful hedging plant because of its vigorous growth. The Hortensias or mop-head cultivars are recommended[200].</t>
  </si>
  <si>
    <t>The young leaves, when dried and rubbed between the hands, become very sweet and are used to make a sweet tea called 'tea of heaven', it is used in Buddhist ceremonies[183]. The leaves contain phellodulcin (its chemical formula is C16 H14 O), a very sweet substance that can be used as a sugar substitute[116, 183]. One small leaf is sufficient to sweeten a cup of tea[218]. The older leaves can be dried, powdered and used as a flavouring on foods[105, 177]. The young leaves and shoots are also eaten cooked[105, 177]. Young leaves contain the toxin hydrocyanic acid, this reduces as the leaves grow older, often to zero levels[218].</t>
  </si>
  <si>
    <t>The leaves, roots and flowers are antimalarial, antitussive and diuretic[218, 240]. They are said to be a more potent antimalarial than quinine, due to the presence of an alkaloid[240].</t>
  </si>
  <si>
    <t>Corema album</t>
  </si>
  <si>
    <t>Portuguese Crowberry</t>
  </si>
  <si>
    <t>Empetrum album.</t>
  </si>
  <si>
    <t>S. W. Europe - Portugal and Spain.</t>
  </si>
  <si>
    <t>Maritime sands and dunes on the Atlantic littoral.</t>
  </si>
  <si>
    <t>Requires a light or medium lime-free soil[11, 182], succeeding in full sun or light shade[182]. Plants are growing very well in a sandy peat in a garden near London[11].
This species is not hardy in the colder areas of the country, it tolerates temperatures down to between -5 and -10�c[200].
Dioecious, male and female plants must be grown if seed and fruit is required[182].</t>
  </si>
  <si>
    <t>Fruit - raw or cooked[200].</t>
  </si>
  <si>
    <t>Triphasia trifolia</t>
  </si>
  <si>
    <t>Lime Berry</t>
  </si>
  <si>
    <t>T. aurantiola. Lour.  Limonia trifolia.</t>
  </si>
  <si>
    <t>Arid ground[245].</t>
  </si>
  <si>
    <t>Prefers a moderately heavy loam with a generous amount of compost and sand added and a very sunny position[200]. Prefers a pH between 5 and 6[200]. Intolerant of water logging[200], strongly disliking winter wet[1].
Most reports say that this species is not hardy in Britain, requiring greenhouse protection[1, 200], but one report says that a plant outdoors at Boslewick in Cornwall produces fruit[59].
Plants are sometimes cultivated for their edible fruit[183].
All parts of the plant are aromatic. The white flowers have a scent of orange blossom[245]. The leaves are covered in pellucid dots and release a resinous scent when bruised[245]. The fruits are lemon-scented[245].</t>
  </si>
  <si>
    <t>The leaves are used as an aromatic bath[61]. The leaves are used as cosmetics[240].
A gum runs from the stem[240], though the report does not mention any uses for this gum.</t>
  </si>
  <si>
    <t>Fruit - raw or cooked[2, 105, 177, 183]. Red and fleshy[1], the fully ripe fruit has an agreeable sweet taste[1, 2]. Aromatic, juicy and somewhat mucilaginous, the fruit can also be pickled or made into jams etc[183]. The fruit is about 15mm in diameter[200].</t>
  </si>
  <si>
    <t>The leaves are applied to the body in the treatment of diarrhoea, colic and skin diseases[240].</t>
  </si>
  <si>
    <t>Guam; Java</t>
  </si>
  <si>
    <t>Impatiens pallida</t>
  </si>
  <si>
    <t>Pale Jewelweed</t>
  </si>
  <si>
    <t>Eastern N. America - Newfoundland to Saskatchewan, south to Georgia.</t>
  </si>
  <si>
    <t>Moist woodland and wet meadows, usually on calcareous soils[43].</t>
  </si>
  <si>
    <t>Succeeds in any reasonably good soil[1]. Grows well in heavy clay soils. Prefers a moist well-drained humus rich soil in a cool site[200].
The plant is hardy to about -5�c[238]. It should be possible to grow it as a spring-sown annual in most parts of Britain.
This plant has seed capsules that spring open forcibly as the seed ripens to eject the seed a considerable distance. The capsules are sensitive to touch even before the seed is ripe, making seed collection difficult but fun[K].</t>
  </si>
  <si>
    <t>A fungicide is obtained from the plant. It is used to treat skin diseases[62]. There are no more details but it is probably obtained from the fresh juice of the plant and can be concentrated by boiling up the juice.</t>
  </si>
  <si>
    <t>Young leaves and shoots - cooked[62]. Added to sukiyaki, chow mein and other oriental dishes[183]. When used as a vegetable on their own the cooking water should be changed once or twice during the cooking[183]. Some caution is advised, see the notes on toxicity at the top of the record.
Seed[62]. No more details are given but the seeds are difficult to harvest in quantity, mainly because of their exploding seed capsules which scatter the ripe seed at the slightest touch[K].</t>
  </si>
  <si>
    <t>The whole plant is diuretic, emetic and purgative[238]. It is only used externally, the soothing and medicinal sap is a proven remedy for nettle stings and poison ivy rash[62, 207, 222, 238, 257] and is also used in the treatment of warts, corns, ringworm and haemorrhoids[238].</t>
  </si>
  <si>
    <t>Na; United States</t>
  </si>
  <si>
    <t>Dracocephalum moldavica</t>
  </si>
  <si>
    <t>Moldavian Balm</t>
  </si>
  <si>
    <t>Dry hills, stony riverbanks and valleys at elevations from 200 - 2,700 metres in western China.</t>
  </si>
  <si>
    <t>Succeeds in a sunny position in a fertile well-drained soil[200].
The plant is sometimes cultivated for its essential oil[266].
The plant is very fragrant[200], with both the leaves and the flowers emitting a most refreshing scent of lemons[245]. The flowers remain fragrant and fresh for several weeks[245]. It is a useful plant for filling gaps in the summer border[200].</t>
  </si>
  <si>
    <t>The plant contains an essential oil, this is a possible source of citral[240].</t>
  </si>
  <si>
    <t>The lemon-scented leaves are used to make a tea[183].
Young shoots[183]. No further details are given.</t>
  </si>
  <si>
    <t>The seeds are astringent, carminative and tonic[240]. They are used as a demulcent in the treatment of fevers[240].
The plant is astringent, tonic and vulnerary[240].</t>
  </si>
  <si>
    <t>Ephedra foliata</t>
  </si>
  <si>
    <t>W. Asia to E. Asia in the Himalayas.</t>
  </si>
  <si>
    <t>We have very little information on this species and do not know if it will be hardy in Britain, though judging by its native range it could succeed outdoors in parts of this country. This species is no more than a part of E. peduncularis. Boiss. according to one report[146]. The following notes are based on the general needs of the genus.
Requires a well-drained loamy soil and a sunny position[11]. Established plants are drought resistant and are also lime tolerant[200].
Dioecious, male and female plants must be grown in fruit and seed are required.</t>
  </si>
  <si>
    <t>The stems of most members of this genus contain the alkaloid ephedrine and are valuable in the treatment of asthma and many other complaints of the respiratory system[K]. The whole plant can be used at much lower concentrations than the isolated constituents - unlike using the isolated ephedrine, using the whole plant rarely gives rise to side-effects[254]. Ephedra does not cure asthma but in many cases it is very effective in treating the symptoms and thus making life somewhat easier for the sufferer. The stems can be used fresh or dried and are usually made into a tea, though they can also be eaten raw[K]. The young stems are best if eating them raw, though older stems can be used if a tea is made[K]. The stems can be harvested at any time of the year and are dried for later use[238].</t>
  </si>
  <si>
    <t>Argemone mexicana</t>
  </si>
  <si>
    <t>Prickly Poppy</t>
  </si>
  <si>
    <t>A. ochroleuca.</t>
  </si>
  <si>
    <t>South-western N. America. Naturalized in C. and S. Europe[50].</t>
  </si>
  <si>
    <t>Dry soils along roadsides and in waste places and fields[72, 192].</t>
  </si>
  <si>
    <t>Easily grown in a light soil in a sunny position[1, 134, 166]. Does best in a poor well-drained soil[134].
This species is not hardy in the colder areas of the country, it tolerates temperatures down to between -5 and -10�c[200].
Usually grown as a hardy annual in Britain[1]. It resents being transplanted and should be sown in situ[134].</t>
  </si>
  <si>
    <t>A semi-drying oil is obtained from the seed, used for lighting, soap etc[46, 61, 103, 171, 272].
A medicinal fixed oil (essential oil?) is obtained from the seed[178].</t>
  </si>
  <si>
    <t>Leaves[177] No further details are given but caution is advised, see the notes on toxicity at the top of the page.</t>
  </si>
  <si>
    <t>The whole plant is analgesic, antispasmodic, possibly hallucinogenic and sedative[46, 61, 178, 181, 192, 254]. It contains alkaloids similar to those in the opium poppy (P. somniferum) and so can be used as a mild pain-killer[254].
The fresh yellow, milky, acrid sap contains protein-dissolving substances and has been used in the treatment of warts, cold sores, cutaneous affections, skin diseases, itches etc[207, 243, 254]. It has also been used to treat cataracts[254] and has been taken internally in the treatment of dropsy and jaundice[240, 243].
The root is alterative and has been used in the treatment of chronic skin diseases[240, 243].
The flowers are expectorant and have been used in the treatment of coughs and other chest complaints[254].
The seed is demulcent, emetic, expectorant and laxative[240, 243]. An infusion, in small quantities, is used as a sedative for children, but caution is advised since the oil in the seed is strongly purgative[254]. The seed has also been used as an antidote to snake poisoning[240, 243]. The pounded seeds, mixed with mustard oil, are applied externally to treat itchy skin[272].
The oil from the seed is demulcent and purgative[254, 272]. It has been used externally in the treatment of skin problems[240, 243, 272]. Caution is advised in the use of this oil, prolonged ingestion produces toxic effects resembling those occurring in epidemic dropsy[240].</t>
  </si>
  <si>
    <t>Argentina; Bahamas; Ca; China; Cuba; Dominican Republic; Ethiopia; Guatemala; Guinea; Haiti; India; India(Gujarat); Java; Martinique; Mexico; Mexico(Kickapoo); Mexico(Seri); Nigeria(Hausa); Pakistan; Paraguay; Peru; Philippines; Senegal; St Vincent; Sudan</t>
  </si>
  <si>
    <t>All parts of the plant, including the seed, contain toxic alkaloids[175].</t>
  </si>
  <si>
    <t>Oxalis pes-caprae</t>
  </si>
  <si>
    <t>Bermuda Buttercup</t>
  </si>
  <si>
    <t>O. cernua.</t>
  </si>
  <si>
    <t>S. Africa. Occasionally naturalized in Britain.</t>
  </si>
  <si>
    <t>Roadsides and grassy places in S. Africa[73]. Occasionally naturalized in S.W. England but it does not flower there[17].</t>
  </si>
  <si>
    <t>Easily grown in a sandy soil in a warm dry position[1].
This species is not very cold-hardy in Britain, though it is naturalized in parts of south-western England[1, 17]. It tolerates temperatures down to about -5�c[90].
Plants spread rapidly when in a suitable environment and can quite easily become a weed in virtually frost-free environments[200, 260]. Plants seldom produce seed in Europe but they spread by means of asexually produced bulbils[200].</t>
  </si>
  <si>
    <t>Leaves - raw or cooked[2, 173]. Use in moderation, see notes at top of sheet.
Root - cooked[22, 46, 103, 173].</t>
  </si>
  <si>
    <t>Lycoris sanguinea</t>
  </si>
  <si>
    <t>Sparsely wooded hills and low mountains all over Japan[58, 200].</t>
  </si>
  <si>
    <t>Requires a deep well-drained sandy soil rich in organic matter in full sun[200].
This species is hardy to at least -15�c[200]. Other reports say that the bulb tolerates soil temperatures down to about -5�c[214, 260]. This is a difficult plant to grow outdoors in temperate areas, the plant comes into growth in late summer, flowers in the autumn and the leaves then persist until the following summer when the plant will have a short period of dormancy. These leaves can be killed by hard frosts and, should this happen often, the bulb will be weakened and killed[200, 260]. Plants therefore require a sheltered position to avoid damage to the growing leaves in the winter[200]. Plants need a warm period in late summer in order to ripen the bulbs and induce flowering in the following year[188].
Plants are attractive to slugs and need to be protected from them[200].
Very sensitive to root disturbance, the bulbs can take some years to become well established[200].</t>
  </si>
  <si>
    <t>Bulb - cooked. It is used as a source of starch[105, 177]. The bulb is 2.5cm in diameter[200]. Caution is advised, see the notes above on toxicity.</t>
  </si>
  <si>
    <t>Rubus moluccanus</t>
  </si>
  <si>
    <t>Ceylon Blackberry</t>
  </si>
  <si>
    <t>E. Asia - Himalayas to Sri Lanka. Australia - New South Wales, Queensland, Victoria.</t>
  </si>
  <si>
    <t>Rainforest edges in Australia[193]. Found at elevations up to 2100 metres in the Himalayas[240].</t>
  </si>
  <si>
    <t>We have very little information on this species and do not know if it will be hardy in Britain, though judging by its native range it could succeed outdoors in the milder parts of the country. The following notes are based on the general needs of the genus.
Easily grown in a good well-drained loamy soil in sun or semi-shade[1, 11, 200].
Occasionally cultivated for its edible fruit, there is at least one named variety. 'Keri' (or Keriberry) is a very vigorous plant with mild flavoured large black fruits that lack the distinctive flavour of blackberries[183].
Plants in this genus are notably susceptible to honey fungus[200].</t>
  </si>
  <si>
    <t>Fruit - raw or cooked and used in pies, preserves etc[146, 177, 183]. It has a sour flavour and is astringent[193].</t>
  </si>
  <si>
    <t>The leaves are abortifacient, astringent and emmenagogue[240].
The fruit is considered to be a useful remedy for the nocturnal micturation of children (bed-wetting)[240].</t>
  </si>
  <si>
    <t>India; Java; Malaya; Newguinea</t>
  </si>
  <si>
    <t>Philesiaceae</t>
  </si>
  <si>
    <t>Geitonoplesium cymosum</t>
  </si>
  <si>
    <t>Scrambling Lily</t>
  </si>
  <si>
    <t>Australia - New South Wales.</t>
  </si>
  <si>
    <t>Moist eucalyptus forests, sparse rainforests and creek banks[156, 193].</t>
  </si>
  <si>
    <t>Prefers a humus-rich loamy soil[1]. There is very little information about growing this plant in Britain but it succeeds in most soils when grown in a shady position in Australian gardens[157]. It is likely to require a sunny sheltered position in this country[K].
This species requires greenhouse protection in Britain[1]. The plants are hardy to at least -7�c in Australian gardens[157] but this cannot be translated directly to British gardens due to our cooler summers plus our longer, colder and wetter winters. The plants produce new growth from a tuberous rootstock, and it is most likely that this root is hardier than the top-growth. It would therefore be worthwhile giving a good protective mulch to the roots over the winter to increase the chances of the plants survival[K].
A climbing plant, supporting itself by twining around the thin branches of other plants[K]. The flowers, which are borne in terminal cymes, are sweetly scented[245].</t>
  </si>
  <si>
    <t>The stems of the plant are used as rough ropes[156].</t>
  </si>
  <si>
    <t>Young shoots - cooked. They make a fine substitute for asparagus[2, 154, 177, 193].</t>
  </si>
  <si>
    <t>Fiji</t>
  </si>
  <si>
    <t>Hedera helix</t>
  </si>
  <si>
    <t>Ivy</t>
  </si>
  <si>
    <t>Europe, including Britain, south and east to the Mediterranean and Iran.</t>
  </si>
  <si>
    <t>Woodlands, hedges and shady places, climbing up trees, walls etc and clambering over the ground[7]. Found on all types of soils[7].</t>
  </si>
  <si>
    <t>Ivy is a very easily grown plant that dislikes waterlogged, very dry or very acid soils but otherwise succeeds in all soil types[1, 17, 238]. It grows well in heavy clay soils. Prefers some lime in the soil. Tolerates very dense shade[24, 31], though it may not flower in such a position[K]. The plant is very hardy and tolerant of atmospheric pollution[4]. Established plants are drought tolerant[190].
A very ornamental and hardy plant[190], it tolerates temperatures down to about -25�c[184]. There are many named varieties[190], the variegated forms are less hardy than the species and also require more light[238].
Ivy is a rampant climbing plant, clinging by means of aerial roots and often trailing on the ground in woods and hedges[186]. It is of benefit rather than harm when growing on a wall because it keeps the wall dry and acts as an insulation[11, 24]. It does not damage the structure of a wall. Similarly, it does not harm large trees when climbing into them, though it can shade out smaller and ailing trees[200]. It is not a parasitic plant, but instead obtains all its nutrient from the sun and the soil[186].
A very good plant for wild-life, it provides dense shelter for birds, spiders etc, an abundant late supply of nectar for insects and a supply of seeds for winter food[4, 24, 186]. It is a food plant for the larvae of many species of butterfly[24, 30].
A very variable plant, there are many named varieties.
This species is notably resistant to honey fungus[200].</t>
  </si>
  <si>
    <t>A yellow and a brown dye are obtained from the twigs[46, 61].
A decoction of the leaves is used to restore black fabrics[7, 46, 53] and also as a hair rinse to darken the hair[7, 53]. If the leaves are boiled with soda they are a soap substitute for washing clothes etc[61].
An excellent ground cover for shady places, succeeding even in the dense shade of trees[197, 208]. A very effective weed suppresser[190]. The cultivars 'Hibernica', 'Lutzii' and 'Neilsonii' have been especially mentioned[190].
Plants can be grown along fences to form a hedge. The variety 'Digitata' is very useful for this[200].
Plants have been grown indoors in pots in order to help remove toxins from the atmosphere. It is especially good at removing chemical vapours, especially formaldehyde[259]. The plants will probably benefit from being placed outdoors during the summer[259].
The wood is very hard and can be used as a substitute for Buxus sempervirens (Box), used in engraving etc[46, 61]. Another report says that the wood is very soft and porous and is seldom used except as a strop for sharpening knives[4].</t>
  </si>
  <si>
    <t>Although they are almost certainly not edible, there is a report that the seeds contain 16.2% protein and 35.1% fat[218].</t>
  </si>
  <si>
    <t>Ivy is a bitter aromatic herb with a nauseating taste[238]. It is often used in folk herbal remedies[218], especially in the treatment of rheumatism and as an external application to skin eruptions, swollen tissue, painful joints, burns and suppurating cuts[9, 238]. Recent research has shown that the leaves contain the compound 'emetine', which is an amoebicidal alkaloid, and also triterpene saponins, which are effective against liver flukes, molluscs, internal parasites and fungal infections[238]. The leaves are antibacterial, antirheumatic, antiseptic, antispasmodic, astringent, cathartic, diaphoretic, emetic, emmenagogue, stimulant, sudorific, vasoconstrictor, vasodilator and vermifuge[7, 218, 238]. The plant is used internally in the treatment of gout, rheumatic pain, whooping cough, bronchitis and as a parasiticide[238]. Some caution is advised if it is being used internally since the plant is mildly toxic[7]. Excessive doses destroy red blood cells and cause irritability, diarrhoea and vomiting[238]. This plant should only be used under the supervision of a qualified practitioner[238].
An infusion of the twigs in oil is recommended for the treatment of sunburn[4].
The leaves are harvested in spring and early summer, they are used fresh and can also be dried[9].</t>
  </si>
  <si>
    <t>Arab; Belgium; Britain; France; India; Iraq; Italy; South Africa; Spain; Turkey; United States; Yugoslavia(Bosnia)</t>
  </si>
  <si>
    <t>The plant is said to be poisonous in large doses[7, 10, 65, 76] although the leaves are eaten with impunity by various mammals without any noticeable harmful affects.
The leaves and fruits contain the saponic glycoside hederagenin which, if ingested, can cause breathing difficulties and coma[274].
The sap can cause dermatitis with blistering and inflammation. This is apparently due to the presence of polyacetylene compounds[274].</t>
  </si>
  <si>
    <t>Scorzonera hispanica</t>
  </si>
  <si>
    <t>Scorzonera</t>
  </si>
  <si>
    <t>Cultivated ground, rocks and bushy places[50].</t>
  </si>
  <si>
    <t>Succeeds in any soil in sun or light shade[200]. Prefers a light soil[37].
Occasionally cultivated for its edible root, there are some named varieties[183].</t>
  </si>
  <si>
    <t>The growing plant is said to repel carrot root fly from carrots growing nearby[18].</t>
  </si>
  <si>
    <t>Root - cooked[2, 27, 33, 37, 105]. A sweet agreeable flavour[1]. The root is usually eaten at the end of its first year of growth, but it can be grown on for a second year without becoming tough[200]. The root is rich in inulin[46] - this is a starch that is not easily digested by humans and so generally passes straight through the digestive system and is excreted. Inulin can cause flatulence in some people[K].
Leaves - raw[27, 33, 52]. The tender young shoots are usually eaten in early spring[183].
Flower buds - raw[57]. Added to salads[183]. The petals have their own distinctive flavour and can also be added to salads[183].
The roasted root is used as a coffee substitute[183].</t>
  </si>
  <si>
    <t>Astragalus hamosus</t>
  </si>
  <si>
    <t>Europe - Mediterranean to Armenia, Ukraine and the Caucasus.</t>
  </si>
  <si>
    <t>Dry grassland[45]. Semidesert areas in foothills and the low montane belt, on clay, loess, sand and rock debris[261].</t>
  </si>
  <si>
    <t>Requires a dry well-drained soil in a sunny position[1]. Grows well in Cornwall[K].
Plants are intolerant of root disturbance and are best sown in situ[200].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
Many members of this genus can be difficult to grow, this may be due partly to a lack of their specific bacterial associations in the soil[200].</t>
  </si>
  <si>
    <t>Young seedpods - cooked[2, 105, 177]. They quickly become tough and fibrous[K]. The young seedpods are also used in salads. They have only a mediocre taste, but look very much like certain worms and so are used mainly for their novelty value[2].</t>
  </si>
  <si>
    <t>The plant is demulcent, emollient, galactogogue and laxative[240]. It is useful in treating irritation of the mucous membranes, nervous affections and catarrh[240].</t>
  </si>
  <si>
    <t>Smilax nipponica</t>
  </si>
  <si>
    <t>Meadows and thickets in mountains, C. and S. Japan[58].</t>
  </si>
  <si>
    <t>We have very little information on this species and do not know if it will be hardy in Britain, though judging by its native range it should succeed outdoors in many parts of the country. It is quite likely that this is the species referred to as S. herbacea nipponica in [61]. The edible uses listed below include those uses listed in [61] as applying to S. herbacea nipponica. The following notes are based on the general needs of the genus.
Succeeds in most soils in sun or semi-shade[200].
Dioecious. Male and female plants must be grown if seed is required.</t>
  </si>
  <si>
    <t>Leaves and young shoots - raw or cooked and used like asparagus[105, 174, 177].
Fruit - raw or cooked and used in jellies etc[61]. Used when fully ripe[61].
Root - cooked. It can be dried, ground into a powder and then used with cereals for making bread etc[621]. It can also be used as a gelatine substitute[61].</t>
  </si>
  <si>
    <t>The roots are antispasmodic and carminative. They stimulate the circulation[147]. A decoction is used in the treatment of amenorrhoea, arthritis, backache etc[147, 218].</t>
  </si>
  <si>
    <t>Pisum sativum</t>
  </si>
  <si>
    <t>Garden Pea</t>
  </si>
  <si>
    <t>Requires a well-drained moisture retentive soil[1, 16, 37]. Prefers a calcareous soil[37]. Prefers a pH in the range 6 to 7.5[200]. Prefers a rich loamy soil[1]. A light soil and a sheltered position is best for early sowings[1].
Peas have long been cultivated as a food crop and a number of distinct forms have emerged which have been classified as follows. A separate record has been made for each form:-
     P. sativum. The garden pea, including petit pois. Widely cultivated for its sweet-tasting edible immature seeds, as well as the immature seedpods and mature seeds, there are many named varieties[183] and these can provide a crop from May to October.
     P. sativum arvense. The field pea. Hardier than the garden pea, but not of such good culinary value, it is more often grown as a green manure or for the dried seeds.
     P. sativum elatius. This is the original form of the species and is still found growing wild in Turkey.
     P. sativum elatius pumilio. A short, small-flowered form of the above.
     P. sativum macrocarpon. The edible-pod pea has a swollen, fibre-free and very sweet seedpod which is eaten when immature.
The garden pea is widely cultivated and there are many named varieties. There are two basic types of varieties, those with round seeds and those with wrinkled seeds. Round seeded varieties are hardier and can be sown in the autumn to provide an early crop in May or June, wrinkled varieties are sweeter and tastier but are not so hardy and are sown in spring to early summer. Within these two categories, there are dwarf cultivars and climbing cultivars, the taller types tend to yield more heavily and for a longer period but smaller forms are easier to grow, often do not need supports and can give heavier crops from the area of land used (though less from each plant). Cultivars developed for their edible young seeds tend to have pods containing a lot of fibre but some cultivars have now been selected for their larger and fibre-free pods - these cultivars are harder to grow for their seed, especially in damp climates, because the seed has a greater tendency to rot in wet weather.
Peas are good growing companions for radishes, carrots, cucumbers, sweet corn, beans and turnips[18, 20, 201]. They are inhibited by alliums, gladiolus, fennel and strawberries growing nearby[18, 20, 201]. There is some evidence that if Chinese mustard (Brassica juncea) is grown as a green manure before sowing peas this will reduce the incidence of soil-borne root rots[206].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</si>
  <si>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Immature seedpods - raw or cooked[1, 2, 13, 16, 46]. The young seedpods have a sweet flavour, but there is only a thin layer of flesh with a fibrous layer beneath it.
Immature seeds - raw or cooked. Sweet and delicious, they can be added to salads, or lightly cooked[K]. A nutritional analysis is available[218].
The mature seeds are rich in protein and can be cooked as a vegetable or added to soups etc[183]. They can also be sprouted and added to salads, soups etc[183]. The mature seed can also be dried and ground into a powder, then used to enrich the protein content of flour when making bread etc[K].
The roasted seed is a coffee substitute[183].
Leaves and young shoots - cooked and used as a potherb[177, 183]. The young shoots taste like fresh peas, they are exceptionally tender and can be used in salads[206].</t>
  </si>
  <si>
    <t>Medicago sativa</t>
  </si>
  <si>
    <t>Alfalfa</t>
  </si>
  <si>
    <t>Europe - Mediterranean. More or less naturalized in Britain[17].</t>
  </si>
  <si>
    <t>Waste ground, avoiding acid soils[17].</t>
  </si>
  <si>
    <t>Alfalfa is a very versatile plant that can adapt to a wide range of climatic conditions from cold temperate to warm sub-tropical.[269]. It succeeds on a wide variety of soils[52, 269], but thrives best on a rich, friable, well-drained loamy soil with loose topsoil supplied with lime[269]. It does not tolerate waterlogging and fails to grow on acid soils[269]. Grows well on light soils[206]. The plant has a deep taproot and, once establishd, tolerates drought and extremely dry conditions[52, 269]. Prefers a neutral fertile soil[87] but succeeds in relatively poor soils so long as the appropriate Rhizobium bacteria is present[200]. A good bee plant[46] and a food plant for many caterpillars[30].
Alfalfa is a very deep rooting plant, bringing up nutrients from deep in the soil and making them available for other plants with shallower root systems. It is a good companion plant for growing near fruit trees and grape vines so long as it is in a reasonably sunny position, but it does not grow well with onions or other members of the Allium genus[201]. Growing alfalfa encourages the growth of dandelions[201].
Alfalfa has long been cultivated for its edible seed, which can be sprouted and eaten in salads. It is also grown as a green manure and soil restorer. There are many named varieties[183].
Botanists divide the species into a number of sub-species - these are briefly described below:-
     M. sativa caerulea (Less. ex Ledeb.)Schmalh. This sub-species is likely to be of value in breeding programmes for giving cold tolerance, drought resistance and salt tolerance to alfalfa.
     M. sativa falcata (L.)Arcang. This sub-species is likely to be of value in breeding programmes for giving cold tolerance, drought and disease resistance plus salt and water-logging tolerance to alfalfa.
     M. sativa sativa. The commonly cultivated form of alfalfa.
     M. sativa varia (Martyn.)Arcang. This sub-species is likely to be of value in breeding programmes for giving cold tolerance, drought resistance and high yields to alfalfa.
This species has a symbiotic relationship with certain soil bacteria, these bacteria form nodules on the roots and fix atmospheric nitrogen. Some of this nitrogen is utilized by the growing plant but some can also be used by other plants growing nearby[200].</t>
  </si>
  <si>
    <t>Often grown as a green manure. It is a bit slow to establish in its first year so is generally only recommended for positions where it can remain for 2 or more years. Alfalfa is very vigorous from its second year, producing a huge bulk of material that can be cut down 2 or 3 times during the season[20, 87]. Plants are very deep rooting, descending 6 metres or more into the soil[200], and are able to fix large quantities of atmospheric nitrogen, this makes them one of the very best green manures. Plants are rather intolerant of competition from grass etc, however, and there is the drawback of needing to leave them in the soil for more than 2 years to fully achieve their potential[K].
Alfalfa is a potenially excellent source of biomass. It is possible to produce more than 2 tonnes of protein from the leaves (suitable for human use) per hectare per year. In addition, the plant residues remaining could be used to produce the equivalent of about 10 barrels of oil per year[269].
A yellow dye is obtained from the seed[269].
The fibre of the plant has been used in making paper[269].
The seed yields about 8.5 - 11% of a drying oil. It is used in paints, varnish etc[46, 57, 61, 269]. 
The plant can be grown as a low dividing hedge in the vegetable garden[52, 206].</t>
  </si>
  <si>
    <t>Leaves and young shoots - raw or cooked[2, 8, 52, 145]. The leaves can also be dried for later use[55]. Very rich in vitamins[183], especially A, B and C[201], they are also a good source of protein[206]. The leaves are a rich source of vitamin K[213]. A very nutritious food in moderation, though it can trigger attacks in patients with systemic lupus erythematosus and large quantities can affect liver function and cause photosensitization[238]. A nutritional analysis is available[218].
The seed is commonly used as a sprouted seed which is added to salads[2, 20, 52], used in sandwiches etc or cooked in soups[183]. The seed is soaked in warm water for 12 hours, then kept moist in a container in a warm place to sprout. It is ready in about 4 - 6 days[244]. The seeds can also be ground into a powder and used as a mush, or mixed with cereal flours for making a nutritionally improved bread etc[183, 213, 244]. Seed yields average around 186 - 280 kilos per hectare[269].
An appetite-stimulating tea is made from the leaves[21, 55], it has a flavour somewhat reminiscent of boiled socks[144] and is slightly laxative[159].</t>
  </si>
  <si>
    <t>Alfalfa leaves, either fresh or dried, have traditionally been used as a nutritive tonic to stimulate the appetite and promote weight gain[222]. The plant has an oestrogenic action and could prove useful in treating problems related to menstruation and the menopause[254]. Some caution is advised in the use of this plant, however. It should not be prescribed to people with auto-immune diseases such as rheumatoid arthritis[238]. See also the notes above on toxicity.
The plant is antiscorbutic, aperient, diuretic, oxytocic, haemostatic, nutritive, stimulant and tonic[55, 165, 218]. The expressed juice is emetic and is also anodyne in the treatment of gravel[218]. The plant is taken internally for debility in convalescence or anaemia, haemorrhage, menopausal complaints, pre-menstrual tension, fibroids etc[238]. A poultice of the heated leaves has been applied to the ear in the treatment of earache[257]. The leaves can be used fresh or dried[238].
The leaves are rich in vitamin K which is used medicinally to encourage the clotting of blood[213]. This is valuable in the treatment of jaundice[213]. The plant is grown commercially as a source of chlorophyll and carotene, both of which have proven health benefits[222]. The leaves also contain the anti-oxidant tricin[222].
The root is febrifuge and is also prescribed in cases of highly coloured urine[218].
Extracts of the plant are antibacterial[218].</t>
  </si>
  <si>
    <t>China; Iraq; Kurdistan; Spain; Turkey; United States</t>
  </si>
  <si>
    <t>The plant contains saponin-like substances[222]. Eating large quantities of the leaves may cause the breakdown of red blood cells[222]. However, although they are potentially harmful, saponins are poorly absorbed by the human body and so most pass through without harm. Saponins are quite bitter and can be found in many common foods such as some beans. Thorough cooking, and perhaps changing the cooking water once, will normally remove most of them from the food. Saponins are much more toxic to some creatures, such as fish, and hunting tribes have traditionally put large quantities of them in streams, lakes etc in order to stupefy or kill the fish[K].
Alfalfa sprouts (and especially the seeds) contain canavanine. Recent reports suggest that ingestion of this substance can cause the recurrence of systemic lupus erythematosus (an ulcerous disease of the skin) in patients where the disease had become dormant[222].</t>
  </si>
  <si>
    <t>Prunus x fontanesiana</t>
  </si>
  <si>
    <t>A hybrid of garden origin, possible P. avium x P. mahaleb[11].</t>
  </si>
  <si>
    <t>Thrives in a well-drained moisture-retentive loamy soil[11, 200].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</si>
  <si>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Ranunculus sceleratus</t>
  </si>
  <si>
    <t>Celery-Leaved Buttercup</t>
  </si>
  <si>
    <t>Europe, including Britain, mainly in northern and central areas..</t>
  </si>
  <si>
    <t>In and by slow streams, ditches and shallow ponds of mineral rich water and muddy bottoms, avoiding acid soils[17].</t>
  </si>
  <si>
    <t>An extract of the leaves can be used as a fungicide[65].</t>
  </si>
  <si>
    <t>Young plant cooked[2, 105]. It is said to be not unwholesome if the plant is boiled and the water thrown away[4] and then the plant cooked again[272]. Caution is strongly advised, see the notes above on toxicity and below on medicinal uses.</t>
  </si>
  <si>
    <t>The celery-leafed buttercup is one of the most virulent of our native plants[4]. The whole plant is acrid, anodyne, antispasmodic, diaphoretic and emmenagogue and rubefacient[21, 240]. When bruised and applied to the skin it raises a blister and creates a sore that is by no means easy to heal. If chewed it inflames the tongue and produces violent effects[4]. The herb should be used fresh since it loses its effects when dried[21].
The leaves and the root are used externally as an antirheumatic[218].
The seed is tonic and is used in the treatment of colds, general debility, rheumatism and spermatorrhoea[218].</t>
  </si>
  <si>
    <t>Britain; China; Iraq; Spain; Turkey; United States</t>
  </si>
  <si>
    <t>Sinomenium acutum</t>
  </si>
  <si>
    <t>S. diversifolium.  Cocculus diversifolius.  C. heterophyllus.  Menispermum acutum.</t>
  </si>
  <si>
    <t>Thickets and sparse forests to 1500 metres in western China[109, 147]</t>
  </si>
  <si>
    <t>Succeeds in most soils in sun or shade[182].
A twining plant[182].
A polymorphic species, the leaves varying considerably in shape and lobing[182].</t>
  </si>
  <si>
    <t>Root - cooked[105].
Leaves - cooked[105].</t>
  </si>
  <si>
    <t>The roots are anodyne and carminative[147]. A decoction is used in the treatment of oedema, moisture-related beriberi, rheumatoid arthritis[147].</t>
  </si>
  <si>
    <t>Hibiscus mutabilis</t>
  </si>
  <si>
    <t>Cotton Rose</t>
  </si>
  <si>
    <t>Thickets in S. Japan[58].</t>
  </si>
  <si>
    <t>Prefers a well-drained humus rich fertile soil in full sun[200]. Prefers a warm but wet winter[260].
This species is not very hardy in Britain, it is frost-tender and top growth will be killed by even a slight frost. However, the roots are somewhat hardier and the plant can resprout from the base after a few degrees of frost[200, 260]. The plant can probably be grown outdoors in the mildest areas of the country especially if given a good mulch in the winter. It is widely cultivated in tropical and occasionally in temperate areas as an ornamental plant, there are many named varieties[200].</t>
  </si>
  <si>
    <t>A fibre from the bark is used for making cords and rope[178, 272].</t>
  </si>
  <si>
    <t>Leaves[177]. The leaves contain rutin, but the report does not say what quantity[218].
Root - it is edible but very fibrousy[144]. Mucilaginous, without very much flavour[144].</t>
  </si>
  <si>
    <t>The leaves are anodyne, antidotal, demulcent, expectorant and refrigerant[218]. With the flowers, they are applied to burns, swellings and other skin problems[147, 218, 240].
The flowers are antiphlogistic, depurative, febrifuge, pulmonary and stimulant[147, 240]. A decoction is used in the treatment of lung ailments[218, 240].</t>
  </si>
  <si>
    <t>China; Indonesia; Malaya</t>
  </si>
  <si>
    <t>Athyrium filix-femina</t>
  </si>
  <si>
    <t>Lady Fern</t>
  </si>
  <si>
    <t>Asplenium felix-femina</t>
  </si>
  <si>
    <t>Throughout the N. Temperate zone, including Britain, to the mountains of India, tropical S. America.</t>
  </si>
  <si>
    <t>Moist sheltered woods, hedgebanks and ravines[4], usually on acidic soils but also found in drier and more open habitats[187].</t>
  </si>
  <si>
    <t>An easily grown plant[4], it is calcifuge and prefers an acid soil with a pH from 4.5 to 6.5, but it tolerates alkaline soils if plenty of leaf mould is added[200]. Grows well in heavy clay soils. Prefers a moist sheltered site with moderately high atmospheric humidity[200].
A very ornamental [1] and polymorphic species, there are many named varieties selected for their ornamental value[187].
Members of this genus are rarely if ever troubled by browsing deer[233].</t>
  </si>
  <si>
    <t>A good ground cover plant[200], forming a slowly spreading clump[208]. The cultivar 'Minor' has a denser habit and spreads more freely, making a better cover[208].</t>
  </si>
  <si>
    <t>Young shoots, harvested before they have fully unfolded, can be eaten cooked[256]. They must not be eaten raw - see the notes above on toxicity[172]. Used in spring, they are a bitter emergency food[172].
Rhizome - peeled and slow-baked[118, 257]. Reports that the root of this plant were eaten by native North American Indians are likely to be mistaken, it was probably Dryopteris expansa that was used[256].</t>
  </si>
  <si>
    <t>A tea of the boiled stems has been used to relieve labour pains[213, 222, 257]. The young unfurled fronds have been eaten to treat internal ailments such as cancer of the womb[257].
The roots are anthelmintic and diuretic[4, 222]. A tea of the boiled roots has been used to treat general body pains[213, 257], to stop breast pains caused by childbirth and to induce milk flow in caked breasts[222, 257]. The dried powdered root has been applied externally to heal sores[222, 257]. A liquid extract of the root is an effective anthelmintic, though it is less powerful than the male fern, Dryopteris felix-mas[4].</t>
  </si>
  <si>
    <t>The fresh shoots contain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
Although we have found no reports for this species, a number of ferns also contain carcinogens so some caution is advisable[200].</t>
  </si>
  <si>
    <t>Asphodelus aestivus</t>
  </si>
  <si>
    <t>A. microcarpus.  A. ramosus.</t>
  </si>
  <si>
    <t>S. Europe. N. Africa. W. Asia.</t>
  </si>
  <si>
    <t>Rocky places, hills, dry places[89] and on poor uncultivated ground[42].</t>
  </si>
  <si>
    <t>Succeeds in ordinary garden soil, tolerating partial shade[200]. Requires a well-drained soil[1, 200]. Prefers a deep rich sandy loamy soil[1, 111]. Prefers a sunny position and a soil that is not too rich[200]. Grows well on hot dry banks[42].
This species is not hardy in the colder areas of the country, it tolerates temperatures down to between -5 and -10�c[200].
Plants are evergreen in mild winters[200].
Plants seem to be immune to the predations of rabbits[233].
This species is closely related to A. ramosus[187].</t>
  </si>
  <si>
    <t>The dried tuber is pulverized and mixed with cold water to make a strong glue[4] that is used by bookmakers and shoemakers[61, 89, 148].
A yellow dye is obtained from the tuber[46, 61].</t>
  </si>
  <si>
    <t>The root, gathered at the end of its first year, is acrid, antispasmodic, diuretic, emmenagogue[4]. It was used in the treatment of several diseases by the Greeks and Romans, but is not employed in modern medicine[4].</t>
  </si>
  <si>
    <t>Africa; Arabia; Egypt; Europe; Turkey</t>
  </si>
  <si>
    <t>Orchis mascula</t>
  </si>
  <si>
    <t>Early Purple Orchis</t>
  </si>
  <si>
    <t>Most of Europe, including Britain, to N. Africa, western and northern Asia.</t>
  </si>
  <si>
    <t>Woodland, copses and open pastures in base rich soils[17].</t>
  </si>
  <si>
    <t>Succeeds in most soils, but it prefers a moist loam and lots of leaf mould[42]. Requires a deep rich soil[1]. Grows well in full sun or partial shade[42], doing well in a woodland garden[230]. It also succeeds in a sunny dry border or on a scree[230].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This symbiotic relationship makes them very difficult to cultivate, though they will sometimes appear uninvited in a garden and will then thrive. Transplanting can damage the relationship and plants might also thrive for a few years and then disappear, suggesting that they might be short-lived perennials[230].
Plants seem to be immune to the predations of rabbits[233].
The flowers have a fairly pleasant odour from a distance, but an unpleasant fur-like smell near to which is more pronounced at nightfall and as the flowers begin to fade[245].
Cultivated plants are very susceptible to the predation of slugs and snails[230].
Plants can succeed in a lawn in various parts of the country. The lawn should not be mown early in the year before or immediately after flowering[200]. Plant out bulbs whilst the plant is dormant, preferably in the autumn[200]. Bulbs can also be transplanted with a large ball of soil around the roots when they are in leaf, they are impatient of root disturbance[1].</t>
  </si>
  <si>
    <t>Salep (see above for more details) is very nutritive, astringent, expectorant and demulcent[4, 240]. It has been used as a diet of special value for children and convalescents, being boiled with water, flavoured and prepared in the same way as arrowroot[4]. Rich in mucilage, it forms a soothing and demulcent jelly that is used in the treatment of irritations of the gastro-intestinal canal[4]. One part of salep to fifty parts of water is sufficient to make a jelly[4]. The tuber, from which salep is prepared, should be harvested as the plant dies down after flowering and setting seed[4].</t>
  </si>
  <si>
    <t>Iraq; Nc; Turkey</t>
  </si>
  <si>
    <t>Gaultheria hispidula</t>
  </si>
  <si>
    <t>Creeping Snowberry</t>
  </si>
  <si>
    <t>Chiogenes hispidula.  Vaccinium hispidulum.</t>
  </si>
  <si>
    <t>Northern N. America.</t>
  </si>
  <si>
    <t>Coniferous forests and mountains in the alpine and sub-alpine zones[62]. Cold wet woods and bogs[235].</t>
  </si>
  <si>
    <t>Prefers a moist but not boggy humus rich soil in shade or semi-shade[11]. A peat and moisture loving species, it requires a lime-free soil[11].
The fruit is sometimes sold in local markets[61].
A fast growing plant[200]. The plant can make a good nesting place for mice, these mice then eat the bark of the stems in winter causing die-back.
Plants in this genus are notably resistant to honey fungus[200].
Gaultheria japonica bears a close resemblance to G. hispidula (L.) Bigelow of N. America and sometimes treated as a variety or subspecies of the latter. G. japonica, however, has calyx much longer than the bracteoles, ovate and acute calyx lobes, and shorter anther projections. In G. hispidula the calyx is as long as or slightly longer than the bracteoles, the calyx lobes are broadly ovate and obtuse or subacute, and the anthers have distinct projections.</t>
  </si>
  <si>
    <t>A useful fast growing ground cover plant for shady positions.</t>
  </si>
  <si>
    <t>Fruit - raw or cooked. Pleasantly acid and refreshing[3, 101], with a delicate flavour of wintergreen[183]. An agreeable sub-acid taste, similar to G. shallon[2, 11]. They can be made into delicious preserves[183]. The fruit is about 6mm in diameter[200].
Leaves - raw or cooked[207].
The leaves are used to make a tea[2, 95, 161, 257]. A mild flavour of wintergreen[183]. Said to be superior to china tea[207].</t>
  </si>
  <si>
    <t>The plant is said to remove the cancerous taint from the body[4].
An infusion of the leaves has been used as a tonic for a person who has overeaten[257].</t>
  </si>
  <si>
    <t>Populus tremuloides</t>
  </si>
  <si>
    <t>American Aspen</t>
  </si>
  <si>
    <t>P. trepida.</t>
  </si>
  <si>
    <t>N. America - Alaska to Newfoundland, south to Mexico.</t>
  </si>
  <si>
    <t>A pioneer species of old fields, logged or burnt land, it is found in a range of soils from shallow, rocky or clay soils to rich sandy ones. It grows best in rich porous soils with plenty of lime[229]</t>
  </si>
  <si>
    <t>An easily grown plant, it does well in a heavy cold damp soil[1]. Prefers a deep rich well-drained circumneutral soil, growing best in the south and east of Britain[11, 200]. Growth is much less on wet soils, on poor acid soils and on thin dry soils[11]. This species is often found on dry soils in its native habitat and could possibly succeed on dry soils in cultivation[K]. Unlike most members of the genus, this species is drought tolerant once it is established[226]. It is fairly wind tolerant, though it does not do well in exposed upland sites[11]. It dislikes shade and is intolerant of root or branch competition[200].
A fast-growing species that is quite short-lived, though occasional specimens live to almost 200 years[229]. 
Poplars have very extensive and aggressive root systems that can invade and damage drainage systems. Especially when grown on clay soils, they should not be planted within 12 metres of buildings since the root system can damage the building's foundations by drying out the soil[11].
Dioecious. Male and female plants must be grown if seed is required.
Hybridizes freely with other members of this genus[200].</t>
  </si>
  <si>
    <t>A fast-growing tree, it rapidly invades bare areas such as logged woodland and soon establishes dense stands of young trees by sending up suckers[226, 229]. It provides excellent conditions for other species of trees to become established and these will eventually out-compete the poplar[229].
The bark has been used to make hats[257]. The bark has sometimes been used for cordage[257].
Wood - soft, light, weak, close-grained, rather woolly in texture, without smell or taste, of low flammability, not durable, very resistant to abrasion[11, 61, 123, 226, 229]. It weighs 25lb per cubic foot[235]. Not strong enough for furniture or construction, it is occasionally used for fences, railings and barn doors, is excellent for cheap crates and boxes and is widely used for pulp, producing a high quality paper[11, 61, 123, 226, 229].</t>
  </si>
  <si>
    <t>Inner bark - raw or cooked[257]. It can be dried, ground into a powder and used as a flour[61, 105, 183, 213, 257]. This is normally mixed with other flours for making bread etc and can also be used as a thickener in soups. It is best used in the spring[172].
Sap - can be tapped and used as a drink[105, 161, 183]. It has also been used as a flavouring with wild strawberries[257].
Catkins - raw or cooked. Bitter[172].</t>
  </si>
  <si>
    <t>American aspen has a long history of herbal use. It was widely employed medicinally by many native North American Indian tribes who valued it especially for its antiseptic and analgesic qualities, using it in the treatment of wounds, skin complaints and respiratory disorders[257]. It is used for the same purposes in modern herbalism.
The stem bark is anodyne, anti-inflammatory, antiseptic, astringent, diaphoretic, diuretic, febrifuge, nervine and stimulant[4, 61, 165, 213, 238]. The bark contains salicylates, from which the proprietary medicine aspirin is derived[238]. It is used internally in the treatment of rheumatism, arthritis, gout, lower back pains, urinary complaints, digestive and liver disorders, debility, anorexia, also to reduce fevers and relieve the pain of menstrual cramps[238]. Externally, the bark is used to treat chilblains, haemorrhoids, infected wounds and sprains[238]. The bark is harvested from side branches or coppiced trees and dried for later use[238].
An infusion of the inner bark is considered to be a remedy for coughs[213] and an appetite stimulant, it is also used in the treatment of stomach pains, urinary ailments, VD, worms, colds and fevers[222].
The root is poulticed and applied to cuts and wounds[222].
A tea from the root bark is used as a treatment for excessive menstrual bleeding[222].
The leaf buds are used as a salve for colds, coughs and irritated nostrils[222].</t>
  </si>
  <si>
    <t>Asclepias incarnata</t>
  </si>
  <si>
    <t>Swamp Milkweed</t>
  </si>
  <si>
    <t>N. America - Quebec to Manitoba and Wyoming, south to Texas and New Mexico.</t>
  </si>
  <si>
    <t>Swamps, wet thickets and shores[43].</t>
  </si>
  <si>
    <t>Prefers a well-drained light rich or peaty soil[1, 200]. Requires a moist soil and a sunny position, doing well by water[111, 134]. Succeeds on dry soils and on all soil types[112].
Plants are hardy to at least -25�c[187].
A very ornamental plant[1], the flowers are very attractive to butterflies[169]. The flower of many members of this genus can trap insects between its anther cells, the struggles of the insect in escaping ensure the pollination of the plant[207].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t>
  </si>
  <si>
    <t>A good quality fibre is obtained from the bark[46, 57, 61, 95, 112, 169]. It is used in twine, cloth etc[112]. It is easily harvested in late autumn, after the plants have died down, by simply pulling it off the dead stems[112]. 
The seed floss is used to stuff pillows etc or is mixed with other fibres to make cloth[57, 171]. It is a Kapok substitute, it is used in Life Jackets or as a stuffing material[169, 171]. It is very water repellent. The floss has also been used to mop up oil spills at sea.
Rubber can be made from latex contained in the leaves and stems[57].
Pods contain an oil and a wax which are of potential importance[171].</t>
  </si>
  <si>
    <t>Unopened flower buds - cooked[46, 61, 161]. Tasting somewhat like peas[85]. They can also be dried and stored for later use[183].
Young shoots - cooked. An asparagus substitute[85, 106].
Tips of older shoots are cooked like spinach[85].
Young seed pods, harvested when 3 - 4 cm long - cooked. A pea-like flavour, they are very appetizing[85].
The flower clusters can be boiled down to make a sugary syrup[85].</t>
  </si>
  <si>
    <t>A tea made from the roots is anthelmintic, carminative, diuretic, emetic, strongly laxative and stomachic[4, 61, 222, 257]. The tea is said to remove tapeworms from the body in one hour[257]. It has also been used in the treatment of asthma, rheumatism, syphilis, worms and as a heart tonic[4, 207, 222].
An infusion of the roots is used as a strengthening bath for children and adults[257].</t>
  </si>
  <si>
    <t>Although no specific reports have been seen for this species, many, if not all, members of this genus contain toxic resinoids, alkaloids and cardiac glycosides[274]. They are usually avoided by grazing animals[274]. The leaves and the stems might be poisonous[20].</t>
  </si>
  <si>
    <t>Patrinia villosa</t>
  </si>
  <si>
    <t>Sunny hills and low elevations in mountains all over Japan[58].</t>
  </si>
  <si>
    <t>Easily grown in any light rich soil[1]. Thrives in any moderately retentive fertile soil in sun or part shade[200].
Plants are hardy to about -15�c[187].
Grows well in the woodland garden[200].</t>
  </si>
  <si>
    <t>Young leaves and flower buds - cooked and used as a vegetable[105, 177, 183].</t>
  </si>
  <si>
    <t>The whole plant is antibacterial, anti-inflammatory and hepatic. It is used in the treatment of carbuncles, acute appendicitis, intestinal abscess, postpartum pain, dysmenorrhoea and endometriosis[176].  It stimulates the circulation, treats abscesses, promotes regeneration of liver cells[176]. Large doses can cause a decrease of white blood cells, nausea and dizziness[176].</t>
  </si>
  <si>
    <t>Humulus japonicus</t>
  </si>
  <si>
    <t>Japanese Hop</t>
  </si>
  <si>
    <t>H. scandens. (Louriero.)Merrill.</t>
  </si>
  <si>
    <t>Thickets and roadsides in lowland areas all over Japan[58].</t>
  </si>
  <si>
    <t>Easily grown in a good garden soil in sun or semi-shade[1, 200]. Prefers a deep rich loam[1]. A fast growing plant, with annual stems of up to 10 metres long being produced[219].
Plants rarely survive the winter outdoors in Britain, so are best grown as annuals[219]. This report needs confirmation since the plant is also reported as being hardy in zone 5 which would mean that it should succeed outdoors virtually anywhere in Britain[K].
A climbing plant, supporting itself by twining around the branches of other plants[219].
The bruised leaves are refreshingly aromatic whilst the flowers cast a pleasing scent[245].
Dioecious. Male and female plants must be grown if seed is required.</t>
  </si>
  <si>
    <t>Young leaves and young shoots - cooked[105, 177, 179]. Use before the end of May.</t>
  </si>
  <si>
    <t>Diuretic, genito-urinary tonic[178].</t>
  </si>
  <si>
    <t>Ephedra equisetina</t>
  </si>
  <si>
    <t>Muzei Ma Huang</t>
  </si>
  <si>
    <t>Mountains in central and middle Asia[74]. Dry and rocky places, 800 - 3000 metres in China[266].</t>
  </si>
  <si>
    <t>We have very little information on this species and do not know if it will be hardy in Britain, though judging by its native range it should succeed outdoors in many parts of this country. The following notes are based on the general needs of the genus.
Requires a well-drained loamy soil and a sunny position[11]. Established plants are drought resistant and are also lime tolerant[200].
Dioecious, male and female plants must be grown in fruit and seed are required.</t>
  </si>
  <si>
    <t>Fruit - raw.</t>
  </si>
  <si>
    <t>Members of this genus contain various medicinally active alkaloids (but notably ephedrine) and they are widely used in preparations for the treatment of asthma and catarrh[238]. The whole plant can be used at much lower concentrations than the isolated constituents - unlike using the isolated ephedrine, using the whole plant rarely gives rise to side-effects[254]. Ephedrine has an adrenaline-like action in the body[176]. The plant also has antiviral effects, particularly against influenza[238].
The stems are a pungent, bitter, warm herb that dilates the bronchial vessels whilst stimulating the heart and central nervous system[238]. They are also diaphoretic, diuretic, febrifuge, hypertensive, nervine, pectoral, tonic, vasoconstrictor and vasodilator[165, 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
The root is antihydrotic, it lowers blood pressure and dilates the peripheral blood vessels[176]. It is used in the treatment of night sweating and spontaneous sweating[176].</t>
  </si>
  <si>
    <t>Platycodon grandiflorus</t>
  </si>
  <si>
    <t>Balloon Flower</t>
  </si>
  <si>
    <t>Campanula glauca. Thunb.   C. grandiflora.</t>
  </si>
  <si>
    <t>Grassy slopes in hills and mountains all over Japan[58].</t>
  </si>
  <si>
    <t>An easily grown plant, it succeeds in any good well-drained garden soil but prefers a light more or less sandy soil in a sunny position or light dappled shade[200].
Plants are hardy to about -15�c[200]. Another report says it is hardy to -20�c[187].
A very ornamental and long-lived plant[1, 233], there are several named forms[238]. It is cultivated, especially in China, as a medicinal plant[61, 238].
This species has brittle roots and strongly resents root disturbance. It should be planted out in its permanent position as soon as possible, and preferably when dormant in the winter[111, 238].</t>
  </si>
  <si>
    <t>Young leaves - cooked[177]. The radical leaves are said to be slightly toxic so only the top leaves should be used.
Old leaves are powdered and used as a flavouring.
Root - cooked[177]. Eaten in soups as a tonic vegetable[238]. It is also peeled and pickled or preserved in sugar[218]. A nutritional analysis is available[218].</t>
  </si>
  <si>
    <t>This species has a history of herbal use in China going back over 2,000 years and modern clinical tests have demonstrated its efficacy[218, 238]. It is widely used there in patent remedies and is also made into cough tablets[238].
The root contains saponins and is anthelmintic, antiasthmatic, anticholesterolemic, antiphlogistic, antitussive, astringent, carminative, expectorant, haemolytic, hypoglycaemic, sedative, stomachic, tonic and vermifuge. It lowers blood sugar and cholesterol levels in the liver and inhibits the release of histamine[116, 147, 174, 176, 178, 218, 238, 279]. It is used internally in the treatment of coughs with profuse phlegm, colds, bronchitis, pleurisy, pulmonary abscesses and throat infections[176, 238]. It is also used to treat hypertension and diabetes in Korea[279]. The root of plants 2 - 3 years old are harvested in the spring or autumn, peeled and used fresh or dried[238].</t>
  </si>
  <si>
    <t>The root is poisonous[116]. The older, basal leaves are also said to be slightly toxic[179]. If these reports are true then this is an exceptional species in a family that is generally free of toxins and often used for food[K].</t>
  </si>
  <si>
    <t>Salix nigra</t>
  </si>
  <si>
    <t>Black Willow</t>
  </si>
  <si>
    <t>S. falcata.</t>
  </si>
  <si>
    <t>Eastern N. America - Maine to Minnesota, south to Texas.</t>
  </si>
  <si>
    <t>Found in a wide variety of soils[229], so long as they are wet[227], by streamsides, shores and rich low woods[43].</t>
  </si>
  <si>
    <t>Succeeds in most soils, including wet, ill-drained or intermittently flooded soils[1, 11], but prefers a damp, heavy soil in a sunny position[200]. Rarely thrives on chalk[200].
A fast-growing but relatively short-lived species, it can reach 15 metres tall within 10 years from seed in the wild[229]. Twigs tend to break off easily in storms, these will then often root and grow into new trees[226].
A good bee plant, providing an early source of nectar[11].
Trees are impatient of root disturbance and should be moved regularly before being planted in their permanent positions, which is best done whilst the plants are young[11]. The root system is rather aggressive and can cause problems with drains[200]. Plants should not be grown within 10 metres of buildings.
Closely related to Salix caroliniana, hybridising with that species where their ranges overlap[274]. This species is also likely to hybridize freely with other members of this genus[200]. Although the flowers are produced in catkins early in the year, they are pollinated by bees and other insects rather than by the wind[11].
Plants in this genus are notably susceptible to honey fungus[200].
Seedlings are very fast-growing, they can reach 1.2 metres tall in their first year[11].
Plants are used commercially for papermaking[189].
Dioecious. Male and female plants must be grown if seed is required.</t>
  </si>
  <si>
    <t>The young stems are very flexible and are used in basket and furniture making[171, 229]. The twigs can be split in half lengthways, sun-dried and used as the foundation of coiled basketry[257]. The plant is usually coppiced annually when grown for basket making, though it is possible to coppice it every two years if thick poles are required as uprights.
A fibre obtained from the stems is used in making paper[189]. The stems are harvested in spring or summer, the leaves are removed and the stems steamed until the fibres can be stripped. The fibres are cooked for 2 hours with lye and then beaten with mallets or put through a blender. The paper is red/brown in colour[189].
The trees are often used in erosion control, their roots forming dense networks that stabilize stream banks[229].
The bark is a good source of tannin[46, 227].
A decoction or infusion of the bark can be used as a hair wash to make the hair grow[257].
Wood - not durable, light, soft and weak but does not splinter, warp or check[82, 149]. The wood is tough and fairly strong according to another report[171]. It weighs 27lb per cubic foot[227]. Used where strength is not important, for artificial limbs, barn floors etc[82, 123, 149]. A good charcoal is also obtained from the wood[61].</t>
  </si>
  <si>
    <t>The bark is anodyne, anti-inflammatory, antiperiodic, antiseptic, astringent, diaphoretic, diuretic, febrifuge, hypnotic, sedative, tonic[4, 7, 9, 21, 165]. It has been used in the treatment of gonorrhoea, ovarian pains and nocturnal emissions[4]. The bark of this species is used interchangeably with S. alba. It is taken internally in the treatment of rheumatism, arthritis, gout, inflammatory stages of auto-immune diseases, diarrhoea, dysentery, feverish illnesses, neuralgia and headache[238]. The bark can be used as a poultice on cuts, wounds, sprains, bruises, swellings etc[257]. The bark is removed during the summer and dried for later use[238].
The leaves are used internally in the treatment of minor feverish illnesses and colic[238]. The leaves can be harvested throughout the growing season and are used fresh or dried[238].
The fresh bark contains salicin, which probably decomposes into salicylic acid (closely related to aspirin) in the human body[213]. This is used as an anodyne and febrifuge[213] and as an ingredient of spring tonics[229].</t>
  </si>
  <si>
    <t>Mexico; Nc; Turkey; United States; United States(Amerindian); United States(Appalachia)</t>
  </si>
  <si>
    <t>Agoseris glauca</t>
  </si>
  <si>
    <t>Mountain Dandelion</t>
  </si>
  <si>
    <t>A. villosa. Rydb. Troxicum glaucum.</t>
  </si>
  <si>
    <t>Western N. America - British Columbia to Manitoba, south to California and New Mexico.</t>
  </si>
  <si>
    <t>Meadows and other open places at all elevations[60] in moderately dry to moist or even wet soils[212].</t>
  </si>
  <si>
    <t>Prefers full sun and a sandy or gravelly loam low in nutrients[1, 200].
The sub-species A. glauca villosa is used for its gum[177].</t>
  </si>
  <si>
    <t>A latex in the plant contains rubber, but not in sufficient quantities to make it commercially valuable[212].</t>
  </si>
  <si>
    <t>The solidified sap (latex) of the stem is chewed as a gum[61, 161, 177, 212, 257].</t>
  </si>
  <si>
    <t>The following reports refer to the sub-species A. glauca dasycephala (Torr.&amp;Gray.)Jepson.
An infusion of the entire plant is used as a wash for sores and rashes[257].
The milky latex is applied to warts in order to remove them[257]. This requires constant applications over a period of weeks for it to be effective[K]. A poultice made from the latex is applied to sores[257].
An infusion of the root is used as a laxative[257].</t>
  </si>
  <si>
    <t>Polygonum amphibium</t>
  </si>
  <si>
    <t>Willow Grass</t>
  </si>
  <si>
    <t>Persicaria amphibia.</t>
  </si>
  <si>
    <t>Most of Europe, including Britain, temperate Asia, N. America and S. Africa.</t>
  </si>
  <si>
    <t>Lakes, ponds, slow-flowing rivers and canals, also on banks by the river[17, 187].</t>
  </si>
  <si>
    <t>A water or marsh plant growing in water up to 3 metres deep or in boggy soil[187].
This species is hardy to about -25�c[187].
Plants seem to be immune to the predations of rabbits[233].
The leaves are often attacked by the larvae of the water-lily beetle[187].
Plants can either be aquatic with floating ovate-oblong leaf-blades or a leggy marsh plant with lanceolate leaves[187]. Their stems root at the nodes wherever they come into contact with the soil[200].</t>
  </si>
  <si>
    <t>Tannin is obtained from the plant[145]. No more details, but it is likely to be from the root.</t>
  </si>
  <si>
    <t>The whole plant, but especially the root, is astringent, depurative, skin[145, 172, 178, 207].
An infusion of the leaves and stems has been used to treat stomach pains and children with diarrhoea[257].
The root has been eaten raw, or an infusion of the dried, pounded roots used, in the treatment of chest colds[257]. A poultice of the fresh roots has been applied directly to the mouth to treat blisters[257].</t>
  </si>
  <si>
    <t>Potentilla discolor</t>
  </si>
  <si>
    <t>Virgin wilds, mountain slopes and uplands in open ground[147]. Valleys, ravines, meadows on mountain slopes, meadows and sparse forests in China[266].</t>
  </si>
  <si>
    <t>Root - raw or cooked[105, 177, 179]. It is preferred raw[178].</t>
  </si>
  <si>
    <t>The root is aphrodisiac, astringent, depurative, styptic[147, 178, 218].</t>
  </si>
  <si>
    <t>Pyrus pyrifolia</t>
  </si>
  <si>
    <t>Sand Pear</t>
  </si>
  <si>
    <t>P. serotina. Rehd.</t>
  </si>
  <si>
    <t>Warm rainy regions at elevations of 100 - 1400 metres in China[266]. Naturalized in low mountains and around villages in C. and S. Japan[58].</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</si>
  <si>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at least -15�c[200].
A parent of the cultivated Asian pears[11].</t>
  </si>
  <si>
    <t>Fruit - raw or cooked. Hard and gritty[11]. Firm crisp and juicy when fully ripe, they are eaten out of hand or used in fruit salads, pies or baked etc[183]. The fruit is up to 3cm long[200]. Up to 5cm in another report[194]. The average yield from wild trees in the Himalayas is 83kg per year, though some trees yield up to 200kg[194]. The fruit contains about 4.9% sugars, 3.2% protein, 0.9% pectin[194].</t>
  </si>
  <si>
    <t>Antiseptic, astringent, febrifuge, nervine, pectoral[178].</t>
  </si>
  <si>
    <t>Setaria pumila</t>
  </si>
  <si>
    <t>Yellow Bristle Grass</t>
  </si>
  <si>
    <t>A cosmopolitan plant.</t>
  </si>
  <si>
    <t>Waste ground, cultivated fields and lowland all over Japan[58].</t>
  </si>
  <si>
    <t>Haiti; Lesotho; United Statessr</t>
  </si>
  <si>
    <t>Salsola soda</t>
  </si>
  <si>
    <t>Barilla Plant</t>
  </si>
  <si>
    <t>Maritime sands and salty soils near sea level in the Mediterranean and in Turkey[93, 100].</t>
  </si>
  <si>
    <t>We have very little information on this species and do not know if it will be hardy in Britain, though judging by its native range it should succeed outdoors in many parts of this country. Plants are sometimes cultivated for the potash obtained from their stems[46, 61]. The following notes are based on the general needs of the genus.
Requires a very sunny position in a light or medium well-drained soil, it tolerates salty soils, occasional inundation by salt water and maritime exposure. Succeeds in poor soils and grows more vigorously on alkaline soils[206].</t>
  </si>
  <si>
    <t>The ashes of the burnt plant are used for making glass and soap[46, 61]. At one time large quantities of the ashes were imported into Britain for this purpose, but nowadays a chemical process using salt is employed[4].</t>
  </si>
  <si>
    <t>Young leaves and stems - cooked and used as a vegetable[46, 61, 183]. A crunchy tender texture[206].</t>
  </si>
  <si>
    <t>Cercis canadensis</t>
  </si>
  <si>
    <t>Redbud</t>
  </si>
  <si>
    <t>Eastern and Central N. America - New York to Florida, west to Texas and Wisconsin[222].</t>
  </si>
  <si>
    <t>Rich woods, ravines and borders of streams[43, 82]. It often forms a distinct understorey in woodlands[229].</t>
  </si>
  <si>
    <t>Succeeds in most soils and pH types, but dislikes growing in wet soils, especially when these are of clay[200]. Prefers a deep sandy loam and a very sunny position[11, 98, 182]. Succeeds in light shade[200]. Dislikes drought[200].
Although the dormant plant is cold-hardy, the young growth in spring, even on mature plants, is frost-tender and so it is best to grow the plants in a position sheltered from the early morning sun[K].
A fast-growing but short-lived tree in the wild[229]. It does not flower freely in Britain[188]. There is at least one named form, selected for its ornamental value[188].
This spcies is the state tree of Oklahoma[274].
The flowers are produced on the branches of the previous or earlier years, and also on the trunk of the plant[82].
Plants are susceptible to coral spot fungus, especially when growing in areas with cooler summers where the wood is not fully ripened[11]. Plants in this genus are notably resistant to honey fungus[200].
A good bee plant[149].
Resents root disturbance, plants should be planted into their permanent positions as soon as possible, preferably in May, and should be kept well watered until established[11, 188].
This species is one of the few members of the family Leguminosae that do not fix atmospheric nitrogen[226].</t>
  </si>
  <si>
    <t>The bark of young shoots is used in basket making[94, 106].
Wood - heavy, hard, not strong, close grained, takes a very fine polish[82, 94]. It weighs 40lb per cubic foot[235].</t>
  </si>
  <si>
    <t>Flowers - raw[46, 61, 94, 183] or pickled[2, 105, 149]. A nice refreshing acid taste, the flowers are rich in vitamin C and make a pleasant addition to salads[183, K]. They can also be used as a condiment[200]. The unopened buds are pickled or used as a caper substitute[183].
On a zero moisture basis, the seed contains 22.9 - 27.5% protein, 7.7 - 8.8% fat and 3% ash[218]. (This report does not say if the seed is edible[K].)</t>
  </si>
  <si>
    <t>A tea made from the inner bark is highly astringent[46, 61, 94, 149, 222]. Used in the treatment of fevers, diarrhoea and dysentery, it is also a folk remedy for leukaemia[222].
A cold infusion of the roots and inner bark have been used to treat various chest complaints including whooping cough and congestion[257].</t>
  </si>
  <si>
    <t>Mexico; United States(Indian); United States(Pa)</t>
  </si>
  <si>
    <t>The plant is reported to contain a toxic saponin[274]. Although toxic, saponins are poorly absorbed by the body and most pass straight through without any problem. They are also broken down to a large extent in the cooking process. Saponins are found in many foods, such as some beans. Saponins are much more toxic to some creatures, such as fish, and hunting tribes have traditionally put large quantities of them in streams, lakes etc in order to stupefy or kill the fish[K].</t>
  </si>
  <si>
    <t>Petroselinum crispum</t>
  </si>
  <si>
    <t>Parsley</t>
  </si>
  <si>
    <t>P. hortense. Auct.  P. sativum.  Carum petroselinum.</t>
  </si>
  <si>
    <t>C. and S. Europe. Naturalized in Britain.</t>
  </si>
  <si>
    <t>Grassy waste places on walls and rocks[17], especially on limestone and near the coast[165].</t>
  </si>
  <si>
    <t>Seed - Three sowings can provide a year round supply of fresh leaves.
The first sowing is made in a greenhouse in late winter. Prick out the seedlings into individual pots when they are large enough to handle and plant them out in mid to late spring.
The second sowing is made outdoors in situ in the middle of spring and the third is also made in situ outdoors, this time in mid to late summer[1, 134].
Germination usually takes place in about 7 days at 25�c, though it can take 4 - 6 weeks[200]. Germination time can be reduced by pre-soaking the seed for 12 hours in hot water that is allowed to cool quickly, but be careful not to overdo the heat and cook the seed. The seed remains viable in normal storage for 2 - 3 years.</t>
  </si>
  <si>
    <t>Prefers a moist well-drained soil in sun or partial shade[4, 16, 31, 37, 52, 200]. Prefers a good light soil that is not too light or acid[1], growing poorly in light acid soils[200].
Parsley is commonly cultivated for its edible leaves[46], there are many named varieties[183]. Three main groups of varieties have developed over a period of time and these have been grouped into subspecies as detailed below:-
     P. crispum crispum. The curly leafed forms of parsley. This is the more ornamental form, especially when used as a dressing in salads, cooked meals etc. It also has a milder flavour. However the curly leaves tend to hold on to surface water and so they are more likely to contract fungal diseases in the winter.
     P. crispum neapolitanum Danert. Italian parsley. This has flat, or plain leaves and is considered to have a stronger flavour. This group is also hardier, in part at least because the leaves can shed water easily.
     P. crispum tuberosum (Bernh.)Crov. Hamburg parsley is a very distinct form with a swollen root that is used as a vegetable. The leaves are not of such good quality as the preceding forms, but can still be used as a flavouring.
Parsley is fairly winter-hardy, though it usually dies down in the cold weather, coming back into growth in early spring. By moving some plants into a protected area such as a greenhouse in the winter, or by putting a frame around them, leaves can usually be made available all winter[200].
Parsley has a long history of use. The ancient Greeks believed that it sprang from the blood of Archemorus, the forerunner of death, and so did not eat it but used it for making wreaths to adorn the dead[244]. The Romans wore garlands of it at feasts in the belief that it would prevent intoxication[244]. They kept it away from nursing mothers, however, believing that it could cause epilepsy in the infant[244].
Parsley is superficially similar to several poisonous species, including Fool's Parsley (Aethusa cynapium)[244]. Great care should be exercised if harvesting the plant from the wild[7, 244].
A good bee plant[18, 20, 201].
A good companion plant, especially for growing near roses, tomatoes, carrots, chives and asparagus[18, 20, 54, 201], giving them all added vigour and protection against certain pests, especially carrot root fly and rose beetles[201].</t>
  </si>
  <si>
    <t>A good companion plant, repelling insects from nearby plants[20, 54]. The juice is an effective mosquito repellent when it is rubbed into the skin and is also used to relieve the pain of stings and bites[7, 244].
An essential oil obtained from the plant is used in perfumeries for men[238].
An infusion of the leaves is an excellent rinse for dark hair and also helps in the treatment of dandruff[201].</t>
  </si>
  <si>
    <t>Leaves - raw or cooked[2, 4, 5, 9, 16, 21, 27]. Parsley is frequently used as a garnish or as a flavouring in salads and many cooked dishes, but has too strong a flavour to be eaten in quantity for most palates. It is an ingredient of the herb mix 'bouquet garni'[244]. The leaves should be harvested regularly in order to encourage fresh growth and get maximum yields[244]. The leaves are difficult to dry but are easily frozen[200]. For drying they require a well-ventilated room that receives long hours of sunlight - the leaves need to be quite crisp if they are to store[245]. Very rich in iron, iodine and magnesium, parsley is also a good source of other minerals and the vitamins A, B and C[201, 244].
The stems can be dried and ground and used as a food colouring[183].
A tea is made from the fresh or dried leaves, it is rich in vitamin C[21, 183]. 
An essential oil is obtained mainly from the leaves - it is used as a commercial food flavouring[46]. The leaves yields about 1% essential oil, whilst about 6% is obtained from the seed[7]. Some caution is advised on the use of this plant, especially the essential oil. See the notes above on toxicity.</t>
  </si>
  <si>
    <t>Parsley is a commonly grown culinary and medicinal herb that is often used as a domestic medicine. The fresh leaves are highly nutritious and can be considered a natural vitamin and mineral supplement in their own right[254]. The plants prime use is as a diuretic where it is effective in ridding the body of stones and in treating jaundice, dropsy, cystitis etc[4, 238]. It is also a good detoxifier, helping the body to get rid of toxins via the urine and therefore helping in the treatment of a wide range of diseases such as rheumatism[254]. The seed is a safe herb at normal doses, but in excess it can have toxic effects[254]. Parsley should not be used by pregnant women because it is used to stimulate menstrual flow and can therefore provoke a miscarriage[7, 238].
All parts of the plant can be used medicinally, the root is the part most often used though the seeds have a stronger action. Parsley is antidandruff, antispasmodic, aperient, carminative, digestive, diuretic, emmenagogue, expectorant, galactofuge, kidney, stomachic and tonic[4, 7, 9, 21, 165, 201, 238].  An infusion of the roots and seeds is taken after childbirth to promote lactation and help contract the uterus[238]. Parsley is also a mild laxative and is useful for treating anaemia and convalescents[244].
Caution is advised on the internal use of this herb, especially in the form of the essential oil. Excessive doses can cause liver and kidney damage, nerve inflammation and gastro-intestinal haemorrhage[238]. It should not be prescribed for pregnant women or people with kidney diseases[238].
A poultice of the leaves has been applied externally to soothe bites and stings[4, 7], it is also said to be of value in treating tumours of a cancerous nature[4]. It has been used to treat eye infections, whilst a wad of cotton soaked in the juice will relieve toothache or earache[244]. It is also said to prevent hair loss and to make freckles disappear[244].
If the leaves are kept close to the breasts of a nursing mother for a few days, the milk flow will cease[7].</t>
  </si>
  <si>
    <t>Chile; Dominican Republic; Europe; France; Haiti; Iraq; Mexico; Paraguay; Spain; Turkey; Venezuela</t>
  </si>
  <si>
    <t>Parsley is said to contain the alleged 'psychotroph' myristicine[218].
Excessive contact with the plant can cause skin inflammation[274].
Although perfectly safe to eat and nutritious in amounts that are given in recipes, parsley is toxic in excess, especially when used as an essential oil[238].</t>
  </si>
  <si>
    <t>Codonopsis lanceolata</t>
  </si>
  <si>
    <t>Todok</t>
  </si>
  <si>
    <t>Campanumoea lanceolata.</t>
  </si>
  <si>
    <t>Moist places in woods in low mountains and hills[58, 147]. Edges of moist forests at elevations of 200 - 1600 metres all over Japan[275].</t>
  </si>
  <si>
    <t>Prefers a well-drained fertile light soil in full sun or semi shade[1, 200]. Plants only succeed in full sun if the soil remains moist during the growing season[200]. Prefers a slightly acid soil[164].
Dormant plants are hardy to about -20�c[187]. The young growth in spring, even on mature plants, is frost-tender and so it is best to grow the plants in a position sheltered from the early morning sun[K].
A lot of confusion exists over the correct authorship of this specific name. Apart from the one mentioned above there are also :- (Sieb.&amp;Zucc.)Trautv.;  Benth.;  and Benth.&amp;Hook.
A climbing plant, supporting itself by twining and scrambling over other plants[219].
The plant resents root disturbance and should be planted out into its permanent position as soon as possible[164].
Plants are very susceptible to the ravages of slugs. The young shoots in spring are particularly at risk, though older growth is also eaten[K].
It is best grown on a high bank in order to give a good view of the flowers[1].</t>
  </si>
  <si>
    <t>Root - raw or cooked[105, 177]. The plant produces thick tubers[275].
Young plant - raw or cooked[105, 177]. A nutritional analysis is available[218].</t>
  </si>
  <si>
    <t>Aphrodisiac, tonic[46, 61].
The root is anticancer, depurative, emmenagogue and galactogogue[147, 218]. A decoction is used in the treatment of lung abscesses, milk-flow obstruction, amenorrhoea, acute and inflamed boils and abscesses and lymphadenopathy[147].</t>
  </si>
  <si>
    <t>Juglans ailanthifolia</t>
  </si>
  <si>
    <t>Japanese Walnut</t>
  </si>
  <si>
    <t>J. allardiana.  J. correctata.  J. lavellei.  J. mirabunda.  J. sachalinense.  J. sieboldiana. non Goeppert.</t>
  </si>
  <si>
    <t>Forests[11].</t>
  </si>
  <si>
    <t>Requires a deep well-drained loam and a sunny position sheltered from strong winds[1, 11]. Prefers a slightly alkaline soil[200].
This is the hardiest member of the genus, capable of growing in all areas of Britain[63]. It is also resistant to the attacks of most insects[160]. The young growth in spring, however, can be damaged by late frosts.
This species is cultivated for its edible seed in Japan, it has the potential for producing very superior nuts, especially if hybridized with J. cinerea[117, 160]. Trees can come into bearing within 3 - 4 years from seed[63]. 
Plants produce a deep taproot and they are intolerant of root disturbance[1, 11]. Seedlings should be planted out into their permanent positions as soon as possible and given some protection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</si>
  <si>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A brown dye is obtained from the seed husks and the bark[61]. Rich in tannin, it does not require a mordant.
The bark is rich in tannin. It is used as a dye and also medicinally[178].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soft, light, not easily cracked, of good quality. Used for cabinet making etc[46, 61].</t>
  </si>
  <si>
    <t>The bark is anthelmintic, astringent, diuretic, lithontripic, pectoral, skin, tonic (kidneys)[178].</t>
  </si>
  <si>
    <t>Atriplex hortensis</t>
  </si>
  <si>
    <t>Orach</t>
  </si>
  <si>
    <t>Europe. An occasional garden escape in Britain[17].</t>
  </si>
  <si>
    <t>Arable land, waste and disturbed ground, shingle etc[9].</t>
  </si>
  <si>
    <t>Orach is a very easily grown plant, doing equally well in a wide variety of well-drained soils, though rich, moisture-retentive soils give the quick growth that is necessary for the production of tender leaves[33, 37, 200, 269]. Plants require a position in full sun and are tolerant of saline and very alkaline soils[200].  They thrive in any temperate climate, and are drought resistant[269]. Orach is reported to tolerate an annual precipitation of 30 to 140cm, an average annual temperature in the range of 6 to 24�C, and a pH of 5.0 to 8.2[269].
Orach was formerly cultivated for its edible leaves, there are some named varieties[183]. It can be grown as a warm weather substitute for spinach[183]. Some forms of this species have bronze or deep red leaves and are occasionally grown as ornamental plants, their leaves taste the same as the green-leafed forms[K].
Plants are fast-growing[238] and usually self-sow quite freely if the surrounding soil is disturbed by hoeing etc[K]. They tolerate hot weather well, but soon go to seed so successive sowings at 4 weekly intervals are required during the growing season if a continuous supply of leaves is required[269]. Leaves can be harvested 40 - 60 days after sowing the seed[269].
This species is a poor companion plant for potatoes, inhibiting their growth when growing close to them[20].</t>
  </si>
  <si>
    <t>A blue dye is obtained from the seed[74, 100].
The plant is a potential source of biomass. Yields of 14 tonnes per hectare have been achieved in the vicinity of Landskrona and Lund, Sweden. Higher yields might be expected farther south. If the leaf-protein were extracted, this should leave more than 13 tonnes biomass as by-product, for potential conversion to liquid or gaseous fuels[269].</t>
  </si>
  <si>
    <t>The leaves are diuretic, emetic and purgative[100, 269]. They are also said to be a stimulant to the metabolism and an infusion is used as a spring tonic and a remedy for tiredness and nervous exhaustion[9]. They have been suggested as a folk remedy for treating plethora and lung ailments[269]. The leaves are said to be efficacious when used externally in the treatment of gout[4].
The seeds, mixed with wine, are said to cure yellow jaundice. They also excite vomiting[269].
The fruits are purgative and emetic[269].
Liniments and emollients prepared from the whole plant, like the juice of the plant, are said to be folk remedies for indurations and tumours, especially of the throat[269].</t>
  </si>
  <si>
    <t>Europe; France; Iraq; Portugal; Spain</t>
  </si>
  <si>
    <t>No member of this genus contains any toxins, all have more or less edible leaves. However, if grown with artificial fertilizers, they may concentrate harmful amounts of nitrates in their leaves.
The seed contains saponins[240].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t>
  </si>
  <si>
    <t>Rhus coriaria</t>
  </si>
  <si>
    <t>Elm-Leaved Sumach</t>
  </si>
  <si>
    <t>Rocky places and waysides[45, 50], mainly on limestone[89].</t>
  </si>
  <si>
    <t>Succeeds in a well-drained fertile soil in full sun[11, 200].
This species is not very hardy in Britain and is unlikely to succeed outdoors in any but the mildest parts of the country[11, 200]. Another report says that the plant is quite hardy and is often grown in British gardens[4]. The young growth in spring can be damaged by late frosts.
Unlike most members of this genus, this species is hermaphrodite[200].
The form 'Humilior' from Italy is smaller growing[182].
Plants have brittle branches and these can be broken off in strong winds[200]. Plants are also susceptible to coral spot fungus[11]. Plants in this genus are notably resistant to honey fungus[200].
Many of the species in this genus, including this one, are highly toxic and can also cause severe irritation to the skin of some people, whilst other species are not poisonous. It is relatively simple to distinguish which is which, the poisonous species have axillary panicles and smooth fruits whilst non-poisonous species have compound terminal panicles and fruits covered with acid crimson hairs[1, 4]. The toxic species are sometimes separated into their own genus, Toxicodendron, by some botanists[200].</t>
  </si>
  <si>
    <t>The leaves and bark are rich in tannin[4]. The leaves can be collected as they fall in the autumn and used as a brown dye or as a mordant[169]. The fruit and bark are also used[148]. The leaves contain 20 - 35% tannin[171] and yield a yellow dye[89].
The finely ground leaves and stems provide the dyeing and tanning agent 'sumac'[171]. The shoots are cut down annually, near to the root, for this purpose[4]. A fawn colour, bordering on green, is obtained and this can be improved with the judicious use of mordants[4]. The cultivar 'Mesculino' is very rich in tannin, containing up to 35%[46, 61].
An oil is extracted from the seeds[4]. It attains a tallow-like consistency on standing and is used to make candles. These burn brilliantly, though they emit a pungent smoke[4].
A black dye is obtained from the fruit[4, 14].
A yellow and a red dye are obtained from the bark[100].</t>
  </si>
  <si>
    <t>The immature fruits are used as caper substitutes[2, 89, 142, 183]. Some caution is advised, see the notes above on toxicity.
The crushed fruit, mixed with Origanum syriacum, is a principal ingredient of 'Zatar', a popular spice mixture used in the Middle East[183].
The seed is used as an appetizer in a similar manner to mustard[2].</t>
  </si>
  <si>
    <t>The leaves and the seeds are astringent, diuretic, styptic and tonic[4, 240]. They are used in the treatment of dysentery, haemoptysis and conjunctivitis[240]. The seeds are eaten before a meal in order to provoke an appetite[4].
Some caution is advised in the use of the leaves and stems of this plant, see the notes above on toxicity.</t>
  </si>
  <si>
    <t>Iraq; Kurdistan; Spain; Tunisia; Turkey; Turkistan</t>
  </si>
  <si>
    <t>The plant contains toxic substances which can cause severe irritation to some people. Both the sap and the fruit are poisonous[89, 200].</t>
  </si>
  <si>
    <t>Wisteria sinensis</t>
  </si>
  <si>
    <t>Chinese Wisteria</t>
  </si>
  <si>
    <t>W. chinensis. DC.</t>
  </si>
  <si>
    <t>E. Asia - China. Locally naturalized in Europe in France[50].</t>
  </si>
  <si>
    <t>Clambering over cliffs and trees on woodland edges at low altitudes in W. China[109].</t>
  </si>
  <si>
    <t>Seed - 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
 Division of suckers in the winter[249]. If growing named varieties, it is of course necessary to ensure they are growing on their own roots if the suckers are to be true to type[249].</t>
  </si>
  <si>
    <t>Prefers a good loamy soil in a sunny south or south-west facing position, sheltered from cold winds and from early morning sun on frosty mornings[11, 200]. Succeeds in partial shade. Plants can become chlorotic on alkaline soils[200]. A soil that is too rich results in excessive foliage at the expense of flowering[200].
Hardy to about -15�c[184, 200].
Plants can take a few years to settle down after planting out[219]. Too much shade or too rich a soil are normally the culprits, some form of root restriction can be beneficial[219].
There are several named forms selected for their ornamental value[188].
Sparrows and other birds frequently eat the young buds of this plant and this is the commonest cause of poor flowering on established plants[184]. Plants sometimes have a second season of flowering in August[219].
The plants flower mainly on short spurs so, if removing unwanted side-branches, it is best to cut them back to 2 - 3 leaves rather than removing them completely since this will encourage the formation of flowering spurs[249]. Any drastic pruning is best carried out in the spring, immediately after flowering[249]. Plants are very tolerant of even the most drastic pruning and will re-grow even if cut right back to the base[249].
A climbing plant supporting itself by twining around other plants, the shoots twine in an anticlockwise direction[182].
Very tolerant of pruning, plants can regenerate from old wood[202].
Plants in this genus are notably susceptible to honey fungus[200].
Closely related to W. floribunda[126].
This species has a symbiotic relationship with certain soil bacteria, these bacteria form nodules on the roots and fix atmospheric nitrogen. Some of this nitrogen is utilized by the growing plant but some can also be used by other plants growing nearby[200]. The plants also form a symbiotic relationship with a mycorrhizal fungus which makes more water, phosphorus and other minerals available to the plants[249].</t>
  </si>
  <si>
    <t>A fibre from the stems can be used to make paper, the fibre is about 1.3 - 3.7mm long[189]. Stems are harvested in the summer, the leaves removed and the stems steamed until the fibre can be stripped. The fibres are cooked for 2 hours with lye and then put in a ball mill for 3 hours. The paper is a buff colour[189].</t>
  </si>
  <si>
    <t>The seed is diuretic[178, 218]. It is used in the treatment of heart ailments[178, 218].
One report says that the stems and flowers are also used in Chinese medicine, but gives no more information[249].</t>
  </si>
  <si>
    <t>Japan; United States</t>
  </si>
  <si>
    <t>The seed of all members of this genus is poisonous[200]. The bark contains a glycoside and a resin that are both poisonous[218].
The seed and seedpod contains a resin and a glycoside called wisterin. They have caused poisoning in children of many countries, producing mild to severe gastro-enteritis[249].</t>
  </si>
  <si>
    <t>Acorus gramineus</t>
  </si>
  <si>
    <t>Wet places by streams and around ponds in C. and S. Japan[58].</t>
  </si>
  <si>
    <t>Grows well in shallow water margins of ponds etc[1, 2], though it can also succeeds in drier habitats[56]. Requires a sunny position[200].
A very ornamental plant, there are some named varieties[208, 238]. The cultivar 'Pusillus' can be grown as a submerged aquatic plant[238].</t>
  </si>
  <si>
    <t>The dried root repels insects[178]. It is probably also insecticidal[178, 240].
An essential oil is obtained from the plant[240].
A useful ground cover plant, forming a spreading clump[208].</t>
  </si>
  <si>
    <t>Root - raw or cooked[105, 177]. It should be peeled, finely chopped and soaked in several changes of water first[183]. A stronger and more pleasing taste than A. calamus[2, 183]. The root is also used as a ginger substitute[177]. Some caution is advised, see the notes above on toxicity.</t>
  </si>
  <si>
    <t>The root is antifungal, antibacterial, antiperiodic, antirheumatic, antispasmodic, aromatic, cardiac, carminative, diaphoretic, emmenaggue, febrifuge, sedative, stimulant, stomachic, tonic and vermifuge[4, 7, 9, 21, 61, 147, 165, 176, 178, 218, 238, 240, 279]. It is also powdered and applied to bleeding gums[218, 238]. It is used internally in the treatment of digestive problems, depression and epilepsy[176, 238]. The root can be harvested at any time of the year, except when the plant is in flower[238].
The root contains asarone[176]. This substance increases the hypnotic effect of barbiturates and ethanol, lowers blood pressure and is antibacterial against Staphylococcus aureus, streptococci and mycobacterium[176].
The whole plant is anodyne, antiperiodic, antispasmodic, digestive, diaphoretic, diuretic, expectorant, sedative, stimulant, stomachic, sudorific, tonic, vermifuge[218].</t>
  </si>
  <si>
    <t>Although no records of toxicity have been seen, this species belongs to a family where most of the species are poisonous, at least in the fresh state. The following notes are from the related A. calamus - the fresh root can be poisonous[7]. When using the plant medicinally, the isolated essential oil should not be used[165].</t>
  </si>
  <si>
    <t>Pedicularis canadensis</t>
  </si>
  <si>
    <t>Common Lousewort</t>
  </si>
  <si>
    <t>Eastern N. America - Nova Scotia to Manitoba, south to northern Mexico and east to Florida.</t>
  </si>
  <si>
    <t>Dry woods, thickets and clearings[43, 235].</t>
  </si>
  <si>
    <t>A semi-parasitic plant, growing on grass roots. Rather difficult to establish in cultivation, it is best grown in conditions that approximate to its native habitat[200]. It requires a moist peaty soil and the presence of host grasses[1]. The plant is said to parasitize at least 80 different species in 35 different genera[274]. Requires a partially shaded to sunny site in a well-drained gritty but moist soil[200].</t>
  </si>
  <si>
    <t>Leaves - cooked[105, 161, 177, 257].</t>
  </si>
  <si>
    <t>The roots are blood tonic, cardiac and stomachic[257]. A tea is used in the treatment of stomach aches, ulcers, diarrhoea, anaemia and heart troubles[222, 257]. A poultice of the root is applied to swellings, sore muscles and tumours[218, 257].
The finely grated roots were secretly added to food as an alleged aphrodisiac[222].
An infusion of the leaves has been used to procure an abortion[257]. An infusion of the fresh or dried leaves has been used to treat a sore throat[257].</t>
  </si>
  <si>
    <t>The plant is said to be poisonous to sheep[274].</t>
  </si>
  <si>
    <t>Prunus alleghaniensis</t>
  </si>
  <si>
    <t>Allegheny Plum</t>
  </si>
  <si>
    <t>Eastern N. America - Connecticut to Pennsylvania, south to Tennessee.</t>
  </si>
  <si>
    <t>Thickets and woodland edges[43, in low moist soils and on dry ridges, especially limestone bluffs[82]. It forms large thickets in open sites, or grows as individual trees in woodland shade[229].</t>
  </si>
  <si>
    <t>Thrives in a well-drained moisture-retentive loamy soil, growing well on limestone[11, 200]. Prefers some lime in the soil but is likely to become chlorotic if too much lime is present[1]. Succeeds in sun or partial shade though it fruits better in a sunny position[11, 200].
A fast-growing but short-lived tree in the wild[229].
Most members of this genus are shallow-rooted and will produce suckers if the roots are damaged[238].
This species is closely related to P. americana[200].
Plants in this genus are notably susceptible to honey fungus[200].</t>
  </si>
  <si>
    <t>A green dye can be obtained from the leaves[168].
A dark grey to green dye can be obtained from the fruit[168].
Wood - hard, heavy, close grained[82]. Trees are too small for the wood to be commercially valuable[229].</t>
  </si>
  <si>
    <t>Dictamnus albus</t>
  </si>
  <si>
    <t>Burning Bush</t>
  </si>
  <si>
    <t>D. fraxinella.</t>
  </si>
  <si>
    <t>Woodland margins and rocky scree, mainly on calcareous soils[19].</t>
  </si>
  <si>
    <t>An easily grown plant, succeeding in ordinary garden soil[1]. It prefers a dry sunny position with some lime[1, 108] and is not suitable for heavy or damp soils[111]. Established plants are drought tolerant[190].
A very ornamental plant[1], it should be planted into its permanent position as soon as possible because it dislikes root disturbance[1, 175].
The whole plant contains a very aromatic essential oil, giving out a scent somewhat like lemon peel[4]. When the plant is bruised, this smell becomes more like fine balsam[4]. This essential oil is emitted from the plant in hot weather and, on a still day, can be ignited and will burn for a second or two without harming the plant, thus giving the plant its common name[1, 4, 13, 187].
Slugs are strongly attracted to this plant and can destroy it by eating all the young growth in spring[K].
There are at least 2 named varieties, 'Pink' produces a tea with a less lemony flavour but with an added taste of almonds and vanilla, 'White' has a lemony fragrance and taste[183].
The flowers are very attractive to bees[108].</t>
  </si>
  <si>
    <t>The plant contains an essential oil[211]. Yields from the fresh flowering plant are around 3% on a dry weight basis[240]. This oil is used as a cosmetic[4].</t>
  </si>
  <si>
    <t>A lemon-scented tea is made from the dried leaves[21, 46, 61]. Refreshing and aromatic[183].</t>
  </si>
  <si>
    <t>The burning bush has been used in Chinese herbal medicine for at least 1,500 years[238]. The root bark is a bitter, strong-smelling herb that lowers fevers and controls bacterial and fungal infections[238]. The plant has an effect similar to rue (Ruta graveolens) in that it strongly stimulates the muscles of the uterus, inducing menstruation and sometimes causing abortion[254]. By contrast, its effect upon the gastro-intestinal tract is antispasmodic and it acts as a mild tonic on the stomach[254].
Both the flowering stems and the root-bark are used medicinally[7]. They are abortifacient, anthelmintic, antispasmodic, aromatic, digestive, diuretic, emmenagogue, expectorant, febrifuge, galactogogue, stimulant and tonic[7, 9, 19, 21, 46, 178, 211]. The plant is used both internally and externally in the treatment of skin diseases (especially scabies and eczema), German measles, arthritic pain and jaundice[238]. It is little used in Western herbalism nowadays, though it has been recommended for use in nervous complaints, intermittent fevers, scrofulous and scorbutic diseases[4]. Use with caution, in large doses it is poisonous[9, 21].
The root bark is harvested in the autumn and dried for later use[238].
An infusion of the leaves is used as a tea substitute and is a good digestive[7].
A homeopathic remedy is made from the fresh leaves[9]. It is used in the treatment of female complaints and constipation[9].</t>
  </si>
  <si>
    <t>Poisonous[19].</t>
  </si>
  <si>
    <t>Melilotus indicus</t>
  </si>
  <si>
    <t>Annual Yellow Sweetclover</t>
  </si>
  <si>
    <t>Europe - Mediterranean to E. Asia. Naturalized in Britain.</t>
  </si>
  <si>
    <t>Fields and waste places in S. England and Wales[17].</t>
  </si>
  <si>
    <t>Dislikes shade.
This species is often cultivated as a fodder crop and cultivars low in coumarin have been developed[218].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</si>
  <si>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The leaves repel insects. They have been placed in beds to repel bedbugs[257].</t>
  </si>
  <si>
    <t>The seed is made into a gruel and used in the treatment of bowel complaints and infantile diarrhoea[218, 240].
The plant is discutient, emollient, astringent, strongly laxative and narcotic[218, 240, 257]. It is used externally as a poultice or plaster on swellings[218, 240].
The plant contains coumarin, which is an anticoagulant[218].
The plant also contains dicumarol, which is a broad spectrum bactericide[218].</t>
  </si>
  <si>
    <t>Finland; Mexico(Seri); South Africa</t>
  </si>
  <si>
    <t>The dried leaves can be toxic, though the fresh leaves are quite safe[76, 218]. This is due to the presence of coumarin, the substance that gives some dried plants the smell of new mown hay. If taken internally it can prevent the blood from clotting.</t>
  </si>
  <si>
    <t>Lonicera periclymenum</t>
  </si>
  <si>
    <t>Honeysuckle</t>
  </si>
  <si>
    <t>Woods, hedgerows, scrub and shady places, avoiding calcareous soils[17].</t>
  </si>
  <si>
    <t>Succeeds in most soils from acid to base-rich[186]. Prefers its roots in the shade with its shoots climbing up into the sun[200]. Plants succeed even in quite deep shade[219]. Established plants are fairly drought tolerant[190].
Plants are hardy to about -20�c[184].
A very ornamental plant[1], there are a number of named varieties[184]. The flowers are very fragrant, especially in the evening when it attracts pollinating moths[186, 245]. New leaves often start to open in January with well-grown leaves in April[186]. The leaves fall in November[186].
Twining plants, they can bind themselves so tightly round young trees that they can prevent the trunk from being able to expand[186].
A very good moth and butterfly plant[30], it is also an important food for many caterpillars including the larvae of the rare white admiral butterfly[186]. The dense growth of the plant offers good nesting possibilities for birds[186].</t>
  </si>
  <si>
    <t>A climbing plant, it can be allowed to scramble on the ground where it makes a good ground cover[208]. Plants should be spaced about 1.2 metres apart each way[208].</t>
  </si>
  <si>
    <t>Children (of all ages) suck the base of the flowers to extract the nectar[66].</t>
  </si>
  <si>
    <t>The plant has expectorant and laxative properties[4]. A syrup made from the flowers has been used in the treatment of respiratory diseases whilst a decoction of the leaves is considered beneficial in treating diseases of the liver and spleen[4]. It is used as a mouthwash for ulcers[66] and is considered to be a good ingredient in gargles[4].
The flowers are antispasmodic, astringent, diuretic, expectorant, febrifuge and sudorific[240].
The fruit is emetic and cathartic[4].
The herbage is used as a cutaneous and mucous tonic and as a vulnerary[4]. It is also diaphoretic[4]. The leaves are laxative and slightly astringent[240].
The seed is diuretic[4].
The bark is anticatarrhal, depurative, diuretic and sudorific[240].</t>
  </si>
  <si>
    <t>Poisonous in large doses[10]. It only has a very mild action[65].</t>
  </si>
  <si>
    <t>Encelia farinosa</t>
  </si>
  <si>
    <t>Brittle Bush</t>
  </si>
  <si>
    <t>South-western N. America - California to Utah and Arizona.</t>
  </si>
  <si>
    <t>Dry stony slopes to 1000 metres[71].</t>
  </si>
  <si>
    <t>Requires a very warm sunny position in a deep very well-drained soil[200, 260]. Plants strongly resent wet conditions, especially in the winter[200].
This species is not hardy in the colder areas of the country, it tolerates temperatures down to between -5 and -10�c[200]. Another report says that the plants will tolerate temperatures down to -12�c if they are in quite dry conditions[260]. The young growth in spring, even on mature plants, is frost-tender and so it is best to grow the plants in a position sheltered from the early morning sun[K].
Plants have a taproot and resent root disturbance[200]. They should be planted out into their permanent positions whilst still small, though they will then need protection from the cold for their first winter or so[K].</t>
  </si>
  <si>
    <t>A resin that exudes from the ends of mature stems is used as a glue and as an incense in the home and in church[61, 177, 181, 207, 257]. It has also been used to waterproof containers and has been melted then used as a varnish[257].
The resinous branches have been used to make a quick fire[257].</t>
  </si>
  <si>
    <t>A gum that exudes from the ends of mature stems is used for chewing[61, 161, 177]. It is aromatic[207].</t>
  </si>
  <si>
    <t>A decoction of the blossoms, leaves and stems has been held in the mouth to alleviate a toothache[257]. A poultice of the plant has been used to alleviate pain[257].</t>
  </si>
  <si>
    <t>Mexico(Seri); United States(Indian)</t>
  </si>
  <si>
    <t>Goodeniaceae</t>
  </si>
  <si>
    <t>Scaevola spinescens</t>
  </si>
  <si>
    <t>Australia - all mainland states.</t>
  </si>
  <si>
    <t>Drier forests and hills, in sandy loams[144, 152].</t>
  </si>
  <si>
    <t>Fruit - raw or cooked[46, 144]. Sweet and juicy[154].</t>
  </si>
  <si>
    <t>Diuretic and stomachic[152]. It is also used in the treatment of skin disorders[152].</t>
  </si>
  <si>
    <t>Rubus parviflorus</t>
  </si>
  <si>
    <t>Thimbleberry</t>
  </si>
  <si>
    <t>R. nutkanus.</t>
  </si>
  <si>
    <t>Western N. America - Alaska to Ontario and California. Occasionally naturalized in Britain[17].</t>
  </si>
  <si>
    <t>Woodlands, canyons and open areas[62].</t>
  </si>
  <si>
    <t>Easily grown in a good well-drained loamy soil in sun or semi-shade[1, 11, 200]. Can be grown in a woodland garden though it is less likely to fruit well in such a position[K].
This plant has perennial stems without prickles[200] and is less invasive than the related R. odoratus[182].
Plants in this genus are notably susceptible to honey fungus[200].</t>
  </si>
  <si>
    <t>The leaves are used to line baskets etc for carrying soft fruit or other delicate items[99, 118].
Plants are very vigorous and can be grown as a tall ground cover for large areas[208].
A soap is obtained from the boiled bark[99, 118, 257].
A purple to dull blue dye is obtained from the fruit[168].</t>
  </si>
  <si>
    <t>Fruit - raw or cooked[62, 101, 118, 183]. It makes excellent jams and preserves[257]. The fruit can also be dried for later use[183]. A sweet and pleasant flavour[2, 85, 94] though this is not always properly developed in the cooler summers of Britain[11]. The fruit is very seedy[155]. Rich in vitamin C[183]. The hemispherical fruit is about 20mm in diameter[200].
Young shoots - peeled and eaten cooked or raw[2, 85, 101, 118, 172]. The shoots are harvested as they emerge in the spring, and whilst they are still young and tender[161, 183]. They can be cooked like asparagus[257]. The shoots are rich in vitamin C[183].
Flowers - raw[172].</t>
  </si>
  <si>
    <t>The leaves are antiemetic, astringent, blood tonic and stomachic[172, 257]. An infusion is used internally in the treatment of stomach complaints, diarrhoea and dysentery, anaemia, the spitting up of blood and to treat vomiting[238, 257]. An infusion has been taken by women when their periods are unusually long[257]. A poultice of the dried powdered leaves has been used to treat wounds and burns[257]. The leaves have been crushed and rubbed over the skin to treat pimples and blackheads[257]. A poultice of the leaf ashes, mixed with oil, has been used to treat swellings[257].
The young shoots are alterative and antiscorbutic[257].
The roots are appetizer, astringent, stomachic and tonic[172, 257]. An infusion has been used by thin people to help them gain weight[257]. An infusion has also been used in the treatment of stomach disorders, diarrhoea and dysentery[238, 257]. A decoction of the roots has been taken in the treatment of pimples and blackheads[257].</t>
  </si>
  <si>
    <t>Phytolacca esculenta</t>
  </si>
  <si>
    <t>P. acinosa esculenta.  P. kaempferi.</t>
  </si>
  <si>
    <t>An easily grown plant, succeeding in most soils[1], though preferring a moisture retentive soil in full sun or partial shade[200]. We have found the plants to be very tolerant of drought[K]. Plants can be grown in quite coarse grass, which can be cut annually in the autumn[233].
The young growth in spring can be damaged by late frosts.
There is sme disagreement over the correct name for this species with some authorities saying that it is no more than a synonym for P. acinosa[266], whilst others give it specific status[200]. There are reports that there is a white flowered plant, which could either be this species or a form of P. acinosa which is said to be non-toxic and to have an edible root[K]. See P. acinosa for more details.
Plants seem to be immune to the predations of rabbits[233].</t>
  </si>
  <si>
    <t>Leaves - they must be cooked and are used as a spinach[1, 58, 105, 174, 183]. Only the young leaves should be used since they become toxic with age.
Root - cooked[105, 183].</t>
  </si>
  <si>
    <t>The roots contain saponins[279]. They are abortifacient, antiasthmatic, antibacterial, antifungal, antiinflammatory, antiphlogistic, antitussive, diuretic, expectorant, hypotensive and purgative[147, 174, 176, 279]. A decoction is used in the treatment of oedema, beri-beri, lumbago, rheumatism, abdominal distension and numbness of the throat[147, 176, 279]. Use with caution, see the notes above on toxicity[176].</t>
  </si>
  <si>
    <t>The leaves are poisonous[147]. They are said to be alright to eat when young, the toxins developing as they grow older.</t>
  </si>
  <si>
    <t>Sambucus williamsii</t>
  </si>
  <si>
    <t>We have very little information on this species and do not know if it will be hardy in Britain, though judging by its native range it could succeed outdoors in many parts of this country. We are not sure if the plant is a shrub or a perennial. The following notes are based on the general needs of the genus.
Tolerates most soils, including chalk[200], but prefers a moist loamy soil[11, 200]. Grows well in heavy clay soils. Tolerates some shade but is best in a sunny position[1]. Tolerates atmospheric pollution and coastal situations[200].
Plants in this genus are notably resistant to honey fungus[200].</t>
  </si>
  <si>
    <t>Young leaves - cooked[177]. This use is inadvisable, see the notes above on toxicity.</t>
  </si>
  <si>
    <t>The leaf is emetic and is used in the treatment of ague fits, serving to break the fit[218].
The flowers are diaphoretic and diuretic[218].
The juice of the stem is emetic[218].
A decoction of the root is used in the treatment of rheumatoid arthritis[218].
The plant is anodyne and carminative[218].</t>
  </si>
  <si>
    <t>Paeonia officinalis</t>
  </si>
  <si>
    <t>Peony</t>
  </si>
  <si>
    <t>Europe - France to Albania.</t>
  </si>
  <si>
    <t>Rocky woodlands and meadows[1, 7], usually on limestone[187].</t>
  </si>
  <si>
    <t>Requires a deep rich soil, preferably neutral or slightly alkaline[1, 233], doing quite well in sun or light shade[200].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Plants can be naturalised in grass so long as the soil is good[233].
Hardy to about -25�c[187].
A very variable plant, there are at least 4 sub-species[250]. There are a number of named forms, selected for their ornamental value[187].
A long-lived plant, living for 50 years or more in gardens[200].
Members of this genus are rarely if ever troubled by browsing deer or rabbits[233].
A very greedy plant inhibiting the growth of nearby plants, especially legumes[54]. This species can spread fairly freely by means of its tuberous rootstock[233].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</si>
  <si>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Flowers - cooked. They can be used as a vegetable[177] or to scent tea[183].
The hot seeds are ground into a powder and used as a spice in ale or in the food that accompanies it[183]. (Does this mean that the seed is heated before grinding, or that it has a hot flavour?[K])</t>
  </si>
  <si>
    <t>Peony root has been used medicinally for over 2,000 years and it gained a reputation as a treatment for epilepsy and to promote menstruation. This species was very popular up to the 16th century, but is little used in contemporary European herbalism, though it is sometimes employed where an antispasmodic and sedative are required[238, 254].
The root is antispasmodic, diuretic, sedative and tonic[4, 7, 21]. The root is harvested in the autumn from plants that are at least two years old and is dried for later use[4]. It has been successfully employed in the treatment of convulsions and spasmodic nervous affections such as epilepsy[4, 7]. It has also been used in the treatment of whooping cough whilst suppositories are sometimes made of the root to relieve anal and intestinal spasms[254]. This remedy should be used with caution and not at all by pregnant women. Large doses can be toxic[7, 21, 254].
A tea made from the dried crushed petals of various peony species has been used as a cough remedy, and as a treatment for haemorrhoids and varicose veins[250].</t>
  </si>
  <si>
    <t>The entire plant is poisonous if taken in large doses[7, 21].</t>
  </si>
  <si>
    <t>Cunila origanoides</t>
  </si>
  <si>
    <t>Stone Mint</t>
  </si>
  <si>
    <t>C. mariana. L.</t>
  </si>
  <si>
    <t>Eastern N. America - New York to Florida, west to Texas and Illinois.</t>
  </si>
  <si>
    <t>Dry open woods and thickets[222, 274].</t>
  </si>
  <si>
    <t>An easily grown plant, succeeding in a variety of soil types[200]. It thrives in dry soils, preferably of a sandy well-drained nature, preferring a position in full sun[200].
Plants are hardy to about -20�c[200].
The plant has aromatic foliage and the flowers are a good source of nectar for bees[200].</t>
  </si>
  <si>
    <t>An essential oil, called 'Oil of Dittany' is extracted from this plant. It has medicinal properties and is valued as an antiseptic[200].
A bunch of the plant can be used to repel insects, it is effective against horseflies[207].</t>
  </si>
  <si>
    <t>The fresh or dried leaves can be used to make a tea. A pleasant mint-like flavour[183].</t>
  </si>
  <si>
    <t>An essential oil, known as cunila oil, obtained from the plant is antiseptic, aromatic and stimulant[4, 200, 274].
A tea made from the leaves is used to treat headaches, colds and fevers[207, 257]. It is believed to induce menstruation and perspiration[222].</t>
  </si>
  <si>
    <t>Nymphaea tuberosa</t>
  </si>
  <si>
    <t>Tuberous Water Lily</t>
  </si>
  <si>
    <t>Pond margins and slow streams[43].</t>
  </si>
  <si>
    <t>A water plant requiring a rich soil and a sunny position in still or slowly moving water[56, 200]. Succeeds in water from 30 - 120cm deep[200]. Prefers a pH between 6 and 7[200].
There are two basic types of plant in this genus (this species is a crawler):- 
          'crawlers' are species with horizontal roots that often spread freely, with new plants being formed at intervals along the root. These species are useful for naturalising, but they do not flower very freely in the cool summers of Britain[214].
          'clumpers' have vertical roots, they form slowly spreading clumps and produce offsets around the crown. These forms flower much more freely in Britain[214].
The flowers have a fruity perfume like that of ripe apples[245]. The variety rosea is more strongly fragrant[245].</t>
  </si>
  <si>
    <t>The following notes are the medicinal uses of N. odorata. It is said that this species can be used interchangeably[238].
The root is alterative, anodyne, antiseptic, astringent and demulcent[4, 21, 165, 238]. A tea made from the roots is used in the treatment of TB, chronic bronchial complaints, diarrhoea, dysentery, gastrointestinal inflammation, gonorrhoea, vaginal discharge, inflamed glands, mouth sores and to stop bleeding[222, 238].
A poultice made from the roots is used in the treatment of swellings, boils, tumours, inflamed skin, vaginitis etc[222, 238]. The roots are harvested in the autumn once the plant has died down, and are dried for later use[238].
A complete cure of uterine cancer by a decoction and uterine injection has been recorded[4].</t>
  </si>
  <si>
    <t>Turkey; United States; United States(Amerindian); United States(Sc)</t>
  </si>
  <si>
    <t>Mentha suaveolens</t>
  </si>
  <si>
    <t>Round-Leaved Mint</t>
  </si>
  <si>
    <t>M. insularis.  M. macrostachya.  M. rotundifolia. non L.</t>
  </si>
  <si>
    <t>S. and W. Europe, north to the Netherlands and east into W. Asia.</t>
  </si>
  <si>
    <t>Damp ground that often dries out in summer, from sea level to 400 metres in Turkey[93].</t>
  </si>
  <si>
    <t>A very easily grown plant, it succeeds in most soils and situations so long as the soil is not too dry[1, 200]. Grows well in heavy clay soils. A sunny position is best for production of essential oils, but plants also succeed in partial shade.
Often cultivated as a pot herb[50]. There are some named varieties[200]. The flowers have a sickly sweet smell[50].
A very invasive plant, spreading freely at the roots[200]. Unless you have the space to let it roam, it needs to be restrained by some means such as planting it in a container that is buried in the soil[K]. It is said to be a good companion for cabbages and tomatoes, its aromatic leaves repelling insect pests, though its aggressive root system also needs to be taken into account here.
The whole plant has a mint-like aroma.
The flowers are very attractive to bees and butterflies.
Members of this genus are rarely if ever troubled by browsing deer[233].
Hybridizes freely with other members of this genus.</t>
  </si>
  <si>
    <t>Leaves - raw or cooked as a potherb[50]. Used as a flavouring in salads or cooked foods[183]. The leaves have a similar flavour to spearmint, and are considered to be superior in flavour to that species but are also hairy, which makes them less suitable for garnishing[238].
A herb tea is made from the leaves[183].</t>
  </si>
  <si>
    <t>Round leafed mint, like many other members of this genus, is often used as a domestic herbal remedy, being valued especially for its antiseptic properties and its beneficial effect on the digestion. Like other members of the genus, it is best not used by pregnant women because large doses can cause an abortion. A tea made from the leaves of most mint species has traditionally been used in the treatment of fevers, headaches, digestive disorders and various minor ailments[222]. The leaves are harvested as the plant comes into flower and can be dried for later use[238].
The essential oil in the leaves is antiseptic, though it is toxic in large doses[222].</t>
  </si>
  <si>
    <t>Polygonum persicaria</t>
  </si>
  <si>
    <t>Red Leg</t>
  </si>
  <si>
    <t>Temperate regions of the northern hemisphere, including Britain.</t>
  </si>
  <si>
    <t>Damp shady places[5]. A common weed of cultivated land, avoiding shade[1].</t>
  </si>
  <si>
    <t>A yellow dye is obtained from the plant when alum is used as a mordant[207].</t>
  </si>
  <si>
    <t>The leaves are astringent, diuretic, rubefacient and vermifuge[9, 21, 53, 178, 222]. An infusion has been used as a treatment for gravel and stomach pains[257]. A decoction of the plant, mixed with flour, has been used as a poultice to help relieve pain[257]. A decoction of the plant has been used as a foot and leg soak in the treatment of rheumatism[257]. The crushed leaves have been rubbed on poison ivy rash[257].</t>
  </si>
  <si>
    <t>Betula lenta</t>
  </si>
  <si>
    <t>Cherry Birch</t>
  </si>
  <si>
    <t>B. carpinifolia.</t>
  </si>
  <si>
    <t>Eastern N. America - Quebec to Georgia, west to Alberta and Ohio.</t>
  </si>
  <si>
    <t>Rich woodlands, preferring north-facing slopes and moist soils[43, 62]. It is also found on rocky soils[229].</t>
  </si>
  <si>
    <t>An easily grown plant, it succeeds in a well-drained loamy soil in a sheltered position[11, 200]. Grows well in heavy clay soils. Dislikes wet soils[200]. Shade tolerant[200]. Cherry birch is said to tolerate an annual precipitation of ca 60 to 150cm, an average annual temperature range of 5 to 12�C, and a pH of 4.5 to 7.5[269].
Hybridizes freely with other members of this genus[50].
The bruised foliage has a strong smell of wintergreen[200].
A good plant to grow near the compost heap, aiding the fermentation process[20].
Trees can be coppiced on a cycle of 5 years or more[245].
Trees are notably susceptible to honey fungus[200].</t>
  </si>
  <si>
    <t>An essential oil is obtained from the bark and twigs, it is distilled in quantity and is an item of commerce[235]. It can be used medicinally, as a food flavouring, as an ingredient in cosmetic shampoos and also to make a wholesome tea[11, 21, 46, 171, 269]. The oil, when decolourized, is similar to 'Oil of Wintergreen' (obtained from Gaultheria procumbens) and is considered to be of superior quality[245]. The tree is coppiced every 5 years and all parts are distilled for the oil[245]. The tree grows up to 3 metres tall in this 5 year period[245]. The greatest yield of oil is obtained if the tree is harvested in the summer[245].
The oil distilled from the wood is insect repellent[269].l
The bark contains up to 16% tannin[223].
The thin outer bark is waterproof and has been used as the outer cladding on dwellings, canoes etc[257]. It has also been used to make baskets, dishes, buckets etc[257].
Wood - very strong, close grained, hard, heavy. The wood is richly marked[4], it weighs 40lb per cubic foot and is exploited commercially for making floors, furniture, tools etc[11, 46, 61, 82, 171, 229]. It makes an excellent fuel[11, 46, 61, 229].</t>
  </si>
  <si>
    <t>Inner bark - cooked or dried and ground into a powder[4, 62, 102]. Sweet and spicy[177]. The dried inner bark can be used as a thickener in soups etc or can be added to flour when making bread etc. Inner bark is generally only seen as a famine food, used when other forms of starch are not available or are in short supply[K].
Sap - raw or cooked[2, 46, 102]. A sweet flavour[61, 177]. It is harvested in early spring, before the leaves unfurl, by tapping the trunk. The flow is best on sunny days following a heavy frost. A delicious drink, it can also be concentrated into a syrup or sugar[183]. The sap can be fermented to make birch beer or vinegar[183].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
The dried leaves and bark from the larger roots are a delightful tea substitute[177, 183].
A wholesome, agreeable tea is made from the essential oil contained in the inner bark and twigs[21, 55, 62]. This essential oil is also used as a wintergreen flavouring in foods[183].</t>
  </si>
  <si>
    <t>The bark is anthelmintic, astringent, diaphoretic, diuretic and stimulant[4, 21]. A tea made from the bark is used in the treatment of fevers, stomach aches and lung ailments[222, 257], it is said to be an excellent tonic in cases of dysentery and to be useful in the treatment of gravel and female obstructions[4].
An essential oil distilled from the bark is anti-inflammatory, analgesic and rubefacient[222]. It is used in the treatment of rheumatism, bladder infections, neuralgia etc[222]. The oil, called 'oil of wintergreen', used to be produced commercially, but it is now manufactured synthetically[222].
A tea made from the twigs is used in the treatment of fevers[222].
The leaves can be chewed or used in an infusion in the treatment of dysentery[257].</t>
  </si>
  <si>
    <t>The essential oil obtained from the bark contains 97 - 99% methyl salicylate. This is very toxic when taken orally, and it can also be absorbed through the skin, resulting in human fatalities. As little as 4, 700 mg can be fatal in children[269].</t>
  </si>
  <si>
    <t>Sisymbrium irio</t>
  </si>
  <si>
    <t>London Rocket</t>
  </si>
  <si>
    <t>Mediterranean. Long naturalized or possibly native in Britain[17].</t>
  </si>
  <si>
    <t>Roadsides, walls and waste places[17].</t>
  </si>
  <si>
    <t>The seeds are expectorant, restorative and stimulant[240]. They are used in the treatment of asthma[240]. Externally, they are used as a stimulating poultice[240]. The seeds have been placed under the lids of sore eyes in order to cause weeping and thereby wash foreign matter out of the eye[257].
An infusion of the leaves is used in treating affections of the throat and chest[240].</t>
  </si>
  <si>
    <t>Europe; Mexico(Seri); Spain</t>
  </si>
  <si>
    <t>Cynanchum caudatum</t>
  </si>
  <si>
    <t>Climbs up shrubs and trees in China[147], Edges of deciduous forests at elevations of 600 - 1700 metres in central and northern Japan[275].</t>
  </si>
  <si>
    <t>We have very little information on this species and do not know if it will be hardy in Britain, though judging by its native range it should succeed outdoors in many parts of this country. It probably does not have any special cultivation requirements and will probably succeed in most soils in a sunny position[K].</t>
  </si>
  <si>
    <t>Root - cooked to remove the bitterness[105, 177]. The root must be thoroughly leeched in order to rid it of toxins[179].</t>
  </si>
  <si>
    <t>The rhizome is diuretic[147]. A decoction is used in the treatment of liver cirrhosis, ascots, poor digestion, 'accumulation' stoppage caused abdominal pain, gonorrhoea and leucorrhoea[147].</t>
  </si>
  <si>
    <t>The root is toxic[179].</t>
  </si>
  <si>
    <t>Malva alcea</t>
  </si>
  <si>
    <t>Europe. An occasional casual in Britain.</t>
  </si>
  <si>
    <t>Gardens, vineyards and waste places[74].</t>
  </si>
  <si>
    <t>A very easily grown plant, succeeding in ordinary garden soil[1], though it prefers a reasonably well-drained and moderately fertile soil in a sunny position[200].
A very ornamental and polymorphic plant[1, 50]. It tends to be quite short-lived in cultivation but usually self-sows when well-sited[233, K]. It is closely related to M. excisa[74].
If the plant is cut back to the ground as it comes into flower, then it will produce a fresh flush of leaves for salads[K].
Plants seem to be immune to the predations of rabbits[233] and are seldom bothered by slugs[K].
Plants are prone to infestation by rust fungus[200].</t>
  </si>
  <si>
    <t>A fibre obtained from the stem is used for making cordage[74].
Cream, yellow and green dyes can be obtained from the plant and the seed heads[168].
The seed yields 15% oil[74]. The uses of this oil have not been given though it is almost certainly edible[K].</t>
  </si>
  <si>
    <t>The leaves are demulcent. They are also used as a mouthwash for inflammatory and catarrhal conditions[74].</t>
  </si>
  <si>
    <t>Tagetes filifolia</t>
  </si>
  <si>
    <t>Irish Lace</t>
  </si>
  <si>
    <t>C. and S. America - Mexico to Costa Rica</t>
  </si>
  <si>
    <t>Requires a well-drained moderately fertile soil in a sunny position[200]. Grows well in heavy clay soils and in sandy soils[188].
Grows well with tomatoes.
Removing dead flowers before the seed is formed will extend the flowering season[188].
Plants are prone to slugs, snails and botrytis[188].</t>
  </si>
  <si>
    <t>Although no specific mention of the following use has been seen for this species, most if not all members of this genus probably have a similar effect to a greater or lesser degree. Secretions from the roots of growing plants have an insecticidal effect on the soil, effective against nematodes and to some extent against keeled slugs. These secretions are produced about 3 - 4 months after sowing[200]. The growing plant is also said to repel insects and can be grown amongst crops such as potatoes and tomatoes.</t>
  </si>
  <si>
    <t>The plants are used as a food flavouring[183].</t>
  </si>
  <si>
    <t>Colombia; Costa Rica; Ecuador; Mexico; Peru</t>
  </si>
  <si>
    <t>Astragalus strobiliferus</t>
  </si>
  <si>
    <t>E. Asia - Western Himalayas at heights up to 4,000 metres from Kashmir to Kunawar.</t>
  </si>
  <si>
    <t>We have very little information on this species and do not know if it will be hardy in Britain, though judging by its native range it could succeed outdoors in many parts of this country. Whilst it is likely to tolerate low temperatures it may not be so happy with a wet winter. The following notes are based on the general needs of the genus.
Requires a dry well-drained soil in a sunny position[1]. Succeeds in poor soils[200].
Plants are intolerant of root disturbance and are best planted in their final positions whilst still small[200].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</si>
  <si>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Prunus serotina</t>
  </si>
  <si>
    <t>Rum Cherry</t>
  </si>
  <si>
    <t>P. eximia.  Padus serotina.</t>
  </si>
  <si>
    <t>N. America - Nova Scotia to Minnesota, south to Florida and Texas. Also in Arizona and Mexico.</t>
  </si>
  <si>
    <t>Found in a variety of soils, preferring moist fertile conditions on north or east facing slopes or protected coves[229]. Dry woods[43].</t>
  </si>
  <si>
    <t>Requires a well-drained moisture retentive soil[1, 11]. Requires a warm sunny position[11, 159]. Thrives in a loamy soil, doing well on limestone[11]. Prefers some chalk in the soil but apt to become chlorotic if too much is present[1].
A fast-growing and moderately long-lived tree in the wild, producing a heavy fruit crop about once every 4 years[229]. It is cultivated for its timber in C. Europe[50].
This species produces an abundance of flowers and usually fruits well in Britain[11]. In the wild the tree begins to fruit when about 10 years old and then continues for about 100 years, fruiting well in most years[149].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</si>
  <si>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close and straight-grained, light, strong, rather hard, highly shock resistant[46, 82, 149, 171, 229]. It bends well, works well, finishes smoothly, glues well, seasons well, shrinks moderately and is moderately free from checking and warping[227]. It weighs about 36lb per cubic foot and takes a beautiful polish[227]. It is widely used for furniture, cabinet making, the interior finish of buildings etc[46, 82, 149, 171, 229].</t>
  </si>
  <si>
    <t>Rum cherry was widely employed medicinally by various native North American Indian tribes who used it to treat a variety of complaints[257]. It is little, if at all, used in modern herbalism.
The bark of the root, trunk and branches is antitussive, astringent, pectoral, sedative, stomachic, tonic[4, 21, 95, 165, 238]. The medicinal properties of this plant are destroyed by boiling, so the plant should only be allowed to steep in warm water[213].
The root bark and the aromatic inner bark have expectorant and mild sedative properties and a tea made from either of them has been used to ease pain in the early stages of labour[213, 222]. The tea is also used in the treatment of fevers, colds, sore throats, diarrhoea etc[222, 257]. The bark is harvested in the autumn and should not be stored for longer than one year since it quickly loses its medicinal properties[4, 213]. Young thin bark is preferred[213].
A decoction of the inner bark has been used in the treatment of laryngitis[257].
The root bark has been used as a wash on old sores and ulcers[257].
The bark contains the glycoside prunasin, which is converted in the digestive tract to the highly toxic hydrocyanic acid[222]. Prunasin is at its highest level in the bark in the autumn[222] so the bark is harvested at this time and can be dried for later use[254]. In small amounts this exceedingly poisonous compound stimulates respiration, improves digestion and gives a sense of well-being[238].
The fruit is astringent and has been used in the treatment of dysentery[213].</t>
  </si>
  <si>
    <t>Mexico; Mexico(Kickapoo); Turkey; United States; United States(Appalachia); United States(Colonial)</t>
  </si>
  <si>
    <t>The seeds and leaves of this species contain high quantities of hydrogen cyanide, a poison that gives almonds their characteristic flavour. This toxin is readily detected by its bitter taste. Usually present in too small a quantity to do any harm, any very bitter seed or fruit should not be eaten[21, 65]. In small quantities, hydrogen cyanide has been shown to stimulate respiration and improve digestion, it is also claimed to be of benefit in the treatment of cancer. In excess, however, it can cause respiratory failure and even death.</t>
  </si>
  <si>
    <t>Rubus parvifolius</t>
  </si>
  <si>
    <t>Japanese Raspberry</t>
  </si>
  <si>
    <t>R. chinensis.  R. triphyllus.</t>
  </si>
  <si>
    <t>E. Asia - China, Japan. Australia.</t>
  </si>
  <si>
    <t>Roadsides and waste ground in lowlands and low mountains in Japan[58]. Mainly found in wet sclerophyll forests in eastern Australia[265].</t>
  </si>
  <si>
    <t>Easily grown in a good well-drained loamy soil in sun or semi-shade[1, 11, 200].
Cultivated for its edible fruit in Asia, there are some named varieties[183].
This species is a raspberry with biennial stems, it produces a number of new stems each year from the perennial rootstock, these stems fruit in their second year and then die[200].
This species appears to hybridise in the wild with R. hillii[265].
Plants in this genus are notably susceptible to honey fungus[200].</t>
  </si>
  <si>
    <t>A purple to dull blue dye is obtained from the fruit[168].
The stems and roots are a source of tannin[266].</t>
  </si>
  <si>
    <t>Fruit - raw or cooked and used in pies, preserves etc[1, 11, 46, 61, 183, 266]. Juicy[183]. A good flavour[151, 193]. The fruit is small[2], though the individual druplets are quite large[265].
The young plant is used as a substitute for tea[266].</t>
  </si>
  <si>
    <t>The leaves and the root are astringent[152, 193]. A decoction of the leaves or the root is used in the treatment of skin diseases and as a stimulant to blood circulation[218].</t>
  </si>
  <si>
    <t>Alismataceae</t>
  </si>
  <si>
    <t>Alisma plantago-aquatica</t>
  </si>
  <si>
    <t>Great Water Plantain</t>
  </si>
  <si>
    <t>A. parviflorum.  A. subcordatum.  A. triviale. Pursh.</t>
  </si>
  <si>
    <t>Northern temperate regions of Europe, including Britain, Asia and America.</t>
  </si>
  <si>
    <t>Ditches, damp ground and shallow pond margins in water up to 15cm deep[13, 17, 24].</t>
  </si>
  <si>
    <t>Succeeds in a sunny position in boggy ground or shallow water up to 25cm deep[200].
Plants often self-sow aggressively when in a suitable position[1, 56].
The subspecies A. plantago-maritima orientale. Sam. is the form used medicinally in China[176].
The subspecies A. plantago-maritima parviflorum (Syn A. parviflorum, A. subcordatum) is the form used medicinally in America[222].
Plants are very attractive to slugs[K].</t>
  </si>
  <si>
    <t>Root - cooked[13, 46, 61, 74]. Rich in starch[114]. Caution is advised, the root is acrid if it is not dried or well cooked before use[2, 183].
Leaves and petioles - must be thoroughly cooked. They require long boiling and have a salty flavour[105, 179].</t>
  </si>
  <si>
    <t>The leaves are antibacterial, anticholesterolemic, diaphoretic, diuretic, hypoglycaemic and hypotensive[4, 147, 176]. They are used in the treatment of cystitis, dysentery, renal calculus, gravel etc[4]. The fresh leaf is rubefacient[222]. It is used in the treatment of leprosy[218] and is also applied locally to bruises and swellings[4].
Dried stem bases eaten, or grated and taken with water in treating digestive disorders such as heartburn, cramps and stomach flu[257].
The powdered seed is an astringent, used in cases of bleeding[4]. The seed is also said to promote sterility[218].
The root has a wide range of medicinal uses[176, 218]. It is antibacterial, anticholesterolemic, diuretic and hypotensive[176]. It is said to lower blood pressure, cholesterol and blood sugar levels[238] whilst it also has an antibacterial action on  Staphylococcus, Pneumococci and Mycobacterium[176]. The root is used in the treatment of oliguria, oedema, nephritis, acute diarrhoea, cholesterolaemia and fatty liver[176]. It has been thought of as a cure for rabies, though this has not been substantiated[4]. The whole plant is believed to promote conception[218]. The root is harvested before the plant comes into flower and is dried for later use[238].
A homeopathic remedy is obtained from the fresh root[4].</t>
  </si>
  <si>
    <t>China; Egypt; Europe; Spain</t>
  </si>
  <si>
    <t>The fresh leaves and roots are toxic but the toxic principal is destroyed by heat or by drying[13, 46].</t>
  </si>
  <si>
    <t>Torreya nucifera</t>
  </si>
  <si>
    <t>Kaya</t>
  </si>
  <si>
    <t>Taxus nucifera.</t>
  </si>
  <si>
    <t>Moist valley bottoms[81].</t>
  </si>
  <si>
    <t>Succeeds in ordinary garden soil, tolerating some lime[1]. Prefers an acid soil[200]. Dislikes wind exposure[200]. Requires a sheltered position and either high humidity or a moist riverside soil[200]. Tolerates woodland shade very well[200]. Requires hot, very humid summers for best growth[200].
Trees are probably not hardy in all parts of Britain, but should succeed quite far north.
A tree at Wakehurst Place was 11 metres tall in 1970[185]. A shrub growing in the shade of coniferous trees at Kew was about 2.5 metres tall and 4 metres wide in September 1993[K], it was carrying a very heavy crop of fruit[K]. No fruit was formed in 1994[K]. A specimen at Cambridge Botanical Gardens was 6 metres tall and 6 metres wide, it was carrying an enormous crop of seed in the late summer of 1996[K]. This plant has an excellent potential as a nut crop in Britain[K].
Sometimes cultivated for its edible seed in Japan, the variety 'Shibunashigaya' is considered to be the best for seed production[46].
The seed takes two summers to mature[229]. 
Plants are dioecious so both male and female plants are required if seed is to be produced. Occasional trees are monoecious with dioecious branches. Solitary trees have been seen on a number of occasions with heavy crops of fertile seed, so it would appear that the tree is not dioecious[K].</t>
  </si>
  <si>
    <t>The seeds are anthelmintic[63, 147, 178, 218]. They are used in the treatment of several parasitic conditions including hookworm, tapeworms, pinworms and roundworms[279].
The plant is anodyne, carminative, digestive, laxative and pectoral[63, 147, 178, 218].</t>
  </si>
  <si>
    <t>Amelanchier laevis</t>
  </si>
  <si>
    <t>Allegheny Shadberry</t>
  </si>
  <si>
    <t>A. canadensis. non (L.)Medik.  A. confusa.</t>
  </si>
  <si>
    <t>Eastern N. America. Naturalized in Britain.</t>
  </si>
  <si>
    <t>Dry to moist thickets, woodland edges and edges of swamps in cool ravines and on hillsides[43, 82]. Naturalized in Britain on light acidic soils[17].</t>
  </si>
  <si>
    <t>Prefers a rich loamy soil in a sunny position or semi-shade[1, 200] but thrives in any soil that is not too dry or water-logged[11]. Grows well in heavy clay soils. Found in the wild on light acidic soils[17].
All members of this genus have edible fruits and, whilst this is dry and uninteresting in some species, in many others it is sweet and juicy. Many of the species have potential for use in the garden as edible ornamentals, this species is worthy of especial attention because of the quality of its fruit. The main draw-back to this genus is that birds adore the fruit and will often completely strip a tree before it is fully ripe[K].
Trees come into bearing in about 12 years from seed[98].
Considerable confusion has existed between this species and A. arborea, A. canadensis and A. lamarckii, see [11] for the latest (1991) classification. It hybridizes with A. sanguinea, A. huronensis, A. wiegandii, A. stolonifera, A. canadensis, A. arborea and A. bartramiana. Grafting onto seedlings of A. lamarckii or Sorbus aucuparia is sometimes practised in order to avoid the potential problem of hybridizing[1].</t>
  </si>
  <si>
    <t>Wood - heavy, exceedingly hard, strong, close grained. Used for tool handles etc[82].</t>
  </si>
  <si>
    <t>Edible fruit - raw or cooked[2, 11, 105, 159]. Succulent and sweet[82, 183]. This is one of the nicest fruits in the genus, it can be eaten and enjoyed in quantity[K]. The fruit can also be dried for winter use[183]. Up to 18mm in diameter[200]. The fruit is rich in iron and copper[226].</t>
  </si>
  <si>
    <t>An infusion of the bark was used by expectant mothers[257].</t>
  </si>
  <si>
    <t>Aralia racemosa</t>
  </si>
  <si>
    <t>American Spikenard</t>
  </si>
  <si>
    <t>Eastern N. America - Quebec to Georgia, west to Kansas and Minnesota.</t>
  </si>
  <si>
    <t>Rich woodlands and thickets[21, 43].</t>
  </si>
  <si>
    <t>An easily grown plant, succeeding in sun or part shade in any fertile soil[233]. Prefers a good deep loam and a semi-shady position[1, 111, 134]. Requires a sheltered position[1]. Plants are hardier when grown in poorer soils[200].
The young growth in spring, even on mature plants, is frost-tender and so it is best to grow the plants in a position sheltered from the early morning sun[K].
Grows well by water[111].</t>
  </si>
  <si>
    <t>Young shoot tips - cooked[161]. Used as a potherb[207] or as a flavouring in soups[257].
Root - cooked. Large and spicy, it is used in soups[43, 105, 161, 177]. Pleasantly aromatic, imparting a liquorice-like flavour[183]. A substitute for sarsaparilla (Smilax spp.)[200], it is also used in making 'root beer'[183].
Fruit - raw or cooked[207]. Pleasant and wholesome to eat[207]. They can be made into a jelly[183, 207]. The fruit is about 4mm in diameter[200].</t>
  </si>
  <si>
    <t>American spikenard is a sweet pungent tonic herb that is often used in modern herbalism where it acts as an alterative[238]. It had a wide range of traditional uses amongst the North American Indians and was at one time widely used as a substitute for the tropical medicinal herb sarsaparilla[222, 257].
The root is alterative, diaphoretic, diuretic, pectoral and stimulant[4, 21, 46, 222]. The herb encourages sweating, is stimulating and detoxifying and so is used internally in the treatment of pulmonary diseases, asthma, rheumatism etc[4, 213, 238, 254]. Externally it is used as a poultice in treating rheumatism and skin problems such as eczema[4, 213, 238, 254]. The root is collected in late summer and the autumn and dried for later use[4, 213].
A drink made from the pulverised roots is used as a cough treatment[213].
A poultice made from the roots and/or the fruit is applied to sores, burns, itchy skin, ulcers, swellings etc[213, 222].</t>
  </si>
  <si>
    <t>Mexico; Turkey; United States; United States(Amerindian); United States(Appalachia)</t>
  </si>
  <si>
    <t>Triglochin palustris</t>
  </si>
  <si>
    <t>Marsh Arrow Grass</t>
  </si>
  <si>
    <t>Europe, including Britain, from the Arctic south and east to N. Africa, northern Asia. N. America.</t>
  </si>
  <si>
    <t>Marshes, usually amongst tall grass[17].</t>
  </si>
  <si>
    <t>Succeeds in shallow water or a bog garden[200]. This plant does not seem to require high salt levels for its survival[200].</t>
  </si>
  <si>
    <t>The green leaves of plants can contain a toxic cyanogenic glycoside, it is especially present during and just after a drought and is particularly toxic to ruminants[172]. Plants growing in Britain are usually perfectly safe, this is probably due to the climate[76].</t>
  </si>
  <si>
    <t>Asparagus setaceus</t>
  </si>
  <si>
    <t>Asparagus Fern</t>
  </si>
  <si>
    <t>Protasparagus setaceus. (Kunth.)Oberm.</t>
  </si>
  <si>
    <t>Mainly found in moist forests from Southern Cape province to Natal and north to Malawi.</t>
  </si>
  <si>
    <t>Easily grown in any good garden soil[200]. Prefers a rich sandy loam[1].
This species is not very cold-hardy in Britain, tolerating temperatures down to about -3�c[260]. It might succeed outdoors in the mildest areas of the country if given a warm sheltered position[200].
Dioecious. Male and female plants must be grown if seed is required.</t>
  </si>
  <si>
    <t>Pseudocydonia sinensis</t>
  </si>
  <si>
    <t>Chinese Quince</t>
  </si>
  <si>
    <t>Chaenomeles sinensis.  Cydonia sinensis.  Malus sinensis.</t>
  </si>
  <si>
    <t>Found at elevations around 1000 metres in Anhui, Fujian, Guangdong, Guangxi, Guizhou, Hebei, Hubei, Jiangsu, Jiangxi, Shaanxi, Shandong and Zhejiang Provinces[266].</t>
  </si>
  <si>
    <t>Requires a sunny position[1, 11], succeeding in any reasonably good soil that is well-drained but not dry[1, 200].
Trees are very hardy when grown in a continental climate with long hot summers but in the cooler climate of Britain where they do not always ripen their wood they are only reliably hardy to about -5�c[200]. They grow well on a south-facing wall[11, 200] and this is the only way to ensure that they fruit well in Britain[1]. A plant growing in a sunny position on the south side of tree cover at Kew was 3.5 metres tall in spring 1995 and looked healthy[K].
Occasionally cultivated, especially in China[46], for its edible fruit, there are some named varieties[183].
There is a disagreement over the correct name for this species, with some authorities using Pseudocydonia sinensis[11, 200] and others Chaenomeles sinensis[266].
Flowers are produced on year-old wood[200].</t>
  </si>
  <si>
    <t>The fruits are very aromatic and are placed in a bowl to impart a delightful spicy scent to a room[46].
Wood - hard, dark red. Used for picture frames[174].</t>
  </si>
  <si>
    <t>Fruit - eaten as a sweetmeat, candied, preserved in syrup or made into a liqueur[46, 183]. The juice can also be mixed with ginger and made into a beverage[183]. The fruit is very large, up to 18cm long[105, 179].</t>
  </si>
  <si>
    <t>The fruit is antitussive[174, 279]. It contains several medically active constituents including organic acids plus the flavonoids rutin and quercetin[279]. It is used in Korea to treat asthma, the common cold, sore throats, mastitis and tuberculosis[279].</t>
  </si>
  <si>
    <t>Prunus undulata</t>
  </si>
  <si>
    <t>P. wallichii. Steud.</t>
  </si>
  <si>
    <t>E. Asia - Himalayas from Bhutan to Sikkim and China.</t>
  </si>
  <si>
    <t>Slopes in broad-leaved evergreen and mixed coniferous forests, beside streams at elevations of 500 - 3600 metres[266].</t>
  </si>
  <si>
    <t>12 - 3</t>
  </si>
  <si>
    <t>Thrives in a well-drained moisture-retentive loamy soil[11, 200]. Prefers some lime in the soil but is likely to become chlorotic if too much lime is present[1]. Succeeds in sun or partial shade though it fruits better when growing in a sunny position[11, 200].
Most members of this genus are shallow-rooted and will produce suckers if the roots are damaged[238].
Plants in this genus are notably susceptible to honey fungus[200].</t>
  </si>
  <si>
    <t>Prunus americana lanata</t>
  </si>
  <si>
    <t>P. lanata. (Sudw.)Mack.&amp;Bush.</t>
  </si>
  <si>
    <t>Central and Southern N. America - Indiana to Illinois, south to Texas.</t>
  </si>
  <si>
    <t>Hillsides and river bottom lands[82].</t>
  </si>
  <si>
    <t>Thrives in a well-drained moisture-retentive loamy soil, doing well on limestone[11, 200]. Prefers some lime in the soil but is likely to become chlorotic if too much lime is present[1]. Succeeds in sun or partial shade though it fruits better in a sunny position[11, 200].
Most members of this genus are shallow-rooted and will produce suckers if the roots are damaged[238].
Plants in this genus are notably susceptible to honey fungus[200].</t>
  </si>
  <si>
    <t>A green dye can be obtained from the leaves[168].
A dark grey to green dye can be obtained from the fruit[168].
Wood - heavy, hard, close-grained, strong[82]. The tree is too small for the wood to be of commercial value[229].</t>
  </si>
  <si>
    <t>Yucca recurvifolia</t>
  </si>
  <si>
    <t>Y. gloriosa recurvifolia.  Y. pendula.  Y. recurva.</t>
  </si>
  <si>
    <t>South-eastern N. America - Georgia to Missouri and Louisiana.</t>
  </si>
  <si>
    <t>Dunes on coastal plains[72].</t>
  </si>
  <si>
    <t>Thrives in any soil but prefers a sandy loam and full exposure to the south[11]. Can succeed in light shade[K]. Plants are hardier when grown on poor sandy soils[200]. Established plants are very drought tolerant[190].
Hardy to at least -15�c[187, 200], this species is the most easily cultivated of the Yuccas, resisting snow, damp and atmospheric pollution[11].
A very ornamental plant[1], there are some named varieties[182].
Closely related to Y. gloriosa[1], and possibly a sterile hybrid[11].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</si>
  <si>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and mats[82. 169].
The roots are rich in saponins and can be used as a soap substitute[82].</t>
  </si>
  <si>
    <t>Fruit - raw or cooked.
Flowers - raw or cooked. They are delicious raw, and can also be dried, crushed and used as a flavouring[164]. A crisp crunchy texture, the flowers are very substantial and need to be well chewed. They have a slightly bitter flavour[K].
Flowering stem - cooked and used like asparagus[164].</t>
  </si>
  <si>
    <t>Cistus salviifolius</t>
  </si>
  <si>
    <t>Dry woods, thickets and banks, often on acid soils and on limestone, from sea level to 1200 metres in the Alpes Maritimes[11, 89].</t>
  </si>
  <si>
    <t>Requires a sunny position in a dry or moist well-drained light sandy soil[11, 182]. Withstands drought once it is established[11, 184]. Tolerates maritime exposure[188].
Plants are hardy to about -12�c, but they require protection in severe winters[11]. Plants are somewhat hardier when grown in poor soils[182].
Individual flowers only last one day but there is a long succession of them[11, 200].
Dislikes pruning or root disturbance[200]. Plants should be pot grown and then planted out in their final positions whilst still small.
This species is notably resistant to honey fungus[88, 200].
The flowers are very attractive to bees[108]. 
Hybridizes freely with other members of this genus[200].
This species is closely related to C. hirsutus[182].</t>
  </si>
  <si>
    <t>A good ground cover plant for the milder areas of Britain[208]. The form 'Prostratus' has been recommended[197].</t>
  </si>
  <si>
    <t>The dried leaves are used as an adulterant for marjoram (Origanum majorana)[177, 183].</t>
  </si>
  <si>
    <t>Arab</t>
  </si>
  <si>
    <t>Lagoecia cuminoides</t>
  </si>
  <si>
    <t>Europe - South-eastern Portugal and Bulgaria.</t>
  </si>
  <si>
    <t>Tilia x europaea</t>
  </si>
  <si>
    <t>Common Lime</t>
  </si>
  <si>
    <t>T. x. europaea. L.  T. intermedia.  T. officinarum.</t>
  </si>
  <si>
    <t>A hybrid, probably T. cordata. x T. platyphyllos.</t>
  </si>
  <si>
    <t>Prefers a good moist loamy alkaline to neutral soil but succeeds on slightly acid soils[11, 200]. Grows poorly on any very dry or very wet soil[200]. Succeeds on poorer soils than T. platyphyllos[11, 14]. Tolerates considerable exposure[125].
A very valuable bee plant[11]. The flowers are toxic to bees[188]. A food plant for the caterpillars of many butterfly and moth species[30]. This tree is frequently infested by aphis[17, 200], which cover the ground and the leaves with a sticky honeydew[188].
Although a hybrid species, it does produce fertile seed in Britain[17].
Lime trees tend to hybridise freely if other members of the genus are growing nearby[238]. If growing plants from seed it is important to ensure the seed came from a wild source or from an isolated clump of the single species[K].
Easily transplanted, even when quite large, trees up to 60 years old have been moved successfully[1, 74].
Can be coppiced, the tree produces suckers very freely[98, 200].
Grows best in a woodland situation, young plants tolerate a reasonable level of side shade[200].
Plants in this genus are notably resistant to honey fungus[200].</t>
  </si>
  <si>
    <t>A fibre from the inner bark is used to make mats, shoes, baskets, ropes etc[1, 13, 14, 46, 61, 100]. It is also suitable for cloth[115]. It is harvested from trunks that are 15 - 30cm in diameter[115]. The fibre can also be used for making paper[189]. The stems are harvested in spring or summer, the leaves are removed and the stems steamed until the fibres can be stripped. The outer bark is removed from the inner bark by peeling or scraping.  The fibres are cooked for 2 hours with lye and then beaten in a ball mill. The paper is beige in colour[189].
Wood - soft, white, easily carved. It is very suitable for carving domestic items and small non-durable items[4, 13, 46, 61, 115]. A charcoal made from the wood is used for drawing[46, 61, 115].</t>
  </si>
  <si>
    <t>Young leaves - raw[6, 177, 183]. Excellent in salads, they are mild and mucilaginous.
A refreshing tea is made from the dried flowers[183]. A honey-like fragrance[183]. Some caution is advised, see notes above on toxicity.
Flowers - used as a vegetable[183].
A very acceptable chocolate substitute can be made from a paste of the ground-up flowers and immature fruit. Trials on marketing the product failed because the paste is very apt to decompose[2, 115].
Sap - used as a drink or concentrated to make a syrup and used as a sweetener[4, 115, 183].
An edible manna is obtained from the tree[183]. No further details, does this report refer to the sap?</t>
  </si>
  <si>
    <t>Lime flowers are a popular domestic remedy for a number of ailments, especially in the treatment of colds and other ailments where sweating is desirable[9]. A tea made from the fresh or dried flowers is antispasmodic, diaphoretic, expectorant, hypotensive, laxative and sedative[4, 9, 13, 226, 238]. Lime flower tea is also used internally in the treatment of indigestion, hypertension, hardening of the arteries, hysteria, nervous vomiting or palpitation[4, 238]. The flowers are harvested commercially and often sold in health shops etc[226]. Lime flowers are said to develop narcotic properties as they age and so they should only be harvested when freshly opened[238].
A charcoal made from the wood is used in the treatment of gastric or dyspeptic disturbances and is also made into a powder then applied to burns or sore places[4].</t>
  </si>
  <si>
    <t>Belgium; Eurasia; Nc; Spain; Turkey</t>
  </si>
  <si>
    <t>If the flowers used for making tea are too old, they may produce symptoms of narcotic intoxication[4].</t>
  </si>
  <si>
    <t>Pulsatilla cernua</t>
  </si>
  <si>
    <t>Anemone cernua. Thunb.</t>
  </si>
  <si>
    <t>Grassland in low mountains, C. and S. Japan. Grassy slopes in northern China[266].</t>
  </si>
  <si>
    <t>Requires a well-drained humus-rich gritty soil and a sunny position[200]. Tolerant of alkaline soils[200].
This species is closely related to P. dahurica[200].
Large plants have a deep woody rootstock and transplant badly[200].
A greedy plant, inhibiting the growth of nearby plants, especially legumes[54].</t>
  </si>
  <si>
    <t>Young leaves and roots - cooked with other foods[177]. Some caution is advised, see the notes above on toxicity.</t>
  </si>
  <si>
    <t>Haemostatic[174].
The root is anodyne, anti-inflammatory, antispasmodic, astringent and sedative[174, 176, 218]. The root is an effective cure for bacterial and amoebic dysentery[176, 218]. It is also used in the treatment of nose bleeds and haemorrhoids and is used externally to treat Trichomonas vaginitis[176].
The fresh herb is a cardiac and nervous sedative, producing a hypnotic state with a diminution of the senses followed by a paralysing action[218].
A constituent similar to digitalis can be extracted from the whole herb with the roots removed[176]. This is cardiotonic[176].</t>
  </si>
  <si>
    <t>Although no mention has been seen for this species, at least one member of the genus is slightly toxic, the toxins being dissipated by heat or by drying the plant[65].</t>
  </si>
  <si>
    <t>Monotropa uniflora</t>
  </si>
  <si>
    <t>Indian Pipe</t>
  </si>
  <si>
    <t>E. Asia - Japan. Most areas of N. America.</t>
  </si>
  <si>
    <t>Damp coniferous woods in hills and mountains all over Japan[1, 58]. Dark rich woodlands in N. America[21].</t>
  </si>
  <si>
    <t>Seed - This is going to be an exceedingly difficult plant to propagate. The seed will need to be sown close to its host plant so one way would be to sow it in the leaf litter under established beech or coniferous trees[1]. Alternatively, you could try sowing the seed in a cold frame in a pot that already contains a potential host plant. If successful, grow the young plant on in the cold frame for a couple of years before planting it out close to an established beech or coniferous tree.</t>
  </si>
  <si>
    <t>We have very little information on this plant but it should be hardy in this country. It is likely to require shady woodland conditions in a humus-rich moist soil,
It is a saprophytic plant, quite devoid of chlorophyll and depending totally on its host plant for nutrient[1].</t>
  </si>
  <si>
    <t>The whole plant can be cooked[177]. It is tasteless if eaten raw, but has a taste like asparagus when it is cooked[105].</t>
  </si>
  <si>
    <t>An infusion of the root is antispasmodic, hypnotic, nervine, sedative, tonic[21, 192, 222]. It is a good remedy for spasms, fainting spells and various nervous conditions[207]. It has been given to children who suffer from fits, epilepsy and convulsions[257].
The plant was used by some native North American Indian tribes to treat eye problems, the stem was bruised and the clear fluid of the stems applied to the eyes[213, 257]. The juice from the stems has also been used to treat nervous irritability, including fits and spasms[192]. It has been suggested in the past as a possible opium substitute[192].
An infusion of the leaves has been used to treat colds and fevers[257].
The crushed plant has been rubbed on bunions and warts in order to destroy them[257]. A poultice of the plant has been applied to sores that are difficult to heal[257].
The flowers have been chewed in order to bring relief from toothache[257].
Water extracts of the plant are bactericidal[222].</t>
  </si>
  <si>
    <t>The plant contains several glycosides and is possibly toxic[222].</t>
  </si>
  <si>
    <t>Taxus canadensis</t>
  </si>
  <si>
    <t>Canadian Yew</t>
  </si>
  <si>
    <t>Eastern N. America - Newfoundland to Western Virginia, Manitoba, Kentucky and Iowa.</t>
  </si>
  <si>
    <t>Thrives in almost any soil, acid or alkaline, as long as it is well-drained[200]. Plants are very shade tolerant82].
This species is the most cold-hardy member of the genus[11] - dormant plants will tolerate very heavy frosts though the young growth in spring can be damaged by a few degrees of frost. The plants produce very little fibrous root and should be planted in their final positions when still small[81].
Plants in this genus are notably resistant to honey fungus[200].
Dioecious. Male and female plants must be grown if seed is required. Another report says that this species has monoecious flowers (separate male and female flowers, but both borne on the same plant)[82].</t>
  </si>
  <si>
    <t>A green dye can be obtained from the leaves[257].</t>
  </si>
  <si>
    <t>Fruit - raw[43, 46, 61, 105]. Very sweet and gelatinous, most people find it delicious though some find it sickly[K]. The fruit is a fleshy berry about 8mm in diameter and containing a single seed[200].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</si>
  <si>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The Canadian yew is a very poisonous plant, though it was employed medicinally by several native North American Indian tribes who used minute amounts of the leaves both internally and externally in order to treat a variety of complaints including rheumatism, fevers, influenza, expelling afterbirth and dispelling clots[213, 222, 257]. Modern research has shown that it contains the substance 'taxol' in its shoots and bark. Taxol has shown exciting potential as an anti-cancer drug, particularly in the treatment of ovarian cancers[222, 238]. This remedy is very toxic and, even when used externally, should only be used under the supervision of a qualified practitioner[238]. See also the notes above on toxicity.
The plant is abortifacient, analgesic, antirheumatic, antitumor, diaphoretic, diuretic, emmenagogue, febrifuge and pectoral[257].</t>
  </si>
  <si>
    <t>Viola mandschurica</t>
  </si>
  <si>
    <t>Manchurian Violet</t>
  </si>
  <si>
    <t>Grassy places and fields in lowland and hills all over Japan[58].</t>
  </si>
  <si>
    <t>Young leaves and flower buds - raw or cooked[105, 177]. When added to soup they thicken it in much the same way as okra[85, 159].
A tea can be made from the leaves[85].
Root - cooked[105, 177].</t>
  </si>
  <si>
    <t>Rumex angiocarpus</t>
  </si>
  <si>
    <t>R. acetosella angiocarpus. Murb.</t>
  </si>
  <si>
    <t>Southern and central Europe, including Britain, to N. Africa.</t>
  </si>
  <si>
    <t>A pernicious weed of sterile fields in N. America[204].</t>
  </si>
  <si>
    <t>Succeeds in most soils but prefers a deep fertile moderately heavy soil that is humus-rich, moisture-retentive but well-drained and a position in full-sun or part shade[200].
This species is considered to be no more than a sub-species of R. acetosella by some authorities[204].
Dioecious, male and female plants must be grown if seed is required.</t>
  </si>
  <si>
    <t>Veronica chamaedrys</t>
  </si>
  <si>
    <t>Germander Speedwell</t>
  </si>
  <si>
    <t>Europe, including Britain, from Scandanavia south and east to Spain, north and western Asia.</t>
  </si>
  <si>
    <t>A common plant of grassland, woods, hedges etc[1, 13, 17].</t>
  </si>
  <si>
    <t>Easily grown in a moderately fertile moisture retentive well drained soil[200]. Prefers cool summers[200].
A good bee plant[24].
A common garden weed, it grows well in a lawn[200] and can be grown in the spring meadow[24]. It is also a good plant for the flower border[1].</t>
  </si>
  <si>
    <t>The leaves are a tea substitute[177, 183].</t>
  </si>
  <si>
    <t>The herb is a blood purifier and vulnerary[4]. It is applied externally to skin diseases and is said to be an efficacious treatment for the itch[4]. Internally, an infusion of the leaves once had a good reputation in the treatment of coughs, asthma, catarrh etc[4].</t>
  </si>
  <si>
    <t>Viburnum cassinoides</t>
  </si>
  <si>
    <t>Withe Rod</t>
  </si>
  <si>
    <t>V. nudum cassinoides. (L.)Torr.&amp;Gray.</t>
  </si>
  <si>
    <t>Eastern N. America - Newfoundland to Manitoba, Minnesota, New Jersey, Georgia and Alabama.</t>
  </si>
  <si>
    <t>Thickets, clearings, swamps and borders of woods[43].</t>
  </si>
  <si>
    <t>An easily grown plant, it succeeds in most soils but is ill-adapted for poor soils and for dry situations[1]. It dislikes chalk, growing best on lime-free soils[3, 182]. Prefers a deep rich loamy soil in sun or semi-shade[11, 200]. Best if given shade from the early morning sun in the spring[200].
This species is closely allied to V. nudum[11].
Plants are self-incompatible and need to grow close to a genetically distinct plant in the same species in order to produce fertile seed[11, 200].
There is at least one named variety, selected for its ornamental value[200]. 'Nanum' has a dwarf habit and the leaves have a rich autumn colouring[200].</t>
  </si>
  <si>
    <t>Fruit - raw or cooked[3, 46, 62, 65, 101]. The scant flesh is sweet and well flavoured, hanging on the plant well into the winter[183]. The oval fruit is about 10mm long and contains a single large seed[235, K].
The leaves are used as a tea substitute[46, 61]. A pleasant taste[183]. The leaves are steamed over boiling water, rolled between the fingers, allowed to stand overnight and then dried in an oven to be used as required[183].</t>
  </si>
  <si>
    <t>The bark and root bark is antispasmodic, diaphoretic, febrifuge and tonic[257]. An infusion has been used to treat recurrent spasms, fevers, smallpox and ague[257]. The infusion has also been used as a wash for a sore tongue[257].</t>
  </si>
  <si>
    <t>Lepidium intermedium</t>
  </si>
  <si>
    <t>L. virginicum medium. (Greene)C.L.Hitchc.</t>
  </si>
  <si>
    <t>Dry open soil, roadsides and waste places[204].</t>
  </si>
  <si>
    <t>We have almost no information on this species and do not know if it will be hardy in Britain, though judging by its native range it should succeed outdoors in most parts of the country. This species is almost certainly a synonym for L. virginianum[60]. The following notes are based on the general needs of the genus.
Succeeds in most soils.</t>
  </si>
  <si>
    <t>Young leaves - raw or cooked. A hot cress-like flavour.
Seed - dried and ground into a powder which can be used as a mush or mixed with cereal flours to make bread[161]. The seed can also be used as a flavouring[105, 161].</t>
  </si>
  <si>
    <t>Stachys baicalensis</t>
  </si>
  <si>
    <t>Roadsides and waste places[147]. Wet grassy areas and riverbanks at elevations of 200 - 1700 metres[266].</t>
  </si>
  <si>
    <t>We have very little information on this species and do not know if it will be hardy in Britain, though judging by its native range it should succeed outdoors in many parts of this country. The following notes are based on the general needs of the genus.
Succeeds in any deep well-drained moderately fertile soil in full sun or light shade[200].
A good bee plant[200].</t>
  </si>
  <si>
    <t>The stem and leaves are astringent, carminative and deodorant[218].
The whole plant is depurative, diuretic and haemostatic[147, 218]. A decoction is used in the treatment of metrorrhagia, haematuria, jaundice and bacterial dysentery[147].</t>
  </si>
  <si>
    <t>Mercurialis annua</t>
  </si>
  <si>
    <t>Annual Mercury</t>
  </si>
  <si>
    <t>Europe, including Britain, from Scandanavia south and east to the Mediterranean. Azores.</t>
  </si>
  <si>
    <t>Waste places[17]. A common weed of cultivated soils, but it avoids acid soils[1].</t>
  </si>
  <si>
    <t>A common garden weed in Britain, it should need little encouragement. When well suited, it tends to spread itself around too freely for most people's tastes[4]. It dislikes growing in shady positions.
Plants are normally dioecious, though monoecious plants are sometimes found[4]. Male and female plants must normally be grown if seed is required.</t>
  </si>
  <si>
    <t>This species is a potential source of a very good drying oil[61].</t>
  </si>
  <si>
    <t>Leaves - cooked[2, 4, 66, 105]. They were at one time quite popular, being used like spinach[4]. The acrid principle is said to be destroyed by thoroughly boiling the leaves[4]. The raw leaves are poisonous[66]. It is probably wise not to eat the leaves of this plant[9].</t>
  </si>
  <si>
    <t>The whole plant, and especially the juice, is emetic, emollient and purgative. It is used externally to treat women's complaints, ear and eye problems, warts and sores[4, 9].
A homeopathic remedy is made from the plant[9]. It is used in the treatment of rheumatism, dropsy, diarrhoea and disorders of the gall bladder and liver[9].</t>
  </si>
  <si>
    <t>Algeria; Europe; Spain; Turkey; United States</t>
  </si>
  <si>
    <t>The plant is poisonous, but less so than the perennial M. perennis[4, 65, 66, 76].</t>
  </si>
  <si>
    <t>Cornus officinalis</t>
  </si>
  <si>
    <t>Shan Zhu Yu</t>
  </si>
  <si>
    <t>Woodland, 1200 - 1800 metres in W. China[109]. Mountains, slopes, forest margins and forests a elevations of 400 - 1500, occasionally to 2100 metres[266].</t>
  </si>
  <si>
    <t>An easily grown plant, it succeeds in any soil of good or moderate fertility[1], ranging from acid to shallow chalk[200]. Grows well in heavy clay soils. Succeeds in full sun or light shade[[188].
A very ornamental plant[1], it is very closely related to C. mas[1, 11] but is more tree-like in its habit[K].
Plants in this genus are notably resistant to honey fungus[200].</t>
  </si>
  <si>
    <t>Fruit - raw or cooked[105, 177]. The fully ripe fruit is quite pleasant but slightly astringent[K]. It is about 1.5cm long[200]. The fruit contains about 8.6% sugars, 2.9% malic acid, 0.74% ash[179].</t>
  </si>
  <si>
    <t>Shan Zhu Yu has been used for at least 2,000 years in Chinese herbal medicine. It is a herb that "stabilizes and binds" and is used principally to reduce heavy menstrual bleeding and unusually active secretions including copious sweating, excessive urine, spermatorrhoea and premature ejaculation[147, 238, 254]. Like all herbs that suppress bodily fluids (even excessive ones), it will simply prolong or lead to a worsening of symptoms if it is used without tonic or detoxifying herbs[254]. It is, therefore, normally used in combination with herbs such as Rehmannia glutinosa and is an ingredient of the "Pill of eight ingredients" which is used in China to "warm up and invigorate the yang of the loins"[254].
The fruit is antibacterial, antifungal, hypotensive, antitumor, astringent, diuretic, hepatic and tonic[116, 147, 176, 178, 238]. The fruit, without the seed, is decocted for the treatment of arthritis, fever and a wide range of other ailments[218, 279]. It is used in the treatment of senile lumbago, diabetes, cystitis, tinnitus etc[174, 254, 279]. The fruit has an antibacterial action, inhibiting the growth of Bacillus dysenteriae and Staphylococcus[176]. The fruit is harvested when fully ripe and is dried for later use[238].
The stem bark is astringent, antimalarial and tonic[218].
The plant is antibacterial, diuretic, hypotensive and a urinary antiseptic[218].</t>
  </si>
  <si>
    <t>Stevia rebaudiana</t>
  </si>
  <si>
    <t>Stevia</t>
  </si>
  <si>
    <t>Eupatorium rebaudianum.</t>
  </si>
  <si>
    <t>S. America - Brazil, Paraguay.</t>
  </si>
  <si>
    <t>Prefers a sandy soil, requiring a warm sunny position[200].
Plants are not very frost resistant, but can be grown as half-hardy annuals in Britain, starting them off in a greenhouse and planting them out after the last expected frosts.</t>
  </si>
  <si>
    <t>Leaves - raw or cooked. A very sweet liquorice-like flavour[K]. The leaves contain 'stevioside', a substance that is 300 times sweeter than sucrose[183]. Other reports say that they contain 'estevin' a substance that, weight for weight, is 150 times sweeter than sugar[4, 46, 61, 105]. The dried leaves can be ground and used as a sweetener or soaked in water and the liquid used in making preserves[183]. The powdered leaves are also added to herb teas[183]. The leaves are sometimes chewed by those wishing to reduce their sugar intake[183]. The leaves can also be cooked and eaten as a vegetable[105, 177].</t>
  </si>
  <si>
    <t>Armoracia rusticana</t>
  </si>
  <si>
    <t>Horseradish</t>
  </si>
  <si>
    <t>A. lapathifolia. Gilib.  Cochlearia armoracia.  Rorippa armoracia.</t>
  </si>
  <si>
    <t>Arable land, waste ground and by streams[9], favouring slightly damp positions[165].</t>
  </si>
  <si>
    <t>A very easily grown plant, horseradish prefers a good deep moist well-drained soil and a sunny position[16, 27, 33, 200]. Plants require a good soil if they are to produce good roots[4], though once established they are very tolerant of neglect and will continue to produce a crop for many years[264, K]. Plants do not thrive if they are in the shade of trees[264]. Excess nitrogen causes heavy top growth and forking of the roots[200]. Prefers a wet clay soil according to one report[14], whilst another says that it will not grow in wet clay[16]. Tolerates a pH in the range 5.8 to 8.3.
Horseradish has long been cultivated for its root which is used as a food flavouring and medicinally, there are some named varieties[4, 17, 61, 183]. If the roots are given some protection they will produce fresh young leaves for the salad bowl all through the winter. Digging up some roots and putting them into a greenhouse for the winter is the easiest method. If the young shoots are blanched they will produce white, tender, sweet leaves[183].
A very invasive plant[33], it is considered to be a pernicious weed in some areas[200]. Even quite small sections of root will regrow if they are left in the soil[4]. The plant has yet to prove invasive on our Cornwall trial grounds, though it has survived and even prospered in a very overgrown site[K].
The forms of this plant grown in gardens are almost sterile and seldom produce good seed[264].
This is a good companion plant for potatoes since it is said to deter potato eelworm[14, 18, 201] and the Colorado beetle[238]. One plant at each corner of the potato patch is quite sufficient[201]. When grown under apple trees it is said to prevent brown rot, powdery mildew and other fungal diseases[201].</t>
  </si>
  <si>
    <t>Horseradish tea is effective against brown rot of apples and other fungicidal diseases[18, 201].
The growing plant deters potato eelworm[14].</t>
  </si>
  <si>
    <t>Young root - raw or cooked. The grated root is used to make the condiment 'Horseradish sauce'[2, 9, 13, 14, 27, 33, 34, 52], this has a hot mustard-like flavour[100]. The sauce is best used uncooked or gently warmed, heating it will destroy the volatile oils that are responsible for its pungency[238]. It is said that in Germany the roots are sliced and cooked like parsnips[183] - rather them than me![K]. The root is a rich source of sulphur[201]. Fresh roots contain the glycoside sinigrin - this is decomposed in the presence of water by the enzyme myrosin, producing mustard oil which gives the root its hot flavour[268]. The fleshy roots can be up to 60cm long and 5cm thick[268]. The plant is fully hardy and can be left in the ground all winter to be harvested as required[4]. Alternatively, the roots can be harvested in early winter and stored for later use, they will retain their juicy state for some time if stored in dry sand[4].
Young leaves - raw or cooked[2, 9, 14, 177]. A very strong flavour, though nice when added in small quantities to the salad bowl[183, K]. A pleasant mild flavour according to another report[238].
Seeds - sprouted and eaten in salads[183].</t>
  </si>
  <si>
    <t>Horseradish is a very pungent stimulant herb that controls bacterial infections and can be used both internally and externally[238]. The plant is a powerful stimulant, whether used internally as a spur for the digestive system or externally as a rubefacient[4]. It should not be used internally by people with stomach ulcers or thyroid problems[238].
The roots are antiseptic, aperient, digestive, diuretic, expectorant, rubefacient and stimulant[4, 13, 14, 165, 171, 222]. They should be used in their fresh state[4]. An infusion is used in the treatment of colds, fevers and flu and is of value in the treatment of respiratory and urinary tract infections[254]. A sandwich of the freshly grated root is a traditional remedy for hay fever[254].
A tea made from the root is weakly diuretic, antiseptic and expectorant[222].
The plant is antibiotic against gram-negative and gram-positive bacteria and also pathogenic fungi[222, 240]. It is experimentally antitumor[222].
Externally, a poultice made from the roots is used to treat pleurisy, arthritis and infected wounds[238]. It will also relieve the pain of chilblains[244]. Some caution should be employed, however, because it can cause blistering[254].</t>
  </si>
  <si>
    <t>Spain; Sweden; Turkey; United States</t>
  </si>
  <si>
    <t>Large quantities of this plant can be poisonous due to its content of volatile oils[76].</t>
  </si>
  <si>
    <t>Amaranthus quitensis</t>
  </si>
  <si>
    <t>Ataco</t>
  </si>
  <si>
    <t>S. America - Andes. A rare casual in Europe.</t>
  </si>
  <si>
    <t>An infrequent casual of waste ground in Britain, introduced with bird seed, soya-bean waste etc. It rarely, if ever, sets seed in Britain.</t>
  </si>
  <si>
    <t>We have very little information on this species and do not know how well it will grow in Britain, but it will probably succeed as a spring-sown annual. It is occasionally cultivated in S. America, mainly for the edible dye obtained from its inflorescence[183]. The plant is also of interest as a probable ancestor of A. caudatus, which is cultivated as a grain crop in S. America. This species could be of value in any breeding programmes.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</si>
  <si>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Rumex acetosa</t>
  </si>
  <si>
    <t>Sorrel</t>
  </si>
  <si>
    <t>Most of Europe, including Britain, temperate Asia, N. America, Greenland.</t>
  </si>
  <si>
    <t>Meadows, by streams and in open places in woodland[7, 17]. Often found as a weed of acid soils[1].</t>
  </si>
  <si>
    <t>A very easily grown and tolerant plant, it succeeds in most soils[37], preferring a moist moderately fertile well-drained soil in a sunny position[200]. Shade tolerant[12]. Established plants are tolerant of considerable neglect, surviving even in dense weed growth[K].
Sorrel has been used since ancient times as a food and medicinal plant[244]. It is still occasionally cultivated for its edible leaves, there are some named varieties[183]. The plant stops producing leaves when it flowers in the summer, regrowing after the seed has set. Plants also usually die down in the winter. Cutting down the flowering stem will encourage the growth of fresh young leaves[4]. 'Blonde de Lyon' has large, only slightly acid leaves and is much less likely to flower than the type[200]. This means that the leaves of this cultivar are often available all through the summer and are often also produced throughout the winter, especially if the winter is mild[200, K].
A food plant for the caterpillars of many species of butterfly, it is a good plant to grow in the spring meadow[24].
Dioecious. Male and female plants must be grown if seed is required.</t>
  </si>
  <si>
    <t>Dark green to brown and dark grey dyes can be obtained from the roots, they do not need a mordant[168].
A grey-blue dye is obtained from the leaves and stems[106].
An infusion of the stems is used as a polish for bamboo and wicker furniture and also for silver[53, 238].
The juice of the plant removes stains from linen[14] and also ink stains (but not ball-point ink) from white material[53, 238]. It is sometimes sold as 'essential salt of lemon'[4].</t>
  </si>
  <si>
    <t>The fresh or dried leaves are astringent, diuretic, laxative and refrigerant[4, 7, 14, 21, 238]. They are used to make a cooling drink in the treatment of fevers and are especially useful in the treatment of scurvy[4]. The leaf juice, mixed with fumitory, has been used as a cure for itchy skin and ringworm[4].
An infusion of the root is astringent, diuretic and haemostatic[4, 7, 14, 21, 218]. It has been used in the treatment of jaundice, gravel and kidney stones[4]. Both the roots and the seeds have been used to stem haemorrhages[4]. A paste of the root is applied to set dislocated bones[272].
The plant is depurative and stomachic[7, 14, 21, 218].
A homeopathic remedy is made from the plant[9]. It is used in the treatment of spasms and skin ailments[9].</t>
  </si>
  <si>
    <t>Britain; China; Iran; Spain; Spain(Balearic I); Turkey; United States(Va)</t>
  </si>
  <si>
    <t>Astragalus sirinicus</t>
  </si>
  <si>
    <t>S. Europe - Italy, Balkans, Corsica and Sardinia.</t>
  </si>
  <si>
    <t>Mountains, often in exposed places[11].</t>
  </si>
  <si>
    <t>Succeeds in a hot sunny spot in the rock garden[182]. Requires a dry well-drained soil in a sunny position[1]. Succeeds in poor soils[200].
This species is not very hardy in Britain, but it can be grown outdoors in the mildest parts of the country[11, 200].
Plants are intolerant of root disturbance and are best planted in their final positions whilst still small[200].
This species is very closely related to A. massiliensis, differing mainly in its stems being leafless[200].
This plant is a sub-shrub and although it produces woody stems these tend to die back almost to the base each winter.
This species has a symbiotic relationship with certain soil bacteria, these bacteria form nodules on the roots and fix atmospheric nitrogen. Some of this nitrogen is utilized by the growing plant but some can also be used by other plants growing nearby[200]. Many members of this genus can be difficult to grow, this may be due partly to a lack of their specific bacterial associations in the soil[200].</t>
  </si>
  <si>
    <t>Alopecurus aequalis</t>
  </si>
  <si>
    <t>Shortawn Foxtail</t>
  </si>
  <si>
    <t>A. fulvus.</t>
  </si>
  <si>
    <t>Much of Europe, including Britain, to N. Asia.</t>
  </si>
  <si>
    <t>Wet meadows and the edges of ponds and ditches[17].</t>
  </si>
  <si>
    <t>See the plants native habitat for ideas on its cultivation needs.
This species is a weed of cultivated cereals and can harbour pests common to cultivated crops.</t>
  </si>
  <si>
    <t>The whole plant is antiphlogistic, depurative and diuretic[147]. It is used in the treatment of oedema, chickenpox and snakebites[147].</t>
  </si>
  <si>
    <t>Brassica napus</t>
  </si>
  <si>
    <t>Colza</t>
  </si>
  <si>
    <t>Banks of streams, ditches and arable fields in Britain[17].</t>
  </si>
  <si>
    <t>Succeeds in full sun in a well-drained fertile preferably alkaline soil[200]. Succeeds in any reasonable soil[52]. Prefers a heavy soil and cool moist conditions[16, 20]. Sunny days and cool nights are favourable for plant growth whilst dry weather at harvest time is essential[269]. Colza is reported to tolerate an annual precipitation of 30 to 280cm, an annual average temperature range of 5 to 27�C and a pH in the range of 4.2 to 8.2[269].
Very young plants are susceptible to cold damage, -4�C either killing or injuring seedlings, whereas -2�C has no affect when the plants are more than one month old[269].
Brassica napus is an aggregate species, probably derived through cultivation. It is thought that crosses of Brassica oleracea subsp. oleracea with B. rapa gave rise to the subsp. B. napus pabularia, from which subsp. napus and subsp. rapifera and other cvs were derived[269]. The aggregate species includes forms with swollen edible roots (B. napus napobrassica, the garden swede), forms grown for their oil-rich seeds (B. napus napus, the oilseed rape), forms grown for their edible leaves (B. napus pabularia, the rape kales) whilst the form grown as a green manure is B. napus arvensis. All these forms are treated separately here.
The oil obtained from the seed is high in erucic acid and glucosinolates, both of which have anti-nutritional properties. Cultivars have been developed that have a low content of these items and are therefore suitable for food.
Colza is 70% self-pollinating and 30% cross-pollinated. Even if wind and insects are absent, seed are still produced. Yield increases with honeybees[269].
The growth of this plant is inhibited by field mustard and hedge mustard growing nearby[18, 20].
This species is closely related to B. rapa[200].</t>
  </si>
  <si>
    <t>The seed contains up to 45% of an edible semi-drying oil, it is used as a luminant, lubricant, in soap making etc[13, 21, 57, 142]. Rapeseed oil has potential market in detergent lubrication oils, emulsifying agents, polyamide fibres, and resins, and as a vegetable wax substitute. According to the Chemical Marketing Reporter (April 26, 1982) "the most common use for the oil is still in the production or erucic acid, a fatty acid used in turn in the manufacture of other chemicals[269].
The seed husks are used in plastering house walls[272].
A good green manure, the deep taproot improves drainage and loosens heavy soils[18, 20, 87].</t>
  </si>
  <si>
    <t>Leaves - raw or cooked[4, 34, 37]. Added to salads or used as a potherb[183, 272]. The leaves are also fermented for later use[272].
Immature flowering stems - cooked in much the same way as broccoli[183].
An edible oil is obtained from the seed, it is used mainly for cooking purposes, but can also be used raw in salad dressings[4, 13, 34, 46, 183]. Some caution is advised, however, see the notes above on toxicity.
The sprouted seed is often used as the mustard part of mustard and cress. Eaten in salads[4, 34, 37, 183].
The seed is used as a mustard flavouring[183].</t>
  </si>
  <si>
    <t>The root is emollient and diuretic[240]. The juice of the roots is used in the treatment of chronic coughs and bronchial catarrh[240, 269].
The seed, powdered, with salt is said to be a folk remedy for cancer[269].
Rape oil is used in massage and oil baths, it is believed to strengthen the skin and keep it cool and healthy. With camphor it is applied as a remedy for rheumatism and stiff joints[269]. It is dropped into the ear to relieve earaches[272].</t>
  </si>
  <si>
    <t>Dominican Republic; Europe; Haiti</t>
  </si>
  <si>
    <t>Nandina domestica</t>
  </si>
  <si>
    <t>Sacred Bamboo</t>
  </si>
  <si>
    <t>E. Asia - China, Japan and India.</t>
  </si>
  <si>
    <t>Ravines and valleys in mountains and warmer parts of C. and S. Japan[58].</t>
  </si>
  <si>
    <t>Requires a deep rich moist soil in a sheltered sunny position[11, 200]. Prefers a cool but sunny position[200].
A very ornamental plant, it only successful outdoors in Britain in favoured localities[1]. Grows well in Cornwall[59]. Tender when young[11], the shoot tips of mature plants can be damaged by hard frosts[200].
A number of named forms have been developed for their ornamental value[182]. Untidy old stems on established plants can be pruned to the base in spring[188].
Cultivated for its fruit in China and Japan[2] ( does this refer to medicinal usage?). It does not fruit freely in Britain[11].
Plants in this genus are notably resistant to honey fungus[200].</t>
  </si>
  <si>
    <t>Plants are used for hedging in warm temperate zones[200].</t>
  </si>
  <si>
    <t>Fruit[2]. No further details are given, but another report says that the fruit is poisonous[147]. The fruit is about 10mm in diameter[200].
Young leaves - boiled[177]. The water must be changed at least once during the cooking[105].</t>
  </si>
  <si>
    <t>The roots and stems are antitussive, astringent, febrifuge, stomachic and tonic[147, 174]. A decoction is used in the treatment of fever in influenza, acute bronchitis, whooping cough, indigestion, acute gastro-enteritis, tooth abscess, pain in the bones and muscles and traumatic injuries[147]. It is especially useful in the treatment of children's coughs[174]. There is a danger that an overdose can cause respiratory paralysis[174].
A decoction of the leaves is tonic[218].
The fruit is febrifuge and tonic[218]. Another report says that it is toxic, so great care should be employed if using it[147].
The root is antirheumatic[218].
Young shoots contain high concentrations of laetrile - up to 20% on a zero moisture basis[218].</t>
  </si>
  <si>
    <t>China; Japan; United States</t>
  </si>
  <si>
    <t>The fruit is poisonous[147].All parts of the plant contain toxic substances, including hydrocyanic acid and nandenine[218].</t>
  </si>
  <si>
    <t>Ceratonia siliqua</t>
  </si>
  <si>
    <t>Carob</t>
  </si>
  <si>
    <t>Rocky places near the sea shore[89].</t>
  </si>
  <si>
    <t>Requires a very sunny position in any well-drained moderately fertile soil[200]. Does well in calcareous, gravelly or rocky soils[132, 166]. Tolerates salt laden air[132]. Tolerates a pH in the range 6.2 to 8.6. The tree is very drought resistant, thriving even under arid conditions, the roots penetrating deep into the soil to find moisture[4, 64, 132, 200].
This species is not very hardy in Britain but it succeeds outdoors in favoured areas of S. Cornwall[1], tolerating temperatures down to about -5�c when in a suitable position[200]. The young growth in spring, even on mature plants, is frost-tender and so it is best to grow the plants in a position sheltered from the early morning sun[K].
The carob is frequently cultivated in warm temperate zones for its edible seed and seed pods[1]. Mature trees in a suitable environment can yield up to 400 kilos of seedpods annually[64]. There are named varieties with thicker pods[64, 183]. Seeds are unlikely to be produced in Britain since the tree is so near (if not beyond) the limits of its cultivation[K].
The seed is very uniform in size and weight, it was the original 'carat' weight of jewellers[1, 89].
This species has a symbiotic relationship with certain soil bacteria, these bacteria form nodules on the roots and fix atmospheric nitrogen. Some of this nitrogen is utilized by the growing plant but some can also be used by other plants growing nearby[200].</t>
  </si>
  <si>
    <t>A flour made from the seedpods is used in the cosmetic industry to make face-packs[7].
Tannin is obtained from the bark[7].
Wood - hard, lustrous. Highly valued by turners, it is also used for marquetry and walking sticks[7, 61, 89, 100].</t>
  </si>
  <si>
    <t>The pulp in the seedpods of carob is very nutritious and, due to its high sugar content, sweet-tasting and mildly laxative[254]. However, the pulp in the pods is also astringent and, used in a decoction, will treat diarrhoea and gently help to cleanse and also relieve irritation within the gut[240, 254]. Whilst these appear to be contradictory effects, carob is an example of how the body responds to herbal medicines in different ways, according to how the herb is prepared and according to the specific medical problem[254]. The seedpods are also used in the treatment of coughs[240]. A flour made from the ripe seedpods is demulcent and emollient[7]. It is used in the treatment of diarrhoea[7].
The seed husks are astringent and purgative[240].
The bark is strongly astringent[254]. A decoction is used in the treatment of diarrhoea[254].</t>
  </si>
  <si>
    <t>Egypt; Spain; Turkey</t>
  </si>
  <si>
    <t>Juglans regia</t>
  </si>
  <si>
    <t>E. Europe to N. Asia. More or less naturalized in S. Britain.</t>
  </si>
  <si>
    <t>Forests in the Himalayas, preferring a northerly aspect in the west but a southerly or westerly aspect in the east of the range[144].</t>
  </si>
  <si>
    <t>Requires a deep well-drained loam[11] and a sunny position sheltered from strong winds. Prefers a slightly alkaline heavy loam but succeeds in most soils[1, 63]. The walnut tree is reported to tolerate an annual precipitation of 31 to 147cm, an annual temperature in the range of 7.0 to 21.1�C and a pH in the range of 4.5 to 8.2[269].
The dormant plant is very cold tolerant, tolerating temperatures down to about -27�C without serious damage, but the young spring growth is rather tender and can be damaged by late frosts[269]. Some late-leafing cultivars have been developed, these often avoid damage from spring frosts and can produce a better quality timber tree.
The walnut tree is frequently cultivated for its edible seed in temperate zones of the world, there are many named varieties[63, 183]. Newer cultivars begin producing nuts in 5 - 6 years; by 7 - 8 years, they produce about 2.5 tons of nuts per hectare[269]. Orchards on relatively poor, unirrigated mountain soil report 1.5 - 2.25 tonnes per hectare, orchards in well cultivated valleys, 6.5 - 7.5 tonnes per hectare[269]. According to the Wealth of India, a fully grown individual can yield about 185 kg, but 37 kg is more likely[269].
Trees grow well in most areas of Britain but they often fail to fully ripen their fruits or their wood in our cooler and damper climate[63, 200], they prefer a more continental climate. There are some very fine trees in Cornwall[59]. Walnuts can produce large healthy trees in many parts of Britain, but seedling trees often do not fruit reliably. Some European varieties have been developed that succeed in colder areas[200]. Seedling trees are said to take from 6 to 15 years to come into fruit from seed[200], but these cultivars usually start cropping within 5 years.
Plants produce a deep taproot and they are intolerant of root disturbance. Seedlings should be planted out into their permanent positions as soon as possible and given some protection for their first winter or two since they are somewhat tender when young.
Flower initiation depends upon suitable conditions in the previous summer. The flowers and young growths can be destroyed by even short periods down to -2�c[63], but fortunately plants are usually late coming into leaf. Some cultivars are self-fertile, though it is generally best to grow at least two different cultivars to assist in cross-pollination.
Any pruning should only be carried out in late summer to early autumn or when the plant is fully dormant otherwise wounds will bleed profusely and this will severely weaken the tree.
Plants produce chemicals which can inhibit the growth of other plants. These chemicals are dissolved out of the leaves when it rains and are washed down to the ground below, reducing the growth of plants under the tree[18, 20, 159]. The roots also produce substances that are toxic to many plant species, especially apples (Malus species), members of the Ericaceae, Potentilla spp and the white pines (certain Pinus spp.)[200]. Trees have a dense canopy which tends to reduce plant growth below them[20]. All in all, not the best of companion trees, it is also suggested that the trees do not like growing together in clumps[37]. Trees are said to inhibit the growth of potatoes and tomatoes[18].
Hybridizes with J. nigra[149].
This species is notably susceptible to honey fungus[200].
The bruised leaves have a pleasant sweet though resinous smell[245].</t>
  </si>
  <si>
    <t>A yellow dye is obtained from the green husks[4, 7, 100, 117]. It is green[148]. The green nuts (is this the same as the green husks?) and the leaves are also used[148]. The rind of unripe fruits is a good source of tannin[158].
A brown dye is obtained from the leaves and mature husks[4, 7, 48, 117, 168]. It does not require a mordant and turns black if prepared in an iron pot[168]. The dye is often used as a colouring and tonic for dark hair[238]. The leaves and the husks can be dried for later use[169].
A golden-brown dye is obtained from the catkins in early summer. It does not require a mordant[168].
A drying oil is obtained from the seed. It is used in soap making, paints, etc. It is not very stable and quickly goes rancid[7, 21, 34, 46].
The nuts can be used as a wood polish. Simply crack open the shell and rub the kernel into the wood to release the oils. Wipe off with a clean cloth[4, 6, K].
The dried fruit rind is used to paint doors, window frames etc[145] (it probably protects the wood due to its tannin content).
The shells may be used as anti-skid agents for tyres, blasting grit, and in the preparation of activated carbon[269].
The leaves contain juglone, this has been shown to have pesticidal and herbicidal properties[218]. The crushed leaves are an insect repellent[46, 61].
Juglone is also secreted from the roots of the tree, it has an inhibitory effect on the growth of many other plants[201].
Bark of the tree and the fruit rind are dried and used as a tooth cleaner. They can also be used fresh[145, 158].
Wood - heavy, hard, durable, close grained, seasons and polishes well. A very valuable timber tree, it is used for furniture making, veneer etc[1, 4, 7, 46, 61, 158].</t>
  </si>
  <si>
    <t>Seed - eaten raw or used in confections, cakes, ice cream etc[2, 5, 12, 34, 183]. A delicious flavour. The seed can also be ground into a meal and used as a flavouring in sweet and savoury dishes[183]. The unripe fruits are pickled in vinegar[183].
An edible oil is obtained from the seed[4, 7, 57, 183], it should not be stored for any length of time since it tends to go rancid quickly[7, 132]. The oil has a pleasant flavour and is used in salads or for cooking[183].
The sap is tapped in spring and used to make a sugar[117].
The finely ground shells are used in the stuffing of 'agnolotti' pasta[183]. They have also been used as adulterant of spices[269].
The dried green husks contain 2.5 - 5% ascorbic acid (vitamin C) - this can be extracted and used as a vitamin supplement[269].
The leaves are used as a tea[183].</t>
  </si>
  <si>
    <t>The walnut tree has a long history of medicinal use, being used in folk medicine to treat a wide range of complaints[269]. The leaves are alterative, anthelmintic, anti-inflammatory, astringent and depurative[9, 218]. They are used internally the treatment of constipation, chronic coughs, asthma, diarrhoea, dyspepsia etc[9]. The leaves are also used to treat skin ailments and purify the blood[9, 218]. They are considered to be specific in the treatment of strumous sores[240].
Male inflorescences are made into a broth and used in the treatment of coughs and vertigo[218].
The rind is anodyne and astringent[147]. It is used in the treatment of diarrhoea and anaemia[238].
The seeds are antilithic, diuretic and stimulant[218]. They are used internally in the treatment of low back pain, frequent urination, weakness of both legs, chronic cough, asthma, constipation due to dryness or anaemia and stones in the urinary tract[176]. Externally, they are made into a paste and applied as a poultice to areas of dermatitis and eczema[176].
The oil from the seed is anthelmintic[218]. It is also used in the treatment of menstrual problems and dry skin conditions[238].
The cotyledons are used in the treatment of cancer[218]. Walnut has a long history of folk use in the treatment of cancer, some extracts from the plant have shown anticancer activity[218].
The bark and root bark are anthelmintic, astringent and detergent[218, 240].
The plant is used in Bach flower remedies - the keywords for prescribing it are 'Oversensitive to ideas and influences' and 'The link-breaker'[209].</t>
  </si>
  <si>
    <t>Lomatium utriculatum</t>
  </si>
  <si>
    <t>Common Lomatium</t>
  </si>
  <si>
    <t>Prairies and other open often rocky places west of the Cascades[60]</t>
  </si>
  <si>
    <t>Root - raw or cooked. It can be dried and ground into a powder or roasted as a vegetable[177].
Young leaves and shoots - raw or cooked as greens[105, 161, 183, 257].</t>
  </si>
  <si>
    <t>A decoction of the plant has been used as a wash for swollen and broken limbs[257].
The root is analgesic and stomachic[257]. It has been chewed or infused as a treatment for headaches and stomach complaints[257].</t>
  </si>
  <si>
    <t>Salvia moorcroftiana</t>
  </si>
  <si>
    <t>Open slopes and wasteland, 1500 - 2700 metres[51].</t>
  </si>
  <si>
    <t>Requires a very well-drained light sandy soil in a sunny position[200]. Prefers a rich soil[1]. Plants can be killed by excessive winter wet[200].
Closely related to S. argentea[1].
Members of this genus are rarely if ever troubled by browsing deer[233].</t>
  </si>
  <si>
    <t>Stems - peeled[105, 177]. They are occasionally eaten[183].</t>
  </si>
  <si>
    <t>The roots are used in the treatment of colds and coughs[240].
The seed is emetic[240]. It is used in the treatment of dysentery, haemorrhoids, colic and, externally, boils[240].
A poultice of the leaves is used as a dressing for wounds and is also applied to itchy skin[240].</t>
  </si>
  <si>
    <t>Solidago virgaurea</t>
  </si>
  <si>
    <t>Goldenrod</t>
  </si>
  <si>
    <t>Dry woods, grassland, rocks, cliffs, hedgebanks, dunes etc on acid or calcareous soils[17].</t>
  </si>
  <si>
    <t>An easily grown plant, it succeeds in any moderately fertile moisture retentive soil in sun or semi-shade[200]. Grows well in heavy clay soils.
A rather greedy plant, it is apt to impoverish the soil[1].
The bruised plant smells like wild carrots[4].
The sub-species S. virgaurea minuta is only 10cm tall and wide[188].
The plant attracts various beneficial insects such as ladybirds, lacewings and hoverflies to the garden, these insects will help to control insect pests in the garden[201, 238].</t>
  </si>
  <si>
    <t>Mustard, orange and brown dyes can be obtained from the whole plant[168].
A yellow dye is obtained from the leaves and flowers[4, 100].</t>
  </si>
  <si>
    <t>A tea is obtained from the leaves[46, 61, 183].</t>
  </si>
  <si>
    <t>Goldenrod is a safe and gentle remedy for a number of disorders. In particular, it is a valuable astringent remedy treating wounds and bleeding, whilst it is particularly useful in the treatment of urinary tract disorders, being used both for serious ailments such as nephritis and for more common problems such as cystitis[254]. The plant contains saponins that are antifungal and act specifically against the Candida fungus which is the cause of vaginal and oral thrush[238, 254]. It also contains rutin which is used to treat capillary fragility, and phenolic glycosides which are anti-inflammatory[238].
The leaves and flowering tops are anthelmintic, anti-inflammatory, antiseptic, aromatic, astringent, carminative, diaphoretic, mildly diuretic, febrifuge and stimulant[4, 7, 9, 21, 147, 165]. A good vulnerary herb, it has also proved of value when used internally in the treatment of urinary infections, chronic catarrh, skin diseases, influenza, whooping cough, bladder and kidney stones etc[4, 238]. Due to its mild action, goldenrod is used to treat gastro-enteritis in children[254]. It makes an excellent mouthwash in the treatment of thrush[7]. The plant is gathered in the summer and dried for later use[7].
The seed is anticoagulant, astringent and carminative[218].
A homeopathic remedy is made from the plant[9]. It is used in the treatment of kidney and bladder disorders, rheumatism and arthritis[9].</t>
  </si>
  <si>
    <t>China; Europe; Spain; Syria; Turkey</t>
  </si>
  <si>
    <t>Jasminum officinale</t>
  </si>
  <si>
    <t>Jessamine</t>
  </si>
  <si>
    <t>W. Asia to E. Asia.</t>
  </si>
  <si>
    <t>Shrubberies and forests, usually on humus-rich soils, 1200 - 3000 metres in the Himalayas[51, 145]. Valleys, ravines, thickets, woods, along rivers, meadows; 1800 - 4000 metres in W. China[266].</t>
  </si>
  <si>
    <t>Succeeds in a good well-drained loam[200], preferring a sunny position[182]. Very shade tolerant, it succeeds on a north facing wall[200].
Plants are hardy to about -15�c[184]. They require the protection of a wall in northern Britain but are fully hardy in the south[11]. Another report says that they are hardy to about -10�c, and that the stem tips are often killed back in the winter though the plant soon recovers[202].
Climbs by means of twining[182]. It is self-supporting[200] and fast-growing[202]. Any pruning is best carried out in late winter and early spring[202].
A very ornamental plant[1], there are some named varieties[200]. The flowers are very fragrant[202] and the plant is sometimes cultivated for the essential oil in its flowers, the sub-species J. officinale grandiflorum (L.)Kobuski. is used[171]. Flowers are produced on the current year's growth and also on older wood[202].
Plants in this genus are notably resistant to honey fungus[200].</t>
  </si>
  <si>
    <t>An essential oil from the flowers is used in perfumery[46, 171, 200]. The flowers are picked soon after opening each morning and used fresh for oil extraction[238].</t>
  </si>
  <si>
    <t>Flowers - fragrant. Eaten or used to flavour or scent tea[183]. The dried flowers are a tea substitute[177].
An essential oil from the flowers is used as a condiment in various foods, especially Maraschino cherries but also baked goods, ice cream, sweets, chewing gum etc[183, 238]. It imparts a bitter-sweet floral tone[183].</t>
  </si>
  <si>
    <t>The leaf juice is applied to corns and ear discharges[218, 240]. The leaves contain salicylic acid (found also in the bark of Salix species and used as an analgesic, febrifuge etc)[218, 240].
The root is used in the treatment of ringworm[240].
The flowers are aphrodisiac, antiseptic, antispasmodic, galactogogue and tonic[178, 218, 238]. They are mainly used in aromatherapy (see below).
The essential oil is used in aromatherapy. Its keyword is 'Aphrodisiac'[210]. It is used in the treatment of depression, nervous tension, impotence, frigidity, menstrual disorders and weak digestion[238].</t>
  </si>
  <si>
    <t>Guizotia abyssinica</t>
  </si>
  <si>
    <t>Niger Seed</t>
  </si>
  <si>
    <t>G. oleifera.</t>
  </si>
  <si>
    <t>Africa - Tropics. An infrequent casual in Britain.</t>
  </si>
  <si>
    <t>Casual on tips and waste ground near oil mills, and as a bird-seed alien, in Britain.</t>
  </si>
  <si>
    <t>An easily grown plant, it succeeds in any rich soil[1]. The plant is adapted to a wide range of soils, from sandy to heavy, growth being poor on light sandy or gravelly soils[269]. Niger is often cultivated on very poor acid soils, on hilly slopes, where fertility is low due to leaching and washing away of the plant nutrients by erosion[269]. Niger seed is reported to tolerate an annual precipitation of 66 to 179cm, an annual temperature range of 13.6 to 27.5�C and a pH in the range of 5.5 to 7.5[269].
Niger is often cultivated, especially in Africa, as an oil seed crop[2, 46, 51, 269], it has also been cultivated in Germany[61].
The flowers are very attractive to bees[269].
Several factors lend credence to fears that niger might become a pest if introduced into warm temperate areas - grazing animals do not relish it, the plant tolerates poor soil and drought, it has few serious pests or diseases especially outside its native range, the seeds store for a year or more without deterioration, and the seeds mature 3 - 4.5 months after planting[269]. Arguing against its weed potential are the facts that it is a short day plant and therefore does not flower or set seed until daylight hours average 13 hours or less, it is self-sterile, and requires bees for pollination[269].</t>
  </si>
  <si>
    <t>A drying oil is obtained from the seed[1, 2, 17, 46, 171]. It is used for burning, in making soap, paints etc[57, 132, 269].
The plant can be used as a green manure[61]. It is usually dug in when the plants are about to come into flower[269].</t>
  </si>
  <si>
    <t>The seed is eaten fried, used as a condiment or dried then ground into a powder and mixed with flour etc to make sweet cakes[22, 46, 177, 183]. Average seed yields in India range from 100 - 200 kg/ha when grown with ragi, and 300 - 400 kg/ha when grown in pure stands[269]. In Kenya, monocultural yields average 600 kg/ha[269]. Seed yields of 1,000 to 1,200 kg/ha have been obtained on fertile Himalayan soils[269]. Oil yields range about 235 kg/ha[269].
The seeds yield about 30% of a clear, excellent, slow-drying edible oil[269]. It is used as a substitute for olive oil, can be mixed with linseed oil, and is used as an adulterant for rape oil, sesame oil etc[269]. The oil is used in cooking as a ghee substitute and can be used in salad dressings etc[183, 269]. A pleasant nutty taste[142].</t>
  </si>
  <si>
    <t>The oil from the seeds is used in the treatment of rheumatism[240, 243, 269]. It is also applied to treat burns[272].
A paste of the seeds is applied as a poultice in the treatment of scabies[272].</t>
  </si>
  <si>
    <t>Sapotaceae</t>
  </si>
  <si>
    <t>Bumelia lanuginosa</t>
  </si>
  <si>
    <t>Chittamwood</t>
  </si>
  <si>
    <t>South-eastern N. America - Florida to Texas and Mexico.</t>
  </si>
  <si>
    <t>On sandy beaches and in sandy woods, preferring water courses and washes[43, 82, 181].</t>
  </si>
  <si>
    <t>Succeeds in a warm sunny site in any freely draining moderately fertile soil[200]. Tolerates salt spray[82].
This species is probably hardy in the milder areas of the country[1, 11]. Another report says that plants are cut back by temperatures below about -15�c but that they can regenerate freely from the base[200].
The flowers are an excellent source of honey[274].</t>
  </si>
  <si>
    <t>Wood - heavy, rather soft, not strong, close grained[82, 149]. It weighs about 40lb per cubic foot[227]. Used for tool handles, cabinet making etc[82, 149].</t>
  </si>
  <si>
    <t>Fruit - usually pickled[161, 177]. Not very tasty according to one report[61] whilst another says that large quantities can cause stomach upsets[149]. The fruit is between 1 - 2cm in diameter[200].
A clear viscid gum is obtained from the cut wood[82]. It also exudes freely from wounds on the trunk and branches[227]. The dried and ground up bark is used like chicle as a chewing gum[61, 177].</t>
  </si>
  <si>
    <t>Mexico; United States(Kiowa)</t>
  </si>
  <si>
    <t>Dryopteris filix-mas</t>
  </si>
  <si>
    <t>Male Fern</t>
  </si>
  <si>
    <t>Nephrodium felix-mas.</t>
  </si>
  <si>
    <t>Throughout Europe, including Britain, and temperate Asia.</t>
  </si>
  <si>
    <t>Damp undergrowth, woodlands and other shady positions[7, 9, 31].</t>
  </si>
  <si>
    <t>Prefers an acid to neutral soil, succeeding in ordinary fertile soil in a shady position[175, 200]. Succeeds in poor soils[208]. Succeeds in full sun but grows best in a shady position with only 2 - 3 hours sun per day[200]. Tolerates a pH range from 4.5 to 7[200]. Dislikes heavy clay[1]. Prefers a good supply of water at its roots[1] but succeeds in dry shade[28] and tolerates drought when it is established[200].
A very hardy plant, tolerating temperatures down to about -30�c[200], the plant remains evergreen in the milder areas of Britain[233].
Members of this genus are rarely if ever troubled by browsing deer[233].
An aggregate species[17]. There are many named forms, selected for their ornamental value[187].</t>
  </si>
  <si>
    <t>A compost of fern leaves is very beneficial on tree seed beds, aiding germination[20].
The ashes of the plant are rich in potash and has been used in making soap and glass[4].
An effective ground cover plant. Although it is usually deciduous, its decaying fronds make a good weed-suppressing mulch in the winter[200]. Space the plants about 60cm apart each way[208].
The roots contain about 10% tannin[223].</t>
  </si>
  <si>
    <t>Young fronds - cooked[105, 177]. A flavour resembling asparagus, broccoli and artichokes[142]. Some caution is advised, see the notes above on toxicity.
The rhizomes can be eaten raw or cooked[257]. They were eaten raw as part of a regime for losing weight[257].</t>
  </si>
  <si>
    <t>The male fern is one of the most popular and effective treatments for tape worms. The root stalks are anodyne, antibacterial, anti-inflammatory, antiviral, astringent, febrifuge, vermifuge and vulnerary[7, 9, 13, 19, 21, 171, 178, 218, 238]. The root contains an oleoresin that paralyses tapeworms and other internal parasites and has been used as a worm expellent[222, 238]. The active ingredient in this oleo-resin is 'filicin', roots of this species contain about 1.5 - 2.5% filicin[240]. It is one of the most effective treatments known for tapeworms - its use should be immediately followed by a non-oily purgative such as magnesium sulphate, Convolvulus scammonia or Helleborus niger in order to expel the worms from the body[7, 238, 254]. An oily purge, such as caster oil, increases the absorption of the fern root and can be dangerous[238]. The root is also taken internally in the treatment of internal haemorrhage, uterine bleeding, mumps and feverish illnesses[238]. The root is harvested in the autumn and can be dried for later use[7]. This remedy should be used with caution and only under the supervision of a qualified practitioner[21, 238]. The root is toxic and the dosage is critical[238]. Pregnant women and people with heart complaints should not be prescribed this plant[7]. See also notes above on toxicity.
Externally, the root is used as a poultice in the treatment of abscesses, boils, carbuncles and sores[238, 268].</t>
  </si>
  <si>
    <t>China; Egypt; Europe; Mexico; Spain; Turkey; United States</t>
  </si>
  <si>
    <t>Although we have found no reports for this species, a number of ferns contain carcinogens so some caution is advisable[200].
The fresh plant contains thiaminase, an enzyme that robs the body of its vitamin B complex. In small quantities this enzyme will do no harm to people eating an adequate diet that is rich in vitamin B, though large quantities can cause severe health problems. The enzyme is destroyed by heat or thorough drying, so cooking the plant will remove the thiaminase[172]. However, there have been reports for other species of ferns suggesting that even cooked fronds can have a long term harmful effect. Some caution is therefore advised.</t>
  </si>
  <si>
    <t>Cymbalaria muralis</t>
  </si>
  <si>
    <t>Kenilworth Ivy</t>
  </si>
  <si>
    <t>Linaria cymbalaria.</t>
  </si>
  <si>
    <t>Walls and other well-drained sites, shady rocks and woods, usually on calcareous soils[17, 50].</t>
  </si>
  <si>
    <t>Prefers a moderately good soil and some shade[1].
Plants usually self-sow freely[188] and can be invasive, especially when grown on old walls[200]. They succeed both on dry-stone walls and on old mortared walls[219].</t>
  </si>
  <si>
    <t>A clear yellow dye is obtained from the flowers, though it is not very permanent[4, 115].</t>
  </si>
  <si>
    <t>Leaves - raw[4, 115, 177]. The leaves have been used in salads, being acrid and pungent like cress[4]. We find them rather bitter and not very pleasant, though they are available all year round and so might be useful in the winter[K]. Some caution is advised, see the notes above on toxicity.</t>
  </si>
  <si>
    <t>The herb is antiscorbutic and vulnerary[4, 7]. It is used externally as a poultice on fresh wounds to stop the bleeding[7]. There are reports that it has been used with success in India for the treatment of diabetes[4, 240].</t>
  </si>
  <si>
    <t>The plant might be slightly toxic[76]</t>
  </si>
  <si>
    <t>Populus balsamifera</t>
  </si>
  <si>
    <t>Balsam Poplar</t>
  </si>
  <si>
    <t>P. tacamahacca</t>
  </si>
  <si>
    <t>Northern N. America - Newfoundland to Alaska, south to New England, Iowa and Colorado.</t>
  </si>
  <si>
    <t>Deep moist sandy soils of river bottomlands, stream banks, borders of lakes and swamps[229].</t>
  </si>
  <si>
    <t>An easily grown plant, it does well in a heavy cold damp soil[1], though it prefers a deep rich well-drained circumneutral soil, growing best in the south and east of Britain[11, 200]. Growth is much less on wet soils, on poor acid soils and on thin dry soils[11]. Does not do well in exposed upland sites[11]. Dislikes shade, it is intolerant of root or branch competition[200].
A fast-growing and generally short-lived tree, though specimens 150 - 200 years old have occasionally been recorded[229. This is a pioneer species, invading cleared land, old fields etc, but unable to tolerate shade competition and eventually being out-competed by other trees[229]. It is not fully satisfactory in Britain[11].
In spring and early summer the buds and young leaves have a strong fragrance of balsam[188, 245].
Poplars have very extensive and aggressive root systems that can invade and damage drainage systems. Especially when grown on clay soils, they should not be planted within 12 metres of buildings since the root system can damage the building's foundations by drying out the soil[11].
Hybridizes freely with other members of this genus[200].
Dioecious. Male and female plants must be grown if seed is required.</t>
  </si>
  <si>
    <t>An extract of the shoots can be used as a rooting hormone for all types of cuttings. It is extracted by soaking the chopped up shoots in cold water for a day[172].
The resin obtained from the buds was used by various native North American Indian tribes to waterproof the seams on their canoes[226].
The resin on the buds has been used as an insect repellent[257]. The bark has been burnt to repel mosquitoes[257].
A pioneer species, capable of invading cleared land and paving the way for other woodland trees[229]. It is not very shade tolerant and so it is eventually out-competed by the woodland trees.
Wood - soft, light, rather woolly in texture, without smell or taste, of low flammability, not durable, very resistant to abrasion[11, 46, 61, 171]. It weighs 23lb per cubic foot[235], and is used for pulp, boxes etc[11, 46, 61, 171]. The wood is also used as a fuel, it gives off a pleasant odour when burning[226].</t>
  </si>
  <si>
    <t>Inner bark[161, 177, 257]. It is best used in spring[172]. Mucilaginous[257]. There are no more details but inner bark is often dried, ground into a powder and then used as a thickener in soups etc or added to cereals when making bread.
Catkins - raw or cooked. A bitter flavour[172].</t>
  </si>
  <si>
    <t>Balsam poplar has a long history of medicinal use. It was valued by several native North American Indian tribes who used it to treat a variety of complaints, but especially to treat skin problems and lung ailments[257]. In modern herbalism it is valued as an expectorant and antiseptic tonic.
The leaf buds are antiscorbutic, antiseptic, diuretic, expectorant, stimulant, tonic[4, 46, 61, 165, 172]. The leaf buds are covered with a resinous sap that has a strong turpentine odour and a bitter taste[213].They are boiled in order to separate the resin and the resin is then dissolved in alcohol[222]. The resin is a folk remedy, used as a salve and wash for sores, rheumatism, wounds etc[222, 257]. It is made into a tea and used as a wash for sprains, inflammation, muscle pains etc[222]. Internally, the tea is used in the treatment of lung ailments and coughs[222]. The buds can also be put in hot water and used as an inhalant to relieve congested nasal passages[213].
The bark is cathartic and tonic[4]. 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
A tea made from the inner bark is used as an eye wash and in the treatment of scurvy[222].</t>
  </si>
  <si>
    <t>China; United States; United States(Amerindian); United States(Appalachia)</t>
  </si>
  <si>
    <t>Vaccinium vitis-idaea</t>
  </si>
  <si>
    <t>Cowberry</t>
  </si>
  <si>
    <t>Europe, including Britain, from Iceland south and east to the Pyrenees, Macedonia, N. Asia to Japan</t>
  </si>
  <si>
    <t>Sunny mountain meadows, peat moors and pine woods[7, 17], on acid soils[9].</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</si>
  <si>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Sometimes cultivated for its edible fruit, there are some named varieties[183]. 'Koralle' has large and conspicuous berries[182]. The fruit hangs on the plant all winter if it is not picked[183].
The flowers produce a great deal of nectar and are very attractive to bees[7].
Plants in this genus are notably resistant to honey fungus[200].</t>
  </si>
  <si>
    <t>A yellow dye is obtained from the leaves and stems[172].
A purple dye is obtained from the fruit[207].
Can be grown as a ground cover plant[11], spreading by underground runners[188]. It needs weeding for the first year or so[197]. Plants are best spaced about 30cm apart each way[208].</t>
  </si>
  <si>
    <t>Fruit - raw or cooked[2, 3, 5, 9, 21, 257]. Quite pleasant to eat[7]. An acid flavour, they are used like cranberries in preserves and are considered by many people to be superior to cranberries[183]. The taste is better after a frost[62, 115, 172]. Occasionally the plants bear 2 crops in a year[13]. The fruit is about 6mm in diameter[200].
A tea is made from the leaves[177, 183]. This should not be drunk on a regular basis because it contains the toxin 'arbutin'[9].</t>
  </si>
  <si>
    <t>The leaves are antiseptic, astringent, diuretic, refrigerant[7, 21]. They are used in the treatment of gonorrhoea[218], arthritis, rheumatism, diabetes and diarrhoea[9]. The leaves are gathered in early summer and dried for later use[7].
The mature fruits are eaten fresh or dried as a remedy for diarrhoea[9] and as a treatment for sore throats, coughs and colds[257]. The juice has been gargled as a treatment for sore throats[257].</t>
  </si>
  <si>
    <t>Japan; Turkey</t>
  </si>
  <si>
    <t>Artemisia frigida</t>
  </si>
  <si>
    <t>Fringed Wormwood</t>
  </si>
  <si>
    <t>N. America - Minnesota to Saskatchewan, Yukon, Texas and Arizona. N. Asia.</t>
  </si>
  <si>
    <t>Dry prairies, plains and rocks to 3300 metres in N. America[43, 164].</t>
  </si>
  <si>
    <t>Requires a sunny position and a well-drained soil that is not too rich[1, 200]. Requires a lime-free soil. Established plants are very drought tolerant[200]. Plants are longer lived, more hardy and more aromatic when they are grown in a poor dry soil[245].
A very ornamental plant[1].
Members of this genus are rarely if ever troubled by browsing deer[233].</t>
  </si>
  <si>
    <t>Both the growing and the dried plant can be used as an insect repellent[172]. The leaves can be placed on a camp fire to repel mosquitoes[257].
The aromatic leaves have been used in pillows etc as a deodorant[257].
Bunches of the soft leaves have been used as towels, toilet paper etc[257].
A green dye is obtained from the leaves[257].</t>
  </si>
  <si>
    <t>The leaves are used by the Hopi Indians as a flavouring for sweet corn[61, 172, 177, 183, 257].</t>
  </si>
  <si>
    <t>The leaves are stomachic, vermifuge and used in the treatment of women's complaints[172]. The plant contains camphor, which is stimulant and antispasmodic[213]. An infusion of the leaves is used in the treatment of biliousness, indigestion, coughs and colds whilst the leaves are chewed and the juice swallowed to treat heartburn[257]. A poultice of the chewed leaves is used as a poultice to reduce swellings and the leaves are also placed in the nose to stop nosebleeds[257]. A hot poultice of the leaves has been used to treat toothache[257].
The leaves can be used as a sanitary towel to help reduce skin irritation[257]. They are also drunk as a tea when the woman is menstruating or to treat irregular menstruation[257].
The dried leaves are burnt in a room as a disinfectant[257].
A decoction of the root is used as a stimulant and tonic[257].</t>
  </si>
  <si>
    <t>Germany; United States; United States(Blackfoot)</t>
  </si>
  <si>
    <t>Achillea sibirica</t>
  </si>
  <si>
    <t>Siberian Yarrow</t>
  </si>
  <si>
    <t>A. alpina. L.  A. mongolica. Fisch.</t>
  </si>
  <si>
    <t>E. Asia - China, Japan. North-western N. America.</t>
  </si>
  <si>
    <t>Meadows, gardens, sandy slopes and dry areas[172].</t>
  </si>
  <si>
    <t>Succeeds in most soils but prefers a well-drained soil in a sunny position[1, 200]. Plants succeed in maritime gardens[233]. They live longer when growing in a poor soil[200].
A very ornamental plant[200]. Polymorphic.
Hybridizes freely with other members of this genus[200].</t>
  </si>
  <si>
    <t>Young shoots and leaves - cooked[177].</t>
  </si>
  <si>
    <t>The whole plant is antibacterial, anti-inflammatory, antibacterial, carminative, diaphoretic, emmenagogue, odontalgic, stomachic and tonic[147, 172, 218]. A decoction is used in the treatment of abscesses, abdominal cramps, amenorrhoea, bleeding, falls, snakebite and stomach ulcers[147, 218]. A poultice of the chewed root can be applied to gum sores[257].</t>
  </si>
  <si>
    <t>Solanum melongena</t>
  </si>
  <si>
    <t>Aubergine</t>
  </si>
  <si>
    <t>The origin of this plant is obscure.</t>
  </si>
  <si>
    <t>Requires a very warm, sheltered sunny position, though it succeeds in most soils[1]. Requires plenty of moisture[132], though the soil should be well-drained. Requires a pH in the range 5.5 to 6.8[200].
The aubergine is often cultivated, especially in tropical areas, for its edible fruit, there are many named varieties[183, 200]. The plant is not frost-hardy, though it can be grown as an annual in temperate zones. It can, however, be difficult to ripen the fruit from outdoor grown plants in cooler temperate climates such as Britain. In this country they are more commonly grown in a warm or cool greenhouse or in a frame. A steady temperature of 25 - 30�c is required during the growing season for the best production of flowers and fruit[200].
A short-lived perennial plant, it is usually cultivated as an annual[142, 200].
Plants should be restricted to no more than 4 fruits to make sure they reach a good size and ripen properly[33].
Plants are rarely bothered by pests or diseases[132]. Slugs, snails and caterpillars love this plant[201].
Aubergines grow well with beans, tarragon and thyme[201]. Aromatic plants such as lavender, tansy, marigolds or wormwood help to keep aphids at bay[201]. Grows badly with potatoes, onions and garlic[201].</t>
  </si>
  <si>
    <t>Fruit - raw or cooked[1, 2, 16, 27, 33]. The fruit should not be eaten raw[132]. It can be baked, stewed or added to soups, curries etc[183]. The fruit is said to be very nutritious[7]. It is a good source of vitamin C and potassium[201]. The fruit can be up to 20cm long in cultivated plants[200].
Leaves - mixed with rice bran and salt in which 'Daikon' (a form of radish [Raphanus sativa]) roots have been pickled[183]. Caution is advised, see the notes on toxicity above.</t>
  </si>
  <si>
    <t>The aubergine is used mainly as a food crop, but it does also have various medicinal uses that make it a valuable addition to the diet. In particular the fruit helps to lower blood cholesterol levels and is suitable as part of a diet to help regulate high blood pressure[7, 254].
The fruit is antihaemorrhoidal and hypotensive[7]. It is also used as an antidote to poisonous mushrooms[218]. It is bruised with vinegar and used as a poultice for cracked nipples, abscesses and haemorrhoids[178, 218, 254].
The leaves are narcotic[240]. A decoction is applied to discharging sores and internal haemorrhages[218]. A soothing and emollient poultice for the treatment of burns, abscesses, cold sores and similar conditions can be made from the leaves[254]. Aubergine leaves are toxic and should only be used externally[254].
The ashes of the peduncle are used in the treatment of intestinal haemorrhages, piles and toothache[218].
A decoction of the root is astringent[178, 218].</t>
  </si>
  <si>
    <t>Amboina; Belgium; Britain; China; Dominican Republic; Greece; Guyana; Haiti; India; India(Santal); Japan; Malaya; Mexico; Venezuela; Wi</t>
  </si>
  <si>
    <t>All green parts of the plant are poisonous[19].</t>
  </si>
  <si>
    <t>Hibiscus cannabinus</t>
  </si>
  <si>
    <t>Kenaf</t>
  </si>
  <si>
    <t>Original habitat is obscure, it probably arose in the tropics of Asia or America.</t>
  </si>
  <si>
    <t>Prefers a well-drained humus rich fertile soil in full sun[200]. Tolerates most soils but prefers a light sandy soil[123]. Plants are adapted to a wide range of soils and climatic conditions[171]. Kenaf is reported to tolerate an annual precipitation in the range of 57 to 410cm, an annual temperature range of 11.1 to 27.5�C and a pH in the range of 4.3 to 8.2 (though it prefers neutral to slightly acid)[269]. The plant is frost sensitive and damaged by heavy rains with strong winds[269].
Kenaf is widely cultivated in tropical and sub-tropical areas of the world, where it is grown mainly as a fibre crop but also for its seeds and leaves[269]. It is not very hardy outdoors in Britain, it really requires a frost free climate[123]. It can, however, probably be grown as an annual. A fast-growing plant, it can be harvested in 3 - 4 months from seed[50, 61]. The plant requires temperatures in the range of 15 - 25�c[169]. It succeeds as a crop as far north in N. America as Indiana, Iowa, Kansas and Nebraska[160].
Plants are daylight sensitive, they remain vegetative and do not flower until the daylength is less than 12.5 hr/day. Two weeks of very cloudy days will induce flowering as daylength approaches 12.5 hr[269].
The plant has a deep-penetrating taproot with deep-seated laterals[269].
Plants, including any varieties, are partially self-fertile[269].</t>
  </si>
  <si>
    <t>Yields a fibre from the stem[1, 123], a very good jute substitute though it is a bit coarser[61]. The fibre strands, which are 1.5 - 3 metres long, are used for making rope, cordage, canvas, sacking, carpet backing, nets, table cloths etc[74, 123, 269]. For the best quality fibre, the stems should be harvested shortly after the flowers open[171, 269]. The best fibre is at the base of the stems, so hand pulling is often recommended over machine harvesting[269]. Yields of about 1.25 tonnes of fibre per hectare are average, though 2.7 tonnes has been achieved in Cuba[74, 269]. The pulp from the stems has been used in making paper[269].
The seed contains between 18 and 35% of an edible semi-drying oil[61, 74]. It is rather similar to groundnut oil, obtained from Arachis hypogaea[240]. The oil is also used for burning, as a lubricant and in making soap, linoleum, paints and varnishes[46, 61, 74, 269]. The seed yield varies from 2 to 10 tonnes per acre[74] (or is it per hectare?).
The stems have been used as plant supports for growing runner beans etc[269].
The soot from the stems has been used as a black pigment in dyes[269].
The stem has been used as a base for drilling fire[269].</t>
  </si>
  <si>
    <t>The juice of the flowers, mixed with sugar and black pepper, is used in the treatment of biliousness with acidity[240].
The seeds are aphrodisiac[240]. They are added to the diet in order to promote weight increase[240]. Externally, they are used as a poultice on pains and bruises[240].
The leaves are purgative[240]. An infusion of the leaves is used in the treatment of coughs[269]. In Ayurvedic medicine, the leaves are used in the treatment of dysentery and bilious, blood and throat disorders.
The powdered leaves are applied to Guinea worms in Africa[269].
The peelings from the stems have been used in the treatment of anaemia, fatigue, lassitude, etc[269].</t>
  </si>
  <si>
    <t>India(Santal); Iraq; Sudan</t>
  </si>
  <si>
    <t>Ilex opaca</t>
  </si>
  <si>
    <t>American Holly</t>
  </si>
  <si>
    <t>I. quercifolia. Meerb.</t>
  </si>
  <si>
    <t>Eastern N. America - Massachusetts to Florida and west to Texas.</t>
  </si>
  <si>
    <t>Grows in a variety of soil types, but it is generally found in deep moist bottomlands[229]. Moist woods, hedges and fields[43, 184].</t>
  </si>
  <si>
    <t>Succeeds in most soils so long as they are not water-logged. Fairly wind-resistant[200].
Plants are hardy to about -25�c[184].
A slow-growing and long-lived species in the wild[229], but it does not thrive or fruit well in British gardens[182]. Plants do not thrive in a maritime climate[188]. There are many named forms, selected for their ornamental value[182, 200].
The leaves remain on the plant for about 3 years, falling in the spring[82].
Flowers are produced on the current year's growth[229].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Dioecious. Male and female plants must be grown if seed is required.</t>
  </si>
  <si>
    <t>A number of cultivars of this species are used for hedging[200]. Fairly wind-resistant, this species is also used in shelterbelt plantings[200].
A dye has been made from the berries - the colour is not given[257].
Wood - light, tough, not strong, close grained, highly shock resistant, easily worked[82, 149, 171, 229]. A strikingly white wood, it is valued for use in veneers and inlay[274]. It weighs 36lb per cubic foot[235]. Too small for commercial exploitation, but it is valued for use in cabinet making and the interior finishes of houses[82], it is also used for making small items such as tool handles[149, 171, 229]. The wood can also be stained to imitate ebony[171].</t>
  </si>
  <si>
    <t>The roasted leaves are used as a tea substitute[161, 177]. They do not contain caffeine[183]. The drink was a very popular tea substitute during the American Civil war[183].</t>
  </si>
  <si>
    <t>The berries are laxative, emetic and diuretic[222]. They are used in the treatment of children's diarrhoea, colic and indigestion[222].
A tea made from the leaves has been used as a treatment for measles, colds etc[222, 257]. The leaves have also been used externally in the treatment of sore eyes, sore and itchy skin[222, 257].
A tea made from the bark was once used in the treatment of malaria and epilepsy[222]. It has also been used as a wash for sore eyes and itchy skin[257].</t>
  </si>
  <si>
    <t>United States; United States(Nc)</t>
  </si>
  <si>
    <t>Although no specific reports of toxicity have been seen for this species, the fruits of at least some members of this genus contain saponins and are slightly toxic. They can cause vomiting, diarrhoea and stupor if eaten in quantity[274]. The fruits can cause violent vomiting[222].</t>
  </si>
  <si>
    <t>Veratrum viride</t>
  </si>
  <si>
    <t>Eastern N. America - New England to Georgia, Tennessee and Wisconsin.</t>
  </si>
  <si>
    <t>Swamps, moist meadows and low ground[21].</t>
  </si>
  <si>
    <t>Stratified seed - Unless stored in damp sand at around 4�c the seed has a short viability[200]. Where possible it is best to sow the seed in a lightly shaded position in the greenhouse as soon as it is ripe[200]. Stored seed needs to be stratified but can be very slow to germinate. Germination can be erratic even for seed sown when it was fresh, it usually takes place within 3 - 12 months at 15�c but can be much longer[200]. The plant produces just one seedleaf in its first year, this forms an over-wintering bulb. It takes up to 10 years for the plant to reach maturity[200]. Sow the seed thinly so there is no need to thin or transplant them, and grow the seedlings on undisturbed in the pot for their first two years of growth. Apply a liquid feed at intervals through the growing season to ensure the plants do not become nutrient deficient. At the end of the second year plant out the dormant plants into individual pots and grow them on in light shade in the greenhouse for a further year or two before planting them out into their permanent positions in late spring or early summer.
Division in March/April or in October. Establish the plants in pots in a shaded frame before planting them out[200]. Division is best carried out in the autumn because the plants come into growth very early in the spring[233].
Root cuttings, 6mm long with a bud, rooted in a sandy soil in a cold frame[200].</t>
  </si>
  <si>
    <t>Requires a deep fertile moisture retentive humus-rich soil[200]. Succeeds in full sun if the soil does not dry out but prefers a position in semi-shade[200]. Dislikes dry soils, preferring to grow in a bog garden[42]. Grows best in a cool woodland garden or a north facing border[42].
Members of this genus are rarely if ever troubled by browsing deer[233].
Plants are long-lived and can be left in the same position for years without attention[233].
In some N. American Indian tribes, following the death of a chief, all the young aspirants to be chief were given a drink of this toxic plant and the person least affected was deemed to be the strongest and therefore made chief[200].</t>
  </si>
  <si>
    <t>The dried and powdered root is used as an insecticide and a parasiticide[46, 61, 212]. It is also effective against caterpillars and mammals so great caution is advised[1, 19, 20].
The roots have been grated, then added to the laundry water and used to clean clothing[257].
A fibre obtained from the stem is used for weaving wallets etc[99].</t>
  </si>
  <si>
    <t>One report says that the leaves have been used in soups[257]. The plant is highly toxic, so this use is probably best avoided[K].</t>
  </si>
  <si>
    <t>Indian poke is a highly toxic plant that was widely employed medicinally by several native North American Indian tribes who used it mainly externally in the treatment of wounds, pain etc[257]. It is rarely used in modern herbalism, though it is of potential interest because it contains steroidal and other alkaloids and chelidonic acid. Some of these alkaloids lower blood pressure and dilate the peripheral vessels - they have, for example, been used in conventional medicine to treat high blood pressure and rapid heart beat[207, 212, 254].
Any use of this plant should be carried out with great caution and preferably only under the supervision of a qualified practitioner[21]. Even when applied externally to unbroken skin it has been known to cause side-effects[254]. See also the notes above on toxicity
The root is analgesic, diaphoretic, emetic. expectorant, febrifuge, narcotic and sedative[4, 21, 257]. It has been used in the treatment of acute cases of pneumonia, peritonitis and threatened apoplexy[244]. A decoction of the root has been used in the treatment of chronic coughs and constipation[257]. A portion of the root has been chewed, or a decoction used, in the treatment of stomach pain[257]. The roots are harvested in the autumn and can be dried for later use[254].
The root has been used to make a skin wash and compresses for bruises, sprains and fractures[257]. The powdered root has been applied as a healing agent to wounds[207] and as a delousing agent[254].
The stems have been scraped and the powder snuffed to induce sneezing[257].
An infusion of the leaves has been used as a wash to treat aches and pains[257].
The plant is used in homeopathic preparations to slow the heart rate[254].</t>
  </si>
  <si>
    <t>Canada(Kwakiutl); Turkey; United States; United States(Amerindian); United States(Appalachia); United States(Colonial); United States(Flathead)</t>
  </si>
  <si>
    <t>All parts of the plant are highly poisonous[1, 4, 19, 62, 65]. After the plant dies down in the autumn and has been frosted, the toxins decrease and the plant becomes harmless to animals[212].</t>
  </si>
  <si>
    <t>Perideridia gairdneri</t>
  </si>
  <si>
    <t>Yampa</t>
  </si>
  <si>
    <t>Carum gairdneri</t>
  </si>
  <si>
    <t>Western N. America - Saskatchewan to California.</t>
  </si>
  <si>
    <t>Woodland, dry and wet meadows and mountains[60].</t>
  </si>
  <si>
    <t>We have very little information on the cultivation needs of this plant and do not know if it will be hardy in Britain. Judging by its native range it is likely to succeed outdoors in most parts of the country. From its native habitat it is assumed that the plant is fairly tolerant of soil conditions and of sun or shade.
Yampa is a marvellous food plant that has been widely used as a staple wild food by native N. American Indians. It is just asking for cultivation in order to improve the root size[85].</t>
  </si>
  <si>
    <t>Root - raw or cooked[60, 61]. A pleasant sweet and nutty taste[2, 46, 95, 161], it can be eaten in quantity as a staple food[183]. It is best used when the plant is dormant[85]. The root can also be dried for later use or ground into a powder and used with cereals when making porridges, cakes etc[183].
The seed is used as a caraway-like seasoning, or can be parched and eaten in porridge or used as pi�ole[85, 177, 183, 257].
Young leaves - raw or cooked[257].</t>
  </si>
  <si>
    <t>The root is carminative, diuretic, mildly laxative and ophthalmic[94, 257]. An infusion of the roots has been taken to counter the cathartic and emetic effects of another infusion[257]. An infusion of the roots has been applied as a wash to sores and wounds and also used as a nasal wash to get rid of catarrh[257]. A poultice of the roots has been used to draw inflammation from swellings[257].
The juice of the slowly chewed root is said to be beneficial in the treatment of sore throats and coughs[213, 257].</t>
  </si>
  <si>
    <t>Eupatorium chinense</t>
  </si>
  <si>
    <t>Mountains all over Japan. Open and deforested areas at elevations of 2000 - 2600 metres in Nepal[272].</t>
  </si>
  <si>
    <t>Succeeds in ordinary well-drained but moisture retentive garden soil in sun or part shade[200].
Plants seem to be immune to the predations of rabbits[233].
A polymorphic species[58].</t>
  </si>
  <si>
    <t>The powdered plant is used in Nepal to prepare marcha, a fermenting cake from which liquor is distilled[272].</t>
  </si>
  <si>
    <t>The young leaves are used as a flavouring[177].</t>
  </si>
  <si>
    <t>The leaves are anodyne, carminative, diuretic, nervine and vermifuge[218]. An infusion is used in the treatment of colds, diphtheria and rheumatoid arthritis[238]. The leaves and stems are harvested in the summer before the flower buds open, and are dried for later use[238].
The seed is prescribed in China for the '36 diseases of women'[218].
The root is considered to be beneficial to the circulation and a restorative to women after parturition[218]. The roots are harvested in the autumn and dried for later use[238].
The milky latex is applied to treat goitre[272].</t>
  </si>
  <si>
    <t>Dryopteris carthusiana</t>
  </si>
  <si>
    <t>Narrow Buckler Fern</t>
  </si>
  <si>
    <t>D. spinulosum. Watt.  Aspidium spinulosum.</t>
  </si>
  <si>
    <t>Europe, including Britain, from Scandanavia south and east to Spain and Siberia. N. America..</t>
  </si>
  <si>
    <t>Damp and wet woods, marshes and wet heaths[17].</t>
  </si>
  <si>
    <t>Prefers an acid to neutral soil, succeeding in ordinary fertile soil in a shady position[175, 200]. Requires permanently moist conditions at its roots.
A very ornamental plant[1], it is often evergreen in mild winters[188]. Plants spread slowly at the rootstock[233].
Members of this genus are rarely if ever troubled by browsing deer[233].</t>
  </si>
  <si>
    <t>When spaced about 30cm apart each way, the plants can be grown as a ground cover[208].</t>
  </si>
  <si>
    <t>Root - baked[61]. Some caution is advised, see notes above on toxicity.
Old leafstalks on the underground stems can be roasted, peeled and the inner portion eaten[257].
Young curled fronds, harvested as they are developing in the spring, can be boiled and eaten like asparagus[257].</t>
  </si>
  <si>
    <t>The root contains 'filicin', a substance that paralyses tapeworms and other internal parasites and has been used as a worm expellent[4, 222, 238]. It is one of the most effective treatments known for tapeworms - its use should be immediately followed by a non-oily purgative such as magnesium sulphate in order to expel the worms from the body[238]. An oily purge, such as caster oil, increases the absorption of the fern root and can be dangerous[238]. The root is harvested in the autumn and can be dried for later use, it should not be stored for longer than 12 months[238]. This remedy should be used with caution and only under the supervision of a qualified practitioner[238]. The root is toxic and the dosage is critical[238]. See also the notes above on toxicity.</t>
  </si>
  <si>
    <t>Germany; Netherlands; Turkey; United States</t>
  </si>
  <si>
    <t>Catalpa ovata</t>
  </si>
  <si>
    <t>Chinese Catalpa</t>
  </si>
  <si>
    <t>C. kaempferi.</t>
  </si>
  <si>
    <t>E. Asia - C. China.</t>
  </si>
  <si>
    <t>Open country and margins of woods to 2500 metres[109].</t>
  </si>
  <si>
    <t>Prefers a good moist loamy soil and a sunny position that is not exposed[1, 11]. Tolerates heavy clay soils. Very resistant to atmospheric pollution[188].
Plants are hardy to about -15�c, probably more in continental climates[200], they grow best in areas with hot summers[188]. Protect plants from late frosts when they are young[200].
Transplants easily[200].
The flowers are very fragrant[245]. The bruised foliage has an aromatic fragrance[245].
The flowers are considered to be one of the best bee plants in Japan[245].
Plants in this genus are notably resistant to honey fungus[200].</t>
  </si>
  <si>
    <t>Flowers and young pods - cooked[183]. They are boiled and washed[179]. (possibly in that order so as to remove any bitterness[K])</t>
  </si>
  <si>
    <t>The stems are diuretic (strongly)[174, 218].</t>
  </si>
  <si>
    <t>Narcissus jonquilla</t>
  </si>
  <si>
    <t>Jonquil</t>
  </si>
  <si>
    <t>Rocky hillsides, often on limestone[90], also in meadows and damp places[50].</t>
  </si>
  <si>
    <t>Prefers a deep rather stiff soil but succeeds in most soils[1]. Grows well in heavy clay soils. Easily grown in a dry sunny position[90]. Prefers an alkaline soil with a pH between 7 and 8[200].
A very ornamental plant[1], it is widely cultivated around the Mediterranean for its essential oil[50].
The blooms, which are almost intoxicatingly scented, have an undertone of orange in their perfume[245]. The double form, 'flora Pleno' is even more powerfully scented[245].</t>
  </si>
  <si>
    <t>An essential oil obtained from the flowers is used in perfumery[61, 100, 171]. 1 kg of flowers yields 1g absolute of essential oil[46].</t>
  </si>
  <si>
    <t>Flowers - raw or candied and made into desserts[183].</t>
  </si>
  <si>
    <t>Although we have no records for this species, many if not all members of this genus are poisonous[K].</t>
  </si>
  <si>
    <t>Angelica polymorpha</t>
  </si>
  <si>
    <t>Damp habitats in mountains, C. and S. Japan[58, 200].</t>
  </si>
  <si>
    <t>We have very little information on this species and do not know how hardy it will be in Britain, though judging by its native range it should succeed outdoors in most parts of this country. One report says that this is no more than a synonym for A. sinensis[218]. The following notes are based on the general needs of the genus.
Requires a deep moist fertile soil in dappled shade or full sun[200].
Plants are reliably perennial if they are prevented from setting seed[200].</t>
  </si>
  <si>
    <t>The plant is diuretic, laxative, oxytocic and vasoconstrictor[61, 147]. It is used in the treatment of menstrual irregularities, metrorrhagia, meridian and passageway obstructions, rheumatism, boils and ulcers, traumatic injuries, anaemia, dryness (dehydration) and constipation[147].</t>
  </si>
  <si>
    <t>Hibiscus syriacus</t>
  </si>
  <si>
    <t>Rose Of Sharon</t>
  </si>
  <si>
    <t>Althaea frutex.</t>
  </si>
  <si>
    <t>E. Asia - China to India. Locally naturalized in S. Europe.</t>
  </si>
  <si>
    <t>Found wild on mountain slopes, though the original habitat is obscure[74].</t>
  </si>
  <si>
    <t>Prefers a well-drained humus rich fertile soil in a sheltered position in full sun[200]. Succeeds in any soil of good or moderate quality[11]. Dislikes shade or badly drained soils[11]. Plants grow best with their roots in cool moist soil and their tops in a hot sunny position.
This species is hardy to about -20�c[200] but plants only really succeed in the warmer counties of Britain because of their late flowering habit[184]. When planted in colder areas of the country, they will need protection for the first few winters[200]. The flowers only open in sunny weather[219].
Plants rarely require pruning[219], though they respond well to pruning and trimming and this is best carried out in the spring or just after flowering[219].
Plants are late coming into leaf, usually around the end of May or early June[182]. 
A very ornamental plant[1], there are many named varieties[182].</t>
  </si>
  <si>
    <t>A low quality fibre is obtained from the stems. It is used for making cordage and paper[74]. 
The seed contains about 25% oil[74]. No further details are given, but it is likely to be edible.
A hair shampoo is made from the leaves[74].
A blue dye is obtained from the flowers[168].
This species is planted as a hedge in S. Europe[50].</t>
  </si>
  <si>
    <t>Young leaves - raw or cooked[2, 177, 179, 183]. A very mild flavour, though slightly on the tough side, they make an acceptable addition to the salad bowl[K].
A tea is made from the leaves[2, 177, 240] or the flowers[183].
Flowers - raw or cooked[74, 105, 183]. A mild flavour and mucilaginous texture, they are delightful in salads, both for looking at and for eating[K].
Root - it is edible but very fibrousy[144]. Mucilaginous, without very much flavour[144].</t>
  </si>
  <si>
    <t>The leaves are diuretic, expectorant and stomachic[218, 240].
A decoction of the flowers is diuretic, ophthalmic and stomachic[147, 178, 218]. It is also used in the treatment of itch and other skin diseases[240], dizziness and bloody stools accompanied by much gas[147].
The bark contains several medically active constituents, including mucilage, carotenoids, sesquiterpenes and anthocyanidins[279]. A decoction of the root bark is antiphlogistic, demulcent, emollient, febrifuge, haemostatic and vermifuge[218, 240]. It is used in the treatment of diarrhoea, dysentery, abdominal pain, leucorrhoea, dysmenorrhoea[240, 279] and dermaphytosis[147].</t>
  </si>
  <si>
    <t>Asparagus racemosus</t>
  </si>
  <si>
    <t>Shatavari</t>
  </si>
  <si>
    <t>Found at elevations up to 1,200 metres in the Himalayas, eastwards from Kashmir[240]. Broad-leaved forests along streams or valleys at elevations of 2100 - 2200 metres in western China[266].</t>
  </si>
  <si>
    <t>Easily grown in any good garden soil[200]. Prefers a rich sandy loam[1].
This species is not very frost-hardy and generally needs to be grown in a frost-free or fairly frost-free climate[200, 238]. It can be grown as a half-hardy perennial in areas where the winter is too cold for it to survive outdoors. The tubers are harvested in the autumn, stored in a cool frost-free place and replanted in the spring[238].
The rots of this species are commonly collected from the wild for medicinal use. Overcollection in some areas of its range are causing conservation concerns[272].
Dioecious. Male and female plants must be grown if seed is required.</t>
  </si>
  <si>
    <t>The squeezed root is used for washing clothes[272].</t>
  </si>
  <si>
    <t>Tender young shoots - cooked as a vegetable[272]. A preserve prepared from the blanched shoots is said to be very agreeable[2].
The tuber are candied as a sweetmeat[2]. The only flavour is said to be that of the sugar[2]. The roots are 5 - 13cm long[243].</t>
  </si>
  <si>
    <t>Shatavari (this is an Indian word meaning 'a woman who has a hundred husbands') is the most important herb in Ayurvedic medicine for dealing with problems connected women's fertility[238]. The rhizome is a soothing tonic that acts mainly on the circulatory, digestive, respiratory and female reproductive organs[238].
The root is alterative, antispasmodic, aphrodisiac, demulcent, diuretic, galactogogue and refrigerant[240, 243]. It is taken internally in the treatment of infertility, loss of libido, threatened miscarriage, menopausal problems, hyperacidity, stomach ulcers and bronchial infections[238]. Externally it is used to treat stiffness in the joints[238]. The root is used fresh in the treatment of dysentery. It is harvested in the autumn and dried for use in treating other complaints[238].
The whole plant is used in the treatment of diarrhoea, rheumatism, diabetes and brain complaints[243].</t>
  </si>
  <si>
    <t>Pinellia ternata</t>
  </si>
  <si>
    <t>Ban Xia</t>
  </si>
  <si>
    <t>P. tubifera.</t>
  </si>
  <si>
    <t>Cultivated fields and roadsides all over Japan[58]. Shady and damp grass thickets on mountain sides and stream edges[147].</t>
  </si>
  <si>
    <t>An easily grown when given a rich soil, it requires plenty of water in the growing season[1]. Succeeds in full sun or partial shade[188].
This species is cultivated as a medicinal plant in China[178].
Plants produce bulbils in their leaf axils and when growing in suitable conditions can become invasive[188, 238]. The plants can be naturalized in woodland[1].</t>
  </si>
  <si>
    <t>Root[177]. The tuber is about 12mm in diameter[266]. No more details of edibility are given in these reports but caution is advised since the fresh root is toxic[238]. The toxins can be destroyed by thoroughly drying, or very well cooking the root[K].</t>
  </si>
  <si>
    <t>The root of ban xia is antiemetic, antiphlogistic, expectorant, febrifuge, sialagogue and styptic. It also strengthens the spleen[147, 174, 176, 178, 279]. Modern research has shown that this remedy is very effective in controlling nausea and vomiting[238]. It is also an ingredient of a Chinese prescription for removing gallstones without surgery, a process that usually causes severe nausea[238]. The root is also used internally in the treatment of coughs with thin watery phlegm and gastritis[238]. The fresh root is extremely acrid and contains toxins, these are neutralized upon drying or by soaking in tea or vinegar[238]. The root is harvested in the summer and dried for later use, it should not be used fresh[174, 238].
Extracts of the plant have been shown to have analgesic, antiemetic, anticancer and sedative activity[218].</t>
  </si>
  <si>
    <t>The plant is toxic[147]. This report probably refers to the presence of calcium oxylate. This is toxic and if consumed makes the mouth and digestive tract feel as though hundreds of needles are being stuck into it. However, calcium oxylate is easily destroyed by thoroughly cooking or drying the plant[172].</t>
  </si>
  <si>
    <t>Sedum arboroseum</t>
  </si>
  <si>
    <t>S. erythrostictum. Miq.  Hylotelephium erythrostictum. (Miq.)H.Ohba.</t>
  </si>
  <si>
    <t>Not known in a truly wild situation[58].</t>
  </si>
  <si>
    <t>Succeeds in most soils[188] but prefers a fertile well-drained soil, succeeding in dry soils but preferring one that does not dry out completely[200]. Established plants are very drought tolerant[200]. Plants can be grown on walls[200]. Requires a sunny position[188].
Hardy to at least -15�c[200].
All members of this genus are said to have edible leaves, though those species that have yellow flowers can cause stomach upsets if they are eaten in quantity[62, 85].
Plants in this genus seem to be immune to the predations of rabbits[233].</t>
  </si>
  <si>
    <t>Young plant - cooked. A famine food, it is only used when all else fails[177].</t>
  </si>
  <si>
    <t>The leaves are used in the treatment of fevers, inflammations and wounds[218]. The leaf juice is applied to burns and eruptions[218].
The flowers are used in the treatment of vaginal fluxes, nervous afflictions of children, corneal opacity and prolapse of the genitals following labour[218].
The whole plant is crushed and used as a poultice on inflammations etc[218].</t>
  </si>
  <si>
    <t>Myrica gale</t>
  </si>
  <si>
    <t>Bog Myrtle</t>
  </si>
  <si>
    <t>M. palustris.  Gale palustris.</t>
  </si>
  <si>
    <t>Western Europe, including Britain, from Scandanavia to Portugal, east to N.W. Russia. N. America.</t>
  </si>
  <si>
    <t>Bogs, marshes, fens and wet heathland in acid soils but plants are occasionally found in calcareous fens[5, 17, 186].</t>
  </si>
  <si>
    <t>There is some difference of opinion about the needs of this plant. Most reports say that it prefers a moist soil and that it grows well in an open position in a well-drained soil in sun or light shade. Most reports also say that it prefers or even requires a lime-free loamy or peaty soil[1, 200] but another report says that it succeeds in any ordinary garden soil[11].  In the wild it is usually found in soils with a pH between 3.5 and 6, but it is also sometimes found in fens with a pH as high as 7.5[186].
A suckering shrub, when well sited it can form thickets[186].
This species has a symbiotic relationship with certain soil micro-organisms, these form nodules on the roots of the plants and fix atmospheric nitrogen. Some of this nitrogen is utilized by the growing plant but some can also be used by other plants growing nearby[200].This habit also allows the plant to succeed in water-logged soils[186].
Dioecious. Male and female plants must be grown if seed is required. This plant is occasionally monoecious and also can change sex from year to year[50]. Flowers are produced mainly on one-year old wood[4].
All parts of the plant are pleasantly aromatic[186].
A good food plant for the caterpillars of many species of butterflies[30].
Plants in this genus are notably resistant to honey fungus[200].</t>
  </si>
  <si>
    <t>A wax covering on the fruit and leaves is extracted by scalding the fruit with boiling water and immersing them for a few minutes, the wax floats to the surface and is then skimmed off. The fruit is then boiled in water to extract the wax from the pulp and once more the wax is skimmed off. It is then strained through a muslin cloth and can be used to make aromatic candles[4, 6, 245]. These candles diffuse a delightful odour when burnt[245]. Unfortunately this species does not produce enough wax to make it commercially viable[115].
A yellow dye is obtained from the stem tips[66, 115, 172]. Brown according to another report[257].
A yellow dye is obtained from the seeds[257].
The bark contains tannin and can be gathered in the autumn and used as a yellow dye[4].
The plant repels moths and insects in general[66, 106, 115]. The fragrant leaves are used[4, 100]. A strong decoction of the leaves can be used as a parasiticide to kill external body parasites[172].
A fragrant essential oil is obtained from the fruits[115].</t>
  </si>
  <si>
    <t>The aromatic fruits and leaves are used either fresh or dried to flavour soups, stews etc[2, 4, 62, 100, 183]. They are sometimes put in beer and ale to improve the flavour and increase foaming[183]. The fruit is about 3mm in diameter with a single large seed[200].
The dried leaves make a delicate and palatable tea[4, 62, 172, 183].</t>
  </si>
  <si>
    <t>The leaves are abortifacient, aromatic, astringent, emmenagogue and stomachic[4, 46, 172, 238]. The leaves are normally used as a tea, but they do contain a poisonous aromatic oil, so some caution is advised in their use[4].</t>
  </si>
  <si>
    <t>Britain; Europe; France; Germany; Spain; United States</t>
  </si>
  <si>
    <t>This plant is an abortifacient and so should not be eaten by pregnant women[4, 172].</t>
  </si>
  <si>
    <t>Ilex pedunculosa</t>
  </si>
  <si>
    <t>Woods in mountains of Japan[184]. Woodlands and the sides of streams in W. China[109].</t>
  </si>
  <si>
    <t>Succeeds in most soils so long as they are not water-logged.
Plants are hardy to about -10�c[184].
Resents root disturbance, especially as the plants get older[11]. It is best to place the plants into their permanent positions as soon as possible, perhaps giving some winter protection for their first year or two[K].
Plants are very tolerant of pruning and can be cut right back into old wood if required[188].
Dioecious. Male and female plants must be grown if seed is required.</t>
  </si>
  <si>
    <t>A dark red dye is obtained from the leaves[178].
Wood - white, beautifully veined[178].</t>
  </si>
  <si>
    <t>Young leaves - cooked[177, 178]. Some caution is advised, see the notes above on toxicity.</t>
  </si>
  <si>
    <t>Carminative, skin, tonic[178].</t>
  </si>
  <si>
    <t>Paronychia argentea</t>
  </si>
  <si>
    <t>Algerian Tea</t>
  </si>
  <si>
    <t>S. Europe to S.W. Asia.</t>
  </si>
  <si>
    <t>Dry rocky habitats[200].</t>
  </si>
  <si>
    <t>Requires a warm open position in full sun, in a sharply drained sandy or gritty soil. If the soil is too rich the plants leaves will not be so silvery[200]. Plants can be grown in a wall[200].
This species is not hardy in the colder areas of the country, it tolerates temperatures down to between -5 and -10�c, perhaps more if in a perfectly drained soil[200].
Closely related to P. capitata, but this species is more tolerant of winter cold and wet conditions[200].</t>
  </si>
  <si>
    <t>Especially useful as a ground cover plant after bulbs have flowered[200, 208]. The plants form a low carpet, rooting as they spread, and they should be spaced about 30cm apart each way[208].</t>
  </si>
  <si>
    <t>An infusion of the flowers is used as a tea[183].</t>
  </si>
  <si>
    <t>An infusion of the leaves is aphrodisiac and diuretic[200]. It is also used in the treatment of TB[200].</t>
  </si>
  <si>
    <t>Morocco; Spain</t>
  </si>
  <si>
    <t>Arctostaphylos nevadensis</t>
  </si>
  <si>
    <t>Pine-Mat Manzanita</t>
  </si>
  <si>
    <t>A. parviflora.  Uva-ursi nevadensis.</t>
  </si>
  <si>
    <t>Montane areas[60].</t>
  </si>
  <si>
    <t>Requires a deep moist well-drained light or medium lime-free loam in sun or semi-shade but plants produce less fruit when grown in the shade[200]. Prefers a position in full sun[11]. Grows well in shade[28]. Plants at Kew were growing very well in a shady position on a NE slope in 1990[K]. Grows well in a sandy seashore garden[208].
This species is closely related to A. uva-ursi[11, 60].
Plants resent root disturbance and should be placed in their final positions as soon as possible[134].</t>
  </si>
  <si>
    <t>A yellowish-brown dye is obtained from the leaves, it does not require a mordant[168].
A good ground-cover plant for steep sandy banks[28, 200]. A carpeting plant, growing quite rapidly and rooting as it spreads[208].</t>
  </si>
  <si>
    <t>The leaves are used in the treatment of diarrhoea[257].
The whole plant is used as an antidote for poisoning by poison oak, Toxicodendron diversiloba[257]. It was probably applied externally to the skin[K].</t>
  </si>
  <si>
    <t>United States(Klamath)</t>
  </si>
  <si>
    <t>Sagittaria sagittifolia</t>
  </si>
  <si>
    <t>Arrow Head</t>
  </si>
  <si>
    <t>S. japonica.</t>
  </si>
  <si>
    <t>Ponds, canals and slow flowing water on muddy sub-strata in water up to 45cm deep, in acid or calcareous conditions[17].</t>
  </si>
  <si>
    <t>A pond or bog garden plant, it requires a moist or wet loamy soil in a sunny position[1]. Prefers shallow, still or slowly flowing water up to 30 - 60cm deep[200].
Plants are fairly cold tolerant, surviving temperatures down to at least -10�c, though the top growth is damaged once temperatures fall below zero. They grow best in warm weather and require at least a six month growing season in order to produce a crop[206].
A polymorphic species, the sub-species S. sagittifolia leucopetala is extensively cultivated for its edible bulb in China where there are many named varieties[2, 56, 61].</t>
  </si>
  <si>
    <t>Root - cooked[2, 4, 13, 56]. Excellent when roasted, the taste is somewhat like potatoes. The tubers are starchy with a distinct flavour[116]. The tubers should not be eaten raw[200].The skin is rather bitter and is best removed after the tubers have been cooked[183]. Tubers can also be dried and ground into a powder, this powder can be used as a gruel etc or be added to cereal flours and used in making bread[55, 94].The roots (tubers really) are borne on the ends of slender roots, often 30cm deep in the soil and some distance from the parent plant. The tubers of wild plants are about 15cm in diameter and are best harvested in the late summer as the leaves die down. The dried root contains (per 100g) 364 calories, 17g protein, 1g fat, 76.2g carbohydrate, 3.1g fibre, 5.8g ash, 44mg calcium, 561mg phosphorus, 8.8mg iron, 2,480mg potassium, 0.54mg thiamine, 0.14mg riboflavin, 4.76mg niacin and 17mg ascorbic acid. They contain no carotene[218].
Leaves and young stems - cooked[183]. Somewhat acrid.</t>
  </si>
  <si>
    <t>The plant is antiscorbutic, diuretic[4].
The leaf is used to treat a variety of skin problems[218].
The tuber is discutient, galactofuge and may induce premature birth[218].</t>
  </si>
  <si>
    <t>Malva neglecta</t>
  </si>
  <si>
    <t>Waste and cultivated ground[17], usually on dry soils, frequently in coastal habitats, on dry walls or as a weed of cultivated ground[200].</t>
  </si>
  <si>
    <t>A very easily grown plant, succeeding in ordinary garden soil, though it prefers a reasonably well-drained and moderately fertile soil in a sunny position. It also succeeds in dry soils.
At one time this plant was often cultivated for its edible leaves[2].
Plants seem to be immune to the predations of rabbits[233].
Prone to infestation by rust fungus.</t>
  </si>
  <si>
    <t>Cream, yellow and green dyes can be obtained from the plant and the seed heads[168].
The root is used as a toothbrush[74].</t>
  </si>
  <si>
    <t>Leaves and young shoots - raw or cooked[2, 9, 13, 74, 85]. A mild pleasant flavour[K], they are said to be highly nutritious[222]. They can be added in quantity to salads, and make an excellent lettuce substitute, they can also be cooked as greens[183, K]. The leaves are mucilaginous, when cooked in soups etc they tend to thicken it in much the same way as okra (Abelmoschatus esculenta)[222]. Some people find this mucilaginous texture unpleasant, especially if the leaves are cooked[K].
Immature seeds - raw or cooked[74, 85, 183]. A pleasant nutty flavour, they are nice as a nibble but too small for most people to want to collect in quantity[K].
A decoction of the roots is used as an egg-white substitute for making meringue[183]. The roots are brought to the boil in water and then simmered until the water becomes quite thick. This liquid can then be whisked in much the same way as egg whites[K].
A tea can be made from the dried leaves[85, 183].</t>
  </si>
  <si>
    <t>All parts of the plant are antiphlogistic, astringent, demulcent, diuretic, emollient, expectorant, laxative, salve[9, 222, 238]. The leaves and flowers can be eaten as part of the diet, or a tea can be made from the leaves, flowers or roots[222]. The leaves and flowers are the main part used, their demulcent properties making them valuable as a poultice for bruise, inflammations, insect bites etc, or taken internally in the treatment of respiratory system diseases or inflammation of the digestive or urinary systems[222, 238]. They have similar properties, but are considered to be inferior to the marsh mallow (Althaea officinalis), though they are stronger acting than the common mallow (M. sylvestris). They are seldom used internally[4]. The plant is an excellent laxative for young children[7].</t>
  </si>
  <si>
    <t>France; Germany; Haiti; Iraq; Turkey</t>
  </si>
  <si>
    <t>When grown on nitrogen rich soils (and particularly when these are inorganic), the plant tends to concentrate high levels of nitrates in its leaves[76]. The leaves are perfectly wholesome at all other times.</t>
  </si>
  <si>
    <t>Proteaceae</t>
  </si>
  <si>
    <t>Protea mellifera</t>
  </si>
  <si>
    <t>Sugar Bush</t>
  </si>
  <si>
    <t>Mountain slopes to 300 metres[73].</t>
  </si>
  <si>
    <t>Requires a very well-drained light soil[1, 124], preferably on the poor side[200], with plenty of humus and sand[1]. Requires a pH of 6.5 or lower[200]. Plants are very sensitive to nitrates and phosphates in the soil, these can prove toxic even at moderate levels[200]. Plants may also suffer from magnesium deficiency[200]. Requires a position with good air circulation[1, 124], but sheltered from cold winds[200]. Dislikes warm sultry or windless days[1, 124]. Requires full exposure to the sun[200].
This species is not very hardy in Britain, but it can be grown outdoors in selected areas. Plants tolerate temperatures down to about -6�c, although prolonged frosts, or frosts combined with cold dry winds will cause damage[124]. They are best grown in a cool greenhouse, but plants can be placed outdoors in the summer[1].
A very ornamental plant[1]. A good bee plant, providing an abundance of nectar[46].
Many botanists see this species as no more than a synonym for P. repens.
Plants are intolerant of root disturbance and should be grown in pots until they are planted into their final positions[1].</t>
  </si>
  <si>
    <t>The flowers are rich in nectar and this is often collected and used as a sweetener[46, 61]. It can be boiled down to make a syrup and is then often used medicinally[46, 61].</t>
  </si>
  <si>
    <t>Antitussive, pectoral[46, 61].</t>
  </si>
  <si>
    <t>Pyrus pyraster</t>
  </si>
  <si>
    <t>C. and S.W. Europe.</t>
  </si>
  <si>
    <t>Thickets and open woods[50].</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</si>
  <si>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about -15�c[200].</t>
  </si>
  <si>
    <t>Fruit - raw or cooked[177]. The fruit is often borne in abundance and is up to 35mm in diameter. It ripens in late summer to early autumn. It is rather hard and astringent at first, but bletts as soon as it falls from the tree and then has quite a good flavour, becoming soft and quite juicy[K].</t>
  </si>
  <si>
    <t>Polygonum convolvulus</t>
  </si>
  <si>
    <t>Black Bindweed</t>
  </si>
  <si>
    <t>Waste places, arable land and gardens[17].</t>
  </si>
  <si>
    <t>Succeeds in an ordinary garden soil[1] but prefers a moisture retentive not too fertile soil in sun or part shade[200].
A scrambling climbing plant[207], it is often a troublesome weed of agricultural fields[4].
Plants seem to be immune to the predations of rabbits[233].</t>
  </si>
  <si>
    <t>Ephedra fragilis</t>
  </si>
  <si>
    <t>Rocky hills and stone walls[148].</t>
  </si>
  <si>
    <t>Requires a well-drained loamy soil and a sunny position[11]. Established plants are drought resistant and are also lime tolerant[200].
Plants are not very hardy in Britain, tolerating a few degrees of frost[200].
The report on medicinal uses refers specifically to E. fragilis campylopoda. (C.A.Meyer.)Ascherson.&amp;Graebner. This plant is growing outdoors at Kew, probably planted in 1968, and seems to be perfectly hardy[K]. It is said to come from N. Asia which is rather confusing since the report on medicinal uses is dealing with native plants of Greece[K].
Dioecious. Male and female plants must be grown if seed is required.</t>
  </si>
  <si>
    <t>Fruit - raw. Sweet. The fruit is about 10mm in diameter[200].</t>
  </si>
  <si>
    <t>Members of this genus contain various medicinally active alkaloids (but notably ephedrine) and they are widely used in preparations for the treatment of asthma and catarrh[148, 238]. The whole plant can be used at much lower concentrations than the isolated constituents - unlike using the isolated ephedrine, using the whole plant rarely gives rise to side-effects[254]. The plant also has antiviral effects, particularly against influenza[238]. The stems are a pungent, bitter, warm herb that dilates the bronchial vessels whilst stimulating the heart and central nervous system[148, 238]. The stems are also diaphoretic, diuretic, febrifuge, hypertensive, nervine, pectoral, tonic, vasoconstrictor and vasodilator[165, 176, 238]. They are used internally in the treatment of asthma, hay fever and allergic complaints[238]. They are also combined with a number of other herbs and used in treating a wide range of complaints[238]. This herb should be used with great caution, preferably under the supervision of a qualified practitioner[238]. It should not be prescribed to patients who are taking monoamine oxidase inhibitors, or suffering from high blood pressure, hyperthyroidism or glaucoma[238]. Ephedrine is seen as a performance-boosting herb and, as such, is a forbidden substance in many sporting events such as athletics[K].
The stems can be harvested at any time of the year and are dried for later use[238].</t>
  </si>
  <si>
    <t>Antirrhinum majus</t>
  </si>
  <si>
    <t>Snapdragon</t>
  </si>
  <si>
    <t>Old walls, rocks and dry places[17, 100].</t>
  </si>
  <si>
    <t>Prefers a light well drained loam and a sunny position[1, 200]. Plants are tolerant of clay and lime soils, and also grow well on old walls[200].
Plants are often grown as an annual since they usually degenerate in their second year[1]. They often self sow when well-sited[K].
There are many named forms, selected for their ornamental value[200].</t>
  </si>
  <si>
    <t>A green dye is obtained from the flowers, it does not require a mordant[168]. Dark green and gold can also be obtained if a mordant is used[168].</t>
  </si>
  <si>
    <t>An oil that is little inferior to olive oil is said to be obtained from the seeds[4]. The report also says that the plant has been cultivated in Russia for this purpose[4]. The seeds are very small and I wonder about the authenticity of this report[K].</t>
  </si>
  <si>
    <t>The leaves and flowers are antiphlogistic, bitter, resolvent and stimulant[7, 115]. They have been employed in poultices on tumours and ulcers[4]. It is effective in the treatment of all kinds of inflammation and is also used on haemorrhoids[7]. The plant is harvested in the summer when in flower and is dried for later use[7].</t>
  </si>
  <si>
    <t>Belgium; Europe; Iraq; Spain; Turkey</t>
  </si>
  <si>
    <t>Yucca filifera</t>
  </si>
  <si>
    <t>Y. filamentosa flaccida.  Y. flaccida.  Y. meloensis.  Y. puberula.</t>
  </si>
  <si>
    <t>South-eastern N. America.</t>
  </si>
  <si>
    <t>Dry or stony soils, Blue ridge and Appalachian provinces, Alabama to North Carolina[72].</t>
  </si>
  <si>
    <t>Thrives in any soil but prefers a sandy loam and full exposure to the south[11]. Can succeed in light shade[K]. Plants are hardier when grown on poor sandy soils[200]. Established plants are very drought resistant[200].
Hardy to at least -5�c according to one report[200], whilst another says that it is hardy to about -30c[164].
The leaves can be damaged by strong winds[11].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about four years[233].
Plants in this genus are notably resistant to honey fungus[200].
Members of this genus seem to be immune to the predations of rabbits[233]</t>
  </si>
  <si>
    <t>A fibre obtained from the leaves is used for making ropes, baskets and mats[82, 169].
The roots are rich in saponins and can be used as a soap substitute[82].</t>
  </si>
  <si>
    <t>Fruit - raw or cooked.
Flowers - raw or cooked. Delicious raw, they can also be dried, crushed and used as a flavouring[164].
Flowering stem - cooked and used like asparagus[164].</t>
  </si>
  <si>
    <t>Hibiscus sabdariffa</t>
  </si>
  <si>
    <t>Roselle</t>
  </si>
  <si>
    <t>Disturbed ground[238].</t>
  </si>
  <si>
    <t>Prefers a well-drained humus rich fertile soil in full sun[200]. Roselle requires a permeable soil, a friable sandy loam with humus being preferable; however, it will adapt to a variety of soils[269]. It is not shade tolerant and must be kept weed-free[269]. It will tolerate floods, heavy winds or stagnant water[269]. Roselle is reported to tolerate an annual precipitation of 64 to 429cm, an annual temperature in the range of 12.5 to 27.5�C and a pH of 4.5 to 8.0[269].
This species is not hardy in Britain, but it can be grown as a half-hardy annual, flowering in its first year from seed[200]. Plants are sensitive to the length of daylight and do not flower if there are more than 13 hours of light in the day[169].
Roselle is widely cultivated in the Tropical and Sub-tropical zones for its fibre and edible calyx, there are some named varieties[183]. Roselle is best suited to tropical climates with a well-distributed rainfall of 1500 - 2000 mm yearly, from sea-level to about 600 m altitude[269]. It tolerates a warmer and more humid climate than kenaf (Hibiscus cannabinus), but is more susceptible to damage from frost and fog[269]. Plants exhibit marked photoperiodism, not flowering at shortening days of 13.5 hours, but flowering at 11 hours. In the United States plants do not flower until short days of late fall or early winter. Since flowering is not necessary for fibre production, long light days for 3 - 4 months is the critical factor[269].
There are two main forms of the plant:- var. sabdariffa has red or pale yellow inflated edible calyces but a poor quality fibre; var. altissima is grown for its fibre but has inedible calyces[269].
Plants have a deep penetrating taproot[269].</t>
  </si>
  <si>
    <t>A strong fibre obtained from the stem (called rosella hemp) is used for various household purposes including making sackcloth, twine and cord[74, 171, 238, 272].
A yellow dye is obtained from the petals[240]. It is used in medicines etc[74].
The seed yields 20% oil[74].</t>
  </si>
  <si>
    <t>Roselle is an aromatic, astringent, cooling herb that is much used in the Tropics. It is said to have diuretic effects, to help lower fevers and is antiscorbutic[74, 238].
The leaves are antiscorbutic, emollient, diuretic, refrigerant, and sedative[269]. The leaves are very mucilaginous and are used as an emollient and as a soothing cough remedy. They are used externally as a poultice on abscesses[269].
The fruits are antiscorbutic[269].
The flowers contain gossypetin, anthocyanin, and the glycoside hibiscin[269]. These may have diuretic and choleretic effects, decreasing the viscosity of the blood, reducing blood pressure and stimulating intestinal peristalsis[269]. The leaves and flowers are used internally as a tonic tea for digestive and kidney functions[74, 238]. Experimentally, an infusion decreases the viscosity of the blood, reduces blood pressure and stimulates intestinal peristalsis[240].
The ripe calyces are diuretic and antiscorbutic[269]. The succulent calyx, boiled in water, is used as a drink in the treatment of bilious attacks[269].
The seeds are diuretic, laxative and tonic[269]. They are used in the treatment of debility[269].
The bitter root is aperitif and tonic[269].
The plant is also reported to be antiseptic, aphrodisiac, astringent, cholagogue, demulcent, digestive, purgative and resolvent[269]. It is used as a folk remedy in the treatment of abscesses, bilious conditions, cancer, cough, debility, dyspepsia, dysuria, fever, hangover, heart ailments, hypertension, neurosis, scurvy, and strangury[269].
One report says that the plant has been shown to be of value in the treatment of arteriosclerosis and as an intestinal antiseptic, though it does not say which part of the plant is used[269].
Simulated ingestion of the plant extract decreased the rate of absorption of alcohol, lessening the intensity of alcohol effects in chickens[269].</t>
  </si>
  <si>
    <t>Dominican Republic; Guatemala; Haiti; India; Iraq; Mexico; Panama(Cuna); Sudan; Turkey</t>
  </si>
  <si>
    <t>Picea mariana</t>
  </si>
  <si>
    <t>Black Spruce</t>
  </si>
  <si>
    <t>P. nigra.  Abies mariana.  Pinus nigra.</t>
  </si>
  <si>
    <t>Northern N. America - Alaska to Newfoundland and south to British Columbia and W. Virginia..</t>
  </si>
  <si>
    <t>Cool slopes and bogs[43]. Found on well-drained soils in the north of its range and swamps in the south[82].Found on a variety of soil types[229], it grows best in those that are moist and acidic[226]</t>
  </si>
  <si>
    <t>Likes abundant moisture at the roots, if grown in drier areas it must be given a deep moist soil[11]. Tolerates poor peaty soils[200]. Succeeds in wet cold  and shallow soils but is not very wind-firm in shallow soils[1]. Prefers a pH between 4 to 6[200] and dislikes shallow chalky soils[11]. Dislikes shade[200]. Intolerant of atmospheric pollution[11]. Resists wind exposure[49, 200].
This tree is one of the most widespread and abundant species in N. America where it is extensively utilized as a timber tree[226]. A short lived and slow growing tree both in the wild and in cultivation[81, 185, 229]. New growth takes place from early May to the end of June and rarely exceeds 60 cm even when young and is less as the tree grows old[185]. Trees have been planted experimentally as a timber crop in N. Europe[50] (this appears to contradict the previous statement that the tree is slow growing. The reason is probably that it is either planted in areas too harsh for most trees to grow or it is only slow growing in milder areas such as Britain[K]).
A prolific seed-producer, usually beginning to bear cones at around 10 years of age[229].
In some upland areas, especially over granitic or other base-poor soils, growth rate and health have been seriously affected by aluminium poisoning induced by acid rain[200].
Closely related to P. rubens[229]. Plants are strongly outbreeding, self-fertilized seed usually grows poorly[200]. They hybridize freely with other members of this genus[200].
Trees should be planted into their permanent positions when they are quite small, between 30 and 90cm. Larger trees will check badly and hardly put on any growth for several years. This also badly affects root development and wind resistance[200].
Lower branches often self-layer and form a ring of stems around the parent plant[188].
There are some named forms, selected for their ornamental value[188].
The crushed foliage has a strong scent of balsam or lemon balm[185].</t>
  </si>
  <si>
    <t>A yellow-orange dye is obtained from the cones[106].
Various native North American Indian tribes made a string from the long roots of this species and used it to stitch the bark of their canoes, to sew baskets etc[226, 257].
The pitch obtained from the trunk has been used as a sealing material on the hulls of canoes[257].
Wood - light, soft, not strong[82, 171]. It weighs 28lb per cubic foot[235]. Since it is a smaller tree than the other spruces, it is not an important lumber source for uses such as construction[226]. However, it is widely used for making boxes, crates etc[226], and is valued for its use in the pulp industry to make paper, plus it is also used as a fuel[171, 229].</t>
  </si>
  <si>
    <t>A poultice of the inner bark has been applied to inflammations[222, 257]. A tea made from the inner bark is a folk remedy for kidney stones, stomach problems and rheumatism[222].
An infusion of the roots and bark has been used in the treatment of stomach pains, trembling and fits[257].
A resin from the trunk is used as a poultice and salve on sores to promote healing[222, 257]. The resin can be mixed with oil and used as a dressing on purulent wounds, bad burns, skin rashes, scabies and persistent scabs[257]. The resin can be chewed as an aid to digestion[257].
A decoction of the gum or leaves has been used in treating respiratory infections and kidney problems[257].
An infusion of the leaves has been used as a bath or a rub in treating dry skin or sores[257].
A decoction of the young twigs has been used in the treatment of coughs[257].
A decoction of the cones has been drunk in the treatment of diarrhoea[257]. A decoction has been used externally as a gargle to treat sore throats[257]. The cones have been chewed to treat a sore mouth and toothaches[257].</t>
  </si>
  <si>
    <t>Germany; United States; United States(Amerindian)</t>
  </si>
  <si>
    <t>Sideritis theezans</t>
  </si>
  <si>
    <t>Mountain rocks[50].</t>
  </si>
  <si>
    <t>The leaves and flowering stems are used as a tea substitute[46, 61]. The tea is sold in local markets in Greece[46].</t>
  </si>
  <si>
    <t>Cucumis melo</t>
  </si>
  <si>
    <t>Melon</t>
  </si>
  <si>
    <t>A weed of cultivated fields in Turkey[93]. Probably as an escape from gardens.</t>
  </si>
  <si>
    <t>Requires a rich, well-drained moisture retentive soil and a warm, very sunny position[200].
A frost-tender annual plant, the melon is widely cultivated in gardens and commercially, especially in warmer climates than Britain, for its edible fruit. Some varieties may succeed outdoors in Britain in hot summers but in general it is best to grow melons under protection in this country[1, 200].
This is a very variable species that has long been cultivated for its edible fruit. As a result, a number of distinct forms have arisen and there are many named varieties within each of these forms[1, 46, 183]. These forms have been classified by botanists into groups as detailed below. Each of these groups has been given a separate entry in the database.
     C. melo agrestis. A wild form of the melon. It is not usually grown for its fruit but is of potential value in breeding programmes.
     C. melo cantalupensis. The cantaloupe or netted melons.
     C. melo chito. The orange melon. This form occasionally escapes from cultivation and is naturalized in some tropical and sub-tropical areas.
     C. melo conomon. The pickling or sweet melon. This form is also of value in breeding programmes for disease resistance.
     C. melo flexuosus. The serpent melon.
     C. melo inodorus. The honeydew melon.
     C. melo momordica. The snap melon. This form is also of value in breeding programmes for pest and disease resistance.
Grows well with corn and sunflowers but dislikes potatoes[20, 201]. The weeds fat hen and sow thistle improve the growth and cropping of melons[201].</t>
  </si>
  <si>
    <t>Callirhoe digitata</t>
  </si>
  <si>
    <t>Finger Poppy Mallow</t>
  </si>
  <si>
    <t>Central and Southern N. America - Illinois and Missouri to Kansas and Texas</t>
  </si>
  <si>
    <t>Dry plains and barrens[43].</t>
  </si>
  <si>
    <t>Prefers a light rich sandy loam and a sunny position[1, 138].
This species is hardy to about -15c[200].
Plants resent root disturbance and should be planted into their final positions as soon as possible[138].
Slugs are strongly attracted to this plant and can destroy even established plants by eating out all the young shoots in spring[K].</t>
  </si>
  <si>
    <t>Root - cooked[61, 177]. A pleasant taste[46, 105, 161].</t>
  </si>
  <si>
    <t>Aesculus californica</t>
  </si>
  <si>
    <t>Californian Buckeye</t>
  </si>
  <si>
    <t>Pavia californica.</t>
  </si>
  <si>
    <t>Moist stream borders, scrub and the edges of oak and pine woods in canyons and dry slopes below 1200 metres[71, 184, 229].</t>
  </si>
  <si>
    <t>Prefers a deep loamy well-drained soil but is not too fussy[11]. Requires a position in full sun[200]. Prefers dry sunny locations[126].
Although fairly hardy throughout Britain, it grows best in areas where winter temperatures do not fall below -10�c[200].
A moderately fast-growing and long-lived tree in the wild[229], in Britain it grows best in eastern and south-eastern England. Plants thrives at Kew[11].
Most members of this genus transplant easily, even when fairly large[11].</t>
  </si>
  <si>
    <t>The seed is rich in saponins, these are used as a soap substitute[169]. The saponins can be easily obtained by chopping the seed into small pieces and infusing them in hot water. This water can then be used for washing the body, clothes etc. Its main drawback is a lingering odour of horse chestnuts[K].
Wood - soft, light, very close grained[82]. Of no value as a lumber[229]. The wood was used as friction sticks for making fire by the North American Indians[257].</t>
  </si>
  <si>
    <t>The seed contains saponins and can be used as an expectorant[94].
The crushed fruit is applied as a salve on haemorrhoids[257].
A decoction of the bark is used in the treatment of toothache and loose teeth[257].</t>
  </si>
  <si>
    <t>The seed is rich in saponins. Although poisonous, saponins are poorly absorbed by the human body and so most pass through without harm. Saponins are quite bitter and can be found in many common foods such as some beans. They can be removed by carefully leaching the seed or flour in running water. Thorough cooking, and perhaps changing the cooking water once, will also normally remove most of them. However, it is not advisable to eat large quantities of food that contain saponins. Saponins are much more toxic to some creatures, such as fish, and hunting tribes have traditionally put large quantities of them in streams, lakes etc in order to stupefy or kill the fish[K]. The flowers of this plant are toxic to bees[94].</t>
  </si>
  <si>
    <t>Sonchus oleraceus</t>
  </si>
  <si>
    <t>Sow Thistle</t>
  </si>
  <si>
    <t>Waysides, waste and cultivated ground[17]. A common weed, avoiding acid soils and shady positions[1].</t>
  </si>
  <si>
    <t>Succeeds in most soils in a sunny position.
This plant has been cultivated for its edible leaves by the Maoris of New Zealand[153].
The plant is a good companion for onions, tomatoes, corn as well as the cucumber and squash family[14].</t>
  </si>
  <si>
    <t>The latex in the stem contains 0.14% rubber, but this is much too low for commercial exploitation[218].</t>
  </si>
  <si>
    <t>Young leaves - raw or cooked[2, 4, 9, 13, 54]. This species has the nicest tasting leaves of the genus[153], they usually have a mild agreeable flavour[217] especially in the spring[K]. They can be added to salads, cooked like spinach or used in soups etc[183]. The leaves contain about 30 - 40mg of vitamin C per 100g[173], 1.2% protein, 0.3% fat, 2.4% carbohydrate, 1.2% ash[179]. A zero moisture analysis is also available[218]. It might be best, though it is not essential, to remove the marginal prickles[9].
Stems - cooked like asparagus or rhubarb[12]. They are best if the outer skin is removed first[183].
Young root - cooked[12]. They are woody and not very acceptable[144].
The milky sap has been used as a chewing gum by the Maoris of New Zealand[183].</t>
  </si>
  <si>
    <t>The plant is emmenagogue and hepatic[61, 257]. An infusion has been used to bring on a tardy menstruation and to treat diarrhoea[257].
The latex in the sap is used in the treatment of warts[218]. It is also said to have anticancer activity[218].
The stem juice is a powerful hydrogogue and cathartic, it should be used with great caution since it can cause colic and tenesmus[218]. The gum has been used as a cure for the opium habit[257].
The leaves are applied as a poultice to inflammatory swellings[4].
An infusion of the leaves and roots is febrifuge and tonic[240].</t>
  </si>
  <si>
    <t>Australia; Britain; China; Dominican Republic; Germany; Guatemala; Haiti; Iraq; Italy; Lesotho; Peru; Spain; Sudan; Turkey; United States</t>
  </si>
  <si>
    <t>Pistacia lentiscus</t>
  </si>
  <si>
    <t>Mastic Tree</t>
  </si>
  <si>
    <t>Open woods and scrub on dry hillsides[50], usually by the coast[64].</t>
  </si>
  <si>
    <t>Succeeds in any ordinary garden soil[1, 11], preferring a hot dry position in full sun[166].  Prefers a well-drained to dry sandy or stony alkaline soil[238].
This species is not very hardy in Britain. It normally requires the protection of a south-facing wall[11, 200] but can succeed in a hot dry position in the milder areas of the country[166].
The mastic tree is cultivated in southern Europe for its resin[46]. It is a very variable plant, a form with broad leaves yielding the best resin[64]. It is likely to need long hot and dry summers in order to yield its resin, and so is unlikely to produce it very freely in Britain.
Any pruning that needs to be done is best carried out in the spring[238].
Dioecious, male and female plants must be grown if seed is required.</t>
  </si>
  <si>
    <t>The resin 'mastic' is obtained by making incisions in the bark (not the trunk) of the tree from mid summer to the autumn[238]. It can be dried and used as a powder, or distilled for oil and essence[238]. It is used in high grade varnishes, as a fixative in perfumes, tooth pastes, glue (especially for false beards), embalming, a temporary filling for teeth etc[7, 11, 46, 57, 64, 171, 200, 238]. It is used to seal the edges of microscope mounts and is also chewed to preserve the teeth and gums[64].
An oil obtained from the seed is used for lighting, soap making etc[7, 89].
The leaves contain up to 19% tannin, they are often used as an adulterant of sumac, Rhus coriaria[223].</t>
  </si>
  <si>
    <t>A sweet liquorice-flavoured resin, called 'mastic', is obtained from incisions made into the bark of the trunk, but not into the wood[2, 11, 57, 64, 183]. The odour is agreeable and the taste mild and resinous, when chewed it becomes soft and so can easily be masticated[4]. It is chewed to strengthen the gums and as a breath sweetener and also used as a flavouring in puddings, sweets (including 'Turkish delight') cakes etc[2, 183]. It is also the basis of a Greek confectionery called 'masticha' and a liqueur called 'mastiche'[183, 238].
An edible oil is obtained from the seed[2, 89, 105].</t>
  </si>
  <si>
    <t>Mastic was at one time greatly used in herbal medicine, the resin obtained from the tree (see below for more details) being used[4]. It is little used in modern herbalism though it could be employed as an expectorant for bronchial troubles and coughs and as a treatment for diarrhoea[254].
The resin is analgesic, antitussive, carminative, diuretic, expectorant, odontalgic, sedative and stimulant[4, 46, 218]. It is mixed with other substances and used as a temporary filling for carious teeth[4, 7, 254]. Internally it is used in the treatment of diarrhoea in children[4, 7] and externally it is applied to boils, ulcers, ringworm and muscular stiffness[238, 254].</t>
  </si>
  <si>
    <t>China; Egypt; Europe; Malaya; Mediterranean; Mexico; Sicily; Spain; Turkey; Venezuela; Wales</t>
  </si>
  <si>
    <t>Geranium thunbergii</t>
  </si>
  <si>
    <t>Grassy places in lowland areas all over Japan[58].</t>
  </si>
  <si>
    <t>Young leaves[183]. No further details are given.
Old leaves, when the plant is at the peak of its growth, are used as a tea substitute[183].</t>
  </si>
  <si>
    <t>The whole plant is astringent[105].</t>
  </si>
  <si>
    <t>Artemisia absinthum</t>
  </si>
  <si>
    <t>Wormwood</t>
  </si>
  <si>
    <t>Temperate regions of Europe and Asia, including Britain, north to Lapland and Siberia.</t>
  </si>
  <si>
    <t>Waste land, rocks and screes[4, 9, 100].</t>
  </si>
  <si>
    <t>Succeeds in any soil but it is best in a poor dry one with a warm aspect[37]. Established plants are very drought tolerant[190, 200]. Plants are longer lived, more hardy and more aromatic when they are grown in a poor dry soil[245]. Easily grown in a well-drained circumneutral or slightly alkaline loamy soil, preferring a sunny position[1, 200]. Prefers a shady situation according to another report[4]. Tolerates a pH in the range 4.8 to 8.2.
Wormwood is occasionally grown in the herb garden, there are some named forms[187]. The growing plant is said to inhibit the growth of fennel, sage, caraway, anise and most young plants, especially in wet years[14, 18, 20].  Wormwood is a good companion for carrots, however, helping to protect them from root fly[201].
This herb was at one time the principal flavouring in the liqueur 'Absinthe' but its use has now been banned in most countries since prolonged consumption can lead to chronic poisoning, epileptiform convulsions and degeneration of the central nervous system[244].
The scent of the plant attracts dogs[169].
Members of this genus are rarely if ever troubled by browsing deer[233].</t>
  </si>
  <si>
    <t>The fresh or dried shoots are said to repel insects and mice[6, 18, 20, 169], they have been laid amongst clothing to repel moths and have also been used as a strewing herb[4, 14, 257]. An infusion of the plant is said to discourage slugs and insects[14, 18, 201]. The plant contains substances called sesquiterpene lactones, these are strongly insecticidal[254].</t>
  </si>
  <si>
    <t>Leaves are occasionally used as a flavouring[27, 177, 183]. Caution is advised, prolonged use is known to have a detrimental effect - see the notes above on toxicity[K].</t>
  </si>
  <si>
    <t>Wormwood is a very bitter plant with a long history of use as a medicinal herb. It is valued especially for its tonic effect on the liver, gallbladder and digestive system, and for its vermicidal activity[4, 238, 254]. It is an extremely useful medicine for those with weak and under-active digestion. It increases stomach acid and bile production, improving digestion and the absorption of nutrients[254]. It also eases wind and bloating and, if taken regularly, helps the body return to full vitality after a prolonged illness[254].
The leaves and flowering shoots are anthelmintic, anti-inflammatory, antiseptic, antispasmodic, antitumor, carminative, cholagogue, emmenagogue, febrifuge, hypnotic, stimulant, stomachic, tonic and vermifuge[4, 9, 21, 46, 165, 222, 254]. The plant is harvested as it is coming into flower and then dried for later use[4]. Use with caution[21], the plant should be taken internally in small doses for short-term treatment only, preferably under the supervision of a qualified practitioner[238]. It should not be prescribed for children or pregnant women[238]. See also the notes above on toxicity.
The extremely bitter leaves are chewed to stimulate the appetite[222]. The bitter taste on the tongue sets off a reflex action, stimulating stomach and other digestive secretions[254]. The leaves have been used with some success in the treatment of anorexia nervosa[244].
The plant is applied externally to bruises and bites[238]. A warm compress has been used to ease sprains and strained muscles[257].
A homeopathic remedy is made from the leaves[9]. It is used to stimulate bile and gastric juice production and to treat disorders of the liver and gall bladder[9].</t>
  </si>
  <si>
    <t>Argentina; Britain; Chile; Egypt; Haiti; Paraguay; Spain; Turkey; United States</t>
  </si>
  <si>
    <t>The plant is poisonous if used in large quantities[20, 61]. Even small quantities have been known to cause nervous disorders, convulsions, insomnia etc[222]. Just the scent of the plant has been known to cause headaches and nervousness in some people[169].
The plant contains thujone. In small quantities this acts as a brain stimulant but is toxic in excess[254].</t>
  </si>
  <si>
    <t>Isodon rugosus</t>
  </si>
  <si>
    <t>Scrub and savannah slopes at altitudes of 1700 - 2700 metres[145]. Dry hillsides and rocks[146].</t>
  </si>
  <si>
    <t>One report says that the plant is edible[145], but gives no details as to which part of the plant is eaten[K].</t>
  </si>
  <si>
    <t>Prinsepia utilis</t>
  </si>
  <si>
    <t>E. Asia - Himalayas from Pakistan to W. China.</t>
  </si>
  <si>
    <t>Forest, scrub and hedges, 1200 - 2700 metres[51]. Usually found in sunny open places on dry hillsides near any spring or water-course[146, 158].</t>
  </si>
  <si>
    <t>Succeeds in any moderately fertile well-drained soil in full sun or light shade[200]. Requires a light not too fertile soil[11].
Plants are hardy to about -10�c[184].
The plants produce flowers and fruits better when they are growing in full sun[200]. Flowers are produced on the previous seasons wood[200] and can be produced in the autumn as well as the spring. The flowers are produced on the current years wood according to another report[182]. Autumn flowers can produce ripe fruit in the following spring. Unfortunately, the plants only produce fruit in Britain after long hot summers[200].</t>
  </si>
  <si>
    <t>The seed contains 21% of a fatty oil[240]. As well as being edible, it can also be used for lighting[2, 146, 158, 272].
The oilcake is used for washing clothes[272].
A deep purple colour btained from the fruits is used for painting windows and walls[272].
Plants are grown as a hedge in the Himalayas[1, 272].
Plants have an extensive root system and are used for binding the soil[272].
Wood - very hard, compact, very liable to split[158].</t>
  </si>
  <si>
    <t>Fruit - raw or cooked[1, 2, 177, 183]. Liked by children[272]. Sloe-like[146], it has rather an astringent flavour[K]. The fruit is up to 17mm long and contains a single large seed[K].
An edible oil is obtained from the seed[2, 51, 105, 146]. It is used in cooking[183, 272].</t>
  </si>
  <si>
    <t>An oil from the seed is rubefacient[240]. It is applied externally as a treatment for rheumatism and muscular pain caused by hard work[240]. The oil is also applied to the forehead and temples in the treatment of coughs and colds[272].
The heated oilcake is applied as a poultice to the abdomen in the treatment of stomachaches[272]. A paste of this seedcake is used as a poultice to treat ringworm or eczema[272].
The fruit is used in Chinese medicine[129]. We have no more details.</t>
  </si>
  <si>
    <t>Mandragora officinarum</t>
  </si>
  <si>
    <t>Mandrake</t>
  </si>
  <si>
    <t>M. acaulis.  M. vernalis.</t>
  </si>
  <si>
    <t>South-eastern Europe.</t>
  </si>
  <si>
    <t>Open woodland, deserted fields and stony places[21, 89].</t>
  </si>
  <si>
    <t>Prefers a deep humus-rich light soil and a sheltered position in full sun[238]. It also tolerates some shade[200]. Prefers a circumneutral soil[200] and dislikes chalk or gravel[4]. Plants are liable to rot in wet or ill-draining soils[4].
Plants are hardy to about -15�c[187].
The roots are somewhat carrot-shaped and can be up to 1.2 metres long[4]. Plants are intolerant of root disturbance and should be put out into their permanent positions as soon as possible[188].
The root often divides into two and is vaguely suggestive of the human body. In the past it was frequently made into amulets which were believed to bring good fortune, cure sterility etc[244]. There is a superstition that if a person pulls up this root they will be condemned to hell[244]. Therefore in the past people have tied the roots to the bodies of animals and then used these animals in order to pull the roots out of the soil.</t>
  </si>
  <si>
    <t>Fruit - raw or cooked. A delicacy[89]. The fruit is about the size of a small apple, with a strong apple-like scent[4]. Caution is advised in the use of this fruit, it is quite possibly poisonous[K].</t>
  </si>
  <si>
    <t>Mandrake has a long history of medicinal use, though superstition has played a large part in the uses it has been applied to. It is rarely prescribed in modern herbalism[238], though it contains hyoscine which is the standard pre-operative medication given to soothe patients and reduce bronchial secretions[244]. It is also used to treat travel sickness[244].
The fresh or dried root contains highly poisonous alkaloids and is cathartic, strongly emetic, hallucinogenic and narcotic[4, 21, 46, 192, 244]. In sufficient quantities it induces a state of oblivion and was used as an anaesthetic for operations in early surgery[238]. It was much used in the past for its anodyne and soporific properties[4]. In the past, juice from the finely grated root was applied externally to relieve rheumatic pains, ulcers and scrofulous tumours[244]. It was also used internally to treat melancholy, convulsions and mania[244]. When taken internally in large doses, however, it is said to excite delirium and madness[4]. The root should be used with caution, and only under the supervision of a qualified practitioner[21, 238]. See the notes above on toxicity.
The leaves are harmless and cooling. They have been used for ointments and other external applications to ulcers etc[4].</t>
  </si>
  <si>
    <t>Belgium; China; Europe; India</t>
  </si>
  <si>
    <t>All parts of the plant are poisonous[19, 21]. Only slightly so according to one report[89].</t>
  </si>
  <si>
    <t>Potentilla fruticosa</t>
  </si>
  <si>
    <t>Shrubby Cinquefoil</t>
  </si>
  <si>
    <t>Dasiphora fruticosa.  Pentaphylloides fruticosa.</t>
  </si>
  <si>
    <t>Europe, including Britain, from Sweden south and east to the Pyrenees, N. and C. Asia to Japan.</t>
  </si>
  <si>
    <t>Damp rocky ground, usually on limestone[17].</t>
  </si>
  <si>
    <t>Easily grown in a well-drained loam, preferring a position in full sun but tolerating shade[1]. Prefers an alkaline soil but tolerates a slightly acid soil[200]. Prefers a light well-drained soil[108]. Established plants are drought tolerant[190].
A very cold-hardy plant, tolerating temperatures down to at least -25�c[184].
A very ornamental shrub[1], there are many named varieties[11].
Polymorphic[11]. A good bee plant[108].
Members of this genus are rarely if ever troubled by browsing deer[233].
Dislikes growing under trees, especially Juglans species[18].
Plants are usually dioecious but hermaphrodite forms are also known[182]. Male and female plants must be grown if seed is required.</t>
  </si>
  <si>
    <t>Can be grown as a medium size informal hedge[29, 200]. Trim in spring[200].
Some forms, notably 'Longacre', 'Elizabeth' and 'Gold Drop' have a dense spreading habit and make good ground cover plants[197].
A useful plant for controlling soil erosion[158].
The dry, flaky bark is used as a tinder for friction fires[99, 257]. (fires started by rubbing 2 pieces of wood together very fast).
The powdered plant is used as an incense[272].
The leaves are used as a packing material in pillows[257].</t>
  </si>
  <si>
    <t>A tea is made from the dried leaves[2, 46, 61, 183, 257, 272]. Used as a substitute for China tea, especially by people living at high elevations in the Himalayas[272].</t>
  </si>
  <si>
    <t>The leaves are astringent[240].
The juice of the root is used in the treatment of indigestion[272].</t>
  </si>
  <si>
    <t>Alsaka(Eskimo)</t>
  </si>
  <si>
    <t>Chenopodium vulvaria</t>
  </si>
  <si>
    <t>Stinking Goosefoot</t>
  </si>
  <si>
    <t>C. olidum. Curt.</t>
  </si>
  <si>
    <t>Europe, including Britain, from Scandanavia south and east to N. Africa and S.W. Asia.</t>
  </si>
  <si>
    <t>Landward edges of salt marshes and shingle beaches, inland in waste areas[17].</t>
  </si>
  <si>
    <t>An easily grown plant, succeeding in most soils but disliking shade[1, 200]. It prefers a moderately fertile soil[200].
The plant contains trimethylamine, and when touched it gives off the nauseous odour of stale salt fish[4, 17].</t>
  </si>
  <si>
    <t>The whole plant is antispasmodic and emmenagogue[4]. An infusion of the dried leaves is used in the treatment of hysteria and nervous troubles connected with women's ailments[4].</t>
  </si>
  <si>
    <t>Actinidia arguta rufa</t>
  </si>
  <si>
    <t>A. rufa. (Sieb.&amp;Zucc.)Planch.  Trochostigma rufa. Sieb.&amp;Zucc.</t>
  </si>
  <si>
    <t>Thickets[198].</t>
  </si>
  <si>
    <t>Prefers a sound loamy neutral soil[1, 200]. Succeeds in semi-shade but full sun is best for fruit production[200]. Prefers a sheltered position[200]. This is a very vigorous plant that can climb to the tops of tall trees[182].
Very hardy, tolerating temperatures down to  -30�c or more, but young spring growth is susceptible to frost damage[160]. 
Fruits are formed on second year wood and also on fruit spurs on older wood[126], any pruning is best carried out in the winter[219].
This is a climbing plant, supporting itself by twining around branches etc[200].
Plants in this genus are notably resistant to honey fungus[200].
Dioecious. Male and female plants must be grown if seed is required.</t>
  </si>
  <si>
    <t>Fruit - raw or cooked[177]. The fruit is up to 2.5cm long[198]. It contains a number of small seeds, but these are easily eaten with the fruit[K].</t>
  </si>
  <si>
    <t>Pyrus pashia</t>
  </si>
  <si>
    <t>Indian Wild Pear</t>
  </si>
  <si>
    <t>P. kumaoni.  P. variolosa.</t>
  </si>
  <si>
    <t>E. Asia - Afghanistan to W. China.</t>
  </si>
  <si>
    <t>Shrubberies in the Himalayas to 2700 metres[51].</t>
  </si>
  <si>
    <t>Prefers a good well-drained loam in full sun[200]. Grows well in heavy clay soils. Tolerates light shade but does not fruit so well in such a position. Tolerates atmospheric pollution, excessive moisture and a range of soil types if they are moderately fertile[200]. Established plants are drought tolerant[200].
Plants are hardy to at least -15�c[200].</t>
  </si>
  <si>
    <t>This plant can be used as a rootstock for the cultivated pear[194].
Wood - compact fine grained, hard, durable, liable to split and warp during seasoning. Used for small implements, walking sticks and fuel[51, 158, 266].</t>
  </si>
  <si>
    <t>Fruit - raw or cooked[2, 11, 51, 105, 158, 272]. Up to 2.5cm in diameter[194]. The fruit is usually bletted[183], but even then it is not sweet[146]. Tasty when fully ripe, even when dried[194]. Our experience is that the fully ripe fruit has a reasonable flavour and, when bletted, is sweet and very pleasant[K]. A mature tree yields about 45kg of fruit per year[194]. The fruit contains about 6.8% sugars, 3.7% protein, 1% ash, 0.4% pectin. Vitamin C is very low, about 1.2mg per 100g[194].</t>
  </si>
  <si>
    <t>The juice of the ripe fruit is used in the treatment of diarrhoea[272].</t>
  </si>
  <si>
    <t>Isatis tinctoria</t>
  </si>
  <si>
    <t>Woad</t>
  </si>
  <si>
    <t>C. and S. Europe. Naturalized in S. and C. England.</t>
  </si>
  <si>
    <t>Cliffs and cornfields, often on chalky soils[17, 200].</t>
  </si>
  <si>
    <t>An easily grown plant, it prefers a well-drained fertile soil in a sunny position[14], though it succeeds in ordinary garden soil[1]. Prefers neutral to alkaline conditions[238]. Plants deplete the soil of nutrients and cannot be grown successfully on the same site for more than two years[4].
Plants are hardy to about -15�c[200].
Woad is a biennial, or occasionally a short-lived perennial plant. It has a very long history as a dye plant, being used by the ancient Britons to give a blue colouring to the skin. At one time woad was widely cultivated for this blue dye obtained from its leaves but with the advent of chemical dyes it has fallen into virtual disuse[4]. It is currently (1993) being grown commercially on a small scale in Germany as a wood preservative (An item on BBC's Radio 4 Farming Programme).
Plants self-sow freely when they are grown in a suitable position[14], though they tend not to thrive if grown in the same position for more than two years[238].</t>
  </si>
  <si>
    <t>Woad is historically famous as a dye plant, having been used as a body paint by the ancient Britons prior to the invasion of the Romans[238]. A blue dye is obtained from the leaves by a complex process that involves fermenting the leaves and produces a foul stench[6, 14, 46, 57, 100, 238]. The dye is rarely used nowadays, having been replaced first by the tropical Indigofera tinctoria and more recently by synthetic substitutes[238]. Nevertheless, it is a very good quality dye that still finds some use amongst artists etc who want to work with natural dyes. A very good quality green is obtained by mixing it with Dyer's greenwood (Genista tinctoria)[238]. Woad is also used to improve the colour and quality of indigo, as well as to form a base for black dyes[244]. The leaves are harvested when fully grown and 3 - 4 harvests can be made in total[244].
Recent research in Germany has shown that (the dyestuff in?) this plant is a very good preservative for wood[Radio 4 Farming programme].</t>
  </si>
  <si>
    <t>Leaves - they require long soaking in order to remove a bitterness, and even then they are still bitter[177, 179].
There is no record of the seeds being edible, but they contain 12 - 34% protein and 12 - 38% fat on a zero moisture basis[218].</t>
  </si>
  <si>
    <t>Woad has rather a mixed press for its medicinal virtues. One author says it is so astringent that it is not fit to be used internally - it is only used externally as a plaster applied to the region of the spleen and as an ointment for ulcers, inflammation and to staunch bleeding[4]. However, it is widely used internally in Chinese herbal medicine where high doses are often employed in order to maintain high levels of active ingredients[238].
The leaves are antibacterial, anticancer, antiviral, astringent and febrifuge[148, 176, 218, 238]. It controls a wide range of pathogenic organisms, including viruses[218, 238]. It is used internally in the treatment of a wide range of disorders, including meningitis, encephalitis, mumps, influenza, erysipelas, heat rash etc[238]. The leaves are harvested in the summer and can be used fresh or dried[238]. They are also macerated and the blue pigment extracted. This is also used medicinally, particularly in the treatment of high fevers and convulsions in children, coughing of blood and as a detoxifier in infections such as mumps[238].
The root is antibacterial and anticancer[176]. It is used in the treatment of fevers, pyogenic inflammation in influenza and meningitis, macula in acute infectious diseases, erysipelas, mumps and epidemic parotitis[176]. Its antibacterial action is effective against Bacillus subtilis, haemolytic streptococcus,, C. diphtheriae, E. coli, Bacillus typhi, B. paratyphi, Shigella dysenteriae, S. flexneri and Salmonella enteritidis[176].
Both the leaves and the roots are used in the treatment of pneumonia[218].
The root and the whole plant have anticancer properties whilst extracts of the plant have shown bactericidal properties[218].</t>
  </si>
  <si>
    <t>Britain; China; United States</t>
  </si>
  <si>
    <t>Betula populifolia</t>
  </si>
  <si>
    <t>Grey Birch</t>
  </si>
  <si>
    <t>Eastern N. America - Quebec to Virginia and west to Indiana</t>
  </si>
  <si>
    <t>Found on the margins of swamps and ponds, it also commonly grows in dry sandy or gravelly barren soils, growing well in poor almost sterile soils[82, 229].</t>
  </si>
  <si>
    <t>Succeeds in a well-drained loamy soil in a sunny position[11, 200]. Tolerates most soils doing well on poor ones[1] and on heavy clays.
A fast growing tree, though it rarely lives longer than 50 years[200, 229]. It is a pioneer species of abandoned fields, burnt-over lands, cleared woodlands etc[200, 229]. A fairly wind-tolerant plant[200], but it is shallow-rooted and older trees are often uprooted by winds and heavy snow in the wild[229].
Hybridizes freely with other members of this genus[50], especially with B. papyrifera[43].
A good plant to grow near the compost heap, aiding the fermentation process[20].
Trees are notably susceptible to honey fungus[200].</t>
  </si>
  <si>
    <t>A pioneer species, readily invading old fields, burnt-over or cleared land and providing suitable conditions for other woodland trees to become established[226]. It is an excellent crop for very poor soils, where it grows rapidly and affords protection to the seedlings of more valuable and slower-growing trees[82]. Since this species is short-lived and not very shade tolerant, it is eventually out-competed by these other trees[226].
Wood - close-grained, soft, light, weak, not durable[61, 82, 229, 235]. It weighs 36lb per cubic foot[235]. Unimportant commercially, the wood is used locally for making clothes pegs, spools, pulp, charcoal and quite commonly as a fuel[61, 82, 229].</t>
  </si>
  <si>
    <t>Inner bark - cooked or dried and ground into a meal. The meal can be used as a thickener in soups etc, or be added to flour when making bread, biscuits etc.  Inner bark is generally only seen as a famine food, used when other forms of starch are not available or are in short supply[177, K].
Sap - sweet. Harvested in early spring, before the leaves unfurl, by tapping the trunk. The flow is best on warm days that follow frosty nights. The sap is drunk as a sweet beverage or it can be fermented to make birch beer or vinegar[177, 183]. An old English recipe for the beer is as follows:-
"To every Gallon of Birch-water put a quart of Honey, well stirr'd together; then boil it almost an hour with a few Cloves, and a little Limon-peel, keeping it well scumm'd. When it is sufficiently boil'd, and become cold, add to it three or four Spoonfuls of good Ale to make it work...and when the Test begins to settle, bottle it up . . . it is gentle, and very harmless in operation within the body, and exceedingly sharpens the Appetite, being drunk ante pastum."[269].</t>
  </si>
  <si>
    <t>The bark is astringent. a decoction has been used to treat bleeding piles[257].
Scrapings of the inner bark have been used to treat swellings in infected cuts[257].</t>
  </si>
  <si>
    <t>Swertia japonica</t>
  </si>
  <si>
    <t>Sunny slopes and thickets in lowland and hills all over Japan[58].</t>
  </si>
  <si>
    <t>We have very little information on this species and do not know if it will be hardy in Britain, though judging by its native range it should succeed outdoors in many parts of this country. The plant is monocarpic, living for one to three years before flowering and dying after it flowers[58]. It is cultivated as a medicinal herb in China[238].It requires a symbiotic relationship with soil bacteria[174]. The following notes are based on the general needs of the genus.
Succeeds in a moist humus-rich soil in damp light woodlands, streamsides or the bog garden[200]. Grows best in areas with cool summers[200].</t>
  </si>
  <si>
    <t>The leaves might be edible cooked as a potherb[177].</t>
  </si>
  <si>
    <t>The whole plant is bitter and stomachic[174]. It is used in the treatment of digestive disorders.</t>
  </si>
  <si>
    <t>Sambucus sieboldiana</t>
  </si>
  <si>
    <t>Scrub and woods in the hills of W. Hupeh, 300 - 2400 metres[109].</t>
  </si>
  <si>
    <t>Tolerates most soils, including chalk[200], but prefers a moist loamy soil[11, 200]. Grows well in heavy clay soils. Tolerates some shade but is best in a sunny position[1]. Tolerates atmospheric pollution and coastal situations[200].
This species is closely related to S. racemosa[11].
Plants in this genus are notably resistant to honey fungus[200].</t>
  </si>
  <si>
    <t>Young leaves and buds - cooked and used as a vegetable[177, 183]. This use is inadvisable, see the notes above on toxicity.
A tea is made from the leaves[177, 183].</t>
  </si>
  <si>
    <t>Artemisia dracunculoides</t>
  </si>
  <si>
    <t>Russian Tarragon</t>
  </si>
  <si>
    <t>A. dracunculus dracunculoides.</t>
  </si>
  <si>
    <t>N. America. N. Europe. N. Asia - Siberia.</t>
  </si>
  <si>
    <t>Prairies, plains and dry slopes[43].</t>
  </si>
  <si>
    <t>Easily grown in a well-drained circumneutral or slightly alkaline loamy soil, preferring a sunny position[1, 200]. Established plants are drought tolerant[200]. Plants are longer lived, more hardy and more aromatic when they are grown in a poor dry soil[245].
Nomenclature is somewhat confused for this species. It is considered by some botanists to be a hardier form of A. dracunculus but with an inferior flavour[4, 200], whilst some consider it to be part of A. glauca[43]. It is very similar to A. dracunculus, but is more vigorous and hardier, Its leaves have a pungent and less pleasant flavour than that species[238].
Members of this genus are rarely if ever troubled by browsing deer[233].</t>
  </si>
  <si>
    <t>Both the growing and the dried plant repels insects[99].</t>
  </si>
  <si>
    <t>The herb is antiscorbutic, diuretic, emmenagogue, hypnotic and stomachic[21, 46, 179]. The fresh herb is eaten to promote the appetite[268].</t>
  </si>
  <si>
    <t>Pyracantha coccinea</t>
  </si>
  <si>
    <t>Firethorn</t>
  </si>
  <si>
    <t>Cotoneaster pyracantha.  Crataegus pyracantha.  Mespilus pyracantha.</t>
  </si>
  <si>
    <t>S. Europe. Occasionally found more or less naturalized in Britain[17].</t>
  </si>
  <si>
    <t>Woods and hedges[89].</t>
  </si>
  <si>
    <t>Prefers a good well-drained, moisture retentive loamy soil[1, 200]. Succeeds in any soil that is warm and not very heavy[11]. Another report says that it grows well in heavy clay soils. Succeeds on chalky soils[108]. Succeeds in sun or part shade[200] and also on a shady wall[28, 49], though it does not fruit so well in a shady position[200]. Tolerates atmospheric pollution and reasonable exposure[200].
A very ornamental plant[1], there are a number of named varieties[11, 200].
Susceptible to scab and fireblight[11], especially when grown on acid sandy soils[182]. This species, especially the cultivar 'Lelandii', is notably resistant to honey fungus[200].
Intolerant of root disturbance except when young[11].
A good bee plant[108]. Birds are particularly attracted to the fruit of this plant[200].</t>
  </si>
  <si>
    <t>Tolerant of trimming and of reasonable exposure, it can be grown as a hedge[49, 200]. It forms a very spiny barrier[200].</t>
  </si>
  <si>
    <t>Fruit - cooked. Used for making jellies, marmalade and sauces[15, 183].</t>
  </si>
  <si>
    <t>Olea europaea</t>
  </si>
  <si>
    <t>Olive</t>
  </si>
  <si>
    <t>Woods and scrub in dry rocky places[50].</t>
  </si>
  <si>
    <t>Easily grown in a loamy soil[1] and tolerating infertile soils[200], it prefers a well-drained deep fertile soil[200]. A drought resistant plant once established, it succeeds in dry soils[200]. Requires a sunny position[3]. Tolerates salty air[59]. Plants are slow-growing and very long-lived[188].
The olive is very commonly cultivated in Mediterranean climates for its edible seed, there are many named varieties[132, 183]. Trees can produce a crop when they are 6 years old and continue producing a commercial yield for the next 50 years[200] - many trees continue to give good yields for hundreds of years, even when their trunk is hollow[4]. They succeed outdoors in the milder areas of Britain[11], though plants rarely produce fruit when grown in this country[4, 182, 200], preferring warm temperate regions with mild moist winters and hot dry summers[200]. Some reports say that trees often fruit in south-western England[11, 59]. Generally, older trees are hardy to about -10�c[3, 200]. They require the protection of a south facing wall when grown in the London area[11].
At least some cultivars are self-fertile[200]. Some cultivars have been selected mainly for their fruits whilst others have been selected for their oil[200]. 'Mission' is grown for its edible fruits. It is vigorous, prolific and very cold resistant[200]. 'Moraiolo' is grown for its oil, it is very hardy and strong-growing[200].
Flower production depends on a 12 - 15 week period of diurnally fluctuating temperatures with at least 2 months averaging below 10�c[200].
Pruning can encourage non-fruiting water-shoots[200]. Weighing down or arching the branches can encourage fruiting[200]. The plants fruit best on wood that is one year old so any pruning should take this into account[238].
An olive branch is a traditional symbol of peace[148], laurel leaves were used by the ancient Greeks to crown winners of the Olympic games[4].
Plants have male flowers and bisexual flowers[200].</t>
  </si>
  <si>
    <t>The non-drying oil obtained from the seed is also used for soap making, lighting and as a lubricant[21, 46, 89]. The oil is a good hair tonic and dandruff treatment[21].
Maroon and purple dyes are obtained from the whole fresh ripe fruits[168].
Blue and black dyes are obtained from the skins of fresh ripe fruits[168].
A yellow/green dye is obtained from the leaves[168].
Plants are used to stabilize dry dusty hillsides[200].
Wood - very hard, heavy, beautifully grained, takes a fine polish and is slightly fragrant. It is used in turnery and cabinet making, being much valued by woodworkers[4, 7, 46, 100].</t>
  </si>
  <si>
    <t>Olive fruits are widely used, especially in the Mediterranean, as a relish and flavouring for foods. The fruit is usually pickled or cured with water, brine, oil, salt or lye[2, 3, 4, 89, 183]. They can also be dried in the sun and eaten without curing when they are called 'fachouilles'[183]. The cured fruits are eaten as a relish, stuffed with pimentos or almonds, or used in breads, soups, salads etc[183]. 'Olives schiacciate' are olives picked green, crushed, cured in oil and used as a salad[183]. The fruit contains 20 - 50� vitamin D per 100g[74]. The fruit is up to 4cm long[200].
The seed is rich in an edible non-drying oil, this is used in salads and cooking and, because of its distinct flavour, is considered a condiment[4, 46, 57, 89, 171, 183]. There are various grades of the oil, the finest (known as 'Extra Virgin') is produced by cold pressing the seeds without using heat or chemical solvents[238]. The seed of unpalatable varieties is normally used and this oil has the lowest percentage of acidity and therefore the best flavour[238]. Other grades of the oil come from seeds that are heated (which enables more oil to be expressed but has a deleterious effect on the quality) or from using chemical solvents on seed that has already been pressed for higher grades of oil. Olive oil is mono-unsaturated and regular consumption is thought to reduce the risk of circulatory diseases[238]. The seed contains albumen, it is the only seed known to do this[7].
Leaves[2]. No more details are given.
An edible manna is obtained from the tree[183].</t>
  </si>
  <si>
    <t>The oil from the pericarp is cholagogue, a nourishing demulcent, emollient and laxative[4, 21, 240]. Eating the oil reduces gastric secretions and is therefore of benefit to patients suffering from hyperacidity[238]. The oil is also used internally as a laxative and to treat peptic ulcers[4, 238]. It is used externally to treat pruritis, the effects of stings or burns and as a vehicle for liniments[4, 21]. Used with alcohol it is a good hair tonic and used with oil of rosemary it is a good treatment for dandruff[4, 21]. The oil is also commonly used as a base for liniments and ointments[21].
The leaves are antiseptic, astringent, febrifuge and sedative[4, 21]. A decoction is used in treating obstinate fevers, they also have a  tranquillising effect on nervous tension and hypertension[4, 238]. Experimentally, they have been shown to decrease blood sugar levels by 17 - 23%[240]. Externally, they are applied to abrasions[238].
The bark is astringent, bitter and febrifuge[4, 240]. It is said to be a substitute for quinine in the treatment of malaria[240].
In warm countries the bark exudes a gum-like substance that has been used as a vulnerary[4].
The plant is used in Bach flower remedies - the keywords for prescribing it are 'Complete exhaustion' and 'Mental fatigue'[209].</t>
  </si>
  <si>
    <t>Ei; Europe; France; Iraq; Jerusalem; Spain; Turkey; United States(Nm)</t>
  </si>
  <si>
    <t>Berberis chengii</t>
  </si>
  <si>
    <t>Hilly slopes in shady and fertile spots[147].</t>
  </si>
  <si>
    <t>We have very little information on this species and do not know if it will be hardy in Britain, though judging by its native range it could succeed outdoors in many parts of this country. The following notes are based on the general needs of the genus.
Prefers a warm moist loamy soil and light shade but it is by no means fastidious, succeeding in thin, dry and shallow soils[11, 200]. Grows well in heavy clay soils.
Hybridizes freely with other members of this genus[1].
Plants can be pruned back quite severely and resprout well from the base[200].</t>
  </si>
  <si>
    <t>The root bark is antibacterial, anti-inflammatory, antipyretic and depurative[147].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</si>
  <si>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Cactaceae</t>
  </si>
  <si>
    <t>Opuntia compressa</t>
  </si>
  <si>
    <t>Eastern Prickly Pear</t>
  </si>
  <si>
    <t>O. humifusa. Raf.  O. macrarthra.  O. opuntia.  O. rafinesquii.  O. vulgaris.</t>
  </si>
  <si>
    <t>North-eastern N. America. Naturalized on rocks and walls in S. and S.C. Europe.</t>
  </si>
  <si>
    <t>Opn dry areas[274]. Rocky bluffs, sand dunes, dry rocky or sandy grasslands.</t>
  </si>
  <si>
    <t>Requires a sandy or very well-drained soil[160]. Prefers a pH in the range 6 to 7.5[200]. Must be kept fairly dry in winter but likes a reasonable supply of water in the growing season[200]. A position at the base of a south-facing wall or somewhere that can be protected from winter rain is best for this plant. Requires warmth and plenty of sun. Plants tolerate considerable neglect.
Plants are very cold-hardy, tolerating temperatures down to about -30�c[160], but they are intolerant of winter wet.
There is considerable confusion over the correct name for this species, several of the synonyms listed above are also applied to other species in this genus.</t>
  </si>
  <si>
    <t>The following notes are for O. ficus indica. They almost certainly also apply to this species[K].
A gum is obtained from the stem. It is used as a masticatory or can be mixed with oil to make candles[64, 207]. The juice of the boiled stem segments is very sticky. It is added to plaster, whitewash etc to make it adhere better to walls[92].</t>
  </si>
  <si>
    <t>A poultice of the peeled pads is applied to wounds, sores etc[222].
The juice of the fruits is used as a treatment for warts[222].
A tea made from the pads is used in the treatment of lung ailments[222].</t>
  </si>
  <si>
    <t>Argentina; China; Dr; Ethiopia; Haiti; Mauritius; Sicily; South Africa; Spain; United States(Sc)</t>
  </si>
  <si>
    <t>The plant has numerous minutely barbed glochids (hairs) that are easily dislodged when the plant is touched and they then become stuck to the skin where they are difficult to see and remove. They can cause considerable discomfort[200].</t>
  </si>
  <si>
    <t>Rosa banksiae</t>
  </si>
  <si>
    <t>Banksia Rose</t>
  </si>
  <si>
    <t>E. Asia - China. Naturalized in Austria and Germany[50].</t>
  </si>
  <si>
    <t>Growing into trees or hanging down ravines and rocky places to altitudes of 1000 metres in W. China[109, 260].</t>
  </si>
  <si>
    <t>Succeeds in most soils[11], preferring a circumneutral soil[200]. Grows well in heavy clay soils. Dislikes water-logged soils[200]. Requires a very sunny position if it s to flower well[11, 245].
This species does not thrive in the cooler moister parts of Britain, growing best in the south-east of the country[11]. It is best given a position on a sunny sheltered wall[219].
A very ornamental plant[1]. After planting out, it takes a few years to settle down and commence flowering[219]. Flowers are produced mainly on wood that is 2 - 3 years old[219]. The flowers have a violet-like perfume[245].
Grows well with alliums, parsley, mignonette and lupins[18, 20]. Garlic planted nearby can help protect the plant from disease and insect predation[18, 20]. Grows badly with boxwood[18].
Hybridizes freely with other members of this genus[80].
Plants in this genus are notably susceptible to honey fungus[200].</t>
  </si>
  <si>
    <t>Tannin obtained from the root bark is used as a brown dye for rope and also to preserve and strengthen rope that is to be immersed in water[46, 61, 109].</t>
  </si>
  <si>
    <t>Fruit - raw or cooked. The fruit is about 7mm in diameter[200], but there is only a thin layer of flesh surrounding the many seeds[K]. Some care has to be taken when eating this fruit, see the notes above on known hazards.
The seed is a good source of vitamin E, it can be ground and mixed with flour or added to other foods as a supplement[102, 183]. Be sure to remove the seed hairs[102].</t>
  </si>
  <si>
    <t>The plant is rich in tannins and is used as an astringent[218].
The root is anthelmintic, astringent, bitter and tonic[240].
The leaves are said to be a good vulnerary[240].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</si>
  <si>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Amaranthus hypochondriacus</t>
  </si>
  <si>
    <t>A. hybridus hypochondriachus. (L.)Thell.</t>
  </si>
  <si>
    <t>A weed of wasteland and agricultural land.</t>
  </si>
  <si>
    <t>Prefers a well-drained fertile soil in a sunny position[200]. Requires a hot sheltered position if it is to do well[K]. Tolerates a pH in the range 5.2 to 7.5.
Plants should not be given inorganic fertilizers, see notes above on toxicity.
Often cultivated, especially in tropical areas, for its edible leaves and seeds, there are many named varieties[183]. This is the most robust and highest yielding of the grain amaranths, though it is late maturing and therefore less suitable for northern areas[183].
Most if not all members of this genus photosynthesize by a more efficient method than most plants. Called the 'C4 carbon-fixation pathway', this process is particularly efficient at high temperatures, in bright sunlight and under dry conditions[196].</t>
  </si>
  <si>
    <t>Yellow and green dyes can be obtained from the whole plant[168].
A red dye obtained from the plant (the report does not specify which part of the plant) is used as a colouring in foods and medicines[238].</t>
  </si>
  <si>
    <t>The whole plant contains tannin and is astringent[238, 254]. It is used internally in the treatment of diarrhoea and excessive menstruation[238, 254]. It can be used as a gargle to soothe inflammation of the pharynx and to hasten the healing of ulcerated mouths[254], whilst it can also be applied externally to treat vaginal discharges, nosebleeds and wounds[238]. The plant can be used fresh or it can also be harvested when coming into flower and dried for later use[238].</t>
  </si>
  <si>
    <t>Myrtus communis</t>
  </si>
  <si>
    <t>Myrtle</t>
  </si>
  <si>
    <t>Scrub, avoiding calcareous soils[50].</t>
  </si>
  <si>
    <t>Succeeds in any reasonably good soil so long as it is well-drained[1]. Prefers a moderately fertile well-drained neutral to alkaline loam in a sunny position[11, 200, 238]. Succeeds in dry soils.
A very ornamental plant[1], when fully dormant it is hardy to between -10 and -15�c[184], so long as it is sheltered from cold drying winds[200], though it does withstand quite considerable maritime exposure[K]. The young growth in spring can be damaged by late frosts. This species does not succeed outdoors in the colder parts of Britain[11, 49].
A moderately fast-growing plant when young but soon slowing with age[202].
There are a number of named varieties[183]. 'Tarentina'  with narrow small leaves is hardier than the type and is especially wind-resistant[182, 200], 'Microphylla' is a dwarf form and 'Leucocarpa' has white berries[182].
Myrtle is often cultivated in the Mediterranean[7], where the plant is regarded as a symbol of love and peace[89] and is much prized for use in wedding bouquets[182]. The foliage is strongly aromatic[184].
Any pruning is best carried out in the spring[238].
Plants in this genus are notably resistant to honey fungus[200].</t>
  </si>
  <si>
    <t>The plant is very tolerant of regular clipping[200] and can be grown as a hedge in the milder parts of Britain[166, 200].
An essential oil from the bark, leaves and flowers is used in perfumery, soaps and skin-care products[89, 143, 238]. An average yield of 10g of oil is obtained from 100 kilos of leaves[7].
A perfumed water, known as "eau d'ange", is obtained from the flowers[245].
A high quality charcoal is made from the wood[89].
Wood - hard, elastic, very fine grained. Used for walking sticks, tool handles, furniture etc[46, 89].</t>
  </si>
  <si>
    <t>Fruit - raw or cooked[2, 105]. The fruit has an aromatic flavour[245], it can be eaten fresh when ripe or can be dried and is then used as an aromatic food flavouring, especially in the Middle East[7, 46, 238]. It can also be made into an acid drink[89, 148]. The fruit is about 8mm in diameter[200].
The leaves are used as a flavouring in cooked savoury dishes[238].
The dried fruits and flower buds are used to flavour sauces, syrups etc[183].
An essential oil from the leaves and twigs is used as a condiment, especially when mixed with other spices[183].
In Italy the flower buds are eaten[183]. The flowers have a sweet flavour and are used in salads[245].</t>
  </si>
  <si>
    <t>The leaves are aromatic, balsamic, haemostatic and tonic[7, 46]. Recent research has revealed a substance in the plant that has an antibiotic action[7]. The active ingredients in myrtle are rapidly absorbed and give a violet-like scent to the urine within 15 minutes[238]. The plant is taken internally in the treatment of urinary infections, digestive problems, vaginal discharge, bronchial congestion, sinusitis and dry coughs[238, 254]. In India it is considered to be useful in the treatment of cerebral affections, especially epilepsy[240]. Externally, it is used in the treatment of acne (the essential oil is normally used here), wounds, gum infections and haemorrhoids[238]. The leaves are picked as required and used fresh or dried[238].
An essential oil obtained from the plant is antiseptic[240]. It contains the substance myrtol - this is used as a remedy for gingivitis[7]. The oil is used as a local application in the treatment of rheumatism[240].
The fruit is carminative[240]. It is used in the treatment of dysentery, diarrhoea, haemorrhoids, internal ulceration and rheumatism[240].</t>
  </si>
  <si>
    <t>Europe; Greece; Iraq; Kurdistan; Spain; Turkey</t>
  </si>
  <si>
    <t>Sambucus chinensis</t>
  </si>
  <si>
    <t>Chinese Elder</t>
  </si>
  <si>
    <t>S. thunbergiana.  S. javanica. non Blume.</t>
  </si>
  <si>
    <t>Thickets and woods in hills and at low elevations in mountains, C. and S. Japan[58].</t>
  </si>
  <si>
    <t>Tolerates most soils, including chalk[200], but prefers a moist loamy soil[11, 200]. Grows well in heavy clay soils. Tolerates some shade but is best in a sunny position[1]. Tolerates atmospheric pollution and coastal situations[200].
There is some confusion over the correct name of this species. It is said to be a synonym of S. javanica by some botanists, but this probably refers to a herbaceous plant, the correct name of which should be S. chinensis. The true S. javanica is a shrub[K].</t>
  </si>
  <si>
    <t>The plant is used to make a skin wash to rid the body of parasites[178]. (The part of the plant that is used is not detailed, it is likely to be the leaves or dried flower stalks.)</t>
  </si>
  <si>
    <t>Fruit - cooked. It is usually preserved, used in confectionery or as a tea[183]. The fruit is about 4mm in diameter and is borne in large clusters[200]. Some caution is advised, see notes on toxicity above.
Stems and leaves - cooked[183]. Some caution is advised, see the notes on toxicity above.
Root - cooked. Use with caution, see the notes above on toxicity.</t>
  </si>
  <si>
    <t>Emetic[178].</t>
  </si>
  <si>
    <t>Vaccaria hispanica</t>
  </si>
  <si>
    <t>Cow Cockle</t>
  </si>
  <si>
    <t>V. pyramidata.  V. segetilis.  V. vulgaris.  Saponaria vaccaria. L.</t>
  </si>
  <si>
    <t>C. and S. Europe, north to Belgium. An introduced and not infrequent casual in Britain[17].</t>
  </si>
  <si>
    <t>A weed of cultivated fields[50].</t>
  </si>
  <si>
    <t>Succeeds in any well-drained soil in a sunny position[200].
Sometimes cultivated for its seed which is often added to wild bird foods[200]. By this means, the plant is often found as an introduced casual in Britain[200].</t>
  </si>
  <si>
    <t>The seed is anodyne, discutient, diuretic, emmenagogue, galactogogue, styptic and vulnerary[147, 176, 178, 218]. A decoction is used to treat skin problems, breast tumours, menstrual problems, deficiency of lactation and sluggish labour[218]. The seeds are also taken internally as a galactogogue[218]. The flowers, leaves, roots and shoots also have the same properties[218].
The sap of the plant is said to be febrifuge and tonic[240]. It is used in the treatment of long-continued fevers of a low type[240].
The plant is used externally to cure itch[240].</t>
  </si>
  <si>
    <t>The seeds and other parts of the plant contain saponins[218, 240]. Although toxic, these substances are very poorly absorbed by the body and so tend to pass through without causing harm, they are also broken down if thoroughly heated[K]. Saponins are found in many plants, including several that are often used for food, such as certain beans. It is not advisable to eat large quantities of food that contain saponins. Saponins are much more toxic to some creatures, such as fish, and hunting tribes have traditionally put large quantities of them in streams, lakes etc in order to stupefy or kill the fish[K].</t>
  </si>
  <si>
    <t>Liriope muscari</t>
  </si>
  <si>
    <t>Lilyturf</t>
  </si>
  <si>
    <t>L. platyphylla.</t>
  </si>
  <si>
    <t>Forests, bamboo forests, scrub, shady and moist places in ravines and on slopes at elevations of 100 - 1400 (occasionally to 2000) metres[266].</t>
  </si>
  <si>
    <t>Prefers a sandy soil[1]. Succeeds in full sun so long as the soil does not dry out in the summer, otherwise it should be grown in partial shade in any moderately fertile well-drained soil[200]. Requires a sunny position[208]. Established plants are fairly drought tolerant[190, 200], they succeed in dry shade[190].
Hardy to at least -15�c[200].
A very ornamental plant, there are many named varieties[200]. Slow to settle down after being planted but then grows away well[190].
Members of this genus are rarely if ever troubled by browsing deer[233].
There is a lot of confusion between this species and L. graminifolia, most of the plants being grown as L. graminifolia actually being this species[200]. Apart from its use as a ground cover plant, all the entries on this plant's uses actually belong to L. graminifolia but, because of the confusion, it is quite possible that they also apply to this species[K]. This species has thick dark tubers whilst L. graminifolia is rhizomatous[200].</t>
  </si>
  <si>
    <t>A good drought tolerant evergreen ground cover plant[200, 208]. Rather slow to spread though, needing weeding for the first year or two[197]. Plants should be spaced about 30cm apart each way[208].</t>
  </si>
  <si>
    <t>Root - cooked[105, 177]. Candied and used medicinally[61]. The roots sometimes have a fleshy, tuberous part near their tip[266].</t>
  </si>
  <si>
    <t>The root is antiinflammatory, antiallergic, aphrodisiac, pectoral and stimulant[61, 279]. It is used as a tonic in Korea to increase stamina and also as an expectorant[279].</t>
  </si>
  <si>
    <t>Rubus arcticus</t>
  </si>
  <si>
    <t>Arctic Bramble</t>
  </si>
  <si>
    <t>Northern N. America, N. Europe and N. Asia. Formerly native to Britain in the Scottish highlands[17]</t>
  </si>
  <si>
    <t>Damp peats or gravels, especially on calcareous soils[43].</t>
  </si>
  <si>
    <t>Easily grown in a good well-drained loamy soil in a sunny position[1, 11].
A very variable species, it is sometimes divided into three species, viz.:- R. arcticus, R. acaulis and R. stellatus[101].</t>
  </si>
  <si>
    <t>Fruit - raw or cooked[2, 61, 105, 257]. Very sweet, juicy and palatable with a pineapple-like aroma[1, 101, 172, 183]. Delicious when eaten out of hand, they are also used in making cakes, jams etc[183]. Unfortunately, they are often not produced very prolifically in a garden situation in Britain, probably because they prefer colder winters.
Flowers - raw. Sweet and delicious[172].
The fresh or dried leaves are used as a tea substitute[61, 105, 183].</t>
  </si>
  <si>
    <t>Norway</t>
  </si>
  <si>
    <t>Leucas cephalotes</t>
  </si>
  <si>
    <t>Spiderwort</t>
  </si>
  <si>
    <t>E. Asia - Himalayas from Afghanistan to western China.</t>
  </si>
  <si>
    <t>Open areas at elevations around 1700 metres in western China[266].</t>
  </si>
  <si>
    <t>We have very little information on this species and do not know if it will succeed outdoors in Britain.
240</t>
  </si>
  <si>
    <t>Tender leaves and young shoots - cooked. Used as a pot herb[145, 177, 272].</t>
  </si>
  <si>
    <t>A decoction of the plant is used in the treatment of malarial fever[272]. A paste of the plant is boiled with mustard oil and applied externally to boils[272]. The juice of the plant is used in the treatment of urinary complaints[272].
The dried inflorescences are smoked and the smoke exhaled through the nose to treat nosebleeds[272].</t>
  </si>
  <si>
    <t>Scirpus validus</t>
  </si>
  <si>
    <t>River Club-Rush</t>
  </si>
  <si>
    <t>S. tabernaemontani. K.C.Gmel.  Schoenoplectus validus. (Vahl.)L�ve.</t>
  </si>
  <si>
    <t>N. America - all areas except the extreme north.</t>
  </si>
  <si>
    <t>Shallow water[43, 62]. Ponds and swamps[235].</t>
  </si>
  <si>
    <t>The stems are used in weaving and basket making[189, 257]. They are used to make good quality mats for use on the floor, for sleeping on and for making temporary partitions[257]. The stems are pulled off the plant rather than cut to ensure the maximum length of stem[257].</t>
  </si>
  <si>
    <t>Root - raw or cooked[159, 161, 172, 183]. Rich in starch. The root contains a meagre amount of starch[193]. The sweet roots are eaten raw in mid summer[257]. The bruised young roots, when boiled in water, furnish a sweet syrup[183].
Young shoots - cooked[55, 62, 85, 183]. The tender base of the stem is eaten raw in salads[183, 257].
The pollen is used in soups or mixed with flour and used in making bread[177, 183]. It is rich in protein.
Seed[62, 85, 159, 183]. No further details are given but it is probably ground into a powder and used in making bread etc. The seed is small and rather fiddly to harvest and utilize.</t>
  </si>
  <si>
    <t>The root is astringent and diuretic[152].
The stem pith is haemostatic[257]. A poultice of the stem pith has been placed under a dressing in order to stop wounds bleeding[257].</t>
  </si>
  <si>
    <t>Sapium sebiferum</t>
  </si>
  <si>
    <t>Vegetable Tallow</t>
  </si>
  <si>
    <t>Croton sebiferus.  Stillingia sebifera.</t>
  </si>
  <si>
    <t>Found wild in the foothills around Dehra Dun[146].</t>
  </si>
  <si>
    <t>Seed - do not cold stratify the seed since this can lead to secondary dormancy. Sown in April in a warm greenhouse, it usually germinates within 4 weeks[113]. Prick out the seedlings into individual pots when they are large enough to handle. Overwinter in a greenhouse for at least their first 2 winters and plant out in late spring.
Cuttings of half-ripe wood, July/August in a frame.</t>
  </si>
  <si>
    <t>Succeeds in a sunny position in any well-drained soil[200]. Grows well on canal banks, steep mountain slopes, granite hills and sandy beaches, succeeding in alkaline, saline or acid soils[269]. It is said to thrive in alluvial forests, on low alluvial plains, and on rich leaf-molds, growing best in well-drained clayey-peat soils[269]. Requires the protection of a south or south-west wall when grown in areas at the limits of its hardiness[200]. Favourable climatic conditions are mean air temperatures of 12.5 to 30.1�C, and an annual precipitation from 130 to 370cm[269].
This tree is not reliably hardy in Britain, though it was successfully grown here in the 18th century[11]. It is able to withstand a few degrees of frost, but unripened twigs are particularly susceptible to frost injury[269]. It succeeds outdoors in the milder parts of Britain when grown in a woodland garden[166].
A fast-growing tree[188], it is much cultivated in warm temperate regions for its seeds which are a source of vegetable tallow, a drying oil and protein food[269]. The fruits yield two types of fats - the outer covering of the seeds contains a solid fat with a low iodine value and is known as Chinese Vegetable Tallow whilst the kernels produce a drying oil with high iodine value which is called Stillingia Oil[11, 109, 269]. Many named varietis have been developed in the Orient, especially in Taiwan, for improved oil production[269].
Plants require from 3 - 8 years to bear, but then continue to bear for an average of 70 - 100 years. They attain their full size in 10 - 12 years[269]. Yields of 14 tonnes of seed per hectare, containing 2.6 tonnes of oil and 2.8 tones of tallow have been achieved[269]. This yield could increase with age[269].
The plant has escaped from cultivation in N. America and has become a serious pest there, displacing native vegetation. It apparently produces root secretions that modify soil chemistry and discourage the establishment of native species[274].
Responds well to coppicing[146].</t>
  </si>
  <si>
    <t>The seed is coated with a wax. This wax, which comprises about 24% of the seed[269], can be used to make candles and soap[1, 4, 11, 46, 103, 171]. It has excellent burning quality, and gives an inodorous clear bright flame[269]. The wax is also used for making soap, cloth dressing and fuel[269]. Pure tallow fat is known in commerce as Pi-yu[269]. The wax is separated from the seed by steeping it in hot water and skimming off the wax as it floats to the surface[146, 158]. The wax is solid at temperatures below 40�c[146]. It is said to change grey hair to black[218].
The seed contains about 20% of a drying oil[269]. It is used to make candles and soap[11, 146, 158]. The oil is used in making varnishes and native paints because of its quick-drying properties[269]. It is also used in machine oils and as a crude lamp oil[269]. The pure oil expressed from the inner part of the seeds is known in commerce as Ting-yu[269].
The residual cake, after the oil is expressed, is used as manure, particularly for tobacco fields[269].
The leaves are rich in tannin[178], a black dye can be obtained by boiling them in alum water[103, 146, 158, 269].The plant is used as a soil binder along the sides of roads and canals[269].
The wood is white, even and close grained, light, soft or moderately hard[158, 269]. It is suitable for carving and is also used for making blocks in Chinese printing, furniture making and incense[269].
The wood is light and soft. It is used for fuel[269].</t>
  </si>
  <si>
    <t>The wax from the seed is used as a lard substitute or in cacao butter[105, 183]. The seed contains 8.1 - 9.2% protein and 40.5 - 50.7% fat[218].</t>
  </si>
  <si>
    <t>The leaves and the roots are depurative, diuretic and laxative[4, 147, 178]. A decoction is used in the treatment of oedema, constipation, poisoning by two plants - Polygonum perfoliatum and Tripterygium wilfordii, skin diseases etc[147, 218]. The leaves are particularly useful for treating boils[218].
The seed is antidote, emetic, hydragogue and purgative[218]. In China it is taken internally, which is a rather questionable practice considering its toxic nature[218].
The root bark is diuretic[218]. It is used in the treatment of snake bites and skin ulcers[218].
The juice of the tree (the sap is probably meant here[K]) is acrid and vesicant[240].</t>
  </si>
  <si>
    <t>Asia; Britain; China; France; Hainan; Netherlands; Spain</t>
  </si>
  <si>
    <t>The sap is poisonous[200].</t>
  </si>
  <si>
    <t>Polianthes tuberosa</t>
  </si>
  <si>
    <t>Tuberose</t>
  </si>
  <si>
    <t>Not known in a truly wild situation[200].</t>
  </si>
  <si>
    <t>Requires a warm sheltered position[200] and a well-drained soil[188]. When grown in pots it is best to use a fibrous loam enriched with compost and some silver sand for drainage[245]. Plants require copious amounts of moisture when starting into growth[245].
Not very hardy outdoors in Britain, this species is often grown in the greenhouse where it can be induced to flower at almost any time of the year[1]. It can also be grown outdoors in warm areas of Britain, planting out the bulbs in spring, harvesting them in the autumn and storing them in sand overwinter in a cool but frost-free place[200].
This species is sometimes cultivated for its edible flowers[183]. They are very strongly scented[200]. The flowers are perhaps the most powerfully scented of all flowers. The perfume is almost intoxicating, especially when the plant is grown in gentle heat when it is heavy and sickly almost to the point of unpleasantness[245]. A double-flowered cultivar, 'The Pearl' has an even more pronounced fragrance[245].
The plant is cultivated for its essential oil in China[61].</t>
  </si>
  <si>
    <t>An essential oil is obtained from the flowers. It is used in high grade perfumery[46, 61, 171]. 1150kg of flowers yield 1kg absolute essential oil[46, 61].</t>
  </si>
  <si>
    <t>Flowers - cooked. Used in vegetable soups or added to the substrate of 'kecap', an Indonesian soy sauce[46, 177, 183].
The flowers are the source of tuberosa-flower water[183]. No further details are given.</t>
  </si>
  <si>
    <t>Malaya; Mexico; Mexico(Aztec); Turkey</t>
  </si>
  <si>
    <t>Conringia orientalis</t>
  </si>
  <si>
    <t>Hare's Ear Mustard</t>
  </si>
  <si>
    <t>Brassica orientalis.  Erysimum orientale. non Mill.  E. perfoliatum.</t>
  </si>
  <si>
    <t>Europe - Mediterranean. A frequent and occasionally established casual in Britain[17].</t>
  </si>
  <si>
    <t>Arable and waste land, also on cliffs by the sea, especially on clay and calcareous soils in Britain[17].</t>
  </si>
  <si>
    <t>Succeeds in heavy and calcareous soils, preferring a sunny position[17].</t>
  </si>
  <si>
    <t>A light-yellow edible oil is obtained from the seed[61, 74, 105, 177]. It is used for cooking purposes[183].
Leaves and young stems - raw[74].</t>
  </si>
  <si>
    <t>Ulmus rubra</t>
  </si>
  <si>
    <t>Slippery Elm</t>
  </si>
  <si>
    <t>U. fulva. Michx.</t>
  </si>
  <si>
    <t>Central and Southern N. America - Maine to Florida, west to Texas and North Dakota.</t>
  </si>
  <si>
    <t>Rich deep soils, often calcareous, on the banks of streams and low rocky hillsides[43, 82].</t>
  </si>
  <si>
    <t>Prefers a fertile soil in full sun[188], but can be grown in any soil of at least moderate quality so long as it is well drained[1].
Plants are hardy to about -10�c[238].
A moderately fast-growing tree, living about 200 years in the wild[229], but although perfectly hardy, this species does not usually thrive in Britain[11].
Trees are often harvested in the wild for their edible inner bark, the 'slippery elm' that can be obtained from chemists and health food shops[K]. Trees have been over-exploited in the wild, plus they have also suffered from Dutch elm disease. As a result they are becoming much less common[238].
The slippery elm is very susceptible to 'Dutch elm disease', a disease that has destroyed the greater part of all the elm trees growing in Britain. The disease is spread by means of beetles. There is no effective cure (1992) for the problem, but most E. Asian, though not Himalayan, species are resistant (though not immune) to the disease so the potential exists to use these resistant species to develop new resistant hybrids with the native species[200].
The various species of this genus hybridize freely with each other and pollen is easily saved, so even those species with different flowering times can be hybridized[200].</t>
  </si>
  <si>
    <t>A fibre obtained from the inner bark is used to make a twine[189, 257]. The boiled bark has been used for making matting, nets etc[257].
The inner bark has been used in making baskets[257].
The bark has been used as a roofing material[257].
The weathered bark has been used as kindling for starting a fire[257].
Wood - very close-grained, tough, heavy, hard, strong, durable, easy to split. It weighs 43lb per cubic foot and is used for fence posts, window sills, agricultural implements etc[46, 61, 82, 227].</t>
  </si>
  <si>
    <t>Leaves - raw or cooked.
Inner bark - raw or cooked. It can be dried, ground into a powder and then used as a thickener in soups or added to cereal flours when making bread etc[2, 14, 46, 55, 171]. It can also be chewed as a thirst quencher[227]. The inner bark has been cooked with fats in order to prevent them becoming rancid[257].
Immature fruit - raw or cooked[177]. The fruit is about 20mm in diameter[200].
A tea-like beverage can be brewed from the inner bark[257].</t>
  </si>
  <si>
    <t>Slippery elm bark is a widely used herbal remedy and is considered to be one of the most valuable of remedies in herbal practice[4]. In particular, it is a gentle and effective remedy for irritated states of the mucous membranes of the chest, urinary tubules, stomach and intestines[254]. The inner bark contains large quantities of a sticky slime that can be dried to a powder or made into a liquid[229]. The inner bark is harvested in the spring from the main trunk and from larger branches, it is then dried and powdered for use as required[4]. Ten year old bark is said to be best[4]. Fine grades of the powder are best for internal use, coarse grades are better suited to poultices[238]. The plant is also part of a North American formula called essiac which is a popular treatment for cancer. Its effectiveness has never been reliably proven or disproven since controlled studies have not been carried out. The other herbs included in the formula are Arctium lappa, Rumex acetosella and Rheum palmatum[254].
The inner bark is demulcent, diuretic, emollient, expectorant, nutritive[4, 21, 165, 213]. It has a soothing and healing effect on all parts of the body that it comes into contact with[4] and is used in the treatment of sore throats, indigestion, digestive irritation, stomach ulcers etc[222]. It used to be frequently used as a food that was a nutritive tonic for the old, young and convalescents[222]. It was also applied externally to fresh wounds, burns and scalds[222].
The bark has been used as an antioxidant to prevent fats going rancid[222].
The whole bark, including the outer bark, has been used as a mechanical irritant to abort foetuses[238]. Its use became so widespread that it is now banned in several countries[238].</t>
  </si>
  <si>
    <t>Senecio nemorensis</t>
  </si>
  <si>
    <t>Damp places, 800 - 1800 metres in Turkey[93].</t>
  </si>
  <si>
    <t>Succeeds in a sunny position in most well-drained moderately fertile soils[200].
The sub-species S. nemorensis fuchsii. (Gmel.)Celak. is the form used for food in Asia[177].</t>
  </si>
  <si>
    <t>Young stems - pickled[177]. Some caution is advised, see the notes above on toxicity.</t>
  </si>
  <si>
    <t>Czechoslovakia</t>
  </si>
  <si>
    <t>Barbarea orthoceras</t>
  </si>
  <si>
    <t>American Yellowrocket</t>
  </si>
  <si>
    <t>B. americana. Rydb.  B. stricta. non Andrz.</t>
  </si>
  <si>
    <t>N. America. N.E. Asia.</t>
  </si>
  <si>
    <t>Banks of streams, in swamps or on wet rocks, Labrador to Alaska and south to California[43].</t>
  </si>
  <si>
    <t>We have very little information on this species and do not know if it will be hardy in Britain, though judging by its native range it should succeed outdoors in most parts of this country. The following notes are based on the general needs of the genus.
Succeeds in sun or shade in a moist well-drained soil[200].</t>
  </si>
  <si>
    <t>Young leaves - raw or cooked[177]. The rosettes of the dark green shiny leaves are eaten raw or cooked[257]. A hot, cress-like flavour.</t>
  </si>
  <si>
    <t>Physalis peruviana</t>
  </si>
  <si>
    <t>Goldenberry</t>
  </si>
  <si>
    <t>S. America - Peru. Naturalized in C. and S. Europe.</t>
  </si>
  <si>
    <t>Succeeds in a sheltered position in any well-drained soil in full sun or light shade[196, 200]. Prefers a rich loam[38] but tolerates poor soils[196]. If the soil is too rich it encourages leaf production at the expense of fruiting[196]. Plants tolerate a pH in the range 4.5 to 8.2[196].
The Cape Gooseberry is an evergreen shrub in its native environment. It is not very cold-hardy in Britain, however, though it can succeed outdoors as a herbaceous perennial in the mildest areas of the country or when grown in favoured positions such as the foot of a sunny wall. Some cultivars will tolerate temperatures down to about -10� when grown in this way[K]. It would be wise to apply a good protective mulch to the roots in late autumn after the top growth has been cut back by frosts. In most areas of Britain, however, it needs to be grown as an annual in much the same way as tomatoes. The plant is usually naturally bushy, but it can be useful to pinch out the growing tip whilst the shoots are less than 30cm tall in order to encourage side shoots[K].
This species is often cultivated for its edible fruit in warm temperate and tropical zones, there are some named varieties[3, 183]. 'Edulis' is the most common cultivar in Britain, it has considerably larger fruits than the species but these do not have quite such a good flavour[K]. Yields of 20 tonnes per hectare are common in S. America, 33 tonnes has been achieved[196].</t>
  </si>
  <si>
    <t>Fruit - raw or cooked in pies, cakes, jellies, compotes, jams etc[1, 2, 3, 34, 183]. A delicious bitter-sweet flavour, it has smaller but sweeter fruits than the cultivar 'Edulis'[K]. The dried fruit can be used as a raisin substitute, though it is not so sweet[183]. The plant conveniently wraps up each fruit in its own 'paper bag' (botanically, the calyx) to protect it from pests and the elements. This calyx is toxic and should not be eaten. The fruit is rich in vitamin A (3000 I.U. of carotene per 100g), vitamin C and some of the B complex (thiamine, niacin and B12)[196]. The protein and phosphorus levels are exceptionally high for a fruit[196]. The fruit is a berry about 2cm in diameter[200].
The dried fruit is said to be a substitute for yeast[183]. If picked carefully with the calyx intact, the fruit can be stored for 3 months or more[196]. The fruit is about 2cm in diameter[196].</t>
  </si>
  <si>
    <t>The leaf juice has been used in the treatment of worms and bowel complaints[240].
The plant is diuretic[240].</t>
  </si>
  <si>
    <t>Amaranthus bidentata</t>
  </si>
  <si>
    <t>Roadsides and waste places[147].</t>
  </si>
  <si>
    <t>We have very little information on this species and do not know how well it will grow in Britain, though it should succeed as a spring-sown annual. The following notes are based on the general needs of the genus.
Prefers a well-drained fertile soil in a sunny position[200].  Requires a hot sheltered position if it is to do well[K].
Plants should not be given inorganic fertilizers, see notes above on toxicity.
Most if not all members of this genus photosynthesize by a more efficient method than most plants. Called the 'C4 carbon-fixation pathway', this process is particularly efficient at high temperatures, in bright sunlight and under dry conditions[196].</t>
  </si>
  <si>
    <t>The leaves are antiphlogistic, diuretic, emmenagogue and tonic[147].</t>
  </si>
  <si>
    <t>Angelica dahurica</t>
  </si>
  <si>
    <t>Bai Zhi</t>
  </si>
  <si>
    <t>E. Asia - Japan, Korea, Siberia.</t>
  </si>
  <si>
    <t>Damp habitats in mountains, C. Japan[58, 200]. Thickets[254].</t>
  </si>
  <si>
    <t>Bai Zhi has been used for thousands of years in Chinese herbal medicine where it is used as a sweat-inducing herb to counter harmful external influences[254]. Bai Zhi is contraindicated for pregnant women[254].
The root is analgesic, anodyne, antibacterial, antidote, carminative, diaphoretic, diuretic, poultice and stimulant[176, 178, 218]. It is used in the treatment of frontal headache, tothache, rhinitis, boils, carbuncles and skin diseases[176, 279]. It appears to be of value in treating the facial pain of trigeminal neuralgia[254].
Small quantities of angelicotoxin, one of the active ingredients in the root, have an excitatory effect on the respiratory centre, central nervous system and vasculomotor centre. It increases the rate of respiration, increases blood pressure, decreases the pulse, increases the secretion of saliva and induces vomiting[176]. In large doses it can cause convulsions and generalized paralysis[176].</t>
  </si>
  <si>
    <t>Nigella damascena</t>
  </si>
  <si>
    <t>Love-In-A-Mist</t>
  </si>
  <si>
    <t>Europe - Mediterranean. A rare casual in Britain.</t>
  </si>
  <si>
    <t>Stony, sunny positions.</t>
  </si>
  <si>
    <t>An easily grown plant, succeeding in any good garden soil, preferring a sunny position[1, 108].
A very ornamental plant[1], there are some named varieties[188].
Plants are fast-growing[188] and often self-sow if the ground is disturbed by some means such as hoeing[K]. The flowers are very attractive to bees[108].
A greedy plant, inhibiting the growth of nearby plants, especially legumes[54].</t>
  </si>
  <si>
    <t>An essential oil distilled from the plant is used in perfumery and lipsticks[238].
The seed contains about 43.5% fatty oil, consisting of 97% total fatty acids of which 30% is free fatty acid[240]. No uses of this oil are given in the report.</t>
  </si>
  <si>
    <t>Expectorant[148].</t>
  </si>
  <si>
    <t>Ipomoea pandurata</t>
  </si>
  <si>
    <t>Wild Potato Vine</t>
  </si>
  <si>
    <t>Convulvulus candicans.  C. panduratus.</t>
  </si>
  <si>
    <t>Eastern N. America - Connecticut to Florida, west to Texas, Kansas and Michigan.</t>
  </si>
  <si>
    <t>Fields, hedgerows and roadsides in dry open or partially shaded areas[43, 62].</t>
  </si>
  <si>
    <t>Requires a rich well-drained loam in a warm sunny position[200].
The hardiest member of the genus, it tolerates frozen soil and should survive winter temperatures down to at least -10�c[260].
A climbing plant, supporting itself by twining around the branches of other plants[219].
A very ornamental plant[1]. This species has become a troublesome weed in many warm countries and is difficult to eradicate because of its deep root[219].</t>
  </si>
  <si>
    <t>An infusion of the plant has been used for soaking sweet potatoes in order to keep away bugs and moles[257].</t>
  </si>
  <si>
    <t>Root - cooked[85]. The young ones are best[62], they become very acrid as they get old[4]. The roots can be up to 75cm long and 12cm in diameter[4, 207] and can weigh 7 kilos[207]. Roots weighing 10 kilos or more are not unknown[274]. They are best if given a long roasting[95]. Roasted roots taste like sweet potato but with some bitterness[207].</t>
  </si>
  <si>
    <t>A poultice of the root is applied to aching joints in the treatment of rheumatism[222, 257].
A tea made from the dried root is diuretic, expectorant and laxative[4, 222, 257]. It has been used in the treatment of strangury and calculus diseases, abdominal pains etc[257]. It also slightly influences the lungs, liver and kidneys without excessive diuresis or catharsis[4, 257]. Caution should be employed because  the plant can be strongly laxative[21].</t>
  </si>
  <si>
    <t>There is a report that the root could be poisonous[274].</t>
  </si>
  <si>
    <t>Gentiana purpurea</t>
  </si>
  <si>
    <t>C. and N. Europe.</t>
  </si>
  <si>
    <t>Meadows, pastures and the grassy bottoms of mountain corries, sometimes in scrub and thin conifer woodland, usually on lime-free soils[239].</t>
  </si>
  <si>
    <t>In general, gentians require a moist well-drained soil in a sheltered position, a certain minimum of atmospheric humidity, high light intensity but a site where temperatures are not too high[239]. They are therefore more difficult to grow in areas with hot summers and in such a region they appreciate some protection from the strongest sunlight[200, 239]. Most species will grow well in the rock garden[200]. This species is easily grown in a sandy, lime-free soil enriched with organic matter, so long as this is deep enough to accommodate the plant's roots[239].
A moisture loving plant, preferring to grow with full exposure to the sun but with plenty of underground moisture in the summer, it grows better in the north and west of Britain[1].
Plants are intolerant of root disturbance[200].</t>
  </si>
  <si>
    <t>This species is one of several that are the source of the medicinal gentian root[4], the following notes are based on the general uses of G. lutea which is the most commonly used species in the West[K].
Gentian root has a long history of use as a herbal bitter in the treatment of digestive disorders and is an ingredient of many proprietary medicines. It contains some of the most bitter compounds known and is used as a scientific basis for measuring bitterness[238]. It is especially useful in states of exhaustion from chronic disease and in all cases of debility, weakness of the digestive system and lack of appetite[4]. It is one of the best strengtheners of the human system, stimulating the liver, gall bladder and digestive system[238], and is an excellent tonic to combine with a purgative in order to prevent its debilitating effects[4]. The root is anthelmintic, anti-inflammatory, antiseptic, bitter tonic, cholagogue, emmenagogue, febrifuge, refrigerant, stomachic[4, 7, 9, 14, 21, 165, 238]. It is taken internally in the treatment of liver complaints, indigestion, gastric infections and anorexia[238]. It should not be prescribed for patients with gastric or duodenal ulcers[238]. The root is harvested in the autumn and dried for later use[4]. It is quite likely that the roots of plants that have not flowered are the richest in medicinal properties[4].</t>
  </si>
  <si>
    <t>Sanseviera aethiopica</t>
  </si>
  <si>
    <t>Bowstring Hemp</t>
  </si>
  <si>
    <t>S. zeylanica. non Willd.</t>
  </si>
  <si>
    <t>Tropical Africa.</t>
  </si>
  <si>
    <t>Requires a very sunny position in a very well-drained sandy gritty loam[42] and a pH between 6 and 7[200].
This species is not very frost hardy, though it can succeed outdoors in the mildest parts of the country if it is given a selected sunny position[42]. Plants must be kept dry after they have flowered[42].
There is a lot of confusion between this species, S. roxburghiana. Schult. from India and S. zeylanica. (L.)Willd. from Sri Lanka[200]. It is most likely that they all have similar uses, though none of them are likely to be very hardy in Britain.</t>
  </si>
  <si>
    <t>A high quality fibre is obtained from the leaves. It is used for making sails and paper[1, 42, 46, 57].</t>
  </si>
  <si>
    <t>The rhizome is a source of water[177]. This is presumably of some use in the arid areas of its native range, but of rather limited benefit in Britain[K].</t>
  </si>
  <si>
    <t>Sempervivum tectorum</t>
  </si>
  <si>
    <t>Houseleek</t>
  </si>
  <si>
    <t>Original habitat is obscure but the plant is naturalized in Britain.</t>
  </si>
  <si>
    <t>Roofs, old walls, chimneys and rocks, especially on limestone[9].</t>
  </si>
  <si>
    <t>Prefers a well-drained gritty soil in full sun[200]. Succeeds in any sandy soil[1], doing well in very little soil in rock crevices, walls, paths etc so long as there is sufficient humus[200]. Established plants are very drought tolerant[4, 200] and dislike winter wet[200].
One of the many common names for this plant is rather interesting, but was too long to put in the common name entry earlier in this record. It is 'Welcome home husband, however drunk you be'.
The plant is sometimes planted in thatched roofs since it is supposed to give protection against lightning, thunderbolts and fire to any house that it grows on[100]. It is also said to preserve the thatch[4, 115]. There is some justification to this belief because the leaves contain a great deal of water and do not burn easily - if there are many of the plants growing on the roof then they will tend to put out the fire before it can take hold properly.
Individual rosettes die after flowering, but usually produce a number of offsets that continue to grow[188].
A polymorphic species, it is divided into a number of sub-species by some botanists[200].</t>
  </si>
  <si>
    <t>Young leaves and shoots - raw[9]. They can be eaten in salads[9].
The juice of the leaves is used as a refreshing drink[105, 177].</t>
  </si>
  <si>
    <t>Houseleek leaves and their juice are used for their cooling and astringent effect, being applied externally to soothe many skin conditions. As with many other remedies that are both astringent and soothing, houseleek simultaneously tightens and softens the skin.
The fresh leaves are astringent, diuretic, odontalgic, refrigerant and vulnerary[4, 9, 13, 21, 46, 61]. They are used as a poultice in much the same way as Aloe vera in the treatment of a wide range of skin diseases, burns, scalds, bites and stings etc and have also been used to get rid of warts and corns[4, 200, 238, 257]. The plant is also sometimes used internally in the treatment of shingles, skin complaints and haemorrhoids, though some care is required since in excess the plant is emetic and purgative[238]. The leaves are harvested as required and used fresh[238].</t>
  </si>
  <si>
    <t>Austria; Belgium; Britain; Europe; Germany; Germany(Badan); Mexico; Spain; Spain(Balearic I); Turkey; United States(Pa); United Statessr; Yugoslavia(Bosnia)</t>
  </si>
  <si>
    <t>Ribes odoratum</t>
  </si>
  <si>
    <t>Buffalo Currant</t>
  </si>
  <si>
    <t>R. aureum villosum. DC.  R. aureum. non Pursh.  R. fragrans. non Pall.  R. longiflorum.</t>
  </si>
  <si>
    <t>Central N. America - Saskatchewan and Minnesota, west to the Rockies and south to Texas.</t>
  </si>
  <si>
    <t>Rocky bluffs and slopes, also along the sides of streams[235].</t>
  </si>
  <si>
    <t>Easily grown in a moisture retentive but well-drained loamy soil of at least moderate quality[11, 200]. Prefers full sun but it is quite tolerant of shade though it does not fruit so well in such a position[11].
Hardy to about -25�c[184].
A very ornamental plant[1]. The flowers are deliciously clove-scented[245].
This species is closely allied to R. aureum[11, 200].
Occasionally cultivated for its edible fruit, there are some named varieties[183]. The period of fruit ripening is unusually long[183]. The cultivar 'Crandall' has large edible fruits with a tart-sweet flavour that are high in pectin[200].
This species succeeds in regions having hot summers[183]. The fruits can be red, black, yellow, golden or reddish-brown[164].
Plants often produce suckers, especially when growing in damp soils.
Plants can harbour a stage of white pine blister rust, so should not be grown in the vicinity of pine trees[155]. Plants in this genus are notably susceptible to honey fungus[200].</t>
  </si>
  <si>
    <t>Fruit - raw or cooked[2, 62, 85, 257]. The quality varies from plant to plant, the best forms are sweet and make very pleasant eating[K]. The fruit ripens from late July and can hang on the bush until early autumn[K]. The fruit can also be dried for winter use[183]. The fruit is about 10mm in diameter, though it is larger in some selected cultivars[200].
Flowers - raw. A sweet taste[85].
The leaves can be used to make a tea or as a flavouring in foods[183].</t>
  </si>
  <si>
    <t>a poultice of the plant has been applied to snakebites[257].</t>
  </si>
  <si>
    <t>Paulownia tomentosa</t>
  </si>
  <si>
    <t>Foxglove Tree</t>
  </si>
  <si>
    <t>P. imperialis. Sieb.&amp;Zucc.  P. recurva.  Bignonia tomentosa.</t>
  </si>
  <si>
    <t>Woods, 1300 - 2000 metres in W. China[109].</t>
  </si>
  <si>
    <t>Requires a deep moderately fertile moisture retentive but well-drained soil in a sunny sheltered position[11, 200]. Plants are tolerant of atmospheric pollution[200].
A very ornamental and fast growing plant[11].
The flower buds are formed in autumn and can be excited into premature growth during mild winter weather, this growth is then more susceptible to frost damage[1, 11]. The flower buds are hardy to about -15�c when dormant[200]. Plants, and especially seedlings less than 2 years old, are frost tender when young[11, 200]. They do not flower reliably in maritime zones, this is probably due to insufficient warmth and dryness in the summer[200].
Branches tend to be brittle[200].
The flowers have a delicate sweet fragrance[245].
Trees can be coppiced annually, they will then produce very vigorous growth with leaves up to 1 metre wide[11].
Plants in this genus are notably resistant to honey fungus[200].</t>
  </si>
  <si>
    <t>Wood - not attacked by insects. Used for making boxes, clogs, furniture, musical instruments etc. Good for posts and beams in construction[46, 61, 151, 178].
A source of charcoal[46, 61].</t>
  </si>
  <si>
    <t>Leaves - cooked. An emergency food, used when all else fails[177, 183]. 
Flowers[177]. Eaten with miso[183].</t>
  </si>
  <si>
    <t>A decoction of the leaves is used to wash foul ulcers and is also said to promote the growth of hair and prevent greying[218, 222]. The leaves are also poulticed onto bruises[218]. The leaf juice is used in the treatment of warts[218, 222].
The flowers are used in the treatment of skin ailments[178, 218].
A tincture of the inner bark is used in the treatment of fevers and delirium[218]. It is astringent and vermifuge[178, 218].</t>
  </si>
  <si>
    <t>The plant contains some potentially toxic compounds[222].</t>
  </si>
  <si>
    <t>Solanum nigrum</t>
  </si>
  <si>
    <t>Black Nightshade</t>
  </si>
  <si>
    <t>Found throughout most of the world, including Britain.</t>
  </si>
  <si>
    <t>Uncultivated and waste land[7]. It is a common garden weed.</t>
  </si>
  <si>
    <t>Succeeds in most soils[1]. Dislikes shade[1]. Flowers are formed on the old wood[206]. Very tolerant of dry conditions[206].
Caterpillars and slugs are particularly fond of this plant and can totally destroy it[K].
Grows well with clover[18]. Does not grow well with wormwood or white mustard and, when these plants are growing close to S. nigra, they increase its content of toxic alkaloids[18].
Some forms of this plant are cultivated for their edible fruits or leaves[200], see notes about possible toxicity at the top of this page. The leaves of one form are sold in local markets in Greece[148].</t>
  </si>
  <si>
    <t>This species has been found to be effective in removing PCB's from the soil and detoxifying them[248]. The plant is more effective in doing this if it is infected with the bacterial parasite Agrobacterium tumefaciens[248].</t>
  </si>
  <si>
    <t>Fruit - cooked[2, 27, 89, 179]. Used in preserves, jams and pies[183]. A pleasant musky taste[85]. Somewhat like a tomato, but much less pleasant, it improves slightly after a frost[K]. Only the fully ripe fruits should be used, the unripe fruits contain the toxin solanine[65, 173, 183]. The fruit contains about 2.5% protein, 0.6% fat, 5.6% carbohydrate, 1.2% ash[179]. The fruit is about 9mm in diameter[200].
Young leaves and new shoots - raw or cooked as a potherb or added to soups[2, 27, 85, 89, 173, 179, 183]. This plant is cultivated as a leaf crop in some areas, but see the notes at the top of the page regarding possible toxicity.</t>
  </si>
  <si>
    <t>The whole plant is antiperiodic, antiphlogistic, diaphoretic, diuretic, emollient, febrifuge, narcotic, purgative and sedative[4, 21, 145, 147, 192, 218]. It is harvested in the autumn when both flowers and fruit are upon the plant, and is dried for later use[4]. Use with caution[21], see notes above on toxicity.
The leaves, stems and roots are used externally as a poultice, wash etc in the treatment of cancerous sores, boils, leucoderma and wounds[218, 257].
Extracts of the plant are analgesic, antispasmodic, anti-inflammatory and vasodilator[218]. The plant has been used in the manufacture of locally analgesic ointments and the juice of the fruit has been used as an analgesic for toothaches[7].</t>
  </si>
  <si>
    <t>Bahamas; Belgium; China; Dominican Republic; Egypt; France; Guiana; Haiti; Hawaii; India; India(Gujarat); Indochina; Iraq; Italy; Java; Lesotho; Malaya; Mexico; Morocco; Pakistan; Panama(Choco); Panama(Cuna); Philippines; Spain; Sudan; Trinidad; Tunisia;</t>
  </si>
  <si>
    <t>There is a lot of disagreement over whether or not the leaves or fruit of this plant are poisonous. Views vary from relatively poisonous to perfectly safe to eat. The plant is cultivated as a food crop, both for its fruit and its leaves, in some parts of the world and it is probably true to say that toxicity can vary considerably according to where the plant is grown and the cultivar that is being grown[4, 7, 10, 13, 65, 76]. The unripe fruit contains the highest concentration of toxins[65].</t>
  </si>
  <si>
    <t>Asclepias syriaca</t>
  </si>
  <si>
    <t>Common Milkweed</t>
  </si>
  <si>
    <t>A. cornuttii.</t>
  </si>
  <si>
    <t>Eastern N. America - New Brunswick to Saskatchewan, south to N. Carolina, Kansas and Georgia.</t>
  </si>
  <si>
    <t>Thickets, roadsides, dry fields and waste places[21, 43].</t>
  </si>
  <si>
    <t>Succeeds in any good soil[187]. Prefers a well-drained light rich or peaty soil[1, 200]. Requires a moist peaty soil and a sunny position[111, 134].
Plants are hardy to about -25�c[187].
A very ornamental plant[1], though it can be invasive by means of its spreading root system[200]. The flowers diffuse a delicious scent into the garden. This scent attracts bees, who obtain copious supplies of nectar from the plants[50, 74, K], though unfortunately the plants do not always flower in Britain[K]. The flower of many members of this genus can trap insects between its anther cells, the struggles of the insect in escaping ensure the pollination of the plant[207].
This plant has a very wide range of uses and merits attention as a food, fibre and rubber crop[K]. It was possibly cultivated at one time by the North American Indians for its many uses[159]. It is considered by some to be the greatest underachiever among plants. Its potential appears great, yet until now it has never been continuously processed for commercial purposes[269].
Many members of this genus seem to be particularly prone to damage by slugs. The young growth in spring is especially vulnerable, but older growth is also attacked and even well-established plants have been destroyed in wet years[K].
Plants resent root disturbance and are best planted into their final positions whilst small[134].</t>
  </si>
  <si>
    <t>A good quality fibre is obtained from the inner bark of the stems. It is long and quite strong, but brittle[269]. It can be used in making twine, cloth, paper etc[95, 112, 169]. The fibre is of poor quality in wet seasons[112]. It is easily harvested in late autumn after the plant has died down by simply pulling the fibres off the dried stems[169]. It is estimated that yields of 1,356 kilos per hectare could be obtained from wild plants[269].
The seed floss is used to stuff pillows etc or is mixed with other fibres to make cloth[112, 159, 169, 171]. It is a Kapok substitute, used in Life Jackets or as a stuffing material[112]. Very water repellent, it can yield up to 550 kilos per hectare[112]. The floss absorbs oil whilst repelling water and so has also been used to mop up oil spills at sea. Candlewicks can be made from the seed floss[112, 207]. In cultivation, only 1 - 3% of the flowers produce mature pods[269]. It is estimated that yields of 1,368 kilos per hectare could be obtained from wild plants[269].
Rubber can be made from latex contained in the leaves and the stems[46, 57, 102, 159]. It is found mainly in the leaves and is destroyed by frost[112]. Yields of 197 kilos per hectare can be expected from wild plants, it is estimated that by selection these yields could be increased to 897 kilos[269]. Yields are higher on dry soils[112]. The latex can also be used as a glue for fixing precious stones into necklaces, earrings etc[257]. The latex contains 0.1 - 1.5% caoutchouc, 16 - 17% dry matter, and 1.23% ash. It also contains the digitalis-like mixture of a- and b-asclepiadin, the antitumor b-sitosterol, and a- and b-amyrin and its acetate, dextrose and wax[269].
Pods contain an oil and a wax which are of potential importance.
The seed contains up to 20% of an edible semi-drying oil[74, 112]. It is also used in making liquid soap[74].</t>
  </si>
  <si>
    <t>Unopened flower buds - cooked. They taste somewhat like peas. They are used like broccoli[183].
Flowers and young flower buds - cooked. They have a mucilaginous texture and a pleasant flavour, they can be used as a flavouring and a thickener in soups etc[55, 102, 257].
The flower clusters can be boiled down to make a sugary syrup[2, 85]. The flowers are harvested in the early morning with the dew still on them[95]. When boiled up they make a brown sugar[95].
Young shoots - cooked. An asparagus substitute[2, 4, 43, 55, 62, 95, 183]. They should be used when less than 20cm tall[159]. A slightly bitter taste[159].
Tips of older shoots are cooked like spinach[85, 183].
Young seed pods, 3 - 4 cm long, cooked[2, 43, 55, 85]. They are very appetizing. Best used when about 2 - 4cm long and before the seed floss forms, on older pods remove any seed floss before cooking them[85, 159]. If picked at the right time, the pods resemble okra[183].
The sprouted seeds can be eaten[183].
An edible oil is obtained from the seed[55, 171].
The latex in the stems is a suitable replacement for chicle and can be made into a chewing gum[46, 61, 269]. It is not really suitable for use in tyres[269]. The latex is found mainly in the leaves and is destroyed by frost[112]. Yields are higher on dry soils[112].</t>
  </si>
  <si>
    <t>The root is anodyne, diaphoretic, diuretic, emetic, expectorant and purgative[4, 21, 222]. It has been used in the treatment of asthma, kidney stones, venereal disease etc[254, 257]. Caution is advised, see the notes above on toxicity.
An infusion of the pounded roots has been used by the women of some native North American Indian tribes to promote temporary sterility[213, 257].
The leaves and/or the latex are used in folk remedies for treating cancer and tumours[269]. The milky latex from the stems and leaves is used in the treatment of warts[4, 159, 222, 257]. The latex needs to be applied at least daily over a period of up to a few weeks to be effective.
The stems can be cooked and applied as a poultice on rheumatic joints[257].
One reported Mohawk antifertility concoction contained milkweed and jack-in-the-pulpit, both considered contraceptive. Dried and pulverized, a fistful of milkweed and three Arisaema rhizomes were infused in a pint of water for 20 minutes. The infusion was drunk, a cupful an hour, to induce temporary sterility[269].
The rhizome is used in homeopathy as an antioedemic and emmenagogue in the treatment of dropsy and dysmenorrhoea[269].</t>
  </si>
  <si>
    <t>Turkey; United States; United States(Appalachia); United States(Pamunkey); United States(Rappahannock)</t>
  </si>
  <si>
    <t>Although no specific reports have been seen for this species, many, if not all, members of this genus contain toxic resinoids, alkaloids and cardiac glycosides[274]. They are usually avoided by grazing animals[274].
The older leaves are poisonous if eaten in large quantities[20, 21]. The plant contains cardioactive compounds and is potentially toxic[222].</t>
  </si>
  <si>
    <t>Smilax sieboldii</t>
  </si>
  <si>
    <t>Forests, thickets and grassy slopes from near sea level to 1800, occasionally 2500, metres[266].</t>
  </si>
  <si>
    <t>Succeeds in most soils in sun or semi-shade[200].
Dioecious. Male and female plants must be grown if seed is required.</t>
  </si>
  <si>
    <t>Leaves and young shoots - cooked[105, 177, 179].</t>
  </si>
  <si>
    <t>Veronica catenata</t>
  </si>
  <si>
    <t>V. comosa. Richter.  V. salina. Schur.</t>
  </si>
  <si>
    <t>North-eastern N. America - southwards from Quebec and Saskatchewan.</t>
  </si>
  <si>
    <t>Calcareous springs, rills, sloughs, ditches and shores[43].</t>
  </si>
  <si>
    <t>Easily grown in a moderately fertile wet soil or in shallow water. Prefers cool summers[200].
This species is closely related to V. anagallis-aquatica[1].</t>
  </si>
  <si>
    <t>Leaves - raw or cooked[85, 105].</t>
  </si>
  <si>
    <t>Malva sylvestris</t>
  </si>
  <si>
    <t>Mallow</t>
  </si>
  <si>
    <t>M. ambigua. Guss.  M. erecta. Presl.  M. mauritiana. L.</t>
  </si>
  <si>
    <t>Waste ground, field verges and roadsides, avoiding acid soils[7, 9, 17].</t>
  </si>
  <si>
    <t>A very easily grown plant, succeeding in ordinary garden soil[1] and in poor soils[238]. It prefers a reasonably well-drained and moderately fertile soil in a sunny position[200], where it will produce a better crop of salad leaves[K].
Plants are hardy to about -20�c[187].
There are some named forms, selected for their ornamental value[187]. 'Mauritiana' is larger than the type with much more ornamental flowers[187]. The flavour of the leaves and flowers is considered by many to be superior to the type species[183].
Plants seem to be immune to the predations of rabbits[233].
Prone to infestation by rust fungus[200].</t>
  </si>
  <si>
    <t>Cream, yellow and green dyes can be obtained from the plant and the seed heads[168].
A tincture of the flowers forms a very delicate test for alkalis[4, 115].
The leaves are used to relieve insect bites and stings[53].
A fibre obtained from the stems is useful for cordage, textiles and paper making[115].</t>
  </si>
  <si>
    <t>All parts of the plant are antiphlogistic, astringent, demulcent, diuretic, emollient, expectorant, laxative, salve[4, 7, 9, 21, 46, 222, 238]. The leaves and flowers can be eaten as part of the diet, or a tea can be made from the leaves, flowers or roots[222]. The leaves and flowers are the main part used, their demulcent properties making them valuable as a poultice for bruise, inflammations, insect bites etc, or they can be taken internally in the treatment of respiratory system diseases and problems with the digestive tract[4, 238, 254]. When combined with eucalyptus it makes a god remedy for coughs and other chest ailments[254]. Mallow has similar properties, but is considered to be inferior to the marsh mallow (Althaea officinalis) and are seldom used internally[4]. The plant is an excellent laxative for young children[7].
The leaves can be used fresh whenever they are available or can be harvested in the spring and dried for later use[254]. The flowers are harvested in the summer and can be dried for later use[254].</t>
  </si>
  <si>
    <t>Ethiopia; France; Sardinia; Sicily; Spain; Turkey; United States; Venezuela</t>
  </si>
  <si>
    <t>Matricaria matricarioides</t>
  </si>
  <si>
    <t>Pineapple Weed</t>
  </si>
  <si>
    <t>M. discoidea. DC.  M. suaveolens. non L.</t>
  </si>
  <si>
    <t>N.E. Asia. An introduced and increasing weed in Britain.</t>
  </si>
  <si>
    <t>Waysides and waste places, especially along tracks, paths and by trampled gateways[17].</t>
  </si>
  <si>
    <t>Succeeds in any well-drained soil in a sunny position[200].
The bruised or sun-warmed leaves emit the appealing odour of ripe apples[245].</t>
  </si>
  <si>
    <t>The plant repels insects[172]. The dried flowers are used as an insect repellent[213].</t>
  </si>
  <si>
    <t>Flower heads - raw or cooked[172]. A tasty nibble[172].
The dried flowers are used to make herb teas[172]. They are pineapple scented when steeped in hot water[183].</t>
  </si>
  <si>
    <t>The flowering plant is antispasmodic, carminative, galactogogue, sedative, skin and vermifuge[9, 172, 222]. This plant is rarely used medicinally, though it is sometimes employed as a domestic remedy in the treatment of intestinal worms and also as a sedative[9]. The plant is harvested when in flower in the summer and is dried for later use[9]. Some caution is advised since some individuals are allergic to this plant[222].</t>
  </si>
  <si>
    <t>Britain; Germany; United States(Aleut); United States(Blackfoot); United States(Flathead)</t>
  </si>
  <si>
    <t>Some people are allergic to this plant[222].</t>
  </si>
  <si>
    <t>Cucurbita foetidissima</t>
  </si>
  <si>
    <t>Buffalo Gourd</t>
  </si>
  <si>
    <t>C. perennis.</t>
  </si>
  <si>
    <t>Dry or sandy soils from Mexico northwards to Missouri and Nebraska[43].</t>
  </si>
  <si>
    <t>Requires a rich, well-drained moisture retentive soil and a very warm, sunny and sheltered position[1, 200]. Established plants are very drought tolerant[117].
This species is not very hardy in Britain, it is usually grown as an annual in temperate climates[200]. The roots can survive temperatures down to about -25�c[160].
Does not hybridize naturally with other members of this genus though crosses have been made under controlled conditions[86].</t>
  </si>
  <si>
    <t>The fruit is used as a soap substitute[94, 95, 169]. The fruit is cut up and simmered in water to obtain the soap which can be used for removing stains[92]. The fruit can also be dried and stored for later use[92]. It is often used with the root which is also a soap substitute[92]. The soap is said to be effective in removing stains from clothing[257].
The dried fruits have a tough, thick skin. They can be used whole as rattles or can be carved to make ladles, spoons etc[94, 95, 257].
The root is a rich source of starch[177]. (Industrial uses?)</t>
  </si>
  <si>
    <t>Buffalo gourd was employed medicinally by many native North American tribes who used it particularly in the treatment of skin complaints[257]. It is still employed in modern herbalism as a safe and effective vermicide[238].
The leaves, stems and roots are laxative and poultice[46, 61, 92, 94]. The root is used mainly, but some caution is advised because of a report that it can be poisonous[207]. A poultice of the mashed plant has been used to treat skin sores, ulcers etc[257].
The seeds are vermifuge[7, 88]. The complete seed, together with the husk, is used. This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t>
  </si>
  <si>
    <t>United States(Tewa)</t>
  </si>
  <si>
    <t>The sprouting seed produces a toxic substance in its embryo[65]. There is a report that the root is poisonous[207].</t>
  </si>
  <si>
    <t>Bauhinia variegata</t>
  </si>
  <si>
    <t>Mountain Ebony</t>
  </si>
  <si>
    <t>E. Asia - Pakistan to S. China.</t>
  </si>
  <si>
    <t>Open valleys with good loamy soil at elevations of 150 - 1800 metres[272].</t>
  </si>
  <si>
    <t>Prefers a fertile, moisture-retentive but well-drained soil, requiring a warm sheltered position in full sun[200, 260].
When grown in warm Temperate zones, this species can withstand short periods of temperatures as low as -5�c[200]. In Britain, it is only likely to succeed outdoors in the very mildest parts of the country, and even then would probably require the protection of a south-facing wall.
There are some cultivars, developed for their ornamental value[200].
243034</t>
  </si>
  <si>
    <t>The bark is a source of tannins. It is used for dyeing[272].
Wood - used for house construction and making household implements[272].</t>
  </si>
  <si>
    <t>The young leaves, flowers and fruits are boiled and eaten as a vegetable, or are pickled[272].</t>
  </si>
  <si>
    <t>The bark is alterative, anthelmintic, astringent and tonic[243, 272]. The juice of the bark is used in the treatment of amoebic dysentery, diarrhoea and other stomach disrders[272]. A paste of the bark is useful in the treatment of cuts and wounds, skin diseases, scrofula and ulcers[243, 272].
The dried buds are used in the treatment of piles, dysentery, diarrhoea and worms[243].
The juice of the flowers is used to treat diarrhoea, dysentery and other stomach disorders[272].
The root is used as an antidote to snake poison[243]. A decoction of the root is used to treat dyspepsia[243].</t>
  </si>
  <si>
    <t>India; Iraq; Java; Nepal; Turkey</t>
  </si>
  <si>
    <t>Lactuca sibirica</t>
  </si>
  <si>
    <t>Mulgedium sibiricum.  Sonchus sibiricus.</t>
  </si>
  <si>
    <t>N. Europe to E. Asia.</t>
  </si>
  <si>
    <t>Woods and scrub, also on river sands and gravels[50].</t>
  </si>
  <si>
    <t>We have very little information on this species and do not know if it will be hardy in Britain, though judging by its native range it should succeed outdoors in most parts of this country. The following notes are based on the general needs of the genus.
Prefers a light sandy loam in a sunny position[1, 13].</t>
  </si>
  <si>
    <t>Young plants - raw or cooked. An emergency food, it is only used when all else fails[177].</t>
  </si>
  <si>
    <t>Picea abies</t>
  </si>
  <si>
    <t>Norway Spruce</t>
  </si>
  <si>
    <t>P. excelsa.  Abies picea.  Pinus abies.</t>
  </si>
  <si>
    <t>N. and C. Europe.</t>
  </si>
  <si>
    <t>Likes abundant moisture at the roots, if grown in drier areas it must be given a deep moist soil[11]. Succeeds in most soils including those that are wet cold and shallow, but it is not very wind-firm in shallow soils[1]. Intolerant of chalky or poor acid soils[11]. Tolerates poor peaty soils[200]. Prefers a pH between 4 to 6[200]. Dislikes shade[200] according to one report whilst another says that it is moderately shade tolerant[125]. Intolerant of atmospheric pollution[11]. Resists wind exposure to some degree and is tolerant of saline winds[200].
A very cold-hardy tree when fully dormant, though the young shoots are subject to injury by late frosts[1], though less so than P. sitchensis[125].
A fast growing tree, it is widely planted in cool temperate zones for its wood[200]. Young trees often grow 1 metre or more a year and can sustain an average of 60cm for at least the first 60 years though growth tails off as they grow older[185]. Probably not that long-lived in Britain, about 200 years seems the absolute maximum[185]. In some upland areas, especially over granitic or other base-poor soils, growth rate and health have been seriously affected by aluminium poisoning induced by 'acid rain' pollution[200]. There are many named varieties, almost all of them dwarf forms[200].
A food plant for many caterpillars[30].
A very aggressive tree, it is hostile to other trees[18]. Susceptible to attacks by bark beetles so it should be kept away from more valuable trees. A biological control is being introduced (1983)[125].
This species is susceptible to honey fungus[81].
Trees should be planted into their permanent positions when they are quite small, between 30 and 90cm. Larger trees will check badly and hardly put on any growth for several years. This also badly affects root development and wind resistance[200].
Plants are strongly outbreeding, self-fertilized seed usually grows poorly[200]. They hybridize freely with other members of this genus[200]. The seed is shed in spring[1], the cones release their seed whilst they are still on the tree[81].
The bruised leaves emit a delicious musky smell[245].</t>
  </si>
  <si>
    <t>The tree is a source of pitch (Burgundy pitch) and turpentine (Jura turpentine)[1, 7, 46, 64]. Burgundy pitch is used as a varnish and in medicinal plasters[57]. It is a strong adhesive[61, 64]. The turpentine is a waterproofer and wood preservative. They are obtained by incisions in the trunk, the resin is scraped out some months later[64].
An essential oil from the leaves is used in perfumery[46, 61].
The seed contains 30% of a fatty oil, this is used in the production of a varnish[74].
The bark contains some tannin[171]. Both the bark and bark extract have been widely used in Europe as a source of tannin, the bark containing up to 13% tannin[223]. Yields of tannin have been doubled by heating or steaming the bark as soon as possible after the tree has been felled[223].
A fairly wind resistant tree and fast growing, it can be planted in shelterbelts to provide protection from the wind[200].
The dwarf cultivar 'Inversa' can be grown as a ground cover plant in a sunny position[188]. The cultivars 'Reflexa' and 'Procumbens' can also be used[208]. They are best spaced about 1 metre apart each way[208].
Wood - medium hard, fairly elastic, durable under water, light in weight and colour. Used for general carpentry, joinery, musical instruments etc. Valued for its use in the pulp industry to make paper[1, 11, 13, 46, 66].</t>
  </si>
  <si>
    <t>The buds, leaves and resin are antibiotic, antiseptic, balsamic, expectorant, sedative[7].
A pitch, or resin, obtained from the trunk is rubefacient and stimulant[240]. It is used externally in plasters etc for its healing and antiseptic properties[7]. A poultice of the sap or gum has been used in the treatment of boil and abscess pain[257].</t>
  </si>
  <si>
    <t>Cystopteris fragilis</t>
  </si>
  <si>
    <t>Brittle Bladder Fern</t>
  </si>
  <si>
    <t>Cosmopolitan, found in most areas of the world, including Britain, but only on mountains in Tropics.</t>
  </si>
  <si>
    <t>Rocky woods, shady rocks and walls, especially on basic rocks, to 1200 metres[17].</t>
  </si>
  <si>
    <t>Prefers a shady position in a moist but well-drained soil, succeeding in most soil types[200]. Plants can tolerate up to 4 hours direct sun per day[200]. Prefers a pH between 6.5 and 7, but tolerates a range from 5.5 to 7.5[200]. Plants do especially well when grown in a shaded position on old mortared walls[219].
Members of this genus are rarely if ever troubled by browsing deer[233].
Plants die back early in dry seasons[200].
A very ornamental plant[1].</t>
  </si>
  <si>
    <t>Plants can be grown as a ground cover when planted out about 15cm apart each way[208].</t>
  </si>
  <si>
    <t>A decoction of the roots has been used as an anthelmintic enema[240].
A cold compound infusion of the plant has been used both internally and externally as a treatment for injury[257].</t>
  </si>
  <si>
    <t>Lesotho; United States</t>
  </si>
  <si>
    <t>Ficus carica</t>
  </si>
  <si>
    <t>Fig</t>
  </si>
  <si>
    <t>W. Asia. Occasionally found self-sown in Britain, especially in the south-west.</t>
  </si>
  <si>
    <t>Amongst rocks, in woods and scrub on hot dry soils.</t>
  </si>
  <si>
    <t>Requires a well-drained medium to light loam and some lime rubble incorporated into the soil[1]. Succeeds in dry soils. A heavy wet soil tends to encourage excessive plant growth at the expense of fruit production[1]. Prefers a very sunny position but tolerates part-day shade when grown on a warm wall[202].
Plants are hardy to about -15�c[202]. The top growth is susceptible to frost damage and can be killed back to the base in severe winters, though plants usually recover well[3]. Trees require the protection of a south or west facing wall in most parts of Britain if they are to produce a worthwhile crop[3, 219], though free standing trees can succeed in Cornwall[59]. There is a small orchard of free-standing trees in Anthony garden near Plymouth. These were seen in July 1995 with a very heavy crop of ripening fruits that would have been ready by August[K].
Figs are very widely cultivated in warmer climes than Britain for their edible fruit, there are many named varieties[183]. 'Brown Turkey' is the cultivar most commonly grown in Britain and is probably the most suitable for this climate. 'White Ischia' is a dwarf cultivar (though it can still be 5 metres tall and wide) and is ideal for pot culture[238]. It produces an abundance of green-white thin-skinned fruits[238].
Up to three crops of fruit a year can be obtained in some countries[46]. When grown outdoors in Britain only one crop is usually obtained, though in exceptionally hot years two crops are sometimes produced. The fruit usually takes about 12 months to mature in Britain, baby fruits no larger than about 15mm long in the autumn usually overwinter to form the following years crop of fruit.
If plants are grown in pots in a conservatory or cold greenhouse, two crops of fruit can be obtained, one in early summer and one in late summer to autumn[260]. Pinch back the new shoots to about six leaves in order to encourage the second crop[260].
It is a good idea to restrict the roots of fig trees on most soil types in order to discourage excessive vegetative growth at the expense of fruit production[3]. This can be done by root pruning, but it is easier to place some kind of permanent restriction around the roots - planting into a large tub that is then buried into the ground is one method. It is important to make sure that the tree still gets ample moisture, especially when the fruits are ripening.</t>
  </si>
  <si>
    <t>Wood - pliable but porous and of little value[4, 89]. It is used for hoops, garlands, ornaments etc[89]. When saturated with oil and covered with emery is used as a substitute for a hone[4].</t>
  </si>
  <si>
    <t>Fruit - raw or cooked[1, 3, 3, 4, 46]. Sweet and succulent, a fully ripe specimen is an exquisite fruit that almost literally melts in the mouth[K]. The fruit is often dried for later use[183] and this dried fruit is a major item of commerce. Figs are usually pear-shaped and up to 5cm in diameter[200]. A nutritional analysis is available[218].
The latex from the sap can be used to coagulate plant milks[183].</t>
  </si>
  <si>
    <t>A decoction of the leaves is stomachic[218]. The leaves are also added to boiling water and used as a steam bath for painful or swollen piles[218].
The latex from the stems is used to treat corns, warts and piles[4, 89, 218]. It also has an analgesic effect against insect stings and bites[7].
The fruit is mildly laxative, demulcent, digestive and pectoral[4, 7, 218]. The unripe green fruits are cooked with other foods as a galactogogue and tonic[218]. The roasted fruit is emollient and used as a poultice in the treatment of gumboils, dental abscesses etc[4].
Syrup of figs, made from the fruit, is a well-known and effective gentle laxative that is also suitable for the young and very old[254, K].
A decoction of the young branches is an excellent pectoral[7].
The plant has anticancer properties[218].</t>
  </si>
  <si>
    <t>Australia; Cambodia; Dominican Republic; Egypt; France; Haiti; Iraq; Japan; Kurdistan; Lithuania; Mexico(Kickapoo); Morocco; Peru; Senegal; South Africa; Spain; Turkey; United States; Venezuela</t>
  </si>
  <si>
    <t>The sap and the half-ripe fruits are said to be poisonous[20, 89]. The sap can be a serious eye irritant[238].</t>
  </si>
  <si>
    <t>Silene vulgaris</t>
  </si>
  <si>
    <t>Bladder Campion</t>
  </si>
  <si>
    <t>S. cucubalus.  S. inflata.  Cucubalus behen.</t>
  </si>
  <si>
    <t>Arable land, roadsides, grassy slopes etc, avoiding acid soils[9, 17].</t>
  </si>
  <si>
    <t>Prefers a well-drained moisture retentive light loamy soil in a sunny position[1, 200].
A good moth plant[13].
Dioecious. Male and female plants must be grown if seed is required.</t>
  </si>
  <si>
    <t>Although no specific mention has been seen for this species, it is most likely that the following use can be made of the plant:-
The root is used as a soap substitute for washing clothes etc[46, 61]. The soap is obtained by simmering the root in hot water.</t>
  </si>
  <si>
    <t>Young shoots and leaves - raw or cooked[2, 5, 8, 9, 52]. The young leaves are sweet and very agreeable in salads[217]. The cooked young shoots, harvested when about 5cm long, have a flavour similar to green peas but with a slight bitterness[183]. This bitterness can be reduced by blanching the shoots as they appear from the ground[183]. When pureed it is said to rival the best spinach purees[183]. The leaves can also be finely chopped and added to salads[183]. The leaves should be used before the plant starts to flower[9]. Some caution is advised, see the notes on toxicity above.</t>
  </si>
  <si>
    <t>The plant is said to be emollient and is used in baths or as a fumigant[240].
The juice of the plant is used in the treatment of ophthalmia[240].</t>
  </si>
  <si>
    <t>Although no mention of toxicity has been seen for this species, it does contain saponins.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</si>
  <si>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Asparagus officinalis</t>
  </si>
  <si>
    <t>Asparagus</t>
  </si>
  <si>
    <t>Western Europe, including Britain, from N. Germany to S. W. France.</t>
  </si>
  <si>
    <t>Fertile and sandy soils by the seashore and along river banks[9, 132].</t>
  </si>
  <si>
    <t>Easily grown in any good garden soil[16]. Prefers a rich well-drained sandy loam and a sunny position[1, 16, 27, 238]. Prefers a pH of 6.5 or higher[200], though it tolerates a pH in the range 4.3 to 8.2.
Asparagus is often cultivated as a luxury vegetable, there are some named varieties[16, 183]. Well-tended plants can be long-lived, an asparagus bed can last for well over 20 years.
Asparagus is a good companion plant for tomatoes, parsley and basil[18, 20, 201]. When grown together, tomatoes help to protect asparagus from the asparagus beetle[201]. Asparagus is said to repel the nematodes that can infect tomatoes[201] (see the report below on the plants other uses).
A good bee plant[108]. 
Dioecious. Male and female plants must be grown if seed is required.</t>
  </si>
  <si>
    <t>The plant contains asparagusic acid, which has nematocidal properties[238].</t>
  </si>
  <si>
    <t>Young shoots - raw or cooked[2, 5, 15, 16, 27, K]. Considered a gourmet food[132], the shoots are harvested in the spring. We find them very acceptable raw in salads, with a hint of onion in their flavour[K]. They are normally boiled or steamed and used as a vegetable[K]. Male plants produce the best shoots[1]. Do not over-harvest the plant because this would weaken it in the following year. The shoots are a good source of protein and dietary fibre[201].
Roasted seeds are a coffee substitute[21, 46, 183].</t>
  </si>
  <si>
    <t>Asparagus has been cultivated for over 2,000 years as a vegetable and medicinal herb[238]. Both the roots and the shoots can be used medicinally, they have a restorative and cleansing effect on the bowels, kidneys and liver[238].
The plant is antispasmodic, aperient, cardiac, demulcent, diaphoretic, diuretic, sedative and tonic[4, 21, 165, 201, 240]. The freshly expressed juice is used[4].
The root is diaphoretic, strongly diuretic and laxative[9, 218, 222]. An infusion is used in the treatment of jaundice and congestive torpor of the liver[240]. The strongly diuretic action of the roots make it useful in the treatment of a variety of urinary problems including cystitis[254]. It is also used in the treatment of cancer[218]. The roots are said to be able to lower blood pressure[7, 222]. The roots are harvested in late spring, after the shoots have been cut as a food crop, and are dried for later use[7].
The seeds possess antibiotic activity[222]. Another report says that the plant contains asparagusic acid which is nematocidal and is used in the treatment of schistosomiasis[238].</t>
  </si>
  <si>
    <t>China; Dominican Republic; Egypt; Europe; France; Haiti; Iraq; Spain; Turkey; Venezuela</t>
  </si>
  <si>
    <t>Large quantities of the shoots can irritate the kidneys[20, 62]. The berries are mildly poisonous[163].</t>
  </si>
  <si>
    <t>Sophora mollis</t>
  </si>
  <si>
    <t>Edwardsia mollis. Royle.</t>
  </si>
  <si>
    <t>Rocks in dry valleys, 1200 - 2000 metres[184]. Often gregarious on hillsides[146].</t>
  </si>
  <si>
    <t>Succeeds in a well-drained moderately fertile dry soil in full sun[184]. Requires a hot dry position, succeeding outdoors only in the warmer areas of the country[182] where its wood will be better ripened and more able to withstand winter cold[219].
Hardy to about -15�c[184].
Plants should be container-grown and planted out whilst young, older plants do not transplant well[219].
Plants in this genus are notably resistant to honey fungus[200].
This species has a symbiotic relationship with certain soil bacteria, these bacteria form nodules on the roots and fix atmospheric nitrogen. Some of this nitrogen is utilized by the growing plant but some can also be used by other plants growing nearby[200].</t>
  </si>
  <si>
    <t>The seed is considered useful for destroying vermin[240].
Wood - hard. Mainly used as a fuel[146, 158].</t>
  </si>
  <si>
    <t>One report says that the plant has edible qualities but does not say what part of the plant is eaten[145].</t>
  </si>
  <si>
    <t>Morus bombycis</t>
  </si>
  <si>
    <t>Kuwa</t>
  </si>
  <si>
    <t>Mountains all over Japan[58].</t>
  </si>
  <si>
    <t>Prefers a warm well-drained loamy soil in a sunny position[1, 11].
There is some doubt over the validity of this name. [183] lists it as a synonym of M. alba stylosa (which we list as a synonym of M. australis) whilst [200] lists it as a synonym of M. alba. A plant seen at Hilliers Arboretum, Hampshire at the end of October 1996 seemed to be quite distinct from M. alba - it was still clothed in the lush green growth of early summer and was also still making new growth[K]. According to the Flora of China, this name is only a synonym for M. australis[266], though we are maintaining it as a separate species for the time being because we have seen specimens growing at Hilliers Arboretum that appear to be distinct[K].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</si>
  <si>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Fruit - raw or used in preserves[183]. The fruit is about 1cm in diameter[266].</t>
  </si>
  <si>
    <t>The root bark is diuretic and pectoral[147]. A decoction is used in the treatment of 'hot' pulmonary coughing, asthma, excessive sputum production, oedematous face and difficult urination[147].</t>
  </si>
  <si>
    <t>Artemisia vulgaris</t>
  </si>
  <si>
    <t>Mugwort</t>
  </si>
  <si>
    <t>Throughout most temperate regions of the northern hemisphere, including Britain.</t>
  </si>
  <si>
    <t>Common on hedgebanks and waysides, uncultivated and waste land[4, 7, 17].</t>
  </si>
  <si>
    <t>Easily grown in a well-drained circumneutral or slightly alkaline loamy soil, preferring a sunny position and a moist soil[1, 14, 200]. Plants are longer lived, more hardy and more aromatic when they are grown in a poor dry soil[245]. Tolerates a pH in the range 4.8 to 8.2. Established plants are drought tolerant[200].
Mugwort is an aggressive and invasive plant[14], it inhibits the growth of nearby plants by means of root secretions[20, 201].
The sub-species A. vulgaris parviflora. Maxim. is the form that is eaten in China[179].
There are some named varieties[200]. 'White' is a taller plant than the type species, growing to 1.5 metres. It has a strong, rather resinous or "floral" taste similar to chrysanthemum leaves and is used in soups or fried as a side dish[183].
Members of this genus are rarely if ever troubled by browsing deer[233].</t>
  </si>
  <si>
    <t>The fresh or the dried plant repels insects, it can be used as a spray but caution is advised since it can also inhibit plant growth[20]. A weak tea made from the infused plant is a good all-purpose insecticide[201]. An essential oil from the plant kills insect larvae[218].
The down on the leaves makes a good tinder for starting fires[115].</t>
  </si>
  <si>
    <t>Leaves - raw or cooked[2, 9, 12, 27, 177]. Aromatic and somewhat bitter[244]. Their addition to the diet aids the digestion and so they are often used in small quantities as a flavouring, especially with fatty foods[183, 244]. They are also used to give colour and flavour to glutinous-rice dumplings (Mochi)[183, 244]. The young shoots are used in spring[46]. In Japan the young leaves are used as a potherb[183].
The dried leaves and flowering tops are steeped into tea[183]. They have also been used as a flavouring in beer, though fell into virtual disuse once hops came into favour[4].</t>
  </si>
  <si>
    <t>Mugwort has a long history of use in herbal medicine especially in matters connected to the digestive system, menstrual complaints and the treatment of worms[238]. It is slightly toxic, however, and should never be used by pregnant women, especially in their first trimester, since it can cause a miscarriage[7, 238]. Large, prolonged dosage can damage the nervous system[268].
All parts of the plant are anthelmintic, antiseptic, antispasmodic, carminative, cholagogue, diaphoretic, digestive, emmenagogue, expectorant, nervine, purgative, stimulant, slightly tonic and used in the treatment of women's complaints[4, 7, 13, 21, 147, 165, 178, 201].
The leaves are also said to be appetizer, diuretic, haemostatic and stomachic[176, 218, 222]. They can be used internally or externally[218]. An infusion of the leaves and flowering tops is used in the treatment of nervous and spasmodic affections, sterility, functional bleeding of the uterus, dysmenorrhoea, asthma and diseases of the brain[176, 243]. The leaves have an antibacterial action, inhibiting the growth of Staphylococcus aureus, Bacillus typhi, B. dysenteriae, streptococci, E. coli, B. subtilis, Pseudomonas etc[176]. The leaves are harvested in August and can be dried for later use[4].
The stem is also said to be antirheumatic, antispasmodic, and stomachic[218].
The roots are tonic and antispasmodic[243]. They are said to be one of the best stomachics[4]. They are harvested in the autumn and dried for later use[4].
The leaves, placed inside the shoes, are said to be soothing for sore feet[238].
The compressed dried leaves and stems are used in moxibustion[176, 178, 218, 222, 238]. Another report says that the down from the leaves is used[4].</t>
  </si>
  <si>
    <t>Britain(Wales); China; Haiti; India; Java; Malacca; Malaya; Mexico; Philippines; Spain; Sumatra; Turkey</t>
  </si>
  <si>
    <t>The plant might be poisonous in large doses[21]. Skin contact can cause dermatitis in some people[222].</t>
  </si>
  <si>
    <t>Physalis minima</t>
  </si>
  <si>
    <t>Sunberry</t>
  </si>
  <si>
    <t>E. Asia - China, Himalayas, to Australia.</t>
  </si>
  <si>
    <t>Sandy river flats in Australia[144]. Field edges, waste ground near houses, roadsides etc, in porous organic-rich soils in the Himalayas[194].</t>
  </si>
  <si>
    <t>We have very little information on this species and do not know if it will be hardy in Britain, though if it proves to be tender, it should be possible to treat it as an annual, sowing the seed in early spring in a warm greenhouse and planting out after the last expected frosts[K]. It is highly resistant to pests and diseases and is worthy of cultivation[194]. Closely related to P. virginiana[218]. The following notes are based on the general needs of the genus.
Succeeds in any well-drained soil in full sun or light shade[200].</t>
  </si>
  <si>
    <t>Edible fruit - cooked[46, 61, 144]. Tastes like a cherry tomato[193]. Scarcely worthwhile[105]. Juicy, mildly astringent and sweet with a pleasant blend of acid, the overall quality is good[194]. The unripe fruit can be cooked as a vegetable[194]. The fruit is about 1.5cm in diameter[194]. It contains about 6% sugars, 2.7% protein, 1.2% ash, 0.6% tannin and 0.5% pectin[194]. A good quantity of vitamin C. about 24.5mg per 100ml of juice[194]. The fruit is formed and ripens consecutively over a long period[194]. Average yields from a plant covering 2.5 square metres are about 545g[194]. The plant conveniently wraps up each fruit in its own 'paper bag' (botanically, the calyx) to protect it from pests and the elements. This calyx is toxic and should not be eaten.</t>
  </si>
  <si>
    <t>The fruit is said to be appetizer, bitter, diuretic, laxative and tonic[194, 240].
Extracts from the plant have shown anticancer activity[218].
The juice of the leaves, mixed with mustard oil and water, has been used as a remedy for earache[240].</t>
  </si>
  <si>
    <t>Caroline I; Java; Korea; Malaya</t>
  </si>
  <si>
    <t>Phalaris canariensis</t>
  </si>
  <si>
    <t>Canary Grass</t>
  </si>
  <si>
    <t>Dry open habitats[50]. A casual of waste places in Britain[17].</t>
  </si>
  <si>
    <t>An easily grown plant, succeeding in an ordinary garden soil[1]. It is tolerant of most conditions, dry or wet[200].
Cultivated for its seed which is commonly used in wild bird food mixes[1].</t>
  </si>
  <si>
    <t>Triticum aestivum sphaerococcum</t>
  </si>
  <si>
    <t>Shot Wheat</t>
  </si>
  <si>
    <t>Developed through cultivation, this species is not known in a truly wild situation.</t>
  </si>
  <si>
    <t>Succeeds in most well-drained soils in a sunny position.
One of the more modern species of wheat, probably developed in cultivation around 8,000 years ago following a cross between T. dicoccum and Aegilops squarrosa. This cross contributed an extra protein gene to the seed, making a much stronger flour for baking as bread. It is still cultivated for its edible seed in the Punjab and Central provinces of India[46, 183].
A hexaploid species[142].</t>
  </si>
  <si>
    <t>Suaeda fruticosa</t>
  </si>
  <si>
    <t>Shrubby Seablite</t>
  </si>
  <si>
    <t>S. vera.</t>
  </si>
  <si>
    <t>Coasts of Europe, from France and Britain southwards. Central and southwestern Asia, Africa.</t>
  </si>
  <si>
    <t>Sandy soils, salty or otherwise, along the coast[182]. Plants do not grow below the line of the spring high tides[17].</t>
  </si>
  <si>
    <t>Dislikes shade. Succeeds in saline soils and tolerates maritime exposure.</t>
  </si>
  <si>
    <t>The plant is rich in potassium and is often burnt as a source of potash for making soap and glass[4].</t>
  </si>
  <si>
    <t>The leaves are used as a poultice in the treatment of ophthalmia[240]. When infused in water, they have been used as an emetic[240].</t>
  </si>
  <si>
    <t>Pakistan</t>
  </si>
  <si>
    <t>Juglans microcarpa</t>
  </si>
  <si>
    <t>Texas Walnut</t>
  </si>
  <si>
    <t>J. nana.  J. rupestris.</t>
  </si>
  <si>
    <t>Limestone banks of streams[82], also in valleys and dry rocky ravines[229].</t>
  </si>
  <si>
    <t>Requires a deep well-drained loam and a sunny position sheltered from strong winds[1, 11]. Prefers a slightly alkaline soil[200]. This species often experiences drought in its native range[229].
Plants produce a deep taproot and they are intolerant of root disturbance[1, 11].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
Closely related to J. major, and hybridizes with that species where their ranges overlap[229].</t>
  </si>
  <si>
    <t>Sometimes used as a rootstock[183].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heavy, hard, not strong. It makes a beautiful veneer and has been very over-exploited in the wild for this purpose[82]. It is also used in cabinet making, furniture etc[82, 149].</t>
  </si>
  <si>
    <t>Arisarum vulgare</t>
  </si>
  <si>
    <t>Friar's Cowl</t>
  </si>
  <si>
    <t>Grassy places, open ground[45] and rocky ground[90].</t>
  </si>
  <si>
    <t>Prefers a woodland soil or a sandy loam with leafmould[1]. Grows well in shady rather moist places[1].
A Mediterranean plant, it commences growth in the autumn and, since the leaves are not very hardy, the plant is best grown under protection[90]. It should succeed outdoors at least in the milder parts of the country, if grown in a sheltered woodland. The plant is hardy to about -10�c for short periods but should be given a good mulch in the winter[200]. The plant becomes dormant in spring/summer[200].</t>
  </si>
  <si>
    <t>A good ground-cover plant for a shady place[1].</t>
  </si>
  <si>
    <t>Root - cooked. The acrid juice should first be removed by thorough and repeated washing leaving behind a nutritious and innoxious residue[2, 105, 177]. Thorough drying or cooking will also destroy any harmful elements of this root[K]. The root is frequently used as an emergency food in times of scarcity, it is about the size of a walnut[2].
One report suggests that the leaves might be edible[177]. If they are they must be well cooked first[K].</t>
  </si>
  <si>
    <t>The plant contains calcium oxylate crystals. These cause an extremely unpleasant sensation similar to needles being stuck into the mouth and tongue if they are eaten but they are easily neutralized by thoroughly drying or cooking the plant or by steeping it in water[65].</t>
  </si>
  <si>
    <t>Papaver rhoeas</t>
  </si>
  <si>
    <t>Corn Poppy</t>
  </si>
  <si>
    <t>A common weed of cultivated land and waste places, avoiding acid soils[17]. Becoming far less frequent on cultivated land due to modern agricultural practices.</t>
  </si>
  <si>
    <t>Prefers a well-drained sandy loam in a sunny position[1, 200]. Does not do well on wet clay soils but succeeds in most other soils[115].
Plants usually self-sow freely when growing in suitable conditions so long as the soil surface is disturbed[238].
There are several named varieties selected for their ornamental value[200].
A polymorphic species, varying in leaf shape and flower colour[17].
When growing in cereal fields, poppies decrease the yields of nearby cereal plants[18, 20].
Members of this genus are rarely if ever troubled by browsing deer or rabbits[233].</t>
  </si>
  <si>
    <t>A red dye is obtained from the flowers[7, 46, 61], though it is very fugitive[4]. A syrup made from the petals has been used as a colouring matter for old inks[4, 13, 89].
The red petals are used to add colour to pot-pourri[238].</t>
  </si>
  <si>
    <t>The flowers of corn poppy have a long history of medicinal usage, especially for ailments in the elderly and children[244, 254]. Chiefly employed as a mild pain reliever and as a treatment for irritable coughs, it also helps to reduce nervous over-activity[254]. Unlike the related opium poppy (P. somniferum) it is non-addictive[244]. However, the plant does contain alkaloids, which are still under investigation, and so should only be used under the supervision of a qualified herbalist[244].
The flowers and petals are anodyne, emollient, emmenagogue, expectorant, hypnotic, slightly narcotic and sedative[4, 7, 9, 13, 46, 53]. An infusion is taken internally in the treatment of bronchial complaints and coughs, insomnia, poor digestion, nervous digestive disorders and minor painful conditions[9, 238]. The flowers are also used in the treatment of jaundice[218]. The petals are harvested as the flowers open and are dried for later use[238]. They should be collected on a dry day and can be dried or made into a syrup[4].
The latex in the seedpods is narcotic and slightly sedative[240]. It can be used in very small quantities, and under expert supervision, as a sleep-inducing drug[7].
The leaves and seeds are tonic[240]. They are useful in the treatment of low fevers[240].
The plant has anticancer properties[218].</t>
  </si>
  <si>
    <t>Chile; China; Dominican Republic; Egypt; Europe; Haiti; India; Iraq; Japan; Morocco; Spain; Turkey</t>
  </si>
  <si>
    <t>This plant is toxic to mammals, though the toxicity is low[76]. The seed is not toxic[76].</t>
  </si>
  <si>
    <t>Quercus marilandica</t>
  </si>
  <si>
    <t>Blackjack Oak</t>
  </si>
  <si>
    <t>Q. cuneata.  Q. nigra. non L.</t>
  </si>
  <si>
    <t>Central and South-eastern N. America - New York to Florida, west to Iowa and Texas.</t>
  </si>
  <si>
    <t>Dry siliceous or argillaceous barrens and sterile woods[43].</t>
  </si>
  <si>
    <t>Prefers a good deep fertile loam which can be on the stiff side[1, 11]. Lime tolerant[188]. Young plants tolerate reasonable levels of side shade[200]. Tolerates moderate exposure, surviving well but being somewhat stunted[200]. Trees are tolerant of dry sandy sterile soils[229].
Prefers warmer summers than are usually experienced in Britain, trees often grow poorly in this country and fail to properly ripen their wood resulting in frost damage overwinter[200].
A slow-growing and short-lived tree[200, 229]. The tree flowers on new growth produced in spring, the seed taking two summers to ripen[229].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</si>
  <si>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Wood - heavy, hard, strong, close grained[82]. It weighs 46lb per cubic foot[227], but is too small to be of commercial value and is only used for fence posts, charcoal and fuel[82, 149, 229].</t>
  </si>
  <si>
    <t>An infusion of the tree bark coal has been taken to ease childbirth, remove the afterbirth and ease cramps[257].
Any galls produced on the tree are strongly astringent and can be used in the treatment of haemorrhages, chronic diarrhoea, dysentery etc[4].</t>
  </si>
  <si>
    <t>Amerindian</t>
  </si>
  <si>
    <t>Amelanchier ovalis</t>
  </si>
  <si>
    <t>Snowy Mespilus</t>
  </si>
  <si>
    <t>A. rotundifolia. (Lam.)Dum-Cours.  A. vulgaris.  Crataegus rotundifolia.  Mespilus amelanchier.</t>
  </si>
  <si>
    <t>Rocky places and stony woods[45], mainly on limestone[50, 184].</t>
  </si>
  <si>
    <t>Prefers a rich loamy soil in a sunny position or semi-shade[1, 200] but thrives in any soil that is not too dry or water-logged[11]. Grows well in heavy clay soils. Fairly lime tolerant[200].
Hardy to about -20�c[184].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A very ornamental plant[74].
Hybridizes freely with other members of this genus[200]. Grafting onto seedlings of A. lamarckii or Sorbus aucuparia is sometimes practised in order to avoid the potential problem of hybridizing[1].</t>
  </si>
  <si>
    <t>Wood - fine grained, hard, very heavy, reddish. Used for small articles[74].</t>
  </si>
  <si>
    <t>Edible fruit - raw or cooked. Not very palatable, but it can be used for preserves etc[183]. The fruit is rich in iron and copper[226].</t>
  </si>
  <si>
    <t>Glyceria striata</t>
  </si>
  <si>
    <t>Fowl Manna Grass</t>
  </si>
  <si>
    <t>G. nervata. (Willd.)Trin.  Panicularia nervata.</t>
  </si>
  <si>
    <t>Eastern N. America - Newfoundland to British Columbia, south to Florida and Mexico.</t>
  </si>
  <si>
    <t>Moist meadows and wet places[235].</t>
  </si>
  <si>
    <t>We have very little information on this species and do not know if it will be hardy in Britain, though judging by its native range it should succeed here. It will require wet conditions or shallow water.</t>
  </si>
  <si>
    <t>Seed[105, 161]. No more details, but the seed is very small and fiddly to harvest[K].</t>
  </si>
  <si>
    <t>Leucojum aestivum</t>
  </si>
  <si>
    <t>Summer Snowflake</t>
  </si>
  <si>
    <t>Europe, including Britain, from France south and east to Spain, Greece, the Crimea and Iran.</t>
  </si>
  <si>
    <t>Marshes, wet meadows and willow thickets, avoiding acid soils[17].</t>
  </si>
  <si>
    <t>Easily grown in ordinary garden soil[1]. It does well in a moist heavy soil in full sun or partial shade[1, 17, 31, 90] and is happy in water-logged conditions[90].
The dormant bulbs are fairly hardy and will withstand soil temperatures down to at least -5�c[214].
Plants can be naturalized in damp rough grass[200].
Flowers are produced within 4 - 5 years from seed. The seedpods are swollen and filled with air so that they can be dispersed by floating in water[90].
Members of this genus are rarely if ever troubled by browsing deer or rabbits[233].</t>
  </si>
  <si>
    <t>Bulb - cooked[105]. I have some reservations about this report, though no records of the plant being poisonous have been found so far.</t>
  </si>
  <si>
    <t>Eryngium campestre</t>
  </si>
  <si>
    <t>Field Eryngo</t>
  </si>
  <si>
    <t>Central and southern Europe, including Britain, from N. Germany to N. Africa and Afghanistan.</t>
  </si>
  <si>
    <t>Dry grassy areas near the coast[17]. A rare plant in Britain.</t>
  </si>
  <si>
    <t>Requires a well-drained soil and a sunny position[1]. Prefers a light sandy soil but tolerates most soil types including lime and poor gravels[200].
The plant has deep and wide-ranging roots, it can spread freely in the garden and become difficult to eradicate[4]. Plants should be put in their final position whilst small since they resent root disturbance[200].
The plant is often used in dried flower arrangements since it retains its colour for a long time[7].</t>
  </si>
  <si>
    <t>Young shoots - cooked. An asparagus substitute[105, 177, 183].
Root - cooked. Used as a vegetable or candied and used as a sweetmeat[46, 183]. Easily digested[7, 61].</t>
  </si>
  <si>
    <t>The root is antispasmodic, aromatic, diaphoretic, diuretic, expectorant, galactofuge and stimulant[4, 7]. It should be harvested in the autumn from plants that are at least 2 years old[4]. The root promotes free expectoration and is very useful in the treatment of debility attendant on coughs of chronic standing in the advanced stages of pulmonary consumption[4]. Drunk freely it is used to treat whooping cough, diseases of the liver and kidneys and skin complaints[4, 238].</t>
  </si>
  <si>
    <t>Lepidium apetalum</t>
  </si>
  <si>
    <t>L. micranthum. Lebour.</t>
  </si>
  <si>
    <t>Europe to E. Asia - China and Korea.</t>
  </si>
  <si>
    <t>Steppes, solonetzic soils, roadsides and weed-infested places[74]. Roadsides, slopes, waste places, ravines, plains and fields at elevations of 400 - 4800 metres in China[266].</t>
  </si>
  <si>
    <t>We have almost no information on this species and do not know if it will be hardy in Britain, though judging by its native range it should succeed outdoors in most parts of the country. The following notes are based on the general needs of the genus.
Succeeds in most soils.</t>
  </si>
  <si>
    <t>Young leaves - raw or cooked[105, 177]. A hot cress-like flavour.</t>
  </si>
  <si>
    <t>The seed is antiasthmatic, antitussive, diuretic and purgative[176, 218]. The seed is also cardiotonic[176, 218]. A decoction of the leaves is used in the treatment of asthma, coughs, nausea, oedema and pleurisy[176, 218].
The root is decocted with other herbs and used as an expectorant[218].
The plant contains antibacterial substances[218].</t>
  </si>
  <si>
    <t>Juniperus virginiana</t>
  </si>
  <si>
    <t>Pencil Cedar</t>
  </si>
  <si>
    <t>Central and Eastern N. America from Canada south to Georgia and Texas.</t>
  </si>
  <si>
    <t>Dry, rarely wet, open woods and rock slopes, often on limestone[43]. Infertile soils and old pastures[222].</t>
  </si>
  <si>
    <t>Succeeds in most soils if they are well drained, preferring a neutral or slightly alkaline soil[1, 11] and succeeding on chalk[200]. Established plants are drought tolerant, succeeding in hot dry positions[200]. They are also fairly wind-resistant[200].
A very ornamental and hardy plant[1]. It is very slow growing[4] and apparently short-lived in Britain[185], though it is very long-lived in its native environment[226]. Another report says that plants live to a moderate age of 200 - 350 years in the wild[229].
Cultivated as a timber tree in some parts of C. and S. Europe[50] and used as a Christmas tree in parts of N. America[269], there are some named forms, selected for their ornamental value[200].
Closely related to J. scopulorum, it hybridizes with that species where their ranges overlap[226]. The main difference between the two species is that the fruits of this plant mature in one year whilst those of J. scopulorum take two years[226]. This species often hybridizes with other members of the genus.
The crushed foliage has an aroma like soap or paint[185].
Plants are resistant to honey fungus[88]. In America this tree is a host of a gall-like rust that at certain stages in its life-cycle also attacks the leaves of apple trees[149]. 
Plants are usually dioecious, though trees with both male and female flowers are occasionally found[229]. Male and female plants must usually be grown if seed is required.</t>
  </si>
  <si>
    <t>An essential oil is obtained from the wood[1, 46, 57, 61]. Composed of cedar camphor or cedrol[213], it is used in soaps, as an insecticide and moth repellent[61, 213], a deodorant, in polishes, perfumery etc[4, 21]. Chips of the wood have been used as moth repellents[269].
The leaves are used as an incense[46, 213] and are also either burnt or crushed and then scattered around as an insect repellent[169, 257].
The crushed bark can be used as a soft base in cradles[257]. The bark has also been cut into strips and used to make mats[257, 269].
The red inner bark is a source of a red dye[269].
The bark of the tree is useful as tinder in starting fires Boy Scout style[269].
Some cultivars of this tree are suitable for ground cover when spaced about 90cm apart each way[208]. 'Tripartita' and 'Chamberlaynii' have been recommended[208].
A fairly wind resistant tree, it can be grown as part of a shelterbelt planting[200]. 
Wood - very durable, light, brittle, soft, easily worked, very fragrant, insect-resistant[1, 46, 82, 171, 227]. The wood does not shrink much on drying and weighs 30lb per cubic foot[227]. The reddish wood is highly prized for cabinet making[226], it is also used for fencing, the casing of lead pencils etc[1, 46, 82, 171].</t>
  </si>
  <si>
    <t>Fruit - raw or cooked[106]. A sweetish resinous flesh[82]. They can be crushed and used as a flavouring in soups and stews[257]. The cones are about 5mm in diameter[200]. About 10mm according to another report[226].
A tea is made from the fruit[159]. It is not very nice[159]. It is made from the young branchlets and the fruit according to one report[183].</t>
  </si>
  <si>
    <t>Pencil cedar leaves were much used medicinally by the native N. American Indians, and also in folk medicine by the white settlers, especially to treat chest complaints and skin problems such as venereal warts and other excrescences[269].
The leaves are anthelmintic, diuretic, rubefacient and stimulant[4, 257]. A decoction has been used in the treatment of coughs and colds, general weakness and as a medicine for convalescents[257].
The berries are anthelmintic, diaphoretic, emmenagogue and mildly antiseptic[4, 213, 222, 257]. They have been chewed as a treatment for mouth ulcers[213, 257] or made into a tea to treat colds, rheumatism, worms etc[222, 257].
The fresh young twigs are used as a diuretic[213]. An infusion has been used both internally and as a steam bath in the treatment of rheumatism[257].
The essential oil from the wood is an abortifacient, in some cases it has caused vomiting, convulsions, coma and death[4, 213].
The plant is said to contain the anticancer compound podophyllotoxin[222].
The essential oil from the berries is used in aromatherapy. Its keyword is 'Composing'[210].</t>
  </si>
  <si>
    <t>All parts of the plant might be toxic[4, 222].</t>
  </si>
  <si>
    <t>Populus deltoides wislizenii</t>
  </si>
  <si>
    <t>Rio Grande Cottonwood</t>
  </si>
  <si>
    <t>P. wislizenii. S.Wats.</t>
  </si>
  <si>
    <t>Southern N. America - Texas, Colorado, Mexico.</t>
  </si>
  <si>
    <t>Streambanks and valleys, 750 - 2,000 metres in Texas[227].</t>
  </si>
  <si>
    <t>An easily grown plant, it does well in a heavy cold damp soil[1]. Prefers a deep rich well-drained circumneutral soil, growing best in the south and east of Britain[11, 200]. Growth is much less on wet soils, on poor acid soils and on thin dry soils[11]. It does not do well in exposed upland sites[11]. It dislikes shade and is intolerant of root or branch competition[200].
A fast-growing species on moist sites, but it is short-lived[227].
Poplars have very extensive and aggressive root systems that can invade and damage drainage systems. Especially when grown on clay soils, they should not be planted within 12 metres of buildings since the root system can damage the building's foundations by drying out the soil[11].
This species is closely related to P. fremontii[11].
Dioecious. Male and female plants must be grown if seed is required.
Hybridizes freely with other members of this genus[200].</t>
  </si>
  <si>
    <t>An extract of the shoots can be used as a rooting hormone for all types of cuttings. It is extracted by soaking the chopped up shoots in cold water for a day[172].
Trees are planted for dune fixing in erosion control programmes[149].
Wood - soft, rather woolly in texture, without smell or taste, of low flammability, not durable, very resistant to abrasion. It has a specific gravity of 0.46[227]. Used for posts, rough lumber and rafters of houses, it can also be used as a fuel[11, 82, 227].</t>
  </si>
  <si>
    <t>Inner bark[105, 161, 177]. There are no more details but inner bark is often dried, ground into a powder and then used as a thickener in soups etc or added to cereals when making bread.
Catkins - raw[46, 61, 105, 161, 257].
The cotton from the pistillate catkins has been used by children as a chewing gum[257].
Seeds[105, 161, 177]. No more details are given but the seeds are very small and would be exceedingly fiddly to collect and use.
Buds[105, 161, 177]. Used as a chewing gum[257].</t>
  </si>
  <si>
    <t>Although no specific mention has been seen for this species, the bark of most, if not all members of the genus contain salicin, a glycoside that probably decomposes into salicylic acid (aspirin) in the body[213, 238]. The bark is therefore anodyne, anti-inflammatory and febrifuge. It is used especially in treating rheumatism and fevers, and also to relieve the pain of menstrual cramps[238].</t>
  </si>
  <si>
    <t>Asarum reflexum</t>
  </si>
  <si>
    <t>A. canadense reflexum. (Bickn.)Robins.</t>
  </si>
  <si>
    <t>Eastern N. America - Connecticut and New York to Iowa, Michigan, North Carolina and Kansas.</t>
  </si>
  <si>
    <t>Rich moist soils in woodlands, along the sides of streams and in river valleys, often forming large patches[43, 159, 235].</t>
  </si>
  <si>
    <t>Prefers a rich moist neutral to acid soil in woodland or a shady position in the rock garden[1, 200]. Plants are found on alkaline soils in the wild[43].
Plants are hardy to at least -15�c[200].
The flowers are malodorous and are pollinated by flies[200].
Plants often self-sow when growing in a suitable position[200].</t>
  </si>
  <si>
    <t>The underground stem is a ginger substitute. The root has a pungent, aromatic smell like mild pepper and ginger mixed, but more strongly aromatic[245]. It is usually harvested in the autumn[159, 177] and can be dried for later use[K].</t>
  </si>
  <si>
    <t>Turkey; United States; United States(Amerindian); United States(Appalachia); United States(Cherokee)</t>
  </si>
  <si>
    <t>Sium sisarum</t>
  </si>
  <si>
    <t>Skirret</t>
  </si>
  <si>
    <t>Original habitat is obscure, possibly in E. Europe or Asia.</t>
  </si>
  <si>
    <t>Not known in a truly wild situation but found as an escape from cultivation in damp places[50].</t>
  </si>
  <si>
    <t>Prefers a light, rich, moisture retentive soil in full sun[1, 33, 37]. Requires an abundance of moisture in the growing season or the roots will be tough[27, 37]. Plants are tolerant of some shade[244].
Plants seem to be resistant to all insects and diseases[160].
Skirret was at one time often grown for its edible root but has fallen into virtual disuse[2, 50, 61]. This is a shame since the root is very tasty, easy to grow and relatively productive[K]. The form S. sisarum sisarum should be used, its root is fleshy and succulent, S. sisarum lancifolium. (Bieb.) Thell. is sometimes offered but is unlikely to produce roots of culinary quality[200].</t>
  </si>
  <si>
    <t>Root - raw or cooked[2, 4, 14, 33]. Firm, sweet and floury[27] but with a small woody core[160, K]. The roots have a very acceptable taste raw, that is somewhat like a cross between carrots and parsnip but with a nutty flavour. They can also be boiled, baked or added to soups etc[183, K].
The roasted root has been used as a coffee substitute[46, 61, 183].</t>
  </si>
  <si>
    <t>Britain; Eurasia</t>
  </si>
  <si>
    <t>Juniperus horizontalis</t>
  </si>
  <si>
    <t>Creeping Juniper</t>
  </si>
  <si>
    <t>Northern N. America - Newfoundland to British Columbia, south to Washington and Maine.</t>
  </si>
  <si>
    <t>Dry rocky soil, sterile pastures and fields[204].</t>
  </si>
  <si>
    <t>Succeeds in a sunny position in most soils so long as they are well drained, preferring a neutral or slightly alkaline soil[11] and succeeding on chalk[200]. Succeeds in dry soils[200].
An aggregate species[204]. There are many named varieties selected for their ornamental value[200]. 'Bar Harbour' is very salt-resistant[200].
Dioecious, male and female plants must be grown if seed is required.</t>
  </si>
  <si>
    <t>A good ground cover plant for a sunny position[208], eventually making a dense cover though it requires weeding for the first year or so[197].
The bark has been crushed and used as a soft hygienic pad in cradles[257]. It has also been used to make mats[257].
The young twigs and leaves have been burnt as an incense[257].</t>
  </si>
  <si>
    <t>The fruits are roasted and used in the preparation of a coffee-like beverage[183].
A tea is made from the young branch tips[183, 257].</t>
  </si>
  <si>
    <t>An infusion of the branches, or fleshy cones, has been used in the treatment of coughs, colds and fevers[257]. The cones or branches can also be used as a steam bath[257].
An infusion of the seeds has been used in the treatment of kidney problems[257].</t>
  </si>
  <si>
    <t>Nymphoides peltata</t>
  </si>
  <si>
    <t>Water Fringe</t>
  </si>
  <si>
    <t>Limnanthemum nymphoides.  L. peltatum.</t>
  </si>
  <si>
    <t>Europe, including Britain, from Sweden south and east to Spain, N. and W. Asia to Japan.</t>
  </si>
  <si>
    <t>Water margins of ponds and slow moving water[17].</t>
  </si>
  <si>
    <t>A water plant growing readily in shallow water in a rich loam[1]. It can be very invasive in a rich soil[56]. Prefers a sunny position[200]. Dislikes acid conditions.
The flowers have a delicate, almond-like perfume[245].</t>
  </si>
  <si>
    <t>Leaves and leaf stems - cooked as a potherb[2, 178, 179, 183]. The interior of the stem is eaten, it is highly esteemed[145, 178]. The leaves are not very palatable[K].
Flower buds - cooked as a potherb[105, 183]. 
Seed[178]. No further details are given.</t>
  </si>
  <si>
    <t>Anthelmintic, diuretic, febrifuge, galactogogue, skin. The fresh leaves are used in the treatment of periodic headaches[145, 178, 240].
The plant is diuretic, febrifuge and refrigerant[218]. It is bruised and used in the treatment of burns, fevers, ulcers, snake bites and swellings[218]. The plant contains rutin, but no details are given of the quantity[218].</t>
  </si>
  <si>
    <t>Malva nicaeensis</t>
  </si>
  <si>
    <t>Bull Mallow</t>
  </si>
  <si>
    <t>M. borealis.</t>
  </si>
  <si>
    <t>Europe to W. Asia. An introduced and not infrequent casual in Britain, occasionally established.</t>
  </si>
  <si>
    <t>Stony and rocky ground[200].</t>
  </si>
  <si>
    <t>A very easily grown plant, succeeding in ordinary garden soil[1], though it prefers a reasonably well-drained and moderately fertile soil in a sunny position[200].
Plants seem to be immune to the predations of rabbits[233].
Plants are prone to infestation by rust fungus[200].
This species is closely related to M. sylvestris[50]. Plants growing in an open sunny position in the Order Beds at Cambridge Botanical gardens are very similar to M. sylvestris and, like that species, are clearly perennial even though we have read reports that they are annual[K].</t>
  </si>
  <si>
    <t>Cream, yellow and green dyes can be obtained from the plant and the seed heads[168].
A decoction of the roots has been used as a hair rinse[257].</t>
  </si>
  <si>
    <t>A decoction of the plant has been used in the treatment of migraine headaches[257]. A poultice of the heated leaves has been applied to the head or stomach to relieve pain[257].
A decoction of the roots has been used to treat fevers, especially in children[257].</t>
  </si>
  <si>
    <t>Argentina; Europe; Sicily; United States</t>
  </si>
  <si>
    <t>Epigaea asiatica</t>
  </si>
  <si>
    <t>Parapyrola trichocarpa.</t>
  </si>
  <si>
    <t>E. Asia - C. and N. Japan.</t>
  </si>
  <si>
    <t>Open woods in the mountains[58]. In forest margins at elevations of 100 - 1700 metres[275].</t>
  </si>
  <si>
    <t>Requires an open lime-free humus-rich soil and shade from direct sunlight[11, 200], succeeding also in deep shade[182]. Grows well in the shade of rhododendrons and other calcifuge shrubs[245].
A difficult plant to grow in cultivation[200], though it is easier than E. repens[182].
The flower buds require a period of chilling to about 2�c before they will open[200]. The flowers are sweetly scented[245]. They are produced in terminal racemes on the previous year's shoots[275].</t>
  </si>
  <si>
    <t>A ground cover plant for a shady position[188], forming a carpet of growth[208]. Plants should be spaced about 25cm apart each way[208]. This species is probably not very worthwhile for ground cover in Britain because of its difficulty to cultivate[208].</t>
  </si>
  <si>
    <t>Fruit[58, 105, 177]. No more details are given. The fruit is about 10mm in diameter[200].</t>
  </si>
  <si>
    <t>Panax ginseng</t>
  </si>
  <si>
    <t>Ginseng</t>
  </si>
  <si>
    <t>P. schinseng.</t>
  </si>
  <si>
    <t>Mountain forests[165, 178].</t>
  </si>
  <si>
    <t>Requires a moist humus rich soil in a shady position in a woodland[200].
Ginseng is widely cultivated and also collected from the wild in the Orient for its root which is commonly used as a medicine[178]. The root is prepared in a number of different ways, including by steaming it for 4 hours in wicker baskets over boiling water[200].</t>
  </si>
  <si>
    <t>Root - chewed. This probably refers to its medicinal uses.
A tea is made from the root.</t>
  </si>
  <si>
    <t>Ginseng has a history of herbal use going back over 5,000 years[238]. It is one of the most highly regarded of herbal medicines in the Orient, where it has gained an almost magical reputation for being able to promote health, general body vigour and also to prolong life[218].
The root is adaptogen, alterative, carminative, demulcent, emetic, expectorant, stimulant and tonic[165, 176, 178, 218]. It both stimulates and relaxes the nervous system, encourages the secretion of hormones, improves stamina, lowers blood sugar and cholesterol levels and increases resistance to disease[238]. It is used internally in the treatment of debility associated with old age or illness, lack of appetite, insomnia, stress, shock and chronic illness[238]. Ginseng is not normally prescribed for pregnant women, or for patients under the age of 40, or those with depression, acute anxiety or acute inflammatory disease[238]. It is normally only taken for a period of 3 weeks[238]. Excess can cause headaches, restlessness, raised blood pressure and other side effects, especially if it is taken with caffeine, alcohol, turnips and bitter or spicy foods[238]. The roots are harvested in the autumn, preferably from plants 6 - 7 years old, and can be used fresh or dried[238].
A dose of 10ug/ml of ginseng saponins has been shown to be significantly radio-protective when it is administered prior to gamma-irradiation[218].
The leaf is emetic and expectorant[218].</t>
  </si>
  <si>
    <t>Britain; China; France; Japan; Russia; United States</t>
  </si>
  <si>
    <t>Achyranthes faureri</t>
  </si>
  <si>
    <t>Roadsides and thickets in lowland and hills all over Japan[58, 174].</t>
  </si>
  <si>
    <t>We have very little information on this species and do not know if it will be hardy in Britain. However, judging by the plants native range, it is likely to succeed outdoors at least in the milder areas of the country. The following notes are based on the general needs of the genus.
Prefers a rich, sandy, slightly acid soil in partial shade[238].</t>
  </si>
  <si>
    <t>Two insect-moulting hormones are found in the roots[174]. Can this have a practical application as an insecticide?</t>
  </si>
  <si>
    <t>The plant is used as food[177]. No more information is given, though it is likely that either the seed or the leaves are used[K].</t>
  </si>
  <si>
    <t>Diuretic, emmenagogue[174].</t>
  </si>
  <si>
    <t>Cladium mariscus</t>
  </si>
  <si>
    <t>Saw Grass</t>
  </si>
  <si>
    <t>C. jamaicense.  Mariscus mariscus.</t>
  </si>
  <si>
    <t>Widely distributed in the warmer and damper parts of both hemispheres, including Britain.</t>
  </si>
  <si>
    <t>Reed swamps and fens, often forming dense pure stands, usually on neutral or alkaline soils[17].</t>
  </si>
  <si>
    <t>Succeeds in any wet or moisture-retentive soil in full sun or partial shade[200].</t>
  </si>
  <si>
    <t>The stems are used in thatching[61].
The roots have been used to make small baskets[257].</t>
  </si>
  <si>
    <t>The young shoots may be edible[177].</t>
  </si>
  <si>
    <t>Gagea lutea</t>
  </si>
  <si>
    <t>Yellow Star Of Bethlehem</t>
  </si>
  <si>
    <t>G. sylvatica.</t>
  </si>
  <si>
    <t>Damp woods and pastures, especially on basic soils[17].</t>
  </si>
  <si>
    <t>Requires a moist soil, preferring one on the alkaline side of neutral, and succeeding in sun or shade.
The dormant bulbs are fairly hardy and will withstand soil temperatures down to at least -10�c[214].</t>
  </si>
  <si>
    <t>Bulb - raw or cooked[4, 105, 177]. A famine food, it is only used in times of scarcity[4].
Young leaves - cooked.</t>
  </si>
  <si>
    <t>Filipendula ulmaria</t>
  </si>
  <si>
    <t>Meadowsweet</t>
  </si>
  <si>
    <t>Spiraea ulmaria.  Ulmaria pentapetala.</t>
  </si>
  <si>
    <t>Europe, including Britain, from Iceland south and east to Spain, temperate Asia and Mongolia.</t>
  </si>
  <si>
    <t>Wet ground in swamps, marshes, fens, wet woods and meadows, wet rock ledges and by rivers, but not on acid peats[17].</t>
  </si>
  <si>
    <t>Requires a humus-rich moist soil in semi-shade[200]. Succeeds in full sun only if the soil is reliably moist throughout the growing season[200]. Dislikes dry or acid soils[1, 17]. Does well in marshy soils[24, 200]. Grows well in heavy clay soils.
The flowers have a strong sweet smell[4], which for many people is sickly[245]. The leaves are also aromatic[187], though the scent is very different from the flowers[4]. The leaves are pleasantly aromatic[245].
A good bee plant[24, 30].
Members of this genus are rarely if ever troubled by browsing deer[233].</t>
  </si>
  <si>
    <t>A black dye is obtained from the roots. It is brown[141].
A yellow dye is obtained from the plant tops[106].
An essential oil obtained from the flower buds is used in perfumery[46, 61].
The whole plant, but especially the leaves[245], was formerly used as a strewing herb, imparting an almond-like fragrance[4, 66]. Strongly aromatic, its delightful perfume would completely fill the room[244].
Both flowers and leaves have been used in pot-pourri, retaining their scent for several months. The scent of the dried flowers becoming more and more pleasant with age[245].</t>
  </si>
  <si>
    <t>Root - cooked[2, 141].
Young leaves - cooked as a flavouring in soups[177].
Young leaves, flowers and roots are brewed into a tea[183].
The dried leaves are used as a flavouring[12, 100], especially as a sweetener in herb teas[13, 183].
The flowers are used as a flavouring in various alcoholic beverages and in stewed fruits[183]. Adding them to wine or beer is said to make a very heady brew[244]. They are also made into a syrup which can be used in cooling drinks and fruit salads[183].</t>
  </si>
  <si>
    <t>Meadowsweet has a very long history of herbal use, it was one of the three most sacred herbs of the Druids[238]. The leaves and flowering stems are alterative, anti-inflammatory, antiseptic, aromatic, astringent, diaphoretic, diuretic, stomachic and tonic[4, 9, 21, 165]. The plant is harvested in July when it is in flower and can be dried for later use[4]. The flower head contains salicylic acid, from which the drug aspirin can be synthesised[200, 238]. Unlike the extracted aspirin, which can cause gastric ulceration at high doses, the combination of constituents in meadowsweet act to protect the inner lining of the stomach and intestines whilst still providing the anti-inflammatory benefits of aspirin[254]. The herb is a valuable medicine in the treatment of diarrhoea, indeed it is considered almost specific in the treatment of children's diarrhoea[4]. It is also considered to be a useful stomachic, being used to treat hyperacidity, heartburn, gastritis and peptic ulcers, for which it is one of the most effective plant remedies[4, 238].  It is also frequently used in the treatment of afflictions of the blood[4]. Meadowsweet is also effective against the organisms causing diphtheria, dysentery and pneumonia[238]. This remedy should not be given to people who are hypersensitive to aspirin[238].
A strong decoction of the boiled root is said to be effective, when used externally, in the treatment of sores and ulcers[244].
A homeopathic remedy is made from the fresh root[9].</t>
  </si>
  <si>
    <t>Britain; Spain; Turkey</t>
  </si>
  <si>
    <t>Hypochoeris glabra</t>
  </si>
  <si>
    <t>Smooth Cat's Ear</t>
  </si>
  <si>
    <t>Europe, including Britain, from Scandanavia south and east to N. Africa, Syria and W. Asia.</t>
  </si>
  <si>
    <t>Grassy fields, derelict arable land, heaths, fixed dunes etc on sandy soils. This is a typical plant of non-calcareous sand plant communities[17].</t>
  </si>
  <si>
    <t>Requires a light to medium well-drained soil in a sunny position.</t>
  </si>
  <si>
    <t>Young leaves - raw or cooked[144]. Somewhat bitter, they are used as an emergency food[177].</t>
  </si>
  <si>
    <t>The root is aperient, diuretic and tonic[240].
The leaves are astringent[240].
The whole plant is vulnerary[240].</t>
  </si>
  <si>
    <t>Canna indica</t>
  </si>
  <si>
    <t>Indian Shot</t>
  </si>
  <si>
    <t>S. America. W. Indies. Locally naturalized in the warmest parts of S. Europe[50].</t>
  </si>
  <si>
    <t>Original habitat is obscure, but it is found by the coast and in temperate valleys of the Andes[97].</t>
  </si>
  <si>
    <t>Requires a deep rich well-drained soil in a sunny position[200]. The plant has large leaves and dislikes windy conditions since this can tear the leaves to shreds[200].
This species is probably hardy in the mildest areas of Britain but even then it should be given a good mulch if left in the ground overwinter[1, 200]. Plants have survived temperatures down to about -5�c overwinter with us[K]. This species is often grown as a summer bedding plant in Britain, especially in sub-tropical bedding schemes. In colder areas of the country the tubers can be harvested in late autumn after the top growth has been killed back by frost and stored over winter. They should be kept in a cool but frost-free place covered in moist soil or leaves[1].
Plants are cultivated for their edible root in the Tropics.
Slugs love the young growth in spring and can cause serious damage to plants[233].</t>
  </si>
  <si>
    <t>The plant yields a fibre -  from the stem? - it is a jute substitute[114]. A fibre obtained from the leaves is used for making paper[189]. The leaves are harvested in late summer after the plant has flowered, they are scraped to remove the outer skin and are then soaked in water for 2 hours prior to cooking. The fibres are cooked for 24 hours with lye and then beaten in a blender. They make a light tan brown paper[189].
A purple dye is obtained from the seed[114].
Smoke from the burning leaves is said to be insecticidal[218].</t>
  </si>
  <si>
    <t>Root - cooked. The source of 'canna starch', used as an arrowroot[97, 177]. The arrowroot is obtained by rasping the root to a pulp, then washing and straining to get rid of the fibres[2]. The very young tubers are eaten cooked, they are sweet but fibrousy[97, K]. Roots contain about 25% starch[61].
There is one report that this plant has an edible fruit[177] but this is somewhat dubious, the fruit is a dry capsule containing the very hard seeds[K].</t>
  </si>
  <si>
    <t>The plant is used in the treatment of women's complaints[218].
A decoction of the root with fermented rice is used in the treatment of gonorrhoea and amenorrhoea[218].
The plant is also considered to be demulcent, diaphoretic and diuretic[218].</t>
  </si>
  <si>
    <t>Brazil; France; Germany; Haiti; India; Iraq; Kurdistan; La; Mexico; Samoa; Turkey</t>
  </si>
  <si>
    <t>Erythronium americanum</t>
  </si>
  <si>
    <t>Trout Lily</t>
  </si>
  <si>
    <t>Eastern N. America - New Brunswick to Florida, west to Ontario and Arkansas.</t>
  </si>
  <si>
    <t>Meadows and rich damp open woodland[4, 43].</t>
  </si>
  <si>
    <t>Prefers slightly acid soil conditions but succeeds in chalky soils if these contain plenty of humus[164]. Requires semi-shade, preferably provided by trees or shrubs, and a well-drained soil[42, 164]. Succeeds in almost any light soil, preferring one that is rich in humus[1].
This species does not flower very freely, increasing mainly by its stoloniferous habit[164]. The flowers only open in warm sun[90]. When established in woodland, this species can spread very freely by means of underground roots[258].
Flowers are produced in 3 - 4 years from seed[164].</t>
  </si>
  <si>
    <t>Plants spread freely by means of underground stems and make a delightful ground cover in dappled shade[257]. The plants are only in growth from late winter to late spring so the ground cover effect is ephemeral[K].</t>
  </si>
  <si>
    <t>Bulb - raw[106] or cooked[105, 177]. A crisp, chewy and very pleasant taste[183]. The bulb is up to 25mm long and is buried quite deeply in the soil[4].
Leaves - raw or cooked[105, 177]. Added to salads[183]. Eating the leaves will greatly reduce the vigour of the bulb, so can only be recommended in times of emergency[K].
Flowers, flower buds and flower stems - raw or cooked[183].</t>
  </si>
  <si>
    <t>All parts of the plant, but especially the bulb and the fresh leaves, are strongly emetic and are not used internally[4].
The fresh leaves are also antiscrofulatic and emollient and are used as an infusion or stimulating poultice applied to swellings, tumours and scrofulous ulcers[4, 106, 254]. The juice from crushed leaves has been applied to wounds that are not healing[257].
A poultice of the crushed bulbs has been applied to swellings and to help remove splinters[257].
The raw plant, excluding the roots, has been used by native North American young girls to prevent conception[257].</t>
  </si>
  <si>
    <t>Isodon japonicus</t>
  </si>
  <si>
    <t>P. buergeri.  P. glaucocalyx japonicus.  P. maximowiczii.  Ocimum rugosum.  Scutellaria japonica.</t>
  </si>
  <si>
    <t>Hills, thickets and valleys from sea level to 2100 metres[266].</t>
  </si>
  <si>
    <t>We have almost no information on this species and do not know if it will be hardy in Britain, though judging by its native range it should succeed outdoors in most parts of this country. See the plants native habitat for ideas on the conditions it will require.</t>
  </si>
  <si>
    <t>Used medicinally in the treatment of stomach cancer[266].</t>
  </si>
  <si>
    <t>Alkanna tinctoria</t>
  </si>
  <si>
    <t>Anchusa tinctoria.</t>
  </si>
  <si>
    <t>Maritime sands, uncultivated ground[45], calcareous soils[89] and pine forests[238].</t>
  </si>
  <si>
    <t>Prefers a well-drained sandy or loamy soil[1] in sun or partial shade[238]. Dislikes acid soils[1] but thrives in alkaline soils[238]. A very drought tolerant plant when established[200], succeeding in a hot dry position[187], it is a useful plant for dry sandy or alkaline soils[238].
Plants are hardy to about -10�c[187].
This species is occasionally cultivated as a dye plant[61]. One report says that it is cultivated for its seed[46].</t>
  </si>
  <si>
    <t>A red dye is obtained from the roots[57, 89, 171], it is used by pharmacists as well as in perfumes and to stain wood or marble[100, 238]. The dye is also used in thermometers[100] and as a litmus to test for acids and alkalines[148]. It can make wood look like rosewood or mahogany[4, 148].</t>
  </si>
  <si>
    <t>Used as a vegetable[177]. No further details are given.
A red dye obtained from the roots is used as a food colouring[238].</t>
  </si>
  <si>
    <t>The root is antibacterial, antipruritic, astringent and vulnerary[238].It is used externally in the treatment of varicose veins, indolent ulcers, bed sores and itching rashes[238]. The root is harvested in the autumn and can be dried for later use[238].</t>
  </si>
  <si>
    <t>Many members of this plant family contain a liver-damaging alkaloid and so internal usage is inadvisable[238].</t>
  </si>
  <si>
    <t>Musaceae</t>
  </si>
  <si>
    <t>Musa basjoo</t>
  </si>
  <si>
    <t>Japanese Banana</t>
  </si>
  <si>
    <t>M. japonica.</t>
  </si>
  <si>
    <t>Requires a rich soil and a sunny sheltered position[11, 166, 200]. The large leaves are very easily torn by the wind[233].
This species is only hardy in the milder areas of Britain and even there will require protection in colder winters[1]. It thrives and fruits in south-western Britain[11, 59] where it survived the very severe winters of 1985 to 1987[K].
Plants are herbaceous and die down after flowering, forming new shoots from the roots.
Cultivated in Japan as a fibre plant[11].</t>
  </si>
  <si>
    <t>A fibre is obtained from the leaf stems[1, 11, 61]. Used for cloth, sails etc[46, 134]. The fibre can also be used for making paper[189] The leaves are harvested in summer and are soaked in water for 24 hours prior to cooking. The fibres are cooked for 2 hours with lye and then beaten in a ball mill for 4� hours before being made into paper[189].</t>
  </si>
  <si>
    <t>The nectar of the flowers is sweet and drinkable[183].</t>
  </si>
  <si>
    <t>The roots are diuretic, febrifuge and sialagogue[147]. A decoction is used in the treatment of beriberi, constipation, jaundice, dropsy, restlessness due to heat, leucorrhoea and croton bean poisoning[147, 218].
The leaves are diuretic[218].</t>
  </si>
  <si>
    <t>Plantago media</t>
  </si>
  <si>
    <t>Hoary Plantain</t>
  </si>
  <si>
    <t>Southern Europe, including Britain, to temperate Asia.</t>
  </si>
  <si>
    <t>Fields, meadows and lawns[7]. A common weed of lawns and cultivated land, especially on dry or calcareous soils[1].</t>
  </si>
  <si>
    <t>Succeeds in any moderately fertile soil in a sunny position[200].
Grows well in the spring meadow[24].
An important food plant for the caterpillars of many species of butterflies[30].
The flowers are sweetly scented[245].</t>
  </si>
  <si>
    <t>The leaves are a cure for blight on fruit trees[14].</t>
  </si>
  <si>
    <t>Young leaves - raw or cooked[7]. The very young leaves have a fairly mild flavour but with a slight bitterness[K]. Used in salads before they become tough[7].
The inflorescence is sweet and is sucked by children[177, 183].</t>
  </si>
  <si>
    <t>The leaves, flowering stems and roots are somewhat astringent, deobstruent, depurative, diuretic, expectorant, haemostatic, refrigerant and vulnerary[4, 7]. They are applied externally to skin inflammations, malignant ulcers, cuts etc[4, 7]. A mouthwash made from the leaves helps to relieve toothache and a distilled water is a good eyewash[7].
The seeds are demulcent and laxative[4, 7].
Plantain seeds contain up to 30% mucilage which swells up in the gut, acting as a bulk laxative and soothing irritated membranes[238]. Sometimes the seed husks are used without the seeds[238].</t>
  </si>
  <si>
    <t>Iran; Spain</t>
  </si>
  <si>
    <t>Pelargonium bowkeri</t>
  </si>
  <si>
    <t>Requires a light well-drained neutral to alkaline soil in a sunny position[188, 200].
Plants are not very hardy in Britain, they generally require greenhouse protection  but might succeed outdoors when grown in a very sheltered warm spot in the mildest parts of the country[1]. They can also be grown in containers that are placed outdoors in the summer and then brought into the greenhouse or conservatory for the winter[238]. The plants need to be kept fairly dry in the winter[200].
Very tolerant of pruning, they can be cut right down to the base in the autumn when bringing them back indoors, or in the spring to encourage lots of fresh growth[238].</t>
  </si>
  <si>
    <t>All parts of the plant are astringent[4].</t>
  </si>
  <si>
    <t>Sorghum halepense</t>
  </si>
  <si>
    <t>Johnson Grass</t>
  </si>
  <si>
    <t>Holcus halapensis.</t>
  </si>
  <si>
    <t>Europe to Asia.</t>
  </si>
  <si>
    <t>An easily grown plant, it succeeds in ordinary garden soil[1]. It is adapted to a wide range of soil types, including upland clay, but seems to do best on porous fertile lowlands and river bottoms[269]. It does well on heavy clay soils of relatively high fertility and water holding capacity[269]. Temperatures below 13�C tend to inhibit flowering[269]. For best results, it requires a warm sunny position[1]. The plant is reported to tolerate an annual precipitation in the range of 9 to 429cm, an annual temperature in the range of 8.3 to 27.8�C and a pH of 4.9 to 8.2[269].
This species is not very winter hardy, tolerating occasional temperatures down to about -5�c so long as the soil is not too wet. It is best adapted to warm humid summer-rainfall areas in the subtropics, not growing well in strictly tropical areas[269].
A very aggressive plant[46], spreading freely at the roots and only suitable for large areas[233]. It is a parent of the cultivated Sorghum (S. bicolor)[171].
Classified as a short day plant, it does not flower if the daylight hours exceed about 13 hours per day[269].</t>
  </si>
  <si>
    <t>The plant is a potential source of biomass with yields of up to 19 tonnes per hectare[269].</t>
  </si>
  <si>
    <t>The seed is demulcent and diuretic[240].</t>
  </si>
  <si>
    <t>The pollen can induce hay fever[269].</t>
  </si>
  <si>
    <t>Abies grandis</t>
  </si>
  <si>
    <t>Grand Fir</t>
  </si>
  <si>
    <t>A. excelsior.</t>
  </si>
  <si>
    <t>Western N. America - British Columbia to California, east to Montana and Idaho.</t>
  </si>
  <si>
    <t>Found in a variety of soils, but the best specimens are growing in deep rich alluvial soils[229] It ranges from the coast to inland elevations of about 2000 metres if growing by streams[60, 82].</t>
  </si>
  <si>
    <t>Prefers a good moist but not water-logged soil[1]. Grows well in heavy clay soils and succeeds in poor sandy soils[185]. Very shade tolerant, especially when young, but growth is slower in dense shade[81]. Intolerant of atmospheric pollution[1]. Trees succeeds in very exposed positions, even if the top is blown out by the wind the trees make one or more new tops and continue growing with no loss of vigour[11, 185]. Prefers slightly acid conditions down to a pH of about 5[200]. Prefers growing on a north-facing slope[200].
This species thrives exceedingly well in the moister parts of Britain, where it grows very quickly[11]. It is cultivated for timber in W. and N. Europe[50]. Trees are slow growing for the first few years but they are then quite fast with trees growing 60 - 100cm in height and 8cm in girth per year even when they are quite large[1, 185]. New growth takes place from early May to July[185].  Trees grow best in the Perthshire valleys of Scotland and in the far west of Britain[11]. Some trees have reached heights in excess of 60 metres in 100 years in Wales and Scotland, making them amongst the tallest trees in Europe[200].
A very ornamental plant[1], it is rarely harmed by disease, insects or frost[1]. 
The crushed leaves have a fruity orange-flavoured aroma[185].
Trees should be planted into their permanent positions when they are quite small, between 30 and 90cm in height. Larger trees will check badly and hardly put on any growth for several years. This also badly affects root development and wind resistance[200].
Plants are strongly outbreeding, self-fertilized seed usually grows poorly[200]. They hybridize freely with other members of this genus[200].</t>
  </si>
  <si>
    <t>The aromatic leaves are used as a moth repellent[169]. The boughs have been used in the home as an incense[257].
A pink dye can be obtained from the bark[226].
The dried and hardened pitch can be chewed as a tooth cleanser[257].
A powder made from the dried and crushed leaves was used as a baby powder by the N. American Indians[226].
The bark can be used as a waterproof covering material for buildings and canoes[257].
Wood - light, soft, coarse grained, not strong, not very durable. Used for interior work, cases, etc[46, 61, 82]. Of little value as a lumber, it is used mainly for pulp and fuel[229, 257].</t>
  </si>
  <si>
    <t>Inner bark - cooked. It is usually dried, ground into a powder and then used as a thickening in soups etc or mixed with cereals when making bread[161]. It is best used in the spring when it is rich and juicy[213]. An emergency food, it is only used when all else fails[183].
The gum from the trunk is hardened (probably in cold water[K]) and used as a chewing gum[257]. It can also be made into a drink[257].
Young shoot tips are used as a tea substitute[183, 257].</t>
  </si>
  <si>
    <t>A gum that exudes from the bark is used externally as an ointment[245]. It has also been used as a wash for sore and infected eyes and as a gargle for sore throats[257]. A decoction is laxative and tonic, it is used to treat stomach problems[257]. Externally, the gum is applied as a poultice to cuts and sores[257].
A decoction of the root bark or stem is used in the treatment of stomach problems and TB[257]. A poultice is applied to joints to ease rheumatism or to the chest to treat lung haemorrhages[257].
A decoction of the leaves is used as a tonic and in the treatment of colds[257].</t>
  </si>
  <si>
    <t>Cuscuta umbellata</t>
  </si>
  <si>
    <t>Parasitic on Polygala spp, Atriplex spp, Suaeda spp, Alternanthera spp, Amaranthus spp and Euphorbia spp in N. Arizona.</t>
  </si>
  <si>
    <t>We have virtually no information on this species and do not know if it will be hardy in Britain.
This is a parasitic species that is devoid of leaves, roots or chlorophyll and so is totally dependant upon its host[238]. It must be grown next to the host plant, which it penetrates with suckers in order to obtain nutriment[238].</t>
  </si>
  <si>
    <t>Seed. Parched and ground into a meal[161, 177].</t>
  </si>
  <si>
    <t>Avena sativa</t>
  </si>
  <si>
    <t>N. Europe. A non-persistent relic of cultivation in Britain[17].</t>
  </si>
  <si>
    <t>Oats are an easily grown crop that succeeds in any moderately fertile soil in full sun[200]. They prefer a poor dry soil[134] and tolerate cool moist conditions[13]. Plants are reported to tolerate an annual precipitation of 20 to 180cm, an average annual temperature range of 5 to 26�C, and a pH of 4.5 to 8.6[269]. They thrive on a wide range of soils of ample, but not excessive, fertility[269]. Well-drained neutral soils in regions where annual rainfall is 77cm or more are best[269]. Loam soils are best, especially silt and clay loams[269]. The plants are also reported to tolerate aluminium, disease, frost, fungus, herbicides, hydrogen fluoride, mycobacterium, nematode, rust, SO2, smut, and virus[269].
Oats have a long history of cultivation as a food crop and are believed to be derived chiefly from two species, wild oat (A. fatua L.) and wild red oat (A. sterilis L.)[269]. They are widely cultivated for their seed, used as a source of protein, as well as for hay, as winter cover, and are used as a pasture crop in the growing or 'milk' stage[269].
Oats are long-day plants, grown in cool climates in the Old and New World temperate zones, succeeding under variable conditions[269]. Oats usually are not very winter hardy, although winter hardy cvs have been developed[269]. A very hardy plant according to another report, the cultivated oat succeeds as far north as latitude 70�n[142] and is widely cultivated in temperate zones for its edible seed, there are many named varieties[183].
Although lower yielding than wheat (Triticum spp.), it is able to withstand a wider range of climatic conditions and is therefore more cultivated in cooler and wetter areas[13]. Hot dry weather just before heading causes heads to blast and yields of seed to decrease[269].
Self-pollination is normal, but cross-pollination by wind also occurs[269]. If you wish to save the seed for sowing, each variety should be isolated about 180 metres away from other varieties[269].
Oats grow well with vetch but they inhibit the growth of apricot trees[18, 201].
Oats are in general easily grown plants but, especially when grown on a small scale, the seed is often completely eaten out by birds. Some sort of netting seems to be the best answer on a garden scale.</t>
  </si>
  <si>
    <t>The straw has a wide range of uses such as for bio-mass, fibre, mulch, paper-making, building board and thatching[74, 141, 171]. It has also been used as a stuffing material for mattresses and these are said to be of great benefit for sufferers from rheumatism[7, 254]. Some caution is advised in its use as a mulch since oat straw can infest strawberries with stem and bulb eelworm.
Oat hulls are basic in production of furfural, a chemical intermediate in the production of many industrial products such as nylon, lubricating oils, butadiene, phenolic resin glues, and rubber tread compositions[269]. Oats hulls supply about 22% of the required furfural raw materials. Rice hulls, corn cobs, bagasse, and beech woods make up much of the remainder[269].
Oats hulls are also used in the manufacture of construction boards, cellulose pulp and as a filter in breweries[269].
A handful of the grains, thrown into the bath water, will help to keep the skin soft because of their emollient action[7].
An extract of oat straw prevents feeding by the striped cucumber beetle[269].</t>
  </si>
  <si>
    <t>Whilst used mainly as a food, oat grain does also have medicinal properties[238]. In particular oats are a nutritious food that gently restores vigour after debilitating illnesses, helps lower cholesterol levels in the blood and also increases stamina[254].
The seed is a mealy nutritive herb that is antispasmodic, cardiac, diuretic, emollient, nervine and stimulant[4, 7, 21, 165]. The seed contains the antitumor compound b-sitosterol and has been used as a folk remedy for tumours[269]. A gruel made from the ground seed is used as a mild nutritious aliment in inflammatory cases, fevers and after parturition[4]. It should be avoided in cases of dyspepsia accompanied with acidity of the stomach[4]. A tincture of the ground seed in alcohol is useful as a nervine and uterine tonic[4]. A decoction strained into a bath will help to soothe itchiness and eczema[254].
A poultice made from the ground seeds is used in the treatment of eczema and dry skin[238].
When consumed regularly, oat germ reduces blood cholesterol levels[238].
Oat straw and the grain are prescribed to treat general debility and a wide range of nervous conditions[254. They are mildly antidepressant, gently raising energy levels and supporting an over-stressed nervous system[254]. They are of particular value in helping a person to cope with the exhaustion that results from multiple sclerosis, chronic neurological pain and insomnia[254]. Oats are thought to stimulate sufficient nervous energy to help relieve insomnia[254].
An alcoholic extraction of oats has been reported to be a deterrent for smoking, though reports that oat extract helped correct the tobacco habit have been disproven[269].
A tincture of the plant has been used as a nerve stimulant and to treat opium addiction.
In an article riddled with errors, the Globe (February 28, 1984) reports that oat straw, usually taken as a tea, is a sexual nerve tonic[269].</t>
  </si>
  <si>
    <t>Camellia sasanqua</t>
  </si>
  <si>
    <t>Thea sasanqua.</t>
  </si>
  <si>
    <t>E. Asia - Southern Japan in Kyushu and the Islands southwards.</t>
  </si>
  <si>
    <t>Thickets and grassy slopes in mountains, S. Japan[58]. Forest openings[260].</t>
  </si>
  <si>
    <t>10 - 4</t>
  </si>
  <si>
    <t>Prefers a woodland soil but thrives in a warm open well-drained loam if leafmould is added[1, 11, 200]. A calcifuge plant, preferring a pH between 5 and 7[11, 200]. Dislikes cold winds[11]. Prefers the partial shade of a light woodland[200], growing well in a woodland clearing[166]. Many cultivars tolerate full sun, in fact one report says that the species flowers better in a sunny position[182] and another that the plant prefers a hot sunny position[188].
Plants are hardy to about -10�c[184]. Another report says that this species is very cold hardy if it is sheltered from cold winds[11].
Prefers a wet summer and a cool but not very frosty dry winter[200]. Another report says that the plant requires hot summers if it is to do well[260].
Plants are not very self-compatible, self-fertilized flowers produce few seeds and these are of low viability[200].
A very ornamental plant[1], it is closely allied to C. oleifera[11]. The cultivar 'Narumi-gata' (which is sometimes mistakenly called C. oleifera) is a very reliable shrub in Britain[11].
Plants resent root disturbance and are best planted out into their final positions whilst still young.
This species is cultivated in Asia for the oil in its seed, there are many named varieties mostly developed for their ornamental value[182]. The flowers have a delicate sweet perfume[245].</t>
  </si>
  <si>
    <t>A non-drying oil is obtained from the seed - used as a hair-dressing and textile oil[46, 61, 171, 177].
A green dye is obtained from the pink or red petals[168].
A decoction of the plant (could this refer to the oil in the seed??) is used as a soap substitute for washing oily clothes[178].
Plants can be used as a hedge. The cultivar 'Onigoromo' has been especially mentioned for this purpose[188].</t>
  </si>
  <si>
    <t>The oil obtained from the seed is edible if it is refined[46, 105, 142, 183]. It is said to be equal in quality to olive oil[2].
The leaves are mixed with tea to give it a pleasant aroma[2, 183].</t>
  </si>
  <si>
    <t>Demulcent, expectorant[178].</t>
  </si>
  <si>
    <t>Asarum canadense</t>
  </si>
  <si>
    <t>Snake Root</t>
  </si>
  <si>
    <t>Eastern N. America - Manitoba to New Brunswick, south to N. Carolina and Kansas.</t>
  </si>
  <si>
    <t>Moist rich soils in woodlands, usually on calcareous soils[43, 159]. Understorey of deciduous (rarely coniferous) forests from sea level to 1300 metres[270].</t>
  </si>
  <si>
    <t>Prefers a rich moist neutral to acid soil in woodland or a shady position in the rock garden[1, 200]. Plants are found on alkaline soils in the wild[43].
Plants are hardy to at least -25�c[200].
The flowers are malodorous and are pollinated by flies[200].
Plants often self-sow when growing in a suitable position[200].</t>
  </si>
  <si>
    <t>The slightly roasted root can be ground into a powder and then sprinkled onto clothing for perfume[257].
A useful ground cover for a shady position so long as it is not dry[197], spreading by its roots[208].</t>
  </si>
  <si>
    <t>The underground stem and the flowers are used as a ginger substitute[2, 55, 106, 177, 183]. The root, especially when quite dry, has a pungent, aromatic smell like mild pepper and ginger mixed, but more strongly aromatic[245]. The root is best harvested in autumn but is available all year round[159]. It can be dried for later use[159].</t>
  </si>
  <si>
    <t>Snake root was widely employed as a medicinal herb by a number of native North American tribes who used it to treat a wide range of ailments[257]. It is still occasionally used in modern herbalism.
The root is anthelmintic, carminative, diaphoretic, diuretic, expectorant, irritant, powerfully stimulant, stomachic and tonic[4, 21, 46, 200, 238, 257]. It is harvested in the autumn and dried for later use[4]. It is used in the treatment of chronic chest complaints, asthma, coughs, colds, dropsy, painful spasms of the bowels and stomach, scant or painful menstruation, infantile convulsions[4, 257]. The fresh leaves are applied as a poultice to wounds and inflammations, whilst a decoction or salve is applied to sores[257].
The root contains antibiotic substances effective against broad-spectrum bacteria and fungi[207]. It also contains aristolochic acid, which has antitumor activity[222].
The root and rhizome were slowly boiled in a small quantity of water for a long time and the resulting liquid drunk as a contraceptive by the women of one N. American Indian tribe[213].</t>
  </si>
  <si>
    <t>The leaves are poisonous[19]. Handling the leaves is said to cause dermatitis in some people[269].</t>
  </si>
  <si>
    <t>Rhamnus virgatus</t>
  </si>
  <si>
    <t>R. hirsutus.</t>
  </si>
  <si>
    <t>Forest undergrowth to 2700 metres[146, 158]. Open places along the margins of forests at elevations of 1000 - 3000 metres in Nepal[272].</t>
  </si>
  <si>
    <t>We have very little information on this species and do not know if it will be hardy in Britain, though judging by its native range it should succeed outdoors at least in the milder areas of this country. The following notes are based on the general needs of the genus.
Succeeds in any reasonably good soil[11].
Often bears the aecidospore stage of 'crown rust' of oats[1, 146].
The species in this genus are notably resistant to honey fungus[200].</t>
  </si>
  <si>
    <t>Wood - very hard, close grained. Used only for fuel[146, 158].</t>
  </si>
  <si>
    <t>Leaves - cooked. A famine food, they are only used when all else fails[179].
A tea is made from the leaves[179].</t>
  </si>
  <si>
    <t>The fruit is bitter, emetic and purgative[146, 158, 240, 272]. It is used in the treatment of affections of the spleen[240].</t>
  </si>
  <si>
    <t>Pinus lambertiana</t>
  </si>
  <si>
    <t>Sugar Pine</t>
  </si>
  <si>
    <t>Cool, usually fairly moist, mixed coniferous woods in mountainous areas[60], growing best on deep well-drained soils[22].</t>
  </si>
  <si>
    <t>Thrives in a light well-drained sandy or gravelly loam[1, 11]. Dislikes poorly drained moorland soils[1]. Established plants tolerate drought[200]. Plants have a deep taproot that anchors them firmly when growing in a windy site[229].
A very vigorous tree in Britain, capable of growing 1 metre per year when young[185]. The trees are long-lived in their native environment, but can take 100 years or more before they come into reliable seed bearing[229]. Even then seed production is sparse, with good yields only every 4 - 5 years[229]. The cones open and shed their seed in early autumn whilst still attached to the tree[82, 226]. They are up to 45cm long and often drip with a sweet sap[81]. Unfortunately the cones are seldom borne in Britain[11], though a tree at Hawkestone Park in Shropshire often bears cones[11]. 
Leaf secretions inhibit the germination of seeds, thereby reducing the amount of plants that can grow beneath the tree[18].
Trees are susceptible to the 'white pine blister rust' and should not be grown near to blackcurrants[120, 200]. This rust killed off all the plantings of this species that were made prior to 1960[185]. Plants in this genus are notably susceptible to honey fungus[200].
Plants are strongly outbreeding, self-fertilized seed usually grows poorly[200]. They hybridize freely with other members of this genus[200].
The crushed leaves and shoots have a sweet grapefruit-like aroma[185].</t>
  </si>
  <si>
    <t>A tan or green dye is obtained from the needles[168].
The needles contain a substance called terpene, this is released when rain washes over the needles and it has a negative effect on the germination of some plants, including wheat[201].
Yields a pitch, though it is not commercially important[64].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The resin is used as an adhesive[257].
Wood - light, soft, straight but coarse grained. Used for lumber, interior finishes etc[46, 82, 84, 171, 229].</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</si>
  <si>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sap is carminative and laxative[257]. The dried sap powder has been eaten in the treatment of stomach gas, constipation, ulcers etc[46, 61, 84, 92, 94]. It has also been used to make eye drops to treat sore eyes[257].</t>
  </si>
  <si>
    <t>Phragmites australis</t>
  </si>
  <si>
    <t>Common Reed</t>
  </si>
  <si>
    <t>P. communis.  P. vulgaris.  Arundo phragmites.</t>
  </si>
  <si>
    <t>Cosmopolitan, in most regions of the world, including Britain, but absent from the Amazon Basin.</t>
  </si>
  <si>
    <t>Shallow water and wet soil, avoiding extremely poor soils and very acid habitats[17].</t>
  </si>
  <si>
    <t>A very easily grown plant that thrives in deep moisture retentive soils such as marshes and swamps, whilst it also grows well along the sides of streams, lakes and ponds, in shallow water, ditches and wet wastelands[162, 200, 269]. Plants are tolerant of moderately saline water[169, 269]. The plant is reported to tolerate an annual precipitation in the range of 31 to 241cm, an annual temperature in the range of 6.6 to 26.6�C and a pH of 4.8 to 8.2[269].
Plants are hardy to about -20�c[200]. This species is very fast growing with a very vigorous and invasive running rootstock that can be 10 metres or more long, it can form very large stands in wetlands[200, 238, 260]. Difficult to eradicate once established, it is unsuitable for planting into small spaces[200, 238, 269].
The flowering heads are often used in dried flower arrangements[238].
There are some named forms, selected for their ornamental value[238].</t>
  </si>
  <si>
    <t>The common reed can provide a large quantity of biomass and this is used in a wide variety of ways as listed below. Annual yields of 40 - 63 tonnes per hectare have been reported[269]. The plant is also converted into alcohol (for use as a fuel), is burnt as a fuel and is made into fertilizer[238]. The plant is rich in pentosans and may be used for the production of furfural - the nodes and sheaths yield 6.6% whilst the underground parts over 13% of furfural[269]. The pentosan content increases throughout the growing period and is maximum in the mature reed[269]. The reed can be used also for the preparation of absolute alcohol, feed yeast and lactic acid[269].
The stems are useful in the production of homogeneous boards[269]. They can also be processed into a fine fibrous material suitable as a filler in upholstery[269].
The stems have many uses. They are used for thatching roofs[1, 46, 74, 106]. It can last for 100 years[169]. The stems and leaves are also used for building dwellings, lattices, fences, arrows by Indians, and for weaving mats, carrying nets, basket making, insulation, fuel, as a cork substitute etc[13, 74, 99, 102, 115, 257, 269].
The stem contains over 50 percent cellulose and is useful in the manufacture of pulps for rayon and paper[269]. The fibre from the leaves and stems is used for making paper[189]. The fibre is 0.8 - 3.0 mm long and 5.0 - 30.5�m in diameter. The stems and leaves are harvested in the summer, cut into usable pieces and soaked for 24 hours in clear water. They are then cooked for 2 hours with lye and beaten in a blender. The fibre makes a khaki paper[189].
A fibre obtained from the plant is used for making string[95, 106]. The flowering stalks yield a fibre suitable for rope making[269].
The leaves are used in basket making and for weaving mats etc[169, 238].
A light green dye is obtained from the flowers[6, 115].
Freshly cut shoots are a good green manure[74] (Does this man as a soil mulch?[K]). 
The inflorescences are used as brooms[74].
The plant can be used as a cork substitute[74]. No further details.
The plant is mixed with mud to make a plaster for walls[145].
Pens for writing on parchment were cut and fashioned from the thin stems of this reed[269], whilst the stems were also used as a linear measuring device[269].
The plant has a very vigorous and running rootstock, it is useful for binding the soil along the sides of streams etc[115]. It is planted for flood control since it stablizes the banks and gradually builds up soil depth, thus raising the level of the bank.</t>
  </si>
  <si>
    <t>The leaves are used in the treatment of bronchitis and cholera, the ash of the leaves is applied to foul sores[218].
A decoction of the flowers is used in the treatment of cholera and food poisoning[218]. The ashes are styptic[218].
The stem is antidote, antiemetic, antipyretic and refrigerant[218].
The root is antiasthmatic, antiemetic, antipyretic, antitussive, depurative, diuretic, febrifuge, lithontripic, sedative, sialogogue and stomachic[147, 176, 218, 238]. It is taken internally in the treatment of diarrhoea, fevers, vomiting, coughs with thick dark phlegm, lung abscesses, urinary tract infections and food poisoning (especially from sea foods)[238, 257]. Externally, it is mixed with gypsum and used to treat halitosis and toothache[238]. The root is harvested in the autumn and juiced or dried for use in decoctions[238].</t>
  </si>
  <si>
    <t>China; Lesotho; Turkey; United States(Blackfoot)</t>
  </si>
  <si>
    <t>Anthyllis vulneraria</t>
  </si>
  <si>
    <t>Kidney Vetch</t>
  </si>
  <si>
    <t>Most of Europe, including Britain, south and east to the Caucasus and N. Africa.</t>
  </si>
  <si>
    <t>Dry situations on sea cliffs, stony rocks and shingle, usually on shallow calcareous soils[9, 13, 17].</t>
  </si>
  <si>
    <t>Prefers a sunny position[200] and an alkaline soil[7, 13, 17, 21]. Tolerates a pH in the range 4.8 to 8. Prefers a sandy loam[1, 7]. Thrives in poor soils[200].
A rich food source for bees, butterflies and caterpillars[200].
This species has a symbiotic relationship with certain soil bacteria, these bacteria form nodules on the roots and fix atmospheric nitrogen. Some of this nitrogen is utilized by the growing plant but some can also be used by other plants growing nearby[200].</t>
  </si>
  <si>
    <t>The dried flower heads are a tea substitute[9].</t>
  </si>
  <si>
    <t>The roots leaves and flowers are antitussive, astringent, laxative and vulnerary[7, 9, 13, 21]. This plant is an ancient remedy for skin eruptions, slow-healing wounds, minor wounds, cuts and bruises, it is applied externally[9]. Internally, it is used as a treatment for constipation and as a spring tonic[9]. The plant can be used fresh in the growing season, or harvested when in flower and dried for later use[9].</t>
  </si>
  <si>
    <t>Juniperus tetragona</t>
  </si>
  <si>
    <t>J. mexicana.</t>
  </si>
  <si>
    <t>Pine-oak forests in mountains, to 4500 metres in Mexico[181].</t>
  </si>
  <si>
    <t>Succeeds in most soils if they are well drained, preferring a neutral or slightly alkaline soil[1] and succeeding on chalk[200]. A drought tolerant plant once established, succeeding in hot dry positions[200].
This species is not very hardy in Britain[1].
Dioecious. Male and female plants must be grown if seed is required.</t>
  </si>
  <si>
    <t>Wood - brown, hard. Used for construction etc[61].</t>
  </si>
  <si>
    <t>Fruit - raw or cooked[105]. A sweet resinous flesh[181]. The fruits are about 12mm in diameter[2].</t>
  </si>
  <si>
    <t>Tropaeolum minus</t>
  </si>
  <si>
    <t>Dwarf Nasturtium</t>
  </si>
  <si>
    <t>S. America - Peru, Ecuador.</t>
  </si>
  <si>
    <t>Prefers a rich light well-drained soil in full sun or partial shade[37]. More and lusher leaves are produced when the plant is growing in a rich soil, though less flowers are produced[238]. When grown in a soil of low fertility the leaves are smaller and less lush, though more flowers are produced[200, K] The plant will also succeed in very poor soils[202]. Dislikes drought[37].
This species is not frost hardy in Britain but it is often grown in the flower garden as an annual when it will frequently self-sow[37]. In cold springs, however, the seed will often not germinate until mid or even late summer, which is too late to produce a reasonable crop[K]. There are some named varieties[183].
Grows well with radishes, cabbages and fruit trees, improving their growth and flavour[14, 20]. A good companion for many plants, keeping many harmful insects at bay and also improving the growth and flavour of neighbouring crops[201]. Aphids on nasturtiums indicate a lime deficiency in the soil[20].
Slugs and snails love eating this plant, so it can be grown to attract them away from other plants[201]. The caterpillars of the cabbage white butterfly can be a nuisance and often cause considerable damage to the leaves[219].</t>
  </si>
  <si>
    <t>The growing plant attracts aphids away from other plants. Research indicates that aphids flying over plants with orange or yellow flowers do not stop, nor do they prey on plants growing next to or above the flowers[201].
An insecticide can be made from an infusion of leaves and soap flakes[201].</t>
  </si>
  <si>
    <t>The whole plant is antibiotic, antiseptic, aperient, diuretic and expectorant[7, 21]. It is useful in breaking up congestion in the respiratory passages and chest during colds[21]. The juice or tea can be used as an external or internal antiseptic[21]. The plant has antibiotic properties towards aerobic spore forming bacteria[61], it is also said to have a beneficial effect on the blood by promoting the formation of blood cells[21].</t>
  </si>
  <si>
    <t>Magnolia denudata</t>
  </si>
  <si>
    <t>Lily Tree</t>
  </si>
  <si>
    <t>M. conspicua. Salisb.  M. heptapeta. (Buch-Hoz.)Dandy.</t>
  </si>
  <si>
    <t>E. Asia - E. and S. China.</t>
  </si>
  <si>
    <t>Found in thickets, the trees are often cut down and sprouting from the base[109]. Forests at elevations of 500 - 1000 metres[266].</t>
  </si>
  <si>
    <t>Best grown in a warm position in a moderately rich free soil of an open texture[1]. Succeeds in an acid or neutral peaty soil in sun or part shade[184]. Tolerates alkaline soils so long as they are deep and rich in humus[188]. The branches are brittle so a sheltered position is required[200]. Very tolerant of atmospheric pollution[200].
A very ornamental tree[1], it is hardy to about -20�c when dormant[184] but plants can be excited into early growth by mild winters and the flowers are then liable to be killed by frost[11]. The flowers, which begin to be produced when the plant is quite young, are deliciously scented[245].
The fleshy roots are easily damaged and any transplanting is best done during a spell of mild moist weather in late spring[182].</t>
  </si>
  <si>
    <t>The flowers, after the calyx has been removed, are pickled and used for flavouring rice[183].</t>
  </si>
  <si>
    <t>Tonic[177].
The flower buds and the seeds are carminative and diaphoretic[218].
The flower buds are antifungal, astringent, cytotoxic, hypotensive and a uterie stimulant[279]. They are used in Korea in the treatment of headaches, nasal obstruction and sinusitis[279]. They are picked in early spring, dried and then used in Chinese medicine to clear the nasal passages[177].
The plant is anodyne and sedative[218].</t>
  </si>
  <si>
    <t>Lomatium nudicaule</t>
  </si>
  <si>
    <t>Pestle Parsnip</t>
  </si>
  <si>
    <t>Western N. America - South British Columbia to California.</t>
  </si>
  <si>
    <t>Dry open or lightly wooded areas at low to moderate elevations[60]</t>
  </si>
  <si>
    <t>Requires a sunny position in a fertile well-drained soil[188].
Plants are frost hardy[188].
This is a taxonomically very difficult genus, many of the species now included in it have at times been included in other genera[60].</t>
  </si>
  <si>
    <t>The seed is spicy and aromatic, it is used as a house fumigant and deodorant. It also repels mosquitoes[99].</t>
  </si>
  <si>
    <t>The seeds are analgesic, diaphoretic, febrifuge, laxative and pectoral[257]. They have been chewed in the treatment of fevers, colds and sore throats[257]. An infusion has been used by pregnant women to ensure an easy delivery[257]. A poultice of the crushed seeds has been applied to the head to relieve the pain of headaches[257]. The poultice has also been applied to sore places, pains and itches[257].</t>
  </si>
  <si>
    <t>Botrychium australe</t>
  </si>
  <si>
    <t>Parsley Fern</t>
  </si>
  <si>
    <t>B. cicutarium.  B. ternatum.  B. virginianum. non Swartz.</t>
  </si>
  <si>
    <t>Lowland to montane forest, usually along the edges of clearings[173]. Also found in grassland[44]. North, South and Chatham Islands.</t>
  </si>
  <si>
    <t>Prefers a sandy loam with just a small portion of peat[1]. Requires sharp drainage[1]. Best grown in an open position[1]. Plants can be difficult to establish. The prothalli (small plants formed when the spores germinate) of this plant form a symbiotic relationship with a mycorrhizal fungus, similar to the association of orchid seedlings with an invading fungus[200].
A very ornamental plant, it is said to require greenhouse protection in Britain[1] but might survive outdoors in the mildest areas of the country.
Some botanists consider this species to be no more than a part of B. ternatum[1].
Unlike most species of ferns, the fronds of this species grow up straight and not curled inward, crozier fashion[4].
Members of this genus are rarely if ever troubled by browsing deer[233].</t>
  </si>
  <si>
    <t>Unexpanded shoots[173, 177]. No further details are given.</t>
  </si>
  <si>
    <t>Castanea mollissima</t>
  </si>
  <si>
    <t>Chinese Chestnut</t>
  </si>
  <si>
    <t>C. bungeana.  C. duclouxii.  C. hupehensis.</t>
  </si>
  <si>
    <t>Woods and forests to 2500 metres[109]. Mountain slopes from near sea level to 2,800 metres[266].</t>
  </si>
  <si>
    <t>Prefers a good well-drained slightly acid loam but succeeds in dry soils[1, 11, 200]. Once established, it is very drought tolerant[1, 11, 200]. Very tolerant of highly acid, infertile dry sands[200]. Averse to calcareous soils but succeeds on harder limestones[11, 200].
Although very winter-hardy, this species does not do well in Britain, it  only really thrives in areas with hot summers[200]. Does not fruit well in Britain[11, 200].  A tree in semi-shade at Kew in 1990 was 9 metres tall[K].
Extensively cultivated for its edible seed in China, and also much grown in America, there are a number of named varieties[117, 183, 200, 266]. Plants can fruit in 5 - 7 years from seed[117] and yields from mature trees are around 25 - 60 kilos per tree[160]. Resistant, but not immune, to blight[183], it is hybridized with C. dentata to try and find blight resistant cultivars with superior seeds[200].
A shallow rooted tree[160]. Responds well to coppicing[11, 109].
An excellent soil-enriching understorey in pine forests[200]. 
Flowers are produced on wood of the current year's growth[229]. Plants are fairly self-sterile[200]. They hybridize freely with other members of this genus[200].
Plants in this genus are notably resistant to honey fungus[200].</t>
  </si>
  <si>
    <t>The bark, leaves, wood and seed husks all contain tannin.
Wood - hard, strong, light. Used for fence posts etc[11]. Coppiced for fuel.</t>
  </si>
  <si>
    <t>The burrs (seed cases?) are rich in tannin and are astringent and stomachic[147, 218]. A decoction is used in the treatment of diarrhoea, uncontrollable nose bleed, dysentery, regurgitation and profound thirst[147].
The flowers are used in the treatment of scrofula[218].
The stem bark is used to treat poisoned wounds whilst the stem sap is used to treat lacquer poisoning[218].</t>
  </si>
  <si>
    <t>Castanea dentata</t>
  </si>
  <si>
    <t>American Sweet Chestnut</t>
  </si>
  <si>
    <t>C. americana.</t>
  </si>
  <si>
    <t>Eastern N. America - Maine and Ontario to Michigan, Georgia and Arkansas.</t>
  </si>
  <si>
    <t>Dry, gravelly or rocky, mostly acid soils[43]. This species is virtually extinct in America due to chestnut blight[11].</t>
  </si>
  <si>
    <t>Prefers a good well-drained slightly acid loam but succeeds in dry soils and in hot sunny sites[1, 11, 188, 200]. Once established, it is very drought tolerant[11, 200]. Very tolerant of highly acid, infertile dry sands[200]. Averse to calcareous soils but succeeds on harder limestones[11, 200].
Although it is very winter-hardy, this species only really thrives in areas with hot summers[200]. A tree at Kew in 1985 was 15 metres tall and thriving[11].
At one time widely cultivated in N. America for its edible seed, it is now virtually extinct in the wild due to chestnut blight[11]. There are some named varieties[183]. Trees are possibly becoming resistant, some suckering stands in America are producing fruit[11]. Suckers often reach 4 - 6 metres tall before succumbing to blight, but they rarely manage to produce fruit[229].
An excellent soil-enriching understorey in pine forests[200].
Flowers are produced on wood of the current year's growth[229]. Plants are fairly self-sterile[200]. They hybridize freely with other members of this genus[200].
Plants in this genus are notably resistant to honey fungus[200].</t>
  </si>
  <si>
    <t>The bark is a good source of tannin[46, 61, 171, 223]. The dried leaves contain 9% tannin[213]. The wood and the seed husks also contain tannin[223]. The husks contain 10 - 13% tannin[223].
A brown dye is obtained from the bark[257].
Wood - soft, not strong, light, very durable, liable to warp. It weighs 28lb per cubic foot. Easy to split, it is used for making cheap furniture, fence posts, in construction etc[61, 82, 117, 171, 229, 235].</t>
  </si>
  <si>
    <t>A warm water infusion of the leaves has been used to calm the respiratory nerves and promote expectoration[213, 257]. The infusion has also been used in the treatment of whooping cough but modern opinion is that the leaves are no more than a mild astringent[213].</t>
  </si>
  <si>
    <t>Cinnamomum camphora</t>
  </si>
  <si>
    <t>Camphor</t>
  </si>
  <si>
    <t>Camphora officinarum.  Laurus camphora.</t>
  </si>
  <si>
    <t>Banks of streams in China[109], to elevations of 750 metres[268].</t>
  </si>
  <si>
    <t>Succeeds in most soils[57] but prefers a fertile sandy moisture-retentive well-drained soil in full sun or light part-day shade[200]. Tolerates a pH in the range 4.3 to 8.
Camphor is grown commercially in China and Japan as a medicinal tree and also for its essential oil[46]. It is only hardy in the milder areas of Britain[11, 166], though it can survive occasional lows down to about -10�c when fully dormant[57]. The young growth in spring, even on mature plants, is frost-tender and so it is best to grow the plants in a position sheltered from the early morning sun[K]. There are various large trees that are growing well in Cornwall[59].
A very slow growing tree[4]. The roots are very sensitive to disturbance[164].
There are some named varieties, selected for their ornamental value[200].</t>
  </si>
  <si>
    <t>Diptera</t>
  </si>
  <si>
    <t>The essential oil 'camphor' is obtained from the leaves and twigs[1, 4, 46, 57, 61]. It is extracted commercially by passing a current of steam through the wood chips, 30 kilos of wood yielding 1 kilo of camphor[149]. Camphor is used medicinally, in perfumes, as an insecticide and also to make celluloid and as a wood preservative[171]. It can also be put in shoes to cure perspiring feet[178] (probably by acting as a deodorant rather than preventing perspiration[K]).
The wood has been burnt as a fumigant during epidemics[245].
Wood - beautifully grained, light brownish, takes a good polish[266]. It is used for making furniture, cabinets, the interior finish of buildings etc[4, 46, 266].</t>
  </si>
  <si>
    <t>Young shoots and leaves - cooked[105, 177]. Some caution is suggested because there is a report that the plant is poisonous in large quantities.
The old leaves are dried and used as a spice[105, 177].</t>
  </si>
  <si>
    <t>Camphor has a long history of herbal use in the Orient with a wide range of uses. It has occasionally been used internally in the treatment of hysteria, but in modern day herbalism it is mainly used as the essential oil and internal use is not advised[254].
The wood and leaves are analgesic, antispasmodic, odontalgic, rubefacient, stimulant. An infusion is used as an inhalant in the treatment of colds and diseases of the lungs[46, 57, 176, 178, 238].
The plant is more commonly used in the form of the essential oil which can be obtained by distillation of the chipped branches, trunk and wood of the tree, or from the leaves and twigs. Wood 24 - 40 years old is normally used[268]. The essential oil is anthelmintic, antirheumatic, antispasmodic, cardiotonic, carminative, diaphoretic, sedative and tonic[4, 218, 238, 240]. It is used externally in liniments for treating joint and muscle pains, balms for chilblains, chapped lips, cold sores, skin diseases etc and as an inhalant for bronchial congestion[238]. Some caution is advised, excessive use causes vomiting, palpitations, convulsions and death[238]. It is possible that the oil can be absorbed through the skin, causing systemic poisoning[238].
The essential oil is used in aromatherapy. Its keyword is 'Piercing'[210]. It is used in the treatment of digestive complaints and depression[238].</t>
  </si>
  <si>
    <t>China; Cuba; Italy; Nepal; Turkey</t>
  </si>
  <si>
    <t>The plant is poisonous in large quantities[4]. Large doses can cause respiratory failure in children[268]. See the report below on medicinal uses for more information.</t>
  </si>
  <si>
    <t>Pinus gerardiana</t>
  </si>
  <si>
    <t>Chilghoza Pine</t>
  </si>
  <si>
    <t>E. Asia - Afghanistan and the N. W. Himalayas.</t>
  </si>
  <si>
    <t>Dry inner valleys[51], usually on limestone[120], to 3000 metres. Gregarious on dry steep rocky slopes on granite or clay slate in areas beyond the reach of the S.W. monsoons[146].</t>
  </si>
  <si>
    <t>Thrives in a light well-drained sandy or gravelly loam[1, 11]. Dislikes poorly drained moorland soils[1]. Established plants tolerate drought[200]. Found on clay soils in the wild[146].
Forms so far introduced into Britain are hard to establish and grow on, other provenances may be better[120].
A slow growing tree[81].
This species is cultivated for its edible seed in Asia[200].
Plants are strongly outbreeding, self-fertilized seed usually grows poorly[200]. They hybridize freely with other members of this genus[200].
Leaf secretions inhibit the germination of seeds, thereby reducing the amount of plants that can grow beneath the tree[18].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</si>
  <si>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The bark of the tree is made into baskets and also into rough buckets for fetching water[146].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t>
  </si>
  <si>
    <t>The seed is anodyne and stimulant[240].
The oil obtained from the seeds is used as a dressing on wounds and ulcers, it is also used externally in the treatment of head diseases[240].
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t>
  </si>
  <si>
    <t>Potentilla recta</t>
  </si>
  <si>
    <t>Rough-Fruited Cinquefoil</t>
  </si>
  <si>
    <t>C. and S. Europe to W. Asia. More or less naturalized in Britain. Casual in Eastern N. America.</t>
  </si>
  <si>
    <t>More or less naturalized in waste or grassy places in Britain[17].</t>
  </si>
  <si>
    <t>Easily grown in a well-drained loam, preferring a position in full sun but tolerating shade[1]. Prefers an acid soil[200]. Plants produce more foliage but flower less freely when grown in a rich soil[200].
Hardy to about -25�c[200].
There is at least one named variety selected for its ornamental value[200].
Members of this genus are rarely if ever troubled by browsing deer[233].</t>
  </si>
  <si>
    <t>Fruit - raw or cooked[207]. The unripe fruit is almost as pleasant as the fully ripe fruit[207].</t>
  </si>
  <si>
    <t>The whole plant is astringent[257]. A poultice of the pounded leaves and stems has been applied to open sores and wounds[257].</t>
  </si>
  <si>
    <t>Plantago affra</t>
  </si>
  <si>
    <t>Psyllium</t>
  </si>
  <si>
    <t>P. afrum. (L.)Mirb.  P. psyllium. L. (1762, non 1753).</t>
  </si>
  <si>
    <t>Dry places in S. Europe[50].</t>
  </si>
  <si>
    <t>Succeeds in any moderately fertile soil in a sunny position[200].
This species is closely related to P. arenaria[200].</t>
  </si>
  <si>
    <t>Lithospermum ruderale</t>
  </si>
  <si>
    <t>Western Gromwell</t>
  </si>
  <si>
    <t>Open, fairly dry places from the foothills to moderate elevations[60].</t>
  </si>
  <si>
    <t>Prefers a sunny position in a moderately fertile well-drained soil[200].</t>
  </si>
  <si>
    <t>The plant has been used as a dye and body paint[238]. No more details are given in the report, but it is likely that the root is used and the colour is some shade of red[K].
The hard, white, shiny seeds have been used as beads[257].</t>
  </si>
  <si>
    <t>The seeds have been used for food[257].</t>
  </si>
  <si>
    <t>An infusion or decoction of the root has been used as a diuretic in the treatment of kidney complaints and also to treat internal haemorrhaging, diarrhoea etc[61, 257].
A poultice of the dried powdered leaves and stems has been used to relieve the pain of rheumatic joints[257].
Some N. American Indian women drank a cold water infusion of the roots daily for six months to ensure permanent sterility[213]. Alcoholic extracts of the plant have been shown to eliminate the oestrus cycle and decrease the weight of the thymus and pituitary glands[213].</t>
  </si>
  <si>
    <t>United States(Blackfoot); United States(Flathead); United States(Navajo); United States(Shoshone)</t>
  </si>
  <si>
    <t>Foeniculum vulgare dulce</t>
  </si>
  <si>
    <t>Sweet Fennel</t>
  </si>
  <si>
    <t>F. dulce. DC. non Mill.</t>
  </si>
  <si>
    <t>A cultivar of F. vulgare.</t>
  </si>
  <si>
    <t>Not found in the wild.</t>
  </si>
  <si>
    <t>Succeeds in most soils[1] but prefers a sunny dry position[200].
A cultivar of F. vulgare, this is not the genuine Florence fennel since it does not have swollen leaf stems[200]. It is used in much the same way as fennel. See F. vulgare azoricum for the genuine Florence fennel[K].
The flowers attract bees and hoverflies[24].
Fennel is a poor companion plant in the garden, it inhibits the growth of nearby plants, especially beans, tomatoes and kohl rabi[14, 18]. It is itself inhibited by wormwood and coriander[14, 18].</t>
  </si>
  <si>
    <t>Leaves - raw or cooked[52]. A delicious aniseed flavour[183], the young leaves are best since older ones soon become tough. They are often used as a garnish on raw or cooked dishes or added to salads[183]. The leaves are difficult to store dried[200].
Leaf stalks and flower heads - raw or cooked[14, 37, 52, 183]. An aniseed flavour[K].
The aromatic seeds are used as a flavouring in cakes, bread, stuffings etc[2, 4, 5, 21, 27, 183]. The sprouted seeds can be added to salads[183].
An essential oil from the seed is used as a food flavouring in similar ways to the whole seed[1, 46, 183].
Root - cooked[53]. The flavour is somewhat parsnip-like.
The leaves or the seeds can be used to make a herb tea[16, 183].</t>
  </si>
  <si>
    <t>Fennel is a commonly used household remedy, being useful in the treatment of a variety of complaints, especially those of the digestive system. The seeds, leaves and roots can be used, but the seeds are most active medicinally and are the part normally used[4]. An essential oil is often extracted from the seed for medicinal use, though it should not be given to pregnant women[4, 238]. The plant is analgesic, anti-inflammatory, antispasmodic, aromatic, carminative, diuretic, emmenagogue, expectorant, galactogogue, hallucinogenic, laxative, stimulant and stomachic[4, 7, 9, 21, 147, 165, 176, 192, 238]. Fennel is often added to purgatives in order to allay their tendency to cause gripe, and also to improve the flavour[4].
An infusion of the root is used to treat urinary disorders[238].
An essential oil obtained from the seed is used in aromatherapy. Its keyword is 'Normalising'[210]. The essential oil is bactericidal, carminative and stimulant[218]. Some caution is advised, see notes above on toxicity[222].</t>
  </si>
  <si>
    <t>Juniperus communis</t>
  </si>
  <si>
    <t>Chalk downs in S. England but only where there is least sunshine and most rain, heaths, moors, pine and birch woods in the north of Scotland on acid peat, often dominant on chalk, limestone and slate.</t>
  </si>
  <si>
    <t>An easily grown plant, it succeeds in hot dry soils and in poor soils. Succeeds in most soils so long as they are well drained[186], preferring a neutral or slightly alkaline soil. Does well in chalky soils[1]. Grows well in heavy clay soils. Tolerates a pH range from 4 to 8[186]. Succeeds in light woodland but dislikes heavy shade[186]. Established plants are very tolerant of drought[186].
Although the fully dormant plant is cold-tolerant throughout Britain, the young growth in spring can be damaged by late frosts.
All parts of the plant are very aromatic[245].
Juniper is a very polymorphic species that has a long history of culinary and medicinal use[244]. It is frequently grown in the ornamental and herb garden, there is a huge range of cultivars of widely diverse habits[11, 81]. At least some forms tolerate maritime exposure[186], there is a thriving colony in an exposed position at Land's End in Cornwall[81].
The fruits take 2 - 3 years to ripen on the plant[11].
Plants are usually very slow growing, often only a few centimetres a year[186].
Resists honey fungus[88]. Plants are sometimes attacked by a rust, this fungus has an aecidial stage on hawthorn (Crataegus spp.)[1].
Dioecious. Male and female plants must be grown if seed is required.</t>
  </si>
  <si>
    <t>A decoction of the branches is used as an anti-dandruff shampoo[172].
The essential oil distilled from the fruits is used in perfumes with spicy fragrances[238].
In hot countries the tree yields the resin 'Sandarac' from incisions in the trunk[4, 74]. This is used in the production of a white varnish[74].
The stems were at one time used as a strewing herb to sweeten the smell of rooms[14, 244]. The whole plant can be burnt as an incense and fumigant[66, 102, 146]. It was used during epidemics in the belief that it would purify the air and cleanse it of infection[244]. Fresh or dried juniper branches also make a good insect repellent[102, 172].
Many forms of this species are good ground cover plants for sunny situations[208]. Forms to try include 'Depressa Aurea', 'Dumosa', 'Effusa', and 'Repanda'[197]. 'Prostrata' can also be used[188].
The bark is used as cordage[61] and as a tinder[172].
Wood - strong, hard, fragrant, very durable in contact with the soil and very close-grained, but usually too small to be of much use[82, 229, 244, 245]. It makes an excellent fuel[66].</t>
  </si>
  <si>
    <t>Fruit - raw or cooked[2, 5, 9, 15]. It is usually harvested in the autumn when fully ripe and then dried for later use[12]. A soft, mealy, sweet, resinous flesh[82]. The fruit is often used as a flavouring in sauerkraut, stuffings, vegetable pates etc, and is an essential ingredient of gin[183]. The aromatic fruit is used as a pepper substitute according to one report[183]. An essential oil is sometimes distilled from the fruit to be used as a flavouring[183]. Average yields are around 1%[7]. The cones are about 4 - 8mm in diameter and take 2 - 3 years to mature[82, 200]. Some caution is advised when using the fruit, see the notes above on toxicity.
The roasted seed is a coffee substitute[177].
A tea is made by boiling the leaves and stems[161]. A tea made from the berries has a spicy gin-like flavour[183].</t>
  </si>
  <si>
    <t>Laserpitium latifolium</t>
  </si>
  <si>
    <t>Laserwort</t>
  </si>
  <si>
    <t>Woods and rocky places in mountains[100].</t>
  </si>
  <si>
    <t>Root - used as a flavouring[2, 105, 177]. It was used by the Romans with cumin in order to season preserved artichokes[183].
A decoction of the seeds is used in beer[183].</t>
  </si>
  <si>
    <t>Stomachic, tonic[46, 61].</t>
  </si>
  <si>
    <t>Lobelia sessilifolia</t>
  </si>
  <si>
    <t>Wet places in lowland and mountains all over Japan[58].</t>
  </si>
  <si>
    <t>Requires a wet soil[1].</t>
  </si>
  <si>
    <t>The buds and young plants are cooked and used as a famine food[177, 179]. Caution is advised because they contain a toxic alkaloid[179].</t>
  </si>
  <si>
    <t>The plant contains a toxic alkaloid[179]. It contains the alkaloid lobeline which has a similar effect upon the nervous system as nicotine[274].</t>
  </si>
  <si>
    <t>Vicia cracca</t>
  </si>
  <si>
    <t>Tufted Vetch</t>
  </si>
  <si>
    <t>Northern Europe, including Britain, to Japan in northern Asia.</t>
  </si>
  <si>
    <t>Grassy and bushy places, avoiding acid soils[13, 17].</t>
  </si>
  <si>
    <t>Succeeds in any well-drained soil in a sunny position if the soil is reliably moist throughout the growing season, otherwise it is best grown in semi-shade[200].
This species has occasionally been cultivated as a food plant, but yields are too low to make it very worthwhile[2].
This species has a symbiotic relationship with certain soil bacteria, these bacteria form nodules on the roots and fix atmospheric nitrogen. Some of this nitrogen is utilized by the growing plant but some can also be used by other plants growing nearby[200].</t>
  </si>
  <si>
    <t>Can be used as a green manure[46].</t>
  </si>
  <si>
    <t>The cooked plant is used as a galactogogue[218].</t>
  </si>
  <si>
    <t>Cucurbita pepo</t>
  </si>
  <si>
    <t>Pumpkin</t>
  </si>
  <si>
    <t>C. America? The origin is obscure[86].</t>
  </si>
  <si>
    <t>Requires a rich, well-drained moisture retentive soil and a very warm, sunny and sheltered position[1, 16, 37, 86]. Prefers a pH of 5.5 to 5.9, but tolerates up to 6.8[86]. Plants are tolerant of light shade[86] (This comment is probably more applicable to warmer climates than Britain[K].).
A frost-tender annual plant, the pumpkin or marrow is widely cultivated in temperate and tropical zones for its edible fruit. It has long been grown as a domestic plant and a number of different groups have been developed. Botanists have tried to classify these groups, though there is considerable overlap and clear distinctions are not always possible. Since they are very similar in their cultivation needs, we have treated all the groups together in this entry. The botanists classification is as follows:-
     C. pepo pepo. This includes the vegetable marrows, zucchinis, pumpkins and ornamental gourds. There are many named varieties and these can vary considerably in size, shape and flavour[27, 183, 200]. The cultivars with larger and rounder fruits are usually called pumpkins, the fruits are harvested in the autumn and can be stored for a few months. The marrows are smaller than pumpkins and generally sausage-shaped. These can also be harvested in the autumn and stored for a few months, but it is more usual to eat them whilst they are still very small, when they are known as courgettes. Harvesting the fruits of the marrows when very small stimulates the plant into making more flowers (and hence fruits) so it can be a very productive way of using the plant.
Pumpkins and marrows succeed outdoors most summers in Britain[27], in fact many of these varieties are well adapted to cool growing conditions and therefore do well in the British climate[200].
     C. pepo pepo fraterna. This is the probable progenitor of the marrows and so is of potential value in any breeding programmes.
     C. pepo ovifera. This group includes various summer squashes including the acorn, crookneck and patty pan squashes.
     C. pepo ovifera ozarkana. A probable ancestor of the summer squashes, it could be of value in breeding programmes.
     C. pepo texana. The texas gourd, or wild marrow, is another form that could be of value in breeding programmes.
Plants produce both male and female flowers. These are insect pollinated but in cool weather it is worthwhile hand pollinating[200]. Most cultivars are day-length neutral and so are able to flower and fruit throughout the British summer[200].
A fast-growing plant, trailing forms can be used to provide a summer screen[86].
This species does not hybridize naturally with other edible members of this genus[135].
Squashes and pumpkins can be differentiated from each other by their fruit stalk, it is angular and polygonal in pumpkins but thick, soft and round in squashes[132].
Pumpkins grow well with sweetcorn and thornapple but they dislike growing near potatoes[18, 20, 201]. They also grow well with nasturtiums, mint, beans and radishes[201].</t>
  </si>
  <si>
    <t>The seed contains 34 - 54% of a semi-drying oil. Used for lighting[46].</t>
  </si>
  <si>
    <t>The pumpkin has been much used as a medicine in Central and North America. It is a gentle and safe remedy for a number of complaints, especially as an effective tapeworm remover for children and pregnant women for whom stronger acting and toxic remedies are unsuitable[254].
The seeds are mildly diuretic and vermifuge[7, 88, 254]. The complete seed, together with the husk, is used to remove tapeworms. The seed is ground into a fine flour, then made into an emulsion with water and eaten. It is then necessary to take a purgative afterwards in order to expel the tapeworms or other parasites from the body[7]. As a remedy for internal parasites, the seeds are less potent than the root of Dryopteris felix-mas, but they are safer for pregnant women, debilitated patients and children[238]. The seed is used to treat hypertrophy of the prostate[218]. The seed is high in zinc and has been used successfully in the early stages of prostate problems[254]. The diuretic action has been used in the treatment of nephritis and other problems of the urinary system[254].
The leaves are applied externally to burns[240]. The sap of the plant and the pulp of the fruit can also be used[254].
The fruit pulp is used as a decoction to relieve intestinal inflammation[254].</t>
  </si>
  <si>
    <t>China; Europe; Iraq; Java; Kurdistan; Lesotho; Peru; Spain; Trinidad; Turkey; Venezuela; Wi</t>
  </si>
  <si>
    <t>Thymus vulgaris</t>
  </si>
  <si>
    <t>Common Thyme</t>
  </si>
  <si>
    <t>Dry slopes, rocks and maquis. Always found on clay or limestone soils[89].</t>
  </si>
  <si>
    <t>Prefers a light, dry calcareous soil and a sunny position[4, 7, 11, 27, 37]. Succeeds in dry soils, poor soils and tolerates drought once it is established[190]. Plants can be grown on old walls. Thymes dislike wet conditions, especially in the winter. A layer of gravel on the soil around them will help protect the foliage from wet soils[238].
Thyme is hardy to about -15�c[200], though it is even hardier when grown on old walls are in well-drained poor light soils[4].
Thyme is commonly grown in the herb garden, there are many named varieties[182]. It is also harvested commercially for its essential oil[218]. The leaves are very aromatic[190]. It is sometimes grown as an annual from seed when used for culinary purposes[200].
The flowers are rich in nectar and are very attractive to honey bees[4, 7, 200].
Thyme is a good companion for most plants[20, 54], it is said to repel cabbage root flies when grown near brassicas[18, 20].
This is a very difficult genus taxonomically, the species hybridize freely with each other and often intergrade into each other[200].</t>
  </si>
  <si>
    <t>An essential oil from the leaves is frequently used in perfumery, soaps, toothpastes, mouthwashes, medicinally etc[11, 21, 57, 89, 238]. It has fungicidal properties[171] and is also used to prevent mildew[218].
The leaves are dried and used in pot-pourri[238].
The plant makes an attractive ground cover for a sunny position[201]. Plants are best spaced about 30cm apart each way[208].
The dried flowers are used to repel moths from clothing[4] whilst the growing plant is said to repel cabbage root fly[18, 20].</t>
  </si>
  <si>
    <t>Leaves and flowering tops - raw in salads, used as a garnish or added as a flavouring to cooked foods, going especially well with mushrooms and courgettes[2, 4, 21, 46, 183, 238]. It is an essential ingredient of the herb mix 'bouquet garni'[238]. It retains its flavour well in long slow cooking[200]. The leaves can be used either fresh or dried[183]. If the leaves are to be dried, the plants should be harvested in early and late summer just before the flowers open and the leaves should be dried quickly[200]. A nutritional analysis is available[218].
An aromatic tea is made from the fresh or dried leaves[21, 183]. Pungent and spicy[183].</t>
  </si>
  <si>
    <t>Common thyme has a very long history of folk use for a wide range of ailments[218]. It is very rich in essential oils and these are the active ingredients responsible for most of the medicinal properties[218]. In particular, thyme is valued for its antiseptic and antioxidant properties, it is an excellent tonic and is used in treating respiratory diseases and a variety of other ailments[254].
The flowering tops are anthelmintic, strongly antiseptic, antispasmodic, carminative, deodorant, diaphoretic, disinfectant, expectorant, sedative and tonic[4, 7, 21, 200, 218]. The plant is used internally in the treatment of dry coughs, whooping cough, bronchitis, bronchial catarrh, asthma, laryngitis, indigestion, gastritis and diarrhoea and enuresis in children[238]. It should not be prescribed for pregnant women[238]. Externally, it is used in the treatment of tonsillitis, gum diseases, rheumatism, arthritis and fungal infections[238]. The plant can be used fresh at any time of the year, or it can be harvested as it comes into flower and either be distilled for the oil or dried for later use[238].
Thyme has an antioxidant effect, thus regular use of this herb improves the health and longevity of individual body cells and therefore prolongs the life of the body[254, K].
The essential oil is strongly antiseptic[4]. The whole herb is used in the treatment of digestive disorders, sore throats, fevers etc[4].
The essential oil is one of the most important oils used in aromatherapy[7, 210]. Its keyword is 'Bacterial'[210]. It is used especially in cases of exhaustion, depression, upper respiratory tract infections, skin and scalp complaints etc[238]. The oil can cause allergic reactions and irritation to the skin and mucous membranes[238].</t>
  </si>
  <si>
    <t>Bahamas; Belgium; Britain; China; Dominican Republic; Europe; Haiti; Hungary; Mediterranean; Spain; Turkey</t>
  </si>
  <si>
    <t>A comment has been made in one report on medicinal uses that the plant should be used with caution[21]. No explanation was given. It quite possibly refers to overuse of the essential oil. All essential oils, since they are so concentrated, can be harmful in large doses[K].</t>
  </si>
  <si>
    <t>Allium triquetrum</t>
  </si>
  <si>
    <t>Three-Cornered Leek</t>
  </si>
  <si>
    <t>S. Europe. Naturalized in Britain in S.W. England[17].</t>
  </si>
  <si>
    <t>Hedge banks and waste places on damp soils[17, 90].</t>
  </si>
  <si>
    <t>2 - 7</t>
  </si>
  <si>
    <t>Prefers a rich moist but well-drained soil[1, 42]. Shade tolerant[31], it is easily grown in a cool leafy soil[90] and grows well in light moist woodland[203].
Plants are not very hardy outside the milder areas of Britain, they tolerate temperatures down to between -5 and -10�c.
The bulbs should be planted fairly deeply[1].
The seeds have an oil-bearing appendage which is attractive to ants. The ants carry the seed away to eat the oil and then discard the seed, thus aiding dispersal of the plant[203].
Grows well with most plants, especially roses, carrots, beet and chamomile, but it inhibits the growth of legumes[18, 20, 54]. This plant is a bad companion for alfalfa, each species negatively affecting the other[201].
The flowers are sweetly scented[245]. The picked flowers can remain fresh for several weeks[89].
Members of this genus are rarely if ever troubled by browsing deer[233].</t>
  </si>
  <si>
    <t>Bulb - raw or cooked. The rather small bulb is up to 20mm in diameter[200], it has a mild garlic flavour and can be used as a flavouring in salads and cooked foods. It is harvested in early summer when the plant has died down and will store for at least 6 months[K].
Leaves - raw or cooked. A leek substitute[22]. The leaves are available from late autumn until the spring, they are nice in salads when they are young, or cooked as a vegetable or flavouring as they get older[K]. The leaves have a milder and more delicate flavour than onions[183].
Flowers - raw. Juicy with a mild garlic flavour, they make a tasty and decorative garnish on salads[K].</t>
  </si>
  <si>
    <t>Vaccinium myrtillus</t>
  </si>
  <si>
    <t>Bilberry</t>
  </si>
  <si>
    <t>Europe, including Britain, from Iceland south and east to Spain, Macedonia, the Caucasus and N. Asia</t>
  </si>
  <si>
    <t>Heaths, moors and woods on acid soils to 1250 metres[17, 186].</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</si>
  <si>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position[17, 200].
Dislikes root disturbance, plants are best grown in pots until being planted out in their permanent positions[200].Tolerates some shade, succeeding in light woodland. Very tolerant of wind and exposure[186]. Plants do not always do well in sheltered positions and they fruit better in an exposed position[115]. They can also form the ground layer in acid woods[186].
A freely suckering shrub when growing well[182]. Plants quickly regenerate from below ground level if they are burnt and also tolerate some grazing[186].
One report says the plant is self-sterile[3], another that it is self-fertile[17].
The fruits are relished by wildlife and the plants provide food for a number of insect species[186].
Plants in this genus are notably resistant to honey fungus[200].</t>
  </si>
  <si>
    <t>A green dye is obtained from the leaves and the fruit and is used to colour fabrics[7].
A blue or black dye is obtained from the fruit[100, 141]. This can be used as an ink[66].</t>
  </si>
  <si>
    <t>Fruit - raw or cooked[183]. Sweet and very tasty[2, 3, 5, 7, 8, 9, 13], they make an excellent preserve, their small seeds making them suitable for jam[4]. A slightly acid flavour when eaten raw[4]. The fruit can be dried and used like currants[12]. The fruit is up to 10mm in diameter[200].
A tea is made from the leaves[4, 177, 183].</t>
  </si>
  <si>
    <t>The dried leaves of bilberries are used in the treatment of a variety of complaints[4]. These leaves should be harvested in early autumn, only green leaves being selected, and then dried in gentle heat[4]. The leaves should not be used medicinally for more than 3 weeks at a time[254].
A tea made from the dried leaves is strongly astringent, diuretic, tonic and an antiseptic for the urinary tract[4]. It is also a remedy for diabetes if taken for a prolonged period[4]. Another report says that the leaves can be helpful in pre-diabetic states but that they are not an alternative to conventional treatment[254]. The leaves contain glucoquinones, which reduce the levels of sugar in the blood[238].
A decoction of the leaves or bark is applied locally in the treatment of ulcers and in ulceration of the mouth and throat[4]. A distilled water made from the leaves is an excellent eyewash for soothing inflamed or sore eyes[7].
Whilst the fresh fruit has a slightly laxative effect upon the body, when dried  it is astringent and is commonly used in the treatment of diarrhoea etc[4, 7, 254]. The dried fruit is also antibacterial and a decoction is useful for treating diarrhoea in children[254]. The skin of the fruits contains anthocyanin and is specific in the treatment of hemeralopia (day-blindness)[7]. The fruit is a rich source of anthocyanosides, which have been shown experimentally to dilate the blood vessels[238], this makes it a potentially valuable treatment for varicose veins, haemorrhoids and capillary fragility[254].</t>
  </si>
  <si>
    <t>Atriplex patula</t>
  </si>
  <si>
    <t>Spreading Orach</t>
  </si>
  <si>
    <t>Most f Europe, including Britain, south and east to N. Africa and W. Asia.</t>
  </si>
  <si>
    <t>Waste and arable land near the coast[9], it is usually found on clays and heavy ground[4].</t>
  </si>
  <si>
    <t>Succeeds in full sun in any well-drained but not too fertile soil[200]. Prefers a rich soil. Tolerates saline and very alkaline soils[200].</t>
  </si>
  <si>
    <t>The seeds, harvested when just ripe, are said to be as efficacious as ipecacuanha as a laxative[4].</t>
  </si>
  <si>
    <t>France; Germany; Netherlands</t>
  </si>
  <si>
    <t>Most reports say that no member of this genus contains any toxins and that all have more or less edible leaves. However, one report says that if very large quantities are eaten they can cause photosensitivity[70]. If plants are grown with artificial fertilizers they may concentrate harmful amounts of nitrates in their leaves.</t>
  </si>
  <si>
    <t>Yucca glauca</t>
  </si>
  <si>
    <t>Soapweed</t>
  </si>
  <si>
    <t>Y. angustifolia.</t>
  </si>
  <si>
    <t>Central N. America - Iowa to Texas and N. Dakota.</t>
  </si>
  <si>
    <t>Dry plains and sandy hills[43].</t>
  </si>
  <si>
    <t>Thrives in most soils but prefers a sandy loam and full exposure to the south[11]. Dislikes chalky or peaty soils[111]. Can succeed in light shade[K]. Plants are hardier when grown on poor sandy soils[200]. Prefers a hot dry position and a poor soil[166]. Established plants are very drought tolerant[200].
Hardy to at least -30�c according to one report[164], whilst another one says that it is hardy to about -15�c[200].
A very ornamental plant[1], it rarely flowers unless in a dry sandy soil[42]. The scent of the flowers is most pronounced at night[245].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brush[1].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</si>
  <si>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Both the leaves, and a fibre obtained from the leaves, can be used for making cloth, ropes and mats[21, 57, 61, 82, 85, 169, 257].
The leaves can be split and used to make baskets[257].
The leaves are used as paint brushes and brooms[46, 85, 92].
The leaves can be split and used as a temporary tying material[257].
The sharp points of the leaves have been used as needles[257].
The roots are rich in saponins and can be used as a soap substitute[82, 85, 95].
The soap obtained from the root makes a good hair shampoo[95], it is said to be effective against dandruff and also to act as a tonic to stop the hair falling out[213, 257]. The shampoo also rids the body of lice and other parasites[257].</t>
  </si>
  <si>
    <t>Fruit - raw or cooked[2, 46, 61, 161, 257]. Dry, with a bitter skin[85]. The fruit can be baked and either eaten immediately or formed into cakes and dried for later use[257]. The raw fruit can be dried for winter use[1, 257]. The immature fruits are peeled, boiled and served with seasonings[183]. The soaked, cooked fruit can be made into a syrup and used like hot chocolate[257]. The fruit is up to 8cm long and 12mm wide[2].
Flowers and flower buds - raw or cooked[61, 85]. Delicious raw, they can also be dried, crushed and used as a flavouring[164]. A delicious addition to the salad bowl, or used as a potherb[183].
Flowering stem - raw or cooked[62, 85, 161, 257]. It can be cooked and used like asparagus[164]. The white inner portion of the stem is eaten[183].
Seedpods - cooked. They can be boiled or roasted and used as a vegetable[257].
The plant crowns have been roasted and eaten in times of food shortage[257].</t>
  </si>
  <si>
    <t>A soap made from the crushed roots is said to be an effective treatment for dandruff and skin irritations[213, 222].
A cold infusion of the root has been used to expedite the delivery of a child or the placenta[257]. The root is poulticed and applied to inflammations, wounds, bleeding cuts, sprains etc[222, 257].
The rotten root can be crushed and boiled to make suds. Drinking these suds is said to induce the menopause in women, thereby rendering then infertile[257].</t>
  </si>
  <si>
    <t>Taraxacum laevigatum</t>
  </si>
  <si>
    <t>Red-Seed Dandelion</t>
  </si>
  <si>
    <t>Dry pastures on sandy or calcareous soils, heaths, waste ground, walls etc[17].</t>
  </si>
  <si>
    <t>Prefers a well-drained humus-rich soil in full sun or light shade.
Many species in this genus produce their seed apomictically. This is an asexual method of seed production where each seed is genetically identical to the parent plant. Occasionally seed is produced sexually, the resulting seedlings are somewhat different to the parent plants and if these plants are sufficiently distinct from the parents and then produce apomictic seedlings these seedlings are, in theory at least, a new species.</t>
  </si>
  <si>
    <t>Leaves - raw or cooked[177].
The following uses are also probably applicable to this species, though we have no records for them[K]
Root - cooked[183].
Flowers - raw or cooked[183]. The unopened flower buds can be used in fritters[183].
The whole plant is dried and used as a tea[177, 183].
A pleasant tea is made from the flowers. The leaves and the roots can also be used to make tea.
The root is dried and roasted to make a coffee substitute.</t>
  </si>
  <si>
    <t>Britain(Wales); Germany; United States</t>
  </si>
  <si>
    <t>Ceanothus velutinus</t>
  </si>
  <si>
    <t>Sticky Laurel</t>
  </si>
  <si>
    <t>Western N. America - British Columbia to Colorado and California.</t>
  </si>
  <si>
    <t>Moist soils of hills and mountains to 2,600 metres[212]. It often occurs in draws and on the open face of hills, becoming rapidly established on burnt-over mountain slopes[212].</t>
  </si>
  <si>
    <t>Prefers a warm sunny position but tolerates light shade[11, 200]. Tolerates some lime, but will not succeed on shallow chalk[200].
One report says that this species is hardy to zone 5 (tolerating temperatures down to about -20�c)[200] whilst another says that it needs the protection of a wall when grown outdoors in Britain[1].
Plants dislike root disturbance, they should be planted out into their permanent positions whilst still small[182].
Dislikes heavy pruning, it is best not to cut out any wood thicker than a pencil[182]. Plants flower on the previous year's growth, if any pruning is necessary it is best carried out immediately after flowering has finished[200, 219]. Constant pruning to keep a plant small can shorten its life[200].
Fast growing, it flowers well when young, often in its second year from seed[11].
Hybridizes freely with other members of this genus[200].
The leaves have a strong scent of balsam[200].
Some members of this genus have a symbiotic relationship with certain soil micro-organisms, these form nodules on the roots of the plants and fix atmospheric nitrogen. Some of this nitrogen is utilized by the growing plant but some can also be used by other plants growing nearby[200, 212].</t>
  </si>
  <si>
    <t>A green dye is obtained from the flowers[168].
A poultice of the dried powdered leaves has been used as a baby powder for treating nappy rash etc[257].
Smoke from burning the plant has been used as an insecticide to kill bedbugs[257].
All parts of the plant are rich in saponins - when crushed and mixed with water they produce a good lather which is an effective and gentle soap[168, 169, 212]. This soap is very good at removing dirt, though it does not remove oils very well. This means that when used on the skin it will not remove the natural body oils, but nor will it remove engine oil etc[K] The flowers are a very good source, when used as a body soap they leave behind a pleasant perfume on the skin[K]. The developing seed cases are also a very good source of saponins[K].</t>
  </si>
  <si>
    <t>The leaves are used as a tea substitute[177, 183].</t>
  </si>
  <si>
    <t>The leaves are febrifuge[257]. An infusion has been used in the treatment of coughs and fevers[257]. A decoction of the leaves and stems has been used both internally and externally in the treatment of dull pains, rheumatism etc[257].
The leaves contain saponins and have been used as a skin wash that is also deodorant and can destroy some parasites[257, K]. The wash is beneficial in treating sores, eczema, nappy rash etc[257].</t>
  </si>
  <si>
    <t>Sisymbrium officinale</t>
  </si>
  <si>
    <t>Hedge Mustard</t>
  </si>
  <si>
    <t>Erysimum officinale.</t>
  </si>
  <si>
    <t>Europe, including Britain, south and east from Scandanavia to N. Africa and the Near East.</t>
  </si>
  <si>
    <t>Hedge banks, uncultivated ground, waste ground, the sites of ruined buildings etc. It is a fairly common weed of cultivated land[7, 17].</t>
  </si>
  <si>
    <t>An easily grown plant, it succeeds in most soils but prefers a moist to dry acid to alkaline soil in full sun or light shade[238].
Plants are hardy to at least -15�c[238].
Hedge mustard grows well near oats but it inhibits the growth of turnips[18].
The plant has a peculiar aptitude for collecting and retaining dust[4]. This means that when growing near roads or other polluted places the leaves are seldom edible[K].
A food plant for the caterpillars of several butterfly and moth species[30].</t>
  </si>
  <si>
    <t>Alkaline secretions from the growing roots help to sweeten an acid soil[18].</t>
  </si>
  <si>
    <t>The whole plant is said to be antiaphonic, diuretic, expectorant, laxative and stomachic[4, 7, 21, 46]. This plant was at one time known as the 'singer's plant' because of its use in treating loss of the voice[7]. A strong infusion of the whole plant has been used in the treatment of throat complaints[4, 238]. Excessive doses can affect the heart[238]. The dried plant is almost inactive, so it should only be used when freshly harvested[7].</t>
  </si>
  <si>
    <t>Nyssaceae</t>
  </si>
  <si>
    <t>Nyssa sylvatica</t>
  </si>
  <si>
    <t>Black Tupelo</t>
  </si>
  <si>
    <t>N. multiflora.  N. villosa.</t>
  </si>
  <si>
    <t>Eastern N. America - Maine to Florida, west to Ontario and Texas.</t>
  </si>
  <si>
    <t>Low acid woods, swamps and shores in imperfectly drained soils[11, 43]. Also found on high wooded slopes in the south of its range[82].</t>
  </si>
  <si>
    <t>Although this is a plant of swamps and other wet soils in the wild, once established it can succeed in Britain when growing in an ordinary good loamy soil in sun or semi-shade[11, 200]. It prefers a neutral to alkaline soil according to one report[200], whilst another says that it requires a lime-free soil[98]. Tolerates atmospheric pollution and growing in maritime regions[200].
A very ornamental tree[1], it has a moderate rate of growth and moderate longevity[229].
Resents root disturbance, it is difficult to transplant except when young[11].
The tree does not come into leaf until late May.
Plants in this genus are notably resistant to honey fungus[200].</t>
  </si>
  <si>
    <t>Wood - tough, not durable, soft, heavy, hard to work and warps easily. It has an intricately contorted and twisted grain[82]. It weighs 40lb per cubic foot and is used for making boxes, soles of shoes, wooden pipes, wheel hubs, veneer etc[43, 46, 61, 82, 171, 227, 235].</t>
  </si>
  <si>
    <t>Fruit - raw or cooked. A thin sharply acid pulp that is pleasant to roll in the mouth as a masticatory[183], it is also used in preserves[177, 183]. Pleasantly acidulous[2]. The fruit is up to 15mm in diameter and is borne in small clusters of 2 - 3[82, 200].</t>
  </si>
  <si>
    <t>The bark is emetic, ophthalmic and vermifuge[257]. An infusion has been used as a bath and also given to children with worms[257]. A strong decoction is used to cause vomiting when unable to retain food[257].
A strong ooze from the roots is used as eye drops[257].</t>
  </si>
  <si>
    <t>Pyrularia edulis</t>
  </si>
  <si>
    <t>Open forested areas at elevations of 1200 - 2100 metres in the Himalayas[146, 272].</t>
  </si>
  <si>
    <t>The wood can be used for making kitchen implements[146].</t>
  </si>
  <si>
    <t>Fruit - raw or cooked[272]. An aromatic flavour, somewhat like a guava (Psidium spp.)[2, 105, 146].
The sap can be used as a rennet to curdle plant milks when making cheese[146].</t>
  </si>
  <si>
    <t>Lithospermum incisum</t>
  </si>
  <si>
    <t>Narrow-Leaf Gromwell</t>
  </si>
  <si>
    <t>L. angustifolium. Michx.  L. breviflorum.</t>
  </si>
  <si>
    <t>Central N. America - British Columbia to Manitoba, south to Illinois, Texas and Arizona.</t>
  </si>
  <si>
    <t>Dry soils of plains, foothills and ridges in mountains to 2100 metres[212].</t>
  </si>
  <si>
    <t>Requires a warm sunny position in a moderately fertile well-drained soil[1, 200]. Dislikes acid soils[1].
After producing large, conspicuous flowers in the spring, the plant produces lots of small very fertile cleistogamous flowers[274].</t>
  </si>
  <si>
    <t>The dried plant tops have been burnt as an incense[257].
A blue dye has been obtained from the roots[257]. A red dye is obtained from the roots[274]. It is quite possible that both colours can be obtained, depending on the mordant used[K].
The seeds have been used as beads[257].</t>
  </si>
  <si>
    <t>Root - cooked[105, 161, 207, 212]. Eaten boiled or roasted[257].
The root has been used to make a tea[257].</t>
  </si>
  <si>
    <t>The root has been chewed by some native North American Indian tribes as a treatment for colds[213].
The finely powdered leaves, root and stem have been rubbed on the body in the treatment of paralyzed limbs[257].
An infusion of the root has been used in the treatment of stomach aches and kidney problems[257].
The plant has been eaten as an oral contraceptive and also as a treatment for lung haemorrhages, coughs and colds[257].
A cold infusion of the pulverized root and seed has been used as an eyewash[257].
This plant was used as a medicine by various native North American Indian tribes and interest in the plant has revived recently as a possible source of modern drugs[212]. No more details are given.</t>
  </si>
  <si>
    <t>Smilax glycophylla</t>
  </si>
  <si>
    <t>Sarsparilla</t>
  </si>
  <si>
    <t>Valleys in humid positions along the coast[152].</t>
  </si>
  <si>
    <t>We have very little information on this species and do not know if it will be hardy in Britain. It tolerates temperatures down to at least -7�c in Australian gardens[157] but this cannot be translated directly to this country due to our cooler summers and longer, colder and wetter winters. The following notes are based on the general needs of the genus.
Succeeds in most soils in sun or semi-shade[200].
Dioecious. Male and female plants must be grown if seed is required.</t>
  </si>
  <si>
    <t>The leaves are refreshing to chew[157].
The leaves are used as a tea substitute[2, 152, 177].
A sugar substitute[152]. The part used is not specified.</t>
  </si>
  <si>
    <t>Alterative, antiscorbutic, diuretic, pectoral, tonic[152].</t>
  </si>
  <si>
    <t>Anthoxanthum odoratum</t>
  </si>
  <si>
    <t>Sweet Vernal Grass</t>
  </si>
  <si>
    <t>Most of Europe, including Britain, south and east to N. Africa and W. Asia.</t>
  </si>
  <si>
    <t>Meadows, woodland margins, heaths and moors on acid and basic soils[9, 17].</t>
  </si>
  <si>
    <t>Succeeds in most soils[200]. Dislikes shade.
This is one of the earliest grasses to flower in the year, it produces a lot of pollen and is a major irritant to people who suffer from hay fever[4].
The dried plant releases a strong and persistent fragrance with a refreshing pungent smell that is difficult to describe but is somewhat like newly-mown hay[245].</t>
  </si>
  <si>
    <t>The aromatic leaves and dried flowers are used as a strewing herb, they are also woven into baskets[169, 257] and used in pot-pourri[238].
The plant contains coumarin - this is used medicinally and also in rat poisons where it prevents the blood from co-aggulating and thus means that the slightest cut can kill the rat[13].</t>
  </si>
  <si>
    <t>Seed[105, 177]. The seed is very small and its use would be fiddly[K].
A tea is made from the fresh or dried leaves[144]. A sweet pleasant fragrance[183]. Some caution is advised, see notes at top of the page.</t>
  </si>
  <si>
    <t>The whole plant, and especially the flowering stems, is anticoagulant, antispasmodic and stimulant[9, 13]. It is normally only applied externally, where it is used in the treatment of rheumatic pain, chilblains, nervous insomnia etc[9].
It is said that a tincture made from this grass with spirit of wine is an effective and immediate cure for hay fever[4, 240].</t>
  </si>
  <si>
    <t>Portugal; Spain; Turkey</t>
  </si>
  <si>
    <t>The plant contains coumarins, this is what gives it the scent of newly mown hay. When used internally, especially from dried plants, it can act to prevent the blood from co-aggulating[13].</t>
  </si>
  <si>
    <t>Olneya tesota</t>
  </si>
  <si>
    <t>South-western N. America - California to Arizona and Mexico.</t>
  </si>
  <si>
    <t>Desert washes below 600 metres[71].</t>
  </si>
  <si>
    <t>257362
This species requires an almost frost-free climate.</t>
  </si>
  <si>
    <t>Wood - very hard, it can blunt a saw[161].</t>
  </si>
  <si>
    <t>Oxyria digyna</t>
  </si>
  <si>
    <t>Mountain Sorrel</t>
  </si>
  <si>
    <t>Rheum digynum.</t>
  </si>
  <si>
    <t>Mountains of the northern temperate zone, including Britain.</t>
  </si>
  <si>
    <t>Damp rocky places on mountains, especially by streams, avoiding acid soils[17]. Locally common on enriched soils below bird roosts[200].</t>
  </si>
  <si>
    <t>Prefers a moist well-drained rocky soil in a sunny position or partial shade[200]. Requires a lime free soil[200]. There is some controversy here since the plant is said to avoid acid soils in the wild[K].</t>
  </si>
  <si>
    <t>Leaves - raw or cooked[2, 46, 62, 85, 257]. A pleasing acid taste[183] and an excellent potherb[1]. A very nice addition to salads[K]. The leaves can be fermented into a sauerkraut for winter use[183]. Use in moderation, see notes at top of sheet,</t>
  </si>
  <si>
    <t>The leaves are rich in vitamin C and are used to treat scurvy[212].
The roots, stems and leaves are cooked and eaten in the treatment of dysentery[272].</t>
  </si>
  <si>
    <t>Salvia tomentosa</t>
  </si>
  <si>
    <t>Balsamic Sage</t>
  </si>
  <si>
    <t>S. grandiflora. Etling.</t>
  </si>
  <si>
    <t>E. Europe to W. Asia.</t>
  </si>
  <si>
    <t>Often found with Pinus brutia, Pinus nigra and Quercus pubescens in macchie, on limestone or igneous slopes to 2000 metres in Turkey[93].</t>
  </si>
  <si>
    <t>Requires a well-drained soil in a sunny position[182].
As hardy as the common sage, S. officinalis[182], to which it is closely related[200].
Members of this genus are rarely if ever troubled by browsing deer[233].</t>
  </si>
  <si>
    <t>The leaves are used as a condiment[177, 183].
A tea is made from the plant[183]. In England this tea used to be preferred to that of all other sage teas[183].</t>
  </si>
  <si>
    <t>Pahang</t>
  </si>
  <si>
    <t>Aethusa cynapium</t>
  </si>
  <si>
    <t>Fool's Parsley</t>
  </si>
  <si>
    <t>Most of Europe, including Britain, to the Caucasus and south to Algeria.</t>
  </si>
  <si>
    <t>Grows in waste places and is also a common weed of cultivated ground but rarer in the north of Britain[9, 17].</t>
  </si>
  <si>
    <t>We have no details for this species, see its native habitat above for ideas on its cultivation needs.
All parts of the plant have an unpleasant smell reminiscent of hemlock (Conium maculatum)[245].</t>
  </si>
  <si>
    <t>Leaves - raw or cooked[105]. It is very inadvisable to eat this plant, see the notes above on toxicity[177].</t>
  </si>
  <si>
    <t>Although fairly toxic, fool's parsley has occasionally been used in folk medicine[268]. The herb is sedative and stomachic. It has been used in the treatment of gastro-intestinal problems, especially in children, and also to treat convulsions and summer diarrhoea[4, 61, 268]. Extreme caution in the use of this herb is advised, see the notes above on toxicity.</t>
  </si>
  <si>
    <t>Belgium; Britain; France; France; Germany; Turkey; United States; United States(Amerindian)</t>
  </si>
  <si>
    <t>The entire plant is poisonous though less so than Conium maculatum (q.v.)[4, 10, 19]. Small amounts can cause pain, confusion of vision and vomiting[268]. The dried plant might be safe to eat[10].</t>
  </si>
  <si>
    <t>Thlaspi arvense</t>
  </si>
  <si>
    <t>Pennycress</t>
  </si>
  <si>
    <t>Europe, including Britain, from Norway south and east to N. Africa, W. Asia, Siberia and Japan.</t>
  </si>
  <si>
    <t>Waste places and a weed of cultivated ground where it can be a serious pest[1, 13, 17].</t>
  </si>
  <si>
    <t>An easily grown plant, it succeeds in most soils. Dislikes shade.</t>
  </si>
  <si>
    <t>The seed contains 20 - 30% of a semi-drying oil, it is used for lighting[74].</t>
  </si>
  <si>
    <t>Young leaves - raw or cooked[2, 5, 52, 62, 185]. They should always be harvested before the plant comes into flower or they will be very bitter[9]. Even the young leaves have a somewhat bitter flavour and aroma, and are not to everyone's taste[9, 85]. They can be added in small quantities to salads and other foods[9, 183]. They can also be cooked in soups or used as a potherb, they taste somewhat like mustard but with a hint of onion[183]. For a leaf, it is very rich in protein[218].
The seed is ground into a powder and used as a mustard substitute[105, 183].
The seed can be sprouted and added to salads[183].</t>
  </si>
  <si>
    <t>Antirheumatic, diuretic[46, 61].
The seed is a tonic[218]. Both the seed and the young shoots are said to be good for the eyes[218]. The seeds are used in Tibetan medicine and are considered to have an acrid taste and a cooling potency[241]. They are anti-inflammatory and febrifuge, being used in the treatment of pus in the lungs, renal inflammation, appendicitis, seminal and vaginal discharges[241].
The entire plant is antidote, anti-inflammatory, blood tonic, depurative, diaphoretic, expectorant, febrifuge and hepatic[176, 218]. It is used in the treatment of carbuncles, acute appendicitis, intestinal abscess, post-partum pain, dysmenorrhoea and endometriosis[176]. Use with caution since large doses can cause a decrease in white blood cells, nausea and dizziness[176].
The plant has a broad antibacterial activity[218], effective against the growth of Staphylococci and streptococci[176].</t>
  </si>
  <si>
    <t>China; Eurasia; United States</t>
  </si>
  <si>
    <t>Lolium perenne</t>
  </si>
  <si>
    <t>Perennial Ryegrass</t>
  </si>
  <si>
    <t>Meadows and weedy places[74].</t>
  </si>
  <si>
    <t>Adapted to mild, humid temperate climates, this species grows best on rather heavy, rich, moist soils, but also does well on well-manured lighter soils with sufficient moisture[269]. It dislikes shade and requires a well-drained soil[200]. It prefers a pH in the range 6 - 7, though it can tolerate a range from 4.5 - 8.2[269]. Plants are moderately drought resistant, they tolerate atmspheric pollution and salt in the soil, and can also succeed when planted on minespoil[269]. They prefer an annual precipitation in the range of 21 - 176cm[269].
Many cultivars have been developed by selection of individual plants, clones and families for specific purposes, such as for lawns, pastures and hay[269].
A fast growing plant, it combines particularly well with white clover (Trifolium repens)[269].</t>
  </si>
  <si>
    <t>The plant has the potential to be used as a source of biomass. Yields of up to 25 tonnes per hectare have been reported from Europe. In the absence of definitive yield information an average yield of 17.5 tonnes of dry matter per hectare per year and an energy content of 17.5 GJ per metric tonne are assumed[269].</t>
  </si>
  <si>
    <t>The plant has occasionally been used in the treatment of cancer, diarrhoea, haemorrhages and malaria[269].</t>
  </si>
  <si>
    <t>Allium sativum</t>
  </si>
  <si>
    <t>Garlic</t>
  </si>
  <si>
    <t>C. Asia? Original habitat is obscure. An occasional garden escape in Britain[17].</t>
  </si>
  <si>
    <t>Bulb - Plant out the cloves in late autumn for an early summer crop[33, 200]. They can also be planted in late winter to early spring though yields may not be so good. Plant the cloves with their noses just below the soil surface[200]. If the bulbs are left in the ground all year, they will often produce tender young leaves in the winter[K].</t>
  </si>
  <si>
    <t>Succeeds in most soils but prefers a sunny position in a moist light well-drained soil[1, 14, 16, 37]. Dislikes very acid soils[206]. Tolerates a pH in the range 4.5 to 8.3. The bulb is liable to rot if grown in a wet soil[27, 52].
Hardy to at least -10�c[206].
The bulbs should be planted fairly deeply[1].
Garlic has a very long history of use as a food and a medicine[244]. It was given to the Egyptian labourers when building the pyramids because it was believed to confer strength and protect from disease, it was also widely used by the Romans[244]. It is widely cultivated in most parts of the world for its edible bulb, which is used mainly as a flavouring in foods. There are a number of named varieties[200]. Bulb formation occurs in response to increasing daylength and temperature[200]. It is also influenced by the temperature at which the cloves were stored prior to planting. Cool storage at temperatures between 0 and 10�c will hasten subsequent bulb formation, storage at above 25�c will delay or prevent bulb formation[200, 206].
Grows well with most plants, especially roses, carrots, beet and chamomile, but it inhibits the growth of legumes[18, 20, 54]. This plant is a bad companion for alfalfa, each species negatively affecting the other[201].
Members of this genus are rarely if ever troubled by browsing deer[233].</t>
  </si>
  <si>
    <t>The juice from the bulb is used as an insect repellent[7, 14]. It has a very strong smell and some people would prefer to be bitten[K]. The juice can also be applied to any stings in order to ease the pain[7, 14]. 3 - 4 tablespoons of chopped garlic and 2 tablespoons of grated soap can be infused in 1 litre of boiling water, allowed to cool and then used as an insecticide[201].
An excellent glue can be made from the juice[7], when this is spread on glass it enables a person to cut clean holes in the glass[7],  The juice is also used as a glue in mending glass and china[46].
An extract of the plant can be used as a fungicide[18]. It is used in the treatment of blight and mould or fungal diseases of tomatoes and potatoes[201]. If a few cloves of garlic are spread amongst stored fruit, they will act to delay the fruit from rotting[7].
The growing plant is said to repel insects, rabbits and moles[14, 20].</t>
  </si>
  <si>
    <t>Bulb - raw or cooked. Widely used, especially in southern Europe, as a flavouring in a wide range of foods, both raw and cooked[244]. Garlic is a wonderfully nutritious and health giving addition to the diet, but it has a very strong flavour and so is mainly used in very small quantities as a flavouring in salads and cooked foods[2, 9, 14, 27, 33]. A nutritional analysis is available[218]. The bulbs can be up to 6cm in diameter[200].
Leaves - raw or cooked. Chopped and used in salads, they are rather milder than the bulbs[200, K]. The Chinese often cultivate garlic especially for the leaves, these can be produced in the middle of winter in mild winters[206].
The flowering stems are used as a flavouring and are sometimes sold in Chinese shops[183].
The sprouted seed is added to salads[183].</t>
  </si>
  <si>
    <t>Garlic has a very long folk history of use in a wide range of ailments, particularly ailments such as ringworm, Candida and vaginitis where its fungicidal, antiseptic, tonic and parasiticidal properties have proved of benefit[218]. The plant produces inhibitory effects on gram-negative germs of the typhoid-paratyphoid-enteritis group, indeed it possesses outstanding germicidal properties[240] and can keep amoebic dysentery at bay[244]. It is also said to have anticancer activity[218]. It has also been shown that garlic aids detoxification of chronic lead poisoning[244]. Daily use of garlic in the diet has been shown to have a very beneficial effect on the body, especially the blood system and the heart. For example, demographic studies suggest that garlic is responsible for the low incidence of arteriosclerosis in areas of Italy and Spain where consumption of the bulb is heavy[222]. Recent research has also indicated that garlic reduces glucose metabolism in diabetics, slows the development of arteriosclerosis and lowers the risk of further heart attacks in myocardial infarct patients[238, 254]. Externally, the expressed juice is an excellent antiseptic for treating wounds[244].
The fresh bulb is much more effective medicinally than stored bulbs, extended storage greatly reduces the anti-bacterial action[244].
The bulb is said to be anthelmintic, antiasthmatic, anticholesterolemic, antiseptic, antispasmodic, cholagogue, diaphoretic, diuretic, expectorant, febrifuge, stimulant, stings, stomachic, tonic, vasodilator[4, 9, 14, 21, 46, 165].</t>
  </si>
  <si>
    <t>Austria; Britain; Bulgaria; Canada; China; Cuba; Dominican Republic; Egypt; Ei; France; Haiti; India; Iraq; Kurdistan; Malaya; Mexico; Mexico(Kickapoo); Pakistan; Panama(Choco); Paraguay; Puerto Rico; Sa; South Africa; Spain; Trinidad; Turkey; United States; United States(Ca);</t>
  </si>
  <si>
    <t>Cynanchum paniculatum</t>
  </si>
  <si>
    <t>Pycnostelma paniculatum.</t>
  </si>
  <si>
    <t>Grassy slopes in hills and mountains all over Japan[58]. Sunny meadows from the lowlands to elevations of 1000 metres[275].</t>
  </si>
  <si>
    <t>Leaves - boiled[105, 177]. Some caution is advised, see the notes above on toxicity.</t>
  </si>
  <si>
    <t>A decoction of the root or whole plant is anodyne and carminative[147, 218]. It stimulates blood circulation[147]. A decoction is used in the treatment of rheumatoid arthritis, lumbago, abdominal pain and vomiting, acute gastro-enteritis, hepatitis, liver cirrhosis, ascites, snake bites and traumatic injuries[147].
The root is used to quiet nervous afflictions and travel sickness[218].</t>
  </si>
  <si>
    <t>Dryopteris crassirhizoma</t>
  </si>
  <si>
    <t>Crown Wood-Fern</t>
  </si>
  <si>
    <t>Mountains all over Japan[174]. A terrestrial fern, growing on the humus-rich floor of temperate forests, often in colonies[275].</t>
  </si>
  <si>
    <t>Prefers an acid to neutral soil, succeeding in ordinary fertile soil in a shady position[175, 200]. Prefers a moist soil[188], but is drought tolerant when well established[200].
Members of this genus are rarely if ever troubled by browsing deer[233].</t>
  </si>
  <si>
    <t>Young fronds[177]. No further details, but we would advise caution. See the notes above on toxicity.</t>
  </si>
  <si>
    <t>The root stalks are analgesic, antibacterial, anti-inflammatory, antiviral, astringent, febrifuge, haemostatic, vermifuge and vulnerary[238, 279]. A decoction of the dried root is depurative and resolvent[218]. The root contains 'filicin', a substance that paralyses tapeworms and other internal parasites and has been used as a worm expellent for humans and also in veterinary medicine[218, 238]. It is one of the most effective treatments known for tapeworms - its use should be immediately followed by a non-oily purgative such as magnesium sulphate in order to expel the worms from the body[238]. An oily purge, such as caster oil, increases the absorption of the fern root and can be dangerous[238]. The root is also taken internally in the treatment of internal haemorrhage, uterine bleeding, mumps and feverish illnesses[238]. The root is harvested in the autumn and can be dried for later use, it should not be stored for longer than 12 months[238]. This remedy should be used with caution and only under the supervision of a qualified practitioner[238]. The root is toxic and the dosage is critical[238]. See also the notes above on toxicity.
Externally, the root is used in the treatment of abscesses, boils, carbuncles and sores[238].</t>
  </si>
  <si>
    <t>Paeonia japonica</t>
  </si>
  <si>
    <t>Yama-Shakuyaku</t>
  </si>
  <si>
    <t>Thickets and open deciduous woods in mountains, C. and S. Japan[58].</t>
  </si>
  <si>
    <t>Requires a deep rich soil, preferably neutral or slightly alkaline[1], doing quite well in sun or light shade[1, 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Closely related to P. obovata, this species is not easily cultivated in Britain and tends to be a poor doer here[200].
Plants offered under this name in British nurseries are often P. suffruticosa 'Japanese'[200]. Some botanists now treat this plant as no more than a form of P. lactiflora[250].
A very long-lived plant, specimens can survive in the garden for at least 50 years[200].
Members of this genus are rarely if ever troubled by browsing deer or rabbits[233].
A very greedy plant inhibiting the growth of nearby plants, especially legumes[54].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t>
  </si>
  <si>
    <t>Flowers[177]. No further details are given.
Young leaves - cooked[177].
Root - chewed[177].</t>
  </si>
  <si>
    <t>The root is analgesic, antibacterial, anti-inflammatory, antispasmodic, diuretic, febrifuge and sedative[174].
A tea made from the dried crushed petals of various peony species has been used as a cough remedy, and as a treatment for haemorrhoids and varicose veins[250].</t>
  </si>
  <si>
    <t>Ranunculus acris</t>
  </si>
  <si>
    <t>Meadow Buttercup</t>
  </si>
  <si>
    <t>R. acer.</t>
  </si>
  <si>
    <t>Europe, including Britain, from Iceland south and east to Spain, through Asia to China and Japan.</t>
  </si>
  <si>
    <t>Damp meadows and pastures, usually on calcareous or circum-neutral soils[4, 17]. Also found on damp rock ledges, in gullies and occasionally on mountain top detritus[17].</t>
  </si>
  <si>
    <t>Prefers a moist loamy soil[1]. Grows well in marshy soils[24].
Plants are hardy to at least -20�c[187].
A good plant for the summer meadow[24]. It spreads rapidly by means of runners and is often a weed in lawns or gardens.
A polymorphic species, there is at least one named variety. 'Flore Pleno' is a double-flowered form that does not spread by runners and so is unlikely to become a nuisance in the garden[187].
A greedy plant, inhibiting the growth of nearby plants, especially legumes[54].</t>
  </si>
  <si>
    <t>Leaves - cooked and used as greens[257]. Some caution is advised, see the notes above on toxicity.</t>
  </si>
  <si>
    <t>The whole plant is acrid, anodyne, antispasmodic, diaphoretic and rubefacient[4, 21]. The plant has been crushed and applied as a poultice to the chest to relieve colds and chest pains[257].
The fresh leaves have been used as a rubefacient in the treatment of rheumatism etc[222].
The flowers and the leaves have been crushed and sniffed as a treatment for headaches[257].
An infusion of the roots has been used in the treatment of diarrhoea[257]. The poulticed root is also rubefacient and was applied to boils and abscess[222, 257].
The plant sap has been used to remove warts[4]. The sap has also been used as a sedative[257].
The flowers are used in Tibetan medicine, where they are considered to have an acrid taste and a heating potency[241]. Their use is said to promote heat, dissolve tumours and draw out serous fluids[241]. They are used in the treatment of disorders brought about by rotting sores or wounds[241].
Use with caution[21], the whole plant is extremely acrid and can cause intense pain and burning of the mouth, mucous membranes etc[222].</t>
  </si>
  <si>
    <t>Britain; China; Europe; France; Turkey</t>
  </si>
  <si>
    <t>Rubus ellipticus</t>
  </si>
  <si>
    <t>Golden Evergreen Raspberry</t>
  </si>
  <si>
    <t>E. Asia - Himalayas from Pakistan to China, also in S. India and Sri Lanka.</t>
  </si>
  <si>
    <t>Shrubberies and open hillsides, to 2300 metres in the Himalayas[51]. Dry slopes, montane valleys, sparse forests and thickets at elevations of 1000 - 2600 metres[266].</t>
  </si>
  <si>
    <t>Easily grown in a good well-drained loamy soil in sun or semi-shade[1, 11, 200].
This species is not very hardy in Britain, but it tolerates some frost and should succeed outdoors in the south and west of the country[200].
Cultivated for its edible fruit in southern U.S.A[46]. The fruit is sold in local markets in the Himalayas[194, 272].
This species has become established and naturalized in some areas of the Andes in S. America, where it is looking as though it could become a serious weed problem.
This species is a raspberry with biennial stems, it produces a number of new stems each year from the perennial rootstock, these stems fruit in their second year and then die[200].
Plants in this genus are notably susceptible to honey fungus[200].</t>
  </si>
  <si>
    <t>A purple to dull blue dye is obtained from the fruit[168].
The plant is grown to deter soil erosion and is good for soil conservation[272].</t>
  </si>
  <si>
    <t>Fruit - raw or cooked[[46, 51, 183, 272]. A good raspberry-like flavour[146, 158, 183]. Sweet with a pleasant blend of acidity[194]. he golden yellow fruit is about 10mm in diameter[266]. Annual yields from wild plants in the Himalayas are about 750g from a plant occupying 2.5m�[194]. The fruit contains about 10.9% sugars, 1.1% protein, 0.5% ash, 0.55 pectin[194].</t>
  </si>
  <si>
    <t>The plant is astringent and febrifuge[272]. A decoction of the root, combined with Girardinia diversifolia root and the bark of Lagerstroemia parviflora, is used in the treatment of fevers[272]. The juice of the root is used in the treatment of fevers, gastric troubles, diarrhoea and dysentery[272]. A paste of the roots is applied externally to wounds[272]. Both the roots and the young shoots are considered to be a good treatment for colic[272].
The leaf buds, combined with Centella asiatica and Cynodon dactylon, are pounded to a juice and used in the treatment of peptic ulcers[272].
The juice of the fruit is used in the treatment of fever, colic, coughs and sore throat[272].
The inner bark is used in Tibetan medicine, it is said to have a sweet and sour flavour plus a heating potency[241]. A renal tonic and antidiuretic, it is used in the treatment of weakening of the senses, vaginal/seminal discharge, polyuria and micturation during sleep[241].</t>
  </si>
  <si>
    <t>Viburnum cylindricum</t>
  </si>
  <si>
    <t>V. coriaceum.</t>
  </si>
  <si>
    <t>E. Asia - China to Burma and the Himalayas.</t>
  </si>
  <si>
    <t>Rather dry forests, mainly with rhododendron and oak, 1200 - 2400 metres from Himachel Pradesh to S.W. China[51, 146].</t>
  </si>
  <si>
    <t>An easily grown plant, succeeding in most soils but ill-adapted for poor soils and dry situations[1]. Prefers a deep rich loamy soil in sun or semi-shade[11, 200]. Best if given shade from the early morning sun in spring[200].
Plants are self-incompatible and need to grow close to a genetically distinct plant in the same species in order to produce fruit and fertile seed[11, 200].
The flowers are sweetly scented[245].</t>
  </si>
  <si>
    <t>An oil from the seed is used as a luminant[146].
Wood - hard, close grained[146, 158].</t>
  </si>
  <si>
    <t>An edible oil is obtained from the seed[105, 146, 158, 179]. It is used for cooking[272].</t>
  </si>
  <si>
    <t>The oil from the seed is used to soothe itchy skin[272].</t>
  </si>
  <si>
    <t>Mentha pulegium</t>
  </si>
  <si>
    <t>Pennyroyal</t>
  </si>
  <si>
    <t>Centraland southern Europe, including Britain, Mediterranean region, Macaronesia.</t>
  </si>
  <si>
    <t>Moist meadows and sandy soils by streams etc[9, 17].</t>
  </si>
  <si>
    <t>Succeeds in most soils and situations so long as the soil is not too dry[200]. Plants are very quickly diminished by dry conditions[4]. Prefers a stiff moist soil that is slightly acid[16, 27, 37, 200]. A sunny position is best for production of essential oils, but plants succeed in partial shade.
Pennyroyal is often grown in the herb garden and is also cultivated commercially as a medicinal plant[4, 115]. There are two main forms of this species. One has weak prostrate stems and spreads by rooting where the stems touch the ground, it is only 10cm tall[4]. The other is erect, does not spread so freely and grows about 30cm tall, thus making it easier to harvest[4]. There is also at least one named form, called 'Dwarf' it is only a few centimetres tall[183].
The whole plant a strong spearmint smell.
The flowers are very attractive to bees and butterflies[24].
A good companion plant for cabbages and tomatoes[20], helping to repel cabbage root fly and other burrowing insects[201].
Members of this genus are rarely if ever troubled by browsing deer[233].</t>
  </si>
  <si>
    <t>An essential oil is obtained from the whole plant, used in soap making[46, 61] and as a cleanser for fabrics[169]. A yield of 14kg of oil per hectare is considered good[4].
The plant has a low spreading habit and can be used as a ground cover, though it is somewhat sparse in the winter and can be invaded by the more aggressive weeds[K].
The growing or dried plant repels fleas, ants, moths, mice etc[18, 20, 148, 169, 201, 238]. Rats and mice intensely dislike the smell of mint. The plant was therefore used in homes as a strewing herb and has also been spread in granaries to keep the rodents off the grain[244]. A strong infusion applied to the face will keep gnats away in the summer[245].
The aromatic leaves are used as an ingredient of pot-pourri[238].</t>
  </si>
  <si>
    <t>Leaves - raw or cooked[2, 9, 27]. Used as a flavouring in salads or cooked foods[183].  A spearmint-like flavour, though rather coarser, it is not used very often in Britain[4].
A herb tea is made from the fresh or dried leaves[183]. For drying, it should be harvested as the plant comes into flower[4].</t>
  </si>
  <si>
    <t>Pennyroyal has been used for centuries in herbal medicine. Its main value is as a digestive tonic where it increases the secretion of digestive juices and relieves flatulence and colic[254]. Pennyroyal also powerfully stimulates the uterine muscles and encourages menstruation, thus it should not be prescribed for pregnant women since it can procure abortions, this is especially the case if the essential oil is used[238, 254].
The herb is antiseptic, antispasmodic, carminative, diaphoretic, emmenagogue, sedative and stimulant[4, 9, 46, 165]. A tea made from the leaves has traditionally been used in the treatment of fevers, headaches, minor respiratory infections, digestive disorders, menstrual complaints and various minor ailments[222, 238, 254]. It is occasionally used as a treatment for intestinal worms[254]. Externally, an infusion is used to treat itchiness and formication, inflamed skin disorders such as eczema and rheumatic conditions such as gout[254]. The leaves are harvested in the summer as the plant comes into flower and are dried for later use[4].
The essential oil in the leaves is antiseptic, though it is toxic in large doses[222].</t>
  </si>
  <si>
    <t>Chile; Europe; Mexico; Spain; Turkey</t>
  </si>
  <si>
    <t>In large quantities this plant, especially in the form of the extracted essential oil, can cause abortions so it should not be used by pregnant women[165].</t>
  </si>
  <si>
    <t>Polygonum minus</t>
  </si>
  <si>
    <t>Europe, including Britain, from Scandanavia south and east to Spain and temperate Asia.</t>
  </si>
  <si>
    <t>Wet marshy places and besides lakes and ponds[17].</t>
  </si>
  <si>
    <t>Australia; Europe; Iraq; Malaya; New Hebrides; Spain; Turkey</t>
  </si>
  <si>
    <t>Artemisia japonica</t>
  </si>
  <si>
    <t>A. mandschurica.  A. subintegra.  Chrysanthemum japonicum.</t>
  </si>
  <si>
    <t>Sunny hills and low elevations in mountains all over Japan[58]. Forest margins, waste areas, shrublands, hills, slopes and roadsides from low elevations to 3300 metres[266].</t>
  </si>
  <si>
    <t>Easily grown in a well-drained circumneutral or slightly alkaline loamy soil, preferring a warm sunny dry position[1, 200]. Established plants are drought tolerant[200].
This species is not very hardy in the colder areas of Britain, it tolerates temperatures down to between -5 and -10�c[200]. Plants are longer lived, more hardy and more aromatic when they are grown in a poor dry soil[245].
Members of this genus are rarely if ever troubled by browsing deer[233].</t>
  </si>
  <si>
    <t>The powder of the dried plant is used as an incense[272].</t>
  </si>
  <si>
    <t>Young leaves - cooked. Used as a vegetable[218].</t>
  </si>
  <si>
    <t>The leaves are digestive[178]. A decoction of the leaves is said to promote a plump figure, but too much is said to be deleterious and can cause hypertension[218].
The expressed juice of the plant is used in the treatment of vaginitis[178, 218]. It is also used to treat skin diseases[272].
Theplant is used for making antitoxifying and antifebrile drugs[266].</t>
  </si>
  <si>
    <t>Leptospermum polygalifolium</t>
  </si>
  <si>
    <t>L. flavescens. Sm.</t>
  </si>
  <si>
    <t>Montane areas, especially on fairly poor soils[154, 156]. Heaths and dry sclerophyll forests, usually on sandstones and deep sandy soils[265].</t>
  </si>
  <si>
    <t>Succeed in almost any neutral or acid soil of good or reasonable quality, preferring a light sandy loam and full sun[200]. Prefers a position sheltered from hot or cold drying winds[200].
Only succeeds outdoors in the mild areas of Britain, tolerating temperatures down to about -10�c[200]. Grows well in coastal areas so long as it is not too exposed[188].
Resents root disturbance[200]. Plants do not regenerate from old wood[200].
Closely related to L. lanigerum[11].
A good bee plant[108].
Plants in this genus are notably resistant to honey fungus[200].</t>
  </si>
  <si>
    <t>Wood - tough, close grained. Used for poles, stakes, fuel etc[154].</t>
  </si>
  <si>
    <t>The leaves are a tea substitute[46, 61, 177].</t>
  </si>
  <si>
    <t>Carya tomentosa</t>
  </si>
  <si>
    <t>Mockernut</t>
  </si>
  <si>
    <t>C. alba. non Nutt.  Juglans tomentosa.</t>
  </si>
  <si>
    <t>Eastern N. America - Massachusetts to Ontario, south to Florida and Texas.</t>
  </si>
  <si>
    <t>Mainly along ridges, dry hills and hillsides, growing best in rich well-drained soils[229].</t>
  </si>
  <si>
    <t>Prefers a deep moisture-retentive loam in a sunny sheltered position, requiring a good summer for best development[1, 63, 137, 200]. Succeeds in poor soils[63] and in drier soils than many other members of the genus[200]. Generally a slow growing tree[200] though it is fast when young[149]. Trees respond well to coppicing[149].
A very ornamental and long-lived tree[1, 227], it is quite successful in Britain[137] and has been planted on an experimental scale for its timber in Germany[50].
Most species in this genus have quite a wide range of distribution and, in order to find trees more suited to this country, seed from the most appropriate provenances should be sought[137]. Most trees growing in Britain at present tend to only produce good seed after hot summers[137]. Trees in the wild commence fruiting when about 20 years old, with an optimum seed bearing age from 40 - 150 years, though they often live for 300 - 500 years[229].
Trees are self-fertile but larger crops of better quality seeds are produced if cross-pollination takes place[229].
Plants are strongly tap-rooted and should be planted in their permanent positions as soon as possible[1, 137]. Sowing in situ would be the best method so long as the seed could be protected from mice[1, 200].
Trees are late coming into leaf (usually late May to June)[137], but lose their leaves later in the autumn than other Carya species229]. During this time they cast a heavy shade. These factors combine to make the trees eminently suitable for a mixed woodland planting with shrubs and other trees beneath them[137].
Plants in this genus are notably resistant to honey fungus[200].</t>
  </si>
  <si>
    <t>A black dye is obtained by boiling the bark in a vinegar solution[229].
A beige dye is extracted from the leaves and twigs, cream of tartar is required as a mordant[226].
A yellow dye is obtained from the bark when alum is used as a mordant[226].
The inner bark has been used to finish baskets and to make chair bottoms[257].
The leaves have been scattered about to repel insects[257].
Wood - close-grained, tough, elastic, very heavy, hard[61, 82, 227, 229]. It weighs 51lb per cubic foot[227]. The wood has excellent bending qualities and can withstand compression better than most other woods[229]. One of the best hickory woods, it is an important commercial timber and is used for vehicle parts, tool handles, fuel etc[61, 63, 82, 227, 229].</t>
  </si>
  <si>
    <t>The inner bark is astringent and detergent[257]. It has been used as a dressing for cuts and has also been chewed to treat sore mouths[257].</t>
  </si>
  <si>
    <t>Diospyros texanum</t>
  </si>
  <si>
    <t>Black Persimmon</t>
  </si>
  <si>
    <t>Brayodendron texanum</t>
  </si>
  <si>
    <t>Southern N. America - Texas and New Mexico.</t>
  </si>
  <si>
    <t>Rocky hills, ravine sides and canyons, often on limestone[149].</t>
  </si>
  <si>
    <t>A black dye can be obtained from the juice of the fruit[149, 274].
Wood - heavy, hard, compact, takes a high polish[149]. It is used for making tools, engraving blocks etc[149].</t>
  </si>
  <si>
    <t>Fruit - raw. The fruits, which are about 20mm in diameter are sweet and tasty when fully ripe[149, 274].</t>
  </si>
  <si>
    <t>Iris pseudacorus</t>
  </si>
  <si>
    <t>Yellow Flag</t>
  </si>
  <si>
    <t>Europe, including Britain, from Norway south and east to N. Africa the Caucasus and W. Asia.</t>
  </si>
  <si>
    <t>Damp marshy areas, swampy woods and in shallow water or wet ground on the edges of rivers and ditches[17]. Often found in shady places[4].</t>
  </si>
  <si>
    <t>Prefers a humus rich soil[79]. Succeeds in water up to 15cm deep[24]. Requires a moist soil, especially in early summer. Prefers a position in semi-shade[188]. Plants can be grown in quite coarse grass, which can be cut annually in the autumn[233].
A delicately scented essential oil is obtained from the dried roots[245].
Members of this genus are rarely if ever troubled by browsing deer or rabbits[233].
Some named forms have been selected for their ornamental value[187].</t>
  </si>
  <si>
    <t>A beautiful yellow dye is obtained from the flowers[4].
A good black dye is obtained from the root if it is mixed with iron sulphate[4, 115]. It is brown otherwise[141]. 
The root is a source of tannin[61] and has been used in making ink[4].
A delicately scented essential oil, obtained from the roots, has been used to adulterate the oil of Acorus calamus[245].</t>
  </si>
  <si>
    <t>The seed is said to make an excellent coffee substitute as long as it is well roasted[2, 7, 61, 105, 115, 244]. Caution is advised, it might be poisonous[177].</t>
  </si>
  <si>
    <t>The fresh root is astringent, cathartic, emetic, emmenagogue and odontalgic[4, 7, 61]. A slice of the root held against an aching tooth is said to bring immediate relief[244]. It was at one time widely used as a powerful cathartic but is seldom used nowadays because of its extremely acrid nature[4]. It can also cause violent vomiting and diarrhoea[244]. When dried the root loses its acridity and then only acts as an astringent[4].</t>
  </si>
  <si>
    <t>Boerhavia diffusa</t>
  </si>
  <si>
    <t>Tar Vine</t>
  </si>
  <si>
    <t>B. coccinea.  B. repens. L.</t>
  </si>
  <si>
    <t>A pioneer of bare areas[154], usually found on dry sandy soils[193].</t>
  </si>
  <si>
    <t>We have very little information on this species and do not know if it will be hardy in Britain, though judging by its native range it could succeed outdoors at least in the milder parts of this country. It is hardy to at least -7�c in Australian gardens[157] but this cannot be translated directly to the British climate because our summers are cooler and our winters longer, colder and wetter. If the plant is capable of surviving our winters it is likely to need a sheltered very sunny position in a well-drained soil.
Most if not all members of this genus have the same edible uses[193].</t>
  </si>
  <si>
    <t>The roots are diuretic, emetic, expectorant, laxative and stomachic[152, 240, 243]. They are used in the treatment of asthma, oedema, anaemia, jaundice, ascites, anasarca, scanty urine and internal inflammation. They are also said to be an antidote to snake poisoning[240, 243]. An alkaloid in the roots has been shown experimentally to produce a distinct and persistent rise in blood pressure plus marked diuresis[240].</t>
  </si>
  <si>
    <t>Africa; Angola; Brazil; Dominican Republic; Ghana; Guatemala; Haiti; Hawaii; India; India(Gujarat); India(Santal); Samoa; Sudan; Upper Volta</t>
  </si>
  <si>
    <t>Aralia chinensis</t>
  </si>
  <si>
    <t>Chinese Angelica Tree</t>
  </si>
  <si>
    <t>A. elata.</t>
  </si>
  <si>
    <t>Forests on rich well moistened soil[74].</t>
  </si>
  <si>
    <t>Prefers a good deep loam and a semi-shady position[1, 11, 200]. Requires a sheltered position[1]. Plants are hardier when grown in poorer soils[200].
The young growth in spring, even on mature plants, is frost-tender and so it is best to grow the plants in a position sheltered from the early morning sun[K].
This species is closely allied to A. elata[11].
A very ornamental plant[1, 11].</t>
  </si>
  <si>
    <t>Young shoots - cooked[46, 61, 105, 177]. Used as a vegetable[206]. Blanched and used in salads[116].
Although no records of edibility have been seen for the seed, it is said to contain 5.8 - 17.5% protein, 4.2 - 46.3% fat and 3.7 - 5.7% ash[218].</t>
  </si>
  <si>
    <t>The stem and root are anodyne and carminative[147, 218]. It is used as a warming painkilling herb in the treatment of rheumatoid arthritis[238]. The root is also considered to be useful in the treatment of diabetes and dysmenorrhoea[218]. Some caution is advised since the bark is considered to be slightly poisonous[218].
The stembark is diuretic and sialagogue[218].</t>
  </si>
  <si>
    <t>The bark is considered to be slightly poisonous[218].</t>
  </si>
  <si>
    <t>Morus macroura</t>
  </si>
  <si>
    <t>Himalayan Mulberry</t>
  </si>
  <si>
    <t>M. cuspidata. Wallich.  M. laevigata. Wallich.</t>
  </si>
  <si>
    <t>E. Asia - S. China to the Himalayas and Burma.</t>
  </si>
  <si>
    <t>Forests in the mountains of Szechwan[109]. Open hillsides at elevations of 1000 - 2000 metres in Nepal[272].</t>
  </si>
  <si>
    <t>Prefers a warm well-drained loamy soil in a sunny position[1, 11].
Not very hardy in the colder parts of Britain, it tolerates temperatures down to between -5 and -10�c[200].
Mulberries have brittle roots and so need to be handled with care when planting them out[238].
Any pruning should only be carried out in the winter when the plant is fully dormant because mulberries bleed badly when cut[238]. Ideally prune only badly placed branches and dead wood[238].
Plants in this genus are notably resistant to honey fungus[200].</t>
  </si>
  <si>
    <t>The plant is used for paper making[266]. No further details are given, but it is almost certainly the bark hat is used as the source of fibre[K].
A colour is distilled from the wood and leaves[266].
Wood - hard, close grained with a beautiful lustre. Used for furniture, construction etc[146, 272].</t>
  </si>
  <si>
    <t>Fruit - raw or cooked. Dry and insipid[146]. Sweetish [183] when fully ripe[158, 272].</t>
  </si>
  <si>
    <t>The juice of the bark is applied to cuts and wounds[272].</t>
  </si>
  <si>
    <t>Fragaria x ananassa</t>
  </si>
  <si>
    <t>Strawberry</t>
  </si>
  <si>
    <t>F. grandiflora.</t>
  </si>
  <si>
    <t>A hybrid of garden origin, probably F. virginiana x F. chiloensis.</t>
  </si>
  <si>
    <t>Prefers a fertile, well-drained, moisture retentive soil in a sunny position[200]. Tolerates semi-shade though fruit production will be reduced when plants grow in such a position.
Strawberries appreciate a mulch of pine or spruce leaves[18].
The strawberry is widely cultivated in temperate areas for its edible fruit, there are many named varieties[183] that can supply fruit from late spring (under cloches) to late autumn. Most strawberry varieties are day-length sensitive and only flower at certain times of the year. However, a number of cultivars have been selected that are not sensitive to day-length and can produce fruit for most of the summer. These cultivars are normally referred to as 'remontants'.
The blossom can be damaged by late spring frosts[1].
Oat straw should not be used as a mulch since this can infect the strawberries with stem and bulb eelworm.
Strawberry plants are very subject to virus diseases, these are usually spread by an aphid. Plants tend to degenerate after a few years and need to be replaced. Seed is a safe means of propagation though, since this species is of hybrid origin, the seed will not breed true.
Strawberries are a good companion plant, growing well with bush beans, spinach, borage, lettuce and pyrethrum[20].</t>
  </si>
  <si>
    <t>Fruit - raw. Fruits of the best cultivars are sweet and succulent with an exquisite flavour[K]. Strawberries are a very popular fruit and are widely available in the summer. The fruit of some cultivars is up to 3cm in diameter[200].
Young leaves - raw.</t>
  </si>
  <si>
    <t>Carlina acaulis</t>
  </si>
  <si>
    <t>Stemless Carline Thistle</t>
  </si>
  <si>
    <t>Poor soils in dry sandy pastures and on rocky slopes[7, 21, 100], especially on limestone[9].</t>
  </si>
  <si>
    <t>Succeeds in a sunny position in ordinary garden soil[111]. Prefers a neutral to alkaline soil[138, 238]. Prefers a poor soil[200]. Established plants are drought tolerant[190].
Plants are hardy to about -20�c[187].
The stemless carline thistle is a protected plant in the wild because of its rarity[7].
This species resents root disturbance, it should be planted into its final position as soon as possible[138]. Plants are usually short-lived or monocarpic[187].
The plant is popular in dried flower arranging, the dried heads keeping their appearance indefinitely[7].</t>
  </si>
  <si>
    <t>The dried flowers respond to the amount of humidity in the air and can be used as hygrometers[100]. Flowers on the growing plant close at the approach of rain[268].</t>
  </si>
  <si>
    <t>Flowering head - cooked. Used as a globe artichoke substitute[177, 183], though they are considerably smaller and even more fiddly[K].
The fleshy centre of the plant is edible[7, 105]. Does this refer to the peeled stem?[K].
Root[13]. No more details are given.</t>
  </si>
  <si>
    <t>Stemless carline thistle is seldom used in modern herbalism. The plant was at one time in great demand as an aphrodisiac[7], it is occasionally used nowadays in the treatment of spasms of the digestive tract, gall bladder and liver disorders, dropsy, urine retention etc[9, 268]. The root has also been used in treating a range of skin complaints such as acne and eczema[268]. A decoction of the root can be used externally to cleanse wounds or as an antiseptic gargle[268]. Some caution should be employed since in large doses the root is purgative and emetic[268].
The root is antibiotic, antispasmodic, carminative, diaphoretic, digestive, mildly diuretic, emetic in large doses, febrifuge and purgative in large doses[7, 9, 21, 46]. The root is harvested in the autumn and dried for later use[7].</t>
  </si>
  <si>
    <t>Portulaca oleracea</t>
  </si>
  <si>
    <t>Green Purslane</t>
  </si>
  <si>
    <t>S. Europe. A not infrequent casual in Britain.</t>
  </si>
  <si>
    <t>Fields, waste ground, roadside verges, cultivated ground and by the sea[7].</t>
  </si>
  <si>
    <t>Requires a moist light rich well-drained soil in a sunny position[4, 37, 200]. Plants will not produce good quality leaves when growing in dry conditions[4].
A perennial plant in warmer climates than Britain, purslane is killed by frost but can be grown as a half-hardy annual in this country[1]. It can become an aggressive weed in areas where the climate suits it[274].
The flowers only open in full sunlight[244].
Purslane is occasionally cultivated for its edible leaves, there are some named varieties[183]. The plants take about six to eight weeks to produce a crop from seed and can then be harvested on a cut and come again principle, providing edible leaves for most of the summer[4].</t>
  </si>
  <si>
    <t>The plant is antibacterial, antiscorbutic, depurative, diuretic and febrifuge[4, 7, 147, 152, 238]. The leaves are a rich source of omega-3 fatty acids, which is thought to be important in preventing heart attacks and strengthening the immune system[238]. Seed sources such as walnuts, however, are much richer sources[222]. The fresh juice is used in the treatment of strangury, coughs, sores etc[4, 7, 147, 152]. The leaves are poulticed and applied to burns[222], both they and the plant juice are particularly effective in the treatment of skin diseases and insect stings[7, 238]. A tea made from the leaves is used in the treatment of stomach aches and headaches[222]. The leaf juice is applied to earaches, it is also said to alleviate caterpillar stings[222]. The leaves can be harvested at any time before the plant flowers, they are used fresh or dried[238]. This remedy is not given to pregnant women or to patients with digestive problems[238].
The seeds are tonic and vermifuge[218, 240]. They are prescribed for dyspepsia and opacities of the cornea[218].</t>
  </si>
  <si>
    <t>Cardamine pratensis</t>
  </si>
  <si>
    <t>Cuckoo Flower</t>
  </si>
  <si>
    <t>Most of Europe, including Britain, N. Asia and N. America.</t>
  </si>
  <si>
    <t>Moist, slightly shady places in meadows and by streams[13, 31, 187], usually in acid soils[9].</t>
  </si>
  <si>
    <t>Succeeds in most soils[1, 111] so long as they are moist or wet[187, 188]. Prefers a cool damp soil[111]. Succeeds in full sun or partial shade[238].
Cuckoo flower was at one time much used as a spring salad plant and was often sold in local markets. It has, however, fallen out of favour and is scarcely used at present[268].
A polymorphic species[17].
A very ornamental plant, non-invasive and well suited to the wild garden though it may require protection from wood pigeons who eat out the young buds in spring[187]. It grows well in the spring meadow[24]. A food plant for the orange tip butterfly[24].
There is at least one named variety, selected for its ornamental value. 'Flore Pleno' is a double flowered form[187].</t>
  </si>
  <si>
    <t>Leaves and young shoots - raw or cooked[2, 5, 12, 52, 115]. Rich in vitamins and minerals[268], especially vitamin C[238], but with a bitter and pungent flavour[27]. The leaves and young shoots are harvested in the spring and taste rather like water cress[9]. The leaves can be available early in the year[K] and when used in small quantities make a very acceptable addition to salads[183, K].
Flowers and flower buds - raw. A pungent cress-like flavour[183, K]. The white flowers are very attractive, they make a pleasant nibble and also add a delicious flavour to salads[K].</t>
  </si>
  <si>
    <t>Cuckoo flower is seldom used in herbalism, though an infusion of the leaves has been used to treat indigestion and promote appetite[268].
The leaves and the flowering plant are antirheumatic, antiscorbutic, antispasmodic, carminative, digestive, diuretic, stimulant[9, 146, 172, 238, 240]. They are used internally in the treatment of chronic skin complaints, asthma and hysteria[238]. The plant is harvested in spring and early summer and is best used when fresh[9, 238].</t>
  </si>
  <si>
    <t>Britain; Europe; Germany; Spain; Turkey</t>
  </si>
  <si>
    <t>Ruscaceae</t>
  </si>
  <si>
    <t>Ruscus aculeatus</t>
  </si>
  <si>
    <t>Butcher's Broom</t>
  </si>
  <si>
    <t>Western and southern Europe from Britain to Switzerland, south to the Mediterranean.</t>
  </si>
  <si>
    <t>Outskirts of dry woods and in moist uncultivated ground especially on chalk[7, 17, 186].</t>
  </si>
  <si>
    <t>8 - 3</t>
  </si>
  <si>
    <t>Tolerant of most soils[11], including chalky and heavy clay soils[200]. Prefers a shady position[1, 31], tolerating dense dry shade and bad growing conditions[186], including the drip-line of trees[182]. Dislikes much wetness at the roots[186]. Established plants are drought resistant[186].
A very hardy plant, when fully dormant it can tolerate temperatures down to about -25�c[187].
Plants have a slowly creeping tough rootstock and eventually form large clumps[187].
Plants in this genus are notably resistant to honey fungus[200].
Plants are unusual in that the flowers are produced from the middle of the leaf[4]. Although normally dioecious, some hermaphrodite forms are known[200]. One of these is called 'Sparkler'. Male and female plants must usually be grown if seed is required.</t>
  </si>
  <si>
    <t>Mature shoots are bound into bunches and used as scourers or as besoms[4, 6, 8, 11, 100, 182].</t>
  </si>
  <si>
    <t>Young shoots - cooked[1, 2, 4, 5, 8, 11]. They are harvested in the spring as they grow through the soil and used as an asparagus substitute[7, 183]. The taste is pungent and rather bitter[132, 183].
The roasted seed is a coffee substitute[1, 105, 183].</t>
  </si>
  <si>
    <t>Butcher's broom is little used in modern herbalism but, in view of its positive effect upon varicose veins and haemorrhoids, it could be due for a revival[254].
The root is aperient, deobstruent, depurative, diaphoretic, diuretic and vasoconstrictor[4, 7, 238]. It has been taken internally in the past in the treatment of jaundice, gout, and kidney and bladder stones, at the present time it is used to treat venous insufficiency and haemorrhoids[238]. It should not be prescribed for patients with hypertension[238]. It is also applied externally in the treatment of haemorrhoids[238]. The root is harvested in the autumn and dried for later use[4]. The whole plant is also sometimes used[4]. This remedy should not be given to people with high blood pressure[254].
The plant contains saponin glycosides, including ruscogenin and neoruscogenin. These substances are anti-inflammatory and cause the contraction of blood vessels, especially veins[254].</t>
  </si>
  <si>
    <t>Egypt; Europe; France; Mediterranean; Spain; Turkey</t>
  </si>
  <si>
    <t>The berries are purgative[8].</t>
  </si>
  <si>
    <t>Ilex vomitoria</t>
  </si>
  <si>
    <t>Yaupon Holly</t>
  </si>
  <si>
    <t>Sandy woods and clearings[43]. Low moist woods, especially near the coast[149]. Often forming dense thickets along streams and pond margins and shallow swamp lands[229].</t>
  </si>
  <si>
    <t>Succeeds in most soils so long as they are not water-logged[200].
This species is not fully hardy in Britain, the plants are incapable of withstanding our hardest winters[11].
A slow-growing species in the wild, often forming dense thickets from root suckers[229].
The leaves remain on the plant for 2 - 3 years, falling just before the appearance of new leaves in the spring[82].
Flowers are produced on the current year's growth[229].
Resents root disturbance, especially as the plants get older[11]. It is best to place the plants into their permanent positions as soon as possible, perhaps giving some winter protection for their first year or two[K].
Dioecious. Male and female plants must be grown if seed is required.</t>
  </si>
  <si>
    <t>This species is occasionally used for hedging in the southern states of America[82].
Wood - hard, heavy, strong, close grained. It weighs 46lb per cubic foot. Too small for commercial exploitation, the wood is used locally for turnery, inlay work, woodenware etc[82, 149, 227, 229].</t>
  </si>
  <si>
    <t>A mildly stimulating beverage containing caffeine is made from the dried and roasted leaves[43, 171, 183]. The tea is stimulating and intoxicating[161]. The leaves are first steeped in cold and then in boiling water[183]. They are also used to flavour ice cream and soft drinks[183].</t>
  </si>
  <si>
    <t>A decoction of the leaves is emetic[4, 11, 171].
The plant was used ritually by several N. American Indian tribes. The leaves were toasted over a fire and then boiled for several hours. The resulting thick black liquid was then drunk and this was followed by immediate vomiting[213]. This was often used a a purification rite prior to hunting[213].</t>
  </si>
  <si>
    <t>Mexico; Na; United States; United States(Amerindian); United States(Appalachia)</t>
  </si>
  <si>
    <t>Sorbus torminalis</t>
  </si>
  <si>
    <t>Wild Service Tree</t>
  </si>
  <si>
    <t>Crataegus torminalis.  Pyrus torminalis.</t>
  </si>
  <si>
    <t>Europe, from Britain and Denmark south and east to N. Africa, the Caucasus and W. Asia.</t>
  </si>
  <si>
    <t>Woods, usually on clay[186], sometimes on limestone[17].</t>
  </si>
  <si>
    <t>Succeeds in most reasonably good soils so long as they are not too poor or acid, in an open sunny position[1, 11]. Prefers clay soils[3, 11]. Tolerates moderate shade[188], but does not fruit so well in such a position[K].
Grows best in the eastern half of Britain[121].
Plants are susceptible to fireblight[188].
Plants respond well to coppicing[186].
When found in a truly wild situation this species is considered to be an indication of primary woodland[200].</t>
  </si>
  <si>
    <t>Wood - heavy, fine grained, polishes well. Used for turning, wood carving[74, 115].</t>
  </si>
  <si>
    <t>Fruit - raw or cooked[2, 5, 11, 74, 115, 183]. The taste is best after a frost because it turns sweeter. The fruit can also be bletted if it is going to be eaten raw[3, 183]. This involves storing the fruit in a cool dry place until it is almost but not quite going rotten. At this stage the fruit has a delicious taste, somewhat like a luscious tropical fruit. Rich in vitamin C. The fruit is up to 1.5cm across[200] and is borne in bunches which makes it easier to harvest[K].</t>
  </si>
  <si>
    <t>Plantago major</t>
  </si>
  <si>
    <t>Common Plantain</t>
  </si>
  <si>
    <t>Most of Europe, including Britain, to northern and central Asia.</t>
  </si>
  <si>
    <t>A common garden weed, particularly in lawns[1, 4, 13]. Rarely in grassy places[17].</t>
  </si>
  <si>
    <t>Succeeds in any moderately fertile soil in a sunny position[200].
Although this species is a common garden weed, some named forms have been selected for their ornamental value[233].
An important food plant for the caterpillars of many species of butterflies[30].</t>
  </si>
  <si>
    <t>Common plantain is a safe and effective treatment for bleeding, it quickly staunches blood flow and encourages the repair of damaged tissue[254].
The leaves are astringent, demulcent, deobstruent, depurative, diuretic, expectorant, haemostatic and refrigerant[4, 7, 9, 21, 147, 165, 172, 238]. Internally, they are used in the treatment of a wide range of complaints including diarrhoea, gastritis, peptic ulcers, irritable bowel syndrome, haemorrhage, haemorrhoids, cystitis, bronchitis, catarrh, sinusitis, asthma and hay fever[238, 254]. They are used externally in treating skin inflammations, malignant ulcers, cuts, stings etc[4]. The heated leaves are used as a wet dressing for wounds, swellings etc[213, 222].
The root is a remedy for the bite of rattlesnakes, it is used in equal portions with Marrubium vulgare[207].
The seeds are used in the treatment of parasitic worms[213].
Plantain seeds contain up to 30% mucilage which swells up in the gut, acting as a bulk laxative and soothing irritated membranes[238]. Sometimes the seed husks are used without the seeds[238].
A distilled water made from the plant makes an excellent eye lotion[7].</t>
  </si>
  <si>
    <t>Pringlea antiscorbutica</t>
  </si>
  <si>
    <t>Antarctic regions.</t>
  </si>
  <si>
    <t>Leaves - raw or cooked[2, 46, 61, 105].
The root can be used as a horseradish (Armoracia rusticana) substitute[2]. Horseradish is used as follows:-  The grated root is used to make the condiment 'Horseradish sauce'[2, 9, 13, 14, 27, 33, 34, 52], this has a hot mustard-like flavour[100]. The sauce is best used uncooked or gently warmed, heating it will destroy the volatile oils that are responsible for its pungency[238].</t>
  </si>
  <si>
    <t>The leaves are antiscorbutic[46].</t>
  </si>
  <si>
    <t>Antarctica</t>
  </si>
  <si>
    <t>Coriaria sarmentosa</t>
  </si>
  <si>
    <t>Tuhu</t>
  </si>
  <si>
    <t>C. ruscifolia. L.</t>
  </si>
  <si>
    <t>Open places, especially on debris slopes, from the coast to the upper montane areas on North, South and Stewart Islands[44].</t>
  </si>
  <si>
    <t>Prefers a fairly good loamy soil in a sunny sheltered position[11, 164, 200. Succeeds in light shade[200].
This species is not very hardy in Britain, it tolerates temperatures down to about -5�c and succeeds outdoors from Sussex and westwards[200].
There is some confusion over the name of this species, some botanists unite this species with the S. American C. ruscifolia whilst others maintain that they are distinct[11, 200].
The roots of plants in this genus bear nitrogen-fixing nodules[218]. Whilst much of the nitrogen will be utilized by the growing plant, some of it will become available for other plants growing nearby[K].</t>
  </si>
  <si>
    <t>A black ink is obtained from the leaves, it can also be used as a dye[46, 139, 153]. The bark can also be used, it is rich in tannin.</t>
  </si>
  <si>
    <t>Fruit - raw or used as a beverage[11, 46, 61, 105, 153]. The pressed fruit is drunk raw or fermented into a wine[2]. Use with great caution since most parts of the plant, including the seed[173], are very toxic and some reports suggest the fruit should not be used at all[11].</t>
  </si>
  <si>
    <t>All parts of the plant, except the 'fruit' (actually the petals) are highly poisonous[61, 153, 173].</t>
  </si>
  <si>
    <t>Sinapis arvensis</t>
  </si>
  <si>
    <t>Charlock</t>
  </si>
  <si>
    <t>Brassica arvensis.  B. kaber.  B. sinapis.  B. sinapistrum.</t>
  </si>
  <si>
    <t>Europe, including Britain, south and east from Norway to N. Africa, Siberia and S.W. Asia.</t>
  </si>
  <si>
    <t>Cultivated ground, usually on heavy calcareous soils[13, 17]. A serious weed of agriculture, especially in spring sown crops[1, 17].</t>
  </si>
  <si>
    <t>Usually found on heavy alkaline soils in the wild[17]. Succeeds on most soils. Dislikes shade.
The plant harbours an eelworm that attacks other crops[13]. It is therefore best not to grow it in a garden setting.</t>
  </si>
  <si>
    <t>An edible semi-drying oil is obtained from the seed. It is also used in making soap[74] and burns well so can  be used for lighting[4].</t>
  </si>
  <si>
    <t>The plant is used in Bach flower remedies - the keywords for prescribing it are 'Black depression', 'Melancholia' and 'Gloom'[209].</t>
  </si>
  <si>
    <t>Dominican Republic; Haiti; Turkey</t>
  </si>
  <si>
    <t>The plant is possibly poisonous once the seedpods have formed[76].</t>
  </si>
  <si>
    <t>Polygala vulgaris</t>
  </si>
  <si>
    <t>Milkwort</t>
  </si>
  <si>
    <t>P. oxyptera.</t>
  </si>
  <si>
    <t>Europe, including Britain, from Norway south and east to N. Africa and W. Asia.</t>
  </si>
  <si>
    <t>Grassland on heaths, dunes etc[17], on acidic and alkaline soils[214].</t>
  </si>
  <si>
    <t>Prefers a moderately fertile moisture-retentive well-drained soil, succeeding in full sun if the soil remains moist throughout the growing season, otherwise it is best in semi-shade[200]. Dislikes shade according to another report.
A very polymorphic species[200].</t>
  </si>
  <si>
    <t>The leaves are used as a tea substitute[177]. They are used to adulterate green China tea[2].</t>
  </si>
  <si>
    <t>The bitter-tasting milkwort has a reputation for increasing milk flow in nursing mothers, but this belief is in fact unfounded[254]. Whilst little used in modern herbalism, the root and aerial parts of the plant contain triterpenoid saponins which promote the clearing of phlegm from the bronchial tubes and so is a valuable herb for the treatment of respiratory problems such as chronic bronchitis, bronchial asthma and convulsive coughs such as whooping cough[254]. The plant is also thought to have sweat-inducing and diuretic properties[254].</t>
  </si>
  <si>
    <t>Fraxinus floribunda</t>
  </si>
  <si>
    <t>Himalayan Ash</t>
  </si>
  <si>
    <t>E. Asia - Himalayas from Himachel Pradesh to S.W. China.</t>
  </si>
  <si>
    <t>Rich moist soils in forests, 1200 - 2700 metres in the Himalayas[51, 146]. Dense forests, mixed woods of valleys, roadsides; sea level to 2600 metres in western China[266].</t>
  </si>
  <si>
    <t>Prefers a deep loamy soil, even if it is on the heavy side[1, 200]. Most members of this genus are gross feeders and require a rich soil[11, 200]. Plants succeed when growing in exposed positions[200] and also in alkaline soils[11]. Plants tolerate atmospheric pollution[200].
Closely related to F. ornus[200].
This species is not very hardy in Britain but can succeed outdoors in the milder areas[1]. It has a very wide range in the wild and there are probably provenances that will do much better in Britain[11].
Dioecious. Male and female plants must be grown if seed is required.</t>
  </si>
  <si>
    <t>Wood. Used for oars, ploughs and poles[51, 272].</t>
  </si>
  <si>
    <t>A manna is obtained by incision of the trunk[61, 177]. It is used as a sweetener but is laxative if used in quantity[61, 23].</t>
  </si>
  <si>
    <t>The manna obtained from incisions in the stem is a safe and gentle laxative[61, 240, 243].
The young shoots are abortifacient[272].</t>
  </si>
  <si>
    <t>Lepidium ruderale</t>
  </si>
  <si>
    <t>Narrow Leaved Peppergrass</t>
  </si>
  <si>
    <t>Europe, including Britain, from Scandanavia south and east to the Mediterranean and southwest Asia.</t>
  </si>
  <si>
    <t>Waste places and by waysides, generally by the sea and especially in E. Anglia[17].</t>
  </si>
  <si>
    <t>Young leaves - raw or cooked. A hot cress-like flavour[177].</t>
  </si>
  <si>
    <t>The plant is used in the treatment of impetigo[240]. An aqueous extract of the herb causes a drop in blood pressure and depresses respiration[240].</t>
  </si>
  <si>
    <t>Crotalaria sessiliflora</t>
  </si>
  <si>
    <t>C. eriantha.</t>
  </si>
  <si>
    <t>E. Asia - China, Japan, Korea and Manchuria.</t>
  </si>
  <si>
    <t>Grassy places in lowland areas of central and southern Japan[58]. Open grassy places at elevations of 200 - 2800 metres in Nepal[272].</t>
  </si>
  <si>
    <t>Pods and seeds - cooked[177].</t>
  </si>
  <si>
    <t>Salve[147]. A paste of the plant is applied as a poultice to treat headaches[272].
The plant is used as a detoxifier of toxins such as DDT, arsenic, poisonous mushrooms etc[147].</t>
  </si>
  <si>
    <t>Osmorhiza longistylis</t>
  </si>
  <si>
    <t>Aniseroot</t>
  </si>
  <si>
    <t>Eastern N. America - Nova Scotia to Ontario, Alabama, Tennessee, Kansas and Colorado.</t>
  </si>
  <si>
    <t>Rich, often alluvial woods and thickets[43]. Woods, often along the sides of streams in Texas[274].</t>
  </si>
  <si>
    <t>Root - raw or cooked. Very sweet, aromatic and fleshy[222]. A spicy flavour similar to anise, the roots are chewed, made into a tea or used as a flavouring[105, 171, 183].
Leaves and young shoots - raw. An anise flavour, they are added to salads[177, 183].
The green seeds have an anise flavour and are used as a flavouring in salads, the dry seeds are added to cakes etc[183].</t>
  </si>
  <si>
    <t>A poultice of the roots are used in the treatment of boils and wounds[207, 222].
A tea made from the roots is stomachic[222]. It has been used in the treatment of stomach complaints, kidney problems, amenorrhoea, general debility, to ease childbirth and also to bathe sore eyes[222, 257].</t>
  </si>
  <si>
    <t>Monarda punctata</t>
  </si>
  <si>
    <t>Horse Mint</t>
  </si>
  <si>
    <t>N. America - Louisiana and Florida, north to Long Island.</t>
  </si>
  <si>
    <t>Dry sandy soils in fields on or near to the coastal plain[43, 235].</t>
  </si>
  <si>
    <t>Easily grown in ordinary garden soil so long as it is not too dry[1, 200]. Requires a moist soil and a sunny position[200]. This species prefers a light dry alkaline soil[238].
Plants are hardy to about -10�c[260] and should succeed outdoors in most parts of Britain.
A polymorphic species[200].
A good bee plant[200]. Subject to mildew in dry summers[200].</t>
  </si>
  <si>
    <t>The plant has a pleasing aroma and has been hung in the house as an incense[257].</t>
  </si>
  <si>
    <t>Leaves - raw or cooked. A strong aromatic taste, they are used as a flavouring in salads and cooked foods, and also as an aromatic tea[183].</t>
  </si>
  <si>
    <t>Horse mint was traditionally taken by several native North American Indian tribes to treat nausea and vomiting, and to encourage perspiration during colds. It was also applied externally as a poultice to treat swellings and rheumatic pains[254]. Nowadays it is used primarily to treat digestive and upper respiratory tract problems[254].
The leaves are carminative, diaphoretic, diuretic, emmenagogue, rubefacient, stimulant, stomachic and vesicant[4, 61, 238]. An infusion of the leaves is used in the treatment of flatulence, nausea, indigestion, catarrh in the upper respiratory tract, and to induce sweating and promote urination[4, 254]. The herb is principally used externally as a rubefacient, applied as a poultice it helps to lessen the pain of arthritic joints by increasing the flow of blood in the area and thereby hastening the flushing out of toxins[4, 254]. The leaves can be harvested before the plant flowers, or they can be harvested with the flowering stems. They can be used fresh or dried[238].
The plant is a rich source of the medicinal essential oil 'thymol', which is antiseptic[4, 213, 222]. The plant has been commercially cultivated for its essential oil, though this is now produced synthetically[222]. Thymol is also an effective hookworm remedy, but must be ingested in such large quantities that it can prove fatal to the patient[213].</t>
  </si>
  <si>
    <t>Prunus cerasoides</t>
  </si>
  <si>
    <t>Wild Himalayan Cherry</t>
  </si>
  <si>
    <t>P. puddum. Kingdon-Ward.</t>
  </si>
  <si>
    <t>E. Asia - Himalayas from Himachel Pradesh to S.W. China and Burma.</t>
  </si>
  <si>
    <t>Forests, 1200 - 2400 metres[51]. Forests in ravines at elevations of 700 - 3700 metres in western China[266].</t>
  </si>
  <si>
    <t>Thrives in a well-drained moisture-retentive loamy soil[11, 200]. Prefers some lime in the soil but is likely to become chlorotic if too much lime is present[1]. Requires an open sunny sheltered position[166].
Not very hardy in Britain[1] but it succeeds outdoors in the milder areas of the country[166].
Most members of this genus are shallow-rooted and will produce suckers if the roots are damaged[238].
Plants in this genus are notably susceptible to honey fungus[200].</t>
  </si>
  <si>
    <t>A green dye can be obtained from the leaves[168].
A dark grey to green dye can be obtained from the fruit[168].
The seeds are used as beads in necklaces and rosaries[51, 146, 158, 272].
Wood - moderately hard, strong, durable, aromatic[158]. The branches are used as walking sticks[51, 146, 158, 272].</t>
  </si>
  <si>
    <t>The fruit is astringent[272].
The juice of the bark is applied externally to treat backaches[272].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</si>
  <si>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Baptisia tinctoria</t>
  </si>
  <si>
    <t>Wild Indigo</t>
  </si>
  <si>
    <t>Eastern N. America - Virginia to Florida.</t>
  </si>
  <si>
    <t>Dry soils in open woods and clearings[21, 43].</t>
  </si>
  <si>
    <t>Prefers a deep, rich, well-drained neutral to slightly acid soil in full sun[200, 233]. Grows freely in a loamy soil.
Plants are shy flowering in British gardens[200, 233].
Plants have a very deep root system and dislike root disturbance, they should be left alone once they are established[188, 233].
This species has a symbiotic relationship with certain soil bacteria, these bacteria form nodules on the roots and fix atmospheric nitrogen. Some of this nitrogen is utilized by the growing plant but some can also be used by other plants growing nearby[200].</t>
  </si>
  <si>
    <t>This species is related to the tropical plant Indigo (Indigofera tinctoria) and, like that species, contains a blue dyestuff in the leaves[1]. The dyestuff is only contained in very low concentrations, however, and a very large quantity of leaves would be required to obtain reasonable quantities of indigo[169]. A yellow dye can also be obtained from the plant[61].
If the growing plant is harvested and hung up, it is said to repel flies[213].</t>
  </si>
  <si>
    <t>Young shoots - cooked. An asparagus substitute[2, 105, 161, 177]. Some caution is advised, see the notes above on toxicity.</t>
  </si>
  <si>
    <t>Wild indigo was a favourite medicine of the N. American Indians, a decoction of the roots being used as an antiseptic wash for wounds and skin complaints[213, 238]. Modern research has shown that this acrid bitter herb stimulates the immune system[222, 238] and is particularly effective against bacterial infections[238]. Caution is advised in the internal use of this plant, large or frequent doses are potentially harmful[222].
A tea made from the roots is cholagogue, emetic, febrifuge and purgative[4, 21, 46, 165, 222]. The fresh root is also considered to be antiseptic, astringent and laxative[4, 21, 46, 165, 222]. The infusion is used in the treatment of upper respiratory infections such as tonsillitis and pharyngitis, and is also valuable in treating infections of the chest, gastro-intestinal tract and skin[254].The plants antimicrobial and immune-stimulant properties combat lymphatic problems, when used with detoxifying herbs such as Arctium lappa it helps to reduce enlarged lymph nodes[254]. Wild indigo is frequently prescribed, along with Echinacea, in the treatment of chronic viral infections or chronic fatigue syndrome[254]. A decoction of the root soothes sore or infected nipples and infected skin conditions[254]. When used as a mouth wash or gargle the decoction treats mouth ulcers, gum infections and sore throats[254].
The fresh root, including the bark, is used to make a homeopathic medicine[232]. This has a limited range of action, but is used especially in the treatment of certain types of flu[232].</t>
  </si>
  <si>
    <t>France; Germany; Italy; Netherlands; United States; United States(Amerindian); United States(Appalachia)</t>
  </si>
  <si>
    <t>The plant is poisonous in large quantities[21, 46].</t>
  </si>
  <si>
    <t>Cardamine nasturtioides</t>
  </si>
  <si>
    <t>Moist shady places[200].</t>
  </si>
  <si>
    <t>We have very little information on this species and do not know if it will be hardy in Britain, though judging by its native range it could succeed outdoors in many parts of this country. The following notes are based on the general needs of the genus.
Prefers a moist humus rich soil in shade or semi-shade[200] but succeeds in most soils that are not dry[1].</t>
  </si>
  <si>
    <t>Leaves - raw[46, 105, 177]. A hot pungent flavour, they can be used as an addition to salads.</t>
  </si>
  <si>
    <t>Salix gooddingii</t>
  </si>
  <si>
    <t>Goodding's Willow</t>
  </si>
  <si>
    <t>South-western N. America - California to Texas, south to Mexico.</t>
  </si>
  <si>
    <t>Found in desert, desert grassland and oak woodland habitats, it is most abundant on nutrient-rich floodplains[229]. Found at elevations between 60 - 1200 metres[229].</t>
  </si>
  <si>
    <t>Succeeds in most soils, including wet, ill-drained or intermittently flooded soils[1, 11], but prefers a damp, heavy soil in a sunny position[200]. Rarely thrives on chalk[200].
A good bee plant, providing an early source of nectar[11].
Trees are impatient of root disturbance and should be moved regularly before being planted in their permanent positions, which is best done whilst the plants are young[11]. The root system is rather aggressive and can cause problems with drains[200]. It is best not to plant this species within 10 metres of buildings.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</si>
  <si>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stems are used in basket making. The N. American Indians used to debark the stems and then weave a basket so tight that it could be used to hold water[229]. The plant is usually coppiced annually when grown for basket making, though it is possible to coppice it every two years if thick poles are required as uprights.
The small green branches can be split into two, peeled, twisted, dried and used for sewing coiled baskets[257].
The bark has been used as a padding in babies cradles[257].</t>
  </si>
  <si>
    <t>A honeydew can be obtained from the cut branches[257].
The young shoots can be made into a tea[257].
Leaves and the bark of twigs can be steeped to make a tea[257].
The catkins can be eaten raw[257].
Bark - raw or cooked[257]. This probably refers to the inner bark[K].</t>
  </si>
  <si>
    <t>A decoction of the leaves and bark have been used as a febrifuge[257].
The following uses are for the closely related S. nigra. They probably also apply to this species.
The bark is anodyne, anti-inflammatory, antiperiodic, antiseptic, astringent, diaphoretic, diuretic, febrifuge, hypnotic, sedative, tonic[4, 7, 9, 21, 165]. It has been used in the treatment of gonorrhoea, ovarian pains and nocturnal emissions[4]. The bark of this species is used interchangeably with S. alba. It is taken internally in the treatment of rheumatism, arthritis, gout, inflammatory stages of auto-immune diseases, diarrhoea, dysentery, feverish illnesses, neuralgia and headache[238]. The bark is removed during the summer and dried for later use[238].
The leaves are used internally in the treatment of minor feverish illnesses and colic[238]. The leaves can be harvested throughout the growing season and are used fresh or dried[238].
The fresh bark contains salicin, which probably decomposes into salicylic acid (closely related to aspirin) in the human body[213]. This is used as an anodyne and febrifuge[213] and as an ingredient of spring tonics[229].</t>
  </si>
  <si>
    <t>Potentilla erecta</t>
  </si>
  <si>
    <t>Tormentil</t>
  </si>
  <si>
    <t>P. tormentilla.</t>
  </si>
  <si>
    <t>Europe, including Britain, from Scandanavia south and east to N. Africa, W. Asia, Siberia.</t>
  </si>
  <si>
    <t>Grassland, heath, bog, fens, mountain tops and open woods[17], especially in light acid soils[165].</t>
  </si>
  <si>
    <t>Easily grown in a well-drained loam, preferring a position in full sun but tolerating shade[1]. Prefers a light acid soil, disliking heavy and strongly calcareous soils[17].
Members of this genus are rarely if ever troubled by browsing deer[233].</t>
  </si>
  <si>
    <t>A red dye is obtained from the roots[4, 66, 115].
The plant, and especially the root, is rich in tannin[4, 7]. It s used cosmetically as a compress to tone up flabby skin[7]. The root contains up to 20% tannin[238].</t>
  </si>
  <si>
    <t>The roots are extremely rich in tannin, long boiling converts this into a gum and it can then be eaten [115]. An emergency food, it is only eaten when all else fails[177].
A tea is made from the rhizomes[183].</t>
  </si>
  <si>
    <t>Containing more tannin than oak bark, all parts of tormentil are strongly astringent, finding use wherever that action is required. This plant is considered to be one of the safest native astringents and it is widely used in herbal medicine in the treatment of diarrhoea, dysentery, sore throats etc[4, 238, 254].
The whole plant, and especially the root, is antibiotic, strongly astringent, haemostatic and hypoglycaemic[4, 7, 9, 21, 165]. It is used in the treatment of diarrhoea, dysentery, irritable bowel syndrome, colitis, ulcerative colitis etc[254]. Externally, the plant makes a good styptic for cuts etc., and a strongly made decoction has been recommended as a wash for mouth ulcers, infected gums, piles and inflamed eyes[4, 254]. Extracts are used to treat chapping of the anus and cracked nipples[7]. The plant's effectiveness as a toothache remedy is undeniable and it has also been of benefit in treating bed-wetting by children[7].</t>
  </si>
  <si>
    <t>Britain(Wales); Eurasia; Spain; Turkey</t>
  </si>
  <si>
    <t>Coelopleurum lucidum</t>
  </si>
  <si>
    <t>C. actaeifolium. (Michx.)Coult.&amp;Rose.  C. longipes.  C. maritimum.  Angelica lucida. L.  Archangelica actaeifolium. Michx.</t>
  </si>
  <si>
    <t>E. Asia - Siberia. Northern N. America - Alaska to northern California.</t>
  </si>
  <si>
    <t>Beaches and bluffs by the coast and occasionally inland in western N. America[60]. Rocky and gravelly coastal to sub-alpine meadows[43].</t>
  </si>
  <si>
    <t>We have very little information on this species and do not know how hardy it will be in Britain, though judging by its native range it should succeed outdoors in most parts of this country and could be resistant to maritime exposure. It is quite probable that this species is better included in the genus Angelica, as A. lucida[K]. The following notes are based on the general needs of the genus.
Requires a deep moist fertile soil in dappled shade or full sun[200].</t>
  </si>
  <si>
    <t>Young stems and leafstalks - cooked[61] or peeled and eaten raw[172].
The seed is used as a flavouring[172].</t>
  </si>
  <si>
    <t>Tonic[172].</t>
  </si>
  <si>
    <t>Acacia farnesiana</t>
  </si>
  <si>
    <t>Sweet Acacia</t>
  </si>
  <si>
    <t>The original range is uncertain, but is probably tropical America.</t>
  </si>
  <si>
    <t>Dry sandy soils in pinelands, hammocks and disturbed areas in south-eastern N. America[229].</t>
  </si>
  <si>
    <t>Prefers a light sandy loam and a very sunny position sheltered from strong winds[1, 49, 89]. Plants can grow well in pure sand[269]. Most species in this genus become chlorotic on limey soils[200]. Established plants are very drought tolerant[227, 245]. The species and its cultivars are reported to exhibit tolerance to drought, high pH, heat, low pH, salt, sand, slope, and Savannah[269]. Plants tolerate a pH range from 5.0 to 8.0[269].
Whilst this species is not very tolerant of cold, being damaged by even a few degrees of frost, the variety A. farnesiana cavenia seems to be more resistant to both drought and frost[269]. 
Both A. farnesiana and its var. cavenia are extensively cultivated for the essential oil in their flowers in and around Cannes, southern France, which is the centre for production of the perfume[229, 269.
A good bee plant[227, 274].
This species has a symbiotic relationship with certain soil bacteria, these bacteria form nodules on the roots and fix atmospheric nitrogen. Some of this nitrogen is utilized by the growing plant but some can also be used by other plants growing nearby[269].</t>
  </si>
  <si>
    <t>An essential oil called Cassie is distilled from the flowers[229, 269]. Cassie absolute is employed in preparation of violet bouquets and is extensively used in European perfumery[269]. Cassie pomades are manufactured in Uttar Pradesh and the Punjab. A deliciously scented essential oil, it has a fragrance of violets[245]. A mature plant 10 years old can yield 9 kg of flowers each year[245]. In a suitable climate, the trees begin to flower from their third year. The perfume is extracted from the flowers in form of concrete or pomade. Macerated flowers are placed in melted purified natural fat and allowed to stand for several hours. They are then replaced by fresh flowers and the process repeated until the fat is saturated with perfume. The fat is then melted, strained and cooled. This constitutes the pomade. Odour is that of violets but more intense. Absolute is prepared by mixing pomade with alcohol (2 - 3 kg to about 4 litres) and allowed to stand for 3 - 4 weeks at about -5�C. The alcohol is then separated and distilled over. The extract obtained is an olive-green liquid with strong odour of cassie flowers[269]. Mature trees can yield about 1 kilo of flowers per year[269]. 
The bark and the fruit are a source of tannin and used in making dyes and inks[227]. The seedpods contain about 23% tannin[240]. The bark, in combination with iron ores and salts, is used as a black dyestuff[269].
A gummy substance obtained from the young pods is used to mend pottery[227, 269].
A mucilage can be manufactured from the gummy sap[229]. A gum exuding from trunk is considered to be superior to gum arabic in arts[269].
The woody branches are used in India as tooth brushes[269].
In suitable climates the plant is grown as a hedge[82]. The trees have also been used for erosion control in sandy soils[269, 272].
Wood - heavy, hard, durable in the soil, close-grained. Used for fencing posts, agricultural implements, pegs, woodenware etc[82, 227, 269].</t>
  </si>
  <si>
    <t>A low-quality gum obtained from the plant is used to prepare sweets[272].</t>
  </si>
  <si>
    <t>The bark is astringent and demulcent[240]. Along with the leaves and roots it is used for medicinal purposes[269]. Colombians bathe in the bark decoction as a treatment for typhoid[269].
The gummy roots have been chewed as a treatment for sore throat[269].
A decoction of the gum from the trunk has been used in the treatment of diarrhoea[269].
An infusion of the flowers has been used as a stomachic. It is also used in the treatment of dyspepsia and neuroses[269]. The flowers are added to ointment, which is rubbed on the forehead to treat headaches[269].
The powdered dried leaves have been applied externally as a treatment for wounds[269].
The green pods have been decocted and used in the treatment of dysentery and inflammations of the skin and raucous membranes[269]. An infusion of the pod has been used in the treatment of sore throats, diarrhoea, leucorrhoea, conjunctivitis, and uterorrhagia[269].
The juice of the bark is used in Nepal to treat swellings[272].</t>
  </si>
  <si>
    <t>Brazil; China; India(Santal); Java; Malaya; Mexico; Mexico(Kickapoo); Mexico(Warihio); Spain; Venezuela</t>
  </si>
  <si>
    <t>The seeds, containing an unnamed alkaloid, are used to kill rabid dogs in Brazil[269].</t>
  </si>
  <si>
    <t>Bidens pilosa</t>
  </si>
  <si>
    <t>Beggar's Ticks</t>
  </si>
  <si>
    <t>New Zealand. A pantropical weed[272].</t>
  </si>
  <si>
    <t>Damp lowland fields and wasteland, North and Kermadec Islands[44]. Moist, open neglected places at elevations of 700 - 2000 metres in Nepal[272].</t>
  </si>
  <si>
    <t>Leaves - raw or cooked[177]. A resinous flavour[173]. Added to salads or steamed and added to soups and stews, they can also be dried for later use[183].A good source of iodine[272]. A nutritional analysis is available[218].
Young shoot tips are used to make a tea[177].</t>
  </si>
  <si>
    <t>A juice made from the leaves is used to dress wounds and ulcers[218, 272]. A decoction of the leaves is anti-inflammatory, styptic and alterative[218].
The whole plant is antirheumatic, it is also used in enemas to treat intestinal ailments[218].
Substances isolated from the leaves are bactericidal and fungicidal, they are used in the treatment of thrush and candida[218].</t>
  </si>
  <si>
    <t>Africa; Bahamas; Brazil; Dominica; Dominican Republic; Ghana; Haiti; Java; Malaysia; Mexico; Newguinea(Dani); Philippines; S Africa; Tanzania; Tonga; Upper Volta; Venezuela; W Africa</t>
  </si>
  <si>
    <t>The roots, leaves and flowers are strongly phototoxic, the achenes weakly so[218]. Substances isolated from the leaves can kill human skin in the presence of sunlight at concentrations as low as 10ppm[218].</t>
  </si>
  <si>
    <t>Aralia cordata</t>
  </si>
  <si>
    <t>Udo</t>
  </si>
  <si>
    <t>A. edulis.  A. nutans.</t>
  </si>
  <si>
    <t>Thickets and thin woods, esp. by streams and ravines, all over Japan[58, 275].</t>
  </si>
  <si>
    <t>Prefers a good deep loam and a semi-shady position[1, 134]. Requires a sheltered position[1]. Plants are hardier when grown in poorer soils[200]. Tolerates a pH in the range 5.0 to 7.4.
Dormant plants are hardy to about -25�c[187]. The young growth in spring, even on mature plants, is frost-tender and so it is best to grow the plants in a position sheltered from the early morning sun[K].
This is a commonly cultivated food crop in Japan, where it is grown for its edible shoots. There are several named varieties[2, 46, 58, 116].</t>
  </si>
  <si>
    <t>Young branched shoots - cooked or raw[2, 46, 61, 105, 177, 279]. They can be up to 1.5 metres long and have a mild and agreeable flavour[116]. They are usually blanched and are crisp and tender with a unique lemon-like flavour[183]. They can be sliced and added to salads, soups etc[206]. The shoots contain about 1.1% protein, 0.42% fat, 0.8% soluble carbohydrate, 0.55% ash[179]. 
Root - cooked[22, 105, 177]. Used like scorzonera[2].</t>
  </si>
  <si>
    <t>The root is sometimes used in China as a substitute for ginseng (Panax species)[218]. It is said to be analgesic, antiinflammatory, carminative, diuretic, febrifuge, stimulant, stomachic and tonic[218, 279]. The root contains an essential oil, saponins, sesquiterpenes and diterpene acids[279]. It is used in Korea to treat the common cold and migraines[279].</t>
  </si>
  <si>
    <t>China; Japan; Korea</t>
  </si>
  <si>
    <t>Vaccinium arboreum</t>
  </si>
  <si>
    <t>Farkleberry</t>
  </si>
  <si>
    <t>Moist sandy soils by ponds and streams[82]. Usually found in most shady slightly alkaline soils along stream banks, bluffs, hammocks and in open woods[229].</t>
  </si>
  <si>
    <t>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Plants are deciduous when growing in cold climates[11].
Plants in this genus are notably resistant to honey fungus[200].</t>
  </si>
  <si>
    <t>Said to be an excellent rootstock for 'Rabbiteye' blueberries (V. ashei)[183].
Tannin is obtained from the bark and root[82, 227].
Wood - heavy, hard, very close grained. It weighs 48lb per cubic foot. Used for making tool handles and other small articles[82, 227].</t>
  </si>
  <si>
    <t>Fruit - raw or cooked. Dry and slightly astringent but with a pleasant flavour[82]. Dry and insipid according to another report[183] whilst another says that it is dry, sweet and mealy[227] and yet another says that it is bitter and inedible[200]. The fruit is about 6mm in diameter[200].</t>
  </si>
  <si>
    <t>The berries, root-bark and leaves are very astringent and have been used internally in the treatment of diarrhoea, dysentery etc[4, 82, 229]. The infusion is valuable in treating sore throats, chronic ophthalmia, leucorrhoea etc[4].</t>
  </si>
  <si>
    <t>Lycium ruthenicum</t>
  </si>
  <si>
    <t>Higher inner Himalayas, 1800 - 3900 metres[146]. Saline deserts and sands, roadsides at elevations of 400 - 3,000 metres in western China[266].</t>
  </si>
  <si>
    <t>Does not require a rich soil, flowering and fruiting better in a well-drained soil of moderate quality[11]. Succeeds in impoverished and saline soils[200, 266]. Requires a sunny position[200]. Tolerates maritime exposure[200] and drought[266].</t>
  </si>
  <si>
    <t>Plants are very drought tolerant and have an extensive root system. They can be planted to stabilize banks and sandy soils[200, 266].</t>
  </si>
  <si>
    <t>Fruit - raw or cooked[146, 177]. Only the fully ripe fruits should be eaten[K].</t>
  </si>
  <si>
    <t>The plant is used as an ointment to treat blindness in camels[240].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</si>
  <si>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Although no records of toxicity have been seen for this species, it does belong to a family that contains many poisonous plants. Some caution should be applied, especially towards leaves or unripe fruits, though ripe fruits are almost certainly edible.</t>
  </si>
  <si>
    <t>Wisteria floribunda</t>
  </si>
  <si>
    <t>Japanese Wisteria</t>
  </si>
  <si>
    <t>Damp habitats by streams etc in thickets and woods in hills and mountains in all areas of Japan south of Hokkaido[58, 200, 249].</t>
  </si>
  <si>
    <t>Seed - 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t>
  </si>
  <si>
    <t>Prefers a good loamy soil in a sunny south or south-west facing position, sheltered from cold winds and from early morning sun on frosty mornings[11, 200]. Plants can become chlorotic on alkaline soils[200]. A soil that is too rich results in excessive foliage at the expense of flowering[200].
Although they are winter hardy to about -20�c[200], when growing in areas with cool summers the plants require the extra summer warmth of a sunny wall if they are to do well[184].
Plants can take a few years to settle down after planting out[219]. Too much shade or too rich a soil are normally the culprits, some form of root restriction can be beneficial[219].
A vigorous climbing plant, supporting itself by twining around shrubs and trees, though it also succeeds as a free-standing shrub, growing to about 2 metres in height. The shoots twine in a clock-wise direction[182].
This species is closely related to W. sinensis[50, 126]. 
Often grown as an ornamental plant, there are many named varieties[182, 200]. The flowers have a strong perfume which can be sweet or musty according to the variety being grown[249].
The plants flower mainly on short spurs so, if removing unwanted side-branches, it is best to cut them back to 2 - 3 leaves rather than removing them completely since this will encourage the formation of flowering spurs[249]. Any drastic pruning is best carried out in the spring, immediately after flowering[249]. Plants are very tolerant of even the most drastic pruning and will re-grow even if cut right back to the base[249].
Plants are self-fertile and usually produce good crops of seeds in cultivation, there are several cultivars such as 'Geisha' and 'Royal Purple' that are particularly good at this[249].
Plants in this genus are notably susceptible to honey fungus[200].
This species has a symbiotic relationship with certain soil bacteria, these bacteria form nodules on the roots and fix atmospheric nitrogen. Some of this nitrogen is utilized by the growing plant but some can also be used by other plants growing nearby[200]. The plants also form a symbiotic relationship with a mycorrhizal fungus which makes more water, phosphorus and other minerals available to the plants[249].</t>
  </si>
  <si>
    <t>The bark is used for making ropes and sandals[249]. The branches can be used as cables and also for making bridges, for which purpose it is said to be very durable[249].</t>
  </si>
  <si>
    <t>The seed of all members of this genus is poisonous[200].</t>
  </si>
  <si>
    <t>Berberis amurensis</t>
  </si>
  <si>
    <t>B. vulgaris amurensis.</t>
  </si>
  <si>
    <t>Thickets, edges of woods and banks of streams in Korea and Manchuria[67].</t>
  </si>
  <si>
    <t>Prefers a warm moist loamy soil and light shade but it is by no means fastidious, succeeding in thin, dry and shallow soils[11, 200]. Grows well in heavy clay soils.
This species is closely allied to B. vulgaris, it hybridizes freely with other members of the genus[1].
There are some named forms selected for their ornamental value[200].
Plants can be pruned back quite severely and will resprout well from the base[200].</t>
  </si>
  <si>
    <t>Plants are very amenable to trimming and can be grown as an almost impenetrable formal or informal hedge[200].</t>
  </si>
  <si>
    <t>Fruit - cooked. Used in preserves[177]. The oblong fruit is about 10mm long[200].
Leaves[177]. No more details.</t>
  </si>
  <si>
    <t>The root is antirheumatic[218].
Berberine, universally present in rhizomes of Berberis species, has marked antibacterial effects.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</si>
  <si>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Mahonia bealei</t>
  </si>
  <si>
    <t>E. Asia - W. China in Hupeh, Hubei, Sichuan and Taiwan.</t>
  </si>
  <si>
    <t>Damp woodlands in uplands around 2000 metres[184].</t>
  </si>
  <si>
    <t>1 - 3</t>
  </si>
  <si>
    <t>Thrives in any good garden soil[11]. Grows well in heavy clay soils. Survives under quite heavy tree cover[11], thriving in dense shade[182]. Prefers a semi-shaded woodland position in a damp, slightly acid to neutral humus-rich soil[200].
The fully dormant plant is hardy to about -20�c[184], though the young growth in spring can be damaged by late frosts.
Scarcely distinct from M. japonica[11, 200], differing mainly in its broader leaflets which are placed closer together on the stem and its erect flower racemes[245]. It is often treated as a subspecies of M. japonica, despite the fact that this species is found in the wild whilst M. japonica is a cultigen and not a wild plant[11, 200]. Plants of the two species are often confused in cultivation.
The flowers are sweetly scented[245].
Hybridizes freely with other members of this genus.</t>
  </si>
  <si>
    <t>Fruit - raw or cooked. A pleasant acid flavour, it is nice when added to muesli or porridge[K]. Unfortunately, there is relatively little flesh and a lot of seeds[K]. The fruit is about 10mm long and 6mm wide[200], it ripens in April/May and if the plant is in a sheltered position the crops can be fairly heavy[K].</t>
  </si>
  <si>
    <t>The leaf is febrifuge and tonic[218].
A decoction of the root and stems is antiphlogistic, antirheumatic, depurative and febrifuge[147, 218]. A decoction is used in the treatment of pulmonary tuberculosis, recurring fever and cough in rundown body systems, rheumatoid arthritis, backache, weak knees, dysentery and enteritis[147]. The root and root bark are best harvested in the autumn[213].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t>
  </si>
  <si>
    <t>Rubus idaeus</t>
  </si>
  <si>
    <t>Raspberry</t>
  </si>
  <si>
    <t>Europe, including Britain, from Iceland south and east to Spain and temperate Asia.</t>
  </si>
  <si>
    <t>Moist neglected land, hedgerows and woodland edges[7, 11, 244].</t>
  </si>
  <si>
    <t>Prefers a good deep well-drained loamy soil on the acid side[1, 34]. Dislikes very heavy soils[1, 200], light soils[4] and alkaline soils[200]. Prefers an open position but tolerates some shade[1]. Plants crop less well when grown in the shade of trees though they do well in the open on a north-facing slope[200]. Requires a position sheltered from strong winds[200]. Prefers a pH between 6 and 6.5[200].
Raspberries are frequently cultivated in temperate regions of the world, both in the garden and commercially, for their edible fruit. There are many named varieties able to supply fresh fruit from mid-summer to the autumn[1, 200]. High costs of picking the fruit means that little is actually sold fresh, most of the commercially cultivated crops either being used for preserves or grown for the 'Pick Your Own' trade. All the cultivars are self-fertile[200].
This species has biennial stems, it produces a number of new stems each year from the perennial rootstock, these stems fruit in their second year and then die[200].
It is best not to grow raspberries near blackberries or potatoes[18].
Plants in this genus are notably susceptible to honey fungus[200].</t>
  </si>
  <si>
    <t>A purple to dull blue dye is obtained from the fruit[168].
A fibre obtained from the stems is used in making paper[189]. The stems are harvested in the summer after the fruit has been eaten, the leaves are removed and the stems are steamed until the fibres can be stripped. The fibres are cooked for 2 hours with lye and then hand beaten with mallets or ball milled for 3 hours. The paper is light brown in colour[189].
A decongestant face-mask made from the fruit is used cosmetically to soothe reddened skin[7].</t>
  </si>
  <si>
    <t>Fruit - raw or cooked[2, 5, 7, 61]. Delicious when eaten out of hand, the fruit is also used in pies, preserves etc[183].
Root - cooked. The root, which should be neither too young nor too old, requires a lot of boiling[7].
Young shoots - peeled and eaten raw or cooked like asparagus[172]. They are harvested as they emerge through the ground in the spring and whilst they are still tender.
A herb tea is made from the dried leaves[21, 46, 183]. Another report says that a type of tea made from raspberry and blackberry leaves is an excellent coffee substitute[7].</t>
  </si>
  <si>
    <t>Europe; France; Haiti; Spain; Turkey; United States(Flathead)</t>
  </si>
  <si>
    <t>Chlorogalum pomeridianum</t>
  </si>
  <si>
    <t>Soap Lily</t>
  </si>
  <si>
    <t>Loathoe pomeridiana.</t>
  </si>
  <si>
    <t>Dry open hills and plains, occasionally in woods, below 1500 metres[71].</t>
  </si>
  <si>
    <t>Succeeds in any reasonably good well-drained soil[1, 42]. Prefers a rich well-drained moisture retentive soil[164]. Tolerates partial shade[164]. Dislikes dry soils according to one report[200] but plants grow in dry soils in the wild[71].
Plants are frost hardy but they come into new growth in the autumn and so need to be grown in a warm sheltered position, especially in colder areas of the country[188]. The bulbs can be damaged by heavy frosts[169].
The roots are brittle so any transplanting should be done with care[169].</t>
  </si>
  <si>
    <t>A glue can be made from the sap that is expressed from baking bulbs[92, 94, 257].
The bulbs can be boiled into a liquid starch which can then be used to twined baskets to close the interstices so that seeds do not fall through[257].
A soap is obtained from the bulb[21, 46, 61, 169]. The bulb is stripped of its outer fibrous covering and rubbed on clothes or hands in water to produce a lather[92, 95]. It is very good for delicate fabrics and has a gentle affect upon the skin[92, K]. The bulb can also be dried for later use, it can then be grated as required and used as soap flakes[92].
A fibre obtained from the outer covering of the bulb is used to make small brushes or as a filling for mattresses etc[92, 94, 169, 257].</t>
  </si>
  <si>
    <t>Bulb - cooked[2, 71, 94, 105]. A slow baking in its skin will remove any soapiness in the taste[92]. The bulb should be peeled before being eaten since the skin is fibrous[183]. The bulb can also be peeled and then boiled, though the water it is cooked in should be thrown away[94]. Although wholesome and nutritious when thoroughly cooked, the raw bulb should not be eaten because it contains saponins[K]. The bulb is very large and can be up to 15cm in diameter[200].
Young leaves - raw or cooked[105]. Used as a potherb when harvested in the spring, they are very sweet when slowly baked[92, 183, 257].</t>
  </si>
  <si>
    <t>Soap lily bulbs contain saponins, a medicinally active ingredient that is of particular value as an antiseptic wash. Saponins are somewhat toxic (see the notes above on toxicity) and so any internal use of this plant should be carried out with great care[K].
The bulb is antiseptic, carminative, diuretic and laxative[94, 257]. A decoction has been used to treat wind in the stomach[257]. Externally, the bulbs have been rubbed on rheumatic joints[257]. The pounded bulbs were mixed with water and used as a hair wash in the treatment of dandruff, to prevent lice and also to treat skin irritations including that caused by poison oak[213, 257]. A poultice of the baked bulbs has been used as an antiseptic on skin sores[257].</t>
  </si>
  <si>
    <t>The bulb contains saponins. Although fairly toxic, these substances are very poorly absorbed by the body and most of them simply pass straight through. Saponins are found in a number of common foods, including many beans. They are destroyed by thorough cooking[K]. Saponins are much more toxic to some creatures, such as fish, and hunting tribes have traditionally put large quantities of them in streams, lakes etc in order to stupefy or kill the fish[K].</t>
  </si>
  <si>
    <t>Salvia officinalis</t>
  </si>
  <si>
    <t>Sage</t>
  </si>
  <si>
    <t>Dry banks and stony places[100], usually in limestone areas and often where there is very little soil[4].</t>
  </si>
  <si>
    <t>Requires a very well-drained light sandy soil in a sunny position[200]. Prefers a calcareous soil[4, 14]. Dislikes heavy or acid soils[1, 16]. Succeeds in dry soils, tolerating drought once it is established[190]. Sage can be killed by excessive winter wet[200] and winter-planted bushes often die[208].
A very ornamental plant[1], sage is commonly grown in the herb garden for culinary and medicinal purposes. There are some named varieties[182, 183]. 'Albiflora' is said to be the best culinary sage[11]. 'Purpurea' has tougher leaves than the type and makes a better tooth cleaner[K].
Plants need to be trimmed in late spring in order to keep them compact[200]. They tend to degenerate after a few years and are best replaced after about 4 years[4].
The leaves emit a unique pungent aroma when pressed[245].
A good companion for many plants, including rosemary, cabbages and carrots[14, 18, 20, 54], the growing plant is said to repel insects. It is inhibited by wormwood growing nearby and dislikes growing with basil, rue or the cucumber and squash family[14, 18, 20, 54].</t>
  </si>
  <si>
    <t>The leaves make excellent tooth cleaners[14, 21], simply rub the top side of the leaf over the teeth and gums[K]. The purple-leafed form of sage has tougher leaves and is better for cleaning the teeth[K]. The leaves have antiseptic properties and can heal diseased gums[201].
An essential oil from the leaves is used in perfumery, hair shampoos (it is good for dark hair) and as a food flavouring[14, 57, 61]. It is a very effective 'fixer' in perfumes[7], and is also used to flavour toothpastes and is added to bio-activating cosmetics[238].
The plant (the flowers?) is an alternative ingredient of 'QR' herbal compost activator[32]. This is a dried and powdered mixture of several herbs that can be added to a compost heap in order to speed up bacterial activity and thus shorten the time needed to make the compost[K].
The growing or dried plant is said to repel insects, it is especially useful when grown amongst cabbages and carrots[14, 18, 20, 201]. It was formerly used as a strewing herb[201] and has been burnt in rooms to fumigate them[244].
A good dense ground cover plant for sunny positions, though it needs weeding for the first year or two[197]. They are best spaced about 60cm apart each way[208].</t>
  </si>
  <si>
    <t>Leaves and flowers - raw or cooked[2, 14, 27, 46, 52]. A very common herb, the strongly aromatic leaves are used as a flavouring in cooked foods[183]. They are an aid to digestion and so are often used with heavy, oily foods[244]. They impart a sausage-like flavour to savoury dishes. The young leaves and flowers can be eaten raw, boiled, pickled or used in sandwiches[183]. The flowers can also be sprinkled on salads to add colour and fragrance[183].
A herb tea is made from the fresh or dried leaves[183], it is said to improve the digestion[13, 21].
An essential oil obtained from the plant is used commercially to flavour ice cream, sweets, baked goods etc[61, 183].</t>
  </si>
  <si>
    <t>Sage has a very long history of effective medicinal use and is an important domestic herbal remedy for disorders of the digestive system. Its antiseptic qualities make it an effective gargle for the mouth where it can heal sore throats, ulcers etc[K]. The leaves applied to an aching tooth will often relieve the pain[4, K].
The whole herb is antihydrotic, antiseptic, antispasmodic, astringent, carminative, cholagogue, galactofuge, stimulant, tonic and vasodilator[4, 9, 13, 21, 165, 238]. Sage is also used internally in the treatment of excessive lactation, night sweats, excessive salivation (as in Parkinson's disease), profuse perspiration (as in TB), anxiety, depression, female sterility and menopausal problems[238]. Many herbalists believe that the purple-leafed forms of this species are more potent medicinally[238]. This remedy should not be prescribed to pregnant women or to people who have epileptic fits[238]. The plant is toxic in excess or when taken for extended periods[238] - though the toxic dose is very large. Externally, it is used to treat insect bites, skin, throat, mouth and gum infections and vaginal discharge[238]. The leaves are best harvested before the plant comes into flower and are dried for later use[4].
The essential oil from the plant is used in small doses to remove heavy collections of mucous from the respiratory organs and mixed in embrocations for treating rheumatism[4]. In larger doses, however, it can cause epileptic fits, giddiness etc[4].
The essential oil is used in aromatherapy. Its keyword is 'Tonic'[210].</t>
  </si>
  <si>
    <t>Britain; Britain(Wales); Europe; Spain; Turkey; United States; United States(Amerindian); United States(Appalachia); United States(Colonial)</t>
  </si>
  <si>
    <t>Drymaria cordata</t>
  </si>
  <si>
    <t>West Indin Chickweed</t>
  </si>
  <si>
    <t>E. Asia - Japan, India and extending to the Tropics.</t>
  </si>
  <si>
    <t>Lowland in C. Japan[58]. The plant grows in tropical and sub-tropical India, but extends into the Himalayas up to elevations of 2100 metres[240].</t>
  </si>
  <si>
    <t>Prefers a rather rich soil in full sun[1, 175].
We have very little information on this species and have some doubts about how hardy it is in this country. We assume that it is a perennial plant that can be grown in Britain as a frost-tender annual.</t>
  </si>
  <si>
    <t>Tender young leaves and shoots - raw or cooked as a vegetable[272]. The leaves are used as a salad for their cooling properties[240]. Another report says that the herb is eaten raw or cooked as a stimulant[218].</t>
  </si>
  <si>
    <t>The pounded leaf is applied to snake bites in China[218].
The plant is appetizer, depurative, emollient, febrifuge, laxative and stimulant[218, 240, 272]. The juice of the plant is used[240].</t>
  </si>
  <si>
    <t>Haiti; Honduras; India; Java; Mexico; Philippines(Ifugao); Sumatra</t>
  </si>
  <si>
    <t>Abelmoschus manihot</t>
  </si>
  <si>
    <t>Aibika</t>
  </si>
  <si>
    <t>Hibiscus manihot.</t>
  </si>
  <si>
    <t>E. Asia - South-eastern Asia to Northern Australia.</t>
  </si>
  <si>
    <t>Wasteland and humid rocky hillsides[260]. In Nepal it grows at elevations of 700 - 1700 metres in rocky places with shrubs[272]. Grasslands, near streams and margins of farm land[266].</t>
  </si>
  <si>
    <t>Easily grown in any well-drained soil in a sunny position[200].
Plants will tolerate occasional short-lived lows down to about -5�c so long as they are in a very well-drained soil[260].
A perennial plant, it is generally tender in the temperate zone but can be grown outdoors as an annual, flowering well in its first year and setting seed[200, K]. Plants will occasionally overwinter in a cold greenhouse[K]. It grows well in an ornamental vegetable garden[200].</t>
  </si>
  <si>
    <t>Young leaves - raw or cooked[183, 200]. Sweet and mucilaginous[183].
Flower buds - raw or cooked[183].</t>
  </si>
  <si>
    <t>The bark is said to be emmenagogue[240]. A paste of the bark is used to treat wounds and cuts, with new paste being applied every 2 - 3 days for about 3 weeks[272].
In Nepal the root juice is warmed and applied to sprains[272].
The juice of the flowers is used to treat chronic bronchitis and toothache[272].</t>
  </si>
  <si>
    <t>China; India; Japan; Philippines; Philippines(Tagalog)</t>
  </si>
  <si>
    <t>Vetiveria zizanioides</t>
  </si>
  <si>
    <t>Vetiveria</t>
  </si>
  <si>
    <t>Open dry places at elevations up to 1000 metres in Nepal[272].</t>
  </si>
  <si>
    <t>This species cannot tolerate hard frosts. In areas that experience much frost, it is better to divide up the plant is the autumn, potting up the divisions and over-wintering them in a greenhouse before planting them back outdoors in late spring[169].
Vetiveria grass is a fast-growing grass that is non-invasive, very deep rooting, insect and vermin proof. It is drought resistant, and also withstands inundation and has been known to tolerate occasional lows to around -9�c. It is much planted in the tropics and sub-tropics where its extensive root system makes it valuable for erosion control.
240</t>
  </si>
  <si>
    <t>The aromatic roots are used in pot-pourri and perfumes[169, 272]. The essential oil from the roots is used in perfumery[272].
The plant has deep-rooted and far-ranging roots that make it a valuable plant for controlling soil erosion in cultivated fields. It is often planted along the contour lines for this purpose.</t>
  </si>
  <si>
    <t>The roots are aromatic and are used as a food flavouring[169].</t>
  </si>
  <si>
    <t>Asia; Britain; Denmark; Dominican Republic; Egypt; France; Germany; Haiti; India; India(Santal); Java; Malaysia; Sanscrit; Trinidad; Venezuela</t>
  </si>
  <si>
    <t>Onocleaceae</t>
  </si>
  <si>
    <t>Onoclea sensibilis</t>
  </si>
  <si>
    <t>Sensitive Fern</t>
  </si>
  <si>
    <t>N. America - east of the Rockies to N.E. Asia.</t>
  </si>
  <si>
    <t>Wet grassy places, open damp woodland and occasionally on open hillsides[187].</t>
  </si>
  <si>
    <t>Prefers a moist light soil in partial shade[187]. Requires a damp humus-rich site in partial shade with preferably only 2 - 3 hours of sun daily[200]. Plants require an abundance of water at the roots all year round[1] and they grow well in a bog or woodland garden, or on the water's edge where they may grow out over the water[200]. Requires a pH in the range 5 - 6.5[200]. Plants can colonize most situations that are not too dry and are sheltered from harsh winds[200].
A very hardy plant, the rootstock can tolerate temperatures down to about -30�c[200].
Members of this genus are rarely if ever troubled by browsing deer[233].
A very ornamental[1] and easily grown fern, spreading quite vigorously by means of a slender far-creeping rhizome when it is established[187]. It can become invasive in suitable conditions[200].
The fronds die quickly with the first autumn frosts[187], which is why the plant has gained its common name of the sensitive fern[200].</t>
  </si>
  <si>
    <t>A decoction of the plant has been used as a hair wash to help prevent baldness[257].
This species has a freely-running rootstock and makes an effective ground cover plant[200, 233]. Although it is deciduous its decomposing ferns make an effective weed suppressing mulch[200]. Plants should be spaced about 1 metre apart each way[208].</t>
  </si>
  <si>
    <t>The young uncurled leaves, often called 'fiddleheads', are used as a vegetable or eaten raw[[159, 177, 183]. Remove the brown scales and then steam the leaves in very little water[213]. The young shoots have been sold as delicacies in Asian markets[213].
Root - cooked[105, 161, 177, 183]. A famine food, it is only used in times of scarcity[213].</t>
  </si>
  <si>
    <t>Sensitive fern has not been much used medicinally. However, one native North American Indian tribe did employ it quite widely to treat various women's complaints[257].
An infusion of the root has been used to treat the pain following childbirth[257]. A decoction of the roots has been used to treat fertility in women, to give strength after childbirth, to start the menses, and to treat swellings, cramps and a sore abdomen[257].
An infusion of the whole plant, or just the root, has been applied externally to full breasts where the milk will not flow[257].
A poultice of the plant is used in treating deep cuts[257].</t>
  </si>
  <si>
    <t>Schisandra sphenanthera</t>
  </si>
  <si>
    <t>Rich forests and woodland[200]. Thickets, in wet places, slopes at elevations of 600 - 3000 metres[266].</t>
  </si>
  <si>
    <t>Prefers a rich well-drained moisture retentive soil[11, 200]. Prefers a slightly acid soil but tolerates some alkalinity if plenty of organic matter is added to the soil[200]. Requires some protection from the most intense sunlight[200]. Plants are intolerant of drought[K].
This species is hardy to about -7�c[200]. It will succeed outdoors in the milder areas of Britain if given the protection of a woodland or a south or west-facing wall[200]. The young growth in spring can be damaged by late frosts.
Plants climb by twining around supports.
Any pruning is best carried out in the spring[219].
Dioecious. Male and female plants must be grown if seed is required.</t>
  </si>
  <si>
    <t>Fruit - raw or cooked. We have no specific information on this species, but the fruit is quite probably edible[K].</t>
  </si>
  <si>
    <t>The following report is for S. chinensis. This species is used for similar purposes in southern China[238].
Wu Wei Zi is commonly used in Chinese herbalism, where it is considered to be one of the 50 fundamental herbs[218]. It is an excellent tonic and restorative, helping in stressful times and increasing zest for life[254]. It is considered to be a substitute for ginseng and is said to be a tonic for both the male and the female sex organs[238].
The fruit is antitussive, aphrodisiac, hepatic, astringent, cardiotonic, cholagogue, expectorant, hypotensive, lenitive, nervine, pectoral, sedative, stimulant and tonic[174, 176, 178, 218]. Low doses of the fruit are said to stimulate the central nervous system whilst large doses depress it[218]. The fruit also regulates the cardiovascular system[218]. It is taken internally in the treatment of dry coughs, asthma, night sweats, urinary disorders, involuntary ejaculation, chronic diarrhoea, palpitations, insomnia, poor memory, hyperacidity, hepatitis and diabetes[238]. Externally, it is used to treat irritating and allergic skin conditions[238]. The fruit is harvested after the first frosts and sun-dried for later use[238].
The fruit contains lignans[254]. These have a pronounced protective action on the liver. In one clinical trial there was a 76% success rate in treating patients with hepatitis, no side effects were noticed[254].
The seed is used in the treatment of cancer[218].
The plant is antirheumatic[218].
A mucilaginous decoction obtained from the branches is useful in the treatment of coughs, dysentery and gonorrhoea[218].</t>
  </si>
  <si>
    <t>Podophyllum hexandrum</t>
  </si>
  <si>
    <t>Himalayan May Apple</t>
  </si>
  <si>
    <t>P. emodi.</t>
  </si>
  <si>
    <t>E. Asia - Afghanistan to China.</t>
  </si>
  <si>
    <t>Scrub forests and alpine meadows[187], usually in humus rich soils, 2000 - 3500 metres in the Himalayas[130, 145]. Very abundant in fir forests in Kashmir[211].</t>
  </si>
  <si>
    <t>Prefers a moist peaty soil and filtered light or shade[111, 187]. Grows well in a moist open woodland[28, 31, 200]. 
Hardy to about -20�c[187], it takes some years to become established[124] but is very long lived in a suitable habitat[130]. Young leaves may be damaged by late frosts but otherwise the plants are quite hardy[130].
Over collection of the plant from the wild is becomimg a cause for concern as local populations are being endangered[272].
Young plants only produce one leaf each year, older plants have 2 or 3 leaves each year[211].
Plants in this genus have excited quite a lot of interest for the compounds found in their roots which have been shown to have anti-cancer activity[124]. There are various research projects under way (as of 1990)[124].
The sub-species P. hexandrum chinense. Wall. has larger flowers and more deeply divided leaves[187].</t>
  </si>
  <si>
    <t>A medicinal resin is obtained from the plant. It is extracted with alcohol[64].</t>
  </si>
  <si>
    <t>Fruit - raw. It must only be eaten when it is fully ripe[1, 2, 61, 105]. Juicy but insipid[130]. The fruit is about 5cm long[200].
The leaves are edible according to one report but this must be treated with some caution, see notes on toxicity above[183].</t>
  </si>
  <si>
    <t>The whole plant, but especially the root, is cholagogue, cytostatic and purgative. The plant contains podophyllin, which has an antimiotic effect (it interferes with cell division and can thus prevent the growth of cells). It is, therefore, a possible treatment for cancer, and has been used especially in the treatment of ovarian cancer[46, 51, 57, 64, 65, 124, 244]. However, alopecia is said to be a common side-effect of this treatment[244]. This species contains about twice the quantity of active ingredient than P. peltatum[211].
The roots contain several important anti-cancer lignans, including podophyllin and berberine[218]. The roots are also antirheumatic[218].
The root is harvested in the autumn and either dried for later use or the resin is extracted[238]. This plant is highly poisonous and should only be used under the supervision of a qualified practitioner[238]. It should not be prescribed for pregnant women[238].</t>
  </si>
  <si>
    <t>India; Nepal; Turkey</t>
  </si>
  <si>
    <t>The leaves and the roots are poisonous[2]. Only the root is poisonous, it is more toxic than P. peltatum[19].</t>
  </si>
  <si>
    <t>Sambucus javanica</t>
  </si>
  <si>
    <t>Wild areas on village outskirts and wasteland[147].</t>
  </si>
  <si>
    <t>We have very little information on this species and do not know if it will be hardy in Britain, though judging by its native range it is only likely to be hardy outdoors in the mildest areas of the country. There is some confusion over the true identity of this plant. Some authorities suggest that this name is a synonym of S. chinensis, and we also have two different authors for the name of this species, the name mentioned above, from [147], and also Blume, which is mentioned in [146]. The following notes are based on the general needs of the genus.
Tolerates most soils, including chalk[200], but prefers a moist loamy soil[1, 200]. Tolerates some shade but is best in a sunny position[1]. Tolerates atmospheric pollution and coastal situations[200].
Plants in this genus are notably resistant to honey fungus[200].</t>
  </si>
  <si>
    <t>Fruit - raw or cooked[183]. The fruit is small but is borne in large clusters and is thus easy to harvest. Some caution is advised, see the notes above on toxicity.
Flowers - raw or cooked.
Leaves and young stems - cooked[183]. It is probably unwise to eat the leaves, see the notes above on toxicity.
Root - cooked[183]. Is it poisonous?</t>
  </si>
  <si>
    <t>The leaves and the root are used in the treatment of pain and numbness, bone diseases and rheumatic problems[147, 218].
The fruit is depurative and purgative[218]. A decoction of the fruit is used to treat injuries, skin diseases and swellings[147, 218].
A decoction of the whole plant is anodyne, depurative and diuretic[147, 218, 240]</t>
  </si>
  <si>
    <t>Hyssopus officinalis</t>
  </si>
  <si>
    <t>Hyssop</t>
  </si>
  <si>
    <t>Old walls and buildings, stony places[9, 17]. Dry hills and rock ledges to 2200 metres in Turkey[187].</t>
  </si>
  <si>
    <t>Prefers a light, dry calcareous soil and a sunny position[1, 14, 37, 52].
A very cold-hardy plant, when dormant it can tolerate temperatures down to about -25�c[187].
Hyssop has very aromatic leaves and is commonly grown in the herb garden where it makes a good edging plant to a border[4]. There are some named varieties[183]. The plant needs to be trimmed regularly to keep it in shape, untrimmed plants will soon degenerate. Spring is the best time to trim the plants[238]. It is probably best to replace the plants every few years. The flowers have a rich aromatic fragrance[245].
Hyssop is a very good plant for attracting bees and butterflies to the garden[4, 20]. It is a good companion plant to grow with grapes, but it grows badly with radishes[14, 18, 20].</t>
  </si>
  <si>
    <t>Hyssop can be grown as a dwarf hedge, it responds well to trimming in the spring[14, 52, 182].
The growing plant attracts cabbage white butterflies away from brassicas[14, 18, 20]. Another report says that hyssop attracts cabbage white butterflies and should not be grown near cabbages[201].
An essential oil from the leaves is antiseptic and also used in perfumery and as a food flavouring[200, 201]. It has a particularly fine odour and is much valued by perfumers[4]. Average yields of the oil are about 0.6%[7]. Yields from the blue-flowered variety are 1 - 1.5% essential oil, the red-flowered variety yields about 0.8%, whilst the white-flowered form yields 0.5% essential oil[240].
The plant was formerly used as a strewing herb[4, 200] and is also used in pot-pourri[245].
A tea made from the leaves is useful for controlling bacterial plant diseases[201].
Plants can be grown for ground cover when spaced about 45cm apart each way[208].</t>
  </si>
  <si>
    <t>Leaves and young shoot tips - raw or used as a flavouring in soups, salads etc[4, 14, 183]. A strongly aromatic flavour, somewhat like a cross between sage and mint, it has fallen out of favour in recent years[4, 238]. It can be used fresh or dried[21].
Flowers - raw. Added to salads[183].
An essential oil from the plant is used as a food flavouring[183].</t>
  </si>
  <si>
    <t>Hyssop has a long history of medicinal use and was so highly esteemed in the past that it was considered to be a virtual cure-all[254]. Currently an undervalued herb, it is often used as a household remedy, particularly as an expectorant and stomach tonic[4, 254]. It has a positive effect when used to treat bronchitis and respiratory infections, especially where there is excessive mucous production[254]. Hyssop can irritate the mucous membranes, so it is best given after an infection has peaked, when the herb's tonic action encourages a general recovery[254]. The plant should not be used by pregnant women, however, since in large quantities it can induce a miscarriage[7].
The leaves and flowering tops are antiseptic, antitussive, astringent, carminative, diaphoretic, emmenagogue, expectorant, pectoral, sedative, stimulant, stomachic, tonic and vasodilator[4, 7, 9, 21, 165, 238]. The plant can be harvested when in full flower and dried for later use[4]. A tea made from the leaves is used in the treatment of flatulence, stomach-aches, upper respiratory tract infections, coughs in children etc[222, 238]. A poultice made from the fresh herb is used to heal wounds[4, 238].
The essential oil is used in aromatherapy. Its keyword is 'Stability'[210]. This oil should not be used on people who are highly strung as it can cause epileptic symptoms[7, 254]. The essential oil should not be used internally except under professional supervision[254].</t>
  </si>
  <si>
    <t>Conyza canadensis</t>
  </si>
  <si>
    <t>Canada Fleabane</t>
  </si>
  <si>
    <t>Erigeron canadensis.</t>
  </si>
  <si>
    <t>N. America. Naturalized in Britain[17].</t>
  </si>
  <si>
    <t>Light soils on waste and cultivated land, also on walls, avoiding acid soils in Britain[17].</t>
  </si>
  <si>
    <t>Prefers a well-drained light or medium neutral to alkaline soil in a sunny position, though it tolerates most conditions[238].
Originally from N. America, Canada fleabane has become naturalized in many areas of the world and is considered to be a nuisance weed in many areas[268]. The plant is very adaptable to differing conditions and can vary dramatically in height, from only a few centimetres in poor soils to as much as 3 metres tall in rich soils[213].
The plant is used commercially as a food flavouring[183].
A good bee plant[200] but unfortunately it also harbours various insect pests such as the tarnished plant bug[1].</t>
  </si>
  <si>
    <t>The plant contains small quantities of essential oil[7]. Since the plant is readily obtainable, extraction of the oil is feasible - it has a special quality that would make it suitable in the making of perfumes with unusual nuances[7, 240].</t>
  </si>
  <si>
    <t>Young leaves and seedlings - cooked[105, 177]. Boiled, cooked in rice or dried for later use[183]. A nutritional analysis of the leaves is available[218].
The source of an essential oil that is used commercially for flavouring sweets, condiments and soft drinks[183]. The fresh leaves contain 0.2 - 0.66% essential oil[218].</t>
  </si>
  <si>
    <t>In traditional North American herbal medicine, Canada fleabane was boiled to make steam for sweat lodges, taken as a snuff to stimulate sneezing during the course of a cold and burned to create a smoke that warded off insects[254]. Nowadays it is valued most for its astringency, being used in the treatment of gastro-intestinal problems such as diarrhoea and dysentery[254]. It is said to be a very effective treatment for bleeding haemorrhoids[254].
The whole plant is antirheumatic, astringent, balsamic, diuretic, emmenagogue, styptic, tonic and vermifuge[4, 7, 9, 21, 222]. It can be harvested at any time that it is in flower and is best used when fresh[4, 207, 238]. The dried herb should not be stored for more than a year[238]. The seeds can also be used[4].
An infusion of the plant has been used to treat diarrhoea and internal haemorrhages[213] or applied externally to treat gonorrhoea[213] and bleeding piles[7]. The leaves are experimentally hypoglycaemic[218].
The essential oil found in the leaves is used in the treatment of diarrhoea, dysentery and internal haemorrhages[4, 207, 218]. It is a uterine stimulant[213] and is also said to be valuable in the treatment of inflamed tonsils plus ulceration and inflammation of the throat[4].
A tea of the boiled roots is used to treat menstrual irregularities[213].
A homeopathic remedy is made from the plant[9]. It is used in the treatment of haemorrhoids and painful menstruation[9].</t>
  </si>
  <si>
    <t>Africa; Iraq; Lesotho; Turkey; United States; United States(Amerindian); United States(Appalachia); United States(Blackfoot)</t>
  </si>
  <si>
    <t>Skin contact with the plant can cause dermatitis in some people[222].</t>
  </si>
  <si>
    <t>Rosa woodsii</t>
  </si>
  <si>
    <t>Western Wild Rose</t>
  </si>
  <si>
    <t>Central and Western N. America -Minnesota to Missouri, Northwest Territory, New Mexico and Colorado.</t>
  </si>
  <si>
    <t>Moist soils of draws, hillsides, along streams and in open valleys. It often forms thickets in open positions[212].</t>
  </si>
  <si>
    <t>Seed - 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t>
  </si>
  <si>
    <t>Succeeds in most well-drained soils[11], preferring a circumneutral soil and a sunny position[200]. Grows well in heavy clay soils. Dislikes water-logged soils[200].
Grows well with alliums, parsley, mignonette and lupins[18, 20]. Garlic planted nearby can help protect the plant from disease and insect predation[18, 20]. Grows badly with boxwood[18].
Closely related to and hybridizes in the wild with R. blanda[11].
Hybridizes freely with other members of this genus[80].
Plants in this genus are notably susceptible to honey fungus[200].</t>
  </si>
  <si>
    <t>Fruit - raw or cooked[101, 155, 257]. They are used in making jams, jellies etc. The taste and texture are best after a frost[116]. The fruit can also be dried and used to make a pleasant tasting fruity-flavoured tea[183]. The fruit is up to 15mm in diameter[200], but there is only a thin layer of flesh surrounding the many seeds[K]. Some care has to be taken when eating this fruit, see the notes above on known hazards.
Young shoots - raw[172]. Harvested whilst still tender in the spring, they are best peeled[257].
Petals - raw. Remove the bitter white base[172].
The seed is a good source of vitamin E, it can be ground into a powder and mixed with flour or added to other foods as a supplement[102, 183]. Be sure to remove the seed hairs[102].
The bark, young shoots, leaves and fruit have all been used to make tea-like beverages[257].</t>
  </si>
  <si>
    <t>The seeds have been used as a poultice to produce a drawing effect for treating muscular pains[257].
An infusion of the leaves has been used as a spring tonic[257]. A poultice of the chewed leaves has been used to allay the pain of bee stings[257]. The leaves have been placed in the shoes as a protection from athletes foot[257].
The roots are blood tonic and diuretic[257]. A decoction of the roots has been used by adults and children in the treatment of diarrhoea and intestinal influenza[257].
A decoction of the root or inner bark has been used in the treatment of colds[257].
An infusion of the fruits has been used in the treatment of coughs[257].
Various parts of the plant have been used to make poultices to apply to burns, sores, cuts, swellings and wounds[257].
A decoction of the branches, combined with chokecherry (Prunus virginiana) and red willow (Salix bonplandiana), has been used in the treatment of various women's complaints, diarrhoea and vomiting[257].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</si>
  <si>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Pinus pinea</t>
  </si>
  <si>
    <t>Italian Stone Pine</t>
  </si>
  <si>
    <t>S. Europe around the Mediterranean.</t>
  </si>
  <si>
    <t>Maritime sands and alluvium[89].</t>
  </si>
  <si>
    <t>Thrives in a light well-drained sandy or gravelly loam[1, 11]. Dislikes poorly drained moorland soils[1] and shady positions[160]. Established plants tolerate drought[200]. Succeeds in a chalky soil[11].
This species is hardy to about -18�c[160]. Although sometimes thought to be somewhat tender in this country, it is perfectly hardy as far north as south-east Scotland[185].
The trees transplant very badly if they are allowed to stay in one position for more than 2 years. This is usually a short-lived tree, rarely surviving for much more than 100 years[185].
The Italian stone pine is extensively planted for its edible seeds in Europe[81, 200]. The variety 'Fragilis' has thin shelled seeds and is the form most widely cultivated[200]. Trees take between 10 and 20 years to produce cones from seed[160]. One of our plants produced its first young female cone when 7 years old, though this did not mature because it was not fertilised[K]. A 20 year old plant at Kew was about 4.5 metres tall with a number of trunks and had more than 15 mature cones[K]. A very old specimen at Kew was carrying lots of 1st and 2nd year cones in July 1996[K]. The cones ripen in their third year and can then remain unopened on the tree for several years[1, 81, 200]. 
Plants are strongly outbreeding, self-fertilized seed usually grows poorly[200]. This species does not hybridize with other members of this genus[117].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</si>
  <si>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Yields a resin and turpentine[57, 64, 171].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Used for carpentry, furniture making etc[100].</t>
  </si>
  <si>
    <t>Fritillaria verticillata</t>
  </si>
  <si>
    <t>Stony and dry slopes from W. Siberia eastwards[74]. Hill thickets and gravelly meadows at elevations of 1300 - 2000 metres in NW Xinjiang, China[266].</t>
  </si>
  <si>
    <t>Prefers a moist peaty soil in the open garden[90]. Easily grown in a moderately fertile soil in sun or semi-shade[200]. Succeeds in drier soils and is drought tolerant when established[190].
The scaly bulbs are best planted on their sides or surrounded in sand to prevent water collecting in their hollow crowns[238].
Cultivated as a medicinal plant in Japan[90], the sub-species F. verticillata thunbergii. Baker. is most often used[61]. (this species is now known as F. thunbergii. q.v.).
Plants take 3 - 5 years to flower from seed.</t>
  </si>
  <si>
    <t>Bulb - cooked or candied[183]. The bulb is about 2cm in diameter[266].
Young plant - cooked. Used in soups[183]. Eating the young plant will greatly reduce the vigour of the bulb, and could even kill it[K].
Petals and flower buds - cooked. Used in soups[183].</t>
  </si>
  <si>
    <t>The bulbs are antidote, antitussive, astringent, expectorant, galactogogue and purgative[116, 218]. They contain fritimine which diminishes excitability of respiratory centres, paralyses voluntary movement and counters effects of opium[61]. The bulb is used internally in the treatment of coughs, bronchitis, pneumonia,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</si>
  <si>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Rhamnus carolinianus</t>
  </si>
  <si>
    <t>Indian Cherry</t>
  </si>
  <si>
    <t>Frangula caroliniana.</t>
  </si>
  <si>
    <t>Eastern N. America - Virginia to Florida, west to Texas and Nebraska.</t>
  </si>
  <si>
    <t>Rich woods, sheltered slopes, borders of streams and limestone ridges[43, 82]. Swamps and low ground[235].</t>
  </si>
  <si>
    <t>Succeeds in any reasonably good soil[11], whether moderately acid or alkaline[149]. Prefers a moist moderately fertile soil in sun or partial shade[200].
One report suggests that the plant might not be very hardy in Britain[11], whilst another says that it is in climatic zone 6 and thus tolerates temperatures down to about -15�c[200].
A slow-growing and usually short-lived plant in the wild[229].
Plants are susceptible to 'crown rust' of oats[149]. The species in this genus are notably resistant to honey fungus[200].
This species is closely related to R. purshiana[11].</t>
  </si>
  <si>
    <t>Wood - rather hard, light, close grained, not strong[82]. It weighs 34lb per cubic foot[227]. Too small to be of commercial value[229].</t>
  </si>
  <si>
    <t>Fruit - raw or cooked. The fruit has a thin rather dry flesh[82] with a sweet and agreeable flavour[2, 11, 105, 229]. The fruit is about 7 - 10mm in diameter and contains 2 - 4 small seeds[229]. Some caution is advised, see the notes above on toxicity.</t>
  </si>
  <si>
    <t>A tea made from the bark is emetic and strongly laxative[222]. It is used in the treatment of constipation with nervous or muscular atony of the intestines[222].
An infusion of the wood has been used in the treatment of jaundice[257].</t>
  </si>
  <si>
    <t>Tagetes erecta</t>
  </si>
  <si>
    <t>African Marigold</t>
  </si>
  <si>
    <t>Grows in the pine-oak forest zone[181]. A garden escape in the USA where it grows along the sides of roads[43].</t>
  </si>
  <si>
    <t>Requires a well-drained moderately fertile soil in a sunny position[200]. Grows well in heavy clay soils and in sandy soils[188].
Although not very frost resistant, it can be grown as a tender annual in Britain, sowing the seed in a greenhouse in the spring and planting out after the last expected frosts.
The flowers are often sold in local markets in Nepal and used as an offering to the Gods[272].
A number of named forms have been developed for their ornamental value[183]. The cultivar 'Yellow Climax' has mild flavoured edible flowers that can be used as colourful garnishes[183].
All parts of the plant emit an unpleasant smell similar to that of stale urine when they are bruised[245].
Removing dead flowers before the seed is formed will extend the flowering season[188].
Plants are prone to attacks by slugs, snails and botrytis[188].</t>
  </si>
  <si>
    <t>Secretions from the roots of growing plants have an insecticidal effect on the soil, effective against nematodes and to some extent against keeled slugs. These secretions are produced about 3 - 4 months after sowing[200]. The flower petals also have nematacidal properties[218]. The growing plant is also said to repel insects and can be grown amongst crops such as potatoes and tomatoes.
A yellow dye is obtained from the flowers[169, 257].</t>
  </si>
  <si>
    <t>The petals of the flowers of some varieties can be eaten[183]. The fresh receptacle is eaten by children[272].
A yellow dye obtained from the flowers can be used as a saffron substitute for colouring and flavouring foods[183].
The plant is used as a condiment[177]. (This probably refers to the use of the flowers as an edible dye)</t>
  </si>
  <si>
    <t>The whole herb is anthelmintic, aromatic, digestive, diuretic, emmenagogue, sedative and stomachic[61, 238]. It is used internally in the treatment of indigestion, colic, severe constipation[238], coughs and dysentery[218]. Externally, it is used to treat sores, ulcers, eczema. sore eyes and rheumatism[218, 238, 257, 272]. The leaves are harvested as required for immediate use during the growing season, whilst the flowering plant can be dried and stored for later use[238].
A paste of the leavs is applied externally to treat boils, carbuncles and earaches[272].
The flowers are carminitive, diuretic and vermifuge[272]. A decoction is used to treat colds, and mumps[218]. It is applied externally to trea skin diseases, conjunctivitis and sore eyes[218, 272].
The root is laxative[272].</t>
  </si>
  <si>
    <t>Brazil; China; Cuba; Dominican Republic; Haiti; India; Mexico; Mexico(Chinantec); Panama; Panama(Choco); United States</t>
  </si>
  <si>
    <t>Sparganium stoloniferum</t>
  </si>
  <si>
    <t>Shallow water in lowland all over Japan[58].</t>
  </si>
  <si>
    <t>We have very little information on this species and do not know if it will be hardy in Britain, though judging by its native range it should succeed outdoors in many parts of the country. The following notes are based on the general needs of the genus.
A plant of wet ground, it should be grown in a bog garden or in shallow water up to 30cm deep[200]. Requires a rich soil[56]. Tolerates some shade[200].</t>
  </si>
  <si>
    <t>Young stems - boiled[177].</t>
  </si>
  <si>
    <t>The root is abortifacient, emmenagogue, galactogogue and sedative[176, 218]. A decoction of the root is used in the treatment of abdominal pain, amenorrhoea, dysmenorrhoea and chest pains[176, 218].</t>
  </si>
  <si>
    <t>Chrysanthemum segetum</t>
  </si>
  <si>
    <t>Corn Marigold</t>
  </si>
  <si>
    <t>Europe - E. Mediterranean. Probably introduced in Britain[17].</t>
  </si>
  <si>
    <t>A weed of lime-free arable land in Britain[1, 17].</t>
  </si>
  <si>
    <t>Succeeds in ordinary garden soil[1], though it prefers a well-drained fertile soil in full sun[200]. Grows well in sandy soils[188]. Dislikes lime[17].
Cultivated as a vegetable in China and Japan[61, 266]. There are several named varieties selected for their ornamental value[[200].</t>
  </si>
  <si>
    <t>Young shoots - cooked[2, 61, 105, 177, 183]. Strongly aromatic, they contain coumarin[179]. Caution is advised, see the notes above on toxicity.</t>
  </si>
  <si>
    <t>Germany; Italy; Portugal; Spain</t>
  </si>
  <si>
    <t>One report suggests that the plant contains coumarin[179]. If this is true it would be unwise to eat the leaves, especially if they are dried, since coumarin can prevent the blood from co-aggulating when there is a cut.</t>
  </si>
  <si>
    <t>Punicaceae</t>
  </si>
  <si>
    <t>Punica granatum</t>
  </si>
  <si>
    <t>Pomegranate</t>
  </si>
  <si>
    <t>S.E. Europe to E. Asia - Himalayas.</t>
  </si>
  <si>
    <t>Dry limestone soils to 2700 metres in the Himalayas[51].</t>
  </si>
  <si>
    <t>An easily grown plant, it prefers a well-drained fertile soil[1, 182, 260] and succeeds in a hot dry position[166]. Requires a sheltered sunny position[219].
Not very hardy in Britain, the pomegranate tolerates temperatures down to about -11�c[3], but it is best grown on a south facing wall even in the south of the country because it requires higher summer temperatures than are normally experienced in this country in order to ripen its fruit and its wood[11, 166]. The wood is also liable to be cut back by winter frosts when it is grown away from the protection of a wall[11]. Trees do not grow so well in the damper western part of Britain[182].
Most plants of this species grown in Britain are of the dwarf cultivar 'Nana'. This is hardier than the type but its fruit is not such good quality[11]. This sub-species fruited on an east-facing wall at Kew in the hot summer of 1989[K].
The pomegranate is often cultivated in warm temperate zones for its edible fruit, there are many named varieties[183]. In Britain fruits are only produced after very hot summers.
Plants often sucker freely[7].
Flowers are produced on the tips of the current years growth[200].
Plants in this genus are notably resistant to honey fungus[200].</t>
  </si>
  <si>
    <t>A red dye is obtained from the flowers and also from the rind of unripened fruits[89, 100, 158, 168]. The dye can be red or black and it is also used as an ink[149]. It is coppery-brown in colour[168]. No mordant is required[168]. A fast yellow dye is obtained from the dried rind[194].
The dried peel of the fruit contains about 26% tannin[46, 223]. The bark can also be used as a source of tannin[146]. The root bark contains about 22% tannin, a jet-black ink can be made from it[194].
Plants are grown as hedges in Mediterranean climates[200].
Wood - very hard, compact, close grained, durable, yellow. Used for making agricultural implements. A possible substitute for box, Buxus spp[146, 149, 158, 194].</t>
  </si>
  <si>
    <t>Fruit - raw[1, 2, 3, 4]. Juicy and refreshing with a sub-acid flavour[183], they are considered delicious by many people though others do not like the large number of seeds with relatively little fruit pulp[K]. The fruit juice can be used in soups, sauces, jellies, ice cream, cakes etc[183]. The fruit contains about 1.5% protein, 1.6% fat, 16.8% carbohydrate, 0.6% ash[149, 179]. Annual yields from wild trees in the Himalayas averaged 32kg per tree[194]. The fruit is about 12cm in diameter[200].
The fresh seed is soft and can be eaten raw[227]. When dried it is used as a seasoning in dal, fried samosa, stuffings and chutneys[183].
The boiled leaves are said to be eaten[183].</t>
  </si>
  <si>
    <t>The pomegranate has a long history of herbal use dating back more than 3,000 years[238]. All parts of the plant contain unusual alkaloids, known as 'pelletierines', which paralyse tapeworms so that they are easily expelled from the body by using a laxative[238]. The plant is also rich in tannin, which makes it an effective astringent. It is used externally in the treatment of vaginal discharges, mouth sores and throat infections[238].
The whole plant, but in particular the bark, is antibacterial, antiviral and astringent[21, 46, 57, 89, 176, 194]. This remedy should be used with caution, overdoses can be toxic[21, 218].
The flowers are used in the treatment of dysentery, stomach ache and cough[218]. Along with the leaves and seeds, they have been used to remove worms[4].
The seeds are demulcent and stomachic[4, 240].
The fruit is a mild astringent and refrigerant in some fevers and especially in biliousness[4]. It is also cardiac and stomachic[240].
The dried rind of the fruit is used in the treatment of amoebic dysentery, diarrhoea etc[4, 238]. It is a specific remedy for tapeworm infestation[254].
The stem bark is emmenagogue[218]. Both the stem and the root barks are used to expel tapeworms[4]. Use this with caution, the root bark can cause serious poisoning[7].The bark is harvested in the autumn and dried for later use[238].
The dried pericarp is decocted with other herbs and used in the treatment of colic, dysentery, leucorrhoea etc[218].</t>
  </si>
  <si>
    <t>China; Dominican Republic; Egypt; Ethiopia; Europe; Haiti; India; Iraq; Israel; Java; Kurdistan; Malaya; Mexico; Mexico(Kickapoo); Peru; Spain; Turkey; United States; Venezuela</t>
  </si>
  <si>
    <t>Ribes rubrum</t>
  </si>
  <si>
    <t>Red Currant</t>
  </si>
  <si>
    <t>R. sylvestre.  R. vulgare. pro parte</t>
  </si>
  <si>
    <t>Western Europe, including Britain.</t>
  </si>
  <si>
    <t>Damp soils in hedges and woods, avoiding acid soils[7, 9, 17].</t>
  </si>
  <si>
    <t>Easily grown in a moisture retentive but well-drained loamy soil of at least moderate quality[11, 200]. Plants are quite tolerant of shade, even succeeding on a north-facing wall[200], though they do not fruit so well in such a position[11]. Prefers a pH in the range 5.5 to 6[200].
Hardy to about -20�c[200].
Red currants are often cultivated in temperate zones for their edible fruit, there are some named varieties, including forms with white fruits[4, 61]. Most cultivars are self-fertile and set a good crop on their own[200]. The fruit is produced at the base of one-year old and older wood, plants start to fruit at 3 - 4 years from seed[200].
This is an aggregate species comprising R. spicatum and R. rubrum. There is some confusion in nomenclature with some botanists only recognising 2 species, R. silvestre. (syn R. sativum) and R. spicatum (syn R. rubrum)[17, 200].
Plants can harbour a stage of white pine blister rust, so should not be grown in the vicinity of pine trees[155]. Plants in this genus are notably susceptible to honey fungus[200].</t>
  </si>
  <si>
    <t>A yellow dye is obtained from the leaves[100].
A black dye is obtained from the fruit[100].
The fruit is used cosmetically in face-masks for firming up tired and lifeless skin[7].</t>
  </si>
  <si>
    <t>Fruit - raw or cooked[1, 2, 5, 11]. A pleasant acid flavour, it can be eaten out of hand but is more often cooked in pies, jams etc[K]. There are rather a lot of seeds in each fruit[K].</t>
  </si>
  <si>
    <t>The fruit is antiscorbutic, aperient, depurative, digestive, diuretic, laxative, refrigerant and sialagogue[4, 7, 21].
The leaves contain the toxin hydrogen cyanide[240]. A concoction of them is used externally to relieve rheumatic symptoms[7]. They are also used in poultices to relieve sprains or reduce the pain of dislocations[7].</t>
  </si>
  <si>
    <t>Matricaria recutita</t>
  </si>
  <si>
    <t>German Camomile</t>
  </si>
  <si>
    <t>M. chamomilla. Auct.  Chamomilla recutita. (L.)Rauschert.</t>
  </si>
  <si>
    <t>Europe, including Britain, east to W. Asia and the Himalayas.</t>
  </si>
  <si>
    <t>Sandy or loamy arable soils in Britain[13, 17]. Also found on saline steppes in Europe[50].</t>
  </si>
  <si>
    <t>An easily grown plant, it succeeds in any well-drained soil in a sunny position[200]. It prefers neutral to slightly acid conditions and succeeds in poor soils[238]. It usually self-sows freely when well-sited[K].
Chamomile has a long history as a gentle and effective folk medicine for a wide variety of disorders, being especially effective and safe for children[K]. There is some confusion between this plant and Chamaemelum nobile as to which is the genuine camomile. This species is said to be more bitter and inferior to Chamaemelum nobile in some reports[200] and to be more active medicinally in other reports[9, 238]. Both have similar properties and can probably be used interchangeably[K].
The whole plant has a pungent aroma[245].</t>
  </si>
  <si>
    <t>An infusion of the flowers is used as a hair shampoo, especially for fair hair[14, 20, 168]. It is also used as a liquid feed and general plant tonic, effective against a number of plant diseases[14, 18, 20]. The flowers are also an ingredient of 'Quick Return' herbal compost activator[32].
The whole plant was formerly used as a strewing herb[4, 168]. The whole plant is insect repellent[14, 20].
An essential oil from the whole plant is used as a flavouring and in perfumery[46]. 
Yellow to gold dyes are obtained from the flowers[168].</t>
  </si>
  <si>
    <t>The young sprigs are used as a seasoning[15].
The dried flowers are used to make herb teas[21, 37]. It is aromatic but with a very bitter flavour[4].</t>
  </si>
  <si>
    <t>German camomile is a well known herbal remedy and is much used in the West. In particular it is an excellent herb for treating various digestive disorders, nervous tension and irritability and is also used externally to treat skin problems[254].
An infusion of the flowers is taken internally as an anodyne, anti-inflammatory, antiseptic, antispasmodic, carminative, cholagogue, diaphoretic, emmenagogue, febrifuge, sedative, stomachic, tonic and vasodilator[7, 218, 238]. An infusion is particularly useful as a stomachic, nervine and sedative for young children, especially when they are teething[238]. It is also used in the treatment of irritable bowel syndrome, Crohn's disease, peptic ulcers and hiatus hernia[254]. In large doses, or when taken regularly for several times each day, the tea can be emetic[218] and can also cause the symptoms it is intended to cure[232]. The flowers are also used externally to treat wounds, sunburn, burns, haemorrhoids, mastitis and leg ulcers[238]. The flowers are harvested when fully open and are dried for later use[254].
The flowers contain various volatile oils including proazulenes[254]. Upon steam distillation these proazulenes produce chamazulene, this is remarkably anti-allergenic and is useful in the treatment of asthma and hay fever[254]. The flowers are sometimes added to cosmetics as an anti-allergenic agent[238].
The whole plant, harvested when in flower, is used to make a homeopathic remedy[232]. It is especially suited to teething children and those who have been in a highly emotional state over a long period of time[232].</t>
  </si>
  <si>
    <t>Belgium; Chile; China; Dominican Republic; Europe; France; Hungary; Iraq; Kurdistan; Mexico; Peru; Spain; Turkey; Venezuela</t>
  </si>
  <si>
    <t>Gnaphalium luteoalbum</t>
  </si>
  <si>
    <t>Jersey Cudweed</t>
  </si>
  <si>
    <t>Most of Europe, including Britain, and most other warm temperate regions in the world.</t>
  </si>
  <si>
    <t>Sandy fields and waste places in the Channel Islands[17]. It is also possibly native to a few mainland areas of Britain[17].</t>
  </si>
  <si>
    <t>Requires a sunny position in a well-drained soil[200].</t>
  </si>
  <si>
    <t>The leaves are used as a tinder[218].</t>
  </si>
  <si>
    <t>Leaves - raw or cooked[177].</t>
  </si>
  <si>
    <t>Stomachic[152].
The leaves are astringent, cholagogue, diuretic, febrifuge, haemostatic and vulnerary[240]. The plant is used in the treatment of breast cancer in Belgium[218].</t>
  </si>
  <si>
    <t>Belgium; India(Punjab); Iraq; Lesotho</t>
  </si>
  <si>
    <t>Gastrodia elata</t>
  </si>
  <si>
    <t>Tien Ma</t>
  </si>
  <si>
    <t>Woods in the mountains of N. Japan[58].</t>
  </si>
  <si>
    <t>A saprophytic herb, it is without green parts and is entirely dependant upon a fungus for its nutriment[238]. This makes it very difficult to cultivate outside its native range. As well as its fungal host, it also requires a damp humus-rich soil in a sheltered woodland position[238].
The plants are very hardy, tolerating temperatures down to at least -15�c[238].
This plant is becoming increasingly rare in the wild, due to over-collection as a medicinal plant[238]. Methods of cultivating it have now been devised in China[238].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t>
  </si>
  <si>
    <t>Root - raw or roasted[61, 178]. Large[178].</t>
  </si>
  <si>
    <t>This species has been used in Chinese herbal medicine for over 1,500 years[238]. The root contains a number of phenolic compounds with medicinal actions[279]. It is a sweet, acrid, herb that is analgesic, anticonvulsive, antispasmodic, carminative, cholagogue, sedative and tonic[147, 174, 176, 238, 279]. It is used internally in the treatment of convulsive illnesses (such as epilepsy and tetanus), rheumatoid arthritis, vertigo and numbness associated with liver disharmony[238]. The root is harvested in the autumn and dried for later use[238].
The stem is aphrodisiac and tonic[218].</t>
  </si>
  <si>
    <t>Iris pallida</t>
  </si>
  <si>
    <t>Dalmation Iris</t>
  </si>
  <si>
    <t>Europe - S. Tyrol from Yugoslavia to the Adriatic.</t>
  </si>
  <si>
    <t>Rocky places[45] in limestone hillsides and the sides of gorges[187].</t>
  </si>
  <si>
    <t>Requires a sunny position and a well-drained soil containing lime[42]. Easily cultivated in a sunny position in ordinary garden soil[187]. Prefers a pH between 6 and 7.5 or higher[200]. Established plants are drought tolerant[190].
Cultivated, especially in Italy, for the essential oil in its root[4].
The flowers are sweetly scented, reminding some people of orange blossom, others of vanilla and others of civet[245].
A very vigorous species[42]. The rhizome should be planted partly above the soil[1].
Members of this genus are rarely if ever troubled by browsing deer or rabbits[233].</t>
  </si>
  <si>
    <t>The root is a source of Orris powder which has the scent of violets[238]. It is obtained by grinding up the dried root[4, 7, 46]. It is much used as a fixative in perfumery and pot-pourri, as an ingredient of toothpastes, breath fresheners etc and as a food flavouring. The root can take several years of drying to fully develop its fragrance, when fresh it has an acrid flavour and almost no smell[4, 168]. An essential oil is obtained from the fresh root, this has the same uses as the root[57, 61].
The juice of the root is sometimes used as a cosmetic and also for the removal of freckles from the skin[4].
A black dye is obtained from the root[168].
A blue dye is obtained from the flowers[168].
Plants can be grown for ground cover, the dense mat of roots excluding all weeds[208].</t>
  </si>
  <si>
    <t>The root can be dried, ground into a powder and used as a food flavouring[46, 171]. The root may take several years of drying to develop its full fragrance[168].
'Orris oil' is an essential oil derived from the dried root, it is used as a flavouring in soft drinks, sweets, chewing gum etc[183].</t>
  </si>
  <si>
    <t>Cathartic[4]. The juice of the fresh root is a strong purge of great efficiency in the treatment of dropsy[4].</t>
  </si>
  <si>
    <t>India; Iraq; Turkey</t>
  </si>
  <si>
    <t>Aster fastigiatus</t>
  </si>
  <si>
    <t>Waste places, especially by rivers, in lowland C. and S. Japan[58]. Swamps and wet grassland[275].</t>
  </si>
  <si>
    <t>Succeeds in most good garden soils[1], preferring one that is well-drained and moisture retentive[200]. Prefers a sunny position[200].
There is some confusion over nomenclature, the reports below on the plants uses could refer to A. fastigiatus. Ledeb. non Fisch. which is a synonym for A. haupti. Ledeb[200].
Most species in this genus seem to be immune to the predations of rabbits[233].
Hybridizes freely with other members of this genus[200].</t>
  </si>
  <si>
    <t>WeM</t>
  </si>
  <si>
    <t>Young leaves - boiled[105].</t>
  </si>
  <si>
    <t>Febrifuge. The root is used in the treatment of dysentery, epilepsy, plague and to allay the effects of overeating[178, 218].</t>
  </si>
  <si>
    <t>Pinus densiflora</t>
  </si>
  <si>
    <t>Japanese Red Pine</t>
  </si>
  <si>
    <t>Hills and low mountains all over Japan[58]. Coastal regions to mountains, lakesides and rocky hillsides from near sea level to 900 metres[266].</t>
  </si>
  <si>
    <t>Thrives in a light well-drained sandy or gravelly loam[1, 11]. Dislikes poorly drained moorland soils[1]. Established plants tolerate drought[200].
Leaf secretions inhibit the germination of seeds, thereby reducing the amount of plants that can grow below the tree[18].
The plant is quite fast growing when very young but this soon tails off and the tree is then quite slow growing[185].
Cultivated for its wood in Japan, but it is unlikely to be a worthwhile timber tree in Britain[11].
Plants are strongly outbreeding, self-fertilized seed usually grows poorly[200]. They hybridize freely with other members of this genus[200]. Hybridizes in the wild with P. thunbergii[58].  
There are many named forms of this species[200].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</si>
  <si>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a useful timber tree in Japan, but it is unlikely to be of much value in Britain[11]. The timber is used for construction, poles, and furniture[266].</t>
  </si>
  <si>
    <t>Saussurea costus</t>
  </si>
  <si>
    <t>Costus</t>
  </si>
  <si>
    <t>S. lappa. (Decne.)Schultz-Bip.</t>
  </si>
  <si>
    <t>A casual in irrigated areas, 2000 - 3300 metres from Pakistan to Himachel Pradesh[51]. Usually found in moist shady situations in Kashmir, sometimes forming the undergrowth in birch forests[211].</t>
  </si>
  <si>
    <t>Succeeds in most soils in a sunny well-drained position[1].
Cultivated as a medicinal plant and for its use in perfumery in the Himalayas[51, 245]. The dried root has something of the mossy smell of violets when fresh, becoming fur-like or even unpleasantly goat-like with age[245]. Most of the roots are exported to China and Japan and the plant forms quite a large article of commerce in Kashmir, the trade being controlled by the State[211]. Wild plants have been greatly over-collected and the plant has been placed on the CITES I list of endangered species - it is now illegal to dig them up for export[238].</t>
  </si>
  <si>
    <t>An essential oil obtained from the roots is used medicinally, in perfumery, incenses and as a hair rinse when it is said to darken grey hair[61]. It has a strong lingering scent[238]. The smell is at first like violets, but as it ages it can become more fur-like or eventually become unpleasantly goat-like[245].
The roots are cut into lengths about 8cm long and then dried before being exported[211]. Smaller pieces of the root are ground into a powder and then used to make incense sticks[211]. The longer clean pieces are cut into very thin slices and then burnt at shrines or used as a tonic in hot baths[211].</t>
  </si>
  <si>
    <t>The aromatic root is sometimes used as a spice[183]. It has a characteristic penetrating odour reminiscent of violet, orris and vetiver[183].</t>
  </si>
  <si>
    <t>Costus is a commonly used medicinal herb in China and is considered to be one of their 50 fundamental herbs[218]. It is also used in Ayurvedic medicine where it is valued mainly for its tonic, stimulant and antiseptic properties[254]. It is said to be aphrodisiac and to be able to prevent the hair turning grey[254].
The root is anodyne, antibacterial, antispasmodic, aphrodisiac, carminative, skin, stimulant, stomachic, tonic and vermifuge[61, 147, 176, 218]. It is used internally in the treatment of abdominal distension and pain, chest pains due to liver problems and jaundice, gall bladder pain, constipation associated with energy stagnation, and asthma[238]. The root is harvested in the autumn or spring and either dried for later use or decocted for the essential oil[238]. It is normally used with other herbs[218].
The root is also used in Tibetan medicine where it is considered to have an acrid, sweet and bitter taste with a neutral potency[241]. It is used in the treatment of swelling and fullness of the stomach, blockage and irregular menses, pulmonary disorders, difficulty in swallowing and rotting/wasting of muscle tissues[241].
An oil from the root is very beneficial in the treatment of rheumatism[211].</t>
  </si>
  <si>
    <t>Arabic; China; India; Iran; Kashmir; Sanscrit; Spain</t>
  </si>
  <si>
    <t>Tilia platyphyllos</t>
  </si>
  <si>
    <t>Large Leaved Lime</t>
  </si>
  <si>
    <t>T. grandifolia.  T. officinarum. pro parte.</t>
  </si>
  <si>
    <t>Europe, from Britain and Belgium south and east to Spain, Crimea, Caucasus and W. Asia.</t>
  </si>
  <si>
    <t>Woods on good calcareous or base rich soils[17].</t>
  </si>
  <si>
    <t>Prefers a good moist loamy alkaline to neutral soil but succeeds on slightly acid soils[11, 200]. Grows poorly on any very dry or very wet soils[200]. Succeeds in sun or semi-shade[188].
Plants can be transplanted quite easily, even when quite large, trees up to 60 years old have been moved successfully[1, 74].
Lime trees are very long-lived[7] and are amenable to coppicing or pollarding. This species does not produce many suckers[98, 200].
Grows well in Britain, it is the only species that reliably produces viable seed in areas with cool summers[200].
Lime trees tend to hybridise freely if other members of the genus are growing nearby[238]. If growing plants from seed it is important to ensure the seed came from a wild source or from an isolated clump of the single species[K].
Grows best in a woodland situation, young plants tolerate a reasonable level of side shade[200]. Mature trees cast a dense shade[186].
A very valuable bee plant, producing an abundance of nectar[7, 11, 125]. A valuable tree for wildlife, there are 31 species of insects associated with this tree[24]. A food plant for the caterpillars of many butterfly and moth species[30].
Trees are usually attacked by aphids which cover the ground and the leaves with a sticky honeydew[188].
There are some named varieties selected for their ornamental value[188].
Plants in this genus are notably resistant to honey fungus[200].</t>
  </si>
  <si>
    <t>A fibre from the inner bark is used to make mats, shoes, baskets, ropes etc[1, 13, 14, 46, 61, 100]. It is also suitable for cloth[115]. It is harvested from trunks that are 15 - 30cm in diameter[115]. The fibre can also be used for making paper[189]. The stems are harvested in spring or summer, the leaves are removed and the stems steamed until the fibres can be stripped. The outer bark is removed from the inner bark by peeling or scraping.  The fibres are cooked for 2 hours with lye and then beaten in a ball mill. The paper is beige in colour[189].
Wood - soft, white, easily carved. It is very suitable for carving domestic items and small non-durable items[4, 13, 46, 61, 115]. A charcoal made from the wood is used for drawing and has medicinal properties[7, 46, 61, 115].</t>
  </si>
  <si>
    <t>Young leaves - raw. A delicious addition to salads and sandwiches, the young leaves are mild and tender with a somewhat mucilaginous texture[K].
A very acceptable chocolate substitute can be made from a paste of the ground-up flowers and immature fruit. Trials on marketing the product failed because the paste is very apt to decompose[2, 115].
A popular herb tea is made from the flowers, it has a sweet, fragrant pleasant flavour. Some caution is advised, see notes above on toxicity.
Sap - harvested in the spring, it is sweet and can be used as a drink or concentrated into a syrup[4].</t>
  </si>
  <si>
    <t>Lime flowers are a popular domestic remedy for a number of ailments, especially in the treatment of colds and other ailments where sweating is desirable[9]. A tea made from the fresh or dried flowers is antispasmodic, diaphoretic, expectorant, hypotensive, laxative and sedative[4, 9, 13, 226, 238]. Lime flower tea is also used internally in the treatment of indigestion, hypertension, hardening of the arteries, hysteria, nervous vomiting or palpitation[4, 238]. The flowers are harvested commercially and often sold in health shops etc[226]. Lime flowers are said to develop narcotic properties as they age and so they should only be harvested when freshly opened[238].
A charcoal made from the wood is used in the treatment of gastric or dyspeptic disturbances and is also made into a powder then applied to burns or sore places[4]. It is also quite an effective vasodilator[7].</t>
  </si>
  <si>
    <t>Chrysothamnus nauseosus</t>
  </si>
  <si>
    <t>Rubber Rabbitbrush</t>
  </si>
  <si>
    <t>Western N. America - Canada to California.</t>
  </si>
  <si>
    <t>Dry sandy, gravelly, or heavy clayey and alkali soils in open places in sagebrush, juniper-pinyon and ponderosa-pine zones at low elevations and occasionally found at higher elevations[60, 269].</t>
  </si>
  <si>
    <t>We have very little information on this species and do not know if it will be hardy in Britain, though judging by its native range it should succeed outdoors in most parts of this country. This species thrives on poor soils and so is an indication that the land is poor, has been allowed to erode, has been overgrazed or in other ways neglected[212]. It is also reported to tolerate alkaline conditions, drought, heavy clays and poor soils[269]. The following notes are based on the general needs of the genus.
Requires a sunny position and prefers a well-drained sandy soil[1, 11]. Plants do not require a rich soil[11]. They tolerate alkaline soils[200].
The sub-species C. nauseosus ssp.. consimilis, is characteristic of sites with highly saline soils[269].</t>
  </si>
  <si>
    <t>The plant is a source of latex, used in making rubber[46, 61, 95]. There is no commercially viable method of extracting it as yet[212]. This species has been identified as one of the more promising species from western N. America for the production of biocrude (hydrocarbon and hydrocarbon-like chemical fraction of plants which may be extracted by organic solvents and upgraded to liquid fuels and chemical feedstocks). Finding the cyclohexane extract to be 15.1%, the ethanol extract 20.8%, McLaughlin and Hoffmann (1982) calculated 13.2 kBTU/lb. in the extractables, a biomass yield of ca 4.5 MT/ha or 12.5 bbls, at a per barrel cost of $50.00 or $13.10/million BTU[269].
The leaves have been used as a sanitary towel, especially after childbirth[257].
A green dye is obtained from the bark[168].
A yellow-gold dye is obtained from the flowers[95, 168].
The growing plant repels insects[99].
The cottony fruiting heads are used as a stuffing material for pillows etc[99].</t>
  </si>
  <si>
    <t>A gum obtained from the root is used for chewing[46, 61, 95, 257].</t>
  </si>
  <si>
    <t>A decoction of the twigs has been used in the treatment of toothaches, coughs and chest pains[257].
An infusion of the flowering stems has been used in the treatment of colds and TB[257].
An infusion of the leaves and stems has been used to treat colds, diarrhoea, stomach cramps etc[257]. It has also been used externally as a wash for sores and skin eruptions, especially smallpox[257].
The plant shows slight bactericidal activity[269].
In small doses, the extracts lowered the blood pressure briefly in rabbits. In large doses, the fall in blood pressure was pronounced, accompanied by circulatory and respiratory failure[269].</t>
  </si>
  <si>
    <t>Aquilegia shockleyi</t>
  </si>
  <si>
    <t>South-western N. America - California and Nevada.</t>
  </si>
  <si>
    <t>Moist places in dry woodlands and shrublands at elevations of 1200 - 2700 metres[270].</t>
  </si>
  <si>
    <t>Succeeds in ordinary garden soil, preferring a moist but not wet soil and a sunny position[1]. Intolerant of heavy clay[200].
Most species are short-lived, dying out after 2 - 3 years, though they usually produce seed prolifically[200]. However, they are very apt to hybridize with other members of the genus and so it becomes difficult to keep a species true to type if more than one is grown in the garden[200].
Plants seem to be immune to the predations of rabbits[233].
A greedy plant, inhibiting the growth of nearby plants, especially legumes[54].</t>
  </si>
  <si>
    <t>Flowers - raw. Rich in nectar, they are sweet and delightful[172], they make a very attractive addition to mixed salads and can also be used as a thirst-quenching munch in the garden[K].</t>
  </si>
  <si>
    <t>Antispasmodic, diaphoretic, parasiticide, resolvent, salve[172].</t>
  </si>
  <si>
    <t>Elsholtzia ciliata</t>
  </si>
  <si>
    <t>E. cristata. Willd.  E. patrinii.</t>
  </si>
  <si>
    <t>N. Europe. N. America. N. Asia.</t>
  </si>
  <si>
    <t>Roadsides, old fields etc in Eastern N. America[43]. Grassy areas in mountains in Korea[279].</t>
  </si>
  <si>
    <t>An easily grown plant, it succeeds in most soils.
Cultivated for ornament in N. and E. Europe[50].</t>
  </si>
  <si>
    <t>Young leaves - raw or cooked[105, 177]. Finely cut then added to salads or used as a potherb[183].
The leaves can be used as an aromatic condiment for vegetable dishes[183].
The powdered seeds are used as a condiment for flavouring foodstuffs[272].</t>
  </si>
  <si>
    <t>The plant is antibacterial, antipyretic, antiviral, astringent, carminative, diaphoretic, diuretic and stomachic[61, 176, 178, 279]. Its use is said to relieve the effects of excess alcohol[61, 178]. It is used in the treatment of common colds, fevers, headaches, diarrhoea, oedema and oliguria[176, 279]. The plant has a broad-spectrum antibacterial action[176].</t>
  </si>
  <si>
    <t>Polygonatum odoratum</t>
  </si>
  <si>
    <t>P. anceps.  P. officinale.  P. vulgaris.</t>
  </si>
  <si>
    <t>Europe, including Britain, from Scandanavia south and east to Spain, Siberia, China, Himalayas.</t>
  </si>
  <si>
    <t>Limestone woods and rocky places[17, 100].</t>
  </si>
  <si>
    <t>Prefers a fertile humus rich moisture retentive well-drained soil in cool shade or semi-shade[200]. Plants are intolerant of heat and drought but tolerate most other conditions[200]. Prefers a dryish soil[10, 19]. Does well in woodlands and copses[1, 19].
Hardy to about -25�c[187].
The rhizomes are long and creeping, the plant forming large colonies[187].
The flowers are sweetly scented[245].
Members of this genus are rarely if ever troubled by browsing deer or rabbits[233].
The young shoots of most members of this genus are very attractive to slugs[K].
Hybridizes with other members of this genus[200]. A number of named forms have been selected for their ornamental value[187].</t>
  </si>
  <si>
    <t>Young shoots - cooked. They can be used as an asparagus substitute[46, 55, 61]. 
Root - cooked[2, 55, 105, 179]. Rich in starch.</t>
  </si>
  <si>
    <t>Solomon's seal has been used for thousands of years in herbal medicine. It is used mainly in the form of a poultice and is believed to prevent excessive bruising and to stimulate tissue repair[254].
The root is antiperiodic, antitussive, cardiotonic, demulcent, diuretic, energizer, hypoglycaemic, ophthalmic, resolvent, sedative and tonic[7, 9, 21, 147, 174, 176, 178, 218]. It is used in the treatment of, dry throat, dry coughs and coronary heart disease[176]. The plant is only used in domestic medicine[9]. An infusion is used as a diuretic and stimulant to the metabolism, though no more than 3 cups per day should be taken and only over short periods[9]. It can also be applied externally as a poultice to treat bruises, small wounds etc[7, 9]. It has also been used to remove freckles[9, 21, 174, 176, 178]. The root is harvested in the autumn and can be dried for later use[9]. It should not be used internally except under expert supervision[254].</t>
  </si>
  <si>
    <t>China; Egypt; Europe; Spain; Turkey</t>
  </si>
  <si>
    <t>The fruits are poisonous[9, 10, 19, 65].</t>
  </si>
  <si>
    <t>Calycanthus floridus</t>
  </si>
  <si>
    <t>Carolina Allspice</t>
  </si>
  <si>
    <t>C. sterilis.</t>
  </si>
  <si>
    <t>South-eastern N. America - Virginia to Florida, west to Alberta and West Virginia.</t>
  </si>
  <si>
    <t>Rich low shady woodlands[4, 43].</t>
  </si>
  <si>
    <t>Prefers a light loamy soil that is deep and moist but succeeds in most fertile soils[11, 182]. Requires a well-drained soil[188].  Prefers a sunny position but it tolerates shade when grown in warm temperate zones[11, 200]. Requires a sheltered position, protected from cold winds[245].
Although the dormant plant is hardy to at least -20�c, the tender young growth in the spring can be damaged by late frosts[K].
All parts of the plant are richly fragrant[182]. The flowers have a refreshing scent of ripe apples[245]. The wood, leaves and roots smell strongly of camphor, whilst the bark smells like cinnamon[245].
This species is closely related to C. mohrii[182].
A very ornamental plant, there is at least one named variety developed for its ornamental value. 'Mrs Henry Type' is a large-flowered form[182].
Plants in this genus are notably resistant to honey fungus[200].</t>
  </si>
  <si>
    <t>Leaves contain small quantities of camphor. They can be used as an insect repellent, perfume and disinfectant[169, 257].</t>
  </si>
  <si>
    <t>The aromatic bark is dried and used as a substitute for cinnamon[2, 11, 46, 61, 105, 161, 183].</t>
  </si>
  <si>
    <t>Antispasmodic, disinfectant[106, 169].
The plant contains an alkaloid that has a powerfully depressant action on the heart[4]. A fluid extract has been used as an antiperiodic[4].
A tea made from the root or bark has been used as a strong emetic and diuretic for kidney and bladder ailments[222, 257]. A cold tea has been used as eye drops in the treatment of failing eyesight[222, 257].
An ooze from the bark has been used to treat children's sores, whilst an infusion has been used to treat hives[257].</t>
  </si>
  <si>
    <t>Ruminants are reported to have a toxic reaction from grazing this plant[4, 222].</t>
  </si>
  <si>
    <t>Juncaceae</t>
  </si>
  <si>
    <t>Juncus effusus</t>
  </si>
  <si>
    <t>Soft Rush</t>
  </si>
  <si>
    <t>J. communis effusus.</t>
  </si>
  <si>
    <t>Throughout the northern temperate zone, including Britain, east and south Africa, Australasia.</t>
  </si>
  <si>
    <t>Wet pastures, bogs, damp woods etc, usually on acid soils[17].</t>
  </si>
  <si>
    <t>Easily grown in a moist soil, bog garden or shallow water[1, 200]. Prefers a heavy soil in sun or light shade[200].</t>
  </si>
  <si>
    <t>Stems are used in basket making, thatching, weaving mats etc[23, 46, 66, 99, 115, 171]. The stems can also be dried then twisted or braided into ropes for tying or binding[257].
Stems can be peeled (except for a small spine which is left to keep them upright) and soaked in oil then used as a candle[6, 46, 61, 115].
A fibre obtained from the stems is used for making paper[189]. The stems are harvested in late summer or autumn, they are split and cut into usable pieces and then soaked for 24 hours in clear water. They are then cooked for 2 hours with lye and beaten in a blender. The fibres make an off-white paper[189]. When mixed with mulberry fibres they can be used for making stencil paper[189].
The whole plant was formerly used as a strewing herb[1, 66, 115].</t>
  </si>
  <si>
    <t>Young shoots - raw[118, 257]. Some caution is advised, see the notes above on toxicity.</t>
  </si>
  <si>
    <t>The pith of the stem is antiphlogistic, depurative, discutient, diuretic, febrifuge, lenitive, lithontripic, pectoral and sedative[147, 176, 178, 218, 240]. It is used in the treatment of sore throats, jaundice, oedema, acute urinary tract infection and morbid crying of babies[176].</t>
  </si>
  <si>
    <t>Possibly toxic to mammals[76].</t>
  </si>
  <si>
    <t>Saussurea affinis</t>
  </si>
  <si>
    <t>Hemistepta lyrata. Bunge.</t>
  </si>
  <si>
    <t>Mountain slopes and valleys, plains, hills, forest margins, forests, grassland, wasteland, farmland, riversidesand roadsides from near sea level to 3300 metres[266].</t>
  </si>
  <si>
    <t>We have very little information on this species and do not know if it will be hardy in Britain, though judging by its native range it could succeed outdoors in many parts of this country. Some authorities now say that the correct name of this species is Hemistepta lyrata[266]. The following notes are based on the general needs of the genus.
Succeeds in most soils in a sunny well-drained position[1].</t>
  </si>
  <si>
    <t>The juice of the root is given with other herbs in the treatment of diseases of women[240].</t>
  </si>
  <si>
    <t>Rumex mexicanus</t>
  </si>
  <si>
    <t>Mexican Dock</t>
  </si>
  <si>
    <t>R. salicifolius mexicanus. (Meisn.)C.L.Hitchc.</t>
  </si>
  <si>
    <t>Western N. America - Newfoundland to British Columbia, south to Maine, Texas and Mexico.</t>
  </si>
  <si>
    <t>Rich soils, occasionally brackish[43].</t>
  </si>
  <si>
    <t>Succeeds in most soils, preferring a moist moderately fertile well-drained soil in a sunny position.
Plants succeed outdoors at Cambridge Botanical gardens and are growing well in Cornwall[K].</t>
  </si>
  <si>
    <t>The dried, crushed roots have been used as a tinder[257].
Although no specific mention has been made for this species, dark green to brown and dark grey dyes can be obtained from the roots of many species in this genus, They do not need a mordant[168].</t>
  </si>
  <si>
    <t>An infusion of the leaves has been taken by childless women to help them become pregnant[257].
A strong infusion of the root has been used to help a woman become pregnant[257]. The infusion was taken four times a day (upon rising, at midday, at sunset and upon going to bed) for a month[257].
An infusion of the leaves has been used in the treatment of sore throats[257].
A decoction of the white root has been used to regulate the menstrual cycle[257]. There is a suggestion that it was used to facilitate an abortion.
A decoction of the red root has been used to treat fevers[257].
A poultice of the crushed root has been used to treat burns[257].
A decoction of the plant has been used to treat intestinal disorders and liver complaints[257]. A decoction of the plant has been used externally to treat swellings and painful joints[257].</t>
  </si>
  <si>
    <t>Calamintha sylvatica</t>
  </si>
  <si>
    <t>Calamint</t>
  </si>
  <si>
    <t>C. ascendens.  C. baetica.  C. officinalis.  C. sylvatica ascendens.  Satureia ascendens.</t>
  </si>
  <si>
    <t>Western Europe, including Britain, from France and W. Germany south to Spain, Algeria and N. Syria.</t>
  </si>
  <si>
    <t>Dry grassy banks, usually on calcareous soils, from southern Britain north to Durham and Yorkshire[5, 17].</t>
  </si>
  <si>
    <t>Succeeds in a well-drained dry to moist neutral to alkaline soil and a sunny position[1]. Likes semi-shade[200].
Succeeds in a woodland garden[200].
Bees love the flowers of this plant[K].</t>
  </si>
  <si>
    <t>A sweet and aromatic herb tea is made from the leaves[200]. Very refreshing[4, 200].
Leaves - used as a flavouring in cooked dishes[177]. Pleasantly pungent and strongly aromatic, the flavour is said to resemble a cross between mint and marjoram[183].</t>
  </si>
  <si>
    <t>Calamint was commonly used as a medicinal herb in medieval times, though is little used by modern herbalists[238]. It has very similar properties to lesser calamint (C. nepeta) though is milder in its actions[238]. It is sometimes cultivated as a medicinal herb for household use.
The whole plant is aromatic, diaphoretic and expectorant[4]. The leaves are harvested in July as the plant comes into flower and are dried for storage[4]. An infusion is beneficial in cases of fevers, flatulent colic and weaknesses of the stomach[4], it is also used to treat depression, insomnia and painful menstruation[238]. Its expectorant action makes it a good cough and cold remedy and it is of value for treating mild respiratory infections[254]. It is best mixed with other herbs, especially yarrow (Achillea millefolium) and Thyme (Thymus vulgaris)[254].
Calamint should not be prescribed for pregnant women since in excess it can cause a miscarriage[238].</t>
  </si>
  <si>
    <t>Vicia villosa</t>
  </si>
  <si>
    <t>Large Russian Vetch</t>
  </si>
  <si>
    <t>C. and S. Europe. W. Asia and N. Africa. Naturalized in Britain[17].</t>
  </si>
  <si>
    <t>Cultivated land and waste places, avoiding acid soils and shady positions[17].</t>
  </si>
  <si>
    <t>Succeeds in any well-drained soil in a sunny position if the soil is reliably moist throughout the growing season, otherwise it is best grown in semi-shade[200].
Cultivated for its edible seed in N. and C. Europe[2].
This species is not very deep rooting[87].
This species has a symbiotic relationship with certain soil bacteria, these bacteria form nodules on the roots and fix atmospheric nitrogen. Some of this nitrogen is utilized by the growing plant but some can also be used by other plants growing nearby[200].</t>
  </si>
  <si>
    <t>Used as a spring or autumn sown green manure. The seed can be sown in September to overwinter, or as late as October for a greenhouse green manure[87].</t>
  </si>
  <si>
    <t>Seed[2]. No more details are given.
Used as a vegetable[177]. No more details are given.</t>
  </si>
  <si>
    <t>Mahonia napaulensis</t>
  </si>
  <si>
    <t>M. acanthifolia. G.Don.  Berberis napalensis. Spreng.</t>
  </si>
  <si>
    <t>E. Asia - Bhutan, Nepal, Sikkim and Uttar Pradesh.</t>
  </si>
  <si>
    <t>Dense wet oak and rhododendron forests to 2900 metres[51, 184].</t>
  </si>
  <si>
    <t>An easily grown plant, it thrives in any good garden soil[11]. Grows well in heavy clay soils. Prefers a semi-shaded woodland position in a damp slightly acid to neutral humus rich soil[200]. Requires a position sheltered from cold or strong winds[1].
The plant is slightly tender in Britain[1] though it does well in Cornwall[59]. It under performs in areas where temperatures regularly fall below -10�c[200]. The young growth in spring can be damaged by late frosts[K].
Hybridizes freely with other members of this genus.
The flowers have a delicate sweet fragrance[245].
At least one named variety has been developed for its ornamental value. 'Maharajah' appears to be hardier than the type species[182].
Closely allied to M. acanthifolia[11] (which is quoted as a synonym of this species in some books). The differences stated between the two species do not hold true in the wild but in cultivation M. acanthifolia has leaflets with a dull surface, flowers in the autumn and is hardier than many of the spring flowering introductions of M. nepaulensis.
Resistant to honey fungus[88].</t>
  </si>
  <si>
    <t>A yellow dye is obtained from the stem and leaves[61].</t>
  </si>
  <si>
    <t>Fruit - raw or cooked[272]. An acid flavour, but it is rather nice raw especially when added to muesli or porridge[K]. Unfortunately, there is relatively little flesh and a lot of seeds[K]. The fruit can also be dried and used as raisins[2, 51, 158, 177]. The ovoid fruit is about 12mm long[200].</t>
  </si>
  <si>
    <t>The fruits are said to be diuretic and demulcent[240, 272]. They are used in the treatment of dysentery[240].
A decoction of the bark is used as eye drops to treat inflammations of the eyes[272].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</si>
  <si>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Rubus canadensis</t>
  </si>
  <si>
    <t>American Dewberry</t>
  </si>
  <si>
    <t>R. millspaughii.</t>
  </si>
  <si>
    <t>North-eastern N. America - Newfoundland to Michigan and North Carolina.</t>
  </si>
  <si>
    <t>Thickets, woods and clearings[43, 235].</t>
  </si>
  <si>
    <t>Easily grown in a good well-drained loamy soil in sun or semi-shade[1, 11, 200].
This species is a blackberry with biennial stems, it produces a number of new stems each year from the perennial rootstock, these stems fruit in their second year and then die[200]. The stems are free from prickles[235].
The plant produces apomictic flowers, these produce fruit and viable seed without fertilization, each seedling is a genetic copy of the parent[200].
Plants in this genus are notably susceptible to honey fungus[200].</t>
  </si>
  <si>
    <t>Apomixy</t>
  </si>
  <si>
    <t>Fruit - raw or cooked in pies, jams etc[2, 3, 43, 105, 183]. Sweet, juicy and richly flavoured, it is generally preferred to most other species of blackberries[2, 183]. The fruit can be pressed into cakes and then dried for later use[257]. The fruit can be up to 25mm long[235].</t>
  </si>
  <si>
    <t>The stems and the fruit have been used in the treatment of dysentery[257].
A decoction of the root has been used in the treatment of dysentery[257].</t>
  </si>
  <si>
    <t>Calamintha nepeta</t>
  </si>
  <si>
    <t>Lesser Calamint</t>
  </si>
  <si>
    <t>Satureia nepeta.</t>
  </si>
  <si>
    <t>Europe, including Britain, south from France and S. Russia to N. Africa and to Iran in W. Asia.</t>
  </si>
  <si>
    <t>Dry banks, usually on calcareous soils[17].</t>
  </si>
  <si>
    <t>Prefers a well-drained dry to moist neutral to alkaline soil and a warm sunny position[200, 238].
Plants are hardy to about -15�c[187].
This species is very closely related to C. sylvatica, and is considered to be no more than a sub-species by some botanists[4].
A very good bee plant[187].</t>
  </si>
  <si>
    <t>The leaves have a strong pennyroyal-like fragrance and are more pungent than calamint (C. sylvatica)[183]. They can be used as a flavouring[183].
A sweet and aromatic herb tea is made from the leaves[200].</t>
  </si>
  <si>
    <t>Lesser calamint was commonly used as a medicinal herb in medieval times, though is little used by modern herbalists[238]. It is sometimes cultivated as a medicinal herb for household use. The whole plant is aromatic, diaphoretic, expectorant, febrifuge and stomachic[4, 148]. The leaves are harvested in July as the plant comes into flower and are dried for later use[4]. An infusion is beneficial in cases of flatulent colic and weaknesses of the stomach[4], it is also used to treat depression, insomnia and painful menstruation[238]. It should not be prescribed for pregnant women since in excess it can cause a miscarriage[238].</t>
  </si>
  <si>
    <t>Polygonatum verticillatum</t>
  </si>
  <si>
    <t>Whorled Solomon's Seal</t>
  </si>
  <si>
    <t>Convallaria verticillata.</t>
  </si>
  <si>
    <t>Europe, including Britain, from Scandanavia south and east to Spain, W. Asia, Himalayas.</t>
  </si>
  <si>
    <t>Margins of woods, clearings and shady rocky places, usually on acid soils[17].</t>
  </si>
  <si>
    <t>Prefers a fertile humus rich moisture retentive well-drained soil in cool shade or semi-shade[200]. Plants are intolerant of heat and drought but tolerate most other conditions[200].
Members of this genus are rarely if ever troubled by browsing deer or rabbits[233].
The young shoots are very attractive to slugs[K].
Hybridizes with other members of this genus[200].</t>
  </si>
  <si>
    <t>Tender leaves and young shoots - cooked as a vegetable[51, 272]. They can be used as an asparagus substitute. 
Root - cooked[105]. Rich in starch.</t>
  </si>
  <si>
    <t>Greece; India</t>
  </si>
  <si>
    <t>Dicksoniaceae</t>
  </si>
  <si>
    <t>Cibotium barometz</t>
  </si>
  <si>
    <t>Scythian Lamb</t>
  </si>
  <si>
    <t>C. assamicum.</t>
  </si>
  <si>
    <t>E. Asia - Assam to China.</t>
  </si>
  <si>
    <t>Hillsides, gullies and forests, where it is shady and damp[147].</t>
  </si>
  <si>
    <t xml:space="preserve">Rhizome - </t>
  </si>
  <si>
    <t>This species is not very hardy in Britain and normally requires greenhouse protection[1].
200</t>
  </si>
  <si>
    <t>There is a report that the plant is edible, but does not say which part of the plant is eaten[177].</t>
  </si>
  <si>
    <t>Antirheumatic, hepatic, styptic[147, 176].</t>
  </si>
  <si>
    <t>Tulipa edulis</t>
  </si>
  <si>
    <t>T. graminifolia.  Amana edulis.  A. graminifolia.  Orithyia edulis.</t>
  </si>
  <si>
    <t>E. Asia - E. China, S. Japan, Korea, Manchuria.</t>
  </si>
  <si>
    <t>Moist places in meadows in lowlands[58, 178], near rivers and on wooded hillsides[90]. Grassy slopes and hillsides from near sea level to 1700 metres in China[266].</t>
  </si>
  <si>
    <t>Easily grown in a well-drained soil in a sunny position[1, 90].
This species is not fully hardy in Britain, the plants come into growth in the winter and need protection from severe weather and so are best grown in a bulb frame[1]. Plants are dormant in summer but do not require protection from rain[90].
Bulbs can be harvested in June after they have died down and then stored in a cool dry place, being planted out again in October.</t>
  </si>
  <si>
    <t>Bulb - cooked[22, 105]. A source of starch[46, 61]. The bulb can be up to 4cm in diameter[266].
Leaves - cooked[46, 61, 105]. Unless you have more plants than you need this practise is not recommended since it will greatly weaken the plant[K].</t>
  </si>
  <si>
    <t>The inner portion of the bulb is antidote, antipyretic, depurative, expectorant, febrifuge and laxative[147, 218]. It is used, mainly as a poultice, in the treatment of ulcers and abscesses[147].
The plant has been used in the treatment of cancer[218].
The leaves are applied externally to abscesses, buboes and breast diseases[218].
The flowers are used in the treatment of dysuria[218].</t>
  </si>
  <si>
    <t>Although no records of toxicity have been seen for this species, the bulbs and the flowers of at least one member of this genus have been known to cause dermatitis in sensitive people, though up to 5 bulbs a day of that species can be eaten without ill-effect[65].</t>
  </si>
  <si>
    <t>Magnolia grandiflora</t>
  </si>
  <si>
    <t>M. foetida.  M. virginiana foetida.</t>
  </si>
  <si>
    <t>South-eastern N. America - North Carolina to Florida and Texas.</t>
  </si>
  <si>
    <t>Hammocks, sand dunes, buffs and sandy bottoms[72]. Rich moist soils[227]. Always found in lowland areas, never above 105 metres altitude[229]</t>
  </si>
  <si>
    <t>Best grown in a warm position in a moderately rich free soil of an open texture[1]. Tolerates moderately limey soils[200, 202] so long as they are deep and rich in humus[188]. The branches are brittle so a sheltered position is required[200]. Another part of the same book says that this species is fairly wind-resistant[200]. Succeeds in full sun or semi-shade[219].
Plants are hardy to about -10�c[200].
The fleshy roots are easily damaged and any transplanting is best done during a spell of mild moist weather in late spring[182].
A very ornamental plant[1], a number of named forms have been developed[200].
The flowers are very large (up to 25cm across) and have a delicious and very powerful scent[202, 245]. This is perhaps the most strongly scented flower in the world[245]. They can be produced in trees as young as 10 years old[229]. The form 'Exmouth Variety' (also known as elliptica) produces its flowers when younger than the species, these flowers have a refreshing lemon scent[245]. There is no main flush of flowering, instead the flowers open intermittently throughout the summer[K].
Plants do not normally need pruning, any cutting out of dead wood etc is best carried out in July[219].</t>
  </si>
  <si>
    <t>A fairly wind-tolerant tree, it can be used in shelterbelt plantings[200].
An essential oil is obtained from the flowers[240].
Wood - hard and fairly heavy, but weak and not durable[227]. White when first cut, it turns brown on exposure to air[229]. It is used in limited amounts for fuel, baskets, crates, woodenware and furniture[82, 227].</t>
  </si>
  <si>
    <t>The flowers are pickled in some parts of England and are considered to have an exquisite flavour[2, 183]. They are also said to be used as a spice and a condiment[183].</t>
  </si>
  <si>
    <t>The bark is diaphoretic, stimulant, tonic[46, 61, 240]. It is used in the treatment of malaria and rheumatism[240]. A decoction has been used as a wash and a bath for prickly heat itching[257]. The decoction has also been used as a wash for sores and as a steam bath for treating dropsy[257].
An alcoholic extract of the plant reduces the blood pressure, produces a slight acceleration in respiration but has no action on the heart[240].</t>
  </si>
  <si>
    <t>Zanthoxylum ailanthoides</t>
  </si>
  <si>
    <t>E. Asia - S. China, Japan.</t>
  </si>
  <si>
    <t>Mountains, C. and S. Japan[58].</t>
  </si>
  <si>
    <t>Prefers a good deep well-drained moisture retentive soil in full sun or semi-shade[1, 11, 200].
A rather frost-tender species, it is not hardy in most of Britain[182, 200] but succeeds outdoors in the mildest areas of the country[1].
Flowers are formed on the old wood[206].
Dioecious. Male and female plants must be grown if seed is required.</t>
  </si>
  <si>
    <t>The resin contained in the bark, and especially in that of the roots, is antitussive, carminative, and powerfully stimulant[82, 178].</t>
  </si>
  <si>
    <t>Zanthoxylum americanum</t>
  </si>
  <si>
    <t>Prickly Ash</t>
  </si>
  <si>
    <t>Z. fraxineum.</t>
  </si>
  <si>
    <t>Eastern N. America - Quebec to Florida, west to Minnesota and Oklahoma.</t>
  </si>
  <si>
    <t>Found on upland rocky hillsides and on moist low-lying sites, in open woods, on bluffs or in thickets[229].</t>
  </si>
  <si>
    <t>Prefers a good deep well-drained moisture retentive soil in full sun or semi-shade[1, 11, 200].
A relatively fast-growing plant in the wild, it often forms thickets by means of root suckers[229].
All parts of the plant are fragrant. The bruised foliage has a delicious resinous orange-like perfume[245].
Dioecious. Male and female plants must be grown if seed is required.
Flowers are formed on the old wood[206].</t>
  </si>
  <si>
    <t>The fruits have been used by young men as a perfume[257].
Wood - soft. It weighs 35lb per cubic foot[235]. Of little use[229].</t>
  </si>
  <si>
    <t>Prickly ash is a warming, stimulating herb that is beneficial for the circulation. It was highly regarded by the native North American Indians who used it especially to alleviate rheumatism and toothache[254]. All parts of the plant, but especially the bark and roots, contain the aromatic bitter oil xanthoxylin[229]. This has a number of applications in medicine, especially in the treatment of arthritic and rheumatic conditions, digestive problems and leg ulcers[229, 254]. The fruit has a similar medicinal action to the bark[4].
The bark and roots are irritant, odontalgic and antirheumatic[213]. Along with the fruit they are diaphoretic, stimulant and a useful tonic in debilitated conditions of the stomach and digestive organs[4]. They produce arterial excitement and are of use in the treatment of fevers, ague, poor circulation etc[4].
The fruits are considered more active than the bark, they are also antispasmodic, carminative, diuretic and antirheumatic[4, 213, 222].
The pulverized root and bark are used to ease the pain of toothache[213, 222]. One report says that it is very efficacious, but the sensation of the acrid bark is fully as unpleasant as the toothache[213]. Chewing the bark induces copious salivation[222]. Rubbing the fruit against the skin, especially on the lips or in the mouth, produces a numbing effect[K].
A tea or tincture of the bark has been used in the treatment of rheumatism, dyspepsia, dysentery, heart and kidney troubles etc[222].
A tea made from the inner bark has been used to treat itchy skin[213, 257].</t>
  </si>
  <si>
    <t>Mexico; United States; United States(Amerindian); United States(Appalachia)</t>
  </si>
  <si>
    <t>Magnolia stellata</t>
  </si>
  <si>
    <t>Star Magnolia</t>
  </si>
  <si>
    <t>Woods in mountains. Found only in the mountains to the north-east of Nagoya[11].</t>
  </si>
  <si>
    <t>Best grown in a warm position in a moderately rich free soil of an open texture[1]. Succeeds in acid or neutral soils in sun or part shade[184]. Tolerates alkaline soils so long as they are deep and rich in humus[188]. Prefers plenty of humus in the soil[11]. The branches are brittle so a sheltered position is required[200]. Very tolerant of atmospheric pollution[200].
Dormant plants are hardy to about -15�c[184].
The fleshy roots are easily damaged and any transplanting is best done during a spell of mild moist weather in late spring[182].
A very ornamental plant, the flowers start to be produced when the plant is only 2 years old and have a delicate sweet perfume[245], though they are easily damaged by frost or wind[1]. A number of cultivars have been developed for their ornamental value[200]. Plants are slow-growing[202].
Very closely related to M. kobus and possibly no more than a geographical form of that species[182].</t>
  </si>
  <si>
    <t>Young leaves - cooked. A famine food, it is only used when all else fails[177].</t>
  </si>
  <si>
    <t>Pinus mugo</t>
  </si>
  <si>
    <t>Dwarf Mountain Pine</t>
  </si>
  <si>
    <t>P. montana.  P. mughus.</t>
  </si>
  <si>
    <t>Europe, from the Alps to S. E. Europe..</t>
  </si>
  <si>
    <t>Mountainous regions[13].</t>
  </si>
  <si>
    <t>Thrives in a light well-drained sandy or gravelly loam[1, 11]. Dislikes poorly drained moorland soils[1]. Established plants tolerate drought[200]. Thrives in the poorest of soils[11, 200]. Tolerates strong winds[81], including maritime exposure[200].
A  polymorphic species, there are many named varieties[11]. Plants are strongly outbreeding, self-fertilized seed usually grows poorly[200]. They hybridize freely with other members of this genus[200].
There are some named forms selected for their ornamental value[188].
Unlike most species of pine. this tree transplants well[11]. 
Leaf secretions inhibit the germination of seeds, thereby reducing the amount of plants that can grow under the trees[18].
Plants in this genus are notably susceptible to honey fungus[200].</t>
  </si>
  <si>
    <t>A tan or green dye is obtained from the needles[168].
The needles contain a substance called terpene, this is released when rain washes over the needles and it has a negative effect on the germination of some plants, including wheat[201].
Trees are sometimes planted as a shelterbelt at high altitudes[185].
There are a number of dwarf forms that are very useful for covering dry slopes and mounds[11].
An essential oil obtained from the young twigs is used medicinally and also in woody perfumeries[7, 46, 61].
Trees are planted for sand binding and shelter in N. Europe[50].
Oleo-resins are present in the tissues of all species of pines, but these are often not present in sufficient quantity to make their extraction economically worthwhile[64]. The resins are obtained by tapping the trunk, or by destructive distillation of the wood[4, 64]. In general, trees from warmer areas of distribution give the higher yields[64]. Turpentine consists of an average of 20% of the oleo-resin[64] and is separated by distillation[4, 64]. Turpentine has a wide range of uses including as a solvent for waxes etc, for making varnish, medicinal etc[4]. Rosin is the substance left after turpentine is removed. This is used by violinists on their bows and also in making sealing wax, varnish etc[4]. Pitch can also be obtained from the resin and is used for waterproofing, as a wood preservative etc.
Wood - used to make shoes etc[46, 61].</t>
  </si>
  <si>
    <t>The turpentine obtained from the resin of all pine trees is antiseptic, diuretic, rubefacient and vermifuge[4]. It is a valuable remedy used internally in the treatment of kidney and bladder complaints and is used both internally and as a rub and steam bath in the treatment of rheumatic affections[4]. It is also very beneficial to the respiratory system and so is useful in treating diseases of the mucous membranes and respiratory complaints such as coughs, colds, influenza and TB[4]. Externally it is a very beneficial treatment for a variety of skin complaints, wounds, sores, burns, boils etc and is used in the form of liniment plasters, poultices, herbal steam baths and inhalers[4].
The apical branches are antiasthmatic, balsamic, cardiotonic and expectorant[7, 61]. When distilled, the leaves and branches yield an essential oil that is commonly used in pharmaceutical balsamic preparations because of its antiseptic and expectorant qualities[7]. It is used internally and externally in the treatment of upper respiratory tract infections, chronic bronchitis, catarrh and asthma[238]. It is used externally to treat rheumatism and muscular stiffness[238].</t>
  </si>
  <si>
    <t>Europe; France; Germany; Italy; Netherlands; Spain</t>
  </si>
  <si>
    <t>Polygala sibirica</t>
  </si>
  <si>
    <t>Dry calcareous slopes in Ukraine[50]. Open slopes in the Himalayas from Pakistan to Tibet at 1600 - 3600 metres[51].</t>
  </si>
  <si>
    <t>We have very little information on this species and do not know if it will be hardy in Britain, though judging by its native range it should succeed outdoors in most parts of this country. It is a very variable plant[51].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</si>
  <si>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Young leaves - cooked[2, 105, 177].
Root - cooked[2, 105, 177]. We have no more details on this species but the root of another member of this genus has its core removed before the root is cooked in several changes of water.</t>
  </si>
  <si>
    <t>The leaves are used in the treatment of spermatorrhoea[218]. They are ingested as a kidney tonic[218].
The roots are diuretic, expectorant, haemolytic and sedative[61, 176, 218]. Their use lowers the blood pressure[176]. They are used in the treatment of coughs, bronchitis, insomnia, infantile convulsions, amnesia, sexual impotency etc[61, 176, 218, 240].
The plant is also considered to be analgesic, diuretic, expectorant and nervine[61, 218].</t>
  </si>
  <si>
    <t>Yucca brevifolia</t>
  </si>
  <si>
    <t>Joshua Tree</t>
  </si>
  <si>
    <t>Y. arborescens.</t>
  </si>
  <si>
    <t>South-western N. America - California to Utah.</t>
  </si>
  <si>
    <t>Arid mesas and mountain slopes, usually at 650 - 2200 metres[229].</t>
  </si>
  <si>
    <t>Thrives in any soil but prefers a sandy loam and full exposure to the south[11]. Plants are hardier when they are grown on poor sandy soils[200]. Prefers a hot dry position[166], disliking heavy rain[3]. Established plants are very drought resistant[11].
The flowers of this species are malodorous[200].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</si>
  <si>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A fibre obtained from the leaves is used for making ropes, baskets, sandals, clothing and mats[82, 257].
The whole leaf can be woven into mats etc and it can also be used as a paint brush[82, 257].
The dark red core of the roots has been used as a pattern material in coiled baskets[257]. The core is split into strands, soaked and worked in with the coiling so that the colour is always on the outside[257].
Red and black dyes have been obtained from the roots[257].
The roots are rich in saponins and can be used as a soap substitute[21, 85]. It makes a good hair wash[85, 94].
Wood - light, soft, spongy, difficult to work[82]. Sometimes cut into thin layers and used as wrapping material, or manufactured into boxes and other small articles[82].</t>
  </si>
  <si>
    <t>Flowers - cooked[257]. The flower buds, before opening, can be parboiled in salt water to remove the bitterness, drained and then cooked again and served like cauliflower[183]. The opened flowers are rich in sugar and can be roasted and eaten as candy[183].
Fruit - cooked[257]. The fruits can be roasted then formed into cakes and dried for later use[257].
Root - raw, boiled or roasted[183].
Seed[183]. Gathered and eaten by the local Indians[82]. No further details are given, but it is probably ground into a powder and mixed with cornmeal or other flours and used for making bread, cakes etc.
Immature seedpod[257]. No more details given.</t>
  </si>
  <si>
    <t>Thalictrum aquilegiifolium</t>
  </si>
  <si>
    <t>E. and C. Europe to Asia.</t>
  </si>
  <si>
    <t>Damp woods, hedges and rich upland meadows of the lower Alps, often in stony places near glaciers[13].</t>
  </si>
  <si>
    <t>Succeeds in most fairly good soils in sun or semi-shade[1, 111]. Prefers a humus rich soil[111].
A very ornamental plant[1], it is hardy to about -25�c[187].
Grows well on a woodland edge[188].
A greedy plant, inhibiting the growth of nearby plants, especially legumes[54].
Members of this genus are rarely if ever troubled by browsing deer[233].</t>
  </si>
  <si>
    <t>Root - raw or roasted[22, 46, 61]. Caution is advised, there is one report that suggests that the root is particularly poisonous[13].
Young leaves - cooked[105]. Caution is advised, they are possibly poisonous.</t>
  </si>
  <si>
    <t>Cytostatic[65].</t>
  </si>
  <si>
    <t>The whole plant is poisonous, particularly the root[13].</t>
  </si>
  <si>
    <t>Photinia glabra</t>
  </si>
  <si>
    <t>Japanese Photinia</t>
  </si>
  <si>
    <t>Crataegus glabra.  Sorbus glabra.</t>
  </si>
  <si>
    <t>Hills in Szechwan[178]. Slopes, mixed forests a elevations of 500 - 800 metres[266].</t>
  </si>
  <si>
    <t>Requires a well-drained fertile soil in a sheltered position in sun or light shade[1, 200]. Prefers a warm soil that is not too heavy or close[11]. Tolerates calcareous soils[11, 200]. Dislikes windy sites[11].
This species is not hardy in the colder areas of the country, it tolerates temperatures down to about -10�c[200].
Plants are susceptible to fireblight[200]. Plants in this genus are notably resistant to honey fungus[200].
Plants are very tolerant of pruning[202].
There are some named forms selected for their ornamental value[200].</t>
  </si>
  <si>
    <t>Fruit - dried[177]. The fruit is about 5mm in diameter[200].</t>
  </si>
  <si>
    <t>Anthelmintic. Also used in the treatment of obstinate dysentery, piles and jaundice[178, 218].</t>
  </si>
  <si>
    <t>Polygala theezans</t>
  </si>
  <si>
    <t>We have very little information on this species and do not know if it will be hardy in Britain. The following notes are based on the general needs of the genus.
Prefers a moderately fertile moisture-retentive well-drained soil, succeeding in full sun if the soil remains moist throughout the growing season, otherwise it is best in semi-shade[200]. Dislikes shade according to another report.</t>
  </si>
  <si>
    <t>The leaves are used as a tea substitute[2, 177].</t>
  </si>
  <si>
    <t>Asia</t>
  </si>
  <si>
    <t>Salvia verbenaca</t>
  </si>
  <si>
    <t>Wild Clary</t>
  </si>
  <si>
    <t>S. clandestina.  S. controversa. Willk. non Ten.  S. horminoides. Pourret.  S. marquandii.</t>
  </si>
  <si>
    <t>Mediterranean region to Spain, France and Britain.</t>
  </si>
  <si>
    <t>In Britain it is found wild in only one place on sand dunes at Vazon Bay in Guernsey[17]. In Europe it is found in dry grassland, avoiding acid soils and shade.</t>
  </si>
  <si>
    <t>Requires a very well-drained light sandy soil in a sunny position[200]. Prefers a rich soil[1]. Plants can be killed by excessive winter wet[200].
This species is well suited to the wild garden, growing well in the summer meadow[200]. A good bee plant[200].
Members of this genus are rarely if ever troubled by browsing deer[233].</t>
  </si>
  <si>
    <t>Leaves - raw or cooked. They are most often used as a flavouring in cooked foods. They are aromatic. The young leaves can be eaten fried or candied[183].
A herb tea is made from the leaves, it is said to improve the digestion.
Flowers - raw. A flavouring in salads[177, 183].</t>
  </si>
  <si>
    <t>The seed forms a thick mucilage when it is soaked for a few minutes in water. This is efficacious in removing small particles of dust from the eyes[4].</t>
  </si>
  <si>
    <t>Britain(Wales); Sicily; Spain</t>
  </si>
  <si>
    <t>Paeonia suffruticosa</t>
  </si>
  <si>
    <t>Moutan</t>
  </si>
  <si>
    <t>P. moutan. Sims.</t>
  </si>
  <si>
    <t>Scrub in mountains[184]. Cliffs at elevations around 300 metres[266].</t>
  </si>
  <si>
    <t>Requires a deep rich soil, preferably neutral or slightly alkaline[1], doing quite well in sun or light shade[1]. Prefers a limy soil and a sheltered position[200]. Plants are tolerant of a wide range of soil conditions, but will not survive if the soil becomes waterlogged or is too dry[250]. This species is lime tolerant[200]. Plants grown on sandy soils tend to produce more leaves and less flowers, whilst those growing on clay take longer to become established but produce better blooms[250].
Hardy to about -20�c[184], plants do better in the north of Britain than they do in the south and are generally best if given an open northerly aspect[11].
Plants come into growth early in the year and are then subject to damage by late frosts, they are therefore best sited in a position that is shaded from the early morning sun[11]. The branches are brittle and very subject to wind damage, especially when young[200].
There is some confusion over the name of this species, Chinese botanists believing that it was based on a cultivar. They do not recognise this name, instead raising to specific status two of its sub-species as P. rockii (Haw.&amp;Lauener.) Hong.&amp;Li. and P. jishanensis Hong.&amp;W.Z.Zhao (syn P. spontanea (Rehder.) Hong.&amp;W.Z.Zhao.)[214]. Most modern treatments no longer recognise this as a separate species, though some people use the name to house the large number of garden forms of tree peonies that have been developed over the centuries[250].
A very ornamental plant[1], there are many named varieties[182]. It grows best in areas with long hot summers[1] and requires an airy position because it is very subject to fungal attack[11]. Plants in this genus are notably susceptible to honey fungus[200].
The flowers of some forms of this species are pleasantly scented[245]. Scented forms include 'Flora', 'Fragrans Maxima', 'Kimpai' and 'Kokuho'[245].
Members of this genus are rarely if ever troubled by browsing deer or rabbits[233].
A very greedy plant inhibiting the growth of nearby plants, especially legumes[54].
The plant does not really need much pruning apart from removing dead or diseased stems. It is, however, very tolerant of pruning and can be cut right back to ground level if it requires rejuvenation[200].
Strongly resents root disturbance, taking some time to recover after being divided[1].
Peony species are usually self-fertile, though they will also hybridise with other species if these flower nearby at the same time[250].
Plants take 4 - 5 years to flower from seed[200]. They generally breed true from seed[1].
Cultivated in China as a medicinal plant[214].</t>
  </si>
  <si>
    <t>The stems are used as firewood[11]. The plant is quite slow growing so could not really be seen as a source of fuel[K].</t>
  </si>
  <si>
    <t>Flowers - cooked[46, 61, 177]. The fallen flower petals are parboiled and sweetened for a teatime delicacy, or cooked in various dishes[183].</t>
  </si>
  <si>
    <t>The root and root bark is analgesic, antibacterial, anti-inflammatory, antipyretic, antispasmodic, emmenagogue, sedative, styptic and tonic[46, 61, 174, 176, 178, 218, 279]. An extract of the plant has antibacterial activity, inhibiting the growth of Staphylococcus, Bacillus dysenteriae, Typhoid bacillus, Paratyphoid bacillus, Proteus, Pseudomonas, E. coli, Haemophilus pertussis and Streptococcus[176, 218]. The plant is used internally in the treatment of fevers, boils, menstrual disorders, nosebleeds, ulcers, irritability and gastro-intestinal infections[238]. This remedy should only be used under the supervision of a qualified practitioner[238].
The herb acts as a synergist when used with liquorice (Glycyrrhiza spp)[218].
A tea made from the dried crushed petals of various peony species has been used as a cough remedy, and as a treatment for haemorrhoids and varicose veins[250].</t>
  </si>
  <si>
    <t>Chelidonium majus</t>
  </si>
  <si>
    <t>Greater Celandine</t>
  </si>
  <si>
    <t>Most of Europe, including Britain, east to N. Asia.</t>
  </si>
  <si>
    <t>Rubble, damp ground, banks, hedgerows and by walls[7, 17], nearly always close to human habitations[4].</t>
  </si>
  <si>
    <t>Succeeds in any soil other than boggy conditions[1, 111, 233]. Prefers a rich soil of a woodland nature[1, 31]. Shade tolerant[31]. Plants grow well on walls if they are given a semi-shaded position and a pocket of soil into which to root[219].
A short-lived perennial[187], but it self-sows freely and can easily become a weed[200]. It quickly colonizes waste ground and thin woodland areas[233]. Once established, the plant is very difficult to eradicate.</t>
  </si>
  <si>
    <t>Plants rapidly form a ground cover, but should only be used in wild places because of their invasive nature[200].
Seed contains 50 - 66% of a fatty oil[74]. No more details given.</t>
  </si>
  <si>
    <t>Leaves - cooked in small quantities[177]. They contain small amounts of toxic alkaloids[179]. The leaves are boiled with clean earth, the mixture is left overnight and then thoroughly washed in several changes of water[179]. Very much a famine food, to be used when all else fails!![K].</t>
  </si>
  <si>
    <t>Greater celandine has a long history of herbal use[4]. Traditionally it was employed as an ophthalmic to treat and clear the eyesight whilst in modern herbal medicine it is used more as a mild sedative, antispasmodic and detoxifying herb, relaxing the muscles of the bronchial tubes, intestines and other organs[254]. The latex is much used externally to treat warts. Caution should be employed, especially when the plant is used internally however, because it contains toxic alkaloids[7, 21].
The leaves and the sap are acrid, alterative, anodyne, antispasmodic, caustic, cholagogue, diaphoretic, diuretic, hydrogogue, narcotic, purgative[4, 7, 9, 21, 46, 165, 238]. They are used in the treatment of bronchitis, whooping cough, asthma, jaundice, gallstones and gallbladder pains[254]. The plant is harvested in the spring as it comes into flower, it is best used fresh[7], but can also be dried for later use[9]. The roots can also be used, these are harvested in the autumn and dried for later use[9].
The plant has anticancer properties and is analgesic[4, 218]. It is an important component of a stomach ulcer drug[218].
The plant has an abundant acrid bright-orange sap that stains the skin strongly and is powerfully irritant[4]. It is used as an external treatment to get rid of warts, ringworm and corns[13, 187, 222, 244] and has also been used to remove films from the cornea of the eye[4].
The plant contains the alkaloid chelidonine, which is similar to the alkaloid papaverine found in poppies. This alkaloid has antispasmodic and sedative effects on the bile ducts and bronchi. However, results have been inconsistent, especially if the preparation is not fresh[244].
The plant also contains the alkaloid sparteine, which restores normal rhythm to feeble arrhythmic myocardia[207].</t>
  </si>
  <si>
    <t>Austria; Britain; China; Estonia; Europe; Finland; Germany; Germany(Badan); Guatemala; Japan(Ainu); Lithuania; Morocco; Norway; Spain; Spain(Balearic I); Turkey; Uruguay; United States; United States(Amerindian); United Statessr</t>
  </si>
  <si>
    <t>The whole plant is poisonous[7, 10, 19]. It is of very low toxicity and this is greatly reduced by drying the plant[65]. The stem juice is highly irritating and allergenic, it may cause paralysis[222]. Large doses cause sleepiness, skin irritation, respiratory tract irritation, violent coughing and dyspnoea[268]. It also stains the urine bright yellow and may cause ulcers[268].</t>
  </si>
  <si>
    <t>Epimedium grandiflorum</t>
  </si>
  <si>
    <t>Barrenwort</t>
  </si>
  <si>
    <t>E. macranthum.  E. violaceum.</t>
  </si>
  <si>
    <t>E. Asia - Japan, Manchuria.</t>
  </si>
  <si>
    <t>Moist woods in the hills[187]. Calcareous rocks in moist woodland[58]. (This entry refers to sub-species E. grandiflorum higoense. Shimau.)</t>
  </si>
  <si>
    <t>Succeeds in any fertile humus-rich soil[200], preferring a peaty loam[1]. Grows best in semi-shade[200]. Plants can succeed in the dry shed of trees[233].
Plants are hardy to about -20�c[187], though the flowers in spring can be damaged by late frosts[233].
A very ornamental plant[1], there are several named varieties[187]. It grows well in the rock garden or wild garden[1].
Members of this genus are rarely if ever troubled by browsing deer or rabbits[233].</t>
  </si>
  <si>
    <t>Young plant and young leaves - cooked[105, 179]. Soaked and then boiled[177]. (This suggests that the leaves are bitter and need to be soaked in order to remove the bitterness.)</t>
  </si>
  <si>
    <t>The aerial parts of the plant are antiasthmatic, antibacterial, antirheumatic, antitussive, aphrodisiac, hypoglycaemic, tonic and vasodilator. Its use lowers blood sugar levels[116, 176]. It is used in the treatment of impotence, seminal emissions, lumbago, arthritis, numbness and weakness of the limbs, hypertension and chronic bronchitis[176]. It has an action on the genitals similar to the male sex hormone and can increase the weight of the prostate gland and seminal vesicle, it has increased copulation in animals and increases the secretion of semens[176].
The leaves are used as an aphrodisiac[218]. Administered orally, the leaf extract increases the frequency of copulation in animals[218].</t>
  </si>
  <si>
    <t>Polygonum multiflorum</t>
  </si>
  <si>
    <t>He Shou Wu</t>
  </si>
  <si>
    <t>Woods, north to latitude 42� 30' north[74]. Along the banks of streams and in valley shrub thickets[147].</t>
  </si>
  <si>
    <t>Succeeds in an ordinary garden soil[1] but prefers a moisture retentive not too fertile soil in sun or part shade[200]. Repays generous treatment[1].
This species is hardy to at least -15�c[238].
Plants seem to be immune to the predations of rabbits[233].
There is a suggestion that this plant might be dioecious[178], in which case male and female plants will need to be grown if seed is required.</t>
  </si>
  <si>
    <t>He Shou Wu is considered to be one of the most important of the Chinese herbal tonics and is widely used in that country[218]. It is said to restore vitality and virility[174], working especially on the liver and the reproductive, urinary and circulatory systems[238]. Some care should be exercised, however, since excessive doses can cause skin rash and numbness of the extremities[238].
The roots and stems are antibacterial, anticholesterolemic, antispasmodic, astringent, cardiotonic, demulcent, depurative, hypoglycaemic, laxative, sedative, tonic[116, 147, 174, 176, 238, 279]. The roots are taken internally in the treatment of menstrual and menopausal complaints, constipation in the elderly, swollen lymph glands and high cholesterol levels[238]. They are very effective in reducing high cholesterol levels in the blood and increase blood sugar levels[254]. Externally, they are used to treat ringworm, bleeding wounds and sores[238]. The roots are harvested in the autumn, preferably from plants 3 - 4 years old, and are dried for later use[238].
The leaves and roots tonify the liver and kidneys, fortify the blood, strengthen the muscles and prevent premature greying of the hair[218].
The stem is deobstruent and sedative[218]. It is taken internally in the treatment of insomnia and neurasthenia whilst it is applied externally to ringworm[176, 238]. The stems are harvested in late summer or early autumn and are dried for later use[238].
Extracts of the plant have shown antipyretic, antitumour, hypoglycaemic and sedative activity[218].</t>
  </si>
  <si>
    <t>China; Japan; Malaya</t>
  </si>
  <si>
    <t>Anthriscus sylvestris</t>
  </si>
  <si>
    <t>Cow Parsley</t>
  </si>
  <si>
    <t>Most of Europe, including Britain, south and east to N. Africa and Siberia.</t>
  </si>
  <si>
    <t>A very common plant of roadsides, hedges etc[5].</t>
  </si>
  <si>
    <t>Succeeds in most soils. Shade tolerant[31].
The root has been recommended for improvement by selection and breeding as an edible crop[183].
This plant looks quite similar to some poisonous species, make sure that you identify it correctly.</t>
  </si>
  <si>
    <t>A beautiful green dye is obtained from the leaves and stem but it is not very permanent[115].</t>
  </si>
  <si>
    <t>The leaves are eaten raw, cooked as a potherb or used as a flavouring[5, 12, 53, 183]. They taste somewhat less than wonderful[K].
Root - cooked[183].</t>
  </si>
  <si>
    <t>The root is soaked for several days in rice washings and then cooked with other foods as a tonic for general weakness[218].</t>
  </si>
  <si>
    <t>Europe; Germany; Turkey</t>
  </si>
  <si>
    <t>This plant is suspected of being poisonous to mammals[76]. It also looks very similar to some very poisonous species so great care must be taken when identifying it[12].</t>
  </si>
  <si>
    <t>Polygonatum commutatum</t>
  </si>
  <si>
    <t>King Solomon's Seal</t>
  </si>
  <si>
    <t>P. canaliculatum.  P. giganteum.</t>
  </si>
  <si>
    <t>Eastern N. America - Rhode Island to Ontario and Manitoba, south to Georgia, New Mexico and Arizona.</t>
  </si>
  <si>
    <t>Moist woodland and copses, often by streams[43, 235]. Plants are rarely found in dry soils[235].</t>
  </si>
  <si>
    <t>Prefers a fertile humus rich moisture retentive well-drained soil in cool shade or semi-shade[200]. Plants are intolerant of heat and drought but tolerate most other conditions[200].
Grows well in woodlands and copses[1, 42].
Members of this genus are rarely if ever troubled by browsing deer or rabbits[233].
The young shoots are very attractive to slugs[K].
Hybridizes with other members of this genus[200].
According to one report this species is no more than a synonym for P. biflorum[200].</t>
  </si>
  <si>
    <t>The root has been burnt in the house for its pleasant fragrance[257].</t>
  </si>
  <si>
    <t>Young shoots - cooked. They can be used as an asparagus substitute. 
Root - cooked[22, 161]. A parsnip-like flavour[212]. Rich in starch, it can be dried and ground into a powder then used as a thickener in soups etc or can be added to flour when making cakes, bread or whatever[46, 61]. The root should be boiled and sun-dried nine times, it is then delicious[179] (if there is anything left![K])</t>
  </si>
  <si>
    <t>A decoction of the root has been used as a herbal steam inhalant as a treatment for headaches[257].</t>
  </si>
  <si>
    <t>China; Mexico(Kickapoo)</t>
  </si>
  <si>
    <t>The fruit and seed are thought to be poisonous[65].</t>
  </si>
  <si>
    <t>Trapaceae</t>
  </si>
  <si>
    <t>Trapa natans</t>
  </si>
  <si>
    <t>Water Chestnut</t>
  </si>
  <si>
    <t>Europe to W. Asia and N. Africa.</t>
  </si>
  <si>
    <t>Water up to 60cm deep.</t>
  </si>
  <si>
    <t>A water plant, growing in water up to 60cm deep. Requires a sunny position in slightly acidic water[200]. Dislikes calcium rich water[50]. Prefers a rich soil[50, 56, 200].
Plants are hardy in all but the coldest parts of Britain[1]. A perennial, but it is best grown as an annual in Britain[3].
Some botanists regard this species as the only genuine member of the genus, all other species considered to be no more than a part of this one highly polymorphic species[200].
Occasionally cultivated for its edible seed, there is at least one named variety[1, 3, 13]. 'Su Zhou' is a form with red-coloured fruit[183].</t>
  </si>
  <si>
    <t>China; Japan; Spain; Turkey</t>
  </si>
  <si>
    <t>The raw seed contains toxins but that these are destroyed in the cooking process[200, 206].</t>
  </si>
  <si>
    <t>Artemisia tilesii</t>
  </si>
  <si>
    <t>A. unalaskensis. Rydb.</t>
  </si>
  <si>
    <t>E. Asia to North-western N. America.</t>
  </si>
  <si>
    <t>Open rocky or gravelly wet or dry sites, mostly at rather high elevations in the mountains, but descending at times to sea level, N. Montana to Alaska[60].</t>
  </si>
  <si>
    <t>We have very little information on this species and do not know if it will be hardy in Britain, though judging by its native range it should succeed outdoors in many parts of this country. The following notes are based on the general needs of the genus.
Easily grown in a well-drained circumneutral or slightly alkaline loamy soil, preferring a warm sunny dry position[1, 200]. Established plants are drought tolerant[200]. Plants are longer lived, more hardy and more aromatic when they are grown in a poor dry soil[245].
Members of this genus are rarely if ever troubled by browsing deer[233].</t>
  </si>
  <si>
    <t>The freshly crushed leaves can be rubbed on the hands to remove odours[257].
The plant is used as an incense and deodorant in the home[257].</t>
  </si>
  <si>
    <t>The leaves are used for flavouring rice dumplings[177]. The raw shoots are peeled and eaten, usually with oil[257].</t>
  </si>
  <si>
    <t>The plant is antirheumatic, antitumor, disinfectant, febrifuge, haemostatic, laxative and tonic[257]. It is used in the treatment of cancer and to prevent infections in wounds etc[257]. An infusion of the leaves and flowering tops is used as a laxative and to treat stomach aches[257]. An infusion is used internally to treat rheumatism and is also applied externally to swollen joints[257]. A poultice of the leaves is applied to skin infections and to cuts to stop the bleeding[257]. A decoction is used as an eyewash[257].
The plant has properties similar to codeine[238]. The report does not specify which part of the plant is used[K]. Codeine is used as a painkiller.</t>
  </si>
  <si>
    <t>United States(Aleut)</t>
  </si>
  <si>
    <t>Glechoma hederacea</t>
  </si>
  <si>
    <t>Ground Ivy</t>
  </si>
  <si>
    <t>Nepeta glechoma.  N. hederacea.</t>
  </si>
  <si>
    <t>Most of Europe, including Britain, northern and western Asia to Japan.</t>
  </si>
  <si>
    <t>Damp waste ground, hedgerows and woodland margins[7].</t>
  </si>
  <si>
    <t>Prefers a heavy soil and dappled shade[17, 31]. Prefers a moist well-drained soil, succeeding in sun or shade[188].
A very invasive plant, spreading freely at the roots[1, 31, 238].
A good bee plant[108].</t>
  </si>
  <si>
    <t>A good ground cover plant for shady places. It is rather vigorous though and can swamp smaller plants[197].</t>
  </si>
  <si>
    <t>Young leaves - raw or cooked[9]. The leaves have a bitter flavour[5], they can be mixed into salads to add a slight aromatic tang[7]. They can also be cooked like spinach, added to soups etc or used as a flavouring[2, 183]. Available very early in the year.
A herb tea is made from the fresh or dried leaves[2, 177, 183]. It is often used mixed with verbena leaves[7].
The herb has been added to beer in much the same way as hops in order to clear it and also to improve its flavour and keeping qualities[4, 183]. This species was the most common flavouring in beer prior to the use of hops from the 16th century onwards[238].</t>
  </si>
  <si>
    <t>Ground ivy is a safe and effective herb that is used to treat many problems involving the mucous membranes of the ear, nose, throat and digestive system[254]. A well-tolerated treatment it can be given to children to clear lingering catarrh and to treat chronic conditions such as glue ear and sinusitis[254]. Throat and chest problems, especially those due to excess catarrh, also benefit from this remedy[254].
The leaves and flowering stems are anodyne, antiphlogistic, appetizer, astringent, digestive, diuretic, febrifuge, pectoral, gently stimulant, tonic and vermifuge[4, 9, 21, 100, 147, 165, 178]. They are best harvested in May whilst still fresh[4], and are dried for later use[238]. The leaves are used in the treatment of hypersensitivity in children and are useful in the treatment of kidney diseases and indigestion[4, 9, 21, 100, 147, 165, 178]. Applied externally, the expressed juice speeds the healing of bruises and black eyes[4]. Use with caution[21].</t>
  </si>
  <si>
    <t>Argentina; Britain(Wales); China; Japan; Spain; Turkey; United States</t>
  </si>
  <si>
    <t>A report in the medicinal uses says the plant should be used with caution, no reason is given. Another report says that the plant might be toxic to horses[222].</t>
  </si>
  <si>
    <t>Lactuca quercina</t>
  </si>
  <si>
    <t>Woods and scrub[50].</t>
  </si>
  <si>
    <t>Prefers a light sandy loam[1]. Requires a nitrogen-rich soil[50].
Cultivated, especially in France[61]. (Is this for its medicinal properties?[K])</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</si>
  <si>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t>
  </si>
  <si>
    <t>Angelica archangelica</t>
  </si>
  <si>
    <t>Angelica</t>
  </si>
  <si>
    <t>Archangelica officinalis.</t>
  </si>
  <si>
    <t>Moist shady places in Britain[4, 14, 27, 37].</t>
  </si>
  <si>
    <t>Requires a deep moist fertile soil in dappled shade or full sun[52, 200]. Tolerates a pH in the range 4.5 to 7.3.
A very hardy plant, tolerating severe frosts without damage[4].
Although by nature biennial, the plants are reliably perennial if they are prevented from setting seed[200].
Angelica is occasionally cultivated in the herb garden, mainly for its culinary uses[46]. The plants have a pervading aromatic odour[4].
The growing plant is almost untroubled by pests and diseases[4]. It attracts bees and hoverflies to the garden, helping to create a natural balance of insect pests and predators[24].
When well-sited, the plant will often self-sow - sometimes to the point of nuisance[245].</t>
  </si>
  <si>
    <t>An essential oil from the root and seeds is used in perfumery, medicinally and as a food flavouring[4, 46, 57, 100]. The oil from the seeds has a musk-like aroma and is often used to flavour liqueurs[245]. The dried root contains 0.35% essential oil, the seed about 1.3%[240]. Yields of the essential oil vary according to location, plants growing at higher altitudes have higher yields with a better aroma[240].</t>
  </si>
  <si>
    <t>Leaves - raw or cooked[2, 4, 14, 27, 37, 52]. A liquorice-like flavour[183], they can be used as a flavouring in mixed salads[K]. They are also used to sweeten tart fruits[K].
Stalks and young shoots - cooked or raw[2, 37]. The stalks should be peeled[115], they can be used like celery[183]. They can also be used to sweeten tart fruits[52] and to make jam[244]. They are often crystallised in sugar and used as sweets and cake decorations[244]. The stems are best harvested in the spring[244].
An essential oil is obtained from the root and seeds, it is used as a food flavouring[46, 57, 100, 183].
Root - cooked[2].
Seed - used as a flavouring in liqueurs such as Chartreuse[244].
A tea can be made from the leaves, seed or roots[183].</t>
  </si>
  <si>
    <t>Angelica has a long folk-history of use as a medicinal herb, in particular for the treatment of digestive disorders and problems with blood circulation[4, 254]. The root is the most active medicinally, it should be harvested in the autumn of its first year of growth, sliced longitudinally if necessary and dried quickly[4]. If well stored, the root retains its medicinal virtues for many years[4]. The leaves and seeds can also be used[4]. The leaves are harvested and dried in late spring before the plant comes into flower[244].
The plant is antispasmodic, carminative, diaphoretic, diuretic, expectorant, stimulant, stomachic, tonic[4, 9, 14, 21, 46, 165]. An infusion is used to ease flatulence, indigestion, chronic bronchitis and typhus[244]. It stimulates blood flow to the peripheral parts of the body and so is of value in treating poor circulation - it is considered a specific treatment for Buerger's disease, a condition that narrows the arteries of the hands and feet[254]. Angelica is contra-indicated for people with a tendency towards diabetes since its use can increase sugar levels in the urine[4]. This plant should not be prescribed for pregnant women[238], nor should the juice be allowed to come into contact with the eyes[244].
An essential oil from the seeds is sometimes used as a rub to relieve rheumatic conditions[244].</t>
  </si>
  <si>
    <t>Moneses uniflora</t>
  </si>
  <si>
    <t>Single Delight</t>
  </si>
  <si>
    <t>M. grandiflora.  Pyrola uniflora. L.</t>
  </si>
  <si>
    <t>Europe, including Britain, from Iceland south and east to Spain, N. Asia to Japan, N. America.</t>
  </si>
  <si>
    <t>Pine woods, the margins of moist woods in shady mossy places often in a bed of pine needles, avoiding calcareous soils[17].</t>
  </si>
  <si>
    <t>Prefers a moist sandy woodland soil[111, 200] in a cool position with partial shade[1, 11, 200]. Requires a peaty or leafy acid soil that remains moist in the summer[200].
This is a very difficult plant to grow. It requires a mycorrhizal relationship in the soil and therefore needs to be grown initially in soil collected from around an established plant[200]. It is also very difficult from seed as well as being intolerant of root disturbance which makes division difficult[1].
This species is rare decreasing in the wild in Britain. Surviving populations are threatened, usually by commercial forestry[200].</t>
  </si>
  <si>
    <t>An infusion of the dried plant has been used in the treatment of coughs and colds[257]. The plant has been chewed, and the juice swallowed, as a treatment for sore throat[257]. A poultice of the leaves has been used to draw out the pus from boils and abscesses, to draw blisters, to help reduce swellings and also to relieve pain[257].</t>
  </si>
  <si>
    <t>Canada(Kwakiutl); Canada(Nootka); United States(Makah)</t>
  </si>
  <si>
    <t>Ledum columbianum</t>
  </si>
  <si>
    <t>L. glandulosum columbianum. (Piper.)Hitchk.</t>
  </si>
  <si>
    <t>Near the coast in wet peaty places and open pine and redwood forests below 1000 metres[184].</t>
  </si>
  <si>
    <t>Requires a lime-free loam or peaty soil[1, 11]. Prefers a moist humus-rich acid soil in shade or semi-shade[200]. Plants grow better if they have certain fungal associations in the soil. The best way of providing this is to incorporate some soil from around well-growing established plants into the soil for the new plant[200].
Plants are hardy to about -15�c[200].
The leaves are covered in tiny spots or glands from which a strong, resinous scent is given off[245]. The flowers also have an aromatic perfume[245].
Very closely related to L. glandulosum[1], and considered to be no more than a sub-species of it by some botanists[200].
Plants benefit from removing the dead flowers before they set seed[188]. This prevents them putting too much energy into seed production at the expense of more flowers and leaves.</t>
  </si>
  <si>
    <t>A tea is made from the leaves[172, 257]. Some caution is advised, see the notes above on toxicity. It would be better to brew the tea in cold water by leaving it in a sunny place, or to make sure that it is brewed for a short time only in an open container.
The leaves are used as a flavouring, they are a bayleaf substitute[172].</t>
  </si>
  <si>
    <t>Sedum rupestre</t>
  </si>
  <si>
    <t>Crooked Yellow Stonecrop</t>
  </si>
  <si>
    <t>C. W. and S. Europe. Naturalized in Britain[17].</t>
  </si>
  <si>
    <t>Walls, shingle and warm grassy places on sandy soils[4, 9]. Avoids acid soils.</t>
  </si>
  <si>
    <t>Succeeds in most soils[188] but prefers a fertile well-drained soil[200]. Requires a sunny position[188, 200]. The plant flowers best when grown in a sunny position, though it also succeeds in semi-shade[219]. Established plants are very drought tolerant[200], they grow well in dry soils and can also be grown in a crevice on a wall[200, 219].
This species is hardy to about -15�c[200].
A mat forming plant, it spreads rapidly and it is not suitable for the rockery[83].
All members of this genus are said to have edible leaves, though those species, such as this one, that have yellow flowers can cause stomach upsets if they are eaten in quantity[62, 85].
Plants in this genus seem to be immune to the predations of rabbits[233].</t>
  </si>
  <si>
    <t>A good ground cover plant for a sunny position[188]. The somewhat open growth habit makes it suitable for growing with larger bulbs such as some lilies[K].</t>
  </si>
  <si>
    <t>Leaves - raw or cooked[4, 52, 115, 183]. A slightly astringent sour taste makes this plant a useful addition to a green tossed salad and it can also be added to soups or used as a vegetable[9, 183]. Used in salads, it has a fine relish[2].</t>
  </si>
  <si>
    <t>Germany; Italy</t>
  </si>
  <si>
    <t>Arthropodium cirrhatum</t>
  </si>
  <si>
    <t>Rocky cliffs near the sea, often in colonies, on North and South Islands north of latitude 42� 30�s[44]</t>
  </si>
  <si>
    <t>Prefers a well-drained sandy peaty loam in a warm, sheltered sunny position[200]. Grows best in a rich leafy soil[260].
Plants are not very cold-hardy, tolerating temperatures down to about -3�c[260]. They can succeed outdoors in the milder areas of Britain, but they are best grown in a cold greenhouse in this country[200].
A polymorphic species[200].
This plant was possibly formerly cultivated for its edible root by the Maoris, the root grows larger under cultivation[173].</t>
  </si>
  <si>
    <t>Rhizome - cooked[173, 177].</t>
  </si>
  <si>
    <t>Cucurbita moschata</t>
  </si>
  <si>
    <t>Squash</t>
  </si>
  <si>
    <t>Origin is obscure.</t>
  </si>
  <si>
    <t>Requires a rich, well-drained moisture retentive soil and a very warm, sunny and sheltered position[1, 37, 86]. Prefers a pH of 5.5 to 5.9, but tolerates up to 6.8[86]. Moderate rainfall favours growth, but the roots of most cultivars are sensitive to high soil-water levels[200].
The squash is a frost-tender annual plant that is widely cultivated, especially in warm temperate and tropical areas, for its edible fruit[27]. There are very many named varieties widely differing in size shape and taste[27, 183]. Some varieties are used in the summer and autumn whilst others are harvested in the autumn and can be stored for several months. Succeeds outdoors most years in Britain[27]. Plants are more suited to warmer climates than Britain[200] and are only really successful in good summers in this country, they do not do well in the north[86]. Most cultivars are day-length neutral[200].
This species only hybridizes with other members of the genus under controlled conditions[86, 135].
Grows well with sweetcorn, radishes and nasturtium but dislikes potatoes[18, 20].
Squashes and pumpkins can be differentiated from each other by their fruit stalk, it is angular and polygonal in pumpkins but thick, soft and round in squashes[132].</t>
  </si>
  <si>
    <t>The seed is vermifuge[147]. It is eaten fresh or roasted for the relief of abdominal cramps and distension due to intestinal worms[218]. About 800 peeled seeds is said to make a safe and effective treatment for tape worm[218]. They are ground into a fine flour, then made into an emulsion with water and eaten. It is then necessary to take a purge in order to expel the tapeworms or other parasites from the body[7].
The boiled root is galactogogue[218].</t>
  </si>
  <si>
    <t>China; Dominican Republic; French Guiana; Haiti; Java; Kurdistan; Mexico; Turkey</t>
  </si>
  <si>
    <t>Ligustrum lucidum</t>
  </si>
  <si>
    <t>Chinese Privet</t>
  </si>
  <si>
    <t>Roadsides and in river valleys[109]. Woods below 2900 metres[266].</t>
  </si>
  <si>
    <t>Seed - 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t>
  </si>
  <si>
    <t>A very tolerant and easily grown plant, it succeeds in any soil that is not impoverished or water-logged[11, 182]. Dislikes strongly alkaline soils[202]. Grows well in heavy clay soils. Succeeds in full sun and also in deep shade[202]. Very tolerant of atmospheric pollution[1, 11].
Plants are hardy to about -15�c[202].
A moderately fast-growing plant[202]. It is very tolerant of trimming and will regrow even from very old stems if it is cut back hard[202].
A very ornamental plant[1], there are some named varieties[202]. The variegated cultivars are best grown in full sun[238].
This plant is a symbol of chastity in China[178].
Closely related to L. japonicum[200].
This species is notably susceptible to honey fungus[200].</t>
  </si>
  <si>
    <t>A commercial insect wax is produced on the branches as a result of eggs being laid by insects[11]. Another report says that the wax is produced by the plant due to the stimulation of the feeding insects[61]. Yet another report says that the wax is produced by the insects[178]. It is used for candles and as a polish for earthenware pots, book edges etc[178].
The plant can be used as a hedge[11]. It is very amenable to trimming.</t>
  </si>
  <si>
    <t>Young shoots - cooked. A famine food, used when all else fails[179]. The shoots contain a glycoside and are probably toxic[K].</t>
  </si>
  <si>
    <t>Chinese privet has been used in traditional Chinese medicine for over 1,000 years[238]. The fruit is antibacterial, antiseptic, antitumour, cardiotonic, diuretic and tonic[147, 176, 178, 238]. It is taken internally in the treatment of complaints associated with weak kidney and liver energy such as menopausal problems (especially premature menopause), blurred vision, cataracts, tinnitus, rheumatic pains, palpitations, backache and insomnia[147, 238]. Modern research has shown that the plant increases the white blood cell count and is of value when used to prevent bone marrow loss in cancer chemotherapy patients[176, 178, 238], it also has potential in the treatment of AIDS[238]. Extracts of the plant show antitumour activity[218]. Good results have also been achieved when the fruit has been used in treating respiratory tract infections, hypertension, Parkinson's disease and hepatitis[238].
The fruit is harvested when fully ripe and is dried for later use[238]. It is often decocted with other herbs in the treatment of a wide variety of ailments and also as a general tonic[218]. Some caution is advised in their use, since the fruits are toxic when eaten in quantity[238].
The leaves are anodyne, diaphoretic, febrifuge, pectoral and vulnerary[218].
The bark of the stems is diaphoretic[218].</t>
  </si>
  <si>
    <t>China; Malaysia</t>
  </si>
  <si>
    <t>The fruit is mildly toxic[238]. Although no other reports of toxicity have been seen for this species, it is quite probable that other parts of the plant also contain toxins[65].</t>
  </si>
  <si>
    <t>Ruta montana</t>
  </si>
  <si>
    <t>Mountain Rue</t>
  </si>
  <si>
    <t>S.E. Europe to W. Asia and N. Africa.</t>
  </si>
  <si>
    <t>Dry rocky places[50].</t>
  </si>
  <si>
    <t>Succeeds in any good open soil[1].
Plants in this genus are notably resistant to honey fungus[200].</t>
  </si>
  <si>
    <t>An essential oil from the leaves is used in perfumery and as a food flavouring.</t>
  </si>
  <si>
    <t>Although no records of toxicity have been seen for this species the following notes apply to at least one other member of the genus so some caution is advised. 
All parts of this plant are poisonous in large quantities[19]. It should not be used at all by pregnant women since it can induce abortions[165]. The sap contains furanocoumarins, sensitizing the skin to light and causing blistering or dermatitis in sensitive people[200].</t>
  </si>
  <si>
    <t>Acanthaceae</t>
  </si>
  <si>
    <t>Justicia procumbens</t>
  </si>
  <si>
    <t>E. Asia - Himalayas to China, Japan and Korea.</t>
  </si>
  <si>
    <t>Cultivated fields and waste ground in lowland C. and S. Japan[58]. River valleys in damp shady places in China[147, 178]. Moist open places, 700 - 2500 metres in Nepal[272].</t>
  </si>
  <si>
    <t>We have almost no information on this species and do not know if it will be successful in Britain, though it should succeed if grown as a half-hardy annual.</t>
  </si>
  <si>
    <t>The plant is alterative, anthelmintic, antiphlogistic, depurative, diaphoretic, diuretic, expectorant, febrifuge and laxative[147, 240]. A decoction or an infusion is used in the treatment of asthma, cough, backache, flatulence and many skin conditions[218, 240, 272].
The juice of the leaves is used in ophthalmia[240, 272]. A decoction of the leaves is used in the treatment of curvature and diseases of the bone[240].
The juice of the root is used in the treatment of coughs where blood is being coughed up[272].</t>
  </si>
  <si>
    <t>China; India(Munda)</t>
  </si>
  <si>
    <t>Opuntia ficus-indica</t>
  </si>
  <si>
    <t>Prickly Pear</t>
  </si>
  <si>
    <t>Naturalized in the Mediterranean where it grows in dry arid and rocky places[89].</t>
  </si>
  <si>
    <t>Requires a sandy or very well-drained soil[1, 3]. Prefers a pH in the range 6 to 7.5[200]. Plants must be kept fairly dry in the winter but they like a reasonable supply of water in the growing season. A position at the base of a south-facing wall or somewhere that can be protected from winter rain is best for this plant. Requires warmth and plenty of sun[3]. Plants tolerate considerable neglect[3].
Cultivated in many warm temperate and sub tropical areas for its edible fruits[89,183] and its use as a stock-proof barrier, it is not very cold-tolerant and is unlikely to survive the winter outdoors in Britain. There are some named varieties[183], one at least of which is free from spines and irritant hairs.</t>
  </si>
  <si>
    <t>A gum is obtained from the stem. It is used as a masticatory or mixed with oil to make candles[64]. The juice of the boiled stem segments is very sticky. It is added to plaster, whitewash etc to make it adhere better to walls[92].</t>
  </si>
  <si>
    <t>The flowers and stems are antispasmodic, diuretic and emollient[7]. The split stems have been bound around injured limbs as a first aid measure[254].
The flowers are astringent and are used to reduce bleeding and treat problems of the gastro-intestinal tract, especially diarrhoea, colitis and irritable bowel syndrome[254]. The flowers are also used in the treatment of an enlarged prostate gland[254].</t>
  </si>
  <si>
    <t>Dicentra canadensis</t>
  </si>
  <si>
    <t>Squirrel Corn</t>
  </si>
  <si>
    <t>Eastern N. America - S. Quebec, Minnesota, N. Carolina, Tennessee.</t>
  </si>
  <si>
    <t>Rich woods[43].</t>
  </si>
  <si>
    <t>Easily grown in a rich light soil[1], preferably neutral to slightly acid[200]. Prefers light shade and a sheltered position according to one report[175] whilst another says that it prefers heavier shade[200]. Grows well in a sheltered corner of the rock garden.
The seed is very difficult to harvest, it ripens and falls from the plant very quickly[134].
Members of this genus are rarely if ever troubled by browsing deer[233].</t>
  </si>
  <si>
    <t>Root. No further details are given.</t>
  </si>
  <si>
    <t>The dried tubers are alterative, diuretic and tonic[4, 46, 61]. The tubers are useful in the treatment of chronic cutaneous affections, syphilis, scrofula and some menstrual complaints[4, 213].</t>
  </si>
  <si>
    <t>The plant is potentially poisonous and can also cause skin rashes[222].</t>
  </si>
  <si>
    <t>Stachys officinalis</t>
  </si>
  <si>
    <t>Wood Betony</t>
  </si>
  <si>
    <t>S. betonica. Benth.  Betonica officinalis.</t>
  </si>
  <si>
    <t>Europe, including Britain, south and east from Sweden to Spain, Italy, Greece and the Caucasus.</t>
  </si>
  <si>
    <t>Grassland, hedgebanks, heath and open woods, avoiding calcareous soils[9, 17].</t>
  </si>
  <si>
    <t>Prefers a light moist neutral to acid soil in sun or light shade[7, 17, 238]. A characteristic plant of healthy roadside banks on heavy soils[187].
Hardy to at least -25�c[187].
At one time bugle was often cultivated for its medicinal virtues, though it is now little used[4].
There are some named varieties selected for their ornamental value[188].
An excellent bee plant[24].</t>
  </si>
  <si>
    <t>A fine yellow dye is obtained from the leaves[4].</t>
  </si>
  <si>
    <t>The leaves and flowering tops make a good tea substitute. Refreshing and aromatic[21, 100, 183], it has all the good qualities of tea without the negative ones[4].</t>
  </si>
  <si>
    <t>Wood betony was at one time commonly used as a medicinal plant in the treatment of a wide range of disorders, especially as a nervine and tonic for treating maladies of the head and as an external application to wounds[4, 7, 238]. It also stimulates the digestive system and the liver, having an overall tonic effect upon the body[254]. Wood betony is much less used nowadays, and more often forms part of a mixture of herbs[4].
The whole plant is collected when in flower in the summer and can be dried for later use[4, 254]. It is anthelmintic, antiseptic, astringent, carminative, mildly cathartic, cholagogue, digestive, diuretic, mildly emetic, emmenagogue, expectorant, nervine, sedative, sternutatory, tonic and vulnerary[4, 9, 14, 21, 165, 218]. It is taken in the treatment of 'frayed nerves', pre-menstrual complaints, poor memory and tension[254]. It can be taken in combination with herbs such as comfrey, Symphytum officinale, and lime flowers, Tilia species, to treat sinus headaches and congestion[254]. Wood betony can be taken on its own, or with yarrow, Achillea millefolium, to staunch nosebleeds[254].
A pinch of the powdered herb will provoke violent sneezing and it has been used as part of a herbal snuff mixture in the treatment of headaches[4].
A homeopathic remedy is made from the fresh plant[9]. It is used in the treatment of asthma and excessive perspiration[9].</t>
  </si>
  <si>
    <t>Belgium; Britain; Britain(Wales); Denmark; Eurasia; Europe; Spain</t>
  </si>
  <si>
    <t>Plectranthus kameba</t>
  </si>
  <si>
    <t>P. excisus. Auct. non Maxim.  Amethystanthus excisus. Nakai. excluding basionym.</t>
  </si>
  <si>
    <t>Woods in mountains, C. Japan[58].</t>
  </si>
  <si>
    <t>Young leaves - cooked[105, 179].</t>
  </si>
  <si>
    <t>Cryptotaenia canadensis</t>
  </si>
  <si>
    <t>Honewort</t>
  </si>
  <si>
    <t>Eastern N. America - Western New Brunswick to Manitoba and south to Alabama. Arkansas and Texas.</t>
  </si>
  <si>
    <t>Rich woods and thickets[43]. Woodland ravines and riverbanks[238].</t>
  </si>
  <si>
    <t>Succeeds in a rich moist soil, preferring to grow in dappled shade[200, 238].
Closely related to C. japonica, a species that is cultivated as a vegetable in Japan[43, K]. This species is being cultivated in America to supply the Japanese market with a chervil-like herb[218].
Slugs are extremely fond of this plant, especially when the new growth emerges in spring[K].</t>
  </si>
  <si>
    <t>Young leaves, stems and flowers - raw or cooked[105, 177]. Used as a potherb or added to salads[183]. A flavour that is somewhat like celery[238], if you use your imagination[K].
Root - cooked[177, 183].
The seeds are used as a flavouring for cakes, breads and biscuits[183].</t>
  </si>
  <si>
    <t>Chrozophora tinctoria</t>
  </si>
  <si>
    <t>Dyer's Croton</t>
  </si>
  <si>
    <t>Southern Europe - the Mediterranean.</t>
  </si>
  <si>
    <t>Dry places near the coast[50].</t>
  </si>
  <si>
    <t>A monoecious plant, not flowering for several years and then flowering and dying[50].
See also[240].
50</t>
  </si>
  <si>
    <t>Red and blue dyes are obtained from the flowers, fruit and sap[61].</t>
  </si>
  <si>
    <t>Edible red and blue dyes are obtained from the flowers, fruit and sap[61].</t>
  </si>
  <si>
    <t>Brazil; Greece; Iraq; Mexico; Mexico(Maya); Panama(Choco); Spain; Venezuela</t>
  </si>
  <si>
    <t>Vitis vulpina</t>
  </si>
  <si>
    <t>Central and Eastern N. America - New Brunswick to Manitoba, south to Maryland, Arkansas and Colorado</t>
  </si>
  <si>
    <t>Low woods, stream banks, bases of bluffs and thickets[228].</t>
  </si>
  <si>
    <t>Prefers a deep rich moist well-drained moderately fertile loam[1, 200]. Grows best in a calcareous soil[200]. Succeeds in sun or partial shade though a warm sunny position is required for the fruit to ripen[200].
The young growth in spring can be damaged by late frosts.
There has been much confusion in the past between this species, V. cordifolia and V. riparia. Some treatments of the genus only use V. cordifolia and V. riparia, relegating this species to a synonym, but [200] recognizes all three species and this is the treatment followed here[K].
Plants climb by means of tendrils[182].
The flowers are sweetly scented[245].
Any pruning should be carried out in winter when the plants are dormant otherwise they bleed profusely[182, 200].
Plants in this genus are notably susceptible to honey fungus[200].</t>
  </si>
  <si>
    <t>A yellow dye is obtained from the fresh or dried leaves[168].
The sap can be rubbed into the scalp as a tonic for the hair[257].</t>
  </si>
  <si>
    <t>Fruit - raw or dried for winter use. Very acid when it first ripens, it becomes sweet and edible after exposure to frost[200]. The fruit is 5 - 10mm in diameter[200] and is carried in small bunches[235].
Young leaves are wrapped around other foods and then baked, they impart a pleasant flavour.
Young tendrils - raw or cooked.</t>
  </si>
  <si>
    <t>The leaves are hepatic[257]. They have been used in the treatment of the liver[257]. The wilted leaves have been applied as a poultice to the breasts to draw away soreness after the birth of a child[257].
An infusion of the bark has been used to treat urinary complaints[257].
An infusion of the roots has been taken in the treatment of rheumatism and diabetes[257].</t>
  </si>
  <si>
    <t>Lilium concolor</t>
  </si>
  <si>
    <t>Morning Star Lily</t>
  </si>
  <si>
    <t>L. pulchellum.</t>
  </si>
  <si>
    <t>Scrub in pockets of humus on carboniferous limestone and in heavy limey soil, 1500 - 2200 metres[90]. Moist places in forests, thickets, moist meadows, grassy slopes and sunny grassland[266].</t>
  </si>
  <si>
    <t>Prefers an open free-draining humus-rich loamy soil with its roots in the shade and its head in the sun[143, 200]. Prefers an acid sandy soil but also succeeds on heavy soils[47, 143]. Plants are lime tolerant[47, 143, 200]. Requires a sheltered position if grown outdoors, doing well on a rock garden, but it is best grown in a greenhouse[163]
Stem rooting, the bulbs should be planted 7 - 10 cm deep[143, 200]. Early to mid autumn is the best time to plant out the bulbs in cool temperate areas, in warmer areas they can be planted out as late as late autumn[200].
A very ornamental plant[1], it is cultivated for its edible bulb in Japan[2].
The plant should be protected against rabbits and slugs in early spring. If the shoot tip is eaten out the bulb will not grow in that year and will lose vigour[200].</t>
  </si>
  <si>
    <t>Bulb - cooked[2, 105]. The bulb is up to 35mm in diameter[266]. Rich in starch, it can be used as a vegetable in similar ways to potatoes (Solanum tuberosum).
Young leaves - cooked[177].
Flowers[178]. No more details are given.</t>
  </si>
  <si>
    <t>The bulb is carminative, expectorant, pectoral, sedative and tonic[147, 218]. It is taken internally in the treatment of bronchial complaints[238].
The flowers invigorate the blood[218]. They are poulticed onto sores and boils[218].</t>
  </si>
  <si>
    <t>Rheum ribes</t>
  </si>
  <si>
    <t>W. Asia - Turkey to Iran.</t>
  </si>
  <si>
    <t>Dry gorges among rocks, 2300 - 2700 metres[93, 187].</t>
  </si>
  <si>
    <t>Prefers a deep, fertile, moderately heavy, humus rich, moisture retentive, well-drained soil in sun or semi-shade[200]. Grows well in heavy clay soils. Best grown in a dry position, where it can be very long-lived[187].
Hardy to about -20�c according to one report[200] whilst another says that plants are somewhat tender in Britain[1].
Plants in this genus seem to be immune to the predations of rabbits[233].
Hybridizes freely with other members of this genus[200].</t>
  </si>
  <si>
    <t>Leaf stem - cooked[2, 93, 105]. Eaten raw by the local people[187].</t>
  </si>
  <si>
    <t>Europe; Iraq; Kurdistan</t>
  </si>
  <si>
    <t>Crithmum maritimum</t>
  </si>
  <si>
    <t>Rock Samphire</t>
  </si>
  <si>
    <t>Cachrys maritima.</t>
  </si>
  <si>
    <t>Coastal regions of Europe, including Britain, to the Mediterranean and Black Sea.</t>
  </si>
  <si>
    <t>On cliffs and rocks, or more rarely on shingle or sand, by the sea[17].</t>
  </si>
  <si>
    <t>Prefers a moist light sandy or gravelly soil, doing very well between stones or by a south-east facing wall[37]. Requires a warm dry well-drained sunny position and shade from the midday sun[1, 200]. Requires saline conditions[200]. Plants are best grown in moist salty soil or a very well-drained poor dry soil.
When grown away from the coast, this plant requires a warm sheltered position and some protection in cold winters[238].
At one time this plant was sometimes cultivated in the vegetable garden[2], though it is quite difficult to do this successfully[1, 37]. It is difficult to grow outside its natural habitat[164].</t>
  </si>
  <si>
    <t>An essential oil from the plant is used in perfumery[7].</t>
  </si>
  <si>
    <t>Leaves - raw or cooked[2, 4, 5, 7, 12, 27, 37]. Vaguely reminiscent of fennel, but the taste is more bitter and brackish[132]. A powerful salty flavour, it has been described by one person as tasting like 'a mixture of celery and kerosene'[238]. The leaves are used as a flavouring in salads etc[132]. Gathered in spring, the young leaves when sprinkled with salt and boiled make a very good pickle[4]. The leaves are rich in vitamin C[238].
Seed pods[4, 5, 7, 12]. They are used to make a warm aromatic pickle[2].</t>
  </si>
  <si>
    <t>Rock samphire is little used in herbal medicine, though it is a good diuretic and holds out potential as a treatment for obesity[254]. It has a high vitamin C and mineral content and is thought to relieve flatulence and to act as a digestive remedy[254].
The young growing tips are carminative, depurative, digestive and diuretic[7, 238]. They are gathered when in active growth in the spring and used fresh[7, 238]. The leaves have the reputation for helping people lose weight and so are used in treating cases of obesity as well kidney complaints and sluggishness[238].
The essential oil is a digestive, a few drops being sprinkled on the food[7].</t>
  </si>
  <si>
    <t>Europe; France; Germany; Italy; Netherlands; Spain; United States</t>
  </si>
  <si>
    <t>Citrus limon</t>
  </si>
  <si>
    <t>Lemon</t>
  </si>
  <si>
    <t>C. x limonia.  C. limonum</t>
  </si>
  <si>
    <t>Original range is obscure, possible Asia.</t>
  </si>
  <si>
    <t>Original habitat is obscure, probably a hybrid involving C. medica x C. aurantifolia[200].</t>
  </si>
  <si>
    <t>Prefers a moderately heavy loam with a generous amount of compost and sand added and a very sunny position[1, 200]. Prefers a pH between 5 and 6[200]. Tolerates a pH in the range 4.8 to 8.3. Plants are intolerant of water logging[3]. When growing plants in pots, a compost comprising equal quantities of loam and leafmould plus a little charcoal should produce good results[260]. Do not use manure since Citrus species dislike it[260]. When watering pot plants it is important to neither overwater or underwater since the plant will soon complain by turning yellow and dying. Water only when the compost is almost dry, but do not allow it to become completely dry[260].
Dormant plants can withstand temperatures down to about -6�c so long as this is preceded by a spell of 2 - 3 weeks of cool weather to allow the plant to acclimatize[3]. If the change from mild to cold weather is more sudden then the plant will still be in growth and will be much more susceptible to damage and can be harmed by temperatures below 0�c[3]. The young growth in spring, even on mature plants, is frost-tender and so it is best to grow the plants in a position sheltered from the early morning sun[K]. It is best if a winter minimum of 4�c is maintained[3].
The lemon is widely grown for its edible fruit in warm temperate and tropical zones, there are many named varieties[183]. In Britain it can be grown in a pot that is placed outdoors in the summer and brought into a greenhouse for the winter[3].
By budding onto hardier species such as C. aurantium, C. ichangensis or Poncirus trifoliata, the lemon becomes more cold tolerant and its climatic range can be somewhat extended[3].
The flowers are sweetly scented[245].
Plants dislike root disturbance and so should be placed into their permanent positions when young. If growing them in pots, great care must be exercised when potting them on into larger containers[238].</t>
  </si>
  <si>
    <t>A semi-drying oil obtained from the seed is used in soap making[46, 61].
An essential oil from the peel is used as a food flavouring and also in perfumery and medicines[7, 46, 61]. A higher quality essential oil is obtained from the flowers[7]. The peel contains 0.4% essential oil[240].
An essential oil obtained from the leaves and young twigs is called 'petitgrain oil'.  Yields are around 0.4%[240].
The dried fruit rind has been used as an insect repellent in the clothes cupboard[7] and also in pot-pourri[238].
The juice of the fruit is used for polishing bronze and other metals that have been neglected[7]. It can also be used for removing ink stains[7]. The juice is used as a bleaching agent[272].
Wood - nicely veined, it takes a beautiful polish[4].</t>
  </si>
  <si>
    <t>Fruit - raw or cooked[1, 3, 46]. A very acid taste[61]. Mainly used as a drink and as a flavouring[183, 238]. It is also used in salad dressings etc where it acts as an antioxidant as well as imparting an acid flavour[183]. The juice is used to help set jam[238]. The fruit can be up to 15cm long and 7cm wide[200].
The dried rind of the fruit is often used as a flavouring in cakes etc[1, 4, 61, 183].
The dried leaves are sometimes mixed with tea leaves for use as a flavouring[183].
An essential oil from the rind is used as a food flavouring[46, 64, 183].
The flowers are eaten in ice creams, fritters, jams etc[183].</t>
  </si>
  <si>
    <t>Lemons are an excellent preventative medicine and have a wide range of uses in the domestic medicine chest. The fruit is rich in vitamin C which helps the body to fight off infections and also to prevent or treat scurvy[4, 240, 254]. It was at one time a legal requirement that sailors should be given an ounce of lemon each day in order to prevent scurvy[4]. Applied locally, the juice is a good astringent and is used as a gargle for sore throats etc[4]. Lemon juice is also a very effective bactericide[7]. It is also a good antiperiodic and has been used as a substitute for quinine in treating malaria and other fevers[4].
Although the fruit is very acid, once eaten it has an alkalizing effect upon the body[254]. This makes it useful in the treatment of rheumatic conditions[254].
The skin of the ripe fruit is carminative and stomachic[240].
The essential oil from the skin of the fruit is strongly rubefacient and when taken internally in small doses has stimulating and carminative properties[4].
The stem bark is bitter, stomachic and tonic[218].
An essential oil from the fruit rind is used in aromatherapy. Its keyword is 'Refreshing'[210].
Citrus species contain a wide range of active ingredients and research is still underway in finding uses for them. They are rich in vitamin C, bioflavonoids, acids and volatile oils. They also contain coumarins such as bergapten which sensitizes the skin to sunlight. Bergapten is sometimes added to tanning preparations since it promotes pigmentation in the skin, though it can cause dermatitis or allergic responses in some people[238]. Some of the plants more recent applications are as sources of anti-oxidants and chemical exfoliants in specialized cosmetics[238].
The bioflavonoids in the fruit help to strengthen the inner lining of blood vessels, especially veins and capillaries, and help counter varicose veins and easy bruising[254].</t>
  </si>
  <si>
    <t>Australia; Chile; Ecuador(Jivaro); Gabon; Iraq; Kurdistan; Peru; Spain; Turkey</t>
  </si>
  <si>
    <t>Artemisia maritima</t>
  </si>
  <si>
    <t>Sea Wormwood</t>
  </si>
  <si>
    <t>Seriphidium maritimum. (L.)Soj�k.</t>
  </si>
  <si>
    <t>Much of Europe, including Britain, east to central Asia.</t>
  </si>
  <si>
    <t>Drier parts of salt marshes[17] in sand and shingle[190].</t>
  </si>
  <si>
    <t>Succeeds in any soil but prefers a poor dry soil with a warm aspect[37]. Easily grown in a well-drained circumneutral or slightly alkaline loamy soil, preferring a sunny position[1, 200]. Plants are longer lived, more hardy and more aromatic when they are grown in a poor dry soil[245]. Tolerates a pH in the range 6.0 to 7.6. Dislikes shade. Established plants are very drought tolerant[190, 200]. Tolerates maritime exposure[190].
The whole plant has a sweet aromatic smell[245].
Plants in this genus are notably resistant to honey fungus[200].
Members of this genus are rarely if ever troubled by browsing deer[233].</t>
  </si>
  <si>
    <t>The growing shoots are said to repel insects and mice[6, 18, 20], they have also been used as a strewing herb[4, 14]. An infusion is said to discourage slugs and insects[14, 18].</t>
  </si>
  <si>
    <t>The leaves are occasionally used as a flavouring[183]. Some caution is advised, see the notes above on toxicity.</t>
  </si>
  <si>
    <t>Sea wormwood is not much used in herbal medicine, though it is often used domestically. Its medicinal virtues are similar to wormwood, A. absinthum, though milder in their action. It is used mainly as a tonic to the digestive system, in treating intermittent fevers and as a vermifuge[4]. The leaves and flowering shoots are anthelmintic, antiseptic, antispasmodic, carminative, cholagogue, emmenagogue, febrifuge, stimulant, stomachic, tonic and vermifuge[4, 145]. The plant is harvested as it comes into flower and is dried for later use[4].
The unexpanded floral heads contain the vermicide 'santonin'[218].</t>
  </si>
  <si>
    <t>The following notes are from a report on the closely related A. absinthum, they quite possibly also apply to this species.
The plant is poisonous if used in large quantities[20, 61]. Even small quantities have been known to cause nervous disorders, convulsions, insomnia etc[222]. Just the scent of the plant has been known to cause headaches and nervousness in some people[169].</t>
  </si>
  <si>
    <t>Arctium lappa</t>
  </si>
  <si>
    <t>Great Burdock</t>
  </si>
  <si>
    <t>A. majus.</t>
  </si>
  <si>
    <t>Most of Europe, including Britain, east to northern Asia.</t>
  </si>
  <si>
    <t>Waste ground, preferring calcareous soils[7], it is sometimes also found in meadows and woods[9].</t>
  </si>
  <si>
    <t>Succeeds in most soils when grown in partial shade[200]. Prefers a moist neutral to alkaline soil[238] and a sunny position in a heavy soil[22]. Plants are best grown in a light well-drained soil if the roots are required for culinary use[200, 206]. Tolerates a pH in the range 4.6 to 7.8.
The top growth dies back at temperatures a little above freezing, but the roots tolerate much lower temperatures[206] and can be left in the ground all winter to be harvested as required.
Burdock is cultivated for its edible root in Japan, there are some named varieties[183]. Spring-sown seed produces edible roots in late summer and autumn, whilst autumn sown crops mature in the following spring or early summer[206].
Although the plants are quite large, it is best to grow them fairly close together (about 15cm apart, or in rows 30cm apart with the plants 5 - 8cm apart in the rows) since this encourages the development of long straight roots[206].
The seed head has little hooked prickles and these attach themselves to the hairs or clothing of passing creatures and can thus be carried for some considerable distance from the parent plant[4]. The plants usually self-sow freely[238].
The flowers are very attractive to bees and butterflies[206].</t>
  </si>
  <si>
    <t>The juice of the plant, when used as a friction, is said to have a stimulating action against baldness[7].</t>
  </si>
  <si>
    <t>Root - raw or cooked[2, 7, 9, 14, 179]. Very young roots can be eaten raw, but older roots are normally cooked[206]. They can be up to 120cm long and 2.5cm wide at the top, but are best harvested when no more than 60cm long[206]. Old and very long roots are apt to become woody at the core[206]. Although it does not have much flavour the root can absorb other flavours[116]. Young roots have a mild flavour, but this becomes stronger as the root gets older[206]. The root is white but discolours rapidly when exposed to the air[206]. Roots can be dried for later use[213]. They contain about 2.5% protein, 0.14% fat, 14.5% carbohydrate, 1.17% ash[179]. The root contains about 45% inulin[240]. Inulin is a starch that cannot be digested by the human body, and thus passes straight through the digestive system. In some people this starch will cause fermentation in the gut, resulting in wind[K]. Inulin can be converted into a sweetener that is suitable for diabetics to eat[K].
Young leaves - raw or cooked[9, 12, 14, 62]. A mucilaginous texture[179]. The leaves contain about 3.5% protein, 1.8% fat, 19.4% carbohydrate, 8.8% ash[179].
Young stalks and branches - raw or cooked[2, 9, 52, 55, 62]. Used like asparagus or spinach[12, 183]. They taste best if the rind is removed[85, 117]. The leaf stalks can be parboiled and used as a substitute for cardoons[183].
The pith of the flowering stem can be eaten raw in salads, boiled or made into confections[4, 183]. A delicate vegetable, somewhat like asparagus in flavour[4].
The seeds can be sprouted and used like bean-sprouts[12, 52, 183].</t>
  </si>
  <si>
    <t>Burdock is one of the foremost detoxifying herbs in both Chinese and Western herbal medicine[254]. The dried root of one year old plants is the official herb, but the leaves and fruits can also be used[4]. It is used to treat conditions caused by an 'overload' of toxins, such as throat and other infections, boils, rashes and other skin problems[254]. The root is thought to be particularly good at helping to eliminate heavy metals from the body[254]. The plant is also part of a North American formula called essiac which is a popular treatment for cancer. Its effectiveness has never been reliably proven or disproven since controlled studies have not been carried out. The other herbs included in the formula are Rumex acetosella, Ulmus rubra and Rheum palmatum[254].
The plant is antibacterial, antifungal, carminative[9, 21, 147, 165, 176]. It has soothing, mucilaginous properties and is said to be one of the most certain cures for many types of skin diseases, burns, bruises etc[4, 244]. It is used in the treatment of herpes, eczema, acne, impetigo, ringworm, boils, bites etc[244]. The plant can be taken internally as an infusion, or used externally as a wash[244]. Use with caution[165].
The roots of one-year old plants are harvested in mid-summer and dried. They are alterative, aperient, blood purifier, cholagogue, depurative, diaphoretic, diuretic and stomachic[218, 222].
The seed is alterative, antiphlogistic, depurative, diaphoretic and diuretic[218]. Recent research has shown that seed extracts lower blood sugar levels[238]. The seed is harvested in the summer and dried for later use[254].
The crushed seed is poulticed onto bruises[222]. The leaves are poulticed onto burns, ulcers and sores[222].</t>
  </si>
  <si>
    <t>Belgium; Britain; Britainraine; Canada; Chile; China; Europe; India; Iraq; Japan; Kurdistan; Spain; Turkey; United States; United States(Appalachia)</t>
  </si>
  <si>
    <t>Care should be taken if harvesting the seed in any quantity since tiny hairs from the seeds can be inhaled and these are toxic[205].</t>
  </si>
  <si>
    <t>Crataegus stipulosa</t>
  </si>
  <si>
    <t>C. America.</t>
  </si>
  <si>
    <t>We have very little information on this species and do not know if it will be hardy in Britain. The following notes are based on the general needs of the genus.
A very easily grown plant, it prefers a well-drained moisture retentive loamy soil but is not at all fussy[11, 200]. Once established, it succeeds in excessively moist soils and also tolerates drought[200]. It grows well on a chalk soil and also in heavy clay soils[200]. A position in full sun is best when plants are being grown for their fruit, they also succeed in semi-shade though fruit yields and quality will be lower in such a position[11, 200]. Most members of this genus succeed in exposed positions, they also tolerate atmospheric pollution[200].
Hybridizes freely with other members of this genus[200].
Seedling trees take from 5 - 8 years before they start bearing fruit, though grafted trees will often flower heavily in their third year[K].
The flowers have a foetid smell somewhat like decaying fish. This attracts midges which are the main means of fertilization. When freshly open, the flowers have more pleasant scent with balsamic undertones[245].
Seedlings should not be left in a seedbed for more than 2 years without being transplanted[11].</t>
  </si>
  <si>
    <t>Fruit - raw or cooked. Often used in preserves[177], it can also be dried for later use. There are up to five fairly large seeds in the centre of the fruit, these often stick together and so the effect is of eating a cherry-like fruit with a single seed[K].</t>
  </si>
  <si>
    <t>Ocimum basilicum</t>
  </si>
  <si>
    <t>Sweet Basil</t>
  </si>
  <si>
    <t>Prefers a rich light well-drained to dry soil[1, 27, 238]. Requires a sunny sheltered position if grown outdoors[52]. Tolerates a pH in the range 5 to 8[238].
Sweet basil is commonly grown as an aromatic culinary and medicinal herb in warm temperate and tropical climates. There are a number of different constituents that make up the essential oil in basil, and the proportions of these vary considerably between plants growing in different regions of the world[238]. From this variety many named varieties with differing flavour characteristics have been developed[46, 238].
Basil is a perennial plant in the tropics, but it is frost tender and needs to be grown as a half-hardy annual in temperate zones[142]. It is a very good companion plant to grow in the house or greenhouse, its aromatic foliage helping to reduce problems caused by insect pests[K]. It requires a good hot summer in Britain if it is to do well outdoors[K].
Sweet basil is a good companion plant for tomatoes but it grows badly with rue and sage[14, 18, 20, 201]. When grown near raspberries it can retard their fruiting[201].</t>
  </si>
  <si>
    <t>Leaves and flowers - raw or cooked[4, 21, 27]. Used as a flavouring or as a spinach[14, 61], they are used especially with tomato dishes, pasta sauces, beans, peppers and aubergines[238]. The leaves are normally used fresh but can also be dried for winter use[21]. A very pleasant addition to salads[K], the leaves have a delightful scent of cloves[4]. Use the leaves sparingly in cooking because the heat concentrates the flavour[244].
A refreshing tea is made from the leaves[21].
The seed can be eaten on its own or added to bread dough as a flavouring[183]. When soaked in water it becomes mucilaginous and can be made into a refreshing beverage called 'sherbet tokhum' in the Mediterranean[183].
An essential oil obtained from the plant is used as a food flavouring in mustards, sauces, vinegars etc[57, 105, 183]</t>
  </si>
  <si>
    <t>Sweet basil has been used for thousands of years as a culinary and medicinal herb. It acts principally on the digestive and nervous systems, easing flatulence, stomach cramps, colic and indigestion[254].
The leaves and flowering tops are antispasmodic, aromatic, carminative, digestive, galactogogue, stomachic and tonic[7, 14, 21, 178, 218]. They are taken internally in the treatment of feverish illnesses (especially colds and influenza), poor digestion, nausea, abdominal cramps, gastro-enteritis, migraine, insomnia, depression and exhaustion[238]. Externally, they are used to treat acne, loss of smell, insect stings, snake bites and skin infections[238]. The leaves can be harvested throughout the growing season and are used fresh or dried[238].
The mucilaginous seed is given in infusion in the treatment of gonorrhoea, dysentery and chronic diarrhoea[240]. It is said to remove film and opacity from the eyes[218].
The root is used in the treatment of bowel complaints in children[240].
Extracts from the plant are bactericidal and are also effective against internal parasites[218, 238].
The essential oil is used in aromatherapy. Its keyword is 'Clearing'[210].</t>
  </si>
  <si>
    <t>Africa; Algeria; China; Europe; Greece; Haiti; India; India(Gujarat); India(Santal); Iraq; Kurdistan; Malaya; Mexico; Panama(Cuna); Philippines; Salvador; Samoa; Spain; Sudan; Turkey; Venezuela</t>
  </si>
  <si>
    <t>Avena byzantina</t>
  </si>
  <si>
    <t>Red Oat</t>
  </si>
  <si>
    <t>Dry wasteland, cultivated ground and meadows, especially on heavier soils[200]. Mainly found on dry or saline soils[50].</t>
  </si>
  <si>
    <t>We have very little information on this species, but it should be possible to grow it as a spring-sown annual in Britain, and might also succeed as an autumn-sown crop. A hexaploid species, one report says that it is possibly a sub-species of A. sterilis, and is often cultivated for its edible seed in warmer temperate zones[57], whilst some modern works see it as no more than a synonym of A. sativa. This species succeeds in saline soils[50]. It tolerates a pH in the range 5.3 to 8.2. The following notes are based on the general needs of the genus.
Succeeds in any moderately fertile soil in full sun[200].
Oats are in general easily grown plants but, especially when grown on a small scale, the seed is often completely eaten out by birds. Some sort of netting seems to be the best answer on a garden scale.</t>
  </si>
  <si>
    <t>Yucca smalliana</t>
  </si>
  <si>
    <t>Adam's Needle</t>
  </si>
  <si>
    <t>Y. filamentosa. non L.</t>
  </si>
  <si>
    <t>Southern N. America - S. California to Florida.</t>
  </si>
  <si>
    <t>Sands, old fields and bluffs[43].</t>
  </si>
  <si>
    <t>Thrives in any soil but prefers a sandy loam and full exposure to the south[11]. Can succeed in light shade. Plants are hardier when grown on poor sandy soils[200]. Established plants are very drought tolerant[200].
Not very hardy outdoors in Britain, though it should succeed outdoors in the milder areas of the country[200].
This species was formerly included in Y. filamentosa and at least some of the plants grown under that name should belong here[11, 233]. It looks more like Y. glauca[233].
In the plants native environment, its flowers can only be pollinated by a certain species of moth. This moth cannot live in Britain and, if fruit and seed is required, hand pollination is necessary. This can be quite easily and successfully done using something like a small paint brush.
Individual crowns are monocarpic, dying after flowering[233]. However, the crown will usually produce a number of sideshoots before it dies and these will grow on to flower in later years[233].
Plants in this genus are notably resistant to honey fungus[200].
Members of this genus seem to be immune to the predations of rabbits[233]</t>
  </si>
  <si>
    <t>Fruit - raw or cooked.
Flowers - raw or cooked. They are delicious raw, and can also be dried, crushed and used as a flavouring[164].
Flowering stem - cooked and used like asparagus[164].</t>
  </si>
  <si>
    <t>Rudbeckia laciniata</t>
  </si>
  <si>
    <t>Cone Flower</t>
  </si>
  <si>
    <t>N. America - Quebec to Manitoba, Colorado Florida. Locally naturalized garden escape in Britain[17].</t>
  </si>
  <si>
    <t>Stream banks and moist places in rich low ground[43, 60].</t>
  </si>
  <si>
    <t>Succeeds in an ordinary medium soil in sun or shade[111]. Requires a moist soil[1]. Prefers a well-drained soil[188]. Tolerates considerable wind exposure without support[K]. Plants can be grown in quite coarse grass, which can be cut annually in the autumn[233]. They grow particularly well in long hot late summers[200].
Dormant plants are hardy to about -25�c[187].
Some named forms have been selected for their ornamental value[187].
Members of this genus are rarely if ever troubled by browsing deer[233].
Plants can be invasive[200].</t>
  </si>
  <si>
    <t>A green dye is obtained from the flowers[168].</t>
  </si>
  <si>
    <t>Edible young stems[105, 155, 161]. Cooked and eaten in the spring for 'good health'[222, 257]. The young stems can be eaten like celery[257]. The stems can also be dried for later use[257]. Some caution is advised, see the notes above on toxicity.</t>
  </si>
  <si>
    <t>A tea made from the root (mixed with Caulophyllum thalictroides) is used in the treatment of indigestion[222, 257].
A poultice of the flowers (mixed with Agastache anisatum and Solidago sp.) is applied to burns[222, 257].</t>
  </si>
  <si>
    <t>United States; United States(Nm)</t>
  </si>
  <si>
    <t>This plant is reputed to be poisonous to cattle, sheep and pigs[155].</t>
  </si>
  <si>
    <t>Lycopersicon esculentum</t>
  </si>
  <si>
    <t>Tomato</t>
  </si>
  <si>
    <t>L. lycopersicum.</t>
  </si>
  <si>
    <t>Original habitat is obscure, probably Western S. America, a cultivated form of L. cerasiforme[132].</t>
  </si>
  <si>
    <t>Requires a rich well-drained soil in a warm sunny position.
The tomato is widely grown throughout the world for its edible fruit. There are many named varieties and over the considerable period of cultivation by humans two distinct types have emerged[183]. These are:-
     L. esculentum cerasiforme (Dunal.)A.Gray. This is the cherry tomato. Closer to the original species, it produces a large crop of small fruits with a delicious sweetness.
     L. esculentum esculentum. This is the more commonly grown tomato with much larger fruits. There are a very large number of cultivars with a wide variety of colours and fruit shapes and sizes.
Tomato plants are not frost-tolerant and generally need to be started off in a greenhouse in the spring if they are to succeed outdoors in Britain. They also need a hot sunny summer if they are to fruit well. Some varieties have been developed that can be successfully grown outdoors during the summer in temperate climates such as Britain, although good summers are still required in order to get reasonable yields. Varieties have been developed in Eastern Europe that can flower and set fruit at 7�c (this is compared with a temperature requirement of 11 - 13�c in earlier varieties). These varieties could provide a basis for the commercial outdoor cultivation of tomatoes in Britain[141].
Tomatoes grow well with asparagus, parsley, brassicas and stinging nettles[18, 54]. They are also a good companion for gooseberries, helping to keep them free of insect pests[201]. They dislike growing near fennel, kohl-rabi, potatoes[18, 20] and brassicas[20] (this is not a typing error, merely a difference of opinion between different books).
This species hybridizes with L. pimpinellifolium (which is called L. esculentum pimpinellifolium by some botanists) but it does not hybridize with L. peruvianum[114].</t>
  </si>
  <si>
    <t>The strong aroma of this plant is said to repel insects from nearby plants[7, 18, 20].
A semi-drying oil is obtained from the seed. It can be used in making soap[46, 61, 171]. See the notes above regarding utilization.
A spray made from tomato leaves is an effective but very poisonous insecticide[201]. It is especially effective against ants[7] but should be used with great caution because it will also kill beneficial insects and, if ingested, is toxic to humans[K].
The pulp of the fruit is used cosmetically in face-packs[7].</t>
  </si>
  <si>
    <t>Fruit - raw or cooked[1, 2, 3, 37]. It can be used as a savoury vegetable or flavouring in cooked foods, or can be eaten out of hand as a dessert fruit. It is much used in salads and as a flavouring in soups and other cooked foods[183]. A juice made from the fruit is often sold in health food shops[183]. The fruit can also be dried and ground into a powder that can be used as a flavouring and thickening agent in soups, breads, pancakes etc[183].
An edible oil is obtained from the seed[46, 61, 171]. Suitable for culinary purposes[183]. The seed is small and it would be very fiddly to utilize. It is only viable to use the seed as a source of oil if large quantities of the plants are being grown for their fruits and the seed is not wanted.</t>
  </si>
  <si>
    <t>The pulped fruit is an extremely beneficial skin-wash for people with oily skin. Sliced fruits are a quick and easy first aid treatment for burns, scalds and sunburn[201].
A decoction of the root is ingested in the treatment of toothache[218].
The skin of tomato fruits is a good source of lycopine, a substance that has been shown to protect people from heart attacks. It seems to be more effective when it is cooked and so can be obtained from food products such as tomato ketchup and tinned tomatoes[246]. Lycopine has also been shown to have a very beneficial effect upon the prostate and is being used increasingly to treat enlarge prostate and the difficulties in urination that accompany this disorder.
A homeopathic remedy is made from the plant[7]. It is used in the treatment of rheumatism and severe headaches[7].</t>
  </si>
  <si>
    <t>Chile; China; Dominican Republic; France; Greece; Haiti; Iraq; Italy; Peru; Spain; Trinidad; United States; United States(Pa); Venezuela; Wi</t>
  </si>
  <si>
    <t>All green parts of the plant are poisonous[19, 76].</t>
  </si>
  <si>
    <t>Citrullus lanatus</t>
  </si>
  <si>
    <t>Water Melon</t>
  </si>
  <si>
    <t>C. vulgaris.</t>
  </si>
  <si>
    <t>Tropical and S. Africa.</t>
  </si>
  <si>
    <t>A weed of roadsides and open ground in desert areas[117].</t>
  </si>
  <si>
    <t>Prefers a rich sandy loam and a very sunny position[1, 117, 200]. A drought resistant plant once established, it is intolerant of wet soils[117]. Tolerates a pH in the range 5.3 to 8.
The water melon is frequently grown for its edible fruit in warm temperate and tropical areas, there are many named varieties[183]. It is not frost hardy and requires a long hot summer if it is to fruit well. It is not really a suitable crop for growing outdoors in Britain at the present time, though it is possible that new faster maturing cultivars will be developed. It is best grown in greenhouse conditions in Britain[K]. The cultivars 'Fordbrook hybrid', New Hampshire midget' and 'Sugar baby' mature in 80 - 85 days in Long Island, New York[200].
A good companion plant for potatoes[20].</t>
  </si>
  <si>
    <t>The seed contains 20 - 40% oil. As well as being edible, it is also used for making soap and for lighting[117].
Face masks made from the fruit are used as a cosmetic on delicate skins[7].</t>
  </si>
  <si>
    <t>The seed is demulcent, diuretic, pectoral and tonic[4, 218]. It is sometimes used in the treatment of the urinary passages[4] and has been used to treat bed wetting[257]. The seed is also a good vermifuge[4] and has a hypotensive action[7]. A fatty oil in the seed, as well as aqueous or alcoholic extracts, paralyze tapeworms and roundworms[240].
The fruit, eaten when fully ripe or even when almost putrid, is used as a febrifuge[4] The fruit is also diuretic, being effective in the treatment of dropsy and renal stones[7]. The fruit contains the substance lycopine (which is also found in the skins of tomatoes). This substance has been shown to protect the body from heart attacks and, in the case of the tomato at least, is more effective when it is cooked[246].
The rind of the fruit is prescribed in cases of alcoholic poisoning and diabetes[218].
The root is purgative and in large dose is said to be a certain emetic[4].</t>
  </si>
  <si>
    <t>Bahamas; China; Dominican Republic; France; Haiti; Hawaii; Iraq; Java; Kurdistan; Lesotho; Mexico; Turkay; United States</t>
  </si>
  <si>
    <t>Dalea candida</t>
  </si>
  <si>
    <t>White Prairie Clover</t>
  </si>
  <si>
    <t>Petalostemon candidum. (Willd.)Michx.</t>
  </si>
  <si>
    <t>Central N. America - southwards from Canada.</t>
  </si>
  <si>
    <t>Dry desert and alluvial soils to 2000 metres[43, 200]. Prairies and open wods on sandy, clayey and rocky soils[274].</t>
  </si>
  <si>
    <t>Requires a well-drained soil in full sun[200]. A deep-rooted plant, it prefers a sandy loam with added leaf mould[1]. This species is well-suited to informal and naturalistic plantings, especially as part of a collection of native species[200].
We are not sure how hardy this plant is in Britain, but judging by its native range it should succeed outdoors in many parts of the country.
Plants are monocarpic, living for a number of years without flowering and then dying after flowering[200].
The stems, leaves and flowers are dotted with glands, making the plant look blistered[200].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</si>
  <si>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chewed for its pleasant sweet flavour[105, 161, 177, 183]. Eaten as a delicacy by children[257].
A tea-like beverage is made from the dried leaves[105, 161, 177, 183].</t>
  </si>
  <si>
    <t>The roots have been chewed to bring relief from the pain of toothaches etc[257].</t>
  </si>
  <si>
    <t>Amelanchier spicata</t>
  </si>
  <si>
    <t>A, ovalis. non Med.  Crataegus spicata.</t>
  </si>
  <si>
    <t>N. America - Ontario to Michigan, Iowa, Pennsylvania and North Carolina.</t>
  </si>
  <si>
    <t>Dry rocky places[235].</t>
  </si>
  <si>
    <t>Prefers a rich loamy soil in a sunny position or semi-shade[1, 200], but thrives in any soil that is not too dry or water-logged[11]. Grows well in heavy clay soils.
Plants are hardy to about -25�c[184].
All members of this genus have edible fruits and, whilst this is dry and uninteresting in some species, in many others it is sweet and juicy. Many of the species have potential for use in the garden as edible ornamentals. The main draw-back to this genus is that birds adore the fruit and will often completely strip a tree before it is fully ripe[K].
Produces suckers freely, forming thickets.
This species is closely related to A stolonifera[11], it is possibly a hybrid of A. canadensis x A stolonifera[177]. 
Hybridizes freely with other members of this genus[200]. Grafting onto seedlings of A. lamarckii or Sorbus aucuparia is sometimes practised in order to avoid the potential problem of hybridizing[1].</t>
  </si>
  <si>
    <t>Edible fruit - raw or cooked. Sweet and juicy[177, 183]. The fruit is rich in iron and copper[226]. It is rather small, about 8mm in diameter[200].</t>
  </si>
  <si>
    <t>Asparagus filicinus</t>
  </si>
  <si>
    <t>Fern Asparagus</t>
  </si>
  <si>
    <t>E. Asia - China, India.</t>
  </si>
  <si>
    <t>Loose humus rich soils in forests, 1700 - 2700 metres in the Himalayas[145]. Forests, thickets, shady and moist places along valleys; 1200 - 3000 metres in western China[266].</t>
  </si>
  <si>
    <t>Easily grown in any good garden soil[200]. Prefers a rich sandy loam[1].
Plants are hardy to between -10 and -15�c[200].
Dioecious. Male and female plants must be grown if seed is required.</t>
  </si>
  <si>
    <t>Young shoots - cooked[158, 177]. Used as a vegetable[272].</t>
  </si>
  <si>
    <t>The dried root is antipyretic, antitussive, diuretic, expectorant, stomachic, nervous stimulant and tonic[218].</t>
  </si>
  <si>
    <t>Cimicifuga racemosa</t>
  </si>
  <si>
    <t>Black Cohosh</t>
  </si>
  <si>
    <t>Eastern N. America - Massachusetts to Ontario, south to Georgia and Tennessee.</t>
  </si>
  <si>
    <t>Moist or dry shady rich woods[4, 43, 192, 222].</t>
  </si>
  <si>
    <t>Prefers a moist humus rich soil and some shade[1, 111, 200]. Grows well in dappled shade[28, 31, 88]. Succeeds in ordinary garden soil[1] and tolerates drier soils[233].
Plants are hardy to at least -20�c[187].
A very ornamental species[233]. The flowers have an unusual, slightly unpleasant smell[188] which is thought to repel insects[213]. Plants grow and flower well in Britain, though they seldom if ever ripen their seed[4].
A greedy plant, inhibiting the growth of nearby plants, especially legumes[54].</t>
  </si>
  <si>
    <t>Both the growing and the dried plant can be used to repel bugs and fleas[211].</t>
  </si>
  <si>
    <t>Black cohosh is a traditional remedy of the North American Indians where it was used mainly to treat women's problems, especially painful periods and problems associated with the menopause[254]. A popular and widely used herbal remedy, it is effective in the treatment of a range of diseases[4].
The root is alterative, antidote, antirheumatic, antispasmodic, astringent, cardiotonic, diaphoretic, diuretic, emmenagogue, expectorant, hypnotic, sedative, tonic and vasodilator[4, 7, 21, 46, 57, 165, 192, 222]. It is harvested in the autumn as the leaves die down, then cut into pieces and dried[4]. The root is toxic in overdose, it should be used with caution and be completely avoided by pregnant women[222]. See also the notes above on toxicity.
The medically active ingredients are not soluble in water so a tincture of the root is normally used[222]. It is used in the treatment of rheumatism, as a sedative and an emmenagogue[213]. It is traditionally important in the treatment of women's complaints, acting specifically on the uterus it eases uterine cramps and has been used to help in childbirth[222, 268]. Research has shown that the root has oestrogenic activity and is thought to reduce levels of pituitary luteinizing hormone, thereby decreasing the ovaries production of progesterone[222, 254]. The root is also hypoglycaemic, sedative and anti-inflammatory[222]. Used in conjunction with St. John's Wort (Hypericum perforatum) it is 78% effective in treating hot flushes and other menopausal problems[254]. An extract of the root has been shown to strengthen the male reproductive organ in rats[222]. The root contains salicylic acid, which makes it of value in the treatment of various rheumatic problems - it is particularly effective in the acute stage of rheumatoid arthritis, sciatica and chorea[268]. Its sedative action makes it useful for treating a range of other complaints including tinnitus and high blood pressure[254].
The roots are used to make a homeopathic remedy[232]. This is used mainly for women, especially during pregnancy[232].</t>
  </si>
  <si>
    <t>Britain; Canada; Denmark; France; Germany; Netherlands; Spain; Turkey; United States; United States(Amerindian); United States(Appalachia); United States(Indian); United States(Ny)</t>
  </si>
  <si>
    <t>The plant is poisonous in large doses[7]. Large doses irritate nerve centres and may cause abortion[268].</t>
  </si>
  <si>
    <t>Paris polyphylla</t>
  </si>
  <si>
    <t>Herb Paris</t>
  </si>
  <si>
    <t>Paris polyphylla. Smith.</t>
  </si>
  <si>
    <t>Broad-leaved and mixed woodlands to 3000 metres in the Himalayas[51, 200]. Forests, bamboo forests, thickets, grassy or rocky slopes and streamsides, 100 - 3500 metres in western China[266].</t>
  </si>
  <si>
    <t>Easily grown in a moist humus-rich soil in woodland conditions, succeeding in full or partial shade[90, 200, 233]. Prefers a light sandy loam[42].
This species is hardy to about -15�c according to one report[200], though another says that plants only succeed outdoors in southern and western Britain[42].
Overcollection of this plant from the wild for medicinal purposes is a cause of conservation concern[272].
A very variable species, with a large number of subspecies recognised[266].
Plants are very slow to flower from seed[137]. The individual flowers are very long-lived, lasting for up to 3 months[200, 233].</t>
  </si>
  <si>
    <t>Seed[105]. A sweet flavour, but mawkish[2].</t>
  </si>
  <si>
    <t>The roots are analgesic, antiphlogistic, antipyretic, antispasmodic, antitussive, depurative, febrifuge and narcotic[4, 147, 176, 218]. They posses anthelmintic properties[243]. A decoction of the roots is used in the treatment of poisonous snake bites, boils and ulcers, diphtheria and epidemic Japanese B encephalitis[147]. A paste of the roots is used as a poultice to treat cuts and wounds[272]. The juice of the roots has been used as an anthelmintic[272].
The roots have shown antibacterial action against Bacillus dysenteriae, B. typhi, B. paratyphi, E. coli, Staphylococcus aureus, haemolytic streptococci, Meningococci etc[176].
The whole plant is febrifuge[218].</t>
  </si>
  <si>
    <t>Poisonous[4].</t>
  </si>
  <si>
    <t>Senecio cannabifolius</t>
  </si>
  <si>
    <t>S. palmatus. Pall. non (Thunb.)Less.</t>
  </si>
  <si>
    <t>Mountains of N. Japan.</t>
  </si>
  <si>
    <t>Succeeds in a sunny position in most moderately fertile well-drained soils[200].</t>
  </si>
  <si>
    <t>Leaves and stems - cooked[46, 61, 105]. A bitter taste should be removed by leaching the leaves or cooking them in more than one change of water[177]. Some caution is advised, see the notes above on toxicity.</t>
  </si>
  <si>
    <t>The plant (though the part used is not specified) is anodyne, antirheumatic, contraceptive and used in the treatment of skin complaints. It stimulates the circulation[147, 178]. A decoction is used in the treatment of amenorrhoea, abdominal distension and cramps, traumatic injuries, bruises and swellings[147].</t>
  </si>
  <si>
    <t>Agrimonia pilosa</t>
  </si>
  <si>
    <t>Hairy Agrimony</t>
  </si>
  <si>
    <t>A. dahurica.</t>
  </si>
  <si>
    <t>E. Europe to E. Asia - China, Japan.</t>
  </si>
  <si>
    <t>Meadows and roadsides in lowland and mountains all over Japan[58]. Forest undergrowth and shady places by the sides of roads at elevations of 1000 - 3000 metres in Nepal[272].</t>
  </si>
  <si>
    <t>Succeeds in most soils, preferring a calcareous soil[200]. Prefers a sunny position[200].
The ssp. A. pilosa japonica. (Miq.)Nakai. is used medicinally in China[176].</t>
  </si>
  <si>
    <t>Young leaves - cooked[177].
Seed - dried and ground into a meal[179]. Mixed with noodles[177].</t>
  </si>
  <si>
    <t>The stems and the leaves are analgesic, antibacterial, anti-inflammatory, antipyretic, astringent, cardiotonic, haemostatic, hypoglycaemic, taenicide and vasoconstrictor[147, 176, 218, 279]. The plant is used in the treatment of abdominal pain, sore throat, headaches, bloody and mucoid dysentery, bloody and white discharge and heat-stroke[147, 272]. It is used in Korea to treat parasitic worms, bois and ezema[279].
The leaves are rich in vitamin K and are used to promote blood clotting and control bleeding[238].
The plant contains agrimonin, this is haemostatic, cardiotonic and lowers blood sugar, though it can also produce palpitations and congestion of the blood in the face[176].
The root ia astringent, diuretic and tonic[272]. It is used in the treatment of coughs, colds, tuberculosis and diarrhoea[272]. The root juice is used in the treatment of peptic ulcer[272]. A paste of the root is used to treat stomach ache[272].
Plants are harvested as they come into flower and can be dried for later use[238].</t>
  </si>
  <si>
    <t>China; United Statessr</t>
  </si>
  <si>
    <t>Prunus insititia</t>
  </si>
  <si>
    <t>Damson</t>
  </si>
  <si>
    <t>P. insititia. L.</t>
  </si>
  <si>
    <t>S. W. Asia. Naturalized and often considered a native of Britain.</t>
  </si>
  <si>
    <t>Thickets, hedges and open woods[4, 17].</t>
  </si>
  <si>
    <t>Requires a well-drained moisture retentive soil[1, 11]. Succeeds in light shade but fruits better in a sunny position[11, 200]. Thrives in a loamy soil, doing well on limestone[11]. Grows well in heavy clay soils. Prefers some chalk in the soil but apt to become chlorotic if too much is present[1].
Occasionally cultivated for its edible fruit, there are some named varieties[200]. It has been derived in cultivation from the bullace, differing in having a sweeter fruit[200]. Damsons can be grown successfully against a north facing wall[219].
Most members of this genus are shallow-rooted and will produce suckers if the roots are damaged[238].
Plants in this genus are notably susceptible to honey fungus[200].</t>
  </si>
  <si>
    <t>A green dye can be obtained from the leaves[168].
A dark grey to green dye can be obtained from the fruit[168].
Trees are fairly wind resistant and can be grown as a shelterbelt hedge[200].</t>
  </si>
  <si>
    <t>The bark of the root and branches is febrifuge and considerably styptic[4].
An infusion of the flowers has been used as a mild purgative for children[4].
Although no specific mention has been seen for this species, all members of the genus contain amygdalin and prunasin, substances which break down in water to form hydrocyanic acid (cyanide or prussic acid). In small amounts this exceedingly poisonous compound stimulates respiration, improves digestion and gives a sense of well-being[238].</t>
  </si>
  <si>
    <t>Britain; China; France; Haiti; Italy; Netherlands; Portugal; United States</t>
  </si>
  <si>
    <t>Lupinus polyphyllus</t>
  </si>
  <si>
    <t>Big-Leaf Lupin</t>
  </si>
  <si>
    <t>Western N. America - British Columbia to California. A garden escape in Britain[17].</t>
  </si>
  <si>
    <t>Usually found in wetlands from sea level to 3000 metres[276].</t>
  </si>
  <si>
    <t>An easily grown plant, succeeding in any moderately good soil in a sunny position[1, 200]. It strongly dislikes excessive winter wet[1]. Requires an acid to neutral soil[200]. Succeeds in poor soils[60].
Plants can be naturalized in the wild garden, especially on stream banks and for flowering above rough grass, where they may be short-lived but will self-seed[200].
Plants dislike root disturbance.
There are some named varieties, selected for their ornamental value[200].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</si>
  <si>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cooked[257].1</t>
  </si>
  <si>
    <t>A decoction of the plant has been used as a tonic[257].</t>
  </si>
  <si>
    <t>Sapindus marginatus</t>
  </si>
  <si>
    <t>Soapberry</t>
  </si>
  <si>
    <t>South-western N. America - Florida, Georgia and South Carolina.</t>
  </si>
  <si>
    <t>Hammocks near the coast[72].</t>
  </si>
  <si>
    <t>We have very little information on this species and do not know if it will be hardy outdoors in Britain, though judging by its native range it could succeed outdoors at least in the mildest areas of the country. The following notes are based on the general needs of the genus.
Succeeds in any well-drained soil in full sun[220]. This species tolerates a wide range of soils, including those that are dry, stony and nutrient deficient[200].
Trees are relatively slow-growing in the wild[229].</t>
  </si>
  <si>
    <t>A soap is obtained from the fruit by rubbing the fruit in water[46]. Used in Mexico for washing clothes[227]. The fruit can be dried and stored for later use[169].
Wood - heavy, strong, close-grained, splits easily[46, 72]. It splits easily into thin strips and is often used in basket making[46].</t>
  </si>
  <si>
    <t>Fruit[105, 177]. The fruit is eaten by native North American Indians, though most white people find it repulsive[105].</t>
  </si>
  <si>
    <t>Pachyrhizus tuberosus</t>
  </si>
  <si>
    <t>Jicama</t>
  </si>
  <si>
    <t>S. America - Peru.</t>
  </si>
  <si>
    <t>Growing into trees and shrubs, often in disturbed areas and usually near the coast, from sea level to 500 metres.</t>
  </si>
  <si>
    <t>Prefers a light rich sandy soil[1].
Often cultivated for its edible root and seedpods in tropical areas[46], this plant is not hardy outdoors in Britain and requires greenhouse treatment[200] but could possibly be grown as a half-hardy annual. When grown for its root the flowers should be removed[1]. Plants are unlikely to form a tuber when grown in Britain due to their photoperiodic requirements[200]. This means that the plants require between 11 - 13 hours of daylight hours per day in order to initiate tuber production[K].
This species has a symbiotic relationship with certain soil bacteria, these bacteria form nodules on the roots and fix atmospheric nitrogen. Some of this nitrogen is utilized by the growing plant but some can also be used by other plants growing nearby[200].</t>
  </si>
  <si>
    <t>The plant contains rotenone, the active ingredient in the insecticide 'derris', and it has the potential to be used as an insecticide[200]. Derris is a relatively safe insecticide in that it does not affect warm-blooded animals and also breaks down into harmless substances with 24 hours of being used. It does, however, kill some beneficial insects and is also toxic to fish and amphibians[K].</t>
  </si>
  <si>
    <t>Root - raw or cooked[2]. Thirst quenching and nutritious[1]. A source of starch, it is used in custards and puddings[46, 61]. Individual roots can weigh up to 20kg[200].
Young seed pods - cooked and used like French beans[1, 46, 61]. The pods must be thoroughly cooked in order to remove the toxic principle rotenone[200].</t>
  </si>
  <si>
    <t>The seed might be poisonous[1].</t>
  </si>
  <si>
    <t>Fritillaria thunbergii</t>
  </si>
  <si>
    <t>Zhe Bei Mu</t>
  </si>
  <si>
    <t>F. collicola. Hance.  F. verticillata thunbergii.</t>
  </si>
  <si>
    <t>Bamboo forests, shady and moist places from near sea level to 600 metres[163, 266].</t>
  </si>
  <si>
    <t>Best grown in a moist peaty soil in the open garden[90]. Easily grown in a moderately fertile soil in sun or semi-shade[200]. Succeeds in drier soils and is drought tolerant when established[190].
The dormant bulbs are fairly hardy and will withstand soil temperatures down to at least -5�c[214].
The scaly bulbs are best planted on their sides or surrounded in sand to prevent water collecting in their hollow crowns[238].
This species is cultivated as a medicinal plant in Europe and Asia[163].
Plants take 3 - 5 years to flower from seed.</t>
  </si>
  <si>
    <t>The bulbs are antidote, antitussive, astringent, expectorant, galactogogue and purgative[147, 174, 176, 218]. They contain fritimine which diminishes excitability of respiratory centres, paralyses voluntary movement and counters effects of opium[61]. The bulbs are thought to act specifically on tumours and swellings of the throat, neck and chest, and they are taken in the treatment of thyroid gland nodules, scrofula, abscesses and boils and breast cancer[254]. The bulb is used internally in the treatment of coughs, bronchitis, pneumonia, feverish illnesses, abscesses etc[238]. The bulbs also have a folk history of use against cancer of the breast and lungs in China[218, 238]. This remedy should only be used under the supervision of a qualified practitioner, excessive doses can cause breathing difficulties and heart failure[238].
The bulbs are harvested in the winter whilst they are dormant and are dried for later use[238].</t>
  </si>
  <si>
    <t>Asphodelus albus</t>
  </si>
  <si>
    <t>Asphodel</t>
  </si>
  <si>
    <t>A. macrocarpus.</t>
  </si>
  <si>
    <t>Ploughed fields, rough ground[7], dry hills and mountain meadows[45, 50].</t>
  </si>
  <si>
    <t>Succeeds in ordinary garden soil, tolerating partial shade[200]. Requires a well-drained soil and a sheltered position[42]. Prefers a deep rich sandy loamy soil[1, 111]. Prefers a soil that is not too rich and a sunny position[200]. Grows well on hot dry banks and in thin grass[42, 200]. Established plants are drought tolerant[190].
Plants are hardy to about -15�c[187].
Plants seem to be immune to the predations of rabbits[233].</t>
  </si>
  <si>
    <t>An alcohol can be obtained from the fermented roots[7].</t>
  </si>
  <si>
    <t>The root was at one time eaten as a food but, since it contains the alkaloid asphodeline, this is not really very advisable[7].</t>
  </si>
  <si>
    <t>The tubers are antidermatosic, detergent, emollient and vulnerary[7]. They are mainly used externally in the treatment of skin conditions and for lightening freckles[7]. They have also been employed internally as a cough remedy[7]. The tubers are harvested in the spring and dried for later use[7]. Use internally with caution, especially if you are suffering from nephritis or gastritis[7].</t>
  </si>
  <si>
    <t>The root is poisonous[7].</t>
  </si>
  <si>
    <t>Tilia cordata</t>
  </si>
  <si>
    <t>Small Leaved Lime</t>
  </si>
  <si>
    <t>T. microphylla.  T. parvifolia.  T. ulmifolia.</t>
  </si>
  <si>
    <t>Europe, including Britain, from Norway south and east to Spain, Siberia, Crimea and Caucasus.</t>
  </si>
  <si>
    <t>Woods on most fertile soils, especially limestone, it is commonly found on wooded limestone cliffs[17].</t>
  </si>
  <si>
    <t>Prefers a good moist loamy alkaline to neutral soil but it also succeeds on slightly acid soils[200]. Grows poorly on any very dry or very wet soil[200]. Tolerates considerable exposure[125, K]. Succeeds in sun or semi-shade[188].
Plants can be transplanted quite easily, even when large, trees up to 60 years old have been moved successfully[1, 74].
Trees are very amenable to coppicing or pollarding[186]. They produce numerous suckers from the base[98]. Suckers are produced but not freely according to another report[186]. This species produces far less suckers than T. platyphyllos or T. x vulgaris[238].
This species grows well in Britain, but it rarely produces viable seed in areas with cool summers[200].
Lime trees tend to hybridise freely if other members of the genus are growing nearby[238]. If growing plants from seed it is important to ensure the seed came from a wild source or from an isolated clump of the single species[K].
Grows best in a woodland situation, young plants tolerate a reasonable level of side shade[186]. Mature trees cast a dense shade[186].
A very valuable bee plant, producing an abundance of nectar[186]. A valuable species for wildlife, there are 31 species of insects associated with this tree[24].
The leaves are very attractive to leaf aphis and these aphis produce an abundance of sweet secretions which drip off the leaves to the ground below and also attract sooty mould fungus[186]. This makes the tree unsuitable for street planting. This species, however, is less likely to become infested with aphis than T. platyphyllos or T. x vulgaris[238].
There are some named varieties selected for their ornamental value[188].
Plants in this genus are notably resistant to honey fungus[200].</t>
  </si>
  <si>
    <t>Young leaves - raw[2]. They make an excellent salad or sandwich filling, they are mild tasting and somewhat mucilaginous[K]. The leaves can be available from spring until early autumn from the young growths at the base of the tree[K].
A very acceptable chocolate substitute can be made from a paste of the ground-up flowers and immature fruit. Trials on marketing the product failed because the paste is very apt to decompose[2, 115].
A popular herb tea is made from the flowers, it has a sweet, fragrant pleasant flavour[46]. Some caution is advised, see the notes above on toxicity.
Sap - harvested in the spring, it is sweet and can be used as a drink or concentrated into a syrup[4].</t>
  </si>
  <si>
    <t>Belgium; Eurasia; Turkey</t>
  </si>
  <si>
    <t>Tsuga canadensis</t>
  </si>
  <si>
    <t>Canadian Hemlock</t>
  </si>
  <si>
    <t>Abies americana.  A. canadensis.  Pinus americana.</t>
  </si>
  <si>
    <t>Eastern N. America - Nova Scotia to Georgia, west to Alberta and Minnesota.</t>
  </si>
  <si>
    <t>Woods and swampy areas on cool moist sites[21], also in upland forests, often covering the north side of ridges[82].</t>
  </si>
  <si>
    <t>An easily grown plant, it thrives best when growing in a deep well-drained soil in the western parts of Britain where it appreciates the higher rainfall[11]. However, it succeeds in most soils and positions, being especially good on acidic sandy soils[81] but also tolerating some lime[11] so long as there is plenty of humus in the soil[208]. Plants are very shade tolerant when young, but need more sunlight as they grow older[81, 200]. Plants are thin and poor when grown in dry or exposed places[200].
A slow-growing but long-lived species in the wild, with specimens nearly 1000 years old recorded[229]. It is occasionally planted as a timber tree in Germany[50]. It is very slow growing in cultivation for the first few years, it then grows more rapidly with annual shoots up to 60cm long. This rate of growth soon slows as the tree loses apical dominance and it becomes slow growing again[185].
Seed production commences around the age of 20 - 40 years, with good crops produced every 3 - 4 years[229].
The crushed foliage has a sweet lemony scent[185]. Another report says that it emits the unpleasant smell of hemlock[245].
Many named forms have been selected for their ornamental value[185]. Almost all of them are dwarf forms[200].
Plants in this genus are notably resistant to honey fungus[200].</t>
  </si>
  <si>
    <t>Yields a resin similar to Abies balsamea, it is gathered by incisions in the trunk or by boiling the wood[46, 61, 64].
A pitch (called hemlock pitch), is obtained by distillation of the young branches[46]. 'Oil of Hemlock' is distilled from the young branches according to another report[82].
The bark contains 8 - 14% tannin[46, 171, 223]. The inner bark is used according to one report[82].
The inner bark has been used in making baskets[257].
A red to brown dye is obtained from the bark[21, 46, 257]. A red dye is obtained from the inner bark according to another report[226]. A little rock dust has been added to act as a mordant when boiling the bark[257].
The boiled bark has been used to make a wash to clean rust off iron and steel, and to prevent further rusting[257].
Tolerant of light trimming, plants can be grown as a hedge[81]. This species does not make a good hedge in Britain[200].
Some cultivars can be grown as a ground cover when planted about 1 metre apart each way[208]. 'Pendula' is slow-growing but makes a very good cover[208].
Wood - coarse-grained, light, soft, not strong, brittle, not durable outdoors[21, 46, 61, 82, 171, 229]. Difficult to work because it splits easily[226]. The wood weighs 26lb per cubic foot[235]. The trees do not self-prune and so the wood contains numerous remarkably hard knots that can quickly dull the blade of an axe[226]. A coarse lumber, it is used occasionally for the outside of buildings[21, 46, 61, 82, 171, 229]. It should be used with caution as a fuel for outdoor fires because it can project embers and burning wood several metres from the fire[226].</t>
  </si>
  <si>
    <t>Inner bark - raw or cooked[213]. Usually harvested in the spring[2], it can be dried, ground into a powder and then used as a thickening in soups etc or mixed with cereals when making bread[2, 46, 161]. An emergency food, it is only used when all else fails[183].
The leaves and twigs yield 'spruce oil', used commercially to flavour chewing gum, soft drinks, ice cream etc[183].
A herbal tea is made from the young shoot tips[2, 62, 95, 159, 183, 257]. These tips are also an ingredient of 'spruce beer'[183].</t>
  </si>
  <si>
    <t>Canadian hemlock was commonly employed medicinally by several native North American Indian tribes who used it to treat a variety of complaints[257]. It is still sometimes used in modern herbalism where it is valued for its astringent and antiseptic properties.
The bark is rich in tannin and is astringent and antiseptic[222, 254]. A decoction is used in the treatment of diarrhoea, colitis, diverticulitis and cystitis[254]. Externally, it is used as a poultice to cleanse and tighten bleeding wounds, as a douche to treat excessive vaginal discharge, thrush and a prolapsed uterus, and as a mouthwash and gargle for gingivitis and sore throats[222, 254]. The poultice has also been applied to the armpits to treat itchiness there[257].
The inner bark is diaphoretic and styptic[21, 213, 257]. An infusion is used in the treatment of colds and abdominal pains[21, 213, 257]. A decoction of the inner bark has been applied externally in the treatment of eczema and other skin conditions[257]. The pulverized inner bark has been applied to cuts and wounds to stop the bleeding[257].
A tea made from the leafy twig tips is used in the treatment of dysentery, kidney ailments, colds and rheumatism[21, 222, 257]. Externally, it is used in steam baths for treating colds, rheumatism and to induce sweating[222]. A decoction of the branches has been boiled down to a syrup or thick paste and used as a poultice on arthritic joints[257]. A poultice of the crushed branch tips has been used to treat infections on an infants navel[257].
Hemlock pitch has been used externally as a counter-irritant in the treatment of rheumatism[213].</t>
  </si>
  <si>
    <t>Nc; United States; United States(Amerindian); United States(Appalachia); United States(Indian); United States(Settlers)</t>
  </si>
  <si>
    <t>Picea sitchensis</t>
  </si>
  <si>
    <t>Sitka Spruce</t>
  </si>
  <si>
    <t>P. menziesii.  Abies menziesii.  A. sitchensis.  Pinus sitchensis.</t>
  </si>
  <si>
    <t>Moist, sandy, often swampy soils, occasionally on wet rocky slopes in the far north of its range[82]. Alluvial soils from sea level to 300 metres, usually close to the coast[118].</t>
  </si>
  <si>
    <t>Likes abundant moisture at the roots, if grown in drier areas it must be given a deep moist soil[11]. Tolerates poor peaty soils[200]. Succeeds in wet, cold, poor and shallow soils[81]. Trees have succeeded on pure chalk when on a north facing hollow deep in beech woods[200]. Prefers a pH between 4 to 6[200]. Dislikes shade[200]. Intolerant of atmospheric pollution[11]. Very tolerant of exposure[81], resisting salt laden gales[172], though trees are not very wind firm in shallow soils[1].
A long-lived tree, with specimens 700 - 800 years old being recorded[229]. It is slow growing for its first two or three years, though it soon becomes an extremely fast growing tree and is very widely planted for timber in Britain and other temperate areas[11, 17]. Even trees 30 metres tall are increasing in height by 1 metre a year[185]. New growth takes place from May to July or August and some very vigorous trees will produce a second flush of growth until September[185]. Although the dormant tree is very cold-hardy, growth can be severely checked if the trees are growing in a frost hollow, because the young shoots are very susceptible to damage by late frosts[125, 185]. In Britain the best stands are produced in the sheltered valleys of W. Scotland. Trees are unsurpassed for rapid volume wood production in cool wet mountain sites on blanket peat in W. Britain[200]. In areas with cool wet summers (1200mm of rain per year) it makes a huge specimen tree[200].
Trees should be planted into their permanent positions when they are quite small, between 30 and 90cm[1, 200]. Larger trees will check badly and hardly put on any growth for several years. This also badly affects root development and wind resistance[200].
In some upland areas, especially over granitic or other base-poor soils, growth rate and health have been seriously affected by aluminium poisoning induced by acid rain[200].
Plants are strongly outbreeding, self-fertilized seed usually grows poorly[200]. They hybridize freely with other members of this genus[200]. Many trees do not bear female flowers in most years.
Subject to damage by the green spruce aphid[1], trees are also often attacked by a bark beetle and so should be kept away from more valuable plantings[125]. A biological control for the bark beetle is being introduced (1990)[125].</t>
  </si>
  <si>
    <t>The tough and flexible root is used in basket making and as a string[118, 229]. The roots were burnt over an open fire to remove the bark, then they were dried and split to make hats, ropes etc[257]. The main body material of baskets was made from the roots. These were cut into lengths 75 - 90cm long and 12 - 25mm in diameter. Whilst still full of sap and soft, these were split into broad flat bands  and these in turn were sub-divided by knife and teeth until the desired size was obtained - a little larger than coarse thread, about like small twine. The vertical rods were made of hazel (Corylus spp) and the overlay was bear grass (Xerophyllum tenax)[257].
The roots were used by several native North American Indian tribes to make tightly woven baskets that would hold water[226].
The limbs and roots can be pounded, shredded and used to make ropes[257].
A pitch is obtained from the tree and is used for caulking boats, waterproofing boxes etc[118, 257].
The rendered pitch has been used as a glue[257]. The pitch can be melted then used as a protective varnish-like coat on wood[257].
Wood - strong according to some reports[171, 229], not strong according to others[1, 11, 46]. The quality of the wood for aircraft construction is unsurpassed, it is remarkably strong yet light and its resistance - weight ratio is among the highest[226]. The wood is elastic, soft, light, straight grained. Equal in quality to P. abies but more quickly produced, the wood is used for shipbuilding, construction, packing cases, doors, posts etc[1, 11, 46, 226]. The wood is also valued for making musical instruments[226] and is widely used in the pulp industry to make paper[171]. The wood is a good fuel, knotted bits of wood would keep the fire burning all night[257].</t>
  </si>
  <si>
    <t>Sitka spruce was widely employed medicinally by several native North American Indian tribes who used it especially for its antiseptic and pectoral qualities in the treatment of lung complaints, wounds, sores etc[257]. It is little, if at all, used in modern herbalism.
The inner bark is laxative[256, 257]. It has been chewed in the treatment of throat problems, coughs and colds[257].
A decoction of the branch tips and the bark has been used in the treatment of rheumatism, stomach pains, constipation and gonorrhoea[257].
A decoction of the cones has been taken in the treatment of pain[257]. The cones have also been used in steam baths to treat rheumatism[257].
A decoction of the bark has been used as a steam bath in the treatment of back aches[257].
The resin is antiseptic and diuretic[257]. A decoction has been used in the treatment of gonorrhoea[257]. A poultice of the resin has been used as a rub on rheumatic joints[257]. Combined with Indian Hellebore roots (Veratrum viride), it has been used as a poultice on rheumatic joints[257]. The resin has also been used as a dressing or poultice on cuts, broken skin, boils, wounds, infections and suppurating sores[257]. The resin has been chewed as a breath freshener and as a treatment for TB[257].
The gum from new shoots and small branches has been placed in the eyes as a treatment for snow blindness[257].
A decoction of the roots has been used in the treatment of diarrhoea[257].</t>
  </si>
  <si>
    <t>Canada(Kwakiutl); Canada(Salish); Eb27:</t>
  </si>
  <si>
    <t>Akebia trifoliata</t>
  </si>
  <si>
    <t>Clematis trifoliata.  A. lobata.</t>
  </si>
  <si>
    <t>Rocky places in woods and thickets to 1800 metres[58]. Semideciduous forest margins, open forest along valleys, scrub on hillsides and by streams at elevations of 200 - 2100 metres[266].</t>
  </si>
  <si>
    <t>Requires a well-drained moisture-retentive loamy soil[11, 200]. Succeeds in acid or alkaline soils[200]. Prefers partial shade but succeeds in full sun[3, 200]. Grows well on a north facing wall[219].
Dormant plants are hardy to about -20�c but they can be somewhat tender when young[200]. Another report says that this species is not as hardy as A. quinata, only tolerating temperatures down to -10�c. The young growth in spring, even on mature plants, is frost-tender and so it is best to grow the plants in a position sheltered from the early morning sun[K]. This species grows very well in S.W. England.
Resentful of root disturbance, either grow plants in containers prior to planting them out or plant them out whilst very young[219].
Plants are evergreen in mild winters[11]. Fast growing, it can be invasive. It grows well on deciduous trees[28]. Plants are not normally pruned, if they are growing too large they can be cut back by trimming them with shears in early spring[202].
Plants are shy to fruit, they possibly require some protection in the flowering season, hand pollination is advisable[3, 11]. Plants are probably self-sterile[182], if possible at least 2 plants should be grown, each from a different source. The flowers are sweetly scented[245].
The fruits are sold in local markets in Japan[46].
The ssp. A. trifoliata australis. (Diels.)Rehd. is used medicinally in China[176].
Plants in this genus are notably resistant to honey fungus[200].</t>
  </si>
  <si>
    <t>The peeled stems are very pliable. They can be bleached and used in basket making[46, 61].</t>
  </si>
  <si>
    <t>Fruit - raw. Sweet but insipid[2, 3, 46, 61, 105]. The fruit has a delicate flavour and a soft juicy texture[K]. The flavour can be enhanced by the addition of a little lemon juice. Valued more as a novelty, the fruit looks somewhat like a deep-purple coloured sausage[183]. The fruit is 7 - 13cm long[200].
The dried young leaves are used as a tea substitute[46, 61, 105, 183].</t>
  </si>
  <si>
    <t>The stems are analgesic, antibacterial, antifungal, anti-inflammatory, antitumor. blood tonic, cardiotonic, diuretic, emmenagogue and galactogogue[147, 176]. Taken internally, it controls gram-positive bacterial and fungal infections and is used in the treatment of urinary tract infections, lack of menstruation, to improve lactation etc[176, 238]. The stems are harvested in the autumn and dried for later use[238].</t>
  </si>
  <si>
    <t>Africa; Central African Republic; China; Gabon; Ghana; Ivory Coast; Japan; Upper Volta</t>
  </si>
  <si>
    <t>Hypochoeris scorzonerae</t>
  </si>
  <si>
    <t>We have almost no information on this species and do not know if it will be hardy in this country, nor do we know its cultivation needs.</t>
  </si>
  <si>
    <t>Root[2, 105, 139]. No more details are given.</t>
  </si>
  <si>
    <t>The root is diuretic[46].</t>
  </si>
  <si>
    <t>Adenophora remotiflora</t>
  </si>
  <si>
    <t>A. remotifolia. Miq.</t>
  </si>
  <si>
    <t>E. Asia - China, Japan, Korea</t>
  </si>
  <si>
    <t>Woods in mountains, C. and S. Japan[58]. In meadows or deciduous forests from the lowlands to elevations of 1800 metres[275].</t>
  </si>
  <si>
    <t>Prefers a light rich slightly alkaline soil that is not too dry, and a warm sunny position[1, 200].
Plants are intolerant of root disturbance[1].
The young growth is extremely attractive to slugs, they have been known to destroy even mature plants[K].
There is some confusion over this name. Some reports, especially [105] and [179] refer to A. remotifolia. Miq. We assume that this is a mis-spelling for this species but we could be wrong[K].</t>
  </si>
  <si>
    <t>Root - raw or cooked[105, 177, 179].
Buds - cooked[177]. We do not know if this report refers to the flowers or the leaves[K].</t>
  </si>
  <si>
    <t>The root is antidote, demulcent, expectorant[174, 178, 218].
The root is used in the treatment of poisonous bites and medicinal poisoning[174, 178].</t>
  </si>
  <si>
    <t>Kadsura japonica</t>
  </si>
  <si>
    <t>E. Asia - southern China, central and southern Japan.</t>
  </si>
  <si>
    <t>Climbs trees in woodlands[58]. Forests and slopes at elevaions of 500 - 2000 metres in Fujian and Taiwan Provinces, China[266].</t>
  </si>
  <si>
    <t>Succeeds in any fertile garden soil[182]. Requires a sheltered position in a moderately fertile well-drained neutral to acid soil[200]. Prefers a position in semi-shade[219].
This species is not very hardy in Britain, though it succeeds when grown against a sunny wall in the milder areas of the country[182].
The flowers emit a soft sweet perfume[245].
Flowers are produced on the current year's growth[219]. Plants do not really require pruning[219].
Dioecious, male and female plants must be grown if fruit and seed is required[182].</t>
  </si>
  <si>
    <t>Fruit - raw or cooked[177]. The fruit is up to 6mm long[219].</t>
  </si>
  <si>
    <t>A decoction of the dried fruits is bechic, stomachic and tonic[218].</t>
  </si>
  <si>
    <t>Bidens tripartita</t>
  </si>
  <si>
    <t>Burr Marigold</t>
  </si>
  <si>
    <t>Most of Europe, including Britain, north to 63�, east to W. Asia.</t>
  </si>
  <si>
    <t>Ditches, pond and lake margins, sides of streams etc[17].</t>
  </si>
  <si>
    <t>Succeeds in any moderately fertile damp to wet soil in full sun[200, 238].
The flowering heads smell like rosin or cedar when they are burnt[4].
The seed coats have reflexed prickles which allow them to adhere to clothing, animal fur etc[4]. When growing on the edge a pond, these seeds have been known to kill goldfish by adhering to their gills[4].</t>
  </si>
  <si>
    <t>Yields a black dye[178]. The part of the plant that is used is not specified.
The burning herb repels insects and flies[268].
The flowers yield a yellow dye of indifferent quality when alum is used as a mordant[4, 115, 268].</t>
  </si>
  <si>
    <t>Young leaves - cooked[105, 177, 183].</t>
  </si>
  <si>
    <t>Burr marigold is little used as a medicine nowadays, but it was once esteemed for its styptic properties being used to quickly staunch blood flow - it was often used to treat uterine haemorrhage and conditions producing blood in the urine[254].
The whole plant is antiseptic, aperient, astringent, diuretic, emmenagogue, febrifuge, narcotic, sedative, styptic and sudorific[4, 61, 165, 218]. It is an excellent remedy for ruptured blood vessels and bleeding of any kind, and is of benefit to people with consumption[4]. It is used internally to treat bladder and kidney problems, blood in the urine, uterine bleeding, ulcerative colitis and peptic ulcers[238, 254]. Externally, it is used in the treatment of alopecia[238]. It is usually combined with a carminative herb such as ginger when used to treat digestive tract ailments[254].
The plant is harvested as it comes into flower and is dried for later use[238].</t>
  </si>
  <si>
    <t>China; Europe; Iraq; Turkey</t>
  </si>
  <si>
    <t>Vicia hirsuta</t>
  </si>
  <si>
    <t>Hairy Tare</t>
  </si>
  <si>
    <t>Grassy places. A common weed of cultivation, avoiding acid soils[17].</t>
  </si>
  <si>
    <t>Succeeds in any well-drained soil in a sunny position if the soil is reliably moist throughout the growing season, otherwise it is best grown in semi-shade[200].
Occasionally cultivated for its edible seed which is used as a lentil substitute[2].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</si>
  <si>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Dalbergia hupeana</t>
  </si>
  <si>
    <t>Sunny wild uplands[147]. In forests or among bushes on mountain slope, ravines by streams and woodland slopes at elevations of 800 - 1400 metres[266].</t>
  </si>
  <si>
    <t>We have very little information on this species and do not know if it will be hardy in Britain. However, judging by its native range, it is likely to succeed outdoors at least in the milder areas of the country. The following notes are based on the general needs of the genus.</t>
  </si>
  <si>
    <t>Insecticide[147].
Wood - hard, durable, very strong. It is used to make oil presses, spokes, tool handles etc[46].</t>
  </si>
  <si>
    <t>Leaves[179].
Inner bark. A famine food[178].</t>
  </si>
  <si>
    <t>Antiphlogistic[147].
Poultice[178].</t>
  </si>
  <si>
    <t>Stachys hyssopifolia ambigua</t>
  </si>
  <si>
    <t>S. aspera. Michx.</t>
  </si>
  <si>
    <t>E. Asia - Japan. Eastern N. America - Pennsylvania to Illinois, south to Florida.</t>
  </si>
  <si>
    <t>Damp sands, swamps and prairies[43].</t>
  </si>
  <si>
    <t>Succeeds in any deep well-drained moderately fertile soil in full sun or light shade[200].
A good bee plant[200].</t>
  </si>
  <si>
    <t>Eaten as a vegetable[178]. No more details are given, it is likely to be the roots or the leaves that are eaten[K].</t>
  </si>
  <si>
    <t>The plant is astringent, carminative and deodorant[178, 218].</t>
  </si>
  <si>
    <t>Iris tectorum</t>
  </si>
  <si>
    <t>Roof Iris</t>
  </si>
  <si>
    <t>Grows wild on shady rocky slopes and in scrub, it is also found planted on thatched roofs in Japan. Forest margins, sunny banks, meadows, damp places, beside water to 3500m[266].</t>
  </si>
  <si>
    <t>Prefers a well-drained loam rich in leafmold with plenty of moisture in summer and an open sunny position[1, 42, 79, 200]. Requires a really well-drained soil that is dry rather than damp, and a hot sunny position[233]. Prefers a lime-free soil but succeeds in most good soils and in partial shade[79]. Succeeds in dry soils and, once established, is drought tolerant[190].
Cultivated for its edible root in Japan[2]. There are some named varieties, selected for their ornamental value[233]. In China the plants are grown on the roofs of houses[190].
Plants do not flower so freely in cultivation in Britain. In their native habitat they experience cold dry winters and warm wet summers[187]. It is best to lift the plants in October, store them in sand in a cool frost free place over winter and replant in March[1].
Members of this genus are rarely if ever troubled by browsing deer or rabbits[233].</t>
  </si>
  <si>
    <t>Root - an edible starch is said to be extracted from it[2, 105, 177]. Some caution is advised since there are reports that the plant might be poisonous. Perhaps the extracted starch is edible.</t>
  </si>
  <si>
    <t>Lysimachia vulgaris</t>
  </si>
  <si>
    <t>Yellow Loosestrife</t>
  </si>
  <si>
    <t>Most areas of Europe and Asia, including Britain, but excluding the extreme north and south.</t>
  </si>
  <si>
    <t>Marshes, streams and in shallow water in reed swamps[187]. Shady places near water, avoiding acid soils[4, 17].</t>
  </si>
  <si>
    <t>An easily grown plant, succeeding in a moist or wet loamy soil in sun or partial shade[187]. Prefers a shady position[111]. Grows well in heavy clay soils.
Hardy to at least -25�c[187].
Most species in this genus seem to be immune to the predations of rabbits[233].
A very ornamental plant[1].
The sub-species L. vulgaris davurica. (Ledeb.)Kunth. is the form used for food in China and Japan[177].</t>
  </si>
  <si>
    <t>A yellow dye is obtained from the flowers[13, 100].
A brown dye is obtained from the rhizomes[13].
The growing plant repels gnats and flies, it has been burnt in houses in order to remove these insects[4].</t>
  </si>
  <si>
    <t>An astringent herb, yellow loosestrife is principally used to treat gastro-intestinal conditions such as diarrhoea and dysentery, to stop internal and external bleeding and to cleanse wounds[254].
The herb is astringent, demulcent and expectorant[4, 61]. It is harvested when in flower in July and dried for later use[4]. The plant can be used internally or externally and is useful in checking bleeding of the mouth, nose and wounds, restraining profuse haemorrhages of any kind and in the treatment of diarrhoea[4]. It makes a serviceable mouthwash for treating sore gums and mouth ulcers[254].</t>
  </si>
  <si>
    <t>Geum urbanum</t>
  </si>
  <si>
    <t>Wood Avens</t>
  </si>
  <si>
    <t>Europe, including Britain, from Norway south and east to N. Africa, Siberia, Himalayas and W. Asia.</t>
  </si>
  <si>
    <t>Woods, scrub, hedge banks, walls etc, usually on good damp soils[9, 13, 17].</t>
  </si>
  <si>
    <t>Easily grown in any moderately good garden soil that is well-drained[1]. Prefers shade[12, 21] and a soil rich in organic matter[200].
This species was widely cultivated as a pot-herb in the 16th century[5]. The bruised or dried root is pleasantly aromatic with a clove-like fragrance[245].
Plants self-sow freely when well-sited[238].
Hybridizes freely with other members of this genus[200].</t>
  </si>
  <si>
    <t>The freshly dug root has a clove-like fragrance[4], when dried it is used in the linen cupboard to repel moths[4, 53].
The root contains about 9% tannin[4].</t>
  </si>
  <si>
    <t>Young leaves - cooked.
Root - cooked. Used as a spice in soups, stews etc, and also as a flavouring in ale[4, 5, 8, 13, 183]. It is a substitute for cloves with a hint of cinnamon in the flavour[12, 74, 183]. It is best used in spring[12]. The root is also boiled to make a beverage[161]. The root is up to 5cm long[4].</t>
  </si>
  <si>
    <t>Wood avens is an astringent herb, used principally to treat problems affecting the mouth, throat and gastro-intestinal tract. It tightens up soft gums, heals mouth ulcers, makes a good gargle for infections of the pharynx and larynx, and reduces irritation of the stomach and gut[254].
All parts of the plant, but especially the root, are anti-inflammatory, antiseptic, aromatic, astringent, diaphoretic, febrifuge, stomachic, styptic and tonic[4, 9, 21, 165, 238]. An infusion is taken internally in the treatment of diarrhoea, intestinal disorders, stomach upsets, irritable bowel syndrome and liver disorders, it is also applied externally as a wash to haemorrhoids, vaginal discharges etc[238, 254] and to treat various skin afflictions - it is said to remove spots, freckles and eruptions from the face[4, 9].
The root is best harvested in the spring, since at this time it is most fragrant[4]. Much of the fragrance can be lost on drying, so the root should be dried with great care then stored in a cool dry place in an airtight container, being sliced and powdered only when required for use[4].</t>
  </si>
  <si>
    <t>Europe; France; Germany; India; Iraq; Spain; Turkey</t>
  </si>
  <si>
    <t>Eurya japonica</t>
  </si>
  <si>
    <t>E. ceylanica. Wight.  E. pusilla.</t>
  </si>
  <si>
    <t>Hill forests in the E. Himalayas, 900 - 1800 metres. Thickets in mountain slopes or valleys at elevations of 300 - 2500 metres in southern China[266].</t>
  </si>
  <si>
    <t>Prefers a moderately fertile free-draining moisture retentive soil in sun or part shade with shelter from cold drying winds[200]. Probably best grown in a well-drained lime-free humus-rich soil[182].
Plants grow much taller in the milder areas of Britain[182].
Protect plants from frost when they are young[200]. The dwarf form that is grown in Britain is quite hardy once it is established[11].
The flowers are malodorous[200]. The trees are pollarded in the Himalayas and the leaves used for leaf manure[146].
Dioecious, male and female plants must be grown if seed is required.</t>
  </si>
  <si>
    <t>Wood - soft, close grained. Used mainly as a fuel[146].</t>
  </si>
  <si>
    <t>The leaves are used as a tea substitute or to adulterate China tea[183].</t>
  </si>
  <si>
    <t>Tanacetum balsamita</t>
  </si>
  <si>
    <t>Alecost</t>
  </si>
  <si>
    <t>Balsamita major. (L.)Desf.  Chrysanthemum balsamita.</t>
  </si>
  <si>
    <t>An introduced weed of roadsides in eastern N. America[43].</t>
  </si>
  <si>
    <t>Seed - The seed is seldom produced in Britain[4]. If seed is obtained it would probably be best sown in a cold frame in early spring. When they are large enough to handle, prick the seedlings out into individual pots and grow them on in the greenhouse for their first winter. Plant them out into their permanent positions in late spring or early summer, after the last expected frosts.
 Division in spring or autumn[4]. Very easy, it can be done successfully at almost any time of the year.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spring[K]. Harvest the shoots with plenty of underground stem when they are about 8 - 10cm above the ground. Pot them up into individual pots and keep them in light shade in a cold frame or greenhouse until they are rooting well. Plant them out in the summer.</t>
  </si>
  <si>
    <t>An easily grown plant, it prefers a sunny warm position[52] in a dry soil[14, 37] but thrives under most conditions[4]. Tolerates a pH in the range 5.0 to 7.6.
The leaves emit a soft balsamic odour[4]. The sub-species T. balsamita tomentosum is called the camphor plant because of its camphor-scented foliage[238].
Plants produces lot of leaves but no flowers when grown in the shade[4], though this is an advantage when the plant is being grown for its useful leaves[200].
Alecost used to be commonly grown in the herb garden but it has fallen out of favour in recent times[4].</t>
  </si>
  <si>
    <t>The plant was traditionally used for its insecticidal properties[200].
The dried leaves retain their fragrance well and so are used in pot-pourri[4, 238], they are also used as a strewing herb[200].</t>
  </si>
  <si>
    <t>Leaves - raw or used as a flavouring in soups, beer etc[2, 4, 14, 27, 52, 177, 183]. They can be chopped and added sparingly to salads[183]. They have a very pleasant aroma, but can be overpowering in the food if you are not careful[K]. The leaves were at one time widely used in brewing beer, before being superseded by hops (Humulus lupulus)[238]. The whole leaves can be laid in cake trays to flavour the cake whilst it is baking[183].
The flower petals are used for conserves[183].
A delicious tea is made from the dried leaves[14, 21, 183].</t>
  </si>
  <si>
    <t>Alecost is seldom used in herbal medicine, though it does have a beneficial effect upon the digestive system[268].
The leaves are antiseptic, astringent, digestive and laxative[4, 14, 238]. They have been used internally as an aperient in the treatment of dysentery, and as a remedy for liver and gall bladder complaints[238]. Externally, they have been used as a salve to treat burns and insect stings[238, 268]. They are considered to be virtually obsolete in modern herbalism[4, 238].</t>
  </si>
  <si>
    <t>Britain; Europe; France; Germany; Italy; Netherlands; Portugal; Spain</t>
  </si>
  <si>
    <t>Seseli libanotis</t>
  </si>
  <si>
    <t>Europe, excluding the northwest but including Britain, south and east to N. Africa and W. Asia.</t>
  </si>
  <si>
    <t>Rough bushy or grassy places on chalk hills. Very local in S.E. England[17].</t>
  </si>
  <si>
    <t>Succeeds in a moderately fertile well-drained soil in a sunny position[200]. Succeeds on dry sunny banks[200].
The var. S. libanotis daucifolia. DC. is eaten in China[179].</t>
  </si>
  <si>
    <t>Young plant and leaves - cooked[105, 178].
Root[178]. No further details are given.</t>
  </si>
  <si>
    <t>Carminative[178].</t>
  </si>
  <si>
    <t>Aristolochia contorta</t>
  </si>
  <si>
    <t>A. nipponica.</t>
  </si>
  <si>
    <t>Osier beds[74]. Thickets on mountain slopes or in valleys at elvations of 500 - 1200 metres in China[266]. Edges of mountain woods in Korea[279].</t>
  </si>
  <si>
    <t>We have very little information on this species and do not know if it will be hardy in Britain, though judging by its native range it should succeed outdoors in many parts of this country. The following notes are based on the general needs of the genus.
Prefers a well-drained loamy soil, rich in organic matter, in sun or semi-shade[134, 200]. Succeeds in ordinary garden soil[134].
Most species in this genus have malodorous flowers that are pollinated by flies[200].</t>
  </si>
  <si>
    <t>Leaves - cooked. Some caution is advised, see the notes above on toxicity.</t>
  </si>
  <si>
    <t>The fruit and its capsule are antiasthmatic, antiseptic, antitussive and expectorant. A decoction of the fruit is used in the treatment of cancer, coughs, inflammation of the respiratory organs, haemorrhoids and hypertension[176, 218, 279]. It is also used to resolve phlegm and lower blood pressure[176]. It has an antibacterial action, effective against Staphylococcus aureus, Pneumococci, bacillus dysentericae etc[176].
The root contains aristolochic acid. This has anti-cancer properties and can be used in conjunction with chemotherapy and radiotherapy[176]. Aristolochic acid can also be used in the treatment of acute and serious infections such as TB, hepatitis, liver cirrhosis and infantile pneumonia[176]. It also increases the cellular immunity and phagocytosis function of the phagocytic cells[176]. Aristolochic acid is said to be too toxic for clinical use[218].
The root is used as a purgative in the treatment of rabies and also has sedative properties[218].</t>
  </si>
  <si>
    <t>Quercus lamellosa</t>
  </si>
  <si>
    <t>Bull Oak</t>
  </si>
  <si>
    <t>Forms dense evergreen forests with Lithocarpus and Castanopsis species at altitudes up to 2700 metres[146, 258].</t>
  </si>
  <si>
    <t>Prefers a good deep fertile loam which can be on the stiff side[1, 11]. Young plants tolerate reasonable levels of side shade[200]. Tolerates moderate exposure, surviving well but being somewhat stunted[200].
A very ornamental tree[1], it is somewhat tender in Britain but grows well on the Isle of Wight and in Cornwall[1]. It prefers warmer summers than are usually experienced in Britain[200].
Intolerant of root disturbance, trees should be planted in their permanent positions whilst young[11].
Hybridizes freely with other members of the genus[200].
Plants in this genus are notably resistant to honey fungus[200].</t>
  </si>
  <si>
    <t>A mulch of the leaves repels slugs, grubs etc, though fresh leaves should not be used as these can inhibit plant growth[20].
Oak galls are excrescences that are sometimes produced in great numbers on the tree and are caused by the activity of the larvae of different insects. The insects live inside these galls, obtaining their nutrient therein. When the insect pupates and leaves, the gall can be used as a rich source of tannin, that can also be used as a dyestuff[4].
The bark is a source of tannin[146].
Wood - very hard, durable if it is not wet. Used for construction, making the handles of agricultural implements etc[146, 272]. An excellent fuel[146].</t>
  </si>
  <si>
    <t>The bark and acorns are astringent[240].
Any galls produced on the tree are strongly astringent and can be used in the treatment of haemorrhages, chronic diarrhoea, dysentery etc[4].</t>
  </si>
  <si>
    <t>Stellaria media</t>
  </si>
  <si>
    <t>Chickweed</t>
  </si>
  <si>
    <t>Alsine media.</t>
  </si>
  <si>
    <t>A cosmopolitan plant, found in most regions of the world, including Britain.</t>
  </si>
  <si>
    <t>Growing almost anywhere, it is a common garden weed[7, 17].</t>
  </si>
  <si>
    <t>A very easily grown plant, it prefers a moist soil and a position in full sun or partial shade[52, 238]. It can be very lush and vigorous when grown in a fertile soil[1], but in infertile soils it will flower and set seed whilst still very small.
A very common garden weed, chickweed grows, flowers and sets seed all year round. The flowers open around 9 o'clock in the morning and remain open for about 12 hours[4]. They do not open in dull weather[4]. The leaves fold up of a night time, enfolding and protecting the tender buds of new shoots[4].
A food plant for the caterpillars of many butterfly species.</t>
  </si>
  <si>
    <t>Chickweed has a very long history of herbal use, being particularly beneficial in the external treatment of any kind of itching skin condition[238]. It has been known to soothe severe itchiness even where all other remedies have failed[254]. In excess doses chickweed can cause diarrhoea and vomiting[254]. It should not be used medicinally by pregnant women[254].
The whole plant is astringent, carminative, demulcent, diuretic, expectorant, laxative, refrigerant, vulnerary[4, 7, 9, 21, 54, 165, 222]. Taken internally it is useful in the treatment of chest complaints and in small quantities it also aids digestion[254]. It can be applied as a poultice and will relieve any kind of roseola and is effective wherever there are fragile superficial veins[7]. An infusion of the fresh or dried herb can be added to the bath water and its emollient property will help to reduce inflammation - in rheumatic joints for example - and encourage tissue repair[254]. Chickweed is best harvested between May and July, it can be used fresh or be dried and stored for later use[4, 238].
A decoction of the whole plant is taken internally as a post-partum depurative, emmenagogue, galactogogue and circulatory tonic[218]. It is also believed to relieve constipation and be beneficial in the treatment of kidney complaints[244]. The decoction is also used externally to treat rheumatic pains, wounds and ulcers[4, 218, 222].
The expressed juice of the plant has been used as an eyewash[244].</t>
  </si>
  <si>
    <t>Britain; Iraq; Spain; Turkey; United States</t>
  </si>
  <si>
    <t>The leaves contain saponins[7, 65]. Although toxic, these substances are very poorly absorbed by the body and so tend to pass through without causing harm. They are also broken down by thorough cooking. Saponins are found in many plants, including several that are often used for food, such as certain beans. It is advisable not to eat large quantities of food that contain saponins. Saponins are much more toxic to some creatures, such as fish, and hunting tribes have traditionally put large quantities of them in streams, lakes etc in order to stupefy or kill the fish[K].</t>
  </si>
  <si>
    <t>Mesembryanthemum crystallinum</t>
  </si>
  <si>
    <t>Carpobrotus crystallinum.  Cryophytum crystallinum.</t>
  </si>
  <si>
    <t>S. Africa. Introduced and naturalized in S. Europe.</t>
  </si>
  <si>
    <t>Maritime sands and salt marshes[50].</t>
  </si>
  <si>
    <t>Easily grown in an ordinary well-drained garden soil[1, 52]. Succeeds in any well-drained low-fertility soil so long as it is in a sunny position[200].
A very ornamental plant, it is occasionally cultivated for its edible leaves[1, 264]. It is not very hardy in Britain and will be killed even by a light frost[264]. It is, therefore, usually grown as a half-hardy annual, being sown in a greenhouse in the spring and used for summer bedding[52].
Plants have few problems with pests or diseases though the young plants are prone to root rot and damping off unless given plenty of ventilation and dry growing conditions[200].</t>
  </si>
  <si>
    <t>The crushed foliage is a soap substitute[84].</t>
  </si>
  <si>
    <t>Leaves and stems - raw or cooked[27, 52, 84, 95, 264]. They can be used as a spinach substitute[2]. The leaves have an acid flavour, they are thick and very succulent with a slightly salty tang[183]. They can also be pickled like cucumbers or used as a garnish[183].
Fruit[84, 106]. No more details are given.
Seed - a famine food used when all else fails[177].</t>
  </si>
  <si>
    <t>The plant is demulcent and diuretic[240]. It is used in the treatment of inflammations of the pulmonary and genito-urinary mucous membranes[240].
The leaves are used in the treatment of ascites, dysentery and diseases of the liver and kidney[240].</t>
  </si>
  <si>
    <t>Gaultheria fragrantissima</t>
  </si>
  <si>
    <t>Fragrant Wintergreen</t>
  </si>
  <si>
    <t>G. ovalifolia.</t>
  </si>
  <si>
    <t>E. Asia - N. India to Sri Lanka and Malaya.</t>
  </si>
  <si>
    <t>Forests and shrubberies[51], usually on dry slopes[146], at elevations of 1200 - 2700 metres in the Himalayas.</t>
  </si>
  <si>
    <t>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t>
  </si>
  <si>
    <t>Prefers a moist but not boggy humus rich soil in shade or semi-shade[11, 182]. A peat and moisture loving species, it requires a lime-free soil[11, 182].
This species is not very hardy in Britain, it only succeeds outdoors in the milder areas of the country[200]. It grows well in Cornwall[11].
Plants in this genus are notably resistant to honey fungus[200].
The bruised leaves have a powerful camphor-like scent[245]. The flowers are scented like lily of the valley (Convallaria majalis)[245].
This species is highly variable in the size and shape of leaves. In general these varieties are the result of habitat differences. If in forest understories or at forest margins, it is a large shrub or small tree with large leaves. If on sunny slopes or among thickets, it is often a small shrub with narrow leaves[266].</t>
  </si>
  <si>
    <t>The leaves yield around 1.25% of an essential oil, this is a wintergreen substitute and it is used in perfumery, as a hair oil and medicinally[46, 51, 61, 146, 240].</t>
  </si>
  <si>
    <t>Fruit - raw or cooked[105, 146, 183, 272]. The purplish-blue fruit is about 8mm in diameter[200].
Leaves - raw. Chewed[105] (to relieve thirst?).
An essential oil obtained from the leaves is used as a flavouring[240, 243].
A tea is made from the leaves[177, 183].</t>
  </si>
  <si>
    <t>The essential oil obtained from the leaves is antiseptic, aromatic, carminative and stimulant[240, 243]. It is used in the treatment of rheumatism, scabies and neuralgia[240, 243, 272]. It is also taken internally in the treatment of hook worms[243].
The juice of the leaves is used in the treatment of coughs[272]. Both the juice and the whole leaves are usd as an anthelmintic that is effective against hookworms[272].
The unripe fruits are chewed or made into a juice to treat stomach troubles[272].</t>
  </si>
  <si>
    <t>India; Java; Nepal</t>
  </si>
  <si>
    <t>Chenopodium schraderianum</t>
  </si>
  <si>
    <t>C. foetidum. Schrad.</t>
  </si>
  <si>
    <t>N. Africa to Europe - Russia.</t>
  </si>
  <si>
    <t>Weed infested places[74]. Forest margins, meadows, riversides, around houses, sometimes in fields in northern China[266].</t>
  </si>
  <si>
    <t>We have very little information on this species and do not know how well it will grow in Britain, but it should succeed as a spring sown annual. It is closely related to C. botrys[50]. The following notes are based on the general needs of the genus.
An easily grown plant, succeeding in most soils but disliking shade[1, 200]. It prefers a moderately fertile soil[200].</t>
  </si>
  <si>
    <t>The whole plant repels moths[74].
Gold/green dyes can be obtained from the whole plant[168].</t>
  </si>
  <si>
    <t>Antiasthmatic. Also used in the treatment of migraine and catarrhal conditions[74].</t>
  </si>
  <si>
    <t>Dactylorhiza incarnata</t>
  </si>
  <si>
    <t>Marsh Orchid</t>
  </si>
  <si>
    <t>Orchis incarnata.  O. latifolia.  O. strictifolia.</t>
  </si>
  <si>
    <t>Europe, including Britain, north to Norway and east to W. Asia.</t>
  </si>
  <si>
    <t>Wet meadows and marshes in rich soils[17, 42].</t>
  </si>
  <si>
    <t>Very easily grown in any good moist soil[42]. Another report says that it requires a deep rich soil[1].
Orchids are, in general, shallow-rooting plants of well-drained low-fertility soils. Their symbiotic relationship with a fungus in the soil allows them to obtain sufficient nutrients and be able to compete successfully with other plants. They are very sensitive to the addition of fertilizers or fungicides since these can harm the symbiotic fungus and thus kill the orchid[230].
A polymorphic species[17], it also hybridizes readily with other members of the genus[230].
This species is a colonizer of disturbed ground and bare soils, new colonies can spring up many kilometres from the plants nearest known locality[230]. They have been known to colonize sites such as waste heaps of clinker at power stations[230].
Plants are very impatient of root disturbance[1].</t>
  </si>
  <si>
    <t>Bulb - cooked. Very nutritious[4, 46, 61]. It is a source of 'salep', a fine white to yellowish-white powder that is obtained by drying the tuber and grinding it into a powder[2, 105, 177]. Salep is a starch-like substance with a sweetish taste and a faint somewhat unpleasant smell[4]. It is said to be very nutritious and is made into a drink or can be added to cereals and used in making bread etc[100, 183]. One ounce of salep is said to be enough to sustain a person for a day[100, 115].</t>
  </si>
  <si>
    <t>Asia; Europe; Nd; Nepal</t>
  </si>
  <si>
    <t>Papaver orientale</t>
  </si>
  <si>
    <t>Oriental Poppy</t>
  </si>
  <si>
    <t>P. bracteatum. Lindley.</t>
  </si>
  <si>
    <t>W. Asia - Armenia, N.E. Iran, Turkey.</t>
  </si>
  <si>
    <t>Meadows, usually in sub-alpine zones, but also on stony slopes in the lower mountain zone[74].</t>
  </si>
  <si>
    <t>Prefers a well-drained sandy loam in a sunny position[1, 200]. Succeeds in an ordinary good soil[111, 200] and in dry soils, tolerating drought when established[190]. Plants prefer a deep soil that is poor and dry rather than rich, they dislike moist conditions[233]. Plants can be grown in quite coarse grass, which can be cut annually in the autumn[233].
A deep-rooting and almost indestructible plant, every scrap of the running root system that is left in the ground can grow into a new plant[190, 233].
There are many named varieties selected for their ornamental value[187, 200].
Members of this genus are rarely if ever troubled by browsing deer or rabbits[233].
A good bee plant[108].</t>
  </si>
  <si>
    <t>The young seed heads are used as a condiment, they are hot and acrid[2, 105, 183]. Some caution is advised, see the notes above on toxicity.</t>
  </si>
  <si>
    <t>The petals are sudorific[240].</t>
  </si>
  <si>
    <t>Although no specific mention has been found for this plant, many species in this genus are toxic to mammals, though the toxicity, at least when grown in Britain, is low.</t>
  </si>
  <si>
    <t>Peucedanum japonicum</t>
  </si>
  <si>
    <t>E. Asia - China, Japan, Korea and the Phillipines.</t>
  </si>
  <si>
    <t>Sandy places near seashores, C. and S. Japan[58].</t>
  </si>
  <si>
    <t>We have very little information on this species and do not know if it will be hardy in Britain, though judging by its native range it should succeed outdoors at least in the milder areas of this country. The following notes are based on the general needs of the genus.
An easily grown plant, it succeeds in any moisture-retentive soil in a sunny position[200].
Suitable for group plantings in the wild garden[200].</t>
  </si>
  <si>
    <t>Young leaves - parboiled[177].</t>
  </si>
  <si>
    <t>The root contains coumarins and has been shown to be cytotoxic and inhibit the clotting of the blood[279]. It is used medicinally in Korea in the treatment of migraine headaches, colds and rheumatoid arthritis[279].</t>
  </si>
  <si>
    <t>China; Java (Import); Malaya (Import)</t>
  </si>
  <si>
    <t>Arracacia xanthorrhiza</t>
  </si>
  <si>
    <t>Arracacha</t>
  </si>
  <si>
    <t>A. esculenta.  Conium arracacia.</t>
  </si>
  <si>
    <t>Northern S. America</t>
  </si>
  <si>
    <t>Cool mountainous districts[2].</t>
  </si>
  <si>
    <t>Prefers a good loam. Grows best in a sandy loam with a pH in the range of 5 to 6, in areas with about 1000mm of rain a year, requiring a minimum rainfall of about 600mm[196]. Tolerates a pH in the range 6.3 to 6.8.
This species is not very hardy in Britain but it can be grown here as a half-hardy perennial, the roots being harvested in the autumn, stored overwinter in a cool frost-free place and planted out in the spring[1].
This species is often cultivated for its edible root in S. America, where there are many named varieties[2, 46, 61, 177]. Attempts in the 19th century to cultivate it as a commercial crop in Europe, however, were unsuccessful[2]. Plants take about 120 - 240 days from planting to produce a crop and 300 - 400 days to produce a crop of mature tubers[196]. At harvest time there can be as many as 10 tubers each the size of a carrot formed around the central root196]. One plant can yield 2 - 3 kg of edible roots, total yields of 40 tonnes per hectare are possible[196]. Preventing the plant from flowering can increase yields[196]. Plants might be sensitive to daylength, possibly requiring short days to initiate tuber production, and so may not be suitable for temperate climates. They also have a longer growing season than potatoes and are frost-tender so need a relatively long growing season[196].
Plants do not always produce viable seed in S. America[196].</t>
  </si>
  <si>
    <t>Tuber - cooked[22, 46, 61, 97, 171]. Very palatable and easily digested[1, 196], it is used as a staple food in some parts of S. America[2]. The root contains 10 - 25% starch, it is high in calcium and vitamin A[196]. It is used as a potato substitute, its flavour is between that of parsnips and sweet chestnuts with a hint of sweetness[2, 183]. The sweetness increases in storage[196]. The root is also used as the source of starch used in other foods[183]. The roots are harvested in the autumn and have a relatively short storage life[196].
Leaves. Used as a flavouring[177].
Young stems - raw or cooked as a vegetable[183, 196].  The stems are sometimes blanched and used like celery in salads[196].</t>
  </si>
  <si>
    <t>Dominican Republic; Haiti; Venezuela</t>
  </si>
  <si>
    <t>Winteraceae</t>
  </si>
  <si>
    <t>Drimys winteri</t>
  </si>
  <si>
    <t>Winter's Bark</t>
  </si>
  <si>
    <t>D. aromatica. Murray. non (R.Br.)Muell.  Wintera aromatica. Murray. non (R.Br.)Muell.</t>
  </si>
  <si>
    <t>Southern S. America - Chile, Argentina.</t>
  </si>
  <si>
    <t>The dominant tree in moister lowland sites to Tierra Del Fuego[69]. Boggy sites by streams etc in rich soils[139].</t>
  </si>
  <si>
    <t>Requires a light lime-free soil in semi-shade[202]. Tolerates chalk in the soil[11]. Requires a deep moist soil[11]. Dislikes dry conditions[139]. Prefers a warm sandy loam with some shelter[1]. Fairly wind resistant[49, 166]. Another report says that the plant resents severe wind-chill[202].
Succeeds against a wall at Kew[K] and it thrives in an open position in S.W. England[11, 49, 59]. Tolerates temperatures down to about -10�c[184]. This species is less hardy than D. lanceolata but it usually recovers from damage[120]. Another report says that it is hardier than D. lanceolata[200].
A very ornamental plant[11]. The sub-species D. winteri andina. Reiche. is a slow growing dwarf form seldom exceeding 1 metre in height[182]. It usually commences flowering when about 30cm tall[238].
A polymorphic species[139].
The flowers have a delicate fragrance of jasmine, whilst the bark has a powerful aromatic smell[245].
This plant was a symbol of peace to the indigenous Indian tribes of S. America in much the same way as an olive branch was used in Greece[139].
Plants in this genus are notably resistant to honey fungus[200].</t>
  </si>
  <si>
    <t>The powerfully aromatic bark contains resinous matter and 0.64% of aromatic essential oil[245].
Wood - not durable, heavy (it sinks in water) - interior of houses, boxes etc. It burns badly with a smell[46, 61, 69, 139].</t>
  </si>
  <si>
    <t>The aromatic pungent bark is powdered and used as a pepper substitute in Brazil, Chile and Argentina[2, 46, 69, 183]. It is rich in vitamin C[22].</t>
  </si>
  <si>
    <t>The bark is a pungent bitter tonic herb that relieves indigestion[238]. It is antiscorbutic, aromatic, febrifuge, skin, stimulant and stomachic. An infusion of the bark is used in the treatment of indigestion, colic, dandruff and scurvy[4, 46, 69, 139, 238]. It is also used as a parasiticide[4, 46, 69, 139]. The bark is harvested in the autumn and winter and is dried for later use[238].</t>
  </si>
  <si>
    <t>Brazil; Chile; Mexico; Turkey; Venezuela</t>
  </si>
  <si>
    <t>The sap of this plant can cause serious inflammation if it comes into contact with the eyes[139].</t>
  </si>
  <si>
    <t>Apios americana</t>
  </si>
  <si>
    <t>Ground Nut</t>
  </si>
  <si>
    <t>A. tuberosa.  Glycine tuberosa.</t>
  </si>
  <si>
    <t>N. America - Pennsylvania. Occasionally naturalized in S. Europe[50].</t>
  </si>
  <si>
    <t>Usually found in low damp bottomland or riparian woods and thickets, it is also often found round ancient Indian campsites[43, 62, 269].</t>
  </si>
  <si>
    <t>Prefers a light rich soil and a sunny position[1, 27]. When grown in a warm dry situation in a well-drained sandy soil, the plants will be long lived with the tuberous roots increasing in size and number each year[245]. Another report says that the plant prefers light dappled shade[200]. It tolerates acid soils[160]. Dislikes windy situations[K].
Groundnut is reported to tolerate an annual precipitation in the range of 97 to 117cm, an average annual temperature range of 9.9 to 20.3�C and a pH in the range of 4.5 to 7.0[269]. It tolerates a range of climatic conditions and produces well in cool temperate zones as well as the subtropical conditions of South Florida[269].
Whilst most reports suggest that this species should be cold hardy in all parts of Britain, one report says that the plants may require protection in severe winters[134].
The groundnut has occasionally been cultivated for its edible root and has the potential to become a commercial crop[95, 183]. Cultivars have been selected in the past for higher yields and larger tubers, it is said that the yields from some of these cultivars can rival potato crops[95, 183]. Some of these cultivars are gradually becoming available in Britain[K]. The best yields are obtained when the plant is left in the ground for at least two growing seasons. Yields of 30 tonnes per hectare have been achieved from weed crops growing in a field of cranberries[269].
This species has been grown in the past in S. Europe[46, 50] and has been suggested as a nitrogen-fixing edible ornamental for permaculturalists[222]. The plant forms long thin roots which enlarge at intervals along their length to form the tubers, the effect is somewhat like a necklace[K].
Plants can be invasive once they are established[200] and have become a weed of cultivated cranberry crops in N. America[269].
A climbing plant, twining around the thin branches of other plants for support[K]. The flowers have a scent of violets[245].
This species has a symbiotic relationship with certain soil bacteria, these bacteria form nodules on the roots and fix atmospheric nitrogen. Some of this nitrogen is utilized by the growing plant but some can also be used by other plants growing nearby[200].</t>
  </si>
  <si>
    <t>There is one report that the plant contains a latex which could be used in the production of rubber[269].</t>
  </si>
  <si>
    <t>The tubers were used in folk remedies for that cancerous condition known as "Proud Flesh" in New England. Nuts were boiled and made into a plaster, "For to eat out the proud flesh they (the Indians) take a kind of earth nut boyled and stamped"[269].</t>
  </si>
  <si>
    <t>Aralia nudicaulis</t>
  </si>
  <si>
    <t>Wild Sarsaparilla</t>
  </si>
  <si>
    <t>N. America - Newfoundland to Manitoba, south to N. Carolina and Missouri.</t>
  </si>
  <si>
    <t>Moist, shady, rocky woods[4, 21].</t>
  </si>
  <si>
    <t>Prefers a good deep loam and a semi-shady position[1, 134]. Requires a sheltered position[1].
Plants are hardier when grown in poorer soils[200].
The young growth in spring, even on mature plants, is frost-tender and so it is best to grow the plants in a position sheltered from the early morning sun[K].</t>
  </si>
  <si>
    <t>The rootstock is used as a flavouring[102], it is a substitute for sarsaparilla[43] and is also used for making 'root beer'[183]. It is also used as an emergency food[177] (usually mixed with oil[257]), having a sweet spicy taste and a pleasant aromatic smell[4]. A nutritious food[207], it was used by the Indians during wars or when they were hunting since it is very sustaining[213].
Young shoots - cooked as a potherb[207].
A refreshing herbal tea is made from the root[183]. Pleasantly flavoured[222, 238]. The roots are boiled in water until the water is reddish-brown[256].
A jelly is made from the fruit[207]. The fruit is also used to make wine[257]. The fruit is about 6mm in diameter[200].</t>
  </si>
  <si>
    <t>Wild sarsaparilla is a sweet pungent tonic herb that acts as an alterative. It had a wide range of traditional uses amongst the North American Indians and was at one time widely used as a substitute for the tropical medicinal herb sarsaparilla[222, 257].
The root is alterative, diaphoretic, diuretic, pectoral and stimulant[4, 21, 213, 222]. The herb encourages sweating, is stimulating and detoxifying and so is used internally in the treatment of pulmonary diseases, asthma, rheumatism, stomach aches etc[4, 213, 238, 254, 257]. Externally it is used as a poultice in treating rheumatism, sores, burns, itchy skin, ulcers and skin problems such as eczema[4, 222, 254]. The root is collected in late summer and the autumn and dried for later use[4, 213].
A drink made from the pulverised roots is used as a cough treatment[213].
A poultice made from the roots and/or the fruit is applied to sores, burns, itchy skin, ulcers, swellings etc[213, 222].
A homeopathic remedy made from the roots is important in the treatment of cystitis[238].</t>
  </si>
  <si>
    <t>Canada(Kwakiutl); Turkey; United States; United States(Amerindian); United States(Appalachia); United States(Blackfoot)</t>
  </si>
  <si>
    <t>Geum canadense</t>
  </si>
  <si>
    <t>White Avens</t>
  </si>
  <si>
    <t>Eastern N. America - Nova Scotia to Ontario, Georgia, Minnesota and Kansas.</t>
  </si>
  <si>
    <t>Rich thickets and borders of woods in various soils[204, 274].</t>
  </si>
  <si>
    <t>Easily grown in any moderately good garden soil that is well-drained[1]. Prefers a soil rich in organic matter[200].
Plants are hardy to at least -15�c[200].
Hybridizes freely with other members of this genus[200].</t>
  </si>
  <si>
    <t>The boiled roots are a chocolate substitute[183]. The roots are also gathered in spring before the plant comes into growth and are used as a flavouring and preservative in ale[207].</t>
  </si>
  <si>
    <t>Phillyrea latifolia</t>
  </si>
  <si>
    <t>P. media.</t>
  </si>
  <si>
    <t>Evergreen thickets and rocky slopes[45, 50], mainly on limestone[184].</t>
  </si>
  <si>
    <t>Thrives in any soil of moderate quality[11]. Prefers a neutral to acid soil but tolerates some lime[200]. Succeeds in sun or semi-shade[200]. Tolerates maritime exposure[75, K].
Plants are hardy to about -15�c[184].
A slow growing plant[182].
The flowers have a rich fruity perfume[245].
This species is cultivated for its edible olive-like fruit in southern Europe[2]. (This report is possibly a mistake[K].)
Plants in this genus are notably resistant to honey fungus[200].</t>
  </si>
  <si>
    <t>Bears pruning well and can be grown as a hedge, tolerating maritime exposure though it is fairly slow growing[11, 49, 75]. Any trimming is best carried out in the spring[188].
Wood - fine grained. Used in turner[46, 61]. 
An excellent charcoal is obtained from the stems[100].</t>
  </si>
  <si>
    <t>Fruit - olive-like[2]. It is possibly edible[105]. The fruit is an ovoid drupe about 6mm in diameter with a single seed[200].</t>
  </si>
  <si>
    <t>Diuretic, emmenagogue. Also used as a mouthwash[46, 61].</t>
  </si>
  <si>
    <t>Britain; Mediterranean</t>
  </si>
  <si>
    <t>Chrysanthemum coronarium</t>
  </si>
  <si>
    <t>Chop-Suey Greens</t>
  </si>
  <si>
    <t>Cultivated ground and waste places[50].</t>
  </si>
  <si>
    <t>Succeeds in ordinary garden soil[1], but it prefers a well-drained fertile soil in full sun[200, 206]. It will tolerate light shade in the summer[206]. Tolerates a pH in the range 5.2 to 7.5.
Plants do not grow well at temperatures above 25�c, tending to become bitter in hot weather[206]. Plants withstand light frosts[206].
Whilst this species is often grown as an ornamental in the West, in the Orient the variety C. coronarium spatiosum L.H.Bailey is comonly cultivated as a vegetable[200]. This variety is treated separately. There are many named varieties[183]. It takes 4 - 5 weeks from sowing the seed to the first harvest when plants are grown on the cut and come again principle[206].
Plants often self-sow when they are well-sited and the soil is disturbed by hoeing etc[K].</t>
  </si>
  <si>
    <t>Possibly a good companion plant, protecting neighbouring plants from caterpillars etc[Gardener's World, 28/04/89]. There is a report that secretions from the roots can be effective in controlling nematodes in the soil, but this has not been substantiated[206].</t>
  </si>
  <si>
    <t>Young shoots and stems - raw or cooked[34, 46, 61, 105, 116]. Strongly aromatic[183, 200].
Flowers - raw[116]. Blanched briefly and added to salads[183]. The centre of the flower is bitter so only the petals are normally used[206].</t>
  </si>
  <si>
    <t>The leaves are expectorant and stomachic[218]. In conjunction with black pepper it is used in the treatment of gonorrhoea[240].
The flowers are aromatic, bitter and stomachic[240]. They are used as a substitute for camomile (Chamaemelum nobile)[240].
The bark is purgative, it is used in the treatment of syphilis[240].</t>
  </si>
  <si>
    <t>China; Crete; Europe</t>
  </si>
  <si>
    <t>Galium aparine</t>
  </si>
  <si>
    <t>Goosegrass</t>
  </si>
  <si>
    <t>Europe, including Britain, from Scandanavia south and east to Spain, N. and W. Asia.</t>
  </si>
  <si>
    <t>Hedgerows and as a weed of cultivated land[7]. Moist and grassy places on most types of soil[17].</t>
  </si>
  <si>
    <t>Prefers a loose moist leafy soil in some shade[200]. Plants tolerate dry soils, but they quickly become scorched when growing in full sun[200]. They do not thrive in a hot climate[200]. Another report says that plants succeed in most soils in full sun or heavy shade.
A scrambling plant, the stems and leaves are covered with little hooked bristles by which it can adhere to other plants and climb into them[4].
A good species to grow in the wild garden, it provides food for the larvae of many butterfly species[30].</t>
  </si>
  <si>
    <t>A red dye is obtained from a decoction of the root[4, 7, 168]. When ingested it can dye the bones red[4].
The dried plant is used as a tinder[99].
The plant can be rubbed on the hands to remove pitch (tar)[99].
The stems are placed in a layer 8cm or more thick and then used as a sieve for filtering liquids[4, 115, 172].</t>
  </si>
  <si>
    <t>The tender young shoot tips - raw or cooked as a pot-herb[5, 7, 53, 55, 62, 172, 183]. A rather bitter flavour that some people find unpalatable[244], they are best used in the spring[178]. They make a useful addition to vegetable soups[7, 244]. It is said that using this plant as a vegetable has a slimming effect on the body[238].
The roasted seed is a coffee substitute[2, 53, 62]. One of the best substitutes, it merely needs to be dried and lightly roasted and has much the flavour of coffee[4, 115, 183].
A decoction of the whole dried plant gives a drink equal to tea[2, 4].</t>
  </si>
  <si>
    <t>Goosegrass has a long history of domestic medicinal use and is also used widely by modern herbalists. A valuable diuretic, it is often taken to treat skin problems such as seborrhoea, eczema and psoriasis, and as a general detoxifying agent in serious illnesses such as cancer[254].
The whole plant, excluding the root, is alterative, antiphlogistic, aperient, astringent, depurative, diaphoretic, diuretic, febrifuge, tonic and vulnerary[4, 7, 9, 21, 165, 218, 222]. It is harvested in May and June as it comes into flower and can be used fresh or dried for later use[4, 238]. It is used both internally and externally in the treatment of a wide range of ailments, including as a poultice for wounds, ulcers and many other skin problems[4, 7, 244], and as a decoction for insomnia and cases where a strong diuretic is beneficial[4]. It has been shown of benefit in the treatment of glandular fever, ME, tonsillitis, hepatitis, cystitis etc[238]. The plant is often used as part of a spring tonic drink with other herbs[4].
A tea made from the plant has traditionally been used internally and externally in the treatment of cancer[4, 218, 222]. One report says that it is better to use a juice of the plant rather than a tea[254]. The effectiveness of this treatment has never been proved or disproved[7].
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
A homeopathic remedy has been made from the plant[7].</t>
  </si>
  <si>
    <t>Australia; Britain; Britain(Wales); China; Europe; France; Iraq; Kurdistan; Mexico(Mazatec); Spain; Turkey; United States; United States(Appalachia)</t>
  </si>
  <si>
    <t>The sap of the plant can cause contact dermatitis in sensitive people[222].</t>
  </si>
  <si>
    <t>Lycium barbarum</t>
  </si>
  <si>
    <t>Box Thorn</t>
  </si>
  <si>
    <t>L. chinense.?  L. europaeum. non L.  L. halimifolium.  L. lanceolatum.  L. megistocarpum.  L. ovatum.   L. subglobosum.  L. trewianum.  L. vu</t>
  </si>
  <si>
    <t>Original habitat is obscure but probably S.E. Europe to S.W. Asia. Naturalized in Britain.</t>
  </si>
  <si>
    <t>Hedges, on walls and waste ground[17].</t>
  </si>
  <si>
    <t>An easily grown plant, it does not require a rich soil, flowering and fruiting better in a well-drained soil of moderate quality[1, 200]. Succeeds in impoverished soils[200], but more fertile soils are best if the plant is being grown for its edible young shoots[206]. Requires a sunny position[200]. Some plants at Kew are growing well in light shade[K]. Tolerates maritime exposure[11, 49, 200].
Plants are hardy to about -15�c[202].
There are some named varieties, selected for their ornamental value[206].
Plants are very tolerant of pruning and can regrow from old wood[202]. Any trimming is best carried out in the spring[188].
Plants produce suckers freely and can become invasive when in a suitable position. Otherwise they can be difficult to establish[202].
There is much confusion over the naming of this species. Most, if not all, of the plants being grown as L. chinense or L. europaeum are in fact this species[11].</t>
  </si>
  <si>
    <t>Can be grown as an informal hedge, succeeding in maritime exposure[59, 200].
Plants have an extensive root system and can be planted to stabilize sandy banks[200, 206].</t>
  </si>
  <si>
    <t>Fruit - raw or cooked[2, 105, 146]. The fruit is a berry about 2cm in diameter[200, 206]. A mild sweet liquorice flavour[206]. Only the fully ripe fruits should be eaten[K].
Young shoots - cooked[2, 46, 85, 105]. Used mainly as a flavouring, they can also be lightly cooked for 3 - 4 minutes and used as a vegetable, the flavour is somewhat cress-like but has also been described as peppermint-like[206]. The leaves wilt rapidly once they have been harvested[206]. Some caution is advised, see notes at top of the page.
The leaves are a tea substitute[183].</t>
  </si>
  <si>
    <t>A sweet tonic decoction made from the fruits is used to lower blood pressure and blood cholesterol levels[238]. It acts mainly on the liver and kidneys[61, 176, 238]. The fruit is taken internally in the treatment of high blood pressure, diabetes, poor eyesight, vertigo, lumbago, impotence and menopausal complaints[238]. The fruit is harvested when fully ripe and is dried for later use[238].
The root bark is a bitter, cooling, antibacterial herb that controls coughs and lowers fevers, blood pressure and blood cholesterol levels[61, 176, 238]. It is taken internally in the treatment of chronic fevers, internal haemorrhages, nosebleeds, tuberculosis, coughs, asthma etc[238]. It is applied externally to treat genital itching[238]. The bark is harvested in the winter and dried for later use[238].
Diuretic, purgative, [61, 176].
The plant has a long history of medicinal use, both as a general, energy restoring tonic and also to cure a wide range of ailments from skin rashes and eyesight problems to diabetes[206]. A tonic tea is made from the leaves[206].
The fruit of many members of this genus is a very rich source of vitamins and minerals, especially in vitamins A, C and E, flavanoids and other bio-active compounds. It is also a fairly good source of essential fatty acids, which is fairly unusual for a fruit. It is being investigated as a food that is capable of reducing the incidence of cancer and also as a means of halting or reversing the growth of cancers[214].</t>
  </si>
  <si>
    <t>China; Europe; Iraq; Spain; United States</t>
  </si>
  <si>
    <t>Although no records of toxicity have been seen, some caution should be exercised with this species, particularly with regard to its edible leaves, since it belongs to a family that often contains toxins. However, use of the leaves is well documented and fairly widespread in some areas. The unripe fruit might also be suspect though the ripe fruit is wholesome.</t>
  </si>
  <si>
    <t>Galium spurium</t>
  </si>
  <si>
    <t>False Cleavers</t>
  </si>
  <si>
    <t>G. vaillantii.DC.</t>
  </si>
  <si>
    <t>Plants are doubtfully native in Britain but are well established in arable fields in Essex and in a few other scattered localities[17].</t>
  </si>
  <si>
    <t>Leaves - raw or cooked[62]. A famine food, used as a last resort[177].</t>
  </si>
  <si>
    <t>A number of species in this genus contain asperuloside, a substance that produces coumarin and gives the scent of new-mown hay as the plant dries[238]. Asperuloside can be converted into prostaglandins (hormone-like compounds that stimulate the uterus and affect blood vessels), making the genus of great interest to the pharmaceutical industry[238].</t>
  </si>
  <si>
    <t>Nepeta cataria</t>
  </si>
  <si>
    <t>Catmint</t>
  </si>
  <si>
    <t>Cataria vulgaris.</t>
  </si>
  <si>
    <t>Europe, including Britain, from Scandanavia south and east to Spain, W. and C. Asia to the Himalayas</t>
  </si>
  <si>
    <t>Roadsides and near streams[7]. Hedgerows, borders of fields, dry banks and waste ground, especially on calcareous and gravelly soils[4, 17].</t>
  </si>
  <si>
    <t>Easily grown in a light sandy soil in a sunny position[200]. Succeeds in heavier soils if the drainage is very good.
Plants are hardy to about -25�c[187].
Catmint emits a scent that is irresistible to many cats, who will then avidly attack the plant[4, 7, 20, 46, 200]. The smell is said to be similar to certain cat hormones and is more effective with male cats. Quite often a cat will completely destroy even a fairly large plant, small plants especially might need protection until well established[K].
Sometimes grown in the herb garden, there are some named varieties[183]. 'Citriodora' has lemon-scented leaves that are more attractive to people and less attractive to cats[183, 187].
If the plants are cut back hard when they are flowering a second crop of leaves will be produced[238].
Members of this genus are rarely if ever troubled by browsing deer or rabbits[233].
Catmint is a good companion plant to grow in the garden[238]. It is said to repel various cabbage pests, aphis (including peach aphis), flea beetles, cucumber beetles, squash bugs and ants from plants they grow near to[238].
The flowers are very attractive to bees[108].</t>
  </si>
  <si>
    <t>The plant is said to deter insects such as ants and flea beetles[14, 20, 201] as well as rats and mice[4, 200, 201]. (The idea behind it being a rat repellent is probably based on the plants attraction to cats, see notes above.) A strong infusion can be used to repel fleas from carpets or the fur of animals[201]. An extract from the leaves (called nepetalactone) has herbicidal and insect repellent properties[222].
The freshly harvested flowering tops contain 0.3 - 1% essential oil by distillation[218]. It is mainly used for medicinal purposes[218].
The dried leaves retain their fragrance and can be used in pot-pourri[245].</t>
  </si>
  <si>
    <t>Young leaves - raw[7, 20]. A mint-like flavour, they make an aromatic flavouring in salads[7, K].
Older leaves are used as a flavouring in cooked foods[2, 27, 105]. They can be used fresh or dried to make an aromatic herb tea[21, 105, 183]. The tea should be infused in a closed container in order to preserve the essential oils, boiling is said to spoil it[218].</t>
  </si>
  <si>
    <t>Catmint has a long history of use as a household herbal remedy, being employed especially in treating disorders of the digestive system and, as it stimulates sweating, it is useful in reducing fevers[254]. The herbs pleasant taste and gentle action makes it suitable for treating colds, flu and fevers in children. It is more effective when used in conjunction with elder flower (Sambucus nigra)[254].
The leaves and flowering tops are strongly antispasmodic, antitussive, astringent, carminative, diaphoretic, slightly emmenagogue, refrigerant, sedative, slightly stimulant, stomachic and tonic[4, 7, 9, 14, 21, 165, 218, 238]. The flowering stems are harvested in August when the plant is in full flower, they are dried and stored for use as required[4]. An infusion produces free perspiration, it is considered to be beneficial in the treatment of fevers and colds[4]. It is also very useful in the treatment of restlessness and nervousness, being very useful as a mild nervine for children[4]. A tea made from the leaves can also be used[213]. The infusion is also applied externally to bruises, especially black eyes[245].</t>
  </si>
  <si>
    <t>Europe; Spain; Turkey; United States; United States(Amerindian); United States(Appalachia); United States(Flathead)</t>
  </si>
  <si>
    <t>Bidens bipinnata</t>
  </si>
  <si>
    <t>Spanish Needles</t>
  </si>
  <si>
    <t>E. Asia. Eastern N. America.</t>
  </si>
  <si>
    <t>Rocky woods, roadsides and waste places, often in sandy soils, Florida to Mexico, north to Massachusetts and New York[43].</t>
  </si>
  <si>
    <t>Succeeds in any moderately fertile moisture-retentive soil in full sun[200].
A good bee plant[200].</t>
  </si>
  <si>
    <t>Leaves and young shoots - cooked or used as a flavouring[177, 207]. Used as a vegetable[218].
A tea is made from the flowering tops[207].</t>
  </si>
  <si>
    <t>The root and seeds are popularly used as an emmenagogue and in the treatment of laryngeal and bronchial diseases[207].
A tea made from the leaves is vermifuge[222]. The leaves have been chewed as a treatment for sore throat[222]. The plant juice is styptic and has been used as ear drops[222].
An extract of the plant has bactericidal properties[218].</t>
  </si>
  <si>
    <t>China; Venezuela</t>
  </si>
  <si>
    <t>Plantago ovata</t>
  </si>
  <si>
    <t>Blond Psyllium</t>
  </si>
  <si>
    <t>P. decumbens.  P. ispaghula.</t>
  </si>
  <si>
    <t>Dry open places[50].</t>
  </si>
  <si>
    <t>We have very little information on this species and do not know if it will be hardy in Britain, though judging by its native habitat it should succeed outdoors in most parts of the country. This plant is cultivated for its seed in India[46, 61]. The following notes are based on the general needs of the genus.
Succeeds in any moderately fertile soil in a sunny position[200].</t>
  </si>
  <si>
    <t>A mucilage found in the seed coat is sometimes used as a starch to stiffen linen[4].</t>
  </si>
  <si>
    <t>Psyllium has been used as a safe and effective laxative for thousands of years in Western herbal medicine[254]. 
Both the dried seeds and the seed husks are demulcent, emollient and laxative[4, 9, 46, 254]. They are used in the treatment of dysentery, catarrhal conditions of the genito-urinary tract, inflamed membranes of the intestinal canal etc[4, 46, 165, 171].
The seeds have a mucilaginous coat and swell to several times their volume when in water[9]. The seeds and the husks contain high levels of fibre, they expand and become highly gelatinous when soaked in water. By maintaining a high water content within the large bowel they increase the bulk of the stool, easing its passage[254]. They are used as a demulcent and as a bulk laxative in the treatment of constipation, dysentery and other intestinal complaints, having a soothing and regulatory effect upon the system[4, 9]. Their regulatory effect on the digestive system means that they can also be used in the treatment of diarrhoea and by helping to soften the stool they reduce the irritation of haemorrhoids[254].
The jelly-like mucilage produced when psyllium is soaked in water has the ability to absorb toxins within the large bowel. Thus it helps to remove toxins from the body and can be used to reduce auto-toxicity[254].
The oil in the seed embryo contains 50% linoleic acid and has been used as a preventative of atherosclerosis[240]. It is also effective in reducing cholesterol levels in the blood[240].</t>
  </si>
  <si>
    <t>India; India(Santal); Iraq; Turkey</t>
  </si>
  <si>
    <t>Potentilla kleiniana</t>
  </si>
  <si>
    <t>P. reptans. A. Gray.  Duchesnea sundaica.</t>
  </si>
  <si>
    <t>Grass thickets, field edges, roadsides and gardens[147]. Field sides, meadows and grassland on mountain slopes at elevations of 400 - 3000 metres in China[266].</t>
  </si>
  <si>
    <t>Young leaves and stems - cooked[147].
Fruit - raw or cooked[272].</t>
  </si>
  <si>
    <t>The plant is astringent, depurative and febrifuge[147, 240]. The whole plant is decocted and used in the treatment of colds, influenza, sore throat etc[218].</t>
  </si>
  <si>
    <t>Britain; China; Europe; Greece; Iraq; Spain; Turkey</t>
  </si>
  <si>
    <t>Hierochloe odorata</t>
  </si>
  <si>
    <t>Holy Grass</t>
  </si>
  <si>
    <t>H. borealis.</t>
  </si>
  <si>
    <t>Central and northern Europe, including Britain, to N. Asia and N. America.</t>
  </si>
  <si>
    <t>Wet banks in only a few sites in Scotland[17].</t>
  </si>
  <si>
    <t>Prefers a damp position in a rich soil but succeeds in most soils including quite dry conditions[162]. Grows best in a sunny position[238].
The plants have a running root system and can spread aggressively when grown in suitable conditions[74].
The plant, as it dries, emits a powerful scent of newly mown hay[245].</t>
  </si>
  <si>
    <t>The dried leaves are used as an incense[46, 61, 99], they were formerly also used as a strewing herb[1, 46, 238] and have been used as a stuffing in pillows and mattresses[257]. They have also been used as an insect repellent in the clothes cupboard where they impart a nice smell to the clothes[99, 238].
The leaves are used to make aromatic baskets[46, 61, 99, 169, 171]. The wet leaves can be sewn together, dried until they are tight and then resin used over the stitches to make a waterproof container[257].
The leaves can be soaked in water to make a tonic hair wash[257].
An essential oil distilled from the leaves is used in perfumery where it acts as an excitant and fixative for other aromas[238].
The plant has a very aggressive root system and has been planted to stabilize banks[74].</t>
  </si>
  <si>
    <t>A tea made from the leaves is used in the treatment of fevers, coughs, sore throats, chafing and venereal infections[222, 257]. It is also used to stop vaginal bleeding and to expel afterbirth[222]. The stems can be soaked in water and used to treat windburn and chapping and as an eyewash[257]. Some caution is advised when using this plant internally, see the notes above on toxicity[222]. The leaves are harvested in the summer and dried for later use[238].
Smoke from the burning leaves has been inhaled in the treatment of colds[257].</t>
  </si>
  <si>
    <t>China; United States(Blackfoot); United States(Flathead)</t>
  </si>
  <si>
    <t>The plant contains coumarin, this is toxic if taken internally[169] and is sometimes considered to be carcinogenic[222].</t>
  </si>
  <si>
    <t>Salix taxifolia</t>
  </si>
  <si>
    <t>Yew-Leaf Willow</t>
  </si>
  <si>
    <t>South-western N. America - Texas, Arizona, New Mexico and Mexico.</t>
  </si>
  <si>
    <t>Prefers growing by cool streams and in canyons at elevations of 900 - 1800 metres, it is found in oak forests, desert grassland and by streams in desert areas[229].</t>
  </si>
  <si>
    <t>We have very little information on this species and do not know how hardy it will be in Britain, though judging by its native range it should succeed outdoors in many parts of the country. The following notes are based on the general needs of the genus.
Succeeds in most soils, including wet, ill-drained or intermittently flooded soils[1, 11], but prefers a damp, heavy soil in a sunny position[200]. Rarely thrives on chalk[200].
Hybridizes freely with other members of this genus[200]. Although the flowers are produced in catkins early in the year, they are pollinated by bees and other insects rather than by the wind[11].
Plants in this genus are notably susceptible to honey fungus[200].
Dioecious. Male and female plants must be grown if seed is required.</t>
  </si>
  <si>
    <t>The branches are used to make brooms[149].</t>
  </si>
  <si>
    <t>The fresh bark of all members of this genus contains salicin[226], which probably decomposes into salicylic acid (closely related to aspirin) in the human body[213]. This is used as an anodyne and febrifuge[226].
The bark is used as a remedy for malaria[149, 227].</t>
  </si>
  <si>
    <t>Eryngium creticum</t>
  </si>
  <si>
    <t>S.E. Europe - Balkans and the Aegean.</t>
  </si>
  <si>
    <t>Fields and rocky places, usually in dry soils[50, 148].</t>
  </si>
  <si>
    <t>Requires a well-drained soil and a sunny position[1]. Prefers a light sandy soil but tolerates most soil types including lime and poor gravels[200].
Plants should be put in their final position whilst small since they resent root disturbance[200].
Plants are usually short-lived perennials and sometimes are only annual or biennial[200].</t>
  </si>
  <si>
    <t>Young basal leaves - cooked[148, 177].</t>
  </si>
  <si>
    <t>Antidote - used in the treatment of snakebite[148].</t>
  </si>
  <si>
    <t>Iraq; Kurdistan; Lebanon; Turkey</t>
  </si>
  <si>
    <t>Lactuca sativa</t>
  </si>
  <si>
    <t>Lettuce</t>
  </si>
  <si>
    <t>Of garden origin, probably derived from L. serriola.</t>
  </si>
  <si>
    <t>Prefers a light sandy loam[1]. Succeeds in most well-drained, humus-rich soils but dislikes acid conditions[1, 16]. Plants strongly dislike dry conditions, quickly running to seed in such a situation. Early and late sowings are best in a sunny position, but summer crops are best given a position with some shade in order to slow down the plants tendency to go to seed and to prevent the leaves becoming bitter[18, 20].
The garden lettuce is widely cultivated in many parts of the world for its edible leaves and is probably the most commonly grown salad plant. There are many named varieties[183] capable of providing fresh leaves throughout the year if winter protection is given in temperate areas. Over the centuries a number of more or less distinct forms have arisen in cultivation. These forms have been classified as follows. They are treated separately in more detail:-
     L. sativa angustana. L.H.Bailey. is the Celtuce. The leaves of this form are not of such good quality as the other lettuces and the plant is grown more for its thick central stem which is used in the same ways as celery[1].
     L. sativa capitata. L. is the heading lettuce, it forms a heart in a similar way to cabbages. Examples of this include the Iceberg and Butterhead lettuces.
     L. sativa crispa. L. is the curled or leaf lettuce. This does not form a central heart but produces a loose rosette of basal leaves. It can be harvested on a cut and come again basis.
     L. sativa longifolia Lam. is the cos lettuce. This has longer, thinner leaves and a more erect habit, it does not form a compact heart.
Lettuces are quite a problematic crop to grow. They require quite a lot of attention to protect them from pests such as slugs, aphids and birds. If the weather is hot and dry the plants tend to run very quickly to seed, developing a bitter flavour as they do so. In wet weather they are likely to develop fungal diseases. In addition, the seed needs to be sown at regular intervals of 2- 3 weeks during the growing season in order to provide a regular supply of leaves.
Lettuces make a good companion plant for strawberries, carrots, radishes and onions[18, 20, 201]. They also grow well with cucumbers, cabbages and beetroot[201].</t>
  </si>
  <si>
    <t>Parasiticide[178]. No further details are given, but it is probably the sap of flowering plants that is used.
The seed is said to be used to make hair grow on scar tissue[218].</t>
  </si>
  <si>
    <t>The whole plant is rich in a milky sap that flows freely from any wounds. This hardens and dries when in contact with the air[4]. The sap contains 'lactucarium', which is used in medicine for its anodyne, antispasmodic, digestive, diuretic, hypnotic, narcotic and sedative properties[9, 21, 46, 165, 192, 213, 238]. Lactucarium has the effects of a feeble opium, but without its tendency to cause digestive upsets[4], nor is it addictive[7]. It is taken internally in the treatment of insomnia, anxiety, neuroses, hyperactivity in children, dry coughs, whooping cough, rheumatic pain etc[238]. Concentrations of lactucarium are low in young plants and most concentrated when the plant comes into flower[238]. It is collected commercially by cutting the heads of the plants and scraping the juice into china vessels several times a day until the plant is exhausted[4].  The cultivated lettuce does not contain as much lactucarium as the wild species, most being produced when the plant is in flower[4]. An infusion of the fresh or dried flowering plant can also be used[9].
The plant should be used with caution, and never without the supervision of a skilled practitioner. Even normal doses can cause drowsiness whilst excess causes restlessness[238] and overdoses can cause death through cardiac paralysis[7, 9].
Some physicians believe that any effects of this medicine are caused by the mind of the patient rather than by the medicine[213].
The sap has also been applied externally in the treatment of warts[222].
The seed is anodyne and galactogogue[218].
Lettuce has acquired a folk reputation as an anaphrodisiac, anodyne, carminative, diuretic, emollient, febrifuge, hypoglycaemic, hypnotic, narcotic, parasiticide and sedative[218].</t>
  </si>
  <si>
    <t>Britain; China; Dominican Republic; Egypt; Europe; Haiti; Iraq; Kurdistan; Turkey; United States</t>
  </si>
  <si>
    <t>Vitis flexuosa</t>
  </si>
  <si>
    <t>Woodlands in hills and mountains of C. and S. Japan[58, 200].</t>
  </si>
  <si>
    <t>Prefers a deep rich moist well-drained moderately fertile loam[1, 200]. Grows best in a calcareous soil[200]. Succeeds in sun or partial shade though a warm sunny position is required for the fruit to ripen[200].
A very ornamental plant[1], it climbs by means of tendrils[182].
Any pruning should be carried out in winter when the plants are dormant otherwise they bleed profusely[182, 200].
Plants in this genus are notably susceptible to honey fungus[200].</t>
  </si>
  <si>
    <t>Fruit - raw or dried for winter use[105, 177]. The  fruit is about 7mm in diameter[200] and is carried in bunches.
Some forms of this plant have edible leaves[177] - it is unlikely that the leaves of any forms are poisonous, but perhaps some are more palatable than others[K]. Young leaves are wrapped around other foods and then baked, they impart a pleasant flavour.
Young tendrils - raw or cooked.
Sap - a sweet taste[178], it can be made into a drink[105, 177].</t>
  </si>
  <si>
    <t>The fruit is restorative, strengthening and tonic[218].
The sap is used to restore youth and black hair[218].
The root is said to be warming to the sinews[218].</t>
  </si>
  <si>
    <t>Rheum officinale</t>
  </si>
  <si>
    <t>Chinese Rhubarb</t>
  </si>
  <si>
    <t>E. Asia - Tibet.</t>
  </si>
  <si>
    <t>Hills and forest understories at elevations of 1200 - 4000 metres in western China[266].</t>
  </si>
  <si>
    <t>Prefers a deep, fertile, moderately heavy, humus rich, moisture retentive, well-drained soil in sun or semi-shade[200]. Grows well in heavy clay soils. Plants can be grown in quite coarse grass, which can be cut annually in the autumn[233].
Hardy to about -20�c[200]. 
A very ornamental plant[1], it is closely related to R. australe[200].
Hybridizes freely with other members of this genus[200].
Cultivated as a medicinal plant in China[61].
Plants at the Cambridge Botanical Gardens in September 1993 were growing well in the shade of a woodland garden, though they were not succeeding when planted closely to the trees[K].
Plants in this genus seem to be immune to the predations of rabbits[233].</t>
  </si>
  <si>
    <t>Leaf stem - cooked or raw[177, 178]. Rather medicinal[105].
One report says that the plant contains 1.3% rutin[240]. It does not specify which part of the plant, though it is likely to be the leaves[K].</t>
  </si>
  <si>
    <t>Rhubarb has a long and proven history of herbal usage, its main effect being a positive and balancing effect upon the whole digestive system. It is one of the most widely used herbs in Chinese medicine[218, 238].
The root is anticholesterolemic, antiseptic, antispasmodic, antitumor, aperient, astringent, cholagogue, demulcent, diuretic, laxative, purgative, stomachic and tonic[4, 147, 171, 176, 218, 238]. The roots contain anthraquinones, which have a purgative effect, and also tannins and bitters, which have an opposite astringent effect[244]. When taken in small doses, it acts as an astringent tonic to the digestive system, whilst larger doses act as a mild laxative[232, 244]. The root is taken internally in the treatment of chronic constipation, diarrhoea, liver and gall bladder complaints, haemorrhoids, menstrual problems and skin eruptions due to an accumulation of toxins[238]. This remedy is not prescribed for pregnant or lactating women, nor for patients with intestinal obstruction[238]. Externally, the root is used in the treatment of burns[238]. The roots are harvested in October from plants that are at least six years old, they are then dried for later use[4].
A homeopathic remedy is prepared from the dried root[232]. This is used especially in the treatment of diarrhoea in teething children[232].</t>
  </si>
  <si>
    <t>China; Japan; Java; Malaya; Turkey</t>
  </si>
  <si>
    <t>Chimaphila umbellata</t>
  </si>
  <si>
    <t>Pipsissewa</t>
  </si>
  <si>
    <t>Pyrola umbellata. L.</t>
  </si>
  <si>
    <t>N. Europe, N. America, E. Asia.</t>
  </si>
  <si>
    <t>Dry coniferous woods in Europe[9]. Moist woods, particularly coniferous stands, and along mountain streams from the lower hills to about 2,500 metres in Western N. America[212].</t>
  </si>
  <si>
    <t>Requires a light moist but well-drained lime-free soil and shade from direct sunlight[1].
This species is difficult to propagate and grow in cultivation, mainly because it has certain mycorrhizal associations in the wild and these are necessary if the plant is to thrive[200]. It is best to use some soil collected from around an established plant when sowing seed or planting out into a new position[200].
The plant has wide-spreading fibrous feeding roots and will often die or fail to increase in size if these are disturbed.
The flowers have a sweet but refreshing perfume[245].</t>
  </si>
  <si>
    <t>The plant's stoloniferous root system, and dwarf spreading habit make it a god ground cover, though it is a difficult plant to establish and grow well[245].
The plant is used in perfumery because of its delicate scent[9].</t>
  </si>
  <si>
    <t>The leaves are nibbled[177], brewed into a tea or used as a flavouring in root beer[183]. They have a delicious scent and flavour. An extract of the leaves is used to flavour candy and soft drinks[177, 183]. In Mexico the herb is used in the preparation of 'navaitai', an alcoholic beverage produced from sprouted maize[183].
A tea can be made from an infusion of the stems and roots[161, 177, 212].</t>
  </si>
  <si>
    <t>Pipsissewa was much used by many tribes of native North American Indians to induce sweating and treat fevers, including typhus[254, 257]. The plant contains hydroquinones which have a pronounced disinfectant effect within the urinary tract and modern day herbalism mainly employs the plant to treat urinary problems such as cystitis and urethritis[254].
The whole plant is alterative, antibacterial, astringent, diaphoretic, diuretic, rubefacient, stimulant and tonic[4, 9, 14, 21, 46, 165, 213, 207, 222]. An infusion is used in the treatment of various problems related to the urinary system, it is also prescribed for more serious conditions such as kidney stones and gonorrhoea[254]. A decoction is very efficacious in the treatment of skin diseases[4]. Used externally, the fresh leaves are rubefacient and internally they are of great use in cardiac and kidney diseases, chronic rheumatism and scrofula[4, 238]. Only the leaves are officinal, though the whole plant is often used[4].
The plant is loaded with the biologically active compounds arbutin, sitosterol and ursolic acid[222]. Arbutin hydrolyzes to the toxic urinary antiseptic hydroquinone[222]. The plant contains glycosides and an essential oil that are used as an astringent and tonic[212].
The plant is harvested when in flower, and the leaves on their own can be harvested during the growing season. They are dried for later use[238].
A homeopathic remedy is made from the leaves[9]. It is used in the treatment of inflammations of the urinary system[9].</t>
  </si>
  <si>
    <t>Canada(Salish); Denmark; France; Germany; United States; United States(Amerindian); United States(Appalachia); United States(Blackfoot); United States(Flathead); United States(Indian); United States(Pa); United States(Paiute)</t>
  </si>
  <si>
    <t>Plantago amplexicaulis</t>
  </si>
  <si>
    <t>Dry places in S. Spain, S. Italy and the Aegean[50].</t>
  </si>
  <si>
    <t>Succeeds in any moderately fertile soil in a sunny position[200].
This species is sold in local markets in India as a medicinal plant[4].</t>
  </si>
  <si>
    <t>The dried seeds are demulcent, febrifuge, ophthalmic and pectoral. They are used in the treatment of intestinal complaints and as a demulcent in cases of dysentery[4, 61].
Plantain seeds contain up to 30% mucilage which swells up in the gut, acting as a bulk laxative and soothing irritated membranes[238]. Sometimes the seed husks are used without the seeds[238].
The leaves are astringent[240]. They are said to be useful in the treatment of intermittent fevers and pulmonary affections[240]. An infusion is applied to the eyes in the treatment of ophthalmia[240].</t>
  </si>
  <si>
    <t>India(Hindu)</t>
  </si>
  <si>
    <t>Opuntia polyacantha</t>
  </si>
  <si>
    <t>Plains Prickly Pear</t>
  </si>
  <si>
    <t>N. America - British Columbia to Oregon and Texas</t>
  </si>
  <si>
    <t>Dry prairies, sand hills and rocks[204].</t>
  </si>
  <si>
    <t>Requires a sandy or very well-drained soil[160]. Prefers a pH in the range 6 to 7.5[200]. Must be kept fairly dry in winter but likes a reasonable supply of water in the growing season[200]. A position at the base of a south-facing wall or somewhere that can be protected from winter rain is best for this plant. Requires warmth and plenty of sun. Plants tolerate considerable neglect.
This species is very cold tolerant and can succeed outdoors in a selected site in many areas of the country[200].</t>
  </si>
  <si>
    <t>The peeled stems have been used as a mordant in fixing dyes[257].
A pink to red dye is obtained from the fruit[257].
A gum is obtained from the stem that can be used as an adhesive[257].</t>
  </si>
  <si>
    <t>Fruit - raw or dried for later use[216, 257]. The dried fruit can be mixed into stews or used to thicken soups[183]. The fruit is dry and spiny[200]. It is up to 3cm long[235].
Young pads are boiled and fried[183, 257]. The large hairs are burnt off, the pads are boiled and the remaining thorns washed off. The pads are then dipped in a syrup made from boiling sweetcorn seeds and then eaten[216].
Seed - dried, parched and ground into a meal, then added to flour and used in making cakes etc[183].</t>
  </si>
  <si>
    <t>The stems are astringent and diuretic[257]. An infusion is used in the treatment of diarrhoea[257]. A poultice of the flesh has been used to treat skin sores, infections, wounds and back aches[257].</t>
  </si>
  <si>
    <t>Artemisia keiskeana</t>
  </si>
  <si>
    <t>E. Asia - China, Japan, Korea and eastern Russia.</t>
  </si>
  <si>
    <t>Mountains all over Japan[58]. Roadsides, dry slopes, shrublands, grasslands and forest margins at elevations of 100 - 900 metres in China[266].</t>
  </si>
  <si>
    <t>We have very little information on this species and do not know if it will be hardy in Britain, though judging by its native range it should succeed outdoors in many parts of this country. This species is closely related to A. dracunculus[179]. The following notes are based on the general needs of the genus.
Easily grown in a well-drained circumneutral or slightly alkaline loamy soil, preferring a warm sunny dry position. Established plants are drought tolerant[200]. Plants are longer lived, more hardy and more aromatic when they are grown in a poor dry soil[245].
Members of this genus are rarely if ever troubled by browsing deer[233].</t>
  </si>
  <si>
    <t>The stalks are used for thatching[178].</t>
  </si>
  <si>
    <t>Young leaves and shoot tips - cooked[177, 179]. The leaves contain about 5.6% protein, 1.2% fat, 9.5% carbohydrate, 2.6% ash[179].</t>
  </si>
  <si>
    <t>Used in the treatment of impotence, amenorrhoea, post-partum pain etc[178].</t>
  </si>
  <si>
    <t>Valerianella locusta</t>
  </si>
  <si>
    <t>Corn Salad</t>
  </si>
  <si>
    <t>V. olitoria.</t>
  </si>
  <si>
    <t>Cultivated ground, waste places, hedgebanks, dunes etc, usually on dry soils[9, 17].</t>
  </si>
  <si>
    <t>A very easily grown plant, it prefers a fairly rich light soil[1, 37] though it tolerates most soils and wet or dry conditions[52]. Prefers a sunny position but tolerates some shade in summer[K]. This shade, plus an adequate supply of water, will slow down the plant's tendency to run to seed[200]. Late sowings will benefit from a sheltered sunny position and perhaps some protection in the winter.
Often cultivated on a garden scale for its edible young leaves which, by successional sowing, can be available for most of the year although they will require protection in severe winters. There are several named varieties[183]. The plants do tend to run quickly to seed in the summer though.
If allowed to flower, plants will often maintain themselves by self-sowing[K].</t>
  </si>
  <si>
    <t>Young leaves - raw[1, 2, 4, 5, 12, 27, 33, 37]. A very mild flavour, with a delicate quality that makes them seem to melt in the mouth, they can be added in quantity to salads[183]. The leaves can be available all year round from successional sowings and will only require protection in the colder winters[K].
Flowers and flowering stems - raw[183].</t>
  </si>
  <si>
    <t>Vaccinium salicinum</t>
  </si>
  <si>
    <t>V. uliginosum salicinum. (Cham.)Hulten.</t>
  </si>
  <si>
    <t>North-western N. America - Alaska to New York.</t>
  </si>
  <si>
    <t>Peat bogs, rocky barrens and tundra at low to high elevations[204].</t>
  </si>
  <si>
    <t>We have very little information on this species and do not know if it will be hardy in Britain, though judging by its native range it should succeed outdoors in most parts of the country. This species is closely related, and probably no more than a sub-species, of V. uliginosum[204]. The following notes are based on the general needs of the genus.
Requires a moist but freely-draining lime free soil, preferring one that is rich in peat or a light loamy soil with added leaf-mould[11, 200]. Prefers a very acid soil with a pH in the range of 4.5 to 6, plants soon become chlorotic when lime is present. Succeeds in full sun or light shade though it fruits better in a sunny position[200]. Requires shelter from strong winds[200].
Dislikes root disturbance, plants are best grown in pots until being planted out in their permanent positions[200].
Plants in this genus are notably resistant to honey fungus[200].</t>
  </si>
  <si>
    <t>Fruit - raw or cooked. It can be dried and stored for later use[177].</t>
  </si>
  <si>
    <t>Convallaria keiskei</t>
  </si>
  <si>
    <t>C. japonica.  C. majalis. non L.  C. majalis keiskei. (Miq.)Maxim.  C. majalis mandschurica.</t>
  </si>
  <si>
    <t>Highlands and mountain meadows all over Japan[58].</t>
  </si>
  <si>
    <t>Succeeds in almost any situation, including the dense dry shade of large trees[1, 24]. Prefers a position in semi-shade in a moderately fertile well-drained moist woodland soil[200]. Grows well in heavy clay soils.
Plants are hardy to -20�c or lower[200].
A good bee plant[4]. 
A very ornamental plant, though it can become very invasive once it is established[200].
Plants seem to be immune to the predations of rabbits[233].</t>
  </si>
  <si>
    <t>Plants can be grown as a ground cover in woodland shade or in a shrubbery[200].</t>
  </si>
  <si>
    <t>The whole plant is cooked as a potherb or put in miso soup[177, 183]. Caution is advised, see the notes above on toxicity.
The flowers and flower buds are preserved in salt or mixed with leaf tea and drunk[177, 183].</t>
  </si>
  <si>
    <t>China; Spain; Turkey; United States</t>
  </si>
  <si>
    <t>All parts of the plant are poisonous[7, 10, 19]. However, the toxic principle is very poorly absorbed when taken orally so poisoning is unlikely to occur[65].</t>
  </si>
  <si>
    <t>Vitis riparia</t>
  </si>
  <si>
    <t>Riverbank Grape</t>
  </si>
  <si>
    <t>V. odoratissima.  V. vulpina. pro parte.</t>
  </si>
  <si>
    <t>Eastern and Central N. America. Locally naturalized in Europe[50].</t>
  </si>
  <si>
    <t>Riverbanks, bottomlands, rich thickets and woodland margins[43, 62].</t>
  </si>
  <si>
    <t>Prefers a deep rich moist well-drained moderately fertile loam[1, 200]. Grows best in a calcareous soil[200]. Succeeds in sun or partial shade though a warm sunny position is required for the fruit to ripen[200].
The young growth in spring can be damaged by late frosts.
Plants climb by means of tendrils[182]. They grow particularly well into elm trees[18].
Any pruning should be carried out in winter when the plants are dormant otherwise they bleed profusely[182, 200].
Occasionally cultivated for its edible fruit in N. America[46], there are some named varieties[183]. 'Brandt' is of uncertain parentage, probably involving this species, it usually ripens its fruit in S.E. England[11].
Resistant to Phylloxera disease, a disease that almost destroyed the European grape crops. This species can be used as a rootstock in areas where the disease is prevalent and can also be used in breeding programmes with V. vinifera in order to impart resistance to that species[183].
The flowers are powerfully scented of mignonette[245].
Plants in this genus are notably susceptible to honey fungus[200].</t>
  </si>
  <si>
    <t>A yellow dye is obtained from the fresh or dried leaves[168].
The plant is used as a rootstock for the common grape, V. vinifera, especially in areas where phylloxera disease is prevalent[183].</t>
  </si>
  <si>
    <t>Fruit - raw or dried for later use[22, 46, 62, 161, 183]. Juicy and somewhat acid[183]. The taste is best after a frost[101]. The  fruit is about 6 - 12mm in diameter[200] and is carried in fairly large bunches[K].
Leaves - cooked[55, 159]. Young leaves are wrapped around other foods and then baked, they impart a pleasant flavour.
Young tendrils - raw or cooked[55, 85, 159].
Sap - raw[101, 161]. A sweet flavour, it is used as a drink[183]. The sap can be harvested in the spring and early summer, though it should not be taken in quantity or it will weaken the plant[K].</t>
  </si>
  <si>
    <t>Abutilon theophrasti</t>
  </si>
  <si>
    <t>China Jute</t>
  </si>
  <si>
    <t>A. avicennae. Gaertn.</t>
  </si>
  <si>
    <t>Asia - tropical. Naturalised in S.E. Europe and the Mediterranean[50].</t>
  </si>
  <si>
    <t>Cultivated ground and waste places in the Mediterranean[50].</t>
  </si>
  <si>
    <t>Requires full sun or part day shade and a fertile well-drained soil[200]. Tolerates a pH in the range 5 to 8.2.
This species is cultivated for its fibre in China and Russia where it succeeds as far north as latitude 56�n in W. Siberia[61, 123]. It is hardier and more disease-resistant than Jute (Corchorus spp.)[123].
Introduced to N. America in the eighteenth century, it has become a pestilential weed in many parts of the country[207].</t>
  </si>
  <si>
    <t>A fibre obtained from the stems is used as a jute substitute[123, 169]. It is coarse but flexible and strong[169, 171]. It is also used in rope-making[46, 61]. It takes dyes well[171]. The fibre is also used for making paper, the stems are harvested in the summer, the leaves removed and the stems steamed in order to remove the fibres[189].
The seeds contain about 19% of a semi-drying oil[240].</t>
  </si>
  <si>
    <t>Seeds - raw or cooked. They can be eaten raw when they are under-ripe[179]. The ripe seed is dried and ground into a powder then used in soups, bread etc[177, 178]. It is washed first to remove any bitterness[179]. The seed contains about 17.4% protein, 16% fat, 33.8% carbohydrate, 4.4% ash[179].
Unripe fruit - raw[177]. This is really more of a seedpod[K].</t>
  </si>
  <si>
    <t>Ophthalmic. Used in the treatment of dysentery and opacity of the cornea[145, 178].
The leaves contain 0.01% rutin and are used as a demulcent[240]. A tea made from the dried leaves is used in the treatment of dysentery and fevers[222]. A poultice of the leaves is applied to ulcers[222].
The bark is astringent and diuretic[240].
A tea made from the dried root is used in the treatment of dysentery and urinary incontinence[222]. It is also used to treat fevers[240].
The seed is powdered and eaten in the treatment of dysentery, stomach-aches etc[222]. It is demulcent, diuretic, emollient, laxative and stomachic[218].</t>
  </si>
  <si>
    <t>Vicia gigantea</t>
  </si>
  <si>
    <t>Giant Vetch</t>
  </si>
  <si>
    <t>V. nigricans gigantea. (Hook.)Lassetter.&amp;Gunn.</t>
  </si>
  <si>
    <t>Moist places in California, especially in redwood forests[71].</t>
  </si>
  <si>
    <t>We have very little information on this species and do not know if it will be hardy in Britain, though judging by its native range it should succeed outdoors in many parts of the country. The following notes are based on the general needs of the genus.
Prefers a fairly heavy loam but succeeds in a sunny position in most soils that are well-drained[200]. Grows well in heavy clay soils.</t>
  </si>
  <si>
    <t>An infusion of the roots has been used as a tonic hair wash and anti-dandruff treatment[257].</t>
  </si>
  <si>
    <t>The roots are laxative[257]. An infusion of the roots has been used as a tonic hair wash and anti-dandruff treatment[257].</t>
  </si>
  <si>
    <t>Crataegus pubescens</t>
  </si>
  <si>
    <t>Fruit - raw or cooked[177, 200]. A mealy texture, it is often used in preserves[183]. For stewing, they are first boiled with wood ashes to remove the skin, then boiled in hot syrup with red colouring for a short time and hung on nails stuck into poles, much like candied apples[183]. There are up to five fairly large seeds in the centre of the fruit, these often stick together and so the effect is of eating a cherry-like fruit with a single seed[K].</t>
  </si>
  <si>
    <t>Teucrium scorodonia</t>
  </si>
  <si>
    <t>Wood Sage</t>
  </si>
  <si>
    <t>W. Europe, including Britain, from Norway south and east to Portugal, Italy, Croatia and Germany.</t>
  </si>
  <si>
    <t>Dry, not strongly calcareous, soils in woodlands, grassland, heaths and dunes[4, 17]. Also found on lime-free moorland soils[200].</t>
  </si>
  <si>
    <t>An easily grown plant, succeeding in any moderately good soil and almost any situation[1, 4]. Once established, this is a drought resistant plant, succeeding in dry shade[190].</t>
  </si>
  <si>
    <t>The plant resembles hops in taste and flavour[4]. An infusion of the leaves and flowers is used as a hop substitute for flavouring beer in some areas[2, 4, 183]. It is said to clear the beer more quickly than hops, but imparts too much colour to the brew[4].</t>
  </si>
  <si>
    <t>The herb is alterative, astringent, carminative, diaphoretic, diuretic, emmenagogue, tonic and vulnerary[4, 61, 165]. It is harvested in July and can be dried for later use[4]. The herb is often used in domestic herbal practice in the treatment of skin afflictions, diseases of the blood, fevers, colds etc[4]. It is an appetizer of the first order and is equal to gentian root as a tonic[4].</t>
  </si>
  <si>
    <t>Belgium; Britain; France; France; Germany; Italy; Netherlands; Portugal; Spain; United States</t>
  </si>
  <si>
    <t>Impatiens balsamina</t>
  </si>
  <si>
    <t>Rose Balsam</t>
  </si>
  <si>
    <t>E. Asia - China, India, Malaya.</t>
  </si>
  <si>
    <t>Waste places in and around villages[260].</t>
  </si>
  <si>
    <t>Succeeds in any reasonably good soil[1]. Grows well in heavy clay soils. Prefers a moist well-drained humus rich soil in a cool site[200]. Another report says that this species requires warm, moist conditions[260]. Succeeds in sun or semi-shade[188].
Plants are not frost hardy, but can be grown outdoors in Britain by sowing the seed in a greenhouse and planting out after the last expected frosts.
A polymorphic species[1], there are several named forms selected for their ornamental value[200].
This plant has seed capsules that spring open forcibly as the seed ripens to eject the seed a considerable distance. The capsules are sensitive to touch even before the seed is ripe, making seed collection difficult but fun[K].</t>
  </si>
  <si>
    <t>A dye is obtained from the plant[51, 178]. The prepared juice has been used for dyeing fingers and toenails red[4].
The seed contains 27% of a viscous oil, though the report does not mention if this oil is utilised for any purpose[240].</t>
  </si>
  <si>
    <t>The plant is cathartic, diuretic and emetic[240]. It is used in the treatment of pains in the joints[240]. The leaf juice is used as a treatment against warts[218].
The flowers are cooling, mucilaginous and tonic[240, 272]. They are useful when applied to burns and scalds[240]. The juice of the flowers is used to treat snakebites[272]. The flowers, and their alcoholic extract, possess marked antibiotic activity against some pathogenic fungi and bacteria[240].
The seed is expectorant and has been used in the treatment of cancer[218]. The powdered seeds are given to women during labour in order to provide strength[272].</t>
  </si>
  <si>
    <t>Brazil; Ca; China; Haiti; Hawaii; Philippines; Turkey; United States</t>
  </si>
  <si>
    <t>Melia azederach</t>
  </si>
  <si>
    <t>Bead Tree</t>
  </si>
  <si>
    <t>E. Asia - N. India to China. Naturalized in the Mediterranean.</t>
  </si>
  <si>
    <t>Moist sunny locations[152] to 2700 metres in the Himalayas[51].</t>
  </si>
  <si>
    <t>Requires a sunny sheltered position[166]. Succeeds in most well-drained soils and in hot dry conditions[200]. Likes sandy soils[188]. Grows well in mild coastal areas[188].
A very ornamental tree[1], it is not very cold tolerant being killed by temperatures lower than about -5�c[260]. It only succeeds outdoors in the mildest areas of Britain[166], seldom growing larger than a shrub[182]. It is hardy on a sunny wall in S.W. England[11, 219]. It is often cultivated in warmer regions than Britain for its many useful qualities[1].
The flowers are produced on the current years wood and have a delicate sweet perfume[182, 245]. The trees do not normally require pruning[219].
The seeds have a strong scent of musk and the wood is also musk-scented[245].
Trees are very susceptible to forest fire, though they sprout back readily from the roots[229]. They are planted for re-afforestation in their native areas, where they are fast growing though short-lived[200, 229].
Plants in this genus are notably resistant to honey fungus[200].</t>
  </si>
  <si>
    <t>The seed contains up to 40% of a drying oil[114]. It is used for lighting, varnish etc[4, 74].
The musk-scented seeds are used as beads in rosaries[1, 51, 89, 158, 245].
The fruits are a source of a flea powder and an insecticide[46, 74]. The whole fruit is ground up and used[61]. The fruit pulp is also used as an insect repellent[149].
The leaves repel mosquitoes and other insects[89, 148, 178].
Wood - tough, durable, moderately heavy, somewhat brittle, handsomely marked, takes an excellent polish. It has a musk-like aroma[245]. It is used for making furniture, packing cases etc[114, 146, 149, 227]. Because it is fast-growing, it is often used as a fuel[272].</t>
  </si>
  <si>
    <t>Leaves - cooked[2, 105]. A bitter flavour, they are used as a pot-herb, in curries, soups etc[2].
Fruit[2]. A sweetish flavour, it is eaten by children though some people believe it to be poisonous[2]. The fruit is between 1 and 5cm in diameter[200] and contains a single seed[219].
Both these reports, of edible leaves and fruits, should be treated with some caution. The fruit is poisonous according to one report where it says that the ripe fruit is more poisonous than the green fruit and that they have sometimes caused human fatalities[218].
A cooling drink is made from the sap[2] - it is actually a gum[64]. This gum is tasteless, clear to dark amber and of good solubility[64]. The sap is obtained from incisions that are made near the base of the trunk in the spring[2].</t>
  </si>
  <si>
    <t>Used externally in the treatment of rheumatism[4, 152].
An aqueous extract reduces the intensity of asthmatic attacks[240]. (This report does not specify the part of the plant that is used[K].)
The leaf juice is anthelmintic, antilithic, diuretic and emmenagogue[218, 240]. A decoction is astringent and stomachic[218]. The leaves are harvested during the growing season and can be used fresh or dried[238].
The flowers and leaves are applied as a poultice in the treatment of neuralgia and nervous headache[218, 240].
The stem bark is anthelmintic, astringent and bitter tonic[21, 176, 218]. It is used as a tonic in India[21]. It can be harvested at any time of the year and is used fresh or dried[238].
The fruit is antiseptic and febrifuge[218]. The pulp is used as a vermifuge[227]. The fruit is harvested in the autumn when it is fully ripe and can be used fresh or dried[238].
The seed is antirheumatic[218, 240]. It is used externally.
The root bark is emetic, emmenagogue, purgative and vermifuge[21, 176, 218]. It is highly effective against ringworm and other parasitic skin diseases[218]. It can be harvested at any time of the year and is used fresh or dried[238].
A gum that exudes from the tree is considered by some to have aphrodisiac properties[21].
This plant should be used with caution, preferably under the supervision of a qualified practitioner[238]. Excess causes diarrhoea, vomiting and symptoms of narcotic poisoning[238].</t>
  </si>
  <si>
    <t>America; Arab; Bahamas; Britain; China; Colombia; Dominican Republic; France; Germany; Guatemala; Haiti; India(Ayurvedic); Iran; Iraq; Italy; Java; Malaya; Mexico; Nepal; Paraguay; Portugal; Turkey; United States; Venezuela</t>
  </si>
  <si>
    <t>The fruit is somewhat poisonous[2, 4, 89]. Ripe fruits are more toxic than green ones[218]. As little as six fruits have caused fatalities in children[274].
All parts of the plant contain toxins that can cause gastric tract irritation and degeneration of the liver and kidneys[274].</t>
  </si>
  <si>
    <t>Ononis repens</t>
  </si>
  <si>
    <t>Rest Harrow</t>
  </si>
  <si>
    <t>O. arvensis. Auct.</t>
  </si>
  <si>
    <t>Western Europe in Britain, France and Belgium.</t>
  </si>
  <si>
    <t>Dry grassland on calcareous soils[5, 17].</t>
  </si>
  <si>
    <t>Prefers a sunny position in a well-drained neutral to alkaline soil[200]. Succeeds on the tops of walls and on dry banks[200].
Similar to O. spinosa, but this species is rhizomatous[200]. It can spread rapidly when well sited[1] and has become an obnoxious weed in some areas[245]. Mature roots are very tough and the plant gained its common name of 'Rest Harrow' because ploughs and harrows would be unable to break through it (in the days before heavy machinery was used on the land!).
The whole plant emits a delicious resinous odour when bruised[245].
A food plant for the common blue butterfly[200]. 
Dislikes root disturbance[200].
This species has a symbiotic relationship with certain soil bacteria, these bacteria form nodules on the roots and fix atmospheric nitrogen. Some of this nitrogen is utilized by the growing plant but some can also be used by other plants growing nearby[200].</t>
  </si>
  <si>
    <t>Root - raw or cooked. A liquorice substitute[5, 66]. Soaked in cold water it makes a refreshing cold drink[66].
The young shoots were at one time much used as a vegetable, being boiled, pickled or eaten in salads[4].</t>
  </si>
  <si>
    <t>The whole herb has been used in the treatment of bladder stones and to subdue delirium[4].</t>
  </si>
  <si>
    <t>Mahonia repens</t>
  </si>
  <si>
    <t>Creeping Oregon Grape</t>
  </si>
  <si>
    <t>M. nana.  Berberis nana.  B. repens.</t>
  </si>
  <si>
    <t>Hills and slopes, often in partial shade[85], usually on dry slopes[155].</t>
  </si>
  <si>
    <t>An easily grown plant, it thrives in any good garden soil[11], preferring one on the dryish side. Grows well in heavy clay soils. Succeeds in the light shade of trees[K].
This species is hardy to about -15�c if growing in a sheltered position[184].
Established plants sucker freely and form quite dense thickets[200].
The flowers are scented[245].
Resistant to honey fungus[88].</t>
  </si>
  <si>
    <t>A yellow dye is obtained from the inner bark of the stem and roots[155, 257]. It is green[168].
Dark green, violet and dark blue-purple dyes are obtained from the fruit[168].
A green dye is obtained from the leaves[168].
Plants form suckers freely, making a good dense ground cover[11, 200], though they can be slow to become established[197] and will need weeding for their first few years after planting out[K]. The sub-species M. repens rotundifolia has been especially recommended[197]. A useful plant for preventing soil erosion on slopes[155].</t>
  </si>
  <si>
    <t>Fruit - raw or cooked[85, 183]. An acid flavour but it is rather nice raw, especially when added to muesli or porridge[K]. Unfortunately, there is relatively little flesh and a lot of seeds[K]. Used for making jams. jellies etc. They can also be made into a refreshing lemonade-like beverage[183]. When sugar is added, the fruit juice is similar to grape juice[212]. The fruit is about 9mm in diameter[200].</t>
  </si>
  <si>
    <t>The root and root bark is alterative, anaphrodisiac, antiseptic, cholagogue, depurative, diuretic, expectorant, febrifuge, laxative and tonic[4, 238]. It improves the digestion and absorption and is taken internally in the treatment of coughs, fevers, psoriasis, syphilis, haemorrhages, stomach complaints, kidney problems and impure blood conditions[4, 238, 257]. Externally, it is used as an antiseptic and healing wash or poultice on wounds and rheumatic joints[257]. The roots are harvested in late autumn or early spring and dried for later use[238].
A poultice of the fresh berries has been applied to boils[257].
Berberine, universally present in rhizomes of Mahonia species, has marked antibacterial effects[218] and is used as a bitter tonic[213]. Since it is not appreciably absorbed by the body, it is used orally in the treatment of various enteric infections, especially bacterial dysentery[218]. It should not be used with Glycyrrhiza species (Liquorice) because this nullifies the effects of the berberine[218]. Berberine has also shown antitumour activity[218]. The root and root bark are best harvested in the autumn[213].</t>
  </si>
  <si>
    <t>United States; United States(Blackfoot); United States(Flathead)</t>
  </si>
  <si>
    <t>Aconitum napellus</t>
  </si>
  <si>
    <t>Aconite</t>
  </si>
  <si>
    <t>Most of Europe, including Britain, east to N. W. Asia and the Himalayas.</t>
  </si>
  <si>
    <t>Damp shady places and moist rich meadows in southern Wales and south-western England[7, 13, 31, 165, 176]. It is usually found in calcareous soils[9].</t>
  </si>
  <si>
    <t>Thrives in most soils and in the light shade of trees[1]. Grows well in heavy clay soils. Prefers a moist soil in sun or semi-shade[200]. Plants only thrive in a sunny position if the soil remains moist throughout the growing season[238]. Prefers a calcareous soil. Tolerates a pH in the range 4.5 to 7.5.
Plants take 2 - 3 years to flower when grown from seed[244].
Grows well in open woodlands[1, 4].
The flowers are very attractive to bees[244].
Members of this genus seem to be immune to the predations of rabbits and deer[233].
Although the plant is a perennial, individual roots only live for one year and die after flowering. Each root produces a number of 'daughter' roots before it dies and these can be used for propagating the plant[4].
A greedy plant, inhibiting the growth of nearby species, especially legumes[54].
An aggregate species which is divided by some botanists into many species[17, 76].</t>
  </si>
  <si>
    <t>Some reports suggest the root is edible if cooked[2, 177], but these should be treated with extreme caution due to the highly toxic nature of the plant[K].</t>
  </si>
  <si>
    <t>Aconite has been used since ancient times, especially as an antidote to poisoning[244]. Since the entire plant is itself very toxic, however, any use should be under the guidance of a skilled practitioner[4]. All parts of the plant are used medicinally. The root is the most important and this is harvested as soon as the plant dies down in the autumn and is dried before use[4]. The other parts of the plant are less important and are used fresh, being harvested when the plant is coming into flower[4].
The root is analgesic, anodyne, antirheumatic, diaphoretic, diuretic, irritant and sedative[4, 7, 9, 165, 200]. Due to its poisonous nature, it is not normally used internally though it has been used in the treatment of fevers[200]. Externally, it is applied to unbroken skin in the treatment of rheumatism, painful bruises, neuralgia etc[200, 254].
All parts of the plant, except the root, are harvested when the plant is in flower and used to make a homeopathic medicine[232]. This is analgesic and sedative and is used especially in the treatment of fevers, inflammation, bronchitis, neuralgia etc[9, 232].</t>
  </si>
  <si>
    <t>Britain; China; Denmark; Europe; France; Germany; Italy; Netherlands; Spain; Turkey; United States</t>
  </si>
  <si>
    <t>The whole plant is highly toxic, acting especially on the nerve centres. At first it stimulates the central and peripheral nervous system and then paralyzes it. Other symptoms of poisoning include a burning sensation on the tongue, vomiting, stomach pain and diarrhoea. Simple skin contact with the plant has caused numbness in some people[4, 7, 9, 10, 14, 19, 65, 76, 244]. The root contains 90% more poison than the leaves[232].</t>
  </si>
  <si>
    <t>Juglans major</t>
  </si>
  <si>
    <t>Arizona Walnut</t>
  </si>
  <si>
    <t>J. microcarpa major.  J. rupestris major.  J. torreyi.</t>
  </si>
  <si>
    <t>Southern N. America - New Mexico to Arizona.</t>
  </si>
  <si>
    <t>Dry rocky ravines and stream beds, 700 - 2300 metres[229].</t>
  </si>
  <si>
    <t>Requires a deep well-drained loam and a sunny position sheltered from strong winds[1, 11]. Prefers a slightly alkaline soil[200]. Plants are fast-growing when young[227].
This species is closely related to and sometimes considered to be no more than a sub-species of J. microcarpa[11, 229]. It hybridizes with that species where their ranges overlap[229]. If it is a distinct species then perhaps its correct name should be J. torreyi[11].
Trees produce good crops of seeds every 2 - 3 years in the wild[227]. Natural regeneration is very low because most seeds are consumed by wildlife[229].
Plants are fairly long-lived (to about 400 years) and produce a deep taproot, they are intolerant of root disturbance[1, 11, 229]. Seedlings should be planted out into their permanent positions as soon as possible and given some protection for their first winter or two since they are somewhat tender when young[1, 11].
Flower initiation depends upon suitable conditions in the previous summer[200]. The flowers and young growths can be destroyed by even short periods down to -2�c, but fortunately plants are usually late coming into leaf[200].
Any pruning should only be carried out in late summer to early autumn or when the plant is fully dormant otherwise wounds will bleed profusely and this will severely weaken the tree[200].
Trees have a dense canopy which tends to reduce plant growth below them. We have no specific information for this species, but the roots of several members of this genus produce substances that are toxic to many plant species, especially apples (Malus species), members of the Ericaceae, Potentilla spp and the white pines (certain Pinus spp.)[200]. The leaves of many species also secrete substances that have an inhibitory affect on plants growing underneath them. All in all this is not a very good companion plant[K].</t>
  </si>
  <si>
    <t>This species is sometimes used as a rootstock[183].
A golden brown dye can be obtained from the seed husks[257].
A light brown dye is obtained from the young twigs[257].
Plants produce chemicals which can inhibit the growth of other plants. These chemicals are dissolved out of the leaves when it rains and are washed down to the ground below, reducing the growth of plants under the tree[18, 20, 159]. The roots of many members of this genus produce substances that are toxic to many plant species, especially apples (Malus species), members of the Ericaceae, Potentilla spp and the white pines (certain Pinus spp.)[200].
Wood - this very attractive wood rivals that of J. nigra, the black walnut, in quality[229]. However, the limited range and smaller size of the tree have restricted its use[229].</t>
  </si>
  <si>
    <t>Lallemantia iberica</t>
  </si>
  <si>
    <t>L. sulphurea.  Dracocephalum ibericum.</t>
  </si>
  <si>
    <t>W. Asia. Naturalized in C. and E. Europe.</t>
  </si>
  <si>
    <t>Roadsides, slopes and fallow fields, also as a weed of cultivation, to 2150 metres in Turkey[93].</t>
  </si>
  <si>
    <t>Requires a light well-drained soil in a sunny position[200]. Prefers a cool situation[1].
Often grown in the ornamental garden[50].
The flowers are very attractive to bees[74].</t>
  </si>
  <si>
    <t>The seed contains up to 30% of a drying oil[61]. It is used for lighting, as a varnish, in paints and as a lubricant[46, 57, 74]. It is a linseed substitute[114]. Linseed oil has a very wide range of applications including use as a wood preservative, an ingredient of oil-based paints, furniture polishes, printer's inks, soap making etc[46, 57, 244]. It is also used in the manufacture of linoleum[169].</t>
  </si>
  <si>
    <t>Artemisia capillaris</t>
  </si>
  <si>
    <t>Yin Chen Hao</t>
  </si>
  <si>
    <t>Grassy thickets[147], and along rivers and seashores, C. and S. Japan[58]. Humid slopes, hills, terraces, roadsides and river banks at elevations of 100 - 2700 metres in China[266].</t>
  </si>
  <si>
    <t>An easily grown plant, succeeding in a well-drained circumneutral or slightly alkaline loamy soil, preferring a sunny position[1, 200]. Established plants are drought tolerant[200]. Plants are longer lived, more hardy and more aromatic when they are grown in a poor dry soil[245].
This species is probably not hardy in all parts of Britain, it tolerates temperatures down to at least -5�c[238].
Plants in this genus are notably resistant to honey fungus[200].
Members of this genus are rarely if ever troubled by browsing deer[233].</t>
  </si>
  <si>
    <t>Leaves and stems - soaked and boiled[177].</t>
  </si>
  <si>
    <t>Yin Chen Hao has been used in Chinese herbal medicine for over 2,000 years. It is considered to be a bitter and cooling herb, clearing "damp heat" from the liver and gall ducts and relieving fevers[254]. It is an effective remedy for liver problems, being specifically helpful in treating hepatitis with jaundice[254]. Modern research has confirmed that the plant has a tonic and strengthening effect upon the liver, gallbladder and digestive system[254].
The leaves and young shoots are antibacterial, anticholesterolemic, antiviral, cholagogue, diuretic, febrifuge and vasodilator[147, 176, 178, 218]. An infusion is used internally in the treatment of jaundice, hepatitis, gall bladder complaints and feverish illnesses[238]. Externally it has been applied in the form of a plaster for treating headaches[254]. The plant is harvested in late spring and can be dried for later use[238]. Yin Chen Hao is contraindicated for pregnant women[254].</t>
  </si>
  <si>
    <t>Cotinus coggygria</t>
  </si>
  <si>
    <t>Smoke Tree</t>
  </si>
  <si>
    <t>Rhus coggygria.  R. cotinus.</t>
  </si>
  <si>
    <t>Dry hillsides, rocky places and open woods, usually on limestone, to 1300 metres[45, 50, 89].</t>
  </si>
  <si>
    <t>Tolerates most soils[202]. Prefers a well-drained dry or moist soil in a sunny position[108, 200], doing better in a soil that is not very rich[11, 49]. Prefers a fertile but not over-rich soil[188]. Tolerates light shade[188]. Established plants are drought tolerant.
Plants are hardy to about -20�c[184], though die-back often occurs at the tips of shoots during the winter[202].
Plants are slow to establish but are then quite fast growing when young though they slow down with age[202].
Hybridizes with C. obovatus[182].
A number of cultivars have been developed for their ornamental value[182, 200]. The purple-leafed cultivars are susceptible to mildew[202].
Plants flower on wood that is at least 3 years old[202]. Any pruning is best done in the spring[202]. Branches sometimes wilt, especially after hard pruning, and these should be removed[182].
This species is notably resistant to honey fungus[88, 200]. 
Dioecious. Male and female plants must be grown if seed is required.</t>
  </si>
  <si>
    <t>An essential oil is obtained from the leaves and flowers[105]. It has a mango-like smell[158]. Is it edible[K]?
A yellow to orange dye is obtained from the root and stem[1, 4, 11, 14, 57]. It is somewhat fugitive though[4].
The leaves and bark are a good source of tannins[46, 61, 158].
Wood - ornamental. Used for cabinet making, picture frames[158].
The twigs are used in basketry[158].</t>
  </si>
  <si>
    <t>Leaves[2, 179]. They are possibly edible[105, 177]. Some caution is advised. A volatile oil in the leaves contains pinene and camphene[179]. One report suggests that the essential oil contained in the flowers and leaves has a mango-like odour[158]. We have tried these leaves and really would not recommend them to anyone[K].</t>
  </si>
  <si>
    <t>The yellow wood is used as a cholagogue, febrifuge and for eye ailments[218].</t>
  </si>
  <si>
    <t>Skin contact with this plant can cause dermatitis in sensitive people[200]. Though related to several poisonous species, this species is definitely not poisonous[65].</t>
  </si>
  <si>
    <t>Polygonatum cirrhifolium</t>
  </si>
  <si>
    <t>Forests, shrubberies and open slopes, 1500 - 3700 metres westwards from Himachel Pradesh[51].</t>
  </si>
  <si>
    <t>We do not have much information on this species and do not know if it will be hardy in Britain, though judging by its native range it should succeed outdoors in most parts of this country. It is closely related to P. verticillatum. The following notes are based on the general needs of the genus.
Prefers a fertile humus rich moisture-retentive well-drained soil in cool shade or semi-shade[200]. Plants are intolerant of heat and drought but they tolerate most other conditions[200].
Members of this genus are rarely if ever troubled by browsing deer or rabbits[233].
The young shoots are very attractive to slugs[K].
Hybridizes with other members of this genus[200].</t>
  </si>
  <si>
    <t>Tender leaves and young shoots - cooked as a vegetable[105, 272]. They can be used as an asparagus substitute.</t>
  </si>
  <si>
    <t>The roots are cardiotonic, sialagogue, stimulant and tonic[218, 272].
The roots are used in Tibetan medicine where they are said to have a sweet taste and a neutral potency[241]. Antitussive, carminative and tonic, they promote bodily heat and dry up serous fluids[241]. They are used in the treatment of loss of vigour, pain in the kidneys and hips, swelling and fullness in the abdominal region, accumulation of fluids in bone joints, skin eruptions and coughs[241].</t>
  </si>
  <si>
    <t>Taxus cuspidata</t>
  </si>
  <si>
    <t>Japanese Yew</t>
  </si>
  <si>
    <t>E. Asia - China, Japan, eastern Russia.</t>
  </si>
  <si>
    <t>Mountains throughout Japan[58]. Acid soils in cold, humid places at elevations of 500 - 1000 metres in Heilongjiang, E Jilin, Liaoning and Shaanxi provinces, China[266].</t>
  </si>
  <si>
    <t>Thrives in almost any soil, acid or alkaline, as long as it is well-drained[1, 200]. Succeeds in dry soils[188]. Very shade tolerant[81].
The dormant plant is hardy to about -35�c[200] but it requires more summer heat and humidity than T. baccata and is rarely more than a shrub in Britain[81]. Young shoots can be damaged by late spring frosts. The foliage may turn reddish-brown in cold winters[81].
There are several named varieties selected for their ornamental value[188].
Plants produce very little fibrous root and should be planted in their final positions when still small[200].
Plants in this genus are notably resistant to honey fungus[200].
Dioecious. Male and female plants must be grown if fruit and seed is required. Female plants fruit freely in Britain if they are pollinated[11, 185].</t>
  </si>
  <si>
    <t>A brown dye is obtained from the heartwood[46, 61]. Red according to another report[266].
An oil is extracted from the seeds[266].
Wood - hard, strong, elastic, fine grained, takes a beautiful polish. Used for furniture, bows etc[1, 46, 61]. The wood is used in building construction, furniture manufacture and as a carving material[266].</t>
  </si>
  <si>
    <t>Fruit - raw or made into jam[105, 183]. Very sweet and gelatinous, most people find it delicious though some find it sickly. The fruit is a fleshy berry about 8mm in diameter and containing a single seed[200]. All other parts of this plant, including the seed, are highly poisonous. When eating the fruit you should spit out the large seed found in the fruit's centre. Should you swallow the whole seed it will just pass straight through you without harm, if the seed has been bitten into, however, it could cause some problems.</t>
  </si>
  <si>
    <t>Modern research has shown that yew trees contain the substance 'taxol' in their shoots and bark. Taxol has shown exciting potential as an anti-cancer drug, particularly in the treatment of ovarian cancers[218, 238]. This remedy is very toxic and, even when used externally, should only be used under the supervision of a qualified practitioner[238]. See also the notes above on toxicity.
A compound used to treat diabetes is extracted from the wood, bark, leaves, and roots[266].</t>
  </si>
  <si>
    <t>Lupinus termis</t>
  </si>
  <si>
    <t>An easily grown plant, succeeding in any moderately good soil in a sunny position[200].
This species is probably no more than a part of L. albus[50].
Cultivated for its edible seed in Egypt, C. and S. Europe[46].
This species has a symbiotic relationship with certain soil bacteria, these bacteria form nodules on the roots and fix atmospheric nitrogen. Some of this nitrogen is utilized by the growing plant but some can also be used by other plants growing nearby[200]. When removing plant remains at the end of the growing season, it is best to only remove the aerial parts of the plant, leaving the roots in the ground to decay and release their nitrogen.</t>
  </si>
  <si>
    <t>Italy; Nc; Sudan; Turkey</t>
  </si>
  <si>
    <t>Levisticum officinale</t>
  </si>
  <si>
    <t>Lovage</t>
  </si>
  <si>
    <t>Europe. Occasionally naturalized in Britain.</t>
  </si>
  <si>
    <t>Arable land and waste places[9] in damp soils[7, 14]. Mountain pastures and hedgerows near streams[244].</t>
  </si>
  <si>
    <t>An easily grown plant, it prefers a rich moist but well-drained soil in a sunny position[4, 52], though it tolerates some shade[14].
Lovage has very aromatic leaves. It is often grown in the herb garden as a culinary herb[7] and is occasionally grown commercially as a food flavouring[K]. If the plant is cut back to the ground during the growing season it will produce a new flush of young leaves[200]. If the weather is dry at this time, it will be necessary to water the plants in order to encourage fresh growth[K].
Lovage is a good companion plant, improving the health and flavour of other plants growing nearby[14, 20]. The flowers are very attractive to bees and also draw insect predators such as hoverflies into the garden[24].</t>
  </si>
  <si>
    <t>An essential oil from the plant is used in perfumery[7, 238].</t>
  </si>
  <si>
    <t>Lovage is a warming and tonic herb for the digestive and respiratory systems. It is used primarily in the treatment of indigestion, poor appetite, wind, colic and bronchitis[254].
The roots, leaves and fruits are antispasmodic, aromatic, carminative, diaphoretic, digestive, diuretic, mildly expectorant and stimulant[4, 7, 21, 46, 165, 238]. They are used internally in the treatment of disordered stomachs, especially cases of colic and flatulence in children, kidney stones, cystitis, painful menstruation and slow labour[4, 238]. Externally, the root is used in the treatment of sore throats and aphthous ulcers[238]. The roots of plants 3 years old can be harvested in early spring or in the autumn and are used fresh or dried[9, 238]. The leaves are harvested before the plant comes into flower and either distilled for their oil or dried for later use[238].
The leaves, either eaten in salads or dried and infused as a tea, have been used as an emmenagogue[4].
The essential oil from the seeds is used by aromatherapists to remove freckles and spots from the face[244].</t>
  </si>
  <si>
    <t>Britain; Germany; Turkey</t>
  </si>
  <si>
    <t>Lovage is said to contain the alleged 'psychotroph' myristicine[218].</t>
  </si>
  <si>
    <t>Hermaphrodite</t>
  </si>
  <si>
    <t>Dioecious</t>
  </si>
  <si>
    <t>Monoecious</t>
  </si>
  <si>
    <t>Deciduous</t>
  </si>
  <si>
    <t>Evergreen</t>
  </si>
  <si>
    <t>Fast</t>
  </si>
  <si>
    <t>Medium</t>
  </si>
  <si>
    <t>Slow</t>
  </si>
  <si>
    <t>B. peltata., Brasenia schreberi</t>
  </si>
  <si>
    <t>Hardiness estimated</t>
  </si>
  <si>
    <t>Hardiness estimated, synonym added</t>
  </si>
  <si>
    <t>Woodland Garden Sunny Edge</t>
  </si>
  <si>
    <t>Hardiness estimated, Habitat updated, Height updated</t>
  </si>
  <si>
    <t>Hardiness estimated, Common name edited from "Broom rape"</t>
  </si>
  <si>
    <t>Broomrape</t>
  </si>
  <si>
    <t>Lousiana broomrape</t>
  </si>
  <si>
    <t>Hardiness estimated, Height added</t>
  </si>
  <si>
    <t>Hardiness estimated, Common name added</t>
  </si>
  <si>
    <t>Maroon Bush</t>
  </si>
  <si>
    <t>Annual/Biennial</t>
  </si>
  <si>
    <t>Annual/Perennial</t>
  </si>
  <si>
    <t>Biennial/Perennial</t>
  </si>
  <si>
    <t>Missing Latinname</t>
  </si>
  <si>
    <t>Common</t>
  </si>
  <si>
    <t>Smilax pseudo china</t>
  </si>
  <si>
    <t>Replacement</t>
  </si>
  <si>
    <t>img-id</t>
  </si>
  <si>
    <t>title</t>
  </si>
  <si>
    <t>creator</t>
  </si>
  <si>
    <t>thumbnail</t>
  </si>
  <si>
    <t>8a349590-34ee-437b-8182-3bad81e2aa83</t>
  </si>
  <si>
    <t>Okra (Abelmoschus esculentus): Mealybugs tended by ants</t>
  </si>
  <si>
    <t>Plant pests and diseases</t>
  </si>
  <si>
    <t>https://api.openverse.engineering/v1/images/8a349590-34ee-437b-8182-3bad81e2aa83/thumb/</t>
  </si>
  <si>
    <t>4548553e-16fb-4b60-a5dd-e1118b740b51</t>
  </si>
  <si>
    <t>aibika / Abelmoschus manihot / ÈªÑËúÄËëµ(„Éà„É≠„É≠„Ç¢„Ç™„Ç§)</t>
  </si>
  <si>
    <t>TANAKA Juuyoh (Áî∞‰∏≠ÂçÅÊ¥ã)</t>
  </si>
  <si>
    <t>https://api.openverse.engineering/v1/images/4548553e-16fb-4b60-a5dd-e1118b740b51/thumb/</t>
  </si>
  <si>
    <t>363879e7-edb2-4940-88e3-6c5bdbc3e89b</t>
  </si>
  <si>
    <t>Musk Mallow (Abelmoschus moschatus). Moninckx, J., Moninckx atlas, vol. 4 (1682-1709)</t>
  </si>
  <si>
    <t>Swallowtail Garden Seeds</t>
  </si>
  <si>
    <t>https://api.openverse.engineering/v1/images/363879e7-edb2-4940-88e3-6c5bdbc3e89b/thumb/</t>
  </si>
  <si>
    <t>e7944f84-73c6-4900-978f-771a1adb85a2</t>
  </si>
  <si>
    <t>Sapling (Abies alba)</t>
  </si>
  <si>
    <t>sk.ape</t>
  </si>
  <si>
    <t>https://api.openverse.engineering/v1/images/e7944f84-73c6-4900-978f-771a1adb85a2/thumb/</t>
  </si>
  <si>
    <t>205c3528-aa6f-4d72-b2cb-9320814bc400</t>
  </si>
  <si>
    <t>Abies balsamea 2</t>
  </si>
  <si>
    <t>Superior National Forest</t>
  </si>
  <si>
    <t>https://api.openverse.engineering/v1/images/205c3528-aa6f-4d72-b2cb-9320814bc400/thumb/</t>
  </si>
  <si>
    <t>1568045c-9386-466a-af8a-0a68accd4038</t>
  </si>
  <si>
    <t>Abies fraseri (Fraser fir) - cones</t>
  </si>
  <si>
    <t>S. Rae</t>
  </si>
  <si>
    <t>https://api.openverse.engineering/v1/images/1568045c-9386-466a-af8a-0a68accd4038/thumb/</t>
  </si>
  <si>
    <t>1a9334d6-b394-497a-a775-31910fbeca2e</t>
  </si>
  <si>
    <t>Rezuenzilverspar naalden Abies grandis</t>
  </si>
  <si>
    <t>DymphieH</t>
  </si>
  <si>
    <t>https://api.openverse.engineering/v1/images/1a9334d6-b394-497a-a775-31910fbeca2e/thumb/</t>
  </si>
  <si>
    <t>9601e9c7-e50c-4df0-8a1b-2dc9bf7c7ae4</t>
  </si>
  <si>
    <t>Steve Jurvetson from Menlo Park, USA</t>
  </si>
  <si>
    <t>https://api.openverse.engineering/v1/images/9601e9c7-e50c-4df0-8a1b-2dc9bf7c7ae4/thumb/</t>
  </si>
  <si>
    <t>d73f2b6c-fd1f-493b-8e88-1ddcff8500e3</t>
  </si>
  <si>
    <t>Nacho 13</t>
  </si>
  <si>
    <t>https://api.openverse.engineering/v1/images/d73f2b6c-fd1f-493b-8e88-1ddcff8500e3/thumb/</t>
  </si>
  <si>
    <t>30676e5f-1fbc-47ee-8588-5fa966ac2ca8</t>
  </si>
  <si>
    <t>Acacia farnesiana, Willd.</t>
  </si>
  <si>
    <t>lalithamba</t>
  </si>
  <si>
    <t>https://api.openverse.engineering/v1/images/30676e5f-1fbc-47ee-8588-5fa966ac2ca8/thumb/</t>
  </si>
  <si>
    <t>f7e1b0fa-20aa-4a68-9c27-93327585f1c7</t>
  </si>
  <si>
    <t>2015-08-29-14.12.05 ZS PMax Acer macrophyllum-1</t>
  </si>
  <si>
    <t>John Rusk</t>
  </si>
  <si>
    <t>https://api.openverse.engineering/v1/images/f7e1b0fa-20aa-4a68-9c27-93327585f1c7/thumb/</t>
  </si>
  <si>
    <t>d637fe31-40bb-4cc2-ae23-0e9a9d59234e</t>
  </si>
  <si>
    <t>Biene am Eschen-Ahorn (Acer negundo)</t>
  </si>
  <si>
    <t>blumenbiene</t>
  </si>
  <si>
    <t>https://api.openverse.engineering/v1/images/d637fe31-40bb-4cc2-ae23-0e9a9d59234e/thumb/</t>
  </si>
  <si>
    <t>f2d73f8a-7fb1-4544-9201-015744e574ef</t>
  </si>
  <si>
    <t>Sycamore - Acer pseudoplatanus</t>
  </si>
  <si>
    <t>oddsock</t>
  </si>
  <si>
    <t>https://api.openverse.engineering/v1/images/f2d73f8a-7fb1-4544-9201-015744e574ef/thumb/</t>
  </si>
  <si>
    <t>d289356e-e8b0-42d3-a1ca-8328a50a9ad9</t>
  </si>
  <si>
    <t>Acer rubrum, staminate flr., Howard County, MD, _2018-05-17-13.04</t>
  </si>
  <si>
    <t>Sam Droege</t>
  </si>
  <si>
    <t>https://api.openverse.engineering/v1/images/d289356e-e8b0-42d3-a1ca-8328a50a9ad9/thumb/</t>
  </si>
  <si>
    <t>cb0c688d-3b3b-4c96-b7ba-6dd0477cdfa0</t>
  </si>
  <si>
    <t>Acer saccharinum (silver maple tree in fall colors) (Newark campus of Ohio State University, Newark, Ohio, USA) (20 October 2015) 2</t>
  </si>
  <si>
    <t>James St. John</t>
  </si>
  <si>
    <t>https://api.openverse.engineering/v1/images/cb0c688d-3b3b-4c96-b7ba-6dd0477cdfa0/thumb/</t>
  </si>
  <si>
    <t>8d1f52fd-d6b7-47ff-a84f-88f78c747bed</t>
  </si>
  <si>
    <t>Acer saccharum - Sugar Maple fall leaves</t>
  </si>
  <si>
    <t>Virens (Latin for greening)</t>
  </si>
  <si>
    <t>https://api.openverse.engineering/v1/images/8d1f52fd-d6b7-47ff-a84f-88f78c747bed/thumb/</t>
  </si>
  <si>
    <t>be05c2f8-11d4-4b03-bdae-4fc4abe294d0</t>
  </si>
  <si>
    <t>Acer spicatum 1</t>
  </si>
  <si>
    <t>https://api.openverse.engineering/v1/images/be05c2f8-11d4-4b03-bdae-4fc4abe294d0/thumb/</t>
  </si>
  <si>
    <t>57ab678f-c9df-4e5e-9743-610256ebc98e</t>
  </si>
  <si>
    <t>Achill√©e √† feuilles d'ag√©ratum, Achillea ageratum, Asterac√©es</t>
  </si>
  <si>
    <t>olive.titus</t>
  </si>
  <si>
    <t>https://api.openverse.engineering/v1/images/57ab678f-c9df-4e5e-9743-610256ebc98e/thumb/</t>
  </si>
  <si>
    <t>c4ec387d-e0ea-4e8d-a1c4-9f787e50b065</t>
  </si>
  <si>
    <t>J20160707-0017‚ÄîAchillea millefolium 'Sierra Pink'‚ÄîRPBG‚ÄîDxO</t>
  </si>
  <si>
    <t>https://api.openverse.engineering/v1/images/c4ec387d-e0ea-4e8d-a1c4-9f787e50b065/thumb/</t>
  </si>
  <si>
    <t>5b94cdab-3740-4337-9fca-c04fece7a827</t>
  </si>
  <si>
    <t>Pearl Yarrow / Achillea ptarmica 'The Pearl' / Èã∏Ëçâ(„Éé„Ç≥„ÇÆ„É™„ÇΩ„Ç¶)</t>
  </si>
  <si>
    <t>https://api.openverse.engineering/v1/images/5b94cdab-3740-4337-9fca-c04fece7a827/thumb/</t>
  </si>
  <si>
    <t>a4b3c539-f147-42ea-a1d5-1552f58a2e9b</t>
  </si>
  <si>
    <t>Achillea sibirica Ledeb.</t>
  </si>
  <si>
    <t>Kristen M. Van Neste and Sarah E. Gabler</t>
  </si>
  <si>
    <t>https://api.openverse.engineering/v1/images/a4b3c539-f147-42ea-a1d5-1552f58a2e9b/thumb/</t>
  </si>
  <si>
    <t>d0b0c30d-0ded-4ca5-840a-7c1379632e39</t>
  </si>
  <si>
    <t>Forest &amp; Kim Starr</t>
  </si>
  <si>
    <t>https://api.openverse.engineering/v1/images/d0b0c30d-0ded-4ca5-840a-7c1379632e39/thumb/</t>
  </si>
  <si>
    <t>b9752810-87af-4cdd-9673-97d13d272686</t>
  </si>
  <si>
    <t>Achyranthes bidentata Blume</t>
  </si>
  <si>
    <t>Ruurd D. Hoogland</t>
  </si>
  <si>
    <t>https://api.openverse.engineering/v1/images/b9752810-87af-4cdd-9673-97d13d272686/thumb/</t>
  </si>
  <si>
    <t>785cb4ee-77fe-4544-b3c6-42d887e1c95c</t>
  </si>
  <si>
    <t>Villacher Alpe 1990 Acinos arvensis Basil Thyme</t>
  </si>
  <si>
    <t>Mary Gillham Archive Project</t>
  </si>
  <si>
    <t>https://api.openverse.engineering/v1/images/785cb4ee-77fe-4544-b3c6-42d887e1c95c/thumb/</t>
  </si>
  <si>
    <t>d826607a-ffeb-4bd5-b05a-65292b9a9cda</t>
  </si>
  <si>
    <t>Mrs. R. R. Stewart</t>
  </si>
  <si>
    <t>https://api.openverse.engineering/v1/images/d826607a-ffeb-4bd5-b05a-65292b9a9cda/thumb/</t>
  </si>
  <si>
    <t>d9f9ff4c-916f-4de3-b551-0a7265bce9a7</t>
  </si>
  <si>
    <t>Aconit tue-loup, Aconitum lycoctonum, Renonculac√©es</t>
  </si>
  <si>
    <t>https://api.openverse.engineering/v1/images/d9f9ff4c-916f-4de3-b551-0a7265bce9a7/thumb/</t>
  </si>
  <si>
    <t>e25a2233-1387-40a2-941b-74d4bb8b5afb</t>
  </si>
  <si>
    <t>Wolfsbane (aconitum napellus) by Otto Wilhelm Thom√©, 1885</t>
  </si>
  <si>
    <t>trialsanderrors</t>
  </si>
  <si>
    <t>https://api.openverse.engineering/v1/images/e25a2233-1387-40a2-941b-74d4bb8b5afb/thumb/</t>
  </si>
  <si>
    <t>7c6e8bdf-53a8-405d-be6b-e8df97c4b7f4</t>
  </si>
  <si>
    <t>Aconitum septentrionale Koelle</t>
  </si>
  <si>
    <t>Boeck</t>
  </si>
  <si>
    <t>https://api.openverse.engineering/v1/images/7c6e8bdf-53a8-405d-be6b-e8df97c4b7f4/thumb/</t>
  </si>
  <si>
    <t>4b03129d-3dc5-4883-9eab-9a90385b931f</t>
  </si>
  <si>
    <t>Aconitum violaceum Jacquem. ex Stapf</t>
  </si>
  <si>
    <t>https://api.openverse.engineering/v1/images/4b03129d-3dc5-4883-9eab-9a90385b931f/thumb/</t>
  </si>
  <si>
    <t>bf49b6f6-5cd8-475f-8daf-f62b1d54c74b</t>
  </si>
  <si>
    <t>Aconitum volubile Pall. ex Koelle</t>
  </si>
  <si>
    <t>J. F. Rock</t>
  </si>
  <si>
    <t>https://api.openverse.engineering/v1/images/bf49b6f6-5cd8-475f-8daf-f62b1d54c74b/thumb/</t>
  </si>
  <si>
    <t>5eb0577d-5f0f-4320-b1cf-abe32a5173e5</t>
  </si>
  <si>
    <t>Common Flax (Linum usitatissimum), Purging (Linum catharticum), Sweet Flag (Acorus calamus), Yellow Flag (Iris pseudacorus), and Fennel (Foeniculum vulgare).</t>
  </si>
  <si>
    <t>https://api.openverse.engineering/v1/images/5eb0577d-5f0f-4320-b1cf-abe32a5173e5/thumb/</t>
  </si>
  <si>
    <t>bf12b8f2-abb6-40cd-af81-916f69e2cfa4</t>
  </si>
  <si>
    <t>Chicago Botanic Gdn, Regenstein Ctr Glasshouses 180721 319 Asplenium 'Osaka', Calathea zebrina, Acorus gramineus 'Ogon', Dracaena marginata 'Colorama', Cordyline 'Red Pepper' perhaps</t>
  </si>
  <si>
    <t>cultivar413</t>
  </si>
  <si>
    <t>https://api.openverse.engineering/v1/images/bf12b8f2-abb6-40cd-af81-916f69e2cfa4/thumb/</t>
  </si>
  <si>
    <t>b3c3de05-c958-4cf8-98ac-8944ca64d11c</t>
  </si>
  <si>
    <t>Actinidia arguta var. rufa (Siebold &amp; Zucc.) Maxim.</t>
  </si>
  <si>
    <t>Egbert Hamilton Walker and S. Tawada</t>
  </si>
  <si>
    <t>https://api.openverse.engineering/v1/images/b3c3de05-c958-4cf8-98ac-8944ca64d11c/thumb/</t>
  </si>
  <si>
    <t>7c97950b-f38d-4b83-88bf-e291f2706a95</t>
  </si>
  <si>
    <t>Actinidia chinensis Planch. Actinidiaceae. 'Kiwi'.</t>
  </si>
  <si>
    <t>chnelsons</t>
  </si>
  <si>
    <t>https://api.openverse.engineering/v1/images/7c97950b-f38d-4b83-88bf-e291f2706a95/thumb/</t>
  </si>
  <si>
    <t>7159e7b4-a03a-47ea-af0a-fb15f8f2ad4c</t>
  </si>
  <si>
    <t>Actinidia polygama (Siebold &amp; Zucc.) Maxim.</t>
  </si>
  <si>
    <t>George B. Sudworth</t>
  </si>
  <si>
    <t>https://api.openverse.engineering/v1/images/7159e7b4-a03a-47ea-af0a-fb15f8f2ad4c/thumb/</t>
  </si>
  <si>
    <t>cb08d4e5-8a14-4b40-9a95-0425811171a0</t>
  </si>
  <si>
    <t>Adenophora nikoensis Franch. &amp; Sav.</t>
  </si>
  <si>
    <t>https://api.openverse.engineering/v1/images/cb08d4e5-8a14-4b40-9a95-0425811171a0/thumb/</t>
  </si>
  <si>
    <t>ba711ac8-db88-44ae-b151-a4304d890cf1</t>
  </si>
  <si>
    <t>Adenophora remotiflora - 01</t>
  </si>
  <si>
    <t>Kabacchi</t>
  </si>
  <si>
    <t>https://api.openverse.engineering/v1/images/ba711ac8-db88-44ae-b151-a4304d890cf1/thumb/</t>
  </si>
  <si>
    <t>22397be1-2acc-4b5b-952e-64eeea3ed4bc</t>
  </si>
  <si>
    <t>Adenophora stricta Miq.</t>
  </si>
  <si>
    <t>Savatier</t>
  </si>
  <si>
    <t>https://api.openverse.engineering/v1/images/22397be1-2acc-4b5b-952e-64eeea3ed4bc/thumb/</t>
  </si>
  <si>
    <t>e2140e5b-5a76-4f02-abba-dd6b922d9ed2</t>
  </si>
  <si>
    <t>Adenophora verticillata var. denticulata Korsh.</t>
  </si>
  <si>
    <t>ex herb. United States National</t>
  </si>
  <si>
    <t>https://api.openverse.engineering/v1/images/e2140e5b-5a76-4f02-abba-dd6b922d9ed2/thumb/</t>
  </si>
  <si>
    <t>97171b2f-8465-4981-8a91-c99e7fe2925f</t>
  </si>
  <si>
    <t>H20091004-1629--Adiantum capillus-veneris--RPBG</t>
  </si>
  <si>
    <t>https://api.openverse.engineering/v1/images/97171b2f-8465-4981-8a91-c99e7fe2925f/thumb/</t>
  </si>
  <si>
    <t>Adiantum capillus veneris</t>
  </si>
  <si>
    <t>53299b8e-9302-4744-9643-2d5739901562</t>
  </si>
  <si>
    <t>Goat eating goutweed (Aegopodium podagraria)</t>
  </si>
  <si>
    <t>n0rthw1nd</t>
  </si>
  <si>
    <t>https://api.openverse.engineering/v1/images/53299b8e-9302-4744-9643-2d5739901562/thumb/</t>
  </si>
  <si>
    <t>3856cdd2-296e-48d4-a2be-4022bc4cf169</t>
  </si>
  <si>
    <t>J20150602-0001‚ÄîAesculus californica‚ÄîBerkeley</t>
  </si>
  <si>
    <t>https://api.openverse.engineering/v1/images/3856cdd2-296e-48d4-a2be-4022bc4cf169/thumb/</t>
  </si>
  <si>
    <t>9182aa67-a5b2-4af5-9ec2-9fdffe380d3f</t>
  </si>
  <si>
    <t>Aesculus chinensis Bunge</t>
  </si>
  <si>
    <t>Dr. Jun Wen</t>
  </si>
  <si>
    <t>https://api.openverse.engineering/v1/images/9182aa67-a5b2-4af5-9ec2-9fdffe380d3f/thumb/</t>
  </si>
  <si>
    <t>2586a00c-c62e-4e82-a8dc-73d3b49a389b</t>
  </si>
  <si>
    <t>Aesculus glabra, Ohio Buckeye flr., Howard County, Md, _2018-05-17-13.22</t>
  </si>
  <si>
    <t>https://api.openverse.engineering/v1/images/2586a00c-c62e-4e82-a8dc-73d3b49a389b/thumb/</t>
  </si>
  <si>
    <t>ae67e9b6-33b9-4a73-bc56-fa95458f7fb2</t>
  </si>
  <si>
    <t>Aries Tottle</t>
  </si>
  <si>
    <t>https://api.openverse.engineering/v1/images/ae67e9b6-33b9-4a73-bc56-fa95458f7fb2/thumb/</t>
  </si>
  <si>
    <t>e5012332-f672-4ff4-8ab0-274baba7524f</t>
  </si>
  <si>
    <t>Indian Horse Chestnut. Aesculus indica (Wall. ex Camb.) Hook. - Flore des serres et des jardins de l'Europe v.13 (1858)</t>
  </si>
  <si>
    <t>https://api.openverse.engineering/v1/images/e5012332-f672-4ff4-8ab0-274baba7524f/thumb/</t>
  </si>
  <si>
    <t>3c33a308-3d40-45aa-b628-cb496791ef18</t>
  </si>
  <si>
    <t>Aesculus pavia 'Atrosanguinea'</t>
  </si>
  <si>
    <t>M. Martin Vicente</t>
  </si>
  <si>
    <t>https://api.openverse.engineering/v1/images/3c33a308-3d40-45aa-b628-cb496791ef18/thumb/</t>
  </si>
  <si>
    <t>c205a850-65e3-41c3-99b4-b784908c1045</t>
  </si>
  <si>
    <t>Aesculus turbinata. Curtis‚Äôs Botanical Magazine, vol. 143 [ser. 4, vol. 13] (1917) [M. Smith]</t>
  </si>
  <si>
    <t>https://api.openverse.engineering/v1/images/c205a850-65e3-41c3-99b4-b784908c1045/thumb/</t>
  </si>
  <si>
    <t>cd233380-9902-4d1d-b8bb-e84f6991ce76</t>
  </si>
  <si>
    <t>Fir (Picea abies ), Fumitory (Fumaria officinalis), Fools Parsley (Aethusa cynapium), and Goosefoot (Chenopodium vulvaria).</t>
  </si>
  <si>
    <t>https://api.openverse.engineering/v1/images/cd233380-9902-4d1d-b8bb-e84f6991ce76/thumb/</t>
  </si>
  <si>
    <t>cf737907-f848-49c5-a39a-e66ed1d676a2</t>
  </si>
  <si>
    <t>Agastache foeniculum 2, Anise Hyssop, GFG, Howard County, Md_2019-03-22-19.52.40 ZS PMax UDR</t>
  </si>
  <si>
    <t>https://api.openverse.engineering/v1/images/cf737907-f848-49c5-a39a-e66ed1d676a2/thumb/</t>
  </si>
  <si>
    <t>3cd13e6d-3f8b-4b0a-a3e2-4a7ba82cf321</t>
  </si>
  <si>
    <t>Í≤ΩÎπàÎßàÎßà</t>
  </si>
  <si>
    <t>https://api.openverse.engineering/v1/images/3cd13e6d-3f8b-4b0a-a3e2-4a7ba82cf321/thumb/</t>
  </si>
  <si>
    <t>bed3d5fd-878e-415d-ad62-b99b37bb37ec</t>
  </si>
  <si>
    <t>J20151125-0009‚Äî Agave americana var mediopicta 'Alba'</t>
  </si>
  <si>
    <t>https://api.openverse.engineering/v1/images/bed3d5fd-878e-415d-ad62-b99b37bb37ec/thumb/</t>
  </si>
  <si>
    <t>4b5e229b-7a2e-4e07-a21f-02d8c07cd9d2</t>
  </si>
  <si>
    <t>Ageratina aromatica (L.) Spach</t>
  </si>
  <si>
    <t>https://api.openverse.engineering/v1/images/4b5e229b-7a2e-4e07-a21f-02d8c07cd9d2/thumb/</t>
  </si>
  <si>
    <t>d5fd5aeb-4da3-4031-ae20-531448f7e89f</t>
  </si>
  <si>
    <t>Pale Agoseris - Agoseris glauca</t>
  </si>
  <si>
    <t>YellowstoneNPS</t>
  </si>
  <si>
    <t>https://api.openverse.engineering/v1/images/d5fd5aeb-4da3-4031-ae20-531448f7e89f/thumb/</t>
  </si>
  <si>
    <t>63b7f0bc-0d42-49ed-a527-9c0f56a026f7</t>
  </si>
  <si>
    <t>Chorthippus apricarius on Agrimonia eupatoria</t>
  </si>
  <si>
    <t>Tim Kossow</t>
  </si>
  <si>
    <t>https://api.openverse.engineering/v1/images/63b7f0bc-0d42-49ed-a527-9c0f56a026f7/thumb/</t>
  </si>
  <si>
    <t>6503f0ff-9e0e-4b78-9ec9-98d33e7cba5a</t>
  </si>
  <si>
    <t>yamatsu</t>
  </si>
  <si>
    <t>https://api.openverse.engineering/v1/images/6503f0ff-9e0e-4b78-9ec9-98d33e7cba5a/thumb/</t>
  </si>
  <si>
    <t>0ae47b38-8d7b-4e2a-8eb5-5a62d4ad3e3f</t>
  </si>
  <si>
    <t>Corn-cockle (Agrostemma githago), and St. John's wort (Hypericum perforatum).</t>
  </si>
  <si>
    <t>https://api.openverse.engineering/v1/images/0ae47b38-8d7b-4e2a-8eb5-5a62d4ad3e3f/thumb/</t>
  </si>
  <si>
    <t>570fbba2-9531-4efa-b533-b4ef3da27252</t>
  </si>
  <si>
    <t>Ailanthus altissima &amp; Ligustrum lucidum</t>
  </si>
  <si>
    <t>pixeltoo</t>
  </si>
  <si>
    <t>https://api.openverse.engineering/v1/images/570fbba2-9531-4efa-b533-b4ef3da27252/thumb/</t>
  </si>
  <si>
    <t>1799204a-0c67-4556-8966-3ba872b9096d</t>
  </si>
  <si>
    <t>Bugle (Ajuga reptans), Bugloss (Anchusa officinalis), Burnet Saxifrage (Pimpinella saxifraga ), and Calamint (Clinopodium nepeta subsp. glandulosum).</t>
  </si>
  <si>
    <t>https://api.openverse.engineering/v1/images/1799204a-0c67-4556-8966-3ba872b9096d/thumb/</t>
  </si>
  <si>
    <t>0a08917f-e9df-4b6b-9771-0df06fdc5aa4</t>
  </si>
  <si>
    <t>'AKEBI' Akebia quinata</t>
  </si>
  <si>
    <t>ai3310X</t>
  </si>
  <si>
    <t>https://api.openverse.engineering/v1/images/0a08917f-e9df-4b6b-9771-0df06fdc5aa4/thumb/</t>
  </si>
  <si>
    <t>8f21958e-9267-4bfc-9ee3-dd58eccd4a1e</t>
  </si>
  <si>
    <t>Akebia trifoliata (Thunb.) Koidz.</t>
  </si>
  <si>
    <t>N. Naruhashi and M. Wakabayashi</t>
  </si>
  <si>
    <t>https://api.openverse.engineering/v1/images/8f21958e-9267-4bfc-9ee3-dd58eccd4a1e/thumb/</t>
  </si>
  <si>
    <t>2ff268da-db1f-4538-8f42-fce8a022da10</t>
  </si>
  <si>
    <t>Alangier √† feuilles de platane, Alangium chinense ou Alangium platanifolium, Alangiac√©es, Arboretum de Ch√®vreloup</t>
  </si>
  <si>
    <t>https://api.openverse.engineering/v1/images/2ff268da-db1f-4538-8f42-fce8a022da10/thumb/</t>
  </si>
  <si>
    <t>ef810d6d-1d54-4e48-8af0-b82af92afa0f</t>
  </si>
  <si>
    <t>Albizia Julibrissin</t>
  </si>
  <si>
    <t>Mustang Joe</t>
  </si>
  <si>
    <t>https://api.openverse.engineering/v1/images/ef810d6d-1d54-4e48-8af0-b82af92afa0f/thumb/</t>
  </si>
  <si>
    <t>bbdd5e9f-7c4d-4124-9608-e16cc9f7168d</t>
  </si>
  <si>
    <t>Eklandet</t>
  </si>
  <si>
    <t>https://api.openverse.engineering/v1/images/bbdd5e9f-7c4d-4124-9608-e16cc9f7168d/thumb/</t>
  </si>
  <si>
    <t>326465c8-9884-4844-90a3-9a8da269bfc0</t>
  </si>
  <si>
    <t>https://api.openverse.engineering/v1/images/326465c8-9884-4844-90a3-9a8da269bfc0/thumb/</t>
  </si>
  <si>
    <t>3b9eb431-4e73-4f45-9f3d-5a025fb9024b</t>
  </si>
  <si>
    <t>Alchemilla xanthochlora Rothm.</t>
  </si>
  <si>
    <t>O. Ratiu</t>
  </si>
  <si>
    <t>https://api.openverse.engineering/v1/images/3b9eb431-4e73-4f45-9f3d-5a025fb9024b/thumb/</t>
  </si>
  <si>
    <t>3e930c0b-30ce-4871-b9a3-afdf92f6d48e</t>
  </si>
  <si>
    <t>Aletris farinosa, Star grass</t>
  </si>
  <si>
    <t>uwdigitalcollections</t>
  </si>
  <si>
    <t>https://api.openverse.engineering/v1/images/3e930c0b-30ce-4871-b9a3-afdf92f6d48e/thumb/</t>
  </si>
  <si>
    <t>6d74056f-c0d2-4406-859f-b3de6321bddf</t>
  </si>
  <si>
    <t>Aletris spicata (Thunb.) Franch.</t>
  </si>
  <si>
    <t>Ernst Faber</t>
  </si>
  <si>
    <t>https://api.openverse.engineering/v1/images/6d74056f-c0d2-4406-859f-b3de6321bddf/thumb/</t>
  </si>
  <si>
    <t>47065851-50f9-43f6-8b20-a003945ae58d</t>
  </si>
  <si>
    <t>EUPHORBIACEAE, ALEURITES FORDII Hemsl., 1_par_Lucil.jpg</t>
  </si>
  <si>
    <t>voyage-madagascar.org</t>
  </si>
  <si>
    <t>https://api.openverse.engineering/v1/images/47065851-50f9-43f6-8b20-a003945ae58d/thumb/</t>
  </si>
  <si>
    <t>33b131bc-4b20-4dae-96ee-dc76f81c1ab4</t>
  </si>
  <si>
    <t>Alhagi maurorum Medik.</t>
  </si>
  <si>
    <t>L. J. van der Maesen</t>
  </si>
  <si>
    <t>https://api.openverse.engineering/v1/images/33b131bc-4b20-4dae-96ee-dc76f81c1ab4/thumb/</t>
  </si>
  <si>
    <t>758f0e99-a9a1-450b-82ca-1a5e23f7ccad</t>
  </si>
  <si>
    <t>Waterplantain, Alisma plantago-aquatica</t>
  </si>
  <si>
    <t>born1945</t>
  </si>
  <si>
    <t>https://api.openverse.engineering/v1/images/758f0e99-a9a1-450b-82ca-1a5e23f7ccad/thumb/</t>
  </si>
  <si>
    <t>Alisma plantago aquatica</t>
  </si>
  <si>
    <t>ef401a13-2ec5-46d7-a6e0-33c4ac5b6ebb</t>
  </si>
  <si>
    <t>candiru</t>
  </si>
  <si>
    <t>https://api.openverse.engineering/v1/images/ef401a13-2ec5-46d7-a6e0-33c4ac5b6ebb/thumb/</t>
  </si>
  <si>
    <t>ea5533d5-84a3-4694-830c-be0c6d45019c</t>
  </si>
  <si>
    <t>garlic mustard (Alliaria petiolata)</t>
  </si>
  <si>
    <t>Mostly Dans</t>
  </si>
  <si>
    <t>https://api.openverse.engineering/v1/images/ea5533d5-84a3-4694-830c-be0c6d45019c/thumb/</t>
  </si>
  <si>
    <t>64c2f267-8e8d-4e6c-a278-166e7fc8afd6</t>
  </si>
  <si>
    <t>Leeks (Allium ampeloprasum)</t>
  </si>
  <si>
    <t>(Imagine) 2.0</t>
  </si>
  <si>
    <t>https://api.openverse.engineering/v1/images/64c2f267-8e8d-4e6c-a278-166e7fc8afd6/thumb/</t>
  </si>
  <si>
    <t>fbf182b2-4531-4d87-89d3-5c7856c71590</t>
  </si>
  <si>
    <t>Cebollas</t>
  </si>
  <si>
    <t>Javier Mendia Garc√≠a</t>
  </si>
  <si>
    <t>https://api.openverse.engineering/v1/images/fbf182b2-4531-4d87-89d3-5c7856c71590/thumb/</t>
  </si>
  <si>
    <t>fd498f88-c297-4682-b617-30d40b59673c</t>
  </si>
  <si>
    <t>alexlomas</t>
  </si>
  <si>
    <t>https://api.openverse.engineering/v1/images/fd498f88-c297-4682-b617-30d40b59673c/thumb/</t>
  </si>
  <si>
    <t>a834ad8e-0885-4687-9ae9-3fd6181d0087</t>
  </si>
  <si>
    <t>aspidoscelis</t>
  </si>
  <si>
    <t>https://api.openverse.engineering/v1/images/a834ad8e-0885-4687-9ae9-3fd6181d0087/thumb/</t>
  </si>
  <si>
    <t>e8aad1d4-1e25-44a1-9d9a-ac63d17ebcfb</t>
  </si>
  <si>
    <t>AnonymousUnknown author</t>
  </si>
  <si>
    <t>https://api.openverse.engineering/v1/images/e8aad1d4-1e25-44a1-9d9a-ac63d17ebcfb/thumb/</t>
  </si>
  <si>
    <t>e00c08eb-3ca9-4a74-9032-14953668c62b</t>
  </si>
  <si>
    <t>Allium drummondii Regel</t>
  </si>
  <si>
    <t>Elbert H. Reid</t>
  </si>
  <si>
    <t>https://api.openverse.engineering/v1/images/e00c08eb-3ca9-4a74-9032-14953668c62b/thumb/</t>
  </si>
  <si>
    <t>75f6e4bb-f309-4df3-88f3-0387b4cd5c46</t>
  </si>
  <si>
    <t>ajikang</t>
  </si>
  <si>
    <t>https://api.openverse.engineering/v1/images/75f6e4bb-f309-4df3-88f3-0387b4cd5c46/thumb/</t>
  </si>
  <si>
    <t>52487c41-8196-4a43-bb48-5fc0c252b20a</t>
  </si>
  <si>
    <t>Allium grayi Regel</t>
  </si>
  <si>
    <t>Ren-Chang Ching</t>
  </si>
  <si>
    <t>https://api.openverse.engineering/v1/images/52487c41-8196-4a43-bb48-5fc0c252b20a/thumb/</t>
  </si>
  <si>
    <t>188b3c93-ea85-43c4-8a41-c69bb9d931a9</t>
  </si>
  <si>
    <t>Foto: Jonn Leffmann</t>
  </si>
  <si>
    <t>https://api.openverse.engineering/v1/images/188b3c93-ea85-43c4-8a41-c69bb9d931a9/thumb/</t>
  </si>
  <si>
    <t>be940720-d987-4fd6-a7ef-3beffaefcdf7</t>
  </si>
  <si>
    <t>Mix van wortels (Daucus carota), pastinaak (Pastinaca sativa) en prei (Allium porrum)</t>
  </si>
  <si>
    <t>Atmovera</t>
  </si>
  <si>
    <t>https://api.openverse.engineering/v1/images/be940720-d987-4fd6-a7ef-3beffaefcdf7/thumb/</t>
  </si>
  <si>
    <t>90462e26-db73-4fe5-b1d7-8689fb0b1834</t>
  </si>
  <si>
    <t>190908 133 Chicago Botanic Gdn - English Walled Gdn, Salvia greggii 'MIrage Cherry Red', Allium ramosum, Salvia Skyscraper‚Ñ¢ Orange, Cornus kousa 'Kristin Lipka's Variegated Weeper', Lablab purpureus 'Ruby Moon'</t>
  </si>
  <si>
    <t>https://api.openverse.engineering/v1/images/90462e26-db73-4fe5-b1d7-8689fb0b1834/thumb/</t>
  </si>
  <si>
    <t>9fdce917-982e-41d4-95c5-54af041a1fda</t>
  </si>
  <si>
    <t>Fenugreek (Trigonella foenum-graecum), Foxglove (Digitalis purpurea), Feverfew (Tanacetum parthenium), and Garlic (Allium sativum).</t>
  </si>
  <si>
    <t>https://api.openverse.engineering/v1/images/9fdce917-982e-41d4-95c5-54af041a1fda/thumb/</t>
  </si>
  <si>
    <t>b0146cb4-8dc5-43ce-82fc-f584e9bc60e5</t>
  </si>
  <si>
    <t>Allium schoenoprasum subsp. sibiricum (L.) Syme</t>
  </si>
  <si>
    <t>Martin W. Gorman</t>
  </si>
  <si>
    <t>https://api.openverse.engineering/v1/images/b0146cb4-8dc5-43ce-82fc-f584e9bc60e5/thumb/</t>
  </si>
  <si>
    <t>6e2a2c9e-7b94-4f02-aee8-f5034bde46cc</t>
  </si>
  <si>
    <t>Wild Chives - Allium schoenoprasum</t>
  </si>
  <si>
    <t>https://api.openverse.engineering/v1/images/6e2a2c9e-7b94-4f02-aee8-f5034bde46cc/thumb/</t>
  </si>
  <si>
    <t>fefc6c9d-a95c-4ee8-bd01-15aad7e3f891</t>
  </si>
  <si>
    <t>dhobern</t>
  </si>
  <si>
    <t>https://api.openverse.engineering/v1/images/fefc6c9d-a95c-4ee8-bd01-15aad7e3f891/thumb/</t>
  </si>
  <si>
    <t>16397ee1-0252-49c9-bd8d-422b54b5f233</t>
  </si>
  <si>
    <t>Matthew Paul Argall</t>
  </si>
  <si>
    <t>https://api.openverse.engineering/v1/images/16397ee1-0252-49c9-bd8d-422b54b5f233/thumb/</t>
  </si>
  <si>
    <t>5331a0d1-94a7-446e-8288-dfa361434aaf</t>
  </si>
  <si>
    <t>sibling rivalry (allium tuberosum)</t>
  </si>
  <si>
    <t>woodleywonderworks</t>
  </si>
  <si>
    <t>https://api.openverse.engineering/v1/images/5331a0d1-94a7-446e-8288-dfa361434aaf/thumb/</t>
  </si>
  <si>
    <t>5eb971d7-1f3f-4c28-a0d8-132e5dbf1ba6</t>
  </si>
  <si>
    <t>AnnaKika</t>
  </si>
  <si>
    <t>https://api.openverse.engineering/v1/images/5eb971d7-1f3f-4c28-a0d8-132e5dbf1ba6/thumb/</t>
  </si>
  <si>
    <t>223d1fae-e43f-4990-8b58-777bb8b251c6</t>
  </si>
  <si>
    <t>Allium victorialis, Tsaghkadzor, in culture, 2008.07.06 01</t>
  </si>
  <si>
    <t>Vahe Martirosyan</t>
  </si>
  <si>
    <t>https://api.openverse.engineering/v1/images/223d1fae-e43f-4990-8b58-777bb8b251c6/thumb/</t>
  </si>
  <si>
    <t>5598aeb8-4097-4189-946c-dd084ff7f1b8</t>
  </si>
  <si>
    <t>Allium vineale 3/4</t>
  </si>
  <si>
    <t>snappybex</t>
  </si>
  <si>
    <t>https://api.openverse.engineering/v1/images/5598aeb8-4097-4189-946c-dd084ff7f1b8/thumb/</t>
  </si>
  <si>
    <t>65c15080-d2f5-44b8-adc0-29267a1615e4</t>
  </si>
  <si>
    <t>Justin Borevitz</t>
  </si>
  <si>
    <t>https://api.openverse.engineering/v1/images/65c15080-d2f5-44b8-adc0-29267a1615e4/thumb/</t>
  </si>
  <si>
    <t>a8c9334d-6568-432f-af0b-80a67f82ea95</t>
  </si>
  <si>
    <t>Elmer O. Wooton</t>
  </si>
  <si>
    <t>https://api.openverse.engineering/v1/images/a8c9334d-6568-432f-af0b-80a67f82ea95/thumb/</t>
  </si>
  <si>
    <t>66c0ee4d-7ddc-48dd-9ec3-da02321162e2</t>
  </si>
  <si>
    <t>WILLPOWER STUDIOS</t>
  </si>
  <si>
    <t>https://api.openverse.engineering/v1/images/66c0ee4d-7ddc-48dd-9ec3-da02321162e2/thumb/</t>
  </si>
  <si>
    <t>b772e92b-c63f-4b50-bba2-b83787bfe837</t>
  </si>
  <si>
    <t>Alopecurus aequalis Sobol.</t>
  </si>
  <si>
    <t>Ernst C. Abbe; L. B. Abbe and J. Marr</t>
  </si>
  <si>
    <t>https://api.openverse.engineering/v1/images/b772e92b-c63f-4b50-bba2-b83787bfe837/thumb/</t>
  </si>
  <si>
    <t>19c1149f-5f06-4e40-9be2-fda8d71097bc</t>
  </si>
  <si>
    <t>Aloysia citriodora or Aloysia triphylla</t>
  </si>
  <si>
    <t>Dick Culbert</t>
  </si>
  <si>
    <t>https://api.openverse.engineering/v1/images/19c1149f-5f06-4e40-9be2-fda8d71097bc/thumb/</t>
  </si>
  <si>
    <t>82e53a3c-0675-414f-900b-e25e4f9d3453</t>
  </si>
  <si>
    <t>Marsh mallow, Marshmallow, white mallow. Ancient Egypt used roots to make confection, it became the marshmallow. Althaea officinalis [as Althaea Dioscoridis et Plinii] Hortus Romanus juxta Systema Tournefortianum, Bonelli, Giorgio, vol. 1 (1783-1816)</t>
  </si>
  <si>
    <t>https://api.openverse.engineering/v1/images/82e53a3c-0675-414f-900b-e25e4f9d3453/thumb/</t>
  </si>
  <si>
    <t>3fde5844-f28c-4d7e-8b6d-673abc8bd0e2</t>
  </si>
  <si>
    <t>Amaranthus blitum L.</t>
  </si>
  <si>
    <t>Richard Arnold D√ºmmer</t>
  </si>
  <si>
    <t>https://api.openverse.engineering/v1/images/3fde5844-f28c-4d7e-8b6d-673abc8bd0e2/thumb/</t>
  </si>
  <si>
    <t>efd66c72-c627-470c-a497-d3730067cca6</t>
  </si>
  <si>
    <t>amaranthus caudatus</t>
  </si>
  <si>
    <t>https://api.openverse.engineering/v1/images/efd66c72-c627-470c-a497-d3730067cca6/thumb/</t>
  </si>
  <si>
    <t>e2b172bf-9a3d-426f-8e2b-02eb6801f986</t>
  </si>
  <si>
    <t>amaranto (amaranthus cruentus ) 2007-04-09 lun -huerta plantas (4667).JPG</t>
  </si>
  <si>
    <t>orgazmika</t>
  </si>
  <si>
    <t>https://api.openverse.engineering/v1/images/e2b172bf-9a3d-426f-8e2b-02eb6801f986/thumb/</t>
  </si>
  <si>
    <t>bb1ff633-8277-4eb7-9b09-9deb136dc3ff</t>
  </si>
  <si>
    <t>Forest and Kim Starr</t>
  </si>
  <si>
    <t>https://api.openverse.engineering/v1/images/bb1ff633-8277-4eb7-9b09-9deb136dc3ff/thumb/</t>
  </si>
  <si>
    <t>a9c531af-142a-4294-acb1-575cb53173f2</t>
  </si>
  <si>
    <t>Pato Novoa</t>
  </si>
  <si>
    <t>https://api.openverse.engineering/v1/images/a9c531af-142a-4294-acb1-575cb53173f2/thumb/</t>
  </si>
  <si>
    <t>80d910a5-309f-4b77-aaf9-a4ef6d125c49</t>
  </si>
  <si>
    <t>Italian aster (Aster amellus), and Prince's Feather amaranthus (Amaranthus hypochondriacus) The new botanic garden (1812)</t>
  </si>
  <si>
    <t>https://api.openverse.engineering/v1/images/80d910a5-309f-4b77-aaf9-a4ef6d125c49/thumb/</t>
  </si>
  <si>
    <t>50d28152-0b0d-4fd8-ad80-e644133a4368</t>
  </si>
  <si>
    <t>Amaranthus mangostanus L.</t>
  </si>
  <si>
    <t>Tomitaro Makino</t>
  </si>
  <si>
    <t>https://api.openverse.engineering/v1/images/50d28152-0b0d-4fd8-ad80-e644133a4368/thumb/</t>
  </si>
  <si>
    <t>b6b70da5-423b-4c86-94dd-9988e8dc2643</t>
  </si>
  <si>
    <t>https://api.openverse.engineering/v1/images/b6b70da5-423b-4c86-94dd-9988e8dc2643/thumb/</t>
  </si>
  <si>
    <t>f2928708-7401-4b49-9eb4-53054312d252</t>
  </si>
  <si>
    <t>Amaranthus polygamus L.</t>
  </si>
  <si>
    <t>Walter N. Koelz</t>
  </si>
  <si>
    <t>https://api.openverse.engineering/v1/images/f2928708-7401-4b49-9eb4-53054312d252/thumb/</t>
  </si>
  <si>
    <t>d1ad5da7-e680-4c37-ba5c-e3e5a0c6b203</t>
  </si>
  <si>
    <t>Amaranthus quitensis Kunth</t>
  </si>
  <si>
    <t>J. Benoist</t>
  </si>
  <si>
    <t>https://api.openverse.engineering/v1/images/d1ad5da7-e680-4c37-ba5c-e3e5a0c6b203/thumb/</t>
  </si>
  <si>
    <t>8b864fb3-1743-4c35-a62b-f74504e5f826</t>
  </si>
  <si>
    <t>Joseph's Coat, Amaranthus retroflexus. Fleurs, fruits et feuillages choisis de l'ille de Java -peints d'apreÃÄs nature par Berthe Hoola van Nooten (1880)</t>
  </si>
  <si>
    <t>https://api.openverse.engineering/v1/images/8b864fb3-1743-4c35-a62b-f74504e5f826/thumb/</t>
  </si>
  <si>
    <t>aa9933dc-e450-47fd-a504-630ddc650e04</t>
  </si>
  <si>
    <t>john_amend_all2000</t>
  </si>
  <si>
    <t>https://api.openverse.engineering/v1/images/aa9933dc-e450-47fd-a504-630ddc650e04/thumb/</t>
  </si>
  <si>
    <t>1720f882-c682-4cd6-bca7-727fa6db6d2c</t>
  </si>
  <si>
    <t>https://api.openverse.engineering/v1/images/1720f882-c682-4cd6-bca7-727fa6db6d2c/thumb/</t>
  </si>
  <si>
    <t>72163b30-9485-49d4-ab62-6587d4e3a258</t>
  </si>
  <si>
    <t>Amaranthus viridis plant2</t>
  </si>
  <si>
    <t>Macleay Grass Man</t>
  </si>
  <si>
    <t>https://api.openverse.engineering/v1/images/72163b30-9485-49d4-ab62-6587d4e3a258/thumb/</t>
  </si>
  <si>
    <t>cd13ddec-4845-403f-86bd-07f948555cab</t>
  </si>
  <si>
    <t>P20130425-0087‚ÄîAmelanchier alnifolia var semiintegrifolia ‚ÄîRPBG</t>
  </si>
  <si>
    <t>https://api.openverse.engineering/v1/images/cd13ddec-4845-403f-86bd-07f948555cab/thumb/</t>
  </si>
  <si>
    <t>acf94bcc-be6b-44fb-bf0c-794300ded3bd</t>
  </si>
  <si>
    <t>Downy serviceberry, Amelanchier arborea</t>
  </si>
  <si>
    <t>Where Are The Hikers?</t>
  </si>
  <si>
    <t>https://api.openverse.engineering/v1/images/acf94bcc-be6b-44fb-bf0c-794300ded3bd/thumb/</t>
  </si>
  <si>
    <t>28e7e815-f5f8-497f-a86d-f4bec14ff20b</t>
  </si>
  <si>
    <t>Bartram's serviceberry Amelanchier bartramiana</t>
  </si>
  <si>
    <t>Paul and Jill</t>
  </si>
  <si>
    <t>https://api.openverse.engineering/v1/images/28e7e815-f5f8-497f-a86d-f4bec14ff20b/thumb/</t>
  </si>
  <si>
    <t>08c2c0b3-fd12-431e-8be4-d5d9d51840da</t>
  </si>
  <si>
    <t>https://api.openverse.engineering/v1/images/08c2c0b3-fd12-431e-8be4-d5d9d51840da/thumb/</t>
  </si>
  <si>
    <t>df8e29b9-13c8-4627-90e2-8a2724a5d9b6</t>
  </si>
  <si>
    <t>Amelanchier humilis Wiegand</t>
  </si>
  <si>
    <t>Ernest J. Palmer</t>
  </si>
  <si>
    <t>https://api.openverse.engineering/v1/images/df8e29b9-13c8-4627-90e2-8a2724a5d9b6/thumb/</t>
  </si>
  <si>
    <t>d284691c-add3-4fb1-9a28-269ef5ba663d</t>
  </si>
  <si>
    <t>Amelanchier laevis, Smooth Serviceberry, WSSC, Howard County, Md, Helen Lowe Metzman_2019-10-23-12.04.54 ZS PMax UDR</t>
  </si>
  <si>
    <t>https://api.openverse.engineering/v1/images/d284691c-add3-4fb1-9a28-269ef5ba663d/thumb/</t>
  </si>
  <si>
    <t>6ae88ebf-27cc-4d39-bc38-2c98d6c616ea</t>
  </si>
  <si>
    <t>coblands_plants</t>
  </si>
  <si>
    <t>https://api.openverse.engineering/v1/images/6ae88ebf-27cc-4d39-bc38-2c98d6c616ea/thumb/</t>
  </si>
  <si>
    <t>74c08d55-259d-4119-b44b-d4d8cff7a860</t>
  </si>
  <si>
    <t>Gew√∂hnliche Felsenbirne (Amelanchier ovalis)</t>
  </si>
  <si>
    <t>https://api.openverse.engineering/v1/images/74c08d55-259d-4119-b44b-d4d8cff7a860/thumb/</t>
  </si>
  <si>
    <t>d5365409-de5a-43f5-b793-fdb3cfff264d</t>
  </si>
  <si>
    <t>Amelanchier spicata 1</t>
  </si>
  <si>
    <t>kimtilli</t>
  </si>
  <si>
    <t>https://api.openverse.engineering/v1/images/d5365409-de5a-43f5-b793-fdb3cfff264d/thumb/</t>
  </si>
  <si>
    <t>d2f1d560-435c-4a94-b529-7500e53a70e8</t>
  </si>
  <si>
    <t>Amelanchier stolonifera Wiegand</t>
  </si>
  <si>
    <t>Radford and Stewart</t>
  </si>
  <si>
    <t>https://api.openverse.engineering/v1/images/d2f1d560-435c-4a94-b529-7500e53a70e8/thumb/</t>
  </si>
  <si>
    <t>83e8d5c2-4e72-4714-8279-c674032d6318</t>
  </si>
  <si>
    <t>2012.04.09_18.37.56_CIMG7029</t>
  </si>
  <si>
    <t>AndreyZharkikh</t>
  </si>
  <si>
    <t>https://api.openverse.engineering/v1/images/83e8d5c2-4e72-4714-8279-c674032d6318/thumb/</t>
  </si>
  <si>
    <t>45646246-a2d0-4ca4-9063-1e0b395eea49</t>
  </si>
  <si>
    <t>Ammi majus stem2 NWS</t>
  </si>
  <si>
    <t>https://api.openverse.engineering/v1/images/45646246-a2d0-4ca4-9063-1e0b395eea49/thumb/</t>
  </si>
  <si>
    <t>dbc31453-f7a3-44e4-851a-255d5cd46982</t>
  </si>
  <si>
    <t>https://api.openverse.engineering/v1/images/dbc31453-f7a3-44e4-851a-255d5cd46982/thumb/</t>
  </si>
  <si>
    <t>22955893-e63e-4f25-8500-3d3c76010816</t>
  </si>
  <si>
    <t>Elephant yam. Amorphophallus paeoniifolius [as Amorphophallus campanulatus] Blume, C.L., Rumphia, vol. 1 (1835)</t>
  </si>
  <si>
    <t>https://api.openverse.engineering/v1/images/22955893-e63e-4f25-8500-3d3c76010816/thumb/</t>
  </si>
  <si>
    <t>e696e6db-466f-4ff1-8ff9-dc8a0056c853</t>
  </si>
  <si>
    <t>https://api.openverse.engineering/v1/images/e696e6db-466f-4ff1-8ff9-dc8a0056c853/thumb/</t>
  </si>
  <si>
    <t>be4b586d-925d-4352-947d-757c33e5c292</t>
  </si>
  <si>
    <t>Antique illustration of anagallis arvensis</t>
  </si>
  <si>
    <t>Free Public Domain Illustrations by rawpixel</t>
  </si>
  <si>
    <t>https://api.openverse.engineering/v1/images/be4b586d-925d-4352-947d-757c33e5c292/thumb/</t>
  </si>
  <si>
    <t>6a9cbe85-1539-4217-8e7f-5fe560e7047f</t>
  </si>
  <si>
    <t>J20160926-0044‚ÄîAnaphalis margaritacea‚ÄîRPBG</t>
  </si>
  <si>
    <t>https://api.openverse.engineering/v1/images/6a9cbe85-1539-4217-8e7f-5fe560e7047f/thumb/</t>
  </si>
  <si>
    <t>09237214-ec53-4ba5-b84b-55802a3dcd76</t>
  </si>
  <si>
    <t>Italian Bugloss. Anchusa azurea [as Anchusa italica].Flora and Sylva vol.1 (1903)</t>
  </si>
  <si>
    <t>https://api.openverse.engineering/v1/images/09237214-ec53-4ba5-b84b-55802a3dcd76/thumb/</t>
  </si>
  <si>
    <t>e08ae87a-d464-42a9-8f70-5a2436700673</t>
  </si>
  <si>
    <t>N20170525-0011‚ÄîAnemopsis californica‚ÄîRPBG‚ÄîDxO</t>
  </si>
  <si>
    <t>https://api.openverse.engineering/v1/images/e08ae87a-d464-42a9-8f70-5a2436700673/thumb/</t>
  </si>
  <si>
    <t>627e9e03-81fb-4608-939d-02df79b37ce3</t>
  </si>
  <si>
    <t>Dill (Anethum graveolens), Dandelion (Taraxacum campylodes), Dodder (Cuscuta europaea), and Elecampanel ( Filipendula vulgaris). The British flora medica...(1838))</t>
  </si>
  <si>
    <t>https://api.openverse.engineering/v1/images/627e9e03-81fb-4608-939d-02df79b37ce3/thumb/</t>
  </si>
  <si>
    <t>f6178156-03a5-4ad2-bdca-a16b5b2fa13f</t>
  </si>
  <si>
    <t>Angelica acutiloba (Siebold &amp; Zucc.) Kitag.</t>
  </si>
  <si>
    <t>J. Matsumura</t>
  </si>
  <si>
    <t>https://api.openverse.engineering/v1/images/f6178156-03a5-4ad2-bdca-a16b5b2fa13f/thumb/</t>
  </si>
  <si>
    <t>697ee279-9c36-4a5f-9a98-b34591b95161</t>
  </si>
  <si>
    <t>Angelica (Angelica archangelica), Arum (Arum maculatum), Bear's Breech [as Bear's Breach] (Acanthus mollis), and Bear Berry, kinnikinnick, pinemat manzanita (Arctostaphylos uva-ursi ).</t>
  </si>
  <si>
    <t>https://api.openverse.engineering/v1/images/697ee279-9c36-4a5f-9a98-b34591b95161/thumb/</t>
  </si>
  <si>
    <t>7fa22918-bd20-40ed-ac51-35bb4a95514b</t>
  </si>
  <si>
    <t>Angelica Atropurpurea Canad / Angelica Atropurpurea Canad</t>
  </si>
  <si>
    <t>BiblioArchives / LibraryArchives</t>
  </si>
  <si>
    <t>https://api.openverse.engineering/v1/images/7fa22918-bd20-40ed-ac51-35bb4a95514b/thumb/</t>
  </si>
  <si>
    <t>f378352a-42af-40b5-b633-f858b5631ceb</t>
  </si>
  <si>
    <t>Angelica dahurica (Hoffm.) Benth. &amp; Hook. f. ex Franch. &amp; Sav.</t>
  </si>
  <si>
    <t>https://api.openverse.engineering/v1/images/f378352a-42af-40b5-b633-f858b5631ceb/thumb/</t>
  </si>
  <si>
    <t>39655a93-a860-4cc3-bef2-93f68f99a32b</t>
  </si>
  <si>
    <t>Angelica decursiva (Miq.) Franch. &amp; Sav.</t>
  </si>
  <si>
    <t>Cho K. Hwan</t>
  </si>
  <si>
    <t>https://api.openverse.engineering/v1/images/39655a93-a860-4cc3-bef2-93f68f99a32b/thumb/</t>
  </si>
  <si>
    <t>9410b6d5-c816-4dd4-9cfd-476414f2784f</t>
  </si>
  <si>
    <t>Angelica glauca Edgew.</t>
  </si>
  <si>
    <t>https://api.openverse.engineering/v1/images/9410b6d5-c816-4dd4-9cfd-476414f2784f/thumb/</t>
  </si>
  <si>
    <t>85452402-3d99-4fe4-a6c3-05a9a49e5588</t>
  </si>
  <si>
    <t>Angelica polymorpha - 01</t>
  </si>
  <si>
    <t>https://api.openverse.engineering/v1/images/85452402-3d99-4fe4-a6c3-05a9a49e5588/thumb/</t>
  </si>
  <si>
    <t>42470812-580c-473f-904a-a4a11ecdf6d0</t>
  </si>
  <si>
    <t>Angelica pubescens Maxim.</t>
  </si>
  <si>
    <t>Egbert Hamilton Walker</t>
  </si>
  <si>
    <t>https://api.openverse.engineering/v1/images/42470812-580c-473f-904a-a4a11ecdf6d0/thumb/</t>
  </si>
  <si>
    <t>d3c9da61-e46f-47d0-b953-16690503cbe2</t>
  </si>
  <si>
    <t>Woodland Angelica (Angelica sylvestris)</t>
  </si>
  <si>
    <t>https://api.openverse.engineering/v1/images/d3c9da61-e46f-47d0-b953-16690503cbe2/thumb/</t>
  </si>
  <si>
    <t>2fd2406e-f3ee-4b4d-a506-f899f55d5610</t>
  </si>
  <si>
    <t>Anthemis cotula - whole plant</t>
  </si>
  <si>
    <t>The NYSIPM Image Gallery</t>
  </si>
  <si>
    <t>https://api.openverse.engineering/v1/images/2fd2406e-f3ee-4b4d-a506-f899f55d5610/thumb/</t>
  </si>
  <si>
    <t>bf61b939-5a1b-4441-a4a6-543b87b563c2</t>
  </si>
  <si>
    <t>Anthoxanthum odoratum Goulburn plant6</t>
  </si>
  <si>
    <t>https://api.openverse.engineering/v1/images/bf61b939-5a1b-4441-a4a6-543b87b563c2/thumb/</t>
  </si>
  <si>
    <t>3dc80589-2eca-4cc8-8af3-2f84461cc62b</t>
  </si>
  <si>
    <t>Anthriscus cerefolium (L.) Hoffm.</t>
  </si>
  <si>
    <t>C. A. Weatherby and Mrs. C. S. Phelps</t>
  </si>
  <si>
    <t>https://api.openverse.engineering/v1/images/3dc80589-2eca-4cc8-8af3-2f84461cc62b/thumb/</t>
  </si>
  <si>
    <t>73f6d212-9462-447f-8546-6b3440c5bc39</t>
  </si>
  <si>
    <t>Cow Parsley (Anthriscus sylvestris)</t>
  </si>
  <si>
    <t>Phil Sellens</t>
  </si>
  <si>
    <t>https://api.openverse.engineering/v1/images/73f6d212-9462-447f-8546-6b3440c5bc39/thumb/</t>
  </si>
  <si>
    <t>7a137f7f-269b-4bf5-85af-4b2472e14167</t>
  </si>
  <si>
    <t>liesvanrompaey</t>
  </si>
  <si>
    <t>https://api.openverse.engineering/v1/images/7a137f7f-269b-4bf5-85af-4b2472e14167/thumb/</t>
  </si>
  <si>
    <t>fec4bd00-ebdc-44a2-abe9-3a53b39e92fe</t>
  </si>
  <si>
    <t>Snapdragon. Antirrhinum majus. Deutsches Magazin fur Garten- und Blumenkunde; Stuggart, G. Weise. (1849)</t>
  </si>
  <si>
    <t>https://api.openverse.engineering/v1/images/fec4bd00-ebdc-44a2-abe9-3a53b39e92fe/thumb/</t>
  </si>
  <si>
    <t>e5c45174-c95a-4d27-882d-44ca2770978d</t>
  </si>
  <si>
    <t>Aphanes arvensis in moss. Tip by Little Garth Iron mine</t>
  </si>
  <si>
    <t>https://api.openverse.engineering/v1/images/e5c45174-c95a-4d27-882d-44ca2770978d/thumb/</t>
  </si>
  <si>
    <t>256e8d47-6b34-4dfa-ae51-25ae7dae1a7e</t>
  </si>
  <si>
    <t>Apios americana, Ground Nut flower, Howard County, MD, Helen Lowe Metzman_2017-08-23-16.26</t>
  </si>
  <si>
    <t>https://api.openverse.engineering/v1/images/256e8d47-6b34-4dfa-ae51-25ae7dae1a7e/thumb/</t>
  </si>
  <si>
    <t>1373b855-3a91-4f9a-b64a-7debc4b9ca05</t>
  </si>
  <si>
    <t>Eric Hunt</t>
  </si>
  <si>
    <t>https://api.openverse.engineering/v1/images/1373b855-3a91-4f9a-b64a-7debc4b9ca05/thumb/</t>
  </si>
  <si>
    <t>e7af0b99-8aa1-4a9b-bdcb-4ec0ec23411c</t>
  </si>
  <si>
    <t>Apocynum cannabinum 2, Hemp Dogbane, Howard County, Md, Helen Lowe Metzman_2019-10-23-12.14.41 ZS PMax UDR</t>
  </si>
  <si>
    <t>https://api.openverse.engineering/v1/images/e7af0b99-8aa1-4a9b-bdcb-4ec0ec23411c/thumb/</t>
  </si>
  <si>
    <t>8b835214-24f3-4a4e-9a02-770a3f62c849</t>
  </si>
  <si>
    <t>Thomas Fisher Rare Book Library, UofT</t>
  </si>
  <si>
    <t>https://api.openverse.engineering/v1/images/8b835214-24f3-4a4e-9a02-770a3f62c849/thumb/</t>
  </si>
  <si>
    <t>c9b19ae7-34c1-4a5c-9ad4-005638e1b433</t>
  </si>
  <si>
    <t>https://api.openverse.engineering/v1/images/c9b19ae7-34c1-4a5c-9ad4-005638e1b433/thumb/</t>
  </si>
  <si>
    <t>4a57fbba-2a43-4e9b-ba8e-ae7f4a410df2</t>
  </si>
  <si>
    <t>Aquilegia formosa var. truncata M.E. Jones</t>
  </si>
  <si>
    <t>Charles C. Parry</t>
  </si>
  <si>
    <t>https://api.openverse.engineering/v1/images/4a57fbba-2a43-4e9b-ba8e-ae7f4a410df2/thumb/</t>
  </si>
  <si>
    <t>ac372a9f-a892-4ff2-8971-93177daf3d9f</t>
  </si>
  <si>
    <t>J20170531-0077‚ÄîAquilegia formosa‚ÄîRPBG‚ÄîDxO</t>
  </si>
  <si>
    <t>https://api.openverse.engineering/v1/images/ac372a9f-a892-4ff2-8971-93177daf3d9f/thumb/</t>
  </si>
  <si>
    <t>25476eb0-e5fe-47be-8254-9c155fa3d889</t>
  </si>
  <si>
    <t>J20170713-0023‚ÄîAquilegia shockleyi‚ÄîRPBG‚ÄîDxO</t>
  </si>
  <si>
    <t>https://api.openverse.engineering/v1/images/25476eb0-e5fe-47be-8254-9c155fa3d889/thumb/</t>
  </si>
  <si>
    <t>fac4a34a-adcc-48fe-9709-7c4176248e03</t>
  </si>
  <si>
    <t>Clary (Salvia sclarea), Meadow Saffron (Colchicum autumnale ), Columbine (Aquilegia vulgaris), and Coriander (Coriandrum sativum).</t>
  </si>
  <si>
    <t>https://api.openverse.engineering/v1/images/fac4a34a-adcc-48fe-9709-7c4176248e03/thumb/</t>
  </si>
  <si>
    <t>d958b898-4d87-4613-887f-ef4f56a0b546</t>
  </si>
  <si>
    <t>Peanut (Arachis hypogaea L.)</t>
  </si>
  <si>
    <t>Dag Endresen</t>
  </si>
  <si>
    <t>https://api.openverse.engineering/v1/images/d958b898-4d87-4613-887f-ef4f56a0b546/thumb/</t>
  </si>
  <si>
    <t>92cc53b2-9d8b-47b6-a9c3-54b97287ed8c</t>
  </si>
  <si>
    <t>Aralia chinensis L.</t>
  </si>
  <si>
    <t>P. C. Silvestri</t>
  </si>
  <si>
    <t>https://api.openverse.engineering/v1/images/92cc53b2-9d8b-47b6-a9c3-54b97287ed8c/thumb/</t>
  </si>
  <si>
    <t>c9828aa3-e180-4de5-b09b-a33dccf0b678</t>
  </si>
  <si>
    <t>Aralia continentalis Kitag.</t>
  </si>
  <si>
    <t>Jun Wen</t>
  </si>
  <si>
    <t>https://api.openverse.engineering/v1/images/c9828aa3-e180-4de5-b09b-a33dccf0b678/thumb/</t>
  </si>
  <si>
    <t>9a60b290-4d79-4d51-9573-52b824dc8843</t>
  </si>
  <si>
    <t>ÌïúÏÇ∞ÎèÑÏàòÏÇ∞</t>
  </si>
  <si>
    <t>https://api.openverse.engineering/v1/images/9a60b290-4d79-4d51-9573-52b824dc8843/thumb/</t>
  </si>
  <si>
    <t>63ed2a1a-8398-45fd-af20-909844d27110</t>
  </si>
  <si>
    <t>Aralia elata (Japanese angelica-tree) 2</t>
  </si>
  <si>
    <t>https://api.openverse.engineering/v1/images/63ed2a1a-8398-45fd-af20-909844d27110/thumb/</t>
  </si>
  <si>
    <t>9b383642-f62f-4179-86ca-03856215a4c9</t>
  </si>
  <si>
    <t>Doronenko 11:18, 9 April 2007 (UTC)</t>
  </si>
  <si>
    <t>https://api.openverse.engineering/v1/images/9b383642-f62f-4179-86ca-03856215a4c9/thumb/</t>
  </si>
  <si>
    <t>659b148c-7a6e-437e-b221-28052375b210</t>
  </si>
  <si>
    <t>Aralia nudicaulis, 2, Wild Sarsaparilla, Howard County, Md., _2018-05-17-13.56</t>
  </si>
  <si>
    <t>https://api.openverse.engineering/v1/images/659b148c-7a6e-437e-b221-28052375b210/thumb/</t>
  </si>
  <si>
    <t>64124d52-d12e-4308-ba71-4cd6083bff81</t>
  </si>
  <si>
    <t>Aralia racemosa (American spikenard), Kent, NY</t>
  </si>
  <si>
    <t>Doug_McGrady</t>
  </si>
  <si>
    <t>https://api.openverse.engineering/v1/images/64124d52-d12e-4308-ba71-4cd6083bff81/thumb/</t>
  </si>
  <si>
    <t>b093716e-eecc-4352-a78e-c169f3f51c0c</t>
  </si>
  <si>
    <t>Aralia spinosa, flower close-up, Devil's Walking Stick, Howard County, Md, Helen Lowe Metzman_2017-08-09-16.24</t>
  </si>
  <si>
    <t>https://api.openverse.engineering/v1/images/b093716e-eecc-4352-a78e-c169f3f51c0c/thumb/</t>
  </si>
  <si>
    <t>3844e4e7-e634-4ac4-8d9c-5298b47874d0</t>
  </si>
  <si>
    <t>Monkey Puzzle Tree (Araucaria araucana), Elgood's Brewery Garden, Wisbech.</t>
  </si>
  <si>
    <t>Jim Linwood</t>
  </si>
  <si>
    <t>https://api.openverse.engineering/v1/images/3844e4e7-e634-4ac4-8d9c-5298b47874d0/thumb/</t>
  </si>
  <si>
    <t>b89aabed-e571-4563-9895-8f29bfb63071</t>
  </si>
  <si>
    <t>Araujia sericifera, melon of the Moth Vine.</t>
  </si>
  <si>
    <t>https://api.openverse.engineering/v1/images/b89aabed-e571-4563-9895-8f29bfb63071/thumb/</t>
  </si>
  <si>
    <t>526100a2-ac02-4ead-b28f-b3b5b6d388e9</t>
  </si>
  <si>
    <t>E20170223-0002‚ÄîArbutus menziesii‚ÄîRPBG</t>
  </si>
  <si>
    <t>https://api.openverse.engineering/v1/images/526100a2-ac02-4ead-b28f-b3b5b6d388e9/thumb/</t>
  </si>
  <si>
    <t>37c95505-5af4-4a72-a9e7-3430ebbdcf74</t>
  </si>
  <si>
    <t>Strawberry tree. Arbutus unedo. Herbier geÃÅneÃÅral de l‚Äôamateur, vol. 8 (1817-1827) [P. Bessa]</t>
  </si>
  <si>
    <t>https://api.openverse.engineering/v1/images/37c95505-5af4-4a72-a9e7-3430ebbdcf74/thumb/</t>
  </si>
  <si>
    <t>0484f0c3-cded-4d3f-8104-cbfcb4d1bcd2</t>
  </si>
  <si>
    <t>Burdock (Arctium lappa), Common Broom (Cytisus scoparius), Black Bryony (Dioscorea communis), and Butcher's Broom (Ruscus aculeatus).</t>
  </si>
  <si>
    <t>https://api.openverse.engineering/v1/images/0484f0c3-cded-4d3f-8104-cbfcb4d1bcd2/thumb/</t>
  </si>
  <si>
    <t>50092561-b31d-4db3-b756-2e828bf3ba10</t>
  </si>
  <si>
    <t>elizawbarrett</t>
  </si>
  <si>
    <t>https://api.openverse.engineering/v1/images/50092561-b31d-4db3-b756-2e828bf3ba10/thumb/</t>
  </si>
  <si>
    <t>f24c1fe0-ceb6-49aa-8a7f-872f6a6f862e</t>
  </si>
  <si>
    <t>J20160205-0015‚ÄîArctostaphylos columbiana‚ÄîRPBG</t>
  </si>
  <si>
    <t>https://api.openverse.engineering/v1/images/f24c1fe0-ceb6-49aa-8a7f-872f6a6f862e/thumb/</t>
  </si>
  <si>
    <t>01422feb-39f2-4cd4-bc14-36349baa9f25</t>
  </si>
  <si>
    <t>J20170831-0024‚ÄîArctostaphylos glauca above 'Lombard Street'‚ÄîRPBG‚ÄîDxO</t>
  </si>
  <si>
    <t>https://api.openverse.engineering/v1/images/01422feb-39f2-4cd4-bc14-36349baa9f25/thumb/</t>
  </si>
  <si>
    <t>ec7a41ac-700c-4f26-925a-73b94184ccea</t>
  </si>
  <si>
    <t>Arctostaphylos nevadensis A. Gray</t>
  </si>
  <si>
    <t>H. E. Brown</t>
  </si>
  <si>
    <t>https://api.openverse.engineering/v1/images/ec7a41ac-700c-4f26-925a-73b94184ccea/thumb/</t>
  </si>
  <si>
    <t>e21a31bf-2ce4-4cfe-9ab4-abd709cc5fcd</t>
  </si>
  <si>
    <t>Daderot</t>
  </si>
  <si>
    <t>https://api.openverse.engineering/v1/images/e21a31bf-2ce4-4cfe-9ab4-abd709cc5fcd/thumb/</t>
  </si>
  <si>
    <t>6faeea87-eefc-4e93-b8d4-fb12bb3f95b5</t>
  </si>
  <si>
    <t>P20101224-0016--Arctostaphylos tomentosa--RPBG-1</t>
  </si>
  <si>
    <t>https://api.openverse.engineering/v1/images/6faeea87-eefc-4e93-b8d4-fb12bb3f95b5/thumb/</t>
  </si>
  <si>
    <t>b633fa0e-12dc-469a-bbbb-5c7eb415c883</t>
  </si>
  <si>
    <t>J20170314-0079‚ÄîArctostaphylos uva-ursi var marinensis‚ÄîRPBG</t>
  </si>
  <si>
    <t>https://api.openverse.engineering/v1/images/b633fa0e-12dc-469a-bbbb-5c7eb415c883/thumb/</t>
  </si>
  <si>
    <t>Arctostaphylos uva ursi</t>
  </si>
  <si>
    <t>2b9b0e38-7479-41ca-97f3-ade5c334a1ba</t>
  </si>
  <si>
    <t>Ardisia crispa (Thunb.) A. DC.</t>
  </si>
  <si>
    <t>Rahmat Si Boeea</t>
  </si>
  <si>
    <t>https://api.openverse.engineering/v1/images/2b9b0e38-7479-41ca-97f3-ade5c334a1ba/thumb/</t>
  </si>
  <si>
    <t>f296a158-fbb9-4530-8331-981c2d8cf014</t>
  </si>
  <si>
    <t>Trifolium dubium, Arenaria serpyllifolia. Aberthaw 13th July 1978</t>
  </si>
  <si>
    <t>https://api.openverse.engineering/v1/images/f296a158-fbb9-4530-8331-981c2d8cf014/thumb/</t>
  </si>
  <si>
    <t>bdeb025b-4376-4899-9669-ae63fd4ffd19</t>
  </si>
  <si>
    <t>Argemone mexicana by iezalel williams</t>
  </si>
  <si>
    <t>iezalel7williams</t>
  </si>
  <si>
    <t>https://api.openverse.engineering/v1/images/bdeb025b-4376-4899-9669-ae63fd4ffd19/thumb/</t>
  </si>
  <si>
    <t>7aa1bdc0-2378-4e32-bb23-53459bca35c7</t>
  </si>
  <si>
    <t>[Mt. Rebun, Rebun Is. Hokkaido, Japan / Á§ºÊñáÂ≥∂Á§ºÊñáÂ≤≥] Arisaema sachalinense (Miyabe &amp; Kud√¥) J.Murata, J. Fac. Sci. Univ. Tokyo, Sect. 3, Bot. 14: 66 (1986)</t>
  </si>
  <si>
    <t>sunoochi</t>
  </si>
  <si>
    <t>https://api.openverse.engineering/v1/images/7aa1bdc0-2378-4e32-bb23-53459bca35c7/thumb/</t>
  </si>
  <si>
    <t>b4643f99-3437-401e-93b7-c31c3de4e339</t>
  </si>
  <si>
    <t>20120627_UBCBG_ArisaemaConsanguineum_Cutler_P1260027</t>
  </si>
  <si>
    <t>wlcutler</t>
  </si>
  <si>
    <t>https://api.openverse.engineering/v1/images/b4643f99-3437-401e-93b7-c31c3de4e339/thumb/</t>
  </si>
  <si>
    <t>ea16734b-02e9-4054-887e-18540aca15ef</t>
  </si>
  <si>
    <t>Greendragon (Arisaema dracontium) (1920) by Mary Vaux Walcott. Original from The Smithsonian. Digitally enhanced by rawpixel.</t>
  </si>
  <si>
    <t>https://api.openverse.engineering/v1/images/ea16734b-02e9-4054-887e-18540aca15ef/thumb/</t>
  </si>
  <si>
    <t>55600420-383c-4279-9112-fc7185b7ff6e</t>
  </si>
  <si>
    <t>'MAMUSHI-GUSA' Arisaema serratum @OKUTAMA</t>
  </si>
  <si>
    <t>https://api.openverse.engineering/v1/images/55600420-383c-4279-9112-fc7185b7ff6e/thumb/</t>
  </si>
  <si>
    <t>2d978521-a516-4264-b954-980d0aeb9e85</t>
  </si>
  <si>
    <t>Arisaema tortuosum (Wall.) Schott</t>
  </si>
  <si>
    <t>Dan H. Nicolson</t>
  </si>
  <si>
    <t>https://api.openverse.engineering/v1/images/2d978521-a516-4264-b954-980d0aeb9e85/thumb/</t>
  </si>
  <si>
    <t>9af9f27a-9bb0-4f8c-8dd8-c69220f3fdfc</t>
  </si>
  <si>
    <t>Jack-in-the-pulpit. (Arisaema triphyllum). A guide to the wild flowers, by Alice Lounsberry (1899)</t>
  </si>
  <si>
    <t>https://api.openverse.engineering/v1/images/9af9f27a-9bb0-4f8c-8dd8-c69220f3fdfc/thumb/</t>
  </si>
  <si>
    <t>fb550169-aa6b-46a4-bf1b-406e6989e128</t>
  </si>
  <si>
    <t>https://api.openverse.engineering/v1/images/fb550169-aa6b-46a4-bf1b-406e6989e128/thumb/</t>
  </si>
  <si>
    <t>619c4fad-afca-471c-8e43-4ac79b7bdfd2</t>
  </si>
  <si>
    <t>Aristolochia contorta Bunge</t>
  </si>
  <si>
    <t>Guocheng-yong</t>
  </si>
  <si>
    <t>https://api.openverse.engineering/v1/images/619c4fad-afca-471c-8e43-4ac79b7bdfd2/thumb/</t>
  </si>
  <si>
    <t>e8df9878-9131-4343-902b-aa48b5b877a4</t>
  </si>
  <si>
    <t>Kazuhiro Keino</t>
  </si>
  <si>
    <t>https://api.openverse.engineering/v1/images/e8df9878-9131-4343-902b-aa48b5b877a4/thumb/</t>
  </si>
  <si>
    <t>47897ae0-2093-40d7-806a-71e8013eceab</t>
  </si>
  <si>
    <t>Aristotelia chilensis, fruit</t>
  </si>
  <si>
    <t>https://api.openverse.engineering/v1/images/47897ae0-2093-40d7-806a-71e8013eceab/thumb/</t>
  </si>
  <si>
    <t>d1bcda87-10d8-4f34-b82c-05f3b69d4ebe</t>
  </si>
  <si>
    <t>Aristotelia serrata Oliv.</t>
  </si>
  <si>
    <t>F. R. Fosberg</t>
  </si>
  <si>
    <t>https://api.openverse.engineering/v1/images/d1bcda87-10d8-4f34-b82c-05f3b69d4ebe/thumb/</t>
  </si>
  <si>
    <t>2bebd3d0-82c2-4b45-beb6-dccb3433219d</t>
  </si>
  <si>
    <t>Thrift - Armeria maritima - Morning Star Deep Rose. By Thomas Tolkien</t>
  </si>
  <si>
    <t>Thomas Tolkien</t>
  </si>
  <si>
    <t>https://api.openverse.engineering/v1/images/2bebd3d0-82c2-4b45-beb6-dccb3433219d/thumb/</t>
  </si>
  <si>
    <t>928a8f4a-a924-4626-a6fc-49ff424f8642</t>
  </si>
  <si>
    <t>Armoracia rusticana 2011_05_01_3265</t>
  </si>
  <si>
    <t>Jann Kuusisaari</t>
  </si>
  <si>
    <t>https://api.openverse.engineering/v1/images/928a8f4a-a924-4626-a6fc-49ff424f8642/thumb/</t>
  </si>
  <si>
    <t>f86ec9a7-b86c-4bea-8c0b-22b8697c451e</t>
  </si>
  <si>
    <t>Aronia melanocarpa, Black Chokeberry, Howard County, Md., _2018-05-17-14.20</t>
  </si>
  <si>
    <t>https://api.openverse.engineering/v1/images/f86ec9a7-b86c-4bea-8c0b-22b8697c451e/thumb/</t>
  </si>
  <si>
    <t>36c53ff0-052c-4c95-96bb-72105402f9c6</t>
  </si>
  <si>
    <t>Aronia prunifolia (Marshall) Rehder</t>
  </si>
  <si>
    <t>Roderick H. Simmons and L. Aronica</t>
  </si>
  <si>
    <t>https://api.openverse.engineering/v1/images/36c53ff0-052c-4c95-96bb-72105402f9c6/thumb/</t>
  </si>
  <si>
    <t>f8935513-ff83-4997-866a-17dc8ed8b1d1</t>
  </si>
  <si>
    <t>Arracacia xanthorrhiza var. monocarpa S. Knudsen et al.</t>
  </si>
  <si>
    <t>Joseph N. Rose and Mrs. J. N. Rose</t>
  </si>
  <si>
    <t>https://api.openverse.engineering/v1/images/f8935513-ff83-4997-866a-17dc8ed8b1d1/thumb/</t>
  </si>
  <si>
    <t>43751f63-e7cb-4d59-8741-f5bba7ce3f9d</t>
  </si>
  <si>
    <t>Citroenkruid (Artemisia abrotanum) - Ch√¢teau du Rivau - L√©m√©r√©</t>
  </si>
  <si>
    <t>westher</t>
  </si>
  <si>
    <t>https://api.openverse.engineering/v1/images/43751f63-e7cb-4d59-8741-f5bba7ce3f9d/thumb/</t>
  </si>
  <si>
    <t>3676e6b6-f90e-495d-a140-af07cd515208</t>
  </si>
  <si>
    <t>200530 184 SD Botanic Gdn - Hamilton Children's Garden, Rosa ‚ÄòMeiggili‚Äô Peach Drift¬Æ Groundcover Rose, Artemisia arborescens x absinthum 'Powis Castle'</t>
  </si>
  <si>
    <t>https://api.openverse.engineering/v1/images/3676e6b6-f90e-495d-a140-af07cd515208/thumb/</t>
  </si>
  <si>
    <t>c4851e5f-4e95-4498-9c56-180bab02b421</t>
  </si>
  <si>
    <t>Artemisia annua A3</t>
  </si>
  <si>
    <t>Leaf by Leaf</t>
  </si>
  <si>
    <t>https://api.openverse.engineering/v1/images/c4851e5f-4e95-4498-9c56-180bab02b421/thumb/</t>
  </si>
  <si>
    <t>549d4223-06ba-41ea-94e4-f1c268bce9b8</t>
  </si>
  <si>
    <t>Artemisia capillaris Thunb.</t>
  </si>
  <si>
    <t>https://api.openverse.engineering/v1/images/549d4223-06ba-41ea-94e4-f1c268bce9b8/thumb/</t>
  </si>
  <si>
    <t>401b88dd-4948-4cca-8df1-dab6b5bb20a7</t>
  </si>
  <si>
    <t>Artemisia dracunculoides Pursh</t>
  </si>
  <si>
    <t>L. M. Pultz</t>
  </si>
  <si>
    <t>https://api.openverse.engineering/v1/images/401b88dd-4948-4cca-8df1-dab6b5bb20a7/thumb/</t>
  </si>
  <si>
    <t>9cd51075-65cd-4984-824d-11aa326e186d</t>
  </si>
  <si>
    <t>Artemisia dracunculus L.</t>
  </si>
  <si>
    <t>Ralph W. Chaney</t>
  </si>
  <si>
    <t>https://api.openverse.engineering/v1/images/9cd51075-65cd-4984-824d-11aa326e186d/thumb/</t>
  </si>
  <si>
    <t>fcb1e46e-0906-49bf-b25c-536de1dcdbbd</t>
  </si>
  <si>
    <t>Silver Sage/Pasture Sagewort/SheSage,Woman's Weed (Artemisia frigida)</t>
  </si>
  <si>
    <t>Paula Reedyk</t>
  </si>
  <si>
    <t>https://api.openverse.engineering/v1/images/fcb1e46e-0906-49bf-b25c-536de1dcdbbd/thumb/</t>
  </si>
  <si>
    <t>ac8779c7-f033-41c6-b6af-5570e7fdd1a2</t>
  </si>
  <si>
    <t>Artemisia gmelinii Weber ex Stechm.</t>
  </si>
  <si>
    <t>Collector illegible</t>
  </si>
  <si>
    <t>https://api.openverse.engineering/v1/images/ac8779c7-f033-41c6-b6af-5570e7fdd1a2/thumb/</t>
  </si>
  <si>
    <t>59d29f19-f947-477e-9180-9f03a951ffa3</t>
  </si>
  <si>
    <t>Artemisia japonica Thunb.</t>
  </si>
  <si>
    <t>Park J. Chan</t>
  </si>
  <si>
    <t>https://api.openverse.engineering/v1/images/59d29f19-f947-477e-9180-9f03a951ffa3/thumb/</t>
  </si>
  <si>
    <t>491f5aa4-e31c-45a4-8945-e281f65b22f2</t>
  </si>
  <si>
    <t>Artemisia keiskeana Miq.</t>
  </si>
  <si>
    <t>Kim Y. Ja</t>
  </si>
  <si>
    <t>https://api.openverse.engineering/v1/images/491f5aa4-e31c-45a4-8945-e281f65b22f2/thumb/</t>
  </si>
  <si>
    <t>26ad66ab-c80e-4e8a-a96c-bdff6dc314ff</t>
  </si>
  <si>
    <t>White Sagebrush - Artemisia ludoviciana</t>
  </si>
  <si>
    <t>GlacierNPS</t>
  </si>
  <si>
    <t>https://api.openverse.engineering/v1/images/26ad66ab-c80e-4e8a-a96c-bdff6dc314ff/thumb/</t>
  </si>
  <si>
    <t>04ab22fb-1ba2-4144-828e-84523c41df42</t>
  </si>
  <si>
    <t>BM001161764 Artemisia maritima L.</t>
  </si>
  <si>
    <t>NATT-at-NKM</t>
  </si>
  <si>
    <t>https://api.openverse.engineering/v1/images/04ab22fb-1ba2-4144-828e-84523c41df42/thumb/</t>
  </si>
  <si>
    <t>fb042974-6560-4703-b19e-2c7c961ef48f</t>
  </si>
  <si>
    <t>dcland2</t>
  </si>
  <si>
    <t>https://api.openverse.engineering/v1/images/fb042974-6560-4703-b19e-2c7c961ef48f/thumb/</t>
  </si>
  <si>
    <t>e3abc4d8-2f29-4efc-8366-cf6f2d71c6fb</t>
  </si>
  <si>
    <t>Artemisia sieversiana Willd.</t>
  </si>
  <si>
    <t>https://api.openverse.engineering/v1/images/e3abc4d8-2f29-4efc-8366-cf6f2d71c6fb/thumb/</t>
  </si>
  <si>
    <t>91f65e08-6572-4b9e-9dd6-16011549cebe</t>
  </si>
  <si>
    <t>dusty miller -- Artemisia stelleriana</t>
  </si>
  <si>
    <t>Surely Shirly</t>
  </si>
  <si>
    <t>https://api.openverse.engineering/v1/images/91f65e08-6572-4b9e-9dd6-16011549cebe/thumb/</t>
  </si>
  <si>
    <t>a3ea8621-07e5-4f54-9ab8-b5bd5c12a3fc</t>
  </si>
  <si>
    <t>Artemisia tilesii Ledeb.</t>
  </si>
  <si>
    <t>O. J. Murie</t>
  </si>
  <si>
    <t>https://api.openverse.engineering/v1/images/a3ea8621-07e5-4f54-9ab8-b5bd5c12a3fc/thumb/</t>
  </si>
  <si>
    <t>6f33299c-0836-455a-b2a8-8bf0a0fea1fa</t>
  </si>
  <si>
    <t>Artemisia tridentata (common sagebrush)</t>
  </si>
  <si>
    <t>https://api.openverse.engineering/v1/images/6f33299c-0836-455a-b2a8-8bf0a0fea1fa/thumb/</t>
  </si>
  <si>
    <t>634a4b5f-5d57-4a02-8c23-dc1abe7b719b</t>
  </si>
  <si>
    <t>https://api.openverse.engineering/v1/images/634a4b5f-5d57-4a02-8c23-dc1abe7b719b/thumb/</t>
  </si>
  <si>
    <t>dd8b3e5f-2698-435d-9166-aa6d92685f64</t>
  </si>
  <si>
    <t>Rock lily. Arthropodium cirrhatum. Herbier geÃÅneÃÅral de l‚Äôamateur, vol. 8 (1817-1827) [P. Bessa]</t>
  </si>
  <si>
    <t>https://api.openverse.engineering/v1/images/dd8b3e5f-2698-435d-9166-aa6d92685f64/thumb/</t>
  </si>
  <si>
    <t>74d51c83-57d7-4099-b34c-e1b20c589214</t>
  </si>
  <si>
    <t>Arum dioscoridis. Flore des serres et des jardins de l'Europe v.23 (1880)</t>
  </si>
  <si>
    <t>https://api.openverse.engineering/v1/images/74d51c83-57d7-4099-b34c-e1b20c589214/thumb/</t>
  </si>
  <si>
    <t>261968ff-3530-45b5-b196-a610362b55a9</t>
  </si>
  <si>
    <t>Arum italicum winter foliage</t>
  </si>
  <si>
    <t>UC Davis Arboretum &amp; Public Garden</t>
  </si>
  <si>
    <t>https://api.openverse.engineering/v1/images/261968ff-3530-45b5-b196-a610362b55a9/thumb/</t>
  </si>
  <si>
    <t>1df5e72d-0e5d-466c-84a0-92b8fd4a13ca</t>
  </si>
  <si>
    <t>aruncus dioicus - barba di capra</t>
  </si>
  <si>
    <t>cristina.sanvito</t>
  </si>
  <si>
    <t>https://api.openverse.engineering/v1/images/1df5e72d-0e5d-466c-84a0-92b8fd4a13ca/thumb/</t>
  </si>
  <si>
    <t>391a372c-bebd-44c0-8e6b-a671c5de62c5</t>
  </si>
  <si>
    <t>Giant reed arundo donax closeup</t>
  </si>
  <si>
    <t>CaliforniaDFW</t>
  </si>
  <si>
    <t>https://api.openverse.engineering/v1/images/391a372c-bebd-44c0-8e6b-a671c5de62c5/thumb/</t>
  </si>
  <si>
    <t>b52dc244-5442-4be9-a5ce-c8db6f371610</t>
  </si>
  <si>
    <t>Asarum canadense, Wild Ginger, Howard County, Md, _2018-05-17-14.27</t>
  </si>
  <si>
    <t>https://api.openverse.engineering/v1/images/b52dc244-5442-4be9-a5ce-c8db6f371610/thumb/</t>
  </si>
  <si>
    <t>d1fbffe7-24fd-4792-bf57-61c20dc527ed</t>
  </si>
  <si>
    <t>E20161202-0002‚ÄîAsarum caudatum (reverse)‚ÄîRPBG</t>
  </si>
  <si>
    <t>https://api.openverse.engineering/v1/images/d1fbffe7-24fd-4792-bf57-61c20dc527ed/thumb/</t>
  </si>
  <si>
    <t>56148acd-d906-4e51-afb3-edb1c86c7944</t>
  </si>
  <si>
    <t>https://api.openverse.engineering/v1/images/56148acd-d906-4e51-afb3-edb1c86c7944/thumb/</t>
  </si>
  <si>
    <t>35612ba0-190e-4499-88ab-5c57980769c7</t>
  </si>
  <si>
    <t>Asarum canadense var. reflexum</t>
  </si>
  <si>
    <t>Harry Ardell Allard</t>
  </si>
  <si>
    <t>https://api.openverse.engineering/v1/images/35612ba0-190e-4499-88ab-5c57980769c7/thumb/</t>
  </si>
  <si>
    <t>2a7a9a25-ea87-4a86-9da7-db80175c3002</t>
  </si>
  <si>
    <t>J20170706-0075‚ÄîAsclepias eriocarpa w Apis mellifera‚ÄîRPBG‚ÄîDxO</t>
  </si>
  <si>
    <t>https://api.openverse.engineering/v1/images/2a7a9a25-ea87-4a86-9da7-db80175c3002/thumb/</t>
  </si>
  <si>
    <t>99ef6b9e-6497-4c7b-90d6-f4828378f04d</t>
  </si>
  <si>
    <t>Swamp milkweed (Asclepias incarnata) Sand Lake Wetland Management District 01</t>
  </si>
  <si>
    <t>USFWS Mountain Prairie</t>
  </si>
  <si>
    <t>https://api.openverse.engineering/v1/images/99ef6b9e-6497-4c7b-90d6-f4828378f04d/thumb/</t>
  </si>
  <si>
    <t>10f40d20-26f6-40e7-8282-b387643f80fe</t>
  </si>
  <si>
    <t>Asclepias involucrata Engelm. ex Torr.</t>
  </si>
  <si>
    <t>William L. Bray</t>
  </si>
  <si>
    <t>https://api.openverse.engineering/v1/images/10f40d20-26f6-40e7-8282-b387643f80fe/thumb/</t>
  </si>
  <si>
    <t>aa7ad51d-ed94-48c3-aa3d-de5a0009f2b9</t>
  </si>
  <si>
    <t>J20170706-0059‚ÄîAsclepias speciosa‚ÄîRPBG‚ÄîDxO</t>
  </si>
  <si>
    <t>https://api.openverse.engineering/v1/images/aa7ad51d-ed94-48c3-aa3d-de5a0009f2b9/thumb/</t>
  </si>
  <si>
    <t>685eff08-37d3-4628-afb1-73cc2321870f</t>
  </si>
  <si>
    <t>Asclepias syriaca, Common Milkweed, Howard County, MD, Helen Lowe Metzman_2017-07-19-13.07.20 ZS PMax UDR</t>
  </si>
  <si>
    <t>https://api.openverse.engineering/v1/images/685eff08-37d3-4628-afb1-73cc2321870f/thumb/</t>
  </si>
  <si>
    <t>ef859e42-73a0-4a49-ad13-55de0223a3ce</t>
  </si>
  <si>
    <t>Butterfly Weed. Asclepias tuberosa. American medical botany: being a collection of the native medicinal plants of the United States; by Jacob Bigelow, vol. 1 (1817-1820)</t>
  </si>
  <si>
    <t>https://api.openverse.engineering/v1/images/ef859e42-73a0-4a49-ad13-55de0223a3ce/thumb/</t>
  </si>
  <si>
    <t>a0a5704c-73b7-4d10-a016-516827cd1f58</t>
  </si>
  <si>
    <t>082/366 Pawpaw - Asimina triloba, Julie Metz Wetlands, Woodbridge, Virginia</t>
  </si>
  <si>
    <t>Judy Gallagher</t>
  </si>
  <si>
    <t>https://api.openverse.engineering/v1/images/a0a5704c-73b7-4d10-a016-516827cd1f58/thumb/</t>
  </si>
  <si>
    <t>d8ee052e-9f3f-4c85-8ad6-55b849701869</t>
  </si>
  <si>
    <t>Asparagus adscendens Roxb.</t>
  </si>
  <si>
    <t>https://api.openverse.engineering/v1/images/d8ee052e-9f3f-4c85-8ad6-55b849701869/thumb/</t>
  </si>
  <si>
    <t>387f253c-72d9-40bc-bde8-52edfca49199</t>
  </si>
  <si>
    <t>Asparagus cochinchinensis (Lour.) Merr.</t>
  </si>
  <si>
    <t>R. W. Squires</t>
  </si>
  <si>
    <t>https://api.openverse.engineering/v1/images/387f253c-72d9-40bc-bde8-52edfca49199/thumb/</t>
  </si>
  <si>
    <t>29048eaf-699d-4c7b-ada1-a85ee71e4d20</t>
  </si>
  <si>
    <t>Asparagus filicinus Buch.-Ham. ex D. Don</t>
  </si>
  <si>
    <t>https://api.openverse.engineering/v1/images/29048eaf-699d-4c7b-ada1-a85ee71e4d20/thumb/</t>
  </si>
  <si>
    <t>25269685-e1dd-45c0-b2dd-15c914283aec</t>
  </si>
  <si>
    <t>Asparagus officinalis moustachenous</t>
  </si>
  <si>
    <t>Evil Erin</t>
  </si>
  <si>
    <t>https://api.openverse.engineering/v1/images/25269685-e1dd-45c0-b2dd-15c914283aec/thumb/</t>
  </si>
  <si>
    <t>e5995fdd-2454-4417-8736-e57f203510a4</t>
  </si>
  <si>
    <t>Asparagus racemosus Willd.</t>
  </si>
  <si>
    <t>K. Biswas</t>
  </si>
  <si>
    <t>https://api.openverse.engineering/v1/images/e5995fdd-2454-4417-8736-e57f203510a4/thumb/</t>
  </si>
  <si>
    <t>0f1eebe6-ebfb-455a-b66b-7675b59deb02</t>
  </si>
  <si>
    <t>Asparagus schoberioides Kunth</t>
  </si>
  <si>
    <t>P. H. Dorsett and W. J. Morse</t>
  </si>
  <si>
    <t>https://api.openverse.engineering/v1/images/0f1eebe6-ebfb-455a-b66b-7675b59deb02/thumb/</t>
  </si>
  <si>
    <t>c2a9db27-2f38-4ddf-b7b5-7da343f26edd</t>
  </si>
  <si>
    <t>Asparagus setaceus. Flore des serres et des jardins de l'Europe v.23 (1880)</t>
  </si>
  <si>
    <t>https://api.openverse.engineering/v1/images/c2a9db27-2f38-4ddf-b7b5-7da343f26edd/thumb/</t>
  </si>
  <si>
    <t>b621b327-93e2-4f54-9727-1d37b9e82ef6</t>
  </si>
  <si>
    <t>Asparagus stipularis Forssk.</t>
  </si>
  <si>
    <t>John Ball</t>
  </si>
  <si>
    <t>https://api.openverse.engineering/v1/images/b621b327-93e2-4f54-9727-1d37b9e82ef6/thumb/</t>
  </si>
  <si>
    <t>da2d2fb3-536a-4260-910c-58ae6c80847b</t>
  </si>
  <si>
    <t>African Agapanthus (Agapanthus africanus, as A. umbellatus), and Yellow Asphodel (Asphodeline lutea, as A. luteus) The new botanic garden (1812)</t>
  </si>
  <si>
    <t>https://api.openverse.engineering/v1/images/da2d2fb3-536a-4260-910c-58ae6c80847b/thumb/</t>
  </si>
  <si>
    <t>013ee25e-99cf-4280-bb50-d5563029e829</t>
  </si>
  <si>
    <t>soltenviva</t>
  </si>
  <si>
    <t>https://api.openverse.engineering/v1/images/013ee25e-99cf-4280-bb50-d5563029e829/thumb/</t>
  </si>
  <si>
    <t>87f4cefb-3a2f-4b2e-87c7-0be94ad81c8a</t>
  </si>
  <si>
    <t>sƒ±…ê‘Ä …π«ùƒ± å…ê≈ø</t>
  </si>
  <si>
    <t>https://api.openverse.engineering/v1/images/87f4cefb-3a2f-4b2e-87c7-0be94ad81c8a/thumb/</t>
  </si>
  <si>
    <t>d1199650-ce45-4fdc-9285-e2b691ee6550</t>
  </si>
  <si>
    <t>Asphodelus fistulosus illustration from Les liliac√©es (1805) by Pierre Joseph Redout√© (1759-1840). Digitally enhanced by rawpixel.</t>
  </si>
  <si>
    <t>https://api.openverse.engineering/v1/images/d1199650-ce45-4fdc-9285-e2b691ee6550/thumb/</t>
  </si>
  <si>
    <t>e9d866e7-5e95-4bff-8fc0-650708fac2d1</t>
  </si>
  <si>
    <t>Asplenium trichomanes subsp. densum</t>
  </si>
  <si>
    <t>D.Eickhoff</t>
  </si>
  <si>
    <t>https://api.openverse.engineering/v1/images/e9d866e7-5e95-4bff-8fc0-650708fac2d1/thumb/</t>
  </si>
  <si>
    <t>f4d00270-41a5-4bf4-92a4-fee8d43a67c5</t>
  </si>
  <si>
    <t>Christian Hermann Fotografie</t>
  </si>
  <si>
    <t>https://api.openverse.engineering/v1/images/f4d00270-41a5-4bf4-92a4-fee8d43a67c5/thumb/</t>
  </si>
  <si>
    <t>bbe7a30f-3653-42c6-8f6e-1b8d31e54d45</t>
  </si>
  <si>
    <t>Aster fastigiatus Fisch.</t>
  </si>
  <si>
    <t>https://api.openverse.engineering/v1/images/bbe7a30f-3653-42c6-8f6e-1b8d31e54d45/thumb/</t>
  </si>
  <si>
    <t>68058c3b-543c-4557-a098-a8e7fccb8890</t>
  </si>
  <si>
    <t>Aster hauptii Turcz. ex DC.</t>
  </si>
  <si>
    <t>S. E. Kutscherovskaja</t>
  </si>
  <si>
    <t>https://api.openverse.engineering/v1/images/68058c3b-543c-4557-a098-a8e7fccb8890/thumb/</t>
  </si>
  <si>
    <t>546791db-e437-45d1-b0d9-a31c3aabc112</t>
  </si>
  <si>
    <t>Tartarian Aster / Aster tataricus / Á¥´Ëãë(„Ç∑„Ç™„É≥)</t>
  </si>
  <si>
    <t>https://api.openverse.engineering/v1/images/546791db-e437-45d1-b0d9-a31c3aabc112/thumb/</t>
  </si>
  <si>
    <t>5a3752da-3eca-4274-bc3e-8e78ab60ea68</t>
  </si>
  <si>
    <t>Aster tripolium or Tripolium pannonicum</t>
  </si>
  <si>
    <t>https://api.openverse.engineering/v1/images/5a3752da-3eca-4274-bc3e-8e78ab60ea68/thumb/</t>
  </si>
  <si>
    <t>c7793e82-53fa-46f2-9512-17a2b4418868</t>
  </si>
  <si>
    <t>160629 068 High Line - Astilbe chinensis 'Visions in Pink', Allium 'Mt Everest', Lonicera sempervirens 'Major Wheeler', Silphium laciniatum, Eupatorium (Eutrochium) cv Dwarf Joe Pye Weed</t>
  </si>
  <si>
    <t>https://api.openverse.engineering/v1/images/c7793e82-53fa-46f2-9512-17a2b4418868/thumb/</t>
  </si>
  <si>
    <t>6b634a8d-330f-4c16-9cc4-531cc1b72060</t>
  </si>
  <si>
    <t>Antique illustration of astragalus creticus</t>
  </si>
  <si>
    <t>https://api.openverse.engineering/v1/images/6b634a8d-330f-4c16-9cc4-531cc1b72060/thumb/</t>
  </si>
  <si>
    <t>d1f9d01a-036e-4758-ab11-ffcae918fc87</t>
  </si>
  <si>
    <t>https://api.openverse.engineering/v1/images/d1f9d01a-036e-4758-ab11-ffcae918fc87/thumb/</t>
  </si>
  <si>
    <t>aa3249b3-9024-475b-bb6a-2fcf38a57e63</t>
  </si>
  <si>
    <t>Astragalus henryi Oliv.</t>
  </si>
  <si>
    <t>Augustine Henry</t>
  </si>
  <si>
    <t>https://api.openverse.engineering/v1/images/aa3249b3-9024-475b-bb6a-2fcf38a57e63/thumb/</t>
  </si>
  <si>
    <t>30e2d390-f33c-4065-bfd9-427c82781b74</t>
  </si>
  <si>
    <t>Astragalus hoantchy Franch.</t>
  </si>
  <si>
    <t>https://api.openverse.engineering/v1/images/30e2d390-f33c-4065-bfd9-427c82781b74/thumb/</t>
  </si>
  <si>
    <t>3519dc7c-afff-4a4d-8062-5a9b11736dc8</t>
  </si>
  <si>
    <t>Amado Beach - Astragalus massiliensis</t>
  </si>
  <si>
    <t>muffinn</t>
  </si>
  <si>
    <t>https://api.openverse.engineering/v1/images/3519dc7c-afff-4a4d-8062-5a9b11736dc8/thumb/</t>
  </si>
  <si>
    <t>6e27d2ec-5eb4-433e-b1c8-00808eb3e9ba</t>
  </si>
  <si>
    <t>Astragalus reflexistipulus Miq.</t>
  </si>
  <si>
    <t>https://api.openverse.engineering/v1/images/6e27d2ec-5eb4-433e-b1c8-00808eb3e9ba/thumb/</t>
  </si>
  <si>
    <t>03f6635d-7c14-40ad-a2ee-642931fa2bda</t>
  </si>
  <si>
    <t>Honey fetching -- Astragalus sinicus and bee</t>
  </si>
  <si>
    <t>steven.y</t>
  </si>
  <si>
    <t>https://api.openverse.engineering/v1/images/03f6635d-7c14-40ad-a2ee-642931fa2bda/thumb/</t>
  </si>
  <si>
    <t>41660a14-85c7-4b2d-b0bb-55afa7a6e312</t>
  </si>
  <si>
    <t>Astragalus strobiliferus Benth.</t>
  </si>
  <si>
    <t>Ralph R. Stewart and I. D. Stewart</t>
  </si>
  <si>
    <t>https://api.openverse.engineering/v1/images/41660a14-85c7-4b2d-b0bb-55afa7a6e312/thumb/</t>
  </si>
  <si>
    <t>0711c847-dd9c-48d2-ada8-ce288a534a78</t>
  </si>
  <si>
    <t>Lady Fern (Athyrium filix-femina)</t>
  </si>
  <si>
    <t>https://api.openverse.engineering/v1/images/0711c847-dd9c-48d2-ada8-ce288a534a78/thumb/</t>
  </si>
  <si>
    <t>Athyrium filix femina</t>
  </si>
  <si>
    <t>c37c772f-00d7-4e2f-b6ad-b137a2802abe</t>
  </si>
  <si>
    <t>cardos marianos en fila</t>
  </si>
  <si>
    <t>https://api.openverse.engineering/v1/images/c37c772f-00d7-4e2f-b6ad-b137a2802abe/thumb/</t>
  </si>
  <si>
    <t>aed2ebf5-d0ca-4109-aa1f-7cbe08652467</t>
  </si>
  <si>
    <t>Four-wing saltbush (Atriplex canescens)</t>
  </si>
  <si>
    <t>PetrifiedForestNPS</t>
  </si>
  <si>
    <t>https://api.openverse.engineering/v1/images/aed2ebf5-d0ca-4109-aa1f-7cbe08652467/thumb/</t>
  </si>
  <si>
    <t>5d3664a6-26b1-4bbf-8ca7-4f1605cf1e9a</t>
  </si>
  <si>
    <t>Tuinmelde (Atriplex hortensis) - Twickel - Ambt Delden {september 2011}</t>
  </si>
  <si>
    <t>https://api.openverse.engineering/v1/images/5d3664a6-26b1-4bbf-8ca7-4f1605cf1e9a/thumb/</t>
  </si>
  <si>
    <t>492e08ef-aa5f-4fd1-bd04-ec5546dba793</t>
  </si>
  <si>
    <t>200710 085 Encinitas - San Diego Botanic Gdn, Native Plant Gdn, Atriplex lentiformis ssp breweri Coastal Quail Bush, Corymbia ficifolia Red-Flowering Gum</t>
  </si>
  <si>
    <t>https://api.openverse.engineering/v1/images/492e08ef-aa5f-4fd1-bd04-ec5546dba793/thumb/</t>
  </si>
  <si>
    <t>be0eebca-c9d7-4179-8eac-4b17d4b82a1d</t>
  </si>
  <si>
    <t>Atriplex patula var. hastata</t>
  </si>
  <si>
    <t>https://api.openverse.engineering/v1/images/be0eebca-c9d7-4179-8eac-4b17d4b82a1d/thumb/</t>
  </si>
  <si>
    <t>148b1e03-feb7-4a6c-98c2-1c37b674f545</t>
  </si>
  <si>
    <t>Aucuba Japonica.</t>
  </si>
  <si>
    <t>Bernard Spragg</t>
  </si>
  <si>
    <t>https://api.openverse.engineering/v1/images/148b1e03-feb7-4a6c-98c2-1c37b674f545/thumb/</t>
  </si>
  <si>
    <t>3f9cb60f-ec62-4cef-af6a-fb6209953d3a</t>
  </si>
  <si>
    <t>Avena fatua plant1</t>
  </si>
  <si>
    <t>https://api.openverse.engineering/v1/images/3f9cb60f-ec62-4cef-af6a-fb6209953d3a/thumb/</t>
  </si>
  <si>
    <t>ee3005b1-b2ef-42b0-b1c3-6e2821f5abb5</t>
  </si>
  <si>
    <t>Avena sterilis subsp. ludoviciana (Durieu) J.M. Gillett &amp; Magne</t>
  </si>
  <si>
    <t>https://api.openverse.engineering/v1/images/ee3005b1-b2ef-42b0-b1c3-6e2821f5abb5/thumb/</t>
  </si>
  <si>
    <t>66d9a5d5-2947-4f0d-a818-e17e09cb49ef</t>
  </si>
  <si>
    <t>von Schreber</t>
  </si>
  <si>
    <t>https://api.openverse.engineering/v1/images/66d9a5d5-2947-4f0d-a818-e17e09cb49ef/thumb/</t>
  </si>
  <si>
    <t>133b5f0c-d1c4-4fb1-b0fa-122a803abdfa</t>
  </si>
  <si>
    <t>Avena sativa habit1</t>
  </si>
  <si>
    <t>https://api.openverse.engineering/v1/images/133b5f0c-d1c4-4fb1-b0fa-122a803abdfa/thumb/</t>
  </si>
  <si>
    <t>f89872a7-5e6a-4510-9cef-789f04d71674</t>
  </si>
  <si>
    <t>Ang√º√©s Avena sterilis</t>
  </si>
  <si>
    <t>Maria Vorontsova</t>
  </si>
  <si>
    <t>https://api.openverse.engineering/v1/images/f89872a7-5e6a-4510-9cef-789f04d71674/thumb/</t>
  </si>
  <si>
    <t>bb2b35c1-f3e3-42fc-a079-fb7d37ba0e24</t>
  </si>
  <si>
    <t>Otto Buchtien</t>
  </si>
  <si>
    <t>https://api.openverse.engineering/v1/images/bb2b35c1-f3e3-42fc-a079-fb7d37ba0e24/thumb/</t>
  </si>
  <si>
    <t>c18ea62f-7b6e-442c-b911-2206813a12d3</t>
  </si>
  <si>
    <t>Baccharis viminea DC.</t>
  </si>
  <si>
    <t>ex herb. G. B. Grant</t>
  </si>
  <si>
    <t>https://api.openverse.engineering/v1/images/c18ea62f-7b6e-442c-b911-2206813a12d3/thumb/</t>
  </si>
  <si>
    <t>91aefd8d-e6da-42cb-8b5f-da6ca2c72796</t>
  </si>
  <si>
    <t>Arrowleaf Balsamroot - Balsamorhiza sagittata (2)</t>
  </si>
  <si>
    <t>https://api.openverse.engineering/v1/images/91aefd8d-e6da-42cb-8b5f-da6ca2c72796/thumb/</t>
  </si>
  <si>
    <t>6d1aef91-ec2b-4a1a-86d6-ecf0106f7019</t>
  </si>
  <si>
    <t>20170219_114245 RRA13 Bambusa multiplex Onibe</t>
  </si>
  <si>
    <t>https://api.openverse.engineering/v1/images/6d1aef91-ec2b-4a1a-86d6-ecf0106f7019/thumb/</t>
  </si>
  <si>
    <t>4fe414cd-1098-41d7-b4aa-24990a982fc4</t>
  </si>
  <si>
    <t>Baptisia tinctoria, Pennsylvania 1935_2013-07-05-15.35.38 ZS PMax</t>
  </si>
  <si>
    <t>https://api.openverse.engineering/v1/images/4fe414cd-1098-41d7-b4aa-24990a982fc4/thumb/</t>
  </si>
  <si>
    <t>36001d24-27b9-4530-b555-9e9130bddce4</t>
  </si>
  <si>
    <t>Barbarea orthoceras Ledeb.</t>
  </si>
  <si>
    <t>J. B. Flett</t>
  </si>
  <si>
    <t>https://api.openverse.engineering/v1/images/36001d24-27b9-4530-b555-9e9130bddce4/thumb/</t>
  </si>
  <si>
    <t>e73fd794-09dc-45b2-b2c4-8685a644c5c8</t>
  </si>
  <si>
    <t>Jay Sturner from USA</t>
  </si>
  <si>
    <t>https://api.openverse.engineering/v1/images/e73fd794-09dc-45b2-b2c4-8685a644c5c8/thumb/</t>
  </si>
  <si>
    <t>84261012-c6aa-437c-8a71-b172d8dde596</t>
  </si>
  <si>
    <t>Basella alba rubra</t>
  </si>
  <si>
    <t>https://api.openverse.engineering/v1/images/84261012-c6aa-437c-8a71-b172d8dde596/thumb/</t>
  </si>
  <si>
    <t>c9ddd452-2067-4e99-8a0d-361278417276</t>
  </si>
  <si>
    <t>https://api.openverse.engineering/v1/images/c9ddd452-2067-4e99-8a0d-361278417276/thumb/</t>
  </si>
  <si>
    <t>afe51a43-76fb-4db9-8759-6f5997bf2b5c</t>
  </si>
  <si>
    <t>Bauhinia variegata (Orchid Tree)</t>
  </si>
  <si>
    <t>guzhengman</t>
  </si>
  <si>
    <t>https://api.openverse.engineering/v1/images/afe51a43-76fb-4db9-8759-6f5997bf2b5c/thumb/</t>
  </si>
  <si>
    <t>c9167f38-f462-4912-a2c6-37637c32ff19</t>
  </si>
  <si>
    <t>Begonia palmata [as Begonia laciniata] and Sabatia campestris [as Sabbatia campestris].-. La Belgique horticole, journal des jardins et des vergers, v.8 t. (1858)-</t>
  </si>
  <si>
    <t>https://api.openverse.engineering/v1/images/c9167f38-f462-4912-a2c6-37637c32ff19/thumb/</t>
  </si>
  <si>
    <t>7bf39a78-411d-45c7-abee-b5cb4fe19269</t>
  </si>
  <si>
    <t>07-365 070114 Belamcanda chinensis</t>
  </si>
  <si>
    <t>Nico Nelson</t>
  </si>
  <si>
    <t>https://api.openverse.engineering/v1/images/7bf39a78-411d-45c7-abee-b5cb4fe19269/thumb/</t>
  </si>
  <si>
    <t>b95298c6-f220-4bbb-8c62-4c8ed7824e2d</t>
  </si>
  <si>
    <t>Madelief - Bellis perennis - Daisy - (Explored)</t>
  </si>
  <si>
    <t>PAUL (Van de Velde) -Fotografie</t>
  </si>
  <si>
    <t>https://api.openverse.engineering/v1/images/b95298c6-f220-4bbb-8c62-4c8ed7824e2d/thumb/</t>
  </si>
  <si>
    <t>212c95cd-f229-4970-9542-fce7f0fa8229</t>
  </si>
  <si>
    <t>Winter melon (Benincasa hispida)</t>
  </si>
  <si>
    <t>https://api.openverse.engineering/v1/images/212c95cd-f229-4970-9542-fce7f0fa8229/thumb/</t>
  </si>
  <si>
    <t>028e78b6-1daa-49e4-9544-72f78df2fa58</t>
  </si>
  <si>
    <t>Berberis amurensis Rupr.</t>
  </si>
  <si>
    <t>Reid Venable Moran</t>
  </si>
  <si>
    <t>https://api.openverse.engineering/v1/images/028e78b6-1daa-49e4-9544-72f78df2fa58/thumb/</t>
  </si>
  <si>
    <t>6ac8a28d-b7dc-4388-8849-75922276b3db</t>
  </si>
  <si>
    <t>Berberis aristata DC.</t>
  </si>
  <si>
    <t>T. Powell</t>
  </si>
  <si>
    <t>https://api.openverse.engineering/v1/images/6ac8a28d-b7dc-4388-8849-75922276b3db/thumb/</t>
  </si>
  <si>
    <t>88b12525-aec7-4219-8aa6-3513865c09db</t>
  </si>
  <si>
    <t>Berberis asiatica Roxb. ex DC.</t>
  </si>
  <si>
    <t>Khan Mohammad</t>
  </si>
  <si>
    <t>https://api.openverse.engineering/v1/images/88b12525-aec7-4219-8aa6-3513865c09db/thumb/</t>
  </si>
  <si>
    <t>aed71e92-86ab-459f-8faa-dcf45dd04dbe</t>
  </si>
  <si>
    <t>Berberis chitria Buch.-Ham. ex Ker Gawl.</t>
  </si>
  <si>
    <t>Ralph R. Stewart</t>
  </si>
  <si>
    <t>https://api.openverse.engineering/v1/images/aed71e92-86ab-459f-8faa-dcf45dd04dbe/thumb/</t>
  </si>
  <si>
    <t>deac0f89-0b28-4527-9a15-97a4dc4b828f</t>
  </si>
  <si>
    <t>Berberis lycium Royle</t>
  </si>
  <si>
    <t>R. J. Rodin</t>
  </si>
  <si>
    <t>https://api.openverse.engineering/v1/images/deac0f89-0b28-4527-9a15-97a4dc4b828f/thumb/</t>
  </si>
  <si>
    <t>d5509139-430b-49e0-ae5b-307133d7084f</t>
  </si>
  <si>
    <t>Berberidaceae Berberis thunbergii 'Japanese Barberry'</t>
  </si>
  <si>
    <t>Jamie Richmond</t>
  </si>
  <si>
    <t>https://api.openverse.engineering/v1/images/d5509139-430b-49e0-ae5b-307133d7084f/thumb/</t>
  </si>
  <si>
    <t>1ad69999-ca91-46b4-b149-dba01561ac32</t>
  </si>
  <si>
    <t>Alexanders (Smyrnium olusatrum), Asparagus (Asparagus officinalis), Barberry (Berberis vulgaris), and Balm (Melissa officinalis).</t>
  </si>
  <si>
    <t>https://api.openverse.engineering/v1/images/1ad69999-ca91-46b4-b149-dba01561ac32/thumb/</t>
  </si>
  <si>
    <t>793ad0d8-5629-42aa-89ff-df50d9009397</t>
  </si>
  <si>
    <t>Berchemia lineata (L.) DC.</t>
  </si>
  <si>
    <t>Shiu-Ying Hu</t>
  </si>
  <si>
    <t>https://api.openverse.engineering/v1/images/793ad0d8-5629-42aa-89ff-df50d9009397/thumb/</t>
  </si>
  <si>
    <t>4c5fe2e6-f36a-436a-822c-4a4423cf26db</t>
  </si>
  <si>
    <t>Bergenia ciliata [as Saxifraga thysanodes]. Edwards's Botanical Register v.32: t.33 (1846) [S. A. Drake]</t>
  </si>
  <si>
    <t>https://api.openverse.engineering/v1/images/4c5fe2e6-f36a-436a-822c-4a4423cf26db/thumb/</t>
  </si>
  <si>
    <t>6e23b621-ed9f-4a1b-b19c-48a783ebdc25</t>
  </si>
  <si>
    <t>Terrapin among Berula erecta (water parsnip), Ifrane</t>
  </si>
  <si>
    <t>https://api.openverse.engineering/v1/images/6e23b621-ed9f-4a1b-b19c-48a783ebdc25/thumb/</t>
  </si>
  <si>
    <t>612a92eb-fa78-4b1c-823a-8daa6ed1694d</t>
  </si>
  <si>
    <t>Beta vulgaris subsp. maritima</t>
  </si>
  <si>
    <t>miluz</t>
  </si>
  <si>
    <t>https://api.openverse.engineering/v1/images/612a92eb-fa78-4b1c-823a-8daa6ed1694d/thumb/</t>
  </si>
  <si>
    <t>82e2f27e-6e55-4dbd-ba17-ff286aea2d29</t>
  </si>
  <si>
    <t>https://api.openverse.engineering/v1/images/82e2f27e-6e55-4dbd-ba17-ff286aea2d29/thumb/</t>
  </si>
  <si>
    <t>24207efb-c524-4ae3-acce-2bff9ceed86e</t>
  </si>
  <si>
    <t>Betula lenta (cherry birch, black birch) male and female catkins, Wallingford, CT</t>
  </si>
  <si>
    <t>https://api.openverse.engineering/v1/images/24207efb-c524-4ae3-acce-2bff9ceed86e/thumb/</t>
  </si>
  <si>
    <t>89a6c9e1-66c5-4e99-a89b-8119f8972bca</t>
  </si>
  <si>
    <t>Black birch (Betula nigra) illustration from Trait√© des Arbres</t>
  </si>
  <si>
    <t>https://api.openverse.engineering/v1/images/89a6c9e1-66c5-4e99-a89b-8119f8972bca/thumb/</t>
  </si>
  <si>
    <t>43800c0d-96b0-42a7-ad30-88161af09a22</t>
  </si>
  <si>
    <t>Paper Birch (Betula papyrifera)</t>
  </si>
  <si>
    <t>https://api.openverse.engineering/v1/images/43800c0d-96b0-42a7-ad30-88161af09a22/thumb/</t>
  </si>
  <si>
    <t>83d32797-2437-4c7c-8d33-5079b848e988</t>
  </si>
  <si>
    <t>talaakso</t>
  </si>
  <si>
    <t>https://api.openverse.engineering/v1/images/83d32797-2437-4c7c-8d33-5079b848e988/thumb/</t>
  </si>
  <si>
    <t>1cb35b59-472c-4ff0-a248-26e55fb974fd</t>
  </si>
  <si>
    <t>John Yawo</t>
  </si>
  <si>
    <t>https://api.openverse.engineering/v1/images/1cb35b59-472c-4ff0-a248-26e55fb974fd/thumb/</t>
  </si>
  <si>
    <t>4f70ff55-b89c-4253-abf2-838cd3f8230e</t>
  </si>
  <si>
    <t>Common Avens (Geum urbanum), Asarabacca (Asarum europaeum), Birch (Betula pubescens), and Biting Persicaria (Persicaria hydropiper).</t>
  </si>
  <si>
    <t>https://api.openverse.engineering/v1/images/4f70ff55-b89c-4253-abf2-838cd3f8230e/thumb/</t>
  </si>
  <si>
    <t>0a90f613-a9ae-4b33-916d-8d2c11ec220f</t>
  </si>
  <si>
    <t>Spanish Needles (Bidens bipinnata)</t>
  </si>
  <si>
    <t>mmmavocado</t>
  </si>
  <si>
    <t>https://api.openverse.engineering/v1/images/0a90f613-a9ae-4b33-916d-8d2c11ec220f/thumb/</t>
  </si>
  <si>
    <t>d7c59c4f-b57b-4bd5-9827-3fd31329a074</t>
  </si>
  <si>
    <t>Beggar's Ticks - Bidens frondosa, Mason Neck, Virginia</t>
  </si>
  <si>
    <t>https://api.openverse.engineering/v1/images/d7c59c4f-b57b-4bd5-9827-3fd31329a074/thumb/</t>
  </si>
  <si>
    <t>edd958bb-4a7f-44e7-b0bf-b6943e6db820</t>
  </si>
  <si>
    <t>Bidens parviflora Willd.</t>
  </si>
  <si>
    <t>Wang, Zhong-Tao and et al.</t>
  </si>
  <si>
    <t>https://api.openverse.engineering/v1/images/edd958bb-4a7f-44e7-b0bf-b6943e6db820/thumb/</t>
  </si>
  <si>
    <t>048c9b49-ab4b-4ca1-82e6-af80d923a0d0</t>
  </si>
  <si>
    <t>Bidens pilosa leaf CC5</t>
  </si>
  <si>
    <t>https://api.openverse.engineering/v1/images/048c9b49-ab4b-4ca1-82e6-af80d923a0d0/thumb/</t>
  </si>
  <si>
    <t>5681be3a-8c02-4984-bb3a-2a7bf3746d0d</t>
  </si>
  <si>
    <t>Bidens tripartita L.</t>
  </si>
  <si>
    <t>Emery C. Leonard and Neil Hotchkiss</t>
  </si>
  <si>
    <t>https://api.openverse.engineering/v1/images/5681be3a-8c02-4984-bb3a-2a7bf3746d0d/thumb/</t>
  </si>
  <si>
    <t>097fc1f8-5bd9-4b51-adeb-89173b0ba413</t>
  </si>
  <si>
    <t>N20140911-0032‚ÄîBlechnum spicant‚ÄîRPBG</t>
  </si>
  <si>
    <t>https://api.openverse.engineering/v1/images/097fc1f8-5bd9-4b51-adeb-89173b0ba413/thumb/</t>
  </si>
  <si>
    <t>3d8aea47-ea87-4153-9c16-5d74200e5507</t>
  </si>
  <si>
    <t>Boehmeria nivea (L.) Gaudich.</t>
  </si>
  <si>
    <t>Wai Tak Tsang</t>
  </si>
  <si>
    <t>https://api.openverse.engineering/v1/images/3d8aea47-ea87-4153-9c16-5d74200e5507/thumb/</t>
  </si>
  <si>
    <t>d53929b4-d4c3-466a-8f25-d7835798ffc0</t>
  </si>
  <si>
    <t>J.M.Garg</t>
  </si>
  <si>
    <t>https://api.openverse.engineering/v1/images/d53929b4-d4c3-466a-8f25-d7835798ffc0/thumb/</t>
  </si>
  <si>
    <t>534f9583-1865-4a4d-b41c-e9db90ce5218</t>
  </si>
  <si>
    <t>A Swallowtail (Papilio machaon), a Red Admiral (Vanessa atalanta) and other Insects with shells and a sprig of borage (Borago officinalis). By Jan van Kessel the Elder (1659)</t>
  </si>
  <si>
    <t>https://api.openverse.engineering/v1/images/534f9583-1865-4a4d-b41c-e9db90ce5218/thumb/</t>
  </si>
  <si>
    <t>157d20bb-fc05-4fb8-a49e-7e8126de3913</t>
  </si>
  <si>
    <t>Botrychium australe Aiton</t>
  </si>
  <si>
    <t>T. F. Cheeseman</t>
  </si>
  <si>
    <t>https://api.openverse.engineering/v1/images/157d20bb-fc05-4fb8-a49e-7e8126de3913/thumb/</t>
  </si>
  <si>
    <t>d9952390-092f-4c48-93af-b42ba8d50cd9</t>
  </si>
  <si>
    <t>Botrychium ternatum (Thunb.) Sw.</t>
  </si>
  <si>
    <t>M. Togashi</t>
  </si>
  <si>
    <t>https://api.openverse.engineering/v1/images/d9952390-092f-4c48-93af-b42ba8d50cd9/thumb/</t>
  </si>
  <si>
    <t>593b4f41-5f4b-49ef-a099-2c2135f68272</t>
  </si>
  <si>
    <t>Botrychium virginianum 10</t>
  </si>
  <si>
    <t>https://api.openverse.engineering/v1/images/593b4f41-5f4b-49ef-a099-2c2135f68272/thumb/</t>
  </si>
  <si>
    <t>8519df52-dc9c-4886-8791-4c4747bea4c5</t>
  </si>
  <si>
    <t>J20171002-0049‚ÄîBouteloua gracilis‚ÄîRPBG‚ÄîDxO</t>
  </si>
  <si>
    <t>https://api.openverse.engineering/v1/images/8519df52-dc9c-4886-8791-4c4747bea4c5/thumb/</t>
  </si>
  <si>
    <t>c4a84b72-f9b5-4fd6-87e3-57154a017cf1</t>
  </si>
  <si>
    <t>UC1755419 Brasenia schreberi</t>
  </si>
  <si>
    <t>DeanWmTaylor</t>
  </si>
  <si>
    <t>https://api.openverse.engineering/v1/images/c4a84b72-f9b5-4fd6-87e3-57154a017cf1/thumb/</t>
  </si>
  <si>
    <t>0f4fc56d-3056-4301-bfd1-539670c11489</t>
  </si>
  <si>
    <t>Brassica juncea var. crispifolia L.H. Bailey</t>
  </si>
  <si>
    <t>https://api.openverse.engineering/v1/images/0f4fc56d-3056-4301-bfd1-539670c11489/thumb/</t>
  </si>
  <si>
    <t>50143168-d874-412e-8fa5-32a9b7178e32</t>
  </si>
  <si>
    <t>elminium</t>
  </si>
  <si>
    <t>https://api.openverse.engineering/v1/images/50143168-d874-412e-8fa5-32a9b7178e32/thumb/</t>
  </si>
  <si>
    <t>8a34f561-6a66-4ddd-9a41-e973458b02fe</t>
  </si>
  <si>
    <t>Rapeseed Viewed from Ashley Hill in UK</t>
  </si>
  <si>
    <t>Charles &amp; Clint</t>
  </si>
  <si>
    <t>https://api.openverse.engineering/v1/images/8a34f561-6a66-4ddd-9a41-e973458b02fe/thumb/</t>
  </si>
  <si>
    <t>4f312184-d3c2-4ed2-aa2d-ed8d9ba62e53</t>
  </si>
  <si>
    <t>Rapeseed (Brassica napus)</t>
  </si>
  <si>
    <t>Justin LaBerge</t>
  </si>
  <si>
    <t>https://api.openverse.engineering/v1/images/4f312184-d3c2-4ed2-aa2d-ed8d9ba62e53/thumb/</t>
  </si>
  <si>
    <t>9096996b-aae0-4121-847f-84cd98a1f788</t>
  </si>
  <si>
    <t>Black mustard. Brassica nigra. Svensk botanik [J.W. Palmstruch et al], vol. 2 (1803)</t>
  </si>
  <si>
    <t>https://api.openverse.engineering/v1/images/9096996b-aae0-4121-847f-84cd98a1f788/thumb/</t>
  </si>
  <si>
    <t>191db5c4-2ac6-45eb-b286-4ad601c670ca</t>
  </si>
  <si>
    <t>White broccoli seeds to dry in tomato house. Brooklands. Brassica oleracea capitata</t>
  </si>
  <si>
    <t>https://api.openverse.engineering/v1/images/191db5c4-2ac6-45eb-b286-4ad601c670ca/thumb/</t>
  </si>
  <si>
    <t>f0680ce0-20c6-4ba5-a97a-82f9331b479c</t>
  </si>
  <si>
    <t>https://api.openverse.engineering/v1/images/f0680ce0-20c6-4ba5-a97a-82f9331b479c/thumb/</t>
  </si>
  <si>
    <t>9d29e4ae-350e-4560-9dd0-72d611f54a7e</t>
  </si>
  <si>
    <t>Canola cultivation, Binalong, NSW.</t>
  </si>
  <si>
    <t>jemasmith</t>
  </si>
  <si>
    <t>https://api.openverse.engineering/v1/images/9d29e4ae-350e-4560-9dd0-72d611f54a7e/thumb/</t>
  </si>
  <si>
    <t>8df09197-27f5-4af1-b18f-57d9be4d4c08</t>
  </si>
  <si>
    <t>„Åä„ÇÄ„Åì„Åï„ÇìÂøóÊúõ</t>
  </si>
  <si>
    <t>https://api.openverse.engineering/v1/images/8df09197-27f5-4af1-b18f-57d9be4d4c08/thumb/</t>
  </si>
  <si>
    <t>ef241286-d40a-4c73-bef4-3efada8b546d</t>
  </si>
  <si>
    <t>Wild turnip / Brassica rapa L. var. nippo-oleifera / Ëèú„ÅÆËä±(„Å™„ÅÆ„ÅØ„Å™)</t>
  </si>
  <si>
    <t>https://api.openverse.engineering/v1/images/ef241286-d40a-4c73-bef4-3efada8b546d/thumb/</t>
  </si>
  <si>
    <t>86f9b99d-0745-4b37-b422-ce44d9b4ac3d</t>
  </si>
  <si>
    <t>https://api.openverse.engineering/v1/images/86f9b99d-0745-4b37-b422-ce44d9b4ac3d/thumb/</t>
  </si>
  <si>
    <t>9b13cbf0-a289-4204-ba65-afcaa2fb9060</t>
  </si>
  <si>
    <t>Bryonia Alba (White Bryony) enlarged 4 times from Urformen der Kunst (1928) by Karl Blossfeldt. Original from The Rijksmuseum. Digitally enhanced by rawpixel.</t>
  </si>
  <si>
    <t>https://api.openverse.engineering/v1/images/9b13cbf0-a289-4204-ba65-afcaa2fb9060/thumb/</t>
  </si>
  <si>
    <t>ad74bb3c-1154-4000-a98a-84fc55607e95</t>
  </si>
  <si>
    <t>White bryony. Bryonia dioica [as Bryonia aspera sive alba baccis rubris] Perennial climbing vine w/ white or blue flowers, and red berry-like fruits.</t>
  </si>
  <si>
    <t>https://api.openverse.engineering/v1/images/ad74bb3c-1154-4000-a98a-84fc55607e95/thumb/</t>
  </si>
  <si>
    <t>1b8fda0f-d348-40d9-8cb7-352513f7656f</t>
  </si>
  <si>
    <t>starr-070221-4673-Buddleja_asiatica-leaves_and_fruit-Lahaina-Maui</t>
  </si>
  <si>
    <t>Starr Environmental</t>
  </si>
  <si>
    <t>https://api.openverse.engineering/v1/images/1b8fda0f-d348-40d9-8cb7-352513f7656f/thumb/</t>
  </si>
  <si>
    <t>fab507a1-df72-4e7f-944b-15c7a641551f</t>
  </si>
  <si>
    <t>Bumelia lanuginosa var. rigida A. Gray</t>
  </si>
  <si>
    <t>Cyrus G. Pringle</t>
  </si>
  <si>
    <t>https://api.openverse.engineering/v1/images/fab507a1-df72-4e7f-944b-15c7a641551f/thumb/</t>
  </si>
  <si>
    <t>f7d59629-cc6e-4fa3-8a8e-cbb176f1bb03</t>
  </si>
  <si>
    <t>Gaspa</t>
  </si>
  <si>
    <t>https://api.openverse.engineering/v1/images/f7d59629-cc6e-4fa3-8a8e-cbb176f1bb03/thumb/</t>
  </si>
  <si>
    <t>26dc4074-66f8-4620-a29d-95191250a2e5</t>
  </si>
  <si>
    <t>Bunium persicum (Boiss.) B. Fedtsch.</t>
  </si>
  <si>
    <t>Karl H. Rechinger and Frida Rechinger</t>
  </si>
  <si>
    <t>https://api.openverse.engineering/v1/images/26dc4074-66f8-4620-a29d-95191250a2e5/thumb/</t>
  </si>
  <si>
    <t>0b153f9b-74a5-4ca4-9817-90c5041367e0</t>
  </si>
  <si>
    <t>Bupleurum chinense DC.</t>
  </si>
  <si>
    <t>https://api.openverse.engineering/v1/images/0b153f9b-74a5-4ca4-9817-90c5041367e0/thumb/</t>
  </si>
  <si>
    <t>19ef3939-0e04-486e-a8f4-d9f92357ff48</t>
  </si>
  <si>
    <t>Bupleurum falcatum - Bupl√®vre en faux</t>
  </si>
  <si>
    <t>https://api.openverse.engineering/v1/images/19ef3939-0e04-486e-a8f4-d9f92357ff48/thumb/</t>
  </si>
  <si>
    <t>fa5f52f6-4ee7-420e-a821-058e93d1fae1</t>
  </si>
  <si>
    <t>CBG Crescent Beds - Salvia greggii 'Lowry's Peach', Salvia 'Argentina Skies', Bupleurum rotundifolium 'Griffithi', Dahlia 'Sonic Bloom', Buxus 'Winter Gem' 150620</t>
  </si>
  <si>
    <t>https://api.openverse.engineering/v1/images/fa5f52f6-4ee7-420e-a821-058e93d1fae1/thumb/</t>
  </si>
  <si>
    <t>a141e5ef-68c1-4525-9933-a67523fcc61a</t>
  </si>
  <si>
    <t>Botanischer Garten TU Darmstadt</t>
  </si>
  <si>
    <t>https://api.openverse.engineering/v1/images/a141e5ef-68c1-4525-9933-a67523fcc61a/thumb/</t>
  </si>
  <si>
    <t>46416b40-c4fb-4275-ae67-7348d80fefa0</t>
  </si>
  <si>
    <t>Cacalia atriplicifolia L.</t>
  </si>
  <si>
    <t>https://api.openverse.engineering/v1/images/46416b40-c4fb-4275-ae67-7348d80fefa0/thumb/</t>
  </si>
  <si>
    <t>a6c02eef-88aa-4782-80d0-98ea16a75742</t>
  </si>
  <si>
    <t>Cakile edentula ssp. harperi 05 1512</t>
  </si>
  <si>
    <t>Bruce Kirchoff</t>
  </si>
  <si>
    <t>https://api.openverse.engineering/v1/images/a6c02eef-88aa-4782-80d0-98ea16a75742/thumb/</t>
  </si>
  <si>
    <t>38066d7b-8f85-4fdf-b014-16e3cc70f939</t>
  </si>
  <si>
    <t>Cakile maritima flower9</t>
  </si>
  <si>
    <t>https://api.openverse.engineering/v1/images/38066d7b-8f85-4fdf-b014-16e3cc70f939/thumb/</t>
  </si>
  <si>
    <t>afa1ca90-ff14-4a5e-a421-9d1b412e1390</t>
  </si>
  <si>
    <t>https://api.openverse.engineering/v1/images/afa1ca90-ff14-4a5e-a421-9d1b412e1390/thumb/</t>
  </si>
  <si>
    <t>5d8c4365-d5b1-4299-a260-2ba1ed9eb07e</t>
  </si>
  <si>
    <t>Bromf</t>
  </si>
  <si>
    <t>https://api.openverse.engineering/v1/images/5d8c4365-d5b1-4299-a260-2ba1ed9eb07e/thumb/</t>
  </si>
  <si>
    <t>39d858cf-7277-4d06-823a-ef1b49843da9</t>
  </si>
  <si>
    <t>Calendula arvensis IZE_11717</t>
  </si>
  <si>
    <t>Zachi Evenor</t>
  </si>
  <si>
    <t>https://api.openverse.engineering/v1/images/39d858cf-7277-4d06-823a-ef1b49843da9/thumb/</t>
  </si>
  <si>
    <t>6543c746-2b44-4b58-8ecc-410f3cb9a673</t>
  </si>
  <si>
    <t>Calendula Officinalis (Real Jardin Botanico, Madrid)</t>
  </si>
  <si>
    <t>dalbera</t>
  </si>
  <si>
    <t>https://api.openverse.engineering/v1/images/6543c746-2b44-4b58-8ecc-410f3cb9a673/thumb/</t>
  </si>
  <si>
    <t>7f92d828-ad65-4fdd-a26e-99ead2db8664</t>
  </si>
  <si>
    <t>Calla palustris. Sammtlich Giftgewache Deutschlands (1854)</t>
  </si>
  <si>
    <t>https://api.openverse.engineering/v1/images/7f92d828-ad65-4fdd-a26e-99ead2db8664/thumb/</t>
  </si>
  <si>
    <t>a3cc2f2e-d9ac-4aa3-aa20-d27653052581</t>
  </si>
  <si>
    <t>Beauty Berry or Callicarpa americana</t>
  </si>
  <si>
    <t>KirkOls</t>
  </si>
  <si>
    <t>https://api.openverse.engineering/v1/images/a3cc2f2e-d9ac-4aa3-aa20-d27653052581/thumb/</t>
  </si>
  <si>
    <t>4b09510f-0be7-4515-b49b-4a29a4ed7213</t>
  </si>
  <si>
    <t>Callicarpa macrophylla Vahl</t>
  </si>
  <si>
    <t>M. G. L'Isle</t>
  </si>
  <si>
    <t>https://api.openverse.engineering/v1/images/4b09510f-0be7-4515-b49b-4a29a4ed7213/thumb/</t>
  </si>
  <si>
    <t>60bc0b31-3f9b-4362-8cb2-2bbe8792ed78</t>
  </si>
  <si>
    <t>Callirhoe digitata Nutt.</t>
  </si>
  <si>
    <t>John Milton Bigelow</t>
  </si>
  <si>
    <t>https://api.openverse.engineering/v1/images/60bc0b31-3f9b-4362-8cb2-2bbe8792ed78/thumb/</t>
  </si>
  <si>
    <t>f051dbbc-3884-486f-ad99-b95fa2af5a04</t>
  </si>
  <si>
    <t>160706 118 Wave Hill - Wild Garden, Callirhoe involucrata Wine Cups, Asclepias tuberosa Butterfly Weed</t>
  </si>
  <si>
    <t>https://api.openverse.engineering/v1/images/f051dbbc-3884-486f-ad99-b95fa2af5a04/thumb/</t>
  </si>
  <si>
    <t>eaa88e13-a9ae-4834-925d-29184f8aea7c</t>
  </si>
  <si>
    <t>Heather (Calluna vulgaris)</t>
  </si>
  <si>
    <t>foxypar4</t>
  </si>
  <si>
    <t>https://api.openverse.engineering/v1/images/eaa88e13-a9ae-4834-925d-29184f8aea7c/thumb/</t>
  </si>
  <si>
    <t>46ec498c-5b61-4820-a84e-3444c4c89a00</t>
  </si>
  <si>
    <t>Sumpf-Dotterblume (Caltha palustris)</t>
  </si>
  <si>
    <t>https://api.openverse.engineering/v1/images/46ec498c-5b61-4820-a84e-3444c4c89a00/thumb/</t>
  </si>
  <si>
    <t>e6c5ff66-c981-43c7-b42e-2c4a9a63397c</t>
  </si>
  <si>
    <t>John B. from Highland Park, NJ, United States.</t>
  </si>
  <si>
    <t>https://api.openverse.engineering/v1/images/e6c5ff66-c981-43c7-b42e-2c4a9a63397c/thumb/</t>
  </si>
  <si>
    <t>532e8cb0-48de-4ee1-84d8-8c49c755eed5</t>
  </si>
  <si>
    <t>Sweet Shrub - Calycanthus floridus, Jones Preserve, Washington, Virginia</t>
  </si>
  <si>
    <t>https://api.openverse.engineering/v1/images/532e8cb0-48de-4ee1-84d8-8c49c755eed5/thumb/</t>
  </si>
  <si>
    <t>8f061cc9-8c3e-43df-b409-b5bb67c72e21</t>
  </si>
  <si>
    <t>Beet (Beta vulgaris), Bindweed (Calystegia sepium), Blue-bottle (Cyanus segetum), and Bramble, Blackberry (Rubus fruticosus).</t>
  </si>
  <si>
    <t>https://api.openverse.engineering/v1/images/8f061cc9-8c3e-43df-b409-b5bb67c72e21/thumb/</t>
  </si>
  <si>
    <t>84733712-1cab-413b-8955-ccae0de04bc7</t>
  </si>
  <si>
    <t>Calystegia soldanella (1816)</t>
  </si>
  <si>
    <t>https://api.openverse.engineering/v1/images/84733712-1cab-413b-8955-ccae0de04bc7/thumb/</t>
  </si>
  <si>
    <t>016762a2-f52b-413e-87a6-74c2fbdde951</t>
  </si>
  <si>
    <t>Gold of pleasure? Camelina sativa? Lake Bled</t>
  </si>
  <si>
    <t>https://api.openverse.engineering/v1/images/016762a2-f52b-413e-87a6-74c2fbdde951/thumb/</t>
  </si>
  <si>
    <t>10f6132f-27c8-4ccf-8229-1b9f083c2505</t>
  </si>
  <si>
    <t>Camellia Japonica (The Japanese Camellia) 'Alba Plena'</t>
  </si>
  <si>
    <t>Ray in Manila</t>
  </si>
  <si>
    <t>https://api.openverse.engineering/v1/images/10f6132f-27c8-4ccf-8229-1b9f083c2505/thumb/</t>
  </si>
  <si>
    <t>6354006e-931c-458d-b59e-874c19d1a751</t>
  </si>
  <si>
    <t>Camellia Sasanqua</t>
  </si>
  <si>
    <t>https://api.openverse.engineering/v1/images/6354006e-931c-458d-b59e-874c19d1a751/thumb/</t>
  </si>
  <si>
    <t>6c1c46a9-9af7-44c9-91fb-9953ac8e4bdf</t>
  </si>
  <si>
    <t>Oolong Tea, Camellia Sinensis</t>
  </si>
  <si>
    <t>larryjh1234</t>
  </si>
  <si>
    <t>https://api.openverse.engineering/v1/images/6c1c46a9-9af7-44c9-91fb-9953ac8e4bdf/thumb/</t>
  </si>
  <si>
    <t>a88d3fa7-a42c-4adb-ae0e-6b16d9df9b76</t>
  </si>
  <si>
    <t>Campanula medium / „Ç´„É≥„Éë„Éã„É•„É© / Èá£ÈêòËçâ(„Å§„Çä„Åå„Å≠„Åù„ÅÜ) / È¢®Èà¥Ëçâ(„Åµ„ÅÜ„Çä„Çì„Åù„ÅÜ)</t>
  </si>
  <si>
    <t>https://api.openverse.engineering/v1/images/a88d3fa7-a42c-4adb-ae0e-6b16d9df9b76/thumb/</t>
  </si>
  <si>
    <t>bf3d0427-0a6d-4712-8373-ced8de0e535f</t>
  </si>
  <si>
    <t>https://api.openverse.engineering/v1/images/bf3d0427-0a6d-4712-8373-ced8de0e535f/thumb/</t>
  </si>
  <si>
    <t>d7c60aff-c282-4db7-bade-8f05a9da9688</t>
  </si>
  <si>
    <t>Blue Bells, harebell. Campanula rotundifolia. Choix des plus belles Find fleurs -et des plus beaux fruits par P.J. RedouteÃÅ. (1833)</t>
  </si>
  <si>
    <t>https://api.openverse.engineering/v1/images/d7c60aff-c282-4db7-bade-8f05a9da9688/thumb/</t>
  </si>
  <si>
    <t>961070fe-b725-44e1-a516-755ee387efbd</t>
  </si>
  <si>
    <t>Canarium album Leenh.</t>
  </si>
  <si>
    <t>H. Fung</t>
  </si>
  <si>
    <t>https://api.openverse.engineering/v1/images/961070fe-b725-44e1-a516-755ee387efbd/thumb/</t>
  </si>
  <si>
    <t>fc6bb8f6-b8ca-4208-b9ff-e7b69c54e6c2</t>
  </si>
  <si>
    <t>Diego Rodriguez. Naturalist Photographer</t>
  </si>
  <si>
    <t>https://api.openverse.engineering/v1/images/fc6bb8f6-b8ca-4208-b9ff-e7b69c54e6c2/thumb/</t>
  </si>
  <si>
    <t>8c92bf01-7c39-4f73-a880-b405ff203f6e</t>
  </si>
  <si>
    <t>160706 091 Wave Hill - Aquatic Garden, Miscanthus sinensis 'Adagio', Colocasia sp, Canna glauca 'Ra', Nymphaea cvs, Vitis coignetiae on pergola</t>
  </si>
  <si>
    <t>https://api.openverse.engineering/v1/images/8c92bf01-7c39-4f73-a880-b405ff203f6e/thumb/</t>
  </si>
  <si>
    <t>b7ba3e58-cd6b-4bd3-ad21-a1c9d636567b</t>
  </si>
  <si>
    <t>Yellow Canna Indica by iezalel williams IMG_0990-001</t>
  </si>
  <si>
    <t>https://api.openverse.engineering/v1/images/b7ba3e58-cd6b-4bd3-ad21-a1c9d636567b/thumb/</t>
  </si>
  <si>
    <t>885ea823-b0ee-46f7-9268-8637cfca903e</t>
  </si>
  <si>
    <t>https://api.openverse.engineering/v1/images/885ea823-b0ee-46f7-9268-8637cfca903e/thumb/</t>
  </si>
  <si>
    <t>d44a52eb-5aac-4ddb-9f5c-640dab764c77</t>
  </si>
  <si>
    <t>Capparis spinosa, unripe fruit</t>
  </si>
  <si>
    <t>Helena2000</t>
  </si>
  <si>
    <t>https://api.openverse.engineering/v1/images/d44a52eb-5aac-4ddb-9f5c-640dab764c77/thumb/</t>
  </si>
  <si>
    <t>64d9bb95-8e7e-4d15-b175-322119bd93d1</t>
  </si>
  <si>
    <t>https://api.openverse.engineering/v1/images/64d9bb95-8e7e-4d15-b175-322119bd93d1/thumb/</t>
  </si>
  <si>
    <t>Capsella bursa pastoris</t>
  </si>
  <si>
    <t>df98084f-aa88-493b-a264-33b606bb154b</t>
  </si>
  <si>
    <t>Bolivian Rainbow (Capsicum Annuum) Chili flower.</t>
  </si>
  <si>
    <t>https://api.openverse.engineering/v1/images/df98084f-aa88-493b-a264-33b606bb154b/thumb/</t>
  </si>
  <si>
    <t>7ddd406a-f8fc-4d83-baea-4ecbdcdbdcf7</t>
  </si>
  <si>
    <t>capsicum baccatum o aj√≠ colorado</t>
  </si>
  <si>
    <t>https://api.openverse.engineering/v1/images/7ddd406a-f8fc-4d83-baea-4ecbdcdbdcf7/thumb/</t>
  </si>
  <si>
    <t>1c8d4447-8ee2-4631-825b-c5acfc94f68b</t>
  </si>
  <si>
    <t>Le Jardin de Lorixa - Capsicum frutescens</t>
  </si>
  <si>
    <t>Biblioth√®que - Les Champs Libres - Rennes</t>
  </si>
  <si>
    <t>https://api.openverse.engineering/v1/images/1c8d4447-8ee2-4631-825b-c5acfc94f68b/thumb/</t>
  </si>
  <si>
    <t>f6e7ca0d-3fc0-47e5-bfd1-9080b315831f</t>
  </si>
  <si>
    <t>Cardamine amara L.</t>
  </si>
  <si>
    <t>Univ. Col. London</t>
  </si>
  <si>
    <t>https://api.openverse.engineering/v1/images/f6e7ca0d-3fc0-47e5-bfd1-9080b315831f/thumb/</t>
  </si>
  <si>
    <t>33abdd0a-379e-4ca0-be20-a93a596e8528</t>
  </si>
  <si>
    <t>cardamine impatiens#75371ep</t>
  </si>
  <si>
    <t>prof.bizzarro</t>
  </si>
  <si>
    <t>https://api.openverse.engineering/v1/images/33abdd0a-379e-4ca0-be20-a93a596e8528/thumb/</t>
  </si>
  <si>
    <t>f3a329b0-aeb8-4c04-ae61-9ef0713e8f6c</t>
  </si>
  <si>
    <t>Dropwort (Filipendula vulgaris), Eryngo (Eryngium maritimum), Cuckow Flower (Cardamine pratensis), and Elder (Sambacus nigra).</t>
  </si>
  <si>
    <t>https://api.openverse.engineering/v1/images/f3a329b0-aeb8-4c04-ae61-9ef0713e8f6c/thumb/</t>
  </si>
  <si>
    <t>12b98e3f-7cbc-4e23-8ee0-5668cabb03e5</t>
  </si>
  <si>
    <t>https://api.openverse.engineering/v1/images/12b98e3f-7cbc-4e23-8ee0-5668cabb03e5/thumb/</t>
  </si>
  <si>
    <t>e749aee1-a3f6-477a-9252-df787a34fbaf</t>
  </si>
  <si>
    <t>gertrudster</t>
  </si>
  <si>
    <t>https://api.openverse.engineering/v1/images/e749aee1-a3f6-477a-9252-df787a34fbaf/thumb/</t>
  </si>
  <si>
    <t>8d099eaf-3526-4325-a720-fd1668dbf81e</t>
  </si>
  <si>
    <t>Carduus crispus (Welted thistle)</t>
  </si>
  <si>
    <t>https://api.openverse.engineering/v1/images/8d099eaf-3526-4325-a720-fd1668dbf81e/thumb/</t>
  </si>
  <si>
    <t>bd2672fd-594b-4aa9-88d4-34bf7165a964</t>
  </si>
  <si>
    <t>Musk Thistle (Carduus nutans)</t>
  </si>
  <si>
    <t>acryptozoo</t>
  </si>
  <si>
    <t>https://api.openverse.engineering/v1/images/bd2672fd-594b-4aa9-88d4-34bf7165a964/thumb/</t>
  </si>
  <si>
    <t>fb699089-3111-4882-9839-67208e1b4cfe</t>
  </si>
  <si>
    <t>carex arenaria</t>
  </si>
  <si>
    <t>https://api.openverse.engineering/v1/images/fb699089-3111-4882-9839-67208e1b4cfe/thumb/</t>
  </si>
  <si>
    <t>99936547-3e05-4d1e-8591-691113efd1a6</t>
  </si>
  <si>
    <t>Carex hirta. Hammer sedge. Barry docks railway lines. 6/6/68</t>
  </si>
  <si>
    <t>https://api.openverse.engineering/v1/images/99936547-3e05-4d1e-8591-691113efd1a6/thumb/</t>
  </si>
  <si>
    <t>e39a0c05-296a-424c-8f7f-741b69faf86d</t>
  </si>
  <si>
    <t>Carex kobomugi Ohwi</t>
  </si>
  <si>
    <t>Shuho Kirino</t>
  </si>
  <si>
    <t>https://api.openverse.engineering/v1/images/e39a0c05-296a-424c-8f7f-741b69faf86d/thumb/</t>
  </si>
  <si>
    <t>60b836f9-1736-4ff4-999c-db3c2bdc21cd</t>
  </si>
  <si>
    <t>Carex macrocephala (Spreng.) Willd.</t>
  </si>
  <si>
    <t>Adolph D. E. Elmer</t>
  </si>
  <si>
    <t>https://api.openverse.engineering/v1/images/60b836f9-1736-4ff4-999c-db3c2bdc21cd/thumb/</t>
  </si>
  <si>
    <t>442c8443-9fce-400e-bfda-1fcb0a9ea150</t>
  </si>
  <si>
    <t>Silver thistle, dwarf carline thistle. Carlina acaulis. Album de la flora medico-farmaceutica e industrial, indiÃÅgina y exoÃÅtica, Argenta, C.M. de (1863)</t>
  </si>
  <si>
    <t>https://api.openverse.engineering/v1/images/442c8443-9fce-400e-bfda-1fcb0a9ea150/thumb/</t>
  </si>
  <si>
    <t>53874d63-c1c2-465a-afe0-e6bcad2b5f9c</t>
  </si>
  <si>
    <t>Carlina Vulgaris - S√ºdliche Golddistel</t>
  </si>
  <si>
    <t>steffenz</t>
  </si>
  <si>
    <t>https://api.openverse.engineering/v1/images/53874d63-c1c2-465a-afe0-e6bcad2b5f9c/thumb/</t>
  </si>
  <si>
    <t>e5eca9b3-f138-4726-b9fc-b915f9752904</t>
  </si>
  <si>
    <t>Carpesium abrotanoides L.</t>
  </si>
  <si>
    <t>https://api.openverse.engineering/v1/images/e5eca9b3-f138-4726-b9fc-b915f9752904/thumb/</t>
  </si>
  <si>
    <t>308d1dcd-ddde-4e5c-9d67-20b7dcdaa086</t>
  </si>
  <si>
    <t>Cinquefoil (Potentilla reptans), Buckthorn (Rhamnus cathartica), Comfrey (Symphytum officinale), and Caraway (Carum carvi).</t>
  </si>
  <si>
    <t>https://api.openverse.engineering/v1/images/308d1dcd-ddde-4e5c-9d67-20b7dcdaa086/thumb/</t>
  </si>
  <si>
    <t>f823cdb0-50b1-4bc2-a79d-b7d33310429c</t>
  </si>
  <si>
    <t>Germinating basidia with mycelium of bird's nest fungi on leaf of Carya ovata (Shagbark hickory)</t>
  </si>
  <si>
    <t>https://api.openverse.engineering/v1/images/f823cdb0-50b1-4bc2-a79d-b7d33310429c/thumb/</t>
  </si>
  <si>
    <t>1c1678b5-8f8a-4956-b9b7-10de6e0efc30</t>
  </si>
  <si>
    <t>Carya tomentosa - teeming with ants</t>
  </si>
  <si>
    <t>sonnia hill</t>
  </si>
  <si>
    <t>https://api.openverse.engineering/v1/images/1c1678b5-8f8a-4956-b9b7-10de6e0efc30/thumb/</t>
  </si>
  <si>
    <t>2e216eea-0fff-4bc5-b511-abf0f16ac6c2</t>
  </si>
  <si>
    <t>American Chestnut (Castanea dentata) (1932) by Mary Vaux Walcott. Original from The Smithsonian. Digitally enhanced by rawpixel.</t>
  </si>
  <si>
    <t>https://api.openverse.engineering/v1/images/2e216eea-0fff-4bc5-b511-abf0f16ac6c2/thumb/</t>
  </si>
  <si>
    <t>34026028-7ed9-43e3-8b75-6d0f44c8d209</t>
  </si>
  <si>
    <t>Chinese chestnut (Castanea mollissima), Non-native</t>
  </si>
  <si>
    <t>Frederick County Forest Conservancy District Board</t>
  </si>
  <si>
    <t>https://api.openverse.engineering/v1/images/34026028-7ed9-43e3-8b75-6d0f44c8d209/thumb/</t>
  </si>
  <si>
    <t>a5d5c0ce-014c-4a35-b220-33d6beaad39f</t>
  </si>
  <si>
    <t>casta√±o com√∫n (Castanea sativa)</t>
  </si>
  <si>
    <t>R.Duran</t>
  </si>
  <si>
    <t>https://api.openverse.engineering/v1/images/a5d5c0ce-014c-4a35-b220-33d6beaad39f/thumb/</t>
  </si>
  <si>
    <t>94aa1a00-4802-4f75-85c6-84d23172b87b</t>
  </si>
  <si>
    <t>Joi</t>
  </si>
  <si>
    <t>https://api.openverse.engineering/v1/images/94aa1a00-4802-4f75-85c6-84d23172b87b/thumb/</t>
  </si>
  <si>
    <t>d1a3f99a-a195-498f-b385-eba624df56a0</t>
  </si>
  <si>
    <t>Castanospermum australe - Australian rainforest flowering tree</t>
  </si>
  <si>
    <t>Tatters ‚úæ</t>
  </si>
  <si>
    <t>https://api.openverse.engineering/v1/images/d1a3f99a-a195-498f-b385-eba624df56a0/thumb/</t>
  </si>
  <si>
    <t>c7302626-cfe3-4380-a495-f6d6708bf8e0</t>
  </si>
  <si>
    <t>Tim Sheerman-Chase</t>
  </si>
  <si>
    <t>https://api.openverse.engineering/v1/images/c7302626-cfe3-4380-a495-f6d6708bf8e0/thumb/</t>
  </si>
  <si>
    <t>86d83458-b7da-4d3d-ad70-d7ca045fa709</t>
  </si>
  <si>
    <t>Caulophyllum thalictroides 3, Blue Cohosh flower, Howard County, MD, Helen Lowe Metzman_2017-05-08-16.30</t>
  </si>
  <si>
    <t>https://api.openverse.engineering/v1/images/86d83458-b7da-4d3d-ad70-d7ca045fa709/thumb/</t>
  </si>
  <si>
    <t>eef350f2-d294-485c-b531-3eebca7ca371</t>
  </si>
  <si>
    <t>Ceanothus americanus (New Jersey redroot, New Jersey tea) - Rattlesnake Hill</t>
  </si>
  <si>
    <t>https://api.openverse.engineering/v1/images/eef350f2-d294-485c-b531-3eebca7ca371/thumb/</t>
  </si>
  <si>
    <t>400ec7cc-2ff8-48b3-9c66-d5d2bf1560b1</t>
  </si>
  <si>
    <t>2014-04-21-13.27.21 ZS PMax Ceanothus velutinus-1-1</t>
  </si>
  <si>
    <t>https://api.openverse.engineering/v1/images/400ec7cc-2ff8-48b3-9c66-d5d2bf1560b1/thumb/</t>
  </si>
  <si>
    <t>70353674-7dea-402a-81b2-aaf581cf7481</t>
  </si>
  <si>
    <t>Cedar of Lebanon, Cedars of Lebanon. Cedrus libani. Trew, C.J., Ehret, G.D., Plantae selectae, vol. 1: t. 1 (1750) [G.D. Ehret]</t>
  </si>
  <si>
    <t>https://api.openverse.engineering/v1/images/70353674-7dea-402a-81b2-aaf581cf7481/thumb/</t>
  </si>
  <si>
    <t>44b80e7f-a786-49f0-9a74-d9b893002338</t>
  </si>
  <si>
    <t>Oriental Bittersweet - Celastrus orbiculatus, Huntley Meadows Park, Alexandria, Virginia</t>
  </si>
  <si>
    <t>https://api.openverse.engineering/v1/images/44b80e7f-a786-49f0-9a74-d9b893002338/thumb/</t>
  </si>
  <si>
    <t>4f76ae9b-752f-493e-8965-b20cd7188539</t>
  </si>
  <si>
    <t>American bittersweet (Celastrus scandens) illustration from Trai</t>
  </si>
  <si>
    <t>https://api.openverse.engineering/v1/images/4f76ae9b-752f-493e-8965-b20cd7188539/thumb/</t>
  </si>
  <si>
    <t>4823d42f-be62-4dc4-bc74-6304b8f65fc1</t>
  </si>
  <si>
    <t>Celosia argentea 'Cristata' L.</t>
  </si>
  <si>
    <t>Elmer Drew Merrill</t>
  </si>
  <si>
    <t>https://api.openverse.engineering/v1/images/4823d42f-be62-4dc4-bc74-6304b8f65fc1/thumb/</t>
  </si>
  <si>
    <t>89382754-c208-46e2-95b5-2b1aeb187c91</t>
  </si>
  <si>
    <t>celtis australis</t>
  </si>
  <si>
    <t>https://api.openverse.engineering/v1/images/89382754-c208-46e2-95b5-2b1aeb187c91/thumb/</t>
  </si>
  <si>
    <t>b58dd057-1db7-4312-963e-46c2ca2213bf</t>
  </si>
  <si>
    <t>221 Centaurea calcitrapa L.</t>
  </si>
  <si>
    <t>https://api.openverse.engineering/v1/images/b58dd057-1db7-4312-963e-46c2ca2213bf/thumb/</t>
  </si>
  <si>
    <t>58e66a30-9ee0-4079-9f2d-6e3406553866</t>
  </si>
  <si>
    <t>Purple Bloom, Corn Flower (Centaurea cyanus)</t>
  </si>
  <si>
    <t>Kumaravel</t>
  </si>
  <si>
    <t>https://api.openverse.engineering/v1/images/58e66a30-9ee0-4079-9f2d-6e3406553866/thumb/</t>
  </si>
  <si>
    <t>3689d074-85ef-4a8c-9903-e14280d0e178</t>
  </si>
  <si>
    <t>Common knapweed Centaurea nigra</t>
  </si>
  <si>
    <t>pete. #hwcp</t>
  </si>
  <si>
    <t>https://api.openverse.engineering/v1/images/3689d074-85ef-4a8c-9903-e14280d0e178/thumb/</t>
  </si>
  <si>
    <t>178fb9ab-6a1d-451c-a8e6-050d5a26bd22</t>
  </si>
  <si>
    <t>Centaurea solstitialis flowerhead9</t>
  </si>
  <si>
    <t>https://api.openverse.engineering/v1/images/178fb9ab-6a1d-451c-a8e6-050d5a26bd22/thumb/</t>
  </si>
  <si>
    <t>d31d3386-41c7-43ba-b4cb-b66c52733216</t>
  </si>
  <si>
    <t>Centaurium erythraea leaves</t>
  </si>
  <si>
    <t>John Tann</t>
  </si>
  <si>
    <t>https://api.openverse.engineering/v1/images/d31d3386-41c7-43ba-b4cb-b66c52733216/thumb/</t>
  </si>
  <si>
    <t>e32faa04-7e93-4785-a70d-56701ee5f8e2</t>
  </si>
  <si>
    <t>Marcia Stefani</t>
  </si>
  <si>
    <t>https://api.openverse.engineering/v1/images/e32faa04-7e93-4785-a70d-56701ee5f8e2/thumb/</t>
  </si>
  <si>
    <t>db04a80d-394b-43b9-8488-8595a6fdf838</t>
  </si>
  <si>
    <t>Red valerian, Jupiter's beard (Centranthus ruber, as Valeriana rubra), and Speedwell (Leptandra sibirica, as Veronica sibirica). The new botanic garden (1812)</t>
  </si>
  <si>
    <t>https://api.openverse.engineering/v1/images/db04a80d-394b-43b9-8488-8595a6fdf838/thumb/</t>
  </si>
  <si>
    <t>b4ce9818-07da-484b-8cd3-980652ff80d8</t>
  </si>
  <si>
    <t>Cerastium viscosum L.</t>
  </si>
  <si>
    <t>Jan Bevington Gillett</t>
  </si>
  <si>
    <t>https://api.openverse.engineering/v1/images/b4ce9818-07da-484b-8cd3-980652ff80d8/thumb/</t>
  </si>
  <si>
    <t>ae2d54bc-9dee-43d3-aed2-d65c55cf7a19</t>
  </si>
  <si>
    <t>carob tree (Ceratonia siliqua)</t>
  </si>
  <si>
    <t>he48</t>
  </si>
  <si>
    <t>https://api.openverse.engineering/v1/images/ae2d54bc-9dee-43d3-aed2-d65c55cf7a19/thumb/</t>
  </si>
  <si>
    <t>9a80a3b9-4815-43f0-a8f3-9690911ae517</t>
  </si>
  <si>
    <t>sunrise redbud [cercis canadensis] one year after planting</t>
  </si>
  <si>
    <t>https://api.openverse.engineering/v1/images/9a80a3b9-4815-43f0-a8f3-9690911ae517/thumb/</t>
  </si>
  <si>
    <t>34d4c4a2-fb84-4bd7-b178-0c4a1764debc</t>
  </si>
  <si>
    <t>Chinese Redbud / Cercis chinensis / Ëä±ËòáËä≥(„ÅØ„Å™„Åö„Åä„ÅÜ)</t>
  </si>
  <si>
    <t>https://api.openverse.engineering/v1/images/34d4c4a2-fb84-4bd7-b178-0c4a1764debc/thumb/</t>
  </si>
  <si>
    <t>24c347c8-e675-4cc2-8c7b-b55b92b5b171</t>
  </si>
  <si>
    <t>Cercis, √Årbol del amor, √Årbol de Judas, Arbol de Judea, Ciclamor, Algarrobo loco, Cercis siliquastrum L</t>
  </si>
  <si>
    <t>https://api.openverse.engineering/v1/images/24c347c8-e675-4cc2-8c7b-b55b92b5b171/thumb/</t>
  </si>
  <si>
    <t>b21c0a65-c860-46c6-997e-601baaa463e5</t>
  </si>
  <si>
    <t>Antique illustration of cetraria islandica, roccella tinctria</t>
  </si>
  <si>
    <t>https://api.openverse.engineering/v1/images/b21c0a65-c860-46c6-997e-601baaa463e5/thumb/</t>
  </si>
  <si>
    <t>8fa7cf38-b891-4b47-9b80-22676c0ca26e</t>
  </si>
  <si>
    <t>Chaenomeles japonica [as Pyrus japonica], Genista sagittalis, Gentiana acaulis, and Kalmia buxifolia [as Ledum buxifolium] The botanic garden vol. 1 (1825)</t>
  </si>
  <si>
    <t>https://api.openverse.engineering/v1/images/8fa7cf38-b891-4b47-9b80-22676c0ca26e/thumb/</t>
  </si>
  <si>
    <t>377fbe8c-7e45-436f-bf8a-b81201deb485</t>
  </si>
  <si>
    <t>houroumono</t>
  </si>
  <si>
    <t>https://api.openverse.engineering/v1/images/377fbe8c-7e45-436f-bf8a-b81201deb485/thumb/</t>
  </si>
  <si>
    <t>674bf0d8-f2d0-49c0-b929-d43f0bb09965</t>
  </si>
  <si>
    <t>Chamomile (Chamaemelum nobile), Coltsfoot (Tussilago farfara), Clove Pink, Gilliflower (Dianthus caryophyllus), and Crowfoot (Ranunculus acris) [1838]</t>
  </si>
  <si>
    <t>https://api.openverse.engineering/v1/images/674bf0d8-f2d0-49c0-b929-d43f0bb09965/thumb/</t>
  </si>
  <si>
    <t>caeb3a22-94ee-410b-90d7-4490d13aca7c</t>
  </si>
  <si>
    <t>European fan palm (Chamaerops humilis) illustration from Trait√©</t>
  </si>
  <si>
    <t>https://api.openverse.engineering/v1/images/caeb3a22-94ee-410b-90d7-4490d13aca7c/thumb/</t>
  </si>
  <si>
    <t>310739ab-dcb7-4385-a53b-8cc19cc63af3</t>
  </si>
  <si>
    <t>Cheilanthes pteridioides (Reichard) C. Chr.</t>
  </si>
  <si>
    <t>https://api.openverse.engineering/v1/images/310739ab-dcb7-4385-a53b-8cc19cc63af3/thumb/</t>
  </si>
  <si>
    <t>076ba0a7-7b5e-4302-a145-762af9b0eb6c</t>
  </si>
  <si>
    <t>Common Celandine (Chelidonium majus), Centaury (Centaurium erythraea), Cummin (Cuminum cyminum), and Cleavers, Goosegrass (Galium aparine).</t>
  </si>
  <si>
    <t>https://api.openverse.engineering/v1/images/076ba0a7-7b5e-4302-a145-762af9b0eb6c/thumb/</t>
  </si>
  <si>
    <t>3ff6d08f-d097-4c1e-9919-81ad3d5db75b</t>
  </si>
  <si>
    <t>Chenopodium album, upper marlboro_2016-10-22-19.04</t>
  </si>
  <si>
    <t>https://api.openverse.engineering/v1/images/3ff6d08f-d097-4c1e-9919-81ad3d5db75b/thumb/</t>
  </si>
  <si>
    <t>28f4791b-61c6-49b3-a0bd-b1b4f996a3af</t>
  </si>
  <si>
    <t>Chenopodium ambrosioides var. anthelminticum (L.) A. Gray</t>
  </si>
  <si>
    <t>E. J. Hill</t>
  </si>
  <si>
    <t>https://api.openverse.engineering/v1/images/28f4791b-61c6-49b3-a0bd-b1b4f996a3af/thumb/</t>
  </si>
  <si>
    <t>2842d7cd-72be-441d-8c81-4422f83563e6</t>
  </si>
  <si>
    <t>Paico (Chenopodium ambrosioides)</t>
  </si>
  <si>
    <t>https://api.openverse.engineering/v1/images/2842d7cd-72be-441d-8c81-4422f83563e6/thumb/</t>
  </si>
  <si>
    <t>90d1e988-2cce-4f38-b531-c93b5ca91887</t>
  </si>
  <si>
    <t>Chenopodium bonus-henricus L.</t>
  </si>
  <si>
    <t>https://api.openverse.engineering/v1/images/90d1e988-2cce-4f38-b531-c93b5ca91887/thumb/</t>
  </si>
  <si>
    <t>Chenopodium bonus henricus</t>
  </si>
  <si>
    <t>7c178312-c4b6-4380-b1ba-3dc5e19749cb</t>
  </si>
  <si>
    <t>Chenopodium botrys L.</t>
  </si>
  <si>
    <t>Schrenk, --</t>
  </si>
  <si>
    <t>https://api.openverse.engineering/v1/images/7c178312-c4b6-4380-b1ba-3dc5e19749cb/thumb/</t>
  </si>
  <si>
    <t>f51bcfa7-2230-4c52-80ed-08793abc55ec</t>
  </si>
  <si>
    <t>Chenopodium californicum S. Watson</t>
  </si>
  <si>
    <t>John Bernhard Leiberg</t>
  </si>
  <si>
    <t>https://api.openverse.engineering/v1/images/f51bcfa7-2230-4c52-80ed-08793abc55ec/thumb/</t>
  </si>
  <si>
    <t>8875c353-e492-4490-b1dc-40afe0561fe9</t>
  </si>
  <si>
    <t>E. Matuda</t>
  </si>
  <si>
    <t>https://api.openverse.engineering/v1/images/8875c353-e492-4490-b1dc-40afe0561fe9/thumb/</t>
  </si>
  <si>
    <t>061406e2-bb26-4369-bad3-97bde79ed08e</t>
  </si>
  <si>
    <t>Chenopodium incanum (S. Watson) A. Heller</t>
  </si>
  <si>
    <t>https://api.openverse.engineering/v1/images/061406e2-bb26-4369-bad3-97bde79ed08e/thumb/</t>
  </si>
  <si>
    <t>ee872f3b-42de-4b50-810c-96888863ae3a</t>
  </si>
  <si>
    <t>https://api.openverse.engineering/v1/images/ee872f3b-42de-4b50-810c-96888863ae3a/thumb/</t>
  </si>
  <si>
    <t>c819ab77-e959-45b7-926f-0e4d3988b8c0</t>
  </si>
  <si>
    <t>stamp 'Chenopodium Pallidicaule' (Bolivia 2011)</t>
  </si>
  <si>
    <t>Sasha India</t>
  </si>
  <si>
    <t>https://api.openverse.engineering/v1/images/c819ab77-e959-45b7-926f-0e4d3988b8c0/thumb/</t>
  </si>
  <si>
    <t>3ebb4c1b-d82c-4695-9020-5e1b69d36bb1</t>
  </si>
  <si>
    <t>Chenopodium quinoa o arroz del Per√∫</t>
  </si>
  <si>
    <t>https://api.openverse.engineering/v1/images/3ebb4c1b-d82c-4695-9020-5e1b69d36bb1/thumb/</t>
  </si>
  <si>
    <t>02cf82b6-ad7f-4718-990b-fe4240ba556b</t>
  </si>
  <si>
    <t>Chenopodium rubrum. Lias floor. Rhoose Quarry 1975</t>
  </si>
  <si>
    <t>https://api.openverse.engineering/v1/images/02cf82b6-ad7f-4718-990b-fe4240ba556b/thumb/</t>
  </si>
  <si>
    <t>09f2d83c-6a82-4072-bd5e-6ef2b49f6ca6</t>
  </si>
  <si>
    <t>Chenopodium schraderianum Schult.</t>
  </si>
  <si>
    <t>A. Pappi</t>
  </si>
  <si>
    <t>https://api.openverse.engineering/v1/images/09f2d83c-6a82-4072-bd5e-6ef2b49f6ca6/thumb/</t>
  </si>
  <si>
    <t>5478f16f-f47d-4074-8944-9b68e484181a</t>
  </si>
  <si>
    <t>J20170706-0054‚ÄîChilopsis linearis ssp arcuata‚ÄîRPBG‚ÄîDxO</t>
  </si>
  <si>
    <t>https://api.openverse.engineering/v1/images/5478f16f-f47d-4074-8944-9b68e484181a/thumb/</t>
  </si>
  <si>
    <t>4d3aeee6-dafc-4d4e-9ec8-d2359ea4fe95</t>
  </si>
  <si>
    <t>Chimaphila maculata, spotted wintergreen, Howard County, MD, Helen Lowe Metzman_2017-06-20-13.46</t>
  </si>
  <si>
    <t>https://api.openverse.engineering/v1/images/4d3aeee6-dafc-4d4e-9ec8-d2359ea4fe95/thumb/</t>
  </si>
  <si>
    <t>55241482-cb78-4985-80f7-84c3f23b9837</t>
  </si>
  <si>
    <t>Pipsissewa - Chimaphila umbellata</t>
  </si>
  <si>
    <t>https://api.openverse.engineering/v1/images/55241482-cb78-4985-80f7-84c3f23b9837/thumb/</t>
  </si>
  <si>
    <t>320f9a8e-c9d8-4d93-9c98-aac77b47268f</t>
  </si>
  <si>
    <t>WinterSweet (Chimonanthus praecox formÔºé concolor)</t>
  </si>
  <si>
    <t>https://api.openverse.engineering/v1/images/320f9a8e-c9d8-4d93-9c98-aac77b47268f/thumb/</t>
  </si>
  <si>
    <t>f589e3f1-f01c-41bf-b3ed-c37b41ef18ff</t>
  </si>
  <si>
    <t>Chionanthus virginicus, fringetree 2, Howard County, MD, HeLoMetz_2017-05-26-18.48</t>
  </si>
  <si>
    <t>https://api.openverse.engineering/v1/images/f589e3f1-f01c-41bf-b3ed-c37b41ef18ff/thumb/</t>
  </si>
  <si>
    <t>f299fb73-5e91-463d-8b54-a9a3f4ea5a81</t>
  </si>
  <si>
    <t>2017-12-16-14.10.05 ZS PMax Chlorogalum pomeridianum-1</t>
  </si>
  <si>
    <t>https://api.openverse.engineering/v1/images/f299fb73-5e91-463d-8b54-a9a3f4ea5a81/thumb/</t>
  </si>
  <si>
    <t>4a9d17c2-8446-40f3-9ed4-9f89f039b23e</t>
  </si>
  <si>
    <t>Chondrilla juncea plant1</t>
  </si>
  <si>
    <t>https://api.openverse.engineering/v1/images/4a9d17c2-8446-40f3-9ed4-9f89f039b23e/thumb/</t>
  </si>
  <si>
    <t>f2b32f34-dfb7-4293-8ee4-2b1add5718fa</t>
  </si>
  <si>
    <t>Chrozophora obliqua Schweinf.</t>
  </si>
  <si>
    <t>https://api.openverse.engineering/v1/images/f2b32f34-dfb7-4293-8ee4-2b1add5718fa/thumb/</t>
  </si>
  <si>
    <t>228f790c-c36d-4965-89c0-3ae292c64805</t>
  </si>
  <si>
    <t>Lithurgus tibialis, on Chrozophora tinctoria (IMG_4984-01)</t>
  </si>
  <si>
    <t>aviplot</t>
  </si>
  <si>
    <t>https://api.openverse.engineering/v1/images/228f790c-c36d-4965-89c0-3ae292c64805/thumb/</t>
  </si>
  <si>
    <t>e86096d1-e1b0-4234-90e2-37f63c7aff48</t>
  </si>
  <si>
    <t>Chrysanthemum coronarium - ◊ó◊®◊¶◊ô◊™ ◊¢◊ò◊ï◊®◊î</t>
  </si>
  <si>
    <t>Eran Finkle</t>
  </si>
  <si>
    <t>https://api.openverse.engineering/v1/images/e86096d1-e1b0-4234-90e2-37f63c7aff48/thumb/</t>
  </si>
  <si>
    <t>875be06d-91c3-40d4-8962-d420537d4d62</t>
  </si>
  <si>
    <t>◊©◊®◊î ◊í◊ï◊ú◊ì</t>
  </si>
  <si>
    <t>https://api.openverse.engineering/v1/images/875be06d-91c3-40d4-8962-d420537d4d62/thumb/</t>
  </si>
  <si>
    <t>867d77b1-112c-43dc-b8f0-e49a31d14988</t>
  </si>
  <si>
    <t>J20170810-0003‚ÄîEricameria nauseosa (syn Chrysothamnus nauseosus )‚ÄîRPBG‚ÄîDxO</t>
  </si>
  <si>
    <t>https://api.openverse.engineering/v1/images/867d77b1-112c-43dc-b8f0-e49a31d14988/thumb/</t>
  </si>
  <si>
    <t>4a09e02d-b643-4211-9f6f-888561091fc2</t>
  </si>
  <si>
    <t>Chrysothamnus viscidiflorus subsp. viscidiflorus (Hook.) Nutt.</t>
  </si>
  <si>
    <t>Jack L. Reveal</t>
  </si>
  <si>
    <t>https://api.openverse.engineering/v1/images/4a09e02d-b643-4211-9f6f-888561091fc2/thumb/</t>
  </si>
  <si>
    <t>8e254c1c-07bc-423c-8b7a-527ea8dcb6a8</t>
  </si>
  <si>
    <t>lienyuan lee</t>
  </si>
  <si>
    <t>https://api.openverse.engineering/v1/images/8e254c1c-07bc-423c-8b7a-527ea8dcb6a8/thumb/</t>
  </si>
  <si>
    <t>7d023814-6133-4f0c-b25f-9a04a1d7806b</t>
  </si>
  <si>
    <t>https://api.openverse.engineering/v1/images/7d023814-6133-4f0c-b25f-9a04a1d7806b/thumb/</t>
  </si>
  <si>
    <t>e1071eac-1c3f-44ac-a858-1b2602dad5c2</t>
  </si>
  <si>
    <t>Cicer microphyllum Benth.</t>
  </si>
  <si>
    <t>ex herb. Schlagintweit from India and High Asia</t>
  </si>
  <si>
    <t>https://api.openverse.engineering/v1/images/e1071eac-1c3f-44ac-a858-1b2602dad5c2/thumb/</t>
  </si>
  <si>
    <t>75a601f7-455b-44c7-a177-ba021528cb0d</t>
  </si>
  <si>
    <t>Chicory / Cichorium intybus / „ÉÅ„Ç≥„É™</t>
  </si>
  <si>
    <t>https://api.openverse.engineering/v1/images/75a601f7-455b-44c7-a177-ba021528cb0d/thumb/</t>
  </si>
  <si>
    <t>3047e64e-0560-4bf3-b919-0da436b0c256</t>
  </si>
  <si>
    <t>Antique illustration of cicuta virosa</t>
  </si>
  <si>
    <t>https://api.openverse.engineering/v1/images/3047e64e-0560-4bf3-b919-0da436b0c256/thumb/</t>
  </si>
  <si>
    <t>d3850f72-7f25-481c-88f9-83b062bc6161</t>
  </si>
  <si>
    <t>Cimicifuga racemosa (black snakeroot)</t>
  </si>
  <si>
    <t>cjohansen</t>
  </si>
  <si>
    <t>https://api.openverse.engineering/v1/images/d3850f72-7f25-481c-88f9-83b062bc6161/thumb/</t>
  </si>
  <si>
    <t>8ce92728-e074-4f11-bfed-c8b1f831a7a5</t>
  </si>
  <si>
    <t>Old Camphor Laurel Tree / Cinnamomum camphora / Â§ßÊ•†(„Åä„Åä„Åè„Åô)</t>
  </si>
  <si>
    <t>https://api.openverse.engineering/v1/images/8ce92728-e074-4f11-bfed-c8b1f831a7a5/thumb/</t>
  </si>
  <si>
    <t>d9c3b24b-7b98-442b-9dc8-bc48d6652694</t>
  </si>
  <si>
    <t>Matt Lavin</t>
  </si>
  <si>
    <t>https://api.openverse.engineering/v1/images/d9c3b24b-7b98-442b-9dc8-bc48d6652694/thumb/</t>
  </si>
  <si>
    <t>8cb9d74d-116d-413a-aaf0-93b8a1e7baf5</t>
  </si>
  <si>
    <t>Cirsium brevistylum Short Styled Thistle</t>
  </si>
  <si>
    <t>NatureShutterbug</t>
  </si>
  <si>
    <t>https://api.openverse.engineering/v1/images/8cb9d74d-116d-413a-aaf0-93b8a1e7baf5/thumb/</t>
  </si>
  <si>
    <t>4e3c8f38-b203-44f8-8c4a-8f1f83951f4c</t>
  </si>
  <si>
    <t>BM001161494 Cirsium eriophorum (L.) Scop.</t>
  </si>
  <si>
    <t>https://api.openverse.engineering/v1/images/4e3c8f38-b203-44f8-8c4a-8f1f83951f4c/thumb/</t>
  </si>
  <si>
    <t>8187cf28-242a-4de1-a5d6-8d031677aa3b</t>
  </si>
  <si>
    <t>Japanese Thistle / Cirsium japonicum / „Éâ„Ç§„ÉÑ„Ç¢„Ç∂„Éü / „Éè„Éä„Ç¢„Ç∂„Éü</t>
  </si>
  <si>
    <t>https://api.openverse.engineering/v1/images/8187cf28-242a-4de1-a5d6-8d031677aa3b/thumb/</t>
  </si>
  <si>
    <t>2a8be2ec-7c3a-4f34-856a-be65772fd653</t>
  </si>
  <si>
    <t>Yellow Horned Poppy (Glaucium flavum, as Chelidenium glaucium), and Gum Cistus ( Cistus creticus, as Cistus ladaniferus). The new botanic garden (1812)</t>
  </si>
  <si>
    <t>https://api.openverse.engineering/v1/images/2a8be2ec-7c3a-4f34-856a-be65772fd653/thumb/</t>
  </si>
  <si>
    <t>1c79aa12-3182-4158-b119-f9722b1591f0</t>
  </si>
  <si>
    <t>Blue crown passion flower. Passiflora caerulea. Cistus ladanifer. Moninckx atlas, Moninckx, J., vol. 2: t. 40 (1682-1701)</t>
  </si>
  <si>
    <t>https://api.openverse.engineering/v1/images/1c79aa12-3182-4158-b119-f9722b1591f0/thumb/</t>
  </si>
  <si>
    <t>e85bc49c-3915-4fed-b1ec-92f8ab1d1b3c</t>
  </si>
  <si>
    <t>https://api.openverse.engineering/v1/images/e85bc49c-3915-4fed-b1ec-92f8ab1d1b3c/thumb/</t>
  </si>
  <si>
    <t>37a0f763-6751-41ba-9b87-1f171ac4cd21</t>
  </si>
  <si>
    <t>Watermelon. Citrullus lanatus [as Anguiria fructu medio pulpa rubente seminibus migris tenello putamine] Hortus Romanus juxta Systema Tournefortianum, Bonelli, Giorgio, vol. 1 (1783-1816)</t>
  </si>
  <si>
    <t>https://api.openverse.engineering/v1/images/37a0f763-6751-41ba-9b87-1f171ac4cd21/thumb/</t>
  </si>
  <si>
    <t>87233f45-c421-463a-8d62-0c467347d9ee</t>
  </si>
  <si>
    <t>Orangenbaum (Citrus aurantium)</t>
  </si>
  <si>
    <t>wuestenigel</t>
  </si>
  <si>
    <t>https://api.openverse.engineering/v1/images/87233f45-c421-463a-8d62-0c467347d9ee/thumb/</t>
  </si>
  <si>
    <t>4beb647e-88eb-4829-82f5-8a9dcefccfab</t>
  </si>
  <si>
    <t>N20141104-0001‚ÄîCitrus √ó limon‚ÄîBerkeley</t>
  </si>
  <si>
    <t>https://api.openverse.engineering/v1/images/4beb647e-88eb-4829-82f5-8a9dcefccfab/thumb/</t>
  </si>
  <si>
    <t>f7c46159-4313-47c3-8ba8-c1bcb140867b</t>
  </si>
  <si>
    <t>Citrus reticulata: a vitamine C container</t>
  </si>
  <si>
    <t>Ronald van der Graaf</t>
  </si>
  <si>
    <t>https://api.openverse.engineering/v1/images/f7c46159-4313-47c3-8ba8-c1bcb140867b/thumb/</t>
  </si>
  <si>
    <t>602a856d-3845-4375-a3d5-385a7f7f8269</t>
  </si>
  <si>
    <t>N20141125-0001‚ÄîCitrus √ó sinensis‚ÄîBerkeley</t>
  </si>
  <si>
    <t>https://api.openverse.engineering/v1/images/602a856d-3845-4375-a3d5-385a7f7f8269/thumb/</t>
  </si>
  <si>
    <t>55fecd80-3e27-4cfe-af07-9d58c2f79fc7</t>
  </si>
  <si>
    <t>Cladium mariscus, Burren, 2 August</t>
  </si>
  <si>
    <t>https://api.openverse.engineering/v1/images/55fecd80-3e27-4cfe-af07-9d58c2f79fc7/thumb/</t>
  </si>
  <si>
    <t>6235abfd-78b0-4d8f-831e-0b1a102e8a0c</t>
  </si>
  <si>
    <t>J20170504-0066‚ÄîClaytonia sibirica‚ÄîRPBG‚ÄîDxO</t>
  </si>
  <si>
    <t>https://api.openverse.engineering/v1/images/6235abfd-78b0-4d8f-831e-0b1a102e8a0c/thumb/</t>
  </si>
  <si>
    <t>6a0dde5e-4fb1-4301-98dd-6bc7177d4ae7</t>
  </si>
  <si>
    <t>Clematis chinensis Osbeck Â®ÅÈùà‰ªô</t>
  </si>
  <si>
    <t>ÊÇ†ÈÅäÂ±±Âüé.Ê®πÁé´Áë∞.Â∫≠ÂúíÁæéÈ£ü.</t>
  </si>
  <si>
    <t>https://api.openverse.engineering/v1/images/6a0dde5e-4fb1-4301-98dd-6bc7177d4ae7/thumb/</t>
  </si>
  <si>
    <t>6edda23e-a2d3-4f2e-8c15-e0cf00b10231</t>
  </si>
  <si>
    <t>https://api.openverse.engineering/v1/images/6edda23e-a2d3-4f2e-8c15-e0cf00b10231/thumb/</t>
  </si>
  <si>
    <t>e4dcf981-e45b-4ae2-a2f4-18b77a424028</t>
  </si>
  <si>
    <t>Clematis patens 'John Gould Veitch' - circa 1870</t>
  </si>
  <si>
    <t>https://api.openverse.engineering/v1/images/e4dcf981-e45b-4ae2-a2f4-18b77a424028/thumb/</t>
  </si>
  <si>
    <t>2fcfaa84-d089-4f09-8f3b-143c4eba12f2</t>
  </si>
  <si>
    <t>CBG Heritage Gdn Buttercup Fam Bed - Delphinium 'Magic Fountains', Trollius 'Golden Queen', Clematis recta 'Purpurea' 150620</t>
  </si>
  <si>
    <t>https://api.openverse.engineering/v1/images/2fcfaa84-d089-4f09-8f3b-143c4eba12f2/thumb/</t>
  </si>
  <si>
    <t>d947852a-1b91-4b7f-97e4-45157f1a833b</t>
  </si>
  <si>
    <t>coniferconifer</t>
  </si>
  <si>
    <t>https://api.openverse.engineering/v1/images/d947852a-1b91-4b7f-97e4-45157f1a833b/thumb/</t>
  </si>
  <si>
    <t>33d5cf4f-9574-4b1e-992a-673529a5e5b4</t>
  </si>
  <si>
    <t>Gew√∂hnliche Waldrebe, L√ºln, Ulischwidn oder Ni√´le (Clematis vitalba) in der Aubinger Lohe, M√ºnchen - Ordinary clematis (Clematis vitalba) in Munich.</t>
  </si>
  <si>
    <t>Polybert49</t>
  </si>
  <si>
    <t>https://api.openverse.engineering/v1/images/33d5cf4f-9574-4b1e-992a-673529a5e5b4/thumb/</t>
  </si>
  <si>
    <t>ef2bfdcf-ac87-4960-80e0-ee95f8a25532</t>
  </si>
  <si>
    <t>Cleome monophylla L.</t>
  </si>
  <si>
    <t>A. G. Bagshawe</t>
  </si>
  <si>
    <t>https://api.openverse.engineering/v1/images/ef2bfdcf-ac87-4960-80e0-ee95f8a25532/thumb/</t>
  </si>
  <si>
    <t>5dac942d-4cf4-4a11-b777-15a05cc5f96b</t>
  </si>
  <si>
    <t>amywashuta</t>
  </si>
  <si>
    <t>https://api.openverse.engineering/v1/images/5dac942d-4cf4-4a11-b777-15a05cc5f96b/thumb/</t>
  </si>
  <si>
    <t>717ca811-351a-4dc6-ba96-0e0afe712e72</t>
  </si>
  <si>
    <t>https://api.openverse.engineering/v1/images/717ca811-351a-4dc6-ba96-0e0afe712e72/thumb/</t>
  </si>
  <si>
    <t>74e778a1-a22c-4261-85de-152b3a2a1f42</t>
  </si>
  <si>
    <t>Clerodendrum cyrtophyllum Turcz.</t>
  </si>
  <si>
    <t>A. Petelot</t>
  </si>
  <si>
    <t>https://api.openverse.engineering/v1/images/74e778a1-a22c-4261-85de-152b3a2a1f42/thumb/</t>
  </si>
  <si>
    <t>256f8889-295e-4cfb-8fbb-af2b136b43e4</t>
  </si>
  <si>
    <t>Cromos de plantas y flores: √Årbol del destino, Clerodendrum trichotomum,</t>
  </si>
  <si>
    <t>https://api.openverse.engineering/v1/images/256f8889-295e-4cfb-8fbb-af2b136b43e4/thumb/</t>
  </si>
  <si>
    <t>e0b5f1ce-9617-4295-8602-e099723a0fbe</t>
  </si>
  <si>
    <t>Wild Basil - Clinopodium vulgare, Julie Metz Wetlands, Woodbridge, Virginia</t>
  </si>
  <si>
    <t>https://api.openverse.engineering/v1/images/e0b5f1ce-9617-4295-8602-e099723a0fbe/thumb/</t>
  </si>
  <si>
    <t>a39530cd-5ce9-489d-bd26-ab19bc14e173</t>
  </si>
  <si>
    <t>https://api.openverse.engineering/v1/images/a39530cd-5ce9-489d-bd26-ab19bc14e173/thumb/</t>
  </si>
  <si>
    <t>c1f8ee63-cfb0-4014-b8d0-ad318182a454</t>
  </si>
  <si>
    <t>Cnidium monnieri (L.) Cusson</t>
  </si>
  <si>
    <t>https://api.openverse.engineering/v1/images/c1f8ee63-cfb0-4014-b8d0-ad318182a454/thumb/</t>
  </si>
  <si>
    <t>d416ff47-eac6-45ae-a990-2de5429dcb9e</t>
  </si>
  <si>
    <t>Cnidium officinale Makino</t>
  </si>
  <si>
    <t>Y. N. Lee and Y. S. Lee</t>
  </si>
  <si>
    <t>https://api.openverse.engineering/v1/images/d416ff47-eac6-45ae-a990-2de5429dcb9e/thumb/</t>
  </si>
  <si>
    <t>fab45eca-250e-40fd-8596-ce3bcd8c0ce3</t>
  </si>
  <si>
    <t>Ivy gourd (Coccinia grandis): Whiteflies on leaves</t>
  </si>
  <si>
    <t>https://api.openverse.engineering/v1/images/fab45eca-250e-40fd-8596-ce3bcd8c0ce3/thumb/</t>
  </si>
  <si>
    <t>5a74e4ac-b558-48bb-9273-a30d8b365106</t>
  </si>
  <si>
    <t>Cocculus orbiculatus (huehue)</t>
  </si>
  <si>
    <t>EBKauai</t>
  </si>
  <si>
    <t>https://api.openverse.engineering/v1/images/5a74e4ac-b558-48bb-9273-a30d8b365106/thumb/</t>
  </si>
  <si>
    <t>2ddad163-48a5-4503-9c42-84b6af5ce88c</t>
  </si>
  <si>
    <t>Common Scurvygrass. Cochlearia officinalis. Kohler's Medizinal-Pflanzen band.1 (1887)</t>
  </si>
  <si>
    <t>https://api.openverse.engineering/v1/images/2ddad163-48a5-4503-9c42-84b6af5ce88c/thumb/</t>
  </si>
  <si>
    <t>faed9e50-fc84-4313-81aa-09281c4a05d2</t>
  </si>
  <si>
    <t>Codonopsis lanceolata. Flore des serres et des jardins de l'Europe v.9 (1853-1854)</t>
  </si>
  <si>
    <t>https://api.openverse.engineering/v1/images/faed9e50-fc84-4313-81aa-09281c4a05d2/thumb/</t>
  </si>
  <si>
    <t>540ec12e-54f6-4245-a189-6095b4cc1454</t>
  </si>
  <si>
    <t>Codonopsis ovata Benth.</t>
  </si>
  <si>
    <t>Thomas Thomson</t>
  </si>
  <si>
    <t>https://api.openverse.engineering/v1/images/540ec12e-54f6-4245-a189-6095b4cc1454/thumb/</t>
  </si>
  <si>
    <t>720df5bb-ba7a-4b90-843e-ae94a999ae3d</t>
  </si>
  <si>
    <t>Codonopsis pilosula (Franch.) Nannf.</t>
  </si>
  <si>
    <t>Kristen M. Van Neste; Sarah E. Gabler; Charles P. Coddington and Kyle Wallick</t>
  </si>
  <si>
    <t>https://api.openverse.engineering/v1/images/720df5bb-ba7a-4b90-843e-ae94a999ae3d/thumb/</t>
  </si>
  <si>
    <t>18cad52b-0893-45c8-9f34-1b2259dfc206</t>
  </si>
  <si>
    <t>Coelopleurum lucidum (L.) Fernald</t>
  </si>
  <si>
    <t>Merritt L. Fernald and Arthur S. Pease</t>
  </si>
  <si>
    <t>https://api.openverse.engineering/v1/images/18cad52b-0893-45c8-9f34-1b2259dfc206/thumb/</t>
  </si>
  <si>
    <t>3d200b43-1d61-4087-9a33-2f04a9592de1</t>
  </si>
  <si>
    <t>https://api.openverse.engineering/v1/images/3d200b43-1d61-4087-9a33-2f04a9592de1/thumb/</t>
  </si>
  <si>
    <t>Coix lacryma jobi</t>
  </si>
  <si>
    <t>2e13a4f9-f17b-4857-96af-5004679b61a6</t>
  </si>
  <si>
    <t>Bastard Toadflax (Comandra pallida)</t>
  </si>
  <si>
    <t>Mary Vaux Walcott, born Philadelphia, PA 1860-died St. Andrews, New Brunswick, Canada 1940</t>
  </si>
  <si>
    <t>https://api.openverse.engineering/v1/images/2e13a4f9-f17b-4857-96af-5004679b61a6/thumb/</t>
  </si>
  <si>
    <t>3c2cf59b-ebf2-4b67-b482-ff299c396117</t>
  </si>
  <si>
    <t>Commelina coelestis Willd.</t>
  </si>
  <si>
    <t>Paul C. Standley</t>
  </si>
  <si>
    <t>https://api.openverse.engineering/v1/images/3c2cf59b-ebf2-4b67-b482-ff299c396117/thumb/</t>
  </si>
  <si>
    <t>ab19e6e3-8fcd-46dc-8d6c-0da7dd687efc</t>
  </si>
  <si>
    <t>Commelina communis 'TSUYU-KUSA' @Mon jardin</t>
  </si>
  <si>
    <t>https://api.openverse.engineering/v1/images/ab19e6e3-8fcd-46dc-8d6c-0da7dd687efc/thumb/</t>
  </si>
  <si>
    <t>d3dd42f4-d85d-406b-8475-b4d41a004aa5</t>
  </si>
  <si>
    <t>Whitemouth dayflower (Commelina erecta)</t>
  </si>
  <si>
    <t>bob in swamp</t>
  </si>
  <si>
    <t>https://api.openverse.engineering/v1/images/d3dd42f4-d85d-406b-8475-b4d41a004aa5/thumb/</t>
  </si>
  <si>
    <t>e857f4b5-cb11-44aa-ac9a-cca95e402fc6</t>
  </si>
  <si>
    <t>Commelina virginica - Virginia Dayflower leaves and flower</t>
  </si>
  <si>
    <t>https://api.openverse.engineering/v1/images/e857f4b5-cb11-44aa-ac9a-cca95e402fc6/thumb/</t>
  </si>
  <si>
    <t>0193ca6e-00ca-49f8-943d-c3115e310ff2</t>
  </si>
  <si>
    <t>Comptonia peregrina 1</t>
  </si>
  <si>
    <t>https://api.openverse.engineering/v1/images/0193ca6e-00ca-49f8-943d-c3115e310ff2/thumb/</t>
  </si>
  <si>
    <t>ae0e7ddd-8f92-41d8-8567-e14003749582</t>
  </si>
  <si>
    <t>Iwa Tabacco 'Conandron ramondioides'</t>
  </si>
  <si>
    <t>https://api.openverse.engineering/v1/images/ae0e7ddd-8f92-41d8-8567-e14003749582/thumb/</t>
  </si>
  <si>
    <t>522e7878-c67e-4573-951c-b2e16d06e386</t>
  </si>
  <si>
    <t>Conioselinum pacificum (S. Watson) J.M. Coult. &amp; Rose</t>
  </si>
  <si>
    <t>Ernest P. Walker and Mrs. E. P. Walker</t>
  </si>
  <si>
    <t>https://api.openverse.engineering/v1/images/522e7878-c67e-4573-951c-b2e16d06e386/thumb/</t>
  </si>
  <si>
    <t>37a0cd42-d815-498a-9177-eed1ff492f71</t>
  </si>
  <si>
    <t>Hartstongue (Asplenium scolopendrium), Hellebore, Black (Helleborus niger), Henbane (Hyoscyamus niger), and Hemlock (Conium maculatum).</t>
  </si>
  <si>
    <t>https://api.openverse.engineering/v1/images/37a0cd42-d815-498a-9177-eed1ff492f71/thumb/</t>
  </si>
  <si>
    <t>36905c9e-1063-47d6-bba5-f19486205e51</t>
  </si>
  <si>
    <t>L. M. Umbach</t>
  </si>
  <si>
    <t>https://api.openverse.engineering/v1/images/36905c9e-1063-47d6-bba5-f19486205e51/thumb/</t>
  </si>
  <si>
    <t>398a0756-66cf-47dc-ac28-9dac42c45e9e</t>
  </si>
  <si>
    <t>Convallaria keiskeis.</t>
  </si>
  <si>
    <t>MIKI Yoshihito. (#mikiyoshihito)</t>
  </si>
  <si>
    <t>https://api.openverse.engineering/v1/images/398a0756-66cf-47dc-ac28-9dac42c45e9e/thumb/</t>
  </si>
  <si>
    <t>1344e05d-7fbd-4710-8e6a-e12a0a3e3ec1</t>
  </si>
  <si>
    <t>jcdcv</t>
  </si>
  <si>
    <t>https://api.openverse.engineering/v1/images/1344e05d-7fbd-4710-8e6a-e12a0a3e3ec1/thumb/</t>
  </si>
  <si>
    <t>4421599a-041e-4060-b92f-6b85f1dd56ae</t>
  </si>
  <si>
    <t>Convolvulus-Arvensis-white-Flowers_Field-Bindweed__IMG_3424</t>
  </si>
  <si>
    <t>Public Domain Photos</t>
  </si>
  <si>
    <t>https://api.openverse.engineering/v1/images/4421599a-041e-4060-b92f-6b85f1dd56ae/thumb/</t>
  </si>
  <si>
    <t>5592db07-2a5d-49a0-97fa-3a552f90e5c5</t>
  </si>
  <si>
    <t>Conyza canadensis (L.) Cronq. - Canada horseweed, Canadian horseweed, horseweed, horseweed fleabane, mares tail, marestail</t>
  </si>
  <si>
    <t>Sam Fraser-Smith</t>
  </si>
  <si>
    <t>https://api.openverse.engineering/v1/images/5592db07-2a5d-49a0-97fa-3a552f90e5c5/thumb/</t>
  </si>
  <si>
    <t>3a39aa0f-835b-4bbc-bab6-8ae58bc2b3ca</t>
  </si>
  <si>
    <t>ex herb. T. Kirk</t>
  </si>
  <si>
    <t>https://api.openverse.engineering/v1/images/3a39aa0f-835b-4bbc-bab6-8ae58bc2b3ca/thumb/</t>
  </si>
  <si>
    <t>eaf3aad1-7321-4729-935f-a4769be094fa</t>
  </si>
  <si>
    <t>Coptis teeta Wall.</t>
  </si>
  <si>
    <t>https://api.openverse.engineering/v1/images/eaf3aad1-7321-4729-935f-a4769be094fa/thumb/</t>
  </si>
  <si>
    <t>11261a71-fb46-4b2d-98b4-bcea5f376d79</t>
  </si>
  <si>
    <t>Coptis groenlandica / Coptis trifolia / Coptide du Groenland / Savoyane</t>
  </si>
  <si>
    <t>Charles de Mille-Isles</t>
  </si>
  <si>
    <t>https://api.openverse.engineering/v1/images/11261a71-fb46-4b2d-98b4-bcea5f376d79/thumb/</t>
  </si>
  <si>
    <t>efcb717f-c0a6-44b5-9a8f-6049ea34eec7</t>
  </si>
  <si>
    <t>Corchorus capsularis L.</t>
  </si>
  <si>
    <t>J. W. Moore</t>
  </si>
  <si>
    <t>https://api.openverse.engineering/v1/images/efcb717f-c0a6-44b5-9a8f-6049ea34eec7/thumb/</t>
  </si>
  <si>
    <t>0ee04fb9-356c-459d-9b45-1ac55b7cc174</t>
  </si>
  <si>
    <t>https://api.openverse.engineering/v1/images/0ee04fb9-356c-459d-9b45-1ac55b7cc174/thumb/</t>
  </si>
  <si>
    <t>2842b81d-56b9-49f2-b45e-68e1075c84b7</t>
  </si>
  <si>
    <t>Corema album D. Don</t>
  </si>
  <si>
    <t>Richard K. Brummitt</t>
  </si>
  <si>
    <t>https://api.openverse.engineering/v1/images/2842b81d-56b9-49f2-b45e-68e1075c84b7/thumb/</t>
  </si>
  <si>
    <t>5e861b64-0dac-4526-9cc3-411019d574f6</t>
  </si>
  <si>
    <t>Coriaria sarmentosa G. Forst.</t>
  </si>
  <si>
    <t>Peter Coonan Hoch</t>
  </si>
  <si>
    <t>https://api.openverse.engineering/v1/images/5e861b64-0dac-4526-9cc3-411019d574f6/thumb/</t>
  </si>
  <si>
    <t>33b4890f-c29d-4f1e-acc7-5e198b6cbae3</t>
  </si>
  <si>
    <t>P. J. M. Delavay</t>
  </si>
  <si>
    <t>https://api.openverse.engineering/v1/images/33b4890f-c29d-4f1e-acc7-5e198b6cbae3/thumb/</t>
  </si>
  <si>
    <t>55c0c798-13bd-4941-9bd0-3d2d212a9020</t>
  </si>
  <si>
    <t>https://api.openverse.engineering/v1/images/55c0c798-13bd-4941-9bd0-3d2d212a9020/thumb/</t>
  </si>
  <si>
    <t>f898ec65-0561-4728-82de-8d0187c15c39</t>
  </si>
  <si>
    <t>Cornus florida (flowering dogwood)</t>
  </si>
  <si>
    <t>https://api.openverse.engineering/v1/images/f898ec65-0561-4728-82de-8d0187c15c39/thumb/</t>
  </si>
  <si>
    <t>7de25aba-94e1-4881-b0a5-a39715f1005f</t>
  </si>
  <si>
    <t>Cornus macrophylla Wall.</t>
  </si>
  <si>
    <t>https://api.openverse.engineering/v1/images/7de25aba-94e1-4881-b0a5-a39715f1005f/thumb/</t>
  </si>
  <si>
    <t>4670c776-e8d4-4657-a700-8f2fb475e100</t>
  </si>
  <si>
    <t>J20170410-0083‚ÄîCornus nuttallii‚ÄîRPBG‚ÄîDxO</t>
  </si>
  <si>
    <t>https://api.openverse.engineering/v1/images/4670c776-e8d4-4657-a700-8f2fb475e100/thumb/</t>
  </si>
  <si>
    <t>0c8bbf69-4c57-483f-b919-b59f21a43b63</t>
  </si>
  <si>
    <t>Japanese cornelian cherry (–ö–∏–∑–∏–ª ) - Cornus officinalis</t>
  </si>
  <si>
    <t>https://api.openverse.engineering/v1/images/0c8bbf69-4c57-483f-b919-b59f21a43b63/thumb/</t>
  </si>
  <si>
    <t>2748668b-5a15-4eae-8479-6d9bc1595bcb</t>
  </si>
  <si>
    <t>Cornus-Sanguinea-Unripe-Fruits__IMG_9860</t>
  </si>
  <si>
    <t>https://api.openverse.engineering/v1/images/2748668b-5a15-4eae-8479-6d9bc1595bcb/thumb/</t>
  </si>
  <si>
    <t>ee97f08c-66ae-457c-ae5c-07f3620fc261</t>
  </si>
  <si>
    <t>J20170810-0019‚ÄîCornus sericea ssp sericea‚ÄîRPBG‚ÄîDxO</t>
  </si>
  <si>
    <t>https://api.openverse.engineering/v1/images/ee97f08c-66ae-457c-ae5c-07f3620fc261/thumb/</t>
  </si>
  <si>
    <t>aaa44701-b46e-4b6b-8ad5-7a2c1a549186</t>
  </si>
  <si>
    <t>Coronopus didymus Llandaff North Old tip July 1971</t>
  </si>
  <si>
    <t>https://api.openverse.engineering/v1/images/aaa44701-b46e-4b6b-8ad5-7a2c1a549186/thumb/</t>
  </si>
  <si>
    <t>280f8eb1-4e94-43a4-9141-1157dad9c36c</t>
  </si>
  <si>
    <t>Coronopus squamatus (Forssk.) Asch.</t>
  </si>
  <si>
    <t>Mohr, C. T. (herbarium)</t>
  </si>
  <si>
    <t>https://api.openverse.engineering/v1/images/280f8eb1-4e94-43a4-9141-1157dad9c36c/thumb/</t>
  </si>
  <si>
    <t>5ec0b5da-7470-4070-9493-a159d06b6f5f</t>
  </si>
  <si>
    <t>White correa (Correa alba) illustration from Trait√© des Arbres</t>
  </si>
  <si>
    <t>https://api.openverse.engineering/v1/images/5ec0b5da-7470-4070-9493-a159d06b6f5f/thumb/</t>
  </si>
  <si>
    <t>777d1185-afdc-4e78-b22f-c51a873df11b</t>
  </si>
  <si>
    <t>Corydalis ambigua Cham. &amp; Schltdl.</t>
  </si>
  <si>
    <t>Maximowicz, --</t>
  </si>
  <si>
    <t>https://api.openverse.engineering/v1/images/777d1185-afdc-4e78-b22f-c51a873df11b/thumb/</t>
  </si>
  <si>
    <t>08b56b46-6c25-44d5-b18e-1f62b2b750e9</t>
  </si>
  <si>
    <t>https://api.openverse.engineering/v1/images/08b56b46-6c25-44d5-b18e-1f62b2b750e9/thumb/</t>
  </si>
  <si>
    <t>8f54b81b-2f4f-4962-8b61-14bf7be5c15a</t>
  </si>
  <si>
    <t>Common Carder-bee (Bombus pascuorum) on Corydalis solida 1</t>
  </si>
  <si>
    <t>https://api.openverse.engineering/v1/images/8f54b81b-2f4f-4962-8b61-14bf7be5c15a/thumb/</t>
  </si>
  <si>
    <t>8ff96805-c687-4609-a0ac-552c12c3e20f</t>
  </si>
  <si>
    <t>Corylus americana 3-eheep</t>
  </si>
  <si>
    <t>https://api.openverse.engineering/v1/images/8ff96805-c687-4609-a0ac-552c12c3e20f/thumb/</t>
  </si>
  <si>
    <t>dde97c3c-4b30-4603-802c-02fbced05d84</t>
  </si>
  <si>
    <t>Hazelnut. Corylus avellana. Engraving on copperplate.</t>
  </si>
  <si>
    <t>https://api.openverse.engineering/v1/images/dde97c3c-4b30-4603-802c-02fbced05d84/thumb/</t>
  </si>
  <si>
    <t>3a8046f1-1978-44b0-acbc-ded75895e8c2</t>
  </si>
  <si>
    <t>Corylus heterophylla Fisch. ex Trautv.</t>
  </si>
  <si>
    <t>https://api.openverse.engineering/v1/images/3a8046f1-1978-44b0-acbc-ded75895e8c2/thumb/</t>
  </si>
  <si>
    <t>3a1df571-fd8e-46a1-a96b-7f7141a2f536</t>
  </si>
  <si>
    <t>LIght Dim</t>
  </si>
  <si>
    <t>https://api.openverse.engineering/v1/images/3a1df571-fd8e-46a1-a96b-7f7141a2f536/thumb/</t>
  </si>
  <si>
    <t>9f638d99-b79e-42d1-9a3e-dd7337800548</t>
  </si>
  <si>
    <t>Cotoneaster racemiflorus (Desf.) K. Koch</t>
  </si>
  <si>
    <t>E. H. Wilson</t>
  </si>
  <si>
    <t>https://api.openverse.engineering/v1/images/9f638d99-b79e-42d1-9a3e-dd7337800548/thumb/</t>
  </si>
  <si>
    <t>4021eeb9-1ffc-47ee-8f5d-1d15006cd3a2</t>
  </si>
  <si>
    <t>https://api.openverse.engineering/v1/images/4021eeb9-1ffc-47ee-8f5d-1d15006cd3a2/thumb/</t>
  </si>
  <si>
    <t>c1075090-9681-4cb7-97e5-3c5a569c292c</t>
  </si>
  <si>
    <t>Mosphilla (Crataegus Azarolus) 2</t>
  </si>
  <si>
    <t>ghadjikyriacou</t>
  </si>
  <si>
    <t>https://api.openverse.engineering/v1/images/c1075090-9681-4cb7-97e5-3c5a569c292c/thumb/</t>
  </si>
  <si>
    <t>d7046267-d1c2-4f6b-9068-a3ad172fa619</t>
  </si>
  <si>
    <t>Japanese hawthorn / Crataegus cuneata / Â±±ÊüªÂ≠ê(„Çµ„É≥„Ç∂„Ç∑)</t>
  </si>
  <si>
    <t>https://api.openverse.engineering/v1/images/d7046267-d1c2-4f6b-9068-a3ad172fa619/thumb/</t>
  </si>
  <si>
    <t>352148fd-80a6-4953-bf27-1e6e5b34f944</t>
  </si>
  <si>
    <t>Black Hawthorn Crataegus douglasii, bush cluster</t>
  </si>
  <si>
    <t>https://api.openverse.engineering/v1/images/352148fd-80a6-4953-bf27-1e6e5b34f944/thumb/</t>
  </si>
  <si>
    <t>a4418e2e-6542-4e71-bb33-b0a1544adfe6</t>
  </si>
  <si>
    <t>Crataegus intricata Lange</t>
  </si>
  <si>
    <t>ex herb. Biltmore</t>
  </si>
  <si>
    <t>https://api.openverse.engineering/v1/images/a4418e2e-6542-4e71-bb33-b0a1544adfe6/thumb/</t>
  </si>
  <si>
    <t>f8345168-a883-4027-94b7-c49a79d1ac2c</t>
  </si>
  <si>
    <t>Rose-colored Hawthorn. Crataegus laevigata. The American flora vol. 3 (1855)</t>
  </si>
  <si>
    <t>https://api.openverse.engineering/v1/images/f8345168-a883-4027-94b7-c49a79d1ac2c/thumb/</t>
  </si>
  <si>
    <t>787e9327-d01b-47d3-8a5e-175cf775849d</t>
  </si>
  <si>
    <t>Jean-Pol GRANDMONT</t>
  </si>
  <si>
    <t>https://api.openverse.engineering/v1/images/787e9327-d01b-47d3-8a5e-175cf775849d/thumb/</t>
  </si>
  <si>
    <t>edf4f632-5099-4030-92d5-5af3f7cabaf7</t>
  </si>
  <si>
    <t>Crataegus pentagyna (Willd. ex) Waldst. &amp; Kit.</t>
  </si>
  <si>
    <t>R. F. Hohenacker</t>
  </si>
  <si>
    <t>https://api.openverse.engineering/v1/images/edf4f632-5099-4030-92d5-5af3f7cabaf7/thumb/</t>
  </si>
  <si>
    <t>ce3e604b-b771-440c-90da-14a2b1c1f931</t>
  </si>
  <si>
    <t>Crataegus phaenopyrum (L. f.) Medik.</t>
  </si>
  <si>
    <t>https://api.openverse.engineering/v1/images/ce3e604b-b771-440c-90da-14a2b1c1f931/thumb/</t>
  </si>
  <si>
    <t>ae782b8f-11cb-4d9b-a836-440b389ab657</t>
  </si>
  <si>
    <t>Chinese Hawthorns (Crataegus Pinnatifida) (1936) by James Marion Shull. Original from U.S. Department of Agriculture Pomological Watercolor Collection. Rare and Special Collections, National Agricultural Library. Digitally enhanced by rawpixel.</t>
  </si>
  <si>
    <t>https://api.openverse.engineering/v1/images/ae782b8f-11cb-4d9b-a836-440b389ab657/thumb/</t>
  </si>
  <si>
    <t>e228e668-cf43-49c3-b04f-3581fa91603f</t>
  </si>
  <si>
    <t>Crataegus pubescens (C. Presl) C. Presl</t>
  </si>
  <si>
    <t>Paul G. Russell and Max J. Souviron</t>
  </si>
  <si>
    <t>https://api.openverse.engineering/v1/images/e228e668-cf43-49c3-b04f-3581fa91603f/thumb/</t>
  </si>
  <si>
    <t>d0046eb9-5cdc-4e14-bd70-b4daa429ad5e</t>
  </si>
  <si>
    <t>Crataegus stipulosa (Kunth) Steud.</t>
  </si>
  <si>
    <t>Robert M. King and A. G. Diboll</t>
  </si>
  <si>
    <t>https://api.openverse.engineering/v1/images/d0046eb9-5cdc-4e14-bd70-b4daa429ad5e/thumb/</t>
  </si>
  <si>
    <t>fdeeedce-5324-4e58-8689-584d82cae552</t>
  </si>
  <si>
    <t>Crepis runcinata, dandelion hawksbeard</t>
  </si>
  <si>
    <t>nordique</t>
  </si>
  <si>
    <t>https://api.openverse.engineering/v1/images/fdeeedce-5324-4e58-8689-584d82cae552/thumb/</t>
  </si>
  <si>
    <t>c072de75-b37d-46c6-a50c-f1e37b9cc357</t>
  </si>
  <si>
    <t>Erich Werdermann and H. D. Oberdieck</t>
  </si>
  <si>
    <t>https://api.openverse.engineering/v1/images/c072de75-b37d-46c6-a50c-f1e37b9cc357/thumb/</t>
  </si>
  <si>
    <t>122310b1-4d84-4539-8c08-8e3b22744eb9</t>
  </si>
  <si>
    <t>https://api.openverse.engineering/v1/images/122310b1-4d84-4539-8c08-8e3b22744eb9/thumb/</t>
  </si>
  <si>
    <t>325b9525-8bc0-48ba-9932-ea54c20b576e</t>
  </si>
  <si>
    <t>Crocus sativus and Fuchsia magellanica [as Fuchsia globosa] The American flora, volume 4, by Strong, Asa B. (1855) [D.W. Moody]</t>
  </si>
  <si>
    <t>https://api.openverse.engineering/v1/images/325b9525-8bc0-48ba-9932-ea54c20b576e/thumb/</t>
  </si>
  <si>
    <t>ed941fae-81b2-4b34-bd17-1ef06b5b6df8</t>
  </si>
  <si>
    <t>_ESL4162 Crotalaria sessiliflora</t>
  </si>
  <si>
    <t>papilioshih</t>
  </si>
  <si>
    <t>https://api.openverse.engineering/v1/images/ed941fae-81b2-4b34-bd17-1ef06b5b6df8/thumb/</t>
  </si>
  <si>
    <t>c3e9aa3a-0766-4d62-b3ef-9365df6330f5</t>
  </si>
  <si>
    <t>BM001161419 Cruciata laevipes Opiz</t>
  </si>
  <si>
    <t>https://api.openverse.engineering/v1/images/c3e9aa3a-0766-4d62-b3ef-9365df6330f5/thumb/</t>
  </si>
  <si>
    <t>f176231a-b3af-40d6-9bc1-e2bbb9b7e6ac</t>
  </si>
  <si>
    <t>Cryptotaenia canadensis (Canada honewort), Saratoga Springs, NY</t>
  </si>
  <si>
    <t>https://api.openverse.engineering/v1/images/f176231a-b3af-40d6-9bc1-e2bbb9b7e6ac/thumb/</t>
  </si>
  <si>
    <t>ed601fed-60ea-4d25-97bc-e5a047ee8f6d</t>
  </si>
  <si>
    <t>Cucubalus baccifer var. japonicus Miquel</t>
  </si>
  <si>
    <t>S. Saito</t>
  </si>
  <si>
    <t>https://api.openverse.engineering/v1/images/ed601fed-60ea-4d25-97bc-e5a047ee8f6d/thumb/</t>
  </si>
  <si>
    <t>88711b7b-ac41-4c78-bed2-276cfcda5917</t>
  </si>
  <si>
    <t>West indian gherkin. Cucumis anguria L. Curtis's botanical magazine s.3 v.26 (1870)</t>
  </si>
  <si>
    <t>https://api.openverse.engineering/v1/images/88711b7b-ac41-4c78-bed2-276cfcda5917/thumb/</t>
  </si>
  <si>
    <t>53666bd5-c0e0-4880-b036-2f1869182e6e</t>
  </si>
  <si>
    <t>Cucumis melo, Chito melon, vol. 1- t. 24 (1851)</t>
  </si>
  <si>
    <t>https://api.openverse.engineering/v1/images/53666bd5-c0e0-4880-b036-2f1869182e6e/thumb/</t>
  </si>
  <si>
    <t>d4a1cf03-8c18-46fd-a645-02e7e5cd32e5</t>
  </si>
  <si>
    <t>Cantaloupe, muskmelon. Cucumis melo [as Melo sive Melopepo vulga] Hortus Romanus juxta Systema Tournefortianum, Bonelli, Giorgio, vol. 1 (1783-1816)</t>
  </si>
  <si>
    <t>https://api.openverse.engineering/v1/images/d4a1cf03-8c18-46fd-a645-02e7e5cd32e5/thumb/</t>
  </si>
  <si>
    <t>95d6c140-f839-4406-ae09-e9a110d3b370</t>
  </si>
  <si>
    <t>Root knot of cucumber (Cucumis sativus)</t>
  </si>
  <si>
    <t>https://api.openverse.engineering/v1/images/95d6c140-f839-4406-ae09-e9a110d3b370/thumb/</t>
  </si>
  <si>
    <t>7cafb31e-6071-47ac-97f9-0ab5a13321b3</t>
  </si>
  <si>
    <t>E20170824-0002‚ÄîCucurbita foetidissima‚ÄîRPBG</t>
  </si>
  <si>
    <t>https://api.openverse.engineering/v1/images/7cafb31e-6071-47ac-97f9-0ab5a13321b3/thumb/</t>
  </si>
  <si>
    <t>b334b382-6131-4b89-929d-9bff2dc74035</t>
  </si>
  <si>
    <t>Cucurbita maxima o calabaza grande</t>
  </si>
  <si>
    <t>https://api.openverse.engineering/v1/images/b334b382-6131-4b89-929d-9bff2dc74035/thumb/</t>
  </si>
  <si>
    <t>958e827a-6991-4cdf-9a6d-8a89c645359a</t>
  </si>
  <si>
    <t>Peeled Cucurbita Moschata &amp; Japanese Knife</t>
  </si>
  <si>
    <t>zeevveez</t>
  </si>
  <si>
    <t>https://api.openverse.engineering/v1/images/958e827a-6991-4cdf-9a6d-8a89c645359a/thumb/</t>
  </si>
  <si>
    <t>eeb43fe8-926c-4995-80ec-e93694364e2d</t>
  </si>
  <si>
    <t>Summer Squash. Cucurbita pepo. (1857)</t>
  </si>
  <si>
    <t>https://api.openverse.engineering/v1/images/eeb43fe8-926c-4995-80ec-e93694364e2d/thumb/</t>
  </si>
  <si>
    <t>a501d2bf-f25c-49a2-bc71-36b41fe333b7</t>
  </si>
  <si>
    <t>https://api.openverse.engineering/v1/images/a501d2bf-f25c-49a2-bc71-36b41fe333b7/thumb/</t>
  </si>
  <si>
    <t>fa416240-bb72-4d0e-84e9-e1d1e2e3c5ef</t>
  </si>
  <si>
    <t>Cunila origanoides, American Dittany, Howard County, MD, Helen Lowe Metzman_2017-09-13-16.16</t>
  </si>
  <si>
    <t>https://api.openverse.engineering/v1/images/fa416240-bb72-4d0e-84e9-e1d1e2e3c5ef/thumb/</t>
  </si>
  <si>
    <t>05592103-c405-4c93-872e-ca00bee20c4d</t>
  </si>
  <si>
    <t>Samuel McClatchie</t>
  </si>
  <si>
    <t>https://api.openverse.engineering/v1/images/05592103-c405-4c93-872e-ca00bee20c4d/thumb/</t>
  </si>
  <si>
    <t>125ee5f7-3940-4e84-a990-0e8873636c8a</t>
  </si>
  <si>
    <t>Cuscuta megalocarpa Rydb.</t>
  </si>
  <si>
    <t>Orin A. Stevens</t>
  </si>
  <si>
    <t>https://api.openverse.engineering/v1/images/125ee5f7-3940-4e84-a990-0e8873636c8a/thumb/</t>
  </si>
  <si>
    <t>b07fc2cc-97aa-47c7-9a21-bfc4b03f1bda</t>
  </si>
  <si>
    <t>https://api.openverse.engineering/v1/images/b07fc2cc-97aa-47c7-9a21-bfc4b03f1bda/thumb/</t>
  </si>
  <si>
    <t>8690265f-315b-4ecc-864e-508822425f91</t>
  </si>
  <si>
    <t>Cycas circinalis L. - Descriptions et figures des plantes nouvelles et rares (1847)</t>
  </si>
  <si>
    <t>https://api.openverse.engineering/v1/images/8690265f-315b-4ecc-864e-508822425f91/thumb/</t>
  </si>
  <si>
    <t>72999c3c-2585-45ab-baa0-df8bc06bdd47</t>
  </si>
  <si>
    <t>Sago palm. Cycas revoluta Thunb. Curtis's botanical magazine s.2 v.4 (1830)</t>
  </si>
  <si>
    <t>https://api.openverse.engineering/v1/images/72999c3c-2585-45ab-baa0-df8bc06bdd47/thumb/</t>
  </si>
  <si>
    <t>3df89227-9fa8-4526-84cf-afe1294ea01a</t>
  </si>
  <si>
    <t>Quince. Cydonia oblonga. Flora and Thalia; or, Gems of flowers and poetry- being an alphabetical arrangement of flowers, with appropriate poetical illustrations, embellished with coloured plates (1836)</t>
  </si>
  <si>
    <t>https://api.openverse.engineering/v1/images/3df89227-9fa8-4526-84cf-afe1294ea01a/thumb/</t>
  </si>
  <si>
    <t>a9f6f291-ea7d-4a5b-bac1-8d7386748775</t>
  </si>
  <si>
    <t>Ivy-Leaved Toadflax (Cymbalaria muralis) (3)</t>
  </si>
  <si>
    <t>https://api.openverse.engineering/v1/images/a9f6f291-ea7d-4a5b-bac1-8d7386748775/thumb/</t>
  </si>
  <si>
    <t>442fa1f8-500e-47a1-a013-b7c6851f9494</t>
  </si>
  <si>
    <t>Cynanchum atratum Bunge</t>
  </si>
  <si>
    <t>C. Y. Chiao</t>
  </si>
  <si>
    <t>https://api.openverse.engineering/v1/images/442fa1f8-500e-47a1-a013-b7c6851f9494/thumb/</t>
  </si>
  <si>
    <t>113f9084-aeed-4e43-9836-0a23c1550d24</t>
  </si>
  <si>
    <t>Cynanchum paniculatum (Bunge) Kitag. ex H. Hara</t>
  </si>
  <si>
    <t>R. Moran</t>
  </si>
  <si>
    <t>https://api.openverse.engineering/v1/images/113f9084-aeed-4e43-9836-0a23c1550d24/thumb/</t>
  </si>
  <si>
    <t>f6974cf2-443a-441d-8b5a-df29a672ba6a</t>
  </si>
  <si>
    <t>J20160608-0004‚ÄîCynara cardunculus w/syrphid fly‚ÄîBerkeley</t>
  </si>
  <si>
    <t>https://api.openverse.engineering/v1/images/f6974cf2-443a-441d-8b5a-df29a672ba6a/thumb/</t>
  </si>
  <si>
    <t>9740f796-e81b-4ef3-98cc-794f0bd1ebb7</t>
  </si>
  <si>
    <t>Artichoke / Cynara scolymus / ÊúùÈÆÆËñä(„ÉÅ„Éß„Ç¶„Çª„É≥„Ç¢„Ç∂„Éü)</t>
  </si>
  <si>
    <t>https://api.openverse.engineering/v1/images/9740f796-e81b-4ef3-98cc-794f0bd1ebb7/thumb/</t>
  </si>
  <si>
    <t>d005b5af-ea58-454b-a54d-c117d5e389e9</t>
  </si>
  <si>
    <t>Hound's-tongue/Comfrey/Cynoglossum officinale</t>
  </si>
  <si>
    <t>https://api.openverse.engineering/v1/images/d005b5af-ea58-454b-a54d-c117d5e389e9/thumb/</t>
  </si>
  <si>
    <t>7ac807b4-edf5-44a4-a164-18c4f1a6c583</t>
  </si>
  <si>
    <t>Homer Edward Price</t>
  </si>
  <si>
    <t>https://api.openverse.engineering/v1/images/7ac807b4-edf5-44a4-a164-18c4f1a6c583/thumb/</t>
  </si>
  <si>
    <t>cad70ebc-870d-4c60-9c34-77cb156e1966</t>
  </si>
  <si>
    <t>Galingale, Cyperus longus, Mountain Lakes Golf Course, Caerphilly, 1992</t>
  </si>
  <si>
    <t>https://api.openverse.engineering/v1/images/cad70ebc-870d-4c60-9c34-77cb156e1966/thumb/</t>
  </si>
  <si>
    <t>3daf318f-44bb-42f0-b6e8-969c1cdae986</t>
  </si>
  <si>
    <t>No machine-readable author provided. Rickjpelleg assumed (based on copyright claims).</t>
  </si>
  <si>
    <t>https://api.openverse.engineering/v1/images/3daf318f-44bb-42f0-b6e8-969c1cdae986/thumb/</t>
  </si>
  <si>
    <t>f8db86e5-1351-40c1-9b7d-58a3c8640edf</t>
  </si>
  <si>
    <t>Bulblet fern (Cystopteris bulbifera), Governor Dodge State Park, WI, 9/7-9/8 2013</t>
  </si>
  <si>
    <t>benet2006</t>
  </si>
  <si>
    <t>https://api.openverse.engineering/v1/images/f8db86e5-1351-40c1-9b7d-58a3c8640edf/thumb/</t>
  </si>
  <si>
    <t>76de0b7e-cdb5-4611-99ce-d68ff113a7d7</t>
  </si>
  <si>
    <t>Cystopteris fragilis, Tarbet, Harris.</t>
  </si>
  <si>
    <t>https://api.openverse.engineering/v1/images/76de0b7e-cdb5-4611-99ce-d68ff113a7d7/thumb/</t>
  </si>
  <si>
    <t>2e56db48-5a2f-49d5-9a6c-0f74de658a02</t>
  </si>
  <si>
    <t>Cytinus ruber. Subsp. clusii. Cistaceae, Cytinaceae</t>
  </si>
  <si>
    <t>gailhampshire</t>
  </si>
  <si>
    <t>https://api.openverse.engineering/v1/images/2e56db48-5a2f-49d5-9a6c-0f74de658a02/thumb/</t>
  </si>
  <si>
    <t>7990664a-204e-47b7-8401-d84e8c43c75d</t>
  </si>
  <si>
    <t>Orchis incarnat (Dactylorhiza incarnata var. reichenbachii)</t>
  </si>
  <si>
    <t>*pascal*</t>
  </si>
  <si>
    <t>https://api.openverse.engineering/v1/images/7990664a-204e-47b7-8401-d84e8c43c75d/thumb/</t>
  </si>
  <si>
    <t>78ff5c7e-fd19-43f3-9f78-27824fc7bc42</t>
  </si>
  <si>
    <t>DAM2108 - Dactylorhiza maculata</t>
  </si>
  <si>
    <t>DamPappa</t>
  </si>
  <si>
    <t>https://api.openverse.engineering/v1/images/78ff5c7e-fd19-43f3-9f78-27824fc7bc42/thumb/</t>
  </si>
  <si>
    <t>d8ea5977-11bf-474f-b5f1-035927365ed7</t>
  </si>
  <si>
    <t>jam343</t>
  </si>
  <si>
    <t>https://api.openverse.engineering/v1/images/d8ea5977-11bf-474f-b5f1-035927365ed7/thumb/</t>
  </si>
  <si>
    <t>837731f4-4a8a-4dfd-92a9-b0fe749d3ab4</t>
  </si>
  <si>
    <t>Liu Jin-Kui</t>
  </si>
  <si>
    <t>https://api.openverse.engineering/v1/images/837731f4-4a8a-4dfd-92a9-b0fe749d3ab4/thumb/</t>
  </si>
  <si>
    <t>ff26f930-293c-492a-bf35-0e54983a4e7a</t>
  </si>
  <si>
    <t>White prairie clover (Dalea candida)</t>
  </si>
  <si>
    <t>nmsuipm</t>
  </si>
  <si>
    <t>https://api.openverse.engineering/v1/images/ff26f930-293c-492a-bf35-0e54983a4e7a/thumb/</t>
  </si>
  <si>
    <t>4cb7b31a-198c-4d76-afd5-0139beba1cf3</t>
  </si>
  <si>
    <t>R. James</t>
  </si>
  <si>
    <t>https://api.openverse.engineering/v1/images/4cb7b31a-198c-4d76-afd5-0139beba1cf3/thumb/</t>
  </si>
  <si>
    <t>a87d64fe-8882-4d5d-8ca6-52e2eeea5f95</t>
  </si>
  <si>
    <t>https://api.openverse.engineering/v1/images/a87d64fe-8882-4d5d-8ca6-52e2eeea5f95/thumb/</t>
  </si>
  <si>
    <t>b0b6b91a-e41a-4ce4-91a3-74a3852585bc</t>
  </si>
  <si>
    <t>Daphniphyllum macropodum, Idjevan, 2012.05.30</t>
  </si>
  <si>
    <t>https://api.openverse.engineering/v1/images/b0b6b91a-e41a-4ce4-91a3-74a3852585bc/thumb/</t>
  </si>
  <si>
    <t>7fe3d800-f1c0-4adb-b2a4-5deb74d2bb0f</t>
  </si>
  <si>
    <t>Datura Inoxia</t>
  </si>
  <si>
    <t>Bryan Pocius</t>
  </si>
  <si>
    <t>https://api.openverse.engineering/v1/images/7fe3d800-f1c0-4adb-b2a4-5deb74d2bb0f/thumb/</t>
  </si>
  <si>
    <t>52ba443b-90ed-40e2-9fc4-3a0ee82e059a</t>
  </si>
  <si>
    <t>https://api.openverse.engineering/v1/images/52ba443b-90ed-40e2-9fc4-3a0ee82e059a/thumb/</t>
  </si>
  <si>
    <t>1dbdf4ec-5d69-4a67-b73e-849d877533c1</t>
  </si>
  <si>
    <t>Carrot (Daucus carota L.) at Alnarp</t>
  </si>
  <si>
    <t>https://api.openverse.engineering/v1/images/1dbdf4ec-5d69-4a67-b73e-849d877533c1/thumb/</t>
  </si>
  <si>
    <t>21617eb9-64fd-42c3-a460-ea4942a8bdf9</t>
  </si>
  <si>
    <t>Dendranthema indicum (L.) Des Moul.</t>
  </si>
  <si>
    <t>Charles Wright</t>
  </si>
  <si>
    <t>https://api.openverse.engineering/v1/images/21617eb9-64fd-42c3-a460-ea4942a8bdf9/thumb/</t>
  </si>
  <si>
    <t>15887858-8878-4c47-9643-b97949e0f3e8</t>
  </si>
  <si>
    <t>https://api.openverse.engineering/v1/images/15887858-8878-4c47-9643-b97949e0f3e8/thumb/</t>
  </si>
  <si>
    <t>f9d1d4c4-d8f7-4df3-aff0-f9525d84f17e</t>
  </si>
  <si>
    <t>E. Lucy Braun</t>
  </si>
  <si>
    <t>https://api.openverse.engineering/v1/images/f9d1d4c4-d8f7-4df3-aff0-f9525d84f17e/thumb/</t>
  </si>
  <si>
    <t>0c287f33-5c37-4f02-b1a2-8fb6cc25e4af</t>
  </si>
  <si>
    <t>Western tansy-mustard (Descurainia pinnata)</t>
  </si>
  <si>
    <t>NaturalBridgesNPS</t>
  </si>
  <si>
    <t>https://api.openverse.engineering/v1/images/0c287f33-5c37-4f02-b1a2-8fb6cc25e4af/thumb/</t>
  </si>
  <si>
    <t>18a357b9-ec7c-44fc-bc9d-39fe769a9062</t>
  </si>
  <si>
    <t>https://api.openverse.engineering/v1/images/18a357b9-ec7c-44fc-bc9d-39fe769a9062/thumb/</t>
  </si>
  <si>
    <t>8f1e4df4-30a7-4dff-b822-61798ccee0b5</t>
  </si>
  <si>
    <t>Christmas Rose (Hellebore niger) and Red Carnation (Dianthus caryophyllus). Choix des plus belles fleurs -et des plus beaux fruits par P.J. RedouteÃÅ. (1833)</t>
  </si>
  <si>
    <t>https://api.openverse.engineering/v1/images/8f1e4df4-30a7-4dff-b822-61798ccee0b5/thumb/</t>
  </si>
  <si>
    <t>e51ed807-527e-4746-9413-0f04fc2fa7fb</t>
  </si>
  <si>
    <t>Dianthus superbus var. superbus / Ëù¶Â§∑Ê≤≥ÂéüÊí´Â≠ê(„Ç®„Çæ„Ç´„ÉØ„É©„Éä„Éá„Ç∑„Ç≥)</t>
  </si>
  <si>
    <t>https://api.openverse.engineering/v1/images/e51ed807-527e-4746-9413-0f04fc2fa7fb/thumb/</t>
  </si>
  <si>
    <t>900159f7-c7d8-4477-9054-a1229226265d</t>
  </si>
  <si>
    <t>Dicentra canadensis (Goldie) Walp. Curtis's botanical magazine s.2 v.4 (1830)</t>
  </si>
  <si>
    <t>https://api.openverse.engineering/v1/images/900159f7-c7d8-4477-9054-a1229226265d/thumb/</t>
  </si>
  <si>
    <t>8edb8697-4a79-4e00-aa0e-1e384f99425e</t>
  </si>
  <si>
    <t>Burning Bush, Gas plant. Dictamnus albus [as Dictamnus fraxinella] Flora. Afbeeldingen en beschrijvingen van boomen, heesters, eÃÅeÃÅnjarige planten, enz., voorkomende in de Nederlandsche tuinen, Witte, H. (1868) [A.J. Wendel]</t>
  </si>
  <si>
    <t>https://api.openverse.engineering/v1/images/8edb8697-4a79-4e00-aa0e-1e384f99425e/thumb/</t>
  </si>
  <si>
    <t>94b37692-7c7d-4866-98f7-9431f62c1646</t>
  </si>
  <si>
    <t>Digitaria sanguinalis plant NC1</t>
  </si>
  <si>
    <t>https://api.openverse.engineering/v1/images/94b37692-7c7d-4866-98f7-9431f62c1646/thumb/</t>
  </si>
  <si>
    <t>29ccbb84-ecc0-46ef-a8b1-44754eff7da0</t>
  </si>
  <si>
    <t>Lichtwurzel / Dioscorea batatas</t>
  </si>
  <si>
    <t>storebukkebruse</t>
  </si>
  <si>
    <t>https://api.openverse.engineering/v1/images/29ccbb84-ecc0-46ef-a8b1-44754eff7da0/thumb/</t>
  </si>
  <si>
    <t>8d0450c9-b403-454b-9927-4104da51a260</t>
  </si>
  <si>
    <t>Dioscorea deltoidea Wall.</t>
  </si>
  <si>
    <t>T. B. Shrestha</t>
  </si>
  <si>
    <t>https://api.openverse.engineering/v1/images/8d0450c9-b403-454b-9927-4104da51a260/thumb/</t>
  </si>
  <si>
    <t>704a9610-c32c-458a-805e-947ff26999ea</t>
  </si>
  <si>
    <t>https://api.openverse.engineering/v1/images/704a9610-c32c-458a-805e-947ff26999ea/thumb/</t>
  </si>
  <si>
    <t>33eea28e-90de-495d-bde4-ae7fc485546f</t>
  </si>
  <si>
    <t>Dioscorea tokoro Makino ex Miyabe</t>
  </si>
  <si>
    <t>Leopold A. Charette</t>
  </si>
  <si>
    <t>https://api.openverse.engineering/v1/images/33eea28e-90de-495d-bde4-ae7fc485546f/thumb/</t>
  </si>
  <si>
    <t>812c45b6-4386-4ed8-85a6-3ebefc3bd1dd</t>
  </si>
  <si>
    <t>Dioscorea villosa, Wild Yam, pistillate inflorescences in bud 2, Howard County, MD, HeLoMetz_2017-05-26-19.52</t>
  </si>
  <si>
    <t>https://api.openverse.engineering/v1/images/812c45b6-4386-4ed8-85a6-3ebefc3bd1dd/thumb/</t>
  </si>
  <si>
    <t>ee688d9d-aef2-4a66-a98d-29e8e93e560d</t>
  </si>
  <si>
    <t>Persimmon, Japanese persimmon. Diospyros kaki var. costata. L‚Äô Illustration horticole, vol. 18 (1871) [P. Stroobant]</t>
  </si>
  <si>
    <t>https://api.openverse.engineering/v1/images/ee688d9d-aef2-4a66-a98d-29e8e93e560d/thumb/</t>
  </si>
  <si>
    <t>54670514-b870-4842-b50b-de84ecf4eabf</t>
  </si>
  <si>
    <t>Diospyros virginiana, Persimmon staminate flower, Howard County, MD, Helen Lowe Metmzn_2017-06-16-15.37</t>
  </si>
  <si>
    <t>https://api.openverse.engineering/v1/images/54670514-b870-4842-b50b-de84ecf4eabf/thumb/</t>
  </si>
  <si>
    <t>86d2e867-a8d6-4f40-b615-fb588e368a0d</t>
  </si>
  <si>
    <t>Diplotaxis Erucoides - ◊ò◊ï◊®◊ô◊ô◊ù ◊û◊¶◊ï◊ô◊ô◊ù</t>
  </si>
  <si>
    <t>https://api.openverse.engineering/v1/images/86d2e867-a8d6-4f40-b615-fb588e368a0d/thumb/</t>
  </si>
  <si>
    <t>7bafd06d-0322-4333-8c16-7eda9b19c8df</t>
  </si>
  <si>
    <t>Dipsacus japonicus Miq.</t>
  </si>
  <si>
    <t>Albert N. Steward</t>
  </si>
  <si>
    <t>https://api.openverse.engineering/v1/images/7bafd06d-0322-4333-8c16-7eda9b19c8df/thumb/</t>
  </si>
  <si>
    <t>11b942e7-d411-46ba-ad2e-1c4a4d1a4bf4</t>
  </si>
  <si>
    <t>https://api.openverse.engineering/v1/images/11b942e7-d411-46ba-ad2e-1c4a4d1a4bf4/thumb/</t>
  </si>
  <si>
    <t>93a2875b-55b6-4e56-a5f8-bd298eaf5a11</t>
  </si>
  <si>
    <t>BM001154363 Draba muralis L.</t>
  </si>
  <si>
    <t>https://api.openverse.engineering/v1/images/93a2875b-55b6-4e56-a5f8-bd298eaf5a11/thumb/</t>
  </si>
  <si>
    <t>59f795d5-1cae-425d-951c-5b25b12de48a</t>
  </si>
  <si>
    <t>Carpenter bee Xylocopa virginica covered with pollen nectar robbing flowers of dragonhead Dracocephalum moldavica</t>
  </si>
  <si>
    <t>karen_hine</t>
  </si>
  <si>
    <t>https://api.openverse.engineering/v1/images/59f795d5-1cae-425d-951c-5b25b12de48a/thumb/</t>
  </si>
  <si>
    <t>e391e61a-07a3-4f57-b3a1-faa78c2d62ba</t>
  </si>
  <si>
    <t>foye,drimys winteri, canelo</t>
  </si>
  <si>
    <t>hozdiamant</t>
  </si>
  <si>
    <t>https://api.openverse.engineering/v1/images/e391e61a-07a3-4f57-b3a1-faa78c2d62ba/thumb/</t>
  </si>
  <si>
    <t>efe7ed43-4a81-447d-87e4-98cf0ce6a63e</t>
  </si>
  <si>
    <t>Drosera rotundifolia.</t>
  </si>
  <si>
    <t>Free the Image</t>
  </si>
  <si>
    <t>https://api.openverse.engineering/v1/images/efe7ed43-4a81-447d-87e4-98cf0ce6a63e/thumb/</t>
  </si>
  <si>
    <t>7bb178b0-a95f-4637-8405-7878bba2d62c</t>
  </si>
  <si>
    <t>Dryas octopetala L. Curtis's botanical magazine s.2 v.4 (1830)</t>
  </si>
  <si>
    <t>https://api.openverse.engineering/v1/images/7bb178b0-a95f-4637-8405-7878bba2d62c/thumb/</t>
  </si>
  <si>
    <t>7700d22b-ffd8-44d0-b836-4cc550af1062</t>
  </si>
  <si>
    <t>https://api.openverse.engineering/v1/images/7700d22b-ffd8-44d0-b836-4cc550af1062/thumb/</t>
  </si>
  <si>
    <t>e9cde5aa-93ba-40a6-bdec-9a27b04187c6</t>
  </si>
  <si>
    <t>Dryopteris carthusiana. Fern and crowberry. Back of west beach. Handa</t>
  </si>
  <si>
    <t>https://api.openverse.engineering/v1/images/e9cde5aa-93ba-40a6-bdec-9a27b04187c6/thumb/</t>
  </si>
  <si>
    <t>4c642e51-6415-4687-8fb3-2a9a9a94ecf2</t>
  </si>
  <si>
    <t>Dryopteris crassirhizoma Nakai</t>
  </si>
  <si>
    <t>Hiroshi It√¥</t>
  </si>
  <si>
    <t>https://api.openverse.engineering/v1/images/4c642e51-6415-4687-8fb3-2a9a9a94ecf2/thumb/</t>
  </si>
  <si>
    <t>f4f79e2d-8b39-4f72-aba5-8741180cd691</t>
  </si>
  <si>
    <t>Elm (Ulmus glabra), Fern (Dryopteris filix-mas), Water Figwort (Scrophularia umbrosa), and Eyebright (Euphrasia officinalis).</t>
  </si>
  <si>
    <t>https://api.openverse.engineering/v1/images/f4f79e2d-8b39-4f72-aba5-8741180cd691/thumb/</t>
  </si>
  <si>
    <t>Dryopteris filix mas</t>
  </si>
  <si>
    <t>006c788b-1ed6-4f9e-a5c7-f9df376f587f</t>
  </si>
  <si>
    <t>Duchesnea indica - Fraisier de Duchesne, Fraisier des Indes, Fraisier √† fleurs jaunes</t>
  </si>
  <si>
    <t>https://api.openverse.engineering/v1/images/006c788b-1ed6-4f9e-a5c7-f9df376f587f/thumb/</t>
  </si>
  <si>
    <t>643d2254-2d5b-43f9-9239-ab5c7c99937f</t>
  </si>
  <si>
    <t>https://api.openverse.engineering/v1/images/643d2254-2d5b-43f9-9239-ab5c7c99937f/thumb/</t>
  </si>
  <si>
    <t>1ac34ceb-d7a9-4343-97ee-17ec8d515c09</t>
  </si>
  <si>
    <t>Papaya (Carica papaya), Scoth grass (Echinochloa crus-galli) and sawa millet (Echinochloa colona). By G.D. Ehret (1748-1759)</t>
  </si>
  <si>
    <t>https://api.openverse.engineering/v1/images/1ac34ceb-d7a9-4343-97ee-17ec8d515c09/thumb/</t>
  </si>
  <si>
    <t>Echinochloa crus galli</t>
  </si>
  <si>
    <t>a4b99919-93a7-4160-996e-14919d47a205</t>
  </si>
  <si>
    <t>Francis Uhler</t>
  </si>
  <si>
    <t>https://api.openverse.engineering/v1/images/a4b99919-93a7-4160-996e-14919d47a205/thumb/</t>
  </si>
  <si>
    <t>1bf405f0-a5fb-4f9c-b5f9-95a9f64f2336</t>
  </si>
  <si>
    <t>KPFC</t>
  </si>
  <si>
    <t>https://api.openverse.engineering/v1/images/1bf405f0-a5fb-4f9c-b5f9-95a9f64f2336/thumb/</t>
  </si>
  <si>
    <t>db0f5be9-508c-4976-bc3f-a04b664bc20b</t>
  </si>
  <si>
    <t>Viper's Bugloss. (Echium vulgare). A guide to the wild flowers, by Alice Lounsberry (1899)</t>
  </si>
  <si>
    <t>https://api.openverse.engineering/v1/images/db0f5be9-508c-4976-bc3f-a04b664bc20b/thumb/</t>
  </si>
  <si>
    <t>dc47e904-e533-486e-a669-f88dfbd92a35</t>
  </si>
  <si>
    <t>False Daisy (Eclipta prostrata)</t>
  </si>
  <si>
    <t>https://api.openverse.engineering/v1/images/dc47e904-e533-486e-a669-f88dfbd92a35/thumb/</t>
  </si>
  <si>
    <t>4bf22157-6f4f-4ccc-8d70-cb129926ac2b</t>
  </si>
  <si>
    <t>Water Hyacinth. Eichhornia crassipes, as Piaropus crassipes). A guide to the wild flowers, by Alice Lounsberry (1899)</t>
  </si>
  <si>
    <t>https://api.openverse.engineering/v1/images/4bf22157-6f4f-4ccc-8d70-cb129926ac2b/thumb/</t>
  </si>
  <si>
    <t>dae2f570-6fec-48a3-bbc6-2a5ad3095fc8</t>
  </si>
  <si>
    <t>Russian Olive (Elaeagnus angustifolia)</t>
  </si>
  <si>
    <t>https://api.openverse.engineering/v1/images/dae2f570-6fec-48a3-bbc6-2a5ad3095fc8/thumb/</t>
  </si>
  <si>
    <t>583c62e6-1747-4885-aed3-c671be30ee6f</t>
  </si>
  <si>
    <t>tuanleanh5561</t>
  </si>
  <si>
    <t>https://api.openverse.engineering/v1/images/583c62e6-1747-4885-aed3-c671be30ee6f/thumb/</t>
  </si>
  <si>
    <t>aff267de-307f-407a-8bd2-adfacbad073d</t>
  </si>
  <si>
    <t>Elaeagnus multiflora Thunb.</t>
  </si>
  <si>
    <t>Mrs. Robert Kral</t>
  </si>
  <si>
    <t>https://api.openverse.engineering/v1/images/aff267de-307f-407a-8bd2-adfacbad073d/thumb/</t>
  </si>
  <si>
    <t>499ddfc5-9d14-4fdc-bc92-9adf0a622042</t>
  </si>
  <si>
    <t>Elaeagnus orientalis L.</t>
  </si>
  <si>
    <t>I. Vasilchenko</t>
  </si>
  <si>
    <t>https://api.openverse.engineering/v1/images/499ddfc5-9d14-4fdc-bc92-9adf0a622042/thumb/</t>
  </si>
  <si>
    <t>d63bb755-3236-4045-9af7-bf88d348ec0b</t>
  </si>
  <si>
    <t>Trees &amp; Shrubs (Elaeagnus pungens, variegated cultivar)</t>
  </si>
  <si>
    <t>Mick E. Talbot</t>
  </si>
  <si>
    <t>https://api.openverse.engineering/v1/images/d63bb755-3236-4045-9af7-bf88d348ec0b/thumb/</t>
  </si>
  <si>
    <t>bb0d351d-31bf-42ad-bdd1-cf09fa0ee8de</t>
  </si>
  <si>
    <t>Mark Fickett</t>
  </si>
  <si>
    <t>https://api.openverse.engineering/v1/images/bb0d351d-31bf-42ad-bdd1-cf09fa0ee8de/thumb/</t>
  </si>
  <si>
    <t>1414059f-75aa-4118-8579-f2b92ac43412</t>
  </si>
  <si>
    <t>Eleocharis dulcis (Burm. f.) Trin. ex Hensch.</t>
  </si>
  <si>
    <t>Charles B. Clarke</t>
  </si>
  <si>
    <t>https://api.openverse.engineering/v1/images/1414059f-75aa-4118-8579-f2b92ac43412/thumb/</t>
  </si>
  <si>
    <t>0d63e992-d3d7-4854-a551-616fbf8d8e95</t>
  </si>
  <si>
    <t>Eleusine coracana (L.) Gaertn.</t>
  </si>
  <si>
    <t>Qing Liu</t>
  </si>
  <si>
    <t>https://api.openverse.engineering/v1/images/0d63e992-d3d7-4854-a551-616fbf8d8e95/thumb/</t>
  </si>
  <si>
    <t>9a1cbd87-8870-4517-a803-ce5fc6d32ff7</t>
  </si>
  <si>
    <t>Eleusine indica plant2</t>
  </si>
  <si>
    <t>https://api.openverse.engineering/v1/images/9a1cbd87-8870-4517-a803-ce5fc6d32ff7/thumb/</t>
  </si>
  <si>
    <t>8bd508d3-fbce-4d35-a3f4-a4ab1972d34a</t>
  </si>
  <si>
    <t>Eleutherococcus sieboldianus o Aralia de cinco hojas</t>
  </si>
  <si>
    <t>https://api.openverse.engineering/v1/images/8bd508d3-fbce-4d35-a3f4-a4ab1972d34a/thumb/</t>
  </si>
  <si>
    <t>12ad9db8-581b-43a6-ac7f-b215b051e09e</t>
  </si>
  <si>
    <t>Eleutherococcus spinosus S.Y. Hu</t>
  </si>
  <si>
    <t>Yoichi Tateishi; K. Suzuki; O. Shimoda; H. Sakai and T. Nemoto</t>
  </si>
  <si>
    <t>https://api.openverse.engineering/v1/images/12ad9db8-581b-43a6-ac7f-b215b051e09e/thumb/</t>
  </si>
  <si>
    <t>49c984f7-840d-4773-ab25-369088bcaac7</t>
  </si>
  <si>
    <t>Hylander</t>
  </si>
  <si>
    <t>https://api.openverse.engineering/v1/images/49c984f7-840d-4773-ab25-369088bcaac7/thumb/</t>
  </si>
  <si>
    <t>59237122-5117-4d06-9f59-9a6b7dda457c</t>
  </si>
  <si>
    <t>Quackgrass</t>
  </si>
  <si>
    <t>https://api.openverse.engineering/v1/images/59237122-5117-4d06-9f59-9a6b7dda457c/thumb/</t>
  </si>
  <si>
    <t>79fbcb3b-d507-411c-9ddf-f299d15fcf92</t>
  </si>
  <si>
    <t>Emilia sonchifolia: Rust</t>
  </si>
  <si>
    <t>https://api.openverse.engineering/v1/images/79fbcb3b-d507-411c-9ddf-f299d15fcf92/thumb/</t>
  </si>
  <si>
    <t>ebf77c98-64d3-42aa-bf0b-91d24c7f270b</t>
  </si>
  <si>
    <t>pellaea</t>
  </si>
  <si>
    <t>https://api.openverse.engineering/v1/images/ebf77c98-64d3-42aa-bf0b-91d24c7f270b/thumb/</t>
  </si>
  <si>
    <t>eef1dc91-25f9-48f6-a87c-f77f9d06bf65</t>
  </si>
  <si>
    <t>Goldenhills - Encelia farinosa</t>
  </si>
  <si>
    <t>Grand Canyon NPS</t>
  </si>
  <si>
    <t>https://api.openverse.engineering/v1/images/eef1dc91-25f9-48f6-a87c-f77f9d06bf65/thumb/</t>
  </si>
  <si>
    <t>b7047744-537d-4eff-84f6-351f2bda05f7</t>
  </si>
  <si>
    <t>200829 228 Encinitas SD Botanic Gdn - Mediterranean Garden, Ephedra distachya Sea Grape Jointfir, the alkaloid Ephedrine is obtained from its dried branches</t>
  </si>
  <si>
    <t>https://api.openverse.engineering/v1/images/b7047744-537d-4eff-84f6-351f2bda05f7/thumb/</t>
  </si>
  <si>
    <t>29799ee5-b858-4cfc-b08c-1b34a31bbddd</t>
  </si>
  <si>
    <t>Bluestem joint fir {ephedra equisetina}</t>
  </si>
  <si>
    <t>Drew Avery</t>
  </si>
  <si>
    <t>https://api.openverse.engineering/v1/images/29799ee5-b858-4cfc-b08c-1b34a31bbddd/thumb/</t>
  </si>
  <si>
    <t>4c4142ad-47c1-48ab-b1a8-4ff2b953b217</t>
  </si>
  <si>
    <t>Ephedra foliata Boiss. ex C.A. Mey.</t>
  </si>
  <si>
    <t>Karl H. Rechinger</t>
  </si>
  <si>
    <t>https://api.openverse.engineering/v1/images/4c4142ad-47c1-48ab-b1a8-4ff2b953b217/thumb/</t>
  </si>
  <si>
    <t>24c1fc79-c393-43a9-86d3-0eed7942d63a</t>
  </si>
  <si>
    <t>Ashley Basil</t>
  </si>
  <si>
    <t>https://api.openverse.engineering/v1/images/24c1fc79-c393-43a9-86d3-0eed7942d63a/thumb/</t>
  </si>
  <si>
    <t>ef0a5658-6e43-46a1-8d20-03a993d27004</t>
  </si>
  <si>
    <t>https://api.openverse.engineering/v1/images/ef0a5658-6e43-46a1-8d20-03a993d27004/thumb/</t>
  </si>
  <si>
    <t>f64828e5-6b42-4a37-a0b6-aaf2619b339b</t>
  </si>
  <si>
    <t>Yang Y, Wang Q (2013)</t>
  </si>
  <si>
    <t>https://api.openverse.engineering/v1/images/f64828e5-6b42-4a37-a0b6-aaf2619b339b/thumb/</t>
  </si>
  <si>
    <t>e9d555a6-f8bd-4fc8-8924-92d9b2378594</t>
  </si>
  <si>
    <t>tdlucas5000</t>
  </si>
  <si>
    <t>https://api.openverse.engineering/v1/images/e9d555a6-f8bd-4fc8-8924-92d9b2378594/thumb/</t>
  </si>
  <si>
    <t>0a75d365-1b16-40c5-8eec-801495496af3</t>
  </si>
  <si>
    <t>https://api.openverse.engineering/v1/images/0a75d365-1b16-40c5-8eec-801495496af3/thumb/</t>
  </si>
  <si>
    <t>5edf5c30-ab94-42c1-9951-5d6b9cbc8135</t>
  </si>
  <si>
    <t>https://api.openverse.engineering/v1/images/5edf5c30-ab94-42c1-9951-5d6b9cbc8135/thumb/</t>
  </si>
  <si>
    <t>7acf9510-c2b7-4665-971d-df8ebb1e7e45</t>
  </si>
  <si>
    <t>Epigaea repens 2, Trailing Arbutus, Howard County, Md, Helen Lowe Metzman_2019-10-23-15.29.35 ZS PMax UDR</t>
  </si>
  <si>
    <t>https://api.openverse.engineering/v1/images/7acf9510-c2b7-4665-971d-df8ebb1e7e45/thumb/</t>
  </si>
  <si>
    <t>d39be304-5d81-4120-849a-56060ba470f0</t>
  </si>
  <si>
    <t>Great flowered Heath (Erica abietina subsp. aurantiaca, as Erica grandiflora) and Rose bay Willow herb, Fireweed (Epilobium angustifolium). The new botanic garden (1812)</t>
  </si>
  <si>
    <t>https://api.openverse.engineering/v1/images/d39be304-5d81-4120-849a-56060ba470f0/thumb/</t>
  </si>
  <si>
    <t>da050393-dbf6-491d-8125-8cd4b8e0dd76</t>
  </si>
  <si>
    <t>Great Willowherb (Epilobium hirsutum)</t>
  </si>
  <si>
    <t>https://api.openverse.engineering/v1/images/da050393-dbf6-491d-8125-8cd4b8e0dd76/thumb/</t>
  </si>
  <si>
    <t>3e09b0bd-34a8-411c-ac69-1d0b4f792368</t>
  </si>
  <si>
    <t>'IKARI-SOU' Epimedium grandiflorum var. thunbergianum @OKUTAMA</t>
  </si>
  <si>
    <t>https://api.openverse.engineering/v1/images/3e09b0bd-34a8-411c-ac69-1d0b4f792368/thumb/</t>
  </si>
  <si>
    <t>c38866f0-e849-4e07-9ddd-7435022d094d</t>
  </si>
  <si>
    <t>Epimedium sagittatum (Siebold &amp; Zucc.) Maxim.</t>
  </si>
  <si>
    <t>Barchet</t>
  </si>
  <si>
    <t>https://api.openverse.engineering/v1/images/c38866f0-e849-4e07-9ddd-7435022d094d/thumb/</t>
  </si>
  <si>
    <t>9c61ac9c-8df6-48c7-b416-270c8ac5ee5b</t>
  </si>
  <si>
    <t>J20160402-0003‚ÄîEquisetum arvense‚ÄîRPBG</t>
  </si>
  <si>
    <t>https://api.openverse.engineering/v1/images/9c61ac9c-8df6-48c7-b416-270c8ac5ee5b/thumb/</t>
  </si>
  <si>
    <t>c55d3a2e-ac08-4308-8f38-5df52db25ebc</t>
  </si>
  <si>
    <t>Caltha, Equisetum fluviatile, Castell Coch, May 1986</t>
  </si>
  <si>
    <t>https://api.openverse.engineering/v1/images/c55d3a2e-ac08-4308-8f38-5df52db25ebc/thumb/</t>
  </si>
  <si>
    <t>701131df-3b9f-4332-bb04-982e63fb7446</t>
  </si>
  <si>
    <t>horsetail / Equisetum hyemale L. / Á†•Ëçâ(„Éà„ÇØ„Çµ)</t>
  </si>
  <si>
    <t>https://api.openverse.engineering/v1/images/701131df-3b9f-4332-bb04-982e63fb7446/thumb/</t>
  </si>
  <si>
    <t>606f2abe-9047-4a30-87eb-c7cde3f8635d</t>
  </si>
  <si>
    <t>Horsetail (Equisetum telmateia)</t>
  </si>
  <si>
    <t>https://api.openverse.engineering/v1/images/606f2abe-9047-4a30-87eb-c7cde3f8635d/thumb/</t>
  </si>
  <si>
    <t>1bab1010-4689-4508-839f-29ae82595e31</t>
  </si>
  <si>
    <t>Eragrostis curvula in Nassella neesiana lawn CAN</t>
  </si>
  <si>
    <t>https://api.openverse.engineering/v1/images/1bab1010-4689-4508-839f-29ae82595e31/thumb/</t>
  </si>
  <si>
    <t>72ef6e44-f056-4226-82d5-c247b4485c62</t>
  </si>
  <si>
    <t>Eragrostis tef 'Ruby Silk', Tsaghkadzor, in culture, 2010.09.06 (02)</t>
  </si>
  <si>
    <t>https://api.openverse.engineering/v1/images/72ef6e44-f056-4226-82d5-c247b4485c62/thumb/</t>
  </si>
  <si>
    <t>c5edfdcf-5420-4609-9f78-9a3fb3f0c71d</t>
  </si>
  <si>
    <t>Erica cerinthoides (red hairy heath from the Renosterveld)</t>
  </si>
  <si>
    <t>Derek Keats</t>
  </si>
  <si>
    <t>https://api.openverse.engineering/v1/images/c5edfdcf-5420-4609-9f78-9a3fb3f0c71d/thumb/</t>
  </si>
  <si>
    <t>c1cd045a-4bd0-449b-a788-a6c039f1d59f</t>
  </si>
  <si>
    <t>Erigeron acer subsp. arculatum L.</t>
  </si>
  <si>
    <t>J. Ullepitsch</t>
  </si>
  <si>
    <t>https://api.openverse.engineering/v1/images/c1cd045a-4bd0-449b-a788-a6c039f1d59f/thumb/</t>
  </si>
  <si>
    <t>440618a4-f5d5-4cc1-a3d6-56ba57c12db1</t>
  </si>
  <si>
    <t>Erigeron annuus , Daisy Fleabane, Howard Co, Md, H Metzman_2018-06-19-21.26.22 ZS PMax UDR</t>
  </si>
  <si>
    <t>https://api.openverse.engineering/v1/images/440618a4-f5d5-4cc1-a3d6-56ba57c12db1/thumb/</t>
  </si>
  <si>
    <t>7e6ef9b6-066f-430b-a87b-06cd7197f0a3</t>
  </si>
  <si>
    <t>Aaron Stidwell</t>
  </si>
  <si>
    <t>https://api.openverse.engineering/v1/images/7e6ef9b6-066f-430b-a87b-06cd7197f0a3/thumb/</t>
  </si>
  <si>
    <t>126c693e-d019-4d4f-b15d-417edb0704ad</t>
  </si>
  <si>
    <t>Trirhabda diducta (on Eriodictyon californicum)</t>
  </si>
  <si>
    <t>https://api.openverse.engineering/v1/images/126c693e-d019-4d4f-b15d-417edb0704ad/thumb/</t>
  </si>
  <si>
    <t>6ed1baf3-9a84-4dae-ab52-366215185cf4</t>
  </si>
  <si>
    <t>Eriogonum atrorubens Engelm.</t>
  </si>
  <si>
    <t>Richard M. Straw and M. Forman</t>
  </si>
  <si>
    <t>https://api.openverse.engineering/v1/images/6ed1baf3-9a84-4dae-ab52-366215185cf4/thumb/</t>
  </si>
  <si>
    <t>04430abf-0d56-42d7-8e8a-e45eeb9602a1</t>
  </si>
  <si>
    <t>Eriogonum inflatum (desert trumpet) (Arches National Park, Utah, USA) 5</t>
  </si>
  <si>
    <t>https://api.openverse.engineering/v1/images/04430abf-0d56-42d7-8e8a-e45eeb9602a1/thumb/</t>
  </si>
  <si>
    <t>9821fc08-e1ae-4d60-b7b9-78b0a8276a96</t>
  </si>
  <si>
    <t>Eriogonum microthecum var. foliosum (Torr. &amp; A. Gray) Reveal</t>
  </si>
  <si>
    <t>J. C. Allen</t>
  </si>
  <si>
    <t>https://api.openverse.engineering/v1/images/9821fc08-e1ae-4d60-b7b9-78b0a8276a96/thumb/</t>
  </si>
  <si>
    <t>9bb8dd16-4e34-4c56-a2d5-da6f5cd3332b</t>
  </si>
  <si>
    <t>Erodium cicutarium flower20</t>
  </si>
  <si>
    <t>https://api.openverse.engineering/v1/images/9bb8dd16-4e34-4c56-a2d5-da6f5cd3332b/thumb/</t>
  </si>
  <si>
    <t>a6b01e57-e846-4e5c-8038-38db57b4426b</t>
  </si>
  <si>
    <t>https://api.openverse.engineering/v1/images/a6b01e57-e846-4e5c-8038-38db57b4426b/thumb/</t>
  </si>
  <si>
    <t>731ed309-2ad2-4ea2-a97d-3b28972c1b00</t>
  </si>
  <si>
    <t>Whitlow Grass - Erophila verna, Occoquan Bay National Wildlife Refuge, Woodbridge, Virginia</t>
  </si>
  <si>
    <t>https://api.openverse.engineering/v1/images/731ed309-2ad2-4ea2-a97d-3b28972c1b00/thumb/</t>
  </si>
  <si>
    <t>040d0c02-70b3-48c2-bab7-3fc088890937</t>
  </si>
  <si>
    <t>https://api.openverse.engineering/v1/images/040d0c02-70b3-48c2-bab7-3fc088890937/thumb/</t>
  </si>
  <si>
    <t>f5229e8f-92ec-4098-a26a-8f2cf4185b9a</t>
  </si>
  <si>
    <t>Field Eryngo {eryngium campestre}</t>
  </si>
  <si>
    <t>https://api.openverse.engineering/v1/images/f5229e8f-92ec-4098-a26a-8f2cf4185b9a/thumb/</t>
  </si>
  <si>
    <t>fd272ac9-17ba-4356-8e47-a97029172e45</t>
  </si>
  <si>
    <t>Eryngium creticum. Eryngor inland sea holly</t>
  </si>
  <si>
    <t>https://api.openverse.engineering/v1/images/fd272ac9-17ba-4356-8e47-a97029172e45/thumb/</t>
  </si>
  <si>
    <t>4faa9e1f-480a-496b-b37d-6579eb937208</t>
  </si>
  <si>
    <t>Coral Bean - Erythrina herbacea, Navy Wells Pineland Preserve, Homestead, Florida</t>
  </si>
  <si>
    <t>https://api.openverse.engineering/v1/images/4faa9e1f-480a-496b-b37d-6579eb937208/thumb/</t>
  </si>
  <si>
    <t>7abaa9b8-776f-48b2-9ffd-12fabdf0102e</t>
  </si>
  <si>
    <t>Yellow Adder's tongue. (Erythronium americanum). A guide to the wild flowers, by Alice Lounsberry (1899)</t>
  </si>
  <si>
    <t>https://api.openverse.engineering/v1/images/7abaa9b8-776f-48b2-9ffd-12fabdf0102e/thumb/</t>
  </si>
  <si>
    <t>3a0faad2-96cf-4746-99c7-95431dbae9ad</t>
  </si>
  <si>
    <t>Dog's tooth violet. Erythronium dens-canis. Botanical Magazine vol.1, J.Sowerby (1787)</t>
  </si>
  <si>
    <t>https://api.openverse.engineering/v1/images/3a0faad2-96cf-4746-99c7-95431dbae9ad/thumb/</t>
  </si>
  <si>
    <t>Erythronium dens canis</t>
  </si>
  <si>
    <t>475d8ffb-7a15-4ae0-8baf-9adbe44b13e7</t>
  </si>
  <si>
    <t>White Glacier Lily - Erythronium grandiflorum var candidum</t>
  </si>
  <si>
    <t>https://api.openverse.engineering/v1/images/475d8ffb-7a15-4ae0-8baf-9adbe44b13e7/thumb/</t>
  </si>
  <si>
    <t>f641f04a-e358-4602-8280-4a9a1747fd89</t>
  </si>
  <si>
    <t>'KATAKURI' Erythronium japonicum Erythronium</t>
  </si>
  <si>
    <t>https://api.openverse.engineering/v1/images/f641f04a-e358-4602-8280-4a9a1747fd89/thumb/</t>
  </si>
  <si>
    <t>62d6ceda-7923-4994-9415-84a67aaa9072</t>
  </si>
  <si>
    <t>Kaldari</t>
  </si>
  <si>
    <t>https://api.openverse.engineering/v1/images/62d6ceda-7923-4994-9415-84a67aaa9072/thumb/</t>
  </si>
  <si>
    <t>15b7e476-f2b1-44c7-8c28-9d671d7bfff2</t>
  </si>
  <si>
    <t>Honey Bee on Eucalyptus camaldulensis Flowers</t>
  </si>
  <si>
    <t>expom2uk</t>
  </si>
  <si>
    <t>https://api.openverse.engineering/v1/images/15b7e476-f2b1-44c7-8c28-9d671d7bfff2/thumb/</t>
  </si>
  <si>
    <t>15b61728-705c-45f0-b74d-41525e726f18</t>
  </si>
  <si>
    <t>Eucalyptus citriodora = Corymbia citriodora. Lemon Scented Gum.</t>
  </si>
  <si>
    <t>https://api.openverse.engineering/v1/images/15b61728-705c-45f0-b74d-41525e726f18/thumb/</t>
  </si>
  <si>
    <t>58a6828b-3503-4130-91bf-cac17e671abe</t>
  </si>
  <si>
    <t>Eucalyptus dumosa. White Mallee. Congoo Mallee.</t>
  </si>
  <si>
    <t>https://api.openverse.engineering/v1/images/58a6828b-3503-4130-91bf-cac17e671abe/thumb/</t>
  </si>
  <si>
    <t>e726dc73-8ce1-4a63-9b5d-ad6156d6986b</t>
  </si>
  <si>
    <t>N20151231-0019‚ÄîEucalyptus globulus‚ÄîTilden Nature Area</t>
  </si>
  <si>
    <t>https://api.openverse.engineering/v1/images/e726dc73-8ce1-4a63-9b5d-ad6156d6986b/thumb/</t>
  </si>
  <si>
    <t>25ae7900-9805-408b-baac-c3a795e02c51</t>
  </si>
  <si>
    <t>https://api.openverse.engineering/v1/images/25ae7900-9805-408b-baac-c3a795e02c51/thumb/</t>
  </si>
  <si>
    <t>83b5fe39-ced3-4c0f-9005-3221d03571b9</t>
  </si>
  <si>
    <t>Eucommia ulmoides. Leaf</t>
  </si>
  <si>
    <t>ÿ£ÿ®Ÿà ŸÅÿ±ŸäÿØ</t>
  </si>
  <si>
    <t>https://api.openverse.engineering/v1/images/83b5fe39-ced3-4c0f-9005-3221d03571b9/thumb/</t>
  </si>
  <si>
    <t>9c6bbfb7-db78-4d06-b48b-16b4f04fcb51</t>
  </si>
  <si>
    <t>https://api.openverse.engineering/v1/images/9c6bbfb7-db78-4d06-b48b-16b4f04fcb51/thumb/</t>
  </si>
  <si>
    <t>d753340c-fae4-40d7-a07c-67969d8f675b</t>
  </si>
  <si>
    <t>Celastraceae Euonymus alatus 'Burning Bush'</t>
  </si>
  <si>
    <t>https://api.openverse.engineering/v1/images/d753340c-fae4-40d7-a07c-67969d8f675b/thumb/</t>
  </si>
  <si>
    <t>7de51581-b88b-4779-a9e2-62065b671ba1</t>
  </si>
  <si>
    <t>Dwight Sipler from Stow, MA, USA</t>
  </si>
  <si>
    <t>https://api.openverse.engineering/v1/images/7de51581-b88b-4779-a9e2-62065b671ba1/thumb/</t>
  </si>
  <si>
    <t>da920f3e-6537-4ce5-9869-bbb61ee9b094</t>
  </si>
  <si>
    <t>Spindle, Euonymus europaeus</t>
  </si>
  <si>
    <t>john shortland</t>
  </si>
  <si>
    <t>https://api.openverse.engineering/v1/images/da920f3e-6537-4ce5-9869-bbb61ee9b094/thumb/</t>
  </si>
  <si>
    <t>6e807cb4-59b3-46fe-a5c0-b52325dc9e8f</t>
  </si>
  <si>
    <t>Japanese Spindle (Euonymus japonicus) cultivar leaves...</t>
  </si>
  <si>
    <t>mauro halpern</t>
  </si>
  <si>
    <t>https://api.openverse.engineering/v1/images/6e807cb4-59b3-46fe-a5c0-b52325dc9e8f/thumb/</t>
  </si>
  <si>
    <t>7e59bca4-5e94-4244-b527-5d3e2dea1d8f</t>
  </si>
  <si>
    <t>Eupatorium chinense L.</t>
  </si>
  <si>
    <t>https://api.openverse.engineering/v1/images/7e59bca4-5e94-4244-b527-5d3e2dea1d8f/thumb/</t>
  </si>
  <si>
    <t>d871e7b0-90a7-4aa6-ae87-c94a8770a44f</t>
  </si>
  <si>
    <t>eupatorium purpureum o eupatorio</t>
  </si>
  <si>
    <t>https://api.openverse.engineering/v1/images/d871e7b0-90a7-4aa6-ae87-c94a8770a44f/thumb/</t>
  </si>
  <si>
    <t>c5ce87b3-295c-4cdb-a087-b732e83ba19f</t>
  </si>
  <si>
    <t>181022 Waterwise Botanicals Nursery, Bonsall CA - Euphorbia antisyphilitica Candelilla</t>
  </si>
  <si>
    <t>https://api.openverse.engineering/v1/images/c5ce87b3-295c-4cdb-a087-b732e83ba19f/thumb/</t>
  </si>
  <si>
    <t>d7fdcbbf-6b26-42c4-8a87-63a1efc050fd</t>
  </si>
  <si>
    <t>Euphorbia helioscopia, U, front, Maryland, Beltsville_2013-03-14-14.15.24 ZS PMax</t>
  </si>
  <si>
    <t>https://api.openverse.engineering/v1/images/d7fdcbbf-6b26-42c4-8a87-63a1efc050fd/thumb/</t>
  </si>
  <si>
    <t>22a1610c-f0f2-45de-8b21-acd17a61d241</t>
  </si>
  <si>
    <t>Euphorbia hirta plant4</t>
  </si>
  <si>
    <t>https://api.openverse.engineering/v1/images/22a1610c-f0f2-45de-8b21-acd17a61d241/thumb/</t>
  </si>
  <si>
    <t>677ed581-bb2c-4c9a-b351-5a9c37bb7340</t>
  </si>
  <si>
    <t>Euphorbia humifusa Willd. ex Schlecht.</t>
  </si>
  <si>
    <t>E. I. Ny√°r√°dy</t>
  </si>
  <si>
    <t>https://api.openverse.engineering/v1/images/677ed581-bb2c-4c9a-b351-5a9c37bb7340/thumb/</t>
  </si>
  <si>
    <t>6a930855-630b-46b0-a862-b92169249ee3</t>
  </si>
  <si>
    <t>Caper Spurge. Euphorbia lathyris. Sammtlich Giftgewache Deutschlands (1854)</t>
  </si>
  <si>
    <t>https://api.openverse.engineering/v1/images/6a930855-630b-46b0-a862-b92169249ee3/thumb/</t>
  </si>
  <si>
    <t>e6dfeb9b-9a6f-45f6-962c-275d320043be</t>
  </si>
  <si>
    <t>https://api.openverse.engineering/v1/images/e6dfeb9b-9a6f-45f6-962c-275d320043be/thumb/</t>
  </si>
  <si>
    <t>8d5b7643-1f4c-46e8-8011-48b611410f3a</t>
  </si>
  <si>
    <t>Baylor Pass Trail</t>
  </si>
  <si>
    <t>https://api.openverse.engineering/v1/images/8d5b7643-1f4c-46e8-8011-48b611410f3a/thumb/</t>
  </si>
  <si>
    <t>9f56ada9-25ba-4467-b839-95b852c7e212</t>
  </si>
  <si>
    <t>Eurya japonica Thunb.</t>
  </si>
  <si>
    <t>E. A. Amor</t>
  </si>
  <si>
    <t>https://api.openverse.engineering/v1/images/9f56ada9-25ba-4467-b839-95b852c7e212/thumb/</t>
  </si>
  <si>
    <t>78f478bb-2cd7-4225-8195-f557376480f1</t>
  </si>
  <si>
    <t>Euryale ferox Salisb.</t>
  </si>
  <si>
    <t>Floyd A. McClure</t>
  </si>
  <si>
    <t>https://api.openverse.engineering/v1/images/78f478bb-2cd7-4225-8195-f557376480f1/thumb/</t>
  </si>
  <si>
    <t>8229b4b0-d364-48e5-9e28-40809ec61500</t>
  </si>
  <si>
    <t>Fagopyrum dibotrys (D. Don) H. Hara</t>
  </si>
  <si>
    <t>Sino-Amer. Bot. Exped. 1984</t>
  </si>
  <si>
    <t>https://api.openverse.engineering/v1/images/8229b4b0-d364-48e5-9e28-40809ec61500/thumb/</t>
  </si>
  <si>
    <t>6381e1ad-a624-4d5b-b23f-c0a9a1a07f91</t>
  </si>
  <si>
    <t>Fagopyrum esculentum, NGB16073</t>
  </si>
  <si>
    <t>https://api.openverse.engineering/v1/images/6381e1ad-a624-4d5b-b23f-c0a9a1a07f91/thumb/</t>
  </si>
  <si>
    <t>56e837a0-84ff-4f74-8054-bd2e38cb4733</t>
  </si>
  <si>
    <t>Fagopyrum tataricum (L.) Gaertn.</t>
  </si>
  <si>
    <t>T. Tang</t>
  </si>
  <si>
    <t>https://api.openverse.engineering/v1/images/56e837a0-84ff-4f74-8054-bd2e38cb4733/thumb/</t>
  </si>
  <si>
    <t>0639678e-6529-4752-8c9a-eed7a5c9b7fd</t>
  </si>
  <si>
    <t>Fagus grandifolia, beltsville, md_2014-04-16-16.01.20 ZS PMax</t>
  </si>
  <si>
    <t>https://api.openverse.engineering/v1/images/0639678e-6529-4752-8c9a-eed7a5c9b7fd/thumb/</t>
  </si>
  <si>
    <t>80ec88b9-ef9e-49ea-9fbb-5b03e6f20f72</t>
  </si>
  <si>
    <t>Tree surgeon in a beech tree (Fagus sylvatica)</t>
  </si>
  <si>
    <t>Lasting Spring</t>
  </si>
  <si>
    <t>https://api.openverse.engineering/v1/images/80ec88b9-ef9e-49ea-9fbb-5b03e6f20f72/thumb/</t>
  </si>
  <si>
    <t>8f25d84e-1348-441a-9919-7a8ac56f873a</t>
  </si>
  <si>
    <t>https://api.openverse.engineering/v1/images/8f25d84e-1348-441a-9919-7a8ac56f873a/thumb/</t>
  </si>
  <si>
    <t>c476ab96-a176-476e-a897-37c86c646ffa</t>
  </si>
  <si>
    <t>https://api.openverse.engineering/v1/images/c476ab96-a176-476e-a897-37c86c646ffa/thumb/</t>
  </si>
  <si>
    <t>Ferula assa foetida</t>
  </si>
  <si>
    <t>0fcaee2f-f6d6-4a62-9b3f-57ab340db245</t>
  </si>
  <si>
    <t>Ferula communis. Chamae rops humilis. P sphodelus. Microcarpus Gladiolus communis. Atlantic plain</t>
  </si>
  <si>
    <t>https://api.openverse.engineering/v1/images/0fcaee2f-f6d6-4a62-9b3f-57ab340db245/thumb/</t>
  </si>
  <si>
    <t>dc1cf0f3-2184-43fb-8e4c-9380c77ea2ea</t>
  </si>
  <si>
    <t>Ferula foetida (Bunge) Regel</t>
  </si>
  <si>
    <t>Karl H. Rechinger; Frida Rechinger; Paul Aellen and Esfandiar Esfandiari</t>
  </si>
  <si>
    <t>https://api.openverse.engineering/v1/images/dc1cf0f3-2184-43fb-8e4c-9380c77ea2ea/thumb/</t>
  </si>
  <si>
    <t>254b3f7d-e7a9-4967-b5cb-e450aad1a0e8</t>
  </si>
  <si>
    <t>Ferula narthex Boiss.</t>
  </si>
  <si>
    <t>https://api.openverse.engineering/v1/images/254b3f7d-e7a9-4967-b5cb-e450aad1a0e8/thumb/</t>
  </si>
  <si>
    <t>5ccaf94f-eaf5-4522-9c74-d80fcdeb06e6</t>
  </si>
  <si>
    <t>Edible Fig. Ficus carica. Blackwell, E., A curious herbal, vol. 1: t. 125 (1737) [E. Blackwell]</t>
  </si>
  <si>
    <t>https://api.openverse.engineering/v1/images/5ccaf94f-eaf5-4522-9c74-d80fcdeb06e6/thumb/</t>
  </si>
  <si>
    <t>f0cdbde0-0372-4757-ac57-57bcf18c3562</t>
  </si>
  <si>
    <t>DSC_6351 Ficus macrophylla (Moreton Bay fig), Botanic Park, Plane Tree Drive, Adelaide, South Australia</t>
  </si>
  <si>
    <t>JohnJennings995</t>
  </si>
  <si>
    <t>https://api.openverse.engineering/v1/images/f0cdbde0-0372-4757-ac57-57bcf18c3562/thumb/</t>
  </si>
  <si>
    <t>2c9bbadd-1bb0-4e04-9dbb-f16edc9ba2fb</t>
  </si>
  <si>
    <t>Forssk√•l</t>
  </si>
  <si>
    <t>https://api.openverse.engineering/v1/images/2c9bbadd-1bb0-4e04-9dbb-f16edc9ba2fb/thumb/</t>
  </si>
  <si>
    <t>3d51249e-cecc-4513-87c2-b49b5f4984a7</t>
  </si>
  <si>
    <t>Reine des Pr√©s (Filipendula ulmaria)</t>
  </si>
  <si>
    <t>https://api.openverse.engineering/v1/images/3d51249e-cecc-4513-87c2-b49b5f4984a7/thumb/</t>
  </si>
  <si>
    <t>1f8e82a2-bc75-484c-a745-7d691bbfdbb7</t>
  </si>
  <si>
    <t>Firmiana simplex (L.) W. Wight</t>
  </si>
  <si>
    <t>https://api.openverse.engineering/v1/images/1f8e82a2-bc75-484c-a745-7d691bbfdbb7/thumb/</t>
  </si>
  <si>
    <t>4da5f8ca-5fca-4def-aa6e-cf99a39f5f7b</t>
  </si>
  <si>
    <t>P20101102-0013--Foeniculum vulgare--Berkeley</t>
  </si>
  <si>
    <t>https://api.openverse.engineering/v1/images/4da5f8ca-5fca-4def-aa6e-cf99a39f5f7b/thumb/</t>
  </si>
  <si>
    <t>6481353c-7801-445f-b153-f093594e2313</t>
  </si>
  <si>
    <t>Petunia inimitable hybrid and Forsythia suspensa. La Belgique horticole, journal des jardins et des vergers, vol.8 (1858)</t>
  </si>
  <si>
    <t>https://api.openverse.engineering/v1/images/6481353c-7801-445f-b153-f093594e2313/thumb/</t>
  </si>
  <si>
    <t>82fc1db0-61ed-40af-894b-ed291a3aa467</t>
  </si>
  <si>
    <t>https://api.openverse.engineering/v1/images/82fc1db0-61ed-40af-894b-ed291a3aa467/thumb/</t>
  </si>
  <si>
    <t>7f8b8eaf-0c74-4351-9096-7b38e3139d1d</t>
  </si>
  <si>
    <t>H20130117-6261‚ÄîFragaria vesca‚ÄîRPBG</t>
  </si>
  <si>
    <t>https://api.openverse.engineering/v1/images/7f8b8eaf-0c74-4351-9096-7b38e3139d1d/thumb/</t>
  </si>
  <si>
    <t>52aa7127-6bf9-47b4-8c9f-35b9d1e78753</t>
  </si>
  <si>
    <t>Strawberry - Fragaria virginiana</t>
  </si>
  <si>
    <t>https://api.openverse.engineering/v1/images/52aa7127-6bf9-47b4-8c9f-35b9d1e78753/thumb/</t>
  </si>
  <si>
    <t>896052bc-fbd0-4b41-8d54-e96b8110a950</t>
  </si>
  <si>
    <t>Fragaria x ananassa, Tsaghkadzor, in culture, 2013.05.18</t>
  </si>
  <si>
    <t>https://api.openverse.engineering/v1/images/896052bc-fbd0-4b41-8d54-e96b8110a950/thumb/</t>
  </si>
  <si>
    <t>99007a25-6118-42d6-8672-aaa0ab86392c</t>
  </si>
  <si>
    <t>Fraxinus americana - White Ash leaves</t>
  </si>
  <si>
    <t>https://api.openverse.engineering/v1/images/99007a25-6118-42d6-8672-aaa0ab86392c/thumb/</t>
  </si>
  <si>
    <t>1d4b29bb-1b35-4844-97ff-43d03699c08a</t>
  </si>
  <si>
    <t>European ash (Fraxinus excelsior) illustration from Trait√© des</t>
  </si>
  <si>
    <t>https://api.openverse.engineering/v1/images/1d4b29bb-1b35-4844-97ff-43d03699c08a/thumb/</t>
  </si>
  <si>
    <t>e4314298-cbb6-4dfe-ac2b-8f3b5f9bd7d1</t>
  </si>
  <si>
    <t>OLEACEAE, FRAXINUS FLORIBUNDA Wall._par_Lucile.jpg</t>
  </si>
  <si>
    <t>https://api.openverse.engineering/v1/images/e4314298-cbb6-4dfe-ac2b-8f3b5f9bd7d1/thumb/</t>
  </si>
  <si>
    <t>e2d9ffd4-4ccb-486d-b8f1-d68f8883ae10</t>
  </si>
  <si>
    <t>Manna ash (Fraxinus ornus) illustration from Trait√© des Arbres</t>
  </si>
  <si>
    <t>https://api.openverse.engineering/v1/images/e2d9ffd4-4ccb-486d-b8f1-d68f8883ae10/thumb/</t>
  </si>
  <si>
    <t>bf80e71c-1857-4106-b1b8-50b22fca50dc</t>
  </si>
  <si>
    <t>Fraxinus pennsylvanica 01</t>
  </si>
  <si>
    <t>https://api.openverse.engineering/v1/images/bf80e71c-1857-4106-b1b8-50b22fca50dc/thumb/</t>
  </si>
  <si>
    <t>e76a6503-d0ca-4a44-bcda-17790c8282d7</t>
  </si>
  <si>
    <t>Fritillaria cirrhosa D. Don</t>
  </si>
  <si>
    <t>https://api.openverse.engineering/v1/images/e76a6503-d0ca-4a44-bcda-17790c8282d7/thumb/</t>
  </si>
  <si>
    <t>e6d9727d-5b5e-4a85-be9b-81c9c443f268</t>
  </si>
  <si>
    <t>Still life of roses, lilac, peonies, tulips, an iris, auriculus, Fritillaria imperialis, morning glory, and other flowers in a terracotta vase on a stone ledge, with a sprig of honeysuckle (1812)</t>
  </si>
  <si>
    <t>https://api.openverse.engineering/v1/images/e6d9727d-5b5e-4a85-be9b-81c9c443f268/thumb/</t>
  </si>
  <si>
    <t>2381bdee-6717-4d89-aa01-9c2635e980e8</t>
  </si>
  <si>
    <t>Fritillaria verticillata var. thunbergii</t>
  </si>
  <si>
    <t>https://api.openverse.engineering/v1/images/2381bdee-6717-4d89-aa01-9c2635e980e8/thumb/</t>
  </si>
  <si>
    <t>a8256853-cd96-4563-8f2d-762b7a1d887e</t>
  </si>
  <si>
    <t>Tree Fuchsia, New Zealand Fuchsia. Fuchsia excorticata. Largest of all fuschias, plants grow to 50 feet tall. Produces small, dark sweet fruit, a favorite food of the Maori. Botanical Register, vol. 10- (1824) [M. Hart]</t>
  </si>
  <si>
    <t>https://api.openverse.engineering/v1/images/a8256853-cd96-4563-8f2d-762b7a1d887e/thumb/</t>
  </si>
  <si>
    <t>de26c9c3-4ddd-423e-9713-8941ba6982d5</t>
  </si>
  <si>
    <t>Globose Fuchsia. (Fuchsia magellanica). The beauties of flora- with botanic and poetic illustrations, being a selection of flowers drawn from nature arranged emblematically- with directions for colouring them by Gleadall, Eliza Eve (1834).</t>
  </si>
  <si>
    <t>https://api.openverse.engineering/v1/images/de26c9c3-4ddd-423e-9713-8941ba6982d5/thumb/</t>
  </si>
  <si>
    <t>566d0f9c-8a60-46c0-b956-e91d81045707</t>
  </si>
  <si>
    <t>Kollane kuldt√§ht, Gagea lutea</t>
  </si>
  <si>
    <t>priittammets</t>
  </si>
  <si>
    <t>https://api.openverse.engineering/v1/images/566d0f9c-8a60-46c0-b956-e91d81045707/thumb/</t>
  </si>
  <si>
    <t>8f42a898-4951-4042-83c8-185ffc7f028c</t>
  </si>
  <si>
    <t>Red dome blanketflower (Gaillardia pinnatifida)</t>
  </si>
  <si>
    <t>https://api.openverse.engineering/v1/images/8f42a898-4951-4042-83c8-185ffc7f028c/thumb/</t>
  </si>
  <si>
    <t>5d026be4-9b23-46e6-a3d9-1d50a3094f08</t>
  </si>
  <si>
    <t>Goat's Rue (Galega officinalis)</t>
  </si>
  <si>
    <t>https://api.openverse.engineering/v1/images/5d026be4-9b23-46e6-a3d9-1d50a3094f08/thumb/</t>
  </si>
  <si>
    <t>5e8ed1dd-52f0-4982-abc3-70ed876b5ae8</t>
  </si>
  <si>
    <t>Arr4</t>
  </si>
  <si>
    <t>https://api.openverse.engineering/v1/images/5e8ed1dd-52f0-4982-abc3-70ed876b5ae8/thumb/</t>
  </si>
  <si>
    <t>2a7d5edd-c5aa-4049-8c04-b7ff3d8867e3</t>
  </si>
  <si>
    <t>Granite Wash Pass</t>
  </si>
  <si>
    <t>https://api.openverse.engineering/v1/images/2a7d5edd-c5aa-4049-8c04-b7ff3d8867e3/thumb/</t>
  </si>
  <si>
    <t>ea2a452d-add8-488f-bec1-5a36e6e95b1a</t>
  </si>
  <si>
    <t>Galium mollugo (small leaves), Galium aperine, Dinas Powys 1972</t>
  </si>
  <si>
    <t>https://api.openverse.engineering/v1/images/ea2a452d-add8-488f-bec1-5a36e6e95b1a/thumb/</t>
  </si>
  <si>
    <t>4c410227-1e3d-4bc8-93d1-ebff5a9ae2fc</t>
  </si>
  <si>
    <t>European beech (Fagus sylvatica) and sweetscented bedstraw (Galium odoratum) 1897.</t>
  </si>
  <si>
    <t>https://api.openverse.engineering/v1/images/4c410227-1e3d-4bc8-93d1-ebff5a9ae2fc/thumb/</t>
  </si>
  <si>
    <t>7665d5e8-650c-46d4-832c-172a8b72f8f8</t>
  </si>
  <si>
    <t>Galium spurium L.</t>
  </si>
  <si>
    <t>https://api.openverse.engineering/v1/images/7665d5e8-650c-46d4-832c-172a8b72f8f8/thumb/</t>
  </si>
  <si>
    <t>2e2eccfa-2f6d-45eb-945e-ccca6235c006</t>
  </si>
  <si>
    <t>Galium triflorum Michx.</t>
  </si>
  <si>
    <t>https://api.openverse.engineering/v1/images/2e2eccfa-2f6d-45eb-945e-ccca6235c006/thumb/</t>
  </si>
  <si>
    <t>052086cd-1669-4259-a0c3-57ceee1df862</t>
  </si>
  <si>
    <t>Ettore Balocchi</t>
  </si>
  <si>
    <t>https://api.openverse.engineering/v1/images/052086cd-1669-4259-a0c3-57ceee1df862/thumb/</t>
  </si>
  <si>
    <t>d06f42c6-a206-4d3f-ab19-4e9cb1017a3d</t>
  </si>
  <si>
    <t>6Êúà19Êó• Â§©È∫ªÂ±±Ëó•ÁÖ≤ÈõûÔºåÈÇÑÂä†‰∫ÜËä±ÁîüËúúÊ£óÁ¥ÖÊ£óÊû∏ÊùûÂíåÁ¥ÖËÖ∞Ë±Ü</t>
  </si>
  <si>
    <t>Singzy</t>
  </si>
  <si>
    <t>https://api.openverse.engineering/v1/images/d06f42c6-a206-4d3f-ab19-4e9cb1017a3d/thumb/</t>
  </si>
  <si>
    <t>c551bb38-8ed2-4aa2-b84a-12a7919d6bb0</t>
  </si>
  <si>
    <t>M. L. Merritt</t>
  </si>
  <si>
    <t>https://api.openverse.engineering/v1/images/c551bb38-8ed2-4aa2-b84a-12a7919d6bb0/thumb/</t>
  </si>
  <si>
    <t>bd08b581-8a06-4eb5-97a2-43ff81b2f381</t>
  </si>
  <si>
    <t>Gaultheria fragrantissima Wall.</t>
  </si>
  <si>
    <t>F. C. Colomb</t>
  </si>
  <si>
    <t>https://api.openverse.engineering/v1/images/bd08b581-8a06-4eb5-97a2-43ff81b2f381/thumb/</t>
  </si>
  <si>
    <t>36b1e106-2bc2-427b-bd82-4338a16ae256</t>
  </si>
  <si>
    <t>Gaultheria hispidula / creeping snowberry</t>
  </si>
  <si>
    <t>https://api.openverse.engineering/v1/images/36b1e106-2bc2-427b-bd82-4338a16ae256/thumb/</t>
  </si>
  <si>
    <t>ebcdd5f6-1df3-4bda-935c-932a2c6226e2</t>
  </si>
  <si>
    <t>Gaultheria myrsinoides Kunth</t>
  </si>
  <si>
    <t>Basil G. Stergios; Laurence J. Dorr and Kenneth Wurdack</t>
  </si>
  <si>
    <t>https://api.openverse.engineering/v1/images/ebcdd5f6-1df3-4bda-935c-932a2c6226e2/thumb/</t>
  </si>
  <si>
    <t>df2f02e5-573e-4ef5-9ec7-07d6bf9c9fa6</t>
  </si>
  <si>
    <t>Wintergreen. Gaultheria procumbens L. - The Botanical Cabinet - Volume 1 - 1817</t>
  </si>
  <si>
    <t>https://api.openverse.engineering/v1/images/df2f02e5-573e-4ef5-9ec7-07d6bf9c9fa6/thumb/</t>
  </si>
  <si>
    <t>9d768bbf-f02a-4529-8412-c80384a08941</t>
  </si>
  <si>
    <t>Gaylussacia frondosa (L.) Torr. &amp; A. Gray</t>
  </si>
  <si>
    <t>Ivar F. Tidestrom</t>
  </si>
  <si>
    <t>https://api.openverse.engineering/v1/images/9d768bbf-f02a-4529-8412-c80384a08941/thumb/</t>
  </si>
  <si>
    <t>da07e35e-2c62-4c52-8dbe-cba71bf149f6</t>
  </si>
  <si>
    <t>Geitonoplesium cymosum leaf DC3</t>
  </si>
  <si>
    <t>https://api.openverse.engineering/v1/images/da07e35e-2c62-4c52-8dbe-cba71bf149f6/thumb/</t>
  </si>
  <si>
    <t>5d9e20ce-0427-4752-b941-afead8ee30f4</t>
  </si>
  <si>
    <t>gailhampshire from Cradley, Malvern, U.K</t>
  </si>
  <si>
    <t>https://api.openverse.engineering/v1/images/5d9e20ce-0427-4752-b941-afead8ee30f4/thumb/</t>
  </si>
  <si>
    <t>6b05c498-2b9e-4a65-82b1-ff75833ccf12</t>
  </si>
  <si>
    <t>Gentianaceae - Gentiana cruciata</t>
  </si>
  <si>
    <t>https://api.openverse.engineering/v1/images/6b05c498-2b9e-4a65-82b1-ff75833ccf12/thumb/</t>
  </si>
  <si>
    <t>6a898628-33b5-4856-a77f-aabe7341957e</t>
  </si>
  <si>
    <t>Jacob's Ladder, Bog-bean, Yellow Gentian, Spring Gentian, Marsh Gentian, Bindweed. Polemonium caeruleum, Menyanthes trifoliata, Gentiana lutea, Gentiana verna, Gentiana pneumonanthe, and Calystegia sepium.</t>
  </si>
  <si>
    <t>https://api.openverse.engineering/v1/images/6a898628-33b5-4856-a77f-aabe7341957e/thumb/</t>
  </si>
  <si>
    <t>3c8583ea-a889-4ae7-abd0-536e9fcfc79a</t>
  </si>
  <si>
    <t>Gentiana macrophylla Pall.</t>
  </si>
  <si>
    <t>https://api.openverse.engineering/v1/images/3c8583ea-a889-4ae7-abd0-536e9fcfc79a/thumb/</t>
  </si>
  <si>
    <t>286445b7-f73c-4866-b97e-781d68431948</t>
  </si>
  <si>
    <t>Disgwylfa</t>
  </si>
  <si>
    <t>https://api.openverse.engineering/v1/images/286445b7-f73c-4866-b97e-781d68431948/thumb/</t>
  </si>
  <si>
    <t>fda56432-4741-46d2-b172-ba4854cd57c6</t>
  </si>
  <si>
    <t>Gentiana scabra. Flore des serres et des jardins de l'Europe v.9 (1853-1854)</t>
  </si>
  <si>
    <t>https://api.openverse.engineering/v1/images/fda56432-4741-46d2-b172-ba4854cd57c6/thumb/</t>
  </si>
  <si>
    <t>c50e9f29-60be-411a-a2ae-ced7698f78aa</t>
  </si>
  <si>
    <t>Geranium nepalense Sweet</t>
  </si>
  <si>
    <t>Meliyasena D. Dassanayake</t>
  </si>
  <si>
    <t>https://api.openverse.engineering/v1/images/c50e9f29-60be-411a-a2ae-ced7698f78aa/thumb/</t>
  </si>
  <si>
    <t>ee6996c0-a12f-4093-96eb-f2eef36bed72</t>
  </si>
  <si>
    <t>Geranium thunbergii Siebold ex Lindl. &amp; Paxton</t>
  </si>
  <si>
    <t>J. Amaro</t>
  </si>
  <si>
    <t>https://api.openverse.engineering/v1/images/ee6996c0-a12f-4093-96eb-f2eef36bed72/thumb/</t>
  </si>
  <si>
    <t>aea84ce1-23b5-4bc4-bebc-6ea7ab964a11</t>
  </si>
  <si>
    <t>Geranium tuberosum L.</t>
  </si>
  <si>
    <t>M. Kocher</t>
  </si>
  <si>
    <t>https://api.openverse.engineering/v1/images/aea84ce1-23b5-4bc4-bebc-6ea7ab964a11/thumb/</t>
  </si>
  <si>
    <t>ce4fd65d-1360-493f-ae1c-6ac753f1b7c7</t>
  </si>
  <si>
    <t>Sticky Geranium - Geranium viscosissimum</t>
  </si>
  <si>
    <t>https://api.openverse.engineering/v1/images/ce4fd65d-1360-493f-ae1c-6ac753f1b7c7/thumb/</t>
  </si>
  <si>
    <t>bc050e2e-2a88-4761-a147-251f2fe28795</t>
  </si>
  <si>
    <t>Geum aleppicum Jacq.</t>
  </si>
  <si>
    <t>Martin L. Grant</t>
  </si>
  <si>
    <t>https://api.openverse.engineering/v1/images/bc050e2e-2a88-4761-a147-251f2fe28795/thumb/</t>
  </si>
  <si>
    <t>3376bd2a-4b84-4332-a204-8f2cc00f95c5</t>
  </si>
  <si>
    <t>White Avens - Geum canadense, Julie Metz Wetlands, Woodbridge, Virginia</t>
  </si>
  <si>
    <t>https://api.openverse.engineering/v1/images/3376bd2a-4b84-4332-a204-8f2cc00f95c5/thumb/</t>
  </si>
  <si>
    <t>fae9800c-f4cb-4762-84b4-485343b9d2db</t>
  </si>
  <si>
    <t>Geum japonicum Thunb.</t>
  </si>
  <si>
    <t>ex herb. U. S. Department of Agriculture</t>
  </si>
  <si>
    <t>https://api.openverse.engineering/v1/images/fae9800c-f4cb-4762-84b4-485343b9d2db/thumb/</t>
  </si>
  <si>
    <t>a8db47a5-cacf-4bdf-ab40-a6f081f8331e</t>
  </si>
  <si>
    <t>Kess Vargavind</t>
  </si>
  <si>
    <t>https://api.openverse.engineering/v1/images/a8db47a5-cacf-4bdf-ab40-a6f081f8331e/thumb/</t>
  </si>
  <si>
    <t>cd6b9b7b-6b68-40d9-8179-724758d478ba</t>
  </si>
  <si>
    <t>Prairie Smoke (Geum triflorum)</t>
  </si>
  <si>
    <t>https://api.openverse.engineering/v1/images/cd6b9b7b-6b68-40d9-8179-724758d478ba/thumb/</t>
  </si>
  <si>
    <t>a418bc19-8f93-4091-aca7-79baf052386b</t>
  </si>
  <si>
    <t>Ginkgo Biloba</t>
  </si>
  <si>
    <t>ginkgocz</t>
  </si>
  <si>
    <t>https://api.openverse.engineering/v1/images/a418bc19-8f93-4091-aca7-79baf052386b/thumb/</t>
  </si>
  <si>
    <t>c6a51a4d-7794-4997-b598-a7bedc78f8cb</t>
  </si>
  <si>
    <t>Gladiolus cruentus - circa 1869</t>
  </si>
  <si>
    <t>https://api.openverse.engineering/v1/images/c6a51a4d-7794-4997-b598-a7bedc78f8cb/thumb/</t>
  </si>
  <si>
    <t>72a485f1-cfc6-4f6b-8481-f4bafbd961b0</t>
  </si>
  <si>
    <t>Glaux maritima Aster tripolium - Rhymney. Field above A48 West bank October 1980</t>
  </si>
  <si>
    <t>https://api.openverse.engineering/v1/images/72a485f1-cfc6-4f6b-8481-f4bafbd961b0/thumb/</t>
  </si>
  <si>
    <t>e3c81740-6442-4046-823f-38b384f221bb</t>
  </si>
  <si>
    <t>Gromwell (Lithospermum officinale), Wall Germander (Teucrium chamaedrys), Golden Rod (Solidago virgaurea), and Ground Ivy (Glechoma hederacea).</t>
  </si>
  <si>
    <t>https://api.openverse.engineering/v1/images/e3c81740-6442-4046-823f-38b384f221bb/thumb/</t>
  </si>
  <si>
    <t>aca3df5b-2fcd-4856-be81-6dcc8165218c</t>
  </si>
  <si>
    <t>H. Kanai and Hiroyoshi Ohashi</t>
  </si>
  <si>
    <t>https://api.openverse.engineering/v1/images/aca3df5b-2fcd-4856-be81-6dcc8165218c/thumb/</t>
  </si>
  <si>
    <t>2142f76d-4305-4b6f-878f-e4110e11e1d4</t>
  </si>
  <si>
    <t>Heinrich R. E. Handel-Mazzetti</t>
  </si>
  <si>
    <t>https://api.openverse.engineering/v1/images/2142f76d-4305-4b6f-878f-e4110e11e1d4/thumb/</t>
  </si>
  <si>
    <t>8be49aa5-fea9-4789-87ae-e1e70886c797</t>
  </si>
  <si>
    <t>Gleditsia triacanthos spines</t>
  </si>
  <si>
    <t>ComputerHotline</t>
  </si>
  <si>
    <t>https://api.openverse.engineering/v1/images/8be49aa5-fea9-4789-87ae-e1e70886c797/thumb/</t>
  </si>
  <si>
    <t>5ca1aaa3-dab4-4568-aee7-d73f30eb873b</t>
  </si>
  <si>
    <t>Glehnia littoralis ssp. leiocarpa</t>
  </si>
  <si>
    <t>John Game</t>
  </si>
  <si>
    <t>https://api.openverse.engineering/v1/images/5ca1aaa3-dab4-4568-aee7-d73f30eb873b/thumb/</t>
  </si>
  <si>
    <t>ebe12a8b-41bd-4ff2-b6af-a7579d910e46</t>
  </si>
  <si>
    <t>https://api.openverse.engineering/v1/images/ebe12a8b-41bd-4ff2-b6af-a7579d910e46/thumb/</t>
  </si>
  <si>
    <t>692a40f2-a40c-4511-9d68-5da1aac61639</t>
  </si>
  <si>
    <t>Clemson University - USDA Cooperative Extension Slide Series, Bugwood.org</t>
  </si>
  <si>
    <t>https://api.openverse.engineering/v1/images/692a40f2-a40c-4511-9d68-5da1aac61639/thumb/</t>
  </si>
  <si>
    <t>696b39b9-7545-4b00-9bfe-ba40e8b9d3c8</t>
  </si>
  <si>
    <t>Soya beans. Glycine max or Glycine soja. Malayan type takes 20 weeks to mature. Minna Rural Education College</t>
  </si>
  <si>
    <t>https://api.openverse.engineering/v1/images/696b39b9-7545-4b00-9bfe-ba40e8b9d3c8/thumb/</t>
  </si>
  <si>
    <t>9f0147a5-33d5-44d3-8532-3f50781e1071</t>
  </si>
  <si>
    <t>https://api.openverse.engineering/v1/images/9f0147a5-33d5-44d3-8532-3f50781e1071/thumb/</t>
  </si>
  <si>
    <t>2047b238-3865-49e1-8401-8d893a5ece27</t>
  </si>
  <si>
    <t>Antique illustration of glycyrrhiza glabra</t>
  </si>
  <si>
    <t>https://api.openverse.engineering/v1/images/2047b238-3865-49e1-8401-8d893a5ece27/thumb/</t>
  </si>
  <si>
    <t>fcb4bfbb-4ba4-4017-b528-f08ec58d9dc7</t>
  </si>
  <si>
    <t>https://api.openverse.engineering/v1/images/fcb4bfbb-4ba4-4017-b528-f08ec58d9dc7/thumb/</t>
  </si>
  <si>
    <t>875094b9-bb70-4b2c-9ca8-071d569a5f25</t>
  </si>
  <si>
    <t>Glycyrrhiza uralensis Fisch.</t>
  </si>
  <si>
    <t>J. Eriksson</t>
  </si>
  <si>
    <t>https://api.openverse.engineering/v1/images/875094b9-bb70-4b2c-9ca8-071d569a5f25/thumb/</t>
  </si>
  <si>
    <t>c66cf9b5-74fc-4c9f-b8c8-aad74b92cfd3</t>
  </si>
  <si>
    <t>Gnaphalium affine D. Don</t>
  </si>
  <si>
    <t>Tibet-MacArthur; Deborah A. Bell; Dr. Vicki A. Funk; S. Ge; Y. Meng; Dr. Z.L. Nie; R. H. Ree; Dr. Jun Wen; Su-Kung Wu; Z. Yang; J. P. Yue and W. J. Zuo</t>
  </si>
  <si>
    <t>https://api.openverse.engineering/v1/images/c66cf9b5-74fc-4c9f-b8c8-aad74b92cfd3/thumb/</t>
  </si>
  <si>
    <t>4382b5da-2d55-4e23-9e6a-08b0fab561ac</t>
  </si>
  <si>
    <t>Gnaphalium luteoalbum L.</t>
  </si>
  <si>
    <t>Wilkes Explor. Exped.</t>
  </si>
  <si>
    <t>https://api.openverse.engineering/v1/images/4382b5da-2d55-4e23-9e6a-08b0fab561ac/thumb/</t>
  </si>
  <si>
    <t>60137ac8-32a7-4c49-b562-b7b6ba3a04b3</t>
  </si>
  <si>
    <t>Rattlesnake plantain leaves - Goodyera oblongifolia</t>
  </si>
  <si>
    <t>La.Catholique</t>
  </si>
  <si>
    <t>https://api.openverse.engineering/v1/images/60137ac8-32a7-4c49-b562-b7b6ba3a04b3/thumb/</t>
  </si>
  <si>
    <t>b48b7c3c-284f-4edf-b714-d9551d5fde2b</t>
  </si>
  <si>
    <t>Grewia oppositifolia Roxb. ex DC.</t>
  </si>
  <si>
    <t>https://api.openverse.engineering/v1/images/b48b7c3c-284f-4edf-b714-d9551d5fde2b/thumb/</t>
  </si>
  <si>
    <t>8ece5838-b112-425f-b179-9d400e1736e0</t>
  </si>
  <si>
    <t>Grindelia robusta Nutt.</t>
  </si>
  <si>
    <t>Jennifer Mandel</t>
  </si>
  <si>
    <t>https://api.openverse.engineering/v1/images/8ece5838-b112-425f-b179-9d400e1736e0/thumb/</t>
  </si>
  <si>
    <t>59f1b2ef-42eb-41d1-8f4e-1572a5c73818</t>
  </si>
  <si>
    <t>Grindelia squarrosa var. nuda (Alph. Wood) A. Gray</t>
  </si>
  <si>
    <t>C. M. Rogers</t>
  </si>
  <si>
    <t>https://api.openverse.engineering/v1/images/59f1b2ef-42eb-41d1-8f4e-1572a5c73818/thumb/</t>
  </si>
  <si>
    <t>7ab0020c-a918-4a79-be71-0dd1c40f2312</t>
  </si>
  <si>
    <t>Niger (Guizotia abyssinica)</t>
  </si>
  <si>
    <t>https://api.openverse.engineering/v1/images/7ab0020c-a918-4a79-be71-0dd1c40f2312/thumb/</t>
  </si>
  <si>
    <t>3e46e1d3-7577-439c-afaf-ea3407461c2a</t>
  </si>
  <si>
    <t>Gunnera perpensa L.</t>
  </si>
  <si>
    <t>Sherwin Carlquist</t>
  </si>
  <si>
    <t>https://api.openverse.engineering/v1/images/3e46e1d3-7577-439c-afaf-ea3407461c2a/thumb/</t>
  </si>
  <si>
    <t>fb1dac81-4be7-4e61-b2f1-ccb26bd55ffe</t>
  </si>
  <si>
    <t>https://api.openverse.engineering/v1/images/fb1dac81-4be7-4e61-b2f1-ccb26bd55ffe/thumb/</t>
  </si>
  <si>
    <t>a29618b4-3444-47ff-91f3-4ed732a866cc</t>
  </si>
  <si>
    <t>Feuilles du Chicot du Canada, Gymnocladus dioica, Fabac√©es</t>
  </si>
  <si>
    <t>https://api.openverse.engineering/v1/images/a29618b4-3444-47ff-91f3-4ed732a866cc/thumb/</t>
  </si>
  <si>
    <t>34fee872-8749-4cdf-b35c-b18e4e2f2826</t>
  </si>
  <si>
    <t>Witch-hazel. Hamamelis virginiana. Walcott, Mary Vaux, North American wild flowers, vol. 5 (1925-1927)</t>
  </si>
  <si>
    <t>https://api.openverse.engineering/v1/images/34fee872-8749-4cdf-b35c-b18e4e2f2826/thumb/</t>
  </si>
  <si>
    <t>7ea95844-fa59-4b07-a8a8-cc3243df9360</t>
  </si>
  <si>
    <t>Haplopappus nuttallii var. depressus Maguire</t>
  </si>
  <si>
    <t>Bassett Maguire</t>
  </si>
  <si>
    <t>https://api.openverse.engineering/v1/images/7ea95844-fa59-4b07-a8a8-cc3243df9360/thumb/</t>
  </si>
  <si>
    <t>04e47a57-d53a-4cc4-b6b2-5b00f83655e6</t>
  </si>
  <si>
    <t>Hedeoma pulegioides (American false pennyroyal), Cumberland, RI</t>
  </si>
  <si>
    <t>https://api.openverse.engineering/v1/images/04e47a57-d53a-4cc4-b6b2-5b00f83655e6/thumb/</t>
  </si>
  <si>
    <t>9228d7be-eb2f-490f-9101-8c7a5b5c7e5e</t>
  </si>
  <si>
    <t>Murgr√∂na / ivy / Hedera helix</t>
  </si>
  <si>
    <t>bengt-re</t>
  </si>
  <si>
    <t>https://api.openverse.engineering/v1/images/9228d7be-eb2f-490f-9101-8c7a5b5c7e5e/thumb/</t>
  </si>
  <si>
    <t>c8a8faf0-c7c2-42e8-a85b-bb8faaf3e8e2</t>
  </si>
  <si>
    <t>Gengibres: l√≠rio-do-brejo, Butterfly-ginger (Hedychium coronarium) &amp; Gengibre (Gardnerianum Hybrid St Martins) in a mangroove (brejo) park Aclima√ß√£o Sao Paulo Brasil. Asia native</t>
  </si>
  <si>
    <t>https://api.openverse.engineering/v1/images/c8a8faf0-c7c2-42e8-a85b-bb8faaf3e8e2/thumb/</t>
  </si>
  <si>
    <t>d2460e7a-874b-4600-8e16-ccb7dd2397e9</t>
  </si>
  <si>
    <t>Ginger lily. Hedychium spicatum Sm. Curtis's botanical magazine s.2 v.4 (1830)</t>
  </si>
  <si>
    <t>https://api.openverse.engineering/v1/images/d2460e7a-874b-4600-8e16-ccb7dd2397e9/thumb/</t>
  </si>
  <si>
    <t>42cee28c-8b5c-43dc-b900-77687ddfb604</t>
  </si>
  <si>
    <t>Heimia salicifolia [as Nesaea salicifolia] Herbier geÃÅneÃÅral de l‚Äôamateur, vol. 8 (1817-1827) [P. Bessa]</t>
  </si>
  <si>
    <t>https://api.openverse.engineering/v1/images/42cee28c-8b5c-43dc-b900-77687ddfb604/thumb/</t>
  </si>
  <si>
    <t>e44a4833-f403-407c-b18e-656439460ee5</t>
  </si>
  <si>
    <t>2015.11.01-DJI00766b</t>
  </si>
  <si>
    <t>https://api.openverse.engineering/v1/images/e44a4833-f403-407c-b18e-656439460ee5/thumb/</t>
  </si>
  <si>
    <t>ba8db8a9-35a0-4eee-b554-1eaaded0289d</t>
  </si>
  <si>
    <t>COAST MARSH SNEEZEWEED (helenium puberulum) (7-6-08) coon creek, montana de oro s p, san luis obispo co, ca</t>
  </si>
  <si>
    <t>Sloalan</t>
  </si>
  <si>
    <t>https://api.openverse.engineering/v1/images/ba8db8a9-35a0-4eee-b554-1eaaded0289d/thumb/</t>
  </si>
  <si>
    <t>932ad9f8-70f6-435f-952c-40292b5ed3e6</t>
  </si>
  <si>
    <t>Sunflower. Helianthus annuus. Bessler, Basilius, Hortus Eystettensis, vol. 2, Quintus ordo collectarum plantarum aestivalium, t. 206 (1640)</t>
  </si>
  <si>
    <t>https://api.openverse.engineering/v1/images/932ad9f8-70f6-435f-952c-40292b5ed3e6/thumb/</t>
  </si>
  <si>
    <t>70709fb5-9735-4251-b64a-ad6101f840e0</t>
  </si>
  <si>
    <t>Helianthus lenticularis Douglas ex Lindl.</t>
  </si>
  <si>
    <t>J. Skehan</t>
  </si>
  <si>
    <t>https://api.openverse.engineering/v1/images/70709fb5-9735-4251-b64a-ad6101f840e0/thumb/</t>
  </si>
  <si>
    <t>010d56b3-b08f-4efd-ac7c-5f685c97567c</t>
  </si>
  <si>
    <t>Helianthus strumosus (pale-leaved sunflower), North Smithfield, RI</t>
  </si>
  <si>
    <t>https://api.openverse.engineering/v1/images/010d56b3-b08f-4efd-ac7c-5f685c97567c/thumb/</t>
  </si>
  <si>
    <t>7a806184-74e5-444c-a727-58de67da7a62</t>
  </si>
  <si>
    <t>Topinambur (Helianthus tuberosus)</t>
  </si>
  <si>
    <t>https://api.openverse.engineering/v1/images/7a806184-74e5-444c-a727-58de67da7a62/thumb/</t>
  </si>
  <si>
    <t>d1484d75-998e-42af-99ca-caac819dcf9d</t>
  </si>
  <si>
    <t>Town Lily (Hemerocallis fulva) and rose of Sharon (Hibiscus syriacus) 1812</t>
  </si>
  <si>
    <t>https://api.openverse.engineering/v1/images/d1484d75-998e-42af-99ca-caac819dcf9d/thumb/</t>
  </si>
  <si>
    <t>ad9dbac4-17b8-4804-815c-0d4675a1e810</t>
  </si>
  <si>
    <t>Hemerocallis lilioasphodelus. Botanical Magazine vol.1, J.Sowerby (1787)</t>
  </si>
  <si>
    <t>https://api.openverse.engineering/v1/images/ad9dbac4-17b8-4804-815c-0d4675a1e810/thumb/</t>
  </si>
  <si>
    <t>8b6bd644-da2a-4d47-85f4-34b0da1cdb7c</t>
  </si>
  <si>
    <t>Hemerocallis minor 001</t>
  </si>
  <si>
    <t>delirium florens</t>
  </si>
  <si>
    <t>https://api.openverse.engineering/v1/images/8b6bd644-da2a-4d47-85f4-34b0da1cdb7c/thumb/</t>
  </si>
  <si>
    <t>995c227d-febd-4823-8e69-91da695600f4</t>
  </si>
  <si>
    <t>Common Hogweed (Cow Parsley) - Heracleum sphondylium</t>
  </si>
  <si>
    <t>https://api.openverse.engineering/v1/images/995c227d-febd-4823-8e69-91da695600f4/thumb/</t>
  </si>
  <si>
    <t>babcd7fc-4004-4db1-977f-0fc17438d928</t>
  </si>
  <si>
    <t>Hesperantha baurii Baker</t>
  </si>
  <si>
    <t>John Medley Wood</t>
  </si>
  <si>
    <t>https://api.openverse.engineering/v1/images/babcd7fc-4004-4db1-977f-0fc17438d928/thumb/</t>
  </si>
  <si>
    <t>fc6ca428-3887-4643-9614-5d2d8aca69f4</t>
  </si>
  <si>
    <t>Sutherlandia frutescens [as C. frutescens], Gnaphalium arenarium, Hesperis matronalis, Senecio elegans. The botanic garden vol. 1 (1825)</t>
  </si>
  <si>
    <t>https://api.openverse.engineering/v1/images/fc6ca428-3887-4643-9614-5d2d8aca69f4/thumb/</t>
  </si>
  <si>
    <t>710f9ed8-6455-4e5b-9a1c-82482a4f72b7</t>
  </si>
  <si>
    <t>Heuchera cylindrica Douglas var. cylindrica</t>
  </si>
  <si>
    <t>James Alexander Calder and D. B. Savile</t>
  </si>
  <si>
    <t>https://api.openverse.engineering/v1/images/710f9ed8-6455-4e5b-9a1c-82482a4f72b7/thumb/</t>
  </si>
  <si>
    <t>fefb6537-a8f1-40bb-97b7-6dccd2dc3029</t>
  </si>
  <si>
    <t>Hibiscus cannabinus L.</t>
  </si>
  <si>
    <t>https://api.openverse.engineering/v1/images/fefb6537-a8f1-40bb-97b7-6dccd2dc3029/thumb/</t>
  </si>
  <si>
    <t>9a01e240-ac1f-476b-917b-1ab3c1022544</t>
  </si>
  <si>
    <t>Rose Mallow, Swamp Mallow (Hibiscus moscheutos). A guide to the wild flowers, by Alice Lounsberry (1899)</t>
  </si>
  <si>
    <t>https://api.openverse.engineering/v1/images/9a01e240-ac1f-476b-917b-1ab3c1022544/thumb/</t>
  </si>
  <si>
    <t>f9588441-ce85-4fd5-b05d-5aaa905ae5bf</t>
  </si>
  <si>
    <t>Confederate Rose (Hibiscus mutabilis)</t>
  </si>
  <si>
    <t>https://api.openverse.engineering/v1/images/f9588441-ce85-4fd5-b05d-5aaa905ae5bf/thumb/</t>
  </si>
  <si>
    <t>17c1d254-b4d3-4695-8faa-45797a364bd0</t>
  </si>
  <si>
    <t>IMG_5522/Thailand/Koh Phi Phi Island/ Acrobat Crimson Sunbird √† collier noir/ Aethopyga siparaja/Hibiscus Rosa Sinensis</t>
  </si>
  <si>
    <t>dany13</t>
  </si>
  <si>
    <t>https://api.openverse.engineering/v1/images/17c1d254-b4d3-4695-8faa-45797a364bd0/thumb/</t>
  </si>
  <si>
    <t>Hibiscus rosa sinensis</t>
  </si>
  <si>
    <t>48571da3-497f-43a3-b643-da06a0c3cb62</t>
  </si>
  <si>
    <t>Hibiscus Sabdariffa, 'Jamaica,' in the University of Arizona Maricopa County Cooperative Extension Vegetable Demonstration Garden.</t>
  </si>
  <si>
    <t>Eileen M. Kane</t>
  </si>
  <si>
    <t>https://api.openverse.engineering/v1/images/48571da3-497f-43a3-b643-da06a0c3cb62/thumb/</t>
  </si>
  <si>
    <t>9e15b460-9066-4265-9b8c-846d7f409fa4</t>
  </si>
  <si>
    <t>Flower-of-an-hour, Shoofly. Hibiscus trionum. Choix des plus belles fleurs -et des plus beaux fruits par P.J. RedouteÃÅ. (1833)</t>
  </si>
  <si>
    <t>https://api.openverse.engineering/v1/images/9e15b460-9066-4265-9b8c-846d7f409fa4/thumb/</t>
  </si>
  <si>
    <t>0a6c4817-c12b-43b1-816d-7d7cc90ef885</t>
  </si>
  <si>
    <t>Hierochloe odorata f. eamesii Fernald</t>
  </si>
  <si>
    <t>Edwin Hubert Eames</t>
  </si>
  <si>
    <t>https://api.openverse.engineering/v1/images/0a6c4817-c12b-43b1-816d-7d7cc90ef885/thumb/</t>
  </si>
  <si>
    <t>6ee47337-96fc-4519-bcec-6ee9eb4920ab</t>
  </si>
  <si>
    <t>Hippophae rhamnoides (Sea Buckthorn)</t>
  </si>
  <si>
    <t>Arthur Chapman</t>
  </si>
  <si>
    <t>https://api.openverse.engineering/v1/images/6ee47337-96fc-4519-bcec-6ee9eb4920ab/thumb/</t>
  </si>
  <si>
    <t>231d650e-61b7-45fc-bd18-05a74b15b6f2</t>
  </si>
  <si>
    <t>Sea sandwort is blooming (Honckenya peploides)</t>
  </si>
  <si>
    <t>gennadyalexandrov</t>
  </si>
  <si>
    <t>https://api.openverse.engineering/v1/images/231d650e-61b7-45fc-bd18-05a74b15b6f2/thumb/</t>
  </si>
  <si>
    <t>99bc8fd6-2064-4b8e-b129-a0149ffac4c4</t>
  </si>
  <si>
    <t>cebada cervezera u hordeum distichon</t>
  </si>
  <si>
    <t>https://api.openverse.engineering/v1/images/99bc8fd6-2064-4b8e-b129-a0149ffac4c4/thumb/</t>
  </si>
  <si>
    <t>b89d57fd-f6b4-40bd-943f-1d324f6b9bc8</t>
  </si>
  <si>
    <t>Alexander von Halem</t>
  </si>
  <si>
    <t>https://api.openverse.engineering/v1/images/b89d57fd-f6b4-40bd-943f-1d324f6b9bc8/thumb/</t>
  </si>
  <si>
    <t>7a8fc074-f06a-4d8d-92b8-f89ab1e2d77c</t>
  </si>
  <si>
    <t>Cliff from Arlington, Virginia, USA</t>
  </si>
  <si>
    <t>https://api.openverse.engineering/v1/images/7a8fc074-f06a-4d8d-92b8-f89ab1e2d77c/thumb/</t>
  </si>
  <si>
    <t>a5f58114-042b-4740-8b05-9cd2469747fa</t>
  </si>
  <si>
    <t>houttuynia cordata o planta camale√≥n</t>
  </si>
  <si>
    <t>https://api.openverse.engineering/v1/images/a5f58114-042b-4740-8b05-9cd2469747fa/thumb/</t>
  </si>
  <si>
    <t>195082ce-a9b9-4f98-81fb-0e2b31b3bdb2</t>
  </si>
  <si>
    <t>bANANA-DO-JAP√ÉO / CAJUEIRO-JAPONES /RAISIN TREE 'Hovenia dulcis'</t>
  </si>
  <si>
    <t>https://api.openverse.engineering/v1/images/195082ce-a9b9-4f98-81fb-0e2b31b3bdb2/thumb/</t>
  </si>
  <si>
    <t>eb4c1f8a-1518-4486-b495-d9542920fe77</t>
  </si>
  <si>
    <t>.Annna</t>
  </si>
  <si>
    <t>https://api.openverse.engineering/v1/images/eb4c1f8a-1518-4486-b495-d9542920fe77/thumb/</t>
  </si>
  <si>
    <t>880e841d-c4d0-490d-ab0a-67aa9eec1753</t>
  </si>
  <si>
    <t>Hop (Humulus lupulus L.), V√•lerenga, Oslo</t>
  </si>
  <si>
    <t>https://api.openverse.engineering/v1/images/880e841d-c4d0-490d-ab0a-67aa9eec1753/thumb/</t>
  </si>
  <si>
    <t>fe060939-c554-4859-8347-4894c0377e8c</t>
  </si>
  <si>
    <t>Hydrangea arborescens 'Annabelle'</t>
  </si>
  <si>
    <t>urzaphotos</t>
  </si>
  <si>
    <t>https://api.openverse.engineering/v1/images/fe060939-c554-4859-8347-4894c0377e8c/thumb/</t>
  </si>
  <si>
    <t>4e9ff3ac-4619-4f59-9110-76311736b99f</t>
  </si>
  <si>
    <t>Rhodo4</t>
  </si>
  <si>
    <t>https://api.openverse.engineering/v1/images/4e9ff3ac-4619-4f59-9110-76311736b99f/thumb/</t>
  </si>
  <si>
    <t>fdf56921-5185-46df-a16d-14e80be85f9e</t>
  </si>
  <si>
    <t>Milflores (Hydrangea Macrophylla)</t>
  </si>
  <si>
    <t>https://api.openverse.engineering/v1/images/fdf56921-5185-46df-a16d-14e80be85f9e/thumb/</t>
  </si>
  <si>
    <t>b4c361a5-29a5-4ffb-be67-04ef910889fb</t>
  </si>
  <si>
    <t>Hydrangea paniculata (2 photos) - wild</t>
  </si>
  <si>
    <t>https://api.openverse.engineering/v1/images/b4c361a5-29a5-4ffb-be67-04ef910889fb/thumb/</t>
  </si>
  <si>
    <t>f2c545c8-1c1f-4eb3-b353-076228b1891a</t>
  </si>
  <si>
    <t>https://api.openverse.engineering/v1/images/f2c545c8-1c1f-4eb3-b353-076228b1891a/thumb/</t>
  </si>
  <si>
    <t>d98ad4ec-10ae-4bd3-b980-e9aa085c2dac</t>
  </si>
  <si>
    <t>Mimulus moschatus, Menyanthes trifoliata, Hydrocotyle vulgaris. Ferndale corrie lake.</t>
  </si>
  <si>
    <t>https://api.openverse.engineering/v1/images/d98ad4ec-10ae-4bd3-b980-e9aa085c2dac/thumb/</t>
  </si>
  <si>
    <t>366082d3-634b-40c8-8749-72755c8895ba</t>
  </si>
  <si>
    <t>Hymenopappus lugens Greene</t>
  </si>
  <si>
    <t>Samuel B. Parish</t>
  </si>
  <si>
    <t>https://api.openverse.engineering/v1/images/366082d3-634b-40c8-8749-72755c8895ba/thumb/</t>
  </si>
  <si>
    <t>68dbdcf7-cdc4-4678-86b0-ae4b694d46a8</t>
  </si>
  <si>
    <t>https://api.openverse.engineering/v1/images/68dbdcf7-cdc4-4678-86b0-ae4b694d46a8/thumb/</t>
  </si>
  <si>
    <t>f3e8ed0b-6d36-4dcd-b27e-b6f05c797042</t>
  </si>
  <si>
    <t>Hypericum ascyron. Curtis‚Äôs Botanical Magazine, vol. 140 [ser. 4, vol. 10] (1914) [M. Smith]</t>
  </si>
  <si>
    <t>https://api.openverse.engineering/v1/images/f3e8ed0b-6d36-4dcd-b27e-b6f05c797042/thumb/</t>
  </si>
  <si>
    <t>2050341f-e276-4f77-8fd4-bbd1df6043d2</t>
  </si>
  <si>
    <t>Hypericum erectum Thunb.</t>
  </si>
  <si>
    <t>M. l. D' Savatier</t>
  </si>
  <si>
    <t>https://api.openverse.engineering/v1/images/2050341f-e276-4f77-8fd4-bbd1df6043d2/thumb/</t>
  </si>
  <si>
    <t>067867ef-4a17-4030-b335-d8497a0adb6d</t>
  </si>
  <si>
    <t>Hypericum-Perforatum-Herbal_Yellow-Flowers__2449IMG_9778</t>
  </si>
  <si>
    <t>https://api.openverse.engineering/v1/images/067867ef-4a17-4030-b335-d8497a0adb6d/thumb/</t>
  </si>
  <si>
    <t>3854715a-abda-4f46-b03a-6e1d7f6acb98</t>
  </si>
  <si>
    <t>Hypericum sampsonii Hance</t>
  </si>
  <si>
    <t>T. K. Peng; Wai Tak Tsang and Ts' Ang Un Kin</t>
  </si>
  <si>
    <t>https://api.openverse.engineering/v1/images/3854715a-abda-4f46-b03a-6e1d7f6acb98/thumb/</t>
  </si>
  <si>
    <t>caddafda-fcdf-478b-b10a-af948b7ae4a7</t>
  </si>
  <si>
    <t>colored isect in Catsear (Hypochaeris radicata or Hypochoeris radicata) flower: edible (comest√≠vel)</t>
  </si>
  <si>
    <t>https://api.openverse.engineering/v1/images/caddafda-fcdf-478b-b10a-af948b7ae4a7/thumb/</t>
  </si>
  <si>
    <t>39c162b4-8120-4248-9d3a-879706665464</t>
  </si>
  <si>
    <t>Hyssopus officinalis o hisopillo de dos √≥rdenes</t>
  </si>
  <si>
    <t>https://api.openverse.engineering/v1/images/39c162b4-8120-4248-9d3a-879706665464/thumb/</t>
  </si>
  <si>
    <t>023c6e03-6382-4ff0-ba06-99537d20a8e1</t>
  </si>
  <si>
    <t>Iberis umbellata and Iberis amara. Favourite flowers of garden and greenhouse. v.1 (1896)</t>
  </si>
  <si>
    <t>https://api.openverse.engineering/v1/images/023c6e03-6382-4ff0-ba06-99537d20a8e1/thumb/</t>
  </si>
  <si>
    <t>28fbc531-fb70-49b4-b77c-f3d1165eb6e2</t>
  </si>
  <si>
    <t>Common holly (Ilex aquifolium) illustration from Trait√© des Arb</t>
  </si>
  <si>
    <t>https://api.openverse.engineering/v1/images/28fbc531-fb70-49b4-b77c-f3d1165eb6e2/thumb/</t>
  </si>
  <si>
    <t>85fda52a-3734-4436-928c-7d1e4d2b4fd0</t>
  </si>
  <si>
    <t>Ilex cornuta. Flore des serres et des jardins de l'Europe v.9 (1853-1854)</t>
  </si>
  <si>
    <t>https://api.openverse.engineering/v1/images/85fda52a-3734-4436-928c-7d1e4d2b4fd0/thumb/</t>
  </si>
  <si>
    <t>a54bba7d-c9aa-43ea-b75e-2621d984f6d0</t>
  </si>
  <si>
    <t>Ilex opaca, American Holly, staminate flowers, Howard County, Md, Helen Lowe Metzman_2019-10-23-17.07.05 ZS PMax UDR</t>
  </si>
  <si>
    <t>https://api.openverse.engineering/v1/images/a54bba7d-c9aa-43ea-b75e-2621d984f6d0/thumb/</t>
  </si>
  <si>
    <t>13ec0241-65b7-4829-b033-2c61841f50b9</t>
  </si>
  <si>
    <t>https://api.openverse.engineering/v1/images/13ec0241-65b7-4829-b033-2c61841f50b9/thumb/</t>
  </si>
  <si>
    <t>c3a16128-99a2-40b4-9b7b-da0950bab7ab</t>
  </si>
  <si>
    <t>https://api.openverse.engineering/v1/images/c3a16128-99a2-40b4-9b7b-da0950bab7ab/thumb/</t>
  </si>
  <si>
    <t>9f713439-4305-4a4a-9b3f-d242cf9fa1e3</t>
  </si>
  <si>
    <t>Ilex vomitoria, Yaupon Holly, pistillate flowers, Green Farmacy Garden, Fulton, Md, Helen Lowe Metzman_2019-10-23-17.20.38 ZS PMax UDR</t>
  </si>
  <si>
    <t>https://api.openverse.engineering/v1/images/9f713439-4305-4a4a-9b3f-d242cf9fa1e3/thumb/</t>
  </si>
  <si>
    <t>c7fc3550-c7ea-4c40-a3d6-adfa132189d0</t>
  </si>
  <si>
    <t>Illicium anisatum L.</t>
  </si>
  <si>
    <t>M. Savatier</t>
  </si>
  <si>
    <t>https://api.openverse.engineering/v1/images/c7fc3550-c7ea-4c40-a3d6-adfa132189d0/thumb/</t>
  </si>
  <si>
    <t>816c51e1-ae23-4697-97da-4da410e6c125</t>
  </si>
  <si>
    <t>Illicium floridanum, Starry anise</t>
  </si>
  <si>
    <t>https://api.openverse.engineering/v1/images/816c51e1-ae23-4697-97da-4da410e6c125/thumb/</t>
  </si>
  <si>
    <t>862b3fb4-b802-4e42-ad55-b9a0fc1929e0</t>
  </si>
  <si>
    <t>Illicium verum Hook. f.</t>
  </si>
  <si>
    <t>https://api.openverse.engineering/v1/images/862b3fb4-b802-4e42-ad55-b9a0fc1929e0/thumb/</t>
  </si>
  <si>
    <t>c611f12f-580c-4654-8ffb-b471a73e6754</t>
  </si>
  <si>
    <t>Touch-me-not. Impatiens balsamina (as Balsamina foemina), and Balsam Apple (Momordica balsamina) Hortus Eystettensis, Bessler, Basilius, vol. 3: t. 324 (1620)</t>
  </si>
  <si>
    <t>https://api.openverse.engineering/v1/images/c611f12f-580c-4654-8ffb-b471a73e6754/thumb/</t>
  </si>
  <si>
    <t>1ac46b3d-835c-4b94-a7c3-5dfa388aab6e</t>
  </si>
  <si>
    <t>Impatiens capensis 3, Jewelweed, Howard County, MD, Helen Lowe Metzman_2017-09-28-17.43</t>
  </si>
  <si>
    <t>https://api.openverse.engineering/v1/images/1ac46b3d-835c-4b94-a7c3-5dfa388aab6e/thumb/</t>
  </si>
  <si>
    <t>658cdf8e-0ca4-482b-be04-6ba0f8085095</t>
  </si>
  <si>
    <t>Touch-me-not balsam. Impatiens noli-tangere- Svensk botanik [J.W. Palmstruch et al], vol. 6 (1809)</t>
  </si>
  <si>
    <t>https://api.openverse.engineering/v1/images/658cdf8e-0ca4-482b-be04-6ba0f8085095/thumb/</t>
  </si>
  <si>
    <t>Impatiens noli tangere</t>
  </si>
  <si>
    <t>3311ed3b-8649-4e60-b759-b3831ba173f6</t>
  </si>
  <si>
    <t>Impatiens occidentalis Rydb.</t>
  </si>
  <si>
    <t>Wilhelm N. Suksdorf</t>
  </si>
  <si>
    <t>https://api.openverse.engineering/v1/images/3311ed3b-8649-4e60-b759-b3831ba173f6/thumb/</t>
  </si>
  <si>
    <t>240cd6ba-7509-456f-9806-56b056793733</t>
  </si>
  <si>
    <t>Pale Jewelweed (Impatiens pallida)</t>
  </si>
  <si>
    <t>https://api.openverse.engineering/v1/images/240cd6ba-7509-456f-9806-56b056793733/thumb/</t>
  </si>
  <si>
    <t>89a7a761-43bd-474e-9312-6ce4a1a4099f</t>
  </si>
  <si>
    <t>Imperata cylindrica Tomakin habit2</t>
  </si>
  <si>
    <t>https://api.openverse.engineering/v1/images/89a7a761-43bd-474e-9312-6ce4a1a4099f/thumb/</t>
  </si>
  <si>
    <t>b20565a8-5930-434f-9db2-e3e9e618a9ee</t>
  </si>
  <si>
    <t>Incarvillea sinensis Lam.</t>
  </si>
  <si>
    <t>I. Kozlov</t>
  </si>
  <si>
    <t>https://api.openverse.engineering/v1/images/b20565a8-5930-434f-9db2-e3e9e618a9ee/thumb/</t>
  </si>
  <si>
    <t>fe65b56f-d904-4ca3-af43-5f49d77789c7</t>
  </si>
  <si>
    <t>Indigofera cassioides Rottler ex DC.</t>
  </si>
  <si>
    <t>Ramola Thapa</t>
  </si>
  <si>
    <t>https://api.openverse.engineering/v1/images/fe65b56f-d904-4ca3-af43-5f49d77789c7/thumb/</t>
  </si>
  <si>
    <t>3f49edbe-4f5d-413c-94c8-d8b3603094ec</t>
  </si>
  <si>
    <t>Antique illustration of inula helenium</t>
  </si>
  <si>
    <t>https://api.openverse.engineering/v1/images/3f49edbe-4f5d-413c-94c8-d8b3603094ec/thumb/</t>
  </si>
  <si>
    <t>dc12563b-7cc9-48f9-b97f-c26b7ce7de42</t>
  </si>
  <si>
    <t>Moonflower (Ipomoea alba)</t>
  </si>
  <si>
    <t>https://api.openverse.engineering/v1/images/dc12563b-7cc9-48f9-b97f-c26b7ce7de42/thumb/</t>
  </si>
  <si>
    <t>0aebdca1-7aea-474a-81e7-9b16bffb8c2c</t>
  </si>
  <si>
    <t>Ipomoea leptophylla Torr.</t>
  </si>
  <si>
    <t>Thomas A. Williams</t>
  </si>
  <si>
    <t>https://api.openverse.engineering/v1/images/0aebdca1-7aea-474a-81e7-9b16bffb8c2c/thumb/</t>
  </si>
  <si>
    <t>c9886bef-74b8-4260-bac3-4a2307cb2ed1</t>
  </si>
  <si>
    <t>Bind-weed. Ipomoea pandurata. The American flora vol. 3 (1855)</t>
  </si>
  <si>
    <t>https://api.openverse.engineering/v1/images/c9886bef-74b8-4260-bac3-4a2307cb2ed1/thumb/</t>
  </si>
  <si>
    <t>4f96284f-7c2b-42f5-a1a3-220deb67d439</t>
  </si>
  <si>
    <t>Iris ensata var. ensata</t>
  </si>
  <si>
    <t>https://api.openverse.engineering/v1/images/4f96284f-7c2b-42f5-a1a3-220deb67d439/thumb/</t>
  </si>
  <si>
    <t>1c01f250-7149-43a1-9026-59d2eb02a390</t>
  </si>
  <si>
    <t>Iris florentina illustration from Les liliac&amp;eacute;es (1805) by Pierre-Joseph Redout&amp;eacute;. Original from New York Public Library. Digitally enhanced by rawpixel.</t>
  </si>
  <si>
    <t>https://api.openverse.engineering/v1/images/1c01f250-7149-43a1-9026-59d2eb02a390/thumb/</t>
  </si>
  <si>
    <t>de93bfd1-9277-48b6-ac67-5dd839174481</t>
  </si>
  <si>
    <t>Blue Iris on Black 3. Iris germanica (Blue Iris) with a dragonfly and beetle. Bodycolour on prepared black ground on vellum, surrounded by gold border. (Johann Cristoph Dietzsch, 1710-1769)</t>
  </si>
  <si>
    <t>https://api.openverse.engineering/v1/images/de93bfd1-9277-48b6-ac67-5dd839174481/thumb/</t>
  </si>
  <si>
    <t>e9bfaabe-5757-4027-a2d8-938e3561605d</t>
  </si>
  <si>
    <t>Sweet Iris. Iris pallida. Flowers with the strongest fragrance of all Iris. Smells just like grape soda! Light bluish-purple petals with contrasting yellow falls. Choix des plus belles Find fleurs -et des plus beaux fruits par P.J. RedouteÃÅ. (1833)</t>
  </si>
  <si>
    <t>https://api.openverse.engineering/v1/images/e9bfaabe-5757-4027-a2d8-938e3561605d/thumb/</t>
  </si>
  <si>
    <t>3c0e49d1-4ec0-448f-90ab-5827a3a3609c</t>
  </si>
  <si>
    <t>Yellow Iris (Iris pseudacorus)</t>
  </si>
  <si>
    <t>https://api.openverse.engineering/v1/images/3c0e49d1-4ec0-448f-90ab-5827a3a3609c/thumb/</t>
  </si>
  <si>
    <t>a2da46db-3578-4be4-9d76-7ab029f70268</t>
  </si>
  <si>
    <t>iris sibirica 'white swirl'</t>
  </si>
  <si>
    <t>https://api.openverse.engineering/v1/images/a2da46db-3578-4be4-9d76-7ab029f70268/thumb/</t>
  </si>
  <si>
    <t>0bff4dd2-acc5-4547-872a-099532af91a4</t>
  </si>
  <si>
    <t>Iris Tectorum and Iris Loptec from The genus Iris by William Rickatson Dykes (1877-1925). Original from The Biodiversity Heritage Library. Digitally enhanced by rawpixel</t>
  </si>
  <si>
    <t>https://api.openverse.engineering/v1/images/0bff4dd2-acc5-4547-872a-099532af91a4/thumb/</t>
  </si>
  <si>
    <t>dcd1c4da-ffc7-4912-bece-fe0100732cfe</t>
  </si>
  <si>
    <t>Isatis lusitanica L.</t>
  </si>
  <si>
    <t>Gillett, -- and -- Rawi</t>
  </si>
  <si>
    <t>https://api.openverse.engineering/v1/images/dcd1c4da-ffc7-4912-bece-fe0100732cfe/thumb/</t>
  </si>
  <si>
    <t>b531744f-9488-465b-93b8-4901fa1d0df0</t>
  </si>
  <si>
    <t>160706 128 Wave Hill - Wild Garden, Isatis tinctoria Dyer's Woad in seed, Arundo donax Common Reed</t>
  </si>
  <si>
    <t>https://api.openverse.engineering/v1/images/b531744f-9488-465b-93b8-4901fa1d0df0/thumb/</t>
  </si>
  <si>
    <t>86106a47-8aa3-4b09-a491-26d501562cbe</t>
  </si>
  <si>
    <t>ijms-14-09080f2</t>
  </si>
  <si>
    <t>phylofigures</t>
  </si>
  <si>
    <t>https://api.openverse.engineering/v1/images/86106a47-8aa3-4b09-a491-26d501562cbe/thumb/</t>
  </si>
  <si>
    <t>80436894-b310-4a45-bd8d-4295d5003726</t>
  </si>
  <si>
    <t>Jasminum humile var. humile</t>
  </si>
  <si>
    <t>https://api.openverse.engineering/v1/images/80436894-b310-4a45-bd8d-4295d5003726/thumb/</t>
  </si>
  <si>
    <t>fec3bc20-a913-4fb1-82c6-8589050fdd12</t>
  </si>
  <si>
    <t>Poet's Jasmine. Jasminum officinale. Edwards's Botanical Register vol.31 (1845) [S. A. Drake]</t>
  </si>
  <si>
    <t>https://api.openverse.engineering/v1/images/fec3bc20-a913-4fb1-82c6-8589050fdd12/thumb/</t>
  </si>
  <si>
    <t>2c2f0695-58e4-4897-b88c-b45d5741a70a</t>
  </si>
  <si>
    <t>11-20120811_58thLaurel_JuglansAilanthifolia-JapaneseWalnut_Cutler_P1290866</t>
  </si>
  <si>
    <t>https://api.openverse.engineering/v1/images/2c2f0695-58e4-4897-b88c-b45d5741a70a/thumb/</t>
  </si>
  <si>
    <t>e664f47d-547c-4259-9e1e-04d3b5888683</t>
  </si>
  <si>
    <t>Juglans cinerea, Butternut</t>
  </si>
  <si>
    <t>https://api.openverse.engineering/v1/images/e664f47d-547c-4259-9e1e-04d3b5888683/thumb/</t>
  </si>
  <si>
    <t>4d26409d-70c7-4aba-843a-169d12cd7dee</t>
  </si>
  <si>
    <t>https://api.openverse.engineering/v1/images/4d26409d-70c7-4aba-843a-169d12cd7dee/thumb/</t>
  </si>
  <si>
    <t>e37deb61-36b6-40c7-ae09-b073986f9fae</t>
  </si>
  <si>
    <t>Juglans microcarpa Berland.</t>
  </si>
  <si>
    <t>H. C. Hanson</t>
  </si>
  <si>
    <t>https://api.openverse.engineering/v1/images/e37deb61-36b6-40c7-ae09-b073986f9fae/thumb/</t>
  </si>
  <si>
    <t>efe8510d-2746-47c8-b4e8-e55fb001e39e</t>
  </si>
  <si>
    <t>Juglans-Nigra-Leaves-Walnut__595410</t>
  </si>
  <si>
    <t>https://api.openverse.engineering/v1/images/efe8510d-2746-47c8-b4e8-e55fb001e39e/thumb/</t>
  </si>
  <si>
    <t>443c166a-5e70-4cc2-8c92-8391723cac77</t>
  </si>
  <si>
    <t>juglans regia o nogal</t>
  </si>
  <si>
    <t>https://api.openverse.engineering/v1/images/443c166a-5e70-4cc2-8c92-8391723cac77/thumb/</t>
  </si>
  <si>
    <t>2bbee19e-1de3-432f-b3d7-cc35a483d705</t>
  </si>
  <si>
    <t>Noyer ... , Juglans sinensis, Juglandac√©es, Arboretum de Ch√®vreloup</t>
  </si>
  <si>
    <t>https://api.openverse.engineering/v1/images/2bbee19e-1de3-432f-b3d7-cc35a483d705/thumb/</t>
  </si>
  <si>
    <t>14268e08-718e-45e5-93a9-d6688efbf4b9</t>
  </si>
  <si>
    <t>2014-06-18-12.52.05 ZS PMax Juncus effusus-1</t>
  </si>
  <si>
    <t>https://api.openverse.engineering/v1/images/14268e08-718e-45e5-93a9-d6688efbf4b9/thumb/</t>
  </si>
  <si>
    <t>142f89d8-91cf-4ebd-a87c-d76a03f96a53</t>
  </si>
  <si>
    <t>Hans Kylberg from Stockholm Bagarmossen, Sweden</t>
  </si>
  <si>
    <t>https://api.openverse.engineering/v1/images/142f89d8-91cf-4ebd-a87c-d76a03f96a53/thumb/</t>
  </si>
  <si>
    <t>7b8cc42f-43fb-4ebd-a74c-d3a59ee05861</t>
  </si>
  <si>
    <t>Common juniper (Juniperus communis) illustration from Trait√© de</t>
  </si>
  <si>
    <t>https://api.openverse.engineering/v1/images/7b8cc42f-43fb-4ebd-a74c-d3a59ee05861/thumb/</t>
  </si>
  <si>
    <t>22934c97-6056-4c92-a59b-29632b4d24e0</t>
  </si>
  <si>
    <t>Shore Juniper / Juniperus conferta / ÈÄôÊùúÊùæ(„Éè„Ç§„Éç„Ç∫)</t>
  </si>
  <si>
    <t>https://api.openverse.engineering/v1/images/22934c97-6056-4c92-a59b-29632b4d24e0/thumb/</t>
  </si>
  <si>
    <t>84df9623-f470-4907-bd91-e716b9a3e6b6</t>
  </si>
  <si>
    <t>150920 091 Wave Hill - Conifer Slope, Sequoiadendron giganteum, Juniperus deppeana 'McFetters', Pinus wallichiana 'Zebrina', Cercidiphyllum japonicum</t>
  </si>
  <si>
    <t>https://api.openverse.engineering/v1/images/84df9623-f470-4907-bd91-e716b9a3e6b6/thumb/</t>
  </si>
  <si>
    <t>808e23e7-33a4-40a9-bc23-d0a012dc91b5</t>
  </si>
  <si>
    <t>Juniperus excelsa M. Bieb.</t>
  </si>
  <si>
    <t>https://api.openverse.engineering/v1/images/808e23e7-33a4-40a9-bc23-d0a012dc91b5/thumb/</t>
  </si>
  <si>
    <t>7201f440-5a5d-4ca4-8af4-93204be8de7c</t>
  </si>
  <si>
    <t>Prostrate Juniper {juniperus horizontalis} Training Date 1969</t>
  </si>
  <si>
    <t>https://api.openverse.engineering/v1/images/7201f440-5a5d-4ca4-8af4-93204be8de7c/thumb/</t>
  </si>
  <si>
    <t>8e662860-78e9-4646-95fa-55c0245ddfea</t>
  </si>
  <si>
    <t>mistletoe Phoradendron juniperinum on juniper Juniperus monosperma</t>
  </si>
  <si>
    <t>https://api.openverse.engineering/v1/images/8e662860-78e9-4646-95fa-55c0245ddfea/thumb/</t>
  </si>
  <si>
    <t>e47a8aa8-690c-42f0-a6c5-d87ba4f3592a</t>
  </si>
  <si>
    <t>Alice C. Nicolson</t>
  </si>
  <si>
    <t>https://api.openverse.engineering/v1/images/e47a8aa8-690c-42f0-a6c5-d87ba4f3592a/thumb/</t>
  </si>
  <si>
    <t>f866828a-e860-4d5a-9244-9783b766a168</t>
  </si>
  <si>
    <t>Juniperus rigida o enebro de las pagodas</t>
  </si>
  <si>
    <t>https://api.openverse.engineering/v1/images/f866828a-e860-4d5a-9244-9783b766a168/thumb/</t>
  </si>
  <si>
    <t>2e3e5dd7-b975-42e8-8efb-e3629e55cbce</t>
  </si>
  <si>
    <t>180512 006 Mission Hills Garden Walk - Juniperus scopulorum 'Tolleson's Blue Weeping', Loropetalum chinense sp on Ft Stockton Dr near Lark St</t>
  </si>
  <si>
    <t>https://api.openverse.engineering/v1/images/2e3e5dd7-b975-42e8-8efb-e3629e55cbce/thumb/</t>
  </si>
  <si>
    <t>89d3a118-8532-44f4-8ea1-b027b5c26fc3</t>
  </si>
  <si>
    <t>Juniperus tetragona var. osteosperma Torr.</t>
  </si>
  <si>
    <t>https://api.openverse.engineering/v1/images/89d3a118-8532-44f4-8ea1-b027b5c26fc3/thumb/</t>
  </si>
  <si>
    <t>93448fce-b036-4f90-80cf-9092faa67452</t>
  </si>
  <si>
    <t>Juniperus virginiana, Red cedar</t>
  </si>
  <si>
    <t>https://api.openverse.engineering/v1/images/93448fce-b036-4f90-80cf-9092faa67452/thumb/</t>
  </si>
  <si>
    <t>265be6d4-2a52-4264-95a8-56f893534eeb</t>
  </si>
  <si>
    <t>A fly on Justicia procumbens</t>
  </si>
  <si>
    <t>https://api.openverse.engineering/v1/images/265be6d4-2a52-4264-95a8-56f893534eeb/thumb/</t>
  </si>
  <si>
    <t>77643e02-9b94-41b7-833c-1a190082e842</t>
  </si>
  <si>
    <t>Kadsura coccinea (Lem.) A.C. Sm.</t>
  </si>
  <si>
    <t>https://api.openverse.engineering/v1/images/77643e02-9b94-41b7-833c-1a190082e842/thumb/</t>
  </si>
  <si>
    <t>0956e40f-12f7-4322-a3c8-35c6b7e7853d</t>
  </si>
  <si>
    <t>Kadsura japonica (L.) Dunal</t>
  </si>
  <si>
    <t>https://api.openverse.engineering/v1/images/0956e40f-12f7-4322-a3c8-35c6b7e7853d/thumb/</t>
  </si>
  <si>
    <t>bd2b741a-10f9-4432-8970-f53a156a5dba</t>
  </si>
  <si>
    <t>Kadsura longepedunculata Finet &amp; Gagnep.</t>
  </si>
  <si>
    <t>https://api.openverse.engineering/v1/images/bd2b741a-10f9-4432-8970-f53a156a5dba/thumb/</t>
  </si>
  <si>
    <t>a42b9567-15ac-4c0a-8b68-6fcd29aa1042</t>
  </si>
  <si>
    <t>https://api.openverse.engineering/v1/images/a42b9567-15ac-4c0a-8b68-6fcd29aa1042/thumb/</t>
  </si>
  <si>
    <t>3d63217d-0304-4594-9f83-6dab8cf8dfdc</t>
  </si>
  <si>
    <t>https://api.openverse.engineering/v1/images/3d63217d-0304-4594-9f83-6dab8cf8dfdc/thumb/</t>
  </si>
  <si>
    <t>cc799031-7cda-4844-a2e0-1072fd2da0f0</t>
  </si>
  <si>
    <t>https://api.openverse.engineering/v1/images/cc799031-7cda-4844-a2e0-1072fd2da0f0/thumb/</t>
  </si>
  <si>
    <t>af7ac906-7ed6-4e52-9278-26634e4d85a1</t>
  </si>
  <si>
    <t>Commemorative Tree, Koelreuteria Paniculata (Golden Rain Tree), to Honor Nobel Peace Laureate Wangari Maathai of Kenya (Washington, DC)</t>
  </si>
  <si>
    <t>takomabibelot</t>
  </si>
  <si>
    <t>https://api.openverse.engineering/v1/images/af7ac906-7ed6-4e52-9278-26634e4d85a1/thumb/</t>
  </si>
  <si>
    <t>27e1c6a7-3521-4f44-87e5-a2e51b9beb5b</t>
  </si>
  <si>
    <t>Hyacinth vine (Lablab purpureus). Climbing vine with fragrant, lilac-rose blooms. They are followed by shiny magenta, 2-3 inch pods. Flowers and pods are outstanding for cutting. Grows to 20 feet tall.</t>
  </si>
  <si>
    <t>https://api.openverse.engineering/v1/images/27e1c6a7-3521-4f44-87e5-a2e51b9beb5b/thumb/</t>
  </si>
  <si>
    <t>88163f94-1f5c-428f-b6f1-43322c1965e3</t>
  </si>
  <si>
    <t>Canada Wild Lettuce (Lactuca canadensis)</t>
  </si>
  <si>
    <t>https://api.openverse.engineering/v1/images/88163f94-1f5c-428f-b6f1-43322c1965e3/thumb/</t>
  </si>
  <si>
    <t>b21b15c2-8ce0-4ba2-9c50-c3b42b4f953f</t>
  </si>
  <si>
    <t>Lactuca capensis Thunb.</t>
  </si>
  <si>
    <t>M. Reekmans</t>
  </si>
  <si>
    <t>https://api.openverse.engineering/v1/images/b21b15c2-8ce0-4ba2-9c50-c3b42b4f953f/thumb/</t>
  </si>
  <si>
    <t>1f743028-6465-4b06-8837-72f51c5f3f11</t>
  </si>
  <si>
    <t>Lactuca indica subsp. laciniata</t>
  </si>
  <si>
    <t>https://api.openverse.engineering/v1/images/1f743028-6465-4b06-8837-72f51c5f3f11/thumb/</t>
  </si>
  <si>
    <t>31e9e6b5-81ce-42a1-8b70-53a5c22627dd</t>
  </si>
  <si>
    <t>Lactuca indica L.</t>
  </si>
  <si>
    <t>Y. W. Taam</t>
  </si>
  <si>
    <t>https://api.openverse.engineering/v1/images/31e9e6b5-81ce-42a1-8b70-53a5c22627dd/thumb/</t>
  </si>
  <si>
    <t>dcbd1492-564b-4f30-8a83-6cf01375799a</t>
  </si>
  <si>
    <t>Lactuca quercina L.</t>
  </si>
  <si>
    <t>M. Dvorakova; M. Smejkal and J. Vicherek</t>
  </si>
  <si>
    <t>https://api.openverse.engineering/v1/images/dcbd1492-564b-4f30-8a83-6cf01375799a/thumb/</t>
  </si>
  <si>
    <t>bb93d002-c4ac-4322-92ab-8dd16f658188</t>
  </si>
  <si>
    <t>Lechuga, Lactuca sativa</t>
  </si>
  <si>
    <t>Pablo F. J.</t>
  </si>
  <si>
    <t>https://api.openverse.engineering/v1/images/bb93d002-c4ac-4322-92ab-8dd16f658188/thumb/</t>
  </si>
  <si>
    <t>bc70de4e-3283-45d5-ab38-16b8985d5acb</t>
  </si>
  <si>
    <t>Lactuca serriola leaf5</t>
  </si>
  <si>
    <t>https://api.openverse.engineering/v1/images/bc70de4e-3283-45d5-ab38-16b8985d5acb/thumb/</t>
  </si>
  <si>
    <t>cfd8b399-1dff-4617-803c-146cfafc7f0f</t>
  </si>
  <si>
    <t>Lactuca sibirica (L.) Maxim.</t>
  </si>
  <si>
    <t>Carl G. Alm</t>
  </si>
  <si>
    <t>https://api.openverse.engineering/v1/images/cfd8b399-1dff-4617-803c-146cfafc7f0f/thumb/</t>
  </si>
  <si>
    <t>4da88c53-cfdc-410a-a2d1-cdd59a217932</t>
  </si>
  <si>
    <t>Lactuca virosa. Acrid lettuce. Howardian. 25/05/1992</t>
  </si>
  <si>
    <t>https://api.openverse.engineering/v1/images/4da88c53-cfdc-410a-a2d1-cdd59a217932/thumb/</t>
  </si>
  <si>
    <t>4196d323-8235-43f5-89d8-474166baadcb</t>
  </si>
  <si>
    <t>Hyunjung Kim</t>
  </si>
  <si>
    <t>https://api.openverse.engineering/v1/images/4196d323-8235-43f5-89d8-474166baadcb/thumb/</t>
  </si>
  <si>
    <t>98b49af6-a5d6-4874-ab4c-56b04dcfdb8e</t>
  </si>
  <si>
    <t>Lagoecia cuminoides (Fluffy Thimbleweed)</t>
  </si>
  <si>
    <t>https://api.openverse.engineering/v1/images/98b49af6-a5d6-4874-ab4c-56b04dcfdb8e/thumb/</t>
  </si>
  <si>
    <t>1b3a41b0-e072-4ef6-bec1-f5dd36c5b313</t>
  </si>
  <si>
    <t>Lallemantia iberica (M. Bieb.) Fisch. &amp; C.A. Mey.</t>
  </si>
  <si>
    <t>Wiedemann</t>
  </si>
  <si>
    <t>https://api.openverse.engineering/v1/images/1b3a41b0-e072-4ef6-bec1-f5dd36c5b313/thumb/</t>
  </si>
  <si>
    <t>cc9ab087-5788-4e23-8bc7-ec826f455e9c</t>
  </si>
  <si>
    <t>Wei√üe Taubnessel (Lamium album)</t>
  </si>
  <si>
    <t>https://api.openverse.engineering/v1/images/cc9ab087-5788-4e23-8bc7-ec826f455e9c/thumb/</t>
  </si>
  <si>
    <t>2f6e3d0c-b6b9-4b2b-908d-f6ab6019798a</t>
  </si>
  <si>
    <t>Lamium amplexicaule (Henbit) - Haleakala</t>
  </si>
  <si>
    <t>Forest &amp; Kim</t>
  </si>
  <si>
    <t>https://api.openverse.engineering/v1/images/2f6e3d0c-b6b9-4b2b-908d-f6ab6019798a/thumb/</t>
  </si>
  <si>
    <t>25a816ea-7a47-491d-a261-e34d4cce7f41</t>
  </si>
  <si>
    <t>Archangel flower (Lamium galeobdolon)</t>
  </si>
  <si>
    <t>kitmasterbloke</t>
  </si>
  <si>
    <t>https://api.openverse.engineering/v1/images/25a816ea-7a47-491d-a261-e34d4cce7f41/thumb/</t>
  </si>
  <si>
    <t>7f0b09e7-2a9f-47d5-8b8b-0b56ba24354a</t>
  </si>
  <si>
    <t>Lamium purpureum, U, front_2013-03-12-15.46.53 ZS PMax</t>
  </si>
  <si>
    <t>https://api.openverse.engineering/v1/images/7f0b09e7-2a9f-47d5-8b8b-0b56ba24354a/thumb/</t>
  </si>
  <si>
    <t>1829ce3f-6c86-4465-a4bf-55c054c15904</t>
  </si>
  <si>
    <t>Lapsana Apogonoides Puzzle</t>
  </si>
  <si>
    <t>gdesigneralex</t>
  </si>
  <si>
    <t>https://api.openverse.engineering/v1/images/1829ce3f-6c86-4465-a4bf-55c054c15904/thumb/</t>
  </si>
  <si>
    <t>89437c59-1552-437f-9644-d24c4f29223f</t>
  </si>
  <si>
    <t>https://api.openverse.engineering/v1/images/89437c59-1552-437f-9644-d24c4f29223f/thumb/</t>
  </si>
  <si>
    <t>7a58d5b7-be10-4075-ac32-eee4ab455299</t>
  </si>
  <si>
    <t>European Larch Larix Decidua cone and brilliant green needles in autumn - Mercantour National Park - France</t>
  </si>
  <si>
    <t>MAMJODH</t>
  </si>
  <si>
    <t>https://api.openverse.engineering/v1/images/7a58d5b7-be10-4075-ac32-eee4ab455299/thumb/</t>
  </si>
  <si>
    <t>17b94477-4f96-4d5c-9aaa-59039a276a4e</t>
  </si>
  <si>
    <t>Larix laricina (Tamarack) - foliage &amp; cones</t>
  </si>
  <si>
    <t>https://api.openverse.engineering/v1/images/17b94477-4f96-4d5c-9aaa-59039a276a4e/thumb/</t>
  </si>
  <si>
    <t>d17c344e-5864-4b71-ae21-2fc3819d4483</t>
  </si>
  <si>
    <t>Ash-throated Flycatcher (Myiarchus tuberculifer) on Creosote Bush (Larrea tridentata)</t>
  </si>
  <si>
    <t>Joshua Tree National Park</t>
  </si>
  <si>
    <t>https://api.openverse.engineering/v1/images/d17c344e-5864-4b71-ae21-2fc3819d4483/thumb/</t>
  </si>
  <si>
    <t>f4946373-0d1c-4c3c-b2e1-08cfcc5ac84b</t>
  </si>
  <si>
    <t>Laser trilobum (L.) Borkh.</t>
  </si>
  <si>
    <t>W.L.H. Uloth</t>
  </si>
  <si>
    <t>https://api.openverse.engineering/v1/images/f4946373-0d1c-4c3c-b2e1-08cfcc5ac84b/thumb/</t>
  </si>
  <si>
    <t>c635a977-b9d8-4d7c-8521-6a4f1d130224</t>
  </si>
  <si>
    <t>Apiaceae - Laserpitium latifolium</t>
  </si>
  <si>
    <t>https://api.openverse.engineering/v1/images/c635a977-b9d8-4d7c-8521-6a4f1d130224/thumb/</t>
  </si>
  <si>
    <t>16956c01-5d96-42c8-9598-150af89dcc01</t>
  </si>
  <si>
    <t>Apiaceae - Laserpitium siler-1</t>
  </si>
  <si>
    <t>https://api.openverse.engineering/v1/images/16956c01-5d96-42c8-9598-150af89dcc01/thumb/</t>
  </si>
  <si>
    <t>759e3e0b-56db-47d6-802f-acbc0b55e51b</t>
  </si>
  <si>
    <t>BM001161264 Lathyrus aphaca L.</t>
  </si>
  <si>
    <t>https://api.openverse.engineering/v1/images/759e3e0b-56db-47d6-802f-acbc0b55e51b/thumb/</t>
  </si>
  <si>
    <t>64ba76dc-f118-444f-867f-e2be79ecaf9e</t>
  </si>
  <si>
    <t>Beach pea</t>
  </si>
  <si>
    <t>Forest Service Alaska Region, USDA</t>
  </si>
  <si>
    <t>https://api.openverse.engineering/v1/images/64ba76dc-f118-444f-867f-e2be79ecaf9e/thumb/</t>
  </si>
  <si>
    <t>3358962d-38cf-462a-9bd3-45f0765768a5</t>
  </si>
  <si>
    <t>Sweet pea (Lathyrus odoratus). Moninckx, J., Moninckx atlas, vol. 4 (1682-1709)</t>
  </si>
  <si>
    <t>https://api.openverse.engineering/v1/images/3358962d-38cf-462a-9bd3-45f0765768a5/thumb/</t>
  </si>
  <si>
    <t>a25f66ef-49ac-4096-a045-8cd5688be552</t>
  </si>
  <si>
    <t>Annual Lavatera (Lavatera trimestris), and Blue flowered Lathyrus (Lathyrus sativus). The new botanic garden (1812)</t>
  </si>
  <si>
    <t>https://api.openverse.engineering/v1/images/a25f66ef-49ac-4096-a045-8cd5688be552/thumb/</t>
  </si>
  <si>
    <t>62a0b6cc-c1f8-4ca0-a87f-97ee267dfcc2</t>
  </si>
  <si>
    <t>Earthnut pea, aardaker. Lathyrus tuberosus. Small climbing perennial. Svensk botanik [J.W. Palmstruch et al], vol. 6 (1809)</t>
  </si>
  <si>
    <t>https://api.openverse.engineering/v1/images/62a0b6cc-c1f8-4ca0-a87f-97ee267dfcc2/thumb/</t>
  </si>
  <si>
    <t>57bfd702-ed53-44fb-886c-a3637ddf47d2</t>
  </si>
  <si>
    <t>Laurus nobilis, laurel o lauro</t>
  </si>
  <si>
    <t>Miguel. (respenda)</t>
  </si>
  <si>
    <t>https://api.openverse.engineering/v1/images/57bfd702-ed53-44fb-886c-a3637ddf47d2/thumb/</t>
  </si>
  <si>
    <t>289e92d3-3de8-489d-8c41-fceb23b501cd</t>
  </si>
  <si>
    <t>Echter Lavendel (Lavandula angustifolia)</t>
  </si>
  <si>
    <t>https://api.openverse.engineering/v1/images/289e92d3-3de8-489d-8c41-fceb23b501cd/thumb/</t>
  </si>
  <si>
    <t>7495ff2f-a7e0-48dd-8bf5-f24b689e0ebe</t>
  </si>
  <si>
    <t>Lavandula latifolia Medik.</t>
  </si>
  <si>
    <t>ex herb. F. Lacroix</t>
  </si>
  <si>
    <t>https://api.openverse.engineering/v1/images/7495ff2f-a7e0-48dd-8bf5-f24b689e0ebe/thumb/</t>
  </si>
  <si>
    <t>af4a0714-8484-4d4b-a085-3742eba4125e</t>
  </si>
  <si>
    <t>Close up of Lavatera Arborea 'Variegata'</t>
  </si>
  <si>
    <t>orphanjones</t>
  </si>
  <si>
    <t>https://api.openverse.engineering/v1/images/af4a0714-8484-4d4b-a085-3742eba4125e/thumb/</t>
  </si>
  <si>
    <t>1373b95f-8651-4008-8209-e559049f7764</t>
  </si>
  <si>
    <t>Ledum columbianum Piper</t>
  </si>
  <si>
    <t>Charles Vancouver Piper</t>
  </si>
  <si>
    <t>https://api.openverse.engineering/v1/images/1373b95f-8651-4008-8209-e559049f7764/thumb/</t>
  </si>
  <si>
    <t>2698a300-faeb-4e71-a1ea-4a79a76d013e</t>
  </si>
  <si>
    <t>Ledum glandulosum Nutt.</t>
  </si>
  <si>
    <t>Robert G. Stolze</t>
  </si>
  <si>
    <t>https://api.openverse.engineering/v1/images/2698a300-faeb-4e71-a1ea-4a79a76d013e/thumb/</t>
  </si>
  <si>
    <t>c773120f-4135-4854-9c46-56b09c8c186b</t>
  </si>
  <si>
    <t>bottomdollar99730</t>
  </si>
  <si>
    <t>https://api.openverse.engineering/v1/images/c773120f-4135-4854-9c46-56b09c8c186b/thumb/</t>
  </si>
  <si>
    <t>70452d87-3508-4e17-9187-c9e92066642c</t>
  </si>
  <si>
    <t>Verbascum phoeniceum, Coreopsis lanceolata, Ledum palustre, and Campanula persicifolia [as Campanula pumila]</t>
  </si>
  <si>
    <t>https://api.openverse.engineering/v1/images/70452d87-3508-4e17-9187-c9e92066642c/thumb/</t>
  </si>
  <si>
    <t>0c0f98ec-705e-44ae-80be-56e92841d83d</t>
  </si>
  <si>
    <t>some phytoremediation swamp in suburbia with a lot of duckweed or lemna minor</t>
  </si>
  <si>
    <t>clubsummerlands</t>
  </si>
  <si>
    <t>https://api.openverse.engineering/v1/images/0c0f98ec-705e-44ae-80be-56e92841d83d/thumb/</t>
  </si>
  <si>
    <t>8511747d-6658-4c75-b6b5-2da56ba64cc1</t>
  </si>
  <si>
    <t>Lenteja (Lens culinaris)</t>
  </si>
  <si>
    <t>https://api.openverse.engineering/v1/images/8511747d-6658-4c75-b6b5-2da56ba64cc1/thumb/</t>
  </si>
  <si>
    <t>b48798a6-2985-45b6-8629-6835c8825f59</t>
  </si>
  <si>
    <t>Hajotthu</t>
  </si>
  <si>
    <t>https://api.openverse.engineering/v1/images/b48798a6-2985-45b6-8629-6835c8825f59/thumb/</t>
  </si>
  <si>
    <t>17b782df-3b3d-4424-a6b0-437782834107</t>
  </si>
  <si>
    <t>Leonurus macranthus Maxim.</t>
  </si>
  <si>
    <t>ex herb. Gray</t>
  </si>
  <si>
    <t>https://api.openverse.engineering/v1/images/17b782df-3b3d-4424-a6b0-437782834107/thumb/</t>
  </si>
  <si>
    <t>5ef9e777-b22f-44b6-b5ff-645d0dd72fb5</t>
  </si>
  <si>
    <t>Leonurus sibiricus, known as Motherwort or as Honeyweed</t>
  </si>
  <si>
    <t>https://api.openverse.engineering/v1/images/5ef9e777-b22f-44b6-b5ff-645d0dd72fb5/thumb/</t>
  </si>
  <si>
    <t>fffb1c06-ef1d-4c18-83f4-ef6e7c9192ef</t>
  </si>
  <si>
    <t>Lepidium apetalum Willd.</t>
  </si>
  <si>
    <t>Roerich Expedition</t>
  </si>
  <si>
    <t>https://api.openverse.engineering/v1/images/fffb1c06-ef1d-4c18-83f4-ef6e7c9192ef/thumb/</t>
  </si>
  <si>
    <t>f93d66a7-de0d-4553-a7e1-c22ec123fd8b</t>
  </si>
  <si>
    <t>Lepidium campestre - inflorescence, seedhead</t>
  </si>
  <si>
    <t>https://api.openverse.engineering/v1/images/f93d66a7-de0d-4553-a7e1-c22ec123fd8b/thumb/</t>
  </si>
  <si>
    <t>5f954899-eab1-426b-a847-9cf075ca4ab5</t>
  </si>
  <si>
    <t>Lepidium iberis L.</t>
  </si>
  <si>
    <t>https://api.openverse.engineering/v1/images/5f954899-eab1-426b-a847-9cf075ca4ab5/thumb/</t>
  </si>
  <si>
    <t>4b6e727b-1a19-4fa5-8c10-6bc1e857f760</t>
  </si>
  <si>
    <t>Lepidium intermedium A. Gray</t>
  </si>
  <si>
    <t>https://api.openverse.engineering/v1/images/4b6e727b-1a19-4fa5-8c10-6bc1e857f760/thumb/</t>
  </si>
  <si>
    <t>57ece9c1-9ea1-41a5-990f-e19858ab45cf</t>
  </si>
  <si>
    <t>Lepidium latifolium, Dittander. Barry Dock. 1979</t>
  </si>
  <si>
    <t>https://api.openverse.engineering/v1/images/57ece9c1-9ea1-41a5-990f-e19858ab45cf/thumb/</t>
  </si>
  <si>
    <t>a01b123b-348c-43be-82f5-a8c21b1bc7cc</t>
  </si>
  <si>
    <t>BM001161371 Lepidium ruderale L.</t>
  </si>
  <si>
    <t>https://api.openverse.engineering/v1/images/a01b123b-348c-43be-82f5-a8c21b1bc7cc/thumb/</t>
  </si>
  <si>
    <t>47ad4e59-6672-4aee-be4b-b01687900504</t>
  </si>
  <si>
    <t>Linnaeus</t>
  </si>
  <si>
    <t>https://api.openverse.engineering/v1/images/47ad4e59-6672-4aee-be4b-b01687900504/thumb/</t>
  </si>
  <si>
    <t>44a95fa6-99b8-4588-8d44-2bb2f6449398</t>
  </si>
  <si>
    <t>Lepidium virginicum subsp. virginicum</t>
  </si>
  <si>
    <t>https://api.openverse.engineering/v1/images/44a95fa6-99b8-4588-8d44-2bb2f6449398/thumb/</t>
  </si>
  <si>
    <t>4309b664-eb54-4cca-bd10-b53361653ccc</t>
  </si>
  <si>
    <t>Archives New Zealand</t>
  </si>
  <si>
    <t>https://api.openverse.engineering/v1/images/4309b664-eb54-4cca-bd10-b53361653ccc/thumb/</t>
  </si>
  <si>
    <t>654e113f-1101-4866-98b9-7633b05461df</t>
  </si>
  <si>
    <t>Leptospermum polygalifolium leaves</t>
  </si>
  <si>
    <t>https://api.openverse.engineering/v1/images/654e113f-1101-4866-98b9-7633b05461df/thumb/</t>
  </si>
  <si>
    <t>d07a168e-71f3-4c68-b580-4899e71b84be</t>
  </si>
  <si>
    <t>oxeye daisy - Leucanthemum vulgare</t>
  </si>
  <si>
    <t>Carandoom</t>
  </si>
  <si>
    <t>https://api.openverse.engineering/v1/images/d07a168e-71f3-4c68-b580-4899e71b84be/thumb/</t>
  </si>
  <si>
    <t>3228b5ea-113d-4009-a052-67780162ac41</t>
  </si>
  <si>
    <t>Leucas cephalotes (A. Roth) Spreng.</t>
  </si>
  <si>
    <t>Prabha Pradhan and Ramola Thapa</t>
  </si>
  <si>
    <t>https://api.openverse.engineering/v1/images/3228b5ea-113d-4009-a052-67780162ac41/thumb/</t>
  </si>
  <si>
    <t>81d2a835-dd65-4dd5-9a02-e5890fbb6e89</t>
  </si>
  <si>
    <t>Leucas lanata Benth.</t>
  </si>
  <si>
    <t>https://api.openverse.engineering/v1/images/81d2a835-dd65-4dd5-9a02-e5890fbb6e89/thumb/</t>
  </si>
  <si>
    <t>aa43f18c-2665-4484-902c-21fc9c5ac429</t>
  </si>
  <si>
    <t>Summer snowflake / Leucojum aestivum / Â§ßÂæÖÈõ™Ëçâ(„Ç™„Ç™„Éû„ÉÑ„É¶„Ç≠„ÇΩ„Ç¶) / Èà¥Ëò≠Ê∞¥‰ªô(„Çπ„Ç∫„É©„É≥„Ç∫„Ç§„Çª„É≥)</t>
  </si>
  <si>
    <t>https://api.openverse.engineering/v1/images/aa43f18c-2665-4484-902c-21fc9c5ac429/thumb/</t>
  </si>
  <si>
    <t>b1a9f8c6-0589-4d9f-88ec-dffe51fa4663</t>
  </si>
  <si>
    <t>Bald-faced hornet (Dolichovespula maculata) visiting lovage (Levisticum officinale) flowers</t>
  </si>
  <si>
    <t>https://api.openverse.engineering/v1/images/b1a9f8c6-0589-4d9f-88ec-dffe51fa4663/thumb/</t>
  </si>
  <si>
    <t>87a84e83-44c9-4cc4-a299-aa7e9f7db01b</t>
  </si>
  <si>
    <t>H20140313-0922‚ÄîLewisia rediviva‚ÄîRPBG-1</t>
  </si>
  <si>
    <t>https://api.openverse.engineering/v1/images/87a84e83-44c9-4cc4-a299-aa7e9f7db01b/thumb/</t>
  </si>
  <si>
    <t>8fe8b4e0-f2e4-4243-bf8f-8be628c172f9</t>
  </si>
  <si>
    <t>Blazingstar (Liatris punctata) on Lacreek National Wildlife Refuge</t>
  </si>
  <si>
    <t>https://api.openverse.engineering/v1/images/8fe8b4e0-f2e4-4243-bf8f-8be628c172f9/thumb/</t>
  </si>
  <si>
    <t>4af35656-c01e-4cbd-a8d1-b26f47023d81</t>
  </si>
  <si>
    <t>Ligusticum mutellina Crantz</t>
  </si>
  <si>
    <t>Erich Werdermann and D. Meyer</t>
  </si>
  <si>
    <t>https://api.openverse.engineering/v1/images/4af35656-c01e-4cbd-a8d1-b26f47023d81/thumb/</t>
  </si>
  <si>
    <t>cd4935a3-bcf6-45a6-9d22-c06e45ce8e9f</t>
  </si>
  <si>
    <t>Ligusticum porteri J.M. Coult. &amp; Rose</t>
  </si>
  <si>
    <t>Aven Nelson</t>
  </si>
  <si>
    <t>https://api.openverse.engineering/v1/images/cd4935a3-bcf6-45a6-9d22-c06e45ce8e9f/thumb/</t>
  </si>
  <si>
    <t>f2eae130-7e79-4b44-9f6c-3ccd03118f17</t>
  </si>
  <si>
    <t>wax leaf ligustrum -- Ligustrum japonicum</t>
  </si>
  <si>
    <t>https://api.openverse.engineering/v1/images/f2eae130-7e79-4b44-9f6c-3ccd03118f17/thumb/</t>
  </si>
  <si>
    <t>8a9fc2d4-f8a1-445c-8a02-11c703bd40bf</t>
  </si>
  <si>
    <t>Correction: Ligustro (Ligustrum lucidum) chinese tree. Ceret Sao Paulo</t>
  </si>
  <si>
    <t>https://api.openverse.engineering/v1/images/8a9fc2d4-f8a1-445c-8a02-11c703bd40bf/thumb/</t>
  </si>
  <si>
    <t>7e050ba9-ea00-4015-b486-e3812430f91a</t>
  </si>
  <si>
    <t>Skokie, Harvard Terrace, Chionanthus virginicus, Ligustrum obtusifolium var regelianum, Picea pungens 'Montgomery', Hydrangea paniculata 'Pink Diamond' 150628</t>
  </si>
  <si>
    <t>https://api.openverse.engineering/v1/images/7e050ba9-ea00-4015-b486-e3812430f91a/thumb/</t>
  </si>
  <si>
    <t>d782bae9-88d7-48f1-8415-8652b6f34a19</t>
  </si>
  <si>
    <t>Gold-banded Lily / Lilium auratum Lindl. / Â±±ÁôæÂêà(„É§„Éû„É¶„É™)</t>
  </si>
  <si>
    <t>https://api.openverse.engineering/v1/images/d782bae9-88d7-48f1-8415-8652b6f34a19/thumb/</t>
  </si>
  <si>
    <t>9ce6f3c8-2b65-44b9-84de-3073333c541e</t>
  </si>
  <si>
    <t>Lilium brownii - 1900</t>
  </si>
  <si>
    <t>https://api.openverse.engineering/v1/images/9ce6f3c8-2b65-44b9-84de-3073333c541e/thumb/</t>
  </si>
  <si>
    <t>1faf2770-3ce3-4d93-8af3-562bf9c4bbb4</t>
  </si>
  <si>
    <t>Lilium bulbiferum - Fire Lily - 1864 pinned to flowers only</t>
  </si>
  <si>
    <t>https://api.openverse.engineering/v1/images/1faf2770-3ce3-4d93-8af3-562bf9c4bbb4/thumb/</t>
  </si>
  <si>
    <t>46c7f472-7eb1-4588-a495-8a96c1768ca4</t>
  </si>
  <si>
    <t>Maciek Godlewski</t>
  </si>
  <si>
    <t>https://api.openverse.engineering/v1/images/46c7f472-7eb1-4588-a495-8a96c1768ca4/thumb/</t>
  </si>
  <si>
    <t>7b168f6c-82f1-4f9a-8e0d-d05b5f58de4e</t>
  </si>
  <si>
    <t>Morning Star Lily - Lilium concolor - 1812</t>
  </si>
  <si>
    <t>https://api.openverse.engineering/v1/images/7b168f6c-82f1-4f9a-8e0d-d05b5f58de4e/thumb/</t>
  </si>
  <si>
    <t>93df148b-30d5-4dd8-bc6e-8014c37cd800</t>
  </si>
  <si>
    <t>https://api.openverse.engineering/v1/images/93df148b-30d5-4dd8-bc6e-8014c37cd800/thumb/</t>
  </si>
  <si>
    <t>c40c9e2f-1fcf-404c-9240-e4f7f1905ad8</t>
  </si>
  <si>
    <t>Tiger Lily [Lilium Lancifolium)</t>
  </si>
  <si>
    <t>https://api.openverse.engineering/v1/images/c40c9e2f-1fcf-404c-9240-e4f7f1905ad8/thumb/</t>
  </si>
  <si>
    <t>ee2bdf93-6578-4af8-a06c-5368bb4ad79a</t>
  </si>
  <si>
    <t>The White and Black Martagon Lilies. Lilium martagon var. hort. The garden. An illustrated weekly journal of horticulture in all its branches, vol. 23 (1883)</t>
  </si>
  <si>
    <t>https://api.openverse.engineering/v1/images/ee2bdf93-6578-4af8-a06c-5368bb4ad79a/thumb/</t>
  </si>
  <si>
    <t>1e44db16-54fa-43e5-a007-5f9cf6fb2832</t>
  </si>
  <si>
    <t>Orange Tiger Lily. Lilium philadelphicum. The American flora vol. 2, by Strong, Asa B. (1855)</t>
  </si>
  <si>
    <t>https://api.openverse.engineering/v1/images/1e44db16-54fa-43e5-a007-5f9cf6fb2832/thumb/</t>
  </si>
  <si>
    <t>10e8f229-7867-420a-a0e2-fbf3dca0ddf5</t>
  </si>
  <si>
    <t>Japan lily. Lilium speciosum [as L. speciosum punctatum] Flowers extremely fragrant. Plants native to Japan at elevations from 2,000-3,000 feet. Album van Eeden. Harlem's Flora, door A.C. Van Eeden &amp; Co. (1872)</t>
  </si>
  <si>
    <t>https://api.openverse.engineering/v1/images/10e8f229-7867-420a-a0e2-fbf3dca0ddf5/thumb/</t>
  </si>
  <si>
    <t>17739bf6-9fb6-42df-b473-98a030ddf9b7</t>
  </si>
  <si>
    <t>Yellow Toadflax - Linaria vulgaris</t>
  </si>
  <si>
    <t>https://api.openverse.engineering/v1/images/17739bf6-9fb6-42df-b473-98a030ddf9b7/thumb/</t>
  </si>
  <si>
    <t>53459f96-19ad-40ca-a28d-83de5d0e2009</t>
  </si>
  <si>
    <t>Lindera benzoin pistillate flower, 23 March 2017 spicebush, Howard County, MD, Helen Lowe Metzman_2017-03-24-16.44</t>
  </si>
  <si>
    <t>https://api.openverse.engineering/v1/images/53459f96-19ad-40ca-a28d-83de5d0e2009/thumb/</t>
  </si>
  <si>
    <t>2ecc84a9-00bf-4473-914f-5b90f2d3d76e</t>
  </si>
  <si>
    <t>Linum humile Mill.</t>
  </si>
  <si>
    <t>Karl Keck</t>
  </si>
  <si>
    <t>https://api.openverse.engineering/v1/images/2ecc84a9-00bf-4473-914f-5b90f2d3d76e/thumb/</t>
  </si>
  <si>
    <t>cf01d24d-94e7-4872-8531-bc82312bf944</t>
  </si>
  <si>
    <t>Blue Flax Flowers (linum perenne)</t>
  </si>
  <si>
    <t>https://api.openverse.engineering/v1/images/cf01d24d-94e7-4872-8531-bc82312bf944/thumb/</t>
  </si>
  <si>
    <t>79bc6407-f907-49a5-8e13-39ab0b0239f1</t>
  </si>
  <si>
    <t>Poudre pour parfumer les cheveux (mus√©e Cernuschi, Paris)</t>
  </si>
  <si>
    <t>https://api.openverse.engineering/v1/images/79bc6407-f907-49a5-8e13-39ab0b0239f1/thumb/</t>
  </si>
  <si>
    <t>4949db3e-c3c9-48c8-909f-f9be487ef471</t>
  </si>
  <si>
    <t>Liquidambar styraciflua, top, beltsville, md_2014-04-16-16.13.03 ZS PMax</t>
  </si>
  <si>
    <t>https://api.openverse.engineering/v1/images/4949db3e-c3c9-48c8-909f-f9be487ef471/thumb/</t>
  </si>
  <si>
    <t>0ed839eb-8787-44de-b63a-201ed027e72c</t>
  </si>
  <si>
    <t>Tulip tree. Liriodendron tulipifera. The American flora vol. 3 (1855)</t>
  </si>
  <si>
    <t>https://api.openverse.engineering/v1/images/0ed839eb-8787-44de-b63a-201ed027e72c/thumb/</t>
  </si>
  <si>
    <t>25f12413-782d-4a3b-a74a-3702e278190f</t>
  </si>
  <si>
    <t>Liriope graminifolia (L.) Baker</t>
  </si>
  <si>
    <t>https://api.openverse.engineering/v1/images/25f12413-782d-4a3b-a74a-3702e278190f/thumb/</t>
  </si>
  <si>
    <t>303039ff-cca5-4bfc-926b-e17056c70557</t>
  </si>
  <si>
    <t>Gold-leaf lily turf - Liriope muscari 'Pee Dee Gold Ingot' 120907</t>
  </si>
  <si>
    <t>https://api.openverse.engineering/v1/images/303039ff-cca5-4bfc-926b-e17056c70557/thumb/</t>
  </si>
  <si>
    <t>71c14643-a56e-4447-a83e-13781e1984b6</t>
  </si>
  <si>
    <t>Liriope spicata 01 3280</t>
  </si>
  <si>
    <t>https://api.openverse.engineering/v1/images/71c14643-a56e-4447-a83e-13781e1984b6/thumb/</t>
  </si>
  <si>
    <t>13534cf4-eab3-487c-863c-60d1acedb0b7</t>
  </si>
  <si>
    <t>Puccoon (Lithospermum incisum)</t>
  </si>
  <si>
    <t>https://api.openverse.engineering/v1/images/13534cf4-eab3-487c-863c-60d1acedb0b7/thumb/</t>
  </si>
  <si>
    <t>43e7e272-1234-4ed4-b358-41c6645b0bcf</t>
  </si>
  <si>
    <t>Stoneseed - Lithospermum ruderale</t>
  </si>
  <si>
    <t>https://api.openverse.engineering/v1/images/43e7e272-1234-4ed4-b358-41c6645b0bcf/thumb/</t>
  </si>
  <si>
    <t>32907881-f391-4b7d-864b-51c4d0574a2e</t>
  </si>
  <si>
    <t>Ê®üÁßë Litsea cubeba Â±±ËÉ°Ê§í 20070304 Â§ßÈõ™Â±± ÈûçÈ¶¨Â±±</t>
  </si>
  <si>
    <t>plj.johnny/ÊΩòÁ´ãÂÇë</t>
  </si>
  <si>
    <t>https://api.openverse.engineering/v1/images/32907881-f391-4b7d-864b-51c4d0574a2e/thumb/</t>
  </si>
  <si>
    <t>6812a94e-b866-402c-86f0-6e0bc744cc94</t>
  </si>
  <si>
    <t>Lobelia sessilifolia - 02</t>
  </si>
  <si>
    <t>https://api.openverse.engineering/v1/images/6812a94e-b866-402c-86f0-6e0bc744cc94/thumb/</t>
  </si>
  <si>
    <t>c27a8416-7333-4d0f-a100-2df912301067</t>
  </si>
  <si>
    <t>Lobularia maritima - Sweet Alyssum</t>
  </si>
  <si>
    <t>hortulus</t>
  </si>
  <si>
    <t>https://api.openverse.engineering/v1/images/c27a8416-7333-4d0f-a100-2df912301067/thumb/</t>
  </si>
  <si>
    <t>3e272514-bb00-4339-b00d-2e85f9829fd1</t>
  </si>
  <si>
    <t>Lolium perenne habit</t>
  </si>
  <si>
    <t>https://api.openverse.engineering/v1/images/3e272514-bb00-4339-b00d-2e85f9829fd1/thumb/</t>
  </si>
  <si>
    <t>d277d6d5-f6ff-4fec-957c-8d120c2eaf6a</t>
  </si>
  <si>
    <t>Cowslip (Primula veris), Black Currant (Ribes nigrum), Daisy (Bellis perennis), and Darnel (Lolium temulentum).</t>
  </si>
  <si>
    <t>https://api.openverse.engineering/v1/images/d277d6d5-f6ff-4fec-957c-8d120c2eaf6a/thumb/</t>
  </si>
  <si>
    <t>5ed3e72b-2a3f-4186-bee2-e975adcc3287</t>
  </si>
  <si>
    <t>Lomatium dissectum var. multifidum (Nutt.) Mathias &amp; Constance</t>
  </si>
  <si>
    <t>Joseph Barrell</t>
  </si>
  <si>
    <t>https://api.openverse.engineering/v1/images/5ed3e72b-2a3f-4186-bee2-e975adcc3287/thumb/</t>
  </si>
  <si>
    <t>2f928165-ad24-4387-a9b8-2bf7fae81011</t>
  </si>
  <si>
    <t>https://api.openverse.engineering/v1/images/2f928165-ad24-4387-a9b8-2bf7fae81011/thumb/</t>
  </si>
  <si>
    <t>45310f02-21e5-48a5-b261-e6325b7ffe38</t>
  </si>
  <si>
    <t>Spring-gold - Lomatium utriculatum</t>
  </si>
  <si>
    <t>https://api.openverse.engineering/v1/images/45310f02-21e5-48a5-b261-e6325b7ffe38/thumb/</t>
  </si>
  <si>
    <t>cc9ce5a3-ba2d-45fc-8d68-581f02cb8e72</t>
  </si>
  <si>
    <t>https://api.openverse.engineering/v1/images/cc9ce5a3-ba2d-45fc-8d68-581f02cb8e72/thumb/</t>
  </si>
  <si>
    <t>46eb3e49-ee98-490a-9bd0-aaef2bc3f92b</t>
  </si>
  <si>
    <t>Orange Honeysuckle (Lonicera ciliosa)</t>
  </si>
  <si>
    <t>https://api.openverse.engineering/v1/images/46eb3e49-ee98-490a-9bd0-aaef2bc3f92b/thumb/</t>
  </si>
  <si>
    <t>8c0a2a75-5e18-4701-8aac-cb302044af2d</t>
  </si>
  <si>
    <t>J20170323-0035‚ÄîLonicera involucrata‚ÄîRPBG‚ÄîDxO</t>
  </si>
  <si>
    <t>https://api.openverse.engineering/v1/images/8c0a2a75-5e18-4701-8aac-cb302044af2d/thumb/</t>
  </si>
  <si>
    <t>7eb951f8-03ac-4953-9d20-63d95176bd2e</t>
  </si>
  <si>
    <t>Japonica. (Kerria japonica var. pleniflora foliis variegatis). and Japanese honeysuckle. Lonicera japonica var. aureo-reticulata (as Lonicera brachypoda var. aureo-reticulata) Illustrierte Garten-Zeitung (1865)</t>
  </si>
  <si>
    <t>https://api.openverse.engineering/v1/images/7eb951f8-03ac-4953-9d20-63d95176bd2e/thumb/</t>
  </si>
  <si>
    <t>2343bc5f-eeda-4368-a087-6c1adda9fe9f</t>
  </si>
  <si>
    <t>Common Honeysuckle / Lonicera periclymenum / ÂåÇ„ÅÑÂøçÂÜ¨(„Éã„Ç™„Ç§„Éã„É≥„Éâ„Ç¶)</t>
  </si>
  <si>
    <t>https://api.openverse.engineering/v1/images/2343bc5f-eeda-4368-a087-6c1adda9fe9f/thumb/</t>
  </si>
  <si>
    <t>de725c1f-2ade-4c5b-ac31-738d2504c918</t>
  </si>
  <si>
    <t>Lophomyrtus bullata (Sol. ex A. Cunn.) Burret</t>
  </si>
  <si>
    <t>https://api.openverse.engineering/v1/images/de725c1f-2ade-4c5b-ac31-738d2504c918/thumb/</t>
  </si>
  <si>
    <t>7ffea722-9261-4a62-8295-85f6898eb54f</t>
  </si>
  <si>
    <t>Birdsfoot Trefoil - Lotus Corniculatus</t>
  </si>
  <si>
    <t>LadyDragonflyCC - &gt;;&lt;</t>
  </si>
  <si>
    <t>https://api.openverse.engineering/v1/images/7ffea722-9261-4a62-8295-85f6898eb54f/thumb/</t>
  </si>
  <si>
    <t>cd95d66f-8d50-4274-8583-0b7ea9b95eab</t>
  </si>
  <si>
    <t>https://api.openverse.engineering/v1/images/cd95d66f-8d50-4274-8583-0b7ea9b95eab/thumb/</t>
  </si>
  <si>
    <t>ca24ccac-0371-4ee0-8886-5486c93eea26</t>
  </si>
  <si>
    <t>Blue Lupin (Lupinus angustifolius)</t>
  </si>
  <si>
    <t>ChuckThePhotographer</t>
  </si>
  <si>
    <t>https://api.openverse.engineering/v1/images/ca24ccac-0371-4ee0-8886-5486c93eea26/thumb/</t>
  </si>
  <si>
    <t>73169d0b-a933-4d54-ab27-792466a33042</t>
  </si>
  <si>
    <t>Lupinus hirsutus and Lupinus luleus. Kenitra</t>
  </si>
  <si>
    <t>https://api.openverse.engineering/v1/images/73169d0b-a933-4d54-ab27-792466a33042/thumb/</t>
  </si>
  <si>
    <t>d234b471-534c-409e-b2b7-e03c0fa65071</t>
  </si>
  <si>
    <t>Lupinus littoralis Douglas ex Lindl.</t>
  </si>
  <si>
    <t>T. Howell</t>
  </si>
  <si>
    <t>https://api.openverse.engineering/v1/images/d234b471-534c-409e-b2b7-e03c0fa65071/thumb/</t>
  </si>
  <si>
    <t>4f015f1c-4b8d-46b0-92c8-c08f06c74847</t>
  </si>
  <si>
    <t>https://api.openverse.engineering/v1/images/4f015f1c-4b8d-46b0-92c8-c08f06c74847/thumb/</t>
  </si>
  <si>
    <t>b83d7042-9341-4e95-b6b0-21e81dc061fd</t>
  </si>
  <si>
    <t>2017-06-10-15.14.15 ZS PMax Lupinus polyphyllus var. grandifolius-1</t>
  </si>
  <si>
    <t>https://api.openverse.engineering/v1/images/b83d7042-9341-4e95-b6b0-21e81dc061fd/thumb/</t>
  </si>
  <si>
    <t>696d618e-4249-4531-82e8-1581f43656c6</t>
  </si>
  <si>
    <t>Lupinus termis Forssk.</t>
  </si>
  <si>
    <t>Todaro</t>
  </si>
  <si>
    <t>https://api.openverse.engineering/v1/images/696d618e-4249-4531-82e8-1581f43656c6/thumb/</t>
  </si>
  <si>
    <t>75fde73d-da96-4517-8f3b-cc0de308bc42</t>
  </si>
  <si>
    <t>Duke of Argyll's Teaplant (Lycium barbarum)</t>
  </si>
  <si>
    <t>https://api.openverse.engineering/v1/images/75fde73d-da96-4517-8f3b-cc0de308bc42/thumb/</t>
  </si>
  <si>
    <t>ba77446b-88c1-4546-a862-ac914759e0cb</t>
  </si>
  <si>
    <t>Powdery mildew of goji berry (Lycium chinense)</t>
  </si>
  <si>
    <t>https://api.openverse.engineering/v1/images/ba77446b-88c1-4546-a862-ac914759e0cb/thumb/</t>
  </si>
  <si>
    <t>cad51824-5832-4dc8-ac34-1be07bd3b9ee</t>
  </si>
  <si>
    <t>https://api.openverse.engineering/v1/images/cad51824-5832-4dc8-ac34-1be07bd3b9ee/thumb/</t>
  </si>
  <si>
    <t>f3a3e4e0-939e-47cd-88d5-1ed96c351ebc</t>
  </si>
  <si>
    <t>Lycium ruthenicum Murray</t>
  </si>
  <si>
    <t>Hohenacker</t>
  </si>
  <si>
    <t>https://api.openverse.engineering/v1/images/f3a3e4e0-939e-47cd-88d5-1ed96c351ebc/thumb/</t>
  </si>
  <si>
    <t>b196e562-8bf7-4c6b-bcfb-a55897fb29a6</t>
  </si>
  <si>
    <t>Sweet tomato - Tomate cereja - flower (Lycopersicon esculentum) my balcony Sao Paulo Brazil. Native from China</t>
  </si>
  <si>
    <t>https://api.openverse.engineering/v1/images/b196e562-8bf7-4c6b-bcfb-a55897fb29a6/thumb/</t>
  </si>
  <si>
    <t>f9847d5d-df02-4cb0-b27d-8c2ca4279745</t>
  </si>
  <si>
    <t>https://api.openverse.engineering/v1/images/f9847d5d-df02-4cb0-b27d-8c2ca4279745/thumb/</t>
  </si>
  <si>
    <t>3b29bda2-a564-4a32-a8ca-cc2995420328</t>
  </si>
  <si>
    <t>Gipsywort (Lycopus europaeus)</t>
  </si>
  <si>
    <t>Rictor Norton &amp; David Allen</t>
  </si>
  <si>
    <t>https://api.openverse.engineering/v1/images/3b29bda2-a564-4a32-a8ca-cc2995420328/thumb/</t>
  </si>
  <si>
    <t>db430aaa-c30c-4793-9c77-2c4dd0bcf90f</t>
  </si>
  <si>
    <t>Lycopus lucidus Turcz. ex Benth.</t>
  </si>
  <si>
    <t>Xiao Bai Zhong</t>
  </si>
  <si>
    <t>https://api.openverse.engineering/v1/images/db430aaa-c30c-4793-9c77-2c4dd0bcf90f/thumb/</t>
  </si>
  <si>
    <t>77e20379-f13d-414a-830b-925fb8668dd7</t>
  </si>
  <si>
    <t>Hypericum virginicum, Lycopus virginicus, Cladium mariscus 140810</t>
  </si>
  <si>
    <t>https://api.openverse.engineering/v1/images/77e20379-f13d-414a-830b-925fb8668dd7/thumb/</t>
  </si>
  <si>
    <t>f9273636-35ab-49c5-9c33-c8eed00a46c5</t>
  </si>
  <si>
    <t>Lycoris radiata (Matsudo, Chiba, Japan)</t>
  </si>
  <si>
    <t>t-mizo</t>
  </si>
  <si>
    <t>https://api.openverse.engineering/v1/images/f9273636-35ab-49c5-9c33-c8eed00a46c5/thumb/</t>
  </si>
  <si>
    <t>d5013450-834e-4143-992f-4c9f0c11adda</t>
  </si>
  <si>
    <t>https://api.openverse.engineering/v1/images/d5013450-834e-4143-992f-4c9f0c11adda/thumb/</t>
  </si>
  <si>
    <t>9f6d32b8-1aab-4ad8-a00c-92480cdb5150</t>
  </si>
  <si>
    <t>Aiko, Thomas &amp; Juliette+Isaac</t>
  </si>
  <si>
    <t>https://api.openverse.engineering/v1/images/9f6d32b8-1aab-4ad8-a00c-92480cdb5150/thumb/</t>
  </si>
  <si>
    <t>7dd03134-d046-4775-828b-0110188fc2b3</t>
  </si>
  <si>
    <t>Skeleton Flower (Lygodesmia juncea)</t>
  </si>
  <si>
    <t>https://api.openverse.engineering/v1/images/7dd03134-d046-4775-828b-0110188fc2b3/thumb/</t>
  </si>
  <si>
    <t>1b02037a-0cc9-4370-9c4f-501e3399d89e</t>
  </si>
  <si>
    <t>J20160411-0137‚ÄîLysichiton americanus‚ÄîRPBG</t>
  </si>
  <si>
    <t>https://api.openverse.engineering/v1/images/1b02037a-0cc9-4370-9c4f-501e3399d89e/thumb/</t>
  </si>
  <si>
    <t>d8805011-e339-4395-9167-85f2629f6e9e</t>
  </si>
  <si>
    <t>Lysichiton camtschatcense (L.) Schott</t>
  </si>
  <si>
    <t>Makoto Togasi</t>
  </si>
  <si>
    <t>https://api.openverse.engineering/v1/images/d8805011-e339-4395-9167-85f2629f6e9e/thumb/</t>
  </si>
  <si>
    <t>0b99f67f-12cc-49ff-91cb-e6dd8e13bf8c</t>
  </si>
  <si>
    <t>Hectonichus</t>
  </si>
  <si>
    <t>https://api.openverse.engineering/v1/images/0b99f67f-12cc-49ff-91cb-e6dd8e13bf8c/thumb/</t>
  </si>
  <si>
    <t>407cf8cc-b21a-41d1-91d1-6b58c6a13050</t>
  </si>
  <si>
    <t>A. Gray (herbarium)</t>
  </si>
  <si>
    <t>https://api.openverse.engineering/v1/images/407cf8cc-b21a-41d1-91d1-6b58c6a13050/thumb/</t>
  </si>
  <si>
    <t>ea5c1d9a-344b-4a91-b14c-76b4c604f6f4</t>
  </si>
  <si>
    <t>Groundcover, Creeping Jenny ~ Moneywort ~ Lysimachia nummularia ~ Trailing plant</t>
  </si>
  <si>
    <t>Tatiana12</t>
  </si>
  <si>
    <t>https://api.openverse.engineering/v1/images/ea5c1d9a-344b-4a91-b14c-76b4c604f6f4/thumb/</t>
  </si>
  <si>
    <t>3c00e4d8-c687-47fa-92b0-bf8c73b05c44</t>
  </si>
  <si>
    <t>https://api.openverse.engineering/v1/images/3c00e4d8-c687-47fa-92b0-bf8c73b05c44/thumb/</t>
  </si>
  <si>
    <t>80e253b0-7622-451b-a8d5-584d01af019e</t>
  </si>
  <si>
    <t>Yellow Loostrife (Lysimachia vulgaris) Pebsham.</t>
  </si>
  <si>
    <t>https://api.openverse.engineering/v1/images/80e253b0-7622-451b-a8d5-584d01af019e/thumb/</t>
  </si>
  <si>
    <t>387558e9-7a4a-4d70-98bf-20d957637f79</t>
  </si>
  <si>
    <t>lythrum salicaria (una de las 100 plantas invasoras m√°s da√±inas en Am√©rica)</t>
  </si>
  <si>
    <t>https://api.openverse.engineering/v1/images/387558e9-7a4a-4d70-98bf-20d957637f79/thumb/</t>
  </si>
  <si>
    <t>b98a4ff8-12d2-46a1-b2b7-0022be45ae13</t>
  </si>
  <si>
    <t>Osage orange (Maclura pomifera) fruit, monkey brains_2012-12-18-17.15.04 ZS PMax</t>
  </si>
  <si>
    <t>https://api.openverse.engineering/v1/images/b98a4ff8-12d2-46a1-b2b7-0022be45ae13/thumb/</t>
  </si>
  <si>
    <t>a7d373f4-9bc0-4c12-b440-ffd7edeb5bdf</t>
  </si>
  <si>
    <t>Madia sativa Molina subsp. sativa</t>
  </si>
  <si>
    <t>Joseph T. Rothrock</t>
  </si>
  <si>
    <t>https://api.openverse.engineering/v1/images/a7d373f4-9bc0-4c12-b440-ffd7edeb5bdf/thumb/</t>
  </si>
  <si>
    <t>59dab028-4235-4741-a342-20726ba2a530</t>
  </si>
  <si>
    <t>Brooklyn Botanic Garden</t>
  </si>
  <si>
    <t>https://api.openverse.engineering/v1/images/59dab028-4235-4741-a342-20726ba2a530/thumb/</t>
  </si>
  <si>
    <t>addcc6f4-28fb-46aa-ab51-8cfe729510e6</t>
  </si>
  <si>
    <t>Southern Magnolia (Magnolia grandiflora)</t>
  </si>
  <si>
    <t>https://api.openverse.engineering/v1/images/addcc6f4-28fb-46aa-ab51-8cfe729510e6/thumb/</t>
  </si>
  <si>
    <t>1226e0d1-c771-462d-a456-70337c477b39</t>
  </si>
  <si>
    <t>Magnolia hypoleuca Siebold &amp; Zucc.</t>
  </si>
  <si>
    <t>https://api.openverse.engineering/v1/images/1226e0d1-c771-462d-a456-70337c477b39/thumb/</t>
  </si>
  <si>
    <t>c3114fac-7f8f-41d2-8890-c7178f8bf3aa</t>
  </si>
  <si>
    <t>Kobushi magnolia / Magnolia kobus / ËæõÂ§∑(„Ç≥„Éñ„Ç∑)</t>
  </si>
  <si>
    <t>https://api.openverse.engineering/v1/images/c3114fac-7f8f-41d2-8890-c7178f8bf3aa/thumb/</t>
  </si>
  <si>
    <t>7b859f2b-b832-47b7-a666-772dc9b7124a</t>
  </si>
  <si>
    <t>Star Magnolia (Magnolia stellata)</t>
  </si>
  <si>
    <t>https://api.openverse.engineering/v1/images/7b859f2b-b832-47b7-a666-772dc9b7124a/thumb/</t>
  </si>
  <si>
    <t>3b893c41-174c-4cc9-9535-839fc647fbd2</t>
  </si>
  <si>
    <t>Sweet Bay Magnolia, Magnolia virginiana with Warbling Flycatcher. Birds of America [double elephant folio edition], Audubon, J.J., (1826-1838) [J.J. Audubon]</t>
  </si>
  <si>
    <t>https://api.openverse.engineering/v1/images/3b893c41-174c-4cc9-9535-839fc647fbd2/thumb/</t>
  </si>
  <si>
    <t>ae0c6b8d-6e42-44dc-b278-2e709165d84e</t>
  </si>
  <si>
    <t>mahonia aquifolium</t>
  </si>
  <si>
    <t>https://api.openverse.engineering/v1/images/ae0c6b8d-6e42-44dc-b278-2e709165d84e/thumb/</t>
  </si>
  <si>
    <t>0d6d174b-43f7-424e-b193-5f70fb9dee1f</t>
  </si>
  <si>
    <t>Leatherleaf Maohnia (Mahonia bealei)</t>
  </si>
  <si>
    <t>Jim, the Photographer</t>
  </si>
  <si>
    <t>https://api.openverse.engineering/v1/images/0d6d174b-43f7-424e-b193-5f70fb9dee1f/thumb/</t>
  </si>
  <si>
    <t>e38b1515-15b6-4ffa-a31f-02a2457ec51e</t>
  </si>
  <si>
    <t>Mahonia fortunei (Lindl.) Fedde</t>
  </si>
  <si>
    <t>C. L. Chow</t>
  </si>
  <si>
    <t>https://api.openverse.engineering/v1/images/e38b1515-15b6-4ffa-a31f-02a2457ec51e/thumb/</t>
  </si>
  <si>
    <t>8a3d763b-0200-493a-b17b-aa82b2678866</t>
  </si>
  <si>
    <t>Mahonia / Mahonia japonica / ÊüäÂçóÂ§©(„Éí„Ç§„É©„ÇÆ„Éä„É≥„ÉÜ„É≥)</t>
  </si>
  <si>
    <t>https://api.openverse.engineering/v1/images/8a3d763b-0200-493a-b17b-aa82b2678866/thumb/</t>
  </si>
  <si>
    <t>ed6c6510-3912-4a90-84e2-0834705b4651</t>
  </si>
  <si>
    <t>Mahonia napaulensis DC.</t>
  </si>
  <si>
    <t>Eric Walther</t>
  </si>
  <si>
    <t>https://api.openverse.engineering/v1/images/ed6c6510-3912-4a90-84e2-0834705b4651/thumb/</t>
  </si>
  <si>
    <t>5fef98ea-770a-42a8-a20a-af38f231e1a0</t>
  </si>
  <si>
    <t>Dull Oregon-grape (Mahonia nervosa)</t>
  </si>
  <si>
    <t>https://api.openverse.engineering/v1/images/5fef98ea-770a-42a8-a20a-af38f231e1a0/thumb/</t>
  </si>
  <si>
    <t>dd8a6a34-2464-4641-8f11-e07479991b22</t>
  </si>
  <si>
    <t>Mahonia pumila (Greene) Fedde</t>
  </si>
  <si>
    <t>H. M. Pollard</t>
  </si>
  <si>
    <t>https://api.openverse.engineering/v1/images/dd8a6a34-2464-4641-8f11-e07479991b22/thumb/</t>
  </si>
  <si>
    <t>65145fdb-6164-47a3-bce4-e3896c1ed2e5</t>
  </si>
  <si>
    <t>Kriechende Mahonie (Mahonia repens)</t>
  </si>
  <si>
    <t>https://api.openverse.engineering/v1/images/65145fdb-6164-47a3-bce4-e3896c1ed2e5/thumb/</t>
  </si>
  <si>
    <t>f3b5a7cb-2506-4586-9b1b-2e5f9c3038fa</t>
  </si>
  <si>
    <t>Mahonia trifoliolata (Monic.) Fedde</t>
  </si>
  <si>
    <t>Gentry, --; -- Barclay and Arguelles, --</t>
  </si>
  <si>
    <t>https://api.openverse.engineering/v1/images/f3b5a7cb-2506-4586-9b1b-2e5f9c3038fa/thumb/</t>
  </si>
  <si>
    <t>2383e992-7c48-4685-b627-541c6752ae6a</t>
  </si>
  <si>
    <t>Apple. Malus domestica. Choix des plus belles fleurs -et des plus beaux fruits par P.J. RedouteÃÅ. (1833)</t>
  </si>
  <si>
    <t>https://api.openverse.engineering/v1/images/2383e992-7c48-4685-b627-541c6752ae6a/thumb/</t>
  </si>
  <si>
    <t>e4aeb6df-8fa2-4767-90c1-cbf42ac90af6</t>
  </si>
  <si>
    <t>T. H. Berger</t>
  </si>
  <si>
    <t>https://api.openverse.engineering/v1/images/e4aeb6df-8fa2-4767-90c1-cbf42ac90af6/thumb/</t>
  </si>
  <si>
    <t>3c76ec85-3632-4844-899b-90a73bcfac8b</t>
  </si>
  <si>
    <t>Malus sylvestris (Crab Apple)</t>
  </si>
  <si>
    <t>visulogik</t>
  </si>
  <si>
    <t>https://api.openverse.engineering/v1/images/3c76ec85-3632-4844-899b-90a73bcfac8b/thumb/</t>
  </si>
  <si>
    <t>758ad5c0-ca74-407e-9cee-d68aa8c0b4f7</t>
  </si>
  <si>
    <t>Musk Mallow {malva alcea}</t>
  </si>
  <si>
    <t>https://api.openverse.engineering/v1/images/758ad5c0-ca74-407e-9cee-d68aa8c0b4f7/thumb/</t>
  </si>
  <si>
    <t>4d3b5a3f-2c19-44a4-a97d-74a9e4c1c8db</t>
  </si>
  <si>
    <t>malva moschata</t>
  </si>
  <si>
    <t>https://api.openverse.engineering/v1/images/4d3b5a3f-2c19-44a4-a97d-74a9e4c1c8db/thumb/</t>
  </si>
  <si>
    <t>01e9a7a5-342e-457c-9d0b-c672d3018192</t>
  </si>
  <si>
    <t>Malva neglecta plant2</t>
  </si>
  <si>
    <t>https://api.openverse.engineering/v1/images/01e9a7a5-342e-457c-9d0b-c672d3018192/thumb/</t>
  </si>
  <si>
    <t>a2fc820b-c204-447f-837f-6419b6bcaa16</t>
  </si>
  <si>
    <t>Backlit seedlings - ◊†◊ë◊ò◊ô◊ù ◊ë◊™◊ê◊ï◊®◊î ◊ê◊ó◊ï◊®◊ô◊™</t>
  </si>
  <si>
    <t>https://api.openverse.engineering/v1/images/a2fc820b-c204-447f-837f-6419b6bcaa16/thumb/</t>
  </si>
  <si>
    <t>dc7bdab1-dc94-46ab-9395-fe625dce876f</t>
  </si>
  <si>
    <t>Malva parviflora leaf2</t>
  </si>
  <si>
    <t>https://api.openverse.engineering/v1/images/dc7bdab1-dc94-46ab-9395-fe625dce876f/thumb/</t>
  </si>
  <si>
    <t>96fae15d-1b99-4499-8f1c-f099de6e7d27</t>
  </si>
  <si>
    <t>Malva Sylvestris</t>
  </si>
  <si>
    <t>C.Frayle</t>
  </si>
  <si>
    <t>https://api.openverse.engineering/v1/images/96fae15d-1b99-4499-8f1c-f099de6e7d27/thumb/</t>
  </si>
  <si>
    <t>35ea71ee-8e1f-4463-9751-594c26ec0f12</t>
  </si>
  <si>
    <t>AnRo0002</t>
  </si>
  <si>
    <t>https://api.openverse.engineering/v1/images/35ea71ee-8e1f-4463-9751-594c26ec0f12/thumb/</t>
  </si>
  <si>
    <t>5cb2428a-dfe8-4246-a9fe-ccd47a0e78e9</t>
  </si>
  <si>
    <t>Mandragora officinarum [as Mandragora officinalis] Herbier geÃÅneÃÅral de l‚Äôamateur, vol. 8 (1817-1827) [P. Bessa]</t>
  </si>
  <si>
    <t>https://api.openverse.engineering/v1/images/5cb2428a-dfe8-4246-a9fe-ccd47a0e78e9/thumb/</t>
  </si>
  <si>
    <t>e3e00dac-ebe3-4d49-9d8e-92a28dc07903</t>
  </si>
  <si>
    <t>https://api.openverse.engineering/v1/images/e3e00dac-ebe3-4d49-9d8e-92a28dc07903/thumb/</t>
  </si>
  <si>
    <t>14a34abd-6f1a-4d69-a6f6-01be302b60d5</t>
  </si>
  <si>
    <t>Marrubium vulgare stem1_Jenene Kidston</t>
  </si>
  <si>
    <t>https://api.openverse.engineering/v1/images/14a34abd-6f1a-4d69-a6f6-01be302b60d5/thumb/</t>
  </si>
  <si>
    <t>72a9aede-35a3-4b24-a6d5-69e9b5329586</t>
  </si>
  <si>
    <t>Water Shamrock (Marsilea quadrifolia)</t>
  </si>
  <si>
    <t>kkmarais</t>
  </si>
  <si>
    <t>https://api.openverse.engineering/v1/images/72a9aede-35a3-4b24-a6d5-69e9b5329586/thumb/</t>
  </si>
  <si>
    <t>dd4aa780-e8bd-4ad8-a5fc-deec328e7d8a</t>
  </si>
  <si>
    <t>Big Tripleurospermum maritima ssp inodora and small Matricaria recutita or chamomilla (hollow receptical) Llandaff North. Matricaria matricarioides</t>
  </si>
  <si>
    <t>https://api.openverse.engineering/v1/images/dd4aa780-e8bd-4ad8-a5fc-deec328e7d8a/thumb/</t>
  </si>
  <si>
    <t>d44ebaab-e956-4310-993a-8d473866c197</t>
  </si>
  <si>
    <t>Matricaria recutita - ◊ß◊û◊ï◊û◊ô◊ú ◊õ◊ó◊ï◊ú</t>
  </si>
  <si>
    <t>https://api.openverse.engineering/v1/images/d44ebaab-e956-4310-993a-8d473866c197/thumb/</t>
  </si>
  <si>
    <t>5322fc9d-ef5a-4437-834a-3086fb3ac517</t>
  </si>
  <si>
    <t>Hoary Stock (Matthiola incana)</t>
  </si>
  <si>
    <t>https://api.openverse.engineering/v1/images/5322fc9d-ef5a-4437-834a-3086fb3ac517/thumb/</t>
  </si>
  <si>
    <t>53278c8a-dba7-45cb-991e-2e08ae0f7673</t>
  </si>
  <si>
    <t>Maytenus boaria, Celastraceae</t>
  </si>
  <si>
    <t>https://api.openverse.engineering/v1/images/53278c8a-dba7-45cb-991e-2e08ae0f7673/thumb/</t>
  </si>
  <si>
    <t>58115551-7509-4484-a704-881fc99bb98c</t>
  </si>
  <si>
    <t>Mazus miquelii / È∑∫Ëãî(„Çµ„ÇÆ„Ç¥„Ç±)</t>
  </si>
  <si>
    <t>https://api.openverse.engineering/v1/images/58115551-7509-4484-a704-881fc99bb98c/thumb/</t>
  </si>
  <si>
    <t>56703fc2-7bb8-470b-8a81-399609304898</t>
  </si>
  <si>
    <t>Meconopsis aculeata - 1864</t>
  </si>
  <si>
    <t>https://api.openverse.engineering/v1/images/56703fc2-7bb8-470b-8a81-399609304898/thumb/</t>
  </si>
  <si>
    <t>3023adf4-465b-48e7-9eea-1b9c56cfa21f</t>
  </si>
  <si>
    <t>Moon trefoil (Medicago arborea) illustration from Trait√© des Ar</t>
  </si>
  <si>
    <t>https://api.openverse.engineering/v1/images/3023adf4-465b-48e7-9eea-1b9c56cfa21f/thumb/</t>
  </si>
  <si>
    <t>d303e186-574b-4e90-8c5d-127a3264d817</t>
  </si>
  <si>
    <t>Medicago lupulina plant4</t>
  </si>
  <si>
    <t>https://api.openverse.engineering/v1/images/d303e186-574b-4e90-8c5d-127a3264d817/thumb/</t>
  </si>
  <si>
    <t>3588af38-93cc-4965-be3b-4c7606bb2c77</t>
  </si>
  <si>
    <t>Medicago sativa habit1</t>
  </si>
  <si>
    <t>https://api.openverse.engineering/v1/images/3588af38-93cc-4965-be3b-4c7606bb2c77/thumb/</t>
  </si>
  <si>
    <t>0ded478d-80bc-48c9-a960-2f6d275d0881</t>
  </si>
  <si>
    <t>Giant Honey flower. Melianthus major. Botanical Register, vol. 1 (1815) [S. Edwards]</t>
  </si>
  <si>
    <t>https://api.openverse.engineering/v1/images/0ded478d-80bc-48c9-a960-2f6d275d0881/thumb/</t>
  </si>
  <si>
    <t>fd023566-5a4b-46c5-9ec0-6080f6a458be</t>
  </si>
  <si>
    <t>https://api.openverse.engineering/v1/images/fd023566-5a4b-46c5-9ec0-6080f6a458be/thumb/</t>
  </si>
  <si>
    <t>a0306a15-89b5-4af9-b5d5-a47013c81900</t>
  </si>
  <si>
    <t>Melicope ternata J.R. Forst. &amp; G. Forst.</t>
  </si>
  <si>
    <t>R. Cooper</t>
  </si>
  <si>
    <t>https://api.openverse.engineering/v1/images/a0306a15-89b5-4af9-b5d5-a47013c81900/thumb/</t>
  </si>
  <si>
    <t>eae80e56-0c95-4804-a6cc-15bf63d5a018</t>
  </si>
  <si>
    <t>Joseph Banks and Daniel Carlsson Solander</t>
  </si>
  <si>
    <t>https://api.openverse.engineering/v1/images/eae80e56-0c95-4804-a6cc-15bf63d5a018/thumb/</t>
  </si>
  <si>
    <t>c04d298e-5aad-45b3-99c1-7ad2d66b857d</t>
  </si>
  <si>
    <t>Wei√üer Steinklee (Melilotus albus)</t>
  </si>
  <si>
    <t>https://api.openverse.engineering/v1/images/c04d298e-5aad-45b3-99c1-7ad2d66b857d/thumb/</t>
  </si>
  <si>
    <t>50d7e030-a038-4a1c-80f4-0729278b5982</t>
  </si>
  <si>
    <t>British Wild Flowers - Tall melilot - Melilotus altissimus</t>
  </si>
  <si>
    <t>https://api.openverse.engineering/v1/images/50d7e030-a038-4a1c-80f4-0729278b5982/thumb/</t>
  </si>
  <si>
    <t>588a1706-6098-4bfd-be16-3dd77c9b836a</t>
  </si>
  <si>
    <t>Melilotus indicus plant11</t>
  </si>
  <si>
    <t>https://api.openverse.engineering/v1/images/588a1706-6098-4bfd-be16-3dd77c9b836a/thumb/</t>
  </si>
  <si>
    <t>477293ad-a3a9-4597-b593-e98fe3ddf675</t>
  </si>
  <si>
    <t>Yellow Sweet Clover (melilotus officinalis)</t>
  </si>
  <si>
    <t>jhritz</t>
  </si>
  <si>
    <t>https://api.openverse.engineering/v1/images/477293ad-a3a9-4597-b593-e98fe3ddf675/thumb/</t>
  </si>
  <si>
    <t>f38703e8-09c9-4355-a2ec-a8abec8f88c7</t>
  </si>
  <si>
    <t>MELISA-TORONJIL (melissa officinalis) 2007-04-01dom-encuentro medicinales cetaar (3982).JPG</t>
  </si>
  <si>
    <t>https://api.openverse.engineering/v1/images/f38703e8-09c9-4355-a2ec-a8abec8f88c7/thumb/</t>
  </si>
  <si>
    <t>d949c735-ef82-4d8c-afe4-11b59e950d8e</t>
  </si>
  <si>
    <t>Lamiaceae - Melittis melissophyllum</t>
  </si>
  <si>
    <t>https://api.openverse.engineering/v1/images/d949c735-ef82-4d8c-afe4-11b59e950d8e/thumb/</t>
  </si>
  <si>
    <t>434bf0b8-48fc-4ac4-aadf-ad21996de339</t>
  </si>
  <si>
    <t>Water Mint (Mentha aquatica)</t>
  </si>
  <si>
    <t>https://api.openverse.engineering/v1/images/434bf0b8-48fc-4ac4-aadf-ad21996de339/thumb/</t>
  </si>
  <si>
    <t>3c20a022-1696-4d10-8a9b-f042283bc4d7</t>
  </si>
  <si>
    <t>Mentha arvensis var. villosa f. glabrata</t>
  </si>
  <si>
    <t>Claude E. Garton</t>
  </si>
  <si>
    <t>https://api.openverse.engineering/v1/images/3c20a022-1696-4d10-8a9b-f042283bc4d7/thumb/</t>
  </si>
  <si>
    <t>084f7704-ed47-4c00-9529-c2f905fc7df7</t>
  </si>
  <si>
    <t>https://api.openverse.engineering/v1/images/084f7704-ed47-4c00-9529-c2f905fc7df7/thumb/</t>
  </si>
  <si>
    <t>caefac12-d8f3-4f42-ae71-caa75847a253</t>
  </si>
  <si>
    <t>Mentha cervina L.</t>
  </si>
  <si>
    <t>ex herb. A. Theveneau</t>
  </si>
  <si>
    <t>https://api.openverse.engineering/v1/images/caefac12-d8f3-4f42-ae71-caa75847a253/thumb/</t>
  </si>
  <si>
    <t>def93c88-feda-40c0-a110-6d9e617c4596</t>
  </si>
  <si>
    <t>160706 198a Wave Hill - Flower Garden, Mentha longifolia Buddleia Mint Group (Silver Horse Mint), Astilbe chinensis var pumila Dwarf Chinese Astilbe</t>
  </si>
  <si>
    <t>https://api.openverse.engineering/v1/images/def93c88-feda-40c0-a110-6d9e617c4596/thumb/</t>
  </si>
  <si>
    <t>1c0f4c5d-6a6b-48a9-8bd9-ef3decdb76bd</t>
  </si>
  <si>
    <t>Menta poleo (Mentha pulegium)</t>
  </si>
  <si>
    <t>https://api.openverse.engineering/v1/images/1c0f4c5d-6a6b-48a9-8bd9-ef3decdb76bd/thumb/</t>
  </si>
  <si>
    <t>e437d07e-afad-41eb-81ff-be5642898c3f</t>
  </si>
  <si>
    <t>BM001161449 Mentha spicata L.</t>
  </si>
  <si>
    <t>https://api.openverse.engineering/v1/images/e437d07e-afad-41eb-81ff-be5642898c3f/thumb/</t>
  </si>
  <si>
    <t>4d8e098a-14e1-4aa9-9dc8-7893bf4f08b1</t>
  </si>
  <si>
    <t>Aricia cramera sobre Mentha suaveolens + himenoptero</t>
  </si>
  <si>
    <t>deunvistazo</t>
  </si>
  <si>
    <t>https://api.openverse.engineering/v1/images/4d8e098a-14e1-4aa9-9dc8-7893bf4f08b1/thumb/</t>
  </si>
  <si>
    <t>f91e70d7-cadc-426c-9f96-c1ed5d07d5fa</t>
  </si>
  <si>
    <t>Mentha x piperita var. citrata (Ehrh.) Briq.</t>
  </si>
  <si>
    <t>Eugenio de Js. Marcano Fondeur and Jos√© de Js. Jim√©nez Almonte</t>
  </si>
  <si>
    <t>https://api.openverse.engineering/v1/images/f91e70d7-cadc-426c-9f96-c1ed5d07d5fa/thumb/</t>
  </si>
  <si>
    <t>cc8d1c61-2e74-4b70-a000-0111ec99fedb</t>
  </si>
  <si>
    <t>Menziesia ferruginea false azalea</t>
  </si>
  <si>
    <t>checkermallow</t>
  </si>
  <si>
    <t>https://api.openverse.engineering/v1/images/cc8d1c61-2e74-4b70-a000-0111ec99fedb/thumb/</t>
  </si>
  <si>
    <t>2801b98a-c962-4bc8-b798-a351d716fe4b</t>
  </si>
  <si>
    <t>Mercurialis annua in full flower. Flat Holm, 25th November 1978. Unknown on mainland. Present on Steep Holm I.</t>
  </si>
  <si>
    <t>https://api.openverse.engineering/v1/images/2801b98a-c962-4bc8-b798-a351d716fe4b/thumb/</t>
  </si>
  <si>
    <t>74c12c4e-4006-47ff-a5bb-bcd5ef08c342</t>
  </si>
  <si>
    <t>IJskruid (mesembryanthemum crystallinum)</t>
  </si>
  <si>
    <t>https://api.openverse.engineering/v1/images/74c12c4e-4006-47ff-a5bb-bcd5ef08c342/thumb/</t>
  </si>
  <si>
    <t>7c56f86c-a45f-4445-90f7-7ed7639efa7e</t>
  </si>
  <si>
    <t>Gold, yellow, pearl red, light green medlar - Mespilus canescens or Mespilus germanica fall fruits in the light winter snow, Meadowbrook Park, Seattle, Washington, USA</t>
  </si>
  <si>
    <t>Wonderlane</t>
  </si>
  <si>
    <t>https://api.openverse.engineering/v1/images/7c56f86c-a45f-4445-90f7-7ed7639efa7e/thumb/</t>
  </si>
  <si>
    <t>81ba7630-8e04-49b6-97ac-cc36323cdd7a</t>
  </si>
  <si>
    <t>M. N. Nefedova and P. A. Pashenko</t>
  </si>
  <si>
    <t>https://api.openverse.engineering/v1/images/81ba7630-8e04-49b6-97ac-cc36323cdd7a/thumb/</t>
  </si>
  <si>
    <t>6c202bac-2948-4256-b33d-a3876748c91e</t>
  </si>
  <si>
    <t>Metrosideros excelsa, New Zealand Christmas tree</t>
  </si>
  <si>
    <t>weta2000nz</t>
  </si>
  <si>
    <t>https://api.openverse.engineering/v1/images/6c202bac-2948-4256-b33d-a3876748c91e/thumb/</t>
  </si>
  <si>
    <t>7996e495-7c56-4dd9-b243-07d7946d90ad</t>
  </si>
  <si>
    <t>Cheilosia chrysocoma auf B√§rwurz (Meum athamanticum), Lichtenbach bei Rocherath, Ostbelgien</t>
  </si>
  <si>
    <t>Frank.Vassen</t>
  </si>
  <si>
    <t>https://api.openverse.engineering/v1/images/7996e495-7c56-4dd9-b243-07d7946d90ad/thumb/</t>
  </si>
  <si>
    <t>e3c83dc9-bf47-4966-a86e-c3dbfd624bde</t>
  </si>
  <si>
    <t>https://api.openverse.engineering/v1/images/e3c83dc9-bf47-4966-a86e-c3dbfd624bde/thumb/</t>
  </si>
  <si>
    <t>90e5a289-c12e-431e-b67e-13c3923c99e0</t>
  </si>
  <si>
    <t>Millettia dielsiana Harms</t>
  </si>
  <si>
    <t>Kang Peng; Wai Tak Tsang and Ts' Ang Un Kin</t>
  </si>
  <si>
    <t>https://api.openverse.engineering/v1/images/90e5a289-c12e-431e-b67e-13c3923c99e0/thumb/</t>
  </si>
  <si>
    <t>de98b656-487d-4465-9383-697053c82621</t>
  </si>
  <si>
    <t>https://api.openverse.engineering/v1/images/de98b656-487d-4465-9383-697053c82621/thumb/</t>
  </si>
  <si>
    <t>ba60841e-75cd-4341-86fb-586c4b6a12b6</t>
  </si>
  <si>
    <t>Four o' clock flower,Mirabilis jalapa, Morning Rose, Marvel of Peru..</t>
  </si>
  <si>
    <t>Scorius</t>
  </si>
  <si>
    <t>https://api.openverse.engineering/v1/images/ba60841e-75cd-4341-86fb-586c4b6a12b6/thumb/</t>
  </si>
  <si>
    <t>88123800-6cfb-4f37-983b-5968e6c4f851</t>
  </si>
  <si>
    <t>https://api.openverse.engineering/v1/images/88123800-6cfb-4f37-983b-5968e6c4f851/thumb/</t>
  </si>
  <si>
    <t>055c2068-7486-4694-8fd9-6cfeddc5b98c</t>
  </si>
  <si>
    <t>Mitchella repens / Pain de perdrix / Airelle / Partridge berry / Two-eyed berry</t>
  </si>
  <si>
    <t>https://api.openverse.engineering/v1/images/055c2068-7486-4694-8fd9-6cfeddc5b98c/thumb/</t>
  </si>
  <si>
    <t>5d7db8be-f5d0-416a-ac5b-90972b96f911</t>
  </si>
  <si>
    <t>Monarda Citriodora</t>
  </si>
  <si>
    <t>Larry Smith2010</t>
  </si>
  <si>
    <t>https://api.openverse.engineering/v1/images/5d7db8be-f5d0-416a-ac5b-90972b96f911/thumb/</t>
  </si>
  <si>
    <t>b63b31ec-0946-4a8c-be2a-6fab6052a53f</t>
  </si>
  <si>
    <t>Monarda didyma / th√© d'oswego / bee balm</t>
  </si>
  <si>
    <t>https://api.openverse.engineering/v1/images/b63b31ec-0946-4a8c-be2a-6fab6052a53f/thumb/</t>
  </si>
  <si>
    <t>3f85685d-a5a0-4211-a6e2-da548591795c</t>
  </si>
  <si>
    <t>Monarda fistulosa, wild bergamot or bee balm in the mint family (Lamiaceae). Seen along the Middle Fork of the Flathead River.</t>
  </si>
  <si>
    <t>https://api.openverse.engineering/v1/images/3f85685d-a5a0-4211-a6e2-da548591795c/thumb/</t>
  </si>
  <si>
    <t>58d66fb7-03ba-441e-96b4-f30cc2fe4330</t>
  </si>
  <si>
    <t>Spotted beebalm (Monarda punctata)</t>
  </si>
  <si>
    <t>https://api.openverse.engineering/v1/images/58d66fb7-03ba-441e-96b4-f30cc2fe4330/thumb/</t>
  </si>
  <si>
    <t>3f5c08a4-b563-466a-92b9-892a1f39e7e9</t>
  </si>
  <si>
    <t>Shy Maiden - Moneses uniflora</t>
  </si>
  <si>
    <t>https://api.openverse.engineering/v1/images/3f5c08a4-b563-466a-92b9-892a1f39e7e9/thumb/</t>
  </si>
  <si>
    <t>64fc5630-834b-4a9f-a66b-ccabcae9c807</t>
  </si>
  <si>
    <t>Monotropa uniflora, also known as ghost plant (or ghost pipe), Indian pipe or corpse plant</t>
  </si>
  <si>
    <t>https://api.openverse.engineering/v1/images/64fc5630-834b-4a9f-a66b-ccabcae9c807/thumb/</t>
  </si>
  <si>
    <t>0cc52432-3139-49ef-b484-27dd13b87927</t>
  </si>
  <si>
    <t>berries : White Mulberry Morus alba</t>
  </si>
  <si>
    <t>Guilherme J√≥fili</t>
  </si>
  <si>
    <t>https://api.openverse.engineering/v1/images/0cc52432-3139-49ef-b484-27dd13b87927/thumb/</t>
  </si>
  <si>
    <t>ad85af1e-2c64-4ed3-9f64-aeda7c8968c1</t>
  </si>
  <si>
    <t>Morus australis var. glabra Koidz.</t>
  </si>
  <si>
    <t>https://api.openverse.engineering/v1/images/ad85af1e-2c64-4ed3-9f64-aeda7c8968c1/thumb/</t>
  </si>
  <si>
    <t>2b66edcf-c3f8-4a5a-bc00-2d35bf246aec</t>
  </si>
  <si>
    <t>M√ªrier √† feuilles de platane, Morus bombycis, Morac√©es, Arboretum de Ch√®vreloup</t>
  </si>
  <si>
    <t>https://api.openverse.engineering/v1/images/2b66edcf-c3f8-4a5a-bc00-2d35bf246aec/thumb/</t>
  </si>
  <si>
    <t>fc2ba0ff-fcd7-45d0-b4c9-d9ba4c2cd6ed</t>
  </si>
  <si>
    <t>Morus macroura Miq.</t>
  </si>
  <si>
    <t>Prachaya Srisanga; M. Norsaengsri; R. Unwin; Dr. Michele Rodda; Dr. Eric Schuettpelz; Tin Tin Mu and Ling Shein Man</t>
  </si>
  <si>
    <t>https://api.openverse.engineering/v1/images/fc2ba0ff-fcd7-45d0-b4c9-d9ba4c2cd6ed/thumb/</t>
  </si>
  <si>
    <t>3efb0a8b-b79f-42d0-98ed-2f8fba5f53e7</t>
  </si>
  <si>
    <t>Black mulberry (Morus nigra) illustration from Trait√© des Arbre</t>
  </si>
  <si>
    <t>https://api.openverse.engineering/v1/images/3efb0a8b-b79f-42d0-98ed-2f8fba5f53e7/thumb/</t>
  </si>
  <si>
    <t>353c64e1-3c81-48cb-99ef-58e51738b65f</t>
  </si>
  <si>
    <t>Red mulberry (Morus rubra) illustration from Trait√© des Arbres</t>
  </si>
  <si>
    <t>https://api.openverse.engineering/v1/images/353c64e1-3c81-48cb-99ef-58e51738b65f/thumb/</t>
  </si>
  <si>
    <t>6077960c-9fb6-4b48-8572-d2cceae7acb4</t>
  </si>
  <si>
    <t>Mosla dianthera (Roxb.) Maxim.</t>
  </si>
  <si>
    <t>Harley Harris Bartlett</t>
  </si>
  <si>
    <t>https://api.openverse.engineering/v1/images/6077960c-9fb6-4b48-8572-d2cceae7acb4/thumb/</t>
  </si>
  <si>
    <t>33110a01-88b0-4087-816b-5bc75e37b30a</t>
  </si>
  <si>
    <t>Banane (Musa basjoo)</t>
  </si>
  <si>
    <t>https://api.openverse.engineering/v1/images/33110a01-88b0-4087-816b-5bc75e37b30a/thumb/</t>
  </si>
  <si>
    <t>636ad841-9de0-4c42-bf4b-cea0c8ad1350</t>
  </si>
  <si>
    <t>Maurid80</t>
  </si>
  <si>
    <t>https://api.openverse.engineering/v1/images/636ad841-9de0-4c42-bf4b-cea0c8ad1350/thumb/</t>
  </si>
  <si>
    <t>08ac039e-e220-41cd-a2cc-e2baddd6e186</t>
  </si>
  <si>
    <t>BM001161489 Mycelis muralis (L.) Dumort.</t>
  </si>
  <si>
    <t>https://api.openverse.engineering/v1/images/08ac039e-e220-41cd-a2cc-e2baddd6e186/thumb/</t>
  </si>
  <si>
    <t>538bdbb1-0685-4cfa-9f53-45209a465eb3</t>
  </si>
  <si>
    <t>Myoporum laetum flower</t>
  </si>
  <si>
    <t>https://api.openverse.engineering/v1/images/538bdbb1-0685-4cfa-9f53-45209a465eb3/thumb/</t>
  </si>
  <si>
    <t>2c79223a-b463-47b7-af69-b841eb03e1f1</t>
  </si>
  <si>
    <t>Myosoton aquaticum - Water Chickweed 1b</t>
  </si>
  <si>
    <t>Dluogs</t>
  </si>
  <si>
    <t>https://api.openverse.engineering/v1/images/2c79223a-b463-47b7-af69-b841eb03e1f1/thumb/</t>
  </si>
  <si>
    <t>890bd227-f9db-4849-b9ec-55024e9739ee</t>
  </si>
  <si>
    <t>Myrica cerifera, Wax myrtle</t>
  </si>
  <si>
    <t>https://api.openverse.engineering/v1/images/890bd227-f9db-4849-b9ec-55024e9739ee/thumb/</t>
  </si>
  <si>
    <t>e1804b8c-dd11-4ffd-9e99-c4fbba57cc35</t>
  </si>
  <si>
    <t>https://api.openverse.engineering/v1/images/e1804b8c-dd11-4ffd-9e99-c4fbba57cc35/thumb/</t>
  </si>
  <si>
    <t>5ee1c17b-35e4-4955-8fdc-b5000b4d76b4</t>
  </si>
  <si>
    <t>Myrica nagi Thunb.</t>
  </si>
  <si>
    <t>ex herb. horti Calcuttensis</t>
  </si>
  <si>
    <t>https://api.openverse.engineering/v1/images/5ee1c17b-35e4-4955-8fdc-b5000b4d76b4/thumb/</t>
  </si>
  <si>
    <t>66734a96-acf0-4bf9-8d30-b643c2257db3</t>
  </si>
  <si>
    <t>Bayberry Berries (Myrica pensylvanica)</t>
  </si>
  <si>
    <t>AssateagueNPS</t>
  </si>
  <si>
    <t>https://api.openverse.engineering/v1/images/66734a96-acf0-4bf9-8d30-b643c2257db3/thumb/</t>
  </si>
  <si>
    <t>ea601b39-833c-4c1b-87f2-7ce6dbe37b5c</t>
  </si>
  <si>
    <t>https://api.openverse.engineering/v1/images/ea601b39-833c-4c1b-87f2-7ce6dbe37b5c/thumb/</t>
  </si>
  <si>
    <t>bac5045d-fc5d-4946-8bc1-a382e727dd19</t>
  </si>
  <si>
    <t>https://api.openverse.engineering/v1/images/bac5045d-fc5d-4946-8bc1-a382e727dd19/thumb/</t>
  </si>
  <si>
    <t>e4dd605c-7510-4bc4-8be3-7885efe6d0c9</t>
  </si>
  <si>
    <t>Myrrhis odorata, Scopoli 1771 (Apiales Apiace√¶ Apioide√¶ Scandice√¶ Scandicin√¶)</t>
  </si>
  <si>
    <t>Elena Regina</t>
  </si>
  <si>
    <t>https://api.openverse.engineering/v1/images/e4dd605c-7510-4bc4-8be3-7885efe6d0c9/thumb/</t>
  </si>
  <si>
    <t>d641230f-0e03-4252-be0b-e3ba876d1244</t>
  </si>
  <si>
    <t>Cape myrtle (Myrsine africana) illustration from Trait√© des Arb</t>
  </si>
  <si>
    <t>https://api.openverse.engineering/v1/images/d641230f-0e03-4252-be0b-e3ba876d1244/thumb/</t>
  </si>
  <si>
    <t>a8b01816-d950-45ac-9cda-da1c5fc595b9</t>
  </si>
  <si>
    <t>Myrtaceae - Myrtus communis-1</t>
  </si>
  <si>
    <t>https://api.openverse.engineering/v1/images/a8b01816-d950-45ac-9cda-da1c5fc595b9/thumb/</t>
  </si>
  <si>
    <t>99825279-7aa7-4834-9842-a8f7d759ebf1</t>
  </si>
  <si>
    <t>https://api.openverse.engineering/v1/images/99825279-7aa7-4834-9842-a8f7d759ebf1/thumb/</t>
  </si>
  <si>
    <t>7acd1985-06ca-40be-a517-86339773d901</t>
  </si>
  <si>
    <t>Love in a Mist (Nigella damascena) and Jonquil Dafodil (Narcissus jonquilla). The New Botanic Garden (1812)</t>
  </si>
  <si>
    <t>https://api.openverse.engineering/v1/images/7acd1985-06ca-40be-a517-86339773d901/thumb/</t>
  </si>
  <si>
    <t>d96dc83a-fc87-4386-9015-0ea2c4dbdb48</t>
  </si>
  <si>
    <t>Nardostachys grandiflora DC.</t>
  </si>
  <si>
    <t>https://api.openverse.engineering/v1/images/d96dc83a-fc87-4386-9015-0ea2c4dbdb48/thumb/</t>
  </si>
  <si>
    <t>0ff97907-5164-4a59-bcb7-a8e322349409</t>
  </si>
  <si>
    <t>Wildflowers - Watercress - Nasturtium officinale</t>
  </si>
  <si>
    <t>https://api.openverse.engineering/v1/images/0ff97907-5164-4a59-bcb7-a8e322349409/thumb/</t>
  </si>
  <si>
    <t>351d50e2-0ce3-4306-b7ca-d2711a414d38</t>
  </si>
  <si>
    <t>https://api.openverse.engineering/v1/images/351d50e2-0ce3-4306-b7ca-d2711a414d38/thumb/</t>
  </si>
  <si>
    <t>82ed66c6-52f3-4e0c-b7ab-cbb9b607f75d</t>
  </si>
  <si>
    <t>Nemopanthus mucronatus (L.) Trel.</t>
  </si>
  <si>
    <t>Willard Winfield Rowlee</t>
  </si>
  <si>
    <t>https://api.openverse.engineering/v1/images/82ed66c6-52f3-4e0c-b7ab-cbb9b607f75d/thumb/</t>
  </si>
  <si>
    <t>cb00811c-8b29-42a4-93d2-e3ab3d64d94f</t>
  </si>
  <si>
    <t>Neolitsea sericea (Blume) Koidz.</t>
  </si>
  <si>
    <t>https://api.openverse.engineering/v1/images/cb00811c-8b29-42a4-93d2-e3ab3d64d94f/thumb/</t>
  </si>
  <si>
    <t>4a7f61c0-4d7d-4536-ac0f-40d732cfc2e7</t>
  </si>
  <si>
    <t>barockschloss</t>
  </si>
  <si>
    <t>https://api.openverse.engineering/v1/images/4a7f61c0-4d7d-4536-ac0f-40d732cfc2e7/thumb/</t>
  </si>
  <si>
    <t>87fb84f5-36b4-48d0-a8c0-db1f6505fe92</t>
  </si>
  <si>
    <t>Kai Becker Aragorn05</t>
  </si>
  <si>
    <t>https://api.openverse.engineering/v1/images/87fb84f5-36b4-48d0-a8c0-db1f6505fe92/thumb/</t>
  </si>
  <si>
    <t>ec618849-9a06-4db0-a965-a721a514c938</t>
  </si>
  <si>
    <t>https://api.openverse.engineering/v1/images/ec618849-9a06-4db0-a965-a721a514c938/thumb/</t>
  </si>
  <si>
    <t>4aa2be8a-f0ea-433a-81fc-0c99b570e177</t>
  </si>
  <si>
    <t>Tobacco. Nicotiana tabacum. Les fleurs anim√©es, vol. 2 (1867)</t>
  </si>
  <si>
    <t>https://api.openverse.engineering/v1/images/4aa2be8a-f0ea-433a-81fc-0c99b570e177/thumb/</t>
  </si>
  <si>
    <t>8824e211-5bc6-45ee-9681-521ed4433da0</t>
  </si>
  <si>
    <t>Nigella Sativa seed capsules</t>
  </si>
  <si>
    <t>https://api.openverse.engineering/v1/images/8824e211-5bc6-45ee-9681-521ed4433da0/thumb/</t>
  </si>
  <si>
    <t>5f20a31c-ed47-4b9f-b822-60d0d317572e</t>
  </si>
  <si>
    <t>Female Neophoca 1st encounter with human. Silver Atriplex isatidea. Nitraria schoberi. Western Australia</t>
  </si>
  <si>
    <t>https://api.openverse.engineering/v1/images/5f20a31c-ed47-4b9f-b822-60d0d317572e/thumb/</t>
  </si>
  <si>
    <t>38e1f150-b353-4bcc-9f4b-3150746f9925</t>
  </si>
  <si>
    <t>Nuphar advena (Aiton) W.T. Aiton subsp. advena</t>
  </si>
  <si>
    <t>H. S. Fawcett</t>
  </si>
  <si>
    <t>https://api.openverse.engineering/v1/images/38e1f150-b353-4bcc-9f4b-3150746f9925/thumb/</t>
  </si>
  <si>
    <t>eeeec9dd-0e77-4059-9deb-9c5caef480d4</t>
  </si>
  <si>
    <t>https://api.openverse.engineering/v1/images/eeeec9dd-0e77-4059-9deb-9c5caef480d4/thumb/</t>
  </si>
  <si>
    <t>614c077c-71b4-4cdd-828d-a7d4c5ddaf16</t>
  </si>
  <si>
    <t>Great Yellow Pondlily (Nuphar lutea) and White lotus (Nymphaea alba). The beauties of flora- with botanic and poetic illustrations, being a selection of flowers drawn from nature arranged emblematically... by Gleadall, Eliza Eve (1834).</t>
  </si>
  <si>
    <t>https://api.openverse.engineering/v1/images/614c077c-71b4-4cdd-828d-a7d4c5ddaf16/thumb/</t>
  </si>
  <si>
    <t>fdb4dfa1-e73f-4da2-b1b1-7d7d82b28ccf</t>
  </si>
  <si>
    <t>J20170406-0007‚ÄîNuphar polysepala‚ÄîRPBG‚ÄîDxO</t>
  </si>
  <si>
    <t>https://api.openverse.engineering/v1/images/fdb4dfa1-e73f-4da2-b1b1-7d7d82b28ccf/thumb/</t>
  </si>
  <si>
    <t>2fe47238-3616-458f-83ff-a28150c76e94</t>
  </si>
  <si>
    <t>https://api.openverse.engineering/v1/images/2fe47238-3616-458f-83ff-a28150c76e94/thumb/</t>
  </si>
  <si>
    <t>9d7f2086-35ea-4fd4-bbe7-27f0c630e8e1</t>
  </si>
  <si>
    <t>Flower chafer on Nymphaea tetragona (Yumenoshima Tropical Greenhouse Dome, Tokyo)</t>
  </si>
  <si>
    <t>https://api.openverse.engineering/v1/images/9d7f2086-35ea-4fd4-bbe7-27f0c630e8e1/thumb/</t>
  </si>
  <si>
    <t>8e5554f3-4fbe-48dd-a514-4a62b308aa9d</t>
  </si>
  <si>
    <t>nymphaea-tuberosa-le-siupress4</t>
  </si>
  <si>
    <t>https://api.openverse.engineering/v1/images/8e5554f3-4fbe-48dd-a514-4a62b308aa9d/thumb/</t>
  </si>
  <si>
    <t>171be06c-8d19-4da6-bdfe-e7ae03bd9c4d</t>
  </si>
  <si>
    <t>Fringed Water-lily / Nymphoides peltata / ÊµÖÊ≤ô(„Ç¢„Çµ„Ç∂)</t>
  </si>
  <si>
    <t>https://api.openverse.engineering/v1/images/171be06c-8d19-4da6-bdfe-e7ae03bd9c4d/thumb/</t>
  </si>
  <si>
    <t>0e266466-39c8-45f5-bf60-dc49539eab4c</t>
  </si>
  <si>
    <t>https://api.openverse.engineering/v1/images/0e266466-39c8-45f5-bf60-dc49539eab4c/thumb/</t>
  </si>
  <si>
    <t>e1d3c7e4-6b0d-4bff-8b21-29f0e46fe568</t>
  </si>
  <si>
    <t>Basil (Ocimum basilicum)</t>
  </si>
  <si>
    <t>The Marmot</t>
  </si>
  <si>
    <t>https://api.openverse.engineering/v1/images/e1d3c7e4-6b0d-4bff-8b21-29f0e46fe568/thumb/</t>
  </si>
  <si>
    <t>32e9b168-5619-48d8-9b1c-259d3001705a</t>
  </si>
  <si>
    <t>Ocimum minimum L.</t>
  </si>
  <si>
    <t>J. Acu√±a and J. T. Roig</t>
  </si>
  <si>
    <t>https://api.openverse.engineering/v1/images/32e9b168-5619-48d8-9b1c-259d3001705a/thumb/</t>
  </si>
  <si>
    <t>26726a57-730c-4283-98d2-2ed845fdbb0d</t>
  </si>
  <si>
    <t>J20170302-0033‚ÄîOemleria cerasiformis‚ÄîRPBG</t>
  </si>
  <si>
    <t>https://api.openverse.engineering/v1/images/26726a57-730c-4283-98d2-2ed845fdbb0d/thumb/</t>
  </si>
  <si>
    <t>a46d4f25-562a-4178-9ba9-150a80ac27d2</t>
  </si>
  <si>
    <t>https://api.openverse.engineering/v1/images/a46d4f25-562a-4178-9ba9-150a80ac27d2/thumb/</t>
  </si>
  <si>
    <t>c912bea6-32d9-482b-b893-9be587ac11cf</t>
  </si>
  <si>
    <t>Oenanthe sarmentosa C. Presl ex DC.</t>
  </si>
  <si>
    <t>Joseph Whipple Congdon</t>
  </si>
  <si>
    <t>https://api.openverse.engineering/v1/images/c912bea6-32d9-482b-b893-9be587ac11cf/thumb/</t>
  </si>
  <si>
    <t>58edaef8-ee55-446f-9af2-43bbf0081029</t>
  </si>
  <si>
    <t>Oenothera biennis [as Oenothera grandiflora] Large, lemon-scented, yellow flowers open in the evening and close by noon the next day. A biennial, can grow up to 6 feet tall. A flora of North America, Barton, W.P.C., vol. 1 (1821)</t>
  </si>
  <si>
    <t>https://api.openverse.engineering/v1/images/58edaef8-ee55-446f-9af2-43bbf0081029/thumb/</t>
  </si>
  <si>
    <t>cc42f6c5-3a1c-43ff-b2e9-9814870cd235</t>
  </si>
  <si>
    <t>'Lemon Sunset' Evening Primrose. Oenothera odorata.- (1816).</t>
  </si>
  <si>
    <t>https://api.openverse.engineering/v1/images/cc42f6c5-3a1c-43ff-b2e9-9814870cd235/thumb/</t>
  </si>
  <si>
    <t>6d5402ff-ae18-4c1c-842a-6856d801a638</t>
  </si>
  <si>
    <t>https://api.openverse.engineering/v1/images/6d5402ff-ae18-4c1c-842a-6856d801a638/thumb/</t>
  </si>
  <si>
    <t>fb802132-e192-4fbe-bc4c-a2cacc961c2b</t>
  </si>
  <si>
    <t>Olneya tesota A. Gray</t>
  </si>
  <si>
    <t>Ira L. Wiggins</t>
  </si>
  <si>
    <t>https://api.openverse.engineering/v1/images/fb802132-e192-4fbe-bc4c-a2cacc961c2b/thumb/</t>
  </si>
  <si>
    <t>da5170b0-59f3-4a3d-8bb5-10f345803c17</t>
  </si>
  <si>
    <t>DAM1564 - Lupinella comune (Onobrychis viciifolia)</t>
  </si>
  <si>
    <t>https://api.openverse.engineering/v1/images/da5170b0-59f3-4a3d-8bb5-10f345803c17/thumb/</t>
  </si>
  <si>
    <t>27acc6f3-9c49-49f3-809c-884beef11f1b</t>
  </si>
  <si>
    <t>Foug√®re Onoclea sensibilis</t>
  </si>
  <si>
    <t>https://api.openverse.engineering/v1/images/27acc6f3-9c49-49f3-809c-884beef11f1b/thumb/</t>
  </si>
  <si>
    <t>8edd2a2b-9f33-4290-92e4-f632d986098e</t>
  </si>
  <si>
    <t>Common Rest Harrow (ononis repens)</t>
  </si>
  <si>
    <t>https://api.openverse.engineering/v1/images/8edd2a2b-9f33-4290-92e4-f632d986098e/thumb/</t>
  </si>
  <si>
    <t>abcaf8a0-a428-4b19-953d-e8c88e674fbc</t>
  </si>
  <si>
    <t>Spiny Restharrow. Ononis spinosa</t>
  </si>
  <si>
    <t>https://api.openverse.engineering/v1/images/abcaf8a0-a428-4b19-953d-e8c88e674fbc/thumb/</t>
  </si>
  <si>
    <t>3aa51857-4db9-45de-930b-df7dbbcdc4bb</t>
  </si>
  <si>
    <t>Argynnis pandora sobre Onopordum acanthium</t>
  </si>
  <si>
    <t>pablocabezos</t>
  </si>
  <si>
    <t>https://api.openverse.engineering/v1/images/3aa51857-4db9-45de-930b-df7dbbcdc4bb/thumb/</t>
  </si>
  <si>
    <t>8e7e7d9f-7d96-4a74-8352-f8bd078b3bfe</t>
  </si>
  <si>
    <t>Adder's tongue fern. Ophioglossum vulgatum- Svensk botanik [J.W. Palmstruch et al], vol. 6 (1809)</t>
  </si>
  <si>
    <t>https://api.openverse.engineering/v1/images/8e7e7d9f-7d96-4a74-8352-f8bd078b3bfe/thumb/</t>
  </si>
  <si>
    <t>50476a99-de09-46eb-8f03-261371572a88</t>
  </si>
  <si>
    <t>Chicago Botanic Gdn, Regenstein Center, Bonsai Collection 180721 309 Olea europea Olive Tree, 60 to 70 years old, Ophiopogon japonicus 'Gyoku-ryu', Isotoma fluviatilis Blue Star Creeper</t>
  </si>
  <si>
    <t>https://api.openverse.engineering/v1/images/50476a99-de09-46eb-8f03-261371572a88/thumb/</t>
  </si>
  <si>
    <t>61d65141-6cb2-4008-b515-85ac5aba2eae</t>
  </si>
  <si>
    <t>Ophrys mouche (Ophrys insectifera)</t>
  </si>
  <si>
    <t>Sandrine Rouja</t>
  </si>
  <si>
    <t>https://api.openverse.engineering/v1/images/61d65141-6cb2-4008-b515-85ac5aba2eae/thumb/</t>
  </si>
  <si>
    <t>0c312f8a-ab34-4dde-9b2f-87ce80ebd60d</t>
  </si>
  <si>
    <t>Devil's club or devil's walking stick (Oplopanax horridus)</t>
  </si>
  <si>
    <t>https://api.openverse.engineering/v1/images/0c312f8a-ab34-4dde-9b2f-87ce80ebd60d/thumb/</t>
  </si>
  <si>
    <t>f6948f5d-1d75-465f-b1c0-ee4dd0bf43dc</t>
  </si>
  <si>
    <t>Vital organs of cactus flower. Kayenta. Smooth Mountain Prickly Pear. Opuntia compressa.</t>
  </si>
  <si>
    <t>https://api.openverse.engineering/v1/images/f6948f5d-1d75-465f-b1c0-ee4dd0bf43dc/thumb/</t>
  </si>
  <si>
    <t>ad258e77-d996-4662-aea7-de1d9a98842a</t>
  </si>
  <si>
    <t>H20140525-2605‚ÄîOpuntia ficus-indica</t>
  </si>
  <si>
    <t>https://api.openverse.engineering/v1/images/ad258e77-d996-4662-aea7-de1d9a98842a/thumb/</t>
  </si>
  <si>
    <t>Opuntia ficus indica</t>
  </si>
  <si>
    <t>93914cec-599e-4af0-9323-6fba2f60bdf9</t>
  </si>
  <si>
    <t>T970428C‚ÄîOpuntia polyacantha var. erinacea‚ÄîMojave--April 1997</t>
  </si>
  <si>
    <t>https://api.openverse.engineering/v1/images/93914cec-599e-4af0-9323-6fba2f60bdf9/thumb/</t>
  </si>
  <si>
    <t>d566b5aa-1808-4a74-aa55-3a8f69089a87</t>
  </si>
  <si>
    <t>M√§nnliches Knabenkraut (Orchis mascula), Elsenborn, Ostbelgien</t>
  </si>
  <si>
    <t>https://api.openverse.engineering/v1/images/d566b5aa-1808-4a74-aa55-3a8f69089a87/thumb/</t>
  </si>
  <si>
    <t>29cc3ed2-2bc6-4434-bc35-8ecb664d72c9</t>
  </si>
  <si>
    <t>Orchis guerrier (Orchis militaris)</t>
  </si>
  <si>
    <t>https://api.openverse.engineering/v1/images/29cc3ed2-2bc6-4434-bc35-8ecb664d72c9/thumb/</t>
  </si>
  <si>
    <t>d0c71741-b0e9-4d97-8276-083016cb61a1</t>
  </si>
  <si>
    <t>Orchis morio (Green-winged Orchid) Specimen in Derby Museum herbarium</t>
  </si>
  <si>
    <t>Flora Derbyshire</t>
  </si>
  <si>
    <t>https://api.openverse.engineering/v1/images/d0c71741-b0e9-4d97-8276-083016cb61a1/thumb/</t>
  </si>
  <si>
    <t>ef20eb13-3307-4835-8568-9769ba3c1edc</t>
  </si>
  <si>
    <t>180512 150 Mission Hills Garden Walk - House 3, Origanum dictamnus, Bryophyllum fedtschenkoi 'Variegatum', Metrosideros kermadecensis 'Variegata', Othonna capensis</t>
  </si>
  <si>
    <t>https://api.openverse.engineering/v1/images/ef20eb13-3307-4835-8568-9769ba3c1edc/thumb/</t>
  </si>
  <si>
    <t>438ba495-5366-4e6b-9c4f-374822d642c5</t>
  </si>
  <si>
    <t>Origanum vulgare subsp. glandulosum Ietsw.</t>
  </si>
  <si>
    <t>A. Faure</t>
  </si>
  <si>
    <t>https://api.openverse.engineering/v1/images/438ba495-5366-4e6b-9c4f-374822d642c5/thumb/</t>
  </si>
  <si>
    <t>e37f32af-aa84-4fee-b2b0-770f96674128</t>
  </si>
  <si>
    <t>SterlingHerron</t>
  </si>
  <si>
    <t>https://api.openverse.engineering/v1/images/e37f32af-aa84-4fee-b2b0-770f96674128/thumb/</t>
  </si>
  <si>
    <t>0a615bde-8065-4f69-a62a-54282adb04ee</t>
  </si>
  <si>
    <t>Origanum onites L.</t>
  </si>
  <si>
    <t>D. Fairchild</t>
  </si>
  <si>
    <t>https://api.openverse.engineering/v1/images/0a615bde-8065-4f69-a62a-54282adb04ee/thumb/</t>
  </si>
  <si>
    <t>090e5f50-b7ef-4893-970c-ef2ce7737596</t>
  </si>
  <si>
    <t>Hermann Hammer (User:Haneburger)</t>
  </si>
  <si>
    <t>https://api.openverse.engineering/v1/images/090e5f50-b7ef-4893-970c-ef2ce7737596/thumb/</t>
  </si>
  <si>
    <t>703c6a75-0299-4ceb-a294-6e2c066182f1</t>
  </si>
  <si>
    <t>Oregano (Origanum vulgare)</t>
  </si>
  <si>
    <t>https://api.openverse.engineering/v1/images/703c6a75-0299-4ceb-a294-6e2c066182f1/thumb/</t>
  </si>
  <si>
    <t>b3701fec-b60c-4b46-bb5a-9fd08ca7f590</t>
  </si>
  <si>
    <t>https://api.openverse.engineering/v1/images/b3701fec-b60c-4b46-bb5a-9fd08ca7f590/thumb/</t>
  </si>
  <si>
    <t>b7a1683e-7c79-4ea4-9910-a350ac359577</t>
  </si>
  <si>
    <t>Star-of-Bethlehem Ornithogalum umbellatum ssp. umbellatum.</t>
  </si>
  <si>
    <t>https://api.openverse.engineering/v1/images/b7a1683e-7c79-4ea4-9910-a350ac359577/thumb/</t>
  </si>
  <si>
    <t>8233c271-e46f-473f-8f7f-c54a35074628</t>
  </si>
  <si>
    <t>P. A. Rydberg and Albert Osbun Garrett</t>
  </si>
  <si>
    <t>https://api.openverse.engineering/v1/images/8233c271-e46f-473f-8f7f-c54a35074628/thumb/</t>
  </si>
  <si>
    <t>c9ef47a8-7578-4db4-a20e-29d3d7173461</t>
  </si>
  <si>
    <t>oneflowered broomrape (Orobanche uniflora)</t>
  </si>
  <si>
    <t>Region 5 Photography</t>
  </si>
  <si>
    <t>https://api.openverse.engineering/v1/images/c9ef47a8-7578-4db4-a20e-29d3d7173461/thumb/</t>
  </si>
  <si>
    <t>ad344ea8-cf5b-4a7d-b43e-eb0c63b6d2ae</t>
  </si>
  <si>
    <t>One-sided wintergreen - Orthilia secunda</t>
  </si>
  <si>
    <t>https://api.openverse.engineering/v1/images/ad344ea8-cf5b-4a7d-b43e-eb0c63b6d2ae/thumb/</t>
  </si>
  <si>
    <t>ad1a0af7-dc31-4e5f-9e3e-3fad2698ea9d</t>
  </si>
  <si>
    <t>Fragrant olive / Osmanthus fragrans var. aurantiacus / ÈáëÊú®ÁäÄ(„Åç„Çì„ÇÇ„Åè„Åõ„ÅÑ) / ‰∏πÊ°Ç(„Åü„Çì„Åë„ÅÑ)</t>
  </si>
  <si>
    <t>https://api.openverse.engineering/v1/images/ad1a0af7-dc31-4e5f-9e3e-3fad2698ea9d/thumb/</t>
  </si>
  <si>
    <t>e90c45e0-435e-46e4-b6ed-6982b8754bc6</t>
  </si>
  <si>
    <t>https://api.openverse.engineering/v1/images/e90c45e0-435e-46e4-b6ed-6982b8754bc6/thumb/</t>
  </si>
  <si>
    <t>d66893ef-b5bd-490d-a165-1b131d2751f5</t>
  </si>
  <si>
    <t>Wendell Smith</t>
  </si>
  <si>
    <t>https://api.openverse.engineering/v1/images/d66893ef-b5bd-490d-a165-1b131d2751f5/thumb/</t>
  </si>
  <si>
    <t>e8289186-810b-4a26-87d6-18ebac1f516b</t>
  </si>
  <si>
    <t>Aniseroot - Osmorhiza longistylis, G. R. Thompson Wildlife Management Area, Linden, Virginia</t>
  </si>
  <si>
    <t>https://api.openverse.engineering/v1/images/e8289186-810b-4a26-87d6-18ebac1f516b/thumb/</t>
  </si>
  <si>
    <t>4e7a3f79-c016-4523-9331-5acb2a211b4c</t>
  </si>
  <si>
    <t>Osmorhiza occidentalis (Nutt.) Torr.</t>
  </si>
  <si>
    <t>https://api.openverse.engineering/v1/images/4e7a3f79-c016-4523-9331-5acb2a211b4c/thumb/</t>
  </si>
  <si>
    <t>67128ec7-97f4-42fc-b80c-29bf5e75d70d</t>
  </si>
  <si>
    <t>Osteomeles schwerinae C.K. Schneid.</t>
  </si>
  <si>
    <t>John G. Jack</t>
  </si>
  <si>
    <t>https://api.openverse.engineering/v1/images/67128ec7-97f4-42fc-b80c-29bf5e75d70d/thumb/</t>
  </si>
  <si>
    <t>0545e8c5-3052-4856-b9dc-68dcafbb96db</t>
  </si>
  <si>
    <t>Oxalis acetosella / surelle / shamrock</t>
  </si>
  <si>
    <t>https://api.openverse.engineering/v1/images/0545e8c5-3052-4856-b9dc-68dcafbb96db/thumb/</t>
  </si>
  <si>
    <t>8e96dc16-6283-4cfc-acfc-2dec68a5b576</t>
  </si>
  <si>
    <t>Mad√°rs√≥ska / Creeping woodsorrel / Oxalis corniculata</t>
  </si>
  <si>
    <t>brenkee</t>
  </si>
  <si>
    <t>https://api.openverse.engineering/v1/images/8e96dc16-6283-4cfc-acfc-2dec68a5b576/thumb/</t>
  </si>
  <si>
    <t>edfe5eae-8c94-48ff-b8f2-f7a93f10a62c</t>
  </si>
  <si>
    <t>https://api.openverse.engineering/v1/images/edfe5eae-8c94-48ff-b8f2-f7a93f10a62c/thumb/</t>
  </si>
  <si>
    <t>0d6f515c-9cc2-412e-8108-ed95c07f19aa</t>
  </si>
  <si>
    <t>Oxalis europaea f. pilosella Wiegand</t>
  </si>
  <si>
    <t>Benjamin F. Bush</t>
  </si>
  <si>
    <t>https://api.openverse.engineering/v1/images/0d6f515c-9cc2-412e-8108-ed95c07f19aa/thumb/</t>
  </si>
  <si>
    <t>800a5bb7-5964-4793-ac05-4a57e26bab1d</t>
  </si>
  <si>
    <t>Oxalis acetosella / Oxalis montana / Oxalide des montagnes / Oxalis petite oseille / surelle / Shamrock / Common wood sorel</t>
  </si>
  <si>
    <t>https://api.openverse.engineering/v1/images/800a5bb7-5964-4793-ac05-4a57e26bab1d/thumb/</t>
  </si>
  <si>
    <t>37de5e67-6d3f-4593-ac65-5ec9e702118a</t>
  </si>
  <si>
    <t>Oxalis pes-caprae 16</t>
  </si>
  <si>
    <t>https://api.openverse.engineering/v1/images/37de5e67-6d3f-4593-ac65-5ec9e702118a/thumb/</t>
  </si>
  <si>
    <t>Oxalis pes caprae</t>
  </si>
  <si>
    <t>772775df-e429-42c3-8b2f-755c5a95adab</t>
  </si>
  <si>
    <t>Aufrechter Sauerklee (Oxalis stricta)</t>
  </si>
  <si>
    <t>https://api.openverse.engineering/v1/images/772775df-e429-42c3-8b2f-755c5a95adab/thumb/</t>
  </si>
  <si>
    <t>da40a59b-4bd3-4740-98f6-a0a6d7cea090</t>
  </si>
  <si>
    <t>PURPLE, (Purple Leaves, Oxalis violacea, Á¥´ËëâÈÖ¢ÈÜ¨Ëçâ)</t>
  </si>
  <si>
    <t>Dennis Wong</t>
  </si>
  <si>
    <t>https://api.openverse.engineering/v1/images/da40a59b-4bd3-4740-98f6-a0a6d7cea090/thumb/</t>
  </si>
  <si>
    <t>9ea6f03d-6efd-476a-8159-64801d37cd21</t>
  </si>
  <si>
    <t>https://api.openverse.engineering/v1/images/9ea6f03d-6efd-476a-8159-64801d37cd21/thumb/</t>
  </si>
  <si>
    <t>233df630-e330-456c-a034-c16951037689</t>
  </si>
  <si>
    <t>BM001139437 Oxyria digyna (L.) Hill</t>
  </si>
  <si>
    <t>https://api.openverse.engineering/v1/images/233df630-e330-456c-a034-c16951037689/thumb/</t>
  </si>
  <si>
    <t>a0a72fb7-7ef1-4cef-9b76-c3957107e69b</t>
  </si>
  <si>
    <t>Pachyrhizus tuberosus (Lam.) Spreng.</t>
  </si>
  <si>
    <t>Joseph N. Rose and George Rose</t>
  </si>
  <si>
    <t>https://api.openverse.engineering/v1/images/a0a72fb7-7ef1-4cef-9b76-c3957107e69b/thumb/</t>
  </si>
  <si>
    <t>b79232d7-2b0e-4606-8c5d-f818bd91b097</t>
  </si>
  <si>
    <t>Paederia scandens (Lour.) Merr.</t>
  </si>
  <si>
    <t>https://api.openverse.engineering/v1/images/b79232d7-2b0e-4606-8c5d-f818bd91b097/thumb/</t>
  </si>
  <si>
    <t>25427cc7-6acb-43a9-8448-2df7b57df04e</t>
  </si>
  <si>
    <t>Paeonia anomala subsp. veitchii (Lynch) D.Y. Hong &amp; K.Y. Pan</t>
  </si>
  <si>
    <t>https://api.openverse.engineering/v1/images/25427cc7-6acb-43a9-8448-2df7b57df04e/thumb/</t>
  </si>
  <si>
    <t>b76ab9f2-9a07-49ef-b28f-b7e442a0a61a</t>
  </si>
  <si>
    <t>Paeonia emodi 002</t>
  </si>
  <si>
    <t>https://api.openverse.engineering/v1/images/b76ab9f2-9a07-49ef-b28f-b7e442a0a61a/thumb/</t>
  </si>
  <si>
    <t>168ab0a4-b89b-4289-be1b-a071a3002bf4</t>
  </si>
  <si>
    <t>Le bourgeon d'une pivoine @OKUTAMA</t>
  </si>
  <si>
    <t>https://api.openverse.engineering/v1/images/168ab0a4-b89b-4289-be1b-a071a3002bf4/thumb/</t>
  </si>
  <si>
    <t>4c920c8a-115f-464b-b9cc-1fd51b776df2</t>
  </si>
  <si>
    <t>Peony / Paeonia lactiflora / ËäçËñ¨(„Åó„ÇÉ„Åè„ÇÑ„Åè)</t>
  </si>
  <si>
    <t>https://api.openverse.engineering/v1/images/4c920c8a-115f-464b-b9cc-1fd51b776df2/thumb/</t>
  </si>
  <si>
    <t>a243af4c-1ea1-4c99-aa47-f602123221c2</t>
  </si>
  <si>
    <t>Common Peony, Paeonia officinalis var. hort. Herbier geÃÅneÃÅral de l‚Äôamateur. DeuxieÃÄme SeÃÅrie, vol. 3 (1839-50)</t>
  </si>
  <si>
    <t>https://api.openverse.engineering/v1/images/a243af4c-1ea1-4c99-aa47-f602123221c2/thumb/</t>
  </si>
  <si>
    <t>a55b394a-056e-43c9-ae8b-afdde17f393d</t>
  </si>
  <si>
    <t>Tree peony [Paeonia suffruticosa var. flore purpureo]</t>
  </si>
  <si>
    <t>https://api.openverse.engineering/v1/images/a55b394a-056e-43c9-ae8b-afdde17f393d/thumb/</t>
  </si>
  <si>
    <t>b101c0c0-2413-424d-b354-2383c5e12e67</t>
  </si>
  <si>
    <t>NutraChamps Korean Red Panax Ginseng 1000mg - 120 Vegan Capsules Extra Strength Root Extract Powder Supplement w/High Ginsenosides for Energy, Performance &amp; Focus Pills for Men &amp; Women</t>
  </si>
  <si>
    <t>shop8447</t>
  </si>
  <si>
    <t>https://api.openverse.engineering/v1/images/b101c0c0-2413-424d-b354-2383c5e12e67/thumb/</t>
  </si>
  <si>
    <t>d833e3d4-2c32-438e-8198-1c73235358f4</t>
  </si>
  <si>
    <t>Panax japonicus (Nees) C.A. Mey.</t>
  </si>
  <si>
    <t>https://api.openverse.engineering/v1/images/d833e3d4-2c32-438e-8198-1c73235358f4/thumb/</t>
  </si>
  <si>
    <t>8bab5fed-12c5-481d-908c-343da2937760</t>
  </si>
  <si>
    <t>Panax quinquefolius 2, American Ginseng root, GFG, Howard County, Md_2019-03-22-15.19.18 ZS PMax UDR</t>
  </si>
  <si>
    <t>https://api.openverse.engineering/v1/images/8bab5fed-12c5-481d-908c-343da2937760/thumb/</t>
  </si>
  <si>
    <t>45a84f5e-ac30-4aca-8cd0-f78fc9c28c4f</t>
  </si>
  <si>
    <t>Pancratium maritimum, Linn√¶us 1753 (Asparagales Amaryllidace√¶ Amaryllidoide√¶ Pancratie√¶)</t>
  </si>
  <si>
    <t>https://api.openverse.engineering/v1/images/45a84f5e-ac30-4aca-8cd0-f78fc9c28c4f/thumb/</t>
  </si>
  <si>
    <t>d01cf649-f97a-4880-a245-9881beb29142</t>
  </si>
  <si>
    <t>https://api.openverse.engineering/v1/images/d01cf649-f97a-4880-a245-9881beb29142/thumb/</t>
  </si>
  <si>
    <t>276553b3-d3dd-48d5-9535-17a9a8622f2f</t>
  </si>
  <si>
    <t>Panicum decompositum plant3</t>
  </si>
  <si>
    <t>https://api.openverse.engineering/v1/images/276553b3-d3dd-48d5-9535-17a9a8622f2f/thumb/</t>
  </si>
  <si>
    <t>21dfad5b-64ce-44d4-9ed5-4b253e57057f</t>
  </si>
  <si>
    <t>Papaver nudicaule L. Curtis's botanical magazine s.2 v.4 (1830)</t>
  </si>
  <si>
    <t>https://api.openverse.engineering/v1/images/21dfad5b-64ce-44d4-9ed5-4b253e57057f/thumb/</t>
  </si>
  <si>
    <t>29d3b76c-468e-4f3a-a947-5110f1074817</t>
  </si>
  <si>
    <t>Oriental poppy, Eastern poppy (Papaver orientale), and Virginian Lung-wort (Pulmonaria virginianica) The new botanic garden (1812)</t>
  </si>
  <si>
    <t>https://api.openverse.engineering/v1/images/29d3b76c-468e-4f3a-a947-5110f1074817/thumb/</t>
  </si>
  <si>
    <t>ecda5768-d147-40c3-9c6b-019f506970c6</t>
  </si>
  <si>
    <t>Bluet, and Coquelicot. Blue cornflower (Cyanus segetum) and Red cornflower (Poppy, Papaver rhoeas). Les fleurs anim√©es, vol. 2 (1867)</t>
  </si>
  <si>
    <t>https://api.openverse.engineering/v1/images/ecda5768-d147-40c3-9c6b-019f506970c6/thumb/</t>
  </si>
  <si>
    <t>c5fa9911-f06a-48f3-9e16-bd182c25f9c8</t>
  </si>
  <si>
    <t>Anne Worner</t>
  </si>
  <si>
    <t>https://api.openverse.engineering/v1/images/c5fa9911-f06a-48f3-9e16-bd182c25f9c8/thumb/</t>
  </si>
  <si>
    <t>e9b9b572-fa05-4f15-8c02-dbe4f4fcbe59</t>
  </si>
  <si>
    <t>https://api.openverse.engineering/v1/images/e9b9b572-fa05-4f15-8c02-dbe4f4fcbe59/thumb/</t>
  </si>
  <si>
    <t>8120dfb2-2867-46af-9451-4c0b3d8c5d1e</t>
  </si>
  <si>
    <t>Hierba Buscapina (Parietaria officinalis)</t>
  </si>
  <si>
    <t>https://api.openverse.engineering/v1/images/8120dfb2-2867-46af-9451-4c0b3d8c5d1e/thumb/</t>
  </si>
  <si>
    <t>eedfd759-fdc6-4b2a-9fab-b3b4c2d9674a</t>
  </si>
  <si>
    <t>Paris Polyphylla, Smith from Illustrations of Himalayan plants (1855) by W. H. (Walter Hood) Fitch (1817-1892).</t>
  </si>
  <si>
    <t>https://api.openverse.engineering/v1/images/eedfd759-fdc6-4b2a-9fab-b3b4c2d9674a/thumb/</t>
  </si>
  <si>
    <t>547246f1-1aca-4316-83d7-2cbb610142f2</t>
  </si>
  <si>
    <t>https://api.openverse.engineering/v1/images/547246f1-1aca-4316-83d7-2cbb610142f2/thumb/</t>
  </si>
  <si>
    <t>19e6711b-66cf-49f8-9f05-ad918c735fbe</t>
  </si>
  <si>
    <t>Paronychia jamesii Torr. &amp; A. Gray</t>
  </si>
  <si>
    <t>https://api.openverse.engineering/v1/images/19e6711b-66cf-49f8-9f05-ad918c735fbe/thumb/</t>
  </si>
  <si>
    <t>b3027d68-dd26-4efb-a652-5f55e68dd9f1</t>
  </si>
  <si>
    <t>User:Nino Barbieri</t>
  </si>
  <si>
    <t>https://api.openverse.engineering/v1/images/b3027d68-dd26-4efb-a652-5f55e68dd9f1/thumb/</t>
  </si>
  <si>
    <t>1531fb70-ab53-4766-8566-6f14f01fd91f</t>
  </si>
  <si>
    <t>Passiflora caerulea 'Constance Eliott'</t>
  </si>
  <si>
    <t>https://api.openverse.engineering/v1/images/1531fb70-ab53-4766-8566-6f14f01fd91f/thumb/</t>
  </si>
  <si>
    <t>3c7f3750-93c2-4930-90cc-05b80071738e</t>
  </si>
  <si>
    <t>Passiflora edulis - Passion Fruit.</t>
  </si>
  <si>
    <t>https://api.openverse.engineering/v1/images/3c7f3750-93c2-4930-90cc-05b80071738e/thumb/</t>
  </si>
  <si>
    <t>8e30bd72-c1c8-4e67-b3cb-6fbf4d344426</t>
  </si>
  <si>
    <t>Passion Fruit Flower ( Passiflora incarnata)</t>
  </si>
  <si>
    <t>https://api.openverse.engineering/v1/images/8e30bd72-c1c8-4e67-b3cb-6fbf4d344426/thumb/</t>
  </si>
  <si>
    <t>6103c917-46a6-4249-bff6-4b9a6a9caf56</t>
  </si>
  <si>
    <t>Yoko Nekonomania</t>
  </si>
  <si>
    <t>https://api.openverse.engineering/v1/images/6103c917-46a6-4249-bff6-4b9a6a9caf56/thumb/</t>
  </si>
  <si>
    <t>e7cfac88-c2f2-460c-820a-ea0010510a75</t>
  </si>
  <si>
    <t>Patrinia villosa - 01</t>
  </si>
  <si>
    <t>https://api.openverse.engineering/v1/images/e7cfac88-c2f2-460c-820a-ea0010510a75/thumb/</t>
  </si>
  <si>
    <t>14d2d4f3-7ffb-4b07-813a-d89f0e9ef420</t>
  </si>
  <si>
    <t>Paulownia Tomentosa Sapling</t>
  </si>
  <si>
    <t>Skylar Vance</t>
  </si>
  <si>
    <t>https://api.openverse.engineering/v1/images/14d2d4f3-7ffb-4b07-813a-d89f0e9ef420/thumb/</t>
  </si>
  <si>
    <t>8745519d-c2bf-446f-9c6e-3cc708e22368</t>
  </si>
  <si>
    <t>https://api.openverse.engineering/v1/images/8745519d-c2bf-446f-9c6e-3cc708e22368/thumb/</t>
  </si>
  <si>
    <t>0b16a46e-a1fc-45b0-a41c-838cdf990a83</t>
  </si>
  <si>
    <t>https://api.openverse.engineering/v1/images/0b16a46e-a1fc-45b0-a41c-838cdf990a83/thumb/</t>
  </si>
  <si>
    <t>79315b67-0d4e-454a-b461-c982a169d51c</t>
  </si>
  <si>
    <t>Pedicularis resupinata L.</t>
  </si>
  <si>
    <t>https://api.openverse.engineering/v1/images/79315b67-0d4e-454a-b461-c982a169d51c/thumb/</t>
  </si>
  <si>
    <t>3fa70ca1-0954-470d-ac29-c8e28925a4f8</t>
  </si>
  <si>
    <t>Ostenfuchs</t>
  </si>
  <si>
    <t>https://api.openverse.engineering/v1/images/3fa70ca1-0954-470d-ac29-c8e28925a4f8/thumb/</t>
  </si>
  <si>
    <t>046c77e8-8701-4f45-a9f6-84b7b129efec</t>
  </si>
  <si>
    <t>https://api.openverse.engineering/v1/images/046c77e8-8701-4f45-a9f6-84b7b129efec/thumb/</t>
  </si>
  <si>
    <t>89d3e244-79c5-44fd-8c27-49889a88fcb5</t>
  </si>
  <si>
    <t>Pennisetum alopecuroides 'Red Head' o Sericura</t>
  </si>
  <si>
    <t>https://api.openverse.engineering/v1/images/89d3e244-79c5-44fd-8c27-49889a88fcb5/thumb/</t>
  </si>
  <si>
    <t>8096a8e2-39aa-4c70-9139-96464f24eafa</t>
  </si>
  <si>
    <t>Chicago Botanic Gdn, Heritage Gdn, Africa bed 180723 665 Pennisetum glaucum 'Jade Princess', Pentas 'Butterfly Deep Rose', Ricinus communis 'Sanguineus' Castor Bean Plant</t>
  </si>
  <si>
    <t>https://api.openverse.engineering/v1/images/8096a8e2-39aa-4c70-9139-96464f24eafa/thumb/</t>
  </si>
  <si>
    <t>d69d375c-e99c-48dd-83b8-81d3d9526df6</t>
  </si>
  <si>
    <t>https://api.openverse.engineering/v1/images/d69d375c-e99c-48dd-83b8-81d3d9526df6/thumb/</t>
  </si>
  <si>
    <t>5e284def-b12c-4706-bd4d-b53fd3b1fb04</t>
  </si>
  <si>
    <t>Perideridia gairdneri subsp. borealis T.I. Chuang &amp; Constance</t>
  </si>
  <si>
    <t>C. S. Crandall</t>
  </si>
  <si>
    <t>https://api.openverse.engineering/v1/images/5e284def-b12c-4706-bd4d-b53fd3b1fb04/thumb/</t>
  </si>
  <si>
    <t>5d0b68c4-3f6b-47dc-874f-64e26c2d5b41</t>
  </si>
  <si>
    <t>Ï†ïÏïÑ</t>
  </si>
  <si>
    <t>https://api.openverse.engineering/v1/images/5d0b68c4-3f6b-47dc-874f-64e26c2d5b41/thumb/</t>
  </si>
  <si>
    <t>5609a715-ad50-4e42-8509-92f1a9e62daf</t>
  </si>
  <si>
    <t>160629 118 High Line - Coreopsis 'Full Moon' Hybrid Tickseed, Achillea filipendulina ‚ÄòParker‚Äôs Variety‚Äô Fern-leaf Yarrow, Perovskia atriplicifolia ‚ÄòLittle Spire‚Äô</t>
  </si>
  <si>
    <t>https://api.openverse.engineering/v1/images/5609a715-ad50-4e42-8509-92f1a9e62daf/thumb/</t>
  </si>
  <si>
    <t>098bfa4e-16f0-4cde-8212-5ec174acd30b</t>
  </si>
  <si>
    <t>Persea borbonia (L.) Spreng.</t>
  </si>
  <si>
    <t>George L. Fisher</t>
  </si>
  <si>
    <t>https://api.openverse.engineering/v1/images/098bfa4e-16f0-4cde-8212-5ec174acd30b/thumb/</t>
  </si>
  <si>
    <t>35789f8e-0e33-403c-a11b-038182711005</t>
  </si>
  <si>
    <t>https://api.openverse.engineering/v1/images/35789f8e-0e33-403c-a11b-038182711005/thumb/</t>
  </si>
  <si>
    <t>6201b4e3-f687-4401-bcf2-55211b916aef</t>
  </si>
  <si>
    <t>Petasites palmatus (Aiton) A. Gray</t>
  </si>
  <si>
    <t>H. M. Raup and James Herbert Soper</t>
  </si>
  <si>
    <t>https://api.openverse.engineering/v1/images/6201b4e3-f687-4401-bcf2-55211b916aef/thumb/</t>
  </si>
  <si>
    <t>7057af8c-8b7b-440d-ab03-38288d5f6142</t>
  </si>
  <si>
    <t>Petersilie (Petroselinum crispum)</t>
  </si>
  <si>
    <t>https://api.openverse.engineering/v1/images/7057af8c-8b7b-440d-ab03-38288d5f6142/thumb/</t>
  </si>
  <si>
    <t>20a3c47b-01ff-41a4-afd5-0bdf7e0cc3d2</t>
  </si>
  <si>
    <t>Petroselinum segetum (L.) W.D.J. Koch</t>
  </si>
  <si>
    <t>J. Mabett</t>
  </si>
  <si>
    <t>https://api.openverse.engineering/v1/images/20a3c47b-01ff-41a4-afd5-0bdf7e0cc3d2/thumb/</t>
  </si>
  <si>
    <t>30563d16-3abe-4d26-a665-1f029ab06c07</t>
  </si>
  <si>
    <t>ÎßõÏß±</t>
  </si>
  <si>
    <t>https://api.openverse.engineering/v1/images/30563d16-3abe-4d26-a665-1f029ab06c07/thumb/</t>
  </si>
  <si>
    <t>ea38c3bd-11b5-47dd-9f75-087e5e8a7d2d</t>
  </si>
  <si>
    <t>Materwort. Peucedanum ostruthium.- Native to the mountains of Central and Souther Europe. Roots and leaves used to flavor liqueurs and bitters. Svensk botanik [J.W. Palmstruch et al], vol. 6 (1809)</t>
  </si>
  <si>
    <t>https://api.openverse.engineering/v1/images/ea38c3bd-11b5-47dd-9f75-087e5e8a7d2d/thumb/</t>
  </si>
  <si>
    <t>c57ee6e4-8801-476a-a9a1-771d279abf8a</t>
  </si>
  <si>
    <t>Milk parsley, hog's fennel. Peucedanum palustre- Grows on river banks or in wetlands and shallow water. Young growth contains milky sap. Svensk botanik [J.W. Palmstruch et al], vol. 6 (1809)</t>
  </si>
  <si>
    <t>https://api.openverse.engineering/v1/images/c57ee6e4-8801-476a-a9a1-771d279abf8a/thumb/</t>
  </si>
  <si>
    <t>c2606128-ab94-44d2-8b64-92e3d7e751b7</t>
  </si>
  <si>
    <t>Peumus boldus, fruit</t>
  </si>
  <si>
    <t>https://api.openverse.engineering/v1/images/c2606128-ab94-44d2-8b64-92e3d7e751b7/thumb/</t>
  </si>
  <si>
    <t>b30af905-8eae-4e7d-8131-acd223d4b3f2</t>
  </si>
  <si>
    <t>https://api.openverse.engineering/v1/images/b30af905-8eae-4e7d-8131-acd223d4b3f2/thumb/</t>
  </si>
  <si>
    <t>7f164a63-0328-44a8-ab99-a81f7e7c2fbd</t>
  </si>
  <si>
    <t>Carl E Lewis</t>
  </si>
  <si>
    <t>https://api.openverse.engineering/v1/images/7f164a63-0328-44a8-ab99-a81f7e7c2fbd/thumb/</t>
  </si>
  <si>
    <t>2e75cf08-7256-4e11-9b5b-bf47d9bec1c1</t>
  </si>
  <si>
    <t>Lima bean (Phaseolus lunatus): Tan spot caused by Phoma exigua var. exigua (now Boeremia exigua)</t>
  </si>
  <si>
    <t>https://api.openverse.engineering/v1/images/2e75cf08-7256-4e11-9b5b-bf47d9bec1c1/thumb/</t>
  </si>
  <si>
    <t>a7304ae4-fe8d-4fdf-a7a3-f04c76cf5bfc</t>
  </si>
  <si>
    <t>Flower of Phaseolus vulgaris</t>
  </si>
  <si>
    <t>https://api.openverse.engineering/v1/images/a7304ae4-fe8d-4fdf-a7a3-f04c76cf5bfc/thumb/</t>
  </si>
  <si>
    <t>efe04507-fc63-47e5-aed9-ffd55158b6cf</t>
  </si>
  <si>
    <t>Justin Tso</t>
  </si>
  <si>
    <t>https://api.openverse.engineering/v1/images/efe04507-fc63-47e5-aed9-ffd55158b6cf/thumb/</t>
  </si>
  <si>
    <t>0d084fa8-8e95-4d83-8e7d-1055cb911260</t>
  </si>
  <si>
    <t>Phillyrea latifolia L.</t>
  </si>
  <si>
    <t>G. Pedro and et al.</t>
  </si>
  <si>
    <t>https://api.openverse.engineering/v1/images/0d084fa8-8e95-4d83-8e7d-1055cb911260/thumb/</t>
  </si>
  <si>
    <t>57c4a5bf-ad83-497d-850d-34aab2bdc313</t>
  </si>
  <si>
    <t>https://api.openverse.engineering/v1/images/57c4a5bf-ad83-497d-850d-34aab2bdc313/thumb/</t>
  </si>
  <si>
    <t>1e1e0d23-73ff-493b-a855-5f9abbd6b17a</t>
  </si>
  <si>
    <t>A big palm tree (Phoenix reclinata) in a Los Angeles park, ca.1920 (CHS-2731)</t>
  </si>
  <si>
    <t>F√¶</t>
  </si>
  <si>
    <t>https://api.openverse.engineering/v1/images/1e1e0d23-73ff-493b-a855-5f9abbd6b17a/thumb/</t>
  </si>
  <si>
    <t>1b59aa3e-2bbb-4efa-8843-b7b11a91f4a4</t>
  </si>
  <si>
    <t>Haneesh K M.</t>
  </si>
  <si>
    <t>https://api.openverse.engineering/v1/images/1b59aa3e-2bbb-4efa-8843-b7b11a91f4a4/thumb/</t>
  </si>
  <si>
    <t>985b3770-e334-43ca-85b3-49eaa13b132b</t>
  </si>
  <si>
    <t>https://api.openverse.engineering/v1/images/985b3770-e334-43ca-85b3-49eaa13b132b/thumb/</t>
  </si>
  <si>
    <t>608ca806-154f-445d-9d0f-8474b34c71ba</t>
  </si>
  <si>
    <t>Phormium tenax. NZ Flax.</t>
  </si>
  <si>
    <t>https://api.openverse.engineering/v1/images/608ca806-154f-445d-9d0f-8474b34c71ba/thumb/</t>
  </si>
  <si>
    <t>27160035-6afb-44bb-bb5f-5f12257302f7</t>
  </si>
  <si>
    <t>DaraKero_F</t>
  </si>
  <si>
    <t>https://api.openverse.engineering/v1/images/27160035-6afb-44bb-bb5f-5f12257302f7/thumb/</t>
  </si>
  <si>
    <t>01f66ec6-f3ba-4110-9ccc-a8d8bd00b7b5</t>
  </si>
  <si>
    <t>Photinia villosa (DC.) Thunb.</t>
  </si>
  <si>
    <t>https://api.openverse.engineering/v1/images/01f66ec6-f3ba-4110-9ccc-a8d8bd00b7b5/thumb/</t>
  </si>
  <si>
    <t>574d5a3a-10ae-44d4-bb98-b92285851c4d</t>
  </si>
  <si>
    <t>paulschulze.photo</t>
  </si>
  <si>
    <t>https://api.openverse.engineering/v1/images/574d5a3a-10ae-44d4-bb98-b92285851c4d/thumb/</t>
  </si>
  <si>
    <t>d6984e79-c44c-42e1-9d5f-bf9d21bfe161</t>
  </si>
  <si>
    <t>DSC_0571 Phyllostachys nigra var. henonis</t>
  </si>
  <si>
    <t>https://api.openverse.engineering/v1/images/d6984e79-c44c-42e1-9d5f-bf9d21bfe161/thumb/</t>
  </si>
  <si>
    <t>218ec547-2588-44b3-914a-112d2de35524</t>
  </si>
  <si>
    <t>briweldon</t>
  </si>
  <si>
    <t>https://api.openverse.engineering/v1/images/218ec547-2588-44b3-914a-112d2de35524/thumb/</t>
  </si>
  <si>
    <t>a288ede5-2aec-46cc-85f8-ffe5ecd83e4f</t>
  </si>
  <si>
    <t>Bernd Thaller</t>
  </si>
  <si>
    <t>https://api.openverse.engineering/v1/images/a288ede5-2aec-46cc-85f8-ffe5ecd83e4f/thumb/</t>
  </si>
  <si>
    <t>f380252c-093d-44bd-90cb-8a1a342eae6d</t>
  </si>
  <si>
    <t>Jo√£o de Deus Medeiros</t>
  </si>
  <si>
    <t>https://api.openverse.engineering/v1/images/f380252c-093d-44bd-90cb-8a1a342eae6d/thumb/</t>
  </si>
  <si>
    <t>09f34fb0-ec6c-42a0-ad03-25a3fa98ecbf</t>
  </si>
  <si>
    <t>physalis ixocarpa</t>
  </si>
  <si>
    <t>https://api.openverse.engineering/v1/images/09f34fb0-ec6c-42a0-ad03-25a3fa98ecbf/thumb/</t>
  </si>
  <si>
    <t>5b473e12-8ddd-4af0-b205-a5026af1d1d1</t>
  </si>
  <si>
    <t>Physalis minima L.</t>
  </si>
  <si>
    <t>N. G. Patel</t>
  </si>
  <si>
    <t>https://api.openverse.engineering/v1/images/5b473e12-8ddd-4af0-b205-a5026af1d1d1/thumb/</t>
  </si>
  <si>
    <t>d3dd71ee-5a42-4b6d-b20f-4b80effcfd06</t>
  </si>
  <si>
    <t>uchuva. Physalis peruviana. P1500923</t>
  </si>
  <si>
    <t>Mataparda</t>
  </si>
  <si>
    <t>https://api.openverse.engineering/v1/images/d3dd71ee-5a42-4b6d-b20f-4b80effcfd06/thumb/</t>
  </si>
  <si>
    <t>b917fd4b-0491-4f93-b7a8-7ecd37b64894</t>
  </si>
  <si>
    <t>Tomatillo (Physalis philadelphica): Flea beetles feeding injury to leaves</t>
  </si>
  <si>
    <t>https://api.openverse.engineering/v1/images/b917fd4b-0491-4f93-b7a8-7ecd37b64894/thumb/</t>
  </si>
  <si>
    <t>050db08a-db46-4201-9fc9-0ae1e06ca228</t>
  </si>
  <si>
    <t>Physalis pubescens L.</t>
  </si>
  <si>
    <t>Julian A. Steyermark</t>
  </si>
  <si>
    <t>https://api.openverse.engineering/v1/images/050db08a-db46-4201-9fc9-0ae1e06ca228/thumb/</t>
  </si>
  <si>
    <t>82b0a195-f154-483a-87aa-540a09907d41</t>
  </si>
  <si>
    <t>Ynes E. J. Mexia</t>
  </si>
  <si>
    <t>https://api.openverse.engineering/v1/images/82b0a195-f154-483a-87aa-540a09907d41/thumb/</t>
  </si>
  <si>
    <t>3893adf8-6d55-43d7-a84c-9b16822e0995</t>
  </si>
  <si>
    <t>Indische Kermesbeere (Phytolacca acinosa)</t>
  </si>
  <si>
    <t>https://api.openverse.engineering/v1/images/3893adf8-6d55-43d7-a84c-9b16822e0995/thumb/</t>
  </si>
  <si>
    <t>0818d4c3-dfb9-4362-84e7-f72f2d5ec2b7</t>
  </si>
  <si>
    <t>Common pokeweed (Phytolacca americana)</t>
  </si>
  <si>
    <t>https://api.openverse.engineering/v1/images/0818d4c3-dfb9-4362-84e7-f72f2d5ec2b7/thumb/</t>
  </si>
  <si>
    <t>f2023f9c-de86-427b-be48-748cdcf5bed7</t>
  </si>
  <si>
    <t>The drooping racemes of Omb√∫ tree (Phytolacca dioica)</t>
  </si>
  <si>
    <t>https://api.openverse.engineering/v1/images/f2023f9c-de86-427b-be48-748cdcf5bed7/thumb/</t>
  </si>
  <si>
    <t>58a54909-29f0-457d-a855-00496d426c58</t>
  </si>
  <si>
    <t>Rene Mensen</t>
  </si>
  <si>
    <t>https://api.openverse.engineering/v1/images/58a54909-29f0-457d-a855-00496d426c58/thumb/</t>
  </si>
  <si>
    <t>616d9c97-a6d6-4bba-8b74-64f4e5502274</t>
  </si>
  <si>
    <t>Picea mariana (Black Spruce)</t>
  </si>
  <si>
    <t>https://api.openverse.engineering/v1/images/616d9c97-a6d6-4bba-8b74-64f4e5502274/thumb/</t>
  </si>
  <si>
    <t>ced51b4a-b19d-44cf-a479-3b72c581bb64</t>
  </si>
  <si>
    <t>Derivative: RhododendritesOriginal photographs: Gary Peeples/USFWS</t>
  </si>
  <si>
    <t>https://api.openverse.engineering/v1/images/ced51b4a-b19d-44cf-a479-3b72c581bb64/thumb/</t>
  </si>
  <si>
    <t>c41e2c09-d5df-4327-ae6f-2ca60566a786</t>
  </si>
  <si>
    <t>2016-12-26-07.44.50 ZS PMax Picea sitchensis-1</t>
  </si>
  <si>
    <t>https://api.openverse.engineering/v1/images/c41e2c09-d5df-4327-ae6f-2ca60566a786/thumb/</t>
  </si>
  <si>
    <t>619e6a85-42bf-4ac2-a371-dbb5443fce2b</t>
  </si>
  <si>
    <t>Picrasma quassioides (D. Don) Benn.</t>
  </si>
  <si>
    <t>Satish K. Singh</t>
  </si>
  <si>
    <t>https://api.openverse.engineering/v1/images/619e6a85-42bf-4ac2-a371-dbb5443fce2b/thumb/</t>
  </si>
  <si>
    <t>cff7a577-dfe6-4fbb-b1d6-7975f91505db</t>
  </si>
  <si>
    <t>Bristly Oxtongue (Picris echioides)</t>
  </si>
  <si>
    <t>https://api.openverse.engineering/v1/images/cff7a577-dfe6-4fbb-b1d6-7975f91505db/thumb/</t>
  </si>
  <si>
    <t>33256a09-1731-40da-8101-240565b500df</t>
  </si>
  <si>
    <t>Hawkweed oxtongue / Picris hieracioides L. / È°îÂâÉËèú(„Ç≥„Ç¶„Çæ„É™„Éä)</t>
  </si>
  <si>
    <t>https://api.openverse.engineering/v1/images/33256a09-1731-40da-8101-240565b500df/thumb/</t>
  </si>
  <si>
    <t>288b6aa6-60c4-4c3b-ab9d-96f99471545d</t>
  </si>
  <si>
    <t>Aniseed (Pimpinella anisum) illustration from Medical Botany (1836) by John Stephenson and James Morss Churchill.</t>
  </si>
  <si>
    <t>https://api.openverse.engineering/v1/images/288b6aa6-60c4-4c3b-ab9d-96f99471545d/thumb/</t>
  </si>
  <si>
    <t>c6759b11-db36-4ec4-9dbf-2af3cc16bca8</t>
  </si>
  <si>
    <t>Pimpinella major 'Rosea'</t>
  </si>
  <si>
    <t>https://api.openverse.engineering/v1/images/c6759b11-db36-4ec4-9dbf-2af3cc16bca8/thumb/</t>
  </si>
  <si>
    <t>c0dcbdfa-8fda-4900-b2bd-4b5124fef75f</t>
  </si>
  <si>
    <t>https://api.openverse.engineering/v1/images/c0dcbdfa-8fda-4900-b2bd-4b5124fef75f/thumb/</t>
  </si>
  <si>
    <t>54302b17-8c26-4425-9346-45f7ed5a49e9</t>
  </si>
  <si>
    <t>Janet Graham</t>
  </si>
  <si>
    <t>https://api.openverse.engineering/v1/images/54302b17-8c26-4425-9346-45f7ed5a49e9/thumb/</t>
  </si>
  <si>
    <t>2059d448-7ba2-47bf-b097-cbc14542a0cc</t>
  </si>
  <si>
    <t>Pinus bungeana (Lacebark Pine) - young tree</t>
  </si>
  <si>
    <t>https://api.openverse.engineering/v1/images/2059d448-7ba2-47bf-b097-cbc14542a0cc/thumb/</t>
  </si>
  <si>
    <t>3f861302-02f0-4e19-a541-d853bfa5bd41</t>
  </si>
  <si>
    <t>H20140821-3397‚ÄîPinus contorta ssp bolanderi‚ÄîRPBG</t>
  </si>
  <si>
    <t>https://api.openverse.engineering/v1/images/3f861302-02f0-4e19-a541-d853bfa5bd41/thumb/</t>
  </si>
  <si>
    <t>880e8b60-e7ea-4a39-b7a5-6fc7142b1489</t>
  </si>
  <si>
    <t>Japanese Red Pine / Pinus densiflora / Â§öË°åÊùæ(„Çø„ÇÆ„Éß„Ç¶„Ç∑„Éß„Ç¶)</t>
  </si>
  <si>
    <t>https://api.openverse.engineering/v1/images/880e8b60-e7ea-4a39-b7a5-6fc7142b1489/thumb/</t>
  </si>
  <si>
    <t>52a13f2f-59f4-40cd-99a8-f84bc6f9571e</t>
  </si>
  <si>
    <t>Pinyon Pines (Pinus edulis) along South Rim of Grand Canyon National Park 7941</t>
  </si>
  <si>
    <t>https://api.openverse.engineering/v1/images/52a13f2f-59f4-40cd-99a8-f84bc6f9571e/thumb/</t>
  </si>
  <si>
    <t>749b0876-5ec2-42ad-b69a-330e92534064</t>
  </si>
  <si>
    <t>Pinus gerardiana Wall. ex D. Don</t>
  </si>
  <si>
    <t>https://api.openverse.engineering/v1/images/749b0876-5ec2-42ad-b69a-330e92534064/thumb/</t>
  </si>
  <si>
    <t>e4801327-9ac0-46fa-9be9-72d9d25bfec0</t>
  </si>
  <si>
    <t>Pinus koraiensis (Korean Pine)</t>
  </si>
  <si>
    <t>https://api.openverse.engineering/v1/images/e4801327-9ac0-46fa-9be9-72d9d25bfec0/thumb/</t>
  </si>
  <si>
    <t>dc41df8a-2e24-4944-b859-ca6f1ca77d57</t>
  </si>
  <si>
    <t>c.1916. Large sugar pine tree (Pinus lambertiana) attacked and killed by mountain pine beetle (Dendroctonus monticolae). '370 years old. Killed by Beetles in one year.' Treated by Park Ranger Adair. Yosemite National Park, California.</t>
  </si>
  <si>
    <t>USDA Forest Service</t>
  </si>
  <si>
    <t>https://api.openverse.engineering/v1/images/dc41df8a-2e24-4944-b859-ca6f1ca77d57/thumb/</t>
  </si>
  <si>
    <t>da9138fc-c28f-4986-b76f-037bed508e40</t>
  </si>
  <si>
    <t>Pinus massoniana D. Don</t>
  </si>
  <si>
    <t>Jin-Kui Liu</t>
  </si>
  <si>
    <t>https://api.openverse.engineering/v1/images/da9138fc-c28f-4986-b76f-037bed508e40/thumb/</t>
  </si>
  <si>
    <t>57b2ce9a-558c-4c4c-9b7a-f6b219021570</t>
  </si>
  <si>
    <t>Single-leaf pine (Pinus monophylla) snag; Hidden Valley</t>
  </si>
  <si>
    <t>https://api.openverse.engineering/v1/images/57b2ce9a-558c-4c4c-9b7a-f6b219021570/thumb/</t>
  </si>
  <si>
    <t>983cb8a6-5c4d-4789-b8ee-9c1d80a220a0</t>
  </si>
  <si>
    <t>Pinus montezumae (Montezuma Pine)</t>
  </si>
  <si>
    <t>https://api.openverse.engineering/v1/images/983cb8a6-5c4d-4789-b8ee-9c1d80a220a0/thumb/</t>
  </si>
  <si>
    <t>b7b8c26e-7098-42e9-a516-63314290885f</t>
  </si>
  <si>
    <t>Western white pine (Pinus monticola)</t>
  </si>
  <si>
    <t>https://api.openverse.engineering/v1/images/b7b8c26e-7098-42e9-a516-63314290885f/thumb/</t>
  </si>
  <si>
    <t>5ddd4841-1f9c-4556-a7bd-d99a0d21d545</t>
  </si>
  <si>
    <t>Pinus mugo mugo</t>
  </si>
  <si>
    <t>https://api.openverse.engineering/v1/images/5ddd4841-1f9c-4556-a7bd-d99a0d21d545/thumb/</t>
  </si>
  <si>
    <t>43d42e1f-7d7a-4c31-b7b4-5c318366f9a4</t>
  </si>
  <si>
    <t>Przykuta</t>
  </si>
  <si>
    <t>https://api.openverse.engineering/v1/images/43d42e1f-7d7a-4c31-b7b4-5c318366f9a4/thumb/</t>
  </si>
  <si>
    <t>0c0e4813-eafb-494b-9fb4-8e92715cd731</t>
  </si>
  <si>
    <t>Longleaf Pine / Pinus palustris / Â§ßÁéãÊùæ(„ÉÄ„Ç§„Ç™„Ç¶„Ç∑„Éß„Ç¶)</t>
  </si>
  <si>
    <t>https://api.openverse.engineering/v1/images/0c0e4813-eafb-494b-9fb4-8e92715cd731/thumb/</t>
  </si>
  <si>
    <t>d9794956-652f-4963-882e-5df848d5b60f</t>
  </si>
  <si>
    <t>Pinus pinaster (Maritime Pine)</t>
  </si>
  <si>
    <t>https://api.openverse.engineering/v1/images/d9794956-652f-4963-882e-5df848d5b60f/thumb/</t>
  </si>
  <si>
    <t>ea876747-e500-4c23-9875-cae8e66294a7</t>
  </si>
  <si>
    <t>Stone pine (Pinus pinea) illustration from Trait√© des Arbres et</t>
  </si>
  <si>
    <t>https://api.openverse.engineering/v1/images/ea876747-e500-4c23-9875-cae8e66294a7/thumb/</t>
  </si>
  <si>
    <t>85b0b768-2dad-495f-9a72-39dbd318e536</t>
  </si>
  <si>
    <t>Ponderosa pine (Pinus ponderosa)</t>
  </si>
  <si>
    <t>https://api.openverse.engineering/v1/images/85b0b768-2dad-495f-9a72-39dbd318e536/thumb/</t>
  </si>
  <si>
    <t>2b4a6edc-0209-4cfb-8d28-8e266c9d503d</t>
  </si>
  <si>
    <t>https://api.openverse.engineering/v1/images/2b4a6edc-0209-4cfb-8d28-8e266c9d503d/thumb/</t>
  </si>
  <si>
    <t>76dfb73e-729e-4480-b837-3ef21cf96278</t>
  </si>
  <si>
    <t>Pinaceae Pinus rigida 'Pitch Pine'</t>
  </si>
  <si>
    <t>https://api.openverse.engineering/v1/images/76dfb73e-729e-4480-b837-3ef21cf96278/thumb/</t>
  </si>
  <si>
    <t>d0f80ea6-baeb-4a6d-b0cd-e6e710678582</t>
  </si>
  <si>
    <t>B. C. Nandy</t>
  </si>
  <si>
    <t>https://api.openverse.engineering/v1/images/d0f80ea6-baeb-4a6d-b0cd-e6e710678582/thumb/</t>
  </si>
  <si>
    <t>812b633f-93c1-4fda-940a-19ba6ce2e5d9</t>
  </si>
  <si>
    <t>White pine (Pinus strobus) illustration from Trait√© des Arbres</t>
  </si>
  <si>
    <t>https://api.openverse.engineering/v1/images/812b633f-93c1-4fda-940a-19ba6ce2e5d9/thumb/</t>
  </si>
  <si>
    <t>fc5c7eb9-c0ec-4c3c-9596-1733ee9aec2d</t>
  </si>
  <si>
    <t>Scots pine (Pinus sylvestris). Kohler's Medizinal-Pflanzen band.1 (1887)</t>
  </si>
  <si>
    <t>https://api.openverse.engineering/v1/images/fc5c7eb9-c0ec-4c3c-9596-1733ee9aec2d/thumb/</t>
  </si>
  <si>
    <t>5bb4dd6d-ff59-44e9-99f9-e5a7b342eb3b</t>
  </si>
  <si>
    <t>Pinus tabuliformis (Chinese Red Pine) - cone</t>
  </si>
  <si>
    <t>https://api.openverse.engineering/v1/images/5bb4dd6d-ff59-44e9-99f9-e5a7b342eb3b/thumb/</t>
  </si>
  <si>
    <t>eae36b2f-2f92-4442-8cf0-84236d7ef3c2</t>
  </si>
  <si>
    <t>1. Pond pine (Pinus serotina) 2. Loblolly pine (Pinus taeda) 3.</t>
  </si>
  <si>
    <t>https://api.openverse.engineering/v1/images/eae36b2f-2f92-4442-8cf0-84236d7ef3c2/thumb/</t>
  </si>
  <si>
    <t>dffec6a6-d5ca-470a-bb7d-ad9763d0efdb</t>
  </si>
  <si>
    <t>Fido from Mx</t>
  </si>
  <si>
    <t>https://api.openverse.engineering/v1/images/dffec6a6-d5ca-470a-bb7d-ad9763d0efdb/thumb/</t>
  </si>
  <si>
    <t>cf064327-4937-4e87-929d-5176543c17eb</t>
  </si>
  <si>
    <t>Japanese Cork bark Black Pine {pinus thunbergii var. corticosa} Training Date 1936</t>
  </si>
  <si>
    <t>https://api.openverse.engineering/v1/images/cf064327-4937-4e87-929d-5176543c17eb/thumb/</t>
  </si>
  <si>
    <t>a38b2e59-c2a8-48c0-9b5d-5e67b3c8f4cf</t>
  </si>
  <si>
    <t>variegated Himalayan pine, Pinus wallichiana 'Zebrina' Pinaceae</t>
  </si>
  <si>
    <t>Ryan Somma</t>
  </si>
  <si>
    <t>https://api.openverse.engineering/v1/images/a38b2e59-c2a8-48c0-9b5d-5e67b3c8f4cf/thumb/</t>
  </si>
  <si>
    <t>ecb2d134-8664-45de-8242-3ad82899035e</t>
  </si>
  <si>
    <t>Lentisk (Pistacia lentiscus) illustration from Trait√© des Arbre</t>
  </si>
  <si>
    <t>https://api.openverse.engineering/v1/images/ecb2d134-8664-45de-8242-3ad82899035e/thumb/</t>
  </si>
  <si>
    <t>5d59d159-e007-4720-9e7e-bfc55d868bcb</t>
  </si>
  <si>
    <t>Pistachier_t√©r√©binthe_(Pistacia_terebinthus_L.).jpg: G√©rard JOYON derivative work: MPF</t>
  </si>
  <si>
    <t>https://api.openverse.engineering/v1/images/5d59d159-e007-4720-9e7e-bfc55d868bcb/thumb/</t>
  </si>
  <si>
    <t>4fc618b2-4280-4dee-bc57-5bc942865d16</t>
  </si>
  <si>
    <t>Pedro J. Sola-Campoy, Francisca Robles, Trude Schwarzacher, Carmelo Ruiz Rej√≥n, Roberto de la Herr√°n, Rafael Navajas-P√©rez</t>
  </si>
  <si>
    <t>https://api.openverse.engineering/v1/images/4fc618b2-4280-4dee-bc57-5bc942865d16/thumb/</t>
  </si>
  <si>
    <t>0180292c-df2a-4f1a-b3cc-177b65095c45</t>
  </si>
  <si>
    <t>Judgefloro</t>
  </si>
  <si>
    <t>https://api.openverse.engineering/v1/images/0180292c-df2a-4f1a-b3cc-177b65095c45/thumb/</t>
  </si>
  <si>
    <t>bb68b99f-411c-4d09-8cf1-2fb2d3bec15a</t>
  </si>
  <si>
    <t>Jun Seita</t>
  </si>
  <si>
    <t>https://api.openverse.engineering/v1/images/bb68b99f-411c-4d09-8cf1-2fb2d3bec15a/thumb/</t>
  </si>
  <si>
    <t>2a9672ee-626a-40c5-b680-39eb0b7b7a3d</t>
  </si>
  <si>
    <t>Plantago amplexicaulis Cav.</t>
  </si>
  <si>
    <t>Elisee Reverchon</t>
  </si>
  <si>
    <t>https://api.openverse.engineering/v1/images/2a9672ee-626a-40c5-b680-39eb0b7b7a3d/thumb/</t>
  </si>
  <si>
    <t>b7c01b1b-03ce-4d2e-873a-f900c0cabb9e</t>
  </si>
  <si>
    <t>Plantago arenaria Waldst. &amp; Kit.</t>
  </si>
  <si>
    <t>C. M. Ek</t>
  </si>
  <si>
    <t>https://api.openverse.engineering/v1/images/b7c01b1b-03ce-4d2e-873a-f900c0cabb9e/thumb/</t>
  </si>
  <si>
    <t>f784f61b-afa5-4e7c-a69f-6499e77313a5</t>
  </si>
  <si>
    <t>Plantago asiatica subsp. erosa (Wall.) Z.Y. Li</t>
  </si>
  <si>
    <t>https://api.openverse.engineering/v1/images/f784f61b-afa5-4e7c-a69f-6499e77313a5/thumb/</t>
  </si>
  <si>
    <t>be553254-de04-425b-bc84-e5fac5cf5cee</t>
  </si>
  <si>
    <t>Morphological variation in Plantago coronopus var maritima</t>
  </si>
  <si>
    <t>https://api.openverse.engineering/v1/images/be553254-de04-425b-bc84-e5fac5cf5cee/thumb/</t>
  </si>
  <si>
    <t>ca226214-2497-4d57-91e3-ebe27c1945dc</t>
  </si>
  <si>
    <t>Plantago depressa Willd.</t>
  </si>
  <si>
    <t>S. N. Mameev</t>
  </si>
  <si>
    <t>https://api.openverse.engineering/v1/images/ca226214-2497-4d57-91e3-ebe27c1945dc/thumb/</t>
  </si>
  <si>
    <t>b43426e2-0a4a-4019-aab5-21fdaf215b93</t>
  </si>
  <si>
    <t>Smalle weegbree - Plantago lanceolata - (Explored)</t>
  </si>
  <si>
    <t>https://api.openverse.engineering/v1/images/b43426e2-0a4a-4019-aab5-21fdaf215b93/thumb/</t>
  </si>
  <si>
    <t>ed2738bc-bda9-4bbe-ae83-3409b7d7bdae</t>
  </si>
  <si>
    <t>Plantago major: Cercospora leaf spot</t>
  </si>
  <si>
    <t>https://api.openverse.engineering/v1/images/ed2738bc-bda9-4bbe-ae83-3409b7d7bdae/thumb/</t>
  </si>
  <si>
    <t>e1a6aee0-4f4a-4091-90ff-d281d5535675</t>
  </si>
  <si>
    <t>plantago media</t>
  </si>
  <si>
    <t>https://api.openverse.engineering/v1/images/e1a6aee0-4f4a-4091-90ff-d281d5535675/thumb/</t>
  </si>
  <si>
    <t>cbd9be1d-ff5a-49e4-b607-381595ae05c7</t>
  </si>
  <si>
    <t>Desert indianwheat (Plantago Ovata)</t>
  </si>
  <si>
    <t>https://api.openverse.engineering/v1/images/cbd9be1d-ff5a-49e4-b607-381595ae05c7/thumb/</t>
  </si>
  <si>
    <t>4c794de7-dd86-4e3f-9045-f20315c7f34d</t>
  </si>
  <si>
    <t>Plantago rugelii Decne.</t>
  </si>
  <si>
    <t>https://api.openverse.engineering/v1/images/4c794de7-dd86-4e3f-9045-f20315c7f34d/thumb/</t>
  </si>
  <si>
    <t>f46727da-8993-46cc-8373-785780524a0c</t>
  </si>
  <si>
    <t>Jeff Turner from Santa Clarita, CA, United States</t>
  </si>
  <si>
    <t>https://api.openverse.engineering/v1/images/f46727da-8993-46cc-8373-785780524a0c/thumb/</t>
  </si>
  <si>
    <t>efd925cd-4a18-4ed7-8263-ab4e004771fc</t>
  </si>
  <si>
    <t>https://api.openverse.engineering/v1/images/efd925cd-4a18-4ed7-8263-ab4e004771fc/thumb/</t>
  </si>
  <si>
    <t>047fb58f-f0ad-40fe-bdbc-73d4467363a0</t>
  </si>
  <si>
    <t>Balloon flower / Platycodon grandiflorus / Ê°îÊ¢ó(„Ç≠„Ç≠„Éß„Ç¶)</t>
  </si>
  <si>
    <t>https://api.openverse.engineering/v1/images/047fb58f-f0ad-40fe-bdbc-73d4467363a0/thumb/</t>
  </si>
  <si>
    <t>8bce3ac4-30dc-4e3d-aa59-d8e838423cf9</t>
  </si>
  <si>
    <t>Podophyllum hexandrum Royle</t>
  </si>
  <si>
    <t>https://api.openverse.engineering/v1/images/8bce3ac4-30dc-4e3d-aa59-d8e838423cf9/thumb/</t>
  </si>
  <si>
    <t>e3eef416-849b-4689-a774-2a6895fcf650</t>
  </si>
  <si>
    <t>Podophyllum peltatum, May apple</t>
  </si>
  <si>
    <t>https://api.openverse.engineering/v1/images/e3eef416-849b-4689-a774-2a6895fcf650/thumb/</t>
  </si>
  <si>
    <t>f66f85ee-50e8-41a9-b74b-f5b792464e5d</t>
  </si>
  <si>
    <t>https://api.openverse.engineering/v1/images/f66f85ee-50e8-41a9-b74b-f5b792464e5d/thumb/</t>
  </si>
  <si>
    <t>63f77f06-4279-4f32-89d4-b28fd0e4ed78</t>
  </si>
  <si>
    <t>Pogogyne douglasii subsp. parviflora (Benth.) J.T. Howell</t>
  </si>
  <si>
    <t>Mrs. Austin</t>
  </si>
  <si>
    <t>https://api.openverse.engineering/v1/images/63f77f06-4279-4f32-89d4-b28fd0e4ed78/thumb/</t>
  </si>
  <si>
    <t>68adc458-81f2-40fe-8955-0bcf6f69d7f5</t>
  </si>
  <si>
    <t>Tuberose. Polianthes tuberosa. Choix des plus belles fleurs -et des plus beaux fruits par P.J. RedouteÃÅ. (1833)</t>
  </si>
  <si>
    <t>https://api.openverse.engineering/v1/images/68adc458-81f2-40fe-8955-0bcf6f69d7f5/thumb/</t>
  </si>
  <si>
    <t>8edd4b31-dc5f-42f1-8433-6374b8c66fb4</t>
  </si>
  <si>
    <t>Poliomintha incana (Torr.) A. Gray</t>
  </si>
  <si>
    <t>Lester F. Ward</t>
  </si>
  <si>
    <t>https://api.openverse.engineering/v1/images/8edd4b31-dc5f-42f1-8433-6374b8c66fb4/thumb/</t>
  </si>
  <si>
    <t>9375d289-ac19-4692-b39a-068fa4e47f88</t>
  </si>
  <si>
    <t>Polygala japonica leaf1</t>
  </si>
  <si>
    <t>https://api.openverse.engineering/v1/images/9375d289-ac19-4692-b39a-068fa4e47f88/thumb/</t>
  </si>
  <si>
    <t>eb16ea7e-b1ac-4ef2-b257-c05bcf17ff61</t>
  </si>
  <si>
    <t>Polygala sibirica L.</t>
  </si>
  <si>
    <t>K. Gross</t>
  </si>
  <si>
    <t>https://api.openverse.engineering/v1/images/eb16ea7e-b1ac-4ef2-b257-c05bcf17ff61/thumb/</t>
  </si>
  <si>
    <t>a47c23e6-f373-4933-bf3d-8fe4480bcb2c</t>
  </si>
  <si>
    <t>Polygala tenuifolia Willd.</t>
  </si>
  <si>
    <t>Kay H. Beach</t>
  </si>
  <si>
    <t>https://api.openverse.engineering/v1/images/a47c23e6-f373-4933-bf3d-8fe4480bcb2c/thumb/</t>
  </si>
  <si>
    <t>440ee4bf-1a04-4695-8bed-ca79b1dec9af</t>
  </si>
  <si>
    <t>Common Milkwort - Polygala vulgaris, Pink form</t>
  </si>
  <si>
    <t>https://api.openverse.engineering/v1/images/440ee4bf-1a04-4695-8bed-ca79b1dec9af/thumb/</t>
  </si>
  <si>
    <t>1e4fbd61-a669-41ca-9bbd-46a7556afb46</t>
  </si>
  <si>
    <t>Polygonatum biflorum (Solomon's seal) (Devil's Parlor, Interstate State Park, Taylors Falls, Minnesota, USA) 1</t>
  </si>
  <si>
    <t>https://api.openverse.engineering/v1/images/1e4fbd61-a669-41ca-9bbd-46a7556afb46/thumb/</t>
  </si>
  <si>
    <t>8660cba9-d32d-43d3-91b7-454ffe05958a</t>
  </si>
  <si>
    <t>Polygonatum cirrhifolium (Wall.) Royle</t>
  </si>
  <si>
    <t>Tibet-MacArthur; Dr. Jun Wen; Z. Nie; L. Xie; Y. Niu; G. Li; F. Yang; S. Lutz and J. Van De Veire</t>
  </si>
  <si>
    <t>https://api.openverse.engineering/v1/images/8660cba9-d32d-43d3-91b7-454ffe05958a/thumb/</t>
  </si>
  <si>
    <t>d7153f4e-1366-4c81-b031-0f6e462dfda1</t>
  </si>
  <si>
    <t>False Solomon's Seal (Polygonatum commutatum)</t>
  </si>
  <si>
    <t>jkirkhart35</t>
  </si>
  <si>
    <t>https://api.openverse.engineering/v1/images/d7153f4e-1366-4c81-b031-0f6e462dfda1/thumb/</t>
  </si>
  <si>
    <t>accd4de9-6b1a-4219-a789-80ee03105114</t>
  </si>
  <si>
    <t>Chicago Botanic Gdn, Heritage Gdn, Asia bed 180723 658 Hemerocallis 'Capuccino' Daylily, Polygonatum falcatum 'Variegatum' Solomon's Seal</t>
  </si>
  <si>
    <t>https://api.openverse.engineering/v1/images/accd4de9-6b1a-4219-a789-80ee03105114/thumb/</t>
  </si>
  <si>
    <t>a1e31f3d-ef46-46b0-817c-83146f788ce1</t>
  </si>
  <si>
    <t>Constetin von Ettinghausen and Alois Pokorny</t>
  </si>
  <si>
    <t>https://api.openverse.engineering/v1/images/a1e31f3d-ef46-46b0-817c-83146f788ce1/thumb/</t>
  </si>
  <si>
    <t>9d6b7d62-240e-4b48-a25a-8351fdb5939c</t>
  </si>
  <si>
    <t>190908 191 Chicago Botanic Gdn - Heritage Garden, Asia Bed, Codiaeum variegatum var pictum 'Gold Dust' Croton, Polygonatum odoratum var thunbergii Variegated Solomon's Seal, Ficus afghanistanica 'Silver Lyre' Fig</t>
  </si>
  <si>
    <t>https://api.openverse.engineering/v1/images/9d6b7d62-240e-4b48-a25a-8351fdb5939c/thumb/</t>
  </si>
  <si>
    <t>82270913-dfb7-4084-b3a5-826dd1c662b4</t>
  </si>
  <si>
    <t>Scented Solomon's seal. Polygonatum odoratum. Flora and Thalia; or, Gems of flowers and poetry- being an alphabetical arrangement of flowers, with appropriate poetical illustrations, embellished with coloured plates (1836)</t>
  </si>
  <si>
    <t>https://api.openverse.engineering/v1/images/82270913-dfb7-4084-b3a5-826dd1c662b4/thumb/</t>
  </si>
  <si>
    <t>8a1461ee-6f7b-4037-b24f-20ecb43715a6</t>
  </si>
  <si>
    <t>Polygonatum sibiricum F. Delaroche</t>
  </si>
  <si>
    <t>A. Henry</t>
  </si>
  <si>
    <t>https://api.openverse.engineering/v1/images/8a1461ee-6f7b-4037-b24f-20ecb43715a6/thumb/</t>
  </si>
  <si>
    <t>6e99ea13-c266-4d0b-86d5-f6de560e83b5</t>
  </si>
  <si>
    <t>Polygonatum verticillatum, Thalictrum aquiligefolia. Mauthner Alp</t>
  </si>
  <si>
    <t>https://api.openverse.engineering/v1/images/6e99ea13-c266-4d0b-86d5-f6de560e83b5/thumb/</t>
  </si>
  <si>
    <t>a50f3a91-9dab-4a1f-baf5-c71fb000e723</t>
  </si>
  <si>
    <t>Polygonum alaskanum (Small) W. Wright ex Hult√©n</t>
  </si>
  <si>
    <t>L. Stoney and G. M. Stoney</t>
  </si>
  <si>
    <t>https://api.openverse.engineering/v1/images/a50f3a91-9dab-4a1f-baf5-c71fb000e723/thumb/</t>
  </si>
  <si>
    <t>b71a5f3e-986f-4125-9dfe-015c33af4a16</t>
  </si>
  <si>
    <t>Polygonum alpinum All.</t>
  </si>
  <si>
    <t>H. A. von Schlagintweit</t>
  </si>
  <si>
    <t>https://api.openverse.engineering/v1/images/b71a5f3e-986f-4125-9dfe-015c33af4a16/thumb/</t>
  </si>
  <si>
    <t>fb02112b-60f7-4a56-a721-ca484d6f3665</t>
  </si>
  <si>
    <t>https://api.openverse.engineering/v1/images/fb02112b-60f7-4a56-a721-ca484d6f3665/thumb/</t>
  </si>
  <si>
    <t>5a2b8f43-a0f2-402c-a326-8c6cf40f37b0</t>
  </si>
  <si>
    <t>Polygonum aviculare branch1</t>
  </si>
  <si>
    <t>https://api.openverse.engineering/v1/images/5a2b8f43-a0f2-402c-a326-8c6cf40f37b0/thumb/</t>
  </si>
  <si>
    <t>f5bd7126-61be-45f5-ac3b-f8e4fd674867</t>
  </si>
  <si>
    <t>Polygonum barbatum var. barbatum</t>
  </si>
  <si>
    <t>H. Y. Liang</t>
  </si>
  <si>
    <t>https://api.openverse.engineering/v1/images/f5bd7126-61be-45f5-ac3b-f8e4fd674867/thumb/</t>
  </si>
  <si>
    <t>99a3ba2c-d9ff-470c-91ef-8532a3d54abf</t>
  </si>
  <si>
    <t>Antique illustration of polygonum bistorta</t>
  </si>
  <si>
    <t>https://api.openverse.engineering/v1/images/99a3ba2c-d9ff-470c-91ef-8532a3d54abf/thumb/</t>
  </si>
  <si>
    <t>ebd0666a-96db-4489-a70a-903e92563d02</t>
  </si>
  <si>
    <t>Polygonum convolvulus - seed</t>
  </si>
  <si>
    <t>https://api.openverse.engineering/v1/images/ebd0666a-96db-4489-a70a-903e92563d02/thumb/</t>
  </si>
  <si>
    <t>aa22cee8-442a-46bb-ba4e-6417b0a1942c</t>
  </si>
  <si>
    <t>Polygonum fugax Small</t>
  </si>
  <si>
    <t>J. B. Tarleton</t>
  </si>
  <si>
    <t>https://api.openverse.engineering/v1/images/aa22cee8-442a-46bb-ba4e-6417b0a1942c/thumb/</t>
  </si>
  <si>
    <t>5fa553d0-7434-471c-8f67-cd969dfafc36</t>
  </si>
  <si>
    <t>Juncus effusus Polygonum hydropiper. Ponsticill looking south east</t>
  </si>
  <si>
    <t>https://api.openverse.engineering/v1/images/5fa553d0-7434-471c-8f67-cd969dfafc36/thumb/</t>
  </si>
  <si>
    <t>48e710f8-e4e4-4f5c-a893-96b3e9aa9d0a</t>
  </si>
  <si>
    <t>Polygonum japonicum Meisn.</t>
  </si>
  <si>
    <t>Ty√¥zabur√¥ Tanaka</t>
  </si>
  <si>
    <t>https://api.openverse.engineering/v1/images/48e710f8-e4e4-4f5c-a893-96b3e9aa9d0a/thumb/</t>
  </si>
  <si>
    <t>291d9e93-4143-48e2-815a-ba53d907f35f</t>
  </si>
  <si>
    <t>Agrostis tenuis. Polygonum lapathifolium. M4 reserve. July 1978</t>
  </si>
  <si>
    <t>https://api.openverse.engineering/v1/images/291d9e93-4143-48e2-815a-ba53d907f35f/thumb/</t>
  </si>
  <si>
    <t>853a7598-25be-47b7-9dd6-089b05fa30ff</t>
  </si>
  <si>
    <t>https://api.openverse.engineering/v1/images/853a7598-25be-47b7-9dd6-089b05fa30ff/thumb/</t>
  </si>
  <si>
    <t>b2a9e7aa-8282-4ce5-be2e-fcaaf888a11f</t>
  </si>
  <si>
    <t>Antique plant Polygonum Minus - Muhlenbehia adpressa - Muhlenbehia compressa drawn by Sarah Featon(1848 - 1927)</t>
  </si>
  <si>
    <t>https://api.openverse.engineering/v1/images/b2a9e7aa-8282-4ce5-be2e-fcaaf888a11f/thumb/</t>
  </si>
  <si>
    <t>34b5e8e5-ad8c-486b-af80-81833798581d</t>
  </si>
  <si>
    <t>Polygonum molle D. Don</t>
  </si>
  <si>
    <t>S. Waas</t>
  </si>
  <si>
    <t>https://api.openverse.engineering/v1/images/34b5e8e5-ad8c-486b-af80-81833798581d/thumb/</t>
  </si>
  <si>
    <t>29ed4002-8a43-4c46-827c-642a725dfd99</t>
  </si>
  <si>
    <t>Badagnani</t>
  </si>
  <si>
    <t>https://api.openverse.engineering/v1/images/29ed4002-8a43-4c46-827c-642a725dfd99/thumb/</t>
  </si>
  <si>
    <t>099d8d76-d0e6-47fc-aac5-fa59a0c02b78</t>
  </si>
  <si>
    <t>Canna 'Tropical Rose' with foliage of Polygonum orientale (Persicaria orientalis) 'Variegatum' 110731</t>
  </si>
  <si>
    <t>https://api.openverse.engineering/v1/images/099d8d76-d0e6-47fc-aac5-fa59a0c02b78/thumb/</t>
  </si>
  <si>
    <t>698c6e79-bfb5-467e-8ab9-7640e04f6ae7</t>
  </si>
  <si>
    <t>Polygonum perfoliatum L.</t>
  </si>
  <si>
    <t>https://api.openverse.engineering/v1/images/698c6e79-bfb5-467e-8ab9-7640e04f6ae7/thumb/</t>
  </si>
  <si>
    <t>de16db87-464b-4786-93f1-f117378b34a6</t>
  </si>
  <si>
    <t>Polygonum persicaria by River Ogmore, Bridgend</t>
  </si>
  <si>
    <t>https://api.openverse.engineering/v1/images/de16db87-464b-4786-93f1-f117378b34a6/thumb/</t>
  </si>
  <si>
    <t>e2a29810-2d41-4ffa-a3de-3e3d55c135db</t>
  </si>
  <si>
    <t>Polygonum pubescens Blume</t>
  </si>
  <si>
    <t>C. C. Chuang</t>
  </si>
  <si>
    <t>https://api.openverse.engineering/v1/images/e2a29810-2d41-4ffa-a3de-3e3d55c135db/thumb/</t>
  </si>
  <si>
    <t>f38d5e17-1148-473a-988e-6b1b64197157</t>
  </si>
  <si>
    <t>Polygonum salicifolium Brouss. ex Willd.</t>
  </si>
  <si>
    <t>G. Germishuizen</t>
  </si>
  <si>
    <t>https://api.openverse.engineering/v1/images/f38d5e17-1148-473a-988e-6b1b64197157/thumb/</t>
  </si>
  <si>
    <t>fede98c8-13b8-44ad-8b8a-b8c494bbc4d2</t>
  </si>
  <si>
    <t>Polygonum tinctorium Aiton</t>
  </si>
  <si>
    <t>https://api.openverse.engineering/v1/images/fede98c8-13b8-44ad-8b8a-b8c494bbc4d2/thumb/</t>
  </si>
  <si>
    <t>3b271fc0-3f5e-460b-ac7e-747b4046de58</t>
  </si>
  <si>
    <t>Polygonum virginianum L.</t>
  </si>
  <si>
    <t>Frank C. Gates</t>
  </si>
  <si>
    <t>https://api.openverse.engineering/v1/images/3b271fc0-3f5e-460b-ac7e-747b4046de58/thumb/</t>
  </si>
  <si>
    <t>b0664ab8-0ca6-4a71-b8b7-39e563b81d8b</t>
  </si>
  <si>
    <t>[Meadows of bistort (Polygonum viviparum), shooting stars (Dodecatheon pauciflorum) and blue camas (Camassia quash)]. 36</t>
  </si>
  <si>
    <t>Beinecke Library</t>
  </si>
  <si>
    <t>https://api.openverse.engineering/v1/images/b0664ab8-0ca6-4a71-b8b7-39e563b81d8b/thumb/</t>
  </si>
  <si>
    <t>4b225e1e-dd82-4ccb-9f19-16deb98521a6</t>
  </si>
  <si>
    <t>P20130109-0109‚ÄîPolypodium glycyrrhiza‚ÄîRPBG</t>
  </si>
  <si>
    <t>https://api.openverse.engineering/v1/images/4b225e1e-dd82-4ccb-9f19-16deb98521a6/thumb/</t>
  </si>
  <si>
    <t>90bbffdd-8374-43ac-abf0-a0577fe5581a</t>
  </si>
  <si>
    <t>Polypodium Vulgare ferns</t>
  </si>
  <si>
    <t>https://api.openverse.engineering/v1/images/90bbffdd-8374-43ac-abf0-a0577fe5581a/thumb/</t>
  </si>
  <si>
    <t>704eeae4-f1db-4367-a8ef-1224468821f8</t>
  </si>
  <si>
    <t>E20161110-0002‚ÄîPolystichum munitum‚ÄîRPBG</t>
  </si>
  <si>
    <t>https://api.openverse.engineering/v1/images/704eeae4-f1db-4367-a8ef-1224468821f8/thumb/</t>
  </si>
  <si>
    <t>404391c2-da6c-4c0d-9299-30351c44149e</t>
  </si>
  <si>
    <t>Poncirus trifoliata OR Citrus trifoliata</t>
  </si>
  <si>
    <t>https://api.openverse.engineering/v1/images/404391c2-da6c-4c0d-9299-30351c44149e/thumb/</t>
  </si>
  <si>
    <t>df8f4dd2-185c-4bd7-addb-46737e1ab4ca</t>
  </si>
  <si>
    <t>Populus alba in fall - ◊¶◊§◊¶◊§◊î ◊û◊õ◊°◊ô◊§◊î ◊ë◊©◊ú◊õ◊™</t>
  </si>
  <si>
    <t>https://api.openverse.engineering/v1/images/df8f4dd2-185c-4bd7-addb-46737e1ab4ca/thumb/</t>
  </si>
  <si>
    <t>f7e32556-eb61-4ee7-98de-cab147e59652</t>
  </si>
  <si>
    <t>Populus angustifolia E. James</t>
  </si>
  <si>
    <t>Sereno Watson</t>
  </si>
  <si>
    <t>https://api.openverse.engineering/v1/images/f7e32556-eb61-4ee7-98de-cab147e59652/thumb/</t>
  </si>
  <si>
    <t>1f88dc4f-da2a-450c-af4d-d6f30b21cbc3</t>
  </si>
  <si>
    <t>Black Cottonwood (Populus balsamifera)</t>
  </si>
  <si>
    <t>https://api.openverse.engineering/v1/images/1f88dc4f-da2a-450c-af4d-d6f30b21cbc3/thumb/</t>
  </si>
  <si>
    <t>0e7a9f12-cdef-4972-b3b8-eb0604f470f5</t>
  </si>
  <si>
    <t>J20180125-0050‚ÄîPopulus fremontii ssp fremonti‚ÄîRPBGi‚ÄîDxO</t>
  </si>
  <si>
    <t>https://api.openverse.engineering/v1/images/0e7a9f12-cdef-4972-b3b8-eb0604f470f5/thumb/</t>
  </si>
  <si>
    <t>34143654-10f4-4665-9a20-6db262a09891</t>
  </si>
  <si>
    <t>Populus Nigra, Ser de Vento # 1 &amp; 2 (2015) - Mariana Marote (1988)</t>
  </si>
  <si>
    <t>pedrosimoes7</t>
  </si>
  <si>
    <t>https://api.openverse.engineering/v1/images/34143654-10f4-4665-9a20-6db262a09891/thumb/</t>
  </si>
  <si>
    <t>a01e7086-f184-4155-9f5a-38983d1b1ef2</t>
  </si>
  <si>
    <t>Populus tremula (leaf)</t>
  </si>
  <si>
    <t>https://api.openverse.engineering/v1/images/a01e7086-f184-4155-9f5a-38983d1b1ef2/thumb/</t>
  </si>
  <si>
    <t>d40630a3-5814-47bd-8d72-b2b193511e0f</t>
  </si>
  <si>
    <t>P20131219-0009‚ÄîPopulus tremuloides (B&amp;W)‚ÄîRPBG-1</t>
  </si>
  <si>
    <t>https://api.openverse.engineering/v1/images/d40630a3-5814-47bd-8d72-b2b193511e0f/thumb/</t>
  </si>
  <si>
    <t>2a77dc0b-1a2b-4c2c-8d41-0676418ed6c0</t>
  </si>
  <si>
    <t>Peuplier baumier de l'Ouest, Populus trichocarpa, Salicac√©es, Arboretum de Ch√®vreloup</t>
  </si>
  <si>
    <t>https://api.openverse.engineering/v1/images/2a77dc0b-1a2b-4c2c-8d41-0676418ed6c0/thumb/</t>
  </si>
  <si>
    <t>724567ea-74be-4d72-9f0f-3d40df1772c6</t>
  </si>
  <si>
    <t>Portulaca, Moss Rose. Portulaca grandiflora. Deutsches Magazin fur Garten- und Blumenkunde; Stuggart, G. Weise. (1854)</t>
  </si>
  <si>
    <t>https://api.openverse.engineering/v1/images/724567ea-74be-4d72-9f0f-3d40df1772c6/thumb/</t>
  </si>
  <si>
    <t>52e475cb-3119-4a84-a935-a4463b8f96a4</t>
  </si>
  <si>
    <t>Purslane (Portulaca oleracea)</t>
  </si>
  <si>
    <t>https://api.openverse.engineering/v1/images/52e475cb-3119-4a84-a935-a4463b8f96a4/thumb/</t>
  </si>
  <si>
    <t>24abf4ee-aa96-40b5-90b4-553376d07c21</t>
  </si>
  <si>
    <t>Portulaca retusa Engelm.</t>
  </si>
  <si>
    <t>https://api.openverse.engineering/v1/images/24abf4ee-aa96-40b5-90b4-553376d07c21/thumb/</t>
  </si>
  <si>
    <t>15074a64-740d-4eb4-bfd0-33c44e5f7ae7</t>
  </si>
  <si>
    <t>Young Potamogeton crispus Whitchurch Canal (curled mature fronds in deeper water). December 1982</t>
  </si>
  <si>
    <t>https://api.openverse.engineering/v1/images/15074a64-740d-4eb4-bfd0-33c44e5f7ae7/thumb/</t>
  </si>
  <si>
    <t>cf08c1ec-15a4-42e7-b390-7027e60f9230</t>
  </si>
  <si>
    <t>Polygonum amphibium, Cosmeston West lake, Potamogeton natans right. 1976</t>
  </si>
  <si>
    <t>https://api.openverse.engineering/v1/images/cf08c1ec-15a4-42e7-b390-7027e60f9230/thumb/</t>
  </si>
  <si>
    <t>7cc0c43d-931e-48b1-82c2-56836fafd034</t>
  </si>
  <si>
    <t>Silverweed (Potentilla anserina) Pebsham.</t>
  </si>
  <si>
    <t>https://api.openverse.engineering/v1/images/7cc0c43d-931e-48b1-82c2-56836fafd034/thumb/</t>
  </si>
  <si>
    <t>6f727a67-4db0-400a-96e9-d39a81331869</t>
  </si>
  <si>
    <t>Potentilla chinensis Ser.</t>
  </si>
  <si>
    <t>N. Desoulavy</t>
  </si>
  <si>
    <t>https://api.openverse.engineering/v1/images/6f727a67-4db0-400a-96e9-d39a81331869/thumb/</t>
  </si>
  <si>
    <t>1e000b7c-7826-4fbf-a0ab-a03f12413fe4</t>
  </si>
  <si>
    <t>Potentilla discolor Bunge</t>
  </si>
  <si>
    <t>L. F. Tsu</t>
  </si>
  <si>
    <t>https://api.openverse.engineering/v1/images/1e000b7c-7826-4fbf-a0ab-a03f12413fe4/thumb/</t>
  </si>
  <si>
    <t>b56dbbf5-11d3-4c11-b406-1edd3fe8afe3</t>
  </si>
  <si>
    <t>Potentilla egedei Wormsk.</t>
  </si>
  <si>
    <t>R. S. Sigafoos</t>
  </si>
  <si>
    <t>https://api.openverse.engineering/v1/images/b56dbbf5-11d3-4c11-b406-1edd3fe8afe3/thumb/</t>
  </si>
  <si>
    <t>2243625e-2858-487f-bf8b-17d022651217</t>
  </si>
  <si>
    <t>Tepperot - Potentilla erecta (W)</t>
  </si>
  <si>
    <t>color line</t>
  </si>
  <si>
    <t>https://api.openverse.engineering/v1/images/2243625e-2858-487f-bf8b-17d022651217/thumb/</t>
  </si>
  <si>
    <t>c1dd7dfa-3506-4c3e-8f1e-6c63e20875e3</t>
  </si>
  <si>
    <t>https://api.openverse.engineering/v1/images/c1dd7dfa-3506-4c3e-8f1e-6c63e20875e3/thumb/</t>
  </si>
  <si>
    <t>7ff61562-f1b7-4006-b689-ef134b3f12df</t>
  </si>
  <si>
    <t>Potentilla fruticosa var. rigida / ÈáëÈú≤Ê¢Ö(„Ç≠„É≥„É≠„Éê„Ç§)</t>
  </si>
  <si>
    <t>https://api.openverse.engineering/v1/images/7ff61562-f1b7-4006-b689-ef134b3f12df/thumb/</t>
  </si>
  <si>
    <t>f6980d35-500d-407d-8d6f-6ce1d8625750</t>
  </si>
  <si>
    <t>Dcrjsr</t>
  </si>
  <si>
    <t>https://api.openverse.engineering/v1/images/f6980d35-500d-407d-8d6f-6ce1d8625750/thumb/</t>
  </si>
  <si>
    <t>d93e8d91-3854-4d23-841d-3d73d2875d7a</t>
  </si>
  <si>
    <t>Potentilla kleiniana Wight &amp; Arn.</t>
  </si>
  <si>
    <t>https://api.openverse.engineering/v1/images/d93e8d91-3854-4d23-841d-3d73d2875d7a/thumb/</t>
  </si>
  <si>
    <t>63c5c991-95a8-426a-a90b-ff1557f21b78</t>
  </si>
  <si>
    <t>Potentilla nepalensis. Morris, R., Flora conspicua, t.33 (1826) [W. Clark]</t>
  </si>
  <si>
    <t>https://api.openverse.engineering/v1/images/63c5c991-95a8-426a-a90b-ff1557f21b78/thumb/</t>
  </si>
  <si>
    <t>4d6be0f9-908e-4a08-909e-eedc5991008e</t>
  </si>
  <si>
    <t>Cinquefoil -- Potentilla recta</t>
  </si>
  <si>
    <t>https://api.openverse.engineering/v1/images/4d6be0f9-908e-4a08-909e-eedc5991008e/thumb/</t>
  </si>
  <si>
    <t>07453cdf-5ff6-42e9-b93d-a0653fd9a982</t>
  </si>
  <si>
    <t>https://api.openverse.engineering/v1/images/07453cdf-5ff6-42e9-b93d-a0653fd9a982/thumb/</t>
  </si>
  <si>
    <t>5c032479-5391-4278-826c-51d90ba0e2dd</t>
  </si>
  <si>
    <t>Potentilla supina subsp. paradoxa (Nutt.) Soj√°k</t>
  </si>
  <si>
    <t>P. C. S.</t>
  </si>
  <si>
    <t>https://api.openverse.engineering/v1/images/5c032479-5391-4278-826c-51d90ba0e2dd/thumb/</t>
  </si>
  <si>
    <t>0f3e9152-820a-41d9-9acd-7106e3f97f4f</t>
  </si>
  <si>
    <t>https://api.openverse.engineering/v1/images/0f3e9152-820a-41d9-9acd-7106e3f97f4f/thumb/</t>
  </si>
  <si>
    <t>cb473989-1876-4557-8131-5c2707797d2c</t>
  </si>
  <si>
    <t>Pratia angulata (G. Forst.) Hook. f.</t>
  </si>
  <si>
    <t>https://api.openverse.engineering/v1/images/cb473989-1876-4557-8131-5c2707797d2c/thumb/</t>
  </si>
  <si>
    <t>b2773c6c-0c73-4672-a6e9-3b3d70af127a</t>
  </si>
  <si>
    <t>Kugel-Primel (Primula denticulata)</t>
  </si>
  <si>
    <t>https://api.openverse.engineering/v1/images/b2773c6c-0c73-4672-a6e9-3b3d70af127a/thumb/</t>
  </si>
  <si>
    <t>7a2e5ff6-2c6d-4f11-92fa-1d619f085a3b</t>
  </si>
  <si>
    <t>Primula sieboldii 'Snow on pine trees' (SG)</t>
  </si>
  <si>
    <t>davidshort</t>
  </si>
  <si>
    <t>https://api.openverse.engineering/v1/images/7a2e5ff6-2c6d-4f11-92fa-1d619f085a3b/thumb/</t>
  </si>
  <si>
    <t>a9f60aa9-3c78-4d65-8b7c-5e6ec3d9aa64</t>
  </si>
  <si>
    <t>Primula Veris - Primrose - Dino Olivieri</t>
  </si>
  <si>
    <t>! / dino olivieri / www.onyrix.com</t>
  </si>
  <si>
    <t>https://api.openverse.engineering/v1/images/a9f60aa9-3c78-4d65-8b7c-5e6ec3d9aa64/thumb/</t>
  </si>
  <si>
    <t>1efc32c2-fd0d-4a1d-8706-ecd7f83bb2c5</t>
  </si>
  <si>
    <t>Physostegia virginiana [as D. speciosum], Buddleja globosa, Phlox ovata, and Primula vulgaris [as P. acaulis] The botanic garden vol. 1 (1825)</t>
  </si>
  <si>
    <t>https://api.openverse.engineering/v1/images/1efc32c2-fd0d-4a1d-8706-ecd7f83bb2c5/thumb/</t>
  </si>
  <si>
    <t>470ff631-6439-4dd2-ab65-150d2a20a938</t>
  </si>
  <si>
    <t>Kerguelen Cabbage</t>
  </si>
  <si>
    <t>laikolosse</t>
  </si>
  <si>
    <t>https://api.openverse.engineering/v1/images/470ff631-6439-4dd2-ab65-150d2a20a938/thumb/</t>
  </si>
  <si>
    <t>659327a8-d293-495b-9291-cf74d39c3285</t>
  </si>
  <si>
    <t>Prinsepia utilis Royle</t>
  </si>
  <si>
    <t>https://api.openverse.engineering/v1/images/659327a8-d293-495b-9291-cf74d39c3285/thumb/</t>
  </si>
  <si>
    <t>29ab9906-0864-42f9-b43e-10b10c49e526</t>
  </si>
  <si>
    <t>Proboscidea fragrans (Lindl.) Decne.</t>
  </si>
  <si>
    <t>-- Bennett; Dunn, --; Torke and -- Wieder</t>
  </si>
  <si>
    <t>https://api.openverse.engineering/v1/images/29ab9906-0864-42f9-b43e-10b10c49e526/thumb/</t>
  </si>
  <si>
    <t>4df53dfc-c0dd-4655-99ae-8c3173a78f27</t>
  </si>
  <si>
    <t>Protea mellifera - sugar bush, Cape Town 01/05/1960</t>
  </si>
  <si>
    <t>https://api.openverse.engineering/v1/images/4df53dfc-c0dd-4655-99ae-8c3173a78f27/thumb/</t>
  </si>
  <si>
    <t>73581c3e-90c4-4c40-8509-feb52f6b6277</t>
  </si>
  <si>
    <t>Peter de Lange</t>
  </si>
  <si>
    <t>https://api.openverse.engineering/v1/images/73581c3e-90c4-4c40-8509-feb52f6b6277/thumb/</t>
  </si>
  <si>
    <t>9dc2e1d6-3831-48a0-a8f6-91259d3cf243</t>
  </si>
  <si>
    <t>self-heal (Prunella vulgaris)</t>
  </si>
  <si>
    <t>Scott Darbey</t>
  </si>
  <si>
    <t>https://api.openverse.engineering/v1/images/9dc2e1d6-3831-48a0-a8f6-91259d3cf243/thumb/</t>
  </si>
  <si>
    <t>31911e07-0a0e-493f-bbb3-98e2462e7b3b</t>
  </si>
  <si>
    <t>Prunus alleghaniensis Porter</t>
  </si>
  <si>
    <t>W. M. Canby</t>
  </si>
  <si>
    <t>https://api.openverse.engineering/v1/images/31911e07-0a0e-493f-bbb3-98e2462e7b3b/thumb/</t>
  </si>
  <si>
    <t>0207858c-e202-4d19-aa15-b7c5875114d7</t>
  </si>
  <si>
    <t>Sweet cherry (Prunus avium), Pomegranate (Punica granatum), and apricot (Prunus armeniaca). Bessler, Basilius, Hortus Eystettensis, vol. 2: Ordo collectarum arborum et fruticum aestivalium, t. 145, (1640) [B. Bessler]</t>
  </si>
  <si>
    <t>https://api.openverse.engineering/v1/images/0207858c-e202-4d19-aa15-b7c5875114d7/thumb/</t>
  </si>
  <si>
    <t>e0567d63-2005-4a52-872b-8d2fc873f973</t>
  </si>
  <si>
    <t>https://api.openverse.engineering/v1/images/e0567d63-2005-4a52-872b-8d2fc873f973/thumb/</t>
  </si>
  <si>
    <t>953dc381-654d-49ba-a8c2-db4ad6fd6f81</t>
  </si>
  <si>
    <t>Cerises Sour cherry, Wild cherry. Prunus cerasus. For pies and tarts. More nutritional than sweet cherries, trees easier to grow. Birds crazy for them. Greeks cultivated sour cherries around 300 B.C. Etudes de fleurs et de fruits, t. 13 (1820) [Mme Vincen</t>
  </si>
  <si>
    <t>https://api.openverse.engineering/v1/images/953dc381-654d-49ba-a8c2-db4ad6fd6f81/thumb/</t>
  </si>
  <si>
    <t>920bd113-4d13-4ee2-9ba3-e7f44a71302e</t>
  </si>
  <si>
    <t>Plum 'Royale'. Prunus domestica. By P.J. RedouteÃÅ (1827-1833)</t>
  </si>
  <si>
    <t>https://api.openverse.engineering/v1/images/920bd113-4d13-4ee2-9ba3-e7f44a71302e/thumb/</t>
  </si>
  <si>
    <t>4673dd4e-793a-4771-9eb2-7c639fc1e348</t>
  </si>
  <si>
    <t>Almonds (Prunus dulcis (Mill.) D.A.Webb)</t>
  </si>
  <si>
    <t>https://api.openverse.engineering/v1/images/4673dd4e-793a-4771-9eb2-7c639fc1e348/thumb/</t>
  </si>
  <si>
    <t>42e595d3-983d-4a1b-9e3e-ddfca45bbd90</t>
  </si>
  <si>
    <t>https://api.openverse.engineering/v1/images/42e595d3-983d-4a1b-9e3e-ddfca45bbd90/thumb/</t>
  </si>
  <si>
    <t>0ba57bed-b933-4fc8-a268-09f46534c7e8</t>
  </si>
  <si>
    <t>Prunus insititia L.</t>
  </si>
  <si>
    <t>T. O. Bergroth</t>
  </si>
  <si>
    <t>https://api.openverse.engineering/v1/images/0ba57bed-b933-4fc8-a268-09f46534c7e8/thumb/</t>
  </si>
  <si>
    <t>b62db208-d75c-425c-bd86-3b3732d31acf</t>
  </si>
  <si>
    <t>Japanese bush cherry / Prunus japonica / Â∫≠Ê¢Ö(„Éã„ÉØ„Ç¶„É°)</t>
  </si>
  <si>
    <t>https://api.openverse.engineering/v1/images/b62db208-d75c-425c-bd86-3b3732d31acf/thumb/</t>
  </si>
  <si>
    <t>4c4729d2-b467-4ab8-bb3a-e397c701d288</t>
  </si>
  <si>
    <t>Prunus laurocerasus, Linn√¶us 1753 (Rosales Rosace√¶ Amygdaloide√¶ Amygdale√¶)</t>
  </si>
  <si>
    <t>https://api.openverse.engineering/v1/images/4c4729d2-b467-4ab8-bb3a-e397c701d288/thumb/</t>
  </si>
  <si>
    <t>25753b6d-5aa0-41ed-9e22-8e3f5e7a5680</t>
  </si>
  <si>
    <t>Fleurs dress√©es du Cerisier de Ste Lucie, Prunus Mahaleb, Rosac√©es</t>
  </si>
  <si>
    <t>https://api.openverse.engineering/v1/images/25753b6d-5aa0-41ed-9e22-8e3f5e7a5680/thumb/</t>
  </si>
  <si>
    <t>9fe12012-2e0b-47b6-963e-b6d496c08663</t>
  </si>
  <si>
    <t>Ume / Prunus mume / Ê¢Ö(„Ç¶„É°)</t>
  </si>
  <si>
    <t>https://api.openverse.engineering/v1/images/9fe12012-2e0b-47b6-963e-b6d496c08663/thumb/</t>
  </si>
  <si>
    <t>bfb56d3b-3ee7-4e02-b8a0-de7176cd57ec</t>
  </si>
  <si>
    <t>Prunus napaulensis (Ser.) Steud.</t>
  </si>
  <si>
    <t>https://api.openverse.engineering/v1/images/bfb56d3b-3ee7-4e02-b8a0-de7176cd57ec/thumb/</t>
  </si>
  <si>
    <t>81414435-6860-42d2-85ac-3eeb0524a778</t>
  </si>
  <si>
    <t>Prunus nigra Wight &amp; Hedrick</t>
  </si>
  <si>
    <t>J. Fowler</t>
  </si>
  <si>
    <t>https://api.openverse.engineering/v1/images/81414435-6860-42d2-85ac-3eeb0524a778/thumb/</t>
  </si>
  <si>
    <t>49d79eef-3b1e-40d1-999d-6a1947c8b1e8</t>
  </si>
  <si>
    <t>axelkr</t>
  </si>
  <si>
    <t>https://api.openverse.engineering/v1/images/49d79eef-3b1e-40d1-999d-6a1947c8b1e8/thumb/</t>
  </si>
  <si>
    <t>f61ded15-92c8-480f-b54e-da301acb26d2</t>
  </si>
  <si>
    <t>Prunus pensylvanica (3)</t>
  </si>
  <si>
    <t>https://api.openverse.engineering/v1/images/f61ded15-92c8-480f-b54e-da301acb26d2/thumb/</t>
  </si>
  <si>
    <t>7e78d24e-8d11-49b8-a447-1fa31dbfa185</t>
  </si>
  <si>
    <t>Double flowering peach. Prunus persica camelliaÃàflora.</t>
  </si>
  <si>
    <t>https://api.openverse.engineering/v1/images/7e78d24e-8d11-49b8-a447-1fa31dbfa185/thumb/</t>
  </si>
  <si>
    <t>b9c8a63c-2100-4347-af3e-1c8006ea6d06</t>
  </si>
  <si>
    <t>Prunus pseudocerasus Lindl.</t>
  </si>
  <si>
    <t>ex herb. Musei Britannici</t>
  </si>
  <si>
    <t>https://api.openverse.engineering/v1/images/b9c8a63c-2100-4347-af3e-1c8006ea6d06/thumb/</t>
  </si>
  <si>
    <t>747e3dd6-4223-4a1f-830e-706469f65121</t>
  </si>
  <si>
    <t>Prunus salicifolia Kunth</t>
  </si>
  <si>
    <t>https://api.openverse.engineering/v1/images/747e3dd6-4223-4a1f-830e-706469f65121/thumb/</t>
  </si>
  <si>
    <t>a9371f5d-0fce-4e02-8095-0d6c7d066228</t>
  </si>
  <si>
    <t>Japanese plum / Prunus salicina / Êùé(„Çπ„É¢„É¢)</t>
  </si>
  <si>
    <t>https://api.openverse.engineering/v1/images/a9371f5d-0fce-4e02-8095-0d6c7d066228/thumb/</t>
  </si>
  <si>
    <t>f7dd0bfd-0eb6-4312-b102-c24a2557c244</t>
  </si>
  <si>
    <t>faul</t>
  </si>
  <si>
    <t>https://api.openverse.engineering/v1/images/f7dd0bfd-0eb6-4312-b102-c24a2557c244/thumb/</t>
  </si>
  <si>
    <t>88ff22b1-2509-4956-b96a-2389886eec5b</t>
  </si>
  <si>
    <t>Blackthorn, or sloe (Prunus spinosa), and spring cinque-foil (Potentilla grandiflora).</t>
  </si>
  <si>
    <t>https://api.openverse.engineering/v1/images/88ff22b1-2509-4956-b96a-2389886eec5b/thumb/</t>
  </si>
  <si>
    <t>06d5ba93-03d6-4ee5-a0ed-460c8d206ecc</t>
  </si>
  <si>
    <t>Ural-66</t>
  </si>
  <si>
    <t>https://api.openverse.engineering/v1/images/06d5ba93-03d6-4ee5-a0ed-460c8d206ecc/thumb/</t>
  </si>
  <si>
    <t>86c2007f-863a-4879-856d-950ea86d8ca2</t>
  </si>
  <si>
    <t>Prunus undulata Buch.-Ham. &amp; D. Don</t>
  </si>
  <si>
    <t>https://api.openverse.engineering/v1/images/86c2007f-863a-4879-856d-950ea86d8ca2/thumb/</t>
  </si>
  <si>
    <t>4fcd4904-7374-4620-bf9f-76565588ab65</t>
  </si>
  <si>
    <t>H20150507-0022‚ÄîPrunus virginiana var demissa (with Diabrotica undecimpunctata tenella [Western cucumber beetle])‚ÄîRPBG</t>
  </si>
  <si>
    <t>https://api.openverse.engineering/v1/images/4fcd4904-7374-4620-bf9f-76565588ab65/thumb/</t>
  </si>
  <si>
    <t>9784eda4-9575-460e-9cf5-ebcd6ea71084</t>
  </si>
  <si>
    <t>https://api.openverse.engineering/v1/images/9784eda4-9575-460e-9cf5-ebcd6ea71084/thumb/</t>
  </si>
  <si>
    <t>5387d491-c04b-4edc-8996-d5031922f743</t>
  </si>
  <si>
    <t>https://api.openverse.engineering/v1/images/5387d491-c04b-4edc-8996-d5031922f743/thumb/</t>
  </si>
  <si>
    <t>d6dff544-3146-4b63-a141-310ae334ae37</t>
  </si>
  <si>
    <t>Douglas Fir (Pseudotsuga menziesii)</t>
  </si>
  <si>
    <t>https://api.openverse.engineering/v1/images/d6dff544-3146-4b63-a141-310ae334ae37/thumb/</t>
  </si>
  <si>
    <t>b1e591fd-ec9e-47e9-8d48-eb6296922bc8</t>
  </si>
  <si>
    <t>https://api.openverse.engineering/v1/images/b1e591fd-ec9e-47e9-8d48-eb6296922bc8/thumb/</t>
  </si>
  <si>
    <t>652adc30-c270-4399-9ea4-1001ae168224</t>
  </si>
  <si>
    <t>https://api.openverse.engineering/v1/images/652adc30-c270-4399-9ea4-1001ae168224/thumb/</t>
  </si>
  <si>
    <t>f2c5a7bd-b78a-4080-b648-294e35dd64e8</t>
  </si>
  <si>
    <t>Psoralea tenuiflora f. alba Steyerm.</t>
  </si>
  <si>
    <t>https://api.openverse.engineering/v1/images/f2c5a7bd-b78a-4080-b648-294e35dd64e8/thumb/</t>
  </si>
  <si>
    <t>b1538f80-8c72-4d12-8e15-c2afe3ad00d3</t>
  </si>
  <si>
    <t>Hoptree. Ptelea trifoliata. Thrives in the moist soil of the Mississippi River Valley. Illustration by Mark Catesby (1722)</t>
  </si>
  <si>
    <t>https://api.openverse.engineering/v1/images/b1538f80-8c72-4d12-8e15-c2afe3ad00d3/thumb/</t>
  </si>
  <si>
    <t>840b1688-76e6-4c08-b1d0-63b3e2d51b56</t>
  </si>
  <si>
    <t>Pteridium aquilinum subsp. decompositum</t>
  </si>
  <si>
    <t>https://api.openverse.engineering/v1/images/840b1688-76e6-4c08-b1d0-63b3e2d51b56/thumb/</t>
  </si>
  <si>
    <t>882f5031-2e4d-4bb6-859f-55561699d649</t>
  </si>
  <si>
    <t>https://api.openverse.engineering/v1/images/882f5031-2e4d-4bb6-859f-55561699d649/thumb/</t>
  </si>
  <si>
    <t>8d533885-7da4-4551-b450-1792f356b6e5</t>
  </si>
  <si>
    <t>https://api.openverse.engineering/v1/images/8d533885-7da4-4551-b450-1792f356b6e5/thumb/</t>
  </si>
  <si>
    <t>6b91bf1c-ddb6-4be0-89d6-66cf78f95225</t>
  </si>
  <si>
    <t>Pueraria phaseoloides (Roxb.) Benth.</t>
  </si>
  <si>
    <t>J. Dwyer; T. Elias and R. H. Maxwell</t>
  </si>
  <si>
    <t>https://api.openverse.engineering/v1/images/6b91bf1c-ddb6-4be0-89d6-66cf78f95225/thumb/</t>
  </si>
  <si>
    <t>3ff68e88-e5a0-4b77-8e67-9089930bdf55</t>
  </si>
  <si>
    <t>Pueraria tuberosa (Roxb. ex Willd.) DC.</t>
  </si>
  <si>
    <t>https://api.openverse.engineering/v1/images/3ff68e88-e5a0-4b77-8e67-9089930bdf55/thumb/</t>
  </si>
  <si>
    <t>86b3203b-6dba-4412-8fe2-9184047b02c8</t>
  </si>
  <si>
    <t>Lungwort, Common lungwort (Pulmonaria officinalis) and Golden shower tree, purging Cassia (Cassia fistula) The American flora by Asa B. Strong, vol. 1 (1855)</t>
  </si>
  <si>
    <t>https://api.openverse.engineering/v1/images/86b3203b-6dba-4412-8fe2-9184047b02c8/thumb/</t>
  </si>
  <si>
    <t>f0db8c9f-a353-446d-a3e5-b850226537fb</t>
  </si>
  <si>
    <t>Pulsatilla cernua [as Anemone cernua]. Flora and Sylva vol.1 (1903)</t>
  </si>
  <si>
    <t>https://api.openverse.engineering/v1/images/f0db8c9f-a353-446d-a3e5-b850226537fb/thumb/</t>
  </si>
  <si>
    <t>56bb3467-b6a0-4705-8a09-ac1941fb8998</t>
  </si>
  <si>
    <t>Pomegranate (punica granatum) by Otto Wilhelm Thom√©, 1885</t>
  </si>
  <si>
    <t>https://api.openverse.engineering/v1/images/56bb3467-b6a0-4705-8a09-ac1941fb8998/thumb/</t>
  </si>
  <si>
    <t>5e889a5c-c896-4d56-b142-f3121e41841c</t>
  </si>
  <si>
    <t>Puya chilensis. Flore des serres et des jardins de l'Europe v.9 (1853-1854)</t>
  </si>
  <si>
    <t>https://api.openverse.engineering/v1/images/5e889a5c-c896-4d56-b142-f3121e41841c/thumb/</t>
  </si>
  <si>
    <t>7db2bf5f-19e0-4af7-8d50-c8d0bcfe276e</t>
  </si>
  <si>
    <t>Pycnanthemum incanum (hoary mountain-mint)</t>
  </si>
  <si>
    <t>https://api.openverse.engineering/v1/images/7db2bf5f-19e0-4af7-8d50-c8d0bcfe276e/thumb/</t>
  </si>
  <si>
    <t>228487c3-9791-463a-9919-5888f0a503fe</t>
  </si>
  <si>
    <t>Pycnanthemum virginianum (L.) T. Durand &amp; B.D. Jacks. ex B.L. Rob. &amp; Fernald</t>
  </si>
  <si>
    <t>https://api.openverse.engineering/v1/images/228487c3-9791-463a-9919-5888f0a503fe/thumb/</t>
  </si>
  <si>
    <t>d2ff452f-7b73-4e4d-8c09-051209918f2b</t>
  </si>
  <si>
    <t>20171010_094043‚ÄîPyracantha coccinea‚ÄîBerkeley‚ÄîDxO</t>
  </si>
  <si>
    <t>https://api.openverse.engineering/v1/images/d2ff452f-7b73-4e4d-8c09-051209918f2b/thumb/</t>
  </si>
  <si>
    <t>c24fbfd9-f852-47b7-98ea-81afebea80af</t>
  </si>
  <si>
    <t>Otto Degener and Isa Degener</t>
  </si>
  <si>
    <t>https://api.openverse.engineering/v1/images/c24fbfd9-f852-47b7-98ea-81afebea80af/thumb/</t>
  </si>
  <si>
    <t>Pyracantha crenato serrata</t>
  </si>
  <si>
    <t>33fd3814-e150-4e7c-922d-802c39c8d1ce</t>
  </si>
  <si>
    <t>Pyrola minor (common wintergreen)</t>
  </si>
  <si>
    <t>https://api.openverse.engineering/v1/images/33fd3814-e150-4e7c-922d-802c39c8d1ce/thumb/</t>
  </si>
  <si>
    <t>e7371a36-a1da-4938-a550-58c0d0289fec</t>
  </si>
  <si>
    <t>Pyrularia edulis (Wall.) A. DC.</t>
  </si>
  <si>
    <t>https://api.openverse.engineering/v1/images/e7371a36-a1da-4938-a550-58c0d0289fec/thumb/</t>
  </si>
  <si>
    <t>f1d406dc-2ffd-4afb-b100-c30ad5700afd</t>
  </si>
  <si>
    <t>Pears Colmar d'Alost and Simonette de Peruwelz. Pyrus communis. La Belgique horticole, vol. 3 (1853)</t>
  </si>
  <si>
    <t>https://api.openverse.engineering/v1/images/f1d406dc-2ffd-4afb-b100-c30ad5700afd/thumb/</t>
  </si>
  <si>
    <t>40af52c2-0c1b-4f57-bd70-57e68dcb3fff</t>
  </si>
  <si>
    <t>Pyrus pashia Buch.-Ham. ex D. Don</t>
  </si>
  <si>
    <t>https://api.openverse.engineering/v1/images/40af52c2-0c1b-4f57-bd70-57e68dcb3fff/thumb/</t>
  </si>
  <si>
    <t>c0d95d57-316a-4498-9d0d-726c902cfed1</t>
  </si>
  <si>
    <t>Wild European Pear (Pyrus pyraster) from Pomona Italiana (1817 - 1839) by Giorgio Gallesio (1772-1839).</t>
  </si>
  <si>
    <t>https://api.openverse.engineering/v1/images/c0d95d57-316a-4498-9d0d-726c902cfed1/thumb/</t>
  </si>
  <si>
    <t>a9fb8ef9-bc6d-4571-aa80-5624fae743cf</t>
  </si>
  <si>
    <t>Knospen der Nashi-Birne bzw. Asia-Birne (Pyrus pyrifolia)</t>
  </si>
  <si>
    <t>netzroot</t>
  </si>
  <si>
    <t>https://api.openverse.engineering/v1/images/a9fb8ef9-bc6d-4571-aa80-5624fae743cf/thumb/</t>
  </si>
  <si>
    <t>928964d5-4eef-40f7-82d7-3675a39fcd77</t>
  </si>
  <si>
    <t>https://api.openverse.engineering/v1/images/928964d5-4eef-40f7-82d7-3675a39fcd77/thumb/</t>
  </si>
  <si>
    <t>30330846-9a18-4a91-8475-121bd2426bc7</t>
  </si>
  <si>
    <t>Quercus acutissima (Sawtooth Oak)</t>
  </si>
  <si>
    <t>https://api.openverse.engineering/v1/images/30330846-9a18-4a91-8475-121bd2426bc7/thumb/</t>
  </si>
  <si>
    <t>046be888-1b4f-4611-af65-1bf45daa83c5</t>
  </si>
  <si>
    <t>Canada Jays in White Oak. (Perisoreus canadensis in Quercus alba) Audubon, J.J., Birds of America [double elephant folio edition], t. 107 (1826-1838) [J.J. Audubon]</t>
  </si>
  <si>
    <t>https://api.openverse.engineering/v1/images/046be888-1b4f-4611-af65-1bf45daa83c5/thumb/</t>
  </si>
  <si>
    <t>9916be68-bc62-43cc-aae5-d31b2aee3837</t>
  </si>
  <si>
    <t>Turkey oak (Quercus cerris) illustration from Trait√© des Arbres</t>
  </si>
  <si>
    <t>https://api.openverse.engineering/v1/images/9916be68-bc62-43cc-aae5-d31b2aee3837/thumb/</t>
  </si>
  <si>
    <t>9855a127-634f-4cee-adcc-c73ddbb4010e</t>
  </si>
  <si>
    <t>https://api.openverse.engineering/v1/images/9855a127-634f-4cee-adcc-c73ddbb4010e/thumb/</t>
  </si>
  <si>
    <t>1e32757d-ca87-4a6c-8381-1143cdc6f80f</t>
  </si>
  <si>
    <t>Bambizoe</t>
  </si>
  <si>
    <t>https://api.openverse.engineering/v1/images/1e32757d-ca87-4a6c-8381-1143cdc6f80f/thumb/</t>
  </si>
  <si>
    <t>267be56d-9367-4cb1-a48b-4bfa5ed6422c</t>
  </si>
  <si>
    <t>https://api.openverse.engineering/v1/images/267be56d-9367-4cb1-a48b-4bfa5ed6422c/thumb/</t>
  </si>
  <si>
    <t>0554922e-229f-46ec-9eaa-8a48250d2d17</t>
  </si>
  <si>
    <t>Quercus gambelii (Gambel oak) (Warner Point Trail, Black Canyon of the Gunnison National Park, Colorado, USA) 2</t>
  </si>
  <si>
    <t>https://api.openverse.engineering/v1/images/0554922e-229f-46ec-9eaa-8a48250d2d17/thumb/</t>
  </si>
  <si>
    <t>b405ba9b-8348-48a7-aa2c-3bcc50d77e04</t>
  </si>
  <si>
    <t>Giovanni Caudullo</t>
  </si>
  <si>
    <t>https://api.openverse.engineering/v1/images/b405ba9b-8348-48a7-aa2c-3bcc50d77e04/thumb/</t>
  </si>
  <si>
    <t>91a67b86-7aa3-4f1e-ba76-df6544e1a682</t>
  </si>
  <si>
    <t>Ilice di Carrinu (Quercus Ilex)</t>
  </si>
  <si>
    <t>piero giuffrida | jebel</t>
  </si>
  <si>
    <t>https://api.openverse.engineering/v1/images/91a67b86-7aa3-4f1e-ba76-df6544e1a682/thumb/</t>
  </si>
  <si>
    <t>c48be67c-157a-466a-bf0a-67e5de24f253</t>
  </si>
  <si>
    <t>1. Aleppo oak (Quercus infectoria) 2. Lebanon oak (Quercus Liban</t>
  </si>
  <si>
    <t>https://api.openverse.engineering/v1/images/c48be67c-157a-466a-bf0a-67e5de24f253/thumb/</t>
  </si>
  <si>
    <t>94581eef-22eb-4a03-ac36-3c88a4313e1f</t>
  </si>
  <si>
    <t>Bull Oak (Quercus Lamellosa) from Illustrations of Himalayan plants (1855) by W. H. (Walter Hood) Fitch (1817-1892).</t>
  </si>
  <si>
    <t>https://api.openverse.engineering/v1/images/94581eef-22eb-4a03-ac36-3c88a4313e1f/thumb/</t>
  </si>
  <si>
    <t>9dad7bbf-2721-4d50-b74f-9846b337e520</t>
  </si>
  <si>
    <t>https://api.openverse.engineering/v1/images/9dad7bbf-2721-4d50-b74f-9846b337e520/thumb/</t>
  </si>
  <si>
    <t>2ca4fb56-09f7-4e81-abf6-aefcd1b9300d</t>
  </si>
  <si>
    <t>enviro runner</t>
  </si>
  <si>
    <t>https://api.openverse.engineering/v1/images/2ca4fb56-09f7-4e81-abf6-aefcd1b9300d/thumb/</t>
  </si>
  <si>
    <t>d0d58d07-8579-4266-9bb0-6adeaf5cc654</t>
  </si>
  <si>
    <t>https://api.openverse.engineering/v1/images/d0d58d07-8579-4266-9bb0-6adeaf5cc654/thumb/</t>
  </si>
  <si>
    <t>a6544a19-46d4-4396-82eb-6c715769c824</t>
  </si>
  <si>
    <t>Oak (Quercus robur): lOve Anchors Knowledge (a mesostic poem by Alec Finlay) #treetrail</t>
  </si>
  <si>
    <t>dullhunk</t>
  </si>
  <si>
    <t>https://api.openverse.engineering/v1/images/a6544a19-46d4-4396-82eb-6c715769c824/thumb/</t>
  </si>
  <si>
    <t>c70cfd5f-d9ad-433d-9b61-2868a5bde747</t>
  </si>
  <si>
    <t>DƒÖb czerwony - Quercus rubra</t>
  </si>
  <si>
    <t>jadwinia</t>
  </si>
  <si>
    <t>https://api.openverse.engineering/v1/images/c70cfd5f-d9ad-433d-9b61-2868a5bde747/thumb/</t>
  </si>
  <si>
    <t>de742acd-f59d-4caa-bbe6-7daa6324e23a</t>
  </si>
  <si>
    <t>Quercus serrata Murray</t>
  </si>
  <si>
    <t>kumori noasa</t>
  </si>
  <si>
    <t>https://api.openverse.engineering/v1/images/de742acd-f59d-4caa-bbe6-7daa6324e23a/thumb/</t>
  </si>
  <si>
    <t>7a63fe53-34c4-4e3e-b35e-e152f2ce3450</t>
  </si>
  <si>
    <t>https://api.openverse.engineering/v1/images/7a63fe53-34c4-4e3e-b35e-e152f2ce3450/thumb/</t>
  </si>
  <si>
    <t>49895839-82a2-4db3-91a2-99254ed72fdf</t>
  </si>
  <si>
    <t>https://api.openverse.engineering/v1/images/49895839-82a2-4db3-91a2-99254ed72fdf/thumb/</t>
  </si>
  <si>
    <t>872142fa-09ca-4e53-8505-3180348547e6</t>
  </si>
  <si>
    <t>https://api.openverse.engineering/v1/images/872142fa-09ca-4e53-8505-3180348547e6/thumb/</t>
  </si>
  <si>
    <t>f149d56b-0c01-4827-bb48-ba29001875aa</t>
  </si>
  <si>
    <t>Water Buttercup (Ranunculus aquatilis)</t>
  </si>
  <si>
    <t>https://api.openverse.engineering/v1/images/f149d56b-0c01-4827-bb48-ba29001875aa/thumb/</t>
  </si>
  <si>
    <t>98f9f791-9980-464c-af91-946543e5e53b</t>
  </si>
  <si>
    <t>1654-Boton de Oro (Ranunculus bulbosus)</t>
  </si>
  <si>
    <t>jl.cernadas</t>
  </si>
  <si>
    <t>https://api.openverse.engineering/v1/images/98f9f791-9980-464c-af91-946543e5e53b/thumb/</t>
  </si>
  <si>
    <t>efb8d609-18d8-4e4e-9bba-e0a8effa1c2c</t>
  </si>
  <si>
    <t>Ranunculus ficaria L. / Celidonia menor / Lesser celandine</t>
  </si>
  <si>
    <t>Macrodomo</t>
  </si>
  <si>
    <t>https://api.openverse.engineering/v1/images/efb8d609-18d8-4e4e-9bba-e0a8effa1c2c/thumb/</t>
  </si>
  <si>
    <t>113f06a6-35c9-4c8d-b959-9e3e8f830d80</t>
  </si>
  <si>
    <t>Ranunculus japonicus Thunb.</t>
  </si>
  <si>
    <t>https://api.openverse.engineering/v1/images/113f06a6-35c9-4c8d-b959-9e3e8f830d80/thumb/</t>
  </si>
  <si>
    <t>416ecf75-0e81-471a-9861-dbb2c0d60dba</t>
  </si>
  <si>
    <t>ex herb. Chapman</t>
  </si>
  <si>
    <t>https://api.openverse.engineering/v1/images/416ecf75-0e81-471a-9861-dbb2c0d60dba/thumb/</t>
  </si>
  <si>
    <t>c059febd-c96b-412a-9bf8-dee64c8dfe1f</t>
  </si>
  <si>
    <t>Un bouton d'or en guise de grignotage - A Ranunculus repens for snacking...</t>
  </si>
  <si>
    <t>https://api.openverse.engineering/v1/images/c059febd-c96b-412a-9bf8-dee64c8dfe1f/thumb/</t>
  </si>
  <si>
    <t>363f5a6a-e27f-4755-b1ac-aebcf7bad496</t>
  </si>
  <si>
    <t>Ranunculus reptans L.</t>
  </si>
  <si>
    <t>Alf. Andersen</t>
  </si>
  <si>
    <t>https://api.openverse.engineering/v1/images/363f5a6a-e27f-4755-b1ac-aebcf7bad496/thumb/</t>
  </si>
  <si>
    <t>8b4634ae-d335-467c-b266-cc4c7597b8fa</t>
  </si>
  <si>
    <t>https://api.openverse.engineering/v1/images/8b4634ae-d335-467c-b266-cc4c7597b8fa/thumb/</t>
  </si>
  <si>
    <t>fac34c43-5acb-42b0-add0-4a1ab92f8c7f</t>
  </si>
  <si>
    <t>Raphanus raphanistrum leaf2</t>
  </si>
  <si>
    <t>https://api.openverse.engineering/v1/images/fac34c43-5acb-42b0-add0-4a1ab92f8c7f/thumb/</t>
  </si>
  <si>
    <t>5ff4a736-44af-4e12-bd4e-bd64c5f69a2e</t>
  </si>
  <si>
    <t>Radish (Raphanus sativus) sprouts</t>
  </si>
  <si>
    <t>BarefootGardener</t>
  </si>
  <si>
    <t>https://api.openverse.engineering/v1/images/5ff4a736-44af-4e12-bd4e-bd64c5f69a2e/thumb/</t>
  </si>
  <si>
    <t>d8a9bd68-05cc-4db9-84c6-7ffac8f737fd</t>
  </si>
  <si>
    <t>Rehmannia glutinosa (Gaertn.) DC.</t>
  </si>
  <si>
    <t>https://api.openverse.engineering/v1/images/d8a9bd68-05cc-4db9-84c6-7ffac8f737fd/thumb/</t>
  </si>
  <si>
    <t>20fdf44e-65fa-4a04-9eda-266226721c9d</t>
  </si>
  <si>
    <t>Rhamnus japonica Maxim.</t>
  </si>
  <si>
    <t>https://api.openverse.engineering/v1/images/20fdf44e-65fa-4a04-9eda-266226721c9d/thumb/</t>
  </si>
  <si>
    <t>ab0375a5-f4cf-4109-88d8-feea3bfcb86f</t>
  </si>
  <si>
    <t>Sikkim Rhubarb. Rheum nobile Hook.f. &amp; Thomson - Flore des serres et des jardins de l'Europe v.12 (1857)</t>
  </si>
  <si>
    <t>https://api.openverse.engineering/v1/images/ab0375a5-f4cf-4109-88d8-feea3bfcb86f/thumb/</t>
  </si>
  <si>
    <t>dfeb01b5-e5ad-4970-928d-d07ceaa03669</t>
  </si>
  <si>
    <t>Rheum officinale Baill.</t>
  </si>
  <si>
    <t>M. A. Farges</t>
  </si>
  <si>
    <t>https://api.openverse.engineering/v1/images/dfeb01b5-e5ad-4970-928d-d07ceaa03669/thumb/</t>
  </si>
  <si>
    <t>adf4f0cc-f1a3-442e-a581-8218dfda62a1</t>
  </si>
  <si>
    <t>Alexander Klink</t>
  </si>
  <si>
    <t>https://api.openverse.engineering/v1/images/adf4f0cc-f1a3-442e-a581-8218dfda62a1/thumb/</t>
  </si>
  <si>
    <t>e7b32510-9957-485e-8ee0-cfcfaf5b3d1b</t>
  </si>
  <si>
    <t>Rheum rhaponticum L.</t>
  </si>
  <si>
    <t>https://api.openverse.engineering/v1/images/e7b32510-9957-485e-8ee0-cfcfaf5b3d1b/thumb/</t>
  </si>
  <si>
    <t>f966ce9c-6a09-489a-abaf-735567043c85</t>
  </si>
  <si>
    <t>Rheum ribes L.</t>
  </si>
  <si>
    <t>William O. Douglas</t>
  </si>
  <si>
    <t>https://api.openverse.engineering/v1/images/f966ce9c-6a09-489a-abaf-735567043c85/thumb/</t>
  </si>
  <si>
    <t>0ca7a11c-4020-4bd7-8789-5e86f4621c35</t>
  </si>
  <si>
    <t>Rheum spiciforme Royle</t>
  </si>
  <si>
    <t>https://api.openverse.engineering/v1/images/0ca7a11c-4020-4bd7-8789-5e86f4621c35/thumb/</t>
  </si>
  <si>
    <t>46f1dafc-362d-4202-afc2-80d389d3b367</t>
  </si>
  <si>
    <t>https://api.openverse.engineering/v1/images/46f1dafc-362d-4202-afc2-80d389d3b367/thumb/</t>
  </si>
  <si>
    <t>f83abfb8-e392-4b46-ba4a-23435989bd16</t>
  </si>
  <si>
    <t>Leaf Sample - Rhododendron anthopogon (Ericaceae), India, 1880s</t>
  </si>
  <si>
    <t>https://api.openverse.engineering/v1/images/f83abfb8-e392-4b46-ba4a-23435989bd16/thumb/</t>
  </si>
  <si>
    <t>445e775f-6194-4905-b408-143b2f63d239</t>
  </si>
  <si>
    <t>Rose bay, Tree Rhododendron. Rhododendron arboreum. Bright red flowers on evergreen large shrub or small Tree. The national flower of Nepal. The American flora vol. 2, by Strong, Asa B. (1855)</t>
  </si>
  <si>
    <t>https://api.openverse.engineering/v1/images/445e775f-6194-4905-b408-143b2f63d239/thumb/</t>
  </si>
  <si>
    <t>89178235-e3dd-4fb0-bf35-51c561053685</t>
  </si>
  <si>
    <t>Azalea. Rhododendron indicum - 1867</t>
  </si>
  <si>
    <t>https://api.openverse.engineering/v1/images/89178235-e3dd-4fb0-bf35-51c561053685/thumb/</t>
  </si>
  <si>
    <t>b42c17b8-b5cb-4028-9ded-566bbf5dc497</t>
  </si>
  <si>
    <t>https://api.openverse.engineering/v1/images/b42c17b8-b5cb-4028-9ded-566bbf5dc497/thumb/</t>
  </si>
  <si>
    <t>eeaa28e7-9e46-4171-8d1a-b329764b77d2</t>
  </si>
  <si>
    <t>160430 069 The High Line - Phlox divaricata 'Blue Moon', Tiarella cordifolia, Rhus aromatica 'Gro-low', Geranium macrorrhizum 'Spessart'</t>
  </si>
  <si>
    <t>https://api.openverse.engineering/v1/images/eeaa28e7-9e46-4171-8d1a-b329764b77d2/thumb/</t>
  </si>
  <si>
    <t>cddeecf4-c238-4aa3-aff8-249aa3b2eeed</t>
  </si>
  <si>
    <t>Mu·ªëi-Rhus-chinensis-2</t>
  </si>
  <si>
    <t>vanlaphoang</t>
  </si>
  <si>
    <t>https://api.openverse.engineering/v1/images/cddeecf4-c238-4aa3-aff8-249aa3b2eeed/thumb/</t>
  </si>
  <si>
    <t>8b028e49-1dc7-4cb4-afd9-cc97575eba9d</t>
  </si>
  <si>
    <t>160706 144 Wave Hill - Dry Garden, Agave stricta var pallida, Rhus copallina Shining Sumac</t>
  </si>
  <si>
    <t>https://api.openverse.engineering/v1/images/8b028e49-1dc7-4cb4-afd9-cc97575eba9d/thumb/</t>
  </si>
  <si>
    <t>76a29699-3740-4659-9b1f-b5499faf7f5b</t>
  </si>
  <si>
    <t>Rhus coriaria, Gyumri, 2014.09.30</t>
  </si>
  <si>
    <t>https://api.openverse.engineering/v1/images/76a29699-3740-4659-9b1f-b5499faf7f5b/thumb/</t>
  </si>
  <si>
    <t>89b47d04-1289-4d78-aa88-c36a9bc0a19a</t>
  </si>
  <si>
    <t>Smooth Sumac (Rhus glabra)</t>
  </si>
  <si>
    <t>jjspirko</t>
  </si>
  <si>
    <t>https://api.openverse.engineering/v1/images/89b47d04-1289-4d78-aa88-c36a9bc0a19a/thumb/</t>
  </si>
  <si>
    <t>cf2f16bd-cd7d-4d95-9e32-4e7d14350af5</t>
  </si>
  <si>
    <t>E20161220-0003‚ÄîRhus integrifolia‚ÄîRPBG</t>
  </si>
  <si>
    <t>https://api.openverse.engineering/v1/images/cf2f16bd-cd7d-4d95-9e32-4e7d14350af5/thumb/</t>
  </si>
  <si>
    <t>9f571253-6343-4e35-a173-32824628e880</t>
  </si>
  <si>
    <t>Rhus punjabensis J. L. Stewart ex Brandis</t>
  </si>
  <si>
    <t>https://api.openverse.engineering/v1/images/9f571253-6343-4e35-a173-32824628e880/thumb/</t>
  </si>
  <si>
    <t>bd3b548f-85f3-4bf0-a2cb-9e4a42359682</t>
  </si>
  <si>
    <t>Rhus succedanea L.</t>
  </si>
  <si>
    <t>Mrs. R. R. Stewart and I. D. Stewart</t>
  </si>
  <si>
    <t>https://api.openverse.engineering/v1/images/bd3b548f-85f3-4bf0-a2cb-9e4a42359682/thumb/</t>
  </si>
  <si>
    <t>70710883-5eb3-4f73-a953-3cd13f75cde1</t>
  </si>
  <si>
    <t>Skunkbush sumac (Rhus trilobata) on Seedskadee National Wildlife Refuge</t>
  </si>
  <si>
    <t>https://api.openverse.engineering/v1/images/70710883-5eb3-4f73-a953-3cd13f75cde1/thumb/</t>
  </si>
  <si>
    <t>8fa6f1a0-cc2d-4310-a3eb-5ddc306871d7</t>
  </si>
  <si>
    <t>Stag's Horn (Rhus typhina)</t>
  </si>
  <si>
    <t>TrotterFechan</t>
  </si>
  <si>
    <t>https://api.openverse.engineering/v1/images/8fa6f1a0-cc2d-4310-a3eb-5ddc306871d7/thumb/</t>
  </si>
  <si>
    <t>96daf954-fcb1-4a80-9ed7-e0bbe19fdb92</t>
  </si>
  <si>
    <t>Andrea Pokrzywinski</t>
  </si>
  <si>
    <t>https://api.openverse.engineering/v1/images/96daf954-fcb1-4a80-9ed7-e0bbe19fdb92/thumb/</t>
  </si>
  <si>
    <t>5489ab0e-34d7-46e5-a062-245dfa37988a</t>
  </si>
  <si>
    <t>Ribes glandulosum ?</t>
  </si>
  <si>
    <t>https://api.openverse.engineering/v1/images/5489ab0e-34d7-46e5-a062-245dfa37988a/thumb/</t>
  </si>
  <si>
    <t>37d36ffc-d1e8-49dc-aae1-f32f3e8d2a8b</t>
  </si>
  <si>
    <t>Colin Durfee</t>
  </si>
  <si>
    <t>https://api.openverse.engineering/v1/images/37d36ffc-d1e8-49dc-aae1-f32f3e8d2a8b/thumb/</t>
  </si>
  <si>
    <t>8258d023-cc84-4399-b6cc-910c62949570</t>
  </si>
  <si>
    <t>hojas de ribes odoratum o grosellero</t>
  </si>
  <si>
    <t>https://api.openverse.engineering/v1/images/8258d023-cc84-4399-b6cc-910c62949570/thumb/</t>
  </si>
  <si>
    <t>bc1528af-9df1-496a-944c-0cc866addbb6</t>
  </si>
  <si>
    <t>Ribes orientale Desf.</t>
  </si>
  <si>
    <t>Thakur R. Chand</t>
  </si>
  <si>
    <t>https://api.openverse.engineering/v1/images/bc1528af-9df1-496a-944c-0cc866addbb6/thumb/</t>
  </si>
  <si>
    <t>d9decd3c-900a-48b3-b96f-ab7cd9d2c572</t>
  </si>
  <si>
    <t>Red currant. Ribes rubrum. Choix des plus belles fleurs: et des plus beaux fruits par P.J. RedouteÃÅ, t. 3, (1833)</t>
  </si>
  <si>
    <t>https://api.openverse.engineering/v1/images/d9decd3c-900a-48b3-b96f-ab7cd9d2c572/thumb/</t>
  </si>
  <si>
    <t>63c51329-d456-4547-9d6a-ef640f2da0dd</t>
  </si>
  <si>
    <t>J20160218-0033‚ÄîRibes sanguineum var glutinosum‚ÄîRPBG‚ÄîDxO</t>
  </si>
  <si>
    <t>https://api.openverse.engineering/v1/images/63c51329-d456-4547-9d6a-ef640f2da0dd/thumb/</t>
  </si>
  <si>
    <t>b1242688-9719-4c8b-9855-d1ec44608851</t>
  </si>
  <si>
    <t>mako from Kangasala, Suomi (Finland)</t>
  </si>
  <si>
    <t>https://api.openverse.engineering/v1/images/b1242688-9719-4c8b-9855-d1ec44608851/thumb/</t>
  </si>
  <si>
    <t>dda12fe4-1392-4ae7-995e-8bbe2c5ad5f8</t>
  </si>
  <si>
    <t>Ribes spicatum E. Robson</t>
  </si>
  <si>
    <t>https://api.openverse.engineering/v1/images/dda12fe4-1392-4ae7-995e-8bbe2c5ad5f8/thumb/</t>
  </si>
  <si>
    <t>0bf40f28-c9b4-4d55-8497-33019392df5d</t>
  </si>
  <si>
    <t>Red Gooseberry. Ribes uva crispa. Annales de flore et de pomone (1817)</t>
  </si>
  <si>
    <t>https://api.openverse.engineering/v1/images/0bf40f28-c9b4-4d55-8497-33019392df5d/thumb/</t>
  </si>
  <si>
    <t>Ribes uva crispa</t>
  </si>
  <si>
    <t>fcfc0ba6-702a-442d-95f7-17bc40896056</t>
  </si>
  <si>
    <t>A. Hollermayer</t>
  </si>
  <si>
    <t>https://api.openverse.engineering/v1/images/fcfc0ba6-702a-442d-95f7-17bc40896056/thumb/</t>
  </si>
  <si>
    <t>a13bf1ad-a5dd-42de-ae22-54b76f7c763d</t>
  </si>
  <si>
    <t>Botanical Drawing of Castor Oil Plant (Ricinus Communis)</t>
  </si>
  <si>
    <t>Queensland State Archives</t>
  </si>
  <si>
    <t>https://api.openverse.engineering/v1/images/a13bf1ad-a5dd-42de-ae22-54b76f7c763d/thumb/</t>
  </si>
  <si>
    <t>665c702c-e334-4923-9ee6-b609be54a7ca</t>
  </si>
  <si>
    <t>Supplejack creeper, Paihia forest. Ripogonum scandens = Kareao</t>
  </si>
  <si>
    <t>https://api.openverse.engineering/v1/images/665c702c-e334-4923-9ee6-b609be54a7ca/thumb/</t>
  </si>
  <si>
    <t>6e70a649-e483-4000-83dc-f651176169b5</t>
  </si>
  <si>
    <t>NEW MEXICO LOCUST (Robinia neomexicana) (5-14-2020) hunter cyn, huachuca mts, cochise co, az -01</t>
  </si>
  <si>
    <t>https://api.openverse.engineering/v1/images/6e70a649-e483-4000-83dc-f651176169b5/thumb/</t>
  </si>
  <si>
    <t>d54b3ca0-8ff1-4031-bd88-798e2cad39e7</t>
  </si>
  <si>
    <t>Building and tree - Robinia pseudoacacia L.</t>
  </si>
  <si>
    <t>Tomasz Nowicki @Alkione</t>
  </si>
  <si>
    <t>https://api.openverse.engineering/v1/images/d54b3ca0-8ff1-4031-bd88-798e2cad39e7/thumb/</t>
  </si>
  <si>
    <t>3ccb75e7-5c90-49a0-8fa9-798de654f52f</t>
  </si>
  <si>
    <t>Rorippa indica (L.) Hiern</t>
  </si>
  <si>
    <t>Antonio Molina Rosito</t>
  </si>
  <si>
    <t>https://api.openverse.engineering/v1/images/3ccb75e7-5c90-49a0-8fa9-798de654f52f/thumb/</t>
  </si>
  <si>
    <t>fc3ba891-da71-4640-900a-1fc54d9b80cc</t>
  </si>
  <si>
    <t>Rorippa palustris (L.) Besser</t>
  </si>
  <si>
    <t>H. H. Allan and L. M. Cranwell</t>
  </si>
  <si>
    <t>https://api.openverse.engineering/v1/images/fc3ba891-da71-4640-900a-1fc54d9b80cc/thumb/</t>
  </si>
  <si>
    <t>35b33634-cabf-48c4-9c35-694f45cb609e</t>
  </si>
  <si>
    <t>raneko</t>
  </si>
  <si>
    <t>https://api.openverse.engineering/v1/images/35b33634-cabf-48c4-9c35-694f45cb609e/thumb/</t>
  </si>
  <si>
    <t>ceb8ae04-cb38-4f51-92ca-1955dc0d39e3</t>
  </si>
  <si>
    <t>Rose-Hip-Rosa-Canina-Fruit__41074</t>
  </si>
  <si>
    <t>https://api.openverse.engineering/v1/images/ceb8ae04-cb38-4f51-92ca-1955dc0d39e3/thumb/</t>
  </si>
  <si>
    <t>05f4b4b1-6305-4a69-aa58-4de4bbd2d34f</t>
  </si>
  <si>
    <t>Provence Rose. Rosa centifolia. Choix des plus belles fleurs :et des plus beaux fruits par P.J. RedouteÃÅ. (1833)</t>
  </si>
  <si>
    <t>https://api.openverse.engineering/v1/images/05f4b4b1-6305-4a69-aa58-4de4bbd2d34f/thumb/</t>
  </si>
  <si>
    <t>f9abe352-93af-4267-b917-1014b0ad1239</t>
  </si>
  <si>
    <t>China Rose. Rosa chinensis [as Rosa indica] Choix des plus belles fleurs -et des plus beaux fruits par P.J. RedouteÃÅ. (1833)</t>
  </si>
  <si>
    <t>https://api.openverse.engineering/v1/images/f9abe352-93af-4267-b917-1014b0ad1239/thumb/</t>
  </si>
  <si>
    <t>766294d6-1493-46be-8d6a-fd56b91e3b7e</t>
  </si>
  <si>
    <t>rosa cymosa</t>
  </si>
  <si>
    <t>https://api.openverse.engineering/v1/images/766294d6-1493-46be-8d6a-fd56b91e3b7e/thumb/</t>
  </si>
  <si>
    <t>223bceb0-cc04-42b1-bba8-59aff831ae38</t>
  </si>
  <si>
    <t>Rosa gallica 'Versicolor' (1817-1827)</t>
  </si>
  <si>
    <t>https://api.openverse.engineering/v1/images/223bceb0-cc04-42b1-bba8-59aff831ae38/thumb/</t>
  </si>
  <si>
    <t>384e6d10-cb19-417d-97c9-c0c10cbfc963</t>
  </si>
  <si>
    <t>Georgia Southern Botanical Gardens, Statesboro - Rosa laevigata - Cherokee rose</t>
  </si>
  <si>
    <t>https://api.openverse.engineering/v1/images/384e6d10-cb19-417d-97c9-c0c10cbfc963/thumb/</t>
  </si>
  <si>
    <t>a6bbe47d-b4be-4daa-b64e-22df0e1bec1e</t>
  </si>
  <si>
    <t>Musk Rose. Rosa moschata var. nivea. Sweetly fragrant, light pink to white, 2.5-3 inch flowers in clusters in spring or early summer. Arching growth 7-10 feet tall. Can train as climber. Botanical Register, vol. 10- (1824) [M. Hart]</t>
  </si>
  <si>
    <t>https://api.openverse.engineering/v1/images/a6bbe47d-b4be-4daa-b64e-22df0e1bec1e/thumb/</t>
  </si>
  <si>
    <t>c9ed26dc-689c-4179-b281-7a38a7b36dea</t>
  </si>
  <si>
    <t>Rosa multiflora carnea by P.J. RedouteÃÅ (1824).</t>
  </si>
  <si>
    <t>https://api.openverse.engineering/v1/images/c9ed26dc-689c-4179-b281-7a38a7b36dea/thumb/</t>
  </si>
  <si>
    <t>3fef9a3e-b691-4091-985d-0c90630168ab</t>
  </si>
  <si>
    <t>Rosa roxburghii normalis</t>
  </si>
  <si>
    <t>https://api.openverse.engineering/v1/images/3fef9a3e-b691-4091-985d-0c90630168ab/thumb/</t>
  </si>
  <si>
    <t>5bdd1c43-e732-4e78-94e6-15ebece65d14</t>
  </si>
  <si>
    <t>1. Sweetbriar rose (Rosa rubiginosa) 2. Virginia rose (Rosa lupi</t>
  </si>
  <si>
    <t>https://api.openverse.engineering/v1/images/5bdd1c43-e732-4e78-94e6-15ebece65d14/thumb/</t>
  </si>
  <si>
    <t>f4082979-4016-4faf-ac9e-5432d7f8d3af</t>
  </si>
  <si>
    <t>Kartoffel-Rose (Rosa rugosa)</t>
  </si>
  <si>
    <t>https://api.openverse.engineering/v1/images/f4082979-4016-4faf-ac9e-5432d7f8d3af/thumb/</t>
  </si>
  <si>
    <t>0b0af9f3-f64b-469d-bd86-7a70e288b8e1</t>
  </si>
  <si>
    <t>1. Apple rose (Rosa villosa) 2. Provence rose (Rosa centifolia)</t>
  </si>
  <si>
    <t>https://api.openverse.engineering/v1/images/0b0af9f3-f64b-469d-bd86-7a70e288b8e1/thumb/</t>
  </si>
  <si>
    <t>0fce9269-cb67-4f36-9db4-4beeb9b193b0</t>
  </si>
  <si>
    <t>H20121114-5989‚ÄîRosa woodsii‚ÄîRPBG</t>
  </si>
  <si>
    <t>https://api.openverse.engineering/v1/images/0fce9269-cb67-4f36-9db4-4beeb9b193b0/thumb/</t>
  </si>
  <si>
    <t>2fe257a4-6571-4b64-af9b-90f834b526c0</t>
  </si>
  <si>
    <t>2015-01-03-15.34.28 ZS PMax-Rosmarinus officinalis-1</t>
  </si>
  <si>
    <t>https://api.openverse.engineering/v1/images/2fe257a4-6571-4b64-af9b-90f834b526c0/thumb/</t>
  </si>
  <si>
    <t>cf3cdf06-9a3e-478d-98ea-879dafbeb854</t>
  </si>
  <si>
    <t>Rubia akane Nakai</t>
  </si>
  <si>
    <t>Makoto Takenouchi</t>
  </si>
  <si>
    <t>https://api.openverse.engineering/v1/images/cf3cdf06-9a3e-478d-98ea-879dafbeb854/thumb/</t>
  </si>
  <si>
    <t>022d9996-a174-4ec9-af1e-34eaf54eb0b4</t>
  </si>
  <si>
    <t>Twig Sample - Rubia cordifolia (Rubiaceae), India, 1880s</t>
  </si>
  <si>
    <t>https://api.openverse.engineering/v1/images/022d9996-a174-4ec9-af1e-34eaf54eb0b4/thumb/</t>
  </si>
  <si>
    <t>6a7b3a16-b644-4933-95d8-3f931d7c3b29</t>
  </si>
  <si>
    <t>Rubia manjith Roxb. ex Fleming</t>
  </si>
  <si>
    <t>Hiroo Kanai; Hiroshi Hara and H. Ohba</t>
  </si>
  <si>
    <t>https://api.openverse.engineering/v1/images/6a7b3a16-b644-4933-95d8-3f931d7c3b29/thumb/</t>
  </si>
  <si>
    <t>13ab919f-88a7-460c-bf8d-ba2f686c3e25</t>
  </si>
  <si>
    <t>Rubus allegheniensis Porter</t>
  </si>
  <si>
    <t>Charles L. Pollard</t>
  </si>
  <si>
    <t>https://api.openverse.engineering/v1/images/13ab919f-88a7-460c-bf8d-ba2f686c3e25/thumb/</t>
  </si>
  <si>
    <t>74bb22b6-6b02-4f04-8726-cbb3dc3c5ae0</t>
  </si>
  <si>
    <t>Rubus arcticus L.</t>
  </si>
  <si>
    <t>Rebecca H. Smith</t>
  </si>
  <si>
    <t>https://api.openverse.engineering/v1/images/74bb22b6-6b02-4f04-8726-cbb3dc3c5ae0/thumb/</t>
  </si>
  <si>
    <t>7607a047-2033-4ea2-9f33-281a5e118c24</t>
  </si>
  <si>
    <t>1. Blackberry (Rubus fruticosus) 2. Dewberry (Rubus caesius) ill</t>
  </si>
  <si>
    <t>https://api.openverse.engineering/v1/images/7607a047-2033-4ea2-9f33-281a5e118c24/thumb/</t>
  </si>
  <si>
    <t>e19b104c-9733-44aa-8111-1a826a351564</t>
  </si>
  <si>
    <t>Rubus canadensis L.</t>
  </si>
  <si>
    <t>-- Marie-Victorin; B. Boivin; Marcel Raymond and J. Kucyniak</t>
  </si>
  <si>
    <t>https://api.openverse.engineering/v1/images/e19b104c-9733-44aa-8111-1a826a351564/thumb/</t>
  </si>
  <si>
    <t>22df7183-ddb3-4dbc-bfd1-92be26986daa</t>
  </si>
  <si>
    <t>Rubus chamaemorus - Cloudberry</t>
  </si>
  <si>
    <t>https://api.openverse.engineering/v1/images/22df7183-ddb3-4dbc-bfd1-92be26986daa/thumb/</t>
  </si>
  <si>
    <t>3989c08b-9c11-4310-bad5-b9aa41cf5d4b</t>
  </si>
  <si>
    <t>Rubus coreanus Miq.</t>
  </si>
  <si>
    <t>https://api.openverse.engineering/v1/images/3989c08b-9c11-4310-bad5-b9aa41cf5d4b/thumb/</t>
  </si>
  <si>
    <t>332f4f2a-fe90-49f6-8b57-cfb83729115e</t>
  </si>
  <si>
    <t>https://api.openverse.engineering/v1/images/332f4f2a-fe90-49f6-8b57-cfb83729115e/thumb/</t>
  </si>
  <si>
    <t>9ab804cb-f9b9-4d05-aa17-f95dce5bcdcc</t>
  </si>
  <si>
    <t>https://api.openverse.engineering/v1/images/9ab804cb-f9b9-4d05-aa17-f95dce5bcdcc/thumb/</t>
  </si>
  <si>
    <t>eac133dc-45a5-4560-a021-50106dd43138</t>
  </si>
  <si>
    <t>Raspberry (Rubus idaeus) Redout√©, P.J., Choix des plus belles fleurs et des plus beaux fruits, t. 110 (1833) [P.J. Redoute]</t>
  </si>
  <si>
    <t>https://api.openverse.engineering/v1/images/eac133dc-45a5-4560-a021-50106dd43138/thumb/</t>
  </si>
  <si>
    <t>818266d2-a096-49a3-9842-e01a64148000</t>
  </si>
  <si>
    <t>Rubus ikenoensis H. L√©v. &amp; Vaniot</t>
  </si>
  <si>
    <t>Fumio Maekawa</t>
  </si>
  <si>
    <t>https://api.openverse.engineering/v1/images/818266d2-a096-49a3-9842-e01a64148000/thumb/</t>
  </si>
  <si>
    <t>b8f1b157-2d16-4d8e-a771-dbd6591c49d1</t>
  </si>
  <si>
    <t>Rubus microphyllus L. f.</t>
  </si>
  <si>
    <t>https://api.openverse.engineering/v1/images/b8f1b157-2d16-4d8e-a771-dbd6591c49d1/thumb/</t>
  </si>
  <si>
    <t>4ea1dabc-b9c2-417d-be4b-38eb592d5297</t>
  </si>
  <si>
    <t>ROSACEAE, RUBUS MOLUCCANUS L., fleur, par Lio.jpg</t>
  </si>
  <si>
    <t>https://api.openverse.engineering/v1/images/4ea1dabc-b9c2-417d-be4b-38eb592d5297/thumb/</t>
  </si>
  <si>
    <t>c5a39384-143c-4fb9-8dc8-93b71d2c03e2</t>
  </si>
  <si>
    <t>J20170428-0015‚ÄîRubus parviflorus‚ÄîRPBG‚ÄîDxO</t>
  </si>
  <si>
    <t>https://api.openverse.engineering/v1/images/c5a39384-143c-4fb9-8dc8-93b71d2c03e2/thumb/</t>
  </si>
  <si>
    <t>b5d95062-dac3-405e-b6f4-914a87dbe9ec</t>
  </si>
  <si>
    <t>Rubus parvifolius fruit</t>
  </si>
  <si>
    <t>https://api.openverse.engineering/v1/images/b5d95062-dac3-405e-b6f4-914a87dbe9ec/thumb/</t>
  </si>
  <si>
    <t>093d700e-dff5-4767-ac8b-f98f1e9e717c</t>
  </si>
  <si>
    <t>Roumania Fruit Blackberry Rubus Procerus 35</t>
  </si>
  <si>
    <t>Mark Morgan Trinidad A</t>
  </si>
  <si>
    <t>https://api.openverse.engineering/v1/images/093d700e-dff5-4767-ac8b-f98f1e9e717c/thumb/</t>
  </si>
  <si>
    <t>baef896c-febd-4d3b-bb12-198a9316933e</t>
  </si>
  <si>
    <t>Rubus rosaefolius Sm.</t>
  </si>
  <si>
    <t>https://api.openverse.engineering/v1/images/baef896c-febd-4d3b-bb12-198a9316933e/thumb/</t>
  </si>
  <si>
    <t>c5634998-d960-49ca-aa04-07357f224f7a</t>
  </si>
  <si>
    <t>Rubus saxatilis. Stone Bramble</t>
  </si>
  <si>
    <t>https://api.openverse.engineering/v1/images/c5634998-d960-49ca-aa04-07357f224f7a/thumb/</t>
  </si>
  <si>
    <t>b6f6e289-3c9d-4246-9c06-bf02d3fa7706</t>
  </si>
  <si>
    <t>Salmonberry (Rubus spectabilis)</t>
  </si>
  <si>
    <t>https://api.openverse.engineering/v1/images/b6f6e289-3c9d-4246-9c06-bf02d3fa7706/thumb/</t>
  </si>
  <si>
    <t>74fc867f-ac31-4dce-8285-a0460636d228</t>
  </si>
  <si>
    <t>Rubus strigosus 1</t>
  </si>
  <si>
    <t>https://api.openverse.engineering/v1/images/74fc867f-ac31-4dce-8285-a0460636d228/thumb/</t>
  </si>
  <si>
    <t>63ead489-f758-489c-a9a3-6d798e8378bd</t>
  </si>
  <si>
    <t>Southern dewberry (Rubus trivialis)</t>
  </si>
  <si>
    <t>https://api.openverse.engineering/v1/images/63ead489-f758-489c-a9a3-6d798e8378bd/thumb/</t>
  </si>
  <si>
    <t>f8609530-6780-4fa9-818d-6ab0de0ef1ee</t>
  </si>
  <si>
    <t>Moras. Rubus ulmifolius</t>
  </si>
  <si>
    <t>https://api.openverse.engineering/v1/images/f8609530-6780-4fa9-818d-6ab0de0ef1ee/thumb/</t>
  </si>
  <si>
    <t>1fbae1b7-fd77-4e8f-ba32-c4730e17414e</t>
  </si>
  <si>
    <t>Pacific blackberry (Rubus ursinus)</t>
  </si>
  <si>
    <t>https://api.openverse.engineering/v1/images/1fbae1b7-fd77-4e8f-ba32-c4730e17414e/thumb/</t>
  </si>
  <si>
    <t>3f357f45-028a-40d8-b394-f2beb10b5038</t>
  </si>
  <si>
    <t>homeredwardprice</t>
  </si>
  <si>
    <t>https://api.openverse.engineering/v1/images/3f357f45-028a-40d8-b394-f2beb10b5038/thumb/</t>
  </si>
  <si>
    <t>00448079-b999-4121-a840-01cf4ebfeecc</t>
  </si>
  <si>
    <t>Southern sorrel (Rumex acetosa). Flowers bloom July to October. Leaves have pleasant, acid flavor.</t>
  </si>
  <si>
    <t>https://api.openverse.engineering/v1/images/00448079-b999-4121-a840-01cf4ebfeecc/thumb/</t>
  </si>
  <si>
    <t>9b53ebf4-2a47-4de9-a43f-2e793c334c7f</t>
  </si>
  <si>
    <t>Sheep Sorrel - Rumex acetosella</t>
  </si>
  <si>
    <t>docentjoyce</t>
  </si>
  <si>
    <t>https://api.openverse.engineering/v1/images/9b53ebf4-2a47-4de9-a43f-2e793c334c7f/thumb/</t>
  </si>
  <si>
    <t>7c99b7d1-8e66-4092-be63-7f40a5d9578d</t>
  </si>
  <si>
    <t>Rumex alpinus, Primula elatior. Rauris stream.</t>
  </si>
  <si>
    <t>https://api.openverse.engineering/v1/images/7c99b7d1-8e66-4092-be63-7f40a5d9578d/thumb/</t>
  </si>
  <si>
    <t>34b44af7-bdb9-4f4a-94ca-333ae093d801</t>
  </si>
  <si>
    <t>Rumex angiocarpus Murb.</t>
  </si>
  <si>
    <t>Christopher Reid</t>
  </si>
  <si>
    <t>https://api.openverse.engineering/v1/images/34b44af7-bdb9-4f4a-94ca-333ae093d801/thumb/</t>
  </si>
  <si>
    <t>4c96643a-118c-45c6-8171-783b17f81a9d</t>
  </si>
  <si>
    <t>Rumex aquaticus L. x R. domesticus Hartm.</t>
  </si>
  <si>
    <t>E. Arne Fries</t>
  </si>
  <si>
    <t>https://api.openverse.engineering/v1/images/4c96643a-118c-45c6-8171-783b17f81a9d/thumb/</t>
  </si>
  <si>
    <t>90675314-2510-4fda-80f1-d65533d437f9</t>
  </si>
  <si>
    <t>Rumex conglomeratus leaf4 NC</t>
  </si>
  <si>
    <t>https://api.openverse.engineering/v1/images/90675314-2510-4fda-80f1-d65533d437f9/thumb/</t>
  </si>
  <si>
    <t>2604ab82-0aa1-497b-ad96-46153014d7c9</t>
  </si>
  <si>
    <t>Rumex crispus fruit2</t>
  </si>
  <si>
    <t>https://api.openverse.engineering/v1/images/2604ab82-0aa1-497b-ad96-46153014d7c9/thumb/</t>
  </si>
  <si>
    <t>d7025024-e70c-4a53-ac91-5bc0c55192be</t>
  </si>
  <si>
    <t>Rumex dentatus L.</t>
  </si>
  <si>
    <t>T. Tanaka and Y. Shimada</t>
  </si>
  <si>
    <t>https://api.openverse.engineering/v1/images/d7025024-e70c-4a53-ac91-5bc0c55192be/thumb/</t>
  </si>
  <si>
    <t>d3025e74-c38e-4cf1-89ae-ab027507ee66</t>
  </si>
  <si>
    <t>Rumex hastatus D. Don</t>
  </si>
  <si>
    <t>https://api.openverse.engineering/v1/images/d3025e74-c38e-4cf1-89ae-ab027507ee66/thumb/</t>
  </si>
  <si>
    <t>f8efbfed-caa5-4ba2-8232-a8e5a95889d7</t>
  </si>
  <si>
    <t>Antique illustration of rumex hydrolapathum</t>
  </si>
  <si>
    <t>https://api.openverse.engineering/v1/images/f8efbfed-caa5-4ba2-8232-a8e5a95889d7/thumb/</t>
  </si>
  <si>
    <t>93148485-a16d-4725-9964-150e0da5d636</t>
  </si>
  <si>
    <t>https://api.openverse.engineering/v1/images/93148485-a16d-4725-9964-150e0da5d636/thumb/</t>
  </si>
  <si>
    <t>5eaf845d-64c7-4f73-99ee-43cdf5b6a869</t>
  </si>
  <si>
    <t>Rumex japonicus Houtt.</t>
  </si>
  <si>
    <t>https://api.openverse.engineering/v1/images/5eaf845d-64c7-4f73-99ee-43cdf5b6a869/thumb/</t>
  </si>
  <si>
    <t>ed0cbb39-26bb-4bf6-a475-aff7d8cdee09</t>
  </si>
  <si>
    <t>https://api.openverse.engineering/v1/images/ed0cbb39-26bb-4bf6-a475-aff7d8cdee09/thumb/</t>
  </si>
  <si>
    <t>f71de98d-a1d9-4f82-9cbd-391552652f9f</t>
  </si>
  <si>
    <t>Rumex maritimus var. fueginus (Phil.) Dus√©n</t>
  </si>
  <si>
    <t>Marion E. Moodie</t>
  </si>
  <si>
    <t>https://api.openverse.engineering/v1/images/f71de98d-a1d9-4f82-9cbd-391552652f9f/thumb/</t>
  </si>
  <si>
    <t>1462910c-a4c8-43fb-a6a8-8e3282615f0f</t>
  </si>
  <si>
    <t>Rumex mexicanus Meisn.</t>
  </si>
  <si>
    <t>Raymond L. Schaeffer Jr.</t>
  </si>
  <si>
    <t>https://api.openverse.engineering/v1/images/1462910c-a4c8-43fb-a6a8-8e3282615f0f/thumb/</t>
  </si>
  <si>
    <t>7f6352d1-1acd-4a43-bbdc-a4bac7fc7ea9</t>
  </si>
  <si>
    <t>Rumex nepalensis Spreng.</t>
  </si>
  <si>
    <t>Robert Blinkworth</t>
  </si>
  <si>
    <t>https://api.openverse.engineering/v1/images/7f6352d1-1acd-4a43-bbdc-a4bac7fc7ea9/thumb/</t>
  </si>
  <si>
    <t>da27ad4a-5cf0-4e6f-ad6c-ebaeac0d465d</t>
  </si>
  <si>
    <t>Ridderzuring (Rumex obtusifolius)</t>
  </si>
  <si>
    <t>https://api.openverse.engineering/v1/images/da27ad4a-5cf0-4e6f-ad6c-ebaeac0d465d/thumb/</t>
  </si>
  <si>
    <t>8c71a034-64a8-4d62-b85e-a93ba9a6a87d</t>
  </si>
  <si>
    <t>Rumex occidentalis S. Watson var. occidentalis</t>
  </si>
  <si>
    <t>Marcus E. Jones</t>
  </si>
  <si>
    <t>https://api.openverse.engineering/v1/images/8c71a034-64a8-4d62-b85e-a93ba9a6a87d/thumb/</t>
  </si>
  <si>
    <t>1f89ed51-ca0d-48a0-ba2b-c7f5adf8fd19</t>
  </si>
  <si>
    <t>Rumex sanguineus ssp. sanguineus ‚ÄúRed Veined Dock‚Äù</t>
  </si>
  <si>
    <t>FarOutFlora</t>
  </si>
  <si>
    <t>https://api.openverse.engineering/v1/images/1f89ed51-ca0d-48a0-ba2b-c7f5adf8fd19/thumb/</t>
  </si>
  <si>
    <t>97a3e6e6-95c4-4c40-86d4-595facac05a5</t>
  </si>
  <si>
    <t>Rumex. Sorrel near Rumex scutatus. Volubilis</t>
  </si>
  <si>
    <t>https://api.openverse.engineering/v1/images/97a3e6e6-95c4-4c40-86d4-595facac05a5/thumb/</t>
  </si>
  <si>
    <t>e26650c1-676d-4af6-aeb0-105723cabe64</t>
  </si>
  <si>
    <t>Rumex tenuifolius (Wallr.) √Å. L√∂ve</t>
  </si>
  <si>
    <t>Kai Larsen</t>
  </si>
  <si>
    <t>https://api.openverse.engineering/v1/images/e26650c1-676d-4af6-aeb0-105723cabe64/thumb/</t>
  </si>
  <si>
    <t>c894891b-8e53-42a8-93d3-0ddfea8c5659</t>
  </si>
  <si>
    <t>DSC_1714 bladder dock (Rumex vesicarius), south of Pimba, South Australia</t>
  </si>
  <si>
    <t>https://api.openverse.engineering/v1/images/c894891b-8e53-42a8-93d3-0ddfea8c5659/thumb/</t>
  </si>
  <si>
    <t>1cd1c7a1-2f93-41d6-8f3b-50d7341b699b</t>
  </si>
  <si>
    <t>Biodiversity Heritage Library</t>
  </si>
  <si>
    <t>https://api.openverse.engineering/v1/images/1cd1c7a1-2f93-41d6-8f3b-50d7341b699b/thumb/</t>
  </si>
  <si>
    <t>52c87218-4d24-46c1-87bb-285b2b35c939</t>
  </si>
  <si>
    <t>Rue, Common Rue, Herb of Grace, Sadab. Ruta graveolens. Ruta, from the Greek reuo (to set free), for its reputation for treating various diseases. Hippocrates highly recommended the use of Rue. Moninckx atlas, vol. 8: t. 49 (1682-1709)</t>
  </si>
  <si>
    <t>https://api.openverse.engineering/v1/images/52c87218-4d24-46c1-87bb-285b2b35c939/thumb/</t>
  </si>
  <si>
    <t>fccb7c4b-87dc-493f-9155-f930063afa98</t>
  </si>
  <si>
    <t>Ruta montana (L.) L.</t>
  </si>
  <si>
    <t>Abdul Grant</t>
  </si>
  <si>
    <t>https://api.openverse.engineering/v1/images/fccb7c4b-87dc-493f-9155-f930063afa98/thumb/</t>
  </si>
  <si>
    <t>0e1a6ebd-c3c9-4dcb-b142-4427579d2b41</t>
  </si>
  <si>
    <t>https://api.openverse.engineering/v1/images/0e1a6ebd-c3c9-4dcb-b142-4427579d2b41/thumb/</t>
  </si>
  <si>
    <t>38fc121f-eabb-471c-a0d4-38864f808b29</t>
  </si>
  <si>
    <t>Cabbage Palm (Sabal palmetto)</t>
  </si>
  <si>
    <t>https://api.openverse.engineering/v1/images/38fc121f-eabb-471c-a0d4-38864f808b29/thumb/</t>
  </si>
  <si>
    <t>a0655123-9b3d-4517-864d-d6cbdbcc197e</t>
  </si>
  <si>
    <t>Common Marsh-Pink - Sabatia angularis, Claude Moore Park, Ashburn, Virginia</t>
  </si>
  <si>
    <t>https://api.openverse.engineering/v1/images/a0655123-9b3d-4517-864d-d6cbdbcc197e/thumb/</t>
  </si>
  <si>
    <t>e9a93801-5f0b-4730-8764-30ef8bff8fc5</t>
  </si>
  <si>
    <t>BM001161549 Sagittaria sagittifolia L.</t>
  </si>
  <si>
    <t>https://api.openverse.engineering/v1/images/e9a93801-5f0b-4730-8764-30ef8bff8fc5/thumb/</t>
  </si>
  <si>
    <t>2e7a0691-6139-4f8c-a7e2-f3bbf50086b1</t>
  </si>
  <si>
    <t>https://api.openverse.engineering/v1/images/2e7a0691-6139-4f8c-a7e2-f3bbf50086b1/thumb/</t>
  </si>
  <si>
    <t>f2193c1c-4299-470f-aa75-62a0bd2299e5</t>
  </si>
  <si>
    <t>salix aegyptiaca</t>
  </si>
  <si>
    <t>https://api.openverse.engineering/v1/images/f2193c1c-4299-470f-aa75-62a0bd2299e5/thumb/</t>
  </si>
  <si>
    <t>ed8127cb-2904-4d00-877f-91997d6faabc</t>
  </si>
  <si>
    <t>White willow (Salix alba) illustration from Trait√© des Arbres e</t>
  </si>
  <si>
    <t>https://api.openverse.engineering/v1/images/ed8127cb-2904-4d00-877f-91997d6faabc/thumb/</t>
  </si>
  <si>
    <t>70b9260a-0aa2-4879-a47a-ac57a4affbe4</t>
  </si>
  <si>
    <t>Babylon willow (Salix babylonica) illustration from Trait√© des</t>
  </si>
  <si>
    <t>https://api.openverse.engineering/v1/images/70b9260a-0aa2-4879-a47a-ac57a4affbe4/thumb/</t>
  </si>
  <si>
    <t>e66db60b-934e-483b-8e2f-09fe59da6443</t>
  </si>
  <si>
    <t>Pussy willows (Salix caprea)</t>
  </si>
  <si>
    <t>fra-NCIS</t>
  </si>
  <si>
    <t>https://api.openverse.engineering/v1/images/e66db60b-934e-483b-8e2f-09fe59da6443/thumb/</t>
  </si>
  <si>
    <t>38002ed6-5093-40df-8e71-417316f5fed8</t>
  </si>
  <si>
    <t>Crack willow, brittle willow. Salix fragilis. Twigs break of with a loud crack. Trees very often damaged by wind, snow, or ice. Svensk botanik [J.W. Palmstruch et al], vol. 6 (1809)</t>
  </si>
  <si>
    <t>https://api.openverse.engineering/v1/images/38002ed6-5093-40df-8e71-417316f5fed8/thumb/</t>
  </si>
  <si>
    <t>8846a0b0-5031-4517-a8c5-3a4046774bdf</t>
  </si>
  <si>
    <t>https://api.openverse.engineering/v1/images/8846a0b0-5031-4517-a8c5-3a4046774bdf/thumb/</t>
  </si>
  <si>
    <t>76a09080-d501-45cb-86b6-5f49b161f11f</t>
  </si>
  <si>
    <t>Goodding's willow (Salix gooddingii); Barker Dam Trail</t>
  </si>
  <si>
    <t>https://api.openverse.engineering/v1/images/76a09080-d501-45cb-86b6-5f49b161f11f/thumb/</t>
  </si>
  <si>
    <t>54b5f1bf-74d6-4821-98d6-81339f449389</t>
  </si>
  <si>
    <t>Black Willow - Salix nigra, Manassas Battlefield Park, Manassas, Virginia</t>
  </si>
  <si>
    <t>https://api.openverse.engineering/v1/images/54b5f1bf-74d6-4821-98d6-81339f449389/thumb/</t>
  </si>
  <si>
    <t>db9cdb58-58d7-47de-aaa2-25ce3bbaa37a</t>
  </si>
  <si>
    <t>Nationaal Archief</t>
  </si>
  <si>
    <t>https://api.openverse.engineering/v1/images/db9cdb58-58d7-47de-aaa2-25ce3bbaa37a/thumb/</t>
  </si>
  <si>
    <t>7448998a-8a42-4dcd-9965-40f0ec7fbd14</t>
  </si>
  <si>
    <t>David Perez</t>
  </si>
  <si>
    <t>https://api.openverse.engineering/v1/images/7448998a-8a42-4dcd-9965-40f0ec7fbd14/thumb/</t>
  </si>
  <si>
    <t>a3a8fc4a-7562-485e-8c65-a126491204b3</t>
  </si>
  <si>
    <t>Salix taxifolia H.B.K.</t>
  </si>
  <si>
    <t>https://api.openverse.engineering/v1/images/a3a8fc4a-7562-485e-8c65-a126491204b3/thumb/</t>
  </si>
  <si>
    <t>0d39ffa7-1270-4ef1-a065-6515e1cb09e5</t>
  </si>
  <si>
    <t>Katwilg - Salix viminalis</t>
  </si>
  <si>
    <t>https://api.openverse.engineering/v1/images/0d39ffa7-1270-4ef1-a065-6515e1cb09e5/thumb/</t>
  </si>
  <si>
    <t>1ebabce7-4560-41a9-a9d5-549ade3ae4a5</t>
  </si>
  <si>
    <t>Salsola collina Pall.</t>
  </si>
  <si>
    <t>Mrs. Rox K. Smith</t>
  </si>
  <si>
    <t>https://api.openverse.engineering/v1/images/1ebabce7-4560-41a9-a9d5-549ade3ae4a5/thumb/</t>
  </si>
  <si>
    <t>1e33cd4b-d456-4c0b-99c0-7989deadc246</t>
  </si>
  <si>
    <t>Russian thistle (Salsola Kali), or Ink weed, growing in the Colorado Desert, Imperial Valley, California, ca.1910 (CHS-1996)</t>
  </si>
  <si>
    <t>https://api.openverse.engineering/v1/images/1e33cd4b-d456-4c0b-99c0-7989deadc246/thumb/</t>
  </si>
  <si>
    <t>8f8b470c-7d0e-413d-baac-33d5ea4454c0</t>
  </si>
  <si>
    <t>'Salsola soda, des marais d'Antibes, Salicornia, des marais d'Antibes'.</t>
  </si>
  <si>
    <t>Biblioteca Rector Machado y Nu√±ez</t>
  </si>
  <si>
    <t>https://api.openverse.engineering/v1/images/8f8b470c-7d0e-413d-baac-33d5ea4454c0/thumb/</t>
  </si>
  <si>
    <t>bbec2e61-ebba-4bae-b7c2-2278d8afe2d0</t>
  </si>
  <si>
    <t>Alan Vernon</t>
  </si>
  <si>
    <t>https://api.openverse.engineering/v1/images/bbec2e61-ebba-4bae-b7c2-2278d8afe2d0/thumb/</t>
  </si>
  <si>
    <t>1501a931-70a4-4cfe-95c8-ea6c86a35c6d</t>
  </si>
  <si>
    <t>Salvia carnosa Douglas ex Greene</t>
  </si>
  <si>
    <t>https://api.openverse.engineering/v1/images/1501a931-70a4-4cfe-95c8-ea6c86a35c6d/thumb/</t>
  </si>
  <si>
    <t>ecd816a6-6c61-47a5-9036-42ffd1e902a1</t>
  </si>
  <si>
    <t>Chia (Salvia columbariae); Quail Wash</t>
  </si>
  <si>
    <t>https://api.openverse.engineering/v1/images/ecd816a6-6c61-47a5-9036-42ffd1e902a1/thumb/</t>
  </si>
  <si>
    <t>44d8f31e-bda7-4143-9c38-cf3b653f2ab0</t>
  </si>
  <si>
    <t>https://api.openverse.engineering/v1/images/44d8f31e-bda7-4143-9c38-cf3b653f2ab0/thumb/</t>
  </si>
  <si>
    <t>339c6c27-3773-468a-977e-012a0bc4e3e1</t>
  </si>
  <si>
    <t>https://api.openverse.engineering/v1/images/339c6c27-3773-468a-977e-012a0bc4e3e1/thumb/</t>
  </si>
  <si>
    <t>921455a4-7f05-42c0-98d7-aefbf986fb57</t>
  </si>
  <si>
    <t>Salvia microphylla - diente de acamaya</t>
  </si>
  <si>
    <t>https://api.openverse.engineering/v1/images/921455a4-7f05-42c0-98d7-aefbf986fb57/thumb/</t>
  </si>
  <si>
    <t>87742795-8d49-4371-bc95-e8cd7e5bcd3f</t>
  </si>
  <si>
    <t>Salvia moorcroftiana Wall. ex Benth.</t>
  </si>
  <si>
    <t>M. A. Malik</t>
  </si>
  <si>
    <t>https://api.openverse.engineering/v1/images/87742795-8d49-4371-bc95-e8cd7e5bcd3f/thumb/</t>
  </si>
  <si>
    <t>c900aac5-c361-40bd-bcca-da46f1b16a54</t>
  </si>
  <si>
    <t>passa.sr</t>
  </si>
  <si>
    <t>https://api.openverse.engineering/v1/images/c900aac5-c361-40bd-bcca-da46f1b16a54/thumb/</t>
  </si>
  <si>
    <t>c586a511-f03b-4dc3-bd97-3b2270f71693</t>
  </si>
  <si>
    <t>Salvia pomifera L.</t>
  </si>
  <si>
    <t>https://api.openverse.engineering/v1/images/c586a511-f03b-4dc3-bd97-3b2270f71693/thumb/</t>
  </si>
  <si>
    <t>403e6da5-1a1c-4f6d-97d5-75700a700db9</t>
  </si>
  <si>
    <t>Salvia pratensis reintroduction</t>
  </si>
  <si>
    <t>https://api.openverse.engineering/v1/images/403e6da5-1a1c-4f6d-97d5-75700a700db9/thumb/</t>
  </si>
  <si>
    <t>548efc1c-e0e0-4ae7-98d3-6d3a74e122be</t>
  </si>
  <si>
    <t>https://api.openverse.engineering/v1/images/548efc1c-e0e0-4ae7-98d3-6d3a74e122be/thumb/</t>
  </si>
  <si>
    <t>4622fc51-25a4-47a0-8bb4-cae6ce192b89</t>
  </si>
  <si>
    <t>Salvia tiliifolia Vahl</t>
  </si>
  <si>
    <t>Arthur H. G. Alston</t>
  </si>
  <si>
    <t>https://api.openverse.engineering/v1/images/4622fc51-25a4-47a0-8bb4-cae6ce192b89/thumb/</t>
  </si>
  <si>
    <t>3b9916ae-4812-4b5b-b0f4-91ebffe0247b</t>
  </si>
  <si>
    <t>Salvia tomentosa Mill.</t>
  </si>
  <si>
    <t>Benedict Balansa</t>
  </si>
  <si>
    <t>https://api.openverse.engineering/v1/images/3b9916ae-4812-4b5b-b0f4-91ebffe0247b/thumb/</t>
  </si>
  <si>
    <t>8f096297-ef42-4647-aad1-ee0597dd51c0</t>
  </si>
  <si>
    <t>Salvia verbenaca flower8 ST</t>
  </si>
  <si>
    <t>https://api.openverse.engineering/v1/images/8f096297-ef42-4647-aad1-ee0597dd51c0/thumb/</t>
  </si>
  <si>
    <t>5d136983-3d11-4b22-ba68-3e42c9e714dd</t>
  </si>
  <si>
    <t>salvia viridis</t>
  </si>
  <si>
    <t>https://api.openverse.engineering/v1/images/5d136983-3d11-4b22-ba68-3e42c9e714dd/thumb/</t>
  </si>
  <si>
    <t>fd9069af-03ea-4a68-b8bb-e14e72538a54</t>
  </si>
  <si>
    <t>Sambucus caerulea, Glendale, 2016.05.01</t>
  </si>
  <si>
    <t>https://api.openverse.engineering/v1/images/fd9069af-03ea-4a68-b8bb-e14e72538a54/thumb/</t>
  </si>
  <si>
    <t>e49af176-c729-4755-8c00-67810da01fe6</t>
  </si>
  <si>
    <t>Elderberry (Sambucus canadensis)</t>
  </si>
  <si>
    <t>https://api.openverse.engineering/v1/images/e49af176-c729-4755-8c00-67810da01fe6/thumb/</t>
  </si>
  <si>
    <t>9544cfb0-ad3a-4112-a51c-6e918b645a8d</t>
  </si>
  <si>
    <t>Sambucus chinensis Lindl.</t>
  </si>
  <si>
    <t>https://api.openverse.engineering/v1/images/9544cfb0-ad3a-4112-a51c-6e918b645a8d/thumb/</t>
  </si>
  <si>
    <t>c3689526-609f-460c-b3df-a2e5ddeb1759</t>
  </si>
  <si>
    <t>Sambucus-Ebulus-Ripe-Fruits_Black-Berries__IMG_5466</t>
  </si>
  <si>
    <t>https://api.openverse.engineering/v1/images/c3689526-609f-460c-b3df-a2e5ddeb1759/thumb/</t>
  </si>
  <si>
    <t>7b4ddf60-604e-46e4-9262-723e1ed7c6dc</t>
  </si>
  <si>
    <t>https://api.openverse.engineering/v1/images/7b4ddf60-604e-46e4-9262-723e1ed7c6dc/thumb/</t>
  </si>
  <si>
    <t>ae9a72f1-310f-4b27-a4ed-c82b10503d62</t>
  </si>
  <si>
    <t>Sambucus mexicana on Robinson Crusoe Island</t>
  </si>
  <si>
    <t>https://api.openverse.engineering/v1/images/ae9a72f1-310f-4b27-a4ed-c82b10503d62/thumb/</t>
  </si>
  <si>
    <t>d875c3a3-3893-4b76-8eac-6537dca70377</t>
  </si>
  <si>
    <t>Sambucus nigra inflorescence - ◊™◊§◊®◊ó◊™ ◊°◊û◊ë◊ï◊ß ◊©◊ó◊ï◊®</t>
  </si>
  <si>
    <t>https://api.openverse.engineering/v1/images/d875c3a3-3893-4b76-8eac-6537dca70377/thumb/</t>
  </si>
  <si>
    <t>f03cfa60-86f9-46a9-9665-8bf60a1f744d</t>
  </si>
  <si>
    <t>Sambucus pubens 6</t>
  </si>
  <si>
    <t>https://api.openverse.engineering/v1/images/f03cfa60-86f9-46a9-9665-8bf60a1f744d/thumb/</t>
  </si>
  <si>
    <t>4c9b5b38-dae8-4c32-9905-01fff08efaf2</t>
  </si>
  <si>
    <t>J20170330-0164‚ÄîSambucus racemosa‚ÄîRPBG‚ÄîDxO</t>
  </si>
  <si>
    <t>https://api.openverse.engineering/v1/images/4c9b5b38-dae8-4c32-9905-01fff08efaf2/thumb/</t>
  </si>
  <si>
    <t>48027cfc-b036-48d7-9292-40aa104c1bbd</t>
  </si>
  <si>
    <t>BM001161401 Samolus valerandi L. Brookweed</t>
  </si>
  <si>
    <t>https://api.openverse.engineering/v1/images/48027cfc-b036-48d7-9292-40aa104c1bbd/thumb/</t>
  </si>
  <si>
    <t>532dd9fc-04a9-44a4-9091-88d1e3420808</t>
  </si>
  <si>
    <t>Persicaria amplexicaulis 'Alba' and Sanguisorba canadensis over Aster macrophyllus 'Twilight'</t>
  </si>
  <si>
    <t>chuck b.</t>
  </si>
  <si>
    <t>https://api.openverse.engineering/v1/images/532dd9fc-04a9-44a4-9091-88d1e3420808/thumb/</t>
  </si>
  <si>
    <t>d6af1a5b-712c-4940-9a29-1fedce0a8c6e</t>
  </si>
  <si>
    <t>Sanguisorba minor leaf4</t>
  </si>
  <si>
    <t>https://api.openverse.engineering/v1/images/d6af1a5b-712c-4940-9a29-1fedce0a8c6e/thumb/</t>
  </si>
  <si>
    <t>861946a5-7020-43f5-8a08-08bdd099b036</t>
  </si>
  <si>
    <t>Unknown Diptera on Great Burnet (Sanguisorba officinalis) Set - Cape Alava, Olympic National Park, Clallam Co., WA 08:06:2013</t>
  </si>
  <si>
    <t>leppyone</t>
  </si>
  <si>
    <t>https://api.openverse.engineering/v1/images/861946a5-7020-43f5-8a08-08bdd099b036/thumb/</t>
  </si>
  <si>
    <t>bcf1f1d2-a257-4739-b6ee-bd743d73f073</t>
  </si>
  <si>
    <t>Sitka Burnet</t>
  </si>
  <si>
    <t>DenaliNPS</t>
  </si>
  <si>
    <t>https://api.openverse.engineering/v1/images/bcf1f1d2-a257-4739-b6ee-bd743d73f073/thumb/</t>
  </si>
  <si>
    <t>8820c82f-34e1-4e37-bdb5-33513bc4531f</t>
  </si>
  <si>
    <t>Sanicula europaea. Forest Ganol, April 1989</t>
  </si>
  <si>
    <t>https://api.openverse.engineering/v1/images/8820c82f-34e1-4e37-bdb5-33513bc4531f/thumb/</t>
  </si>
  <si>
    <t>f6e7cd82-5a9d-41d5-9db2-0d4fd853a63c</t>
  </si>
  <si>
    <t>Santolina chamaecyparissus (gray lavender-cotton) 6</t>
  </si>
  <si>
    <t>https://api.openverse.engineering/v1/images/f6e7cd82-5a9d-41d5-9db2-0d4fd853a63c/thumb/</t>
  </si>
  <si>
    <t>0f266e95-6bfc-4890-8744-cb6a89a1a1af</t>
  </si>
  <si>
    <t>Sapindus drummondii Hook. &amp; Arn.</t>
  </si>
  <si>
    <t>Edward Palmer</t>
  </si>
  <si>
    <t>https://api.openverse.engineering/v1/images/0f266e95-6bfc-4890-8744-cb6a89a1a1af/thumb/</t>
  </si>
  <si>
    <t>b335bc5f-dddc-4fe5-a5a8-adcc79ddaf92</t>
  </si>
  <si>
    <t>Triadica sebifera (syn: Sapium sebiferum) - fruit</t>
  </si>
  <si>
    <t>https://api.openverse.engineering/v1/images/b335bc5f-dddc-4fe5-a5a8-adcc79ddaf92/thumb/</t>
  </si>
  <si>
    <t>6bc596ee-2008-496b-8226-5bcbd0ac17ff</t>
  </si>
  <si>
    <t>Sassafras albidum - Sassafras leaves</t>
  </si>
  <si>
    <t>https://api.openverse.engineering/v1/images/6bc596ee-2008-496b-8226-5bcbd0ac17ff/thumb/</t>
  </si>
  <si>
    <t>0e7172ff-34d8-4ede-a70d-7a894bd07e49</t>
  </si>
  <si>
    <t>https://api.openverse.engineering/v1/images/0e7172ff-34d8-4ede-a70d-7a894bd07e49/thumb/</t>
  </si>
  <si>
    <t>59294e85-c3be-4a06-904c-7f171fad4da0</t>
  </si>
  <si>
    <t>Satureja montana o ajedrea</t>
  </si>
  <si>
    <t>https://api.openverse.engineering/v1/images/59294e85-c3be-4a06-904c-7f171fad4da0/thumb/</t>
  </si>
  <si>
    <t>2feab314-e0f3-4e97-8c69-49ea499d627a</t>
  </si>
  <si>
    <t>Satureja thymbra L.</t>
  </si>
  <si>
    <t>ex herb. Postian. apud Colleg. Syriens. Protest.</t>
  </si>
  <si>
    <t>https://api.openverse.engineering/v1/images/2feab314-e0f3-4e97-8c69-49ea499d627a/thumb/</t>
  </si>
  <si>
    <t>029c8c4c-9051-435b-b9f6-df1ad0847f91</t>
  </si>
  <si>
    <t>Indian costus roots</t>
  </si>
  <si>
    <t>emad246</t>
  </si>
  <si>
    <t>https://api.openverse.engineering/v1/images/029c8c4c-9051-435b-b9f6-df1ad0847f91/thumb/</t>
  </si>
  <si>
    <t>98129869-f9fe-44b2-9d5b-f80fc252a2fe</t>
  </si>
  <si>
    <t>Saxifraga stolonifera syn. Saxifraga fortunei var. tricolor. (1870)</t>
  </si>
  <si>
    <t>https://api.openverse.engineering/v1/images/98129869-f9fe-44b2-9d5b-f80fc252a2fe/thumb/</t>
  </si>
  <si>
    <t>573a17bc-5c92-42e6-8596-e895b28ee32c</t>
  </si>
  <si>
    <t>Scabiosa columbaria L.</t>
  </si>
  <si>
    <t>Andy Morffew</t>
  </si>
  <si>
    <t>https://api.openverse.engineering/v1/images/573a17bc-5c92-42e6-8596-e895b28ee32c/thumb/</t>
  </si>
  <si>
    <t>2f793785-745a-414a-bfe4-4e8337969021</t>
  </si>
  <si>
    <t>Cyril T. White</t>
  </si>
  <si>
    <t>https://api.openverse.engineering/v1/images/2f793785-745a-414a-bfe4-4e8337969021/thumb/</t>
  </si>
  <si>
    <t>6ee90afa-c36c-45aa-a7f3-89b71c8f2723</t>
  </si>
  <si>
    <t>Peruvian pepper (Schinus molle) illustration from Trait√© des Ar</t>
  </si>
  <si>
    <t>https://api.openverse.engineering/v1/images/6ee90afa-c36c-45aa-a7f3-89b71c8f2723/thumb/</t>
  </si>
  <si>
    <t>6710fef9-22d6-4715-b28f-f99436404f02</t>
  </si>
  <si>
    <t>DP2M4777 Schisandra chinensis Berries from the Dacha Garden</t>
  </si>
  <si>
    <t>carlfbagge</t>
  </si>
  <si>
    <t>https://api.openverse.engineering/v1/images/6710fef9-22d6-4715-b28f-f99436404f02/thumb/</t>
  </si>
  <si>
    <t>7d170046-f6af-4c79-b93a-2989ab10e0d7</t>
  </si>
  <si>
    <t>Schisandra sphenanthera var. pubinervis Rehder &amp; E.H. Wilson in Sarg.</t>
  </si>
  <si>
    <t>Ernest H. Wilson</t>
  </si>
  <si>
    <t>https://api.openverse.engineering/v1/images/7d170046-f6af-4c79-b93a-2989ab10e0d7/thumb/</t>
  </si>
  <si>
    <t>be85ee29-9013-49c3-89e8-4640e6f406d9</t>
  </si>
  <si>
    <t>Scirpus americanus Pers.</t>
  </si>
  <si>
    <t>https://api.openverse.engineering/v1/images/be85ee29-9013-49c3-89e8-4640e6f406d9/thumb/</t>
  </si>
  <si>
    <t>b2e176fa-7485-40e6-ad40-010c03cd07c1</t>
  </si>
  <si>
    <t>Scirpus lacustris L.</t>
  </si>
  <si>
    <t>Thomas S. Elias; Stanwyn G. Shetler and David F. Murray</t>
  </si>
  <si>
    <t>https://api.openverse.engineering/v1/images/b2e176fa-7485-40e6-ad40-010c03cd07c1/thumb/</t>
  </si>
  <si>
    <t>6979e636-7d17-4ef8-8c59-1ef17833f029</t>
  </si>
  <si>
    <t>Scirpus maritimus, Enteromorpha. Reen at Wyemouth, 1972</t>
  </si>
  <si>
    <t>https://api.openverse.engineering/v1/images/6979e636-7d17-4ef8-8c59-1ef17833f029/thumb/</t>
  </si>
  <si>
    <t>8298ed25-593d-4cf6-8259-69ccd704c533</t>
  </si>
  <si>
    <t>Scirpus validus Vahl</t>
  </si>
  <si>
    <t>https://api.openverse.engineering/v1/images/8298ed25-593d-4cf6-8259-69ccd704c533/thumb/</t>
  </si>
  <si>
    <t>59ee362c-aaa2-467e-91a5-02a2a6b2010a</t>
  </si>
  <si>
    <t>Scolymus grandiflorus Desf.</t>
  </si>
  <si>
    <t>Carl Ernst Otto Kuntze</t>
  </si>
  <si>
    <t>https://api.openverse.engineering/v1/images/59ee362c-aaa2-467e-91a5-02a2a6b2010a/thumb/</t>
  </si>
  <si>
    <t>6bb87761-fefc-4edb-aa49-45040e522138</t>
  </si>
  <si>
    <t>Spanish oyster plant, Spanish salsify. Scolymus hispanicus. Bright orange-yellow flowers on 2.5-3 foot tall plants. A culinary and medicinal perennial. Sibthrop, J., Smith, J.E., Flora Graeca, vol. 9 (1837)</t>
  </si>
  <si>
    <t>https://api.openverse.engineering/v1/images/6bb87761-fefc-4edb-aa49-45040e522138/thumb/</t>
  </si>
  <si>
    <t>bb3b58fe-cdba-4923-b9bc-0d6bc1703cef</t>
  </si>
  <si>
    <t>Oceancetaceen Alice Chodura</t>
  </si>
  <si>
    <t>https://api.openverse.engineering/v1/images/bb3b58fe-cdba-4923-b9bc-0d6bc1703cef/thumb/</t>
  </si>
  <si>
    <t>db6ba672-d380-445f-9133-907816f87854</t>
  </si>
  <si>
    <t>Armand Turpel</t>
  </si>
  <si>
    <t>https://api.openverse.engineering/v1/images/db6ba672-d380-445f-9133-907816f87854/thumb/</t>
  </si>
  <si>
    <t>490f5c92-f29b-4ef1-8bdb-36a8ef8f6a4c</t>
  </si>
  <si>
    <t>Indian Ginger, Alpinia calcarata with Skullcap, Scutellaria baicalensis [as Scutellaria macrantha]. La Belgique horticole, journal des jardins et des vergers, vol.7 (1857)..</t>
  </si>
  <si>
    <t>https://api.openverse.engineering/v1/images/490f5c92-f29b-4ef1-8bdb-36a8ef8f6a4c/thumb/</t>
  </si>
  <si>
    <t>a27aff43-9880-46df-8981-5d007b928be2</t>
  </si>
  <si>
    <t>Secale cereale habit1</t>
  </si>
  <si>
    <t>https://api.openverse.engineering/v1/images/a27aff43-9880-46df-8981-5d007b928be2/thumb/</t>
  </si>
  <si>
    <t>5b45339f-8954-4ce0-b6d4-2992e6eba191</t>
  </si>
  <si>
    <t>https://api.openverse.engineering/v1/images/5b45339f-8954-4ce0-b6d4-2992e6eba191/thumb/</t>
  </si>
  <si>
    <t>3568ea33-6124-4512-bd00-4c6d0767b68c</t>
  </si>
  <si>
    <t>Sedum album ssp teretifolium Murale 005</t>
  </si>
  <si>
    <t>Gail Frederick</t>
  </si>
  <si>
    <t>https://api.openverse.engineering/v1/images/3568ea33-6124-4512-bd00-4c6d0767b68c/thumb/</t>
  </si>
  <si>
    <t>6acb6fbe-01f4-4c84-9282-ef71932a9150</t>
  </si>
  <si>
    <t>Orpin des infid√®les, Hylotelephium anacampseros, (ex Sedum anacampseros), Crassulac√©es</t>
  </si>
  <si>
    <t>https://api.openverse.engineering/v1/images/6acb6fbe-01f4-4c84-9282-ef71932a9150/thumb/</t>
  </si>
  <si>
    <t>98101454-6ed7-4c2f-ae9e-22019accb59c</t>
  </si>
  <si>
    <t>Fetthenne (Sedum kamtschaticum 'Weihenstephaner Gold')</t>
  </si>
  <si>
    <t>https://api.openverse.engineering/v1/images/98101454-6ed7-4c2f-ae9e-22019accb59c/thumb/</t>
  </si>
  <si>
    <t>613b2f1b-0f5b-4c30-b5b6-bc5b42a0c17f</t>
  </si>
  <si>
    <t>https://api.openverse.engineering/v1/images/613b2f1b-0f5b-4c30-b5b6-bc5b42a0c17f/thumb/</t>
  </si>
  <si>
    <t>08e2ddb7-50c7-41a8-b709-36019a220d43</t>
  </si>
  <si>
    <t>190124 076 San Diego, Balboa Park - San Diego Model Train Museum, outdoor garden, Botany Building, Sedum rubrotinctum, Sedum makinoi 'Ogon', Sedum mexicanum Lemon Coral‚Ñ¢</t>
  </si>
  <si>
    <t>https://api.openverse.engineering/v1/images/08e2ddb7-50c7-41a8-b709-36019a220d43/thumb/</t>
  </si>
  <si>
    <t>b52d023a-e833-4a58-9c1c-43b65a06f3a6</t>
  </si>
  <si>
    <t>Sedum rupestre 'Angelina'</t>
  </si>
  <si>
    <t>https://api.openverse.engineering/v1/images/b52d023a-e833-4a58-9c1c-43b65a06f3a6/thumb/</t>
  </si>
  <si>
    <t>0e81201c-35fb-4308-b6ec-29a1283deea0</t>
  </si>
  <si>
    <t>H20130909-9814‚ÄîSedum spathulifolium 'Campbell Lake'‚ÄîKatherine Greenberg</t>
  </si>
  <si>
    <t>https://api.openverse.engineering/v1/images/0e81201c-35fb-4308-b6ec-29a1283deea0/thumb/</t>
  </si>
  <si>
    <t>ecbc1305-0632-4c51-97ab-94e2f00dc873</t>
  </si>
  <si>
    <t>Faszinierende Sch√∂nheit auf Sedum Spectabile ohne Biene</t>
  </si>
  <si>
    <t>digital cat Ô£ø</t>
  </si>
  <si>
    <t>https://api.openverse.engineering/v1/images/ecbc1305-0632-4c51-97ab-94e2f00dc873/thumb/</t>
  </si>
  <si>
    <t>6d56a222-fa50-4a21-a085-aaf82477e7d3</t>
  </si>
  <si>
    <t>Sedum stenopetalum (Wormleaf Stonecrop), near Wildcat Campground, Crook Co., Oregon</t>
  </si>
  <si>
    <t>Bill Bradford &amp; Lora Minty</t>
  </si>
  <si>
    <t>https://api.openverse.engineering/v1/images/6d56a222-fa50-4a21-a085-aaf82477e7d3/thumb/</t>
  </si>
  <si>
    <t>b8d214e3-10b5-46d6-8079-9148b442f817</t>
  </si>
  <si>
    <t>https://api.openverse.engineering/v1/images/b8d214e3-10b5-46d6-8079-9148b442f817/thumb/</t>
  </si>
  <si>
    <t>5ec402d8-2565-4fde-a6bc-273003e1ca9a</t>
  </si>
  <si>
    <t>Selaginella tamariscina (P. Beauv.) Spring</t>
  </si>
  <si>
    <t>H. M. Curran</t>
  </si>
  <si>
    <t>https://api.openverse.engineering/v1/images/5ec402d8-2565-4fde-a6bc-273003e1ca9a/thumb/</t>
  </si>
  <si>
    <t>ca5702d0-2e24-4d17-8c81-e44bebfed619</t>
  </si>
  <si>
    <t>joubarbe / jovibarba / sempervivum tectorum</t>
  </si>
  <si>
    <t>OliBac</t>
  </si>
  <si>
    <t>https://api.openverse.engineering/v1/images/ca5702d0-2e24-4d17-8c81-e44bebfed619/thumb/</t>
  </si>
  <si>
    <t>7d40777a-fcfa-4861-b4f1-ac361f4580f4</t>
  </si>
  <si>
    <t>Senecio cannabifolius Less.</t>
  </si>
  <si>
    <t>James C. Solomon and V. Barkalov</t>
  </si>
  <si>
    <t>https://api.openverse.engineering/v1/images/7d40777a-fcfa-4861-b4f1-ac361f4580f4/thumb/</t>
  </si>
  <si>
    <t>a3635412-c2a3-463e-b8db-a807ad3e591a</t>
  </si>
  <si>
    <t>Senecio nemorensis L.</t>
  </si>
  <si>
    <t>M. Brenner</t>
  </si>
  <si>
    <t>https://api.openverse.engineering/v1/images/a3635412-c2a3-463e-b8db-a807ad3e591a/thumb/</t>
  </si>
  <si>
    <t>f8b3c668-6cc3-4e22-8c61-637cd8a70919</t>
  </si>
  <si>
    <t>Senecio nikoensis Miq.</t>
  </si>
  <si>
    <t>T. Yahara; T. Kato; Y. Watano; T. Kubo and et al.</t>
  </si>
  <si>
    <t>https://api.openverse.engineering/v1/images/f8b3c668-6cc3-4e22-8c61-637cd8a70919/thumb/</t>
  </si>
  <si>
    <t>af9b89ea-4b6b-4c6b-be2c-1980a03ba183</t>
  </si>
  <si>
    <t>senecio vulgaris</t>
  </si>
  <si>
    <t>https://api.openverse.engineering/v1/images/af9b89ea-4b6b-4c6b-be2c-1980a03ba183/thumb/</t>
  </si>
  <si>
    <t>dbf11591-8be5-4a8a-b35b-20c2eced92a8</t>
  </si>
  <si>
    <t>Leg.-caesalp., SENNA TORA (L.) Roxb._par_Lucile.jpg</t>
  </si>
  <si>
    <t>https://api.openverse.engineering/v1/images/dbf11591-8be5-4a8a-b35b-20c2eced92a8/thumb/</t>
  </si>
  <si>
    <t>d754f4c5-e05f-4124-9d46-ea30dd4de5b4</t>
  </si>
  <si>
    <t>Miguel Vieira from Walnut Creek, CA, USA</t>
  </si>
  <si>
    <t>https://api.openverse.engineering/v1/images/d754f4c5-e05f-4124-9d46-ea30dd4de5b4/thumb/</t>
  </si>
  <si>
    <t>f869281c-cc80-4bfa-bcea-f64899b60af5</t>
  </si>
  <si>
    <t>Frank Vassen from Brussels, Belgium</t>
  </si>
  <si>
    <t>https://api.openverse.engineering/v1/images/f869281c-cc80-4bfa-bcea-f64899b60af5/thumb/</t>
  </si>
  <si>
    <t>3a78f9db-bdc8-41d8-9d03-302add78f8c5</t>
  </si>
  <si>
    <t>Sesamum indicum, source of sesame oil and seeds.</t>
  </si>
  <si>
    <t>https://api.openverse.engineering/v1/images/3a78f9db-bdc8-41d8-9d03-302add78f8c5/thumb/</t>
  </si>
  <si>
    <t>12ca4ee1-407a-4433-8f51-0d887f9f20e3</t>
  </si>
  <si>
    <t>Seseli libanotis/ Hjorterot</t>
  </si>
  <si>
    <t>Helene Lind Jensen</t>
  </si>
  <si>
    <t>https://api.openverse.engineering/v1/images/12ca4ee1-407a-4433-8f51-0d887f9f20e3/thumb/</t>
  </si>
  <si>
    <t>8c260688-0125-4e61-9d32-7ae393ad9ece</t>
  </si>
  <si>
    <t>Setaria italica o Panizo</t>
  </si>
  <si>
    <t>https://api.openverse.engineering/v1/images/8c260688-0125-4e61-9d32-7ae393ad9ece/thumb/</t>
  </si>
  <si>
    <t>eabab5e8-d434-426d-adad-5de67e23d72b</t>
  </si>
  <si>
    <t>Setaria pumila habit5</t>
  </si>
  <si>
    <t>https://api.openverse.engineering/v1/images/eabab5e8-d434-426d-adad-5de67e23d72b/thumb/</t>
  </si>
  <si>
    <t>1dece77b-f66b-4c8a-91da-873e6cbb59bc</t>
  </si>
  <si>
    <t>https://api.openverse.engineering/v1/images/1dece77b-f66b-4c8a-91da-873e6cbb59bc/thumb/</t>
  </si>
  <si>
    <t>79e27aaa-3732-4a1a-87c5-b45a142ec768</t>
  </si>
  <si>
    <t>Sicyos angulatus L.</t>
  </si>
  <si>
    <t>Marcie Beyersdorfer</t>
  </si>
  <si>
    <t>https://api.openverse.engineering/v1/images/79e27aaa-3732-4a1a-87c5-b45a142ec768/thumb/</t>
  </si>
  <si>
    <t>ccae8f6d-e52a-4c3e-9385-b820efe02d99</t>
  </si>
  <si>
    <t>Silene Vulgaris</t>
  </si>
  <si>
    <t>gporada</t>
  </si>
  <si>
    <t>https://api.openverse.engineering/v1/images/ccae8f6d-e52a-4c3e-9385-b820efe02d99/thumb/</t>
  </si>
  <si>
    <t>c315248e-c6e4-44c7-97a1-6e059c0f82ba</t>
  </si>
  <si>
    <t>Silphium laciniatum (after Karl Blossfeldt)</t>
  </si>
  <si>
    <t>rossomoto</t>
  </si>
  <si>
    <t>https://api.openverse.engineering/v1/images/c315248e-c6e4-44c7-97a1-6e059c0f82ba/thumb/</t>
  </si>
  <si>
    <t>ea047763-a2cf-40cd-9bb1-951670c87431</t>
  </si>
  <si>
    <t>Silybum marianum - ◊í◊ì◊ô◊ú◊ü ◊û◊¶◊ï◊ô</t>
  </si>
  <si>
    <t>https://api.openverse.engineering/v1/images/ea047763-a2cf-40cd-9bb1-951670c87431/thumb/</t>
  </si>
  <si>
    <t>763d585f-74b2-4511-acec-3ce1d8434312</t>
  </si>
  <si>
    <t>BM001161373 Sinapis alba L.</t>
  </si>
  <si>
    <t>https://api.openverse.engineering/v1/images/763d585f-74b2-4511-acec-3ce1d8434312/thumb/</t>
  </si>
  <si>
    <t>4fd6389b-0ed8-41ae-982b-b5674068cfd0</t>
  </si>
  <si>
    <t>Charlock (Sinapis arvensis) Summerfields.</t>
  </si>
  <si>
    <t>https://api.openverse.engineering/v1/images/4fd6389b-0ed8-41ae-982b-b5674068cfd0/thumb/</t>
  </si>
  <si>
    <t>68a98b37-3709-4934-aff9-832a2cd15408</t>
  </si>
  <si>
    <t>Sinomenium acutum (Thunb.) Rehder &amp; E.H. Wilson</t>
  </si>
  <si>
    <t>Ying Tsiang</t>
  </si>
  <si>
    <t>https://api.openverse.engineering/v1/images/68a98b37-3709-4934-aff9-832a2cd15408/thumb/</t>
  </si>
  <si>
    <t>38f1cfd4-74a4-4a04-b85b-4b1d8b346e0e</t>
  </si>
  <si>
    <t>Stone parsley, Sison amomum. Goldcliff, 1983</t>
  </si>
  <si>
    <t>https://api.openverse.engineering/v1/images/38f1cfd4-74a4-4a04-b85b-4b1d8b346e0e/thumb/</t>
  </si>
  <si>
    <t>ecddb1d3-1dc3-45f7-98af-89efe0c0fb30</t>
  </si>
  <si>
    <t>https://api.openverse.engineering/v1/images/ecddb1d3-1dc3-45f7-98af-89efe0c0fb30/thumb/</t>
  </si>
  <si>
    <t>496597b5-3424-4f21-9fa9-0e89d176b354</t>
  </si>
  <si>
    <t>BM000916123 Sisymbrium irio L.</t>
  </si>
  <si>
    <t>https://api.openverse.engineering/v1/images/496597b5-3424-4f21-9fa9-0e89d176b354/thumb/</t>
  </si>
  <si>
    <t>9df4396a-c857-42c6-9b2c-31e8b847abbf</t>
  </si>
  <si>
    <t>Ground Pine (Ajuga chamaepitys), Water-Germander (Teucrium scordium), Hedge-Mustard (Sisymbrium officinale), and Hedge Nettle (Lamium purpureum).</t>
  </si>
  <si>
    <t>https://api.openverse.engineering/v1/images/9df4396a-c857-42c6-9b2c-31e8b847abbf/thumb/</t>
  </si>
  <si>
    <t>4f421908-f1e9-4229-86d6-22bbc04bda81</t>
  </si>
  <si>
    <t>BM000599077 Sium latifolium L</t>
  </si>
  <si>
    <t>https://api.openverse.engineering/v1/images/4f421908-f1e9-4229-86d6-22bbc04bda81/thumb/</t>
  </si>
  <si>
    <t>512e30e3-fc40-4265-a342-52c2f0493ee5</t>
  </si>
  <si>
    <t>Sium sisarum L.</t>
  </si>
  <si>
    <t>Motozi Tagawa</t>
  </si>
  <si>
    <t>https://api.openverse.engineering/v1/images/512e30e3-fc40-4265-a342-52c2f0493ee5/thumb/</t>
  </si>
  <si>
    <t>9c97f150-8acc-4ff8-b3de-d045f8b68f61</t>
  </si>
  <si>
    <t>Sium suave Walter</t>
  </si>
  <si>
    <t>https://api.openverse.engineering/v1/images/9c97f150-8acc-4ff8-b3de-d045f8b68f61/thumb/</t>
  </si>
  <si>
    <t>2942d999-b6f1-440d-b052-dce9d9618b2b</t>
  </si>
  <si>
    <t>Smilacaceae - Smilax aspera - Salsapariglia-1</t>
  </si>
  <si>
    <t>https://api.openverse.engineering/v1/images/2942d999-b6f1-440d-b052-dce9d9618b2b/thumb/</t>
  </si>
  <si>
    <t>815356c1-2ba4-4670-b017-26621d2498ef</t>
  </si>
  <si>
    <t>ÈáëÂàöËó§ Smilax China.</t>
  </si>
  <si>
    <t>Kware.</t>
  </si>
  <si>
    <t>https://api.openverse.engineering/v1/images/815356c1-2ba4-4670-b017-26621d2498ef/thumb/</t>
  </si>
  <si>
    <t>69d2b4a8-1a1e-42db-88e8-0a9207881aba</t>
  </si>
  <si>
    <t>https://api.openverse.engineering/v1/images/69d2b4a8-1a1e-42db-88e8-0a9207881aba/thumb/</t>
  </si>
  <si>
    <t>3c606ab7-1c47-4d91-843f-9b4505805a1d</t>
  </si>
  <si>
    <t>Smilax Glabra</t>
  </si>
  <si>
    <t>ystsoi</t>
  </si>
  <si>
    <t>https://api.openverse.engineering/v1/images/3c606ab7-1c47-4d91-843f-9b4505805a1d/thumb/</t>
  </si>
  <si>
    <t>387a41a6-5b93-4e11-989f-abafb52a85f9</t>
  </si>
  <si>
    <t>Smilax lanceolata L.</t>
  </si>
  <si>
    <t>Pedro Tenorio L. and James S. Miller</t>
  </si>
  <si>
    <t>https://api.openverse.engineering/v1/images/387a41a6-5b93-4e11-989f-abafb52a85f9/thumb/</t>
  </si>
  <si>
    <t>be1ddc03-db8b-4b6d-a055-752f985a1575</t>
  </si>
  <si>
    <t>https://api.openverse.engineering/v1/images/be1ddc03-db8b-4b6d-a055-752f985a1575/thumb/</t>
  </si>
  <si>
    <t>4d8e8678-dfaa-493d-a404-1af65dfe77a2</t>
  </si>
  <si>
    <t>Smilax nipponica Miq.</t>
  </si>
  <si>
    <t>Liberty Hyde Bailey</t>
  </si>
  <si>
    <t>https://api.openverse.engineering/v1/images/4d8e8678-dfaa-493d-a404-1af65dfe77a2/thumb/</t>
  </si>
  <si>
    <t>61287a0f-d070-48d2-9ffb-50edf8090581</t>
  </si>
  <si>
    <t>Smilax sieboldii Miq.</t>
  </si>
  <si>
    <t>https://api.openverse.engineering/v1/images/61287a0f-d070-48d2-9ffb-50edf8090581/thumb/</t>
  </si>
  <si>
    <t>e317f701-887d-431f-884d-f580f6ffea2d</t>
  </si>
  <si>
    <t>Smyrnium perfoliatum L.</t>
  </si>
  <si>
    <t>Woloszczak</t>
  </si>
  <si>
    <t>https://api.openverse.engineering/v1/images/e317f701-887d-431f-884d-f580f6ffea2d/thumb/</t>
  </si>
  <si>
    <t>a0c41108-266f-465c-a4df-ed9accbb378b</t>
  </si>
  <si>
    <t>IMG_4222_Daraina-Solanum aethiopicum</t>
  </si>
  <si>
    <t>https://api.openverse.engineering/v1/images/a0c41108-266f-465c-a4df-ed9accbb378b/thumb/</t>
  </si>
  <si>
    <t>f814e10b-bda7-4370-bf1f-44a42beee85b</t>
  </si>
  <si>
    <t>Solanum aviculare - 'Kangaroo Apples'</t>
  </si>
  <si>
    <t>https://api.openverse.engineering/v1/images/f814e10b-bda7-4370-bf1f-44a42beee85b/thumb/</t>
  </si>
  <si>
    <t>a9834db5-631b-46ce-a447-711c51cb27ed</t>
  </si>
  <si>
    <t>Solanum laciniatum - a Australian native bush flower</t>
  </si>
  <si>
    <t>PsJeremy</t>
  </si>
  <si>
    <t>https://api.openverse.engineering/v1/images/a9834db5-631b-46ce-a447-711c51cb27ed/thumb/</t>
  </si>
  <si>
    <t>49fe8f70-7c03-4d0d-9063-cda0aca6ae38</t>
  </si>
  <si>
    <t>Solanum lyratum Thunb.</t>
  </si>
  <si>
    <t>S. K. Lau</t>
  </si>
  <si>
    <t>https://api.openverse.engineering/v1/images/49fe8f70-7c03-4d0d-9063-cda0aca6ae38/thumb/</t>
  </si>
  <si>
    <t>70c467a2-c0cd-4659-b426-fdbc2c1cdb87</t>
  </si>
  <si>
    <t>Eggplant (Solanum melongenae): Aphids</t>
  </si>
  <si>
    <t>https://api.openverse.engineering/v1/images/70c467a2-c0cd-4659-b426-fdbc2c1cdb87/thumb/</t>
  </si>
  <si>
    <t>9cafdcd2-7c32-4084-aa19-73adb9c2d443</t>
  </si>
  <si>
    <t>Vishalsh521</t>
  </si>
  <si>
    <t>https://api.openverse.engineering/v1/images/9cafdcd2-7c32-4084-aa19-73adb9c2d443/thumb/</t>
  </si>
  <si>
    <t>c930d98e-be2c-4979-a3bf-2978cc8f350a</t>
  </si>
  <si>
    <t>https://api.openverse.engineering/v1/images/c930d98e-be2c-4979-a3bf-2978cc8f350a/thumb/</t>
  </si>
  <si>
    <t>68d167c9-cf76-4f1b-9264-4c3353b4e45b</t>
  </si>
  <si>
    <t>Solanum triflorum Nutt.</t>
  </si>
  <si>
    <t>https://api.openverse.engineering/v1/images/68d167c9-cf76-4f1b-9264-4c3353b4e45b/thumb/</t>
  </si>
  <si>
    <t>491b3314-ac8a-47bc-8efe-39f1a6c8882f</t>
  </si>
  <si>
    <t>Potato, organic (Solanum tuberosum): Poss. Silver scurf</t>
  </si>
  <si>
    <t>https://api.openverse.engineering/v1/images/491b3314-ac8a-47bc-8efe-39f1a6c8882f/thumb/</t>
  </si>
  <si>
    <t>b3a84e85-fe30-4748-912f-ced47e41fb32</t>
  </si>
  <si>
    <t>Canada Goldenrod - Solidago canadensis</t>
  </si>
  <si>
    <t>https://api.openverse.engineering/v1/images/b3a84e85-fe30-4748-912f-ced47e41fb32/thumb/</t>
  </si>
  <si>
    <t>ff2357dc-80b8-4a98-9e9d-7cd3f86f0f9d</t>
  </si>
  <si>
    <t>Solidago odora 2, Sweet Goldenrod, Howard County, Md, Helen Lowe Metzman_2019-03-22-14.10.58 ZS PMax UDR</t>
  </si>
  <si>
    <t>https://api.openverse.engineering/v1/images/ff2357dc-80b8-4a98-9e9d-7cd3f86f0f9d/thumb/</t>
  </si>
  <si>
    <t>da175b44-c406-45d3-b8ef-7d08be7abf96</t>
  </si>
  <si>
    <t>Sonchus arvensis - whole plant, leaves</t>
  </si>
  <si>
    <t>https://api.openverse.engineering/v1/images/da175b44-c406-45d3-b8ef-7d08be7abf96/thumb/</t>
  </si>
  <si>
    <t>cd901f11-b802-464a-b624-d84168d3454c</t>
  </si>
  <si>
    <t>https://api.openverse.engineering/v1/images/cd901f11-b802-464a-b624-d84168d3454c/thumb/</t>
  </si>
  <si>
    <t>15e734a2-c8bd-4057-b2b6-a3ddc1a60e29</t>
  </si>
  <si>
    <t>Sonchus brachyotus DC.</t>
  </si>
  <si>
    <t>https://api.openverse.engineering/v1/images/15e734a2-c8bd-4057-b2b6-a3ddc1a60e29/thumb/</t>
  </si>
  <si>
    <t>6c452812-782f-4e20-a2bf-8495fc65eb14</t>
  </si>
  <si>
    <t>Sonchus oleraceus flowerhead NC14</t>
  </si>
  <si>
    <t>https://api.openverse.engineering/v1/images/6c452812-782f-4e20-a2bf-8495fc65eb14/thumb/</t>
  </si>
  <si>
    <t>924927c9-ff18-409c-968d-d05c78d73d36</t>
  </si>
  <si>
    <t>Japanese pagoda tree (Sophora japonica) illustration from Trait</t>
  </si>
  <si>
    <t>https://api.openverse.engineering/v1/images/924927c9-ff18-409c-968d-d05c78d73d36/thumb/</t>
  </si>
  <si>
    <t>6edca5b3-2d37-4368-b6bc-8c451bff18b1</t>
  </si>
  <si>
    <t>70 leaves etc. Sorbaria Sorbifolia</t>
  </si>
  <si>
    <t>histogram_man</t>
  </si>
  <si>
    <t>https://api.openverse.engineering/v1/images/6edca5b3-2d37-4368-b6bc-8c451bff18b1/thumb/</t>
  </si>
  <si>
    <t>d1d9d45b-fc8f-45b0-8bc1-e0f7d7e69415</t>
  </si>
  <si>
    <t>Sorbus americana 4-eheep</t>
  </si>
  <si>
    <t>https://api.openverse.engineering/v1/images/d1d9d45b-fc8f-45b0-8bc1-e0f7d7e69415/thumb/</t>
  </si>
  <si>
    <t>b82a4651-2565-407e-8427-0e77abb82f23</t>
  </si>
  <si>
    <t>Rosaceae - Sorbus aria-1</t>
  </si>
  <si>
    <t>https://api.openverse.engineering/v1/images/b82a4651-2565-407e-8427-0e77abb82f23/thumb/</t>
  </si>
  <si>
    <t>b17aceea-d6ba-4227-9353-4c9cf6d75fe0</t>
  </si>
  <si>
    <t>Sorbus aucuparia fruit</t>
  </si>
  <si>
    <t>Ervins Strauhmanis</t>
  </si>
  <si>
    <t>https://api.openverse.engineering/v1/images/b17aceea-d6ba-4227-9353-4c9cf6d75fe0/thumb/</t>
  </si>
  <si>
    <t>a7d34147-435c-4012-956a-cc28a0968db4</t>
  </si>
  <si>
    <t>Dog-rose (Rosa canina) and service-tree (Sorbus domestica).</t>
  </si>
  <si>
    <t>https://api.openverse.engineering/v1/images/a7d34147-435c-4012-956a-cc28a0968db4/thumb/</t>
  </si>
  <si>
    <t>4a475c36-bc2a-4569-a0c2-d5b84a0616aa</t>
  </si>
  <si>
    <t>Western Mountain Ash (Sorbus scopulina)</t>
  </si>
  <si>
    <t>https://api.openverse.engineering/v1/images/4a475c36-bc2a-4569-a0c2-d5b84a0616aa/thumb/</t>
  </si>
  <si>
    <t>f089385a-e4f7-425a-a106-d0a5d6415d7e</t>
  </si>
  <si>
    <t>https://api.openverse.engineering/v1/images/f089385a-e4f7-425a-a106-d0a5d6415d7e/thumb/</t>
  </si>
  <si>
    <t>38edf1d7-6ede-4f84-86f2-2a5815723aab</t>
  </si>
  <si>
    <t>Sorghum bicolor habit3 NWS</t>
  </si>
  <si>
    <t>https://api.openverse.engineering/v1/images/38edf1d7-6ede-4f84-86f2-2a5815723aab/thumb/</t>
  </si>
  <si>
    <t>4c893e9d-3eb8-4f96-955b-24dc726e704d</t>
  </si>
  <si>
    <t>Sorghum halepense habit1</t>
  </si>
  <si>
    <t>https://api.openverse.engineering/v1/images/4c893e9d-3eb8-4f96-955b-24dc726e704d/thumb/</t>
  </si>
  <si>
    <t>74eade99-a86a-4fac-a5b8-183fdfc3e0c5</t>
  </si>
  <si>
    <t>Andrew C</t>
  </si>
  <si>
    <t>https://api.openverse.engineering/v1/images/74eade99-a86a-4fac-a5b8-183fdfc3e0c5/thumb/</t>
  </si>
  <si>
    <t>51457fec-c86a-430d-a220-0bc0fe87a920</t>
  </si>
  <si>
    <t>Sparganium stoloniferum (Buch.-Ham. ex Graebn.) Buch.-Ham. ex Juz.</t>
  </si>
  <si>
    <t>A. de Bunge</t>
  </si>
  <si>
    <t>https://api.openverse.engineering/v1/images/51457fec-c86a-430d-a220-0bc0fe87a920/thumb/</t>
  </si>
  <si>
    <t>f7807ce3-4969-4c3b-bb18-8b8923eecc2d</t>
  </si>
  <si>
    <t>BM000690547 Spergula arvensis L.</t>
  </si>
  <si>
    <t>https://api.openverse.engineering/v1/images/f7807ce3-4969-4c3b-bb18-8b8923eecc2d/thumb/</t>
  </si>
  <si>
    <t>c29a229d-8f1d-40e8-af22-b763c81d1643</t>
  </si>
  <si>
    <t>spergularia rubra enjoying the sunshine</t>
  </si>
  <si>
    <t>e27182818284</t>
  </si>
  <si>
    <t>https://api.openverse.engineering/v1/images/c29a229d-8f1d-40e8-af22-b763c81d1643/thumb/</t>
  </si>
  <si>
    <t>9decdacb-6b8e-4cc9-8b65-5307164d7028</t>
  </si>
  <si>
    <t>Satoshi Fujito, Satoshi Takahata, Reimi Suzuki, Yoichiro Hoshino, Nobuko Ohmido and Yasuyuki Onodera</t>
  </si>
  <si>
    <t>https://api.openverse.engineering/v1/images/9decdacb-6b8e-4cc9-8b65-5307164d7028/thumb/</t>
  </si>
  <si>
    <t>8b8792de-a177-49df-b8f6-7cac2d576d16</t>
  </si>
  <si>
    <t>Spiraea henryi Hemsl.</t>
  </si>
  <si>
    <t>https://api.openverse.engineering/v1/images/8b8792de-a177-49df-b8f6-7cac2d576d16/thumb/</t>
  </si>
  <si>
    <t>a2cb78b2-b7f7-44fd-89ef-5a538d37ee2a</t>
  </si>
  <si>
    <t>Ï°∞ÌåùÎÇòÎ¨¥ Spiraea prunifolia for. simpliciflora</t>
  </si>
  <si>
    <t>GohRo</t>
  </si>
  <si>
    <t>https://api.openverse.engineering/v1/images/a2cb78b2-b7f7-44fd-89ef-5a538d37ee2a/thumb/</t>
  </si>
  <si>
    <t>8ba8e7a5-139d-4061-adce-5be6bd4d8a23</t>
  </si>
  <si>
    <t>https://api.openverse.engineering/v1/images/8ba8e7a5-139d-4061-adce-5be6bd4d8a23/thumb/</t>
  </si>
  <si>
    <t>30e22a5a-b6f8-46e7-9c96-297306181db1</t>
  </si>
  <si>
    <t>Stachys affinis Bunge</t>
  </si>
  <si>
    <t>A. Letourneux</t>
  </si>
  <si>
    <t>https://api.openverse.engineering/v1/images/30e22a5a-b6f8-46e7-9c96-297306181db1/thumb/</t>
  </si>
  <si>
    <t>3bce4741-d62a-4ead-b77a-92dc1b84e10d</t>
  </si>
  <si>
    <t>Stachys baicalensis Fisch. ex Benth.</t>
  </si>
  <si>
    <t>K. Uno</t>
  </si>
  <si>
    <t>https://api.openverse.engineering/v1/images/3bce4741-d62a-4ead-b77a-92dc1b84e10d/thumb/</t>
  </si>
  <si>
    <t>e3141df5-7553-4930-94db-f67c636c2f19</t>
  </si>
  <si>
    <t>Climbing Birthwort (Aristolochia clematitis), Betony (Stachys officinalis), Bistort (Polygonurn Bistorta), and Bearsfoot (Helleborus foetidus).</t>
  </si>
  <si>
    <t>https://api.openverse.engineering/v1/images/e3141df5-7553-4930-94db-f67c636c2f19/thumb/</t>
  </si>
  <si>
    <t>8be17c56-59e5-4053-a9c5-16e923c523b6</t>
  </si>
  <si>
    <t>Marsh Woundwort (Stachys palustris)</t>
  </si>
  <si>
    <t>https://api.openverse.engineering/v1/images/8be17c56-59e5-4053-a9c5-16e923c523b6/thumb/</t>
  </si>
  <si>
    <t>1f6b593a-5e3a-4881-80d0-b7b76324645a</t>
  </si>
  <si>
    <t>Stauntonia hexaphylla Decne.</t>
  </si>
  <si>
    <t>https://api.openverse.engineering/v1/images/1f6b593a-5e3a-4881-80d0-b7b76324645a/thumb/</t>
  </si>
  <si>
    <t>938ae2c8-732e-40de-abe5-90664bcbed62</t>
  </si>
  <si>
    <t>BM000690218 Stellaria alsine Grimm</t>
  </si>
  <si>
    <t>https://api.openverse.engineering/v1/images/938ae2c8-732e-40de-abe5-90664bcbed62/thumb/</t>
  </si>
  <si>
    <t>9b988383-628d-47c9-b200-bbd1d67ebd80</t>
  </si>
  <si>
    <t>https://api.openverse.engineering/v1/images/9b988383-628d-47c9-b200-bbd1d67ebd80/thumb/</t>
  </si>
  <si>
    <t>bf8292e9-c521-46aa-833d-e63ce1f9e992</t>
  </si>
  <si>
    <t>stevia-rebaudiana</t>
  </si>
  <si>
    <t>nutrilover</t>
  </si>
  <si>
    <t>https://api.openverse.engineering/v1/images/bf8292e9-c521-46aa-833d-e63ce1f9e992/thumb/</t>
  </si>
  <si>
    <t>0866568d-91e4-41b6-91b8-87be96ffd817</t>
  </si>
  <si>
    <t>Antique illustration of styrax officinalis</t>
  </si>
  <si>
    <t>https://api.openverse.engineering/v1/images/0866568d-91e4-41b6-91b8-87be96ffd817/thumb/</t>
  </si>
  <si>
    <t>4f90567a-8e3e-4656-b375-9cb4ccad947a</t>
  </si>
  <si>
    <t>Suaeda fruticosa bush - the species of Norfolk. Abbotsbury. Chesil Beach.</t>
  </si>
  <si>
    <t>https://api.openverse.engineering/v1/images/4f90567a-8e3e-4656-b375-9cb4ccad947a/thumb/</t>
  </si>
  <si>
    <t>968b421a-c9c0-451a-bd5e-48ee35076db1</t>
  </si>
  <si>
    <t>Uromyces chenopodii on Suaeda maritima, Dyffryn, North Wales, July 2015 2</t>
  </si>
  <si>
    <t>janetgraham84new</t>
  </si>
  <si>
    <t>https://api.openverse.engineering/v1/images/968b421a-c9c0-451a-bd5e-48ee35076db1/thumb/</t>
  </si>
  <si>
    <t>cd85ec99-ddcb-4315-92ce-de538a697e1b</t>
  </si>
  <si>
    <t>https://api.openverse.engineering/v1/images/cd85ec99-ddcb-4315-92ce-de538a697e1b/thumb/</t>
  </si>
  <si>
    <t>9edb2811-d605-4d7f-b852-9d11fe2c5a79</t>
  </si>
  <si>
    <t>Swertia japonica Makino</t>
  </si>
  <si>
    <t>R. K. Beattie and Y. Kurihara</t>
  </si>
  <si>
    <t>https://api.openverse.engineering/v1/images/9edb2811-d605-4d7f-b852-9d11fe2c5a79/thumb/</t>
  </si>
  <si>
    <t>53f992d9-9c34-4c45-82e7-089125fbc042</t>
  </si>
  <si>
    <t>Symphoricarpos occidentalis (R. Brown) Hook.</t>
  </si>
  <si>
    <t>P. A. Rydberg</t>
  </si>
  <si>
    <t>https://api.openverse.engineering/v1/images/53f992d9-9c34-4c45-82e7-089125fbc042/thumb/</t>
  </si>
  <si>
    <t>ce7b5284-ab3c-4705-8a3d-e8750b984547</t>
  </si>
  <si>
    <t>https://api.openverse.engineering/v1/images/ce7b5284-ab3c-4705-8a3d-e8750b984547/thumb/</t>
  </si>
  <si>
    <t>f64113ed-21fe-4eaa-876c-52080e08104c</t>
  </si>
  <si>
    <t>Gewone smeerwortel - Symphytum officinale - (Explored)</t>
  </si>
  <si>
    <t>https://api.openverse.engineering/v1/images/f64113ed-21fe-4eaa-876c-52080e08104c/thumb/</t>
  </si>
  <si>
    <t>63ac3623-0aeb-41b6-8419-96a57241d50c</t>
  </si>
  <si>
    <t>Symphytum tuberosum, Hollands, Papa Westray</t>
  </si>
  <si>
    <t>https://api.openverse.engineering/v1/images/63ac3623-0aeb-41b6-8419-96a57241d50c/thumb/</t>
  </si>
  <si>
    <t>68659b4f-9c89-4d51-a6cf-8bf3d196b525</t>
  </si>
  <si>
    <t>Symphytum uplandicum Nyman</t>
  </si>
  <si>
    <t>S. M. Zeller and Mrs. E. B. Zeller</t>
  </si>
  <si>
    <t>https://api.openverse.engineering/v1/images/68659b4f-9c89-4d51-a6cf-8bf3d196b525/thumb/</t>
  </si>
  <si>
    <t>266343ad-eddd-4964-a9c7-f1c7875b9862</t>
  </si>
  <si>
    <t>Symplocarpus foetidus,_skunk_cabbage_spadix_inforescence_Helen_Lowe_Metzman_2017-03-16-18.37</t>
  </si>
  <si>
    <t>https://api.openverse.engineering/v1/images/266343ad-eddd-4964-a9c7-f1c7875b9862/thumb/</t>
  </si>
  <si>
    <t>d4ea24fa-63e9-4f3f-ae1b-fd67262697a7</t>
  </si>
  <si>
    <t>djNIV</t>
  </si>
  <si>
    <t>https://api.openverse.engineering/v1/images/d4ea24fa-63e9-4f3f-ae1b-fd67262697a7/thumb/</t>
  </si>
  <si>
    <t>d389a72a-59ca-43f5-8520-3032db885d19</t>
  </si>
  <si>
    <t>Symplocos tinctoria (L.) L'H√©r.</t>
  </si>
  <si>
    <t>https://api.openverse.engineering/v1/images/d389a72a-59ca-43f5-8520-3032db885d19/thumb/</t>
  </si>
  <si>
    <t>6d9c20a3-a855-4bfa-afea-54a8cde0c979</t>
  </si>
  <si>
    <t>Common lilac, Syringa vulgaris 'Congo' Oleacea</t>
  </si>
  <si>
    <t>https://api.openverse.engineering/v1/images/6d9c20a3-a855-4bfa-afea-54a8cde0c979/thumb/</t>
  </si>
  <si>
    <t>58db7597-400e-4e68-95ce-7d57eb42c190</t>
  </si>
  <si>
    <t>Tagete, Clavel de moro, Clavel√≥n africano, Clavel√≥n de la India, Clavel√≥n, Claveles de las Indias, Rosa de la India, Clavel chino, Damasquino, Damasquina, Clavel de China, Clavel turco, Tagetes erecta</t>
  </si>
  <si>
    <t>https://api.openverse.engineering/v1/images/58db7597-400e-4e68-95ce-7d57eb42c190/thumb/</t>
  </si>
  <si>
    <t>3e10cc9a-f102-4910-b596-248767a51f1b</t>
  </si>
  <si>
    <t>Tagetes filifolia Lag.</t>
  </si>
  <si>
    <t>Howard W. Pfeifer</t>
  </si>
  <si>
    <t>https://api.openverse.engineering/v1/images/3e10cc9a-f102-4910-b596-248767a51f1b/thumb/</t>
  </si>
  <si>
    <t>a9103d3a-f4ea-4299-9385-d21331932fd5</t>
  </si>
  <si>
    <t>Tagetes lucida, the Sweetscented Marigold</t>
  </si>
  <si>
    <t>https://api.openverse.engineering/v1/images/a9103d3a-f4ea-4299-9385-d21331932fd5/thumb/</t>
  </si>
  <si>
    <t>55756f62-f2b6-4d6f-ade4-a8714f29f73f</t>
  </si>
  <si>
    <t>Tagetes minuta head4</t>
  </si>
  <si>
    <t>https://api.openverse.engineering/v1/images/55756f62-f2b6-4d6f-ade4-a8714f29f73f/thumb/</t>
  </si>
  <si>
    <t>44347a75-ece2-4341-9bb2-37af40d90a3b</t>
  </si>
  <si>
    <t>Lilium tigrinum, Erica australis, Epilobium dodnaei, ant Tagetes patula. The botanic garden vol. 1 (1825)</t>
  </si>
  <si>
    <t>https://api.openverse.engineering/v1/images/44347a75-ece2-4341-9bb2-37af40d90a3b/thumb/</t>
  </si>
  <si>
    <t>6d4271a4-b93f-4e4d-8b38-7bfe54cdaa67</t>
  </si>
  <si>
    <t>Beauty blooming orange perennial tagetes - tenuifolia</t>
  </si>
  <si>
    <t>kasuog</t>
  </si>
  <si>
    <t>https://api.openverse.engineering/v1/images/6d4271a4-b93f-4e4d-8b38-7bfe54cdaa67/thumb/</t>
  </si>
  <si>
    <t>9e5b20ac-a948-4584-9051-81d100372fee</t>
  </si>
  <si>
    <t>https://api.openverse.engineering/v1/images/9e5b20ac-a948-4584-9051-81d100372fee/thumb/</t>
  </si>
  <si>
    <t>b49cf58d-6a17-429c-afff-8374347741ab</t>
  </si>
  <si>
    <t>French tamarisk (Tamarix gallica) illustration from Trait√© des</t>
  </si>
  <si>
    <t>https://api.openverse.engineering/v1/images/b49cf58d-6a17-429c-afff-8374347741ab/thumb/</t>
  </si>
  <si>
    <t>3e733015-955c-474b-82d5-6cd1c77e960e</t>
  </si>
  <si>
    <t>Tamarix ramosissima (AP4H1382 1PS)</t>
  </si>
  <si>
    <t>Alex Panoiu</t>
  </si>
  <si>
    <t>https://api.openverse.engineering/v1/images/3e733015-955c-474b-82d5-6cd1c77e960e/thumb/</t>
  </si>
  <si>
    <t>2db5c28c-b3da-4ee8-8e30-ac44e65ac704</t>
  </si>
  <si>
    <t>Dioscoreaceae - Tamus communis - Tamaro-3</t>
  </si>
  <si>
    <t>https://api.openverse.engineering/v1/images/2db5c28c-b3da-4ee8-8e30-ac44e65ac704/thumb/</t>
  </si>
  <si>
    <t>47d50883-69cd-4d4f-8729-db0eed2dbc99</t>
  </si>
  <si>
    <t>Tanacetum balsamita ssp. balsamitoides, Tsaghkadzor, in culture, 2012.09.14</t>
  </si>
  <si>
    <t>https://api.openverse.engineering/v1/images/47d50883-69cd-4d4f-8729-db0eed2dbc99/thumb/</t>
  </si>
  <si>
    <t>ceff7521-db82-4f94-9c05-c49379f794a8</t>
  </si>
  <si>
    <t>Tansies (Tanacetum vulgare)</t>
  </si>
  <si>
    <t>peggyhr</t>
  </si>
  <si>
    <t>https://api.openverse.engineering/v1/images/ceff7521-db82-4f94-9c05-c49379f794a8/thumb/</t>
  </si>
  <si>
    <t>84348344-5939-4111-9dff-aae5130b5f7a</t>
  </si>
  <si>
    <t>https://api.openverse.engineering/v1/images/84348344-5939-4111-9dff-aae5130b5f7a/thumb/</t>
  </si>
  <si>
    <t>11681a8c-df6e-4610-b813-4149fd314739</t>
  </si>
  <si>
    <t>https://api.openverse.engineering/v1/images/11681a8c-df6e-4610-b813-4149fd314739/thumb/</t>
  </si>
  <si>
    <t>d84267ff-ce5e-4963-807f-f856bbfc980d</t>
  </si>
  <si>
    <t>Taraxacum laevigatum (Willd.) DC.</t>
  </si>
  <si>
    <t>J. Lilpop</t>
  </si>
  <si>
    <t>https://api.openverse.engineering/v1/images/d84267ff-ce5e-4963-807f-f856bbfc980d/thumb/</t>
  </si>
  <si>
    <t>b0656309-85a4-4d26-ba7d-83fdf9d01e96</t>
  </si>
  <si>
    <t>Taraxacum magellanicum Comm. ex Sch. Bip.</t>
  </si>
  <si>
    <t>A. P. Druce</t>
  </si>
  <si>
    <t>https://api.openverse.engineering/v1/images/b0656309-85a4-4d26-ba7d-83fdf9d01e96/thumb/</t>
  </si>
  <si>
    <t>8bb8edf8-b905-4131-830a-bcb77729dd7f</t>
  </si>
  <si>
    <t>Taraxacum mongolicum Hand.-Mazz.</t>
  </si>
  <si>
    <t>Wen-Kwang Hu</t>
  </si>
  <si>
    <t>https://api.openverse.engineering/v1/images/8bb8edf8-b905-4131-830a-bcb77729dd7f/thumb/</t>
  </si>
  <si>
    <t>42bf1008-48e2-42e8-8e03-0e85d3fc17aa</t>
  </si>
  <si>
    <t>P√∂ll√∂</t>
  </si>
  <si>
    <t>https://api.openverse.engineering/v1/images/42bf1008-48e2-42e8-8e03-0e85d3fc17aa/thumb/</t>
  </si>
  <si>
    <t>b3f36fb2-405f-4b9b-8fcf-8900c67b94a3</t>
  </si>
  <si>
    <t>English Yew - Taxus baccata</t>
  </si>
  <si>
    <t>https://api.openverse.engineering/v1/images/b3f36fb2-405f-4b9b-8fcf-8900c67b94a3/thumb/</t>
  </si>
  <si>
    <t>20135cee-a362-4d7e-beef-c5c123326cb1</t>
  </si>
  <si>
    <t>Taxus brevifolia Nutt.</t>
  </si>
  <si>
    <t>Julia Macmillan and C. H. Shaw</t>
  </si>
  <si>
    <t>https://api.openverse.engineering/v1/images/20135cee-a362-4d7e-beef-c5c123326cb1/thumb/</t>
  </si>
  <si>
    <t>a37801c6-224a-4a6a-8f65-dece70c69332</t>
  </si>
  <si>
    <t>Taxus canadensis 1-eheep</t>
  </si>
  <si>
    <t>https://api.openverse.engineering/v1/images/a37801c6-224a-4a6a-8f65-dece70c69332/thumb/</t>
  </si>
  <si>
    <t>9fb5082b-79a7-479b-a876-b2cf20b41dce</t>
  </si>
  <si>
    <t>Japanese Yew / Taxus cuspidata / Ê´ü(„Ç§„ÉÅ„Ç§)</t>
  </si>
  <si>
    <t>https://api.openverse.engineering/v1/images/9fb5082b-79a7-479b-a876-b2cf20b41dce/thumb/</t>
  </si>
  <si>
    <t>8152ffde-3e1c-4d48-9f1c-38a47f813b3e</t>
  </si>
  <si>
    <t>Tephroseris integrifolia subsp. maritima</t>
  </si>
  <si>
    <t>https://api.openverse.engineering/v1/images/8152ffde-3e1c-4d48-9f1c-38a47f813b3e/thumb/</t>
  </si>
  <si>
    <t>5e261204-6a4a-45c3-ae84-59e669a1ce34</t>
  </si>
  <si>
    <t>Tetragonia tetragonoides (Pall.) Kuntze</t>
  </si>
  <si>
    <t>Brother Claude-Joseph</t>
  </si>
  <si>
    <t>https://api.openverse.engineering/v1/images/5e261204-6a4a-45c3-ae84-59e669a1ce34/thumb/</t>
  </si>
  <si>
    <t>acfd3e51-b524-4893-9a23-c0cd8b4d66c8</t>
  </si>
  <si>
    <t>Tetrapanax papyrifer (Hook.) K. Koch - Flore des serres et des jardins de l'Europe v.12 (1857)</t>
  </si>
  <si>
    <t>https://api.openverse.engineering/v1/images/acfd3e51-b524-4893-9a23-c0cd8b4d66c8/thumb/</t>
  </si>
  <si>
    <t>2abd6ebd-5676-448a-be2c-f68242cf29e6</t>
  </si>
  <si>
    <t>L. Gross</t>
  </si>
  <si>
    <t>https://api.openverse.engineering/v1/images/2abd6ebd-5676-448a-be2c-f68242cf29e6/thumb/</t>
  </si>
  <si>
    <t>4a66ea40-6a69-40b7-bee8-79a2b2d73d93</t>
  </si>
  <si>
    <t>Wood Sage. Teucrium scorodonia</t>
  </si>
  <si>
    <t>https://api.openverse.engineering/v1/images/4a66ea40-6a69-40b7-bee8-79a2b2d73d93/thumb/</t>
  </si>
  <si>
    <t>ea902b7b-4246-4b14-8d95-c7b72c902159</t>
  </si>
  <si>
    <t>Thalictrum aquilegiifolium L. | Favourite flowers of garden and greenhouse. v.1 (1896)</t>
  </si>
  <si>
    <t>https://api.openverse.engineering/v1/images/ea902b7b-4246-4b14-8d95-c7b72c902159/thumb/</t>
  </si>
  <si>
    <t>6e0ef2ad-1117-4397-990c-43d0d3ece9d1</t>
  </si>
  <si>
    <t>Phyllitis scolopendrium. Thalictrum minus flowers. Black Head Burren</t>
  </si>
  <si>
    <t>https://api.openverse.engineering/v1/images/6e0ef2ad-1117-4397-990c-43d0d3ece9d1/thumb/</t>
  </si>
  <si>
    <t>3d2527cd-9809-40d4-bd98-86efd8034955</t>
  </si>
  <si>
    <t>Thelesperma gracile (Torr.) A. Gray</t>
  </si>
  <si>
    <t>H. R. Bennett</t>
  </si>
  <si>
    <t>https://api.openverse.engineering/v1/images/3d2527cd-9809-40d4-bd98-86efd8034955/thumb/</t>
  </si>
  <si>
    <t>14843bad-a629-4699-8932-a05e917d739a</t>
  </si>
  <si>
    <t>Berringon Hall, Herefordshire - yellow flowering climber Thladiantha dubia, the Manchu tubergourd, goldencreeper, wild potato</t>
  </si>
  <si>
    <t>https://api.openverse.engineering/v1/images/14843bad-a629-4699-8932-a05e917d739a/thumb/</t>
  </si>
  <si>
    <t>fcad76ab-96b1-42fc-b486-15b666beb826</t>
  </si>
  <si>
    <t>https://api.openverse.engineering/v1/images/fcad76ab-96b1-42fc-b486-15b666beb826/thumb/</t>
  </si>
  <si>
    <t>64fcdaef-ca85-48bb-9f0b-fea6cdb7ae5b</t>
  </si>
  <si>
    <t>Weeping threadleaf arborvitae. Thuja occidentalis 'Filiformis. Seven to eight foot tall evergreen with needled foliage. Long, thread-like weeping branches. New growth is vivid green. Unusual and attractive. Illustration by Sarah Ann Drake (1842)</t>
  </si>
  <si>
    <t>https://api.openverse.engineering/v1/images/64fcdaef-ca85-48bb-9f0b-fea6cdb7ae5b/thumb/</t>
  </si>
  <si>
    <t>e661d83f-f856-4ba2-8f31-42860844f4c2</t>
  </si>
  <si>
    <t>Thuja orientalis L.</t>
  </si>
  <si>
    <t>Kristen M. Van Neste; Carol L. Kelloff; Sarah E. Gabler and Olivia C. Gulledge</t>
  </si>
  <si>
    <t>https://api.openverse.engineering/v1/images/e661d83f-f856-4ba2-8f31-42860844f4c2/thumb/</t>
  </si>
  <si>
    <t>5a290d03-7250-4f7b-8930-26d6bad7ed2f</t>
  </si>
  <si>
    <t>Western Cedar (Thuja plicata)</t>
  </si>
  <si>
    <t>https://api.openverse.engineering/v1/images/5a290d03-7250-4f7b-8930-26d6bad7ed2f/thumb/</t>
  </si>
  <si>
    <t>0fbf2fd6-761a-4339-a93c-d26ee306f8b8</t>
  </si>
  <si>
    <t>Thymus caespititius Brot.</t>
  </si>
  <si>
    <t>https://api.openverse.engineering/v1/images/0fbf2fd6-761a-4339-a93c-d26ee306f8b8/thumb/</t>
  </si>
  <si>
    <t>45e8e68e-20de-4e51-b2bd-41d00b7b5e74</t>
  </si>
  <si>
    <t>Thymus capitatus (L.) Hoffmanns. &amp; Link</t>
  </si>
  <si>
    <t>A. Vaccari</t>
  </si>
  <si>
    <t>https://api.openverse.engineering/v1/images/45e8e68e-20de-4e51-b2bd-41d00b7b5e74/thumb/</t>
  </si>
  <si>
    <t>919fc56a-15a3-4632-b79b-df12f96d29b8</t>
  </si>
  <si>
    <t>Thymus hirtus Banks &amp; Sol.</t>
  </si>
  <si>
    <t>-- Borja; -- Rivet and Galiano</t>
  </si>
  <si>
    <t>https://api.openverse.engineering/v1/images/919fc56a-15a3-4632-b79b-df12f96d29b8/thumb/</t>
  </si>
  <si>
    <t>916acd6a-33d6-43d6-8c71-04ad355f7b24</t>
  </si>
  <si>
    <t>Miguel Angel Masegosa Mart√≠nez</t>
  </si>
  <si>
    <t>https://api.openverse.engineering/v1/images/916acd6a-33d6-43d6-8c71-04ad355f7b24/thumb/</t>
  </si>
  <si>
    <t>55e35d38-3e66-4ad9-9b92-bf0702580aac</t>
  </si>
  <si>
    <t>Thymus quinquecostatus Celak.</t>
  </si>
  <si>
    <t>Hiroyoshi Ohashi; H. Ohba and Yoichi Tateishi</t>
  </si>
  <si>
    <t>https://api.openverse.engineering/v1/images/55e35d38-3e66-4ad9-9b92-bf0702580aac/thumb/</t>
  </si>
  <si>
    <t>c9eac17b-a8b7-43a6-9ccc-492d3970d26a</t>
  </si>
  <si>
    <t>Mother of thyme. Thymus serpyllum.</t>
  </si>
  <si>
    <t>https://api.openverse.engineering/v1/images/c9eac17b-a8b7-43a6-9ccc-492d3970d26a/thumb/</t>
  </si>
  <si>
    <t>4736303e-2740-4da8-9c3c-6c9c047266d8</t>
  </si>
  <si>
    <t>Thymus vulgaris - Thymian</t>
  </si>
  <si>
    <t>g e g e n l i c h t</t>
  </si>
  <si>
    <t>https://api.openverse.engineering/v1/images/4736303e-2740-4da8-9c3c-6c9c047266d8/thumb/</t>
  </si>
  <si>
    <t>cb5f4bc5-0b9c-400f-8d4c-15359ef7161e</t>
  </si>
  <si>
    <t>Thymus zygis L.</t>
  </si>
  <si>
    <t>https://api.openverse.engineering/v1/images/cb5f4bc5-0b9c-400f-8d4c-15359ef7161e/thumb/</t>
  </si>
  <si>
    <t>94702038-8bfc-449f-97ce-dd8a93dd5178</t>
  </si>
  <si>
    <t>Tigridia pavonia - circa 1853</t>
  </si>
  <si>
    <t>https://api.openverse.engineering/v1/images/94702038-8bfc-449f-97ce-dd8a93dd5178/thumb/</t>
  </si>
  <si>
    <t>96c3e3b6-a4ba-44aa-b3dc-29b52310365a</t>
  </si>
  <si>
    <t>Tilia americana 2 American Basswood, GFG, Howard County, Md, Helen Lowe Metzman_2018-06-20-23.05.02 ZS PMax UDR</t>
  </si>
  <si>
    <t>https://api.openverse.engineering/v1/images/96c3e3b6-a4ba-44aa-b3dc-29b52310365a/thumb/</t>
  </si>
  <si>
    <t>349ab922-3d9c-4ff7-98ea-d838b10cfa3f</t>
  </si>
  <si>
    <t>Tilia cordata (leaf)</t>
  </si>
  <si>
    <t>https://api.openverse.engineering/v1/images/349ab922-3d9c-4ff7-98ea-d838b10cfa3f/thumb/</t>
  </si>
  <si>
    <t>53e22ecd-e61e-4f95-8eec-d3a7c87247b2</t>
  </si>
  <si>
    <t>Stanislav Doronenko</t>
  </si>
  <si>
    <t>https://api.openverse.engineering/v1/images/53e22ecd-e61e-4f95-8eec-d3a7c87247b2/thumb/</t>
  </si>
  <si>
    <t>d2eaff80-4a36-4a78-b568-0b2ed42754e3</t>
  </si>
  <si>
    <t>Parklind (Tilia x europaea) i den gamle landskapshagen p√• Ringve</t>
  </si>
  <si>
    <t>NTNU Vitenskapsmuseet</t>
  </si>
  <si>
    <t>https://api.openverse.engineering/v1/images/d2eaff80-4a36-4a78-b568-0b2ed42754e3/thumb/</t>
  </si>
  <si>
    <t>d52d6345-0942-473d-9a95-c15a56ae1d86</t>
  </si>
  <si>
    <t>C√©dr√®le de Chine, Toona sinensis, M√©liac√©es, Arboretum de Ch√®vreloup</t>
  </si>
  <si>
    <t>https://api.openverse.engineering/v1/images/d52d6345-0942-473d-9a95-c15a56ae1d86/thumb/</t>
  </si>
  <si>
    <t>4d0f871b-9f69-431b-ac34-567e0f6a492e</t>
  </si>
  <si>
    <t>Torilis japonica. Marl pit Porthcawl</t>
  </si>
  <si>
    <t>https://api.openverse.engineering/v1/images/4d0f871b-9f69-431b-ac34-567e0f6a492e/thumb/</t>
  </si>
  <si>
    <t>7112e4a6-7b3f-4fb6-b597-84d1fc748f63</t>
  </si>
  <si>
    <t>https://api.openverse.engineering/v1/images/7112e4a6-7b3f-4fb6-b597-84d1fc748f63/thumb/</t>
  </si>
  <si>
    <t>13f7dcbf-4213-45b7-8a73-27e9aeb23489</t>
  </si>
  <si>
    <t>Japanese nutmeg-yew / Torreya nucifera / Ê¶ß(„Ç´„É§)</t>
  </si>
  <si>
    <t>https://api.openverse.engineering/v1/images/13f7dcbf-4213-45b7-8a73-27e9aeb23489/thumb/</t>
  </si>
  <si>
    <t>bbfec5d3-7619-44b4-b05b-d93c57f63a6d</t>
  </si>
  <si>
    <t>https://api.openverse.engineering/v1/images/bbfec5d3-7619-44b4-b05b-d93c57f63a6d/thumb/</t>
  </si>
  <si>
    <t>bb3cdaef-4676-48c1-86ae-e65555b4936c</t>
  </si>
  <si>
    <t>Hanfpalme (Trachycarpus fortunei)</t>
  </si>
  <si>
    <t>https://api.openverse.engineering/v1/images/bb3cdaef-4676-48c1-86ae-e65555b4936c/thumb/</t>
  </si>
  <si>
    <t>6c47a98f-a7c2-4e7f-b2bf-20bc99f7f94a</t>
  </si>
  <si>
    <t>Trachyspermum ammi (L.) Sprague ex Turrill</t>
  </si>
  <si>
    <t>https://api.openverse.engineering/v1/images/6c47a98f-a7c2-4e7f-b2bf-20bc99f7f94a/thumb/</t>
  </si>
  <si>
    <t>05eb6f5c-99e6-4fb8-800b-eb01130ad4c5</t>
  </si>
  <si>
    <t>John 241-0002--Tragopogon porrifolius--Fairmount Ridge--10 May 1996</t>
  </si>
  <si>
    <t>https://api.openverse.engineering/v1/images/05eb6f5c-99e6-4fb8-800b-eb01130ad4c5/thumb/</t>
  </si>
  <si>
    <t>2d028393-ec45-4e73-a997-175a41f7f442</t>
  </si>
  <si>
    <t>DAM1540 - Barba di becco (Tragopogon pratensis L.)</t>
  </si>
  <si>
    <t>https://api.openverse.engineering/v1/images/2d028393-ec45-4e73-a997-175a41f7f442/thumb/</t>
  </si>
  <si>
    <t>9aeed905-0218-4dfd-b5de-4530252462e0</t>
  </si>
  <si>
    <t>Water chestnut or water caltrops. Trapa natans, disturbed by hippos on River Chobe, Botswana. See pink floats on leaf stalks. Used to be eaten. 1994. The only genus in Hydrocaryaceae. Now river in Europe. Native Africa. Introduced to U.S and Australia. Se</t>
  </si>
  <si>
    <t>https://api.openverse.engineering/v1/images/9aeed905-0218-4dfd-b5de-4530252462e0/thumb/</t>
  </si>
  <si>
    <t>1c21a4fc-eec9-43a8-bcba-68e0aa5f8e9b</t>
  </si>
  <si>
    <t>https://api.openverse.engineering/v1/images/1c21a4fc-eec9-43a8-bcba-68e0aa5f8e9b/thumb/</t>
  </si>
  <si>
    <t>017ddc6c-af7b-49b6-bb79-200b42dc7f1d</t>
  </si>
  <si>
    <t>https://api.openverse.engineering/v1/images/017ddc6c-af7b-49b6-bb79-200b42dc7f1d/thumb/</t>
  </si>
  <si>
    <t>901f0938-4fab-4aae-becc-6464219e92a3</t>
  </si>
  <si>
    <t>Trichosanthes kirilowii Maxim.</t>
  </si>
  <si>
    <t>https://api.openverse.engineering/v1/images/901f0938-4fab-4aae-becc-6464219e92a3/thumb/</t>
  </si>
  <si>
    <t>e27d39ad-4016-4c80-8c91-f79435513441</t>
  </si>
  <si>
    <t>Trichosanthes multiloba C.B. Clarke</t>
  </si>
  <si>
    <t>Gen Murata</t>
  </si>
  <si>
    <t>https://api.openverse.engineering/v1/images/e27d39ad-4016-4c80-8c91-f79435513441/thumb/</t>
  </si>
  <si>
    <t>1692f302-2514-4cc7-83c9-b4fc42a1e94b</t>
  </si>
  <si>
    <t>Trichosanthes ovigera Blume</t>
  </si>
  <si>
    <t>Joseph F. Rock</t>
  </si>
  <si>
    <t>https://api.openverse.engineering/v1/images/1692f302-2514-4cc7-83c9-b4fc42a1e94b/thumb/</t>
  </si>
  <si>
    <t>40f7651a-ef74-4e35-917d-8408e81e08ae</t>
  </si>
  <si>
    <t>Crimson Clover - Trifolium incarnatum, near Leesville, Louisiana</t>
  </si>
  <si>
    <t>https://api.openverse.engineering/v1/images/40f7651a-ef74-4e35-917d-8408e81e08ae/thumb/</t>
  </si>
  <si>
    <t>10d9409e-8636-450f-a0b2-4fdc14494972</t>
  </si>
  <si>
    <t>Trifolium pratense / Ëµ§Ë©∞„ÇÅËçâ(„Ç¢„Ç´„ÉÑ„É°„ÇØ„Çµ)</t>
  </si>
  <si>
    <t>https://api.openverse.engineering/v1/images/10d9409e-8636-450f-a0b2-4fdc14494972/thumb/</t>
  </si>
  <si>
    <t>b36707b3-3169-4f55-ac80-f96d982c6d85</t>
  </si>
  <si>
    <t>Trifolium repens pasture NC1</t>
  </si>
  <si>
    <t>https://api.openverse.engineering/v1/images/b36707b3-3169-4f55-ac80-f96d982c6d85/thumb/</t>
  </si>
  <si>
    <t>681f2334-72fe-455f-9ebe-c8ccbbe81405</t>
  </si>
  <si>
    <t>Sea arrowgrass (Triglochin maritima)</t>
  </si>
  <si>
    <t>https://api.openverse.engineering/v1/images/681f2334-72fe-455f-9ebe-c8ccbbe81405/thumb/</t>
  </si>
  <si>
    <t>99f221e4-6833-40bf-a0e1-e28622cce328</t>
  </si>
  <si>
    <t>BM001161757 Triglochin palustris L.</t>
  </si>
  <si>
    <t>https://api.openverse.engineering/v1/images/99f221e4-6833-40bf-a0e1-e28622cce328/thumb/</t>
  </si>
  <si>
    <t>01dbd79f-59bd-4d28-862c-c2e72a66b404</t>
  </si>
  <si>
    <t>Trigonella caerulea (L.) Ser.</t>
  </si>
  <si>
    <t>ex Horto Bot. Petropolitano</t>
  </si>
  <si>
    <t>https://api.openverse.engineering/v1/images/01dbd79f-59bd-4d28-862c-c2e72a66b404/thumb/</t>
  </si>
  <si>
    <t>946068ac-e7ee-4a3a-b3da-aae7c11df82a</t>
  </si>
  <si>
    <t>Trigonella corniculata Sibth. &amp; Sm.</t>
  </si>
  <si>
    <t>https://api.openverse.engineering/v1/images/946068ac-e7ee-4a3a-b3da-aae7c11df82a/thumb/</t>
  </si>
  <si>
    <t>Trigonella foenum graecum</t>
  </si>
  <si>
    <t>e1b60e49-7d7b-4435-ba0b-1957f57744ff</t>
  </si>
  <si>
    <t>https://api.openverse.engineering/v1/images/e1b60e49-7d7b-4435-ba0b-1957f57744ff/thumb/</t>
  </si>
  <si>
    <t>a4bae87e-06ed-4cda-84fd-8216b994139c</t>
  </si>
  <si>
    <t>Trilisa odoratissima (J.F. Gmel.) Cass.</t>
  </si>
  <si>
    <t>Marie Meislahn</t>
  </si>
  <si>
    <t>https://api.openverse.engineering/v1/images/a4bae87e-06ed-4cda-84fd-8216b994139c/thumb/</t>
  </si>
  <si>
    <t>7f0babdb-be2a-4f51-a60a-01c26e7a2c73</t>
  </si>
  <si>
    <t>Stinking Benjamin. Trillium erectum (as Trillium foetidum) Hooker, W., Salisbury, R.A., The paradisus Londinensis (1805) [W. Hooker]</t>
  </si>
  <si>
    <t>https://api.openverse.engineering/v1/images/7f0babdb-be2a-4f51-a60a-01c26e7a2c73/thumb/</t>
  </si>
  <si>
    <t>de997b5b-6f81-4825-aa6e-d9be57661e3c</t>
  </si>
  <si>
    <t>_BRK8365 Trillium grandiflorum [EXPLORED]</t>
  </si>
  <si>
    <t>kasio69</t>
  </si>
  <si>
    <t>https://api.openverse.engineering/v1/images/de997b5b-6f81-4825-aa6e-d9be57661e3c/thumb/</t>
  </si>
  <si>
    <t>6bd352d5-7899-4d16-a4b1-6733d04121f8</t>
  </si>
  <si>
    <t>Trillium sessile 2, Toadshade Trillium, Howard County, Md, Helen Lowe Metzman_2019-10-23-10.53.57 ZS PMax UDR</t>
  </si>
  <si>
    <t>https://api.openverse.engineering/v1/images/6bd352d5-7899-4d16-a4b1-6733d04121f8/thumb/</t>
  </si>
  <si>
    <t>52901b40-ad4f-402e-8ed1-4829a8f59352</t>
  </si>
  <si>
    <t>Trillium smallii 'Aomori #200206' Maxim., Bull. Acad. Imp. Sci. Saint-P√©tersbourg, s√©r. 3, 29: 217 (1883)</t>
  </si>
  <si>
    <t>https://api.openverse.engineering/v1/images/52901b40-ad4f-402e-8ed1-4829a8f59352/thumb/</t>
  </si>
  <si>
    <t>69f5b752-b929-4242-a7ab-b996e1cc9e76</t>
  </si>
  <si>
    <t>Trillium undulatum Willd. Curtis's botanical magazine s.2 v.4 (1830)</t>
  </si>
  <si>
    <t>https://api.openverse.engineering/v1/images/69f5b752-b929-4242-a7ab-b996e1cc9e76/thumb/</t>
  </si>
  <si>
    <t>6dcb274b-4702-4517-a76a-b766dbed090c</t>
  </si>
  <si>
    <t>Triosteum perfoliatum, Fever root</t>
  </si>
  <si>
    <t>https://api.openverse.engineering/v1/images/6dcb274b-4702-4517-a76a-b766dbed090c/thumb/</t>
  </si>
  <si>
    <t>771e76f7-f2ac-4e97-bfa3-497adf9385bd</t>
  </si>
  <si>
    <t>Lime Berry. Triphasia trifolia (Burm.f.) P. Wilson - The Botanical Cabinet - Volume 1 - 1817</t>
  </si>
  <si>
    <t>https://api.openverse.engineering/v1/images/771e76f7-f2ac-4e97-bfa3-497adf9385bd/thumb/</t>
  </si>
  <si>
    <t>ad9ed860-3611-4455-8855-8d042e72716d</t>
  </si>
  <si>
    <t>Triticum aestivum subsp. macha Mackey</t>
  </si>
  <si>
    <t>Bertil L. Johnson</t>
  </si>
  <si>
    <t>https://api.openverse.engineering/v1/images/ad9ed860-3611-4455-8855-8d042e72716d/thumb/</t>
  </si>
  <si>
    <t>dd1cf5c3-1939-402a-a58c-1ddaf682ae92</t>
  </si>
  <si>
    <t>Triticum aestivum subsp. spelta (L.) Thell.</t>
  </si>
  <si>
    <t>ex herb. Univ. of California</t>
  </si>
  <si>
    <t>https://api.openverse.engineering/v1/images/dd1cf5c3-1939-402a-a58c-1ddaf682ae92/thumb/</t>
  </si>
  <si>
    <t>bd318930-07d8-4bcb-8535-c5cb2d83ee03</t>
  </si>
  <si>
    <t>Triticum aestivum subsp. sphaerococcum Mackey</t>
  </si>
  <si>
    <t>U. D. Soskov</t>
  </si>
  <si>
    <t>https://api.openverse.engineering/v1/images/bd318930-07d8-4bcb-8535-c5cb2d83ee03/thumb/</t>
  </si>
  <si>
    <t>3461ce7e-d169-401c-8d7e-b3a758c7d802</t>
  </si>
  <si>
    <t>Bread wheat (Triticum aestivum L.)</t>
  </si>
  <si>
    <t>https://api.openverse.engineering/v1/images/3461ce7e-d169-401c-8d7e-b3a758c7d802/thumb/</t>
  </si>
  <si>
    <t>f1e0c8a9-a0f7-471b-91c3-014fc13560c4</t>
  </si>
  <si>
    <t>American globeflower (Trollius laxus, as T. americanus), and Greater nasturtium (Tropaeolum majus). The new botanic garden (1812)</t>
  </si>
  <si>
    <t>https://api.openverse.engineering/v1/images/f1e0c8a9-a0f7-471b-91c3-014fc13560c4/thumb/</t>
  </si>
  <si>
    <t>eb18b849-bc62-4431-a711-da1cd48b89e1</t>
  </si>
  <si>
    <t>Tropaeolum minus L.</t>
  </si>
  <si>
    <t>https://api.openverse.engineering/v1/images/eb18b849-bc62-4431-a711-da1cd48b89e1/thumb/</t>
  </si>
  <si>
    <t>8fb1fcbc-e37a-4a4b-b00e-edf31831fa53</t>
  </si>
  <si>
    <t>https://api.openverse.engineering/v1/images/8fb1fcbc-e37a-4a4b-b00e-edf31831fa53/thumb/</t>
  </si>
  <si>
    <t>ed1b2e41-2455-4213-b4f9-97b35c7ca26d</t>
  </si>
  <si>
    <t>C√¥nes secs du Pruche de Chine, Tsuga chinensis, Pinac√©es, Arboretum de Ch√®vreloup</t>
  </si>
  <si>
    <t>https://api.openverse.engineering/v1/images/ed1b2e41-2455-4213-b4f9-97b35c7ca26d/thumb/</t>
  </si>
  <si>
    <t>dd769218-c78a-4dbc-8cd0-fafc7f94f81b</t>
  </si>
  <si>
    <t>Western Hemlock (Tsuga heterophylla)</t>
  </si>
  <si>
    <t>https://api.openverse.engineering/v1/images/dd769218-c78a-4dbc-8cd0-fafc7f94f81b/thumb/</t>
  </si>
  <si>
    <t>727da27c-dfee-4928-8aef-561689cbf7e2</t>
  </si>
  <si>
    <t>Tulbaghia alliacea L. f.</t>
  </si>
  <si>
    <t>J. Buchanan</t>
  </si>
  <si>
    <t>https://api.openverse.engineering/v1/images/727da27c-dfee-4928-8aef-561689cbf7e2/thumb/</t>
  </si>
  <si>
    <t>c057facc-5fb8-4138-ac65-296d94753ed9</t>
  </si>
  <si>
    <t>ËÄÅÈ∏¶Áì£ Tulipa edulis</t>
  </si>
  <si>
    <t>https://api.openverse.engineering/v1/images/c057facc-5fb8-4138-ac65-296d94753ed9/thumb/</t>
  </si>
  <si>
    <t>23b63681-ba62-4e9b-939b-12ebad0b9311</t>
  </si>
  <si>
    <t>Tulip. Tulipa gesneriana. Choix des plus belles fleurs -et des plus beaux fruits par P.J. RedouteÃÅ. (1833)</t>
  </si>
  <si>
    <t>https://api.openverse.engineering/v1/images/23b63681-ba62-4e9b-939b-12ebad0b9311/thumb/</t>
  </si>
  <si>
    <t>4a79a332-0324-43bd-a1a6-699a388782bb</t>
  </si>
  <si>
    <t>Typha latifolia; typha angustifolia</t>
  </si>
  <si>
    <t>gutenfrog</t>
  </si>
  <si>
    <t>https://api.openverse.engineering/v1/images/4a79a332-0324-43bd-a1a6-699a388782bb/thumb/</t>
  </si>
  <si>
    <t>de6c9872-fcf8-40f5-be61-8aba7d63b412</t>
  </si>
  <si>
    <t>Typha domingensis plant2 NC</t>
  </si>
  <si>
    <t>https://api.openverse.engineering/v1/images/de6c9872-fcf8-40f5-be61-8aba7d63b412/thumb/</t>
  </si>
  <si>
    <t>c8314ee2-a270-4150-8c65-a6444e23960f</t>
  </si>
  <si>
    <t>Cattails, Typha latifolia</t>
  </si>
  <si>
    <t>https://api.openverse.engineering/v1/images/c8314ee2-a270-4150-8c65-a6444e23960f/thumb/</t>
  </si>
  <si>
    <t>7bec354b-5ccf-4afc-9f03-fde36528d8a3</t>
  </si>
  <si>
    <t>160430 035 The High Line - Darmera peltata Umbrella Plant, foliage of Typha laxmannii Graceful Cattail</t>
  </si>
  <si>
    <t>https://api.openverse.engineering/v1/images/7bec354b-5ccf-4afc-9f03-fde36528d8a3/thumb/</t>
  </si>
  <si>
    <t>36f9c1e3-3cb4-4857-9a28-d197e665e0ef</t>
  </si>
  <si>
    <t>https://api.openverse.engineering/v1/images/36f9c1e3-3cb4-4857-9a28-d197e665e0ef/thumb/</t>
  </si>
  <si>
    <t>1e075bab-13ab-4443-8c1d-2a72f3e27762</t>
  </si>
  <si>
    <t>Common Gorse (Ulex Europaeus)</t>
  </si>
  <si>
    <t>https://api.openverse.engineering/v1/images/1e075bab-13ab-4443-8c1d-2a72f3e27762/thumb/</t>
  </si>
  <si>
    <t>caab955c-76de-4534-9a45-31b9b36c5a4c</t>
  </si>
  <si>
    <t>Ullucus tuberosus subsp. tuberosus</t>
  </si>
  <si>
    <t>Joseph N. Rose</t>
  </si>
  <si>
    <t>https://api.openverse.engineering/v1/images/caab955c-76de-4534-9a45-31b9b36c5a4c/thumb/</t>
  </si>
  <si>
    <t>d987796a-71a7-49c7-8301-1728a94af810</t>
  </si>
  <si>
    <t>076/366 American Elm - Ulmus americana, Occoquan Regional Park, Lorton, Virginia</t>
  </si>
  <si>
    <t>https://api.openverse.engineering/v1/images/d987796a-71a7-49c7-8301-1728a94af810/thumb/</t>
  </si>
  <si>
    <t>11aaa97e-3792-48d1-a149-b47754b72f98</t>
  </si>
  <si>
    <t>Ronnie Nijboer</t>
  </si>
  <si>
    <t>https://api.openverse.engineering/v1/images/11aaa97e-3792-48d1-a149-b47754b72f98/thumb/</t>
  </si>
  <si>
    <t>a45d016f-09ab-46d8-899a-c7acd26b612b</t>
  </si>
  <si>
    <t>https://api.openverse.engineering/v1/images/a45d016f-09ab-46d8-899a-c7acd26b612b/thumb/</t>
  </si>
  <si>
    <t>d57fa311-55b8-400c-b067-b96d4c72b458</t>
  </si>
  <si>
    <t>https://api.openverse.engineering/v1/images/d57fa311-55b8-400c-b067-b96d4c72b458/thumb/</t>
  </si>
  <si>
    <t>2fa895fa-3b09-4cef-97f9-a17a8ce607be</t>
  </si>
  <si>
    <t>Ulmus procera root sucker, one tree can form whole hedge. Tallest (oldest) tree in middle. Tongwynlais, October 1980</t>
  </si>
  <si>
    <t>https://api.openverse.engineering/v1/images/2fa895fa-3b09-4cef-97f9-a17a8ce607be/thumb/</t>
  </si>
  <si>
    <t>6f365343-dd9a-4318-89c2-3e7c457e73cc</t>
  </si>
  <si>
    <t>Ulmus rubra Muhl.</t>
  </si>
  <si>
    <t>https://api.openverse.engineering/v1/images/6f365343-dd9a-4318-89c2-3e7c457e73cc/thumb/</t>
  </si>
  <si>
    <t>8e42713d-6ed5-41ec-ab2d-a53ea65f1598</t>
  </si>
  <si>
    <t>P20140310-0012‚ÄîUmbellularia californica‚ÄîOld Briones Road</t>
  </si>
  <si>
    <t>https://api.openverse.engineering/v1/images/8e42713d-6ed5-41ec-ab2d-a53ea65f1598/thumb/</t>
  </si>
  <si>
    <t>1b85397f-c93c-47be-b525-8a5716e11a36</t>
  </si>
  <si>
    <t>Umbilicus rupestris u ombligo de Venus</t>
  </si>
  <si>
    <t>https://api.openverse.engineering/v1/images/1b85397f-c93c-47be-b525-8a5716e11a36/thumb/</t>
  </si>
  <si>
    <t>99b0fb3f-6e23-4970-af87-bf94fd5cb248</t>
  </si>
  <si>
    <t>Stinging Nettle (Urtica dioica)</t>
  </si>
  <si>
    <t>https://api.openverse.engineering/v1/images/99b0fb3f-6e23-4970-af87-bf94fd5cb248/thumb/</t>
  </si>
  <si>
    <t>9bdd0502-62d4-48aa-907d-1ab42373f6dc</t>
  </si>
  <si>
    <t>Rock Springs Canyon</t>
  </si>
  <si>
    <t>https://api.openverse.engineering/v1/images/9bdd0502-62d4-48aa-907d-1ab42373f6dc/thumb/</t>
  </si>
  <si>
    <t>db9f1d33-6042-4a24-81d5-ec2e63288e73</t>
  </si>
  <si>
    <t>Urtica parviflora Roxb.</t>
  </si>
  <si>
    <t>G. A. Gammie</t>
  </si>
  <si>
    <t>https://api.openverse.engineering/v1/images/db9f1d33-6042-4a24-81d5-ec2e63288e73/thumb/</t>
  </si>
  <si>
    <t>054dd41c-6675-4414-b9c1-c551a7744b58</t>
  </si>
  <si>
    <t>https://api.openverse.engineering/v1/images/054dd41c-6675-4414-b9c1-c551a7744b58/thumb/</t>
  </si>
  <si>
    <t>3cb0f567-6468-425a-ab61-e4247c5b0904</t>
  </si>
  <si>
    <t>_ESL3428 Urtica thunbergiana</t>
  </si>
  <si>
    <t>https://api.openverse.engineering/v1/images/3cb0f567-6468-425a-ab61-e4247c5b0904/thumb/</t>
  </si>
  <si>
    <t>1e6f68b3-f90f-4b5c-9b94-4670414768c5</t>
  </si>
  <si>
    <t>Urtica urens (Nature light)</t>
  </si>
  <si>
    <t>Tiago J. G. Fernandes</t>
  </si>
  <si>
    <t>https://api.openverse.engineering/v1/images/1e6f68b3-f90f-4b5c-9b94-4670414768c5/thumb/</t>
  </si>
  <si>
    <t>e452e974-08ff-4554-b07a-55d60ccf54b4</t>
  </si>
  <si>
    <t>David LeRoy Topping</t>
  </si>
  <si>
    <t>https://api.openverse.engineering/v1/images/e452e974-08ff-4554-b07a-55d60ccf54b4/thumb/</t>
  </si>
  <si>
    <t>4eac602a-a3c2-4c56-bb94-688f6d849c7f</t>
  </si>
  <si>
    <t>https://api.openverse.engineering/v1/images/4eac602a-a3c2-4c56-bb94-688f6d849c7f/thumb/</t>
  </si>
  <si>
    <t>1369894d-5026-4d1c-b9bd-5a922c605b89</t>
  </si>
  <si>
    <t>https://api.openverse.engineering/v1/images/1369894d-5026-4d1c-b9bd-5a922c605b89/thumb/</t>
  </si>
  <si>
    <t>9daf510b-8703-4af4-90d3-142b31068c1c</t>
  </si>
  <si>
    <t>Vaccinium mortinia Benth.</t>
  </si>
  <si>
    <t>G. W. Oliver</t>
  </si>
  <si>
    <t>https://api.openverse.engineering/v1/images/9daf510b-8703-4af4-90d3-142b31068c1c/thumb/</t>
  </si>
  <si>
    <t>335aca65-ba2f-4742-b30d-5fa3ad1f0123</t>
  </si>
  <si>
    <t>Vaccinium myrtillus (Blaeberry)</t>
  </si>
  <si>
    <t>https://api.openverse.engineering/v1/images/335aca65-ba2f-4742-b30d-5fa3ad1f0123/thumb/</t>
  </si>
  <si>
    <t>a09336ae-4b48-4376-b072-4b23707157ce</t>
  </si>
  <si>
    <t>Near Jawbone Mountain</t>
  </si>
  <si>
    <t>https://api.openverse.engineering/v1/images/a09336ae-4b48-4376-b072-4b23707157ce/thumb/</t>
  </si>
  <si>
    <t>d6e59dc4-b2b1-4023-b860-dae91f763cf5</t>
  </si>
  <si>
    <t>Vaccinium oxycoccos 2</t>
  </si>
  <si>
    <t>https://api.openverse.engineering/v1/images/d6e59dc4-b2b1-4023-b860-dae91f763cf5/thumb/</t>
  </si>
  <si>
    <t>991e0fca-cb82-40d0-983a-22d869b581a5</t>
  </si>
  <si>
    <t>Wild Bog Bilberry (Vaccinium uliginosum)</t>
  </si>
  <si>
    <t>https://api.openverse.engineering/v1/images/991e0fca-cb82-40d0-983a-22d869b581a5/thumb/</t>
  </si>
  <si>
    <t>896eb6b5-5479-4d2f-a1c8-e4f31d655b8f</t>
  </si>
  <si>
    <t>https://api.openverse.engineering/v1/images/896eb6b5-5479-4d2f-a1c8-e4f31d655b8f/thumb/</t>
  </si>
  <si>
    <t>Vaccinium vitis idaea</t>
  </si>
  <si>
    <t>89efddf8-7d90-4664-8efb-5cf41a2d6350</t>
  </si>
  <si>
    <t>Valeriana amurensis P.A. Smirn. ex Kom.</t>
  </si>
  <si>
    <t>F. Karo</t>
  </si>
  <si>
    <t>https://api.openverse.engineering/v1/images/89efddf8-7d90-4664-8efb-5cf41a2d6350/thumb/</t>
  </si>
  <si>
    <t>185aefab-9c8b-43c9-971f-e1d8cb580d1a</t>
  </si>
  <si>
    <t>Valeriana celtica L.</t>
  </si>
  <si>
    <t>Franz G. P. Buchenau</t>
  </si>
  <si>
    <t>https://api.openverse.engineering/v1/images/185aefab-9c8b-43c9-971f-e1d8cb580d1a/thumb/</t>
  </si>
  <si>
    <t>fad0f602-3d19-4858-aac7-0dfbb85922be</t>
  </si>
  <si>
    <t>Valerian. Valeriana officinalis. Kohler's Medizinal-Pflanzen band.1 (1887)</t>
  </si>
  <si>
    <t>https://api.openverse.engineering/v1/images/fad0f602-3d19-4858-aac7-0dfbb85922be/thumb/</t>
  </si>
  <si>
    <t>3c7fc8a1-570f-4e07-a496-ad659136942a</t>
  </si>
  <si>
    <t>Valeriana phu L.</t>
  </si>
  <si>
    <t>Charles T. Mohr</t>
  </si>
  <si>
    <t>https://api.openverse.engineering/v1/images/3c7fc8a1-570f-4e07-a496-ad659136942a/thumb/</t>
  </si>
  <si>
    <t>88014c33-66d8-46e3-afac-adcf23c15063</t>
  </si>
  <si>
    <t>Heliotrope Valerian (Valeriana sitchensis)</t>
  </si>
  <si>
    <t>https://api.openverse.engineering/v1/images/88014c33-66d8-46e3-afac-adcf23c15063/thumb/</t>
  </si>
  <si>
    <t>9a164799-453c-4245-bd85-4e7296fd6bd9</t>
  </si>
  <si>
    <t>Mildewed corn-salad (lamb's lettuce, Valerianella locusta)</t>
  </si>
  <si>
    <t>https://api.openverse.engineering/v1/images/9a164799-453c-4245-bd85-4e7296fd6bd9/thumb/</t>
  </si>
  <si>
    <t>14401459-cd43-4877-aae3-4079123932f2</t>
  </si>
  <si>
    <t>Vallisneria spiralis L.</t>
  </si>
  <si>
    <t>ex herb. Cosson</t>
  </si>
  <si>
    <t>https://api.openverse.engineering/v1/images/14401459-cd43-4877-aae3-4079123932f2/thumb/</t>
  </si>
  <si>
    <t>ba5307f7-f698-46ca-ad6c-f684cee876ee</t>
  </si>
  <si>
    <t>Veratrum viride, American hellebore</t>
  </si>
  <si>
    <t>https://api.openverse.engineering/v1/images/ba5307f7-f698-46ca-ad6c-f684cee876ee/thumb/</t>
  </si>
  <si>
    <t>4f13b559-ffca-43c6-9938-3d35ada2407e</t>
  </si>
  <si>
    <t>Verbascum thapsus / Mullein / Tabac du diable</t>
  </si>
  <si>
    <t>https://api.openverse.engineering/v1/images/4f13b559-ffca-43c6-9938-3d35ada2407e/thumb/</t>
  </si>
  <si>
    <t>e988879c-e3c1-4da7-9b9f-b6ed66811274</t>
  </si>
  <si>
    <t>Verbena hastata, Blue Vervain, Howard County, MD, Helen Lowe Metzman_2017-08-07-19.30</t>
  </si>
  <si>
    <t>https://api.openverse.engineering/v1/images/e988879c-e3c1-4da7-9b9f-b6ed66811274/thumb/</t>
  </si>
  <si>
    <t>c00317f0-01c2-4eaf-878c-3c2e02580673</t>
  </si>
  <si>
    <t>ManuVC</t>
  </si>
  <si>
    <t>https://api.openverse.engineering/v1/images/c00317f0-01c2-4eaf-878c-3c2e02580673/thumb/</t>
  </si>
  <si>
    <t>670984e1-f8d6-40ce-b95c-8bfec5f8ed5a</t>
  </si>
  <si>
    <t>https://api.openverse.engineering/v1/images/670984e1-f8d6-40ce-b95c-8bfec5f8ed5a/thumb/</t>
  </si>
  <si>
    <t>cd81a153-64af-4464-ba76-0ccdb4cb9a28</t>
  </si>
  <si>
    <t>Veronica anagallis-aquatica - Blue Water Speedwell</t>
  </si>
  <si>
    <t>ibsut</t>
  </si>
  <si>
    <t>https://api.openverse.engineering/v1/images/cd81a153-64af-4464-ba76-0ccdb4cb9a28/thumb/</t>
  </si>
  <si>
    <t>Veronica anagallis aquatica</t>
  </si>
  <si>
    <t>fccc1763-564e-40cc-bb04-2e6d2d744eed</t>
  </si>
  <si>
    <t>Bittersweet (Solanum dulcamara), Buckbean (Menyanthes trifoliata), Brooklime (Veronica beccabunga), and Borage (Borago officinalis).</t>
  </si>
  <si>
    <t>https://api.openverse.engineering/v1/images/fccc1763-564e-40cc-bb04-2e6d2d744eed/thumb/</t>
  </si>
  <si>
    <t>1e36039c-584d-4750-8090-3a86d44e461d</t>
  </si>
  <si>
    <t>Veronica catenata Pennell</t>
  </si>
  <si>
    <t>Charles F. Baker</t>
  </si>
  <si>
    <t>https://api.openverse.engineering/v1/images/1e36039c-584d-4750-8090-3a86d44e461d/thumb/</t>
  </si>
  <si>
    <t>406fa7c1-b3f1-41c6-9f6f-90b790e010d2</t>
  </si>
  <si>
    <t>veronica chamaedrys</t>
  </si>
  <si>
    <t>Maurizio Zanetti</t>
  </si>
  <si>
    <t>https://api.openverse.engineering/v1/images/406fa7c1-b3f1-41c6-9f6f-90b790e010d2/thumb/</t>
  </si>
  <si>
    <t>f93a395b-b7f8-4a6b-b19a-78979a1576af</t>
  </si>
  <si>
    <t>Legeveronika - Heath Speedwell - veronica officinalis (W)</t>
  </si>
  <si>
    <t>https://api.openverse.engineering/v1/images/f93a395b-b7f8-4a6b-b19a-78979a1576af/thumb/</t>
  </si>
  <si>
    <t>ff4dc949-52ce-4519-b74d-4ae755143bfb</t>
  </si>
  <si>
    <t>Graminae -Vetiveria zizanioides</t>
  </si>
  <si>
    <t>https://api.openverse.engineering/v1/images/ff4dc949-52ce-4519-b74d-4ae755143bfb/thumb/</t>
  </si>
  <si>
    <t>4c9efcea-4970-4054-b1b5-24d93092087e</t>
  </si>
  <si>
    <t>https://api.openverse.engineering/v1/images/4c9efcea-4970-4054-b1b5-24d93092087e/thumb/</t>
  </si>
  <si>
    <t>65a83215-3e8b-488a-b49d-4361c6e1db4f</t>
  </si>
  <si>
    <t>Viburnum cotinifolium D. Don</t>
  </si>
  <si>
    <t>https://api.openverse.engineering/v1/images/65a83215-3e8b-488a-b49d-4361c6e1db4f/thumb/</t>
  </si>
  <si>
    <t>364153bc-d456-425f-b85f-b286375b0097</t>
  </si>
  <si>
    <t>Viburnum cylindricum Buch.-Ham.</t>
  </si>
  <si>
    <t>https://api.openverse.engineering/v1/images/364153bc-d456-425f-b85f-b286375b0097/thumb/</t>
  </si>
  <si>
    <t>9ccde7fa-fee4-498b-b4d9-51136d8ee20e</t>
  </si>
  <si>
    <t>Arrow wood. Viburnum dentatum. White flowers in spring, followed by blue-black drupes loved by birds. Grows in the wild, only in Shelby county Missouri. Trew, C.J., Ehret, G.D., Plantae selectae, vol. 9: t. 87 (1772) [G.D. Ehret]</t>
  </si>
  <si>
    <t>https://api.openverse.engineering/v1/images/9ccde7fa-fee4-498b-b4d9-51136d8ee20e/thumb/</t>
  </si>
  <si>
    <t>d2506961-8602-43e1-aff1-6fe4a0554176</t>
  </si>
  <si>
    <t>Viburnum lantana - the Wayfaring Tree</t>
  </si>
  <si>
    <t>Mary Hutchison</t>
  </si>
  <si>
    <t>https://api.openverse.engineering/v1/images/d2506961-8602-43e1-aff1-6fe4a0554176/thumb/</t>
  </si>
  <si>
    <t>c16e6648-386f-46bc-8eb7-682e587aa5df</t>
  </si>
  <si>
    <t>Viburnum lantanoides #1</t>
  </si>
  <si>
    <t>cadyellow</t>
  </si>
  <si>
    <t>https://api.openverse.engineering/v1/images/c16e6648-386f-46bc-8eb7-682e587aa5df/thumb/</t>
  </si>
  <si>
    <t>eac02444-3152-48b3-996b-897b772182b3</t>
  </si>
  <si>
    <t>VIburnum nudum at the U.S. Botanic Garden in September</t>
  </si>
  <si>
    <t>dc_gardens</t>
  </si>
  <si>
    <t>https://api.openverse.engineering/v1/images/eac02444-3152-48b3-996b-897b772182b3/thumb/</t>
  </si>
  <si>
    <t>c236b9b5-da79-4051-831e-511fc39b07d5</t>
  </si>
  <si>
    <t>(Viburnum opulus)</t>
  </si>
  <si>
    <t>https://api.openverse.engineering/v1/images/c236b9b5-da79-4051-831e-511fc39b07d5/thumb/</t>
  </si>
  <si>
    <t>ef85da7f-cfa3-44a2-a965-7b51534f2a00</t>
  </si>
  <si>
    <t>Viburnum prunifolium, Black Haw emerging flower bud, Howard County, MD_2017-03-27-14.35</t>
  </si>
  <si>
    <t>https://api.openverse.engineering/v1/images/ef85da7f-cfa3-44a2-a965-7b51534f2a00/thumb/</t>
  </si>
  <si>
    <t>cb68a41e-5d38-43bc-87e5-7f3a163ba2a2</t>
  </si>
  <si>
    <t>viburnum trilobum page</t>
  </si>
  <si>
    <t>Muffet</t>
  </si>
  <si>
    <t>https://api.openverse.engineering/v1/images/cb68a41e-5d38-43bc-87e5-7f3a163ba2a2/thumb/</t>
  </si>
  <si>
    <t>fd596e6f-841c-4ec3-af23-c16a37a22520</t>
  </si>
  <si>
    <t>Tufted vetch Vicia cracca. Also Small Copper Butterfly.</t>
  </si>
  <si>
    <t>https://api.openverse.engineering/v1/images/fd596e6f-841c-4ec3-af23-c16a37a22520/thumb/</t>
  </si>
  <si>
    <t>19e6d570-748f-4328-9232-b41db87e3b42</t>
  </si>
  <si>
    <t>J. F. N. Bornm√ºller and A. Bornm√ºller</t>
  </si>
  <si>
    <t>https://api.openverse.engineering/v1/images/19e6d570-748f-4328-9232-b41db87e3b42/thumb/</t>
  </si>
  <si>
    <t>ca7d8e9c-6073-465e-a0ef-88e713d1f91e</t>
  </si>
  <si>
    <t>VETCH, GIANT (vicia gigantea) (3-4-09)coon creek -02</t>
  </si>
  <si>
    <t>https://api.openverse.engineering/v1/images/ca7d8e9c-6073-465e-a0ef-88e713d1f91e/thumb/</t>
  </si>
  <si>
    <t>bfe49447-1c17-4a6f-ac64-a043fd98e3fc</t>
  </si>
  <si>
    <t>BM001161263 Vicia hirsuta (L.) Gray</t>
  </si>
  <si>
    <t>https://api.openverse.engineering/v1/images/bfe49447-1c17-4a6f-ac64-a043fd98e3fc/thumb/</t>
  </si>
  <si>
    <t>0c2ef9ae-9744-47b2-bc2b-1b38049f2df9</t>
  </si>
  <si>
    <t>Vicia sativa plant1</t>
  </si>
  <si>
    <t>https://api.openverse.engineering/v1/images/0c2ef9ae-9744-47b2-bc2b-1b38049f2df9/thumb/</t>
  </si>
  <si>
    <t>6b40d79a-761e-433b-aba9-b5df6a378eb7</t>
  </si>
  <si>
    <t>Vicia villosa subsp eriocarpa Denman NC 2</t>
  </si>
  <si>
    <t>https://api.openverse.engineering/v1/images/6b40d79a-761e-433b-aba9-b5df6a378eb7/thumb/</t>
  </si>
  <si>
    <t>fb4404de-6371-4a3d-ac9f-d718367911ba</t>
  </si>
  <si>
    <t>Fjellfiol Viola biflora</t>
  </si>
  <si>
    <t>https://api.openverse.engineering/v1/images/fb4404de-6371-4a3d-ac9f-d718367911ba/thumb/</t>
  </si>
  <si>
    <t>8638d846-7a96-4c2d-93c7-6c350d1c80dc</t>
  </si>
  <si>
    <t>utahwildflowers99</t>
  </si>
  <si>
    <t>https://api.openverse.engineering/v1/images/8638d846-7a96-4c2d-93c7-6c350d1c80dc/thumb/</t>
  </si>
  <si>
    <t>2260b3e8-5f0e-4f9a-956f-6d458c62e636</t>
  </si>
  <si>
    <t>Violet (Viola Canina), from the Flowers series for Old Judge Cigarettes</t>
  </si>
  <si>
    <t>Goodwin &amp; Company</t>
  </si>
  <si>
    <t>https://api.openverse.engineering/v1/images/2260b3e8-5f0e-4f9a-956f-6d458c62e636/thumb/</t>
  </si>
  <si>
    <t>1300a880-33bc-49b8-88d4-fa57df0ff974</t>
  </si>
  <si>
    <t>Viola diffusa Ging.</t>
  </si>
  <si>
    <t>https://api.openverse.engineering/v1/images/1300a880-33bc-49b8-88d4-fa57df0ff974/thumb/</t>
  </si>
  <si>
    <t>9d183ef1-83d1-4173-a152-ef952243689c</t>
  </si>
  <si>
    <t>Viola japonica Langsd. ex DC.</t>
  </si>
  <si>
    <t>https://api.openverse.engineering/v1/images/9d183ef1-83d1-4173-a152-ef952243689c/thumb/</t>
  </si>
  <si>
    <t>8e391a06-9818-4956-aa03-92aa959eebb4</t>
  </si>
  <si>
    <t>(Violaceae) Viola mirabilis (3)</t>
  </si>
  <si>
    <t>tgoralsky1</t>
  </si>
  <si>
    <t>https://api.openverse.engineering/v1/images/8e391a06-9818-4956-aa03-92aa959eebb4/thumb/</t>
  </si>
  <si>
    <t>138be12c-02cf-4af4-aeea-4d102d24bc80</t>
  </si>
  <si>
    <t>Viola odorata (Wood violet)</t>
  </si>
  <si>
    <t>https://api.openverse.engineering/v1/images/138be12c-02cf-4af4-aeea-4d102d24bc80/thumb/</t>
  </si>
  <si>
    <t>e10fd8a3-17b7-4354-9124-5a28826a5f31</t>
  </si>
  <si>
    <t>Viola patrinii DC.</t>
  </si>
  <si>
    <t>Koyapillil M. Matthew; J. Britto and N. Rani</t>
  </si>
  <si>
    <t>https://api.openverse.engineering/v1/images/e10fd8a3-17b7-4354-9124-5a28826a5f31/thumb/</t>
  </si>
  <si>
    <t>87c333ce-8e22-4a28-ae22-19b265589716</t>
  </si>
  <si>
    <t>Viola pedata. The Floral Magazine v.6 1867</t>
  </si>
  <si>
    <t>https://api.openverse.engineering/v1/images/87c333ce-8e22-4a28-ae22-19b265589716/thumb/</t>
  </si>
  <si>
    <t>8c9425b9-ce33-48ab-9e18-1b8b7b0f53a3</t>
  </si>
  <si>
    <t>Viola pinnata L.</t>
  </si>
  <si>
    <t>Lagger</t>
  </si>
  <si>
    <t>https://api.openverse.engineering/v1/images/8c9425b9-ce33-48ab-9e18-1b8b7b0f53a3/thumb/</t>
  </si>
  <si>
    <t>7014e3ea-364c-4891-a648-e5cad5a248fc</t>
  </si>
  <si>
    <t>Heart‚Äôs ease, Love in Idleness (Viola tricolor), by P.J. RedouteÃÅ (1833)</t>
  </si>
  <si>
    <t>https://api.openverse.engineering/v1/images/7014e3ea-364c-4891-a648-e5cad5a248fc/thumb/</t>
  </si>
  <si>
    <t>cf1797e1-12eb-408d-858d-398cf86afcd9</t>
  </si>
  <si>
    <t>Viola verecunda fma. variegata A.Gray var. yakushimana (Nakai) Ohwi</t>
  </si>
  <si>
    <t>https://api.openverse.engineering/v1/images/cf1797e1-12eb-408d-858d-398cf86afcd9/thumb/</t>
  </si>
  <si>
    <t>32b1febe-f04f-4c70-80bd-cdd62299dd0d</t>
  </si>
  <si>
    <t>Viscum Album branch</t>
  </si>
  <si>
    <t>https://api.openverse.engineering/v1/images/32b1febe-f04f-4c70-80bd-cdd62299dd0d/thumb/</t>
  </si>
  <si>
    <t>950a6191-27c4-4587-b02f-2dbe99d79c20</t>
  </si>
  <si>
    <t>Vitex agnus-castus - flowering Chaste-tree</t>
  </si>
  <si>
    <t>https://api.openverse.engineering/v1/images/950a6191-27c4-4587-b02f-2dbe99d79c20/thumb/</t>
  </si>
  <si>
    <t>Vitex agnus castus</t>
  </si>
  <si>
    <t>5b3ef21f-2224-4b69-859e-ce2306a19e41</t>
  </si>
  <si>
    <t>Vitex negundo var. negundo</t>
  </si>
  <si>
    <t>cricketsblog</t>
  </si>
  <si>
    <t>https://api.openverse.engineering/v1/images/5b3ef21f-2224-4b69-859e-ce2306a19e41/thumb/</t>
  </si>
  <si>
    <t>0eff444a-5dac-4cd9-af7b-565b67b9f2a0</t>
  </si>
  <si>
    <t>vitis cordifolia</t>
  </si>
  <si>
    <t>EN NOIR &amp; BLANC</t>
  </si>
  <si>
    <t>https://api.openverse.engineering/v1/images/0eff444a-5dac-4cd9-af7b-565b67b9f2a0/thumb/</t>
  </si>
  <si>
    <t>f1eda192-f3ac-4a1a-8e04-cbd53da7a78a</t>
  </si>
  <si>
    <t>Vitis flexuosa Thunb.</t>
  </si>
  <si>
    <t>https://api.openverse.engineering/v1/images/f1eda192-f3ac-4a1a-8e04-cbd53da7a78a/thumb/</t>
  </si>
  <si>
    <t>04c95c0a-5413-4000-b7d0-880f8b1f1de5</t>
  </si>
  <si>
    <t>https://api.openverse.engineering/v1/images/04c95c0a-5413-4000-b7d0-880f8b1f1de5/thumb/</t>
  </si>
  <si>
    <t>82fab5a7-7754-48f9-bbab-6e320f727762</t>
  </si>
  <si>
    <t>Vitis riparia (river grape), Woonsocket, RI</t>
  </si>
  <si>
    <t>https://api.openverse.engineering/v1/images/82fab5a7-7754-48f9-bbab-6e320f727762/thumb/</t>
  </si>
  <si>
    <t>461c559a-8ab8-4fca-8c0f-b754dc46da1f</t>
  </si>
  <si>
    <t>Muscadine, Vitis rotundifolia with Summer Red Bird. Birds of America [double elephant folio edition], Audubon, J.J., (1826-1838) [J.J. Audubon]</t>
  </si>
  <si>
    <t>https://api.openverse.engineering/v1/images/461c559a-8ab8-4fca-8c0f-b754dc46da1f/thumb/</t>
  </si>
  <si>
    <t>1472805e-ca24-460f-a2b3-8a42ab4a6b06</t>
  </si>
  <si>
    <t>eflon (Alex from Ithaca, NY)</t>
  </si>
  <si>
    <t>https://api.openverse.engineering/v1/images/1472805e-ca24-460f-a2b3-8a42ab4a6b06/thumb/</t>
  </si>
  <si>
    <t>5fe3f018-53aa-421a-9888-9e0e37bb3876</t>
  </si>
  <si>
    <t>Vitis vulpina L.</t>
  </si>
  <si>
    <t>https://api.openverse.engineering/v1/images/5fe3f018-53aa-421a-9888-9e0e37bb3876/thumb/</t>
  </si>
  <si>
    <t>6e623a01-0da9-43dd-864a-64adc15d45fa</t>
  </si>
  <si>
    <t>WASABI field / Wasabia japonica / Â±±ËëµÁî∞(„Çè„Åï„Å≥„Å†)</t>
  </si>
  <si>
    <t>https://api.openverse.engineering/v1/images/6e623a01-0da9-43dd-864a-64adc15d45fa/thumb/</t>
  </si>
  <si>
    <t>aceb5444-3f78-43a2-bb10-b81b8b2d0b36</t>
  </si>
  <si>
    <t>Japanese wisteria and Sakura petals / Wisteria floribunda / Ëó§(„Éï„Ç∏)„Å®Ê°ú(„Åï„Åè„Çâ)„ÅÆËä±ÂºÅ(„ÅØ„Å™„Å≥„Çâ)</t>
  </si>
  <si>
    <t>https://api.openverse.engineering/v1/images/aceb5444-3f78-43a2-bb10-b81b8b2d0b36/thumb/</t>
  </si>
  <si>
    <t>0265301b-eab3-4ad3-a996-1b7153029836</t>
  </si>
  <si>
    <t>N20170406-0018‚ÄîWisteria sinensis‚ÄîShoko‚ÄîDxO</t>
  </si>
  <si>
    <t>https://api.openverse.engineering/v1/images/0265301b-eab3-4ad3-a996-1b7153029836/thumb/</t>
  </si>
  <si>
    <t>2a842a2a-48c1-4d89-bf5f-4968d4bddbd7</t>
  </si>
  <si>
    <t>Cliff from I now live in Arlington, VA (Outside Washington DC), USA</t>
  </si>
  <si>
    <t>https://api.openverse.engineering/v1/images/2a842a2a-48c1-4d89-bf5f-4968d4bddbd7/thumb/</t>
  </si>
  <si>
    <t>419bef61-587d-4fe7-8a2b-4826d4b1affa</t>
  </si>
  <si>
    <t>Xanthium strumarium plant5</t>
  </si>
  <si>
    <t>https://api.openverse.engineering/v1/images/419bef61-587d-4fe7-8a2b-4826d4b1affa/thumb/</t>
  </si>
  <si>
    <t>70e78122-1c22-40a6-9737-9488226edb86</t>
  </si>
  <si>
    <t>Beargrass (Xerophyllum tenax)</t>
  </si>
  <si>
    <t>https://api.openverse.engineering/v1/images/70e78122-1c22-40a6-9737-9488226edb86/thumb/</t>
  </si>
  <si>
    <t>c60855e1-040d-4f15-9a3d-1022af2c74cb</t>
  </si>
  <si>
    <t>Youngia denticulata subsp. typica</t>
  </si>
  <si>
    <t>https://api.openverse.engineering/v1/images/c60855e1-040d-4f15-9a3d-1022af2c74cb/thumb/</t>
  </si>
  <si>
    <t>e5f73c3e-f17f-4c72-a983-fac7d87caf03</t>
  </si>
  <si>
    <t>Yucca aloifolia (Spanish bayonet) 4</t>
  </si>
  <si>
    <t>https://api.openverse.engineering/v1/images/e5f73c3e-f17f-4c72-a983-fac7d87caf03/thumb/</t>
  </si>
  <si>
    <t>62125223-4de7-43b9-8362-3128db2be616</t>
  </si>
  <si>
    <t>https://api.openverse.engineering/v1/images/62125223-4de7-43b9-8362-3128db2be616/thumb/</t>
  </si>
  <si>
    <t>84d13814-b7cf-4708-924f-605c468f1f1c</t>
  </si>
  <si>
    <t>Elmer Tree (Yucca brevifolia); Desert Queen Valley</t>
  </si>
  <si>
    <t>https://api.openverse.engineering/v1/images/84d13814-b7cf-4708-924f-605c468f1f1c/thumb/</t>
  </si>
  <si>
    <t>4ec6e69b-1444-49a4-848d-17d5c0289ed6</t>
  </si>
  <si>
    <t>Yucca Elata (Foreign Bodies)</t>
  </si>
  <si>
    <t>WestonEyes</t>
  </si>
  <si>
    <t>https://api.openverse.engineering/v1/images/4ec6e69b-1444-49a4-848d-17d5c0289ed6/thumb/</t>
  </si>
  <si>
    <t>f00efcf8-9b17-482b-ba95-2a8814905316</t>
  </si>
  <si>
    <t>Yucca filamentosa 2, Adam's Needle, GFG, Howard County, Md, Helen Lowe Metzman_2018-07-17-23.18.30 ZS PMax UDR</t>
  </si>
  <si>
    <t>https://api.openverse.engineering/v1/images/f00efcf8-9b17-482b-ba95-2a8814905316/thumb/</t>
  </si>
  <si>
    <t>de60b4fb-3562-4cfa-a067-b1b23dd8ae00</t>
  </si>
  <si>
    <t>2011-06-26 Phoenix, Desert Botanical Garden 043 Palma China (Yucca filifera)</t>
  </si>
  <si>
    <t>Allie_Caulfield</t>
  </si>
  <si>
    <t>https://api.openverse.engineering/v1/images/de60b4fb-3562-4cfa-a067-b1b23dd8ae00/thumb/</t>
  </si>
  <si>
    <t>e6990cdf-6f99-486f-9293-7885f475de46</t>
  </si>
  <si>
    <t>Yucca glauca (soapweed yucca) (Red Canyon overlook, Colorado National Monument, Colorado, USA) 1</t>
  </si>
  <si>
    <t>https://api.openverse.engineering/v1/images/e6990cdf-6f99-486f-9293-7885f475de46/thumb/</t>
  </si>
  <si>
    <t>dba93474-3ab6-420e-87fc-1da9e7708425</t>
  </si>
  <si>
    <t>Spanish bayonet. Yucca gloriosa. Sword-like leaves and 8 foot panicles of white (sometimes tinged purple or red) bell-shaped flowers. Native to the southeastern U.S. By P.J. Redout√© (1827-1833)</t>
  </si>
  <si>
    <t>https://api.openverse.engineering/v1/images/dba93474-3ab6-420e-87fc-1da9e7708425/thumb/</t>
  </si>
  <si>
    <t>147c98df-9334-4c3b-8ec8-12b013d4920f</t>
  </si>
  <si>
    <t>Yucca gloriosa (as Yucca recurvifolia) Hooker, W., Salisbury, R.A., The paradisus Londinensis (1805) [W. Hooker]</t>
  </si>
  <si>
    <t>https://api.openverse.engineering/v1/images/147c98df-9334-4c3b-8ec8-12b013d4920f/thumb/</t>
  </si>
  <si>
    <t>1d2197f3-4eca-4eeb-b728-f21581064649</t>
  </si>
  <si>
    <t>Yucca smalliana Fernald</t>
  </si>
  <si>
    <t>https://api.openverse.engineering/v1/images/1d2197f3-4eca-4eeb-b728-f21581064649/thumb/</t>
  </si>
  <si>
    <t>49fc6358-8f25-4434-8d03-6ae76cc01199</t>
  </si>
  <si>
    <t>https://api.openverse.engineering/v1/images/49fc6358-8f25-4434-8d03-6ae76cc01199/thumb/</t>
  </si>
  <si>
    <t>787a7f67-2dd7-4a52-91a3-b4ba63aeebbc</t>
  </si>
  <si>
    <t>Fumihiro Konta</t>
  </si>
  <si>
    <t>https://api.openverse.engineering/v1/images/787a7f67-2dd7-4a52-91a3-b4ba63aeebbc/thumb/</t>
  </si>
  <si>
    <t>2f364970-951f-41b4-841d-5d9c7b7f98c1</t>
  </si>
  <si>
    <t>Zanthoxylum Alatum 'planispinum'</t>
  </si>
  <si>
    <t>austinevan</t>
  </si>
  <si>
    <t>https://api.openverse.engineering/v1/images/2f364970-951f-41b4-841d-5d9c7b7f98c1/thumb/</t>
  </si>
  <si>
    <t>1e6114bd-8d5a-47c2-b783-0a53351aa6e9</t>
  </si>
  <si>
    <t>Zanthoxylum americanum , Prickly Ash, Howard County, MD, Helen Lowe Metzman_2017-07-25-21.52</t>
  </si>
  <si>
    <t>https://api.openverse.engineering/v1/images/1e6114bd-8d5a-47c2-b783-0a53351aa6e9/thumb/</t>
  </si>
  <si>
    <t>50d16f69-bb6e-43c3-ae65-2685ba8d7174</t>
  </si>
  <si>
    <t>Zanthoxylum bungeanum Maxim.</t>
  </si>
  <si>
    <t>https://api.openverse.engineering/v1/images/50d16f69-bb6e-43c3-ae65-2685ba8d7174/thumb/</t>
  </si>
  <si>
    <t>6b43647e-89b3-4cf2-a1eb-af7c9d134c20</t>
  </si>
  <si>
    <t>https://api.openverse.engineering/v1/images/6b43647e-89b3-4cf2-a1eb-af7c9d134c20/thumb/</t>
  </si>
  <si>
    <t>Zanthoxylum clava herculis</t>
  </si>
  <si>
    <t>0a1e2fa4-59f9-4055-808c-405811edf433</t>
  </si>
  <si>
    <t>Zanthoxylum piperitum DC. Rutaceae.</t>
  </si>
  <si>
    <t>https://api.openverse.engineering/v1/images/0a1e2fa4-59f9-4055-808c-405811edf433/thumb/</t>
  </si>
  <si>
    <t>0a722b8c-ad95-422e-b340-88fb957aa806</t>
  </si>
  <si>
    <t>Zanthoxylum planispinum thorns</t>
  </si>
  <si>
    <t>https://api.openverse.engineering/v1/images/0a722b8c-ad95-422e-b340-88fb957aa806/thumb/</t>
  </si>
  <si>
    <t>8a99747e-1f41-48c2-9289-a99f32fb783c</t>
  </si>
  <si>
    <t>https://api.openverse.engineering/v1/images/8a99747e-1f41-48c2-9289-a99f32fb783c/thumb/</t>
  </si>
  <si>
    <t>e5d54b08-6369-4fa0-97fe-206156de5613</t>
  </si>
  <si>
    <t>https://api.openverse.engineering/v1/images/e5d54b08-6369-4fa0-97fe-206156de5613/thumb/</t>
  </si>
  <si>
    <t>379785e4-7382-4248-b70f-d779f8920341</t>
  </si>
  <si>
    <t>Maize dwarf mosaic virus (MDMV) infection of corn (Zea mays)</t>
  </si>
  <si>
    <t>https://api.openverse.engineering/v1/images/379785e4-7382-4248-b70f-d779f8920341/thumb/</t>
  </si>
  <si>
    <t>3658f99d-82e5-40de-a2a4-b62db477a2f5</t>
  </si>
  <si>
    <t>plant Zephyranthes atamasca lily apex nature park ncwetlands KG (3)</t>
  </si>
  <si>
    <t>ncwetlands.org</t>
  </si>
  <si>
    <t>https://api.openverse.engineering/v1/images/3658f99d-82e5-40de-a2a4-b62db477a2f5/thumb/</t>
  </si>
  <si>
    <t>5c9b7157-3028-4703-b8d5-6f12e13aaaf0</t>
  </si>
  <si>
    <t>Zizania aquatica L. var. aquatica</t>
  </si>
  <si>
    <t>Paul M. Peterson and J. M. Saarela</t>
  </si>
  <si>
    <t>https://api.openverse.engineering/v1/images/5c9b7157-3028-4703-b8d5-6f12e13aaaf0/thumb/</t>
  </si>
  <si>
    <t>53f2d0c0-30b8-4ac9-9652-59c201638303</t>
  </si>
  <si>
    <t>https://api.openverse.engineering/v1/images/53f2d0c0-30b8-4ac9-9652-59c201638303/thumb/</t>
  </si>
  <si>
    <t>cf525e18-a73d-4546-82eb-93058dfb6cf4</t>
  </si>
  <si>
    <t>Ziziphus jujuba, Tsaghkadzor, in culture, 2011.07.15 (02)</t>
  </si>
  <si>
    <t>https://api.openverse.engineering/v1/images/cf525e18-a73d-4546-82eb-93058dfb6cf4/thumb/</t>
  </si>
  <si>
    <t>2e9b38a9-db04-4fd5-8e2d-d3f048d84713</t>
  </si>
  <si>
    <t>Zostera marina. Traigh Iar Bay. Grenitote. North Uist</t>
  </si>
  <si>
    <t>https://api.openverse.engineering/v1/images/2e9b38a9-db04-4fd5-8e2d-d3f048d84713/thumb/</t>
  </si>
  <si>
    <t>3b391bde-40c0-4af5-9675-75d52f3ae92e</t>
  </si>
  <si>
    <t>Zygophyllum fabago L.</t>
  </si>
  <si>
    <t>P. E. E. Sintenis</t>
  </si>
  <si>
    <t>https://api.openverse.engineering/v1/images/3b391bde-40c0-4af5-9675-75d52f3ae92e/thumb/</t>
  </si>
  <si>
    <t>latinname</t>
  </si>
  <si>
    <t>Larix lyallii - Abies lasiocarpa forest near Banff, Alberta.jpg</t>
  </si>
  <si>
    <t>Starr 050225-4572 Achyranthes aspera var. aspera.jpg</t>
  </si>
  <si>
    <t>Banga buchimgae (Korean mint pancake) (Agastache rugosa).jpg</t>
  </si>
  <si>
    <t>„Ç≠„É≥„Éü„Ç∫„Éí„Ç≠(ÈáëÊ∞¥Âºï)(Agrimonia pilosa var. japonica)-ÂÆü (6180584556).jpg</t>
  </si>
  <si>
    <t>Leiden University Library - Seikei Zusetsu vol. 24, page 020 - Ëæ£ÈüÆ - Allium chinense G.Don, 1804.jpg</t>
  </si>
  <si>
    <t>Silpa (Allium fistulosum).jpg</t>
  </si>
  <si>
    <t>Backl√∂k (Allium oleraceum).jpg</t>
  </si>
  <si>
    <t>Starr-040527-9001-Amaranthus dubius-plant-Puu o Kali-Maui (24685185636).jpg</t>
  </si>
  <si>
    <t>Leiden University Library - Seikei Zusetsu vol. 23, page 024 - ‰∫∫Ëéß, Ëµ§Ëéß - Amaranthus tricolor L. - ËïπËèú, Áï™Êùè - Ipomoea aquatica Forssk. - Tetragonia tetragonioides (Pall.) Kuntze, 1804.jpg</t>
  </si>
  <si>
    <t>„Ç∏„É•„Éº„É≥„Éô„É™„Éº („Ç¢„É°„É™„Ç´„Ç∂„Ç§„Éï„É™„Éú„ÇØ) (Amelanchier canadensis) (17963119342).jpg</t>
  </si>
  <si>
    <t>Khella (Ammi visnaga (L.) Lam.); flowering and fruiting stem Wellcome V0042938.jpg</t>
  </si>
  <si>
    <t>Bleekselderij groen (Apium graveolens var. dulce green).jpg</t>
  </si>
  <si>
    <t>Ttangdureup (Aralia cordata) 2.png</t>
  </si>
  <si>
    <t>Aralia mandschurica spring.jpg</t>
  </si>
  <si>
    <t>Arctostaphylos hookeri subsp. ravenii (Arctostaphylos pungens var. ravenii) - Regional Parks Botanic Garden, Berkeley, CA - DSC04532.JPG</t>
  </si>
  <si>
    <t>Korean wormwood(Artemisia princeps).jpg</t>
  </si>
  <si>
    <t>„Ç´„É≥„Ç¢„Ç™„Ç§(ÂØíËëµ)(Asarum nipponicum) (6966172998).jpg</t>
  </si>
  <si>
    <t>Naturalis Biodiversity Center - L.2096538 - Anoniem - Avena orientalis von Schreber - Artwork.jpeg</t>
  </si>
  <si>
    <t>Winter Cress, Garden Yellowrocket, Yellow Rocket (Barbarea vulgaris) with insect - Flickr - Jay Sturner.jpg</t>
  </si>
  <si>
    <t>Leiden University Library - Seikei Zusetsu vol. 30, page 030 - Âú∞ËÜöËãó, Èº†È∫¥Ëâ∏ - Bassia scoparia (L.) A.J.Scott, Laphangium affine (D.Don) Tzvelev - ÈõûÂÖíËÜì - Kalimeris indica (L.) Sch.Bip, 1804.jpg</t>
  </si>
  <si>
    <t>Plume moth on Boerhavia diffusa W IMG 1002.jpg</t>
  </si>
  <si>
    <t>Starr 070730-7852 Brassica oleracea var. capitata.jpg</t>
  </si>
  <si>
    <t>Brassica rapa var. chinensis (leaf).jpg</t>
  </si>
  <si>
    <t>Naturalis Biodiversity Center - L.2096567 - Anoniem - Calamintha sylvatica Bromf - Artwork.jpeg</t>
  </si>
  <si>
    <t>Calycanthus floridus var. glaucus.jpg</t>
  </si>
  <si>
    <t>Starr-050222-4156-Chenopodium murale-habit-Mokuauia-Oahu (24619155572).jpg</t>
  </si>
  <si>
    <t>PikiWiki Israel 3634 Chrysanthemum Segetum - Yellow Cornflower.jpg</t>
  </si>
  <si>
    <t>ÈáëÁãóÊØõËï® Cibotium barometz - panoramio.jpg</t>
  </si>
  <si>
    <t>Leiden University Library - Seikei Zusetsu vol. 20, page 011 - ËñèËã° - Coix lacryma-jobi L., 1804.jpg</t>
  </si>
  <si>
    <t>Starr-140621-0719-Corchorus olitorius-seedpods-Kohala-Hawaii (25125017392).jpg</t>
  </si>
  <si>
    <t>–°–∫—É–º–ø–∏—è –∫–æ–∂–µ–≤–µ–Ω–Ω–∞—è European smoketree (Cotinus coggygria).jpg</t>
  </si>
  <si>
    <t>0 Crataegus monogyna - Havr√© 1.JPG</t>
  </si>
  <si>
    <t>Yellow Nutsedge Cyperus esculentus (43998391481).jpg</t>
  </si>
  <si>
    <t>Nutgrass Cyperus rotundus stem cross section.jpg</t>
  </si>
  <si>
    <t>Starr-080117-1750-Dendranthema x grandiflorum-flowers-Walmart Kahului-Maui (24782919602).jpg</t>
  </si>
  <si>
    <t>Leiden University Library - Seikei Zusetsu vol. 22, page 021 - ËîìËäã - Dioscorea japonica Thunb. - Èï∑Ëäã - Dioscorea polystachya Turcz., 1804.jpg</t>
  </si>
  <si>
    <t>Starr 031118-0073 Drymaria cordata var. pacifica.jpg</t>
  </si>
  <si>
    <t>0 Belle-dame (Vanessa cardui) - Echinacea purpurea - Havr√© (3).jpg</t>
  </si>
  <si>
    <t>Echinops spinosissimus et Aranea ignota (KPFC) XIX 01.jpg</t>
  </si>
  <si>
    <t>Crop of Elaeagnus umbellata leaf upper surface detail.jpg</t>
  </si>
  <si>
    <t>Naturalis Biodiversity Center - L.2096568 - Anoniem - Elsholtzia ciliata Hylander - Artwork.jpeg</t>
  </si>
  <si>
    <t>Female cone of Ephedra intermedia - journal.pone.0053652.g002-C.png</t>
  </si>
  <si>
    <t>Starr 070906-8898 Eruca vesicaria subsp. sativa.jpg</t>
  </si>
  <si>
    <t>Kaldari Eschscholzia californica 01.jpg</t>
  </si>
  <si>
    <t>Euonymus alatus - R2709.JPG</t>
  </si>
  <si>
    <t>Burning Bush (Euonymus atropurpureus).jpg</t>
  </si>
  <si>
    <t>Left; Asafoetida plant (Ferula assa-foetida) Wellcome V0044307.jpg</t>
  </si>
  <si>
    <t>Naturalis Biodiversity Center - L.2096329 - Gaijkema, Jan - Ficus palmata Forssk√•l - Artwork.jpeg</t>
  </si>
  <si>
    <t>Starr 041006-0321 Fragaria chiloensis subsp. sandwicensis.jpg</t>
  </si>
  <si>
    <t>Flower and leaves of Galinsoga parviflora taken at Sandwip Island.jpg</t>
  </si>
  <si>
    <t>Rubiaceae - Galium verum (8304675540).jpg</t>
  </si>
  <si>
    <t>Dyer's Greenweed. Genista tinctoria (49208501383).jpg</t>
  </si>
  <si>
    <t>Epicauta vittata on glycine max 1.jpg</t>
  </si>
  <si>
    <t>Liquorice plant (Glycyrrhiza echinata); flow Wellcome V0043167.jpg</t>
  </si>
  <si>
    <t>Hordeum vulgare f. hexastichon, ripe ear.jpg</t>
  </si>
  <si>
    <t>Barley (Hordeum vulgare) - United States National Arboretum - 24 May 2009.jpg</t>
  </si>
  <si>
    <t>Starr-090702-2011-Hydrocotyle sibthorpioides-habit-Chings Pond Hana Hwy-Maui (24874981961).jpg</t>
  </si>
  <si>
    <t>Fj√§llv√§xter - Norwegian hills near Sweden.jpg</t>
  </si>
  <si>
    <t>Eumnamusun (Kalopanax septemlobus) blanched prickly castor oil tree shoots.jpg</t>
  </si>
  <si>
    <t>Calabash (Lagenaria siceraria) in Seoul.jpg</t>
  </si>
  <si>
    <t>Nipplewort (Lapsana communis).jpg</t>
  </si>
  <si>
    <t>Echte Herzgespann (Leonurus cardiaca) 01.jpg</t>
  </si>
  <si>
    <t>Naturalis Biodiversity Center - L.2096725 - Anoniem - Lepidium sativum Linnaeus - Artwork.jpeg</t>
  </si>
  <si>
    <t>N.Z. Flora - Tree Manuka (Leptospermum Ericoides).jpg</t>
  </si>
  <si>
    <t>01-Lilium candidum madonna lily.jpg</t>
  </si>
  <si>
    <t>„Ç≠„ÉÑ„Éç„Éé„Ç´„Éü„ÇΩ„É™ (Áãê„ÅÆÂâÉÂàÄ) (Lycoris sanguinea) (17198068252).jpg</t>
  </si>
  <si>
    <t>Myrsinaceae - Lysimachia clethroides-2.JPG</t>
  </si>
  <si>
    <t>20131022Malva verticillata4.jpg</t>
  </si>
  <si>
    <t>Ackerminze (Mentha arvensis).JPG</t>
  </si>
  <si>
    <t>Starr-130429-4303-Michelia figo-flower-Makawao-Maui (25117260891).jpg</t>
  </si>
  <si>
    <t>Gagelstrauch(Myrica gale)female.JPG</t>
  </si>
  <si>
    <t>ËÄÅÊ•äÊ¢ÖÊ®π Myrica rubra - panoramio.jpg</t>
  </si>
  <si>
    <t>Common Moorhen (Gallinula chloropus) in a Nelumbo nucifera (Indian Lotus) pond W IMG 8779.jpg</t>
  </si>
  <si>
    <t>Nicandra physaloides D.JPG</t>
  </si>
  <si>
    <t>„Ç≥„Ç¶„Éõ„Éç(Ê≤≥È™®-Â∑ùÈ™®)(Nuphar japonicum)-Ëä± (5844548155).jpg</t>
  </si>
  <si>
    <t>Rim Rock Trail - Blackgum, Black Tupelo (Nyssa sylvatica) - Flickr - Jay Sturner.jpg</t>
  </si>
  <si>
    <t>Leiden University Library - Seikei Zusetsu vol. 28, page 024 - Ëä∞ - Oenanthe javanica, 1804.jpg</t>
  </si>
  <si>
    <t>Marjoram (Origanum majorana) 02.JPG</t>
  </si>
  <si>
    <t>Greek Oregano.jpg</t>
  </si>
  <si>
    <t>Starr-141025-2430-Panicum antidotale-leaves and seedhead-Kawela Bridge-Molokai (24880025859).jpg</t>
  </si>
  <si>
    <t>- Parthenocissus quinquefolia 01 -.jpg</t>
  </si>
  <si>
    <t>Flower, 'Patrinia scabiosifolia' - Flickr - nekonomania.jpg</t>
  </si>
  <si>
    <t>Lousewort, Wood Betony (Pedicularis canadensis) - Flickr - Jay Sturner.jpg</t>
  </si>
  <si>
    <t>Deulkkae (Perilla frutescens) seeds.jpg</t>
  </si>
  <si>
    <t>Leiden University Library - Seikei Zusetsu vol. 30, page 004 - Ê¨æÂÜ¨ - Petasites japonicus, 1804.jpg</t>
  </si>
  <si>
    <t>Bangpung (Peucedanum japonicum).jpg</t>
  </si>
  <si>
    <t>Moth Caterpillar on Phoenix sylvestris (43681135942).jpg</t>
  </si>
  <si>
    <t>Phormium colensoi (Phormium cookianum) - Savill Garden - Windsor Great Park, England - DSC06006.jpg</t>
  </si>
  <si>
    <t>Nine picea rubens cones from Pisgah National Forest.jpg</t>
  </si>
  <si>
    <t>„Ç´„É©„Çπ„Éì„Ç∑„É£„ÇØ(ÁÉèÊüÑÊùì)(Pinellia ternata)-ÂÆü (5845078850).jpg</t>
  </si>
  <si>
    <t>Microbotryum pinguiculae on Pinguicula vulgaris (Janet Graham).jpg</t>
  </si>
  <si>
    <t>≈öwierklaniec pinus nigra 12.06.2010 p.jpg</t>
  </si>
  <si>
    <t>Piedras Encimadas √°rbol de Pinus teocote 1.jpg</t>
  </si>
  <si>
    <t>Pistachier t√©r√©binthe (Pistacia terebinthus L.) 2.jpg</t>
  </si>
  <si>
    <t>Karyotype of Pistachio (Pistacia vera).png</t>
  </si>
  <si>
    <t>09882jfCuisine Foods Philippines Baliuag Bulacanfvf 06.jpg</t>
  </si>
  <si>
    <t>American sycamore (Platanus occidentalis) 2.jpg</t>
  </si>
  <si>
    <t>Dysosma versipellis 'Spotty Dotty' (Podophyllum versipelle) - Savill Garden - Windsor Great Park, England - DSC06476.jpg</t>
  </si>
  <si>
    <t>Constetin von Ettinghausen and Alois Pokorny, Polygonatum multiflorum Monch, 1856, NGA 57986.jpg</t>
  </si>
  <si>
    <t>Polygonummultiflorumrootdried.jpg</t>
  </si>
  <si>
    <t>„Ç≠„Ç∏„É†„Ç∑„É≠(ÈõâËéö-ÈõâËìÜ)(Potentilla fragarioides var. major)-Ëä± (5844541697).jpg</t>
  </si>
  <si>
    <t>White cinquefoil Potentilla glandulosa close.jpg</t>
  </si>
  <si>
    <t>Prumnopitys ferruginea 63530100.jpg</t>
  </si>
  <si>
    <t>Bitter cherry Prunus emarginata close.jpg</t>
  </si>
  <si>
    <t>–í–∏—à–Ω—è –≤–æ–π–ª–æ—á–Ω–∞—è (Prunus tomentosa) 06.jpg</t>
  </si>
  <si>
    <t>Starr-090720-3104-Psophocarpus tetragonolobus-seedpods-Waiehu-Maui (24970259465).jpg</t>
  </si>
  <si>
    <t>Starr 021012-0015 Pueraria montana var. lobata.jpg</t>
  </si>
  <si>
    <t>Quercus ilex range.svg</t>
  </si>
  <si>
    <t>Forest Road - Black Oak (Quercus velutina) leaves - Flickr - Jay Sturner.jpg</t>
  </si>
  <si>
    <t>Apothekergarten Seligenstadt Rheum Palmatum Medizinalrhabarber2.jpg</t>
  </si>
  <si>
    <t>White currant (Ribes sativum).jpg</t>
  </si>
  <si>
    <t>Starr-011205-0072-Rubus ellipticus-leaves-Hwy11 Mountain view-Hawaii (24461542351).jpg</t>
  </si>
  <si>
    <t>„ÇØ„Çµ„Ç§„ÉÅ„Ç¥(ËçâËã∫)(Rubus hirsutus)-Ëä± (5845089272).jpg</t>
  </si>
  <si>
    <t>Coneflower-leaf(Rudbeckia-laciniata).png</t>
  </si>
  <si>
    <t>Rue d'Orient et des Antilles - Ruta chalepensis n425 w1150 (10559091365).jpg</t>
  </si>
  <si>
    <t>Reproducties, bosbouw, loofbomen, betula pubescens, salix pentandra, Bestanddeelnr 253-7043.jpg</t>
  </si>
  <si>
    <t>Agalla de Salix purpurea 03 by-dpc.JPG</t>
  </si>
  <si>
    <t>Thistle Sage (Salvia carduacea) flowers.jpg</t>
  </si>
  <si>
    <t>Starr-121108-1095-Satureja hortensis-habit-Pali o Waipio-Maui (25195380635).jpg</t>
  </si>
  <si>
    <t>Schwarzwurzel Scorzonera hispanica (Alice Chodura).JPG</t>
  </si>
  <si>
    <t>Starr-070906-8502-Sedum lineare-variegatum leaves-Kula Ace Hardware and Nursery-Maui (24798100791).jpg</t>
  </si>
  <si>
    <t>Saw palmetto (Serenoa repens) in Manatee Springs State Park.jpg</t>
  </si>
  <si>
    <t>F√§rber-Scharte (Serratula tinctoria), Elsenborn, Ostbelgien (3944685187).jpg</t>
  </si>
  <si>
    <t>Starr-130422-4157-Sisymbrium altissimum-seeding habit-Kahului-Maui (25092035002).jpg</t>
  </si>
  <si>
    <t>Makoi or Solanum nigrum berries.jpg</t>
  </si>
  <si>
    <t>Branched Bur-reed (Sparganium erectum) (27737483154).jpg</t>
  </si>
  <si>
    <t>Karyotype of Spinach (Spinacia oleracea L. Mazeran).png</t>
  </si>
  <si>
    <t>Starr-050405-5756-Sporobolus indicus-habitat-Alau-Maui (24115900733).jpg</t>
  </si>
  <si>
    <t>Kaldari Stellaria media 01.jpg</t>
  </si>
  <si>
    <t>Teufelsabbiss Succisa pratensis b.jpg</t>
  </si>
  <si>
    <t>Starr-161213-0424-Tamarix aphylla-looking unhealthy-Uprange-Kahoolawe (32422919586).jpg</t>
  </si>
  <si>
    <t>Leiden University Library - Seikei Zusetsu vol. 30, page 055 - Á≠ÜÈ†≠Ëèú - Equisetum arvense L. - Ëí≤ÂÖ¨Ëã± - Taraxacum japonicum Koidz., 1804.jpg</t>
  </si>
  <si>
    <t>Common dandelion (Taraxacum officinale in Finnish voikukka).jpg</t>
  </si>
  <si>
    <t>Field Pennycress (Thlaspi arvense) - Flickr - Jay Sturner.jpg</t>
  </si>
  <si>
    <t>Flores de tomillo blanco (Thymus mastichina) con visitante (43808347242).jpg</t>
  </si>
  <si>
    <t>Old Tilia platyphyllos at Dev√≠nska Kobyla.jpg</t>
  </si>
  <si>
    <t>Gaint Honey Bee (Apis dorsata) on Tribulus terrestris W IMG 1020.jpg</t>
  </si>
  <si>
    <t>Edible immature Lagenaria siceraria fruits, longissima snake gourds.jpg</t>
  </si>
  <si>
    <t>Broadleaf Cumbungi (Typha orientalis).jpg</t>
  </si>
  <si>
    <t>RN Ulmus glabra (alnarp sweden).jpg</t>
  </si>
  <si>
    <t>RN Ulmus parvifolia (Hilversum).JPG</t>
  </si>
  <si>
    <t>Wild raisin Viburnum cassinoides flowers leaves.jpg</t>
  </si>
  <si>
    <t>Edle Weinrebe, 'Vitis vinifera' subsp. 'vinifera.jpg</t>
  </si>
  <si>
    <t>Ashwagandha (Withania somnifera).jpg</t>
  </si>
  <si>
    <t>Starr-130322-3840-Zizania latifolia-habit-Hanalei NWR-Kauai (25183458316).jpg</t>
  </si>
  <si>
    <t>Butterflies, bats</t>
  </si>
  <si>
    <t>Apomixis</t>
  </si>
  <si>
    <t>Butterflies</t>
  </si>
  <si>
    <t>Insects, midges</t>
  </si>
  <si>
    <t>Corm</t>
  </si>
  <si>
    <t>Bulb</t>
  </si>
  <si>
    <t>family</t>
  </si>
  <si>
    <t>commonname</t>
  </si>
  <si>
    <t>synonyms</t>
  </si>
  <si>
    <t>range</t>
  </si>
  <si>
    <t>type</t>
  </si>
  <si>
    <t>timeframe</t>
  </si>
  <si>
    <t>leaftype</t>
  </si>
  <si>
    <t>height</t>
  </si>
  <si>
    <t>width</t>
  </si>
  <si>
    <t>hardinessPFAF</t>
  </si>
  <si>
    <t>hardiness</t>
  </si>
  <si>
    <t>hardinessUse</t>
  </si>
  <si>
    <t>habitat</t>
  </si>
  <si>
    <t>growthPFAF</t>
  </si>
  <si>
    <t>typePFAF</t>
  </si>
  <si>
    <t>growth</t>
  </si>
  <si>
    <t>leaftime</t>
  </si>
  <si>
    <t>leafstart</t>
  </si>
  <si>
    <t>leafend</t>
  </si>
  <si>
    <t>flowertime</t>
  </si>
  <si>
    <t>flowerstart</t>
  </si>
  <si>
    <t>flowerstartMonth</t>
  </si>
  <si>
    <t>flowerend</t>
  </si>
  <si>
    <t>flowerendmonth</t>
  </si>
  <si>
    <t>seedtime</t>
  </si>
  <si>
    <t>seedstart</t>
  </si>
  <si>
    <t>seedstartmonth</t>
  </si>
  <si>
    <t>seedend</t>
  </si>
  <si>
    <t>seedendmonth</t>
  </si>
  <si>
    <t>propagationPFAF</t>
  </si>
  <si>
    <t>proptype</t>
  </si>
  <si>
    <t>propdetails</t>
  </si>
  <si>
    <t>cultivationdetails</t>
  </si>
  <si>
    <t>pollinators</t>
  </si>
  <si>
    <t>flowertype</t>
  </si>
  <si>
    <t>woodland</t>
  </si>
  <si>
    <t>meadow</t>
  </si>
  <si>
    <t>soilmarker</t>
  </si>
  <si>
    <t>soil</t>
  </si>
  <si>
    <t>shademarker</t>
  </si>
  <si>
    <t>shade</t>
  </si>
  <si>
    <t>sun</t>
  </si>
  <si>
    <t>moisturemarker</t>
  </si>
  <si>
    <t>moisture</t>
  </si>
  <si>
    <t>phmarker</t>
  </si>
  <si>
    <t>ph</t>
  </si>
  <si>
    <t>acid</t>
  </si>
  <si>
    <t>alkaline</t>
  </si>
  <si>
    <t>saline</t>
  </si>
  <si>
    <t>windmarker</t>
  </si>
  <si>
    <t>wind</t>
  </si>
  <si>
    <t>pollutionmarker</t>
  </si>
  <si>
    <t>pollution</t>
  </si>
  <si>
    <t>poorsoil</t>
  </si>
  <si>
    <t>heavyclay</t>
  </si>
  <si>
    <t>drought</t>
  </si>
  <si>
    <t>frosttendermarker</t>
  </si>
  <si>
    <t>frosttender</t>
  </si>
  <si>
    <t>selffertilemarker</t>
  </si>
  <si>
    <t>selffertile</t>
  </si>
  <si>
    <t>nitrogenfixer</t>
  </si>
  <si>
    <t>wildlife</t>
  </si>
  <si>
    <t>usefulness</t>
  </si>
  <si>
    <t>usesnotes</t>
  </si>
  <si>
    <t>materialrating</t>
  </si>
  <si>
    <t>edibleuses</t>
  </si>
  <si>
    <t>edibilityrating</t>
  </si>
  <si>
    <t>medicinal</t>
  </si>
  <si>
    <t>medicinalrating</t>
  </si>
  <si>
    <t>indigenoususe</t>
  </si>
  <si>
    <t>knownhazards</t>
  </si>
  <si>
    <t>datanotes</t>
  </si>
  <si>
    <t>imgid</t>
  </si>
  <si>
    <t>imgtitle</t>
  </si>
  <si>
    <t>imgcreator</t>
  </si>
  <si>
    <t>imgthb</t>
  </si>
  <si>
    <t>Ferns/Lichen/Moss</t>
  </si>
  <si>
    <t>Bulb/Corm</t>
  </si>
  <si>
    <t>Bees, Insects, Self</t>
  </si>
  <si>
    <t>Bees, Insects</t>
  </si>
  <si>
    <t>Bees, Butterflies</t>
  </si>
  <si>
    <t>Bees, Butterflies, Self</t>
  </si>
  <si>
    <t>Bees, Insects, Butterflies, Self</t>
  </si>
  <si>
    <t>Insects, Self</t>
  </si>
  <si>
    <t>Bees, Self</t>
  </si>
  <si>
    <t>Wind, Self</t>
  </si>
  <si>
    <t>Bees, Insects, Beetles</t>
  </si>
  <si>
    <t>Insects, Beetles, Self</t>
  </si>
  <si>
    <t>Bees, Insects, Beetles, Butterflies</t>
  </si>
  <si>
    <t>Bees, Insects, Beetles, Self</t>
  </si>
  <si>
    <t>Bees, Insects, Butterflies</t>
  </si>
  <si>
    <t>Bees, Insects, Beetles, Butterflies, Self</t>
  </si>
  <si>
    <t>Wind, Insects, Self</t>
  </si>
  <si>
    <t>Insects, Bees, Beetles, Self</t>
  </si>
  <si>
    <t>Beetles, Wind</t>
  </si>
  <si>
    <t>Bees, Insects, Butterflies, Wind</t>
  </si>
  <si>
    <t>Bees, Beetles, Insects</t>
  </si>
  <si>
    <t>Bees, Insects, Butterflies, Beetles, Self</t>
  </si>
  <si>
    <t>Apomixis, Insects</t>
  </si>
  <si>
    <t>Bees, Butterflies, Insects</t>
  </si>
  <si>
    <t>Butterflies, Insects</t>
  </si>
  <si>
    <t>Insects, Wind</t>
  </si>
  <si>
    <t>Bees, Beetles</t>
  </si>
  <si>
    <t>Insects, Beetles</t>
  </si>
  <si>
    <t>Apomixis, Wind</t>
  </si>
  <si>
    <t>Butterflies, Bees</t>
  </si>
  <si>
    <t>Butterflies, Bees, Apomixis</t>
  </si>
  <si>
    <t>Bees, Beetles, Butterflies, Self</t>
  </si>
  <si>
    <t>Insects, Bees, Self</t>
  </si>
  <si>
    <t>Insects, Bees</t>
  </si>
  <si>
    <t>Insects, Wind, Wind, Self</t>
  </si>
  <si>
    <t>Bees, Insects Butterflies</t>
  </si>
  <si>
    <t>Self, Insects</t>
  </si>
  <si>
    <t>Butterflies, Self</t>
  </si>
  <si>
    <t>Bees, Insects, Wind</t>
  </si>
  <si>
    <t>Butterflies, Bees, Self</t>
  </si>
  <si>
    <t>Bees, Insects, Self, cleistogamy</t>
  </si>
  <si>
    <t>Bees, Insects, Butterflies, Beetles</t>
  </si>
  <si>
    <t>Bees, Wind</t>
  </si>
  <si>
    <t>Bees, Insects, Apomixis</t>
  </si>
  <si>
    <t>Bees, Insects, Self, Apomixis</t>
  </si>
  <si>
    <t>Self, Bees</t>
  </si>
  <si>
    <t>Wind, Insects, Beetles</t>
  </si>
  <si>
    <t>Wind, Insects, Beetles, Bees</t>
  </si>
  <si>
    <t>Carrion Insects</t>
  </si>
  <si>
    <t>Bees, Insects, Beetles, Butterflies, Self, Apomixis</t>
  </si>
  <si>
    <t>Bees, Insects, Beetles, Apomixis</t>
  </si>
  <si>
    <t>Insects, Apomixis</t>
  </si>
  <si>
    <t>Beetles, Insects, Bees</t>
  </si>
  <si>
    <t>Insects, Hand</t>
  </si>
  <si>
    <t>Insects, Self, Apomixis</t>
  </si>
  <si>
    <t>Insects, Butterflies, Self</t>
  </si>
  <si>
    <t>size</t>
  </si>
  <si>
    <t>Seed - We have no details on this species but suggest sowing the seed in situ as soon as it is ripe or in spring.</t>
  </si>
  <si>
    <t>Seed - We have no details for this species but suggest sowing the seed in a greenhouse in the spring. When large enough to handle, prick the seedlings out into individual pots and grow them on in the greenhouse for at least their first winter. Plant them out in early summer and consider giving them some protection from the cold for their first winter outdoors.
Cuttings of half-ripe wood, July/August in sand in a frame[200].</t>
  </si>
  <si>
    <t>Seed - 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t>
  </si>
  <si>
    <t>Seed - We have no details for this species but suggest sowing the seed in situ in April and only just covering it.</t>
  </si>
  <si>
    <t>Seed - We have no information for this species but suggest sowing the seed in a greenhouse in late spring. Only just cover the seed and keep in a light position, making sure the compost does not dry out. When large enough to handle, prick the seedlings out into individual pots and grow them on in the greenhouse for at least their first winter. Plant them out in early summer and give some protection from the cold for at least their first winter outdoors.
Cuttings of softwood, May/June in a frame. Grow on for at least their first winter in a greenhouse and plant out in late spring after the last expected frosts[K]. The cuttings root quickly and easily, though there can be losses in the first winter[K].
Cuttings of half-ripe wood, August in a frame. Grow on for at least their first winter in a greenhouse and plant out in late spring after the last expected frosts[K]. The cuttings root quickly and easily, though there can be losses in the first winter[K].</t>
  </si>
  <si>
    <t>Seed - We have no details for this species but suggest sowing the seed in situ in April.</t>
  </si>
  <si>
    <t>Seed - We have no details for this species but suggest sowing the seed in a shady part of the greenhouse as soon as it is ripe in the spring if this is possible. Sow stored seed in early spring. When large enough to handle, prick the seedlings out into individual pots and grow them on for at least the first winter in a greenhouse and plant out when dormant in the summer once the tuber has reached a reasonable size.
Division in spring after the plant dies down[1].</t>
  </si>
  <si>
    <t>Seed - We have no details for this species but suggest sowing the seed in a greenhouse in early spring. Only just cover the seed. When large enough to handle, prick the seedlings out into individual pots and grow them on in a cold frame until they are at least 20cm tall. Plant them out in the summer, or late in the following autumn.
Division in spring. This is best done every 3 - 4 years in order to maintain the vigour of the plant[200]. Larger divisions can be planted straight into their permanent positions whist smaller clumps are best potted up and kept in a cold frame until they are growing away well.</t>
  </si>
  <si>
    <t>Seed - We have no details for this species but suggest sowing the seed in late winter in a cold frame. Grow on for at least the first winter in a greenhouse or frame and plant out in late spring.
Division.</t>
  </si>
  <si>
    <t>Seed - We have no information on this species but suggest sowing the seed in a greenhouse in the spring. When they are large enough to handle, prick the seedlings out into individual pots and grow them on in the greenhouse for at least their first winter. Plant them out into their permanent positions in late spring or early summer, after the last expected frosts.
Cuttings</t>
  </si>
  <si>
    <t>Seed - We have no details on this species but would suggest that if ripe seed can be obtained it should be sown straight away in a cold greenhouse. Stored seed can be sown in late winter or early spring in a greenhouse. When large enough to handle, prick the seedlings out into individual pots and grow them on in the greenhouse for at least their first winter, planting them out into their permanent positions in late spring or early summer, after the last expected frosts.</t>
  </si>
  <si>
    <t>Seed - We have no information on this species but suggest sowing the seed in spring in a cold frame. Surface sow or only just cover the seed and do not allow the compost to dry out. Prick out the seedlings into individual pots when they are large enough to handle and grow them on in light shade until they are large enough to plant out.
Division in spring.</t>
  </si>
  <si>
    <t>Seed - 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t>
  </si>
  <si>
    <t>Seed - We have no details on this species but would recommend sowing it in a greenhouse as soon as it is ripe (if you can get hold of ripe seed!). Pre-soak stored seed for 24 hours in warm water and sow in a greenhouse. Prick out the seedlings into individual deep pots as soon as they are large enough to handle. Grow them on for at least the first winter in a greenhouse before planting out in the summer. Give the plants some protection from winter cold for their first year or two outdoors.</t>
  </si>
  <si>
    <t>Seed - We have no information on this species but suggest sowing the seed in spring in a cold frame. When they are large enough to handle, prick the seedlings out into individual pots and plant them out into their permanent positions in the summer.</t>
  </si>
  <si>
    <t>Seed - 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t>
  </si>
  <si>
    <t>Seed - We have very little information on this species but would suggest sowing the seed in a greenhouse in the spring. When they are large enough to handle, prick the seedlings out into individual pots and grow them on in a greenhouse for at least their first winter. Plant them out into their permanent positions in late spring or early summer, after the last expected frosts. It will probably pay to protect the plants for their first winter or two in the open ground. There are about 75,000 seeds per pound, only half of which are viable. About 4,000 plants are usually raised from a pound of seed[227].
Grows readily from cuttings[227].</t>
  </si>
  <si>
    <t>Seed - We have no information on this species but suggest sowing the seed in early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t>
  </si>
  <si>
    <t>Seed - 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t>
  </si>
  <si>
    <t>Seed - We have no details for this species but suggest sowing it as soon as it is ripe in a cold frame. Alternatively, sow stored seed in late winter in a cold frame. When large enough to handle, prick the seedlings out into individual pots and plant them out in the summer.</t>
  </si>
  <si>
    <t>Seed - We have no details for this species but suggest sowing the seed as soon as it is ripe in a greenhouse. Sow stored seed as soon as possible in a greenhouse. When they are large enough to handle, prick the seedlings out into individual pots and grow them on in the greenhouse for at least their first winter. Plant them out in late spring or early summer, after the last expected frosts.
Root cuttings in December in a greenhouse[200].
Division in the dormant season.
Cuttings of half-ripe wood, July/August in a frame[200].</t>
  </si>
  <si>
    <t>Seed - We have no information for this species but suggest sowing the seed as soon as it is ripe if possible. Sow stored seed in early spring. As soon as they are large enough to handle, prick out the young seedlings into individual pots and plant them out once they are 20cm or more tall.
Division of the rootstock in the spring. Divisions can be planted out straight into their permanent positions.</t>
  </si>
  <si>
    <t>Seed - We have no information on this species but suggest sowing it in situ in the spring. It may also be worthwhile sowing the seed in situ in September/October for an earlier crop.</t>
  </si>
  <si>
    <t>Seed - We have no information on this species but suggest sowing the seed in spring in situ. An autumn sowing in situ might also be worthwhile.</t>
  </si>
  <si>
    <t>Seed - We have no details but suggest sowing it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t>
  </si>
  <si>
    <t>Seed - We have no details for this species but suggest sowing the seed as soon as it is ripe in a greenhouse. Only just cover the seed and place the pot in 3cm of water to keep the soil wet. When they are large enough to handle, prick the seedlings out into individual pots and grow them on in the greenhouse for at least their first winter. Plant them out into their permanent positions in late spring or early summer, after the last expected frosts.
Division. Harvest the tubers at the end of the growing season, store them in a cool but frost-free place over the winter and plant them out in early spring.</t>
  </si>
  <si>
    <t>Seed - We have no information for this species but suggest sowing the seed in situ as soon as it is ripe, or in the spring.
Division in spring or autumn[188]. Very easy, larger clumps can be replanted direct into their permanent positions, though it is best to pot up smaller clumps and grow them on in a cold frame until they are rooting well. Plant them out in the spring.</t>
  </si>
  <si>
    <t>Seed - We have no information for this species, but suggest sowing the seed in a greenhouse in the early spring. If fresh seed can be obtained, then it would be a good idea to sow some of it immediately in a greenhouse in case, like several other species in this family, it has a short viability. Prick out the seedlings into individual pots as soon as they are large enough to handle and plant them out in the early summer. Consider giving the plants some protection from the cold during their first winter.</t>
  </si>
  <si>
    <t>Seed - We have no information for this species but suggest sowing the seed in late winter in a cold frame. When they are large enough to handle, prick the seedlings out into individual pots and grow them on in the greenhouse for at least their first winter. Plant them out into their permanent positions in late spring or early summer, after the last expected frosts.
Layering.</t>
  </si>
  <si>
    <t>Seed - We have no information for this species but suggest sowing the seed in spring in a greenhouse. Prick out the seedlings into individual pots once they are large enough to handle. Grow the young plants on for at least their first winter in a greenhouse and plant out in late spring or early summer. Mulch the roots well in the autumn to protect them from the cold.
Cuttings of half-ripe wood, July/August in a frame[200].</t>
  </si>
  <si>
    <t>Seed - We have no information on this species but suggest sowing it in early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of rooted runners. Probably best done in spring but can be done at any time in the growing season if the plants are kept moist.</t>
  </si>
  <si>
    <t>Seed - We have no information on this species but suggest sowing it in early spring in a cold frame. When they are large enough to handle, prick the seedlings out into individual pots and plant them out in the summer.
If you have sufficient seed it would probably be worthwhile sowing the seed outdoors in situ in the spring.
Division of rooted runners. Probably best done in spring but can be done at any time in the growing season if the plants are kept moist.</t>
  </si>
  <si>
    <t>Seed - We have no information on this species but suggest sowing the seed in late winter or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t>
  </si>
  <si>
    <t>Seed - 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t>
  </si>
  <si>
    <t>Seed - We have no information on this species but suggest sowing the seed in a cold frame in spring and only just covering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spring or autumn.</t>
  </si>
  <si>
    <t>Seed - We have no details on this species but suggest sowing the seed as soon as it is ripe in a cold frame. Sow stored seed as soon as possible in a cold frame, it is likely to require a period of cold stratification. When they are large enough to handle, prick the seedlings out into individual pots and grow them on in the cold frame for their first winter. Plant them out into their permanent positions in late spring or early summer, after the last expected frosts.
Division of suckers, removed with care from established plants during the dormant season[200]. Larger clumps can be replanted direct into their permanent positions, though it is best to pot up smaller clumps and grow them on in a cold frame until they are rooting well. Plant them out in the spring.
Cuttings of young shoots. Young basal shoots in early summer work quite well. Harvest the shoots when they are about 10 - 15cm long with plenty of underground stem. Pot them up into individual pots and keep them in light shade in a cold frame or greenhouse until they are rooting well. Plant them out in the summer.
Layering.</t>
  </si>
  <si>
    <t>Seed - We have no information for this species but suggest sowing the seed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Cuttings of new growth in spring in a frame[200].</t>
  </si>
  <si>
    <t>Seed - We have no information on this species but suggest sowing the seed in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could be tried in the spring.</t>
  </si>
  <si>
    <t>Seed - We have no information on this species but, since it spreads so rapidly by division, it really needs no extra help once it is in a pond.</t>
  </si>
  <si>
    <t>Seed - 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t>
  </si>
  <si>
    <t>Seed - 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t>
  </si>
  <si>
    <t>Seed - We have no information on this species but suggest sowing the seed in a warm greenhouse in late winter or early spring.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July/August in sand in a frame[200].
Cuttings of mature wood, late autumn in a frame[200]. Basal cuttings are used[200].
Layering.</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</si>
  <si>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Division of suckers in the autumn or spring[188].</t>
  </si>
  <si>
    <t>Seed - We have no information on this species but suggest sowing the seed in a cold frame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</si>
  <si>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Seed - We have no information for this species but suggest sowing the seed in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t>
  </si>
  <si>
    <t>Seed - We have no information on this species but suggest sowing the seed in situ in mid to late spring.</t>
  </si>
  <si>
    <t>Seed - We have no information for this species but the seed is quite probably of limited germination, especially if it becomes dry, and so is best sown as soon as it is ripe in a cold frame if this is possible. Otherwise store the seed in a cool place in a jar of water and sow in the spring. Keep the pots in trays of water. When they are large enough to handle, prick the seedlings out into individual pots and plant them out in the spring.
Cuttings can be inserted directly into the soil of the pond at any time in the growing season[56].
Division.</t>
  </si>
  <si>
    <t>Seed - We have no information on this species but suggest sowing the seed in a greenhouse in early spring. Prick out the seedlings into individual pots as soon as they are large enough to handle and grow them on in the greenhouse for at least their first winter. Plant them out in early summer.
Cuttings in a frame in the summer. Shade them for the first 10 - 12 days[1].</t>
  </si>
  <si>
    <t>Seed - We have no information on this species but suggest sowing the seed in a greenhouse in a pot containing a host plant. The seed is probably best sown as soon as it is ripe if this is possible. It might also be possible to sow the seed in situ around a host plant.</t>
  </si>
  <si>
    <t>Seed - 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t>
  </si>
  <si>
    <t>Seed - We have no information on this species but suggest sowing the seed in late winter or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</si>
  <si>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t>
  </si>
  <si>
    <t>Seed - We have no information on this species but suggest sowing the seed in a cold frame in pots that are standing in about 3cm of water as soon as it is ripe if this is possible, otherwise in early spring. When they are large enough to handle, prick the seedlings out into individual pots and grow them on shallow water in the cold frame for their first winter. Plant them out into their permanent positions in late spring or early summer, after the last expected frosts.
Division in spring.</t>
  </si>
  <si>
    <t>Seed - We have no information for this species but suggest sowing the seed in a cold frame as soon as it is ripe. Alternatively, sow it in early spring in a cold frame. Prick out the seedlings into individual pots when they are large enough to handle and grow them on in the greenhouse for their first winter, planting out in late spring of the following year.
Division may be possible in spring or autumn.</t>
  </si>
  <si>
    <t>Seed - 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softwood in late spring in a frame[200]. Easy[200].
Cuttings of half-ripe wood, 7cm long with a heel, July/August in a cold frame[200].</t>
  </si>
  <si>
    <t>Seed - We have no information for this species but suggest sowing the seed in a greenhouse in early spring. Prick out the seedlings into individual pots when they are large enough to handle and grow them on in the greenhouse for their first 2 winters. Plant them out into their permanent positions in early summer and give some protection from winter cold for their first winter or two outdoors.</t>
  </si>
  <si>
    <t>Seed - 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</si>
  <si>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We have no information on this species but suggest sowing the seed in a cold frame as soon as it is ripe if this is possible otherwise in early spring. When they are large enough to handle, prick the seedlings out into individual pots and plant them out in the summer.</t>
  </si>
  <si>
    <t>Seed - We have no information but suggest sowing the seed in a cold frame as soon as it is ripe if this is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of offsets as new growth begins in spring[238].
Bulbils from the leaf axils can be potted up in late summer and be planted out in late spring[238].</t>
  </si>
  <si>
    <t>Seed - We have no information on this species but suggest sowing the seed in a greenhouse as soon as it is ripe in the summer if this is possible otherwise in early spring. Place the pots in shallow water to keep them moist. When they are large enough to handle, prick the seedlings out into individual pots and grow them on in the greenhouse for at least their first two growing seasons. Plant them out into their permanent positions in late spring or early summer, after the last expected frosts.
Division of the resting buds in the winter[200].
Leaf cuttings.</t>
  </si>
  <si>
    <t>Seed - 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t>
  </si>
  <si>
    <t>Seed - We have no information for this species but suggest sowing the seed in a cold frame as soon as it is ripe if this is possible, otherwise sow it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might be possible in the spring.</t>
  </si>
  <si>
    <t>Seed - We have no information for this species but suggest sowing the seed as soon as it is ripe in a warm greenhouse. Sow stored seed in a warm greenhouse in the spring. Prick out the seedlings into individual pots when they are large enough to handle and grow them on for at least their first winter in the greenhouse. Plant out in early summer.
Division.</t>
  </si>
  <si>
    <t>Seed - We have no information for this species but suggest sowing the seed in situ either as soon as it is ripe in the late summer or in early spring.</t>
  </si>
  <si>
    <t>Seed - We have no information for this species but suggest sowing the seed in a warm greenhouse in April. Prick out the seedlings into individual pots when they are large enough to handle and grow them on for at least a couple of years in a greenhouse before trying any of them outdoors.
Division of suckers as growth commences in the spring.
Leaf-cuttings, 7cm long placed in sand in a frame[1]. The leaf is cut into sections, the cut surfaces allowed to dry for a few hours, and the sections then placed in pots in a warm light frame, but with shelter from direct sunlight. Rooting and new growth should take place within a month.</t>
  </si>
  <si>
    <t>Seed - We have no information for this species but suggest sowing the seed in situ in May.
If seed is in short supply then sowing it in a pot in a cold frame would be advisable, planting out in the summer.</t>
  </si>
  <si>
    <t>Seed - 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might be possible.</t>
  </si>
  <si>
    <t>Seed - 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</si>
  <si>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We have no information for this species but suggest sowing the seed in a warm greenhouse in mid spring. Prick out the seedlings into individual pots once they are large enough to handle and grow them on in the greenhouse for at least their first winter before planting out in early summer[K].
Cuttings of almost ripe wood, 8cm with a heel, August to early September in a frame. Fair to good percentage[78].</t>
  </si>
  <si>
    <t>Seed - We have no information for this species but would suggest sowing the seed as soon as it is ripe in a cold frame. It should germinate freely in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sand in a frame[1].</t>
  </si>
  <si>
    <t>Seed - We have no information for this species but suggest sowing the seed in a cold frame as soon as it is ripe if this is possible, otherwise in late winter. When they are large enough to handle, prick the seedlings out into individual pots and grow them on in the greenhouse for their first winter. Plant them out into their permanent positions in late spring or early summer, after the last expected frosts.
Division of suckers in the dormant season[188].
Root cuttings in late winter[188].</t>
  </si>
  <si>
    <t>Seed - 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t>
  </si>
  <si>
    <t>Seed - We have no information for this species but suggest sowing the seed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heel, August in a frame. Ensure that the milky sap, which is excreted from the heel when the cutting is taken, has dried out before the cutting is inserted in the soil. Fair to good percentage[78].
Layering in summer[188].</t>
  </si>
  <si>
    <t>Seed - We have no information for this species, but suggest that you try sowing the seed in situ in April. If this is not successful, then an earlier sowing in the greenhouse in March, planting out after the last expected frosts might be better[K]. It is quite possible that this species will not like to be transplanted, so either sow 4 - 5 seeds per pot, or sow in a tray and transplant to individual pots as soon as the  seedlings are big enough to handle[K].</t>
  </si>
  <si>
    <t>Seed - 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</si>
  <si>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We have no information for this species but suggest sowing the seed in a cold frame in the spring. Prick out the seedlings into individual pots as soon as they are large enough to handle and plant them out in the summer if they are large enough. Otherwise, grow them on in the greenhouse for their first winter and plant them out in early summer of the following year. A sowing in situ would also be worth trying.</t>
  </si>
  <si>
    <t>Seed - We have no information for this species but suggest sowing the seed in a cold frame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spring[200].</t>
  </si>
  <si>
    <t>Seed - We have no information for this species but suggest sowing the seed in a warm greenhouse as soon as it is ripe if this is possible. Otherwise sow the seed in early spring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t>
  </si>
  <si>
    <t>Seed - We have no information on this species but, if you can get hold of any seed, apart from letting us have some you could try sowing it in a warm greenhouse in early spring. Prick out the seedlings into individual pots as soon as they are large enough to handle and either grow them on in pots in the greenhouse for their first year, or plant them out into the soil in the greenhouse.
Division of tubers in the late autumn. Harvest them once the top growth has been killed by autumn frosts and store them in a cool but frost-free place over winter. Plant them out in April.
Cuttings in summer. Very easy[K]. The stem only needs one leaf node to enable it to root [196].</t>
  </si>
  <si>
    <t>Seed - We have no information on this species but suggest sowing the seed in a warm greenhouse as soon as it is ripe. Lay the seed on the surface of a pot of soil and immerse this in water. When they are large enough to handle, prick the seedlings out into individual pots and grow them on in water in the greenhouse for their first winter. Plant them out into their permanent positions in late spring or early summer, after the last expected frosts.
Division of rooted runners in the growing season.</t>
  </si>
  <si>
    <t>Seed - We have no information for this species but suggest sowing the seed in a cold frame as soon as it is ripe if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as the plant comes into growth in the spring.</t>
  </si>
  <si>
    <t>Seed - We have no information for this species but suggest sowing the seed in middle to late spring in situ. If you only have a small quantity of seed then it will probably be better to sow it in a cold frame in April and plant out in late spring.</t>
  </si>
  <si>
    <t>Seed - Best sown as soon as it is ripe in a sunny position in a warm greenhouse[1]. Stored seed should be scarified, pre-soaked for 12 hours in warm water and then sown in a warm greenhouse in March. The seed germinates in 3 - 4 weeks at 25�c[133]. As soon as the seedlings are large enough to handle, prick them out into individual pots and grow them on in a sunny position in the greenhouse for their first winter. Plant them out in late spring or early summer, after the last expected frosts, and consider giving them some protection from the cold for their first winter outdoors.
Cuttings of half-ripe wood with a heel, July/August in individual pots in a frame[78]. Overwinter in a greenhouse for the first winter and plant out in their permanent positions in late spring or early summer. Fair percentage[78].</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</si>
  <si>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</si>
  <si>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The cuttings of this species usually root easily.
Budding onto A. negundo in early summer usually works well. The bud should develop a small shoot in the summer otherwise it is unlikely to survive the winter.</t>
  </si>
  <si>
    <t>Seed - Best sown as soon as it is ripe in a cold frame, it usually germinates in the following spring. Pre-soak stored seed for 24 hours and then stratify for 2 - 4 months at 1 - 8�c. It can be slow to germinate. Seed should not be dried below 35% moisture[98].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Cultivars can be budded onto rootstocks of the species. Any grafting is best carried out in September rather than February.</t>
  </si>
  <si>
    <t>Seed - 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</si>
  <si>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Seed - Best sown as soon as it is ripe in a cold frame, it usually germinates in the following spring. A lot of the seed is non-viable, it is best to cut a few open to see if there is an embryo[113]. An average of 95% germination can be achieved from viable seed[98]. Pre-soak stored seed for 24 hours and then stratify for 2 - 4 months at 1 - 8�c. It can be slow to germinate, sometimes taking two years[125].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t>
  </si>
  <si>
    <t>Seed - 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Plants often self-layer in the wild[226].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Strong plants are usually produced by this method.</t>
  </si>
  <si>
    <t>Seed - 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t>
  </si>
  <si>
    <t>Seed - 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This species is easier from seed than most members of the genus[90].
Division - best done in spring but it can also be done in autumn[1, 111]. Another report says that division is best carried out in the autumn or late winter because the plants come into growth very early in the year[233].</t>
  </si>
  <si>
    <t>Seed - Best sown in a cold frame as soon as it is ripe. Stand the pot in about 3cm of water. Pot up young seedlings as soon as they are large enough to handle, keep them wet by standing the pots in shallow water and overwinter for the first year in a greenhouse or cold frame. Seed is rarely produced in Britain[4, 17].
Division in spring just before growth starts[1]. Very easy, it can be carried out successfully at any time in the growing season and can be planted direct into its permanent positions[K].</t>
  </si>
  <si>
    <t>Seed - Best sown in a cold frame as soon as it is ripe. Stand the pot in about 3cm of water. Pot up young seedlings as soon as they are large enough to handle, keep them wet by standing the pots in shallow water and overwinter for the first year in a greenhouse or cold frame.
Division in spring just before growth starts[1]. Very easy, the plants can be divided at any time in the growing season and can be planted direct into their permanent positions[K].</t>
  </si>
  <si>
    <t>Seed - 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t>
  </si>
  <si>
    <t>Seed - 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spring[238, K].
Division in spring - very difficult because the plant dislikes root disturbance[1].</t>
  </si>
  <si>
    <t>Seed - 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t>
  </si>
  <si>
    <t>Seed - 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
Division of suckers in the dormant season[200]. The suckers can be planted out straight into their permanent positions if required.</t>
  </si>
  <si>
    <t>Seed - Best sown outdoors as soon as it is ripe[78]. If you only have a small quantity of seed it will probably be better to sow it in a cold frame. The germination can be poor[80], averaging about 56%[98], though one kilo of seed will normally produce in the region of 6,500 usable plants[269]. The seed germinates best if given a short cold stratification of 8 weeks[80, 113]. The seed is not usually produced in Britain[80]. Prick out the seedlings into individual pots when they are large enough to handle, keep them in a cold frame for their first winter and plant them out in late spring[K].
Root cuttings in December[113].
Suckers, planted out in late winter.</t>
  </si>
  <si>
    <t>Seed - 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t>
  </si>
  <si>
    <t>Seed - Best sown in a cold frame as soon as it is ripe. Place the pot in about 3cm of water to keep the soil wet. Pot up the seedlings when large enough to handle and keep in the cold frame for the first winter, planting out in late spring.
Division in spring or autumn. Fairly easy, the divisions can be planted straight out into their permanent positions.</t>
  </si>
  <si>
    <t>Seed - 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t>
  </si>
  <si>
    <t>Seed - 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t>
  </si>
  <si>
    <t>Seed - 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
Division of offsets[1]. These are rarely produced[1].</t>
  </si>
  <si>
    <t>Seed - Best sown in a greenhouse as soon as it is ripe in the summer. Stand the pots in about 3cm of water and germination should take place in about 5 weeks[274]. Sow stored seed in a cold frame in the spring[111]. When large enough to handle, prick the seedlings out into individual pots and grow them on in the greenhouse for their first winter. making sure you keep the compost wet. Plant them out in late spring or early summer.
Division in spring[200].</t>
  </si>
  <si>
    <t>Seed - 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t>
  </si>
  <si>
    <t>Seed - Best sown outdoors as soon as it is ripe. Most of the seed germinates in the autumn.</t>
  </si>
  <si>
    <t>Seed - Best sown as soon as it is ripe in late summer and overwintered outdoors. The seed requires a period of cold stratification if it is to germinate well[238]. Prick out the seedlings when large enough to handle and grow them on in a cold frame for their first winter, planting out in late spring of the following year[K].
Division in spring just before active growth begins[200]. Plants can also be divided in the autumn[238].</t>
  </si>
  <si>
    <t>Seed - 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t>
  </si>
  <si>
    <t>Seed - 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t>
  </si>
  <si>
    <t>Seed - Best sown as soon as it is ripe in a cold frame[134] or it can be stored cool and moist then sown February in a greenhouse[78, 80]. Although the plants are quite cold-tolerant, the root systems of seedling plants can be damaged in spells of very cold weather so give some extra protection at this time if necessary. The seed usually germinates in 1 - 2 months at 15�c[134]. As soon as they are large enough to handle, prick the seedlings out into individual pots. The plants have a rather sparse root system and are best placed in their final positions as soon as possible. Give them some protection for their first winter[K].
Cuttings of half-ripe wood, May to July in a cold frame. Only epicormic side-shoots should be used, normal side-shoots do not develop properly[81]. An epicormic shoot is one that develops from a dormant bud on the main trunk of the tree[K].</t>
  </si>
  <si>
    <t>Seed - 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t>
  </si>
  <si>
    <t>Seed - Best sown in situ in the autumn[200]. The seed can also be sown in spring[206]. Germination can be erratic, it is best to sow the seed in trays and plant out the young plants before the tap-root develops[206]. Seed requires a minimum temperature of 10�c, but a temperature of 20 - 25�c is optimum[206]. Germination rates can be improved by pre-soaking the seed for 12 hours or by scarification[206]. They germinate best in the light[206]. The autumn sowing should be made as late as possible because any plants with roots more than 3mm in diameter in the spring will quickly run to seed if cold temperatures are followed by daylengths longer than 12� hours[206].</t>
  </si>
  <si>
    <t>Seed - Best sown in situ in autumn.</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</si>
  <si>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
Layering in spring[200].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</si>
  <si>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</si>
  <si>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</si>
  <si>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t>
  </si>
  <si>
    <t>Seed - 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of long branches in early spring[200, 238].</t>
  </si>
  <si>
    <t>Seed - Best harvested when it is ripe in the winter and sown immediately in a greenhouse[1]. Sow stored seed as early in the year as possible. When large enough to handle, prick the seedlings out into individual pots and grow them on in a shady part of the greenhouse for at least their first winter. Plant out into their permanent positions in late spring or early summer, once the plants are 20cm or more tall.
Cuttings of half-ripe wood in summer[200]. Grow on in cool, shaded humid conditions until well rooted[200].</t>
  </si>
  <si>
    <t>Seed - 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t>
  </si>
  <si>
    <t>Seed - 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t>
  </si>
  <si>
    <t>Seed - 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Cuttings of half-ripe wood, July/August in a frame[113].
Division of suckers in the dormant season[200]. Very easy, they can be planted straight out into their permanent positions.
Layering[200].</t>
  </si>
  <si>
    <t>Seed - 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Since this species is believed to be a hybrid it will probably not breed true from seed.
Cuttings of half-ripe wood, July/August in a frame[113].
Division of suckers in the dormant season[200]. Very easy, they can be planted straight out into their permanent positions.
Layering[200].</t>
  </si>
  <si>
    <t>Seed - 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t>
  </si>
  <si>
    <t>Seed - Best sown in a cold frame as soon as it is ripe. Sow stored seed in late winter or early spring in a cold frame. When large enough to handle, prick the seedlings out into individual pots and grow them on in a cold frame until they are at least 15cm tall. They can be planted out into their permanent positions at any time of the year.
Division in early spring or autumn[200]. Very easy, the clumps can be planted out direct into their permanent positions.</t>
  </si>
  <si>
    <t>Seed - 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t>
  </si>
  <si>
    <t>Seed - 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t>
  </si>
  <si>
    <t>Seed - Best sown as soon as it is ripe in a cold frame[200]. The seed usually germinates in 1 - 3 months at 15�c[134]. Stored seed requires stratification, it has embryo dormancy and an impermeable seedcoat and can take up to 18 months to germinate[113, 134]. Dried seed quickly loses its viability. As soon as the seedlings are large enough to handle, prick them out into individual pots and grow them on in the greenhouse for t least their first winter. If trying them outdoors, plant them into their permanent positions in early summer once the plants are more than 15cm tall. Consider giving them some protection from winter cold for their first winter outdoors.
Layering.</t>
  </si>
  <si>
    <t>Seed - 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t>
  </si>
  <si>
    <t>Seed - Best sown as soon as it is ripe in a cold frame[134]. Wash off the pulpy coating since this can inhibit germination. Stored seed should be soaked overnight and then stratified for 1 - 2 weeks at 3�c[134]. The seed usually germinates in 1 - 3 months or more at 20�c[134]. When they are large enough to handle, prick the seedlings out into individual pots and grow them on in the greenhouse for at least their first winter. Once they are 20cm or more tall, plant them out into their permanent positions in late spring or early summer, after the last expected frosts.
Cuttings of mature wood of the current season's growth, 15 - 20cm long outdoors at any time between September to February though October and November are best[78]. Very easy, even small branches will root[1].
Layering in autumn. Takes 12 months[78].</t>
  </si>
  <si>
    <t>Seed - Best sown as soon as it is ripe in a cold frame[200]. Stored seed should be pre-soaked for 24 hours in warm water and then sown in a cold frame in late winter or early spring. Prick out the seedlings into individual pots as soon as they are large enough to handle and plant them out into their permanent positions in the summer or following spring.
Division in spring[188]. Larger divisions can be planted straight into their permanent positions whilst smaller clumps are best potted up and kept in a cold frame until they are growing away well.</t>
  </si>
  <si>
    <t>Seed - Best sown as soon as it is ripe in a cold frame. Pre-chill stored seed for 7 days and sow spring in a cold frame. The seed germinates in 2 - 8 weeks at 20�c[134]. Prick out the seedlings into individual pots as soon as they are large enough to handle. They can be planted out in early autumn and should flower in the following year[200].
Division in spring or early autumn[200]. Larger divisions can be planted straight into their permanent positions whilst smaller clumps are best potted up and kept in a cold frame until they are growing away well.</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</si>
  <si>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
Layering.</t>
  </si>
  <si>
    <t>Seed - Best sown as soon as it is ripe in a cold frame, it should germinate in late winter or early spring[78]. Seed from over-ripe fruit will take longer to germinate[78]. Stored seed may require cold stratification and should be sown in a cold frame as early in the year as possible[80]. When they are large enough to handle, prick the seedlings out into individual pots and grow them on in the greenhouse or cold frame for at least their first winter. Once they are at least 20cm tall, plant them out into their permanent positions in late spring or early summer, after the last expected frosts. The seedlings are subject to damping off, so be careful not to overwater them and keep them well ventilated[113].
Cuttings of half-ripe wood, July/August in a frame. Very difficult, if not impossible.
Cuttings of mature wood of the current season's growth, preferably with a heel, October/November in a frame[78]. Very difficult, if not impossible.</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</si>
  <si>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</si>
  <si>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Fairly easy[11].
Cuttings of mature wood of the current season's growth, preferably with a heel, October/November in a frame[78]. Fairly easy[11]</t>
  </si>
  <si>
    <t>Seed - 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Germination averages out at about 90%[98, 113].
Cuttings of half-ripe wood, July/August in a frame.
Cuttings of mature wood of the current season's growth, preferably with a heel, October/November in a frame[78].
Suckers, removed in late autumn/early winter and planted out in situ or potted up and planted out in late spring[3, 200].</t>
  </si>
  <si>
    <t>Seed - 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t>
  </si>
  <si>
    <t>Seed - 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t>
  </si>
  <si>
    <t>Seed - Best sown as soon as it is ripe in late summer in a cold frame in pots standing in about 3cm of water[200]. Sow stored seed as early as possible in the year in a greenhouse. The germination rate of stored seed is often poor. When large enough to handle, prick the seedlings out into individual pots and grow them on in trays of water in the greenhouse for at least their first winter, planting them out into their permanent positions in late spring or early summer, after the last expected frosts.
Division in spring[200]. Very easy, it is possible to divide this plant at almost any time in the growing season. Any part of the stem, if placed in water or a pot of very wet soil, will quickly root away to form a new plant.
Stem cuttings in summer, rooted in wet mud[200].</t>
  </si>
  <si>
    <t>Seed - Best sown as soon as it is ripe in a cold frame in late summer[200]. Stand the pots in 2 - 3cm of water to keep the soil wet. The seed usually germinates in 1 - 3 months at 15�c[138]. When they are large enough to handle, prick the seedlings out into individual pots and grow them on in a tray of water in a cold frame until they are at least 15cm tall. Plant them out into their permanent positions in the summer.
Division in early spring or autumn[200]. Very easy, larger clumps can be replanted direct into their permanent positions, though it is best to pot up smaller clumps and grow them on in a cold frame until they are rooting well. Plant them out in the summer or following spring.</t>
  </si>
  <si>
    <t>Seed - 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t>
  </si>
  <si>
    <t>Seed - Best sown in an outdoor seedbed in May, the seedlings are transplanted when large enough and then placed in their final positions in the autumn[221]. The seed usually germinates in 2 - 4 weeks at 18�c[138].</t>
  </si>
  <si>
    <t>Seed - Best sown as soon as it is ripe in a greenhouse. Prick out the seedlings into individual pots of well-drained soil when they are large enough to handle. Grow on the young plants for at least their first winter in a greenhouse and plant out in late spring or early summer.
Cuttings of half-ripe wood, July/August in sand in a cold frame[200].</t>
  </si>
  <si>
    <t>Seed - Best sown outdoors, or in a cold frame, as soon as it is ripe[200]. Stratify stored seed for 3 weeks at 1�c and sow in spring[200]. When they are large enough to handle, prick the seedlings out into individual pots and grow them on in a cold frame for at least their first winter. Plant them out into their permanent positions in late spring or early summer, after the last expected frosts.
Softwood cuttings, 10cm long, in a frame. They should be taken in late spring to early summer before the leaves are fully developed[200].
Root cuttings in winter[200].</t>
  </si>
  <si>
    <t>Seed - Best sown as soon as it is ripe in a shady part of a cold frame[200]. If stored seed is used, it should be sown as soon as it is received. Germination can be erratic. Prick out the seedlings as soon as they are large enough to handle and grow them on in a shady part of a greenhouse or cold frame for at least their first winter. Plant them out into their permanent positions during autumn or early winter.
Division in spring or just after flowering[200]. Plants are slow to increase[187].</t>
  </si>
  <si>
    <t>Seed - Best sown as soon as it is ripe in a cold frame. Stored seed should be pre-soaked for 12 hours in warm water and then given 1 - 3 months stratification at 1�c[138, 200]. Germination usually takes place in 1 - 2 months at 20�c[138]. One report says that the seed is best given boiling water treatment, or heated in 4 times its volume of sand at 90 - 120�c for 4 - 5 minutes and then soaked in warm water for 12 hours before sowing it[214]. The seed exhibits considerable longevity, when stored for 15 years in an air-tight dry container at 1 - 5�c it has shown little deterioration in viability[214].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t>
  </si>
  <si>
    <t>Seed - Best sown as soon as it is ripe in a cold frame. Stored seed should be pre-soaked for 12 hours in warm water and then given 1 - 3 months stratification at 1�c[138, 200]. Germination usually takes place within 1 - 2 months at 20�c[138]. One report says that the seed is best given boiling water treatment, or heated in 4 times its volume of sand at 90 - 120�c for 4 - 5 minutes and then soaked in warm water for 12 hours before sowing it[214]. It then requires a period of chilling below 5�c for up to 84 days before it will germinate[214]. Seeds have considerable longevity, some that have been in the soil for 200 years or more have germinated[214].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t>
  </si>
  <si>
    <t>Seed - Best sown as soon as it is ripe in a cold frame[200]. Stored seed is best given 2 - 3 months cold stratification and then sown February/March in a greenhouse[78, 200]. Germination rates are usually good, though the stored seed might take 12 months or more to germinate. The seed can be stored for up to 5 years[113]. As soon as they are large enough to handle, prick the seedlings out into individual pots. The leaves of seedlings often have a lot of white patches without chlorophyll, this is normal and older plants produce normal green leaves. Grow the seedlings on in a cold frame for their first winter, and plant them out in the following late spring or early summer[K]. Give them some protection from the cold for their first winter outdoors.
Cuttings</t>
  </si>
  <si>
    <t>Seed - 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t>
  </si>
  <si>
    <t>Seed - 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
Division of suckers in late winter[113]. They can be planted out straight into their permanent positions.</t>
  </si>
  <si>
    <t>Seed - 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t>
  </si>
  <si>
    <t>Seed - Best sown as soon as it is ripe, the old seed can be slow and difficult to germinate. Scarification or pre-soaking stored seed for 1 - 2 days can be helpful[133]. Sown in a warm greenhouse, the seed usually germinates in 3 - 4 months (but can take longer) at 25�c[133]. The seed produces a long root some time before a shoot appears above ground and it can be potted up at this time[164]. Grow the plants on in the greenhouse for at least a couple of years before planting them out into their permanent positions in the summer.
Suckers, removed in spring.</t>
  </si>
  <si>
    <t>Seed - Best sown as soon as it is ripe in a cold frame[78, 200]. Pre-soak stored seed in tepid water for two hours, keep warm and moist for 3 days then chill for 5 - 8 weeks and sow in a cold frame[164]. Germination is usually good, though it is often slow and erratic, and takes place in 2 months or more at 13�c[78, 164].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 Extremely difficult to root[11].
Layering in spring[200] or in July/August[78]. Takes 9 months[78]. Fair to good percentage[78].</t>
  </si>
  <si>
    <t>Seed - Best sown as soon as it is ripe in a cold frame[164, 200]. Germination is usually good. Stored seed can be sown in February or March in a warm greenhouse according to one report[78] but germination can them take 18 months at 15 - 20�c[113]. Alternatively the stored seed can be pre-soaked for 2 - 3 hours in warm water and then given 3 months warm stratification followed by 3 months at 2 - 4�c[113]. Germination can then be fairly rapid. Prick out the seedlings into individual pots when they are large enough to handle and grow them on in a greenhouse or cold frame. Plant them out into their permanent positions the following spring or early summer.
Layering in early summer as soon as new growth is long enough. Takes 15 months[78]. Layering can also be carried out in spring or autumn[200].</t>
  </si>
  <si>
    <t>Seed - 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t>
  </si>
  <si>
    <t>Seed - Best sown in a cold frame as soon as it is ripe in a pot standing in 2cm of water[200]. When large enough to handle, prick the seedlings out into individual pots and plant them out in the summer.
Division in spring[200].</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</si>
  <si>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</si>
  <si>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Cuttings of half-ripe inter-nodal cuttings, June/July in a frame[202].
Layering of old stems in late winter or early spring[200].
Layering of current seasons growth in early summer[200].</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</si>
  <si>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t>
  </si>
  <si>
    <t>Seed - 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Cuttings of half-ripe wood, taken between nodes, July/August in a frame[1].
Internodal cuttings of soft to semi-ripe wood, late spring in sandy soil in a frame.
Layering of old stems in late winter or early spring[200].
Layering of current seasons growth in early summer[200].</t>
  </si>
  <si>
    <t>Seed - 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t>
  </si>
  <si>
    <t>Seed - Best sown in a cold frame or in situ as soon as it is ripe since the seed only has a short viability[200]. Seed can also be stored and then sown in the spring, though germination rates will be lower. It requires light for germination[200]. If sown in a seedbed or in pots, the plants should be planted out into their permanent positions as soon as possible[1].</t>
  </si>
  <si>
    <t>Seed - Best sown in situ as soon as it is ripe in the late summer. It usually germinates in the autumn.</t>
  </si>
  <si>
    <t>Seed - 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t>
  </si>
  <si>
    <t>Seed - Best sown in situ as soon as it is ripe, it germinates in the autumn[164]. This species can become a real pest in the garden so it is unwise to encourage it.</t>
  </si>
  <si>
    <t>Seed - 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t>
  </si>
  <si>
    <t>Seed - Best sown as soon as it is ripe in a cold frame. Stored seed requires 5 months warm stratification followed by 3 months at 5�c.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Cuttings of mature wood of the current year's growth, November in a frame.</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</si>
  <si>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</si>
  <si>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t>
  </si>
  <si>
    <t>Seed - 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about 3 days warm stratification at 15�c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t>
  </si>
  <si>
    <t>Seed - Best sown as soon as it is ripe in a greenhouse. Fresh seed usually germinates in 1 - 3 months at 20�c[164]. Stored seed can be difficult to germinate, leaching with water can help, or perhaps a short burst of fire will initiate germination[260].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shaded frame[200]. Cuttings are generally quite easy to root[260].</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</si>
  <si>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in spring after flowering. Once the plants are dying down, dig up the clump and divide the tubers, planting them out straight into their permanent positions if required.</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</si>
  <si>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Seedlings only produce one leaf in their first year of growth[175] and are very prone to damping off[129]. This species is a biennial and probably germinates more easily than the perennial species.</t>
  </si>
  <si>
    <t>Seed - 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after flowering.</t>
  </si>
  <si>
    <t>Seed - 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t>
  </si>
  <si>
    <t>Seed - Best sown as soon as it is ripe in a cold frame[78, 113, 200]. It should germinate in the spring. Slightly immature or 'green' seed, harvested when it has fully developed but before it dries on the plant, gives the best results[113]. Warm stratify stored seed for 2 - 3 months at 15�c, then cold stratify for 2 - 3 months[164]. Germination can be very slow, often taking 12 months or more at 15�c[164]. When they are large enough to handle, prick the seedlings out into individual pots and grow them on in the cold frame for at least their first winter. Plant them out into their permanent positions in late spring or early summer, after the last expected frosts. The seed has a long viability and should store for several years[113].
Cuttings of half-ripe wood, July/August in a frame[113].
Trench layering in spring[200].</t>
  </si>
  <si>
    <t>Seed - Best sown as soon as it is ripe in the autumn[1]. Sow in a cold frame and only just cover the seed[164]. Germination usually takes place within 3 - 6 weeks at 15�c[164]. One report says that the seed only has a short viability and should be sown as soon as it is ripe[238], but it has germinated well with us when sown in April in a cold frame[K]. When they are large enough to handle, prick the seedlings out into individual pots and plant them out in early summer.
Division in spring[238].</t>
  </si>
  <si>
    <t>Seed - Best sown in situ as soon as it is ripe in late summer[200]. The seed can also be sown in spring though it may be very slow to germinate[200].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t>
  </si>
  <si>
    <t>Seed - Best sown as soon as it is ripe in a cold frame[188]. Sow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frame[188, K].
Cuttings of mature wood, November in a sandy soil in a frame[1].</t>
  </si>
  <si>
    <t>Seed - Best sown as soon as it is ripe in the autumn, by lodging it among the stems of a host plant[238].</t>
  </si>
  <si>
    <t>Seed - Best sown as soon as it is ripe in the autumn, by lodging it among the stems of a host plant that is being grown in a pot in the greenhouse[238].</t>
  </si>
  <si>
    <t>Seed - 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spring[188].</t>
  </si>
  <si>
    <t>Seed - 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t>
  </si>
  <si>
    <t>Seed - Best sown as soon as it is ripe in the autumn in a cold frame[80]. Pre-soak stored seed for 24 hours in warm water then cold stratify for 1 month and sow in a cold frame[80]. The seed usually germinates in 4 weeks at 20�c[98, 113]. Seedlings should be potted up as soon as possible since plants quickly become intolerant of root disturbance[186]. Plant them out into their permanent positions in late summer if they have made sufficient growth, otherwise in late spring of the following year[K]. The seed has a long viability[186].
Seed can also be sown in situ as soon as it is ripe in the late summer and autumn[4].
Cuttings of half-ripe wood, 4 - 7 cm with a heel,  August in a frame[11]. Produces roots in the spring[11]. Pot up as soon as possible[11].
Cuttings of mature wood, October/November in a frame.
Layering.</t>
  </si>
  <si>
    <t>Seed - Best sown in a greenhouse as soon as it is ripe with the pot sealed in a polythene bag to hold in the moisture. Remove this bag as soon as germination takes place[164]. The seed usually germinates better if it is harvested 'green' (when it has fully developed but before it dries on the plant) and sown immediately. Germination should normally take place by spring, though it sometimes takes a further year. Stored seed is more problematic. It should be warm stratified for 8 - 12 weeks at 20�c followed by 12 - 14 weeks at 3�c. Germination may still take another 12 months or more at 15�c[164]. Prick out the seedlings into individual pots as soon as they are large enough to handle. Grow the plants on in the greenhouse for their first winter and then plant out in spring after the last expected frosts.
Cuttings of half-ripe wood, July/August in a frame.</t>
  </si>
  <si>
    <t>Seed - Best sown as soon as it is ripe in a cold frame[134]. Stored seed should be sown in early spring[175]. Germination usually takes place within 1 - 6 months at 15�c[175]. Two weeks warm stratification at 18�c followed by six weeks at 2�c can shorten up the germination time[134]. When they are large enough to handle, prick the seedlings out into individual pots and grow them on in the greenhouse for their first winter. Plant them out into their permanent positions in late spring or early summer, after the last expected frosts.
Division in early spring[200]. Larger clumps can be replanted direct into their permanent positions, though it is best to pot up smaller clumps and grow them on in a cold frame until they are rooting well. Plant them out in the spring.
Root cuttings 7 - 10cm long in sandy soil in a cold frame[200].</t>
  </si>
  <si>
    <t>Seed - Best sown in a cold frame as soon as it is ripe[175]. Cold stratify stored seed for 6 weeks and sow in the spring in a cold frame[175]. The seed usually germinates in 1 - 6 months at 15�c[175]. As soon as they are large enough to handle, prick the seedlings out into individual pots and grow them on in the greenhouse for at least their first winter. Plant them out into their permanent positions in late spring or early summer, after the last expected frosts.
Division in spring[1]. Take care since the plant resents root disturbance[1]. The plant can also be divided in autumn[200]. We have found it best to tease out divisions from the side of the clump to avoid the need to dig up the main clump. Try to get divisions that already have formed roots. Pot them up in a greenhouse and grow them on for a year to make sure they are well established before planting them out.
Root cuttings in November/December.</t>
  </si>
  <si>
    <t>Seed - Best sown in situ in the spring[162]. Only just cover the seed.</t>
  </si>
  <si>
    <t>Seed - 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t>
  </si>
  <si>
    <t>Seed - Best sown in a cold frame as soon as it is ripe[113, 200]. Stored seed requires cold-stratification and should be sown as early in the year as possible[78]. It usually germinates in 1 - 6 months at 15�c[175]. Pot up the young seedlings as soon as they are large enough to handle into fairly deep pots and plant them out in early summer. Give the plants some protection from winter cold for their first winter or two outdoors.
Cuttings of half-ripe wood, July/August in a frame[200].
Layering in spring[200].</t>
  </si>
  <si>
    <t>Seed - Best sown in situ as soon as it is ripe, though it can also be sown in situ in the spring. The seed usually germinates in the autumn.</t>
  </si>
  <si>
    <t>Seed - Best sown as soon as it is ripe in the autumn in a greenhouse[200]. Prick out the seedlings into individual pots when they are large enough to handle and grow on the plants for at least their first winter in a cold frame. Plant them out in late spring or early summer, after the last expected frosts.
Layering in March/April. Takes 12 months[78].
Cuttings of half-ripe wood, 10 - 15 cm with a heel, July/August in a frame. Approximately 60% take[78].
Cuttings of mature wood of the current year's growth with a heel of older wood, November in a cold frame[78].</t>
  </si>
  <si>
    <t>Seed - Best sown thinly as soon as it is ripe into pots of a free-draining soil with some charcoal added and with a layer of finely chopped sphagnum moss on top[175]. Surface sow and keep the compost moist. The seed usually germinates in 1 - 2 months at 20�c[175]. Grow the plants on in the pots for their first growing season, making sure that the soil does not become dry.
Divide the plants in the autumn, grow them on in the greenhouse for the winter and plant them out into their permanent positions in late spring.</t>
  </si>
  <si>
    <t>Seed - Best sown in pots a shady cold frame or sheltered place outdoors as soon as it is ripe[200]. Stored seed requires stratification and should be sown as soon as possible. The seed usually germinates in 1 - 12 months or more at 20�c[200]. When they are large enough to handle, prick the seedlings out into individual pots and grow them on in the greenhouse for their first winter. Plant them out into their permanent positions in late spring or early summer, after the last expected frosts.
Division of self-layered shoots in early spring[1, 200].
Cuttings of half-ripe wood with a heel, July/August in sharp sand in a frame[1, 200].</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</si>
  <si>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Difficult[113].
Cuttings of mature wood of the current year's growth, 10 - 12cm with a heel, October/November in a frame[200]. The cuttings are rather slow and difficult to root, leave them for 12 months[113].
Layering in September/October. Takes 12 months[78].
Root cuttings in the winter[200].</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</si>
  <si>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(This information on stratification is probably not appropriate to this species since it does not experience much frost in its native habitat[K]).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</si>
  <si>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t>
  </si>
  <si>
    <t>Seed - 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t>
  </si>
  <si>
    <t>Seed - Best sown as soon as it is ripe in a cold frame[78]. It should germinate freely within 4 weeks,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It is best to take the cuttings in June[202].
Cuttings of mature wood of the current year's growth, 10 - 12cm with a heel, November in a frame. Leave for 12 months. Fair to good percentage[78].
Layering in September/October. Takes 12 months[78].</t>
  </si>
  <si>
    <t>Seed - 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t>
  </si>
  <si>
    <t>Seed - Best sown as soon as it is ripe in a cold frame. The seed can be very slow to germinate, stored seed requires 5 months warm then 3 months cold stratification at 5�c[200].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3cm with a heel, July/August in a frame. Takes 3 weeks. Good percentage[78, 200]. 
Cuttings of mature wood of the current year's growth, 3cm with a heel, October in a frame. Requires shade. Good percentage[78, 200].</t>
  </si>
  <si>
    <t>Seed - 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t>
  </si>
  <si>
    <t>Seed - 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t>
  </si>
  <si>
    <t>Seed - 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t>
  </si>
  <si>
    <t>Seed - Best sown as soon as it is ripe in a cold fame in the spring[200]. Pre-soak stored seed for 24 hours and sow late winter in a warm greenhouse[78, 113]. Germination usually takes place within 1 - 4 months at 20�c.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with a heel, July/August in a frame[200].
Cuttings of softwood, spring in a frame[78].
Air layering[200].</t>
  </si>
  <si>
    <t>Seed - 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t>
  </si>
  <si>
    <t>Seed - 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t>
  </si>
  <si>
    <t>Seed - Best sown as soon as it is ripe in early autumn on the surface of a well-drained compost in a cold frame[200]. The seed can also be sown in spring. Germination can be very slow[4], although another report says that the seed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t>
  </si>
  <si>
    <t>Seed - Best sown as soon as it is ripe in a cold frame. Stratify stored seed for 3 months at 2�c[113]. Germination is usually good and takes place in the first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t>
  </si>
  <si>
    <t>Seed - 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t>
  </si>
  <si>
    <t>Seed - Best sown as soon as it is ripe in a cold frame. Stored seed requires 8 - 12 weeks warm followed by 8 - 16 weeks cold stratification and can then be sown in a cold frame[98]. When they are large enough to handle, prick the seedlings out into individual pots and grow them on in the greenhouse for at least their first winter. Plant them out into their permanent positions in late spring or early summer, after the last expected frosts.
One report says that the seed can be sown in an outdoors seedbed in early spring with good results[78]. Grow the seedlings on for two years in the seedbed before planting them out into their permanent positions.
Cuttings of half-ripe wood, 5 - 8cm long taken at a node or with a heel, July/August in a frame. Very easy[78].
Cuttings of mature wood, November in a frame[113].
Layering in July/August. Takes 14 months[78].</t>
  </si>
  <si>
    <t>Seed - Best sown as soon as it is ripe in a cold frame[113]. Stored seed requires 3 months cold stratification so should be sown as early in the year as possible in a cold frame[113]. The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taken at a node, July/August in a frame. Very easy[200].
Root cuttings in winter[113].</t>
  </si>
  <si>
    <t>Seed - Best sown as soon as it is ripe in a cold frame[121]. Stored seed requires 3 months cold stratification, so should be sown as early in the year as possible in a cold frame[113].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5 - 7cm long taken at a node or with a heel, July/August in a frame. Very easy[200].
Cuttings of mature wood, October in a frame78, 113]. Cuttings will root readily at any time of the year if given bottom heat[1].
Root cuttings in winter.</t>
  </si>
  <si>
    <t>Seed - Best sown as soon as it is ripe, the seed has a short viability and must not be allowed to become dry. Sow the seed in pots in a greenhouse at about 21�c and immerse the pots in water. As soon as they are large enough to handle, prick the seedlings out into individual pots and grow them on in the greenhouse for at least their first winter. Plant them out into their permanent positions in late spring or early summer, after the last expected frosts.</t>
  </si>
  <si>
    <t>Seed - 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t>
  </si>
  <si>
    <t>Seed - 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t>
  </si>
  <si>
    <t>Seed - Best sown as soon as it is ripe in a warm greenhouse[200]. The stored seed can be sown in the early spring in a greenhouse[1] and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t>
  </si>
  <si>
    <t>Seed - Best sown in early spring in situ[1]. The seed can also be sown in situ in the autumn[4, 37]. In many gardens it self sows freely.
Division in March as the new growth appears[16, 200]. The plants are very tolerant of disturbance, we have found divisions to take well at any time of the year, though these divisions are never as good as seed-sown plants[K].</t>
  </si>
  <si>
    <t>Seed - Best sown in early spring in situ[1].
Division in March as the new growth appears[16, 200].</t>
  </si>
  <si>
    <t>Seed - 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t>
  </si>
  <si>
    <t>Seed - Best sown in situ as soon as the seed is ripe in late summer[200]. The seed can also be sown in spring though it may be very slow to germinate[200]. Once established, this plant does not really need any help to reproduce itself.</t>
  </si>
  <si>
    <t>Seed - 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t>
  </si>
  <si>
    <t>Seed - Best sown in situ as soon as it is ripe in late summer[200]. The seed can also be sown in spring though it may be very slow to germinate[200].  A period of cold stratification helps reduce the germination time. Lots of leafmold in the soil and the shade of trees also improves germination rates.
Division in spring. The plant can also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
Cuttings of soft wood, after flowering, in a frame.</t>
  </si>
  <si>
    <t>Seed - Best sown in situ as soon as it is ripe in late summer. The seed can also be sown in situ in the spring though it may be very slow to germinate.</t>
  </si>
  <si>
    <t>Seed - 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t>
  </si>
  <si>
    <t>Seed - Best sown in the autumn in a cold frame[200]. Stored seed requires 1 month warm stratification followed by 2 months cold[113]. When large enough to handle, prick the seedlings out into individual pots of lime-free compost and grow them on in light shade in a greenhouse or cold frame for at least their first winter. Plant out into their permanent positions in late spring or early summer when they are at least 15cm tall.
Cuttings of half-ripe wood, July/August in a frame[200].
Layering.
Division in spring.</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</si>
  <si>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239].
Cuttings of basal shoots in late spring[238].</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</si>
  <si>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Cuttings of basal shoots in late spring[238].</t>
  </si>
  <si>
    <t>Seed - 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t>
  </si>
  <si>
    <t>Seed - Best sown as soon as it is ripe in a cold frame or in a sheltered outdoor bed[78, 80]. The seed requires stratification according to one report[78] whilst another says that stratification is not required[80] and that the seed can be sown in spring but that it must not have been allowed to dry out[80]. Germination is usually good to fair. Prick out the seedlings into individual pots when they are large enough to handle and grow them on in light shade in the greenhouse for their first year. Plant them out into their permanent positions in the following spring[78, 80] and consider giving them some protection from winter cold for their first winter outdoors[K].
Softwood cuttings in a frame in spring[238].
Cuttings of half-ripe wood, July/August in a frame. The cutting may not grow away in its first year but usually grows all right after that[113].
Cuttings of mature wood, December in a frame[200].</t>
  </si>
  <si>
    <t>Seed - Best sown as soon as soon as it is ripe in the autumn in a sandy mix in a cold frame[200]. The seed can also be sown in the spring[188]. When they are large enough to handle, prick the seedlings out into individual pots and grow them on in the greenhouse for at least their first winter. Plant them out into their permanent positions in late spring or early summer, after the last expected frosts.
Division as new growth commences in the spring[200]. Larger clumps can be replanted direct into their permanent positions, though it is best to pot up smaller clumps and grow them on in a cold frame until they are rooting well. Plant them out in the spring.</t>
  </si>
  <si>
    <t>Seed - 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t>
  </si>
  <si>
    <t>Seed - 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</si>
  <si>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</si>
  <si>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
Division in the dormant season.</t>
  </si>
  <si>
    <t>Seed - 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</si>
  <si>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in March or October. Very easy, larger clumps can be replanted direct into their permanent positions, though it is best to pot up smaller clumps and grow them on in a cold frame until they are rooting well. Plant them out in the spring.</t>
  </si>
  <si>
    <t>Seed - Best sown as soon as it is ripe in a cold frame. Stored seed should be sown as early in the year as possible in a cold frame. A sterile plant, it does not produce seed[233].
Division, best done after flowering. Very easy, larger clumps can be replanted direct into their permanent positions, though it is best to pot up smaller clumps and grow them on in a cold frame until they are rooting well. Plant them out in the spring.</t>
  </si>
  <si>
    <t>Seed - Best sown as soon as it is ripe in a cold frame. Stored seed should be sown as early in the year as possible in a cold frame. A sterile plant, it does not produce seed[233].
Division, best done after flowering though it is usually successful at most times of the year. Very easy, larger clumps can be replanted direct into their permanent positions, though it is best to pot up smaller clumps and grow them on in a cold frame until they are rooting well. Plant them out in the spring.</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</si>
  <si>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after flowering, though it can be done at almost any time. Very easy, larger clumps can be replanted direct into their permanent positions, though it is best to pot up smaller clumps and grow them on in a cold frame until they are rooting well. Plant them out in the spring.</t>
  </si>
  <si>
    <t>Seed - Best sown as soon as it is ripe in a cold frame[4]. Stored seed should be sown as early in the year as possible in a cold frame. A period of cold stratification improves germination time and rates. Prick out the seedlings into individual pots when they are large enough to handle and grow them on in the greenhouse or cold frame for their first year. Plant out into their permanent positions in late spring or early summer.
Division in March or October. Early autumn is best[200]. Very easy, larger clumps can be replanted direct into their permanent positions, though it is best to pot up smaller clumps and grow them on in a cold frame until they are rooting well. Plant them out in the spring.</t>
  </si>
  <si>
    <t>Seed - 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in August/September after flowering but can also be done in April. Very easy, larger clumps can be replanted direct into their permanent positions, though it is best to pot up smaller clumps and grow them on in a cold frame until they are rooting well. Plant them out in the spring.</t>
  </si>
  <si>
    <t>Seed - Best sown as soon as it is ripe in a cold frame. Stored seed should be sown as early in the year as possible in a cold frame. Stored seed does not require cold conditions in order to stimulate germination. Prick out the seedlings into individual pots when they are large enough to handle and grow them on in the greenhouse or cold frame for their first year. Plant out into their permanent positions in late spring or early summer.
Division, best done in July/August after flowering. Very easy, larger clumps can be replanted direct into their permanent positions, though it is best to pot up smaller clumps and grow them on in a cold frame until they are rooting well. Plant them out in the spring.</t>
  </si>
  <si>
    <t>Seed - 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t>
  </si>
  <si>
    <t>Seed - 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t>
  </si>
  <si>
    <t>Seed - Best sown as soon as it is ripe in the autumn in a cold frame[200]. Stored seed probably requires a period of cold stratification and should be sown as soon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in late winter.</t>
  </si>
  <si>
    <t>Seed - Best sown as soon as it is ripe in early autumn in a greenhouse[200].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outdoors[K].
Cuttings of half-ripe wood, July/August in a frame. Can take 6 months[1, 14].
Cuttings of mature side shoots, 10 - 12cm with a heel, November/December in a cold frame. Leave for 18 months. High percentage[78].
Layering.</t>
  </si>
  <si>
    <t>Seed - Best sown as soon as it is ripe in a cold frame in a very freely draining soil[129]. Sow stored seed as soon as possible in a cold frame. One months cold stratification should improve germination, though this is still likely to be very slow. When they are large enough to handle, prick the seedlings out into individual pots and grow them on in the greenhouse for at least their first two winters. Plant them out into their permanent positions in late spring or early summer, after the last expected frosts.
Division in March/April. Very difficult.</t>
  </si>
  <si>
    <t>Seed - Best sown as soon as it is ripe in autumn in a greenhouse[200]. Sow stored seed as soon as possible in the year in a greenhouse. Prick out the seedlings into individual pots when they are large enough to handle and grow the plants on in the greenhouse for their first year. Plant them out into their permanent positions in early summer.
Division in spring[1]. Larger clumps can be replanted direct into their permanent positions, though it is best to pot up smaller clumps and grow them on in a cold frame until they are rooting well. Plant them out in the spring.
Basal cuttings taken in spring as growth commences. Harvest the shoots when they are about 10cm long with plenty of underground stem. Pot them up into individual pots and keep them in light shade in a cold frame or greenhouse until they are rooting well. Plant them out in the summer.</t>
  </si>
  <si>
    <t>Seed - Best sown as soon as it is ripe in the autumn in a greenhouse. The seed has a short viability and should not be allowed to dry out[200]. Prick out the seedlings into individual pots when they are large enough to handle and grow them on in the greenhouse for their first winter. Plant them out into their permanent positions in early summer.
Cuttings of half-ripe wood, July in a frame[200].
Cuttings of mature side-shoots, 10 - 12cm with a heel, September/October in a cold frame. They may root by spring. Fair to good percentage[78].
Layering.</t>
  </si>
  <si>
    <t>Seed - 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t>
  </si>
  <si>
    <t>Seed - Best sown as soon as it is ripe in a shady place in a cold frame[80, 113, 200]. Stored seed requires 3 weeks warm then 12 weeks cold stratification[80, 113]. Germination is usually poor, only about 1% of the seed is viable[80]. When they are large enough to handle, prick the seedlings out into individual pots and grow them on in the greenhouse for at least their first winter. Plant them out into their permanent positions in late spring or early summer, after the last expected frosts[78].
Layering in spring. Do not sever from the parent plant for 2 years[200].</t>
  </si>
  <si>
    <t>Seed - Best sown as soon as it is ripe in a cold frame[200]. When they are large enough to handle, prick the seedlings out into individual pots and grow them on in the greenhouse for their first winter. Plant them out into their permanent positions in late spring or early summer, after the last expected frosts.
Division in spring[200].
Basal cuttings in spring[1]. Harvest the shoots when they are about 10cm long with plenty of underground stem. Pot them up into individual pots and keep them in light shade in a cold frame or greenhouse until they are rooting well. Plant them out in the summer.
Layering in moist sand, it forms roots at the nodes[200].</t>
  </si>
  <si>
    <t>Seed - Best sown as soon as it is ripe in a cold frame.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
Division may be possible in spring or autumn.</t>
  </si>
  <si>
    <t>Seed - 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t>
  </si>
  <si>
    <t>Seed - 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t>
  </si>
  <si>
    <t>Seed - Best sown as soon as it is ripe in a cold frame. Stored seed requires 2 months cold stratification[113] and should be sown as soon as possible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t>
  </si>
  <si>
    <t>Seed - Best sown as soon as it is ripe in pots in a cold frame. Pre-soak stored seed for 48 hours in warm water and stratify for 2 months at 4�c then sow in a cold frame[113, 200]. Germination is normally good. When they are large enough to handle, prick the seedlings out into individual pots and grow them on in the greenhouse for their first winter. Plant them out into their permanent positions in late spring or early summer, after the last expected frosts. The seed stores for 3 years[113].
If growing larger quantities of plants, it is probably best to sow the seed in an open seed bed[200]. Grow the plants on for a couple of years in the seed bed before planting them out into their permanent positions.
Cuttings of half-ripe wood, July/August in a frame[200]. 
Cuttings of mature wood, November to January in a frame[113]. 
Layering in summer[200].
Root cuttings 4cm long in December. Plant horizontally in pots in a greenhouse and plant out as soon as possible. Good percentage[78].</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</si>
  <si>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</si>
  <si>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in early summer[202].</t>
  </si>
  <si>
    <t>Seed - 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early summer in a frame[202].</t>
  </si>
  <si>
    <t>Seed - 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t>
  </si>
  <si>
    <t>Seed - 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t>
  </si>
  <si>
    <t>Seed - 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Cuttings of half ripe wood 15cm long, July in individual pots in a frame[78].
Division of suckers in spring[78]. Whilst they can be placed direct into their permanent positions, better results are achieved if they are potted up and placed in a frame until established[11].
Leaf cuttings in the autumn.</t>
  </si>
  <si>
    <t>Seed -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t>
  </si>
  <si>
    <t>Seed - 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t>
  </si>
  <si>
    <t>Seed - 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
Cuttings of side shoots, July/August in a cold frame[111].</t>
  </si>
  <si>
    <t>Seed - Best sown in a cold frame in the autumn[188]. The seed can also be sown in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Root cuttings in winter[200].
Division. This can be rather difficult since the plants resent root disturbance.</t>
  </si>
  <si>
    <t>Seed - Best sown in a cold frame as soon as it is ripe in late summer. Spring sown seed is slower to germinate[200]. When they are large enough to handle, prick the seedlings out into individual pots and plant them out in the summer.</t>
  </si>
  <si>
    <t>Seed - Best sown in a cold frame in the autumn[188]. When they are large enough to handle, prick the seedlings out into individual pots and plant them out in the summer.
Division in spring[200] or autumn[188]. Very easy, larger clumps can be replanted direct into their permanent positions, though it is best to pot up smaller clumps and grow them on in a cold frame until they are rooting well. Plant them out in the spring.</t>
  </si>
  <si>
    <t>Seed - Best sown in a shady position in a cold frame in the autumn[200] but it can also be sown in late winter [78]. Surface sow and do not allow the compost to become dry. Germination is variable and can take 1 - 2 months at 15�c[78]. Keep the seedlings heavily shaded and prick them out into individual pots when they are 12 months old[78]. Plant them out into their permanent positions in the summer once they are more than 15cm tall.
Cuttings of semi-ripe wood, 2 - 5cm with a heel, May/June in a frame. Keep them shaded. The cuttings are very slow to root but usually a good percentage will succeed[78].
Division in early spring just before active growth begins[78].
Layering.</t>
  </si>
  <si>
    <t>Seed - Best sown as soon as it is ripe in late autumn in a cold frame[78]. The seed has a very hard and impermeable seedcoat and will not usually germinate until it has gone through two winters. Commercially, such seeds are soaked for a short while in sulphuric acid to break down the seed coat and allow the seed to take up moisture, this is a very delicate procedure and difficult to do on a small scale. A home gardener could try soaking the seed for 24 hours in warm water then cold stratifying it for 2 - 3 months at 1 - 5�c before sowing it. Alternatively, if you can harvest the seed green (as soon as it is mature but before the seed coat has dried and hardened), then sow it immediately in a cold frame you might reduce the time needed for it to germinate. When they are large enough to handle, prick the seedlings out into individual pots and grow them on in the cold frame for their first winter. Plant them out into their permanent positions in late spring or early summer, after the last expected frosts.
Cuttings of mature wood, November in a cold frame. Poor percentage. 
Layering in autumn or early spring. Takes 18 months[78].</t>
  </si>
  <si>
    <t>Seed - Best sown as soon as it is ripe in a cold frame[200]. Stored seed should be sown as early in the year as possible in a cold frame. Prick out the seedlings into individual pots when they are large enough to handle and plant them out in the summer or the following spring[K].
Division in autumn[111].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</si>
  <si>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as soon as it is ripe in a warm greenhouse[134]. The seed usually germinates rapidly. Pre-soak stored seed for 72 hours in warm water, if it is still floating then it is not viable. Sow in a warm greenhouse in spring, planting one large seed in each pot. Germination usually takes place within 2 - 24 weeks at 22�c[134]. Grow the plants on in the greenhouse for at least 3 years before trying them outdoors. The seed remains viable for 2 years[134].
Removal of suckers as the plant comes into growth in spring.</t>
  </si>
  <si>
    <t>Seed - Best sown as soon as it is ripe in the autumn in a cold frame[78]. Stored seed germinates more freely if given a 3 month cold stratification and then sown in a cold frame[78]. Germination is usually good[78]. Prick out the seedlings into individual pots when they are large enough to handle and grow them on in the cold frame for the first winter. Plant out in late spring or early summer[K].
Cuttings of half-ripe wood, 5 - 8cm with a heel, July/August in a frame. Pot up and overwinter in a cold frame then plant out in late spring or early summer. Fair to good percentage[78].
Layering in spring[200].</t>
  </si>
  <si>
    <t>Seed - 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t>
  </si>
  <si>
    <t>Seed - Best sown as soon as it is ripe since stored seed is difficult to germinate[1]. The seed can be sown in an outdoor seedbed or, if supplies are limited, it can be sown in pots in a cold frame. Thin the seedlings in the outdoor bed as necessary (eat the thinnings) and transplant the young plants into their final positions in the following spring. Prick out the pot-grown seedlings into individual pots when they are large enough to handle and plant them out in spring.
Division in spring or autumn. Remove the tapering tap root and cut the remaining root into sections with at least one eye per section and replant in their permanent position.</t>
  </si>
  <si>
    <t>Seed - Best sown as soon as it is ripe in a greenhouse[113]. Stored seed should be sown as early in the year as possible in a greenhouse. Germination is often poor[200].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long, July/August in a frame[78]. Pot up in the autumn and overwinter in a cold frame. Plant out in late spring. High percentage[78] but very slow[11].
Cuttings of mature wood, 10 - 15cm with a heel, November in a frame[78]. Plant out the following autumn[78, 200]. High percentage[78] but very slow[11].</t>
  </si>
  <si>
    <t>Seed - Best sown as soon as it is ripe in a warm greenhouse at not less than 24�c[188]. Stored seed is very slow to germinate. Pre-soaking the seed for 24 hours in warm water prior to sowing may shorten the germination time. Plants form a long tap-root some time before forming a shoot and so should be sown in fairly deep pots. Germination of fresh seed usually takes place in 3 - 4 months at 25�c[138]. When they are large enough to handle, prick the seedlings out into individual pots and grow them on in the greenhouse for at least their first two winters. Plant them out into their permanent positions in late spring or early summer, after the last expected frosts.</t>
  </si>
  <si>
    <t>Seed - Best sown in a cold frame as soon as it is ripe[238]. The seed requires light for germination[238]. Prick out the seedlings into individual pots when they are large enough to handle and grow them on in the greenhouse for their first winter. Plant out in late spring or early summer.
Division in spring.</t>
  </si>
  <si>
    <t>Seed - Best sown as soon as it is ripe in a cold frame. The seed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When they are large enough to handle, prick the seedlings out into individual pots and grow them on in the greenhouse for at least their first winter. Plant them out into their permanent positions in late spring or early summer, after the last expected frosts.
Cuttings of almost ripe wood with a heel, August in a shaded position in a cold frame. Leave for 12 months before potting up.
Layering in October. Takes 2 years[78].</t>
  </si>
  <si>
    <t>Seed - Best sown as soon as it is ripe in the autumn in a greenhouse[200]. Sow stored seed as early in the year as possible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July/August in a frame[200].
Cuttings of mature basal hardwood of the previous seasons growth, mid to late winter in a frame[200].</t>
  </si>
  <si>
    <t>Seed - Best sown as soon as it is ripe in a cold frame in the autumn[200]. The germination of spring sown seed can be erratic[200], it is best sown in a cold frame. Prick out the seedlings into individual pots when they are large enough to handle and plant them out into their permanent positions in the summer. The seed remains viable for about 5 years[4]. A fast-growing plant, the seedlings can reach flowering size in their first year[238].
If you have sufficient freshly ripe seed then it is well worth trying a sowing outdoors in situ in the autumn.
Division in spring or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late spring or early summer. Harvest the shoots with plenty of underground stem when they are about 8 - 10cm above the ground. Pot them up into individual pots and keep them in light shade in a cold frame or greenhouse until they are rooting well. Plant them out in the summer.</t>
  </si>
  <si>
    <t>Seed - Best sown as soon as it is ripe in a sandy compost in a cold frame[200]. When they are large enough to handle, prick the seedlings out into individual pots and grow them on in the cold frame for at least their first winter. Plant them out into their permanent positions in late spring or early summer, after the last expected frosts.
Division in spring[188].</t>
  </si>
  <si>
    <t>Seed - Best sown in a cold frame as soon as it is ripe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of suckers in the dormant season.
Root cuttings in a greenhouse in the winter[188].</t>
  </si>
  <si>
    <t>Fruit - raw, cooked or dried for later use[3, 46, 61, 62, 183]. Sweet and gelatinous[85]. Lean and insipid[95]. The unripe fruits can be added to soups etc, imparting an okra-like mucilaginous quality[183]. The fruit can hang on the plant all year round[160]. The fruit is up to 4cm long and 3cm wide[200]. Be careful of the plants irritant hairs, see the notes above on toxicity.
Pads - cooked or raw[62, 160]. Watery and very mucilaginous[85]. 
Seed - Briefly roasted then ground into a powder[62]. It is also used as a thickener[62].</t>
  </si>
  <si>
    <t>Seed - Best sown as soon as it is ripe in a coldframe[200]. Stored seed probably germinates best if it is given 3 months warm then 3 months cold stratification before sowing[113]. The seed usually takes 6 - 18 months to germinate, it should be pricked out into individual pots when it is large enough to handle. Grow the plants on for their first winter in the greenhouse and plant them out in early summer.
Cuttings of half-ripe wood taken at the end of July, in a frame with bottom heat[11].
Cuttings of almost ripe wood, 7 - 12cm with a heel, September/October in a cold frame. A good percentage. Plant out in the spring 18 months later[78].
Layering in spring[200] or autumn[78]. Partially sever the layer leads in the following late summer and plant out in the autumn. High percentage[78].</t>
  </si>
  <si>
    <t>Seed - Best sown as soon as it is ripe in a cold frame. Prick out the seedlings into individual pots when they are large enough to handle and plant them out in late spring or early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</si>
  <si>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as soon as ripe in a cold frame. This plant does not need any encouragement.</t>
  </si>
  <si>
    <t>Seed - 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</si>
  <si>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as soon as ripe in a cold frame. Prick out the seedlings into individual pots when they are large enough to handle and plant them out in late spring or early summer.</t>
  </si>
  <si>
    <t>Seed - Best sown as soon as it is ripe in a cold frame. When they are large enough to handle, prick the seedlings out into individual pots and plant them out in the summer.
If you have enough seed it can be sown in situ during the spring.</t>
  </si>
  <si>
    <t>Seed - 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t>
  </si>
  <si>
    <t>Seed - 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t>
  </si>
  <si>
    <t>Seed - Best sown as soon as it is ripe in late summer in light shade in a greenhouse. Sow stored seed in a greenhouse as soon as it is received. The seed is very slow to germinate. It produces a primary root about 7 months after sowing, this pulls the seed deeper into the soil. Leaves are produced about 4 months later[137]. Sow the seed thinly in fairly deep pots so that the seedlings can be grown on for their first two years without disturbance. Once they have germinated, give them a regular weak liquid feed to ensure that they do not suffer from nutrient deficiency. Once the plants are dormant at the end of their second year of growth, divide them up and put one plant in each pot. Grow them on for at least another year in a shady part of the greenhouse before planting them out into their permanent positions.
Division.</t>
  </si>
  <si>
    <t>Seed - Best sown as soon as it is ripe in a cold frame[200]. Stored seed requires stratifying for 6 weeks at 5�c and should be sown as early in the year as possible[200]. Germination is variable.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taken at a node (ensure that it has at least 2 true buds), July/August in a frame[78]. Easy to root but they do not always survive the first winter[182].
Basal hardwood cuttings of current seasons growth, 10 - 12 cm long, autumn in a frame[200].
Layering[200]. Plants often self-layer[202].</t>
  </si>
  <si>
    <t>Seed - Best sown as soon as it is ripe in a cold frame[200]. Sow stored seed in late winter in a greenhouse at 15 - 20�c[78]. The seed requires light for germination[200]. Fair to good germination.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 Overwinter in a cold frame for its first year and plant out in late spring[200].
Root cuttings 4cm long in December. Good percentage[78].</t>
  </si>
  <si>
    <t>Seed - 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t>
  </si>
  <si>
    <t>Seed - 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t>
  </si>
  <si>
    <t>Seed - Best sown in a cold frame as soon as it is ripe[200]. Sow stored seed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frame. Takes 15 months. High percentage[78].
Layering in autumn. Takes 12 months[78].</t>
  </si>
  <si>
    <t>Seed - 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t>
  </si>
  <si>
    <t>Seed - Best sown as soon as it is ripe in a cold frame. Stored seed requires 3 months cold stratification[113] and should be sown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4cm long in December. Plant them out horizontally in pots in a greenhouse[78].</t>
  </si>
  <si>
    <t>Seed - 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t>
  </si>
  <si>
    <t>Seed - 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</si>
  <si>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as soon as it is ripe in a cold frame[200]. Cold stratify stored seed for 4 weeks and sow early spring in a greenhouse[113]. Prick out the seedlings into individual pots when they are large enough to handle and grow them on in the greenhouse for at least their first winter. Plant them out into their permanent positions in early summer.
Cuttings of half-ripe wood, June/July in a frame[1].</t>
  </si>
  <si>
    <t>Seed - Best sown in a cold frame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in the autumn. Overwinter the plants in a cold greenhouse and plant  out in late spring.
Cuttings of basal shoots in early summer. Harvest the shoots with plenty of underground stem when they are about 8 - 10cm above the ground. Pot them up into individual pots and keep them in light shade in a cold frame or greenhouse until they are rooting well. Plant them out in the summer.</t>
  </si>
  <si>
    <t>Seed - Best sown as soon as it is ripe in a cold frame[133]. Sow stored seed in early spring in a cold frame[1]. When they are large enough to handle, prick the seedlings out into individual pots and grow them on in the greenhouse for their first winter. Plant them out into their permanent positions in late spring or early summer, after the last expected frosts.
Root cuttings[200].</t>
  </si>
  <si>
    <t>Seed - Best sown as soon as it is ripe in a cold frame[133]. Sow stored seed in early spring in a cold frame[1]. Germination is inhibited by temperatures above 20�c[200]. When they are large enough to handle, prick the seedlings out into individual pots and grow them on in the greenhouse for their first winter. Plant them out into their permanent positions in late spring or early summer, after the last expected frosts.
Division in autumn. This is best done every other year[200].</t>
  </si>
  <si>
    <t>Seed - 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t>
  </si>
  <si>
    <t>Seed - Best if given 2 months cold stratification[113]. Sow the seed in autumn if possible, otherwise in late winter or early spring in a cold frame in light shade. Germination may be inhibited by light[113]. Prick out the seedlings when they are large enough to handle into individual pots. Grow them on in a greenhouse or cold frame for their first winter and plant them out in late spring or early summer of the following year.
Cuttings of half-ripe wood, July/August in a frame[113].</t>
  </si>
  <si>
    <t>Seed - Best sown as soon as it is ripe in the autumn in individual pots in a greenhouse. See notes above on soil requirements.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half-ripe wood. July/August in a frame[200].</t>
  </si>
  <si>
    <t>Seed - Best sown in a cold frame as soon as it is ripe in the autumn[200]. Stored seed requires 3 months cold stratification and should be sown as early in the year as possible[113]. When they are large enough to handle, prick the seedlings out into individual pots and grow them on in the greenhouse for at least their first winter. Plant them out into their permanent positions in late spring or early summer, after the last expected frosts.
Layering.</t>
  </si>
  <si>
    <t>Seed - Best sown in the autumn to winter in a cold frame so that it is stratified[80]. The seed can also be stored dry and sown in late winter. When they are large enough to handle, prick the seedlings out into individual pots and grow them on in light shade in the cold frame for at least their first winter. Plant them out into their permanent positions in late spring or early summer, after the last expected frosts. Seedlings tolerate light shade for their first few years of growth. Cones often fall from the tree with their seed still inside[80].
If you have plenty of seed then it can be sown in an outdoor seedbed in early spring[80]. Grow the plants on for at least two years in the seedbed before planting them out in late autumn or early spring.</t>
  </si>
  <si>
    <t>Seed - Best sown as soon as it is ripe in a cold frame[200]. Stored seed requires 3 months cold stratification at 5�c and should be sown as early as possible in the year[113]. When they are large enough to handle, prick the seedlings out into individual pots and grow them on in light shade in the cold frame for at least their first winter. Plant them out into their permanent positions in late spring or early summer, after the last expected frosts. Very little of the seed produced in Britain is viable[11].
Cuttings of half-ripe wood, July/August in a frame[113].
Layering.</t>
  </si>
  <si>
    <t>Seed - Best sown as soon as it is ripe in early summer in a cold frame. The seed usually germinates in about 2 - 3 weeks. Sow stored seed in late winter in a cold frame. Germination takes about 1 - 6 months at 15�c. When they are large enough to handle, prick the seedlings out into individual pots and grow them on in the greenhouse for at least their first winter. Plant them out into their permanent positions in the spring.
Root cuttings, 4cm long taken in early winter, potted up in a mixture of peat and sand[175]. They can also be taken in July/August, planted vertically in pots in a greenhouse or frame.</t>
  </si>
  <si>
    <t>Seed - 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t>
  </si>
  <si>
    <t>Seed - 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t>
  </si>
  <si>
    <t>Seed - Best sown as soon as it is ripe in the autumn in a cold frame. Stored seed will require 1 - 2 months stratification at 5�c and should be sown as early in the year as possible in a cold frame[200].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t>
  </si>
  <si>
    <t>Seed - 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t>
  </si>
  <si>
    <t>Seed - Best sown in the autumn in a cold frame. Stored seed will require 1 - 2 months cold stratification and should be sown as early in the year as possible in a cold frame or outdoor seedbed. Germination is usually good, at least 80% by late spring. Prick out the seedlings into individual pots when they are large enough to handle, and grow them on in the greenhouse or cold frame for their first winter. Plant them out in late spring or early summer of the following year.
Cuttings of half-ripe wood, July/August in a frame.
Cuttings of mature wood of the current year's growth, autumn in a frame.
Layering in early spring.</t>
  </si>
  <si>
    <t>Seed - 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</si>
  <si>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in autumn in a shaded cold frame[200]. The seed can also be sown in spring in a cold frame. When large enough to handle, prick the seedlings out into individual pots and grow them on in the greenhouse or cold frame for their first winter, planting them out in the spring. This species is a hybrid and will not necessarily breed true to type from seed. However, this does give the opportunity to look for superior plants from amongst the seedlings.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</si>
  <si>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t>
  </si>
  <si>
    <t>Seed - 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t>
  </si>
  <si>
    <t>Seed - 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t>
  </si>
  <si>
    <t>Seed - 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Prick out the seedlings into individual pots when they are large enough to handle. It might be wise to grow the plants on in pots for a few years before planting out - see notes in 'Cultivation Details'[K].
Cuttings of half-ripe wood, 10cm with a heel, July/August in a frame[200].
Root cuttings 4cm long taken in December and potted up vertically in a greenhouse. Good percentage[78, 200].
Suckers in late autumn to winter[200].</t>
  </si>
  <si>
    <t>Seed - Best sown as soon as it is ripe in the autumn in a cold frame. Stored seed requires 3 months cold stratification at -2 to +2�c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</si>
  <si>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Seed - Best sown as soon as it is ripe in the autumn in a cold frame. Stored seed requires 4 - 5 months cold stratification at between 0 to 9�c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</si>
  <si>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Seed - 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t>
  </si>
  <si>
    <t>Seed - 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t>
  </si>
  <si>
    <t>Seed - 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t>
  </si>
  <si>
    <t>Seed - 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t>
  </si>
  <si>
    <t>Seed - 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t>
  </si>
  <si>
    <t>Seed - Best sown as soon as it is ripe in late summer or early autumn. Sow in a peaty soil in a moist shady border or sow in pots in a shady part of the cold frame and keep the soil moist by standing the pot in 2 - 3cm of water[1].</t>
  </si>
  <si>
    <t>Seed - Best sown as soon as it is ripe in a pot standing in about 5cm of water. Prick out the seedlings into individual pots when they are large enough to handle, and gradually increase the depth of water as the plants grow until it is about 5cm above the top of the pot. Plant out in late spring or early summer of the following year.
Division of the tubers in spring or autumn. Easy.
Runners potted up at any time in the growing season.</t>
  </si>
  <si>
    <t>Seed - Best sown in situ as soon as ripe in a well-drained outdoor bed[52].</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</si>
  <si>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</si>
  <si>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</si>
  <si>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</si>
  <si>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 Very easy.</t>
  </si>
  <si>
    <t>Seed - 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t>
  </si>
  <si>
    <t>Seed - Best sown as soon as ripe in a cold frame[200]. Stored seed requires 4 months cold stratification at 4�c[113]. It is best sown as early in the year as possible. Prick out the seedlings into individual pots as soon as possible and grow them on in the greenhouse. One report says to harden off the plants as soon as possible[78], but young plants are frost-tender[11] and so we recommend growing them on in the greenhouse for their first winter and then planting them out in early summer. Give the young trees some protection for at least their first winter outdoors[K].
Root cuttings, taken from suckers, 1 - 2cm long taken in December. Plant horizontally in pots in a greenhouse[78].
Suckers in late winter. Plant straight out into their permanent positions[200].</t>
  </si>
  <si>
    <t>Seed - 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t>
  </si>
  <si>
    <t>Seed - Best sown as soon as it is ripe in a greenhouse[200]. Prick out the seedlings into individual pots as soon as they are large enough to handle and plant them out in the summer.
Division in spring[188]. This is very difficult due to the deep and extensive root system.</t>
  </si>
  <si>
    <t>Seed - Best sown as soon as it is ripe in a cold frame. The seed can be very slow to germinate, often taking 18 months. Stored seed should be sown in a cold frame as soon as possible, it may take 2 years or longer to germinate. Grow the seedlings on in a shady part of a greenhouse for their first year without pricking them out, giving them liquid or foliar feeds as required to ensure that they do not become nutrient deficient. Divide the young plants up into individual pots in the autumn when they are dormant, and grow them on for at least another year in a shady part of the greenhouse. When the plants have reached a sufficient size, plant them out in the autumn whilst they are dormant.
Division in spring or early autumn. Very easy, larger divisions can be planted out direct into their permanent positions. We have found it best to pot up the smaller divisions and grow them on in a lightly shaded position in a cold frame, planting them out once they are well established in the summer.</t>
  </si>
  <si>
    <t>Seed - Best sown in an outdoor seedbed in autumn and planted into its permanent position in late spring[1, 200]. Germination can be slow[200]. The seed can also be sown in situ in spring.</t>
  </si>
  <si>
    <t>Seed - Best sown in an outdoor seedbed in autumn and planted into its permanent position in late spring[1, 200]. Germination can be slow[200]. Can also be sown in situ in spring[188].</t>
  </si>
  <si>
    <t>Seed - 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t>
  </si>
  <si>
    <t>Seed - 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t>
  </si>
  <si>
    <t>Seed - 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t>
  </si>
  <si>
    <t>Seed - 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t>
  </si>
  <si>
    <t>Seed - Best sown as soon as it is ripe in a cold frame[200]. The seed should be stored in water if it is not sown immediately[238]. Stored seed can be sown in late winter or early spring. Stand the pot in 2cm of water to keep the compost wet. Germination should take place in the spring, prick out the seedlings into individual pots once they are large enough to handle and grow them on in wet soil in light shade in the greenhouse for at least their first winter. Plant them out in late spring once they are large enough.
Division with great care whilst the plant is dormant[200].</t>
  </si>
  <si>
    <t>Seed - 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t>
  </si>
  <si>
    <t>Seed - 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</si>
  <si>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t>
  </si>
  <si>
    <t>Seed - Best sown when ripe in the autumn in a cold frame. Stored seed germinates best if given a short cold stratification. It can then be sown in a cold frame in late winter. Plants make very little growth in their first year[78]. When they are large enough to handle, prick the seedlings out into individual pots and grow them on in the greenhouse for at least their first winter. Plant them out into their permanent positions in late spring or early summer, after the last expected frosts.
If there is sufficient seed it is worthwhile trying a sowing in an outdoor seed bed in April[78]. Grow the plants on for at least two years before planting them out in the winter.
Cuttings of half-ripe wood, 5 - 8cm with a heel, July/August in a shaded frame. Forms roots by the end of September but should be overwintered in a frame[78].
Cuttings of almost ripe wood, 5 - 10cm with a heel, September in a cold frame. Forms roots in the following summer. Plant out in autumn or spring[78].</t>
  </si>
  <si>
    <t>Seed - Best sown as soon as it is ripe in a cold frame[200]. Stored seed germinates better if given a 3 month cold stratification[113]. When large enough to handle, prick the seedlings out into individual pots and grow them on in the greenhouse for at least their first winter. Plant them out in late spring or early summer and consider giving them some protection from the cold in their first winter outdoors.
Root cuttings, 4 - 5cm long, taken in December and potted up horizontally in pots in a greenhouse[78].</t>
  </si>
  <si>
    <t>Seed - Best sown in situ as soon as it is ripe. It can also be sown in spring.</t>
  </si>
  <si>
    <t>Seed - 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t>
  </si>
  <si>
    <t>Seed - 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t>
  </si>
  <si>
    <t>Seed - Best sown as soon as it is ripe in the greenhouse[200]. Sow stored seed in early spring in the greenhouse[200]. Prick out the seedlings into individual pots once they are large enough to handle and grow them on in the greenhouse for at least their first winter. If planting them outdoors, this is best done in late summer when the plants are dormant.
Division of the dormant plants in late summer.</t>
  </si>
  <si>
    <t>Seed - 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t>
  </si>
  <si>
    <t>Seed - 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t>
  </si>
  <si>
    <t>Seed - Best sown in the autumn in a cold frame. The seed requires a period of cold stratification and the germination of stored seed can be erratic.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t>
  </si>
  <si>
    <t>Seed - Best sown in the autumn in a cold frame.
Division in the autumn or just after flowering. The plant is a short-lived perennial and division is not that worthwhile.</t>
  </si>
  <si>
    <t>Seed - 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t>
  </si>
  <si>
    <t>Seed - Best sown as soon as it is ripe in a greenhouse[K]. Pre-soak stored seed for 24 hours in warm water and sow in moist soil in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Division, preferably in the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</si>
  <si>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t>
  </si>
  <si>
    <t>Seed - Best sown in a cold frame as soon as it is ripe. Stored seed requires 3 months warm then 3 months cold stratification[113]. Germination should take place in the first spring, though it might take another 12 months. Prick out the seedlings into individual pots when they are large enough to handle and grow them on in a cold frame for at least their first winter. Plant out in early summer.
Root cuttings in a greenhouse in the winter[200]. Best results are achieved if a temperature of 5 - 10�c can be maintained[238].
Cuttings of mature wood of the current season's growth, November to January in a frame[238].
Division of suckers in the dormant season[174]. They can be planted out direct into their permanent positions if required.</t>
  </si>
  <si>
    <t>Seed - Best sown as soon as it is ripe.
Division.</t>
  </si>
  <si>
    <t>Seed - Sow early spring in a warm greenhouse. The seed germinates in 27 days at 15�c or 6 days at 35�c[133]. When large enough to handle, prick them out into individual pots and plant them out after the last expected frosts[200].</t>
  </si>
  <si>
    <t>Seed - Sow March in a warm greenhouse. The seed should germinate with two weeks, when it is large enough to handle prick it out into individual pots and plant out after the last expected frosts.
The seed can also be sown in situ in late April in areas with warm summers.</t>
  </si>
  <si>
    <t>Seed - Sow April in a greenhouse. The seed germinates best at a temperature around 24 - 24�c[238]. When large enough to handle, prick out the seedlings into individual pots of rich soil and plant them out after the last expected frosts[K]. The seed can also be sown in situ in late April in areas with warm summers.
Cuttings of half-ripe wood, July in a frame[238].</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</si>
  <si>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</si>
  <si>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Stored seeds should be moist stratified 14 - 28 days at 1 - 5�C, though fresh seed may be sown in autumn without stratification, with target seedling densities in the nursery ca 450 - 500/m2, often mulched with sawdust.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Of slow initial growth, the stock is usually outplanted as 2- to 3-year-old seedlings or 3- to 4-year-old transplants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t>
  </si>
  <si>
    <t>Seed - 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t>
  </si>
  <si>
    <t>Seed - Sow early April in a greenhouse. Germination should take place within 2 - 3 weeks. When large enough to handle, prick the seedlings out into individual pots and plant them out in May or June, after the last expected frosts. An outdoor sowing in April to early May in situ could also be tried, especially in those areas with warm summers.</t>
  </si>
  <si>
    <t>Seed - Sow March in a greenhouse. Germination, which can be very poor, usually takes place within 1 - 3 months at 10�c[133]. When the seedlings are large enough to handle, prick them out into individual pots, planting them out in the summer.
Division in April or October. Very easy, the plants can be divided at any time of the year if required, though it will need to be done in a greenhouse during the winter months.
Cuttings - August in a cold frame.</t>
  </si>
  <si>
    <t>Seed - Sow spring or early autumn in a cold frame[133]. The seed usually germinates in 1 - 3 months[133]. When large enough to handle, prick the seedlings out into individual pots and plant them out in the summer. If this species is a hybrid it might not breed true from seed.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t>
  </si>
  <si>
    <t>Seed - 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Divisions succeed at any time of the year.
Basal cuttings of new shoots in spring. Very easy, collect the shoots when they are about 10cm tall, potting them up individually in pots and keeping them in a warm but lightly shaded position. They should root within 3 weeks and will be ready to plant out in the summer.</t>
  </si>
  <si>
    <t>Seed - 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t>
  </si>
  <si>
    <t>Seed - Sow spring in situ.</t>
  </si>
  <si>
    <t>Seed - 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t>
  </si>
  <si>
    <t>Seed - Sow early spring in a cold frame. If you have sufficient seed then you could try sowing in situ in April or May. Germination should take place within a month. When large enough to handle, prick the seedlings out into individual pots and plant them out in the summer.
Division in spring.
Basal cuttings in late spring. Very easy[K].</t>
  </si>
  <si>
    <t>Seed - Sow early spring in a cold frame. If you have sufficient seed then you could try sowing in situ in April or May. Germination should take place within a month. When large enough to handle, prick the seedlings out into individual pots and plant them out in the summer.</t>
  </si>
  <si>
    <t>Seed - 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t>
  </si>
  <si>
    <t>Seed - Sow spring in a cold frame. When large enough to handle, prick the seedlings out into individual pots and plant them out in the summer.
Division in spring. Very easy, divisions can be carried out at almost any time of the year and the divisions can be planted out straight into their permanent positions.</t>
  </si>
  <si>
    <t>Seed - 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t>
  </si>
  <si>
    <t>Seed - Surface sow in a light position, April in a warm greenhouse. The seed usually germinates in 1 - 3 months at 20�c[133]. Prick out the seedlings into individual pots of well-drained soil when they are large enough to handle and grow them on in a sunny position in the greenhouse until they are at least 20cm tall. Plant out in late spring or early summer, after the last expected frosts, and give some protection from the cold for at least their first few winters[K].
Offsets can be potted up at any time they are available. Keep in a warm greenhouse until they are well established[200].</t>
  </si>
  <si>
    <t>Seed - Sow spring in a cold frame, only just covering the seed. When large enough to handle, prick the seedlings out into individual pots and plant them out in the summer.
Division in spring.</t>
  </si>
  <si>
    <t>Seed - Sow spring in a greenhouse. The seed usually germinates in 2 - 6 weeks at 15�c[133]. As soon as the seedlings are large enough to handle, prick them out into individual pots and plant them out in the summer or late in the following spring.
Division with care in spring[200]. The plants do not like a lot of root disturbance so it is best to pot up the divisions and keep them in a cold frame or greenhouse until they are established.</t>
  </si>
  <si>
    <t>Seed - Sow spring or autumn in situ. The seed usually germinates in 2 - 3 weeks. The seed has a short viability[134]. Eighteen month old seed germinated freely with us[K].</t>
  </si>
  <si>
    <t>Seed - Sow spring or autumn in a cold frame. The seed usually germinates in 3 - 4 weeks at 10�c[133], though it can be erratic[238]. Prick out the seedlings when they are large enough to handle and plant them out in the summer[K].
Division of runners at almost any time of year. Very easy, the divisions can be planted straight out into their permanent positions if required.</t>
  </si>
  <si>
    <t>Seed - Sow April/May or August/September in pots or in situ[200, 238]. Easily grown from seed, which usually germinates in about 2 - 3 weeks at 20�c[133, 268]. When large enough to handle, prick the seedlings out into individual pots and plant them out in the summer.
Division after flowering. Only use rust-free specimens.
Root cuttings in December.
Basal cuttings at almost any time of year.</t>
  </si>
  <si>
    <t>Seed - 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t>
  </si>
  <si>
    <t>Seed - Sow March/April in a warm greenhouse. When large enough to handle, prick the seedlings out into individual pots and grow them on for at least the first winter in a greenhouse. Plant out in early summer and give the plants some protection from the cold for their first winter outdoors. Tung seed are normally short-lived and must be planted during the season following harvest. Seeds are best hulled before planting, as hulls retard germination. Hulled seed may be planted dry, but soaking in water for 5 - 7 days hastens germination. Stratification, cold treatment or chemical treatment of seeds brings about more rapid and uniform germination. Dry-stored seed should be planted no later than February; stratified seed by mid-March; cold-treated and chemical treated seed by early April[269].
Cuttings of mature wood in a frame[200].
Most successful budding is done in late August, by the simple shield method, requiring piece of budstock bark, including a bud, that will fit into a cut in the rootstock bar[269]. A T-shaped cut is made in bark of rootstock at point 5 - 7.5 cm above ground level, the flaps of bark loosened, shield-bud slipped inside flaps and the flaps tied tightly over the transplanted bud with rubber budding stripe, 12 cm long, 0.6 cm wide, 0.002 thick. After about 7 days, rubber stripe is cut to prevent binding. As newly set buds are susceptible to cold injury, soil is mounded over them for winter. When growth starts in spring, soil is pulled back and each stock cut back to within 3.5 cm of the dormant bud. Later, care consists of keeping all suckers removed and the trees well-cultivated[269]. Spring budding is done only as a last resort if necessary trees are not propagated the previous fall[269].</t>
  </si>
  <si>
    <t>Seed - Sow spring in a cold frame. When large enough to handle, prick the seedlings out into individual pots and plant them out in the summer.
Division in spring. Fairly easy, they can be planted straight out into their permanent positions if required.
Basal cuttings of new growth in late spring. Harvest the young shoots when they are about 10 - 15cm long and pot them up into individual pots in a lightly shaded position in a greenhouse. They should root well within a few weeks and can be planted out in the summer[K].
Root cuttings in late winter[200].</t>
  </si>
  <si>
    <t>Seed - Sow outdoors in situ either in spring or autumn.</t>
  </si>
  <si>
    <t>Seed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t>
  </si>
  <si>
    <t>Seed - Sow spring in a warm greenhouse. The seed usually germinates in 1 - 6 months at 16�c. Prick out the seedlings into individual pots of very well-drained soil when they are large enough to handle. Grow them on in a sunny part of the greenhouse for at least their first two winters. If trying them outdoors then plant them out in early summer to allow them to become established before the winter, and give them some protection from the cold in winter[K].
Division of offsets when available, usually in spring. The plants produce offsets quite freely and they can be divided at any time of the year as long as it is warm enough to encourage fresh root growth to allow re-establishment of the plants[K]. Pot up and grow on in the greenhouse until established.</t>
  </si>
  <si>
    <t>Seed - Sow spring or autumn in a cold frame. The seed is best sown as soon as it is ripe in late summer, the germination is often erratic[238]. Stratification can improve germination rates and time. Prick out the seedlings into individual pots when they are large enough to handle and plant them out in the summer[K].
Division in spring or autumn. Fairly easy, it is best to pot up the divisions in a lightly shaded position in a cold frame or greenhouse until they are growing away well and then plant them out into their permanent positions.
Root cuttings in December.</t>
  </si>
  <si>
    <t>Seed - Sow late spring in situ. Germination is usually rapid and good if the soil is warm[133]. A drop in temperature overnight aids germination[133].
An earlier sowing can be made in pots in a greenhouse. When they are large enough to handle, prick out the seedlings into individual pots and plant out in late spring, after the last expected frosts.
Cuttings of growing plants root easily[206].</t>
  </si>
  <si>
    <t>Seed - Sow late spring in situ. An earlier sowing can be made in a greenhouse and the plants put out after the last expected frosts. Germination is usually rapid and good if the soil is warm[133]. A drop in temperature overnight aids germination[133].
Cuttings of growing plants root easily[206].</t>
  </si>
  <si>
    <t>Seed - Sow late spring in situ. An earlier sowing can be made in a greenhouse and the plants put out after the last expected frosts. Germination is usually rapid and good if the soil is warm[133]. A minimum soil temperature of 10�c is required for germination, germination is better at temperatures above 20�c[206]. A drop in temperature overnight aids germination[133].
Cuttings of growing plants root easily[206].</t>
  </si>
  <si>
    <t>Seed - Sow spring or autumn in situ[238].</t>
  </si>
  <si>
    <t>Seed - Sow in pots in a cold frame in the autumn or stratify for 6 weeks at 5�c and sow in the spring[200]. Germination can be quite slow, sometimes taking more than a year. When large enough to handle, prick the seedlings out into individual pots and grow them on in the greenhouse for their first winter. When they are more than 20cm tall, they can be planted out into their permanent positions, preferably in late spring or early summer, after the last expected frosts.
Cuttings of half-ripe wood, 7 - 10cm long, July/August in a frame[78].
Cuttings or eyes in late autumn or winter. Either place them in the ground in a greenhouse or cold frame, or put them in pots. An eye cutting is where you have just one bud at the top and a short length of stem with a small part of the bark removed. These normally root well and grow away vigorously, being ready to plant into their permanent positions the following autumn.
Layering into pots in late summer. Partially sever the stem in spring and then lift the new plants in the autumn[78].</t>
  </si>
  <si>
    <t>Seed - Sow spring in a cold frame[1, 133]. The seed is best sown when it is ripe in the autumn. It usually germinates in 4 - 8 weeks at 15�c[133]. When large enough to handle, prick the seedlings out into individual pots and grow them on in a cold frame for their first winter. Plant them out into their permanent positions in late spring or early summer, after the last expected frosts.
Division is very easy at almost any time of the year, the divisions can be planted straight into their permanent positions if required.</t>
  </si>
  <si>
    <t>Seed - Sow spring in pots of sandy soil[200]. An overnight drop in temperature helps germination[133]. The seed usually germinates in 1 - 4 weeks at 21�c[133]. When large enough to handle, prick the seedlings out into individual pots and plant them out in the summer.
Division in early spring[200].
Root cuttings in autumn or early winter. Late winter is best[200].</t>
  </si>
  <si>
    <t>Seed - Sow spring in pots of sandy soil[200]. An overnight drop in temperature helps germination[133]. The seed usually germinates in 1 - 4 weeks at 21�c[133]. When large enough to handle, prick the seedlings out into individual pots and plant them out in the summer.
The seed can also be sown in an outdoor seed bed during July, transplanting the plants to their final positions during early autumn[245]. These plants will grow larger and flower earlier than those sown in spring.</t>
  </si>
  <si>
    <t>Seed - Sow April to early summer in situ and only just cover[200, 238]. The seed germinates in 2 weeks if the soil is warm. A regular supply of leaves can be obtained if successional sowings are made from May to the end of June[89, 200]. Autumn sowings can succeed if the winters are mild[4]. Dill is very intolerant of root disturbance and should not be transplanted because it will then quickly run to seed.</t>
  </si>
  <si>
    <t>Seed - Sow April in situ, only just covering the seed. The seed usually germinates in 2 - 3 weeks[134].
Division in spring. Very easy, it can be done successfully at almost any time of the year, though it is best to pot up the divisions in a cold frame if you are doing it outside the growing season.</t>
  </si>
  <si>
    <t>Seed - Sow in situ in succession from February to October. The seed usually germinates in 2 - 3 weeks[200]. The February, September and October sowings should be made in a very sheltered warm and sunny position outdoors or under some protection such as a frame. Other sowings can be made in a position that has at least some shade from the midday sun since the plant runs to seed quickly if it gets too hot or the soil is dry[238]. The seed only remains viable for about a year[238].</t>
  </si>
  <si>
    <t>Seed - Sow as soon as ripe (June/July) in situ. The seed can also be sown April/May in situ. It usually germinates in 1 - 3 months at 20�c.</t>
  </si>
  <si>
    <t>Seed - Sow spring or autumn in a cold frame. If there is sufficient seed it can be sown outdoors in situ. Pre-soak the seed for about 12 hrs or scarify the seed[134]. It usually germinates in 1 -2 months at 10�c[134].  When large enough to handle, prick the seedlings out into individual pots and plant them out in the summer.
Division in spring or autumn[200].</t>
  </si>
  <si>
    <t>Seed - Surface sow March in a greenhouse. The seed usually germinates in 10 - 21 days at 18�c[134]. Cool nights assist germination[134]. When large enough to handle, prick the seedlings out into individual pots and plant them out in the summer.
The seed can also be sown in situ in July/August and will produce larger and more floriferous plants the following summer.
Cuttings of half-ripe wood in September in a cold frame[200].</t>
  </si>
  <si>
    <t>Seed - Sow autumn in situ. The seed is best sown in dry weather[238].</t>
  </si>
  <si>
    <t>Seed - Sow spring or autumn in situ. If seed is in short supply it can be sown in a cold frame in spring. The seed can harbour certain diseases of celery, it is usually treated by seed companies before being sold but if you save your own seed you should make sure that only seed from healthy plants is used[1].</t>
  </si>
  <si>
    <t>Seed - Sow spring in a greenhouse. The seed can be sown at any time of the year if the greenhouse is heated[134]. Germinates in 3 - 6 weeks at 20�c according to one report whilst another says that it takes 1 - 6 months at 25�c[134]. When large enough to handle, prick the seedlings out into individual pots and grow them on in the greenhouse for their first winter. Plant them out in late spring or early summer, after the last expected frosts.
Cuttings of mature wood of the current seasons growth, late autumn in a frame[1].</t>
  </si>
  <si>
    <t>Seed - Sow April in situ[200]. The seed usually germinates in 3 - 4 weeks at 15�c[134].</t>
  </si>
  <si>
    <t>Seed - 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t>
  </si>
  <si>
    <t>Seed - Sow spring in a greenhouse and only just cover the seed. Do not allow the compost to dry out. Germination is often poor, less than 50%[196]. Since this species is believed to be a hybrid it will probably not breed true from seed. When large enough to handle, prick the seedlings out into individual pots and grow them on for the first year in a greenhouse and plant out in late spring after the last expected frosts.
Division. Harvest the roots in the autumn, store overwinter and plant out in the spring. The plant forms a clump of tubers around a central root, each tuber can be used to grow a new plant. Traditionally the base of the tuber is repeatedly slashed to stimulate shoots to form and encourage a uniform arrangement of lateral roots. They are then left for a few days to heal before planting them out[196].</t>
  </si>
  <si>
    <t>Seed - Surface sow from late winter to early summer in a greenhouse. The seed usually germinates in 1 - 2 months at 15�c[134]. When large enough to handle, prick the seedlings out into individual pots. Once the seedlings are more than 15cm tall, plant them out into their permanent positions in late spring or summer.
Cuttings of young wood 8cm long, May in a frame[169].
Cuttings of half-ripe wood with a heel, July/August in a frame[1].</t>
  </si>
  <si>
    <t>Seed - Surface sow from late winter to early summer in a greenhouse. The seed usually germinates within 2 - 26 weeks at 15�c[134]. When they are large enough to handle, prick the seedlings out into individual pots. They can be planted out in the summer, or kept in pots in a cold frame for the winter and then planted out in the spring.
Cuttings of half-ripe wood, July/August in a frame.
Division in spring or autumn.</t>
  </si>
  <si>
    <t>Seed - Sow spring in a cold frame and plant out in late spring or early summer. Alternatively, the seed can be sown late spring in situ.</t>
  </si>
  <si>
    <t>Seed - Surface sow from late winter to early summer in a greenhouse[200]. When large enough to handle, prick the seedlings out into individual pots and plant them out in the summer.
Cuttings of half-ripe wood, July/August in a frame.
Division in spring or autumn.</t>
  </si>
  <si>
    <t>Seed - Surface sow from late winter to early summer in a greenhouse. When large enough to handle, prick the seedlings out into individual pots and plant them out in the summer.
Division in spring or autumn. Very easy, the divisions can be planted out direct into their permanent positions f required.
Basal cuttings in late spring. Harvest the shoots when 10 - 15cm long, pot them up in a greenhouse and plant out when well rooted. Very easy.</t>
  </si>
  <si>
    <t>Seed - Surface sow from late winter to early summer in a greenhouse. Fertile seed is rarely produced from this plant - most if not all seed supplied under this name is of the inferior form, Russian tarragon (A. dracunculoides). Therefore, it is best to only propagate by division.
Division is very easy in spring or autumn[K]. The divisions can be planted out direct into their permanent positions, though we prefer to pot them up first and grow them on in a cold frame until they have rooted well.
Basal cuttings in late spring. Harvest young shoots about 10 - 15c long and pot them up in a lightly shaded place in a greenhouse or cold frame. Plant them out into their permanent positions when well rooted. A very quick and easy method of propagation[K].</t>
  </si>
  <si>
    <t>Seed - Surface sow from late winter to early summer in a greenhouse in a very free-draining soil, but make sure that the compost does not dry out. The seed usually germinates within 1 - 2 weeks in a warm greenhouse. When large enough to handle, prick the seedlings out into individual pots and grow them on in the greenhouse for their first winter. Plant them out in late spring or early summer.
Cuttings of half-ripe wood, July/August in a frame.
Division in spring or autumn[200].</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</si>
  <si>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</si>
  <si>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Cuttings of half-ripe wood, July/August in a frame.
Division in spring or autumn[200].</t>
  </si>
  <si>
    <t>Seed - 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
Basal cuttings in late spring. Harvest the young shoots when about10 - 15cm long, pot up in a lightly shaded position in a greenhouse or cold frame and plant them out when well rooted. Very easy.</t>
  </si>
  <si>
    <t>Seed - Surface sow from late winter to early summer in a greenhouse in a very free-draining soil, but making sure that the compost does not dry out. The sub-species A. tridentata vaseyana germinates better if given a cool stratification for 30 - 50 days. Other sub-species germinate in 1 - 2 weeks in a warm greenhouse[164]. When large enough to handle, prick the seedlings out into individual pots and grow them on in the greenhouse for their first winter, planting them out in late spring or early summer.
Cuttings of half-ripe wood, July/August in a frame. Very slow to root[11]
Division in spring or autumn.
Layering[164].</t>
  </si>
  <si>
    <t>Seed - Surface sow from late winter to early summer in a greenhouse and do not allow the compost to dry out. When large enough to handle, prick out the seedlings into individual pots. If growth is sufficient, they can be planted out into their permanent positions in the summer, otherwise grow them on in a cold frame for their first winter and then plant them out in the spring.
Division in spring or autumn.
Basal cuttings in late spring. Harvest the young shoots when about 10 - 15cm long, pot up in a lightly shaded position in a greenhouse or cold frame and plant them out when well rooted. Very easy.</t>
  </si>
  <si>
    <t>Seed - Sow late winter in a cold greenhouse. When large enough to handle, prick the seedlings out into individual pots and grow them on for at least their first winter in a greenhouse. Plant out in late spring or early summer, after the last expected frosts.
Division in spring.</t>
  </si>
  <si>
    <t>Seed - Surface sow in a greenhouse in February to April. Stand the pots in about 3cm of water to keep the soil moist until the seed germinates. It usually germinates in 1 - 3 months at 15�c[134]. When large enough to handle, prick the seedlings out into individual pots and grow them on in the greenhouse for at least their first winter. Once they are 20cm or more tall, plant them out into their permanent positions in late spring or early summer.
Division in spring[1]. Whilst large divisions can be planted out direct into their permanent positions, we have found that it is best to pot the divisions up and keep them in light shade in a greenhouse until they are rooting away well.
Stem cuttings, placed in water, root easily[1].</t>
  </si>
  <si>
    <t>Seed - Sow March/April in a greenhouse and only just cover the seed. Germination usually takes place in 1 - 3 months at 15�c[134]. Once the seedlings are large enough to handle, prick them out into individual pots and grow them on in the greenhouse for their first winter. Plant them out into their permanent positions in late spring.
Division in spring or autumn, with care since the roots are easily damaged[1]. Ensure each division has at least one growing bud[200]. Large divisions can be planted out straight into their permanent positions, smaller ones are best potted up until they are growing away strongly and can then be panted out. We have found that this plant can be successfully divided throughout the growing season so long as it is watered in dry weather[K].</t>
  </si>
  <si>
    <t>Seed - 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t>
  </si>
  <si>
    <t>Seed - Surface sow in spring in a cold frame. Do not allow the compost to become dry. Pre-chilling the seed for two weeks can improve germination rates[134]. The seed usually germinates in 2 weeks at 20�c[134]. When large enough to handle, prick the seedlings out into individual pots and plant them out in the summer.
Division in spring or autumn[200].</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</si>
  <si>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</si>
  <si>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Basal cuttings in the spring. Harvest the shoots when they are about 10 - 15cm long with plenty of underground stem. Pot them up into individual pots and keep them in light shade in a cold frame or greenhouse until they are rooting well. Plant them out in the summer.
Division in spring or autumn[200]. Very easy, larger divisions can be planted straight into their permanent positions whist smaller clumps are best potted up and kept in a cold frame until they are growing away well.</t>
  </si>
  <si>
    <t>Seed - 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t>
  </si>
  <si>
    <t>Seed - Sow late winter in a greenhouse. Pre-soak the seed for 24 hours in warm water. If any seed does not swell up in this time then carefully prick it with a needle making sure that you do not damage the embryo, and re-soak for a further 24 hours. Germination usually takes place within 3 - 6 weeks at 13�c[134, 200]. As soon as it is large enough to handle, prick the seedlings out into individual pots and plant them out in early summer.</t>
  </si>
  <si>
    <t>Seed - Sow spring in a cold frame[1].  Germination usually takes place within 3 - 6 weeks at 13�c[134]. When they are large enough to handle, prick the seedlings out into individual pots and grow them on in the greenhouse for at least their first winter. Plant them out into their permanent positions in late spring or early summer, after the last expected frosts.
The seed can also be sown in situ as soon as the soil is workable in the spring[134].
Division in spring, with care[200].</t>
  </si>
  <si>
    <t>Seed - Sow early spring in a greenhouse or cold frame. When large enough to handle, prick out the seedlings into individual pots and grow them on in the cold frame until they are planted out in early summer.
Alternatively, the seed can be sown in situ in mid to late spring.</t>
  </si>
  <si>
    <t>Seed - Sow spring in a cold frame and only just cover the seed. Prick out the seedlings when they are large enough to handle and plant them out into their permanent positions in the following spring or early summer.</t>
  </si>
  <si>
    <t>Seed - Sow April/May in a cold frame in a compost of peat and sand. Germination usually takes place within 1 - 3 weeks at 13�c[134]. Pot up the seedlings when still small into individual pots, grow on in a greenhouse for the first winter and plant out in late spring or early summer after the last expected frosts.
Cuttings of half-ripe wood, July/August in a very sandy compost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t>
  </si>
  <si>
    <t>Seed - Sow March to August in situ, only just covering the seed[134]. Germination is usually good and rapid[K].</t>
  </si>
  <si>
    <t>Seed - Sow April/May in a cold frame in a compost of peat and sand. The seed usually germinates in 1 - 3 weeks at 13�c[134]. Pot up the seedlings when still small into individual pots, grow on in a greenhouse for the first winter and plant out in late spring or early summer after the last expected frosts.
Cuttings of half-ripe wood, July/August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t>
  </si>
  <si>
    <t>Seed - Sow April/May in situ[134]. Germination is usually rapid.</t>
  </si>
  <si>
    <t>Seed - Sow in situ in early spring or in the autumn. Only just cover the seed. Germination should take place within 2 weeks.</t>
  </si>
  <si>
    <t>Seed - Sow early spring in a greenhouse and only just cover the seed. Germination usually takes place within 2 - 6 days at 18�c. Either sow the seed in individual pots or pot up the seedlings as soon as they are large enough to handle and plant them out into their permanent positions in the summer[134].
Division in spring. Very difficult since the plant strongly resents root disturbance[134]. It is probably best to take quite small divisions, or basal cuttings, without disturbing the main clump. Pot these up into individual pots and keep them in light shade in the greenhouse until they are growing away well. Plant them out in the summer if they have grown sufficiently, otherwise over-winter them in the greenhouse and plant out in late spring.</t>
  </si>
  <si>
    <t>Seed - 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commences[220]. Take divisions with at least three canes in the clump, trying to cause as little root disturbance to the main plant as possible. Grow them on in light shade in a greenhouse in pots of a high fertility sandy medium. Mist the foliage regularly until plants are established. Plant them out into their permanent positions when a good root system has developed, which can take a year or more[200].
Branches often develop into rhizomatous offsets with long roots. These can be removed and potted up in late spring[220].</t>
  </si>
  <si>
    <t>Seed - Sow in situ in early spring to early summer.</t>
  </si>
  <si>
    <t>Seed - Sow spring or autumn in situ. Germination usually takes place within 2 - 3 weeks.
Division in spring. his plant is a short-lived perennial, and also usually self-sows freely, so we have not found division to be worthwhile.</t>
  </si>
  <si>
    <t>Seed - Sow March or April in a warm greenhouse. The seed requires a minimum temperature of 18 - 21�c in order to germinate[264], it germinates within 10 - 21 days at 20�c, pre-soaking the seed for 24 hours in warm water shortens the germination time[206]. As soon as they are large enough to handle, prick the seedlings out into individual pots of fairly rich compost and grow them on fast, planting them out after the last expected frosts.
Stem cuttings[200]. These can be taken in the late summer, overwintered in a greenhouse and then be planted out in late spring or early summer.</t>
  </si>
  <si>
    <t>Seed - Sow spring in a greenhouse and plant out in May. The seed can also be sown in situ in late April or early May.</t>
  </si>
  <si>
    <t>Seed - Surface sow in a greenhouse and keep the compost moist in a light position. The seed can be very slow to germinate, sometimes taking a year or more[134]. When they are large enough to handle, prick the seedlings out into individual pots and grow them on in the greenhouse for at least their first winter. Plant them out into their permanent positions in late spring or early summer, after the last expected frosts.
Division
Basal cuttings from tubers in spring.</t>
  </si>
  <si>
    <t>Seed - Sow as soon as the seed is ripe in June. When they are large enough to handle, prick the seedlings out into individual pots and plant them out in late summer[200].
Division after flowering[200]. Very easy, it can be done at almost any time of the year, though spring and early summer are best[K]. The divisions can be planted straight out into their permanent positions.</t>
  </si>
  <si>
    <t>Seed - Sow March/April in a greenhouse. Germination should take place within 3 weeks. When they are large enough to handle, prick the seedlings out into individual pots and grow them on fast in a rich compost in the greenhouse. Try to maintain a minimum night temperature of at least 10�c for the seedlings first few weeks[206]. Plant out in May/June after the last expected frosts[1].</t>
  </si>
  <si>
    <t>Seed - Sow spring or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Cuttings of mature wood of the current season's growth, November to January in a frame.
Root cuttings in winter[200].  
Layering of young stems in winter[200].</t>
  </si>
  <si>
    <t>Seed - Surface sow in a greenhouse. Make sure that the compost does not dry out. Two weeks cold stratification can speed up germination which usually takes 1 - 6 months at 15�c[134]. Fresh seed, sown as soon as it is ripe in late spring is liable to germinate better than stored seed. When they are large enough to handle, prick the seedlings out into individual pots and grow them on in light shade in the greenhouse for at least their first winter. Plant them out into their permanent positions in late spring or early summer, after the last expected frosts.
Division in late spring after flowering[188] or in autumn[200]. Very easy, larger divisions can be planted straight into their permanent positions whilst smaller clumps are best potted up and kept in a cold frame until they are growing away well.</t>
  </si>
  <si>
    <t>Seed - Sow March to May in situ.</t>
  </si>
  <si>
    <t>Seed - Sow mid to late spring in situ and only just cover the seed.</t>
  </si>
  <si>
    <t>Seed - Sow early spring in a greenhouse and only just cover the seed. When they are large enough to handle, prick the seedlings out into individual pots and plant them out in May.
Alternatively, a sowing in situ in mid to late spring can be tried.</t>
  </si>
  <si>
    <t>Seed - Sow in situ during early spring and only just cover the seed. So long as the soil does not dry out, the seed usually germinates in 2 - 3 weeks at 15�c[134].</t>
  </si>
  <si>
    <t>Seed - 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t>
  </si>
  <si>
    <t>Seed - Sow April/May in situ. The plants quickly develop a stout tap-root and do not transplant successfully[238]. The seed can also be sown in situ in the autumn, this will produce larger plants and earlier flowering[4]. The plant usually self-sows prolifically.</t>
  </si>
  <si>
    <t>Seed - Sow spring in a greenhouse. Only just cover the seed. Prick out the seedlings into individual pots when large enough to handle and grow on for at least the first winter in a greenhouse. Plant out in early summer.
Division.</t>
  </si>
  <si>
    <t>Seed - Sow in situ from early spring to early autumn in order to obtain a succession of edible leaves. Most varieties of Oriental vegetables belonging to this species are best sown from late June to early September otherwise they may bolt[206].
There are about 5,660 - 6,000 per 0.01 kg (1/3 oz)[269].</t>
  </si>
  <si>
    <t>Seed - Sow in situ from August to October. Spring and early summer-sown crops tend to run quickly to seed, though they can be eaten whilst still small[206]. It is best not to sow the seed in very hot weather[206].
There are about 5,660 - 6,000 per 0.01 kg (1/3 oz)[269].</t>
  </si>
  <si>
    <t>Seed - Sow in situ in early spring to mid-August for a green manure crop.</t>
  </si>
  <si>
    <t>Seed - Sow April to June in situ.</t>
  </si>
  <si>
    <t>Seed - Sow in situ from early spring until late summer in order to obtain a succession of crops. The main crop for seed is sown in April.</t>
  </si>
  <si>
    <t>Seed - Sow April in situ. Seedlings transplant very well and so, if you sow the seed too thickly, it is a simple matter to move some of the plants to give them more space.
Cuttings root very easily at almost any time in the growing season[K]. Use shoots about 8cm long of the current year's growth and place them in individual pots in the cuttings frame[K].</t>
  </si>
  <si>
    <t>Seed - Sow in a seedbed outdoors in April/May. Plant out into their permanent positions in the summer as space permits. Do not let the seedlings get overcrowded or they will soon become leggy and will not make such good plants. If your seedlings do get leggy, it is possible to plant them rather deeper into the soil - the buried stems will soon form roots and the plant will be better supported.
The perennial forms can be increased by cuttings. These can be taken at almost any time that they are available. Use shoots about 8cm long of the current year's growth and place them in individual pots in the cuttings frame. They root very quickly and easily[K].</t>
  </si>
  <si>
    <t>Seed - Sow in situ from early spring to late summer. The first sowing can be made under cloches in late winter and will be ready for use in early summer. The latest sowings for winter use can be made in mid to late summer.</t>
  </si>
  <si>
    <t>Seed - Sow spring or autumn in situ.</t>
  </si>
  <si>
    <t>Seed - Sow in situ May to August. Spring sown crops are prone to run quickly to seed if there is a spell of cold weather[206]. Some varieties can also be sown in a cold greenhouse in autumn or early spring to provide leaves overwinter and in late spring.</t>
  </si>
  <si>
    <t>Seed - Sow spring in a cold frame. The seedlings only have one cotyledon[17]. Germination is usually free and quick, prick out the seedlings into individual pots as soon as they are large enough to handle and grow on for their first season in pots. Plant them out into their final positions when dormant in the autumn.
The seed can also be sown in situ, but this is best done only if you have lots of seed since far fewer plants will result.
Division in spring or autumn.</t>
  </si>
  <si>
    <t>Seed - Sow spring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spring or autumn.</t>
  </si>
  <si>
    <t>Seed - 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t>
  </si>
  <si>
    <t>Seed - Sow spring in the greenhouse. The seed usually germinates in 2 - 8 weeks at 15�c[138]. When large enough to handle, prick the seedlings out into individual pots and grow them on in the greenhouse for at least their first winter, planting them out into their permanent positions in late spring or early summer, after the last expected frosts.
Division might be possible in the spring.</t>
  </si>
  <si>
    <t>Seed - Stratification is not necessary but can lead to more regular germination[113]. The seed is best sown in a cold frame as soon as it is ripe[138]. Sow stored seed as early in the year as possible in a cold frame. It usually germinates in 1 - 3 months at 15�c but stored seed can take longer[138]. When large enough to handle, prick the seedlings out into individual pots and grow them on in the greenhouse for at least their first winter, planting them out into their permanent positions in late spring or early summer, after the last expected frosts.
Cuttings of short side shoots with a heel, September in a frame[200]. High percentage[78]. Rather slow to root[K].
Nodal cuttings in spring in a frame. Fairly easy[200].</t>
  </si>
  <si>
    <t>Seed - Sow late spring or early autumn in situ. Germination is usually rapid.</t>
  </si>
  <si>
    <t>Seed - 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t>
  </si>
  <si>
    <t>Seed - Sow in situ from spring to early summer and again in September. The seed germinates best in darkness and usually within 1 - 2 weeks at 21�c[138].</t>
  </si>
  <si>
    <t>Seed - Sow in situ from spring to early summer and again in September. The seed germinates best in darkness and usually within 1 - 2 weeks at 21�c[138]. The plant often self-sows freely.</t>
  </si>
  <si>
    <t>Seed - 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t>
  </si>
  <si>
    <t>Seed - 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t>
  </si>
  <si>
    <t>Seed - Sow as soon as it is ripe or in February in a shaded part of the greenhouse[78, 113]. Surface sow or only just cover the seed[113, 138]. Cold stratification for 4 - 20 weeks aids germination[138]. The seed usually germinates in 1 - 2 months at 20�c. When large enough to handle, prick the seedlings out into individual pots and grow them on in the greenhouse for at least their first winter, planting them out into their permanent positions in late spring or early summer, after the last expected frosts.
Cuttings of half-ripe wood 4 - 5cm with a heel, July/August in a frame. Good percentage[78].
Cuttings of mature wood of the current season's growth, 5 - 7cm with a heel, October/November in a frame. Good percentage[78].
Layering in autumn[78].
Division in spring. Dig up the plant 12 months prior to division and replant it 15 - 30cm deeper in the soil in order to encourage rooting along the stems. When ready to take the divisions, it is just a matter of digging up the plant and cutting off sections of stem with roots on them. These are best potted up and kept in a cold frame or greenhouse until they are well rooted before planting them out in the summer or following spring.</t>
  </si>
  <si>
    <t>Seed - 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t>
  </si>
  <si>
    <t>Seed - Sow mid spring in situ.</t>
  </si>
  <si>
    <t>Seed - Surface sow May/June in situ. The seed usually germinates in 2 - 4 weeks at 18�c[138].</t>
  </si>
  <si>
    <t>Seed - Surface sow in spring in a cold frame. Three or four weeks pre-chilling of the seed improves the germination rate[138]. The seed usually germinates in 2 - 4 weeks at 18�c[138]. When they are large enough to handle, prick the seedlings out into individual pots and grow them on in a cold frame for at least their first winter. Plant them out into their permanent positions in late spring or early summer, after the last expected frosts.
The seed can also be sown outdoors in situ during the spring.
Basal cuttings in spring[1]. Harvest the shoots when they are about 10 - 15cm long with plenty of underground stem. Pot them up into individual pots and keep them in light shade in a cold frame or greenhouse until they are rooting well. Plant them out in the summer.
Division in spring or autumn[111]. Very easy, larger clumps can be replanted direct into their permanent positions, though it is best to pot up smaller clumps and grow them on in a cold frame until they are rooting well. Plant them out in the summer or following spring.</t>
  </si>
  <si>
    <t>Seed - Sow in early spring in the greenhouse. When they are large enough to handle, prick the seedlings out into individual pots and plant them out into their permanent positions in early summer. Seeds germinate well at low temperatures, but not below 1�C[269].
The seed can also be sown outdoors in situ in mid spring.</t>
  </si>
  <si>
    <t>Seed - Sow in situ February to May. Seed can also be sown as late as mid autumn[206]. A common weed of disturbed ground, the plant does not normally need any help to maintain itself[K].</t>
  </si>
  <si>
    <t>Seed - 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t>
  </si>
  <si>
    <t>Seed - Sow outdoors in situ in a shady position in April.</t>
  </si>
  <si>
    <t>Seed - Sow outdoors in a seedbed in a shady position in April. Plant out in autumn or spring.
Division in the spring. Very easy, larger clumps can be replanted direct into their permanent positions, though it is best to pot up smaller clumps and grow them on in a cold frame until they are rooting well. Plant them out in the summer or following spring.</t>
  </si>
  <si>
    <t>Seed - Sow outdoors in a seedbed in a shady position in April. Plant out in autumn or spring.
Division in spring or autumn[238].
The plant produces young plants at the base of its leaflets. When large enough, these can be easily separated from the main plant and grown on as individual plants[K].</t>
  </si>
  <si>
    <t>Seed - Sow in situ in spring. There is very little need to encourage this plant, it is a rapidly spreading weed in Britain.
Division in spring.</t>
  </si>
  <si>
    <t>Seed - Sow spring in a greenhouse. Germination usually takes place within 3 - 4 weeks at 20�c[138]. When they are large enough to handle, prick the seedlings out into individual pots and grow them on in a greenhouse for at least their first winter. Plant them out into their permanent positions in late spring or early summer, after the last expected frosts.</t>
  </si>
  <si>
    <t>Seed - 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t>
  </si>
  <si>
    <t>Seed - Surface sow in a cold frame in the spring. The seed usually germinates in 4 - 8 weeks at 15�c[138]. As soon as they are large enough to handle, prick the seedlings out into individual pots and plant them out into their permanent positions in the summer.</t>
  </si>
  <si>
    <t>Seed - 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t>
  </si>
  <si>
    <t>Seed - Sow spring in gentle heat in a greenhouse. Germination usually takes place within 2 - 4 weeks at 15�c[138]. When they are large enough to handle, prick the seedlings out into individual pots and plant them out into their permanent positions in late spring or early summer.
The seed can also be sown in situ in April/May[138] but plants may not then mature their seed.</t>
  </si>
  <si>
    <t>Seed - Sow early to mid spring in a warm greenhouse. Germination should take place within 2 weeks. When large enough to handle, prick the seedlings out into individual pots and plant them out after the last expected frosts. consider giving them some protection, such as a cloche, until they are growing away strongly.</t>
  </si>
  <si>
    <t>Seed - Sow April in a cold frame. When they are large enough to handle, prick the seedlings out into individual pots and plant them out in the summer.
If you have sufficient seed, it can also be sown in situ during August/September.</t>
  </si>
  <si>
    <t>Seed - Sow March in the greenhouse. When they are large enough to handle, prick the seedlings out into individual pots and plant them out in May.
The seed can also be sown in situ during April, whilst in areas where the winters are not too cold a sowing in situ during September will produce larger and earlier-flowering plants</t>
  </si>
  <si>
    <t>Seed - Sow April in a cold frame. When they are large enough to handle, prick the seedlings out into individual pots and plant them out into their permanent positions in the summer.
Division in autumn. Very easy, larger clumps can be replanted direct into their permanent positions, though it is best to pot up smaller clumps and grow them on in a cold frame until they are rooting well. Plant them out in the summer or following spring. This should be done at least once every three years in order to maintain the vigour of the plant.
Basal cuttings in spring. Harvest the shoots when they are about 10 - 15cm long with plenty of underground stem. Pot them up into individual pots and keep them in light shade in a cold frame or greenhouse until they are rooting well. Plant them out in the summer.</t>
  </si>
  <si>
    <t>Seed - Sow April in a cold frame. When they are large enough to handle, prick the seedlings out into individual pots and plant them out into their permanent positions in the summer.
If you have sufficient seed it can be sown in situ in the spring, and an autumn swing in situ might also be worth trying.</t>
  </si>
  <si>
    <t>Seed - Sow February to May in situ or as soon as it is ripe in situ[17]. Germination is usually rapid.</t>
  </si>
  <si>
    <t>Seed - Sow spring in a greenhouse[238]. Prick out the seedlings into individual pots when they are large enough to handle and grow them on in a greenhouse for their first winter. Plant them out in late spring or early summer of the following year, after the last expected frosts[K].
Division is simple at any time in the growing season, though the spring is probably best[K]. We find that it is best to pot up the divisions until they are rooting away well, though in selected mild gardens it should be possible to plant the divisions out directly into their permanent positions[K].</t>
  </si>
  <si>
    <t>Seed - Sow February to May in situ or as soon as it is ripe in situ and only just cover the seed. Germination is usually rapid.
Division in spring.
Cuttings, summer, in a cold frame.</t>
  </si>
  <si>
    <t>Seed - Sow March in a cold frame. Only just cover the seed and do not let the compost dry out. When they are large enough to handle, prick the seedlings out into individual pots and plant them out into their permanent positions in the summer.
Division in spring or autumn. Very easy, larger clumps can be replanted direct into their permanent positions, though it is best to pot up smaller clumps and grow them on in a cold frame until they are rooting well. Plant them out in the summer or following spring.
Basal cuttings in spring. Harvest the shoots when they are about 5cm long with plenty of underground stem. Pot them up into individual pots and keep them in light shade in a cold frame or greenhouse until they are rooting well. Plant them out in the summer.</t>
  </si>
  <si>
    <t>Seed - Sow in situ February to May or August to November. Germination usually takes place within 1 - 12 months[164, 200]. The plant self-sows freely and should not need much encouragement.
Division in March[111]. The plant bleeds profusely so this method is not recommended[200].</t>
  </si>
  <si>
    <t>Seed - Sow spring in situ. Most of the seed usually germinates within a few days of sowing. It is usually unnecessary to sow the seed since the plant is a common garden weed and usually self-sows freely in most soils.</t>
  </si>
  <si>
    <t>Seed - Sow spring in a cold frame. Germination can be slow, but usually a high percentage will germinate[K]. Prick out the seedlings into individual pots as soon as they are large enough to handle and plant out into their permanent positions in the summer.
Division in spring[200]. Very easy, larger clumps can be replanted direct into their permanent positions, though it is best to pot up smaller clumps and grow them on in a cold frame until they are rooting well. Plant them out in the summer or following spring.</t>
  </si>
  <si>
    <t>Seed - Sow spring in situ. Most of the seed usually germinates within a few days of sowing.</t>
  </si>
  <si>
    <t>Seed - Sow spring in a cold frame. Put a few seeds into each pot and thin if necessary to the best plant. Germination is normally fast and good. Plant out in late spring, after the last expected frosts.
Division in spring.</t>
  </si>
  <si>
    <t>Seed - Sow April in situ. The seed can either be sown broadcast or in rows about 25cm apart, thinning the plants to about every 10cm. Germination is rapid, even in fairly dry conditions. Be careful not to weed out the seedlings because they look very similar to some common garden weeds[K].</t>
  </si>
  <si>
    <t>Seed - Surface-sow in spring to early autumn in situ. The seed usually germinates within 10 - 18 days at 15�c[206]. Successional sowings can be made at intervals of a few weeks in order to ensure a constant supply of young plants[206].  Autumn sowings succeed in mild areas[164]. An autumn sowing under cover will often supply leaves all winter[206].</t>
  </si>
  <si>
    <t>Seed - Sow spring in situ. The seed usually germinates within 10 - 18 days at 15�c. Autumn sowings succeed in mild areas[200].</t>
  </si>
  <si>
    <t>Seed - Sow April/May in situ under cloches. Chick peas can germinate at lower temperatures than broad beans[141]. Could an early spring or even autumn sowing outdoors be successful?</t>
  </si>
  <si>
    <t>Seed - Sow spring in the greenhouse. When they are large enough to handle, prick the seedlings out into individual pots and grow them on in a greenhouse for at least their first winter. Plant them out into their permanent positions in late spring or early summer, after the last expected frosts.</t>
  </si>
  <si>
    <t>Seed - Sow in situ early to mid July for an autumn and winter crop and up to mid August for succession. Seedlings can be transplanted[200]. Successional sowings can also be made from April onwards for a summer crop though these plants are liable to bolt in hot weather or if there is a cold snap in late spring[1, 200].</t>
  </si>
  <si>
    <t>Seed - Sow the wild form or cultivars being grown for their roots in May or June in situ. Cultivars being grown for their edible leaves can be sown in April for a summer crop or in June/July for a winter crop. Sow them in situ or in pots and then plant them out as soon as they are large enough.</t>
  </si>
  <si>
    <t>Seed - Sow spring or autumn in a cold frame. When they are large enough to handle, prick the seedlings out into individual pots and plant them out into their permanent positions in the summer.
If you have sufficient seed, outdoor sowings in situ could be tried in the spring and the autumn.</t>
  </si>
  <si>
    <t>Seed - Sow early spring or autumn in situ. Germination usually takes place within 2 - 8 weeks at 20�c. A pernicious weed, not many people would want to invite this plant into their garden.</t>
  </si>
  <si>
    <t>Seed - Sow early spring or autumn in situ. Germination usually takes place within 2 - 8 weeks at 20�c.</t>
  </si>
  <si>
    <t>Seed - Sow early spring or autumn in situ. Germination usually takes place within 2 - 8 weeks at 20�c[164].
Division in spring or autumn.</t>
  </si>
  <si>
    <t>Seed - Sow spring in a rich compost in a greenhouse. Either put 2-3 seeds in each pot and thin to the best plant, or prick out the seedlings into individual pots of rich soil as soon as they are large enough to handle. Grow them on fast and, if trying them outside, plant out after the last expected frosts. Give them some protection, such as a cloche or a frame, at least until they are growing away vigorously.</t>
  </si>
  <si>
    <t>Seed - Sow spring or autumn in situ. The seed usually germinates rapidly.</t>
  </si>
  <si>
    <t>Seed - 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t>
  </si>
  <si>
    <t>Seed - Sow spring in a cold frame. Only just cover the seed. Germination usually takes place within 2 weeks at 21�c. When large enough to handle, prick the seedlings out into individual pots and grow them on in the greenhouse. Plant them out in the summer if they have made sufficient growth, otherwise plant them out in late spring or early summer of the following year.
Division in spring. Larger clumps can be replanted direct into their permanent positions, though it is best to pot up smaller clumps and grow them on in a cold frame until they are rooting well. Plant them out in the summer or following spring.
Cuttings of soft wood in May or June.</t>
  </si>
  <si>
    <t>Seed - Sow in situ in the spring or early autumn[111]. The seed usually germinates in 2 - 6 weeks at 10�c[164].</t>
  </si>
  <si>
    <t>Seed - Sow March in a warm greenhouse in pots of fairly rich soil placing 2 - 3 seeds in each pot. The seed usually germinates within 2 - 4 weeks at 20�c[164]. Thin to the best seedling in each pot and grow them on fast, giving occasional liquid feeds. Plant out after the last expected frosts and give the plants some protection such as a cloche until they are growing away well.</t>
  </si>
  <si>
    <t>Seed - Sow spring or autumn in situ. Germination usually takes place within 2 - 3 weeks at 15�c[164].</t>
  </si>
  <si>
    <t>Seed - 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t>
  </si>
  <si>
    <t>Seed - Stratify for 3 months at 5�c and then sow in the greenhouse in a pot with a suitable host. Plant out when it is well established close to a mature host plant[200].</t>
  </si>
  <si>
    <t>Seed - Sow March in a greenhouse. The seed usually germinates in 4 - 5 weeks at 20�c[164]. Prick the seedlings out into individual pots as soon as they are large enough to handle and plant out in late spring or early summer after the last expected frosts.
Division in early spring. The root clump consists of a number of finger-shaped roots joined together at their tops. When dividing this, it is important to ensure that each division has at least one growing bud at the top[111, K]. Pot up the divisions and grow them on in a greenhouse or cold frame until they are established and then plant them out in late spring, after the last expected frosts[K].
Cuttings during the growing season. These root very easily[200].</t>
  </si>
  <si>
    <t>Seed - 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t>
  </si>
  <si>
    <t>Seed - Surface sow as soon as it is ripe in a greenhouse[1]. Do not let the pots dry out and give artificial light during the winter. The seed can also be surface sown in spring. When they are large enough to handle, prick the seedlings out into individual pots and grow them on in the greenhouse for at least their first winter. Plant them out in late spring or early summer, after the last expected frosts.
Division in spring.</t>
  </si>
  <si>
    <t>Seed - Sow spring in a greenhouse. When they are large enough to handle, prick the seedlings out into individual pots and plant them out in late spring, after the last expected frosts[200].
In areas with hot summers it should be possible to sow the seed in situ in mid spring.</t>
  </si>
  <si>
    <t>Seed - Sow April in situ[1, 37]. The seed is slow to germinate and so on a garden scale it can also be sown in March in a cold frame. Sow a few seeds in each pot and then plant them out when they are growing away strongly in May[4].
The seed can also be sown in situ in the autumn[1]. Autumn sown plants will grow bigger and produce more seed.</t>
  </si>
  <si>
    <t>Seed - 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t>
  </si>
  <si>
    <t>Seed - Sow March/April in a seedbed outdoors and either thin the plants out or move them to their permanent positions when about 10cm tall[111]. The young plants are very attractive to slugs so some protection will often be needed.
Germination can be slow so it is best to sow the seed in pots in a cold frame[164]. Germination usually takes place in 3 - 26 weeks at 15�c[164]. Prick out the seedlings into individual pots as soon as they are large enough to handle and plant out into their permanent positions when they are at least 10cm tall.
Division in spring or autumn[1, 111]. Dig up the root clump and cut off as many sections as you require, making sure they all have at least one growing point. The larger of these divisions can be planted out straight into their permanent positions, though small ones are best potted up and grown on in a cold frame until they are established.
Root cuttings, 3 - 10 cm long, in spring[104]. These can be planted straight into the open ground or you can pot them up in the greenhouse and plant them out once they are growing strongly.</t>
  </si>
  <si>
    <t>Seed - Sow April in a greenhouse. Germination is usually rapid, prick out the seedlings into individual pots when they are large enough to handle and plant them out in early summer. The ideal temperature for sowing is about 25�c, though seed does germinate at higher and lower temperatures[206]. Seed can also be sown in early autumn[206].
Division in spring or autumn.</t>
  </si>
  <si>
    <t>Seed - 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t>
  </si>
  <si>
    <t>Seed - Sow April in a greenhouse in a rich soil. Germination should take place within 2 weeks. Sow 2 or 3 seeds per pot and thin out to the best plant. The seed requires a minimum temperature of 13�c to germinate[200]. Grow them on fast and plant out after the last expected frosts, giving them cloche or frame protection for at least their first few weeks outdoors until they are growing strongly.</t>
  </si>
  <si>
    <t>Seed - Sow early spring in individual pots in a greenhouse. Grow the plants on fast, and plant them out after the last expected frosts[200]. Give the plants some temporary protection such as a cloche for their first few weeks in the open ground to make sure that they keep on growing in the cooler weather of early summer[K].</t>
  </si>
  <si>
    <t>Seed - 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Division in spring[200].
Basal cuttings in late spring or early summer[200]. Harvest the shoots when they are about 10cm long with plenty of underground stem. Pot them up into individual pots and keep them in light shade in a cold frame or greenhouse until they are rooting well. Plant them out in the summer.</t>
  </si>
  <si>
    <t>Seed - Surface sow March to June in a cold frame and do not exclude light. The seed usually germinates in 2 - 4 weeks at 18�c[164]. When they are large enough to handle, prick the seedlings out into individual pots and plant them out into their permanent positions in the summer.
Division in late spring. Very easy, larger clumps can be replanted direct into their permanent positions, though it is best to pot up smaller clumps and grow them on in a cold frame until they are rooting well. Plant them out in the spring.</t>
  </si>
  <si>
    <t>Seed - 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</si>
  <si>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Seed - 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t>
  </si>
  <si>
    <t>Seed - Sow in situ in early summer. The seed can be sown in spring or autumn, a period of cold stratification improves germination.</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</si>
  <si>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This is more a matter of harvesting the tubers and replanting them. If this is done in the autumn, then it is best to store the tubers in a cool frost-free place overwinter and plant them out in the spring.</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</si>
  <si>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Division is simple at almost any time of the year, so long as the roots are not allowed to become dry. Plant them out straight into their permanent positions.</t>
  </si>
  <si>
    <t>Seed - 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Very easy, larger clumps can be replanted direct into their permanent positions, though it is best to pot up smaller clumps and grow them on in a cold frame until they are rooting well. Plant them out in the spring.</t>
  </si>
  <si>
    <t>Seed - Sow late winter to mid spring in a greenhouse. The seed usually germinates in 1 - 3 weeks at 20�c[164]. When they are large enough to handle, prick the seedlings out into individual pots and grow them on in the greenhouse for at least their first winter. Plant them out into their permanent positions in late spring or early summer, after the last expected frosts.
Cuttings of young shoots in early spring. The tubers are usually brought into the greenhouse in late winter in order to encourage early growth and young basal shoots are removed as soon as they are large enough[200].
Division. The roots are usually harvested in the autumn. These can be divided into individual tubers when planting out in the spring. Each portion should have a growing point[200].</t>
  </si>
  <si>
    <t>Seed - 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moderately ripened wood, 7 - 10cm with a heel or at a junction with old wood, July in individual pots in a frame. The cuttings are slow to root, give them brisk bottom heat[78]. Fair percentage[78].
Layering of current seasons growth, 12cm long in August/September. Takes 12 - 18 months. High percentage[78].</t>
  </si>
  <si>
    <t>Seed - Sow August/September or April in situ. The seed germinates better if it is given a period of cold stratification.</t>
  </si>
  <si>
    <t>Seed - Sow spring to early summer in a greenhouse and only just cover the seed[200].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Division in spring. Larger clumps can be replanted direct into their permanent positions, though it is best to pot up smaller clumps and grow them on in a cold frame until they are rooting well. Plant them out in the spring.</t>
  </si>
  <si>
    <t>Seed - Sow spring to early summer in a greenhouse and only just cover the seed.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This is a hybrid species and so will not breed true from seed.
Division in spring. Larger clumps can be replanted direct into their permanent positions, though it is best to pot up smaller clumps and grow them on in a cold frame until they are rooting well. Plant them out in the spring.</t>
  </si>
  <si>
    <t>Seed - Sow spring in a cold frame. Germination usually takes place within 1 - 3 weeks at 15�c[175]. When large enough to handle, prick the seedlings out into individual pots and grow them on in light shade in a greenhouse or cold frame for the first two years, planting them out when dormant in late summer.
Division in early spring or after the plant dies down in the summer. Larger clumps can be replanted direct into their permanent positions, though it is best to pot up smaller clumps and grow them on in a cold frame until they are rooting well. Plant them out in the spring.</t>
  </si>
  <si>
    <t>Seed - Sow spring in slight heat in a greenhouse[1]. The seed usually germinates in 2 - 3 weeks at 15�c. When they are large enough to handle, prick the seedlings out into individual pots and grow them on in the greenhouse for their first winter. Plant them out into their permanent positions in late spring or early summer, after the last expected frosts.
Layering in July[1].
Cuttings of non-flowering basal shoots, June/July in a frame[200]. Harvest the shoots when they are about 10cm long with plenty of underground stem. Pot them up into individual pots and keep them in light shade in a cold frame or greenhouse until they are rooting well. Plant them out in the summer.</t>
  </si>
  <si>
    <t>Seed - Sow April/June in a greenhouse and only just cover the seed. Germination usually takes place within 1 - 3 weeks at 20�c. When they are large enough to handle, prick the seedlings out into individual pots and plant them out in the autumn.</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</si>
  <si>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an unheated greenhouse or cold frame, covering them with about 10mm of soil. Protect them from mice etc and keep the soil moist but not wet. They should come into growth in the spring, plant them out in early summer when in active growth[K].</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</si>
  <si>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t>
  </si>
  <si>
    <t>Seed - 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t>
  </si>
  <si>
    <t>Seed - Sow spring in a greenhouse[K]. The seed is slow to germinate according to one report[200], but it germinated in 3 weeks in a cold greenhouse with us[K]. Prick out the seedlings into individual pots once they are large enough to handle and grow them on in a fairly sunny part of the greenhouse for at least their first winter. If trying them outdoors, then plant them out in early summer of their second or third year's growth after the last expected frosts and give them some protection from the cold for their next winter or two[K].
Cuttings of half-ripe wood, July/August in a frame[188].</t>
  </si>
  <si>
    <t>Seed - Sow early spring in situ. Pinch back the shoot tips in May in order to encourage bushy growth[200].</t>
  </si>
  <si>
    <t>Seed - Sow in situ in the spring. Germination usually takes place within 1 - 4 weeks at 20�c[175].</t>
  </si>
  <si>
    <t>Seed - Sow spring in a sunny position in a greenhouse. Germination usually takes place within 1 - 6 weeks or more at 15�c. A period of cold stratification may speed up germination. When large enough to handle, prick the seedlings out into individual pots and plant them out in the summer.
Division of runners in spring or late summer. Very easy, they can be planted out straight into their permanent positions.</t>
  </si>
  <si>
    <t>Seed - Sow March/April in a greenhouse and only just cover the seed[175, K]. Diurnal temperature fluctuations aid germination[175]. The seed usually germinates in 10 - 21 days at 25�c[175]. Prick out the seedlings into individual pots once they are large enough to handle and grow them on in the greenhouse for the first summer. Plant them out in the late spring or early summer of the following year and give them some protection from slugs at least until they are established[K].
Division in spring or autumn[111]. Larger clumps can be replanted direct into their permanent positions, though it is best to pot up smaller clumps and grow them on in a cold frame until they are rooting well. Plant them out in the spring.
Root cuttings, October in a frame[200].</t>
  </si>
  <si>
    <t>Seed - 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t>
  </si>
  <si>
    <t>Seed - Sow early spring in a cold frame[111]. The seed usually germinates in 3 - 9 weeks at 25�c[175]. When they are large enough to handle, prick the seedlings out into individual pots and plant them out in the summer.
The seed can also be sown in an outdoor seedbed in mid spring and is then planted out into its permanent position in late summer or the autumn[111].
Division in autumn[111].
Root cuttings in the winter[200].</t>
  </si>
  <si>
    <t>Seed - Sow February-May or August-November in situ. Germination usually takes place within 2 - 3 weeks at 15�c.
If the seed is in short supply then it can be sown in pots in a cold frame. When they are large enough to handle, prick the seedlings out into individual pots and plant them out in the summer.</t>
  </si>
  <si>
    <t>Seed - Sow spring in a greenhouse and only just cover the seed. When they are large enough to handle, prick the seedlings out into individual pots and plant them out into their permanent positions in early summer, after the last expected frosts. Give the plants some extra protection, such as a cloche, until they are established and growing away well.</t>
  </si>
  <si>
    <t>Seed - 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t>
  </si>
  <si>
    <t>Seed - Sow late spring in situ[200].</t>
  </si>
  <si>
    <t>Seed - Sow early spring in a greenhouse and only just cover the seed. When large enough to handle, prick the seedlings out into individual pots and plant them out after the last expected frosts[1, 200].
The seed can also be sown outdoors in situ in the middle of spring[1, 200].</t>
  </si>
  <si>
    <t>Seed - Sow spring in a greenhouse. Only just cover the seed and pot up the seedlings into individual pots as soon as they are large enough to handle[200]. Grow on in a greenhouse for at least their first winter, making sure the pots are deep enough to accommodate the tap root, and plant out in early summer.
Cuttings, in pure sand, in a frame[200]. The report does not specify the type of cutting.</t>
  </si>
  <si>
    <t>Seed - Sow early spring in situ or as soon as the seed is ripe[111]. This plant is more than capable of finding its own way into most gardens and does not usually require an invitation.
Division in spring or autumn. Very easy, larger clumps can be replanted direct into their permanent positions, though it is best to pot up smaller clumps and grow them on in a cold frame until they are rooting well. Plant them out in the spring.</t>
  </si>
  <si>
    <t>Seed - Sow early spring in situ or as soon as the seed is ripe.
Division in spring or autumn. Very easy, larger clumps can be replanted direct into their permanent positions, though it is best to pot up smaller clumps and grow them on in a cold frame until they are rooting well. Plant them out in the spring.</t>
  </si>
  <si>
    <t>Seed - Sow early spring in a greenhouse and only just cover the seed. Germination should take place within 2 weeks. When they are large enough to handle, prick the seedlings out into individual pots and plant them out after the last expected frosts.
The seed can also be sown in situ in mid to late spring, though in a cool summer it may fail to ripen many seeds[162].
Division in spring.</t>
  </si>
  <si>
    <t>Seed - Sow early spring in a greenhouse, only just covering the seed. Germination is usually very quick and free. Prick out the seedlings into individual pots as soon as they are large enough to handle and plant out after the last expected frosts.
The seed can also be sown in situ in late April, but in cool summers this might not give a long enough growing season to ripen the crop[200].</t>
  </si>
  <si>
    <t>Seed - Surface sow in a sandy compost in a cold frame in spring. Keep moist. Prick out the plants as soon as they are large enough to handle and plant them in their permanent positions when they are 5 - 8cm tall[11].
Cuttings of half-ripe wood, 3cm long taken from twiggy lateral growths near the base of the plant, July/August in a frame. Remove the leaves from the bottom part of the stem without causing any damage to the bark. The cuttings root in a few weeks if they are given some bottom heat. Plant out in spring[11].
Layering in spring or autumn. Plants can be 'dropped' and then dug up and divided about 6 - 12 months later. Dropping involves digging up the plant and then replanting it about 15 - 20cm deeper in the soil to encourage roots to form along the stems[78].</t>
  </si>
  <si>
    <t>Seed - Sow spring in situ. The seed usually germinates within four weeks.</t>
  </si>
  <si>
    <t>Seed - Sow spring in a greenhouse[200]. Prick out the seedlings into individual pots when they are large enough to handle. Grow on the young plants for at least their first winter in a greenhouse and plant out in late spring or early summer. Give some protection from the cold for at least their first couple of winters outdoors.</t>
  </si>
  <si>
    <t>Seed - Sow in situ as soon as the seed is ripe in the late summer. The seed can also be sown in situ in late spring[1]. Germination usually takes place within 3 weeks[200].</t>
  </si>
  <si>
    <t>Seed - Sow in situ as soon as the seed is ripe in the late summer. The seed can also be sown in situ in late spring[1]. It usually germinates readily[200].</t>
  </si>
  <si>
    <t>Seed - Sow in situ when it is ripe in the summer or sow stored seed in situ in early spring.</t>
  </si>
  <si>
    <t>Seed - Sow outdoors in spring in situ. Germination is usually very quick and free. In order to obtain a continuous supply of edible leaves, successional sowings can be made every few weeks until mid August[33]. A late summer/early autumn sowing can provide leaves in winter, though the plants might require some protection in very cold winters[200].</t>
  </si>
  <si>
    <t>Seed - Sow in mid spring or late summer to early autumn in a sunny border outdoors and only just cover the seed[200]. Autumn sown plants may require protection from frosts in cold winters[200]. The seed usually germinates in 2 - 3 weeks.</t>
  </si>
  <si>
    <t>Seed - 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t>
  </si>
  <si>
    <t>Seed - Soaked for a couple of hours in several changes of water and then dried and ground into a meal which is eaten raw[144].</t>
  </si>
  <si>
    <t>Seed - Sow February in a greenhouse. Variable germination rates[78].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(preferably forced in a greenhouse), 5 - 8cm with a heel, June to August in a warm greenhouse. Fair to good percentage[78].</t>
  </si>
  <si>
    <t>Seed - 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t>
  </si>
  <si>
    <t>Seed - Sow spring in a warm greenhouse. When they are large enough to handle, prick the seedlings out into individual pots and grow them on in the greenhouse for at least their first winter. Plant them out into their permanent positions in late spring or early summer, after the last expected frosts.
Cuttings can be taken throughout the growing season. Leave them to dry and callus for 2 weeks before potting them up[1].</t>
  </si>
  <si>
    <t>Seed - Sow spring or late summer in situ. Germination usually takes place within 2 - 3 weeks at 20�c.</t>
  </si>
  <si>
    <t>Seed - Sow mid to late spring in situ. Germination usually takes place within 2 - 3 weeks at 20�c.
It might be best to sow the seed in a cool greenhouse in early March. When they are large enough to handle, prick the seedlings out into individual pots and plant out the seedlings in late May. This will give the plants longer to grow and mature.</t>
  </si>
  <si>
    <t>Seed - Sow spring in situ. Germination usually takes place within 2 - 3 weeks at 20�c.</t>
  </si>
  <si>
    <t>Seed - Sow spring in a shaded cold frame[200]. Germination usually takes place within 2 - 3 weeks at 20�c.</t>
  </si>
  <si>
    <t>Seed - Sow as soon as it is ripe in a cold frame or sow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slight heel, July/August in individual pots in a frame. High percentage[78].</t>
  </si>
  <si>
    <t>Seed - Sow spring in a greenhouse. Prick out the seedlings when they are large enough to handle and plant them out into their permanent positions in the summer.
Division is very easy at almost any time in the growing season, though it is best avoided in early spring because the young growth can be damaged by late frosts. The divisions can be planted out direct into their permanent positions.</t>
  </si>
  <si>
    <t>Seed - Sow from the middle of spring to early summer in situ. The seed usually germinates in 5 days[115]. The earlier sowings are for a seed or leaf crop whilst the later sowings are used mainly for leaf crops or green manure.</t>
  </si>
  <si>
    <t>Seed - Sow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t>
  </si>
  <si>
    <t>Seed - 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t>
  </si>
  <si>
    <t>Seed - Sow spring in a cold frame. The seed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taken at a node, July/August in a frame. Plant out in autumn or spring. A very high percentage, they root within 3 weeks[78].
Cuttings of mature wood in a sheltered outdoor bed. Good percentage[78].
Layering in spring or summer. Plants often self-layer[K].</t>
  </si>
  <si>
    <t>Seed - 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t>
  </si>
  <si>
    <t>Seed - Sow early spring in a greenhouse. The seed can take 4 weeks or more to germinate. The seedlings are very small and slow-growing at first, but then grow rapidly. Prick them out into individual pots when they are large enough to handle and plant them out during the summer. This is a hybrid species and seed will not breed true, though this is the only way to develop new varieties.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t>
  </si>
  <si>
    <t>Seed - Sow spring in situ. There is normally very little need to sow this seed, the plant normally self-sows freely and should manage quite nicely by itself.</t>
  </si>
  <si>
    <t>Seed - Sow spring in a greenhouse. When they are large enough to handle, prick the seedlings out into individual pots and plant them out in the summer.
Division, with care[200].
Root cuttings in the winter[200].</t>
  </si>
  <si>
    <t>Seed - Sow spring in situ[200]. Germination usually takes place within a month.</t>
  </si>
  <si>
    <t>Seed - Surface sow, preferably as soon as it is ripe, into the plants natural habitat near existing colonies, or onto a bed of Quercus wood inoculated with the fungus Armillaria mellea (introduce this fungus into your land with extreme caution since it kills trees and there is no known preventative[K]).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Division in autumn. The plant is very intolerant of root disturbance, any moving or dividing should be attempted in the autumn, keep a large ball of soil around the plant[1].</t>
  </si>
  <si>
    <t>Seed - Sow spring in a greenhouse[1]. Germination is sporadic and some seed can take more than 12 months. Pot up the plants when they are large enough to handle and grow them on in the greenhouse for at least their first 2 winters. If trying them outdoors, plant them out in early summer and give some winter protection for their first year or two.
Division.</t>
  </si>
  <si>
    <t>Seed - 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t>
  </si>
  <si>
    <t>Seed - Sow spring in a cold frame or as soon as it is ripe in the summer.
Division in late summer or early autumn. Larger clumps can be replanted direct into their permanent positions, though it is best to pot up smaller clumps and grow them on in a cold frame until they are rooting well. Plant them out in the spring.</t>
  </si>
  <si>
    <t>Seed - 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t>
  </si>
  <si>
    <t>Seed - Sow early spring in a greenhouse at 15�c[200]. It usually germinates freely[1]. The seed can also be sown as soon as it is ripe in the autumn in a warm greenhouse[200]. Sow the seed thinly so that the seedlings can be grown on in the pot without disturbance for their first year, giving them an occasional liquid feed to ensure they do not become nutrient deficient. Pot up the small bulbs when they are dormant in the autumn, placing about 2 - 3 bulbs in each pot. Grow them on for another year or two in the greenhouse and then plant them out in late spring.
Division. Dig up the corms in October, dry them in well ventilated conditions at about 20�c and then store them in a cool but frost-free place over the winter, planting them out about 10cm deep in April[1, 200].
Cormlets harvested when digging up the corms in the autumn can be stored in a similar manner to the corms[200]. Larger cormlets can be planted out in spring, smaller ones may be best grown on for a year in the greenhouse.</t>
  </si>
  <si>
    <t>Seed - Sow spring in a cold frame. When they are large enough to handle, prick the seedlings out into individual pots and plant them out in the summer.
If you have sufficient seed it should be worthwhile trying an outdoor sowing in situ in mid spring.
Division in spring.  Very easy, larger clumps can be replanted direct into their permanent positions, though it is best to pot up smaller clumps and grow them on in a cold frame until they are rooting well. Plant them out in the spring.</t>
  </si>
  <si>
    <t>Seed - Sow spring in a greenhouse in a pot standing in 3 - 5cm of water. Surface sow the seed, or only just cover it. Germination should take place within 3 weeks. When they are large enough to handle, prick the seedlings out into individual pots and plant them out in early summer.
Division in spring. Very easy, larger clumps can be replanted direct into their permanent positions, though it is best to pot up smaller clumps and grow them on in a cold frame until they are rooting well. Plant them out in the spring.</t>
  </si>
  <si>
    <t>Seed - Sow late spring in situ and only just cover the seed.</t>
  </si>
  <si>
    <t>Seed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is best carried out in the spring[230]. Each division should have a leading point and two, or preferably three, joints of the rhizome[230]. More propagating material can be obtained by cutting halfway through the rhizome during the previous growing season at the point where you wish to divide[230]. This will stimulate the production of growth buds at the point of division[230].</t>
  </si>
  <si>
    <t>Seed - Sow autumn or spring in a cool greenhouse and only just cover the seed. Prick out the plants into individual pots when they are large enough to handle and plant them out into their permanent positions in early summer.</t>
  </si>
  <si>
    <t>Seed - Sow autumn or spring in a cool greenhouse and only just cover the seed. Prick out the plants into individual pots when they are large enough to handle and plant them out into their permanent positions in early summer.
Division as new growth commences in the spring. Very easy, larger clumps can be replanted direct into their permanent positions, though it is best to pot up smaller clumps and grow them on in a cold frame until they are rooting well. Plant them out in the spring.
Cuttings.</t>
  </si>
  <si>
    <t>Seed - Sow spring in situ and only just cover the seed. Make sure the soil does not dry out because this would delay germination. In warm weather, germination should take place within 3 - 4 days of sowing the seed. When sowing larger areas, the seed may be broadcast at rate of 10 kg/ha or sown in rows 40 to 50 cm apart at rate of 5 kg/ha[269].</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</si>
  <si>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t>
  </si>
  <si>
    <t>Seed - Sow in situ in spring or autumn[169].</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</si>
  <si>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 sowing in mid to late spring in situ outdoors[111].
Cuttings of soft wood from the base of the plant, June/July in a frame.
Basal cuttings in spring[200]. Harvest the shoots when they are about 10 - 15cm long with plenty of underground stem. Pot them up into individual pots and keep them in light shade in a cold frame or greenhouse until they are rooting well. Plant them out in the summer.
Division in spring or autumn[111]. This needs to be done fairly regularly because the clumps soon become congested[233]. Very easy, larger clumps can be replanted direct into their permanent positions, though it is best to pot up smaller clumps and grow them on in a cold frame until they are rooting well. Plant them out in the spring.</t>
  </si>
  <si>
    <t>Seed - Sow spring in a greenhouse. When they are large enough to handle, prick the seedlings out into individual pots and plant them out in early summer.
If you have sufficient seed it would be worthwhile trying a sowing in situ outdoors in mid to late spring.</t>
  </si>
  <si>
    <t>Seed - 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
Seed, harvested at 12% moisture content and stored, will retain its viability for several years[269].</t>
  </si>
  <si>
    <t>Seed - 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</si>
  <si>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Very easy, larger clumps can be replanted direct into their permanent positions, though it is best to pot up smaller clumps and grow them on in a cold frame until they are rooting well. Plant them out in the spring.</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</si>
  <si>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 Harvest the tubers in late autumn or the winter and either replant the tubers immediately or store them in a cool but frost-free place and plant them out in early spring. Jerusalem artichoke is propagated by tubers, which should be planted as early as possible in the spring when the soil can be satisfactorily worked[269]. Late planting usually reduces tuber yields and size seriously. Whole tubers or pieces about 50 g (2 oz.) should be planted like potatoes and covered to a depth of 10 cm. Pieces larger than 50 g do not increase the yield, though those smaller will decrease it. Deeper planting may delay emergence, weaken the sprouts, and cause the tubers to develop deeper, making harvest more difficult[269].
Basal cuttings in spring. Harvest the shoots when they are about 10 - 15cm long with plenty of underground stem. Pot them up into individual pots and keep them in light shade in a cold frame or greenhouse until they are rooting well. Plant them out in the summer.</t>
  </si>
  <si>
    <t>Seed - 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t>
  </si>
  <si>
    <t>Seed - Sow mid to late spring or early autumn in situ.
Division in autumn.</t>
  </si>
  <si>
    <t>Seed - Sow autumn in a greenhouse. Sow thinly and leave the seedlings undisturbed in the seed tray for their first year of growth. Give an occasional liquid feed to ensure they do not become nutrient deficient. Pot up two or three of the small corms per pot when the plants are dormant in the autumn. Grow them on in a greenhouse until the corms are large enough to flower and then plant them out in the spring. Plants usually flower in 3 - 4 years from seed.
Division of offsets when harvesting the corms. Store them until it is time to replant. If the offsets are small they can be grown in a greenhouse for their first year, otherwise they can be grown outdoors.</t>
  </si>
  <si>
    <t>Seed - Sow spring in an outdoor seedbed and plant them out in late summer[111]. Germination should take place within 3 weeks.
The seed can also be sown in early spring in a warm greenhouse. When large enough to handle, prick the seedlings out into individual pots and plant them out in late spring.
The seed can also be sown in July for planting out in the following spring.
Division. Plants are short-lived perennials, division may not be worthwhile.
Cuttings in summer 7cm long in a shady border[111]. Only done with named varieties being grown for ornament, it is not worthwhile otherwise.</t>
  </si>
  <si>
    <t>Seed - Sow early spring in a warm greenhouse and only just cover the seed. Germination is usually fairly rapid. Prick out the seedlings when they are large enough to handle and plant them out into their permanent positions in late spring or early summer.
The seed can also be sown in the middle of spring in an outdoor seedbed and planted out in early summer.
Alternatively, you can sow the seed in an outdoor seedbed in the middle of summer for planting out in the following spring.
Division in March or October[1, 111]. It is best to divide the plants in August or early September, making sure that the woody roots are planted quite deeply with only the crown of foliage above the ground[233].</t>
  </si>
  <si>
    <t>Seed - 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t>
  </si>
  <si>
    <t>Seed - Sow early spring in a greenhouse. Germination is usually rapid. Prick out the seedlings when they are large enough to handle and plant them out into their permanent positions in early summer.
Some reports say that the seed can be sown in situ outside and that it gives a good rate of germination[78, 80, 113].</t>
  </si>
  <si>
    <t>Seed - Sow early spring in a greenhouse. Germination is usually fairly quick. Prick out the seedlings into individual pots when they are large enough to handle and grow them on in the greenhouse for their first year. Plant them out into their permanent positions in late spring or early summer.
Some reports say that the seed can be sown in situ outside and that it gives a good rate of germination[78, 80, 113].
Cuttings of half-ripe wood, July/August in a frame. Good percentage[113].
Cuttings of mature wood, early autumn in a frame. Good percentage[113].
Layering in mid summer to early autumn[1].</t>
  </si>
  <si>
    <t>Seed - Sow spring in situ and only just cover the seed[162]. Germination usually takes place within 2 weeks.
If the seed is in short supply it can be sown in the cold frame in the spring. When large enough to handle, prick the seedlings out into individual pots and plant them out in early summer.
Division in spring or summer[162]. Very simple, virtually any part of the root will regrow to make a new plant[K].</t>
  </si>
  <si>
    <t>Seed - 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t>
  </si>
  <si>
    <t>Seed - Sow March in a cold frame. Prick out the seedlings into individual pots when they are large enough to handle and plant them out in the summer.
Division in early spring. Very easy, larger clumps can be replanted direct into their permanent positions, though it is best to pot up smaller clumps and grow them on in a cold frame until they are rooting well. Plant them out in the spring.</t>
  </si>
  <si>
    <t>Seed - Sow in situ in March or October and only just cover the seed. Make sure the soil surface does not dry out if the weather is dry. Germination takes place within 2 weeks.</t>
  </si>
  <si>
    <t>Seed - Sow spring in a greenhouse. Prick out the seedlings into individual pots as soon as they are large enough to handle and plant them out in the summer.
Division in spring[31, 56]. Very quick and easy, it can be done successfully at almost any time in the growing season[K]. Larger clumps can be replanted direct into their permanent positions, though it is best to pot up smaller clumps and grow them on in a cold frame until they are rooting well. Plant them out in the spring.</t>
  </si>
  <si>
    <t>Seed - Sow spring in a cold frame[37]. When they are large enough to handle, prick the seedlings out into individual pots and grow them on in the greenhouse for their first winter. Plant them out into their permanent positions in late spring or early summer, after the last expected frosts.
Division in spring as new growth begins[1]. Take the divisions when the new shoots are about 10cm above ground level. Larger clumps can be replanted direct into their permanent positions, though it is best to pot up smaller clumps and grow them on in a cold frame until they are rooting well. Plant them out in the spring.
Basal cuttings in March. Harvest the shoots when they are about 10 - 15cm long with plenty of underground stem. Pot them up into individual pots and keep them in light shade in a cold frame or greenhouse until they are rooting well. Plant them out in the summer.</t>
  </si>
  <si>
    <t>Seed - Sow spring in a cold frame[37]. Germination is fairly quick. Prick out the seedlings into individual pots as soon as they are large enough to handle and plant out in the summer or following spring.
Division in spring as new growth begins[1]. Very easy, you can plant the divisions straight out into their permanent positions if required[K].
Basal cuttings in March. Harvest the shoots when they are about 10 - 15cm long with plenty of underground stem. Pot them up into individual pots and keep them in light shade in a cold frame or greenhouse until they are rooting well. Plant them out in the summer.</t>
  </si>
  <si>
    <t>Seed - 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Thick growths make the best cuttings, but these should be placed in individual pots[78]. Good percentage[113].
Cuttings of mature wood in late autumn in a frame[200].
Mound layering in spring. Takes 12 months[78].
Division of suckers in late winter[113]. They can be planted out direct into their permanent positions.
Leaf-bud cuttings of the current seasons growth in a frame[200].</t>
  </si>
  <si>
    <t>Seed - 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t>
  </si>
  <si>
    <t>Seed - Sow spring in a greenhouse and only just cover the seed. The seed usually germinates 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Very easy, larger clumps can be replanted direct into their permanent positions, though it is best to pot up smaller clumps and grow them on in a cold frame until they are rooting well. Plant them out in the spring.</t>
  </si>
  <si>
    <t>Seed - Sow spring in a greenhouse and only just cover the seed.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t>
  </si>
  <si>
    <t>Seed - Sow in a greenhouse as soon as it is ripe in the autumn or in the spring. It normally germinates in 1 - 3 months at 10�c. Prick out the seedlings into individual pots when they are large enough to handle and plant them out into their permanent positions in the summer.
Division in spring or autumn[111, 238]. Very easy, larger clumps can be replanted direct into their permanent positions, though it is best to pot up smaller clumps and grow them on in a cold frame until they are rooting well. Plant them out in the spring.</t>
  </si>
  <si>
    <t>Seed - Sow spring in a greenhouse.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spring[111]. Larger clumps can be replanted direct into their permanent positions, though it is best to pot up smaller clumps and grow them on in a cold frame until they are rooting well. Plant them out in the spring.</t>
  </si>
  <si>
    <t>Seed - Sow spring in a cold frame and only just cover the seed. When they are large enough to handle, prick the seedlings out into individual pots and plant them out in the summer.
If you have enough seed it can be sown outdoors in situ in the spring.</t>
  </si>
  <si>
    <t>Seed - Sow spring in a cold frame and only just cover the seed. When they are large enough to handle, prick the seedlings out into individual pots and plant them out in the summer.
If you have sufficient seed it can be sown outdoors in situ in the spring.</t>
  </si>
  <si>
    <t>Seed - Sow spring in a cold frame and only just cover the seed. When they are large enough to handle, prick the seedlings out into individual pots and plant them out in the summer.</t>
  </si>
  <si>
    <t>Seed - Sow spring in a cold frame and only just cover the seed. Very easy, the seed germinates quickly. When they are large enough to handle, prick the seedlings out into individual pots and grow them on in the greenhouse for their first winter. Plant them out into their permanent positions in late spring or early summer, after the last expected frosts.
Cuttings of half-ripe wood, 5 - 7 cm with a heel, June/July in a frame[11, 78]. Fairly easy, the cuttings root quite quickly. Grow on the plants in the greenhouse for their first winter and plant out in late spring.
Cuttings of greenwood, 5 - 7 cm with a heel, April/May in a frame[1]. Plant out in the summer.
Division in spring or autumn[1, 4].</t>
  </si>
  <si>
    <t>Seed - Sow spring in situ for summer flowering or late summer in situ for a spring flowering[200]. The seed germinates within 3 weeks.</t>
  </si>
  <si>
    <t>Seed - Sow spring in a greenhouse. When they are large enough to handle, prick the seedlings out into individual pots and plant them out in the summer.</t>
  </si>
  <si>
    <t>Seed - Sow spring in a greenhouse. A period of cold stratification may help to improve germination rates. When they are large enough to handle, prick the seedlings out into individual pots and plant them out in the summer.
If you have sufficient seed, it is worthwhile trying an outdoor sowing in situ in the spring or the autumn[4].</t>
  </si>
  <si>
    <t>Seed - Surface sow in spring in a greenhouse. The seed germinates quickly, prick out the seedlings into individual pots when they are large enough to handle and plant them out in the summer.
Division in spring as the plant comes into growth. Division is very easy and can be carried out at almost any time in the year, though winter divisions are best potted up in the greenhouse and planted out in late spring[K].</t>
  </si>
  <si>
    <t>Seed - Sow autumn or spring in a greenhouse. Prick out the seedlings into individual pots as soon as they are large enough to handle. Grow on for at least their first winter in a greenhouse and plant out into their permanent positions in spring after the last expected frosts.
Division with care in early spring or autumn.</t>
  </si>
  <si>
    <t>Seed - Sow spring or autumn in a cold frame. When they are large enough to handle, prick the seedlings out into individual pots and plant them out in the summer.
If you have sufficient seed, it is worthwhile trying a sowing in situ in the spring or the autumn.
Division in spring or autumn[111].</t>
  </si>
  <si>
    <t>Seed - Sow in spring or autumn in a cold frame[4]. When they are large enough to handle, prick the seedlings out into individual pots and plant them out in the summer.
If you have sufficient seed, it could be worthwhile trying an outdoor sowing in situ in the spring.
Division in spring or autumn[111]. Fairly small pieces of root can be used, so long as each piece has a growth bud on it[4]. Very easy, larger clumps can be replanted direct into their permanent positions, though it is best to pot up smaller clumps and grow them on in a cold frame until they are rooting well. Plant them out in the spring.
Root cuttings in winter. Cut sections of root about 5cm long, place them in a warm greenhouse over the winter and they should grow away vigorously[4].</t>
  </si>
  <si>
    <t>Seed - Sow spring or autumn in situ[200].
If the seed is in short supply then it might be better to sow it in a cold frame in the spring. Prick out the seedlings into individual pots when they are large enough to handle, and plant out in early summer.</t>
  </si>
  <si>
    <t>Seed - Sow spring in situ. Fresh seed can also be sown in situ in late summer, it will take 20 months to flower but will produce more leaves[169].</t>
  </si>
  <si>
    <t>Seed - Surface sow in pots in a cold frame in early spring and keep the compost moist. When they are large enough to handle, prick the seedlings out into individual pots and plant them out in the summer if they have grown sufficiently, otherwise in late spring of the following year.
Division in spring. Very easy, larger clumps can be replanted direct into their permanent positions, though it is best to pot up smaller clumps and grow them on in a cold frame until they are rooting well. Plant them out in the spring.</t>
  </si>
  <si>
    <t>Seed - Sow spring in a greenhouse. When they are large enough to handle, prick the seedlings out into individual pots and plant them out after the last expected frosts.</t>
  </si>
  <si>
    <t>Seed - Sow spring in situ and only just cover the seed[162]. Germination should take place within three weeks.
Division in spring[162].</t>
  </si>
  <si>
    <t>Seed - Sow spring in situ and only just cover the seed. Germination is usually fairly quick.</t>
  </si>
  <si>
    <t>Seed - Sow spring in a cold frame and only just cover the seed. Germination is usually quick, prick out the seedlings into individual pots when they are large enough to handle and plant them out in early summer.
Division in spring.</t>
  </si>
  <si>
    <t>Seed - Sow early spring in a warm greenhouse, only just covering the seed. Germination is usually rapid, prick out the seedlings when large enough to handle and plant them out after the last expected frosts[200].
Division in spring. Make sure each piece of root has a leaf bud[200].
Root cuttings in late winter[200].</t>
  </si>
  <si>
    <t>Seed - Sow early spring in a warm greenhouse, only just covering the seed. Germination is usually rapid, prick out the seedlings when large enough to handle and plant out after the last expected frosts[200].
Division in spring. Make sure each piece of root has a leaf bud[200].
Root cuttings in late winter[200].</t>
  </si>
  <si>
    <t>Seed - Sow a small quantity of seed in situ every 2 or 3 weeks from March (with protection in cooler areas) to June and make another sowing in August/September for a winter/spring crop. Only just cover the seed. Germination is usually rapid and good, thin the plants if necessary, these thinnings can be transplanted to produce a slightly later crop (but they will need to be well watered in dry weather). More certain winter crops can be obtained by sowing in a frame in September/October and again in January/February.</t>
  </si>
  <si>
    <t>Leaves - raw or cooked[7, 37]. A mild slightly sweet flavour with a crisp texture, lettuce is a very commonly used salad leaf and can also be cooked as a potherb or be added to soups etc[183]. A nutritional analysis is available[218].
Seed - Sprouted and used in salads or sandwiches[183].
An edible oil is obtained from the seed[7]. The seed is very small, extraction of the oil on any scale would not be very feasible[K].</t>
  </si>
  <si>
    <t>Seed - Sow spring in situ and only just cover the seed. Germination is usually fairly quick.
Division in spring. Make sure that each portion of root has at least one leaf bud.</t>
  </si>
  <si>
    <t>Seed - Sow spring or autumn in situ and only just cover the seed. Germination is usually fairly quick.</t>
  </si>
  <si>
    <t>Seed - Sow spring in a greenhouse in a rich soil, putting 2 - 3 seeds in a pot and thinning to the strongest plant. Grow on fast and plant out as soon as possible after the last expected frosts, giving some protection until the plants are established and growing well. The seed germinates best at 25�c[86]. Soaking the seeds for 12 hours in warm water prior to sowing can hasten germination[86]. Discard any seeds that have not germinated after 10 days, the plants they produce will not be vigorous enough to succeed outdoors in Britain[86].</t>
  </si>
  <si>
    <t>Seed - Sow April in situ[1]. Very fast germination[K].</t>
  </si>
  <si>
    <t>Seed - Sow in situ during mid to late summer, or as soon as it is ripe, and only just cover the seed.</t>
  </si>
  <si>
    <t>Seed - Sow in situ during the spring or as soon as it is ripe and only just cover the seed. Plants usually self sow when they are well-sited.</t>
  </si>
  <si>
    <t>Seed - 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</si>
  <si>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</si>
  <si>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t>
  </si>
  <si>
    <t>Seed - 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t>
  </si>
  <si>
    <t>Seed - Sow late summer in situ[200]. The seed should germinate within 4 weeks.</t>
  </si>
  <si>
    <t>Seed - 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t>
  </si>
  <si>
    <t>Seed - Sow early April in situ[1]. Some cultivars are probably suitable for sowing outdoors in the autumn, at least in the milder parts of the country[200].</t>
  </si>
  <si>
    <t>Seed - 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t>
  </si>
  <si>
    <t>Seed - Sow late spring in a cold frame. When they are large enough to handle, prick the seedlings out into individual pots and plant them out in the summer.</t>
  </si>
  <si>
    <t>Seed - Sow spring in situ. Germination should take place within 3 weeks.</t>
  </si>
  <si>
    <t>Seed - Sow spring or autumn in situ. Germination should take place within 3 weeks.</t>
  </si>
  <si>
    <t>Seed - Sow spring in a cold frame. When they are large enough to handle, prick the seedlings out into individual pots and plant them out in the summer.</t>
  </si>
  <si>
    <t>Seed - Sow spring in a cold frame. When they are large enough to handle, prick the seedlings out into individual pots and plant them out in the spring.
Division in spring. Plant them out direct into their permanent positions. Division is very simple and succeeds at almost any time of the year[K].</t>
  </si>
  <si>
    <t>Seed - Sow spring or late summer in situ. The seed should germinate within 3 weeks.</t>
  </si>
  <si>
    <t>Seed - Sow spring in situ. Germination usually takes place within 2 weeks.</t>
  </si>
  <si>
    <t>Seed - 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and plant out after the last expected frosts. Good percentage[78].
Cuttings of almost mature wood, 4 - 5 cm with a heel, October/November in a frame. Good percentage[78].</t>
  </si>
  <si>
    <t>Seed - 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Good percentage[78].
Cuttings of almost mature wood, 4 - 5 cm with a heel, October/November in a frame. Good percentage[78].</t>
  </si>
  <si>
    <t>Seed - Sow spring in a greenhouse.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
Basal cuttings in spring. Harvest the shoots when they are about 10cm long with plenty of underground stem. Pot them up into individual pots and keep them in light shade in a cold frame or greenhouse until they are rooting well. Plant them out in the summer.</t>
  </si>
  <si>
    <t>Seed - Sow spring or early autumn in a cold frame. The seed can be slow to germinate so it is probably best sown as soon as it is ripe[K]. Prick out the seedlings into individual pots when they are large enough to handle and plant them out into their permanent positions in the summer.
Division in spring or autumn. This can be quite hard work due to the size of the roots but the plant grows away very well afterwards. Larger clumps can be replanted direct into their permanent positions, though it is best to pot up smaller clumps and grow them on in a cold frame until they are rooting well. Plant them out in the spring.</t>
  </si>
  <si>
    <t>Seed - Sow early spring in situ.
Division in April or the autumn. Very easy, larger clumps can be replanted direct into their permanent positions, though it is best to pot up smaller clumps and grow them on in a cold frame until they are rooting well. Plant them out in the spring. This species can be divided successfully at almost any time in the growing season.</t>
  </si>
  <si>
    <t>Seed - Sow early spring in situ.</t>
  </si>
  <si>
    <t>Seed - Sow spring in greenhouse. When they are large enough to handle, prick the seedlings out into individual pots and plant them out in the summer.
Basal cuttings in spring. Harvest the shoots when they are about 8 - 10cm long with plenty of underground stem. Pot them up into individual pots and keep them in light shade in a cold frame or greenhouse until they are rooting well. Plant them out in the summer.</t>
  </si>
  <si>
    <t>Seed - Sow early to late spring in situ. Do not transplant the seedlings[238].</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</si>
  <si>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t>
  </si>
  <si>
    <t>Seed - Sow in situ in the spring. It is also possible to sow the seed in situ in the autumn in most parts of Britain. This will give larger plants and heavier yields.</t>
  </si>
  <si>
    <t>Seed - 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t>
  </si>
  <si>
    <t>Seed - Sow early spring in a warm greenhouse. Germination is usually quick and good. Pot up the seedlings into individual pots of fairly rich compost as soon as the first true leaf appears and plant them out after the last expected frosts.
Seed can also be sown in situ under a cloche at the end of April, though in a cool summer the results may be disappointing.
The seedcoat may carry tomato mosaic virus. However, by sowing the seed 15mm deep the seedcoat will remain below the soil surface when the seed germinates and the disease will be inactivated[124].</t>
  </si>
  <si>
    <t>Seed - 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t>
  </si>
  <si>
    <t>Seed - Sow spring in a cold frame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the spring.</t>
  </si>
  <si>
    <t>Seed - 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</si>
  <si>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Seed - Sow spring or autumn in a cold frame[200]. This species rarely produces seed in Britain[17].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</si>
  <si>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Seed - Sow spring or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t>
  </si>
  <si>
    <t>Seed - Sow spring or autumn in a cold frame. When they are large enough to handle, prick the seedlings out into individual pots and plant them out in the summer.
Division in spring or autumn[200]. Very easy, larger clumps can be replanted direct into their permanent positions, though it is best to pot up smaller clumps and grow them on in a cold frame until they are rooting well. Plant them out in the spring.
Basal cuttings, March to April in a cold frame. Harvest the shoots with plenty of underground stem when they are about 8 - 10cm above the ground. Pot them up into individual pots and keep them in light shade in a cold frame or greenhouse until they are rooting well. Plant them out in the summer.</t>
  </si>
  <si>
    <t>Seed - Sow in the autumn or the spring in a cold frame. When they are large enough to handle, prick the seedlings out into individual pots and plant them out in the summer.
If you have sufficient seed it could be worthwhile trying a sowing in situ in the autumn or the spring.
Division in March or October[188]. Larger clumps can be replanted direct into their permanent positions, though it is best to pot up smaller clumps and grow them on in a cold frame until they are rooting well. Plant them out in the spring.
Basal cuttings in the spring[238]. Harvest the shoots with plenty of underground stem when they are about 8 - 10cm above the ground. Pot them up into individual pots and keep them in light shade in a cold frame or greenhouse until they are rooting well. Plant them out in the summer.</t>
  </si>
  <si>
    <t>Seed - Sow in mid spring in situ and only just cover the seed. Germination should take place within a couple of weeks.</t>
  </si>
  <si>
    <t>Seed - Sow early spring or autumn in situ. Germination should take place within 2 weeks. The seed germinates in the autumn in the wild.</t>
  </si>
  <si>
    <t>Seed - Sow early spring in situ. Germination should take place within 2 weeks.</t>
  </si>
  <si>
    <t>Seed - Sow late winter or early spring in a greenhouse[78]. The seed can be rather slow to germinate and probably needs a short period of cold stratification[K]. Prick out the seedlings into individual pots when they are large enough to handle and grow them on in the greenhouse for their first winter. When the plants are large enough, plant them out in late spring or early summer and consider giving them some protection from the cold for their first winter outdoors[K].
Cuttings of half-ripe wood, 4 - 5 cm with a heel, July/August in a frame[78].
Layering[200].</t>
  </si>
  <si>
    <t>Seed - Sow April/May or August/September in a cold frame. Germination can be slow and erratic[200]. Prick out the seedlings into individual pots when they are large enough to handle and plant them out in the following spring[K].
Basal cuttings in late spring. Harvest the shoots with plenty of underground stem when they are about 8 - 10cm above the ground. Pot them up into individual pots and keep them in light shade in a cold frame or greenhouse until they are rooting well. Plant them out in the summer.
Division in spring[1]. Larger clumps can be replanted direct into their permanent positions, though it is best to pot up smaller clumps and grow them on in a cold frame until they are rooting well. Plant them out in the spring.</t>
  </si>
  <si>
    <t>Seed - Sow spring or late summer in situ. Germination should take place within 3 weeks.</t>
  </si>
  <si>
    <t>Seed - Sow spring or autumn in situ[238]. Germination should take place within 3 weeks.</t>
  </si>
  <si>
    <t>Seed - Sow early spring in a greenhouse[1]. Germination usually takes place within 2 weeks. When they are large enough to handle, prick the seedlings out into individual pots and plant them out in the summer.
The seed can also be sown outdoors in situ in mid to late spring.</t>
  </si>
  <si>
    <t>Seed - Sow late winter in a greenhouse. The seed is best sown as soon as it is ripe in the autumn[188, 238]. The seed usually germinates well. When they are large enough to handle, prick the seedlings out into individual pots and grow them on in the greenhouse for at least their first winter. Plant them out into their permanent positions in late spring or early summer, after the last expected frosts[78].
Root cuttings[113].</t>
  </si>
  <si>
    <t>Seed - 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t>
  </si>
  <si>
    <t>Seed - Sow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their first few winters outdoors.
Cuttings of half-ripe wood, July/August in a frame[200].</t>
  </si>
  <si>
    <t>Seed - Sow as soon as it is ripe or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frosts[78]. Consider giving them some protection from the cold for their first few winters outdoors.
Cuttings of half-ripe wood, 5 - 10cm long with a heel, June/July in a frame[78].
Division of suckers in the dormant season[123].</t>
  </si>
  <si>
    <t>Seed - Sow spring to mid-summer in situ[87]. Pre-soaking the seed for 12 hours in warm water will speed up the germination process, particularly in dry weather[K]. Germination will usually take place within 2 weeks.</t>
  </si>
  <si>
    <t>Seed - Sow spring or autumn in a cold frame. Germination can be slow[200]. Prick out the seedlings into individual pots as soon as they are large enough to handle and plant out into their permanent positions when the plants are at least 15cm tall[K].
If there is plenty of seed it can be sown in an outdoor seed bed in April. Plant out into their permanent positions the following spring.
Division in spring or autumn[111]. Very easy, larger clumps can be replanted direct into their permanent positions, though it is best to pot up smaller clumps and grow them on in a cold frame until they are rooting well. Plant them out in the spring.
Cuttings in July/August.</t>
  </si>
  <si>
    <t>Seed - 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t>
  </si>
  <si>
    <t>Seed - Sow spring in a greenhouse, only just covering the seed. When they are large enough to handle, prick the seedlings out into individual pots and plant them out after the last expected frosts. Seedlings are prone to damp off so should not be over watered and should be kept in a very sunny well-ventilated position[200].</t>
  </si>
  <si>
    <t>Seed - 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7 - 10cm with a heel, in individual pots in a frame. Good percentage[200].</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</si>
  <si>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Basal cuttings in early summer. Harvest the shoots with plenty of underground stem when they are about 8 - 10cm above the ground. Pot them up into individual pots and keep them in light shade in a cold frame or greenhouse until they are rooting well. Plant them out in the summer.
Division of the rooted prostrate stems in the spring.</t>
  </si>
  <si>
    <t>Seed - Sow spring in a greenhouse and only lightly cover the seed[200]. When they are large enough to handle, prick the seedlings out into individual pots and plant them out in the summer.
If you have sufficient seed it can also be sown in situ in late spring after the last expected frosts[200].
Division in spring[200].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Cuttings of softwood, 5cm long in spring or summer[200].</t>
  </si>
  <si>
    <t>Seed - Sow spring in a greenhouse. When they are large enough to handle, prick the seedlings out into individual pots and plant them out in early summer, after the last expected frosts. The seed remains viable for several years[196].
Division in spring as the plant comes into growth[200].</t>
  </si>
  <si>
    <t>Seed - Surface sow in spring in a greenhouse and keep moist. Germination should take place within a couple of weeks. When they are large enough to handle, prick the seedlings out into individual pots and grow them on in the greenhouse for their first winter. Plant them out into their permanent positions in late spring or early summer, after the last expected frosts.
Division in spring or early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</si>
  <si>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</si>
  <si>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</si>
  <si>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</si>
  <si>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5 - 10cm with a heel, July/August in a frame. Pot up in the autumn. Good percentage[78].</t>
  </si>
  <si>
    <t>Seed - Sow late winter or early spring in a warm greenhouse. When they are large enough to handle, prick the seedlings out into individual pots and grow them on in a semi-shaded position in the greenhouse for at least their first winter[78]. Plant them out into their permanent positions in late spring or early summer, after the last expected frosts.
Cuttings of half-ripe wood, 3 - 6cm long with a heel in individual pots, July/August in a frame. Good percentage[78].</t>
  </si>
  <si>
    <t>Seed - Sow spring in a pot emmersed to half its depth in water. Germination should take place within a couple of weeks. Prick out seedlings into individual pots whilst they are still small and increase the depth of water gradually until they are submerged. Plant out into a pond in the summer.
Cuttings can be taken at any time in the growing season. Virtually any part of the plant, including a single leaf, will form roots if detached from the parent plant[56]. Just put it in a container of water until the roots are well formed and then plant out in shallow water.</t>
  </si>
  <si>
    <t>Seed - Sow in situ in late spring, preferably after the last expected frosts[200]. Young seedlings can be transplanted. The seed can remain dormant for several decades[200].</t>
  </si>
  <si>
    <t>Seed - Surface sow in a warm greenhouse about 10 weeks before the last expected spring frosts. The seed usually germinates in 10 - 20 days at 20�c. Keep the soil moist and pot up as soon as the plants are big enough to handle, planting them out after the last expected frosts.</t>
  </si>
  <si>
    <t>Seed - Sow spring or early autumn in situ[1]. The autumn sowing might not be successful in harsh winters. Plants can be transplanted if necessary[200].</t>
  </si>
  <si>
    <t>Seed - 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t>
  </si>
  <si>
    <t>Seed - Sow mid to late spring in a greenhouse and only just cover the seed. Germination is usually free and quick, prick out the seedlings into individual pots when they are large enough to handle. If growing basil outdoors, plant out after the last expected frosts.</t>
  </si>
  <si>
    <t>Seed - Sow spring in a cold frame. Germination is erratic[206]. When they are large enough to handle, prick the seedlings out into individual pots and plant them out in the summer.
Division in spring[206]. Large divisions can be planted out direct into their permanent positions. We have found that it is better to pot up the smaller divisions and grow them on in light shade in a cold frame until they are well established before planting them out in late spring or early summer.
Layering[200].
Stem tip cuttings[200]. Any part of the stem roots easily[206].</t>
  </si>
  <si>
    <t>Seed - Sow spring in a cold frame. When they are large enough to handle, prick the seedlings out into individual pots and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</si>
  <si>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in situ from late spring to early summer[200].</t>
  </si>
  <si>
    <t>Seed - Sow early spring in a sandy medium in a greenhouse. When they are large enough to handle, prick the seedlings out into individual pots and plant them out in the summer.
Basal cuttings in spring. Harvest the shoots with plenty of underground stem when they are about 8 - 10cm above the ground. Pot them up into individual pots of low-fertility soil and keep them in light shade in a cold frame or greenhouse until they are rooting well. Plant out in the following spring.</t>
  </si>
  <si>
    <t>Seed - Sow late winter in a shady position in a greenhouse[78]. Home produced seed should be given a period of cold stratification first[78]. Where possible, it is best to sow the seed as soon as it is ripe in a greenhouse in the autumn. Prick out the seedlings into individual pots when they are large enough to handle and grow them on in the greenhouse for at least their first winter, perhaps for their first 2 - 3 winters. Plant them out into their permanent positions in early summer and give them some protection from winter cold for at least their first winter outdoors[K].
Cuttings of half-ripe wood, 5 - 10cm with a heel, July/August in a frame. Good percentage[78].</t>
  </si>
  <si>
    <t>Seed - Sow spring in situ[200]. The seed can also be sown in situ in autumn[200].
If the seed is in short supply then it can be sown in a pot in the greenhouse in the spring. Prick out the seedlings into individual pots as soon as they are large enough to handle and plant them out into their permanent positions in early summer.</t>
  </si>
  <si>
    <t>Seed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This species only rarely forms new offsets and so division is seldom feasible, the following methods can be tried, however[230].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</si>
  <si>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Seed - 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t>
  </si>
  <si>
    <t>Seed - Sow early spring in a greenhouse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</si>
  <si>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Seed - Sow in a greenhouse in early spring at 10 - 13�c and only just cover the seed. Germination usually takes place within 2 weeks. Prick out the seedlings into individual pots when they are large enough to handle and plant them out into their permanent positions in early summer.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</si>
  <si>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Seed - Sow early spring at 10 - 13�c and only just cover the seed. Germination usually takes place within 2 - 4 weeks. Prick out the seedlings into individual pots when they are large enough to handle and plant them out into their permanent positions in early summer.
The seed can also be sown in situ in April or early May and, although it can be slow to germinate, usually does well[4].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</si>
  <si>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Seed - 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t>
  </si>
  <si>
    <t>Seed - Sow spring in a cold frame and only just cover the seed. The seed germinates within 2 weeks. It can also be sown as soon as it is ripe, when it germinates within a few days. Prick the seedlings out into individual pots as soon as they are ripe and plant them out into their permanent positions in early summer.
Division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</si>
  <si>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t>
  </si>
  <si>
    <t>Seed - Sow spring in a greenhouse and only just cover the seed. Germination should take place within a week. Prick out the seedlings into trays or individual pots and plant them out after the last expected frosts[200, K].</t>
  </si>
  <si>
    <t>Seed - Sow spring in a greenhouse and only just cover the seed. Germination should take place within a week. Prick out the seedlings into trays or individual pots and plant them out after the last expected frosts[200, K].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</si>
  <si>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situ[111]. Plants can be transplanted[200].
Division in March or October with care[111].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t>
  </si>
  <si>
    <t>Seed - Sow June in an outdoor seedbed. Plant into permanent positions in September. Seed can also be sown in spring and may then flower in late summer.
Division in March or October with care[200]. Another report suggests that division is very simple[190].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frame[111].</t>
  </si>
  <si>
    <t>Seed - Sow spring or autumn in situ[200].</t>
  </si>
  <si>
    <t>Seed - 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</si>
  <si>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from late winter to late spring in situ. Seed can be slow to germinate, especially from the earlier sowings[200], it is best to mark the rows by sowing a few radishes with the parsnips. The seed has a short viability, very few will still be viable 15 months after harvesting[200].</t>
  </si>
  <si>
    <t>Seed - Sow in situ in April[111].
If you only have a small quantity of seed it is probably better to sow it in a pot in a cold frame. When they are large enough to handle, prick the seedlings out into individual pots and plant them out in early summer.
Division in spring or autumn.</t>
  </si>
  <si>
    <t>Seed - Sow spring in a greenhouse. When they are large enough to handle, prick the seedlings out into individual pots and plant them out after the last expected frosts. 
If you have sufficient seed it may be worthwhile trying an outdoor sowing in situ in mid to late spring.</t>
  </si>
  <si>
    <t>Seed - Sow in pots of turf collected from the proximity of wild colonies or sow directly onto the sites where the plants are to remain[200].
Division of established plants might be possible in the spring. Establish the divisions near the parent plants[200]</t>
  </si>
  <si>
    <t>Seed - Sow late spring in a greenhouse. Prick out the seedlings into individual pots when they are large enough to handle and grow them on in a sunny part of the greenhouse for their first winter. Be careful not to overwater, especially when the plants are dormant. Plant out into their permanent positions in late spring or early summer[K].
Division in late spring[238].</t>
  </si>
  <si>
    <t>Seed - Sow spring in a greenhouse and only just cover the seed. Germination usually takes place within 3 weeks.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</si>
  <si>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greenhouse. When they are large enough to handle, prick the seedlings out into individual pots and plant them out in early summer.</t>
  </si>
  <si>
    <t>Seed - Sow late spring in situ.</t>
  </si>
  <si>
    <t>Seed - Sow spring in a warm greenhouse. Prick out the seedlings into individual pots when they are large enough to handle and grow them on in the greenhouse for at least their first winter. Plant them out into their permanent positions in early summer and give them some protection from winter cold for at least their first winter or two outdoors.
Cuttings of half-ripe wood, July/August in a frame[200]. Grow the cuttings on in the frame or greenhouse for at least their first winter.</t>
  </si>
  <si>
    <t>Seed - Sow spring in situ[162].</t>
  </si>
  <si>
    <t>Seed - Sow spring in a greenhouse and only just cover the seed. Germinates quickly.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t>
  </si>
  <si>
    <t>Seed - Surface sow in spring in a light position. Keep the soil moist by emmersing the pot in 3cm of water. Germination usually takes place quite quickly. Prick out the seedlings into individual pots when they are large enough to handle and plant them out in the summer.
Division in spring. Very simple, any part of the root that has a growth bud will grow into a new plant.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</si>
  <si>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t>
  </si>
  <si>
    <t>Seed - Sow March/April in a greenhouse only just covering the seed. Germination usually takes place quickly and freely. Prick out the seedlings into individual pots of fairly rich soil when they are large enough to handle and plant them out in early summer.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</si>
  <si>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</si>
  <si>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t>
  </si>
  <si>
    <t>Seed - 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This is best done without digging up the plant. Remove young shoots that are growing out from the side of the clump, making sure that some of the below ground shoot is also removed. It is best if this has some roots on, but the shoot should form new roots fairly quickly if it is potted up and kept for a few weeks in a shady but humid part of the greenhouse[K].</t>
  </si>
  <si>
    <t>Seed - 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</si>
  <si>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t>
  </si>
  <si>
    <t>Seed - 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
Layering. Lower branches often layer naturally in the wild[226].</t>
  </si>
  <si>
    <t>Seed - Sow spring in situ, only just covering the seed. Germination should take place quite quickly.</t>
  </si>
  <si>
    <t>Seed - Sow mid to late spring in situ. This sowing only succeeds in producing a crop of ripe seeds in years when the summers are hot[238].
A more certain crop (but much more labour intensive) can be obtained by sowing 4 - 5 seeds per pot in a greenhouse in early spring. They should germinate within 3 weeks. Thin if necessary to the best seedling and plant them out after the last expected frosts[K]. Aniseed strongly resents root disturbance.</t>
  </si>
  <si>
    <t>Seed - Sow spring in a cold frame. When they are large enough to handle, prick the seedlings out into individual pots and plant them out in early summer
A sowing can be made outdoors in situ in mid to late spring if you have enough seeds.</t>
  </si>
  <si>
    <t>Seed - Sow spring in a cold frame. When they are large enough to handle, prick the seedlings out into individual pots and plant them out in early summer.
A sowing can be made outdoors in situ in mid to late spring if you have enough seeds.</t>
  </si>
  <si>
    <t>Young leaves - raw or cooked.
The mucilage contained in the seedcoat is used as a stabilizer in ice cream, chocolate etc[105, 177, 183].
Seed - Sprouted and eaten in salads[183].</t>
  </si>
  <si>
    <t>Young leaves - raw or cooked[105].
Seed - Sprouted and eaten in salads[183]. Due to their mucilaginous quality, the sprouts are usually grown on clay or other porous materials[183].</t>
  </si>
  <si>
    <t>Seed - Sow spring in a cold frame[111]. Free and quick germination[K]. Prick out the seedlings into individual pots when they are large enough to handle and plant them out in the winter when the plants are dormant[238, K].
Basal cuttings of non-flowering shoots in spring, preferably with a piece of root attached[188]. Harvest the shoots with plenty of underground stem when they are about 8 - 10cm above the ground. Pot them up into individual pots and keep them in light shade in a cold frame or greenhouse until they are rooting well. Plant them out in the summer.</t>
  </si>
  <si>
    <t>Seed - Sow early to mid spring in a warm greenhouse. When they are large enough to handle, prick the seedlings out into individual pots and plant them out into their permanent positions in late spring or early summer, after the last expected frosts[1].</t>
  </si>
  <si>
    <t>Seed - 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t>
  </si>
  <si>
    <t>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</si>
  <si>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t>
  </si>
  <si>
    <t>Seed - Sow spring in a pot standing in water or in situ.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t>
  </si>
  <si>
    <t>Seed - Sow spring in a cold frame. 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</si>
  <si>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early spring in a greenhouse, pricking out the seedlings into individual pots when they are large enough to handle. Plant out after the last expected frosts.
The seed can also be sown in situ in late spring, though the plants will not grow so large this way.</t>
  </si>
  <si>
    <t>Seed - Sow spring in situ[200].</t>
  </si>
  <si>
    <t>Seed - Sow early spring or autumn in a cold frame. Prick out the seedlings into individual pots once they are large enough to handle and plant them out into their permanent positions in the summer.
Division in spring. Division is also very easy at almost any time the plant is in growth.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</si>
  <si>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</si>
  <si>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early spring or autumn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3 - 5cm with a heel, July/August in a frame. Pot up in the autumn if possible and overwinter in a cold frame[78].
Softwood cuttings taken in the early summer[11, 113]. Easy.</t>
  </si>
  <si>
    <t>Seed - 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</si>
  <si>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warm greenhouse.  When they are large enough to handle, prick the seedlings out into individual pots and plant them out after the last expected frosts[200].</t>
  </si>
  <si>
    <t>Seed - Sow in mid spring in a cold frame. When they are large enough to handle, prick the seedlings out into individual pots and plant them out in the summer.
If you have sufficient seed then it can be sown outdoors in situ in mid to late spring.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</si>
  <si>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greenhouse. When they are large enough to handle, prick the seedlings out into individual pots and grow them on in the greenhouse for their first winter. Plant them out into their permanent positions in late spring or early summer, after the last expected frosts.
Division in spring or autumn or after flowering in early summer if the soil is not too dry[200].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</si>
  <si>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greenhouse, preferably at a temperature of 22�c[200, 238]. Prick out the seedlings into individual pots when they are large enough to handle and grow them on in the greenhouse for at least their first 2 growing seasons. Plant out in late spring or early summer.
Cuttings of half-ripe wood, 4 - 5cm with a heel, June/July in a frame[78, 113]. Good percentage[78].
Cuttings of mature wood, 20 - 25cm long, November in a warm greenhouse[113].
Layering.
Division of suckers in the dormant season[200]. They can be planted out direct into their permanent positions, though we prefer to pot them up first and plant them out when they are growing away well in late spring or early summer.</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</si>
  <si>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</si>
  <si>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or autumn in a cold frame. When they are large enough to handle, prick the seedlings out into individual pots and plant them out in the summer.
If there are sufficient seeds they can be sown in an outdoor seedbed in April.
Division in spring.</t>
  </si>
  <si>
    <t>Seed - Sow spring in situ. You are very unlikely to need to encourage this plant.
Division in spring. Very easy, though probably totally unnecessary, larger divisions can be planted out direct into their permanent positions.</t>
  </si>
  <si>
    <t>Seed - Sow spring in a tray of water in a cold frame. When they are large enough to handle, prick the seedlings out into individual pots and plant them out in the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</si>
  <si>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Seed - Sow spring in a cold frame. This species is a common weed and doesn't really need any help from us.
Division in spring. Very easy, though probably totally unnecessary, larger divisions can be planted out direct into their permanent positions.</t>
  </si>
  <si>
    <t>Seed - Sow spring in a cold frame. This species doesn't really need any help from us.
Division in spring.</t>
  </si>
  <si>
    <t>Seed - Sow spring in a cold frame. When they are large enough to handle, prick the seedlings out into individual pots and plant them out in the summer.
Division in spring.</t>
  </si>
  <si>
    <t>Seed - Sow spring in a cold frame. A very common weed, it doesn't really need any help from us.
Division in spring. Very easy, though probably totally unnecessary, larger divisions can be planted out direct into their permanent positions.</t>
  </si>
  <si>
    <t>Seed - Sow spring in a cold frame. When large enough to handle, prick the seedlings out into individual pots and plant them out in the summer.
Division in spring. Very easy, larger divisions can be planted out direct into their permanent positions.</t>
  </si>
  <si>
    <t>Seed - Sow spring in a cold frame. This plant is unlikely to need much assistance.
Division in spring.</t>
  </si>
  <si>
    <t>Seed - Sow spring in situ. Germination should take place within 2 weeks.</t>
  </si>
  <si>
    <t>Seed - Sow outdoors in situ in succession from late winter to the middle of summer. Germination takes place within a few days of sowing the seed. If you want a constant supply of the roots then you need to sow seed every 2 - 3 weeks.</t>
  </si>
  <si>
    <t>Seed - Sow autumn or spring in a greenhouse[188]. Prick out the seedlings into individual pots when they are large enough to handle and grow them on for at least their first winter in a greenhouse. Plant them out in late spring or early summer.
Root cuttings in winter[200].
Division in spring[238].
Basal cuttings in late spring or early summer[200]. Harvest the shoots with plenty of underground stem when they are about 8 - 10cm above the ground. Pot them up into individual pots and keep them in light shade in a cold frame or greenhouse until they are rooting well. Plant them out in the summer.</t>
  </si>
  <si>
    <t>Seed - Surface sow in a sunny position in a greenhouse in spring. Do not let the compost dry out. The seed usually germinates in 2 - 4 weeks at 10�c. Prick out the seedlings into individual pots when they are large enough to handle, and grow them on in the greenhouse for their first winter. Plant out in early summer of the following year.
Division in August to October[200].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taken in the growing season[200]. Basal shoots in early summer are easiest. Harvest the shoots with plenty of underground stem when they are about 8 - 10cm above the ground. Pot them up into individual pots and keep them in light shade in a cold frame or greenhouse until they are rooting well. Plant them out in the summer.</t>
  </si>
  <si>
    <t>Seed - Sow early spring in a warm greenhouse in individual pots. When they are large enough to handle, prick the seedlings out into individual pots and plant them out after the last expected frosts[1]. The seeds retain their viability for 2 - 3 years[269].</t>
  </si>
  <si>
    <t>Seed - Sow spring in a cold frame or greenhouse. Germination can be slow. Prick out the seedlings into individual pots when they are large enough to handle and grow on in a greenhouse or cold frame for their first winter. Plant out in late spring or early summer.
Cuttings of half-ripe wood, 10 - 18 cm with a heel, July/August in a frame or shady border[4]. Very easy, they usually root within 3 weeks[K]. It is best to give the plants some protection for their first winter and then plant them out into their permanent positions in late spring or early summer.
Cuttings of young shoots in spring in a frame[15]. They usually root well within 3 weeks, prick them out into individual pots and plant them out during the summer.
Layering in summer[1].</t>
  </si>
  <si>
    <t>Seed - Sow April in a greenhouse. Only just cover the seed. Germination should take place within 2 weeks, prick out the seedlings into individual pots when they are large enough to handle and plant them out in the summer[K]. The seed can also be sown in situ[111].
Division in spring or autumn[111]. Very easy,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</si>
  <si>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situ. Leaves can be harvested within 8 weeks from sowing.
Division in spring. Division is very simple at almost any time of the year, though the plants establish more rapidly in the spring.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t>
  </si>
  <si>
    <t>Seed - Sow autumn or spring in situ.
Division in spring.</t>
  </si>
  <si>
    <t>Seed - Sow spring in a cold frame. The seed can also be sown as soon as it is ripe when it will germinate rapidly and will provide edible leaves from early spring the following year. When they are large enough to handle, prick the seedlings out into individual pots and plant them out in the summer.
Division in spring. Division is easy at almost any time of the year, though the plants establish more rapidly in the spring[K].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t>
  </si>
  <si>
    <t>Seed - Sow spring or autumn in situ.
Division in spring.</t>
  </si>
  <si>
    <t>Seed - Sow spring in situ.
Division in spring.</t>
  </si>
  <si>
    <t>Seed - Sow spring in a cold frame. Germination is rapid, the seedlings can be pricked out into individual pots when they are large enough to handle and are planted out in early summer[K].
It should also be possible to sow the seed in situ in mid spring[K].
Division in spring. Division is easy at any time in the growing season, though the plants establish better in the spring[K]. Larger divisions can be planted out direct into their permanent positions. We have found it best to pot up the smaller divisions and grow them on in a lightly shaded position in a cold frame, planting them out once they are well established in the summer.</t>
  </si>
  <si>
    <t>Seed - Sow the seed thinly in early spring in a cold frame in light shade. The seed germinates better if it is given a period of cold stratification. Germination can be rather slow, sometimes taking 12 months or more. Grow the seedlings on in the pot in light shade in the greenhouse for their first growing season, giving occasional liquid feeds to ensure they do not suffer nutrient deficiencies. Prick them out into individual pots in the following spring and grow them on for at least another year in the pots before planting them out in early summer. Be very sure to protect the seedlings from slugs[K].
Division as the plant comes into growth in early spring[186].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</si>
  <si>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t>
  </si>
  <si>
    <t>Seed - Sow spring in situ. The seed has a short viability and should be stored cool over the winter[206].</t>
  </si>
  <si>
    <t>Seed - 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t>
  </si>
  <si>
    <t>Seed - Sow April in situ. The plant dislikes root disturbance.
If seed supplies are limited then it can be sown in a pot in a greenhouse in March/April, potted up into individual pots as soon as the seedlings are large enough to handle then planted out in May. Germination usually takes 10 - 14 days at 20�c.</t>
  </si>
  <si>
    <t>Seed - Sow March/April in a greenhouse. Germination usually takes place within 2 weeks. Prick out the seedlings into individual pots when they are large enough to handle and plant out in late spring or early summer. The seed can also be sown in situ during April/May, though this sowing might not mature its seed in a cool summer[200].</t>
  </si>
  <si>
    <t>Seed - Sow March/April in a greenhouse[1].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heeled shoots, taken off the stem in May and planted out directly into the garden grow away well[182].
Cuttings of half-ripe wood, 5 - 10cm with a heel, June to August in a frame[78]. Easy.
Cuttings of mature wood, 7 - 10cm with a heel, November/December in a cold frame[78].
Layering in spring or autumn. Mound soil up into the plants, the branches will root into this soil and they can be removed and planted out 6 - 12 months later.</t>
  </si>
  <si>
    <t>Seed - Sow March/April in a greenhouse. The seedlings dislike root disturbance, so prick them out carefully into individual pots as soon as they are large enough to handle. Plant them out in late spring or early summer. The seed can also be sown in situ during April/May, though this sowing might not mature its seed in a cool summer[200].</t>
  </si>
  <si>
    <t>Seed - Sow March/April in a greenhouse[200]. Germination should take place in about 2 weeks. Prick out the seedlings into individual pots when they are large enough to handle and plant them out into their permanent positions in late spring or early summer.
Cuttings of half-ripe wood succeed at almost any time in the growing season[200].</t>
  </si>
  <si>
    <t>Seed - Sow March/April in a greenhouse.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Division in spring.</t>
  </si>
  <si>
    <t>Seed - Sow March/April in a greenhouse[200]. When they are large enough to handle, prick the seedlings out into individual pots and plant them out in early summer.</t>
  </si>
  <si>
    <t>Seed - Surface sow in a cold frame in the spring, standing the pot in about 3cm of water. Prick out the seedlings when they are large enough to handle and gradually increase the depth of water as the plants grow until it is level with the tops of the pots. Plant out in the summer if there has been sufficient growth, otherwise plant out in late spring of the following year.
Division in spring.</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</si>
  <si>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spring[188].</t>
  </si>
  <si>
    <t>Seed - Sow March/April or September/October in a cold frame. Germinates in 3 weeks. Prick out the seedlings when they are large enough to handle into individual pots. Plant them out in the spring or early summer.
The seed can also be sown in situ in spring or autumn if you have sufficient seed.
Division in spring.</t>
  </si>
  <si>
    <t>Seed - Sow spring or autumn in a cold frame. When they are large enough to handle, prick the seedlings out into individual pots and plant them out as soon as they have reached a reasonable size.
The seed can also be sown in situ in early spring[4].
Division in the spring or in autumn[4].</t>
  </si>
  <si>
    <t>Seed - Sow spring or autumn in a cold frame. When they are large enough to handle, prick the seedlings out into individual pots and grow them on in the cold frame for their first winter. Plant them out into their permanent positions in late spring or early summer, after the last expected frosts.
Division in the spring.</t>
  </si>
  <si>
    <t>Stratified Seed - Stratification improves the germination rate. If possible sow the seed in the autumn, sow stored seed as early in the year as possible. It is best to sow the seed in situ in a woodland soil under trees
 If seed is in short supply it is probably wise to sow it in pots of woodland soil in a shady place in a cold frame. When they are large enough to handle, prick the seedlings out into individual pots and grow them on in a shady position in the greenhouse for their first winter. Plant them out into their permanent positions in late spring or early summer,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</si>
  <si>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a greenhouse. Does not require pre-treatment[113]. Prick out the seedlings into individual pots when they are large enough to handle and grow them on in the greenhouse for their first winter. Plant them out in late spring or early summer of the following year.
Cuttings of half-ripe side shoots, 5 - 8 cm long with a heel, July/August in a frame. Roots within 2 weeks. High percentage[78]. The heeled cuttings can also be placed direct into the open garden in early July and should be well-rooted by the winter[245].
Division in spring or autumn[111]. Larger divisions can be planted out direct into their permanent positions. We have found it best to pot up the smaller divisions and grow them on in a lightly shaded position in a cold frame, planting them out once they are well established in the summer.
Layering.</t>
  </si>
  <si>
    <t>Seed - Sow April in situ and only just cover[1]. Germinates in about 2 weeks. The plant strongly resents root disturbance so do not transplant it. In areas with mild winters an autumn sowing will provide an earlier supply of leaves[200].</t>
  </si>
  <si>
    <t>Seed - 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t>
  </si>
  <si>
    <t>Seed - Sow spring in a cold frame. The seedlings are subject to damping off[1] so water with care and make sure to give adequate ventilation. Prick out the seedlings into individual pots once they are large enough to handle and plant them out into their permanent positions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</si>
  <si>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</si>
  <si>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a greenhouse. Prick out the seedlings into individual pots once they are large enough to handle and plant out in the summer. Seed can also probably be sown in situ.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</si>
  <si>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spring or autumn in situ</t>
  </si>
  <si>
    <t>Seed - Sow spring in situ. If the weather is dry, it will be advisable to water the seed in well or germination will be delayed. The seed can also be sown in situ in August.
Division in autumn or as growth commences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</si>
  <si>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</si>
  <si>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outdoors in situ in late spring[200]
 If there is only a small quantity of seed it is better to sow it in a pot in a cold frame in early spring. When they are large enough to handle, prick the seedlings out into individual pots and plant them out in the summer.
Division in spring just before new growth begins. Very easy, larger divisions can be planted out direct into their permanent positions. We have found it best to pot up the smaller divisions and grow them on in a lightly shaded position in a cold frame, planting them out once they are well established in the summer.</t>
  </si>
  <si>
    <t>Seed - Sow March or October in situ and only just cover the seed. Germination should take place within 2 weeks.</t>
  </si>
  <si>
    <t>Seed - Sow March or October in situ and only just cover the seed. Germination should take place within 2 weeks.
If the seed is in short supply, it can be grown in pots in the greenhouse or cold frame in early spring. Only just cover the seed. Prick out the seedlings into individual pots as soon as they are large enough to handle and plant them out in late spring or early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</si>
  <si>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Surface sow in spring in well-drained soil in a sunny position in a greenhouse. Do not allow the soil to dry out. It can also be sown in the autumn in a cold frame, some seed germinates immediately whilst others germinate in the spring.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</si>
  <si>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</si>
  <si>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at almost any time in the growing season. Very easy, even a single leaf will produce roots and form a new plant.</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</si>
  <si>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Bulbils harvested in late summer and planted out immediately.</t>
  </si>
  <si>
    <t>Seed - 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can be taken at almost any time in the growing season, though early in the season is probably best.</t>
  </si>
  <si>
    <t>Seed - Surface sow in early spring in a cold frame. It usually germinates in 2 - 6 weeks at 10�c. Prick out the seedlings into individual pots when they are large enough to handle and grow them on in the greenhouse for their first winter. Plant them out into their permanent positions in the summer if they have made sufficient growth, otherwise grow them on for a further year in pots before planting them out[K].
Division of offsets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Plants can also be divided in September but these divisions should be overwintered in a greenhouse.
Stem cuttings.</t>
  </si>
  <si>
    <t>Seed - 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t>
  </si>
  <si>
    <t>Seed - Scarify and then pre-soak the seed for 2 - 3 hours in warm water before sowing it from early spring to early summer in a warm greenhouse[138]. The seed usually germinates in 1 - 12 weeks at 23�c[138]. Prick out the seedlings into individual pots once they are large enough to handle and grow them on in the greenhouse. Do not plant them out until the following spring[138].
Division as growth commences in spring[11].
Cuttings of moderately ripe wood, July in a frame[1].</t>
  </si>
  <si>
    <t>Seed - 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</si>
  <si>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early spring in a greenhouse. Prick out the seedlings into individual pots when they are large enough to handle and plant them out after the last expected frosts. Give them the protection of a cloche until they are growing away well[K]. In warm temperate zones, where frosts are very rare and light, or non-existent, the seed can be sown in situ in the spring or the autumn[238].</t>
  </si>
  <si>
    <t>Seed - 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t>
  </si>
  <si>
    <t>Seed - Sow in mid spring in a greenhouse. Germination should take place within 2 weeks. Prick out the seedlings into individual pots once they are large enough to handle. Make sure the compost is fairly rich and grow the plants fast. Plant them out after the last expected frosts and consider giving them some protection such as a cloche until they are growing away actively.
The seed can also be sown in situ in late spring, though this sowing might not produce mature seeds and fruit in cool summers. Plants have self-sown in Cornwall.</t>
  </si>
  <si>
    <t>Seed - Sow spring in a greenhouse. When the seedlings are large enough to handle, prick them out into individual pots and plant them out in the summer.
Division in the spring.</t>
  </si>
  <si>
    <t>Seed - Sow early spring in a cold frame. When they are large enough to handle, prick the seedlings out into individual pots and plant them out in the summer.
If you have sufficient seed, an outdoor sowing in situ can be made.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</si>
  <si>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in situ from early spring to late summer. Germination takes place in less than a week. The earlier sowings are for a seed crop, the later sowings are for edible leaves and green manure[82].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mustard seed should be sown about 3 - 4 days later than the cress for them both to be ready at the same time[264].</t>
  </si>
  <si>
    <t>Leaves - raw or cooked[2, 5, 14, 52]. A hot pungent flavour, especially if eaten raw[K]. Young leaves are used as a flavouring in mixed salads, whilst older leaves are used as a potherb[183].
Seed - Sprouted and eaten raw[1, 34, 37, 52]. The seed takes about 4 days to be ready[244]. A hot flavour, it is often used in salads. A nutritional analysis is available[218].
The seed can be ground into a powder and used as a food flavouring[17, 34, 89, 171], it is the 'white mustard' of commerce[100, 105]. This is milder than the black mustard obtained from Brassica nigra[183]. The pungency of mustard develops when cold water is added to the ground-up seed - an enzyme (myrosin) acts on a glycoside (sinigrin) to produce a sulphur compound. The reaction takes 10 - 15 minutes. Mixing with hot water or vinegar, or adding salt, inhibits the enzyme and produces a mild bitter mustard[238].</t>
  </si>
  <si>
    <t>Seed - Sow late winter in a greenhouse[78].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taken at a node, July/August in a frame[78]. Good percentage[78].</t>
  </si>
  <si>
    <t>Seed - Sow late spring or early autumn in situ.</t>
  </si>
  <si>
    <t>Seed - 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t>
  </si>
  <si>
    <t>Seed - Sow late winter to early spring in a cold frame[1, 33]. It can be slow to germinate. Prick out the seedlings into individual pots when they are large enough to handle and plant them out in the summer if they are large enough. Otherwise, grow them on in a cold frame for their first winter and plant them out in the following spring. The seed is best sown in early April in situ[1, 33].
Division in early spring just before new growth begins. Use the side roots to produce new plants[1]. Larger divisions can be planted out direct into their permanent positions. We have found it best to pot up the smaller divisions and grow them on in a lightly shaded position in a cold frame, planting them out once they are well established in the summer.</t>
  </si>
  <si>
    <t>Seed - 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t>
  </si>
  <si>
    <t>Seed - Sow spring in a greenhouse. Prick out the seedlings into individual pots once they are large enough to handle and plant them out after the last expected frosts. Consider giving some protection, such as a cloche, until the plants are growing away strongly[K].</t>
  </si>
  <si>
    <t>Seed - 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t>
  </si>
  <si>
    <t>Seed - Sow early spring in a warm greenhouse.  When they are large enough to handle, prick the seedlings out into individual pots and plant them out after the last expected frosts.</t>
  </si>
  <si>
    <t>Seed - Sow early spring in a warm greenhouse with a minimum temperature of 15�c[200]. Prick out the seedlings into individual pots once they are large enough to handle and grow them on fast. If growing them outdoors, plant out after the last expected frosts.</t>
  </si>
  <si>
    <t>Seed - Sow spring in situ. 
The seed can also be sown in a greenhouse during the spring if required. Prick out the seedlings into individual pots when they are large enough to handle and plant out in late spring.</t>
  </si>
  <si>
    <t>Seed - Sow early spring in a warm greenhouse. When they are large enough to handle, prick the seedlings out into individual pots and plant them out after the last expected frosts.</t>
  </si>
  <si>
    <t>Seed - Sow early spring in a greenhouse. When they are large enough to handle, prick the seedlings out into individual pots and plant them out into their permanent positions after the last expected frosts. If grown on fast it is possible to get a reasonable crop in the first year though the normal way of growing potatoes is from tubers. Seed from named varieties will not breed true to type but will usually give a good crop.
Division of tubers. Harvest in the autumn, store in a cool frost free place overwinter. Chit the potatoes to encourage the growth of sprouts in the new year and plant out in spring.</t>
  </si>
  <si>
    <t>Seed - 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</si>
  <si>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situ. A common garden weed, this species should not normally need any assistance.</t>
  </si>
  <si>
    <t>Seed - Sow spring or late summer in situ.</t>
  </si>
  <si>
    <t>Seed - Sow spring in situ. This species is a common garden weed and should not need any encouragement.</t>
  </si>
  <si>
    <t>Seed - Sow April in a greenhouse and only just cover the seed. Germination should take place within 2 weeks if given a minimum germination temperature of 23�c[160]. Prick out the seedlings into individual pots once they are large enough to handle and plant them out after the last expected frosts. Consider giving them some protection, such as a cloche, until they are growing away strongly.</t>
  </si>
  <si>
    <t>Seed - Sow April in a greenhouse and only just cover the seed. Germination should take place within 2 weeks. Prick out the seedlings into individual pots once they are large enough to handle and plant them out after the last expected frosts.
Division in mid spring as the plant comes into new growth. Larger divisions can be planted out direct into their permanent positions. We have found it best to pot up the smaller divisions and grow them on in a lightly shaded position in a cold frame, planting them out once they are well established in the summer.</t>
  </si>
  <si>
    <t>Seed - Sow spring or autumn in situ. Some seed germinates in the autumn in the wild while some germinates in the spring.</t>
  </si>
  <si>
    <t>Seed - Sow in situ from March to June for a summer crop. Make successional sowings, perhaps once a month, to ensure a continuity of supply. The seed germinates within about 2 weeks and  the first leaves can be harvested about 6 weeks later. Seed is sown in situ during August and September for a winter crop.</t>
  </si>
  <si>
    <t>Seed - Sow spring in a greenhouse and only just cover the seed. Germination should take place within 2 weeks. Prick out the seedlings into individual pots when they are large enough to handle and plant them out in the summer if they have grown sufficiently. Otherwise, grow them on in a greenhouse for their first winter and plant them out in late spring of the following year.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</si>
  <si>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a cold frame. Prick out the seedlings into individual pots when they are large enough to handle. If sufficient growth has been made, it is possible to plant them out during the summer, otherwise grow them on in pots for their first summer, leaving the tubers in the pots to overwinter in a cold frame and then plant out in late spring when in active growth. Seed is rarely if ever produced on plants growing in Britain.
Division. The tubers can be harvest and replanted at any time whilst they are dormant. They do start into growth fairly early in the year so it is better to have moved them by the end of March[K].</t>
  </si>
  <si>
    <t>Seed - 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t>
  </si>
  <si>
    <t>Seed - Sow spring in a cold frame. Prick out the seedlings into individual pots once they are large enough to handle and plant them out in the summer.
Division in spring. Very easy, the plant can be successfully divided at almost any time of the year. Larger divisions can be planted out direct into their permanent positions. We have found it best to pot up the smaller divisions and grow them on in a lightly shaded position in a cold frame, planting them out once they are well established in the summer.</t>
  </si>
  <si>
    <t>Seed - Sow spring in a cold frame. Prick out the seedlings into individual pots once they are large enough to handle and plant them out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t>
  </si>
  <si>
    <t>Seed - Sow early spring in a greenhouse. The seed can take 18 months to germinate. Prick out the seedlings into individual pots once they are large enough to handle and grow them on in the greenhouse for at least their first winter. Plant them out into their permanent positions in early summer and consider giving them some protection from the cold for their first winter or two outdoors[K].
Cuttings.</t>
  </si>
  <si>
    <t>Seed - Sow spring in a warm greenhouse and only just cover the seed. Make sure the compost does not dry out. Prick out the seedlings into individual pots and grow them on fast, planting them out after the last expected frosts. It could be worthwhile giving them some protection such as a cloche or cold frame for a few weeks after planting them out until they are growing away well.</t>
  </si>
  <si>
    <t>Seed - Sow April in a cold frame. Germination is usually rapid, but the seedlings are prone to damp off so make sure they are well ventilated[1]. Prick them out into individual pots once they are large enough to handle and plant them out in the summer.
Division in spring. Plant them straight out into their permanent positions.</t>
  </si>
  <si>
    <t>Seed - Sow spring in temperatures not exceeding 10�c in a humus-rich medium[200]. When they are large enough to handle, prick the seedlings out into individual pots and plant them Tu in early summer.</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</si>
  <si>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t>
  </si>
  <si>
    <t>Seed - 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This is a hybrid species that does not usually produce seed.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t>
  </si>
  <si>
    <t>Seed - Sow March in a north facing cold frame. Pre-treating the seed with 4 weeks warm then 3 weeks cold stratification improves germination. It is probable that sowing the seed as soon as it is ripe in a cold frame would be a more reliable method[K]. Prick the seedlings out into individual pots once they are large enough to handle. Plant them out in the summer if sufficient growth has been made, otherwise grow them on in a cold frame for their first winter and plant out in late spring of the following year.
Cuttings of young shoots, 7cm with a heel, June in a frame[200].
Cuttings of half-ripe wood, 7cm with a heel, July/August in a frame[200].
Layering in spring before new growth begins. Takes 12 months[78].
Division of suckers in late winter. They can be planted straight out into their permanent positions.</t>
  </si>
  <si>
    <t>Seed - Sow March in a greenhouse. Only just cover the seed. Germination usually takes place within 2 weeks. When they are large enough to handle, prick the seedlings out into individual pots and plant them out after the last expected frosts.</t>
  </si>
  <si>
    <t>Seed - Sow March in a greenhouse. Only just cover the seed. Germination usually takes place within 2 weeks. When they are large enough to handle, prick the seedlings out into individual pots and plant them out after the last expected frosts.
Basal cuttings in spring. Remove young shoots when about 5 - 10 cm tall, making sure to get as much of the underground stem as possible. Pot up into a sandy soil and keep in light shade until roots are formed, which usually takes 2- 3 weeks.</t>
  </si>
  <si>
    <t>Seed - 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t>
  </si>
  <si>
    <t>Seed - Sow in a cold frame in early spring or as soon as the seed is ripe in the autumn. Prick out the seedlings into individual pots once they are large enough to handle, and plant out in the summer or in late spring of the following year.</t>
  </si>
  <si>
    <t>Seed - Sow spring in a greenhouse. Only just cover the seed and do not allow the pot to dry out. When they are large enough to handle, prick the seedlings out into individual pots and plant them out in early summer, after the last expected frosts.
If you have sufficient seed it can be sown outdoors in situ during the spring.
Plants usually self-sow freely and so, once you have the plant, further sowing is usually unnecessary[K].
Division in spring. Since the plants are quite short-lived, this method is not really very serviceable[K].</t>
  </si>
  <si>
    <t>Seed - Sow spring in a greenhouse. Only just cover the seed and do not allow the pot to dry out. Prick out the seedlings into individual pots once they are large enough to handle and plant out in the summer.
Division is very simple at almost any time in the growing season, though spring is probably best.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</si>
  <si>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t>
  </si>
  <si>
    <t>Seed - Sow spring in a cold frame and either surface-sow or only just cover the seed. Make sure the compost does not dry out. Germination should take place within 2 weeks, though 2 weeks cold stratification may improve germination. Prick out the seedlings into individual pots when they are large enough to handle, choosing relatively deep pots to accommodate the tap root. Plant them out in early summer.
Division in early spring as the plant comes into growth.</t>
  </si>
  <si>
    <t>Seed - Sow spring in a greenhouse. Only just cover the seed and make sure that the compost does not dry out. Prick out the seedlings into individual pots when they are large enough to handle, over-wintering the young plants in the greenhouse for the first year and then planting them out in late spring[200].
Division in spring[200].</t>
  </si>
  <si>
    <t>Seed - Sow early to mid spring in a greenhouse. When they are large enough to handle, prick the seedlings out into individual pots and plant them out after the last expected frost[33]. 
Seed can also be sown in situ in late spring, though this will not generally make such good plants[33, K].
The seed can be slow to germinate, soaking in warm water for 24 hours prior to sowing may help[33, 200].</t>
  </si>
  <si>
    <t>Seed - Sow autumn in a greenhouse[200]. Prick out the seedlings into individual pots when they are large enough to handle and grow on for at least their first year in the greenhouse. Plant out in late spring or early summer, after the last expected frosts. Consider giving the plants some protection from winter cold for their first few years outdoors[K].
Division of suckers in the early spring. They can be difficult to establish[200]. It is probably best to pot up the divisions and grow them on in light shade in a greenhouse until they are well established. Keep them in the greenhouse for their first winter then plant them out in late spring or early summer, after the last expected frosts.</t>
  </si>
  <si>
    <t>Seed - 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t>
  </si>
  <si>
    <t>Seed - Sow spring in situ, only just covering the seed. In dry weather the seed should be watered in.
Division might be possible.</t>
  </si>
  <si>
    <t>Seed - Sow spring in a greenhouse[K].  When they are large enough to handle, prick the seedlings out into individual pots of fairly rich soil and plant them out after the last expected frosts.
Division of tubers in spring or autumn. The tubers can be harvested in the autumn and stored in a cool frost-free place overwinter then planted out in the spring[K].</t>
  </si>
  <si>
    <t>Seed - Sow in situ in March or April.</t>
  </si>
  <si>
    <t>Seed - 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t>
  </si>
  <si>
    <t>Seed - 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The seed can keep for three years in normal storage[4].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t>
  </si>
  <si>
    <t>Seed - Sow early spring in a greenhouse. It usually germinates freely.  When they are large enough to handle, prick the seedlings out into individual pots and grow them on in the greenhouse for their first winter. Plant them out into their permanent positions in late spring, after the last expected frosts. If the seedlings are potted up whilst still small and grown on quickly, they sometimes flower in their first year[K].
Division of offsets in the autumn. Store the corms in a cool but frost-free place and plant them out in the late spring. It is probably best to pot up the smaller corms and grow them on in a greenhouse for a year before planting them out in the spring.</t>
  </si>
  <si>
    <t>Seed - Sow in situ as early in the year as possible, in March if weather conditions permit[4]. Seed sowings often fail unless the soil is kept moist until the seedlings are growing well[4].</t>
  </si>
  <si>
    <t>Seed - Sow spring in situ. Make sure to water the seed in if the weather is dry.</t>
  </si>
  <si>
    <t>Seed - Sow spring in a greenhouse. When they are large enough to handle, prick the seedlings out into individual pots and plant them out after the last expected frost.</t>
  </si>
  <si>
    <t>Seed - Sow March in pots in a warm greenhouse in a rich soil. Sow 2 - 3 seeds per pot and thin to the strongest plant. Grow them on fast and plant out after the last expected frosts. Give them some protection, such as a frame or cloche, until the plants are growing away well.</t>
  </si>
  <si>
    <t>Seed - Sow March in pots in a warm greenhouse in a rich soil. Sow 2 - 3 seeds per pot and thin to the strongest plant. Grow them on fast and plant out after the last expected frosts. Give some protection, such as a frame or cloche, until the plants are growing away well.</t>
  </si>
  <si>
    <t>Seed - Sow in a greenhouse as soon as it is ripe in the autumn[1]. When they are large enough to handle, prick the seedlings out into individual pots and grow them on in the greenhouse for at least their first winter. Plant them out into their permanent positions in late spring or early summer, after the last expected frosts.
Division in spring[1].</t>
  </si>
  <si>
    <t>Seed - Sow early spring or autumn in situ and only just cover the seed. Germination should take place within a few days[K].</t>
  </si>
  <si>
    <t>Seed - Sow April in situ. The seed usually germinates within 2 weeks. Seed can also be sown in March in pots in a greenhouse and planted out in late spring or early summer.</t>
  </si>
  <si>
    <t>Seed - 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t>
  </si>
  <si>
    <t>Seed - Sow spring in a cold frame and only just cover the seed. When they are large enough to handle, prick the seedlings out into individual pots and plant them out in early summer.
Division in spring. Very easy, pant them straight out into their permanent positions.
Leaf cuttings[200].</t>
  </si>
  <si>
    <t>Seed - 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t>
  </si>
  <si>
    <t>Seed - Sow spring in a cold frame.</t>
  </si>
  <si>
    <t>Seed - Sow April in situ[1].</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</si>
  <si>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</si>
  <si>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in April of shoots 15cm long, in a sandy mix in a frame covered in plastic to keep them moist[200].
Cuttings of half-ripe wood, 5 - 8cm with a heel, August in a frame[78]. Slow and difficult.
Layering in late summer or early autumn[78]. Another report says that spring is the best time to layer[200]. Takes 18 months[78].
Division of suckers in spring or early autumn[113].</t>
  </si>
  <si>
    <t>Seed - 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Cuttings of mature wood in late autumn.
Layering in late summer or early autumn[78]. Another report says that spring is the best time to layer[200]. Takes 18 months[78].
Division of suckers in spring or early autumn[113].</t>
  </si>
  <si>
    <t>Seed - 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</si>
  <si>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late spring to early summer in a cold frame and only just cover the seed[200]. Germination usually takes place within 2 - 3 weeks. When they are large enough to handle, prick out the seedlings into individual pots and plant them out in late summer. The seed has a long viability[200].</t>
  </si>
  <si>
    <t>Seed - Sow early spring in a greenhouse or cold frame and only just cover the seed[1]. When they are large enough to handle, prick the seedlings out into individual pots and plant them out in the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t>
  </si>
  <si>
    <t>Seed - Sow early spring in a greenhouse and only just cover the seed. Germination should take place within 3 weeks. Prick out the seedlings into individual pots once they are large enough to handle and plant them out in early summer.
If you have sufficient seed, it can also be sown in situ in late spring.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t>
  </si>
  <si>
    <t>Seed - Sow autumn in a cold frame[200]. When they are large enough to handle, prick the seedlings out into individual pots and plant them out in the summer.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</si>
  <si>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autumn in a cold frame[200]. When they are large enough to handle, prick the seedlings out into individual pots and plant them out in the summer.
If you have sufficient seed it can be grown in situ in the autumn or spring.
Division in autumn or spring[200]. Very easy,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root easily in the growing season, merely put them in water.</t>
  </si>
  <si>
    <t>Seed - 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t>
  </si>
  <si>
    <t>Seed - Sow autumn in a cold frame. When they are large enough to handle, prick the seedlings out into individual pots and plant them out in the summer.
If you have sufficient quantity, the seed can be sown in situ in the autumn or the spring.
Division in autumn or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</si>
  <si>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autumn in a cold frame[200]. When they are large enough to handle, prick the seedlings out into individual pots and plant them out in the summer.
If you have sufficient quantity, the seed can be sown in situ in the autumn or the spring.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</si>
  <si>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March in a warm greenhouse. The seed does not need pre-treatment[113]. Germination is usually free and quick[113].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t>
  </si>
  <si>
    <t>Seed - Sow March in a greenhouse. It does not need any pre-treatment[113]. Germination is usually free and quick.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t>
  </si>
  <si>
    <t>Seed - Sow spring in a greenhouse and keep the seed permanently moist[238]. Prick out the seedlings into individual pots when they are large enough to handle and grow them on in the greenhouse for their first year. Stand the pots in shallow water to ensure the plants do not dry out. Plant them out in late spring or early summer.
Division in spring as the plant comes into growth. Very easy, the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</si>
  <si>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Seed - Sow early spring in a greenhouse. There is usually a high germination rate within 2 weeks. Prick out the seedlings into individual pots once they are large enough to handle and plant them out after the last expected frost. Consider giving the plants some protection, such as a cloche, until they are established and growing away well.</t>
  </si>
  <si>
    <t>Seed - Sow spring in situ. The seed requires plenty of moisture in order to germinate.</t>
  </si>
  <si>
    <t>Seed - Sow spring or autumn in situ[238]. The seed requires plenty of moisture in order to germinate.</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</si>
  <si>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Root cuttings in late winter or early spring. Lift in April/May and remove small buds from base of stem and rhizomes. Dip in dry wood ashes to stop any bleeding and plant in a sandy soil in pots in a greenhouse until established[78].</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</si>
  <si>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</si>
  <si>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</si>
  <si>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</si>
  <si>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Cuttings can be made of the tops of old plants. These normally root quite easily in the growing season[11].</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</si>
  <si>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t>
  </si>
  <si>
    <t>Seed - 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t>
  </si>
  <si>
    <t>Seed - Sow April in individual pots in a greenhouse. Grow on quickly and plant out after the last expected frosts. A direct outdoor sowing, especially of some of the less sweet varieties, can be tried in May.</t>
  </si>
  <si>
    <t>Seed - Sow spring in a greenhouse. Prick out the seedlings into individual pots when they are large enough to handle and grow them on in the greenhouse for their first winter. Plant them out in late spring or early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</si>
  <si>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This species does not often produce viable seed in Britain[11].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</si>
  <si>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</si>
  <si>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 This species rarely produces suckers[238].</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</si>
  <si>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t>
  </si>
  <si>
    <t>Seed - 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
Layering[200].</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</si>
  <si>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</si>
  <si>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Branches of older wood as long as 2.5 metres can be used[1]. Very easy. Plant into their permanent positions in the autumn.
Cuttings of half-ripe wood, June to August in a frame. Very easy.</t>
  </si>
  <si>
    <t>Seed - 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Cuttings of this species do not root well[200]. Plant into their permanent positions in the autumn.
Cuttings of half-ripe wood, June to August in a frame. Cuttings of this species do not root well[200].</t>
  </si>
  <si>
    <t>Seed - 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t>
  </si>
  <si>
    <t>Leaves and young seedlings - cooked as a spinach, added to soups etc or eaten raw[46, 61, 62, 159, 183]. The nutritious leaves have a mild flavour[K].
Seed - Raw or cooked[22, 46, 61, 85]. Used as a cereal substitute, the seed is usually ground into a flour for use in porridges, bread etc. It is rather small but easy to harvest and very nutritious[K]. The seed can be cooked whole, and becomes very gelatinous like this, but it is rather difficult to crush all of the small seeds in the mouth and thus some of the seed will pass right through the digestive system without being assimilated[K].</t>
  </si>
  <si>
    <t>Young leaves - cooked as a spinach[183, 238]. Rich in vitamins and minerals, they have a mild flavour[K].
Seed - Raw or cooked. They can be used as a cereal substitute. They can also be popped in much the same way as popcorn[183]. The seed can be soaked for 12 hours in warm water and then allowed to sprout for about 11 days[244]. They can then be added to salads[183]. Very small but the seed is easy to harvest and very nutritious. The seed can be cooked whole, and becomes very gelatinous like this, but it is rather difficult to crush all of the small seeds in the mouth and thus some of the seed will pass right through the digestive system without being assimilated[K].
A red pigment obtained from the plant is used as a food colouring[238].</t>
  </si>
  <si>
    <t>Young leaves - raw or cooked as a spinach[2, 5, 62, 85, 159]. A mild flavour, it is often mixed with stronger flavoured leaves[183]. Very rich in iron, it is also a good source of vitamins A and C[201].
Seed - Raw or cooked[2, 46, 61, 85]. Ground into a powder and used as a cereal substitute[5], it can also be sprouted and added to salads. The seed is very small but easy to harvest and very nutritious. The flavour is greatly improved by roasting the seed before grinding it[183]. It is often added to maize meal[183]. The seed can be cooked whole, and becomes very gelatinous like this, but it is rather difficult to crush all of the small seeds in the mouth and thus some of the seed will pass right through the digestive system without being assimilated[K].</t>
  </si>
  <si>
    <t>Leaves - raw or cooked[2, 4, 9, 14, 21]. Used as a flavouring in salads etc[132, 183]. The leaves lose their flavour if the are cooked for any length of time and so are best used raw or added to cooked dishes only a few minutes before the cooking is complete[244]. The leaves can be harvested at any time the plant is growing, but are best just before the plant flowers[244]. Per 100g, the plant contains 253 calories, 7.2g water, 20g protein, 4.4g fat, 55.8g carbohydrate, 11.9g fibre, 12.6g ash, 1784mg calcium, 543mg phosphorus, 48.8mg iron, 451mg magnesium, 208mg sodium, 3,308mg potassium, 3.3mg zinc, 0.42mg thiamine, 0.28mg riboflavin, 2.8mg niacin and 1.5mg vitamin B6[218].
Seed - Raw or cooked. Very pungent and bitter in taste[4]. It is used as a flavouring in salads, preserves etc[2, 7, 9, 21, 46, 183], its chief uses being perhaps in making dill vinegar and as a flavouring in pickled gherkins[4]. It can also be sprouted and used in breads, soups and salad dressings[183]. Per 100g, the seed contains 305 calories, 7.7g water, 14.5g fat (0.73g saturated, 124mg phytosterol and no cholesterol), 55.2g carbohydrate, 21g fibre, 6.7g ash, 1,516mg calcium, 277mg phosphorus, 16.3mg iron, 256mg magnesium, 20mg sodium, 1,186mg potassium, 5.2mg zinc, 53IU vitamin A, 0.42mg thiamine and 0.28mg riboflavin[218].
An essential oil from the seed is used as a flavouring in the food industry[46, 105].
A tea is made from the leaves and/or the seeds[183].</t>
  </si>
  <si>
    <t>Seed - Raw or cooked[257]. It can be ground into a powder and used as a meal[94].
A latex obtained from the plant is used as a chewing gum[61, 94, 177]. After the latex has been squeezed from the plant it s allowed to stand overnight to harden into a white gum[257]. The latex was sometimes mixed with clean clay[257].</t>
  </si>
  <si>
    <t>Seed - Raw, cooked or ground into a powder. Peanuts are a staple food in many tropical zones and are widely exported to temperate area of the world. The seeds have a delicious nutty flavour and can be eaten on their own either raw or roasted[K]. The seeds are commonly ground up and used as peanut butter in sandwiches etc[269]. They can also be cooked in a variety of dishes and are also ground into a powder when they can be used with cereals to greatly improve the protein content of breads, cakes etc[K]. The seed is very rich in protein and oil, it is also a good source of minerals and vitamins, especially the B complex[200]. A nutritional analysis is available[218].
A non-drying edible oil is obtained from the seed[200]. This is one of the most commonly used edible oils is the world. It is similar in composition to olive oil and is often used in cooking, making margarines, salad oils etc[200]. The oilseed cake is said to be a good source of arginine and glutamic acid, used in treating mental deficiencies[269].
The roasted seed makes an excellent coffee substitute[7, 269].
Young pods may be consumed as a vegetable[269].
Young leaves and tips are suitable as a cooked green vegetable[269]. Javanese use the tips for lablab, and germinating seeds to make toge[269].</t>
  </si>
  <si>
    <t>Seed - Raw or cooked. Rich in starch[183]. The seed is soft like a cashew nut and has a slight flavour of pine nuts. This is a delicious seed and it makes very pleasant eating. It is a food that can easily be eaten in quantity and can be used as a staple food in the diet[K]. Fairly large, the seeds are about the size of an almond and can be 3cm long  x 1cm wide. They are harvested in the autumn and, when kept in cool, dry conditions will store for at least 9 months[K].</t>
  </si>
  <si>
    <t>Leaves - raw or cooked[46, 61, 105, 161]. The N. American Indians would bake the leaves between hot stones and then eat them with salt water[183, 216]. The leaves can also be eaten raw in salads but are inferior to A. dracunculus (Tarragon)[183]. The flavour is said to improve as the plant matures[200, 268].
Seed - Raw or cooked. An oily texture[46, 61, 161, 183]. The seed is very small and fiddly to use[K].</t>
  </si>
  <si>
    <t>Leaves - cooked[61]. The subspecies A. tridentata vaseyana has a pleasant mint-like aroma whilst some other subspecies are very bitter and pungent[164]. The leaves are used as a condiment and to make a tea[257].
Seed - Raw or cooked. Oily[46, 61]. It can be roasted then ground into a powder and mixed with water or eaten raw[84, 106, 161, 257]. The seed is very small and fiddly to use[K].</t>
  </si>
  <si>
    <t>Flower buds - raw or cooked[61, 92]. They taste somewhat like peas[85]. They can be used to thicken soups[257].
Young shoots and leaves - cooked[46, 61, 62, 92, 95]. An asparagus substitute[85, 183]. One report says that they should not be eaten raw[85], whilst another says that the young spring shoots were eaten raw by some native American tribes[257].
Tips of older shoots are cooked like spinach[85, 183].
Young seed pods, 3 - 4 cm long - raw or cooked[85, 257]. Very appetizing[85]. The immature pods are peeled before being eaten[257].
Flower clusters can be boiled down to make a sugary syrup[85] or they can be eaten raw[161, 183].
Seed - Raw[161, 257].
A chewing gum can be made from the latex contained in the stem and leaves[46, 61, 92, 183].
Root[183]. No further details are given, but another report says that the root can be poisonous in large quantities[257].</t>
  </si>
  <si>
    <t>Tuber - cooked[4]. Rich in starch[89, 177]. Dried and boiled in water it yields a mucilaginous matter which can be mixed with grain to make a nutritious bread[4, 105]. Boiling destroys the acrid principle in the tubers[4], rendering them quite pleasant to eat[K].
Flowering stalk - cooked[89, 148].
Seed - Roasted[89, 148].</t>
  </si>
  <si>
    <t>Root - raw or cooked[46, 61, 106, 161, 257]. The root has a thick crown that is edible raw[213]. Roots have a sweet taste when cooked[2, 183]. A long slow baking is best, the Flathead Indians would bake them in a fire pit for at least 3 days[183]. The roots are resinous and woody with a taste like balsam[212].
Young shoots - raw or cooked[161, 257]. Added to salads or used as a potherb[183].
The large leaves and petioles are boiled and eaten[207]. When eaten in large quantities they act like sleeping pills to cause sleepiness[257].
The young flowering stem can be peeled and eaten raw like celery[183, 257].
Seed - Raw or cooked[2, 94, 101, 161]. A highly prized source of food[257]. It can be roasted, ground into a powder and used with cereals when making bread[183, 257]. The raw seed can also be ground into a powder then formed into cakes and eaten without cooking[257]. The seed is rich in oil[213].
Oil. The seed was a prized source of oil for many native North Americans[257].
The roasted root is a coffee substitute[177, 183].</t>
  </si>
  <si>
    <t>Seed - Raw or cooked[257]. It can be ground into a powder, mixed with water and eaten as a mush, often with corn meal[257]. It is also used to make bread[257].</t>
  </si>
  <si>
    <t>Seed - Raw or cooked. It can be parched and eaten as a condiment or made into cakes and fried[2, 85, 177, 183]. The seed is quite tasty, but it is very difficult to separate from the husk. We have tried grinding the seed, husk and all, and eating it this way, but it does then have a very gritty texture[K]. The seed contains about 27.1% protein, 25.6% fat, 7.4% carbohydrate, 6.1% ash[179]. A nutritional analysis is available calculated on a zero moisture basis[218].
A highly nutritious edible oil, rich in essential fatty acids, is obtained from the seed[105, 183].
Leaves. Used in soups[269]. The leaves contain 0.215% carotene[179].</t>
  </si>
  <si>
    <t>Leaves - raw or cooked[2, 4, 5, 52, 94]. The young leaves, used before the plant comes into flower, make a fine addition to salads[9]. The leaves are a cress and cabbage substitute[12], becoming peppery with age[172]. Leaves are usually available all year round, though they can also be dried for later use[12]. The leaves contain about 2.9% protein, 0.2% fat, 3.4% carbohydrate, 1% ash. They are rich in iron, calcium and vitamin C[179]. A zero moisture basis analysis is available[218].
The young flowering shoots can be eaten raw or cooked[264]. They are rather thin and fiddly but the taste is quite acceptable. They can be available at most times of the year.
Seed - Raw or cooked[94, 172]. It can be ground into a meal and used in soups etc[102, 183]. It is very fiddly to harvest and utilize, the seed is very small[85].
The seed contains 35% of a fatty oil[179]. This oil can be extracted and is edible[74].
The seedpods can be used as a peppery seasoning for soups and stews[183].
The fresh or dried root is a ginger substitute[85, 172, 183].</t>
  </si>
  <si>
    <t>Seed - Raw or cooked. A spicy flavour, it is used as a flavouring in confectionery and bread, also as a flavouring in salads, vegetables etc[2, 4, 5, 9, 18, 20, 27, 183]. It is high in protein and fat[14]. The seed is often chewed after a meal in order to sweeten the breath and also to relieve heartburn after a rich meal[244]. Per 100g, the seed contains 333 calories, 10g water, 20g protein, 14.5g fat, 50g carbohydrate, 12.5g fibre, 6g ash, 689mg calcium, 568mg phosphorus, 16.2mg iron, 258mg magnesium, 17mg sodium, 1351mg potassium, 5.5mg zinc, 363 IU vitamin A, 0.383mg thiamine, 0.379mg riboflavin, 3.61mg niacin[218].
An essential oil from the seed is used as a flavouring in ice creams, candy, soft drinks etc[183, 238]. It is an essential ingredient of the liqueur k�mmel[244].
Root - cooked[183]. Used as a vegetable like parsnips[2, 4, 9, 14, 55, 115]. Stronger in taste than parsnips, but liked by many[207]. A delicious vegetable[244].
Leaves - raw or as a flavouring in soups etc[2, 14, 27, 55, 115]. The young leaves are much less spicy than the seeds and are a good salad[9], having a mild parsley-dill flavour[238]. They give an aromatic tang to salads[244]. Older leaves can be cooked as a spinach[183].
The crushed seeds are brewed into a tea[183]. It has a soothing effect on the digestion[244].</t>
  </si>
  <si>
    <t>Seed - 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t>
  </si>
  <si>
    <t>Seed - Raw or cooked and used in pies, cakes, bread etc[2, 4, 61, 62, 183]. Sweet and delicious[1, 117, 183]. The seed can be ground into a meal and used to thicken soups etc[183]. A nut milk can be prepared from the seed and this is used as a butter on bread, vegetables etc[183]. The shell is normally thick and hard[101] but in selected cultivars it can be thin[159]. The seed ripens in late autumn and can be stored for up to 2 years in a cool cellar[117]. The seed is up to 4cm long[229].
Sap - sweet[257]. It is tapped in spring[101] and can be made into a syrup[226].</t>
  </si>
  <si>
    <t>Seed - Raw or cooked[1, 43, 101, 159]. A delicious sweet taste but the thick, hard shell makes extraction very difficult[2, 183, 226]. The kernel is quite small considering the size of the nut[226]. Even squirrels leave the seed to accumulate under trees[117, 183]. The seed can be up to 6cm long[229]. The seed ripens in late autumn and, when stored in its shell in a cool place, will keep for at least 6 months[K].
Sap - used as a drink. Tapped in spring, it has a sweet flavour[101].</t>
  </si>
  <si>
    <t>Seed - Raw or cooked[2, 62, 63, 102, 117]. Rather on the small side, but these are the sweetest seeds of any species in this genus[183]. The seed contains about 7% fat, 11% protein[159]. It can be dried, ground into powder and then be added to cereals when making bread, cakes etc[213].
A delicious oil can be extracted from the seed by crushing the nuts, boiling them in water and then skimming off the oil as it comes to the surface[213]. It can be used as a topping for various puddings[213].
The roasted nut can be used as a coffee substitute and a chocolate substitute can also be made from it[183] (no further details).</t>
  </si>
  <si>
    <t>Seed - Raw or cooked[46, 61, 63, 105]. Eaten raw, there is a distinct astringency, especially if the fleshy inner skin beneath the outer shell of the seed is not removed[K]. When cooked, however, and especially when baked, the seed becomes much sweeter and has a floury texture[K]. It then makes an excellent food and can be used as a staple food in much the same way as potatoes or cereals[K]. The skin (or pellicle) of the seed is easily peeled[183]. The seed is low in fats and oils but high in carbohydrates[183]. A nutritional analysis is available[218].</t>
  </si>
  <si>
    <t>Seed - Raw or cooked[2, 4, 5, 9, 12, 34]. A somewhat astringent taste raw, it improves considerably when cooked and is delicious baked with a floury texture and a flavour rather like sweet potatoes[K]. The seed is rich in carbohydrates, it can be dried, then ground and used as a flour in breads, puddings, as a thickener in soups etc[7, 63, 132, 183].
The roasted seed can be used as a coffee substitute[183].
A sugar can be extracted from the seed[183].</t>
  </si>
  <si>
    <t>Seed - Requires a period of cold stratification and is best sown as soon as it is ripe in a cold frame[138]. The seed has a short viability and should not be allowed to dry out. It can be stored for a few months if kept cool and moist (putting it in a plastic bag that is placed in the salad compartment of a fridge works well). Stored seed should be soaked in warm water for 24 - 48 hours prior to sowing[138]. Germination usually takes place within 1 - 3 months at 15�c[138]. As soon as they are large enough to handle, prick out the seedlings into individual pots and plant them out in mid summer if possible, otherwise grow them on in a cold frame for their first winter and plant them out in late spring. Give the young plants some protection from cold for their first few winters outdoors.</t>
  </si>
  <si>
    <t>Fruit - raw[3, 7, 100]. A mealy pleasant taste[74]. Small and insipidly sweet[2, 183]. Of little value[177]. The fruit is about 10mm in diameter[200] with a single large seed[K].
Seed - Raw or cooked[7, 46, 61, 105].
An oil is obtained from the seed[7, 105].</t>
  </si>
  <si>
    <t>Seedpods - raw or ground into a powder[1, 7, 74, 89, 177]. The seedpods are filled with a saccharine pulp and can be eaten both green or dried[2]. They are very sweet but fibrous[183], the pulp can be used as a chocolate substitute in cakes, drinks etc[183]. It is rich in sugars and protein[183]. The pods contain about 55% sugars, 10% protein[100] and 6% fat[74].
Seed - Rich in protein. A flour is made from them which is 60% protein, it is free from sugar and starch and is suitable for baking[64, 171]. It can be used as a chocolate substitute[148].
An edible gum is extracted from the seed, a substitute for Gum Tragacanth (see Astragalus species)[64]. A stabilizer and thickening agent[142, 183], it is also used as an egg substitute[61, 64, 142]. 
The roasted seed is a coffee substitute[61, 105, 183].</t>
  </si>
  <si>
    <t>Seed - Raw or cooked. The fresh or dried seed is cooked in soups, stews etc[2, 37, 100, 142, 171, 183]. It has a somewhat sweet flavour and a floury texture somewhat reminiscent of sweet chestnuts[K]. The mature seed can also be sprouted and eaten raw[K]. Parched seeds can be eaten as a snack[183]. The seed can also be ground into a meal and used with cereal flours for making bread, cakes etc[46, 105, 183]. The seed is a good source of carbohydrates and protein.
The roasted seed is a coffee substitute[27, 46, 61, 105, 183]. The roasted root can also be used[183].
Both the young seedpods and the young shoots are said to be edible[57, 61, 142, 171, 177, 183] but some caution is advised. See the notes above on toxicity.
A refreshing drink can be made from the acid dew that collects on the hairy seedpods overnight[183].</t>
  </si>
  <si>
    <t>Seed - Raw or cooked[61, 177, 183].
Young shoots - pickled or used as a potherb[177, 183].
A vinegar can be made from the acid dew that forms on the leaves overnight[183].</t>
  </si>
  <si>
    <t>Fruit - raw. A very refreshing fruit[1, 2, 22, 46, 183], it has a delicate sweetness with an extremely high water content, the fruit is often used as a refreshing drink[183]. The unripe fruits are added to soups[183]. A syrup can also be made from the juice[183]. The fruit is a rich source of pectin[218, 240], and can be added to pectin-low fruits when making jam[K]. Pectin is said to protect the body against radiation[201]. The fruit varies considerably in size from cultivar to cultivar, but can be up to 1 metre long and 40cm wide[200]. A nutritional analysis is available[218].
Leaves - cooked.
Seed - Raw or cooked[63, 86, 117, 183]. They can be roasted or ground into a powder and used with cereal flours when making bread, cakes etc, or added to soups and stews[163, 105, 83]. The seed contains about 30% protein, 20 - 40% oil[61].
An edible oil is obtained from the seed[63, 105, 183].</t>
  </si>
  <si>
    <t>Young shoots, leaves and flowers are cooked and used as potherbs[46, 105, 161, 183]. The plants were gathered and, after removing an alkaline taste[46], were eaten with cornmeal porridge[61, 183]. The plant smells like a skunk, but it was an important potherb for the native North American Indians and the early European settlers in America[207].
Seed - Raw or cooked[257]. It can be dried and ground into a meal then used as a mush or mixed with flour to make bread etc[85, 183, 207, 257].
Seedpods - cooked[183].
The hardened cakes of dyestuff (see note on the plants other uses) can be soaked in hot water and then eaten fried[207].</t>
  </si>
  <si>
    <t>Seed - Raw or cooked in soups, bread, biscuits, sweets etc[63, 101, 183]. The nuts have a thick shell with a small sweet kernel[183], they make an excellent dessert[K]. Nuts at the 'milk' stage (before they are fully ripe) are softer and sweeter[183]. The seed is rich in oil. The seed ripens in mid to late autumn and will probably need to be protected from squirrels[K]. When kept in a cool place, and not shelled, the seed should store for at least 12 months[K].
An edible oil is obtained from the seed,</t>
  </si>
  <si>
    <t>Seed - Raw or roasted and used in breads, cakes, biscuits, sweets etc[2, 5, 9, 12, 13, 34, 183]. An excellent nut for raw eating[K]. They can also be liquidized and used as a plant milk[183]. Rich in oil. The seed ripens in mid to late autumn and will probably need to be protected from squirrels[K]. When kept in a cool place, and not shelled, the seed should store for at least 12 months[K].
A clear yellow edible oil is obtained from the seed[7, 9, 183]. It is used in salad dressings, baking etc.</t>
  </si>
  <si>
    <t>Seed - Raw or cooked[46, 61, 105, 177]. The seed, which has a hard shell, is of relatively good flavour[183]. Rich in oil. The seed ripens in mid to late autumn and will probably need to be protected from squirrels[K]. When kept in a cool place, and not shelled, the seed should store for at least 12 months[K].
An edible oil is obtained from the seed.</t>
  </si>
  <si>
    <t>Seed - Raw or cooked[63, 74, 105]. Rich in oil. The seed ripens in mid to late autumn and will probably need to be protected from squirrels[K]. When kept in a cool place, and not shelled, the seed should store for at least 12 months[K].
An edible oil is obtained from the seed[105].</t>
  </si>
  <si>
    <t>Fruit - raw, cooked or pickled[1, 2, 27, 46, 61]. A very agreeable cucumber flavour without any bitterness[183, K]. It can be used in salads or as part of a savoury dish. The fruit is frequently soaked in vinegar to make a pickle, it absorbs a large quantity of vinegar[183]. The fruit is up to 5cm long and 4cm wide[200].
Seed - Raw. Rich in oil with a nutty flavour but very fiddly because it is rather small and covered with a fibrous seedcoat[57, 86, K].
Young leaves - cooked[177, 183].</t>
  </si>
  <si>
    <t>Fruit -  raw[1, 2, 46, 105]. Very watery but with a delicate flavour, it is very refreshing. Rich in vitamins B and C[201]. The flesh of the fruit can be dried, ground into a powder and used with cereals when making bread, biscuits etc[257]. The size of the fruit varies widely between cultivars but is up to 10cm long and 7cm wide[200].
Seed - Raw[57, 86, 105]. Rich in oil with a nutty flavour but very fiddly to use because the seed is small and covered with a fibrous coat[K].  The seed contains between 12.5 - 39.1% oil[218].
An edible oil is obtained from the seed[105, 183].</t>
  </si>
  <si>
    <t>Fruit -  raw or cooked[183]. About the size of an orange, it is yellow or greeny-yellow when ripe with a thin leathery skin. Whilst it can be peeled and eaten raw, it is more often made into pies, preserves, marmalades etc[183]. Unripe fruits are sometimes pickled whole[183].
Seed - Raw[57, 86, 105]. Rich in oil with a nutty flavour but very fiddly to use because the seed is small and covered with a fibrous coat[K].  The seed contains between 12.5 - 39.1% oil[218].
An edible oil is obtained from the seed[105, 183].</t>
  </si>
  <si>
    <t>Fruit -  raw or cooked. The cucumber is a common ingredient of salads, being valued mainly for its crisp texture and juiciness[1, 2, 7, 46]. However, it is very watery, with little flavour and is not very nutritious[K]. Many people find the fruit to be indigestible, this is due to the high cellulose content[7]. The fruit varies widely in size between cultivars but can be up to 1 metre long. It can be available from mid summer until early autumn from outdoor grown plants.
Seed - Raw[57, 86]. Rich in oil with a nutty flavour but very fiddly to use because the seed is small and covered with a fibrous coat[K].
Young leaves and stems - cooked as a potherb.
Oil from seed[61]. Said to resemble olive oil, it is used in salad dressings and French cooking[183]. The oil contains 22.3% linoleic acid, 58.5% oleic acid, 6.8% palmitic acid and 3.7% stearic acid[218].</t>
  </si>
  <si>
    <t>Fruit - cooked[105]. Used as a vegetable, it can also be dried for later use[161, 183]. The young fruit is used, it is bitter and becomes more bitter as it gets older[183]. One report says that the fruit contains up to 23% protein[213], though this would be very unusual in a fruit[K]. The fruit is up to 7cm in diameter[200].
Seed - Raw or cooked[46, 61, 86, 92, 94]. The seeds can be ground into a powder and used as a thickening in soups or can be mixed with cereal flours when making cakes and biscuits[183, 257]. Rich in oil with a very pleasant nutty flavour, but very fiddly to use because the seed is small and covered with a fibrous coat[K]. The seed contains 30 - 35% protein and 34% oil[183].
An edible oil is obtained from the seed[183].
Root - the source of a starch that is used as a sweetener, stabilizer or for making puddings like tapioca[183]. Some caution is advised, see notes on toxicity[207].
The flowers are said to be edible after preparation[183] but no more details are given.</t>
  </si>
  <si>
    <t>Fruit - cooked[2, 27, 46, 97]. A delicious flavour when baked, rather like a sweet potato[K]. The flesh can be dried, ground into a powder and used with cereals in making bread, cakes etc[7, 183]. Some varieties can be stored for up to 9 months.
Seed - Raw or cooked[7, 57, 183]. Rich in oil with a very pleasant nutty flavour but very fiddly to use because the seed is small and covered with a fibrous coat[K]. The seed can also be ground into a powder and used with cereals in making breads etc[183].
An oil is obtained from the seed[21, 86].
Young flowers - raw or cooked[7, 135, 183]. They are often dipped in batter and fried.
Young leaves and stems - cooked[135, 183]. The leaves contain up to 5% protein[183].</t>
  </si>
  <si>
    <t>Fruit - cooked[2, 27, 46, 105]. Some cultivars have a delicious flavour when baked, rather like a sweet potato[K]. The flesh can be dried and ground into a powder then used in making breads etc[183]. Some varieties can be stored for up to 9 months.
Seed - Raw or cooked[57, 86, 105]. Rich in oil with a pleasant nutty flavour[183] but very fiddly to use because the seed is small and covered with a fibrous coat[K].
An edible oil is obtained from the seed[183].
Leaves and young stems - cooked and used as a potherb or added to soups, stews etc[105, 135, 183].
Flowers - cooked[105, 135, 183].</t>
  </si>
  <si>
    <t>Fruit - cooked[2, 27, 46, 105]. Used as a vegetable, it has a very mild flavour and is very watery[K]. It is often harvested when still very young when it is called courgettes. The fruit has very little flavour of its own and so is often used as a base for making savoury dishes, the seeds being scooped out of the fruit and a filling being put in its place - this can then be baked[K]. A nutritional analysis is available[218].
Seed - Raw or cooked[57, 86, 183]. The seed can also be ground into a powder and mixed with cereals for making bread etc[183]. Rich in oil with a pleasant nutty flavour but very fiddly to use because the seed is small and covered with a fibrous coat[K]. A nutritional analysis is available[218]. The seeds can also be sprouted and used in salads etc[183]. Some caution is advised here, see notes above on toxicity.
An edible oil is obtained from the seed[46, 105, 117, 183].
Leaves and young stems - cooked as a potherb[135, 183]. A nutritional analysis is available[218].
Flowers and flower buds - cooked or dried for later use[135, 183]. A nutritional analysis is available[218].
Root - cooked[179]. We have some doubts on this report[K].</t>
  </si>
  <si>
    <t>Seed - Raw or cooked[2, 46, 177]. They can be dried and ground into a powder then mixed with brown rice and fermented into 'date miso' or 'sotetsu miso'[183]. Caution is advised, see the notes above on toxicity.
The heart or pith of the trunk is sliced and eaten baked or powdered. A toxic principal must first be removed[183]. A starch can be extracted from this pith and is used for making dumplings[183]. It is very sustaining[2, 177].</t>
  </si>
  <si>
    <t>Young leaves - cooked[46, 61, 85, 94, 183]. A bitter flavour[85]. Eaten as greens in the spring, they are said to have a salty flavour[216, 257].
The seedpods make an interesting mustard-flavoured nibble[183].
Seed - Raw or cooked. Used as a pi�ole[257]. The seed has a mustard flavour and can be used to flavour soups or as a condiment with corn[92, 257]. The seed can also ground into a powder, mixed with cornmeal and used to make bread, or as a thickening for soups etc[85, 92, 94, 183]. In Mexico the seeds are made into a refreshing drink with lime juice, claret and syrup[61, 183].</t>
  </si>
  <si>
    <t>Young leaves and shoots - cooked[105, 272]. A bitter flavour[85]. Used as a potherb[183, 257].
Seed - Raw or cooked[46]. A pungent taste, it is used as a mustard substitute[61, 74, 105, 183]. The seed can be ground into a powder, mixed with cornmeal and used to make bread, or as a thickening for soups etc[61, 85, 183]. It can also be sprouted and added to salads etc[183]. A nourishing and cooling beverage can be made by mixing the ground up seeds with water to make a thin batter[257]. The seed contains 25.5 - 29.9% protein, 26.9 - 39.7% fat and 3.6 - 3.9% ash on a zero moisture basis[218].</t>
  </si>
  <si>
    <t>Fruit - raw or cooked as a seasoning in soups[1, 2, 3, 100, 146, 74]. Dry, sweet and mealy[11, 145, 183]. The fruit can also be made into jellies or sherbets[183]. The fruit must be fully ripe before it can be enjoyed raw, if even slightly under-ripe it will be quite astringent[K]. The oval fruit is about 10mm long[200] and contains a single large seed[K].
Seed - Raw or cooked. It can be eaten with the fruit though the seed case is rather fibrous[K].</t>
  </si>
  <si>
    <t>Fruit - raw or cooked[146, 272]. Acid and somewhat astringent[158, 183], it is mainly used in preserves, pies etc[183]. Another report describes it as acid and pleasantly refreshing[146]. The fruit must be fully ripe before it can be enjoyed raw, if even slightly under-ripe it will be quite astringent[K]. The fruit contains a single large seed[K].
Seed - Raw or cooked. It can be eaten with the fruit though the seed case is rather fibrous.</t>
  </si>
  <si>
    <t>Fruit - raw or cooked[1, 3, 11, 15, 46, 177]. Pleasantly acid when ripe, they make a very good dessert fruit[K] though they are usually made into pies, preserves etc[183]. Quite fiddly and difficult to pick without breaking the young shoots[200]. The fruit must be fully ripe before it can be enjoyed raw, if even slightly under-ripe it will be quite astringent[K]. The fruit contains a single large seed[K].
Seed - Raw or cooked. It can be eaten with the fruit though the seed case is rather fibrous[K].</t>
  </si>
  <si>
    <t>Fruit - raw or cooked[3, 105]. Sweet and mealy but of better quality than the closely related E. angustifolia[183]. Eaten fresh or made into sherbet and preserves. The fruit must be fully ripe before it can be enjoyed raw, if even slightly under-ripe it will be quite astringent[K]. The oval fruit is about 10mm long and contains a single large seed[K].
Seed - Raw or cooked. It can be eaten with the fruit though the seed case is rather fibrous[K].</t>
  </si>
  <si>
    <t>Fruit - raw or cooked[105, 177]. About the size of a large blackcurrant, though the seed is also quite large[K]. A nice sub-acid flavour when fully ripe but astringent if eaten before then[K]. Can be made into preserves, drinks etc[183]. The oval fruit is about 15mm long[200].
Seed - Raw or cooked. It can be eaten with the fruit though the seed case is rather fibrous[K]. A taste vaguely reminiscent of peanuts[K]. The seed contains 42.2% protein and 23.1% fat on a zero moisture basis[218].</t>
  </si>
  <si>
    <t>Fruit - raw or cooked[2, 46, 105]. Juicy and pleasantly acid, they are tasty raw and can also be made into jams, preserves etc[160, 183, 194]. The fruit must be fully ripe before it can be enjoyed raw, if even slightly under-ripe it will be quite astringent[K]. The fruit contains about 8.3% sugars, 4.5% protein, 1% ash[194]. The vitamin C content is about 12mg per 100g[194]. Mature bushes in the wild yield about 650g of fruit over 2 - 3 pickings[194]. The harvested fruit stores for about 15 days at room temperature[194]. The fruit is about 8mm in diameter[200] and contains a single large seed[K].
Seed - Raw or cooked[194]. It can be eaten with the fruit though the seed case is rather fibrous[160].</t>
  </si>
  <si>
    <t>Leaves - raw or cooked like spinach[4, 183, K]. Not that wonderful raw, they improve somewhat with cooking[K]. The leaves are rich in rutin[171] (see below for more details) and so are a very healthy addition to the diet[K].
Seed - Raw or cooked. A nutty flavour, though it has a somewhat gritty texture[K]. The seed can be soaked overnight in warm water then sprouted for a few days and added to salads[183]. It can also be ground into a powder and used as a cereal[2, 4, 9] when it can be made into pancakes, noodles, breads etc or be used as a thickening agent in soups etc[46, 183]. Rich in vitamin B6[160]. An excellent beer can be brewed from the grain[244].</t>
  </si>
  <si>
    <t>Young leaves - raw or cooked as a potherb[183]. A very nice mild flavour but the leaves quickly become tough so only the youngest should be used. New growth is usually produced for 2 periods of 3 weeks each year, one in spring and one in mid-summer.
Seed - Raw or cooked. Small but very sweet and nutritious[82, 117, 171, 183, 227], it is sold in local markets in Canada and some parts of America[82]. Rich in oil, the seed also contains up to 22% protein[213]. The raw seed should not be eaten in large quantities since it is believed to cause enteritis[159, 226]. It can be dried and ground into a powder, then used with cereal flours in making bread, cakes etc[183]. The germinating seeds can be eaten raw, they are tender, crisp, sweet and nutty[183].
The roasted seed is a coffee substitute[183, 213].
An edible semi-drying oil is obtained from the seed[177, 183].
Inner bark[177]. Dried, ground into a powder and then used as a thickening in soups etc or mixed with cereals when making bread[213].</t>
  </si>
  <si>
    <t>Young leaves - raw[183]. A very nice mild flavour, they go well in a mixed salad. However, the leaves quickly become tough so only the youngest should be used[2, 5, 12, K]. New growth is usually produced for 2 periods of 3 weeks each year, one in spring and one in mid-summer.
Seed - Raw or cooked[2, 5, 7, 63, 183].  A pleasant sweet flavour, though rather small and fiddly[K]. The seed can also be dried and ground into a powder and then used with cereal flours when making bread, cakes etc[12]. The seed is rich in oil. The seed should not be eaten in large quantities because it contains a deleterious principle[65, 238].
The seed contains 17 - 20% of an edible semi-drying oil[4, 7, 8, 57]. This stores well without going rancid and is said to be equal in delicacy to olive oil[183]. It is used as a dressing for salads and also for cooking[238]. The seed residue is poisonous[9, 57].
The roasted seed is used as a coffee substitute[2, 63].</t>
  </si>
  <si>
    <t>Seed - Roasted[105, 177]. An oily texture[178].</t>
  </si>
  <si>
    <t>Seed - Raw (in small quantities), or cooked[237]. A soft and oily texture[229], the seed has a sweet flavour[2, 63] and tastes somewhat like a large pine nut[237]. The baked seed makes very pleasant eating, it has a taste rather like a cross between potatoes and sweet chestnuts[K]. The seed can be boiled and used in soups, porridges etc[183, 237]. It needs to be heated before being eaten in order to destroy a mildly acrimonious principle[57]. Another report says that the seed can be eaten raw[132] whilst another says that large quantities of the seed are toxic[218]. See the notes above on toxicity for more details[237]. The raw seed is said to have a fish-like flavour[218]. The seed is rich in niacin[160]. It is a good source of starch and protein, but is low in fats[237]. These fats are mostly unsaturated or monosaturated[237]. A more detailed nutritional analysis is available[218].
An edible oil is obtained from the seed[2, 183].</t>
  </si>
  <si>
    <t>Seed - Raw or cooked. It can contain up to 30% sugar[160]. Young seeds taste like raw peas[183]. Seeds are not always borne in maritime regions because the tree prefers long hot summers[11]. The oval seeds are about 8mm long[227]. They contain 10.6 - 24.1% protein, 0.8 - 4.3% fat, 84.7% carbohydrate, 21.1% fibre, 4% ash, 280mg calcium and 320mg phosphorus per 100g[218].
The seeds have been roasted and used as a coffee substitute[269].
Seedpods - the pulp is sweet and can be eaten raw or made into sugar[149, 159, 183]. The render young seedpods can be cooked and eaten[183]. The pulp in older pods turns bitter[227]. The seedpods are up to 40cm long and 4cm wide[227].
A sweet, pleasant tasting drink can be made from the seed pods[257].
The seed pulp has been used to make a drink[257].</t>
  </si>
  <si>
    <t>Seedpod - raw or cooked. The roasted seeds can be eaten like sweet chestnuts[257]. The pulp is sweet[2, 82]. A flavour like caramel[222]. The pods are up to 25cm long and 5cm wide[229].
The roasted seed is a caffeine-free coffee substitute[2, 11, 46, 95, 213]. A bitter flavour[226]. Thorough roasting for at least 3 hours at 150�c is necessary in order to destroy the poisonous hydrocyanic acid that is found in the seed[183].
Seed - Roasted and eaten like a nut[161, 213, 226]. The seed contains toxic substances, see notes above.</t>
  </si>
  <si>
    <t>Seed - Raw or cooked[232]. An oily texture[4, 102, 177, 213]. The seeds are about the size of a barley grain and have a thick bony coat[2]. The reports of edibility must be treated with some suspicion, they all seem to stem from one questionable report in the 'Medical Flora' of Refinesque[2].
A refreshing tea is made from the leaves and twigs[102, 105, 177, 257].</t>
  </si>
  <si>
    <t>Seed - Remove the flesh, which inhibits germination, and sow the seed in spring in a cold frame[113]. Four weeks cold stratification will improve germination[113]. When they are large enough to handle, prick the seedlings out into individual pots and grow them on in the cold frame for their first winter. Plant them out into their permanent positions in late spring or early summer, after the last expected frosts.
Cuttings of half-ripe wood, July/August in a shady position in a frame. Good percentage[78].
Cuttings of mature wood, 12cm long, November in a cold frame[78].
Layering. Plants often do this naturally.</t>
  </si>
  <si>
    <t>Seed - Raw or cooked[4, 14, 94, 101, 183]. A delicious nut-like flavour, but very fiddly to extract due to the small size of the seed. Commercially there are machines designed to do this. Rich in fats, the seed can be ground into a powder[95], made into sunflower butter or used to make seed yoghurt. When mixed with cereal flours, it makes a nutritious bread[244]. Cultivars with up to 50% oil have been developed in Russia[218]. The oil contains between 44 - 72% linoleic acid[218]. The germinated seed is said to be best for seed yoghurt, it is blended with water and left to ferment[183]. The sprouted seed can be eaten raw[183]. A nutritional analysis of the seed is available[218].
Young flower buds - steamed and served like globe artichokes[2, 85, 101, 117, 183]. A mild and pleasant enough flavour, but rather fiddly[K]. Average yields range from 900 - 1,575 kg/ha of seed, however yields of over 3,375 kg/ha have been reported[269].
A high quality edible semi-drying oil is obtained from the seed[4]. It is low in cholesterol[244], and is said to be equal in quality to olive oil[4]. Used in salads, margarines, or in cooking[2, 34, 46, 57, 94, 95, 183, 269].
The roasted seed is a coffee and drinking chocolate substitute[4, 7, 100, 102]. Another report says the roasted hulls are used[183].
The leaf petioles are boiled and mixed in with other foodstuffs[7].</t>
  </si>
  <si>
    <t>Seed - Raw or cooked[172]. The seed can be dried and ground into a powder then used with cereal flowers in making breads, cakes and rich soups[183].
An edible oil is obtained from the seed[183].
The roasted shells, after the starch has been removed, or the roasted seeds, can be used in preparing a coffee-like beverage[183].</t>
  </si>
  <si>
    <t>Young leaves - cooked[74, 105, 177]. Used as a potherb or added to soups[183]. The leaves have an acid flavour like sorrel[2].
Seed - Roasted or ground into a flour and made into a kind of cake[105, 177, 183].
Root - it is edible but very fibrousy[144]. Mucilaginous, without very much flavour[144].
An edible oil is obtained from the seed[61, 183]. The yield varies from 2 - 10 tonnes per hectare[74] (or is it per acre?).</t>
  </si>
  <si>
    <t>The fresh calyx (the outer whorl of the flower) is eaten raw in salads, is cooked and used as a flavouring in cakes etc and is also used in making jellies, soups, sauces, pickles, puddings etc[74, 171, 183, 269]. The calyx is rich in citric acid and pectin and so is useful for making jams, jellies etc[240, 269]. It is also used to add a red colour and to flavour to herb teas[238, 269], and can be roasted and used as a coffee substitute[183].
A refreshing and very popular beverage can be made by boiling the calyx, sweetening it with sugar and adding ginger[183].
Tender young leaves and stems - raw or cooked[177, 269, 272]. Used in salads, as a potherb and as a seasoning in curries, they have an acid, rhubarb-like flavour[183, 238, 269].
Seed - Roasted and ground into a powder then used in oily soups and sauces[177, 183].
The roasted seeds have been used as a coffee substitute that is said to have aphrodisiac properties[269].
Root - it is edible but very fibrousy[144]. Mucilaginous, without very much flavour[144].
The seed yields 20% oil[74]. (This is probably edible[K]).</t>
  </si>
  <si>
    <t>Leaves and young shoots - cooked[177, 179].
Seed - Raw or cooked[177]. They are difficult to collect in quantity, mainly because of their exploding seed capsules which scatter the ripe seed at the slightest touch[K].</t>
  </si>
  <si>
    <t>Young shoots - cooked[105, 172]. See the notes above on toxicity.
Seed - Raw. A delicious nutty flavour but rather difficult to harvest[172], mainly because of their exploding seed capsules which scatter the ripe seed at the slightest touch[K].</t>
  </si>
  <si>
    <t>Young shoots - cooked in one change of water[172]. See the notes above on toxicity.
Seed - Raw or cooked[172]. They are tedious to collect in quantity[172], mainly because of their exploding seed capsules which scatter the ripe seed at the slightest touch[K].</t>
  </si>
  <si>
    <t>Seed - Raw, cooked or used in confectionery[22, 105, 177, 183]. A very good flavour[2]. The shell is easily cracked[117].
An edible oil is obtained from the seed, but it tends to go rancid quickly[183].
Young buds (flower?) and fruit stalks - cooked[105, 177, 183].</t>
  </si>
  <si>
    <t>Seed - Raw or cooked[257]. The seed is rather small, but it is sometimes eaten[82, 161, 183]. Of little value[177]. The seed is large and sweet[227] with a thick shell[200, 227]. There are about 45 seeds to the pound[227]. The seeds are 25 - 40mm in diameter[229].
An edible oil is obtained from the seed, it tends to go rancid quickly.</t>
  </si>
  <si>
    <t>Seed - Raw or roasted[183]. The kernels are well filled but difficult to extract because the shell is thick[74, 117, 183].
An edible oil is obtained from the seed[105, 183], it tends to go rancid quickly.</t>
  </si>
  <si>
    <t>Seed - Raw. The seed is sweet and oily but it is rather small and has a thick shell[2, 62, 105, 183, 227]. The seed is the smallest of this genus[82].
An edible oil is obtained from the seed, it tends to go rancid quickly.</t>
  </si>
  <si>
    <t>Seed - Raw or cooked. A sweet, rich distinctive delicious flavour it makes an excellent dessert nut and is also widely used in confections, cakes etc[2, 34, 82, 183]. The kernel is hard to extract and the oil it contains quickly turns rancid[101, 159]. The unripe fruits can be pickled[183]. The seed is borne in solitary fruits or in pairs and is 3 - 4cm in diameter[82, 229]. The nuts can leave a permanent stain on clothing[226].
An edible oil is obtained from the seed[101, 183]. A sweet taste but it tends to go rancid quickly[159]. Used as a seasoning in bread, squash and other foods[183].
The tree yields a sweet sap that can be drunk or concentrated into syrup or sugar[101, 102, 183]. It is tapped in spring.</t>
  </si>
  <si>
    <t>Seed - Raw or cooked[46, 61, 105]. Thin shelled[200].
An edible oil is obtained from the seed, it tends to go rancid quickly.</t>
  </si>
  <si>
    <t>Seed - Raw or cooked[51, 177, 272].
An edible oil is obtained from the seed, it tends to go rancid quickly[51].</t>
  </si>
  <si>
    <t>Seed - Raw[105, 177]. It contains 15.8% protein, 66.9% fat, 10.8% carbohydrate and 1.8% ash[179].
An edible oil is obtained from the seed, it tends to go rancid quickly.</t>
  </si>
  <si>
    <t>Leaves - cooked and used as a potherb[46, 61, 105, 177, 183].
Seed - Raw or cooked. It is rich in oil[2].
An edible oil is obtained from the seed[2, 6, 105, 177, 183].</t>
  </si>
  <si>
    <t>Leaves and stems - raw or cooked[2, 4, 14, 21]. Used as a savoury flavouring in salads, soups, stews etc, imparting a yeasty/celery flavour[9, 52]. The leaves can be used fresh or dried and are available from late winter until late autumn. To ensure a good supply of the leaves in the summer, it is best to cut the plants down to the ground when flowering in the summer[K].
The young stem can be blanched and used like celery in salads or as a savoury flavouring in cooked foods[52, 183].
Seed - Raw or cooked. A strong yeasty flavour, it is used as a flavouring in cakes, soups, salads etc[2, 21, 46, 200]. It can be used whole or ground into a powder.
Root - cooked. A strong savoury taste, it can be used as a flavouring[142] or cooked as a vegetable[200]. It is best grated[200]. Best used when 2 - 3 years old[142].
Flowers[183]. No more details are given.
A tea is made from the dried leaves. A strong savoury flavour, it tastes more like a broth[21, 183]. A tea can also be made from the grated roots[183].
An essential oil from the root is used commercially as a food flavouring[183, 238]. Yields of 0.5% are obtained[7].</t>
  </si>
  <si>
    <t>Seed - Raw or cooked[61]. The seed contains 30 - 40% oil, which comprises mainly linoleic and linolenic acids[238]. The seed also contains cyanogenic glycosides (prussic acid). In small quantities these glycosides stimulate respiration and improve digestion, but in excess can cause respiratory failure and death[238]. Cultivars low in these glycosides have been developed and large quantities of the seed would need to be eaten to achieve a harmful dose. The seed is used in breads and cereals, it can also be sprouted and used in salads[183]. The seed is hard to digest and provokes flatulence[4]. A nutritional analysis is available[218].
The roasted seed is said to be a coffee substitute[183].
A herbal tea can be brewed from the seed[183].
An edible oil is obtained from the seed[183, 269], though it needs to be properly refined before it can be eaten. Some caution is advised in the use of the seeds for food since some varieties of this plant contain toxins.</t>
  </si>
  <si>
    <t>Root - raw or cooked[207]. The taste is rather like a hot spicy parsnip[207]. The root can be roasted and used as a vegetable, or can be dried and ground into a powder then used as a flavouring in soups etc[105, 161].
Leaves and young shoots - eaten as a vegetable or used as a celery-like flavouring in soups etc[177, 183, 257].
The leaves, stems and flowers are infused and used as a beverage[161, 183, 257].
Seed - Raw or cooked[257]. The immature seed is chewed as a refreshing snack and can be used as a flavouring in soups etc[257].
The vitamin C content of young plants is remarkably high, one cup providing more than the recommended daily allowance[183]. (the part of the plant is not referred to, it is probably the leaves)</t>
  </si>
  <si>
    <t>Seed - Raw or cooked[257]. Although quite small, the seed was a staple food for some native North American Indian tribes[257]. Rich in oil, it can be roasted then ground into a powder and eaten dry, mixed with water, or combined with cereal flours[94, 94, 183, 257]. The seed was also used as pi�ole[257].
The seed contains about 41% of a sweet edible oil, about 28% can be extracted from the seed in an oil press[2, 46, 61]. Of a high quality, it can be used as a substitute for olive oil[2, 183]. The oil does not solidify until the temperature drops to -11�c[95].</t>
  </si>
  <si>
    <t>Leaves - raw or cooked[74]. A mild pleasant flavour[K]. The leaves are mucilaginous and fairly bland, this is a very good perennial substitute for lettuce in a salad, producing fresh leaves from spring until the middle of summer, or until the autumn from self-sown plants[K].
Flowers - raw[K]. A very decorative addition to the salad bowl, they have a mild flavour and a texture similar to the leaves[K].
Seed - Raw[74]. Best used before it is fully mature, the seed has a pleasant nutty taste but it is rather small and fiddly to harvest[K].</t>
  </si>
  <si>
    <t>Leaves - raw or cooked[K]. A mild pleasant flavour[K]. The leaves are mucilaginous and fairly bland, we use them in bulk in summer salads[K]. They make a very good perennial substitute for lettuce in a salad, producing fresh leaves from spring until the middle of summer, or until the autumn from spring germinating plants[K].
Flowers - raw[K]. A very decorative addition to the salad bowl, they have a very mild flavour[K].
Seed - Raw. Best used before it is fully mature, the seed has a pleasant nutty taste but it is rather small and fiddly to harvest[K].</t>
  </si>
  <si>
    <t>Leaves - raw or cooked[177]. A very mild flavour with a mucilaginous texture, they make a very acceptable part of a mixed salad, or a good filling for a salad sandwich, though they are somewhat boring on their own[K]. The cooked leaf has a rather slimy texture[K].
Seed - Raw. Best used before it is fully mature, the seed has a pleasant nutty taste but it is rather small and fiddly to harvest[K].</t>
  </si>
  <si>
    <t>Leaves - raw or cooked[74, 145]. A mild pleasant flavour, it can be used in quantity and makes an excellent salad plant. It is possibly the best for flavour in this genus though it is much lower yielding than the annual M. verticillata 'Crispa' or the perennials M. alcea and M. moschata[K].
Seed - Raw or cooked[74, 105]. Best used before it is fully mature, the seed has a pleasant nutty taste but it is rather small and very fiddly to harvest[K].</t>
  </si>
  <si>
    <t>Leaves - raw or cooked[2, 4, 7, 9, 94, 183]. Mucilaginous with a mild pleasant flavour, they are nice in soups where they act as a thickener[5]. The young leaves also make a very acceptable substitute for lettuce in a salad[K].
Immature Seed - Raw[183]. Used as a nibble[183], the seeds have a nice nutty flavour[12] but are too fiddly for most people to want to gather in quantity[K].
Flowers - raw. Added to salads or used as a garnish[183]. A pleasant mild flavour, with a similar texture to the leaves, they make a pleasant and pretty addition to the salad bowl[K].
The leaves are a tea substitute[46, 183].</t>
  </si>
  <si>
    <t>Fruit[2, 105, 155, 161, 257]. No more details are given. The fruit is a capsule about 8cm wide[200].
Seed - Raw or cooked[172].</t>
  </si>
  <si>
    <t>Leaves - raw or cooked[2, 5, 37, 52]. Excellent raw, the leaves have a delicious sweet aniseed flavour[9] and are liked by the majority of people who try them[K]. They are also used as a flavouring for vegetables[183], and are an important ingredient of the herb mix 'bouquet garni'[244]. They can be cooked with tart fruits in order to reduce their acidity[14. 183]. The plant produces fresh leaves from late winter to early the following winter[200]. The leaves can also be dried for later use[21]. It is best to prevent the plant from flowering if the leaves are required for culinary use, because they lose their flavour when the plant is in flower[244].
Root - raw or cooked[1, 2, 5, 14, 37]. A similar flavour to the leaves[K]. So long as it is not too old, the root can be boiled and mixed with other vegetables or added to salads[9].
Seed - Raw or cooked[1, 2, 183]. An aniseed flavour, it is usually used as a flavouring[14, 115] but can also be eaten raw whilst it is still green and before the fibrous coat has formed[1, 9]. It makes an excellent mouth freshener[K].
A tea is made from the leaves[183].</t>
  </si>
  <si>
    <t>Root - cooked as a vegetable[1, 46, 61, 272]. It is also a source of starch or arrowroot[2, 61]. Much used and relished in Chinese cooking, the root has a mild flavour[178] and a crisp texture[206]. It can be cooked with other vegetables, soaked in syrup or pickled in vinegar[264]. The root contains about 1.7% protein, 0.1% fat, 9.7% carbohydrate, 1.1% ash[179].
Young leaves - cooked or raw[46, 61, 117, 183]. Used as a vegetable[272]. The leaves can also be used to wrap small parcels of food before cooking them[264].
Stems - cooked. A taste somewhat like beet[2, 105]. They are usually peeled before use[193].
Seed - Raw or cooked[1, 46, 51, 183, 272]. A delicate flavour[2]. The seed can be popped like popcorn, ground into a powder and used in making bread or eaten dry[183]. The bitter tasting embryo is often removed[116, 117]. The seed contains about 15.9% protein, 2.8% fat, 70% carbohydrate, 3.9% ash[179].
The roasted seed is a coffee substitute[183].
Petals can be floated in soups or used as a garnish[183].
The stamens are used to flavour tea[183].</t>
  </si>
  <si>
    <t>Seed - Raw or cooked. Normally used as a condiment[2, 27, 46, 100], it has a nutmeg flavour[148].</t>
  </si>
  <si>
    <t>Seed - Raw or cooked. Normally used as a flavouring on bread, cakes, curries, pickles etc[4, 9, 74, 100, 183]. There is a belief that eating the seed will make a woman's breasts plumper[245]. The seed is a very popular spice from the Mediterranean to India. It has a pungent flavour according to one report[46] whilst another says that it has a spicy fruity taste[238] and a third that the scent is somewhat like nutmeg[245]. The immature seed is bitter, but when fully ripe it is aromatic[9]. It is also used as a pepper substitute[4].</t>
  </si>
  <si>
    <t>Root - raw or cooked[2, 62, 161, 183]. The root can be soaked in water in order to remove a bitter taste[85]. After long boiling, it has a taste like sheep's liver[2]. The root can also be dried and ground into a powder then used as a thickener in soups, or can be added to cereal flours when making bread, cakes etc[85, 213].
Seed - Raw or cooked. It can be roasted, then ground into a powder and eaten raw[213] or used to thicken soups etc[2, 62, 85, 183, 213]. The seed can also be toasted like popcorn[257].</t>
  </si>
  <si>
    <t>Root - raw or cooked[2, 161]. Boiled or baked[2, 85, 94]. The root can also be dried and ground into a flour[85]. The rather strong taste can be removed by soaking the root in water prior to use[85]. The N. American Indians used the roots in times of famine[212].
Seed - Raw or cooked[2, 46, 61, 101, 161]. The fairly large seed can be dried and ground into a powder and then be used for making porridge or mixed with other flours for making bread[94, 172]. When roasted it resembles popcorn in flavour[212].</t>
  </si>
  <si>
    <t>Seed - Raw or cooked[46, 61, 105, 161]. A similar taste to peanuts[2].</t>
  </si>
  <si>
    <t>Leaves - cooked[2]. Very agreeable to the taste, the leaves are a good source of vitamin C[2]. Some caution is advised, see the notes above on toxicity.
Seed - Raw or cooked. Oleaginous and antiscorbutic, the seed is very agreeable to the taste[2]. It contains some opium[61]. Caution is advised, see note at top of page.</t>
  </si>
  <si>
    <t>Seed - Raw or cooked. Much used as a flavouring in cakes, bread, fruit salads etc[4, 5, 21, 183], it imparts a very nice nutty flavour[K]. The seeds are rather small, but they are contained in fairly large seed pods and so are easy to harvest. The seeds are perfectly safe to eat, containing none of the alkaloids associated with other parts of the plant[238].
Leaves - raw or cooked[7, 52]. Used like spinach or as a flavouring in soups and salads[132, 183]. The leaves should not be used after the flower buds have formed[7]. Some caution is advised, see the notes above on toxicity.
An edible oil is obtained from the seed[2, 4]. Said to be an excellent substitute for olive oil[4, 183], it can be used in salad dressings or for cooking[2].
A syrup can be prepared from the scarlet flower petals, it is used in soups, gruels etc[4, 183].
A red dye from the petals is used as a food flavouring, especially in wine[183].</t>
  </si>
  <si>
    <t>Seed - Raw or cooked[2, 14, 15]. Much used as a flavouring in cakes, bread, fruit salads etc[183], it imparts a very nice nutty flavour[K]. The crushed and sweetened seeds are used as a filling in crepes, strudels, pastries etc[183]. Highly nutritious, the seed contains about 22.7% protein, 48% fat, 9.8% carbohydrate, 7.1% ash[179]. It is also a good source of lecithin[269]. The seeds are rather small, but there are large numbers of them contained in capsules 3cm or more in diameter and so they are easy to harvest and utilize[K]. The seeds are perfectly safe to eat, containing very little if any of the narcotic principles[10, 65, 238]. However, although the seeds contain no narcotic alkaloids, analysis of the urine following their ingestion may produce similar results to the analysis of the urine of morphine or heroin addicts[269].
Edible young leaves - raw or cooked[183]. They must be used before the flower buds have formed[179]. In some countries they are eaten at the seedling stage[269]. One report says that the leaves do not contain any narcotic principles[179]. Some caution is advised, see notes at top of the page. 
A high quality edible drying oil is obtained from the seed. It has an almond flavour[238] and makes a good substitute for olive oil[21, 46, 57, 89, 183].</t>
  </si>
  <si>
    <t>Seed - Raw or cooked. It can be used like rice in sweet or savoury dishes, or can be ground into a powder and used as a flour for making bread, porridge etc[74, 105, 183]. The grain is often fermented to make various foods[183] The sweet tasting grains are eaten raw by children[183]. Very nutritious[171].</t>
  </si>
  <si>
    <t>Root - raw or cooked like potatoes[2, 13, 74, 102, 106, 183]. It contains up to 5% sugar. The flavour and texture are best when the root is young and still growing[144]. It can be dried, ground coarsely and used as a porridge[12, 46, 62]. In Russia they are harvested and processed into starch[269].
Young shoots - raw or cooked[61, 62, 102, 179]. They are best if used before the leaves form, when they are really delicious[144]. They can be used like bamboo shoots[183]. The partly unfolded leaves can be used as a potherb and the Japanese dry young leaves, grind them into a powder and mix them with cereal flour when making dumplings[183]. The stems are reported to contain 4.8 g protein, 0.8 g fat, 90.0 g total carbohydrate, 41.2 g fiber, and 4.4 g ash[269].
Seed - Raw or cooked[257]. It can be ground into a powder and used as a flour[57, 62, 102, 106]. The seed is rather small and difficult to remove from the husk but it is said to be very nutritious[183].
A sugar is extracted from the stalks or wounded stems[2, 5, 62, 95]. A sweet liquorice-like taste[95], it can be eaten raw or cooked[62]. The stems can be boiled in water and then the water boiled off in order to obtain the sugar[178]. A sugary gum that exudes from the stems can be rolled into balls and eaten as sweets[183].
A powder extracted from the dried stems can be moistened and roasted like marshmallow[62, 95, 102, 183].</t>
  </si>
  <si>
    <t>Young male catkins - raw or cooked. Used as a flavouring[172].
Immature female cones - cooked. The central portion, when roasted, is sweet and syrupy[172].
Inner bark - dried, ground into a powder and used as a thickener in soups etc or added to cereals when making bread[172]. An emergency food, used when all else fails.
Seed - Raw. Rich in oil and with a pleasant slightly resinous flavour, but too small and fiddly to be worthwhile unless you are desperate[172].
A refreshing tea, rich in vitamin C, can be made from the young shoot tips[172]. These tips are also used in making spruce beer[183].</t>
  </si>
  <si>
    <t>Young male catkins - raw or cooked. Used as a flavouring[172].
Immature female cones - cooked. The central portion, when roasted, is sweet and syrupy[172]. The cones are 1 - 4cm in diameter[82].
Inner bark - cooked[257]. It is usually harvested in the spring and can be dried, ground into a powder and then used as a thickener in soups etc or added to cereals when making bread[172, 213]. An emergency food, it is only used when all else fails.
Seed - Raw[172]. The seed is about 2 - 4mm long[229] and is too small and fiddly to be worthwhile unless you are desperate[172].
A refreshing tea, rich in vitamin C, can be made from the young shoot tips[172, 213]. A tea is also made from the needles and the bark[21, 102].
A gum obtained from the bark is collected in considerable quantities and used for chewing[82, 177]. Hardened blobs make an excellent chewing gum[226]. It should be aged for 3 days or more before using it[102]. The best gum is obtained from the southern side of the tree[46]. Another report says that the gum, called 'spruce gum', is a resinous exudation collected from the branches[183].
A source of 'spruce oil', used commercially for flavouring[183].
The young twigs are boiled with molasses, sugar etc and then fermented to produce 'Spruce beer'[183, 257]. The beer is ready to drink in a week and is considered to be a good source of minerals and vitamins[226].</t>
  </si>
  <si>
    <t>Young shoots. An emergency food, used when all else fails[177].
Young male catkins - raw or cooked. Used as a flavouring[172].
Immature female cones - cooked. The central portion, when roasted, is sweet and syrupy[172]. The cones are 3 - 5cm in diameter[82].
Inner bark - dried, ground into a powder and then used as a thickener in soups etc or added to cereals when making bread[172]. An emergency food, it is only used when all else fails.
Seed - Raw[172]. The seed is about 2 - 4mm long[229] and is too small and fiddly to be worthwhile unless you are desperate[172].
A refreshing tea, rich in vitamin C, can be made from the young shoot tips[172, 257].
A gum is exuded from the tree as a result of injury to the sapwood. It is used for chewing[46, 61, 171].</t>
  </si>
  <si>
    <t>Young shoots - raw[118, 256].
Young male catkins - raw or cooked. Used as a flavouring[172].
Immature female cones - cooked. The central portion, when roasted, is sweet and syrupy[172]. The cones are 6 - 10cm long[82].
Inner bark - raw or cooked[256]. It can be dried, ground into a powder and then used as a thickener in soups etc or added to cereals when making bread[172]. The inner bark was usually harvested in the spring, though it was also sometimes taken in the summer[256]. An emergency food, it is only used when all else fails.
Seed - Raw[172]. The seed is about 2 - 4mm long[229]. It is rich in fats and has a pleasant slightly resinous flavour but is too small and fiddly to be worthwhile unless you are desperate[172, K].
A refreshing tea, rich in vitamin C, can be made from the young shoot tips[172].
A gum obtained from the bark is hardened in cold water and then used for chewing[118, 177, 256]. It should be aged for 3 days or more before using it. The best gum is obtained from the southern side of the tree.</t>
  </si>
  <si>
    <t>Seed - Raw or cooked[105, 177]. A reasonable size, being up to 10mm x 8mm[200]. The oil-rich seed has a resinous flavour.
A vanillin flavouring is obtained as a by-product of other resins that are released from the pulpwood[200].</t>
  </si>
  <si>
    <t>Inner bark - raw or cooked[2, 94, 105, 161, 257]. It can be used fresh or dried. It is mashed into a pulp and made into cakes then baked[94]. Harvested in early spring, the taste is not unpleasant, but it develops a strong taste of turpentine as the season advances[2]. The inner bark is ready to harvest when the male cones are producing pollen[257]. A famine food, it is only used when all else fails.
Sap - collected in spring and used as a drink[161, 177].
Seed - Raw or cooked[257].
A gum is made from the pitch obtained from the trunk. It is allowed to harden and used for chewing[257].
A vanillin flavouring is obtained as a by-product of other resins that are released from the pulpwood[200].</t>
  </si>
  <si>
    <t>Seed - Raw or cooked[105, 177, 183]. Quite small, it is only 4mm long[200]. The oil-rich seed has a slightly resinous flavour.
The male catkins can be eaten[183].
Inner bark - dried, ground into a powder and then used as a thickener in soups etc or added to cereals when making bread[105, 177, 183]. An emergency food, it is only used when all else fails.
Immature female cones - baked[183].
A vanillin flavouring is obtained as a by-product of other resins that are released from the pulpwood[200].</t>
  </si>
  <si>
    <t>Seed - Raw or cooked[82, 177]. A slightly resinous flavour, but delicious raw or cooked[2, K]. The seed can be ground into a meal and used in stews, making bread, cakes etc and in making nut butter[183]. The seed is up to 25mm long[160]. Rich in oil, protein[183] and thiamine[160]. The seed contains about 15% protein[213]. An important item of food for the local Indians, it is also sold in local markets of Colorado and New Mexico[61, 82]. About 450,000 kilos of the seeds are sold in American markets each year[229].
The leaves can be brewed into a tea[183, 257].
Immature female cones - roasted. The soft centre forms a sweet syrupy food[183].
Inner bark - cooked. A sweet flavour, it is cut into strips and cooked like spaghetti[183]. Inner bark can also be dried, ground into a powder and used as a thickening in soups or can be mixed with cereal flours when making bread etc[257].
The pitch from the trunk can be hardened and used as a chewing gum[257].
A vanillin flavouring is obtained as a by-product of other resins that are released from the pulpwood[200].</t>
  </si>
  <si>
    <t>Seed - Raw or cooked[4, 63, 158]. Rich in oil, they have a pleasant flavour with a hint of resin and can be used as a staple food[2]. Used like pistachio nuts[183]. A very good size, up to 25cm long[200]. The seed is an important local food source[11, 146], and is considered to be a great delicacy[51, 183].
A vanillin flavouring is obtained as a by-product of other resins that are released from the pulpwood[200].</t>
  </si>
  <si>
    <t>Seed - Raw or cooked. Rich in oil[2, 11, 46, 63, 74, 81]. A soft texture with a hint of resin in the flavour, it makes a delicious snack and can also be used as a staple food[K]. The seed can also be dried and ground into a powder then used as a flavouring and thickener in soups etc[183]. Fairly large, the seeds are up to16mm x 12mm[200].
A vanillin flavouring is obtained as a by-product of other resins that are released from the pulpwood[200].</t>
  </si>
  <si>
    <t>Seed - Raw or cooked[1, 2, 62, 63, 92, 257]. A good size, up to 15mm x 10mm[200]. A pleasant sweet nutty flavour[11, 183], with a hint of resin[2]. The nut, together with the shell, can be pulverised into a nut butter[84].
A sugar is obtained from boiling off the water in the sap[1, 2, 63, 92, 94]. Some caution is advised since it is laxative if used in large quantities[95].
A sweet sugar-like substance exudes from wounds made in the heartwood of the tree[81, 82, 183] and also from the cones. It is sometimes used for sweetening foods, though in large quantities it is laxative[2, 183].
The pitch obtained from the trunk is allowed to harden and is then used as a chewing gum[257].
A vanillin flavouring is obtained as a by-product of other resins that are released from the pulpwood[200].</t>
  </si>
  <si>
    <t>Seed - Raw or cooked[1, 82, 161, 257]. Oily, with an agreeable almond-like flavour[2, 229], they are often used in sweetmeats, pastries, etc. They are the lowest in protein and fats and the highest in starch of the pi�ons[183, 200]. The seeds are an important food source for the local Indians of Nevada and California[82]. A good size, the seed is up to 20mm long[200] and has a thin shell[229].
The pitch obtained from the trunk is allowed to harden and is then used as a chewing gum[257].
A vanillin flavouring is obtained as a by-product of other resins that are released from the pulpwood[200].</t>
  </si>
  <si>
    <t>Seed - Raw or cooked[105, 177]. The oil-rich seed has a resinous flavour. Rather small, the seed is only 5mm long[200]. The seed is up to 9mm long[82, 229].
An edible gummy exudation from the stem is used as a chewing gum[257].
Inner bark - raw or cooked[177, 257]. The inner bark can be dried, ground into a powder and then used as a thickener in soups etc or added to cereals when making bread[257].
The roasted young cones can be eaten[257].
A vanillin flavouring is obtained as a by-product of other resins that are released from the pulpwood[200].</t>
  </si>
  <si>
    <t>Seed - Raw or cooked. Rich in oil, it has a resinous flavour. The seed is about 1cm long[200].
A vanillin flavouring is obtained as a by-product of other resins that are released from the pulpwood[200].</t>
  </si>
  <si>
    <t>Seed - Raw or cooked[1, 2, 4, 11, 34, 63]. Rich in oil, the seed has a soft texture with a hint of resin in the flavour. It makes a delicious snack and can also be used as a staple food[K]. The seeds are often added to ice cream, cakes, puddings etc[183]. They can also be ground into a powder and used as a thickener and flavouring in soups etc[K]. The seed is a good size, up to 20mm x 10mm, and is a major source of pine nuts in commerce[200].
A vanillin flavouring is obtained as a by-product of other resins that are released from the pulpwood[200].
Young pine cones can be ground into a powder and used as a flavouring.[183]</t>
  </si>
  <si>
    <t>Inner bark - raw or cooked[257]. Mucilaginous[105, 161, 213]. Best harvested in the spring[257]. The inner bark can be eaten fresh, but is more often dried, ground into a powder and either used as a thickener in soups or is mixed with flour for making bread etc[K].
Seed - Raw or cooked[63, 64, 105, 226, 257]. Rich in oil, the seed has a slightly resinous flavour. Quite small, it is only about 8mm long[200]. The seed can be crushed into a meal and used in making bread etc[213].
The resin has been chewed as a gum[226, 257].
Young male cones have been chewed for the juice[257].
A vanillin flavouring is obtained as a by-product of other resins that are released from the pulpwood[200].</t>
  </si>
  <si>
    <t>Seed - Raw or cooked[1, 81, 161]. An important food crop for the Indians of Baja California[82, 183], the oil-rich seed has a mild resinous flavour and a pleasant soft texture. A good size, up to 16mm long[200]. The seed contains about 11% protein, 37% fat, 44% carbohydrate[183].
A vanillin flavouring is obtained as a by-product of other resins that are released from the pulpwood[200].</t>
  </si>
  <si>
    <t>Seed - Raw or cooked[51, 63, 158, 183, 272]. Not very nice, it has a strong flavour of turpentine[105] and is only eaten as an emergency food[177]. A reasonable size, the seed is up to 11mm long[200].
A sweet edible manna exudes from the bark and twigs[177, 183]. It is actually a gum[177].
A vanillin flavouring is obtained as a by-product of other resins that are released from the pulpwood[200].</t>
  </si>
  <si>
    <t>Seed - Raw or cooked[102, 159]. Rather small and fiddly, it is only about 6mm long[200]. The seed is mainly used as a flavouring in cooking[213].
The fresh needles are brewed into an aromatic tea that is rich in vitamins A and C[183]. A refreshing drink is made from the leaves[159].
An acceptable candy is made by boiling the tender new shoots in syrup[183].
The sticky amber sap can be used for chewing[102, 159].
A vanillin flavouring is obtained as a by-product of other resins that are released from the pulpwood[200].
The firm unexpanded male cones can be boiled and used as a flavouring[177, 183]. A pleasant sweet flavour[257].
Inner bark - raw or cooked. A sweet flavour[105, 159, 161, 213]. There are no more details but inner bark is often dried, ground into a powder and then used as a thickener in soups etc or added to cereals when making bread.</t>
  </si>
  <si>
    <t>Seed - Raw or cooked[183]. It has a very resinous flavour and so is not much relished[158]. The seed is quite small, to 7mm long[200].
The honeydew from aphid infested leaves is eaten as a manna[51, 146, 158]. Another report says that a manna-like substance that exudes from the leaves and twigs is eaten or used like honey[183].
A vanillin flavouring is obtained as a by-product of other resins that are released from the pulpwood[200].</t>
  </si>
  <si>
    <t>The fruit is used to impart a flavour to plant milks[183].
The following two uses have been given for the closely related P. chinensis and not for this species, but it is assumed that they do apply here also.
Young shoots and leaves - cooked. Used as a vegetable[11, 46, 182, 183].
Seed - Roasted and eaten or used in confectionery[105, 183].</t>
  </si>
  <si>
    <t>Seed - Raw or cooked[177]. Sweetish[183]. It is sweeter and oilier than an almond[2].
An edible oil is obtained from the seed[117, 183].
The immature fruits, including the stems, are preserved in vinegar and salt. Known as 'atsjaar', they are used as a relish to accompany wines served during meals[183]. The fruit is about 7mm long and 6 mm wide, it contains a single seed[200].
Young leaves - cooked and used as a vegetable[177, 183].
A resin from the trunk is used as a vegetable and as a chewing gum[177, 183].</t>
  </si>
  <si>
    <t>Seed - Raw or cooked[2, 46, 61, 74]. The seed is rich in oil and has a pleasant mild flavour[2]. It is very nice when eaten raw and is also widely used in confectionery, ice cream, cakes, pies etc[183].
An edible oil is obtained from the seed but is not produced commercially due to the high price of the seed[183].
The fruits can be made into a flavourful marmalade[183].</t>
  </si>
  <si>
    <t>Young leaves - raw or cooked[2, 5, 12, 56, 62, 183]. They are rather bitter and tedious to prepare because the fibrous strands need to be removed before use[9]. It is best not to use the leaf-stalk since this is even more fibrous than the leaf[183]. Many people blanch the leaves in boiling water before using them in salads in order to make them more tender[183]. A Chinese form has more palatable leaves - it contains about 2.7% protein, 0.4% fat, 2.2% ash[179]. 
Seed - Raw or cooked[62, 172]. Very tedious to harvest[172]. The seed can be ground into a meal and mixed with flour[183]. It is very rich in vitamin B1[179]. The whole seeds can be boiled and used like sago[193].
The dried leaves make an acceptable tea[183].
Root[183]. No further details.</t>
  </si>
  <si>
    <t>The leaves are used as a sweet and aromatic flavouring for wheat and barley pi�ole[46, 61, 177, 257].
The leaves are used as a tea substitute[161, 177, 257].
Seed - Raw or cooked. It is used as an aromatic ingredient of wheat and barley pi�ole[161, 207, 257]. Highly prized by the native American Indians, it is gathered in surprisingly large quantities[207].</t>
  </si>
  <si>
    <t>Leaves - raw or cooked[257]. They have an acid flavour and can be used as a sorrel substitute[74]. The chopped leaves and stems have been added to a thick pudding of flour and sugar then eaten[257].
Leaf stems - raw or cooked. An acid flavour, they can be cut into sections and used like rhubarb (Rheum spp)[257].
The juice from the plant has been sweetened and used as a refreshing drink[257].
Seed - Raw or cooked. It is rather small and fiddly to utilize.</t>
  </si>
  <si>
    <t>Leaves - raw or cooked[2, 145]. They have an acid flavour and can be used as a sorrel substitute[74]. The chopped leaves and stems have been added to a thick pudding of flour and sugar then eaten[257].
Leaf stems - raw or cooked. An acid flavour, they can be cut into sections and used like rhubarb (Rheum spp)[257].
The juice from the plant has been sweetened and used as a refreshing drink[257].
Seed - Raw or cooked. It is rather small and fiddly to utilize.</t>
  </si>
  <si>
    <t>Young leaves and plants - raw or cooked[105, 177]. Used as a potherb[183], they are very rich in zinc[179]. A nutritional analysis is available[218].
Seed - Raw or cooked. Rather small and fiddly to utilize, they can be used in all the ways that buckwheat (Fagopyrum esculentum) is used, either whole or dried and ground into a powder for use in pancakes, biscuits and pi�ole[4, 55, 106, 161, 183].
The leaves are a tea substitute[183].</t>
  </si>
  <si>
    <t>Leaves - raw or cooked[2, 7, 9, 103]. One report says that they are rather bitter[5], but we have found them to have a fairly mild flavour, especially when the leaves are young, though the texture is somewhat chewy when they are eaten raw[7, K]. They make an excellent substitute for spinach[183]. In Northern England the leaves are an ingredient of a bitter Lenten pudding, called Easter ledger pudding, that is eaten at Lent[183]. The leaves are available from late winter in most years and can be eaten until the early autumn though they become much tougher as the season progresses[K]. The leaves are a good source of vitamins A and C[257], a nutritional analysis is available[218].
Seed - Raw or cooked[172]. The seed is very small and rather fiddly to utilize[K].
Root - raw or cooked[7, 172, 257]. Rich in starch and tannin, it is steeped in water and then roasted in order to reduce the tannin content[4, 115]. It is then said to be a tasty and nutritious food[4]. The root has also been boiled or used in soups and stews[183] and can be dried then ground into a powder and used in making bread[4]. The root contains 30% starch, 1% calcium oxalate and 15 - 36% tannin[218].</t>
  </si>
  <si>
    <t>Leaves - raw or cooked.
Seed - Raw or cooked. It is rather small and fiddly to utilize.</t>
  </si>
  <si>
    <t>Leaves - raw or cooked.
Seed - Raw or cooked. It is rather small and fiddly to utilize.
Root - raw or cooked[46, 61, 105, 177]. It is starchy with a pleasant flavour.</t>
  </si>
  <si>
    <t>Leaves and stems - raw or cooked. They can also be made into an acid peppery condiment[183]. They are very hot[116]. The leaves contain about 7.5% protein, 1.9% fat, 8% carbohydrate, 2% ash[179]. The leaves are said to contain rutin[218].
Seed - Raw or cooked. It is rather small and fiddly to utilize. The seed is used as a condiment - a pepper substitute[100].
The sprouted seeds or young seedlings can be used as a garnish or added to salads, they are commonly sold in Japanese markets[183]. They are very hot[116, 179].</t>
  </si>
  <si>
    <t>Young shoots in spring - cooked. They can be used as an asparagus substitute[55, 62, 116, 1599, 179, 183]. They have an acid flavour and can also be used as a rhubarb substitute in pies, fruit soups, jams etc[183].
Older stems and shoot tips - cooked[62, 159]. They taste like a mild version of rhubarb[K].
Seed - Raw or cooked. It is rather small and fiddly to utilize. The seed can also be ground into a powder and used as a flavouring and thickener in soups etc, or can be mixed with cereals when making bread, cakes etc.
The root is sometimes eaten[183].</t>
  </si>
  <si>
    <t>Young leaves - raw or cooked[105, 177]. 
Seed - Raw or cooked. It is rather small and fiddly to utilize.</t>
  </si>
  <si>
    <t>Young leaves - raw or cooked[105, 177]. A famine food, used when all else fails[177].
Seed - Raw or cooked. It is rather small and fiddly to utilize.</t>
  </si>
  <si>
    <t>Leaves - raw or cooked. Eaten in curries[177].
Seed - Raw or cooked. It is rather small and fiddly to utilize.</t>
  </si>
  <si>
    <t>Young shoots - raw or cooked as a vegetable[146, 177, 272]. Pleasantly acid, they are used like rhubarb[105].
Seed - Raw or cooked. It is rather small and fiddly to utilize.</t>
  </si>
  <si>
    <t>Leaves - raw or cooked.
Seed - Raw or cooked. It is rather small and fiddly to utilize[105].
Flowers[179]. No more details are given.
Root - cooked[2, 177]. It should be washed several times in order to leech out the bitterness[179]. This process will also remove many of the vitamins and minerals from the roots[K]. A famine food, it is only used when all else fails[105].</t>
  </si>
  <si>
    <t>Tender young leaves and shoots - raw or cooked. Used as a vegetable[272].
Seed - Raw or cooked. It is rather small and fiddly to utilize. The ripe fruits (seeds) are eaten fresh, especially by children[272].</t>
  </si>
  <si>
    <t>Leaves and young shoots - raw or cooked[55, 62, 105, 183]. They contain about 1.9% fat, 5.4% pectin, 3.2% sugars, 27.6% cellulose, 1% tannin[178]. 
Seed - Raw or cooked. It is rather small and fiddly to utilize.</t>
  </si>
  <si>
    <t>Leaves - raw or cooked. Used as a potherb and as a seasoning[177].
Seed - Raw or cooked. It is rather small and fiddly to utilize.</t>
  </si>
  <si>
    <t>Leaves - raw or cooked[177].
The plant is burnt and the ashes are used as a salt substitute[177].
Seed - Raw or cooked. It is rather small and fiddly to utilize.</t>
  </si>
  <si>
    <t>Young plant - cooked[105, 177].
Seed - Raw or cooked. It is rather small and fiddly to utilize.</t>
  </si>
  <si>
    <t>Leaves - raw or cooked[105, 177].
Seed - Raw or cooked. It is rather small and fiddly to utilize.</t>
  </si>
  <si>
    <t>Leaves - raw or cooked[62, 172]. They have a pleasant tart taste when cooked[85].
Seed - Raw or cooked[172]. The seed is not often produced and even when it is, it is rather small and fiddly to utilize. It is rich in starch[91]. It is pickled in Nepal[272].
Root - raw or cooked[2, 61, 62, 91]. Starchy and pleasant but rather small[85, 161, 172]. Sweet, nutty and wholesome[183]. They taste best when roasted[183].
Bulbils from lower part of flowering stem - raw[62].</t>
  </si>
  <si>
    <t>Leaves - raw or cooked[105, 161, 177].
Seed - Raw or cooked. It can be ground into a powder and used in soups etc, or can be added to cereals[105, 161, 177]. The seed is very small and fiddly to utilize.
Root - cooked[177].</t>
  </si>
  <si>
    <t>Leaves and stems - raw or cooked[1, 4, 12, 27, 37]. The young leaves are a very acceptable addition to salads, their mucilaginous quality also making them a good substitute for okra as a thickener in soups[4, 183]. Older leaves are used as a potherb[4]. The leaves have a somewhat sour flavour[85]. A spicy and somewhat salty taste[9]. The leaves are a source of omega-3 fatty acids, though seed sources such as walnuts are magnitudes richer[222]. The leaves can be dried for later use[85]. They contain about 1.8% protein, 0.5% fat, 6.5% carbohydrate, 2.2% ash[179]. Another analysis gives the following figures per 100g ZMB. 245 - 296 calories, 17.6 - 34.5g protein, 2.4 - 5.3g fat, 35.5 - 63.2g carbohydrate, 8.5 - 14.6g fibre, 15.9 - 24.7g ash, 898 - 2078mg calcium, 320 - 774mg phosphorus, 11.2 - 46.7mg iron, 55mg sodium, 505 - 3120mg potassium, 10560 - 20000ug B-carotene equivalent, 0.23 - 0.48mg thiamine, 1.12 - 1.6mg riboflavin, 5.58 - 6.72mg niacin and 168 - 333mg ascorbic acid[218].
Seed - Raw or cooked[62, 102, 159]. The seed can be ground into a powder and mixed with cereals for use in gruels, bread, pancakes etc[183, 193]. The seed is rather small and fiddly to utilize[85]. In arid areas of Australia the plants grow quite large and can produce 10, 000 seeds per plant, a person can harvest several pounds of seed in a day. The seeding plants are uprooted and placed in a pile on sheets or something similar, in a few days the seeds are shed and can be collected from the sheet[193]. In Britain, however, yields are likely to be very low, especially in cool or wet summers[K]. The seed contains (per 100g ZMB) 21g protein, 18.9g fat 3.4g ash[218]. Fatty acids of the seeds are 10.9% palmitic, 3.7% stearic, 1.3% behenic, 28.7% oleic, 38.9% linoleic and 9.9% linolenic[218].
The ash of burnt plants is used as a salt substitute[183].</t>
  </si>
  <si>
    <t>Leaves - raw or cooked[61, 105, 161].
Seed - Raw or cooked. Ground into a powder and used as a mush[161].</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</si>
  <si>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t>
  </si>
  <si>
    <t>Fruit - raw or cooked[11, 82, 105, 183]. The thick juicy flesh is pleasantly acid[183, 229]. The fruit can also be made into jams, preserves etc[82, 183]. The fruit has a tough skin, it can be up to 2cm in diameter and contains one large seed[82, 229].
Seed - Raw or cooked. Do not eat the seed if it is too bitter - see the notes above on toxicity.</t>
  </si>
  <si>
    <t>Fruit - raw or cooked[159]. Used mainly in jellies[177]. The fruit is about 25mm in diameter, it has a thick succulent flesh and contains one large seed[82, 200].
Seed - Raw or cooked. Do not eat the seed if it is too bitter - see the notes above on toxicity.</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</si>
  <si>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Difficult[113].
Softwood cuttings from strongly growing plants in spring to early summer in a frame[200]. Difficult.
Layering in spring.</t>
  </si>
  <si>
    <t>Fruit - raw, cooked or dried for later use[1, 2, 3, 34]. The best forms are soft and juicy with a delicious rich flavour[K]. Wild trees in the Himalayas yield about 47.5kg of fruit per year[194].The fruit of the wild form contains about 6.3% sugars, 0.7% protein, 2.5% ash, 2.5% pectin. There is about 10mg vitamin C per 100g of pulp[194]. The fruit is about 5cm in diameter and contains one large seed[200].
Seed - Raw or cooked[183]. Bitter seeds should be eaten in strict moderation, but sweet ones can be eaten freely[132]. The bitter seeds can be used as a substitute for bitter almonds in making marzipan etc[4].
An edible gum is obtained from the trunk[64].
The seed contains up to 50% of an edible semi-drying oil[4, 57, 61, 183].</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</si>
  <si>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Division of suckers in the dormant season[98]. They can be planted out direct into their permanent positions.
Layering in spring.</t>
  </si>
  <si>
    <t>Fruit - raw or cooked[2, 12, 13]. It can be sweet or bitter but it is not acid[11]. The fruit can be cooked in pies etc or used to make preserves. The fruit contains about 78% water, 8.5 - 14% sugars[74]. The fruit is about 20mm in diameter and contains one large seed[200].
Seed - Raw or cooked. Do not eat the seed if it is too bitter - see the notes above on toxicity.
An edible gum is obtained by wounding the bark[115, 183].</t>
  </si>
  <si>
    <t>Fruit - raw or cooked[51, 105, 158, 272]. Acid and astringent, they are only occasionally eaten raw but are more often cooked[183]. The fruit is about 15mm in diameter and contains one large seed[200].
Gum - chewed. Obtained from the trunk, it can be employed as a substitute for gum tragacanth[183], see Astragalus spp.
Seed - Raw or cooked. Do not eat the seed if it is too bitter - see the notes above on toxicity.</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</si>
  <si>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frame[113].
Softwood cuttings from strongly growing plants in spring to early summer in a frame.
Layering in spring.
Division of suckers during the dormant season. They can be planted out direct into their permanent positions.</t>
  </si>
  <si>
    <t>Fruit - raw or cooked[1, 2, 5, 11, 12]. Pleasantly acid, the fruit can be eaten out of hand, used in pies, preserves etc or dried for later use[183]. The fruit is about 18mm in diameter and contains one large seed[200].
Seed - Raw or cooked. Do not eat the seed if it is too bitter - see the notes above on toxicity.
An edible oil is obtained from the seed[46, 61]. When refined it is used as a salad oil[183].
The leaves are used as a tea substitute[46, 61, 183].
A gum obtained from the trunk is used for chewing[61, 64].</t>
  </si>
  <si>
    <t>Fruit - raw or cooked[1, 2, 7, 46]. The fruit varies considerably from cultivar to cultivar, but it is generally somewhat mealy, soft and juicy with a delicious flavour ranging from very sweet to acid[K]. The more acid fruits are usually only used for cooking purposes[K]. The fruit varies widely in size according to cultivar but can be 8cm long and contains a single large seed[200].
Seed - Raw or cooked. Do not eat the seed if it is too bitter - see the notes above on toxicity.
An edible gum is obtained from points of damage on the trunk[64].
The seed contains about 20% of an edible semi-drying oil[4, 57]. It has an agreeable almond smell and flavour[4].
The flowers are eaten. They are used as a garnish for salads and ice cream or brewed into a tea[183].</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</si>
  <si>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
Softwood cuttings from strongly growing plants in spring to early summer in a frame[200].
Cuttings of mature wood, late autumn in a frame.
Layering in spring.</t>
  </si>
  <si>
    <t>Seed - Raw, cooked or dried and ground into a powder for use in confections etc[7, 183]. The whole seed can also be roasted, sprouted or used in cakes, confectionery and pastry[183]. The sweet-flavoured forms have a delicious flavour but bitter forms should not be eaten in any quantity - see the notes above on toxicity. The seed is somewhat difficult to digest and so needs to be thoroughly masticated[4]. It can be blended with water to make almond milk[183].
An edible oil is obtained from the seed[183]. It is used mainly as a food flavouring and in cooking[57, 105].
An edible gum is obtained from points of damage on the stems[64].</t>
  </si>
  <si>
    <t>Fruit - raw or cooked[229]. Intensely bitter[1, 11, 82, 99]. Some native North American Indian tribes saw the fruit as a great delicacy and an important food source, though others only ate it occasionally because of its bitter taste[257]. The fruit is 8 - 15mm in diameter with a thick flesh, and contains one large seed[229].
Seed - Raw or cooked. Do not eat the seed if it is too bitter - see the notes above on toxicity.</t>
  </si>
  <si>
    <t>Fruit - raw or cooked[1, 2, 46]. More acid than a plum but it is very acceptable raw when fully ripe, especially after being touched by frost[12, 34, K]. The fruit is about 3cm in diameter and contains one large seed[200].
Seed - Raw or cooked. Do not eat the seed if it is too bitter - see the notes above on toxicity.</t>
  </si>
  <si>
    <t>Fruit - raw or cooked. A sweet agreeable flavour, they make a good pie[183]. Cherry-like, a harsh sour taste[178].  A reasonable size, about 14mm in diameter with one large seed[200].
Seed - Raw or cooked. Do not eat the seed if it is too bitter - see the notes above on toxicity.</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</si>
  <si>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Cuttings of mature wood, October in a sheltered north facing border outdoors[113].
Layering in spring.</t>
  </si>
  <si>
    <t>Fruit - raw or cooked. Sweet and reasonably pleasant when fully ripe[65, 74, K]. The cultivar 'Camelliifolia' bears huge quantities of fruit[K]. This is the size of a large cherry and, when fully ripe, has a reasonable flavour raw with a jelly-like texture and a slight astringency[K]. Some sources suggest the fruit is poisonous, this probably refers to the unripe fruit[7]. We have eaten this fruit in quite large quantities without the slightest ill effects (this also includes a 2 year old child) and so any toxicity is of a very low order[K]. However, any fruit that is bitter should not be eaten in quantity because the bitterness is caused by the presence of the toxic compounds - see the notes above on toxicity. The fruit is about 8mm in diameter and contains one large seed[200].
Water distilled from the leaves is used as an almond flavouring[2, 46, 61, 183]. It should only be uses in small quantities, it is poisonous in large amounts[183].
Seed - Raw or cooked. Do not eat the seed if it is too bitter - see the notes above on toxicity.</t>
  </si>
  <si>
    <t>The fruit might be edible[177]. The fruits of all members of this genus are more or less edible, though not always of very good quality[K]. However, if the fruit is bitter it should not be eaten in any quantity due to the presence of toxic compounds, see the notes above on toxicity[K]. The fruit is about 6mm in diameter and contains one large seed[200].
Seed - Raw or cooked. The dried seed kernels are used as a flavouring in breads, sweet pastries, confectionery etc[177, 183]. They impart an intriguing flavour[183]. Do not eat the seed if it is too bitter - see the notes above on toxicity.</t>
  </si>
  <si>
    <t>Fruit - raw or cooked[2, 46, 61, 183]. Hard and sour even when fully ripe, it is scarcely edible[2, 11]. It is, however, widely used in the Orient where it is usually pickled and then used as a condiment and a vegetable[2, 11]. This is the umboshi plum that can be found in oriental stores. It is preserved in salt and used as a relish in rice dishes etc[183]. The fruit contains about 0.9% protein, 18.9% carbohydrate, 0.6% ash, no fat. The fruit is about 3cm in diameter and contains one large seed[200].
The flowers are used as a flavouring in tea[2, 183].
Seed - Raw or cooked. Do not eat the seed if it is too bitter - see the notes above on toxicity.
Young budlings[183]. No more details are given.</t>
  </si>
  <si>
    <t>Fruit - raw or cooked[177, 272]. The ovoid fruit is about 15mm x 13mm and contains one large seed[200].
Seed - Raw or cooked. Do not eat the seed if it is too bitter - see the notes above on toxicity.</t>
  </si>
  <si>
    <t>Fruit - raw or cooked[82, 159]. It can be eaten out of hand, used in pies, preserves etc, or can be dried for later use[171, 183, 226, 257]. The fruit is small and not very palatable[171]. A sour flavour with a thick skin[229], though the flavour is improved tremendously if the fruit is harvested after being touched by a few frosts[226]. The fruit is about 3cm in diameter and contains one large seed[200].
Seed - Raw or cooked. The seed contains prussic acid and there have been cases recorded of children dying after eating fruits without removing the stones[226]. See the notes above on toxicity.</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</si>
  <si>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
Softwood cuttings from strongly growing plants in spring to early summer in a frame.
Cuttings of mature wood, October/November in a frame. 
Suckers removed in late winter. 
Layering in spring.</t>
  </si>
  <si>
    <t>Fruit - raw or cooked[2, 5, 13, 46]. The fruit usually has a bitter taste and is used mainly for making jam and preserves[11, 183]. The fruit is about the size of a pea and contains one large seed[200].
Flowers - chewed[177, 183].
Young leaves - cooked[177]. Used as a boiled vegetable in Korea[183].
Seed - Raw or cooked. Do not eat the seed if it is too bitter - see the notes above on toxicity.
A tea is made from the bark[183].</t>
  </si>
  <si>
    <t>Seed - 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t>
  </si>
  <si>
    <t>Fruit - raw or cooked[2, 55, 101, 105, 257]. A thin sour flesh[82, 85]. Usually too sour to be eaten raw, it is used mainly for making pies, jellies etc[159, 183]. The fruit is about 6mm in diameter and contains one large seed[200].
A gum that exudes from the trunk can be used as a chewing gum[183].
Seed - Raw or cooked. Do not eat the seed if it is too bitter - see the notes above on toxicity.</t>
  </si>
  <si>
    <t>Fruit - raw, cooked or dried for later use[1, 2, 34, 46]. The fruit is often used in ice creams, pies, jams etc[183]. When fully ripe, the fruit of the best forms are very juicy with a rich delicious flavour[K]. Wild trees in the Himalayas yield about 36.5kg of fruit a year[194]. The fruit of the wild form contains about 5.2% sugars, 2% protein, 1.6% ash. Vitamin C content is 2.3mg per 100g[194]. The fruit is a good source of vitamin A[201]. Fruits of the wild peach are richer in nutrients than the cultivated forms[194]. The size of fruit varies widely between cultivars and the wild form, it can be up to 7cm in diameter and contains one seed[200].
Flowers - raw or cooked. Added to salads or used as a garnish[183]. They can also be brewed into a tea[183]. The distilled flowers yield a white liquid which can be used to impart a flavour resembling the seed[183].
Seed - Raw or cooked. Do not eat if it is too bitter, seed can contain high concentrations of hydrocyanic acid. See the notes above on toxicity.
A semi-drying oil is obtained from the seed[57]. Although the report does not mention edibility it can be assumed that it is edible. The seed contains up to 45% oil[218].
A gum is obtained from the stem. It can be used for chewing[64].</t>
  </si>
  <si>
    <t>Fruit - raw or cooked and used in preserves etc[1, 46, 105, 177, 183]. Cherry-like, it is large and sweet[178]. The fruit is about 15mm in diameter and contains one large seed[200]. The fruit contains about 1% protein, 0.8% fat, 16.5% carbohydrate, 0.6% ash[179].
The flowers are salted and used as a tea[183].
Seed - Raw or cooked. Do not eat the seed if it is too bitter - see the notes above on toxicity.</t>
  </si>
  <si>
    <t>Fruit - raw or cooked[105, 161]. Thin skinned with a juicy sub-acid to sweet flesh but a slightly astringent aftertaste[183, 196]. They can be eaten out of hand or used in preserves, pies etc[183]. The juice is often mixed with cornmeal to make a cake[46]. The fruit is about 17mm in diameter and contains one large seed[200].
Seed - Raw or cooked. Do not eat the seed if it is too bitter - see the notes above on toxicity.</t>
  </si>
  <si>
    <t>Fruit - raw or cooked[46, 61, 105, 171]. The fruit ripens early[74]. A unique taste[74]. Sweet and juicy, it can be eaten out of hand, made into pies, preserves etc, or be dried for later use[183]. The fruit is very resistant to rotting[74]. The plum-shaped fruit is up to 7cm long and contains one large seed[200].
Seed - Raw or cooked. Do not eat the seed if it is too bitter - see the notes above on toxicity.</t>
  </si>
  <si>
    <t>Fruit - raw or cooked in pies, jellies, stews etc[2, 11, 34, 55, 62, 101, 149, 183]. It must be fully ripe or else it will have a bitter flavour. The fruit can taste sweet or bitter[43]. The better fruits have a thin skin and a juicy flesh with a pleasant vinous flavour[82]. The fruit can also be used as a flavouring[149]. The taste is best when the plant is grown in a sunny position[159]. The fruit is about 9mm in diameter and contains one large seed[200].
Seed - Raw or cooked. Do not eat the seed if it is too bitter - see the notes above on toxicity.
An infusion of the twigs is used as a beverage[161, 257]. An extract from the bark is used commercially as a flavouring in soft drinks, sweets, syrups and baked goods[183].</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</si>
  <si>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
Layering in spring.
Division of suckers during the dormant season. They can be planted out direct into their permanent positions.</t>
  </si>
  <si>
    <t>Fruit - raw or cooked[2, 5, 7, 11, 12, 13, 34]. Exceedingly astringent, it is normally cooked but once the fruit has been frosted it loses some of its astringency and some people find they can enjoy it raw[183, K]. The fruit is more usually used in jellies, syrups, conserves etc and as a flavouring for sloe gin and other liqueurs[183]. Some fruits that we ate in December were fairly pleasant raw[K]. In France the unripe fruit is pickled like an olive[183]. The fruit is about 15mm in diameter and contains one large seed[200].
Seed - Raw or cooked. Do not eat the seed if it is too bitter - see the notes above on toxicity.
The leaves are used as a tea substitute[7, 183]. The dried fruits can be added to herbal teas[183].
The flowers are edible and can be crystallised or sugared[183].</t>
  </si>
  <si>
    <t>Fruit - raw or cooked[2, 105]. Juicy, sub-acid to sweet[22, 46, 61, 183]. The unripe fruits can be pickled[177, 183]. The fruit is about 12mm in diameter and contains one large seed[200].
Seed - Raw or cooked. Do not eat the seed if it is too bitter - see the notes above on toxicity.
The buds are cooked and eaten[183]. (Is this the flower or leaf buds?)</t>
  </si>
  <si>
    <t>Fruit - raw or cooked[179]. The fruit is quite small, about 11mm x 16mm[266].
Seed - Raw or cooked. Do not eat the seed if it is too bitter - see the notes above on toxicity.</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</si>
  <si>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
Division of suckers during the dormant season. They can be planted out direct into their permanent positions.</t>
  </si>
  <si>
    <t>Fruit - raw or cooked[2, 55, 62, 159]. Very harsh, it is normally used in pies, jellies etc[155, 183]. Dark and juicy, it is sometimes edible raw when fully mature[82, 101]. The fruit can be dried and is then quite nice raw[85]. The fruit is up to 8mm in diameter and contains a single large seed[227].
Seed - Raw or cooked. Very nutritious, they are added to pemmican[183]. Do not eat the seed if it is too bitter - see the notes above on toxicity.
The bark and twigs are a tea substitute[161, 183].</t>
  </si>
  <si>
    <t>Seed - 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A hybrid species, it will not breed true from seed.
Cuttings of half-ripe wood with a heel, July/August in a frame[11, 200].
Softwood cuttings from strongly growing plants in spring to early summer in a frame[200].
Layering in spring.</t>
  </si>
  <si>
    <t>Fruit - raw or cooked[177]. Somewhat bitter[11]. The fruit contains a single large seed.
Seed - Raw or cooked. Do not eat the seed if it is too bitter - see the notes above on toxicity.</t>
  </si>
  <si>
    <t>Seed - Raw or cooked[226]. Somewhat sweet[229]. The seed is about 1 - 3cm long[200] and ripens in its first year[235]. It contains about 6% protein and 65% carbohydrates[213]. It is low in tannin and needs little if any leaching. It is said that those seeds with red or pink blotches on the shell are the sweetest[183]. Any bitter tannins can be leached out by thoroughly washing the dried and ground up seed in water, though many minerals will also be lost.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seed can be roasted and then eaten, its taste is something like a cross between sunflower seeds and popcorn[183].
The roasted seed is a coffee substitute that is free from caffeine[226].</t>
  </si>
  <si>
    <t>Seed - Raw or cooked[257]. A staple food for several native North American Indian tribes[257]. A sweet taste[61, 62, 63, 85, 161]. The seed is about 2cm long and wide[82, 200], it can be dried, ground into a powder and used as a thickening in stews etc or mixed with cereals for making bread. If the seed contains bitter tannins, these can be leached out by thoroughly washing the seed in running water though many minerals will also be lost[85].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</si>
  <si>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Raw or cooked[1, 2, 46, 61]. It can be sweet or bitter[K]. The seed is up to 3cm long[200], it can be dried, ground into a powder and used as a thickening in stews etc or mixed with cereals for making bread. The seed from some trees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An edible oil is obtained from the seed[183].</t>
  </si>
  <si>
    <t>Seed - Raw or cooked[1, 2, 46, 63, 200]. The seed of this variety is normally sweet. The seed is up to 3cm long[200], it can be dried, ground into a powder and used as a thickening in stews etc or mixed with cereals for making bread. The seed from some trees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An edible oil is obtained from the seed[183].</t>
  </si>
  <si>
    <t>Seed - Raw or cooked[61, 63, 105]. A sweet taste[159]. The seed is up to 25mm long and 18mm wide[82, 200], it can be dried, ground into a powder and used as a thickening in stews etc or mixed with cereals for making bread. The seed from some trees might contain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substitute[177, 257].</t>
  </si>
  <si>
    <t>Seed - Raw or cooked[63, 161, 171]. Low in tannin, it has a sweet flavour[82]. The seed is usually produced in clusters of 3 - 5 and is about 25mm long and 10mm wide[82, 200]. It is about 12mm long according to another report[227].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An edible oil obtained from the seed is used for cooking[149, 161, 177].
The roasted seed is a coffee substitute.</t>
  </si>
  <si>
    <t>Young leaves - raw or cooked[2, 105]. A somewhat hot taste, they are finely cut and added to salads or used as a potherb[183]. It is best to use just the young leaves in spring, older leaves soon become bitter[9].
Seed - Raw or cooked. A very pungent flavour, the seed can be ground into a powder and made into a paste when it is an excellent substitute for mustard[2, 9, 115, 183].
The sprouted seeds have a somewhat hot spicy flavour and are a tasty addition to salads[183].
Flowers - raw. A nice addition to salads. The flower buds are used as a broccoli substitute, they should be lightly steamed for no more than 5 minutes[9].
Young seedpods - raw. Crisp and juicy, they must be eaten when young because they quickly become tough and fibrous[K].
An edible oil is obtained from the seed[115].</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</si>
  <si>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</si>
  <si>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in early spring or just before leaf-fall in the autumn[200]. Larger divisions can be planted out direct into their permanent positions. We have found it best to pot up the smaller divisions and grow them on in a lightly shaded position in a cold frame, planting them out once they are well established in the summer.</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</si>
  <si>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Division in early spring or just before leaf-fall in the autumn[200].</t>
  </si>
  <si>
    <t>Seed - 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of the suckers in early spring or just before leaf-fall in the autumn[200].</t>
  </si>
  <si>
    <t>Seed - 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t>
  </si>
  <si>
    <t>Leaves - raw or cooked[2, 4, 5, 7, 13, 27]. They make a thirst-quenching on their own, or can be added to salads, used as a potherb or pureed and used in soups[183]. A delicious lemon-like flavour, liked by most people who try them, they can be rather overpowering in quantity and are more generally used as a flavouring in mixed salads[K]. The leaves can also be dried for later use[12]. The leaves can be available all through the winter, especially in mild weather or if a little protection is given to the plants[K]. The leaves should be used sparingly in the diet[9, 21], see the notes on toxicity above.
Flowers - cooked as a vegetable or used as a garnish[183].
Root - cooked. It is dried, ground into a powder and made into noodles[105].
Seed - Raw or cooked[172]. Ground into a powder and mixed with other flours to make bread[183]. The seed is easy to harvest, but is rather small and fiddly to use[K].
The juice of the leaves can be used as a curdling agent for milks[4, 183].</t>
  </si>
  <si>
    <t>Leaves - raw or cooked[4, 12, 55, 62, 183]. A delicious lemon-like flavour, most people consider them too strong to use in quantity, but they are excellent as a flavouring in mixed salads[K]. The leaves should only be used in small quantities due to the oxalic acid content. The leaves can be used as thickeners in soups etc[102], they can also be dried for later use[12].
Root - cooked. It can be dried, ground into a powder and made into noodles[105].
Seed - Raw or cooked[172]. Easy to harvest, but the seed is rather small and fiddly to use[K].
A drink similar to lemonade (but without the fizz) is made by boiling up the leaves[102].</t>
  </si>
  <si>
    <t>Leaves - cooked[177]. Eaten as greens[257]. Very bitter, especially as the leaves grow older[K].
Seed - Raw or cooked. It can be ground into a powder and added to flours when making bread, biscuits etc[102]. The seed is small and fiddly to harvest.</t>
  </si>
  <si>
    <t>Leaves - raw or cooked[5, 85, 159]. They can also be dried for later use[12]. The leaves can be added to salads, cooked as a potherb or added to soups[183]. Only the very young leaves should be used, preferably before the stems have developed, and even these are likely to be bitter[12, 95, 257]. If used in early spring and in the autumn they can often be fairly pleasant tasting[85, 159, K]. The leaves are very rich in vitamins and minerals, especially iron and the vitamins A and C[183, 244]. A nutritional analysis is available[218].
Stems - raw or cooked[257]. They are best peeled and the inner portion eaten[257].
Seed - Raw or cooked[172, 257]. It can be used as a pi�ole or can be ground into a powder and used as a flour for making pancakes etc[85, 102, 183, 257]. The seed is very fiddly to harvest and prepare[62].
The roasted seed has been used as a coffee substitute[207].</t>
  </si>
  <si>
    <t>Young leaves - cooked[2, 105, 183].
Seed - Raw or cooked. It can be ground into a powder and used as a flour[102]. The seed is small and rather fiddly to harvest.</t>
  </si>
  <si>
    <t>Young leaves - cooked as a pot-herb[2, 46, 61, 105, 161]. They are usually cooked in several changes of water to remove the bitter-tasting tannin[183].
Leaf stems - cooked[95, 105, 161]. Crisp and tart, they are excellent when used in pies like rhubarb[2, 183]. They are often cooked with sugar, or can be baked and the central portion eaten[257].
The stems, harvested before the flowers open, have been boiled to make a drink[257].
Seed - Raw or cooked[257]. It can be ground into a powder, cooked with water to the consistency of a thick gravy and eaten as a mush[183, 257]. The powder can also be mixed with water, shaped into cakes and baked[257].
Root[105, 161]. Eaten raw by children in early spring[257].</t>
  </si>
  <si>
    <t>Young leaves - cooked[8, 22, 46, 61]. A bitter taste, especially if the older leaves are used[105, 183]. The leaves are usually cooked in at least one change of water in order to reduce the bitterness[183]. Leaves can also be dried for later use[12]. The leaves have a much milder flavour when they are first produced in early spring[K].
Young stems - cooked[257].
Seed - Raw or cooked[102, 172]. The seed can also be ground into a powder and used to make a gruel or added to cereal flours when making bread etc[102]. It is rather small and fiddly to harvest.</t>
  </si>
  <si>
    <t>Young leaves - cooked[61, 105, 161, 172]. Used like spinach[257]. A bitter taste, the native North American Indians would add oil to improve the flavour[256].
Young stems - cooked[256]. Used like rhubarb[256].
Seed - Raw or cooked[161, 177, 257]. The seed can also be ground into a powder and used to make a gruel or added to cereal flours when making bread etc. It is rather small and fiddly to harvest.</t>
  </si>
  <si>
    <t>Seed - Raw or cooked. It can be roasted, then ground into a powder and used with other seeds as a mush[161, 177, 183, 257]. The seeds can be added to wheat to improve the flavour[257]. It can also be used as a cooling beverage[161, 177, 183].</t>
  </si>
  <si>
    <t>Seed - Raw or cooked[92, 94, 95, 257]. Usually ground into a powder and used as pi�ole or made into dark-coloured cakes and loaves[183], it has a nutty flavour[92]. It can also be mixed with corn meal when making mush or with ground wheat for gruel[183]. Rich in niacin, thiamine, zinc, calcium and manganese[160], it is also a good source of protein and easily digested fats[274]. It has a high food value and is easily digested[92].
The sprouted seeds can be added to salads and sandwiches[160, 183].
A refreshing drink can be made by steeping the seed in cold water[92, 94, 95, 183]. Alternatively, the seed can be roasted and ground into a powder then mixed with water when it soon becomes a copious gelatinous mass[2]. It is very palatable and nutritious[2].
The seed has been used to render water palatable by removing the alkalis[257].
The leaves are occasionally used as a sage-like seasoning[183].</t>
  </si>
  <si>
    <t>Seed - 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t>
  </si>
  <si>
    <t>Fruit - raw or cooked[238]. A sweet flavour but with a soapy taste and a strong vanilla-like aroma[238]. Regular consumption of the fruit is supposed to be very beneficial to the health, improving the digestion and helping to increase weight and strength[238].
Seed - Raw or cooked[238].</t>
  </si>
  <si>
    <t>Immature leaves - raw or cooked[177, 257]. Used as greens[257]. A famine food, it is only eaten when better foods are in short supply[257].
Seed - Raw or cooked[257]. The seed can be eaten as pi�ole[257]. It can also be dried, ground into a powder then mixed with water and used as a gruel[257]. The seed can be mixed with water to make a drink[257].
Flowers - raw[177].</t>
  </si>
  <si>
    <t>Young shoots - raw or cooked[2, 9, 85]. A bitter cabbage-like flavour, they are used as a flavouring in salads or cooked as a potherb[183, K].
Seed - Raw or cooked[257]. It can be ground into a powder and used as a gruel or as a mustard-like flavouring in soups etc[85, 183].</t>
  </si>
  <si>
    <t>Seed - Raw or cooked. It is used as a whole grain in similar ways to rice or can be ground into a flour and made into bread etc[2, 4, 57, 162, 183]. The ground seed yields a particularly white flour[7]. Sorghum is a staple food in some regions, where it is often fermented (lactic acid fermentation) before being eaten[183]. The sprouted seed can be eaten raw, and is sometimes added to salads[183].
Sap - raw or cooked. Very sweet, it is made into a syrup[1, 2, 46, 57, 257].
Stems - cooked[105]. Some caution is advised here, there are some reports that the leaves can contain the poison cyanide[4].</t>
  </si>
  <si>
    <t>Seed - Raw or cooked. It can be used whole in a similar manner to rice or millet, or it can be ground into a flour and used as a cereal in making bread, cakes etc[46, 105].</t>
  </si>
  <si>
    <t>Seed - Raw or cooked. It can be ground into a flour[46].</t>
  </si>
  <si>
    <t>Seed - Requires stratification and is best sown in a cold frame as soon as it is ripe[11]. Stored seed requires 3 months warm then 3 months cold stratification[113]. Germination is usually good, prick out the seedlings into individual pots once they are large enough to handle. Overwinter in a greenhouse for the first winter and plant out in late spring.
Cuttings of half-ripe wood, July/August in a frame[113].
Layering in autumn.</t>
  </si>
  <si>
    <t>Young leaves - raw or cooked. A salty flavour[K].
Seed - Raw or cooked.</t>
  </si>
  <si>
    <t>Young leaves - raw or cooked[2, 105, 177]. A pleasant salty flavour, they make a nice addition in small quantities to a salad[K]. They are often mixed with other vegetables in order to reduce their saltiness[183]. The young shoots are pickled in vinegar and eaten on their own or used as a relish[183].
Seed - Raw or cooked.</t>
  </si>
  <si>
    <t>Seed - Roasted[46, 61, 63, 105, 183, 266].
An edible oil is obtained from the seed[266].</t>
  </si>
  <si>
    <t>Seed - Raw, cooked or used in confectionery[1, 63, 105, 183]. An agreeable sweet slightly resinous flavour[11]. An aromatic flavour[46], it is much relished and is eaten in quantity[178] though it is said to be laxative if eaten in excess[2].
An edible oil is obtained from the seed[1, 2, 1, 63, 178, 183]. Used in cooking[183].</t>
  </si>
  <si>
    <t>Seed - Raw, cooked or dried and ground into a powder[2, 3, 13, 34, 56, 63, 74, 100]. A sweet floury and agreeable flavour[27], similar to sweet chestnuts (Castanea spp)[183]. The seed contains up to 50% starch according to one report[46], 16% starch, 3% protein in another report[117] and 15% protein, 7.5% fat in a third[74]. (Are all these reports talking about the same thing?). One report says that the raw nut contains toxins that are destroyed by cooking the seed[200].</t>
  </si>
  <si>
    <t>Leaves - raw[2, 7, 14, 15, 27, 37]. A hot watercress flavour[183]. Very nice on its own or as a flavouring in mixed salads[K]. Rich in vitamin C[201]. The leaves are available from early summer until the first frosts of the autumn[K].
Flowers - raw[2, 7, 14, 27, 37, 183]. A very ornamental and tasty addition to the salad bowl, the flowers have a hot watercress flavour and are available all through the summer[7, K]. The flowers contain about 130mg vitamin C per 100g[218].
Young seed pods - raw[2, 14, 15, 27, 37]. These are even hotter than the flowers or leaves[K]. They can also be harvested whilst immature and pickled for use as a caper substitute[183, 238].
Seed - Raw or cooked[105]. Very hot[K]. The mature seed can be ground into a powder and used as a pepper substitute[183]. The seed contains 26% protein and 10% oil[218].</t>
  </si>
  <si>
    <t>Leaves - raw[2, 27, 37]. A hot watercress flavour[183]. The leaves are very nice in small quantities on their own or as a flavouring in mixed salads, they are available from early summer until the first frosts of the autumn[K].
Flowers - raw[2, 27, 37, 183]. A very ornamental and tasty addition to the salad bowl, the flowers have a hot watercress flavour[7]. The flowers contain about 130mg vitamin C per 100g[218].
Young seed pods - raw[2, 27, 37]. These are even hotter than the flowers or leaves[K]. The seed pods can also be harvested whilst immature and pickled for use as a caper substitute[183].
Seed - Raw or cooked. Very hot[K]. The mature seed can be ground into a powder and used as a pepper substitute[183].</t>
  </si>
  <si>
    <t>Roots - raw or cooked[2, 12]. They can be boiled and eaten like potatoes or macerated and then boiled to yield a sweet syrup. The roots can also be dried and ground into a powder, this powder is rich in protein and can be mixed with wheat flour and then used for making bread, biscuits, muffins etc[55, 62, 95, 183]. One hectare of this plant can produce 8 tonnes of flour from the rootstock[85]. The plant is best harvested from late autumn to early spring since it is richest in starch at this time[9]. The root contains about 80% carbohydrate (30 - 46% starch) and 6 - 8% protein[85].
Young shoots in spring - raw or cooked[12, 55, 62, 94, 102, 183]. An asparagus substitute. They taste like cucumber[212]. The shoots can still be used when they are up to 50cm long[85].
Base of mature stem - raw or cooked[2, 9, 55]. It is best to remove the outer part of the stem[62, 183]. It is called 'Cossack asparagus'[183].
Immature flowering spike - raw, cooked or made into a soup[62, 85, 94]. It tastes like sweet corn[183].
Seed - Raw or cooked[2, 257]. The seed is rather small and fiddly to utilize, but has a pleasant nutty taste when roasted[12]. The seed can be ground into a flour and used in making cakes etc[257].
An edible oil is obtained from the seed[55, 85]. Due to the small size of the seed this is probably not a very worthwhile crop[K].
Pollen - raw or cooked. The pollen can be used as a protein rich additive to flour when making bread, porridge etc[12, 55, 62, 94, 102]. It can also be eaten with the young flowers[85],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</si>
  <si>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Young Seed - Raw or cooked[256]. The seeds are produced in pods 2 - 5cm long, each pod containing 3 - 4 round seeds the size of small peas[256]. They are eaten, when young, like green peas[2, 105, 118, 161], the flavour even of young seeds is rather strong, like old garden peas[256]. Some native North American Indian tribes regarded the seeds as poisonous, though other tribes would eat them as a snack. The pods were harvested when green and then roasted in an open fire until the pods started to split open. The seeds were then removed and eaten[256].</t>
  </si>
  <si>
    <t>Leaves and young plants - cooked[2, 105, 177]. They must be thoroughly boiled and then washed[179]. Caution is advised, the plant is probably poisonous[218].
Seed - Raw or cooked[212]. It can be used as a pi�ole[257]. The seed can be ground into a powder and mixed with flour for making bread, cakes etc[105, 257]. The seed contains about 36.7% protein, 38.6% fat, 5.2% ash[179]. It also contains a glycoside[179] and is probably poisonous.</t>
  </si>
  <si>
    <t>Seed - Raw or cooked. Corn is one of the most commonly grown foods in the world. The seed can be eaten raw or cooked before it is fully ripe[1, 2, 33, 34] and there are varieties especially developed for this purpose (the sweet corns) that have very sweet seeds and are delicious[183, K]. The mature seed can be dried and used whole or ground into a flour. It has a very mild flavour and is used especially as a thickening agent in foods such as custards[183]. The starch is often extracted from the grain and used in making confectionery, noodles etc[183]. The dried seed of certain varieties can be heated in an oven when they burst to make 'Popcorn'[183]. The seed can also be sprouted and used in making uncooked breads and cereals[183]. A nutritional analysis is available[218].
The fresh succulent 'silks' (the flowering parts of the cob) can also be eaten[55, 183].
An edible oil is obtained from the seed, it is an all-purpose culinary oil that is frequently used as a food in salads and for cooking purposes[13, 46, 183, 238].
The pollen is used as an ingredient of soups[183]. Rich in protein, it is harvested by tapping the flowering heads over a flat surface such as a bowl. Harvesting the pollen will actually help to improve fertilisation of the seeds[K].
The roasted seed is a coffee substitute[183].
The pith of the stem is chewed like sugar cane and is sometimes made into a syrup[183].</t>
  </si>
  <si>
    <t>Seed - Pre-soak 24 hours in hot water and sow March/April in a greenhouse or sow as soon as it is ripe in a cold frame[113]. Germinates in 2 - 3 months at 19�c. Scarification helps[133]. There are about 11,000 seeds to a pound, about 25 - 33% of which germinate[227]. Prick out the seedlings into individual pots of fairly rich soil when they are large enough to handle and grow them on in the greenhouse for at least their first winter. Plant out in late spring or early summer and consider giving them some protection from the cold for their first winter or two outdoors[K].
Root cuttings, late winter in a greenhouse[113, 200].
Cuttings of half-ripe wood, July/August in a frame[200].
Suckers planted out in late winter[200].</t>
  </si>
  <si>
    <t>Seed - Pre-soak the seed for 12 hours in warm water and sow March/April in a warm greenhouse. When large enough to handle, prick the seedlings out into individual pots and grow them on in a greenhouse for at least the first winter. Plant out into their permanent positions in the summer.
Cuttings of young shoots in a frame[1].</t>
  </si>
  <si>
    <t>Seed - Pre-soak for 3 hours in tepid water and sow February/March in a cold frame. The seed usually germinates in 1 - 3 months at 15�c[134]. When large enough to handle, prick the seedlings out into individual pots and grow them on in light shade in the greenhouse for their first winter, planting them out in late spring or early summer.
Division can be carried out at almost any time of the year, though spring is probably the best time. Simply dig up the roots, harvest the tubers and replant them where you want the plants to grow. It is also possible to harvest the tuber in winter, store them in a cool fairly dry but frost-free place over the winter and then plant them out in the spring. The tubers lose moisture rapidly once they have been harvested, so make sure that you store them in a damp medium such as leafmold.</t>
  </si>
  <si>
    <t>Seed - Pre-soak for 12 hours in warm water and sow the seed in mid spring in a warm greenhouse. Germination should take place within 2 weeks. When large enough to handle, prick the seedlings out into individual pots of fairly rich soil and grow them on fast, planting them out after the last expected frosts and giving them some protection (such as a cloche) until they have settled down and are growing well.</t>
  </si>
  <si>
    <t>Seed - Pre-soak for 8 hours in warm water and then sow in pots of sandy soil in a cold frame. Germination usually takes place in 2 - 3 weeks at 15�c[134]. When large enough to handle, prick the seedlings out into individual pots and grow them on in a cold frame for their first winter, planting them out in late spring or early summer.
Division in spring or after flowering[111]. Fairly easy, large divisions can be planted out straight into their permanent positions whilst it is probably best to pot up smaller divisions and to grow them on in light shade in a cold frame until they are rooting well.</t>
  </si>
  <si>
    <t>Seed - 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t>
  </si>
  <si>
    <t>Seed - Pre-soak for 12 hours in warm water then sow in mid spring in a greenhouse. When large enough t handle, prick the seedlings out into individual pots and grow them on in the greenhouse for at least their first winter. Plant out in early summer, after the last expected frosts and consider giving some protection from the cold for their first winter or two outdoors.
Cuttings of half-ripe wood, with the leaves removed, in moist sand July/August in a frame[200]. Gentle bottom heat is usually required.
Layering.</t>
  </si>
  <si>
    <t>Seed - 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t>
  </si>
  <si>
    <t>Seed - Pre-soak for 24 hours in warm water prior to sowing. If the seed has not swollen then give it another soaking in warm water until it does swell up. Sow in a greenhouse in April[200]. Germination should take place within 2 months. As soon as they are large enough to handle, prick the seedlings out into individual deep pots and grow them on in a greenhouse for at least their first winter. Plant them out into their permanent positions in late spring or early summer, after the last expected frosts. Give them some protection from the cold for their first few winters outdoors.</t>
  </si>
  <si>
    <t>Seed - Pre-soak for 2 hours in warm water and sow February/March in a greenhouse[164]. The seed usually germinates in 3 - 4 weeks at 25�c. When they are large enough to handle, prick the seedlings out into individual pots. Grow them on in cool conditions and plant out in late spring after the last expected frosts[1, 164]. Seed can also be sown in situ in May[1] though it would be unlikely to ripen its seed in an average British summer. In a suitable climate, it takes about 4 - 5 months from seed to produce new seed[269].
Division of root offshoots[272]. This is probably best done in the spring as plants come into fresh growth[272].</t>
  </si>
  <si>
    <t>Seed - Probably best sown as soon as it is ripe in a greenhouse or cold frame[K]. Sow stored seed in spring in a cold frame[200]. Germination can be slow, often taking more than 12 months even when fresh seed is used[K]. When the seedlings are large enough to handle, prick them out into individual pots. Grow on the plants for at least their first winter in a greenhouse and plant out in late spring or early summer. Give the plants some protection from the cold for their first winter outdoors[K].
Cuttings of mature wood of the current year's growth, autumn in a frame.</t>
  </si>
  <si>
    <t>Seed - Parched and ground into a meal[161].</t>
  </si>
  <si>
    <t>Seed - Probably best sown in a cold frame as soon as it is ripe[K], it can also be sown in February[78]. It requires stratification[98], pre-chill the seed for 18 weeks if it is fresh, whilst old seed will require 2 weeks of warm stratification first and then 18 weeks cold treatment[164]. When they are large enough to handle, prick the seedlings out into individual pots and grow them on in the cold frame for at least their first winter. Plant them out into their permanent positions in late spring or early summer, after the last expected frosts.
Cuttings of mature wood, November in a cold frame[3, 37].
Layering in spring. Takes 1 year[78].
Suckers, removed in spring[200].</t>
  </si>
  <si>
    <t>Seed - Pre-soak for 12 hours in warm water and sow in early spring in a greenhouse. When they are large enough to handle, prick the seedlings out into individual pots and plant them out into their permanent positions in the summer[200].</t>
  </si>
  <si>
    <t>Young leaves and stems - raw or cooked[46, 61, 177, 257]. Tender[161]. Eaten before flowering[207].
Seed - Pounded into a powder and eaten dry or mixed with water[257].</t>
  </si>
  <si>
    <t>Seed - Pre-soak for 12 hours in warm water and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Overwinter in a greenhouse and plant out in late spring or early summer.
Heeled cuttings of young growth in the spring in a frame[200]. Overwinter in a greenhouse and plant out in late spring or early summer.</t>
  </si>
  <si>
    <t>Seed - Pre-soak for 12 hours in warm water and then sow the seed in spring or autumn in a cold frame[111, 200]. Spring-sown seed can be slow to germinate, a period of cold stratification may improve the germination time. When they are large enough to handle, prick the seedlings out into individual pots and plant them out into their permanent positions in the summer.
If you have sufficient seed, then it is possible to sow outdoors in situ in mid to late spring.
Division in spring or autumn[111]. Larger clumps can be replanted direct into their permanent positions, though it is best to pot up smaller clumps and grow them on in a cold frame until they are rooting well. Plant them out in the spring.</t>
  </si>
  <si>
    <t>Seed - 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t>
  </si>
  <si>
    <t>Seed - Pre-soak for 2 hours in warm water and sow in early spring in a greenhouse in a fairly rich soil[33, 175]. Either sow 2 seeds to a pot and thin to the strongest plant, or sow in a tray and prick out into individual pots when the plants are large enough to handle. Grow on fast and plant out after the last expected frosts. The seed germinates in 2 - 4 weeks at 25�c.</t>
  </si>
  <si>
    <t>Seed - Plants usually self sow freely and should not require human intervention. When required, the seed can be sown in situ as soon as it is ripe.</t>
  </si>
  <si>
    <t>Seed - Probably best sown in a greenhouse as soon as it is ripe in the autumn, it can also be sown in the spring[200].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greenwood, summer in a frame[200].</t>
  </si>
  <si>
    <t>Seed - Probably best sown in situ as soon as it is ripe.</t>
  </si>
  <si>
    <t>Seed - Pre-soak for 12 hours in warm water and sow in situ in the spring[1, 200]. Seed can also be sown in situ in the autumn.
If seed is in short supply then it might be wiser to sow it in pots in a cold frame in early spring. Prick out the seedlings into individual pots as soon as they are large enough to handle and plant them out into their permanent positions in early summer.
Division in the spring just before new growth commences[200]. Large divisions can be planted out direct into their permanent positions. We have found that it is better to pot up the smaller divisions and grow them on in light shade in a cold frame until they are well established before planting them out in late spring or early summer.</t>
  </si>
  <si>
    <t>Root - cooked and eaten in a broth[2, 4, 46, 183].
Stems - cooked[177].
Seed - Powdered and mixed with tea[4, 183].</t>
  </si>
  <si>
    <t>Seed - Probably best sown as soon as it is ripe in a warm greenhouse, otherwise sow the seed as soon as you obtain it. Germination usually takes place within 2 - 3 months.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Division of suckers.</t>
  </si>
  <si>
    <t>Seed - 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The seed stores for over 10 years[113].
Suckers taken during the dormant season.</t>
  </si>
  <si>
    <t>Seed - 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Other reports say that the seed can be sown in an outdoor seedbed in spring[78, 98]. The seed stores for over 10 years[113].
Suckers taken during the dormant season.</t>
  </si>
  <si>
    <t>The white base of the leaf stem can be eaten raw or cooked[46, 61, 85, 103]. Best harvested in late spring, the white base has a pleasant mild sweet taste, somewhat like cucumber[256]. An unpleasant odour is produced whilst the plant is being cooked[74]. The green parts of the plant should not be eaten since they can contain a toxin[172]. Only the bases of leaf stems should be used, and not the bases of flowering stems[256]. See notes at top of the page.
Seed - Parched and ground into a powder[85, 105, 161, 172, 257].
The roasted seed is a coffee substitute[161, 172, 212].</t>
  </si>
  <si>
    <t>The white base of the leaf stem can be eaten raw or cooked[172]. An unpleasant odour is produced in the cooking process but the flavour of the stems is sweet[172]. The green parts of the plant should not be eaten since they can contain a toxin. See notes at top of the page.
Seed - Parched and ground into a powder[172].
The roasted seed is a coffee substitute[172].</t>
  </si>
  <si>
    <t>Seed - Pre-soak 24 hours in hot water and sow in individual pots in a greenhouse in late winter to early spring. Germination should take place within 2 weeks. When they are large enough to handle, prick the seedlings out into individual pots and grow them on in the greenhouse for their first winter. Plant them out into their permanent positions in late spring or early summer, after the last expected frosts. Plants are very intolerant of root disturbance and so should be planted into their permanent positions as soon as possible, though not until after the last expected frosts[78].
Cuttings of half-ripe wood, 7cm with a heel, July/August in a frame. Pot up in spring as soon as rooting commences and plant out into their permanent positions as soon as possible[78].</t>
  </si>
  <si>
    <t>Root - cooked. A strong flavour, it needs to be steamed for 24 hours[172].
Seed - Parched[172].</t>
  </si>
  <si>
    <t>Seed - This is seldom produced on plants in cultivation[200]. If seed is obtained then it is best sown in situ during the spring[238].
Division is very easy and can be carried out at almost any time of the year, though it is probably best in spring[33]. It s best to use sections of root about 20cm long, which can be planted out into their permanent positions in February or March, though even very small bits of root will grow away[4, 264]. Division should be carried out at least once every three years or the crop will deteriorate[4].</t>
  </si>
  <si>
    <t>Seed - This can be sown from early spring to late summer in a seedbed outdoors, depending on the cultivar. The plants are moved to their final positions when about 7 - 15cm tall. Do not let the seedlings get overcrowded or they will soon become leggy and will not make such good plants. If your seedlings do get leggy, it is possible to plant them rather deeper into the soil - the buried stems will soon form roots and the plant will be better supported.
For a summer crop, the seed is sown in early to late spring, autumn maturing cultivars are sown in mid to late-spring and winter maturing cultivars in late spring. Winter to spring maturing cultivars are sown in mid to late summer, these are often sown in situ and thinned as required.
Seed of fast-growing summer cabbages can also be sown in a greenhouse in January/February in order to provide an early crop. This is planted out in early to mid-spring as the weather allows and can be harvested in late spring and early summer.</t>
  </si>
  <si>
    <t>Seed - This is very difficult to germinate, see the notes above in cultivation details. It is best sown in a shady area of the greenhouse on moist sphagnum peat as soon as it is ripe.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t>
  </si>
  <si>
    <t>Seed - The seed has a short viability and is best sown as soon as it is ripe in a greenhouse[200]. Remove the fruit pulp since this can inhibit germination[200]. Germination can take 1 - 6 months at 20�c[164]. Stored seed should be sown as soon as possible in a warm greenhouse[78]. When they are large enough to handle, prick the seedlings out into individual pots and grow them on in a greenhouse for at least their first winter. Plant them out into their permanent positions in late spring or early summer, after the last expected frosts. Consider giving them some protection from the cold for at least their first two winters outdoors.
Cuttings of semi-ripe side shoots, 7cm with a heel, June/July in a frame with bottom heat[78].</t>
  </si>
  <si>
    <t>Seed - 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t>
  </si>
  <si>
    <t>Seed - 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 The seedlings can be left in the open ground for three years before transplanting, but do best if put into their final positions as soon as possible and given some protection from spring frosts.</t>
  </si>
  <si>
    <t>Seed - 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autumn[186]. The seedlings can be left in the open ground for three years before transplanting, but do best if put into their final positions as soon as possible and given some protection from spring frosts.</t>
  </si>
  <si>
    <t>Stratified Seed - 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t>
  </si>
  <si>
    <t>Stratified Seed - 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Approximately 5% of stored seed will germinate in the first year, the remainder germinating in the second year[186].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
Cuttings of mature wood, placed in a sheltered outdoor bed in the winter, sometimes strike.</t>
  </si>
  <si>
    <t>Stratified 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t>
  </si>
  <si>
    <t>Stratified Seed - The seed requires a period of cold stratification. Pre-chill for 4 - 10 weeks and surface sow in a lime-free compost in a shady part of the greenhouse and keep moist[78]. The seed usually germinates well, usually within 1 - 2 months at 20�c, but the seedlings are liable to damp off. Watering them with care and making sure they get ample ventilation will reduce this risk. Watering them with a garlic infusion can help to prevent damping off[K]. Prick out the seedlings into individual pots when they are about 25mm tall and grow them on in light shade in the greenhouse for at least their first winter[K]. Plant them out in late spring or early summer. The seedlings are susceptible to spring frosts and so it might be wise to give them some protection in their first spring or two outdoors..
Cuttings of half-ripe wood 3 - 6cm long, July/August in a frame in a shady position. They form roots in late summer or spring[78]. A good percentage usually take.
Division in spring just before new growth begins. 'Drop' the plants 12 months earlier by digging them up and replanting them deeper in the soil so that the branches are buried and can form roots. This works best in a sandy soil[78]. It is best to pot up the divisions and grow them on in a lightly shaded position in the greenhouse until they are established. Plant them out in the summer.
Layering in September/October. Takes 12 months[78].</t>
  </si>
  <si>
    <t>Stratified Seed - 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can be carried out at almost any time of the year, but works best in the spring just before new growth begins[K]. Very easy, larger clumps can be replanted direct into their permanent positions, though it is best to pot up smaller clumps and grow them on in a cold frame until they are rooting well. Plant them out in the spring.</t>
  </si>
  <si>
    <t>Stratified Seed - The seed requires a period of cold stratification and is best sown autumn in a cold frame. Pre-soak stored seed for 24 hours in warm water and sow February in a cold frame. Good germination[78]. When they are large enough to handle, prick the seedlings out into individual pots and plant them out in the summer.
Cuttings of half-ripe wood, 5 - 10 cm with a heel, July/August in a frame. Roots are formed in the spring[11].
Cuttings of ripe wood, 5 - 10 cm with a heel, September/October in a frame. Good percentage. Plant out the following autumn[78].</t>
  </si>
  <si>
    <t>Stratified Seed - The seed can be sown in the middle of spring or in autumn in a cold frame. A period of cold stratification improves germination. As soon as they are large enough to handle, prick the seedlings out into individual pots and grow them on in the greenhouse for at least their first winter. Plant them out into their permanent positions in late spring or early summer, after the last expected frosts[1].
 If you have sufficient seed it should be worthwhile trying an outdoor sowing in situ in mid spring[1].</t>
  </si>
  <si>
    <t>Seed - This can be very slow to germinate. It is best to harvest the seed 'green' (as soon as it is mature but before it has dried on the plant) around the end of August and sow it immediately in a cold frame[80, 98]. It may still take 18 months to germinate[200] but will normally be quicker than stored seed which will require 2 months warm stratification then 1 month cold followed by another 2 weeks warm and then a further 4 months cold stratification[113]. Scarification may also improve germination of stored seed[80]. Prick out the seedlings into individual pots as soon as they are large enough to handle. Overwinter them in a greenhouse for their first winter and plant out in late spring[78].
Layering in early spring or autumn[78, 200]. Takes 12 months. Good percentage[78].
Softwood cuttings, summer in a frame[200].</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</si>
  <si>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</si>
  <si>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Germination rates are usually less than 50%[227].</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</si>
  <si>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</si>
  <si>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Named varieties are propagated by budding.</t>
  </si>
  <si>
    <t>Stratified Seed - 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This is possibly a hybrid species and so it might not breed true from seed.</t>
  </si>
  <si>
    <t>Stratified Seed - 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t>
  </si>
  <si>
    <t>Stratified Seed - The seed requires a period of cold stratification. It is probably best sown as soon as it is ripe in a cold frame[200]. Pre-soak stored seed for 24 hours in warm water. If it swells up then sow it in a cold frame. If it does not swell then soak it for a further 24 hours in hot water prior to sowing. This should cause the seed to swell but, should this fail, scarification (taking care not to damage the seed embryo) followed by a further 24 hours in warm water should do the trick[80]. Germination is usually good[78], though the seedlings are very variable[200].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winter outdoors[78].
Root cuttings, 4cm taken in December. Plant horizontally in individual pots in a warm greenhouse[78].</t>
  </si>
  <si>
    <t>Seed - This species usually self sows freely and should not require human intervention. When required it can be sown in situ as soon as it is ripe.
Division in spring. Division succeeds at almost any time in the growing season[K]. Very easy, larger clumps can be replanted direct into their permanent positions, though it is best to pot up smaller clumps and grow them on in a cold frame until they are rooting well. Plant them out in the spring.</t>
  </si>
  <si>
    <t>Seed - This species usually self sows freely and should not require human intervention. When required, it can be sown in situ as soon as it is ripe or in spring. The seed can germinate at any time of the year in the wild if conditions are suitable[17].</t>
  </si>
  <si>
    <t>Stratified Seed - The seed is best sown as soon as it is ripe in a well-drained soil in a cold frame. Stored seed requires 2 - 3 months cold stratification, it should then germinate in 2 - 4 weeks at 10�c[134]. Sow the seed thinly so that the seedlings can be allowed to grow on undisturbed in the pots for their first year of growth. Give them an occasional weak liquid feed to ensure that they do not become nutrient deficient. Pot up the small bulbs when dormant, planting 2 - 3 bulbs in each pot. Grow them on for another 2 - 3 years before planting them out.
Division of offsets in September/October. It is best done as soon as the foliage ripens[1].
Scooping the bulbs.</t>
  </si>
  <si>
    <t>Seed - This species is a hybrid and will not breed true from seed, though some interesting new fruiting cultivars can be produced.. It is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t>
  </si>
  <si>
    <t>Seed - 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into individual pots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</si>
  <si>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</si>
  <si>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It is said that cuttings of older wood up to 2.5 metres long can be readily made to strike[4]. The cuttings are taken in February and planted 30cm deep in a shady sheltered position outdoors. The stem is wrapped in moss to prevent water loss by transpiration, with only the top few buds not being covered[4].
Layering in autumn[200].</t>
  </si>
  <si>
    <t>Stratified Seed - 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Layering in autumn[200].</t>
  </si>
  <si>
    <t>Stratified Seed - The seed can be sown in late winter in a cold frame[78] but would probably benefit from an earlier sowing if the seed can be obtained any sooner. Three months stratification at 5�c improves germination[200]. Germination rates are variable[78]. As soon as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July/August in a frame.
Layering.</t>
  </si>
  <si>
    <t>Stratified Seed - The seed requires 4 months stratification at 4�c. It is probably best sown in a cold frame as soon as it is ripe in the autumn. Sow stored seed as early in the year as possible.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Layering in spring. Takes 6 months[78].
Suckers, taken at any time in the dormant season[188].</t>
  </si>
  <si>
    <t>Seed - 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t>
  </si>
  <si>
    <t>Stratified Seed - The seed requires a period of cold stratification and can be sown in late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with a heel, July/August in a frame. Pot up in the autumn and overwinter in a greenhouse. Fair to good percentage[78].
Layering.</t>
  </si>
  <si>
    <t>Stratified Seed - The seed requires a period of cold stratification. If you can obtain fresh seed then it is best sown immediately. This can be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t>
  </si>
  <si>
    <t>Stratified Seed - The seed requires a period of cold stratification. If you can obtain fresh seed then it is best sown immediately. Germination rates are usually very good so it is probably best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t>
  </si>
  <si>
    <t>Seed - Two months cold stratification improves germination[113]. Sow spring in a cold frame in light shade[78, 98]. Home grown seed is often of poor quality and low viability. It is best to harvest the seed in late winter or spring and then sow it immediately in a cold frame[80]. When they are large enough to handle, prick the seedlings out into individual pots and grow them on in the greenhouse for their first winter. Plant them out into their permanent positions in late spring or early summer, after the last expected frosts.
Cuttings of mature wood of the current years growth, 20 - 30 cm with a heel, autumn in a cold frame[1]. Easy[200].
Layering of stools in spring or autumn. Takes 12 months[78].</t>
  </si>
  <si>
    <t>Stratified Seed - The seed is best sown as soon as it is ripe in a cold frame. Stored seed requires a period of cold stratification[200].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Layering[200].</t>
  </si>
  <si>
    <t>Seed - This plant does not require any help in its propagation.</t>
  </si>
  <si>
    <t>Seed - This species should not need any encouragement, you are much more likely to be trying to get rid of it than trying to introduce it (eating it is one way of doing that!)[K].</t>
  </si>
  <si>
    <t>Seed - The plant does not usually require help with spreading itself around, but if required the seed can be sown in situ in early spring or autumn.
Division of the roots is very easy and succeeds at almost any time in the year. The divisions can be planted out direct into their permanent positions.</t>
  </si>
  <si>
    <t>Seed - One report suggests sowing the seed outdoors in the spring[200].
If seed is in short supply we would recommend sowing it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frame[78]. Fair percentage[78].
Root cuttings, 3cm long, December in a greenhouse. High percentage[78].
Removal of self-layered branches at any time in the dormant season[200].</t>
  </si>
  <si>
    <t>Seed - 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t>
  </si>
  <si>
    <t>Seed - It is best sown in situ as soon as it is ripe in late summer and early autumn[4, 200]. The seed can also be sown March/April in situ[200], though in areas with cool summers the plants might not produce a crop of ripe seeds[238]. Plants are very sensitive to root disturbance and should not be transplanted.</t>
  </si>
  <si>
    <t>Seed - 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t>
  </si>
  <si>
    <t>Leaves - raw or cooked[105, 160, 272]. Boiled or steamed and used like spinach[183]. Of excellent quality according to one report[2], but we have been less than impressed by the flavour, which has a distinct bitterness especially when eaten raw[K]. The leaves are rich in rutin (see below for details of its uses) and so they do make a healthy addition to the diet[K].
Seed - It can be sprouted and eaten raw, or cooked and used as a cereal[4]. Dried and ground into a powder, it can serve as a thickening agent in soups etc. The seed is rich in vitamin B6. Unfortunately, it is not freely produced in Britain[2].</t>
  </si>
  <si>
    <t>Seed - 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t>
  </si>
  <si>
    <t>Seed - 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
Suckers are sometimes produced at some distance from the parent plant. These suckers can be potted up in early spring, then grown on for a year before planting them out into their permanent positions.</t>
  </si>
  <si>
    <t>Seed - If you want a succession of young leaves then it is possible to sow the seed in situ every 3 weeks in succession from early spring to early autumn. Germination is very rapid, usually taking place in less than a week.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cress seed should be sown about 3 - 4 days before the mustard for them both to be ready at the same time[264].</t>
  </si>
  <si>
    <t>Seed - It can be sown in situ during mid to late spring and should germinate within 2 weeks[200]. Seedlings can be transplanted.
In order to obtain an earlier display of the flowers, the seed can be sown in a greenhouse in late winter. When large enough to handle, the seedlings are pricked out into individual pots and are then planted out in late spring.</t>
  </si>
  <si>
    <t>Seed - It germinates better if given 3 months cold stratification and so it is best sown as soon as it is ripe in the autumn[113]. Sow stored seed as early in the year as possible. Make sure that all the fruit pulp is removed from the seed because it contains germination inhibitors[113]. When they are large enough to handle, prick the seedlings out into individual pots and grow them on in the greenhouse for at least their first winter. Plant them out into their permanent positions in late spring or early summer, after the last expected frosts.
Division of naturally layered stems in the spring[200].
Cuttings.</t>
  </si>
  <si>
    <t>Stratified Seed - 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t>
  </si>
  <si>
    <t>Seed - It can be sown at any time of the year in a sandy soil in a greenhouse[1]. It can take 18 months to germinate[200].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Easy[1].
Cuttings of ripe wood with a heel in late summer.</t>
  </si>
  <si>
    <t>Seed - If possible, surface sow the seed as soon as it is ripe in a greenhouse at about 20�c. Stored seed is best sown as soon as it is obtained. Do not allow the compost to dry out. Germination usually takes place fairly quickly so long as the seed is of good quality, though it can take 3 - 6 months. Prick out the seedlings when they are large enough to handle and grow them on in a lightly shaded place in the greenhouse until they are large enough to plant out, which might take a few years. Plants only flower at intervals of several years and so seed is rarely available.
Division in late spring as new growth commences. Very easy, single canes of the current years growth can be used. Pot them up in light shade in a greenhouse. Make sure the foliage is not allowed to dry out - misting 2 - 3 times a day for the first couple of weeks following division can be very helpful. Plant out in the summer once they are growing away strongly.
Cane layering in May. Detach individual canes and lay them horizontally in trenches 15cm deep. New shoots should arise from each joint.
Rhizome cuttings.</t>
  </si>
  <si>
    <t>Seed - 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t>
  </si>
  <si>
    <t>Seed - 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
Division of suckers in the dormant season[11].</t>
  </si>
  <si>
    <t>Seed - It doesn't need any encouragement from us.</t>
  </si>
  <si>
    <t>Seed - If sown in situ during March or April, the plant will usually flower in the summer and complete its life cycle in one growing season[K]. The seed can also be sown from May to August when the plant will normally wait until the following year to flower and thus behave as a biennial[K]. The best edible roots should be produced from a May/June sowing, whilst sowing the seed in the spring as well as the summer should ensure a supply of edible leaves all year round[K].</t>
  </si>
  <si>
    <t>Leaves - raw or cooked[2, 4, 5, 12, 74]. Somewhat hot, the young leaves are used as a flavouring in salads, where they add a piquant flavour[9, 183]. Older leaves are used as a potherb[183]. It is best to use just the young shoots and leaves in the spring, older leaves are bitter[9].
Flowering stems - cooked[9, 74]. A pleasant, cabbage/radish flavour, they can be used as a broccoli substitute before the flowers open[183]. The stems should be lightly steamed for no more than 5 minutes[9]. The flowers can also be cooked as a vegetable or used as a garnish[183].
Seed - It can be sprouted and eaten raw[12]. A hot flavour, it can be added to salads and sandwiches[183]. 
The seed can be ground into a powder and used as a food flavouring. It has a hot mustard flavour[4, 9, 46, 115].
An edible oil is obtained from the seed[1, 57, 74].</t>
  </si>
  <si>
    <t>Seed - 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t>
  </si>
  <si>
    <t>Seed - 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</si>
  <si>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Seed - If sown in a cold frame as soon as it is ripe, it usually germinates within a few days[200]. Stored seed does not germinate so well and should be sown in early spring[200]. One to two months stratification can improve germination rates.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</si>
  <si>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Seed - If sown in a cold frame or outdoor seedbed as soon as ripe it usually germinates in a few days. A high proportion of the seed is not viable but seed is normally freely produced and can be sown thickly to take into account the poor viability. Stored seed does not germinate so well and should be sown in early spring.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t>
  </si>
  <si>
    <t>Seed - If sown in a cold frame as soon as it is ripe, it usually germinates within a few days[200]. Stored seed does not germinate so well and should be sown in early spring[200], it requires 2 - 3 months stratification according to another report[113].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t>
  </si>
  <si>
    <t>Seed - It has a limited viability and is best sown as soon as it is ripe in the autumn in a greenhouse[200]. Stored seed should be sown as early in the year as possible in the greenhouse. In the wild the seed germinates as soon as it falls to the ground in the autumn[82].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shaded frame. Pot up in spring. Good percentage[78, 200].
Layering.</t>
  </si>
  <si>
    <t>Seed - In order to obtain a continuous supply of salad leaves, it is best to sow the seed successionally from early spring to late summer in situ. A late summer sowing might also succeed, and this would supply edible leaves in the winter.</t>
  </si>
  <si>
    <t>Seed - It must not be allowed to dry out or it will quickly lose its viability, usually within 4 weeks[136]. Store collected seed in jars of water in a cool place such as the salad compartment of a fridge. Sow the seed in spring. Immerse the pots so that they are covered by about 5cm of water. It is best to sow 2 seeds per 7cm pot in a greenhouse in order to get early germination and a better chance of a crop[136]. Pot on as required and plant out about 30cm square in May, by which time the plants should be 20 - 30cm tall[136]. Larger quantities can be sown in shallow boxes and plunged into the pond etc in May.</t>
  </si>
  <si>
    <t>Seed - It must not be allowed to dry out or it will quickly lose its viability, usually within 4 weeks[136]. Store collected seed in jars of water in a cool place such as the salad compartment of a fridge. Sow the seed in a greenhouse in spring. Immerse the pots so that they are covered by about 5cm of water.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t>
  </si>
  <si>
    <t>Fruit[2]. Soft and pulpy, it is about the size of a small orange[2]. It is highly esteemed in China as a cooling tonic food[183].
Seed - Fresh or dried[183, 200]. The seed is about the size of a pea, each fruit containing from 8 to 15 seeds[2]. The seed is usually roasted and then eaten[218]. It is also used as a source of starch[183]. A nutritional analysis is available[218].
Very young stalks and rhizomes[2, 183]. Rich in starch[2].</t>
  </si>
  <si>
    <t>Seed - File the seed across its centre, being very careful not to damage the flesh of the seed, and soak in warm water, changing the water twice a day until signs of germination are seen, which should be within 3 - 4 weeks at 25�c. Plant in individual pots just covered in water and increase the depth as the plant grows.
Division in spring as the plant comes into growth. Be very careful, the plants deeply resent root disturbance[200].</t>
  </si>
  <si>
    <t>Seed - For an early crop, the seed is best sown under protection in early spring and can then be planted out in late spring[4]. Outdoor sowings in situ take place from late spring to late summer, successional sowings being made every two to three weeks if a constant supply of the leaves is required[4].</t>
  </si>
  <si>
    <t>Bulb - Best sown as soon as it is ripe in a cold frame, though it can also be sown in a cold frame in the spring[200]. Prick out the seedlings into individual pots when they are large enough to handle. Well-grown plants can be planted out into their final positions in late summer or the autumn, otherwise grow them on for a further year in pots and plant them out the following summer.
 Division in late summer or early autumn. Dig up the bulbs when the plants are dormant and divide the small bulblets at the base of the larger bulb. Replant immediately, either in the open ground or in pots in a cold frame.
 Bulbils - plant out as soon as they are ripe in late summer. The bulbils can be planted direct into their permanent positions, though you get better results if you pot them up and plant them out the following spring.</t>
  </si>
  <si>
    <t>Bulb - 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Very easy, the divisions can be planted straight out into their permanent positions.</t>
  </si>
  <si>
    <t>Bulb - Best sown as soon as it is ripe either in situ or in a cold frame. It germinates quickly and can be grown on in the greenhouse for the first year, planting out the dormant bulbs in the late summer of the following year. Stored seed can be sown in spring in a greenhouse.
 Division in summer after the plants have died down. Very easy, the divisions can be planted out straight into their permanent positions.</t>
  </si>
  <si>
    <t>Bulb - 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Fairly easy, though we have found that it is best to pot up the divisions until they are growing away strongly before planting them out into their permanent positions[K].</t>
  </si>
  <si>
    <t>Bulb - Best sown as soon as it is ripe, placing 2 - 3 seeds in individual pots in a greenhouse. Do not cover the seed. Sow stored seed April/May in a warm greenhouse. Once they have germinated, you can thin each pot to just one plant if required, though we have not found this to be necessary. Give an occasional liquid feed to ensure that the plants do not suffer nutritional deficiencies. Grow them on in the greenhouse for at least their first 2 years, planting them out into their permanent positions in the spring.
 Division of offsets in April/May or in September. When divided in the spring, the bulbs can be planted out direct into their permanent positions, if done in September, however, they should be potted up and overwintered in the greenhouse.</t>
  </si>
  <si>
    <t>Bulb - 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in summer as the leaves die down. This species does not produce offsets[200].</t>
  </si>
  <si>
    <t>Bulb - 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t>
  </si>
  <si>
    <t>Bulb - 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t>
  </si>
  <si>
    <t>Bulb - Boiled or roasted as a vegetable[272]. The bulb is bitter-sweet. The bulb is about 2cm in diameter[266].</t>
  </si>
  <si>
    <t>Bulb - Best sown as soon as ripe in a greenhouse[200]. The seed can also be sown in early spring in a greenhouse. A good proportion of the seed usually germinates within 2 - 3 months. Sow the seed thinly so that the seedlings can be left undisturbed in the pot for their first year of growth. Give them an occasional liquid feed in the growing season to ensure they do not become nutrient deficient. When the plants become dormant in late summer, pot up the small bulbs placing 2 - 3 bulbs in each pot. Grow them on for another one or two years in the greenhouse before planting them out when they are dormant in late summer.
 If you have sufficient seed then it is worthwhile trying sowing it in situ outdoors in early spring. This is rather a hit and miss method, but a lot less work than indoor sowing.
 Division of offsets in July/August after the leaves die down[1]. It can be done every other year if a quick increase is required[1]. Larger bulbs can be replanted direct into their permanent positions, but it is best to pot up the smaller bulbs and grow them on in a cold frame for a year before planting them out when they are dormant in late summer.</t>
  </si>
  <si>
    <t>Bulb - Best sown as soon as it is ripe in a cold frame. A short stratification will improve the germination of stored seed. Sow the seed thinly so that the seedlings can be left undisturbed in the pot for their first two years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bulbs after the leaves die down in early summer[1]. Larger bulbs can be replanted immediately into their permanent positions, or can be stored in a cool place and then be planted out in the autumn. It is best to pot up the smaller bulbs and grow them on for a year before planting them out when dormant in the autumn.</t>
  </si>
  <si>
    <t>Bulb - Best sown as soon as it is ripe in a cold frame[200]. Sow the seed thinly and leave the seedlings undisturbed in the pots for their first dormancy, but apply liquid feed at intervals, especially in their second year of growth. Divide the bulbs at the end of their second year of growth, putting 2 - 3 bulbs in each pot. Grow them on for one more year and them plant them out into their permanent positions whilst they are dormant. The seed can also be sown in a cold frame in early spring.
 Division of offsets in September/October[200]. The larger bulbs can be replanted immediately into their permanent positions. It is best to pot up the smaller bulbs and grow them on for a year before planting them out when dormant in late summer.</t>
  </si>
  <si>
    <t>Bulb - Best sown as soon as it is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t>
  </si>
  <si>
    <t>Bulb - Best sown as soon as it is ripe in a greenhouse[200]. Pre-soak stored seed for 1 hour in warm water and then sow in spring in a warm greenhouse in a light sandy soil[1]. Germination usually takes place within 1 - 3 months at 22�c. Sow the seed thinly so that the seedlings can be left undisturbed in the pot for their first two years of growth. Give them an occasional liquid feed in the growing season to ensure they do not become nutrient deficient. When the plants become dormant in late summer, pot up the small bulbs placing 2 bulbs in each pot. Grow them on for another one or two years in the greenhouse before planting them out when they are dormant in late summer.
 Division of offsets when the plant dies down in late summer.</t>
  </si>
  <si>
    <t>Bulb - 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</si>
  <si>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Root bulbils - dig up in autumn and pot up in a cold frame for the first year[163].
 Bulb scales can be removed from the bulbs in early autumn. If they are kept in a warm dark place in a bag of moist peat, they will produce bulblets. These bulblets can be potted up and grown on in the greenhouse until they are large enough to plant out[200].</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</si>
  <si>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Bulbils - gather in late summer when they start to fall off the stems and pot up immediately. Grow on in a greenhouse until large enough to go outside[163].
 Bulb scales can be removed from the bulbs in early autumn. If they are kept in a warm dark place in a bag of moist peat, they will produce bulblets. These bulblets can be potted up and grown on in the greenhouse until they are large enough to plant out[200].</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</si>
  <si>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</si>
  <si>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Bulb - Delayed hypogeal germination[130]. Best sown as soon as it is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</si>
  <si>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Bulb - 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</si>
  <si>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Bulb - We have no information on this species but suggest sowing the seed in spring in a sunny position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after the plant has finished flowering in late summer.</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</si>
  <si>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</si>
  <si>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t>
  </si>
  <si>
    <t>Bulb - Sow spring in a greenhouse. The seed germinates over a wide range of temperatures, it is faster at higher temperatures[206]. Prick out the seedlings into individual pots when they are large enough to handle. When well-grown, the plants should be ready to be planted out in the summer. If they are not large enough at this time, grow them on in the greenhouse for their first winter and plant them out in late spring.
 Division of the plants is very easy and can be done at almost any time of the year though the spring is probably best. The divisions can be planted out straight into their permanent positions if required.</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</si>
  <si>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or after the plant dies down in late summer. Very easy, the plants divide successfully at any time in the growing season and the divisions can be planted straight out into their permanent positions if required.</t>
  </si>
  <si>
    <t>Bulb - 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
 Bulbils can be harvested in late summer and planted out immediately.</t>
  </si>
  <si>
    <t>Bulb - 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t>
  </si>
  <si>
    <t>Bulb - Sow spring in a cold frame. The seed has a fairly short viability and should not be used when more than 1 year old[206]. Prick out the seedlings into individual pots when they are large enough to handle - if you want to produce clumps more quickly then put three plants in each pot. Plant out in late summer if the plants have developed sufficiently, otherwise plant them out the following spring.
 Division in early spring. Very easy, the plants divide successfully at almost any time of the year. The divisions can be planted straight out into their permanent positions if required.</t>
  </si>
  <si>
    <t>Bulb - Sow spring or summer 2mm deep in a peat/sand mix. Germination usually takes place within 1 - 6 months at 15�c, but it can be slow and erratic. Sow the seed thinly so that the seedlings do not need to be thinned and grow them on in the pot for their first year of growth, giving an occasional liquid feed o ensure that they do not become mineral deficient. When dormant, pot up 3 young bulbs per pot and grow them on for at least another 2 years before planting them out into their permanent positions in the spring[164].
 Division of offsets when the bulb dies down in late summer. Larger offsets can be planted out direct into their permanent positions but it is best to pot up the smaller bulbs and grow them on for at least a year in the greenhouse.</t>
  </si>
  <si>
    <t>Bulb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in autumn. The plant is very intolerant of root disturbance, any moving or dividing should be attempted in the autumn, keep a large ball of soil around the plant[1].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</si>
  <si>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Bulb - 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t>
  </si>
  <si>
    <t>Bulb - Sow spring in a greenhouse[200]. Sow the seed thinly so that there is no need to transplant them, and grow the seedlings on in the same pot in the greenhouse for their first year or two. Give an occasional liquid feed to ensure they do not become nutrient deficient. Pot up the small bulbs when the plants are dormant, placing 2 - 3 bulbs in each pot. Grow them on for another year or two in the greenhouse before planting them out when they are dormant.
 Division. We have no details of when is the best time to divide the bulbs but suggest doing it after the leaves die down in the summer.</t>
  </si>
  <si>
    <t>Bulb - Sow spring in a greenhouse. Sow the seed thinly so that the seedlings can be left undisturbed in the pot for their first year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offsets after the plant dies down in late spring or early summer. Larger bulbs can be planted out direct into their permanent positions whilst it is best to pot up the smaller bulbs and grow them on in the greenhouse for a year before planting them out.</t>
  </si>
  <si>
    <t>Bulb - For an early crop, or for larger plants, sow the seed in early spring in a greenhouse and plant out in May. For smaller or later plants, sow April in an outdoor seedbed and plant out as space permits in July or even August.</t>
  </si>
  <si>
    <t>Bulb - Fried or candied[177]. The bulb is up to 3cm in diameter[266].
Young plants and buds - cooked[177].</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</si>
  <si>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</si>
  <si>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
 The formation of bulbils on the stem can be induced by either removing the stem at flowering time and layering it just below the soil surface, or by removing all the flowers before they open.</t>
  </si>
  <si>
    <t>Bulb - 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</si>
  <si>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Bulb - Immediate epigeal germination[130]. Sow thinly in pots from late winter to early spring in a cold frame. Should germinate in 2 - 4 weeks[163]. One report suggests that the seed might have delayed hypogeal germination[163]. In this case it would be best to sow the seed as soon as it is ripe in a cold frame because stored seed would require a warm/cold/warm cycle of stratification before the seed would germinate[163].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t>
  </si>
  <si>
    <t>Bulb - This species is completely sterile and does not produce seed.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Bulbils - gather in late summer when they start to fall off the stems and pot up immediately. Grow on in a greenhouse until large enough to go outside[200]. Plants can flower in three years from bulbils[4].</t>
  </si>
  <si>
    <t>Spores - Best sown as soon as ripe on the surface of a humus-rich sterilized soil. Keep the compost moist, preferably by putting a plastic bag over the pot. Germination should take place within 6 weeks[238]. Pot on small clumps of plantlets as soon as they are large enough to handle and keep humid until they are well established. Do not plant outside until the ferns are at least 2 years old and then only in a very well sheltered position.
Division in spring or autumn. Best carried out in early spring[238].</t>
  </si>
  <si>
    <t>Spores - Best sown as soon as they are ripe on the surface of a humus-rich sterilized soil. Keep the compost moist, preferably by putting a plastic bag over the pot. The spores usually germinate in the spring[1]. Spring sown spores germinate in 1 - 3 months at 15�c[134]. Pot on small clumps of plantlets as soon as they are large enough to handle and grow them on in light shade in a greenhouse. Keep the plants humid until they are well established. Once the plants are 15cm or more tall, plant them out into their permanent positions in the spring.</t>
  </si>
  <si>
    <t>Spores - Best sown as soon as they are ripe on the surface of a humus-rich sterilized soil. Keep the compost moist, preferably by putting a plastic bag over the pot. Pot on small clumps of plantlets as soon as they are large enough to handle and keep humid until they are well established. Overwinter for the first year in a greenhouse and plant outside in late spring or early summer.
Division in spring or autumn. Larger divisions can be planted straight into their permanent positions whilst smaller clumps are best potted up and kept in a cold frame until they are growing away well.</t>
  </si>
  <si>
    <t>Spores - 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t>
  </si>
  <si>
    <t>Spores - 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t>
  </si>
  <si>
    <t>Spores - 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
Bulbils are produced at intervals along the midrib and these can be planted into pots as soon as they are ripe[188, 219].</t>
  </si>
  <si>
    <t>Spores - 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t>
  </si>
  <si>
    <t>Spores - 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t>
  </si>
  <si>
    <t>Spores - Best sown as soon as they are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The spores are generally produced in abundance but are difficult to grow successfully[200]. The spores of this species are not functional, the plant reproduces only by gemmae[17].
Layering of growing tips[200].</t>
  </si>
  <si>
    <t>Spores - 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October to March.</t>
  </si>
  <si>
    <t>Spores - 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with care because the roots are brittle[200]</t>
  </si>
  <si>
    <t>Spores - Best sown as soon as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in spring[200].</t>
  </si>
  <si>
    <t>Spores - 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 but it succeeds at most times of the year[1].</t>
  </si>
  <si>
    <t>Spores - 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t>
  </si>
  <si>
    <t>Spores - Surface sow in a pot of sterile compost in a shady part of the greenhouse and keep moist, this is most easily done by putting the pot in a plastic bag. Pot up small clumps of the plants when they are large enough to handle and keep them moist until they are established. Plant out in late spring of the following year.
Division in spring as plants come into growth. Larger divisions can be planted straight into their permanent positions whilst smaller clumps are best potted up and kept in a cold frame until they are growing away well.</t>
  </si>
  <si>
    <t>Spores - 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t>
  </si>
  <si>
    <t>Seed - According to some reports this species is a sterile triploid and so does not produce fertile seed[90, 238]. However, if seed is obtained then it is best sown as soon as it is ripe in a cold frame[1]. Stored seed can be sown in the spring in a cold frame[1]. Germination can take 1 - 6 months at 18�c[164]. Unless the seed has been sown too thickly, do not transplant the seedlings in their first year of growth, but give them regular liquid feeds to make sure they do not become deficient. Divide the small bulbs once the plants have died down, planting 2 - 3 bulbs per 8cm pot. Grow them on for another 2 years in a greenhouse or frame and plant them out into their permanent positions when dormant in late summer[K]. It takes 3 years for plants to flower from seed[244].
Division of the clumps in late summer after the plant has died down[1, 4, 14]. The bulbs can be planted out direct into their permanent positions.</t>
  </si>
  <si>
    <t xml:space="preserve">Not known - </t>
  </si>
  <si>
    <t>Immature fruit - cooked on their own or added to soups etc[2, 27]. They can be used fresh or dried[183]. Mucilaginous[133], they are commonly used as a thickening for soups, stews and sauces[183]. The fruits are rich in pectin and are also a fair source of iron and calcium[240]. The fresh fruits contain 740 iu vitamin A[240]. The fruit should be harvested whilst young, older fruits soon become fibrous[133]. The fruit can be up to 20cm long[200].
Seed - Cooked or ground into a meal and used in making bread or made into 'tofu' or 'tempeh'[183].
The roasted seed is a coffee substitute[2, 27, 133]. Probably the best of the coffee substitutes[74].
The seed contains up to 22% of an edible oil[55, 74, 177, 183, 240].
The leaves, flower buds, flowers and calyces can be eaten cooked as greens[183]. The leaves can be dried, crushed into a powder and stored for later use[183]. They are also used as a flavouring[133].
Root - it is edible but very fibrous[144]. Mucilaginous, without very much flavour[144].</t>
  </si>
  <si>
    <t>Young leaves and shoots - cooked in soups[183, 272]. Used as a vegetable[238]. The leaves are also used to clarify sugar[183].
Unripe seedpods - cooked as a vegetable in much the same way as okra (A. esculentus)[183, 238, 272].
Seed - Cooked[272]. It is fried or roasted and has a flavour similar to sesame seeds[272]. The seed is also used as a flavouring for liqueurs or to scent coffee[183, 238].
An essential oil is obtained from the plant and is used to flavour baked goods, ice cream, sweets and soft drinks[183].
Root[183]. No more details are given, though the root is likely to have a bland flavour and a fibrous texture.</t>
  </si>
  <si>
    <t>Leaves - cooked[144, 177]. Used as a spinach substitute[179].
Seed - Cooked[144, 177]. he seeds are said to be eaten with milk in order to check hunger without loss of body weight[272].</t>
  </si>
  <si>
    <t>Seed - Cooked. A good substitute for cereal grains in bread-making, they have often been used for this purpose in famine years[2, 177, 238].
Leaves - cooked[177, 178]. Used as a vegetable in the same manner as spinach[179].</t>
  </si>
  <si>
    <t>Seed - Cooked[22, 46, 63, 92, 94, 95]. It can be dried, ground into a powder and used as a gruel[2]. The seed contains about 23% protein and has an agreeable taste[213]. The seed is large, and can be up to 5cm in diameter[82]. It is often produced abundantly in the warmer areas of Britain and is easily harvested[K]. This was the most commonly used Aesculus species in N. America[213]. It does, however, contain poisonous saponins (see the notes above on toxicity) and so needs careful preparation before being eaten. The seed needs to be leached of these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</si>
  <si>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Seed - Cooked. It can be dried and ground into a powder and used as a gruel. The seed is quite large, it can be 3cm in diameter, and is easily harvested. Unfortunately it is also rich in saponins, these must be removed before it can be used as a food and this process also removes many of the minerals and vitamins, leaving behind mainly starch.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t>
  </si>
  <si>
    <t>Seed - Cooked[222]. It can be dried, ground into a flour and used as a gruel. The seed is quite large, up to 35mm in diameter[82], and is easily harvested[K]. It is quite rich in saponins and needs to be leached of these toxins before it becomes safe to eat - the Indians would do this by slow-roasting the nuts (which would have rendered the saponins harmless) and then cutting them into thin slices, putting them into a cloth bag and rinsing them in a stream for 2 - 5 days. By this time most of the minerals etc would also have been leached out[K].</t>
  </si>
  <si>
    <t>The roasted seed is used as a coffee substitute[2, 7].
Seed - Cooked. It can be dried, ground into a powder and used as a gruel[7, 46, 55, 61]. The seed is quite large, about 3cm in diameter, and is easily harvested. It is usually produced in abundance in Britain. Unfortunately the seed is also rich in saponins, these must be removed before it can be used as a food and this process also removes many of the minerals and vitamins, leaving behind mainly starch. See also the notes above on toxicity. The seed contains up to 40% water, 8 - 11% protein and 8 - 26% toxic saponins[218].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t>
  </si>
  <si>
    <t>Seed - Cooked. It can be dried, ground into a powder and used as a gruel[2, 63, 145, 146, 158]. The seed is roasted then eaten in Nepal[272]. It is also dried then ground into a flour and used with wheat flour to develop the flavour when making bread[272]. The seed is quite large, about 35mm in diameter[194], and is easily harvested. Unfortunately it also contains toxic saponins and these need to be removed before it can be eaten. The seed is used as an emergency food in times of famine when all else fails[177]. It is dried and ground into a powder, this is then soaked in water for about 12 hours before use in order to remove the bitter saponins and can be used to make a 'halva'[194]. It is estimated that mature trees yield about 60kg of seeds per annum in the wild[194]. See also the notes above on toxicity.</t>
  </si>
  <si>
    <t>Seed - Cooked. It can be dried and ground into a powder and used as a gruel. The seed is quite large, about 25mm in diameter[227], and is easily harvested. Unfortunately, the seed is also rich in saponins and these need to be removed before it can be eaten.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</si>
  <si>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Young leaves cooked[177]. Some caution is advised on this entry since the leaves are likely to contain toxic saponins (see notes above on toxicity).
Seed - Cooked. It can be dried, ground into a flour and used as a gruel. The starch is extracted and eaten[177]. The seed is quite large, about 25 - 30mm in diameter, and is easily harvested. Unfortunately it is also rich in saponins and these need to be removed before the seed can be eaten. See also the notes above on toxicity.
The following notes apply to A. californica, but are probably also relevant here:-
The seed needs to be leached of toxins before it becomes safe to eat - the Indians would do this by slow-roasting the nuts (which would have rendered the saponins harmless) and then cutting them into thin slices, putting them into a cloth bag and rinsing them in a stream for 2 - 5 days[213]. Most of the minerals etc would also have been leached out by this treatment[K].</t>
  </si>
  <si>
    <t>Seed - 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t>
  </si>
  <si>
    <t>Seed - Cooked. It can be used whole like millet, but is more usually ground into a flour and used with other cereals in making bread etc. The seed is small and fiddly, it is very much a famine food[177, K].</t>
  </si>
  <si>
    <t>Leaves - cooked. Used as a spinach.
Seed - Cooked. Very small and fiddly, but the seed is very nutritious. The seed can be cooked whole, and becomes very gelatinous like this, but it is rather difficult to crush all of the small seeds in the mouth and thus some of the seed will pass right through the digestive system without being assimilated[K].</t>
  </si>
  <si>
    <t>Leaves - raw or cooked as a spinach[2, 4, 55, 183]. The leaves contain about 3.88% protein, 1.1% fat, 9.38% carbohydrate, 3.2% ash, 323mg Ca, 8.3mg Fe, they are very rich in Vitamins A &amp; C, rich in vitamin B1[179]. The leaves are used as a potherb in order to remove poison from the system[218].
Seed - Cooked. Used as a cereal substitute in cakes, porridge etc[55, 183].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An edible dye is obtained from the seed capsules[4].</t>
  </si>
  <si>
    <t>Leaves - raw or cooked as a spinach or added to soups etc[22, 46, 61, 105, 183]. The mild flavoured leaves are rich in vitamins and minerals[183, K].
Seed - Cooked[22, 46, 57, 105]. Very small but easy to harvest and very nutritious, individual plants can bear up to 100, 000 seeds[196]. It is eaten cooked or ground into a powder and used in baking[61, 183, 196]. The seed can also be popped in much the same way as popcorn[97, 183]. The seed can be cooked whole, and becomes very gelatinous like this, but it is rather difficult to crush all of the small seeds in the mouth and thus some of the seed will pass right through the digestive system without being assimilated[K]. The seed is very nutritious and contains 13 - 18% of a very high quality protein that is rich in the amino acid lysine[196]. It also contains good quantities of calcium, phosphorus, iron, potassium, zinc, vitamin E and the vitamin B complex[196].
A red food colouring called 'betalaina' is obtained from red cultivars[196].</t>
  </si>
  <si>
    <t>Leaves - cooked[177]. Used as a potherb, they are considered to be very palatable[183].
Seed - Cooked. Rather small, but very nutritious, it can be ground and used as a powder. The seed can be cooked whole, and becomes very gelatinous like this, but it is rather difficult to crush all of the small seeds in the mouth and thus some of the seed will pass right through the digestive system without being assimilated[K].</t>
  </si>
  <si>
    <t>Leaves - cooked as a spinach[105, 177].
Seed - Cooked[57].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</si>
  <si>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Leaves - cooked as a spinach or eaten raw[46, 58].
Seed - Cooked. A cereal substitute.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crisp interior of large stems makes a tasty cooked vegetable.</t>
  </si>
  <si>
    <t>Leaves - cooked as a spinach[46, 85, 95, 105, 161]. The leaves can also be dried for winter use[257].
Seed - Cooked[46, 85, 95, 105, 161]. Very small but easy to harvest and very nutritious. It is usually ground into a powder and then used with cereal flours in making porridge, bread etc[257]. The seed can be cooked whole, and becomes very gelatinous like this, but it is rather difficult to crush all of the small seeds in the mouth and thus some of the seed will pass right through the digestive system without being assimilated[K].</t>
  </si>
  <si>
    <t>Leaves - cooked as a spinach[105, 177]. The nutritious leaves have a very bland flavour[2, K].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</si>
  <si>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Leaves and stems - raw or cooked as a spinach[2, 61, 177]. If older leaves and stems are used the spines must be removed[183]. Highly esteemed[183]. The dried leaves contain (per 100g) 267 - 276 calories, 20 - 34.4% protein, 2 - 4.5% fat, 45 - 54% carbohydrate, 9.8 - 10.4% fibre, 16.6 - 24% ash, 1795 - 5333mg calcium, 333 - 460mg phosphorus, 13.5 - 152.7mg iron, 13 - 37mg sodium, 337 - 3528mg potassium, 27.9 - 40.8mg betacarotene equivalent, 0.06mg thiamine, 2.02mg riboflavin, 7.7 - 8.6mg niacin and 503mg ascorbic acid[218].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t>
  </si>
  <si>
    <t>Leaves - raw or cooked. Often used at the young seedling stage[2, 46, 61], they are also cooked as a spinach and have a very mild flavour[183]. An excellent hot weather substitute for spinach[183]. The leaves contain about 3.5% protein, 0.25% fat, 6.6% carbohydrate, 3.1% ash, 24mg iron per 100g, 464mg calcium per 100g, they are rich in vitamin A and have a fair content of vitamins B1 and C[179]. On a zero moisture basis 100g of the leaves contains up to 2441mg calcium, 1008mg phosphorus, 51mg iron, 34mg sodium, 4475mg potassium, 37,623 micrograms beta-carotene equivalent, 0.68mg thiamine, 2.37mg riboflavin, 11.48mg niacin and 730mg ascorbic acid[218].
The crisp interior of large stems makes a tasty vegetable[183]. It can be eaten raw or cooked as an asparagus substitute[2, 61].
Seed - Cooked[22, 177].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seed contains saponins[218]. If this is the case it is probably best to either soak the seed for at least 12 hours and then rinse thoroughly before cooking or to give the seed a long slow cooking in order to destroy the saponins[K].</t>
  </si>
  <si>
    <t>Leaves - cooked as a spinach[46, 61, 144, 177, 183]. A mild flavour[K]. The leafy stems and flower clusters are similarly used[183]. On a zero moisture basis, 100g of leaves contains 283 calories, 34.2g protein, 5.3g fat, 44.1g carbohydrate, 6.6g fibre, 16.4g ash, 2243mg calcium, 500mg phosphorus, 27mg iron, 336mg sodium, 2910mg potassium, 50mg vitamin A, 0.07mg thiamine, 2.43mg riboflavin, 11.8mg niacin and 790mg ascorbic acid[218].
Seed - Cooked. Very small but easy to harvest and very nutritious. The seed can be cooked whole, and becomes very gelatinous like this, but it is rather difficult to crush all of the small seeds in the mouth and thus some of the seed will pass right through the digestive system without being assimilated[K]. The seed contains 14 - 16% protein and 4.7 - 7% fat[218].</t>
  </si>
  <si>
    <t>Tuber - raw or cooked[1, 2, 27, 55, 62, 63]. A delicious flavour somewhat like roasted sweet potatoes, it always receives very high marks in taste trials with us[K]. The tuber can also be dried and ground into a powder then used as a thickening in soups etc or can be added to cereal flours when making bread[132, 257]. Tubers contain 17% crude protein, this is more than 3 times that found in potatoes[183]. The tubers can be harvested in their first year but they take 2 - 3 years to become a sizeable crop[160]. They can be harvested at any time of the year but are at their best in the autumn[160]. The tubers can also be harvested in the autumn and will store until at least the spring[K]. Yields of 2.3 kilos of tubers per plant have been achieved[222].
Seed - Cooked[62]. Rather small and not produced very freely[K], they are used like peas and beans[183, 213]. A good source of protein, they can be ground into a powder and added to cereals when making bread etc[257].
Young seedpods[55, 62, 95, 177].</t>
  </si>
  <si>
    <t>Leaves - cooked or raw[85, 94. A very acceptable taste with a salty tang[K]. The leaves can be used at any time of the year though winter harvesting must be light because the plant is not growing much at this time of year[K].
Seed - Cooked[46, 61]. Ground into a powder, mixed with cereals and used in making cakes etc or used as a pi�ole[94, 95, 183]. It is small and very fiddly to utilize[K]. The ground up seed can also be mixed with water and drunk as a refreshing beverage[183].
The burnt green herb yields culinary ashes high in minerals and these are used by the Hopi Indians to enhance the colour of blue corn products[183, 257]. The ashes can be used like baking soda[257].</t>
  </si>
  <si>
    <t>Leaves - raw or cooked[2, 16, 27, 33]. Used like spinach[9], they have a bland flavour and are traditionally mixed with sorrel leaves in order to modify the acidity of the latter[183]. Another report says that the flavour is stronger than spinach[264].
Seed - Cooked. It can be ground into a meal and used in soups etc or be mixed with flour when making bread[177, 183]. The seed is said to be a good source of vitamin A[240]. The seed is also said to contain some saponins[240]. See the notes above on toxicity. The seed is small and fiddly to harvest and use.</t>
  </si>
  <si>
    <t>Leaves and young shoots - cooked[171].
Seed - Cooked[161, 177]. It can be used as a pi�ole or be ground into a meal and used as a porridge, a thickener in soups or added to flour for making bread[257]. The seed is rather small and fiddly to use[257].</t>
  </si>
  <si>
    <t>Seed - Cooked[57, 105, 171, 183].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</si>
  <si>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Seed - Cooked[2, 46, 61, 85, 95, 161].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</si>
  <si>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Seed - Cooked[177].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</si>
  <si>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Seed - Cooked[46, 61, 177, 183].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hull is incompletely attached to the grain, yielding a naked seed easily upon threshing[183].
The roasted seed is a coffee substitute.</t>
  </si>
  <si>
    <t>Seed - Cooked[2, 34, 46, 177]. The seed ripens in the latter half of summer and, when harvested and dried, can store for several years. It has a floury texture and a mild, somewhat creamy flavour. It can be used as a staple food crop in either savoury or sweet dishes. Used as a cereal, it is probably best known as the breakfast cereal porridge but it can also be used in many other ways. The seed can be sprouted and used in salads[183], the grain can also be ground into a flour and used in making biscuits, sourdough etc[183]. It is fairly low in gluten, and so is not really suitable for making bread[269]. The seed is an especially good food for convalescents and people with stomach problems[13]. Oat flour produced in the dry-milling operation currently is used as an antioxidant in food products[269]. Oat flour inhibits rancidity and increases the length of shelf-stability of fatty foods such as vegetable oils[269]. Whilst cultivated oats average about 17% protein, scientists screening thousands of samples of cultivated and wild species found that the wild species averaged 27% with some forms ranging up to 37%[269].
Oats are also one of the cereals used as a basic ingredient for making whisky[7].
Oats are harvested when grain is in the hard dough stage and straw is slightly green (when the moisture content of the grain is 14% or less). If too ripe, shattering causes seed loss. Crop is usually cut with binder and left in the field until dry and then threshed. In mechanized societies, oats are combined directly from standing grain. For this type of harvesting, crop must be fully ripe, usually when the straw has lost greenness and glumes have become white. Crop may be combined from windrow, or cut with a header harvester when the crop is dead ripe. Seeds are threshed and cleaned by winnowing, and artificially dried to below 14% moisture for storage[269].
The roasted seed is a coffee substitute[177, 183].
An edible oil is obtained from the seed, it is used in the manufacture of breakfast cereals[61].</t>
  </si>
  <si>
    <t>Seed - Cooked[57]. The seed ripens in the latter half of summer and, when harvested and dried, can store for several years. It has a floury texture and a mild, somewhat creamy flavour. It can be used as a staple food crop in either savoury or sweet dishes. The seed can be cooked whole, though it is more commonly ground into a flour and used as a cereal in all the ways that oats are used, especially as a porridge but also to make biscuits, sourdough bread etc. The seed can also be sprouted and eaten raw or cooked in salads, stews etc.
The roasted seed is a coffee substitute.</t>
  </si>
  <si>
    <t>Fruit - raw or cooked[74, 114]. Used as a vegetable, and in pickles, curries and preserves[1, 2, 27, 61, 183]. The fruit can be eaten when it is young or old[116], it can be picked as early as one week after fertilization[206]. A juicy texture with a mild flavour, the flavour is somewhat stronger in younger fruits[206]. Because of its waxy coating, it will store for several months, sometimes as long as a year[116, 206]. Mature fruits can vary in weight from 2 - 50 kg[206]. A nutritional analysis is available[218].
Young leaves and flower buds are steamed and eaten as a vegetable, or are added as a flavouring to soups[183, 200].
Seed - Cooked[74, 114, 177, 183]. Rich in oil and protein.</t>
  </si>
  <si>
    <t>Tender young leaves and shoots - cooked and used as a vegetable[144, 154, 177, 272].
Root - baked[144, 154, 177]. Rich in carbohydrate and protein, though the flavour is bland and the texture sometimes woody[193].
Seed - Cooked. It can be ground into a powder and added to cereals when making bread, cakes etc[177].</t>
  </si>
  <si>
    <t>Seed - Cold stratify for 4 weeks at 4�c[138] and surface sow the seed in February/March in a greenhouse[78, 113] (the pre-chilling might not be required for this species). Germination usually takes place within 3 - 4 weeks at 21�c[138]. When large enough to handle, prick the seedlings out into individual pots and grow them on in the greenhouse for at least their first winter, planting them out into their permanent positions in late spring or early summer, after the last expected frosts. Seedlings are inclined to damp off and so should be watered with care and kept well-ventilated[78].
Cuttings of half-ripe wood, July/August in a frame[11, 113]. Use short side-shoots[78]. Very high percentage[113].
Cuttings of mature wood of the current season's growth, 15 - 20cm long, October/November in a frame[200].</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</si>
  <si>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</si>
  <si>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A high percentage take, but they are slow to root[78].
Cuttings of firm wood, 7 - 10cm with a heel, end of June in a frame[11, 78]. Keep in a cool greenhouse for the first year[11].
Leaf-bud cuttings, July/August in a frame.</t>
  </si>
  <si>
    <t>Seed - 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Seedlings take 4 - 12 years before they start to produce seed[269].
There are approximately 500 seeds per kilo[269].
Cuttings of almost ripe wood, 10 - 15cm with a heel, August/September in a shaded frame. High percentage but slow[78].
Cuttings of firm wood, 7 - 10cm with a heel, end of June in a frame[11, 78]. Keep in a cool greenhouse for the first year[11].
Leaf-bud cuttings, July/August in a frame.</t>
  </si>
  <si>
    <t>An edible oil is obtained from the seed. It contains a higher percentage of essential unsaturated fatty acids and a lower percentage of saturated fatty acids than other edible vegetable seed oils[269]. The oil, light coloured and easily clarified, is used in salad dressings, cooking oils and margarines[2, 4, 7, 34, 46, 183, 244, 269]. A very stable oil, it is said to be healthier than many other edible oils and its addition to the diet helps to reduce blood-cholesterol levels[238].
Seed - Cooked. They can be roasted, or fried and eaten in chutneys[61, 105, 183, 269].
Tender young leaves and shoots - cooked or raw[105, 171, 177]. A sweet flavour,  they can be used as a spinach[179, 183]. A famine food, it is only used when all else fails[178].
An edible yellow and a red dye are obtained from the flowers[244]. The yellow is used as a saffron substitute to flavour and colour food[183, 244].
The (fried?) seeds are used as a curdling agent for plant milks etc[183].</t>
  </si>
  <si>
    <t>Seed - Cooked[2, 46, 63, 105, 177]. The cotyledon of the nut is eaten boiled or roasted[183].</t>
  </si>
  <si>
    <t>Seed - Cooked[1, 46, 61, 105]. The fresh raw seed contains high levels of saponins[238] and can be harmful[34, 63]. The cooked seed tastes like a sweet chestnut[2]. It probably requires considerable leeching before it is safe to eat[144]. The Australian aborigines finely sliced the seeds and soaked them in running water for 10 days before roasting them and grinding them into a powder[193]. This powder could be stored for later use[193]. The seeds are about 3 - 4.5cm wide and are carried in pods 10 - 25cm long and containing 3 - 5 seeds[193, 260].</t>
  </si>
  <si>
    <t>Seed - Collect the cones in winter and keep in a warm room until they open[1]. Sow immediately in a cold frame[78]. One report says that a short cold stratification of one month improves germination rates[113]. Keep the seed pot moist, but be careful because the young seedlings are very prone to damp off, keep them well ventilated[113]. Prick out the seedlings into individual pots when they are large enough to handle. Grow them on in a cold frame for their first winter and plant them out into their permanent positions in late spring or early summer. Give them some protection from winter cold for their first winter or two outdoors[K].
Cuttings of terminal shoots can be tried in a frame in November but they are very difficult[113].</t>
  </si>
  <si>
    <t>Leaves - cooked[2]. The tender leaves are sometimes used as a potherb[183]. Used as a condiment in soups etc[46, 61, 105], they are said to reduce flatulence if eaten with beans[183]. The leaves have a rank taste due to the presence of resinous dots and sticky hairs[85]. The raw leaves should only be eaten in small quantities, see the notes above on toxicity.
Seed - Cooked[105, 161]. The seed is small and fiddly, it should be soaked in water overnight and thoroughly rinsed before it is used in order to remove any saponins.
An infusion of the leaves is a tea substitute[183].</t>
  </si>
  <si>
    <t>Leaves - cooked[2]. The tender leaves are sometimes used as a potherb[183]. Used as a condiment in soups etc[46, 61, 105], it is said to reduce flatulence if eaten with beans[183]. The leaves have a rank taste due to the presence of resinous dots and sticky hairs[85]. The raw leaves should only be eaten in small quantities, see the notes above on toxicity.
Seed - Cooked[105, 161]. The seed is small and fiddly, it should be soaked in water overnight and thoroughly rinsed before it is used in order to remove any saponins.
An infusion of the leaves is a tea substitute[183].</t>
  </si>
  <si>
    <t>Leaves - cooked[106, 177, 183]. A popular vegetable[105] (the report does not say where!). The raw leaves should only be eaten in small quantities, see the notes above on toxicity.
Seed - Cooked. It can be ground into a meal and used with flour in making bread etc[106, 177]. The seed is small and fiddly, it should be soaked in water overnight and thoroughly rinsed before it is used in order to remove any saponins.
The leaves are a tea substitute[183].</t>
  </si>
  <si>
    <t>Leaves and young shoots - cooked. Used like spinach[257]. The raw leaves should only be eaten in small quantities, see the notes above on toxicity.
Seed - Cooked[105, 161]. The seed is usually dried then ground into a powder and used with cereal flours in making bread etc[257]. The seed is small and fiddly, it should be soaked in water overnight and thoroughly rinsed before it is used in order to remove any saponins.
The milky sap has been used to make a gum[257].</t>
  </si>
  <si>
    <t>Leaves - raw or cooked. Used like spinach[85, 105, 161]. The raw leaves should only be eaten in small quantities, see the notes above on toxicity.
Seed - Cooked. It can be ground into a meal and used with cereal flours in making bread, dumplings etc[257]. The seed is small and fiddly, it should be soaked in water overnight and thoroughly rinsed before it is used in order to remove any saponins.</t>
  </si>
  <si>
    <t>Leaves and young shoots - cooked and eaten like spinach[85, 216, 257]. The raw leaves should only be eaten in small quantities, see the notes above on toxicity.
Seed - Cooked. It can be ground into a powder and mixed with wheat or other cereals in making bread etc[85, 257]. The seed is small and fiddly, it should be soaked in water overnight and thoroughly rinsed before it is used in order to remove any saponins.</t>
  </si>
  <si>
    <t>Leaves and young shoots - raw or cooked as a spinach[61, 74, 94, 105, 177, 183, 257, 272]. The raw leaves should only be eaten in small quantities, see the notes above on toxicity.
Seed - Cooked. It can be ground into a powder and mixed with wheat or other cereals and used in making bread etc[74, 161, 183, 257]. The seed is small and fiddly, it should be soaked in water overnight and thoroughly rinsed before it is used in order to remove any saponins.</t>
  </si>
  <si>
    <t>Leaves - cooked and used like spinach[196]. The raw leaves should only be eaten in small quantities, see the notes above on toxicity. Young leaves contain up to 30% protein (dry weight)[196].
Seed - Cooked[57, 61, 97, 105, 177]. It can be toasted and ground into a nutty tasting powder that can be used as a breakfast cereal. It can also be used to make biscuits, mixed with flour it is used to make bread and a hot beverage similar to hot chocolate can also be made from it[183, 196]. Very small, about 1mm in diameter, but abundantly produced[196]. The seed contains little or no saponins and so can be used without pre-treatment[196]. The seed is extremely nutritious, it contains about 16% of a high quality protein (it is notably rich in lysine, isoleucine and tryptophan), almost 60% carbohydrate and 8% fat[196].</t>
  </si>
  <si>
    <t>Seed - Cooked[1, 2, 4, 27, 57, 97]. A pleasant mild flavour, the seed can absorb the flavour of other foods that are cooked with it and so it can be used in a wide variety of ways[K]. It should be thoroughly soaked and rinsed to remove a coating of saponins on the seed surface. The seed can be used in all the ways that rice is used, as a savoury or sweet dish. It can also be ground into a powder and used as a porridge[37, 183]. The seed can also be sprouted and used in salads[183] though many people find the sprouted seed unpleasant[K]. The seed contains a very high quality protein that is rich in the amino acids lysine, methionine and cystine, it has the same biological value as milk[196]. The seed contains about 38% carbohydrate, 19% protein, 5% fat, 5% sugar[171].
Leaves - raw or cooked[2, 4, 37, 57]. The young leaves are cooked like spinach[183]. It is best not to eat large quantities of the raw leaves, see the notes above on toxicity.</t>
  </si>
  <si>
    <t>Leaves and flower buds - cooked and used like spinach. The raw leaves should only be eaten in small quantities, see the notes above on toxicity. Although edible, the smell of the leaves would discourage most people from using this plant[K].
Seed - Cooked. Ground into a powder, mixed with wheat or other cereals and used in making bread etc. The seed is small and fiddly, it should be soaked in water overnight and thoroughly rinsed before it is used in order to remove any saponins.</t>
  </si>
  <si>
    <t>Seed - Cooked. A pleasant mild flavour, it can be used in soups and broths[269].. It can be ground into a flour and used to make bread or used in any of the ways that rice is used[1, 2, 57, 100, 183]. The pounded flour is sometimes mixed with water like barley for barley water[269]. The pounded kernel is also made into a sweet dish by frying and coating with sugar[269]. It is also husked and eaten out of hand like a peanut[269]. The seed contains about 52% starch, 18% protein, 7% fat[114, 174]. It is higher in protein and fat than rice but low in minerals[114]. This is a potentially very useful grain, it has a higher protein to carbohydrate ratio than any other cereal[57], though the hard seedcoat makes extraction of the flour rather difficult.
A tea can be made from the parched seeds[46, 61, 105, 183], whilst beers and wines are made from the fermented grain[269].
A coffee is made from the roasted seed[183]. (This report refers to the ssp. ma-yuen)</t>
  </si>
  <si>
    <t>Leaves - raw or cooked. They are used as a flavouring in salads, soups etc[2, 4, 21, 37, 61] and the fresh leaves are probably the most widely used flavouring herb in the world[268]. The leaves have an aromatic flavour[183]. It is foetid according to another report[4], whilst another says that the fresh leaves have a strong bedbug-like smell[244].. The leaves should not be eaten in large quantities[132]. The fresh leaves contain about 0.012% oxalic acid and 0.172% calcium[240].
Seed - Cooked. It is used as a flavouring in many dishes including cakes, bread and curries, it is also widely used to flavour certain alcoholic liquors[2, 4, 5, 21, 27, 37]. The fresh seed has a disagreeable and nauseous smell, but when dried it becomes fragrant, the longer it is kept the more fragrant it becomes[4, 132]. Plants yield about 1� tonnes per acre of seed[4].
The root is powdered and used as a condiment[161].
An essential oil from the seed is used as a food flavouring[21, 46, 61, 105]</t>
  </si>
  <si>
    <t>Seed - Cooked as a flavouring. Cumin seed was once widely used as a food flavouring in Europe, the Romans ground it into a powder and used it like pepper[268]. It is little used at present in Western cooking, though it is much employed in India[268]. A hot and aromatic flavour, it is an important ingredient in curries, and is also often used as a flavouring in biscuits, cakes and bread where it also helps in improving the digestion[1, 4, 14, 21, 27, 46, 132, 171, 244]. The seed is harvested when fully ripe and is then dried and stored in airtight jars[244].
An essential oil from the seed is used as a food flavouring[46, 61, 171].</t>
  </si>
  <si>
    <t>Seed - Cooked[35, 55, 105, 171]. Used as a millet, it can be cooked whole or be ground into a flour before use[183, 257]. It has a good flavour[85] and can be used in porridges, macaroni, dumplings etc[183]. The seed is rather small[159], though fairly easy to  harvest. It has a somewhat bitter flavour[178].
Young shoots, stem tips and the heart of the culm - raw or cooked[144, 177]. A nutritional analysis is available[218].
The roasted seed is a coffee substitute[177].</t>
  </si>
  <si>
    <t>Seed - Cooked and used as a millet. The seed can be cooked whole or can be ground into a flour[1, 57, 61, 105, 142, 171]. Usually eaten as a porridge[183]. The seed contains about 72.5% starch, 3.12% fat, 11.8% protein, 2.65% ash[179].</t>
  </si>
  <si>
    <t>Seed - Cooked. Used as a millet, the seed can be cooked whole or ground and used as a flour[183]. It is used in cakes, puddings, porridge etc[1, 2, 46, 171, 183]. The flour makes a very fair unleavened bread if it is first soaked overnight in water[2]. It is often used in making fermented foods[183]. Finger millet is the main food grain for many peoples, especially in dry areas of India, Nepal and Sri Lanka[269, 272]. The grain is higher in protein, fat and minerals than rice, corn, or sorghum[269]. When consumed as food it provides a sustaining diet, especially for people doing hard work[269]. The grain may also be malted and a flour of the malted grain used as a nourishing food for infants and invalids[269]. Finger millet is considered an especially wholesome food for diabetics[269]. The seed is about 2mm in diameter[2]. A nutritional analysis is available[218].
Seed yield is about 5 Tonnes per hectare[269]. Ragi grain possesses excellent storage properties and is said to improve in quality with storage. Seed can be stored without damage for as long as 50 years[269]. They are highly valued as a reserve food in times of famine. Yield depends on variety and is directly related to duration, height and tillering capacity of type grown. Types with straight spikes give better yields than those with curved spikes[269].</t>
  </si>
  <si>
    <t>Seed - Cooked[55, 74, 106]. The seed is rather small[159], it is sometimes used as a famine food[177]. Used as a millet, it can be cooked whole or ground into a flour and used in making cakes, gruels etc[183].
Young seedlings - raw or cooked and used as a side dish with rice[46, 61, 105, 177, 183].
Root - raw[177].</t>
  </si>
  <si>
    <t>Fruit - raw. A sweet but very mild flavour[K].
Seed - Cooked[22, 46, 105, 161, 257]. A bitter taste[92]. It can be roasted and ground into a powder and used to make a bread or mush[183].
A delicious tea is made by steeping the green or dried twigs in boiling water until they turn an amber or pink colour[21, 92, 95, 105, 161, 183].</t>
  </si>
  <si>
    <t>Seed - Cooked[269]. Used as a grain[269].</t>
  </si>
  <si>
    <t>Seed - Cooked. It is used as a cereal for making bread and as a fermented food[46, 57, 61, 183]. 'Enjera' is a fermented pancake-like bread that is a made from this grain in Ethiopia where it is a staple food[183]. The bread is spongy, soft, thin and sour tasting[183]. The seed is very small but easy to harvest[K]. Protein content is around 13%.</t>
  </si>
  <si>
    <t>Fruit - raw, cooked or preserved[46]. A slightly acid, sweet aromatic flavour[200], they can be eaten out of hand or cooked in pies, sauces, jellies etc[3]. Loquat pie, if made from fruit that is not fully ripe, is said to taste like cherry pie[183]. The fruit is produced in winter and early spring[132], it is up to 4cm in diameter[200]. A nutritional analysis is available[218].
Seed - Cooked. A pleasant flavour[142]. Caution is advised if the seed is bitter, see notes at top of the page. 
The roasted seed is a coffee substitute[105, 177, 183].</t>
  </si>
  <si>
    <t>Leaves - raw or cooked[183, 272]. Acceptable raw when added in small quantities to mixed chopped salads, otherwise the leaves are much better cooked[K]. They are rich in rutin.
Seed - Cooked as a cereal[2, 46, 100, 105, 272].The seed can also be sprouted and used in salads, or ground into a powder and used as a cereal[183].
An edible oil is obtained from the seed[177, 183].</t>
  </si>
  <si>
    <t>Seed - Cooked. The seed is roasted, dehusked, soaked until soft then boiled and eaten with sugar[179]. The seed contains 22.4% protein and 2.8% fat[218].
Young leaves - cooked[105]. A famine food used when all else fails[177].</t>
  </si>
  <si>
    <t>Mature Seed - Cooked[2, 33]. The seeds furnish one of the world's most important sources of oil and protein, they can be eaten as they are in soups, stews etc[183, 269], though they are also very commonly used in the preparation of various meat substitutes[34, 46]. The dried seed can be ground into a flour and added to cereal flours or used for making noodles etc[183]. The Japanese make a powder from the roasted and ground seed, it is called 'Kinako' and has a nutty flavour and fragrance - it is used in many popular confections[183]. The sprouted seed is eaten raw or added to cooked dishes. The toasted seeds can be eaten as a peanut-like snack[183]. The seed is also made into numerous fermented foods such as miso and tempeh[183] and is also used to make soya milk, a valuable protein supplement in infant feeding which also provides curds and cheese[269]. The seed contains 20% oil and 30 - 45% protein[100]. All seeds on a soybean plant mature at essentially the same time. Maturity of the seed is accompanied by a rapid dropping of the leaves and drying of the stems[269]. Average yield of beans is about 1700 kg/ha[269]. High-yielding cvs, adapted to the locality and grown under proper culture and favourable conditions will yield more than twice the average yield[269].
The immature seed is cooked and used like peas or eaten raw in salads[105, 183].
The strongly roasted and ground seeds are used as a coffee substitute[183].
The young seedpods are cooked and used like French beans[116, 183].
An edible semi-drying oil is obtained from the seed[269]. It is cooked or can be used as a dressing in salads etc and for manufacture of margarine and shortening[34, 183, 269].
Young leaves - raw or cooked[179, 183].</t>
  </si>
  <si>
    <t>Mature Seed - Cooked[2, 33]. Very rich in protein, the seeds can be eaten as they are in soups, stews etc[183], though they are very commonly used in the preparation of various meat substitutes[34, 46]. The dried seed can be ground into a flour and added to cereal flours or used for making noodles etc[183]. The Japanese make a powder from the roasted and ground seed, it is called 'Kinako' and has a nutty flavour and fragrance - it is used in many popular confections[183]. The sprouted seed is eaten raw or added to cooked dishes. The toasted seeds can be eaten as a peanut-like snack[183]. The seed is also made into numerous fermented foods such as miso and tempeh[183] and is also used to make soya milk, used in place of cow's milk. The seed contains 20% oil and 30 - 45% protein[100].
The immature seed is cooked and used like peas or eaten raw in salads[105, 183].
The strongly roasted and ground seeds are used as a coffee substitute[183].
The young seedpods are cooked and used like French beans[116, 183].
An edible oil is obtained from the seed. It is cooked or used as a dressing in salads etc[34, 183].
Young leaves - raw or cooked[179, 183].</t>
  </si>
  <si>
    <t>Seed - Cooked[105, 177].</t>
  </si>
  <si>
    <t>Seed - Cooked[105]. Small and fiddly to use. It almost certainly does not contain coumarin and should be safe to use.
An essential oil from the leaves is used as a food flavouring in sweets and soft drinks. It has a strong vanilla-like flavour[183].
The leaves are added to vodka as a flavouring[238].
The plant is said to be used as a colouring agent[183] but no more details are given.</t>
  </si>
  <si>
    <t>Seed - Cooked. The seed can be ground into a flour and used as a cereal in making bread, porridge etc[1, 4, 34, 46]. 
Malt is obtained by sprouting and roasting the seed, then boiling the seed. The resulting liquid is a sweet substance that is used in making beer and as a food[4, 46]. The longer the seed is roasted, the darker this liquid will be.
The roasted (unsprouted) seed is used as a coffee and a salt substitute[46].</t>
  </si>
  <si>
    <t>Seed - Cooked. The seed can be ground into a flour and used as a cereal in making bread, porridge etc[1, 4, 34, 46]. 
Malt is obtained by sprouting and roasting the seed. This is a sweet substance and is used in making beer and as a food[4, 46]. 
The roasted (unsprouted) seed is used as a coffee and a salt substitute[46].</t>
  </si>
  <si>
    <t>Seed - Cooked as a whole grain or ground up and used as a flour for making bread, porridges etc[2, 7, 46, 183]. It has a low gluten content and so is unsuitable for making wheat-type breads[238, K]. The seed can be fermented into sourdough and many other fermented foods such as 'tempeh' and 'miso'[183]. The seed can also be sprouted and added to salads or the sprouted seed juiced and the juice drunk as a health-food drink[183].
The decorticated seed is called pearl barley. This is no longer viable since the decortication process damages the embryo. It is used in soups, stews etc[238].
Malt is obtained by sprouting the whole seed and then roasting it. The seed is then ground into a flour and boiled in water. The resulting liquid is very sweet and can be used in making beer or other drinks, and as a nutritious sweetener in various foods.[7, 46].
The roasted (unsprouted) seed is used as a coffee[46, 183] and a salt substitute.</t>
  </si>
  <si>
    <t>Young leaves - boiled[105].
Seed - Cooked. It is usually made into a flour[105].</t>
  </si>
  <si>
    <t>Seed - Cooked. It is ground into a powder and eaten like porridge or used as a flour for making bread etc[105, 161, 177, 257].</t>
  </si>
  <si>
    <t>Immature fruit - cooked and used as a vegetable[2, 27, 200]. They can be boiled, steamed, fried, used in curries or made into fritters[183]. Of variable quality, but some of the selected cultivars from India and China are of very good quality, equivalent to good summer squashes[183]. The pulp around the seed is purgative and should not be eaten[46]. The fruit can be dried for later use[86].
Leaves and young shoots - cooked and used as a potherb[178, 183].
Seed - Cooked. Rich in oil, it is added to soups etc[183]. A vegetable curd, similar to tofu, can be made from the seed[183].
An edible oil is obtained from the seed. It is used for cooking[177, 183]. Yields of up to 45% have been obtained[240].</t>
  </si>
  <si>
    <t>The seed can be used as a cumin substitute[46, 61, 177]. The uses of cumin seed are as follows:-
Seed - Cooked. Hot and aromatic, it is an important ingredient in curries, and is also often used as a flavouring in biscuits, cakes and bread where it also helps in improving the digestion[1, 4, 14, 21, 27, 46, 132, 171, 244]. The seed is harvested when fully ripe and is then dried and stored in airtight jars[244].
An essential oil from the seed is used as a food flavouring[46, 61, 171].</t>
  </si>
  <si>
    <t>Young plant - cooked[105, 178]. A famine food, it is only used when better foods are not available[177].
Seed - Cooked. It can be used like rice[178].</t>
  </si>
  <si>
    <t>Seed - Cooked. Only use when immature, the fully ripe seed can be narcotic in large quantities[2, 105, 115]. The seed is harmless and nutritious when eaten in small quantities[76]. Some caution is advised, see the notes above on toxicity.</t>
  </si>
  <si>
    <t>Seed - Cooked or sprouted and eaten raw[1]. A very nutritious food[171, 177], the seeds can be cooked on their own or added to soups, stews etc[183]. The seed can be soaked for 12 hours in warm water and then allowed to sprout for about 5 days[244]. They have a crunchy, fresh flavour[244]. Lentils are more digestible than many legumes[K]. The dried seed can also be ground into a powder and used with cereal flours in making bread etc[183], this greatly enhances the value of the protein in the bread. The seed stores better if it is left in its husk[200].
Young seedpods - used fresh or cooked like green beans[61, 177, 183].</t>
  </si>
  <si>
    <t>Seed - Cooked[46, 61, 183]. A pleasant nutty taste and very nutritious[94]. The seed has a high oil content and can be eaten on its own or used as a flavouring[161, 183]. It should not be eaten raw because it contains cyanide but this is destroyed in the cooking process[183].</t>
  </si>
  <si>
    <t>Seed - Cooked. Used as a cereal[177]. The seed has a nutritional value similar to oats (Avena sativa) and contain gluten[269]. An emergency food, it is only used when all else fails[177]. The seed is rather small and fiddly to use[K]. Yields of 1 tonne per hectare have been achieved, though around 500kg is a more common yield[269].</t>
  </si>
  <si>
    <t>Seed - Cooked. Used as a pi�ole or ground into a flour and used to make bread etc[213, 257]. It is very nutritious, like oats, but it is not advisable to eat the seed due to the risk of fungal infection[114]. This fungal infection, called ergot, causes hallucinations in small doses but can cause severe damage to the nervous system in larger quantities.</t>
  </si>
  <si>
    <t>Seed - Cooked[2, 7, 50, 105, 132]. Used as a protein-rich vegetable or savoury dish in any of the ways that cooked beans are used, they can also be roasted or ground into a powder and mixed with cereal flours in making bread etc[183]. If the seed is bitter this is due to the presence of toxic alkaloids and the seed should be thoroughly leached by soaking it and then discarding the soak water before cooking[132]. Seeds contain 32 - 40% protein, 8 - 12% oil[160]. The roasted seeds can be used as a snack in much the same way as peanuts[183].
An edible oil is obtained from the seed[4, 7].
The roasted seed is used as a coffee substitute[7, 61, 105, 183].</t>
  </si>
  <si>
    <t>Seed - Cooked[105, 132]. Used as a protein-rich vegetable or savoury dish in any of the ways that cooked beans are used, they can also be roasted or ground into a powder and mixed with cereal flours in making bread etc[105, 132]. If the seed is bitter this is due to the presence of toxic alkaloids and the seed should be thoroughly leached by soaking the seed and discarding the soak water before cooking them[132].
An edible oil is obtained from the seed[7].
The roasted seed is used as a coffee substitute[7, 61, 105, 183].</t>
  </si>
  <si>
    <t>Seed - Cooked[177]. Used as a protein-rich vegetable or savoury dish in any of the ways that cooked beans are used, they can also be roasted or ground into a powder. If the seed is bitter this is due to the presence of toxic alkaloids and the seed should be thoroughly leached before being cooked. The seeds of low-alkaloid varieties is used in making 'tempeh'[183]. The seed is rich in protein, though it is deficient in the amino-acid methionine[240]. The protein has a high digestibility (90%) and biological value(53%)[240].</t>
  </si>
  <si>
    <t>Seed - Cooked[105]. Used as a protein-rich vegetable or savoury dish in any of the ways that cooked beans are used, they can also be roasted or ground into a powder and used in making bread[2]. If the seed is bitter this is due to the presence of toxic alkaloids and the seed should be thoroughly leached before being cooked[105].</t>
  </si>
  <si>
    <t>Seed - Cooked[2, 46, 105]. Used as a protein-rich vegetable or savoury dish in any of the ways that cooked beans are used. The seed can also be ground into a powder and be mixed with cereal flours for making bread etc[183].  If the seed is bitter this is due to the presence of toxic alkaloids and the seed should not be eaten without treatment[183]. These alkaloids can usually be removed by soaking the seed in 2 or 3 changes of water. Low alkaloid varieties were developed prior to 1930 by Von Sengbusch[183].
The roasted seed is a coffee substitute[183].</t>
  </si>
  <si>
    <t>Seed - Cooked[46, 105, 132]. Used as a protein-rich vegetable or savoury dish in any of the ways that cooked beans are used, they can also be roasted or ground into a powder. If the seed is bitter this is due to the presence of toxic alkaloids and the seed should be thoroughly leached before being cooked.</t>
  </si>
  <si>
    <t>Leaves - cooked[105]. Used as a potherb[183]. A nutritional analysis is available[218].
Seed - Cooked[2, 105, 161]. Parched and eaten or ground into a powder[183]. The seed is said to contain trypsin inhibitors[218]. These can interfere with certain enzymes that help in the digestion of proteins, but are normally destroyed if the seed is sprouted first.</t>
  </si>
  <si>
    <t>Root - cooked[2, 46, 61, 177, 183]. An edible starch can be extracted from the root[183]. A possible emergency food[61]. The root has a bitter flavour - this bitterness can be removed by leaching the root in water[K].
Leaves and leaf stalks - cooked[2, 177, 183].
Seed - Cooked[105]. It can be ground into a powder and used in making bread and porridge, or for thickening soups etc[207]. The seed can also be parched, when it swells considerably but does not burst like popcorn[183]. It is then normally eaten dry[207].
A refreshing drink is made from the flowers[2, 183].</t>
  </si>
  <si>
    <t>Root - cooked. Eaten when several years old[5, 145]. It contains up to 40% starch, 6% protein[7, 114]. Some caution is advised, see the notes above on toxicity.
The roasted seed is a coffee substitute[7].
Seed - Cooked. It contains about 47% starch[114].</t>
  </si>
  <si>
    <t>Flower buds - cooked as a vegetable or pickled[55, 105, 177, 183].
Young flowers - raw[55].
Leaves - raw or cooked[207]. Used in soups and stews[55, 177, 183].
Root[105, 183]. Boiled or roasted[207].
Ripe Seed - Cooked or ground into a meal[207].</t>
  </si>
  <si>
    <t>Seed - Cooked[159, 177]. The seed can be ground into a powder and used as a flour or fried and used like popcorn[183].
The root is rich in starch, oil and protein[183].
The bitter tasting tuber is occasionally eaten[105, 159, 177, 183]. The bitterness can be reduced somewhat by leaching the root in water.</t>
  </si>
  <si>
    <t>Seed - Cooked or ground into a powder and used as a flour[46, 144, 177]. A type of millet[2]. The seed is rather small and fiddly to utilize. It has a mild flavour and can be used as a staple food like millet[K].</t>
  </si>
  <si>
    <t>Seed - Cooked as a whole grain or ground into a powder and used as a flour for making breads, pasta and fermented foods such as 'tempeh'[2, 34, 183]. A nutty flavour, it is more easily digested than many cereals because its high alkaline content counteracts acids[183]. It is also free of gluten and so, although bread made from it does not rise, the cereal is suitable for people with coeliacs disease or other gluten intolerances[K]. The seed can also be sprouted and added to salads, soups etc[183]. The seed contains about 10% protein, 4% fat[61].</t>
  </si>
  <si>
    <t>Seed - Cooked. It can be ground into a powder and used as a flour[105]. An emergency food, used when all else fails[177].</t>
  </si>
  <si>
    <t>Seed - Cooked. Widely grown as a food for caged birds, the seed is rather small but can also be used as a cereal for making porridge etc[2]. It can be ground into a flour and used for making cakes, puddings etc[2, 22, 46, 61, 74, 115].
Leaves - cooked[106]. The young plant is used[177].</t>
  </si>
  <si>
    <t>Immature Seed - Cooked and used like peas in soups, stews etc[183].
The mature seed is dried and stored for future use. It must be thoroughly cooked before being eaten[200]. It is best soaked for about 12 hours prior to cooking and is eaten in soups, stews or fermented and made into tempeh[183]. The sprouted seeds are cooked and used in Chinese dishes[183]. The dried seed can be ground into a powder then used as a thickener in soups or can be mixed with cereal flours when making bread.
Young seedpods - steamed and used as a side dish with rice, or added to soups, stews etc[183].
Leaves - cooked. They often have a bitter taste[183].</t>
  </si>
  <si>
    <t>Seed - Cooked or sprouted and eaten raw[2, 46, 61]. A good source of protein. The seeds of this sub-species tend to be of poorer quality than the species, being less rich in sugars. They are grown mainly for use when mature and dried.
Young leaves - cooked[177].</t>
  </si>
  <si>
    <t>Young leaves - raw or cooked[12, 46, 61]. They are rather bitter and very tedious to prepare, the fibrous strands are best removed prior to eating[9, 183]. The very young leaves are somewhat better and are less fibrous[K].
Seed - Cooked. Used like sago[177, 183]. The seed can be ground into a powder and added to flours when making bread, cakes or whatever.</t>
  </si>
  <si>
    <t>Leaves - raw or cooked. The young shoots are eaten in the spring[257].
Seed - Cooked[178]. It is rather small and fiddly to utilize.</t>
  </si>
  <si>
    <t>Young shoots - cooked. The young shoots are a standard vegetable in Indo-China[179].
Seed - Cooked[145, 178]. The seed is rather small and fiddly to utilize.</t>
  </si>
  <si>
    <t>Leaves - cooked as a potherb with beans[183].
The half-ripe seedpods are cooked and eaten as a vegetable[2, 183]. They are 8 - 10cm long[188].
Seed - Cooked[257]. Boiled and eaten[257]. The soft immature seeds can be eaten raw, roasted or ground into a paste[183].</t>
  </si>
  <si>
    <t>Seed - Cooked[105, 177]. The seed is up to 25mm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Young leaves - cooked. A famine food when all else fails[177].
The roasted seed is a coffee substitute.</t>
  </si>
  <si>
    <t>Seed - Cooked. Up to 2.5cm long. It can be dried, ground into a powder and used as a thickening in stews etc or mixed with cereals for making bread[183].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
A sweet fluid exudes from insect damage on the stems and solidifies[2, 61, 105, 177]. This is edible and is sold as a manna in local markets in Iran[46]. It can be boiled down into a syrup and used for sweetening food[183].</t>
  </si>
  <si>
    <t>Seed - Cooked[2, 63, 105].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</si>
  <si>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Cooked[105, 177]. The seed is up to 23mm long and 15mm wide[266]. Rich in starch[105].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substitute[177].</t>
  </si>
  <si>
    <t>Seed - Cooked. The seed is about 12mm long[227],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</si>
  <si>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</si>
  <si>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 It can be dried, ground into a powder and used as a thickening in stews etc or mixed with cereals for making bread. The seed of this species is particularly large with four of them covering an adult hand[258].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</si>
  <si>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Cooked[177]. The seed is about 2.5cm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</si>
  <si>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 The seed is about 25mm long[200], it can be dried, ground into a powder and used as a thickening in stews etc or mixed with cereals for making bread. The seed is fairly sweet and does not contain many bitter tannins[159]. It does not require much leaching but any bitterness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</si>
  <si>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Cooked[63, 105]. Used in times of scarcity[257]. The seed is about 2cm long[200],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</si>
  <si>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Cooked[2, 5, 8, 13].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substitute[21, 61].
An edible gum is obtained from the bark[177].</t>
  </si>
  <si>
    <t>Seed - Cooked[2, 5, 8, 13]. Nourishing but indigestible[4]. Chopped and roasted, the seed is used as an almond substitute[8]. It can be dried, ground into a powder and used as a thickening in stews etc or mixed with cereals for making bread[183]. The seed contains bitter tannins, these can be leached out by thoroughly washing the seed in running water though many minerals will also be lost[63].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substitute[21, 61].
An edible gum is obtained from the bark[177]. Another report says that an edible manna is obtained from the plant and that it is used instead of butter in cooking[183]. This report probably refers to the gum[K].</t>
  </si>
  <si>
    <t>Seed - Cooked[161, 177, 257]. A staple food for several native North American Indian tribes[257]. Up to 3cm long[200]. It can be dried, ground into a powder and used as a thickening in stews etc or mixed with cereals for making bread. The seed contains bitter tannins, these can be leached out by thoroughly washing the seed in running water though many minerals will also be lost[183].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</si>
  <si>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Seed - Cooked. Highly nutritious[179]. The seed is about15mm long[200], it can be dried, ground into a powder and used as a thickening in stews etc or mixed with cereals for making bread. The seed contains bitter tannins, these can be leached out by thoroughly washing the seed in running water though many minerals will also be lost[179].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Leaves - cooked. A famine food when all else fails[179].
The roasted seed is a coffee substitute.</t>
  </si>
  <si>
    <t>Seed - Cooked[105, 159, 161, 257]. The seed is up to 25mm long and wide[227]. It can be dried, ground into a powder and used as a thickening in stews etc or mixed with cereals for making bread. The seed contains bitter tannins, these can be leached out by thoroughly washing the seed in running water though many minerals will also be lost. Either the whole seed can be used or the seed can be dried and ground it into a powder. It can take several days or even weeks to properly leach whole seeds, one method was to wrap them in a cloth bag and place them in a stream. Leaching the powder is quicker. A simple taste test can tell when the tannin has been leached. The traditional method of preparing the seed was to bury it in boggy ground overwinter. The germinating seed was dug up in the spring when it would have lost most of its astringency.
The roasted seed is a coffee substitute.</t>
  </si>
  <si>
    <t>Flowers - raw or cooked[105, 155, 161, 183, 257]. They can be used as a flavouring in cooked dishes[257]. The flowers can be boiled, then dried and stored for later use[257].
Seedpods - raw or cooked[229, 257]. They are gathered in the fall and eaten when fresh[229]. The pods can also be cooked then dried and stored for later use[257].
Seed - Cooked[229, 257].</t>
  </si>
  <si>
    <t>Seed - Cooked[2, 55, 61]. Oily[161]. They are boiled and used like peas[183]. After boiling the seeds lose their acid taste[213]. The seed is about 4mm long and is produced in pods up to 10cm long that contain 4 - 8 seeds[82]. A nutritional analysis is available[218].
Young seedpods - cooked[105]. The pods contain a sweetish pulp that is safe to eat and is relished by small children[201].(This report is quite probably mistaken, having been confused with the honey locust, Gleditsia spp[K].)
A strong, narcotic and intoxicating drink is made from the skin of the fruit[13].
Piperonal is extracted from the plant, it is used as a vanilla substitute[105]. No further details.
All the above entries should be treated with some caution, see the notes at the top of the page regarding toxicity.
Flowers - cooked. A fragrant aroma, they are used in making jams and pancakes[7, 183]. They can also be made into a pleasant drink[183].</t>
  </si>
  <si>
    <t>Leaves - cooked[105, 177].
Seed - Cooked. Used to make a gruel[105, 177].</t>
  </si>
  <si>
    <t>Leaves - cooked[105, 177]. They can be used as a vegetable or added to soups[183]. The leaves can also be dried for later use[183].
Seed - Cooked[105, 177]. It is used with rice or ground into a powder for making dumplings[183].</t>
  </si>
  <si>
    <t>Leaves - cooked[177].
Seed - Cooked[257]. It can be ground into a powder then mixed with water and cooked like porridge[257].</t>
  </si>
  <si>
    <t>Young leaves - cooked[46, 61, 105, 161]. Used as greens[257].
Seed - Cooked or ground into a powder and used for making gruel or added to cereal flours and used for making bread[105, 161]. The seed is rather small and fiddly to harvest.</t>
  </si>
  <si>
    <t>Young leaves and stems  - raw or cooked[46, 61, 62, 105]. An excellent food[85] with a crunchy tender texture[206]. The leaves can be used as a spinach substitute or added in small quantities to salads[9].
Seed - Cooked. It can be ground into a meal and used as a gruel, thickener in soups etc or added to cereal flours when making bread etc[85]. The seed is small and hard to collect any quantity[85].</t>
  </si>
  <si>
    <t>Seed - Cooked. Ground into a powder and used to thicken soups etc or added to cereal flours when making bread etc[105].</t>
  </si>
  <si>
    <t>Seed - Can be sown in situ during spring[1]. Alternatively seed can be sown in August/September to overwinter, it will then produce larger plants Thinnings can be transplanted[1]. The seed remains viable for 3 years[1].</t>
  </si>
  <si>
    <t>Leaves - raw or cooked[183]. They are very aromatic and are added to salads, soups and cooked greens[177, 183]. They are also used as a flavouring[2, 105, 177].
Seed - Cooked or used as a flavouring[183].
The leaves and the seeds, when added to fermenting liquors, greatly increase the potency of the brew[4].
An essential oil is obtained from the plant and is used for flavouring certain beers and wines[183, 238].</t>
  </si>
  <si>
    <t>Root - raw or cooked[172, 257]. Rich in starch.
Stem. Peeled and eaten raw or cooked[172].
Stem base - raw or cooked[172].
Pollen[172]. Rich in protein, it can be added to flour when making bread, cakes etc.
Seed - Cooked. A nutty flavour[172]. The seed can be ground into a powder, mixed with water, boiled and eaten as a mush[257]. The seed is rather small and fiddly to harvest and utilize.</t>
  </si>
  <si>
    <t>Root - raw or cooked. Rich in starch, it is usually dried and ground into a powder[2, 55, 74, 144]. The roots form tubers at intervals along their length and new plants are formed from these tubers. When first formed, the tubers are white and starchy with a sweet coconut-milk flavour, they become black and woody with age[193]. Tubers can be up to 2.5cm in diameter[193].
Seed - Cooked[257]. They can be ground into a powder and used as a mush[257].</t>
  </si>
  <si>
    <t>Seed - Cooked[2, 13, 34, 46]. A common cereal, it is used especially in N. Europe to make bread[183]. The seed contains about 13% protein[61]. The grain also contains some gluten, though not as much as wheat, so it makes a heavier bread than wheat. It can also be used to make cakes etc. The seed can be sprouted and added to salads[183]. A nutritional analysis is available[218].
Malt, a sweet substance produced by germinating the seed, is extracted from the roasted germinated seed and used as a sweetening agent and in making beer etc[13]. 
The roasted (ungerminated) seed is used as a coffee substitute[46, 183].</t>
  </si>
  <si>
    <t>Seed - Cooked[1, 2, 4, 34, 46]. Usually roasted or stewed, it can also be ground into a powder and used as a flour, added to breads, vegetables etc, used to make sweetmeats, or crushed and used as a butter or as 'tahini'[14, 21, 183, 238]. It can also be fermented into 'tempeh', ground into a powder and mixed with a sweetener to make 'halva', or made into a paste and used as the spread 'tahini'[183, 238]. The seeds can also be sprouted and used in salads[183]. The seed contains about 21.5% protein, 60.8% fat, 8.9% carbohydrate, 3.4% ash[179]. It is a rich source of unsaturated fatty acids, calcium and vitamins A, B and E[201, 238]. The calcium is absorbed well by the body, making sesame an excellent dietary source[238].
An edible oil is obtained from the seed[2, 34, 46, 57]. It is used for cooking or in margarines etc[14, 183]. The oil is very stable and will keep for years without turning rancid[61, 117, 201].
Leaves - raw or cooked as a potherb or added to soups[105, 117, 183].</t>
  </si>
  <si>
    <t>Seed - Cooked[2, 34, 46]. It can be eaten as a sweet or savoury food in all the ways that rice is used, or ground into a flour and made into porridge, cakes, puddings etc[105, 183]. The seed can also be sprouted before it is used, when it will become somewhat sweeter[K]. A nutritional analysis is available[218].</t>
  </si>
  <si>
    <t>Seed - Cooked[105, 177]. It can be eaten as a sweet or savoury food in all the ways that rice is used, or ground into a powder and made into porridge, cakes, puddings etc[183]. The seed contains about 11.5% protein, 6% fat, 40.7% carbohydrate, 8.2% fat[179].
A dust from the fungal infection of plants is eaten[2, 172].</t>
  </si>
  <si>
    <t>Leaves and young plants[105]. No more details are given.
Seed - Cooked. It can be dried and ground into a meal then used with flour for making bread etc[2, 61, 106]. The seed is rich in oil[105]. A famine food, it is only used when all else fails[177]. The seed contains saponins so some caution is advised. See the notes above on toxicity.</t>
  </si>
  <si>
    <t>Seed - Cooked. Dried and ground into a meal then used with flour for making bread etc[177]. A famine food, it is only used when all else fails[177].</t>
  </si>
  <si>
    <t>Seed - 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t>
  </si>
  <si>
    <t>Seed - Cooked or sprouted and eaten raw[2, 4, 21, 34]. It has quite a strong spicy flavour, not unlike lovage or celery[4, 183]. When ground into a powder, the seed is a principal ingredient of curries and mango chutney[244], it is also used in pickles and spice mixes, as a flavouring in bread etc[4, 183, 238]. The seed is usually lightly roasted before use in order to reduce the bitterness[238]. The seed is about 3mm long, about 10 - 20 seeds being produced in each pod[4]. A good source of many essential elements such as iron, phosphorus and sulphur[244], the seed contains about 6% moisture, 23% protein, 10% carbohydrate, 8% fat, 10% fibre and 4.3% ash[61]. The ground seeds are used to give a maple syrup flavour to foods[183]. The seed can be soaked for 12 hours in warm water and then allowed to sprout for 3 - 5 days[244]. These sprouted seeds have a spicy flavour and can be added to salads or cooked[238, K].
An essential oil obtained from the seed is used as a food flavouring in imitation maple syrup, vanilla compositions, liquorice, pickles etc[183]. It also has medicinal virtues[57]. The ground up seeds can also be used as a substitute for maple syrup[4].
Leaves - raw or cooked[2, 4, 7, 34]. Very aromatic, in small quantities they can be added to salads, otherwise they are used as a potherb, a flavouring for root vegetables, an ingredient of curries etc[183, 238].
Seedpods - cooked[105].
The roasted seed is a coffee substitute[2, 177, 183].
A soothing tea is made from the leaves and the seed[21, 183].</t>
  </si>
  <si>
    <t>Seed - Cooked. The seed can be cooked as a whole grain but it is more usually ground into a powder and used as a flour for making bread, fermented foods, pasta, cakes, biscuits etc[1, 13, 34, 57, 183]. High in gluten, it is the most common flour used for making bread. The seed can also be sprouted and then added to salads or juiced to make a healthy drink[183]. A nutritional analysis is available[218].</t>
  </si>
  <si>
    <t>Seed - Cooked[46, 61, 105]. It is usually ground into a flour and used as a cereal for making bread, biscuits etc[183].</t>
  </si>
  <si>
    <t>Seed - Cooked[57, 61, 105]. It is usually ground into a flour and used as a cereal for making bread, biscuits etc. Pasta made from this grain has a delicious nutty flavour[183]. The seed retains its glumes when threshed[46].</t>
  </si>
  <si>
    <t>Seed - Cooked[46, 105]. It is usually ground into a flour and used as a cereal for making bread, biscuits etc[183].</t>
  </si>
  <si>
    <t>Roots - raw or cooked[12, 13, 46, 94]. They can be boiled and eaten like potatoes or macerated and then boiled to yield a sweet syrup[183]. The roots can also be dried, ground into a powder and then used as a thickener in soups etc or added to cereal flours[62]. Rich in protein, this powder is used to make biscuits etc[183].
Young shoots in spring - raw or cooked[2, 12, 94, 159, 183]. An asparagus substitute[62].
Base of mature stem - raw or cooked[62]. It is best to remove the outer part of the stem[62].
Young flowering stem - raw, cooked or made into a soup[85, 94, 183]. It tastes like sweet corn.
Seed - Cooked[183]. The seed is very small and fiddly to harvest, but it has a pleasant nutty taste when roasted[12].
An edible oil is obtained from the seed[85]. Due to the small size of the seed this is probably not a very worthwhile crop.
Pollen - raw or cooked. A protein rich additive to flour used in making bread, porridge etc[12, 105, 183]. It can also be eaten with the young flowers[85], which makes it considerably easier to utilize[K].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</si>
  <si>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Roots - raw or cooked[145]. Rich in starch[105], it can be boiled and eaten like potatoes or macerated and then boiled to yield a sweet syrup. The root can also be dried, ground into a poder and then used as a thickener in soups etc or added to cereal flours. Rich in protein, this flour is used to make biscuits, bread, cakes etc[183]. The root contains a lot of fibre[193]. One way to remove this fibre is to peel lengths of the root that are about 20 - 25cm long, place them by a fire for a short while to dry and then twist and loosen the fibres when the starch of the root can be shaken out[193].
Young shoots in spring - raw or cooked[193]. An asparagus substitute. The inner core is eaten[172].
Base of mature stem - raw or cooked. It is best to remove the outer part of the stem.
Young flowering stem - raw, cooked or made into a soup. Tastes like sweet corn[172].
Seed - Cooked. The seed is rather small and fiddly to utilize, but has a pleasant nutty taste when roasted.
An edible oil is obtained from the seed. Due to the small size of the seed this is probably not a very worthwhile crop[K].
Pollen - raw or cooked. A protein rich additive to flour used in making bread, porridge etc[105, 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t>
  </si>
  <si>
    <t>Roots - raw or cooked[2, 105]. They can be boiled and eaten like potatoes or macerated and then boiled to yield a sweet syrup. The roots can also be dried, ground into a powder and then used as a thickener in soups etc or added to cereal flours[183]. Rich in protein, this flour is used to make biscuits, bread, cakes etc.
Young shoots in spring - raw or cooked. An asparagus substitute.  
Base of mature stem - raw or cooked. It is best to remove the outer part of the stem.
Young flowering stem - raw, cooked or made into a soup. It tastes like sweet corn.
Seed - Cooked. The seed is rather small and fiddly to utilize, but has a pleasant nutty taste when roasted.
An edible oil is obtained from the seed. Due to the small size of the seed this is probably not a very worthwhile crop[K].
Pollen - raw or cooked. A protein rich additive to flour used in making bread, porridge etc[183].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
Flowering stem - cooked. Tastes like sweet corn.</t>
  </si>
  <si>
    <t>Roots - raw or cooked[105, 153]. They are usually peeled before use[173]. The roots can be boiled and eaten like potatoes or macerated and then boiled to yield a sweet syrup. They can also be dried, ground into a powder and then used as a thickener in soups etc or added to cereal flours. Rich in protein, this flour is used to make biscuits, bread, cakes etc. The root contains a lot of fibre[193]. One way to remove this fibre is to peel lengths of the root that are about 20 - 25cm long, place them by a fire for a short while to dry and then twist and loosen the fibres when the starch of the root can be shaken out[193].
Young shoots in spring - raw or cooked[105, 173, 178, 193]. An asparagus substitute.
Base of mature stem - raw or cooked. It is best to remove the outer part of the stem.
Young flowering stem - raw, cooked or made into a soup[105]. Tastes like sweet corn.
Seed - Cooked. The seed is rather small and fiddly to utilize, but has a pleasant nutty taste when roasted.
An edible oil is obtained from the seed. Due to the small size of the seed this is probably not a very worthwhile crop[K].
Pollen - raw or cooked[153, 173]. A protein rich additive to flour used in making bread, porridge etc[183]. It can also be eaten with the young flowers, which makes it considerably easier to utilize. The pollen can be harvested by placing the flowering stem over a wide but shallow container and then gently tapping the stem and brushing the pollen off with a fine brush[9]. This will help to pollinate the plant and thereby ensure that both pollen and seeds can be harvested[K].
Flowering stem - cooked. Tastes like sweet corn.</t>
  </si>
  <si>
    <t>Seed - Cooked[257]. It can be roasted and eaten or can be ground into a powder that is used with cereal flours in making bread[62, 105, 177, 183]. A bitter quality in the seed is dispensed by roasting or parching the seed[92, 161].
Fruit - raw or cooked[257].
The leaves are used as a condiment in cooked foods. They are a bayleaf substitute but with a much stronger flavour[2, 94, 238]. Used for flavouring soups, stews etc[183].
A tea is obtained from the leaves[2].
A coffee substitute is obtained from the root bark[161, 183].</t>
  </si>
  <si>
    <t>Seed - Cooked[257]. The seed can be roasted and ground into a powder or used whole as a pi�ole[105, 161, 183, 257]. Pleasantly bitter, some of this bitterness can be removed by leeching the flour[183].
The leaves are used as a tea substitute[161, 183, 257].</t>
  </si>
  <si>
    <t>Seed - Cooked[2, 22, 105]. They are boiled or roasted[183].
Leaves and young stems - cooked[105]. Used as a potherb[183].
The leaves are a tea substitute[183].</t>
  </si>
  <si>
    <t>Seed - Cooked[46, 61, 74, 105]. Used as a lentil[2], it is occasionally eaten in soups. Some caution is advised, see the notes above on toxicity.</t>
  </si>
  <si>
    <t>Seed - Cooked[2, 105, 177]. Used like lentils[2], the seed can be eaten as a staple food[178].
Leaves and stems - cooked[105, 177, 178]. Used as a vegetable[272]</t>
  </si>
  <si>
    <t>Seed - Cooked[22, 74]. Not very palatable nor very digestible but it is very nutritious[2, 115]. The seed can be dried, ground into a powder and mixed with cereal flour to make bread, biscuits, cakes etc[183]. The beans compliment the protein in the cereal making it more complete[K]. Some caution is advised, see the notes above on toxicity.
Leaves, young shoots and young pods - cooked[105, 177, 183].
The leaves are a tea substitute[183].</t>
  </si>
  <si>
    <t>Young seedpods - cooked[2, 177]. They are picked whilst the seeds are very immature and then cooked like French beans[183].
Seed - Cooked[2, 183]. Rich in protein.</t>
  </si>
  <si>
    <t>Seed - Cooked[105, 177, 183]. When baked in a fire they have much the same flavour as chestnuts[249]. Some caution is advised, see the notes on toxicity at the top of the page.
Young leaves - cooked[105, 177, 183]. The tender young leaves are sometimes eaten and are also used a a tea substitute[249].
Flowers - cooked[105, 177, 183]. Used as a food in parts of China[249].</t>
  </si>
  <si>
    <t>Seed - Cooked[105, 177, 183]. Some caution is advised, see notes on toxicity at the top of the page.
Flowers - cooked. They are thoroughly washed and then boiled or made into fritters[105, 177, 179, 183]. The flowers are also cured in sugar then mixed with flour and made into a famous local delicacy called 'Teng Lo'[249].
The leaves contain allantoic acid[218]. They are used as a tea substitute[218]. The young leaves have also been eaten[249].</t>
  </si>
  <si>
    <t>Fully ripe fruit - raw, cooked or dried for winter use[1, 2, 3, 62, 92, 94, 257]. A staple food for several native North American Indian tribes, the fruits are large, fleshy, sweet and palatable[85, 92, 95, 183]. The ovoid fruit is about 17cm long and 7cm wide[200]. Considered to be a luxury by the native North American Indians[207], the fruits were often baked in ovens[216]. The cooked fruit can be formed into cakes and then dried for later use[257]. Large quantities of the fruit has caused diarrhoea in people who are not used to it[85]. The dried fruit can be dissolved in water to make a drink[257].
Flower buds - cooked[2, 62, 95, 183]. A soapy taste[85]. The older flowers are best[85], they are rich in sugar[94]. The flowers, harvested before the summer rains (which turn them bitter), have been used as a vegetable[257].
Flowering stems - cooked[257]. Harvested before the flowers open then roasted[257].
Seed - Cooked. It can be roasted and then ground into a powder and boiled[62, 85].
The tender crowns of the plants have been roasted and eaten in times of food shortage[257].
The young leaves have been cooked as a flavouring in soups[257].</t>
  </si>
  <si>
    <t>Seed - Cooked. A pungent flavour, it is used as a condiment[178]. A red pepper substitute[178]. The fruit is rather small but is produced in clusters which makes harvesting easy[K]. Each fruit contains a single seed.
Young leaves[105]. No more details are given.</t>
  </si>
  <si>
    <t>Seed - Cooked. It is used as a condiment. A pepper substitute[106]. The fruit is rather small, about 4 - 5m in diameter[229], but is produced in dense clusters which makes harvesting easy[K]. Each fruit contains a single seed[229].</t>
  </si>
  <si>
    <t>Seed - Cooked. It is ground into a powder and used as a condiment, a pepper substitute[1, 2, 11, 34, 183]. The fruit can also be used[116]. It is often heated in order to bring out its full flavour and can be mixed with salt for use as a table condiment[183]. The ground and dry-roasted fruit is an ingredient of the Chinese 'five spice powder'[238].
The bark and leaves are used as a spice[2, 105, 238].
Young leaves - raw or cooked. They are used in soups or as a flavouring in salads[177, 179, 183].</t>
  </si>
  <si>
    <t>Seed - Cooked. It can be ground into a powder and used as a condiment[183], a pepper substitute[2, 46, 177]. A light roasting brings out more of the flavour[206]. The seed is an ingredient of the famous Chinese 'five spice' mixture[206]. The peel is also used[105].
Young leaves are eaten[105, 177, 183]. No further details are given.</t>
  </si>
  <si>
    <t>Seed - Cooked. It is used as a condiment, a pepper substitute[151].
Young leaves[105]. No more details are given.</t>
  </si>
  <si>
    <t>Seed - Cooked[257]. It can be used as a cereal. A staple food of the native North American Indians[95, 159], the long black delicious grain is eaten as an expensive gourmet meal[183]. It is used in the same ways that rice is used and is sometimes added to rice dishes to impart its subtle flavour. The seed can also be ground into a meal and used in making bread, thickening soups etc[183]. It is a very rich source of riboflavin and is also rich in niacin[160].
The base of the culms is used as a vegetable[74].</t>
  </si>
  <si>
    <t>The swollen stem bases, infected with the smut fungus Ustilago esculenta, are eaten as a vegetable by the Chinese[1, 74, 105]. They must be harvested before the fungus starts to produce spores since the flesh deteriorates at this time[206]. They are parboiled then saut�ed with other vegetables and have a nutty flavour reminiscent of coconut[183]. The wild forms of this species have developed resistance to the smut, so specially disease-susceptible cultivars are grown[206].
Seed - Cooked[1, 74, 136]. It can be used like rice in sweet or savoury dishes[183]. The seed can also be ground into a flour and used in making cakes, biscuits etc[K]. The seed contains about 13.7% protein, 0.9% fat, 72.7% carbohydrate, 0.7% ash[179].
Young inflorescences - cooked and used as a vegetable[183].
Young shoots - raw or cooked[46, 136, 178]. A pleasant sweet taste[74]. The shoots contain about 1% protein, 0.3% fat, 4.7% carbohydrate, 0.7% ash[179].
Root[1, 74]. No more details.</t>
  </si>
  <si>
    <t>The heart of the plant is very rich in saccharine matter and can be eaten when baked[2, 92, 183]. Sweet and nutritious, but rather fibrous[213]. It is partly below ground[85].
Seed - Ground into a flour and used as a thickener in soups or used with cereal flours when making bread[92].
Flower stalk - roasted[92, 95]. Used like asparagus[183].
Sap from the cut flowering stems is used as a syrup[177] or fermented into pulque or mescal[183]. The sap can also be tapped by boring a hole into the middle of the plant at the base of the flowering stem[213].</t>
  </si>
  <si>
    <t>A red edible dye is obtained from the inflorescence, it is used in S. America for colouring ceremonial maize dishes[183].
Leaves - cooked[177]. Used as a potherb[183].
Seed - Ground into a powder and used as a flour[177, 183]. The seed can be cooked whole, and becomes very gelatinous like this, but it is rather difficult to crush all of the small seeds in the mouth and thus some of the seed will pass right through the digestive system without being assimilated[K].</t>
  </si>
  <si>
    <t>Seed - Ground into a powder and added to soups etc[92]. The seed is very small and would be difficult to separate from the fruit. It would be easier to dry the whole fruit, grind this into a powder and use it in soups etc[K].
Fruit[92, 105, 161]. The fruit can be eaten fresh or dried and stored for later use[257]. It can also be pulverised and made into a drink[257].</t>
  </si>
  <si>
    <t>Fruit - raw or cooked[2, 92, 105, 161]. Sweet, dry and mealy[61]. An important food for native tribes, it can also be dried for winter use[177]. When dried and baked into a bread it is relished by the native Indian tribes[2]. If harvested when not quite ripe, it can be used like a tart apple[2]. A cooling sub-acid drink can be made from the fruit[2, 257]. The fruit is about 8 - 10mm in diameter[200].
Seed - Ground into a powder and used to make mush, biscuits etc[92, 257]. The seed is very small and would be difficult to separate from the fruit. It would be easier to dry the whole fruit, grind this into a powder and use it in soups etc[K].</t>
  </si>
  <si>
    <t>Young leaves - raw or cooked as a spinach substitute[5, 85, 95, 153, 183]. A fairly bland flavour, a few leaves of stronger-flavoured plants can be added to enhance the taste[9].
Seed - Ground and mixed with cornmeal or used to thicken soups etc[183]. Small and very fiddly to harvest and use[9].</t>
  </si>
  <si>
    <t>Seed - Gather when ripe, store in dry sand and sow February in a warm greenhouse[78]. Three months cold stratification leads to a higher germination rate[113]. Remove the aril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t>
  </si>
  <si>
    <t>Seed - 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frame[188].
Layering in August of the current seasons growth. Takes 12 months[78].
Root cuttings, 6mm thick 25mm long in December. Plant horizontally in pots in a frame[78].</t>
  </si>
  <si>
    <t>Seed - 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t>
  </si>
  <si>
    <t>Young leaves - raw or cooked[2, 5, 7, 9, 12, 33]. The leaves wilt quickly after picking and so they need to be used as soon after harvesting as possible[264]. They can be used as a potherb[4]. The leaves are best in spring and early summer, the older leaves become tough and bitter[200]. The raw leaves should only be eaten in small quantities, see the notes above on toxicity. Young leaves can be chopped and used as a small part of mixed salads, though we are not enamoured by their flavour[K]. The cooked leaves make an acceptable spinach substitute, but are best mixed with nicer leaves[K]. The leaves are a good source of iron[244].
Young flowering shoots - cooked[2, 27, 132, 264]. When grown on good soil, the shoots can be as thick as a pencil[4]. When about 12cm long, they are cut just under the ground, peeled and used like asparagus[183]. A very pleasant spring vegetable[K]. The plant is sometimes blanched by excluding the light in order to produce a longer and more succulent shoot, though this practice also reduces the quantity of vitamins in the shots[264, K].
Young flower buds - cooked[33, 183]. Considered to be a gourmet food[183], though they are rather small and harvesting any quantity takes quite a while[K].
Seed - Ground and mixed with flour then used in making bread etc. The seed is small and fiddly but is easily harvested[K]. It should be soaked in water overnight and thoroughly rinsed before it is used in order to remove any saponins[K].</t>
  </si>
  <si>
    <t>Leaves - raw or cooked as a spinach[12, 46, 61, 74, 105, 177, 183]. The raw leaves should only be eaten in small quantities, see the notes above on toxicity.
Seed - Ground into a powder and used with cereal flours to make bread, cakes etc[105, 161, 177, 183]. The seed is small and fiddly, it should be soaked in water overnight and thoroughly rinsed before it is used in order to remove any saponins.</t>
  </si>
  <si>
    <t>Leaves - raw or cooked as a spinach. The raw leaves should only be eaten in small quantities, see the notes above on toxicity.
Seed - Ground into a powder and used with cereal flours to make bread, cakes etc. Small and fiddly. The seed should be soaked in water overnight and thoroughly rinsed before it is used in order to remove any saponins.</t>
  </si>
  <si>
    <t>Seed - 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t>
  </si>
  <si>
    <t>Seed - Ground into a powder and used with cereal flours in making cakes and breads[177, 183].
An oleo-resin obtained from the leaves and stems is eaten raw or used as a commercial food flavouring in baked goods, ice cream, chewing gum etc[2, 105, 177, 183, 238].
The plant is said to yield a sweet manna[183].This report is probably referring to the oleo-resin mentioned above[K].</t>
  </si>
  <si>
    <t>Seed - Ground up and used as a flour[2, 57, 105]. It has excellent keeping qualities[74] and makes a fine white flour that can be used for semolina[74, 115].</t>
  </si>
  <si>
    <t>Seed - Germinates freely if sown as soon as it is ripe in a cold frame[200]. Stored seed should be scarified and sown in early spring[113], it may not germinate for a year. Prick out the seedlings into individual pots when large enough to handle and grow on for at least their first winter in a greenhouse. Plant out in late spring after the last expected frosts and give some winter protection for their first couple of years outdoors.
Cuttings of half-ripe wood, July/August in a frame[200].
Cuttings of mature wood, late autumn in a frame[200].</t>
  </si>
  <si>
    <t>Fruit - raw, cooked or dried for later use[3, 7, 20, 46, 61, 89]. Sweet and gelatinous[85]. Very refreshing, they are somewhat like a watermelon in flavour[183]. The fruits are up to 10cm long and 9cm wide[200]. Be careful of the plants irritant hairs, see the notes above on toxicity.
Pads - cooked and used like French beans[20, 183]. Watery and very mucilaginous[85].
Flowers - raw[20].
Seed - Ground into a meal[20, 92].
An edible gum is obtained from the stem[64].</t>
  </si>
  <si>
    <t>Seed - Ground into a powder and used as a gruel or mixed with cereals[207]. The seed coat should be removed before use, this has caused mechanical injury to the digestive systems of animals who have eaten the seed[4]. The seed is rather small and fiddly to utilize.</t>
  </si>
  <si>
    <t>Leaves - cooked[105]. Harvested as they appear through the ground, they are eaten as a vegetable for their antiscorbutic action[2].
Seed - Ground into a powder and used in gruel or added to cereal flours when making bread etc[102, 105].</t>
  </si>
  <si>
    <t>Root - raw or cooked[2, 85, 95, 183]. Rich in starch, it can be dried and ground into a powder or made into a syrup[13, 85, 95, 183]. The buds at the end of the rhizomes are crisp and sweet, making excellent eating raw[183].
Young shoots - raw or cooked[85, 183]. Used in spring.
Seed - Ground up into a powder and mixed with flour for use in making cakes etc[85, 183]. The seed is small and rather fiddly to harvest and utilize.
Base of mature stems - raw or cooked. Somewhat tough[85].
Pollen - raw or cooked. Rich in pollen, it is mixed with flour and used in making cakes etc[85, 183].</t>
  </si>
  <si>
    <t>Seed - Germinates in spring and autumn in the wild. It should not really need much encouragement.</t>
  </si>
  <si>
    <t>Young leaves and shoots - raw or cooked[85]. A somewhat hot flavour, they can be used as a flavouring in salads or cooked as a potherb[183].
Seed - Ground into a powder and used as a gruel or as a mustard-like flavouring in soups etc[85, 183, 257].</t>
  </si>
  <si>
    <t>Young leaves - raw or cooked as a potherb[2, 7, 9, 12, 52, 54, 183]. They can be available all year round if the winter is not too severe[85]. Very nutritious, they can be added to salads whilst the cooked leaves can scarcely be distinguished from spring spinach[4, K]. The leaves contain saponins so some caution is advised, see the note on toxicity at the top of the page. A nutritional analysis is available[218].
Seed - Ground into a powder and used in making bread or to thicken soups[172, 183]. It would be very fiddly to harvest any quantity of this seed since it is produced in small quantities throughout most of the year and is very small[K]. The seed contains 17.8% protein and 5.9% fat[218].</t>
  </si>
  <si>
    <t>Leaves - used as a condiment[177, 179, 183].
Seed - Ground into a meal[179]. Rich in starch[179]. The seed contains 13.8 - 16.1% protein and 1.6 - 3.2% fat[218]. The seed also contains saponins, see notes above on toxicity[218].</t>
  </si>
  <si>
    <t>Seed - Harvest in late summer and store overwinter in a jar of water in a cold but frost-free place. The seed quickly loses its vitality if it is allowed to become dry. Sow in spring, placing one seed in each pot and submerging them under a few centimetres of water.</t>
  </si>
  <si>
    <t>Presoaked seed - Pre-soak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t>
  </si>
  <si>
    <t>Presoaked seed - 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t>
  </si>
  <si>
    <t>Presoaked seed - Pre-soak the seed for 12 hours in warm water and sow February in a warm greenhouse. The germination can be variable. Prick out the seedlings when large enough to handle and overwinter the young plants in a greenhouse for the first winter, planting out in late spring or early summer after the last expected frosts[78].
Cuttings of half-ripe wood, 5 - 8cm with a heel if possible, July/August in individual pots in a frame. Good percentage[78]. Overwinter the young plants in a greenhouse for the first winter and plant out in late spring or early summer[11].
Root cuttings 3cm long in December. Good percentage[78].
Suckers. Remove them in the dormant season, preferably towards the end of winter, and plant out into their permanent positions.</t>
  </si>
  <si>
    <t>Presoaked seed - 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
Plants form tubercles on their stems[260]. These can be stored overwinter in a slightly moist medium such as sand or leafmould, keeping them in a cool but frost-free place. Pot them up in early spring.</t>
  </si>
  <si>
    <t>Presoaked seed - 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t>
  </si>
  <si>
    <t>Presoaked seed -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In nature, most of the seed germinates in the autumn but many of the seedlings do not manage to survive the winter[17].</t>
  </si>
  <si>
    <t>Presoaked seed -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t>
  </si>
  <si>
    <t>Presoaked seed - Pre-soak the seed for 24 hours in warm water and then sow in early spring in a cold frame[200]. When they are large enough to handle, prick the seedlings out into individual pots and plant them out in the summer.
If you have sufficient seed, then it can be sown in situ in mid spring[200]. The seed can also be sown in situ in the autumn[1, 134].</t>
  </si>
  <si>
    <t>Presoaked seed - 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of the tubers when the plant is dormant in spring or autumn.</t>
  </si>
  <si>
    <t>Presoaked seed - Pre-soak the seed for 24 hours in warm water and then sow in the spring or autumn in situ. The seed usually germinates in 2 - 4 weeks at 15�c.
If seed is in short supply, it can be sown in pots in a cold frame. When they are large enough to handle, prick the seedlings out into individual pots and plant them out in late spring or early summer.</t>
  </si>
  <si>
    <t>Presoaked seed - Pre-soak the seed for 24 hours in warm water and sow in mid spring in situ[1, 200]. You may need to protect the seed from mice. Germination should take place within 2 weeks.</t>
  </si>
  <si>
    <t>Presoaked seed - Pre-soak the seed for 24 hours in warm water and sow in mid spring in situ[1, 200]. You may need to protect the seed from mice. Germination should take place within 2 weeks.
The seed can also be sown in situ as late as early summer as a green manure crop.</t>
  </si>
  <si>
    <t>Presoaked seed - Pre-soak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t>
  </si>
  <si>
    <t>Presoaked seed - Pre-soak the seed for 12 hours in warm water and then sow in spring in a greenhouse[200]. The seed can also be sown in a greenhouse in autumn. Germination should be quite rapid. Prick out the seedlings into individual pots when they are large enough to handle and grow them on for at least the first winter in a greenhouse. Plant out in late spring or early summer.
Cuttings of half-ripe wood, July/August in a frame[188]. Very easy if bottom heat is given[11].</t>
  </si>
  <si>
    <t>Presoaked seed - Pre-soak the seed for 12 hours in warm water and then sow in spring in situ[200]. The seed can also be sown in situ in autumn.
Green manure crops can be sown in situ from early spring until early autumn[87]. (the later sowings are for an over-wintering crop)</t>
  </si>
  <si>
    <t>Presoaked seed - Pre-soak the seed for 12 hours in warm water and then sow in spring in situ. The seed can also be sown in situ in autumn[52]. Seed can be obtained that has been inoculated with Rhizobium bacteria, enabling the plant to succeed in soils where the bacteria is not already present.</t>
  </si>
  <si>
    <t>Presoaked seed - Pre-soak the seed for 12 hours in warm water and sow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Layering in spring.
Cuttings of half-ripe wood with the leaves removed, July/August in moist sand in a frame[200].</t>
  </si>
  <si>
    <t>Presoaked seed - Pre-soak the seed for 24 hours in warm water and then sow it in late winter in a greenhouse. Prick out the seedlings into individual pots as soon as they are large enough to handle and grow them on in the greenhouse for at least their first winter. Plant them out into their permanent positions in late spring or early summer, after the last expected frosts[K].
Cuttings of half-ripe wood, 7 - 10cm with a heel, July/August in a frame. Pot up in the autumn and overwinter in a cold frame. Plant out in late spring. High percentage[78].
Cuttings of mature wood of the current seasons growth, 7 - 12cm with a heel, November in a shaded and frost free frame. Plant out in late spring or early autumn. High percentage[78].
Layering.</t>
  </si>
  <si>
    <t>Presoaked seed - Pre-soak the seed for 12 hours in warm water and then sow in early spring in a warm greenhouse. Germination should take place within 2 weeks. As soon as they are large enough to handle, prick out the seedlings into individual pots of rich soil and grow them on fast. Plant them out after the last expected frosts. Give the plants some protection, such as a cloche, until they are growing away well.
Division of the root tubers in the autumn. Store the roots in a cool but frost-free place over the winter, planting them into pots in the greenhouse in early spring and planting them out after the last expected frosts. Give the plants some protection, such as a cloche, until they are growing away well.
Cuttings.</t>
  </si>
  <si>
    <t>Presoaked seed - Pre-soak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t>
  </si>
  <si>
    <t>Presoaked seed - Pre-soak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t>
  </si>
  <si>
    <t>Presoaked seed - Pre-soak the seed for 12 hours in warm water and sow in mid spring in a greenhouse. Germination should take place within 10 days. When they are large enough to handle, prick the seedlings out into individual pots and plant them out after the last expected frosts.</t>
  </si>
  <si>
    <t>Presoaked seed - 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t>
  </si>
  <si>
    <t>Presoaked seed - Pre-soak the seed for 24 hours in warm water and then sow in situ in succession from late winter until early summer. A minimum temperature of 10�c is required for germination, which should take place in about 7 - 10 days. The earlier sowings should be of suitably hardy varieties, the 'round seeded', whilst later sowings can be of the tastier varieties, the 'wrinkle seeded'. By making fresh sowings every 3 weeks you will have a continuous supply of fresh young seeds from early summer until early autumn. If you want to grow the peas to maturity then the seed needs to be sown by the middle of spring. You may need to protect the seed from the ravages of mice.
Another sowing can be made in middle to late autumn. This has to be timed according to the area where the plants are being grown. The idea is that the plants will make some growth in the autumn and be perhaps 15 - 20cm tall by the time the colder part of winter sets in. As long as the winter is not too severe, the plants should stand well and will grow away rapidly in the spring to produce an earlier crop. Make sure you choose a suitably hardy variety for this sowing.</t>
  </si>
  <si>
    <t>Presoaked seed - Pre-soak the seed for 12 hours in warm water and sow it in situ from early to late spring. Germination should take place within 2 weeks.</t>
  </si>
  <si>
    <t>Presoaked seed - Pre-soak the seed for 24 hours in warm water and then sow in situ in succession from early spring until early summer. A minimum temperature of 10�c is required for germination, which should take place in about 7 - 10 days. If you want to grow the peas to maturity then the seed needs to be sown by the middle of spring. You may need to protect the seed from the ravages of mice.</t>
  </si>
  <si>
    <t>Presoaked seed - Pre-soak the seed for 12 hours in warm water and sow in early spring in a warm greenhouse. Place two or three seeds in each pot, thinning to the strongest plant. Plant them out in late spring or early summer, after the last expected frosts and give them the protection of a cloche or cold frame until they are growing away strongly[240].</t>
  </si>
  <si>
    <t>Presoaked seed - Pre-soak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t>
  </si>
  <si>
    <t>Presoaked seed - Pre-soak the seed for 24 hours in warm water and sow in early to mid spring in a greenhouse[200]. as soon as they are large enough to handle, prick the seedlings out into individual pots and grow them on in light shade in the cold frame for at least their first winter. Plant them out into their permanent positions in late spring or early summer, after the last expected frosts.
Cuttings of half-ripe wood, July/August in a frame[11].</t>
  </si>
  <si>
    <t>Presoaked seed - 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
Division of young shoots from the crown. The young shoots are removed in the spring with some of the underground part of the stem, preferably with some roots already formed. They are potted up and will usually develop new roots from the nodes. They are planted out in the summer if growth is sufficient, otherwise they are grown on in pots for a year and planted out late the following spring.</t>
  </si>
  <si>
    <t>Presoaked seed - 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t>
  </si>
  <si>
    <t>Presoaked seed - Pre-soak the seed for 12 hours in warm water and then sow in spring to early summer in situ.
The seed can also be sown in early autumn as a winter green manure.</t>
  </si>
  <si>
    <t>Presoaked seed - Pre-soak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t>
  </si>
  <si>
    <t>Presoaked seed - Pre-soak the seed for 12 hours in warm water and then sow in spring in situ.</t>
  </si>
  <si>
    <t>Presoaked seed - Pre-soak the seed for 24 hours in warm water and then sow in situ in spring or autumn.</t>
  </si>
  <si>
    <t>Presoaked seed - Pre-soak the seed for 24 hours in warm water and sow in situ from late winter to early summer and again in the autumn.</t>
  </si>
  <si>
    <t>Presoaked seed - Pre-soak the seed for 12 hours in warm water and sow in trays in early to mid spring in a greenhouse. Germination should take place within 10 days. Grow the plants on fast and plant them out after the last expected frosts. Consider giving them the protection of a cloche for their first few weeks outdoors to ensure that they do not suffer a check to their growth.
An outdoor sowing in situ in late spring may succeed in a warm summer, though it is much more likely to be a disappointment in Britain.</t>
  </si>
  <si>
    <t>Presoaked seed - Scarify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t>
  </si>
  <si>
    <t>Presoaked seed - Scarify or pre-soak the seed for 24 hours in warm water then sow in a cold frame in mid to late winter. Bring into the greenhouse about 4 - 6 weeks later and the seed should germinate in about 4 - 8 weeks at 25�c[133]. As soon as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Pot up suckers in late spring and plant out in their permanent position 12 months later.</t>
  </si>
  <si>
    <t>aromatic</t>
  </si>
  <si>
    <t>scent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</si>
</sst>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scheme val="minor"/>
    </font>
    <font>
      <sz val="10"/>
      <color theme="1"/>
      <name val="Arial"/>
      <family val="2"/>
      <scheme val="minor"/>
    </font>
    <font>
      <sz val="10"/>
      <color rgb="FF000000"/>
      <name val="Arial"/>
      <family val="2"/>
    </font>
    <font>
      <sz val="12"/>
      <color rgb="FF000000"/>
      <name val="Calibri"/>
      <family val="2"/>
    </font>
    <font>
      <sz val="10"/>
      <color rgb="FF000000"/>
      <name val="Arial"/>
      <family val="2"/>
      <scheme val="minor"/>
    </font>
    <font>
      <b/>
      <sz val="10"/>
      <color rgb="FF000000"/>
      <name val="Arial"/>
      <family val="2"/>
      <scheme val="minor"/>
    </font>
    <font>
      <b/>
      <sz val="10"/>
      <color theme="1"/>
      <name val="Arial"/>
      <family val="2"/>
      <scheme val="minor"/>
    </font>
    <font>
      <b/>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applyFont="1" applyAlignment="1"/>
    <xf numFmtId="0" fontId="1" fillId="0" borderId="0" xfId="0" applyFont="1" applyAlignment="1"/>
    <xf numFmtId="0" fontId="1" fillId="0" borderId="0" xfId="0" applyFont="1"/>
    <xf numFmtId="0" fontId="3" fillId="0" borderId="0" xfId="0" applyFont="1" applyAlignment="1"/>
    <xf numFmtId="0" fontId="2" fillId="0" borderId="0" xfId="0" applyFont="1" applyAlignment="1"/>
    <xf numFmtId="0" fontId="4" fillId="0" borderId="0" xfId="0" applyFont="1" applyAlignment="1"/>
    <xf numFmtId="1" fontId="1" fillId="0" borderId="0" xfId="0" applyNumberFormat="1" applyFont="1"/>
    <xf numFmtId="1" fontId="0" fillId="0" borderId="0" xfId="0" applyNumberFormat="1" applyFont="1" applyAlignment="1"/>
    <xf numFmtId="0" fontId="5" fillId="0" borderId="0" xfId="0" applyFont="1" applyAlignment="1"/>
    <xf numFmtId="0" fontId="6" fillId="0" borderId="0" xfId="0" applyFont="1" applyAlignment="1"/>
    <xf numFmtId="0" fontId="6" fillId="0" borderId="0" xfId="0" applyFont="1" applyFill="1" applyAlignment="1"/>
    <xf numFmtId="0" fontId="1" fillId="0" borderId="0" xfId="0" applyFont="1" applyFill="1"/>
    <xf numFmtId="0" fontId="0" fillId="0" borderId="0" xfId="0" applyFont="1" applyFill="1" applyAlignment="1"/>
    <xf numFmtId="0" fontId="6" fillId="0" borderId="0" xfId="0" applyFont="1" applyBorder="1" applyAlignment="1"/>
    <xf numFmtId="11" fontId="3" fillId="0" borderId="0" xfId="0" applyNumberFormat="1" applyFont="1" applyAlignment="1"/>
    <xf numFmtId="0" fontId="7" fillId="0" borderId="0" xfId="0" applyFont="1" applyAlignment="1"/>
    <xf numFmtId="0" fontId="1" fillId="0" borderId="0" xfId="0" applyFont="1" applyAlignment="1">
      <alignment wrapText="1"/>
    </xf>
    <xf numFmtId="0" fontId="3" fillId="0" borderId="0" xfId="0" applyFont="1"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B2178"/>
  <sheetViews>
    <sheetView tabSelected="1" topLeftCell="AC1" workbookViewId="0">
      <selection activeCell="CB2" sqref="CB2"/>
    </sheetView>
  </sheetViews>
  <sheetFormatPr baseColWidth="10" defaultColWidth="12.6640625" defaultRowHeight="15.75" customHeight="1" x14ac:dyDescent="0.15"/>
  <cols>
    <col min="8" max="8" width="12.6640625" style="12"/>
    <col min="15" max="15" width="14.33203125" customWidth="1"/>
    <col min="23" max="23" width="12.6640625" style="7"/>
    <col min="33" max="33" width="20.1640625" customWidth="1"/>
    <col min="34" max="34" width="61.6640625" customWidth="1"/>
    <col min="42" max="42" width="15.6640625" customWidth="1"/>
    <col min="43" max="43" width="20.33203125" customWidth="1"/>
    <col min="46" max="46" width="16.83203125" customWidth="1"/>
    <col min="69" max="69" width="14" customWidth="1"/>
    <col min="74" max="74" width="18.33203125" customWidth="1"/>
    <col min="75" max="76" width="17.1640625" customWidth="1"/>
  </cols>
  <sheetData>
    <row r="1" spans="1:80" s="8" customFormat="1" ht="15.75" customHeight="1" x14ac:dyDescent="0.15">
      <c r="A1" s="9" t="s">
        <v>23723</v>
      </c>
      <c r="B1" s="13" t="s">
        <v>23571</v>
      </c>
      <c r="C1" s="9" t="s">
        <v>23724</v>
      </c>
      <c r="D1" s="9" t="s">
        <v>23725</v>
      </c>
      <c r="E1" s="9" t="s">
        <v>23726</v>
      </c>
      <c r="F1" s="9" t="s">
        <v>23737</v>
      </c>
      <c r="G1" s="9" t="s">
        <v>23727</v>
      </c>
      <c r="H1" s="10" t="s">
        <v>23728</v>
      </c>
      <c r="I1" s="9" t="s">
        <v>23729</v>
      </c>
      <c r="J1" s="9" t="s">
        <v>23730</v>
      </c>
      <c r="K1" s="9" t="s">
        <v>23731</v>
      </c>
      <c r="L1" s="9" t="s">
        <v>23855</v>
      </c>
      <c r="M1" s="9" t="s">
        <v>23732</v>
      </c>
      <c r="N1" s="9" t="s">
        <v>23733</v>
      </c>
      <c r="O1" s="9" t="s">
        <v>23734</v>
      </c>
      <c r="P1" s="9" t="s">
        <v>23735</v>
      </c>
      <c r="Q1" s="9" t="s">
        <v>23736</v>
      </c>
      <c r="R1" s="9" t="s">
        <v>23738</v>
      </c>
      <c r="S1" s="9" t="s">
        <v>23739</v>
      </c>
      <c r="T1" s="9" t="s">
        <v>23740</v>
      </c>
      <c r="U1" s="9" t="s">
        <v>23741</v>
      </c>
      <c r="V1" s="9" t="s">
        <v>23742</v>
      </c>
      <c r="W1" s="9" t="s">
        <v>23743</v>
      </c>
      <c r="X1" s="9" t="s">
        <v>23744</v>
      </c>
      <c r="Y1" s="9" t="s">
        <v>23745</v>
      </c>
      <c r="Z1" s="9" t="s">
        <v>23746</v>
      </c>
      <c r="AA1" s="9" t="s">
        <v>23747</v>
      </c>
      <c r="AB1" s="9" t="s">
        <v>23748</v>
      </c>
      <c r="AC1" s="9" t="s">
        <v>23749</v>
      </c>
      <c r="AD1" s="9" t="s">
        <v>23750</v>
      </c>
      <c r="AE1" s="9" t="s">
        <v>23751</v>
      </c>
      <c r="AF1" s="9" t="s">
        <v>23752</v>
      </c>
      <c r="AG1" s="9" t="s">
        <v>23753</v>
      </c>
      <c r="AH1" s="9" t="s">
        <v>23754</v>
      </c>
      <c r="AI1" s="9" t="s">
        <v>23755</v>
      </c>
      <c r="AJ1" s="9" t="s">
        <v>23756</v>
      </c>
      <c r="AK1" s="9" t="s">
        <v>23757</v>
      </c>
      <c r="AL1" s="9" t="s">
        <v>25452</v>
      </c>
      <c r="AM1" s="9" t="s">
        <v>25451</v>
      </c>
      <c r="AN1" s="9" t="s">
        <v>23758</v>
      </c>
      <c r="AO1" s="9" t="s">
        <v>23759</v>
      </c>
      <c r="AP1" s="9" t="s">
        <v>23760</v>
      </c>
      <c r="AQ1" s="8" t="s">
        <v>23761</v>
      </c>
      <c r="AR1" s="9" t="s">
        <v>23762</v>
      </c>
      <c r="AS1" s="9" t="s">
        <v>23763</v>
      </c>
      <c r="AT1" s="9" t="s">
        <v>23764</v>
      </c>
      <c r="AU1" s="9" t="s">
        <v>23765</v>
      </c>
      <c r="AV1" s="9" t="s">
        <v>23766</v>
      </c>
      <c r="AW1" s="9" t="s">
        <v>23767</v>
      </c>
      <c r="AX1" s="9" t="s">
        <v>23768</v>
      </c>
      <c r="AY1" s="9" t="s">
        <v>23769</v>
      </c>
      <c r="AZ1" s="9" t="s">
        <v>23770</v>
      </c>
      <c r="BA1" s="9" t="s">
        <v>23771</v>
      </c>
      <c r="BB1" s="9" t="s">
        <v>23772</v>
      </c>
      <c r="BC1" s="9" t="s">
        <v>23773</v>
      </c>
      <c r="BD1" s="9" t="s">
        <v>23774</v>
      </c>
      <c r="BE1" s="9" t="s">
        <v>23775</v>
      </c>
      <c r="BF1" s="9" t="s">
        <v>23776</v>
      </c>
      <c r="BG1" s="9" t="s">
        <v>23777</v>
      </c>
      <c r="BH1" s="9" t="s">
        <v>23778</v>
      </c>
      <c r="BI1" s="9" t="s">
        <v>23779</v>
      </c>
      <c r="BJ1" s="9" t="s">
        <v>23780</v>
      </c>
      <c r="BK1" s="9" t="s">
        <v>23781</v>
      </c>
      <c r="BL1" s="9" t="s">
        <v>23782</v>
      </c>
      <c r="BM1" s="9" t="s">
        <v>23783</v>
      </c>
      <c r="BN1" s="9" t="s">
        <v>23784</v>
      </c>
      <c r="BO1" s="9" t="s">
        <v>23785</v>
      </c>
      <c r="BP1" s="9" t="s">
        <v>23786</v>
      </c>
      <c r="BQ1" s="9" t="s">
        <v>23787</v>
      </c>
      <c r="BR1" s="9" t="s">
        <v>23788</v>
      </c>
      <c r="BS1" s="9" t="s">
        <v>23789</v>
      </c>
      <c r="BT1" s="9" t="s">
        <v>23790</v>
      </c>
      <c r="BU1" s="9" t="s">
        <v>23791</v>
      </c>
      <c r="BV1" s="9" t="s">
        <v>23792</v>
      </c>
      <c r="BW1" s="9" t="s">
        <v>23793</v>
      </c>
      <c r="BX1" s="9" t="s">
        <v>23794</v>
      </c>
      <c r="BY1" s="8" t="s">
        <v>23795</v>
      </c>
      <c r="BZ1" s="8" t="s">
        <v>23796</v>
      </c>
      <c r="CA1" s="8" t="s">
        <v>23797</v>
      </c>
      <c r="CB1" s="8" t="s">
        <v>23798</v>
      </c>
    </row>
    <row r="2" spans="1:80" ht="15.75" customHeight="1" x14ac:dyDescent="0.15">
      <c r="A2" s="1" t="s">
        <v>639</v>
      </c>
      <c r="B2" s="1" t="s">
        <v>3808</v>
      </c>
      <c r="C2" s="1" t="s">
        <v>3809</v>
      </c>
      <c r="D2" s="1" t="s">
        <v>3810</v>
      </c>
      <c r="E2" s="1" t="s">
        <v>3811</v>
      </c>
      <c r="F2" s="1" t="s">
        <v>85</v>
      </c>
      <c r="G2" s="1" t="s">
        <v>85</v>
      </c>
      <c r="H2" s="11" t="str">
        <f t="shared" ref="H2:H65" si="0">IF(ISNUMBER(SEARCH("/",$F2)),$F2,IF(ISNUMBER(SEARCH("Annual",$F2)),"Annual","Perennial"))</f>
        <v>Annual</v>
      </c>
      <c r="J2" s="1">
        <v>1</v>
      </c>
      <c r="L2" t="str" cm="1">
        <f t="array" ref="L2">_xlfn.IFS(J2+K2="", "Unknown", J2+K2&gt;3, "Large", J2+K2&gt;0.5, "Medium", J2+K2&gt;0, "Small")</f>
        <v>Medium</v>
      </c>
      <c r="M2">
        <v>9</v>
      </c>
      <c r="N2" cm="1">
        <f t="array" ref="N2">IF($M2="",INDEX($M$2:$M$2176,MATCH(1,INDEX(($A$2:$A$2176=$A2)*($M$2:$M$2176&lt;&gt;""),0),0)),$M2)</f>
        <v>9</v>
      </c>
      <c r="O2" s="2" t="str">
        <f>IF(N2="", "Temperate zone", IF(N2&lt;5, "Hardy to cold", IF(N2&lt;8, "Seasonal outdoors", IF(N2&lt;12, "Grown indoors", "all Temperate zone"))))</f>
        <v>Grown indoors</v>
      </c>
      <c r="P2" s="1" t="s">
        <v>306</v>
      </c>
      <c r="R2" t="str">
        <f>IF(Q2="Fast", "Fast", IF(Q2="Slow", "Slow", "Medium"))</f>
        <v>Medium</v>
      </c>
      <c r="T2" s="1"/>
      <c r="U2" s="1"/>
      <c r="V2" s="1" t="s">
        <v>108</v>
      </c>
      <c r="W2" s="6" t="str">
        <f t="shared" ref="W2:W7" si="1">IF(ISNUMBER(SEARCH("-",V2)),TRIM(LEFT(V2,FIND("-",V2)-1)),V2)</f>
        <v>7</v>
      </c>
      <c r="X2" t="str">
        <f>IF(W2="1", "January", IF(W2="2", "February", IF(W2="3", "March", IF(W2="4", "April", IF(W2="5", "May", IF(W2="6", "June", IF(W2="7", "July", IF(W2="8", "August", IF(W2="9", "September", IF(W2="10", "October", IF(W2="11", "November", IF(W2="12", "December", "Other"))))))))))))</f>
        <v>July</v>
      </c>
      <c r="Y2" s="2" t="str">
        <f>IF(ISNUMBER(SEARCH("-",V2)),TRIM(RIGHT(V2,LEN(V2)-SEARCH("-",V2))),V2)</f>
        <v>9</v>
      </c>
      <c r="Z2" s="2" t="str">
        <f>IF(Y2="1", "January", IF(Y2="2", "February", IF(Y2="3", "March", IF(Y2="4", "April", IF(Y2="5", "May", IF(Y2="6", "June", IF(Y2="7", "July", IF(Y2="8", "August", IF(Y2="9", "September", IF(Y2="10", "October", IF(Y2="11", "November", IF(Y2="12", "December", "Other"))))))))))))</f>
        <v>September</v>
      </c>
      <c r="AF2" s="1" t="s">
        <v>24227</v>
      </c>
      <c r="AG2" s="1" t="str">
        <f t="shared" ref="AG2:AG65" si="2">LEFT(AF2,FIND("-",AF2)-1)</f>
        <v xml:space="preserve">Seed </v>
      </c>
      <c r="AH2" s="2" t="str">
        <f t="shared" ref="AH2:AH65" si="3">RIGHT(AF2,LEN(AF2)-FIND("-",AF2)-1)</f>
        <v>Sow early spring in a warm greenhouse. The seed germinates in 27 days at 15�c or 6 days at 35�c[133]. When large enough to handle, prick them out into individual pots and plant them out after the last expected frosts[200].</v>
      </c>
      <c r="AI2" s="1" t="s">
        <v>3812</v>
      </c>
      <c r="AJ2" s="1" t="s">
        <v>26</v>
      </c>
      <c r="AK2" s="1" t="s">
        <v>17104</v>
      </c>
      <c r="AL2" s="1" t="str">
        <f>IF(AM2=TRUE, "Scented", "Unscented")</f>
        <v>Unscented</v>
      </c>
      <c r="AM2" s="1" t="b">
        <v>0</v>
      </c>
      <c r="AN2" s="1" t="b">
        <v>0</v>
      </c>
      <c r="AO2" s="1" t="b">
        <v>0</v>
      </c>
      <c r="AP2" s="5" t="s">
        <v>28</v>
      </c>
      <c r="AQ2" s="5" t="str">
        <f>IF(AP2="L", "Light", IF(AP2="M", "Medium", IF(AP2="H", "Heavy", IF(AP2="LM", "Light, Medium", IF(AP2="MH", "Medium, Heavy", IF(AP2="LMH", "Light, Medium, Heavy", ""))))))</f>
        <v>Light, Medium, Heavy</v>
      </c>
      <c r="AR2" s="1" t="s">
        <v>30</v>
      </c>
      <c r="AS2" s="1" t="str">
        <f>IF(AR2="N", "None", IF(AR2="S", "Partial", IF(AR2="F", "Full", IF(AR2="SN", "None, Partial", IF(AR2="FS", "Partial, Full", IF(AR2="FSN", "None, Partial, Full", ""))))))</f>
        <v>None</v>
      </c>
      <c r="AT2" s="1" t="str">
        <f t="shared" ref="AT2:AT65" si="4">IF(AR2="N", "Full", IF(AR2="S", "Partial", IF(AR2="F", "None", IF(AR2="SN", "Partial, Full", IF(AR2="NP", "None, Partial", IF(AR2="FSN", "None, Partial, Full", ""))))))</f>
        <v>Full</v>
      </c>
      <c r="AU2" s="1" t="s">
        <v>29</v>
      </c>
      <c r="AV2" s="1" t="str">
        <f t="shared" ref="AV2:AV65" si="5">IF(AU2="D", "Dry", IF(AU2="M", "Moist", IF(AU2="We", "Wet/Water", IF(AU2="Wa", "Wet/Water", IF(AU2="WeWa", "Wet/Water", IF(AU2="DM", "Dry, Moist", IF(AU2="DMWe", "Dry, Moist, Wet/Water", IF(AU2="MWe", "Moist, Wet/Water", IF(AU2="MWeWa", "Moist, Wet/Water", IF(AU2="WeM", "Moist, Wet/Water",""))))))))))</f>
        <v>Moist</v>
      </c>
      <c r="AW2" s="1" t="s">
        <v>12</v>
      </c>
      <c r="AX2" s="1" t="str">
        <f t="shared" ref="AX2:AX65" si="6">IF(AW2="A", "Acid", IF(AW2="N", "Neutral", IF(AW2="B", "Alkaline", IF(AW2="AN", "Acid, Neutral", IF(AW2="NB", "Neutral, Alkaline", IF(AW2="ANB", "Acid, Neutral, Alkaline", ""))))))</f>
        <v>Acid, Neutral, Alkaline</v>
      </c>
      <c r="AY2" s="1" t="b">
        <v>0</v>
      </c>
      <c r="AZ2" s="1" t="b">
        <v>1</v>
      </c>
      <c r="BA2" s="1" t="b">
        <v>0</v>
      </c>
      <c r="BC2" t="str">
        <f t="shared" ref="BC2:BC65" si="7">IF(BB2="M", "TRUE", IF(BB2="W", "TRUE", "FALSE"))</f>
        <v>FALSE</v>
      </c>
      <c r="BE2" t="str">
        <f t="shared" ref="BE2:BE65" si="8">IF(BD2="Y", "TRUE", "FALSE")</f>
        <v>FALSE</v>
      </c>
      <c r="BF2" s="1" t="b">
        <v>0</v>
      </c>
      <c r="BG2" s="1" t="b">
        <v>0</v>
      </c>
      <c r="BH2" s="1" t="b">
        <v>0</v>
      </c>
      <c r="BI2" s="1" t="s">
        <v>77</v>
      </c>
      <c r="BJ2" s="1" t="str">
        <f t="shared" ref="BJ2:BJ65" si="9">IF(BI2="Y", "TRUE", "FALSE")</f>
        <v>TRUE</v>
      </c>
      <c r="BL2" t="str">
        <f t="shared" ref="BL2:BL65" si="10">IF(BK2="Y", "TRUE", "FALSE")</f>
        <v>FALSE</v>
      </c>
      <c r="BM2" s="1" t="b">
        <v>0</v>
      </c>
      <c r="BN2" s="1" t="b">
        <v>0</v>
      </c>
      <c r="BO2" s="1">
        <f>BQ2+(BS2*3)+BU2</f>
        <v>17</v>
      </c>
      <c r="BP2" s="1" t="s">
        <v>3813</v>
      </c>
      <c r="BQ2" s="1" cm="1">
        <f t="array" ref="BQ2">_xlfn.IFS(BP2="None Known",0, LEN(BP2)&gt;500, 5,LEN(BP2)&gt;400, 4, LEN(BP2)&gt;300, 3, LEN(BP2)&gt;200, 2, LEN(BP2)&gt;1, 1)</f>
        <v>5</v>
      </c>
      <c r="BR2" s="16" t="s">
        <v>25223</v>
      </c>
      <c r="BS2" s="1">
        <v>3</v>
      </c>
      <c r="BT2" s="1" t="s">
        <v>3814</v>
      </c>
      <c r="BU2" s="1">
        <v>3</v>
      </c>
      <c r="BV2" s="1" t="s">
        <v>3815</v>
      </c>
      <c r="BW2" s="1" t="s">
        <v>3816</v>
      </c>
      <c r="BX2" s="1"/>
      <c r="BY2" t="str">
        <f>_xlfn.XLOOKUP($B2,Img_lookup!A:A,Img_lookup!B:B, "Not available")</f>
        <v>8a349590-34ee-437b-8182-3bad81e2aa83</v>
      </c>
      <c r="BZ2" t="str">
        <f>_xlfn.XLOOKUP($B2,Img_lookup!A:A,Img_lookup!C:C, "Not available")</f>
        <v>Okra (Abelmoschus esculentus): Mealybugs tended by ants</v>
      </c>
      <c r="CA2" t="str">
        <f>_xlfn.XLOOKUP($B2,Img_lookup!A:A,Img_lookup!D:D, "Not available")</f>
        <v>Plant pests and diseases</v>
      </c>
      <c r="CB2" t="str">
        <f>_xlfn.XLOOKUP($B2,Img_lookup!A:A,Img_lookup!E:E, "https://imgur.com/aT5wafe")</f>
        <v>https://api.openverse.engineering/v1/images/8a349590-34ee-437b-8182-3bad81e2aa83/thumb/</v>
      </c>
    </row>
    <row r="3" spans="1:80" ht="15.75" customHeight="1" x14ac:dyDescent="0.15">
      <c r="A3" s="1" t="s">
        <v>639</v>
      </c>
      <c r="B3" s="1" t="s">
        <v>15770</v>
      </c>
      <c r="C3" s="1" t="s">
        <v>15771</v>
      </c>
      <c r="D3" s="1" t="s">
        <v>15772</v>
      </c>
      <c r="E3" s="1" t="s">
        <v>15773</v>
      </c>
      <c r="F3" s="1" t="s">
        <v>6</v>
      </c>
      <c r="G3" s="1" t="s">
        <v>6</v>
      </c>
      <c r="H3" s="11" t="str">
        <f t="shared" si="0"/>
        <v>Perennial</v>
      </c>
      <c r="J3" s="1">
        <v>2</v>
      </c>
      <c r="L3" t="str" cm="1">
        <f t="array" ref="L3">_xlfn.IFS(J3+K3="", "Unknown", J3+K3&gt;3, "Large", J3+K3&gt;0.5, "Medium", J3+K3&gt;0, "Small")</f>
        <v>Medium</v>
      </c>
      <c r="M3" s="1">
        <v>9</v>
      </c>
      <c r="N3" cm="1">
        <f t="array" ref="N3">IF($M3="",INDEX($M$2:$M$2176,MATCH(1,INDEX(($A$2:$A$2176=$A3)*($M$2:$M$2176&lt;&gt;""),0),0)),$M3)</f>
        <v>9</v>
      </c>
      <c r="O3" s="2" t="str">
        <f t="shared" ref="O3:O66" si="11">IF(N3="", "Temperate zone", IF(N3&lt;5, "Hardy to cold", IF(N3&lt;8, "Seasonal outdoors", IF(N3&lt;12, "Grown indoors", "all Temperate zone"))))</f>
        <v>Grown indoors</v>
      </c>
      <c r="P3" s="1" t="s">
        <v>15774</v>
      </c>
      <c r="Q3" s="1" t="s">
        <v>17109</v>
      </c>
      <c r="R3" t="str">
        <f>IF(Q3="Fast", "Fast", IF(Q3="Slow", "Slow", "Medium"))</f>
        <v>Fast</v>
      </c>
      <c r="T3" s="1"/>
      <c r="U3" s="1"/>
      <c r="V3" s="1" t="s">
        <v>108</v>
      </c>
      <c r="W3" s="6" t="str">
        <f t="shared" si="1"/>
        <v>7</v>
      </c>
      <c r="X3" t="str">
        <f>IF(W3="1", "January", IF(W3="2", "February", IF(W3="3", "March", IF(W3="4", "April", IF(W3="5", "May", IF(W3="6", "June", IF(W3="7", "July", IF(W3="8", "August", IF(W3="9", "September", IF(W3="10", "October", IF(W3="11", "November", IF(W3="12", "December", "Other"))))))))))))</f>
        <v>July</v>
      </c>
      <c r="Y3" s="2" t="str">
        <f>IF(ISNUMBER(SEARCH("-",V3)),TRIM(RIGHT(V3,LEN(V3)-SEARCH("-",V3))),V3)</f>
        <v>9</v>
      </c>
      <c r="Z3" s="2" t="str">
        <f>IF(Y3="1", "January", IF(Y3="2", "February", IF(Y3="3", "March", IF(Y3="4", "April", IF(Y3="5", "May", IF(Y3="6", "June", IF(Y3="7", "July", IF(Y3="8", "August", IF(Y3="9", "September", IF(Y3="10", "October", IF(Y3="11", "November", IF(Y3="12", "December", "Other"))))))))))))</f>
        <v>September</v>
      </c>
      <c r="AA3" s="1" t="s">
        <v>135</v>
      </c>
      <c r="AB3" s="1" t="str">
        <f t="shared" ref="AB3:AB9" si="12">IF(ISNUMBER(SEARCH("-",AA3)),TRIM(LEFT(AA3,FIND("-",AA3)-1)),AA3)</f>
        <v>8</v>
      </c>
      <c r="AC3" s="1" t="str">
        <f t="shared" ref="AC3:AC8" si="13">IF(AB3="1", "January", IF(AB3="2", "February", IF(AB3="3", "March", IF(AB3="4", "April", IF(AB3="5", "May", IF(AB3="6", "June", IF(AB3="7", "July", IF(AB3="8", "August", IF(AB3="9", "September", IF(AB3="10", "October", IF(AB3="11", "November", IF(AB3="12", "December", "Other"))))))))))))</f>
        <v>August</v>
      </c>
      <c r="AD3" s="1" t="str">
        <f t="shared" ref="AD3:AD8" si="14">IF(ISNUMBER(SEARCH("-",AA3)),TRIM(RIGHT(AA3,LEN(AA3)-SEARCH("-",AA3))),AA3)</f>
        <v>10</v>
      </c>
      <c r="AE3" s="1" t="str">
        <f t="shared" ref="AE3:AE8" si="15">IF(AD3="1", "January", IF(AD3="2", "February", IF(AD3="3", "March", IF(AD3="4", "April", IF(AD3="5", "May", IF(AD3="6", "June", IF(AD3="7", "July", IF(AD3="8", "August", IF(AD3="9", "September", IF(AD3="10", "October", IF(AD3="11", "November", IF(AD3="12", "December", "Other"))))))))))))</f>
        <v>October</v>
      </c>
      <c r="AF3" s="16" t="s">
        <v>24228</v>
      </c>
      <c r="AG3" s="1" t="str">
        <f t="shared" si="2"/>
        <v xml:space="preserve">Seed </v>
      </c>
      <c r="AH3" s="2" t="str">
        <f t="shared" si="3"/>
        <v>Sow March in a warm greenhouse. The seed should germinate with two weeks, when it is large enough to handle prick it out into individual pots and plant out after the last expected frosts.
The seed can also be sown in situ in late April in areas with warm summers.</v>
      </c>
      <c r="AI3" s="1" t="s">
        <v>15775</v>
      </c>
      <c r="AJ3" s="1" t="s">
        <v>53</v>
      </c>
      <c r="AK3" s="1" t="s">
        <v>17104</v>
      </c>
      <c r="AL3" s="1" t="str">
        <f t="shared" ref="AL3:AL66" si="16">IF(AM3=TRUE, "Scented", "Unscented")</f>
        <v>Unscented</v>
      </c>
      <c r="AM3" s="1" t="b">
        <v>0</v>
      </c>
      <c r="AN3" s="1" t="b">
        <v>0</v>
      </c>
      <c r="AO3" s="1" t="b">
        <v>0</v>
      </c>
      <c r="AP3" s="5" t="s">
        <v>28</v>
      </c>
      <c r="AQ3" s="5" t="str">
        <f t="shared" ref="AQ3:AQ65" si="17">IF(AP3="L", "Light", IF(AP3="M", "Medium", IF(AP3="H", "Heavy", IF(AP3="LM", "Light, Medium", IF(AP3="MH", "Medium, Heavy", IF(AP3="LMH", "Light, Medium, Heavy", ""))))))</f>
        <v>Light, Medium, Heavy</v>
      </c>
      <c r="AR3" s="1" t="s">
        <v>30</v>
      </c>
      <c r="AS3" s="1" t="str">
        <f t="shared" ref="AS3:AS66" si="18">IF(AR3="N", "None", IF(AR3="S", "Partial", IF(AR3="F", "Full", IF(AR3="SN", "None, Partial", IF(AR3="FS", "Partial, Full", IF(AR3="FSN", "None, Partial, Full", ""))))))</f>
        <v>None</v>
      </c>
      <c r="AT3" s="1" t="str">
        <f t="shared" si="4"/>
        <v>Full</v>
      </c>
      <c r="AU3" s="1" t="s">
        <v>29</v>
      </c>
      <c r="AV3" s="1" t="str">
        <f t="shared" si="5"/>
        <v>Moist</v>
      </c>
      <c r="AW3" s="1" t="s">
        <v>12</v>
      </c>
      <c r="AX3" s="1" t="str">
        <f t="shared" si="6"/>
        <v>Acid, Neutral, Alkaline</v>
      </c>
      <c r="AY3" s="1" t="b">
        <v>0</v>
      </c>
      <c r="AZ3" s="1" t="b">
        <v>0</v>
      </c>
      <c r="BA3" s="1" t="b">
        <v>0</v>
      </c>
      <c r="BC3" t="str">
        <f t="shared" si="7"/>
        <v>FALSE</v>
      </c>
      <c r="BE3" t="str">
        <f t="shared" si="8"/>
        <v>FALSE</v>
      </c>
      <c r="BF3" s="1" t="b">
        <v>0</v>
      </c>
      <c r="BG3" s="1" t="b">
        <v>0</v>
      </c>
      <c r="BH3" s="1" t="b">
        <v>0</v>
      </c>
      <c r="BI3" s="1" t="s">
        <v>77</v>
      </c>
      <c r="BJ3" s="1" t="str">
        <f t="shared" si="9"/>
        <v>TRUE</v>
      </c>
      <c r="BL3" t="str">
        <f t="shared" si="10"/>
        <v>FALSE</v>
      </c>
      <c r="BM3" s="1" t="b">
        <v>0</v>
      </c>
      <c r="BN3" s="1" t="b">
        <v>0</v>
      </c>
      <c r="BO3" s="1">
        <f t="shared" ref="BO3:BO66" si="19">BQ3+(BS3*3)+BU3</f>
        <v>7</v>
      </c>
      <c r="BP3" s="1" t="s">
        <v>31</v>
      </c>
      <c r="BQ3" s="1" cm="1">
        <f t="array" ref="BQ3">_xlfn.IFS(BP3="None Known",0, LEN(BP3)&gt;500, 5,LEN(BP3)&gt;400, 4, LEN(BP3)&gt;300, 3, LEN(BP3)&gt;200, 2, LEN(BP3)&gt;1, 1)</f>
        <v>0</v>
      </c>
      <c r="BR3" s="1" t="s">
        <v>15776</v>
      </c>
      <c r="BS3" s="1">
        <v>2</v>
      </c>
      <c r="BT3" s="1" t="s">
        <v>15777</v>
      </c>
      <c r="BU3" s="1">
        <v>1</v>
      </c>
      <c r="BV3" s="1" t="s">
        <v>15778</v>
      </c>
      <c r="BW3" s="1" t="s">
        <v>31</v>
      </c>
      <c r="BX3" s="1"/>
      <c r="BY3" t="str">
        <f>_xlfn.XLOOKUP($B3,Img_lookup!A:A,Img_lookup!B:B, "Not available")</f>
        <v>4548553e-16fb-4b60-a5dd-e1118b740b51</v>
      </c>
      <c r="BZ3" t="str">
        <f>_xlfn.XLOOKUP($B3,Img_lookup!A:A,Img_lookup!C:C, "Not available")</f>
        <v>aibika / Abelmoschus manihot / ÈªÑËúÄËëµ(„Éà„É≠„É≠„Ç¢„Ç™„Ç§)</v>
      </c>
      <c r="CA3" t="str">
        <f>_xlfn.XLOOKUP($B3,Img_lookup!A:A,Img_lookup!D:D, "Not available")</f>
        <v>TANAKA Juuyoh (Áî∞‰∏≠ÂçÅÊ¥ã)</v>
      </c>
      <c r="CB3" t="str">
        <f>_xlfn.XLOOKUP($B3,Img_lookup!A:A,Img_lookup!E:E, "https://imgur.com/aT5wafe")</f>
        <v>https://api.openverse.engineering/v1/images/4548553e-16fb-4b60-a5dd-e1118b740b51/thumb/</v>
      </c>
    </row>
    <row r="4" spans="1:80" ht="15.75" customHeight="1" x14ac:dyDescent="0.15">
      <c r="A4" s="1" t="s">
        <v>639</v>
      </c>
      <c r="B4" s="1" t="s">
        <v>640</v>
      </c>
      <c r="C4" s="1" t="s">
        <v>641</v>
      </c>
      <c r="D4" s="1" t="s">
        <v>642</v>
      </c>
      <c r="E4" s="1" t="s">
        <v>643</v>
      </c>
      <c r="F4" s="1" t="s">
        <v>6</v>
      </c>
      <c r="G4" s="1" t="s">
        <v>6</v>
      </c>
      <c r="H4" s="11" t="str">
        <f t="shared" si="0"/>
        <v>Perennial</v>
      </c>
      <c r="J4" s="1">
        <v>2</v>
      </c>
      <c r="K4" s="1">
        <v>1</v>
      </c>
      <c r="L4" t="str" cm="1">
        <f t="array" ref="L4">_xlfn.IFS(J4+K4="", "Unknown", J4+K4&gt;3, "Large", J4+K4&gt;0.5, "Medium", J4+K4&gt;0, "Small")</f>
        <v>Medium</v>
      </c>
      <c r="M4" s="1">
        <v>9</v>
      </c>
      <c r="N4" cm="1">
        <f t="array" ref="N4">IF($M4="",INDEX($M$2:$M$2176,MATCH(1,INDEX(($A$2:$A$2176=$A4)*($M$2:$M$2176&lt;&gt;""),0),0)),$M4)</f>
        <v>9</v>
      </c>
      <c r="O4" s="2" t="str">
        <f t="shared" si="11"/>
        <v>Grown indoors</v>
      </c>
      <c r="P4" s="1" t="s">
        <v>644</v>
      </c>
      <c r="Q4" s="1" t="s">
        <v>17109</v>
      </c>
      <c r="R4" t="str">
        <f t="shared" ref="R4:R67" si="20">IF(Q4="Fast", "Fast", IF(Q4="Slow", "Slow", "Medium"))</f>
        <v>Fast</v>
      </c>
      <c r="T4" s="1"/>
      <c r="U4" s="1"/>
      <c r="V4" s="1" t="s">
        <v>108</v>
      </c>
      <c r="W4" s="6" t="str">
        <f t="shared" si="1"/>
        <v>7</v>
      </c>
      <c r="X4" t="str">
        <f>IF(W4="1", "January", IF(W4="2", "February", IF(W4="3", "March", IF(W4="4", "April", IF(W4="5", "May", IF(W4="6", "June", IF(W4="7", "July", IF(W4="8", "August", IF(W4="9", "September", IF(W4="10", "October", IF(W4="11", "November", IF(W4="12", "December", "Other"))))))))))))</f>
        <v>July</v>
      </c>
      <c r="Y4" s="2" t="str">
        <f>IF(ISNUMBER(SEARCH("-",V4)),TRIM(RIGHT(V4,LEN(V4)-SEARCH("-",V4))),V4)</f>
        <v>9</v>
      </c>
      <c r="Z4" s="2" t="str">
        <f>IF(Y4="1", "January", IF(Y4="2", "February", IF(Y4="3", "March", IF(Y4="4", "April", IF(Y4="5", "May", IF(Y4="6", "June", IF(Y4="7", "July", IF(Y4="8", "August", IF(Y4="9", "September", IF(Y4="10", "October", IF(Y4="11", "November", IF(Y4="12", "December", "Other"))))))))))))</f>
        <v>September</v>
      </c>
      <c r="AA4" s="1" t="s">
        <v>135</v>
      </c>
      <c r="AB4" s="1" t="str">
        <f t="shared" si="12"/>
        <v>8</v>
      </c>
      <c r="AC4" s="1" t="str">
        <f t="shared" si="13"/>
        <v>August</v>
      </c>
      <c r="AD4" s="1" t="str">
        <f t="shared" si="14"/>
        <v>10</v>
      </c>
      <c r="AE4" s="1" t="str">
        <f t="shared" si="15"/>
        <v>October</v>
      </c>
      <c r="AF4" s="16" t="s">
        <v>24229</v>
      </c>
      <c r="AG4" s="1" t="str">
        <f t="shared" si="2"/>
        <v xml:space="preserve">Seed </v>
      </c>
      <c r="AH4" s="2" t="str">
        <f t="shared" si="3"/>
        <v>Sow April in a greenhouse. The seed germinates best at a temperature around 24 - 24�c[238]. When large enough to handle, prick out the seedlings into individual pots of rich soil and plant them out after the last expected frosts[K]. The seed can also be sown in situ in late April in areas with warm summers.
Cuttings of half-ripe wood, July in a frame[238].</v>
      </c>
      <c r="AI4" s="1" t="s">
        <v>645</v>
      </c>
      <c r="AJ4" s="1" t="s">
        <v>53</v>
      </c>
      <c r="AK4" s="1" t="s">
        <v>17104</v>
      </c>
      <c r="AL4" s="1" t="str">
        <f t="shared" si="16"/>
        <v>Scented</v>
      </c>
      <c r="AM4" s="1" t="b">
        <v>1</v>
      </c>
      <c r="AN4" s="1" t="b">
        <v>0</v>
      </c>
      <c r="AO4" s="1" t="b">
        <v>0</v>
      </c>
      <c r="AP4" s="5" t="s">
        <v>28</v>
      </c>
      <c r="AQ4" s="5" t="str">
        <f t="shared" si="17"/>
        <v>Light, Medium, Heavy</v>
      </c>
      <c r="AR4" s="1" t="s">
        <v>30</v>
      </c>
      <c r="AS4" s="1" t="str">
        <f t="shared" si="18"/>
        <v>None</v>
      </c>
      <c r="AT4" s="1" t="str">
        <f t="shared" si="4"/>
        <v>Full</v>
      </c>
      <c r="AU4" s="1" t="s">
        <v>29</v>
      </c>
      <c r="AV4" s="1" t="str">
        <f t="shared" si="5"/>
        <v>Moist</v>
      </c>
      <c r="AW4" s="1" t="s">
        <v>12</v>
      </c>
      <c r="AX4" s="1" t="str">
        <f t="shared" si="6"/>
        <v>Acid, Neutral, Alkaline</v>
      </c>
      <c r="AY4" s="1" t="b">
        <v>0</v>
      </c>
      <c r="AZ4" s="1" t="b">
        <v>0</v>
      </c>
      <c r="BA4" s="1" t="b">
        <v>0</v>
      </c>
      <c r="BC4" t="str">
        <f t="shared" si="7"/>
        <v>FALSE</v>
      </c>
      <c r="BE4" t="str">
        <f t="shared" si="8"/>
        <v>FALSE</v>
      </c>
      <c r="BF4" s="1" t="b">
        <v>0</v>
      </c>
      <c r="BG4" s="1" t="b">
        <v>0</v>
      </c>
      <c r="BH4" s="1" t="b">
        <v>0</v>
      </c>
      <c r="BI4" s="1" t="s">
        <v>77</v>
      </c>
      <c r="BJ4" s="1" t="str">
        <f t="shared" si="9"/>
        <v>TRUE</v>
      </c>
      <c r="BL4" t="str">
        <f t="shared" si="10"/>
        <v>FALSE</v>
      </c>
      <c r="BM4" s="1" t="b">
        <v>0</v>
      </c>
      <c r="BN4" s="1" t="b">
        <v>0</v>
      </c>
      <c r="BO4" s="1">
        <f t="shared" si="19"/>
        <v>14</v>
      </c>
      <c r="BP4" s="1" t="s">
        <v>646</v>
      </c>
      <c r="BQ4" s="1" cm="1">
        <f t="array" ref="BQ4">_xlfn.IFS(BP4="None Known",0, LEN(BP4)&gt;500, 5,LEN(BP4)&gt;400, 4, LEN(BP4)&gt;300, 3, LEN(BP4)&gt;200, 2, LEN(BP4)&gt;1, 1)</f>
        <v>5</v>
      </c>
      <c r="BR4" s="16" t="s">
        <v>25224</v>
      </c>
      <c r="BS4" s="1">
        <v>2</v>
      </c>
      <c r="BT4" s="1" t="s">
        <v>647</v>
      </c>
      <c r="BU4" s="1">
        <v>3</v>
      </c>
      <c r="BV4" s="1" t="s">
        <v>648</v>
      </c>
      <c r="BW4" s="1" t="s">
        <v>31</v>
      </c>
      <c r="BX4" s="1"/>
      <c r="BY4" t="str">
        <f>_xlfn.XLOOKUP($B4,Img_lookup!A:A,Img_lookup!B:B, "Not available")</f>
        <v>363879e7-edb2-4940-88e3-6c5bdbc3e89b</v>
      </c>
      <c r="BZ4" t="str">
        <f>_xlfn.XLOOKUP($B4,Img_lookup!A:A,Img_lookup!C:C, "Not available")</f>
        <v>Musk Mallow (Abelmoschus moschatus). Moninckx, J., Moninckx atlas, vol. 4 (1682-1709)</v>
      </c>
      <c r="CA4" t="str">
        <f>_xlfn.XLOOKUP($B4,Img_lookup!A:A,Img_lookup!D:D, "Not available")</f>
        <v>Swallowtail Garden Seeds</v>
      </c>
      <c r="CB4" t="str">
        <f>_xlfn.XLOOKUP($B4,Img_lookup!A:A,Img_lookup!E:E, "https://imgur.com/aT5wafe")</f>
        <v>https://api.openverse.engineering/v1/images/363879e7-edb2-4940-88e3-6c5bdbc3e89b/thumb/</v>
      </c>
    </row>
    <row r="5" spans="1:80" ht="15.75" customHeight="1" x14ac:dyDescent="0.15">
      <c r="A5" s="1" t="s">
        <v>114</v>
      </c>
      <c r="B5" s="1" t="s">
        <v>12578</v>
      </c>
      <c r="C5" s="1" t="s">
        <v>12579</v>
      </c>
      <c r="D5" s="1" t="s">
        <v>12580</v>
      </c>
      <c r="E5" s="1" t="s">
        <v>12581</v>
      </c>
      <c r="F5" s="1" t="s">
        <v>62</v>
      </c>
      <c r="G5" s="1" t="s">
        <v>62</v>
      </c>
      <c r="H5" s="11" t="str">
        <f t="shared" si="0"/>
        <v>Perennial</v>
      </c>
      <c r="I5" s="1" t="s">
        <v>17108</v>
      </c>
      <c r="J5" s="1">
        <v>45</v>
      </c>
      <c r="K5" s="1">
        <v>15</v>
      </c>
      <c r="L5" t="str" cm="1">
        <f t="array" ref="L5">_xlfn.IFS(J5+K5="", "Unknown", J5+K5&gt;3, "Large", J5+K5&gt;0.5, "Medium", J5+K5&gt;0, "Small")</f>
        <v>Large</v>
      </c>
      <c r="M5" s="1">
        <v>4</v>
      </c>
      <c r="N5" cm="1">
        <f t="array" ref="N5">IF($M5="",INDEX($M$2:$M$2176,MATCH(1,INDEX(($A$2:$A$2176=$A5)*($M$2:$M$2176&lt;&gt;""),0),0)),$M5)</f>
        <v>4</v>
      </c>
      <c r="O5" s="2" t="str">
        <f t="shared" si="11"/>
        <v>Hardy to cold</v>
      </c>
      <c r="P5" s="1" t="s">
        <v>12582</v>
      </c>
      <c r="Q5" s="1" t="s">
        <v>17109</v>
      </c>
      <c r="R5" t="str">
        <f t="shared" si="20"/>
        <v>Fast</v>
      </c>
      <c r="S5" s="1" t="s">
        <v>24</v>
      </c>
      <c r="T5" s="1" t="str">
        <f t="shared" ref="T5:T10" si="21">LEFT(S5,FIND("-",S5)-1)</f>
        <v xml:space="preserve">1 </v>
      </c>
      <c r="U5" s="1" t="str">
        <f t="shared" ref="U5:U10" si="22">RIGHT(S5,FIND("-",S5)-1)</f>
        <v>12</v>
      </c>
      <c r="V5" s="1" t="s">
        <v>188</v>
      </c>
      <c r="W5" s="6" t="str">
        <f t="shared" si="1"/>
        <v>4</v>
      </c>
      <c r="X5" t="str">
        <f>IF(W5="1", "January", IF(W5="2", "February", IF(W5="3", "March", IF(W5="4", "April", IF(W5="5", "May", IF(W5="6", "June", IF(W5="7", "July", IF(W5="8", "August", IF(W5="9", "September", IF(W5="10", "October", IF(W5="11", "November", IF(W5="12", "December", "Other"))))))))))))</f>
        <v>April</v>
      </c>
      <c r="Y5" s="2" t="str">
        <f>IF(ISNUMBER(SEARCH("-",V5)),TRIM(RIGHT(V5,LEN(V5)-SEARCH("-",V5))),V5)</f>
        <v>5</v>
      </c>
      <c r="Z5" s="2" t="str">
        <f>IF(Y5="1", "January", IF(Y5="2", "February", IF(Y5="3", "March", IF(Y5="4", "April", IF(Y5="5", "May", IF(Y5="6", "June", IF(Y5="7", "July", IF(Y5="8", "August", IF(Y5="9", "September", IF(Y5="10", "October", IF(Y5="11", "November", IF(Y5="12", "December", "Other"))))))))))))</f>
        <v>May</v>
      </c>
      <c r="AA5" s="1" t="s">
        <v>109</v>
      </c>
      <c r="AB5" s="1" t="str">
        <f t="shared" si="12"/>
        <v>9</v>
      </c>
      <c r="AC5" s="1" t="str">
        <f t="shared" si="13"/>
        <v>September</v>
      </c>
      <c r="AD5" s="1" t="str">
        <f t="shared" si="14"/>
        <v>10</v>
      </c>
      <c r="AE5" s="1" t="str">
        <f t="shared" si="15"/>
        <v>October</v>
      </c>
      <c r="AF5" s="16" t="s">
        <v>24230</v>
      </c>
      <c r="AG5" s="1" t="str">
        <f t="shared" si="2"/>
        <v xml:space="preserve">Seed </v>
      </c>
      <c r="AH5"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I5" s="1" t="s">
        <v>12583</v>
      </c>
      <c r="AJ5" s="1" t="s">
        <v>1</v>
      </c>
      <c r="AK5" s="1" t="s">
        <v>17106</v>
      </c>
      <c r="AL5" s="1" t="str">
        <f t="shared" si="16"/>
        <v>Scented</v>
      </c>
      <c r="AM5" s="1" t="b">
        <v>1</v>
      </c>
      <c r="AN5" s="1" t="b">
        <v>1</v>
      </c>
      <c r="AO5" s="1" t="b">
        <v>0</v>
      </c>
      <c r="AP5" s="5" t="s">
        <v>28</v>
      </c>
      <c r="AQ5" s="5" t="str">
        <f t="shared" si="17"/>
        <v>Light, Medium, Heavy</v>
      </c>
      <c r="AR5" s="1" t="s">
        <v>274</v>
      </c>
      <c r="AS5" s="1" t="str">
        <f t="shared" si="18"/>
        <v>None, Partial, Full</v>
      </c>
      <c r="AT5" s="1" t="str">
        <f t="shared" si="4"/>
        <v>None, Partial, Full</v>
      </c>
      <c r="AU5" s="1" t="s">
        <v>29</v>
      </c>
      <c r="AV5" s="1" t="str">
        <f t="shared" si="5"/>
        <v>Moist</v>
      </c>
      <c r="AW5" s="1" t="s">
        <v>123</v>
      </c>
      <c r="AX5" s="1" t="str">
        <f t="shared" si="6"/>
        <v>Acid, Neutral</v>
      </c>
      <c r="AY5" s="1" t="b">
        <v>0</v>
      </c>
      <c r="AZ5" s="1" t="b">
        <v>0</v>
      </c>
      <c r="BA5" s="1" t="b">
        <v>0</v>
      </c>
      <c r="BC5" t="str">
        <f t="shared" si="7"/>
        <v>FALSE</v>
      </c>
      <c r="BD5" s="1" t="s">
        <v>30</v>
      </c>
      <c r="BE5" t="str">
        <f t="shared" si="8"/>
        <v>FALSE</v>
      </c>
      <c r="BF5" s="1" t="b">
        <v>0</v>
      </c>
      <c r="BG5" s="1" t="b">
        <v>1</v>
      </c>
      <c r="BH5" s="1" t="b">
        <v>0</v>
      </c>
      <c r="BI5" s="1" t="s">
        <v>77</v>
      </c>
      <c r="BJ5" s="1" t="str">
        <f t="shared" si="9"/>
        <v>TRUE</v>
      </c>
      <c r="BL5" t="str">
        <f t="shared" si="10"/>
        <v>FALSE</v>
      </c>
      <c r="BM5" s="1" t="b">
        <v>0</v>
      </c>
      <c r="BN5" s="1" t="b">
        <v>0</v>
      </c>
      <c r="BO5" s="1">
        <f t="shared" si="19"/>
        <v>14</v>
      </c>
      <c r="BP5" s="1" t="s">
        <v>12584</v>
      </c>
      <c r="BQ5" s="1" cm="1">
        <f t="array" ref="BQ5">_xlfn.IFS(BP5="None Known",0, LEN(BP5)&gt;500, 5,LEN(BP5)&gt;400, 4, LEN(BP5)&gt;300, 3, LEN(BP5)&gt;200, 2, LEN(BP5)&gt;1, 1)</f>
        <v>5</v>
      </c>
      <c r="BR5" s="1" t="s">
        <v>12585</v>
      </c>
      <c r="BS5" s="1">
        <v>2</v>
      </c>
      <c r="BT5" s="1" t="s">
        <v>12586</v>
      </c>
      <c r="BU5" s="1">
        <v>3</v>
      </c>
      <c r="BV5" s="1" t="s">
        <v>12587</v>
      </c>
      <c r="BW5" s="1" t="s">
        <v>31</v>
      </c>
      <c r="BX5" s="1"/>
      <c r="BY5" t="str">
        <f>_xlfn.XLOOKUP($B5,Img_lookup!A:A,Img_lookup!B:B, "Not available")</f>
        <v>e7944f84-73c6-4900-978f-771a1adb85a2</v>
      </c>
      <c r="BZ5" t="str">
        <f>_xlfn.XLOOKUP($B5,Img_lookup!A:A,Img_lookup!C:C, "Not available")</f>
        <v>Sapling (Abies alba)</v>
      </c>
      <c r="CA5" t="str">
        <f>_xlfn.XLOOKUP($B5,Img_lookup!A:A,Img_lookup!D:D, "Not available")</f>
        <v>sk.ape</v>
      </c>
      <c r="CB5" t="str">
        <f>_xlfn.XLOOKUP($B5,Img_lookup!A:A,Img_lookup!E:E, "https://imgur.com/aT5wafe")</f>
        <v>https://api.openverse.engineering/v1/images/e7944f84-73c6-4900-978f-771a1adb85a2/thumb/</v>
      </c>
    </row>
    <row r="6" spans="1:80" ht="15.75" customHeight="1" x14ac:dyDescent="0.15">
      <c r="A6" s="1" t="s">
        <v>114</v>
      </c>
      <c r="B6" s="1" t="s">
        <v>10416</v>
      </c>
      <c r="C6" s="1" t="s">
        <v>10417</v>
      </c>
      <c r="D6" s="1" t="s">
        <v>10418</v>
      </c>
      <c r="E6" s="1" t="s">
        <v>10419</v>
      </c>
      <c r="F6" s="1" t="s">
        <v>62</v>
      </c>
      <c r="G6" s="1" t="s">
        <v>62</v>
      </c>
      <c r="H6" s="11" t="str">
        <f t="shared" si="0"/>
        <v>Perennial</v>
      </c>
      <c r="I6" s="1" t="s">
        <v>17108</v>
      </c>
      <c r="J6" s="1">
        <v>15</v>
      </c>
      <c r="K6" s="1">
        <v>5</v>
      </c>
      <c r="L6" t="str" cm="1">
        <f t="array" ref="L6">_xlfn.IFS(J6+K6="", "Unknown", J6+K6&gt;3, "Large", J6+K6&gt;0.5, "Medium", J6+K6&gt;0, "Small")</f>
        <v>Large</v>
      </c>
      <c r="M6" s="1">
        <v>2</v>
      </c>
      <c r="N6" cm="1">
        <f t="array" ref="N6">IF($M6="",INDEX($M$2:$M$2176,MATCH(1,INDEX(($A$2:$A$2176=$A6)*($M$2:$M$2176&lt;&gt;""),0),0)),$M6)</f>
        <v>2</v>
      </c>
      <c r="O6" s="2" t="str">
        <f t="shared" si="11"/>
        <v>Hardy to cold</v>
      </c>
      <c r="P6" s="1" t="s">
        <v>10420</v>
      </c>
      <c r="Q6" s="1" t="s">
        <v>17111</v>
      </c>
      <c r="R6" t="str">
        <f t="shared" si="20"/>
        <v>Slow</v>
      </c>
      <c r="S6" s="1" t="s">
        <v>24</v>
      </c>
      <c r="T6" s="1" t="str">
        <f t="shared" si="21"/>
        <v xml:space="preserve">1 </v>
      </c>
      <c r="U6" s="1" t="str">
        <f t="shared" si="22"/>
        <v>12</v>
      </c>
      <c r="V6" s="1">
        <v>5</v>
      </c>
      <c r="W6" s="6">
        <f t="shared" si="1"/>
        <v>5</v>
      </c>
      <c r="X6" t="str">
        <f>IF(W6=1, "January", IF(W6=2, "February", IF(W6=3, "March", IF(W6=4, "April", IF(W6=5, "May", IF(W6=6, "June", IF(W6=7, "July", IF(W6=8, "August", IF(W6=9, "September", IF(W6=10, "October", IF(W6=11, "November", IF(W6=12, "December", "Other"))))))))))))</f>
        <v>May</v>
      </c>
      <c r="Y6" s="1"/>
      <c r="Z6" s="1"/>
      <c r="AA6" s="1" t="s">
        <v>109</v>
      </c>
      <c r="AB6" s="1" t="str">
        <f t="shared" si="12"/>
        <v>9</v>
      </c>
      <c r="AC6" s="1" t="str">
        <f t="shared" si="13"/>
        <v>September</v>
      </c>
      <c r="AD6" s="1" t="str">
        <f t="shared" si="14"/>
        <v>10</v>
      </c>
      <c r="AE6" s="1" t="str">
        <f t="shared" si="15"/>
        <v>October</v>
      </c>
      <c r="AF6" s="16" t="s">
        <v>24231</v>
      </c>
      <c r="AG6" s="1" t="str">
        <f t="shared" si="2"/>
        <v xml:space="preserve">Seed </v>
      </c>
      <c r="AH6"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Stored seeds should be moist stratified 14 - 28 days at 1 - 5�C, though fresh seed may be sown in autumn without stratification, with target seedling densities in the nursery ca 450 - 500/m2, often mulched with sawdust.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Of slow initial growth, the stock is usually outplanted as 2- to 3-year-old seedlings or 3- to 4-year-old transplants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v>
      </c>
      <c r="AI6" s="1" t="s">
        <v>10421</v>
      </c>
      <c r="AJ6" s="1" t="s">
        <v>1</v>
      </c>
      <c r="AK6" s="1" t="s">
        <v>17106</v>
      </c>
      <c r="AL6" s="1" t="str">
        <f t="shared" si="16"/>
        <v>Scented</v>
      </c>
      <c r="AM6" s="1" t="b">
        <v>1</v>
      </c>
      <c r="AN6" s="1" t="b">
        <v>1</v>
      </c>
      <c r="AO6" s="1" t="b">
        <v>0</v>
      </c>
      <c r="AP6" s="5" t="s">
        <v>28</v>
      </c>
      <c r="AQ6" s="5" t="str">
        <f t="shared" si="17"/>
        <v>Light, Medium, Heavy</v>
      </c>
      <c r="AR6" s="1" t="s">
        <v>274</v>
      </c>
      <c r="AS6" s="1" t="str">
        <f t="shared" si="18"/>
        <v>None, Partial, Full</v>
      </c>
      <c r="AT6" s="1" t="str">
        <f t="shared" si="4"/>
        <v>None, Partial, Full</v>
      </c>
      <c r="AU6" s="1" t="s">
        <v>29</v>
      </c>
      <c r="AV6" s="1" t="str">
        <f t="shared" si="5"/>
        <v>Moist</v>
      </c>
      <c r="AW6" s="1" t="s">
        <v>12</v>
      </c>
      <c r="AX6" s="1" t="str">
        <f t="shared" si="6"/>
        <v>Acid, Neutral, Alkaline</v>
      </c>
      <c r="AY6" s="1" t="b">
        <v>0</v>
      </c>
      <c r="AZ6" s="1" t="b">
        <v>0</v>
      </c>
      <c r="BA6" s="1" t="b">
        <v>0</v>
      </c>
      <c r="BB6" s="1" t="s">
        <v>30</v>
      </c>
      <c r="BC6" t="str">
        <f t="shared" si="7"/>
        <v>FALSE</v>
      </c>
      <c r="BE6" t="str">
        <f t="shared" si="8"/>
        <v>FALSE</v>
      </c>
      <c r="BF6" s="1" t="b">
        <v>0</v>
      </c>
      <c r="BG6" s="1" t="b">
        <v>1</v>
      </c>
      <c r="BH6" s="1" t="b">
        <v>0</v>
      </c>
      <c r="BI6" s="1" t="s">
        <v>77</v>
      </c>
      <c r="BJ6" s="1" t="str">
        <f t="shared" si="9"/>
        <v>TRUE</v>
      </c>
      <c r="BL6" t="str">
        <f t="shared" si="10"/>
        <v>FALSE</v>
      </c>
      <c r="BM6" s="1" t="b">
        <v>0</v>
      </c>
      <c r="BN6" s="1" t="b">
        <v>0</v>
      </c>
      <c r="BO6" s="1">
        <f t="shared" si="19"/>
        <v>19</v>
      </c>
      <c r="BP6" s="1" t="s">
        <v>10422</v>
      </c>
      <c r="BQ6" s="1" cm="1">
        <f t="array" ref="BQ6">_xlfn.IFS(BP6="None Known",0, LEN(BP6)&gt;500, 5,LEN(BP6)&gt;400, 4, LEN(BP6)&gt;300, 3, LEN(BP6)&gt;200, 2, LEN(BP6)&gt;1, 1)</f>
        <v>5</v>
      </c>
      <c r="BR6" s="1" t="s">
        <v>10423</v>
      </c>
      <c r="BS6" s="1">
        <v>3</v>
      </c>
      <c r="BT6" s="1" t="s">
        <v>10424</v>
      </c>
      <c r="BU6" s="1">
        <v>5</v>
      </c>
      <c r="BV6" s="1" t="s">
        <v>10425</v>
      </c>
      <c r="BW6" s="1" t="s">
        <v>10426</v>
      </c>
      <c r="BX6" s="1"/>
      <c r="BY6" t="str">
        <f>_xlfn.XLOOKUP($B6,Img_lookup!A:A,Img_lookup!B:B, "Not available")</f>
        <v>205c3528-aa6f-4d72-b2cb-9320814bc400</v>
      </c>
      <c r="BZ6" t="str">
        <f>_xlfn.XLOOKUP($B6,Img_lookup!A:A,Img_lookup!C:C, "Not available")</f>
        <v>Abies balsamea 2</v>
      </c>
      <c r="CA6" t="str">
        <f>_xlfn.XLOOKUP($B6,Img_lookup!A:A,Img_lookup!D:D, "Not available")</f>
        <v>Superior National Forest</v>
      </c>
      <c r="CB6" t="str">
        <f>_xlfn.XLOOKUP($B6,Img_lookup!A:A,Img_lookup!E:E, "https://imgur.com/aT5wafe")</f>
        <v>https://api.openverse.engineering/v1/images/205c3528-aa6f-4d72-b2cb-9320814bc400/thumb/</v>
      </c>
    </row>
    <row r="7" spans="1:80" ht="15.75" customHeight="1" x14ac:dyDescent="0.15">
      <c r="A7" s="1" t="s">
        <v>114</v>
      </c>
      <c r="B7" s="1" t="s">
        <v>7339</v>
      </c>
      <c r="C7" s="1" t="s">
        <v>7340</v>
      </c>
      <c r="D7" s="1" t="s">
        <v>7341</v>
      </c>
      <c r="E7" s="1" t="s">
        <v>7342</v>
      </c>
      <c r="F7" s="1" t="s">
        <v>62</v>
      </c>
      <c r="G7" s="1" t="s">
        <v>62</v>
      </c>
      <c r="H7" s="11" t="str">
        <f t="shared" si="0"/>
        <v>Perennial</v>
      </c>
      <c r="I7" s="1" t="s">
        <v>17108</v>
      </c>
      <c r="J7" s="1">
        <v>15</v>
      </c>
      <c r="L7" t="str" cm="1">
        <f t="array" ref="L7">_xlfn.IFS(J7+K7="", "Unknown", J7+K7&gt;3, "Large", J7+K7&gt;0.5, "Medium", J7+K7&gt;0, "Small")</f>
        <v>Large</v>
      </c>
      <c r="M7" s="1">
        <v>4</v>
      </c>
      <c r="N7" cm="1">
        <f t="array" ref="N7">IF($M7="",INDEX($M$2:$M$2176,MATCH(1,INDEX(($A$2:$A$2176=$A7)*($M$2:$M$2176&lt;&gt;""),0),0)),$M7)</f>
        <v>4</v>
      </c>
      <c r="O7" s="2" t="str">
        <f t="shared" si="11"/>
        <v>Hardy to cold</v>
      </c>
      <c r="P7" s="1" t="s">
        <v>7343</v>
      </c>
      <c r="Q7" s="1" t="s">
        <v>17109</v>
      </c>
      <c r="R7" t="str">
        <f t="shared" si="20"/>
        <v>Fast</v>
      </c>
      <c r="S7" s="1" t="s">
        <v>24</v>
      </c>
      <c r="T7" s="1" t="str">
        <f t="shared" si="21"/>
        <v xml:space="preserve">1 </v>
      </c>
      <c r="U7" s="1" t="str">
        <f t="shared" si="22"/>
        <v>12</v>
      </c>
      <c r="V7" s="1">
        <v>5</v>
      </c>
      <c r="W7" s="6">
        <f t="shared" si="1"/>
        <v>5</v>
      </c>
      <c r="X7" t="str">
        <f>IF(W7=1, "January", IF(W7=2, "February", IF(W7=3, "March", IF(W7=4, "April", IF(W7=5, "May", IF(W7=6, "June", IF(W7=7, "July", IF(W7=8, "August", IF(W7=9, "September", IF(W7=10, "October", IF(W7=11, "November", IF(W7=12, "December", "Other"))))))))))))</f>
        <v>May</v>
      </c>
      <c r="Y7" s="1"/>
      <c r="Z7" s="1"/>
      <c r="AA7" s="1" t="s">
        <v>109</v>
      </c>
      <c r="AB7" s="1" t="str">
        <f t="shared" si="12"/>
        <v>9</v>
      </c>
      <c r="AC7" s="1" t="str">
        <f t="shared" si="13"/>
        <v>September</v>
      </c>
      <c r="AD7" s="1" t="str">
        <f t="shared" si="14"/>
        <v>10</v>
      </c>
      <c r="AE7" s="1" t="str">
        <f t="shared" si="15"/>
        <v>October</v>
      </c>
      <c r="AF7" s="16" t="s">
        <v>24232</v>
      </c>
      <c r="AG7" s="1" t="str">
        <f t="shared" si="2"/>
        <v xml:space="preserve">Seed </v>
      </c>
      <c r="AH7"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
Trees often self-layer in the wild[226], so this might be a means of increasing named varieties in cultivation[K].</v>
      </c>
      <c r="AI7" s="1" t="s">
        <v>7344</v>
      </c>
      <c r="AJ7" s="1" t="s">
        <v>1</v>
      </c>
      <c r="AK7" s="1" t="s">
        <v>17106</v>
      </c>
      <c r="AL7" s="1" t="str">
        <f t="shared" si="16"/>
        <v>Unscented</v>
      </c>
      <c r="AM7" s="1" t="b">
        <v>0</v>
      </c>
      <c r="AN7" s="1" t="b">
        <v>1</v>
      </c>
      <c r="AO7" s="1" t="b">
        <v>0</v>
      </c>
      <c r="AP7" s="5" t="s">
        <v>28</v>
      </c>
      <c r="AQ7" s="5" t="str">
        <f t="shared" si="17"/>
        <v>Light, Medium, Heavy</v>
      </c>
      <c r="AR7" s="1" t="s">
        <v>274</v>
      </c>
      <c r="AS7" s="1" t="str">
        <f t="shared" si="18"/>
        <v>None, Partial, Full</v>
      </c>
      <c r="AT7" s="1" t="str">
        <f t="shared" si="4"/>
        <v>None, Partial, Full</v>
      </c>
      <c r="AU7" s="1" t="s">
        <v>29</v>
      </c>
      <c r="AV7" s="1" t="str">
        <f t="shared" si="5"/>
        <v>Moist</v>
      </c>
      <c r="AW7" s="1" t="s">
        <v>123</v>
      </c>
      <c r="AX7" s="1" t="str">
        <f t="shared" si="6"/>
        <v>Acid, Neutral</v>
      </c>
      <c r="AY7" s="1" t="b">
        <v>0</v>
      </c>
      <c r="AZ7" s="1" t="b">
        <v>0</v>
      </c>
      <c r="BA7" s="1" t="b">
        <v>0</v>
      </c>
      <c r="BB7" s="1" t="s">
        <v>30</v>
      </c>
      <c r="BC7" t="str">
        <f t="shared" si="7"/>
        <v>FALSE</v>
      </c>
      <c r="BE7" t="str">
        <f t="shared" si="8"/>
        <v>FALSE</v>
      </c>
      <c r="BF7" s="1" t="b">
        <v>0</v>
      </c>
      <c r="BG7" s="1" t="b">
        <v>1</v>
      </c>
      <c r="BH7" s="1" t="b">
        <v>0</v>
      </c>
      <c r="BI7" s="1" t="s">
        <v>77</v>
      </c>
      <c r="BJ7" s="1" t="str">
        <f t="shared" si="9"/>
        <v>TRUE</v>
      </c>
      <c r="BL7" t="str">
        <f t="shared" si="10"/>
        <v>FALSE</v>
      </c>
      <c r="BM7" s="1" t="b">
        <v>0</v>
      </c>
      <c r="BN7" s="1" t="b">
        <v>0</v>
      </c>
      <c r="BO7" s="1">
        <f t="shared" si="19"/>
        <v>14</v>
      </c>
      <c r="BP7" s="1" t="s">
        <v>7345</v>
      </c>
      <c r="BQ7" s="1" cm="1">
        <f t="array" ref="BQ7">_xlfn.IFS(BP7="None Known",0, LEN(BP7)&gt;500, 5,LEN(BP7)&gt;400, 4, LEN(BP7)&gt;300, 3, LEN(BP7)&gt;200, 2, LEN(BP7)&gt;1, 1)</f>
        <v>5</v>
      </c>
      <c r="BR7" s="1" t="s">
        <v>7346</v>
      </c>
      <c r="BS7" s="1">
        <v>2</v>
      </c>
      <c r="BT7" s="1" t="s">
        <v>7347</v>
      </c>
      <c r="BU7" s="1">
        <v>3</v>
      </c>
      <c r="BV7" s="1" t="s">
        <v>465</v>
      </c>
      <c r="BW7" s="1" t="s">
        <v>7348</v>
      </c>
      <c r="BX7" s="1"/>
      <c r="BY7" t="str">
        <f>_xlfn.XLOOKUP($B7,Img_lookup!A:A,Img_lookup!B:B, "Not available")</f>
        <v>1568045c-9386-466a-af8a-0a68accd4038</v>
      </c>
      <c r="BZ7" t="str">
        <f>_xlfn.XLOOKUP($B7,Img_lookup!A:A,Img_lookup!C:C, "Not available")</f>
        <v>Abies fraseri (Fraser fir) - cones</v>
      </c>
      <c r="CA7" t="str">
        <f>_xlfn.XLOOKUP($B7,Img_lookup!A:A,Img_lookup!D:D, "Not available")</f>
        <v>S. Rae</v>
      </c>
      <c r="CB7" t="str">
        <f>_xlfn.XLOOKUP($B7,Img_lookup!A:A,Img_lookup!E:E, "https://imgur.com/aT5wafe")</f>
        <v>https://api.openverse.engineering/v1/images/1568045c-9386-466a-af8a-0a68accd4038/thumb/</v>
      </c>
    </row>
    <row r="8" spans="1:80" ht="15.75" customHeight="1" x14ac:dyDescent="0.15">
      <c r="A8" s="1" t="s">
        <v>114</v>
      </c>
      <c r="B8" s="1" t="s">
        <v>15043</v>
      </c>
      <c r="C8" s="1" t="s">
        <v>15044</v>
      </c>
      <c r="D8" s="1" t="s">
        <v>15045</v>
      </c>
      <c r="E8" s="1" t="s">
        <v>15046</v>
      </c>
      <c r="F8" s="1" t="s">
        <v>62</v>
      </c>
      <c r="G8" s="1" t="s">
        <v>62</v>
      </c>
      <c r="H8" s="11" t="str">
        <f t="shared" si="0"/>
        <v>Perennial</v>
      </c>
      <c r="I8" s="1" t="s">
        <v>17108</v>
      </c>
      <c r="J8" s="1">
        <v>75</v>
      </c>
      <c r="K8" s="1">
        <v>8</v>
      </c>
      <c r="L8" t="str" cm="1">
        <f t="array" ref="L8">_xlfn.IFS(J8+K8="", "Unknown", J8+K8&gt;3, "Large", J8+K8&gt;0.5, "Medium", J8+K8&gt;0, "Small")</f>
        <v>Large</v>
      </c>
      <c r="M8" s="1">
        <v>6</v>
      </c>
      <c r="N8" cm="1">
        <f t="array" ref="N8">IF($M8="",INDEX($M$2:$M$2176,MATCH(1,INDEX(($A$2:$A$2176=$A8)*($M$2:$M$2176&lt;&gt;""),0),0)),$M8)</f>
        <v>6</v>
      </c>
      <c r="O8" s="2" t="str">
        <f t="shared" si="11"/>
        <v>Seasonal outdoors</v>
      </c>
      <c r="P8" s="1" t="s">
        <v>15047</v>
      </c>
      <c r="Q8" s="1" t="s">
        <v>17109</v>
      </c>
      <c r="R8" t="str">
        <f t="shared" si="20"/>
        <v>Fast</v>
      </c>
      <c r="S8" s="1" t="s">
        <v>24</v>
      </c>
      <c r="T8" s="1" t="str">
        <f t="shared" si="21"/>
        <v xml:space="preserve">1 </v>
      </c>
      <c r="U8" s="1" t="str">
        <f t="shared" si="22"/>
        <v>12</v>
      </c>
      <c r="W8" s="1"/>
      <c r="X8" s="1"/>
      <c r="Y8" s="1"/>
      <c r="Z8" s="1"/>
      <c r="AA8" s="1" t="s">
        <v>109</v>
      </c>
      <c r="AB8" s="1" t="str">
        <f t="shared" si="12"/>
        <v>9</v>
      </c>
      <c r="AC8" s="1" t="str">
        <f t="shared" si="13"/>
        <v>September</v>
      </c>
      <c r="AD8" s="1" t="str">
        <f t="shared" si="14"/>
        <v>10</v>
      </c>
      <c r="AE8" s="1" t="str">
        <f t="shared" si="15"/>
        <v>October</v>
      </c>
      <c r="AF8" s="16" t="s">
        <v>24230</v>
      </c>
      <c r="AG8" s="1" t="str">
        <f t="shared" si="2"/>
        <v xml:space="preserve">Seed </v>
      </c>
      <c r="AH8"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I8" s="1" t="s">
        <v>15048</v>
      </c>
      <c r="AJ8" s="1" t="s">
        <v>1</v>
      </c>
      <c r="AK8" s="1" t="s">
        <v>17106</v>
      </c>
      <c r="AL8" s="1" t="str">
        <f t="shared" si="16"/>
        <v>Scented</v>
      </c>
      <c r="AM8" s="1" t="b">
        <v>1</v>
      </c>
      <c r="AN8" s="1" t="b">
        <v>1</v>
      </c>
      <c r="AO8" s="1" t="b">
        <v>0</v>
      </c>
      <c r="AP8" s="5" t="s">
        <v>28</v>
      </c>
      <c r="AQ8" s="5" t="str">
        <f t="shared" si="17"/>
        <v>Light, Medium, Heavy</v>
      </c>
      <c r="AR8" s="1" t="s">
        <v>274</v>
      </c>
      <c r="AS8" s="1" t="str">
        <f t="shared" si="18"/>
        <v>None, Partial, Full</v>
      </c>
      <c r="AT8" s="1" t="str">
        <f t="shared" si="4"/>
        <v>None, Partial, Full</v>
      </c>
      <c r="AU8" s="1" t="s">
        <v>29</v>
      </c>
      <c r="AV8" s="1" t="str">
        <f t="shared" si="5"/>
        <v>Moist</v>
      </c>
      <c r="AW8" s="1" t="s">
        <v>123</v>
      </c>
      <c r="AX8" s="1" t="str">
        <f t="shared" si="6"/>
        <v>Acid, Neutral</v>
      </c>
      <c r="AY8" s="1" t="b">
        <v>0</v>
      </c>
      <c r="AZ8" s="1" t="b">
        <v>0</v>
      </c>
      <c r="BA8" s="1" t="b">
        <v>0</v>
      </c>
      <c r="BB8" s="1" t="s">
        <v>275</v>
      </c>
      <c r="BC8" t="str">
        <f t="shared" si="7"/>
        <v>TRUE</v>
      </c>
      <c r="BD8" s="1" t="s">
        <v>30</v>
      </c>
      <c r="BE8" t="str">
        <f t="shared" si="8"/>
        <v>FALSE</v>
      </c>
      <c r="BF8" s="1" t="b">
        <v>0</v>
      </c>
      <c r="BG8" s="1" t="b">
        <v>1</v>
      </c>
      <c r="BH8" s="1" t="b">
        <v>0</v>
      </c>
      <c r="BI8" s="1" t="s">
        <v>30</v>
      </c>
      <c r="BJ8" s="1" t="str">
        <f t="shared" si="9"/>
        <v>FALSE</v>
      </c>
      <c r="BL8" t="str">
        <f t="shared" si="10"/>
        <v>FALSE</v>
      </c>
      <c r="BM8" s="1" t="b">
        <v>0</v>
      </c>
      <c r="BN8" s="1" t="b">
        <v>0</v>
      </c>
      <c r="BO8" s="1">
        <f t="shared" si="19"/>
        <v>13</v>
      </c>
      <c r="BP8" s="1" t="s">
        <v>15049</v>
      </c>
      <c r="BQ8" s="1" cm="1">
        <f t="array" ref="BQ8">_xlfn.IFS(BP8="None Known",0, LEN(BP8)&gt;500, 5,LEN(BP8)&gt;400, 4, LEN(BP8)&gt;300, 3, LEN(BP8)&gt;200, 2, LEN(BP8)&gt;1, 1)</f>
        <v>5</v>
      </c>
      <c r="BR8" s="1" t="s">
        <v>15050</v>
      </c>
      <c r="BS8" s="1">
        <v>2</v>
      </c>
      <c r="BT8" s="1" t="s">
        <v>15051</v>
      </c>
      <c r="BU8" s="1">
        <v>2</v>
      </c>
      <c r="BV8" s="1" t="s">
        <v>4148</v>
      </c>
      <c r="BW8" s="1" t="s">
        <v>31</v>
      </c>
      <c r="BX8" s="1"/>
      <c r="BY8" t="str">
        <f>_xlfn.XLOOKUP($B8,Img_lookup!A:A,Img_lookup!B:B, "Not available")</f>
        <v>1a9334d6-b394-497a-a775-31910fbeca2e</v>
      </c>
      <c r="BZ8" t="str">
        <f>_xlfn.XLOOKUP($B8,Img_lookup!A:A,Img_lookup!C:C, "Not available")</f>
        <v>Rezuenzilverspar naalden Abies grandis</v>
      </c>
      <c r="CA8" t="str">
        <f>_xlfn.XLOOKUP($B8,Img_lookup!A:A,Img_lookup!D:D, "Not available")</f>
        <v>DymphieH</v>
      </c>
      <c r="CB8" t="str">
        <f>_xlfn.XLOOKUP($B8,Img_lookup!A:A,Img_lookup!E:E, "https://imgur.com/aT5wafe")</f>
        <v>https://api.openverse.engineering/v1/images/1a9334d6-b394-497a-a775-31910fbeca2e/thumb/</v>
      </c>
    </row>
    <row r="9" spans="1:80" ht="15.75" customHeight="1" x14ac:dyDescent="0.15">
      <c r="A9" s="1" t="s">
        <v>114</v>
      </c>
      <c r="B9" s="1" t="s">
        <v>575</v>
      </c>
      <c r="C9" s="1" t="s">
        <v>576</v>
      </c>
      <c r="D9" s="1" t="s">
        <v>577</v>
      </c>
      <c r="E9" s="1" t="s">
        <v>578</v>
      </c>
      <c r="F9" s="1" t="s">
        <v>62</v>
      </c>
      <c r="G9" s="1" t="s">
        <v>62</v>
      </c>
      <c r="H9" s="11" t="str">
        <f t="shared" si="0"/>
        <v>Perennial</v>
      </c>
      <c r="I9" s="1" t="s">
        <v>17108</v>
      </c>
      <c r="J9" s="1">
        <v>25</v>
      </c>
      <c r="K9" s="1">
        <v>4</v>
      </c>
      <c r="L9" t="str" cm="1">
        <f t="array" ref="L9">_xlfn.IFS(J9+K9="", "Unknown", J9+K9&gt;3, "Large", J9+K9&gt;0.5, "Medium", J9+K9&gt;0, "Small")</f>
        <v>Large</v>
      </c>
      <c r="M9" s="1">
        <v>5</v>
      </c>
      <c r="N9" cm="1">
        <f t="array" ref="N9">IF($M9="",INDEX($M$2:$M$2176,MATCH(1,INDEX(($A$2:$A$2176=$A9)*($M$2:$M$2176&lt;&gt;""),0),0)),$M9)</f>
        <v>5</v>
      </c>
      <c r="O9" s="2" t="str">
        <f t="shared" si="11"/>
        <v>Seasonal outdoors</v>
      </c>
      <c r="P9" s="1" t="s">
        <v>579</v>
      </c>
      <c r="Q9" s="1" t="s">
        <v>17111</v>
      </c>
      <c r="R9" t="str">
        <f t="shared" si="20"/>
        <v>Slow</v>
      </c>
      <c r="S9" s="1" t="s">
        <v>24</v>
      </c>
      <c r="T9" s="1" t="str">
        <f t="shared" si="21"/>
        <v xml:space="preserve">1 </v>
      </c>
      <c r="U9" s="1" t="str">
        <f t="shared" si="22"/>
        <v>12</v>
      </c>
      <c r="W9" s="1"/>
      <c r="X9" s="1"/>
      <c r="Y9" s="1"/>
      <c r="Z9" s="1"/>
      <c r="AA9" s="1">
        <v>9</v>
      </c>
      <c r="AB9" s="1">
        <f t="shared" si="12"/>
        <v>9</v>
      </c>
      <c r="AC9" s="1" t="str">
        <f>IF(AB9=1, "January", IF(AB9=2, "February", IF(AB9=3, "March", IF(AB9=4, "April", IF(AB9=5, "May", IF(AB9=6, "June", IF(AB9=7, "July", IF(AB9=8, "August", IF(AB9=9, "September", IF(AB9=10, "October", IF(AB9=11, "November", IF(AB9=12, "December", "Other"))))))))))))</f>
        <v>September</v>
      </c>
      <c r="AD9" s="1"/>
      <c r="AE9" s="1"/>
      <c r="AF9" s="16" t="s">
        <v>24230</v>
      </c>
      <c r="AG9" s="1" t="str">
        <f t="shared" si="2"/>
        <v xml:space="preserve">Seed </v>
      </c>
      <c r="AH9" s="2" t="str">
        <f t="shared" si="3"/>
        <v>Sow early February in a greenhouse or outdoors in March[78]. Germination is often poor, usually taking about 6 - 8 weeks[78]. Stratification is said to produce a more even germination so it is probably best to sow the seed in a cold frame as soon as it is ripe in the autumn[80, 113]. The seed remains viable for up to 5 years if it is well stored[113]. When large enough to handle, prick the seedlings out into individual pots and grow them on for at least their first winter in pots. Plant them out into their permanent positions in late spring or early summer, after the last expected frosts.
Alternatively, if you have sufficient seed, it is possible to sow in an outdoor seedbed. One report says that it is best to grow the seedlings on in the shade at a density of about 550 plants per square metre[78] whilst another report says that they are best grown on in a sunny position[80].</v>
      </c>
      <c r="AI9" s="1" t="s">
        <v>580</v>
      </c>
      <c r="AJ9" s="1" t="s">
        <v>1</v>
      </c>
      <c r="AK9" s="1" t="s">
        <v>17106</v>
      </c>
      <c r="AL9" s="1" t="str">
        <f t="shared" si="16"/>
        <v>Scented</v>
      </c>
      <c r="AM9" s="1" t="b">
        <v>1</v>
      </c>
      <c r="AN9" s="1" t="b">
        <v>1</v>
      </c>
      <c r="AO9" s="1" t="b">
        <v>0</v>
      </c>
      <c r="AP9" s="5" t="s">
        <v>28</v>
      </c>
      <c r="AQ9" s="5" t="str">
        <f t="shared" si="17"/>
        <v>Light, Medium, Heavy</v>
      </c>
      <c r="AR9" s="1" t="s">
        <v>274</v>
      </c>
      <c r="AS9" s="1" t="str">
        <f t="shared" si="18"/>
        <v>None, Partial, Full</v>
      </c>
      <c r="AT9" s="1" t="str">
        <f t="shared" si="4"/>
        <v>None, Partial, Full</v>
      </c>
      <c r="AU9" s="1" t="s">
        <v>29</v>
      </c>
      <c r="AV9" s="1" t="str">
        <f t="shared" si="5"/>
        <v>Moist</v>
      </c>
      <c r="AW9" s="1" t="s">
        <v>123</v>
      </c>
      <c r="AX9" s="1" t="str">
        <f t="shared" si="6"/>
        <v>Acid, Neutral</v>
      </c>
      <c r="AY9" s="1" t="b">
        <v>0</v>
      </c>
      <c r="AZ9" s="1" t="b">
        <v>0</v>
      </c>
      <c r="BA9" s="1" t="b">
        <v>0</v>
      </c>
      <c r="BC9" t="str">
        <f t="shared" si="7"/>
        <v>FALSE</v>
      </c>
      <c r="BE9" t="str">
        <f t="shared" si="8"/>
        <v>FALSE</v>
      </c>
      <c r="BF9" s="1" t="b">
        <v>1</v>
      </c>
      <c r="BG9" s="1" t="b">
        <v>1</v>
      </c>
      <c r="BH9" s="1" t="b">
        <v>0</v>
      </c>
      <c r="BI9" s="1" t="s">
        <v>77</v>
      </c>
      <c r="BJ9" s="1" t="str">
        <f t="shared" si="9"/>
        <v>TRUE</v>
      </c>
      <c r="BL9" t="str">
        <f t="shared" si="10"/>
        <v>FALSE</v>
      </c>
      <c r="BM9" s="1" t="b">
        <v>0</v>
      </c>
      <c r="BN9" s="1" t="b">
        <v>0</v>
      </c>
      <c r="BO9" s="1">
        <f t="shared" si="19"/>
        <v>13</v>
      </c>
      <c r="BP9" s="1" t="s">
        <v>581</v>
      </c>
      <c r="BQ9" s="1" cm="1">
        <f t="array" ref="BQ9">_xlfn.IFS(BP9="None Known",0, LEN(BP9)&gt;500, 5,LEN(BP9)&gt;400, 4, LEN(BP9)&gt;300, 3, LEN(BP9)&gt;200, 2, LEN(BP9)&gt;1, 1)</f>
        <v>5</v>
      </c>
      <c r="BR9" s="1" t="s">
        <v>582</v>
      </c>
      <c r="BS9" s="1">
        <v>2</v>
      </c>
      <c r="BT9" s="1" t="s">
        <v>583</v>
      </c>
      <c r="BU9" s="1">
        <v>2</v>
      </c>
      <c r="BV9" s="1" t="s">
        <v>584</v>
      </c>
      <c r="BW9" s="1" t="s">
        <v>31</v>
      </c>
      <c r="BX9" s="1"/>
      <c r="BY9" t="str">
        <f>_xlfn.XLOOKUP($B9,Img_lookup!A:A,Img_lookup!B:B, "Not available")</f>
        <v>9601e9c7-e50c-4df0-8a1b-2dc9bf7c7ae4</v>
      </c>
      <c r="BZ9" t="str">
        <f>_xlfn.XLOOKUP($B9,Img_lookup!A:A,Img_lookup!C:C, "Not available")</f>
        <v>Larix lyallii - Abies lasiocarpa forest near Banff, Alberta.jpg</v>
      </c>
      <c r="CA9" t="str">
        <f>_xlfn.XLOOKUP($B9,Img_lookup!A:A,Img_lookup!D:D, "Not available")</f>
        <v>Steve Jurvetson from Menlo Park, USA</v>
      </c>
      <c r="CB9" t="str">
        <f>_xlfn.XLOOKUP($B9,Img_lookup!A:A,Img_lookup!E:E, "https://imgur.com/aT5wafe")</f>
        <v>https://api.openverse.engineering/v1/images/9601e9c7-e50c-4df0-8a1b-2dc9bf7c7ae4/thumb/</v>
      </c>
    </row>
    <row r="10" spans="1:80" ht="15.75" customHeight="1" x14ac:dyDescent="0.15">
      <c r="A10" s="1" t="s">
        <v>639</v>
      </c>
      <c r="B10" s="1" t="s">
        <v>16981</v>
      </c>
      <c r="C10" s="1" t="s">
        <v>16982</v>
      </c>
      <c r="D10" s="1" t="s">
        <v>16983</v>
      </c>
      <c r="E10" s="1" t="s">
        <v>16984</v>
      </c>
      <c r="F10" s="1" t="s">
        <v>85</v>
      </c>
      <c r="G10" s="1" t="s">
        <v>85</v>
      </c>
      <c r="H10" s="11" t="str">
        <f t="shared" si="0"/>
        <v>Annual</v>
      </c>
      <c r="J10" s="1">
        <v>1</v>
      </c>
      <c r="L10" t="str" cm="1">
        <f t="array" ref="L10">_xlfn.IFS(J10+K10="", "Unknown", J10+K10&gt;3, "Large", J10+K10&gt;0.5, "Medium", J10+K10&gt;0, "Small")</f>
        <v>Medium</v>
      </c>
      <c r="M10" s="1">
        <v>4</v>
      </c>
      <c r="N10" cm="1">
        <f t="array" ref="N10">IF($M10="",INDEX($M$2:$M$2176,MATCH(1,INDEX(($A$2:$A$2176=$A10)*($M$2:$M$2176&lt;&gt;""),0),0)),$M10)</f>
        <v>4</v>
      </c>
      <c r="O10" s="2" t="str">
        <f t="shared" si="11"/>
        <v>Hardy to cold</v>
      </c>
      <c r="P10" s="1" t="s">
        <v>16985</v>
      </c>
      <c r="R10" t="str">
        <f t="shared" si="20"/>
        <v>Medium</v>
      </c>
      <c r="S10" s="1" t="s">
        <v>936</v>
      </c>
      <c r="T10" s="1" t="str">
        <f t="shared" si="21"/>
        <v xml:space="preserve">5 </v>
      </c>
      <c r="U10" s="1" t="str">
        <f t="shared" si="22"/>
        <v>10</v>
      </c>
      <c r="V10" s="1" t="s">
        <v>51</v>
      </c>
      <c r="W10" s="6" t="str">
        <f t="shared" ref="W10:W27" si="23">IF(ISNUMBER(SEARCH("-",V10)),TRIM(LEFT(V10,FIND("-",V10)-1)),V10)</f>
        <v>7</v>
      </c>
      <c r="X10" t="str">
        <f>IF(W10="1", "January", IF(W10="2", "February", IF(W10="3", "March", IF(W10="4", "April", IF(W10="5", "May", IF(W10="6", "June", IF(W10="7", "July", IF(W10="8", "August", IF(W10="9", "September", IF(W10="10", "October", IF(W10="11", "November", IF(W10="12", "December", "Other"))))))))))))</f>
        <v>July</v>
      </c>
      <c r="Y10" s="2" t="str">
        <f>IF(ISNUMBER(SEARCH("-",V10)),TRIM(RIGHT(V10,LEN(V10)-SEARCH("-",V10))),V10)</f>
        <v>8</v>
      </c>
      <c r="Z10" s="2" t="str">
        <f>IF(Y10="1", "January", IF(Y10="2", "February", IF(Y10="3", "March", IF(Y10="4", "April", IF(Y10="5", "May", IF(Y10="6", "June", IF(Y10="7", "July", IF(Y10="8", "August", IF(Y10="9", "September", IF(Y10="10", "October", IF(Y10="11", "November", IF(Y10="12", "December", "Other"))))))))))))</f>
        <v>August</v>
      </c>
      <c r="AF10" s="1" t="s">
        <v>24233</v>
      </c>
      <c r="AG10" s="1" t="str">
        <f t="shared" si="2"/>
        <v xml:space="preserve">Seed </v>
      </c>
      <c r="AH10" s="2" t="str">
        <f t="shared" si="3"/>
        <v>Sow early April in a greenhouse. Germination should take place within 2 - 3 weeks. When large enough to handle, prick the seedlings out into individual pots and plant them out in May or June, after the last expected frosts. An outdoor sowing in April to early May in situ could also be tried, especially in those areas with warm summers.</v>
      </c>
      <c r="AI10" s="1" t="s">
        <v>16986</v>
      </c>
      <c r="AK10" s="1" t="s">
        <v>17104</v>
      </c>
      <c r="AL10" s="1" t="str">
        <f t="shared" si="16"/>
        <v>Unscented</v>
      </c>
      <c r="AM10" s="1" t="b">
        <v>0</v>
      </c>
      <c r="AN10" s="1" t="b">
        <v>0</v>
      </c>
      <c r="AO10" s="1" t="b">
        <v>0</v>
      </c>
      <c r="AP10" s="5" t="s">
        <v>28</v>
      </c>
      <c r="AQ10" s="5" t="str">
        <f t="shared" si="17"/>
        <v>Light, Medium, Heavy</v>
      </c>
      <c r="AR10" s="1" t="s">
        <v>10</v>
      </c>
      <c r="AS10" s="1" t="str">
        <f t="shared" si="18"/>
        <v>None, Partial</v>
      </c>
      <c r="AT10" s="1" t="str">
        <f t="shared" si="4"/>
        <v>Partial, Full</v>
      </c>
      <c r="AU10" s="1" t="s">
        <v>11</v>
      </c>
      <c r="AV10" s="1" t="str">
        <f t="shared" si="5"/>
        <v>Dry, Moist</v>
      </c>
      <c r="AW10" s="1" t="s">
        <v>12</v>
      </c>
      <c r="AX10" s="1" t="str">
        <f t="shared" si="6"/>
        <v>Acid, Neutral, Alkaline</v>
      </c>
      <c r="AY10" s="1" t="b">
        <v>0</v>
      </c>
      <c r="AZ10" s="1" t="b">
        <v>1</v>
      </c>
      <c r="BA10" s="1" t="b">
        <v>0</v>
      </c>
      <c r="BC10" t="str">
        <f t="shared" si="7"/>
        <v>FALSE</v>
      </c>
      <c r="BE10" t="str">
        <f t="shared" si="8"/>
        <v>FALSE</v>
      </c>
      <c r="BF10" s="1" t="b">
        <v>0</v>
      </c>
      <c r="BG10" s="1" t="b">
        <v>0</v>
      </c>
      <c r="BH10" s="1" t="b">
        <v>0</v>
      </c>
      <c r="BJ10" s="1" t="str">
        <f t="shared" si="9"/>
        <v>FALSE</v>
      </c>
      <c r="BL10" t="str">
        <f t="shared" si="10"/>
        <v>FALSE</v>
      </c>
      <c r="BM10" s="1" t="b">
        <v>0</v>
      </c>
      <c r="BN10" s="1" t="b">
        <v>0</v>
      </c>
      <c r="BO10" s="1">
        <f t="shared" si="19"/>
        <v>14</v>
      </c>
      <c r="BP10" s="1" t="s">
        <v>16987</v>
      </c>
      <c r="BQ10" s="1" cm="1">
        <f t="array" ref="BQ10">_xlfn.IFS(BP10="None Known",0, LEN(BP10)&gt;500, 5,LEN(BP10)&gt;400, 4, LEN(BP10)&gt;300, 3, LEN(BP10)&gt;200, 2, LEN(BP10)&gt;1, 1)</f>
        <v>3</v>
      </c>
      <c r="BR10" s="1" t="s">
        <v>16988</v>
      </c>
      <c r="BS10" s="1">
        <v>3</v>
      </c>
      <c r="BT10" s="1" t="s">
        <v>16989</v>
      </c>
      <c r="BU10" s="1">
        <v>2</v>
      </c>
      <c r="BV10" s="1" t="s">
        <v>34</v>
      </c>
      <c r="BW10" s="1" t="s">
        <v>31</v>
      </c>
      <c r="BX10" s="1"/>
      <c r="BY10" t="str">
        <f>_xlfn.XLOOKUP($B10,Img_lookup!A:A,Img_lookup!B:B, "Not available")</f>
        <v>d73f2b6c-fd1f-493b-8e88-1ddcff8500e3</v>
      </c>
      <c r="BZ10" t="str">
        <f>_xlfn.XLOOKUP($B10,Img_lookup!A:A,Img_lookup!C:C, "Not available")</f>
        <v>Abutilon theophrasti</v>
      </c>
      <c r="CA10" t="str">
        <f>_xlfn.XLOOKUP($B10,Img_lookup!A:A,Img_lookup!D:D, "Not available")</f>
        <v>Nacho 13</v>
      </c>
      <c r="CB10" t="str">
        <f>_xlfn.XLOOKUP($B10,Img_lookup!A:A,Img_lookup!E:E, "https://imgur.com/aT5wafe")</f>
        <v>https://api.openverse.engineering/v1/images/d73f2b6c-fd1f-493b-8e88-1ddcff8500e3/thumb/</v>
      </c>
    </row>
    <row r="11" spans="1:80" ht="15.75" customHeight="1" x14ac:dyDescent="0.15">
      <c r="A11" s="1" t="s">
        <v>193</v>
      </c>
      <c r="B11" s="1" t="s">
        <v>15676</v>
      </c>
      <c r="C11" s="1" t="s">
        <v>15677</v>
      </c>
      <c r="E11" s="1" t="s">
        <v>15678</v>
      </c>
      <c r="F11" s="1" t="s">
        <v>22</v>
      </c>
      <c r="G11" s="1" t="s">
        <v>22</v>
      </c>
      <c r="H11" s="11" t="str">
        <f t="shared" si="0"/>
        <v>Perennial</v>
      </c>
      <c r="I11" s="1" t="s">
        <v>17107</v>
      </c>
      <c r="J11" s="1">
        <v>9</v>
      </c>
      <c r="L11" t="str" cm="1">
        <f t="array" ref="L11">_xlfn.IFS(J11+K11="", "Unknown", J11+K11&gt;3, "Large", J11+K11&gt;0.5, "Medium", J11+K11&gt;0, "Small")</f>
        <v>Large</v>
      </c>
      <c r="M11" s="1">
        <v>8</v>
      </c>
      <c r="N11" cm="1">
        <f t="array" ref="N11">IF($M11="",INDEX($M$2:$M$2176,MATCH(1,INDEX(($A$2:$A$2176=$A11)*($M$2:$M$2176&lt;&gt;""),0),0)),$M11)</f>
        <v>8</v>
      </c>
      <c r="O11" s="2" t="str">
        <f t="shared" si="11"/>
        <v>Grown indoors</v>
      </c>
      <c r="P11" s="1" t="s">
        <v>15679</v>
      </c>
      <c r="R11" t="str">
        <f t="shared" si="20"/>
        <v>Medium</v>
      </c>
      <c r="T11" s="1"/>
      <c r="U11" s="1"/>
      <c r="V11" s="1" t="s">
        <v>1576</v>
      </c>
      <c r="W11" s="6" t="str">
        <f t="shared" si="23"/>
        <v>2</v>
      </c>
      <c r="X11" t="str">
        <f>IF(W11="1", "January", IF(W11="2", "February", IF(W11="3", "March", IF(W11="4", "April", IF(W11="5", "May", IF(W11="6", "June", IF(W11="7", "July", IF(W11="8", "August", IF(W11="9", "September", IF(W11="10", "October", IF(W11="11", "November", IF(W11="12", "December", "Other"))))))))))))</f>
        <v>February</v>
      </c>
      <c r="Y11" s="2" t="str">
        <f>IF(ISNUMBER(SEARCH("-",V11)),TRIM(RIGHT(V11,LEN(V11)-SEARCH("-",V11))),V11)</f>
        <v>3</v>
      </c>
      <c r="Z11" s="2" t="str">
        <f>IF(Y11="1", "January", IF(Y11="2", "February", IF(Y11="3", "March", IF(Y11="4", "April", IF(Y11="5", "May", IF(Y11="6", "June", IF(Y11="7", "July", IF(Y11="8", "August", IF(Y11="9", "September", IF(Y11="10", "October", IF(Y11="11", "November", IF(Y11="12", "December", "Other"))))))))))))</f>
        <v>March</v>
      </c>
      <c r="AF11" s="16" t="s">
        <v>23938</v>
      </c>
      <c r="AG11" s="1" t="str">
        <f t="shared" si="2"/>
        <v xml:space="preserve">Seed </v>
      </c>
      <c r="AH11" s="2" t="str">
        <f t="shared" si="3"/>
        <v>Best sown as soon as it is ripe in a sunny position in a warm greenhouse[1]. Stored seed should be scarified, pre-soaked for 12 hours in warm water and then sown in a warm greenhouse in March. The seed germinates in 3 - 4 weeks at 25�c[133]. As soon as the seedlings are large enough to handle, prick them out into individual pots and grow them on in a sunny position in the greenhouse for their first winter. Plant them out in late spring or early summer, after the last expected frosts, and consider giving them some protection from the cold for their first winter outdoors.
Cuttings of half-ripe wood with a heel, July/August in individual pots in a frame[78]. Overwinter in a greenhouse for the first winter and plant out in their permanent positions in late spring or early summer. Fair percentage[78].</v>
      </c>
      <c r="AI11" s="1" t="s">
        <v>15680</v>
      </c>
      <c r="AK11" s="1" t="s">
        <v>17104</v>
      </c>
      <c r="AL11" s="1" t="str">
        <f t="shared" si="16"/>
        <v>Scented</v>
      </c>
      <c r="AM11" s="1" t="b">
        <v>1</v>
      </c>
      <c r="AN11" s="1" t="b">
        <v>0</v>
      </c>
      <c r="AO11" s="1" t="b">
        <v>0</v>
      </c>
      <c r="AP11" s="5" t="s">
        <v>28</v>
      </c>
      <c r="AQ11" s="5" t="str">
        <f t="shared" si="17"/>
        <v>Light, Medium, Heavy</v>
      </c>
      <c r="AR11" s="1" t="s">
        <v>30</v>
      </c>
      <c r="AS11" s="1" t="str">
        <f t="shared" si="18"/>
        <v>None</v>
      </c>
      <c r="AT11" s="1" t="str">
        <f t="shared" si="4"/>
        <v>Full</v>
      </c>
      <c r="AU11" s="1" t="s">
        <v>11</v>
      </c>
      <c r="AV11" s="1" t="str">
        <f t="shared" si="5"/>
        <v>Dry, Moist</v>
      </c>
      <c r="AW11" s="1" t="s">
        <v>12</v>
      </c>
      <c r="AX11" s="1" t="str">
        <f t="shared" si="6"/>
        <v>Acid, Neutral, Alkaline</v>
      </c>
      <c r="AY11" s="1" t="b">
        <v>1</v>
      </c>
      <c r="AZ11" s="1" t="b">
        <v>1</v>
      </c>
      <c r="BA11" s="1" t="b">
        <v>1</v>
      </c>
      <c r="BC11" t="str">
        <f t="shared" si="7"/>
        <v>FALSE</v>
      </c>
      <c r="BE11" t="str">
        <f t="shared" si="8"/>
        <v>FALSE</v>
      </c>
      <c r="BF11" s="1" t="b">
        <v>1</v>
      </c>
      <c r="BG11" s="1" t="b">
        <v>0</v>
      </c>
      <c r="BH11" s="1" t="b">
        <v>1</v>
      </c>
      <c r="BJ11" s="1" t="str">
        <f t="shared" si="9"/>
        <v>FALSE</v>
      </c>
      <c r="BL11" t="str">
        <f t="shared" si="10"/>
        <v>FALSE</v>
      </c>
      <c r="BM11" s="1" t="b">
        <v>1</v>
      </c>
      <c r="BN11" s="1" t="b">
        <v>0</v>
      </c>
      <c r="BO11" s="1">
        <f t="shared" si="19"/>
        <v>13</v>
      </c>
      <c r="BP11" s="1" t="s">
        <v>15681</v>
      </c>
      <c r="BQ11" s="1" cm="1">
        <f t="array" ref="BQ11">_xlfn.IFS(BP11="None Known",0, LEN(BP11)&gt;500, 5,LEN(BP11)&gt;400, 4, LEN(BP11)&gt;300, 3, LEN(BP11)&gt;200, 2, LEN(BP11)&gt;1, 1)</f>
        <v>5</v>
      </c>
      <c r="BR11" s="1" t="s">
        <v>15682</v>
      </c>
      <c r="BS11" s="1">
        <v>2</v>
      </c>
      <c r="BT11" s="1" t="s">
        <v>15683</v>
      </c>
      <c r="BU11" s="1">
        <v>2</v>
      </c>
      <c r="BV11" s="1" t="s">
        <v>15684</v>
      </c>
      <c r="BW11" s="1" t="s">
        <v>15685</v>
      </c>
      <c r="BX11" s="1"/>
      <c r="BY11" t="str">
        <f>_xlfn.XLOOKUP($B11,Img_lookup!A:A,Img_lookup!B:B, "Not available")</f>
        <v>30676e5f-1fbc-47ee-8588-5fa966ac2ca8</v>
      </c>
      <c r="BZ11" t="str">
        <f>_xlfn.XLOOKUP($B11,Img_lookup!A:A,Img_lookup!C:C, "Not available")</f>
        <v>Acacia farnesiana, Willd.</v>
      </c>
      <c r="CA11" t="str">
        <f>_xlfn.XLOOKUP($B11,Img_lookup!A:A,Img_lookup!D:D, "Not available")</f>
        <v>lalithamba</v>
      </c>
      <c r="CB11" t="str">
        <f>_xlfn.XLOOKUP($B11,Img_lookup!A:A,Img_lookup!E:E, "https://imgur.com/aT5wafe")</f>
        <v>https://api.openverse.engineering/v1/images/30676e5f-1fbc-47ee-8588-5fa966ac2ca8/thumb/</v>
      </c>
    </row>
    <row r="12" spans="1:80" ht="15.75" customHeight="1" x14ac:dyDescent="0.15">
      <c r="A12" s="1" t="s">
        <v>58</v>
      </c>
      <c r="B12" s="1" t="s">
        <v>5191</v>
      </c>
      <c r="C12" s="1" t="s">
        <v>5192</v>
      </c>
      <c r="D12" s="1" t="s">
        <v>5193</v>
      </c>
      <c r="E12" s="1" t="s">
        <v>5194</v>
      </c>
      <c r="F12" s="1" t="s">
        <v>6</v>
      </c>
      <c r="G12" s="1" t="s">
        <v>6</v>
      </c>
      <c r="H12" s="11" t="str">
        <f t="shared" si="0"/>
        <v>Perennial</v>
      </c>
      <c r="I12" s="1" t="s">
        <v>17108</v>
      </c>
      <c r="J12" s="1">
        <v>0.10000000100000001</v>
      </c>
      <c r="K12" s="1">
        <v>1</v>
      </c>
      <c r="L12" t="str" cm="1">
        <f t="array" ref="L12">_xlfn.IFS(J12+K12="", "Unknown", J12+K12&gt;3, "Large", J12+K12&gt;0.5, "Medium", J12+K12&gt;0, "Small")</f>
        <v>Medium</v>
      </c>
      <c r="M12" s="1">
        <v>6</v>
      </c>
      <c r="N12" cm="1">
        <f t="array" ref="N12">IF($M12="",INDEX($M$2:$M$2176,MATCH(1,INDEX(($A$2:$A$2176=$A12)*($M$2:$M$2176&lt;&gt;""),0),0)),$M12)</f>
        <v>6</v>
      </c>
      <c r="O12" s="2" t="str">
        <f t="shared" si="11"/>
        <v>Seasonal outdoors</v>
      </c>
      <c r="P12" s="1" t="s">
        <v>5195</v>
      </c>
      <c r="Q12" s="1" t="s">
        <v>17109</v>
      </c>
      <c r="R12" t="str">
        <f t="shared" si="20"/>
        <v>Fast</v>
      </c>
      <c r="S12" s="1" t="s">
        <v>24</v>
      </c>
      <c r="T12" s="1" t="str">
        <f>LEFT(S12,FIND("-",S12)-1)</f>
        <v xml:space="preserve">1 </v>
      </c>
      <c r="U12" s="1" t="str">
        <f>RIGHT(S12,FIND("-",S12)-1)</f>
        <v>12</v>
      </c>
      <c r="V12" s="1" t="s">
        <v>307</v>
      </c>
      <c r="W12" s="6" t="str">
        <f t="shared" si="23"/>
        <v>6</v>
      </c>
      <c r="X12" t="str">
        <f>IF(W12="1", "January", IF(W12="2", "February", IF(W12="3", "March", IF(W12="4", "April", IF(W12="5", "May", IF(W12="6", "June", IF(W12="7", "July", IF(W12="8", "August", IF(W12="9", "September", IF(W12="10", "October", IF(W12="11", "November", IF(W12="12", "December", "Other"))))))))))))</f>
        <v>June</v>
      </c>
      <c r="Y12" s="2" t="str">
        <f>IF(ISNUMBER(SEARCH("-",V12)),TRIM(RIGHT(V12,LEN(V12)-SEARCH("-",V12))),V12)</f>
        <v>7</v>
      </c>
      <c r="Z12" s="2" t="str">
        <f>IF(Y12="1", "January", IF(Y12="2", "February", IF(Y12="3", "March", IF(Y12="4", "April", IF(Y12="5", "May", IF(Y12="6", "June", IF(Y12="7", "July", IF(Y12="8", "August", IF(Y12="9", "September", IF(Y12="10", "October", IF(Y12="11", "November", IF(Y12="12", "December", "Other"))))))))))))</f>
        <v>July</v>
      </c>
      <c r="AF12" s="16" t="s">
        <v>24234</v>
      </c>
      <c r="AG12" s="1" t="str">
        <f t="shared" si="2"/>
        <v xml:space="preserve">Seed </v>
      </c>
      <c r="AH12" s="2" t="str">
        <f t="shared" si="3"/>
        <v>Sow March in a greenhouse. Germination, which can be very poor, usually takes place within 1 - 3 months at 10�c[133]. When the seedlings are large enough to handle, prick them out into individual pots, planting them out in the summer.
Division in April or October. Very easy, the plants can be divided at any time of the year if required, though it will need to be done in a greenhouse during the winter months.
Cuttings - August in a cold frame.</v>
      </c>
      <c r="AI12" s="1" t="s">
        <v>5196</v>
      </c>
      <c r="AJ12" s="1" t="s">
        <v>1</v>
      </c>
      <c r="AK12" s="1" t="s">
        <v>17104</v>
      </c>
      <c r="AL12" s="1" t="str">
        <f t="shared" si="16"/>
        <v>Unscented</v>
      </c>
      <c r="AM12" s="1" t="b">
        <v>0</v>
      </c>
      <c r="AN12" s="1" t="b">
        <v>0</v>
      </c>
      <c r="AO12" s="1" t="b">
        <v>0</v>
      </c>
      <c r="AP12" s="5" t="s">
        <v>28</v>
      </c>
      <c r="AQ12" s="5" t="str">
        <f t="shared" si="17"/>
        <v>Light, Medium, Heavy</v>
      </c>
      <c r="AR12" s="1" t="s">
        <v>10</v>
      </c>
      <c r="AS12" s="1" t="str">
        <f t="shared" si="18"/>
        <v>None, Partial</v>
      </c>
      <c r="AT12" s="1" t="str">
        <f t="shared" si="4"/>
        <v>Partial, Full</v>
      </c>
      <c r="AU12" s="1" t="s">
        <v>29</v>
      </c>
      <c r="AV12" s="1" t="str">
        <f t="shared" si="5"/>
        <v>Moist</v>
      </c>
      <c r="AW12" s="1" t="s">
        <v>12</v>
      </c>
      <c r="AX12" s="1" t="str">
        <f t="shared" si="6"/>
        <v>Acid, Neutral, Alkaline</v>
      </c>
      <c r="AY12" s="1" t="b">
        <v>0</v>
      </c>
      <c r="AZ12" s="1" t="b">
        <v>0</v>
      </c>
      <c r="BA12" s="1" t="b">
        <v>0</v>
      </c>
      <c r="BB12" s="1" t="s">
        <v>29</v>
      </c>
      <c r="BC12" t="str">
        <f t="shared" si="7"/>
        <v>TRUE</v>
      </c>
      <c r="BE12" t="str">
        <f t="shared" si="8"/>
        <v>FALSE</v>
      </c>
      <c r="BF12" s="1" t="b">
        <v>0</v>
      </c>
      <c r="BG12" s="1" t="b">
        <v>0</v>
      </c>
      <c r="BH12" s="1" t="b">
        <v>0</v>
      </c>
      <c r="BI12" s="1" t="s">
        <v>30</v>
      </c>
      <c r="BJ12" s="1" t="str">
        <f t="shared" si="9"/>
        <v>FALSE</v>
      </c>
      <c r="BL12" t="str">
        <f t="shared" si="10"/>
        <v>FALSE</v>
      </c>
      <c r="BM12" s="1" t="b">
        <v>0</v>
      </c>
      <c r="BN12" s="1" t="b">
        <v>0</v>
      </c>
      <c r="BO12" s="1">
        <f t="shared" si="19"/>
        <v>5</v>
      </c>
      <c r="BP12" s="1" t="s">
        <v>5197</v>
      </c>
      <c r="BQ12" s="1" cm="1">
        <f t="array" ref="BQ12">_xlfn.IFS(BP12="None Known",0, LEN(BP12)&gt;500, 5,LEN(BP12)&gt;400, 4, LEN(BP12)&gt;300, 3, LEN(BP12)&gt;200, 2, LEN(BP12)&gt;1, 1)</f>
        <v>1</v>
      </c>
      <c r="BR12" s="1" t="s">
        <v>5198</v>
      </c>
      <c r="BS12" s="1">
        <v>1</v>
      </c>
      <c r="BT12" s="1" t="s">
        <v>5199</v>
      </c>
      <c r="BU12" s="1">
        <v>1</v>
      </c>
      <c r="BW12" s="1" t="s">
        <v>31</v>
      </c>
      <c r="BX12" s="1"/>
      <c r="BY12" t="str">
        <f>_xlfn.XLOOKUP($B12,Img_lookup!A:A,Img_lookup!B:B, "Not available")</f>
        <v>Not available</v>
      </c>
      <c r="BZ12" t="str">
        <f>_xlfn.XLOOKUP($B12,Img_lookup!A:A,Img_lookup!C:C, "Not available")</f>
        <v>Not available</v>
      </c>
      <c r="CA12" t="str">
        <f>_xlfn.XLOOKUP($B12,Img_lookup!A:A,Img_lookup!D:D, "Not available")</f>
        <v>Not available</v>
      </c>
      <c r="CB12" t="str">
        <f>_xlfn.XLOOKUP($B12,Img_lookup!A:A,Img_lookup!E:E, "https://imgur.com/aT5wafe")</f>
        <v>https://imgur.com/aT5wafe</v>
      </c>
    </row>
    <row r="13" spans="1:80" ht="15.75" customHeight="1" x14ac:dyDescent="0.15">
      <c r="A13" s="1" t="s">
        <v>7330</v>
      </c>
      <c r="B13" s="1" t="s">
        <v>8829</v>
      </c>
      <c r="C13" s="1" t="s">
        <v>8830</v>
      </c>
      <c r="E13" s="1" t="s">
        <v>8831</v>
      </c>
      <c r="F13" s="1" t="s">
        <v>62</v>
      </c>
      <c r="G13" s="1" t="s">
        <v>62</v>
      </c>
      <c r="H13" s="11" t="str">
        <f t="shared" si="0"/>
        <v>Perennial</v>
      </c>
      <c r="I13" s="1" t="s">
        <v>17107</v>
      </c>
      <c r="J13" s="1">
        <v>30</v>
      </c>
      <c r="K13" s="1">
        <v>12</v>
      </c>
      <c r="L13" t="str" cm="1">
        <f t="array" ref="L13">_xlfn.IFS(J13+K13="", "Unknown", J13+K13&gt;3, "Large", J13+K13&gt;0.5, "Medium", J13+K13&gt;0, "Small")</f>
        <v>Large</v>
      </c>
      <c r="M13" s="1">
        <v>6</v>
      </c>
      <c r="N13" cm="1">
        <f t="array" ref="N13">IF($M13="",INDEX($M$2:$M$2176,MATCH(1,INDEX(($A$2:$A$2176=$A13)*($M$2:$M$2176&lt;&gt;""),0),0)),$M13)</f>
        <v>6</v>
      </c>
      <c r="O13" s="2" t="str">
        <f t="shared" si="11"/>
        <v>Seasonal outdoors</v>
      </c>
      <c r="P13" s="1" t="s">
        <v>8832</v>
      </c>
      <c r="Q13" s="1" t="s">
        <v>17109</v>
      </c>
      <c r="R13" t="str">
        <f t="shared" si="20"/>
        <v>Fast</v>
      </c>
      <c r="T13" s="1"/>
      <c r="U13" s="1"/>
      <c r="V13" s="1">
        <v>4</v>
      </c>
      <c r="W13" s="6">
        <f t="shared" si="23"/>
        <v>4</v>
      </c>
      <c r="X13" t="str">
        <f>IF(W13=1, "January", IF(W13=2, "February", IF(W13=3, "March", IF(W13=4, "April", IF(W13=5, "May", IF(W13=6, "June", IF(W13=7, "July", IF(W13=8, "August", IF(W13=9, "September", IF(W13=10, "October", IF(W13=11, "November", IF(W13=12, "December", "Other"))))))))))))</f>
        <v>April</v>
      </c>
      <c r="Y13" s="1"/>
      <c r="Z13" s="1"/>
      <c r="AA13" s="1">
        <v>10</v>
      </c>
      <c r="AB13" s="1">
        <f t="shared" ref="AB13:AB21" si="24">IF(ISNUMBER(SEARCH("-",AA13)),TRIM(LEFT(AA13,FIND("-",AA13)-1)),AA13)</f>
        <v>10</v>
      </c>
      <c r="AC13" s="1" t="str">
        <f>IF(AB13=1, "January", IF(AB13=2, "February", IF(AB13=3, "March", IF(AB13=4, "April", IF(AB13=5, "May", IF(AB13=6, "June", IF(AB13=7, "July", IF(AB13=8, "August", IF(AB13=9, "September", IF(AB13=10, "October", IF(AB13=11, "November", IF(AB13=12, "December", "Other"))))))))))))</f>
        <v>October</v>
      </c>
      <c r="AD13" s="1"/>
      <c r="AE13" s="1"/>
      <c r="AF13" s="16" t="s">
        <v>23939</v>
      </c>
      <c r="AG13" s="1" t="str">
        <f t="shared" si="2"/>
        <v xml:space="preserve">Seed </v>
      </c>
      <c r="AH13"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I13" s="1" t="s">
        <v>8833</v>
      </c>
      <c r="AJ13" s="1" t="s">
        <v>53</v>
      </c>
      <c r="AK13" s="1" t="s">
        <v>17106</v>
      </c>
      <c r="AL13" s="1" t="str">
        <f t="shared" si="16"/>
        <v>Unscented</v>
      </c>
      <c r="AM13" s="1" t="b">
        <v>0</v>
      </c>
      <c r="AN13" s="1" t="b">
        <v>0</v>
      </c>
      <c r="AO13" s="1" t="b">
        <v>0</v>
      </c>
      <c r="AP13" s="5" t="s">
        <v>28</v>
      </c>
      <c r="AQ13" s="5" t="str">
        <f t="shared" si="17"/>
        <v>Light, Medium, Heavy</v>
      </c>
      <c r="AR13" s="1" t="s">
        <v>10</v>
      </c>
      <c r="AS13" s="1" t="str">
        <f t="shared" si="18"/>
        <v>None, Partial</v>
      </c>
      <c r="AT13" s="1" t="str">
        <f t="shared" si="4"/>
        <v>Partial, Full</v>
      </c>
      <c r="AU13" s="1" t="s">
        <v>29</v>
      </c>
      <c r="AV13" s="1" t="str">
        <f t="shared" si="5"/>
        <v>Moist</v>
      </c>
      <c r="AW13" s="1" t="s">
        <v>12</v>
      </c>
      <c r="AX13" s="1" t="str">
        <f t="shared" si="6"/>
        <v>Acid, Neutral, Alkaline</v>
      </c>
      <c r="AY13" s="1" t="b">
        <v>0</v>
      </c>
      <c r="AZ13" s="1" t="b">
        <v>0</v>
      </c>
      <c r="BA13" s="1" t="b">
        <v>0</v>
      </c>
      <c r="BC13" t="str">
        <f t="shared" si="7"/>
        <v>FALSE</v>
      </c>
      <c r="BE13" t="str">
        <f t="shared" si="8"/>
        <v>FALSE</v>
      </c>
      <c r="BF13" s="1" t="b">
        <v>0</v>
      </c>
      <c r="BG13" s="1" t="b">
        <v>1</v>
      </c>
      <c r="BH13" s="1" t="b">
        <v>0</v>
      </c>
      <c r="BJ13" s="1" t="str">
        <f t="shared" si="9"/>
        <v>FALSE</v>
      </c>
      <c r="BL13" t="str">
        <f t="shared" si="10"/>
        <v>FALSE</v>
      </c>
      <c r="BM13" s="1" t="b">
        <v>0</v>
      </c>
      <c r="BN13" s="1" t="b">
        <v>0</v>
      </c>
      <c r="BO13" s="1">
        <f t="shared" si="19"/>
        <v>15</v>
      </c>
      <c r="BP13" s="1" t="s">
        <v>8834</v>
      </c>
      <c r="BQ13" s="1" cm="1">
        <f t="array" ref="BQ13">_xlfn.IFS(BP13="None Known",0, LEN(BP13)&gt;500, 5,LEN(BP13)&gt;400, 4, LEN(BP13)&gt;300, 3, LEN(BP13)&gt;200, 2, LEN(BP13)&gt;1, 1)</f>
        <v>5</v>
      </c>
      <c r="BR13" s="1" t="s">
        <v>8835</v>
      </c>
      <c r="BS13" s="1">
        <v>3</v>
      </c>
      <c r="BT13" s="1" t="s">
        <v>8836</v>
      </c>
      <c r="BU13" s="1">
        <v>1</v>
      </c>
      <c r="BV13" s="1" t="s">
        <v>485</v>
      </c>
      <c r="BW13" s="1" t="s">
        <v>31</v>
      </c>
      <c r="BX13" s="1"/>
      <c r="BY13" t="str">
        <f>_xlfn.XLOOKUP($B13,Img_lookup!A:A,Img_lookup!B:B, "Not available")</f>
        <v>f7e1b0fa-20aa-4a68-9c27-93327585f1c7</v>
      </c>
      <c r="BZ13" t="str">
        <f>_xlfn.XLOOKUP($B13,Img_lookup!A:A,Img_lookup!C:C, "Not available")</f>
        <v>2015-08-29-14.12.05 ZS PMax Acer macrophyllum-1</v>
      </c>
      <c r="CA13" t="str">
        <f>_xlfn.XLOOKUP($B13,Img_lookup!A:A,Img_lookup!D:D, "Not available")</f>
        <v>John Rusk</v>
      </c>
      <c r="CB13" t="str">
        <f>_xlfn.XLOOKUP($B13,Img_lookup!A:A,Img_lookup!E:E, "https://imgur.com/aT5wafe")</f>
        <v>https://api.openverse.engineering/v1/images/f7e1b0fa-20aa-4a68-9c27-93327585f1c7/thumb/</v>
      </c>
    </row>
    <row r="14" spans="1:80" ht="15.75" customHeight="1" x14ac:dyDescent="0.15">
      <c r="A14" s="1" t="s">
        <v>7330</v>
      </c>
      <c r="B14" s="1" t="s">
        <v>8096</v>
      </c>
      <c r="C14" s="1" t="s">
        <v>8097</v>
      </c>
      <c r="E14" s="1" t="s">
        <v>8098</v>
      </c>
      <c r="F14" s="1" t="s">
        <v>62</v>
      </c>
      <c r="G14" s="1" t="s">
        <v>62</v>
      </c>
      <c r="H14" s="11" t="str">
        <f t="shared" si="0"/>
        <v>Perennial</v>
      </c>
      <c r="I14" s="1" t="s">
        <v>17107</v>
      </c>
      <c r="J14" s="1">
        <v>21</v>
      </c>
      <c r="K14" s="1">
        <v>8</v>
      </c>
      <c r="L14" t="str" cm="1">
        <f t="array" ref="L14">_xlfn.IFS(J14+K14="", "Unknown", J14+K14&gt;3, "Large", J14+K14&gt;0.5, "Medium", J14+K14&gt;0, "Small")</f>
        <v>Large</v>
      </c>
      <c r="M14" s="1">
        <v>2</v>
      </c>
      <c r="N14" cm="1">
        <f t="array" ref="N14">IF($M14="",INDEX($M$2:$M$2176,MATCH(1,INDEX(($A$2:$A$2176=$A14)*($M$2:$M$2176&lt;&gt;""),0),0)),$M14)</f>
        <v>2</v>
      </c>
      <c r="O14" s="2" t="str">
        <f t="shared" si="11"/>
        <v>Hardy to cold</v>
      </c>
      <c r="P14" s="1" t="s">
        <v>8099</v>
      </c>
      <c r="Q14" s="1" t="s">
        <v>17109</v>
      </c>
      <c r="R14" t="str">
        <f t="shared" si="20"/>
        <v>Fast</v>
      </c>
      <c r="T14" s="1"/>
      <c r="U14" s="1"/>
      <c r="V14" s="1" t="s">
        <v>188</v>
      </c>
      <c r="W14" s="6" t="str">
        <f t="shared" si="23"/>
        <v>4</v>
      </c>
      <c r="X14" t="str">
        <f>IF(W14="1", "January", IF(W14="2", "February", IF(W14="3", "March", IF(W14="4", "April", IF(W14="5", "May", IF(W14="6", "June", IF(W14="7", "July", IF(W14="8", "August", IF(W14="9", "September", IF(W14="10", "October", IF(W14="11", "November", IF(W14="12", "December", "Other"))))))))))))</f>
        <v>April</v>
      </c>
      <c r="Y14" s="2" t="str">
        <f>IF(ISNUMBER(SEARCH("-",V14)),TRIM(RIGHT(V14,LEN(V14)-SEARCH("-",V14))),V14)</f>
        <v>5</v>
      </c>
      <c r="Z14" s="2" t="str">
        <f>IF(Y14="1", "January", IF(Y14="2", "February", IF(Y14="3", "March", IF(Y14="4", "April", IF(Y14="5", "May", IF(Y14="6", "June", IF(Y14="7", "July", IF(Y14="8", "August", IF(Y14="9", "September", IF(Y14="10", "October", IF(Y14="11", "November", IF(Y14="12", "December", "Other"))))))))))))</f>
        <v>May</v>
      </c>
      <c r="AA14" s="1" t="s">
        <v>109</v>
      </c>
      <c r="AB14" s="1" t="str">
        <f t="shared" si="24"/>
        <v>9</v>
      </c>
      <c r="AC14" s="1" t="str">
        <f>IF(AB14="1", "January", IF(AB14="2", "February", IF(AB14="3", "March", IF(AB14="4", "April", IF(AB14="5", "May", IF(AB14="6", "June", IF(AB14="7", "July", IF(AB14="8", "August", IF(AB14="9", "September", IF(AB14="10", "October", IF(AB14="11", "November", IF(AB14="12", "December", "Other"))))))))))))</f>
        <v>September</v>
      </c>
      <c r="AD14" s="1" t="str">
        <f>IF(ISNUMBER(SEARCH("-",AA14)),TRIM(RIGHT(AA14,LEN(AA14)-SEARCH("-",AA14))),AA14)</f>
        <v>10</v>
      </c>
      <c r="AE14" s="1" t="str">
        <f>IF(AD14="1", "January", IF(AD14="2", "February", IF(AD14="3", "March", IF(AD14="4", "April", IF(AD14="5", "May", IF(AD14="6", "June", IF(AD14="7", "July", IF(AD14="8", "August", IF(AD14="9", "September", IF(AD14="10", "October", IF(AD14="11", "November", IF(AD14="12", "December", "Other"))))))))))))</f>
        <v>October</v>
      </c>
      <c r="AF14" s="16" t="s">
        <v>23940</v>
      </c>
      <c r="AG14" s="1" t="str">
        <f t="shared" si="2"/>
        <v xml:space="preserve">Seed </v>
      </c>
      <c r="AH14"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The cuttings of this species usually root easily.
Budding onto A. negundo in early summer usually works well. The bud should develop a small shoot in the summer otherwise it is unlikely to survive the winter.</v>
      </c>
      <c r="AI14" s="1" t="s">
        <v>8100</v>
      </c>
      <c r="AJ14" s="1" t="s">
        <v>26</v>
      </c>
      <c r="AK14" s="1" t="s">
        <v>17105</v>
      </c>
      <c r="AL14" s="1" t="str">
        <f t="shared" si="16"/>
        <v>Unscented</v>
      </c>
      <c r="AM14" s="1" t="b">
        <v>0</v>
      </c>
      <c r="AN14" s="1" t="b">
        <v>0</v>
      </c>
      <c r="AO14" s="1" t="b">
        <v>0</v>
      </c>
      <c r="AP14" s="5" t="s">
        <v>28</v>
      </c>
      <c r="AQ14" s="5" t="str">
        <f t="shared" si="17"/>
        <v>Light, Medium, Heavy</v>
      </c>
      <c r="AR14" s="1" t="s">
        <v>10</v>
      </c>
      <c r="AS14" s="1" t="str">
        <f t="shared" si="18"/>
        <v>None, Partial</v>
      </c>
      <c r="AT14" s="1" t="str">
        <f t="shared" si="4"/>
        <v>Partial, Full</v>
      </c>
      <c r="AU14" s="1" t="s">
        <v>29</v>
      </c>
      <c r="AV14" s="1" t="str">
        <f t="shared" si="5"/>
        <v>Moist</v>
      </c>
      <c r="AW14" s="1" t="s">
        <v>12</v>
      </c>
      <c r="AX14" s="1" t="str">
        <f t="shared" si="6"/>
        <v>Acid, Neutral, Alkaline</v>
      </c>
      <c r="AY14" s="1" t="b">
        <v>0</v>
      </c>
      <c r="AZ14" s="1" t="b">
        <v>0</v>
      </c>
      <c r="BA14" s="1" t="b">
        <v>0</v>
      </c>
      <c r="BB14" s="1" t="s">
        <v>275</v>
      </c>
      <c r="BC14" t="str">
        <f t="shared" si="7"/>
        <v>TRUE</v>
      </c>
      <c r="BE14" t="str">
        <f t="shared" si="8"/>
        <v>FALSE</v>
      </c>
      <c r="BF14" s="1" t="b">
        <v>0</v>
      </c>
      <c r="BG14" s="1" t="b">
        <v>1</v>
      </c>
      <c r="BH14" s="1" t="b">
        <v>0</v>
      </c>
      <c r="BJ14" s="1" t="str">
        <f t="shared" si="9"/>
        <v>FALSE</v>
      </c>
      <c r="BK14" s="1" t="s">
        <v>30</v>
      </c>
      <c r="BL14" t="str">
        <f t="shared" si="10"/>
        <v>FALSE</v>
      </c>
      <c r="BM14" s="1" t="b">
        <v>0</v>
      </c>
      <c r="BN14" s="1" t="b">
        <v>0</v>
      </c>
      <c r="BO14" s="1">
        <f t="shared" si="19"/>
        <v>14</v>
      </c>
      <c r="BP14" s="1" t="s">
        <v>8101</v>
      </c>
      <c r="BQ14" s="1" cm="1">
        <f t="array" ref="BQ14">_xlfn.IFS(BP14="None Known",0, LEN(BP14)&gt;500, 5,LEN(BP14)&gt;400, 4, LEN(BP14)&gt;300, 3, LEN(BP14)&gt;200, 2, LEN(BP14)&gt;1, 1)</f>
        <v>4</v>
      </c>
      <c r="BR14" s="1" t="s">
        <v>8102</v>
      </c>
      <c r="BS14" s="1">
        <v>3</v>
      </c>
      <c r="BT14" s="1" t="s">
        <v>8103</v>
      </c>
      <c r="BU14" s="1">
        <v>1</v>
      </c>
      <c r="BV14" s="1" t="s">
        <v>2101</v>
      </c>
      <c r="BW14" s="1" t="s">
        <v>31</v>
      </c>
      <c r="BX14" s="1"/>
      <c r="BY14" t="str">
        <f>_xlfn.XLOOKUP($B14,Img_lookup!A:A,Img_lookup!B:B, "Not available")</f>
        <v>d637fe31-40bb-4cc2-ae23-0e9a9d59234e</v>
      </c>
      <c r="BZ14" t="str">
        <f>_xlfn.XLOOKUP($B14,Img_lookup!A:A,Img_lookup!C:C, "Not available")</f>
        <v>Biene am Eschen-Ahorn (Acer negundo)</v>
      </c>
      <c r="CA14" t="str">
        <f>_xlfn.XLOOKUP($B14,Img_lookup!A:A,Img_lookup!D:D, "Not available")</f>
        <v>blumenbiene</v>
      </c>
      <c r="CB14" t="str">
        <f>_xlfn.XLOOKUP($B14,Img_lookup!A:A,Img_lookup!E:E, "https://imgur.com/aT5wafe")</f>
        <v>https://api.openverse.engineering/v1/images/d637fe31-40bb-4cc2-ae23-0e9a9d59234e/thumb/</v>
      </c>
    </row>
    <row r="15" spans="1:80" ht="15.75" customHeight="1" x14ac:dyDescent="0.15">
      <c r="A15" s="1" t="s">
        <v>7330</v>
      </c>
      <c r="B15" s="1" t="s">
        <v>7331</v>
      </c>
      <c r="C15" s="1" t="s">
        <v>7332</v>
      </c>
      <c r="E15" s="1" t="s">
        <v>7333</v>
      </c>
      <c r="F15" s="1" t="s">
        <v>62</v>
      </c>
      <c r="G15" s="1" t="s">
        <v>62</v>
      </c>
      <c r="H15" s="11" t="str">
        <f t="shared" si="0"/>
        <v>Perennial</v>
      </c>
      <c r="I15" s="1" t="s">
        <v>17107</v>
      </c>
      <c r="J15" s="1">
        <v>30</v>
      </c>
      <c r="K15" s="1">
        <v>15</v>
      </c>
      <c r="L15" t="str" cm="1">
        <f t="array" ref="L15">_xlfn.IFS(J15+K15="", "Unknown", J15+K15&gt;3, "Large", J15+K15&gt;0.5, "Medium", J15+K15&gt;0, "Small")</f>
        <v>Large</v>
      </c>
      <c r="M15" s="1">
        <v>5</v>
      </c>
      <c r="N15" cm="1">
        <f t="array" ref="N15">IF($M15="",INDEX($M$2:$M$2176,MATCH(1,INDEX(($A$2:$A$2176=$A15)*($M$2:$M$2176&lt;&gt;""),0),0)),$M15)</f>
        <v>5</v>
      </c>
      <c r="O15" s="2" t="str">
        <f t="shared" si="11"/>
        <v>Seasonal outdoors</v>
      </c>
      <c r="P15" s="1" t="s">
        <v>7334</v>
      </c>
      <c r="Q15" s="1" t="s">
        <v>17109</v>
      </c>
      <c r="R15" t="str">
        <f t="shared" si="20"/>
        <v>Fast</v>
      </c>
      <c r="T15" s="1"/>
      <c r="U15" s="1"/>
      <c r="V15" s="1" t="s">
        <v>272</v>
      </c>
      <c r="W15" s="6" t="str">
        <f t="shared" si="23"/>
        <v>4</v>
      </c>
      <c r="X15" t="str">
        <f>IF(W15="1", "January", IF(W15="2", "February", IF(W15="3", "March", IF(W15="4", "April", IF(W15="5", "May", IF(W15="6", "June", IF(W15="7", "July", IF(W15="8", "August", IF(W15="9", "September", IF(W15="10", "October", IF(W15="11", "November", IF(W15="12", "December", "Other"))))))))))))</f>
        <v>April</v>
      </c>
      <c r="Y15" s="2" t="str">
        <f>IF(ISNUMBER(SEARCH("-",V15)),TRIM(RIGHT(V15,LEN(V15)-SEARCH("-",V15))),V15)</f>
        <v>6</v>
      </c>
      <c r="Z15" s="2" t="str">
        <f>IF(Y15="1", "January", IF(Y15="2", "February", IF(Y15="3", "March", IF(Y15="4", "April", IF(Y15="5", "May", IF(Y15="6", "June", IF(Y15="7", "July", IF(Y15="8", "August", IF(Y15="9", "September", IF(Y15="10", "October", IF(Y15="11", "November", IF(Y15="12", "December", "Other"))))))))))))</f>
        <v>June</v>
      </c>
      <c r="AA15" s="1" t="s">
        <v>109</v>
      </c>
      <c r="AB15" s="1" t="str">
        <f t="shared" si="24"/>
        <v>9</v>
      </c>
      <c r="AC15" s="1" t="str">
        <f>IF(AB15="1", "January", IF(AB15="2", "February", IF(AB15="3", "March", IF(AB15="4", "April", IF(AB15="5", "May", IF(AB15="6", "June", IF(AB15="7", "July", IF(AB15="8", "August", IF(AB15="9", "September", IF(AB15="10", "October", IF(AB15="11", "November", IF(AB15="12", "December", "Other"))))))))))))</f>
        <v>September</v>
      </c>
      <c r="AD15" s="1" t="str">
        <f>IF(ISNUMBER(SEARCH("-",AA15)),TRIM(RIGHT(AA15,LEN(AA15)-SEARCH("-",AA15))),AA15)</f>
        <v>10</v>
      </c>
      <c r="AE15" s="1" t="str">
        <f>IF(AD15="1", "January", IF(AD15="2", "February", IF(AD15="3", "March", IF(AD15="4", "April", IF(AD15="5", "May", IF(AD15="6", "June", IF(AD15="7", "July", IF(AD15="8", "August", IF(AD15="9", "September", IF(AD15="10", "October", IF(AD15="11", "November", IF(AD15="12", "December", "Other"))))))))))))</f>
        <v>October</v>
      </c>
      <c r="AF15" s="16" t="s">
        <v>23941</v>
      </c>
      <c r="AG15" s="1" t="str">
        <f t="shared" si="2"/>
        <v xml:space="preserve">Seed </v>
      </c>
      <c r="AH15" s="2" t="str">
        <f t="shared" si="3"/>
        <v>Best sown as soon as it is ripe in a cold frame, it usually germinates in the following spring. Pre-soak stored seed for 24 hours and then stratify for 2 - 4 months at 1 - 8�c. It can be slow to germinate. Seed should not be dried below 35% moisture[98].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Cultivars can be budded onto rootstocks of the species. Any grafting is best carried out in September rather than February.</v>
      </c>
      <c r="AI15" s="1" t="s">
        <v>7335</v>
      </c>
      <c r="AJ15" s="1" t="s">
        <v>26</v>
      </c>
      <c r="AK15" s="1" t="s">
        <v>17106</v>
      </c>
      <c r="AL15" s="1" t="str">
        <f t="shared" si="16"/>
        <v>Unscented</v>
      </c>
      <c r="AM15" s="1" t="b">
        <v>0</v>
      </c>
      <c r="AN15" s="1" t="b">
        <v>1</v>
      </c>
      <c r="AO15" s="1" t="b">
        <v>0</v>
      </c>
      <c r="AP15" s="5" t="s">
        <v>28</v>
      </c>
      <c r="AQ15" s="5" t="str">
        <f t="shared" si="17"/>
        <v>Light, Medium, Heavy</v>
      </c>
      <c r="AR15" s="1" t="s">
        <v>10</v>
      </c>
      <c r="AS15" s="1" t="str">
        <f t="shared" si="18"/>
        <v>None, Partial</v>
      </c>
      <c r="AT15" s="1" t="str">
        <f t="shared" si="4"/>
        <v>Partial, Full</v>
      </c>
      <c r="AU15" s="1" t="s">
        <v>29</v>
      </c>
      <c r="AV15" s="1" t="str">
        <f t="shared" si="5"/>
        <v>Moist</v>
      </c>
      <c r="AW15" s="1" t="s">
        <v>12</v>
      </c>
      <c r="AX15" s="1" t="str">
        <f t="shared" si="6"/>
        <v>Acid, Neutral, Alkaline</v>
      </c>
      <c r="AY15" s="1" t="b">
        <v>0</v>
      </c>
      <c r="AZ15" s="1" t="b">
        <v>0</v>
      </c>
      <c r="BA15" s="1" t="b">
        <v>0</v>
      </c>
      <c r="BB15" s="1" t="s">
        <v>29</v>
      </c>
      <c r="BC15" t="str">
        <f t="shared" si="7"/>
        <v>TRUE</v>
      </c>
      <c r="BE15" t="str">
        <f t="shared" si="8"/>
        <v>FALSE</v>
      </c>
      <c r="BF15" s="1" t="b">
        <v>1</v>
      </c>
      <c r="BG15" s="1" t="b">
        <v>1</v>
      </c>
      <c r="BH15" s="1" t="b">
        <v>0</v>
      </c>
      <c r="BJ15" s="1" t="str">
        <f t="shared" si="9"/>
        <v>FALSE</v>
      </c>
      <c r="BL15" t="str">
        <f t="shared" si="10"/>
        <v>FALSE</v>
      </c>
      <c r="BM15" s="1" t="b">
        <v>0</v>
      </c>
      <c r="BN15" s="1" t="b">
        <v>0</v>
      </c>
      <c r="BO15" s="1">
        <f t="shared" si="19"/>
        <v>12</v>
      </c>
      <c r="BP15" s="1" t="s">
        <v>7336</v>
      </c>
      <c r="BQ15" s="1" cm="1">
        <f t="array" ref="BQ15">_xlfn.IFS(BP15="None Known",0, LEN(BP15)&gt;500, 5,LEN(BP15)&gt;400, 4, LEN(BP15)&gt;300, 3, LEN(BP15)&gt;200, 2, LEN(BP15)&gt;1, 1)</f>
        <v>5</v>
      </c>
      <c r="BR15" s="1" t="s">
        <v>7337</v>
      </c>
      <c r="BS15" s="1">
        <v>2</v>
      </c>
      <c r="BT15" s="1" t="s">
        <v>7338</v>
      </c>
      <c r="BU15" s="1">
        <v>1</v>
      </c>
      <c r="BV15" s="1" t="s">
        <v>3476</v>
      </c>
      <c r="BW15" s="1" t="s">
        <v>31</v>
      </c>
      <c r="BX15" s="1"/>
      <c r="BY15" t="str">
        <f>_xlfn.XLOOKUP($B15,Img_lookup!A:A,Img_lookup!B:B, "Not available")</f>
        <v>f2d73f8a-7fb1-4544-9201-015744e574ef</v>
      </c>
      <c r="BZ15" t="str">
        <f>_xlfn.XLOOKUP($B15,Img_lookup!A:A,Img_lookup!C:C, "Not available")</f>
        <v>Sycamore - Acer pseudoplatanus</v>
      </c>
      <c r="CA15" t="str">
        <f>_xlfn.XLOOKUP($B15,Img_lookup!A:A,Img_lookup!D:D, "Not available")</f>
        <v>oddsock</v>
      </c>
      <c r="CB15" t="str">
        <f>_xlfn.XLOOKUP($B15,Img_lookup!A:A,Img_lookup!E:E, "https://imgur.com/aT5wafe")</f>
        <v>https://api.openverse.engineering/v1/images/f2d73f8a-7fb1-4544-9201-015744e574ef/thumb/</v>
      </c>
    </row>
    <row r="16" spans="1:80" ht="15.75" customHeight="1" x14ac:dyDescent="0.15">
      <c r="A16" s="1" t="s">
        <v>7330</v>
      </c>
      <c r="B16" s="1" t="s">
        <v>10935</v>
      </c>
      <c r="C16" s="1" t="s">
        <v>10936</v>
      </c>
      <c r="E16" s="1" t="s">
        <v>10937</v>
      </c>
      <c r="F16" s="1" t="s">
        <v>62</v>
      </c>
      <c r="G16" s="1" t="s">
        <v>62</v>
      </c>
      <c r="H16" s="11" t="str">
        <f t="shared" si="0"/>
        <v>Perennial</v>
      </c>
      <c r="I16" s="1" t="s">
        <v>17107</v>
      </c>
      <c r="J16" s="1">
        <v>30</v>
      </c>
      <c r="L16" t="str" cm="1">
        <f t="array" ref="L16">_xlfn.IFS(J16+K16="", "Unknown", J16+K16&gt;3, "Large", J16+K16&gt;0.5, "Medium", J16+K16&gt;0, "Small")</f>
        <v>Large</v>
      </c>
      <c r="M16" s="1">
        <v>3</v>
      </c>
      <c r="N16" cm="1">
        <f t="array" ref="N16">IF($M16="",INDEX($M$2:$M$2176,MATCH(1,INDEX(($A$2:$A$2176=$A16)*($M$2:$M$2176&lt;&gt;""),0),0)),$M16)</f>
        <v>3</v>
      </c>
      <c r="O16" s="2" t="str">
        <f t="shared" si="11"/>
        <v>Hardy to cold</v>
      </c>
      <c r="P16" s="1" t="s">
        <v>10938</v>
      </c>
      <c r="Q16" s="1" t="s">
        <v>17109</v>
      </c>
      <c r="R16" t="str">
        <f t="shared" si="20"/>
        <v>Fast</v>
      </c>
      <c r="T16" s="1"/>
      <c r="U16" s="1"/>
      <c r="V16" s="1" t="s">
        <v>251</v>
      </c>
      <c r="W16" s="6" t="str">
        <f t="shared" si="23"/>
        <v>3</v>
      </c>
      <c r="X16" t="str">
        <f>IF(W16="1", "January", IF(W16="2", "February", IF(W16="3", "March", IF(W16="4", "April", IF(W16="5", "May", IF(W16="6", "June", IF(W16="7", "July", IF(W16="8", "August", IF(W16="9", "September", IF(W16="10", "October", IF(W16="11", "November", IF(W16="12", "December", "Other"))))))))))))</f>
        <v>March</v>
      </c>
      <c r="Y16" s="2" t="str">
        <f>IF(ISNUMBER(SEARCH("-",V16)),TRIM(RIGHT(V16,LEN(V16)-SEARCH("-",V16))),V16)</f>
        <v>4</v>
      </c>
      <c r="Z16" s="2" t="str">
        <f>IF(Y16="1", "January", IF(Y16="2", "February", IF(Y16="3", "March", IF(Y16="4", "April", IF(Y16="5", "May", IF(Y16="6", "June", IF(Y16="7", "July", IF(Y16="8", "August", IF(Y16="9", "September", IF(Y16="10", "October", IF(Y16="11", "November", IF(Y16="12", "December", "Other"))))))))))))</f>
        <v>April</v>
      </c>
      <c r="AA16" s="1" t="s">
        <v>96</v>
      </c>
      <c r="AB16" s="1" t="str">
        <f t="shared" si="24"/>
        <v>5</v>
      </c>
      <c r="AC16" s="1" t="str">
        <f>IF(AB16="1", "January", IF(AB16="2", "February", IF(AB16="3", "March", IF(AB16="4", "April", IF(AB16="5", "May", IF(AB16="6", "June", IF(AB16="7", "July", IF(AB16="8", "August", IF(AB16="9", "September", IF(AB16="10", "October", IF(AB16="11", "November", IF(AB16="12", "December", "Other"))))))))))))</f>
        <v>May</v>
      </c>
      <c r="AD16" s="1" t="str">
        <f>IF(ISNUMBER(SEARCH("-",AA16)),TRIM(RIGHT(AA16,LEN(AA16)-SEARCH("-",AA16))),AA16)</f>
        <v>6</v>
      </c>
      <c r="AE16" s="1" t="str">
        <f>IF(AD16="1", "January", IF(AD16="2", "February", IF(AD16="3", "March", IF(AD16="4", "April", IF(AD16="5", "May", IF(AD16="6", "June", IF(AD16="7", "July", IF(AD16="8", "August", IF(AD16="9", "September", IF(AD16="10", "October", IF(AD16="11", "November", IF(AD16="12", "December", "Other"))))))))))))</f>
        <v>June</v>
      </c>
      <c r="AF16" s="16" t="s">
        <v>23942</v>
      </c>
      <c r="AG16" s="1" t="str">
        <f t="shared" si="2"/>
        <v xml:space="preserve">Seed </v>
      </c>
      <c r="AH16" s="2" t="str">
        <f t="shared" si="3"/>
        <v>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I16" s="1" t="s">
        <v>10939</v>
      </c>
      <c r="AJ16" s="1" t="s">
        <v>1</v>
      </c>
      <c r="AK16" s="1" t="s">
        <v>17104</v>
      </c>
      <c r="AL16" s="1" t="str">
        <f t="shared" si="16"/>
        <v>Unscented</v>
      </c>
      <c r="AM16" s="1" t="b">
        <v>0</v>
      </c>
      <c r="AN16" s="1" t="b">
        <v>0</v>
      </c>
      <c r="AO16" s="1" t="b">
        <v>0</v>
      </c>
      <c r="AP16" s="5" t="s">
        <v>28</v>
      </c>
      <c r="AQ16" s="5" t="str">
        <f t="shared" si="17"/>
        <v>Light, Medium, Heavy</v>
      </c>
      <c r="AR16" s="1" t="s">
        <v>10</v>
      </c>
      <c r="AS16" s="1" t="str">
        <f t="shared" si="18"/>
        <v>None, Partial</v>
      </c>
      <c r="AT16" s="1" t="str">
        <f t="shared" si="4"/>
        <v>Partial, Full</v>
      </c>
      <c r="AU16" s="1" t="s">
        <v>29</v>
      </c>
      <c r="AV16" s="1" t="str">
        <f t="shared" si="5"/>
        <v>Moist</v>
      </c>
      <c r="AW16" s="1" t="s">
        <v>123</v>
      </c>
      <c r="AX16" s="1" t="str">
        <f t="shared" si="6"/>
        <v>Acid, Neutral</v>
      </c>
      <c r="AY16" s="1" t="b">
        <v>0</v>
      </c>
      <c r="AZ16" s="1" t="b">
        <v>0</v>
      </c>
      <c r="BA16" s="1" t="b">
        <v>0</v>
      </c>
      <c r="BC16" t="str">
        <f t="shared" si="7"/>
        <v>FALSE</v>
      </c>
      <c r="BD16" s="1" t="s">
        <v>77</v>
      </c>
      <c r="BE16" t="str">
        <f t="shared" si="8"/>
        <v>TRUE</v>
      </c>
      <c r="BF16" s="1" t="b">
        <v>0</v>
      </c>
      <c r="BG16" s="1" t="b">
        <v>1</v>
      </c>
      <c r="BH16" s="1" t="b">
        <v>0</v>
      </c>
      <c r="BJ16" s="1" t="str">
        <f t="shared" si="9"/>
        <v>FALSE</v>
      </c>
      <c r="BL16" t="str">
        <f t="shared" si="10"/>
        <v>FALSE</v>
      </c>
      <c r="BM16" s="1" t="b">
        <v>0</v>
      </c>
      <c r="BN16" s="1" t="b">
        <v>0</v>
      </c>
      <c r="BO16" s="1">
        <f t="shared" si="19"/>
        <v>15</v>
      </c>
      <c r="BP16" s="1" t="s">
        <v>10940</v>
      </c>
      <c r="BQ16" s="1" cm="1">
        <f t="array" ref="BQ16">_xlfn.IFS(BP16="None Known",0, LEN(BP16)&gt;500, 5,LEN(BP16)&gt;400, 4, LEN(BP16)&gt;300, 3, LEN(BP16)&gt;200, 2, LEN(BP16)&gt;1, 1)</f>
        <v>5</v>
      </c>
      <c r="BR16" s="1" t="s">
        <v>10941</v>
      </c>
      <c r="BS16" s="1">
        <v>3</v>
      </c>
      <c r="BT16" s="1" t="s">
        <v>10942</v>
      </c>
      <c r="BU16" s="1">
        <v>1</v>
      </c>
      <c r="BV16" s="1" t="s">
        <v>5208</v>
      </c>
      <c r="BW16" s="1" t="s">
        <v>31</v>
      </c>
      <c r="BX16" s="1"/>
      <c r="BY16" t="str">
        <f>_xlfn.XLOOKUP($B16,Img_lookup!A:A,Img_lookup!B:B, "Not available")</f>
        <v>d289356e-e8b0-42d3-a1ca-8328a50a9ad9</v>
      </c>
      <c r="BZ16" t="str">
        <f>_xlfn.XLOOKUP($B16,Img_lookup!A:A,Img_lookup!C:C, "Not available")</f>
        <v>Acer rubrum, staminate flr., Howard County, MD, _2018-05-17-13.04</v>
      </c>
      <c r="CA16" t="str">
        <f>_xlfn.XLOOKUP($B16,Img_lookup!A:A,Img_lookup!D:D, "Not available")</f>
        <v>Sam Droege</v>
      </c>
      <c r="CB16" t="str">
        <f>_xlfn.XLOOKUP($B16,Img_lookup!A:A,Img_lookup!E:E, "https://imgur.com/aT5wafe")</f>
        <v>https://api.openverse.engineering/v1/images/d289356e-e8b0-42d3-a1ca-8328a50a9ad9/thumb/</v>
      </c>
    </row>
    <row r="17" spans="1:80" ht="15.75" customHeight="1" x14ac:dyDescent="0.15">
      <c r="A17" s="1" t="s">
        <v>7330</v>
      </c>
      <c r="B17" s="1" t="s">
        <v>10743</v>
      </c>
      <c r="C17" s="1" t="s">
        <v>10744</v>
      </c>
      <c r="D17" s="1" t="s">
        <v>10745</v>
      </c>
      <c r="E17" s="1" t="s">
        <v>10746</v>
      </c>
      <c r="F17" s="1" t="s">
        <v>62</v>
      </c>
      <c r="G17" s="1" t="s">
        <v>62</v>
      </c>
      <c r="H17" s="11" t="str">
        <f t="shared" si="0"/>
        <v>Perennial</v>
      </c>
      <c r="I17" s="1" t="s">
        <v>17107</v>
      </c>
      <c r="J17" s="1">
        <v>30</v>
      </c>
      <c r="K17" s="1">
        <v>15</v>
      </c>
      <c r="L17" t="str" cm="1">
        <f t="array" ref="L17">_xlfn.IFS(J17+K17="", "Unknown", J17+K17&gt;3, "Large", J17+K17&gt;0.5, "Medium", J17+K17&gt;0, "Small")</f>
        <v>Large</v>
      </c>
      <c r="M17" s="1">
        <v>3</v>
      </c>
      <c r="N17" cm="1">
        <f t="array" ref="N17">IF($M17="",INDEX($M$2:$M$2176,MATCH(1,INDEX(($A$2:$A$2176=$A17)*($M$2:$M$2176&lt;&gt;""),0),0)),$M17)</f>
        <v>3</v>
      </c>
      <c r="O17" s="2" t="str">
        <f t="shared" si="11"/>
        <v>Hardy to cold</v>
      </c>
      <c r="P17" s="1" t="s">
        <v>10747</v>
      </c>
      <c r="Q17" s="1" t="s">
        <v>17109</v>
      </c>
      <c r="R17" t="str">
        <f t="shared" si="20"/>
        <v>Fast</v>
      </c>
      <c r="T17" s="1"/>
      <c r="U17" s="1"/>
      <c r="V17" s="1" t="s">
        <v>1576</v>
      </c>
      <c r="W17" s="6" t="str">
        <f t="shared" si="23"/>
        <v>2</v>
      </c>
      <c r="X17" t="str">
        <f>IF(W17="1", "January", IF(W17="2", "February", IF(W17="3", "March", IF(W17="4", "April", IF(W17="5", "May", IF(W17="6", "June", IF(W17="7", "July", IF(W17="8", "August", IF(W17="9", "September", IF(W17="10", "October", IF(W17="11", "November", IF(W17="12", "December", "Other"))))))))))))</f>
        <v>February</v>
      </c>
      <c r="Y17" s="2" t="str">
        <f>IF(ISNUMBER(SEARCH("-",V17)),TRIM(RIGHT(V17,LEN(V17)-SEARCH("-",V17))),V17)</f>
        <v>3</v>
      </c>
      <c r="Z17" s="2" t="str">
        <f>IF(Y17="1", "January", IF(Y17="2", "February", IF(Y17="3", "March", IF(Y17="4", "April", IF(Y17="5", "May", IF(Y17="6", "June", IF(Y17="7", "July", IF(Y17="8", "August", IF(Y17="9", "September", IF(Y17="10", "October", IF(Y17="11", "November", IF(Y17="12", "December", "Other"))))))))))))</f>
        <v>March</v>
      </c>
      <c r="AA17" s="1" t="s">
        <v>272</v>
      </c>
      <c r="AB17" s="1" t="str">
        <f t="shared" si="24"/>
        <v>4</v>
      </c>
      <c r="AC17" s="1" t="str">
        <f>IF(AB17="1", "January", IF(AB17="2", "February", IF(AB17="3", "March", IF(AB17="4", "April", IF(AB17="5", "May", IF(AB17="6", "June", IF(AB17="7", "July", IF(AB17="8", "August", IF(AB17="9", "September", IF(AB17="10", "October", IF(AB17="11", "November", IF(AB17="12", "December", "Other"))))))))))))</f>
        <v>April</v>
      </c>
      <c r="AD17" s="1" t="str">
        <f>IF(ISNUMBER(SEARCH("-",AA17)),TRIM(RIGHT(AA17,LEN(AA17)-SEARCH("-",AA17))),AA17)</f>
        <v>6</v>
      </c>
      <c r="AE17" s="1" t="str">
        <f>IF(AD17="1", "January", IF(AD17="2", "February", IF(AD17="3", "March", IF(AD17="4", "April", IF(AD17="5", "May", IF(AD17="6", "June", IF(AD17="7", "July", IF(AD17="8", "August", IF(AD17="9", "September", IF(AD17="10", "October", IF(AD17="11", "November", IF(AD17="12", "December", "Other"))))))))))))</f>
        <v>June</v>
      </c>
      <c r="AF17" s="16" t="s">
        <v>23942</v>
      </c>
      <c r="AG17" s="1" t="str">
        <f t="shared" si="2"/>
        <v xml:space="preserve">Seed </v>
      </c>
      <c r="AH17" s="2" t="str">
        <f t="shared" si="3"/>
        <v>Best sown as soon as it is ripe in the spring in a cold frame. It usually germinates immediately and by the end of summer has formed a small tree with several pairs of leaves[82]. Stored seed quickly loses its viability. Pre-soak stored seed for 24 hours and then stratify for 2 - 4 months at 1 - 8�c. It can be slow to germinate.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I17" s="1" t="s">
        <v>10748</v>
      </c>
      <c r="AJ17" s="1" t="s">
        <v>1</v>
      </c>
      <c r="AK17" s="1" t="s">
        <v>17104</v>
      </c>
      <c r="AL17" s="1" t="str">
        <f t="shared" si="16"/>
        <v>Unscented</v>
      </c>
      <c r="AM17" s="1" t="b">
        <v>0</v>
      </c>
      <c r="AN17" s="1" t="b">
        <v>0</v>
      </c>
      <c r="AO17" s="1" t="b">
        <v>0</v>
      </c>
      <c r="AP17" s="5" t="s">
        <v>28</v>
      </c>
      <c r="AQ17" s="5" t="str">
        <f t="shared" si="17"/>
        <v>Light, Medium, Heavy</v>
      </c>
      <c r="AR17" s="1" t="s">
        <v>10</v>
      </c>
      <c r="AS17" s="1" t="str">
        <f t="shared" si="18"/>
        <v>None, Partial</v>
      </c>
      <c r="AT17" s="1" t="str">
        <f t="shared" si="4"/>
        <v>Partial, Full</v>
      </c>
      <c r="AU17" s="1" t="s">
        <v>29</v>
      </c>
      <c r="AV17" s="1" t="str">
        <f t="shared" si="5"/>
        <v>Moist</v>
      </c>
      <c r="AW17" s="1" t="s">
        <v>12</v>
      </c>
      <c r="AX17" s="1" t="str">
        <f t="shared" si="6"/>
        <v>Acid, Neutral, Alkaline</v>
      </c>
      <c r="AY17" s="1" t="b">
        <v>0</v>
      </c>
      <c r="AZ17" s="1" t="b">
        <v>0</v>
      </c>
      <c r="BA17" s="1" t="b">
        <v>0</v>
      </c>
      <c r="BB17" s="1" t="s">
        <v>275</v>
      </c>
      <c r="BC17" t="str">
        <f t="shared" si="7"/>
        <v>TRUE</v>
      </c>
      <c r="BD17" s="1" t="s">
        <v>77</v>
      </c>
      <c r="BE17" t="str">
        <f t="shared" si="8"/>
        <v>TRUE</v>
      </c>
      <c r="BF17" s="1" t="b">
        <v>0</v>
      </c>
      <c r="BG17" s="1" t="b">
        <v>1</v>
      </c>
      <c r="BH17" s="1" t="b">
        <v>0</v>
      </c>
      <c r="BJ17" s="1" t="str">
        <f t="shared" si="9"/>
        <v>FALSE</v>
      </c>
      <c r="BL17" t="str">
        <f t="shared" si="10"/>
        <v>FALSE</v>
      </c>
      <c r="BM17" s="1" t="b">
        <v>0</v>
      </c>
      <c r="BN17" s="1" t="b">
        <v>0</v>
      </c>
      <c r="BO17" s="1">
        <f t="shared" si="19"/>
        <v>15</v>
      </c>
      <c r="BP17" s="1" t="s">
        <v>10749</v>
      </c>
      <c r="BQ17" s="1" cm="1">
        <f t="array" ref="BQ17">_xlfn.IFS(BP17="None Known",0, LEN(BP17)&gt;500, 5,LEN(BP17)&gt;400, 4, LEN(BP17)&gt;300, 3, LEN(BP17)&gt;200, 2, LEN(BP17)&gt;1, 1)</f>
        <v>5</v>
      </c>
      <c r="BR17" s="1" t="s">
        <v>10750</v>
      </c>
      <c r="BS17" s="1">
        <v>3</v>
      </c>
      <c r="BT17" s="1" t="s">
        <v>10751</v>
      </c>
      <c r="BU17" s="1">
        <v>1</v>
      </c>
      <c r="BV17" s="1" t="s">
        <v>2101</v>
      </c>
      <c r="BW17" s="1" t="s">
        <v>31</v>
      </c>
      <c r="BX17" s="1"/>
      <c r="BY17" t="str">
        <f>_xlfn.XLOOKUP($B17,Img_lookup!A:A,Img_lookup!B:B, "Not available")</f>
        <v>cb0c688d-3b3b-4c96-b7ba-6dd0477cdfa0</v>
      </c>
      <c r="BZ17" t="str">
        <f>_xlfn.XLOOKUP($B17,Img_lookup!A:A,Img_lookup!C:C, "Not available")</f>
        <v>Acer saccharinum (silver maple tree in fall colors) (Newark campus of Ohio State University, Newark, Ohio, USA) (20 October 2015) 2</v>
      </c>
      <c r="CA17" t="str">
        <f>_xlfn.XLOOKUP($B17,Img_lookup!A:A,Img_lookup!D:D, "Not available")</f>
        <v>James St. John</v>
      </c>
      <c r="CB17" t="str">
        <f>_xlfn.XLOOKUP($B17,Img_lookup!A:A,Img_lookup!E:E, "https://imgur.com/aT5wafe")</f>
        <v>https://api.openverse.engineering/v1/images/cb0c688d-3b3b-4c96-b7ba-6dd0477cdfa0/thumb/</v>
      </c>
    </row>
    <row r="18" spans="1:80" ht="15.75" customHeight="1" x14ac:dyDescent="0.15">
      <c r="A18" s="1" t="s">
        <v>7330</v>
      </c>
      <c r="B18" s="1" t="s">
        <v>12366</v>
      </c>
      <c r="C18" s="1" t="s">
        <v>12367</v>
      </c>
      <c r="D18" s="1" t="s">
        <v>12368</v>
      </c>
      <c r="E18" s="1" t="s">
        <v>12369</v>
      </c>
      <c r="F18" s="1" t="s">
        <v>62</v>
      </c>
      <c r="G18" s="1" t="s">
        <v>62</v>
      </c>
      <c r="H18" s="11" t="str">
        <f t="shared" si="0"/>
        <v>Perennial</v>
      </c>
      <c r="I18" s="1" t="s">
        <v>17107</v>
      </c>
      <c r="J18" s="1">
        <v>30</v>
      </c>
      <c r="K18" s="1">
        <v>12</v>
      </c>
      <c r="L18" t="str" cm="1">
        <f t="array" ref="L18">_xlfn.IFS(J18+K18="", "Unknown", J18+K18&gt;3, "Large", J18+K18&gt;0.5, "Medium", J18+K18&gt;0, "Small")</f>
        <v>Large</v>
      </c>
      <c r="M18" s="1">
        <v>3</v>
      </c>
      <c r="N18" cm="1">
        <f t="array" ref="N18">IF($M18="",INDEX($M$2:$M$2176,MATCH(1,INDEX(($A$2:$A$2176=$A18)*($M$2:$M$2176&lt;&gt;""),0),0)),$M18)</f>
        <v>3</v>
      </c>
      <c r="O18" s="2" t="str">
        <f t="shared" si="11"/>
        <v>Hardy to cold</v>
      </c>
      <c r="P18" s="1" t="s">
        <v>12370</v>
      </c>
      <c r="Q18" s="1" t="s">
        <v>17111</v>
      </c>
      <c r="R18" t="str">
        <f t="shared" si="20"/>
        <v>Slow</v>
      </c>
      <c r="T18" s="1"/>
      <c r="U18" s="1"/>
      <c r="V18" s="1" t="s">
        <v>188</v>
      </c>
      <c r="W18" s="6" t="str">
        <f t="shared" si="23"/>
        <v>4</v>
      </c>
      <c r="X18" t="str">
        <f>IF(W18="1", "January", IF(W18="2", "February", IF(W18="3", "March", IF(W18="4", "April", IF(W18="5", "May", IF(W18="6", "June", IF(W18="7", "July", IF(W18="8", "August", IF(W18="9", "September", IF(W18="10", "October", IF(W18="11", "November", IF(W18="12", "December", "Other"))))))))))))</f>
        <v>April</v>
      </c>
      <c r="Y18" s="2" t="str">
        <f>IF(ISNUMBER(SEARCH("-",V18)),TRIM(RIGHT(V18,LEN(V18)-SEARCH("-",V18))),V18)</f>
        <v>5</v>
      </c>
      <c r="Z18" s="2" t="str">
        <f>IF(Y18="1", "January", IF(Y18="2", "February", IF(Y18="3", "March", IF(Y18="4", "April", IF(Y18="5", "May", IF(Y18="6", "June", IF(Y18="7", "July", IF(Y18="8", "August", IF(Y18="9", "September", IF(Y18="10", "October", IF(Y18="11", "November", IF(Y18="12", "December", "Other"))))))))))))</f>
        <v>May</v>
      </c>
      <c r="AA18" s="1" t="s">
        <v>666</v>
      </c>
      <c r="AB18" s="1" t="str">
        <f t="shared" si="24"/>
        <v>10</v>
      </c>
      <c r="AC18" s="1" t="str">
        <f>IF(AB18="1", "January", IF(AB18="2", "February", IF(AB18="3", "March", IF(AB18="4", "April", IF(AB18="5", "May", IF(AB18="6", "June", IF(AB18="7", "July", IF(AB18="8", "August", IF(AB18="9", "September", IF(AB18="10", "October", IF(AB18="11", "November", IF(AB18="12", "December", "Other"))))))))))))</f>
        <v>October</v>
      </c>
      <c r="AD18" s="1" t="str">
        <f>IF(ISNUMBER(SEARCH("-",AA18)),TRIM(RIGHT(AA18,LEN(AA18)-SEARCH("-",AA18))),AA18)</f>
        <v>12</v>
      </c>
      <c r="AE18" s="1" t="str">
        <f>IF(AD18="1", "January", IF(AD18="2", "February", IF(AD18="3", "March", IF(AD18="4", "April", IF(AD18="5", "May", IF(AD18="6", "June", IF(AD18="7", "July", IF(AD18="8", "August", IF(AD18="9", "September", IF(AD18="10", "October", IF(AD18="11", "November", IF(AD18="12", "December", "Other"))))))))))))</f>
        <v>December</v>
      </c>
      <c r="AF18" s="16" t="s">
        <v>23943</v>
      </c>
      <c r="AG18" s="1" t="str">
        <f t="shared" si="2"/>
        <v xml:space="preserve">Seed </v>
      </c>
      <c r="AH18" s="2" t="str">
        <f t="shared" si="3"/>
        <v>Best sown as soon as it is ripe in a cold frame, it usually germinates in the following spring. A lot of the seed is non-viable, it is best to cut a few open to see if there is an embryo[113]. An average of 95% germination can be achieved from viable seed[98]. Pre-soak stored seed for 24 hours and then stratify for 2 - 4 months at 1 - 8�c. It can be slow to germinate, sometimes taking two years[125].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v>
      </c>
      <c r="AI18" s="1" t="s">
        <v>12371</v>
      </c>
      <c r="AJ18" s="1" t="s">
        <v>53</v>
      </c>
      <c r="AK18" s="1" t="s">
        <v>17104</v>
      </c>
      <c r="AL18" s="1" t="str">
        <f t="shared" si="16"/>
        <v>Unscented</v>
      </c>
      <c r="AM18" s="1" t="b">
        <v>0</v>
      </c>
      <c r="AN18" s="1" t="b">
        <v>0</v>
      </c>
      <c r="AO18" s="1" t="b">
        <v>0</v>
      </c>
      <c r="AP18" s="5" t="s">
        <v>28</v>
      </c>
      <c r="AQ18" s="5" t="str">
        <f t="shared" si="17"/>
        <v>Light, Medium, Heavy</v>
      </c>
      <c r="AR18" s="1" t="s">
        <v>10</v>
      </c>
      <c r="AS18" s="1" t="str">
        <f t="shared" si="18"/>
        <v>None, Partial</v>
      </c>
      <c r="AT18" s="1" t="str">
        <f t="shared" si="4"/>
        <v>Partial, Full</v>
      </c>
      <c r="AU18" s="1" t="s">
        <v>29</v>
      </c>
      <c r="AV18" s="1" t="str">
        <f t="shared" si="5"/>
        <v>Moist</v>
      </c>
      <c r="AW18" s="1" t="s">
        <v>12</v>
      </c>
      <c r="AX18" s="1" t="str">
        <f t="shared" si="6"/>
        <v>Acid, Neutral, Alkaline</v>
      </c>
      <c r="AY18" s="1" t="b">
        <v>1</v>
      </c>
      <c r="AZ18" s="1" t="b">
        <v>0</v>
      </c>
      <c r="BA18" s="1" t="b">
        <v>0</v>
      </c>
      <c r="BC18" t="str">
        <f t="shared" si="7"/>
        <v>FALSE</v>
      </c>
      <c r="BD18" s="1" t="s">
        <v>77</v>
      </c>
      <c r="BE18" t="str">
        <f t="shared" si="8"/>
        <v>TRUE</v>
      </c>
      <c r="BF18" s="1" t="b">
        <v>0</v>
      </c>
      <c r="BG18" s="1" t="b">
        <v>1</v>
      </c>
      <c r="BH18" s="1" t="b">
        <v>0</v>
      </c>
      <c r="BJ18" s="1" t="str">
        <f t="shared" si="9"/>
        <v>FALSE</v>
      </c>
      <c r="BL18" t="str">
        <f t="shared" si="10"/>
        <v>FALSE</v>
      </c>
      <c r="BM18" s="1" t="b">
        <v>0</v>
      </c>
      <c r="BN18" s="1" t="b">
        <v>0</v>
      </c>
      <c r="BO18" s="1">
        <f t="shared" si="19"/>
        <v>19</v>
      </c>
      <c r="BP18" s="1" t="s">
        <v>12372</v>
      </c>
      <c r="BQ18" s="1" cm="1">
        <f t="array" ref="BQ18">_xlfn.IFS(BP18="None Known",0, LEN(BP18)&gt;500, 5,LEN(BP18)&gt;400, 4, LEN(BP18)&gt;300, 3, LEN(BP18)&gt;200, 2, LEN(BP18)&gt;1, 1)</f>
        <v>5</v>
      </c>
      <c r="BR18" s="1" t="s">
        <v>12373</v>
      </c>
      <c r="BS18" s="1">
        <v>4</v>
      </c>
      <c r="BT18" s="1" t="s">
        <v>12374</v>
      </c>
      <c r="BU18" s="1">
        <v>2</v>
      </c>
      <c r="BV18" s="1" t="s">
        <v>2101</v>
      </c>
      <c r="BW18" s="1" t="s">
        <v>31</v>
      </c>
      <c r="BX18" s="1"/>
      <c r="BY18" t="str">
        <f>_xlfn.XLOOKUP($B18,Img_lookup!A:A,Img_lookup!B:B, "Not available")</f>
        <v>8d1f52fd-d6b7-47ff-a84f-88f78c747bed</v>
      </c>
      <c r="BZ18" t="str">
        <f>_xlfn.XLOOKUP($B18,Img_lookup!A:A,Img_lookup!C:C, "Not available")</f>
        <v>Acer saccharum - Sugar Maple fall leaves</v>
      </c>
      <c r="CA18" t="str">
        <f>_xlfn.XLOOKUP($B18,Img_lookup!A:A,Img_lookup!D:D, "Not available")</f>
        <v>Virens (Latin for greening)</v>
      </c>
      <c r="CB18" t="str">
        <f>_xlfn.XLOOKUP($B18,Img_lookup!A:A,Img_lookup!E:E, "https://imgur.com/aT5wafe")</f>
        <v>https://api.openverse.engineering/v1/images/8d1f52fd-d6b7-47ff-a84f-88f78c747bed/thumb/</v>
      </c>
    </row>
    <row r="19" spans="1:80" ht="15.75" customHeight="1" x14ac:dyDescent="0.15">
      <c r="A19" s="1" t="s">
        <v>7330</v>
      </c>
      <c r="B19" s="1" t="s">
        <v>7665</v>
      </c>
      <c r="C19" s="1" t="s">
        <v>7666</v>
      </c>
      <c r="E19" s="1" t="s">
        <v>7667</v>
      </c>
      <c r="F19" s="1" t="s">
        <v>62</v>
      </c>
      <c r="G19" s="1" t="s">
        <v>62</v>
      </c>
      <c r="H19" s="11" t="str">
        <f t="shared" si="0"/>
        <v>Perennial</v>
      </c>
      <c r="I19" s="1" t="s">
        <v>17107</v>
      </c>
      <c r="J19" s="1">
        <v>10</v>
      </c>
      <c r="L19" t="str" cm="1">
        <f t="array" ref="L19">_xlfn.IFS(J19+K19="", "Unknown", J19+K19&gt;3, "Large", J19+K19&gt;0.5, "Medium", J19+K19&gt;0, "Small")</f>
        <v>Large</v>
      </c>
      <c r="M19" s="1">
        <v>2</v>
      </c>
      <c r="N19" cm="1">
        <f t="array" ref="N19">IF($M19="",INDEX($M$2:$M$2176,MATCH(1,INDEX(($A$2:$A$2176=$A19)*($M$2:$M$2176&lt;&gt;""),0),0)),$M19)</f>
        <v>2</v>
      </c>
      <c r="O19" s="2" t="str">
        <f t="shared" si="11"/>
        <v>Hardy to cold</v>
      </c>
      <c r="P19" s="1" t="s">
        <v>7668</v>
      </c>
      <c r="R19" t="str">
        <f t="shared" si="20"/>
        <v>Medium</v>
      </c>
      <c r="T19" s="1"/>
      <c r="U19" s="1"/>
      <c r="V19" s="1">
        <v>5</v>
      </c>
      <c r="W19" s="6">
        <f t="shared" si="23"/>
        <v>5</v>
      </c>
      <c r="X19" t="str">
        <f>IF(W19=1, "January", IF(W19=2, "February", IF(W19=3, "March", IF(W19=4, "April", IF(W19=5, "May", IF(W19=6, "June", IF(W19=7, "July", IF(W19=8, "August", IF(W19=9, "September", IF(W19=10, "October", IF(W19=11, "November", IF(W19=12, "December", "Other"))))))))))))</f>
        <v>May</v>
      </c>
      <c r="Y19" s="1"/>
      <c r="Z19" s="1"/>
      <c r="AA19" s="1">
        <v>8</v>
      </c>
      <c r="AB19" s="1">
        <f t="shared" si="24"/>
        <v>8</v>
      </c>
      <c r="AC19" s="1" t="str">
        <f>IF(AB19=1, "January", IF(AB19=2, "February", IF(AB19=3, "March", IF(AB19=4, "April", IF(AB19=5, "May", IF(AB19=6, "June", IF(AB19=7, "July", IF(AB19=8, "August", IF(AB19=9, "September", IF(AB19=10, "October", IF(AB19=11, "November", IF(AB19=12, "December", "Other"))))))))))))</f>
        <v>August</v>
      </c>
      <c r="AD19" s="1"/>
      <c r="AE19" s="1"/>
      <c r="AF19" s="16" t="s">
        <v>23944</v>
      </c>
      <c r="AG19" s="1" t="str">
        <f t="shared" si="2"/>
        <v xml:space="preserve">Seed </v>
      </c>
      <c r="AH19" s="2" t="str">
        <f t="shared" si="3"/>
        <v>Best sown as soon as it is ripe in a cold frame, it usually germinates in the following spring. Pre-soak stored seed for 24 hours and then stratify for 2 - 4 months at 1 - 8�c. It can be slow to germinate. The seed can be harvested 'green' (when it has fully developed but before it has dried and produced any germination inhibitors) and sown immediately. It should germinate in late winter. If the seed is harvested too soon it will produce very weak plants or no plants at all[80, 113]. When large enough to handle, prick the seedlings out into individual pots and grow them on until they are 20cm or more tall before planting them out in their permanent positions.
Layering, which takes about 12 months, is successful with most species in this genus. Plants often self-layer in the wild[226].
Cuttings of young shoots in June or July. The cuttings should have 2 - 3 pairs of leaves, plus one pair of buds at the base. Remove a very thin slice of bark at the base of the cutting, rooting is improved if a rooting hormone is used. The rooted cuttings must show new growth during the summer before being potted up otherwise they are unlikely to survive the winter. Strong plants are usually produced by this method.</v>
      </c>
      <c r="AI19" s="1" t="s">
        <v>7669</v>
      </c>
      <c r="AJ19" s="1" t="s">
        <v>53</v>
      </c>
      <c r="AK19" s="1" t="s">
        <v>17104</v>
      </c>
      <c r="AL19" s="1" t="str">
        <f t="shared" si="16"/>
        <v>Unscented</v>
      </c>
      <c r="AM19" s="1" t="b">
        <v>0</v>
      </c>
      <c r="AN19" s="1" t="b">
        <v>1</v>
      </c>
      <c r="AO19" s="1" t="b">
        <v>0</v>
      </c>
      <c r="AP19" s="5" t="s">
        <v>28</v>
      </c>
      <c r="AQ19" s="5" t="str">
        <f t="shared" si="17"/>
        <v>Light, Medium, Heavy</v>
      </c>
      <c r="AR19" s="1" t="s">
        <v>30</v>
      </c>
      <c r="AS19" s="1" t="str">
        <f t="shared" si="18"/>
        <v>None</v>
      </c>
      <c r="AT19" s="1" t="str">
        <f t="shared" si="4"/>
        <v>Full</v>
      </c>
      <c r="AU19" s="1" t="s">
        <v>29</v>
      </c>
      <c r="AV19" s="1" t="str">
        <f t="shared" si="5"/>
        <v>Moist</v>
      </c>
      <c r="AW19" s="1" t="s">
        <v>123</v>
      </c>
      <c r="AX19" s="1" t="str">
        <f t="shared" si="6"/>
        <v>Acid, Neutral</v>
      </c>
      <c r="AY19" s="1" t="b">
        <v>0</v>
      </c>
      <c r="AZ19" s="1" t="b">
        <v>0</v>
      </c>
      <c r="BA19" s="1" t="b">
        <v>0</v>
      </c>
      <c r="BC19" t="str">
        <f t="shared" si="7"/>
        <v>FALSE</v>
      </c>
      <c r="BE19" t="str">
        <f t="shared" si="8"/>
        <v>FALSE</v>
      </c>
      <c r="BF19" s="1" t="b">
        <v>0</v>
      </c>
      <c r="BG19" s="1" t="b">
        <v>1</v>
      </c>
      <c r="BH19" s="1" t="b">
        <v>0</v>
      </c>
      <c r="BJ19" s="1" t="str">
        <f t="shared" si="9"/>
        <v>FALSE</v>
      </c>
      <c r="BL19" t="str">
        <f t="shared" si="10"/>
        <v>FALSE</v>
      </c>
      <c r="BM19" s="1" t="b">
        <v>0</v>
      </c>
      <c r="BN19" s="1" t="b">
        <v>0</v>
      </c>
      <c r="BO19" s="1">
        <f t="shared" si="19"/>
        <v>11</v>
      </c>
      <c r="BP19" s="1" t="s">
        <v>7670</v>
      </c>
      <c r="BQ19" s="1" cm="1">
        <f t="array" ref="BQ19">_xlfn.IFS(BP19="None Known",0, LEN(BP19)&gt;500, 5,LEN(BP19)&gt;400, 4, LEN(BP19)&gt;300, 3, LEN(BP19)&gt;200, 2, LEN(BP19)&gt;1, 1)</f>
        <v>3</v>
      </c>
      <c r="BR19" s="1" t="s">
        <v>7671</v>
      </c>
      <c r="BS19" s="1">
        <v>2</v>
      </c>
      <c r="BT19" s="1" t="s">
        <v>7672</v>
      </c>
      <c r="BU19" s="1">
        <v>2</v>
      </c>
      <c r="BV19" s="1" t="s">
        <v>5622</v>
      </c>
      <c r="BW19" s="1" t="s">
        <v>31</v>
      </c>
      <c r="BX19" s="1"/>
      <c r="BY19" t="str">
        <f>_xlfn.XLOOKUP($B19,Img_lookup!A:A,Img_lookup!B:B, "Not available")</f>
        <v>be05c2f8-11d4-4b03-bdae-4fc4abe294d0</v>
      </c>
      <c r="BZ19" t="str">
        <f>_xlfn.XLOOKUP($B19,Img_lookup!A:A,Img_lookup!C:C, "Not available")</f>
        <v>Acer spicatum 1</v>
      </c>
      <c r="CA19" t="str">
        <f>_xlfn.XLOOKUP($B19,Img_lookup!A:A,Img_lookup!D:D, "Not available")</f>
        <v>Superior National Forest</v>
      </c>
      <c r="CB19" t="str">
        <f>_xlfn.XLOOKUP($B19,Img_lookup!A:A,Img_lookup!E:E, "https://imgur.com/aT5wafe")</f>
        <v>https://api.openverse.engineering/v1/images/be05c2f8-11d4-4b03-bdae-4fc4abe294d0/thumb/</v>
      </c>
    </row>
    <row r="20" spans="1:80" ht="15.75" customHeight="1" x14ac:dyDescent="0.15">
      <c r="A20" s="1" t="s">
        <v>69</v>
      </c>
      <c r="B20" s="1" t="s">
        <v>4668</v>
      </c>
      <c r="C20" s="1" t="s">
        <v>4669</v>
      </c>
      <c r="D20" s="1" t="s">
        <v>4670</v>
      </c>
      <c r="E20" s="1" t="s">
        <v>4671</v>
      </c>
      <c r="F20" s="1" t="s">
        <v>6</v>
      </c>
      <c r="G20" s="1" t="s">
        <v>6</v>
      </c>
      <c r="H20" s="11" t="str">
        <f t="shared" si="0"/>
        <v>Perennial</v>
      </c>
      <c r="J20" s="1">
        <v>0.60000002399999997</v>
      </c>
      <c r="K20" s="1">
        <v>0.60000002399999997</v>
      </c>
      <c r="L20" t="str" cm="1">
        <f t="array" ref="L20">_xlfn.IFS(J20+K20="", "Unknown", J20+K20&gt;3, "Large", J20+K20&gt;0.5, "Medium", J20+K20&gt;0, "Small")</f>
        <v>Medium</v>
      </c>
      <c r="M20" s="1">
        <v>7</v>
      </c>
      <c r="N20" cm="1">
        <f t="array" ref="N20">IF($M20="",INDEX($M$2:$M$2176,MATCH(1,INDEX(($A$2:$A$2176=$A20)*($M$2:$M$2176&lt;&gt;""),0),0)),$M20)</f>
        <v>7</v>
      </c>
      <c r="O20" s="2" t="str">
        <f t="shared" si="11"/>
        <v>Seasonal outdoors</v>
      </c>
      <c r="P20" s="1" t="s">
        <v>4672</v>
      </c>
      <c r="R20" t="str">
        <f t="shared" si="20"/>
        <v>Medium</v>
      </c>
      <c r="T20" s="1"/>
      <c r="U20" s="1"/>
      <c r="V20" s="1" t="s">
        <v>108</v>
      </c>
      <c r="W20" s="6" t="str">
        <f t="shared" si="23"/>
        <v>7</v>
      </c>
      <c r="X20" t="str">
        <f t="shared" ref="X20:X27" si="25">IF(W20="1", "January", IF(W20="2", "February", IF(W20="3", "March", IF(W20="4", "April", IF(W20="5", "May", IF(W20="6", "June", IF(W20="7", "July", IF(W20="8", "August", IF(W20="9", "September", IF(W20="10", "October", IF(W20="11", "November", IF(W20="12", "December", "Other"))))))))))))</f>
        <v>July</v>
      </c>
      <c r="Y20" s="2" t="str">
        <f t="shared" ref="Y20:Y27" si="26">IF(ISNUMBER(SEARCH("-",V20)),TRIM(RIGHT(V20,LEN(V20)-SEARCH("-",V20))),V20)</f>
        <v>9</v>
      </c>
      <c r="Z20" s="2" t="str">
        <f t="shared" ref="Z20:Z27" si="27">IF(Y20="1", "January", IF(Y20="2", "February", IF(Y20="3", "March", IF(Y20="4", "April", IF(Y20="5", "May", IF(Y20="6", "June", IF(Y20="7", "July", IF(Y20="8", "August", IF(Y20="9", "September", IF(Y20="10", "October", IF(Y20="11", "November", IF(Y20="12", "December", "Other"))))))))))))</f>
        <v>September</v>
      </c>
      <c r="AA20" s="1" t="s">
        <v>427</v>
      </c>
      <c r="AB20" s="1" t="str">
        <f t="shared" si="24"/>
        <v>8</v>
      </c>
      <c r="AC20" s="1" t="str">
        <f>IF(AB20="1", "January", IF(AB20="2", "February", IF(AB20="3", "March", IF(AB20="4", "April", IF(AB20="5", "May", IF(AB20="6", "June", IF(AB20="7", "July", IF(AB20="8", "August", IF(AB20="9", "September", IF(AB20="10", "October", IF(AB20="11", "November", IF(AB20="12", "December", "Other"))))))))))))</f>
        <v>August</v>
      </c>
      <c r="AD20" s="1" t="str">
        <f>IF(ISNUMBER(SEARCH("-",AA20)),TRIM(RIGHT(AA20,LEN(AA20)-SEARCH("-",AA20))),AA20)</f>
        <v>9</v>
      </c>
      <c r="AE20" s="1" t="str">
        <f>IF(AD20="1", "January", IF(AD20="2", "February", IF(AD20="3", "March", IF(AD20="4", "April", IF(AD20="5", "May", IF(AD20="6", "June", IF(AD20="7", "July", IF(AD20="8", "August", IF(AD20="9", "September", IF(AD20="10", "October", IF(AD20="11", "November", IF(AD20="12", "December", "Other"))))))))))))</f>
        <v>September</v>
      </c>
      <c r="AF20" s="16" t="s">
        <v>24235</v>
      </c>
      <c r="AG20" s="1" t="str">
        <f t="shared" si="2"/>
        <v xml:space="preserve">Seed </v>
      </c>
      <c r="AH20" s="2" t="str">
        <f t="shared" si="3"/>
        <v>Sow spring or early autumn in a cold frame[133]. The seed usually germinates in 1 - 3 months[133]. When large enough to handle, prick the seedlings out into individual pots and plant them out in the summer. If this species is a hybrid it might not breed true from seed.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I20" s="1" t="s">
        <v>4673</v>
      </c>
      <c r="AJ20" s="1" t="s">
        <v>53</v>
      </c>
      <c r="AK20" s="1" t="s">
        <v>17104</v>
      </c>
      <c r="AL20" s="1" t="str">
        <f t="shared" si="16"/>
        <v>Scented</v>
      </c>
      <c r="AM20" s="1" t="b">
        <v>1</v>
      </c>
      <c r="AN20" s="1" t="b">
        <v>0</v>
      </c>
      <c r="AO20" s="1" t="b">
        <v>0</v>
      </c>
      <c r="AP20" s="5" t="s">
        <v>28</v>
      </c>
      <c r="AQ20" s="5" t="str">
        <f t="shared" si="17"/>
        <v>Light, Medium, Heavy</v>
      </c>
      <c r="AR20" s="1" t="s">
        <v>30</v>
      </c>
      <c r="AS20" s="1" t="str">
        <f t="shared" si="18"/>
        <v>None</v>
      </c>
      <c r="AT20" s="1" t="str">
        <f t="shared" si="4"/>
        <v>Full</v>
      </c>
      <c r="AU20" s="1" t="s">
        <v>11</v>
      </c>
      <c r="AV20" s="1" t="str">
        <f t="shared" si="5"/>
        <v>Dry, Moist</v>
      </c>
      <c r="AW20" s="1" t="s">
        <v>12</v>
      </c>
      <c r="AX20" s="1" t="str">
        <f t="shared" si="6"/>
        <v>Acid, Neutral, Alkaline</v>
      </c>
      <c r="AY20" s="1" t="b">
        <v>0</v>
      </c>
      <c r="AZ20" s="1" t="b">
        <v>0</v>
      </c>
      <c r="BA20" s="1" t="b">
        <v>0</v>
      </c>
      <c r="BB20" s="1" t="s">
        <v>29</v>
      </c>
      <c r="BC20" t="str">
        <f t="shared" si="7"/>
        <v>TRUE</v>
      </c>
      <c r="BE20" t="str">
        <f t="shared" si="8"/>
        <v>FALSE</v>
      </c>
      <c r="BF20" s="1" t="b">
        <v>1</v>
      </c>
      <c r="BG20" s="1" t="b">
        <v>0</v>
      </c>
      <c r="BH20" s="1" t="b">
        <v>1</v>
      </c>
      <c r="BI20" s="1" t="s">
        <v>30</v>
      </c>
      <c r="BJ20" s="1" t="str">
        <f t="shared" si="9"/>
        <v>FALSE</v>
      </c>
      <c r="BL20" t="str">
        <f t="shared" si="10"/>
        <v>FALSE</v>
      </c>
      <c r="BM20" s="1" t="b">
        <v>0</v>
      </c>
      <c r="BN20" s="1" t="b">
        <v>0</v>
      </c>
      <c r="BO20" s="1">
        <f t="shared" si="19"/>
        <v>6</v>
      </c>
      <c r="BP20" s="1" t="s">
        <v>31</v>
      </c>
      <c r="BQ20" s="1" cm="1">
        <f t="array" ref="BQ20">_xlfn.IFS(BP20="None Known",0, LEN(BP20)&gt;500, 5,LEN(BP20)&gt;400, 4, LEN(BP20)&gt;300, 3, LEN(BP20)&gt;200, 2, LEN(BP20)&gt;1, 1)</f>
        <v>0</v>
      </c>
      <c r="BR20" s="1" t="s">
        <v>4674</v>
      </c>
      <c r="BS20" s="1">
        <v>2</v>
      </c>
      <c r="BT20" s="1" t="s">
        <v>31</v>
      </c>
      <c r="BU20" s="1">
        <v>0</v>
      </c>
      <c r="BV20" s="1" t="s">
        <v>818</v>
      </c>
      <c r="BW20" s="1" t="s">
        <v>31</v>
      </c>
      <c r="BX20" s="1"/>
      <c r="BY20" t="str">
        <f>_xlfn.XLOOKUP($B20,Img_lookup!A:A,Img_lookup!B:B, "Not available")</f>
        <v>57ab678f-c9df-4e5e-9743-610256ebc98e</v>
      </c>
      <c r="BZ20" t="str">
        <f>_xlfn.XLOOKUP($B20,Img_lookup!A:A,Img_lookup!C:C, "Not available")</f>
        <v>Achill√©e √† feuilles d'ag√©ratum, Achillea ageratum, Asterac√©es</v>
      </c>
      <c r="CA20" t="str">
        <f>_xlfn.XLOOKUP($B20,Img_lookup!A:A,Img_lookup!D:D, "Not available")</f>
        <v>olive.titus</v>
      </c>
      <c r="CB20" t="str">
        <f>_xlfn.XLOOKUP($B20,Img_lookup!A:A,Img_lookup!E:E, "https://imgur.com/aT5wafe")</f>
        <v>https://api.openverse.engineering/v1/images/57ab678f-c9df-4e5e-9743-610256ebc98e/thumb/</v>
      </c>
    </row>
    <row r="21" spans="1:80" ht="15.75" customHeight="1" x14ac:dyDescent="0.15">
      <c r="A21" s="1" t="s">
        <v>69</v>
      </c>
      <c r="B21" s="1" t="s">
        <v>11486</v>
      </c>
      <c r="C21" s="1" t="s">
        <v>11487</v>
      </c>
      <c r="D21" s="1" t="s">
        <v>11488</v>
      </c>
      <c r="E21" s="1" t="s">
        <v>11489</v>
      </c>
      <c r="F21" s="1" t="s">
        <v>6</v>
      </c>
      <c r="G21" s="1" t="s">
        <v>6</v>
      </c>
      <c r="H21" s="11" t="str">
        <f t="shared" si="0"/>
        <v>Perennial</v>
      </c>
      <c r="J21" s="1">
        <v>0.60000002399999997</v>
      </c>
      <c r="K21" s="1">
        <v>0.60000002399999997</v>
      </c>
      <c r="L21" t="str" cm="1">
        <f t="array" ref="L21">_xlfn.IFS(J21+K21="", "Unknown", J21+K21&gt;3, "Large", J21+K21&gt;0.5, "Medium", J21+K21&gt;0, "Small")</f>
        <v>Medium</v>
      </c>
      <c r="M21" s="1">
        <v>2</v>
      </c>
      <c r="N21" cm="1">
        <f t="array" ref="N21">IF($M21="",INDEX($M$2:$M$2176,MATCH(1,INDEX(($A$2:$A$2176=$A21)*($M$2:$M$2176&lt;&gt;""),0),0)),$M21)</f>
        <v>2</v>
      </c>
      <c r="O21" s="2" t="str">
        <f t="shared" si="11"/>
        <v>Hardy to cold</v>
      </c>
      <c r="P21" s="1" t="s">
        <v>11490</v>
      </c>
      <c r="R21" t="str">
        <f t="shared" si="20"/>
        <v>Medium</v>
      </c>
      <c r="T21" s="1"/>
      <c r="U21" s="1"/>
      <c r="V21" s="1" t="s">
        <v>322</v>
      </c>
      <c r="W21" s="6" t="str">
        <f t="shared" si="23"/>
        <v>6</v>
      </c>
      <c r="X21" t="str">
        <f t="shared" si="25"/>
        <v>June</v>
      </c>
      <c r="Y21" s="2" t="str">
        <f t="shared" si="26"/>
        <v>8</v>
      </c>
      <c r="Z21" s="2" t="str">
        <f t="shared" si="27"/>
        <v>August</v>
      </c>
      <c r="AA21" s="1" t="s">
        <v>108</v>
      </c>
      <c r="AB21" s="1" t="str">
        <f t="shared" si="24"/>
        <v>7</v>
      </c>
      <c r="AC21" s="1" t="str">
        <f>IF(AB21="1", "January", IF(AB21="2", "February", IF(AB21="3", "March", IF(AB21="4", "April", IF(AB21="5", "May", IF(AB21="6", "June", IF(AB21="7", "July", IF(AB21="8", "August", IF(AB21="9", "September", IF(AB21="10", "October", IF(AB21="11", "November", IF(AB21="12", "December", "Other"))))))))))))</f>
        <v>July</v>
      </c>
      <c r="AD21" s="1" t="str">
        <f>IF(ISNUMBER(SEARCH("-",AA21)),TRIM(RIGHT(AA21,LEN(AA21)-SEARCH("-",AA21))),AA21)</f>
        <v>9</v>
      </c>
      <c r="AE21" s="1" t="str">
        <f>IF(AD21="1", "January", IF(AD21="2", "February", IF(AD21="3", "March", IF(AD21="4", "April", IF(AD21="5", "May", IF(AD21="6", "June", IF(AD21="7", "July", IF(AD21="8", "August", IF(AD21="9", "September", IF(AD21="10", "October", IF(AD21="11", "November", IF(AD21="12", "December", "Other"))))))))))))</f>
        <v>September</v>
      </c>
      <c r="AF21" s="16" t="s">
        <v>24236</v>
      </c>
      <c r="AG21" s="1" t="str">
        <f t="shared" si="2"/>
        <v xml:space="preserve">Seed </v>
      </c>
      <c r="AH21"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Divisions succeed at any time of the year.
Basal cuttings of new shoots in spring. Very easy, collect the shoots when they are about 10cm tall, potting them up individually in pots and keeping them in a warm but lightly shaded position. They should root within 3 weeks and will be ready to plant out in the summer.</v>
      </c>
      <c r="AI21" s="1" t="s">
        <v>11491</v>
      </c>
      <c r="AJ21" s="1" t="s">
        <v>53</v>
      </c>
      <c r="AK21" s="1" t="s">
        <v>17104</v>
      </c>
      <c r="AL21" s="1" t="str">
        <f t="shared" si="16"/>
        <v>Scented</v>
      </c>
      <c r="AM21" s="1" t="b">
        <v>1</v>
      </c>
      <c r="AN21" s="1" t="b">
        <v>0</v>
      </c>
      <c r="AO21" s="1" t="b">
        <v>1</v>
      </c>
      <c r="AP21" s="5" t="s">
        <v>28</v>
      </c>
      <c r="AQ21" s="5" t="str">
        <f t="shared" si="17"/>
        <v>Light, Medium, Heavy</v>
      </c>
      <c r="AR21" s="1" t="s">
        <v>10</v>
      </c>
      <c r="AS21" s="1" t="str">
        <f t="shared" si="18"/>
        <v>None, Partial</v>
      </c>
      <c r="AT21" s="1" t="str">
        <f t="shared" si="4"/>
        <v>Partial, Full</v>
      </c>
      <c r="AU21" s="1" t="s">
        <v>11</v>
      </c>
      <c r="AV21" s="1" t="str">
        <f t="shared" si="5"/>
        <v>Dry, Moist</v>
      </c>
      <c r="AW21" s="1" t="s">
        <v>12</v>
      </c>
      <c r="AX21" s="1" t="str">
        <f t="shared" si="6"/>
        <v>Acid, Neutral, Alkaline</v>
      </c>
      <c r="AY21" s="1" t="b">
        <v>0</v>
      </c>
      <c r="AZ21" s="1" t="b">
        <v>1</v>
      </c>
      <c r="BA21" s="1" t="b">
        <v>0</v>
      </c>
      <c r="BB21" s="1" t="s">
        <v>29</v>
      </c>
      <c r="BC21" t="str">
        <f t="shared" si="7"/>
        <v>TRUE</v>
      </c>
      <c r="BE21" t="str">
        <f t="shared" si="8"/>
        <v>FALSE</v>
      </c>
      <c r="BF21" s="1" t="b">
        <v>1</v>
      </c>
      <c r="BG21" s="1" t="b">
        <v>0</v>
      </c>
      <c r="BH21" s="1" t="b">
        <v>1</v>
      </c>
      <c r="BI21" s="1" t="s">
        <v>30</v>
      </c>
      <c r="BJ21" s="1" t="str">
        <f t="shared" si="9"/>
        <v>FALSE</v>
      </c>
      <c r="BL21" t="str">
        <f t="shared" si="10"/>
        <v>FALSE</v>
      </c>
      <c r="BM21" s="1" t="b">
        <v>0</v>
      </c>
      <c r="BN21" s="1" t="b">
        <v>1</v>
      </c>
      <c r="BO21" s="1">
        <f t="shared" si="19"/>
        <v>21</v>
      </c>
      <c r="BP21" s="1" t="s">
        <v>11492</v>
      </c>
      <c r="BQ21" s="1" cm="1">
        <f t="array" ref="BQ21">_xlfn.IFS(BP21="None Known",0, LEN(BP21)&gt;500, 5,LEN(BP21)&gt;400, 4, LEN(BP21)&gt;300, 3, LEN(BP21)&gt;200, 2, LEN(BP21)&gt;1, 1)</f>
        <v>5</v>
      </c>
      <c r="BR21" s="1" t="s">
        <v>11493</v>
      </c>
      <c r="BS21" s="1">
        <v>4</v>
      </c>
      <c r="BT21" s="1" t="s">
        <v>11494</v>
      </c>
      <c r="BU21" s="1">
        <v>4</v>
      </c>
      <c r="BV21" s="1" t="s">
        <v>11495</v>
      </c>
      <c r="BW21" s="1" t="s">
        <v>11496</v>
      </c>
      <c r="BX21" s="1"/>
      <c r="BY21" t="str">
        <f>_xlfn.XLOOKUP($B21,Img_lookup!A:A,Img_lookup!B:B, "Not available")</f>
        <v>c4ec387d-e0ea-4e8d-a1c4-9f787e50b065</v>
      </c>
      <c r="BZ21" t="str">
        <f>_xlfn.XLOOKUP($B21,Img_lookup!A:A,Img_lookup!C:C, "Not available")</f>
        <v>J20160707-0017‚ÄîAchillea millefolium 'Sierra Pink'‚ÄîRPBG‚ÄîDxO</v>
      </c>
      <c r="CA21" t="str">
        <f>_xlfn.XLOOKUP($B21,Img_lookup!A:A,Img_lookup!D:D, "Not available")</f>
        <v>John Rusk</v>
      </c>
      <c r="CB21" t="str">
        <f>_xlfn.XLOOKUP($B21,Img_lookup!A:A,Img_lookup!E:E, "https://imgur.com/aT5wafe")</f>
        <v>https://api.openverse.engineering/v1/images/c4ec387d-e0ea-4e8d-a1c4-9f787e50b065/thumb/</v>
      </c>
    </row>
    <row r="22" spans="1:80" ht="15.75" customHeight="1" x14ac:dyDescent="0.15">
      <c r="A22" s="1" t="s">
        <v>69</v>
      </c>
      <c r="B22" s="1" t="s">
        <v>13145</v>
      </c>
      <c r="C22" s="1" t="s">
        <v>13146</v>
      </c>
      <c r="E22" s="1" t="s">
        <v>13147</v>
      </c>
      <c r="F22" s="1" t="s">
        <v>6</v>
      </c>
      <c r="G22" s="1" t="s">
        <v>6</v>
      </c>
      <c r="H22" s="11" t="str">
        <f t="shared" si="0"/>
        <v>Perennial</v>
      </c>
      <c r="J22" s="1">
        <v>0.60000002399999997</v>
      </c>
      <c r="K22" s="1">
        <v>0.60000002399999997</v>
      </c>
      <c r="L22" t="str" cm="1">
        <f t="array" ref="L22">_xlfn.IFS(J22+K22="", "Unknown", J22+K22&gt;3, "Large", J22+K22&gt;0.5, "Medium", J22+K22&gt;0, "Small")</f>
        <v>Medium</v>
      </c>
      <c r="M22" s="1">
        <v>5</v>
      </c>
      <c r="N22" cm="1">
        <f t="array" ref="N22">IF($M22="",INDEX($M$2:$M$2176,MATCH(1,INDEX(($A$2:$A$2176=$A22)*($M$2:$M$2176&lt;&gt;""),0),0)),$M22)</f>
        <v>5</v>
      </c>
      <c r="O22" s="2" t="str">
        <f t="shared" si="11"/>
        <v>Seasonal outdoors</v>
      </c>
      <c r="P22" s="1" t="s">
        <v>13148</v>
      </c>
      <c r="R22" t="str">
        <f t="shared" si="20"/>
        <v>Medium</v>
      </c>
      <c r="T22" s="1"/>
      <c r="U22" s="1"/>
      <c r="V22" s="1" t="s">
        <v>75</v>
      </c>
      <c r="W22" s="6" t="str">
        <f t="shared" si="23"/>
        <v>6</v>
      </c>
      <c r="X22" t="str">
        <f t="shared" si="25"/>
        <v>June</v>
      </c>
      <c r="Y22" s="2" t="str">
        <f t="shared" si="26"/>
        <v>10</v>
      </c>
      <c r="Z22" s="2" t="str">
        <f t="shared" si="27"/>
        <v>October</v>
      </c>
      <c r="AF22" s="16" t="s">
        <v>24237</v>
      </c>
      <c r="AG22" s="1" t="str">
        <f t="shared" si="2"/>
        <v xml:space="preserve">Seed </v>
      </c>
      <c r="AH22"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I22" s="1" t="s">
        <v>13149</v>
      </c>
      <c r="AJ22" s="1" t="s">
        <v>23801</v>
      </c>
      <c r="AK22" s="1" t="s">
        <v>17104</v>
      </c>
      <c r="AL22" s="1" t="str">
        <f t="shared" si="16"/>
        <v>Scented</v>
      </c>
      <c r="AM22" s="1" t="b">
        <v>1</v>
      </c>
      <c r="AN22" s="1" t="b">
        <v>0</v>
      </c>
      <c r="AO22" s="1" t="b">
        <v>1</v>
      </c>
      <c r="AP22" s="5" t="s">
        <v>28</v>
      </c>
      <c r="AQ22" s="5" t="str">
        <f t="shared" si="17"/>
        <v>Light, Medium, Heavy</v>
      </c>
      <c r="AR22" s="1" t="s">
        <v>30</v>
      </c>
      <c r="AS22" s="1" t="str">
        <f t="shared" si="18"/>
        <v>None</v>
      </c>
      <c r="AT22" s="1" t="str">
        <f t="shared" si="4"/>
        <v>Full</v>
      </c>
      <c r="AU22" s="1" t="s">
        <v>29</v>
      </c>
      <c r="AV22" s="1" t="str">
        <f t="shared" si="5"/>
        <v>Moist</v>
      </c>
      <c r="AW22" s="1" t="s">
        <v>12</v>
      </c>
      <c r="AX22" s="1" t="str">
        <f t="shared" si="6"/>
        <v>Acid, Neutral, Alkaline</v>
      </c>
      <c r="AY22" s="1" t="b">
        <v>0</v>
      </c>
      <c r="AZ22" s="1" t="b">
        <v>0</v>
      </c>
      <c r="BA22" s="1" t="b">
        <v>0</v>
      </c>
      <c r="BB22" s="1" t="s">
        <v>29</v>
      </c>
      <c r="BC22" t="str">
        <f t="shared" si="7"/>
        <v>TRUE</v>
      </c>
      <c r="BE22" t="str">
        <f t="shared" si="8"/>
        <v>FALSE</v>
      </c>
      <c r="BF22" s="1" t="b">
        <v>1</v>
      </c>
      <c r="BG22" s="1" t="b">
        <v>0</v>
      </c>
      <c r="BH22" s="1" t="b">
        <v>0</v>
      </c>
      <c r="BI22" s="1" t="s">
        <v>30</v>
      </c>
      <c r="BJ22" s="1" t="str">
        <f t="shared" si="9"/>
        <v>FALSE</v>
      </c>
      <c r="BK22" s="1" t="s">
        <v>77</v>
      </c>
      <c r="BL22" t="str">
        <f t="shared" si="10"/>
        <v>TRUE</v>
      </c>
      <c r="BM22" s="1" t="b">
        <v>0</v>
      </c>
      <c r="BN22" s="1" t="b">
        <v>0</v>
      </c>
      <c r="BO22" s="1">
        <f t="shared" si="19"/>
        <v>13</v>
      </c>
      <c r="BP22" s="1" t="s">
        <v>13150</v>
      </c>
      <c r="BQ22" s="1" cm="1">
        <f t="array" ref="BQ22">_xlfn.IFS(BP22="None Known",0, LEN(BP22)&gt;500, 5,LEN(BP22)&gt;400, 4, LEN(BP22)&gt;300, 3, LEN(BP22)&gt;200, 2, LEN(BP22)&gt;1, 1)</f>
        <v>3</v>
      </c>
      <c r="BR22" s="1" t="s">
        <v>13151</v>
      </c>
      <c r="BS22" s="1">
        <v>3</v>
      </c>
      <c r="BT22" s="1" t="s">
        <v>13152</v>
      </c>
      <c r="BU22" s="1">
        <v>1</v>
      </c>
      <c r="BV22" s="1" t="s">
        <v>13153</v>
      </c>
      <c r="BW22" s="1" t="s">
        <v>31</v>
      </c>
      <c r="BX22" s="1"/>
      <c r="BY22" t="str">
        <f>_xlfn.XLOOKUP($B22,Img_lookup!A:A,Img_lookup!B:B, "Not available")</f>
        <v>5b94cdab-3740-4337-9fca-c04fece7a827</v>
      </c>
      <c r="BZ22" t="str">
        <f>_xlfn.XLOOKUP($B22,Img_lookup!A:A,Img_lookup!C:C, "Not available")</f>
        <v>Pearl Yarrow / Achillea ptarmica 'The Pearl' / Èã∏Ëçâ(„Éé„Ç≥„ÇÆ„É™„ÇΩ„Ç¶)</v>
      </c>
      <c r="CA22" t="str">
        <f>_xlfn.XLOOKUP($B22,Img_lookup!A:A,Img_lookup!D:D, "Not available")</f>
        <v>TANAKA Juuyoh (Áî∞‰∏≠ÂçÅÊ¥ã)</v>
      </c>
      <c r="CB22" t="str">
        <f>_xlfn.XLOOKUP($B22,Img_lookup!A:A,Img_lookup!E:E, "https://imgur.com/aT5wafe")</f>
        <v>https://api.openverse.engineering/v1/images/5b94cdab-3740-4337-9fca-c04fece7a827/thumb/</v>
      </c>
    </row>
    <row r="23" spans="1:80" ht="15.75" customHeight="1" x14ac:dyDescent="0.15">
      <c r="A23" s="1" t="s">
        <v>69</v>
      </c>
      <c r="B23" s="1" t="s">
        <v>14079</v>
      </c>
      <c r="C23" s="1" t="s">
        <v>14080</v>
      </c>
      <c r="D23" s="1" t="s">
        <v>14081</v>
      </c>
      <c r="E23" s="1" t="s">
        <v>14082</v>
      </c>
      <c r="F23" s="1" t="s">
        <v>6</v>
      </c>
      <c r="G23" s="1" t="s">
        <v>6</v>
      </c>
      <c r="H23" s="11" t="str">
        <f t="shared" si="0"/>
        <v>Perennial</v>
      </c>
      <c r="J23" s="1">
        <v>0.44999998800000002</v>
      </c>
      <c r="K23" s="1">
        <v>0.44999998800000002</v>
      </c>
      <c r="L23" t="str" cm="1">
        <f t="array" ref="L23">_xlfn.IFS(J23+K23="", "Unknown", J23+K23&gt;3, "Large", J23+K23&gt;0.5, "Medium", J23+K23&gt;0, "Small")</f>
        <v>Medium</v>
      </c>
      <c r="M23" s="1">
        <v>6</v>
      </c>
      <c r="N23" cm="1">
        <f t="array" ref="N23">IF($M23="",INDEX($M$2:$M$2176,MATCH(1,INDEX(($A$2:$A$2176=$A23)*($M$2:$M$2176&lt;&gt;""),0),0)),$M23)</f>
        <v>6</v>
      </c>
      <c r="O23" s="2" t="str">
        <f t="shared" si="11"/>
        <v>Seasonal outdoors</v>
      </c>
      <c r="P23" s="1" t="s">
        <v>14083</v>
      </c>
      <c r="R23" t="str">
        <f t="shared" si="20"/>
        <v>Medium</v>
      </c>
      <c r="T23" s="1"/>
      <c r="U23" s="1"/>
      <c r="V23" s="1" t="s">
        <v>108</v>
      </c>
      <c r="W23" s="6" t="str">
        <f t="shared" si="23"/>
        <v>7</v>
      </c>
      <c r="X23" t="str">
        <f t="shared" si="25"/>
        <v>July</v>
      </c>
      <c r="Y23" s="2" t="str">
        <f t="shared" si="26"/>
        <v>9</v>
      </c>
      <c r="Z23" s="2" t="str">
        <f t="shared" si="27"/>
        <v>September</v>
      </c>
      <c r="AA23" s="1" t="s">
        <v>427</v>
      </c>
      <c r="AB23" s="1" t="str">
        <f>IF(ISNUMBER(SEARCH("-",AA23)),TRIM(LEFT(AA23,FIND("-",AA23)-1)),AA23)</f>
        <v>8</v>
      </c>
      <c r="AC23" s="1" t="str">
        <f>IF(AB23="1", "January", IF(AB23="2", "February", IF(AB23="3", "March", IF(AB23="4", "April", IF(AB23="5", "May", IF(AB23="6", "June", IF(AB23="7", "July", IF(AB23="8", "August", IF(AB23="9", "September", IF(AB23="10", "October", IF(AB23="11", "November", IF(AB23="12", "December", "Other"))))))))))))</f>
        <v>August</v>
      </c>
      <c r="AD23" s="1" t="str">
        <f>IF(ISNUMBER(SEARCH("-",AA23)),TRIM(RIGHT(AA23,LEN(AA23)-SEARCH("-",AA23))),AA23)</f>
        <v>9</v>
      </c>
      <c r="AE23" s="1" t="str">
        <f>IF(AD23="1", "January", IF(AD23="2", "February", IF(AD23="3", "March", IF(AD23="4", "April", IF(AD23="5", "May", IF(AD23="6", "June", IF(AD23="7", "July", IF(AD23="8", "August", IF(AD23="9", "September", IF(AD23="10", "October", IF(AD23="11", "November", IF(AD23="12", "December", "Other"))))))))))))</f>
        <v>September</v>
      </c>
      <c r="AF23" s="16" t="s">
        <v>24237</v>
      </c>
      <c r="AG23" s="1" t="str">
        <f t="shared" si="2"/>
        <v xml:space="preserve">Seed </v>
      </c>
      <c r="AH23" s="2" t="str">
        <f t="shared" si="3"/>
        <v>Sow spring or early autumn in a cold frame[133]. The seed usually germinates in 1 - 3 months[133]. When large enough to handle, prick the seedlings out into individual pots and plant them out in the summer.
Division in spring or autumn. Very easy, the divisions can be planted direct into their permanent positions.
Basal cuttings of new shoots in spring. Very easy, collect the shoots when they are about 10cm tall, potting them up individually in pots and keeping them in a warm but lightly shaded position. They should root within 3 weeks and will be ready to plant out in the summer.</v>
      </c>
      <c r="AI23" s="1" t="s">
        <v>14084</v>
      </c>
      <c r="AJ23" s="1" t="s">
        <v>53</v>
      </c>
      <c r="AK23" s="1" t="s">
        <v>17104</v>
      </c>
      <c r="AL23" s="1" t="str">
        <f t="shared" si="16"/>
        <v>Unscented</v>
      </c>
      <c r="AM23" s="1" t="b">
        <v>0</v>
      </c>
      <c r="AN23" s="1" t="b">
        <v>0</v>
      </c>
      <c r="AO23" s="1" t="b">
        <v>0</v>
      </c>
      <c r="AP23" s="5" t="s">
        <v>28</v>
      </c>
      <c r="AQ23" s="5" t="str">
        <f t="shared" si="17"/>
        <v>Light, Medium, Heavy</v>
      </c>
      <c r="AR23" s="1" t="s">
        <v>30</v>
      </c>
      <c r="AS23" s="1" t="str">
        <f t="shared" si="18"/>
        <v>None</v>
      </c>
      <c r="AT23" s="1" t="str">
        <f t="shared" si="4"/>
        <v>Full</v>
      </c>
      <c r="AU23" s="1" t="s">
        <v>11</v>
      </c>
      <c r="AV23" s="1" t="str">
        <f t="shared" si="5"/>
        <v>Dry, Moist</v>
      </c>
      <c r="AW23" s="1" t="s">
        <v>12</v>
      </c>
      <c r="AX23" s="1" t="str">
        <f t="shared" si="6"/>
        <v>Acid, Neutral, Alkaline</v>
      </c>
      <c r="AY23" s="1" t="b">
        <v>0</v>
      </c>
      <c r="AZ23" s="1" t="b">
        <v>0</v>
      </c>
      <c r="BA23" s="1" t="b">
        <v>0</v>
      </c>
      <c r="BB23" s="1" t="s">
        <v>29</v>
      </c>
      <c r="BC23" t="str">
        <f t="shared" si="7"/>
        <v>TRUE</v>
      </c>
      <c r="BE23" t="str">
        <f t="shared" si="8"/>
        <v>FALSE</v>
      </c>
      <c r="BF23" s="1" t="b">
        <v>1</v>
      </c>
      <c r="BG23" s="1" t="b">
        <v>0</v>
      </c>
      <c r="BH23" s="1" t="b">
        <v>0</v>
      </c>
      <c r="BI23" s="1" t="s">
        <v>30</v>
      </c>
      <c r="BJ23" s="1" t="str">
        <f t="shared" si="9"/>
        <v>FALSE</v>
      </c>
      <c r="BL23" t="str">
        <f t="shared" si="10"/>
        <v>FALSE</v>
      </c>
      <c r="BM23" s="1" t="b">
        <v>0</v>
      </c>
      <c r="BN23" s="1" t="b">
        <v>0</v>
      </c>
      <c r="BO23" s="1">
        <f t="shared" si="19"/>
        <v>4</v>
      </c>
      <c r="BP23" s="1" t="s">
        <v>31</v>
      </c>
      <c r="BQ23" s="1" cm="1">
        <f t="array" ref="BQ23">_xlfn.IFS(BP23="None Known",0, LEN(BP23)&gt;500, 5,LEN(BP23)&gt;400, 4, LEN(BP23)&gt;300, 3, LEN(BP23)&gt;200, 2, LEN(BP23)&gt;1, 1)</f>
        <v>0</v>
      </c>
      <c r="BR23" s="1" t="s">
        <v>14085</v>
      </c>
      <c r="BS23" s="1">
        <v>1</v>
      </c>
      <c r="BT23" s="1" t="s">
        <v>14086</v>
      </c>
      <c r="BU23" s="1">
        <v>1</v>
      </c>
      <c r="BV23" s="1" t="s">
        <v>34</v>
      </c>
      <c r="BW23" s="1" t="s">
        <v>31</v>
      </c>
      <c r="BX23" s="1"/>
      <c r="BY23" t="str">
        <f>_xlfn.XLOOKUP($B23,Img_lookup!A:A,Img_lookup!B:B, "Not available")</f>
        <v>a4b3c539-f147-42ea-a1d5-1552f58a2e9b</v>
      </c>
      <c r="BZ23" t="str">
        <f>_xlfn.XLOOKUP($B23,Img_lookup!A:A,Img_lookup!C:C, "Not available")</f>
        <v>Achillea sibirica Ledeb.</v>
      </c>
      <c r="CA23" t="str">
        <f>_xlfn.XLOOKUP($B23,Img_lookup!A:A,Img_lookup!D:D, "Not available")</f>
        <v>Kristen M. Van Neste and Sarah E. Gabler</v>
      </c>
      <c r="CB23" t="str">
        <f>_xlfn.XLOOKUP($B23,Img_lookup!A:A,Img_lookup!E:E, "https://imgur.com/aT5wafe")</f>
        <v>https://api.openverse.engineering/v1/images/a4b3c539-f147-42ea-a1d5-1552f58a2e9b/thumb/</v>
      </c>
    </row>
    <row r="24" spans="1:80" ht="15.75" customHeight="1" x14ac:dyDescent="0.15">
      <c r="A24" s="1" t="s">
        <v>451</v>
      </c>
      <c r="B24" s="1" t="s">
        <v>7791</v>
      </c>
      <c r="C24" s="1" t="s">
        <v>7792</v>
      </c>
      <c r="E24" s="1" t="s">
        <v>7793</v>
      </c>
      <c r="F24" s="1" t="s">
        <v>85</v>
      </c>
      <c r="G24" s="1" t="s">
        <v>85</v>
      </c>
      <c r="H24" s="11" t="str">
        <f t="shared" si="0"/>
        <v>Annual</v>
      </c>
      <c r="J24" s="1">
        <v>0.89999997600000003</v>
      </c>
      <c r="L24" t="str" cm="1">
        <f t="array" ref="L24">_xlfn.IFS(J24+K24="", "Unknown", J24+K24&gt;3, "Large", J24+K24&gt;0.5, "Medium", J24+K24&gt;0, "Small")</f>
        <v>Medium</v>
      </c>
      <c r="N24" cm="1">
        <f t="array" ref="N24">IF($M24="",INDEX($M$2:$M$2176,MATCH(1,INDEX(($A$2:$A$2176=$A24)*($M$2:$M$2176&lt;&gt;""),0),0)),$M24)</f>
        <v>8</v>
      </c>
      <c r="O24" s="2" t="str">
        <f t="shared" si="11"/>
        <v>Grown indoors</v>
      </c>
      <c r="P24" s="1" t="s">
        <v>7794</v>
      </c>
      <c r="R24" t="str">
        <f t="shared" si="20"/>
        <v>Medium</v>
      </c>
      <c r="T24" s="1"/>
      <c r="U24" s="1"/>
      <c r="V24" s="1" t="s">
        <v>108</v>
      </c>
      <c r="W24" s="6" t="str">
        <f t="shared" si="23"/>
        <v>7</v>
      </c>
      <c r="X24" t="str">
        <f t="shared" si="25"/>
        <v>July</v>
      </c>
      <c r="Y24" s="2" t="str">
        <f t="shared" si="26"/>
        <v>9</v>
      </c>
      <c r="Z24" s="2" t="str">
        <f t="shared" si="27"/>
        <v>September</v>
      </c>
      <c r="AF24" s="1" t="s">
        <v>24238</v>
      </c>
      <c r="AG24" s="1" t="str">
        <f t="shared" si="2"/>
        <v xml:space="preserve">Seed </v>
      </c>
      <c r="AH24" s="2" t="str">
        <f t="shared" si="3"/>
        <v>Sow spring in situ.</v>
      </c>
      <c r="AI24" s="1" t="s">
        <v>7795</v>
      </c>
      <c r="AK24" s="1" t="s">
        <v>17104</v>
      </c>
      <c r="AL24" s="1" t="str">
        <f t="shared" si="16"/>
        <v>Unscented</v>
      </c>
      <c r="AM24" s="1" t="b">
        <v>0</v>
      </c>
      <c r="AN24" s="1" t="b">
        <v>0</v>
      </c>
      <c r="AO24" s="1" t="b">
        <v>0</v>
      </c>
      <c r="AP24" s="5" t="s">
        <v>28</v>
      </c>
      <c r="AQ24" s="5" t="str">
        <f t="shared" si="17"/>
        <v>Light, Medium, Heavy</v>
      </c>
      <c r="AR24" s="1" t="s">
        <v>10</v>
      </c>
      <c r="AS24" s="1" t="str">
        <f t="shared" si="18"/>
        <v>None, Partial</v>
      </c>
      <c r="AT24" s="1" t="str">
        <f t="shared" si="4"/>
        <v>Partial, Full</v>
      </c>
      <c r="AU24" s="1" t="s">
        <v>29</v>
      </c>
      <c r="AV24" s="1" t="str">
        <f t="shared" si="5"/>
        <v>Moist</v>
      </c>
      <c r="AW24" s="1" t="s">
        <v>12</v>
      </c>
      <c r="AX24" s="1" t="str">
        <f t="shared" si="6"/>
        <v>Acid, Neutral, Alkaline</v>
      </c>
      <c r="AY24" s="1" t="b">
        <v>0</v>
      </c>
      <c r="AZ24" s="1" t="b">
        <v>0</v>
      </c>
      <c r="BA24" s="1" t="b">
        <v>0</v>
      </c>
      <c r="BC24" t="str">
        <f t="shared" si="7"/>
        <v>FALSE</v>
      </c>
      <c r="BE24" t="str">
        <f t="shared" si="8"/>
        <v>FALSE</v>
      </c>
      <c r="BF24" s="1" t="b">
        <v>0</v>
      </c>
      <c r="BG24" s="1" t="b">
        <v>0</v>
      </c>
      <c r="BH24" s="1" t="b">
        <v>0</v>
      </c>
      <c r="BJ24" s="1" t="str">
        <f t="shared" si="9"/>
        <v>FALSE</v>
      </c>
      <c r="BL24" t="str">
        <f t="shared" si="10"/>
        <v>FALSE</v>
      </c>
      <c r="BM24" s="1" t="b">
        <v>0</v>
      </c>
      <c r="BN24" s="1" t="b">
        <v>0</v>
      </c>
      <c r="BO24" s="1">
        <f t="shared" si="19"/>
        <v>8</v>
      </c>
      <c r="BP24" s="1" t="s">
        <v>7796</v>
      </c>
      <c r="BQ24" s="1" cm="1">
        <f t="array" ref="BQ24">_xlfn.IFS(BP24="None Known",0, LEN(BP24)&gt;500, 5,LEN(BP24)&gt;400, 4, LEN(BP24)&gt;300, 3, LEN(BP24)&gt;200, 2, LEN(BP24)&gt;1, 1)</f>
        <v>2</v>
      </c>
      <c r="BR24" s="16" t="s">
        <v>25225</v>
      </c>
      <c r="BS24" s="1">
        <v>1</v>
      </c>
      <c r="BT24" s="1" t="s">
        <v>7797</v>
      </c>
      <c r="BU24" s="1">
        <v>3</v>
      </c>
      <c r="BV24" s="1" t="s">
        <v>7798</v>
      </c>
      <c r="BW24" s="1" t="s">
        <v>31</v>
      </c>
      <c r="BX24" s="1"/>
      <c r="BY24" t="str">
        <f>_xlfn.XLOOKUP($B24,Img_lookup!A:A,Img_lookup!B:B, "Not available")</f>
        <v>d0b0c30d-0ded-4ca5-840a-7c1379632e39</v>
      </c>
      <c r="BZ24" t="str">
        <f>_xlfn.XLOOKUP($B24,Img_lookup!A:A,Img_lookup!C:C, "Not available")</f>
        <v>Starr 050225-4572 Achyranthes aspera var. aspera.jpg</v>
      </c>
      <c r="CA24" t="str">
        <f>_xlfn.XLOOKUP($B24,Img_lookup!A:A,Img_lookup!D:D, "Not available")</f>
        <v>Forest &amp; Kim Starr</v>
      </c>
      <c r="CB24" t="str">
        <f>_xlfn.XLOOKUP($B24,Img_lookup!A:A,Img_lookup!E:E, "https://imgur.com/aT5wafe")</f>
        <v>https://api.openverse.engineering/v1/images/d0b0c30d-0ded-4ca5-840a-7c1379632e39/thumb/</v>
      </c>
    </row>
    <row r="25" spans="1:80" ht="15.75" customHeight="1" x14ac:dyDescent="0.15">
      <c r="A25" s="1" t="s">
        <v>451</v>
      </c>
      <c r="B25" s="1" t="s">
        <v>6447</v>
      </c>
      <c r="C25" s="1" t="s">
        <v>6448</v>
      </c>
      <c r="E25" s="1" t="s">
        <v>2273</v>
      </c>
      <c r="F25" s="1" t="s">
        <v>6</v>
      </c>
      <c r="G25" s="1" t="s">
        <v>6</v>
      </c>
      <c r="H25" s="11" t="str">
        <f t="shared" si="0"/>
        <v>Perennial</v>
      </c>
      <c r="J25" s="1">
        <v>0.75</v>
      </c>
      <c r="K25" s="1">
        <v>0.40000000600000002</v>
      </c>
      <c r="L25" t="str" cm="1">
        <f t="array" ref="L25">_xlfn.IFS(J25+K25="", "Unknown", J25+K25&gt;3, "Large", J25+K25&gt;0.5, "Medium", J25+K25&gt;0, "Small")</f>
        <v>Medium</v>
      </c>
      <c r="M25" s="1">
        <v>8</v>
      </c>
      <c r="N25" cm="1">
        <f t="array" ref="N25">IF($M25="",INDEX($M$2:$M$2176,MATCH(1,INDEX(($A$2:$A$2176=$A25)*($M$2:$M$2176&lt;&gt;""),0),0)),$M25)</f>
        <v>8</v>
      </c>
      <c r="O25" s="2" t="str">
        <f t="shared" si="11"/>
        <v>Grown indoors</v>
      </c>
      <c r="P25" s="1" t="s">
        <v>6449</v>
      </c>
      <c r="R25" t="str">
        <f t="shared" si="20"/>
        <v>Medium</v>
      </c>
      <c r="T25" s="1"/>
      <c r="U25" s="1"/>
      <c r="V25" s="1" t="s">
        <v>427</v>
      </c>
      <c r="W25" s="6" t="str">
        <f t="shared" si="23"/>
        <v>8</v>
      </c>
      <c r="X25" t="str">
        <f t="shared" si="25"/>
        <v>August</v>
      </c>
      <c r="Y25" s="2" t="str">
        <f t="shared" si="26"/>
        <v>9</v>
      </c>
      <c r="Z25" s="2" t="str">
        <f t="shared" si="27"/>
        <v>September</v>
      </c>
      <c r="AA25" s="1" t="s">
        <v>109</v>
      </c>
      <c r="AB25" s="1" t="str">
        <f>IF(ISNUMBER(SEARCH("-",AA25)),TRIM(LEFT(AA25,FIND("-",AA25)-1)),AA25)</f>
        <v>9</v>
      </c>
      <c r="AC25" s="1" t="str">
        <f>IF(AB25="1", "January", IF(AB25="2", "February", IF(AB25="3", "March", IF(AB25="4", "April", IF(AB25="5", "May", IF(AB25="6", "June", IF(AB25="7", "July", IF(AB25="8", "August", IF(AB25="9", "September", IF(AB25="10", "October", IF(AB25="11", "November", IF(AB25="12", "December", "Other"))))))))))))</f>
        <v>September</v>
      </c>
      <c r="AD25" s="1" t="str">
        <f>IF(ISNUMBER(SEARCH("-",AA25)),TRIM(RIGHT(AA25,LEN(AA25)-SEARCH("-",AA25))),AA25)</f>
        <v>10</v>
      </c>
      <c r="AE25" s="1" t="str">
        <f>IF(AD25="1", "January", IF(AD25="2", "February", IF(AD25="3", "March", IF(AD25="4", "April", IF(AD25="5", "May", IF(AD25="6", "June", IF(AD25="7", "July", IF(AD25="8", "August", IF(AD25="9", "September", IF(AD25="10", "October", IF(AD25="11", "November", IF(AD25="12", "December", "Other"))))))))))))</f>
        <v>October</v>
      </c>
      <c r="AF25" s="1" t="s">
        <v>24239</v>
      </c>
      <c r="AG25" s="1" t="str">
        <f t="shared" si="2"/>
        <v xml:space="preserve">Seed </v>
      </c>
      <c r="AH25" s="2" t="str">
        <f t="shared" si="3"/>
        <v>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v>
      </c>
      <c r="AI25" s="1" t="s">
        <v>6450</v>
      </c>
      <c r="AK25" s="1" t="s">
        <v>17104</v>
      </c>
      <c r="AL25" s="1" t="str">
        <f t="shared" si="16"/>
        <v>Unscented</v>
      </c>
      <c r="AM25" s="1" t="b">
        <v>0</v>
      </c>
      <c r="AN25" s="1" t="b">
        <v>0</v>
      </c>
      <c r="AO25" s="1" t="b">
        <v>0</v>
      </c>
      <c r="AP25" s="5" t="s">
        <v>54</v>
      </c>
      <c r="AQ25" s="5" t="str">
        <f t="shared" si="17"/>
        <v>Light, Medium</v>
      </c>
      <c r="AR25" s="1" t="s">
        <v>10</v>
      </c>
      <c r="AS25" s="1" t="str">
        <f t="shared" si="18"/>
        <v>None, Partial</v>
      </c>
      <c r="AT25" s="1" t="str">
        <f t="shared" si="4"/>
        <v>Partial, Full</v>
      </c>
      <c r="AU25" s="1" t="s">
        <v>29</v>
      </c>
      <c r="AV25" s="1" t="str">
        <f t="shared" si="5"/>
        <v>Moist</v>
      </c>
      <c r="AW25" s="1" t="s">
        <v>123</v>
      </c>
      <c r="AX25" s="1" t="str">
        <f t="shared" si="6"/>
        <v>Acid, Neutral</v>
      </c>
      <c r="AY25" s="1" t="b">
        <v>0</v>
      </c>
      <c r="AZ25" s="1" t="b">
        <v>0</v>
      </c>
      <c r="BA25" s="1" t="b">
        <v>0</v>
      </c>
      <c r="BC25" t="str">
        <f t="shared" si="7"/>
        <v>FALSE</v>
      </c>
      <c r="BE25" t="str">
        <f t="shared" si="8"/>
        <v>FALSE</v>
      </c>
      <c r="BF25" s="1" t="b">
        <v>0</v>
      </c>
      <c r="BG25" s="1" t="b">
        <v>0</v>
      </c>
      <c r="BH25" s="1" t="b">
        <v>0</v>
      </c>
      <c r="BJ25" s="1" t="str">
        <f t="shared" si="9"/>
        <v>FALSE</v>
      </c>
      <c r="BL25" t="str">
        <f t="shared" si="10"/>
        <v>FALSE</v>
      </c>
      <c r="BM25" s="1" t="b">
        <v>0</v>
      </c>
      <c r="BN25" s="1" t="b">
        <v>0</v>
      </c>
      <c r="BO25" s="1">
        <f t="shared" si="19"/>
        <v>8</v>
      </c>
      <c r="BP25" s="1" t="s">
        <v>6451</v>
      </c>
      <c r="BQ25" s="1" cm="1">
        <f t="array" ref="BQ25">_xlfn.IFS(BP25="None Known",0, LEN(BP25)&gt;500, 5,LEN(BP25)&gt;400, 4, LEN(BP25)&gt;300, 3, LEN(BP25)&gt;200, 2, LEN(BP25)&gt;1, 1)</f>
        <v>2</v>
      </c>
      <c r="BR25" s="16" t="s">
        <v>25226</v>
      </c>
      <c r="BS25" s="1">
        <v>1</v>
      </c>
      <c r="BT25" s="1" t="s">
        <v>6452</v>
      </c>
      <c r="BU25" s="1">
        <v>3</v>
      </c>
      <c r="BV25" s="1" t="s">
        <v>6453</v>
      </c>
      <c r="BW25" s="1" t="s">
        <v>6454</v>
      </c>
      <c r="BX25" s="1"/>
      <c r="BY25" t="str">
        <f>_xlfn.XLOOKUP($B25,Img_lookup!A:A,Img_lookup!B:B, "Not available")</f>
        <v>b9752810-87af-4cdd-9673-97d13d272686</v>
      </c>
      <c r="BZ25" t="str">
        <f>_xlfn.XLOOKUP($B25,Img_lookup!A:A,Img_lookup!C:C, "Not available")</f>
        <v>Achyranthes bidentata Blume</v>
      </c>
      <c r="CA25" t="str">
        <f>_xlfn.XLOOKUP($B25,Img_lookup!A:A,Img_lookup!D:D, "Not available")</f>
        <v>Ruurd D. Hoogland</v>
      </c>
      <c r="CB25" t="str">
        <f>_xlfn.XLOOKUP($B25,Img_lookup!A:A,Img_lookup!E:E, "https://imgur.com/aT5wafe")</f>
        <v>https://api.openverse.engineering/v1/images/b9752810-87af-4cdd-9673-97d13d272686/thumb/</v>
      </c>
    </row>
    <row r="26" spans="1:80" ht="15.75" customHeight="1" x14ac:dyDescent="0.15">
      <c r="A26" s="1" t="s">
        <v>451</v>
      </c>
      <c r="B26" s="1" t="s">
        <v>14948</v>
      </c>
      <c r="E26" s="1" t="s">
        <v>1168</v>
      </c>
      <c r="F26" s="1" t="s">
        <v>6</v>
      </c>
      <c r="G26" s="1" t="s">
        <v>6</v>
      </c>
      <c r="H26" s="11" t="str">
        <f t="shared" si="0"/>
        <v>Perennial</v>
      </c>
      <c r="J26" s="1">
        <v>0.89999997600000003</v>
      </c>
      <c r="L26" t="str" cm="1">
        <f t="array" ref="L26">_xlfn.IFS(J26+K26="", "Unknown", J26+K26&gt;3, "Large", J26+K26&gt;0.5, "Medium", J26+K26&gt;0, "Small")</f>
        <v>Medium</v>
      </c>
      <c r="N26" cm="1">
        <f t="array" ref="N26">IF($M26="",INDEX($M$2:$M$2176,MATCH(1,INDEX(($A$2:$A$2176=$A26)*($M$2:$M$2176&lt;&gt;""),0),0)),$M26)</f>
        <v>8</v>
      </c>
      <c r="O26" s="2" t="str">
        <f t="shared" si="11"/>
        <v>Grown indoors</v>
      </c>
      <c r="P26" s="1" t="s">
        <v>14949</v>
      </c>
      <c r="R26" t="str">
        <f t="shared" si="20"/>
        <v>Medium</v>
      </c>
      <c r="T26" s="1"/>
      <c r="U26" s="1"/>
      <c r="V26" s="1" t="s">
        <v>427</v>
      </c>
      <c r="W26" s="6" t="str">
        <f t="shared" si="23"/>
        <v>8</v>
      </c>
      <c r="X26" t="str">
        <f t="shared" si="25"/>
        <v>August</v>
      </c>
      <c r="Y26" s="2" t="str">
        <f t="shared" si="26"/>
        <v>9</v>
      </c>
      <c r="Z26" s="2" t="str">
        <f t="shared" si="27"/>
        <v>September</v>
      </c>
      <c r="AF26" s="1" t="s">
        <v>24239</v>
      </c>
      <c r="AG26" s="1" t="str">
        <f t="shared" si="2"/>
        <v xml:space="preserve">Seed </v>
      </c>
      <c r="AH26" s="2" t="str">
        <f t="shared" si="3"/>
        <v>Sow late spring in a greenhouse. Germination should be fairly rapid, prick out the seedlings into individual pots of fairly rich soil when they are large enough to handle. It is probably wise to grow this plant on in the greenhouse for its first winter, planting it out into its permanent position in late spring after the last expected frosts.</v>
      </c>
      <c r="AI26" s="1" t="s">
        <v>14950</v>
      </c>
      <c r="AK26" s="1" t="s">
        <v>17104</v>
      </c>
      <c r="AL26" s="1" t="str">
        <f t="shared" si="16"/>
        <v>Unscented</v>
      </c>
      <c r="AM26" s="1" t="b">
        <v>0</v>
      </c>
      <c r="AN26" s="1" t="b">
        <v>0</v>
      </c>
      <c r="AO26" s="1" t="b">
        <v>0</v>
      </c>
      <c r="AP26" s="5" t="s">
        <v>54</v>
      </c>
      <c r="AQ26" s="5" t="str">
        <f t="shared" si="17"/>
        <v>Light, Medium</v>
      </c>
      <c r="AR26" s="1" t="s">
        <v>10</v>
      </c>
      <c r="AS26" s="1" t="str">
        <f t="shared" si="18"/>
        <v>None, Partial</v>
      </c>
      <c r="AT26" s="1" t="str">
        <f t="shared" si="4"/>
        <v>Partial, Full</v>
      </c>
      <c r="AU26" s="1" t="s">
        <v>29</v>
      </c>
      <c r="AV26" s="1" t="str">
        <f t="shared" si="5"/>
        <v>Moist</v>
      </c>
      <c r="AW26" s="1" t="s">
        <v>123</v>
      </c>
      <c r="AX26" s="1" t="str">
        <f t="shared" si="6"/>
        <v>Acid, Neutral</v>
      </c>
      <c r="AY26" s="1" t="b">
        <v>0</v>
      </c>
      <c r="AZ26" s="1" t="b">
        <v>0</v>
      </c>
      <c r="BA26" s="1" t="b">
        <v>0</v>
      </c>
      <c r="BC26" t="str">
        <f t="shared" si="7"/>
        <v>FALSE</v>
      </c>
      <c r="BE26" t="str">
        <f t="shared" si="8"/>
        <v>FALSE</v>
      </c>
      <c r="BF26" s="1" t="b">
        <v>0</v>
      </c>
      <c r="BG26" s="1" t="b">
        <v>0</v>
      </c>
      <c r="BH26" s="1" t="b">
        <v>0</v>
      </c>
      <c r="BJ26" s="1" t="str">
        <f t="shared" si="9"/>
        <v>FALSE</v>
      </c>
      <c r="BL26" t="str">
        <f t="shared" si="10"/>
        <v>FALSE</v>
      </c>
      <c r="BM26" s="1" t="b">
        <v>0</v>
      </c>
      <c r="BN26" s="1" t="b">
        <v>0</v>
      </c>
      <c r="BO26" s="1">
        <f t="shared" si="19"/>
        <v>5</v>
      </c>
      <c r="BP26" s="1" t="s">
        <v>14951</v>
      </c>
      <c r="BQ26" s="1" cm="1">
        <f t="array" ref="BQ26">_xlfn.IFS(BP26="None Known",0, LEN(BP26)&gt;500, 5,LEN(BP26)&gt;400, 4, LEN(BP26)&gt;300, 3, LEN(BP26)&gt;200, 2, LEN(BP26)&gt;1, 1)</f>
        <v>1</v>
      </c>
      <c r="BR26" s="1" t="s">
        <v>14952</v>
      </c>
      <c r="BS26" s="1">
        <v>1</v>
      </c>
      <c r="BT26" s="1" t="s">
        <v>14953</v>
      </c>
      <c r="BU26" s="1">
        <v>1</v>
      </c>
      <c r="BV26" s="1" t="s">
        <v>760</v>
      </c>
      <c r="BW26" s="1" t="s">
        <v>31</v>
      </c>
      <c r="BX26" s="1"/>
      <c r="BY26" t="str">
        <f>_xlfn.XLOOKUP($B26,Img_lookup!A:A,Img_lookup!B:B, "Not available")</f>
        <v>Not available</v>
      </c>
      <c r="BZ26" t="str">
        <f>_xlfn.XLOOKUP($B26,Img_lookup!A:A,Img_lookup!C:C, "Not available")</f>
        <v>Not available</v>
      </c>
      <c r="CA26" t="str">
        <f>_xlfn.XLOOKUP($B26,Img_lookup!A:A,Img_lookup!D:D, "Not available")</f>
        <v>Not available</v>
      </c>
      <c r="CB26" t="str">
        <f>_xlfn.XLOOKUP($B26,Img_lookup!A:A,Img_lookup!E:E, "https://imgur.com/aT5wafe")</f>
        <v>https://imgur.com/aT5wafe</v>
      </c>
    </row>
    <row r="27" spans="1:80" ht="15.75" customHeight="1" x14ac:dyDescent="0.15">
      <c r="A27" s="1" t="s">
        <v>103</v>
      </c>
      <c r="B27" s="1" t="s">
        <v>1673</v>
      </c>
      <c r="C27" s="1" t="s">
        <v>1674</v>
      </c>
      <c r="D27" s="1" t="s">
        <v>1675</v>
      </c>
      <c r="E27" s="1" t="s">
        <v>1676</v>
      </c>
      <c r="F27" s="1" t="s">
        <v>17124</v>
      </c>
      <c r="G27" s="1" t="s">
        <v>17124</v>
      </c>
      <c r="H27" s="11" t="str">
        <f t="shared" si="0"/>
        <v>Annual/Perennial</v>
      </c>
      <c r="J27" s="1">
        <v>0.15000000599999999</v>
      </c>
      <c r="K27" s="1">
        <v>0.30000001199999998</v>
      </c>
      <c r="L27" t="str" cm="1">
        <f t="array" ref="L27">_xlfn.IFS(J27+K27="", "Unknown", J27+K27&gt;3, "Large", J27+K27&gt;0.5, "Medium", J27+K27&gt;0, "Small")</f>
        <v>Small</v>
      </c>
      <c r="M27" s="1">
        <v>4</v>
      </c>
      <c r="N27" cm="1">
        <f t="array" ref="N27">IF($M27="",INDEX($M$2:$M$2176,MATCH(1,INDEX(($A$2:$A$2176=$A27)*($M$2:$M$2176&lt;&gt;""),0),0)),$M27)</f>
        <v>4</v>
      </c>
      <c r="O27" s="2" t="str">
        <f t="shared" si="11"/>
        <v>Hardy to cold</v>
      </c>
      <c r="P27" s="1" t="s">
        <v>1677</v>
      </c>
      <c r="R27" t="str">
        <f t="shared" si="20"/>
        <v>Medium</v>
      </c>
      <c r="T27" s="1"/>
      <c r="U27" s="1"/>
      <c r="V27" s="1" t="s">
        <v>51</v>
      </c>
      <c r="W27" s="6" t="str">
        <f t="shared" si="23"/>
        <v>7</v>
      </c>
      <c r="X27" t="str">
        <f t="shared" si="25"/>
        <v>July</v>
      </c>
      <c r="Y27" s="2" t="str">
        <f t="shared" si="26"/>
        <v>8</v>
      </c>
      <c r="Z27" s="2" t="str">
        <f t="shared" si="27"/>
        <v>August</v>
      </c>
      <c r="AA27" s="1" t="s">
        <v>427</v>
      </c>
      <c r="AB27" s="1" t="str">
        <f>IF(ISNUMBER(SEARCH("-",AA27)),TRIM(LEFT(AA27,FIND("-",AA27)-1)),AA27)</f>
        <v>8</v>
      </c>
      <c r="AC27" s="1" t="str">
        <f>IF(AB27="1", "January", IF(AB27="2", "February", IF(AB27="3", "March", IF(AB27="4", "April", IF(AB27="5", "May", IF(AB27="6", "June", IF(AB27="7", "July", IF(AB27="8", "August", IF(AB27="9", "September", IF(AB27="10", "October", IF(AB27="11", "November", IF(AB27="12", "December", "Other"))))))))))))</f>
        <v>August</v>
      </c>
      <c r="AD27" s="1" t="str">
        <f>IF(ISNUMBER(SEARCH("-",AA27)),TRIM(RIGHT(AA27,LEN(AA27)-SEARCH("-",AA27))),AA27)</f>
        <v>9</v>
      </c>
      <c r="AE27" s="1" t="str">
        <f>IF(AD27="1", "January", IF(AD27="2", "February", IF(AD27="3", "March", IF(AD27="4", "April", IF(AD27="5", "May", IF(AD27="6", "June", IF(AD27="7", "July", IF(AD27="8", "August", IF(AD27="9", "September", IF(AD27="10", "October", IF(AD27="11", "November", IF(AD27="12", "December", "Other"))))))))))))</f>
        <v>September</v>
      </c>
      <c r="AF27" s="16" t="s">
        <v>24240</v>
      </c>
      <c r="AG27" s="1" t="str">
        <f t="shared" si="2"/>
        <v xml:space="preserve">Seed </v>
      </c>
      <c r="AH27" s="2" t="str">
        <f t="shared" si="3"/>
        <v>Sow early spring in a cold frame. If you have sufficient seed then you could try sowing in situ in April or May. Germination should take place within a month. When large enough to handle, prick the seedlings out into individual pots and plant them out in the summer.
Division in spring.
Basal cuttings in late spring. Very easy[K].</v>
      </c>
      <c r="AI27" s="1" t="s">
        <v>1678</v>
      </c>
      <c r="AJ27" s="1" t="s">
        <v>26</v>
      </c>
      <c r="AK27" s="1" t="s">
        <v>17104</v>
      </c>
      <c r="AL27" s="1" t="str">
        <f t="shared" si="16"/>
        <v>Unscented</v>
      </c>
      <c r="AM27" s="1" t="b">
        <v>0</v>
      </c>
      <c r="AN27" s="1" t="b">
        <v>0</v>
      </c>
      <c r="AO27" s="1" t="b">
        <v>0</v>
      </c>
      <c r="AP27" s="5" t="s">
        <v>54</v>
      </c>
      <c r="AQ27" s="5" t="str">
        <f t="shared" si="17"/>
        <v>Light, Medium</v>
      </c>
      <c r="AR27" s="1" t="s">
        <v>30</v>
      </c>
      <c r="AS27" s="1" t="str">
        <f t="shared" si="18"/>
        <v>None</v>
      </c>
      <c r="AT27" s="1" t="str">
        <f t="shared" si="4"/>
        <v>Full</v>
      </c>
      <c r="AU27" s="1" t="s">
        <v>11</v>
      </c>
      <c r="AV27" s="1" t="str">
        <f t="shared" si="5"/>
        <v>Dry, Moist</v>
      </c>
      <c r="AW27" s="1" t="s">
        <v>12</v>
      </c>
      <c r="AX27" s="1" t="str">
        <f t="shared" si="6"/>
        <v>Acid, Neutral, Alkaline</v>
      </c>
      <c r="AY27" s="1" t="b">
        <v>0</v>
      </c>
      <c r="AZ27" s="1" t="b">
        <v>1</v>
      </c>
      <c r="BA27" s="1" t="b">
        <v>0</v>
      </c>
      <c r="BC27" t="str">
        <f t="shared" si="7"/>
        <v>FALSE</v>
      </c>
      <c r="BE27" t="str">
        <f t="shared" si="8"/>
        <v>FALSE</v>
      </c>
      <c r="BF27" s="1" t="b">
        <v>1</v>
      </c>
      <c r="BG27" s="1" t="b">
        <v>0</v>
      </c>
      <c r="BH27" s="1" t="b">
        <v>0</v>
      </c>
      <c r="BI27" s="1" t="s">
        <v>30</v>
      </c>
      <c r="BJ27" s="1" t="str">
        <f t="shared" si="9"/>
        <v>FALSE</v>
      </c>
      <c r="BK27" s="1" t="s">
        <v>77</v>
      </c>
      <c r="BL27" t="str">
        <f t="shared" si="10"/>
        <v>TRUE</v>
      </c>
      <c r="BM27" s="1" t="b">
        <v>0</v>
      </c>
      <c r="BN27" s="1" t="b">
        <v>0</v>
      </c>
      <c r="BO27" s="1">
        <f t="shared" si="19"/>
        <v>8</v>
      </c>
      <c r="BP27" s="1" t="s">
        <v>1679</v>
      </c>
      <c r="BQ27" s="1" cm="1">
        <f t="array" ref="BQ27">_xlfn.IFS(BP27="None Known",0, LEN(BP27)&gt;500, 5,LEN(BP27)&gt;400, 4, LEN(BP27)&gt;300, 3, LEN(BP27)&gt;200, 2, LEN(BP27)&gt;1, 1)</f>
        <v>1</v>
      </c>
      <c r="BR27" s="1" t="s">
        <v>1680</v>
      </c>
      <c r="BS27" s="1">
        <v>2</v>
      </c>
      <c r="BT27" s="1" t="s">
        <v>1681</v>
      </c>
      <c r="BU27" s="1">
        <v>1</v>
      </c>
      <c r="BV27" s="1" t="s">
        <v>1682</v>
      </c>
      <c r="BW27" s="1" t="s">
        <v>31</v>
      </c>
      <c r="BX27" s="1"/>
      <c r="BY27" t="str">
        <f>_xlfn.XLOOKUP($B27,Img_lookup!A:A,Img_lookup!B:B, "Not available")</f>
        <v>785cb4ee-77fe-4544-b3c6-42d887e1c95c</v>
      </c>
      <c r="BZ27" t="str">
        <f>_xlfn.XLOOKUP($B27,Img_lookup!A:A,Img_lookup!C:C, "Not available")</f>
        <v>Villacher Alpe 1990 Acinos arvensis Basil Thyme</v>
      </c>
      <c r="CA27" t="str">
        <f>_xlfn.XLOOKUP($B27,Img_lookup!A:A,Img_lookup!D:D, "Not available")</f>
        <v>Mary Gillham Archive Project</v>
      </c>
      <c r="CB27" t="str">
        <f>_xlfn.XLOOKUP($B27,Img_lookup!A:A,Img_lookup!E:E, "https://imgur.com/aT5wafe")</f>
        <v>https://api.openverse.engineering/v1/images/785cb4ee-77fe-4544-b3c6-42d887e1c95c/thumb/</v>
      </c>
    </row>
    <row r="28" spans="1:80" ht="15.75" customHeight="1" x14ac:dyDescent="0.15">
      <c r="A28" s="1" t="s">
        <v>103</v>
      </c>
      <c r="B28" s="1" t="s">
        <v>7838</v>
      </c>
      <c r="D28" s="1" t="s">
        <v>7839</v>
      </c>
      <c r="E28" s="1" t="s">
        <v>1090</v>
      </c>
      <c r="F28" s="1" t="s">
        <v>17124</v>
      </c>
      <c r="G28" s="1" t="s">
        <v>17124</v>
      </c>
      <c r="H28" s="11" t="str">
        <f t="shared" si="0"/>
        <v>Annual/Perennial</v>
      </c>
      <c r="J28" s="1">
        <v>0.30000001199999998</v>
      </c>
      <c r="L28" t="str" cm="1">
        <f t="array" ref="L28">_xlfn.IFS(J28+K28="", "Unknown", J28+K28&gt;3, "Large", J28+K28&gt;0.5, "Medium", J28+K28&gt;0, "Small")</f>
        <v>Small</v>
      </c>
      <c r="M28" s="1">
        <v>4</v>
      </c>
      <c r="N28" cm="1">
        <f t="array" ref="N28">IF($M28="",INDEX($M$2:$M$2176,MATCH(1,INDEX(($A$2:$A$2176=$A28)*($M$2:$M$2176&lt;&gt;""),0),0)),$M28)</f>
        <v>4</v>
      </c>
      <c r="O28" s="2" t="str">
        <f t="shared" si="11"/>
        <v>Hardy to cold</v>
      </c>
      <c r="P28" s="1" t="s">
        <v>196</v>
      </c>
      <c r="R28" t="str">
        <f t="shared" si="20"/>
        <v>Medium</v>
      </c>
      <c r="W28"/>
      <c r="AF28" s="1" t="s">
        <v>24241</v>
      </c>
      <c r="AG28" s="1" t="str">
        <f t="shared" si="2"/>
        <v xml:space="preserve">Seed </v>
      </c>
      <c r="AH28" s="2" t="str">
        <f t="shared" si="3"/>
        <v>Sow early spring in a cold frame. If you have sufficient seed then you could try sowing in situ in April or May. Germination should take place within a month. When large enough to handle, prick the seedlings out into individual pots and plant them out in the summer.</v>
      </c>
      <c r="AI28" s="1" t="s">
        <v>7840</v>
      </c>
      <c r="AJ28" s="1" t="s">
        <v>53</v>
      </c>
      <c r="AK28" s="1" t="s">
        <v>17104</v>
      </c>
      <c r="AL28" s="1" t="str">
        <f t="shared" si="16"/>
        <v>Unscented</v>
      </c>
      <c r="AM28" s="1" t="b">
        <v>0</v>
      </c>
      <c r="AN28" s="1" t="b">
        <v>0</v>
      </c>
      <c r="AO28" s="1" t="b">
        <v>0</v>
      </c>
      <c r="AP28" s="5" t="s">
        <v>28</v>
      </c>
      <c r="AQ28" s="5" t="str">
        <f t="shared" si="17"/>
        <v>Light, Medium, Heavy</v>
      </c>
      <c r="AR28" s="1" t="s">
        <v>30</v>
      </c>
      <c r="AS28" s="1" t="str">
        <f t="shared" si="18"/>
        <v>None</v>
      </c>
      <c r="AT28" s="1" t="str">
        <f t="shared" si="4"/>
        <v>Full</v>
      </c>
      <c r="AU28" s="1" t="s">
        <v>11</v>
      </c>
      <c r="AV28" s="1" t="str">
        <f t="shared" si="5"/>
        <v>Dry, Moist</v>
      </c>
      <c r="AW28" s="1" t="s">
        <v>12</v>
      </c>
      <c r="AX28" s="1" t="str">
        <f t="shared" si="6"/>
        <v>Acid, Neutral, Alkaline</v>
      </c>
      <c r="AY28" s="1" t="b">
        <v>0</v>
      </c>
      <c r="AZ28" s="1" t="b">
        <v>0</v>
      </c>
      <c r="BA28" s="1" t="b">
        <v>0</v>
      </c>
      <c r="BC28" t="str">
        <f t="shared" si="7"/>
        <v>FALSE</v>
      </c>
      <c r="BE28" t="str">
        <f t="shared" si="8"/>
        <v>FALSE</v>
      </c>
      <c r="BF28" s="1" t="b">
        <v>0</v>
      </c>
      <c r="BG28" s="1" t="b">
        <v>0</v>
      </c>
      <c r="BH28" s="1" t="b">
        <v>1</v>
      </c>
      <c r="BI28" s="1" t="s">
        <v>30</v>
      </c>
      <c r="BJ28" s="1" t="str">
        <f t="shared" si="9"/>
        <v>FALSE</v>
      </c>
      <c r="BL28" t="str">
        <f t="shared" si="10"/>
        <v>FALSE</v>
      </c>
      <c r="BM28" s="1" t="b">
        <v>0</v>
      </c>
      <c r="BN28" s="1" t="b">
        <v>0</v>
      </c>
      <c r="BO28" s="1">
        <f t="shared" si="19"/>
        <v>4</v>
      </c>
      <c r="BP28" s="1" t="s">
        <v>31</v>
      </c>
      <c r="BQ28" s="1" cm="1">
        <f t="array" ref="BQ28">_xlfn.IFS(BP28="None Known",0, LEN(BP28)&gt;500, 5,LEN(BP28)&gt;400, 4, LEN(BP28)&gt;300, 3, LEN(BP28)&gt;200, 2, LEN(BP28)&gt;1, 1)</f>
        <v>0</v>
      </c>
      <c r="BR28" s="1" t="s">
        <v>7841</v>
      </c>
      <c r="BS28" s="1">
        <v>1</v>
      </c>
      <c r="BT28" s="1" t="s">
        <v>7842</v>
      </c>
      <c r="BU28" s="1">
        <v>1</v>
      </c>
      <c r="BV28" s="1" t="s">
        <v>7843</v>
      </c>
      <c r="BW28" s="1" t="s">
        <v>31</v>
      </c>
      <c r="BX28" s="1"/>
      <c r="BY28" t="str">
        <f>_xlfn.XLOOKUP($B28,Img_lookup!A:A,Img_lookup!B:B, "Not available")</f>
        <v>Not available</v>
      </c>
      <c r="BZ28" t="str">
        <f>_xlfn.XLOOKUP($B28,Img_lookup!A:A,Img_lookup!C:C, "Not available")</f>
        <v>Not available</v>
      </c>
      <c r="CA28" t="str">
        <f>_xlfn.XLOOKUP($B28,Img_lookup!A:A,Img_lookup!D:D, "Not available")</f>
        <v>Not available</v>
      </c>
      <c r="CB28" t="str">
        <f>_xlfn.XLOOKUP($B28,Img_lookup!A:A,Img_lookup!E:E, "https://imgur.com/aT5wafe")</f>
        <v>https://imgur.com/aT5wafe</v>
      </c>
    </row>
    <row r="29" spans="1:80" ht="15.75" customHeight="1" x14ac:dyDescent="0.15">
      <c r="A29" s="1" t="s">
        <v>375</v>
      </c>
      <c r="B29" s="1" t="s">
        <v>7628</v>
      </c>
      <c r="E29" s="1" t="s">
        <v>1626</v>
      </c>
      <c r="F29" s="1" t="s">
        <v>6</v>
      </c>
      <c r="G29" s="1" t="s">
        <v>6</v>
      </c>
      <c r="H29" s="11" t="str">
        <f t="shared" si="0"/>
        <v>Perennial</v>
      </c>
      <c r="J29" s="1">
        <v>1.5</v>
      </c>
      <c r="L29" t="str" cm="1">
        <f t="array" ref="L29">_xlfn.IFS(J29+K29="", "Unknown", J29+K29&gt;3, "Large", J29+K29&gt;0.5, "Medium", J29+K29&gt;0, "Small")</f>
        <v>Medium</v>
      </c>
      <c r="M29" s="1">
        <v>6</v>
      </c>
      <c r="N29" cm="1">
        <f t="array" ref="N29">IF($M29="",INDEX($M$2:$M$2176,MATCH(1,INDEX(($A$2:$A$2176=$A29)*($M$2:$M$2176&lt;&gt;""),0),0)),$M29)</f>
        <v>6</v>
      </c>
      <c r="O29" s="2" t="str">
        <f t="shared" si="11"/>
        <v>Seasonal outdoors</v>
      </c>
      <c r="P29" s="1" t="s">
        <v>7629</v>
      </c>
      <c r="R29" t="str">
        <f t="shared" si="20"/>
        <v>Medium</v>
      </c>
      <c r="T29" s="1"/>
      <c r="U29" s="1"/>
      <c r="V29" s="1" t="s">
        <v>427</v>
      </c>
      <c r="W29" s="6" t="str">
        <f t="shared" ref="W29:W36" si="28">IF(ISNUMBER(SEARCH("-",V29)),TRIM(LEFT(V29,FIND("-",V29)-1)),V29)</f>
        <v>8</v>
      </c>
      <c r="X29" t="str">
        <f t="shared" ref="X29:X36" si="29">IF(W29="1", "January", IF(W29="2", "February", IF(W29="3", "March", IF(W29="4", "April", IF(W29="5", "May", IF(W29="6", "June", IF(W29="7", "July", IF(W29="8", "August", IF(W29="9", "September", IF(W29="10", "October", IF(W29="11", "November", IF(W29="12", "December", "Other"))))))))))))</f>
        <v>August</v>
      </c>
      <c r="Y29" s="2" t="str">
        <f t="shared" ref="Y29:Y36" si="30">IF(ISNUMBER(SEARCH("-",V29)),TRIM(RIGHT(V29,LEN(V29)-SEARCH("-",V29))),V29)</f>
        <v>9</v>
      </c>
      <c r="Z29" s="2" t="str">
        <f t="shared" ref="Z29:Z36" si="31">IF(Y29="1", "January", IF(Y29="2", "February", IF(Y29="3", "March", IF(Y29="4", "April", IF(Y29="5", "May", IF(Y29="6", "June", IF(Y29="7", "July", IF(Y29="8", "August", IF(Y29="9", "September", IF(Y29="10", "October", IF(Y29="11", "November", IF(Y29="12", "December", "Other"))))))))))))</f>
        <v>September</v>
      </c>
      <c r="AA29" s="1" t="s">
        <v>109</v>
      </c>
      <c r="AB29" s="1" t="str">
        <f>IF(ISNUMBER(SEARCH("-",AA29)),TRIM(LEFT(AA29,FIND("-",AA29)-1)),AA29)</f>
        <v>9</v>
      </c>
      <c r="AC29" s="1" t="str">
        <f>IF(AB29="1", "January", IF(AB29="2", "February", IF(AB29="3", "March", IF(AB29="4", "April", IF(AB29="5", "May", IF(AB29="6", "June", IF(AB29="7", "July", IF(AB29="8", "August", IF(AB29="9", "September", IF(AB29="10", "October", IF(AB29="11", "November", IF(AB29="12", "December", "Other"))))))))))))</f>
        <v>September</v>
      </c>
      <c r="AD29" s="1" t="str">
        <f>IF(ISNUMBER(SEARCH("-",AA29)),TRIM(RIGHT(AA29,LEN(AA29)-SEARCH("-",AA29))),AA29)</f>
        <v>10</v>
      </c>
      <c r="AE29" s="1" t="str">
        <f>IF(AD29="1", "January", IF(AD29="2", "February", IF(AD29="3", "March", IF(AD29="4", "April", IF(AD29="5", "May", IF(AD29="6", "June", IF(AD29="7", "July", IF(AD29="8", "August", IF(AD29="9", "September", IF(AD29="10", "October", IF(AD29="11", "November", IF(AD29="12", "December", "Other"))))))))))))</f>
        <v>October</v>
      </c>
      <c r="AF29" s="16" t="s">
        <v>23945</v>
      </c>
      <c r="AG29" s="1" t="str">
        <f t="shared" si="2"/>
        <v xml:space="preserve">Seed </v>
      </c>
      <c r="AH29"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29" s="1" t="s">
        <v>7630</v>
      </c>
      <c r="AJ29" s="1" t="s">
        <v>26</v>
      </c>
      <c r="AL29" s="1" t="str">
        <f t="shared" si="16"/>
        <v>Unscented</v>
      </c>
      <c r="AM29" s="1" t="b">
        <v>0</v>
      </c>
      <c r="AN29" s="1" t="b">
        <v>1</v>
      </c>
      <c r="AO29" s="1" t="b">
        <v>0</v>
      </c>
      <c r="AP29" s="5" t="s">
        <v>28</v>
      </c>
      <c r="AQ29" s="5" t="str">
        <f t="shared" si="17"/>
        <v>Light, Medium, Heavy</v>
      </c>
      <c r="AR29" s="1" t="s">
        <v>10</v>
      </c>
      <c r="AS29" s="1" t="str">
        <f t="shared" si="18"/>
        <v>None, Partial</v>
      </c>
      <c r="AT29" s="1" t="str">
        <f t="shared" si="4"/>
        <v>Partial, Full</v>
      </c>
      <c r="AU29" s="1" t="s">
        <v>29</v>
      </c>
      <c r="AV29" s="1" t="str">
        <f t="shared" si="5"/>
        <v>Moist</v>
      </c>
      <c r="AW29" s="1" t="s">
        <v>12</v>
      </c>
      <c r="AX29" s="1" t="str">
        <f t="shared" si="6"/>
        <v>Acid, Neutral, Alkaline</v>
      </c>
      <c r="AY29" s="1" t="b">
        <v>0</v>
      </c>
      <c r="AZ29" s="1" t="b">
        <v>0</v>
      </c>
      <c r="BA29" s="1" t="b">
        <v>0</v>
      </c>
      <c r="BC29" t="str">
        <f t="shared" si="7"/>
        <v>FALSE</v>
      </c>
      <c r="BE29" t="str">
        <f t="shared" si="8"/>
        <v>FALSE</v>
      </c>
      <c r="BF29" s="1" t="b">
        <v>0</v>
      </c>
      <c r="BG29" s="1" t="b">
        <v>1</v>
      </c>
      <c r="BH29" s="1" t="b">
        <v>0</v>
      </c>
      <c r="BJ29" s="1" t="str">
        <f t="shared" si="9"/>
        <v>FALSE</v>
      </c>
      <c r="BL29" t="str">
        <f t="shared" si="10"/>
        <v>FALSE</v>
      </c>
      <c r="BM29" s="1" t="b">
        <v>0</v>
      </c>
      <c r="BN29" s="1" t="b">
        <v>0</v>
      </c>
      <c r="BO29" s="1">
        <f t="shared" si="19"/>
        <v>5</v>
      </c>
      <c r="BP29" s="1" t="s">
        <v>31</v>
      </c>
      <c r="BQ29" s="1" cm="1">
        <f t="array" ref="BQ29">_xlfn.IFS(BP29="None Known",0, LEN(BP29)&gt;500, 5,LEN(BP29)&gt;400, 4, LEN(BP29)&gt;300, 3, LEN(BP29)&gt;200, 2, LEN(BP29)&gt;1, 1)</f>
        <v>0</v>
      </c>
      <c r="BR29" s="1" t="s">
        <v>7631</v>
      </c>
      <c r="BS29" s="1">
        <v>1</v>
      </c>
      <c r="BT29" s="1" t="s">
        <v>7632</v>
      </c>
      <c r="BU29" s="1">
        <v>2</v>
      </c>
      <c r="BV29" s="1" t="s">
        <v>7633</v>
      </c>
      <c r="BW29" s="1" t="s">
        <v>7634</v>
      </c>
      <c r="BX29" s="1"/>
      <c r="BY29" t="str">
        <f>_xlfn.XLOOKUP($B29,Img_lookup!A:A,Img_lookup!B:B, "Not available")</f>
        <v>d826607a-ffeb-4bd5-b05a-65292b9a9cda</v>
      </c>
      <c r="BZ29" t="str">
        <f>_xlfn.XLOOKUP($B29,Img_lookup!A:A,Img_lookup!C:C, "Not available")</f>
        <v>Aconitum heterophyllum</v>
      </c>
      <c r="CA29" t="str">
        <f>_xlfn.XLOOKUP($B29,Img_lookup!A:A,Img_lookup!D:D, "Not available")</f>
        <v>Mrs. R. R. Stewart</v>
      </c>
      <c r="CB29" t="str">
        <f>_xlfn.XLOOKUP($B29,Img_lookup!A:A,Img_lookup!E:E, "https://imgur.com/aT5wafe")</f>
        <v>https://api.openverse.engineering/v1/images/d826607a-ffeb-4bd5-b05a-65292b9a9cda/thumb/</v>
      </c>
    </row>
    <row r="30" spans="1:80" ht="15.75" customHeight="1" x14ac:dyDescent="0.15">
      <c r="A30" s="1" t="s">
        <v>375</v>
      </c>
      <c r="B30" s="1" t="s">
        <v>12099</v>
      </c>
      <c r="C30" s="1" t="s">
        <v>12100</v>
      </c>
      <c r="E30" s="1" t="s">
        <v>6029</v>
      </c>
      <c r="F30" s="1" t="s">
        <v>6</v>
      </c>
      <c r="G30" s="1" t="s">
        <v>6</v>
      </c>
      <c r="H30" s="11" t="str">
        <f t="shared" si="0"/>
        <v>Perennial</v>
      </c>
      <c r="J30" s="1">
        <v>1</v>
      </c>
      <c r="K30" s="1">
        <v>0.60000002399999997</v>
      </c>
      <c r="L30" t="str" cm="1">
        <f t="array" ref="L30">_xlfn.IFS(J30+K30="", "Unknown", J30+K30&gt;3, "Large", J30+K30&gt;0.5, "Medium", J30+K30&gt;0, "Small")</f>
        <v>Medium</v>
      </c>
      <c r="M30" s="1">
        <v>3</v>
      </c>
      <c r="N30" cm="1">
        <f t="array" ref="N30">IF($M30="",INDEX($M$2:$M$2176,MATCH(1,INDEX(($A$2:$A$2176=$A30)*($M$2:$M$2176&lt;&gt;""),0),0)),$M30)</f>
        <v>3</v>
      </c>
      <c r="O30" s="2" t="str">
        <f t="shared" si="11"/>
        <v>Hardy to cold</v>
      </c>
      <c r="P30" s="1" t="s">
        <v>196</v>
      </c>
      <c r="R30" t="str">
        <f t="shared" si="20"/>
        <v>Medium</v>
      </c>
      <c r="T30" s="1"/>
      <c r="U30" s="1"/>
      <c r="V30" s="1" t="s">
        <v>51</v>
      </c>
      <c r="W30" s="6" t="str">
        <f t="shared" si="28"/>
        <v>7</v>
      </c>
      <c r="X30" t="str">
        <f t="shared" si="29"/>
        <v>July</v>
      </c>
      <c r="Y30" s="2" t="str">
        <f t="shared" si="30"/>
        <v>8</v>
      </c>
      <c r="Z30" s="2" t="str">
        <f t="shared" si="31"/>
        <v>August</v>
      </c>
      <c r="AF30" s="16" t="s">
        <v>23945</v>
      </c>
      <c r="AG30" s="1" t="str">
        <f t="shared" si="2"/>
        <v xml:space="preserve">Seed </v>
      </c>
      <c r="AH30"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30" s="1" t="s">
        <v>12101</v>
      </c>
      <c r="AJ30" s="1" t="s">
        <v>26</v>
      </c>
      <c r="AL30" s="1" t="str">
        <f t="shared" si="16"/>
        <v>Unscented</v>
      </c>
      <c r="AM30" s="1" t="b">
        <v>0</v>
      </c>
      <c r="AN30" s="1" t="b">
        <v>1</v>
      </c>
      <c r="AO30" s="1" t="b">
        <v>0</v>
      </c>
      <c r="AP30" s="5" t="s">
        <v>28</v>
      </c>
      <c r="AQ30" s="5" t="str">
        <f t="shared" si="17"/>
        <v>Light, Medium, Heavy</v>
      </c>
      <c r="AR30" s="1" t="s">
        <v>10</v>
      </c>
      <c r="AS30" s="1" t="str">
        <f t="shared" si="18"/>
        <v>None, Partial</v>
      </c>
      <c r="AT30" s="1" t="str">
        <f t="shared" si="4"/>
        <v>Partial, Full</v>
      </c>
      <c r="AU30" s="1" t="s">
        <v>29</v>
      </c>
      <c r="AV30" s="1" t="str">
        <f t="shared" si="5"/>
        <v>Moist</v>
      </c>
      <c r="AW30" s="1" t="s">
        <v>12</v>
      </c>
      <c r="AX30" s="1" t="str">
        <f t="shared" si="6"/>
        <v>Acid, Neutral, Alkaline</v>
      </c>
      <c r="AY30" s="1" t="b">
        <v>0</v>
      </c>
      <c r="AZ30" s="1" t="b">
        <v>0</v>
      </c>
      <c r="BA30" s="1" t="b">
        <v>0</v>
      </c>
      <c r="BC30" t="str">
        <f t="shared" si="7"/>
        <v>FALSE</v>
      </c>
      <c r="BE30" t="str">
        <f t="shared" si="8"/>
        <v>FALSE</v>
      </c>
      <c r="BF30" s="1" t="b">
        <v>0</v>
      </c>
      <c r="BG30" s="1" t="b">
        <v>1</v>
      </c>
      <c r="BH30" s="1" t="b">
        <v>0</v>
      </c>
      <c r="BI30" s="1" t="s">
        <v>30</v>
      </c>
      <c r="BJ30" s="1" t="str">
        <f t="shared" si="9"/>
        <v>FALSE</v>
      </c>
      <c r="BL30" t="str">
        <f t="shared" si="10"/>
        <v>FALSE</v>
      </c>
      <c r="BM30" s="1" t="b">
        <v>0</v>
      </c>
      <c r="BN30" s="1" t="b">
        <v>0</v>
      </c>
      <c r="BO30" s="1">
        <f t="shared" si="19"/>
        <v>4</v>
      </c>
      <c r="BP30" s="1" t="s">
        <v>31</v>
      </c>
      <c r="BQ30" s="1" cm="1">
        <f t="array" ref="BQ30">_xlfn.IFS(BP30="None Known",0, LEN(BP30)&gt;500, 5,LEN(BP30)&gt;400, 4, LEN(BP30)&gt;300, 3, LEN(BP30)&gt;200, 2, LEN(BP30)&gt;1, 1)</f>
        <v>0</v>
      </c>
      <c r="BR30" s="1" t="s">
        <v>12102</v>
      </c>
      <c r="BS30" s="1">
        <v>1</v>
      </c>
      <c r="BT30" s="1" t="s">
        <v>12103</v>
      </c>
      <c r="BU30" s="1">
        <v>1</v>
      </c>
      <c r="BV30" s="1" t="s">
        <v>12104</v>
      </c>
      <c r="BW30" s="1" t="s">
        <v>382</v>
      </c>
      <c r="BX30" s="1"/>
      <c r="BY30" t="str">
        <f>_xlfn.XLOOKUP($B30,Img_lookup!A:A,Img_lookup!B:B, "Not available")</f>
        <v>d9f9ff4c-916f-4de3-b551-0a7265bce9a7</v>
      </c>
      <c r="BZ30" t="str">
        <f>_xlfn.XLOOKUP($B30,Img_lookup!A:A,Img_lookup!C:C, "Not available")</f>
        <v>Aconit tue-loup, Aconitum lycoctonum, Renonculac√©es</v>
      </c>
      <c r="CA30" t="str">
        <f>_xlfn.XLOOKUP($B30,Img_lookup!A:A,Img_lookup!D:D, "Not available")</f>
        <v>olive.titus</v>
      </c>
      <c r="CB30" t="str">
        <f>_xlfn.XLOOKUP($B30,Img_lookup!A:A,Img_lookup!E:E, "https://imgur.com/aT5wafe")</f>
        <v>https://api.openverse.engineering/v1/images/d9f9ff4c-916f-4de3-b551-0a7265bce9a7/thumb/</v>
      </c>
    </row>
    <row r="31" spans="1:80" ht="15.75" customHeight="1" x14ac:dyDescent="0.15">
      <c r="A31" s="1" t="s">
        <v>375</v>
      </c>
      <c r="B31" s="1" t="s">
        <v>3001</v>
      </c>
      <c r="C31" s="1" t="s">
        <v>3002</v>
      </c>
      <c r="D31" s="1" t="s">
        <v>3003</v>
      </c>
      <c r="E31" s="1" t="s">
        <v>3004</v>
      </c>
      <c r="F31" s="1" t="s">
        <v>6</v>
      </c>
      <c r="G31" s="1" t="s">
        <v>6</v>
      </c>
      <c r="H31" s="11" t="str">
        <f t="shared" si="0"/>
        <v>Perennial</v>
      </c>
      <c r="J31" s="1">
        <v>1</v>
      </c>
      <c r="K31" s="1">
        <v>0.60000002399999997</v>
      </c>
      <c r="L31" t="str" cm="1">
        <f t="array" ref="L31">_xlfn.IFS(J31+K31="", "Unknown", J31+K31&gt;3, "Large", J31+K31&gt;0.5, "Medium", J31+K31&gt;0, "Small")</f>
        <v>Medium</v>
      </c>
      <c r="M31" s="1">
        <v>3</v>
      </c>
      <c r="N31" cm="1">
        <f t="array" ref="N31">IF($M31="",INDEX($M$2:$M$2176,MATCH(1,INDEX(($A$2:$A$2176=$A31)*($M$2:$M$2176&lt;&gt;""),0),0)),$M31)</f>
        <v>3</v>
      </c>
      <c r="O31" s="2" t="str">
        <f t="shared" si="11"/>
        <v>Hardy to cold</v>
      </c>
      <c r="P31" s="1" t="s">
        <v>3005</v>
      </c>
      <c r="R31" t="str">
        <f t="shared" si="20"/>
        <v>Medium</v>
      </c>
      <c r="T31" s="1"/>
      <c r="U31" s="1"/>
      <c r="V31" s="1" t="s">
        <v>322</v>
      </c>
      <c r="W31" s="6" t="str">
        <f t="shared" si="28"/>
        <v>6</v>
      </c>
      <c r="X31" t="str">
        <f t="shared" si="29"/>
        <v>June</v>
      </c>
      <c r="Y31" s="2" t="str">
        <f t="shared" si="30"/>
        <v>8</v>
      </c>
      <c r="Z31" s="2" t="str">
        <f t="shared" si="31"/>
        <v>August</v>
      </c>
      <c r="AA31" s="1" t="s">
        <v>108</v>
      </c>
      <c r="AB31" s="1" t="str">
        <f>IF(ISNUMBER(SEARCH("-",AA31)),TRIM(LEFT(AA31,FIND("-",AA31)-1)),AA31)</f>
        <v>7</v>
      </c>
      <c r="AC31" s="1" t="str">
        <f>IF(AB31="1", "January", IF(AB31="2", "February", IF(AB31="3", "March", IF(AB31="4", "April", IF(AB31="5", "May", IF(AB31="6", "June", IF(AB31="7", "July", IF(AB31="8", "August", IF(AB31="9", "September", IF(AB31="10", "October", IF(AB31="11", "November", IF(AB31="12", "December", "Other"))))))))))))</f>
        <v>July</v>
      </c>
      <c r="AD31" s="1" t="str">
        <f>IF(ISNUMBER(SEARCH("-",AA31)),TRIM(RIGHT(AA31,LEN(AA31)-SEARCH("-",AA31))),AA31)</f>
        <v>9</v>
      </c>
      <c r="AE31" s="1" t="str">
        <f>IF(AD31="1", "January", IF(AD31="2", "February", IF(AD31="3", "March", IF(AD31="4", "April", IF(AD31="5", "May", IF(AD31="6", "June", IF(AD31="7", "July", IF(AD31="8", "August", IF(AD31="9", "September", IF(AD31="10", "October", IF(AD31="11", "November", IF(AD31="12", "December", "Other"))))))))))))</f>
        <v>September</v>
      </c>
      <c r="AF31" s="16" t="s">
        <v>23945</v>
      </c>
      <c r="AG31" s="1" t="str">
        <f t="shared" si="2"/>
        <v xml:space="preserve">Seed </v>
      </c>
      <c r="AH31"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31" s="1" t="s">
        <v>3006</v>
      </c>
      <c r="AJ31" s="1" t="s">
        <v>26</v>
      </c>
      <c r="AK31" s="1" t="s">
        <v>17104</v>
      </c>
      <c r="AL31" s="1" t="str">
        <f t="shared" si="16"/>
        <v>Unscented</v>
      </c>
      <c r="AM31" s="1" t="b">
        <v>0</v>
      </c>
      <c r="AN31" s="1" t="b">
        <v>1</v>
      </c>
      <c r="AO31" s="1" t="b">
        <v>0</v>
      </c>
      <c r="AP31" s="5" t="s">
        <v>28</v>
      </c>
      <c r="AQ31" s="5" t="str">
        <f t="shared" si="17"/>
        <v>Light, Medium, Heavy</v>
      </c>
      <c r="AR31" s="1" t="s">
        <v>10</v>
      </c>
      <c r="AS31" s="1" t="str">
        <f t="shared" si="18"/>
        <v>None, Partial</v>
      </c>
      <c r="AT31" s="1" t="str">
        <f t="shared" si="4"/>
        <v>Partial, Full</v>
      </c>
      <c r="AU31" s="1" t="s">
        <v>29</v>
      </c>
      <c r="AV31" s="1" t="str">
        <f t="shared" si="5"/>
        <v>Moist</v>
      </c>
      <c r="AW31" s="1" t="s">
        <v>12</v>
      </c>
      <c r="AX31" s="1" t="str">
        <f t="shared" si="6"/>
        <v>Acid, Neutral, Alkaline</v>
      </c>
      <c r="AY31" s="1" t="b">
        <v>0</v>
      </c>
      <c r="AZ31" s="1" t="b">
        <v>1</v>
      </c>
      <c r="BA31" s="1" t="b">
        <v>0</v>
      </c>
      <c r="BC31" t="str">
        <f t="shared" si="7"/>
        <v>FALSE</v>
      </c>
      <c r="BE31" t="str">
        <f t="shared" si="8"/>
        <v>FALSE</v>
      </c>
      <c r="BF31" s="1" t="b">
        <v>0</v>
      </c>
      <c r="BG31" s="1" t="b">
        <v>1</v>
      </c>
      <c r="BH31" s="1" t="b">
        <v>0</v>
      </c>
      <c r="BI31" s="1" t="s">
        <v>30</v>
      </c>
      <c r="BJ31" s="1" t="str">
        <f t="shared" si="9"/>
        <v>FALSE</v>
      </c>
      <c r="BL31" t="str">
        <f t="shared" si="10"/>
        <v>FALSE</v>
      </c>
      <c r="BM31" s="1" t="b">
        <v>0</v>
      </c>
      <c r="BN31" s="1" t="b">
        <v>0</v>
      </c>
      <c r="BO31" s="1">
        <f t="shared" si="19"/>
        <v>4</v>
      </c>
      <c r="BP31" s="1" t="s">
        <v>31</v>
      </c>
      <c r="BQ31" s="1" cm="1">
        <f t="array" ref="BQ31">_xlfn.IFS(BP31="None Known",0, LEN(BP31)&gt;500, 5,LEN(BP31)&gt;400, 4, LEN(BP31)&gt;300, 3, LEN(BP31)&gt;200, 2, LEN(BP31)&gt;1, 1)</f>
        <v>0</v>
      </c>
      <c r="BR31" s="1" t="s">
        <v>3007</v>
      </c>
      <c r="BS31" s="1">
        <v>1</v>
      </c>
      <c r="BT31" s="1" t="s">
        <v>3008</v>
      </c>
      <c r="BU31" s="1">
        <v>1</v>
      </c>
      <c r="BV31" s="1" t="s">
        <v>34</v>
      </c>
      <c r="BW31" s="1" t="s">
        <v>3009</v>
      </c>
      <c r="BX31" s="1"/>
      <c r="BY31" t="str">
        <f>_xlfn.XLOOKUP($B31,Img_lookup!A:A,Img_lookup!B:B, "Not available")</f>
        <v>Not available</v>
      </c>
      <c r="BZ31" t="str">
        <f>_xlfn.XLOOKUP($B31,Img_lookup!A:A,Img_lookup!C:C, "Not available")</f>
        <v>Not available</v>
      </c>
      <c r="CA31" t="str">
        <f>_xlfn.XLOOKUP($B31,Img_lookup!A:A,Img_lookup!D:D, "Not available")</f>
        <v>Not available</v>
      </c>
      <c r="CB31" t="str">
        <f>_xlfn.XLOOKUP($B31,Img_lookup!A:A,Img_lookup!E:E, "https://imgur.com/aT5wafe")</f>
        <v>https://imgur.com/aT5wafe</v>
      </c>
    </row>
    <row r="32" spans="1:80" ht="15.75" customHeight="1" x14ac:dyDescent="0.15">
      <c r="A32" s="1" t="s">
        <v>375</v>
      </c>
      <c r="B32" s="1" t="s">
        <v>17042</v>
      </c>
      <c r="C32" s="1" t="s">
        <v>17043</v>
      </c>
      <c r="E32" s="1" t="s">
        <v>17044</v>
      </c>
      <c r="F32" s="1" t="s">
        <v>6</v>
      </c>
      <c r="G32" s="1" t="s">
        <v>6</v>
      </c>
      <c r="H32" s="11" t="str">
        <f t="shared" si="0"/>
        <v>Perennial</v>
      </c>
      <c r="J32" s="1">
        <v>1.5</v>
      </c>
      <c r="K32" s="1">
        <v>0.30000001199999998</v>
      </c>
      <c r="L32" t="str" cm="1">
        <f t="array" ref="L32">_xlfn.IFS(J32+K32="", "Unknown", J32+K32&gt;3, "Large", J32+K32&gt;0.5, "Medium", J32+K32&gt;0, "Small")</f>
        <v>Medium</v>
      </c>
      <c r="M32" s="1">
        <v>6</v>
      </c>
      <c r="N32" cm="1">
        <f t="array" ref="N32">IF($M32="",INDEX($M$2:$M$2176,MATCH(1,INDEX(($A$2:$A$2176=$A32)*($M$2:$M$2176&lt;&gt;""),0),0)),$M32)</f>
        <v>6</v>
      </c>
      <c r="O32" s="2" t="str">
        <f t="shared" si="11"/>
        <v>Seasonal outdoors</v>
      </c>
      <c r="P32" s="1" t="s">
        <v>17045</v>
      </c>
      <c r="R32" t="str">
        <f t="shared" si="20"/>
        <v>Medium</v>
      </c>
      <c r="S32" s="1" t="s">
        <v>12066</v>
      </c>
      <c r="T32" s="1" t="str">
        <f>LEFT(S32,FIND("-",S32)-1)</f>
        <v xml:space="preserve">2 </v>
      </c>
      <c r="U32" s="1" t="str">
        <f>RIGHT(S32,FIND("-",S32)-1)</f>
        <v>10</v>
      </c>
      <c r="V32" s="1" t="s">
        <v>51</v>
      </c>
      <c r="W32" s="6" t="str">
        <f t="shared" si="28"/>
        <v>7</v>
      </c>
      <c r="X32" t="str">
        <f t="shared" si="29"/>
        <v>July</v>
      </c>
      <c r="Y32" s="2" t="str">
        <f t="shared" si="30"/>
        <v>8</v>
      </c>
      <c r="Z32" s="2" t="str">
        <f t="shared" si="31"/>
        <v>August</v>
      </c>
      <c r="AA32" s="1" t="s">
        <v>307</v>
      </c>
      <c r="AB32" s="1" t="str">
        <f>IF(ISNUMBER(SEARCH("-",AA32)),TRIM(LEFT(AA32,FIND("-",AA32)-1)),AA32)</f>
        <v>6</v>
      </c>
      <c r="AC32" s="1" t="str">
        <f>IF(AB32="1", "January", IF(AB32="2", "February", IF(AB32="3", "March", IF(AB32="4", "April", IF(AB32="5", "May", IF(AB32="6", "June", IF(AB32="7", "July", IF(AB32="8", "August", IF(AB32="9", "September", IF(AB32="10", "October", IF(AB32="11", "November", IF(AB32="12", "December", "Other"))))))))))))</f>
        <v>June</v>
      </c>
      <c r="AD32" s="1" t="str">
        <f>IF(ISNUMBER(SEARCH("-",AA32)),TRIM(RIGHT(AA32,LEN(AA32)-SEARCH("-",AA32))),AA32)</f>
        <v>7</v>
      </c>
      <c r="AE32" s="1" t="str">
        <f>IF(AD32="1", "January", IF(AD32="2", "February", IF(AD32="3", "March", IF(AD32="4", "April", IF(AD32="5", "May", IF(AD32="6", "June", IF(AD32="7", "July", IF(AD32="8", "August", IF(AD32="9", "September", IF(AD32="10", "October", IF(AD32="11", "November", IF(AD32="12", "December", "Other"))))))))))))</f>
        <v>July</v>
      </c>
      <c r="AF32" s="16" t="s">
        <v>23945</v>
      </c>
      <c r="AG32" s="1" t="str">
        <f t="shared" si="2"/>
        <v xml:space="preserve">Seed </v>
      </c>
      <c r="AH32"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32" s="1" t="s">
        <v>17046</v>
      </c>
      <c r="AJ32" s="1" t="s">
        <v>26</v>
      </c>
      <c r="AK32" s="1" t="s">
        <v>17104</v>
      </c>
      <c r="AL32" s="1" t="str">
        <f t="shared" si="16"/>
        <v>Unscented</v>
      </c>
      <c r="AM32" s="1" t="b">
        <v>0</v>
      </c>
      <c r="AN32" s="1" t="b">
        <v>1</v>
      </c>
      <c r="AO32" s="1" t="b">
        <v>0</v>
      </c>
      <c r="AP32" s="5" t="s">
        <v>28</v>
      </c>
      <c r="AQ32" s="5" t="str">
        <f t="shared" si="17"/>
        <v>Light, Medium, Heavy</v>
      </c>
      <c r="AR32" s="1" t="s">
        <v>10</v>
      </c>
      <c r="AS32" s="1" t="str">
        <f t="shared" si="18"/>
        <v>None, Partial</v>
      </c>
      <c r="AT32" s="1" t="str">
        <f t="shared" si="4"/>
        <v>Partial, Full</v>
      </c>
      <c r="AU32" s="1" t="s">
        <v>29</v>
      </c>
      <c r="AV32" s="1" t="str">
        <f t="shared" si="5"/>
        <v>Moist</v>
      </c>
      <c r="AW32" s="1" t="s">
        <v>12</v>
      </c>
      <c r="AX32" s="1" t="str">
        <f t="shared" si="6"/>
        <v>Acid, Neutral, Alkaline</v>
      </c>
      <c r="AY32" s="1" t="b">
        <v>1</v>
      </c>
      <c r="AZ32" s="1" t="b">
        <v>1</v>
      </c>
      <c r="BA32" s="1" t="b">
        <v>0</v>
      </c>
      <c r="BC32" t="str">
        <f t="shared" si="7"/>
        <v>FALSE</v>
      </c>
      <c r="BE32" t="str">
        <f t="shared" si="8"/>
        <v>FALSE</v>
      </c>
      <c r="BF32" s="1" t="b">
        <v>0</v>
      </c>
      <c r="BG32" s="1" t="b">
        <v>1</v>
      </c>
      <c r="BH32" s="1" t="b">
        <v>0</v>
      </c>
      <c r="BI32" s="1" t="s">
        <v>30</v>
      </c>
      <c r="BJ32" s="1" t="str">
        <f t="shared" si="9"/>
        <v>FALSE</v>
      </c>
      <c r="BL32" t="str">
        <f t="shared" si="10"/>
        <v>FALSE</v>
      </c>
      <c r="BM32" s="1" t="b">
        <v>0</v>
      </c>
      <c r="BN32" s="1" t="b">
        <v>0</v>
      </c>
      <c r="BO32" s="1">
        <f t="shared" si="19"/>
        <v>5</v>
      </c>
      <c r="BP32" s="1" t="s">
        <v>31</v>
      </c>
      <c r="BQ32" s="1" cm="1">
        <f t="array" ref="BQ32">_xlfn.IFS(BP32="None Known",0, LEN(BP32)&gt;500, 5,LEN(BP32)&gt;400, 4, LEN(BP32)&gt;300, 3, LEN(BP32)&gt;200, 2, LEN(BP32)&gt;1, 1)</f>
        <v>0</v>
      </c>
      <c r="BR32" s="1" t="s">
        <v>17047</v>
      </c>
      <c r="BS32" s="1">
        <v>1</v>
      </c>
      <c r="BT32" s="1" t="s">
        <v>17048</v>
      </c>
      <c r="BU32" s="1">
        <v>2</v>
      </c>
      <c r="BV32" s="1" t="s">
        <v>17049</v>
      </c>
      <c r="BW32" s="1" t="s">
        <v>17050</v>
      </c>
      <c r="BX32" s="1"/>
      <c r="BY32" t="str">
        <f>_xlfn.XLOOKUP($B32,Img_lookup!A:A,Img_lookup!B:B, "Not available")</f>
        <v>e25a2233-1387-40a2-941b-74d4bb8b5afb</v>
      </c>
      <c r="BZ32" t="str">
        <f>_xlfn.XLOOKUP($B32,Img_lookup!A:A,Img_lookup!C:C, "Not available")</f>
        <v>Wolfsbane (aconitum napellus) by Otto Wilhelm Thom√©, 1885</v>
      </c>
      <c r="CA32" t="str">
        <f>_xlfn.XLOOKUP($B32,Img_lookup!A:A,Img_lookup!D:D, "Not available")</f>
        <v>trialsanderrors</v>
      </c>
      <c r="CB32" t="str">
        <f>_xlfn.XLOOKUP($B32,Img_lookup!A:A,Img_lookup!E:E, "https://imgur.com/aT5wafe")</f>
        <v>https://api.openverse.engineering/v1/images/e25a2233-1387-40a2-941b-74d4bb8b5afb/thumb/</v>
      </c>
    </row>
    <row r="33" spans="1:80" ht="15.75" customHeight="1" x14ac:dyDescent="0.15">
      <c r="A33" s="1" t="s">
        <v>375</v>
      </c>
      <c r="B33" s="1" t="s">
        <v>11993</v>
      </c>
      <c r="D33" s="1" t="s">
        <v>11994</v>
      </c>
      <c r="E33" s="1" t="s">
        <v>11995</v>
      </c>
      <c r="F33" s="1" t="s">
        <v>6</v>
      </c>
      <c r="G33" s="1" t="s">
        <v>6</v>
      </c>
      <c r="H33" s="11" t="str">
        <f t="shared" si="0"/>
        <v>Perennial</v>
      </c>
      <c r="L33" t="e" cm="1">
        <f t="array" ref="L33">_xlfn.IFS(J33+K33="", "Unknown", J33+K33&gt;3, "Large", J33+K33&gt;0.5, "Medium", J33+K33&gt;0, "Small")</f>
        <v>#N/A</v>
      </c>
      <c r="N33" cm="1">
        <f t="array" ref="N33">IF($M33="",INDEX($M$2:$M$2176,MATCH(1,INDEX(($A$2:$A$2176=$A33)*($M$2:$M$2176&lt;&gt;""),0),0)),$M33)</f>
        <v>6</v>
      </c>
      <c r="O33" s="2" t="str">
        <f t="shared" si="11"/>
        <v>Seasonal outdoors</v>
      </c>
      <c r="P33" s="1" t="s">
        <v>11996</v>
      </c>
      <c r="R33" t="str">
        <f t="shared" si="20"/>
        <v>Medium</v>
      </c>
      <c r="T33" s="1"/>
      <c r="U33" s="1"/>
      <c r="V33" s="1" t="s">
        <v>1006</v>
      </c>
      <c r="W33" s="6" t="str">
        <f t="shared" si="28"/>
        <v>5</v>
      </c>
      <c r="X33" t="str">
        <f t="shared" si="29"/>
        <v>May</v>
      </c>
      <c r="Y33" s="2" t="str">
        <f t="shared" si="30"/>
        <v>7</v>
      </c>
      <c r="Z33" s="2" t="str">
        <f t="shared" si="31"/>
        <v>July</v>
      </c>
      <c r="AF33" s="16" t="s">
        <v>23945</v>
      </c>
      <c r="AG33" s="1" t="str">
        <f t="shared" si="2"/>
        <v xml:space="preserve">Seed </v>
      </c>
      <c r="AH33"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33" s="1" t="s">
        <v>11997</v>
      </c>
      <c r="AJ33" s="1" t="s">
        <v>26</v>
      </c>
      <c r="AL33" s="1" t="str">
        <f t="shared" si="16"/>
        <v>Unscented</v>
      </c>
      <c r="AM33" s="1" t="b">
        <v>0</v>
      </c>
      <c r="AN33" s="1" t="b">
        <v>1</v>
      </c>
      <c r="AO33" s="1" t="b">
        <v>0</v>
      </c>
      <c r="AP33" s="5" t="s">
        <v>28</v>
      </c>
      <c r="AQ33" s="5" t="str">
        <f t="shared" si="17"/>
        <v>Light, Medium, Heavy</v>
      </c>
      <c r="AR33" s="1" t="s">
        <v>10</v>
      </c>
      <c r="AS33" s="1" t="str">
        <f t="shared" si="18"/>
        <v>None, Partial</v>
      </c>
      <c r="AT33" s="1" t="str">
        <f t="shared" si="4"/>
        <v>Partial, Full</v>
      </c>
      <c r="AU33" s="1" t="s">
        <v>29</v>
      </c>
      <c r="AV33" s="1" t="str">
        <f t="shared" si="5"/>
        <v>Moist</v>
      </c>
      <c r="AW33" s="1" t="s">
        <v>12</v>
      </c>
      <c r="AX33" s="1" t="str">
        <f t="shared" si="6"/>
        <v>Acid, Neutral, Alkaline</v>
      </c>
      <c r="AY33" s="1" t="b">
        <v>0</v>
      </c>
      <c r="AZ33" s="1" t="b">
        <v>0</v>
      </c>
      <c r="BA33" s="1" t="b">
        <v>0</v>
      </c>
      <c r="BC33" t="str">
        <f t="shared" si="7"/>
        <v>FALSE</v>
      </c>
      <c r="BE33" t="str">
        <f t="shared" si="8"/>
        <v>FALSE</v>
      </c>
      <c r="BF33" s="1" t="b">
        <v>0</v>
      </c>
      <c r="BG33" s="1" t="b">
        <v>1</v>
      </c>
      <c r="BH33" s="1" t="b">
        <v>0</v>
      </c>
      <c r="BJ33" s="1" t="str">
        <f t="shared" si="9"/>
        <v>FALSE</v>
      </c>
      <c r="BL33" t="str">
        <f t="shared" si="10"/>
        <v>FALSE</v>
      </c>
      <c r="BM33" s="1" t="b">
        <v>0</v>
      </c>
      <c r="BN33" s="1" t="b">
        <v>0</v>
      </c>
      <c r="BO33" s="1">
        <f t="shared" si="19"/>
        <v>3</v>
      </c>
      <c r="BP33" s="1" t="s">
        <v>31</v>
      </c>
      <c r="BQ33" s="1" cm="1">
        <f t="array" ref="BQ33">_xlfn.IFS(BP33="None Known",0, LEN(BP33)&gt;500, 5,LEN(BP33)&gt;400, 4, LEN(BP33)&gt;300, 3, LEN(BP33)&gt;200, 2, LEN(BP33)&gt;1, 1)</f>
        <v>0</v>
      </c>
      <c r="BR33" s="1" t="s">
        <v>11998</v>
      </c>
      <c r="BS33" s="1">
        <v>1</v>
      </c>
      <c r="BT33" s="1" t="s">
        <v>31</v>
      </c>
      <c r="BU33" s="1">
        <v>0</v>
      </c>
      <c r="BV33" s="1" t="s">
        <v>11999</v>
      </c>
      <c r="BW33" s="1" t="s">
        <v>12000</v>
      </c>
      <c r="BX33" s="1"/>
      <c r="BY33" t="str">
        <f>_xlfn.XLOOKUP($B33,Img_lookup!A:A,Img_lookup!B:B, "Not available")</f>
        <v>7c6e8bdf-53a8-405d-be6b-e8df97c4b7f4</v>
      </c>
      <c r="BZ33" t="str">
        <f>_xlfn.XLOOKUP($B33,Img_lookup!A:A,Img_lookup!C:C, "Not available")</f>
        <v>Aconitum septentrionale Koelle</v>
      </c>
      <c r="CA33" t="str">
        <f>_xlfn.XLOOKUP($B33,Img_lookup!A:A,Img_lookup!D:D, "Not available")</f>
        <v>Boeck</v>
      </c>
      <c r="CB33" t="str">
        <f>_xlfn.XLOOKUP($B33,Img_lookup!A:A,Img_lookup!E:E, "https://imgur.com/aT5wafe")</f>
        <v>https://api.openverse.engineering/v1/images/7c6e8bdf-53a8-405d-be6b-e8df97c4b7f4/thumb/</v>
      </c>
    </row>
    <row r="34" spans="1:80" ht="15.75" customHeight="1" x14ac:dyDescent="0.15">
      <c r="A34" s="1" t="s">
        <v>375</v>
      </c>
      <c r="B34" s="1" t="s">
        <v>9252</v>
      </c>
      <c r="E34" s="1" t="s">
        <v>3372</v>
      </c>
      <c r="F34" s="1" t="s">
        <v>6</v>
      </c>
      <c r="G34" s="1" t="s">
        <v>6</v>
      </c>
      <c r="H34" s="11" t="str">
        <f t="shared" si="0"/>
        <v>Perennial</v>
      </c>
      <c r="L34" t="e" cm="1">
        <f t="array" ref="L34">_xlfn.IFS(J34+K34="", "Unknown", J34+K34&gt;3, "Large", J34+K34&gt;0.5, "Medium", J34+K34&gt;0, "Small")</f>
        <v>#N/A</v>
      </c>
      <c r="M34" s="1">
        <v>6</v>
      </c>
      <c r="N34" cm="1">
        <f t="array" ref="N34">IF($M34="",INDEX($M$2:$M$2176,MATCH(1,INDEX(($A$2:$A$2176=$A34)*($M$2:$M$2176&lt;&gt;""),0),0)),$M34)</f>
        <v>6</v>
      </c>
      <c r="O34" s="2" t="str">
        <f t="shared" si="11"/>
        <v>Seasonal outdoors</v>
      </c>
      <c r="P34" s="1" t="s">
        <v>9253</v>
      </c>
      <c r="R34" t="str">
        <f t="shared" si="20"/>
        <v>Medium</v>
      </c>
      <c r="T34" s="1"/>
      <c r="U34" s="1"/>
      <c r="V34" s="1" t="s">
        <v>135</v>
      </c>
      <c r="W34" s="6" t="str">
        <f t="shared" si="28"/>
        <v>8</v>
      </c>
      <c r="X34" t="str">
        <f t="shared" si="29"/>
        <v>August</v>
      </c>
      <c r="Y34" s="2" t="str">
        <f t="shared" si="30"/>
        <v>10</v>
      </c>
      <c r="Z34" s="2" t="str">
        <f t="shared" si="31"/>
        <v>October</v>
      </c>
      <c r="AF34" s="16" t="s">
        <v>23945</v>
      </c>
      <c r="AG34" s="1" t="str">
        <f t="shared" si="2"/>
        <v xml:space="preserve">Seed </v>
      </c>
      <c r="AH34"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Division - best done in spring but it can also be done in autumn[1, 111]. Another report says that division is best carried out in the autumn or late winter because the plants come into growth very early in the year[233].</v>
      </c>
      <c r="AI34" s="1" t="s">
        <v>9254</v>
      </c>
      <c r="AJ34" s="1" t="s">
        <v>26</v>
      </c>
      <c r="AL34" s="1" t="str">
        <f t="shared" si="16"/>
        <v>Unscented</v>
      </c>
      <c r="AM34" s="1" t="b">
        <v>0</v>
      </c>
      <c r="AN34" s="1" t="b">
        <v>1</v>
      </c>
      <c r="AO34" s="1" t="b">
        <v>0</v>
      </c>
      <c r="AP34" s="5" t="s">
        <v>28</v>
      </c>
      <c r="AQ34" s="5" t="str">
        <f t="shared" si="17"/>
        <v>Light, Medium, Heavy</v>
      </c>
      <c r="AR34" s="1" t="s">
        <v>10</v>
      </c>
      <c r="AS34" s="1" t="str">
        <f t="shared" si="18"/>
        <v>None, Partial</v>
      </c>
      <c r="AT34" s="1" t="str">
        <f t="shared" si="4"/>
        <v>Partial, Full</v>
      </c>
      <c r="AU34" s="1" t="s">
        <v>29</v>
      </c>
      <c r="AV34" s="1" t="str">
        <f t="shared" si="5"/>
        <v>Moist</v>
      </c>
      <c r="AW34" s="1" t="s">
        <v>12</v>
      </c>
      <c r="AX34" s="1" t="str">
        <f t="shared" si="6"/>
        <v>Acid, Neutral, Alkaline</v>
      </c>
      <c r="AY34" s="1" t="b">
        <v>0</v>
      </c>
      <c r="AZ34" s="1" t="b">
        <v>0</v>
      </c>
      <c r="BA34" s="1" t="b">
        <v>0</v>
      </c>
      <c r="BC34" t="str">
        <f t="shared" si="7"/>
        <v>FALSE</v>
      </c>
      <c r="BE34" t="str">
        <f t="shared" si="8"/>
        <v>FALSE</v>
      </c>
      <c r="BF34" s="1" t="b">
        <v>0</v>
      </c>
      <c r="BG34" s="1" t="b">
        <v>1</v>
      </c>
      <c r="BH34" s="1" t="b">
        <v>0</v>
      </c>
      <c r="BJ34" s="1" t="str">
        <f t="shared" si="9"/>
        <v>FALSE</v>
      </c>
      <c r="BL34" t="str">
        <f t="shared" si="10"/>
        <v>FALSE</v>
      </c>
      <c r="BM34" s="1" t="b">
        <v>0</v>
      </c>
      <c r="BN34" s="1" t="b">
        <v>0</v>
      </c>
      <c r="BO34" s="1">
        <f t="shared" si="19"/>
        <v>4</v>
      </c>
      <c r="BP34" s="1" t="s">
        <v>31</v>
      </c>
      <c r="BQ34" s="1" cm="1">
        <f t="array" ref="BQ34">_xlfn.IFS(BP34="None Known",0, LEN(BP34)&gt;500, 5,LEN(BP34)&gt;400, 4, LEN(BP34)&gt;300, 3, LEN(BP34)&gt;200, 2, LEN(BP34)&gt;1, 1)</f>
        <v>0</v>
      </c>
      <c r="BR34" s="1" t="s">
        <v>9255</v>
      </c>
      <c r="BS34" s="1">
        <v>1</v>
      </c>
      <c r="BT34" s="1" t="s">
        <v>9256</v>
      </c>
      <c r="BU34" s="1">
        <v>1</v>
      </c>
      <c r="BV34" s="1" t="s">
        <v>245</v>
      </c>
      <c r="BW34" s="1" t="s">
        <v>9257</v>
      </c>
      <c r="BX34" s="1"/>
      <c r="BY34" t="str">
        <f>_xlfn.XLOOKUP($B34,Img_lookup!A:A,Img_lookup!B:B, "Not available")</f>
        <v>4b03129d-3dc5-4883-9eab-9a90385b931f</v>
      </c>
      <c r="BZ34" t="str">
        <f>_xlfn.XLOOKUP($B34,Img_lookup!A:A,Img_lookup!C:C, "Not available")</f>
        <v>Aconitum violaceum Jacquem. ex Stapf</v>
      </c>
      <c r="CA34" t="str">
        <f>_xlfn.XLOOKUP($B34,Img_lookup!A:A,Img_lookup!D:D, "Not available")</f>
        <v>Mrs. R. R. Stewart</v>
      </c>
      <c r="CB34" t="str">
        <f>_xlfn.XLOOKUP($B34,Img_lookup!A:A,Img_lookup!E:E, "https://imgur.com/aT5wafe")</f>
        <v>https://api.openverse.engineering/v1/images/4b03129d-3dc5-4883-9eab-9a90385b931f/thumb/</v>
      </c>
    </row>
    <row r="35" spans="1:80" ht="15.75" customHeight="1" x14ac:dyDescent="0.15">
      <c r="A35" s="1" t="s">
        <v>375</v>
      </c>
      <c r="B35" s="1" t="s">
        <v>376</v>
      </c>
      <c r="E35" s="1" t="s">
        <v>377</v>
      </c>
      <c r="F35" s="1" t="s">
        <v>156</v>
      </c>
      <c r="G35" s="1" t="s">
        <v>156</v>
      </c>
      <c r="H35" s="11" t="str">
        <f t="shared" si="0"/>
        <v>Perennial</v>
      </c>
      <c r="J35" s="1">
        <v>2</v>
      </c>
      <c r="K35" s="1">
        <v>1</v>
      </c>
      <c r="L35" t="str" cm="1">
        <f t="array" ref="L35">_xlfn.IFS(J35+K35="", "Unknown", J35+K35&gt;3, "Large", J35+K35&gt;0.5, "Medium", J35+K35&gt;0, "Small")</f>
        <v>Medium</v>
      </c>
      <c r="M35" s="1">
        <v>2</v>
      </c>
      <c r="N35" cm="1">
        <f t="array" ref="N35">IF($M35="",INDEX($M$2:$M$2176,MATCH(1,INDEX(($A$2:$A$2176=$A35)*($M$2:$M$2176&lt;&gt;""),0),0)),$M35)</f>
        <v>2</v>
      </c>
      <c r="O35" s="2" t="str">
        <f t="shared" si="11"/>
        <v>Hardy to cold</v>
      </c>
      <c r="P35" s="1" t="s">
        <v>378</v>
      </c>
      <c r="R35" t="str">
        <f t="shared" si="20"/>
        <v>Medium</v>
      </c>
      <c r="T35" s="1"/>
      <c r="U35" s="1"/>
      <c r="V35" s="1" t="s">
        <v>135</v>
      </c>
      <c r="W35" s="6" t="str">
        <f t="shared" si="28"/>
        <v>8</v>
      </c>
      <c r="X35" t="str">
        <f t="shared" si="29"/>
        <v>August</v>
      </c>
      <c r="Y35" s="2" t="str">
        <f t="shared" si="30"/>
        <v>10</v>
      </c>
      <c r="Z35" s="2" t="str">
        <f t="shared" si="31"/>
        <v>October</v>
      </c>
      <c r="AF35" s="16" t="s">
        <v>23946</v>
      </c>
      <c r="AG35" s="1" t="str">
        <f t="shared" si="2"/>
        <v xml:space="preserve">Seed </v>
      </c>
      <c r="AH35" s="2" t="str">
        <f t="shared" si="3"/>
        <v>Best sown as soon as it is ripe in a cold frame[111]. The seed can be stratified and sown in spring but will then be slow to germinate[133]. When large enough to handle, prick the seedlings out into individual pots and grow them on in a cold frame for their first winter. Plant them out in late spring or early summer. This species is easier from seed than most members of the genus[90].
Division - best done in spring but it can also be done in autumn[1, 111]. Another report says that division is best carried out in the autumn or late winter because the plants come into growth very early in the year[233].</v>
      </c>
      <c r="AI35" s="1" t="s">
        <v>379</v>
      </c>
      <c r="AJ35" s="1" t="s">
        <v>26</v>
      </c>
      <c r="AL35" s="1" t="str">
        <f t="shared" si="16"/>
        <v>Unscented</v>
      </c>
      <c r="AM35" s="1" t="b">
        <v>0</v>
      </c>
      <c r="AN35" s="1" t="b">
        <v>1</v>
      </c>
      <c r="AO35" s="1" t="b">
        <v>0</v>
      </c>
      <c r="AP35" s="5" t="s">
        <v>28</v>
      </c>
      <c r="AQ35" s="5" t="str">
        <f t="shared" si="17"/>
        <v>Light, Medium, Heavy</v>
      </c>
      <c r="AR35" s="1" t="s">
        <v>10</v>
      </c>
      <c r="AS35" s="1" t="str">
        <f t="shared" si="18"/>
        <v>None, Partial</v>
      </c>
      <c r="AT35" s="1" t="str">
        <f t="shared" si="4"/>
        <v>Partial, Full</v>
      </c>
      <c r="AU35" s="1" t="s">
        <v>29</v>
      </c>
      <c r="AV35" s="1" t="str">
        <f t="shared" si="5"/>
        <v>Moist</v>
      </c>
      <c r="AW35" s="1" t="s">
        <v>12</v>
      </c>
      <c r="AX35" s="1" t="str">
        <f t="shared" si="6"/>
        <v>Acid, Neutral, Alkaline</v>
      </c>
      <c r="AY35" s="1" t="b">
        <v>0</v>
      </c>
      <c r="AZ35" s="1" t="b">
        <v>0</v>
      </c>
      <c r="BA35" s="1" t="b">
        <v>0</v>
      </c>
      <c r="BC35" t="str">
        <f t="shared" si="7"/>
        <v>FALSE</v>
      </c>
      <c r="BE35" t="str">
        <f t="shared" si="8"/>
        <v>FALSE</v>
      </c>
      <c r="BF35" s="1" t="b">
        <v>0</v>
      </c>
      <c r="BG35" s="1" t="b">
        <v>1</v>
      </c>
      <c r="BH35" s="1" t="b">
        <v>0</v>
      </c>
      <c r="BJ35" s="1" t="str">
        <f t="shared" si="9"/>
        <v>FALSE</v>
      </c>
      <c r="BL35" t="str">
        <f t="shared" si="10"/>
        <v>FALSE</v>
      </c>
      <c r="BM35" s="1" t="b">
        <v>0</v>
      </c>
      <c r="BN35" s="1" t="b">
        <v>0</v>
      </c>
      <c r="BO35" s="1">
        <f t="shared" si="19"/>
        <v>4</v>
      </c>
      <c r="BP35" s="1" t="s">
        <v>31</v>
      </c>
      <c r="BQ35" s="1" cm="1">
        <f t="array" ref="BQ35">_xlfn.IFS(BP35="None Known",0, LEN(BP35)&gt;500, 5,LEN(BP35)&gt;400, 4, LEN(BP35)&gt;300, 3, LEN(BP35)&gt;200, 2, LEN(BP35)&gt;1, 1)</f>
        <v>0</v>
      </c>
      <c r="BR35" s="1" t="s">
        <v>380</v>
      </c>
      <c r="BS35" s="1">
        <v>1</v>
      </c>
      <c r="BT35" s="1" t="s">
        <v>381</v>
      </c>
      <c r="BU35" s="1">
        <v>1</v>
      </c>
      <c r="BV35" s="1" t="s">
        <v>34</v>
      </c>
      <c r="BW35" s="1" t="s">
        <v>382</v>
      </c>
      <c r="BX35" s="1"/>
      <c r="BY35" t="str">
        <f>_xlfn.XLOOKUP($B35,Img_lookup!A:A,Img_lookup!B:B, "Not available")</f>
        <v>bf49b6f6-5cd8-475f-8daf-f62b1d54c74b</v>
      </c>
      <c r="BZ35" t="str">
        <f>_xlfn.XLOOKUP($B35,Img_lookup!A:A,Img_lookup!C:C, "Not available")</f>
        <v>Aconitum volubile Pall. ex Koelle</v>
      </c>
      <c r="CA35" t="str">
        <f>_xlfn.XLOOKUP($B35,Img_lookup!A:A,Img_lookup!D:D, "Not available")</f>
        <v>J. F. Rock</v>
      </c>
      <c r="CB35" t="str">
        <f>_xlfn.XLOOKUP($B35,Img_lookup!A:A,Img_lookup!E:E, "https://imgur.com/aT5wafe")</f>
        <v>https://api.openverse.engineering/v1/images/bf49b6f6-5cd8-475f-8daf-f62b1d54c74b/thumb/</v>
      </c>
    </row>
    <row r="36" spans="1:80" ht="15.75" customHeight="1" x14ac:dyDescent="0.15">
      <c r="A36" s="1" t="s">
        <v>741</v>
      </c>
      <c r="B36" s="1" t="s">
        <v>5052</v>
      </c>
      <c r="C36" s="1" t="s">
        <v>5053</v>
      </c>
      <c r="E36" s="1" t="s">
        <v>5054</v>
      </c>
      <c r="F36" s="1" t="s">
        <v>6</v>
      </c>
      <c r="G36" s="1" t="s">
        <v>6</v>
      </c>
      <c r="H36" s="11" t="str">
        <f t="shared" si="0"/>
        <v>Perennial</v>
      </c>
      <c r="J36" s="1">
        <v>1</v>
      </c>
      <c r="K36" s="1">
        <v>1</v>
      </c>
      <c r="L36" t="str" cm="1">
        <f t="array" ref="L36">_xlfn.IFS(J36+K36="", "Unknown", J36+K36&gt;3, "Large", J36+K36&gt;0.5, "Medium", J36+K36&gt;0, "Small")</f>
        <v>Medium</v>
      </c>
      <c r="M36" s="1">
        <v>3</v>
      </c>
      <c r="N36" cm="1">
        <f t="array" ref="N36">IF($M36="",INDEX($M$2:$M$2176,MATCH(1,INDEX(($A$2:$A$2176=$A36)*($M$2:$M$2176&lt;&gt;""),0),0)),$M36)</f>
        <v>3</v>
      </c>
      <c r="O36" s="2" t="str">
        <f t="shared" si="11"/>
        <v>Hardy to cold</v>
      </c>
      <c r="P36" s="1" t="s">
        <v>5055</v>
      </c>
      <c r="R36" t="str">
        <f t="shared" si="20"/>
        <v>Medium</v>
      </c>
      <c r="T36" s="1"/>
      <c r="U36" s="1"/>
      <c r="V36" s="1" t="s">
        <v>1006</v>
      </c>
      <c r="W36" s="6" t="str">
        <f t="shared" si="28"/>
        <v>5</v>
      </c>
      <c r="X36" t="str">
        <f t="shared" si="29"/>
        <v>May</v>
      </c>
      <c r="Y36" s="2" t="str">
        <f t="shared" si="30"/>
        <v>7</v>
      </c>
      <c r="Z36" s="2" t="str">
        <f t="shared" si="31"/>
        <v>July</v>
      </c>
      <c r="AA36" s="1" t="s">
        <v>51</v>
      </c>
      <c r="AB36" s="1" t="str">
        <f>IF(ISNUMBER(SEARCH("-",AA36)),TRIM(LEFT(AA36,FIND("-",AA36)-1)),AA36)</f>
        <v>7</v>
      </c>
      <c r="AC36" s="1" t="str">
        <f>IF(AB36="1", "January", IF(AB36="2", "February", IF(AB36="3", "March", IF(AB36="4", "April", IF(AB36="5", "May", IF(AB36="6", "June", IF(AB36="7", "July", IF(AB36="8", "August", IF(AB36="9", "September", IF(AB36="10", "October", IF(AB36="11", "November", IF(AB36="12", "December", "Other"))))))))))))</f>
        <v>July</v>
      </c>
      <c r="AD36" s="1" t="str">
        <f>IF(ISNUMBER(SEARCH("-",AA36)),TRIM(RIGHT(AA36,LEN(AA36)-SEARCH("-",AA36))),AA36)</f>
        <v>8</v>
      </c>
      <c r="AE36" s="1" t="str">
        <f>IF(AD36="1", "January", IF(AD36="2", "February", IF(AD36="3", "March", IF(AD36="4", "April", IF(AD36="5", "May", IF(AD36="6", "June", IF(AD36="7", "July", IF(AD36="8", "August", IF(AD36="9", "September", IF(AD36="10", "October", IF(AD36="11", "November", IF(AD36="12", "December", "Other"))))))))))))</f>
        <v>August</v>
      </c>
      <c r="AF36" s="16" t="s">
        <v>23947</v>
      </c>
      <c r="AG36" s="1" t="str">
        <f t="shared" si="2"/>
        <v xml:space="preserve">Seed </v>
      </c>
      <c r="AH36" s="2" t="str">
        <f t="shared" si="3"/>
        <v>Best sown in a cold frame as soon as it is ripe. Stand the pot in about 3cm of water. Pot up young seedlings as soon as they are large enough to handle, keep them wet by standing the pots in shallow water and overwinter for the first year in a greenhouse or cold frame. Seed is rarely produced in Britain[4, 17].
Division in spring just before growth starts[1]. Very easy, it can be carried out successfully at any time in the growing season and can be planted direct into its permanent positions[K].</v>
      </c>
      <c r="AI36" s="1" t="s">
        <v>5056</v>
      </c>
      <c r="AK36" s="1" t="s">
        <v>17104</v>
      </c>
      <c r="AL36" s="1" t="str">
        <f t="shared" si="16"/>
        <v>Scented</v>
      </c>
      <c r="AM36" s="1" t="b">
        <v>1</v>
      </c>
      <c r="AN36" s="1" t="b">
        <v>0</v>
      </c>
      <c r="AO36" s="1" t="b">
        <v>0</v>
      </c>
      <c r="AP36" s="5" t="s">
        <v>28</v>
      </c>
      <c r="AQ36" s="5" t="str">
        <f t="shared" si="17"/>
        <v>Light, Medium, Heavy</v>
      </c>
      <c r="AR36" s="1" t="s">
        <v>30</v>
      </c>
      <c r="AS36" s="1" t="str">
        <f t="shared" si="18"/>
        <v>None</v>
      </c>
      <c r="AT36" s="1" t="str">
        <f t="shared" si="4"/>
        <v>Full</v>
      </c>
      <c r="AU36" s="1" t="s">
        <v>919</v>
      </c>
      <c r="AV36" s="1" t="str">
        <f t="shared" si="5"/>
        <v>Wet/Water</v>
      </c>
      <c r="AW36" s="1" t="s">
        <v>12</v>
      </c>
      <c r="AX36" s="1" t="str">
        <f t="shared" si="6"/>
        <v>Acid, Neutral, Alkaline</v>
      </c>
      <c r="AY36" s="1" t="b">
        <v>0</v>
      </c>
      <c r="AZ36" s="1" t="b">
        <v>0</v>
      </c>
      <c r="BA36" s="1" t="b">
        <v>0</v>
      </c>
      <c r="BC36" t="str">
        <f t="shared" si="7"/>
        <v>FALSE</v>
      </c>
      <c r="BE36" t="str">
        <f t="shared" si="8"/>
        <v>FALSE</v>
      </c>
      <c r="BF36" s="1" t="b">
        <v>0</v>
      </c>
      <c r="BG36" s="1" t="b">
        <v>0</v>
      </c>
      <c r="BH36" s="1" t="b">
        <v>0</v>
      </c>
      <c r="BI36" s="1" t="s">
        <v>30</v>
      </c>
      <c r="BJ36" s="1" t="str">
        <f t="shared" si="9"/>
        <v>FALSE</v>
      </c>
      <c r="BL36" t="str">
        <f t="shared" si="10"/>
        <v>FALSE</v>
      </c>
      <c r="BM36" s="1" t="b">
        <v>0</v>
      </c>
      <c r="BN36" s="1" t="b">
        <v>0</v>
      </c>
      <c r="BO36" s="1">
        <f t="shared" si="19"/>
        <v>21</v>
      </c>
      <c r="BP36" s="1" t="s">
        <v>5057</v>
      </c>
      <c r="BQ36" s="1" cm="1">
        <f t="array" ref="BQ36">_xlfn.IFS(BP36="None Known",0, LEN(BP36)&gt;500, 5,LEN(BP36)&gt;400, 4, LEN(BP36)&gt;300, 3, LEN(BP36)&gt;200, 2, LEN(BP36)&gt;1, 1)</f>
        <v>5</v>
      </c>
      <c r="BR36" s="1" t="s">
        <v>5058</v>
      </c>
      <c r="BS36" s="1">
        <v>4</v>
      </c>
      <c r="BT36" s="1" t="s">
        <v>5059</v>
      </c>
      <c r="BU36" s="1">
        <v>4</v>
      </c>
      <c r="BV36" s="1" t="s">
        <v>5060</v>
      </c>
      <c r="BW36" s="1" t="s">
        <v>5061</v>
      </c>
      <c r="BX36" s="1"/>
      <c r="BY36" t="str">
        <f>_xlfn.XLOOKUP($B36,Img_lookup!A:A,Img_lookup!B:B, "Not available")</f>
        <v>5eb0577d-5f0f-4320-b1cf-abe32a5173e5</v>
      </c>
      <c r="BZ36" t="str">
        <f>_xlfn.XLOOKUP($B36,Img_lookup!A:A,Img_lookup!C:C, "Not available")</f>
        <v>Common Flax (Linum usitatissimum), Purging (Linum catharticum), Sweet Flag (Acorus calamus), Yellow Flag (Iris pseudacorus), and Fennel (Foeniculum vulgare).</v>
      </c>
      <c r="CA36" t="str">
        <f>_xlfn.XLOOKUP($B36,Img_lookup!A:A,Img_lookup!D:D, "Not available")</f>
        <v>Swallowtail Garden Seeds</v>
      </c>
      <c r="CB36" t="str">
        <f>_xlfn.XLOOKUP($B36,Img_lookup!A:A,Img_lookup!E:E, "https://imgur.com/aT5wafe")</f>
        <v>https://api.openverse.engineering/v1/images/5eb0577d-5f0f-4320-b1cf-abe32a5173e5/thumb/</v>
      </c>
    </row>
    <row r="37" spans="1:80" ht="15.75" customHeight="1" x14ac:dyDescent="0.15">
      <c r="A37" s="1" t="s">
        <v>741</v>
      </c>
      <c r="B37" s="1" t="s">
        <v>13578</v>
      </c>
      <c r="E37" s="1" t="s">
        <v>2273</v>
      </c>
      <c r="F37" s="1" t="s">
        <v>6</v>
      </c>
      <c r="G37" s="1" t="s">
        <v>6</v>
      </c>
      <c r="H37" s="11" t="str">
        <f t="shared" si="0"/>
        <v>Perennial</v>
      </c>
      <c r="I37" s="1" t="s">
        <v>17108</v>
      </c>
      <c r="J37" s="1">
        <v>0.30000001199999998</v>
      </c>
      <c r="K37" s="1">
        <v>0.15000000599999999</v>
      </c>
      <c r="L37" t="str" cm="1">
        <f t="array" ref="L37">_xlfn.IFS(J37+K37="", "Unknown", J37+K37&gt;3, "Large", J37+K37&gt;0.5, "Medium", J37+K37&gt;0, "Small")</f>
        <v>Small</v>
      </c>
      <c r="M37" s="1">
        <v>5</v>
      </c>
      <c r="N37" cm="1">
        <f t="array" ref="N37">IF($M37="",INDEX($M$2:$M$2176,MATCH(1,INDEX(($A$2:$A$2176=$A37)*($M$2:$M$2176&lt;&gt;""),0),0)),$M37)</f>
        <v>5</v>
      </c>
      <c r="O37" s="2" t="str">
        <f t="shared" si="11"/>
        <v>Seasonal outdoors</v>
      </c>
      <c r="P37" s="1" t="s">
        <v>13579</v>
      </c>
      <c r="R37" t="str">
        <f t="shared" si="20"/>
        <v>Medium</v>
      </c>
      <c r="S37" s="1" t="s">
        <v>24</v>
      </c>
      <c r="T37" s="1" t="str">
        <f>LEFT(S37,FIND("-",S37)-1)</f>
        <v xml:space="preserve">1 </v>
      </c>
      <c r="U37" s="1" t="str">
        <f>RIGHT(S37,FIND("-",S37)-1)</f>
        <v>12</v>
      </c>
      <c r="W37"/>
      <c r="AF37" s="16" t="s">
        <v>23948</v>
      </c>
      <c r="AG37" s="1" t="str">
        <f t="shared" si="2"/>
        <v xml:space="preserve">Seed </v>
      </c>
      <c r="AH37" s="2" t="str">
        <f t="shared" si="3"/>
        <v>Best sown in a cold frame as soon as it is ripe. Stand the pot in about 3cm of water. Pot up young seedlings as soon as they are large enough to handle, keep them wet by standing the pots in shallow water and overwinter for the first year in a greenhouse or cold frame.
Division in spring just before growth starts[1]. Very easy, the plants can be divided at any time in the growing season and can be planted direct into their permanent positions[K].</v>
      </c>
      <c r="AI37" s="1" t="s">
        <v>13580</v>
      </c>
      <c r="AK37" s="1" t="s">
        <v>17104</v>
      </c>
      <c r="AL37" s="1" t="str">
        <f t="shared" si="16"/>
        <v>Scented</v>
      </c>
      <c r="AM37" s="1" t="b">
        <v>1</v>
      </c>
      <c r="AN37" s="1" t="b">
        <v>0</v>
      </c>
      <c r="AO37" s="1" t="b">
        <v>0</v>
      </c>
      <c r="AP37" s="5" t="s">
        <v>28</v>
      </c>
      <c r="AQ37" s="5" t="str">
        <f t="shared" si="17"/>
        <v>Light, Medium, Heavy</v>
      </c>
      <c r="AR37" s="1" t="s">
        <v>30</v>
      </c>
      <c r="AS37" s="1" t="str">
        <f t="shared" si="18"/>
        <v>None</v>
      </c>
      <c r="AT37" s="1" t="str">
        <f t="shared" si="4"/>
        <v>Full</v>
      </c>
      <c r="AU37" s="1" t="s">
        <v>609</v>
      </c>
      <c r="AV37" s="1" t="str">
        <f t="shared" si="5"/>
        <v>Moist, Wet/Water</v>
      </c>
      <c r="AW37" s="1" t="s">
        <v>12</v>
      </c>
      <c r="AX37" s="1" t="str">
        <f t="shared" si="6"/>
        <v>Acid, Neutral, Alkaline</v>
      </c>
      <c r="AY37" s="1" t="b">
        <v>0</v>
      </c>
      <c r="AZ37" s="1" t="b">
        <v>0</v>
      </c>
      <c r="BA37" s="1" t="b">
        <v>0</v>
      </c>
      <c r="BC37" t="str">
        <f t="shared" si="7"/>
        <v>FALSE</v>
      </c>
      <c r="BE37" t="str">
        <f t="shared" si="8"/>
        <v>FALSE</v>
      </c>
      <c r="BF37" s="1" t="b">
        <v>0</v>
      </c>
      <c r="BG37" s="1" t="b">
        <v>0</v>
      </c>
      <c r="BH37" s="1" t="b">
        <v>0</v>
      </c>
      <c r="BI37" s="1" t="s">
        <v>30</v>
      </c>
      <c r="BJ37" s="1" t="str">
        <f t="shared" si="9"/>
        <v>FALSE</v>
      </c>
      <c r="BL37" t="str">
        <f t="shared" si="10"/>
        <v>FALSE</v>
      </c>
      <c r="BM37" s="1" t="b">
        <v>0</v>
      </c>
      <c r="BN37" s="1" t="b">
        <v>0</v>
      </c>
      <c r="BO37" s="1">
        <f t="shared" si="19"/>
        <v>13</v>
      </c>
      <c r="BP37" s="1" t="s">
        <v>13581</v>
      </c>
      <c r="BQ37" s="1" cm="1">
        <f t="array" ref="BQ37">_xlfn.IFS(BP37="None Known",0, LEN(BP37)&gt;500, 5,LEN(BP37)&gt;400, 4, LEN(BP37)&gt;300, 3, LEN(BP37)&gt;200, 2, LEN(BP37)&gt;1, 1)</f>
        <v>1</v>
      </c>
      <c r="BR37" s="1" t="s">
        <v>13582</v>
      </c>
      <c r="BS37" s="1">
        <v>3</v>
      </c>
      <c r="BT37" s="1" t="s">
        <v>13583</v>
      </c>
      <c r="BU37" s="1">
        <v>3</v>
      </c>
      <c r="BV37" s="1" t="s">
        <v>34</v>
      </c>
      <c r="BW37" s="1" t="s">
        <v>13584</v>
      </c>
      <c r="BX37" s="1"/>
      <c r="BY37" t="str">
        <f>_xlfn.XLOOKUP($B37,Img_lookup!A:A,Img_lookup!B:B, "Not available")</f>
        <v>bf12b8f2-abb6-40cd-af81-916f69e2cfa4</v>
      </c>
      <c r="BZ37" t="str">
        <f>_xlfn.XLOOKUP($B37,Img_lookup!A:A,Img_lookup!C:C, "Not available")</f>
        <v>Chicago Botanic Gdn, Regenstein Ctr Glasshouses 180721 319 Asplenium 'Osaka', Calathea zebrina, Acorus gramineus 'Ogon', Dracaena marginata 'Colorama', Cordyline 'Red Pepper' perhaps</v>
      </c>
      <c r="CA37" t="str">
        <f>_xlfn.XLOOKUP($B37,Img_lookup!A:A,Img_lookup!D:D, "Not available")</f>
        <v>cultivar413</v>
      </c>
      <c r="CB37" t="str">
        <f>_xlfn.XLOOKUP($B37,Img_lookup!A:A,Img_lookup!E:E, "https://imgur.com/aT5wafe")</f>
        <v>https://api.openverse.engineering/v1/images/bf12b8f2-abb6-40cd-af81-916f69e2cfa4/thumb/</v>
      </c>
    </row>
    <row r="38" spans="1:80" ht="15.75" customHeight="1" x14ac:dyDescent="0.15">
      <c r="A38" s="1" t="s">
        <v>1266</v>
      </c>
      <c r="B38" s="1" t="s">
        <v>14385</v>
      </c>
      <c r="D38" s="1" t="s">
        <v>14386</v>
      </c>
      <c r="E38" s="1" t="s">
        <v>1126</v>
      </c>
      <c r="F38" s="1" t="s">
        <v>156</v>
      </c>
      <c r="G38" s="1" t="s">
        <v>156</v>
      </c>
      <c r="H38" s="11" t="str">
        <f t="shared" si="0"/>
        <v>Perennial</v>
      </c>
      <c r="I38" s="1" t="s">
        <v>17107</v>
      </c>
      <c r="J38" s="1">
        <v>7</v>
      </c>
      <c r="L38" t="str" cm="1">
        <f t="array" ref="L38">_xlfn.IFS(J38+K38="", "Unknown", J38+K38&gt;3, "Large", J38+K38&gt;0.5, "Medium", J38+K38&gt;0, "Small")</f>
        <v>Large</v>
      </c>
      <c r="N38" cm="1">
        <f t="array" ref="N38">IF($M38="",INDEX($M$2:$M$2176,MATCH(1,INDEX(($A$2:$A$2176=$A38)*($M$2:$M$2176&lt;&gt;""),0),0)),$M38)</f>
        <v>7</v>
      </c>
      <c r="O38" s="2" t="str">
        <f t="shared" si="11"/>
        <v>Seasonal outdoors</v>
      </c>
      <c r="P38" s="1" t="s">
        <v>14387</v>
      </c>
      <c r="R38" t="str">
        <f t="shared" si="20"/>
        <v>Medium</v>
      </c>
      <c r="W38"/>
      <c r="AF38" s="16" t="s">
        <v>24242</v>
      </c>
      <c r="AG38" s="1" t="str">
        <f t="shared" si="2"/>
        <v xml:space="preserve">Seed </v>
      </c>
      <c r="AH38"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I38" s="1" t="s">
        <v>14388</v>
      </c>
      <c r="AJ38" s="1" t="s">
        <v>23802</v>
      </c>
      <c r="AK38" s="1" t="s">
        <v>17105</v>
      </c>
      <c r="AL38" s="1" t="str">
        <f t="shared" si="16"/>
        <v>Unscented</v>
      </c>
      <c r="AM38" s="1" t="b">
        <v>0</v>
      </c>
      <c r="AN38" s="1" t="b">
        <v>1</v>
      </c>
      <c r="AO38" s="1" t="b">
        <v>0</v>
      </c>
      <c r="AP38" s="5" t="s">
        <v>28</v>
      </c>
      <c r="AQ38" s="5" t="str">
        <f t="shared" si="17"/>
        <v>Light, Medium, Heavy</v>
      </c>
      <c r="AR38" s="1" t="s">
        <v>10</v>
      </c>
      <c r="AS38" s="1" t="str">
        <f t="shared" si="18"/>
        <v>None, Partial</v>
      </c>
      <c r="AT38" s="1" t="str">
        <f t="shared" si="4"/>
        <v>Partial, Full</v>
      </c>
      <c r="AU38" s="1" t="s">
        <v>29</v>
      </c>
      <c r="AV38" s="1" t="str">
        <f t="shared" si="5"/>
        <v>Moist</v>
      </c>
      <c r="AW38" s="1" t="s">
        <v>12</v>
      </c>
      <c r="AX38" s="1" t="str">
        <f t="shared" si="6"/>
        <v>Acid, Neutral, Alkaline</v>
      </c>
      <c r="AY38" s="1" t="b">
        <v>0</v>
      </c>
      <c r="AZ38" s="1" t="b">
        <v>0</v>
      </c>
      <c r="BA38" s="1" t="b">
        <v>0</v>
      </c>
      <c r="BC38" t="str">
        <f t="shared" si="7"/>
        <v>FALSE</v>
      </c>
      <c r="BE38" t="str">
        <f t="shared" si="8"/>
        <v>FALSE</v>
      </c>
      <c r="BF38" s="1" t="b">
        <v>0</v>
      </c>
      <c r="BG38" s="1" t="b">
        <v>0</v>
      </c>
      <c r="BH38" s="1" t="b">
        <v>0</v>
      </c>
      <c r="BI38" s="1" t="s">
        <v>77</v>
      </c>
      <c r="BJ38" s="1" t="str">
        <f t="shared" si="9"/>
        <v>TRUE</v>
      </c>
      <c r="BK38" s="1" t="s">
        <v>30</v>
      </c>
      <c r="BL38" t="str">
        <f t="shared" si="10"/>
        <v>FALSE</v>
      </c>
      <c r="BM38" s="1" t="b">
        <v>0</v>
      </c>
      <c r="BN38" s="1" t="b">
        <v>0</v>
      </c>
      <c r="BO38" s="1">
        <f t="shared" si="19"/>
        <v>12</v>
      </c>
      <c r="BP38" s="1" t="s">
        <v>31</v>
      </c>
      <c r="BQ38" s="1" cm="1">
        <f t="array" ref="BQ38">_xlfn.IFS(BP38="None Known",0, LEN(BP38)&gt;500, 5,LEN(BP38)&gt;400, 4, LEN(BP38)&gt;300, 3, LEN(BP38)&gt;200, 2, LEN(BP38)&gt;1, 1)</f>
        <v>0</v>
      </c>
      <c r="BR38" s="1" t="s">
        <v>14389</v>
      </c>
      <c r="BS38" s="1">
        <v>4</v>
      </c>
      <c r="BT38" s="1" t="s">
        <v>31</v>
      </c>
      <c r="BU38" s="1">
        <v>0</v>
      </c>
      <c r="BV38" s="1" t="s">
        <v>34</v>
      </c>
      <c r="BW38" s="1" t="s">
        <v>31</v>
      </c>
      <c r="BX38" s="1"/>
      <c r="BY38" t="str">
        <f>_xlfn.XLOOKUP($B38,Img_lookup!A:A,Img_lookup!B:B, "Not available")</f>
        <v>b3c3de05-c958-4cf8-98ac-8944ca64d11c</v>
      </c>
      <c r="BZ38" t="str">
        <f>_xlfn.XLOOKUP($B38,Img_lookup!A:A,Img_lookup!C:C, "Not available")</f>
        <v>Actinidia arguta var. rufa (Siebold &amp; Zucc.) Maxim.</v>
      </c>
      <c r="CA38" t="str">
        <f>_xlfn.XLOOKUP($B38,Img_lookup!A:A,Img_lookup!D:D, "Not available")</f>
        <v>Egbert Hamilton Walker and S. Tawada</v>
      </c>
      <c r="CB38" t="str">
        <f>_xlfn.XLOOKUP($B38,Img_lookup!A:A,Img_lookup!E:E, "https://imgur.com/aT5wafe")</f>
        <v>https://api.openverse.engineering/v1/images/b3c3de05-c958-4cf8-98ac-8944ca64d11c/thumb/</v>
      </c>
    </row>
    <row r="39" spans="1:80" ht="15.75" customHeight="1" x14ac:dyDescent="0.15">
      <c r="A39" s="1" t="s">
        <v>1266</v>
      </c>
      <c r="B39" s="1" t="s">
        <v>1267</v>
      </c>
      <c r="E39" s="1" t="s">
        <v>195</v>
      </c>
      <c r="F39" s="1" t="s">
        <v>156</v>
      </c>
      <c r="G39" s="1" t="s">
        <v>156</v>
      </c>
      <c r="H39" s="11" t="str">
        <f t="shared" si="0"/>
        <v>Perennial</v>
      </c>
      <c r="I39" s="1" t="s">
        <v>17107</v>
      </c>
      <c r="J39" s="1">
        <v>7.5</v>
      </c>
      <c r="L39" t="str" cm="1">
        <f t="array" ref="L39">_xlfn.IFS(J39+K39="", "Unknown", J39+K39&gt;3, "Large", J39+K39&gt;0.5, "Medium", J39+K39&gt;0, "Small")</f>
        <v>Large</v>
      </c>
      <c r="M39" s="1">
        <v>7</v>
      </c>
      <c r="N39" cm="1">
        <f t="array" ref="N39">IF($M39="",INDEX($M$2:$M$2176,MATCH(1,INDEX(($A$2:$A$2176=$A39)*($M$2:$M$2176&lt;&gt;""),0),0)),$M39)</f>
        <v>7</v>
      </c>
      <c r="O39" s="2" t="str">
        <f t="shared" si="11"/>
        <v>Seasonal outdoors</v>
      </c>
      <c r="P39" s="1" t="s">
        <v>1268</v>
      </c>
      <c r="R39" t="str">
        <f t="shared" si="20"/>
        <v>Medium</v>
      </c>
      <c r="W39"/>
      <c r="AF39" s="16" t="s">
        <v>24242</v>
      </c>
      <c r="AG39" s="1" t="str">
        <f t="shared" si="2"/>
        <v xml:space="preserve">Seed </v>
      </c>
      <c r="AH39"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I39" s="1" t="s">
        <v>1269</v>
      </c>
      <c r="AJ39" s="1" t="s">
        <v>23802</v>
      </c>
      <c r="AK39" s="1" t="s">
        <v>17105</v>
      </c>
      <c r="AL39" s="1" t="str">
        <f t="shared" si="16"/>
        <v>Scented</v>
      </c>
      <c r="AM39" s="1" t="b">
        <v>1</v>
      </c>
      <c r="AN39" s="1" t="b">
        <v>1</v>
      </c>
      <c r="AO39" s="1" t="b">
        <v>0</v>
      </c>
      <c r="AP39" s="5" t="s">
        <v>28</v>
      </c>
      <c r="AQ39" s="5" t="str">
        <f t="shared" si="17"/>
        <v>Light, Medium, Heavy</v>
      </c>
      <c r="AR39" s="1" t="s">
        <v>10</v>
      </c>
      <c r="AS39" s="1" t="str">
        <f t="shared" si="18"/>
        <v>None, Partial</v>
      </c>
      <c r="AT39" s="1" t="str">
        <f t="shared" si="4"/>
        <v>Partial, Full</v>
      </c>
      <c r="AU39" s="1" t="s">
        <v>29</v>
      </c>
      <c r="AV39" s="1" t="str">
        <f t="shared" si="5"/>
        <v>Moist</v>
      </c>
      <c r="AW39" s="1" t="s">
        <v>12</v>
      </c>
      <c r="AX39" s="1" t="str">
        <f t="shared" si="6"/>
        <v>Acid, Neutral, Alkaline</v>
      </c>
      <c r="AY39" s="1" t="b">
        <v>0</v>
      </c>
      <c r="AZ39" s="1" t="b">
        <v>0</v>
      </c>
      <c r="BA39" s="1" t="b">
        <v>0</v>
      </c>
      <c r="BC39" t="str">
        <f t="shared" si="7"/>
        <v>FALSE</v>
      </c>
      <c r="BE39" t="str">
        <f t="shared" si="8"/>
        <v>FALSE</v>
      </c>
      <c r="BF39" s="1" t="b">
        <v>0</v>
      </c>
      <c r="BG39" s="1" t="b">
        <v>0</v>
      </c>
      <c r="BH39" s="1" t="b">
        <v>0</v>
      </c>
      <c r="BI39" s="1" t="s">
        <v>77</v>
      </c>
      <c r="BJ39" s="1" t="str">
        <f t="shared" si="9"/>
        <v>TRUE</v>
      </c>
      <c r="BK39" s="1" t="s">
        <v>30</v>
      </c>
      <c r="BL39" t="str">
        <f t="shared" si="10"/>
        <v>FALSE</v>
      </c>
      <c r="BM39" s="1" t="b">
        <v>0</v>
      </c>
      <c r="BN39" s="1" t="b">
        <v>0</v>
      </c>
      <c r="BO39" s="1">
        <f t="shared" si="19"/>
        <v>16</v>
      </c>
      <c r="BP39" s="1" t="s">
        <v>1270</v>
      </c>
      <c r="BQ39" s="1" cm="1">
        <f t="array" ref="BQ39">_xlfn.IFS(BP39="None Known",0, LEN(BP39)&gt;500, 5,LEN(BP39)&gt;400, 4, LEN(BP39)&gt;300, 3, LEN(BP39)&gt;200, 2, LEN(BP39)&gt;1, 1)</f>
        <v>2</v>
      </c>
      <c r="BR39" s="1" t="s">
        <v>1271</v>
      </c>
      <c r="BS39" s="1">
        <v>4</v>
      </c>
      <c r="BT39" s="1" t="s">
        <v>1272</v>
      </c>
      <c r="BU39" s="1">
        <v>2</v>
      </c>
      <c r="BV39" s="1" t="s">
        <v>34</v>
      </c>
      <c r="BW39" s="1" t="s">
        <v>31</v>
      </c>
      <c r="BX39" s="1"/>
      <c r="BY39" t="str">
        <f>_xlfn.XLOOKUP($B39,Img_lookup!A:A,Img_lookup!B:B, "Not available")</f>
        <v>7c97950b-f38d-4b83-88bf-e291f2706a95</v>
      </c>
      <c r="BZ39" t="str">
        <f>_xlfn.XLOOKUP($B39,Img_lookup!A:A,Img_lookup!C:C, "Not available")</f>
        <v>Actinidia chinensis Planch. Actinidiaceae. 'Kiwi'.</v>
      </c>
      <c r="CA39" t="str">
        <f>_xlfn.XLOOKUP($B39,Img_lookup!A:A,Img_lookup!D:D, "Not available")</f>
        <v>chnelsons</v>
      </c>
      <c r="CB39" t="str">
        <f>_xlfn.XLOOKUP($B39,Img_lookup!A:A,Img_lookup!E:E, "https://imgur.com/aT5wafe")</f>
        <v>https://api.openverse.engineering/v1/images/7c97950b-f38d-4b83-88bf-e291f2706a95/thumb/</v>
      </c>
    </row>
    <row r="40" spans="1:80" ht="15.75" customHeight="1" x14ac:dyDescent="0.15">
      <c r="A40" s="1" t="s">
        <v>1266</v>
      </c>
      <c r="B40" s="1" t="s">
        <v>12681</v>
      </c>
      <c r="C40" s="1" t="s">
        <v>12682</v>
      </c>
      <c r="D40" s="1" t="s">
        <v>12683</v>
      </c>
      <c r="E40" s="1" t="s">
        <v>2301</v>
      </c>
      <c r="F40" s="1" t="s">
        <v>156</v>
      </c>
      <c r="G40" s="1" t="s">
        <v>156</v>
      </c>
      <c r="H40" s="11" t="str">
        <f t="shared" si="0"/>
        <v>Perennial</v>
      </c>
      <c r="I40" s="1" t="s">
        <v>17107</v>
      </c>
      <c r="J40" s="1">
        <v>6</v>
      </c>
      <c r="L40" t="str" cm="1">
        <f t="array" ref="L40">_xlfn.IFS(J40+K40="", "Unknown", J40+K40&gt;3, "Large", J40+K40&gt;0.5, "Medium", J40+K40&gt;0, "Small")</f>
        <v>Large</v>
      </c>
      <c r="M40" s="1">
        <v>4</v>
      </c>
      <c r="N40" cm="1">
        <f t="array" ref="N40">IF($M40="",INDEX($M$2:$M$2176,MATCH(1,INDEX(($A$2:$A$2176=$A40)*($M$2:$M$2176&lt;&gt;""),0),0)),$M40)</f>
        <v>4</v>
      </c>
      <c r="O40" s="2" t="str">
        <f t="shared" si="11"/>
        <v>Hardy to cold</v>
      </c>
      <c r="P40" s="1" t="s">
        <v>12684</v>
      </c>
      <c r="R40" t="str">
        <f t="shared" si="20"/>
        <v>Medium</v>
      </c>
      <c r="T40" s="1"/>
      <c r="U40" s="1"/>
      <c r="V40" s="1">
        <v>6</v>
      </c>
      <c r="W40" s="6">
        <f>IF(ISNUMBER(SEARCH("-",V40)),TRIM(LEFT(V40,FIND("-",V40)-1)),V40)</f>
        <v>6</v>
      </c>
      <c r="X40" t="str">
        <f>IF(W40=1, "January", IF(W40=2, "February", IF(W40=3, "March", IF(W40=4, "April", IF(W40=5, "May", IF(W40=6, "June", IF(W40=7, "July", IF(W40=8, "August", IF(W40=9, "September", IF(W40=10, "October", IF(W40=11, "November", IF(W40=12, "December", "Other"))))))))))))</f>
        <v>June</v>
      </c>
      <c r="AF40" s="16" t="s">
        <v>24242</v>
      </c>
      <c r="AG40" s="1" t="str">
        <f t="shared" si="2"/>
        <v xml:space="preserve">Seed </v>
      </c>
      <c r="AH40" s="2" t="str">
        <f t="shared" si="3"/>
        <v>Sow spring in a greenhouse[133]. It is probably best if the seed is given 3 months stratification[113], either sow it in a cold frame as soon as it is ripe in November or as soon as it is received. Fresh seed germinates in 2 - 3 months at 10�c, stored seed can take longer[133]. When they are large enough to handle, prick the seedlings out into individual pots and grow them on in light shade in the greenhouse for at least their first winter. When the plants are 30cm or more tall, plant them out into their permanent positions in late spring or early summer, after the last expected frosts[K]. Most seedlings are male[126]. The seedlings are subject to damping off, they must be kept well ventilated[113].
Cuttings of softwood as soon as ready in spring in a frame[K].
Cuttings of half-ripe wood, July/August in a frame. Very high percentage[113].
Cuttings of ripe wood, October/November in a frame.</v>
      </c>
      <c r="AI40" s="1" t="s">
        <v>12685</v>
      </c>
      <c r="AJ40" s="1" t="s">
        <v>23802</v>
      </c>
      <c r="AK40" s="1" t="s">
        <v>17105</v>
      </c>
      <c r="AL40" s="1" t="str">
        <f t="shared" si="16"/>
        <v>Scented</v>
      </c>
      <c r="AM40" s="1" t="b">
        <v>1</v>
      </c>
      <c r="AN40" s="1" t="b">
        <v>1</v>
      </c>
      <c r="AO40" s="1" t="b">
        <v>0</v>
      </c>
      <c r="AP40" s="5" t="s">
        <v>28</v>
      </c>
      <c r="AQ40" s="5" t="str">
        <f t="shared" si="17"/>
        <v>Light, Medium, Heavy</v>
      </c>
      <c r="AR40" s="1" t="s">
        <v>10</v>
      </c>
      <c r="AS40" s="1" t="str">
        <f t="shared" si="18"/>
        <v>None, Partial</v>
      </c>
      <c r="AT40" s="1" t="str">
        <f t="shared" si="4"/>
        <v>Partial, Full</v>
      </c>
      <c r="AU40" s="1" t="s">
        <v>29</v>
      </c>
      <c r="AV40" s="1" t="str">
        <f t="shared" si="5"/>
        <v>Moist</v>
      </c>
      <c r="AW40" s="1" t="s">
        <v>12</v>
      </c>
      <c r="AX40" s="1" t="str">
        <f t="shared" si="6"/>
        <v>Acid, Neutral, Alkaline</v>
      </c>
      <c r="AY40" s="1" t="b">
        <v>0</v>
      </c>
      <c r="AZ40" s="1" t="b">
        <v>0</v>
      </c>
      <c r="BA40" s="1" t="b">
        <v>0</v>
      </c>
      <c r="BC40" t="str">
        <f t="shared" si="7"/>
        <v>FALSE</v>
      </c>
      <c r="BE40" t="str">
        <f t="shared" si="8"/>
        <v>FALSE</v>
      </c>
      <c r="BF40" s="1" t="b">
        <v>0</v>
      </c>
      <c r="BG40" s="1" t="b">
        <v>0</v>
      </c>
      <c r="BH40" s="1" t="b">
        <v>0</v>
      </c>
      <c r="BI40" s="1" t="s">
        <v>77</v>
      </c>
      <c r="BJ40" s="1" t="str">
        <f t="shared" si="9"/>
        <v>TRUE</v>
      </c>
      <c r="BK40" s="1" t="s">
        <v>30</v>
      </c>
      <c r="BL40" t="str">
        <f t="shared" si="10"/>
        <v>FALSE</v>
      </c>
      <c r="BM40" s="1" t="b">
        <v>0</v>
      </c>
      <c r="BN40" s="1" t="b">
        <v>0</v>
      </c>
      <c r="BO40" s="1">
        <f t="shared" si="19"/>
        <v>14</v>
      </c>
      <c r="BP40" s="1" t="s">
        <v>31</v>
      </c>
      <c r="BQ40" s="1" cm="1">
        <f t="array" ref="BQ40">_xlfn.IFS(BP40="None Known",0, LEN(BP40)&gt;500, 5,LEN(BP40)&gt;400, 4, LEN(BP40)&gt;300, 3, LEN(BP40)&gt;200, 2, LEN(BP40)&gt;1, 1)</f>
        <v>0</v>
      </c>
      <c r="BR40" s="1" t="s">
        <v>12686</v>
      </c>
      <c r="BS40" s="1">
        <v>4</v>
      </c>
      <c r="BT40" s="1" t="s">
        <v>12687</v>
      </c>
      <c r="BU40" s="1">
        <v>2</v>
      </c>
      <c r="BW40" s="1" t="s">
        <v>31</v>
      </c>
      <c r="BX40" s="1"/>
      <c r="BY40" t="str">
        <f>_xlfn.XLOOKUP($B40,Img_lookup!A:A,Img_lookup!B:B, "Not available")</f>
        <v>7159e7b4-a03a-47ea-af0a-fb15f8f2ad4c</v>
      </c>
      <c r="BZ40" t="str">
        <f>_xlfn.XLOOKUP($B40,Img_lookup!A:A,Img_lookup!C:C, "Not available")</f>
        <v>Actinidia polygama (Siebold &amp; Zucc.) Maxim.</v>
      </c>
      <c r="CA40" t="str">
        <f>_xlfn.XLOOKUP($B40,Img_lookup!A:A,Img_lookup!D:D, "Not available")</f>
        <v>George B. Sudworth</v>
      </c>
      <c r="CB40" t="str">
        <f>_xlfn.XLOOKUP($B40,Img_lookup!A:A,Img_lookup!E:E, "https://imgur.com/aT5wafe")</f>
        <v>https://api.openverse.engineering/v1/images/7159e7b4-a03a-47ea-af0a-fb15f8f2ad4c/thumb/</v>
      </c>
    </row>
    <row r="41" spans="1:80" ht="15.75" customHeight="1" x14ac:dyDescent="0.15">
      <c r="A41" s="1" t="s">
        <v>257</v>
      </c>
      <c r="B41" s="1" t="s">
        <v>9827</v>
      </c>
      <c r="D41" s="1" t="s">
        <v>9828</v>
      </c>
      <c r="E41" s="1" t="s">
        <v>9829</v>
      </c>
      <c r="F41" s="1" t="s">
        <v>6</v>
      </c>
      <c r="G41" s="1" t="s">
        <v>6</v>
      </c>
      <c r="H41" s="11" t="str">
        <f t="shared" si="0"/>
        <v>Perennial</v>
      </c>
      <c r="J41" s="1">
        <v>0.30000001199999998</v>
      </c>
      <c r="L41" t="str" cm="1">
        <f t="array" ref="L41">_xlfn.IFS(J41+K41="", "Unknown", J41+K41&gt;3, "Large", J41+K41&gt;0.5, "Medium", J41+K41&gt;0, "Small")</f>
        <v>Small</v>
      </c>
      <c r="M41" s="1">
        <v>6</v>
      </c>
      <c r="N41" cm="1">
        <f t="array" ref="N41">IF($M41="",INDEX($M$2:$M$2176,MATCH(1,INDEX(($A$2:$A$2176=$A41)*($M$2:$M$2176&lt;&gt;""),0),0)),$M41)</f>
        <v>6</v>
      </c>
      <c r="O41" s="2" t="str">
        <f t="shared" si="11"/>
        <v>Seasonal outdoors</v>
      </c>
      <c r="P41" s="1" t="s">
        <v>9830</v>
      </c>
      <c r="R41" t="str">
        <f t="shared" si="20"/>
        <v>Medium</v>
      </c>
      <c r="T41" s="1"/>
      <c r="U41" s="1"/>
      <c r="V41" s="1" t="s">
        <v>427</v>
      </c>
      <c r="W41" s="6" t="str">
        <f>IF(ISNUMBER(SEARCH("-",V41)),TRIM(LEFT(V41,FIND("-",V41)-1)),V41)</f>
        <v>8</v>
      </c>
      <c r="X41" t="str">
        <f>IF(W41="1", "January", IF(W41="2", "February", IF(W41="3", "March", IF(W41="4", "April", IF(W41="5", "May", IF(W41="6", "June", IF(W41="7", "July", IF(W41="8", "August", IF(W41="9", "September", IF(W41="10", "October", IF(W41="11", "November", IF(W41="12", "December", "Other"))))))))))))</f>
        <v>August</v>
      </c>
      <c r="Y41" s="2" t="str">
        <f>IF(ISNUMBER(SEARCH("-",V41)),TRIM(RIGHT(V41,LEN(V41)-SEARCH("-",V41))),V41)</f>
        <v>9</v>
      </c>
      <c r="Z41" s="2" t="str">
        <f>IF(Y41="1", "January", IF(Y41="2", "February", IF(Y41="3", "March", IF(Y41="4", "April", IF(Y41="5", "May", IF(Y41="6", "June", IF(Y41="7", "July", IF(Y41="8", "August", IF(Y41="9", "September", IF(Y41="10", "October", IF(Y41="11", "November", IF(Y41="12", "December", "Other"))))))))))))</f>
        <v>September</v>
      </c>
      <c r="AA41" s="1" t="s">
        <v>109</v>
      </c>
      <c r="AB41" s="1" t="str">
        <f>IF(ISNUMBER(SEARCH("-",AA41)),TRIM(LEFT(AA41,FIND("-",AA41)-1)),AA41)</f>
        <v>9</v>
      </c>
      <c r="AC41" s="1" t="str">
        <f>IF(AB41="1", "January", IF(AB41="2", "February", IF(AB41="3", "March", IF(AB41="4", "April", IF(AB41="5", "May", IF(AB41="6", "June", IF(AB41="7", "July", IF(AB41="8", "August", IF(AB41="9", "September", IF(AB41="10", "October", IF(AB41="11", "November", IF(AB41="12", "December", "Other"))))))))))))</f>
        <v>September</v>
      </c>
      <c r="AD41" s="1" t="str">
        <f>IF(ISNUMBER(SEARCH("-",AA41)),TRIM(RIGHT(AA41,LEN(AA41)-SEARCH("-",AA41))),AA41)</f>
        <v>10</v>
      </c>
      <c r="AE41" s="1" t="str">
        <f>IF(AD41="1", "January", IF(AD41="2", "February", IF(AD41="3", "March", IF(AD41="4", "April", IF(AD41="5", "May", IF(AD41="6", "June", IF(AD41="7", "July", IF(AD41="8", "August", IF(AD41="9", "September", IF(AD41="10", "October", IF(AD41="11", "November", IF(AD41="12", "December", "Other"))))))))))))</f>
        <v>October</v>
      </c>
      <c r="AF41" s="16" t="s">
        <v>23949</v>
      </c>
      <c r="AG41" s="1" t="str">
        <f t="shared" si="2"/>
        <v xml:space="preserve">Seed </v>
      </c>
      <c r="AH41"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I41" s="1" t="s">
        <v>9831</v>
      </c>
      <c r="AJ41" s="1" t="s">
        <v>53</v>
      </c>
      <c r="AK41" s="1" t="s">
        <v>17104</v>
      </c>
      <c r="AL41" s="1" t="str">
        <f t="shared" si="16"/>
        <v>Unscented</v>
      </c>
      <c r="AM41" s="1" t="b">
        <v>0</v>
      </c>
      <c r="AN41" s="1" t="b">
        <v>0</v>
      </c>
      <c r="AO41" s="1" t="b">
        <v>0</v>
      </c>
      <c r="AP41" s="5" t="s">
        <v>54</v>
      </c>
      <c r="AQ41" s="5" t="str">
        <f t="shared" si="17"/>
        <v>Light, Medium</v>
      </c>
      <c r="AR41" s="1" t="s">
        <v>30</v>
      </c>
      <c r="AS41" s="1" t="str">
        <f t="shared" si="18"/>
        <v>None</v>
      </c>
      <c r="AT41" s="1" t="str">
        <f t="shared" si="4"/>
        <v>Full</v>
      </c>
      <c r="AU41" s="1" t="s">
        <v>29</v>
      </c>
      <c r="AV41" s="1" t="str">
        <f t="shared" si="5"/>
        <v>Moist</v>
      </c>
      <c r="AW41" s="1" t="s">
        <v>12</v>
      </c>
      <c r="AX41" s="1" t="str">
        <f t="shared" si="6"/>
        <v>Acid, Neutral, Alkaline</v>
      </c>
      <c r="AY41" s="1" t="b">
        <v>0</v>
      </c>
      <c r="AZ41" s="1" t="b">
        <v>0</v>
      </c>
      <c r="BA41" s="1" t="b">
        <v>0</v>
      </c>
      <c r="BC41" t="str">
        <f t="shared" si="7"/>
        <v>FALSE</v>
      </c>
      <c r="BE41" t="str">
        <f t="shared" si="8"/>
        <v>FALSE</v>
      </c>
      <c r="BF41" s="1" t="b">
        <v>0</v>
      </c>
      <c r="BG41" s="1" t="b">
        <v>0</v>
      </c>
      <c r="BH41" s="1" t="b">
        <v>0</v>
      </c>
      <c r="BJ41" s="1" t="str">
        <f t="shared" si="9"/>
        <v>FALSE</v>
      </c>
      <c r="BL41" t="str">
        <f t="shared" si="10"/>
        <v>FALSE</v>
      </c>
      <c r="BM41" s="1" t="b">
        <v>0</v>
      </c>
      <c r="BN41" s="1" t="b">
        <v>0</v>
      </c>
      <c r="BO41" s="1">
        <f t="shared" si="19"/>
        <v>9</v>
      </c>
      <c r="BP41" s="1" t="s">
        <v>31</v>
      </c>
      <c r="BQ41" s="1" cm="1">
        <f t="array" ref="BQ41">_xlfn.IFS(BP41="None Known",0, LEN(BP41)&gt;500, 5,LEN(BP41)&gt;400, 4, LEN(BP41)&gt;300, 3, LEN(BP41)&gt;200, 2, LEN(BP41)&gt;1, 1)</f>
        <v>0</v>
      </c>
      <c r="BR41" s="1" t="s">
        <v>9832</v>
      </c>
      <c r="BS41" s="1">
        <v>3</v>
      </c>
      <c r="BT41" s="1" t="s">
        <v>31</v>
      </c>
      <c r="BU41" s="1">
        <v>0</v>
      </c>
      <c r="BV41" s="1" t="s">
        <v>34</v>
      </c>
      <c r="BW41" s="1" t="s">
        <v>31</v>
      </c>
      <c r="BX41" s="1"/>
      <c r="BY41" t="str">
        <f>_xlfn.XLOOKUP($B41,Img_lookup!A:A,Img_lookup!B:B, "Not available")</f>
        <v>cb08d4e5-8a14-4b40-9a95-0425811171a0</v>
      </c>
      <c r="BZ41" t="str">
        <f>_xlfn.XLOOKUP($B41,Img_lookup!A:A,Img_lookup!C:C, "Not available")</f>
        <v>Adenophora nikoensis Franch. &amp; Sav.</v>
      </c>
      <c r="CA41">
        <f>_xlfn.XLOOKUP($B41,Img_lookup!A:A,Img_lookup!D:D, "Not available")</f>
        <v>0</v>
      </c>
      <c r="CB41" t="str">
        <f>_xlfn.XLOOKUP($B41,Img_lookup!A:A,Img_lookup!E:E, "https://imgur.com/aT5wafe")</f>
        <v>https://api.openverse.engineering/v1/images/cb08d4e5-8a14-4b40-9a95-0425811171a0/thumb/</v>
      </c>
    </row>
    <row r="42" spans="1:80" ht="15.75" customHeight="1" x14ac:dyDescent="0.15">
      <c r="A42" s="1" t="s">
        <v>257</v>
      </c>
      <c r="B42" s="1" t="s">
        <v>16609</v>
      </c>
      <c r="D42" s="1" t="s">
        <v>16610</v>
      </c>
      <c r="E42" s="1" t="s">
        <v>16611</v>
      </c>
      <c r="F42" s="1" t="s">
        <v>6</v>
      </c>
      <c r="G42" s="1" t="s">
        <v>6</v>
      </c>
      <c r="H42" s="11" t="str">
        <f t="shared" si="0"/>
        <v>Perennial</v>
      </c>
      <c r="J42" s="1">
        <v>1</v>
      </c>
      <c r="L42" t="str" cm="1">
        <f t="array" ref="L42">_xlfn.IFS(J42+K42="", "Unknown", J42+K42&gt;3, "Large", J42+K42&gt;0.5, "Medium", J42+K42&gt;0, "Small")</f>
        <v>Medium</v>
      </c>
      <c r="M42" s="1">
        <v>6</v>
      </c>
      <c r="N42" cm="1">
        <f t="array" ref="N42">IF($M42="",INDEX($M$2:$M$2176,MATCH(1,INDEX(($A$2:$A$2176=$A42)*($M$2:$M$2176&lt;&gt;""),0),0)),$M42)</f>
        <v>6</v>
      </c>
      <c r="O42" s="2" t="str">
        <f t="shared" si="11"/>
        <v>Seasonal outdoors</v>
      </c>
      <c r="P42" s="1" t="s">
        <v>16612</v>
      </c>
      <c r="R42" t="str">
        <f t="shared" si="20"/>
        <v>Medium</v>
      </c>
      <c r="T42" s="1"/>
      <c r="U42" s="1"/>
      <c r="V42" s="1" t="s">
        <v>51</v>
      </c>
      <c r="W42" s="6" t="str">
        <f>IF(ISNUMBER(SEARCH("-",V42)),TRIM(LEFT(V42,FIND("-",V42)-1)),V42)</f>
        <v>7</v>
      </c>
      <c r="X42" t="str">
        <f>IF(W42="1", "January", IF(W42="2", "February", IF(W42="3", "March", IF(W42="4", "April", IF(W42="5", "May", IF(W42="6", "June", IF(W42="7", "July", IF(W42="8", "August", IF(W42="9", "September", IF(W42="10", "October", IF(W42="11", "November", IF(W42="12", "December", "Other"))))))))))))</f>
        <v>July</v>
      </c>
      <c r="Y42" s="2" t="str">
        <f>IF(ISNUMBER(SEARCH("-",V42)),TRIM(RIGHT(V42,LEN(V42)-SEARCH("-",V42))),V42)</f>
        <v>8</v>
      </c>
      <c r="Z42" s="2" t="str">
        <f>IF(Y42="1", "January", IF(Y42="2", "February", IF(Y42="3", "March", IF(Y42="4", "April", IF(Y42="5", "May", IF(Y42="6", "June", IF(Y42="7", "July", IF(Y42="8", "August", IF(Y42="9", "September", IF(Y42="10", "October", IF(Y42="11", "November", IF(Y42="12", "December", "Other"))))))))))))</f>
        <v>August</v>
      </c>
      <c r="AA42" s="1" t="s">
        <v>427</v>
      </c>
      <c r="AB42" s="1" t="str">
        <f>IF(ISNUMBER(SEARCH("-",AA42)),TRIM(LEFT(AA42,FIND("-",AA42)-1)),AA42)</f>
        <v>8</v>
      </c>
      <c r="AC42" s="1" t="str">
        <f>IF(AB42="1", "January", IF(AB42="2", "February", IF(AB42="3", "March", IF(AB42="4", "April", IF(AB42="5", "May", IF(AB42="6", "June", IF(AB42="7", "July", IF(AB42="8", "August", IF(AB42="9", "September", IF(AB42="10", "October", IF(AB42="11", "November", IF(AB42="12", "December", "Other"))))))))))))</f>
        <v>August</v>
      </c>
      <c r="AD42" s="1" t="str">
        <f>IF(ISNUMBER(SEARCH("-",AA42)),TRIM(RIGHT(AA42,LEN(AA42)-SEARCH("-",AA42))),AA42)</f>
        <v>9</v>
      </c>
      <c r="AE42" s="1" t="str">
        <f>IF(AD42="1", "January", IF(AD42="2", "February", IF(AD42="3", "March", IF(AD42="4", "April", IF(AD42="5", "May", IF(AD42="6", "June", IF(AD42="7", "July", IF(AD42="8", "August", IF(AD42="9", "September", IF(AD42="10", "October", IF(AD42="11", "November", IF(AD42="12", "December", "Other"))))))))))))</f>
        <v>September</v>
      </c>
      <c r="AF42" s="16" t="s">
        <v>23949</v>
      </c>
      <c r="AG42" s="1" t="str">
        <f t="shared" si="2"/>
        <v xml:space="preserve">Seed </v>
      </c>
      <c r="AH42"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I42" s="1" t="s">
        <v>16613</v>
      </c>
      <c r="AJ42" s="1" t="s">
        <v>53</v>
      </c>
      <c r="AK42" s="1" t="s">
        <v>17104</v>
      </c>
      <c r="AL42" s="1" t="str">
        <f t="shared" si="16"/>
        <v>Unscented</v>
      </c>
      <c r="AM42" s="1" t="b">
        <v>0</v>
      </c>
      <c r="AN42" s="1" t="b">
        <v>0</v>
      </c>
      <c r="AO42" s="1" t="b">
        <v>0</v>
      </c>
      <c r="AP42" s="5" t="s">
        <v>54</v>
      </c>
      <c r="AQ42" s="5" t="str">
        <f t="shared" si="17"/>
        <v>Light, Medium</v>
      </c>
      <c r="AR42" s="1" t="s">
        <v>30</v>
      </c>
      <c r="AS42" s="1" t="str">
        <f t="shared" si="18"/>
        <v>None</v>
      </c>
      <c r="AT42" s="1" t="str">
        <f t="shared" si="4"/>
        <v>Full</v>
      </c>
      <c r="AU42" s="1" t="s">
        <v>29</v>
      </c>
      <c r="AV42" s="1" t="str">
        <f t="shared" si="5"/>
        <v>Moist</v>
      </c>
      <c r="AW42" s="1" t="s">
        <v>12</v>
      </c>
      <c r="AX42" s="1" t="str">
        <f t="shared" si="6"/>
        <v>Acid, Neutral, Alkaline</v>
      </c>
      <c r="AY42" s="1" t="b">
        <v>0</v>
      </c>
      <c r="AZ42" s="1" t="b">
        <v>0</v>
      </c>
      <c r="BA42" s="1" t="b">
        <v>0</v>
      </c>
      <c r="BC42" t="str">
        <f t="shared" si="7"/>
        <v>FALSE</v>
      </c>
      <c r="BE42" t="str">
        <f t="shared" si="8"/>
        <v>FALSE</v>
      </c>
      <c r="BF42" s="1" t="b">
        <v>0</v>
      </c>
      <c r="BG42" s="1" t="b">
        <v>0</v>
      </c>
      <c r="BH42" s="1" t="b">
        <v>0</v>
      </c>
      <c r="BJ42" s="1" t="str">
        <f t="shared" si="9"/>
        <v>FALSE</v>
      </c>
      <c r="BL42" t="str">
        <f t="shared" si="10"/>
        <v>FALSE</v>
      </c>
      <c r="BM42" s="1" t="b">
        <v>0</v>
      </c>
      <c r="BN42" s="1" t="b">
        <v>0</v>
      </c>
      <c r="BO42" s="1">
        <f t="shared" si="19"/>
        <v>10</v>
      </c>
      <c r="BP42" s="1" t="s">
        <v>31</v>
      </c>
      <c r="BQ42" s="1" cm="1">
        <f t="array" ref="BQ42">_xlfn.IFS(BP42="None Known",0, LEN(BP42)&gt;500, 5,LEN(BP42)&gt;400, 4, LEN(BP42)&gt;300, 3, LEN(BP42)&gt;200, 2, LEN(BP42)&gt;1, 1)</f>
        <v>0</v>
      </c>
      <c r="BR42" s="1" t="s">
        <v>16614</v>
      </c>
      <c r="BS42" s="1">
        <v>3</v>
      </c>
      <c r="BT42" s="1" t="s">
        <v>16615</v>
      </c>
      <c r="BU42" s="1">
        <v>1</v>
      </c>
      <c r="BV42" s="1" t="s">
        <v>34</v>
      </c>
      <c r="BW42" s="1" t="s">
        <v>31</v>
      </c>
      <c r="BX42" s="1"/>
      <c r="BY42" t="str">
        <f>_xlfn.XLOOKUP($B42,Img_lookup!A:A,Img_lookup!B:B, "Not available")</f>
        <v>ba711ac8-db88-44ae-b151-a4304d890cf1</v>
      </c>
      <c r="BZ42" t="str">
        <f>_xlfn.XLOOKUP($B42,Img_lookup!A:A,Img_lookup!C:C, "Not available")</f>
        <v>Adenophora remotiflora - 01</v>
      </c>
      <c r="CA42" t="str">
        <f>_xlfn.XLOOKUP($B42,Img_lookup!A:A,Img_lookup!D:D, "Not available")</f>
        <v>Kabacchi</v>
      </c>
      <c r="CB42" t="str">
        <f>_xlfn.XLOOKUP($B42,Img_lookup!A:A,Img_lookup!E:E, "https://imgur.com/aT5wafe")</f>
        <v>https://api.openverse.engineering/v1/images/ba711ac8-db88-44ae-b151-a4304d890cf1/thumb/</v>
      </c>
    </row>
    <row r="43" spans="1:80" ht="15.75" customHeight="1" x14ac:dyDescent="0.15">
      <c r="A43" s="1" t="s">
        <v>257</v>
      </c>
      <c r="B43" s="1" t="s">
        <v>5374</v>
      </c>
      <c r="C43" s="1" t="s">
        <v>5375</v>
      </c>
      <c r="E43" s="1" t="s">
        <v>5376</v>
      </c>
      <c r="F43" s="1" t="s">
        <v>6</v>
      </c>
      <c r="G43" s="1" t="s">
        <v>6</v>
      </c>
      <c r="H43" s="11" t="str">
        <f t="shared" si="0"/>
        <v>Perennial</v>
      </c>
      <c r="J43" s="1">
        <v>1</v>
      </c>
      <c r="K43" s="1">
        <v>0.30000001199999998</v>
      </c>
      <c r="L43" t="str" cm="1">
        <f t="array" ref="L43">_xlfn.IFS(J43+K43="", "Unknown", J43+K43&gt;3, "Large", J43+K43&gt;0.5, "Medium", J43+K43&gt;0, "Small")</f>
        <v>Medium</v>
      </c>
      <c r="M43" s="1">
        <v>7</v>
      </c>
      <c r="N43" cm="1">
        <f t="array" ref="N43">IF($M43="",INDEX($M$2:$M$2176,MATCH(1,INDEX(($A$2:$A$2176=$A43)*($M$2:$M$2176&lt;&gt;""),0),0)),$M43)</f>
        <v>7</v>
      </c>
      <c r="O43" s="2" t="str">
        <f t="shared" si="11"/>
        <v>Seasonal outdoors</v>
      </c>
      <c r="P43" s="1" t="s">
        <v>5377</v>
      </c>
      <c r="R43" t="str">
        <f t="shared" si="20"/>
        <v>Medium</v>
      </c>
      <c r="T43" s="1"/>
      <c r="U43" s="1"/>
      <c r="V43" s="1">
        <v>9</v>
      </c>
      <c r="W43" s="6">
        <f>IF(ISNUMBER(SEARCH("-",V43)),TRIM(LEFT(V43,FIND("-",V43)-1)),V43)</f>
        <v>9</v>
      </c>
      <c r="X43" t="str">
        <f>IF(W43=1, "January", IF(W43=2, "February", IF(W43=3, "March", IF(W43=4, "April", IF(W43=5, "May", IF(W43=6, "June", IF(W43=7, "July", IF(W43=8, "August", IF(W43=9, "September", IF(W43=10, "October", IF(W43=11, "November", IF(W43=12, "December", "Other"))))))))))))</f>
        <v>September</v>
      </c>
      <c r="Y43" s="1"/>
      <c r="Z43" s="1"/>
      <c r="AA43" s="1">
        <v>10</v>
      </c>
      <c r="AB43" s="1">
        <f>IF(ISNUMBER(SEARCH("-",AA43)),TRIM(LEFT(AA43,FIND("-",AA43)-1)),AA43)</f>
        <v>10</v>
      </c>
      <c r="AC43" s="1" t="str">
        <f>IF(AB43=1, "January", IF(AB43=2, "February", IF(AB43=3, "March", IF(AB43=4, "April", IF(AB43=5, "May", IF(AB43=6, "June", IF(AB43=7, "July", IF(AB43=8, "August", IF(AB43=9, "September", IF(AB43=10, "October", IF(AB43=11, "November", IF(AB43=12, "December", "Other"))))))))))))</f>
        <v>October</v>
      </c>
      <c r="AD43" s="1"/>
      <c r="AE43" s="1"/>
      <c r="AF43" s="16" t="s">
        <v>23950</v>
      </c>
      <c r="AG43" s="1" t="str">
        <f t="shared" si="2"/>
        <v xml:space="preserve">Seed </v>
      </c>
      <c r="AH43"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spring[238, K].
Division in spring - very difficult because the plant dislikes root disturbance[1].</v>
      </c>
      <c r="AI43" s="1" t="s">
        <v>5378</v>
      </c>
      <c r="AJ43" s="1" t="s">
        <v>53</v>
      </c>
      <c r="AK43" s="1" t="s">
        <v>17104</v>
      </c>
      <c r="AL43" s="1" t="str">
        <f t="shared" si="16"/>
        <v>Unscented</v>
      </c>
      <c r="AM43" s="1" t="b">
        <v>0</v>
      </c>
      <c r="AN43" s="1" t="b">
        <v>0</v>
      </c>
      <c r="AO43" s="1" t="b">
        <v>0</v>
      </c>
      <c r="AP43" s="5" t="s">
        <v>54</v>
      </c>
      <c r="AQ43" s="5" t="str">
        <f t="shared" si="17"/>
        <v>Light, Medium</v>
      </c>
      <c r="AR43" s="1" t="s">
        <v>30</v>
      </c>
      <c r="AS43" s="1" t="str">
        <f t="shared" si="18"/>
        <v>None</v>
      </c>
      <c r="AT43" s="1" t="str">
        <f t="shared" si="4"/>
        <v>Full</v>
      </c>
      <c r="AU43" s="1" t="s">
        <v>29</v>
      </c>
      <c r="AV43" s="1" t="str">
        <f t="shared" si="5"/>
        <v>Moist</v>
      </c>
      <c r="AW43" s="1" t="s">
        <v>12</v>
      </c>
      <c r="AX43" s="1" t="str">
        <f t="shared" si="6"/>
        <v>Acid, Neutral, Alkaline</v>
      </c>
      <c r="AY43" s="1" t="b">
        <v>0</v>
      </c>
      <c r="AZ43" s="1" t="b">
        <v>0</v>
      </c>
      <c r="BA43" s="1" t="b">
        <v>0</v>
      </c>
      <c r="BC43" t="str">
        <f t="shared" si="7"/>
        <v>FALSE</v>
      </c>
      <c r="BE43" t="str">
        <f t="shared" si="8"/>
        <v>FALSE</v>
      </c>
      <c r="BF43" s="1" t="b">
        <v>0</v>
      </c>
      <c r="BG43" s="1" t="b">
        <v>0</v>
      </c>
      <c r="BH43" s="1" t="b">
        <v>0</v>
      </c>
      <c r="BJ43" s="1" t="str">
        <f t="shared" si="9"/>
        <v>FALSE</v>
      </c>
      <c r="BL43" t="str">
        <f t="shared" si="10"/>
        <v>FALSE</v>
      </c>
      <c r="BM43" s="1" t="b">
        <v>0</v>
      </c>
      <c r="BN43" s="1" t="b">
        <v>0</v>
      </c>
      <c r="BO43" s="1">
        <f t="shared" si="19"/>
        <v>10</v>
      </c>
      <c r="BP43" s="1" t="s">
        <v>31</v>
      </c>
      <c r="BQ43" s="1" cm="1">
        <f t="array" ref="BQ43">_xlfn.IFS(BP43="None Known",0, LEN(BP43)&gt;500, 5,LEN(BP43)&gt;400, 4, LEN(BP43)&gt;300, 3, LEN(BP43)&gt;200, 2, LEN(BP43)&gt;1, 1)</f>
        <v>0</v>
      </c>
      <c r="BR43" s="1" t="s">
        <v>5379</v>
      </c>
      <c r="BS43" s="1">
        <v>3</v>
      </c>
      <c r="BT43" s="1" t="s">
        <v>5380</v>
      </c>
      <c r="BU43" s="1">
        <v>1</v>
      </c>
      <c r="BV43" s="1" t="s">
        <v>34</v>
      </c>
      <c r="BW43" s="1" t="s">
        <v>31</v>
      </c>
      <c r="BX43" s="1"/>
      <c r="BY43" t="str">
        <f>_xlfn.XLOOKUP($B43,Img_lookup!A:A,Img_lookup!B:B, "Not available")</f>
        <v>22397be1-2acc-4b5b-952e-64eeea3ed4bc</v>
      </c>
      <c r="BZ43" t="str">
        <f>_xlfn.XLOOKUP($B43,Img_lookup!A:A,Img_lookup!C:C, "Not available")</f>
        <v>Adenophora stricta Miq.</v>
      </c>
      <c r="CA43" t="str">
        <f>_xlfn.XLOOKUP($B43,Img_lookup!A:A,Img_lookup!D:D, "Not available")</f>
        <v>Savatier</v>
      </c>
      <c r="CB43" t="str">
        <f>_xlfn.XLOOKUP($B43,Img_lookup!A:A,Img_lookup!E:E, "https://imgur.com/aT5wafe")</f>
        <v>https://api.openverse.engineering/v1/images/22397be1-2acc-4b5b-952e-64eeea3ed4bc/thumb/</v>
      </c>
    </row>
    <row r="44" spans="1:80" ht="15.75" customHeight="1" x14ac:dyDescent="0.15">
      <c r="A44" s="1" t="s">
        <v>257</v>
      </c>
      <c r="B44" s="1" t="s">
        <v>7723</v>
      </c>
      <c r="D44" s="1" t="s">
        <v>7724</v>
      </c>
      <c r="E44" s="1" t="s">
        <v>7725</v>
      </c>
      <c r="F44" s="1" t="s">
        <v>6</v>
      </c>
      <c r="G44" s="1" t="s">
        <v>6</v>
      </c>
      <c r="H44" s="11" t="str">
        <f t="shared" si="0"/>
        <v>Perennial</v>
      </c>
      <c r="J44" s="1">
        <v>1</v>
      </c>
      <c r="L44" t="str" cm="1">
        <f t="array" ref="L44">_xlfn.IFS(J44+K44="", "Unknown", J44+K44&gt;3, "Large", J44+K44&gt;0.5, "Medium", J44+K44&gt;0, "Small")</f>
        <v>Medium</v>
      </c>
      <c r="M44" s="1">
        <v>7</v>
      </c>
      <c r="N44" cm="1">
        <f t="array" ref="N44">IF($M44="",INDEX($M$2:$M$2176,MATCH(1,INDEX(($A$2:$A$2176=$A44)*($M$2:$M$2176&lt;&gt;""),0),0)),$M44)</f>
        <v>7</v>
      </c>
      <c r="O44" s="2" t="str">
        <f t="shared" si="11"/>
        <v>Seasonal outdoors</v>
      </c>
      <c r="P44" s="1" t="s">
        <v>7726</v>
      </c>
      <c r="R44" t="str">
        <f t="shared" si="20"/>
        <v>Medium</v>
      </c>
      <c r="T44" s="1"/>
      <c r="U44" s="1"/>
      <c r="V44" s="1">
        <v>6</v>
      </c>
      <c r="W44" s="6">
        <f>IF(ISNUMBER(SEARCH("-",V44)),TRIM(LEFT(V44,FIND("-",V44)-1)),V44)</f>
        <v>6</v>
      </c>
      <c r="X44" t="str">
        <f>IF(W44=1, "January", IF(W44=2, "February", IF(W44=3, "March", IF(W44=4, "April", IF(W44=5, "May", IF(W44=6, "June", IF(W44=7, "July", IF(W44=8, "August", IF(W44=9, "September", IF(W44=10, "October", IF(W44=11, "November", IF(W44=12, "December", "Other"))))))))))))</f>
        <v>June</v>
      </c>
      <c r="Y44" s="1"/>
      <c r="Z44" s="1"/>
      <c r="AA44" s="1" t="s">
        <v>51</v>
      </c>
      <c r="AB44" s="1" t="str">
        <f>IF(ISNUMBER(SEARCH("-",AA44)),TRIM(LEFT(AA44,FIND("-",AA44)-1)),AA44)</f>
        <v>7</v>
      </c>
      <c r="AC44" s="1" t="str">
        <f>IF(AB44="1", "January", IF(AB44="2", "February", IF(AB44="3", "March", IF(AB44="4", "April", IF(AB44="5", "May", IF(AB44="6", "June", IF(AB44="7", "July", IF(AB44="8", "August", IF(AB44="9", "September", IF(AB44="10", "October", IF(AB44="11", "November", IF(AB44="12", "December", "Other"))))))))))))</f>
        <v>July</v>
      </c>
      <c r="AD44" s="1" t="str">
        <f>IF(ISNUMBER(SEARCH("-",AA44)),TRIM(RIGHT(AA44,LEN(AA44)-SEARCH("-",AA44))),AA44)</f>
        <v>8</v>
      </c>
      <c r="AE44" s="1" t="str">
        <f>IF(AD44="1", "January", IF(AD44="2", "February", IF(AD44="3", "March", IF(AD44="4", "April", IF(AD44="5", "May", IF(AD44="6", "June", IF(AD44="7", "July", IF(AD44="8", "August", IF(AD44="9", "September", IF(AD44="10", "October", IF(AD44="11", "November", IF(AD44="12", "December", "Other"))))))))))))</f>
        <v>August</v>
      </c>
      <c r="AF44" s="16" t="s">
        <v>23949</v>
      </c>
      <c r="AG44" s="1" t="str">
        <f t="shared" si="2"/>
        <v xml:space="preserve">Seed </v>
      </c>
      <c r="AH44" s="2" t="str">
        <f t="shared" si="3"/>
        <v>Best sown in a cold frame as soon as it is ripe[200]. The seed can also be sown in spring. Surface sow 2 - 3 seeds per pot in the spring in order to avoid transplanting[133]. We have found that if transplanted when very small seedlings grow away without difficulty[K]. Germinates in 1 - 3 months at 10�c[133]. Plant out into their permanent positions whilst young.
Basal cuttings in spring[K].
Division in spring - very difficult because the plant dislikes root disturbance[1]..</v>
      </c>
      <c r="AI44" s="1" t="s">
        <v>7727</v>
      </c>
      <c r="AJ44" s="1" t="s">
        <v>53</v>
      </c>
      <c r="AK44" s="1" t="s">
        <v>17104</v>
      </c>
      <c r="AL44" s="1" t="str">
        <f t="shared" si="16"/>
        <v>Unscented</v>
      </c>
      <c r="AM44" s="1" t="b">
        <v>0</v>
      </c>
      <c r="AN44" s="1" t="b">
        <v>1</v>
      </c>
      <c r="AO44" s="1" t="b">
        <v>0</v>
      </c>
      <c r="AP44" s="5" t="s">
        <v>54</v>
      </c>
      <c r="AQ44" s="5" t="str">
        <f t="shared" si="17"/>
        <v>Light, Medium</v>
      </c>
      <c r="AR44" s="1" t="s">
        <v>10</v>
      </c>
      <c r="AS44" s="1" t="str">
        <f t="shared" si="18"/>
        <v>None, Partial</v>
      </c>
      <c r="AT44" s="1" t="str">
        <f t="shared" si="4"/>
        <v>Partial, Full</v>
      </c>
      <c r="AU44" s="1" t="s">
        <v>29</v>
      </c>
      <c r="AV44" s="1" t="str">
        <f t="shared" si="5"/>
        <v>Moist</v>
      </c>
      <c r="AW44" s="1" t="s">
        <v>12</v>
      </c>
      <c r="AX44" s="1" t="str">
        <f t="shared" si="6"/>
        <v>Acid, Neutral, Alkaline</v>
      </c>
      <c r="AY44" s="1" t="b">
        <v>0</v>
      </c>
      <c r="AZ44" s="1" t="b">
        <v>0</v>
      </c>
      <c r="BA44" s="1" t="b">
        <v>0</v>
      </c>
      <c r="BC44" t="str">
        <f t="shared" si="7"/>
        <v>FALSE</v>
      </c>
      <c r="BE44" t="str">
        <f t="shared" si="8"/>
        <v>FALSE</v>
      </c>
      <c r="BF44" s="1" t="b">
        <v>0</v>
      </c>
      <c r="BG44" s="1" t="b">
        <v>0</v>
      </c>
      <c r="BH44" s="1" t="b">
        <v>0</v>
      </c>
      <c r="BJ44" s="1" t="str">
        <f t="shared" si="9"/>
        <v>FALSE</v>
      </c>
      <c r="BL44" t="str">
        <f t="shared" si="10"/>
        <v>FALSE</v>
      </c>
      <c r="BM44" s="1" t="b">
        <v>0</v>
      </c>
      <c r="BN44" s="1" t="b">
        <v>0</v>
      </c>
      <c r="BO44" s="1">
        <f t="shared" si="19"/>
        <v>11</v>
      </c>
      <c r="BP44" s="1" t="s">
        <v>31</v>
      </c>
      <c r="BQ44" s="1" cm="1">
        <f t="array" ref="BQ44">_xlfn.IFS(BP44="None Known",0, LEN(BP44)&gt;500, 5,LEN(BP44)&gt;400, 4, LEN(BP44)&gt;300, 3, LEN(BP44)&gt;200, 2, LEN(BP44)&gt;1, 1)</f>
        <v>0</v>
      </c>
      <c r="BR44" s="1" t="s">
        <v>7728</v>
      </c>
      <c r="BS44" s="1">
        <v>3</v>
      </c>
      <c r="BT44" s="1" t="s">
        <v>7729</v>
      </c>
      <c r="BU44" s="1">
        <v>2</v>
      </c>
      <c r="BV44" s="1" t="s">
        <v>34</v>
      </c>
      <c r="BW44" s="1" t="s">
        <v>31</v>
      </c>
      <c r="BX44" s="1"/>
      <c r="BY44" t="str">
        <f>_xlfn.XLOOKUP($B44,Img_lookup!A:A,Img_lookup!B:B, "Not available")</f>
        <v>e2140e5b-5a76-4f02-abba-dd6b922d9ed2</v>
      </c>
      <c r="BZ44" t="str">
        <f>_xlfn.XLOOKUP($B44,Img_lookup!A:A,Img_lookup!C:C, "Not available")</f>
        <v>Adenophora verticillata var. denticulata Korsh.</v>
      </c>
      <c r="CA44" t="str">
        <f>_xlfn.XLOOKUP($B44,Img_lookup!A:A,Img_lookup!D:D, "Not available")</f>
        <v>ex herb. United States National</v>
      </c>
      <c r="CB44" t="str">
        <f>_xlfn.XLOOKUP($B44,Img_lookup!A:A,Img_lookup!E:E, "https://imgur.com/aT5wafe")</f>
        <v>https://api.openverse.engineering/v1/images/e2140e5b-5a76-4f02-abba-dd6b922d9ed2/thumb/</v>
      </c>
    </row>
    <row r="45" spans="1:80" ht="15.75" customHeight="1" x14ac:dyDescent="0.15">
      <c r="A45" s="1" t="s">
        <v>534</v>
      </c>
      <c r="B45" s="1" t="s">
        <v>3762</v>
      </c>
      <c r="C45" s="1" t="s">
        <v>3763</v>
      </c>
      <c r="E45" s="1" t="s">
        <v>3764</v>
      </c>
      <c r="F45" s="1" t="s">
        <v>539</v>
      </c>
      <c r="G45" s="1" t="s">
        <v>23799</v>
      </c>
      <c r="H45" s="11" t="str">
        <f t="shared" si="0"/>
        <v>Perennial</v>
      </c>
      <c r="J45" s="1">
        <v>0.30000001199999998</v>
      </c>
      <c r="K45" s="1">
        <v>0.30000001199999998</v>
      </c>
      <c r="L45" t="str" cm="1">
        <f t="array" ref="L45">_xlfn.IFS(J45+K45="", "Unknown", J45+K45&gt;3, "Large", J45+K45&gt;0.5, "Medium", J45+K45&gt;0, "Small")</f>
        <v>Medium</v>
      </c>
      <c r="M45" s="1">
        <v>9</v>
      </c>
      <c r="N45" cm="1">
        <f t="array" ref="N45">IF($M45="",INDEX($M$2:$M$2176,MATCH(1,INDEX(($A$2:$A$2176=$A45)*($M$2:$M$2176&lt;&gt;""),0),0)),$M45)</f>
        <v>9</v>
      </c>
      <c r="O45" s="2" t="str">
        <f t="shared" si="11"/>
        <v>Grown indoors</v>
      </c>
      <c r="P45" s="1" t="s">
        <v>3765</v>
      </c>
      <c r="Q45" s="1" t="s">
        <v>17111</v>
      </c>
      <c r="R45" t="str">
        <f t="shared" si="20"/>
        <v>Slow</v>
      </c>
      <c r="W45" s="1"/>
      <c r="X45" s="1"/>
      <c r="Y45" s="1"/>
      <c r="Z45" s="1"/>
      <c r="AA45" s="1" t="s">
        <v>470</v>
      </c>
      <c r="AB45" s="1" t="str">
        <f>IF(ISNUMBER(SEARCH("-",AA45)),TRIM(LEFT(AA45,FIND("-",AA45)-1)),AA45)</f>
        <v>5</v>
      </c>
      <c r="AC45" s="1" t="str">
        <f>IF(AB45="1", "January", IF(AB45="2", "February", IF(AB45="3", "March", IF(AB45="4", "April", IF(AB45="5", "May", IF(AB45="6", "June", IF(AB45="7", "July", IF(AB45="8", "August", IF(AB45="9", "September", IF(AB45="10", "October", IF(AB45="11", "November", IF(AB45="12", "December", "Other"))))))))))))</f>
        <v>May</v>
      </c>
      <c r="AD45" s="1" t="str">
        <f>IF(ISNUMBER(SEARCH("-",AA45)),TRIM(RIGHT(AA45,LEN(AA45)-SEARCH("-",AA45))),AA45)</f>
        <v>9</v>
      </c>
      <c r="AE45" s="1" t="str">
        <f>IF(AD45="1", "January", IF(AD45="2", "February", IF(AD45="3", "March", IF(AD45="4", "April", IF(AD45="5", "May", IF(AD45="6", "June", IF(AD45="7", "July", IF(AD45="8", "August", IF(AD45="9", "September", IF(AD45="10", "October", IF(AD45="11", "November", IF(AD45="12", "December", "Other"))))))))))))</f>
        <v>September</v>
      </c>
      <c r="AF45" s="16" t="s">
        <v>25205</v>
      </c>
      <c r="AG45" s="1" t="str">
        <f t="shared" si="2"/>
        <v xml:space="preserve">Spores </v>
      </c>
      <c r="AH45" s="2" t="str">
        <f t="shared" si="3"/>
        <v>Best sown as soon as ripe on the surface of a humus-rich sterilized soil. Keep the compost moist, preferably by putting a plastic bag over the pot. Germination should take place within 6 weeks[238]. Pot on small clumps of plantlets as soon as they are large enough to handle and keep humid until they are well established. Do not plant outside until the ferns are at least 2 years old and then only in a very well sheltered position.
Division in spring or autumn. Best carried out in early spring[238].</v>
      </c>
      <c r="AI45" s="1" t="s">
        <v>3766</v>
      </c>
      <c r="AL45" s="1" t="str">
        <f t="shared" si="16"/>
        <v>Unscented</v>
      </c>
      <c r="AM45" s="1" t="b">
        <v>0</v>
      </c>
      <c r="AN45" s="1" t="b">
        <v>0</v>
      </c>
      <c r="AO45" s="1" t="b">
        <v>0</v>
      </c>
      <c r="AP45" s="5" t="s">
        <v>28</v>
      </c>
      <c r="AQ45" s="5" t="str">
        <f t="shared" si="17"/>
        <v>Light, Medium, Heavy</v>
      </c>
      <c r="AR45" s="1" t="s">
        <v>120</v>
      </c>
      <c r="AS45" s="1" t="str">
        <f t="shared" si="18"/>
        <v>Partial</v>
      </c>
      <c r="AT45" s="1" t="str">
        <f t="shared" si="4"/>
        <v>Partial</v>
      </c>
      <c r="AU45" s="1" t="s">
        <v>29</v>
      </c>
      <c r="AV45" s="1" t="str">
        <f t="shared" si="5"/>
        <v>Moist</v>
      </c>
      <c r="AW45" s="1" t="s">
        <v>263</v>
      </c>
      <c r="AX45" s="1" t="str">
        <f t="shared" si="6"/>
        <v>Neutral, Alkaline</v>
      </c>
      <c r="AY45" s="1" t="b">
        <v>0</v>
      </c>
      <c r="AZ45" s="1" t="b">
        <v>0</v>
      </c>
      <c r="BA45" s="1" t="b">
        <v>0</v>
      </c>
      <c r="BC45" t="str">
        <f t="shared" si="7"/>
        <v>FALSE</v>
      </c>
      <c r="BE45" t="str">
        <f t="shared" si="8"/>
        <v>FALSE</v>
      </c>
      <c r="BF45" s="1" t="b">
        <v>0</v>
      </c>
      <c r="BG45" s="1" t="b">
        <v>0</v>
      </c>
      <c r="BH45" s="1" t="b">
        <v>0</v>
      </c>
      <c r="BI45" s="1" t="s">
        <v>77</v>
      </c>
      <c r="BJ45" s="1" t="str">
        <f t="shared" si="9"/>
        <v>TRUE</v>
      </c>
      <c r="BL45" t="str">
        <f t="shared" si="10"/>
        <v>FALSE</v>
      </c>
      <c r="BM45" s="1" t="b">
        <v>0</v>
      </c>
      <c r="BN45" s="1" t="b">
        <v>0</v>
      </c>
      <c r="BO45" s="1">
        <f t="shared" si="19"/>
        <v>12</v>
      </c>
      <c r="BP45" s="1" t="s">
        <v>3767</v>
      </c>
      <c r="BQ45" s="1" cm="1">
        <f t="array" ref="BQ45">_xlfn.IFS(BP45="None Known",0, LEN(BP45)&gt;500, 5,LEN(BP45)&gt;400, 4, LEN(BP45)&gt;300, 3, LEN(BP45)&gt;200, 2, LEN(BP45)&gt;1, 1)</f>
        <v>1</v>
      </c>
      <c r="BR45" s="1" t="s">
        <v>3768</v>
      </c>
      <c r="BS45" s="1">
        <v>3</v>
      </c>
      <c r="BT45" s="1" t="s">
        <v>3769</v>
      </c>
      <c r="BU45" s="1">
        <v>2</v>
      </c>
      <c r="BV45" s="1" t="s">
        <v>3770</v>
      </c>
      <c r="BW45" s="1" t="s">
        <v>2137</v>
      </c>
      <c r="BX45" s="1"/>
      <c r="BY45" t="str">
        <f>_xlfn.XLOOKUP($B45,Img_lookup!A:A,Img_lookup!B:B, "Not available")</f>
        <v>Not available</v>
      </c>
      <c r="BZ45" t="str">
        <f>_xlfn.XLOOKUP($B45,Img_lookup!A:A,Img_lookup!C:C, "Not available")</f>
        <v>Not available</v>
      </c>
      <c r="CA45" t="str">
        <f>_xlfn.XLOOKUP($B45,Img_lookup!A:A,Img_lookup!D:D, "Not available")</f>
        <v>Not available</v>
      </c>
      <c r="CB45" t="str">
        <f>_xlfn.XLOOKUP($B45,Img_lookup!A:A,Img_lookup!E:E, "https://imgur.com/aT5wafe")</f>
        <v>https://imgur.com/aT5wafe</v>
      </c>
    </row>
    <row r="46" spans="1:80" ht="15.75" customHeight="1" x14ac:dyDescent="0.15">
      <c r="A46" s="1" t="s">
        <v>316</v>
      </c>
      <c r="B46" s="1" t="s">
        <v>6280</v>
      </c>
      <c r="C46" s="1" t="s">
        <v>6281</v>
      </c>
      <c r="E46" s="1" t="s">
        <v>6282</v>
      </c>
      <c r="F46" s="1" t="s">
        <v>6</v>
      </c>
      <c r="G46" s="1" t="s">
        <v>6</v>
      </c>
      <c r="H46" s="11" t="str">
        <f t="shared" si="0"/>
        <v>Perennial</v>
      </c>
      <c r="J46" s="1">
        <v>0.60000002399999997</v>
      </c>
      <c r="K46" s="1">
        <v>1</v>
      </c>
      <c r="L46" t="str" cm="1">
        <f t="array" ref="L46">_xlfn.IFS(J46+K46="", "Unknown", J46+K46&gt;3, "Large", J46+K46&gt;0.5, "Medium", J46+K46&gt;0, "Small")</f>
        <v>Medium</v>
      </c>
      <c r="M46" s="1">
        <v>5</v>
      </c>
      <c r="N46" cm="1">
        <f t="array" ref="N46">IF($M46="",INDEX($M$2:$M$2176,MATCH(1,INDEX(($A$2:$A$2176=$A46)*($M$2:$M$2176&lt;&gt;""),0),0)),$M46)</f>
        <v>5</v>
      </c>
      <c r="O46" s="2" t="str">
        <f t="shared" si="11"/>
        <v>Seasonal outdoors</v>
      </c>
      <c r="P46" s="1" t="s">
        <v>6283</v>
      </c>
      <c r="Q46" s="1" t="s">
        <v>17109</v>
      </c>
      <c r="R46" t="str">
        <f t="shared" si="20"/>
        <v>Fast</v>
      </c>
      <c r="T46" s="1"/>
      <c r="U46" s="1"/>
      <c r="V46" s="1" t="s">
        <v>1006</v>
      </c>
      <c r="W46" s="6" t="str">
        <f t="shared" ref="W46:W56" si="32">IF(ISNUMBER(SEARCH("-",V46)),TRIM(LEFT(V46,FIND("-",V46)-1)),V46)</f>
        <v>5</v>
      </c>
      <c r="X46" t="str">
        <f>IF(W46="1", "January", IF(W46="2", "February", IF(W46="3", "March", IF(W46="4", "April", IF(W46="5", "May", IF(W46="6", "June", IF(W46="7", "July", IF(W46="8", "August", IF(W46="9", "September", IF(W46="10", "October", IF(W46="11", "November", IF(W46="12", "December", "Other"))))))))))))</f>
        <v>May</v>
      </c>
      <c r="Y46" s="2" t="str">
        <f>IF(ISNUMBER(SEARCH("-",V46)),TRIM(RIGHT(V46,LEN(V46)-SEARCH("-",V46))),V46)</f>
        <v>7</v>
      </c>
      <c r="Z46" s="2" t="str">
        <f>IF(Y46="1", "January", IF(Y46="2", "February", IF(Y46="3", "March", IF(Y46="4", "April", IF(Y46="5", "May", IF(Y46="6", "June", IF(Y46="7", "July", IF(Y46="8", "August", IF(Y46="9", "September", IF(Y46="10", "October", IF(Y46="11", "November", IF(Y46="12", "December", "Other"))))))))))))</f>
        <v>July</v>
      </c>
      <c r="AF46" s="16" t="s">
        <v>24243</v>
      </c>
      <c r="AG46" s="1" t="str">
        <f t="shared" si="2"/>
        <v xml:space="preserve">Seed </v>
      </c>
      <c r="AH46" s="2" t="str">
        <f t="shared" si="3"/>
        <v>Sow spring in a cold frame. When large enough to handle, prick the seedlings out into individual pots and plant them out in the summer.
Division in spring. Very easy, divisions can be carried out at almost any time of the year and the divisions can be planted out straight into their permanent positions.</v>
      </c>
      <c r="AI46" s="1" t="s">
        <v>6284</v>
      </c>
      <c r="AJ46" s="1" t="s">
        <v>23802</v>
      </c>
      <c r="AK46" s="1" t="s">
        <v>17104</v>
      </c>
      <c r="AL46" s="1" t="str">
        <f t="shared" si="16"/>
        <v>Unscented</v>
      </c>
      <c r="AM46" s="1" t="b">
        <v>0</v>
      </c>
      <c r="AN46" s="1" t="b">
        <v>1</v>
      </c>
      <c r="AO46" s="1" t="b">
        <v>0</v>
      </c>
      <c r="AP46" s="5" t="s">
        <v>28</v>
      </c>
      <c r="AQ46" s="5" t="str">
        <f t="shared" si="17"/>
        <v>Light, Medium, Heavy</v>
      </c>
      <c r="AR46" s="1" t="s">
        <v>274</v>
      </c>
      <c r="AS46" s="1" t="str">
        <f t="shared" si="18"/>
        <v>None, Partial, Full</v>
      </c>
      <c r="AT46" s="1" t="str">
        <f t="shared" si="4"/>
        <v>None, Partial, Full</v>
      </c>
      <c r="AU46" s="1" t="s">
        <v>29</v>
      </c>
      <c r="AV46" s="1" t="str">
        <f t="shared" si="5"/>
        <v>Moist</v>
      </c>
      <c r="AW46" s="1" t="s">
        <v>12</v>
      </c>
      <c r="AX46" s="1" t="str">
        <f t="shared" si="6"/>
        <v>Acid, Neutral, Alkaline</v>
      </c>
      <c r="AY46" s="1" t="b">
        <v>0</v>
      </c>
      <c r="AZ46" s="1" t="b">
        <v>0</v>
      </c>
      <c r="BA46" s="1" t="b">
        <v>0</v>
      </c>
      <c r="BC46" t="str">
        <f t="shared" si="7"/>
        <v>FALSE</v>
      </c>
      <c r="BE46" t="str">
        <f t="shared" si="8"/>
        <v>FALSE</v>
      </c>
      <c r="BF46" s="1" t="b">
        <v>0</v>
      </c>
      <c r="BG46" s="1" t="b">
        <v>0</v>
      </c>
      <c r="BH46" s="1" t="b">
        <v>0</v>
      </c>
      <c r="BI46" s="1" t="s">
        <v>30</v>
      </c>
      <c r="BJ46" s="1" t="str">
        <f t="shared" si="9"/>
        <v>FALSE</v>
      </c>
      <c r="BK46" s="1" t="s">
        <v>77</v>
      </c>
      <c r="BL46" t="str">
        <f t="shared" si="10"/>
        <v>TRUE</v>
      </c>
      <c r="BM46" s="1" t="b">
        <v>0</v>
      </c>
      <c r="BN46" s="1" t="b">
        <v>0</v>
      </c>
      <c r="BO46" s="1">
        <f t="shared" si="19"/>
        <v>12</v>
      </c>
      <c r="BP46" s="1" t="s">
        <v>6285</v>
      </c>
      <c r="BQ46" s="1" cm="1">
        <f t="array" ref="BQ46">_xlfn.IFS(BP46="None Known",0, LEN(BP46)&gt;500, 5,LEN(BP46)&gt;400, 4, LEN(BP46)&gt;300, 3, LEN(BP46)&gt;200, 2, LEN(BP46)&gt;1, 1)</f>
        <v>1</v>
      </c>
      <c r="BR46" s="1" t="s">
        <v>6286</v>
      </c>
      <c r="BS46" s="1">
        <v>3</v>
      </c>
      <c r="BT46" s="1" t="s">
        <v>6287</v>
      </c>
      <c r="BU46" s="1">
        <v>2</v>
      </c>
      <c r="BV46" s="1" t="s">
        <v>6288</v>
      </c>
      <c r="BW46" s="1" t="s">
        <v>31</v>
      </c>
      <c r="BX46" s="1"/>
      <c r="BY46" t="str">
        <f>_xlfn.XLOOKUP($B46,Img_lookup!A:A,Img_lookup!B:B, "Not available")</f>
        <v>53299b8e-9302-4744-9643-2d5739901562</v>
      </c>
      <c r="BZ46" t="str">
        <f>_xlfn.XLOOKUP($B46,Img_lookup!A:A,Img_lookup!C:C, "Not available")</f>
        <v>Goat eating goutweed (Aegopodium podagraria)</v>
      </c>
      <c r="CA46" t="str">
        <f>_xlfn.XLOOKUP($B46,Img_lookup!A:A,Img_lookup!D:D, "Not available")</f>
        <v>n0rthw1nd</v>
      </c>
      <c r="CB46" t="str">
        <f>_xlfn.XLOOKUP($B46,Img_lookup!A:A,Img_lookup!E:E, "https://imgur.com/aT5wafe")</f>
        <v>https://api.openverse.engineering/v1/images/53299b8e-9302-4744-9643-2d5739901562/thumb/</v>
      </c>
    </row>
    <row r="47" spans="1:80" ht="15.75" customHeight="1" x14ac:dyDescent="0.15">
      <c r="A47" s="1" t="s">
        <v>1115</v>
      </c>
      <c r="B47" s="1" t="s">
        <v>14310</v>
      </c>
      <c r="C47" s="1" t="s">
        <v>14311</v>
      </c>
      <c r="D47" s="1" t="s">
        <v>14312</v>
      </c>
      <c r="E47" s="1" t="s">
        <v>203</v>
      </c>
      <c r="F47" s="1" t="s">
        <v>62</v>
      </c>
      <c r="G47" s="1" t="s">
        <v>62</v>
      </c>
      <c r="H47" s="11" t="str">
        <f t="shared" si="0"/>
        <v>Perennial</v>
      </c>
      <c r="I47" s="1" t="s">
        <v>17107</v>
      </c>
      <c r="J47" s="1">
        <v>12</v>
      </c>
      <c r="K47" s="1">
        <v>10</v>
      </c>
      <c r="L47" t="str" cm="1">
        <f t="array" ref="L47">_xlfn.IFS(J47+K47="", "Unknown", J47+K47&gt;3, "Large", J47+K47&gt;0.5, "Medium", J47+K47&gt;0, "Small")</f>
        <v>Large</v>
      </c>
      <c r="M47" s="1">
        <v>7</v>
      </c>
      <c r="N47" cm="1">
        <f t="array" ref="N47">IF($M47="",INDEX($M$2:$M$2176,MATCH(1,INDEX(($A$2:$A$2176=$A47)*($M$2:$M$2176&lt;&gt;""),0),0)),$M47)</f>
        <v>7</v>
      </c>
      <c r="O47" s="2" t="str">
        <f t="shared" si="11"/>
        <v>Seasonal outdoors</v>
      </c>
      <c r="P47" s="1" t="s">
        <v>14313</v>
      </c>
      <c r="Q47" s="1" t="s">
        <v>17110</v>
      </c>
      <c r="R47" t="str">
        <f t="shared" si="20"/>
        <v>Medium</v>
      </c>
      <c r="T47" s="1"/>
      <c r="U47" s="1"/>
      <c r="V47" s="1" t="s">
        <v>51</v>
      </c>
      <c r="W47" s="6" t="str">
        <f t="shared" si="32"/>
        <v>7</v>
      </c>
      <c r="X47" t="str">
        <f>IF(W47="1", "January", IF(W47="2", "February", IF(W47="3", "March", IF(W47="4", "April", IF(W47="5", "May", IF(W47="6", "June", IF(W47="7", "July", IF(W47="8", "August", IF(W47="9", "September", IF(W47="10", "October", IF(W47="11", "November", IF(W47="12", "December", "Other"))))))))))))</f>
        <v>July</v>
      </c>
      <c r="Y47" s="2" t="str">
        <f>IF(ISNUMBER(SEARCH("-",V47)),TRIM(RIGHT(V47,LEN(V47)-SEARCH("-",V47))),V47)</f>
        <v>8</v>
      </c>
      <c r="Z47" s="2" t="str">
        <f>IF(Y47="1", "January", IF(Y47="2", "February", IF(Y47="3", "March", IF(Y47="4", "April", IF(Y47="5", "May", IF(Y47="6", "June", IF(Y47="7", "July", IF(Y47="8", "August", IF(Y47="9", "September", IF(Y47="10", "October", IF(Y47="11", "November", IF(Y47="12", "December", "Other"))))))))))))</f>
        <v>August</v>
      </c>
      <c r="AA47" s="1">
        <v>9</v>
      </c>
      <c r="AB47" s="1">
        <f t="shared" ref="AB47:AB56" si="33">IF(ISNUMBER(SEARCH("-",AA47)),TRIM(LEFT(AA47,FIND("-",AA47)-1)),AA47)</f>
        <v>9</v>
      </c>
      <c r="AC47" s="1" t="str">
        <f t="shared" ref="AC47:AC53" si="34">IF(AB47=1, "January", IF(AB47=2, "February", IF(AB47=3, "March", IF(AB47=4, "April", IF(AB47=5, "May", IF(AB47=6, "June", IF(AB47=7, "July", IF(AB47=8, "August", IF(AB47=9, "September", IF(AB47=10, "October", IF(AB47=11, "November", IF(AB47=12, "December", "Other"))))))))))))</f>
        <v>September</v>
      </c>
      <c r="AD47" s="1"/>
      <c r="AE47" s="1"/>
      <c r="AF47" s="1" t="s">
        <v>23951</v>
      </c>
      <c r="AG47" s="1" t="str">
        <f t="shared" si="2"/>
        <v xml:space="preserve">Seed </v>
      </c>
      <c r="AH47"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47" s="1" t="s">
        <v>14314</v>
      </c>
      <c r="AJ47" s="1" t="s">
        <v>26</v>
      </c>
      <c r="AK47" s="1" t="s">
        <v>17104</v>
      </c>
      <c r="AL47" s="1" t="str">
        <f t="shared" si="16"/>
        <v>Scented</v>
      </c>
      <c r="AM47" s="1" t="b">
        <v>1</v>
      </c>
      <c r="AN47" s="1" t="b">
        <v>1</v>
      </c>
      <c r="AO47" s="1" t="b">
        <v>0</v>
      </c>
      <c r="AP47" s="5" t="s">
        <v>28</v>
      </c>
      <c r="AQ47" s="5" t="str">
        <f t="shared" si="17"/>
        <v>Light, Medium, Heavy</v>
      </c>
      <c r="AR47" s="1" t="s">
        <v>30</v>
      </c>
      <c r="AS47" s="1" t="str">
        <f t="shared" si="18"/>
        <v>None</v>
      </c>
      <c r="AT47" s="1" t="str">
        <f t="shared" si="4"/>
        <v>Full</v>
      </c>
      <c r="AU47" s="1" t="s">
        <v>11</v>
      </c>
      <c r="AV47" s="1" t="str">
        <f t="shared" si="5"/>
        <v>Dry, Moist</v>
      </c>
      <c r="AW47" s="1" t="s">
        <v>12</v>
      </c>
      <c r="AX47" s="1" t="str">
        <f t="shared" si="6"/>
        <v>Acid, Neutral, Alkaline</v>
      </c>
      <c r="AY47" s="1" t="b">
        <v>0</v>
      </c>
      <c r="AZ47" s="1" t="b">
        <v>0</v>
      </c>
      <c r="BA47" s="1" t="b">
        <v>0</v>
      </c>
      <c r="BC47" t="str">
        <f t="shared" si="7"/>
        <v>FALSE</v>
      </c>
      <c r="BE47" t="str">
        <f t="shared" si="8"/>
        <v>FALSE</v>
      </c>
      <c r="BF47" s="1" t="b">
        <v>0</v>
      </c>
      <c r="BG47" s="1" t="b">
        <v>0</v>
      </c>
      <c r="BH47" s="1" t="b">
        <v>0</v>
      </c>
      <c r="BI47" s="1" t="s">
        <v>77</v>
      </c>
      <c r="BJ47" s="1" t="str">
        <f t="shared" si="9"/>
        <v>TRUE</v>
      </c>
      <c r="BL47" t="str">
        <f t="shared" si="10"/>
        <v>FALSE</v>
      </c>
      <c r="BM47" s="1" t="b">
        <v>0</v>
      </c>
      <c r="BN47" s="1" t="b">
        <v>0</v>
      </c>
      <c r="BO47" s="1">
        <f t="shared" si="19"/>
        <v>14</v>
      </c>
      <c r="BP47" s="1" t="s">
        <v>14315</v>
      </c>
      <c r="BQ47" s="1" cm="1">
        <f t="array" ref="BQ47">_xlfn.IFS(BP47="None Known",0, LEN(BP47)&gt;500, 5,LEN(BP47)&gt;400, 4, LEN(BP47)&gt;300, 3, LEN(BP47)&gt;200, 2, LEN(BP47)&gt;1, 1)</f>
        <v>4</v>
      </c>
      <c r="BR47" s="1" t="s">
        <v>25227</v>
      </c>
      <c r="BS47" s="1">
        <v>3</v>
      </c>
      <c r="BT47" s="1" t="s">
        <v>14316</v>
      </c>
      <c r="BU47" s="1">
        <v>1</v>
      </c>
      <c r="BV47" s="1" t="s">
        <v>80</v>
      </c>
      <c r="BW47" s="1" t="s">
        <v>14317</v>
      </c>
      <c r="BX47" s="1"/>
      <c r="BY47" t="str">
        <f>_xlfn.XLOOKUP($B47,Img_lookup!A:A,Img_lookup!B:B, "Not available")</f>
        <v>3856cdd2-296e-48d4-a2be-4022bc4cf169</v>
      </c>
      <c r="BZ47" t="str">
        <f>_xlfn.XLOOKUP($B47,Img_lookup!A:A,Img_lookup!C:C, "Not available")</f>
        <v>J20150602-0001‚ÄîAesculus californica‚ÄîBerkeley</v>
      </c>
      <c r="CA47" t="str">
        <f>_xlfn.XLOOKUP($B47,Img_lookup!A:A,Img_lookup!D:D, "Not available")</f>
        <v>John Rusk</v>
      </c>
      <c r="CB47" t="str">
        <f>_xlfn.XLOOKUP($B47,Img_lookup!A:A,Img_lookup!E:E, "https://imgur.com/aT5wafe")</f>
        <v>https://api.openverse.engineering/v1/images/3856cdd2-296e-48d4-a2be-4022bc4cf169/thumb/</v>
      </c>
    </row>
    <row r="48" spans="1:80" ht="15.75" customHeight="1" x14ac:dyDescent="0.15">
      <c r="A48" s="1" t="s">
        <v>1115</v>
      </c>
      <c r="B48" s="1" t="s">
        <v>4618</v>
      </c>
      <c r="C48" s="1" t="s">
        <v>4619</v>
      </c>
      <c r="E48" s="1" t="s">
        <v>425</v>
      </c>
      <c r="F48" s="1" t="s">
        <v>62</v>
      </c>
      <c r="G48" s="1" t="s">
        <v>62</v>
      </c>
      <c r="H48" s="11" t="str">
        <f t="shared" si="0"/>
        <v>Perennial</v>
      </c>
      <c r="I48" s="1" t="s">
        <v>17107</v>
      </c>
      <c r="J48" s="1">
        <v>25</v>
      </c>
      <c r="K48" s="1">
        <v>10</v>
      </c>
      <c r="L48" t="str" cm="1">
        <f t="array" ref="L48">_xlfn.IFS(J48+K48="", "Unknown", J48+K48&gt;3, "Large", J48+K48&gt;0.5, "Medium", J48+K48&gt;0, "Small")</f>
        <v>Large</v>
      </c>
      <c r="M48" s="1">
        <v>6</v>
      </c>
      <c r="N48" cm="1">
        <f t="array" ref="N48">IF($M48="",INDEX($M$2:$M$2176,MATCH(1,INDEX(($A$2:$A$2176=$A48)*($M$2:$M$2176&lt;&gt;""),0),0)),$M48)</f>
        <v>6</v>
      </c>
      <c r="O48" s="2" t="str">
        <f t="shared" si="11"/>
        <v>Seasonal outdoors</v>
      </c>
      <c r="P48" s="1" t="s">
        <v>4620</v>
      </c>
      <c r="Q48" s="1" t="s">
        <v>17111</v>
      </c>
      <c r="R48" t="str">
        <f t="shared" si="20"/>
        <v>Slow</v>
      </c>
      <c r="T48" s="1"/>
      <c r="U48" s="1"/>
      <c r="V48" s="1">
        <v>7</v>
      </c>
      <c r="W48" s="6">
        <f t="shared" si="32"/>
        <v>7</v>
      </c>
      <c r="X48" t="str">
        <f>IF(W48=1, "January", IF(W48=2, "February", IF(W48=3, "March", IF(W48=4, "April", IF(W48=5, "May", IF(W48=6, "June", IF(W48=7, "July", IF(W48=8, "August", IF(W48=9, "September", IF(W48=10, "October", IF(W48=11, "November", IF(W48=12, "December", "Other"))))))))))))</f>
        <v>July</v>
      </c>
      <c r="Y48" s="1"/>
      <c r="Z48" s="1"/>
      <c r="AA48" s="1">
        <v>9</v>
      </c>
      <c r="AB48" s="1">
        <f t="shared" si="33"/>
        <v>9</v>
      </c>
      <c r="AC48" s="1" t="str">
        <f t="shared" si="34"/>
        <v>September</v>
      </c>
      <c r="AD48" s="1"/>
      <c r="AE48" s="1"/>
      <c r="AF48" s="1" t="s">
        <v>23951</v>
      </c>
      <c r="AG48" s="1" t="str">
        <f t="shared" si="2"/>
        <v xml:space="preserve">Seed </v>
      </c>
      <c r="AH48"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48" s="1" t="s">
        <v>4621</v>
      </c>
      <c r="AJ48" s="1" t="s">
        <v>26</v>
      </c>
      <c r="AK48" s="1" t="s">
        <v>17104</v>
      </c>
      <c r="AL48" s="1" t="str">
        <f t="shared" si="16"/>
        <v>Unscented</v>
      </c>
      <c r="AM48" s="1" t="b">
        <v>0</v>
      </c>
      <c r="AN48" s="1" t="b">
        <v>1</v>
      </c>
      <c r="AO48" s="1" t="b">
        <v>0</v>
      </c>
      <c r="AP48" s="5" t="s">
        <v>28</v>
      </c>
      <c r="AQ48" s="5" t="str">
        <f t="shared" si="17"/>
        <v>Light, Medium, Heavy</v>
      </c>
      <c r="AR48" s="1" t="s">
        <v>10</v>
      </c>
      <c r="AS48" s="1" t="str">
        <f t="shared" si="18"/>
        <v>None, Partial</v>
      </c>
      <c r="AT48" s="1" t="str">
        <f t="shared" si="4"/>
        <v>Partial, Full</v>
      </c>
      <c r="AU48" s="1" t="s">
        <v>29</v>
      </c>
      <c r="AV48" s="1" t="str">
        <f t="shared" si="5"/>
        <v>Moist</v>
      </c>
      <c r="AW48" s="1" t="s">
        <v>12</v>
      </c>
      <c r="AX48" s="1" t="str">
        <f t="shared" si="6"/>
        <v>Acid, Neutral, Alkaline</v>
      </c>
      <c r="AY48" s="1" t="b">
        <v>0</v>
      </c>
      <c r="AZ48" s="1" t="b">
        <v>0</v>
      </c>
      <c r="BA48" s="1" t="b">
        <v>0</v>
      </c>
      <c r="BC48" t="str">
        <f t="shared" si="7"/>
        <v>FALSE</v>
      </c>
      <c r="BE48" t="str">
        <f t="shared" si="8"/>
        <v>FALSE</v>
      </c>
      <c r="BF48" s="1" t="b">
        <v>0</v>
      </c>
      <c r="BG48" s="1" t="b">
        <v>0</v>
      </c>
      <c r="BH48" s="1" t="b">
        <v>0</v>
      </c>
      <c r="BI48" s="1" t="s">
        <v>77</v>
      </c>
      <c r="BJ48" s="1" t="str">
        <f t="shared" si="9"/>
        <v>TRUE</v>
      </c>
      <c r="BL48" t="str">
        <f t="shared" si="10"/>
        <v>FALSE</v>
      </c>
      <c r="BM48" s="1" t="b">
        <v>0</v>
      </c>
      <c r="BN48" s="1" t="b">
        <v>0</v>
      </c>
      <c r="BO48" s="1">
        <f t="shared" si="19"/>
        <v>12</v>
      </c>
      <c r="BP48" s="1" t="s">
        <v>4622</v>
      </c>
      <c r="BQ48" s="1" cm="1">
        <f t="array" ref="BQ48">_xlfn.IFS(BP48="None Known",0, LEN(BP48)&gt;500, 5,LEN(BP48)&gt;400, 4, LEN(BP48)&gt;300, 3, LEN(BP48)&gt;200, 2, LEN(BP48)&gt;1, 1)</f>
        <v>2</v>
      </c>
      <c r="BR48" s="16" t="s">
        <v>25228</v>
      </c>
      <c r="BS48" s="1">
        <v>3</v>
      </c>
      <c r="BT48" s="1" t="s">
        <v>4623</v>
      </c>
      <c r="BU48" s="1">
        <v>1</v>
      </c>
      <c r="BV48" s="1" t="s">
        <v>34</v>
      </c>
      <c r="BW48" s="1" t="s">
        <v>4624</v>
      </c>
      <c r="BX48" s="1"/>
      <c r="BY48" t="str">
        <f>_xlfn.XLOOKUP($B48,Img_lookup!A:A,Img_lookup!B:B, "Not available")</f>
        <v>9182aa67-a5b2-4af5-9ec2-9fdffe380d3f</v>
      </c>
      <c r="BZ48" t="str">
        <f>_xlfn.XLOOKUP($B48,Img_lookup!A:A,Img_lookup!C:C, "Not available")</f>
        <v>Aesculus chinensis Bunge</v>
      </c>
      <c r="CA48" t="str">
        <f>_xlfn.XLOOKUP($B48,Img_lookup!A:A,Img_lookup!D:D, "Not available")</f>
        <v>Dr. Jun Wen</v>
      </c>
      <c r="CB48" t="str">
        <f>_xlfn.XLOOKUP($B48,Img_lookup!A:A,Img_lookup!E:E, "https://imgur.com/aT5wafe")</f>
        <v>https://api.openverse.engineering/v1/images/9182aa67-a5b2-4af5-9ec2-9fdffe380d3f/thumb/</v>
      </c>
    </row>
    <row r="49" spans="1:80" ht="15.75" customHeight="1" x14ac:dyDescent="0.15">
      <c r="A49" s="1" t="s">
        <v>1115</v>
      </c>
      <c r="B49" s="1" t="s">
        <v>7413</v>
      </c>
      <c r="C49" s="1" t="s">
        <v>7414</v>
      </c>
      <c r="E49" s="1" t="s">
        <v>7415</v>
      </c>
      <c r="F49" s="1" t="s">
        <v>62</v>
      </c>
      <c r="G49" s="1" t="s">
        <v>62</v>
      </c>
      <c r="H49" s="11" t="str">
        <f t="shared" si="0"/>
        <v>Perennial</v>
      </c>
      <c r="I49" s="1" t="s">
        <v>17107</v>
      </c>
      <c r="J49" s="1">
        <v>20</v>
      </c>
      <c r="L49" t="str" cm="1">
        <f t="array" ref="L49">_xlfn.IFS(J49+K49="", "Unknown", J49+K49&gt;3, "Large", J49+K49&gt;0.5, "Medium", J49+K49&gt;0, "Small")</f>
        <v>Large</v>
      </c>
      <c r="M49" s="1">
        <v>5</v>
      </c>
      <c r="N49" cm="1">
        <f t="array" ref="N49">IF($M49="",INDEX($M$2:$M$2176,MATCH(1,INDEX(($A$2:$A$2176=$A49)*($M$2:$M$2176&lt;&gt;""),0),0)),$M49)</f>
        <v>5</v>
      </c>
      <c r="O49" s="2" t="str">
        <f t="shared" si="11"/>
        <v>Seasonal outdoors</v>
      </c>
      <c r="P49" s="1" t="s">
        <v>7416</v>
      </c>
      <c r="R49" t="str">
        <f t="shared" si="20"/>
        <v>Medium</v>
      </c>
      <c r="T49" s="1"/>
      <c r="U49" s="1"/>
      <c r="V49" s="1" t="s">
        <v>307</v>
      </c>
      <c r="W49" s="6" t="str">
        <f t="shared" si="32"/>
        <v>6</v>
      </c>
      <c r="X49" t="str">
        <f>IF(W49="1", "January", IF(W49="2", "February", IF(W49="3", "March", IF(W49="4", "April", IF(W49="5", "May", IF(W49="6", "June", IF(W49="7", "July", IF(W49="8", "August", IF(W49="9", "September", IF(W49="10", "October", IF(W49="11", "November", IF(W49="12", "December", "Other"))))))))))))</f>
        <v>June</v>
      </c>
      <c r="Y49" s="2" t="str">
        <f>IF(ISNUMBER(SEARCH("-",V49)),TRIM(RIGHT(V49,LEN(V49)-SEARCH("-",V49))),V49)</f>
        <v>7</v>
      </c>
      <c r="Z49" s="2" t="str">
        <f>IF(Y49="1", "January", IF(Y49="2", "February", IF(Y49="3", "March", IF(Y49="4", "April", IF(Y49="5", "May", IF(Y49="6", "June", IF(Y49="7", "July", IF(Y49="8", "August", IF(Y49="9", "September", IF(Y49="10", "October", IF(Y49="11", "November", IF(Y49="12", "December", "Other"))))))))))))</f>
        <v>July</v>
      </c>
      <c r="AA49" s="1">
        <v>10</v>
      </c>
      <c r="AB49" s="1">
        <f t="shared" si="33"/>
        <v>10</v>
      </c>
      <c r="AC49" s="1" t="str">
        <f t="shared" si="34"/>
        <v>October</v>
      </c>
      <c r="AD49" s="1"/>
      <c r="AE49" s="1"/>
      <c r="AF49" s="1" t="s">
        <v>23951</v>
      </c>
      <c r="AG49" s="1" t="str">
        <f t="shared" si="2"/>
        <v xml:space="preserve">Seed </v>
      </c>
      <c r="AH49"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49" s="1" t="s">
        <v>7417</v>
      </c>
      <c r="AK49" s="1" t="s">
        <v>17104</v>
      </c>
      <c r="AL49" s="1" t="str">
        <f t="shared" si="16"/>
        <v>Unscented</v>
      </c>
      <c r="AM49" s="1" t="b">
        <v>0</v>
      </c>
      <c r="AN49" s="1" t="b">
        <v>1</v>
      </c>
      <c r="AO49" s="1" t="b">
        <v>0</v>
      </c>
      <c r="AP49" s="5" t="s">
        <v>28</v>
      </c>
      <c r="AQ49" s="5" t="str">
        <f t="shared" si="17"/>
        <v>Light, Medium, Heavy</v>
      </c>
      <c r="AR49" s="1" t="s">
        <v>10</v>
      </c>
      <c r="AS49" s="1" t="str">
        <f t="shared" si="18"/>
        <v>None, Partial</v>
      </c>
      <c r="AT49" s="1" t="str">
        <f t="shared" si="4"/>
        <v>Partial, Full</v>
      </c>
      <c r="AU49" s="1" t="s">
        <v>29</v>
      </c>
      <c r="AV49" s="1" t="str">
        <f t="shared" si="5"/>
        <v>Moist</v>
      </c>
      <c r="AW49" s="1" t="s">
        <v>12</v>
      </c>
      <c r="AX49" s="1" t="str">
        <f t="shared" si="6"/>
        <v>Acid, Neutral, Alkaline</v>
      </c>
      <c r="AY49" s="1" t="b">
        <v>0</v>
      </c>
      <c r="AZ49" s="1" t="b">
        <v>0</v>
      </c>
      <c r="BA49" s="1" t="b">
        <v>0</v>
      </c>
      <c r="BC49" t="str">
        <f t="shared" si="7"/>
        <v>FALSE</v>
      </c>
      <c r="BE49" t="str">
        <f t="shared" si="8"/>
        <v>FALSE</v>
      </c>
      <c r="BF49" s="1" t="b">
        <v>0</v>
      </c>
      <c r="BG49" s="1" t="b">
        <v>0</v>
      </c>
      <c r="BH49" s="1" t="b">
        <v>0</v>
      </c>
      <c r="BI49" s="1" t="s">
        <v>77</v>
      </c>
      <c r="BJ49" s="1" t="str">
        <f t="shared" si="9"/>
        <v>TRUE</v>
      </c>
      <c r="BL49" t="str">
        <f t="shared" si="10"/>
        <v>FALSE</v>
      </c>
      <c r="BM49" s="1" t="b">
        <v>0</v>
      </c>
      <c r="BN49" s="1" t="b">
        <v>0</v>
      </c>
      <c r="BO49" s="1">
        <f t="shared" si="19"/>
        <v>9</v>
      </c>
      <c r="BP49" s="1" t="s">
        <v>7418</v>
      </c>
      <c r="BQ49" s="1" cm="1">
        <f t="array" ref="BQ49">_xlfn.IFS(BP49="None Known",0, LEN(BP49)&gt;500, 5,LEN(BP49)&gt;400, 4, LEN(BP49)&gt;300, 3, LEN(BP49)&gt;200, 2, LEN(BP49)&gt;1, 1)</f>
        <v>5</v>
      </c>
      <c r="BR49" s="1" t="s">
        <v>25229</v>
      </c>
      <c r="BS49" s="1">
        <v>1</v>
      </c>
      <c r="BT49" s="1" t="s">
        <v>7419</v>
      </c>
      <c r="BU49" s="1">
        <v>1</v>
      </c>
      <c r="BV49" s="1" t="s">
        <v>7420</v>
      </c>
      <c r="BW49" s="1" t="s">
        <v>4624</v>
      </c>
      <c r="BX49" s="1"/>
      <c r="BY49" t="str">
        <f>_xlfn.XLOOKUP($B49,Img_lookup!A:A,Img_lookup!B:B, "Not available")</f>
        <v>2586a00c-c62e-4e82-a8dc-73d3b49a389b</v>
      </c>
      <c r="BZ49" t="str">
        <f>_xlfn.XLOOKUP($B49,Img_lookup!A:A,Img_lookup!C:C, "Not available")</f>
        <v>Aesculus glabra, Ohio Buckeye flr., Howard County, Md, _2018-05-17-13.22</v>
      </c>
      <c r="CA49" t="str">
        <f>_xlfn.XLOOKUP($B49,Img_lookup!A:A,Img_lookup!D:D, "Not available")</f>
        <v>Sam Droege</v>
      </c>
      <c r="CB49" t="str">
        <f>_xlfn.XLOOKUP($B49,Img_lookup!A:A,Img_lookup!E:E, "https://imgur.com/aT5wafe")</f>
        <v>https://api.openverse.engineering/v1/images/2586a00c-c62e-4e82-a8dc-73d3b49a389b/thumb/</v>
      </c>
    </row>
    <row r="50" spans="1:80" ht="15.75" customHeight="1" x14ac:dyDescent="0.15">
      <c r="A50" s="1" t="s">
        <v>1115</v>
      </c>
      <c r="B50" s="1" t="s">
        <v>6647</v>
      </c>
      <c r="C50" s="1" t="s">
        <v>6648</v>
      </c>
      <c r="E50" s="1" t="s">
        <v>6649</v>
      </c>
      <c r="F50" s="1" t="s">
        <v>62</v>
      </c>
      <c r="G50" s="1" t="s">
        <v>62</v>
      </c>
      <c r="H50" s="11" t="str">
        <f t="shared" si="0"/>
        <v>Perennial</v>
      </c>
      <c r="I50" s="1" t="s">
        <v>17107</v>
      </c>
      <c r="J50" s="1">
        <v>30</v>
      </c>
      <c r="K50" s="1">
        <v>15</v>
      </c>
      <c r="L50" t="str" cm="1">
        <f t="array" ref="L50">_xlfn.IFS(J50+K50="", "Unknown", J50+K50&gt;3, "Large", J50+K50&gt;0.5, "Medium", J50+K50&gt;0, "Small")</f>
        <v>Large</v>
      </c>
      <c r="M50" s="1">
        <v>3</v>
      </c>
      <c r="N50" cm="1">
        <f t="array" ref="N50">IF($M50="",INDEX($M$2:$M$2176,MATCH(1,INDEX(($A$2:$A$2176=$A50)*($M$2:$M$2176&lt;&gt;""),0),0)),$M50)</f>
        <v>3</v>
      </c>
      <c r="O50" s="2" t="str">
        <f t="shared" si="11"/>
        <v>Hardy to cold</v>
      </c>
      <c r="P50" s="1" t="s">
        <v>6650</v>
      </c>
      <c r="Q50" s="1" t="s">
        <v>17109</v>
      </c>
      <c r="R50" t="str">
        <f t="shared" si="20"/>
        <v>Fast</v>
      </c>
      <c r="T50" s="1"/>
      <c r="U50" s="1"/>
      <c r="V50" s="1">
        <v>5</v>
      </c>
      <c r="W50" s="6">
        <f t="shared" si="32"/>
        <v>5</v>
      </c>
      <c r="X50" t="str">
        <f>IF(W50=1, "January", IF(W50=2, "February", IF(W50=3, "March", IF(W50=4, "April", IF(W50=5, "May", IF(W50=6, "June", IF(W50=7, "July", IF(W50=8, "August", IF(W50=9, "September", IF(W50=10, "October", IF(W50=11, "November", IF(W50=12, "December", "Other"))))))))))))</f>
        <v>May</v>
      </c>
      <c r="Y50" s="1"/>
      <c r="Z50" s="1"/>
      <c r="AA50" s="1">
        <v>9</v>
      </c>
      <c r="AB50" s="1">
        <f t="shared" si="33"/>
        <v>9</v>
      </c>
      <c r="AC50" s="1" t="str">
        <f t="shared" si="34"/>
        <v>September</v>
      </c>
      <c r="AD50" s="1"/>
      <c r="AE50" s="1"/>
      <c r="AF50" s="1" t="s">
        <v>23951</v>
      </c>
      <c r="AG50" s="1" t="str">
        <f t="shared" si="2"/>
        <v xml:space="preserve">Seed </v>
      </c>
      <c r="AH50"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50" s="1" t="s">
        <v>6651</v>
      </c>
      <c r="AJ50" s="1" t="s">
        <v>26</v>
      </c>
      <c r="AK50" s="1" t="s">
        <v>17104</v>
      </c>
      <c r="AL50" s="1" t="str">
        <f t="shared" si="16"/>
        <v>Scented</v>
      </c>
      <c r="AM50" s="1" t="b">
        <v>1</v>
      </c>
      <c r="AN50" s="1" t="b">
        <v>1</v>
      </c>
      <c r="AO50" s="1" t="b">
        <v>0</v>
      </c>
      <c r="AP50" s="5" t="s">
        <v>28</v>
      </c>
      <c r="AQ50" s="5" t="str">
        <f t="shared" si="17"/>
        <v>Light, Medium, Heavy</v>
      </c>
      <c r="AR50" s="1" t="s">
        <v>10</v>
      </c>
      <c r="AS50" s="1" t="str">
        <f t="shared" si="18"/>
        <v>None, Partial</v>
      </c>
      <c r="AT50" s="1" t="str">
        <f t="shared" si="4"/>
        <v>Partial, Full</v>
      </c>
      <c r="AU50" s="1" t="s">
        <v>11</v>
      </c>
      <c r="AV50" s="1" t="str">
        <f t="shared" si="5"/>
        <v>Dry, Moist</v>
      </c>
      <c r="AW50" s="1" t="s">
        <v>12</v>
      </c>
      <c r="AX50" s="1" t="str">
        <f t="shared" si="6"/>
        <v>Acid, Neutral, Alkaline</v>
      </c>
      <c r="AY50" s="1" t="b">
        <v>0</v>
      </c>
      <c r="AZ50" s="1" t="b">
        <v>0</v>
      </c>
      <c r="BA50" s="1" t="b">
        <v>0</v>
      </c>
      <c r="BB50" s="1" t="s">
        <v>275</v>
      </c>
      <c r="BC50" t="str">
        <f t="shared" si="7"/>
        <v>TRUE</v>
      </c>
      <c r="BD50" s="1" t="s">
        <v>77</v>
      </c>
      <c r="BE50" t="str">
        <f t="shared" si="8"/>
        <v>TRUE</v>
      </c>
      <c r="BF50" s="1" t="b">
        <v>1</v>
      </c>
      <c r="BG50" s="1" t="b">
        <v>0</v>
      </c>
      <c r="BH50" s="1" t="b">
        <v>0</v>
      </c>
      <c r="BI50" s="1" t="s">
        <v>77</v>
      </c>
      <c r="BJ50" s="1" t="str">
        <f t="shared" si="9"/>
        <v>TRUE</v>
      </c>
      <c r="BL50" t="str">
        <f t="shared" si="10"/>
        <v>FALSE</v>
      </c>
      <c r="BM50" s="1" t="b">
        <v>0</v>
      </c>
      <c r="BN50" s="1" t="b">
        <v>0</v>
      </c>
      <c r="BO50" s="1">
        <f t="shared" si="19"/>
        <v>18</v>
      </c>
      <c r="BP50" s="1" t="s">
        <v>6652</v>
      </c>
      <c r="BQ50" s="1" cm="1">
        <f t="array" ref="BQ50">_xlfn.IFS(BP50="None Known",0, LEN(BP50)&gt;500, 5,LEN(BP50)&gt;400, 4, LEN(BP50)&gt;300, 3, LEN(BP50)&gt;200, 2, LEN(BP50)&gt;1, 1)</f>
        <v>5</v>
      </c>
      <c r="BR50" s="16" t="s">
        <v>25230</v>
      </c>
      <c r="BS50" s="1">
        <v>3</v>
      </c>
      <c r="BT50" s="1" t="s">
        <v>6653</v>
      </c>
      <c r="BU50" s="1">
        <v>4</v>
      </c>
      <c r="BV50" s="1" t="s">
        <v>6654</v>
      </c>
      <c r="BW50" s="1" t="s">
        <v>6655</v>
      </c>
      <c r="BX50" s="1"/>
      <c r="BY50" t="str">
        <f>_xlfn.XLOOKUP($B50,Img_lookup!A:A,Img_lookup!B:B, "Not available")</f>
        <v>ae67e9b6-33b9-4a73-bc56-fa95458f7fb2</v>
      </c>
      <c r="BZ50" t="str">
        <f>_xlfn.XLOOKUP($B50,Img_lookup!A:A,Img_lookup!C:C, "Not available")</f>
        <v>Aesculus hippocastanum</v>
      </c>
      <c r="CA50" t="str">
        <f>_xlfn.XLOOKUP($B50,Img_lookup!A:A,Img_lookup!D:D, "Not available")</f>
        <v>Aries Tottle</v>
      </c>
      <c r="CB50" t="str">
        <f>_xlfn.XLOOKUP($B50,Img_lookup!A:A,Img_lookup!E:E, "https://imgur.com/aT5wafe")</f>
        <v>https://api.openverse.engineering/v1/images/ae67e9b6-33b9-4a73-bc56-fa95458f7fb2/thumb/</v>
      </c>
    </row>
    <row r="51" spans="1:80" ht="15.75" customHeight="1" x14ac:dyDescent="0.15">
      <c r="A51" s="1" t="s">
        <v>1115</v>
      </c>
      <c r="B51" s="1" t="s">
        <v>2742</v>
      </c>
      <c r="C51" s="1" t="s">
        <v>2743</v>
      </c>
      <c r="D51" s="1" t="s">
        <v>2744</v>
      </c>
      <c r="E51" s="1" t="s">
        <v>2745</v>
      </c>
      <c r="F51" s="1" t="s">
        <v>62</v>
      </c>
      <c r="G51" s="1" t="s">
        <v>62</v>
      </c>
      <c r="H51" s="11" t="str">
        <f t="shared" si="0"/>
        <v>Perennial</v>
      </c>
      <c r="I51" s="1" t="s">
        <v>17107</v>
      </c>
      <c r="J51" s="1">
        <v>30</v>
      </c>
      <c r="K51" s="1">
        <v>12</v>
      </c>
      <c r="L51" t="str" cm="1">
        <f t="array" ref="L51">_xlfn.IFS(J51+K51="", "Unknown", J51+K51&gt;3, "Large", J51+K51&gt;0.5, "Medium", J51+K51&gt;0, "Small")</f>
        <v>Large</v>
      </c>
      <c r="M51" s="1">
        <v>7</v>
      </c>
      <c r="N51" cm="1">
        <f t="array" ref="N51">IF($M51="",INDEX($M$2:$M$2176,MATCH(1,INDEX(($A$2:$A$2176=$A51)*($M$2:$M$2176&lt;&gt;""),0),0)),$M51)</f>
        <v>7</v>
      </c>
      <c r="O51" s="2" t="str">
        <f t="shared" si="11"/>
        <v>Seasonal outdoors</v>
      </c>
      <c r="P51" s="1" t="s">
        <v>2746</v>
      </c>
      <c r="R51" t="str">
        <f t="shared" si="20"/>
        <v>Medium</v>
      </c>
      <c r="T51" s="1"/>
      <c r="U51" s="1"/>
      <c r="V51" s="1" t="s">
        <v>307</v>
      </c>
      <c r="W51" s="6" t="str">
        <f t="shared" si="32"/>
        <v>6</v>
      </c>
      <c r="X51" t="str">
        <f>IF(W51="1", "January", IF(W51="2", "February", IF(W51="3", "March", IF(W51="4", "April", IF(W51="5", "May", IF(W51="6", "June", IF(W51="7", "July", IF(W51="8", "August", IF(W51="9", "September", IF(W51="10", "October", IF(W51="11", "November", IF(W51="12", "December", "Other"))))))))))))</f>
        <v>June</v>
      </c>
      <c r="Y51" s="2" t="str">
        <f>IF(ISNUMBER(SEARCH("-",V51)),TRIM(RIGHT(V51,LEN(V51)-SEARCH("-",V51))),V51)</f>
        <v>7</v>
      </c>
      <c r="Z51" s="2" t="str">
        <f>IF(Y51="1", "January", IF(Y51="2", "February", IF(Y51="3", "March", IF(Y51="4", "April", IF(Y51="5", "May", IF(Y51="6", "June", IF(Y51="7", "July", IF(Y51="8", "August", IF(Y51="9", "September", IF(Y51="10", "October", IF(Y51="11", "November", IF(Y51="12", "December", "Other"))))))))))))</f>
        <v>July</v>
      </c>
      <c r="AA51" s="1">
        <v>10</v>
      </c>
      <c r="AB51" s="1">
        <f t="shared" si="33"/>
        <v>10</v>
      </c>
      <c r="AC51" s="1" t="str">
        <f t="shared" si="34"/>
        <v>October</v>
      </c>
      <c r="AD51" s="1"/>
      <c r="AE51" s="1"/>
      <c r="AF51" s="1" t="s">
        <v>23951</v>
      </c>
      <c r="AG51" s="1" t="str">
        <f t="shared" si="2"/>
        <v xml:space="preserve">Seed </v>
      </c>
      <c r="AH51"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51" s="1" t="s">
        <v>2747</v>
      </c>
      <c r="AJ51" s="1" t="s">
        <v>26</v>
      </c>
      <c r="AK51" s="1" t="s">
        <v>17104</v>
      </c>
      <c r="AL51" s="1" t="str">
        <f t="shared" si="16"/>
        <v>Unscented</v>
      </c>
      <c r="AM51" s="1" t="b">
        <v>0</v>
      </c>
      <c r="AN51" s="1" t="b">
        <v>1</v>
      </c>
      <c r="AO51" s="1" t="b">
        <v>0</v>
      </c>
      <c r="AP51" s="5" t="s">
        <v>28</v>
      </c>
      <c r="AQ51" s="5" t="str">
        <f t="shared" si="17"/>
        <v>Light, Medium, Heavy</v>
      </c>
      <c r="AR51" s="1" t="s">
        <v>10</v>
      </c>
      <c r="AS51" s="1" t="str">
        <f t="shared" si="18"/>
        <v>None, Partial</v>
      </c>
      <c r="AT51" s="1" t="str">
        <f t="shared" si="4"/>
        <v>Partial, Full</v>
      </c>
      <c r="AU51" s="1" t="s">
        <v>29</v>
      </c>
      <c r="AV51" s="1" t="str">
        <f t="shared" si="5"/>
        <v>Moist</v>
      </c>
      <c r="AW51" s="1" t="s">
        <v>12</v>
      </c>
      <c r="AX51" s="1" t="str">
        <f t="shared" si="6"/>
        <v>Acid, Neutral, Alkaline</v>
      </c>
      <c r="AY51" s="1" t="b">
        <v>0</v>
      </c>
      <c r="AZ51" s="1" t="b">
        <v>0</v>
      </c>
      <c r="BA51" s="1" t="b">
        <v>0</v>
      </c>
      <c r="BC51" t="str">
        <f t="shared" si="7"/>
        <v>FALSE</v>
      </c>
      <c r="BE51" t="str">
        <f t="shared" si="8"/>
        <v>FALSE</v>
      </c>
      <c r="BF51" s="1" t="b">
        <v>0</v>
      </c>
      <c r="BG51" s="1" t="b">
        <v>0</v>
      </c>
      <c r="BH51" s="1" t="b">
        <v>0</v>
      </c>
      <c r="BI51" s="1" t="s">
        <v>77</v>
      </c>
      <c r="BJ51" s="1" t="str">
        <f t="shared" si="9"/>
        <v>TRUE</v>
      </c>
      <c r="BL51" t="str">
        <f t="shared" si="10"/>
        <v>FALSE</v>
      </c>
      <c r="BM51" s="1" t="b">
        <v>0</v>
      </c>
      <c r="BN51" s="1" t="b">
        <v>0</v>
      </c>
      <c r="BO51" s="1">
        <f t="shared" si="19"/>
        <v>13</v>
      </c>
      <c r="BP51" s="1" t="s">
        <v>2748</v>
      </c>
      <c r="BQ51" s="1" cm="1">
        <f t="array" ref="BQ51">_xlfn.IFS(BP51="None Known",0, LEN(BP51)&gt;500, 5,LEN(BP51)&gt;400, 4, LEN(BP51)&gt;300, 3, LEN(BP51)&gt;200, 2, LEN(BP51)&gt;1, 1)</f>
        <v>3</v>
      </c>
      <c r="BR51" s="1" t="s">
        <v>25231</v>
      </c>
      <c r="BS51" s="1">
        <v>3</v>
      </c>
      <c r="BT51" s="1" t="s">
        <v>2749</v>
      </c>
      <c r="BU51" s="1">
        <v>1</v>
      </c>
      <c r="BV51" s="1" t="s">
        <v>245</v>
      </c>
      <c r="BW51" s="1" t="s">
        <v>2750</v>
      </c>
      <c r="BX51" s="1"/>
      <c r="BY51" t="str">
        <f>_xlfn.XLOOKUP($B51,Img_lookup!A:A,Img_lookup!B:B, "Not available")</f>
        <v>e5012332-f672-4ff4-8ab0-274baba7524f</v>
      </c>
      <c r="BZ51" t="str">
        <f>_xlfn.XLOOKUP($B51,Img_lookup!A:A,Img_lookup!C:C, "Not available")</f>
        <v>Indian Horse Chestnut. Aesculus indica (Wall. ex Camb.) Hook. - Flore des serres et des jardins de l'Europe v.13 (1858)</v>
      </c>
      <c r="CA51" t="str">
        <f>_xlfn.XLOOKUP($B51,Img_lookup!A:A,Img_lookup!D:D, "Not available")</f>
        <v>Swallowtail Garden Seeds</v>
      </c>
      <c r="CB51" t="str">
        <f>_xlfn.XLOOKUP($B51,Img_lookup!A:A,Img_lookup!E:E, "https://imgur.com/aT5wafe")</f>
        <v>https://api.openverse.engineering/v1/images/e5012332-f672-4ff4-8ab0-274baba7524f/thumb/</v>
      </c>
    </row>
    <row r="52" spans="1:80" ht="15.75" customHeight="1" x14ac:dyDescent="0.15">
      <c r="A52" s="1" t="s">
        <v>1115</v>
      </c>
      <c r="B52" s="1" t="s">
        <v>1116</v>
      </c>
      <c r="C52" s="1" t="s">
        <v>1117</v>
      </c>
      <c r="E52" s="1" t="s">
        <v>1118</v>
      </c>
      <c r="F52" s="1" t="s">
        <v>22</v>
      </c>
      <c r="G52" s="1" t="s">
        <v>22</v>
      </c>
      <c r="H52" s="11" t="str">
        <f t="shared" si="0"/>
        <v>Perennial</v>
      </c>
      <c r="I52" s="1" t="s">
        <v>17107</v>
      </c>
      <c r="J52" s="1">
        <v>5</v>
      </c>
      <c r="K52" s="1">
        <v>3</v>
      </c>
      <c r="L52" t="str" cm="1">
        <f t="array" ref="L52">_xlfn.IFS(J52+K52="", "Unknown", J52+K52&gt;3, "Large", J52+K52&gt;0.5, "Medium", J52+K52&gt;0, "Small")</f>
        <v>Large</v>
      </c>
      <c r="M52" s="1">
        <v>5</v>
      </c>
      <c r="N52" cm="1">
        <f t="array" ref="N52">IF($M52="",INDEX($M$2:$M$2176,MATCH(1,INDEX(($A$2:$A$2176=$A52)*($M$2:$M$2176&lt;&gt;""),0),0)),$M52)</f>
        <v>5</v>
      </c>
      <c r="O52" s="2" t="str">
        <f t="shared" si="11"/>
        <v>Seasonal outdoors</v>
      </c>
      <c r="P52" s="1" t="s">
        <v>1119</v>
      </c>
      <c r="Q52" s="1" t="s">
        <v>17109</v>
      </c>
      <c r="R52" t="str">
        <f t="shared" si="20"/>
        <v>Fast</v>
      </c>
      <c r="T52" s="1"/>
      <c r="U52" s="1"/>
      <c r="V52" s="1">
        <v>6</v>
      </c>
      <c r="W52" s="6">
        <f t="shared" si="32"/>
        <v>6</v>
      </c>
      <c r="X52" t="str">
        <f>IF(W52=1, "January", IF(W52=2, "February", IF(W52=3, "March", IF(W52=4, "April", IF(W52=5, "May", IF(W52=6, "June", IF(W52=7, "July", IF(W52=8, "August", IF(W52=9, "September", IF(W52=10, "October", IF(W52=11, "November", IF(W52=12, "December", "Other"))))))))))))</f>
        <v>June</v>
      </c>
      <c r="Y52" s="1"/>
      <c r="Z52" s="1"/>
      <c r="AA52" s="1">
        <v>9</v>
      </c>
      <c r="AB52" s="1">
        <f t="shared" si="33"/>
        <v>9</v>
      </c>
      <c r="AC52" s="1" t="str">
        <f t="shared" si="34"/>
        <v>September</v>
      </c>
      <c r="AD52" s="1"/>
      <c r="AE52" s="1"/>
      <c r="AF52" s="16" t="s">
        <v>23952</v>
      </c>
      <c r="AG52" s="1" t="str">
        <f t="shared" si="2"/>
        <v xml:space="preserve">Seed </v>
      </c>
      <c r="AH52"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
Division of suckers in the dormant season[200]. The suckers can be planted out straight into their permanent positions if required.</v>
      </c>
      <c r="AI52" s="1" t="s">
        <v>1120</v>
      </c>
      <c r="AJ52" s="1" t="s">
        <v>26</v>
      </c>
      <c r="AK52" s="1" t="s">
        <v>17104</v>
      </c>
      <c r="AL52" s="1" t="str">
        <f t="shared" si="16"/>
        <v>Unscented</v>
      </c>
      <c r="AM52" s="1" t="b">
        <v>0</v>
      </c>
      <c r="AN52" s="1" t="b">
        <v>1</v>
      </c>
      <c r="AO52" s="1" t="b">
        <v>0</v>
      </c>
      <c r="AP52" s="5" t="s">
        <v>28</v>
      </c>
      <c r="AQ52" s="5" t="str">
        <f t="shared" si="17"/>
        <v>Light, Medium, Heavy</v>
      </c>
      <c r="AR52" s="1" t="s">
        <v>274</v>
      </c>
      <c r="AS52" s="1" t="str">
        <f t="shared" si="18"/>
        <v>None, Partial, Full</v>
      </c>
      <c r="AT52" s="1" t="str">
        <f t="shared" si="4"/>
        <v>None, Partial, Full</v>
      </c>
      <c r="AU52" s="1" t="s">
        <v>29</v>
      </c>
      <c r="AV52" s="1" t="str">
        <f t="shared" si="5"/>
        <v>Moist</v>
      </c>
      <c r="AW52" s="1" t="s">
        <v>12</v>
      </c>
      <c r="AX52" s="1" t="str">
        <f t="shared" si="6"/>
        <v>Acid, Neutral, Alkaline</v>
      </c>
      <c r="AY52" s="1" t="b">
        <v>0</v>
      </c>
      <c r="AZ52" s="1" t="b">
        <v>0</v>
      </c>
      <c r="BA52" s="1" t="b">
        <v>0</v>
      </c>
      <c r="BC52" t="str">
        <f t="shared" si="7"/>
        <v>FALSE</v>
      </c>
      <c r="BE52" t="str">
        <f t="shared" si="8"/>
        <v>FALSE</v>
      </c>
      <c r="BF52" s="1" t="b">
        <v>0</v>
      </c>
      <c r="BG52" s="1" t="b">
        <v>0</v>
      </c>
      <c r="BH52" s="1" t="b">
        <v>0</v>
      </c>
      <c r="BI52" s="1" t="s">
        <v>77</v>
      </c>
      <c r="BJ52" s="1" t="str">
        <f t="shared" si="9"/>
        <v>TRUE</v>
      </c>
      <c r="BL52" t="str">
        <f t="shared" si="10"/>
        <v>FALSE</v>
      </c>
      <c r="BM52" s="1" t="b">
        <v>0</v>
      </c>
      <c r="BN52" s="1" t="b">
        <v>0</v>
      </c>
      <c r="BO52" s="1">
        <f t="shared" si="19"/>
        <v>12</v>
      </c>
      <c r="BP52" s="1" t="s">
        <v>1121</v>
      </c>
      <c r="BQ52" s="1" cm="1">
        <f t="array" ref="BQ52">_xlfn.IFS(BP52="None Known",0, LEN(BP52)&gt;500, 5,LEN(BP52)&gt;400, 4, LEN(BP52)&gt;300, 3, LEN(BP52)&gt;200, 2, LEN(BP52)&gt;1, 1)</f>
        <v>2</v>
      </c>
      <c r="BR52" s="16" t="s">
        <v>25232</v>
      </c>
      <c r="BS52" s="1">
        <v>3</v>
      </c>
      <c r="BT52" s="1" t="s">
        <v>1122</v>
      </c>
      <c r="BU52" s="1">
        <v>1</v>
      </c>
      <c r="BW52" s="1" t="s">
        <v>1123</v>
      </c>
      <c r="BX52" s="1"/>
      <c r="BY52" t="str">
        <f>_xlfn.XLOOKUP($B52,Img_lookup!A:A,Img_lookup!B:B, "Not available")</f>
        <v>3c33a308-3d40-45aa-b628-cb496791ef18</v>
      </c>
      <c r="BZ52" t="str">
        <f>_xlfn.XLOOKUP($B52,Img_lookup!A:A,Img_lookup!C:C, "Not available")</f>
        <v>Aesculus pavia 'Atrosanguinea'</v>
      </c>
      <c r="CA52" t="str">
        <f>_xlfn.XLOOKUP($B52,Img_lookup!A:A,Img_lookup!D:D, "Not available")</f>
        <v>M. Martin Vicente</v>
      </c>
      <c r="CB52" t="str">
        <f>_xlfn.XLOOKUP($B52,Img_lookup!A:A,Img_lookup!E:E, "https://imgur.com/aT5wafe")</f>
        <v>https://api.openverse.engineering/v1/images/3c33a308-3d40-45aa-b628-cb496791ef18/thumb/</v>
      </c>
    </row>
    <row r="53" spans="1:80" ht="15.75" customHeight="1" x14ac:dyDescent="0.15">
      <c r="A53" s="1" t="s">
        <v>1115</v>
      </c>
      <c r="B53" s="1" t="s">
        <v>2298</v>
      </c>
      <c r="C53" s="1" t="s">
        <v>2299</v>
      </c>
      <c r="D53" s="1" t="s">
        <v>2300</v>
      </c>
      <c r="E53" s="1" t="s">
        <v>2301</v>
      </c>
      <c r="F53" s="1" t="s">
        <v>62</v>
      </c>
      <c r="G53" s="1" t="s">
        <v>62</v>
      </c>
      <c r="H53" s="11" t="str">
        <f t="shared" si="0"/>
        <v>Perennial</v>
      </c>
      <c r="I53" s="1" t="s">
        <v>17107</v>
      </c>
      <c r="J53" s="1">
        <v>20</v>
      </c>
      <c r="K53" s="1">
        <v>12</v>
      </c>
      <c r="L53" t="str" cm="1">
        <f t="array" ref="L53">_xlfn.IFS(J53+K53="", "Unknown", J53+K53&gt;3, "Large", J53+K53&gt;0.5, "Medium", J53+K53&gt;0, "Small")</f>
        <v>Large</v>
      </c>
      <c r="M53" s="1">
        <v>6</v>
      </c>
      <c r="N53" cm="1">
        <f t="array" ref="N53">IF($M53="",INDEX($M$2:$M$2176,MATCH(1,INDEX(($A$2:$A$2176=$A53)*($M$2:$M$2176&lt;&gt;""),0),0)),$M53)</f>
        <v>6</v>
      </c>
      <c r="O53" s="2" t="str">
        <f t="shared" si="11"/>
        <v>Seasonal outdoors</v>
      </c>
      <c r="P53" s="1" t="s">
        <v>2302</v>
      </c>
      <c r="R53" t="str">
        <f t="shared" si="20"/>
        <v>Medium</v>
      </c>
      <c r="T53" s="1"/>
      <c r="U53" s="1"/>
      <c r="V53" s="1">
        <v>6</v>
      </c>
      <c r="W53" s="6">
        <f t="shared" si="32"/>
        <v>6</v>
      </c>
      <c r="X53" t="str">
        <f>IF(W53=1, "January", IF(W53=2, "February", IF(W53=3, "March", IF(W53=4, "April", IF(W53=5, "May", IF(W53=6, "June", IF(W53=7, "July", IF(W53=8, "August", IF(W53=9, "September", IF(W53=10, "October", IF(W53=11, "November", IF(W53=12, "December", "Other"))))))))))))</f>
        <v>June</v>
      </c>
      <c r="Y53" s="1"/>
      <c r="Z53" s="1"/>
      <c r="AA53" s="1">
        <v>9</v>
      </c>
      <c r="AB53" s="1">
        <f t="shared" si="33"/>
        <v>9</v>
      </c>
      <c r="AC53" s="1" t="str">
        <f t="shared" si="34"/>
        <v>September</v>
      </c>
      <c r="AD53" s="1"/>
      <c r="AE53" s="1"/>
      <c r="AF53" s="1" t="s">
        <v>23951</v>
      </c>
      <c r="AG53" s="1" t="str">
        <f t="shared" si="2"/>
        <v xml:space="preserve">Seed </v>
      </c>
      <c r="AH53" s="2" t="str">
        <f t="shared" si="3"/>
        <v>Best sown outdoors or in a cold frame as soon as it is ripe[11, 80]. The seed germinates almost immediately and must be given protection from severe weather[130]. The seed has a very limited viability and must not be allowed to dry out. Stored seed should be soaked for 24 hours prior to sowing and even after this may still not be viable[80, 113]. It is best to sow the seed with its 'scar' downwards[130]. If sowing the seed in a cold frame, pot up the seedlings in early spring and plant them out into their permanent positions in the summer.</v>
      </c>
      <c r="AI53" s="1" t="s">
        <v>2303</v>
      </c>
      <c r="AJ53" s="1" t="s">
        <v>26</v>
      </c>
      <c r="AK53" s="1" t="s">
        <v>17104</v>
      </c>
      <c r="AL53" s="1" t="str">
        <f t="shared" si="16"/>
        <v>Unscented</v>
      </c>
      <c r="AM53" s="1" t="b">
        <v>0</v>
      </c>
      <c r="AN53" s="1" t="b">
        <v>1</v>
      </c>
      <c r="AO53" s="1" t="b">
        <v>0</v>
      </c>
      <c r="AP53" s="5" t="s">
        <v>28</v>
      </c>
      <c r="AQ53" s="5" t="str">
        <f t="shared" si="17"/>
        <v>Light, Medium, Heavy</v>
      </c>
      <c r="AR53" s="1" t="s">
        <v>10</v>
      </c>
      <c r="AS53" s="1" t="str">
        <f t="shared" si="18"/>
        <v>None, Partial</v>
      </c>
      <c r="AT53" s="1" t="str">
        <f t="shared" si="4"/>
        <v>Partial, Full</v>
      </c>
      <c r="AU53" s="1" t="s">
        <v>29</v>
      </c>
      <c r="AV53" s="1" t="str">
        <f t="shared" si="5"/>
        <v>Moist</v>
      </c>
      <c r="AW53" s="1" t="s">
        <v>12</v>
      </c>
      <c r="AX53" s="1" t="str">
        <f t="shared" si="6"/>
        <v>Acid, Neutral, Alkaline</v>
      </c>
      <c r="AY53" s="1" t="b">
        <v>0</v>
      </c>
      <c r="AZ53" s="1" t="b">
        <v>0</v>
      </c>
      <c r="BA53" s="1" t="b">
        <v>0</v>
      </c>
      <c r="BC53" t="str">
        <f t="shared" si="7"/>
        <v>FALSE</v>
      </c>
      <c r="BE53" t="str">
        <f t="shared" si="8"/>
        <v>FALSE</v>
      </c>
      <c r="BF53" s="1" t="b">
        <v>0</v>
      </c>
      <c r="BG53" s="1" t="b">
        <v>0</v>
      </c>
      <c r="BH53" s="1" t="b">
        <v>0</v>
      </c>
      <c r="BI53" s="1" t="s">
        <v>77</v>
      </c>
      <c r="BJ53" s="1" t="str">
        <f t="shared" si="9"/>
        <v>TRUE</v>
      </c>
      <c r="BL53" t="str">
        <f t="shared" si="10"/>
        <v>FALSE</v>
      </c>
      <c r="BM53" s="1" t="b">
        <v>0</v>
      </c>
      <c r="BN53" s="1" t="b">
        <v>0</v>
      </c>
      <c r="BO53" s="1">
        <f t="shared" si="19"/>
        <v>12</v>
      </c>
      <c r="BP53" s="1" t="s">
        <v>2304</v>
      </c>
      <c r="BQ53" s="1" cm="1">
        <f t="array" ref="BQ53">_xlfn.IFS(BP53="None Known",0, LEN(BP53)&gt;500, 5,LEN(BP53)&gt;400, 4, LEN(BP53)&gt;300, 3, LEN(BP53)&gt;200, 2, LEN(BP53)&gt;1, 1)</f>
        <v>3</v>
      </c>
      <c r="BR53" s="16" t="s">
        <v>25233</v>
      </c>
      <c r="BS53" s="1">
        <v>3</v>
      </c>
      <c r="BT53" s="1" t="s">
        <v>31</v>
      </c>
      <c r="BU53" s="1">
        <v>0</v>
      </c>
      <c r="BW53" s="1" t="s">
        <v>1123</v>
      </c>
      <c r="BX53" s="1"/>
      <c r="BY53" t="str">
        <f>_xlfn.XLOOKUP($B53,Img_lookup!A:A,Img_lookup!B:B, "Not available")</f>
        <v>c205a850-65e3-41c3-99b4-b784908c1045</v>
      </c>
      <c r="BZ53" t="str">
        <f>_xlfn.XLOOKUP($B53,Img_lookup!A:A,Img_lookup!C:C, "Not available")</f>
        <v>Aesculus turbinata. Curtis‚Äôs Botanical Magazine, vol. 143 [ser. 4, vol. 13] (1917) [M. Smith]</v>
      </c>
      <c r="CA53" t="str">
        <f>_xlfn.XLOOKUP($B53,Img_lookup!A:A,Img_lookup!D:D, "Not available")</f>
        <v>Swallowtail Garden Seeds</v>
      </c>
      <c r="CB53" t="str">
        <f>_xlfn.XLOOKUP($B53,Img_lookup!A:A,Img_lookup!E:E, "https://imgur.com/aT5wafe")</f>
        <v>https://api.openverse.engineering/v1/images/c205a850-65e3-41c3-99b4-b784908c1045/thumb/</v>
      </c>
    </row>
    <row r="54" spans="1:80" ht="15.75" customHeight="1" x14ac:dyDescent="0.15">
      <c r="A54" s="1" t="s">
        <v>316</v>
      </c>
      <c r="B54" s="1" t="s">
        <v>15354</v>
      </c>
      <c r="C54" s="1" t="s">
        <v>15355</v>
      </c>
      <c r="E54" s="1" t="s">
        <v>15356</v>
      </c>
      <c r="F54" s="1" t="s">
        <v>85</v>
      </c>
      <c r="G54" s="1" t="s">
        <v>85</v>
      </c>
      <c r="H54" s="11" t="str">
        <f t="shared" si="0"/>
        <v>Annual</v>
      </c>
      <c r="J54" s="1">
        <v>1.2000000479999999</v>
      </c>
      <c r="L54" t="str" cm="1">
        <f t="array" ref="L54">_xlfn.IFS(J54+K54="", "Unknown", J54+K54&gt;3, "Large", J54+K54&gt;0.5, "Medium", J54+K54&gt;0, "Small")</f>
        <v>Medium</v>
      </c>
      <c r="N54" cm="1">
        <f t="array" ref="N54">IF($M54="",INDEX($M$2:$M$2176,MATCH(1,INDEX(($A$2:$A$2176=$A54)*($M$2:$M$2176&lt;&gt;""),0),0)),$M54)</f>
        <v>5</v>
      </c>
      <c r="O54" s="2" t="str">
        <f t="shared" si="11"/>
        <v>Seasonal outdoors</v>
      </c>
      <c r="P54" s="1" t="s">
        <v>15357</v>
      </c>
      <c r="R54" t="str">
        <f t="shared" si="20"/>
        <v>Medium</v>
      </c>
      <c r="T54" s="1"/>
      <c r="U54" s="1"/>
      <c r="V54" s="1" t="s">
        <v>51</v>
      </c>
      <c r="W54" s="6" t="str">
        <f t="shared" si="32"/>
        <v>7</v>
      </c>
      <c r="X54" t="str">
        <f>IF(W54="1", "January", IF(W54="2", "February", IF(W54="3", "March", IF(W54="4", "April", IF(W54="5", "May", IF(W54="6", "June", IF(W54="7", "July", IF(W54="8", "August", IF(W54="9", "September", IF(W54="10", "October", IF(W54="11", "November", IF(W54="12", "December", "Other"))))))))))))</f>
        <v>July</v>
      </c>
      <c r="Y54" s="2" t="str">
        <f>IF(ISNUMBER(SEARCH("-",V54)),TRIM(RIGHT(V54,LEN(V54)-SEARCH("-",V54))),V54)</f>
        <v>8</v>
      </c>
      <c r="Z54" s="2" t="str">
        <f>IF(Y54="1", "January", IF(Y54="2", "February", IF(Y54="3", "March", IF(Y54="4", "April", IF(Y54="5", "May", IF(Y54="6", "June", IF(Y54="7", "July", IF(Y54="8", "August", IF(Y54="9", "September", IF(Y54="10", "October", IF(Y54="11", "November", IF(Y54="12", "December", "Other"))))))))))))</f>
        <v>August</v>
      </c>
      <c r="AA54" s="1" t="s">
        <v>427</v>
      </c>
      <c r="AB54" s="1" t="str">
        <f t="shared" si="33"/>
        <v>8</v>
      </c>
      <c r="AC54" s="1" t="str">
        <f>IF(AB54="1", "January", IF(AB54="2", "February", IF(AB54="3", "March", IF(AB54="4", "April", IF(AB54="5", "May", IF(AB54="6", "June", IF(AB54="7", "July", IF(AB54="8", "August", IF(AB54="9", "September", IF(AB54="10", "October", IF(AB54="11", "November", IF(AB54="12", "December", "Other"))))))))))))</f>
        <v>August</v>
      </c>
      <c r="AD54" s="1" t="str">
        <f>IF(ISNUMBER(SEARCH("-",AA54)),TRIM(RIGHT(AA54,LEN(AA54)-SEARCH("-",AA54))),AA54)</f>
        <v>9</v>
      </c>
      <c r="AE54" s="1" t="str">
        <f>IF(AD54="1", "January", IF(AD54="2", "February", IF(AD54="3", "March", IF(AD54="4", "April", IF(AD54="5", "May", IF(AD54="6", "June", IF(AD54="7", "July", IF(AD54="8", "August", IF(AD54="9", "September", IF(AD54="10", "October", IF(AD54="11", "November", IF(AD54="12", "December", "Other"))))))))))))</f>
        <v>September</v>
      </c>
      <c r="AF54" s="1" t="s">
        <v>23856</v>
      </c>
      <c r="AG54" s="1" t="str">
        <f t="shared" si="2"/>
        <v xml:space="preserve">Seed </v>
      </c>
      <c r="AH54" s="2" t="str">
        <f t="shared" si="3"/>
        <v>We have no details on this species but suggest sowing the seed in situ as soon as it is ripe or in spring.</v>
      </c>
      <c r="AI54" s="1" t="s">
        <v>15358</v>
      </c>
      <c r="AJ54" s="1" t="s">
        <v>53</v>
      </c>
      <c r="AK54" s="1" t="s">
        <v>17104</v>
      </c>
      <c r="AL54" s="1" t="str">
        <f t="shared" si="16"/>
        <v>Scented</v>
      </c>
      <c r="AM54" s="1" t="b">
        <v>1</v>
      </c>
      <c r="AN54" s="1" t="b">
        <v>1</v>
      </c>
      <c r="AO54" s="1" t="b">
        <v>0</v>
      </c>
      <c r="AP54" s="5" t="s">
        <v>28</v>
      </c>
      <c r="AQ54" s="5" t="str">
        <f t="shared" si="17"/>
        <v>Light, Medium, Heavy</v>
      </c>
      <c r="AR54" s="1" t="s">
        <v>274</v>
      </c>
      <c r="AS54" s="1" t="str">
        <f t="shared" si="18"/>
        <v>None, Partial, Full</v>
      </c>
      <c r="AT54" s="1" t="str">
        <f t="shared" si="4"/>
        <v>None, Partial, Full</v>
      </c>
      <c r="AU54" s="1" t="s">
        <v>11</v>
      </c>
      <c r="AV54" s="1" t="str">
        <f t="shared" si="5"/>
        <v>Dry, Moist</v>
      </c>
      <c r="AW54" s="1" t="s">
        <v>12</v>
      </c>
      <c r="AX54" s="1" t="str">
        <f t="shared" si="6"/>
        <v>Acid, Neutral, Alkaline</v>
      </c>
      <c r="AY54" s="1" t="b">
        <v>0</v>
      </c>
      <c r="AZ54" s="1" t="b">
        <v>0</v>
      </c>
      <c r="BA54" s="1" t="b">
        <v>0</v>
      </c>
      <c r="BC54" t="str">
        <f t="shared" si="7"/>
        <v>FALSE</v>
      </c>
      <c r="BE54" t="str">
        <f t="shared" si="8"/>
        <v>FALSE</v>
      </c>
      <c r="BF54" s="1" t="b">
        <v>0</v>
      </c>
      <c r="BG54" s="1" t="b">
        <v>0</v>
      </c>
      <c r="BH54" s="1" t="b">
        <v>0</v>
      </c>
      <c r="BJ54" s="1" t="str">
        <f t="shared" si="9"/>
        <v>FALSE</v>
      </c>
      <c r="BK54" s="1" t="s">
        <v>77</v>
      </c>
      <c r="BL54" t="str">
        <f t="shared" si="10"/>
        <v>TRUE</v>
      </c>
      <c r="BM54" s="1" t="b">
        <v>0</v>
      </c>
      <c r="BN54" s="1" t="b">
        <v>0</v>
      </c>
      <c r="BO54" s="1">
        <f t="shared" si="19"/>
        <v>4</v>
      </c>
      <c r="BP54" s="1" t="s">
        <v>31</v>
      </c>
      <c r="BQ54" s="1" cm="1">
        <f t="array" ref="BQ54">_xlfn.IFS(BP54="None Known",0, LEN(BP54)&gt;500, 5,LEN(BP54)&gt;400, 4, LEN(BP54)&gt;300, 3, LEN(BP54)&gt;200, 2, LEN(BP54)&gt;1, 1)</f>
        <v>0</v>
      </c>
      <c r="BR54" s="1" t="s">
        <v>15359</v>
      </c>
      <c r="BS54" s="1">
        <v>1</v>
      </c>
      <c r="BT54" s="1" t="s">
        <v>15360</v>
      </c>
      <c r="BU54" s="1">
        <v>1</v>
      </c>
      <c r="BV54" s="1" t="s">
        <v>15361</v>
      </c>
      <c r="BW54" s="1" t="s">
        <v>15362</v>
      </c>
      <c r="BX54" s="1"/>
      <c r="BY54" t="str">
        <f>_xlfn.XLOOKUP($B54,Img_lookup!A:A,Img_lookup!B:B, "Not available")</f>
        <v>cd233380-9902-4d1d-b8bb-e84f6991ce76</v>
      </c>
      <c r="BZ54" t="str">
        <f>_xlfn.XLOOKUP($B54,Img_lookup!A:A,Img_lookup!C:C, "Not available")</f>
        <v>Fir (Picea abies ), Fumitory (Fumaria officinalis), Fools Parsley (Aethusa cynapium), and Goosefoot (Chenopodium vulvaria).</v>
      </c>
      <c r="CA54" t="str">
        <f>_xlfn.XLOOKUP($B54,Img_lookup!A:A,Img_lookup!D:D, "Not available")</f>
        <v>Swallowtail Garden Seeds</v>
      </c>
      <c r="CB54" t="str">
        <f>_xlfn.XLOOKUP($B54,Img_lookup!A:A,Img_lookup!E:E, "https://imgur.com/aT5wafe")</f>
        <v>https://api.openverse.engineering/v1/images/cd233380-9902-4d1d-b8bb-e84f6991ce76/thumb/</v>
      </c>
    </row>
    <row r="55" spans="1:80" ht="15.75" customHeight="1" x14ac:dyDescent="0.15">
      <c r="A55" s="1" t="s">
        <v>103</v>
      </c>
      <c r="B55" s="1" t="s">
        <v>9567</v>
      </c>
      <c r="C55" s="1" t="s">
        <v>9568</v>
      </c>
      <c r="D55" s="1" t="s">
        <v>9569</v>
      </c>
      <c r="E55" s="1" t="s">
        <v>9570</v>
      </c>
      <c r="F55" s="1" t="s">
        <v>6</v>
      </c>
      <c r="G55" s="1" t="s">
        <v>6</v>
      </c>
      <c r="H55" s="11" t="str">
        <f t="shared" si="0"/>
        <v>Perennial</v>
      </c>
      <c r="J55" s="1">
        <v>0.89999997600000003</v>
      </c>
      <c r="K55" s="1">
        <v>0.40000000600000002</v>
      </c>
      <c r="L55" t="str" cm="1">
        <f t="array" ref="L55">_xlfn.IFS(J55+K55="", "Unknown", J55+K55&gt;3, "Large", J55+K55&gt;0.5, "Medium", J55+K55&gt;0, "Small")</f>
        <v>Medium</v>
      </c>
      <c r="M55" s="1">
        <v>8</v>
      </c>
      <c r="N55" cm="1">
        <f t="array" ref="N55">IF($M55="",INDEX($M$2:$M$2176,MATCH(1,INDEX(($A$2:$A$2176=$A55)*($M$2:$M$2176&lt;&gt;""),0),0)),$M55)</f>
        <v>8</v>
      </c>
      <c r="O55" s="2" t="str">
        <f t="shared" si="11"/>
        <v>Grown indoors</v>
      </c>
      <c r="P55" s="1" t="s">
        <v>9571</v>
      </c>
      <c r="R55" t="str">
        <f t="shared" si="20"/>
        <v>Medium</v>
      </c>
      <c r="T55" s="1"/>
      <c r="U55" s="1"/>
      <c r="V55" s="1">
        <v>7</v>
      </c>
      <c r="W55" s="6">
        <f t="shared" si="32"/>
        <v>7</v>
      </c>
      <c r="X55" t="str">
        <f>IF(W55=1, "January", IF(W55=2, "February", IF(W55=3, "March", IF(W55=4, "April", IF(W55=5, "May", IF(W55=6, "June", IF(W55=7, "July", IF(W55=8, "August", IF(W55=9, "September", IF(W55=10, "October", IF(W55=11, "November", IF(W55=12, "December", "Other"))))))))))))</f>
        <v>July</v>
      </c>
      <c r="Y55" s="1"/>
      <c r="Z55" s="1"/>
      <c r="AA55" s="1">
        <v>8</v>
      </c>
      <c r="AB55" s="1">
        <f t="shared" si="33"/>
        <v>8</v>
      </c>
      <c r="AC55" s="1" t="str">
        <f>IF(AB55=1, "January", IF(AB55=2, "February", IF(AB55=3, "March", IF(AB55=4, "April", IF(AB55=5, "May", IF(AB55=6, "June", IF(AB55=7, "July", IF(AB55=8, "August", IF(AB55=9, "September", IF(AB55=10, "October", IF(AB55=11, "November", IF(AB55=12, "December", "Other"))))))))))))</f>
        <v>August</v>
      </c>
      <c r="AD55" s="1"/>
      <c r="AE55" s="1"/>
      <c r="AF55" s="16" t="s">
        <v>24244</v>
      </c>
      <c r="AG55" s="1" t="str">
        <f t="shared" si="2"/>
        <v xml:space="preserve">Seed </v>
      </c>
      <c r="AH55" s="2" t="str">
        <f t="shared" si="3"/>
        <v>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v>
      </c>
      <c r="AI55" s="1" t="s">
        <v>9572</v>
      </c>
      <c r="AJ55" s="1" t="s">
        <v>26</v>
      </c>
      <c r="AK55" s="1" t="s">
        <v>17104</v>
      </c>
      <c r="AL55" s="1" t="str">
        <f t="shared" si="16"/>
        <v>Unscented</v>
      </c>
      <c r="AM55" s="1" t="b">
        <v>0</v>
      </c>
      <c r="AN55" s="1" t="b">
        <v>0</v>
      </c>
      <c r="AO55" s="1" t="b">
        <v>0</v>
      </c>
      <c r="AP55" s="5" t="s">
        <v>54</v>
      </c>
      <c r="AQ55" s="5" t="str">
        <f t="shared" si="17"/>
        <v>Light, Medium</v>
      </c>
      <c r="AR55" s="1" t="s">
        <v>30</v>
      </c>
      <c r="AS55" s="1" t="str">
        <f t="shared" si="18"/>
        <v>None</v>
      </c>
      <c r="AT55" s="1" t="str">
        <f t="shared" si="4"/>
        <v>Full</v>
      </c>
      <c r="AU55" s="1" t="s">
        <v>11</v>
      </c>
      <c r="AV55" s="1" t="str">
        <f t="shared" si="5"/>
        <v>Dry, Moist</v>
      </c>
      <c r="AW55" s="1" t="s">
        <v>12</v>
      </c>
      <c r="AX55" s="1" t="str">
        <f t="shared" si="6"/>
        <v>Acid, Neutral, Alkaline</v>
      </c>
      <c r="AY55" s="1" t="b">
        <v>0</v>
      </c>
      <c r="AZ55" s="1" t="b">
        <v>0</v>
      </c>
      <c r="BA55" s="1" t="b">
        <v>0</v>
      </c>
      <c r="BC55" t="str">
        <f t="shared" si="7"/>
        <v>FALSE</v>
      </c>
      <c r="BE55" t="str">
        <f t="shared" si="8"/>
        <v>FALSE</v>
      </c>
      <c r="BF55" s="1" t="b">
        <v>0</v>
      </c>
      <c r="BG55" s="1" t="b">
        <v>0</v>
      </c>
      <c r="BH55" s="1" t="b">
        <v>0</v>
      </c>
      <c r="BI55" s="1" t="s">
        <v>30</v>
      </c>
      <c r="BJ55" s="1" t="str">
        <f t="shared" si="9"/>
        <v>FALSE</v>
      </c>
      <c r="BK55" s="1" t="s">
        <v>77</v>
      </c>
      <c r="BL55" t="str">
        <f t="shared" si="10"/>
        <v>TRUE</v>
      </c>
      <c r="BM55" s="1" t="b">
        <v>0</v>
      </c>
      <c r="BN55" s="1" t="b">
        <v>1</v>
      </c>
      <c r="BO55" s="1">
        <f t="shared" si="19"/>
        <v>16</v>
      </c>
      <c r="BP55" s="1" t="s">
        <v>31</v>
      </c>
      <c r="BQ55" s="1" cm="1">
        <f t="array" ref="BQ55">_xlfn.IFS(BP55="None Known",0, LEN(BP55)&gt;500, 5,LEN(BP55)&gt;400, 4, LEN(BP55)&gt;300, 3, LEN(BP55)&gt;200, 2, LEN(BP55)&gt;1, 1)</f>
        <v>0</v>
      </c>
      <c r="BR55" s="1" t="s">
        <v>9573</v>
      </c>
      <c r="BS55" s="1">
        <v>5</v>
      </c>
      <c r="BT55" s="1" t="s">
        <v>9574</v>
      </c>
      <c r="BU55" s="1">
        <v>1</v>
      </c>
      <c r="BV55" s="1" t="s">
        <v>9575</v>
      </c>
      <c r="BW55" s="1" t="s">
        <v>31</v>
      </c>
      <c r="BX55" s="1"/>
      <c r="BY55" t="str">
        <f>_xlfn.XLOOKUP($B55,Img_lookup!A:A,Img_lookup!B:B, "Not available")</f>
        <v>cf737907-f848-49c5-a39a-e66ed1d676a2</v>
      </c>
      <c r="BZ55" t="str">
        <f>_xlfn.XLOOKUP($B55,Img_lookup!A:A,Img_lookup!C:C, "Not available")</f>
        <v>Agastache foeniculum 2, Anise Hyssop, GFG, Howard County, Md_2019-03-22-19.52.40 ZS PMax UDR</v>
      </c>
      <c r="CA55" t="str">
        <f>_xlfn.XLOOKUP($B55,Img_lookup!A:A,Img_lookup!D:D, "Not available")</f>
        <v>Sam Droege</v>
      </c>
      <c r="CB55" t="str">
        <f>_xlfn.XLOOKUP($B55,Img_lookup!A:A,Img_lookup!E:E, "https://imgur.com/aT5wafe")</f>
        <v>https://api.openverse.engineering/v1/images/cf737907-f848-49c5-a39a-e66ed1d676a2/thumb/</v>
      </c>
    </row>
    <row r="56" spans="1:80" ht="15.75" customHeight="1" x14ac:dyDescent="0.15">
      <c r="A56" s="1" t="s">
        <v>103</v>
      </c>
      <c r="B56" s="1" t="s">
        <v>3639</v>
      </c>
      <c r="C56" s="1" t="s">
        <v>3640</v>
      </c>
      <c r="E56" s="1" t="s">
        <v>3641</v>
      </c>
      <c r="F56" s="1" t="s">
        <v>6</v>
      </c>
      <c r="G56" s="1" t="s">
        <v>6</v>
      </c>
      <c r="H56" s="11" t="str">
        <f t="shared" si="0"/>
        <v>Perennial</v>
      </c>
      <c r="J56" s="1">
        <v>1</v>
      </c>
      <c r="K56" s="1">
        <v>0.60000002399999997</v>
      </c>
      <c r="L56" t="str" cm="1">
        <f t="array" ref="L56">_xlfn.IFS(J56+K56="", "Unknown", J56+K56&gt;3, "Large", J56+K56&gt;0.5, "Medium", J56+K56&gt;0, "Small")</f>
        <v>Medium</v>
      </c>
      <c r="M56" s="1">
        <v>8</v>
      </c>
      <c r="N56" cm="1">
        <f t="array" ref="N56">IF($M56="",INDEX($M$2:$M$2176,MATCH(1,INDEX(($A$2:$A$2176=$A56)*($M$2:$M$2176&lt;&gt;""),0),0)),$M56)</f>
        <v>8</v>
      </c>
      <c r="O56" s="2" t="str">
        <f t="shared" si="11"/>
        <v>Grown indoors</v>
      </c>
      <c r="P56" s="1" t="s">
        <v>3642</v>
      </c>
      <c r="R56" t="str">
        <f t="shared" si="20"/>
        <v>Medium</v>
      </c>
      <c r="T56" s="1"/>
      <c r="U56" s="1"/>
      <c r="V56" s="1" t="s">
        <v>108</v>
      </c>
      <c r="W56" s="6" t="str">
        <f t="shared" si="32"/>
        <v>7</v>
      </c>
      <c r="X56" t="str">
        <f>IF(W56="1", "January", IF(W56="2", "February", IF(W56="3", "March", IF(W56="4", "April", IF(W56="5", "May", IF(W56="6", "June", IF(W56="7", "July", IF(W56="8", "August", IF(W56="9", "September", IF(W56="10", "October", IF(W56="11", "November", IF(W56="12", "December", "Other"))))))))))))</f>
        <v>July</v>
      </c>
      <c r="Y56" s="2" t="str">
        <f>IF(ISNUMBER(SEARCH("-",V56)),TRIM(RIGHT(V56,LEN(V56)-SEARCH("-",V56))),V56)</f>
        <v>9</v>
      </c>
      <c r="Z56" s="2" t="str">
        <f>IF(Y56="1", "January", IF(Y56="2", "February", IF(Y56="3", "March", IF(Y56="4", "April", IF(Y56="5", "May", IF(Y56="6", "June", IF(Y56="7", "July", IF(Y56="8", "August", IF(Y56="9", "September", IF(Y56="10", "October", IF(Y56="11", "November", IF(Y56="12", "December", "Other"))))))))))))</f>
        <v>September</v>
      </c>
      <c r="AA56" s="1">
        <v>9</v>
      </c>
      <c r="AB56" s="1">
        <f t="shared" si="33"/>
        <v>9</v>
      </c>
      <c r="AC56" s="1" t="str">
        <f>IF(AB56=1, "January", IF(AB56=2, "February", IF(AB56=3, "March", IF(AB56=4, "April", IF(AB56=5, "May", IF(AB56=6, "June", IF(AB56=7, "July", IF(AB56=8, "August", IF(AB56=9, "September", IF(AB56=10, "October", IF(AB56=11, "November", IF(AB56=12, "December", "Other"))))))))))))</f>
        <v>September</v>
      </c>
      <c r="AD56" s="1"/>
      <c r="AE56" s="1"/>
      <c r="AF56" s="16" t="s">
        <v>24244</v>
      </c>
      <c r="AG56" s="1" t="str">
        <f t="shared" si="2"/>
        <v xml:space="preserve">Seed </v>
      </c>
      <c r="AH56" s="2" t="str">
        <f t="shared" si="3"/>
        <v>Sow spring in a greenhouse and only just cover the seed. The seed usually germinates in 1 - 3 months at 13�c[133]. Prick out the seedlings into individual pots when they are large enough to handle and grow them on in the greenhouse for their first year. Plant out in late spring or early summer[K].
Division in spring. Fairly simple, if large divisions are used it is possible to plant them straight out into their permanent positions.
Basal cuttings of young shoots in spring[111]. Harvest the young shoots when they are about 10 - 15cm tall and pot them up in a lightly shaded position in a greenhouse. They should root within 3 weeks and can be planted out in the summer or following spring.</v>
      </c>
      <c r="AI56" s="1" t="s">
        <v>3643</v>
      </c>
      <c r="AJ56" s="1" t="s">
        <v>26</v>
      </c>
      <c r="AK56" s="1" t="s">
        <v>17104</v>
      </c>
      <c r="AL56" s="1" t="str">
        <f t="shared" si="16"/>
        <v>Unscented</v>
      </c>
      <c r="AM56" s="1" t="b">
        <v>0</v>
      </c>
      <c r="AN56" s="1" t="b">
        <v>0</v>
      </c>
      <c r="AO56" s="1" t="b">
        <v>0</v>
      </c>
      <c r="AP56" s="5" t="s">
        <v>54</v>
      </c>
      <c r="AQ56" s="5" t="str">
        <f t="shared" si="17"/>
        <v>Light, Medium</v>
      </c>
      <c r="AR56" s="1" t="s">
        <v>30</v>
      </c>
      <c r="AS56" s="1" t="str">
        <f t="shared" si="18"/>
        <v>None</v>
      </c>
      <c r="AT56" s="1" t="str">
        <f t="shared" si="4"/>
        <v>Full</v>
      </c>
      <c r="AU56" s="1" t="s">
        <v>11</v>
      </c>
      <c r="AV56" s="1" t="str">
        <f t="shared" si="5"/>
        <v>Dry, Moist</v>
      </c>
      <c r="AW56" s="1" t="s">
        <v>12</v>
      </c>
      <c r="AX56" s="1" t="str">
        <f t="shared" si="6"/>
        <v>Acid, Neutral, Alkaline</v>
      </c>
      <c r="AY56" s="1" t="b">
        <v>0</v>
      </c>
      <c r="AZ56" s="1" t="b">
        <v>0</v>
      </c>
      <c r="BA56" s="1" t="b">
        <v>0</v>
      </c>
      <c r="BC56" t="str">
        <f t="shared" si="7"/>
        <v>FALSE</v>
      </c>
      <c r="BE56" t="str">
        <f t="shared" si="8"/>
        <v>FALSE</v>
      </c>
      <c r="BF56" s="1" t="b">
        <v>0</v>
      </c>
      <c r="BG56" s="1" t="b">
        <v>0</v>
      </c>
      <c r="BH56" s="1" t="b">
        <v>0</v>
      </c>
      <c r="BI56" s="1" t="s">
        <v>30</v>
      </c>
      <c r="BJ56" s="1" t="str">
        <f t="shared" si="9"/>
        <v>FALSE</v>
      </c>
      <c r="BK56" s="1" t="s">
        <v>77</v>
      </c>
      <c r="BL56" t="str">
        <f t="shared" si="10"/>
        <v>TRUE</v>
      </c>
      <c r="BM56" s="1" t="b">
        <v>0</v>
      </c>
      <c r="BN56" s="1" t="b">
        <v>1</v>
      </c>
      <c r="BO56" s="1">
        <f t="shared" si="19"/>
        <v>15</v>
      </c>
      <c r="BP56" s="1" t="s">
        <v>31</v>
      </c>
      <c r="BQ56" s="1" cm="1">
        <f t="array" ref="BQ56">_xlfn.IFS(BP56="None Known",0, LEN(BP56)&gt;500, 5,LEN(BP56)&gt;400, 4, LEN(BP56)&gt;300, 3, LEN(BP56)&gt;200, 2, LEN(BP56)&gt;1, 1)</f>
        <v>0</v>
      </c>
      <c r="BR56" s="1" t="s">
        <v>3644</v>
      </c>
      <c r="BS56" s="1">
        <v>4</v>
      </c>
      <c r="BT56" s="1" t="s">
        <v>3645</v>
      </c>
      <c r="BU56" s="1">
        <v>3</v>
      </c>
      <c r="BV56" s="1" t="s">
        <v>34</v>
      </c>
      <c r="BW56" s="1" t="s">
        <v>31</v>
      </c>
      <c r="BX56" s="1"/>
      <c r="BY56" t="str">
        <f>_xlfn.XLOOKUP($B56,Img_lookup!A:A,Img_lookup!B:B, "Not available")</f>
        <v>3cd13e6d-3f8b-4b0a-a3e2-4a7ba82cf321</v>
      </c>
      <c r="BZ56" t="str">
        <f>_xlfn.XLOOKUP($B56,Img_lookup!A:A,Img_lookup!C:C, "Not available")</f>
        <v>Banga buchimgae (Korean mint pancake) (Agastache rugosa).jpg</v>
      </c>
      <c r="CA56" t="str">
        <f>_xlfn.XLOOKUP($B56,Img_lookup!A:A,Img_lookup!D:D, "Not available")</f>
        <v>Í≤ΩÎπàÎßàÎßà</v>
      </c>
      <c r="CB56" t="str">
        <f>_xlfn.XLOOKUP($B56,Img_lookup!A:A,Img_lookup!E:E, "https://imgur.com/aT5wafe")</f>
        <v>https://api.openverse.engineering/v1/images/3cd13e6d-3f8b-4b0a-a3e2-4a7ba82cf321/thumb/</v>
      </c>
    </row>
    <row r="57" spans="1:80" ht="15.75" customHeight="1" x14ac:dyDescent="0.15">
      <c r="A57" s="1" t="s">
        <v>873</v>
      </c>
      <c r="B57" s="1" t="s">
        <v>7639</v>
      </c>
      <c r="C57" s="1" t="s">
        <v>7640</v>
      </c>
      <c r="E57" s="1" t="s">
        <v>7641</v>
      </c>
      <c r="F57" s="1" t="s">
        <v>6</v>
      </c>
      <c r="G57" s="1" t="s">
        <v>6</v>
      </c>
      <c r="H57" s="11" t="str">
        <f t="shared" si="0"/>
        <v>Perennial</v>
      </c>
      <c r="I57" s="1" t="s">
        <v>17108</v>
      </c>
      <c r="J57" s="1">
        <v>7.5</v>
      </c>
      <c r="K57" s="1">
        <v>2.5</v>
      </c>
      <c r="L57" t="str" cm="1">
        <f t="array" ref="L57">_xlfn.IFS(J57+K57="", "Unknown", J57+K57&gt;3, "Large", J57+K57&gt;0.5, "Medium", J57+K57&gt;0, "Small")</f>
        <v>Large</v>
      </c>
      <c r="M57" s="1">
        <v>9</v>
      </c>
      <c r="N57" cm="1">
        <f t="array" ref="N57">IF($M57="",INDEX($M$2:$M$2176,MATCH(1,INDEX(($A$2:$A$2176=$A57)*($M$2:$M$2176&lt;&gt;""),0),0)),$M57)</f>
        <v>9</v>
      </c>
      <c r="O57" s="2" t="str">
        <f t="shared" si="11"/>
        <v>Grown indoors</v>
      </c>
      <c r="P57" s="1" t="s">
        <v>7642</v>
      </c>
      <c r="Q57" s="1" t="s">
        <v>17111</v>
      </c>
      <c r="R57" t="str">
        <f t="shared" si="20"/>
        <v>Slow</v>
      </c>
      <c r="S57" s="1" t="s">
        <v>24</v>
      </c>
      <c r="T57" s="1" t="str">
        <f>LEFT(S57,FIND("-",S57)-1)</f>
        <v xml:space="preserve">1 </v>
      </c>
      <c r="U57" s="1" t="str">
        <f>RIGHT(S57,FIND("-",S57)-1)</f>
        <v>12</v>
      </c>
      <c r="W57"/>
      <c r="AF57" s="16" t="s">
        <v>24245</v>
      </c>
      <c r="AG57" s="1" t="str">
        <f t="shared" si="2"/>
        <v xml:space="preserve">Seed </v>
      </c>
      <c r="AH57" s="2" t="str">
        <f t="shared" si="3"/>
        <v>Surface sow in a light position, April in a warm greenhouse. The seed usually germinates in 1 - 3 months at 20�c[133]. Prick out the seedlings into individual pots of well-drained soil when they are large enough to handle and grow them on in a sunny position in the greenhouse until they are at least 20cm tall. Plant out in late spring or early summer, after the last expected frosts, and give some protection from the cold for at least their first few winters[K].
Offsets can be potted up at any time they are available. Keep in a warm greenhouse until they are well established[200].</v>
      </c>
      <c r="AI57" s="1" t="s">
        <v>7643</v>
      </c>
      <c r="AJ57" s="1" t="s">
        <v>23717</v>
      </c>
      <c r="AK57" s="1" t="s">
        <v>17104</v>
      </c>
      <c r="AL57" s="1" t="str">
        <f t="shared" si="16"/>
        <v>Unscented</v>
      </c>
      <c r="AM57" s="1" t="b">
        <v>0</v>
      </c>
      <c r="AN57" s="1" t="b">
        <v>0</v>
      </c>
      <c r="AO57" s="1" t="b">
        <v>0</v>
      </c>
      <c r="AP57" s="5" t="s">
        <v>54</v>
      </c>
      <c r="AQ57" s="5" t="str">
        <f t="shared" si="17"/>
        <v>Light, Medium</v>
      </c>
      <c r="AR57" s="1" t="s">
        <v>30</v>
      </c>
      <c r="AS57" s="1" t="str">
        <f t="shared" si="18"/>
        <v>None</v>
      </c>
      <c r="AT57" s="1" t="str">
        <f t="shared" si="4"/>
        <v>Full</v>
      </c>
      <c r="AU57" s="1" t="s">
        <v>11</v>
      </c>
      <c r="AV57" s="1" t="str">
        <f t="shared" si="5"/>
        <v>Dry, Moist</v>
      </c>
      <c r="AW57" s="1" t="s">
        <v>12</v>
      </c>
      <c r="AX57" s="1" t="str">
        <f t="shared" si="6"/>
        <v>Acid, Neutral, Alkaline</v>
      </c>
      <c r="AY57" s="1" t="b">
        <v>0</v>
      </c>
      <c r="AZ57" s="1" t="b">
        <v>0</v>
      </c>
      <c r="BA57" s="1" t="b">
        <v>0</v>
      </c>
      <c r="BC57" t="str">
        <f t="shared" si="7"/>
        <v>FALSE</v>
      </c>
      <c r="BE57" t="str">
        <f t="shared" si="8"/>
        <v>FALSE</v>
      </c>
      <c r="BF57" s="1" t="b">
        <v>0</v>
      </c>
      <c r="BG57" s="1" t="b">
        <v>0</v>
      </c>
      <c r="BH57" s="1" t="b">
        <v>1</v>
      </c>
      <c r="BI57" s="1" t="s">
        <v>30</v>
      </c>
      <c r="BJ57" s="1" t="str">
        <f t="shared" si="9"/>
        <v>FALSE</v>
      </c>
      <c r="BL57" t="str">
        <f t="shared" si="10"/>
        <v>FALSE</v>
      </c>
      <c r="BM57" s="1" t="b">
        <v>0</v>
      </c>
      <c r="BN57" s="1" t="b">
        <v>0</v>
      </c>
      <c r="BO57" s="1">
        <f t="shared" si="19"/>
        <v>17</v>
      </c>
      <c r="BP57" s="1" t="s">
        <v>7644</v>
      </c>
      <c r="BQ57" s="1" cm="1">
        <f t="array" ref="BQ57">_xlfn.IFS(BP57="None Known",0, LEN(BP57)&gt;500, 5,LEN(BP57)&gt;400, 4, LEN(BP57)&gt;300, 3, LEN(BP57)&gt;200, 2, LEN(BP57)&gt;1, 1)</f>
        <v>5</v>
      </c>
      <c r="BR57" s="16" t="s">
        <v>25388</v>
      </c>
      <c r="BS57" s="1">
        <v>3</v>
      </c>
      <c r="BT57" s="1" t="s">
        <v>7645</v>
      </c>
      <c r="BU57" s="1">
        <v>3</v>
      </c>
      <c r="BV57" s="1" t="s">
        <v>7646</v>
      </c>
      <c r="BW57" s="1" t="s">
        <v>7647</v>
      </c>
      <c r="BX57" s="1"/>
      <c r="BY57" t="str">
        <f>_xlfn.XLOOKUP($B57,Img_lookup!A:A,Img_lookup!B:B, "Not available")</f>
        <v>bed3d5fd-878e-415d-ad62-b99b37bb37ec</v>
      </c>
      <c r="BZ57" t="str">
        <f>_xlfn.XLOOKUP($B57,Img_lookup!A:A,Img_lookup!C:C, "Not available")</f>
        <v>J20151125-0009‚Äî Agave americana var mediopicta 'Alba'</v>
      </c>
      <c r="CA57" t="str">
        <f>_xlfn.XLOOKUP($B57,Img_lookup!A:A,Img_lookup!D:D, "Not available")</f>
        <v>John Rusk</v>
      </c>
      <c r="CB57" t="str">
        <f>_xlfn.XLOOKUP($B57,Img_lookup!A:A,Img_lookup!E:E, "https://imgur.com/aT5wafe")</f>
        <v>https://api.openverse.engineering/v1/images/bed3d5fd-878e-415d-ad62-b99b37bb37ec/thumb/</v>
      </c>
    </row>
    <row r="58" spans="1:80" ht="15.75" customHeight="1" x14ac:dyDescent="0.15">
      <c r="A58" s="1" t="s">
        <v>69</v>
      </c>
      <c r="B58" s="1" t="s">
        <v>5516</v>
      </c>
      <c r="D58" s="1" t="s">
        <v>5517</v>
      </c>
      <c r="E58" s="1" t="s">
        <v>676</v>
      </c>
      <c r="F58" s="1" t="s">
        <v>6</v>
      </c>
      <c r="G58" s="1" t="s">
        <v>6</v>
      </c>
      <c r="H58" s="11" t="str">
        <f t="shared" si="0"/>
        <v>Perennial</v>
      </c>
      <c r="J58" s="1">
        <v>1.5</v>
      </c>
      <c r="L58" t="str" cm="1">
        <f t="array" ref="L58">_xlfn.IFS(J58+K58="", "Unknown", J58+K58&gt;3, "Large", J58+K58&gt;0.5, "Medium", J58+K58&gt;0, "Small")</f>
        <v>Medium</v>
      </c>
      <c r="M58" s="1">
        <v>4</v>
      </c>
      <c r="N58" cm="1">
        <f t="array" ref="N58">IF($M58="",INDEX($M$2:$M$2176,MATCH(1,INDEX(($A$2:$A$2176=$A58)*($M$2:$M$2176&lt;&gt;""),0),0)),$M58)</f>
        <v>4</v>
      </c>
      <c r="O58" s="2" t="str">
        <f t="shared" si="11"/>
        <v>Hardy to cold</v>
      </c>
      <c r="P58" s="1" t="s">
        <v>5518</v>
      </c>
      <c r="R58" t="str">
        <f t="shared" si="20"/>
        <v>Medium</v>
      </c>
      <c r="W58"/>
      <c r="AF58" s="16" t="s">
        <v>24246</v>
      </c>
      <c r="AG58" s="1" t="str">
        <f t="shared" si="2"/>
        <v xml:space="preserve">Seed </v>
      </c>
      <c r="AH58" s="2" t="str">
        <f t="shared" si="3"/>
        <v>Sow spring in a cold frame, only just covering the seed. When large enough to handle, prick the seedlings out into individual pots and plant them out in the summer.
Division in spring.</v>
      </c>
      <c r="AI58" s="1" t="s">
        <v>5519</v>
      </c>
      <c r="AJ58" s="1" t="s">
        <v>53</v>
      </c>
      <c r="AK58" s="1" t="s">
        <v>17104</v>
      </c>
      <c r="AL58" s="1" t="str">
        <f t="shared" si="16"/>
        <v>Unscented</v>
      </c>
      <c r="AM58" s="1" t="b">
        <v>0</v>
      </c>
      <c r="AN58" s="1" t="b">
        <v>0</v>
      </c>
      <c r="AO58" s="1" t="b">
        <v>0</v>
      </c>
      <c r="AP58" s="5" t="s">
        <v>28</v>
      </c>
      <c r="AQ58" s="5" t="str">
        <f t="shared" si="17"/>
        <v>Light, Medium, Heavy</v>
      </c>
      <c r="AR58" s="1" t="s">
        <v>10</v>
      </c>
      <c r="AS58" s="1" t="str">
        <f t="shared" si="18"/>
        <v>None, Partial</v>
      </c>
      <c r="AT58" s="1" t="str">
        <f t="shared" si="4"/>
        <v>Partial, Full</v>
      </c>
      <c r="AU58" s="1" t="s">
        <v>29</v>
      </c>
      <c r="AV58" s="1" t="str">
        <f t="shared" si="5"/>
        <v>Moist</v>
      </c>
      <c r="AW58" s="1" t="s">
        <v>12</v>
      </c>
      <c r="AX58" s="1" t="str">
        <f t="shared" si="6"/>
        <v>Acid, Neutral, Alkaline</v>
      </c>
      <c r="AY58" s="1" t="b">
        <v>0</v>
      </c>
      <c r="AZ58" s="1" t="b">
        <v>0</v>
      </c>
      <c r="BA58" s="1" t="b">
        <v>0</v>
      </c>
      <c r="BC58" t="str">
        <f t="shared" si="7"/>
        <v>FALSE</v>
      </c>
      <c r="BE58" t="str">
        <f t="shared" si="8"/>
        <v>FALSE</v>
      </c>
      <c r="BF58" s="1" t="b">
        <v>0</v>
      </c>
      <c r="BG58" s="1" t="b">
        <v>0</v>
      </c>
      <c r="BH58" s="1" t="b">
        <v>0</v>
      </c>
      <c r="BJ58" s="1" t="str">
        <f t="shared" si="9"/>
        <v>FALSE</v>
      </c>
      <c r="BK58" s="1" t="s">
        <v>77</v>
      </c>
      <c r="BL58" t="str">
        <f t="shared" si="10"/>
        <v>TRUE</v>
      </c>
      <c r="BM58" s="1" t="b">
        <v>0</v>
      </c>
      <c r="BN58" s="1" t="b">
        <v>0</v>
      </c>
      <c r="BO58" s="1">
        <f t="shared" si="19"/>
        <v>4</v>
      </c>
      <c r="BP58" s="1" t="s">
        <v>31</v>
      </c>
      <c r="BQ58" s="1" cm="1">
        <f t="array" ref="BQ58">_xlfn.IFS(BP58="None Known",0, LEN(BP58)&gt;500, 5,LEN(BP58)&gt;400, 4, LEN(BP58)&gt;300, 3, LEN(BP58)&gt;200, 2, LEN(BP58)&gt;1, 1)</f>
        <v>0</v>
      </c>
      <c r="BR58" s="1" t="s">
        <v>5520</v>
      </c>
      <c r="BS58" s="1">
        <v>1</v>
      </c>
      <c r="BT58" s="1" t="s">
        <v>5521</v>
      </c>
      <c r="BU58" s="1">
        <v>1</v>
      </c>
      <c r="BW58" s="1" t="s">
        <v>31</v>
      </c>
      <c r="BX58" s="1"/>
      <c r="BY58" t="str">
        <f>_xlfn.XLOOKUP($B58,Img_lookup!A:A,Img_lookup!B:B, "Not available")</f>
        <v>4b5e229b-7a2e-4e07-a21f-02d8c07cd9d2</v>
      </c>
      <c r="BZ58" t="str">
        <f>_xlfn.XLOOKUP($B58,Img_lookup!A:A,Img_lookup!C:C, "Not available")</f>
        <v>Ageratina aromatica (L.) Spach</v>
      </c>
      <c r="CA58">
        <f>_xlfn.XLOOKUP($B58,Img_lookup!A:A,Img_lookup!D:D, "Not available")</f>
        <v>0</v>
      </c>
      <c r="CB58" t="str">
        <f>_xlfn.XLOOKUP($B58,Img_lookup!A:A,Img_lookup!E:E, "https://imgur.com/aT5wafe")</f>
        <v>https://api.openverse.engineering/v1/images/4b5e229b-7a2e-4e07-a21f-02d8c07cd9d2/thumb/</v>
      </c>
    </row>
    <row r="59" spans="1:80" ht="15.75" customHeight="1" x14ac:dyDescent="0.15">
      <c r="A59" s="1" t="s">
        <v>69</v>
      </c>
      <c r="B59" s="1" t="s">
        <v>13474</v>
      </c>
      <c r="C59" s="1" t="s">
        <v>13475</v>
      </c>
      <c r="D59" s="1" t="s">
        <v>13476</v>
      </c>
      <c r="E59" s="1" t="s">
        <v>13477</v>
      </c>
      <c r="F59" s="1" t="s">
        <v>6</v>
      </c>
      <c r="G59" s="1" t="s">
        <v>6</v>
      </c>
      <c r="H59" s="11" t="str">
        <f t="shared" si="0"/>
        <v>Perennial</v>
      </c>
      <c r="J59" s="1">
        <v>0.60000002399999997</v>
      </c>
      <c r="L59" t="str" cm="1">
        <f t="array" ref="L59">_xlfn.IFS(J59+K59="", "Unknown", J59+K59&gt;3, "Large", J59+K59&gt;0.5, "Medium", J59+K59&gt;0, "Small")</f>
        <v>Medium</v>
      </c>
      <c r="N59" cm="1">
        <f t="array" ref="N59">IF($M59="",INDEX($M$2:$M$2176,MATCH(1,INDEX(($A$2:$A$2176=$A59)*($M$2:$M$2176&lt;&gt;""),0),0)),$M59)</f>
        <v>7</v>
      </c>
      <c r="O59" s="2" t="str">
        <f t="shared" si="11"/>
        <v>Seasonal outdoors</v>
      </c>
      <c r="P59" s="1" t="s">
        <v>13478</v>
      </c>
      <c r="R59" t="str">
        <f t="shared" si="20"/>
        <v>Medium</v>
      </c>
      <c r="T59" s="1"/>
      <c r="U59" s="1"/>
      <c r="V59" s="1" t="s">
        <v>96</v>
      </c>
      <c r="W59" s="6" t="str">
        <f t="shared" ref="W59:W72" si="35">IF(ISNUMBER(SEARCH("-",V59)),TRIM(LEFT(V59,FIND("-",V59)-1)),V59)</f>
        <v>5</v>
      </c>
      <c r="X59" t="str">
        <f t="shared" ref="X59:X65" si="36">IF(W59="1", "January", IF(W59="2", "February", IF(W59="3", "March", IF(W59="4", "April", IF(W59="5", "May", IF(W59="6", "June", IF(W59="7", "July", IF(W59="8", "August", IF(W59="9", "September", IF(W59="10", "October", IF(W59="11", "November", IF(W59="12", "December", "Other"))))))))))))</f>
        <v>May</v>
      </c>
      <c r="Y59" s="2" t="str">
        <f t="shared" ref="Y59:Y65" si="37">IF(ISNUMBER(SEARCH("-",V59)),TRIM(RIGHT(V59,LEN(V59)-SEARCH("-",V59))),V59)</f>
        <v>6</v>
      </c>
      <c r="Z59" s="2" t="str">
        <f t="shared" ref="Z59:Z65" si="38">IF(Y59="1", "January", IF(Y59="2", "February", IF(Y59="3", "March", IF(Y59="4", "April", IF(Y59="5", "May", IF(Y59="6", "June", IF(Y59="7", "July", IF(Y59="8", "August", IF(Y59="9", "September", IF(Y59="10", "October", IF(Y59="11", "November", IF(Y59="12", "December", "Other"))))))))))))</f>
        <v>June</v>
      </c>
      <c r="AA59" s="1" t="s">
        <v>322</v>
      </c>
      <c r="AB59" s="1" t="str">
        <f t="shared" ref="AB59:AB66" si="39">IF(ISNUMBER(SEARCH("-",AA59)),TRIM(LEFT(AA59,FIND("-",AA59)-1)),AA59)</f>
        <v>6</v>
      </c>
      <c r="AC59" s="1" t="str">
        <f t="shared" ref="AC59:AC66" si="40">IF(AB59="1", "January", IF(AB59="2", "February", IF(AB59="3", "March", IF(AB59="4", "April", IF(AB59="5", "May", IF(AB59="6", "June", IF(AB59="7", "July", IF(AB59="8", "August", IF(AB59="9", "September", IF(AB59="10", "October", IF(AB59="11", "November", IF(AB59="12", "December", "Other"))))))))))))</f>
        <v>June</v>
      </c>
      <c r="AD59" s="1" t="str">
        <f t="shared" ref="AD59:AD66" si="41">IF(ISNUMBER(SEARCH("-",AA59)),TRIM(RIGHT(AA59,LEN(AA59)-SEARCH("-",AA59))),AA59)</f>
        <v>8</v>
      </c>
      <c r="AE59" s="1" t="str">
        <f t="shared" ref="AE59:AE66" si="42">IF(AD59="1", "January", IF(AD59="2", "February", IF(AD59="3", "March", IF(AD59="4", "April", IF(AD59="5", "May", IF(AD59="6", "June", IF(AD59="7", "July", IF(AD59="8", "August", IF(AD59="9", "September", IF(AD59="10", "October", IF(AD59="11", "November", IF(AD59="12", "December", "Other"))))))))))))</f>
        <v>August</v>
      </c>
      <c r="AF59" s="16" t="s">
        <v>24247</v>
      </c>
      <c r="AG59" s="1" t="str">
        <f t="shared" si="2"/>
        <v xml:space="preserve">Seed </v>
      </c>
      <c r="AH59" s="2" t="str">
        <f t="shared" si="3"/>
        <v>Sow spring in a greenhouse. The seed usually germinates in 2 - 6 weeks at 15�c[133]. As soon as the seedlings are large enough to handle, prick them out into individual pots and plant them out in the summer or late in the following spring.
Division with care in spring[200]. The plants do not like a lot of root disturbance so it is best to pot up the divisions and keep them in a cold frame or greenhouse until they are established.</v>
      </c>
      <c r="AI59" s="1" t="s">
        <v>13479</v>
      </c>
      <c r="AJ59" s="1" t="s">
        <v>53</v>
      </c>
      <c r="AK59" s="1" t="s">
        <v>17104</v>
      </c>
      <c r="AL59" s="1" t="str">
        <f t="shared" si="16"/>
        <v>Unscented</v>
      </c>
      <c r="AM59" s="1" t="b">
        <v>0</v>
      </c>
      <c r="AN59" s="1" t="b">
        <v>0</v>
      </c>
      <c r="AO59" s="1" t="b">
        <v>0</v>
      </c>
      <c r="AP59" s="5" t="s">
        <v>54</v>
      </c>
      <c r="AQ59" s="5" t="str">
        <f t="shared" si="17"/>
        <v>Light, Medium</v>
      </c>
      <c r="AR59" s="1" t="s">
        <v>30</v>
      </c>
      <c r="AS59" s="1" t="str">
        <f t="shared" si="18"/>
        <v>None</v>
      </c>
      <c r="AT59" s="1" t="str">
        <f t="shared" si="4"/>
        <v>Full</v>
      </c>
      <c r="AU59" s="1" t="s">
        <v>11</v>
      </c>
      <c r="AV59" s="1" t="str">
        <f t="shared" si="5"/>
        <v>Dry, Moist</v>
      </c>
      <c r="AW59" s="1" t="s">
        <v>12</v>
      </c>
      <c r="AX59" s="1" t="str">
        <f t="shared" si="6"/>
        <v>Acid, Neutral, Alkaline</v>
      </c>
      <c r="AY59" s="1" t="b">
        <v>0</v>
      </c>
      <c r="AZ59" s="1" t="b">
        <v>0</v>
      </c>
      <c r="BA59" s="1" t="b">
        <v>0</v>
      </c>
      <c r="BC59" t="str">
        <f t="shared" si="7"/>
        <v>FALSE</v>
      </c>
      <c r="BE59" t="str">
        <f t="shared" si="8"/>
        <v>FALSE</v>
      </c>
      <c r="BF59" s="1" t="b">
        <v>1</v>
      </c>
      <c r="BG59" s="1" t="b">
        <v>0</v>
      </c>
      <c r="BH59" s="1" t="b">
        <v>0</v>
      </c>
      <c r="BJ59" s="1" t="str">
        <f t="shared" si="9"/>
        <v>FALSE</v>
      </c>
      <c r="BL59" t="str">
        <f t="shared" si="10"/>
        <v>FALSE</v>
      </c>
      <c r="BM59" s="1" t="b">
        <v>0</v>
      </c>
      <c r="BN59" s="1" t="b">
        <v>0</v>
      </c>
      <c r="BO59" s="1">
        <f t="shared" si="19"/>
        <v>8</v>
      </c>
      <c r="BP59" s="1" t="s">
        <v>13480</v>
      </c>
      <c r="BQ59" s="1" cm="1">
        <f t="array" ref="BQ59">_xlfn.IFS(BP59="None Known",0, LEN(BP59)&gt;500, 5,LEN(BP59)&gt;400, 4, LEN(BP59)&gt;300, 3, LEN(BP59)&gt;200, 2, LEN(BP59)&gt;1, 1)</f>
        <v>1</v>
      </c>
      <c r="BR59" s="1" t="s">
        <v>13481</v>
      </c>
      <c r="BS59" s="1">
        <v>2</v>
      </c>
      <c r="BT59" s="1" t="s">
        <v>13482</v>
      </c>
      <c r="BU59" s="1">
        <v>1</v>
      </c>
      <c r="BW59" s="1" t="s">
        <v>31</v>
      </c>
      <c r="BX59" s="1"/>
      <c r="BY59" t="str">
        <f>_xlfn.XLOOKUP($B59,Img_lookup!A:A,Img_lookup!B:B, "Not available")</f>
        <v>d5fd5aeb-4da3-4031-ae20-531448f7e89f</v>
      </c>
      <c r="BZ59" t="str">
        <f>_xlfn.XLOOKUP($B59,Img_lookup!A:A,Img_lookup!C:C, "Not available")</f>
        <v>Pale Agoseris - Agoseris glauca</v>
      </c>
      <c r="CA59" t="str">
        <f>_xlfn.XLOOKUP($B59,Img_lookup!A:A,Img_lookup!D:D, "Not available")</f>
        <v>YellowstoneNPS</v>
      </c>
      <c r="CB59" t="str">
        <f>_xlfn.XLOOKUP($B59,Img_lookup!A:A,Img_lookup!E:E, "https://imgur.com/aT5wafe")</f>
        <v>https://api.openverse.engineering/v1/images/d5fd5aeb-4da3-4031-ae20-531448f7e89f/thumb/</v>
      </c>
    </row>
    <row r="60" spans="1:80" ht="15.75" customHeight="1" x14ac:dyDescent="0.15">
      <c r="A60" s="1" t="s">
        <v>58</v>
      </c>
      <c r="B60" s="1" t="s">
        <v>1763</v>
      </c>
      <c r="C60" s="1" t="s">
        <v>1764</v>
      </c>
      <c r="D60" s="1" t="s">
        <v>1765</v>
      </c>
      <c r="E60" s="1" t="s">
        <v>1766</v>
      </c>
      <c r="F60" s="1" t="s">
        <v>6</v>
      </c>
      <c r="G60" s="1" t="s">
        <v>6</v>
      </c>
      <c r="H60" s="11" t="str">
        <f t="shared" si="0"/>
        <v>Perennial</v>
      </c>
      <c r="J60" s="1">
        <v>0.60000002399999997</v>
      </c>
      <c r="K60" s="1">
        <v>0.44999998800000002</v>
      </c>
      <c r="L60" t="str" cm="1">
        <f t="array" ref="L60">_xlfn.IFS(J60+K60="", "Unknown", J60+K60&gt;3, "Large", J60+K60&gt;0.5, "Medium", J60+K60&gt;0, "Small")</f>
        <v>Medium</v>
      </c>
      <c r="N60" cm="1">
        <f t="array" ref="N60">IF($M60="",INDEX($M$2:$M$2176,MATCH(1,INDEX(($A$2:$A$2176=$A60)*($M$2:$M$2176&lt;&gt;""),0),0)),$M60)</f>
        <v>6</v>
      </c>
      <c r="O60" s="2" t="str">
        <f t="shared" si="11"/>
        <v>Seasonal outdoors</v>
      </c>
      <c r="P60" s="1" t="s">
        <v>1767</v>
      </c>
      <c r="R60" t="str">
        <f t="shared" si="20"/>
        <v>Medium</v>
      </c>
      <c r="T60" s="1"/>
      <c r="U60" s="1"/>
      <c r="V60" s="1" t="s">
        <v>322</v>
      </c>
      <c r="W60" s="6" t="str">
        <f t="shared" si="35"/>
        <v>6</v>
      </c>
      <c r="X60" t="str">
        <f t="shared" si="36"/>
        <v>June</v>
      </c>
      <c r="Y60" s="2" t="str">
        <f t="shared" si="37"/>
        <v>8</v>
      </c>
      <c r="Z60" s="2" t="str">
        <f t="shared" si="38"/>
        <v>August</v>
      </c>
      <c r="AA60" s="1" t="s">
        <v>427</v>
      </c>
      <c r="AB60" s="1" t="str">
        <f t="shared" si="39"/>
        <v>8</v>
      </c>
      <c r="AC60" s="1" t="str">
        <f t="shared" si="40"/>
        <v>August</v>
      </c>
      <c r="AD60" s="1" t="str">
        <f t="shared" si="41"/>
        <v>9</v>
      </c>
      <c r="AE60" s="1" t="str">
        <f t="shared" si="42"/>
        <v>September</v>
      </c>
      <c r="AF60" s="16" t="s">
        <v>25234</v>
      </c>
      <c r="AG60" s="1" t="str">
        <f t="shared" si="2"/>
        <v xml:space="preserve">Seed </v>
      </c>
      <c r="AH60" s="2" t="str">
        <f t="shared" si="3"/>
        <v>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v>
      </c>
      <c r="AI60" s="1" t="s">
        <v>1768</v>
      </c>
      <c r="AJ60" s="1" t="s">
        <v>23801</v>
      </c>
      <c r="AK60" s="1" t="s">
        <v>17104</v>
      </c>
      <c r="AL60" s="1" t="str">
        <f t="shared" si="16"/>
        <v>Scented</v>
      </c>
      <c r="AM60" s="1" t="b">
        <v>1</v>
      </c>
      <c r="AN60" s="1" t="b">
        <v>0</v>
      </c>
      <c r="AO60" s="1" t="b">
        <v>1</v>
      </c>
      <c r="AP60" s="5" t="s">
        <v>28</v>
      </c>
      <c r="AQ60" s="5" t="str">
        <f t="shared" si="17"/>
        <v>Light, Medium, Heavy</v>
      </c>
      <c r="AR60" s="1" t="s">
        <v>10</v>
      </c>
      <c r="AS60" s="1" t="str">
        <f t="shared" si="18"/>
        <v>None, Partial</v>
      </c>
      <c r="AT60" s="1" t="str">
        <f t="shared" si="4"/>
        <v>Partial, Full</v>
      </c>
      <c r="AU60" s="1" t="s">
        <v>11</v>
      </c>
      <c r="AV60" s="1" t="str">
        <f t="shared" si="5"/>
        <v>Dry, Moist</v>
      </c>
      <c r="AW60" s="1" t="s">
        <v>12</v>
      </c>
      <c r="AX60" s="1" t="str">
        <f t="shared" si="6"/>
        <v>Acid, Neutral, Alkaline</v>
      </c>
      <c r="AY60" s="1" t="b">
        <v>0</v>
      </c>
      <c r="AZ60" s="1" t="b">
        <v>1</v>
      </c>
      <c r="BA60" s="1" t="b">
        <v>0</v>
      </c>
      <c r="BC60" t="str">
        <f t="shared" si="7"/>
        <v>FALSE</v>
      </c>
      <c r="BE60" t="str">
        <f t="shared" si="8"/>
        <v>FALSE</v>
      </c>
      <c r="BF60" s="1" t="b">
        <v>0</v>
      </c>
      <c r="BG60" s="1" t="b">
        <v>0</v>
      </c>
      <c r="BH60" s="1" t="b">
        <v>0</v>
      </c>
      <c r="BI60" s="1" t="s">
        <v>30</v>
      </c>
      <c r="BJ60" s="1" t="str">
        <f t="shared" si="9"/>
        <v>FALSE</v>
      </c>
      <c r="BK60" s="1" t="s">
        <v>77</v>
      </c>
      <c r="BL60" t="str">
        <f t="shared" si="10"/>
        <v>TRUE</v>
      </c>
      <c r="BM60" s="1" t="b">
        <v>0</v>
      </c>
      <c r="BN60" s="1" t="b">
        <v>0</v>
      </c>
      <c r="BO60" s="1">
        <f t="shared" si="19"/>
        <v>14</v>
      </c>
      <c r="BP60" s="1" t="s">
        <v>1769</v>
      </c>
      <c r="BQ60" s="1" cm="1">
        <f t="array" ref="BQ60">_xlfn.IFS(BP60="None Known",0, LEN(BP60)&gt;500, 5,LEN(BP60)&gt;400, 4, LEN(BP60)&gt;300, 3, LEN(BP60)&gt;200, 2, LEN(BP60)&gt;1, 1)</f>
        <v>2</v>
      </c>
      <c r="BR60" s="1" t="s">
        <v>1770</v>
      </c>
      <c r="BS60" s="1">
        <v>3</v>
      </c>
      <c r="BT60" s="1" t="s">
        <v>1771</v>
      </c>
      <c r="BU60" s="1">
        <v>3</v>
      </c>
      <c r="BV60" s="1" t="s">
        <v>1772</v>
      </c>
      <c r="BW60" s="1" t="s">
        <v>31</v>
      </c>
      <c r="BX60" s="1"/>
      <c r="BY60" t="str">
        <f>_xlfn.XLOOKUP($B60,Img_lookup!A:A,Img_lookup!B:B, "Not available")</f>
        <v>63b7f0bc-0d42-49ed-a527-9c0f56a026f7</v>
      </c>
      <c r="BZ60" t="str">
        <f>_xlfn.XLOOKUP($B60,Img_lookup!A:A,Img_lookup!C:C, "Not available")</f>
        <v>Chorthippus apricarius on Agrimonia eupatoria</v>
      </c>
      <c r="CA60" t="str">
        <f>_xlfn.XLOOKUP($B60,Img_lookup!A:A,Img_lookup!D:D, "Not available")</f>
        <v>Tim Kossow</v>
      </c>
      <c r="CB60" t="str">
        <f>_xlfn.XLOOKUP($B60,Img_lookup!A:A,Img_lookup!E:E, "https://imgur.com/aT5wafe")</f>
        <v>https://api.openverse.engineering/v1/images/63b7f0bc-0d42-49ed-a527-9c0f56a026f7/thumb/</v>
      </c>
    </row>
    <row r="61" spans="1:80" ht="15.75" customHeight="1" x14ac:dyDescent="0.15">
      <c r="A61" s="1" t="s">
        <v>58</v>
      </c>
      <c r="B61" s="1" t="s">
        <v>16516</v>
      </c>
      <c r="C61" s="1" t="s">
        <v>16517</v>
      </c>
      <c r="D61" s="1" t="s">
        <v>16518</v>
      </c>
      <c r="E61" s="1" t="s">
        <v>16519</v>
      </c>
      <c r="F61" s="1" t="s">
        <v>6</v>
      </c>
      <c r="G61" s="1" t="s">
        <v>6</v>
      </c>
      <c r="H61" s="11" t="str">
        <f t="shared" si="0"/>
        <v>Perennial</v>
      </c>
      <c r="J61" s="1">
        <v>0.60000002399999997</v>
      </c>
      <c r="L61" t="str" cm="1">
        <f t="array" ref="L61">_xlfn.IFS(J61+K61="", "Unknown", J61+K61&gt;3, "Large", J61+K61&gt;0.5, "Medium", J61+K61&gt;0, "Small")</f>
        <v>Medium</v>
      </c>
      <c r="N61" cm="1">
        <f t="array" ref="N61">IF($M61="",INDEX($M$2:$M$2176,MATCH(1,INDEX(($A$2:$A$2176=$A61)*($M$2:$M$2176&lt;&gt;""),0),0)),$M61)</f>
        <v>6</v>
      </c>
      <c r="O61" s="2" t="str">
        <f t="shared" si="11"/>
        <v>Seasonal outdoors</v>
      </c>
      <c r="P61" s="1" t="s">
        <v>16520</v>
      </c>
      <c r="R61" t="str">
        <f t="shared" si="20"/>
        <v>Medium</v>
      </c>
      <c r="T61" s="1"/>
      <c r="U61" s="1"/>
      <c r="V61" s="1" t="s">
        <v>322</v>
      </c>
      <c r="W61" s="6" t="str">
        <f t="shared" si="35"/>
        <v>6</v>
      </c>
      <c r="X61" t="str">
        <f t="shared" si="36"/>
        <v>June</v>
      </c>
      <c r="Y61" s="2" t="str">
        <f t="shared" si="37"/>
        <v>8</v>
      </c>
      <c r="Z61" s="2" t="str">
        <f t="shared" si="38"/>
        <v>August</v>
      </c>
      <c r="AA61" s="1" t="s">
        <v>427</v>
      </c>
      <c r="AB61" s="1" t="str">
        <f t="shared" si="39"/>
        <v>8</v>
      </c>
      <c r="AC61" s="1" t="str">
        <f t="shared" si="40"/>
        <v>August</v>
      </c>
      <c r="AD61" s="1" t="str">
        <f t="shared" si="41"/>
        <v>9</v>
      </c>
      <c r="AE61" s="1" t="str">
        <f t="shared" si="42"/>
        <v>September</v>
      </c>
      <c r="AF61" s="16" t="s">
        <v>25234</v>
      </c>
      <c r="AG61" s="1" t="str">
        <f t="shared" si="2"/>
        <v xml:space="preserve">Seed </v>
      </c>
      <c r="AH61" s="2" t="str">
        <f t="shared" si="3"/>
        <v>Can be sown in spring or autumn, either in pots in a cold frame or in situ. It usually germinates in 2 - 6 weeks at 13�c[133], though germination rates can be low, especially if the seed has been stored[244]. A period of cold stratification helps but is not essential. When grown in pots, prick out the seedlings when they are large enough to handle and plant them out in late spring or early summer.
Division in autumn[200]. Very easy, the divisions can be planted straight out into their permanent positions.</v>
      </c>
      <c r="AI61" s="1" t="s">
        <v>16521</v>
      </c>
      <c r="AJ61" s="1" t="s">
        <v>23801</v>
      </c>
      <c r="AK61" s="1" t="s">
        <v>17104</v>
      </c>
      <c r="AL61" s="1" t="str">
        <f t="shared" si="16"/>
        <v>Unscented</v>
      </c>
      <c r="AM61" s="1" t="b">
        <v>0</v>
      </c>
      <c r="AN61" s="1" t="b">
        <v>0</v>
      </c>
      <c r="AO61" s="1" t="b">
        <v>0</v>
      </c>
      <c r="AP61" s="5" t="s">
        <v>28</v>
      </c>
      <c r="AQ61" s="5" t="str">
        <f t="shared" si="17"/>
        <v>Light, Medium, Heavy</v>
      </c>
      <c r="AR61" s="1" t="s">
        <v>10</v>
      </c>
      <c r="AS61" s="1" t="str">
        <f t="shared" si="18"/>
        <v>None, Partial</v>
      </c>
      <c r="AT61" s="1" t="str">
        <f t="shared" si="4"/>
        <v>Partial, Full</v>
      </c>
      <c r="AU61" s="1" t="s">
        <v>11</v>
      </c>
      <c r="AV61" s="1" t="str">
        <f t="shared" si="5"/>
        <v>Dry, Moist</v>
      </c>
      <c r="AW61" s="1" t="s">
        <v>12</v>
      </c>
      <c r="AX61" s="1" t="str">
        <f t="shared" si="6"/>
        <v>Acid, Neutral, Alkaline</v>
      </c>
      <c r="AY61" s="1" t="b">
        <v>0</v>
      </c>
      <c r="AZ61" s="1" t="b">
        <v>0</v>
      </c>
      <c r="BA61" s="1" t="b">
        <v>0</v>
      </c>
      <c r="BC61" t="str">
        <f t="shared" si="7"/>
        <v>FALSE</v>
      </c>
      <c r="BE61" t="str">
        <f t="shared" si="8"/>
        <v>FALSE</v>
      </c>
      <c r="BF61" s="1" t="b">
        <v>0</v>
      </c>
      <c r="BG61" s="1" t="b">
        <v>0</v>
      </c>
      <c r="BH61" s="1" t="b">
        <v>0</v>
      </c>
      <c r="BJ61" s="1" t="str">
        <f t="shared" si="9"/>
        <v>FALSE</v>
      </c>
      <c r="BK61" s="1" t="s">
        <v>77</v>
      </c>
      <c r="BL61" t="str">
        <f t="shared" si="10"/>
        <v>TRUE</v>
      </c>
      <c r="BM61" s="1" t="b">
        <v>0</v>
      </c>
      <c r="BN61" s="1" t="b">
        <v>0</v>
      </c>
      <c r="BO61" s="1">
        <f t="shared" si="19"/>
        <v>9</v>
      </c>
      <c r="BP61" s="1" t="s">
        <v>31</v>
      </c>
      <c r="BQ61" s="1" cm="1">
        <f t="array" ref="BQ61">_xlfn.IFS(BP61="None Known",0, LEN(BP61)&gt;500, 5,LEN(BP61)&gt;400, 4, LEN(BP61)&gt;300, 3, LEN(BP61)&gt;200, 2, LEN(BP61)&gt;1, 1)</f>
        <v>0</v>
      </c>
      <c r="BR61" s="1" t="s">
        <v>16522</v>
      </c>
      <c r="BS61" s="1">
        <v>2</v>
      </c>
      <c r="BT61" s="1" t="s">
        <v>16523</v>
      </c>
      <c r="BU61" s="1">
        <v>3</v>
      </c>
      <c r="BV61" s="1" t="s">
        <v>16524</v>
      </c>
      <c r="BW61" s="1" t="s">
        <v>31</v>
      </c>
      <c r="BX61" s="1"/>
      <c r="BY61" t="str">
        <f>_xlfn.XLOOKUP($B61,Img_lookup!A:A,Img_lookup!B:B, "Not available")</f>
        <v>6503f0ff-9e0e-4b78-9ec9-98d33e7cba5a</v>
      </c>
      <c r="BZ61" t="str">
        <f>_xlfn.XLOOKUP($B61,Img_lookup!A:A,Img_lookup!C:C, "Not available")</f>
        <v>„Ç≠„É≥„Éü„Ç∫„Éí„Ç≠(ÈáëÊ∞¥Âºï)(Agrimonia pilosa var. japonica)-ÂÆü (6180584556).jpg</v>
      </c>
      <c r="CA61" t="str">
        <f>_xlfn.XLOOKUP($B61,Img_lookup!A:A,Img_lookup!D:D, "Not available")</f>
        <v>yamatsu</v>
      </c>
      <c r="CB61" t="str">
        <f>_xlfn.XLOOKUP($B61,Img_lookup!A:A,Img_lookup!E:E, "https://imgur.com/aT5wafe")</f>
        <v>https://api.openverse.engineering/v1/images/6503f0ff-9e0e-4b78-9ec9-98d33e7cba5a/thumb/</v>
      </c>
    </row>
    <row r="62" spans="1:80" ht="15.75" customHeight="1" x14ac:dyDescent="0.15">
      <c r="A62" s="1" t="s">
        <v>1891</v>
      </c>
      <c r="B62" s="1" t="s">
        <v>8018</v>
      </c>
      <c r="C62" s="1" t="s">
        <v>8019</v>
      </c>
      <c r="D62" s="1" t="s">
        <v>8020</v>
      </c>
      <c r="E62" s="1" t="s">
        <v>1403</v>
      </c>
      <c r="F62" s="1" t="s">
        <v>85</v>
      </c>
      <c r="G62" s="1" t="s">
        <v>85</v>
      </c>
      <c r="H62" s="11" t="str">
        <f t="shared" si="0"/>
        <v>Annual</v>
      </c>
      <c r="J62" s="1">
        <v>0.89999997600000003</v>
      </c>
      <c r="K62" s="1">
        <v>0.15000000599999999</v>
      </c>
      <c r="L62" t="str" cm="1">
        <f t="array" ref="L62">_xlfn.IFS(J62+K62="", "Unknown", J62+K62&gt;3, "Large", J62+K62&gt;0.5, "Medium", J62+K62&gt;0, "Small")</f>
        <v>Medium</v>
      </c>
      <c r="N62" cm="1">
        <f t="array" ref="N62">IF($M62="",INDEX($M$2:$M$2176,MATCH(1,INDEX(($A$2:$A$2176=$A62)*($M$2:$M$2176&lt;&gt;""),0),0)),$M62)</f>
        <v>7</v>
      </c>
      <c r="O62" s="2" t="str">
        <f t="shared" si="11"/>
        <v>Seasonal outdoors</v>
      </c>
      <c r="P62" s="1" t="s">
        <v>8021</v>
      </c>
      <c r="R62" t="str">
        <f t="shared" si="20"/>
        <v>Medium</v>
      </c>
      <c r="T62" s="1"/>
      <c r="U62" s="1"/>
      <c r="V62" s="1" t="s">
        <v>322</v>
      </c>
      <c r="W62" s="6" t="str">
        <f t="shared" si="35"/>
        <v>6</v>
      </c>
      <c r="X62" t="str">
        <f t="shared" si="36"/>
        <v>June</v>
      </c>
      <c r="Y62" s="2" t="str">
        <f t="shared" si="37"/>
        <v>8</v>
      </c>
      <c r="Z62" s="2" t="str">
        <f t="shared" si="38"/>
        <v>August</v>
      </c>
      <c r="AA62" s="1" t="s">
        <v>427</v>
      </c>
      <c r="AB62" s="1" t="str">
        <f t="shared" si="39"/>
        <v>8</v>
      </c>
      <c r="AC62" s="1" t="str">
        <f t="shared" si="40"/>
        <v>August</v>
      </c>
      <c r="AD62" s="1" t="str">
        <f t="shared" si="41"/>
        <v>9</v>
      </c>
      <c r="AE62" s="1" t="str">
        <f t="shared" si="42"/>
        <v>September</v>
      </c>
      <c r="AF62" s="1" t="s">
        <v>24248</v>
      </c>
      <c r="AG62" s="1" t="str">
        <f t="shared" si="2"/>
        <v xml:space="preserve">Seed </v>
      </c>
      <c r="AH62" s="2" t="str">
        <f t="shared" si="3"/>
        <v>Sow spring or autumn in situ. The seed usually germinates in 2 - 3 weeks. The seed has a short viability[134]. Eighteen month old seed germinated freely with us[K].</v>
      </c>
      <c r="AI62" s="1" t="s">
        <v>8022</v>
      </c>
      <c r="AJ62" s="1" t="s">
        <v>23803</v>
      </c>
      <c r="AK62" s="1" t="s">
        <v>17104</v>
      </c>
      <c r="AL62" s="1" t="str">
        <f t="shared" si="16"/>
        <v>Unscented</v>
      </c>
      <c r="AM62" s="1" t="b">
        <v>0</v>
      </c>
      <c r="AN62" s="1" t="b">
        <v>0</v>
      </c>
      <c r="AO62" s="1" t="b">
        <v>0</v>
      </c>
      <c r="AP62" s="5" t="s">
        <v>28</v>
      </c>
      <c r="AQ62" s="5" t="str">
        <f t="shared" si="17"/>
        <v>Light, Medium, Heavy</v>
      </c>
      <c r="AR62" s="1" t="s">
        <v>10</v>
      </c>
      <c r="AS62" s="1" t="str">
        <f t="shared" si="18"/>
        <v>None, Partial</v>
      </c>
      <c r="AT62" s="1" t="str">
        <f t="shared" si="4"/>
        <v>Partial, Full</v>
      </c>
      <c r="AU62" s="1" t="s">
        <v>11</v>
      </c>
      <c r="AV62" s="1" t="str">
        <f t="shared" si="5"/>
        <v>Dry, Moist</v>
      </c>
      <c r="AW62" s="1" t="s">
        <v>12</v>
      </c>
      <c r="AX62" s="1" t="str">
        <f t="shared" si="6"/>
        <v>Acid, Neutral, Alkaline</v>
      </c>
      <c r="AY62" s="1" t="b">
        <v>0</v>
      </c>
      <c r="AZ62" s="1" t="b">
        <v>0</v>
      </c>
      <c r="BA62" s="1" t="b">
        <v>0</v>
      </c>
      <c r="BC62" t="str">
        <f t="shared" si="7"/>
        <v>FALSE</v>
      </c>
      <c r="BE62" t="str">
        <f t="shared" si="8"/>
        <v>FALSE</v>
      </c>
      <c r="BF62" s="1" t="b">
        <v>0</v>
      </c>
      <c r="BG62" s="1" t="b">
        <v>0</v>
      </c>
      <c r="BH62" s="1" t="b">
        <v>0</v>
      </c>
      <c r="BI62" s="1" t="s">
        <v>30</v>
      </c>
      <c r="BJ62" s="1" t="str">
        <f t="shared" si="9"/>
        <v>FALSE</v>
      </c>
      <c r="BL62" t="str">
        <f t="shared" si="10"/>
        <v>FALSE</v>
      </c>
      <c r="BM62" s="1" t="b">
        <v>0</v>
      </c>
      <c r="BN62" s="1" t="b">
        <v>0</v>
      </c>
      <c r="BO62" s="1">
        <f t="shared" si="19"/>
        <v>4</v>
      </c>
      <c r="BP62" s="1" t="s">
        <v>31</v>
      </c>
      <c r="BQ62" s="1" cm="1">
        <f t="array" ref="BQ62">_xlfn.IFS(BP62="None Known",0, LEN(BP62)&gt;500, 5,LEN(BP62)&gt;400, 4, LEN(BP62)&gt;300, 3, LEN(BP62)&gt;200, 2, LEN(BP62)&gt;1, 1)</f>
        <v>0</v>
      </c>
      <c r="BR62" s="1" t="s">
        <v>8023</v>
      </c>
      <c r="BS62" s="1">
        <v>1</v>
      </c>
      <c r="BT62" s="1" t="s">
        <v>8024</v>
      </c>
      <c r="BU62" s="1">
        <v>1</v>
      </c>
      <c r="BV62" s="1" t="s">
        <v>8025</v>
      </c>
      <c r="BW62" s="1" t="s">
        <v>8026</v>
      </c>
      <c r="BX62" s="1"/>
      <c r="BY62" t="str">
        <f>_xlfn.XLOOKUP($B62,Img_lookup!A:A,Img_lookup!B:B, "Not available")</f>
        <v>0ae47b38-8d7b-4e2a-8eb5-5a62d4ad3e3f</v>
      </c>
      <c r="BZ62" t="str">
        <f>_xlfn.XLOOKUP($B62,Img_lookup!A:A,Img_lookup!C:C, "Not available")</f>
        <v>Corn-cockle (Agrostemma githago), and St. John's wort (Hypericum perforatum).</v>
      </c>
      <c r="CA62" t="str">
        <f>_xlfn.XLOOKUP($B62,Img_lookup!A:A,Img_lookup!D:D, "Not available")</f>
        <v>Swallowtail Garden Seeds</v>
      </c>
      <c r="CB62" t="str">
        <f>_xlfn.XLOOKUP($B62,Img_lookup!A:A,Img_lookup!E:E, "https://imgur.com/aT5wafe")</f>
        <v>https://api.openverse.engineering/v1/images/0ae47b38-8d7b-4e2a-8eb5-5a62d4ad3e3f/thumb/</v>
      </c>
    </row>
    <row r="63" spans="1:80" ht="15.75" customHeight="1" x14ac:dyDescent="0.15">
      <c r="A63" s="1" t="s">
        <v>10131</v>
      </c>
      <c r="B63" s="1" t="s">
        <v>10132</v>
      </c>
      <c r="C63" s="1" t="s">
        <v>10133</v>
      </c>
      <c r="D63" s="1" t="s">
        <v>10134</v>
      </c>
      <c r="E63" s="1" t="s">
        <v>10135</v>
      </c>
      <c r="F63" s="1" t="s">
        <v>62</v>
      </c>
      <c r="G63" s="1" t="s">
        <v>62</v>
      </c>
      <c r="H63" s="11" t="str">
        <f t="shared" si="0"/>
        <v>Perennial</v>
      </c>
      <c r="I63" s="1" t="s">
        <v>17107</v>
      </c>
      <c r="J63" s="1">
        <v>25</v>
      </c>
      <c r="K63" s="1">
        <v>15</v>
      </c>
      <c r="L63" t="str" cm="1">
        <f t="array" ref="L63">_xlfn.IFS(J63+K63="", "Unknown", J63+K63&gt;3, "Large", J63+K63&gt;0.5, "Medium", J63+K63&gt;0, "Small")</f>
        <v>Large</v>
      </c>
      <c r="M63" s="1">
        <v>7</v>
      </c>
      <c r="N63" cm="1">
        <f t="array" ref="N63">IF($M63="",INDEX($M$2:$M$2176,MATCH(1,INDEX(($A$2:$A$2176=$A63)*($M$2:$M$2176&lt;&gt;""),0),0)),$M63)</f>
        <v>7</v>
      </c>
      <c r="O63" s="2" t="str">
        <f t="shared" si="11"/>
        <v>Seasonal outdoors</v>
      </c>
      <c r="P63" s="1" t="s">
        <v>10136</v>
      </c>
      <c r="Q63" s="1" t="s">
        <v>17109</v>
      </c>
      <c r="R63" t="str">
        <f t="shared" si="20"/>
        <v>Fast</v>
      </c>
      <c r="T63" s="1"/>
      <c r="U63" s="1"/>
      <c r="V63" s="1" t="s">
        <v>51</v>
      </c>
      <c r="W63" s="6" t="str">
        <f t="shared" si="35"/>
        <v>7</v>
      </c>
      <c r="X63" t="str">
        <f t="shared" si="36"/>
        <v>July</v>
      </c>
      <c r="Y63" s="2" t="str">
        <f t="shared" si="37"/>
        <v>8</v>
      </c>
      <c r="Z63" s="2" t="str">
        <f t="shared" si="38"/>
        <v>August</v>
      </c>
      <c r="AA63" s="1" t="s">
        <v>166</v>
      </c>
      <c r="AB63" s="1" t="str">
        <f t="shared" si="39"/>
        <v>9</v>
      </c>
      <c r="AC63" s="1" t="str">
        <f t="shared" si="40"/>
        <v>September</v>
      </c>
      <c r="AD63" s="1" t="str">
        <f t="shared" si="41"/>
        <v>11</v>
      </c>
      <c r="AE63" s="1" t="str">
        <f t="shared" si="42"/>
        <v>November</v>
      </c>
      <c r="AF63" s="16" t="s">
        <v>23953</v>
      </c>
      <c r="AG63" s="1" t="str">
        <f t="shared" si="2"/>
        <v xml:space="preserve">Seed </v>
      </c>
      <c r="AH63" s="2" t="str">
        <f t="shared" si="3"/>
        <v>Best sown outdoors as soon as it is ripe[78]. If you only have a small quantity of seed it will probably be better to sow it in a cold frame. The germination can be poor[80], averaging about 56%[98], though one kilo of seed will normally produce in the region of 6,500 usable plants[269]. The seed germinates best if given a short cold stratification of 8 weeks[80, 113]. The seed is not usually produced in Britain[80]. Prick out the seedlings into individual pots when they are large enough to handle, keep them in a cold frame for their first winter and plant them out in late spring[K].
Root cuttings in December[113].
Suckers, planted out in late winter.</v>
      </c>
      <c r="AI63" s="1" t="s">
        <v>10137</v>
      </c>
      <c r="AJ63" s="1" t="s">
        <v>26</v>
      </c>
      <c r="AK63" s="1" t="s">
        <v>17105</v>
      </c>
      <c r="AL63" s="1" t="str">
        <f t="shared" si="16"/>
        <v>Scented</v>
      </c>
      <c r="AM63" s="1" t="b">
        <v>1</v>
      </c>
      <c r="AN63" s="1" t="b">
        <v>0</v>
      </c>
      <c r="AO63" s="1" t="b">
        <v>0</v>
      </c>
      <c r="AP63" s="5" t="s">
        <v>54</v>
      </c>
      <c r="AQ63" s="5" t="str">
        <f t="shared" si="17"/>
        <v>Light, Medium</v>
      </c>
      <c r="AR63" s="1" t="s">
        <v>10</v>
      </c>
      <c r="AS63" s="1" t="str">
        <f t="shared" si="18"/>
        <v>None, Partial</v>
      </c>
      <c r="AT63" s="1" t="str">
        <f t="shared" si="4"/>
        <v>Partial, Full</v>
      </c>
      <c r="AU63" s="1" t="s">
        <v>2586</v>
      </c>
      <c r="AV63" s="1" t="str">
        <f t="shared" si="5"/>
        <v>Dry, Moist, Wet/Water</v>
      </c>
      <c r="AW63" s="1" t="s">
        <v>12</v>
      </c>
      <c r="AX63" s="1" t="str">
        <f t="shared" si="6"/>
        <v>Acid, Neutral, Alkaline</v>
      </c>
      <c r="AY63" s="1" t="b">
        <v>0</v>
      </c>
      <c r="AZ63" s="1" t="b">
        <v>0</v>
      </c>
      <c r="BA63" s="1" t="b">
        <v>0</v>
      </c>
      <c r="BB63" s="1" t="s">
        <v>30</v>
      </c>
      <c r="BC63" t="str">
        <f t="shared" si="7"/>
        <v>FALSE</v>
      </c>
      <c r="BD63" s="1" t="s">
        <v>77</v>
      </c>
      <c r="BE63" t="str">
        <f t="shared" si="8"/>
        <v>TRUE</v>
      </c>
      <c r="BF63" s="1" t="b">
        <v>1</v>
      </c>
      <c r="BG63" s="1" t="b">
        <v>0</v>
      </c>
      <c r="BH63" s="1" t="b">
        <v>1</v>
      </c>
      <c r="BJ63" s="1" t="str">
        <f t="shared" si="9"/>
        <v>FALSE</v>
      </c>
      <c r="BK63" s="1" t="s">
        <v>30</v>
      </c>
      <c r="BL63" t="str">
        <f t="shared" si="10"/>
        <v>FALSE</v>
      </c>
      <c r="BM63" s="1" t="b">
        <v>0</v>
      </c>
      <c r="BN63" s="1" t="b">
        <v>0</v>
      </c>
      <c r="BO63" s="1">
        <f t="shared" si="19"/>
        <v>14</v>
      </c>
      <c r="BP63" s="1" t="s">
        <v>10138</v>
      </c>
      <c r="BQ63" s="1" cm="1">
        <f t="array" ref="BQ63">_xlfn.IFS(BP63="None Known",0, LEN(BP63)&gt;500, 5,LEN(BP63)&gt;400, 4, LEN(BP63)&gt;300, 3, LEN(BP63)&gt;200, 2, LEN(BP63)&gt;1, 1)</f>
        <v>5</v>
      </c>
      <c r="BR63" s="1" t="s">
        <v>10139</v>
      </c>
      <c r="BS63" s="1">
        <v>2</v>
      </c>
      <c r="BT63" s="1" t="s">
        <v>10140</v>
      </c>
      <c r="BU63" s="1">
        <v>3</v>
      </c>
      <c r="BV63" s="1" t="s">
        <v>10141</v>
      </c>
      <c r="BW63" s="1" t="s">
        <v>10142</v>
      </c>
      <c r="BX63" s="1"/>
      <c r="BY63" t="str">
        <f>_xlfn.XLOOKUP($B63,Img_lookup!A:A,Img_lookup!B:B, "Not available")</f>
        <v>570fbba2-9531-4efa-b533-b4ef3da27252</v>
      </c>
      <c r="BZ63" t="str">
        <f>_xlfn.XLOOKUP($B63,Img_lookup!A:A,Img_lookup!C:C, "Not available")</f>
        <v>Ailanthus altissima &amp; Ligustrum lucidum</v>
      </c>
      <c r="CA63" t="str">
        <f>_xlfn.XLOOKUP($B63,Img_lookup!A:A,Img_lookup!D:D, "Not available")</f>
        <v>pixeltoo</v>
      </c>
      <c r="CB63" t="str">
        <f>_xlfn.XLOOKUP($B63,Img_lookup!A:A,Img_lookup!E:E, "https://imgur.com/aT5wafe")</f>
        <v>https://api.openverse.engineering/v1/images/570fbba2-9531-4efa-b533-b4ef3da27252/thumb/</v>
      </c>
    </row>
    <row r="64" spans="1:80" ht="15.75" customHeight="1" x14ac:dyDescent="0.15">
      <c r="A64" s="1" t="s">
        <v>103</v>
      </c>
      <c r="B64" s="1" t="s">
        <v>11276</v>
      </c>
      <c r="C64" s="1" t="s">
        <v>11277</v>
      </c>
      <c r="E64" s="1" t="s">
        <v>11278</v>
      </c>
      <c r="F64" s="1" t="s">
        <v>6</v>
      </c>
      <c r="G64" s="1" t="s">
        <v>6</v>
      </c>
      <c r="H64" s="11" t="str">
        <f t="shared" si="0"/>
        <v>Perennial</v>
      </c>
      <c r="I64" s="1" t="s">
        <v>17108</v>
      </c>
      <c r="J64" s="1">
        <v>0.30000001199999998</v>
      </c>
      <c r="K64" s="1">
        <v>0.60000002399999997</v>
      </c>
      <c r="L64" t="str" cm="1">
        <f t="array" ref="L64">_xlfn.IFS(J64+K64="", "Unknown", J64+K64&gt;3, "Large", J64+K64&gt;0.5, "Medium", J64+K64&gt;0, "Small")</f>
        <v>Medium</v>
      </c>
      <c r="M64" s="1">
        <v>6</v>
      </c>
      <c r="N64" cm="1">
        <f t="array" ref="N64">IF($M64="",INDEX($M$2:$M$2176,MATCH(1,INDEX(($A$2:$A$2176=$A64)*($M$2:$M$2176&lt;&gt;""),0),0)),$M64)</f>
        <v>6</v>
      </c>
      <c r="O64" s="2" t="str">
        <f t="shared" si="11"/>
        <v>Seasonal outdoors</v>
      </c>
      <c r="P64" s="1" t="s">
        <v>11279</v>
      </c>
      <c r="R64" t="str">
        <f t="shared" si="20"/>
        <v>Medium</v>
      </c>
      <c r="S64" s="1" t="s">
        <v>24</v>
      </c>
      <c r="T64" s="1" t="str">
        <f>LEFT(S64,FIND("-",S64)-1)</f>
        <v xml:space="preserve">1 </v>
      </c>
      <c r="U64" s="1" t="str">
        <f>RIGHT(S64,FIND("-",S64)-1)</f>
        <v>12</v>
      </c>
      <c r="V64" s="1" t="s">
        <v>1006</v>
      </c>
      <c r="W64" s="6" t="str">
        <f t="shared" si="35"/>
        <v>5</v>
      </c>
      <c r="X64" t="str">
        <f t="shared" si="36"/>
        <v>May</v>
      </c>
      <c r="Y64" s="2" t="str">
        <f t="shared" si="37"/>
        <v>7</v>
      </c>
      <c r="Z64" s="2" t="str">
        <f t="shared" si="38"/>
        <v>July</v>
      </c>
      <c r="AA64" s="1" t="s">
        <v>108</v>
      </c>
      <c r="AB64" s="1" t="str">
        <f t="shared" si="39"/>
        <v>7</v>
      </c>
      <c r="AC64" s="1" t="str">
        <f t="shared" si="40"/>
        <v>July</v>
      </c>
      <c r="AD64" s="1" t="str">
        <f t="shared" si="41"/>
        <v>9</v>
      </c>
      <c r="AE64" s="1" t="str">
        <f t="shared" si="42"/>
        <v>September</v>
      </c>
      <c r="AF64" s="16" t="s">
        <v>24249</v>
      </c>
      <c r="AG64" s="1" t="str">
        <f t="shared" si="2"/>
        <v xml:space="preserve">Seed </v>
      </c>
      <c r="AH64" s="2" t="str">
        <f t="shared" si="3"/>
        <v>Sow spring or autumn in a cold frame. The seed usually germinates in 3 - 4 weeks at 10�c[133], though it can be erratic[238]. Prick out the seedlings when they are large enough to handle and plant them out in the summer[K].
Division of runners at almost any time of year. Very easy, the divisions can be planted straight out into their permanent positions if required.</v>
      </c>
      <c r="AI64" s="1" t="s">
        <v>11280</v>
      </c>
      <c r="AJ64" s="1" t="s">
        <v>23804</v>
      </c>
      <c r="AK64" s="1" t="s">
        <v>17104</v>
      </c>
      <c r="AL64" s="1" t="str">
        <f t="shared" si="16"/>
        <v>Unscented</v>
      </c>
      <c r="AM64" s="1" t="b">
        <v>0</v>
      </c>
      <c r="AN64" s="1" t="b">
        <v>1</v>
      </c>
      <c r="AO64" s="1" t="b">
        <v>1</v>
      </c>
      <c r="AP64" s="5" t="s">
        <v>28</v>
      </c>
      <c r="AQ64" s="5" t="str">
        <f t="shared" si="17"/>
        <v>Light, Medium, Heavy</v>
      </c>
      <c r="AR64" s="1" t="s">
        <v>274</v>
      </c>
      <c r="AS64" s="1" t="str">
        <f t="shared" si="18"/>
        <v>None, Partial, Full</v>
      </c>
      <c r="AT64" s="1" t="str">
        <f t="shared" si="4"/>
        <v>None, Partial, Full</v>
      </c>
      <c r="AU64" s="1" t="s">
        <v>2586</v>
      </c>
      <c r="AV64" s="1" t="str">
        <f t="shared" si="5"/>
        <v>Dry, Moist, Wet/Water</v>
      </c>
      <c r="AW64" s="1" t="s">
        <v>12</v>
      </c>
      <c r="AX64" s="1" t="str">
        <f t="shared" si="6"/>
        <v>Acid, Neutral, Alkaline</v>
      </c>
      <c r="AY64" s="1" t="b">
        <v>0</v>
      </c>
      <c r="AZ64" s="1" t="b">
        <v>0</v>
      </c>
      <c r="BA64" s="1" t="b">
        <v>0</v>
      </c>
      <c r="BC64" t="str">
        <f t="shared" si="7"/>
        <v>FALSE</v>
      </c>
      <c r="BE64" t="str">
        <f t="shared" si="8"/>
        <v>FALSE</v>
      </c>
      <c r="BF64" s="1" t="b">
        <v>0</v>
      </c>
      <c r="BG64" s="1" t="b">
        <v>0</v>
      </c>
      <c r="BH64" s="1" t="b">
        <v>1</v>
      </c>
      <c r="BI64" s="1" t="s">
        <v>30</v>
      </c>
      <c r="BJ64" s="1" t="str">
        <f t="shared" si="9"/>
        <v>FALSE</v>
      </c>
      <c r="BK64" s="1" t="s">
        <v>77</v>
      </c>
      <c r="BL64" t="str">
        <f t="shared" si="10"/>
        <v>TRUE</v>
      </c>
      <c r="BM64" s="1" t="b">
        <v>0</v>
      </c>
      <c r="BN64" s="1" t="b">
        <v>1</v>
      </c>
      <c r="BO64" s="1">
        <f t="shared" si="19"/>
        <v>11</v>
      </c>
      <c r="BP64" s="1" t="s">
        <v>11281</v>
      </c>
      <c r="BQ64" s="1" cm="1">
        <f t="array" ref="BQ64">_xlfn.IFS(BP64="None Known",0, LEN(BP64)&gt;500, 5,LEN(BP64)&gt;400, 4, LEN(BP64)&gt;300, 3, LEN(BP64)&gt;200, 2, LEN(BP64)&gt;1, 1)</f>
        <v>2</v>
      </c>
      <c r="BR64" s="1" t="s">
        <v>11282</v>
      </c>
      <c r="BS64" s="1">
        <v>2</v>
      </c>
      <c r="BT64" s="1" t="s">
        <v>11283</v>
      </c>
      <c r="BU64" s="1">
        <v>3</v>
      </c>
      <c r="BV64" s="1" t="s">
        <v>11284</v>
      </c>
      <c r="BW64" s="1" t="s">
        <v>11285</v>
      </c>
      <c r="BX64" s="1"/>
      <c r="BY64" t="str">
        <f>_xlfn.XLOOKUP($B64,Img_lookup!A:A,Img_lookup!B:B, "Not available")</f>
        <v>1799204a-0c67-4556-8966-3ba872b9096d</v>
      </c>
      <c r="BZ64" t="str">
        <f>_xlfn.XLOOKUP($B64,Img_lookup!A:A,Img_lookup!C:C, "Not available")</f>
        <v>Bugle (Ajuga reptans), Bugloss (Anchusa officinalis), Burnet Saxifrage (Pimpinella saxifraga ), and Calamint (Clinopodium nepeta subsp. glandulosum).</v>
      </c>
      <c r="CA64" t="str">
        <f>_xlfn.XLOOKUP($B64,Img_lookup!A:A,Img_lookup!D:D, "Not available")</f>
        <v>Swallowtail Garden Seeds</v>
      </c>
      <c r="CB64" t="str">
        <f>_xlfn.XLOOKUP($B64,Img_lookup!A:A,Img_lookup!E:E, "https://imgur.com/aT5wafe")</f>
        <v>https://api.openverse.engineering/v1/images/1799204a-0c67-4556-8966-3ba872b9096d/thumb/</v>
      </c>
    </row>
    <row r="65" spans="1:80" ht="15.75" customHeight="1" x14ac:dyDescent="0.15">
      <c r="A65" s="1" t="s">
        <v>1454</v>
      </c>
      <c r="B65" s="1" t="s">
        <v>1455</v>
      </c>
      <c r="C65" s="1" t="s">
        <v>1456</v>
      </c>
      <c r="D65" s="1" t="s">
        <v>1457</v>
      </c>
      <c r="E65" s="1" t="s">
        <v>1126</v>
      </c>
      <c r="F65" s="1" t="s">
        <v>156</v>
      </c>
      <c r="G65" s="1" t="s">
        <v>156</v>
      </c>
      <c r="H65" s="11" t="str">
        <f t="shared" si="0"/>
        <v>Perennial</v>
      </c>
      <c r="I65" s="1" t="s">
        <v>17107</v>
      </c>
      <c r="J65" s="1">
        <v>12</v>
      </c>
      <c r="L65" t="str" cm="1">
        <f t="array" ref="L65">_xlfn.IFS(J65+K65="", "Unknown", J65+K65&gt;3, "Large", J65+K65&gt;0.5, "Medium", J65+K65&gt;0, "Small")</f>
        <v>Large</v>
      </c>
      <c r="M65" s="1">
        <v>5</v>
      </c>
      <c r="N65" cm="1">
        <f t="array" ref="N65">IF($M65="",INDEX($M$2:$M$2176,MATCH(1,INDEX(($A$2:$A$2176=$A65)*($M$2:$M$2176&lt;&gt;""),0),0)),$M65)</f>
        <v>5</v>
      </c>
      <c r="O65" s="2" t="str">
        <f t="shared" si="11"/>
        <v>Seasonal outdoors</v>
      </c>
      <c r="P65" s="1" t="s">
        <v>1458</v>
      </c>
      <c r="Q65" s="1" t="s">
        <v>17109</v>
      </c>
      <c r="R65" t="str">
        <f t="shared" si="20"/>
        <v>Fast</v>
      </c>
      <c r="T65" s="1"/>
      <c r="U65" s="1"/>
      <c r="V65" s="1" t="s">
        <v>188</v>
      </c>
      <c r="W65" s="6" t="str">
        <f t="shared" si="35"/>
        <v>4</v>
      </c>
      <c r="X65" t="str">
        <f t="shared" si="36"/>
        <v>April</v>
      </c>
      <c r="Y65" s="2" t="str">
        <f t="shared" si="37"/>
        <v>5</v>
      </c>
      <c r="Z65" s="2" t="str">
        <f t="shared" si="38"/>
        <v>May</v>
      </c>
      <c r="AA65" s="1" t="s">
        <v>109</v>
      </c>
      <c r="AB65" s="1" t="str">
        <f t="shared" si="39"/>
        <v>9</v>
      </c>
      <c r="AC65" s="1" t="str">
        <f t="shared" si="40"/>
        <v>September</v>
      </c>
      <c r="AD65" s="1" t="str">
        <f t="shared" si="41"/>
        <v>10</v>
      </c>
      <c r="AE65" s="1" t="str">
        <f t="shared" si="42"/>
        <v>October</v>
      </c>
      <c r="AF65" s="16" t="s">
        <v>23954</v>
      </c>
      <c r="AG65" s="1" t="str">
        <f t="shared" si="2"/>
        <v xml:space="preserve">Seed </v>
      </c>
      <c r="AH65" s="2" t="str">
        <f t="shared" si="3"/>
        <v>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v>
      </c>
      <c r="AI65" s="1" t="s">
        <v>1459</v>
      </c>
      <c r="AK65" s="1" t="s">
        <v>17106</v>
      </c>
      <c r="AL65" s="1" t="str">
        <f t="shared" si="16"/>
        <v>Scented</v>
      </c>
      <c r="AM65" s="1" t="b">
        <v>1</v>
      </c>
      <c r="AN65" s="1" t="b">
        <v>1</v>
      </c>
      <c r="AO65" s="1" t="b">
        <v>0</v>
      </c>
      <c r="AP65" s="5" t="s">
        <v>28</v>
      </c>
      <c r="AQ65" s="5" t="str">
        <f t="shared" si="17"/>
        <v>Light, Medium, Heavy</v>
      </c>
      <c r="AR65" s="1" t="s">
        <v>274</v>
      </c>
      <c r="AS65" s="1" t="str">
        <f t="shared" si="18"/>
        <v>None, Partial, Full</v>
      </c>
      <c r="AT65" s="1" t="str">
        <f t="shared" si="4"/>
        <v>None, Partial, Full</v>
      </c>
      <c r="AU65" s="1" t="s">
        <v>29</v>
      </c>
      <c r="AV65" s="1" t="str">
        <f t="shared" si="5"/>
        <v>Moist</v>
      </c>
      <c r="AW65" s="1" t="s">
        <v>12</v>
      </c>
      <c r="AX65" s="1" t="str">
        <f t="shared" si="6"/>
        <v>Acid, Neutral, Alkaline</v>
      </c>
      <c r="AY65" s="1" t="b">
        <v>0</v>
      </c>
      <c r="AZ65" s="1" t="b">
        <v>0</v>
      </c>
      <c r="BA65" s="1" t="b">
        <v>0</v>
      </c>
      <c r="BC65" t="str">
        <f t="shared" si="7"/>
        <v>FALSE</v>
      </c>
      <c r="BE65" t="str">
        <f t="shared" si="8"/>
        <v>FALSE</v>
      </c>
      <c r="BF65" s="1" t="b">
        <v>0</v>
      </c>
      <c r="BG65" s="1" t="b">
        <v>0</v>
      </c>
      <c r="BH65" s="1" t="b">
        <v>0</v>
      </c>
      <c r="BI65" s="1" t="s">
        <v>77</v>
      </c>
      <c r="BJ65" s="1" t="str">
        <f t="shared" si="9"/>
        <v>TRUE</v>
      </c>
      <c r="BK65" s="1" t="s">
        <v>30</v>
      </c>
      <c r="BL65" t="str">
        <f t="shared" si="10"/>
        <v>FALSE</v>
      </c>
      <c r="BM65" s="1" t="b">
        <v>0</v>
      </c>
      <c r="BN65" s="1" t="b">
        <v>0</v>
      </c>
      <c r="BO65" s="1">
        <f t="shared" si="19"/>
        <v>15</v>
      </c>
      <c r="BP65" s="1" t="s">
        <v>1460</v>
      </c>
      <c r="BQ65" s="1" cm="1">
        <f t="array" ref="BQ65">_xlfn.IFS(BP65="None Known",0, LEN(BP65)&gt;500, 5,LEN(BP65)&gt;400, 4, LEN(BP65)&gt;300, 3, LEN(BP65)&gt;200, 2, LEN(BP65)&gt;1, 1)</f>
        <v>1</v>
      </c>
      <c r="BR65" s="1" t="s">
        <v>1461</v>
      </c>
      <c r="BS65" s="1">
        <v>4</v>
      </c>
      <c r="BT65" s="1" t="s">
        <v>1462</v>
      </c>
      <c r="BU65" s="1">
        <v>2</v>
      </c>
      <c r="BV65" s="1" t="s">
        <v>431</v>
      </c>
      <c r="BW65" s="1" t="s">
        <v>31</v>
      </c>
      <c r="BX65" s="1"/>
      <c r="BY65" t="str">
        <f>_xlfn.XLOOKUP($B65,Img_lookup!A:A,Img_lookup!B:B, "Not available")</f>
        <v>0a08917f-e9df-4b6b-9771-0df06fdc5aa4</v>
      </c>
      <c r="BZ65" t="str">
        <f>_xlfn.XLOOKUP($B65,Img_lookup!A:A,Img_lookup!C:C, "Not available")</f>
        <v>'AKEBI' Akebia quinata</v>
      </c>
      <c r="CA65" t="str">
        <f>_xlfn.XLOOKUP($B65,Img_lookup!A:A,Img_lookup!D:D, "Not available")</f>
        <v>ai3310X</v>
      </c>
      <c r="CB65" t="str">
        <f>_xlfn.XLOOKUP($B65,Img_lookup!A:A,Img_lookup!E:E, "https://imgur.com/aT5wafe")</f>
        <v>https://api.openverse.engineering/v1/images/0a08917f-e9df-4b6b-9771-0df06fdc5aa4/thumb/</v>
      </c>
    </row>
    <row r="66" spans="1:80" ht="15.75" customHeight="1" x14ac:dyDescent="0.15">
      <c r="A66" s="1" t="s">
        <v>1454</v>
      </c>
      <c r="B66" s="1" t="s">
        <v>16597</v>
      </c>
      <c r="C66" s="1" t="s">
        <v>1456</v>
      </c>
      <c r="D66" s="1" t="s">
        <v>16598</v>
      </c>
      <c r="E66" s="1" t="s">
        <v>1126</v>
      </c>
      <c r="F66" s="1" t="s">
        <v>156</v>
      </c>
      <c r="G66" s="1" t="s">
        <v>156</v>
      </c>
      <c r="H66" s="11" t="str">
        <f t="shared" ref="H66:H129" si="43">IF(ISNUMBER(SEARCH("/",$F66)),$F66,IF(ISNUMBER(SEARCH("Annual",$F66)),"Annual","Perennial"))</f>
        <v>Perennial</v>
      </c>
      <c r="I66" s="1" t="s">
        <v>17107</v>
      </c>
      <c r="J66" s="1">
        <v>9</v>
      </c>
      <c r="L66" t="str" cm="1">
        <f t="array" ref="L66">_xlfn.IFS(J66+K66="", "Unknown", J66+K66&gt;3, "Large", J66+K66&gt;0.5, "Medium", J66+K66&gt;0, "Small")</f>
        <v>Large</v>
      </c>
      <c r="M66" s="1">
        <v>5</v>
      </c>
      <c r="N66" cm="1">
        <f t="array" ref="N66">IF($M66="",INDEX($M$2:$M$2176,MATCH(1,INDEX(($A$2:$A$2176=$A66)*($M$2:$M$2176&lt;&gt;""),0),0)),$M66)</f>
        <v>5</v>
      </c>
      <c r="O66" s="2" t="str">
        <f t="shared" si="11"/>
        <v>Seasonal outdoors</v>
      </c>
      <c r="P66" s="1" t="s">
        <v>16599</v>
      </c>
      <c r="Q66" s="1" t="s">
        <v>17109</v>
      </c>
      <c r="R66" t="str">
        <f t="shared" si="20"/>
        <v>Fast</v>
      </c>
      <c r="T66" s="1"/>
      <c r="U66" s="1"/>
      <c r="V66" s="1">
        <v>4</v>
      </c>
      <c r="W66" s="6">
        <f t="shared" si="35"/>
        <v>4</v>
      </c>
      <c r="X66" t="str">
        <f>IF(W66=1, "January", IF(W66=2, "February", IF(W66=3, "March", IF(W66=4, "April", IF(W66=5, "May", IF(W66=6, "June", IF(W66=7, "July", IF(W66=8, "August", IF(W66=9, "September", IF(W66=10, "October", IF(W66=11, "November", IF(W66=12, "December", "Other"))))))))))))</f>
        <v>April</v>
      </c>
      <c r="Y66" s="1"/>
      <c r="Z66" s="1"/>
      <c r="AA66" s="1" t="s">
        <v>109</v>
      </c>
      <c r="AB66" s="1" t="str">
        <f t="shared" si="39"/>
        <v>9</v>
      </c>
      <c r="AC66" s="1" t="str">
        <f t="shared" si="40"/>
        <v>September</v>
      </c>
      <c r="AD66" s="1" t="str">
        <f t="shared" si="41"/>
        <v>10</v>
      </c>
      <c r="AE66" s="1" t="str">
        <f t="shared" si="42"/>
        <v>October</v>
      </c>
      <c r="AF66" s="16" t="s">
        <v>23954</v>
      </c>
      <c r="AG66" s="1" t="str">
        <f t="shared" ref="AG66:AG129" si="44">LEFT(AF66,FIND("-",AF66)-1)</f>
        <v xml:space="preserve">Seed </v>
      </c>
      <c r="AH66" s="2" t="str">
        <f t="shared" ref="AH66:AH129" si="45">RIGHT(AF66,LEN(AF66)-FIND("-",AF66)-1)</f>
        <v>Best sown in a cold frame as soon as it is ripe. Surface sow in a light position[133]. The seed usually germinates in 1 - 3 months at 15�c[133]. Stored seed should be given 1 month cold stratification[113, 133] and can be very difficult to germinate. When large enough to handle, prick the seedlings out into individual pots and grow them on in light shade in the greenhouse for at least their first winter. Plant out in late spring or early summer, after the last expected frosts.
Cuttings of half-ripe wood, July/August in a frame[11, 113]. The cuttings can be slow to root[200]. 
Cuttings can also be taken of soft wood in spring[113].
Root cuttings, December in a warm greenhouse[113].
Layering in early spring[1]. Very easy, the plants usually self-layer and so all you need to do is dig up the new plants and plant them out directly into their permanent positions.</v>
      </c>
      <c r="AI66" s="1" t="s">
        <v>16600</v>
      </c>
      <c r="AK66" s="1" t="s">
        <v>17106</v>
      </c>
      <c r="AL66" s="1" t="str">
        <f t="shared" si="16"/>
        <v>Scented</v>
      </c>
      <c r="AM66" s="1" t="b">
        <v>1</v>
      </c>
      <c r="AN66" s="1" t="b">
        <v>1</v>
      </c>
      <c r="AO66" s="1" t="b">
        <v>0</v>
      </c>
      <c r="AP66" s="5" t="s">
        <v>28</v>
      </c>
      <c r="AQ66" s="5" t="str">
        <f t="shared" ref="AQ66:AQ129" si="46">IF(AP66="L", "Light", IF(AP66="M", "Medium", IF(AP66="H", "Heavy", IF(AP66="LM", "Light, Medium", IF(AP66="MH", "Medium, Heavy", IF(AP66="LMH", "Light, Medium, Heavy", ""))))))</f>
        <v>Light, Medium, Heavy</v>
      </c>
      <c r="AR66" s="1" t="s">
        <v>274</v>
      </c>
      <c r="AS66" s="1" t="str">
        <f t="shared" si="18"/>
        <v>None, Partial, Full</v>
      </c>
      <c r="AT66" s="1" t="str">
        <f t="shared" ref="AT66:AT129" si="47">IF(AR66="N", "Full", IF(AR66="S", "Partial", IF(AR66="F", "None", IF(AR66="SN", "Partial, Full", IF(AR66="NP", "None, Partial", IF(AR66="FSN", "None, Partial, Full", ""))))))</f>
        <v>None, Partial, Full</v>
      </c>
      <c r="AU66" s="1" t="s">
        <v>29</v>
      </c>
      <c r="AV66" s="1" t="str">
        <f t="shared" ref="AV66:AV129" si="48">IF(AU66="D", "Dry", IF(AU66="M", "Moist", IF(AU66="We", "Wet/Water", IF(AU66="Wa", "Wet/Water", IF(AU66="WeWa", "Wet/Water", IF(AU66="DM", "Dry, Moist", IF(AU66="DMWe", "Dry, Moist, Wet/Water", IF(AU66="MWe", "Moist, Wet/Water", IF(AU66="MWeWa", "Moist, Wet/Water", IF(AU66="WeM", "Moist, Wet/Water",""))))))))))</f>
        <v>Moist</v>
      </c>
      <c r="AW66" s="1" t="s">
        <v>12</v>
      </c>
      <c r="AX66" s="1" t="str">
        <f t="shared" ref="AX66:AX129" si="49">IF(AW66="A", "Acid", IF(AW66="N", "Neutral", IF(AW66="B", "Alkaline", IF(AW66="AN", "Acid, Neutral", IF(AW66="NB", "Neutral, Alkaline", IF(AW66="ANB", "Acid, Neutral, Alkaline", ""))))))</f>
        <v>Acid, Neutral, Alkaline</v>
      </c>
      <c r="AY66" s="1" t="b">
        <v>0</v>
      </c>
      <c r="AZ66" s="1" t="b">
        <v>0</v>
      </c>
      <c r="BA66" s="1" t="b">
        <v>0</v>
      </c>
      <c r="BC66" t="str">
        <f t="shared" ref="BC66:BC129" si="50">IF(BB66="M", "TRUE", IF(BB66="W", "TRUE", "FALSE"))</f>
        <v>FALSE</v>
      </c>
      <c r="BE66" t="str">
        <f t="shared" ref="BE66:BE129" si="51">IF(BD66="Y", "TRUE", "FALSE")</f>
        <v>FALSE</v>
      </c>
      <c r="BF66" s="1" t="b">
        <v>0</v>
      </c>
      <c r="BG66" s="1" t="b">
        <v>0</v>
      </c>
      <c r="BH66" s="1" t="b">
        <v>0</v>
      </c>
      <c r="BI66" s="1" t="s">
        <v>77</v>
      </c>
      <c r="BJ66" s="1" t="str">
        <f t="shared" ref="BJ66:BJ129" si="52">IF(BI66="Y", "TRUE", "FALSE")</f>
        <v>TRUE</v>
      </c>
      <c r="BL66" t="str">
        <f t="shared" ref="BL66:BL129" si="53">IF(BK66="Y", "TRUE", "FALSE")</f>
        <v>FALSE</v>
      </c>
      <c r="BM66" s="1" t="b">
        <v>0</v>
      </c>
      <c r="BN66" s="1" t="b">
        <v>0</v>
      </c>
      <c r="BO66" s="1">
        <f t="shared" si="19"/>
        <v>15</v>
      </c>
      <c r="BP66" s="1" t="s">
        <v>16601</v>
      </c>
      <c r="BQ66" s="1" cm="1">
        <f t="array" ref="BQ66">_xlfn.IFS(BP66="None Known",0, LEN(BP66)&gt;500, 5,LEN(BP66)&gt;400, 4, LEN(BP66)&gt;300, 3, LEN(BP66)&gt;200, 2, LEN(BP66)&gt;1, 1)</f>
        <v>1</v>
      </c>
      <c r="BR66" s="1" t="s">
        <v>16602</v>
      </c>
      <c r="BS66" s="1">
        <v>4</v>
      </c>
      <c r="BT66" s="1" t="s">
        <v>16603</v>
      </c>
      <c r="BU66" s="1">
        <v>2</v>
      </c>
      <c r="BV66" s="1" t="s">
        <v>16604</v>
      </c>
      <c r="BW66" s="1" t="s">
        <v>31</v>
      </c>
      <c r="BX66" s="1"/>
      <c r="BY66" t="str">
        <f>_xlfn.XLOOKUP($B66,Img_lookup!A:A,Img_lookup!B:B, "Not available")</f>
        <v>8f21958e-9267-4bfc-9ee3-dd58eccd4a1e</v>
      </c>
      <c r="BZ66" t="str">
        <f>_xlfn.XLOOKUP($B66,Img_lookup!A:A,Img_lookup!C:C, "Not available")</f>
        <v>Akebia trifoliata (Thunb.) Koidz.</v>
      </c>
      <c r="CA66" t="str">
        <f>_xlfn.XLOOKUP($B66,Img_lookup!A:A,Img_lookup!D:D, "Not available")</f>
        <v>N. Naruhashi and M. Wakabayashi</v>
      </c>
      <c r="CB66" t="str">
        <f>_xlfn.XLOOKUP($B66,Img_lookup!A:A,Img_lookup!E:E, "https://imgur.com/aT5wafe")</f>
        <v>https://api.openverse.engineering/v1/images/8f21958e-9267-4bfc-9ee3-dd58eccd4a1e/thumb/</v>
      </c>
    </row>
    <row r="67" spans="1:80" ht="15.75" customHeight="1" x14ac:dyDescent="0.15">
      <c r="A67" s="1" t="s">
        <v>2658</v>
      </c>
      <c r="B67" s="1" t="s">
        <v>2659</v>
      </c>
      <c r="D67" s="1" t="s">
        <v>2660</v>
      </c>
      <c r="E67" s="1" t="s">
        <v>606</v>
      </c>
      <c r="F67" s="1" t="s">
        <v>22</v>
      </c>
      <c r="G67" s="1" t="s">
        <v>22</v>
      </c>
      <c r="H67" s="11" t="str">
        <f t="shared" si="43"/>
        <v>Perennial</v>
      </c>
      <c r="I67" s="1" t="s">
        <v>17107</v>
      </c>
      <c r="J67" s="1">
        <v>3</v>
      </c>
      <c r="K67" s="1">
        <v>2</v>
      </c>
      <c r="L67" t="str" cm="1">
        <f t="array" ref="L67">_xlfn.IFS(J67+K67="", "Unknown", J67+K67&gt;3, "Large", J67+K67&gt;0.5, "Medium", J67+K67&gt;0, "Small")</f>
        <v>Large</v>
      </c>
      <c r="M67" s="1">
        <v>8</v>
      </c>
      <c r="N67" cm="1">
        <f t="array" ref="N67">IF($M67="",INDEX($M$2:$M$2176,MATCH(1,INDEX(($A$2:$A$2176=$A67)*($M$2:$M$2176&lt;&gt;""),0),0)),$M67)</f>
        <v>8</v>
      </c>
      <c r="O67" s="2" t="str">
        <f t="shared" ref="O67:O130" si="54">IF(N67="", "Temperate zone", IF(N67&lt;5, "Hardy to cold", IF(N67&lt;8, "Seasonal outdoors", IF(N67&lt;12, "Grown indoors", "all Temperate zone"))))</f>
        <v>Grown indoors</v>
      </c>
      <c r="P67" s="1" t="s">
        <v>2661</v>
      </c>
      <c r="R67" t="str">
        <f t="shared" si="20"/>
        <v>Medium</v>
      </c>
      <c r="T67" s="1"/>
      <c r="U67" s="1"/>
      <c r="V67" s="1" t="s">
        <v>307</v>
      </c>
      <c r="W67" s="6" t="str">
        <f t="shared" si="35"/>
        <v>6</v>
      </c>
      <c r="X67" t="str">
        <f t="shared" ref="X67:X72" si="55">IF(W67="1", "January", IF(W67="2", "February", IF(W67="3", "March", IF(W67="4", "April", IF(W67="5", "May", IF(W67="6", "June", IF(W67="7", "July", IF(W67="8", "August", IF(W67="9", "September", IF(W67="10", "October", IF(W67="11", "November", IF(W67="12", "December", "Other"))))))))))))</f>
        <v>June</v>
      </c>
      <c r="Y67" s="2" t="str">
        <f t="shared" ref="Y67:Y72" si="56">IF(ISNUMBER(SEARCH("-",V67)),TRIM(RIGHT(V67,LEN(V67)-SEARCH("-",V67))),V67)</f>
        <v>7</v>
      </c>
      <c r="Z67" s="2" t="str">
        <f t="shared" ref="Z67:Z72" si="57">IF(Y67="1", "January", IF(Y67="2", "February", IF(Y67="3", "March", IF(Y67="4", "April", IF(Y67="5", "May", IF(Y67="6", "June", IF(Y67="7", "July", IF(Y67="8", "August", IF(Y67="9", "September", IF(Y67="10", "October", IF(Y67="11", "November", IF(Y67="12", "December", "Other"))))))))))))</f>
        <v>July</v>
      </c>
      <c r="AF67" s="16" t="s">
        <v>23857</v>
      </c>
      <c r="AG67" s="1" t="str">
        <f t="shared" si="44"/>
        <v xml:space="preserve">Seed </v>
      </c>
      <c r="AH67" s="2" t="str">
        <f t="shared" si="45"/>
        <v>We have no details for this species but suggest sowing the seed in a greenhouse in the spring. When large enough to handle, prick the seedlings out into individual pots and grow them on in the greenhouse for at least their first winter. Plant them out in early summer and consider giving them some protection from the cold for their first winter outdoors.
Cuttings of half-ripe wood, July/August in sand in a frame[200].</v>
      </c>
      <c r="AI67" s="1" t="s">
        <v>2662</v>
      </c>
      <c r="AK67" s="1" t="s">
        <v>17104</v>
      </c>
      <c r="AL67" s="1" t="str">
        <f t="shared" ref="AL67:AL130" si="58">IF(AM67=TRUE, "Scented", "Unscented")</f>
        <v>Unscented</v>
      </c>
      <c r="AM67" s="1" t="b">
        <v>0</v>
      </c>
      <c r="AN67" s="1" t="b">
        <v>0</v>
      </c>
      <c r="AO67" s="1" t="b">
        <v>0</v>
      </c>
      <c r="AP67" s="5" t="s">
        <v>28</v>
      </c>
      <c r="AQ67" s="5" t="str">
        <f t="shared" si="46"/>
        <v>Light, Medium, Heavy</v>
      </c>
      <c r="AR67" s="1" t="s">
        <v>30</v>
      </c>
      <c r="AS67" s="1" t="str">
        <f t="shared" ref="AS67:AS130" si="59">IF(AR67="N", "None", IF(AR67="S", "Partial", IF(AR67="F", "Full", IF(AR67="SN", "None, Partial", IF(AR67="FS", "Partial, Full", IF(AR67="FSN", "None, Partial, Full", ""))))))</f>
        <v>None</v>
      </c>
      <c r="AT67" s="1" t="str">
        <f t="shared" si="47"/>
        <v>Full</v>
      </c>
      <c r="AU67" s="1" t="s">
        <v>29</v>
      </c>
      <c r="AV67" s="1" t="str">
        <f t="shared" si="48"/>
        <v>Moist</v>
      </c>
      <c r="AW67" s="1" t="s">
        <v>12</v>
      </c>
      <c r="AX67" s="1" t="str">
        <f t="shared" si="49"/>
        <v>Acid, Neutral, Alkaline</v>
      </c>
      <c r="AY67" s="1" t="b">
        <v>0</v>
      </c>
      <c r="AZ67" s="1" t="b">
        <v>0</v>
      </c>
      <c r="BA67" s="1" t="b">
        <v>0</v>
      </c>
      <c r="BC67" t="str">
        <f t="shared" si="50"/>
        <v>FALSE</v>
      </c>
      <c r="BE67" t="str">
        <f t="shared" si="51"/>
        <v>FALSE</v>
      </c>
      <c r="BF67" s="1" t="b">
        <v>0</v>
      </c>
      <c r="BG67" s="1" t="b">
        <v>0</v>
      </c>
      <c r="BH67" s="1" t="b">
        <v>0</v>
      </c>
      <c r="BJ67" s="1" t="str">
        <f t="shared" si="52"/>
        <v>FALSE</v>
      </c>
      <c r="BL67" t="str">
        <f t="shared" si="53"/>
        <v>FALSE</v>
      </c>
      <c r="BM67" s="1" t="b">
        <v>0</v>
      </c>
      <c r="BN67" s="1" t="b">
        <v>0</v>
      </c>
      <c r="BO67" s="1">
        <f t="shared" ref="BO67:BO130" si="60">BQ67+(BS67*3)+BU67</f>
        <v>8</v>
      </c>
      <c r="BP67" s="1" t="s">
        <v>2663</v>
      </c>
      <c r="BQ67" s="1" cm="1">
        <f t="array" ref="BQ67">_xlfn.IFS(BP67="None Known",0, LEN(BP67)&gt;500, 5,LEN(BP67)&gt;400, 4, LEN(BP67)&gt;300, 3, LEN(BP67)&gt;200, 2, LEN(BP67)&gt;1, 1)</f>
        <v>1</v>
      </c>
      <c r="BR67" s="1" t="s">
        <v>2664</v>
      </c>
      <c r="BS67" s="1">
        <v>2</v>
      </c>
      <c r="BT67" s="1" t="s">
        <v>2665</v>
      </c>
      <c r="BU67" s="1">
        <v>1</v>
      </c>
      <c r="BV67" s="1" t="s">
        <v>34</v>
      </c>
      <c r="BW67" s="1" t="s">
        <v>31</v>
      </c>
      <c r="BX67" s="1"/>
      <c r="BY67" t="str">
        <f>_xlfn.XLOOKUP($B67,Img_lookup!A:A,Img_lookup!B:B, "Not available")</f>
        <v>2ff268da-db1f-4538-8f42-fce8a022da10</v>
      </c>
      <c r="BZ67" t="str">
        <f>_xlfn.XLOOKUP($B67,Img_lookup!A:A,Img_lookup!C:C, "Not available")</f>
        <v>Alangier √† feuilles de platane, Alangium chinense ou Alangium platanifolium, Alangiac√©es, Arboretum de Ch√®vreloup</v>
      </c>
      <c r="CA67" t="str">
        <f>_xlfn.XLOOKUP($B67,Img_lookup!A:A,Img_lookup!D:D, "Not available")</f>
        <v>olive.titus</v>
      </c>
      <c r="CB67" t="str">
        <f>_xlfn.XLOOKUP($B67,Img_lookup!A:A,Img_lookup!E:E, "https://imgur.com/aT5wafe")</f>
        <v>https://api.openverse.engineering/v1/images/2ff268da-db1f-4538-8f42-fce8a022da10/thumb/</v>
      </c>
    </row>
    <row r="68" spans="1:80" ht="15.75" customHeight="1" x14ac:dyDescent="0.15">
      <c r="A68" s="1" t="s">
        <v>193</v>
      </c>
      <c r="B68" s="1" t="s">
        <v>2339</v>
      </c>
      <c r="C68" s="1" t="s">
        <v>2340</v>
      </c>
      <c r="D68" s="1" t="s">
        <v>2341</v>
      </c>
      <c r="E68" s="1" t="s">
        <v>2342</v>
      </c>
      <c r="F68" s="1" t="s">
        <v>62</v>
      </c>
      <c r="G68" s="1" t="s">
        <v>62</v>
      </c>
      <c r="H68" s="11" t="str">
        <f t="shared" si="43"/>
        <v>Perennial</v>
      </c>
      <c r="I68" s="1" t="s">
        <v>17107</v>
      </c>
      <c r="J68" s="1">
        <v>12</v>
      </c>
      <c r="K68" s="1">
        <v>10</v>
      </c>
      <c r="L68" t="str" cm="1">
        <f t="array" ref="L68">_xlfn.IFS(J68+K68="", "Unknown", J68+K68&gt;3, "Large", J68+K68&gt;0.5, "Medium", J68+K68&gt;0, "Small")</f>
        <v>Large</v>
      </c>
      <c r="M68" s="1">
        <v>7</v>
      </c>
      <c r="N68" cm="1">
        <f t="array" ref="N68">IF($M68="",INDEX($M$2:$M$2176,MATCH(1,INDEX(($A$2:$A$2176=$A68)*($M$2:$M$2176&lt;&gt;""),0),0)),$M68)</f>
        <v>7</v>
      </c>
      <c r="O68" s="2" t="str">
        <f t="shared" si="54"/>
        <v>Seasonal outdoors</v>
      </c>
      <c r="P68" s="1" t="s">
        <v>2343</v>
      </c>
      <c r="R68" t="str">
        <f t="shared" ref="R68:R131" si="61">IF(Q68="Fast", "Fast", IF(Q68="Slow", "Slow", "Medium"))</f>
        <v>Medium</v>
      </c>
      <c r="T68" s="1"/>
      <c r="U68" s="1"/>
      <c r="V68" s="1" t="s">
        <v>51</v>
      </c>
      <c r="W68" s="6" t="str">
        <f t="shared" si="35"/>
        <v>7</v>
      </c>
      <c r="X68" t="str">
        <f t="shared" si="55"/>
        <v>July</v>
      </c>
      <c r="Y68" s="2" t="str">
        <f t="shared" si="56"/>
        <v>8</v>
      </c>
      <c r="Z68" s="2" t="str">
        <f t="shared" si="57"/>
        <v>August</v>
      </c>
      <c r="AA68" s="1" t="s">
        <v>166</v>
      </c>
      <c r="AB68" s="1" t="str">
        <f>IF(ISNUMBER(SEARCH("-",AA68)),TRIM(LEFT(AA68,FIND("-",AA68)-1)),AA68)</f>
        <v>9</v>
      </c>
      <c r="AC68" s="1" t="str">
        <f>IF(AB68="1", "January", IF(AB68="2", "February", IF(AB68="3", "March", IF(AB68="4", "April", IF(AB68="5", "May", IF(AB68="6", "June", IF(AB68="7", "July", IF(AB68="8", "August", IF(AB68="9", "September", IF(AB68="10", "October", IF(AB68="11", "November", IF(AB68="12", "December", "Other"))))))))))))</f>
        <v>September</v>
      </c>
      <c r="AD68" s="1" t="str">
        <f>IF(ISNUMBER(SEARCH("-",AA68)),TRIM(RIGHT(AA68,LEN(AA68)-SEARCH("-",AA68))),AA68)</f>
        <v>11</v>
      </c>
      <c r="AE68" s="1" t="str">
        <f>IF(AD68="1", "January", IF(AD68="2", "February", IF(AD68="3", "March", IF(AD68="4", "April", IF(AD68="5", "May", IF(AD68="6", "June", IF(AD68="7", "July", IF(AD68="8", "August", IF(AD68="9", "September", IF(AD68="10", "October", IF(AD68="11", "November", IF(AD68="12", "December", "Other"))))))))))))</f>
        <v>November</v>
      </c>
      <c r="AF68" s="16" t="s">
        <v>25063</v>
      </c>
      <c r="AG68" s="1" t="str">
        <f t="shared" si="44"/>
        <v xml:space="preserve">Seed </v>
      </c>
      <c r="AH68" s="2" t="str">
        <f t="shared" si="45"/>
        <v>Pre-soak 24 hours in hot water and sow March/April in a greenhouse or sow as soon as it is ripe in a cold frame[113]. Germinates in 2 - 3 months at 19�c. Scarification helps[133]. There are about 11,000 seeds to a pound, about 25 - 33% of which germinate[227]. Prick out the seedlings into individual pots of fairly rich soil when they are large enough to handle and grow them on in the greenhouse for at least their first winter. Plant out in late spring or early summer and consider giving them some protection from the cold for their first winter or two outdoors[K].
Root cuttings, late winter in a greenhouse[113, 200].
Cuttings of half-ripe wood, July/August in a frame[200].
Suckers planted out in late winter[200].</v>
      </c>
      <c r="AI68" s="1" t="s">
        <v>2344</v>
      </c>
      <c r="AK68" s="1" t="s">
        <v>17104</v>
      </c>
      <c r="AL68" s="1" t="str">
        <f t="shared" si="58"/>
        <v>Unscented</v>
      </c>
      <c r="AM68" s="1" t="b">
        <v>0</v>
      </c>
      <c r="AN68" s="1" t="b">
        <v>0</v>
      </c>
      <c r="AO68" s="1" t="b">
        <v>0</v>
      </c>
      <c r="AP68" s="5" t="s">
        <v>28</v>
      </c>
      <c r="AQ68" s="5" t="str">
        <f t="shared" si="46"/>
        <v>Light, Medium, Heavy</v>
      </c>
      <c r="AR68" s="1" t="s">
        <v>30</v>
      </c>
      <c r="AS68" s="1" t="str">
        <f t="shared" si="59"/>
        <v>None</v>
      </c>
      <c r="AT68" s="1" t="str">
        <f t="shared" si="47"/>
        <v>Full</v>
      </c>
      <c r="AU68" s="1" t="s">
        <v>11</v>
      </c>
      <c r="AV68" s="1" t="str">
        <f t="shared" si="48"/>
        <v>Dry, Moist</v>
      </c>
      <c r="AW68" s="1" t="s">
        <v>12</v>
      </c>
      <c r="AX68" s="1" t="str">
        <f t="shared" si="49"/>
        <v>Acid, Neutral, Alkaline</v>
      </c>
      <c r="AY68" s="1" t="b">
        <v>0</v>
      </c>
      <c r="AZ68" s="1" t="b">
        <v>1</v>
      </c>
      <c r="BA68" s="1" t="b">
        <v>1</v>
      </c>
      <c r="BB68" s="1" t="s">
        <v>275</v>
      </c>
      <c r="BC68" t="str">
        <f t="shared" si="50"/>
        <v>TRUE</v>
      </c>
      <c r="BE68" t="str">
        <f t="shared" si="51"/>
        <v>FALSE</v>
      </c>
      <c r="BF68" s="1" t="b">
        <v>1</v>
      </c>
      <c r="BG68" s="1" t="b">
        <v>0</v>
      </c>
      <c r="BH68" s="1" t="b">
        <v>1</v>
      </c>
      <c r="BI68" s="1" t="s">
        <v>77</v>
      </c>
      <c r="BJ68" s="1" t="str">
        <f t="shared" si="52"/>
        <v>TRUE</v>
      </c>
      <c r="BL68" t="str">
        <f t="shared" si="53"/>
        <v>FALSE</v>
      </c>
      <c r="BM68" s="1" t="b">
        <v>1</v>
      </c>
      <c r="BN68" s="1" t="b">
        <v>0</v>
      </c>
      <c r="BO68" s="1">
        <f t="shared" si="60"/>
        <v>13</v>
      </c>
      <c r="BP68" s="1" t="s">
        <v>2345</v>
      </c>
      <c r="BQ68" s="1" cm="1">
        <f t="array" ref="BQ68">_xlfn.IFS(BP68="None Known",0, LEN(BP68)&gt;500, 5,LEN(BP68)&gt;400, 4, LEN(BP68)&gt;300, 3, LEN(BP68)&gt;200, 2, LEN(BP68)&gt;1, 1)</f>
        <v>2</v>
      </c>
      <c r="BR68" s="1" t="s">
        <v>2346</v>
      </c>
      <c r="BS68" s="1">
        <v>3</v>
      </c>
      <c r="BT68" s="1" t="s">
        <v>2347</v>
      </c>
      <c r="BU68" s="1">
        <v>2</v>
      </c>
      <c r="BV68" s="1" t="s">
        <v>34</v>
      </c>
      <c r="BW68" s="1" t="s">
        <v>31</v>
      </c>
      <c r="BX68" s="1"/>
      <c r="BY68" t="str">
        <f>_xlfn.XLOOKUP($B68,Img_lookup!A:A,Img_lookup!B:B, "Not available")</f>
        <v>ef810d6d-1d54-4e48-8af0-b82af92afa0f</v>
      </c>
      <c r="BZ68" t="str">
        <f>_xlfn.XLOOKUP($B68,Img_lookup!A:A,Img_lookup!C:C, "Not available")</f>
        <v>Albizia Julibrissin</v>
      </c>
      <c r="CA68" t="str">
        <f>_xlfn.XLOOKUP($B68,Img_lookup!A:A,Img_lookup!D:D, "Not available")</f>
        <v>Mustang Joe</v>
      </c>
      <c r="CB68" t="str">
        <f>_xlfn.XLOOKUP($B68,Img_lookup!A:A,Img_lookup!E:E, "https://imgur.com/aT5wafe")</f>
        <v>https://api.openverse.engineering/v1/images/ef810d6d-1d54-4e48-8af0-b82af92afa0f/thumb/</v>
      </c>
    </row>
    <row r="69" spans="1:80" ht="15.75" customHeight="1" x14ac:dyDescent="0.15">
      <c r="A69" s="1" t="s">
        <v>639</v>
      </c>
      <c r="B69" s="1" t="s">
        <v>9180</v>
      </c>
      <c r="C69" s="1" t="s">
        <v>9181</v>
      </c>
      <c r="D69" s="1" t="s">
        <v>9182</v>
      </c>
      <c r="E69" s="1" t="s">
        <v>9183</v>
      </c>
      <c r="F69" s="1" t="s">
        <v>6</v>
      </c>
      <c r="G69" s="1" t="s">
        <v>6</v>
      </c>
      <c r="H69" s="11" t="str">
        <f t="shared" si="43"/>
        <v>Perennial</v>
      </c>
      <c r="J69" s="1">
        <v>2.4000000950000002</v>
      </c>
      <c r="K69" s="1">
        <v>0.60000002399999997</v>
      </c>
      <c r="L69" t="str" cm="1">
        <f t="array" ref="L69">_xlfn.IFS(J69+K69="", "Unknown", J69+K69&gt;3, "Large", J69+K69&gt;0.5, "Medium", J69+K69&gt;0, "Small")</f>
        <v>Large</v>
      </c>
      <c r="M69" s="1">
        <v>6</v>
      </c>
      <c r="N69" cm="1">
        <f t="array" ref="N69">IF($M69="",INDEX($M$2:$M$2176,MATCH(1,INDEX(($A$2:$A$2176=$A69)*($M$2:$M$2176&lt;&gt;""),0),0)),$M69)</f>
        <v>6</v>
      </c>
      <c r="O69" s="2" t="str">
        <f t="shared" si="54"/>
        <v>Seasonal outdoors</v>
      </c>
      <c r="P69" s="1" t="s">
        <v>306</v>
      </c>
      <c r="R69" t="str">
        <f t="shared" si="61"/>
        <v>Medium</v>
      </c>
      <c r="T69" s="1"/>
      <c r="U69" s="1"/>
      <c r="V69" s="1" t="s">
        <v>108</v>
      </c>
      <c r="W69" s="6" t="str">
        <f t="shared" si="35"/>
        <v>7</v>
      </c>
      <c r="X69" t="str">
        <f t="shared" si="55"/>
        <v>July</v>
      </c>
      <c r="Y69" s="2" t="str">
        <f t="shared" si="56"/>
        <v>9</v>
      </c>
      <c r="Z69" s="2" t="str">
        <f t="shared" si="57"/>
        <v>September</v>
      </c>
      <c r="AA69" s="1" t="s">
        <v>135</v>
      </c>
      <c r="AB69" s="1" t="str">
        <f>IF(ISNUMBER(SEARCH("-",AA69)),TRIM(LEFT(AA69,FIND("-",AA69)-1)),AA69)</f>
        <v>8</v>
      </c>
      <c r="AC69" s="1" t="str">
        <f>IF(AB69="1", "January", IF(AB69="2", "February", IF(AB69="3", "March", IF(AB69="4", "April", IF(AB69="5", "May", IF(AB69="6", "June", IF(AB69="7", "July", IF(AB69="8", "August", IF(AB69="9", "September", IF(AB69="10", "October", IF(AB69="11", "November", IF(AB69="12", "December", "Other"))))))))))))</f>
        <v>August</v>
      </c>
      <c r="AD69" s="1" t="str">
        <f>IF(ISNUMBER(SEARCH("-",AA69)),TRIM(RIGHT(AA69,LEN(AA69)-SEARCH("-",AA69))),AA69)</f>
        <v>10</v>
      </c>
      <c r="AE69" s="1" t="str">
        <f>IF(AD69="1", "January", IF(AD69="2", "February", IF(AD69="3", "March", IF(AD69="4", "April", IF(AD69="5", "May", IF(AD69="6", "June", IF(AD69="7", "July", IF(AD69="8", "August", IF(AD69="9", "September", IF(AD69="10", "October", IF(AD69="11", "November", IF(AD69="12", "December", "Other"))))))))))))</f>
        <v>October</v>
      </c>
      <c r="AF69" s="16" t="s">
        <v>24250</v>
      </c>
      <c r="AG69" s="1" t="str">
        <f t="shared" si="44"/>
        <v xml:space="preserve">Seed </v>
      </c>
      <c r="AH69" s="2" t="str">
        <f t="shared" si="45"/>
        <v>Sow April/May or August/September in pots or in situ[200, 238]. Easily grown from seed, which usually germinates in about 2 - 3 weeks at 20�c[133, 268]. When large enough to handle, prick the seedlings out into individual pots and plant them out in the summer.
Division after flowering. Only use rust-free specimens.
Root cuttings in December.
Basal cuttings at almost any time of year.</v>
      </c>
      <c r="AI69" s="1" t="s">
        <v>9184</v>
      </c>
      <c r="AK69" s="1" t="s">
        <v>17104</v>
      </c>
      <c r="AL69" s="1" t="str">
        <f t="shared" si="58"/>
        <v>Unscented</v>
      </c>
      <c r="AM69" s="1" t="b">
        <v>0</v>
      </c>
      <c r="AN69" s="1" t="b">
        <v>0</v>
      </c>
      <c r="AO69" s="1" t="b">
        <v>0</v>
      </c>
      <c r="AP69" s="5" t="s">
        <v>28</v>
      </c>
      <c r="AQ69" s="5" t="str">
        <f t="shared" si="46"/>
        <v>Light, Medium, Heavy</v>
      </c>
      <c r="AR69" s="1" t="s">
        <v>30</v>
      </c>
      <c r="AS69" s="1" t="str">
        <f t="shared" si="59"/>
        <v>None</v>
      </c>
      <c r="AT69" s="1" t="str">
        <f t="shared" si="47"/>
        <v>Full</v>
      </c>
      <c r="AU69" s="1" t="s">
        <v>11</v>
      </c>
      <c r="AV69" s="1" t="str">
        <f t="shared" si="48"/>
        <v>Dry, Moist</v>
      </c>
      <c r="AW69" s="1" t="s">
        <v>12</v>
      </c>
      <c r="AX69" s="1" t="str">
        <f t="shared" si="49"/>
        <v>Acid, Neutral, Alkaline</v>
      </c>
      <c r="AY69" s="1" t="b">
        <v>0</v>
      </c>
      <c r="AZ69" s="1" t="b">
        <v>0</v>
      </c>
      <c r="BA69" s="1" t="b">
        <v>0</v>
      </c>
      <c r="BC69" t="str">
        <f t="shared" si="50"/>
        <v>FALSE</v>
      </c>
      <c r="BE69" t="str">
        <f t="shared" si="51"/>
        <v>FALSE</v>
      </c>
      <c r="BF69" s="1" t="b">
        <v>0</v>
      </c>
      <c r="BG69" s="1" t="b">
        <v>0</v>
      </c>
      <c r="BH69" s="1" t="b">
        <v>0</v>
      </c>
      <c r="BI69" s="1" t="s">
        <v>30</v>
      </c>
      <c r="BJ69" s="1" t="str">
        <f t="shared" si="52"/>
        <v>FALSE</v>
      </c>
      <c r="BL69" t="str">
        <f t="shared" si="53"/>
        <v>FALSE</v>
      </c>
      <c r="BM69" s="1" t="b">
        <v>0</v>
      </c>
      <c r="BN69" s="1" t="b">
        <v>0</v>
      </c>
      <c r="BO69" s="1">
        <f t="shared" si="60"/>
        <v>16</v>
      </c>
      <c r="BP69" s="1" t="s">
        <v>9185</v>
      </c>
      <c r="BQ69" s="1" cm="1">
        <f t="array" ref="BQ69">_xlfn.IFS(BP69="None Known",0, LEN(BP69)&gt;500, 5,LEN(BP69)&gt;400, 4, LEN(BP69)&gt;300, 3, LEN(BP69)&gt;200, 2, LEN(BP69)&gt;1, 1)</f>
        <v>5</v>
      </c>
      <c r="BR69" s="1" t="s">
        <v>9186</v>
      </c>
      <c r="BS69" s="1">
        <v>3</v>
      </c>
      <c r="BT69" s="1" t="s">
        <v>9187</v>
      </c>
      <c r="BU69" s="1">
        <v>2</v>
      </c>
      <c r="BV69" s="1" t="s">
        <v>9188</v>
      </c>
      <c r="BW69" s="1" t="s">
        <v>31</v>
      </c>
      <c r="BX69" s="1"/>
      <c r="BY69" t="str">
        <f>_xlfn.XLOOKUP($B69,Img_lookup!A:A,Img_lookup!B:B, "Not available")</f>
        <v>bbdd5e9f-7c4d-4124-9608-e16cc9f7168d</v>
      </c>
      <c r="BZ69" t="str">
        <f>_xlfn.XLOOKUP($B69,Img_lookup!A:A,Img_lookup!C:C, "Not available")</f>
        <v>Alcea rosea</v>
      </c>
      <c r="CA69" t="str">
        <f>_xlfn.XLOOKUP($B69,Img_lookup!A:A,Img_lookup!D:D, "Not available")</f>
        <v>Eklandet</v>
      </c>
      <c r="CB69" t="str">
        <f>_xlfn.XLOOKUP($B69,Img_lookup!A:A,Img_lookup!E:E, "https://imgur.com/aT5wafe")</f>
        <v>https://api.openverse.engineering/v1/images/bbdd5e9f-7c4d-4124-9608-e16cc9f7168d/thumb/</v>
      </c>
    </row>
    <row r="70" spans="1:80" ht="409.6" x14ac:dyDescent="0.15">
      <c r="A70" s="1" t="s">
        <v>58</v>
      </c>
      <c r="B70" s="1" t="s">
        <v>3469</v>
      </c>
      <c r="C70" s="1" t="s">
        <v>3470</v>
      </c>
      <c r="E70" s="1" t="s">
        <v>3471</v>
      </c>
      <c r="F70" s="1" t="s">
        <v>6</v>
      </c>
      <c r="G70" s="1" t="s">
        <v>6</v>
      </c>
      <c r="H70" s="11" t="str">
        <f t="shared" si="43"/>
        <v>Perennial</v>
      </c>
      <c r="J70" s="1">
        <v>0.15000000599999999</v>
      </c>
      <c r="K70" s="1">
        <v>0.15000000599999999</v>
      </c>
      <c r="L70" t="str" cm="1">
        <f t="array" ref="L70">_xlfn.IFS(J70+K70="", "Unknown", J70+K70&gt;3, "Large", J70+K70&gt;0.5, "Medium", J70+K70&gt;0, "Small")</f>
        <v>Small</v>
      </c>
      <c r="M70" s="1">
        <v>5</v>
      </c>
      <c r="N70" cm="1">
        <f t="array" ref="N70">IF($M70="",INDEX($M$2:$M$2176,MATCH(1,INDEX(($A$2:$A$2176=$A70)*($M$2:$M$2176&lt;&gt;""),0),0)),$M70)</f>
        <v>5</v>
      </c>
      <c r="O70" s="2" t="str">
        <f t="shared" si="54"/>
        <v>Seasonal outdoors</v>
      </c>
      <c r="P70" s="1" t="s">
        <v>3472</v>
      </c>
      <c r="R70" t="str">
        <f t="shared" si="61"/>
        <v>Medium</v>
      </c>
      <c r="T70" s="1"/>
      <c r="U70" s="1"/>
      <c r="V70" s="1" t="s">
        <v>134</v>
      </c>
      <c r="W70" s="6" t="str">
        <f t="shared" si="35"/>
        <v>6</v>
      </c>
      <c r="X70" t="str">
        <f t="shared" si="55"/>
        <v>June</v>
      </c>
      <c r="Y70" s="2" t="str">
        <f t="shared" si="56"/>
        <v>9</v>
      </c>
      <c r="Z70" s="2" t="str">
        <f t="shared" si="57"/>
        <v>September</v>
      </c>
      <c r="AA70" s="1" t="s">
        <v>135</v>
      </c>
      <c r="AB70" s="1" t="str">
        <f>IF(ISNUMBER(SEARCH("-",AA70)),TRIM(LEFT(AA70,FIND("-",AA70)-1)),AA70)</f>
        <v>8</v>
      </c>
      <c r="AC70" s="1" t="str">
        <f>IF(AB70="1", "January", IF(AB70="2", "February", IF(AB70="3", "March", IF(AB70="4", "April", IF(AB70="5", "May", IF(AB70="6", "June", IF(AB70="7", "July", IF(AB70="8", "August", IF(AB70="9", "September", IF(AB70="10", "October", IF(AB70="11", "November", IF(AB70="12", "December", "Other"))))))))))))</f>
        <v>August</v>
      </c>
      <c r="AD70" s="1" t="str">
        <f>IF(ISNUMBER(SEARCH("-",AA70)),TRIM(RIGHT(AA70,LEN(AA70)-SEARCH("-",AA70))),AA70)</f>
        <v>10</v>
      </c>
      <c r="AE70" s="1" t="str">
        <f>IF(AD70="1", "January", IF(AD70="2", "February", IF(AD70="3", "March", IF(AD70="4", "April", IF(AD70="5", "May", IF(AD70="6", "June", IF(AD70="7", "July", IF(AD70="8", "August", IF(AD70="9", "September", IF(AD70="10", "October", IF(AD70="11", "November", IF(AD70="12", "December", "Other"))))))))))))</f>
        <v>October</v>
      </c>
      <c r="AF70" s="16" t="s">
        <v>24251</v>
      </c>
      <c r="AG70" s="1" t="str">
        <f t="shared" si="44"/>
        <v xml:space="preserve">Seed </v>
      </c>
      <c r="AH70" s="2" t="str">
        <f t="shared" si="45"/>
        <v>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v>
      </c>
      <c r="AI70" s="1" t="s">
        <v>3473</v>
      </c>
      <c r="AJ70" s="1" t="s">
        <v>23718</v>
      </c>
      <c r="AK70" s="1" t="s">
        <v>17104</v>
      </c>
      <c r="AL70" s="1" t="str">
        <f t="shared" si="58"/>
        <v>Unscented</v>
      </c>
      <c r="AM70" s="1" t="b">
        <v>0</v>
      </c>
      <c r="AN70" s="1" t="b">
        <v>0</v>
      </c>
      <c r="AO70" s="1" t="b">
        <v>0</v>
      </c>
      <c r="AP70" s="5" t="s">
        <v>28</v>
      </c>
      <c r="AQ70" s="5" t="str">
        <f t="shared" si="46"/>
        <v>Light, Medium, Heavy</v>
      </c>
      <c r="AR70" s="1" t="s">
        <v>10</v>
      </c>
      <c r="AS70" s="1" t="str">
        <f t="shared" si="59"/>
        <v>None, Partial</v>
      </c>
      <c r="AT70" s="1" t="str">
        <f t="shared" si="47"/>
        <v>Partial, Full</v>
      </c>
      <c r="AU70" s="1" t="s">
        <v>11</v>
      </c>
      <c r="AV70" s="1" t="str">
        <f t="shared" si="48"/>
        <v>Dry, Moist</v>
      </c>
      <c r="AW70" s="1" t="s">
        <v>123</v>
      </c>
      <c r="AX70" s="1" t="str">
        <f t="shared" si="49"/>
        <v>Acid, Neutral</v>
      </c>
      <c r="AY70" s="1" t="b">
        <v>0</v>
      </c>
      <c r="AZ70" s="1" t="b">
        <v>0</v>
      </c>
      <c r="BA70" s="1" t="b">
        <v>0</v>
      </c>
      <c r="BC70" t="str">
        <f t="shared" si="50"/>
        <v>FALSE</v>
      </c>
      <c r="BE70" t="str">
        <f t="shared" si="51"/>
        <v>FALSE</v>
      </c>
      <c r="BF70" s="1" t="b">
        <v>0</v>
      </c>
      <c r="BG70" s="1" t="b">
        <v>1</v>
      </c>
      <c r="BH70" s="1" t="b">
        <v>0</v>
      </c>
      <c r="BI70" s="1" t="s">
        <v>30</v>
      </c>
      <c r="BJ70" s="1" t="str">
        <f t="shared" si="52"/>
        <v>FALSE</v>
      </c>
      <c r="BK70" s="1" t="s">
        <v>77</v>
      </c>
      <c r="BL70" t="str">
        <f t="shared" si="53"/>
        <v>TRUE</v>
      </c>
      <c r="BM70" s="1" t="b">
        <v>0</v>
      </c>
      <c r="BN70" s="1" t="b">
        <v>0</v>
      </c>
      <c r="BO70" s="1">
        <f t="shared" si="60"/>
        <v>12</v>
      </c>
      <c r="BP70" s="1" t="s">
        <v>31</v>
      </c>
      <c r="BQ70" s="1" cm="1">
        <f t="array" ref="BQ70">_xlfn.IFS(BP70="None Known",0, LEN(BP70)&gt;500, 5,LEN(BP70)&gt;400, 4, LEN(BP70)&gt;300, 3, LEN(BP70)&gt;200, 2, LEN(BP70)&gt;1, 1)</f>
        <v>0</v>
      </c>
      <c r="BR70" s="1" t="s">
        <v>3474</v>
      </c>
      <c r="BS70" s="1">
        <v>3</v>
      </c>
      <c r="BT70" s="1" t="s">
        <v>3475</v>
      </c>
      <c r="BU70" s="1">
        <v>3</v>
      </c>
      <c r="BV70" s="1" t="s">
        <v>3476</v>
      </c>
      <c r="BW70" s="1" t="s">
        <v>31</v>
      </c>
      <c r="BX70" s="1"/>
      <c r="BY70" t="str">
        <f>_xlfn.XLOOKUP($B70,Img_lookup!A:A,Img_lookup!B:B, "Not available")</f>
        <v>326465c8-9884-4844-90a3-9a8da269bfc0</v>
      </c>
      <c r="BZ70" t="str">
        <f>_xlfn.XLOOKUP($B70,Img_lookup!A:A,Img_lookup!C:C, "Not available")</f>
        <v>Alchemilla alpina</v>
      </c>
      <c r="CA70" t="str">
        <f>_xlfn.XLOOKUP($B70,Img_lookup!A:A,Img_lookup!D:D, "Not available")</f>
        <v>S. Rae</v>
      </c>
      <c r="CB70" t="str">
        <f>_xlfn.XLOOKUP($B70,Img_lookup!A:A,Img_lookup!E:E, "https://imgur.com/aT5wafe")</f>
        <v>https://api.openverse.engineering/v1/images/326465c8-9884-4844-90a3-9a8da269bfc0/thumb/</v>
      </c>
    </row>
    <row r="71" spans="1:80" ht="409.6" x14ac:dyDescent="0.15">
      <c r="A71" s="1" t="s">
        <v>58</v>
      </c>
      <c r="B71" s="1" t="s">
        <v>11657</v>
      </c>
      <c r="C71" s="1" t="s">
        <v>11658</v>
      </c>
      <c r="D71" s="1" t="s">
        <v>11659</v>
      </c>
      <c r="E71" s="1" t="s">
        <v>11660</v>
      </c>
      <c r="F71" s="1" t="s">
        <v>6</v>
      </c>
      <c r="G71" s="1" t="s">
        <v>6</v>
      </c>
      <c r="H71" s="11" t="str">
        <f t="shared" si="43"/>
        <v>Perennial</v>
      </c>
      <c r="J71" s="1">
        <v>0.30000001199999998</v>
      </c>
      <c r="K71" s="1">
        <v>0.30000001199999998</v>
      </c>
      <c r="L71" t="str" cm="1">
        <f t="array" ref="L71">_xlfn.IFS(J71+K71="", "Unknown", J71+K71&gt;3, "Large", J71+K71&gt;0.5, "Medium", J71+K71&gt;0, "Small")</f>
        <v>Medium</v>
      </c>
      <c r="M71" s="1">
        <v>5</v>
      </c>
      <c r="N71" cm="1">
        <f t="array" ref="N71">IF($M71="",INDEX($M$2:$M$2176,MATCH(1,INDEX(($A$2:$A$2176=$A71)*($M$2:$M$2176&lt;&gt;""),0),0)),$M71)</f>
        <v>5</v>
      </c>
      <c r="O71" s="2" t="str">
        <f t="shared" si="54"/>
        <v>Seasonal outdoors</v>
      </c>
      <c r="P71" s="1" t="s">
        <v>11661</v>
      </c>
      <c r="R71" t="str">
        <f t="shared" si="61"/>
        <v>Medium</v>
      </c>
      <c r="T71" s="1"/>
      <c r="U71" s="1"/>
      <c r="V71" s="1" t="s">
        <v>134</v>
      </c>
      <c r="W71" s="6" t="str">
        <f t="shared" si="35"/>
        <v>6</v>
      </c>
      <c r="X71" t="str">
        <f t="shared" si="55"/>
        <v>June</v>
      </c>
      <c r="Y71" s="2" t="str">
        <f t="shared" si="56"/>
        <v>9</v>
      </c>
      <c r="Z71" s="2" t="str">
        <f t="shared" si="57"/>
        <v>September</v>
      </c>
      <c r="AA71" s="1" t="s">
        <v>135</v>
      </c>
      <c r="AB71" s="1" t="str">
        <f>IF(ISNUMBER(SEARCH("-",AA71)),TRIM(LEFT(AA71,FIND("-",AA71)-1)),AA71)</f>
        <v>8</v>
      </c>
      <c r="AC71" s="1" t="str">
        <f>IF(AB71="1", "January", IF(AB71="2", "February", IF(AB71="3", "March", IF(AB71="4", "April", IF(AB71="5", "May", IF(AB71="6", "June", IF(AB71="7", "July", IF(AB71="8", "August", IF(AB71="9", "September", IF(AB71="10", "October", IF(AB71="11", "November", IF(AB71="12", "December", "Other"))))))))))))</f>
        <v>August</v>
      </c>
      <c r="AD71" s="1" t="str">
        <f>IF(ISNUMBER(SEARCH("-",AA71)),TRIM(RIGHT(AA71,LEN(AA71)-SEARCH("-",AA71))),AA71)</f>
        <v>10</v>
      </c>
      <c r="AE71" s="1" t="str">
        <f>IF(AD71="1", "January", IF(AD71="2", "February", IF(AD71="3", "March", IF(AD71="4", "April", IF(AD71="5", "May", IF(AD71="6", "June", IF(AD71="7", "July", IF(AD71="8", "August", IF(AD71="9", "September", IF(AD71="10", "October", IF(AD71="11", "November", IF(AD71="12", "December", "Other"))))))))))))</f>
        <v>October</v>
      </c>
      <c r="AF71" s="16" t="s">
        <v>24251</v>
      </c>
      <c r="AG71" s="1" t="str">
        <f t="shared" si="44"/>
        <v xml:space="preserve">Seed </v>
      </c>
      <c r="AH71" s="2" t="str">
        <f t="shared" si="45"/>
        <v>Sow spring in a cold frame. The seed usually germinates in 3 - 4 weeks at 16�c[133]. When large enough to handle, prick the seedlings out into individual pots and grow them on a cold frame for their first winter, planting out in late spring or early summer.
Division in spring or autumn. The divisions can be planted out direct into their permanent positions, though we find it best to pot them up and keep them in a sheltered position until they are growing away well.</v>
      </c>
      <c r="AI71" s="1" t="s">
        <v>11662</v>
      </c>
      <c r="AJ71" s="1" t="s">
        <v>23718</v>
      </c>
      <c r="AK71" s="1" t="s">
        <v>17104</v>
      </c>
      <c r="AL71" s="1" t="str">
        <f t="shared" si="58"/>
        <v>Unscented</v>
      </c>
      <c r="AM71" s="1" t="b">
        <v>0</v>
      </c>
      <c r="AN71" s="1" t="b">
        <v>0</v>
      </c>
      <c r="AO71" s="1" t="b">
        <v>0</v>
      </c>
      <c r="AP71" s="5" t="s">
        <v>28</v>
      </c>
      <c r="AQ71" s="5" t="str">
        <f t="shared" si="46"/>
        <v>Light, Medium, Heavy</v>
      </c>
      <c r="AR71" s="1" t="s">
        <v>10</v>
      </c>
      <c r="AS71" s="1" t="str">
        <f t="shared" si="59"/>
        <v>None, Partial</v>
      </c>
      <c r="AT71" s="1" t="str">
        <f t="shared" si="47"/>
        <v>Partial, Full</v>
      </c>
      <c r="AU71" s="1" t="s">
        <v>11</v>
      </c>
      <c r="AV71" s="1" t="str">
        <f t="shared" si="48"/>
        <v>Dry, Moist</v>
      </c>
      <c r="AW71" s="1" t="s">
        <v>263</v>
      </c>
      <c r="AX71" s="1" t="str">
        <f t="shared" si="49"/>
        <v>Neutral, Alkaline</v>
      </c>
      <c r="AY71" s="1" t="b">
        <v>0</v>
      </c>
      <c r="AZ71" s="1" t="b">
        <v>0</v>
      </c>
      <c r="BA71" s="1" t="b">
        <v>0</v>
      </c>
      <c r="BC71" t="str">
        <f t="shared" si="50"/>
        <v>FALSE</v>
      </c>
      <c r="BE71" t="str">
        <f t="shared" si="51"/>
        <v>FALSE</v>
      </c>
      <c r="BF71" s="1" t="b">
        <v>0</v>
      </c>
      <c r="BG71" s="1" t="b">
        <v>1</v>
      </c>
      <c r="BH71" s="1" t="b">
        <v>0</v>
      </c>
      <c r="BI71" s="1" t="s">
        <v>30</v>
      </c>
      <c r="BJ71" s="1" t="str">
        <f t="shared" si="52"/>
        <v>FALSE</v>
      </c>
      <c r="BK71" s="1" t="s">
        <v>77</v>
      </c>
      <c r="BL71" t="str">
        <f t="shared" si="53"/>
        <v>TRUE</v>
      </c>
      <c r="BM71" s="1" t="b">
        <v>0</v>
      </c>
      <c r="BN71" s="1" t="b">
        <v>0</v>
      </c>
      <c r="BO71" s="1">
        <f t="shared" si="60"/>
        <v>13</v>
      </c>
      <c r="BP71" s="1" t="s">
        <v>11663</v>
      </c>
      <c r="BQ71" s="1" cm="1">
        <f t="array" ref="BQ71">_xlfn.IFS(BP71="None Known",0, LEN(BP71)&gt;500, 5,LEN(BP71)&gt;400, 4, LEN(BP71)&gt;300, 3, LEN(BP71)&gt;200, 2, LEN(BP71)&gt;1, 1)</f>
        <v>1</v>
      </c>
      <c r="BR71" s="1" t="s">
        <v>11664</v>
      </c>
      <c r="BS71" s="1">
        <v>3</v>
      </c>
      <c r="BT71" s="1" t="s">
        <v>11665</v>
      </c>
      <c r="BU71" s="1">
        <v>3</v>
      </c>
      <c r="BV71" s="1" t="s">
        <v>11666</v>
      </c>
      <c r="BW71" s="1" t="s">
        <v>31</v>
      </c>
      <c r="BX71" s="1"/>
      <c r="BY71" t="str">
        <f>_xlfn.XLOOKUP($B71,Img_lookup!A:A,Img_lookup!B:B, "Not available")</f>
        <v>3b9eb431-4e73-4f45-9f3d-5a025fb9024b</v>
      </c>
      <c r="BZ71" t="str">
        <f>_xlfn.XLOOKUP($B71,Img_lookup!A:A,Img_lookup!C:C, "Not available")</f>
        <v>Alchemilla xanthochlora Rothm.</v>
      </c>
      <c r="CA71" t="str">
        <f>_xlfn.XLOOKUP($B71,Img_lookup!A:A,Img_lookup!D:D, "Not available")</f>
        <v>O. Ratiu</v>
      </c>
      <c r="CB71" t="str">
        <f>_xlfn.XLOOKUP($B71,Img_lookup!A:A,Img_lookup!E:E, "https://imgur.com/aT5wafe")</f>
        <v>https://api.openverse.engineering/v1/images/3b9eb431-4e73-4f45-9f3d-5a025fb9024b/thumb/</v>
      </c>
    </row>
    <row r="72" spans="1:80" ht="409.6" x14ac:dyDescent="0.15">
      <c r="A72" s="1" t="s">
        <v>1018</v>
      </c>
      <c r="B72" s="1" t="s">
        <v>4149</v>
      </c>
      <c r="C72" s="1" t="s">
        <v>4150</v>
      </c>
      <c r="E72" s="1" t="s">
        <v>4151</v>
      </c>
      <c r="F72" s="1" t="s">
        <v>6</v>
      </c>
      <c r="G72" s="1" t="s">
        <v>6</v>
      </c>
      <c r="H72" s="11" t="str">
        <f t="shared" si="43"/>
        <v>Perennial</v>
      </c>
      <c r="J72" s="1">
        <v>0.60000002399999997</v>
      </c>
      <c r="K72" s="1">
        <v>0.15000000599999999</v>
      </c>
      <c r="L72" t="str" cm="1">
        <f t="array" ref="L72">_xlfn.IFS(J72+K72="", "Unknown", J72+K72&gt;3, "Large", J72+K72&gt;0.5, "Medium", J72+K72&gt;0, "Small")</f>
        <v>Medium</v>
      </c>
      <c r="M72" s="1">
        <v>7</v>
      </c>
      <c r="N72" cm="1">
        <f t="array" ref="N72">IF($M72="",INDEX($M$2:$M$2176,MATCH(1,INDEX(($A$2:$A$2176=$A72)*($M$2:$M$2176&lt;&gt;""),0),0)),$M72)</f>
        <v>7</v>
      </c>
      <c r="O72" s="2" t="str">
        <f t="shared" si="54"/>
        <v>Seasonal outdoors</v>
      </c>
      <c r="P72" s="1" t="s">
        <v>4152</v>
      </c>
      <c r="R72" t="str">
        <f t="shared" si="61"/>
        <v>Medium</v>
      </c>
      <c r="T72" s="1"/>
      <c r="U72" s="1"/>
      <c r="V72" s="1" t="s">
        <v>698</v>
      </c>
      <c r="W72" s="6" t="str">
        <f t="shared" si="35"/>
        <v>5</v>
      </c>
      <c r="X72" t="str">
        <f t="shared" si="55"/>
        <v>May</v>
      </c>
      <c r="Y72" s="2" t="str">
        <f t="shared" si="56"/>
        <v>8</v>
      </c>
      <c r="Z72" s="2" t="str">
        <f t="shared" si="57"/>
        <v>August</v>
      </c>
      <c r="AF72" s="16" t="s">
        <v>23858</v>
      </c>
      <c r="AG72" s="1" t="str">
        <f t="shared" si="44"/>
        <v xml:space="preserve">Seed </v>
      </c>
      <c r="AH72" s="2" t="str">
        <f t="shared" si="45"/>
        <v>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v>
      </c>
      <c r="AI72" s="1" t="s">
        <v>4153</v>
      </c>
      <c r="AK72" s="1" t="s">
        <v>17104</v>
      </c>
      <c r="AL72" s="1" t="str">
        <f t="shared" si="58"/>
        <v>Unscented</v>
      </c>
      <c r="AM72" s="1" t="b">
        <v>0</v>
      </c>
      <c r="AN72" s="1" t="b">
        <v>0</v>
      </c>
      <c r="AO72" s="1" t="b">
        <v>0</v>
      </c>
      <c r="AP72" s="5" t="s">
        <v>54</v>
      </c>
      <c r="AQ72" s="5" t="str">
        <f t="shared" si="46"/>
        <v>Light, Medium</v>
      </c>
      <c r="AR72" s="1" t="s">
        <v>30</v>
      </c>
      <c r="AS72" s="1" t="str">
        <f t="shared" si="59"/>
        <v>None</v>
      </c>
      <c r="AT72" s="1" t="str">
        <f t="shared" si="47"/>
        <v>Full</v>
      </c>
      <c r="AU72" s="1" t="s">
        <v>29</v>
      </c>
      <c r="AV72" s="1" t="str">
        <f t="shared" si="48"/>
        <v>Moist</v>
      </c>
      <c r="AW72" s="1" t="s">
        <v>146</v>
      </c>
      <c r="AX72" s="1" t="str">
        <f t="shared" si="49"/>
        <v>Acid</v>
      </c>
      <c r="AY72" s="1" t="b">
        <v>1</v>
      </c>
      <c r="AZ72" s="1" t="b">
        <v>0</v>
      </c>
      <c r="BA72" s="1" t="b">
        <v>0</v>
      </c>
      <c r="BC72" t="str">
        <f t="shared" si="50"/>
        <v>FALSE</v>
      </c>
      <c r="BE72" t="str">
        <f t="shared" si="51"/>
        <v>FALSE</v>
      </c>
      <c r="BF72" s="1" t="b">
        <v>0</v>
      </c>
      <c r="BG72" s="1" t="b">
        <v>0</v>
      </c>
      <c r="BH72" s="1" t="b">
        <v>0</v>
      </c>
      <c r="BJ72" s="1" t="str">
        <f t="shared" si="52"/>
        <v>FALSE</v>
      </c>
      <c r="BL72" t="str">
        <f t="shared" si="53"/>
        <v>FALSE</v>
      </c>
      <c r="BM72" s="1" t="b">
        <v>0</v>
      </c>
      <c r="BN72" s="1" t="b">
        <v>0</v>
      </c>
      <c r="BO72" s="1">
        <f t="shared" si="60"/>
        <v>9</v>
      </c>
      <c r="BP72" s="1" t="s">
        <v>31</v>
      </c>
      <c r="BQ72" s="1" cm="1">
        <f t="array" ref="BQ72">_xlfn.IFS(BP72="None Known",0, LEN(BP72)&gt;500, 5,LEN(BP72)&gt;400, 4, LEN(BP72)&gt;300, 3, LEN(BP72)&gt;200, 2, LEN(BP72)&gt;1, 1)</f>
        <v>0</v>
      </c>
      <c r="BR72" s="1" t="s">
        <v>4154</v>
      </c>
      <c r="BS72" s="1">
        <v>2</v>
      </c>
      <c r="BT72" s="1" t="s">
        <v>4155</v>
      </c>
      <c r="BU72" s="1">
        <v>3</v>
      </c>
      <c r="BV72" s="1" t="s">
        <v>4156</v>
      </c>
      <c r="BW72" s="1" t="s">
        <v>4157</v>
      </c>
      <c r="BX72" s="1"/>
      <c r="BY72" t="str">
        <f>_xlfn.XLOOKUP($B72,Img_lookup!A:A,Img_lookup!B:B, "Not available")</f>
        <v>3e930c0b-30ce-4871-b9a3-afdf92f6d48e</v>
      </c>
      <c r="BZ72" t="str">
        <f>_xlfn.XLOOKUP($B72,Img_lookup!A:A,Img_lookup!C:C, "Not available")</f>
        <v>Aletris farinosa, Star grass</v>
      </c>
      <c r="CA72" t="str">
        <f>_xlfn.XLOOKUP($B72,Img_lookup!A:A,Img_lookup!D:D, "Not available")</f>
        <v>uwdigitalcollections</v>
      </c>
      <c r="CB72" t="str">
        <f>_xlfn.XLOOKUP($B72,Img_lookup!A:A,Img_lookup!E:E, "https://imgur.com/aT5wafe")</f>
        <v>https://api.openverse.engineering/v1/images/3e930c0b-30ce-4871-b9a3-afdf92f6d48e/thumb/</v>
      </c>
    </row>
    <row r="73" spans="1:80" ht="409.6" x14ac:dyDescent="0.15">
      <c r="A73" s="1" t="s">
        <v>1018</v>
      </c>
      <c r="B73" s="1" t="s">
        <v>1529</v>
      </c>
      <c r="D73" s="1" t="s">
        <v>1530</v>
      </c>
      <c r="E73" s="1" t="s">
        <v>606</v>
      </c>
      <c r="F73" s="1" t="s">
        <v>6</v>
      </c>
      <c r="G73" s="1" t="s">
        <v>6</v>
      </c>
      <c r="H73" s="11" t="str">
        <f t="shared" si="43"/>
        <v>Perennial</v>
      </c>
      <c r="J73" s="1">
        <v>0.30000001199999998</v>
      </c>
      <c r="L73" t="str" cm="1">
        <f t="array" ref="L73">_xlfn.IFS(J73+K73="", "Unknown", J73+K73&gt;3, "Large", J73+K73&gt;0.5, "Medium", J73+K73&gt;0, "Small")</f>
        <v>Small</v>
      </c>
      <c r="N73" cm="1">
        <f t="array" ref="N73">IF($M73="",INDEX($M$2:$M$2176,MATCH(1,INDEX(($A$2:$A$2176=$A73)*($M$2:$M$2176&lt;&gt;""),0),0)),$M73)</f>
        <v>7</v>
      </c>
      <c r="O73" s="2" t="str">
        <f t="shared" si="54"/>
        <v>Seasonal outdoors</v>
      </c>
      <c r="P73" s="1" t="s">
        <v>1531</v>
      </c>
      <c r="R73" t="str">
        <f t="shared" si="61"/>
        <v>Medium</v>
      </c>
      <c r="W73"/>
      <c r="AF73" s="16" t="s">
        <v>23858</v>
      </c>
      <c r="AG73" s="1" t="str">
        <f t="shared" si="44"/>
        <v xml:space="preserve">Seed </v>
      </c>
      <c r="AH73" s="2" t="str">
        <f t="shared" si="45"/>
        <v>We have no details for this species but suggest sowing the seed in a greenhouse in early spring. Sow the seed thinly to allow the seedlings to be grown on for their first year without potting them up, but give a liquid feed from time to time to ensure that they do not become nutrient deficient. Prick the young plants out into individual pots the following spring and grow them on in the greenhouse for the next winter. Plant them out into their permanent positions in early summer.
Division in spring.</v>
      </c>
      <c r="AI73" s="1" t="s">
        <v>1532</v>
      </c>
      <c r="AK73" s="1" t="s">
        <v>17104</v>
      </c>
      <c r="AL73" s="1" t="str">
        <f t="shared" si="58"/>
        <v>Unscented</v>
      </c>
      <c r="AM73" s="1" t="b">
        <v>0</v>
      </c>
      <c r="AN73" s="1" t="b">
        <v>0</v>
      </c>
      <c r="AO73" s="1" t="b">
        <v>0</v>
      </c>
      <c r="AP73" s="5" t="s">
        <v>54</v>
      </c>
      <c r="AQ73" s="5" t="str">
        <f t="shared" si="46"/>
        <v>Light, Medium</v>
      </c>
      <c r="AR73" s="1" t="s">
        <v>30</v>
      </c>
      <c r="AS73" s="1" t="str">
        <f t="shared" si="59"/>
        <v>None</v>
      </c>
      <c r="AT73" s="1" t="str">
        <f t="shared" si="47"/>
        <v>Full</v>
      </c>
      <c r="AU73" s="1" t="s">
        <v>29</v>
      </c>
      <c r="AV73" s="1" t="str">
        <f t="shared" si="48"/>
        <v>Moist</v>
      </c>
      <c r="AW73" s="1" t="s">
        <v>123</v>
      </c>
      <c r="AX73" s="1" t="str">
        <f t="shared" si="49"/>
        <v>Acid, Neutral</v>
      </c>
      <c r="AY73" s="1" t="b">
        <v>0</v>
      </c>
      <c r="AZ73" s="1" t="b">
        <v>0</v>
      </c>
      <c r="BA73" s="1" t="b">
        <v>0</v>
      </c>
      <c r="BC73" t="str">
        <f t="shared" si="50"/>
        <v>FALSE</v>
      </c>
      <c r="BE73" t="str">
        <f t="shared" si="51"/>
        <v>FALSE</v>
      </c>
      <c r="BF73" s="1" t="b">
        <v>0</v>
      </c>
      <c r="BG73" s="1" t="b">
        <v>0</v>
      </c>
      <c r="BH73" s="1" t="b">
        <v>0</v>
      </c>
      <c r="BJ73" s="1" t="str">
        <f t="shared" si="52"/>
        <v>FALSE</v>
      </c>
      <c r="BL73" t="str">
        <f t="shared" si="53"/>
        <v>FALSE</v>
      </c>
      <c r="BM73" s="1" t="b">
        <v>0</v>
      </c>
      <c r="BN73" s="1" t="b">
        <v>0</v>
      </c>
      <c r="BO73" s="1">
        <f t="shared" si="60"/>
        <v>4</v>
      </c>
      <c r="BP73" s="1" t="s">
        <v>31</v>
      </c>
      <c r="BQ73" s="1" cm="1">
        <f t="array" ref="BQ73">_xlfn.IFS(BP73="None Known",0, LEN(BP73)&gt;500, 5,LEN(BP73)&gt;400, 4, LEN(BP73)&gt;300, 3, LEN(BP73)&gt;200, 2, LEN(BP73)&gt;1, 1)</f>
        <v>0</v>
      </c>
      <c r="BR73" s="1" t="s">
        <v>1533</v>
      </c>
      <c r="BS73" s="1">
        <v>1</v>
      </c>
      <c r="BT73" s="1" t="s">
        <v>1534</v>
      </c>
      <c r="BU73" s="1">
        <v>1</v>
      </c>
      <c r="BV73" s="1" t="s">
        <v>34</v>
      </c>
      <c r="BW73" s="1" t="s">
        <v>31</v>
      </c>
      <c r="BX73" s="1"/>
      <c r="BY73" t="str">
        <f>_xlfn.XLOOKUP($B73,Img_lookup!A:A,Img_lookup!B:B, "Not available")</f>
        <v>6d74056f-c0d2-4406-859f-b3de6321bddf</v>
      </c>
      <c r="BZ73" t="str">
        <f>_xlfn.XLOOKUP($B73,Img_lookup!A:A,Img_lookup!C:C, "Not available")</f>
        <v>Aletris spicata (Thunb.) Franch.</v>
      </c>
      <c r="CA73" t="str">
        <f>_xlfn.XLOOKUP($B73,Img_lookup!A:A,Img_lookup!D:D, "Not available")</f>
        <v>Ernst Faber</v>
      </c>
      <c r="CB73" t="str">
        <f>_xlfn.XLOOKUP($B73,Img_lookup!A:A,Img_lookup!E:E, "https://imgur.com/aT5wafe")</f>
        <v>https://api.openverse.engineering/v1/images/6d74056f-c0d2-4406-859f-b3de6321bddf/thumb/</v>
      </c>
    </row>
    <row r="74" spans="1:80" ht="409.6" x14ac:dyDescent="0.15">
      <c r="A74" s="1" t="s">
        <v>1348</v>
      </c>
      <c r="B74" s="1" t="s">
        <v>11790</v>
      </c>
      <c r="C74" s="1" t="s">
        <v>11791</v>
      </c>
      <c r="E74" s="1" t="s">
        <v>11792</v>
      </c>
      <c r="F74" s="1" t="s">
        <v>62</v>
      </c>
      <c r="G74" s="1" t="s">
        <v>62</v>
      </c>
      <c r="H74" s="11" t="str">
        <f t="shared" si="43"/>
        <v>Perennial</v>
      </c>
      <c r="I74" s="1" t="s">
        <v>17108</v>
      </c>
      <c r="J74" s="1">
        <v>7</v>
      </c>
      <c r="L74" t="str" cm="1">
        <f t="array" ref="L74">_xlfn.IFS(J74+K74="", "Unknown", J74+K74&gt;3, "Large", J74+K74&gt;0.5, "Medium", J74+K74&gt;0, "Small")</f>
        <v>Large</v>
      </c>
      <c r="M74" s="1">
        <v>10</v>
      </c>
      <c r="N74" cm="1">
        <f t="array" ref="N74">IF($M74="",INDEX($M$2:$M$2176,MATCH(1,INDEX(($A$2:$A$2176=$A74)*($M$2:$M$2176&lt;&gt;""),0),0)),$M74)</f>
        <v>10</v>
      </c>
      <c r="O74" s="2" t="str">
        <f t="shared" si="54"/>
        <v>Grown indoors</v>
      </c>
      <c r="P74" s="1" t="s">
        <v>11793</v>
      </c>
      <c r="R74" t="str">
        <f t="shared" si="61"/>
        <v>Medium</v>
      </c>
      <c r="S74" s="1" t="s">
        <v>24</v>
      </c>
      <c r="T74" s="1" t="str">
        <f>LEFT(S74,FIND("-",S74)-1)</f>
        <v xml:space="preserve">1 </v>
      </c>
      <c r="U74" s="1" t="str">
        <f>RIGHT(S74,FIND("-",S74)-1)</f>
        <v>12</v>
      </c>
      <c r="V74" s="1">
        <v>3</v>
      </c>
      <c r="W74" s="6">
        <f t="shared" ref="W74:W80" si="62">IF(ISNUMBER(SEARCH("-",V74)),TRIM(LEFT(V74,FIND("-",V74)-1)),V74)</f>
        <v>3</v>
      </c>
      <c r="X74" t="str">
        <f>IF(W74=1, "January", IF(W74=2, "February", IF(W74=3, "March", IF(W74=4, "April", IF(W74=5, "May", IF(W74=6, "June", IF(W74=7, "July", IF(W74=8, "August", IF(W74=9, "September", IF(W74=10, "October", IF(W74=11, "November", IF(W74=12, "December", "Other"))))))))))))</f>
        <v>March</v>
      </c>
      <c r="Y74" s="1"/>
      <c r="Z74" s="1"/>
      <c r="AA74" s="1" t="s">
        <v>166</v>
      </c>
      <c r="AB74" s="1" t="str">
        <f>IF(ISNUMBER(SEARCH("-",AA74)),TRIM(LEFT(AA74,FIND("-",AA74)-1)),AA74)</f>
        <v>9</v>
      </c>
      <c r="AC74" s="1" t="str">
        <f>IF(AB74="1", "January", IF(AB74="2", "February", IF(AB74="3", "March", IF(AB74="4", "April", IF(AB74="5", "May", IF(AB74="6", "June", IF(AB74="7", "July", IF(AB74="8", "August", IF(AB74="9", "September", IF(AB74="10", "October", IF(AB74="11", "November", IF(AB74="12", "December", "Other"))))))))))))</f>
        <v>September</v>
      </c>
      <c r="AD74" s="1" t="str">
        <f>IF(ISNUMBER(SEARCH("-",AA74)),TRIM(RIGHT(AA74,LEN(AA74)-SEARCH("-",AA74))),AA74)</f>
        <v>11</v>
      </c>
      <c r="AE74" s="1" t="str">
        <f>IF(AD74="1", "January", IF(AD74="2", "February", IF(AD74="3", "March", IF(AD74="4", "April", IF(AD74="5", "May", IF(AD74="6", "June", IF(AD74="7", "July", IF(AD74="8", "August", IF(AD74="9", "September", IF(AD74="10", "October", IF(AD74="11", "November", IF(AD74="12", "December", "Other"))))))))))))</f>
        <v>November</v>
      </c>
      <c r="AF74" s="16" t="s">
        <v>24252</v>
      </c>
      <c r="AG74" s="1" t="str">
        <f t="shared" si="44"/>
        <v xml:space="preserve">Seed </v>
      </c>
      <c r="AH74" s="2" t="str">
        <f t="shared" si="45"/>
        <v>Sow March/April in a warm greenhouse. When large enough to handle, prick the seedlings out into individual pots and grow them on for at least the first winter in a greenhouse. Plant out in early summer and give the plants some protection from the cold for their first winter outdoors. Tung seed are normally short-lived and must be planted during the season following harvest. Seeds are best hulled before planting, as hulls retard germination. Hulled seed may be planted dry, but soaking in water for 5 - 7 days hastens germination. Stratification, cold treatment or chemical treatment of seeds brings about more rapid and uniform germination. Dry-stored seed should be planted no later than February; stratified seed by mid-March; cold-treated and chemical treated seed by early April[269].
Cuttings of mature wood in a frame[200].
Most successful budding is done in late August, by the simple shield method, requiring piece of budstock bark, including a bud, that will fit into a cut in the rootstock bar[269]. A T-shaped cut is made in bark of rootstock at point 5 - 7.5 cm above ground level, the flaps of bark loosened, shield-bud slipped inside flaps and the flaps tied tightly over the transplanted bud with rubber budding stripe, 12 cm long, 0.6 cm wide, 0.002 thick. After about 7 days, rubber stripe is cut to prevent binding. As newly set buds are susceptible to cold injury, soil is mounded over them for winter. When growth starts in spring, soil is pulled back and each stock cut back to within 3.5 cm of the dormant bud. Later, care consists of keeping all suckers removed and the trees well-cultivated[269]. Spring budding is done only as a last resort if necessary trees are not propagated the previous fall[269].</v>
      </c>
      <c r="AI74" s="1" t="s">
        <v>11794</v>
      </c>
      <c r="AJ74" s="1" t="s">
        <v>26</v>
      </c>
      <c r="AK74" s="1" t="s">
        <v>17106</v>
      </c>
      <c r="AL74" s="1" t="str">
        <f t="shared" si="58"/>
        <v>Unscented</v>
      </c>
      <c r="AM74" s="1" t="b">
        <v>0</v>
      </c>
      <c r="AN74" s="1" t="b">
        <v>0</v>
      </c>
      <c r="AO74" s="1" t="b">
        <v>0</v>
      </c>
      <c r="AP74" s="5" t="s">
        <v>54</v>
      </c>
      <c r="AQ74" s="5" t="str">
        <f t="shared" si="46"/>
        <v>Light, Medium</v>
      </c>
      <c r="AR74" s="1" t="s">
        <v>10</v>
      </c>
      <c r="AS74" s="1" t="str">
        <f t="shared" si="59"/>
        <v>None, Partial</v>
      </c>
      <c r="AT74" s="1" t="str">
        <f t="shared" si="47"/>
        <v>Partial, Full</v>
      </c>
      <c r="AU74" s="1" t="s">
        <v>29</v>
      </c>
      <c r="AV74" s="1" t="str">
        <f t="shared" si="48"/>
        <v>Moist</v>
      </c>
      <c r="AW74" s="1" t="s">
        <v>146</v>
      </c>
      <c r="AX74" s="1" t="str">
        <f t="shared" si="49"/>
        <v>Acid</v>
      </c>
      <c r="AY74" s="1" t="b">
        <v>0</v>
      </c>
      <c r="AZ74" s="1" t="b">
        <v>0</v>
      </c>
      <c r="BA74" s="1" t="b">
        <v>0</v>
      </c>
      <c r="BC74" t="str">
        <f t="shared" si="50"/>
        <v>FALSE</v>
      </c>
      <c r="BE74" t="str">
        <f t="shared" si="51"/>
        <v>FALSE</v>
      </c>
      <c r="BF74" s="1" t="b">
        <v>0</v>
      </c>
      <c r="BG74" s="1" t="b">
        <v>0</v>
      </c>
      <c r="BH74" s="1" t="b">
        <v>0</v>
      </c>
      <c r="BI74" s="1" t="s">
        <v>77</v>
      </c>
      <c r="BJ74" s="1" t="str">
        <f t="shared" si="52"/>
        <v>TRUE</v>
      </c>
      <c r="BK74" s="1" t="s">
        <v>77</v>
      </c>
      <c r="BL74" t="str">
        <f t="shared" si="53"/>
        <v>TRUE</v>
      </c>
      <c r="BM74" s="1" t="b">
        <v>0</v>
      </c>
      <c r="BN74" s="1" t="b">
        <v>0</v>
      </c>
      <c r="BO74" s="1">
        <f t="shared" si="60"/>
        <v>14</v>
      </c>
      <c r="BP74" s="1" t="s">
        <v>11795</v>
      </c>
      <c r="BQ74" s="1" cm="1">
        <f t="array" ref="BQ74">_xlfn.IFS(BP74="None Known",0, LEN(BP74)&gt;500, 5,LEN(BP74)&gt;400, 4, LEN(BP74)&gt;300, 3, LEN(BP74)&gt;200, 2, LEN(BP74)&gt;1, 1)</f>
        <v>5</v>
      </c>
      <c r="BR74" s="1" t="s">
        <v>11796</v>
      </c>
      <c r="BS74" s="1">
        <v>2</v>
      </c>
      <c r="BT74" s="1" t="s">
        <v>11797</v>
      </c>
      <c r="BU74" s="1">
        <v>3</v>
      </c>
      <c r="BV74" s="1" t="s">
        <v>11798</v>
      </c>
      <c r="BW74" s="1" t="s">
        <v>11799</v>
      </c>
      <c r="BX74" s="1"/>
      <c r="BY74" t="str">
        <f>_xlfn.XLOOKUP($B74,Img_lookup!A:A,Img_lookup!B:B, "Not available")</f>
        <v>47065851-50f9-43f6-8b20-a003945ae58d</v>
      </c>
      <c r="BZ74" t="str">
        <f>_xlfn.XLOOKUP($B74,Img_lookup!A:A,Img_lookup!C:C, "Not available")</f>
        <v>EUPHORBIACEAE, ALEURITES FORDII Hemsl., 1_par_Lucil.jpg</v>
      </c>
      <c r="CA74" t="str">
        <f>_xlfn.XLOOKUP($B74,Img_lookup!A:A,Img_lookup!D:D, "Not available")</f>
        <v>voyage-madagascar.org</v>
      </c>
      <c r="CB74" t="str">
        <f>_xlfn.XLOOKUP($B74,Img_lookup!A:A,Img_lookup!E:E, "https://imgur.com/aT5wafe")</f>
        <v>https://api.openverse.engineering/v1/images/47065851-50f9-43f6-8b20-a003945ae58d/thumb/</v>
      </c>
    </row>
    <row r="75" spans="1:80" ht="371" x14ac:dyDescent="0.15">
      <c r="A75" s="1" t="s">
        <v>193</v>
      </c>
      <c r="B75" s="1" t="s">
        <v>6704</v>
      </c>
      <c r="C75" s="1" t="s">
        <v>6705</v>
      </c>
      <c r="D75" s="1" t="s">
        <v>6706</v>
      </c>
      <c r="E75" s="1" t="s">
        <v>6707</v>
      </c>
      <c r="F75" s="1" t="s">
        <v>22</v>
      </c>
      <c r="G75" s="1" t="s">
        <v>22</v>
      </c>
      <c r="H75" s="11" t="str">
        <f t="shared" si="43"/>
        <v>Perennial</v>
      </c>
      <c r="I75" s="1" t="s">
        <v>17107</v>
      </c>
      <c r="J75" s="1">
        <v>2</v>
      </c>
      <c r="L75" t="str" cm="1">
        <f t="array" ref="L75">_xlfn.IFS(J75+K75="", "Unknown", J75+K75&gt;3, "Large", J75+K75&gt;0.5, "Medium", J75+K75&gt;0, "Small")</f>
        <v>Medium</v>
      </c>
      <c r="N75" cm="1">
        <f t="array" ref="N75">IF($M75="",INDEX($M$2:$M$2176,MATCH(1,INDEX(($A$2:$A$2176=$A75)*($M$2:$M$2176&lt;&gt;""),0),0)),$M75)</f>
        <v>8</v>
      </c>
      <c r="O75" s="2" t="str">
        <f t="shared" si="54"/>
        <v>Grown indoors</v>
      </c>
      <c r="P75" s="1" t="s">
        <v>6708</v>
      </c>
      <c r="R75" t="str">
        <f t="shared" si="61"/>
        <v>Medium</v>
      </c>
      <c r="T75" s="1"/>
      <c r="U75" s="1"/>
      <c r="V75" s="1">
        <v>7</v>
      </c>
      <c r="W75" s="6">
        <f t="shared" si="62"/>
        <v>7</v>
      </c>
      <c r="X75" t="str">
        <f>IF(W75=1, "January", IF(W75=2, "February", IF(W75=3, "March", IF(W75=4, "April", IF(W75=5, "May", IF(W75=6, "June", IF(W75=7, "July", IF(W75=8, "August", IF(W75=9, "September", IF(W75=10, "October", IF(W75=11, "November", IF(W75=12, "December", "Other"))))))))))))</f>
        <v>July</v>
      </c>
      <c r="AF75" s="16" t="s">
        <v>25064</v>
      </c>
      <c r="AG75" s="1" t="str">
        <f t="shared" si="44"/>
        <v xml:space="preserve">Seed </v>
      </c>
      <c r="AH75" s="2" t="str">
        <f t="shared" si="45"/>
        <v>Pre-soak the seed for 12 hours in warm water and sow March/April in a warm greenhouse. When large enough to handle, prick the seedlings out into individual pots and grow them on in a greenhouse for at least the first winter. Plant out into their permanent positions in the summer.
Cuttings of young shoots in a frame[1].</v>
      </c>
      <c r="AI75" s="1" t="s">
        <v>6709</v>
      </c>
      <c r="AK75" s="1" t="s">
        <v>17104</v>
      </c>
      <c r="AL75" s="1" t="str">
        <f t="shared" si="58"/>
        <v>Scented</v>
      </c>
      <c r="AM75" s="1" t="b">
        <v>1</v>
      </c>
      <c r="AN75" s="1" t="b">
        <v>0</v>
      </c>
      <c r="AO75" s="1" t="b">
        <v>0</v>
      </c>
      <c r="AP75" s="5" t="s">
        <v>54</v>
      </c>
      <c r="AQ75" s="5" t="str">
        <f t="shared" si="46"/>
        <v>Light, Medium</v>
      </c>
      <c r="AR75" s="1" t="s">
        <v>30</v>
      </c>
      <c r="AS75" s="1" t="str">
        <f t="shared" si="59"/>
        <v>None</v>
      </c>
      <c r="AT75" s="1" t="str">
        <f t="shared" si="47"/>
        <v>Full</v>
      </c>
      <c r="AU75" s="1" t="s">
        <v>11</v>
      </c>
      <c r="AV75" s="1" t="str">
        <f t="shared" si="48"/>
        <v>Dry, Moist</v>
      </c>
      <c r="AW75" s="1" t="s">
        <v>12</v>
      </c>
      <c r="AX75" s="1" t="str">
        <f t="shared" si="49"/>
        <v>Acid, Neutral, Alkaline</v>
      </c>
      <c r="AY75" s="1" t="b">
        <v>0</v>
      </c>
      <c r="AZ75" s="1" t="b">
        <v>0</v>
      </c>
      <c r="BA75" s="1" t="b">
        <v>1</v>
      </c>
      <c r="BC75" t="str">
        <f t="shared" si="50"/>
        <v>FALSE</v>
      </c>
      <c r="BE75" t="str">
        <f t="shared" si="51"/>
        <v>FALSE</v>
      </c>
      <c r="BF75" s="1" t="b">
        <v>0</v>
      </c>
      <c r="BG75" s="1" t="b">
        <v>0</v>
      </c>
      <c r="BH75" s="1" t="b">
        <v>0</v>
      </c>
      <c r="BJ75" s="1" t="str">
        <f t="shared" si="52"/>
        <v>FALSE</v>
      </c>
      <c r="BL75" t="str">
        <f t="shared" si="53"/>
        <v>FALSE</v>
      </c>
      <c r="BM75" s="1" t="b">
        <v>1</v>
      </c>
      <c r="BN75" s="1" t="b">
        <v>0</v>
      </c>
      <c r="BO75" s="1">
        <f t="shared" si="60"/>
        <v>8</v>
      </c>
      <c r="BP75" s="1" t="s">
        <v>31</v>
      </c>
      <c r="BQ75" s="1" cm="1">
        <f t="array" ref="BQ75">_xlfn.IFS(BP75="None Known",0, LEN(BP75)&gt;500, 5,LEN(BP75)&gt;400, 4, LEN(BP75)&gt;300, 3, LEN(BP75)&gt;200, 2, LEN(BP75)&gt;1, 1)</f>
        <v>0</v>
      </c>
      <c r="BR75" s="1" t="s">
        <v>6710</v>
      </c>
      <c r="BS75" s="1">
        <v>2</v>
      </c>
      <c r="BT75" s="1" t="s">
        <v>6711</v>
      </c>
      <c r="BU75" s="1">
        <v>2</v>
      </c>
      <c r="BV75" s="1" t="s">
        <v>6712</v>
      </c>
      <c r="BW75" s="1" t="s">
        <v>31</v>
      </c>
      <c r="BX75" s="1"/>
      <c r="BY75" t="str">
        <f>_xlfn.XLOOKUP($B75,Img_lookup!A:A,Img_lookup!B:B, "Not available")</f>
        <v>33b131bc-4b20-4dae-96ee-dc76f81c1ab4</v>
      </c>
      <c r="BZ75" t="str">
        <f>_xlfn.XLOOKUP($B75,Img_lookup!A:A,Img_lookup!C:C, "Not available")</f>
        <v>Alhagi maurorum Medik.</v>
      </c>
      <c r="CA75" t="str">
        <f>_xlfn.XLOOKUP($B75,Img_lookup!A:A,Img_lookup!D:D, "Not available")</f>
        <v>L. J. van der Maesen</v>
      </c>
      <c r="CB75" t="str">
        <f>_xlfn.XLOOKUP($B75,Img_lookup!A:A,Img_lookup!E:E, "https://imgur.com/aT5wafe")</f>
        <v>https://api.openverse.engineering/v1/images/33b131bc-4b20-4dae-96ee-dc76f81c1ab4/thumb/</v>
      </c>
    </row>
    <row r="76" spans="1:80" ht="384" x14ac:dyDescent="0.15">
      <c r="A76" s="1" t="s">
        <v>13753</v>
      </c>
      <c r="B76" s="1" t="s">
        <v>13754</v>
      </c>
      <c r="C76" s="1" t="s">
        <v>13755</v>
      </c>
      <c r="D76" s="1" t="s">
        <v>13756</v>
      </c>
      <c r="E76" s="1" t="s">
        <v>13757</v>
      </c>
      <c r="F76" s="1" t="s">
        <v>6</v>
      </c>
      <c r="G76" s="1" t="s">
        <v>6</v>
      </c>
      <c r="H76" s="11" t="str">
        <f t="shared" si="43"/>
        <v>Perennial</v>
      </c>
      <c r="J76" s="1">
        <v>0.89999997600000003</v>
      </c>
      <c r="K76" s="1">
        <v>0.44999998800000002</v>
      </c>
      <c r="L76" t="str" cm="1">
        <f t="array" ref="L76">_xlfn.IFS(J76+K76="", "Unknown", J76+K76&gt;3, "Large", J76+K76&gt;0.5, "Medium", J76+K76&gt;0, "Small")</f>
        <v>Medium</v>
      </c>
      <c r="M76" s="1">
        <v>6</v>
      </c>
      <c r="N76" cm="1">
        <f t="array" ref="N76">IF($M76="",INDEX($M$2:$M$2176,MATCH(1,INDEX(($A$2:$A$2176=$A76)*($M$2:$M$2176&lt;&gt;""),0),0)),$M76)</f>
        <v>6</v>
      </c>
      <c r="O76" s="2" t="str">
        <f t="shared" si="54"/>
        <v>Seasonal outdoors</v>
      </c>
      <c r="P76" s="1" t="s">
        <v>13758</v>
      </c>
      <c r="R76" t="str">
        <f t="shared" si="61"/>
        <v>Medium</v>
      </c>
      <c r="T76" s="1"/>
      <c r="U76" s="1"/>
      <c r="V76" s="1" t="s">
        <v>322</v>
      </c>
      <c r="W76" s="6" t="str">
        <f t="shared" si="62"/>
        <v>6</v>
      </c>
      <c r="X76" t="str">
        <f>IF(W76="1", "January", IF(W76="2", "February", IF(W76="3", "March", IF(W76="4", "April", IF(W76="5", "May", IF(W76="6", "June", IF(W76="7", "July", IF(W76="8", "August", IF(W76="9", "September", IF(W76="10", "October", IF(W76="11", "November", IF(W76="12", "December", "Other"))))))))))))</f>
        <v>June</v>
      </c>
      <c r="Y76" s="2" t="str">
        <f>IF(ISNUMBER(SEARCH("-",V76)),TRIM(RIGHT(V76,LEN(V76)-SEARCH("-",V76))),V76)</f>
        <v>8</v>
      </c>
      <c r="Z76" s="2" t="str">
        <f>IF(Y76="1", "January", IF(Y76="2", "February", IF(Y76="3", "March", IF(Y76="4", "April", IF(Y76="5", "May", IF(Y76="6", "June", IF(Y76="7", "July", IF(Y76="8", "August", IF(Y76="9", "September", IF(Y76="10", "October", IF(Y76="11", "November", IF(Y76="12", "December", "Other"))))))))))))</f>
        <v>August</v>
      </c>
      <c r="AA76" s="1" t="s">
        <v>108</v>
      </c>
      <c r="AB76" s="1" t="str">
        <f>IF(ISNUMBER(SEARCH("-",AA76)),TRIM(LEFT(AA76,FIND("-",AA76)-1)),AA76)</f>
        <v>7</v>
      </c>
      <c r="AC76" s="1" t="str">
        <f>IF(AB76="1", "January", IF(AB76="2", "February", IF(AB76="3", "March", IF(AB76="4", "April", IF(AB76="5", "May", IF(AB76="6", "June", IF(AB76="7", "July", IF(AB76="8", "August", IF(AB76="9", "September", IF(AB76="10", "October", IF(AB76="11", "November", IF(AB76="12", "December", "Other"))))))))))))</f>
        <v>July</v>
      </c>
      <c r="AD76" s="1" t="str">
        <f>IF(ISNUMBER(SEARCH("-",AA76)),TRIM(RIGHT(AA76,LEN(AA76)-SEARCH("-",AA76))),AA76)</f>
        <v>9</v>
      </c>
      <c r="AE76" s="1" t="str">
        <f>IF(AD76="1", "January", IF(AD76="2", "February", IF(AD76="3", "March", IF(AD76="4", "April", IF(AD76="5", "May", IF(AD76="6", "June", IF(AD76="7", "July", IF(AD76="8", "August", IF(AD76="9", "September", IF(AD76="10", "October", IF(AD76="11", "November", IF(AD76="12", "December", "Other"))))))))))))</f>
        <v>September</v>
      </c>
      <c r="AF76" s="16" t="s">
        <v>23955</v>
      </c>
      <c r="AG76" s="1" t="str">
        <f t="shared" si="44"/>
        <v xml:space="preserve">Seed </v>
      </c>
      <c r="AH76" s="2" t="str">
        <f t="shared" si="45"/>
        <v>Best sown in a cold frame as soon as it is ripe. Place the pot in about 3cm of water to keep the soil wet. Pot up the seedlings when large enough to handle and keep in the cold frame for the first winter, planting out in late spring.
Division in spring or autumn. Fairly easy, the divisions can be planted straight out into their permanent positions.</v>
      </c>
      <c r="AI76" s="1" t="s">
        <v>13759</v>
      </c>
      <c r="AJ76" s="1" t="s">
        <v>53</v>
      </c>
      <c r="AK76" s="1" t="s">
        <v>17104</v>
      </c>
      <c r="AL76" s="1" t="str">
        <f t="shared" si="58"/>
        <v>Unscented</v>
      </c>
      <c r="AM76" s="1" t="b">
        <v>0</v>
      </c>
      <c r="AN76" s="1" t="b">
        <v>0</v>
      </c>
      <c r="AO76" s="1" t="b">
        <v>0</v>
      </c>
      <c r="AP76" s="5" t="s">
        <v>28</v>
      </c>
      <c r="AQ76" s="5" t="str">
        <f t="shared" si="46"/>
        <v>Light, Medium, Heavy</v>
      </c>
      <c r="AR76" s="1" t="s">
        <v>30</v>
      </c>
      <c r="AS76" s="1" t="str">
        <f t="shared" si="59"/>
        <v>None</v>
      </c>
      <c r="AT76" s="1" t="str">
        <f t="shared" si="47"/>
        <v>Full</v>
      </c>
      <c r="AU76" s="1" t="s">
        <v>919</v>
      </c>
      <c r="AV76" s="1" t="str">
        <f t="shared" si="48"/>
        <v>Wet/Water</v>
      </c>
      <c r="AW76" s="1" t="s">
        <v>12</v>
      </c>
      <c r="AX76" s="1" t="str">
        <f t="shared" si="49"/>
        <v>Acid, Neutral, Alkaline</v>
      </c>
      <c r="AY76" s="1" t="b">
        <v>0</v>
      </c>
      <c r="AZ76" s="1" t="b">
        <v>0</v>
      </c>
      <c r="BA76" s="1" t="b">
        <v>0</v>
      </c>
      <c r="BC76" t="str">
        <f t="shared" si="50"/>
        <v>FALSE</v>
      </c>
      <c r="BE76" t="str">
        <f t="shared" si="51"/>
        <v>FALSE</v>
      </c>
      <c r="BF76" s="1" t="b">
        <v>0</v>
      </c>
      <c r="BG76" s="1" t="b">
        <v>0</v>
      </c>
      <c r="BH76" s="1" t="b">
        <v>0</v>
      </c>
      <c r="BJ76" s="1" t="str">
        <f t="shared" si="52"/>
        <v>FALSE</v>
      </c>
      <c r="BL76" t="str">
        <f t="shared" si="53"/>
        <v>FALSE</v>
      </c>
      <c r="BM76" s="1" t="b">
        <v>0</v>
      </c>
      <c r="BN76" s="1" t="b">
        <v>0</v>
      </c>
      <c r="BO76" s="1">
        <f t="shared" si="60"/>
        <v>9</v>
      </c>
      <c r="BP76" s="1" t="s">
        <v>31</v>
      </c>
      <c r="BQ76" s="1" cm="1">
        <f t="array" ref="BQ76">_xlfn.IFS(BP76="None Known",0, LEN(BP76)&gt;500, 5,LEN(BP76)&gt;400, 4, LEN(BP76)&gt;300, 3, LEN(BP76)&gt;200, 2, LEN(BP76)&gt;1, 1)</f>
        <v>0</v>
      </c>
      <c r="BR76" s="1" t="s">
        <v>13760</v>
      </c>
      <c r="BS76" s="1">
        <v>2</v>
      </c>
      <c r="BT76" s="1" t="s">
        <v>13761</v>
      </c>
      <c r="BU76" s="1">
        <v>3</v>
      </c>
      <c r="BV76" s="1" t="s">
        <v>13762</v>
      </c>
      <c r="BW76" s="1" t="s">
        <v>13763</v>
      </c>
      <c r="BX76" s="1"/>
      <c r="BY76" t="str">
        <f>_xlfn.XLOOKUP($B76,Img_lookup!A:A,Img_lookup!B:B, "Not available")</f>
        <v>Not available</v>
      </c>
      <c r="BZ76" t="str">
        <f>_xlfn.XLOOKUP($B76,Img_lookup!A:A,Img_lookup!C:C, "Not available")</f>
        <v>Not available</v>
      </c>
      <c r="CA76" t="str">
        <f>_xlfn.XLOOKUP($B76,Img_lookup!A:A,Img_lookup!D:D, "Not available")</f>
        <v>Not available</v>
      </c>
      <c r="CB76" t="str">
        <f>_xlfn.XLOOKUP($B76,Img_lookup!A:A,Img_lookup!E:E, "https://imgur.com/aT5wafe")</f>
        <v>https://imgur.com/aT5wafe</v>
      </c>
    </row>
    <row r="77" spans="1:80" ht="409.6" x14ac:dyDescent="0.15">
      <c r="A77" s="1" t="s">
        <v>2017</v>
      </c>
      <c r="B77" s="1" t="s">
        <v>15007</v>
      </c>
      <c r="C77" s="1" t="s">
        <v>3307</v>
      </c>
      <c r="D77" s="1" t="s">
        <v>15008</v>
      </c>
      <c r="E77" s="1" t="s">
        <v>434</v>
      </c>
      <c r="F77" s="1" t="s">
        <v>6</v>
      </c>
      <c r="G77" s="1" t="s">
        <v>6</v>
      </c>
      <c r="H77" s="11" t="str">
        <f t="shared" si="43"/>
        <v>Perennial</v>
      </c>
      <c r="J77" s="1">
        <v>0.20000000300000001</v>
      </c>
      <c r="K77" s="1">
        <v>0.25</v>
      </c>
      <c r="L77" t="str" cm="1">
        <f t="array" ref="L77">_xlfn.IFS(J77+K77="", "Unknown", J77+K77&gt;3, "Large", J77+K77&gt;0.5, "Medium", J77+K77&gt;0, "Small")</f>
        <v>Small</v>
      </c>
      <c r="N77" cm="1">
        <f t="array" ref="N77">IF($M77="",INDEX($M$2:$M$2176,MATCH(1,INDEX(($A$2:$A$2176=$A77)*($M$2:$M$2176&lt;&gt;""),0),0)),$M77)</f>
        <v>3</v>
      </c>
      <c r="O77" s="2" t="str">
        <f t="shared" si="54"/>
        <v>Hardy to cold</v>
      </c>
      <c r="P77" s="1" t="s">
        <v>15009</v>
      </c>
      <c r="R77" t="str">
        <f t="shared" si="61"/>
        <v>Medium</v>
      </c>
      <c r="T77" s="1"/>
      <c r="U77" s="1"/>
      <c r="V77" s="1">
        <v>6</v>
      </c>
      <c r="W77" s="6">
        <f t="shared" si="62"/>
        <v>6</v>
      </c>
      <c r="X77" t="str">
        <f>IF(W77=1, "January", IF(W77=2, "February", IF(W77=3, "March", IF(W77=4, "April", IF(W77=5, "May", IF(W77=6, "June", IF(W77=7, "July", IF(W77=8, "August", IF(W77=9, "September", IF(W77=10, "October", IF(W77=11, "November", IF(W77=12, "December", "Other"))))))))))))</f>
        <v>June</v>
      </c>
      <c r="AF77" s="16" t="s">
        <v>24253</v>
      </c>
      <c r="AG77" s="1" t="str">
        <f t="shared" si="44"/>
        <v xml:space="preserve">Seed </v>
      </c>
      <c r="AH77" s="2" t="str">
        <f t="shared" si="45"/>
        <v>Sow spring in a cold frame. When large enough to handle, prick the seedlings out into individual pots and plant them out in the summer.
Division in spring. Fairly easy, they can be planted straight out into their permanent positions if required.
Basal cuttings of new growth in late spring. Harvest the young shoots when they are about 10 - 15cm long and pot them up into individual pots in a lightly shaded position in a greenhouse. They should root well within a few weeks and can be planted out in the summer[K].
Root cuttings in late winter[200].</v>
      </c>
      <c r="AI77" s="1" t="s">
        <v>15010</v>
      </c>
      <c r="AK77" s="1" t="s">
        <v>17104</v>
      </c>
      <c r="AL77" s="1" t="str">
        <f t="shared" si="58"/>
        <v>Unscented</v>
      </c>
      <c r="AM77" s="1" t="b">
        <v>0</v>
      </c>
      <c r="AN77" s="1" t="b">
        <v>0</v>
      </c>
      <c r="AO77" s="1" t="b">
        <v>0</v>
      </c>
      <c r="AP77" s="5" t="s">
        <v>54</v>
      </c>
      <c r="AQ77" s="5" t="str">
        <f t="shared" si="46"/>
        <v>Light, Medium</v>
      </c>
      <c r="AR77" s="1" t="s">
        <v>10</v>
      </c>
      <c r="AS77" s="1" t="str">
        <f t="shared" si="59"/>
        <v>None, Partial</v>
      </c>
      <c r="AT77" s="1" t="str">
        <f t="shared" si="47"/>
        <v>Partial, Full</v>
      </c>
      <c r="AU77" s="1" t="s">
        <v>11</v>
      </c>
      <c r="AV77" s="1" t="str">
        <f t="shared" si="48"/>
        <v>Dry, Moist</v>
      </c>
      <c r="AW77" s="1" t="s">
        <v>263</v>
      </c>
      <c r="AX77" s="1" t="str">
        <f t="shared" si="49"/>
        <v>Neutral, Alkaline</v>
      </c>
      <c r="AY77" s="1" t="b">
        <v>0</v>
      </c>
      <c r="AZ77" s="1" t="b">
        <v>0</v>
      </c>
      <c r="BA77" s="1" t="b">
        <v>0</v>
      </c>
      <c r="BB77" s="1" t="s">
        <v>29</v>
      </c>
      <c r="BC77" t="str">
        <f t="shared" si="50"/>
        <v>TRUE</v>
      </c>
      <c r="BE77" t="str">
        <f t="shared" si="51"/>
        <v>FALSE</v>
      </c>
      <c r="BF77" s="1" t="b">
        <v>1</v>
      </c>
      <c r="BG77" s="1" t="b">
        <v>0</v>
      </c>
      <c r="BH77" s="1" t="b">
        <v>1</v>
      </c>
      <c r="BJ77" s="1" t="str">
        <f t="shared" si="52"/>
        <v>FALSE</v>
      </c>
      <c r="BL77" t="str">
        <f t="shared" si="53"/>
        <v>FALSE</v>
      </c>
      <c r="BM77" s="1" t="b">
        <v>0</v>
      </c>
      <c r="BN77" s="1" t="b">
        <v>0</v>
      </c>
      <c r="BO77" s="1">
        <f t="shared" si="60"/>
        <v>10</v>
      </c>
      <c r="BP77" s="1" t="s">
        <v>15011</v>
      </c>
      <c r="BQ77" s="1" cm="1">
        <f t="array" ref="BQ77">_xlfn.IFS(BP77="None Known",0, LEN(BP77)&gt;500, 5,LEN(BP77)&gt;400, 4, LEN(BP77)&gt;300, 3, LEN(BP77)&gt;200, 2, LEN(BP77)&gt;1, 1)</f>
        <v>2</v>
      </c>
      <c r="BR77" s="1" t="s">
        <v>15012</v>
      </c>
      <c r="BS77" s="1">
        <v>2</v>
      </c>
      <c r="BT77" s="1" t="s">
        <v>15013</v>
      </c>
      <c r="BU77" s="1">
        <v>2</v>
      </c>
      <c r="BV77" s="1" t="s">
        <v>3476</v>
      </c>
      <c r="BW77" s="1" t="s">
        <v>15014</v>
      </c>
      <c r="BX77" s="1"/>
      <c r="BY77" t="str">
        <f>_xlfn.XLOOKUP($B77,Img_lookup!A:A,Img_lookup!B:B, "Not available")</f>
        <v>ef401a13-2ec5-46d7-a6e0-33c4ac5b6ebb</v>
      </c>
      <c r="BZ77" t="str">
        <f>_xlfn.XLOOKUP($B77,Img_lookup!A:A,Img_lookup!C:C, "Not available")</f>
        <v>Alkanna tinctoria</v>
      </c>
      <c r="CA77" t="str">
        <f>_xlfn.XLOOKUP($B77,Img_lookup!A:A,Img_lookup!D:D, "Not available")</f>
        <v>candiru</v>
      </c>
      <c r="CB77" t="str">
        <f>_xlfn.XLOOKUP($B77,Img_lookup!A:A,Img_lookup!E:E, "https://imgur.com/aT5wafe")</f>
        <v>https://api.openverse.engineering/v1/images/ef401a13-2ec5-46d7-a6e0-33c4ac5b6ebb/thumb/</v>
      </c>
    </row>
    <row r="78" spans="1:80" ht="13" x14ac:dyDescent="0.15">
      <c r="A78" s="1" t="s">
        <v>128</v>
      </c>
      <c r="B78" s="1" t="s">
        <v>10025</v>
      </c>
      <c r="C78" s="1" t="s">
        <v>10026</v>
      </c>
      <c r="D78" s="1" t="s">
        <v>10027</v>
      </c>
      <c r="E78" s="1" t="s">
        <v>10028</v>
      </c>
      <c r="F78" s="1" t="s">
        <v>368</v>
      </c>
      <c r="G78" s="1" t="s">
        <v>368</v>
      </c>
      <c r="H78" s="11" t="str">
        <f t="shared" si="43"/>
        <v>Perennial</v>
      </c>
      <c r="J78" s="1">
        <v>1</v>
      </c>
      <c r="K78" s="1">
        <v>0.40000000600000002</v>
      </c>
      <c r="L78" t="str" cm="1">
        <f t="array" ref="L78">_xlfn.IFS(J78+K78="", "Unknown", J78+K78&gt;3, "Large", J78+K78&gt;0.5, "Medium", J78+K78&gt;0, "Small")</f>
        <v>Medium</v>
      </c>
      <c r="N78" cm="1">
        <f t="array" ref="N78">IF($M78="",INDEX($M$2:$M$2176,MATCH(1,INDEX(($A$2:$A$2176=$A78)*($M$2:$M$2176&lt;&gt;""),0),0)),$M78)</f>
        <v>5</v>
      </c>
      <c r="O78" s="2" t="str">
        <f t="shared" si="54"/>
        <v>Seasonal outdoors</v>
      </c>
      <c r="P78" s="1" t="s">
        <v>10029</v>
      </c>
      <c r="R78" t="str">
        <f t="shared" si="61"/>
        <v>Medium</v>
      </c>
      <c r="T78" s="1"/>
      <c r="U78" s="1"/>
      <c r="V78" s="1" t="s">
        <v>272</v>
      </c>
      <c r="W78" s="6" t="str">
        <f t="shared" si="62"/>
        <v>4</v>
      </c>
      <c r="X78" t="str">
        <f>IF(W78="1", "January", IF(W78="2", "February", IF(W78="3", "March", IF(W78="4", "April", IF(W78="5", "May", IF(W78="6", "June", IF(W78="7", "July", IF(W78="8", "August", IF(W78="9", "September", IF(W78="10", "October", IF(W78="11", "November", IF(W78="12", "December", "Other"))))))))))))</f>
        <v>April</v>
      </c>
      <c r="Y78" s="2" t="str">
        <f>IF(ISNUMBER(SEARCH("-",V78)),TRIM(RIGHT(V78,LEN(V78)-SEARCH("-",V78))),V78)</f>
        <v>6</v>
      </c>
      <c r="Z78" s="2" t="str">
        <f>IF(Y78="1", "January", IF(Y78="2", "February", IF(Y78="3", "March", IF(Y78="4", "April", IF(Y78="5", "May", IF(Y78="6", "June", IF(Y78="7", "July", IF(Y78="8", "August", IF(Y78="9", "September", IF(Y78="10", "October", IF(Y78="11", "November", IF(Y78="12", "December", "Other"))))))))))))</f>
        <v>June</v>
      </c>
      <c r="AA78" s="1" t="s">
        <v>322</v>
      </c>
      <c r="AB78" s="1" t="str">
        <f>IF(ISNUMBER(SEARCH("-",AA78)),TRIM(LEFT(AA78,FIND("-",AA78)-1)),AA78)</f>
        <v>6</v>
      </c>
      <c r="AC78" s="1" t="str">
        <f>IF(AB78="1", "January", IF(AB78="2", "February", IF(AB78="3", "March", IF(AB78="4", "April", IF(AB78="5", "May", IF(AB78="6", "June", IF(AB78="7", "July", IF(AB78="8", "August", IF(AB78="9", "September", IF(AB78="10", "October", IF(AB78="11", "November", IF(AB78="12", "December", "Other"))))))))))))</f>
        <v>June</v>
      </c>
      <c r="AD78" s="1" t="str">
        <f>IF(ISNUMBER(SEARCH("-",AA78)),TRIM(RIGHT(AA78,LEN(AA78)-SEARCH("-",AA78))),AA78)</f>
        <v>8</v>
      </c>
      <c r="AE78" s="1" t="str">
        <f>IF(AD78="1", "January", IF(AD78="2", "February", IF(AD78="3", "March", IF(AD78="4", "April", IF(AD78="5", "May", IF(AD78="6", "June", IF(AD78="7", "July", IF(AD78="8", "August", IF(AD78="9", "September", IF(AD78="10", "October", IF(AD78="11", "November", IF(AD78="12", "December", "Other"))))))))))))</f>
        <v>August</v>
      </c>
      <c r="AF78" s="1" t="s">
        <v>24254</v>
      </c>
      <c r="AG78" s="1" t="str">
        <f t="shared" si="44"/>
        <v xml:space="preserve">Seed </v>
      </c>
      <c r="AH78" s="2" t="str">
        <f t="shared" si="45"/>
        <v>Sow outdoors in situ either in spring or autumn.</v>
      </c>
      <c r="AI78" s="1" t="s">
        <v>10030</v>
      </c>
      <c r="AJ78" s="1" t="s">
        <v>23805</v>
      </c>
      <c r="AK78" s="1" t="s">
        <v>17104</v>
      </c>
      <c r="AL78" s="1" t="str">
        <f t="shared" si="58"/>
        <v>Scented</v>
      </c>
      <c r="AM78" s="1" t="b">
        <v>1</v>
      </c>
      <c r="AN78" s="1" t="b">
        <v>1</v>
      </c>
      <c r="AO78" s="1" t="b">
        <v>0</v>
      </c>
      <c r="AP78" s="5" t="s">
        <v>28</v>
      </c>
      <c r="AQ78" s="5" t="str">
        <f t="shared" si="46"/>
        <v>Light, Medium, Heavy</v>
      </c>
      <c r="AR78" s="1" t="s">
        <v>1788</v>
      </c>
      <c r="AS78" s="1" t="str">
        <f t="shared" si="59"/>
        <v>Partial, Full</v>
      </c>
      <c r="AT78" s="1" t="str">
        <f t="shared" si="47"/>
        <v/>
      </c>
      <c r="AU78" s="1" t="s">
        <v>402</v>
      </c>
      <c r="AV78" s="1" t="str">
        <f t="shared" si="48"/>
        <v>Moist, Wet/Water</v>
      </c>
      <c r="AW78" s="1" t="s">
        <v>12</v>
      </c>
      <c r="AX78" s="1" t="str">
        <f t="shared" si="49"/>
        <v>Acid, Neutral, Alkaline</v>
      </c>
      <c r="AY78" s="1" t="b">
        <v>0</v>
      </c>
      <c r="AZ78" s="1" t="b">
        <v>0</v>
      </c>
      <c r="BA78" s="1" t="b">
        <v>0</v>
      </c>
      <c r="BC78" t="str">
        <f t="shared" si="50"/>
        <v>FALSE</v>
      </c>
      <c r="BE78" t="str">
        <f t="shared" si="51"/>
        <v>FALSE</v>
      </c>
      <c r="BF78" s="1" t="b">
        <v>0</v>
      </c>
      <c r="BG78" s="1" t="b">
        <v>0</v>
      </c>
      <c r="BH78" s="1" t="b">
        <v>0</v>
      </c>
      <c r="BI78" s="1" t="s">
        <v>30</v>
      </c>
      <c r="BJ78" s="1" t="str">
        <f t="shared" si="52"/>
        <v>FALSE</v>
      </c>
      <c r="BK78" s="1" t="s">
        <v>77</v>
      </c>
      <c r="BL78" t="str">
        <f t="shared" si="53"/>
        <v>TRUE</v>
      </c>
      <c r="BM78" s="1" t="b">
        <v>0</v>
      </c>
      <c r="BN78" s="1" t="b">
        <v>1</v>
      </c>
      <c r="BO78" s="1">
        <f t="shared" si="60"/>
        <v>9</v>
      </c>
      <c r="BP78" s="1" t="s">
        <v>10031</v>
      </c>
      <c r="BQ78" s="1" cm="1">
        <f t="array" ref="BQ78">_xlfn.IFS(BP78="None Known",0, LEN(BP78)&gt;500, 5,LEN(BP78)&gt;400, 4, LEN(BP78)&gt;300, 3, LEN(BP78)&gt;200, 2, LEN(BP78)&gt;1, 1)</f>
        <v>1</v>
      </c>
      <c r="BR78" s="1" t="s">
        <v>10032</v>
      </c>
      <c r="BS78" s="1">
        <v>2</v>
      </c>
      <c r="BT78" s="1" t="s">
        <v>10033</v>
      </c>
      <c r="BU78" s="1">
        <v>2</v>
      </c>
      <c r="BV78" s="1" t="s">
        <v>10034</v>
      </c>
      <c r="BW78" s="1" t="s">
        <v>31</v>
      </c>
      <c r="BX78" s="1"/>
      <c r="BY78" t="str">
        <f>_xlfn.XLOOKUP($B78,Img_lookup!A:A,Img_lookup!B:B, "Not available")</f>
        <v>ea5533d5-84a3-4694-830c-be0c6d45019c</v>
      </c>
      <c r="BZ78" t="str">
        <f>_xlfn.XLOOKUP($B78,Img_lookup!A:A,Img_lookup!C:C, "Not available")</f>
        <v>garlic mustard (Alliaria petiolata)</v>
      </c>
      <c r="CA78" t="str">
        <f>_xlfn.XLOOKUP($B78,Img_lookup!A:A,Img_lookup!D:D, "Not available")</f>
        <v>Mostly Dans</v>
      </c>
      <c r="CB78" t="str">
        <f>_xlfn.XLOOKUP($B78,Img_lookup!A:A,Img_lookup!E:E, "https://imgur.com/aT5wafe")</f>
        <v>https://api.openverse.engineering/v1/images/ea5533d5-84a3-4694-830c-be0c6d45019c/thumb/</v>
      </c>
    </row>
    <row r="79" spans="1:80" ht="409.6" x14ac:dyDescent="0.15">
      <c r="A79" s="1" t="s">
        <v>1631</v>
      </c>
      <c r="B79" s="1" t="s">
        <v>10710</v>
      </c>
      <c r="C79" s="1" t="s">
        <v>10711</v>
      </c>
      <c r="E79" s="1" t="s">
        <v>10712</v>
      </c>
      <c r="F79" s="1" t="s">
        <v>23722</v>
      </c>
      <c r="G79" s="1" t="s">
        <v>23800</v>
      </c>
      <c r="H79" s="11" t="str">
        <f t="shared" si="43"/>
        <v>Perennial</v>
      </c>
      <c r="J79" s="1">
        <v>1.7999999520000001</v>
      </c>
      <c r="K79" s="1">
        <v>0.10000000100000001</v>
      </c>
      <c r="L79" t="str" cm="1">
        <f t="array" ref="L79">_xlfn.IFS(J79+K79="", "Unknown", J79+K79&gt;3, "Large", J79+K79&gt;0.5, "Medium", J79+K79&gt;0, "Small")</f>
        <v>Medium</v>
      </c>
      <c r="M79" s="1">
        <v>6</v>
      </c>
      <c r="N79" cm="1">
        <f t="array" ref="N79">IF($M79="",INDEX($M$2:$M$2176,MATCH(1,INDEX(($A$2:$A$2176=$A79)*($M$2:$M$2176&lt;&gt;""),0),0)),$M79)</f>
        <v>6</v>
      </c>
      <c r="O79" s="2" t="str">
        <f t="shared" si="54"/>
        <v>Seasonal outdoors</v>
      </c>
      <c r="P79" s="1" t="s">
        <v>10713</v>
      </c>
      <c r="R79" t="str">
        <f t="shared" si="61"/>
        <v>Medium</v>
      </c>
      <c r="S79" s="1" t="s">
        <v>2106</v>
      </c>
      <c r="T79" s="1" t="str">
        <f>LEFT(S79,FIND("-",S79)-1)</f>
        <v xml:space="preserve">10 </v>
      </c>
      <c r="U79" s="1" t="str">
        <f>RIGHT(S79,FIND("-",S79)-1)</f>
        <v>- 8</v>
      </c>
      <c r="V79" s="1" t="s">
        <v>51</v>
      </c>
      <c r="W79" s="6" t="str">
        <f t="shared" si="62"/>
        <v>7</v>
      </c>
      <c r="X79" t="str">
        <f>IF(W79="1", "January", IF(W79="2", "February", IF(W79="3", "March", IF(W79="4", "April", IF(W79="5", "May", IF(W79="6", "June", IF(W79="7", "July", IF(W79="8", "August", IF(W79="9", "September", IF(W79="10", "October", IF(W79="11", "November", IF(W79="12", "December", "Other"))))))))))))</f>
        <v>July</v>
      </c>
      <c r="Y79" s="2" t="str">
        <f>IF(ISNUMBER(SEARCH("-",V79)),TRIM(RIGHT(V79,LEN(V79)-SEARCH("-",V79))),V79)</f>
        <v>8</v>
      </c>
      <c r="Z79" s="2" t="str">
        <f>IF(Y79="1", "January", IF(Y79="2", "February", IF(Y79="3", "March", IF(Y79="4", "April", IF(Y79="5", "May", IF(Y79="6", "June", IF(Y79="7", "July", IF(Y79="8", "August", IF(Y79="9", "September", IF(Y79="10", "October", IF(Y79="11", "November", IF(Y79="12", "December", "Other"))))))))))))</f>
        <v>August</v>
      </c>
      <c r="AA79" s="1">
        <v>8</v>
      </c>
      <c r="AB79" s="1">
        <f>IF(ISNUMBER(SEARCH("-",AA79)),TRIM(LEFT(AA79,FIND("-",AA79)-1)),AA79)</f>
        <v>8</v>
      </c>
      <c r="AC79" s="1" t="str">
        <f>IF(AB79=1, "January", IF(AB79=2, "February", IF(AB79=3, "March", IF(AB79=4, "April", IF(AB79=5, "May", IF(AB79=6, "June", IF(AB79=7, "July", IF(AB79=8, "August", IF(AB79=9, "September", IF(AB79=10, "October", IF(AB79=11, "November", IF(AB79=12, "December", "Other"))))))))))))</f>
        <v>August</v>
      </c>
      <c r="AD79" s="1"/>
      <c r="AE79" s="1"/>
      <c r="AF79" s="18" t="s">
        <v>25165</v>
      </c>
      <c r="AG79" s="1" t="str">
        <f t="shared" si="44"/>
        <v xml:space="preserve">Bulb </v>
      </c>
      <c r="AH79" s="2" t="str">
        <f t="shared" si="45"/>
        <v>Best sown as soon as it is ripe in a cold frame, though it can also be sown in a cold frame in the spring[200]. Prick out the seedlings into individual pots when they are large enough to handle. Well-grown plants can be planted out into their final positions in late summer or the autumn, otherwise grow them on for a further year in pots and plant them out the following summer.
 Division in late summer or early autumn. Dig up the bulbs when the plants are dormant and divide the small bulblets at the base of the larger bulb. Replant immediately, either in the open ground or in pots in a cold frame.
 Bulbils - plant out as soon as they are ripe in late summer. The bulbils can be planted direct into their permanent positions, though you get better results if you pot them up and plant them out the following spring.</v>
      </c>
      <c r="AI79" s="1" t="s">
        <v>10714</v>
      </c>
      <c r="AJ79" s="1" t="s">
        <v>23802</v>
      </c>
      <c r="AK79" s="1" t="s">
        <v>17104</v>
      </c>
      <c r="AL79" s="1" t="str">
        <f t="shared" si="58"/>
        <v>Unscented</v>
      </c>
      <c r="AM79" s="1" t="b">
        <v>0</v>
      </c>
      <c r="AN79" s="1" t="b">
        <v>0</v>
      </c>
      <c r="AO79" s="1" t="b">
        <v>0</v>
      </c>
      <c r="AP79" s="5" t="s">
        <v>28</v>
      </c>
      <c r="AQ79" s="5" t="str">
        <f t="shared" si="46"/>
        <v>Light, Medium, Heavy</v>
      </c>
      <c r="AR79" s="1" t="s">
        <v>30</v>
      </c>
      <c r="AS79" s="1" t="str">
        <f t="shared" si="59"/>
        <v>None</v>
      </c>
      <c r="AT79" s="1" t="str">
        <f t="shared" si="47"/>
        <v>Full</v>
      </c>
      <c r="AU79" s="1" t="s">
        <v>11</v>
      </c>
      <c r="AV79" s="1" t="str">
        <f t="shared" si="48"/>
        <v>Dry, Moist</v>
      </c>
      <c r="AW79" s="1" t="s">
        <v>12</v>
      </c>
      <c r="AX79" s="1" t="str">
        <f t="shared" si="49"/>
        <v>Acid, Neutral, Alkaline</v>
      </c>
      <c r="AY79" s="1" t="b">
        <v>0</v>
      </c>
      <c r="AZ79" s="1" t="b">
        <v>1</v>
      </c>
      <c r="BA79" s="1" t="b">
        <v>0</v>
      </c>
      <c r="BB79" s="1" t="s">
        <v>275</v>
      </c>
      <c r="BC79" t="str">
        <f t="shared" si="50"/>
        <v>TRUE</v>
      </c>
      <c r="BE79" t="str">
        <f t="shared" si="51"/>
        <v>FALSE</v>
      </c>
      <c r="BF79" s="1" t="b">
        <v>0</v>
      </c>
      <c r="BG79" s="1" t="b">
        <v>1</v>
      </c>
      <c r="BH79" s="1" t="b">
        <v>0</v>
      </c>
      <c r="BI79" s="1" t="s">
        <v>30</v>
      </c>
      <c r="BJ79" s="1" t="str">
        <f t="shared" si="52"/>
        <v>FALSE</v>
      </c>
      <c r="BL79" t="str">
        <f t="shared" si="53"/>
        <v>FALSE</v>
      </c>
      <c r="BM79" s="1" t="b">
        <v>0</v>
      </c>
      <c r="BN79" s="1" t="b">
        <v>0</v>
      </c>
      <c r="BO79" s="1">
        <f t="shared" si="60"/>
        <v>19</v>
      </c>
      <c r="BP79" s="1" t="s">
        <v>1637</v>
      </c>
      <c r="BQ79" s="1" cm="1">
        <f t="array" ref="BQ79">_xlfn.IFS(BP79="None Known",0, LEN(BP79)&gt;500, 5,LEN(BP79)&gt;400, 4, LEN(BP79)&gt;300, 3, LEN(BP79)&gt;200, 2, LEN(BP79)&gt;1, 1)</f>
        <v>1</v>
      </c>
      <c r="BR79" s="1" t="s">
        <v>10715</v>
      </c>
      <c r="BS79" s="1">
        <v>5</v>
      </c>
      <c r="BT79" s="1" t="s">
        <v>10716</v>
      </c>
      <c r="BU79" s="1">
        <v>3</v>
      </c>
      <c r="BV79" s="1" t="s">
        <v>10717</v>
      </c>
      <c r="BW79" s="1" t="s">
        <v>10718</v>
      </c>
      <c r="BX79" s="1"/>
      <c r="BY79" t="str">
        <f>_xlfn.XLOOKUP($B79,Img_lookup!A:A,Img_lookup!B:B, "Not available")</f>
        <v>64c2f267-8e8d-4e6c-a278-166e7fc8afd6</v>
      </c>
      <c r="BZ79" t="str">
        <f>_xlfn.XLOOKUP($B79,Img_lookup!A:A,Img_lookup!C:C, "Not available")</f>
        <v>Leeks (Allium ampeloprasum)</v>
      </c>
      <c r="CA79" t="str">
        <f>_xlfn.XLOOKUP($B79,Img_lookup!A:A,Img_lookup!D:D, "Not available")</f>
        <v>(Imagine) 2.0</v>
      </c>
      <c r="CB79" t="str">
        <f>_xlfn.XLOOKUP($B79,Img_lookup!A:A,Img_lookup!E:E, "https://imgur.com/aT5wafe")</f>
        <v>https://api.openverse.engineering/v1/images/64c2f267-8e8d-4e6c-a278-166e7fc8afd6/thumb/</v>
      </c>
    </row>
    <row r="80" spans="1:80" ht="13" x14ac:dyDescent="0.15">
      <c r="A80" s="1" t="s">
        <v>1631</v>
      </c>
      <c r="B80" s="1" t="s">
        <v>4429</v>
      </c>
      <c r="C80" s="1" t="s">
        <v>4430</v>
      </c>
      <c r="E80" s="1" t="s">
        <v>4431</v>
      </c>
      <c r="F80" s="1" t="s">
        <v>23722</v>
      </c>
      <c r="G80" s="1" t="s">
        <v>23800</v>
      </c>
      <c r="H80" s="11" t="str">
        <f t="shared" si="43"/>
        <v>Perennial</v>
      </c>
      <c r="I80" s="1" t="s">
        <v>17108</v>
      </c>
      <c r="J80" s="1">
        <v>0.60000002399999997</v>
      </c>
      <c r="L80" t="str" cm="1">
        <f t="array" ref="L80">_xlfn.IFS(J80+K80="", "Unknown", J80+K80&gt;3, "Large", J80+K80&gt;0.5, "Medium", J80+K80&gt;0, "Small")</f>
        <v>Medium</v>
      </c>
      <c r="M80" s="1">
        <v>5</v>
      </c>
      <c r="N80" cm="1">
        <f t="array" ref="N80">IF($M80="",INDEX($M$2:$M$2176,MATCH(1,INDEX(($A$2:$A$2176=$A80)*($M$2:$M$2176&lt;&gt;""),0),0)),$M80)</f>
        <v>5</v>
      </c>
      <c r="O80" s="2" t="str">
        <f t="shared" si="54"/>
        <v>Seasonal outdoors</v>
      </c>
      <c r="P80" s="1" t="s">
        <v>709</v>
      </c>
      <c r="R80" t="str">
        <f t="shared" si="61"/>
        <v>Medium</v>
      </c>
      <c r="T80" s="1"/>
      <c r="U80" s="1"/>
      <c r="V80" s="1" t="s">
        <v>307</v>
      </c>
      <c r="W80" s="6" t="str">
        <f t="shared" si="62"/>
        <v>6</v>
      </c>
      <c r="X80" t="str">
        <f>IF(W80="1", "January", IF(W80="2", "February", IF(W80="3", "March", IF(W80="4", "April", IF(W80="5", "May", IF(W80="6", "June", IF(W80="7", "July", IF(W80="8", "August", IF(W80="9", "September", IF(W80="10", "October", IF(W80="11", "November", IF(W80="12", "December", "Other"))))))))))))</f>
        <v>June</v>
      </c>
      <c r="Y80" s="2" t="str">
        <f>IF(ISNUMBER(SEARCH("-",V80)),TRIM(RIGHT(V80,LEN(V80)-SEARCH("-",V80))),V80)</f>
        <v>7</v>
      </c>
      <c r="Z80" s="2" t="str">
        <f>IF(Y80="1", "January", IF(Y80="2", "February", IF(Y80="3", "March", IF(Y80="4", "April", IF(Y80="5", "May", IF(Y80="6", "June", IF(Y80="7", "July", IF(Y80="8", "August", IF(Y80="9", "September", IF(Y80="10", "October", IF(Y80="11", "November", IF(Y80="12", "December", "Other"))))))))))))</f>
        <v>July</v>
      </c>
      <c r="AF80" s="4" t="s">
        <v>4432</v>
      </c>
      <c r="AG80" s="1" t="str">
        <f t="shared" si="44"/>
        <v xml:space="preserve">Bulb </v>
      </c>
      <c r="AH80" s="2" t="str">
        <f t="shared" si="45"/>
        <v>Early sowings can be made in February in a greenhouse to be planted out in late spring. The main sowing is made in March or April in an outdoor seedbed, this bed must be very well prepared. A sowing can also be made in an outdoor seedbed in August of winter hardy varieties (the Japanese onions are very popular for this). These overwinter and provide an early crop of onion bulbs in June of the following year.
 Onion sets can be planted in March or April. Sets are produced by sowing seed rather thickly in an outdoor seedbed in May or June. The soil should not be too rich and the seedlings will not grow very large in their first year. The plants will produce a small bulb about 1 - 2cm in diameter, this is harvested in late summer, stored in a cool frost-free place over winter and then planted out in April. A proportion of the bulbs will run quickly to seed but most should grow on to produce good sized bulbs.</v>
      </c>
      <c r="AI80" s="1" t="s">
        <v>4433</v>
      </c>
      <c r="AJ80" s="1" t="s">
        <v>23802</v>
      </c>
      <c r="AK80" s="1" t="s">
        <v>17104</v>
      </c>
      <c r="AL80" s="1" t="str">
        <f t="shared" si="58"/>
        <v>Unscented</v>
      </c>
      <c r="AM80" s="1" t="b">
        <v>0</v>
      </c>
      <c r="AN80" s="1" t="b">
        <v>0</v>
      </c>
      <c r="AO80" s="1" t="b">
        <v>0</v>
      </c>
      <c r="AP80" s="5" t="s">
        <v>54</v>
      </c>
      <c r="AQ80" s="5" t="str">
        <f t="shared" si="46"/>
        <v>Light, Medium</v>
      </c>
      <c r="AR80" s="1" t="s">
        <v>30</v>
      </c>
      <c r="AS80" s="1" t="str">
        <f t="shared" si="59"/>
        <v>None</v>
      </c>
      <c r="AT80" s="1" t="str">
        <f t="shared" si="47"/>
        <v>Full</v>
      </c>
      <c r="AU80" s="1" t="s">
        <v>29</v>
      </c>
      <c r="AV80" s="1" t="str">
        <f t="shared" si="48"/>
        <v>Moist</v>
      </c>
      <c r="AW80" s="1" t="s">
        <v>12</v>
      </c>
      <c r="AX80" s="1" t="str">
        <f t="shared" si="49"/>
        <v>Acid, Neutral, Alkaline</v>
      </c>
      <c r="AY80" s="1" t="b">
        <v>0</v>
      </c>
      <c r="AZ80" s="1" t="b">
        <v>1</v>
      </c>
      <c r="BA80" s="1" t="b">
        <v>0</v>
      </c>
      <c r="BC80" t="str">
        <f t="shared" si="50"/>
        <v>FALSE</v>
      </c>
      <c r="BE80" t="str">
        <f t="shared" si="51"/>
        <v>FALSE</v>
      </c>
      <c r="BF80" s="1" t="b">
        <v>0</v>
      </c>
      <c r="BG80" s="1" t="b">
        <v>0</v>
      </c>
      <c r="BH80" s="1" t="b">
        <v>0</v>
      </c>
      <c r="BI80" s="1" t="s">
        <v>30</v>
      </c>
      <c r="BJ80" s="1" t="str">
        <f t="shared" si="52"/>
        <v>FALSE</v>
      </c>
      <c r="BL80" t="str">
        <f t="shared" si="53"/>
        <v>FALSE</v>
      </c>
      <c r="BM80" s="1" t="b">
        <v>0</v>
      </c>
      <c r="BN80" s="1" t="b">
        <v>0</v>
      </c>
      <c r="BO80" s="1">
        <f t="shared" si="60"/>
        <v>23</v>
      </c>
      <c r="BP80" s="1" t="s">
        <v>4434</v>
      </c>
      <c r="BQ80" s="1" cm="1">
        <f t="array" ref="BQ80">_xlfn.IFS(BP80="None Known",0, LEN(BP80)&gt;500, 5,LEN(BP80)&gt;400, 4, LEN(BP80)&gt;300, 3, LEN(BP80)&gt;200, 2, LEN(BP80)&gt;1, 1)</f>
        <v>5</v>
      </c>
      <c r="BR80" s="1" t="s">
        <v>4435</v>
      </c>
      <c r="BS80" s="1">
        <v>5</v>
      </c>
      <c r="BT80" s="1" t="s">
        <v>4436</v>
      </c>
      <c r="BU80" s="1">
        <v>3</v>
      </c>
      <c r="BV80" s="1" t="s">
        <v>4437</v>
      </c>
      <c r="BW80" s="1" t="s">
        <v>4438</v>
      </c>
      <c r="BX80" s="1"/>
      <c r="BY80" t="str">
        <f>_xlfn.XLOOKUP($B80,Img_lookup!A:A,Img_lookup!B:B, "Not available")</f>
        <v>fd498f88-c297-4682-b617-30d40b59673c</v>
      </c>
      <c r="BZ80" t="str">
        <f>_xlfn.XLOOKUP($B80,Img_lookup!A:A,Img_lookup!C:C, "Not available")</f>
        <v>Allium cepa</v>
      </c>
      <c r="CA80" t="str">
        <f>_xlfn.XLOOKUP($B80,Img_lookup!A:A,Img_lookup!D:D, "Not available")</f>
        <v>alexlomas</v>
      </c>
      <c r="CB80" t="str">
        <f>_xlfn.XLOOKUP($B80,Img_lookup!A:A,Img_lookup!E:E, "https://imgur.com/aT5wafe")</f>
        <v>https://api.openverse.engineering/v1/images/fd498f88-c297-4682-b617-30d40b59673c/thumb/</v>
      </c>
    </row>
    <row r="81" spans="1:80" ht="13" x14ac:dyDescent="0.15">
      <c r="A81" s="1" t="s">
        <v>1631</v>
      </c>
      <c r="B81" s="1" t="s">
        <v>12918</v>
      </c>
      <c r="C81" s="1" t="s">
        <v>12919</v>
      </c>
      <c r="D81" s="1" t="s">
        <v>12920</v>
      </c>
      <c r="E81" s="1" t="s">
        <v>1213</v>
      </c>
      <c r="F81" s="1" t="s">
        <v>23722</v>
      </c>
      <c r="G81" s="1" t="s">
        <v>23800</v>
      </c>
      <c r="H81" s="11" t="str">
        <f t="shared" si="43"/>
        <v>Perennial</v>
      </c>
      <c r="J81" s="1">
        <v>0.30000001199999998</v>
      </c>
      <c r="L81" t="str" cm="1">
        <f t="array" ref="L81">_xlfn.IFS(J81+K81="", "Unknown", J81+K81&gt;3, "Large", J81+K81&gt;0.5, "Medium", J81+K81&gt;0, "Small")</f>
        <v>Small</v>
      </c>
      <c r="M81" s="1">
        <v>5</v>
      </c>
      <c r="N81" cm="1">
        <f t="array" ref="N81">IF($M81="",INDEX($M$2:$M$2176,MATCH(1,INDEX(($A$2:$A$2176=$A81)*($M$2:$M$2176&lt;&gt;""),0),0)),$M81)</f>
        <v>5</v>
      </c>
      <c r="O81" s="2" t="str">
        <f t="shared" si="54"/>
        <v>Seasonal outdoors</v>
      </c>
      <c r="P81" s="1" t="s">
        <v>709</v>
      </c>
      <c r="R81" t="str">
        <f t="shared" si="61"/>
        <v>Medium</v>
      </c>
      <c r="W81"/>
      <c r="AF81" s="1" t="s">
        <v>12921</v>
      </c>
      <c r="AG81" s="1" t="str">
        <f t="shared" si="44"/>
        <v xml:space="preserve">Bulb </v>
      </c>
      <c r="AH81" s="2" t="str">
        <f t="shared" si="45"/>
        <v>Plant out bulbs in late winter or very early spring. Plant firmly to half the bulbs depth and protect from birds until the bulbs have rooted[200]. (Birds seem to have a fascination for pulling the bulbs out of the ground and then leaving them lying on the surface[K].) Traditionally, bulbs were planted on the shortest day and harvested on the longest. Smaller bulbs are less likely to bolt as a result of exposure to cold conditions[200].</v>
      </c>
      <c r="AI81" s="1" t="s">
        <v>12922</v>
      </c>
      <c r="AJ81" s="1" t="s">
        <v>23802</v>
      </c>
      <c r="AK81" s="1" t="s">
        <v>17104</v>
      </c>
      <c r="AL81" s="1" t="str">
        <f t="shared" si="58"/>
        <v>Unscented</v>
      </c>
      <c r="AM81" s="1" t="b">
        <v>0</v>
      </c>
      <c r="AN81" s="1" t="b">
        <v>0</v>
      </c>
      <c r="AO81" s="1" t="b">
        <v>0</v>
      </c>
      <c r="AP81" s="5" t="s">
        <v>54</v>
      </c>
      <c r="AQ81" s="5" t="str">
        <f t="shared" si="46"/>
        <v>Light, Medium</v>
      </c>
      <c r="AR81" s="1" t="s">
        <v>30</v>
      </c>
      <c r="AS81" s="1" t="str">
        <f t="shared" si="59"/>
        <v>None</v>
      </c>
      <c r="AT81" s="1" t="str">
        <f t="shared" si="47"/>
        <v>Full</v>
      </c>
      <c r="AU81" s="1" t="s">
        <v>29</v>
      </c>
      <c r="AV81" s="1" t="str">
        <f t="shared" si="48"/>
        <v>Moist</v>
      </c>
      <c r="AW81" s="1" t="s">
        <v>12</v>
      </c>
      <c r="AX81" s="1" t="str">
        <f t="shared" si="49"/>
        <v>Acid, Neutral, Alkaline</v>
      </c>
      <c r="AY81" s="1" t="b">
        <v>0</v>
      </c>
      <c r="AZ81" s="1" t="b">
        <v>1</v>
      </c>
      <c r="BA81" s="1" t="b">
        <v>0</v>
      </c>
      <c r="BC81" t="str">
        <f t="shared" si="50"/>
        <v>FALSE</v>
      </c>
      <c r="BE81" t="str">
        <f t="shared" si="51"/>
        <v>FALSE</v>
      </c>
      <c r="BF81" s="1" t="b">
        <v>0</v>
      </c>
      <c r="BG81" s="1" t="b">
        <v>0</v>
      </c>
      <c r="BH81" s="1" t="b">
        <v>0</v>
      </c>
      <c r="BI81" s="1" t="s">
        <v>30</v>
      </c>
      <c r="BJ81" s="1" t="str">
        <f t="shared" si="52"/>
        <v>FALSE</v>
      </c>
      <c r="BL81" t="str">
        <f t="shared" si="53"/>
        <v>FALSE</v>
      </c>
      <c r="BM81" s="1" t="b">
        <v>0</v>
      </c>
      <c r="BN81" s="1" t="b">
        <v>0</v>
      </c>
      <c r="BO81" s="1">
        <f t="shared" si="60"/>
        <v>23</v>
      </c>
      <c r="BP81" s="1" t="s">
        <v>12923</v>
      </c>
      <c r="BQ81" s="1" cm="1">
        <f t="array" ref="BQ81">_xlfn.IFS(BP81="None Known",0, LEN(BP81)&gt;500, 5,LEN(BP81)&gt;400, 4, LEN(BP81)&gt;300, 3, LEN(BP81)&gt;200, 2, LEN(BP81)&gt;1, 1)</f>
        <v>5</v>
      </c>
      <c r="BR81" s="1" t="s">
        <v>12924</v>
      </c>
      <c r="BS81" s="1">
        <v>5</v>
      </c>
      <c r="BT81" s="1" t="s">
        <v>12925</v>
      </c>
      <c r="BU81" s="1">
        <v>3</v>
      </c>
      <c r="BV81" s="1" t="s">
        <v>12926</v>
      </c>
      <c r="BW81" s="1" t="s">
        <v>4438</v>
      </c>
      <c r="BX81" s="1"/>
      <c r="BY81" t="str">
        <f>_xlfn.XLOOKUP($B81,Img_lookup!A:A,Img_lookup!B:B, "Not available")</f>
        <v>fbf182b2-4531-4d87-89d3-5c7856c71590</v>
      </c>
      <c r="BZ81" t="str">
        <f>_xlfn.XLOOKUP($B81,Img_lookup!A:A,Img_lookup!C:C, "Not available")</f>
        <v>Cebollas</v>
      </c>
      <c r="CA81" t="str">
        <f>_xlfn.XLOOKUP($B81,Img_lookup!A:A,Img_lookup!D:D, "Not available")</f>
        <v>Javier Mendia Garc√≠a</v>
      </c>
      <c r="CB81" t="str">
        <f>_xlfn.XLOOKUP($B81,Img_lookup!A:A,Img_lookup!E:E, "https://imgur.com/aT5wafe")</f>
        <v>https://api.openverse.engineering/v1/images/fbf182b2-4531-4d87-89d3-5c7856c71590/thumb/</v>
      </c>
    </row>
    <row r="82" spans="1:80" ht="409.6" x14ac:dyDescent="0.15">
      <c r="A82" s="1" t="s">
        <v>1631</v>
      </c>
      <c r="B82" s="1" t="s">
        <v>10173</v>
      </c>
      <c r="C82" s="1" t="s">
        <v>10174</v>
      </c>
      <c r="E82" s="1" t="s">
        <v>10175</v>
      </c>
      <c r="F82" s="1" t="s">
        <v>23722</v>
      </c>
      <c r="G82" s="1" t="s">
        <v>23800</v>
      </c>
      <c r="H82" s="11" t="str">
        <f t="shared" si="43"/>
        <v>Perennial</v>
      </c>
      <c r="J82" s="1">
        <v>0.44999998800000002</v>
      </c>
      <c r="K82" s="1">
        <v>0.25</v>
      </c>
      <c r="L82" t="str" cm="1">
        <f t="array" ref="L82">_xlfn.IFS(J82+K82="", "Unknown", J82+K82&gt;3, "Large", J82+K82&gt;0.5, "Medium", J82+K82&gt;0, "Small")</f>
        <v>Medium</v>
      </c>
      <c r="M82" s="1">
        <v>6</v>
      </c>
      <c r="N82" cm="1">
        <f t="array" ref="N82">IF($M82="",INDEX($M$2:$M$2176,MATCH(1,INDEX(($A$2:$A$2176=$A82)*($M$2:$M$2176&lt;&gt;""),0),0)),$M82)</f>
        <v>6</v>
      </c>
      <c r="O82" s="2" t="str">
        <f t="shared" si="54"/>
        <v>Seasonal outdoors</v>
      </c>
      <c r="P82" s="1" t="s">
        <v>10176</v>
      </c>
      <c r="R82" t="str">
        <f t="shared" si="61"/>
        <v>Medium</v>
      </c>
      <c r="S82" s="1" t="s">
        <v>10177</v>
      </c>
      <c r="T82" s="1" t="str">
        <f>LEFT(S82,FIND("-",S82)-1)</f>
        <v xml:space="preserve">2 </v>
      </c>
      <c r="U82" s="1" t="str">
        <f>RIGHT(S82,FIND("-",S82)-1)</f>
        <v>12</v>
      </c>
      <c r="V82" s="1" t="s">
        <v>307</v>
      </c>
      <c r="W82" s="6" t="str">
        <f>IF(ISNUMBER(SEARCH("-",V82)),TRIM(LEFT(V82,FIND("-",V82)-1)),V82)</f>
        <v>6</v>
      </c>
      <c r="X82" t="str">
        <f>IF(W82="1", "January", IF(W82="2", "February", IF(W82="3", "March", IF(W82="4", "April", IF(W82="5", "May", IF(W82="6", "June", IF(W82="7", "July", IF(W82="8", "August", IF(W82="9", "September", IF(W82="10", "October", IF(W82="11", "November", IF(W82="12", "December", "Other"))))))))))))</f>
        <v>June</v>
      </c>
      <c r="Y82" s="2" t="str">
        <f>IF(ISNUMBER(SEARCH("-",V82)),TRIM(RIGHT(V82,LEN(V82)-SEARCH("-",V82))),V82)</f>
        <v>7</v>
      </c>
      <c r="Z82" s="2" t="str">
        <f>IF(Y82="1", "January", IF(Y82="2", "February", IF(Y82="3", "March", IF(Y82="4", "April", IF(Y82="5", "May", IF(Y82="6", "June", IF(Y82="7", "July", IF(Y82="8", "August", IF(Y82="9", "September", IF(Y82="10", "October", IF(Y82="11", "November", IF(Y82="12", "December", "Other"))))))))))))</f>
        <v>July</v>
      </c>
      <c r="AF82" s="18" t="s">
        <v>25186</v>
      </c>
      <c r="AG82" s="1" t="str">
        <f t="shared" si="44"/>
        <v xml:space="preserve">Bulb </v>
      </c>
      <c r="AH82"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I82" s="1" t="s">
        <v>10178</v>
      </c>
      <c r="AJ82" s="1" t="s">
        <v>23802</v>
      </c>
      <c r="AK82" s="1" t="s">
        <v>17104</v>
      </c>
      <c r="AL82" s="1" t="str">
        <f t="shared" si="58"/>
        <v>Unscented</v>
      </c>
      <c r="AM82" s="1" t="b">
        <v>0</v>
      </c>
      <c r="AN82" s="1" t="b">
        <v>0</v>
      </c>
      <c r="AO82" s="1" t="b">
        <v>0</v>
      </c>
      <c r="AP82" s="5" t="s">
        <v>28</v>
      </c>
      <c r="AQ82" s="5" t="str">
        <f t="shared" si="46"/>
        <v>Light, Medium, Heavy</v>
      </c>
      <c r="AR82" s="1" t="s">
        <v>30</v>
      </c>
      <c r="AS82" s="1" t="str">
        <f t="shared" si="59"/>
        <v>None</v>
      </c>
      <c r="AT82" s="1" t="str">
        <f t="shared" si="47"/>
        <v>Full</v>
      </c>
      <c r="AU82" s="1" t="s">
        <v>29</v>
      </c>
      <c r="AV82" s="1" t="str">
        <f t="shared" si="48"/>
        <v>Moist</v>
      </c>
      <c r="AW82" s="1" t="s">
        <v>12</v>
      </c>
      <c r="AX82" s="1" t="str">
        <f t="shared" si="49"/>
        <v>Acid, Neutral, Alkaline</v>
      </c>
      <c r="AY82" s="1" t="b">
        <v>0</v>
      </c>
      <c r="AZ82" s="1" t="b">
        <v>0</v>
      </c>
      <c r="BA82" s="1" t="b">
        <v>0</v>
      </c>
      <c r="BB82" s="1" t="s">
        <v>29</v>
      </c>
      <c r="BC82" t="str">
        <f t="shared" si="50"/>
        <v>TRUE</v>
      </c>
      <c r="BE82" t="str">
        <f t="shared" si="51"/>
        <v>FALSE</v>
      </c>
      <c r="BF82" s="1" t="b">
        <v>0</v>
      </c>
      <c r="BG82" s="1" t="b">
        <v>0</v>
      </c>
      <c r="BH82" s="1" t="b">
        <v>1</v>
      </c>
      <c r="BI82" s="1" t="s">
        <v>30</v>
      </c>
      <c r="BJ82" s="1" t="str">
        <f t="shared" si="52"/>
        <v>FALSE</v>
      </c>
      <c r="BL82" t="str">
        <f t="shared" si="53"/>
        <v>FALSE</v>
      </c>
      <c r="BM82" s="1" t="b">
        <v>0</v>
      </c>
      <c r="BN82" s="1" t="b">
        <v>0</v>
      </c>
      <c r="BO82" s="1">
        <f t="shared" si="60"/>
        <v>18</v>
      </c>
      <c r="BP82" s="1" t="s">
        <v>10179</v>
      </c>
      <c r="BQ82" s="1" cm="1">
        <f t="array" ref="BQ82">_xlfn.IFS(BP82="None Known",0, LEN(BP82)&gt;500, 5,LEN(BP82)&gt;400, 4, LEN(BP82)&gt;300, 3, LEN(BP82)&gt;200, 2, LEN(BP82)&gt;1, 1)</f>
        <v>1</v>
      </c>
      <c r="BR82" s="1" t="s">
        <v>10180</v>
      </c>
      <c r="BS82" s="1">
        <v>5</v>
      </c>
      <c r="BT82" s="1" t="s">
        <v>10181</v>
      </c>
      <c r="BU82" s="1">
        <v>2</v>
      </c>
      <c r="BV82" s="1" t="s">
        <v>7092</v>
      </c>
      <c r="BW82" s="1" t="s">
        <v>1641</v>
      </c>
      <c r="BX82" s="1"/>
      <c r="BY82" t="str">
        <f>_xlfn.XLOOKUP($B82,Img_lookup!A:A,Img_lookup!B:B, "Not available")</f>
        <v>a834ad8e-0885-4687-9ae9-3fd6181d0087</v>
      </c>
      <c r="BZ82" t="str">
        <f>_xlfn.XLOOKUP($B82,Img_lookup!A:A,Img_lookup!C:C, "Not available")</f>
        <v>Allium cernuum</v>
      </c>
      <c r="CA82" t="str">
        <f>_xlfn.XLOOKUP($B82,Img_lookup!A:A,Img_lookup!D:D, "Not available")</f>
        <v>aspidoscelis</v>
      </c>
      <c r="CB82" t="str">
        <f>_xlfn.XLOOKUP($B82,Img_lookup!A:A,Img_lookup!E:E, "https://imgur.com/aT5wafe")</f>
        <v>https://api.openverse.engineering/v1/images/a834ad8e-0885-4687-9ae9-3fd6181d0087/thumb/</v>
      </c>
    </row>
    <row r="83" spans="1:80" ht="409.6" x14ac:dyDescent="0.15">
      <c r="A83" s="1" t="s">
        <v>1631</v>
      </c>
      <c r="B83" s="1" t="s">
        <v>12962</v>
      </c>
      <c r="C83" s="1" t="s">
        <v>12963</v>
      </c>
      <c r="D83" s="1" t="s">
        <v>12964</v>
      </c>
      <c r="E83" s="1" t="s">
        <v>3571</v>
      </c>
      <c r="F83" s="1" t="s">
        <v>23722</v>
      </c>
      <c r="G83" s="1" t="s">
        <v>23800</v>
      </c>
      <c r="H83" s="11" t="str">
        <f t="shared" si="43"/>
        <v>Perennial</v>
      </c>
      <c r="I83" s="1" t="s">
        <v>17108</v>
      </c>
      <c r="J83" s="1">
        <v>0.30000001199999998</v>
      </c>
      <c r="L83" t="str" cm="1">
        <f t="array" ref="L83">_xlfn.IFS(J83+K83="", "Unknown", J83+K83&gt;3, "Large", J83+K83&gt;0.5, "Medium", J83+K83&gt;0, "Small")</f>
        <v>Small</v>
      </c>
      <c r="M83" s="1">
        <v>7</v>
      </c>
      <c r="N83" cm="1">
        <f t="array" ref="N83">IF($M83="",INDEX($M$2:$M$2176,MATCH(1,INDEX(($A$2:$A$2176=$A83)*($M$2:$M$2176&lt;&gt;""),0),0)),$M83)</f>
        <v>7</v>
      </c>
      <c r="O83" s="2" t="str">
        <f t="shared" si="54"/>
        <v>Seasonal outdoors</v>
      </c>
      <c r="P83" s="1" t="s">
        <v>12965</v>
      </c>
      <c r="R83" t="str">
        <f t="shared" si="61"/>
        <v>Medium</v>
      </c>
      <c r="S83" s="1" t="s">
        <v>24</v>
      </c>
      <c r="T83" s="1" t="str">
        <f>LEFT(S83,FIND("-",S83)-1)</f>
        <v xml:space="preserve">1 </v>
      </c>
      <c r="U83" s="1" t="str">
        <f>RIGHT(S83,FIND("-",S83)-1)</f>
        <v>12</v>
      </c>
      <c r="V83" s="1" t="s">
        <v>427</v>
      </c>
      <c r="W83" s="6" t="str">
        <f>IF(ISNUMBER(SEARCH("-",V83)),TRIM(LEFT(V83,FIND("-",V83)-1)),V83)</f>
        <v>8</v>
      </c>
      <c r="X83" t="str">
        <f>IF(W83="1", "January", IF(W83="2", "February", IF(W83="3", "March", IF(W83="4", "April", IF(W83="5", "May", IF(W83="6", "June", IF(W83="7", "July", IF(W83="8", "August", IF(W83="9", "September", IF(W83="10", "October", IF(W83="11", "November", IF(W83="12", "December", "Other"))))))))))))</f>
        <v>August</v>
      </c>
      <c r="Y83" s="2" t="str">
        <f>IF(ISNUMBER(SEARCH("-",V83)),TRIM(RIGHT(V83,LEN(V83)-SEARCH("-",V83))),V83)</f>
        <v>9</v>
      </c>
      <c r="Z83" s="2" t="str">
        <f>IF(Y83="1", "January", IF(Y83="2", "February", IF(Y83="3", "March", IF(Y83="4", "April", IF(Y83="5", "May", IF(Y83="6", "June", IF(Y83="7", "July", IF(Y83="8", "August", IF(Y83="9", "September", IF(Y83="10", "October", IF(Y83="11", "November", IF(Y83="12", "December", "Other"))))))))))))</f>
        <v>September</v>
      </c>
      <c r="AF83" s="18" t="s">
        <v>25186</v>
      </c>
      <c r="AG83" s="1" t="str">
        <f t="shared" si="44"/>
        <v xml:space="preserve">Bulb </v>
      </c>
      <c r="AH83"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I83" s="1" t="s">
        <v>12966</v>
      </c>
      <c r="AJ83" s="1" t="s">
        <v>23802</v>
      </c>
      <c r="AK83" s="1" t="s">
        <v>17104</v>
      </c>
      <c r="AL83" s="1" t="str">
        <f t="shared" si="58"/>
        <v>Unscented</v>
      </c>
      <c r="AM83" s="1" t="b">
        <v>0</v>
      </c>
      <c r="AN83" s="1" t="b">
        <v>0</v>
      </c>
      <c r="AO83" s="1" t="b">
        <v>0</v>
      </c>
      <c r="AP83" s="5" t="s">
        <v>54</v>
      </c>
      <c r="AQ83" s="5" t="str">
        <f t="shared" si="46"/>
        <v>Light, Medium</v>
      </c>
      <c r="AR83" s="1" t="s">
        <v>30</v>
      </c>
      <c r="AS83" s="1" t="str">
        <f t="shared" si="59"/>
        <v>None</v>
      </c>
      <c r="AT83" s="1" t="str">
        <f t="shared" si="47"/>
        <v>Full</v>
      </c>
      <c r="AU83" s="1" t="s">
        <v>29</v>
      </c>
      <c r="AV83" s="1" t="str">
        <f t="shared" si="48"/>
        <v>Moist</v>
      </c>
      <c r="AW83" s="1" t="s">
        <v>12</v>
      </c>
      <c r="AX83" s="1" t="str">
        <f t="shared" si="49"/>
        <v>Acid, Neutral, Alkaline</v>
      </c>
      <c r="AY83" s="1" t="b">
        <v>0</v>
      </c>
      <c r="AZ83" s="1" t="b">
        <v>0</v>
      </c>
      <c r="BA83" s="1" t="b">
        <v>0</v>
      </c>
      <c r="BC83" t="str">
        <f t="shared" si="50"/>
        <v>FALSE</v>
      </c>
      <c r="BE83" t="str">
        <f t="shared" si="51"/>
        <v>FALSE</v>
      </c>
      <c r="BF83" s="1" t="b">
        <v>1</v>
      </c>
      <c r="BG83" s="1" t="b">
        <v>0</v>
      </c>
      <c r="BH83" s="1" t="b">
        <v>0</v>
      </c>
      <c r="BJ83" s="1" t="str">
        <f t="shared" si="52"/>
        <v>FALSE</v>
      </c>
      <c r="BL83" t="str">
        <f t="shared" si="53"/>
        <v>FALSE</v>
      </c>
      <c r="BM83" s="1" t="b">
        <v>0</v>
      </c>
      <c r="BN83" s="1" t="b">
        <v>0</v>
      </c>
      <c r="BO83" s="1">
        <f t="shared" si="60"/>
        <v>15</v>
      </c>
      <c r="BP83" s="1" t="s">
        <v>1637</v>
      </c>
      <c r="BQ83" s="1" cm="1">
        <f t="array" ref="BQ83">_xlfn.IFS(BP83="None Known",0, LEN(BP83)&gt;500, 5,LEN(BP83)&gt;400, 4, LEN(BP83)&gt;300, 3, LEN(BP83)&gt;200, 2, LEN(BP83)&gt;1, 1)</f>
        <v>1</v>
      </c>
      <c r="BR83" s="1" t="s">
        <v>12967</v>
      </c>
      <c r="BS83" s="1">
        <v>4</v>
      </c>
      <c r="BT83" s="1" t="s">
        <v>12968</v>
      </c>
      <c r="BU83" s="1">
        <v>2</v>
      </c>
      <c r="BV83" s="1" t="s">
        <v>34</v>
      </c>
      <c r="BW83" s="1" t="s">
        <v>1641</v>
      </c>
      <c r="BX83" s="1"/>
      <c r="BY83" t="str">
        <f>_xlfn.XLOOKUP($B83,Img_lookup!A:A,Img_lookup!B:B, "Not available")</f>
        <v>e8aad1d4-1e25-44a1-9d9a-ac63d17ebcfb</v>
      </c>
      <c r="BZ83" t="str">
        <f>_xlfn.XLOOKUP($B83,Img_lookup!A:A,Img_lookup!C:C, "Not available")</f>
        <v>Leiden University Library - Seikei Zusetsu vol. 24, page 020 - Ëæ£ÈüÆ - Allium chinense G.Don, 1804.jpg</v>
      </c>
      <c r="CA83" t="str">
        <f>_xlfn.XLOOKUP($B83,Img_lookup!A:A,Img_lookup!D:D, "Not available")</f>
        <v>AnonymousUnknown author</v>
      </c>
      <c r="CB83" t="str">
        <f>_xlfn.XLOOKUP($B83,Img_lookup!A:A,Img_lookup!E:E, "https://imgur.com/aT5wafe")</f>
        <v>https://api.openverse.engineering/v1/images/e8aad1d4-1e25-44a1-9d9a-ac63d17ebcfb/thumb/</v>
      </c>
    </row>
    <row r="84" spans="1:80" ht="409.6" x14ac:dyDescent="0.15">
      <c r="A84" s="1" t="s">
        <v>1631</v>
      </c>
      <c r="B84" s="1" t="s">
        <v>1852</v>
      </c>
      <c r="C84" s="1" t="s">
        <v>1853</v>
      </c>
      <c r="D84" s="1" t="s">
        <v>1854</v>
      </c>
      <c r="E84" s="1" t="s">
        <v>1855</v>
      </c>
      <c r="F84" s="1" t="s">
        <v>23722</v>
      </c>
      <c r="G84" s="1" t="s">
        <v>23800</v>
      </c>
      <c r="H84" s="11" t="str">
        <f t="shared" si="43"/>
        <v>Perennial</v>
      </c>
      <c r="J84" s="1">
        <v>0.25</v>
      </c>
      <c r="L84" t="str" cm="1">
        <f t="array" ref="L84">_xlfn.IFS(J84+K84="", "Unknown", J84+K84&gt;3, "Large", J84+K84&gt;0.5, "Medium", J84+K84&gt;0, "Small")</f>
        <v>Small</v>
      </c>
      <c r="M84" s="1">
        <v>7</v>
      </c>
      <c r="N84" cm="1">
        <f t="array" ref="N84">IF($M84="",INDEX($M$2:$M$2176,MATCH(1,INDEX(($A$2:$A$2176=$A84)*($M$2:$M$2176&lt;&gt;""),0),0)),$M84)</f>
        <v>7</v>
      </c>
      <c r="O84" s="2" t="str">
        <f t="shared" si="54"/>
        <v>Seasonal outdoors</v>
      </c>
      <c r="P84" s="1" t="s">
        <v>1856</v>
      </c>
      <c r="R84" t="str">
        <f t="shared" si="61"/>
        <v>Medium</v>
      </c>
      <c r="W84"/>
      <c r="AF84" s="18" t="s">
        <v>25187</v>
      </c>
      <c r="AG84" s="1" t="str">
        <f t="shared" si="44"/>
        <v xml:space="preserve">Bulb </v>
      </c>
      <c r="AH84"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I84" s="1" t="s">
        <v>1857</v>
      </c>
      <c r="AJ84" s="1" t="s">
        <v>23802</v>
      </c>
      <c r="AK84" s="1" t="s">
        <v>17104</v>
      </c>
      <c r="AL84" s="1" t="str">
        <f t="shared" si="58"/>
        <v>Unscented</v>
      </c>
      <c r="AM84" s="1" t="b">
        <v>0</v>
      </c>
      <c r="AN84" s="1" t="b">
        <v>0</v>
      </c>
      <c r="AO84" s="1" t="b">
        <v>0</v>
      </c>
      <c r="AP84" s="5" t="s">
        <v>54</v>
      </c>
      <c r="AQ84" s="5" t="str">
        <f t="shared" si="46"/>
        <v>Light, Medium</v>
      </c>
      <c r="AR84" s="1" t="s">
        <v>30</v>
      </c>
      <c r="AS84" s="1" t="str">
        <f t="shared" si="59"/>
        <v>None</v>
      </c>
      <c r="AT84" s="1" t="str">
        <f t="shared" si="47"/>
        <v>Full</v>
      </c>
      <c r="AU84" s="1" t="s">
        <v>29</v>
      </c>
      <c r="AV84" s="1" t="str">
        <f t="shared" si="48"/>
        <v>Moist</v>
      </c>
      <c r="AW84" s="1" t="s">
        <v>12</v>
      </c>
      <c r="AX84" s="1" t="str">
        <f t="shared" si="49"/>
        <v>Acid, Neutral, Alkaline</v>
      </c>
      <c r="AY84" s="1" t="b">
        <v>0</v>
      </c>
      <c r="AZ84" s="1" t="b">
        <v>0</v>
      </c>
      <c r="BA84" s="1" t="b">
        <v>0</v>
      </c>
      <c r="BC84" t="str">
        <f t="shared" si="50"/>
        <v>FALSE</v>
      </c>
      <c r="BE84" t="str">
        <f t="shared" si="51"/>
        <v>FALSE</v>
      </c>
      <c r="BF84" s="1" t="b">
        <v>0</v>
      </c>
      <c r="BG84" s="1" t="b">
        <v>0</v>
      </c>
      <c r="BH84" s="1" t="b">
        <v>0</v>
      </c>
      <c r="BJ84" s="1" t="str">
        <f t="shared" si="52"/>
        <v>FALSE</v>
      </c>
      <c r="BL84" t="str">
        <f t="shared" si="53"/>
        <v>FALSE</v>
      </c>
      <c r="BM84" s="1" t="b">
        <v>0</v>
      </c>
      <c r="BN84" s="1" t="b">
        <v>0</v>
      </c>
      <c r="BO84" s="1">
        <f t="shared" si="60"/>
        <v>12</v>
      </c>
      <c r="BP84" s="1" t="s">
        <v>1637</v>
      </c>
      <c r="BQ84" s="1" cm="1">
        <f t="array" ref="BQ84">_xlfn.IFS(BP84="None Known",0, LEN(BP84)&gt;500, 5,LEN(BP84)&gt;400, 4, LEN(BP84)&gt;300, 3, LEN(BP84)&gt;200, 2, LEN(BP84)&gt;1, 1)</f>
        <v>1</v>
      </c>
      <c r="BR84" s="1" t="s">
        <v>1858</v>
      </c>
      <c r="BS84" s="1">
        <v>3</v>
      </c>
      <c r="BT84" s="1" t="s">
        <v>1639</v>
      </c>
      <c r="BU84" s="1">
        <v>2</v>
      </c>
      <c r="BV84" s="1" t="s">
        <v>1859</v>
      </c>
      <c r="BW84" s="1" t="s">
        <v>1641</v>
      </c>
      <c r="BX84" s="1"/>
      <c r="BY84" t="str">
        <f>_xlfn.XLOOKUP($B84,Img_lookup!A:A,Img_lookup!B:B, "Not available")</f>
        <v>e00c08eb-3ca9-4a74-9032-14953668c62b</v>
      </c>
      <c r="BZ84" t="str">
        <f>_xlfn.XLOOKUP($B84,Img_lookup!A:A,Img_lookup!C:C, "Not available")</f>
        <v>Allium drummondii Regel</v>
      </c>
      <c r="CA84" t="str">
        <f>_xlfn.XLOOKUP($B84,Img_lookup!A:A,Img_lookup!D:D, "Not available")</f>
        <v>Elbert H. Reid</v>
      </c>
      <c r="CB84" t="str">
        <f>_xlfn.XLOOKUP($B84,Img_lookup!A:A,Img_lookup!E:E, "https://imgur.com/aT5wafe")</f>
        <v>https://api.openverse.engineering/v1/images/e00c08eb-3ca9-4a74-9032-14953668c62b/thumb/</v>
      </c>
    </row>
    <row r="85" spans="1:80" ht="409.6" x14ac:dyDescent="0.15">
      <c r="A85" s="1" t="s">
        <v>1631</v>
      </c>
      <c r="B85" s="1" t="s">
        <v>10402</v>
      </c>
      <c r="C85" s="1" t="s">
        <v>10403</v>
      </c>
      <c r="E85" s="1" t="s">
        <v>10404</v>
      </c>
      <c r="F85" s="1" t="s">
        <v>23722</v>
      </c>
      <c r="G85" s="1" t="s">
        <v>23800</v>
      </c>
      <c r="H85" s="11" t="str">
        <f t="shared" si="43"/>
        <v>Perennial</v>
      </c>
      <c r="J85" s="1">
        <v>0.60000002399999997</v>
      </c>
      <c r="K85" s="1">
        <v>0.20000000300000001</v>
      </c>
      <c r="L85" t="str" cm="1">
        <f t="array" ref="L85">_xlfn.IFS(J85+K85="", "Unknown", J85+K85&gt;3, "Large", J85+K85&gt;0.5, "Medium", J85+K85&gt;0, "Small")</f>
        <v>Medium</v>
      </c>
      <c r="N85" cm="1">
        <f t="array" ref="N85">IF($M85="",INDEX($M$2:$M$2176,MATCH(1,INDEX(($A$2:$A$2176=$A85)*($M$2:$M$2176&lt;&gt;""),0),0)),$M85)</f>
        <v>6</v>
      </c>
      <c r="O85" s="2" t="str">
        <f t="shared" si="54"/>
        <v>Seasonal outdoors</v>
      </c>
      <c r="P85" s="1" t="s">
        <v>709</v>
      </c>
      <c r="R85" t="str">
        <f t="shared" si="61"/>
        <v>Medium</v>
      </c>
      <c r="T85" s="1"/>
      <c r="U85" s="1"/>
      <c r="V85" s="1">
        <v>7</v>
      </c>
      <c r="W85" s="6">
        <f>IF(ISNUMBER(SEARCH("-",V85)),TRIM(LEFT(V85,FIND("-",V85)-1)),V85)</f>
        <v>7</v>
      </c>
      <c r="X85" t="str">
        <f>IF(W85=1, "January", IF(W85=2, "February", IF(W85=3, "March", IF(W85=4, "April", IF(W85=5, "May", IF(W85=6, "June", IF(W85=7, "July", IF(W85=8, "August", IF(W85=9, "September", IF(W85=10, "October", IF(W85=11, "November", IF(W85=12, "December", "Other"))))))))))))</f>
        <v>July</v>
      </c>
      <c r="AF85" s="18" t="s">
        <v>25188</v>
      </c>
      <c r="AG85" s="1" t="str">
        <f t="shared" si="44"/>
        <v xml:space="preserve">Bulb </v>
      </c>
      <c r="AH85" s="2" t="str">
        <f t="shared" si="45"/>
        <v>Sow spring in a greenhouse. The seed germinates over a wide range of temperatures, it is faster at higher temperatures[206]. Prick out the seedlings into individual pots when they are large enough to handle. When well-grown, the plants should be ready to be planted out in the summer. If they are not large enough at this time, grow them on in the greenhouse for their first winter and plant them out in late spring.
 Division of the plants is very easy and can be done at almost any time of the year though the spring is probably best. The divisions can be planted out straight into their permanent positions if required.</v>
      </c>
      <c r="AI85" s="1" t="s">
        <v>10405</v>
      </c>
      <c r="AJ85" s="1" t="s">
        <v>23802</v>
      </c>
      <c r="AK85" s="1" t="s">
        <v>17104</v>
      </c>
      <c r="AL85" s="1" t="str">
        <f t="shared" si="58"/>
        <v>Unscented</v>
      </c>
      <c r="AM85" s="1" t="b">
        <v>0</v>
      </c>
      <c r="AN85" s="1" t="b">
        <v>0</v>
      </c>
      <c r="AO85" s="1" t="b">
        <v>0</v>
      </c>
      <c r="AP85" s="5" t="s">
        <v>28</v>
      </c>
      <c r="AQ85" s="5" t="str">
        <f t="shared" si="46"/>
        <v>Light, Medium, Heavy</v>
      </c>
      <c r="AR85" s="1" t="s">
        <v>30</v>
      </c>
      <c r="AS85" s="1" t="str">
        <f t="shared" si="59"/>
        <v>None</v>
      </c>
      <c r="AT85" s="1" t="str">
        <f t="shared" si="47"/>
        <v>Full</v>
      </c>
      <c r="AU85" s="1" t="s">
        <v>29</v>
      </c>
      <c r="AV85" s="1" t="str">
        <f t="shared" si="48"/>
        <v>Moist</v>
      </c>
      <c r="AW85" s="1" t="s">
        <v>12</v>
      </c>
      <c r="AX85" s="1" t="str">
        <f t="shared" si="49"/>
        <v>Acid, Neutral, Alkaline</v>
      </c>
      <c r="AY85" s="1" t="b">
        <v>0</v>
      </c>
      <c r="AZ85" s="1" t="b">
        <v>0</v>
      </c>
      <c r="BA85" s="1" t="b">
        <v>0</v>
      </c>
      <c r="BC85" t="str">
        <f t="shared" si="50"/>
        <v>FALSE</v>
      </c>
      <c r="BE85" t="str">
        <f t="shared" si="51"/>
        <v>FALSE</v>
      </c>
      <c r="BF85" s="1" t="b">
        <v>0</v>
      </c>
      <c r="BG85" s="1" t="b">
        <v>0</v>
      </c>
      <c r="BH85" s="1" t="b">
        <v>0</v>
      </c>
      <c r="BI85" s="1" t="s">
        <v>30</v>
      </c>
      <c r="BJ85" s="1" t="str">
        <f t="shared" si="52"/>
        <v>FALSE</v>
      </c>
      <c r="BL85" t="str">
        <f t="shared" si="53"/>
        <v>FALSE</v>
      </c>
      <c r="BM85" s="1" t="b">
        <v>0</v>
      </c>
      <c r="BN85" s="1" t="b">
        <v>0</v>
      </c>
      <c r="BO85" s="1">
        <f t="shared" si="60"/>
        <v>18</v>
      </c>
      <c r="BP85" s="1" t="s">
        <v>1637</v>
      </c>
      <c r="BQ85" s="1" cm="1">
        <f t="array" ref="BQ85">_xlfn.IFS(BP85="None Known",0, LEN(BP85)&gt;500, 5,LEN(BP85)&gt;400, 4, LEN(BP85)&gt;300, 3, LEN(BP85)&gt;200, 2, LEN(BP85)&gt;1, 1)</f>
        <v>1</v>
      </c>
      <c r="BR85" s="1" t="s">
        <v>10406</v>
      </c>
      <c r="BS85" s="1">
        <v>5</v>
      </c>
      <c r="BT85" s="1" t="s">
        <v>10407</v>
      </c>
      <c r="BU85" s="1">
        <v>2</v>
      </c>
      <c r="BV85" s="1" t="s">
        <v>34</v>
      </c>
      <c r="BW85" s="1" t="s">
        <v>1641</v>
      </c>
      <c r="BX85" s="1"/>
      <c r="BY85" t="str">
        <f>_xlfn.XLOOKUP($B85,Img_lookup!A:A,Img_lookup!B:B, "Not available")</f>
        <v>75f6e4bb-f309-4df3-88f3-0387b4cd5c46</v>
      </c>
      <c r="BZ85" t="str">
        <f>_xlfn.XLOOKUP($B85,Img_lookup!A:A,Img_lookup!C:C, "Not available")</f>
        <v>Silpa (Allium fistulosum).jpg</v>
      </c>
      <c r="CA85" t="str">
        <f>_xlfn.XLOOKUP($B85,Img_lookup!A:A,Img_lookup!D:D, "Not available")</f>
        <v>ajikang</v>
      </c>
      <c r="CB85" t="str">
        <f>_xlfn.XLOOKUP($B85,Img_lookup!A:A,Img_lookup!E:E, "https://imgur.com/aT5wafe")</f>
        <v>https://api.openverse.engineering/v1/images/75f6e4bb-f309-4df3-88f3-0387b4cd5c46/thumb/</v>
      </c>
    </row>
    <row r="86" spans="1:80" ht="409.6" x14ac:dyDescent="0.15">
      <c r="A86" s="1" t="s">
        <v>1631</v>
      </c>
      <c r="B86" s="1" t="s">
        <v>8305</v>
      </c>
      <c r="C86" s="1" t="s">
        <v>8306</v>
      </c>
      <c r="D86" s="1" t="s">
        <v>8307</v>
      </c>
      <c r="E86" s="1" t="s">
        <v>1168</v>
      </c>
      <c r="F86" s="1" t="s">
        <v>23722</v>
      </c>
      <c r="G86" s="1" t="s">
        <v>23800</v>
      </c>
      <c r="H86" s="11" t="str">
        <f t="shared" si="43"/>
        <v>Perennial</v>
      </c>
      <c r="L86" t="e" cm="1">
        <f t="array" ref="L86">_xlfn.IFS(J86+K86="", "Unknown", J86+K86&gt;3, "Large", J86+K86&gt;0.5, "Medium", J86+K86&gt;0, "Small")</f>
        <v>#N/A</v>
      </c>
      <c r="N86" cm="1">
        <f t="array" ref="N86">IF($M86="",INDEX($M$2:$M$2176,MATCH(1,INDEX(($A$2:$A$2176=$A86)*($M$2:$M$2176&lt;&gt;""),0),0)),$M86)</f>
        <v>6</v>
      </c>
      <c r="O86" s="2" t="str">
        <f t="shared" si="54"/>
        <v>Seasonal outdoors</v>
      </c>
      <c r="P86" s="1" t="s">
        <v>8308</v>
      </c>
      <c r="R86" t="str">
        <f t="shared" si="61"/>
        <v>Medium</v>
      </c>
      <c r="T86" s="1"/>
      <c r="U86" s="1"/>
      <c r="V86" s="1">
        <v>6</v>
      </c>
      <c r="W86" s="6">
        <f>IF(ISNUMBER(SEARCH("-",V86)),TRIM(LEFT(V86,FIND("-",V86)-1)),V86)</f>
        <v>6</v>
      </c>
      <c r="X86" t="str">
        <f>IF(W86=1, "January", IF(W86=2, "February", IF(W86=3, "March", IF(W86=4, "April", IF(W86=5, "May", IF(W86=6, "June", IF(W86=7, "July", IF(W86=8, "August", IF(W86=9, "September", IF(W86=10, "October", IF(W86=11, "November", IF(W86=12, "December", "Other"))))))))))))</f>
        <v>June</v>
      </c>
      <c r="AF86" s="18" t="s">
        <v>25187</v>
      </c>
      <c r="AG86" s="1" t="str">
        <f t="shared" si="44"/>
        <v xml:space="preserve">Bulb </v>
      </c>
      <c r="AH86"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I86" s="1" t="s">
        <v>8309</v>
      </c>
      <c r="AJ86" s="1" t="s">
        <v>23802</v>
      </c>
      <c r="AK86" s="1" t="s">
        <v>17104</v>
      </c>
      <c r="AL86" s="1" t="str">
        <f t="shared" si="58"/>
        <v>Unscented</v>
      </c>
      <c r="AM86" s="1" t="b">
        <v>0</v>
      </c>
      <c r="AN86" s="1" t="b">
        <v>0</v>
      </c>
      <c r="AO86" s="1" t="b">
        <v>0</v>
      </c>
      <c r="AP86" s="5" t="s">
        <v>54</v>
      </c>
      <c r="AQ86" s="5" t="str">
        <f t="shared" si="46"/>
        <v>Light, Medium</v>
      </c>
      <c r="AR86" s="1" t="s">
        <v>30</v>
      </c>
      <c r="AS86" s="1" t="str">
        <f t="shared" si="59"/>
        <v>None</v>
      </c>
      <c r="AT86" s="1" t="str">
        <f t="shared" si="47"/>
        <v>Full</v>
      </c>
      <c r="AU86" s="1" t="s">
        <v>29</v>
      </c>
      <c r="AV86" s="1" t="str">
        <f t="shared" si="48"/>
        <v>Moist</v>
      </c>
      <c r="AW86" s="1" t="s">
        <v>12</v>
      </c>
      <c r="AX86" s="1" t="str">
        <f t="shared" si="49"/>
        <v>Acid, Neutral, Alkaline</v>
      </c>
      <c r="AY86" s="1" t="b">
        <v>0</v>
      </c>
      <c r="AZ86" s="1" t="b">
        <v>0</v>
      </c>
      <c r="BA86" s="1" t="b">
        <v>0</v>
      </c>
      <c r="BC86" t="str">
        <f t="shared" si="50"/>
        <v>FALSE</v>
      </c>
      <c r="BE86" t="str">
        <f t="shared" si="51"/>
        <v>FALSE</v>
      </c>
      <c r="BF86" s="1" t="b">
        <v>0</v>
      </c>
      <c r="BG86" s="1" t="b">
        <v>0</v>
      </c>
      <c r="BH86" s="1" t="b">
        <v>0</v>
      </c>
      <c r="BJ86" s="1" t="str">
        <f t="shared" si="52"/>
        <v>FALSE</v>
      </c>
      <c r="BL86" t="str">
        <f t="shared" si="53"/>
        <v>FALSE</v>
      </c>
      <c r="BM86" s="1" t="b">
        <v>0</v>
      </c>
      <c r="BN86" s="1" t="b">
        <v>0</v>
      </c>
      <c r="BO86" s="1">
        <f t="shared" si="60"/>
        <v>12</v>
      </c>
      <c r="BP86" s="1" t="s">
        <v>1637</v>
      </c>
      <c r="BQ86" s="1" cm="1">
        <f t="array" ref="BQ86">_xlfn.IFS(BP86="None Known",0, LEN(BP86)&gt;500, 5,LEN(BP86)&gt;400, 4, LEN(BP86)&gt;300, 3, LEN(BP86)&gt;200, 2, LEN(BP86)&gt;1, 1)</f>
        <v>1</v>
      </c>
      <c r="BR86" s="1" t="s">
        <v>8310</v>
      </c>
      <c r="BS86" s="1">
        <v>3</v>
      </c>
      <c r="BT86" s="1" t="s">
        <v>8311</v>
      </c>
      <c r="BU86" s="1">
        <v>2</v>
      </c>
      <c r="BV86" s="1" t="s">
        <v>760</v>
      </c>
      <c r="BW86" s="1" t="s">
        <v>1641</v>
      </c>
      <c r="BX86" s="1"/>
      <c r="BY86" t="str">
        <f>_xlfn.XLOOKUP($B86,Img_lookup!A:A,Img_lookup!B:B, "Not available")</f>
        <v>52487c41-8196-4a43-bb48-5fc0c252b20a</v>
      </c>
      <c r="BZ86" t="str">
        <f>_xlfn.XLOOKUP($B86,Img_lookup!A:A,Img_lookup!C:C, "Not available")</f>
        <v>Allium grayi Regel</v>
      </c>
      <c r="CA86" t="str">
        <f>_xlfn.XLOOKUP($B86,Img_lookup!A:A,Img_lookup!D:D, "Not available")</f>
        <v>Ren-Chang Ching</v>
      </c>
      <c r="CB86" t="str">
        <f>_xlfn.XLOOKUP($B86,Img_lookup!A:A,Img_lookup!E:E, "https://imgur.com/aT5wafe")</f>
        <v>https://api.openverse.engineering/v1/images/52487c41-8196-4a43-bb48-5fc0c252b20a/thumb/</v>
      </c>
    </row>
    <row r="87" spans="1:80" ht="409.6" x14ac:dyDescent="0.15">
      <c r="A87" s="1" t="s">
        <v>1631</v>
      </c>
      <c r="B87" s="1" t="s">
        <v>12338</v>
      </c>
      <c r="C87" s="1" t="s">
        <v>12339</v>
      </c>
      <c r="E87" s="1" t="s">
        <v>12340</v>
      </c>
      <c r="F87" s="1" t="s">
        <v>6</v>
      </c>
      <c r="G87" s="1" t="s">
        <v>6</v>
      </c>
      <c r="H87" s="11" t="str">
        <f t="shared" si="43"/>
        <v>Perennial</v>
      </c>
      <c r="J87" s="1">
        <v>1</v>
      </c>
      <c r="L87" t="str" cm="1">
        <f t="array" ref="L87">_xlfn.IFS(J87+K87="", "Unknown", J87+K87&gt;3, "Large", J87+K87&gt;0.5, "Medium", J87+K87&gt;0, "Small")</f>
        <v>Medium</v>
      </c>
      <c r="N87" cm="1">
        <f t="array" ref="N87">IF($M87="",INDEX($M$2:$M$2176,MATCH(1,INDEX(($A$2:$A$2176=$A87)*($M$2:$M$2176&lt;&gt;""),0),0)),$M87)</f>
        <v>6</v>
      </c>
      <c r="O87" s="2" t="str">
        <f t="shared" si="54"/>
        <v>Seasonal outdoors</v>
      </c>
      <c r="P87" s="1" t="s">
        <v>306</v>
      </c>
      <c r="R87" t="str">
        <f t="shared" si="61"/>
        <v>Medium</v>
      </c>
      <c r="W87"/>
      <c r="AF87" s="16" t="s">
        <v>24255</v>
      </c>
      <c r="AG87" s="1" t="str">
        <f t="shared" si="44"/>
        <v xml:space="preserve">Seed </v>
      </c>
      <c r="AH87"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The plants divide successfully at any time in the growing season, pot up the divisions in a cold frame or greenhouse until they are growing well and then plant them out into their permanent positions.</v>
      </c>
      <c r="AI87" s="1" t="s">
        <v>12341</v>
      </c>
      <c r="AJ87" s="1" t="s">
        <v>23802</v>
      </c>
      <c r="AK87" s="1" t="s">
        <v>17104</v>
      </c>
      <c r="AL87" s="1" t="str">
        <f t="shared" si="58"/>
        <v>Unscented</v>
      </c>
      <c r="AM87" s="1" t="b">
        <v>0</v>
      </c>
      <c r="AN87" s="1" t="b">
        <v>0</v>
      </c>
      <c r="AO87" s="1" t="b">
        <v>0</v>
      </c>
      <c r="AP87" s="5" t="s">
        <v>28</v>
      </c>
      <c r="AQ87" s="5" t="str">
        <f t="shared" si="46"/>
        <v>Light, Medium, Heavy</v>
      </c>
      <c r="AR87" s="1" t="s">
        <v>30</v>
      </c>
      <c r="AS87" s="1" t="str">
        <f t="shared" si="59"/>
        <v>None</v>
      </c>
      <c r="AT87" s="1" t="str">
        <f t="shared" si="47"/>
        <v>Full</v>
      </c>
      <c r="AU87" s="1" t="s">
        <v>29</v>
      </c>
      <c r="AV87" s="1" t="str">
        <f t="shared" si="48"/>
        <v>Moist</v>
      </c>
      <c r="AW87" s="1" t="s">
        <v>12</v>
      </c>
      <c r="AX87" s="1" t="str">
        <f t="shared" si="49"/>
        <v>Acid, Neutral, Alkaline</v>
      </c>
      <c r="AY87" s="1" t="b">
        <v>0</v>
      </c>
      <c r="AZ87" s="1" t="b">
        <v>0</v>
      </c>
      <c r="BA87" s="1" t="b">
        <v>0</v>
      </c>
      <c r="BC87" t="str">
        <f t="shared" si="50"/>
        <v>FALSE</v>
      </c>
      <c r="BE87" t="str">
        <f t="shared" si="51"/>
        <v>FALSE</v>
      </c>
      <c r="BF87" s="1" t="b">
        <v>0</v>
      </c>
      <c r="BG87" s="1" t="b">
        <v>0</v>
      </c>
      <c r="BH87" s="1" t="b">
        <v>0</v>
      </c>
      <c r="BJ87" s="1" t="str">
        <f t="shared" si="52"/>
        <v>FALSE</v>
      </c>
      <c r="BL87" t="str">
        <f t="shared" si="53"/>
        <v>FALSE</v>
      </c>
      <c r="BM87" s="1" t="b">
        <v>0</v>
      </c>
      <c r="BN87" s="1" t="b">
        <v>0</v>
      </c>
      <c r="BO87" s="1">
        <f t="shared" si="60"/>
        <v>12</v>
      </c>
      <c r="BP87" s="1" t="s">
        <v>1637</v>
      </c>
      <c r="BQ87" s="1" cm="1">
        <f t="array" ref="BQ87">_xlfn.IFS(BP87="None Known",0, LEN(BP87)&gt;500, 5,LEN(BP87)&gt;400, 4, LEN(BP87)&gt;300, 3, LEN(BP87)&gt;200, 2, LEN(BP87)&gt;1, 1)</f>
        <v>1</v>
      </c>
      <c r="BR87" s="1" t="s">
        <v>12342</v>
      </c>
      <c r="BS87" s="1">
        <v>3</v>
      </c>
      <c r="BT87" s="1" t="s">
        <v>1639</v>
      </c>
      <c r="BU87" s="1">
        <v>2</v>
      </c>
      <c r="BV87" s="1" t="s">
        <v>9666</v>
      </c>
      <c r="BW87" s="1" t="s">
        <v>12343</v>
      </c>
      <c r="BX87" s="1"/>
      <c r="BY87" t="str">
        <f>_xlfn.XLOOKUP($B87,Img_lookup!A:A,Img_lookup!B:B, "Not available")</f>
        <v>Not available</v>
      </c>
      <c r="BZ87" t="str">
        <f>_xlfn.XLOOKUP($B87,Img_lookup!A:A,Img_lookup!C:C, "Not available")</f>
        <v>Not available</v>
      </c>
      <c r="CA87" t="str">
        <f>_xlfn.XLOOKUP($B87,Img_lookup!A:A,Img_lookup!D:D, "Not available")</f>
        <v>Not available</v>
      </c>
      <c r="CB87" t="str">
        <f>_xlfn.XLOOKUP($B87,Img_lookup!A:A,Img_lookup!E:E, "https://imgur.com/aT5wafe")</f>
        <v>https://imgur.com/aT5wafe</v>
      </c>
    </row>
    <row r="88" spans="1:80" ht="409.6" x14ac:dyDescent="0.15">
      <c r="A88" s="1" t="s">
        <v>1631</v>
      </c>
      <c r="B88" s="1" t="s">
        <v>9359</v>
      </c>
      <c r="D88" s="1" t="s">
        <v>9360</v>
      </c>
      <c r="E88" s="1" t="s">
        <v>9361</v>
      </c>
      <c r="F88" s="1" t="s">
        <v>23722</v>
      </c>
      <c r="G88" s="1" t="s">
        <v>23800</v>
      </c>
      <c r="H88" s="11" t="str">
        <f t="shared" si="43"/>
        <v>Perennial</v>
      </c>
      <c r="J88" s="1">
        <v>0.60000002399999997</v>
      </c>
      <c r="L88" t="str" cm="1">
        <f t="array" ref="L88">_xlfn.IFS(J88+K88="", "Unknown", J88+K88&gt;3, "Large", J88+K88&gt;0.5, "Medium", J88+K88&gt;0, "Small")</f>
        <v>Medium</v>
      </c>
      <c r="M88" s="1">
        <v>5</v>
      </c>
      <c r="N88" cm="1">
        <f t="array" ref="N88">IF($M88="",INDEX($M$2:$M$2176,MATCH(1,INDEX(($A$2:$A$2176=$A88)*($M$2:$M$2176&lt;&gt;""),0),0)),$M88)</f>
        <v>5</v>
      </c>
      <c r="O88" s="2" t="str">
        <f t="shared" si="54"/>
        <v>Seasonal outdoors</v>
      </c>
      <c r="P88" s="1" t="s">
        <v>9362</v>
      </c>
      <c r="R88" t="str">
        <f t="shared" si="61"/>
        <v>Medium</v>
      </c>
      <c r="T88" s="1"/>
      <c r="U88" s="1"/>
      <c r="V88" s="1" t="s">
        <v>51</v>
      </c>
      <c r="W88" s="6" t="str">
        <f>IF(ISNUMBER(SEARCH("-",V88)),TRIM(LEFT(V88,FIND("-",V88)-1)),V88)</f>
        <v>7</v>
      </c>
      <c r="X88" t="str">
        <f>IF(W88="1", "January", IF(W88="2", "February", IF(W88="3", "March", IF(W88="4", "April", IF(W88="5", "May", IF(W88="6", "June", IF(W88="7", "July", IF(W88="8", "August", IF(W88="9", "September", IF(W88="10", "October", IF(W88="11", "November", IF(W88="12", "December", "Other"))))))))))))</f>
        <v>July</v>
      </c>
      <c r="Y88" s="2" t="str">
        <f>IF(ISNUMBER(SEARCH("-",V88)),TRIM(RIGHT(V88,LEN(V88)-SEARCH("-",V88))),V88)</f>
        <v>8</v>
      </c>
      <c r="Z88" s="2" t="str">
        <f>IF(Y88="1", "January", IF(Y88="2", "February", IF(Y88="3", "March", IF(Y88="4", "April", IF(Y88="5", "May", IF(Y88="6", "June", IF(Y88="7", "July", IF(Y88="8", "August", IF(Y88="9", "September", IF(Y88="10", "October", IF(Y88="11", "November", IF(Y88="12", "December", "Other"))))))))))))</f>
        <v>August</v>
      </c>
      <c r="AF88" s="18" t="s">
        <v>25189</v>
      </c>
      <c r="AG88" s="1" t="str">
        <f t="shared" si="44"/>
        <v xml:space="preserve">Bulb </v>
      </c>
      <c r="AH88"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or after the plant dies down in late summer. Very easy, the plants divide successfully at any time in the growing season and the divisions can be planted straight out into their permanent positions if required.</v>
      </c>
      <c r="AI88" s="1" t="s">
        <v>9363</v>
      </c>
      <c r="AJ88" s="1" t="s">
        <v>23802</v>
      </c>
      <c r="AK88" s="1" t="s">
        <v>17104</v>
      </c>
      <c r="AL88" s="1" t="str">
        <f t="shared" si="58"/>
        <v>Unscented</v>
      </c>
      <c r="AM88" s="1" t="b">
        <v>0</v>
      </c>
      <c r="AN88" s="1" t="b">
        <v>0</v>
      </c>
      <c r="AO88" s="1" t="b">
        <v>0</v>
      </c>
      <c r="AP88" s="5" t="s">
        <v>54</v>
      </c>
      <c r="AQ88" s="5" t="str">
        <f t="shared" si="46"/>
        <v>Light, Medium</v>
      </c>
      <c r="AR88" s="1" t="s">
        <v>30</v>
      </c>
      <c r="AS88" s="1" t="str">
        <f t="shared" si="59"/>
        <v>None</v>
      </c>
      <c r="AT88" s="1" t="str">
        <f t="shared" si="47"/>
        <v>Full</v>
      </c>
      <c r="AU88" s="1" t="s">
        <v>29</v>
      </c>
      <c r="AV88" s="1" t="str">
        <f t="shared" si="48"/>
        <v>Moist</v>
      </c>
      <c r="AW88" s="1" t="s">
        <v>12</v>
      </c>
      <c r="AX88" s="1" t="str">
        <f t="shared" si="49"/>
        <v>Acid, Neutral, Alkaline</v>
      </c>
      <c r="AY88" s="1" t="b">
        <v>0</v>
      </c>
      <c r="AZ88" s="1" t="b">
        <v>0</v>
      </c>
      <c r="BA88" s="1" t="b">
        <v>0</v>
      </c>
      <c r="BC88" t="str">
        <f t="shared" si="50"/>
        <v>FALSE</v>
      </c>
      <c r="BE88" t="str">
        <f t="shared" si="51"/>
        <v>FALSE</v>
      </c>
      <c r="BF88" s="1" t="b">
        <v>0</v>
      </c>
      <c r="BG88" s="1" t="b">
        <v>0</v>
      </c>
      <c r="BH88" s="1" t="b">
        <v>0</v>
      </c>
      <c r="BJ88" s="1" t="str">
        <f t="shared" si="52"/>
        <v>FALSE</v>
      </c>
      <c r="BL88" t="str">
        <f t="shared" si="53"/>
        <v>FALSE</v>
      </c>
      <c r="BM88" s="1" t="b">
        <v>0</v>
      </c>
      <c r="BN88" s="1" t="b">
        <v>0</v>
      </c>
      <c r="BO88" s="1">
        <f t="shared" si="60"/>
        <v>12</v>
      </c>
      <c r="BP88" s="1" t="s">
        <v>1637</v>
      </c>
      <c r="BQ88" s="1" cm="1">
        <f t="array" ref="BQ88">_xlfn.IFS(BP88="None Known",0, LEN(BP88)&gt;500, 5,LEN(BP88)&gt;400, 4, LEN(BP88)&gt;300, 3, LEN(BP88)&gt;200, 2, LEN(BP88)&gt;1, 1)</f>
        <v>1</v>
      </c>
      <c r="BR88" s="1" t="s">
        <v>9364</v>
      </c>
      <c r="BS88" s="1">
        <v>3</v>
      </c>
      <c r="BT88" s="1" t="s">
        <v>1639</v>
      </c>
      <c r="BU88" s="1">
        <v>2</v>
      </c>
      <c r="BV88" s="1" t="s">
        <v>34</v>
      </c>
      <c r="BW88" s="1" t="s">
        <v>1641</v>
      </c>
      <c r="BX88" s="1"/>
      <c r="BY88" t="str">
        <f>_xlfn.XLOOKUP($B88,Img_lookup!A:A,Img_lookup!B:B, "Not available")</f>
        <v>Not available</v>
      </c>
      <c r="BZ88" t="str">
        <f>_xlfn.XLOOKUP($B88,Img_lookup!A:A,Img_lookup!C:C, "Not available")</f>
        <v>Not available</v>
      </c>
      <c r="CA88" t="str">
        <f>_xlfn.XLOOKUP($B88,Img_lookup!A:A,Img_lookup!D:D, "Not available")</f>
        <v>Not available</v>
      </c>
      <c r="CB88" t="str">
        <f>_xlfn.XLOOKUP($B88,Img_lookup!A:A,Img_lookup!E:E, "https://imgur.com/aT5wafe")</f>
        <v>https://imgur.com/aT5wafe</v>
      </c>
    </row>
    <row r="89" spans="1:80" ht="409.6" x14ac:dyDescent="0.15">
      <c r="A89" s="1" t="s">
        <v>1631</v>
      </c>
      <c r="B89" s="1" t="s">
        <v>1632</v>
      </c>
      <c r="C89" s="1" t="s">
        <v>1633</v>
      </c>
      <c r="E89" s="1" t="s">
        <v>1634</v>
      </c>
      <c r="F89" s="1" t="s">
        <v>23722</v>
      </c>
      <c r="G89" s="1" t="s">
        <v>23800</v>
      </c>
      <c r="H89" s="11" t="str">
        <f t="shared" si="43"/>
        <v>Perennial</v>
      </c>
      <c r="J89" s="1">
        <v>0.60000002399999997</v>
      </c>
      <c r="K89" s="1">
        <v>5.0000001000000002E-2</v>
      </c>
      <c r="L89" t="str" cm="1">
        <f t="array" ref="L89">_xlfn.IFS(J89+K89="", "Unknown", J89+K89&gt;3, "Large", J89+K89&gt;0.5, "Medium", J89+K89&gt;0, "Small")</f>
        <v>Medium</v>
      </c>
      <c r="M89" s="1">
        <v>5</v>
      </c>
      <c r="N89" cm="1">
        <f t="array" ref="N89">IF($M89="",INDEX($M$2:$M$2176,MATCH(1,INDEX(($A$2:$A$2176=$A89)*($M$2:$M$2176&lt;&gt;""),0),0)),$M89)</f>
        <v>5</v>
      </c>
      <c r="O89" s="2" t="str">
        <f t="shared" si="54"/>
        <v>Seasonal outdoors</v>
      </c>
      <c r="P89" s="1" t="s">
        <v>1635</v>
      </c>
      <c r="R89" t="str">
        <f t="shared" si="61"/>
        <v>Medium</v>
      </c>
      <c r="T89" s="1"/>
      <c r="U89" s="1"/>
      <c r="V89" s="1" t="s">
        <v>51</v>
      </c>
      <c r="W89" s="6" t="str">
        <f>IF(ISNUMBER(SEARCH("-",V89)),TRIM(LEFT(V89,FIND("-",V89)-1)),V89)</f>
        <v>7</v>
      </c>
      <c r="X89" t="str">
        <f>IF(W89="1", "January", IF(W89="2", "February", IF(W89="3", "March", IF(W89="4", "April", IF(W89="5", "May", IF(W89="6", "June", IF(W89="7", "July", IF(W89="8", "August", IF(W89="9", "September", IF(W89="10", "October", IF(W89="11", "November", IF(W89="12", "December", "Other"))))))))))))</f>
        <v>July</v>
      </c>
      <c r="Y89" s="2" t="str">
        <f>IF(ISNUMBER(SEARCH("-",V89)),TRIM(RIGHT(V89,LEN(V89)-SEARCH("-",V89))),V89)</f>
        <v>8</v>
      </c>
      <c r="Z89" s="2" t="str">
        <f>IF(Y89="1", "January", IF(Y89="2", "February", IF(Y89="3", "March", IF(Y89="4", "April", IF(Y89="5", "May", IF(Y89="6", "June", IF(Y89="7", "July", IF(Y89="8", "August", IF(Y89="9", "September", IF(Y89="10", "October", IF(Y89="11", "November", IF(Y89="12", "December", "Other"))))))))))))</f>
        <v>August</v>
      </c>
      <c r="AA89" s="1" t="s">
        <v>427</v>
      </c>
      <c r="AB89" s="1" t="str">
        <f>IF(ISNUMBER(SEARCH("-",AA89)),TRIM(LEFT(AA89,FIND("-",AA89)-1)),AA89)</f>
        <v>8</v>
      </c>
      <c r="AC89" s="1" t="str">
        <f>IF(AB89="1", "January", IF(AB89="2", "February", IF(AB89="3", "March", IF(AB89="4", "April", IF(AB89="5", "May", IF(AB89="6", "June", IF(AB89="7", "July", IF(AB89="8", "August", IF(AB89="9", "September", IF(AB89="10", "October", IF(AB89="11", "November", IF(AB89="12", "December", "Other"))))))))))))</f>
        <v>August</v>
      </c>
      <c r="AD89" s="1" t="str">
        <f>IF(ISNUMBER(SEARCH("-",AA89)),TRIM(RIGHT(AA89,LEN(AA89)-SEARCH("-",AA89))),AA89)</f>
        <v>9</v>
      </c>
      <c r="AE89" s="1" t="str">
        <f>IF(AD89="1", "January", IF(AD89="2", "February", IF(AD89="3", "March", IF(AD89="4", "April", IF(AD89="5", "May", IF(AD89="6", "June", IF(AD89="7", "July", IF(AD89="8", "August", IF(AD89="9", "September", IF(AD89="10", "October", IF(AD89="11", "November", IF(AD89="12", "December", "Other"))))))))))))</f>
        <v>September</v>
      </c>
      <c r="AF89" s="18" t="s">
        <v>25190</v>
      </c>
      <c r="AG89" s="1" t="str">
        <f t="shared" si="44"/>
        <v xml:space="preserve">Bulb </v>
      </c>
      <c r="AH89"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
 Bulbils can be harvested in late summer and planted out immediately.</v>
      </c>
      <c r="AI89" s="1" t="s">
        <v>1636</v>
      </c>
      <c r="AJ89" s="1" t="s">
        <v>23801</v>
      </c>
      <c r="AK89" s="1" t="s">
        <v>17104</v>
      </c>
      <c r="AL89" s="1" t="str">
        <f t="shared" si="58"/>
        <v>Unscented</v>
      </c>
      <c r="AM89" s="1" t="b">
        <v>0</v>
      </c>
      <c r="AN89" s="1" t="b">
        <v>0</v>
      </c>
      <c r="AO89" s="1" t="b">
        <v>0</v>
      </c>
      <c r="AP89" s="5" t="s">
        <v>54</v>
      </c>
      <c r="AQ89" s="5" t="str">
        <f t="shared" si="46"/>
        <v>Light, Medium</v>
      </c>
      <c r="AR89" s="1" t="s">
        <v>30</v>
      </c>
      <c r="AS89" s="1" t="str">
        <f t="shared" si="59"/>
        <v>None</v>
      </c>
      <c r="AT89" s="1" t="str">
        <f t="shared" si="47"/>
        <v>Full</v>
      </c>
      <c r="AU89" s="1" t="s">
        <v>29</v>
      </c>
      <c r="AV89" s="1" t="str">
        <f t="shared" si="48"/>
        <v>Moist</v>
      </c>
      <c r="AW89" s="1" t="s">
        <v>12</v>
      </c>
      <c r="AX89" s="1" t="str">
        <f t="shared" si="49"/>
        <v>Acid, Neutral, Alkaline</v>
      </c>
      <c r="AY89" s="1" t="b">
        <v>0</v>
      </c>
      <c r="AZ89" s="1" t="b">
        <v>0</v>
      </c>
      <c r="BA89" s="1" t="b">
        <v>0</v>
      </c>
      <c r="BC89" t="str">
        <f t="shared" si="50"/>
        <v>FALSE</v>
      </c>
      <c r="BE89" t="str">
        <f t="shared" si="51"/>
        <v>FALSE</v>
      </c>
      <c r="BF89" s="1" t="b">
        <v>0</v>
      </c>
      <c r="BG89" s="1" t="b">
        <v>0</v>
      </c>
      <c r="BH89" s="1" t="b">
        <v>0</v>
      </c>
      <c r="BI89" s="1" t="s">
        <v>30</v>
      </c>
      <c r="BJ89" s="1" t="str">
        <f t="shared" si="52"/>
        <v>FALSE</v>
      </c>
      <c r="BK89" s="1" t="s">
        <v>77</v>
      </c>
      <c r="BL89" t="str">
        <f t="shared" si="53"/>
        <v>TRUE</v>
      </c>
      <c r="BM89" s="1" t="b">
        <v>0</v>
      </c>
      <c r="BN89" s="1" t="b">
        <v>0</v>
      </c>
      <c r="BO89" s="1">
        <f t="shared" si="60"/>
        <v>12</v>
      </c>
      <c r="BP89" s="1" t="s">
        <v>1637</v>
      </c>
      <c r="BQ89" s="1" cm="1">
        <f t="array" ref="BQ89">_xlfn.IFS(BP89="None Known",0, LEN(BP89)&gt;500, 5,LEN(BP89)&gt;400, 4, LEN(BP89)&gt;300, 3, LEN(BP89)&gt;200, 2, LEN(BP89)&gt;1, 1)</f>
        <v>1</v>
      </c>
      <c r="BR89" s="1" t="s">
        <v>1638</v>
      </c>
      <c r="BS89" s="1">
        <v>3</v>
      </c>
      <c r="BT89" s="1" t="s">
        <v>1639</v>
      </c>
      <c r="BU89" s="1">
        <v>2</v>
      </c>
      <c r="BV89" s="1" t="s">
        <v>1640</v>
      </c>
      <c r="BW89" s="1" t="s">
        <v>1641</v>
      </c>
      <c r="BX89" s="1"/>
      <c r="BY89" t="str">
        <f>_xlfn.XLOOKUP($B89,Img_lookup!A:A,Img_lookup!B:B, "Not available")</f>
        <v>188b3c93-ea85-43c4-8a41-c69bb9d931a9</v>
      </c>
      <c r="BZ89" t="str">
        <f>_xlfn.XLOOKUP($B89,Img_lookup!A:A,Img_lookup!C:C, "Not available")</f>
        <v>Backl√∂k (Allium oleraceum).jpg</v>
      </c>
      <c r="CA89" t="str">
        <f>_xlfn.XLOOKUP($B89,Img_lookup!A:A,Img_lookup!D:D, "Not available")</f>
        <v>Foto: Jonn Leffmann</v>
      </c>
      <c r="CB89" t="str">
        <f>_xlfn.XLOOKUP($B89,Img_lookup!A:A,Img_lookup!E:E, "https://imgur.com/aT5wafe")</f>
        <v>https://api.openverse.engineering/v1/images/188b3c93-ea85-43c4-8a41-c69bb9d931a9/thumb/</v>
      </c>
    </row>
    <row r="90" spans="1:80" ht="13" x14ac:dyDescent="0.15">
      <c r="A90" s="1" t="s">
        <v>1631</v>
      </c>
      <c r="B90" s="1" t="s">
        <v>11160</v>
      </c>
      <c r="C90" s="1" t="s">
        <v>11161</v>
      </c>
      <c r="E90" s="1" t="s">
        <v>1213</v>
      </c>
      <c r="F90" s="1" t="s">
        <v>23722</v>
      </c>
      <c r="G90" s="1" t="s">
        <v>23800</v>
      </c>
      <c r="H90" s="11" t="str">
        <f t="shared" si="43"/>
        <v>Perennial</v>
      </c>
      <c r="J90" s="1">
        <v>0.89999997600000003</v>
      </c>
      <c r="L90" t="str" cm="1">
        <f t="array" ref="L90">_xlfn.IFS(J90+K90="", "Unknown", J90+K90&gt;3, "Large", J90+K90&gt;0.5, "Medium", J90+K90&gt;0, "Small")</f>
        <v>Medium</v>
      </c>
      <c r="M90" s="1">
        <v>6</v>
      </c>
      <c r="N90" cm="1">
        <f t="array" ref="N90">IF($M90="",INDEX($M$2:$M$2176,MATCH(1,INDEX(($A$2:$A$2176=$A90)*($M$2:$M$2176&lt;&gt;""),0),0)),$M90)</f>
        <v>6</v>
      </c>
      <c r="O90" s="2" t="str">
        <f t="shared" si="54"/>
        <v>Seasonal outdoors</v>
      </c>
      <c r="P90" s="1" t="s">
        <v>11162</v>
      </c>
      <c r="R90" t="str">
        <f t="shared" si="61"/>
        <v>Medium</v>
      </c>
      <c r="T90" s="1"/>
      <c r="U90" s="1"/>
      <c r="V90" s="1" t="s">
        <v>51</v>
      </c>
      <c r="W90" s="6" t="str">
        <f>IF(ISNUMBER(SEARCH("-",V90)),TRIM(LEFT(V90,FIND("-",V90)-1)),V90)</f>
        <v>7</v>
      </c>
      <c r="X90" t="str">
        <f>IF(W90="1", "January", IF(W90="2", "February", IF(W90="3", "March", IF(W90="4", "April", IF(W90="5", "May", IF(W90="6", "June", IF(W90="7", "July", IF(W90="8", "August", IF(W90="9", "September", IF(W90="10", "October", IF(W90="11", "November", IF(W90="12", "December", "Other"))))))))))))</f>
        <v>July</v>
      </c>
      <c r="Y90" s="2" t="str">
        <f>IF(ISNUMBER(SEARCH("-",V90)),TRIM(RIGHT(V90,LEN(V90)-SEARCH("-",V90))),V90)</f>
        <v>8</v>
      </c>
      <c r="Z90" s="2" t="str">
        <f>IF(Y90="1", "January", IF(Y90="2", "February", IF(Y90="3", "March", IF(Y90="4", "April", IF(Y90="5", "May", IF(Y90="6", "June", IF(Y90="7", "July", IF(Y90="8", "August", IF(Y90="9", "September", IF(Y90="10", "October", IF(Y90="11", "November", IF(Y90="12", "December", "Other"))))))))))))</f>
        <v>August</v>
      </c>
      <c r="AF90" s="4" t="s">
        <v>25198</v>
      </c>
      <c r="AG90" s="1" t="str">
        <f t="shared" si="44"/>
        <v xml:space="preserve">Bulb </v>
      </c>
      <c r="AH90" s="2" t="str">
        <f t="shared" si="45"/>
        <v>For an early crop, or for larger plants, sow the seed in early spring in a greenhouse and plant out in May. For smaller or later plants, sow April in an outdoor seedbed and plant out as space permits in July or even August.</v>
      </c>
      <c r="AI90" s="1" t="s">
        <v>11163</v>
      </c>
      <c r="AJ90" s="1" t="s">
        <v>23802</v>
      </c>
      <c r="AK90" s="1" t="s">
        <v>17104</v>
      </c>
      <c r="AL90" s="1" t="str">
        <f t="shared" si="58"/>
        <v>Unscented</v>
      </c>
      <c r="AM90" s="1" t="b">
        <v>0</v>
      </c>
      <c r="AN90" s="1" t="b">
        <v>0</v>
      </c>
      <c r="AO90" s="1" t="b">
        <v>0</v>
      </c>
      <c r="AP90" s="5" t="s">
        <v>54</v>
      </c>
      <c r="AQ90" s="5" t="str">
        <f t="shared" si="46"/>
        <v>Light, Medium</v>
      </c>
      <c r="AR90" s="1" t="s">
        <v>30</v>
      </c>
      <c r="AS90" s="1" t="str">
        <f t="shared" si="59"/>
        <v>None</v>
      </c>
      <c r="AT90" s="1" t="str">
        <f t="shared" si="47"/>
        <v>Full</v>
      </c>
      <c r="AU90" s="1" t="s">
        <v>29</v>
      </c>
      <c r="AV90" s="1" t="str">
        <f t="shared" si="48"/>
        <v>Moist</v>
      </c>
      <c r="AW90" s="1" t="s">
        <v>12</v>
      </c>
      <c r="AX90" s="1" t="str">
        <f t="shared" si="49"/>
        <v>Acid, Neutral, Alkaline</v>
      </c>
      <c r="AY90" s="1" t="b">
        <v>0</v>
      </c>
      <c r="AZ90" s="1" t="b">
        <v>1</v>
      </c>
      <c r="BA90" s="1" t="b">
        <v>0</v>
      </c>
      <c r="BC90" t="str">
        <f t="shared" si="50"/>
        <v>FALSE</v>
      </c>
      <c r="BE90" t="str">
        <f t="shared" si="51"/>
        <v>FALSE</v>
      </c>
      <c r="BF90" s="1" t="b">
        <v>0</v>
      </c>
      <c r="BG90" s="1" t="b">
        <v>1</v>
      </c>
      <c r="BH90" s="1" t="b">
        <v>0</v>
      </c>
      <c r="BI90" s="1" t="s">
        <v>30</v>
      </c>
      <c r="BJ90" s="1" t="str">
        <f t="shared" si="52"/>
        <v>FALSE</v>
      </c>
      <c r="BL90" t="str">
        <f t="shared" si="53"/>
        <v>FALSE</v>
      </c>
      <c r="BM90" s="1" t="b">
        <v>0</v>
      </c>
      <c r="BN90" s="1" t="b">
        <v>0</v>
      </c>
      <c r="BO90" s="1">
        <f t="shared" si="60"/>
        <v>15</v>
      </c>
      <c r="BP90" s="1" t="s">
        <v>1637</v>
      </c>
      <c r="BQ90" s="1" cm="1">
        <f t="array" ref="BQ90">_xlfn.IFS(BP90="None Known",0, LEN(BP90)&gt;500, 5,LEN(BP90)&gt;400, 4, LEN(BP90)&gt;300, 3, LEN(BP90)&gt;200, 2, LEN(BP90)&gt;1, 1)</f>
        <v>1</v>
      </c>
      <c r="BR90" s="1" t="s">
        <v>11164</v>
      </c>
      <c r="BS90" s="1">
        <v>4</v>
      </c>
      <c r="BT90" s="1" t="s">
        <v>10716</v>
      </c>
      <c r="BU90" s="1">
        <v>2</v>
      </c>
      <c r="BV90" s="1" t="s">
        <v>11165</v>
      </c>
      <c r="BW90" s="1" t="s">
        <v>10718</v>
      </c>
      <c r="BX90" s="1"/>
      <c r="BY90" t="str">
        <f>_xlfn.XLOOKUP($B90,Img_lookup!A:A,Img_lookup!B:B, "Not available")</f>
        <v>be940720-d987-4fd6-a7ef-3beffaefcdf7</v>
      </c>
      <c r="BZ90" t="str">
        <f>_xlfn.XLOOKUP($B90,Img_lookup!A:A,Img_lookup!C:C, "Not available")</f>
        <v>Mix van wortels (Daucus carota), pastinaak (Pastinaca sativa) en prei (Allium porrum)</v>
      </c>
      <c r="CA90" t="str">
        <f>_xlfn.XLOOKUP($B90,Img_lookup!A:A,Img_lookup!D:D, "Not available")</f>
        <v>Atmovera</v>
      </c>
      <c r="CB90" t="str">
        <f>_xlfn.XLOOKUP($B90,Img_lookup!A:A,Img_lookup!E:E, "https://imgur.com/aT5wafe")</f>
        <v>https://api.openverse.engineering/v1/images/be940720-d987-4fd6-a7ef-3beffaefcdf7/thumb/</v>
      </c>
    </row>
    <row r="91" spans="1:80" ht="409.6" x14ac:dyDescent="0.15">
      <c r="A91" s="1" t="s">
        <v>1631</v>
      </c>
      <c r="B91" s="1" t="s">
        <v>8518</v>
      </c>
      <c r="C91" s="1" t="s">
        <v>8519</v>
      </c>
      <c r="D91" s="1" t="s">
        <v>8520</v>
      </c>
      <c r="E91" s="1" t="s">
        <v>8521</v>
      </c>
      <c r="F91" s="1" t="s">
        <v>23722</v>
      </c>
      <c r="G91" s="1" t="s">
        <v>23800</v>
      </c>
      <c r="H91" s="11" t="str">
        <f t="shared" si="43"/>
        <v>Perennial</v>
      </c>
      <c r="J91" s="1">
        <v>0.5</v>
      </c>
      <c r="L91" t="str" cm="1">
        <f t="array" ref="L91">_xlfn.IFS(J91+K91="", "Unknown", J91+K91&gt;3, "Large", J91+K91&gt;0.5, "Medium", J91+K91&gt;0, "Small")</f>
        <v>Small</v>
      </c>
      <c r="M91" s="1">
        <v>7</v>
      </c>
      <c r="N91" cm="1">
        <f t="array" ref="N91">IF($M91="",INDEX($M$2:$M$2176,MATCH(1,INDEX(($A$2:$A$2176=$A91)*($M$2:$M$2176&lt;&gt;""),0),0)),$M91)</f>
        <v>7</v>
      </c>
      <c r="O91" s="2" t="str">
        <f t="shared" si="54"/>
        <v>Seasonal outdoors</v>
      </c>
      <c r="P91" s="1" t="s">
        <v>8522</v>
      </c>
      <c r="R91" t="str">
        <f t="shared" si="61"/>
        <v>Medium</v>
      </c>
      <c r="T91" s="1"/>
      <c r="U91" s="1"/>
      <c r="V91" s="1" t="s">
        <v>108</v>
      </c>
      <c r="W91" s="6" t="str">
        <f>IF(ISNUMBER(SEARCH("-",V91)),TRIM(LEFT(V91,FIND("-",V91)-1)),V91)</f>
        <v>7</v>
      </c>
      <c r="X91" t="str">
        <f>IF(W91="1", "January", IF(W91="2", "February", IF(W91="3", "March", IF(W91="4", "April", IF(W91="5", "May", IF(W91="6", "June", IF(W91="7", "July", IF(W91="8", "August", IF(W91="9", "September", IF(W91="10", "October", IF(W91="11", "November", IF(W91="12", "December", "Other"))))))))))))</f>
        <v>July</v>
      </c>
      <c r="Y91" s="2" t="str">
        <f>IF(ISNUMBER(SEARCH("-",V91)),TRIM(RIGHT(V91,LEN(V91)-SEARCH("-",V91))),V91)</f>
        <v>9</v>
      </c>
      <c r="Z91" s="2" t="str">
        <f>IF(Y91="1", "January", IF(Y91="2", "February", IF(Y91="3", "March", IF(Y91="4", "April", IF(Y91="5", "May", IF(Y91="6", "June", IF(Y91="7", "July", IF(Y91="8", "August", IF(Y91="9", "September", IF(Y91="10", "October", IF(Y91="11", "November", IF(Y91="12", "December", "Other"))))))))))))</f>
        <v>September</v>
      </c>
      <c r="AF91" s="18" t="s">
        <v>25186</v>
      </c>
      <c r="AG91" s="1" t="str">
        <f t="shared" si="44"/>
        <v xml:space="preserve">Bulb </v>
      </c>
      <c r="AH91"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I91" s="1" t="s">
        <v>8523</v>
      </c>
      <c r="AJ91" s="1" t="s">
        <v>23802</v>
      </c>
      <c r="AK91" s="1" t="s">
        <v>17104</v>
      </c>
      <c r="AL91" s="1" t="str">
        <f t="shared" si="58"/>
        <v>Unscented</v>
      </c>
      <c r="AM91" s="1" t="b">
        <v>0</v>
      </c>
      <c r="AN91" s="1" t="b">
        <v>0</v>
      </c>
      <c r="AO91" s="1" t="b">
        <v>0</v>
      </c>
      <c r="AP91" s="5" t="s">
        <v>54</v>
      </c>
      <c r="AQ91" s="5" t="str">
        <f t="shared" si="46"/>
        <v>Light, Medium</v>
      </c>
      <c r="AR91" s="1" t="s">
        <v>30</v>
      </c>
      <c r="AS91" s="1" t="str">
        <f t="shared" si="59"/>
        <v>None</v>
      </c>
      <c r="AT91" s="1" t="str">
        <f t="shared" si="47"/>
        <v>Full</v>
      </c>
      <c r="AU91" s="1" t="s">
        <v>11</v>
      </c>
      <c r="AV91" s="1" t="str">
        <f t="shared" si="48"/>
        <v>Dry, Moist</v>
      </c>
      <c r="AW91" s="1" t="s">
        <v>12</v>
      </c>
      <c r="AX91" s="1" t="str">
        <f t="shared" si="49"/>
        <v>Acid, Neutral, Alkaline</v>
      </c>
      <c r="AY91" s="1" t="b">
        <v>0</v>
      </c>
      <c r="AZ91" s="1" t="b">
        <v>0</v>
      </c>
      <c r="BA91" s="1" t="b">
        <v>0</v>
      </c>
      <c r="BC91" t="str">
        <f t="shared" si="50"/>
        <v>FALSE</v>
      </c>
      <c r="BE91" t="str">
        <f t="shared" si="51"/>
        <v>FALSE</v>
      </c>
      <c r="BF91" s="1" t="b">
        <v>0</v>
      </c>
      <c r="BG91" s="1" t="b">
        <v>0</v>
      </c>
      <c r="BH91" s="1" t="b">
        <v>0</v>
      </c>
      <c r="BI91" s="1" t="s">
        <v>30</v>
      </c>
      <c r="BJ91" s="1" t="str">
        <f t="shared" si="52"/>
        <v>FALSE</v>
      </c>
      <c r="BL91" t="str">
        <f t="shared" si="53"/>
        <v>FALSE</v>
      </c>
      <c r="BM91" s="1" t="b">
        <v>0</v>
      </c>
      <c r="BN91" s="1" t="b">
        <v>0</v>
      </c>
      <c r="BO91" s="1">
        <f t="shared" si="60"/>
        <v>15</v>
      </c>
      <c r="BP91" s="1" t="s">
        <v>1637</v>
      </c>
      <c r="BQ91" s="1" cm="1">
        <f t="array" ref="BQ91">_xlfn.IFS(BP91="None Known",0, LEN(BP91)&gt;500, 5,LEN(BP91)&gt;400, 4, LEN(BP91)&gt;300, 3, LEN(BP91)&gt;200, 2, LEN(BP91)&gt;1, 1)</f>
        <v>1</v>
      </c>
      <c r="BR91" s="1" t="s">
        <v>8524</v>
      </c>
      <c r="BS91" s="1">
        <v>4</v>
      </c>
      <c r="BT91" s="1" t="s">
        <v>1639</v>
      </c>
      <c r="BU91" s="1">
        <v>2</v>
      </c>
      <c r="BV91" s="1" t="s">
        <v>34</v>
      </c>
      <c r="BW91" s="1" t="s">
        <v>1641</v>
      </c>
      <c r="BX91" s="1"/>
      <c r="BY91" t="str">
        <f>_xlfn.XLOOKUP($B91,Img_lookup!A:A,Img_lookup!B:B, "Not available")</f>
        <v>90462e26-db73-4fe5-b1d7-8689fb0b1834</v>
      </c>
      <c r="BZ91" t="str">
        <f>_xlfn.XLOOKUP($B91,Img_lookup!A:A,Img_lookup!C:C, "Not available")</f>
        <v>190908 133 Chicago Botanic Gdn - English Walled Gdn, Salvia greggii 'MIrage Cherry Red', Allium ramosum, Salvia Skyscraper‚Ñ¢ Orange, Cornus kousa 'Kristin Lipka's Variegated Weeper', Lablab purpureus 'Ruby Moon'</v>
      </c>
      <c r="CA91" t="str">
        <f>_xlfn.XLOOKUP($B91,Img_lookup!A:A,Img_lookup!D:D, "Not available")</f>
        <v>cultivar413</v>
      </c>
      <c r="CB91" t="str">
        <f>_xlfn.XLOOKUP($B91,Img_lookup!A:A,Img_lookup!E:E, "https://imgur.com/aT5wafe")</f>
        <v>https://api.openverse.engineering/v1/images/90462e26-db73-4fe5-b1d7-8689fb0b1834/thumb/</v>
      </c>
    </row>
    <row r="92" spans="1:80" ht="13" x14ac:dyDescent="0.15">
      <c r="A92" s="1" t="s">
        <v>1631</v>
      </c>
      <c r="B92" s="1" t="s">
        <v>15378</v>
      </c>
      <c r="C92" s="1" t="s">
        <v>15379</v>
      </c>
      <c r="E92" s="1" t="s">
        <v>15380</v>
      </c>
      <c r="F92" s="1" t="s">
        <v>23722</v>
      </c>
      <c r="G92" s="1" t="s">
        <v>23800</v>
      </c>
      <c r="H92" s="11" t="str">
        <f t="shared" si="43"/>
        <v>Perennial</v>
      </c>
      <c r="J92" s="1">
        <v>0.60000002399999997</v>
      </c>
      <c r="K92" s="1">
        <v>0.15000000599999999</v>
      </c>
      <c r="L92" t="str" cm="1">
        <f t="array" ref="L92">_xlfn.IFS(J92+K92="", "Unknown", J92+K92&gt;3, "Large", J92+K92&gt;0.5, "Medium", J92+K92&gt;0, "Small")</f>
        <v>Medium</v>
      </c>
      <c r="M92" s="1">
        <v>8</v>
      </c>
      <c r="N92" cm="1">
        <f t="array" ref="N92">IF($M92="",INDEX($M$2:$M$2176,MATCH(1,INDEX(($A$2:$A$2176=$A92)*($M$2:$M$2176&lt;&gt;""),0),0)),$M92)</f>
        <v>8</v>
      </c>
      <c r="O92" s="2" t="str">
        <f t="shared" si="54"/>
        <v>Grown indoors</v>
      </c>
      <c r="P92" s="1" t="s">
        <v>306</v>
      </c>
      <c r="R92" t="str">
        <f t="shared" si="61"/>
        <v>Medium</v>
      </c>
      <c r="W92"/>
      <c r="AF92" s="1" t="s">
        <v>15381</v>
      </c>
      <c r="AG92" s="1" t="str">
        <f t="shared" si="44"/>
        <v xml:space="preserve">Bulb </v>
      </c>
      <c r="AH92" s="2" t="str">
        <f t="shared" si="45"/>
        <v>Plant out the cloves in late autumn for an early summer crop[33, 200]. They can also be planted in late winter to early spring though yields may not be so good. Plant the cloves with their noses just below the soil surface[200]. If the bulbs are left in the ground all year, they will often produce tender young leaves in the winter[K].</v>
      </c>
      <c r="AI92" s="1" t="s">
        <v>15382</v>
      </c>
      <c r="AJ92" s="1" t="s">
        <v>23802</v>
      </c>
      <c r="AK92" s="1" t="s">
        <v>17104</v>
      </c>
      <c r="AL92" s="1" t="str">
        <f t="shared" si="58"/>
        <v>Unscented</v>
      </c>
      <c r="AM92" s="1" t="b">
        <v>0</v>
      </c>
      <c r="AN92" s="1" t="b">
        <v>0</v>
      </c>
      <c r="AO92" s="1" t="b">
        <v>0</v>
      </c>
      <c r="AP92" s="5" t="s">
        <v>54</v>
      </c>
      <c r="AQ92" s="5" t="str">
        <f t="shared" si="46"/>
        <v>Light, Medium</v>
      </c>
      <c r="AR92" s="1" t="s">
        <v>30</v>
      </c>
      <c r="AS92" s="1" t="str">
        <f t="shared" si="59"/>
        <v>None</v>
      </c>
      <c r="AT92" s="1" t="str">
        <f t="shared" si="47"/>
        <v>Full</v>
      </c>
      <c r="AU92" s="1" t="s">
        <v>11</v>
      </c>
      <c r="AV92" s="1" t="str">
        <f t="shared" si="48"/>
        <v>Dry, Moist</v>
      </c>
      <c r="AW92" s="1" t="s">
        <v>12</v>
      </c>
      <c r="AX92" s="1" t="str">
        <f t="shared" si="49"/>
        <v>Acid, Neutral, Alkaline</v>
      </c>
      <c r="AY92" s="1" t="b">
        <v>0</v>
      </c>
      <c r="AZ92" s="1" t="b">
        <v>1</v>
      </c>
      <c r="BA92" s="1" t="b">
        <v>0</v>
      </c>
      <c r="BC92" t="str">
        <f t="shared" si="50"/>
        <v>FALSE</v>
      </c>
      <c r="BE92" t="str">
        <f t="shared" si="51"/>
        <v>FALSE</v>
      </c>
      <c r="BF92" s="1" t="b">
        <v>0</v>
      </c>
      <c r="BG92" s="1" t="b">
        <v>0</v>
      </c>
      <c r="BH92" s="1" t="b">
        <v>0</v>
      </c>
      <c r="BI92" s="1" t="s">
        <v>30</v>
      </c>
      <c r="BJ92" s="1" t="str">
        <f t="shared" si="52"/>
        <v>FALSE</v>
      </c>
      <c r="BL92" t="str">
        <f t="shared" si="53"/>
        <v>FALSE</v>
      </c>
      <c r="BM92" s="1" t="b">
        <v>0</v>
      </c>
      <c r="BN92" s="1" t="b">
        <v>0</v>
      </c>
      <c r="BO92" s="1">
        <f t="shared" si="60"/>
        <v>25</v>
      </c>
      <c r="BP92" s="1" t="s">
        <v>15383</v>
      </c>
      <c r="BQ92" s="1" cm="1">
        <f t="array" ref="BQ92">_xlfn.IFS(BP92="None Known",0, LEN(BP92)&gt;500, 5,LEN(BP92)&gt;400, 4, LEN(BP92)&gt;300, 3, LEN(BP92)&gt;200, 2, LEN(BP92)&gt;1, 1)</f>
        <v>5</v>
      </c>
      <c r="BR92" s="1" t="s">
        <v>15384</v>
      </c>
      <c r="BS92" s="1">
        <v>5</v>
      </c>
      <c r="BT92" s="1" t="s">
        <v>15385</v>
      </c>
      <c r="BU92" s="1">
        <v>5</v>
      </c>
      <c r="BV92" s="1" t="s">
        <v>15386</v>
      </c>
      <c r="BW92" s="1" t="s">
        <v>2112</v>
      </c>
      <c r="BX92" s="1"/>
      <c r="BY92" t="str">
        <f>_xlfn.XLOOKUP($B92,Img_lookup!A:A,Img_lookup!B:B, "Not available")</f>
        <v>9fdce917-982e-41d4-95c5-54af041a1fda</v>
      </c>
      <c r="BZ92" t="str">
        <f>_xlfn.XLOOKUP($B92,Img_lookup!A:A,Img_lookup!C:C, "Not available")</f>
        <v>Fenugreek (Trigonella foenum-graecum), Foxglove (Digitalis purpurea), Feverfew (Tanacetum parthenium), and Garlic (Allium sativum).</v>
      </c>
      <c r="CA92" t="str">
        <f>_xlfn.XLOOKUP($B92,Img_lookup!A:A,Img_lookup!D:D, "Not available")</f>
        <v>Swallowtail Garden Seeds</v>
      </c>
      <c r="CB92" t="str">
        <f>_xlfn.XLOOKUP($B92,Img_lookup!A:A,Img_lookup!E:E, "https://imgur.com/aT5wafe")</f>
        <v>https://api.openverse.engineering/v1/images/9fdce917-982e-41d4-95c5-54af041a1fda/thumb/</v>
      </c>
    </row>
    <row r="93" spans="1:80" ht="409.6" x14ac:dyDescent="0.15">
      <c r="A93" s="1" t="s">
        <v>1631</v>
      </c>
      <c r="B93" s="1" t="s">
        <v>11298</v>
      </c>
      <c r="C93" s="1" t="s">
        <v>11299</v>
      </c>
      <c r="E93" s="1" t="s">
        <v>11300</v>
      </c>
      <c r="F93" s="1" t="s">
        <v>23722</v>
      </c>
      <c r="G93" s="1" t="s">
        <v>23800</v>
      </c>
      <c r="H93" s="11" t="str">
        <f t="shared" si="43"/>
        <v>Perennial</v>
      </c>
      <c r="J93" s="1">
        <v>0.30000001199999998</v>
      </c>
      <c r="K93" s="1">
        <v>0.30000001199999998</v>
      </c>
      <c r="L93" t="str" cm="1">
        <f t="array" ref="L93">_xlfn.IFS(J93+K93="", "Unknown", J93+K93&gt;3, "Large", J93+K93&gt;0.5, "Medium", J93+K93&gt;0, "Small")</f>
        <v>Medium</v>
      </c>
      <c r="M93" s="1">
        <v>5</v>
      </c>
      <c r="N93" cm="1">
        <f t="array" ref="N93">IF($M93="",INDEX($M$2:$M$2176,MATCH(1,INDEX(($A$2:$A$2176=$A93)*($M$2:$M$2176&lt;&gt;""),0),0)),$M93)</f>
        <v>5</v>
      </c>
      <c r="O93" s="2" t="str">
        <f t="shared" si="54"/>
        <v>Seasonal outdoors</v>
      </c>
      <c r="P93" s="1" t="s">
        <v>11301</v>
      </c>
      <c r="R93" t="str">
        <f t="shared" si="61"/>
        <v>Medium</v>
      </c>
      <c r="S93" s="1" t="s">
        <v>10177</v>
      </c>
      <c r="T93" s="1" t="str">
        <f>LEFT(S93,FIND("-",S93)-1)</f>
        <v xml:space="preserve">2 </v>
      </c>
      <c r="U93" s="1" t="str">
        <f>RIGHT(S93,FIND("-",S93)-1)</f>
        <v>12</v>
      </c>
      <c r="V93" s="1" t="s">
        <v>307</v>
      </c>
      <c r="W93" s="6" t="str">
        <f t="shared" ref="W93:W106" si="63">IF(ISNUMBER(SEARCH("-",V93)),TRIM(LEFT(V93,FIND("-",V93)-1)),V93)</f>
        <v>6</v>
      </c>
      <c r="X93" t="str">
        <f t="shared" ref="X93:X98" si="64">IF(W93="1", "January", IF(W93="2", "February", IF(W93="3", "March", IF(W93="4", "April", IF(W93="5", "May", IF(W93="6", "June", IF(W93="7", "July", IF(W93="8", "August", IF(W93="9", "September", IF(W93="10", "October", IF(W93="11", "November", IF(W93="12", "December", "Other"))))))))))))</f>
        <v>June</v>
      </c>
      <c r="Y93" s="2" t="str">
        <f t="shared" ref="Y93:Y98" si="65">IF(ISNUMBER(SEARCH("-",V93)),TRIM(RIGHT(V93,LEN(V93)-SEARCH("-",V93))),V93)</f>
        <v>7</v>
      </c>
      <c r="Z93" s="2" t="str">
        <f t="shared" ref="Z93:Z98" si="66">IF(Y93="1", "January", IF(Y93="2", "February", IF(Y93="3", "March", IF(Y93="4", "April", IF(Y93="5", "May", IF(Y93="6", "June", IF(Y93="7", "July", IF(Y93="8", "August", IF(Y93="9", "September", IF(Y93="10", "October", IF(Y93="11", "November", IF(Y93="12", "December", "Other"))))))))))))</f>
        <v>July</v>
      </c>
      <c r="AA93" s="1" t="s">
        <v>51</v>
      </c>
      <c r="AB93" s="1" t="str">
        <f>IF(ISNUMBER(SEARCH("-",AA93)),TRIM(LEFT(AA93,FIND("-",AA93)-1)),AA93)</f>
        <v>7</v>
      </c>
      <c r="AC93" s="1" t="str">
        <f>IF(AB93="1", "January", IF(AB93="2", "February", IF(AB93="3", "March", IF(AB93="4", "April", IF(AB93="5", "May", IF(AB93="6", "June", IF(AB93="7", "July", IF(AB93="8", "August", IF(AB93="9", "September", IF(AB93="10", "October", IF(AB93="11", "November", IF(AB93="12", "December", "Other"))))))))))))</f>
        <v>July</v>
      </c>
      <c r="AD93" s="1" t="str">
        <f>IF(ISNUMBER(SEARCH("-",AA93)),TRIM(RIGHT(AA93,LEN(AA93)-SEARCH("-",AA93))),AA93)</f>
        <v>8</v>
      </c>
      <c r="AE93" s="1" t="str">
        <f>IF(AD93="1", "January", IF(AD93="2", "February", IF(AD93="3", "March", IF(AD93="4", "April", IF(AD93="5", "May", IF(AD93="6", "June", IF(AD93="7", "July", IF(AD93="8", "August", IF(AD93="9", "September", IF(AD93="10", "October", IF(AD93="11", "November", IF(AD93="12", "December", "Other"))))))))))))</f>
        <v>August</v>
      </c>
      <c r="AF93" s="18" t="s">
        <v>25191</v>
      </c>
      <c r="AG93" s="1" t="str">
        <f t="shared" si="44"/>
        <v xml:space="preserve">Bulb </v>
      </c>
      <c r="AH93" s="2" t="str">
        <f t="shared" si="45"/>
        <v>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v>
      </c>
      <c r="AI93" s="1" t="s">
        <v>11302</v>
      </c>
      <c r="AJ93" s="1" t="s">
        <v>23805</v>
      </c>
      <c r="AK93" s="1" t="s">
        <v>17104</v>
      </c>
      <c r="AL93" s="1" t="str">
        <f t="shared" si="58"/>
        <v>Unscented</v>
      </c>
      <c r="AM93" s="1" t="b">
        <v>0</v>
      </c>
      <c r="AN93" s="1" t="b">
        <v>0</v>
      </c>
      <c r="AO93" s="1" t="b">
        <v>0</v>
      </c>
      <c r="AP93" s="5" t="s">
        <v>28</v>
      </c>
      <c r="AQ93" s="5" t="str">
        <f t="shared" si="46"/>
        <v>Light, Medium, Heavy</v>
      </c>
      <c r="AR93" s="1" t="s">
        <v>10</v>
      </c>
      <c r="AS93" s="1" t="str">
        <f t="shared" si="59"/>
        <v>None, Partial</v>
      </c>
      <c r="AT93" s="1" t="str">
        <f t="shared" si="47"/>
        <v>Partial, Full</v>
      </c>
      <c r="AU93" s="1" t="s">
        <v>29</v>
      </c>
      <c r="AV93" s="1" t="str">
        <f t="shared" si="48"/>
        <v>Moist</v>
      </c>
      <c r="AW93" s="1" t="s">
        <v>12</v>
      </c>
      <c r="AX93" s="1" t="str">
        <f t="shared" si="49"/>
        <v>Acid, Neutral, Alkaline</v>
      </c>
      <c r="AY93" s="1" t="b">
        <v>0</v>
      </c>
      <c r="AZ93" s="1" t="b">
        <v>1</v>
      </c>
      <c r="BA93" s="1" t="b">
        <v>0</v>
      </c>
      <c r="BC93" t="str">
        <f t="shared" si="50"/>
        <v>FALSE</v>
      </c>
      <c r="BE93" t="str">
        <f t="shared" si="51"/>
        <v>FALSE</v>
      </c>
      <c r="BF93" s="1" t="b">
        <v>0</v>
      </c>
      <c r="BG93" s="1" t="b">
        <v>1</v>
      </c>
      <c r="BH93" s="1" t="b">
        <v>0</v>
      </c>
      <c r="BI93" s="1" t="s">
        <v>30</v>
      </c>
      <c r="BJ93" s="1" t="str">
        <f t="shared" si="52"/>
        <v>FALSE</v>
      </c>
      <c r="BK93" s="1" t="s">
        <v>77</v>
      </c>
      <c r="BL93" t="str">
        <f t="shared" si="53"/>
        <v>TRUE</v>
      </c>
      <c r="BM93" s="1" t="b">
        <v>0</v>
      </c>
      <c r="BN93" s="1" t="b">
        <v>1</v>
      </c>
      <c r="BO93" s="1">
        <f t="shared" si="60"/>
        <v>19</v>
      </c>
      <c r="BP93" s="1" t="s">
        <v>11303</v>
      </c>
      <c r="BQ93" s="1" cm="1">
        <f t="array" ref="BQ93">_xlfn.IFS(BP93="None Known",0, LEN(BP93)&gt;500, 5,LEN(BP93)&gt;400, 4, LEN(BP93)&gt;300, 3, LEN(BP93)&gt;200, 2, LEN(BP93)&gt;1, 1)</f>
        <v>2</v>
      </c>
      <c r="BR93" s="1" t="s">
        <v>11304</v>
      </c>
      <c r="BS93" s="1">
        <v>5</v>
      </c>
      <c r="BT93" s="1" t="s">
        <v>8855</v>
      </c>
      <c r="BU93" s="1">
        <v>2</v>
      </c>
      <c r="BV93" s="1" t="s">
        <v>8856</v>
      </c>
      <c r="BW93" s="1" t="s">
        <v>2831</v>
      </c>
      <c r="BX93" s="1"/>
      <c r="BY93" t="str">
        <f>_xlfn.XLOOKUP($B93,Img_lookup!A:A,Img_lookup!B:B, "Not available")</f>
        <v>6e2a2c9e-7b94-4f02-aee8-f5034bde46cc</v>
      </c>
      <c r="BZ93" t="str">
        <f>_xlfn.XLOOKUP($B93,Img_lookup!A:A,Img_lookup!C:C, "Not available")</f>
        <v>Wild Chives - Allium schoenoprasum</v>
      </c>
      <c r="CA93" t="str">
        <f>_xlfn.XLOOKUP($B93,Img_lookup!A:A,Img_lookup!D:D, "Not available")</f>
        <v>YellowstoneNPS</v>
      </c>
      <c r="CB93" t="str">
        <f>_xlfn.XLOOKUP($B93,Img_lookup!A:A,Img_lookup!E:E, "https://imgur.com/aT5wafe")</f>
        <v>https://api.openverse.engineering/v1/images/6e2a2c9e-7b94-4f02-aee8-f5034bde46cc/thumb/</v>
      </c>
    </row>
    <row r="94" spans="1:80" ht="409.6" x14ac:dyDescent="0.15">
      <c r="A94" s="1" t="s">
        <v>1631</v>
      </c>
      <c r="B94" s="1" t="s">
        <v>8847</v>
      </c>
      <c r="C94" s="1" t="s">
        <v>8848</v>
      </c>
      <c r="D94" s="1" t="s">
        <v>8849</v>
      </c>
      <c r="E94" s="1" t="s">
        <v>8850</v>
      </c>
      <c r="F94" s="1" t="s">
        <v>23722</v>
      </c>
      <c r="G94" s="1" t="s">
        <v>23800</v>
      </c>
      <c r="H94" s="11" t="str">
        <f t="shared" si="43"/>
        <v>Perennial</v>
      </c>
      <c r="J94" s="1">
        <v>0.30000001199999998</v>
      </c>
      <c r="K94" s="1">
        <v>0.30000001199999998</v>
      </c>
      <c r="L94" t="str" cm="1">
        <f t="array" ref="L94">_xlfn.IFS(J94+K94="", "Unknown", J94+K94&gt;3, "Large", J94+K94&gt;0.5, "Medium", J94+K94&gt;0, "Small")</f>
        <v>Medium</v>
      </c>
      <c r="M94" s="1">
        <v>5</v>
      </c>
      <c r="N94" cm="1">
        <f t="array" ref="N94">IF($M94="",INDEX($M$2:$M$2176,MATCH(1,INDEX(($A$2:$A$2176=$A94)*($M$2:$M$2176&lt;&gt;""),0),0)),$M94)</f>
        <v>5</v>
      </c>
      <c r="O94" s="2" t="str">
        <f t="shared" si="54"/>
        <v>Seasonal outdoors</v>
      </c>
      <c r="P94" s="1" t="s">
        <v>8851</v>
      </c>
      <c r="R94" t="str">
        <f t="shared" si="61"/>
        <v>Medium</v>
      </c>
      <c r="T94" s="1"/>
      <c r="U94" s="1"/>
      <c r="V94" s="1" t="s">
        <v>51</v>
      </c>
      <c r="W94" s="6" t="str">
        <f t="shared" si="63"/>
        <v>7</v>
      </c>
      <c r="X94" t="str">
        <f t="shared" si="64"/>
        <v>July</v>
      </c>
      <c r="Y94" s="2" t="str">
        <f t="shared" si="65"/>
        <v>8</v>
      </c>
      <c r="Z94" s="2" t="str">
        <f t="shared" si="66"/>
        <v>August</v>
      </c>
      <c r="AF94" s="18" t="s">
        <v>25191</v>
      </c>
      <c r="AG94" s="1" t="str">
        <f t="shared" si="44"/>
        <v xml:space="preserve">Bulb </v>
      </c>
      <c r="AH94" s="2" t="str">
        <f t="shared" si="45"/>
        <v>Sow spring in a cold frame. Germination is usually free and easy, pot up the seedlings as soon as they are large enough to handle easily and plant out in the following spring.
 Division can be carried out at almost any time of the year but is probably best done in spring. The clumps should be divided at least every 3 or 4 years in order to maintain vigour[200], the divisions can be planted out direct into their permanent positions.</v>
      </c>
      <c r="AI94" s="1" t="s">
        <v>8852</v>
      </c>
      <c r="AJ94" s="1" t="s">
        <v>23802</v>
      </c>
      <c r="AK94" s="1" t="s">
        <v>17104</v>
      </c>
      <c r="AL94" s="1" t="str">
        <f t="shared" si="58"/>
        <v>Unscented</v>
      </c>
      <c r="AM94" s="1" t="b">
        <v>0</v>
      </c>
      <c r="AN94" s="1" t="b">
        <v>0</v>
      </c>
      <c r="AO94" s="1" t="b">
        <v>0</v>
      </c>
      <c r="AP94" s="5" t="s">
        <v>28</v>
      </c>
      <c r="AQ94" s="5" t="str">
        <f t="shared" si="46"/>
        <v>Light, Medium, Heavy</v>
      </c>
      <c r="AR94" s="1" t="s">
        <v>10</v>
      </c>
      <c r="AS94" s="1" t="str">
        <f t="shared" si="59"/>
        <v>None, Partial</v>
      </c>
      <c r="AT94" s="1" t="str">
        <f t="shared" si="47"/>
        <v>Partial, Full</v>
      </c>
      <c r="AU94" s="1" t="s">
        <v>29</v>
      </c>
      <c r="AV94" s="1" t="str">
        <f t="shared" si="48"/>
        <v>Moist</v>
      </c>
      <c r="AW94" s="1" t="s">
        <v>12</v>
      </c>
      <c r="AX94" s="1" t="str">
        <f t="shared" si="49"/>
        <v>Acid, Neutral, Alkaline</v>
      </c>
      <c r="AY94" s="1" t="b">
        <v>0</v>
      </c>
      <c r="AZ94" s="1" t="b">
        <v>0</v>
      </c>
      <c r="BA94" s="1" t="b">
        <v>0</v>
      </c>
      <c r="BC94" t="str">
        <f t="shared" si="50"/>
        <v>FALSE</v>
      </c>
      <c r="BE94" t="str">
        <f t="shared" si="51"/>
        <v>FALSE</v>
      </c>
      <c r="BF94" s="1" t="b">
        <v>0</v>
      </c>
      <c r="BG94" s="1" t="b">
        <v>1</v>
      </c>
      <c r="BH94" s="1" t="b">
        <v>0</v>
      </c>
      <c r="BI94" s="1" t="s">
        <v>30</v>
      </c>
      <c r="BJ94" s="1" t="str">
        <f t="shared" si="52"/>
        <v>FALSE</v>
      </c>
      <c r="BL94" t="str">
        <f t="shared" si="53"/>
        <v>FALSE</v>
      </c>
      <c r="BM94" s="1" t="b">
        <v>0</v>
      </c>
      <c r="BN94" s="1" t="b">
        <v>0</v>
      </c>
      <c r="BO94" s="1">
        <f t="shared" si="60"/>
        <v>19</v>
      </c>
      <c r="BP94" s="1" t="s">
        <v>8853</v>
      </c>
      <c r="BQ94" s="1" cm="1">
        <f t="array" ref="BQ94">_xlfn.IFS(BP94="None Known",0, LEN(BP94)&gt;500, 5,LEN(BP94)&gt;400, 4, LEN(BP94)&gt;300, 3, LEN(BP94)&gt;200, 2, LEN(BP94)&gt;1, 1)</f>
        <v>2</v>
      </c>
      <c r="BR94" s="1" t="s">
        <v>8854</v>
      </c>
      <c r="BS94" s="1">
        <v>5</v>
      </c>
      <c r="BT94" s="1" t="s">
        <v>8855</v>
      </c>
      <c r="BU94" s="1">
        <v>2</v>
      </c>
      <c r="BV94" s="1" t="s">
        <v>8856</v>
      </c>
      <c r="BW94" s="1" t="s">
        <v>2831</v>
      </c>
      <c r="BX94" s="1"/>
      <c r="BY94" t="str">
        <f>_xlfn.XLOOKUP($B94,Img_lookup!A:A,Img_lookup!B:B, "Not available")</f>
        <v>b0146cb4-8dc5-43ce-82fc-f584e9bc60e5</v>
      </c>
      <c r="BZ94" t="str">
        <f>_xlfn.XLOOKUP($B94,Img_lookup!A:A,Img_lookup!C:C, "Not available")</f>
        <v>Allium schoenoprasum subsp. sibiricum (L.) Syme</v>
      </c>
      <c r="CA94" t="str">
        <f>_xlfn.XLOOKUP($B94,Img_lookup!A:A,Img_lookup!D:D, "Not available")</f>
        <v>Martin W. Gorman</v>
      </c>
      <c r="CB94" t="str">
        <f>_xlfn.XLOOKUP($B94,Img_lookup!A:A,Img_lookup!E:E, "https://imgur.com/aT5wafe")</f>
        <v>https://api.openverse.engineering/v1/images/b0146cb4-8dc5-43ce-82fc-f584e9bc60e5/thumb/</v>
      </c>
    </row>
    <row r="95" spans="1:80" ht="409.6" x14ac:dyDescent="0.15">
      <c r="A95" s="1" t="s">
        <v>1631</v>
      </c>
      <c r="B95" s="1" t="s">
        <v>2824</v>
      </c>
      <c r="C95" s="1" t="s">
        <v>2825</v>
      </c>
      <c r="E95" s="1" t="s">
        <v>2826</v>
      </c>
      <c r="F95" s="1" t="s">
        <v>23722</v>
      </c>
      <c r="G95" s="1" t="s">
        <v>23800</v>
      </c>
      <c r="H95" s="11" t="str">
        <f t="shared" si="43"/>
        <v>Perennial</v>
      </c>
      <c r="J95" s="1">
        <v>0.60000002399999997</v>
      </c>
      <c r="K95" s="1">
        <v>0.10000000100000001</v>
      </c>
      <c r="L95" t="str" cm="1">
        <f t="array" ref="L95">_xlfn.IFS(J95+K95="", "Unknown", J95+K95&gt;3, "Large", J95+K95&gt;0.5, "Medium", J95+K95&gt;0, "Small")</f>
        <v>Medium</v>
      </c>
      <c r="M95" s="1">
        <v>7</v>
      </c>
      <c r="N95" cm="1">
        <f t="array" ref="N95">IF($M95="",INDEX($M$2:$M$2176,MATCH(1,INDEX(($A$2:$A$2176=$A95)*($M$2:$M$2176&lt;&gt;""),0),0)),$M95)</f>
        <v>7</v>
      </c>
      <c r="O95" s="2" t="str">
        <f t="shared" si="54"/>
        <v>Seasonal outdoors</v>
      </c>
      <c r="P95" s="1" t="s">
        <v>2827</v>
      </c>
      <c r="R95" t="str">
        <f t="shared" si="61"/>
        <v>Medium</v>
      </c>
      <c r="T95" s="1"/>
      <c r="U95" s="1"/>
      <c r="V95" s="1" t="s">
        <v>698</v>
      </c>
      <c r="W95" s="6" t="str">
        <f t="shared" si="63"/>
        <v>5</v>
      </c>
      <c r="X95" t="str">
        <f t="shared" si="64"/>
        <v>May</v>
      </c>
      <c r="Y95" s="2" t="str">
        <f t="shared" si="65"/>
        <v>8</v>
      </c>
      <c r="Z95" s="2" t="str">
        <f t="shared" si="66"/>
        <v>August</v>
      </c>
      <c r="AF95" s="18" t="s">
        <v>25186</v>
      </c>
      <c r="AG95" s="1" t="str">
        <f t="shared" si="44"/>
        <v xml:space="preserve">Bulb </v>
      </c>
      <c r="AH95" s="2" t="str">
        <f t="shared" si="45"/>
        <v>Sow spring in a cold frame. Prick out the seedlings into individual pots when they are large enough to handle - if you want to produce clumps more quickly then put three plants in each pot. Grow them on in the greenhouse for at least their first winter and plant them out into their permanent positions in spring once they are growing vigorously and are large enough.
 Division in spring. Very easy, the plants divide successfully at any time in the growing season and the divisions can be planted straight out into their permanent positions if required.</v>
      </c>
      <c r="AI95" s="1" t="s">
        <v>2828</v>
      </c>
      <c r="AJ95" s="1" t="s">
        <v>23802</v>
      </c>
      <c r="AK95" s="1" t="s">
        <v>17104</v>
      </c>
      <c r="AL95" s="1" t="str">
        <f t="shared" si="58"/>
        <v>Unscented</v>
      </c>
      <c r="AM95" s="1" t="b">
        <v>0</v>
      </c>
      <c r="AN95" s="1" t="b">
        <v>0</v>
      </c>
      <c r="AO95" s="1" t="b">
        <v>0</v>
      </c>
      <c r="AP95" s="5" t="s">
        <v>54</v>
      </c>
      <c r="AQ95" s="5" t="str">
        <f t="shared" si="46"/>
        <v>Light, Medium</v>
      </c>
      <c r="AR95" s="1" t="s">
        <v>30</v>
      </c>
      <c r="AS95" s="1" t="str">
        <f t="shared" si="59"/>
        <v>None</v>
      </c>
      <c r="AT95" s="1" t="str">
        <f t="shared" si="47"/>
        <v>Full</v>
      </c>
      <c r="AU95" s="1" t="s">
        <v>11</v>
      </c>
      <c r="AV95" s="1" t="str">
        <f t="shared" si="48"/>
        <v>Dry, Moist</v>
      </c>
      <c r="AW95" s="1" t="s">
        <v>12</v>
      </c>
      <c r="AX95" s="1" t="str">
        <f t="shared" si="49"/>
        <v>Acid, Neutral, Alkaline</v>
      </c>
      <c r="AY95" s="1" t="b">
        <v>0</v>
      </c>
      <c r="AZ95" s="1" t="b">
        <v>0</v>
      </c>
      <c r="BA95" s="1" t="b">
        <v>0</v>
      </c>
      <c r="BC95" t="str">
        <f t="shared" si="50"/>
        <v>FALSE</v>
      </c>
      <c r="BE95" t="str">
        <f t="shared" si="51"/>
        <v>FALSE</v>
      </c>
      <c r="BF95" s="1" t="b">
        <v>1</v>
      </c>
      <c r="BG95" s="1" t="b">
        <v>0</v>
      </c>
      <c r="BH95" s="1" t="b">
        <v>0</v>
      </c>
      <c r="BI95" s="1" t="s">
        <v>30</v>
      </c>
      <c r="BJ95" s="1" t="str">
        <f t="shared" si="52"/>
        <v>FALSE</v>
      </c>
      <c r="BL95" t="str">
        <f t="shared" si="53"/>
        <v>FALSE</v>
      </c>
      <c r="BM95" s="1" t="b">
        <v>0</v>
      </c>
      <c r="BN95" s="1" t="b">
        <v>0</v>
      </c>
      <c r="BO95" s="1">
        <f t="shared" si="60"/>
        <v>15</v>
      </c>
      <c r="BP95" s="1" t="s">
        <v>1637</v>
      </c>
      <c r="BQ95" s="1" cm="1">
        <f t="array" ref="BQ95">_xlfn.IFS(BP95="None Known",0, LEN(BP95)&gt;500, 5,LEN(BP95)&gt;400, 4, LEN(BP95)&gt;300, 3, LEN(BP95)&gt;200, 2, LEN(BP95)&gt;1, 1)</f>
        <v>1</v>
      </c>
      <c r="BR95" s="1" t="s">
        <v>2829</v>
      </c>
      <c r="BS95" s="1">
        <v>4</v>
      </c>
      <c r="BT95" s="1" t="s">
        <v>2830</v>
      </c>
      <c r="BU95" s="1">
        <v>2</v>
      </c>
      <c r="BV95" s="1" t="s">
        <v>34</v>
      </c>
      <c r="BW95" s="1" t="s">
        <v>2831</v>
      </c>
      <c r="BX95" s="1"/>
      <c r="BY95" t="str">
        <f>_xlfn.XLOOKUP($B95,Img_lookup!A:A,Img_lookup!B:B, "Not available")</f>
        <v>fefc6c9d-a95c-4ee8-bd01-15aad7e3f891</v>
      </c>
      <c r="BZ95" t="str">
        <f>_xlfn.XLOOKUP($B95,Img_lookup!A:A,Img_lookup!C:C, "Not available")</f>
        <v>Allium scorodoprasum</v>
      </c>
      <c r="CA95" t="str">
        <f>_xlfn.XLOOKUP($B95,Img_lookup!A:A,Img_lookup!D:D, "Not available")</f>
        <v>dhobern</v>
      </c>
      <c r="CB95" t="str">
        <f>_xlfn.XLOOKUP($B95,Img_lookup!A:A,Img_lookup!E:E, "https://imgur.com/aT5wafe")</f>
        <v>https://api.openverse.engineering/v1/images/fefc6c9d-a95c-4ee8-bd01-15aad7e3f891/thumb/</v>
      </c>
    </row>
    <row r="96" spans="1:80" ht="409.6" x14ac:dyDescent="0.15">
      <c r="A96" s="1" t="s">
        <v>1631</v>
      </c>
      <c r="B96" s="1" t="s">
        <v>15240</v>
      </c>
      <c r="C96" s="1" t="s">
        <v>15241</v>
      </c>
      <c r="E96" s="1" t="s">
        <v>15242</v>
      </c>
      <c r="F96" s="1" t="s">
        <v>23722</v>
      </c>
      <c r="G96" s="1" t="s">
        <v>23800</v>
      </c>
      <c r="H96" s="11" t="str">
        <f t="shared" si="43"/>
        <v>Perennial</v>
      </c>
      <c r="J96" s="1">
        <v>0.34999999399999998</v>
      </c>
      <c r="L96" t="str" cm="1">
        <f t="array" ref="L96">_xlfn.IFS(J96+K96="", "Unknown", J96+K96&gt;3, "Large", J96+K96&gt;0.5, "Medium", J96+K96&gt;0, "Small")</f>
        <v>Small</v>
      </c>
      <c r="M96" s="1">
        <v>8</v>
      </c>
      <c r="N96" cm="1">
        <f t="array" ref="N96">IF($M96="",INDEX($M$2:$M$2176,MATCH(1,INDEX(($A$2:$A$2176=$A96)*($M$2:$M$2176&lt;&gt;""),0),0)),$M96)</f>
        <v>8</v>
      </c>
      <c r="O96" s="2" t="str">
        <f t="shared" si="54"/>
        <v>Grown indoors</v>
      </c>
      <c r="P96" s="1" t="s">
        <v>15243</v>
      </c>
      <c r="R96" t="str">
        <f t="shared" si="61"/>
        <v>Medium</v>
      </c>
      <c r="S96" s="1" t="s">
        <v>15244</v>
      </c>
      <c r="T96" s="1" t="str">
        <f>LEFT(S96,FIND("-",S96)-1)</f>
        <v xml:space="preserve">2 </v>
      </c>
      <c r="U96" s="1" t="str">
        <f>RIGHT(S96,FIND("-",S96)-1)</f>
        <v xml:space="preserve"> 7</v>
      </c>
      <c r="V96" s="1" t="s">
        <v>272</v>
      </c>
      <c r="W96" s="6" t="str">
        <f t="shared" si="63"/>
        <v>4</v>
      </c>
      <c r="X96" t="str">
        <f t="shared" si="64"/>
        <v>April</v>
      </c>
      <c r="Y96" s="2" t="str">
        <f t="shared" si="65"/>
        <v>6</v>
      </c>
      <c r="Z96" s="2" t="str">
        <f t="shared" si="66"/>
        <v>June</v>
      </c>
      <c r="AF96" s="18" t="s">
        <v>25166</v>
      </c>
      <c r="AG96" s="1" t="str">
        <f t="shared" si="44"/>
        <v xml:space="preserve">Bulb </v>
      </c>
      <c r="AH96" s="2" t="str">
        <f t="shared" si="45"/>
        <v>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Very easy, the divisions can be planted straight out into their permanent positions.</v>
      </c>
      <c r="AI96" s="1" t="s">
        <v>15245</v>
      </c>
      <c r="AJ96" s="1" t="s">
        <v>23802</v>
      </c>
      <c r="AK96" s="1" t="s">
        <v>17104</v>
      </c>
      <c r="AL96" s="1" t="str">
        <f t="shared" si="58"/>
        <v>Scented</v>
      </c>
      <c r="AM96" s="1" t="b">
        <v>1</v>
      </c>
      <c r="AN96" s="1" t="b">
        <v>1</v>
      </c>
      <c r="AO96" s="1" t="b">
        <v>0</v>
      </c>
      <c r="AP96" s="5" t="s">
        <v>54</v>
      </c>
      <c r="AQ96" s="5" t="str">
        <f t="shared" si="46"/>
        <v>Light, Medium</v>
      </c>
      <c r="AR96" s="1" t="s">
        <v>274</v>
      </c>
      <c r="AS96" s="1" t="str">
        <f t="shared" si="59"/>
        <v>None, Partial, Full</v>
      </c>
      <c r="AT96" s="1" t="str">
        <f t="shared" si="47"/>
        <v>None, Partial, Full</v>
      </c>
      <c r="AU96" s="1" t="s">
        <v>29</v>
      </c>
      <c r="AV96" s="1" t="str">
        <f t="shared" si="48"/>
        <v>Moist</v>
      </c>
      <c r="AW96" s="1" t="s">
        <v>12</v>
      </c>
      <c r="AX96" s="1" t="str">
        <f t="shared" si="49"/>
        <v>Acid, Neutral, Alkaline</v>
      </c>
      <c r="AY96" s="1" t="b">
        <v>0</v>
      </c>
      <c r="AZ96" s="1" t="b">
        <v>0</v>
      </c>
      <c r="BA96" s="1" t="b">
        <v>0</v>
      </c>
      <c r="BC96" t="str">
        <f t="shared" si="50"/>
        <v>FALSE</v>
      </c>
      <c r="BE96" t="str">
        <f t="shared" si="51"/>
        <v>FALSE</v>
      </c>
      <c r="BF96" s="1" t="b">
        <v>0</v>
      </c>
      <c r="BG96" s="1" t="b">
        <v>0</v>
      </c>
      <c r="BH96" s="1" t="b">
        <v>0</v>
      </c>
      <c r="BI96" s="1" t="s">
        <v>30</v>
      </c>
      <c r="BJ96" s="1" t="str">
        <f t="shared" si="52"/>
        <v>FALSE</v>
      </c>
      <c r="BL96" t="str">
        <f t="shared" si="53"/>
        <v>FALSE</v>
      </c>
      <c r="BM96" s="1" t="b">
        <v>0</v>
      </c>
      <c r="BN96" s="1" t="b">
        <v>0</v>
      </c>
      <c r="BO96" s="1">
        <f t="shared" si="60"/>
        <v>18</v>
      </c>
      <c r="BP96" s="1" t="s">
        <v>1637</v>
      </c>
      <c r="BQ96" s="1" cm="1">
        <f t="array" ref="BQ96">_xlfn.IFS(BP96="None Known",0, LEN(BP96)&gt;500, 5,LEN(BP96)&gt;400, 4, LEN(BP96)&gt;300, 3, LEN(BP96)&gt;200, 2, LEN(BP96)&gt;1, 1)</f>
        <v>1</v>
      </c>
      <c r="BR96" s="1" t="s">
        <v>15246</v>
      </c>
      <c r="BS96" s="1">
        <v>5</v>
      </c>
      <c r="BT96" s="1" t="s">
        <v>1639</v>
      </c>
      <c r="BU96" s="1">
        <v>2</v>
      </c>
      <c r="BV96" s="1" t="s">
        <v>6135</v>
      </c>
      <c r="BW96" s="1" t="s">
        <v>2831</v>
      </c>
      <c r="BX96" s="1"/>
      <c r="BY96" t="str">
        <f>_xlfn.XLOOKUP($B96,Img_lookup!A:A,Img_lookup!B:B, "Not available")</f>
        <v>16397ee1-0252-49c9-bd8d-422b54b5f233</v>
      </c>
      <c r="BZ96" t="str">
        <f>_xlfn.XLOOKUP($B96,Img_lookup!A:A,Img_lookup!C:C, "Not available")</f>
        <v>Allium triquetrum</v>
      </c>
      <c r="CA96" t="str">
        <f>_xlfn.XLOOKUP($B96,Img_lookup!A:A,Img_lookup!D:D, "Not available")</f>
        <v>Matthew Paul Argall</v>
      </c>
      <c r="CB96" t="str">
        <f>_xlfn.XLOOKUP($B96,Img_lookup!A:A,Img_lookup!E:E, "https://imgur.com/aT5wafe")</f>
        <v>https://api.openverse.engineering/v1/images/16397ee1-0252-49c9-bd8d-422b54b5f233/thumb/</v>
      </c>
    </row>
    <row r="97" spans="1:80" ht="409.6" x14ac:dyDescent="0.15">
      <c r="A97" s="1" t="s">
        <v>1631</v>
      </c>
      <c r="B97" s="1" t="s">
        <v>7240</v>
      </c>
      <c r="C97" s="1" t="s">
        <v>7241</v>
      </c>
      <c r="E97" s="1" t="s">
        <v>7242</v>
      </c>
      <c r="F97" s="1" t="s">
        <v>23722</v>
      </c>
      <c r="G97" s="1" t="s">
        <v>23800</v>
      </c>
      <c r="H97" s="11" t="str">
        <f t="shared" si="43"/>
        <v>Perennial</v>
      </c>
      <c r="J97" s="1">
        <v>0.30000001199999998</v>
      </c>
      <c r="K97" s="1">
        <v>0.30000001199999998</v>
      </c>
      <c r="L97" t="str" cm="1">
        <f t="array" ref="L97">_xlfn.IFS(J97+K97="", "Unknown", J97+K97&gt;3, "Large", J97+K97&gt;0.5, "Medium", J97+K97&gt;0, "Small")</f>
        <v>Medium</v>
      </c>
      <c r="M97" s="1">
        <v>7</v>
      </c>
      <c r="N97" cm="1">
        <f t="array" ref="N97">IF($M97="",INDEX($M$2:$M$2176,MATCH(1,INDEX(($A$2:$A$2176=$A97)*($M$2:$M$2176&lt;&gt;""),0),0)),$M97)</f>
        <v>7</v>
      </c>
      <c r="O97" s="2" t="str">
        <f t="shared" si="54"/>
        <v>Seasonal outdoors</v>
      </c>
      <c r="P97" s="1" t="s">
        <v>306</v>
      </c>
      <c r="R97" t="str">
        <f t="shared" si="61"/>
        <v>Medium</v>
      </c>
      <c r="T97" s="1"/>
      <c r="U97" s="1"/>
      <c r="V97" s="1" t="s">
        <v>427</v>
      </c>
      <c r="W97" s="6" t="str">
        <f t="shared" si="63"/>
        <v>8</v>
      </c>
      <c r="X97" t="str">
        <f t="shared" si="64"/>
        <v>August</v>
      </c>
      <c r="Y97" s="2" t="str">
        <f t="shared" si="65"/>
        <v>9</v>
      </c>
      <c r="Z97" s="2" t="str">
        <f t="shared" si="66"/>
        <v>September</v>
      </c>
      <c r="AA97" s="1" t="s">
        <v>109</v>
      </c>
      <c r="AB97" s="1" t="str">
        <f t="shared" ref="AB97:AB102" si="67">IF(ISNUMBER(SEARCH("-",AA97)),TRIM(LEFT(AA97,FIND("-",AA97)-1)),AA97)</f>
        <v>9</v>
      </c>
      <c r="AC97" s="1" t="str">
        <f>IF(AB97="1", "January", IF(AB97="2", "February", IF(AB97="3", "March", IF(AB97="4", "April", IF(AB97="5", "May", IF(AB97="6", "June", IF(AB97="7", "July", IF(AB97="8", "August", IF(AB97="9", "September", IF(AB97="10", "October", IF(AB97="11", "November", IF(AB97="12", "December", "Other"))))))))))))</f>
        <v>September</v>
      </c>
      <c r="AD97" s="1" t="str">
        <f>IF(ISNUMBER(SEARCH("-",AA97)),TRIM(RIGHT(AA97,LEN(AA97)-SEARCH("-",AA97))),AA97)</f>
        <v>10</v>
      </c>
      <c r="AE97" s="1" t="str">
        <f>IF(AD97="1", "January", IF(AD97="2", "February", IF(AD97="3", "March", IF(AD97="4", "April", IF(AD97="5", "May", IF(AD97="6", "June", IF(AD97="7", "July", IF(AD97="8", "August", IF(AD97="9", "September", IF(AD97="10", "October", IF(AD97="11", "November", IF(AD97="12", "December", "Other"))))))))))))</f>
        <v>October</v>
      </c>
      <c r="AF97" s="18" t="s">
        <v>25192</v>
      </c>
      <c r="AG97" s="1" t="str">
        <f t="shared" si="44"/>
        <v xml:space="preserve">Bulb </v>
      </c>
      <c r="AH97" s="2" t="str">
        <f t="shared" si="45"/>
        <v>Sow spring in a cold frame. The seed has a fairly short viability and should not be used when more than 1 year old[206]. Prick out the seedlings into individual pots when they are large enough to handle - if you want to produce clumps more quickly then put three plants in each pot. Plant out in late summer if the plants have developed sufficiently, otherwise plant them out the following spring.
 Division in early spring. Very easy, the plants divide successfully at almost any time of the year. The divisions can be planted straight out into their permanent positions if required.</v>
      </c>
      <c r="AI97" s="1" t="s">
        <v>7243</v>
      </c>
      <c r="AJ97" s="1" t="s">
        <v>23802</v>
      </c>
      <c r="AK97" s="1" t="s">
        <v>17104</v>
      </c>
      <c r="AL97" s="1" t="str">
        <f t="shared" si="58"/>
        <v>Unscented</v>
      </c>
      <c r="AM97" s="1" t="b">
        <v>0</v>
      </c>
      <c r="AN97" s="1" t="b">
        <v>0</v>
      </c>
      <c r="AO97" s="1" t="b">
        <v>0</v>
      </c>
      <c r="AP97" s="5" t="s">
        <v>28</v>
      </c>
      <c r="AQ97" s="5" t="str">
        <f t="shared" si="46"/>
        <v>Light, Medium, Heavy</v>
      </c>
      <c r="AR97" s="1" t="s">
        <v>30</v>
      </c>
      <c r="AS97" s="1" t="str">
        <f t="shared" si="59"/>
        <v>None</v>
      </c>
      <c r="AT97" s="1" t="str">
        <f t="shared" si="47"/>
        <v>Full</v>
      </c>
      <c r="AU97" s="1" t="s">
        <v>11</v>
      </c>
      <c r="AV97" s="1" t="str">
        <f t="shared" si="48"/>
        <v>Dry, Moist</v>
      </c>
      <c r="AW97" s="1" t="s">
        <v>12</v>
      </c>
      <c r="AX97" s="1" t="str">
        <f t="shared" si="49"/>
        <v>Acid, Neutral, Alkaline</v>
      </c>
      <c r="AY97" s="1" t="b">
        <v>0</v>
      </c>
      <c r="AZ97" s="1" t="b">
        <v>1</v>
      </c>
      <c r="BA97" s="1" t="b">
        <v>0</v>
      </c>
      <c r="BC97" t="str">
        <f t="shared" si="50"/>
        <v>FALSE</v>
      </c>
      <c r="BE97" t="str">
        <f t="shared" si="51"/>
        <v>FALSE</v>
      </c>
      <c r="BF97" s="1" t="b">
        <v>0</v>
      </c>
      <c r="BG97" s="1" t="b">
        <v>0</v>
      </c>
      <c r="BH97" s="1" t="b">
        <v>1</v>
      </c>
      <c r="BI97" s="1" t="s">
        <v>30</v>
      </c>
      <c r="BJ97" s="1" t="str">
        <f t="shared" si="52"/>
        <v>FALSE</v>
      </c>
      <c r="BL97" t="str">
        <f t="shared" si="53"/>
        <v>FALSE</v>
      </c>
      <c r="BM97" s="1" t="b">
        <v>0</v>
      </c>
      <c r="BN97" s="1" t="b">
        <v>0</v>
      </c>
      <c r="BO97" s="1">
        <f t="shared" si="60"/>
        <v>18</v>
      </c>
      <c r="BP97" s="1" t="s">
        <v>1637</v>
      </c>
      <c r="BQ97" s="1" cm="1">
        <f t="array" ref="BQ97">_xlfn.IFS(BP97="None Known",0, LEN(BP97)&gt;500, 5,LEN(BP97)&gt;400, 4, LEN(BP97)&gt;300, 3, LEN(BP97)&gt;200, 2, LEN(BP97)&gt;1, 1)</f>
        <v>1</v>
      </c>
      <c r="BR97" s="1" t="s">
        <v>7244</v>
      </c>
      <c r="BS97" s="1">
        <v>5</v>
      </c>
      <c r="BT97" s="1" t="s">
        <v>7245</v>
      </c>
      <c r="BU97" s="1">
        <v>2</v>
      </c>
      <c r="BV97" s="1" t="s">
        <v>431</v>
      </c>
      <c r="BW97" s="1" t="s">
        <v>2831</v>
      </c>
      <c r="BX97" s="1"/>
      <c r="BY97" t="str">
        <f>_xlfn.XLOOKUP($B97,Img_lookup!A:A,Img_lookup!B:B, "Not available")</f>
        <v>5331a0d1-94a7-446e-8288-dfa361434aaf</v>
      </c>
      <c r="BZ97" t="str">
        <f>_xlfn.XLOOKUP($B97,Img_lookup!A:A,Img_lookup!C:C, "Not available")</f>
        <v>sibling rivalry (allium tuberosum)</v>
      </c>
      <c r="CA97" t="str">
        <f>_xlfn.XLOOKUP($B97,Img_lookup!A:A,Img_lookup!D:D, "Not available")</f>
        <v>woodleywonderworks</v>
      </c>
      <c r="CB97" t="str">
        <f>_xlfn.XLOOKUP($B97,Img_lookup!A:A,Img_lookup!E:E, "https://imgur.com/aT5wafe")</f>
        <v>https://api.openverse.engineering/v1/images/5331a0d1-94a7-446e-8288-dfa361434aaf/thumb/</v>
      </c>
    </row>
    <row r="98" spans="1:80" ht="409.6" x14ac:dyDescent="0.15">
      <c r="A98" s="1" t="s">
        <v>1631</v>
      </c>
      <c r="B98" s="1" t="s">
        <v>4936</v>
      </c>
      <c r="C98" s="1" t="s">
        <v>4937</v>
      </c>
      <c r="E98" s="1" t="s">
        <v>4938</v>
      </c>
      <c r="F98" s="1" t="s">
        <v>23722</v>
      </c>
      <c r="G98" s="1" t="s">
        <v>23800</v>
      </c>
      <c r="H98" s="11" t="str">
        <f t="shared" si="43"/>
        <v>Perennial</v>
      </c>
      <c r="J98" s="1">
        <v>0.30000001199999998</v>
      </c>
      <c r="K98" s="1">
        <v>0.30000001199999998</v>
      </c>
      <c r="L98" t="str" cm="1">
        <f t="array" ref="L98">_xlfn.IFS(J98+K98="", "Unknown", J98+K98&gt;3, "Large", J98+K98&gt;0.5, "Medium", J98+K98&gt;0, "Small")</f>
        <v>Medium</v>
      </c>
      <c r="M98" s="1">
        <v>5</v>
      </c>
      <c r="N98" cm="1">
        <f t="array" ref="N98">IF($M98="",INDEX($M$2:$M$2176,MATCH(1,INDEX(($A$2:$A$2176=$A98)*($M$2:$M$2176&lt;&gt;""),0),0)),$M98)</f>
        <v>5</v>
      </c>
      <c r="O98" s="2" t="str">
        <f t="shared" si="54"/>
        <v>Seasonal outdoors</v>
      </c>
      <c r="P98" s="1" t="s">
        <v>4939</v>
      </c>
      <c r="R98" t="str">
        <f t="shared" si="61"/>
        <v>Medium</v>
      </c>
      <c r="S98" s="1" t="s">
        <v>4940</v>
      </c>
      <c r="T98" s="1" t="str">
        <f>LEFT(S98,FIND("-",S98)-1)</f>
        <v xml:space="preserve">2 </v>
      </c>
      <c r="U98" s="1" t="str">
        <f>RIGHT(S98,FIND("-",S98)-1)</f>
        <v xml:space="preserve"> 6</v>
      </c>
      <c r="V98" s="1" t="s">
        <v>96</v>
      </c>
      <c r="W98" s="6" t="str">
        <f t="shared" si="63"/>
        <v>5</v>
      </c>
      <c r="X98" t="str">
        <f t="shared" si="64"/>
        <v>May</v>
      </c>
      <c r="Y98" s="2" t="str">
        <f t="shared" si="65"/>
        <v>6</v>
      </c>
      <c r="Z98" s="2" t="str">
        <f t="shared" si="66"/>
        <v>June</v>
      </c>
      <c r="AA98" s="1" t="s">
        <v>1006</v>
      </c>
      <c r="AB98" s="1" t="str">
        <f t="shared" si="67"/>
        <v>5</v>
      </c>
      <c r="AC98" s="1" t="str">
        <f>IF(AB98="1", "January", IF(AB98="2", "February", IF(AB98="3", "March", IF(AB98="4", "April", IF(AB98="5", "May", IF(AB98="6", "June", IF(AB98="7", "July", IF(AB98="8", "August", IF(AB98="9", "September", IF(AB98="10", "October", IF(AB98="11", "November", IF(AB98="12", "December", "Other"))))))))))))</f>
        <v>May</v>
      </c>
      <c r="AD98" s="1" t="str">
        <f>IF(ISNUMBER(SEARCH("-",AA98)),TRIM(RIGHT(AA98,LEN(AA98)-SEARCH("-",AA98))),AA98)</f>
        <v>7</v>
      </c>
      <c r="AE98" s="1" t="str">
        <f>IF(AD98="1", "January", IF(AD98="2", "February", IF(AD98="3", "March", IF(AD98="4", "April", IF(AD98="5", "May", IF(AD98="6", "June", IF(AD98="7", "July", IF(AD98="8", "August", IF(AD98="9", "September", IF(AD98="10", "October", IF(AD98="11", "November", IF(AD98="12", "December", "Other"))))))))))))</f>
        <v>July</v>
      </c>
      <c r="AF98" s="18" t="s">
        <v>25167</v>
      </c>
      <c r="AG98" s="1" t="str">
        <f t="shared" si="44"/>
        <v xml:space="preserve">Bulb </v>
      </c>
      <c r="AH98" s="2" t="str">
        <f t="shared" si="45"/>
        <v>Best sown as soon as it is ripe either in situ or in a cold frame. It germinates quickly and can be grown on in the greenhouse for the first year, planting out the dormant bulbs in the late summer of the following year. Stored seed can be sown in spring in a greenhouse.
 Division in summer after the plants have died down. Very easy, the divisions can be planted out straight into their permanent positions.</v>
      </c>
      <c r="AI98" s="1" t="s">
        <v>4941</v>
      </c>
      <c r="AJ98" s="1" t="s">
        <v>23802</v>
      </c>
      <c r="AK98" s="1" t="s">
        <v>17104</v>
      </c>
      <c r="AL98" s="1" t="str">
        <f t="shared" si="58"/>
        <v>Unscented</v>
      </c>
      <c r="AM98" s="1" t="b">
        <v>0</v>
      </c>
      <c r="AN98" s="1" t="b">
        <v>1</v>
      </c>
      <c r="AO98" s="1" t="b">
        <v>0</v>
      </c>
      <c r="AP98" s="5" t="s">
        <v>54</v>
      </c>
      <c r="AQ98" s="5" t="str">
        <f t="shared" si="46"/>
        <v>Light, Medium</v>
      </c>
      <c r="AR98" s="1" t="s">
        <v>274</v>
      </c>
      <c r="AS98" s="1" t="str">
        <f t="shared" si="59"/>
        <v>None, Partial, Full</v>
      </c>
      <c r="AT98" s="1" t="str">
        <f t="shared" si="47"/>
        <v>None, Partial, Full</v>
      </c>
      <c r="AU98" s="1" t="s">
        <v>29</v>
      </c>
      <c r="AV98" s="1" t="str">
        <f t="shared" si="48"/>
        <v>Moist</v>
      </c>
      <c r="AW98" s="1" t="s">
        <v>12</v>
      </c>
      <c r="AX98" s="1" t="str">
        <f t="shared" si="49"/>
        <v>Acid, Neutral, Alkaline</v>
      </c>
      <c r="AY98" s="1" t="b">
        <v>0</v>
      </c>
      <c r="AZ98" s="1" t="b">
        <v>0</v>
      </c>
      <c r="BA98" s="1" t="b">
        <v>0</v>
      </c>
      <c r="BC98" t="str">
        <f t="shared" si="50"/>
        <v>FALSE</v>
      </c>
      <c r="BE98" t="str">
        <f t="shared" si="51"/>
        <v>FALSE</v>
      </c>
      <c r="BF98" s="1" t="b">
        <v>0</v>
      </c>
      <c r="BG98" s="1" t="b">
        <v>0</v>
      </c>
      <c r="BH98" s="1" t="b">
        <v>0</v>
      </c>
      <c r="BI98" s="1" t="s">
        <v>30</v>
      </c>
      <c r="BJ98" s="1" t="str">
        <f t="shared" si="52"/>
        <v>FALSE</v>
      </c>
      <c r="BL98" t="str">
        <f t="shared" si="53"/>
        <v>FALSE</v>
      </c>
      <c r="BM98" s="1" t="b">
        <v>0</v>
      </c>
      <c r="BN98" s="1" t="b">
        <v>0</v>
      </c>
      <c r="BO98" s="1">
        <f t="shared" si="60"/>
        <v>19</v>
      </c>
      <c r="BP98" s="1" t="s">
        <v>4942</v>
      </c>
      <c r="BQ98" s="1" cm="1">
        <f t="array" ref="BQ98">_xlfn.IFS(BP98="None Known",0, LEN(BP98)&gt;500, 5,LEN(BP98)&gt;400, 4, LEN(BP98)&gt;300, 3, LEN(BP98)&gt;200, 2, LEN(BP98)&gt;1, 1)</f>
        <v>1</v>
      </c>
      <c r="BR98" s="1" t="s">
        <v>4943</v>
      </c>
      <c r="BS98" s="1">
        <v>5</v>
      </c>
      <c r="BT98" s="1" t="s">
        <v>4944</v>
      </c>
      <c r="BU98" s="1">
        <v>3</v>
      </c>
      <c r="BV98" s="1" t="s">
        <v>4945</v>
      </c>
      <c r="BW98" s="1" t="s">
        <v>4946</v>
      </c>
      <c r="BX98" s="1"/>
      <c r="BY98" t="str">
        <f>_xlfn.XLOOKUP($B98,Img_lookup!A:A,Img_lookup!B:B, "Not available")</f>
        <v>5eb971d7-1f3f-4c28-a0d8-132e5dbf1ba6</v>
      </c>
      <c r="BZ98" t="str">
        <f>_xlfn.XLOOKUP($B98,Img_lookup!A:A,Img_lookup!C:C, "Not available")</f>
        <v>Allium ursinum</v>
      </c>
      <c r="CA98" t="str">
        <f>_xlfn.XLOOKUP($B98,Img_lookup!A:A,Img_lookup!D:D, "Not available")</f>
        <v>AnnaKika</v>
      </c>
      <c r="CB98" t="str">
        <f>_xlfn.XLOOKUP($B98,Img_lookup!A:A,Img_lookup!E:E, "https://imgur.com/aT5wafe")</f>
        <v>https://api.openverse.engineering/v1/images/5eb971d7-1f3f-4c28-a0d8-132e5dbf1ba6/thumb/</v>
      </c>
    </row>
    <row r="99" spans="1:80" ht="409.6" x14ac:dyDescent="0.15">
      <c r="A99" s="1" t="s">
        <v>1631</v>
      </c>
      <c r="B99" s="1" t="s">
        <v>12730</v>
      </c>
      <c r="C99" s="1" t="s">
        <v>12731</v>
      </c>
      <c r="E99" s="1" t="s">
        <v>339</v>
      </c>
      <c r="F99" s="1" t="s">
        <v>23722</v>
      </c>
      <c r="G99" s="1" t="s">
        <v>23800</v>
      </c>
      <c r="H99" s="11" t="str">
        <f t="shared" si="43"/>
        <v>Perennial</v>
      </c>
      <c r="J99" s="1">
        <v>0.60000002399999997</v>
      </c>
      <c r="L99" t="str" cm="1">
        <f t="array" ref="L99">_xlfn.IFS(J99+K99="", "Unknown", J99+K99&gt;3, "Large", J99+K99&gt;0.5, "Medium", J99+K99&gt;0, "Small")</f>
        <v>Medium</v>
      </c>
      <c r="M99" s="1">
        <v>7</v>
      </c>
      <c r="N99" cm="1">
        <f t="array" ref="N99">IF($M99="",INDEX($M$2:$M$2176,MATCH(1,INDEX(($A$2:$A$2176=$A99)*($M$2:$M$2176&lt;&gt;""),0),0)),$M99)</f>
        <v>7</v>
      </c>
      <c r="O99" s="2" t="str">
        <f t="shared" si="54"/>
        <v>Seasonal outdoors</v>
      </c>
      <c r="P99" s="1" t="s">
        <v>12732</v>
      </c>
      <c r="R99" t="str">
        <f t="shared" si="61"/>
        <v>Medium</v>
      </c>
      <c r="S99" s="1" t="s">
        <v>12733</v>
      </c>
      <c r="T99" s="1" t="str">
        <f>LEFT(S99,FIND("-",S99)-1)</f>
        <v xml:space="preserve">11 </v>
      </c>
      <c r="U99" s="1" t="str">
        <f>RIGHT(S99,FIND("-",S99)-1)</f>
        <v>- 7</v>
      </c>
      <c r="V99" s="1">
        <v>5</v>
      </c>
      <c r="W99" s="6">
        <f t="shared" si="63"/>
        <v>5</v>
      </c>
      <c r="X99" t="str">
        <f>IF(W99=1, "January", IF(W99=2, "February", IF(W99=3, "March", IF(W99=4, "April", IF(W99=5, "May", IF(W99=6, "June", IF(W99=7, "July", IF(W99=8, "August", IF(W99=9, "September", IF(W99=10, "October", IF(W99=11, "November", IF(W99=12, "December", "Other"))))))))))))</f>
        <v>May</v>
      </c>
      <c r="Y99" s="1"/>
      <c r="Z99" s="1"/>
      <c r="AA99" s="1" t="s">
        <v>307</v>
      </c>
      <c r="AB99" s="1" t="str">
        <f t="shared" si="67"/>
        <v>6</v>
      </c>
      <c r="AC99" s="1" t="str">
        <f>IF(AB99="1", "January", IF(AB99="2", "February", IF(AB99="3", "March", IF(AB99="4", "April", IF(AB99="5", "May", IF(AB99="6", "June", IF(AB99="7", "July", IF(AB99="8", "August", IF(AB99="9", "September", IF(AB99="10", "October", IF(AB99="11", "November", IF(AB99="12", "December", "Other"))))))))))))</f>
        <v>June</v>
      </c>
      <c r="AD99" s="1" t="str">
        <f>IF(ISNUMBER(SEARCH("-",AA99)),TRIM(RIGHT(AA99,LEN(AA99)-SEARCH("-",AA99))),AA99)</f>
        <v>7</v>
      </c>
      <c r="AE99" s="1" t="str">
        <f>IF(AD99="1", "January", IF(AD99="2", "February", IF(AD99="3", "March", IF(AD99="4", "April", IF(AD99="5", "May", IF(AD99="6", "June", IF(AD99="7", "July", IF(AD99="8", "August", IF(AD99="9", "September", IF(AD99="10", "October", IF(AD99="11", "November", IF(AD99="12", "December", "Other"))))))))))))</f>
        <v>July</v>
      </c>
      <c r="AF99" s="18" t="s">
        <v>25168</v>
      </c>
      <c r="AG99" s="1" t="str">
        <f t="shared" si="44"/>
        <v xml:space="preserve">Bulb </v>
      </c>
      <c r="AH99" s="2" t="str">
        <f t="shared" si="45"/>
        <v>Best sown as soon as it is ripe in a greenhouse or cold frame. It germinates quickly and can be grown on in the greenhouse for the first year, planting out the dormant bulbs in the late summer of the following year if they have developed sufficiently, otherwise grow on in pots for a further year. Stored seed can be sown in spring in a greenhouse.
 Division in summer after the plants have died down. Fairly easy, though we have found that it is best to pot up the divisions until they are growing away strongly before planting them out into their permanent positions[K].</v>
      </c>
      <c r="AI99" s="1" t="s">
        <v>12734</v>
      </c>
      <c r="AJ99" s="1" t="s">
        <v>23802</v>
      </c>
      <c r="AK99" s="1" t="s">
        <v>17104</v>
      </c>
      <c r="AL99" s="1" t="str">
        <f t="shared" si="58"/>
        <v>Unscented</v>
      </c>
      <c r="AM99" s="1" t="b">
        <v>0</v>
      </c>
      <c r="AN99" s="1" t="b">
        <v>0</v>
      </c>
      <c r="AO99" s="1" t="b">
        <v>0</v>
      </c>
      <c r="AP99" s="5" t="s">
        <v>54</v>
      </c>
      <c r="AQ99" s="5" t="str">
        <f t="shared" si="46"/>
        <v>Light, Medium</v>
      </c>
      <c r="AR99" s="1" t="s">
        <v>30</v>
      </c>
      <c r="AS99" s="1" t="str">
        <f t="shared" si="59"/>
        <v>None</v>
      </c>
      <c r="AT99" s="1" t="str">
        <f t="shared" si="47"/>
        <v>Full</v>
      </c>
      <c r="AU99" s="1" t="s">
        <v>11</v>
      </c>
      <c r="AV99" s="1" t="str">
        <f t="shared" si="48"/>
        <v>Dry, Moist</v>
      </c>
      <c r="AW99" s="1" t="s">
        <v>12</v>
      </c>
      <c r="AX99" s="1" t="str">
        <f t="shared" si="49"/>
        <v>Acid, Neutral, Alkaline</v>
      </c>
      <c r="AY99" s="1" t="b">
        <v>0</v>
      </c>
      <c r="AZ99" s="1" t="b">
        <v>0</v>
      </c>
      <c r="BA99" s="1" t="b">
        <v>0</v>
      </c>
      <c r="BC99" t="str">
        <f t="shared" si="50"/>
        <v>FALSE</v>
      </c>
      <c r="BE99" t="str">
        <f t="shared" si="51"/>
        <v>FALSE</v>
      </c>
      <c r="BF99" s="1" t="b">
        <v>0</v>
      </c>
      <c r="BG99" s="1" t="b">
        <v>0</v>
      </c>
      <c r="BH99" s="1" t="b">
        <v>0</v>
      </c>
      <c r="BI99" s="1" t="s">
        <v>30</v>
      </c>
      <c r="BJ99" s="1" t="str">
        <f t="shared" si="52"/>
        <v>FALSE</v>
      </c>
      <c r="BL99" t="str">
        <f t="shared" si="53"/>
        <v>FALSE</v>
      </c>
      <c r="BM99" s="1" t="b">
        <v>0</v>
      </c>
      <c r="BN99" s="1" t="b">
        <v>0</v>
      </c>
      <c r="BO99" s="1">
        <f t="shared" si="60"/>
        <v>15</v>
      </c>
      <c r="BP99" s="1" t="s">
        <v>1637</v>
      </c>
      <c r="BQ99" s="1" cm="1">
        <f t="array" ref="BQ99">_xlfn.IFS(BP99="None Known",0, LEN(BP99)&gt;500, 5,LEN(BP99)&gt;400, 4, LEN(BP99)&gt;300, 3, LEN(BP99)&gt;200, 2, LEN(BP99)&gt;1, 1)</f>
        <v>1</v>
      </c>
      <c r="BR99" s="1" t="s">
        <v>12735</v>
      </c>
      <c r="BS99" s="1">
        <v>4</v>
      </c>
      <c r="BT99" s="1" t="s">
        <v>12736</v>
      </c>
      <c r="BU99" s="1">
        <v>2</v>
      </c>
      <c r="BV99" s="1" t="s">
        <v>12737</v>
      </c>
      <c r="BW99" s="1" t="s">
        <v>2831</v>
      </c>
      <c r="BX99" s="1"/>
      <c r="BY99" t="str">
        <f>_xlfn.XLOOKUP($B99,Img_lookup!A:A,Img_lookup!B:B, "Not available")</f>
        <v>223d1fae-e43f-4990-8b58-777bb8b251c6</v>
      </c>
      <c r="BZ99" t="str">
        <f>_xlfn.XLOOKUP($B99,Img_lookup!A:A,Img_lookup!C:C, "Not available")</f>
        <v>Allium victorialis, Tsaghkadzor, in culture, 2008.07.06 01</v>
      </c>
      <c r="CA99" t="str">
        <f>_xlfn.XLOOKUP($B99,Img_lookup!A:A,Img_lookup!D:D, "Not available")</f>
        <v>Vahe Martirosyan</v>
      </c>
      <c r="CB99" t="str">
        <f>_xlfn.XLOOKUP($B99,Img_lookup!A:A,Img_lookup!E:E, "https://imgur.com/aT5wafe")</f>
        <v>https://api.openverse.engineering/v1/images/223d1fae-e43f-4990-8b58-777bb8b251c6/thumb/</v>
      </c>
    </row>
    <row r="100" spans="1:80" ht="13" x14ac:dyDescent="0.15">
      <c r="A100" s="1" t="s">
        <v>1631</v>
      </c>
      <c r="B100" s="1" t="s">
        <v>2102</v>
      </c>
      <c r="C100" s="1" t="s">
        <v>2103</v>
      </c>
      <c r="E100" s="1" t="s">
        <v>2104</v>
      </c>
      <c r="F100" s="1" t="s">
        <v>23722</v>
      </c>
      <c r="G100" s="1" t="s">
        <v>23800</v>
      </c>
      <c r="H100" s="11" t="str">
        <f t="shared" si="43"/>
        <v>Perennial</v>
      </c>
      <c r="J100" s="1">
        <v>0.60000002399999997</v>
      </c>
      <c r="K100" s="1">
        <v>5.0000001000000002E-2</v>
      </c>
      <c r="L100" t="str" cm="1">
        <f t="array" ref="L100">_xlfn.IFS(J100+K100="", "Unknown", J100+K100&gt;3, "Large", J100+K100&gt;0.5, "Medium", J100+K100&gt;0, "Small")</f>
        <v>Medium</v>
      </c>
      <c r="M100" s="1">
        <v>5</v>
      </c>
      <c r="N100" cm="1">
        <f t="array" ref="N100">IF($M100="",INDEX($M$2:$M$2176,MATCH(1,INDEX(($A$2:$A$2176=$A100)*($M$2:$M$2176&lt;&gt;""),0),0)),$M100)</f>
        <v>5</v>
      </c>
      <c r="O100" s="2" t="str">
        <f t="shared" si="54"/>
        <v>Seasonal outdoors</v>
      </c>
      <c r="P100" s="1" t="s">
        <v>2105</v>
      </c>
      <c r="R100" t="str">
        <f t="shared" si="61"/>
        <v>Medium</v>
      </c>
      <c r="S100" s="1" t="s">
        <v>2106</v>
      </c>
      <c r="T100" s="1" t="str">
        <f>LEFT(S100,FIND("-",S100)-1)</f>
        <v xml:space="preserve">10 </v>
      </c>
      <c r="U100" s="1" t="str">
        <f>RIGHT(S100,FIND("-",S100)-1)</f>
        <v>- 8</v>
      </c>
      <c r="V100" s="1" t="s">
        <v>307</v>
      </c>
      <c r="W100" s="6" t="str">
        <f t="shared" si="63"/>
        <v>6</v>
      </c>
      <c r="X100" t="str">
        <f>IF(W100="1", "January", IF(W100="2", "February", IF(W100="3", "March", IF(W100="4", "April", IF(W100="5", "May", IF(W100="6", "June", IF(W100="7", "July", IF(W100="8", "August", IF(W100="9", "September", IF(W100="10", "October", IF(W100="11", "November", IF(W100="12", "December", "Other"))))))))))))</f>
        <v>June</v>
      </c>
      <c r="Y100" s="2" t="str">
        <f>IF(ISNUMBER(SEARCH("-",V100)),TRIM(RIGHT(V100,LEN(V100)-SEARCH("-",V100))),V100)</f>
        <v>7</v>
      </c>
      <c r="Z100" s="2" t="str">
        <f>IF(Y100="1", "January", IF(Y100="2", "February", IF(Y100="3", "March", IF(Y100="4", "April", IF(Y100="5", "May", IF(Y100="6", "June", IF(Y100="7", "July", IF(Y100="8", "August", IF(Y100="9", "September", IF(Y100="10", "October", IF(Y100="11", "November", IF(Y100="12", "December", "Other"))))))))))))</f>
        <v>July</v>
      </c>
      <c r="AA100" s="1" t="s">
        <v>427</v>
      </c>
      <c r="AB100" s="1" t="str">
        <f t="shared" si="67"/>
        <v>8</v>
      </c>
      <c r="AC100" s="1" t="str">
        <f>IF(AB100="1", "January", IF(AB100="2", "February", IF(AB100="3", "March", IF(AB100="4", "April", IF(AB100="5", "May", IF(AB100="6", "June", IF(AB100="7", "July", IF(AB100="8", "August", IF(AB100="9", "September", IF(AB100="10", "October", IF(AB100="11", "November", IF(AB100="12", "December", "Other"))))))))))))</f>
        <v>August</v>
      </c>
      <c r="AD100" s="1" t="str">
        <f>IF(ISNUMBER(SEARCH("-",AA100)),TRIM(RIGHT(AA100,LEN(AA100)-SEARCH("-",AA100))),AA100)</f>
        <v>9</v>
      </c>
      <c r="AE100" s="1" t="str">
        <f>IF(AD100="1", "January", IF(AD100="2", "February", IF(AD100="3", "March", IF(AD100="4", "April", IF(AD100="5", "May", IF(AD100="6", "June", IF(AD100="7", "July", IF(AD100="8", "August", IF(AD100="9", "September", IF(AD100="10", "October", IF(AD100="11", "November", IF(AD100="12", "December", "Other"))))))))))))</f>
        <v>September</v>
      </c>
      <c r="AF100" s="1" t="s">
        <v>2107</v>
      </c>
      <c r="AG100" s="1" t="str">
        <f t="shared" si="44"/>
        <v xml:space="preserve">Bulb </v>
      </c>
      <c r="AH100" s="2" t="str">
        <f t="shared" si="45"/>
        <v>Plants do not need any encouragement, they are more than capable of propagating themselves. Bulbils are produced in abundance in the summer and are the main means by which the plant spreads.</v>
      </c>
      <c r="AI100" s="1" t="s">
        <v>2108</v>
      </c>
      <c r="AJ100" s="1" t="s">
        <v>23806</v>
      </c>
      <c r="AK100" s="1" t="s">
        <v>17104</v>
      </c>
      <c r="AL100" s="1" t="str">
        <f t="shared" si="58"/>
        <v>Unscented</v>
      </c>
      <c r="AM100" s="1" t="b">
        <v>0</v>
      </c>
      <c r="AN100" s="1" t="b">
        <v>0</v>
      </c>
      <c r="AO100" s="1" t="b">
        <v>1</v>
      </c>
      <c r="AP100" s="5" t="s">
        <v>54</v>
      </c>
      <c r="AQ100" s="5" t="str">
        <f t="shared" si="46"/>
        <v>Light, Medium</v>
      </c>
      <c r="AR100" s="1" t="s">
        <v>30</v>
      </c>
      <c r="AS100" s="1" t="str">
        <f t="shared" si="59"/>
        <v>None</v>
      </c>
      <c r="AT100" s="1" t="str">
        <f t="shared" si="47"/>
        <v>Full</v>
      </c>
      <c r="AU100" s="1" t="s">
        <v>11</v>
      </c>
      <c r="AV100" s="1" t="str">
        <f t="shared" si="48"/>
        <v>Dry, Moist</v>
      </c>
      <c r="AW100" s="1" t="s">
        <v>12</v>
      </c>
      <c r="AX100" s="1" t="str">
        <f t="shared" si="49"/>
        <v>Acid, Neutral, Alkaline</v>
      </c>
      <c r="AY100" s="1" t="b">
        <v>0</v>
      </c>
      <c r="AZ100" s="1" t="b">
        <v>0</v>
      </c>
      <c r="BA100" s="1" t="b">
        <v>0</v>
      </c>
      <c r="BC100" t="str">
        <f t="shared" si="50"/>
        <v>FALSE</v>
      </c>
      <c r="BE100" t="str">
        <f t="shared" si="51"/>
        <v>FALSE</v>
      </c>
      <c r="BF100" s="1" t="b">
        <v>0</v>
      </c>
      <c r="BG100" s="1" t="b">
        <v>0</v>
      </c>
      <c r="BH100" s="1" t="b">
        <v>0</v>
      </c>
      <c r="BI100" s="1" t="s">
        <v>30</v>
      </c>
      <c r="BJ100" s="1" t="str">
        <f t="shared" si="52"/>
        <v>FALSE</v>
      </c>
      <c r="BK100" s="1" t="s">
        <v>77</v>
      </c>
      <c r="BL100" t="str">
        <f t="shared" si="53"/>
        <v>TRUE</v>
      </c>
      <c r="BM100" s="1" t="b">
        <v>0</v>
      </c>
      <c r="BN100" s="1" t="b">
        <v>0</v>
      </c>
      <c r="BO100" s="1">
        <f t="shared" si="60"/>
        <v>13</v>
      </c>
      <c r="BP100" s="1" t="s">
        <v>2109</v>
      </c>
      <c r="BQ100" s="1" cm="1">
        <f t="array" ref="BQ100">_xlfn.IFS(BP100="None Known",0, LEN(BP100)&gt;500, 5,LEN(BP100)&gt;400, 4, LEN(BP100)&gt;300, 3, LEN(BP100)&gt;200, 2, LEN(BP100)&gt;1, 1)</f>
        <v>2</v>
      </c>
      <c r="BR100" s="1" t="s">
        <v>2110</v>
      </c>
      <c r="BS100" s="1">
        <v>3</v>
      </c>
      <c r="BT100" s="1" t="s">
        <v>2111</v>
      </c>
      <c r="BU100" s="1">
        <v>2</v>
      </c>
      <c r="BV100" s="1" t="s">
        <v>1039</v>
      </c>
      <c r="BW100" s="1" t="s">
        <v>2112</v>
      </c>
      <c r="BX100" s="1"/>
      <c r="BY100" t="str">
        <f>_xlfn.XLOOKUP($B100,Img_lookup!A:A,Img_lookup!B:B, "Not available")</f>
        <v>5598aeb8-4097-4189-946c-dd084ff7f1b8</v>
      </c>
      <c r="BZ100" t="str">
        <f>_xlfn.XLOOKUP($B100,Img_lookup!A:A,Img_lookup!C:C, "Not available")</f>
        <v>Allium vineale 3/4</v>
      </c>
      <c r="CA100" t="str">
        <f>_xlfn.XLOOKUP($B100,Img_lookup!A:A,Img_lookup!D:D, "Not available")</f>
        <v>snappybex</v>
      </c>
      <c r="CB100" t="str">
        <f>_xlfn.XLOOKUP($B100,Img_lookup!A:A,Img_lookup!E:E, "https://imgur.com/aT5wafe")</f>
        <v>https://api.openverse.engineering/v1/images/5598aeb8-4097-4189-946c-dd084ff7f1b8/thumb/</v>
      </c>
    </row>
    <row r="101" spans="1:80" ht="409.6" x14ac:dyDescent="0.15">
      <c r="A101" s="1" t="s">
        <v>2929</v>
      </c>
      <c r="B101" s="1" t="s">
        <v>10229</v>
      </c>
      <c r="C101" s="1" t="s">
        <v>10230</v>
      </c>
      <c r="D101" s="1" t="s">
        <v>10231</v>
      </c>
      <c r="E101" s="1" t="s">
        <v>2066</v>
      </c>
      <c r="F101" s="1" t="s">
        <v>62</v>
      </c>
      <c r="G101" s="1" t="s">
        <v>62</v>
      </c>
      <c r="H101" s="11" t="str">
        <f t="shared" si="43"/>
        <v>Perennial</v>
      </c>
      <c r="I101" s="1" t="s">
        <v>17107</v>
      </c>
      <c r="J101" s="1">
        <v>20</v>
      </c>
      <c r="L101" t="str" cm="1">
        <f t="array" ref="L101">_xlfn.IFS(J101+K101="", "Unknown", J101+K101&gt;3, "Large", J101+K101&gt;0.5, "Medium", J101+K101&gt;0, "Small")</f>
        <v>Large</v>
      </c>
      <c r="M101" s="1">
        <v>6</v>
      </c>
      <c r="N101" cm="1">
        <f t="array" ref="N101">IF($M101="",INDEX($M$2:$M$2176,MATCH(1,INDEX(($A$2:$A$2176=$A101)*($M$2:$M$2176&lt;&gt;""),0),0)),$M101)</f>
        <v>6</v>
      </c>
      <c r="O101" s="2" t="str">
        <f t="shared" si="54"/>
        <v>Seasonal outdoors</v>
      </c>
      <c r="P101" s="1" t="s">
        <v>10232</v>
      </c>
      <c r="Q101" s="1" t="s">
        <v>17109</v>
      </c>
      <c r="R101" t="str">
        <f t="shared" si="61"/>
        <v>Fast</v>
      </c>
      <c r="T101" s="1"/>
      <c r="U101" s="1"/>
      <c r="V101" s="1">
        <v>3</v>
      </c>
      <c r="W101" s="6">
        <f t="shared" si="63"/>
        <v>3</v>
      </c>
      <c r="X101" t="str">
        <f>IF(W101=1, "January", IF(W101=2, "February", IF(W101=3, "March", IF(W101=4, "April", IF(W101=5, "May", IF(W101=6, "June", IF(W101=7, "July", IF(W101=8, "August", IF(W101=9, "September", IF(W101=10, "October", IF(W101=11, "November", IF(W101=12, "December", "Other"))))))))))))</f>
        <v>March</v>
      </c>
      <c r="Y101" s="1"/>
      <c r="Z101" s="1"/>
      <c r="AA101" s="1" t="s">
        <v>109</v>
      </c>
      <c r="AB101" s="1" t="str">
        <f t="shared" si="67"/>
        <v>9</v>
      </c>
      <c r="AC101" s="1" t="str">
        <f>IF(AB101="1", "January", IF(AB101="2", "February", IF(AB101="3", "March", IF(AB101="4", "April", IF(AB101="5", "May", IF(AB101="6", "June", IF(AB101="7", "July", IF(AB101="8", "August", IF(AB101="9", "September", IF(AB101="10", "October", IF(AB101="11", "November", IF(AB101="12", "December", "Other"))))))))))))</f>
        <v>September</v>
      </c>
      <c r="AD101" s="1" t="str">
        <f>IF(ISNUMBER(SEARCH("-",AA101)),TRIM(RIGHT(AA101,LEN(AA101)-SEARCH("-",AA101))),AA101)</f>
        <v>10</v>
      </c>
      <c r="AE101" s="1" t="str">
        <f>IF(AD101="1", "January", IF(AD101="2", "February", IF(AD101="3", "March", IF(AD101="4", "April", IF(AD101="5", "May", IF(AD101="6", "June", IF(AD101="7", "July", IF(AD101="8", "August", IF(AD101="9", "September", IF(AD101="10", "October", IF(AD101="11", "November", IF(AD101="12", "December", "Other"))))))))))))</f>
        <v>October</v>
      </c>
      <c r="AF101" s="16" t="s">
        <v>23956</v>
      </c>
      <c r="AG101" s="1" t="str">
        <f t="shared" si="44"/>
        <v xml:space="preserve">Seed </v>
      </c>
      <c r="AH101" s="2" t="str">
        <f t="shared" si="45"/>
        <v>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v>
      </c>
      <c r="AI101" s="1" t="s">
        <v>10233</v>
      </c>
      <c r="AJ101" s="1" t="s">
        <v>1</v>
      </c>
      <c r="AK101" s="1" t="s">
        <v>17106</v>
      </c>
      <c r="AL101" s="1" t="str">
        <f t="shared" si="58"/>
        <v>Unscented</v>
      </c>
      <c r="AM101" s="1" t="b">
        <v>0</v>
      </c>
      <c r="AN101" s="1" t="b">
        <v>1</v>
      </c>
      <c r="AO101" s="1" t="b">
        <v>0</v>
      </c>
      <c r="AP101" s="5" t="s">
        <v>493</v>
      </c>
      <c r="AQ101" s="5" t="str">
        <f t="shared" si="46"/>
        <v>Medium, Heavy</v>
      </c>
      <c r="AR101" s="1" t="s">
        <v>10</v>
      </c>
      <c r="AS101" s="1" t="str">
        <f t="shared" si="59"/>
        <v>None, Partial</v>
      </c>
      <c r="AT101" s="1" t="str">
        <f t="shared" si="47"/>
        <v>Partial, Full</v>
      </c>
      <c r="AU101" s="1" t="s">
        <v>402</v>
      </c>
      <c r="AV101" s="1" t="str">
        <f t="shared" si="48"/>
        <v>Moist, Wet/Water</v>
      </c>
      <c r="AW101" s="1" t="s">
        <v>12</v>
      </c>
      <c r="AX101" s="1" t="str">
        <f t="shared" si="49"/>
        <v>Acid, Neutral, Alkaline</v>
      </c>
      <c r="AY101" s="1" t="b">
        <v>0</v>
      </c>
      <c r="AZ101" s="1" t="b">
        <v>0</v>
      </c>
      <c r="BA101" s="1" t="b">
        <v>0</v>
      </c>
      <c r="BB101" s="1" t="s">
        <v>29</v>
      </c>
      <c r="BC101" t="str">
        <f t="shared" si="50"/>
        <v>TRUE</v>
      </c>
      <c r="BE101" t="str">
        <f t="shared" si="51"/>
        <v>FALSE</v>
      </c>
      <c r="BF101" s="1" t="b">
        <v>1</v>
      </c>
      <c r="BG101" s="1" t="b">
        <v>1</v>
      </c>
      <c r="BH101" s="1" t="b">
        <v>0</v>
      </c>
      <c r="BJ101" s="1" t="str">
        <f t="shared" si="52"/>
        <v>FALSE</v>
      </c>
      <c r="BL101" t="str">
        <f t="shared" si="53"/>
        <v>FALSE</v>
      </c>
      <c r="BM101" s="1" t="b">
        <v>1</v>
      </c>
      <c r="BN101" s="1" t="b">
        <v>0</v>
      </c>
      <c r="BO101" s="1">
        <f t="shared" si="60"/>
        <v>19</v>
      </c>
      <c r="BP101" s="1" t="s">
        <v>10234</v>
      </c>
      <c r="BQ101" s="1" cm="1">
        <f t="array" ref="BQ101">_xlfn.IFS(BP101="None Known",0, LEN(BP101)&gt;500, 5,LEN(BP101)&gt;400, 4, LEN(BP101)&gt;300, 3, LEN(BP101)&gt;200, 2, LEN(BP101)&gt;1, 1)</f>
        <v>5</v>
      </c>
      <c r="BR101" s="1" t="s">
        <v>10235</v>
      </c>
      <c r="BS101" s="1">
        <v>4</v>
      </c>
      <c r="BT101" s="1" t="s">
        <v>10236</v>
      </c>
      <c r="BU101" s="1">
        <v>2</v>
      </c>
      <c r="BV101" s="1" t="s">
        <v>10237</v>
      </c>
      <c r="BW101" s="1" t="s">
        <v>5899</v>
      </c>
      <c r="BX101" s="1"/>
      <c r="BY101" t="str">
        <f>_xlfn.XLOOKUP($B101,Img_lookup!A:A,Img_lookup!B:B, "Not available")</f>
        <v>65c15080-d2f5-44b8-adc0-29267a1615e4</v>
      </c>
      <c r="BZ101" t="str">
        <f>_xlfn.XLOOKUP($B101,Img_lookup!A:A,Img_lookup!C:C, "Not available")</f>
        <v>Alnus rubra</v>
      </c>
      <c r="CA101" t="str">
        <f>_xlfn.XLOOKUP($B101,Img_lookup!A:A,Img_lookup!D:D, "Not available")</f>
        <v>Justin Borevitz</v>
      </c>
      <c r="CB101" t="str">
        <f>_xlfn.XLOOKUP($B101,Img_lookup!A:A,Img_lookup!E:E, "https://imgur.com/aT5wafe")</f>
        <v>https://api.openverse.engineering/v1/images/65c15080-d2f5-44b8-adc0-29267a1615e4/thumb/</v>
      </c>
    </row>
    <row r="102" spans="1:80" ht="409.6" x14ac:dyDescent="0.15">
      <c r="A102" s="1" t="s">
        <v>2929</v>
      </c>
      <c r="B102" s="1" t="s">
        <v>5890</v>
      </c>
      <c r="C102" s="1" t="s">
        <v>5891</v>
      </c>
      <c r="D102" s="1" t="s">
        <v>5892</v>
      </c>
      <c r="E102" s="1" t="s">
        <v>5893</v>
      </c>
      <c r="F102" s="1" t="s">
        <v>62</v>
      </c>
      <c r="G102" s="1" t="s">
        <v>62</v>
      </c>
      <c r="H102" s="11" t="str">
        <f t="shared" si="43"/>
        <v>Perennial</v>
      </c>
      <c r="I102" s="1" t="s">
        <v>17107</v>
      </c>
      <c r="J102" s="1">
        <v>9</v>
      </c>
      <c r="L102" t="str" cm="1">
        <f t="array" ref="L102">_xlfn.IFS(J102+K102="", "Unknown", J102+K102&gt;3, "Large", J102+K102&gt;0.5, "Medium", J102+K102&gt;0, "Small")</f>
        <v>Large</v>
      </c>
      <c r="M102" s="1">
        <v>2</v>
      </c>
      <c r="N102" cm="1">
        <f t="array" ref="N102">IF($M102="",INDEX($M$2:$M$2176,MATCH(1,INDEX(($A$2:$A$2176=$A102)*($M$2:$M$2176&lt;&gt;""),0),0)),$M102)</f>
        <v>2</v>
      </c>
      <c r="O102" s="2" t="str">
        <f t="shared" si="54"/>
        <v>Hardy to cold</v>
      </c>
      <c r="P102" s="1" t="s">
        <v>5894</v>
      </c>
      <c r="Q102" s="1" t="s">
        <v>17109</v>
      </c>
      <c r="R102" t="str">
        <f t="shared" si="61"/>
        <v>Fast</v>
      </c>
      <c r="T102" s="1"/>
      <c r="U102" s="1"/>
      <c r="V102" s="1">
        <v>3</v>
      </c>
      <c r="W102" s="6">
        <f t="shared" si="63"/>
        <v>3</v>
      </c>
      <c r="X102" t="str">
        <f>IF(W102=1, "January", IF(W102=2, "February", IF(W102=3, "March", IF(W102=4, "April", IF(W102=5, "May", IF(W102=6, "June", IF(W102=7, "July", IF(W102=8, "August", IF(W102=9, "September", IF(W102=10, "October", IF(W102=11, "November", IF(W102=12, "December", "Other"))))))))))))</f>
        <v>March</v>
      </c>
      <c r="Y102" s="1"/>
      <c r="Z102" s="1"/>
      <c r="AA102" s="1">
        <v>10</v>
      </c>
      <c r="AB102" s="1">
        <f t="shared" si="67"/>
        <v>10</v>
      </c>
      <c r="AC102" s="1" t="str">
        <f>IF(AB102=1, "January", IF(AB102=2, "February", IF(AB102=3, "March", IF(AB102=4, "April", IF(AB102=5, "May", IF(AB102=6, "June", IF(AB102=7, "July", IF(AB102=8, "August", IF(AB102=9, "September", IF(AB102=10, "October", IF(AB102=11, "November", IF(AB102=12, "December", "Other"))))))))))))</f>
        <v>October</v>
      </c>
      <c r="AD102" s="1"/>
      <c r="AE102" s="1"/>
      <c r="AF102" s="16" t="s">
        <v>23956</v>
      </c>
      <c r="AG102" s="1" t="str">
        <f t="shared" si="44"/>
        <v xml:space="preserve">Seed </v>
      </c>
      <c r="AH102" s="2" t="str">
        <f t="shared" si="45"/>
        <v>Best sown in a cold frame as soon as it is ripe and only just covered[200]. Spring sown seed should also germinate successfully so long as it is not covered[200, K]. The seed should germinate in the spring as the weather warms up. When large enough to handle, prick the seedlings out into individual pots. If growth is sufficient, it is possible to plant them out into their permanent positions in the summer, otherwise keep them in pots outdoors and plant them out in the spring.
If you have sufficient quantity of seed, it can be sown thinly in an outdoor seed bed in the spring[78]. The seedlings can either be planted out into their permanent positions in the autumn/winter, or they can be allowed to grow on in the seed bed for a further season before planting them.
Cuttings of mature wood, taken as soon as the leaves fall in autumn, outdoors in sandy soil.</v>
      </c>
      <c r="AI102" s="1" t="s">
        <v>5895</v>
      </c>
      <c r="AJ102" s="1" t="s">
        <v>1</v>
      </c>
      <c r="AK102" s="1" t="s">
        <v>17106</v>
      </c>
      <c r="AL102" s="1" t="str">
        <f t="shared" si="58"/>
        <v>Unscented</v>
      </c>
      <c r="AM102" s="1" t="b">
        <v>0</v>
      </c>
      <c r="AN102" s="1" t="b">
        <v>1</v>
      </c>
      <c r="AO102" s="1" t="b">
        <v>0</v>
      </c>
      <c r="AP102" s="5" t="s">
        <v>493</v>
      </c>
      <c r="AQ102" s="5" t="str">
        <f t="shared" si="46"/>
        <v>Medium, Heavy</v>
      </c>
      <c r="AR102" s="1" t="s">
        <v>10</v>
      </c>
      <c r="AS102" s="1" t="str">
        <f t="shared" si="59"/>
        <v>None, Partial</v>
      </c>
      <c r="AT102" s="1" t="str">
        <f t="shared" si="47"/>
        <v>Partial, Full</v>
      </c>
      <c r="AU102" s="1" t="s">
        <v>402</v>
      </c>
      <c r="AV102" s="1" t="str">
        <f t="shared" si="48"/>
        <v>Moist, Wet/Water</v>
      </c>
      <c r="AW102" s="1" t="s">
        <v>12</v>
      </c>
      <c r="AX102" s="1" t="str">
        <f t="shared" si="49"/>
        <v>Acid, Neutral, Alkaline</v>
      </c>
      <c r="AY102" s="1" t="b">
        <v>0</v>
      </c>
      <c r="AZ102" s="1" t="b">
        <v>0</v>
      </c>
      <c r="BA102" s="1" t="b">
        <v>0</v>
      </c>
      <c r="BC102" t="str">
        <f t="shared" si="50"/>
        <v>FALSE</v>
      </c>
      <c r="BE102" t="str">
        <f t="shared" si="51"/>
        <v>FALSE</v>
      </c>
      <c r="BF102" s="1" t="b">
        <v>1</v>
      </c>
      <c r="BG102" s="1" t="b">
        <v>1</v>
      </c>
      <c r="BH102" s="1" t="b">
        <v>0</v>
      </c>
      <c r="BJ102" s="1" t="str">
        <f t="shared" si="52"/>
        <v>FALSE</v>
      </c>
      <c r="BL102" t="str">
        <f t="shared" si="53"/>
        <v>FALSE</v>
      </c>
      <c r="BM102" s="1" t="b">
        <v>1</v>
      </c>
      <c r="BN102" s="1" t="b">
        <v>0</v>
      </c>
      <c r="BO102" s="1">
        <f t="shared" si="60"/>
        <v>13</v>
      </c>
      <c r="BP102" s="1" t="s">
        <v>5896</v>
      </c>
      <c r="BQ102" s="1" cm="1">
        <f t="array" ref="BQ102">_xlfn.IFS(BP102="None Known",0, LEN(BP102)&gt;500, 5,LEN(BP102)&gt;400, 4, LEN(BP102)&gt;300, 3, LEN(BP102)&gt;200, 2, LEN(BP102)&gt;1, 1)</f>
        <v>5</v>
      </c>
      <c r="BR102" s="1" t="s">
        <v>5897</v>
      </c>
      <c r="BS102" s="1">
        <v>2</v>
      </c>
      <c r="BT102" s="1" t="s">
        <v>5898</v>
      </c>
      <c r="BU102" s="1">
        <v>2</v>
      </c>
      <c r="BV102" s="1" t="s">
        <v>90</v>
      </c>
      <c r="BW102" s="1" t="s">
        <v>5899</v>
      </c>
      <c r="BX102" s="1"/>
      <c r="BY102" t="str">
        <f>_xlfn.XLOOKUP($B102,Img_lookup!A:A,Img_lookup!B:B, "Not available")</f>
        <v>a8c9334d-6568-432f-af0b-80a67f82ea95</v>
      </c>
      <c r="BZ102" t="str">
        <f>_xlfn.XLOOKUP($B102,Img_lookup!A:A,Img_lookup!C:C, "Not available")</f>
        <v>Alnus tenuifolia</v>
      </c>
      <c r="CA102" t="str">
        <f>_xlfn.XLOOKUP($B102,Img_lookup!A:A,Img_lookup!D:D, "Not available")</f>
        <v>Elmer O. Wooton</v>
      </c>
      <c r="CB102" t="str">
        <f>_xlfn.XLOOKUP($B102,Img_lookup!A:A,Img_lookup!E:E, "https://imgur.com/aT5wafe")</f>
        <v>https://api.openverse.engineering/v1/images/a8c9334d-6568-432f-af0b-80a67f82ea95/thumb/</v>
      </c>
    </row>
    <row r="103" spans="1:80" ht="409.6" x14ac:dyDescent="0.15">
      <c r="A103" s="1" t="s">
        <v>5091</v>
      </c>
      <c r="B103" s="1" t="s">
        <v>5092</v>
      </c>
      <c r="C103" s="1" t="s">
        <v>5093</v>
      </c>
      <c r="D103" s="1" t="s">
        <v>5094</v>
      </c>
      <c r="E103" s="1" t="s">
        <v>339</v>
      </c>
      <c r="F103" s="1" t="s">
        <v>6</v>
      </c>
      <c r="G103" s="1" t="s">
        <v>6</v>
      </c>
      <c r="H103" s="11" t="str">
        <f t="shared" si="43"/>
        <v>Perennial</v>
      </c>
      <c r="I103" s="1" t="s">
        <v>17108</v>
      </c>
      <c r="J103" s="1">
        <v>0.80000001200000004</v>
      </c>
      <c r="K103" s="1">
        <v>1</v>
      </c>
      <c r="L103" t="str" cm="1">
        <f t="array" ref="L103">_xlfn.IFS(J103+K103="", "Unknown", J103+K103&gt;3, "Large", J103+K103&gt;0.5, "Medium", J103+K103&gt;0, "Small")</f>
        <v>Medium</v>
      </c>
      <c r="M103" s="1">
        <v>8</v>
      </c>
      <c r="N103" cm="1">
        <f t="array" ref="N103">IF($M103="",INDEX($M$2:$M$2176,MATCH(1,INDEX(($A$2:$A$2176=$A103)*($M$2:$M$2176&lt;&gt;""),0),0)),$M103)</f>
        <v>8</v>
      </c>
      <c r="O103" s="2" t="str">
        <f t="shared" si="54"/>
        <v>Grown indoors</v>
      </c>
      <c r="P103" s="1" t="s">
        <v>5095</v>
      </c>
      <c r="Q103" s="1" t="s">
        <v>17111</v>
      </c>
      <c r="R103" t="str">
        <f t="shared" si="61"/>
        <v>Slow</v>
      </c>
      <c r="S103" s="1" t="s">
        <v>24</v>
      </c>
      <c r="T103" s="1" t="str">
        <f>LEFT(S103,FIND("-",S103)-1)</f>
        <v xml:space="preserve">1 </v>
      </c>
      <c r="U103" s="1" t="str">
        <f>RIGHT(S103,FIND("-",S103)-1)</f>
        <v>12</v>
      </c>
      <c r="V103" s="1" t="s">
        <v>96</v>
      </c>
      <c r="W103" s="6" t="str">
        <f t="shared" si="63"/>
        <v>5</v>
      </c>
      <c r="X103" t="str">
        <f>IF(W103="1", "January", IF(W103="2", "February", IF(W103="3", "March", IF(W103="4", "April", IF(W103="5", "May", IF(W103="6", "June", IF(W103="7", "July", IF(W103="8", "August", IF(W103="9", "September", IF(W103="10", "October", IF(W103="11", "November", IF(W103="12", "December", "Other"))))))))))))</f>
        <v>May</v>
      </c>
      <c r="Y103" s="2" t="str">
        <f>IF(ISNUMBER(SEARCH("-",V103)),TRIM(RIGHT(V103,LEN(V103)-SEARCH("-",V103))),V103)</f>
        <v>6</v>
      </c>
      <c r="Z103" s="2" t="str">
        <f>IF(Y103="1", "January", IF(Y103="2", "February", IF(Y103="3", "March", IF(Y103="4", "April", IF(Y103="5", "May", IF(Y103="6", "June", IF(Y103="7", "July", IF(Y103="8", "August", IF(Y103="9", "September", IF(Y103="10", "October", IF(Y103="11", "November", IF(Y103="12", "December", "Other"))))))))))))</f>
        <v>June</v>
      </c>
      <c r="AF103" s="16" t="s">
        <v>24256</v>
      </c>
      <c r="AG103" s="1" t="str">
        <f t="shared" si="44"/>
        <v xml:space="preserve">Seed </v>
      </c>
      <c r="AH103" s="2" t="str">
        <f t="shared" si="45"/>
        <v>Sow spring in a warm greenhouse. The seed usually germinates in 1 - 6 months at 16�c. Prick out the seedlings into individual pots of very well-drained soil when they are large enough to handle. Grow them on in a sunny part of the greenhouse for at least their first two winters. If trying them outdoors then plant them out in early summer to allow them to become established before the winter, and give them some protection from the cold in winter[K].
Division of offsets when available, usually in spring. The plants produce offsets quite freely and they can be divided at any time of the year as long as it is warm enough to encourage fresh root growth to allow re-establishment of the plants[K]. Pot up and grow on in the greenhouse until established.</v>
      </c>
      <c r="AI103" s="1" t="s">
        <v>5096</v>
      </c>
      <c r="AK103" s="1" t="s">
        <v>17104</v>
      </c>
      <c r="AL103" s="1" t="str">
        <f t="shared" si="58"/>
        <v>Unscented</v>
      </c>
      <c r="AM103" s="1" t="b">
        <v>0</v>
      </c>
      <c r="AN103" s="1" t="b">
        <v>0</v>
      </c>
      <c r="AO103" s="1" t="b">
        <v>0</v>
      </c>
      <c r="AP103" s="5" t="s">
        <v>54</v>
      </c>
      <c r="AQ103" s="5" t="str">
        <f t="shared" si="46"/>
        <v>Light, Medium</v>
      </c>
      <c r="AR103" s="1" t="s">
        <v>30</v>
      </c>
      <c r="AS103" s="1" t="str">
        <f t="shared" si="59"/>
        <v>None</v>
      </c>
      <c r="AT103" s="1" t="str">
        <f t="shared" si="47"/>
        <v>Full</v>
      </c>
      <c r="AU103" s="1" t="s">
        <v>11</v>
      </c>
      <c r="AV103" s="1" t="str">
        <f t="shared" si="48"/>
        <v>Dry, Moist</v>
      </c>
      <c r="AW103" s="1" t="s">
        <v>12</v>
      </c>
      <c r="AX103" s="1" t="str">
        <f t="shared" si="49"/>
        <v>Acid, Neutral, Alkaline</v>
      </c>
      <c r="AY103" s="1" t="b">
        <v>0</v>
      </c>
      <c r="AZ103" s="1" t="b">
        <v>0</v>
      </c>
      <c r="BA103" s="1" t="b">
        <v>0</v>
      </c>
      <c r="BC103" t="str">
        <f t="shared" si="50"/>
        <v>FALSE</v>
      </c>
      <c r="BE103" t="str">
        <f t="shared" si="51"/>
        <v>FALSE</v>
      </c>
      <c r="BF103" s="1" t="b">
        <v>1</v>
      </c>
      <c r="BG103" s="1" t="b">
        <v>0</v>
      </c>
      <c r="BH103" s="1" t="b">
        <v>1</v>
      </c>
      <c r="BJ103" s="1" t="str">
        <f t="shared" si="52"/>
        <v>FALSE</v>
      </c>
      <c r="BL103" t="str">
        <f t="shared" si="53"/>
        <v>FALSE</v>
      </c>
      <c r="BM103" s="1" t="b">
        <v>0</v>
      </c>
      <c r="BN103" s="1" t="b">
        <v>0</v>
      </c>
      <c r="BO103" s="1">
        <f t="shared" si="60"/>
        <v>17</v>
      </c>
      <c r="BP103" s="1" t="s">
        <v>5097</v>
      </c>
      <c r="BQ103" s="1" cm="1">
        <f t="array" ref="BQ103">_xlfn.IFS(BP103="None Known",0, LEN(BP103)&gt;500, 5,LEN(BP103)&gt;400, 4, LEN(BP103)&gt;300, 3, LEN(BP103)&gt;200, 2, LEN(BP103)&gt;1, 1)</f>
        <v>3</v>
      </c>
      <c r="BR103" s="1" t="s">
        <v>5098</v>
      </c>
      <c r="BS103" s="1">
        <v>3</v>
      </c>
      <c r="BT103" s="1" t="s">
        <v>5099</v>
      </c>
      <c r="BU103" s="1">
        <v>5</v>
      </c>
      <c r="BV103" s="1" t="s">
        <v>5100</v>
      </c>
      <c r="BW103" s="1" t="s">
        <v>31</v>
      </c>
      <c r="BX103" s="1"/>
      <c r="BY103" t="str">
        <f>_xlfn.XLOOKUP($B103,Img_lookup!A:A,Img_lookup!B:B, "Not available")</f>
        <v>66c0ee4d-7ddc-48dd-9ec3-da02321162e2</v>
      </c>
      <c r="BZ103" t="str">
        <f>_xlfn.XLOOKUP($B103,Img_lookup!A:A,Img_lookup!C:C, "Not available")</f>
        <v>Aloe Vera</v>
      </c>
      <c r="CA103" t="str">
        <f>_xlfn.XLOOKUP($B103,Img_lookup!A:A,Img_lookup!D:D, "Not available")</f>
        <v>WILLPOWER STUDIOS</v>
      </c>
      <c r="CB103" t="str">
        <f>_xlfn.XLOOKUP($B103,Img_lookup!A:A,Img_lookup!E:E, "https://imgur.com/aT5wafe")</f>
        <v>https://api.openverse.engineering/v1/images/66c0ee4d-7ddc-48dd-9ec3-da02321162e2/thumb/</v>
      </c>
    </row>
    <row r="104" spans="1:80" ht="13" x14ac:dyDescent="0.15">
      <c r="A104" s="1" t="s">
        <v>394</v>
      </c>
      <c r="B104" s="1" t="s">
        <v>13948</v>
      </c>
      <c r="C104" s="1" t="s">
        <v>13949</v>
      </c>
      <c r="D104" s="1" t="s">
        <v>13950</v>
      </c>
      <c r="E104" s="1" t="s">
        <v>13951</v>
      </c>
      <c r="F104" s="1" t="s">
        <v>17124</v>
      </c>
      <c r="G104" s="1" t="s">
        <v>17124</v>
      </c>
      <c r="H104" s="11" t="str">
        <f t="shared" si="43"/>
        <v>Annual/Perennial</v>
      </c>
      <c r="J104" s="1">
        <v>0.30000001199999998</v>
      </c>
      <c r="L104" t="str" cm="1">
        <f t="array" ref="L104">_xlfn.IFS(J104+K104="", "Unknown", J104+K104&gt;3, "Large", J104+K104&gt;0.5, "Medium", J104+K104&gt;0, "Small")</f>
        <v>Small</v>
      </c>
      <c r="N104" cm="1">
        <f t="array" ref="N104">IF($M104="",INDEX($M$2:$M$2176,MATCH(1,INDEX(($A$2:$A$2176=$A104)*($M$2:$M$2176&lt;&gt;""),0),0)),$M104)</f>
        <v>6</v>
      </c>
      <c r="O104" s="2" t="str">
        <f t="shared" si="54"/>
        <v>Seasonal outdoors</v>
      </c>
      <c r="P104" s="1" t="s">
        <v>13952</v>
      </c>
      <c r="R104" t="str">
        <f t="shared" si="61"/>
        <v>Medium</v>
      </c>
      <c r="T104" s="1"/>
      <c r="U104" s="1"/>
      <c r="V104" s="1" t="s">
        <v>96</v>
      </c>
      <c r="W104" s="6" t="str">
        <f t="shared" si="63"/>
        <v>5</v>
      </c>
      <c r="X104" t="str">
        <f>IF(W104="1", "January", IF(W104="2", "February", IF(W104="3", "March", IF(W104="4", "April", IF(W104="5", "May", IF(W104="6", "June", IF(W104="7", "July", IF(W104="8", "August", IF(W104="9", "September", IF(W104="10", "October", IF(W104="11", "November", IF(W104="12", "December", "Other"))))))))))))</f>
        <v>May</v>
      </c>
      <c r="Y104" s="2" t="str">
        <f>IF(ISNUMBER(SEARCH("-",V104)),TRIM(RIGHT(V104,LEN(V104)-SEARCH("-",V104))),V104)</f>
        <v>6</v>
      </c>
      <c r="Z104" s="2" t="str">
        <f>IF(Y104="1", "January", IF(Y104="2", "February", IF(Y104="3", "March", IF(Y104="4", "April", IF(Y104="5", "May", IF(Y104="6", "June", IF(Y104="7", "July", IF(Y104="8", "August", IF(Y104="9", "September", IF(Y104="10", "October", IF(Y104="11", "November", IF(Y104="12", "December", "Other"))))))))))))</f>
        <v>June</v>
      </c>
      <c r="AF104" s="1" t="s">
        <v>23859</v>
      </c>
      <c r="AG104" s="1" t="str">
        <f t="shared" si="44"/>
        <v xml:space="preserve">Seed </v>
      </c>
      <c r="AH104" s="2" t="str">
        <f t="shared" si="45"/>
        <v>We have no details for this species but suggest sowing the seed in situ in April and only just covering it.</v>
      </c>
      <c r="AI104" s="1" t="s">
        <v>13953</v>
      </c>
      <c r="AJ104" s="1" t="s">
        <v>1</v>
      </c>
      <c r="AK104" s="1" t="s">
        <v>17104</v>
      </c>
      <c r="AL104" s="1" t="str">
        <f t="shared" si="58"/>
        <v>Unscented</v>
      </c>
      <c r="AM104" s="1" t="b">
        <v>0</v>
      </c>
      <c r="AN104" s="1" t="b">
        <v>0</v>
      </c>
      <c r="AO104" s="1" t="b">
        <v>1</v>
      </c>
      <c r="AP104" s="5" t="s">
        <v>28</v>
      </c>
      <c r="AQ104" s="5" t="str">
        <f t="shared" si="46"/>
        <v>Light, Medium, Heavy</v>
      </c>
      <c r="AR104" s="1" t="s">
        <v>10</v>
      </c>
      <c r="AS104" s="1" t="str">
        <f t="shared" si="59"/>
        <v>None, Partial</v>
      </c>
      <c r="AT104" s="1" t="str">
        <f t="shared" si="47"/>
        <v>Partial, Full</v>
      </c>
      <c r="AU104" s="1" t="s">
        <v>402</v>
      </c>
      <c r="AV104" s="1" t="str">
        <f t="shared" si="48"/>
        <v>Moist, Wet/Water</v>
      </c>
      <c r="AW104" s="1" t="s">
        <v>12</v>
      </c>
      <c r="AX104" s="1" t="str">
        <f t="shared" si="49"/>
        <v>Acid, Neutral, Alkaline</v>
      </c>
      <c r="AY104" s="1" t="b">
        <v>0</v>
      </c>
      <c r="AZ104" s="1" t="b">
        <v>0</v>
      </c>
      <c r="BA104" s="1" t="b">
        <v>0</v>
      </c>
      <c r="BC104" t="str">
        <f t="shared" si="50"/>
        <v>FALSE</v>
      </c>
      <c r="BE104" t="str">
        <f t="shared" si="51"/>
        <v>FALSE</v>
      </c>
      <c r="BF104" s="1" t="b">
        <v>0</v>
      </c>
      <c r="BG104" s="1" t="b">
        <v>0</v>
      </c>
      <c r="BH104" s="1" t="b">
        <v>0</v>
      </c>
      <c r="BJ104" s="1" t="str">
        <f t="shared" si="52"/>
        <v>FALSE</v>
      </c>
      <c r="BL104" t="str">
        <f t="shared" si="53"/>
        <v>FALSE</v>
      </c>
      <c r="BM104" s="1" t="b">
        <v>0</v>
      </c>
      <c r="BN104" s="1" t="b">
        <v>0</v>
      </c>
      <c r="BO104" s="1">
        <f t="shared" si="60"/>
        <v>4</v>
      </c>
      <c r="BP104" s="1" t="s">
        <v>31</v>
      </c>
      <c r="BQ104" s="1" cm="1">
        <f t="array" ref="BQ104">_xlfn.IFS(BP104="None Known",0, LEN(BP104)&gt;500, 5,LEN(BP104)&gt;400, 4, LEN(BP104)&gt;300, 3, LEN(BP104)&gt;200, 2, LEN(BP104)&gt;1, 1)</f>
        <v>0</v>
      </c>
      <c r="BR104" s="1" t="s">
        <v>25235</v>
      </c>
      <c r="BS104" s="1">
        <v>1</v>
      </c>
      <c r="BT104" s="1" t="s">
        <v>13954</v>
      </c>
      <c r="BU104" s="1">
        <v>1</v>
      </c>
      <c r="BV104" s="1" t="s">
        <v>34</v>
      </c>
      <c r="BW104" s="1" t="s">
        <v>31</v>
      </c>
      <c r="BX104" s="1"/>
      <c r="BY104" t="str">
        <f>_xlfn.XLOOKUP($B104,Img_lookup!A:A,Img_lookup!B:B, "Not available")</f>
        <v>b772e92b-c63f-4b50-bba2-b83787bfe837</v>
      </c>
      <c r="BZ104" t="str">
        <f>_xlfn.XLOOKUP($B104,Img_lookup!A:A,Img_lookup!C:C, "Not available")</f>
        <v>Alopecurus aequalis Sobol.</v>
      </c>
      <c r="CA104" t="str">
        <f>_xlfn.XLOOKUP($B104,Img_lookup!A:A,Img_lookup!D:D, "Not available")</f>
        <v>Ernst C. Abbe; L. B. Abbe and J. Marr</v>
      </c>
      <c r="CB104" t="str">
        <f>_xlfn.XLOOKUP($B104,Img_lookup!A:A,Img_lookup!E:E, "https://imgur.com/aT5wafe")</f>
        <v>https://api.openverse.engineering/v1/images/b772e92b-c63f-4b50-bba2-b83787bfe837/thumb/</v>
      </c>
    </row>
    <row r="105" spans="1:80" ht="409.6" x14ac:dyDescent="0.15">
      <c r="A105" s="1" t="s">
        <v>761</v>
      </c>
      <c r="B105" s="1" t="s">
        <v>4410</v>
      </c>
      <c r="C105" s="1" t="s">
        <v>4411</v>
      </c>
      <c r="D105" s="1" t="s">
        <v>4412</v>
      </c>
      <c r="E105" s="1" t="s">
        <v>4413</v>
      </c>
      <c r="F105" s="1" t="s">
        <v>22</v>
      </c>
      <c r="G105" s="1" t="s">
        <v>22</v>
      </c>
      <c r="H105" s="11" t="str">
        <f t="shared" si="43"/>
        <v>Perennial</v>
      </c>
      <c r="I105" s="1" t="s">
        <v>17107</v>
      </c>
      <c r="J105" s="1">
        <v>3</v>
      </c>
      <c r="K105" s="1">
        <v>3</v>
      </c>
      <c r="L105" t="str" cm="1">
        <f t="array" ref="L105">_xlfn.IFS(J105+K105="", "Unknown", J105+K105&gt;3, "Large", J105+K105&gt;0.5, "Medium", J105+K105&gt;0, "Small")</f>
        <v>Large</v>
      </c>
      <c r="M105" s="1">
        <v>8</v>
      </c>
      <c r="N105" cm="1">
        <f t="array" ref="N105">IF($M105="",INDEX($M$2:$M$2176,MATCH(1,INDEX(($A$2:$A$2176=$A105)*($M$2:$M$2176&lt;&gt;""),0),0)),$M105)</f>
        <v>8</v>
      </c>
      <c r="O105" s="2" t="str">
        <f t="shared" si="54"/>
        <v>Grown indoors</v>
      </c>
      <c r="P105" s="1" t="s">
        <v>4414</v>
      </c>
      <c r="Q105" s="1" t="s">
        <v>17110</v>
      </c>
      <c r="R105" t="str">
        <f t="shared" si="61"/>
        <v>Medium</v>
      </c>
      <c r="S105" s="1" t="s">
        <v>4415</v>
      </c>
      <c r="T105" s="1" t="str">
        <f>LEFT(S105,FIND("-",S105)-1)</f>
        <v xml:space="preserve">5 </v>
      </c>
      <c r="U105" s="1" t="str">
        <f>RIGHT(S105,FIND("-",S105)-1)</f>
        <v>11</v>
      </c>
      <c r="V105" s="1">
        <v>8</v>
      </c>
      <c r="W105" s="6">
        <f t="shared" si="63"/>
        <v>8</v>
      </c>
      <c r="X105" t="str">
        <f>IF(W105=1, "January", IF(W105=2, "February", IF(W105=3, "March", IF(W105=4, "April", IF(W105=5, "May", IF(W105=6, "June", IF(W105=7, "July", IF(W105=8, "August", IF(W105=9, "September", IF(W105=10, "October", IF(W105=11, "November", IF(W105=12, "December", "Other"))))))))))))</f>
        <v>August</v>
      </c>
      <c r="Y105" s="1"/>
      <c r="Z105" s="1"/>
      <c r="AA105" s="1" t="s">
        <v>109</v>
      </c>
      <c r="AB105" s="1" t="str">
        <f>IF(ISNUMBER(SEARCH("-",AA105)),TRIM(LEFT(AA105,FIND("-",AA105)-1)),AA105)</f>
        <v>9</v>
      </c>
      <c r="AC105" s="1" t="str">
        <f>IF(AB105="1", "January", IF(AB105="2", "February", IF(AB105="3", "March", IF(AB105="4", "April", IF(AB105="5", "May", IF(AB105="6", "June", IF(AB105="7", "July", IF(AB105="8", "August", IF(AB105="9", "September", IF(AB105="10", "October", IF(AB105="11", "November", IF(AB105="12", "December", "Other"))))))))))))</f>
        <v>September</v>
      </c>
      <c r="AD105" s="1" t="str">
        <f>IF(ISNUMBER(SEARCH("-",AA105)),TRIM(RIGHT(AA105,LEN(AA105)-SEARCH("-",AA105))),AA105)</f>
        <v>10</v>
      </c>
      <c r="AE105" s="1" t="str">
        <f>IF(AD105="1", "January", IF(AD105="2", "February", IF(AD105="3", "March", IF(AD105="4", "April", IF(AD105="5", "May", IF(AD105="6", "June", IF(AD105="7", "July", IF(AD105="8", "August", IF(AD105="9", "September", IF(AD105="10", "October", IF(AD105="11", "November", IF(AD105="12", "December", "Other"))))))))))))</f>
        <v>October</v>
      </c>
      <c r="AF105" s="16" t="s">
        <v>23860</v>
      </c>
      <c r="AG105" s="1" t="str">
        <f t="shared" si="44"/>
        <v xml:space="preserve">Seed </v>
      </c>
      <c r="AH105" s="2" t="str">
        <f t="shared" si="45"/>
        <v>We have no information for this species but suggest sowing the seed in a greenhouse in late spring. Only just cover the seed and keep in a light position, making sure the compost does not dry out. When large enough to handle, prick the seedlings out into individual pots and grow them on in the greenhouse for at least their first winter. Plant them out in early summer and give some protection from the cold for at least their first winter outdoors.
Cuttings of softwood, May/June in a frame. Grow on for at least their first winter in a greenhouse and plant out in late spring after the last expected frosts[K]. The cuttings root quickly and easily, though there can be losses in the first winter[K].
Cuttings of half-ripe wood, August in a frame. Grow on for at least their first winter in a greenhouse and plant out in late spring after the last expected frosts[K]. The cuttings root quickly and easily, though there can be losses in the first winter[K].</v>
      </c>
      <c r="AI105" s="1" t="s">
        <v>4416</v>
      </c>
      <c r="AJ105" s="1" t="s">
        <v>53</v>
      </c>
      <c r="AK105" s="1" t="s">
        <v>17104</v>
      </c>
      <c r="AL105" s="1" t="str">
        <f t="shared" si="58"/>
        <v>Scented</v>
      </c>
      <c r="AM105" s="1" t="b">
        <v>1</v>
      </c>
      <c r="AN105" s="1" t="b">
        <v>0</v>
      </c>
      <c r="AO105" s="1" t="b">
        <v>0</v>
      </c>
      <c r="AP105" s="5" t="s">
        <v>54</v>
      </c>
      <c r="AQ105" s="5" t="str">
        <f t="shared" si="46"/>
        <v>Light, Medium</v>
      </c>
      <c r="AR105" s="1" t="s">
        <v>10</v>
      </c>
      <c r="AS105" s="1" t="str">
        <f t="shared" si="59"/>
        <v>None, Partial</v>
      </c>
      <c r="AT105" s="1" t="str">
        <f t="shared" si="47"/>
        <v>Partial, Full</v>
      </c>
      <c r="AU105" s="1" t="s">
        <v>11</v>
      </c>
      <c r="AV105" s="1" t="str">
        <f t="shared" si="48"/>
        <v>Dry, Moist</v>
      </c>
      <c r="AW105" s="1" t="s">
        <v>12</v>
      </c>
      <c r="AX105" s="1" t="str">
        <f t="shared" si="49"/>
        <v>Acid, Neutral, Alkaline</v>
      </c>
      <c r="AY105" s="1" t="b">
        <v>0</v>
      </c>
      <c r="AZ105" s="1" t="b">
        <v>0</v>
      </c>
      <c r="BA105" s="1" t="b">
        <v>0</v>
      </c>
      <c r="BC105" t="str">
        <f t="shared" si="50"/>
        <v>FALSE</v>
      </c>
      <c r="BE105" t="str">
        <f t="shared" si="51"/>
        <v>FALSE</v>
      </c>
      <c r="BF105" s="1" t="b">
        <v>0</v>
      </c>
      <c r="BG105" s="1" t="b">
        <v>0</v>
      </c>
      <c r="BH105" s="1" t="b">
        <v>0</v>
      </c>
      <c r="BI105" s="1" t="s">
        <v>77</v>
      </c>
      <c r="BJ105" s="1" t="str">
        <f t="shared" si="52"/>
        <v>TRUE</v>
      </c>
      <c r="BL105" t="str">
        <f t="shared" si="53"/>
        <v>FALSE</v>
      </c>
      <c r="BM105" s="1" t="b">
        <v>0</v>
      </c>
      <c r="BN105" s="1" t="b">
        <v>0</v>
      </c>
      <c r="BO105" s="1">
        <f t="shared" si="60"/>
        <v>20</v>
      </c>
      <c r="BP105" s="1" t="s">
        <v>4417</v>
      </c>
      <c r="BQ105" s="1" cm="1">
        <f t="array" ref="BQ105">_xlfn.IFS(BP105="None Known",0, LEN(BP105)&gt;500, 5,LEN(BP105)&gt;400, 4, LEN(BP105)&gt;300, 3, LEN(BP105)&gt;200, 2, LEN(BP105)&gt;1, 1)</f>
        <v>5</v>
      </c>
      <c r="BR105" s="1" t="s">
        <v>4418</v>
      </c>
      <c r="BS105" s="1">
        <v>4</v>
      </c>
      <c r="BT105" s="1" t="s">
        <v>4419</v>
      </c>
      <c r="BU105" s="1">
        <v>3</v>
      </c>
      <c r="BV105" s="1" t="s">
        <v>4420</v>
      </c>
      <c r="BW105" s="1" t="s">
        <v>4421</v>
      </c>
      <c r="BX105" s="1"/>
      <c r="BY105" t="str">
        <f>_xlfn.XLOOKUP($B105,Img_lookup!A:A,Img_lookup!B:B, "Not available")</f>
        <v>19c1149f-5f06-4e40-9be2-fda8d71097bc</v>
      </c>
      <c r="BZ105" t="str">
        <f>_xlfn.XLOOKUP($B105,Img_lookup!A:A,Img_lookup!C:C, "Not available")</f>
        <v>Aloysia citriodora or Aloysia triphylla</v>
      </c>
      <c r="CA105" t="str">
        <f>_xlfn.XLOOKUP($B105,Img_lookup!A:A,Img_lookup!D:D, "Not available")</f>
        <v>Dick Culbert</v>
      </c>
      <c r="CB105" t="str">
        <f>_xlfn.XLOOKUP($B105,Img_lookup!A:A,Img_lookup!E:E, "https://imgur.com/aT5wafe")</f>
        <v>https://api.openverse.engineering/v1/images/19c1149f-5f06-4e40-9be2-fda8d71097bc/thumb/</v>
      </c>
    </row>
    <row r="106" spans="1:80" ht="409.6" x14ac:dyDescent="0.15">
      <c r="A106" s="1" t="s">
        <v>639</v>
      </c>
      <c r="B106" s="1" t="s">
        <v>923</v>
      </c>
      <c r="C106" s="1" t="s">
        <v>924</v>
      </c>
      <c r="E106" s="1" t="s">
        <v>925</v>
      </c>
      <c r="F106" s="1" t="s">
        <v>6</v>
      </c>
      <c r="G106" s="1" t="s">
        <v>6</v>
      </c>
      <c r="H106" s="11" t="str">
        <f t="shared" si="43"/>
        <v>Perennial</v>
      </c>
      <c r="J106" s="1">
        <v>1.2000000479999999</v>
      </c>
      <c r="K106" s="1">
        <v>0.75</v>
      </c>
      <c r="L106" t="str" cm="1">
        <f t="array" ref="L106">_xlfn.IFS(J106+K106="", "Unknown", J106+K106&gt;3, "Large", J106+K106&gt;0.5, "Medium", J106+K106&gt;0, "Small")</f>
        <v>Medium</v>
      </c>
      <c r="M106" s="1">
        <v>3</v>
      </c>
      <c r="N106" cm="1">
        <f t="array" ref="N106">IF($M106="",INDEX($M$2:$M$2176,MATCH(1,INDEX(($A$2:$A$2176=$A106)*($M$2:$M$2176&lt;&gt;""),0),0)),$M106)</f>
        <v>3</v>
      </c>
      <c r="O106" s="2" t="str">
        <f t="shared" si="54"/>
        <v>Hardy to cold</v>
      </c>
      <c r="P106" s="1" t="s">
        <v>926</v>
      </c>
      <c r="R106" t="str">
        <f t="shared" si="61"/>
        <v>Medium</v>
      </c>
      <c r="T106" s="1"/>
      <c r="U106" s="1"/>
      <c r="V106" s="1" t="s">
        <v>108</v>
      </c>
      <c r="W106" s="6" t="str">
        <f t="shared" si="63"/>
        <v>7</v>
      </c>
      <c r="X106" t="str">
        <f>IF(W106="1", "January", IF(W106="2", "February", IF(W106="3", "March", IF(W106="4", "April", IF(W106="5", "May", IF(W106="6", "June", IF(W106="7", "July", IF(W106="8", "August", IF(W106="9", "September", IF(W106="10", "October", IF(W106="11", "November", IF(W106="12", "December", "Other"))))))))))))</f>
        <v>July</v>
      </c>
      <c r="Y106" s="2" t="str">
        <f>IF(ISNUMBER(SEARCH("-",V106)),TRIM(RIGHT(V106,LEN(V106)-SEARCH("-",V106))),V106)</f>
        <v>9</v>
      </c>
      <c r="Z106" s="2" t="str">
        <f>IF(Y106="1", "January", IF(Y106="2", "February", IF(Y106="3", "March", IF(Y106="4", "April", IF(Y106="5", "May", IF(Y106="6", "June", IF(Y106="7", "July", IF(Y106="8", "August", IF(Y106="9", "September", IF(Y106="10", "October", IF(Y106="11", "November", IF(Y106="12", "December", "Other"))))))))))))</f>
        <v>September</v>
      </c>
      <c r="AA106" s="1" t="s">
        <v>135</v>
      </c>
      <c r="AB106" s="1" t="str">
        <f>IF(ISNUMBER(SEARCH("-",AA106)),TRIM(LEFT(AA106,FIND("-",AA106)-1)),AA106)</f>
        <v>8</v>
      </c>
      <c r="AC106" s="1" t="str">
        <f>IF(AB106="1", "January", IF(AB106="2", "February", IF(AB106="3", "March", IF(AB106="4", "April", IF(AB106="5", "May", IF(AB106="6", "June", IF(AB106="7", "July", IF(AB106="8", "August", IF(AB106="9", "September", IF(AB106="10", "October", IF(AB106="11", "November", IF(AB106="12", "December", "Other"))))))))))))</f>
        <v>August</v>
      </c>
      <c r="AD106" s="1" t="str">
        <f>IF(ISNUMBER(SEARCH("-",AA106)),TRIM(RIGHT(AA106,LEN(AA106)-SEARCH("-",AA106))),AA106)</f>
        <v>10</v>
      </c>
      <c r="AE106" s="1" t="str">
        <f>IF(AD106="1", "January", IF(AD106="2", "February", IF(AD106="3", "March", IF(AD106="4", "April", IF(AD106="5", "May", IF(AD106="6", "June", IF(AD106="7", "July", IF(AD106="8", "August", IF(AD106="9", "September", IF(AD106="10", "October", IF(AD106="11", "November", IF(AD106="12", "December", "Other"))))))))))))</f>
        <v>October</v>
      </c>
      <c r="AF106" s="16" t="s">
        <v>24257</v>
      </c>
      <c r="AG106" s="1" t="str">
        <f t="shared" si="44"/>
        <v xml:space="preserve">Seed </v>
      </c>
      <c r="AH106" s="2" t="str">
        <f t="shared" si="45"/>
        <v>Sow spring or autumn in a cold frame. The seed is best sown as soon as it is ripe in late summer, the germination is often erratic[238]. Stratification can improve germination rates and time. Prick out the seedlings into individual pots when they are large enough to handle and plant them out in the summer[K].
Division in spring or autumn. Fairly easy, it is best to pot up the divisions in a lightly shaded position in a cold frame or greenhouse until they are growing away well and then plant them out into their permanent positions.
Root cuttings in December.</v>
      </c>
      <c r="AI106" s="1" t="s">
        <v>927</v>
      </c>
      <c r="AJ106" s="1" t="s">
        <v>23807</v>
      </c>
      <c r="AK106" s="1" t="s">
        <v>17104</v>
      </c>
      <c r="AL106" s="1" t="str">
        <f t="shared" si="58"/>
        <v>Unscented</v>
      </c>
      <c r="AM106" s="1" t="b">
        <v>0</v>
      </c>
      <c r="AN106" s="1" t="b">
        <v>0</v>
      </c>
      <c r="AO106" s="1" t="b">
        <v>0</v>
      </c>
      <c r="AP106" s="5" t="s">
        <v>28</v>
      </c>
      <c r="AQ106" s="5" t="str">
        <f t="shared" si="46"/>
        <v>Light, Medium, Heavy</v>
      </c>
      <c r="AR106" s="1" t="s">
        <v>30</v>
      </c>
      <c r="AS106" s="1" t="str">
        <f t="shared" si="59"/>
        <v>None</v>
      </c>
      <c r="AT106" s="1" t="str">
        <f t="shared" si="47"/>
        <v>Full</v>
      </c>
      <c r="AU106" s="1" t="s">
        <v>11</v>
      </c>
      <c r="AV106" s="1" t="str">
        <f t="shared" si="48"/>
        <v>Dry, Moist</v>
      </c>
      <c r="AW106" s="1" t="s">
        <v>12</v>
      </c>
      <c r="AX106" s="1" t="str">
        <f t="shared" si="49"/>
        <v>Acid, Neutral, Alkaline</v>
      </c>
      <c r="AY106" s="1" t="b">
        <v>0</v>
      </c>
      <c r="AZ106" s="1" t="b">
        <v>0</v>
      </c>
      <c r="BA106" s="1" t="b">
        <v>1</v>
      </c>
      <c r="BC106" t="str">
        <f t="shared" si="50"/>
        <v>FALSE</v>
      </c>
      <c r="BE106" t="str">
        <f t="shared" si="51"/>
        <v>FALSE</v>
      </c>
      <c r="BF106" s="1" t="b">
        <v>0</v>
      </c>
      <c r="BG106" s="1" t="b">
        <v>0</v>
      </c>
      <c r="BH106" s="1" t="b">
        <v>0</v>
      </c>
      <c r="BI106" s="1" t="s">
        <v>30</v>
      </c>
      <c r="BJ106" s="1" t="str">
        <f t="shared" si="52"/>
        <v>FALSE</v>
      </c>
      <c r="BK106" s="1" t="s">
        <v>77</v>
      </c>
      <c r="BL106" t="str">
        <f t="shared" si="53"/>
        <v>TRUE</v>
      </c>
      <c r="BM106" s="1" t="b">
        <v>0</v>
      </c>
      <c r="BN106" s="1" t="b">
        <v>0</v>
      </c>
      <c r="BO106" s="1">
        <f t="shared" si="60"/>
        <v>25</v>
      </c>
      <c r="BP106" s="1" t="s">
        <v>928</v>
      </c>
      <c r="BQ106" s="1" cm="1">
        <f t="array" ref="BQ106">_xlfn.IFS(BP106="None Known",0, LEN(BP106)&gt;500, 5,LEN(BP106)&gt;400, 4, LEN(BP106)&gt;300, 3, LEN(BP106)&gt;200, 2, LEN(BP106)&gt;1, 1)</f>
        <v>5</v>
      </c>
      <c r="BR106" s="1" t="s">
        <v>929</v>
      </c>
      <c r="BS106" s="1">
        <v>5</v>
      </c>
      <c r="BT106" s="1" t="s">
        <v>930</v>
      </c>
      <c r="BU106" s="1">
        <v>5</v>
      </c>
      <c r="BV106" s="1" t="s">
        <v>931</v>
      </c>
      <c r="BW106" s="1" t="s">
        <v>31</v>
      </c>
      <c r="BX106" s="1"/>
      <c r="BY106" t="str">
        <f>_xlfn.XLOOKUP($B106,Img_lookup!A:A,Img_lookup!B:B, "Not available")</f>
        <v>82e53a3c-0675-414f-900b-e25e4f9d3453</v>
      </c>
      <c r="BZ106" t="str">
        <f>_xlfn.XLOOKUP($B106,Img_lookup!A:A,Img_lookup!C:C, "Not available")</f>
        <v>Marsh mallow, Marshmallow, white mallow. Ancient Egypt used roots to make confection, it became the marshmallow. Althaea officinalis [as Althaea Dioscoridis et Plinii] Hortus Romanus juxta Systema Tournefortianum, Bonelli, Giorgio, vol. 1 (1783-1816)</v>
      </c>
      <c r="CA106" t="str">
        <f>_xlfn.XLOOKUP($B106,Img_lookup!A:A,Img_lookup!D:D, "Not available")</f>
        <v>Swallowtail Garden Seeds</v>
      </c>
      <c r="CB106" t="str">
        <f>_xlfn.XLOOKUP($B106,Img_lookup!A:A,Img_lookup!E:E, "https://imgur.com/aT5wafe")</f>
        <v>https://api.openverse.engineering/v1/images/82e53a3c-0675-414f-900b-e25e4f9d3453/thumb/</v>
      </c>
    </row>
    <row r="107" spans="1:80" ht="409.6" x14ac:dyDescent="0.15">
      <c r="A107" s="1" t="s">
        <v>451</v>
      </c>
      <c r="B107" s="1" t="s">
        <v>14584</v>
      </c>
      <c r="E107" s="1" t="s">
        <v>3571</v>
      </c>
      <c r="F107" s="1" t="s">
        <v>85</v>
      </c>
      <c r="G107" s="1" t="s">
        <v>85</v>
      </c>
      <c r="H107" s="11" t="str">
        <f t="shared" si="43"/>
        <v>Annual</v>
      </c>
      <c r="J107" s="1">
        <v>0.89999997600000003</v>
      </c>
      <c r="L107" t="str" cm="1">
        <f t="array" ref="L107">_xlfn.IFS(J107+K107="", "Unknown", J107+K107&gt;3, "Large", J107+K107&gt;0.5, "Medium", J107+K107&gt;0, "Small")</f>
        <v>Medium</v>
      </c>
      <c r="N107" cm="1">
        <f t="array" ref="N107">IF($M107="",INDEX($M$2:$M$2176,MATCH(1,INDEX(($A$2:$A$2176=$A107)*($M$2:$M$2176&lt;&gt;""),0),0)),$M107)</f>
        <v>8</v>
      </c>
      <c r="O107" s="2" t="str">
        <f t="shared" si="54"/>
        <v>Grown indoors</v>
      </c>
      <c r="P107" s="1" t="s">
        <v>14585</v>
      </c>
      <c r="R107" t="str">
        <f t="shared" si="61"/>
        <v>Medium</v>
      </c>
      <c r="W107"/>
      <c r="AF107" s="16" t="s">
        <v>24258</v>
      </c>
      <c r="AG107" s="1" t="str">
        <f t="shared" si="44"/>
        <v xml:space="preserve">Seed </v>
      </c>
      <c r="AH107" s="2" t="str">
        <f t="shared" si="45"/>
        <v>Sow late spring in situ. Germination is usually rapid and good if the soil is warm[133]. A drop in temperature overnight aids germination[133].
An earlier sowing can be made in pots in a greenhouse. When they are large enough to handle, prick out the seedlings into individual pots and plant out in late spring, after the last expected frosts.
Cuttings of growing plants root easily[206].</v>
      </c>
      <c r="AI107" s="1" t="s">
        <v>14586</v>
      </c>
      <c r="AJ107" s="1" t="s">
        <v>23808</v>
      </c>
      <c r="AK107" s="1" t="s">
        <v>17106</v>
      </c>
      <c r="AL107" s="1" t="str">
        <f t="shared" si="58"/>
        <v>Unscented</v>
      </c>
      <c r="AM107" s="1" t="b">
        <v>0</v>
      </c>
      <c r="AN107" s="1" t="b">
        <v>0</v>
      </c>
      <c r="AO107" s="1" t="b">
        <v>0</v>
      </c>
      <c r="AP107" s="5" t="s">
        <v>28</v>
      </c>
      <c r="AQ107" s="5" t="str">
        <f t="shared" si="46"/>
        <v>Light, Medium, Heavy</v>
      </c>
      <c r="AR107" s="1" t="s">
        <v>30</v>
      </c>
      <c r="AS107" s="1" t="str">
        <f t="shared" si="59"/>
        <v>None</v>
      </c>
      <c r="AT107" s="1" t="str">
        <f t="shared" si="47"/>
        <v>Full</v>
      </c>
      <c r="AU107" s="1" t="s">
        <v>29</v>
      </c>
      <c r="AV107" s="1" t="str">
        <f t="shared" si="48"/>
        <v>Moist</v>
      </c>
      <c r="AW107" s="1" t="s">
        <v>12</v>
      </c>
      <c r="AX107" s="1" t="str">
        <f t="shared" si="49"/>
        <v>Acid, Neutral, Alkaline</v>
      </c>
      <c r="AY107" s="1" t="b">
        <v>0</v>
      </c>
      <c r="AZ107" s="1" t="b">
        <v>0</v>
      </c>
      <c r="BA107" s="1" t="b">
        <v>0</v>
      </c>
      <c r="BC107" t="str">
        <f t="shared" si="50"/>
        <v>FALSE</v>
      </c>
      <c r="BE107" t="str">
        <f t="shared" si="51"/>
        <v>FALSE</v>
      </c>
      <c r="BF107" s="1" t="b">
        <v>0</v>
      </c>
      <c r="BG107" s="1" t="b">
        <v>0</v>
      </c>
      <c r="BH107" s="1" t="b">
        <v>0</v>
      </c>
      <c r="BI107" s="1" t="s">
        <v>77</v>
      </c>
      <c r="BJ107" s="1" t="str">
        <f t="shared" si="52"/>
        <v>TRUE</v>
      </c>
      <c r="BK107" s="1" t="s">
        <v>77</v>
      </c>
      <c r="BL107" t="str">
        <f t="shared" si="53"/>
        <v>TRUE</v>
      </c>
      <c r="BM107" s="1" t="b">
        <v>0</v>
      </c>
      <c r="BN107" s="1" t="b">
        <v>0</v>
      </c>
      <c r="BO107" s="1">
        <f t="shared" si="60"/>
        <v>8</v>
      </c>
      <c r="BP107" s="1" t="s">
        <v>455</v>
      </c>
      <c r="BQ107" s="1" cm="1">
        <f t="array" ref="BQ107">_xlfn.IFS(BP107="None Known",0, LEN(BP107)&gt;500, 5,LEN(BP107)&gt;400, 4, LEN(BP107)&gt;300, 3, LEN(BP107)&gt;200, 2, LEN(BP107)&gt;1, 1)</f>
        <v>1</v>
      </c>
      <c r="BR107" s="16" t="s">
        <v>25236</v>
      </c>
      <c r="BS107" s="1">
        <v>2</v>
      </c>
      <c r="BT107" s="1" t="s">
        <v>14587</v>
      </c>
      <c r="BU107" s="1">
        <v>1</v>
      </c>
      <c r="BV107" s="1" t="s">
        <v>34</v>
      </c>
      <c r="BW107" s="1" t="s">
        <v>457</v>
      </c>
      <c r="BX107" s="1"/>
      <c r="BY107" t="str">
        <f>_xlfn.XLOOKUP($B107,Img_lookup!A:A,Img_lookup!B:B, "Not available")</f>
        <v>Not available</v>
      </c>
      <c r="BZ107" t="str">
        <f>_xlfn.XLOOKUP($B107,Img_lookup!A:A,Img_lookup!C:C, "Not available")</f>
        <v>Not available</v>
      </c>
      <c r="CA107" t="str">
        <f>_xlfn.XLOOKUP($B107,Img_lookup!A:A,Img_lookup!D:D, "Not available")</f>
        <v>Not available</v>
      </c>
      <c r="CB107" t="str">
        <f>_xlfn.XLOOKUP($B107,Img_lookup!A:A,Img_lookup!E:E, "https://imgur.com/aT5wafe")</f>
        <v>https://imgur.com/aT5wafe</v>
      </c>
    </row>
    <row r="108" spans="1:80" ht="409.6" x14ac:dyDescent="0.15">
      <c r="A108" s="1" t="s">
        <v>451</v>
      </c>
      <c r="B108" s="1" t="s">
        <v>3992</v>
      </c>
      <c r="C108" s="1" t="s">
        <v>3993</v>
      </c>
      <c r="D108" s="1" t="s">
        <v>3994</v>
      </c>
      <c r="E108" s="1" t="s">
        <v>3995</v>
      </c>
      <c r="F108" s="1" t="s">
        <v>85</v>
      </c>
      <c r="G108" s="1" t="s">
        <v>85</v>
      </c>
      <c r="H108" s="11" t="str">
        <f t="shared" si="43"/>
        <v>Annual</v>
      </c>
      <c r="J108" s="1">
        <v>1</v>
      </c>
      <c r="L108" t="str" cm="1">
        <f t="array" ref="L108">_xlfn.IFS(J108+K108="", "Unknown", J108+K108&gt;3, "Large", J108+K108&gt;0.5, "Medium", J108+K108&gt;0, "Small")</f>
        <v>Medium</v>
      </c>
      <c r="M108" s="1">
        <v>5</v>
      </c>
      <c r="N108" cm="1">
        <f t="array" ref="N108">IF($M108="",INDEX($M$2:$M$2176,MATCH(1,INDEX(($A$2:$A$2176=$A108)*($M$2:$M$2176&lt;&gt;""),0),0)),$M108)</f>
        <v>5</v>
      </c>
      <c r="O108" s="2" t="str">
        <f t="shared" si="54"/>
        <v>Seasonal outdoors</v>
      </c>
      <c r="P108" s="1" t="s">
        <v>3996</v>
      </c>
      <c r="R108" t="str">
        <f t="shared" si="61"/>
        <v>Medium</v>
      </c>
      <c r="T108" s="1"/>
      <c r="U108" s="1"/>
      <c r="V108" s="1">
        <v>8</v>
      </c>
      <c r="W108" s="6">
        <f>IF(ISNUMBER(SEARCH("-",V108)),TRIM(LEFT(V108,FIND("-",V108)-1)),V108)</f>
        <v>8</v>
      </c>
      <c r="X108" t="str">
        <f>IF(W108=1, "January", IF(W108=2, "February", IF(W108=3, "March", IF(W108=4, "April", IF(W108=5, "May", IF(W108=6, "June", IF(W108=7, "July", IF(W108=8, "August", IF(W108=9, "September", IF(W108=10, "October", IF(W108=11, "November", IF(W108=12, "December", "Other"))))))))))))</f>
        <v>August</v>
      </c>
      <c r="Y108" s="1"/>
      <c r="Z108" s="1"/>
      <c r="AA108" s="1">
        <v>9</v>
      </c>
      <c r="AB108" s="1">
        <f>IF(ISNUMBER(SEARCH("-",AA108)),TRIM(LEFT(AA108,FIND("-",AA108)-1)),AA108)</f>
        <v>9</v>
      </c>
      <c r="AC108" s="1" t="str">
        <f>IF(AB108=1, "January", IF(AB108=2, "February", IF(AB108=3, "March", IF(AB108=4, "April", IF(AB108=5, "May", IF(AB108=6, "June", IF(AB108=7, "July", IF(AB108=8, "August", IF(AB108=9, "September", IF(AB108=10, "October", IF(AB108=11, "November", IF(AB108=12, "December", "Other"))))))))))))</f>
        <v>September</v>
      </c>
      <c r="AD108" s="1"/>
      <c r="AE108" s="1"/>
      <c r="AF108" s="16" t="s">
        <v>24259</v>
      </c>
      <c r="AG108" s="1" t="str">
        <f t="shared" si="44"/>
        <v xml:space="preserve">Seed </v>
      </c>
      <c r="AH108"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08" s="1" t="s">
        <v>3997</v>
      </c>
      <c r="AJ108" s="1" t="s">
        <v>23808</v>
      </c>
      <c r="AK108" s="1" t="s">
        <v>17106</v>
      </c>
      <c r="AL108" s="1" t="str">
        <f t="shared" si="58"/>
        <v>Unscented</v>
      </c>
      <c r="AM108" s="1" t="b">
        <v>0</v>
      </c>
      <c r="AN108" s="1" t="b">
        <v>0</v>
      </c>
      <c r="AO108" s="1" t="b">
        <v>0</v>
      </c>
      <c r="AP108" s="5" t="s">
        <v>28</v>
      </c>
      <c r="AQ108" s="5" t="str">
        <f t="shared" si="46"/>
        <v>Light, Medium, Heavy</v>
      </c>
      <c r="AR108" s="1" t="s">
        <v>30</v>
      </c>
      <c r="AS108" s="1" t="str">
        <f t="shared" si="59"/>
        <v>None</v>
      </c>
      <c r="AT108" s="1" t="str">
        <f t="shared" si="47"/>
        <v>Full</v>
      </c>
      <c r="AU108" s="1" t="s">
        <v>29</v>
      </c>
      <c r="AV108" s="1" t="str">
        <f t="shared" si="48"/>
        <v>Moist</v>
      </c>
      <c r="AW108" s="1" t="s">
        <v>12</v>
      </c>
      <c r="AX108" s="1" t="str">
        <f t="shared" si="49"/>
        <v>Acid, Neutral, Alkaline</v>
      </c>
      <c r="AY108" s="1" t="b">
        <v>1</v>
      </c>
      <c r="AZ108" s="1" t="b">
        <v>0</v>
      </c>
      <c r="BA108" s="1" t="b">
        <v>0</v>
      </c>
      <c r="BC108" t="str">
        <f t="shared" si="50"/>
        <v>FALSE</v>
      </c>
      <c r="BE108" t="str">
        <f t="shared" si="51"/>
        <v>FALSE</v>
      </c>
      <c r="BF108" s="1" t="b">
        <v>0</v>
      </c>
      <c r="BG108" s="1" t="b">
        <v>0</v>
      </c>
      <c r="BH108" s="1" t="b">
        <v>0</v>
      </c>
      <c r="BI108" s="1" t="s">
        <v>77</v>
      </c>
      <c r="BJ108" s="1" t="str">
        <f t="shared" si="52"/>
        <v>TRUE</v>
      </c>
      <c r="BK108" s="1" t="s">
        <v>77</v>
      </c>
      <c r="BL108" t="str">
        <f t="shared" si="53"/>
        <v>TRUE</v>
      </c>
      <c r="BM108" s="1" t="b">
        <v>0</v>
      </c>
      <c r="BN108" s="1" t="b">
        <v>0</v>
      </c>
      <c r="BO108" s="1">
        <f t="shared" si="60"/>
        <v>14</v>
      </c>
      <c r="BP108" s="1" t="s">
        <v>455</v>
      </c>
      <c r="BQ108" s="1" cm="1">
        <f t="array" ref="BQ108">_xlfn.IFS(BP108="None Known",0, LEN(BP108)&gt;500, 5,LEN(BP108)&gt;400, 4, LEN(BP108)&gt;300, 3, LEN(BP108)&gt;200, 2, LEN(BP108)&gt;1, 1)</f>
        <v>1</v>
      </c>
      <c r="BR108" s="16" t="s">
        <v>25237</v>
      </c>
      <c r="BS108" s="1">
        <v>4</v>
      </c>
      <c r="BT108" s="1" t="s">
        <v>3998</v>
      </c>
      <c r="BU108" s="1">
        <v>1</v>
      </c>
      <c r="BV108" s="1" t="s">
        <v>3999</v>
      </c>
      <c r="BW108" s="1" t="s">
        <v>457</v>
      </c>
      <c r="BX108" s="1"/>
      <c r="BY108" t="str">
        <f>_xlfn.XLOOKUP($B108,Img_lookup!A:A,Img_lookup!B:B, "Not available")</f>
        <v>3fde5844-f28c-4d7e-8b6d-673abc8bd0e2</v>
      </c>
      <c r="BZ108" t="str">
        <f>_xlfn.XLOOKUP($B108,Img_lookup!A:A,Img_lookup!C:C, "Not available")</f>
        <v>Amaranthus blitum L.</v>
      </c>
      <c r="CA108" t="str">
        <f>_xlfn.XLOOKUP($B108,Img_lookup!A:A,Img_lookup!D:D, "Not available")</f>
        <v>Richard Arnold D√ºmmer</v>
      </c>
      <c r="CB108" t="str">
        <f>_xlfn.XLOOKUP($B108,Img_lookup!A:A,Img_lookup!E:E, "https://imgur.com/aT5wafe")</f>
        <v>https://api.openverse.engineering/v1/images/3fde5844-f28c-4d7e-8b6d-673abc8bd0e2/thumb/</v>
      </c>
    </row>
    <row r="109" spans="1:80" ht="409.6" x14ac:dyDescent="0.15">
      <c r="A109" s="1" t="s">
        <v>451</v>
      </c>
      <c r="B109" s="1" t="s">
        <v>4404</v>
      </c>
      <c r="C109" s="1" t="s">
        <v>4405</v>
      </c>
      <c r="E109" s="1" t="s">
        <v>4406</v>
      </c>
      <c r="F109" s="1" t="s">
        <v>85</v>
      </c>
      <c r="G109" s="1" t="s">
        <v>85</v>
      </c>
      <c r="H109" s="11" t="str">
        <f t="shared" si="43"/>
        <v>Annual</v>
      </c>
      <c r="J109" s="1">
        <v>2</v>
      </c>
      <c r="K109" s="1">
        <v>0.44999998800000002</v>
      </c>
      <c r="L109" t="str" cm="1">
        <f t="array" ref="L109">_xlfn.IFS(J109+K109="", "Unknown", J109+K109&gt;3, "Large", J109+K109&gt;0.5, "Medium", J109+K109&gt;0, "Small")</f>
        <v>Medium</v>
      </c>
      <c r="M109" s="1">
        <v>5</v>
      </c>
      <c r="N109" cm="1">
        <f t="array" ref="N109">IF($M109="",INDEX($M$2:$M$2176,MATCH(1,INDEX(($A$2:$A$2176=$A109)*($M$2:$M$2176&lt;&gt;""),0),0)),$M109)</f>
        <v>5</v>
      </c>
      <c r="O109" s="2" t="str">
        <f t="shared" si="54"/>
        <v>Seasonal outdoors</v>
      </c>
      <c r="P109" s="1" t="s">
        <v>4407</v>
      </c>
      <c r="R109" t="str">
        <f t="shared" si="61"/>
        <v>Medium</v>
      </c>
      <c r="T109" s="1"/>
      <c r="U109" s="1"/>
      <c r="V109" s="1" t="s">
        <v>108</v>
      </c>
      <c r="W109" s="6" t="str">
        <f>IF(ISNUMBER(SEARCH("-",V109)),TRIM(LEFT(V109,FIND("-",V109)-1)),V109)</f>
        <v>7</v>
      </c>
      <c r="X109" t="str">
        <f>IF(W109="1", "January", IF(W109="2", "February", IF(W109="3", "March", IF(W109="4", "April", IF(W109="5", "May", IF(W109="6", "June", IF(W109="7", "July", IF(W109="8", "August", IF(W109="9", "September", IF(W109="10", "October", IF(W109="11", "November", IF(W109="12", "December", "Other"))))))))))))</f>
        <v>July</v>
      </c>
      <c r="Y109" s="2" t="str">
        <f>IF(ISNUMBER(SEARCH("-",V109)),TRIM(RIGHT(V109,LEN(V109)-SEARCH("-",V109))),V109)</f>
        <v>9</v>
      </c>
      <c r="Z109" s="2" t="str">
        <f>IF(Y109="1", "January", IF(Y109="2", "February", IF(Y109="3", "March", IF(Y109="4", "April", IF(Y109="5", "May", IF(Y109="6", "June", IF(Y109="7", "July", IF(Y109="8", "August", IF(Y109="9", "September", IF(Y109="10", "October", IF(Y109="11", "November", IF(Y109="12", "December", "Other"))))))))))))</f>
        <v>September</v>
      </c>
      <c r="AA109" s="1" t="s">
        <v>427</v>
      </c>
      <c r="AB109" s="1" t="str">
        <f>IF(ISNUMBER(SEARCH("-",AA109)),TRIM(LEFT(AA109,FIND("-",AA109)-1)),AA109)</f>
        <v>8</v>
      </c>
      <c r="AC109" s="1" t="str">
        <f>IF(AB109="1", "January", IF(AB109="2", "February", IF(AB109="3", "March", IF(AB109="4", "April", IF(AB109="5", "May", IF(AB109="6", "June", IF(AB109="7", "July", IF(AB109="8", "August", IF(AB109="9", "September", IF(AB109="10", "October", IF(AB109="11", "November", IF(AB109="12", "December", "Other"))))))))))))</f>
        <v>August</v>
      </c>
      <c r="AD109" s="1" t="str">
        <f>IF(ISNUMBER(SEARCH("-",AA109)),TRIM(RIGHT(AA109,LEN(AA109)-SEARCH("-",AA109))),AA109)</f>
        <v>9</v>
      </c>
      <c r="AE109" s="1" t="str">
        <f>IF(AD109="1", "January", IF(AD109="2", "February", IF(AD109="3", "March", IF(AD109="4", "April", IF(AD109="5", "May", IF(AD109="6", "June", IF(AD109="7", "July", IF(AD109="8", "August", IF(AD109="9", "September", IF(AD109="10", "October", IF(AD109="11", "November", IF(AD109="12", "December", "Other"))))))))))))</f>
        <v>September</v>
      </c>
      <c r="AF109" s="16" t="s">
        <v>24259</v>
      </c>
      <c r="AG109" s="1" t="str">
        <f t="shared" si="44"/>
        <v xml:space="preserve">Seed </v>
      </c>
      <c r="AH109"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09" s="1" t="s">
        <v>4408</v>
      </c>
      <c r="AJ109" s="1" t="s">
        <v>23808</v>
      </c>
      <c r="AK109" s="1" t="s">
        <v>17106</v>
      </c>
      <c r="AL109" s="1" t="str">
        <f t="shared" si="58"/>
        <v>Unscented</v>
      </c>
      <c r="AM109" s="1" t="b">
        <v>0</v>
      </c>
      <c r="AN109" s="1" t="b">
        <v>0</v>
      </c>
      <c r="AO109" s="1" t="b">
        <v>0</v>
      </c>
      <c r="AP109" s="5" t="s">
        <v>28</v>
      </c>
      <c r="AQ109" s="5" t="str">
        <f t="shared" si="46"/>
        <v>Light, Medium, Heavy</v>
      </c>
      <c r="AR109" s="1" t="s">
        <v>30</v>
      </c>
      <c r="AS109" s="1" t="str">
        <f t="shared" si="59"/>
        <v>None</v>
      </c>
      <c r="AT109" s="1" t="str">
        <f t="shared" si="47"/>
        <v>Full</v>
      </c>
      <c r="AU109" s="1" t="s">
        <v>11</v>
      </c>
      <c r="AV109" s="1" t="str">
        <f t="shared" si="48"/>
        <v>Dry, Moist</v>
      </c>
      <c r="AW109" s="1" t="s">
        <v>12</v>
      </c>
      <c r="AX109" s="1" t="str">
        <f t="shared" si="49"/>
        <v>Acid, Neutral, Alkaline</v>
      </c>
      <c r="AY109" s="1" t="b">
        <v>1</v>
      </c>
      <c r="AZ109" s="1" t="b">
        <v>1</v>
      </c>
      <c r="BA109" s="1" t="b">
        <v>1</v>
      </c>
      <c r="BC109" t="str">
        <f t="shared" si="50"/>
        <v>FALSE</v>
      </c>
      <c r="BE109" t="str">
        <f t="shared" si="51"/>
        <v>FALSE</v>
      </c>
      <c r="BF109" s="1" t="b">
        <v>1</v>
      </c>
      <c r="BG109" s="1" t="b">
        <v>0</v>
      </c>
      <c r="BH109" s="1" t="b">
        <v>1</v>
      </c>
      <c r="BI109" s="1" t="s">
        <v>77</v>
      </c>
      <c r="BJ109" s="1" t="str">
        <f t="shared" si="52"/>
        <v>TRUE</v>
      </c>
      <c r="BK109" s="1" t="s">
        <v>77</v>
      </c>
      <c r="BL109" t="str">
        <f t="shared" si="53"/>
        <v>TRUE</v>
      </c>
      <c r="BM109" s="1" t="b">
        <v>0</v>
      </c>
      <c r="BN109" s="1" t="b">
        <v>0</v>
      </c>
      <c r="BO109" s="1">
        <f t="shared" si="60"/>
        <v>14</v>
      </c>
      <c r="BP109" s="1" t="s">
        <v>455</v>
      </c>
      <c r="BQ109" s="1" cm="1">
        <f t="array" ref="BQ109">_xlfn.IFS(BP109="None Known",0, LEN(BP109)&gt;500, 5,LEN(BP109)&gt;400, 4, LEN(BP109)&gt;300, 3, LEN(BP109)&gt;200, 2, LEN(BP109)&gt;1, 1)</f>
        <v>1</v>
      </c>
      <c r="BR109" s="16" t="s">
        <v>25238</v>
      </c>
      <c r="BS109" s="1">
        <v>4</v>
      </c>
      <c r="BT109" s="1" t="s">
        <v>4409</v>
      </c>
      <c r="BU109" s="1">
        <v>1</v>
      </c>
      <c r="BV109" s="1" t="s">
        <v>2101</v>
      </c>
      <c r="BW109" s="1" t="s">
        <v>457</v>
      </c>
      <c r="BX109" s="1"/>
      <c r="BY109" t="str">
        <f>_xlfn.XLOOKUP($B109,Img_lookup!A:A,Img_lookup!B:B, "Not available")</f>
        <v>efd66c72-c627-470c-a497-d3730067cca6</v>
      </c>
      <c r="BZ109" t="str">
        <f>_xlfn.XLOOKUP($B109,Img_lookup!A:A,Img_lookup!C:C, "Not available")</f>
        <v>amaranthus caudatus</v>
      </c>
      <c r="CA109" t="str">
        <f>_xlfn.XLOOKUP($B109,Img_lookup!A:A,Img_lookup!D:D, "Not available")</f>
        <v>M. Martin Vicente</v>
      </c>
      <c r="CB109" t="str">
        <f>_xlfn.XLOOKUP($B109,Img_lookup!A:A,Img_lookup!E:E, "https://imgur.com/aT5wafe")</f>
        <v>https://api.openverse.engineering/v1/images/efd66c72-c627-470c-a497-d3730067cca6/thumb/</v>
      </c>
    </row>
    <row r="110" spans="1:80" ht="345" x14ac:dyDescent="0.15">
      <c r="A110" s="1" t="s">
        <v>451</v>
      </c>
      <c r="B110" s="1" t="s">
        <v>9126</v>
      </c>
      <c r="C110" s="1" t="s">
        <v>9127</v>
      </c>
      <c r="D110" s="1" t="s">
        <v>9128</v>
      </c>
      <c r="E110" s="1" t="s">
        <v>9129</v>
      </c>
      <c r="F110" s="1" t="s">
        <v>85</v>
      </c>
      <c r="G110" s="1" t="s">
        <v>85</v>
      </c>
      <c r="H110" s="11" t="str">
        <f t="shared" si="43"/>
        <v>Annual</v>
      </c>
      <c r="J110" s="1">
        <v>2</v>
      </c>
      <c r="L110" t="str" cm="1">
        <f t="array" ref="L110">_xlfn.IFS(J110+K110="", "Unknown", J110+K110&gt;3, "Large", J110+K110&gt;0.5, "Medium", J110+K110&gt;0, "Small")</f>
        <v>Medium</v>
      </c>
      <c r="N110" cm="1">
        <f t="array" ref="N110">IF($M110="",INDEX($M$2:$M$2176,MATCH(1,INDEX(($A$2:$A$2176=$A110)*($M$2:$M$2176&lt;&gt;""),0),0)),$M110)</f>
        <v>8</v>
      </c>
      <c r="O110" s="2" t="str">
        <f t="shared" si="54"/>
        <v>Grown indoors</v>
      </c>
      <c r="P110" s="1" t="s">
        <v>306</v>
      </c>
      <c r="R110" t="str">
        <f t="shared" si="61"/>
        <v>Medium</v>
      </c>
      <c r="T110" s="1"/>
      <c r="U110" s="1"/>
      <c r="V110" s="1" t="s">
        <v>108</v>
      </c>
      <c r="W110" s="6" t="str">
        <f>IF(ISNUMBER(SEARCH("-",V110)),TRIM(LEFT(V110,FIND("-",V110)-1)),V110)</f>
        <v>7</v>
      </c>
      <c r="X110" t="str">
        <f>IF(W110="1", "January", IF(W110="2", "February", IF(W110="3", "March", IF(W110="4", "April", IF(W110="5", "May", IF(W110="6", "June", IF(W110="7", "July", IF(W110="8", "August", IF(W110="9", "September", IF(W110="10", "October", IF(W110="11", "November", IF(W110="12", "December", "Other"))))))))))))</f>
        <v>July</v>
      </c>
      <c r="Y110" s="2" t="str">
        <f>IF(ISNUMBER(SEARCH("-",V110)),TRIM(RIGHT(V110,LEN(V110)-SEARCH("-",V110))),V110)</f>
        <v>9</v>
      </c>
      <c r="Z110" s="2" t="str">
        <f>IF(Y110="1", "January", IF(Y110="2", "February", IF(Y110="3", "March", IF(Y110="4", "April", IF(Y110="5", "May", IF(Y110="6", "June", IF(Y110="7", "July", IF(Y110="8", "August", IF(Y110="9", "September", IF(Y110="10", "October", IF(Y110="11", "November", IF(Y110="12", "December", "Other"))))))))))))</f>
        <v>September</v>
      </c>
      <c r="AA110" s="1" t="s">
        <v>427</v>
      </c>
      <c r="AB110" s="1" t="str">
        <f>IF(ISNUMBER(SEARCH("-",AA110)),TRIM(LEFT(AA110,FIND("-",AA110)-1)),AA110)</f>
        <v>8</v>
      </c>
      <c r="AC110" s="1" t="str">
        <f>IF(AB110="1", "January", IF(AB110="2", "February", IF(AB110="3", "March", IF(AB110="4", "April", IF(AB110="5", "May", IF(AB110="6", "June", IF(AB110="7", "July", IF(AB110="8", "August", IF(AB110="9", "September", IF(AB110="10", "October", IF(AB110="11", "November", IF(AB110="12", "December", "Other"))))))))))))</f>
        <v>August</v>
      </c>
      <c r="AD110" s="1" t="str">
        <f>IF(ISNUMBER(SEARCH("-",AA110)),TRIM(RIGHT(AA110,LEN(AA110)-SEARCH("-",AA110))),AA110)</f>
        <v>9</v>
      </c>
      <c r="AE110" s="1" t="str">
        <f>IF(AD110="1", "January", IF(AD110="2", "February", IF(AD110="3", "March", IF(AD110="4", "April", IF(AD110="5", "May", IF(AD110="6", "June", IF(AD110="7", "July", IF(AD110="8", "August", IF(AD110="9", "September", IF(AD110="10", "October", IF(AD110="11", "November", IF(AD110="12", "December", "Other"))))))))))))</f>
        <v>September</v>
      </c>
      <c r="AF110" s="16" t="s">
        <v>24259</v>
      </c>
      <c r="AG110" s="1" t="str">
        <f t="shared" si="44"/>
        <v xml:space="preserve">Seed </v>
      </c>
      <c r="AH110"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0" s="1" t="s">
        <v>9130</v>
      </c>
      <c r="AJ110" s="1" t="s">
        <v>23808</v>
      </c>
      <c r="AK110" s="1" t="s">
        <v>17106</v>
      </c>
      <c r="AL110" s="1" t="str">
        <f t="shared" si="58"/>
        <v>Unscented</v>
      </c>
      <c r="AM110" s="1" t="b">
        <v>0</v>
      </c>
      <c r="AN110" s="1" t="b">
        <v>0</v>
      </c>
      <c r="AO110" s="1" t="b">
        <v>0</v>
      </c>
      <c r="AP110" s="5" t="s">
        <v>28</v>
      </c>
      <c r="AQ110" s="5" t="str">
        <f t="shared" si="46"/>
        <v>Light, Medium, Heavy</v>
      </c>
      <c r="AR110" s="1" t="s">
        <v>30</v>
      </c>
      <c r="AS110" s="1" t="str">
        <f t="shared" si="59"/>
        <v>None</v>
      </c>
      <c r="AT110" s="1" t="str">
        <f t="shared" si="47"/>
        <v>Full</v>
      </c>
      <c r="AU110" s="1" t="s">
        <v>29</v>
      </c>
      <c r="AV110" s="1" t="str">
        <f t="shared" si="48"/>
        <v>Moist</v>
      </c>
      <c r="AW110" s="1" t="s">
        <v>12</v>
      </c>
      <c r="AX110" s="1" t="str">
        <f t="shared" si="49"/>
        <v>Acid, Neutral, Alkaline</v>
      </c>
      <c r="AY110" s="1" t="b">
        <v>1</v>
      </c>
      <c r="AZ110" s="1" t="b">
        <v>0</v>
      </c>
      <c r="BA110" s="1" t="b">
        <v>0</v>
      </c>
      <c r="BC110" t="str">
        <f t="shared" si="50"/>
        <v>FALSE</v>
      </c>
      <c r="BE110" t="str">
        <f t="shared" si="51"/>
        <v>FALSE</v>
      </c>
      <c r="BF110" s="1" t="b">
        <v>0</v>
      </c>
      <c r="BG110" s="1" t="b">
        <v>0</v>
      </c>
      <c r="BH110" s="1" t="b">
        <v>0</v>
      </c>
      <c r="BI110" s="1" t="s">
        <v>77</v>
      </c>
      <c r="BJ110" s="1" t="str">
        <f t="shared" si="52"/>
        <v>TRUE</v>
      </c>
      <c r="BK110" s="1" t="s">
        <v>77</v>
      </c>
      <c r="BL110" t="str">
        <f t="shared" si="53"/>
        <v>TRUE</v>
      </c>
      <c r="BM110" s="1" t="b">
        <v>0</v>
      </c>
      <c r="BN110" s="1" t="b">
        <v>0</v>
      </c>
      <c r="BO110" s="1">
        <f t="shared" si="60"/>
        <v>13</v>
      </c>
      <c r="BP110" s="1" t="s">
        <v>455</v>
      </c>
      <c r="BQ110" s="1" cm="1">
        <f t="array" ref="BQ110">_xlfn.IFS(BP110="None Known",0, LEN(BP110)&gt;500, 5,LEN(BP110)&gt;400, 4, LEN(BP110)&gt;300, 3, LEN(BP110)&gt;200, 2, LEN(BP110)&gt;1, 1)</f>
        <v>1</v>
      </c>
      <c r="BR110" s="1" t="s">
        <v>9131</v>
      </c>
      <c r="BS110" s="1">
        <v>4</v>
      </c>
      <c r="BT110" s="1" t="s">
        <v>31</v>
      </c>
      <c r="BU110" s="1">
        <v>0</v>
      </c>
      <c r="BV110" s="1" t="s">
        <v>9132</v>
      </c>
      <c r="BW110" s="1" t="s">
        <v>457</v>
      </c>
      <c r="BX110" s="1"/>
      <c r="BY110" t="str">
        <f>_xlfn.XLOOKUP($B110,Img_lookup!A:A,Img_lookup!B:B, "Not available")</f>
        <v>e2b172bf-9a3d-426f-8e2b-02eb6801f986</v>
      </c>
      <c r="BZ110" t="str">
        <f>_xlfn.XLOOKUP($B110,Img_lookup!A:A,Img_lookup!C:C, "Not available")</f>
        <v>amaranto (amaranthus cruentus ) 2007-04-09 lun -huerta plantas (4667).JPG</v>
      </c>
      <c r="CA110" t="str">
        <f>_xlfn.XLOOKUP($B110,Img_lookup!A:A,Img_lookup!D:D, "Not available")</f>
        <v>orgazmika</v>
      </c>
      <c r="CB110" t="str">
        <f>_xlfn.XLOOKUP($B110,Img_lookup!A:A,Img_lookup!E:E, "https://imgur.com/aT5wafe")</f>
        <v>https://api.openverse.engineering/v1/images/e2b172bf-9a3d-426f-8e2b-02eb6801f986/thumb/</v>
      </c>
    </row>
    <row r="111" spans="1:80" ht="409.6" x14ac:dyDescent="0.15">
      <c r="A111" s="1" t="s">
        <v>451</v>
      </c>
      <c r="B111" s="1" t="s">
        <v>8128</v>
      </c>
      <c r="C111" s="1" t="s">
        <v>8129</v>
      </c>
      <c r="E111" s="1" t="s">
        <v>4406</v>
      </c>
      <c r="F111" s="1" t="s">
        <v>85</v>
      </c>
      <c r="G111" s="1" t="s">
        <v>85</v>
      </c>
      <c r="H111" s="11" t="str">
        <f t="shared" si="43"/>
        <v>Annual</v>
      </c>
      <c r="L111" t="e" cm="1">
        <f t="array" ref="L111">_xlfn.IFS(J111+K111="", "Unknown", J111+K111&gt;3, "Large", J111+K111&gt;0.5, "Medium", J111+K111&gt;0, "Small")</f>
        <v>#N/A</v>
      </c>
      <c r="N111" cm="1">
        <f t="array" ref="N111">IF($M111="",INDEX($M$2:$M$2176,MATCH(1,INDEX(($A$2:$A$2176=$A111)*($M$2:$M$2176&lt;&gt;""),0),0)),$M111)</f>
        <v>8</v>
      </c>
      <c r="O111" s="2" t="str">
        <f t="shared" si="54"/>
        <v>Grown indoors</v>
      </c>
      <c r="P111" s="1" t="s">
        <v>196</v>
      </c>
      <c r="R111" t="str">
        <f t="shared" si="61"/>
        <v>Medium</v>
      </c>
      <c r="W111"/>
      <c r="AF111" s="16" t="s">
        <v>24259</v>
      </c>
      <c r="AG111" s="1" t="str">
        <f t="shared" si="44"/>
        <v xml:space="preserve">Seed </v>
      </c>
      <c r="AH111"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1" s="1" t="s">
        <v>8130</v>
      </c>
      <c r="AJ111" s="1" t="s">
        <v>23808</v>
      </c>
      <c r="AK111" s="1" t="s">
        <v>17106</v>
      </c>
      <c r="AL111" s="1" t="str">
        <f t="shared" si="58"/>
        <v>Unscented</v>
      </c>
      <c r="AM111" s="1" t="b">
        <v>0</v>
      </c>
      <c r="AN111" s="1" t="b">
        <v>0</v>
      </c>
      <c r="AO111" s="1" t="b">
        <v>0</v>
      </c>
      <c r="AP111" s="5" t="s">
        <v>28</v>
      </c>
      <c r="AQ111" s="5" t="str">
        <f t="shared" si="46"/>
        <v>Light, Medium, Heavy</v>
      </c>
      <c r="AR111" s="1" t="s">
        <v>30</v>
      </c>
      <c r="AS111" s="1" t="str">
        <f t="shared" si="59"/>
        <v>None</v>
      </c>
      <c r="AT111" s="1" t="str">
        <f t="shared" si="47"/>
        <v>Full</v>
      </c>
      <c r="AU111" s="1" t="s">
        <v>29</v>
      </c>
      <c r="AV111" s="1" t="str">
        <f t="shared" si="48"/>
        <v>Moist</v>
      </c>
      <c r="AW111" s="1" t="s">
        <v>12</v>
      </c>
      <c r="AX111" s="1" t="str">
        <f t="shared" si="49"/>
        <v>Acid, Neutral, Alkaline</v>
      </c>
      <c r="AY111" s="1" t="b">
        <v>0</v>
      </c>
      <c r="AZ111" s="1" t="b">
        <v>0</v>
      </c>
      <c r="BA111" s="1" t="b">
        <v>0</v>
      </c>
      <c r="BC111" t="str">
        <f t="shared" si="50"/>
        <v>FALSE</v>
      </c>
      <c r="BE111" t="str">
        <f t="shared" si="51"/>
        <v>FALSE</v>
      </c>
      <c r="BF111" s="1" t="b">
        <v>0</v>
      </c>
      <c r="BG111" s="1" t="b">
        <v>0</v>
      </c>
      <c r="BH111" s="1" t="b">
        <v>0</v>
      </c>
      <c r="BI111" s="1" t="s">
        <v>77</v>
      </c>
      <c r="BJ111" s="1" t="str">
        <f t="shared" si="52"/>
        <v>TRUE</v>
      </c>
      <c r="BK111" s="1" t="s">
        <v>77</v>
      </c>
      <c r="BL111" t="str">
        <f t="shared" si="53"/>
        <v>TRUE</v>
      </c>
      <c r="BM111" s="1" t="b">
        <v>0</v>
      </c>
      <c r="BN111" s="1" t="b">
        <v>0</v>
      </c>
      <c r="BO111" s="1">
        <f t="shared" si="60"/>
        <v>7</v>
      </c>
      <c r="BP111" s="1" t="s">
        <v>455</v>
      </c>
      <c r="BQ111" s="1" cm="1">
        <f t="array" ref="BQ111">_xlfn.IFS(BP111="None Known",0, LEN(BP111)&gt;500, 5,LEN(BP111)&gt;400, 4, LEN(BP111)&gt;300, 3, LEN(BP111)&gt;200, 2, LEN(BP111)&gt;1, 1)</f>
        <v>1</v>
      </c>
      <c r="BR111" s="16" t="s">
        <v>25239</v>
      </c>
      <c r="BS111" s="1">
        <v>2</v>
      </c>
      <c r="BT111" s="1" t="s">
        <v>31</v>
      </c>
      <c r="BU111" s="1">
        <v>0</v>
      </c>
      <c r="BV111" s="1" t="s">
        <v>8131</v>
      </c>
      <c r="BW111" s="1" t="s">
        <v>457</v>
      </c>
      <c r="BX111" s="1"/>
      <c r="BY111" t="str">
        <f>_xlfn.XLOOKUP($B111,Img_lookup!A:A,Img_lookup!B:B, "Not available")</f>
        <v>bb1ff633-8277-4eb7-9b09-9deb136dc3ff</v>
      </c>
      <c r="BZ111" t="str">
        <f>_xlfn.XLOOKUP($B111,Img_lookup!A:A,Img_lookup!C:C, "Not available")</f>
        <v>Starr-040527-9001-Amaranthus dubius-plant-Puu o Kali-Maui (24685185636).jpg</v>
      </c>
      <c r="CA111" t="str">
        <f>_xlfn.XLOOKUP($B111,Img_lookup!A:A,Img_lookup!D:D, "Not available")</f>
        <v>Forest and Kim Starr</v>
      </c>
      <c r="CB111" t="str">
        <f>_xlfn.XLOOKUP($B111,Img_lookup!A:A,Img_lookup!E:E, "https://imgur.com/aT5wafe")</f>
        <v>https://api.openverse.engineering/v1/images/bb1ff633-8277-4eb7-9b09-9deb136dc3ff/thumb/</v>
      </c>
    </row>
    <row r="112" spans="1:80" ht="397" x14ac:dyDescent="0.15">
      <c r="A112" s="1" t="s">
        <v>451</v>
      </c>
      <c r="B112" s="1" t="s">
        <v>452</v>
      </c>
      <c r="E112" s="1" t="s">
        <v>453</v>
      </c>
      <c r="F112" s="1" t="s">
        <v>85</v>
      </c>
      <c r="G112" s="1" t="s">
        <v>85</v>
      </c>
      <c r="H112" s="11" t="str">
        <f t="shared" si="43"/>
        <v>Annual</v>
      </c>
      <c r="L112" t="e" cm="1">
        <f t="array" ref="L112">_xlfn.IFS(J112+K112="", "Unknown", J112+K112&gt;3, "Large", J112+K112&gt;0.5, "Medium", J112+K112&gt;0, "Small")</f>
        <v>#N/A</v>
      </c>
      <c r="N112" cm="1">
        <f t="array" ref="N112">IF($M112="",INDEX($M$2:$M$2176,MATCH(1,INDEX(($A$2:$A$2176=$A112)*($M$2:$M$2176&lt;&gt;""),0),0)),$M112)</f>
        <v>8</v>
      </c>
      <c r="O112" s="2" t="str">
        <f t="shared" si="54"/>
        <v>Grown indoors</v>
      </c>
      <c r="P112" s="1" t="s">
        <v>196</v>
      </c>
      <c r="R112" t="str">
        <f t="shared" si="61"/>
        <v>Medium</v>
      </c>
      <c r="W112"/>
      <c r="AF112" s="16" t="s">
        <v>24259</v>
      </c>
      <c r="AG112" s="1" t="str">
        <f t="shared" si="44"/>
        <v xml:space="preserve">Seed </v>
      </c>
      <c r="AH112"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2" s="1" t="s">
        <v>454</v>
      </c>
      <c r="AJ112" s="1" t="s">
        <v>23808</v>
      </c>
      <c r="AK112" s="1" t="s">
        <v>17106</v>
      </c>
      <c r="AL112" s="1" t="str">
        <f t="shared" si="58"/>
        <v>Unscented</v>
      </c>
      <c r="AM112" s="1" t="b">
        <v>0</v>
      </c>
      <c r="AN112" s="1" t="b">
        <v>0</v>
      </c>
      <c r="AO112" s="1" t="b">
        <v>0</v>
      </c>
      <c r="AP112" s="5" t="s">
        <v>28</v>
      </c>
      <c r="AQ112" s="5" t="str">
        <f t="shared" si="46"/>
        <v>Light, Medium, Heavy</v>
      </c>
      <c r="AR112" s="1" t="s">
        <v>30</v>
      </c>
      <c r="AS112" s="1" t="str">
        <f t="shared" si="59"/>
        <v>None</v>
      </c>
      <c r="AT112" s="1" t="str">
        <f t="shared" si="47"/>
        <v>Full</v>
      </c>
      <c r="AU112" s="1" t="s">
        <v>29</v>
      </c>
      <c r="AV112" s="1" t="str">
        <f t="shared" si="48"/>
        <v>Moist</v>
      </c>
      <c r="AW112" s="1" t="s">
        <v>12</v>
      </c>
      <c r="AX112" s="1" t="str">
        <f t="shared" si="49"/>
        <v>Acid, Neutral, Alkaline</v>
      </c>
      <c r="AY112" s="1" t="b">
        <v>0</v>
      </c>
      <c r="AZ112" s="1" t="b">
        <v>0</v>
      </c>
      <c r="BA112" s="1" t="b">
        <v>0</v>
      </c>
      <c r="BC112" t="str">
        <f t="shared" si="50"/>
        <v>FALSE</v>
      </c>
      <c r="BE112" t="str">
        <f t="shared" si="51"/>
        <v>FALSE</v>
      </c>
      <c r="BF112" s="1" t="b">
        <v>0</v>
      </c>
      <c r="BG112" s="1" t="b">
        <v>0</v>
      </c>
      <c r="BH112" s="1" t="b">
        <v>0</v>
      </c>
      <c r="BI112" s="1" t="s">
        <v>77</v>
      </c>
      <c r="BJ112" s="1" t="str">
        <f t="shared" si="52"/>
        <v>TRUE</v>
      </c>
      <c r="BK112" s="1" t="s">
        <v>77</v>
      </c>
      <c r="BL112" t="str">
        <f t="shared" si="53"/>
        <v>TRUE</v>
      </c>
      <c r="BM112" s="1" t="b">
        <v>0</v>
      </c>
      <c r="BN112" s="1" t="b">
        <v>0</v>
      </c>
      <c r="BO112" s="1">
        <f t="shared" si="60"/>
        <v>7</v>
      </c>
      <c r="BP112" s="1" t="s">
        <v>455</v>
      </c>
      <c r="BQ112" s="1" cm="1">
        <f t="array" ref="BQ112">_xlfn.IFS(BP112="None Known",0, LEN(BP112)&gt;500, 5,LEN(BP112)&gt;400, 4, LEN(BP112)&gt;300, 3, LEN(BP112)&gt;200, 2, LEN(BP112)&gt;1, 1)</f>
        <v>1</v>
      </c>
      <c r="BR112" s="16" t="s">
        <v>25240</v>
      </c>
      <c r="BS112" s="1">
        <v>2</v>
      </c>
      <c r="BT112" s="1" t="s">
        <v>31</v>
      </c>
      <c r="BU112" s="1">
        <v>0</v>
      </c>
      <c r="BV112" s="1" t="s">
        <v>456</v>
      </c>
      <c r="BW112" s="1" t="s">
        <v>457</v>
      </c>
      <c r="BX112" s="1"/>
      <c r="BY112" t="str">
        <f>_xlfn.XLOOKUP($B112,Img_lookup!A:A,Img_lookup!B:B, "Not available")</f>
        <v>Not available</v>
      </c>
      <c r="BZ112" t="str">
        <f>_xlfn.XLOOKUP($B112,Img_lookup!A:A,Img_lookup!C:C, "Not available")</f>
        <v>Not available</v>
      </c>
      <c r="CA112" t="str">
        <f>_xlfn.XLOOKUP($B112,Img_lookup!A:A,Img_lookup!D:D, "Not available")</f>
        <v>Not available</v>
      </c>
      <c r="CB112" t="str">
        <f>_xlfn.XLOOKUP($B112,Img_lookup!A:A,Img_lookup!E:E, "https://imgur.com/aT5wafe")</f>
        <v>https://imgur.com/aT5wafe</v>
      </c>
    </row>
    <row r="113" spans="1:80" ht="409.6" x14ac:dyDescent="0.15">
      <c r="A113" s="1" t="s">
        <v>451</v>
      </c>
      <c r="B113" s="1" t="s">
        <v>7156</v>
      </c>
      <c r="C113" s="1" t="s">
        <v>7157</v>
      </c>
      <c r="D113" s="1" t="s">
        <v>7158</v>
      </c>
      <c r="E113" s="1" t="s">
        <v>7159</v>
      </c>
      <c r="F113" s="1" t="s">
        <v>85</v>
      </c>
      <c r="G113" s="1" t="s">
        <v>85</v>
      </c>
      <c r="H113" s="11" t="str">
        <f t="shared" si="43"/>
        <v>Annual</v>
      </c>
      <c r="J113" s="1">
        <v>0.89999997600000003</v>
      </c>
      <c r="L113" t="str" cm="1">
        <f t="array" ref="L113">_xlfn.IFS(J113+K113="", "Unknown", J113+K113&gt;3, "Large", J113+K113&gt;0.5, "Medium", J113+K113&gt;0, "Small")</f>
        <v>Medium</v>
      </c>
      <c r="N113" cm="1">
        <f t="array" ref="N113">IF($M113="",INDEX($M$2:$M$2176,MATCH(1,INDEX(($A$2:$A$2176=$A113)*($M$2:$M$2176&lt;&gt;""),0),0)),$M113)</f>
        <v>8</v>
      </c>
      <c r="O113" s="2" t="str">
        <f t="shared" si="54"/>
        <v>Grown indoors</v>
      </c>
      <c r="P113" s="1" t="s">
        <v>7160</v>
      </c>
      <c r="R113" t="str">
        <f t="shared" si="61"/>
        <v>Medium</v>
      </c>
      <c r="T113" s="1"/>
      <c r="U113" s="1"/>
      <c r="V113" s="1" t="s">
        <v>108</v>
      </c>
      <c r="W113" s="6" t="str">
        <f>IF(ISNUMBER(SEARCH("-",V113)),TRIM(LEFT(V113,FIND("-",V113)-1)),V113)</f>
        <v>7</v>
      </c>
      <c r="X113" t="str">
        <f>IF(W113="1", "January", IF(W113="2", "February", IF(W113="3", "March", IF(W113="4", "April", IF(W113="5", "May", IF(W113="6", "June", IF(W113="7", "July", IF(W113="8", "August", IF(W113="9", "September", IF(W113="10", "October", IF(W113="11", "November", IF(W113="12", "December", "Other"))))))))))))</f>
        <v>July</v>
      </c>
      <c r="Y113" s="2" t="str">
        <f>IF(ISNUMBER(SEARCH("-",V113)),TRIM(RIGHT(V113,LEN(V113)-SEARCH("-",V113))),V113)</f>
        <v>9</v>
      </c>
      <c r="Z113" s="2" t="str">
        <f>IF(Y113="1", "January", IF(Y113="2", "February", IF(Y113="3", "March", IF(Y113="4", "April", IF(Y113="5", "May", IF(Y113="6", "June", IF(Y113="7", "July", IF(Y113="8", "August", IF(Y113="9", "September", IF(Y113="10", "October", IF(Y113="11", "November", IF(Y113="12", "December", "Other"))))))))))))</f>
        <v>September</v>
      </c>
      <c r="AF113" s="16" t="s">
        <v>24259</v>
      </c>
      <c r="AG113" s="1" t="str">
        <f t="shared" si="44"/>
        <v xml:space="preserve">Seed </v>
      </c>
      <c r="AH113"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3" s="1" t="s">
        <v>7161</v>
      </c>
      <c r="AJ113" s="1" t="s">
        <v>23808</v>
      </c>
      <c r="AK113" s="1" t="s">
        <v>17106</v>
      </c>
      <c r="AL113" s="1" t="str">
        <f t="shared" si="58"/>
        <v>Unscented</v>
      </c>
      <c r="AM113" s="1" t="b">
        <v>0</v>
      </c>
      <c r="AN113" s="1" t="b">
        <v>0</v>
      </c>
      <c r="AO113" s="1" t="b">
        <v>0</v>
      </c>
      <c r="AP113" s="5" t="s">
        <v>28</v>
      </c>
      <c r="AQ113" s="5" t="str">
        <f t="shared" si="46"/>
        <v>Light, Medium, Heavy</v>
      </c>
      <c r="AR113" s="1" t="s">
        <v>30</v>
      </c>
      <c r="AS113" s="1" t="str">
        <f t="shared" si="59"/>
        <v>None</v>
      </c>
      <c r="AT113" s="1" t="str">
        <f t="shared" si="47"/>
        <v>Full</v>
      </c>
      <c r="AU113" s="1" t="s">
        <v>29</v>
      </c>
      <c r="AV113" s="1" t="str">
        <f t="shared" si="48"/>
        <v>Moist</v>
      </c>
      <c r="AW113" s="1" t="s">
        <v>12</v>
      </c>
      <c r="AX113" s="1" t="str">
        <f t="shared" si="49"/>
        <v>Acid, Neutral, Alkaline</v>
      </c>
      <c r="AY113" s="1" t="b">
        <v>0</v>
      </c>
      <c r="AZ113" s="1" t="b">
        <v>0</v>
      </c>
      <c r="BA113" s="1" t="b">
        <v>0</v>
      </c>
      <c r="BC113" t="str">
        <f t="shared" si="50"/>
        <v>FALSE</v>
      </c>
      <c r="BE113" t="str">
        <f t="shared" si="51"/>
        <v>FALSE</v>
      </c>
      <c r="BF113" s="1" t="b">
        <v>0</v>
      </c>
      <c r="BG113" s="1" t="b">
        <v>0</v>
      </c>
      <c r="BH113" s="1" t="b">
        <v>0</v>
      </c>
      <c r="BI113" s="1" t="s">
        <v>77</v>
      </c>
      <c r="BJ113" s="1" t="str">
        <f t="shared" si="52"/>
        <v>TRUE</v>
      </c>
      <c r="BK113" s="1" t="s">
        <v>77</v>
      </c>
      <c r="BL113" t="str">
        <f t="shared" si="53"/>
        <v>TRUE</v>
      </c>
      <c r="BM113" s="1" t="b">
        <v>0</v>
      </c>
      <c r="BN113" s="1" t="b">
        <v>0</v>
      </c>
      <c r="BO113" s="1">
        <f t="shared" si="60"/>
        <v>14</v>
      </c>
      <c r="BP113" s="1" t="s">
        <v>455</v>
      </c>
      <c r="BQ113" s="1" cm="1">
        <f t="array" ref="BQ113">_xlfn.IFS(BP113="None Known",0, LEN(BP113)&gt;500, 5,LEN(BP113)&gt;400, 4, LEN(BP113)&gt;300, 3, LEN(BP113)&gt;200, 2, LEN(BP113)&gt;1, 1)</f>
        <v>1</v>
      </c>
      <c r="BR113" s="16" t="s">
        <v>24838</v>
      </c>
      <c r="BS113" s="1">
        <v>4</v>
      </c>
      <c r="BT113" s="1" t="s">
        <v>7162</v>
      </c>
      <c r="BU113" s="1">
        <v>1</v>
      </c>
      <c r="BV113" s="1" t="s">
        <v>7163</v>
      </c>
      <c r="BW113" s="1" t="s">
        <v>457</v>
      </c>
      <c r="BX113" s="1"/>
      <c r="BY113" t="str">
        <f>_xlfn.XLOOKUP($B113,Img_lookup!A:A,Img_lookup!B:B, "Not available")</f>
        <v>a9c531af-142a-4294-acb1-575cb53173f2</v>
      </c>
      <c r="BZ113" t="str">
        <f>_xlfn.XLOOKUP($B113,Img_lookup!A:A,Img_lookup!C:C, "Not available")</f>
        <v>Amaranthus hybridus</v>
      </c>
      <c r="CA113" t="str">
        <f>_xlfn.XLOOKUP($B113,Img_lookup!A:A,Img_lookup!D:D, "Not available")</f>
        <v>Pato Novoa</v>
      </c>
      <c r="CB113" t="str">
        <f>_xlfn.XLOOKUP($B113,Img_lookup!A:A,Img_lookup!E:E, "https://imgur.com/aT5wafe")</f>
        <v>https://api.openverse.engineering/v1/images/a9c531af-142a-4294-acb1-575cb53173f2/thumb/</v>
      </c>
    </row>
    <row r="114" spans="1:80" ht="409.6" x14ac:dyDescent="0.15">
      <c r="A114" s="1" t="s">
        <v>451</v>
      </c>
      <c r="B114" s="1" t="s">
        <v>14472</v>
      </c>
      <c r="C114" s="1" t="s">
        <v>163</v>
      </c>
      <c r="D114" s="1" t="s">
        <v>14473</v>
      </c>
      <c r="E114" s="1" t="s">
        <v>2981</v>
      </c>
      <c r="F114" s="1" t="s">
        <v>85</v>
      </c>
      <c r="G114" s="1" t="s">
        <v>85</v>
      </c>
      <c r="H114" s="11" t="str">
        <f t="shared" si="43"/>
        <v>Annual</v>
      </c>
      <c r="J114" s="1">
        <v>1.2000000479999999</v>
      </c>
      <c r="K114" s="1">
        <v>0.5</v>
      </c>
      <c r="L114" t="str" cm="1">
        <f t="array" ref="L114">_xlfn.IFS(J114+K114="", "Unknown", J114+K114&gt;3, "Large", J114+K114&gt;0.5, "Medium", J114+K114&gt;0, "Small")</f>
        <v>Medium</v>
      </c>
      <c r="N114" cm="1">
        <f t="array" ref="N114">IF($M114="",INDEX($M$2:$M$2176,MATCH(1,INDEX(($A$2:$A$2176=$A114)*($M$2:$M$2176&lt;&gt;""),0),0)),$M114)</f>
        <v>8</v>
      </c>
      <c r="O114" s="2" t="str">
        <f t="shared" si="54"/>
        <v>Grown indoors</v>
      </c>
      <c r="P114" s="1" t="s">
        <v>14474</v>
      </c>
      <c r="R114" t="str">
        <f t="shared" si="61"/>
        <v>Medium</v>
      </c>
      <c r="W114"/>
      <c r="AF114" s="16" t="s">
        <v>24259</v>
      </c>
      <c r="AG114" s="1" t="str">
        <f t="shared" si="44"/>
        <v xml:space="preserve">Seed </v>
      </c>
      <c r="AH114"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4" s="1" t="s">
        <v>14475</v>
      </c>
      <c r="AJ114" s="1" t="s">
        <v>23808</v>
      </c>
      <c r="AK114" s="1" t="s">
        <v>17106</v>
      </c>
      <c r="AL114" s="1" t="str">
        <f t="shared" si="58"/>
        <v>Unscented</v>
      </c>
      <c r="AM114" s="1" t="b">
        <v>0</v>
      </c>
      <c r="AN114" s="1" t="b">
        <v>0</v>
      </c>
      <c r="AO114" s="1" t="b">
        <v>0</v>
      </c>
      <c r="AP114" s="5" t="s">
        <v>28</v>
      </c>
      <c r="AQ114" s="5" t="str">
        <f t="shared" si="46"/>
        <v>Light, Medium, Heavy</v>
      </c>
      <c r="AR114" s="1" t="s">
        <v>30</v>
      </c>
      <c r="AS114" s="1" t="str">
        <f t="shared" si="59"/>
        <v>None</v>
      </c>
      <c r="AT114" s="1" t="str">
        <f t="shared" si="47"/>
        <v>Full</v>
      </c>
      <c r="AU114" s="1" t="s">
        <v>29</v>
      </c>
      <c r="AV114" s="1" t="str">
        <f t="shared" si="48"/>
        <v>Moist</v>
      </c>
      <c r="AW114" s="1" t="s">
        <v>12</v>
      </c>
      <c r="AX114" s="1" t="str">
        <f t="shared" si="49"/>
        <v>Acid, Neutral, Alkaline</v>
      </c>
      <c r="AY114" s="1" t="b">
        <v>0</v>
      </c>
      <c r="AZ114" s="1" t="b">
        <v>0</v>
      </c>
      <c r="BA114" s="1" t="b">
        <v>0</v>
      </c>
      <c r="BC114" t="str">
        <f t="shared" si="50"/>
        <v>FALSE</v>
      </c>
      <c r="BE114" t="str">
        <f t="shared" si="51"/>
        <v>FALSE</v>
      </c>
      <c r="BF114" s="1" t="b">
        <v>0</v>
      </c>
      <c r="BG114" s="1" t="b">
        <v>0</v>
      </c>
      <c r="BH114" s="1" t="b">
        <v>0</v>
      </c>
      <c r="BI114" s="1" t="s">
        <v>77</v>
      </c>
      <c r="BJ114" s="1" t="str">
        <f t="shared" si="52"/>
        <v>TRUE</v>
      </c>
      <c r="BK114" s="1" t="s">
        <v>77</v>
      </c>
      <c r="BL114" t="str">
        <f t="shared" si="53"/>
        <v>TRUE</v>
      </c>
      <c r="BM114" s="1" t="b">
        <v>0</v>
      </c>
      <c r="BN114" s="1" t="b">
        <v>0</v>
      </c>
      <c r="BO114" s="1">
        <f t="shared" si="60"/>
        <v>17</v>
      </c>
      <c r="BP114" s="1" t="s">
        <v>14476</v>
      </c>
      <c r="BQ114" s="1" cm="1">
        <f t="array" ref="BQ114">_xlfn.IFS(BP114="None Known",0, LEN(BP114)&gt;500, 5,LEN(BP114)&gt;400, 4, LEN(BP114)&gt;300, 3, LEN(BP114)&gt;200, 2, LEN(BP114)&gt;1, 1)</f>
        <v>2</v>
      </c>
      <c r="BR114" s="16" t="s">
        <v>24839</v>
      </c>
      <c r="BS114" s="1">
        <v>4</v>
      </c>
      <c r="BT114" s="1" t="s">
        <v>14477</v>
      </c>
      <c r="BU114" s="1">
        <v>3</v>
      </c>
      <c r="BV114" s="1" t="s">
        <v>2101</v>
      </c>
      <c r="BW114" s="1" t="s">
        <v>457</v>
      </c>
      <c r="BX114" s="1"/>
      <c r="BY114" t="str">
        <f>_xlfn.XLOOKUP($B114,Img_lookup!A:A,Img_lookup!B:B, "Not available")</f>
        <v>80d910a5-309f-4b77-aaf9-a4ef6d125c49</v>
      </c>
      <c r="BZ114" t="str">
        <f>_xlfn.XLOOKUP($B114,Img_lookup!A:A,Img_lookup!C:C, "Not available")</f>
        <v>Italian aster (Aster amellus), and Prince's Feather amaranthus (Amaranthus hypochondriacus) The new botanic garden (1812)</v>
      </c>
      <c r="CA114" t="str">
        <f>_xlfn.XLOOKUP($B114,Img_lookup!A:A,Img_lookup!D:D, "Not available")</f>
        <v>Swallowtail Garden Seeds</v>
      </c>
      <c r="CB114" t="str">
        <f>_xlfn.XLOOKUP($B114,Img_lookup!A:A,Img_lookup!E:E, "https://imgur.com/aT5wafe")</f>
        <v>https://api.openverse.engineering/v1/images/80d910a5-309f-4b77-aaf9-a4ef6d125c49/thumb/</v>
      </c>
    </row>
    <row r="115" spans="1:80" ht="409.6" x14ac:dyDescent="0.15">
      <c r="A115" s="1" t="s">
        <v>451</v>
      </c>
      <c r="B115" s="1" t="s">
        <v>2359</v>
      </c>
      <c r="D115" s="1" t="s">
        <v>2360</v>
      </c>
      <c r="E115" s="1" t="s">
        <v>453</v>
      </c>
      <c r="F115" s="1" t="s">
        <v>85</v>
      </c>
      <c r="G115" s="1" t="s">
        <v>85</v>
      </c>
      <c r="H115" s="11" t="str">
        <f t="shared" si="43"/>
        <v>Annual</v>
      </c>
      <c r="J115" s="1">
        <v>1.5</v>
      </c>
      <c r="L115" t="str" cm="1">
        <f t="array" ref="L115">_xlfn.IFS(J115+K115="", "Unknown", J115+K115&gt;3, "Large", J115+K115&gt;0.5, "Medium", J115+K115&gt;0, "Small")</f>
        <v>Medium</v>
      </c>
      <c r="N115" cm="1">
        <f t="array" ref="N115">IF($M115="",INDEX($M$2:$M$2176,MATCH(1,INDEX(($A$2:$A$2176=$A115)*($M$2:$M$2176&lt;&gt;""),0),0)),$M115)</f>
        <v>8</v>
      </c>
      <c r="O115" s="2" t="str">
        <f t="shared" si="54"/>
        <v>Grown indoors</v>
      </c>
      <c r="P115" s="1" t="s">
        <v>2361</v>
      </c>
      <c r="R115" t="str">
        <f t="shared" si="61"/>
        <v>Medium</v>
      </c>
      <c r="W115"/>
      <c r="AF115" s="16" t="s">
        <v>24259</v>
      </c>
      <c r="AG115" s="1" t="str">
        <f t="shared" si="44"/>
        <v xml:space="preserve">Seed </v>
      </c>
      <c r="AH115"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5" s="1" t="s">
        <v>2362</v>
      </c>
      <c r="AJ115" s="1" t="s">
        <v>23808</v>
      </c>
      <c r="AK115" s="1" t="s">
        <v>17106</v>
      </c>
      <c r="AL115" s="1" t="str">
        <f t="shared" si="58"/>
        <v>Unscented</v>
      </c>
      <c r="AM115" s="1" t="b">
        <v>0</v>
      </c>
      <c r="AN115" s="1" t="b">
        <v>0</v>
      </c>
      <c r="AO115" s="1" t="b">
        <v>0</v>
      </c>
      <c r="AP115" s="5" t="s">
        <v>28</v>
      </c>
      <c r="AQ115" s="5" t="str">
        <f t="shared" si="46"/>
        <v>Light, Medium, Heavy</v>
      </c>
      <c r="AR115" s="1" t="s">
        <v>30</v>
      </c>
      <c r="AS115" s="1" t="str">
        <f t="shared" si="59"/>
        <v>None</v>
      </c>
      <c r="AT115" s="1" t="str">
        <f t="shared" si="47"/>
        <v>Full</v>
      </c>
      <c r="AU115" s="1" t="s">
        <v>29</v>
      </c>
      <c r="AV115" s="1" t="str">
        <f t="shared" si="48"/>
        <v>Moist</v>
      </c>
      <c r="AW115" s="1" t="s">
        <v>12</v>
      </c>
      <c r="AX115" s="1" t="str">
        <f t="shared" si="49"/>
        <v>Acid, Neutral, Alkaline</v>
      </c>
      <c r="AY115" s="1" t="b">
        <v>0</v>
      </c>
      <c r="AZ115" s="1" t="b">
        <v>0</v>
      </c>
      <c r="BA115" s="1" t="b">
        <v>0</v>
      </c>
      <c r="BC115" t="str">
        <f t="shared" si="50"/>
        <v>FALSE</v>
      </c>
      <c r="BE115" t="str">
        <f t="shared" si="51"/>
        <v>FALSE</v>
      </c>
      <c r="BF115" s="1" t="b">
        <v>0</v>
      </c>
      <c r="BG115" s="1" t="b">
        <v>0</v>
      </c>
      <c r="BH115" s="1" t="b">
        <v>0</v>
      </c>
      <c r="BI115" s="1" t="s">
        <v>77</v>
      </c>
      <c r="BJ115" s="1" t="str">
        <f t="shared" si="52"/>
        <v>TRUE</v>
      </c>
      <c r="BK115" s="1" t="s">
        <v>77</v>
      </c>
      <c r="BL115" t="str">
        <f t="shared" si="53"/>
        <v>TRUE</v>
      </c>
      <c r="BM115" s="1" t="b">
        <v>0</v>
      </c>
      <c r="BN115" s="1" t="b">
        <v>0</v>
      </c>
      <c r="BO115" s="1">
        <f t="shared" si="60"/>
        <v>7</v>
      </c>
      <c r="BP115" s="1" t="s">
        <v>455</v>
      </c>
      <c r="BQ115" s="1" cm="1">
        <f t="array" ref="BQ115">_xlfn.IFS(BP115="None Known",0, LEN(BP115)&gt;500, 5,LEN(BP115)&gt;400, 4, LEN(BP115)&gt;300, 3, LEN(BP115)&gt;200, 2, LEN(BP115)&gt;1, 1)</f>
        <v>1</v>
      </c>
      <c r="BR115" s="16" t="s">
        <v>25241</v>
      </c>
      <c r="BS115" s="1">
        <v>2</v>
      </c>
      <c r="BT115" s="1" t="s">
        <v>31</v>
      </c>
      <c r="BU115" s="1">
        <v>0</v>
      </c>
      <c r="BV115" s="1" t="s">
        <v>2363</v>
      </c>
      <c r="BW115" s="1" t="s">
        <v>457</v>
      </c>
      <c r="BX115" s="1"/>
      <c r="BY115" t="str">
        <f>_xlfn.XLOOKUP($B115,Img_lookup!A:A,Img_lookup!B:B, "Not available")</f>
        <v>50d28152-0b0d-4fd8-ad80-e644133a4368</v>
      </c>
      <c r="BZ115" t="str">
        <f>_xlfn.XLOOKUP($B115,Img_lookup!A:A,Img_lookup!C:C, "Not available")</f>
        <v>Amaranthus mangostanus L.</v>
      </c>
      <c r="CA115" t="str">
        <f>_xlfn.XLOOKUP($B115,Img_lookup!A:A,Img_lookup!D:D, "Not available")</f>
        <v>Tomitaro Makino</v>
      </c>
      <c r="CB115" t="str">
        <f>_xlfn.XLOOKUP($B115,Img_lookup!A:A,Img_lookup!E:E, "https://imgur.com/aT5wafe")</f>
        <v>https://api.openverse.engineering/v1/images/50d28152-0b0d-4fd8-ad80-e644133a4368/thumb/</v>
      </c>
    </row>
    <row r="116" spans="1:80" ht="409.6" x14ac:dyDescent="0.15">
      <c r="A116" s="1" t="s">
        <v>451</v>
      </c>
      <c r="B116" s="1" t="s">
        <v>4025</v>
      </c>
      <c r="C116" s="1" t="s">
        <v>4026</v>
      </c>
      <c r="E116" s="1" t="s">
        <v>5</v>
      </c>
      <c r="F116" s="1" t="s">
        <v>85</v>
      </c>
      <c r="G116" s="1" t="s">
        <v>85</v>
      </c>
      <c r="H116" s="11" t="str">
        <f t="shared" si="43"/>
        <v>Annual</v>
      </c>
      <c r="J116" s="1">
        <v>0.89999997600000003</v>
      </c>
      <c r="L116" t="str" cm="1">
        <f t="array" ref="L116">_xlfn.IFS(J116+K116="", "Unknown", J116+K116&gt;3, "Large", J116+K116&gt;0.5, "Medium", J116+K116&gt;0, "Small")</f>
        <v>Medium</v>
      </c>
      <c r="N116" cm="1">
        <f t="array" ref="N116">IF($M116="",INDEX($M$2:$M$2176,MATCH(1,INDEX(($A$2:$A$2176=$A116)*($M$2:$M$2176&lt;&gt;""),0),0)),$M116)</f>
        <v>8</v>
      </c>
      <c r="O116" s="2" t="str">
        <f t="shared" si="54"/>
        <v>Grown indoors</v>
      </c>
      <c r="P116" s="1" t="s">
        <v>4027</v>
      </c>
      <c r="R116" t="str">
        <f t="shared" si="61"/>
        <v>Medium</v>
      </c>
      <c r="W116"/>
      <c r="AF116" s="16" t="s">
        <v>24259</v>
      </c>
      <c r="AG116" s="1" t="str">
        <f t="shared" si="44"/>
        <v xml:space="preserve">Seed </v>
      </c>
      <c r="AH116"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6" s="1" t="s">
        <v>454</v>
      </c>
      <c r="AJ116" s="1" t="s">
        <v>23808</v>
      </c>
      <c r="AK116" s="1" t="s">
        <v>17106</v>
      </c>
      <c r="AL116" s="1" t="str">
        <f t="shared" si="58"/>
        <v>Unscented</v>
      </c>
      <c r="AM116" s="1" t="b">
        <v>0</v>
      </c>
      <c r="AN116" s="1" t="b">
        <v>0</v>
      </c>
      <c r="AO116" s="1" t="b">
        <v>0</v>
      </c>
      <c r="AP116" s="5" t="s">
        <v>28</v>
      </c>
      <c r="AQ116" s="5" t="str">
        <f t="shared" si="46"/>
        <v>Light, Medium, Heavy</v>
      </c>
      <c r="AR116" s="1" t="s">
        <v>30</v>
      </c>
      <c r="AS116" s="1" t="str">
        <f t="shared" si="59"/>
        <v>None</v>
      </c>
      <c r="AT116" s="1" t="str">
        <f t="shared" si="47"/>
        <v>Full</v>
      </c>
      <c r="AU116" s="1" t="s">
        <v>29</v>
      </c>
      <c r="AV116" s="1" t="str">
        <f t="shared" si="48"/>
        <v>Moist</v>
      </c>
      <c r="AW116" s="1" t="s">
        <v>12</v>
      </c>
      <c r="AX116" s="1" t="str">
        <f t="shared" si="49"/>
        <v>Acid, Neutral, Alkaline</v>
      </c>
      <c r="AY116" s="1" t="b">
        <v>0</v>
      </c>
      <c r="AZ116" s="1" t="b">
        <v>0</v>
      </c>
      <c r="BA116" s="1" t="b">
        <v>0</v>
      </c>
      <c r="BC116" t="str">
        <f t="shared" si="50"/>
        <v>FALSE</v>
      </c>
      <c r="BE116" t="str">
        <f t="shared" si="51"/>
        <v>FALSE</v>
      </c>
      <c r="BF116" s="1" t="b">
        <v>0</v>
      </c>
      <c r="BG116" s="1" t="b">
        <v>0</v>
      </c>
      <c r="BH116" s="1" t="b">
        <v>0</v>
      </c>
      <c r="BI116" s="1" t="s">
        <v>77</v>
      </c>
      <c r="BJ116" s="1" t="str">
        <f t="shared" si="52"/>
        <v>TRUE</v>
      </c>
      <c r="BK116" s="1" t="s">
        <v>77</v>
      </c>
      <c r="BL116" t="str">
        <f t="shared" si="53"/>
        <v>TRUE</v>
      </c>
      <c r="BM116" s="1" t="b">
        <v>0</v>
      </c>
      <c r="BN116" s="1" t="b">
        <v>0</v>
      </c>
      <c r="BO116" s="1">
        <f t="shared" si="60"/>
        <v>7</v>
      </c>
      <c r="BP116" s="1" t="s">
        <v>455</v>
      </c>
      <c r="BQ116" s="1" cm="1">
        <f t="array" ref="BQ116">_xlfn.IFS(BP116="None Known",0, LEN(BP116)&gt;500, 5,LEN(BP116)&gt;400, 4, LEN(BP116)&gt;300, 3, LEN(BP116)&gt;200, 2, LEN(BP116)&gt;1, 1)</f>
        <v>1</v>
      </c>
      <c r="BR116" s="16" t="s">
        <v>25242</v>
      </c>
      <c r="BS116" s="1">
        <v>2</v>
      </c>
      <c r="BT116" s="1" t="s">
        <v>31</v>
      </c>
      <c r="BU116" s="1">
        <v>0</v>
      </c>
      <c r="BV116" s="1" t="s">
        <v>301</v>
      </c>
      <c r="BW116" s="1" t="s">
        <v>457</v>
      </c>
      <c r="BX116" s="1"/>
      <c r="BY116" t="str">
        <f>_xlfn.XLOOKUP($B116,Img_lookup!A:A,Img_lookup!B:B, "Not available")</f>
        <v>b6b70da5-423b-4c86-94dd-9988e8dc2643</v>
      </c>
      <c r="BZ116" t="str">
        <f>_xlfn.XLOOKUP($B116,Img_lookup!A:A,Img_lookup!C:C, "Not available")</f>
        <v>Amaranthus palmeri</v>
      </c>
      <c r="CA116" t="str">
        <f>_xlfn.XLOOKUP($B116,Img_lookup!A:A,Img_lookup!D:D, "Not available")</f>
        <v>aspidoscelis</v>
      </c>
      <c r="CB116" t="str">
        <f>_xlfn.XLOOKUP($B116,Img_lookup!A:A,Img_lookup!E:E, "https://imgur.com/aT5wafe")</f>
        <v>https://api.openverse.engineering/v1/images/b6b70da5-423b-4c86-94dd-9988e8dc2643/thumb/</v>
      </c>
    </row>
    <row r="117" spans="1:80" ht="409.6" x14ac:dyDescent="0.15">
      <c r="A117" s="1" t="s">
        <v>451</v>
      </c>
      <c r="B117" s="1" t="s">
        <v>5755</v>
      </c>
      <c r="E117" s="1" t="s">
        <v>453</v>
      </c>
      <c r="F117" s="1" t="s">
        <v>85</v>
      </c>
      <c r="G117" s="1" t="s">
        <v>85</v>
      </c>
      <c r="H117" s="11" t="str">
        <f t="shared" si="43"/>
        <v>Annual</v>
      </c>
      <c r="L117" t="e" cm="1">
        <f t="array" ref="L117">_xlfn.IFS(J117+K117="", "Unknown", J117+K117&gt;3, "Large", J117+K117&gt;0.5, "Medium", J117+K117&gt;0, "Small")</f>
        <v>#N/A</v>
      </c>
      <c r="N117" cm="1">
        <f t="array" ref="N117">IF($M117="",INDEX($M$2:$M$2176,MATCH(1,INDEX(($A$2:$A$2176=$A117)*($M$2:$M$2176&lt;&gt;""),0),0)),$M117)</f>
        <v>8</v>
      </c>
      <c r="O117" s="2" t="str">
        <f t="shared" si="54"/>
        <v>Grown indoors</v>
      </c>
      <c r="P117" s="1" t="s">
        <v>196</v>
      </c>
      <c r="R117" t="str">
        <f t="shared" si="61"/>
        <v>Medium</v>
      </c>
      <c r="W117"/>
      <c r="AF117" s="16" t="s">
        <v>24259</v>
      </c>
      <c r="AG117" s="1" t="str">
        <f t="shared" si="44"/>
        <v xml:space="preserve">Seed </v>
      </c>
      <c r="AH117"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7" s="1" t="s">
        <v>5756</v>
      </c>
      <c r="AJ117" s="1" t="s">
        <v>23808</v>
      </c>
      <c r="AK117" s="1" t="s">
        <v>17106</v>
      </c>
      <c r="AL117" s="1" t="str">
        <f t="shared" si="58"/>
        <v>Unscented</v>
      </c>
      <c r="AM117" s="1" t="b">
        <v>0</v>
      </c>
      <c r="AN117" s="1" t="b">
        <v>0</v>
      </c>
      <c r="AO117" s="1" t="b">
        <v>0</v>
      </c>
      <c r="AP117" s="5" t="s">
        <v>28</v>
      </c>
      <c r="AQ117" s="5" t="str">
        <f t="shared" si="46"/>
        <v>Light, Medium, Heavy</v>
      </c>
      <c r="AR117" s="1" t="s">
        <v>30</v>
      </c>
      <c r="AS117" s="1" t="str">
        <f t="shared" si="59"/>
        <v>None</v>
      </c>
      <c r="AT117" s="1" t="str">
        <f t="shared" si="47"/>
        <v>Full</v>
      </c>
      <c r="AU117" s="1" t="s">
        <v>29</v>
      </c>
      <c r="AV117" s="1" t="str">
        <f t="shared" si="48"/>
        <v>Moist</v>
      </c>
      <c r="AW117" s="1" t="s">
        <v>12</v>
      </c>
      <c r="AX117" s="1" t="str">
        <f t="shared" si="49"/>
        <v>Acid, Neutral, Alkaline</v>
      </c>
      <c r="AY117" s="1" t="b">
        <v>0</v>
      </c>
      <c r="AZ117" s="1" t="b">
        <v>0</v>
      </c>
      <c r="BA117" s="1" t="b">
        <v>0</v>
      </c>
      <c r="BC117" t="str">
        <f t="shared" si="50"/>
        <v>FALSE</v>
      </c>
      <c r="BE117" t="str">
        <f t="shared" si="51"/>
        <v>FALSE</v>
      </c>
      <c r="BF117" s="1" t="b">
        <v>0</v>
      </c>
      <c r="BG117" s="1" t="b">
        <v>0</v>
      </c>
      <c r="BH117" s="1" t="b">
        <v>0</v>
      </c>
      <c r="BI117" s="1" t="s">
        <v>77</v>
      </c>
      <c r="BJ117" s="1" t="str">
        <f t="shared" si="52"/>
        <v>TRUE</v>
      </c>
      <c r="BK117" s="1" t="s">
        <v>77</v>
      </c>
      <c r="BL117" t="str">
        <f t="shared" si="53"/>
        <v>TRUE</v>
      </c>
      <c r="BM117" s="1" t="b">
        <v>0</v>
      </c>
      <c r="BN117" s="1" t="b">
        <v>0</v>
      </c>
      <c r="BO117" s="1">
        <f t="shared" si="60"/>
        <v>8</v>
      </c>
      <c r="BP117" s="1" t="s">
        <v>455</v>
      </c>
      <c r="BQ117" s="1" cm="1">
        <f t="array" ref="BQ117">_xlfn.IFS(BP117="None Known",0, LEN(BP117)&gt;500, 5,LEN(BP117)&gt;400, 4, LEN(BP117)&gt;300, 3, LEN(BP117)&gt;200, 2, LEN(BP117)&gt;1, 1)</f>
        <v>1</v>
      </c>
      <c r="BR117" s="16" t="s">
        <v>25243</v>
      </c>
      <c r="BS117" s="1">
        <v>2</v>
      </c>
      <c r="BT117" s="1" t="s">
        <v>5757</v>
      </c>
      <c r="BU117" s="1">
        <v>1</v>
      </c>
      <c r="BV117" s="1" t="s">
        <v>2363</v>
      </c>
      <c r="BW117" s="1" t="s">
        <v>457</v>
      </c>
      <c r="BX117" s="1"/>
      <c r="BY117" t="str">
        <f>_xlfn.XLOOKUP($B117,Img_lookup!A:A,Img_lookup!B:B, "Not available")</f>
        <v>f2928708-7401-4b49-9eb4-53054312d252</v>
      </c>
      <c r="BZ117" t="str">
        <f>_xlfn.XLOOKUP($B117,Img_lookup!A:A,Img_lookup!C:C, "Not available")</f>
        <v>Amaranthus polygamus L.</v>
      </c>
      <c r="CA117" t="str">
        <f>_xlfn.XLOOKUP($B117,Img_lookup!A:A,Img_lookup!D:D, "Not available")</f>
        <v>Walter N. Koelz</v>
      </c>
      <c r="CB117" t="str">
        <f>_xlfn.XLOOKUP($B117,Img_lookup!A:A,Img_lookup!E:E, "https://imgur.com/aT5wafe")</f>
        <v>https://api.openverse.engineering/v1/images/f2928708-7401-4b49-9eb4-53054312d252/thumb/</v>
      </c>
    </row>
    <row r="118" spans="1:80" ht="409.6" x14ac:dyDescent="0.15">
      <c r="A118" s="1" t="s">
        <v>451</v>
      </c>
      <c r="B118" s="1" t="s">
        <v>13931</v>
      </c>
      <c r="C118" s="1" t="s">
        <v>13932</v>
      </c>
      <c r="E118" s="1" t="s">
        <v>13933</v>
      </c>
      <c r="F118" s="1" t="s">
        <v>85</v>
      </c>
      <c r="G118" s="1" t="s">
        <v>85</v>
      </c>
      <c r="H118" s="11" t="str">
        <f t="shared" si="43"/>
        <v>Annual</v>
      </c>
      <c r="J118" s="1">
        <v>1</v>
      </c>
      <c r="L118" t="str" cm="1">
        <f t="array" ref="L118">_xlfn.IFS(J118+K118="", "Unknown", J118+K118&gt;3, "Large", J118+K118&gt;0.5, "Medium", J118+K118&gt;0, "Small")</f>
        <v>Medium</v>
      </c>
      <c r="N118" cm="1">
        <f t="array" ref="N118">IF($M118="",INDEX($M$2:$M$2176,MATCH(1,INDEX(($A$2:$A$2176=$A118)*($M$2:$M$2176&lt;&gt;""),0),0)),$M118)</f>
        <v>8</v>
      </c>
      <c r="O118" s="2" t="str">
        <f t="shared" si="54"/>
        <v>Grown indoors</v>
      </c>
      <c r="P118" s="1" t="s">
        <v>13934</v>
      </c>
      <c r="R118" t="str">
        <f t="shared" si="61"/>
        <v>Medium</v>
      </c>
      <c r="W118"/>
      <c r="AF118" s="16" t="s">
        <v>24259</v>
      </c>
      <c r="AG118" s="1" t="str">
        <f t="shared" si="44"/>
        <v xml:space="preserve">Seed </v>
      </c>
      <c r="AH118"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8" s="1" t="s">
        <v>13935</v>
      </c>
      <c r="AJ118" s="1" t="s">
        <v>23808</v>
      </c>
      <c r="AK118" s="1" t="s">
        <v>17106</v>
      </c>
      <c r="AL118" s="1" t="str">
        <f t="shared" si="58"/>
        <v>Unscented</v>
      </c>
      <c r="AM118" s="1" t="b">
        <v>0</v>
      </c>
      <c r="AN118" s="1" t="b">
        <v>0</v>
      </c>
      <c r="AO118" s="1" t="b">
        <v>0</v>
      </c>
      <c r="AP118" s="5" t="s">
        <v>28</v>
      </c>
      <c r="AQ118" s="5" t="str">
        <f t="shared" si="46"/>
        <v>Light, Medium, Heavy</v>
      </c>
      <c r="AR118" s="1" t="s">
        <v>30</v>
      </c>
      <c r="AS118" s="1" t="str">
        <f t="shared" si="59"/>
        <v>None</v>
      </c>
      <c r="AT118" s="1" t="str">
        <f t="shared" si="47"/>
        <v>Full</v>
      </c>
      <c r="AU118" s="1" t="s">
        <v>29</v>
      </c>
      <c r="AV118" s="1" t="str">
        <f t="shared" si="48"/>
        <v>Moist</v>
      </c>
      <c r="AW118" s="1" t="s">
        <v>12</v>
      </c>
      <c r="AX118" s="1" t="str">
        <f t="shared" si="49"/>
        <v>Acid, Neutral, Alkaline</v>
      </c>
      <c r="AY118" s="1" t="b">
        <v>0</v>
      </c>
      <c r="AZ118" s="1" t="b">
        <v>0</v>
      </c>
      <c r="BA118" s="1" t="b">
        <v>0</v>
      </c>
      <c r="BC118" t="str">
        <f t="shared" si="50"/>
        <v>FALSE</v>
      </c>
      <c r="BE118" t="str">
        <f t="shared" si="51"/>
        <v>FALSE</v>
      </c>
      <c r="BF118" s="1" t="b">
        <v>0</v>
      </c>
      <c r="BG118" s="1" t="b">
        <v>0</v>
      </c>
      <c r="BH118" s="1" t="b">
        <v>0</v>
      </c>
      <c r="BI118" s="1" t="s">
        <v>77</v>
      </c>
      <c r="BJ118" s="1" t="str">
        <f t="shared" si="52"/>
        <v>TRUE</v>
      </c>
      <c r="BK118" s="1" t="s">
        <v>77</v>
      </c>
      <c r="BL118" t="str">
        <f t="shared" si="53"/>
        <v>TRUE</v>
      </c>
      <c r="BM118" s="1" t="b">
        <v>0</v>
      </c>
      <c r="BN118" s="1" t="b">
        <v>0</v>
      </c>
      <c r="BO118" s="1">
        <f t="shared" si="60"/>
        <v>7</v>
      </c>
      <c r="BP118" s="1" t="s">
        <v>455</v>
      </c>
      <c r="BQ118" s="1" cm="1">
        <f t="array" ref="BQ118">_xlfn.IFS(BP118="None Known",0, LEN(BP118)&gt;500, 5,LEN(BP118)&gt;400, 4, LEN(BP118)&gt;300, 3, LEN(BP118)&gt;200, 2, LEN(BP118)&gt;1, 1)</f>
        <v>1</v>
      </c>
      <c r="BR118" s="16" t="s">
        <v>25389</v>
      </c>
      <c r="BS118" s="1">
        <v>2</v>
      </c>
      <c r="BT118" s="1" t="s">
        <v>31</v>
      </c>
      <c r="BU118" s="1">
        <v>0</v>
      </c>
      <c r="BV118" s="1" t="s">
        <v>6009</v>
      </c>
      <c r="BW118" s="1" t="s">
        <v>457</v>
      </c>
      <c r="BX118" s="1"/>
      <c r="BY118" t="str">
        <f>_xlfn.XLOOKUP($B118,Img_lookup!A:A,Img_lookup!B:B, "Not available")</f>
        <v>d1ad5da7-e680-4c37-ba5c-e3e5a0c6b203</v>
      </c>
      <c r="BZ118" t="str">
        <f>_xlfn.XLOOKUP($B118,Img_lookup!A:A,Img_lookup!C:C, "Not available")</f>
        <v>Amaranthus quitensis Kunth</v>
      </c>
      <c r="CA118" t="str">
        <f>_xlfn.XLOOKUP($B118,Img_lookup!A:A,Img_lookup!D:D, "Not available")</f>
        <v>J. Benoist</v>
      </c>
      <c r="CB118" t="str">
        <f>_xlfn.XLOOKUP($B118,Img_lookup!A:A,Img_lookup!E:E, "https://imgur.com/aT5wafe")</f>
        <v>https://api.openverse.engineering/v1/images/d1ad5da7-e680-4c37-ba5c-e3e5a0c6b203/thumb/</v>
      </c>
    </row>
    <row r="119" spans="1:80" ht="409.6" x14ac:dyDescent="0.15">
      <c r="A119" s="1" t="s">
        <v>451</v>
      </c>
      <c r="B119" s="1" t="s">
        <v>1976</v>
      </c>
      <c r="C119" s="1" t="s">
        <v>1977</v>
      </c>
      <c r="E119" s="1" t="s">
        <v>1978</v>
      </c>
      <c r="F119" s="1" t="s">
        <v>85</v>
      </c>
      <c r="G119" s="1" t="s">
        <v>85</v>
      </c>
      <c r="H119" s="11" t="str">
        <f t="shared" si="43"/>
        <v>Annual</v>
      </c>
      <c r="J119" s="1">
        <v>0.89999997600000003</v>
      </c>
      <c r="L119" t="str" cm="1">
        <f t="array" ref="L119">_xlfn.IFS(J119+K119="", "Unknown", J119+K119&gt;3, "Large", J119+K119&gt;0.5, "Medium", J119+K119&gt;0, "Small")</f>
        <v>Medium</v>
      </c>
      <c r="N119" cm="1">
        <f t="array" ref="N119">IF($M119="",INDEX($M$2:$M$2176,MATCH(1,INDEX(($A$2:$A$2176=$A119)*($M$2:$M$2176&lt;&gt;""),0),0)),$M119)</f>
        <v>8</v>
      </c>
      <c r="O119" s="2" t="str">
        <f t="shared" si="54"/>
        <v>Grown indoors</v>
      </c>
      <c r="P119" s="1" t="s">
        <v>1979</v>
      </c>
      <c r="R119" t="str">
        <f t="shared" si="61"/>
        <v>Medium</v>
      </c>
      <c r="T119" s="1"/>
      <c r="U119" s="1"/>
      <c r="V119" s="1" t="s">
        <v>108</v>
      </c>
      <c r="W119" s="6" t="str">
        <f>IF(ISNUMBER(SEARCH("-",V119)),TRIM(LEFT(V119,FIND("-",V119)-1)),V119)</f>
        <v>7</v>
      </c>
      <c r="X119" t="str">
        <f>IF(W119="1", "January", IF(W119="2", "February", IF(W119="3", "March", IF(W119="4", "April", IF(W119="5", "May", IF(W119="6", "June", IF(W119="7", "July", IF(W119="8", "August", IF(W119="9", "September", IF(W119="10", "October", IF(W119="11", "November", IF(W119="12", "December", "Other"))))))))))))</f>
        <v>July</v>
      </c>
      <c r="Y119" s="2" t="str">
        <f>IF(ISNUMBER(SEARCH("-",V119)),TRIM(RIGHT(V119,LEN(V119)-SEARCH("-",V119))),V119)</f>
        <v>9</v>
      </c>
      <c r="Z119" s="2" t="str">
        <f>IF(Y119="1", "January", IF(Y119="2", "February", IF(Y119="3", "March", IF(Y119="4", "April", IF(Y119="5", "May", IF(Y119="6", "June", IF(Y119="7", "July", IF(Y119="8", "August", IF(Y119="9", "September", IF(Y119="10", "October", IF(Y119="11", "November", IF(Y119="12", "December", "Other"))))))))))))</f>
        <v>September</v>
      </c>
      <c r="AA119" s="1" t="s">
        <v>135</v>
      </c>
      <c r="AB119" s="1" t="str">
        <f>IF(ISNUMBER(SEARCH("-",AA119)),TRIM(LEFT(AA119,FIND("-",AA119)-1)),AA119)</f>
        <v>8</v>
      </c>
      <c r="AC119" s="1" t="str">
        <f>IF(AB119="1", "January", IF(AB119="2", "February", IF(AB119="3", "March", IF(AB119="4", "April", IF(AB119="5", "May", IF(AB119="6", "June", IF(AB119="7", "July", IF(AB119="8", "August", IF(AB119="9", "September", IF(AB119="10", "October", IF(AB119="11", "November", IF(AB119="12", "December", "Other"))))))))))))</f>
        <v>August</v>
      </c>
      <c r="AD119" s="1" t="str">
        <f>IF(ISNUMBER(SEARCH("-",AA119)),TRIM(RIGHT(AA119,LEN(AA119)-SEARCH("-",AA119))),AA119)</f>
        <v>10</v>
      </c>
      <c r="AE119" s="1" t="str">
        <f>IF(AD119="1", "January", IF(AD119="2", "February", IF(AD119="3", "March", IF(AD119="4", "April", IF(AD119="5", "May", IF(AD119="6", "June", IF(AD119="7", "July", IF(AD119="8", "August", IF(AD119="9", "September", IF(AD119="10", "October", IF(AD119="11", "November", IF(AD119="12", "December", "Other"))))))))))))</f>
        <v>October</v>
      </c>
      <c r="AF119" s="16" t="s">
        <v>24259</v>
      </c>
      <c r="AG119" s="1" t="str">
        <f t="shared" si="44"/>
        <v xml:space="preserve">Seed </v>
      </c>
      <c r="AH119"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19" s="1" t="s">
        <v>1980</v>
      </c>
      <c r="AJ119" s="1" t="s">
        <v>23808</v>
      </c>
      <c r="AK119" s="1" t="s">
        <v>17106</v>
      </c>
      <c r="AL119" s="1" t="str">
        <f t="shared" si="58"/>
        <v>Unscented</v>
      </c>
      <c r="AM119" s="1" t="b">
        <v>0</v>
      </c>
      <c r="AN119" s="1" t="b">
        <v>0</v>
      </c>
      <c r="AO119" s="1" t="b">
        <v>0</v>
      </c>
      <c r="AP119" s="5" t="s">
        <v>28</v>
      </c>
      <c r="AQ119" s="5" t="str">
        <f t="shared" si="46"/>
        <v>Light, Medium, Heavy</v>
      </c>
      <c r="AR119" s="1" t="s">
        <v>30</v>
      </c>
      <c r="AS119" s="1" t="str">
        <f t="shared" si="59"/>
        <v>None</v>
      </c>
      <c r="AT119" s="1" t="str">
        <f t="shared" si="47"/>
        <v>Full</v>
      </c>
      <c r="AU119" s="1" t="s">
        <v>29</v>
      </c>
      <c r="AV119" s="1" t="str">
        <f t="shared" si="48"/>
        <v>Moist</v>
      </c>
      <c r="AW119" s="1" t="s">
        <v>12</v>
      </c>
      <c r="AX119" s="1" t="str">
        <f t="shared" si="49"/>
        <v>Acid, Neutral, Alkaline</v>
      </c>
      <c r="AY119" s="1" t="b">
        <v>0</v>
      </c>
      <c r="AZ119" s="1" t="b">
        <v>0</v>
      </c>
      <c r="BA119" s="1" t="b">
        <v>0</v>
      </c>
      <c r="BC119" t="str">
        <f t="shared" si="50"/>
        <v>FALSE</v>
      </c>
      <c r="BE119" t="str">
        <f t="shared" si="51"/>
        <v>FALSE</v>
      </c>
      <c r="BF119" s="1" t="b">
        <v>0</v>
      </c>
      <c r="BG119" s="1" t="b">
        <v>0</v>
      </c>
      <c r="BH119" s="1" t="b">
        <v>0</v>
      </c>
      <c r="BI119" s="1" t="s">
        <v>77</v>
      </c>
      <c r="BJ119" s="1" t="str">
        <f t="shared" si="52"/>
        <v>TRUE</v>
      </c>
      <c r="BK119" s="1" t="s">
        <v>77</v>
      </c>
      <c r="BL119" t="str">
        <f t="shared" si="53"/>
        <v>TRUE</v>
      </c>
      <c r="BM119" s="1" t="b">
        <v>0</v>
      </c>
      <c r="BN119" s="1" t="b">
        <v>0</v>
      </c>
      <c r="BO119" s="1">
        <f t="shared" si="60"/>
        <v>12</v>
      </c>
      <c r="BP119" s="1" t="s">
        <v>455</v>
      </c>
      <c r="BQ119" s="1" cm="1">
        <f t="array" ref="BQ119">_xlfn.IFS(BP119="None Known",0, LEN(BP119)&gt;500, 5,LEN(BP119)&gt;400, 4, LEN(BP119)&gt;300, 3, LEN(BP119)&gt;200, 2, LEN(BP119)&gt;1, 1)</f>
        <v>1</v>
      </c>
      <c r="BR119" s="16" t="s">
        <v>24840</v>
      </c>
      <c r="BS119" s="1">
        <v>3</v>
      </c>
      <c r="BT119" s="1" t="s">
        <v>1981</v>
      </c>
      <c r="BU119" s="1">
        <v>2</v>
      </c>
      <c r="BV119" s="1" t="s">
        <v>465</v>
      </c>
      <c r="BW119" s="1" t="s">
        <v>457</v>
      </c>
      <c r="BX119" s="1"/>
      <c r="BY119" t="str">
        <f>_xlfn.XLOOKUP($B119,Img_lookup!A:A,Img_lookup!B:B, "Not available")</f>
        <v>8b864fb3-1743-4c35-a62b-f74504e5f826</v>
      </c>
      <c r="BZ119" t="str">
        <f>_xlfn.XLOOKUP($B119,Img_lookup!A:A,Img_lookup!C:C, "Not available")</f>
        <v>Joseph's Coat, Amaranthus retroflexus. Fleurs, fruits et feuillages choisis de l'ille de Java -peints d'apreÃÄs nature par Berthe Hoola van Nooten (1880)</v>
      </c>
      <c r="CA119" t="str">
        <f>_xlfn.XLOOKUP($B119,Img_lookup!A:A,Img_lookup!D:D, "Not available")</f>
        <v>Swallowtail Garden Seeds</v>
      </c>
      <c r="CB119" t="str">
        <f>_xlfn.XLOOKUP($B119,Img_lookup!A:A,Img_lookup!E:E, "https://imgur.com/aT5wafe")</f>
        <v>https://api.openverse.engineering/v1/images/8b864fb3-1743-4c35-a62b-f74504e5f826/thumb/</v>
      </c>
    </row>
    <row r="120" spans="1:80" ht="409.6" x14ac:dyDescent="0.15">
      <c r="A120" s="1" t="s">
        <v>451</v>
      </c>
      <c r="B120" s="1" t="s">
        <v>3356</v>
      </c>
      <c r="C120" s="1" t="s">
        <v>3357</v>
      </c>
      <c r="E120" s="1" t="s">
        <v>3358</v>
      </c>
      <c r="F120" s="1" t="s">
        <v>85</v>
      </c>
      <c r="G120" s="1" t="s">
        <v>85</v>
      </c>
      <c r="H120" s="11" t="str">
        <f t="shared" si="43"/>
        <v>Annual</v>
      </c>
      <c r="J120" s="1">
        <v>0.60000002399999997</v>
      </c>
      <c r="L120" t="str" cm="1">
        <f t="array" ref="L120">_xlfn.IFS(J120+K120="", "Unknown", J120+K120&gt;3, "Large", J120+K120&gt;0.5, "Medium", J120+K120&gt;0, "Small")</f>
        <v>Medium</v>
      </c>
      <c r="M120" s="1">
        <v>5</v>
      </c>
      <c r="N120" cm="1">
        <f t="array" ref="N120">IF($M120="",INDEX($M$2:$M$2176,MATCH(1,INDEX(($A$2:$A$2176=$A120)*($M$2:$M$2176&lt;&gt;""),0),0)),$M120)</f>
        <v>5</v>
      </c>
      <c r="O120" s="2" t="str">
        <f t="shared" si="54"/>
        <v>Seasonal outdoors</v>
      </c>
      <c r="P120" s="1" t="s">
        <v>3359</v>
      </c>
      <c r="R120" t="str">
        <f t="shared" si="61"/>
        <v>Medium</v>
      </c>
      <c r="W120"/>
      <c r="AF120" s="16" t="s">
        <v>24259</v>
      </c>
      <c r="AG120" s="1" t="str">
        <f t="shared" si="44"/>
        <v xml:space="preserve">Seed </v>
      </c>
      <c r="AH120"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20" s="1" t="s">
        <v>3360</v>
      </c>
      <c r="AJ120" s="1" t="s">
        <v>23808</v>
      </c>
      <c r="AK120" s="1" t="s">
        <v>17106</v>
      </c>
      <c r="AL120" s="1" t="str">
        <f t="shared" si="58"/>
        <v>Unscented</v>
      </c>
      <c r="AM120" s="1" t="b">
        <v>0</v>
      </c>
      <c r="AN120" s="1" t="b">
        <v>0</v>
      </c>
      <c r="AO120" s="1" t="b">
        <v>0</v>
      </c>
      <c r="AP120" s="5" t="s">
        <v>28</v>
      </c>
      <c r="AQ120" s="5" t="str">
        <f t="shared" si="46"/>
        <v>Light, Medium, Heavy</v>
      </c>
      <c r="AR120" s="1" t="s">
        <v>30</v>
      </c>
      <c r="AS120" s="1" t="str">
        <f t="shared" si="59"/>
        <v>None</v>
      </c>
      <c r="AT120" s="1" t="str">
        <f t="shared" si="47"/>
        <v>Full</v>
      </c>
      <c r="AU120" s="1" t="s">
        <v>29</v>
      </c>
      <c r="AV120" s="1" t="str">
        <f t="shared" si="48"/>
        <v>Moist</v>
      </c>
      <c r="AW120" s="1" t="s">
        <v>12</v>
      </c>
      <c r="AX120" s="1" t="str">
        <f t="shared" si="49"/>
        <v>Acid, Neutral, Alkaline</v>
      </c>
      <c r="AY120" s="1" t="b">
        <v>0</v>
      </c>
      <c r="AZ120" s="1" t="b">
        <v>0</v>
      </c>
      <c r="BA120" s="1" t="b">
        <v>0</v>
      </c>
      <c r="BC120" t="str">
        <f t="shared" si="50"/>
        <v>FALSE</v>
      </c>
      <c r="BE120" t="str">
        <f t="shared" si="51"/>
        <v>FALSE</v>
      </c>
      <c r="BF120" s="1" t="b">
        <v>0</v>
      </c>
      <c r="BG120" s="1" t="b">
        <v>0</v>
      </c>
      <c r="BH120" s="1" t="b">
        <v>0</v>
      </c>
      <c r="BI120" s="1" t="s">
        <v>77</v>
      </c>
      <c r="BJ120" s="1" t="str">
        <f t="shared" si="52"/>
        <v>TRUE</v>
      </c>
      <c r="BK120" s="1" t="s">
        <v>77</v>
      </c>
      <c r="BL120" t="str">
        <f t="shared" si="53"/>
        <v>TRUE</v>
      </c>
      <c r="BM120" s="1" t="b">
        <v>0</v>
      </c>
      <c r="BN120" s="1" t="b">
        <v>0</v>
      </c>
      <c r="BO120" s="1">
        <f t="shared" si="60"/>
        <v>11</v>
      </c>
      <c r="BP120" s="1" t="s">
        <v>3361</v>
      </c>
      <c r="BQ120" s="1" cm="1">
        <f t="array" ref="BQ120">_xlfn.IFS(BP120="None Known",0, LEN(BP120)&gt;500, 5,LEN(BP120)&gt;400, 4, LEN(BP120)&gt;300, 3, LEN(BP120)&gt;200, 2, LEN(BP120)&gt;1, 1)</f>
        <v>2</v>
      </c>
      <c r="BR120" s="16" t="s">
        <v>25244</v>
      </c>
      <c r="BS120" s="1">
        <v>2</v>
      </c>
      <c r="BT120" s="1" t="s">
        <v>3362</v>
      </c>
      <c r="BU120" s="1">
        <v>3</v>
      </c>
      <c r="BV120" s="1" t="s">
        <v>3363</v>
      </c>
      <c r="BW120" s="1" t="s">
        <v>457</v>
      </c>
      <c r="BX120" s="1"/>
      <c r="BY120" t="str">
        <f>_xlfn.XLOOKUP($B120,Img_lookup!A:A,Img_lookup!B:B, "Not available")</f>
        <v>aa9933dc-e450-47fd-a504-630ddc650e04</v>
      </c>
      <c r="BZ120" t="str">
        <f>_xlfn.XLOOKUP($B120,Img_lookup!A:A,Img_lookup!C:C, "Not available")</f>
        <v>Amaranthus spinosus</v>
      </c>
      <c r="CA120" t="str">
        <f>_xlfn.XLOOKUP($B120,Img_lookup!A:A,Img_lookup!D:D, "Not available")</f>
        <v>john_amend_all2000</v>
      </c>
      <c r="CB120" t="str">
        <f>_xlfn.XLOOKUP($B120,Img_lookup!A:A,Img_lookup!E:E, "https://imgur.com/aT5wafe")</f>
        <v>https://api.openverse.engineering/v1/images/aa9933dc-e450-47fd-a504-630ddc650e04/thumb/</v>
      </c>
    </row>
    <row r="121" spans="1:80" ht="409.6" x14ac:dyDescent="0.15">
      <c r="A121" s="1" t="s">
        <v>451</v>
      </c>
      <c r="B121" s="1" t="s">
        <v>6195</v>
      </c>
      <c r="C121" s="1" t="s">
        <v>6196</v>
      </c>
      <c r="D121" s="1" t="s">
        <v>6197</v>
      </c>
      <c r="E121" s="1" t="s">
        <v>6198</v>
      </c>
      <c r="F121" s="1" t="s">
        <v>85</v>
      </c>
      <c r="G121" s="1" t="s">
        <v>85</v>
      </c>
      <c r="H121" s="11" t="str">
        <f t="shared" si="43"/>
        <v>Annual</v>
      </c>
      <c r="J121" s="1">
        <v>1</v>
      </c>
      <c r="K121" s="1">
        <v>0.44999998800000002</v>
      </c>
      <c r="L121" t="str" cm="1">
        <f t="array" ref="L121">_xlfn.IFS(J121+K121="", "Unknown", J121+K121&gt;3, "Large", J121+K121&gt;0.5, "Medium", J121+K121&gt;0, "Small")</f>
        <v>Medium</v>
      </c>
      <c r="M121" s="1">
        <v>5</v>
      </c>
      <c r="N121" cm="1">
        <f t="array" ref="N121">IF($M121="",INDEX($M$2:$M$2176,MATCH(1,INDEX(($A$2:$A$2176=$A121)*($M$2:$M$2176&lt;&gt;""),0),0)),$M121)</f>
        <v>5</v>
      </c>
      <c r="O121" s="2" t="str">
        <f t="shared" si="54"/>
        <v>Seasonal outdoors</v>
      </c>
      <c r="P121" s="1" t="s">
        <v>196</v>
      </c>
      <c r="R121" t="str">
        <f t="shared" si="61"/>
        <v>Medium</v>
      </c>
      <c r="W121"/>
      <c r="AF121" s="16" t="s">
        <v>24260</v>
      </c>
      <c r="AG121" s="1" t="str">
        <f t="shared" si="44"/>
        <v xml:space="preserve">Seed </v>
      </c>
      <c r="AH121" s="2" t="str">
        <f t="shared" si="45"/>
        <v>Sow late spring in situ. An earlier sowing can be made in a greenhouse and the plants put out after the last expected frosts. Germination is usually rapid and good if the soil is warm[133]. A minimum soil temperature of 10�c is required for germination, germination is better at temperatures above 20�c[206]. A drop in temperature overnight aids germination[133].
Cuttings of growing plants root easily[206].</v>
      </c>
      <c r="AI121" s="1" t="s">
        <v>6199</v>
      </c>
      <c r="AJ121" s="1" t="s">
        <v>23808</v>
      </c>
      <c r="AK121" s="1" t="s">
        <v>17106</v>
      </c>
      <c r="AL121" s="1" t="str">
        <f t="shared" si="58"/>
        <v>Unscented</v>
      </c>
      <c r="AM121" s="1" t="b">
        <v>0</v>
      </c>
      <c r="AN121" s="1" t="b">
        <v>0</v>
      </c>
      <c r="AO121" s="1" t="b">
        <v>0</v>
      </c>
      <c r="AP121" s="5" t="s">
        <v>28</v>
      </c>
      <c r="AQ121" s="5" t="str">
        <f t="shared" si="46"/>
        <v>Light, Medium, Heavy</v>
      </c>
      <c r="AR121" s="1" t="s">
        <v>30</v>
      </c>
      <c r="AS121" s="1" t="str">
        <f t="shared" si="59"/>
        <v>None</v>
      </c>
      <c r="AT121" s="1" t="str">
        <f t="shared" si="47"/>
        <v>Full</v>
      </c>
      <c r="AU121" s="1" t="s">
        <v>29</v>
      </c>
      <c r="AV121" s="1" t="str">
        <f t="shared" si="48"/>
        <v>Moist</v>
      </c>
      <c r="AW121" s="1" t="s">
        <v>12</v>
      </c>
      <c r="AX121" s="1" t="str">
        <f t="shared" si="49"/>
        <v>Acid, Neutral, Alkaline</v>
      </c>
      <c r="AY121" s="1" t="b">
        <v>1</v>
      </c>
      <c r="AZ121" s="1" t="b">
        <v>0</v>
      </c>
      <c r="BA121" s="1" t="b">
        <v>0</v>
      </c>
      <c r="BC121" t="str">
        <f t="shared" si="50"/>
        <v>FALSE</v>
      </c>
      <c r="BE121" t="str">
        <f t="shared" si="51"/>
        <v>FALSE</v>
      </c>
      <c r="BF121" s="1" t="b">
        <v>0</v>
      </c>
      <c r="BG121" s="1" t="b">
        <v>0</v>
      </c>
      <c r="BH121" s="1" t="b">
        <v>0</v>
      </c>
      <c r="BI121" s="1" t="s">
        <v>77</v>
      </c>
      <c r="BJ121" s="1" t="str">
        <f t="shared" si="52"/>
        <v>TRUE</v>
      </c>
      <c r="BK121" s="1" t="s">
        <v>77</v>
      </c>
      <c r="BL121" t="str">
        <f t="shared" si="53"/>
        <v>TRUE</v>
      </c>
      <c r="BM121" s="1" t="b">
        <v>0</v>
      </c>
      <c r="BN121" s="1" t="b">
        <v>0</v>
      </c>
      <c r="BO121" s="1">
        <f t="shared" si="60"/>
        <v>11</v>
      </c>
      <c r="BP121" s="1" t="s">
        <v>455</v>
      </c>
      <c r="BQ121" s="1" cm="1">
        <f t="array" ref="BQ121">_xlfn.IFS(BP121="None Known",0, LEN(BP121)&gt;500, 5,LEN(BP121)&gt;400, 4, LEN(BP121)&gt;300, 3, LEN(BP121)&gt;200, 2, LEN(BP121)&gt;1, 1)</f>
        <v>1</v>
      </c>
      <c r="BR121" s="16" t="s">
        <v>25245</v>
      </c>
      <c r="BS121" s="1">
        <v>3</v>
      </c>
      <c r="BT121" s="1" t="s">
        <v>6200</v>
      </c>
      <c r="BU121" s="1">
        <v>1</v>
      </c>
      <c r="BV121" s="1" t="s">
        <v>6201</v>
      </c>
      <c r="BW121" s="1" t="s">
        <v>457</v>
      </c>
      <c r="BX121" s="1"/>
      <c r="BY121" t="str">
        <f>_xlfn.XLOOKUP($B121,Img_lookup!A:A,Img_lookup!B:B, "Not available")</f>
        <v>1720f882-c682-4cd6-bca7-727fa6db6d2c</v>
      </c>
      <c r="BZ121" t="str">
        <f>_xlfn.XLOOKUP($B121,Img_lookup!A:A,Img_lookup!C:C, "Not available")</f>
        <v>Leiden University Library - Seikei Zusetsu vol. 23, page 024 - ‰∫∫Ëéß, Ëµ§Ëéß - Amaranthus tricolor L. - ËïπËèú, Áï™Êùè - Ipomoea aquatica Forssk. - Tetragonia tetragonioides (Pall.) Kuntze, 1804.jpg</v>
      </c>
      <c r="CA121" t="str">
        <f>_xlfn.XLOOKUP($B121,Img_lookup!A:A,Img_lookup!D:D, "Not available")</f>
        <v>AnonymousUnknown author</v>
      </c>
      <c r="CB121" t="str">
        <f>_xlfn.XLOOKUP($B121,Img_lookup!A:A,Img_lookup!E:E, "https://imgur.com/aT5wafe")</f>
        <v>https://api.openverse.engineering/v1/images/1720f882-c682-4cd6-bca7-727fa6db6d2c/thumb/</v>
      </c>
    </row>
    <row r="122" spans="1:80" ht="409.6" x14ac:dyDescent="0.15">
      <c r="A122" s="1" t="s">
        <v>451</v>
      </c>
      <c r="B122" s="1" t="s">
        <v>10768</v>
      </c>
      <c r="C122" s="1" t="s">
        <v>10769</v>
      </c>
      <c r="D122" s="1" t="s">
        <v>10770</v>
      </c>
      <c r="E122" s="1" t="s">
        <v>10771</v>
      </c>
      <c r="F122" s="1" t="s">
        <v>85</v>
      </c>
      <c r="G122" s="1" t="s">
        <v>85</v>
      </c>
      <c r="H122" s="11" t="str">
        <f t="shared" si="43"/>
        <v>Annual</v>
      </c>
      <c r="J122" s="1">
        <v>0.30000001199999998</v>
      </c>
      <c r="L122" t="str" cm="1">
        <f t="array" ref="L122">_xlfn.IFS(J122+K122="", "Unknown", J122+K122&gt;3, "Large", J122+K122&gt;0.5, "Medium", J122+K122&gt;0, "Small")</f>
        <v>Small</v>
      </c>
      <c r="N122" cm="1">
        <f t="array" ref="N122">IF($M122="",INDEX($M$2:$M$2176,MATCH(1,INDEX(($A$2:$A$2176=$A122)*($M$2:$M$2176&lt;&gt;""),0),0)),$M122)</f>
        <v>8</v>
      </c>
      <c r="O122" s="2" t="str">
        <f t="shared" si="54"/>
        <v>Grown indoors</v>
      </c>
      <c r="P122" s="1" t="s">
        <v>10772</v>
      </c>
      <c r="R122" t="str">
        <f t="shared" si="61"/>
        <v>Medium</v>
      </c>
      <c r="T122" s="1"/>
      <c r="U122" s="1"/>
      <c r="V122" s="1" t="s">
        <v>108</v>
      </c>
      <c r="W122" s="6" t="str">
        <f t="shared" ref="W122:W137" si="68">IF(ISNUMBER(SEARCH("-",V122)),TRIM(LEFT(V122,FIND("-",V122)-1)),V122)</f>
        <v>7</v>
      </c>
      <c r="X122" t="str">
        <f>IF(W122="1", "January", IF(W122="2", "February", IF(W122="3", "March", IF(W122="4", "April", IF(W122="5", "May", IF(W122="6", "June", IF(W122="7", "July", IF(W122="8", "August", IF(W122="9", "September", IF(W122="10", "October", IF(W122="11", "November", IF(W122="12", "December", "Other"))))))))))))</f>
        <v>July</v>
      </c>
      <c r="Y122" s="2" t="str">
        <f>IF(ISNUMBER(SEARCH("-",V122)),TRIM(RIGHT(V122,LEN(V122)-SEARCH("-",V122))),V122)</f>
        <v>9</v>
      </c>
      <c r="Z122" s="2" t="str">
        <f>IF(Y122="1", "January", IF(Y122="2", "February", IF(Y122="3", "March", IF(Y122="4", "April", IF(Y122="5", "May", IF(Y122="6", "June", IF(Y122="7", "July", IF(Y122="8", "August", IF(Y122="9", "September", IF(Y122="10", "October", IF(Y122="11", "November", IF(Y122="12", "December", "Other"))))))))))))</f>
        <v>September</v>
      </c>
      <c r="AA122" s="1" t="s">
        <v>135</v>
      </c>
      <c r="AB122" s="1" t="str">
        <f>IF(ISNUMBER(SEARCH("-",AA122)),TRIM(LEFT(AA122,FIND("-",AA122)-1)),AA122)</f>
        <v>8</v>
      </c>
      <c r="AC122" s="1" t="str">
        <f>IF(AB122="1", "January", IF(AB122="2", "February", IF(AB122="3", "March", IF(AB122="4", "April", IF(AB122="5", "May", IF(AB122="6", "June", IF(AB122="7", "July", IF(AB122="8", "August", IF(AB122="9", "September", IF(AB122="10", "October", IF(AB122="11", "November", IF(AB122="12", "December", "Other"))))))))))))</f>
        <v>August</v>
      </c>
      <c r="AD122" s="1" t="str">
        <f>IF(ISNUMBER(SEARCH("-",AA122)),TRIM(RIGHT(AA122,LEN(AA122)-SEARCH("-",AA122))),AA122)</f>
        <v>10</v>
      </c>
      <c r="AE122" s="1" t="str">
        <f>IF(AD122="1", "January", IF(AD122="2", "February", IF(AD122="3", "March", IF(AD122="4", "April", IF(AD122="5", "May", IF(AD122="6", "June", IF(AD122="7", "July", IF(AD122="8", "August", IF(AD122="9", "September", IF(AD122="10", "October", IF(AD122="11", "November", IF(AD122="12", "December", "Other"))))))))))))</f>
        <v>October</v>
      </c>
      <c r="AF122" s="16" t="s">
        <v>24259</v>
      </c>
      <c r="AG122" s="1" t="str">
        <f t="shared" si="44"/>
        <v xml:space="preserve">Seed </v>
      </c>
      <c r="AH122" s="2" t="str">
        <f t="shared" si="45"/>
        <v>Sow late spring in situ. An earlier sowing can be made in a greenhouse and the plants put out after the last expected frosts. Germination is usually rapid and good if the soil is warm[133]. A drop in temperature overnight aids germination[133].
Cuttings of growing plants root easily[206].</v>
      </c>
      <c r="AI122" s="1" t="s">
        <v>10773</v>
      </c>
      <c r="AJ122" s="1" t="s">
        <v>23808</v>
      </c>
      <c r="AK122" s="1" t="s">
        <v>17106</v>
      </c>
      <c r="AL122" s="1" t="str">
        <f t="shared" si="58"/>
        <v>Unscented</v>
      </c>
      <c r="AM122" s="1" t="b">
        <v>0</v>
      </c>
      <c r="AN122" s="1" t="b">
        <v>0</v>
      </c>
      <c r="AO122" s="1" t="b">
        <v>0</v>
      </c>
      <c r="AP122" s="5" t="s">
        <v>28</v>
      </c>
      <c r="AQ122" s="5" t="str">
        <f t="shared" si="46"/>
        <v>Light, Medium, Heavy</v>
      </c>
      <c r="AR122" s="1" t="s">
        <v>30</v>
      </c>
      <c r="AS122" s="1" t="str">
        <f t="shared" si="59"/>
        <v>None</v>
      </c>
      <c r="AT122" s="1" t="str">
        <f t="shared" si="47"/>
        <v>Full</v>
      </c>
      <c r="AU122" s="1" t="s">
        <v>29</v>
      </c>
      <c r="AV122" s="1" t="str">
        <f t="shared" si="48"/>
        <v>Moist</v>
      </c>
      <c r="AW122" s="1" t="s">
        <v>12</v>
      </c>
      <c r="AX122" s="1" t="str">
        <f t="shared" si="49"/>
        <v>Acid, Neutral, Alkaline</v>
      </c>
      <c r="AY122" s="1" t="b">
        <v>0</v>
      </c>
      <c r="AZ122" s="1" t="b">
        <v>0</v>
      </c>
      <c r="BA122" s="1" t="b">
        <v>0</v>
      </c>
      <c r="BC122" t="str">
        <f t="shared" si="50"/>
        <v>FALSE</v>
      </c>
      <c r="BE122" t="str">
        <f t="shared" si="51"/>
        <v>FALSE</v>
      </c>
      <c r="BF122" s="1" t="b">
        <v>0</v>
      </c>
      <c r="BG122" s="1" t="b">
        <v>0</v>
      </c>
      <c r="BH122" s="1" t="b">
        <v>0</v>
      </c>
      <c r="BI122" s="1" t="s">
        <v>77</v>
      </c>
      <c r="BJ122" s="1" t="str">
        <f t="shared" si="52"/>
        <v>TRUE</v>
      </c>
      <c r="BK122" s="1" t="s">
        <v>77</v>
      </c>
      <c r="BL122" t="str">
        <f t="shared" si="53"/>
        <v>TRUE</v>
      </c>
      <c r="BM122" s="1" t="b">
        <v>0</v>
      </c>
      <c r="BN122" s="1" t="b">
        <v>0</v>
      </c>
      <c r="BO122" s="1">
        <f t="shared" si="60"/>
        <v>12</v>
      </c>
      <c r="BP122" s="1" t="s">
        <v>455</v>
      </c>
      <c r="BQ122" s="1" cm="1">
        <f t="array" ref="BQ122">_xlfn.IFS(BP122="None Known",0, LEN(BP122)&gt;500, 5,LEN(BP122)&gt;400, 4, LEN(BP122)&gt;300, 3, LEN(BP122)&gt;200, 2, LEN(BP122)&gt;1, 1)</f>
        <v>1</v>
      </c>
      <c r="BR122" s="16" t="s">
        <v>25246</v>
      </c>
      <c r="BS122" s="1">
        <v>3</v>
      </c>
      <c r="BT122" s="1" t="s">
        <v>10774</v>
      </c>
      <c r="BU122" s="1">
        <v>2</v>
      </c>
      <c r="BV122" s="1" t="s">
        <v>10775</v>
      </c>
      <c r="BW122" s="1" t="s">
        <v>457</v>
      </c>
      <c r="BX122" s="1"/>
      <c r="BY122" t="str">
        <f>_xlfn.XLOOKUP($B122,Img_lookup!A:A,Img_lookup!B:B, "Not available")</f>
        <v>72163b30-9485-49d4-ab62-6587d4e3a258</v>
      </c>
      <c r="BZ122" t="str">
        <f>_xlfn.XLOOKUP($B122,Img_lookup!A:A,Img_lookup!C:C, "Not available")</f>
        <v>Amaranthus viridis plant2</v>
      </c>
      <c r="CA122" t="str">
        <f>_xlfn.XLOOKUP($B122,Img_lookup!A:A,Img_lookup!D:D, "Not available")</f>
        <v>Macleay Grass Man</v>
      </c>
      <c r="CB122" t="str">
        <f>_xlfn.XLOOKUP($B122,Img_lookup!A:A,Img_lookup!E:E, "https://imgur.com/aT5wafe")</f>
        <v>https://api.openverse.engineering/v1/images/72163b30-9485-49d4-ab62-6587d4e3a258/thumb/</v>
      </c>
    </row>
    <row r="123" spans="1:80" ht="13" x14ac:dyDescent="0.15">
      <c r="A123" s="1" t="s">
        <v>69</v>
      </c>
      <c r="B123" s="1" t="s">
        <v>11945</v>
      </c>
      <c r="C123" s="1" t="s">
        <v>11946</v>
      </c>
      <c r="D123" s="1" t="s">
        <v>11947</v>
      </c>
      <c r="E123" s="1" t="s">
        <v>11948</v>
      </c>
      <c r="F123" s="1" t="s">
        <v>85</v>
      </c>
      <c r="G123" s="1" t="s">
        <v>85</v>
      </c>
      <c r="H123" s="11" t="str">
        <f t="shared" si="43"/>
        <v>Annual</v>
      </c>
      <c r="J123" s="1">
        <v>0.89999997600000003</v>
      </c>
      <c r="L123" t="str" cm="1">
        <f t="array" ref="L123">_xlfn.IFS(J123+K123="", "Unknown", J123+K123&gt;3, "Large", J123+K123&gt;0.5, "Medium", J123+K123&gt;0, "Small")</f>
        <v>Medium</v>
      </c>
      <c r="N123" cm="1">
        <f t="array" ref="N123">IF($M123="",INDEX($M$2:$M$2176,MATCH(1,INDEX(($A$2:$A$2176=$A123)*($M$2:$M$2176&lt;&gt;""),0),0)),$M123)</f>
        <v>7</v>
      </c>
      <c r="O123" s="2" t="str">
        <f t="shared" si="54"/>
        <v>Seasonal outdoors</v>
      </c>
      <c r="P123" s="1" t="s">
        <v>11949</v>
      </c>
      <c r="R123" t="str">
        <f t="shared" si="61"/>
        <v>Medium</v>
      </c>
      <c r="T123" s="1"/>
      <c r="U123" s="1"/>
      <c r="V123" s="1" t="s">
        <v>135</v>
      </c>
      <c r="W123" s="6" t="str">
        <f t="shared" si="68"/>
        <v>8</v>
      </c>
      <c r="X123" t="str">
        <f>IF(W123="1", "January", IF(W123="2", "February", IF(W123="3", "March", IF(W123="4", "April", IF(W123="5", "May", IF(W123="6", "June", IF(W123="7", "July", IF(W123="8", "August", IF(W123="9", "September", IF(W123="10", "October", IF(W123="11", "November", IF(W123="12", "December", "Other"))))))))))))</f>
        <v>August</v>
      </c>
      <c r="Y123" s="2" t="str">
        <f>IF(ISNUMBER(SEARCH("-",V123)),TRIM(RIGHT(V123,LEN(V123)-SEARCH("-",V123))),V123)</f>
        <v>10</v>
      </c>
      <c r="Z123" s="2" t="str">
        <f>IF(Y123="1", "January", IF(Y123="2", "February", IF(Y123="3", "March", IF(Y123="4", "April", IF(Y123="5", "May", IF(Y123="6", "June", IF(Y123="7", "July", IF(Y123="8", "August", IF(Y123="9", "September", IF(Y123="10", "October", IF(Y123="11", "November", IF(Y123="12", "December", "Other"))))))))))))</f>
        <v>October</v>
      </c>
      <c r="AF123" s="1" t="s">
        <v>23861</v>
      </c>
      <c r="AG123" s="1" t="str">
        <f t="shared" si="44"/>
        <v xml:space="preserve">Seed </v>
      </c>
      <c r="AH123" s="2" t="str">
        <f t="shared" si="45"/>
        <v>We have no details for this species but suggest sowing the seed in situ in April.</v>
      </c>
      <c r="AI123" s="1" t="s">
        <v>11950</v>
      </c>
      <c r="AJ123" s="1" t="s">
        <v>1</v>
      </c>
      <c r="AK123" s="1" t="s">
        <v>17106</v>
      </c>
      <c r="AL123" s="1" t="str">
        <f t="shared" si="58"/>
        <v>Unscented</v>
      </c>
      <c r="AM123" s="1" t="b">
        <v>0</v>
      </c>
      <c r="AN123" s="1" t="b">
        <v>1</v>
      </c>
      <c r="AO123" s="1" t="b">
        <v>0</v>
      </c>
      <c r="AP123" s="5" t="s">
        <v>28</v>
      </c>
      <c r="AQ123" s="5" t="str">
        <f t="shared" si="46"/>
        <v>Light, Medium, Heavy</v>
      </c>
      <c r="AR123" s="1" t="s">
        <v>10</v>
      </c>
      <c r="AS123" s="1" t="str">
        <f t="shared" si="59"/>
        <v>None, Partial</v>
      </c>
      <c r="AT123" s="1" t="str">
        <f t="shared" si="47"/>
        <v>Partial, Full</v>
      </c>
      <c r="AU123" s="1" t="s">
        <v>29</v>
      </c>
      <c r="AV123" s="1" t="str">
        <f t="shared" si="48"/>
        <v>Moist</v>
      </c>
      <c r="AW123" s="1" t="s">
        <v>12</v>
      </c>
      <c r="AX123" s="1" t="str">
        <f t="shared" si="49"/>
        <v>Acid, Neutral, Alkaline</v>
      </c>
      <c r="AY123" s="1" t="b">
        <v>0</v>
      </c>
      <c r="AZ123" s="1" t="b">
        <v>0</v>
      </c>
      <c r="BA123" s="1" t="b">
        <v>0</v>
      </c>
      <c r="BC123" t="str">
        <f t="shared" si="50"/>
        <v>FALSE</v>
      </c>
      <c r="BE123" t="str">
        <f t="shared" si="51"/>
        <v>FALSE</v>
      </c>
      <c r="BF123" s="1" t="b">
        <v>0</v>
      </c>
      <c r="BG123" s="1" t="b">
        <v>0</v>
      </c>
      <c r="BH123" s="1" t="b">
        <v>0</v>
      </c>
      <c r="BJ123" s="1" t="str">
        <f t="shared" si="52"/>
        <v>FALSE</v>
      </c>
      <c r="BL123" t="str">
        <f t="shared" si="53"/>
        <v>FALSE</v>
      </c>
      <c r="BM123" s="1" t="b">
        <v>0</v>
      </c>
      <c r="BN123" s="1" t="b">
        <v>0</v>
      </c>
      <c r="BO123" s="1">
        <f t="shared" si="60"/>
        <v>9</v>
      </c>
      <c r="BP123" s="1" t="s">
        <v>31</v>
      </c>
      <c r="BQ123" s="1" cm="1">
        <f t="array" ref="BQ123">_xlfn.IFS(BP123="None Known",0, LEN(BP123)&gt;500, 5,LEN(BP123)&gt;400, 4, LEN(BP123)&gt;300, 3, LEN(BP123)&gt;200, 2, LEN(BP123)&gt;1, 1)</f>
        <v>0</v>
      </c>
      <c r="BR123" s="1" t="s">
        <v>11951</v>
      </c>
      <c r="BS123" s="1">
        <v>2</v>
      </c>
      <c r="BT123" s="1" t="s">
        <v>11952</v>
      </c>
      <c r="BU123" s="1">
        <v>3</v>
      </c>
      <c r="BV123" s="1" t="s">
        <v>11953</v>
      </c>
      <c r="BW123" s="1" t="s">
        <v>11954</v>
      </c>
      <c r="BX123" s="1"/>
      <c r="BY123" t="str">
        <f>_xlfn.XLOOKUP($B123,Img_lookup!A:A,Img_lookup!B:B, "Not available")</f>
        <v>Not available</v>
      </c>
      <c r="BZ123" t="str">
        <f>_xlfn.XLOOKUP($B123,Img_lookup!A:A,Img_lookup!C:C, "Not available")</f>
        <v>Not available</v>
      </c>
      <c r="CA123" t="str">
        <f>_xlfn.XLOOKUP($B123,Img_lookup!A:A,Img_lookup!D:D, "Not available")</f>
        <v>Not available</v>
      </c>
      <c r="CB123" t="str">
        <f>_xlfn.XLOOKUP($B123,Img_lookup!A:A,Img_lookup!E:E, "https://imgur.com/aT5wafe")</f>
        <v>https://imgur.com/aT5wafe</v>
      </c>
    </row>
    <row r="124" spans="1:80" ht="409.6" x14ac:dyDescent="0.15">
      <c r="A124" s="1" t="s">
        <v>58</v>
      </c>
      <c r="B124" s="1" t="s">
        <v>8392</v>
      </c>
      <c r="C124" s="1" t="s">
        <v>8393</v>
      </c>
      <c r="D124" s="1" t="s">
        <v>8394</v>
      </c>
      <c r="E124" s="1" t="s">
        <v>8395</v>
      </c>
      <c r="F124" s="1" t="s">
        <v>22</v>
      </c>
      <c r="G124" s="1" t="s">
        <v>22</v>
      </c>
      <c r="H124" s="11" t="str">
        <f t="shared" si="43"/>
        <v>Perennial</v>
      </c>
      <c r="I124" s="1" t="s">
        <v>17107</v>
      </c>
      <c r="J124" s="1">
        <v>4</v>
      </c>
      <c r="K124" s="1">
        <v>3</v>
      </c>
      <c r="L124" t="str" cm="1">
        <f t="array" ref="L124">_xlfn.IFS(J124+K124="", "Unknown", J124+K124&gt;3, "Large", J124+K124&gt;0.5, "Medium", J124+K124&gt;0, "Small")</f>
        <v>Large</v>
      </c>
      <c r="M124" s="1">
        <v>2</v>
      </c>
      <c r="N124" cm="1">
        <f t="array" ref="N124">IF($M124="",INDEX($M$2:$M$2176,MATCH(1,INDEX(($A$2:$A$2176=$A124)*($M$2:$M$2176&lt;&gt;""),0),0)),$M124)</f>
        <v>2</v>
      </c>
      <c r="O124" s="2" t="str">
        <f t="shared" si="54"/>
        <v>Hardy to cold</v>
      </c>
      <c r="P124" s="1" t="s">
        <v>8396</v>
      </c>
      <c r="R124" t="str">
        <f t="shared" si="61"/>
        <v>Medium</v>
      </c>
      <c r="T124" s="1"/>
      <c r="U124" s="1"/>
      <c r="V124" s="1">
        <v>5</v>
      </c>
      <c r="W124" s="6">
        <f t="shared" si="68"/>
        <v>5</v>
      </c>
      <c r="X124" t="str">
        <f>IF(W124=1, "January", IF(W124=2, "February", IF(W124=3, "March", IF(W124=4, "April", IF(W124=5, "May", IF(W124=6, "June", IF(W124=7, "July", IF(W124=8, "August", IF(W124=9, "September", IF(W124=10, "October", IF(W124=11, "November", IF(W124=12, "December", "Other"))))))))))))</f>
        <v>May</v>
      </c>
      <c r="Y124" s="1"/>
      <c r="Z124" s="1"/>
      <c r="AA124" s="1" t="s">
        <v>307</v>
      </c>
      <c r="AB124" s="1" t="str">
        <f>IF(ISNUMBER(SEARCH("-",AA124)),TRIM(LEFT(AA124,FIND("-",AA124)-1)),AA124)</f>
        <v>6</v>
      </c>
      <c r="AC124" s="1" t="str">
        <f>IF(AB124="1", "January", IF(AB124="2", "February", IF(AB124="3", "March", IF(AB124="4", "April", IF(AB124="5", "May", IF(AB124="6", "June", IF(AB124="7", "July", IF(AB124="8", "August", IF(AB124="9", "September", IF(AB124="10", "October", IF(AB124="11", "November", IF(AB124="12", "December", "Other"))))))))))))</f>
        <v>June</v>
      </c>
      <c r="AD124" s="1" t="str">
        <f>IF(ISNUMBER(SEARCH("-",AA124)),TRIM(RIGHT(AA124,LEN(AA124)-SEARCH("-",AA124))),AA124)</f>
        <v>7</v>
      </c>
      <c r="AE124" s="1" t="str">
        <f>IF(AD124="1", "January", IF(AD124="2", "February", IF(AD124="3", "March", IF(AD124="4", "April", IF(AD124="5", "May", IF(AD124="6", "June", IF(AD124="7", "July", IF(AD124="8", "August", IF(AD124="9", "September", IF(AD124="10", "October", IF(AD124="11", "November", IF(AD124="12", "December", "Other"))))))))))))</f>
        <v>July</v>
      </c>
      <c r="AF124" s="16" t="s">
        <v>25136</v>
      </c>
      <c r="AG124" s="1" t="str">
        <f t="shared" si="44"/>
        <v xml:space="preserve">Seed </v>
      </c>
      <c r="AH124"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4" s="1" t="s">
        <v>8397</v>
      </c>
      <c r="AJ124" s="1" t="s">
        <v>26</v>
      </c>
      <c r="AK124" s="1" t="s">
        <v>17104</v>
      </c>
      <c r="AL124" s="1" t="str">
        <f t="shared" si="58"/>
        <v>Unscented</v>
      </c>
      <c r="AM124" s="1" t="b">
        <v>0</v>
      </c>
      <c r="AN124" s="1" t="b">
        <v>1</v>
      </c>
      <c r="AO124" s="1" t="b">
        <v>0</v>
      </c>
      <c r="AP124" s="5" t="s">
        <v>28</v>
      </c>
      <c r="AQ124" s="5" t="str">
        <f t="shared" si="46"/>
        <v>Light, Medium, Heavy</v>
      </c>
      <c r="AR124" s="1" t="s">
        <v>10</v>
      </c>
      <c r="AS124" s="1" t="str">
        <f t="shared" si="59"/>
        <v>None, Partial</v>
      </c>
      <c r="AT124" s="1" t="str">
        <f t="shared" si="47"/>
        <v>Partial, Full</v>
      </c>
      <c r="AU124" s="1" t="s">
        <v>29</v>
      </c>
      <c r="AV124" s="1" t="str">
        <f t="shared" si="48"/>
        <v>Moist</v>
      </c>
      <c r="AW124" s="1" t="s">
        <v>12</v>
      </c>
      <c r="AX124" s="1" t="str">
        <f t="shared" si="49"/>
        <v>Acid, Neutral, Alkaline</v>
      </c>
      <c r="AY124" s="1" t="b">
        <v>0</v>
      </c>
      <c r="AZ124" s="1" t="b">
        <v>0</v>
      </c>
      <c r="BA124" s="1" t="b">
        <v>0</v>
      </c>
      <c r="BC124" t="str">
        <f t="shared" si="50"/>
        <v>FALSE</v>
      </c>
      <c r="BE124" t="str">
        <f t="shared" si="51"/>
        <v>FALSE</v>
      </c>
      <c r="BF124" s="1" t="b">
        <v>0</v>
      </c>
      <c r="BG124" s="1" t="b">
        <v>1</v>
      </c>
      <c r="BH124" s="1" t="b">
        <v>0</v>
      </c>
      <c r="BI124" s="1" t="s">
        <v>30</v>
      </c>
      <c r="BJ124" s="1" t="str">
        <f t="shared" si="52"/>
        <v>FALSE</v>
      </c>
      <c r="BK124" s="1" t="s">
        <v>77</v>
      </c>
      <c r="BL124" t="str">
        <f t="shared" si="53"/>
        <v>TRUE</v>
      </c>
      <c r="BM124" s="1" t="b">
        <v>0</v>
      </c>
      <c r="BN124" s="1" t="b">
        <v>0</v>
      </c>
      <c r="BO124" s="1">
        <f t="shared" si="60"/>
        <v>21</v>
      </c>
      <c r="BP124" s="1" t="s">
        <v>8398</v>
      </c>
      <c r="BQ124" s="1" cm="1">
        <f t="array" ref="BQ124">_xlfn.IFS(BP124="None Known",0, LEN(BP124)&gt;500, 5,LEN(BP124)&gt;400, 4, LEN(BP124)&gt;300, 3, LEN(BP124)&gt;200, 2, LEN(BP124)&gt;1, 1)</f>
        <v>4</v>
      </c>
      <c r="BR124" s="1" t="s">
        <v>8399</v>
      </c>
      <c r="BS124" s="1">
        <v>5</v>
      </c>
      <c r="BT124" s="1" t="s">
        <v>8400</v>
      </c>
      <c r="BU124" s="1">
        <v>2</v>
      </c>
      <c r="BV124" s="1" t="s">
        <v>3559</v>
      </c>
      <c r="BW124" s="1" t="s">
        <v>31</v>
      </c>
      <c r="BX124" s="1"/>
      <c r="BY124" t="str">
        <f>_xlfn.XLOOKUP($B124,Img_lookup!A:A,Img_lookup!B:B, "Not available")</f>
        <v>cd13ddec-4845-403f-86bd-07f948555cab</v>
      </c>
      <c r="BZ124" t="str">
        <f>_xlfn.XLOOKUP($B124,Img_lookup!A:A,Img_lookup!C:C, "Not available")</f>
        <v>P20130425-0087‚ÄîAmelanchier alnifolia var semiintegrifolia ‚ÄîRPBG</v>
      </c>
      <c r="CA124" t="str">
        <f>_xlfn.XLOOKUP($B124,Img_lookup!A:A,Img_lookup!D:D, "Not available")</f>
        <v>John Rusk</v>
      </c>
      <c r="CB124" t="str">
        <f>_xlfn.XLOOKUP($B124,Img_lookup!A:A,Img_lookup!E:E, "https://imgur.com/aT5wafe")</f>
        <v>https://api.openverse.engineering/v1/images/cd13ddec-4845-403f-86bd-07f948555cab/thumb/</v>
      </c>
    </row>
    <row r="125" spans="1:80" ht="409.6" x14ac:dyDescent="0.15">
      <c r="A125" s="1" t="s">
        <v>58</v>
      </c>
      <c r="B125" s="1" t="s">
        <v>7537</v>
      </c>
      <c r="C125" s="1" t="s">
        <v>7538</v>
      </c>
      <c r="D125" s="1" t="s">
        <v>7539</v>
      </c>
      <c r="E125" s="1" t="s">
        <v>7540</v>
      </c>
      <c r="F125" s="1" t="s">
        <v>22</v>
      </c>
      <c r="G125" s="1" t="s">
        <v>22</v>
      </c>
      <c r="H125" s="11" t="str">
        <f t="shared" si="43"/>
        <v>Perennial</v>
      </c>
      <c r="I125" s="1" t="s">
        <v>17107</v>
      </c>
      <c r="J125" s="1">
        <v>3</v>
      </c>
      <c r="L125" t="str" cm="1">
        <f t="array" ref="L125">_xlfn.IFS(J125+K125="", "Unknown", J125+K125&gt;3, "Large", J125+K125&gt;0.5, "Medium", J125+K125&gt;0, "Small")</f>
        <v>Medium</v>
      </c>
      <c r="M125" s="1">
        <v>2</v>
      </c>
      <c r="N125" cm="1">
        <f t="array" ref="N125">IF($M125="",INDEX($M$2:$M$2176,MATCH(1,INDEX(($A$2:$A$2176=$A125)*($M$2:$M$2176&lt;&gt;""),0),0)),$M125)</f>
        <v>2</v>
      </c>
      <c r="O125" s="2" t="str">
        <f t="shared" si="54"/>
        <v>Hardy to cold</v>
      </c>
      <c r="P125" s="1" t="s">
        <v>7541</v>
      </c>
      <c r="Q125" s="1" t="s">
        <v>17111</v>
      </c>
      <c r="R125" t="str">
        <f t="shared" si="61"/>
        <v>Slow</v>
      </c>
      <c r="T125" s="1"/>
      <c r="U125" s="1"/>
      <c r="V125" s="1">
        <v>5</v>
      </c>
      <c r="W125" s="6">
        <f t="shared" si="68"/>
        <v>5</v>
      </c>
      <c r="X125" t="str">
        <f>IF(W125=1, "January", IF(W125=2, "February", IF(W125=3, "March", IF(W125=4, "April", IF(W125=5, "May", IF(W125=6, "June", IF(W125=7, "July", IF(W125=8, "August", IF(W125=9, "September", IF(W125=10, "October", IF(W125=11, "November", IF(W125=12, "December", "Other"))))))))))))</f>
        <v>May</v>
      </c>
      <c r="Y125" s="1"/>
      <c r="Z125" s="1"/>
      <c r="AA125" s="1" t="s">
        <v>307</v>
      </c>
      <c r="AB125" s="1" t="str">
        <f>IF(ISNUMBER(SEARCH("-",AA125)),TRIM(LEFT(AA125,FIND("-",AA125)-1)),AA125)</f>
        <v>6</v>
      </c>
      <c r="AC125" s="1" t="str">
        <f>IF(AB125="1", "January", IF(AB125="2", "February", IF(AB125="3", "March", IF(AB125="4", "April", IF(AB125="5", "May", IF(AB125="6", "June", IF(AB125="7", "July", IF(AB125="8", "August", IF(AB125="9", "September", IF(AB125="10", "October", IF(AB125="11", "November", IF(AB125="12", "December", "Other"))))))))))))</f>
        <v>June</v>
      </c>
      <c r="AD125" s="1" t="str">
        <f>IF(ISNUMBER(SEARCH("-",AA125)),TRIM(RIGHT(AA125,LEN(AA125)-SEARCH("-",AA125))),AA125)</f>
        <v>7</v>
      </c>
      <c r="AE125" s="1" t="str">
        <f>IF(AD125="1", "January", IF(AD125="2", "February", IF(AD125="3", "March", IF(AD125="4", "April", IF(AD125="5", "May", IF(AD125="6", "June", IF(AD125="7", "July", IF(AD125="8", "August", IF(AD125="9", "September", IF(AD125="10", "October", IF(AD125="11", "November", IF(AD125="12", "December", "Other"))))))))))))</f>
        <v>July</v>
      </c>
      <c r="AF125" s="16" t="s">
        <v>25136</v>
      </c>
      <c r="AG125" s="1" t="str">
        <f t="shared" si="44"/>
        <v xml:space="preserve">Seed </v>
      </c>
      <c r="AH125"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5" s="1" t="s">
        <v>7542</v>
      </c>
      <c r="AJ125" s="1" t="s">
        <v>26</v>
      </c>
      <c r="AK125" s="1" t="s">
        <v>17104</v>
      </c>
      <c r="AL125" s="1" t="str">
        <f t="shared" si="58"/>
        <v>Unscented</v>
      </c>
      <c r="AM125" s="1" t="b">
        <v>0</v>
      </c>
      <c r="AN125" s="1" t="b">
        <v>1</v>
      </c>
      <c r="AO125" s="1" t="b">
        <v>0</v>
      </c>
      <c r="AP125" s="5" t="s">
        <v>28</v>
      </c>
      <c r="AQ125" s="5" t="str">
        <f t="shared" si="46"/>
        <v>Light, Medium, Heavy</v>
      </c>
      <c r="AR125" s="1" t="s">
        <v>10</v>
      </c>
      <c r="AS125" s="1" t="str">
        <f t="shared" si="59"/>
        <v>None, Partial</v>
      </c>
      <c r="AT125" s="1" t="str">
        <f t="shared" si="47"/>
        <v>Partial, Full</v>
      </c>
      <c r="AU125" s="1" t="s">
        <v>29</v>
      </c>
      <c r="AV125" s="1" t="str">
        <f t="shared" si="48"/>
        <v>Moist</v>
      </c>
      <c r="AW125" s="1" t="s">
        <v>123</v>
      </c>
      <c r="AX125" s="1" t="str">
        <f t="shared" si="49"/>
        <v>Acid, Neutral</v>
      </c>
      <c r="AY125" s="1" t="b">
        <v>0</v>
      </c>
      <c r="AZ125" s="1" t="b">
        <v>0</v>
      </c>
      <c r="BA125" s="1" t="b">
        <v>0</v>
      </c>
      <c r="BC125" t="str">
        <f t="shared" si="50"/>
        <v>FALSE</v>
      </c>
      <c r="BE125" t="str">
        <f t="shared" si="51"/>
        <v>FALSE</v>
      </c>
      <c r="BF125" s="1" t="b">
        <v>0</v>
      </c>
      <c r="BG125" s="1" t="b">
        <v>1</v>
      </c>
      <c r="BH125" s="1" t="b">
        <v>0</v>
      </c>
      <c r="BI125" s="1" t="s">
        <v>30</v>
      </c>
      <c r="BJ125" s="1" t="str">
        <f t="shared" si="52"/>
        <v>FALSE</v>
      </c>
      <c r="BK125" s="1" t="s">
        <v>77</v>
      </c>
      <c r="BL125" t="str">
        <f t="shared" si="53"/>
        <v>TRUE</v>
      </c>
      <c r="BM125" s="1" t="b">
        <v>0</v>
      </c>
      <c r="BN125" s="1" t="b">
        <v>0</v>
      </c>
      <c r="BO125" s="1">
        <f t="shared" si="60"/>
        <v>17</v>
      </c>
      <c r="BP125" s="1" t="s">
        <v>7543</v>
      </c>
      <c r="BQ125" s="1" cm="1">
        <f t="array" ref="BQ125">_xlfn.IFS(BP125="None Known",0, LEN(BP125)&gt;500, 5,LEN(BP125)&gt;400, 4, LEN(BP125)&gt;300, 3, LEN(BP125)&gt;200, 2, LEN(BP125)&gt;1, 1)</f>
        <v>1</v>
      </c>
      <c r="BR125" s="1" t="s">
        <v>7544</v>
      </c>
      <c r="BS125" s="1">
        <v>5</v>
      </c>
      <c r="BT125" s="1" t="s">
        <v>7545</v>
      </c>
      <c r="BU125" s="1">
        <v>1</v>
      </c>
      <c r="BV125" s="1" t="s">
        <v>3559</v>
      </c>
      <c r="BW125" s="1" t="s">
        <v>31</v>
      </c>
      <c r="BX125" s="1"/>
      <c r="BY125" t="str">
        <f>_xlfn.XLOOKUP($B125,Img_lookup!A:A,Img_lookup!B:B, "Not available")</f>
        <v>cd13ddec-4845-403f-86bd-07f948555cab</v>
      </c>
      <c r="BZ125" t="str">
        <f>_xlfn.XLOOKUP($B125,Img_lookup!A:A,Img_lookup!C:C, "Not available")</f>
        <v>P20130425-0087‚ÄîAmelanchier alnifolia var semiintegrifolia ‚ÄîRPBG</v>
      </c>
      <c r="CA125" t="str">
        <f>_xlfn.XLOOKUP($B125,Img_lookup!A:A,Img_lookup!D:D, "Not available")</f>
        <v>John Rusk</v>
      </c>
      <c r="CB125" t="str">
        <f>_xlfn.XLOOKUP($B125,Img_lookup!A:A,Img_lookup!E:E, "https://imgur.com/aT5wafe")</f>
        <v>https://api.openverse.engineering/v1/images/cd13ddec-4845-403f-86bd-07f948555cab/thumb/</v>
      </c>
    </row>
    <row r="126" spans="1:80" ht="409.6" x14ac:dyDescent="0.15">
      <c r="A126" s="1" t="s">
        <v>58</v>
      </c>
      <c r="B126" s="1" t="s">
        <v>1429</v>
      </c>
      <c r="C126" s="1" t="s">
        <v>1430</v>
      </c>
      <c r="D126" s="1" t="s">
        <v>1431</v>
      </c>
      <c r="E126" s="1" t="s">
        <v>1432</v>
      </c>
      <c r="F126" s="1" t="s">
        <v>62</v>
      </c>
      <c r="G126" s="1" t="s">
        <v>62</v>
      </c>
      <c r="H126" s="11" t="str">
        <f t="shared" si="43"/>
        <v>Perennial</v>
      </c>
      <c r="I126" s="1" t="s">
        <v>17107</v>
      </c>
      <c r="J126" s="1">
        <v>10</v>
      </c>
      <c r="K126" s="1">
        <v>12</v>
      </c>
      <c r="L126" t="str" cm="1">
        <f t="array" ref="L126">_xlfn.IFS(J126+K126="", "Unknown", J126+K126&gt;3, "Large", J126+K126&gt;0.5, "Medium", J126+K126&gt;0, "Small")</f>
        <v>Large</v>
      </c>
      <c r="M126" s="1">
        <v>4</v>
      </c>
      <c r="N126" cm="1">
        <f t="array" ref="N126">IF($M126="",INDEX($M$2:$M$2176,MATCH(1,INDEX(($A$2:$A$2176=$A126)*($M$2:$M$2176&lt;&gt;""),0),0)),$M126)</f>
        <v>4</v>
      </c>
      <c r="O126" s="2" t="str">
        <f t="shared" si="54"/>
        <v>Hardy to cold</v>
      </c>
      <c r="P126" s="1" t="s">
        <v>1433</v>
      </c>
      <c r="R126" t="str">
        <f t="shared" si="61"/>
        <v>Medium</v>
      </c>
      <c r="T126" s="1"/>
      <c r="U126" s="1"/>
      <c r="V126" s="1">
        <v>4</v>
      </c>
      <c r="W126" s="6">
        <f t="shared" si="68"/>
        <v>4</v>
      </c>
      <c r="X126" t="str">
        <f>IF(W126=1, "January", IF(W126=2, "February", IF(W126=3, "March", IF(W126=4, "April", IF(W126=5, "May", IF(W126=6, "June", IF(W126=7, "July", IF(W126=8, "August", IF(W126=9, "September", IF(W126=10, "October", IF(W126=11, "November", IF(W126=12, "December", "Other"))))))))))))</f>
        <v>April</v>
      </c>
      <c r="Y126" s="1"/>
      <c r="Z126" s="1"/>
      <c r="AA126" s="1" t="s">
        <v>307</v>
      </c>
      <c r="AB126" s="1" t="str">
        <f>IF(ISNUMBER(SEARCH("-",AA126)),TRIM(LEFT(AA126,FIND("-",AA126)-1)),AA126)</f>
        <v>6</v>
      </c>
      <c r="AC126" s="1" t="str">
        <f>IF(AB126="1", "January", IF(AB126="2", "February", IF(AB126="3", "March", IF(AB126="4", "April", IF(AB126="5", "May", IF(AB126="6", "June", IF(AB126="7", "July", IF(AB126="8", "August", IF(AB126="9", "September", IF(AB126="10", "October", IF(AB126="11", "November", IF(AB126="12", "December", "Other"))))))))))))</f>
        <v>June</v>
      </c>
      <c r="AD126" s="1" t="str">
        <f>IF(ISNUMBER(SEARCH("-",AA126)),TRIM(RIGHT(AA126,LEN(AA126)-SEARCH("-",AA126))),AA126)</f>
        <v>7</v>
      </c>
      <c r="AE126" s="1" t="str">
        <f>IF(AD126="1", "January", IF(AD126="2", "February", IF(AD126="3", "March", IF(AD126="4", "April", IF(AD126="5", "May", IF(AD126="6", "June", IF(AD126="7", "July", IF(AD126="8", "August", IF(AD126="9", "September", IF(AD126="10", "October", IF(AD126="11", "November", IF(AD126="12", "December", "Other"))))))))))))</f>
        <v>July</v>
      </c>
      <c r="AF126" s="16" t="s">
        <v>25136</v>
      </c>
      <c r="AG126" s="1" t="str">
        <f t="shared" si="44"/>
        <v xml:space="preserve">Seed </v>
      </c>
      <c r="AH126"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6" s="1" t="s">
        <v>1434</v>
      </c>
      <c r="AJ126" s="1" t="s">
        <v>26</v>
      </c>
      <c r="AK126" s="1" t="s">
        <v>17104</v>
      </c>
      <c r="AL126" s="1" t="str">
        <f t="shared" si="58"/>
        <v>Unscented</v>
      </c>
      <c r="AM126" s="1" t="b">
        <v>0</v>
      </c>
      <c r="AN126" s="1" t="b">
        <v>1</v>
      </c>
      <c r="AO126" s="1" t="b">
        <v>0</v>
      </c>
      <c r="AP126" s="5" t="s">
        <v>28</v>
      </c>
      <c r="AQ126" s="5" t="str">
        <f t="shared" si="46"/>
        <v>Light, Medium, Heavy</v>
      </c>
      <c r="AR126" s="1" t="s">
        <v>10</v>
      </c>
      <c r="AS126" s="1" t="str">
        <f t="shared" si="59"/>
        <v>None, Partial</v>
      </c>
      <c r="AT126" s="1" t="str">
        <f t="shared" si="47"/>
        <v>Partial, Full</v>
      </c>
      <c r="AU126" s="1" t="s">
        <v>29</v>
      </c>
      <c r="AV126" s="1" t="str">
        <f t="shared" si="48"/>
        <v>Moist</v>
      </c>
      <c r="AW126" s="1" t="s">
        <v>123</v>
      </c>
      <c r="AX126" s="1" t="str">
        <f t="shared" si="49"/>
        <v>Acid, Neutral</v>
      </c>
      <c r="AY126" s="1" t="b">
        <v>0</v>
      </c>
      <c r="AZ126" s="1" t="b">
        <v>0</v>
      </c>
      <c r="BA126" s="1" t="b">
        <v>0</v>
      </c>
      <c r="BC126" t="str">
        <f t="shared" si="50"/>
        <v>FALSE</v>
      </c>
      <c r="BE126" t="str">
        <f t="shared" si="51"/>
        <v>FALSE</v>
      </c>
      <c r="BF126" s="1" t="b">
        <v>0</v>
      </c>
      <c r="BG126" s="1" t="b">
        <v>1</v>
      </c>
      <c r="BH126" s="1" t="b">
        <v>0</v>
      </c>
      <c r="BI126" s="1" t="s">
        <v>30</v>
      </c>
      <c r="BJ126" s="1" t="str">
        <f t="shared" si="52"/>
        <v>FALSE</v>
      </c>
      <c r="BK126" s="1" t="s">
        <v>77</v>
      </c>
      <c r="BL126" t="str">
        <f t="shared" si="53"/>
        <v>TRUE</v>
      </c>
      <c r="BM126" s="1" t="b">
        <v>0</v>
      </c>
      <c r="BN126" s="1" t="b">
        <v>0</v>
      </c>
      <c r="BO126" s="1">
        <f t="shared" si="60"/>
        <v>13</v>
      </c>
      <c r="BP126" s="1" t="s">
        <v>1435</v>
      </c>
      <c r="BQ126" s="1" cm="1">
        <f t="array" ref="BQ126">_xlfn.IFS(BP126="None Known",0, LEN(BP126)&gt;500, 5,LEN(BP126)&gt;400, 4, LEN(BP126)&gt;300, 3, LEN(BP126)&gt;200, 2, LEN(BP126)&gt;1, 1)</f>
        <v>3</v>
      </c>
      <c r="BR126" s="1" t="s">
        <v>1436</v>
      </c>
      <c r="BS126" s="1">
        <v>3</v>
      </c>
      <c r="BT126" s="1" t="s">
        <v>1437</v>
      </c>
      <c r="BU126" s="1">
        <v>1</v>
      </c>
      <c r="BV126" s="1" t="s">
        <v>465</v>
      </c>
      <c r="BW126" s="1" t="s">
        <v>31</v>
      </c>
      <c r="BX126" s="1"/>
      <c r="BY126" t="str">
        <f>_xlfn.XLOOKUP($B126,Img_lookup!A:A,Img_lookup!B:B, "Not available")</f>
        <v>acf94bcc-be6b-44fb-bf0c-794300ded3bd</v>
      </c>
      <c r="BZ126" t="str">
        <f>_xlfn.XLOOKUP($B126,Img_lookup!A:A,Img_lookup!C:C, "Not available")</f>
        <v>Downy serviceberry, Amelanchier arborea</v>
      </c>
      <c r="CA126" t="str">
        <f>_xlfn.XLOOKUP($B126,Img_lookup!A:A,Img_lookup!D:D, "Not available")</f>
        <v>Where Are The Hikers?</v>
      </c>
      <c r="CB126" t="str">
        <f>_xlfn.XLOOKUP($B126,Img_lookup!A:A,Img_lookup!E:E, "https://imgur.com/aT5wafe")</f>
        <v>https://api.openverse.engineering/v1/images/acf94bcc-be6b-44fb-bf0c-794300ded3bd/thumb/</v>
      </c>
    </row>
    <row r="127" spans="1:80" ht="409.6" x14ac:dyDescent="0.15">
      <c r="A127" s="1" t="s">
        <v>58</v>
      </c>
      <c r="B127" s="1" t="s">
        <v>1871</v>
      </c>
      <c r="D127" s="1" t="s">
        <v>1872</v>
      </c>
      <c r="E127" s="1" t="s">
        <v>1873</v>
      </c>
      <c r="F127" s="1" t="s">
        <v>22</v>
      </c>
      <c r="G127" s="1" t="s">
        <v>22</v>
      </c>
      <c r="H127" s="11" t="str">
        <f t="shared" si="43"/>
        <v>Perennial</v>
      </c>
      <c r="I127" s="1" t="s">
        <v>17107</v>
      </c>
      <c r="J127" s="1">
        <v>3</v>
      </c>
      <c r="L127" t="str" cm="1">
        <f t="array" ref="L127">_xlfn.IFS(J127+K127="", "Unknown", J127+K127&gt;3, "Large", J127+K127&gt;0.5, "Medium", J127+K127&gt;0, "Small")</f>
        <v>Medium</v>
      </c>
      <c r="M127" s="1">
        <v>5</v>
      </c>
      <c r="N127" cm="1">
        <f t="array" ref="N127">IF($M127="",INDEX($M$2:$M$2176,MATCH(1,INDEX(($A$2:$A$2176=$A127)*($M$2:$M$2176&lt;&gt;""),0),0)),$M127)</f>
        <v>5</v>
      </c>
      <c r="O127" s="2" t="str">
        <f t="shared" si="54"/>
        <v>Seasonal outdoors</v>
      </c>
      <c r="P127" s="1" t="s">
        <v>1874</v>
      </c>
      <c r="R127" t="str">
        <f t="shared" si="61"/>
        <v>Medium</v>
      </c>
      <c r="T127" s="1"/>
      <c r="U127" s="1"/>
      <c r="V127" s="1" t="s">
        <v>188</v>
      </c>
      <c r="W127" s="6" t="str">
        <f t="shared" si="68"/>
        <v>4</v>
      </c>
      <c r="X127" t="str">
        <f>IF(W127="1", "January", IF(W127="2", "February", IF(W127="3", "March", IF(W127="4", "April", IF(W127="5", "May", IF(W127="6", "June", IF(W127="7", "July", IF(W127="8", "August", IF(W127="9", "September", IF(W127="10", "October", IF(W127="11", "November", IF(W127="12", "December", "Other"))))))))))))</f>
        <v>April</v>
      </c>
      <c r="Y127" s="2" t="str">
        <f>IF(ISNUMBER(SEARCH("-",V127)),TRIM(RIGHT(V127,LEN(V127)-SEARCH("-",V127))),V127)</f>
        <v>5</v>
      </c>
      <c r="Z127" s="2" t="str">
        <f>IF(Y127="1", "January", IF(Y127="2", "February", IF(Y127="3", "March", IF(Y127="4", "April", IF(Y127="5", "May", IF(Y127="6", "June", IF(Y127="7", "July", IF(Y127="8", "August", IF(Y127="9", "September", IF(Y127="10", "October", IF(Y127="11", "November", IF(Y127="12", "December", "Other"))))))))))))</f>
        <v>May</v>
      </c>
      <c r="AF127" s="16" t="s">
        <v>25136</v>
      </c>
      <c r="AG127" s="1" t="str">
        <f t="shared" si="44"/>
        <v xml:space="preserve">Seed </v>
      </c>
      <c r="AH127"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7" s="1" t="s">
        <v>1875</v>
      </c>
      <c r="AJ127" s="1" t="s">
        <v>26</v>
      </c>
      <c r="AK127" s="1" t="s">
        <v>17104</v>
      </c>
      <c r="AL127" s="1" t="str">
        <f t="shared" si="58"/>
        <v>Unscented</v>
      </c>
      <c r="AM127" s="1" t="b">
        <v>0</v>
      </c>
      <c r="AN127" s="1" t="b">
        <v>1</v>
      </c>
      <c r="AO127" s="1" t="b">
        <v>0</v>
      </c>
      <c r="AP127" s="5" t="s">
        <v>28</v>
      </c>
      <c r="AQ127" s="5" t="str">
        <f t="shared" si="46"/>
        <v>Light, Medium, Heavy</v>
      </c>
      <c r="AR127" s="1" t="s">
        <v>10</v>
      </c>
      <c r="AS127" s="1" t="str">
        <f t="shared" si="59"/>
        <v>None, Partial</v>
      </c>
      <c r="AT127" s="1" t="str">
        <f t="shared" si="47"/>
        <v>Partial, Full</v>
      </c>
      <c r="AU127" s="1" t="s">
        <v>29</v>
      </c>
      <c r="AV127" s="1" t="str">
        <f t="shared" si="48"/>
        <v>Moist</v>
      </c>
      <c r="AW127" s="1" t="s">
        <v>123</v>
      </c>
      <c r="AX127" s="1" t="str">
        <f t="shared" si="49"/>
        <v>Acid, Neutral</v>
      </c>
      <c r="AY127" s="1" t="b">
        <v>0</v>
      </c>
      <c r="AZ127" s="1" t="b">
        <v>0</v>
      </c>
      <c r="BA127" s="1" t="b">
        <v>0</v>
      </c>
      <c r="BC127" t="str">
        <f t="shared" si="50"/>
        <v>FALSE</v>
      </c>
      <c r="BE127" t="str">
        <f t="shared" si="51"/>
        <v>FALSE</v>
      </c>
      <c r="BF127" s="1" t="b">
        <v>0</v>
      </c>
      <c r="BG127" s="1" t="b">
        <v>1</v>
      </c>
      <c r="BH127" s="1" t="b">
        <v>0</v>
      </c>
      <c r="BI127" s="1" t="s">
        <v>30</v>
      </c>
      <c r="BJ127" s="1" t="str">
        <f t="shared" si="52"/>
        <v>FALSE</v>
      </c>
      <c r="BK127" s="1" t="s">
        <v>77</v>
      </c>
      <c r="BL127" t="str">
        <f t="shared" si="53"/>
        <v>TRUE</v>
      </c>
      <c r="BM127" s="1" t="b">
        <v>0</v>
      </c>
      <c r="BN127" s="1" t="b">
        <v>0</v>
      </c>
      <c r="BO127" s="1">
        <f t="shared" si="60"/>
        <v>9</v>
      </c>
      <c r="BP127" s="1" t="s">
        <v>31</v>
      </c>
      <c r="BQ127" s="1" cm="1">
        <f t="array" ref="BQ127">_xlfn.IFS(BP127="None Known",0, LEN(BP127)&gt;500, 5,LEN(BP127)&gt;400, 4, LEN(BP127)&gt;300, 3, LEN(BP127)&gt;200, 2, LEN(BP127)&gt;1, 1)</f>
        <v>0</v>
      </c>
      <c r="BR127" s="1" t="s">
        <v>1876</v>
      </c>
      <c r="BS127" s="1">
        <v>3</v>
      </c>
      <c r="BT127" s="1" t="s">
        <v>31</v>
      </c>
      <c r="BU127" s="1">
        <v>0</v>
      </c>
      <c r="BV127" s="1" t="s">
        <v>465</v>
      </c>
      <c r="BW127" s="1" t="s">
        <v>31</v>
      </c>
      <c r="BX127" s="1"/>
      <c r="BY127" t="str">
        <f>_xlfn.XLOOKUP($B127,Img_lookup!A:A,Img_lookup!B:B, "Not available")</f>
        <v>28e7e815-f5f8-497f-a86d-f4bec14ff20b</v>
      </c>
      <c r="BZ127" t="str">
        <f>_xlfn.XLOOKUP($B127,Img_lookup!A:A,Img_lookup!C:C, "Not available")</f>
        <v>Bartram's serviceberry Amelanchier bartramiana</v>
      </c>
      <c r="CA127" t="str">
        <f>_xlfn.XLOOKUP($B127,Img_lookup!A:A,Img_lookup!D:D, "Not available")</f>
        <v>Paul and Jill</v>
      </c>
      <c r="CB127" t="str">
        <f>_xlfn.XLOOKUP($B127,Img_lookup!A:A,Img_lookup!E:E, "https://imgur.com/aT5wafe")</f>
        <v>https://api.openverse.engineering/v1/images/28e7e815-f5f8-497f-a86d-f4bec14ff20b/thumb/</v>
      </c>
    </row>
    <row r="128" spans="1:80" ht="409.6" x14ac:dyDescent="0.15">
      <c r="A128" s="1" t="s">
        <v>58</v>
      </c>
      <c r="B128" s="1" t="s">
        <v>10994</v>
      </c>
      <c r="C128" s="1" t="s">
        <v>10995</v>
      </c>
      <c r="D128" s="1" t="s">
        <v>10996</v>
      </c>
      <c r="E128" s="1" t="s">
        <v>10997</v>
      </c>
      <c r="F128" s="1" t="s">
        <v>22</v>
      </c>
      <c r="G128" s="1" t="s">
        <v>22</v>
      </c>
      <c r="H128" s="11" t="str">
        <f t="shared" si="43"/>
        <v>Perennial</v>
      </c>
      <c r="I128" s="1" t="s">
        <v>17107</v>
      </c>
      <c r="J128" s="1">
        <v>6</v>
      </c>
      <c r="K128" s="1">
        <v>3</v>
      </c>
      <c r="L128" t="str" cm="1">
        <f t="array" ref="L128">_xlfn.IFS(J128+K128="", "Unknown", J128+K128&gt;3, "Large", J128+K128&gt;0.5, "Medium", J128+K128&gt;0, "Small")</f>
        <v>Large</v>
      </c>
      <c r="M128" s="1">
        <v>4</v>
      </c>
      <c r="N128" cm="1">
        <f t="array" ref="N128">IF($M128="",INDEX($M$2:$M$2176,MATCH(1,INDEX(($A$2:$A$2176=$A128)*($M$2:$M$2176&lt;&gt;""),0),0)),$M128)</f>
        <v>4</v>
      </c>
      <c r="O128" s="2" t="str">
        <f t="shared" si="54"/>
        <v>Hardy to cold</v>
      </c>
      <c r="P128" s="1" t="s">
        <v>10998</v>
      </c>
      <c r="Q128" s="1" t="s">
        <v>17110</v>
      </c>
      <c r="R128" t="str">
        <f t="shared" si="61"/>
        <v>Medium</v>
      </c>
      <c r="T128" s="1"/>
      <c r="U128" s="1"/>
      <c r="V128" s="1">
        <v>4</v>
      </c>
      <c r="W128" s="6">
        <f t="shared" si="68"/>
        <v>4</v>
      </c>
      <c r="X128" t="str">
        <f>IF(W128=1, "January", IF(W128=2, "February", IF(W128=3, "March", IF(W128=4, "April", IF(W128=5, "May", IF(W128=6, "June", IF(W128=7, "July", IF(W128=8, "August", IF(W128=9, "September", IF(W128=10, "October", IF(W128=11, "November", IF(W128=12, "December", "Other"))))))))))))</f>
        <v>April</v>
      </c>
      <c r="Y128" s="1"/>
      <c r="Z128" s="1"/>
      <c r="AA128" s="1">
        <v>7</v>
      </c>
      <c r="AB128" s="1">
        <f>IF(ISNUMBER(SEARCH("-",AA128)),TRIM(LEFT(AA128,FIND("-",AA128)-1)),AA128)</f>
        <v>7</v>
      </c>
      <c r="AC128" s="1" t="str">
        <f>IF(AB128=1, "January", IF(AB128=2, "February", IF(AB128=3, "March", IF(AB128=4, "April", IF(AB128=5, "May", IF(AB128=6, "June", IF(AB128=7, "July", IF(AB128=8, "August", IF(AB128=9, "September", IF(AB128=10, "October", IF(AB128=11, "November", IF(AB128=12, "December", "Other"))))))))))))</f>
        <v>July</v>
      </c>
      <c r="AD128" s="1"/>
      <c r="AE128" s="1"/>
      <c r="AF128" s="16" t="s">
        <v>25136</v>
      </c>
      <c r="AG128" s="1" t="str">
        <f t="shared" si="44"/>
        <v xml:space="preserve">Seed </v>
      </c>
      <c r="AH128"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8" s="1" t="s">
        <v>10999</v>
      </c>
      <c r="AJ128" s="1" t="s">
        <v>26</v>
      </c>
      <c r="AK128" s="1" t="s">
        <v>17104</v>
      </c>
      <c r="AL128" s="1" t="str">
        <f t="shared" si="58"/>
        <v>Unscented</v>
      </c>
      <c r="AM128" s="1" t="b">
        <v>0</v>
      </c>
      <c r="AN128" s="1" t="b">
        <v>1</v>
      </c>
      <c r="AO128" s="1" t="b">
        <v>0</v>
      </c>
      <c r="AP128" s="5" t="s">
        <v>28</v>
      </c>
      <c r="AQ128" s="5" t="str">
        <f t="shared" si="46"/>
        <v>Light, Medium, Heavy</v>
      </c>
      <c r="AR128" s="1" t="s">
        <v>10</v>
      </c>
      <c r="AS128" s="1" t="str">
        <f t="shared" si="59"/>
        <v>None, Partial</v>
      </c>
      <c r="AT128" s="1" t="str">
        <f t="shared" si="47"/>
        <v>Partial, Full</v>
      </c>
      <c r="AU128" s="1" t="s">
        <v>29</v>
      </c>
      <c r="AV128" s="1" t="str">
        <f t="shared" si="48"/>
        <v>Moist</v>
      </c>
      <c r="AW128" s="1" t="s">
        <v>123</v>
      </c>
      <c r="AX128" s="1" t="str">
        <f t="shared" si="49"/>
        <v>Acid, Neutral</v>
      </c>
      <c r="AY128" s="1" t="b">
        <v>0</v>
      </c>
      <c r="AZ128" s="1" t="b">
        <v>0</v>
      </c>
      <c r="BA128" s="1" t="b">
        <v>0</v>
      </c>
      <c r="BB128" s="1" t="s">
        <v>275</v>
      </c>
      <c r="BC128" t="str">
        <f t="shared" si="50"/>
        <v>TRUE</v>
      </c>
      <c r="BE128" t="str">
        <f t="shared" si="51"/>
        <v>FALSE</v>
      </c>
      <c r="BF128" s="1" t="b">
        <v>0</v>
      </c>
      <c r="BG128" s="1" t="b">
        <v>1</v>
      </c>
      <c r="BH128" s="1" t="b">
        <v>0</v>
      </c>
      <c r="BI128" s="1" t="s">
        <v>30</v>
      </c>
      <c r="BJ128" s="1" t="str">
        <f t="shared" si="52"/>
        <v>FALSE</v>
      </c>
      <c r="BK128" s="1" t="s">
        <v>77</v>
      </c>
      <c r="BL128" t="str">
        <f t="shared" si="53"/>
        <v>TRUE</v>
      </c>
      <c r="BM128" s="1" t="b">
        <v>0</v>
      </c>
      <c r="BN128" s="1" t="b">
        <v>0</v>
      </c>
      <c r="BO128" s="1">
        <f t="shared" si="60"/>
        <v>17</v>
      </c>
      <c r="BP128" s="1" t="s">
        <v>11000</v>
      </c>
      <c r="BQ128" s="1" cm="1">
        <f t="array" ref="BQ128">_xlfn.IFS(BP128="None Known",0, LEN(BP128)&gt;500, 5,LEN(BP128)&gt;400, 4, LEN(BP128)&gt;300, 3, LEN(BP128)&gt;200, 2, LEN(BP128)&gt;1, 1)</f>
        <v>4</v>
      </c>
      <c r="BR128" s="1" t="s">
        <v>11001</v>
      </c>
      <c r="BS128" s="1">
        <v>4</v>
      </c>
      <c r="BT128" s="1" t="s">
        <v>11002</v>
      </c>
      <c r="BU128" s="1">
        <v>1</v>
      </c>
      <c r="BV128" s="1" t="s">
        <v>465</v>
      </c>
      <c r="BW128" s="1" t="s">
        <v>31</v>
      </c>
      <c r="BX128" s="1"/>
      <c r="BY128" t="str">
        <f>_xlfn.XLOOKUP($B128,Img_lookup!A:A,Img_lookup!B:B, "Not available")</f>
        <v>08c2c0b3-fd12-431e-8be4-d5d9d51840da</v>
      </c>
      <c r="BZ128" t="str">
        <f>_xlfn.XLOOKUP($B128,Img_lookup!A:A,Img_lookup!C:C, "Not available")</f>
        <v>„Ç∏„É•„Éº„É≥„Éô„É™„Éº („Ç¢„É°„É™„Ç´„Ç∂„Ç§„Éï„É™„Éú„ÇØ) (Amelanchier canadensis) (17963119342).jpg</v>
      </c>
      <c r="CA128" t="str">
        <f>_xlfn.XLOOKUP($B128,Img_lookup!A:A,Img_lookup!D:D, "Not available")</f>
        <v>yamatsu</v>
      </c>
      <c r="CB128" t="str">
        <f>_xlfn.XLOOKUP($B128,Img_lookup!A:A,Img_lookup!E:E, "https://imgur.com/aT5wafe")</f>
        <v>https://api.openverse.engineering/v1/images/08c2c0b3-fd12-431e-8be4-d5d9d51840da/thumb/</v>
      </c>
    </row>
    <row r="129" spans="1:80" ht="409.6" x14ac:dyDescent="0.15">
      <c r="A129" s="1" t="s">
        <v>58</v>
      </c>
      <c r="B129" s="1" t="s">
        <v>2608</v>
      </c>
      <c r="E129" s="1" t="s">
        <v>2609</v>
      </c>
      <c r="F129" s="1" t="s">
        <v>22</v>
      </c>
      <c r="G129" s="1" t="s">
        <v>22</v>
      </c>
      <c r="H129" s="11" t="str">
        <f t="shared" si="43"/>
        <v>Perennial</v>
      </c>
      <c r="I129" s="1" t="s">
        <v>17107</v>
      </c>
      <c r="J129" s="1">
        <v>1.7999999520000001</v>
      </c>
      <c r="K129" s="1">
        <v>3</v>
      </c>
      <c r="L129" t="str" cm="1">
        <f t="array" ref="L129">_xlfn.IFS(J129+K129="", "Unknown", J129+K129&gt;3, "Large", J129+K129&gt;0.5, "Medium", J129+K129&gt;0, "Small")</f>
        <v>Large</v>
      </c>
      <c r="M129" s="1">
        <v>4</v>
      </c>
      <c r="N129" cm="1">
        <f t="array" ref="N129">IF($M129="",INDEX($M$2:$M$2176,MATCH(1,INDEX(($A$2:$A$2176=$A129)*($M$2:$M$2176&lt;&gt;""),0),0)),$M129)</f>
        <v>4</v>
      </c>
      <c r="O129" s="2" t="str">
        <f t="shared" si="54"/>
        <v>Hardy to cold</v>
      </c>
      <c r="P129" s="1" t="s">
        <v>2610</v>
      </c>
      <c r="R129" t="str">
        <f t="shared" si="61"/>
        <v>Medium</v>
      </c>
      <c r="T129" s="1"/>
      <c r="U129" s="1"/>
      <c r="V129" s="1">
        <v>4</v>
      </c>
      <c r="W129" s="6">
        <f t="shared" si="68"/>
        <v>4</v>
      </c>
      <c r="X129" t="str">
        <f>IF(W129=1, "January", IF(W129=2, "February", IF(W129=3, "March", IF(W129=4, "April", IF(W129=5, "May", IF(W129=6, "June", IF(W129=7, "July", IF(W129=8, "August", IF(W129=9, "September", IF(W129=10, "October", IF(W129=11, "November", IF(W129=12, "December", "Other"))))))))))))</f>
        <v>April</v>
      </c>
      <c r="Y129" s="1"/>
      <c r="Z129" s="1"/>
      <c r="AA129" s="1" t="s">
        <v>307</v>
      </c>
      <c r="AB129" s="1" t="str">
        <f>IF(ISNUMBER(SEARCH("-",AA129)),TRIM(LEFT(AA129,FIND("-",AA129)-1)),AA129)</f>
        <v>6</v>
      </c>
      <c r="AC129" s="1" t="str">
        <f>IF(AB129="1", "January", IF(AB129="2", "February", IF(AB129="3", "March", IF(AB129="4", "April", IF(AB129="5", "May", IF(AB129="6", "June", IF(AB129="7", "July", IF(AB129="8", "August", IF(AB129="9", "September", IF(AB129="10", "October", IF(AB129="11", "November", IF(AB129="12", "December", "Other"))))))))))))</f>
        <v>June</v>
      </c>
      <c r="AD129" s="1" t="str">
        <f>IF(ISNUMBER(SEARCH("-",AA129)),TRIM(RIGHT(AA129,LEN(AA129)-SEARCH("-",AA129))),AA129)</f>
        <v>7</v>
      </c>
      <c r="AE129" s="1" t="str">
        <f>IF(AD129="1", "January", IF(AD129="2", "February", IF(AD129="3", "March", IF(AD129="4", "April", IF(AD129="5", "May", IF(AD129="6", "June", IF(AD129="7", "July", IF(AD129="8", "August", IF(AD129="9", "September", IF(AD129="10", "October", IF(AD129="11", "November", IF(AD129="12", "December", "Other"))))))))))))</f>
        <v>July</v>
      </c>
      <c r="AF129" s="16" t="s">
        <v>25136</v>
      </c>
      <c r="AG129" s="1" t="str">
        <f t="shared" si="44"/>
        <v xml:space="preserve">Seed </v>
      </c>
      <c r="AH129" s="2" t="str">
        <f t="shared" si="45"/>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29" s="1" t="s">
        <v>2611</v>
      </c>
      <c r="AJ129" s="1" t="s">
        <v>26</v>
      </c>
      <c r="AK129" s="1" t="s">
        <v>17104</v>
      </c>
      <c r="AL129" s="1" t="str">
        <f t="shared" si="58"/>
        <v>Unscented</v>
      </c>
      <c r="AM129" s="1" t="b">
        <v>0</v>
      </c>
      <c r="AN129" s="1" t="b">
        <v>1</v>
      </c>
      <c r="AO129" s="1" t="b">
        <v>0</v>
      </c>
      <c r="AP129" s="5" t="s">
        <v>28</v>
      </c>
      <c r="AQ129" s="5" t="str">
        <f t="shared" si="46"/>
        <v>Light, Medium, Heavy</v>
      </c>
      <c r="AR129" s="1" t="s">
        <v>10</v>
      </c>
      <c r="AS129" s="1" t="str">
        <f t="shared" si="59"/>
        <v>None, Partial</v>
      </c>
      <c r="AT129" s="1" t="str">
        <f t="shared" si="47"/>
        <v>Partial, Full</v>
      </c>
      <c r="AU129" s="1" t="s">
        <v>29</v>
      </c>
      <c r="AV129" s="1" t="str">
        <f t="shared" si="48"/>
        <v>Moist</v>
      </c>
      <c r="AW129" s="1" t="s">
        <v>12</v>
      </c>
      <c r="AX129" s="1" t="str">
        <f t="shared" si="49"/>
        <v>Acid, Neutral, Alkaline</v>
      </c>
      <c r="AY129" s="1" t="b">
        <v>0</v>
      </c>
      <c r="AZ129" s="1" t="b">
        <v>0</v>
      </c>
      <c r="BA129" s="1" t="b">
        <v>0</v>
      </c>
      <c r="BC129" t="str">
        <f t="shared" si="50"/>
        <v>FALSE</v>
      </c>
      <c r="BE129" t="str">
        <f t="shared" si="51"/>
        <v>FALSE</v>
      </c>
      <c r="BF129" s="1" t="b">
        <v>0</v>
      </c>
      <c r="BG129" s="1" t="b">
        <v>1</v>
      </c>
      <c r="BH129" s="1" t="b">
        <v>0</v>
      </c>
      <c r="BI129" s="1" t="s">
        <v>30</v>
      </c>
      <c r="BJ129" s="1" t="str">
        <f t="shared" si="52"/>
        <v>FALSE</v>
      </c>
      <c r="BK129" s="1" t="s">
        <v>77</v>
      </c>
      <c r="BL129" t="str">
        <f t="shared" si="53"/>
        <v>TRUE</v>
      </c>
      <c r="BM129" s="1" t="b">
        <v>0</v>
      </c>
      <c r="BN129" s="1" t="b">
        <v>0</v>
      </c>
      <c r="BO129" s="1">
        <f t="shared" si="60"/>
        <v>9</v>
      </c>
      <c r="BP129" s="1" t="s">
        <v>31</v>
      </c>
      <c r="BQ129" s="1" cm="1">
        <f t="array" ref="BQ129">_xlfn.IFS(BP129="None Known",0, LEN(BP129)&gt;500, 5,LEN(BP129)&gt;400, 4, LEN(BP129)&gt;300, 3, LEN(BP129)&gt;200, 2, LEN(BP129)&gt;1, 1)</f>
        <v>0</v>
      </c>
      <c r="BR129" s="1" t="s">
        <v>2612</v>
      </c>
      <c r="BS129" s="1">
        <v>3</v>
      </c>
      <c r="BT129" s="1" t="s">
        <v>31</v>
      </c>
      <c r="BU129" s="1">
        <v>0</v>
      </c>
      <c r="BV129" s="1" t="s">
        <v>465</v>
      </c>
      <c r="BW129" s="1" t="s">
        <v>31</v>
      </c>
      <c r="BX129" s="1"/>
      <c r="BY129" t="str">
        <f>_xlfn.XLOOKUP($B129,Img_lookup!A:A,Img_lookup!B:B, "Not available")</f>
        <v>df8e29b9-13c8-4627-90e2-8a2724a5d9b6</v>
      </c>
      <c r="BZ129" t="str">
        <f>_xlfn.XLOOKUP($B129,Img_lookup!A:A,Img_lookup!C:C, "Not available")</f>
        <v>Amelanchier humilis Wiegand</v>
      </c>
      <c r="CA129" t="str">
        <f>_xlfn.XLOOKUP($B129,Img_lookup!A:A,Img_lookup!D:D, "Not available")</f>
        <v>Ernest J. Palmer</v>
      </c>
      <c r="CB129" t="str">
        <f>_xlfn.XLOOKUP($B129,Img_lookup!A:A,Img_lookup!E:E, "https://imgur.com/aT5wafe")</f>
        <v>https://api.openverse.engineering/v1/images/df8e29b9-13c8-4627-90e2-8a2724a5d9b6/thumb/</v>
      </c>
    </row>
    <row r="130" spans="1:80" ht="409.6" x14ac:dyDescent="0.15">
      <c r="A130" s="1" t="s">
        <v>58</v>
      </c>
      <c r="B130" s="1" t="s">
        <v>13770</v>
      </c>
      <c r="C130" s="1" t="s">
        <v>13771</v>
      </c>
      <c r="D130" s="1" t="s">
        <v>13772</v>
      </c>
      <c r="E130" s="1" t="s">
        <v>13773</v>
      </c>
      <c r="F130" s="1" t="s">
        <v>22</v>
      </c>
      <c r="G130" s="1" t="s">
        <v>22</v>
      </c>
      <c r="H130" s="11" t="str">
        <f t="shared" ref="H130:H193" si="69">IF(ISNUMBER(SEARCH("/",$F130)),$F130,IF(ISNUMBER(SEARCH("Annual",$F130)),"Annual","Perennial"))</f>
        <v>Perennial</v>
      </c>
      <c r="I130" s="1" t="s">
        <v>17107</v>
      </c>
      <c r="J130" s="1">
        <v>9</v>
      </c>
      <c r="K130" s="1">
        <v>6</v>
      </c>
      <c r="L130" t="str" cm="1">
        <f t="array" ref="L130">_xlfn.IFS(J130+K130="", "Unknown", J130+K130&gt;3, "Large", J130+K130&gt;0.5, "Medium", J130+K130&gt;0, "Small")</f>
        <v>Large</v>
      </c>
      <c r="M130" s="1">
        <v>4</v>
      </c>
      <c r="N130" cm="1">
        <f t="array" ref="N130">IF($M130="",INDEX($M$2:$M$2176,MATCH(1,INDEX(($A$2:$A$2176=$A130)*($M$2:$M$2176&lt;&gt;""),0),0)),$M130)</f>
        <v>4</v>
      </c>
      <c r="O130" s="2" t="str">
        <f t="shared" si="54"/>
        <v>Hardy to cold</v>
      </c>
      <c r="P130" s="1" t="s">
        <v>13774</v>
      </c>
      <c r="R130" t="str">
        <f t="shared" si="61"/>
        <v>Medium</v>
      </c>
      <c r="T130" s="1"/>
      <c r="U130" s="1"/>
      <c r="V130" s="1" t="s">
        <v>188</v>
      </c>
      <c r="W130" s="6" t="str">
        <f t="shared" si="68"/>
        <v>4</v>
      </c>
      <c r="X130" t="str">
        <f>IF(W130="1", "January", IF(W130="2", "February", IF(W130="3", "March", IF(W130="4", "April", IF(W130="5", "May", IF(W130="6", "June", IF(W130="7", "July", IF(W130="8", "August", IF(W130="9", "September", IF(W130="10", "October", IF(W130="11", "November", IF(W130="12", "December", "Other"))))))))))))</f>
        <v>April</v>
      </c>
      <c r="Y130" s="2" t="str">
        <f>IF(ISNUMBER(SEARCH("-",V130)),TRIM(RIGHT(V130,LEN(V130)-SEARCH("-",V130))),V130)</f>
        <v>5</v>
      </c>
      <c r="Z130" s="2" t="str">
        <f>IF(Y130="1", "January", IF(Y130="2", "February", IF(Y130="3", "March", IF(Y130="4", "April", IF(Y130="5", "May", IF(Y130="6", "June", IF(Y130="7", "July", IF(Y130="8", "August", IF(Y130="9", "September", IF(Y130="10", "October", IF(Y130="11", "November", IF(Y130="12", "December", "Other"))))))))))))</f>
        <v>May</v>
      </c>
      <c r="AA130" s="1" t="s">
        <v>307</v>
      </c>
      <c r="AB130" s="1" t="str">
        <f>IF(ISNUMBER(SEARCH("-",AA130)),TRIM(LEFT(AA130,FIND("-",AA130)-1)),AA130)</f>
        <v>6</v>
      </c>
      <c r="AC130" s="1" t="str">
        <f>IF(AB130="1", "January", IF(AB130="2", "February", IF(AB130="3", "March", IF(AB130="4", "April", IF(AB130="5", "May", IF(AB130="6", "June", IF(AB130="7", "July", IF(AB130="8", "August", IF(AB130="9", "September", IF(AB130="10", "October", IF(AB130="11", "November", IF(AB130="12", "December", "Other"))))))))))))</f>
        <v>June</v>
      </c>
      <c r="AD130" s="1" t="str">
        <f>IF(ISNUMBER(SEARCH("-",AA130)),TRIM(RIGHT(AA130,LEN(AA130)-SEARCH("-",AA130))),AA130)</f>
        <v>7</v>
      </c>
      <c r="AE130" s="1" t="str">
        <f>IF(AD130="1", "January", IF(AD130="2", "February", IF(AD130="3", "March", IF(AD130="4", "April", IF(AD130="5", "May", IF(AD130="6", "June", IF(AD130="7", "July", IF(AD130="8", "August", IF(AD130="9", "September", IF(AD130="10", "October", IF(AD130="11", "November", IF(AD130="12", "December", "Other"))))))))))))</f>
        <v>July</v>
      </c>
      <c r="AF130" s="16" t="s">
        <v>25136</v>
      </c>
      <c r="AG130" s="1" t="str">
        <f t="shared" ref="AG130:AG193" si="70">LEFT(AF130,FIND("-",AF130)-1)</f>
        <v xml:space="preserve">Seed </v>
      </c>
      <c r="AH130" s="2" t="str">
        <f t="shared" ref="AH130:AH193" si="71">RIGHT(AF130,LEN(AF130)-FIND("-",AF130)-1)</f>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0" s="1" t="s">
        <v>13775</v>
      </c>
      <c r="AJ130" s="1" t="s">
        <v>26</v>
      </c>
      <c r="AK130" s="1" t="s">
        <v>17104</v>
      </c>
      <c r="AL130" s="1" t="str">
        <f t="shared" si="58"/>
        <v>Unscented</v>
      </c>
      <c r="AM130" s="1" t="b">
        <v>0</v>
      </c>
      <c r="AN130" s="1" t="b">
        <v>0</v>
      </c>
      <c r="AO130" s="1" t="b">
        <v>0</v>
      </c>
      <c r="AP130" s="5" t="s">
        <v>28</v>
      </c>
      <c r="AQ130" s="5" t="str">
        <f t="shared" ref="AQ130:AQ193" si="72">IF(AP130="L", "Light", IF(AP130="M", "Medium", IF(AP130="H", "Heavy", IF(AP130="LM", "Light, Medium", IF(AP130="MH", "Medium, Heavy", IF(AP130="LMH", "Light, Medium, Heavy", ""))))))</f>
        <v>Light, Medium, Heavy</v>
      </c>
      <c r="AR130" s="1" t="s">
        <v>10</v>
      </c>
      <c r="AS130" s="1" t="str">
        <f t="shared" si="59"/>
        <v>None, Partial</v>
      </c>
      <c r="AT130" s="1" t="str">
        <f t="shared" ref="AT130:AT193" si="73">IF(AR130="N", "Full", IF(AR130="S", "Partial", IF(AR130="F", "None", IF(AR130="SN", "Partial, Full", IF(AR130="NP", "None, Partial", IF(AR130="FSN", "None, Partial, Full", ""))))))</f>
        <v>Partial, Full</v>
      </c>
      <c r="AU130" s="1" t="s">
        <v>29</v>
      </c>
      <c r="AV130" s="1" t="str">
        <f t="shared" ref="AV130:AV193" si="74">IF(AU130="D", "Dry", IF(AU130="M", "Moist", IF(AU130="We", "Wet/Water", IF(AU130="Wa", "Wet/Water", IF(AU130="WeWa", "Wet/Water", IF(AU130="DM", "Dry, Moist", IF(AU130="DMWe", "Dry, Moist, Wet/Water", IF(AU130="MWe", "Moist, Wet/Water", IF(AU130="MWeWa", "Moist, Wet/Water", IF(AU130="WeM", "Moist, Wet/Water",""))))))))))</f>
        <v>Moist</v>
      </c>
      <c r="AW130" s="1" t="s">
        <v>123</v>
      </c>
      <c r="AX130" s="1" t="str">
        <f t="shared" ref="AX130:AX193" si="75">IF(AW130="A", "Acid", IF(AW130="N", "Neutral", IF(AW130="B", "Alkaline", IF(AW130="AN", "Acid, Neutral", IF(AW130="NB", "Neutral, Alkaline", IF(AW130="ANB", "Acid, Neutral, Alkaline", ""))))))</f>
        <v>Acid, Neutral</v>
      </c>
      <c r="AY130" s="1" t="b">
        <v>1</v>
      </c>
      <c r="AZ130" s="1" t="b">
        <v>0</v>
      </c>
      <c r="BA130" s="1" t="b">
        <v>0</v>
      </c>
      <c r="BC130" t="str">
        <f t="shared" ref="BC130:BC193" si="76">IF(BB130="M", "TRUE", IF(BB130="W", "TRUE", "FALSE"))</f>
        <v>FALSE</v>
      </c>
      <c r="BE130" t="str">
        <f t="shared" ref="BE130:BE193" si="77">IF(BD130="Y", "TRUE", "FALSE")</f>
        <v>FALSE</v>
      </c>
      <c r="BF130" s="1" t="b">
        <v>0</v>
      </c>
      <c r="BG130" s="1" t="b">
        <v>1</v>
      </c>
      <c r="BH130" s="1" t="b">
        <v>0</v>
      </c>
      <c r="BI130" s="1" t="s">
        <v>30</v>
      </c>
      <c r="BJ130" s="1" t="str">
        <f t="shared" ref="BJ130:BJ193" si="78">IF(BI130="Y", "TRUE", "FALSE")</f>
        <v>FALSE</v>
      </c>
      <c r="BK130" s="1" t="s">
        <v>77</v>
      </c>
      <c r="BL130" t="str">
        <f t="shared" ref="BL130:BL193" si="79">IF(BK130="Y", "TRUE", "FALSE")</f>
        <v>TRUE</v>
      </c>
      <c r="BM130" s="1" t="b">
        <v>0</v>
      </c>
      <c r="BN130" s="1" t="b">
        <v>0</v>
      </c>
      <c r="BO130" s="1">
        <f t="shared" si="60"/>
        <v>17</v>
      </c>
      <c r="BP130" s="1" t="s">
        <v>13776</v>
      </c>
      <c r="BQ130" s="1" cm="1">
        <f t="array" ref="BQ130">_xlfn.IFS(BP130="None Known",0, LEN(BP130)&gt;500, 5,LEN(BP130)&gt;400, 4, LEN(BP130)&gt;300, 3, LEN(BP130)&gt;200, 2, LEN(BP130)&gt;1, 1)</f>
        <v>1</v>
      </c>
      <c r="BR130" s="1" t="s">
        <v>13777</v>
      </c>
      <c r="BS130" s="1">
        <v>5</v>
      </c>
      <c r="BT130" s="1" t="s">
        <v>13778</v>
      </c>
      <c r="BU130" s="1">
        <v>1</v>
      </c>
      <c r="BV130" s="1" t="s">
        <v>465</v>
      </c>
      <c r="BW130" s="1" t="s">
        <v>31</v>
      </c>
      <c r="BX130" s="1"/>
      <c r="BY130" t="str">
        <f>_xlfn.XLOOKUP($B130,Img_lookup!A:A,Img_lookup!B:B, "Not available")</f>
        <v>d284691c-add3-4fb1-9a28-269ef5ba663d</v>
      </c>
      <c r="BZ130" t="str">
        <f>_xlfn.XLOOKUP($B130,Img_lookup!A:A,Img_lookup!C:C, "Not available")</f>
        <v>Amelanchier laevis, Smooth Serviceberry, WSSC, Howard County, Md, Helen Lowe Metzman_2019-10-23-12.04.54 ZS PMax UDR</v>
      </c>
      <c r="CA130" t="str">
        <f>_xlfn.XLOOKUP($B130,Img_lookup!A:A,Img_lookup!D:D, "Not available")</f>
        <v>Sam Droege</v>
      </c>
      <c r="CB130" t="str">
        <f>_xlfn.XLOOKUP($B130,Img_lookup!A:A,Img_lookup!E:E, "https://imgur.com/aT5wafe")</f>
        <v>https://api.openverse.engineering/v1/images/d284691c-add3-4fb1-9a28-269ef5ba663d/thumb/</v>
      </c>
    </row>
    <row r="131" spans="1:80" ht="409.6" x14ac:dyDescent="0.15">
      <c r="A131" s="1" t="s">
        <v>58</v>
      </c>
      <c r="B131" s="1" t="s">
        <v>13198</v>
      </c>
      <c r="C131" s="1" t="s">
        <v>13199</v>
      </c>
      <c r="D131" s="1" t="s">
        <v>13200</v>
      </c>
      <c r="E131" s="1" t="s">
        <v>13201</v>
      </c>
      <c r="F131" s="1" t="s">
        <v>22</v>
      </c>
      <c r="G131" s="1" t="s">
        <v>22</v>
      </c>
      <c r="H131" s="11" t="str">
        <f t="shared" si="69"/>
        <v>Perennial</v>
      </c>
      <c r="I131" s="1" t="s">
        <v>17107</v>
      </c>
      <c r="J131" s="1">
        <v>6</v>
      </c>
      <c r="K131" s="1">
        <v>4</v>
      </c>
      <c r="L131" t="str" cm="1">
        <f t="array" ref="L131">_xlfn.IFS(J131+K131="", "Unknown", J131+K131&gt;3, "Large", J131+K131&gt;0.5, "Medium", J131+K131&gt;0, "Small")</f>
        <v>Large</v>
      </c>
      <c r="M131" s="1">
        <v>4</v>
      </c>
      <c r="N131" cm="1">
        <f t="array" ref="N131">IF($M131="",INDEX($M$2:$M$2176,MATCH(1,INDEX(($A$2:$A$2176=$A131)*($M$2:$M$2176&lt;&gt;""),0),0)),$M131)</f>
        <v>4</v>
      </c>
      <c r="O131" s="2" t="str">
        <f t="shared" ref="O131:O194" si="80">IF(N131="", "Temperate zone", IF(N131&lt;5, "Hardy to cold", IF(N131&lt;8, "Seasonal outdoors", IF(N131&lt;12, "Grown indoors", "all Temperate zone"))))</f>
        <v>Hardy to cold</v>
      </c>
      <c r="P131" s="1" t="s">
        <v>13202</v>
      </c>
      <c r="R131" t="str">
        <f t="shared" si="61"/>
        <v>Medium</v>
      </c>
      <c r="T131" s="1"/>
      <c r="U131" s="1"/>
      <c r="V131" s="1">
        <v>4</v>
      </c>
      <c r="W131" s="6">
        <f t="shared" si="68"/>
        <v>4</v>
      </c>
      <c r="X131" t="str">
        <f>IF(W131=1, "January", IF(W131=2, "February", IF(W131=3, "March", IF(W131=4, "April", IF(W131=5, "May", IF(W131=6, "June", IF(W131=7, "July", IF(W131=8, "August", IF(W131=9, "September", IF(W131=10, "October", IF(W131=11, "November", IF(W131=12, "December", "Other"))))))))))))</f>
        <v>April</v>
      </c>
      <c r="Y131" s="1"/>
      <c r="Z131" s="1"/>
      <c r="AA131" s="1" t="s">
        <v>307</v>
      </c>
      <c r="AB131" s="1" t="str">
        <f>IF(ISNUMBER(SEARCH("-",AA131)),TRIM(LEFT(AA131,FIND("-",AA131)-1)),AA131)</f>
        <v>6</v>
      </c>
      <c r="AC131" s="1" t="str">
        <f>IF(AB131="1", "January", IF(AB131="2", "February", IF(AB131="3", "March", IF(AB131="4", "April", IF(AB131="5", "May", IF(AB131="6", "June", IF(AB131="7", "July", IF(AB131="8", "August", IF(AB131="9", "September", IF(AB131="10", "October", IF(AB131="11", "November", IF(AB131="12", "December", "Other"))))))))))))</f>
        <v>June</v>
      </c>
      <c r="AD131" s="1" t="str">
        <f>IF(ISNUMBER(SEARCH("-",AA131)),TRIM(RIGHT(AA131,LEN(AA131)-SEARCH("-",AA131))),AA131)</f>
        <v>7</v>
      </c>
      <c r="AE131" s="1" t="str">
        <f>IF(AD131="1", "January", IF(AD131="2", "February", IF(AD131="3", "March", IF(AD131="4", "April", IF(AD131="5", "May", IF(AD131="6", "June", IF(AD131="7", "July", IF(AD131="8", "August", IF(AD131="9", "September", IF(AD131="10", "October", IF(AD131="11", "November", IF(AD131="12", "December", "Other"))))))))))))</f>
        <v>July</v>
      </c>
      <c r="AF131" s="16" t="s">
        <v>25136</v>
      </c>
      <c r="AG131" s="1" t="str">
        <f t="shared" si="70"/>
        <v xml:space="preserve">Seed </v>
      </c>
      <c r="AH131" s="2" t="str">
        <f t="shared" si="71"/>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1" s="1" t="s">
        <v>13203</v>
      </c>
      <c r="AJ131" s="1" t="s">
        <v>26</v>
      </c>
      <c r="AK131" s="1" t="s">
        <v>17104</v>
      </c>
      <c r="AL131" s="1" t="str">
        <f t="shared" ref="AL131:AL194" si="81">IF(AM131=TRUE, "Scented", "Unscented")</f>
        <v>Unscented</v>
      </c>
      <c r="AM131" s="1" t="b">
        <v>0</v>
      </c>
      <c r="AN131" s="1" t="b">
        <v>0</v>
      </c>
      <c r="AO131" s="1" t="b">
        <v>0</v>
      </c>
      <c r="AP131" s="5" t="s">
        <v>28</v>
      </c>
      <c r="AQ131" s="5" t="str">
        <f t="shared" si="72"/>
        <v>Light, Medium, Heavy</v>
      </c>
      <c r="AR131" s="1" t="s">
        <v>10</v>
      </c>
      <c r="AS131" s="1" t="str">
        <f t="shared" ref="AS131:AS194" si="82">IF(AR131="N", "None", IF(AR131="S", "Partial", IF(AR131="F", "Full", IF(AR131="SN", "None, Partial", IF(AR131="FS", "Partial, Full", IF(AR131="FSN", "None, Partial, Full", ""))))))</f>
        <v>None, Partial</v>
      </c>
      <c r="AT131" s="1" t="str">
        <f t="shared" si="73"/>
        <v>Partial, Full</v>
      </c>
      <c r="AU131" s="1" t="s">
        <v>29</v>
      </c>
      <c r="AV131" s="1" t="str">
        <f t="shared" si="74"/>
        <v>Moist</v>
      </c>
      <c r="AW131" s="1" t="s">
        <v>123</v>
      </c>
      <c r="AX131" s="1" t="str">
        <f t="shared" si="75"/>
        <v>Acid, Neutral</v>
      </c>
      <c r="AY131" s="1" t="b">
        <v>0</v>
      </c>
      <c r="AZ131" s="1" t="b">
        <v>0</v>
      </c>
      <c r="BA131" s="1" t="b">
        <v>0</v>
      </c>
      <c r="BC131" t="str">
        <f t="shared" si="76"/>
        <v>FALSE</v>
      </c>
      <c r="BE131" t="str">
        <f t="shared" si="77"/>
        <v>FALSE</v>
      </c>
      <c r="BF131" s="1" t="b">
        <v>0</v>
      </c>
      <c r="BG131" s="1" t="b">
        <v>1</v>
      </c>
      <c r="BH131" s="1" t="b">
        <v>0</v>
      </c>
      <c r="BI131" s="1" t="s">
        <v>30</v>
      </c>
      <c r="BJ131" s="1" t="str">
        <f t="shared" si="78"/>
        <v>FALSE</v>
      </c>
      <c r="BK131" s="1" t="s">
        <v>77</v>
      </c>
      <c r="BL131" t="str">
        <f t="shared" si="79"/>
        <v>TRUE</v>
      </c>
      <c r="BM131" s="1" t="b">
        <v>0</v>
      </c>
      <c r="BN131" s="1" t="b">
        <v>0</v>
      </c>
      <c r="BO131" s="1">
        <f t="shared" ref="BO131:BO194" si="83">BQ131+(BS131*3)+BU131</f>
        <v>15</v>
      </c>
      <c r="BP131" s="1" t="s">
        <v>31</v>
      </c>
      <c r="BQ131" s="1" cm="1">
        <f t="array" ref="BQ131">_xlfn.IFS(BP131="None Known",0, LEN(BP131)&gt;500, 5,LEN(BP131)&gt;400, 4, LEN(BP131)&gt;300, 3, LEN(BP131)&gt;200, 2, LEN(BP131)&gt;1, 1)</f>
        <v>0</v>
      </c>
      <c r="BR131" s="1" t="s">
        <v>13204</v>
      </c>
      <c r="BS131" s="1">
        <v>5</v>
      </c>
      <c r="BT131" s="1" t="s">
        <v>31</v>
      </c>
      <c r="BU131" s="1">
        <v>0</v>
      </c>
      <c r="BV131" s="1" t="s">
        <v>465</v>
      </c>
      <c r="BW131" s="1" t="s">
        <v>31</v>
      </c>
      <c r="BX131" s="1"/>
      <c r="BY131" t="str">
        <f>_xlfn.XLOOKUP($B131,Img_lookup!A:A,Img_lookup!B:B, "Not available")</f>
        <v>6ae88ebf-27cc-4d39-bc38-2c98d6c616ea</v>
      </c>
      <c r="BZ131" t="str">
        <f>_xlfn.XLOOKUP($B131,Img_lookup!A:A,Img_lookup!C:C, "Not available")</f>
        <v>Amelanchier lamarckii</v>
      </c>
      <c r="CA131" t="str">
        <f>_xlfn.XLOOKUP($B131,Img_lookup!A:A,Img_lookup!D:D, "Not available")</f>
        <v>coblands_plants</v>
      </c>
      <c r="CB131" t="str">
        <f>_xlfn.XLOOKUP($B131,Img_lookup!A:A,Img_lookup!E:E, "https://imgur.com/aT5wafe")</f>
        <v>https://api.openverse.engineering/v1/images/6ae88ebf-27cc-4d39-bc38-2c98d6c616ea/thumb/</v>
      </c>
    </row>
    <row r="132" spans="1:80" ht="409.6" x14ac:dyDescent="0.15">
      <c r="A132" s="1" t="s">
        <v>58</v>
      </c>
      <c r="B132" s="1" t="s">
        <v>14842</v>
      </c>
      <c r="C132" s="1" t="s">
        <v>14843</v>
      </c>
      <c r="D132" s="1" t="s">
        <v>14844</v>
      </c>
      <c r="E132" s="1" t="s">
        <v>12581</v>
      </c>
      <c r="F132" s="1" t="s">
        <v>22</v>
      </c>
      <c r="G132" s="1" t="s">
        <v>22</v>
      </c>
      <c r="H132" s="11" t="str">
        <f t="shared" si="69"/>
        <v>Perennial</v>
      </c>
      <c r="I132" s="1" t="s">
        <v>17107</v>
      </c>
      <c r="J132" s="1">
        <v>5</v>
      </c>
      <c r="L132" t="str" cm="1">
        <f t="array" ref="L132">_xlfn.IFS(J132+K132="", "Unknown", J132+K132&gt;3, "Large", J132+K132&gt;0.5, "Medium", J132+K132&gt;0, "Small")</f>
        <v>Large</v>
      </c>
      <c r="M132" s="1">
        <v>5</v>
      </c>
      <c r="N132" cm="1">
        <f t="array" ref="N132">IF($M132="",INDEX($M$2:$M$2176,MATCH(1,INDEX(($A$2:$A$2176=$A132)*($M$2:$M$2176&lt;&gt;""),0),0)),$M132)</f>
        <v>5</v>
      </c>
      <c r="O132" s="2" t="str">
        <f t="shared" si="80"/>
        <v>Seasonal outdoors</v>
      </c>
      <c r="P132" s="1" t="s">
        <v>14845</v>
      </c>
      <c r="R132" t="str">
        <f t="shared" ref="R132:R195" si="84">IF(Q132="Fast", "Fast", IF(Q132="Slow", "Slow", "Medium"))</f>
        <v>Medium</v>
      </c>
      <c r="T132" s="1"/>
      <c r="U132" s="1"/>
      <c r="V132" s="1">
        <v>5</v>
      </c>
      <c r="W132" s="6">
        <f t="shared" si="68"/>
        <v>5</v>
      </c>
      <c r="X132" t="str">
        <f>IF(W132=1, "January", IF(W132=2, "February", IF(W132=3, "March", IF(W132=4, "April", IF(W132=5, "May", IF(W132=6, "June", IF(W132=7, "July", IF(W132=8, "August", IF(W132=9, "September", IF(W132=10, "October", IF(W132=11, "November", IF(W132=12, "December", "Other"))))))))))))</f>
        <v>May</v>
      </c>
      <c r="Y132" s="1"/>
      <c r="Z132" s="1"/>
      <c r="AA132" s="1">
        <v>7</v>
      </c>
      <c r="AB132" s="1">
        <f>IF(ISNUMBER(SEARCH("-",AA132)),TRIM(LEFT(AA132,FIND("-",AA132)-1)),AA132)</f>
        <v>7</v>
      </c>
      <c r="AC132" s="1" t="str">
        <f>IF(AB132=1, "January", IF(AB132=2, "February", IF(AB132=3, "March", IF(AB132=4, "April", IF(AB132=5, "May", IF(AB132=6, "June", IF(AB132=7, "July", IF(AB132=8, "August", IF(AB132=9, "September", IF(AB132=10, "October", IF(AB132=11, "November", IF(AB132=12, "December", "Other"))))))))))))</f>
        <v>July</v>
      </c>
      <c r="AD132" s="1"/>
      <c r="AE132" s="1"/>
      <c r="AF132" s="16" t="s">
        <v>25136</v>
      </c>
      <c r="AG132" s="1" t="str">
        <f t="shared" si="70"/>
        <v xml:space="preserve">Seed </v>
      </c>
      <c r="AH132" s="2" t="str">
        <f t="shared" si="71"/>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2" s="1" t="s">
        <v>14846</v>
      </c>
      <c r="AJ132" s="1" t="s">
        <v>26</v>
      </c>
      <c r="AK132" s="1" t="s">
        <v>17104</v>
      </c>
      <c r="AL132" s="1" t="str">
        <f t="shared" si="81"/>
        <v>Unscented</v>
      </c>
      <c r="AM132" s="1" t="b">
        <v>0</v>
      </c>
      <c r="AN132" s="1" t="b">
        <v>0</v>
      </c>
      <c r="AO132" s="1" t="b">
        <v>0</v>
      </c>
      <c r="AP132" s="5" t="s">
        <v>28</v>
      </c>
      <c r="AQ132" s="5" t="str">
        <f t="shared" si="72"/>
        <v>Light, Medium, Heavy</v>
      </c>
      <c r="AR132" s="1" t="s">
        <v>30</v>
      </c>
      <c r="AS132" s="1" t="str">
        <f t="shared" si="82"/>
        <v>None</v>
      </c>
      <c r="AT132" s="1" t="str">
        <f t="shared" si="73"/>
        <v>Full</v>
      </c>
      <c r="AU132" s="1" t="s">
        <v>29</v>
      </c>
      <c r="AV132" s="1" t="str">
        <f t="shared" si="74"/>
        <v>Moist</v>
      </c>
      <c r="AW132" s="1" t="s">
        <v>12</v>
      </c>
      <c r="AX132" s="1" t="str">
        <f t="shared" si="75"/>
        <v>Acid, Neutral, Alkaline</v>
      </c>
      <c r="AY132" s="1" t="b">
        <v>0</v>
      </c>
      <c r="AZ132" s="1" t="b">
        <v>0</v>
      </c>
      <c r="BA132" s="1" t="b">
        <v>0</v>
      </c>
      <c r="BC132" t="str">
        <f t="shared" si="76"/>
        <v>FALSE</v>
      </c>
      <c r="BE132" t="str">
        <f t="shared" si="77"/>
        <v>FALSE</v>
      </c>
      <c r="BF132" s="1" t="b">
        <v>0</v>
      </c>
      <c r="BG132" s="1" t="b">
        <v>1</v>
      </c>
      <c r="BH132" s="1" t="b">
        <v>0</v>
      </c>
      <c r="BI132" s="1" t="s">
        <v>30</v>
      </c>
      <c r="BJ132" s="1" t="str">
        <f t="shared" si="78"/>
        <v>FALSE</v>
      </c>
      <c r="BK132" s="1" t="s">
        <v>77</v>
      </c>
      <c r="BL132" t="str">
        <f t="shared" si="79"/>
        <v>TRUE</v>
      </c>
      <c r="BM132" s="1" t="b">
        <v>0</v>
      </c>
      <c r="BN132" s="1" t="b">
        <v>0</v>
      </c>
      <c r="BO132" s="1">
        <f t="shared" si="83"/>
        <v>7</v>
      </c>
      <c r="BP132" s="1" t="s">
        <v>14847</v>
      </c>
      <c r="BQ132" s="1" cm="1">
        <f t="array" ref="BQ132">_xlfn.IFS(BP132="None Known",0, LEN(BP132)&gt;500, 5,LEN(BP132)&gt;400, 4, LEN(BP132)&gt;300, 3, LEN(BP132)&gt;200, 2, LEN(BP132)&gt;1, 1)</f>
        <v>1</v>
      </c>
      <c r="BR132" s="1" t="s">
        <v>14848</v>
      </c>
      <c r="BS132" s="1">
        <v>2</v>
      </c>
      <c r="BT132" s="1" t="s">
        <v>31</v>
      </c>
      <c r="BU132" s="1">
        <v>0</v>
      </c>
      <c r="BV132" s="1" t="s">
        <v>181</v>
      </c>
      <c r="BW132" s="1" t="s">
        <v>31</v>
      </c>
      <c r="BX132" s="1"/>
      <c r="BY132" t="str">
        <f>_xlfn.XLOOKUP($B132,Img_lookup!A:A,Img_lookup!B:B, "Not available")</f>
        <v>74c08d55-259d-4119-b44b-d4d8cff7a860</v>
      </c>
      <c r="BZ132" t="str">
        <f>_xlfn.XLOOKUP($B132,Img_lookup!A:A,Img_lookup!C:C, "Not available")</f>
        <v>Gew√∂hnliche Felsenbirne (Amelanchier ovalis)</v>
      </c>
      <c r="CA132" t="str">
        <f>_xlfn.XLOOKUP($B132,Img_lookup!A:A,Img_lookup!D:D, "Not available")</f>
        <v>blumenbiene</v>
      </c>
      <c r="CB132" t="str">
        <f>_xlfn.XLOOKUP($B132,Img_lookup!A:A,Img_lookup!E:E, "https://imgur.com/aT5wafe")</f>
        <v>https://api.openverse.engineering/v1/images/74c08d55-259d-4119-b44b-d4d8cff7a860/thumb/</v>
      </c>
    </row>
    <row r="133" spans="1:80" ht="409.6" x14ac:dyDescent="0.15">
      <c r="A133" s="1" t="s">
        <v>58</v>
      </c>
      <c r="B133" s="1" t="s">
        <v>16480</v>
      </c>
      <c r="D133" s="1" t="s">
        <v>16481</v>
      </c>
      <c r="E133" s="1" t="s">
        <v>16482</v>
      </c>
      <c r="F133" s="1" t="s">
        <v>22</v>
      </c>
      <c r="G133" s="1" t="s">
        <v>22</v>
      </c>
      <c r="H133" s="11" t="str">
        <f t="shared" si="69"/>
        <v>Perennial</v>
      </c>
      <c r="I133" s="1" t="s">
        <v>17107</v>
      </c>
      <c r="J133" s="1">
        <v>2</v>
      </c>
      <c r="L133" t="str" cm="1">
        <f t="array" ref="L133">_xlfn.IFS(J133+K133="", "Unknown", J133+K133&gt;3, "Large", J133+K133&gt;0.5, "Medium", J133+K133&gt;0, "Small")</f>
        <v>Medium</v>
      </c>
      <c r="M133" s="1">
        <v>4</v>
      </c>
      <c r="N133" cm="1">
        <f t="array" ref="N133">IF($M133="",INDEX($M$2:$M$2176,MATCH(1,INDEX(($A$2:$A$2176=$A133)*($M$2:$M$2176&lt;&gt;""),0),0)),$M133)</f>
        <v>4</v>
      </c>
      <c r="O133" s="2" t="str">
        <f t="shared" si="80"/>
        <v>Hardy to cold</v>
      </c>
      <c r="P133" s="1" t="s">
        <v>16483</v>
      </c>
      <c r="R133" t="str">
        <f t="shared" si="84"/>
        <v>Medium</v>
      </c>
      <c r="T133" s="1"/>
      <c r="U133" s="1"/>
      <c r="V133" s="1">
        <v>5</v>
      </c>
      <c r="W133" s="6">
        <f t="shared" si="68"/>
        <v>5</v>
      </c>
      <c r="X133" t="str">
        <f>IF(W133=1, "January", IF(W133=2, "February", IF(W133=3, "March", IF(W133=4, "April", IF(W133=5, "May", IF(W133=6, "June", IF(W133=7, "July", IF(W133=8, "August", IF(W133=9, "September", IF(W133=10, "October", IF(W133=11, "November", IF(W133=12, "December", "Other"))))))))))))</f>
        <v>May</v>
      </c>
      <c r="AF133" s="16" t="s">
        <v>25136</v>
      </c>
      <c r="AG133" s="1" t="str">
        <f t="shared" si="70"/>
        <v xml:space="preserve">Seed </v>
      </c>
      <c r="AH133" s="2" t="str">
        <f t="shared" si="71"/>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3" s="1" t="s">
        <v>16484</v>
      </c>
      <c r="AJ133" s="1" t="s">
        <v>26</v>
      </c>
      <c r="AK133" s="1" t="s">
        <v>17104</v>
      </c>
      <c r="AL133" s="1" t="str">
        <f t="shared" si="81"/>
        <v>Unscented</v>
      </c>
      <c r="AM133" s="1" t="b">
        <v>0</v>
      </c>
      <c r="AN133" s="1" t="b">
        <v>1</v>
      </c>
      <c r="AO133" s="1" t="b">
        <v>0</v>
      </c>
      <c r="AP133" s="5" t="s">
        <v>28</v>
      </c>
      <c r="AQ133" s="5" t="str">
        <f t="shared" si="72"/>
        <v>Light, Medium, Heavy</v>
      </c>
      <c r="AR133" s="1" t="s">
        <v>10</v>
      </c>
      <c r="AS133" s="1" t="str">
        <f t="shared" si="82"/>
        <v>None, Partial</v>
      </c>
      <c r="AT133" s="1" t="str">
        <f t="shared" si="73"/>
        <v>Partial, Full</v>
      </c>
      <c r="AU133" s="1" t="s">
        <v>29</v>
      </c>
      <c r="AV133" s="1" t="str">
        <f t="shared" si="74"/>
        <v>Moist</v>
      </c>
      <c r="AW133" s="1" t="s">
        <v>123</v>
      </c>
      <c r="AX133" s="1" t="str">
        <f t="shared" si="75"/>
        <v>Acid, Neutral</v>
      </c>
      <c r="AY133" s="1" t="b">
        <v>0</v>
      </c>
      <c r="AZ133" s="1" t="b">
        <v>0</v>
      </c>
      <c r="BA133" s="1" t="b">
        <v>0</v>
      </c>
      <c r="BC133" t="str">
        <f t="shared" si="76"/>
        <v>FALSE</v>
      </c>
      <c r="BE133" t="str">
        <f t="shared" si="77"/>
        <v>FALSE</v>
      </c>
      <c r="BF133" s="1" t="b">
        <v>0</v>
      </c>
      <c r="BG133" s="1" t="b">
        <v>1</v>
      </c>
      <c r="BH133" s="1" t="b">
        <v>0</v>
      </c>
      <c r="BI133" s="1" t="s">
        <v>30</v>
      </c>
      <c r="BJ133" s="1" t="str">
        <f t="shared" si="78"/>
        <v>FALSE</v>
      </c>
      <c r="BK133" s="1" t="s">
        <v>77</v>
      </c>
      <c r="BL133" t="str">
        <f t="shared" si="79"/>
        <v>TRUE</v>
      </c>
      <c r="BM133" s="1" t="b">
        <v>0</v>
      </c>
      <c r="BN133" s="1" t="b">
        <v>0</v>
      </c>
      <c r="BO133" s="1">
        <f t="shared" si="83"/>
        <v>9</v>
      </c>
      <c r="BP133" s="1" t="s">
        <v>31</v>
      </c>
      <c r="BQ133" s="1" cm="1">
        <f t="array" ref="BQ133">_xlfn.IFS(BP133="None Known",0, LEN(BP133)&gt;500, 5,LEN(BP133)&gt;400, 4, LEN(BP133)&gt;300, 3, LEN(BP133)&gt;200, 2, LEN(BP133)&gt;1, 1)</f>
        <v>0</v>
      </c>
      <c r="BR133" s="1" t="s">
        <v>16485</v>
      </c>
      <c r="BS133" s="1">
        <v>3</v>
      </c>
      <c r="BT133" s="1" t="s">
        <v>31</v>
      </c>
      <c r="BU133" s="1">
        <v>0</v>
      </c>
      <c r="BV133" s="1" t="s">
        <v>181</v>
      </c>
      <c r="BW133" s="1" t="s">
        <v>31</v>
      </c>
      <c r="BX133" s="1"/>
      <c r="BY133" t="str">
        <f>_xlfn.XLOOKUP($B133,Img_lookup!A:A,Img_lookup!B:B, "Not available")</f>
        <v>d5365409-de5a-43f5-b793-fdb3cfff264d</v>
      </c>
      <c r="BZ133" t="str">
        <f>_xlfn.XLOOKUP($B133,Img_lookup!A:A,Img_lookup!C:C, "Not available")</f>
        <v>Amelanchier spicata 1</v>
      </c>
      <c r="CA133" t="str">
        <f>_xlfn.XLOOKUP($B133,Img_lookup!A:A,Img_lookup!D:D, "Not available")</f>
        <v>kimtilli</v>
      </c>
      <c r="CB133" t="str">
        <f>_xlfn.XLOOKUP($B133,Img_lookup!A:A,Img_lookup!E:E, "https://imgur.com/aT5wafe")</f>
        <v>https://api.openverse.engineering/v1/images/d5365409-de5a-43f5-b793-fdb3cfff264d/thumb/</v>
      </c>
    </row>
    <row r="134" spans="1:80" ht="409.6" x14ac:dyDescent="0.15">
      <c r="A134" s="1" t="s">
        <v>58</v>
      </c>
      <c r="B134" s="1" t="s">
        <v>9939</v>
      </c>
      <c r="C134" s="1" t="s">
        <v>9940</v>
      </c>
      <c r="D134" s="1" t="s">
        <v>9941</v>
      </c>
      <c r="E134" s="1" t="s">
        <v>9942</v>
      </c>
      <c r="F134" s="1" t="s">
        <v>22</v>
      </c>
      <c r="G134" s="1" t="s">
        <v>22</v>
      </c>
      <c r="H134" s="11" t="str">
        <f t="shared" si="69"/>
        <v>Perennial</v>
      </c>
      <c r="I134" s="1" t="s">
        <v>17107</v>
      </c>
      <c r="J134" s="1">
        <v>1.5</v>
      </c>
      <c r="L134" t="str" cm="1">
        <f t="array" ref="L134">_xlfn.IFS(J134+K134="", "Unknown", J134+K134&gt;3, "Large", J134+K134&gt;0.5, "Medium", J134+K134&gt;0, "Small")</f>
        <v>Medium</v>
      </c>
      <c r="M134" s="1">
        <v>4</v>
      </c>
      <c r="N134" cm="1">
        <f t="array" ref="N134">IF($M134="",INDEX($M$2:$M$2176,MATCH(1,INDEX(($A$2:$A$2176=$A134)*($M$2:$M$2176&lt;&gt;""),0),0)),$M134)</f>
        <v>4</v>
      </c>
      <c r="O134" s="2" t="str">
        <f t="shared" si="80"/>
        <v>Hardy to cold</v>
      </c>
      <c r="P134" s="1" t="s">
        <v>9943</v>
      </c>
      <c r="R134" t="str">
        <f t="shared" si="84"/>
        <v>Medium</v>
      </c>
      <c r="T134" s="1"/>
      <c r="U134" s="1"/>
      <c r="V134" s="1">
        <v>5</v>
      </c>
      <c r="W134" s="6">
        <f t="shared" si="68"/>
        <v>5</v>
      </c>
      <c r="X134" t="str">
        <f>IF(W134=1, "January", IF(W134=2, "February", IF(W134=3, "March", IF(W134=4, "April", IF(W134=5, "May", IF(W134=6, "June", IF(W134=7, "July", IF(W134=8, "August", IF(W134=9, "September", IF(W134=10, "October", IF(W134=11, "November", IF(W134=12, "December", "Other"))))))))))))</f>
        <v>May</v>
      </c>
      <c r="Y134" s="1"/>
      <c r="Z134" s="1"/>
      <c r="AA134" s="1">
        <v>7</v>
      </c>
      <c r="AB134" s="1">
        <f>IF(ISNUMBER(SEARCH("-",AA134)),TRIM(LEFT(AA134,FIND("-",AA134)-1)),AA134)</f>
        <v>7</v>
      </c>
      <c r="AC134" s="1" t="str">
        <f>IF(AB134=1, "January", IF(AB134=2, "February", IF(AB134=3, "March", IF(AB134=4, "April", IF(AB134=5, "May", IF(AB134=6, "June", IF(AB134=7, "July", IF(AB134=8, "August", IF(AB134=9, "September", IF(AB134=10, "October", IF(AB134=11, "November", IF(AB134=12, "December", "Other"))))))))))))</f>
        <v>July</v>
      </c>
      <c r="AD134" s="1"/>
      <c r="AE134" s="1"/>
      <c r="AF134" s="16" t="s">
        <v>25136</v>
      </c>
      <c r="AG134" s="1" t="str">
        <f t="shared" si="70"/>
        <v xml:space="preserve">Seed </v>
      </c>
      <c r="AH134" s="2" t="str">
        <f t="shared" si="71"/>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4" s="1" t="s">
        <v>9944</v>
      </c>
      <c r="AJ134" s="1" t="s">
        <v>26</v>
      </c>
      <c r="AK134" s="1" t="s">
        <v>17104</v>
      </c>
      <c r="AL134" s="1" t="str">
        <f t="shared" si="81"/>
        <v>Unscented</v>
      </c>
      <c r="AM134" s="1" t="b">
        <v>0</v>
      </c>
      <c r="AN134" s="1" t="b">
        <v>0</v>
      </c>
      <c r="AO134" s="1" t="b">
        <v>0</v>
      </c>
      <c r="AP134" s="5" t="s">
        <v>28</v>
      </c>
      <c r="AQ134" s="5" t="str">
        <f t="shared" si="72"/>
        <v>Light, Medium, Heavy</v>
      </c>
      <c r="AR134" s="1" t="s">
        <v>10</v>
      </c>
      <c r="AS134" s="1" t="str">
        <f t="shared" si="82"/>
        <v>None, Partial</v>
      </c>
      <c r="AT134" s="1" t="str">
        <f t="shared" si="73"/>
        <v>Partial, Full</v>
      </c>
      <c r="AU134" s="1" t="s">
        <v>11</v>
      </c>
      <c r="AV134" s="1" t="str">
        <f t="shared" si="74"/>
        <v>Dry, Moist</v>
      </c>
      <c r="AW134" s="1" t="s">
        <v>123</v>
      </c>
      <c r="AX134" s="1" t="str">
        <f t="shared" si="75"/>
        <v>Acid, Neutral</v>
      </c>
      <c r="AY134" s="1" t="b">
        <v>1</v>
      </c>
      <c r="AZ134" s="1" t="b">
        <v>0</v>
      </c>
      <c r="BA134" s="1" t="b">
        <v>0</v>
      </c>
      <c r="BC134" t="str">
        <f t="shared" si="76"/>
        <v>FALSE</v>
      </c>
      <c r="BE134" t="str">
        <f t="shared" si="77"/>
        <v>FALSE</v>
      </c>
      <c r="BF134" s="1" t="b">
        <v>0</v>
      </c>
      <c r="BG134" s="1" t="b">
        <v>1</v>
      </c>
      <c r="BH134" s="1" t="b">
        <v>0</v>
      </c>
      <c r="BI134" s="1" t="s">
        <v>30</v>
      </c>
      <c r="BJ134" s="1" t="str">
        <f t="shared" si="78"/>
        <v>FALSE</v>
      </c>
      <c r="BK134" s="1" t="s">
        <v>77</v>
      </c>
      <c r="BL134" t="str">
        <f t="shared" si="79"/>
        <v>TRUE</v>
      </c>
      <c r="BM134" s="1" t="b">
        <v>0</v>
      </c>
      <c r="BN134" s="1" t="b">
        <v>0</v>
      </c>
      <c r="BO134" s="1">
        <f t="shared" si="83"/>
        <v>16</v>
      </c>
      <c r="BP134" s="1" t="s">
        <v>31</v>
      </c>
      <c r="BQ134" s="1" cm="1">
        <f t="array" ref="BQ134">_xlfn.IFS(BP134="None Known",0, LEN(BP134)&gt;500, 5,LEN(BP134)&gt;400, 4, LEN(BP134)&gt;300, 3, LEN(BP134)&gt;200, 2, LEN(BP134)&gt;1, 1)</f>
        <v>0</v>
      </c>
      <c r="BR134" s="1" t="s">
        <v>9945</v>
      </c>
      <c r="BS134" s="1">
        <v>5</v>
      </c>
      <c r="BT134" s="1" t="s">
        <v>9946</v>
      </c>
      <c r="BU134" s="1">
        <v>1</v>
      </c>
      <c r="BV134" s="1" t="s">
        <v>465</v>
      </c>
      <c r="BW134" s="1" t="s">
        <v>31</v>
      </c>
      <c r="BX134" s="1"/>
      <c r="BY134" t="str">
        <f>_xlfn.XLOOKUP($B134,Img_lookup!A:A,Img_lookup!B:B, "Not available")</f>
        <v>d2f1d560-435c-4a94-b529-7500e53a70e8</v>
      </c>
      <c r="BZ134" t="str">
        <f>_xlfn.XLOOKUP($B134,Img_lookup!A:A,Img_lookup!C:C, "Not available")</f>
        <v>Amelanchier stolonifera Wiegand</v>
      </c>
      <c r="CA134" t="str">
        <f>_xlfn.XLOOKUP($B134,Img_lookup!A:A,Img_lookup!D:D, "Not available")</f>
        <v>Radford and Stewart</v>
      </c>
      <c r="CB134" t="str">
        <f>_xlfn.XLOOKUP($B134,Img_lookup!A:A,Img_lookup!E:E, "https://imgur.com/aT5wafe")</f>
        <v>https://api.openverse.engineering/v1/images/d2f1d560-435c-4a94-b529-7500e53a70e8/thumb/</v>
      </c>
    </row>
    <row r="135" spans="1:80" ht="409.6" x14ac:dyDescent="0.15">
      <c r="A135" s="1" t="s">
        <v>58</v>
      </c>
      <c r="B135" s="1" t="s">
        <v>13220</v>
      </c>
      <c r="D135" s="1" t="s">
        <v>13221</v>
      </c>
      <c r="E135" s="1" t="s">
        <v>13222</v>
      </c>
      <c r="F135" s="1" t="s">
        <v>22</v>
      </c>
      <c r="G135" s="1" t="s">
        <v>22</v>
      </c>
      <c r="H135" s="11" t="str">
        <f t="shared" si="69"/>
        <v>Perennial</v>
      </c>
      <c r="I135" s="1" t="s">
        <v>17107</v>
      </c>
      <c r="J135" s="1">
        <v>6</v>
      </c>
      <c r="K135" s="1">
        <v>4</v>
      </c>
      <c r="L135" t="str" cm="1">
        <f t="array" ref="L135">_xlfn.IFS(J135+K135="", "Unknown", J135+K135&gt;3, "Large", J135+K135&gt;0.5, "Medium", J135+K135&gt;0, "Small")</f>
        <v>Large</v>
      </c>
      <c r="M135" s="1">
        <v>4</v>
      </c>
      <c r="N135" cm="1">
        <f t="array" ref="N135">IF($M135="",INDEX($M$2:$M$2176,MATCH(1,INDEX(($A$2:$A$2176=$A135)*($M$2:$M$2176&lt;&gt;""),0),0)),$M135)</f>
        <v>4</v>
      </c>
      <c r="O135" s="2" t="str">
        <f t="shared" si="80"/>
        <v>Hardy to cold</v>
      </c>
      <c r="P135" s="1" t="s">
        <v>709</v>
      </c>
      <c r="R135" t="str">
        <f t="shared" si="84"/>
        <v>Medium</v>
      </c>
      <c r="T135" s="1"/>
      <c r="U135" s="1"/>
      <c r="V135" s="1">
        <v>4</v>
      </c>
      <c r="W135" s="6">
        <f t="shared" si="68"/>
        <v>4</v>
      </c>
      <c r="X135" t="str">
        <f>IF(W135=1, "January", IF(W135=2, "February", IF(W135=3, "March", IF(W135=4, "April", IF(W135=5, "May", IF(W135=6, "June", IF(W135=7, "July", IF(W135=8, "August", IF(W135=9, "September", IF(W135=10, "October", IF(W135=11, "November", IF(W135=12, "December", "Other"))))))))))))</f>
        <v>April</v>
      </c>
      <c r="Y135" s="1"/>
      <c r="Z135" s="1"/>
      <c r="AA135" s="1" t="s">
        <v>307</v>
      </c>
      <c r="AB135" s="1" t="str">
        <f>IF(ISNUMBER(SEARCH("-",AA135)),TRIM(LEFT(AA135,FIND("-",AA135)-1)),AA135)</f>
        <v>6</v>
      </c>
      <c r="AC135" s="1" t="str">
        <f>IF(AB135="1", "January", IF(AB135="2", "February", IF(AB135="3", "March", IF(AB135="4", "April", IF(AB135="5", "May", IF(AB135="6", "June", IF(AB135="7", "July", IF(AB135="8", "August", IF(AB135="9", "September", IF(AB135="10", "October", IF(AB135="11", "November", IF(AB135="12", "December", "Other"))))))))))))</f>
        <v>June</v>
      </c>
      <c r="AD135" s="1" t="str">
        <f>IF(ISNUMBER(SEARCH("-",AA135)),TRIM(RIGHT(AA135,LEN(AA135)-SEARCH("-",AA135))),AA135)</f>
        <v>7</v>
      </c>
      <c r="AE135" s="1" t="str">
        <f>IF(AD135="1", "January", IF(AD135="2", "February", IF(AD135="3", "March", IF(AD135="4", "April", IF(AD135="5", "May", IF(AD135="6", "June", IF(AD135="7", "July", IF(AD135="8", "August", IF(AD135="9", "September", IF(AD135="10", "October", IF(AD135="11", "November", IF(AD135="12", "December", "Other"))))))))))))</f>
        <v>July</v>
      </c>
      <c r="AF135" s="16" t="s">
        <v>25136</v>
      </c>
      <c r="AG135" s="1" t="str">
        <f t="shared" si="70"/>
        <v xml:space="preserve">Seed </v>
      </c>
      <c r="AH135" s="2" t="str">
        <f t="shared" si="71"/>
        <v>It is best harvested 'green', when the seed is fully formed but before the seed coat has hardened, and then sown immediately in pots outdoors or in a cold frame. If stored seed is obtained early enough in the autumn, it can be given 4 weeks warm stratification before being left out in the winter and it should then germinate in the spring. Otherwise seed can be very slow to germinate, perhaps taking 18 months or more. When large enough to handle, prick the seedlings out into individual pots and grow them on in a sheltered outdoor position, planting them out once they are 20cm or more tall.
If there is sufficient seed it is best to sow it thinly in an outdoor seedbed[78, 80]. Grow the seedlings on for two years in the seedbed before planting them out into their permanent positions during the winter.
Layering in spring - takes 18 months[78].
Division of suckers in late winter. The suckers need to have been growing for 2 years before you dig them up, otherwise they will not have formed roots. They can be planted out straight into their permanent positions if required.</v>
      </c>
      <c r="AI135" s="1" t="s">
        <v>13223</v>
      </c>
      <c r="AJ135" s="1" t="s">
        <v>26</v>
      </c>
      <c r="AK135" s="1" t="s">
        <v>17104</v>
      </c>
      <c r="AL135" s="1" t="str">
        <f t="shared" si="81"/>
        <v>Unscented</v>
      </c>
      <c r="AM135" s="1" t="b">
        <v>0</v>
      </c>
      <c r="AN135" s="1" t="b">
        <v>0</v>
      </c>
      <c r="AO135" s="1" t="b">
        <v>0</v>
      </c>
      <c r="AP135" s="5" t="s">
        <v>28</v>
      </c>
      <c r="AQ135" s="5" t="str">
        <f t="shared" si="72"/>
        <v>Light, Medium, Heavy</v>
      </c>
      <c r="AR135" s="1" t="s">
        <v>10</v>
      </c>
      <c r="AS135" s="1" t="str">
        <f t="shared" si="82"/>
        <v>None, Partial</v>
      </c>
      <c r="AT135" s="1" t="str">
        <f t="shared" si="73"/>
        <v>Partial, Full</v>
      </c>
      <c r="AU135" s="1" t="s">
        <v>29</v>
      </c>
      <c r="AV135" s="1" t="str">
        <f t="shared" si="74"/>
        <v>Moist</v>
      </c>
      <c r="AW135" s="1" t="s">
        <v>123</v>
      </c>
      <c r="AX135" s="1" t="str">
        <f t="shared" si="75"/>
        <v>Acid, Neutral</v>
      </c>
      <c r="AY135" s="1" t="b">
        <v>0</v>
      </c>
      <c r="AZ135" s="1" t="b">
        <v>0</v>
      </c>
      <c r="BA135" s="1" t="b">
        <v>0</v>
      </c>
      <c r="BC135" t="str">
        <f t="shared" si="76"/>
        <v>FALSE</v>
      </c>
      <c r="BE135" t="str">
        <f t="shared" si="77"/>
        <v>FALSE</v>
      </c>
      <c r="BF135" s="1" t="b">
        <v>0</v>
      </c>
      <c r="BG135" s="1" t="b">
        <v>1</v>
      </c>
      <c r="BH135" s="1" t="b">
        <v>0</v>
      </c>
      <c r="BI135" s="1" t="s">
        <v>30</v>
      </c>
      <c r="BJ135" s="1" t="str">
        <f t="shared" si="78"/>
        <v>FALSE</v>
      </c>
      <c r="BK135" s="1" t="s">
        <v>77</v>
      </c>
      <c r="BL135" t="str">
        <f t="shared" si="79"/>
        <v>TRUE</v>
      </c>
      <c r="BM135" s="1" t="b">
        <v>0</v>
      </c>
      <c r="BN135" s="1" t="b">
        <v>0</v>
      </c>
      <c r="BO135" s="1">
        <f t="shared" si="83"/>
        <v>15</v>
      </c>
      <c r="BP135" s="1" t="s">
        <v>31</v>
      </c>
      <c r="BQ135" s="1" cm="1">
        <f t="array" ref="BQ135">_xlfn.IFS(BP135="None Known",0, LEN(BP135)&gt;500, 5,LEN(BP135)&gt;400, 4, LEN(BP135)&gt;300, 3, LEN(BP135)&gt;200, 2, LEN(BP135)&gt;1, 1)</f>
        <v>0</v>
      </c>
      <c r="BR135" s="1" t="s">
        <v>13224</v>
      </c>
      <c r="BS135" s="1">
        <v>5</v>
      </c>
      <c r="BT135" s="1" t="s">
        <v>31</v>
      </c>
      <c r="BU135" s="1">
        <v>0</v>
      </c>
      <c r="BV135" s="1" t="s">
        <v>465</v>
      </c>
      <c r="BW135" s="1" t="s">
        <v>31</v>
      </c>
      <c r="BX135" s="1"/>
      <c r="BY135" t="str">
        <f>_xlfn.XLOOKUP($B135,Img_lookup!A:A,Img_lookup!B:B, "Not available")</f>
        <v>83e8d5c2-4e72-4714-8279-c674032d6318</v>
      </c>
      <c r="BZ135" t="str">
        <f>_xlfn.XLOOKUP($B135,Img_lookup!A:A,Img_lookup!C:C, "Not available")</f>
        <v>2012.04.09_18.37.56_CIMG7029</v>
      </c>
      <c r="CA135" t="str">
        <f>_xlfn.XLOOKUP($B135,Img_lookup!A:A,Img_lookup!D:D, "Not available")</f>
        <v>AndreyZharkikh</v>
      </c>
      <c r="CB135" t="str">
        <f>_xlfn.XLOOKUP($B135,Img_lookup!A:A,Img_lookup!E:E, "https://imgur.com/aT5wafe")</f>
        <v>https://api.openverse.engineering/v1/images/83e8d5c2-4e72-4714-8279-c674032d6318/thumb/</v>
      </c>
    </row>
    <row r="136" spans="1:80" ht="13" x14ac:dyDescent="0.15">
      <c r="A136" s="1" t="s">
        <v>316</v>
      </c>
      <c r="B136" s="1" t="s">
        <v>9365</v>
      </c>
      <c r="C136" s="1" t="s">
        <v>9366</v>
      </c>
      <c r="E136" s="1" t="s">
        <v>9367</v>
      </c>
      <c r="F136" s="1" t="s">
        <v>85</v>
      </c>
      <c r="G136" s="1" t="s">
        <v>85</v>
      </c>
      <c r="H136" s="11" t="str">
        <f t="shared" si="69"/>
        <v>Annual</v>
      </c>
      <c r="J136" s="1">
        <v>0.75</v>
      </c>
      <c r="K136" s="1">
        <v>0.40000000600000002</v>
      </c>
      <c r="L136" t="str" cm="1">
        <f t="array" ref="L136">_xlfn.IFS(J136+K136="", "Unknown", J136+K136&gt;3, "Large", J136+K136&gt;0.5, "Medium", J136+K136&gt;0, "Small")</f>
        <v>Medium</v>
      </c>
      <c r="N136" cm="1">
        <f t="array" ref="N136">IF($M136="",INDEX($M$2:$M$2176,MATCH(1,INDEX(($A$2:$A$2176=$A136)*($M$2:$M$2176&lt;&gt;""),0),0)),$M136)</f>
        <v>5</v>
      </c>
      <c r="O136" s="2" t="str">
        <f t="shared" si="80"/>
        <v>Seasonal outdoors</v>
      </c>
      <c r="P136" s="1" t="s">
        <v>9368</v>
      </c>
      <c r="R136" t="str">
        <f t="shared" si="84"/>
        <v>Medium</v>
      </c>
      <c r="T136" s="1"/>
      <c r="U136" s="1"/>
      <c r="V136" s="1" t="s">
        <v>75</v>
      </c>
      <c r="W136" s="6" t="str">
        <f t="shared" si="68"/>
        <v>6</v>
      </c>
      <c r="X136" t="str">
        <f>IF(W136="1", "January", IF(W136="2", "February", IF(W136="3", "March", IF(W136="4", "April", IF(W136="5", "May", IF(W136="6", "June", IF(W136="7", "July", IF(W136="8", "August", IF(W136="9", "September", IF(W136="10", "October", IF(W136="11", "November", IF(W136="12", "December", "Other"))))))))))))</f>
        <v>June</v>
      </c>
      <c r="Y136" s="2" t="str">
        <f>IF(ISNUMBER(SEARCH("-",V136)),TRIM(RIGHT(V136,LEN(V136)-SEARCH("-",V136))),V136)</f>
        <v>10</v>
      </c>
      <c r="Z136" s="2" t="str">
        <f>IF(Y136="1", "January", IF(Y136="2", "February", IF(Y136="3", "March", IF(Y136="4", "April", IF(Y136="5", "May", IF(Y136="6", "June", IF(Y136="7", "July", IF(Y136="8", "August", IF(Y136="9", "September", IF(Y136="10", "October", IF(Y136="11", "November", IF(Y136="12", "December", "Other"))))))))))))</f>
        <v>October</v>
      </c>
      <c r="AA136" s="1" t="s">
        <v>177</v>
      </c>
      <c r="AB136" s="1" t="str">
        <f>IF(ISNUMBER(SEARCH("-",AA136)),TRIM(LEFT(AA136,FIND("-",AA136)-1)),AA136)</f>
        <v>7</v>
      </c>
      <c r="AC136" s="1" t="str">
        <f>IF(AB136="1", "January", IF(AB136="2", "February", IF(AB136="3", "March", IF(AB136="4", "April", IF(AB136="5", "May", IF(AB136="6", "June", IF(AB136="7", "July", IF(AB136="8", "August", IF(AB136="9", "September", IF(AB136="10", "October", IF(AB136="11", "November", IF(AB136="12", "December", "Other"))))))))))))</f>
        <v>July</v>
      </c>
      <c r="AD136" s="1" t="str">
        <f>IF(ISNUMBER(SEARCH("-",AA136)),TRIM(RIGHT(AA136,LEN(AA136)-SEARCH("-",AA136))),AA136)</f>
        <v>10</v>
      </c>
      <c r="AE136" s="1" t="str">
        <f>IF(AD136="1", "January", IF(AD136="2", "February", IF(AD136="3", "March", IF(AD136="4", "April", IF(AD136="5", "May", IF(AD136="6", "June", IF(AD136="7", "July", IF(AD136="8", "August", IF(AD136="9", "September", IF(AD136="10", "October", IF(AD136="11", "November", IF(AD136="12", "December", "Other"))))))))))))</f>
        <v>October</v>
      </c>
      <c r="AF136" s="1" t="s">
        <v>24261</v>
      </c>
      <c r="AG136" s="1" t="str">
        <f t="shared" si="70"/>
        <v xml:space="preserve">Seed </v>
      </c>
      <c r="AH136" s="2" t="str">
        <f t="shared" si="71"/>
        <v>Sow spring or autumn in situ[238].</v>
      </c>
      <c r="AI136" s="1" t="s">
        <v>9369</v>
      </c>
      <c r="AJ136" s="1" t="s">
        <v>53</v>
      </c>
      <c r="AK136" s="1" t="s">
        <v>17104</v>
      </c>
      <c r="AL136" s="1" t="str">
        <f t="shared" si="81"/>
        <v>Scented</v>
      </c>
      <c r="AM136" s="1" t="b">
        <v>1</v>
      </c>
      <c r="AN136" s="1" t="b">
        <v>0</v>
      </c>
      <c r="AO136" s="1" t="b">
        <v>0</v>
      </c>
      <c r="AP136" s="5" t="s">
        <v>28</v>
      </c>
      <c r="AQ136" s="5" t="str">
        <f t="shared" si="72"/>
        <v>Light, Medium, Heavy</v>
      </c>
      <c r="AR136" s="1" t="s">
        <v>10</v>
      </c>
      <c r="AS136" s="1" t="str">
        <f t="shared" si="82"/>
        <v>None, Partial</v>
      </c>
      <c r="AT136" s="1" t="str">
        <f t="shared" si="73"/>
        <v>Partial, Full</v>
      </c>
      <c r="AU136" s="1" t="s">
        <v>29</v>
      </c>
      <c r="AV136" s="1" t="str">
        <f t="shared" si="74"/>
        <v>Moist</v>
      </c>
      <c r="AW136" s="1" t="s">
        <v>12</v>
      </c>
      <c r="AX136" s="1" t="str">
        <f t="shared" si="75"/>
        <v>Acid, Neutral, Alkaline</v>
      </c>
      <c r="AY136" s="1" t="b">
        <v>0</v>
      </c>
      <c r="AZ136" s="1" t="b">
        <v>0</v>
      </c>
      <c r="BA136" s="1" t="b">
        <v>0</v>
      </c>
      <c r="BC136" t="str">
        <f t="shared" si="76"/>
        <v>FALSE</v>
      </c>
      <c r="BE136" t="str">
        <f t="shared" si="77"/>
        <v>FALSE</v>
      </c>
      <c r="BF136" s="1" t="b">
        <v>0</v>
      </c>
      <c r="BG136" s="1" t="b">
        <v>0</v>
      </c>
      <c r="BH136" s="1" t="b">
        <v>0</v>
      </c>
      <c r="BJ136" s="1" t="str">
        <f t="shared" si="78"/>
        <v>FALSE</v>
      </c>
      <c r="BK136" s="1" t="s">
        <v>77</v>
      </c>
      <c r="BL136" t="str">
        <f t="shared" si="79"/>
        <v>TRUE</v>
      </c>
      <c r="BM136" s="1" t="b">
        <v>0</v>
      </c>
      <c r="BN136" s="1" t="b">
        <v>0</v>
      </c>
      <c r="BO136" s="1">
        <f t="shared" si="83"/>
        <v>14</v>
      </c>
      <c r="BP136" s="1" t="s">
        <v>9370</v>
      </c>
      <c r="BQ136" s="1" cm="1">
        <f t="array" ref="BQ136">_xlfn.IFS(BP136="None Known",0, LEN(BP136)&gt;500, 5,LEN(BP136)&gt;400, 4, LEN(BP136)&gt;300, 3, LEN(BP136)&gt;200, 2, LEN(BP136)&gt;1, 1)</f>
        <v>2</v>
      </c>
      <c r="BR136" s="1" t="s">
        <v>9371</v>
      </c>
      <c r="BS136" s="1">
        <v>3</v>
      </c>
      <c r="BT136" s="1" t="s">
        <v>9372</v>
      </c>
      <c r="BU136" s="1">
        <v>3</v>
      </c>
      <c r="BV136" s="1" t="s">
        <v>9373</v>
      </c>
      <c r="BW136" s="1" t="s">
        <v>9374</v>
      </c>
      <c r="BX136" s="1"/>
      <c r="BY136" t="str">
        <f>_xlfn.XLOOKUP($B136,Img_lookup!A:A,Img_lookup!B:B, "Not available")</f>
        <v>45646246-a2d0-4ca4-9063-1e0b395eea49</v>
      </c>
      <c r="BZ136" t="str">
        <f>_xlfn.XLOOKUP($B136,Img_lookup!A:A,Img_lookup!C:C, "Not available")</f>
        <v>Ammi majus stem2 NWS</v>
      </c>
      <c r="CA136" t="str">
        <f>_xlfn.XLOOKUP($B136,Img_lookup!A:A,Img_lookup!D:D, "Not available")</f>
        <v>Macleay Grass Man</v>
      </c>
      <c r="CB136" t="str">
        <f>_xlfn.XLOOKUP($B136,Img_lookup!A:A,Img_lookup!E:E, "https://imgur.com/aT5wafe")</f>
        <v>https://api.openverse.engineering/v1/images/45646246-a2d0-4ca4-9063-1e0b395eea49/thumb/</v>
      </c>
    </row>
    <row r="137" spans="1:80" ht="13" x14ac:dyDescent="0.15">
      <c r="A137" s="1" t="s">
        <v>316</v>
      </c>
      <c r="B137" s="1" t="s">
        <v>11458</v>
      </c>
      <c r="C137" s="1" t="s">
        <v>11459</v>
      </c>
      <c r="E137" s="1" t="s">
        <v>11460</v>
      </c>
      <c r="F137" s="1" t="s">
        <v>17123</v>
      </c>
      <c r="G137" s="1" t="s">
        <v>368</v>
      </c>
      <c r="H137" s="11" t="str">
        <f t="shared" si="69"/>
        <v>Annual/Biennial</v>
      </c>
      <c r="J137" s="1">
        <v>0.75</v>
      </c>
      <c r="K137" s="1">
        <v>0.40000000600000002</v>
      </c>
      <c r="L137" t="str" cm="1">
        <f t="array" ref="L137">_xlfn.IFS(J137+K137="", "Unknown", J137+K137&gt;3, "Large", J137+K137&gt;0.5, "Medium", J137+K137&gt;0, "Small")</f>
        <v>Medium</v>
      </c>
      <c r="N137" cm="1">
        <f t="array" ref="N137">IF($M137="",INDEX($M$2:$M$2176,MATCH(1,INDEX(($A$2:$A$2176=$A137)*($M$2:$M$2176&lt;&gt;""),0),0)),$M137)</f>
        <v>5</v>
      </c>
      <c r="O137" s="2" t="str">
        <f t="shared" si="80"/>
        <v>Seasonal outdoors</v>
      </c>
      <c r="P137" s="1" t="s">
        <v>11461</v>
      </c>
      <c r="R137" t="str">
        <f t="shared" si="84"/>
        <v>Medium</v>
      </c>
      <c r="T137" s="1"/>
      <c r="U137" s="1"/>
      <c r="V137" s="1" t="s">
        <v>108</v>
      </c>
      <c r="W137" s="6" t="str">
        <f t="shared" si="68"/>
        <v>7</v>
      </c>
      <c r="X137" t="str">
        <f>IF(W137="1", "January", IF(W137="2", "February", IF(W137="3", "March", IF(W137="4", "April", IF(W137="5", "May", IF(W137="6", "June", IF(W137="7", "July", IF(W137="8", "August", IF(W137="9", "September", IF(W137="10", "October", IF(W137="11", "November", IF(W137="12", "December", "Other"))))))))))))</f>
        <v>July</v>
      </c>
      <c r="Y137" s="2" t="str">
        <f>IF(ISNUMBER(SEARCH("-",V137)),TRIM(RIGHT(V137,LEN(V137)-SEARCH("-",V137))),V137)</f>
        <v>9</v>
      </c>
      <c r="Z137" s="2" t="str">
        <f>IF(Y137="1", "January", IF(Y137="2", "February", IF(Y137="3", "March", IF(Y137="4", "April", IF(Y137="5", "May", IF(Y137="6", "June", IF(Y137="7", "July", IF(Y137="8", "August", IF(Y137="9", "September", IF(Y137="10", "October", IF(Y137="11", "November", IF(Y137="12", "December", "Other"))))))))))))</f>
        <v>September</v>
      </c>
      <c r="AF137" s="1" t="s">
        <v>24238</v>
      </c>
      <c r="AG137" s="1" t="str">
        <f t="shared" si="70"/>
        <v xml:space="preserve">Seed </v>
      </c>
      <c r="AH137" s="2" t="str">
        <f t="shared" si="71"/>
        <v>Sow spring in situ.</v>
      </c>
      <c r="AI137" s="1" t="s">
        <v>11462</v>
      </c>
      <c r="AJ137" s="1" t="s">
        <v>53</v>
      </c>
      <c r="AK137" s="1" t="s">
        <v>17104</v>
      </c>
      <c r="AL137" s="1" t="str">
        <f t="shared" si="81"/>
        <v>Scented</v>
      </c>
      <c r="AM137" s="1" t="b">
        <v>1</v>
      </c>
      <c r="AN137" s="1" t="b">
        <v>0</v>
      </c>
      <c r="AO137" s="1" t="b">
        <v>0</v>
      </c>
      <c r="AP137" s="5" t="s">
        <v>28</v>
      </c>
      <c r="AQ137" s="5" t="str">
        <f t="shared" si="72"/>
        <v>Light, Medium, Heavy</v>
      </c>
      <c r="AR137" s="1" t="s">
        <v>10</v>
      </c>
      <c r="AS137" s="1" t="str">
        <f t="shared" si="82"/>
        <v>None, Partial</v>
      </c>
      <c r="AT137" s="1" t="str">
        <f t="shared" si="73"/>
        <v>Partial, Full</v>
      </c>
      <c r="AU137" s="1" t="s">
        <v>29</v>
      </c>
      <c r="AV137" s="1" t="str">
        <f t="shared" si="74"/>
        <v>Moist</v>
      </c>
      <c r="AW137" s="1" t="s">
        <v>12</v>
      </c>
      <c r="AX137" s="1" t="str">
        <f t="shared" si="75"/>
        <v>Acid, Neutral, Alkaline</v>
      </c>
      <c r="AY137" s="1" t="b">
        <v>0</v>
      </c>
      <c r="AZ137" s="1" t="b">
        <v>1</v>
      </c>
      <c r="BA137" s="1" t="b">
        <v>0</v>
      </c>
      <c r="BC137" t="str">
        <f t="shared" si="76"/>
        <v>FALSE</v>
      </c>
      <c r="BE137" t="str">
        <f t="shared" si="77"/>
        <v>FALSE</v>
      </c>
      <c r="BF137" s="1" t="b">
        <v>0</v>
      </c>
      <c r="BG137" s="1" t="b">
        <v>0</v>
      </c>
      <c r="BH137" s="1" t="b">
        <v>0</v>
      </c>
      <c r="BJ137" s="1" t="str">
        <f t="shared" si="78"/>
        <v>FALSE</v>
      </c>
      <c r="BK137" s="1" t="s">
        <v>77</v>
      </c>
      <c r="BL137" t="str">
        <f t="shared" si="79"/>
        <v>TRUE</v>
      </c>
      <c r="BM137" s="1" t="b">
        <v>0</v>
      </c>
      <c r="BN137" s="1" t="b">
        <v>0</v>
      </c>
      <c r="BO137" s="1">
        <f t="shared" si="83"/>
        <v>12</v>
      </c>
      <c r="BP137" s="1" t="s">
        <v>11463</v>
      </c>
      <c r="BQ137" s="1" cm="1">
        <f t="array" ref="BQ137">_xlfn.IFS(BP137="None Known",0, LEN(BP137)&gt;500, 5,LEN(BP137)&gt;400, 4, LEN(BP137)&gt;300, 3, LEN(BP137)&gt;200, 2, LEN(BP137)&gt;1, 1)</f>
        <v>1</v>
      </c>
      <c r="BR137" s="1" t="s">
        <v>11464</v>
      </c>
      <c r="BS137" s="1">
        <v>2</v>
      </c>
      <c r="BT137" s="1" t="s">
        <v>11465</v>
      </c>
      <c r="BU137" s="1">
        <v>5</v>
      </c>
      <c r="BV137" s="1" t="s">
        <v>11466</v>
      </c>
      <c r="BW137" s="1" t="s">
        <v>11467</v>
      </c>
      <c r="BX137" s="1"/>
      <c r="BY137" t="str">
        <f>_xlfn.XLOOKUP($B137,Img_lookup!A:A,Img_lookup!B:B, "Not available")</f>
        <v>dbc31453-f7a3-44e4-851a-255d5cd46982</v>
      </c>
      <c r="BZ137" t="str">
        <f>_xlfn.XLOOKUP($B137,Img_lookup!A:A,Img_lookup!C:C, "Not available")</f>
        <v>Khella (Ammi visnaga (L.) Lam.); flowering and fruiting stem Wellcome V0042938.jpg</v>
      </c>
      <c r="CA137">
        <f>_xlfn.XLOOKUP($B137,Img_lookup!A:A,Img_lookup!D:D, "Not available")</f>
        <v>0</v>
      </c>
      <c r="CB137" t="str">
        <f>_xlfn.XLOOKUP($B137,Img_lookup!A:A,Img_lookup!E:E, "https://imgur.com/aT5wafe")</f>
        <v>https://api.openverse.engineering/v1/images/dbc31453-f7a3-44e4-851a-255d5cd46982/thumb/</v>
      </c>
    </row>
    <row r="138" spans="1:80" ht="13" x14ac:dyDescent="0.15">
      <c r="A138" s="1" t="s">
        <v>741</v>
      </c>
      <c r="B138" s="1" t="s">
        <v>742</v>
      </c>
      <c r="C138" s="1" t="s">
        <v>743</v>
      </c>
      <c r="D138" s="1" t="s">
        <v>744</v>
      </c>
      <c r="E138" s="1" t="s">
        <v>745</v>
      </c>
      <c r="F138" s="1" t="s">
        <v>6</v>
      </c>
      <c r="G138" s="1" t="s">
        <v>6</v>
      </c>
      <c r="H138" s="11" t="str">
        <f t="shared" si="69"/>
        <v>Perennial</v>
      </c>
      <c r="J138" s="1">
        <v>0.75</v>
      </c>
      <c r="L138" t="str" cm="1">
        <f t="array" ref="L138">_xlfn.IFS(J138+K138="", "Unknown", J138+K138&gt;3, "Large", J138+K138&gt;0.5, "Medium", J138+K138&gt;0, "Small")</f>
        <v>Medium</v>
      </c>
      <c r="M138" s="1">
        <v>10</v>
      </c>
      <c r="N138" cm="1">
        <f t="array" ref="N138">IF($M138="",INDEX($M$2:$M$2176,MATCH(1,INDEX(($A$2:$A$2176=$A138)*($M$2:$M$2176&lt;&gt;""),0),0)),$M138)</f>
        <v>10</v>
      </c>
      <c r="O138" s="2" t="str">
        <f t="shared" si="80"/>
        <v>Grown indoors</v>
      </c>
      <c r="P138" s="1" t="s">
        <v>746</v>
      </c>
      <c r="R138" t="str">
        <f t="shared" si="84"/>
        <v>Medium</v>
      </c>
      <c r="W138"/>
      <c r="AF138" s="1" t="s">
        <v>23957</v>
      </c>
      <c r="AG138" s="1" t="str">
        <f t="shared" si="70"/>
        <v xml:space="preserve">Seed </v>
      </c>
      <c r="AH138" s="2" t="str">
        <f t="shared" si="71"/>
        <v>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v>
      </c>
      <c r="AI138" s="1" t="s">
        <v>747</v>
      </c>
      <c r="AJ138" s="1" t="s">
        <v>53</v>
      </c>
      <c r="AK138" s="1" t="s">
        <v>17106</v>
      </c>
      <c r="AL138" s="1" t="str">
        <f t="shared" si="81"/>
        <v>Scented</v>
      </c>
      <c r="AM138" s="1" t="b">
        <v>1</v>
      </c>
      <c r="AN138" s="1" t="b">
        <v>1</v>
      </c>
      <c r="AO138" s="1" t="b">
        <v>0</v>
      </c>
      <c r="AP138" s="5" t="s">
        <v>54</v>
      </c>
      <c r="AQ138" s="5" t="str">
        <f t="shared" si="72"/>
        <v>Light, Medium</v>
      </c>
      <c r="AR138" s="1" t="s">
        <v>10</v>
      </c>
      <c r="AS138" s="1" t="str">
        <f t="shared" si="82"/>
        <v>None, Partial</v>
      </c>
      <c r="AT138" s="1" t="str">
        <f t="shared" si="73"/>
        <v>Partial, Full</v>
      </c>
      <c r="AU138" s="1" t="s">
        <v>29</v>
      </c>
      <c r="AV138" s="1" t="str">
        <f t="shared" si="74"/>
        <v>Moist</v>
      </c>
      <c r="AW138" s="1" t="s">
        <v>12</v>
      </c>
      <c r="AX138" s="1" t="str">
        <f t="shared" si="75"/>
        <v>Acid, Neutral, Alkaline</v>
      </c>
      <c r="AY138" s="1" t="b">
        <v>0</v>
      </c>
      <c r="AZ138" s="1" t="b">
        <v>0</v>
      </c>
      <c r="BA138" s="1" t="b">
        <v>0</v>
      </c>
      <c r="BC138" t="str">
        <f t="shared" si="76"/>
        <v>FALSE</v>
      </c>
      <c r="BE138" t="str">
        <f t="shared" si="77"/>
        <v>FALSE</v>
      </c>
      <c r="BF138" s="1" t="b">
        <v>0</v>
      </c>
      <c r="BG138" s="1" t="b">
        <v>0</v>
      </c>
      <c r="BH138" s="1" t="b">
        <v>0</v>
      </c>
      <c r="BJ138" s="1" t="str">
        <f t="shared" si="78"/>
        <v>FALSE</v>
      </c>
      <c r="BL138" t="str">
        <f t="shared" si="79"/>
        <v>FALSE</v>
      </c>
      <c r="BM138" s="1" t="b">
        <v>0</v>
      </c>
      <c r="BN138" s="1" t="b">
        <v>0</v>
      </c>
      <c r="BO138" s="1">
        <f t="shared" si="83"/>
        <v>8</v>
      </c>
      <c r="BP138" s="1" t="s">
        <v>31</v>
      </c>
      <c r="BQ138" s="1" cm="1">
        <f t="array" ref="BQ138">_xlfn.IFS(BP138="None Known",0, LEN(BP138)&gt;500, 5,LEN(BP138)&gt;400, 4, LEN(BP138)&gt;300, 3, LEN(BP138)&gt;200, 2, LEN(BP138)&gt;1, 1)</f>
        <v>0</v>
      </c>
      <c r="BR138" s="1" t="s">
        <v>748</v>
      </c>
      <c r="BS138" s="1">
        <v>2</v>
      </c>
      <c r="BT138" s="1" t="s">
        <v>749</v>
      </c>
      <c r="BU138" s="1">
        <v>2</v>
      </c>
      <c r="BV138" s="1" t="s">
        <v>750</v>
      </c>
      <c r="BW138" s="1" t="s">
        <v>751</v>
      </c>
      <c r="BX138" s="1"/>
      <c r="BY138" t="str">
        <f>_xlfn.XLOOKUP($B138,Img_lookup!A:A,Img_lookup!B:B, "Not available")</f>
        <v>22955893-e63e-4f25-8500-3d3c76010816</v>
      </c>
      <c r="BZ138" t="str">
        <f>_xlfn.XLOOKUP($B138,Img_lookup!A:A,Img_lookup!C:C, "Not available")</f>
        <v>Elephant yam. Amorphophallus paeoniifolius [as Amorphophallus campanulatus] Blume, C.L., Rumphia, vol. 1 (1835)</v>
      </c>
      <c r="CA138" t="str">
        <f>_xlfn.XLOOKUP($B138,Img_lookup!A:A,Img_lookup!D:D, "Not available")</f>
        <v>Swallowtail Garden Seeds</v>
      </c>
      <c r="CB138" t="str">
        <f>_xlfn.XLOOKUP($B138,Img_lookup!A:A,Img_lookup!E:E, "https://imgur.com/aT5wafe")</f>
        <v>https://api.openverse.engineering/v1/images/22955893-e63e-4f25-8500-3d3c76010816/thumb/</v>
      </c>
    </row>
    <row r="139" spans="1:80" ht="409.6" x14ac:dyDescent="0.15">
      <c r="A139" s="1" t="s">
        <v>741</v>
      </c>
      <c r="B139" s="1" t="s">
        <v>10828</v>
      </c>
      <c r="C139" s="1" t="s">
        <v>10829</v>
      </c>
      <c r="D139" s="1" t="s">
        <v>10830</v>
      </c>
      <c r="E139" s="1" t="s">
        <v>10831</v>
      </c>
      <c r="F139" s="1" t="s">
        <v>6</v>
      </c>
      <c r="G139" s="1" t="s">
        <v>6</v>
      </c>
      <c r="H139" s="11" t="str">
        <f t="shared" si="69"/>
        <v>Perennial</v>
      </c>
      <c r="J139" s="1">
        <v>0.75</v>
      </c>
      <c r="K139" s="1">
        <v>0.60000002399999997</v>
      </c>
      <c r="L139" t="str" cm="1">
        <f t="array" ref="L139">_xlfn.IFS(J139+K139="", "Unknown", J139+K139&gt;3, "Large", J139+K139&gt;0.5, "Medium", J139+K139&gt;0, "Small")</f>
        <v>Medium</v>
      </c>
      <c r="M139" s="1">
        <v>10</v>
      </c>
      <c r="N139" cm="1">
        <f t="array" ref="N139">IF($M139="",INDEX($M$2:$M$2176,MATCH(1,INDEX(($A$2:$A$2176=$A139)*($M$2:$M$2176&lt;&gt;""),0),0)),$M139)</f>
        <v>10</v>
      </c>
      <c r="O139" s="2" t="str">
        <f t="shared" si="80"/>
        <v>Grown indoors</v>
      </c>
      <c r="P139" s="1" t="s">
        <v>10832</v>
      </c>
      <c r="R139" t="str">
        <f t="shared" si="84"/>
        <v>Medium</v>
      </c>
      <c r="W139"/>
      <c r="AF139" s="16" t="s">
        <v>23958</v>
      </c>
      <c r="AG139" s="1" t="str">
        <f t="shared" si="70"/>
        <v xml:space="preserve">Seed </v>
      </c>
      <c r="AH139" s="2" t="str">
        <f t="shared" si="71"/>
        <v>Best sown in a pot in a warm greenhouse as soon as it is ripe and the pot sealed in a plastic bag to retain moisture. It usually germinates in 1 - 8 months at 24�c[133]. When large enough to handle, prick the seedlings out into individual pots and grow them on in the greenhouse for at least a couple of years. Plant them out in late spring or early summer, after the last expected frosts, and give them some protection such as a cloche until they are growing away strongly.
Division of offsets[1]. These are rarely produced[1].</v>
      </c>
      <c r="AI139" s="1" t="s">
        <v>10833</v>
      </c>
      <c r="AJ139" s="1" t="s">
        <v>53</v>
      </c>
      <c r="AK139" s="1" t="s">
        <v>17106</v>
      </c>
      <c r="AL139" s="1" t="str">
        <f t="shared" si="81"/>
        <v>Scented</v>
      </c>
      <c r="AM139" s="1" t="b">
        <v>1</v>
      </c>
      <c r="AN139" s="1" t="b">
        <v>1</v>
      </c>
      <c r="AO139" s="1" t="b">
        <v>0</v>
      </c>
      <c r="AP139" s="5" t="s">
        <v>54</v>
      </c>
      <c r="AQ139" s="5" t="str">
        <f t="shared" si="72"/>
        <v>Light, Medium</v>
      </c>
      <c r="AR139" s="1" t="s">
        <v>10</v>
      </c>
      <c r="AS139" s="1" t="str">
        <f t="shared" si="82"/>
        <v>None, Partial</v>
      </c>
      <c r="AT139" s="1" t="str">
        <f t="shared" si="73"/>
        <v>Partial, Full</v>
      </c>
      <c r="AU139" s="1" t="s">
        <v>29</v>
      </c>
      <c r="AV139" s="1" t="str">
        <f t="shared" si="74"/>
        <v>Moist</v>
      </c>
      <c r="AW139" s="1" t="s">
        <v>12</v>
      </c>
      <c r="AX139" s="1" t="str">
        <f t="shared" si="75"/>
        <v>Acid, Neutral, Alkaline</v>
      </c>
      <c r="AY139" s="1" t="b">
        <v>0</v>
      </c>
      <c r="AZ139" s="1" t="b">
        <v>0</v>
      </c>
      <c r="BA139" s="1" t="b">
        <v>0</v>
      </c>
      <c r="BC139" t="str">
        <f t="shared" si="76"/>
        <v>FALSE</v>
      </c>
      <c r="BE139" t="str">
        <f t="shared" si="77"/>
        <v>FALSE</v>
      </c>
      <c r="BF139" s="1" t="b">
        <v>0</v>
      </c>
      <c r="BG139" s="1" t="b">
        <v>0</v>
      </c>
      <c r="BH139" s="1" t="b">
        <v>0</v>
      </c>
      <c r="BI139" s="1" t="s">
        <v>77</v>
      </c>
      <c r="BJ139" s="1" t="str">
        <f t="shared" si="78"/>
        <v>TRUE</v>
      </c>
      <c r="BL139" t="str">
        <f t="shared" si="79"/>
        <v>FALSE</v>
      </c>
      <c r="BM139" s="1" t="b">
        <v>0</v>
      </c>
      <c r="BN139" s="1" t="b">
        <v>0</v>
      </c>
      <c r="BO139" s="1">
        <f t="shared" si="83"/>
        <v>9</v>
      </c>
      <c r="BP139" s="1" t="s">
        <v>2525</v>
      </c>
      <c r="BQ139" s="1" cm="1">
        <f t="array" ref="BQ139">_xlfn.IFS(BP139="None Known",0, LEN(BP139)&gt;500, 5,LEN(BP139)&gt;400, 4, LEN(BP139)&gt;300, 3, LEN(BP139)&gt;200, 2, LEN(BP139)&gt;1, 1)</f>
        <v>1</v>
      </c>
      <c r="BR139" s="1" t="s">
        <v>10834</v>
      </c>
      <c r="BS139" s="1">
        <v>2</v>
      </c>
      <c r="BT139" s="1" t="s">
        <v>10835</v>
      </c>
      <c r="BU139" s="1">
        <v>2</v>
      </c>
      <c r="BV139" s="1" t="s">
        <v>34</v>
      </c>
      <c r="BW139" s="1" t="s">
        <v>10836</v>
      </c>
      <c r="BX139" s="1"/>
      <c r="BY139" t="str">
        <f>_xlfn.XLOOKUP($B139,Img_lookup!A:A,Img_lookup!B:B, "Not available")</f>
        <v>Not available</v>
      </c>
      <c r="BZ139" t="str">
        <f>_xlfn.XLOOKUP($B139,Img_lookup!A:A,Img_lookup!C:C, "Not available")</f>
        <v>Not available</v>
      </c>
      <c r="CA139" t="str">
        <f>_xlfn.XLOOKUP($B139,Img_lookup!A:A,Img_lookup!D:D, "Not available")</f>
        <v>Not available</v>
      </c>
      <c r="CB139" t="str">
        <f>_xlfn.XLOOKUP($B139,Img_lookup!A:A,Img_lookup!E:E, "https://imgur.com/aT5wafe")</f>
        <v>https://imgur.com/aT5wafe</v>
      </c>
    </row>
    <row r="140" spans="1:80" ht="409.6" x14ac:dyDescent="0.15">
      <c r="A140" s="1" t="s">
        <v>151</v>
      </c>
      <c r="B140" s="1" t="s">
        <v>4471</v>
      </c>
      <c r="C140" s="1" t="s">
        <v>4472</v>
      </c>
      <c r="D140" s="1" t="s">
        <v>4473</v>
      </c>
      <c r="E140" s="1" t="s">
        <v>4474</v>
      </c>
      <c r="F140" s="1" t="s">
        <v>156</v>
      </c>
      <c r="G140" s="1" t="s">
        <v>156</v>
      </c>
      <c r="H140" s="11" t="str">
        <f t="shared" si="69"/>
        <v>Perennial</v>
      </c>
      <c r="I140" s="1" t="s">
        <v>17107</v>
      </c>
      <c r="J140" s="1">
        <v>20</v>
      </c>
      <c r="L140" t="str" cm="1">
        <f t="array" ref="L140">_xlfn.IFS(J140+K140="", "Unknown", J140+K140&gt;3, "Large", J140+K140&gt;0.5, "Medium", J140+K140&gt;0, "Small")</f>
        <v>Large</v>
      </c>
      <c r="M140" s="1">
        <v>4</v>
      </c>
      <c r="N140" cm="1">
        <f t="array" ref="N140">IF($M140="",INDEX($M$2:$M$2176,MATCH(1,INDEX(($A$2:$A$2176=$A140)*($M$2:$M$2176&lt;&gt;""),0),0)),$M140)</f>
        <v>4</v>
      </c>
      <c r="O140" s="2" t="str">
        <f t="shared" si="80"/>
        <v>Hardy to cold</v>
      </c>
      <c r="P140" s="1" t="s">
        <v>4475</v>
      </c>
      <c r="Q140" s="1" t="s">
        <v>17109</v>
      </c>
      <c r="R140" t="str">
        <f t="shared" si="84"/>
        <v>Fast</v>
      </c>
      <c r="T140" s="1"/>
      <c r="U140" s="1"/>
      <c r="V140" s="1" t="s">
        <v>51</v>
      </c>
      <c r="W140" s="6" t="str">
        <f>IF(ISNUMBER(SEARCH("-",V140)),TRIM(LEFT(V140,FIND("-",V140)-1)),V140)</f>
        <v>7</v>
      </c>
      <c r="X140" t="str">
        <f>IF(W140="1", "January", IF(W140="2", "February", IF(W140="3", "March", IF(W140="4", "April", IF(W140="5", "May", IF(W140="6", "June", IF(W140="7", "July", IF(W140="8", "August", IF(W140="9", "September", IF(W140="10", "October", IF(W140="11", "November", IF(W140="12", "December", "Other"))))))))))))</f>
        <v>July</v>
      </c>
      <c r="Y140" s="2" t="str">
        <f>IF(ISNUMBER(SEARCH("-",V140)),TRIM(RIGHT(V140,LEN(V140)-SEARCH("-",V140))),V140)</f>
        <v>8</v>
      </c>
      <c r="Z140" s="2" t="str">
        <f>IF(Y140="1", "January", IF(Y140="2", "February", IF(Y140="3", "March", IF(Y140="4", "April", IF(Y140="5", "May", IF(Y140="6", "June", IF(Y140="7", "July", IF(Y140="8", "August", IF(Y140="9", "September", IF(Y140="10", "October", IF(Y140="11", "November", IF(Y140="12", "December", "Other"))))))))))))</f>
        <v>August</v>
      </c>
      <c r="AF140" s="16" t="s">
        <v>24262</v>
      </c>
      <c r="AG140" s="1" t="str">
        <f t="shared" si="70"/>
        <v xml:space="preserve">Seed </v>
      </c>
      <c r="AH140" s="2" t="str">
        <f t="shared" si="71"/>
        <v>Sow in pots in a cold frame in the autumn or stratify for 6 weeks at 5�c and sow in the spring[200]. Germination can be quite slow, sometimes taking more than a year. When large enough to handle, prick the seedlings out into individual pots and grow them on in the greenhouse for their first winter. When they are more than 20cm tall, they can be planted out into their permanent positions, preferably in late spring or early summer, after the last expected frosts.
Cuttings of half-ripe wood, 7 - 10cm long, July/August in a frame[78].
Cuttings or eyes in late autumn or winter. Either place them in the ground in a greenhouse or cold frame, or put them in pots. An eye cutting is where you have just one bud at the top and a short length of stem with a small part of the bark removed. These normally root well and grow away vigorously, being ready to plant into their permanent positions the following autumn.
Layering into pots in late summer. Partially sever the stem in spring and then lift the new plants in the autumn[78].</v>
      </c>
      <c r="AI140" s="1" t="s">
        <v>4476</v>
      </c>
      <c r="AJ140" s="1" t="s">
        <v>53</v>
      </c>
      <c r="AK140" s="1" t="s">
        <v>17106</v>
      </c>
      <c r="AL140" s="1" t="str">
        <f t="shared" si="81"/>
        <v>Unscented</v>
      </c>
      <c r="AM140" s="1" t="b">
        <v>0</v>
      </c>
      <c r="AN140" s="1" t="b">
        <v>1</v>
      </c>
      <c r="AO140" s="1" t="b">
        <v>0</v>
      </c>
      <c r="AP140" s="5" t="s">
        <v>28</v>
      </c>
      <c r="AQ140" s="5" t="str">
        <f t="shared" si="72"/>
        <v>Light, Medium, Heavy</v>
      </c>
      <c r="AR140" s="1" t="s">
        <v>10</v>
      </c>
      <c r="AS140" s="1" t="str">
        <f t="shared" si="82"/>
        <v>None, Partial</v>
      </c>
      <c r="AT140" s="1" t="str">
        <f t="shared" si="73"/>
        <v>Partial, Full</v>
      </c>
      <c r="AU140" s="1" t="s">
        <v>29</v>
      </c>
      <c r="AV140" s="1" t="str">
        <f t="shared" si="74"/>
        <v>Moist</v>
      </c>
      <c r="AW140" s="1" t="s">
        <v>12</v>
      </c>
      <c r="AX140" s="1" t="str">
        <f t="shared" si="75"/>
        <v>Acid, Neutral, Alkaline</v>
      </c>
      <c r="AY140" s="1" t="b">
        <v>0</v>
      </c>
      <c r="AZ140" s="1" t="b">
        <v>0</v>
      </c>
      <c r="BA140" s="1" t="b">
        <v>0</v>
      </c>
      <c r="BC140" t="str">
        <f t="shared" si="76"/>
        <v>FALSE</v>
      </c>
      <c r="BE140" t="str">
        <f t="shared" si="77"/>
        <v>FALSE</v>
      </c>
      <c r="BF140" s="1" t="b">
        <v>1</v>
      </c>
      <c r="BG140" s="1" t="b">
        <v>0</v>
      </c>
      <c r="BH140" s="1" t="b">
        <v>0</v>
      </c>
      <c r="BI140" s="1" t="s">
        <v>77</v>
      </c>
      <c r="BJ140" s="1" t="str">
        <f t="shared" si="78"/>
        <v>TRUE</v>
      </c>
      <c r="BL140" t="str">
        <f t="shared" si="79"/>
        <v>FALSE</v>
      </c>
      <c r="BM140" s="1" t="b">
        <v>0</v>
      </c>
      <c r="BN140" s="1" t="b">
        <v>0</v>
      </c>
      <c r="BO140" s="1">
        <f t="shared" si="83"/>
        <v>8</v>
      </c>
      <c r="BP140" s="1" t="s">
        <v>31</v>
      </c>
      <c r="BQ140" s="1" cm="1">
        <f t="array" ref="BQ140">_xlfn.IFS(BP140="None Known",0, LEN(BP140)&gt;500, 5,LEN(BP140)&gt;400, 4, LEN(BP140)&gt;300, 3, LEN(BP140)&gt;200, 2, LEN(BP140)&gt;1, 1)</f>
        <v>0</v>
      </c>
      <c r="BR140" s="1" t="s">
        <v>4477</v>
      </c>
      <c r="BS140" s="1">
        <v>2</v>
      </c>
      <c r="BT140" s="1" t="s">
        <v>4478</v>
      </c>
      <c r="BU140" s="1">
        <v>2</v>
      </c>
      <c r="BV140" s="1" t="s">
        <v>169</v>
      </c>
      <c r="BW140" s="1" t="s">
        <v>31</v>
      </c>
      <c r="BX140" s="1"/>
      <c r="BY140" t="str">
        <f>_xlfn.XLOOKUP($B140,Img_lookup!A:A,Img_lookup!B:B, "Not available")</f>
        <v>e696e6db-466f-4ff1-8ff9-dc8a0056c853</v>
      </c>
      <c r="BZ140" t="str">
        <f>_xlfn.XLOOKUP($B140,Img_lookup!A:A,Img_lookup!C:C, "Not available")</f>
        <v>Ampelopsis brevipedunculata</v>
      </c>
      <c r="CA140" t="str">
        <f>_xlfn.XLOOKUP($B140,Img_lookup!A:A,Img_lookup!D:D, "Not available")</f>
        <v>dhobern</v>
      </c>
      <c r="CB140" t="str">
        <f>_xlfn.XLOOKUP($B140,Img_lookup!A:A,Img_lookup!E:E, "https://imgur.com/aT5wafe")</f>
        <v>https://api.openverse.engineering/v1/images/e696e6db-466f-4ff1-8ff9-dc8a0056c853/thumb/</v>
      </c>
    </row>
    <row r="141" spans="1:80" ht="13" x14ac:dyDescent="0.15">
      <c r="A141" s="1" t="s">
        <v>604</v>
      </c>
      <c r="B141" s="1" t="s">
        <v>4045</v>
      </c>
      <c r="C141" s="1" t="s">
        <v>4046</v>
      </c>
      <c r="E141" s="1" t="s">
        <v>4047</v>
      </c>
      <c r="F141" s="1" t="s">
        <v>85</v>
      </c>
      <c r="G141" s="1" t="s">
        <v>85</v>
      </c>
      <c r="H141" s="11" t="str">
        <f t="shared" si="69"/>
        <v>Annual</v>
      </c>
      <c r="J141" s="1">
        <v>0.10000000100000001</v>
      </c>
      <c r="K141" s="1">
        <v>0.40000000600000002</v>
      </c>
      <c r="L141" t="str" cm="1">
        <f t="array" ref="L141">_xlfn.IFS(J141+K141="", "Unknown", J141+K141&gt;3, "Large", J141+K141&gt;0.5, "Medium", J141+K141&gt;0, "Small")</f>
        <v>Medium</v>
      </c>
      <c r="M141" s="1">
        <v>7</v>
      </c>
      <c r="N141" cm="1">
        <f t="array" ref="N141">IF($M141="",INDEX($M$2:$M$2176,MATCH(1,INDEX(($A$2:$A$2176=$A141)*($M$2:$M$2176&lt;&gt;""),0),0)),$M141)</f>
        <v>7</v>
      </c>
      <c r="O141" s="2" t="str">
        <f t="shared" si="80"/>
        <v>Seasonal outdoors</v>
      </c>
      <c r="P141" s="1" t="s">
        <v>4048</v>
      </c>
      <c r="R141" t="str">
        <f t="shared" si="84"/>
        <v>Medium</v>
      </c>
      <c r="T141" s="1"/>
      <c r="U141" s="1"/>
      <c r="V141" s="1" t="s">
        <v>322</v>
      </c>
      <c r="W141" s="6" t="str">
        <f>IF(ISNUMBER(SEARCH("-",V141)),TRIM(LEFT(V141,FIND("-",V141)-1)),V141)</f>
        <v>6</v>
      </c>
      <c r="X141" t="str">
        <f>IF(W141="1", "January", IF(W141="2", "February", IF(W141="3", "March", IF(W141="4", "April", IF(W141="5", "May", IF(W141="6", "June", IF(W141="7", "July", IF(W141="8", "August", IF(W141="9", "September", IF(W141="10", "October", IF(W141="11", "November", IF(W141="12", "December", "Other"))))))))))))</f>
        <v>June</v>
      </c>
      <c r="Y141" s="2" t="str">
        <f>IF(ISNUMBER(SEARCH("-",V141)),TRIM(RIGHT(V141,LEN(V141)-SEARCH("-",V141))),V141)</f>
        <v>8</v>
      </c>
      <c r="Z141" s="2" t="str">
        <f>IF(Y141="1", "January", IF(Y141="2", "February", IF(Y141="3", "March", IF(Y141="4", "April", IF(Y141="5", "May", IF(Y141="6", "June", IF(Y141="7", "July", IF(Y141="8", "August", IF(Y141="9", "September", IF(Y141="10", "October", IF(Y141="11", "November", IF(Y141="12", "December", "Other"))))))))))))</f>
        <v>August</v>
      </c>
      <c r="AA141" s="1" t="s">
        <v>108</v>
      </c>
      <c r="AB141" s="1" t="str">
        <f>IF(ISNUMBER(SEARCH("-",AA141)),TRIM(LEFT(AA141,FIND("-",AA141)-1)),AA141)</f>
        <v>7</v>
      </c>
      <c r="AC141" s="1" t="str">
        <f>IF(AB141="1", "January", IF(AB141="2", "February", IF(AB141="3", "March", IF(AB141="4", "April", IF(AB141="5", "May", IF(AB141="6", "June", IF(AB141="7", "July", IF(AB141="8", "August", IF(AB141="9", "September", IF(AB141="10", "October", IF(AB141="11", "November", IF(AB141="12", "December", "Other"))))))))))))</f>
        <v>July</v>
      </c>
      <c r="AD141" s="1" t="str">
        <f>IF(ISNUMBER(SEARCH("-",AA141)),TRIM(RIGHT(AA141,LEN(AA141)-SEARCH("-",AA141))),AA141)</f>
        <v>9</v>
      </c>
      <c r="AE141" s="1" t="str">
        <f>IF(AD141="1", "January", IF(AD141="2", "February", IF(AD141="3", "March", IF(AD141="4", "April", IF(AD141="5", "May", IF(AD141="6", "June", IF(AD141="7", "July", IF(AD141="8", "August", IF(AD141="9", "September", IF(AD141="10", "October", IF(AD141="11", "November", IF(AD141="12", "December", "Other"))))))))))))</f>
        <v>September</v>
      </c>
      <c r="AF141" s="1" t="s">
        <v>24238</v>
      </c>
      <c r="AG141" s="1" t="str">
        <f t="shared" si="70"/>
        <v xml:space="preserve">Seed </v>
      </c>
      <c r="AH141" s="2" t="str">
        <f t="shared" si="71"/>
        <v>Sow spring in situ.</v>
      </c>
      <c r="AI141" s="1" t="s">
        <v>4049</v>
      </c>
      <c r="AJ141" s="1" t="s">
        <v>23806</v>
      </c>
      <c r="AK141" s="1" t="s">
        <v>17104</v>
      </c>
      <c r="AL141" s="1" t="str">
        <f t="shared" si="81"/>
        <v>Unscented</v>
      </c>
      <c r="AM141" s="1" t="b">
        <v>0</v>
      </c>
      <c r="AN141" s="1" t="b">
        <v>0</v>
      </c>
      <c r="AO141" s="1" t="b">
        <v>0</v>
      </c>
      <c r="AP141" s="5" t="s">
        <v>28</v>
      </c>
      <c r="AQ141" s="5" t="str">
        <f t="shared" si="72"/>
        <v>Light, Medium, Heavy</v>
      </c>
      <c r="AR141" s="1" t="s">
        <v>30</v>
      </c>
      <c r="AS141" s="1" t="str">
        <f t="shared" si="82"/>
        <v>None</v>
      </c>
      <c r="AT141" s="1" t="str">
        <f t="shared" si="73"/>
        <v>Full</v>
      </c>
      <c r="AU141" s="1" t="s">
        <v>11</v>
      </c>
      <c r="AV141" s="1" t="str">
        <f t="shared" si="74"/>
        <v>Dry, Moist</v>
      </c>
      <c r="AW141" s="1" t="s">
        <v>12</v>
      </c>
      <c r="AX141" s="1" t="str">
        <f t="shared" si="75"/>
        <v>Acid, Neutral, Alkaline</v>
      </c>
      <c r="AY141" s="1" t="b">
        <v>0</v>
      </c>
      <c r="AZ141" s="1" t="b">
        <v>0</v>
      </c>
      <c r="BA141" s="1" t="b">
        <v>0</v>
      </c>
      <c r="BC141" t="str">
        <f t="shared" si="76"/>
        <v>FALSE</v>
      </c>
      <c r="BE141" t="str">
        <f t="shared" si="77"/>
        <v>FALSE</v>
      </c>
      <c r="BF141" s="1" t="b">
        <v>0</v>
      </c>
      <c r="BG141" s="1" t="b">
        <v>0</v>
      </c>
      <c r="BH141" s="1" t="b">
        <v>0</v>
      </c>
      <c r="BI141" s="1" t="s">
        <v>30</v>
      </c>
      <c r="BJ141" s="1" t="str">
        <f t="shared" si="78"/>
        <v>FALSE</v>
      </c>
      <c r="BK141" s="1" t="s">
        <v>77</v>
      </c>
      <c r="BL141" t="str">
        <f t="shared" si="79"/>
        <v>TRUE</v>
      </c>
      <c r="BM141" s="1" t="b">
        <v>0</v>
      </c>
      <c r="BN141" s="1" t="b">
        <v>0</v>
      </c>
      <c r="BO141" s="1">
        <f t="shared" si="83"/>
        <v>9</v>
      </c>
      <c r="BP141" s="1" t="s">
        <v>4050</v>
      </c>
      <c r="BQ141" s="1" cm="1">
        <f t="array" ref="BQ141">_xlfn.IFS(BP141="None Known",0, LEN(BP141)&gt;500, 5,LEN(BP141)&gt;400, 4, LEN(BP141)&gt;300, 3, LEN(BP141)&gt;200, 2, LEN(BP141)&gt;1, 1)</f>
        <v>1</v>
      </c>
      <c r="BR141" s="1" t="s">
        <v>4051</v>
      </c>
      <c r="BS141" s="1">
        <v>2</v>
      </c>
      <c r="BT141" s="1" t="s">
        <v>4052</v>
      </c>
      <c r="BU141" s="1">
        <v>2</v>
      </c>
      <c r="BV141" s="1" t="s">
        <v>4053</v>
      </c>
      <c r="BW141" s="1" t="s">
        <v>4054</v>
      </c>
      <c r="BX141" s="1"/>
      <c r="BY141" t="str">
        <f>_xlfn.XLOOKUP($B141,Img_lookup!A:A,Img_lookup!B:B, "Not available")</f>
        <v>be4b586d-925d-4352-947d-757c33e5c292</v>
      </c>
      <c r="BZ141" t="str">
        <f>_xlfn.XLOOKUP($B141,Img_lookup!A:A,Img_lookup!C:C, "Not available")</f>
        <v>Antique illustration of anagallis arvensis</v>
      </c>
      <c r="CA141" t="str">
        <f>_xlfn.XLOOKUP($B141,Img_lookup!A:A,Img_lookup!D:D, "Not available")</f>
        <v>Free Public Domain Illustrations by rawpixel</v>
      </c>
      <c r="CB141" t="str">
        <f>_xlfn.XLOOKUP($B141,Img_lookup!A:A,Img_lookup!E:E, "https://imgur.com/aT5wafe")</f>
        <v>https://api.openverse.engineering/v1/images/be4b586d-925d-4352-947d-757c33e5c292/thumb/</v>
      </c>
    </row>
    <row r="142" spans="1:80" ht="409.6" x14ac:dyDescent="0.15">
      <c r="A142" s="1" t="s">
        <v>69</v>
      </c>
      <c r="B142" s="1" t="s">
        <v>7084</v>
      </c>
      <c r="C142" s="1" t="s">
        <v>7085</v>
      </c>
      <c r="D142" s="1" t="s">
        <v>7086</v>
      </c>
      <c r="E142" s="1" t="s">
        <v>7087</v>
      </c>
      <c r="F142" s="1" t="s">
        <v>6</v>
      </c>
      <c r="G142" s="1" t="s">
        <v>6</v>
      </c>
      <c r="H142" s="11" t="str">
        <f t="shared" si="69"/>
        <v>Perennial</v>
      </c>
      <c r="J142" s="1">
        <v>0.89999997600000003</v>
      </c>
      <c r="K142" s="1">
        <v>1</v>
      </c>
      <c r="L142" t="str" cm="1">
        <f t="array" ref="L142">_xlfn.IFS(J142+K142="", "Unknown", J142+K142&gt;3, "Large", J142+K142&gt;0.5, "Medium", J142+K142&gt;0, "Small")</f>
        <v>Medium</v>
      </c>
      <c r="M142" s="1">
        <v>3</v>
      </c>
      <c r="N142" cm="1">
        <f t="array" ref="N142">IF($M142="",INDEX($M$2:$M$2176,MATCH(1,INDEX(($A$2:$A$2176=$A142)*($M$2:$M$2176&lt;&gt;""),0),0)),$M142)</f>
        <v>3</v>
      </c>
      <c r="O142" s="2" t="str">
        <f t="shared" si="80"/>
        <v>Hardy to cold</v>
      </c>
      <c r="P142" s="1" t="s">
        <v>7088</v>
      </c>
      <c r="R142" t="str">
        <f t="shared" si="84"/>
        <v>Medium</v>
      </c>
      <c r="T142" s="1"/>
      <c r="U142" s="1"/>
      <c r="V142" s="1">
        <v>8</v>
      </c>
      <c r="W142" s="6">
        <f>IF(ISNUMBER(SEARCH("-",V142)),TRIM(LEFT(V142,FIND("-",V142)-1)),V142)</f>
        <v>8</v>
      </c>
      <c r="X142" t="str">
        <f>IF(W142=1, "January", IF(W142=2, "February", IF(W142=3, "March", IF(W142=4, "April", IF(W142=5, "May", IF(W142=6, "June", IF(W142=7, "July", IF(W142=8, "August", IF(W142=9, "September", IF(W142=10, "October", IF(W142=11, "November", IF(W142=12, "December", "Other"))))))))))))</f>
        <v>August</v>
      </c>
      <c r="Y142" s="1"/>
      <c r="Z142" s="1"/>
      <c r="AA142" s="1">
        <v>9</v>
      </c>
      <c r="AB142" s="1">
        <f>IF(ISNUMBER(SEARCH("-",AA142)),TRIM(LEFT(AA142,FIND("-",AA142)-1)),AA142)</f>
        <v>9</v>
      </c>
      <c r="AC142" s="1" t="str">
        <f>IF(AB142=1, "January", IF(AB142=2, "February", IF(AB142=3, "March", IF(AB142=4, "April", IF(AB142=5, "May", IF(AB142=6, "June", IF(AB142=7, "July", IF(AB142=8, "August", IF(AB142=9, "September", IF(AB142=10, "October", IF(AB142=11, "November", IF(AB142=12, "December", "Other"))))))))))))</f>
        <v>September</v>
      </c>
      <c r="AD142" s="1"/>
      <c r="AE142" s="1"/>
      <c r="AF142" s="16" t="s">
        <v>24263</v>
      </c>
      <c r="AG142" s="1" t="str">
        <f t="shared" si="70"/>
        <v xml:space="preserve">Seed </v>
      </c>
      <c r="AH142" s="2" t="str">
        <f t="shared" si="71"/>
        <v>Sow spring in a cold frame[1, 133]. The seed is best sown when it is ripe in the autumn. It usually germinates in 4 - 8 weeks at 15�c[133]. When large enough to handle, prick the seedlings out into individual pots and grow them on in a cold frame for their first winter. Plant them out into their permanent positions in late spring or early summer, after the last expected frosts.
Division is very easy at almost any time of the year, the divisions can be planted straight into their permanent positions if required.</v>
      </c>
      <c r="AI142" s="1" t="s">
        <v>7089</v>
      </c>
      <c r="AJ142" s="1" t="s">
        <v>53</v>
      </c>
      <c r="AK142" s="1" t="s">
        <v>17105</v>
      </c>
      <c r="AL142" s="1" t="str">
        <f t="shared" si="81"/>
        <v>Unscented</v>
      </c>
      <c r="AM142" s="1" t="b">
        <v>0</v>
      </c>
      <c r="AN142" s="1" t="b">
        <v>0</v>
      </c>
      <c r="AO142" s="1" t="b">
        <v>1</v>
      </c>
      <c r="AP142" s="5" t="s">
        <v>54</v>
      </c>
      <c r="AQ142" s="5" t="str">
        <f t="shared" si="72"/>
        <v>Light, Medium</v>
      </c>
      <c r="AR142" s="1" t="s">
        <v>10</v>
      </c>
      <c r="AS142" s="1" t="str">
        <f t="shared" si="82"/>
        <v>None, Partial</v>
      </c>
      <c r="AT142" s="1" t="str">
        <f t="shared" si="73"/>
        <v>Partial, Full</v>
      </c>
      <c r="AU142" s="1" t="s">
        <v>11</v>
      </c>
      <c r="AV142" s="1" t="str">
        <f t="shared" si="74"/>
        <v>Dry, Moist</v>
      </c>
      <c r="AW142" s="1" t="s">
        <v>12</v>
      </c>
      <c r="AX142" s="1" t="str">
        <f t="shared" si="75"/>
        <v>Acid, Neutral, Alkaline</v>
      </c>
      <c r="AY142" s="1" t="b">
        <v>0</v>
      </c>
      <c r="AZ142" s="1" t="b">
        <v>0</v>
      </c>
      <c r="BA142" s="1" t="b">
        <v>0</v>
      </c>
      <c r="BC142" t="str">
        <f t="shared" si="76"/>
        <v>FALSE</v>
      </c>
      <c r="BE142" t="str">
        <f t="shared" si="77"/>
        <v>FALSE</v>
      </c>
      <c r="BF142" s="1" t="b">
        <v>1</v>
      </c>
      <c r="BG142" s="1" t="b">
        <v>0</v>
      </c>
      <c r="BH142" s="1" t="b">
        <v>0</v>
      </c>
      <c r="BI142" s="1" t="s">
        <v>30</v>
      </c>
      <c r="BJ142" s="1" t="str">
        <f t="shared" si="78"/>
        <v>FALSE</v>
      </c>
      <c r="BK142" s="1" t="s">
        <v>30</v>
      </c>
      <c r="BL142" t="str">
        <f t="shared" si="79"/>
        <v>FALSE</v>
      </c>
      <c r="BM142" s="1" t="b">
        <v>0</v>
      </c>
      <c r="BN142" s="1" t="b">
        <v>0</v>
      </c>
      <c r="BO142" s="1">
        <f t="shared" si="83"/>
        <v>9</v>
      </c>
      <c r="BP142" s="1" t="s">
        <v>7090</v>
      </c>
      <c r="BQ142" s="1" cm="1">
        <f t="array" ref="BQ142">_xlfn.IFS(BP142="None Known",0, LEN(BP142)&gt;500, 5,LEN(BP142)&gt;400, 4, LEN(BP142)&gt;300, 3, LEN(BP142)&gt;200, 2, LEN(BP142)&gt;1, 1)</f>
        <v>1</v>
      </c>
      <c r="BR142" s="1" t="s">
        <v>392</v>
      </c>
      <c r="BS142" s="1">
        <v>2</v>
      </c>
      <c r="BT142" s="1" t="s">
        <v>7091</v>
      </c>
      <c r="BU142" s="1">
        <v>2</v>
      </c>
      <c r="BV142" s="1" t="s">
        <v>7092</v>
      </c>
      <c r="BW142" s="1" t="s">
        <v>31</v>
      </c>
      <c r="BX142" s="1"/>
      <c r="BY142" t="str">
        <f>_xlfn.XLOOKUP($B142,Img_lookup!A:A,Img_lookup!B:B, "Not available")</f>
        <v>6a9cbe85-1539-4217-8e7f-5fe560e7047f</v>
      </c>
      <c r="BZ142" t="str">
        <f>_xlfn.XLOOKUP($B142,Img_lookup!A:A,Img_lookup!C:C, "Not available")</f>
        <v>J20160926-0044‚ÄîAnaphalis margaritacea‚ÄîRPBG</v>
      </c>
      <c r="CA142" t="str">
        <f>_xlfn.XLOOKUP($B142,Img_lookup!A:A,Img_lookup!D:D, "Not available")</f>
        <v>John Rusk</v>
      </c>
      <c r="CB142" t="str">
        <f>_xlfn.XLOOKUP($B142,Img_lookup!A:A,Img_lookup!E:E, "https://imgur.com/aT5wafe")</f>
        <v>https://api.openverse.engineering/v1/images/6a9cbe85-1539-4217-8e7f-5fe560e7047f/thumb/</v>
      </c>
    </row>
    <row r="143" spans="1:80" ht="409.6" x14ac:dyDescent="0.15">
      <c r="A143" s="1" t="s">
        <v>2017</v>
      </c>
      <c r="B143" s="1" t="s">
        <v>12163</v>
      </c>
      <c r="C143" s="1" t="s">
        <v>12164</v>
      </c>
      <c r="D143" s="1" t="s">
        <v>12165</v>
      </c>
      <c r="E143" s="1" t="s">
        <v>12166</v>
      </c>
      <c r="F143" s="1" t="s">
        <v>6</v>
      </c>
      <c r="G143" s="1" t="s">
        <v>6</v>
      </c>
      <c r="H143" s="11" t="str">
        <f t="shared" si="69"/>
        <v>Perennial</v>
      </c>
      <c r="J143" s="1">
        <v>1.5</v>
      </c>
      <c r="K143" s="1">
        <v>0.60000002399999997</v>
      </c>
      <c r="L143" t="str" cm="1">
        <f t="array" ref="L143">_xlfn.IFS(J143+K143="", "Unknown", J143+K143&gt;3, "Large", J143+K143&gt;0.5, "Medium", J143+K143&gt;0, "Small")</f>
        <v>Medium</v>
      </c>
      <c r="M143" s="1">
        <v>3</v>
      </c>
      <c r="N143" cm="1">
        <f t="array" ref="N143">IF($M143="",INDEX($M$2:$M$2176,MATCH(1,INDEX(($A$2:$A$2176=$A143)*($M$2:$M$2176&lt;&gt;""),0),0)),$M143)</f>
        <v>3</v>
      </c>
      <c r="O143" s="2" t="str">
        <f t="shared" si="80"/>
        <v>Hardy to cold</v>
      </c>
      <c r="P143" s="1" t="s">
        <v>12167</v>
      </c>
      <c r="R143" t="str">
        <f t="shared" si="84"/>
        <v>Medium</v>
      </c>
      <c r="T143" s="1"/>
      <c r="U143" s="1"/>
      <c r="V143" s="1" t="s">
        <v>322</v>
      </c>
      <c r="W143" s="6" t="str">
        <f>IF(ISNUMBER(SEARCH("-",V143)),TRIM(LEFT(V143,FIND("-",V143)-1)),V143)</f>
        <v>6</v>
      </c>
      <c r="X143" t="str">
        <f>IF(W143="1", "January", IF(W143="2", "February", IF(W143="3", "March", IF(W143="4", "April", IF(W143="5", "May", IF(W143="6", "June", IF(W143="7", "July", IF(W143="8", "August", IF(W143="9", "September", IF(W143="10", "October", IF(W143="11", "November", IF(W143="12", "December", "Other"))))))))))))</f>
        <v>June</v>
      </c>
      <c r="Y143" s="2" t="str">
        <f>IF(ISNUMBER(SEARCH("-",V143)),TRIM(RIGHT(V143,LEN(V143)-SEARCH("-",V143))),V143)</f>
        <v>8</v>
      </c>
      <c r="Z143" s="2" t="str">
        <f>IF(Y143="1", "January", IF(Y143="2", "February", IF(Y143="3", "March", IF(Y143="4", "April", IF(Y143="5", "May", IF(Y143="6", "June", IF(Y143="7", "July", IF(Y143="8", "August", IF(Y143="9", "September", IF(Y143="10", "October", IF(Y143="11", "November", IF(Y143="12", "December", "Other"))))))))))))</f>
        <v>August</v>
      </c>
      <c r="AA143" s="1" t="s">
        <v>108</v>
      </c>
      <c r="AB143" s="1" t="str">
        <f>IF(ISNUMBER(SEARCH("-",AA143)),TRIM(LEFT(AA143,FIND("-",AA143)-1)),AA143)</f>
        <v>7</v>
      </c>
      <c r="AC143" s="1" t="str">
        <f>IF(AB143="1", "January", IF(AB143="2", "February", IF(AB143="3", "March", IF(AB143="4", "April", IF(AB143="5", "May", IF(AB143="6", "June", IF(AB143="7", "July", IF(AB143="8", "August", IF(AB143="9", "September", IF(AB143="10", "October", IF(AB143="11", "November", IF(AB143="12", "December", "Other"))))))))))))</f>
        <v>July</v>
      </c>
      <c r="AD143" s="1" t="str">
        <f>IF(ISNUMBER(SEARCH("-",AA143)),TRIM(RIGHT(AA143,LEN(AA143)-SEARCH("-",AA143))),AA143)</f>
        <v>9</v>
      </c>
      <c r="AE143" s="1" t="str">
        <f>IF(AD143="1", "January", IF(AD143="2", "February", IF(AD143="3", "March", IF(AD143="4", "April", IF(AD143="5", "May", IF(AD143="6", "June", IF(AD143="7", "July", IF(AD143="8", "August", IF(AD143="9", "September", IF(AD143="10", "October", IF(AD143="11", "November", IF(AD143="12", "December", "Other"))))))))))))</f>
        <v>September</v>
      </c>
      <c r="AF143" s="16" t="s">
        <v>24264</v>
      </c>
      <c r="AG143" s="1" t="str">
        <f t="shared" si="70"/>
        <v xml:space="preserve">Seed </v>
      </c>
      <c r="AH143" s="2" t="str">
        <f t="shared" si="71"/>
        <v>Sow spring in pots of sandy soil[200]. An overnight drop in temperature helps germination[133]. The seed usually germinates in 1 - 4 weeks at 21�c[133]. When large enough to handle, prick the seedlings out into individual pots and plant them out in the summer.
Division in early spring[200].
Root cuttings in autumn or early winter. Late winter is best[200].</v>
      </c>
      <c r="AI143" s="1" t="s">
        <v>12168</v>
      </c>
      <c r="AJ143" s="1" t="s">
        <v>26</v>
      </c>
      <c r="AK143" s="1" t="s">
        <v>17104</v>
      </c>
      <c r="AL143" s="1" t="str">
        <f t="shared" si="81"/>
        <v>Unscented</v>
      </c>
      <c r="AM143" s="1" t="b">
        <v>0</v>
      </c>
      <c r="AN143" s="1" t="b">
        <v>0</v>
      </c>
      <c r="AO143" s="1" t="b">
        <v>0</v>
      </c>
      <c r="AP143" s="5" t="s">
        <v>28</v>
      </c>
      <c r="AQ143" s="5" t="str">
        <f t="shared" si="72"/>
        <v>Light, Medium, Heavy</v>
      </c>
      <c r="AR143" s="1" t="s">
        <v>30</v>
      </c>
      <c r="AS143" s="1" t="str">
        <f t="shared" si="82"/>
        <v>None</v>
      </c>
      <c r="AT143" s="1" t="str">
        <f t="shared" si="73"/>
        <v>Full</v>
      </c>
      <c r="AU143" s="1" t="s">
        <v>29</v>
      </c>
      <c r="AV143" s="1" t="str">
        <f t="shared" si="74"/>
        <v>Moist</v>
      </c>
      <c r="AW143" s="1" t="s">
        <v>12</v>
      </c>
      <c r="AX143" s="1" t="str">
        <f t="shared" si="75"/>
        <v>Acid, Neutral, Alkaline</v>
      </c>
      <c r="AY143" s="1" t="b">
        <v>0</v>
      </c>
      <c r="AZ143" s="1" t="b">
        <v>0</v>
      </c>
      <c r="BA143" s="1" t="b">
        <v>0</v>
      </c>
      <c r="BC143" t="str">
        <f t="shared" si="76"/>
        <v>FALSE</v>
      </c>
      <c r="BE143" t="str">
        <f t="shared" si="77"/>
        <v>FALSE</v>
      </c>
      <c r="BF143" s="1" t="b">
        <v>0</v>
      </c>
      <c r="BG143" s="1" t="b">
        <v>1</v>
      </c>
      <c r="BH143" s="1" t="b">
        <v>1</v>
      </c>
      <c r="BJ143" s="1" t="str">
        <f t="shared" si="78"/>
        <v>FALSE</v>
      </c>
      <c r="BL143" t="str">
        <f t="shared" si="79"/>
        <v>FALSE</v>
      </c>
      <c r="BM143" s="1" t="b">
        <v>0</v>
      </c>
      <c r="BN143" s="1" t="b">
        <v>1</v>
      </c>
      <c r="BO143" s="1">
        <f t="shared" si="83"/>
        <v>8</v>
      </c>
      <c r="BP143" s="1" t="s">
        <v>12169</v>
      </c>
      <c r="BQ143" s="1" cm="1">
        <f t="array" ref="BQ143">_xlfn.IFS(BP143="None Known",0, LEN(BP143)&gt;500, 5,LEN(BP143)&gt;400, 4, LEN(BP143)&gt;300, 3, LEN(BP143)&gt;200, 2, LEN(BP143)&gt;1, 1)</f>
        <v>1</v>
      </c>
      <c r="BR143" s="1" t="s">
        <v>12170</v>
      </c>
      <c r="BS143" s="1">
        <v>2</v>
      </c>
      <c r="BT143" s="1" t="s">
        <v>12171</v>
      </c>
      <c r="BU143" s="1">
        <v>1</v>
      </c>
      <c r="BV143" s="1" t="s">
        <v>10393</v>
      </c>
      <c r="BW143" s="1" t="s">
        <v>31</v>
      </c>
      <c r="BX143" s="1"/>
      <c r="BY143" t="str">
        <f>_xlfn.XLOOKUP($B143,Img_lookup!A:A,Img_lookup!B:B, "Not available")</f>
        <v>09237214-ec53-4ba5-b84b-55802a3dcd76</v>
      </c>
      <c r="BZ143" t="str">
        <f>_xlfn.XLOOKUP($B143,Img_lookup!A:A,Img_lookup!C:C, "Not available")</f>
        <v>Italian Bugloss. Anchusa azurea [as Anchusa italica].Flora and Sylva vol.1 (1903)</v>
      </c>
      <c r="CA143" t="str">
        <f>_xlfn.XLOOKUP($B143,Img_lookup!A:A,Img_lookup!D:D, "Not available")</f>
        <v>Swallowtail Garden Seeds</v>
      </c>
      <c r="CB143" t="str">
        <f>_xlfn.XLOOKUP($B143,Img_lookup!A:A,Img_lookup!E:E, "https://imgur.com/aT5wafe")</f>
        <v>https://api.openverse.engineering/v1/images/09237214-ec53-4ba5-b84b-55802a3dcd76/thumb/</v>
      </c>
    </row>
    <row r="144" spans="1:80" ht="409.6" x14ac:dyDescent="0.15">
      <c r="A144" s="1" t="s">
        <v>2017</v>
      </c>
      <c r="B144" s="1" t="s">
        <v>3306</v>
      </c>
      <c r="C144" s="1" t="s">
        <v>3307</v>
      </c>
      <c r="E144" s="1" t="s">
        <v>3308</v>
      </c>
      <c r="F144" s="1" t="s">
        <v>17125</v>
      </c>
      <c r="G144" s="1" t="s">
        <v>368</v>
      </c>
      <c r="H144" s="11" t="str">
        <f t="shared" si="69"/>
        <v>Biennial/Perennial</v>
      </c>
      <c r="J144" s="1">
        <v>0.60000002399999997</v>
      </c>
      <c r="L144" t="str" cm="1">
        <f t="array" ref="L144">_xlfn.IFS(J144+K144="", "Unknown", J144+K144&gt;3, "Large", J144+K144&gt;0.5, "Medium", J144+K144&gt;0, "Small")</f>
        <v>Medium</v>
      </c>
      <c r="M144" s="1">
        <v>5</v>
      </c>
      <c r="N144" cm="1">
        <f t="array" ref="N144">IF($M144="",INDEX($M$2:$M$2176,MATCH(1,INDEX(($A$2:$A$2176=$A144)*($M$2:$M$2176&lt;&gt;""),0),0)),$M144)</f>
        <v>5</v>
      </c>
      <c r="O144" s="2" t="str">
        <f t="shared" si="80"/>
        <v>Seasonal outdoors</v>
      </c>
      <c r="P144" s="1" t="s">
        <v>3309</v>
      </c>
      <c r="R144" t="str">
        <f t="shared" si="84"/>
        <v>Medium</v>
      </c>
      <c r="T144" s="1"/>
      <c r="U144" s="1"/>
      <c r="V144" s="1" t="s">
        <v>75</v>
      </c>
      <c r="W144" s="6" t="str">
        <f>IF(ISNUMBER(SEARCH("-",V144)),TRIM(LEFT(V144,FIND("-",V144)-1)),V144)</f>
        <v>6</v>
      </c>
      <c r="X144" t="str">
        <f>IF(W144="1", "January", IF(W144="2", "February", IF(W144="3", "March", IF(W144="4", "April", IF(W144="5", "May", IF(W144="6", "June", IF(W144="7", "July", IF(W144="8", "August", IF(W144="9", "September", IF(W144="10", "October", IF(W144="11", "November", IF(W144="12", "December", "Other"))))))))))))</f>
        <v>June</v>
      </c>
      <c r="Y144" s="2" t="str">
        <f>IF(ISNUMBER(SEARCH("-",V144)),TRIM(RIGHT(V144,LEN(V144)-SEARCH("-",V144))),V144)</f>
        <v>10</v>
      </c>
      <c r="Z144" s="2" t="str">
        <f>IF(Y144="1", "January", IF(Y144="2", "February", IF(Y144="3", "March", IF(Y144="4", "April", IF(Y144="5", "May", IF(Y144="6", "June", IF(Y144="7", "July", IF(Y144="8", "August", IF(Y144="9", "September", IF(Y144="10", "October", IF(Y144="11", "November", IF(Y144="12", "December", "Other"))))))))))))</f>
        <v>October</v>
      </c>
      <c r="AA144" s="1" t="s">
        <v>177</v>
      </c>
      <c r="AB144" s="1" t="str">
        <f>IF(ISNUMBER(SEARCH("-",AA144)),TRIM(LEFT(AA144,FIND("-",AA144)-1)),AA144)</f>
        <v>7</v>
      </c>
      <c r="AC144" s="1" t="str">
        <f>IF(AB144="1", "January", IF(AB144="2", "February", IF(AB144="3", "March", IF(AB144="4", "April", IF(AB144="5", "May", IF(AB144="6", "June", IF(AB144="7", "July", IF(AB144="8", "August", IF(AB144="9", "September", IF(AB144="10", "October", IF(AB144="11", "November", IF(AB144="12", "December", "Other"))))))))))))</f>
        <v>July</v>
      </c>
      <c r="AD144" s="1" t="str">
        <f>IF(ISNUMBER(SEARCH("-",AA144)),TRIM(RIGHT(AA144,LEN(AA144)-SEARCH("-",AA144))),AA144)</f>
        <v>10</v>
      </c>
      <c r="AE144" s="1" t="str">
        <f>IF(AD144="1", "January", IF(AD144="2", "February", IF(AD144="3", "March", IF(AD144="4", "April", IF(AD144="5", "May", IF(AD144="6", "June", IF(AD144="7", "July", IF(AD144="8", "August", IF(AD144="9", "September", IF(AD144="10", "October", IF(AD144="11", "November", IF(AD144="12", "December", "Other"))))))))))))</f>
        <v>October</v>
      </c>
      <c r="AF144" s="16" t="s">
        <v>24265</v>
      </c>
      <c r="AG144" s="1" t="str">
        <f t="shared" si="70"/>
        <v xml:space="preserve">Seed </v>
      </c>
      <c r="AH144" s="2" t="str">
        <f t="shared" si="71"/>
        <v>Sow spring in pots of sandy soil[200]. An overnight drop in temperature helps germination[133]. The seed usually germinates in 1 - 4 weeks at 21�c[133]. When large enough to handle, prick the seedlings out into individual pots and plant them out in the summer.
The seed can also be sown in an outdoor seed bed during July, transplanting the plants to their final positions during early autumn[245]. These plants will grow larger and flower earlier than those sown in spring.</v>
      </c>
      <c r="AI144" s="1" t="s">
        <v>3310</v>
      </c>
      <c r="AJ144" s="1" t="s">
        <v>26</v>
      </c>
      <c r="AK144" s="1" t="s">
        <v>17104</v>
      </c>
      <c r="AL144" s="1" t="str">
        <f t="shared" si="81"/>
        <v>Scented</v>
      </c>
      <c r="AM144" s="1" t="b">
        <v>1</v>
      </c>
      <c r="AN144" s="1" t="b">
        <v>0</v>
      </c>
      <c r="AO144" s="1" t="b">
        <v>0</v>
      </c>
      <c r="AP144" s="5" t="s">
        <v>28</v>
      </c>
      <c r="AQ144" s="5" t="str">
        <f t="shared" si="72"/>
        <v>Light, Medium, Heavy</v>
      </c>
      <c r="AR144" s="1" t="s">
        <v>30</v>
      </c>
      <c r="AS144" s="1" t="str">
        <f t="shared" si="82"/>
        <v>None</v>
      </c>
      <c r="AT144" s="1" t="str">
        <f t="shared" si="73"/>
        <v>Full</v>
      </c>
      <c r="AU144" s="1" t="s">
        <v>29</v>
      </c>
      <c r="AV144" s="1" t="str">
        <f t="shared" si="74"/>
        <v>Moist</v>
      </c>
      <c r="AW144" s="1" t="s">
        <v>12</v>
      </c>
      <c r="AX144" s="1" t="str">
        <f t="shared" si="75"/>
        <v>Acid, Neutral, Alkaline</v>
      </c>
      <c r="AY144" s="1" t="b">
        <v>0</v>
      </c>
      <c r="AZ144" s="1" t="b">
        <v>0</v>
      </c>
      <c r="BA144" s="1" t="b">
        <v>0</v>
      </c>
      <c r="BC144" t="str">
        <f t="shared" si="76"/>
        <v>FALSE</v>
      </c>
      <c r="BE144" t="str">
        <f t="shared" si="77"/>
        <v>FALSE</v>
      </c>
      <c r="BF144" s="1" t="b">
        <v>0</v>
      </c>
      <c r="BG144" s="1" t="b">
        <v>0</v>
      </c>
      <c r="BH144" s="1" t="b">
        <v>0</v>
      </c>
      <c r="BI144" s="1" t="s">
        <v>30</v>
      </c>
      <c r="BJ144" s="1" t="str">
        <f t="shared" si="78"/>
        <v>FALSE</v>
      </c>
      <c r="BL144" t="str">
        <f t="shared" si="79"/>
        <v>FALSE</v>
      </c>
      <c r="BM144" s="1" t="b">
        <v>0</v>
      </c>
      <c r="BN144" s="1" t="b">
        <v>1</v>
      </c>
      <c r="BO144" s="1">
        <f t="shared" si="83"/>
        <v>11</v>
      </c>
      <c r="BP144" s="1" t="s">
        <v>3311</v>
      </c>
      <c r="BQ144" s="1" cm="1">
        <f t="array" ref="BQ144">_xlfn.IFS(BP144="None Known",0, LEN(BP144)&gt;500, 5,LEN(BP144)&gt;400, 4, LEN(BP144)&gt;300, 3, LEN(BP144)&gt;200, 2, LEN(BP144)&gt;1, 1)</f>
        <v>1</v>
      </c>
      <c r="BR144" s="1" t="s">
        <v>3312</v>
      </c>
      <c r="BS144" s="1">
        <v>3</v>
      </c>
      <c r="BT144" s="1" t="s">
        <v>3313</v>
      </c>
      <c r="BU144" s="1">
        <v>1</v>
      </c>
      <c r="BV144" s="1" t="s">
        <v>3314</v>
      </c>
      <c r="BW144" s="1" t="s">
        <v>31</v>
      </c>
      <c r="BX144" s="1"/>
      <c r="BY144" t="str">
        <f>_xlfn.XLOOKUP($B144,Img_lookup!A:A,Img_lookup!B:B, "Not available")</f>
        <v>1799204a-0c67-4556-8966-3ba872b9096d</v>
      </c>
      <c r="BZ144" t="str">
        <f>_xlfn.XLOOKUP($B144,Img_lookup!A:A,Img_lookup!C:C, "Not available")</f>
        <v>Bugle (Ajuga reptans), Bugloss (Anchusa officinalis), Burnet Saxifrage (Pimpinella saxifraga ), and Calamint (Clinopodium nepeta subsp. glandulosum).</v>
      </c>
      <c r="CA144" t="str">
        <f>_xlfn.XLOOKUP($B144,Img_lookup!A:A,Img_lookup!D:D, "Not available")</f>
        <v>Swallowtail Garden Seeds</v>
      </c>
      <c r="CB144" t="str">
        <f>_xlfn.XLOOKUP($B144,Img_lookup!A:A,Img_lookup!E:E, "https://imgur.com/aT5wafe")</f>
        <v>https://api.openverse.engineering/v1/images/1799204a-0c67-4556-8966-3ba872b9096d/thumb/</v>
      </c>
    </row>
    <row r="145" spans="1:80" ht="409.6" x14ac:dyDescent="0.15">
      <c r="A145" s="1" t="s">
        <v>9040</v>
      </c>
      <c r="B145" s="1" t="s">
        <v>9041</v>
      </c>
      <c r="C145" s="1" t="s">
        <v>9042</v>
      </c>
      <c r="D145" s="1" t="s">
        <v>9043</v>
      </c>
      <c r="E145" s="1" t="s">
        <v>9044</v>
      </c>
      <c r="F145" s="1" t="s">
        <v>6</v>
      </c>
      <c r="G145" s="1" t="s">
        <v>6</v>
      </c>
      <c r="H145" s="11" t="str">
        <f t="shared" si="69"/>
        <v>Perennial</v>
      </c>
      <c r="J145" s="1">
        <v>0.5</v>
      </c>
      <c r="L145" t="str" cm="1">
        <f t="array" ref="L145">_xlfn.IFS(J145+K145="", "Unknown", J145+K145&gt;3, "Large", J145+K145&gt;0.5, "Medium", J145+K145&gt;0, "Small")</f>
        <v>Small</v>
      </c>
      <c r="M145" s="1">
        <v>8</v>
      </c>
      <c r="N145" cm="1">
        <f t="array" ref="N145">IF($M145="",INDEX($M$2:$M$2176,MATCH(1,INDEX(($A$2:$A$2176=$A145)*($M$2:$M$2176&lt;&gt;""),0),0)),$M145)</f>
        <v>8</v>
      </c>
      <c r="O145" s="2" t="str">
        <f t="shared" si="80"/>
        <v>Grown indoors</v>
      </c>
      <c r="P145" s="1" t="s">
        <v>9045</v>
      </c>
      <c r="R145" t="str">
        <f t="shared" si="84"/>
        <v>Medium</v>
      </c>
      <c r="W145"/>
      <c r="AF145" s="16" t="s">
        <v>23959</v>
      </c>
      <c r="AG145" s="1" t="str">
        <f t="shared" si="70"/>
        <v xml:space="preserve">Seed </v>
      </c>
      <c r="AH145" s="2" t="str">
        <f t="shared" si="71"/>
        <v>Best sown in a greenhouse as soon as it is ripe in the summer. Stand the pots in about 3cm of water and germination should take place in about 5 weeks[274]. Sow stored seed in a cold frame in the spring[111]. When large enough to handle, prick the seedlings out into individual pots and grow them on in the greenhouse for their first winter. making sure you keep the compost wet. Plant them out in late spring or early summer.
Division in spring[200].</v>
      </c>
      <c r="AI145" s="1" t="s">
        <v>9046</v>
      </c>
      <c r="AK145" s="1" t="s">
        <v>17104</v>
      </c>
      <c r="AL145" s="1" t="str">
        <f t="shared" si="81"/>
        <v>Unscented</v>
      </c>
      <c r="AM145" s="1" t="b">
        <v>0</v>
      </c>
      <c r="AN145" s="1" t="b">
        <v>0</v>
      </c>
      <c r="AO145" s="1" t="b">
        <v>0</v>
      </c>
      <c r="AP145" s="5" t="s">
        <v>28</v>
      </c>
      <c r="AQ145" s="5" t="str">
        <f t="shared" si="72"/>
        <v>Light, Medium, Heavy</v>
      </c>
      <c r="AR145" s="1" t="s">
        <v>10</v>
      </c>
      <c r="AS145" s="1" t="str">
        <f t="shared" si="82"/>
        <v>None, Partial</v>
      </c>
      <c r="AT145" s="1" t="str">
        <f t="shared" si="73"/>
        <v>Partial, Full</v>
      </c>
      <c r="AU145" s="1" t="s">
        <v>919</v>
      </c>
      <c r="AV145" s="1" t="str">
        <f t="shared" si="74"/>
        <v>Wet/Water</v>
      </c>
      <c r="AW145" s="1" t="s">
        <v>6381</v>
      </c>
      <c r="AX145" s="1" t="str">
        <f t="shared" si="75"/>
        <v>Alkaline</v>
      </c>
      <c r="AY145" s="1" t="b">
        <v>0</v>
      </c>
      <c r="AZ145" s="1" t="b">
        <v>1</v>
      </c>
      <c r="BA145" s="1" t="b">
        <v>1</v>
      </c>
      <c r="BC145" t="str">
        <f t="shared" si="76"/>
        <v>FALSE</v>
      </c>
      <c r="BE145" t="str">
        <f t="shared" si="77"/>
        <v>FALSE</v>
      </c>
      <c r="BF145" s="1" t="b">
        <v>0</v>
      </c>
      <c r="BG145" s="1" t="b">
        <v>0</v>
      </c>
      <c r="BH145" s="1" t="b">
        <v>0</v>
      </c>
      <c r="BJ145" s="1" t="str">
        <f t="shared" si="78"/>
        <v>FALSE</v>
      </c>
      <c r="BL145" t="str">
        <f t="shared" si="79"/>
        <v>FALSE</v>
      </c>
      <c r="BM145" s="1" t="b">
        <v>0</v>
      </c>
      <c r="BN145" s="1" t="b">
        <v>0</v>
      </c>
      <c r="BO145" s="1">
        <f t="shared" si="83"/>
        <v>9</v>
      </c>
      <c r="BP145" s="1" t="s">
        <v>9047</v>
      </c>
      <c r="BQ145" s="1" cm="1">
        <f t="array" ref="BQ145">_xlfn.IFS(BP145="None Known",0, LEN(BP145)&gt;500, 5,LEN(BP145)&gt;400, 4, LEN(BP145)&gt;300, 3, LEN(BP145)&gt;200, 2, LEN(BP145)&gt;1, 1)</f>
        <v>1</v>
      </c>
      <c r="BR145" s="1" t="s">
        <v>9048</v>
      </c>
      <c r="BS145" s="1">
        <v>2</v>
      </c>
      <c r="BT145" s="1" t="s">
        <v>9049</v>
      </c>
      <c r="BU145" s="1">
        <v>2</v>
      </c>
      <c r="BV145" s="1" t="s">
        <v>9050</v>
      </c>
      <c r="BW145" s="1" t="s">
        <v>31</v>
      </c>
      <c r="BX145" s="1"/>
      <c r="BY145" t="str">
        <f>_xlfn.XLOOKUP($B145,Img_lookup!A:A,Img_lookup!B:B, "Not available")</f>
        <v>e08ae87a-d464-42a9-8f70-5a2436700673</v>
      </c>
      <c r="BZ145" t="str">
        <f>_xlfn.XLOOKUP($B145,Img_lookup!A:A,Img_lookup!C:C, "Not available")</f>
        <v>N20170525-0011‚ÄîAnemopsis californica‚ÄîRPBG‚ÄîDxO</v>
      </c>
      <c r="CA145" t="str">
        <f>_xlfn.XLOOKUP($B145,Img_lookup!A:A,Img_lookup!D:D, "Not available")</f>
        <v>John Rusk</v>
      </c>
      <c r="CB145" t="str">
        <f>_xlfn.XLOOKUP($B145,Img_lookup!A:A,Img_lookup!E:E, "https://imgur.com/aT5wafe")</f>
        <v>https://api.openverse.engineering/v1/images/e08ae87a-d464-42a9-8f70-5a2436700673/thumb/</v>
      </c>
    </row>
    <row r="146" spans="1:80" ht="409.6" x14ac:dyDescent="0.15">
      <c r="A146" s="1" t="s">
        <v>316</v>
      </c>
      <c r="B146" s="1" t="s">
        <v>7992</v>
      </c>
      <c r="C146" s="1" t="s">
        <v>7993</v>
      </c>
      <c r="D146" s="1" t="s">
        <v>7994</v>
      </c>
      <c r="E146" s="1" t="s">
        <v>7995</v>
      </c>
      <c r="F146" s="1" t="s">
        <v>85</v>
      </c>
      <c r="G146" s="1" t="s">
        <v>85</v>
      </c>
      <c r="H146" s="11" t="str">
        <f t="shared" si="69"/>
        <v>Annual</v>
      </c>
      <c r="J146" s="1">
        <v>0.75</v>
      </c>
      <c r="K146" s="1">
        <v>0.15000000599999999</v>
      </c>
      <c r="L146" t="str" cm="1">
        <f t="array" ref="L146">_xlfn.IFS(J146+K146="", "Unknown", J146+K146&gt;3, "Large", J146+K146&gt;0.5, "Medium", J146+K146&gt;0, "Small")</f>
        <v>Medium</v>
      </c>
      <c r="M146" s="1">
        <v>8</v>
      </c>
      <c r="N146" cm="1">
        <f t="array" ref="N146">IF($M146="",INDEX($M$2:$M$2176,MATCH(1,INDEX(($A$2:$A$2176=$A146)*($M$2:$M$2176&lt;&gt;""),0),0)),$M146)</f>
        <v>8</v>
      </c>
      <c r="O146" s="2" t="str">
        <f t="shared" si="80"/>
        <v>Grown indoors</v>
      </c>
      <c r="P146" s="1" t="s">
        <v>7996</v>
      </c>
      <c r="R146" t="str">
        <f t="shared" si="84"/>
        <v>Medium</v>
      </c>
      <c r="S146" s="1" t="s">
        <v>4415</v>
      </c>
      <c r="T146" s="1" t="str">
        <f>LEFT(S146,FIND("-",S146)-1)</f>
        <v xml:space="preserve">5 </v>
      </c>
      <c r="U146" s="1" t="str">
        <f>RIGHT(S146,FIND("-",S146)-1)</f>
        <v>11</v>
      </c>
      <c r="V146" s="1" t="s">
        <v>1602</v>
      </c>
      <c r="W146" s="6" t="str">
        <f>IF(ISNUMBER(SEARCH("-",V146)),TRIM(LEFT(V146,FIND("-",V146)-1)),V146)</f>
        <v>4</v>
      </c>
      <c r="X146" t="str">
        <f>IF(W146="1", "January", IF(W146="2", "February", IF(W146="3", "March", IF(W146="4", "April", IF(W146="5", "May", IF(W146="6", "June", IF(W146="7", "July", IF(W146="8", "August", IF(W146="9", "September", IF(W146="10", "October", IF(W146="11", "November", IF(W146="12", "December", "Other"))))))))))))</f>
        <v>April</v>
      </c>
      <c r="Y146" s="2" t="str">
        <f>IF(ISNUMBER(SEARCH("-",V146)),TRIM(RIGHT(V146,LEN(V146)-SEARCH("-",V146))),V146)</f>
        <v>7</v>
      </c>
      <c r="Z146" s="2" t="str">
        <f>IF(Y146="1", "January", IF(Y146="2", "February", IF(Y146="3", "March", IF(Y146="4", "April", IF(Y146="5", "May", IF(Y146="6", "June", IF(Y146="7", "July", IF(Y146="8", "August", IF(Y146="9", "September", IF(Y146="10", "October", IF(Y146="11", "November", IF(Y146="12", "December", "Other"))))))))))))</f>
        <v>July</v>
      </c>
      <c r="AA146" s="1" t="s">
        <v>51</v>
      </c>
      <c r="AB146" s="1" t="str">
        <f>IF(ISNUMBER(SEARCH("-",AA146)),TRIM(LEFT(AA146,FIND("-",AA146)-1)),AA146)</f>
        <v>7</v>
      </c>
      <c r="AC146" s="1" t="str">
        <f>IF(AB146="1", "January", IF(AB146="2", "February", IF(AB146="3", "March", IF(AB146="4", "April", IF(AB146="5", "May", IF(AB146="6", "June", IF(AB146="7", "July", IF(AB146="8", "August", IF(AB146="9", "September", IF(AB146="10", "October", IF(AB146="11", "November", IF(AB146="12", "December", "Other"))))))))))))</f>
        <v>July</v>
      </c>
      <c r="AD146" s="1" t="str">
        <f>IF(ISNUMBER(SEARCH("-",AA146)),TRIM(RIGHT(AA146,LEN(AA146)-SEARCH("-",AA146))),AA146)</f>
        <v>8</v>
      </c>
      <c r="AE146" s="1" t="str">
        <f>IF(AD146="1", "January", IF(AD146="2", "February", IF(AD146="3", "March", IF(AD146="4", "April", IF(AD146="5", "May", IF(AD146="6", "June", IF(AD146="7", "July", IF(AD146="8", "August", IF(AD146="9", "September", IF(AD146="10", "October", IF(AD146="11", "November", IF(AD146="12", "December", "Other"))))))))))))</f>
        <v>August</v>
      </c>
      <c r="AF146" s="1" t="s">
        <v>24266</v>
      </c>
      <c r="AG146" s="1" t="str">
        <f t="shared" si="70"/>
        <v xml:space="preserve">Seed </v>
      </c>
      <c r="AH146" s="2" t="str">
        <f t="shared" si="71"/>
        <v>Sow April to early summer in situ and only just cover[200, 238]. The seed germinates in 2 weeks if the soil is warm. A regular supply of leaves can be obtained if successional sowings are made from May to the end of June[89, 200]. Autumn sowings can succeed if the winters are mild[4]. Dill is very intolerant of root disturbance and should not be transplanted because it will then quickly run to seed.</v>
      </c>
      <c r="AI146" s="1" t="s">
        <v>7997</v>
      </c>
      <c r="AJ146" s="1" t="s">
        <v>26</v>
      </c>
      <c r="AK146" s="1" t="s">
        <v>17104</v>
      </c>
      <c r="AL146" s="1" t="str">
        <f t="shared" si="81"/>
        <v>Scented</v>
      </c>
      <c r="AM146" s="1" t="b">
        <v>1</v>
      </c>
      <c r="AN146" s="1" t="b">
        <v>0</v>
      </c>
      <c r="AO146" s="1" t="b">
        <v>0</v>
      </c>
      <c r="AP146" s="5" t="s">
        <v>54</v>
      </c>
      <c r="AQ146" s="5" t="str">
        <f t="shared" si="72"/>
        <v>Light, Medium</v>
      </c>
      <c r="AR146" s="1" t="s">
        <v>30</v>
      </c>
      <c r="AS146" s="1" t="str">
        <f t="shared" si="82"/>
        <v>None</v>
      </c>
      <c r="AT146" s="1" t="str">
        <f t="shared" si="73"/>
        <v>Full</v>
      </c>
      <c r="AU146" s="1" t="s">
        <v>29</v>
      </c>
      <c r="AV146" s="1" t="str">
        <f t="shared" si="74"/>
        <v>Moist</v>
      </c>
      <c r="AW146" s="1" t="s">
        <v>12</v>
      </c>
      <c r="AX146" s="1" t="str">
        <f t="shared" si="75"/>
        <v>Acid, Neutral, Alkaline</v>
      </c>
      <c r="AY146" s="1" t="b">
        <v>0</v>
      </c>
      <c r="AZ146" s="1" t="b">
        <v>0</v>
      </c>
      <c r="BA146" s="1" t="b">
        <v>0</v>
      </c>
      <c r="BC146" t="str">
        <f t="shared" si="76"/>
        <v>FALSE</v>
      </c>
      <c r="BE146" t="str">
        <f t="shared" si="77"/>
        <v>FALSE</v>
      </c>
      <c r="BF146" s="1" t="b">
        <v>0</v>
      </c>
      <c r="BG146" s="1" t="b">
        <v>0</v>
      </c>
      <c r="BH146" s="1" t="b">
        <v>0</v>
      </c>
      <c r="BJ146" s="1" t="str">
        <f t="shared" si="78"/>
        <v>FALSE</v>
      </c>
      <c r="BK146" s="1" t="s">
        <v>77</v>
      </c>
      <c r="BL146" t="str">
        <f t="shared" si="79"/>
        <v>TRUE</v>
      </c>
      <c r="BM146" s="1" t="b">
        <v>0</v>
      </c>
      <c r="BN146" s="1" t="b">
        <v>1</v>
      </c>
      <c r="BO146" s="1">
        <f t="shared" si="83"/>
        <v>17</v>
      </c>
      <c r="BP146" s="1" t="s">
        <v>7998</v>
      </c>
      <c r="BQ146" s="1" cm="1">
        <f t="array" ref="BQ146">_xlfn.IFS(BP146="None Known",0, LEN(BP146)&gt;500, 5,LEN(BP146)&gt;400, 4, LEN(BP146)&gt;300, 3, LEN(BP146)&gt;200, 2, LEN(BP146)&gt;1, 1)</f>
        <v>2</v>
      </c>
      <c r="BR146" s="16" t="s">
        <v>24841</v>
      </c>
      <c r="BS146" s="1">
        <v>4</v>
      </c>
      <c r="BT146" s="1" t="s">
        <v>7999</v>
      </c>
      <c r="BU146" s="1">
        <v>3</v>
      </c>
      <c r="BV146" s="1" t="s">
        <v>8000</v>
      </c>
      <c r="BW146" s="1" t="s">
        <v>8001</v>
      </c>
      <c r="BX146" s="1"/>
      <c r="BY146" t="str">
        <f>_xlfn.XLOOKUP($B146,Img_lookup!A:A,Img_lookup!B:B, "Not available")</f>
        <v>627e9e03-81fb-4608-939d-02df79b37ce3</v>
      </c>
      <c r="BZ146" t="str">
        <f>_xlfn.XLOOKUP($B146,Img_lookup!A:A,Img_lookup!C:C, "Not available")</f>
        <v>Dill (Anethum graveolens), Dandelion (Taraxacum campylodes), Dodder (Cuscuta europaea), and Elecampanel ( Filipendula vulgaris). The British flora medica...(1838))</v>
      </c>
      <c r="CA146" t="str">
        <f>_xlfn.XLOOKUP($B146,Img_lookup!A:A,Img_lookup!D:D, "Not available")</f>
        <v>Swallowtail Garden Seeds</v>
      </c>
      <c r="CB146" t="str">
        <f>_xlfn.XLOOKUP($B146,Img_lookup!A:A,Img_lookup!E:E, "https://imgur.com/aT5wafe")</f>
        <v>https://api.openverse.engineering/v1/images/627e9e03-81fb-4608-939d-02df79b37ce3/thumb/</v>
      </c>
    </row>
    <row r="147" spans="1:80" ht="409.6" x14ac:dyDescent="0.15">
      <c r="A147" s="1" t="s">
        <v>316</v>
      </c>
      <c r="B147" s="1" t="s">
        <v>12531</v>
      </c>
      <c r="C147" s="1" t="s">
        <v>12532</v>
      </c>
      <c r="D147" s="1" t="s">
        <v>12533</v>
      </c>
      <c r="E147" s="1" t="s">
        <v>606</v>
      </c>
      <c r="F147" s="1" t="s">
        <v>6</v>
      </c>
      <c r="G147" s="1" t="s">
        <v>6</v>
      </c>
      <c r="H147" s="11" t="str">
        <f t="shared" si="69"/>
        <v>Perennial</v>
      </c>
      <c r="J147" s="1">
        <v>0.69999998799999996</v>
      </c>
      <c r="L147" t="str" cm="1">
        <f t="array" ref="L147">_xlfn.IFS(J147+K147="", "Unknown", J147+K147&gt;3, "Large", J147+K147&gt;0.5, "Medium", J147+K147&gt;0, "Small")</f>
        <v>Medium</v>
      </c>
      <c r="M147" s="1">
        <v>7</v>
      </c>
      <c r="N147" cm="1">
        <f t="array" ref="N147">IF($M147="",INDEX($M$2:$M$2176,MATCH(1,INDEX(($A$2:$A$2176=$A147)*($M$2:$M$2176&lt;&gt;""),0),0)),$M147)</f>
        <v>7</v>
      </c>
      <c r="O147" s="2" t="str">
        <f t="shared" si="80"/>
        <v>Seasonal outdoors</v>
      </c>
      <c r="P147" s="1" t="s">
        <v>12534</v>
      </c>
      <c r="R147" t="str">
        <f t="shared" si="84"/>
        <v>Medium</v>
      </c>
      <c r="T147" s="1"/>
      <c r="U147" s="1"/>
      <c r="V147" s="1" t="s">
        <v>109</v>
      </c>
      <c r="W147" s="6" t="str">
        <f>IF(ISNUMBER(SEARCH("-",V147)),TRIM(LEFT(V147,FIND("-",V147)-1)),V147)</f>
        <v>9</v>
      </c>
      <c r="X147" t="str">
        <f>IF(W147="1", "January", IF(W147="2", "February", IF(W147="3", "March", IF(W147="4", "April", IF(W147="5", "May", IF(W147="6", "June", IF(W147="7", "July", IF(W147="8", "August", IF(W147="9", "September", IF(W147="10", "October", IF(W147="11", "November", IF(W147="12", "December", "Other"))))))))))))</f>
        <v>September</v>
      </c>
      <c r="Y147" s="2" t="str">
        <f>IF(ISNUMBER(SEARCH("-",V147)),TRIM(RIGHT(V147,LEN(V147)-SEARCH("-",V147))),V147)</f>
        <v>10</v>
      </c>
      <c r="Z147" s="2" t="str">
        <f>IF(Y147="1", "January", IF(Y147="2", "February", IF(Y147="3", "March", IF(Y147="4", "April", IF(Y147="5", "May", IF(Y147="6", "June", IF(Y147="7", "July", IF(Y147="8", "August", IF(Y147="9", "September", IF(Y147="10", "October", IF(Y147="11", "November", IF(Y147="12", "December", "Other"))))))))))))</f>
        <v>October</v>
      </c>
      <c r="AA147" s="1" t="s">
        <v>907</v>
      </c>
      <c r="AB147" s="1" t="str">
        <f>IF(ISNUMBER(SEARCH("-",AA147)),TRIM(LEFT(AA147,FIND("-",AA147)-1)),AA147)</f>
        <v>10</v>
      </c>
      <c r="AC147" s="1" t="str">
        <f>IF(AB147="1", "January", IF(AB147="2", "February", IF(AB147="3", "March", IF(AB147="4", "April", IF(AB147="5", "May", IF(AB147="6", "June", IF(AB147="7", "July", IF(AB147="8", "August", IF(AB147="9", "September", IF(AB147="10", "October", IF(AB147="11", "November", IF(AB147="12", "December", "Other"))))))))))))</f>
        <v>October</v>
      </c>
      <c r="AD147" s="1" t="str">
        <f>IF(ISNUMBER(SEARCH("-",AA147)),TRIM(RIGHT(AA147,LEN(AA147)-SEARCH("-",AA147))),AA147)</f>
        <v>11</v>
      </c>
      <c r="AE147" s="1" t="str">
        <f>IF(AD147="1", "January", IF(AD147="2", "February", IF(AD147="3", "March", IF(AD147="4", "April", IF(AD147="5", "May", IF(AD147="6", "June", IF(AD147="7", "July", IF(AD147="8", "August", IF(AD147="9", "September", IF(AD147="10", "October", IF(AD147="11", "November", IF(AD147="12", "December", "Other"))))))))))))</f>
        <v>November</v>
      </c>
      <c r="AF147" s="16" t="s">
        <v>23960</v>
      </c>
      <c r="AG147" s="1" t="str">
        <f t="shared" si="70"/>
        <v xml:space="preserve">Seed </v>
      </c>
      <c r="AH147"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47" s="1" t="s">
        <v>12535</v>
      </c>
      <c r="AJ147" s="1" t="s">
        <v>53</v>
      </c>
      <c r="AK147" s="1" t="s">
        <v>17104</v>
      </c>
      <c r="AL147" s="1" t="str">
        <f t="shared" si="81"/>
        <v>Unscented</v>
      </c>
      <c r="AM147" s="1" t="b">
        <v>0</v>
      </c>
      <c r="AN147" s="1" t="b">
        <v>0</v>
      </c>
      <c r="AO147" s="1" t="b">
        <v>0</v>
      </c>
      <c r="AP147" s="5" t="s">
        <v>28</v>
      </c>
      <c r="AQ147" s="5" t="str">
        <f t="shared" si="72"/>
        <v>Light, Medium, Heavy</v>
      </c>
      <c r="AR147" s="1" t="s">
        <v>10</v>
      </c>
      <c r="AS147" s="1" t="str">
        <f t="shared" si="82"/>
        <v>None, Partial</v>
      </c>
      <c r="AT147" s="1" t="str">
        <f t="shared" si="73"/>
        <v>Partial, Full</v>
      </c>
      <c r="AU147" s="1" t="s">
        <v>29</v>
      </c>
      <c r="AV147" s="1" t="str">
        <f t="shared" si="74"/>
        <v>Moist</v>
      </c>
      <c r="AW147" s="1" t="s">
        <v>12</v>
      </c>
      <c r="AX147" s="1" t="str">
        <f t="shared" si="75"/>
        <v>Acid, Neutral, Alkaline</v>
      </c>
      <c r="AY147" s="1" t="b">
        <v>0</v>
      </c>
      <c r="AZ147" s="1" t="b">
        <v>0</v>
      </c>
      <c r="BA147" s="1" t="b">
        <v>0</v>
      </c>
      <c r="BC147" t="str">
        <f t="shared" si="76"/>
        <v>FALSE</v>
      </c>
      <c r="BE147" t="str">
        <f t="shared" si="77"/>
        <v>FALSE</v>
      </c>
      <c r="BF147" s="1" t="b">
        <v>0</v>
      </c>
      <c r="BG147" s="1" t="b">
        <v>0</v>
      </c>
      <c r="BH147" s="1" t="b">
        <v>0</v>
      </c>
      <c r="BI147" s="1" t="s">
        <v>30</v>
      </c>
      <c r="BJ147" s="1" t="str">
        <f t="shared" si="78"/>
        <v>FALSE</v>
      </c>
      <c r="BK147" s="1" t="s">
        <v>77</v>
      </c>
      <c r="BL147" t="str">
        <f t="shared" si="79"/>
        <v>TRUE</v>
      </c>
      <c r="BM147" s="1" t="b">
        <v>0</v>
      </c>
      <c r="BN147" s="1" t="b">
        <v>0</v>
      </c>
      <c r="BO147" s="1">
        <f t="shared" si="83"/>
        <v>7</v>
      </c>
      <c r="BP147" s="1" t="s">
        <v>31</v>
      </c>
      <c r="BQ147" s="1" cm="1">
        <f t="array" ref="BQ147">_xlfn.IFS(BP147="None Known",0, LEN(BP147)&gt;500, 5,LEN(BP147)&gt;400, 4, LEN(BP147)&gt;300, 3, LEN(BP147)&gt;200, 2, LEN(BP147)&gt;1, 1)</f>
        <v>0</v>
      </c>
      <c r="BR147" s="1" t="s">
        <v>2664</v>
      </c>
      <c r="BS147" s="1">
        <v>2</v>
      </c>
      <c r="BT147" s="1" t="s">
        <v>12536</v>
      </c>
      <c r="BU147" s="1">
        <v>1</v>
      </c>
      <c r="BV147" s="1" t="s">
        <v>12537</v>
      </c>
      <c r="BW147" s="1" t="s">
        <v>2226</v>
      </c>
      <c r="BX147" s="1"/>
      <c r="BY147" t="str">
        <f>_xlfn.XLOOKUP($B147,Img_lookup!A:A,Img_lookup!B:B, "Not available")</f>
        <v>f6178156-03a5-4ad2-bdca-a16b5b2fa13f</v>
      </c>
      <c r="BZ147" t="str">
        <f>_xlfn.XLOOKUP($B147,Img_lookup!A:A,Img_lookup!C:C, "Not available")</f>
        <v>Angelica acutiloba (Siebold &amp; Zucc.) Kitag.</v>
      </c>
      <c r="CA147" t="str">
        <f>_xlfn.XLOOKUP($B147,Img_lookup!A:A,Img_lookup!D:D, "Not available")</f>
        <v>J. Matsumura</v>
      </c>
      <c r="CB147" t="str">
        <f>_xlfn.XLOOKUP($B147,Img_lookup!A:A,Img_lookup!E:E, "https://imgur.com/aT5wafe")</f>
        <v>https://api.openverse.engineering/v1/images/f6178156-03a5-4ad2-bdca-a16b5b2fa13f/thumb/</v>
      </c>
    </row>
    <row r="148" spans="1:80" ht="409.6" x14ac:dyDescent="0.15">
      <c r="A148" s="1" t="s">
        <v>316</v>
      </c>
      <c r="B148" s="1" t="s">
        <v>16256</v>
      </c>
      <c r="C148" s="1" t="s">
        <v>16257</v>
      </c>
      <c r="D148" s="1" t="s">
        <v>16258</v>
      </c>
      <c r="E148" s="1" t="s">
        <v>1282</v>
      </c>
      <c r="F148" s="1" t="s">
        <v>368</v>
      </c>
      <c r="G148" s="1" t="s">
        <v>368</v>
      </c>
      <c r="H148" s="11" t="str">
        <f t="shared" si="69"/>
        <v>Perennial</v>
      </c>
      <c r="J148" s="1">
        <v>1.5</v>
      </c>
      <c r="K148" s="1">
        <v>0.75</v>
      </c>
      <c r="L148" t="str" cm="1">
        <f t="array" ref="L148">_xlfn.IFS(J148+K148="", "Unknown", J148+K148&gt;3, "Large", J148+K148&gt;0.5, "Medium", J148+K148&gt;0, "Small")</f>
        <v>Medium</v>
      </c>
      <c r="M148" s="1">
        <v>4</v>
      </c>
      <c r="N148" cm="1">
        <f t="array" ref="N148">IF($M148="",INDEX($M$2:$M$2176,MATCH(1,INDEX(($A$2:$A$2176=$A148)*($M$2:$M$2176&lt;&gt;""),0),0)),$M148)</f>
        <v>4</v>
      </c>
      <c r="O148" s="2" t="str">
        <f t="shared" si="80"/>
        <v>Hardy to cold</v>
      </c>
      <c r="P148" s="1" t="s">
        <v>16259</v>
      </c>
      <c r="R148" t="str">
        <f t="shared" si="84"/>
        <v>Medium</v>
      </c>
      <c r="T148" s="1"/>
      <c r="U148" s="1"/>
      <c r="V148" s="1" t="s">
        <v>51</v>
      </c>
      <c r="W148" s="6" t="str">
        <f>IF(ISNUMBER(SEARCH("-",V148)),TRIM(LEFT(V148,FIND("-",V148)-1)),V148)</f>
        <v>7</v>
      </c>
      <c r="X148" t="str">
        <f>IF(W148="1", "January", IF(W148="2", "February", IF(W148="3", "March", IF(W148="4", "April", IF(W148="5", "May", IF(W148="6", "June", IF(W148="7", "July", IF(W148="8", "August", IF(W148="9", "September", IF(W148="10", "October", IF(W148="11", "November", IF(W148="12", "December", "Other"))))))))))))</f>
        <v>July</v>
      </c>
      <c r="Y148" s="2" t="str">
        <f>IF(ISNUMBER(SEARCH("-",V148)),TRIM(RIGHT(V148,LEN(V148)-SEARCH("-",V148))),V148)</f>
        <v>8</v>
      </c>
      <c r="Z148" s="2" t="str">
        <f>IF(Y148="1", "January", IF(Y148="2", "February", IF(Y148="3", "March", IF(Y148="4", "April", IF(Y148="5", "May", IF(Y148="6", "June", IF(Y148="7", "July", IF(Y148="8", "August", IF(Y148="9", "September", IF(Y148="10", "October", IF(Y148="11", "November", IF(Y148="12", "December", "Other"))))))))))))</f>
        <v>August</v>
      </c>
      <c r="AA148" s="1" t="s">
        <v>427</v>
      </c>
      <c r="AB148" s="1" t="str">
        <f>IF(ISNUMBER(SEARCH("-",AA148)),TRIM(LEFT(AA148,FIND("-",AA148)-1)),AA148)</f>
        <v>8</v>
      </c>
      <c r="AC148" s="1" t="str">
        <f>IF(AB148="1", "January", IF(AB148="2", "February", IF(AB148="3", "March", IF(AB148="4", "April", IF(AB148="5", "May", IF(AB148="6", "June", IF(AB148="7", "July", IF(AB148="8", "August", IF(AB148="9", "September", IF(AB148="10", "October", IF(AB148="11", "November", IF(AB148="12", "December", "Other"))))))))))))</f>
        <v>August</v>
      </c>
      <c r="AD148" s="1" t="str">
        <f>IF(ISNUMBER(SEARCH("-",AA148)),TRIM(RIGHT(AA148,LEN(AA148)-SEARCH("-",AA148))),AA148)</f>
        <v>9</v>
      </c>
      <c r="AE148" s="1" t="str">
        <f>IF(AD148="1", "January", IF(AD148="2", "February", IF(AD148="3", "March", IF(AD148="4", "April", IF(AD148="5", "May", IF(AD148="6", "June", IF(AD148="7", "July", IF(AD148="8", "August", IF(AD148="9", "September", IF(AD148="10", "October", IF(AD148="11", "November", IF(AD148="12", "December", "Other"))))))))))))</f>
        <v>September</v>
      </c>
      <c r="AF148" s="16" t="s">
        <v>23960</v>
      </c>
      <c r="AG148" s="1" t="str">
        <f t="shared" si="70"/>
        <v xml:space="preserve">Seed </v>
      </c>
      <c r="AH148"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48" s="1" t="s">
        <v>16260</v>
      </c>
      <c r="AJ148" s="1" t="s">
        <v>53</v>
      </c>
      <c r="AK148" s="1" t="s">
        <v>17104</v>
      </c>
      <c r="AL148" s="1" t="str">
        <f t="shared" si="81"/>
        <v>Scented</v>
      </c>
      <c r="AM148" s="1" t="b">
        <v>1</v>
      </c>
      <c r="AN148" s="1" t="b">
        <v>1</v>
      </c>
      <c r="AO148" s="1" t="b">
        <v>0</v>
      </c>
      <c r="AP148" s="5" t="s">
        <v>28</v>
      </c>
      <c r="AQ148" s="5" t="str">
        <f t="shared" si="72"/>
        <v>Light, Medium, Heavy</v>
      </c>
      <c r="AR148" s="1" t="s">
        <v>10</v>
      </c>
      <c r="AS148" s="1" t="str">
        <f t="shared" si="82"/>
        <v>None, Partial</v>
      </c>
      <c r="AT148" s="1" t="str">
        <f t="shared" si="73"/>
        <v>Partial, Full</v>
      </c>
      <c r="AU148" s="1" t="s">
        <v>29</v>
      </c>
      <c r="AV148" s="1" t="str">
        <f t="shared" si="74"/>
        <v>Moist</v>
      </c>
      <c r="AW148" s="1" t="s">
        <v>12</v>
      </c>
      <c r="AX148" s="1" t="str">
        <f t="shared" si="75"/>
        <v>Acid, Neutral, Alkaline</v>
      </c>
      <c r="AY148" s="1" t="b">
        <v>1</v>
      </c>
      <c r="AZ148" s="1" t="b">
        <v>0</v>
      </c>
      <c r="BA148" s="1" t="b">
        <v>0</v>
      </c>
      <c r="BC148" t="str">
        <f t="shared" si="76"/>
        <v>FALSE</v>
      </c>
      <c r="BE148" t="str">
        <f t="shared" si="77"/>
        <v>FALSE</v>
      </c>
      <c r="BF148" s="1" t="b">
        <v>0</v>
      </c>
      <c r="BG148" s="1" t="b">
        <v>0</v>
      </c>
      <c r="BH148" s="1" t="b">
        <v>0</v>
      </c>
      <c r="BI148" s="1" t="s">
        <v>30</v>
      </c>
      <c r="BJ148" s="1" t="str">
        <f t="shared" si="78"/>
        <v>FALSE</v>
      </c>
      <c r="BK148" s="1" t="s">
        <v>77</v>
      </c>
      <c r="BL148" t="str">
        <f t="shared" si="79"/>
        <v>TRUE</v>
      </c>
      <c r="BM148" s="1" t="b">
        <v>0</v>
      </c>
      <c r="BN148" s="1" t="b">
        <v>1</v>
      </c>
      <c r="BO148" s="1">
        <f t="shared" si="83"/>
        <v>19</v>
      </c>
      <c r="BP148" s="1" t="s">
        <v>16261</v>
      </c>
      <c r="BQ148" s="1" cm="1">
        <f t="array" ref="BQ148">_xlfn.IFS(BP148="None Known",0, LEN(BP148)&gt;500, 5,LEN(BP148)&gt;400, 4, LEN(BP148)&gt;300, 3, LEN(BP148)&gt;200, 2, LEN(BP148)&gt;1, 1)</f>
        <v>4</v>
      </c>
      <c r="BR148" s="1" t="s">
        <v>16262</v>
      </c>
      <c r="BS148" s="1">
        <v>4</v>
      </c>
      <c r="BT148" s="1" t="s">
        <v>16263</v>
      </c>
      <c r="BU148" s="1">
        <v>3</v>
      </c>
      <c r="BV148" s="1" t="s">
        <v>9286</v>
      </c>
      <c r="BW148" s="1" t="s">
        <v>2226</v>
      </c>
      <c r="BX148" s="1"/>
      <c r="BY148" t="str">
        <f>_xlfn.XLOOKUP($B148,Img_lookup!A:A,Img_lookup!B:B, "Not available")</f>
        <v>697ee279-9c36-4a5f-9a98-b34591b95161</v>
      </c>
      <c r="BZ148" t="str">
        <f>_xlfn.XLOOKUP($B148,Img_lookup!A:A,Img_lookup!C:C, "Not available")</f>
        <v>Angelica (Angelica archangelica), Arum (Arum maculatum), Bear's Breech [as Bear's Breach] (Acanthus mollis), and Bear Berry, kinnikinnick, pinemat manzanita (Arctostaphylos uva-ursi ).</v>
      </c>
      <c r="CA148" t="str">
        <f>_xlfn.XLOOKUP($B148,Img_lookup!A:A,Img_lookup!D:D, "Not available")</f>
        <v>Swallowtail Garden Seeds</v>
      </c>
      <c r="CB148" t="str">
        <f>_xlfn.XLOOKUP($B148,Img_lookup!A:A,Img_lookup!E:E, "https://imgur.com/aT5wafe")</f>
        <v>https://api.openverse.engineering/v1/images/697ee279-9c36-4a5f-9a98-b34591b95161/thumb/</v>
      </c>
    </row>
    <row r="149" spans="1:80" ht="409.6" x14ac:dyDescent="0.15">
      <c r="A149" s="1" t="s">
        <v>316</v>
      </c>
      <c r="B149" s="1" t="s">
        <v>9526</v>
      </c>
      <c r="C149" s="1" t="s">
        <v>9527</v>
      </c>
      <c r="D149" s="1" t="s">
        <v>9528</v>
      </c>
      <c r="E149" s="1" t="s">
        <v>9529</v>
      </c>
      <c r="F149" s="1" t="s">
        <v>6</v>
      </c>
      <c r="G149" s="1" t="s">
        <v>6</v>
      </c>
      <c r="H149" s="11" t="str">
        <f t="shared" si="69"/>
        <v>Perennial</v>
      </c>
      <c r="J149" s="1">
        <v>3</v>
      </c>
      <c r="L149" t="str" cm="1">
        <f t="array" ref="L149">_xlfn.IFS(J149+K149="", "Unknown", J149+K149&gt;3, "Large", J149+K149&gt;0.5, "Medium", J149+K149&gt;0, "Small")</f>
        <v>Medium</v>
      </c>
      <c r="M149" s="1">
        <v>4</v>
      </c>
      <c r="N149" cm="1">
        <f t="array" ref="N149">IF($M149="",INDEX($M$2:$M$2176,MATCH(1,INDEX(($A$2:$A$2176=$A149)*($M$2:$M$2176&lt;&gt;""),0),0)),$M149)</f>
        <v>4</v>
      </c>
      <c r="O149" s="2" t="str">
        <f t="shared" si="80"/>
        <v>Hardy to cold</v>
      </c>
      <c r="P149" s="1" t="s">
        <v>9530</v>
      </c>
      <c r="R149" t="str">
        <f t="shared" si="84"/>
        <v>Medium</v>
      </c>
      <c r="T149" s="1"/>
      <c r="U149" s="1"/>
      <c r="V149" s="1" t="s">
        <v>51</v>
      </c>
      <c r="W149" s="6" t="str">
        <f>IF(ISNUMBER(SEARCH("-",V149)),TRIM(LEFT(V149,FIND("-",V149)-1)),V149)</f>
        <v>7</v>
      </c>
      <c r="X149" t="str">
        <f>IF(W149="1", "January", IF(W149="2", "February", IF(W149="3", "March", IF(W149="4", "April", IF(W149="5", "May", IF(W149="6", "June", IF(W149="7", "July", IF(W149="8", "August", IF(W149="9", "September", IF(W149="10", "October", IF(W149="11", "November", IF(W149="12", "December", "Other"))))))))))))</f>
        <v>July</v>
      </c>
      <c r="Y149" s="2" t="str">
        <f>IF(ISNUMBER(SEARCH("-",V149)),TRIM(RIGHT(V149,LEN(V149)-SEARCH("-",V149))),V149)</f>
        <v>8</v>
      </c>
      <c r="Z149" s="2" t="str">
        <f>IF(Y149="1", "January", IF(Y149="2", "February", IF(Y149="3", "March", IF(Y149="4", "April", IF(Y149="5", "May", IF(Y149="6", "June", IF(Y149="7", "July", IF(Y149="8", "August", IF(Y149="9", "September", IF(Y149="10", "October", IF(Y149="11", "November", IF(Y149="12", "December", "Other"))))))))))))</f>
        <v>August</v>
      </c>
      <c r="AA149" s="1" t="s">
        <v>427</v>
      </c>
      <c r="AB149" s="1" t="str">
        <f>IF(ISNUMBER(SEARCH("-",AA149)),TRIM(LEFT(AA149,FIND("-",AA149)-1)),AA149)</f>
        <v>8</v>
      </c>
      <c r="AC149" s="1" t="str">
        <f>IF(AB149="1", "January", IF(AB149="2", "February", IF(AB149="3", "March", IF(AB149="4", "April", IF(AB149="5", "May", IF(AB149="6", "June", IF(AB149="7", "July", IF(AB149="8", "August", IF(AB149="9", "September", IF(AB149="10", "October", IF(AB149="11", "November", IF(AB149="12", "December", "Other"))))))))))))</f>
        <v>August</v>
      </c>
      <c r="AD149" s="1" t="str">
        <f>IF(ISNUMBER(SEARCH("-",AA149)),TRIM(RIGHT(AA149,LEN(AA149)-SEARCH("-",AA149))),AA149)</f>
        <v>9</v>
      </c>
      <c r="AE149" s="1" t="str">
        <f>IF(AD149="1", "January", IF(AD149="2", "February", IF(AD149="3", "March", IF(AD149="4", "April", IF(AD149="5", "May", IF(AD149="6", "June", IF(AD149="7", "July", IF(AD149="8", "August", IF(AD149="9", "September", IF(AD149="10", "October", IF(AD149="11", "November", IF(AD149="12", "December", "Other"))))))))))))</f>
        <v>September</v>
      </c>
      <c r="AF149" s="16" t="s">
        <v>23960</v>
      </c>
      <c r="AG149" s="1" t="str">
        <f t="shared" si="70"/>
        <v xml:space="preserve">Seed </v>
      </c>
      <c r="AH149"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49" s="1" t="s">
        <v>9531</v>
      </c>
      <c r="AJ149" s="1" t="s">
        <v>53</v>
      </c>
      <c r="AK149" s="1" t="s">
        <v>17104</v>
      </c>
      <c r="AL149" s="1" t="str">
        <f t="shared" si="81"/>
        <v>Unscented</v>
      </c>
      <c r="AM149" s="1" t="b">
        <v>0</v>
      </c>
      <c r="AN149" s="1" t="b">
        <v>1</v>
      </c>
      <c r="AO149" s="1" t="b">
        <v>0</v>
      </c>
      <c r="AP149" s="5" t="s">
        <v>28</v>
      </c>
      <c r="AQ149" s="5" t="str">
        <f t="shared" si="72"/>
        <v>Light, Medium, Heavy</v>
      </c>
      <c r="AR149" s="1" t="s">
        <v>10</v>
      </c>
      <c r="AS149" s="1" t="str">
        <f t="shared" si="82"/>
        <v>None, Partial</v>
      </c>
      <c r="AT149" s="1" t="str">
        <f t="shared" si="73"/>
        <v>Partial, Full</v>
      </c>
      <c r="AU149" s="1" t="s">
        <v>29</v>
      </c>
      <c r="AV149" s="1" t="str">
        <f t="shared" si="74"/>
        <v>Moist</v>
      </c>
      <c r="AW149" s="1" t="s">
        <v>12</v>
      </c>
      <c r="AX149" s="1" t="str">
        <f t="shared" si="75"/>
        <v>Acid, Neutral, Alkaline</v>
      </c>
      <c r="AY149" s="1" t="b">
        <v>0</v>
      </c>
      <c r="AZ149" s="1" t="b">
        <v>0</v>
      </c>
      <c r="BA149" s="1" t="b">
        <v>0</v>
      </c>
      <c r="BC149" t="str">
        <f t="shared" si="76"/>
        <v>FALSE</v>
      </c>
      <c r="BE149" t="str">
        <f t="shared" si="77"/>
        <v>FALSE</v>
      </c>
      <c r="BF149" s="1" t="b">
        <v>0</v>
      </c>
      <c r="BG149" s="1" t="b">
        <v>0</v>
      </c>
      <c r="BH149" s="1" t="b">
        <v>0</v>
      </c>
      <c r="BI149" s="1" t="s">
        <v>30</v>
      </c>
      <c r="BJ149" s="1" t="str">
        <f t="shared" si="78"/>
        <v>FALSE</v>
      </c>
      <c r="BK149" s="1" t="s">
        <v>77</v>
      </c>
      <c r="BL149" t="str">
        <f t="shared" si="79"/>
        <v>TRUE</v>
      </c>
      <c r="BM149" s="1" t="b">
        <v>0</v>
      </c>
      <c r="BN149" s="1" t="b">
        <v>0</v>
      </c>
      <c r="BO149" s="1">
        <f t="shared" si="83"/>
        <v>14</v>
      </c>
      <c r="BP149" s="1" t="s">
        <v>31</v>
      </c>
      <c r="BQ149" s="1" cm="1">
        <f t="array" ref="BQ149">_xlfn.IFS(BP149="None Known",0, LEN(BP149)&gt;500, 5,LEN(BP149)&gt;400, 4, LEN(BP149)&gt;300, 3, LEN(BP149)&gt;200, 2, LEN(BP149)&gt;1, 1)</f>
        <v>0</v>
      </c>
      <c r="BR149" s="1" t="s">
        <v>9532</v>
      </c>
      <c r="BS149" s="1">
        <v>4</v>
      </c>
      <c r="BT149" s="1" t="s">
        <v>9533</v>
      </c>
      <c r="BU149" s="1">
        <v>2</v>
      </c>
      <c r="BV149" s="1" t="s">
        <v>5622</v>
      </c>
      <c r="BW149" s="1" t="s">
        <v>2226</v>
      </c>
      <c r="BX149" s="1"/>
      <c r="BY149" t="str">
        <f>_xlfn.XLOOKUP($B149,Img_lookup!A:A,Img_lookup!B:B, "Not available")</f>
        <v>7fa22918-bd20-40ed-ac51-35bb4a95514b</v>
      </c>
      <c r="BZ149" t="str">
        <f>_xlfn.XLOOKUP($B149,Img_lookup!A:A,Img_lookup!C:C, "Not available")</f>
        <v>Angelica Atropurpurea Canad / Angelica Atropurpurea Canad</v>
      </c>
      <c r="CA149" t="str">
        <f>_xlfn.XLOOKUP($B149,Img_lookup!A:A,Img_lookup!D:D, "Not available")</f>
        <v>BiblioArchives / LibraryArchives</v>
      </c>
      <c r="CB149" t="str">
        <f>_xlfn.XLOOKUP($B149,Img_lookup!A:A,Img_lookup!E:E, "https://imgur.com/aT5wafe")</f>
        <v>https://api.openverse.engineering/v1/images/7fa22918-bd20-40ed-ac51-35bb4a95514b/thumb/</v>
      </c>
    </row>
    <row r="150" spans="1:80" ht="409.6" x14ac:dyDescent="0.15">
      <c r="A150" s="1" t="s">
        <v>316</v>
      </c>
      <c r="B150" s="1" t="s">
        <v>14588</v>
      </c>
      <c r="C150" s="1" t="s">
        <v>14589</v>
      </c>
      <c r="E150" s="1" t="s">
        <v>14590</v>
      </c>
      <c r="F150" s="1" t="s">
        <v>17125</v>
      </c>
      <c r="G150" s="1" t="s">
        <v>368</v>
      </c>
      <c r="H150" s="11" t="str">
        <f t="shared" si="69"/>
        <v>Biennial/Perennial</v>
      </c>
      <c r="J150" s="1">
        <v>1.7999999520000001</v>
      </c>
      <c r="L150" t="str" cm="1">
        <f t="array" ref="L150">_xlfn.IFS(J150+K150="", "Unknown", J150+K150&gt;3, "Large", J150+K150&gt;0.5, "Medium", J150+K150&gt;0, "Small")</f>
        <v>Medium</v>
      </c>
      <c r="N150" cm="1">
        <f t="array" ref="N150">IF($M150="",INDEX($M$2:$M$2176,MATCH(1,INDEX(($A$2:$A$2176=$A150)*($M$2:$M$2176&lt;&gt;""),0),0)),$M150)</f>
        <v>5</v>
      </c>
      <c r="O150" s="2" t="str">
        <f t="shared" si="80"/>
        <v>Seasonal outdoors</v>
      </c>
      <c r="P150" s="1" t="s">
        <v>14591</v>
      </c>
      <c r="R150" t="str">
        <f t="shared" si="84"/>
        <v>Medium</v>
      </c>
      <c r="T150" s="1"/>
      <c r="U150" s="1"/>
      <c r="V150" s="1" t="s">
        <v>51</v>
      </c>
      <c r="W150" s="6" t="str">
        <f>IF(ISNUMBER(SEARCH("-",V150)),TRIM(LEFT(V150,FIND("-",V150)-1)),V150)</f>
        <v>7</v>
      </c>
      <c r="X150" t="str">
        <f>IF(W150="1", "January", IF(W150="2", "February", IF(W150="3", "March", IF(W150="4", "April", IF(W150="5", "May", IF(W150="6", "June", IF(W150="7", "July", IF(W150="8", "August", IF(W150="9", "September", IF(W150="10", "October", IF(W150="11", "November", IF(W150="12", "December", "Other"))))))))))))</f>
        <v>July</v>
      </c>
      <c r="Y150" s="2" t="str">
        <f>IF(ISNUMBER(SEARCH("-",V150)),TRIM(RIGHT(V150,LEN(V150)-SEARCH("-",V150))),V150)</f>
        <v>8</v>
      </c>
      <c r="Z150" s="2" t="str">
        <f>IF(Y150="1", "January", IF(Y150="2", "February", IF(Y150="3", "March", IF(Y150="4", "April", IF(Y150="5", "May", IF(Y150="6", "June", IF(Y150="7", "July", IF(Y150="8", "August", IF(Y150="9", "September", IF(Y150="10", "October", IF(Y150="11", "November", IF(Y150="12", "December", "Other"))))))))))))</f>
        <v>August</v>
      </c>
      <c r="AA150" s="1" t="s">
        <v>135</v>
      </c>
      <c r="AB150" s="1" t="str">
        <f>IF(ISNUMBER(SEARCH("-",AA150)),TRIM(LEFT(AA150,FIND("-",AA150)-1)),AA150)</f>
        <v>8</v>
      </c>
      <c r="AC150" s="1" t="str">
        <f>IF(AB150="1", "January", IF(AB150="2", "February", IF(AB150="3", "March", IF(AB150="4", "April", IF(AB150="5", "May", IF(AB150="6", "June", IF(AB150="7", "July", IF(AB150="8", "August", IF(AB150="9", "September", IF(AB150="10", "October", IF(AB150="11", "November", IF(AB150="12", "December", "Other"))))))))))))</f>
        <v>August</v>
      </c>
      <c r="AD150" s="1" t="str">
        <f>IF(ISNUMBER(SEARCH("-",AA150)),TRIM(RIGHT(AA150,LEN(AA150)-SEARCH("-",AA150))),AA150)</f>
        <v>10</v>
      </c>
      <c r="AE150" s="1" t="str">
        <f>IF(AD150="1", "January", IF(AD150="2", "February", IF(AD150="3", "March", IF(AD150="4", "April", IF(AD150="5", "May", IF(AD150="6", "June", IF(AD150="7", "July", IF(AD150="8", "August", IF(AD150="9", "September", IF(AD150="10", "October", IF(AD150="11", "November", IF(AD150="12", "December", "Other"))))))))))))</f>
        <v>October</v>
      </c>
      <c r="AF150" s="16" t="s">
        <v>23960</v>
      </c>
      <c r="AG150" s="1" t="str">
        <f t="shared" si="70"/>
        <v xml:space="preserve">Seed </v>
      </c>
      <c r="AH150"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0" s="1" t="s">
        <v>2221</v>
      </c>
      <c r="AJ150" s="1" t="s">
        <v>53</v>
      </c>
      <c r="AK150" s="1" t="s">
        <v>17104</v>
      </c>
      <c r="AL150" s="1" t="str">
        <f t="shared" si="81"/>
        <v>Unscented</v>
      </c>
      <c r="AM150" s="1" t="b">
        <v>0</v>
      </c>
      <c r="AN150" s="1" t="b">
        <v>1</v>
      </c>
      <c r="AO150" s="1" t="b">
        <v>0</v>
      </c>
      <c r="AP150" s="5" t="s">
        <v>28</v>
      </c>
      <c r="AQ150" s="5" t="str">
        <f t="shared" si="72"/>
        <v>Light, Medium, Heavy</v>
      </c>
      <c r="AR150" s="1" t="s">
        <v>10</v>
      </c>
      <c r="AS150" s="1" t="str">
        <f t="shared" si="82"/>
        <v>None, Partial</v>
      </c>
      <c r="AT150" s="1" t="str">
        <f t="shared" si="73"/>
        <v>Partial, Full</v>
      </c>
      <c r="AU150" s="1" t="s">
        <v>29</v>
      </c>
      <c r="AV150" s="1" t="str">
        <f t="shared" si="74"/>
        <v>Moist</v>
      </c>
      <c r="AW150" s="1" t="s">
        <v>12</v>
      </c>
      <c r="AX150" s="1" t="str">
        <f t="shared" si="75"/>
        <v>Acid, Neutral, Alkaline</v>
      </c>
      <c r="AY150" s="1" t="b">
        <v>0</v>
      </c>
      <c r="AZ150" s="1" t="b">
        <v>0</v>
      </c>
      <c r="BA150" s="1" t="b">
        <v>0</v>
      </c>
      <c r="BC150" t="str">
        <f t="shared" si="76"/>
        <v>FALSE</v>
      </c>
      <c r="BE150" t="str">
        <f t="shared" si="77"/>
        <v>FALSE</v>
      </c>
      <c r="BF150" s="1" t="b">
        <v>0</v>
      </c>
      <c r="BG150" s="1" t="b">
        <v>0</v>
      </c>
      <c r="BH150" s="1" t="b">
        <v>0</v>
      </c>
      <c r="BI150" s="1" t="s">
        <v>30</v>
      </c>
      <c r="BJ150" s="1" t="str">
        <f t="shared" si="78"/>
        <v>FALSE</v>
      </c>
      <c r="BK150" s="1" t="s">
        <v>77</v>
      </c>
      <c r="BL150" t="str">
        <f t="shared" si="79"/>
        <v>TRUE</v>
      </c>
      <c r="BM150" s="1" t="b">
        <v>0</v>
      </c>
      <c r="BN150" s="1" t="b">
        <v>0</v>
      </c>
      <c r="BO150" s="1">
        <f t="shared" si="83"/>
        <v>12</v>
      </c>
      <c r="BP150" s="1" t="s">
        <v>31</v>
      </c>
      <c r="BQ150" s="1" cm="1">
        <f t="array" ref="BQ150">_xlfn.IFS(BP150="None Known",0, LEN(BP150)&gt;500, 5,LEN(BP150)&gt;400, 4, LEN(BP150)&gt;300, 3, LEN(BP150)&gt;200, 2, LEN(BP150)&gt;1, 1)</f>
        <v>0</v>
      </c>
      <c r="BR150" s="1" t="s">
        <v>9474</v>
      </c>
      <c r="BS150" s="1">
        <v>3</v>
      </c>
      <c r="BT150" s="1" t="s">
        <v>14592</v>
      </c>
      <c r="BU150" s="1">
        <v>3</v>
      </c>
      <c r="BV150" s="1" t="s">
        <v>431</v>
      </c>
      <c r="BW150" s="1" t="s">
        <v>2226</v>
      </c>
      <c r="BX150" s="1"/>
      <c r="BY150" t="str">
        <f>_xlfn.XLOOKUP($B150,Img_lookup!A:A,Img_lookup!B:B, "Not available")</f>
        <v>f378352a-42af-40b5-b633-f858b5631ceb</v>
      </c>
      <c r="BZ150" t="str">
        <f>_xlfn.XLOOKUP($B150,Img_lookup!A:A,Img_lookup!C:C, "Not available")</f>
        <v>Angelica dahurica (Hoffm.) Benth. &amp; Hook. f. ex Franch. &amp; Sav.</v>
      </c>
      <c r="CA150" t="str">
        <f>_xlfn.XLOOKUP($B150,Img_lookup!A:A,Img_lookup!D:D, "Not available")</f>
        <v>Tomitaro Makino</v>
      </c>
      <c r="CB150" t="str">
        <f>_xlfn.XLOOKUP($B150,Img_lookup!A:A,Img_lookup!E:E, "https://imgur.com/aT5wafe")</f>
        <v>https://api.openverse.engineering/v1/images/f378352a-42af-40b5-b633-f858b5631ceb/thumb/</v>
      </c>
    </row>
    <row r="151" spans="1:80" ht="409.6" x14ac:dyDescent="0.15">
      <c r="A151" s="1" t="s">
        <v>316</v>
      </c>
      <c r="B151" s="1" t="s">
        <v>9847</v>
      </c>
      <c r="D151" s="1" t="s">
        <v>9848</v>
      </c>
      <c r="E151" s="1" t="s">
        <v>1126</v>
      </c>
      <c r="F151" s="1" t="s">
        <v>6</v>
      </c>
      <c r="G151" s="1" t="s">
        <v>6</v>
      </c>
      <c r="H151" s="11" t="str">
        <f t="shared" si="69"/>
        <v>Perennial</v>
      </c>
      <c r="J151" s="1">
        <v>1.5</v>
      </c>
      <c r="L151" t="str" cm="1">
        <f t="array" ref="L151">_xlfn.IFS(J151+K151="", "Unknown", J151+K151&gt;3, "Large", J151+K151&gt;0.5, "Medium", J151+K151&gt;0, "Small")</f>
        <v>Medium</v>
      </c>
      <c r="N151" cm="1">
        <f t="array" ref="N151">IF($M151="",INDEX($M$2:$M$2176,MATCH(1,INDEX(($A$2:$A$2176=$A151)*($M$2:$M$2176&lt;&gt;""),0),0)),$M151)</f>
        <v>5</v>
      </c>
      <c r="O151" s="2" t="str">
        <f t="shared" si="80"/>
        <v>Seasonal outdoors</v>
      </c>
      <c r="P151" s="1" t="s">
        <v>9849</v>
      </c>
      <c r="R151" t="str">
        <f t="shared" si="84"/>
        <v>Medium</v>
      </c>
      <c r="W151"/>
      <c r="AF151" s="16" t="s">
        <v>23960</v>
      </c>
      <c r="AG151" s="1" t="str">
        <f t="shared" si="70"/>
        <v xml:space="preserve">Seed </v>
      </c>
      <c r="AH151"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1" s="1" t="s">
        <v>2221</v>
      </c>
      <c r="AJ151" s="1" t="s">
        <v>53</v>
      </c>
      <c r="AK151" s="1" t="s">
        <v>17104</v>
      </c>
      <c r="AL151" s="1" t="str">
        <f t="shared" si="81"/>
        <v>Unscented</v>
      </c>
      <c r="AM151" s="1" t="b">
        <v>0</v>
      </c>
      <c r="AN151" s="1" t="b">
        <v>1</v>
      </c>
      <c r="AO151" s="1" t="b">
        <v>0</v>
      </c>
      <c r="AP151" s="5" t="s">
        <v>28</v>
      </c>
      <c r="AQ151" s="5" t="str">
        <f t="shared" si="72"/>
        <v>Light, Medium, Heavy</v>
      </c>
      <c r="AR151" s="1" t="s">
        <v>10</v>
      </c>
      <c r="AS151" s="1" t="str">
        <f t="shared" si="82"/>
        <v>None, Partial</v>
      </c>
      <c r="AT151" s="1" t="str">
        <f t="shared" si="73"/>
        <v>Partial, Full</v>
      </c>
      <c r="AU151" s="1" t="s">
        <v>29</v>
      </c>
      <c r="AV151" s="1" t="str">
        <f t="shared" si="74"/>
        <v>Moist</v>
      </c>
      <c r="AW151" s="1" t="s">
        <v>12</v>
      </c>
      <c r="AX151" s="1" t="str">
        <f t="shared" si="75"/>
        <v>Acid, Neutral, Alkaline</v>
      </c>
      <c r="AY151" s="1" t="b">
        <v>0</v>
      </c>
      <c r="AZ151" s="1" t="b">
        <v>0</v>
      </c>
      <c r="BA151" s="1" t="b">
        <v>0</v>
      </c>
      <c r="BC151" t="str">
        <f t="shared" si="76"/>
        <v>FALSE</v>
      </c>
      <c r="BE151" t="str">
        <f t="shared" si="77"/>
        <v>FALSE</v>
      </c>
      <c r="BF151" s="1" t="b">
        <v>0</v>
      </c>
      <c r="BG151" s="1" t="b">
        <v>0</v>
      </c>
      <c r="BH151" s="1" t="b">
        <v>0</v>
      </c>
      <c r="BI151" s="1" t="s">
        <v>30</v>
      </c>
      <c r="BJ151" s="1" t="str">
        <f t="shared" si="78"/>
        <v>FALSE</v>
      </c>
      <c r="BK151" s="1" t="s">
        <v>77</v>
      </c>
      <c r="BL151" t="str">
        <f t="shared" si="79"/>
        <v>TRUE</v>
      </c>
      <c r="BM151" s="1" t="b">
        <v>0</v>
      </c>
      <c r="BN151" s="1" t="b">
        <v>0</v>
      </c>
      <c r="BO151" s="1">
        <f t="shared" si="83"/>
        <v>11</v>
      </c>
      <c r="BP151" s="1" t="s">
        <v>31</v>
      </c>
      <c r="BQ151" s="1" cm="1">
        <f t="array" ref="BQ151">_xlfn.IFS(BP151="None Known",0, LEN(BP151)&gt;500, 5,LEN(BP151)&gt;400, 4, LEN(BP151)&gt;300, 3, LEN(BP151)&gt;200, 2, LEN(BP151)&gt;1, 1)</f>
        <v>0</v>
      </c>
      <c r="BR151" s="1" t="s">
        <v>9850</v>
      </c>
      <c r="BS151" s="1">
        <v>3</v>
      </c>
      <c r="BT151" s="1" t="s">
        <v>9851</v>
      </c>
      <c r="BU151" s="1">
        <v>2</v>
      </c>
      <c r="BV151" s="1" t="s">
        <v>9852</v>
      </c>
      <c r="BW151" s="1" t="s">
        <v>2226</v>
      </c>
      <c r="BX151" s="1"/>
      <c r="BY151" t="str">
        <f>_xlfn.XLOOKUP($B151,Img_lookup!A:A,Img_lookup!B:B, "Not available")</f>
        <v>39655a93-a860-4cc3-bef2-93f68f99a32b</v>
      </c>
      <c r="BZ151" t="str">
        <f>_xlfn.XLOOKUP($B151,Img_lookup!A:A,Img_lookup!C:C, "Not available")</f>
        <v>Angelica decursiva (Miq.) Franch. &amp; Sav.</v>
      </c>
      <c r="CA151" t="str">
        <f>_xlfn.XLOOKUP($B151,Img_lookup!A:A,Img_lookup!D:D, "Not available")</f>
        <v>Cho K. Hwan</v>
      </c>
      <c r="CB151" t="str">
        <f>_xlfn.XLOOKUP($B151,Img_lookup!A:A,Img_lookup!E:E, "https://imgur.com/aT5wafe")</f>
        <v>https://api.openverse.engineering/v1/images/39655a93-a860-4cc3-bef2-93f68f99a32b/thumb/</v>
      </c>
    </row>
    <row r="152" spans="1:80" ht="409.6" x14ac:dyDescent="0.15">
      <c r="A152" s="1" t="s">
        <v>316</v>
      </c>
      <c r="B152" s="1" t="s">
        <v>2218</v>
      </c>
      <c r="E152" s="1" t="s">
        <v>2219</v>
      </c>
      <c r="F152" s="1" t="s">
        <v>6</v>
      </c>
      <c r="G152" s="1" t="s">
        <v>6</v>
      </c>
      <c r="H152" s="11" t="str">
        <f t="shared" si="69"/>
        <v>Perennial</v>
      </c>
      <c r="L152" t="e" cm="1">
        <f t="array" ref="L152">_xlfn.IFS(J152+K152="", "Unknown", J152+K152&gt;3, "Large", J152+K152&gt;0.5, "Medium", J152+K152&gt;0, "Small")</f>
        <v>#N/A</v>
      </c>
      <c r="N152" cm="1">
        <f t="array" ref="N152">IF($M152="",INDEX($M$2:$M$2176,MATCH(1,INDEX(($A$2:$A$2176=$A152)*($M$2:$M$2176&lt;&gt;""),0),0)),$M152)</f>
        <v>5</v>
      </c>
      <c r="O152" s="2" t="str">
        <f t="shared" si="80"/>
        <v>Seasonal outdoors</v>
      </c>
      <c r="P152" s="1" t="s">
        <v>2220</v>
      </c>
      <c r="R152" t="str">
        <f t="shared" si="84"/>
        <v>Medium</v>
      </c>
      <c r="W152"/>
      <c r="AF152" s="16" t="s">
        <v>23960</v>
      </c>
      <c r="AG152" s="1" t="str">
        <f t="shared" si="70"/>
        <v xml:space="preserve">Seed </v>
      </c>
      <c r="AH152"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2" s="1" t="s">
        <v>2221</v>
      </c>
      <c r="AJ152" s="1" t="s">
        <v>53</v>
      </c>
      <c r="AK152" s="1" t="s">
        <v>17104</v>
      </c>
      <c r="AL152" s="1" t="str">
        <f t="shared" si="81"/>
        <v>Scented</v>
      </c>
      <c r="AM152" s="1" t="b">
        <v>1</v>
      </c>
      <c r="AN152" s="1" t="b">
        <v>1</v>
      </c>
      <c r="AO152" s="1" t="b">
        <v>0</v>
      </c>
      <c r="AP152" s="5" t="s">
        <v>28</v>
      </c>
      <c r="AQ152" s="5" t="str">
        <f t="shared" si="72"/>
        <v>Light, Medium, Heavy</v>
      </c>
      <c r="AR152" s="1" t="s">
        <v>10</v>
      </c>
      <c r="AS152" s="1" t="str">
        <f t="shared" si="82"/>
        <v>None, Partial</v>
      </c>
      <c r="AT152" s="1" t="str">
        <f t="shared" si="73"/>
        <v>Partial, Full</v>
      </c>
      <c r="AU152" s="1" t="s">
        <v>29</v>
      </c>
      <c r="AV152" s="1" t="str">
        <f t="shared" si="74"/>
        <v>Moist</v>
      </c>
      <c r="AW152" s="1" t="s">
        <v>12</v>
      </c>
      <c r="AX152" s="1" t="str">
        <f t="shared" si="75"/>
        <v>Acid, Neutral, Alkaline</v>
      </c>
      <c r="AY152" s="1" t="b">
        <v>0</v>
      </c>
      <c r="AZ152" s="1" t="b">
        <v>0</v>
      </c>
      <c r="BA152" s="1" t="b">
        <v>0</v>
      </c>
      <c r="BC152" t="str">
        <f t="shared" si="76"/>
        <v>FALSE</v>
      </c>
      <c r="BE152" t="str">
        <f t="shared" si="77"/>
        <v>FALSE</v>
      </c>
      <c r="BF152" s="1" t="b">
        <v>0</v>
      </c>
      <c r="BG152" s="1" t="b">
        <v>0</v>
      </c>
      <c r="BH152" s="1" t="b">
        <v>0</v>
      </c>
      <c r="BI152" s="1" t="s">
        <v>30</v>
      </c>
      <c r="BJ152" s="1" t="str">
        <f t="shared" si="78"/>
        <v>FALSE</v>
      </c>
      <c r="BK152" s="1" t="s">
        <v>77</v>
      </c>
      <c r="BL152" t="str">
        <f t="shared" si="79"/>
        <v>TRUE</v>
      </c>
      <c r="BM152" s="1" t="b">
        <v>0</v>
      </c>
      <c r="BN152" s="1" t="b">
        <v>0</v>
      </c>
      <c r="BO152" s="1">
        <f t="shared" si="83"/>
        <v>11</v>
      </c>
      <c r="BP152" s="1" t="s">
        <v>2222</v>
      </c>
      <c r="BQ152" s="1" cm="1">
        <f t="array" ref="BQ152">_xlfn.IFS(BP152="None Known",0, LEN(BP152)&gt;500, 5,LEN(BP152)&gt;400, 4, LEN(BP152)&gt;300, 3, LEN(BP152)&gt;200, 2, LEN(BP152)&gt;1, 1)</f>
        <v>1</v>
      </c>
      <c r="BR152" s="1" t="s">
        <v>2223</v>
      </c>
      <c r="BS152" s="1">
        <v>3</v>
      </c>
      <c r="BT152" s="1" t="s">
        <v>2224</v>
      </c>
      <c r="BU152" s="1">
        <v>1</v>
      </c>
      <c r="BV152" s="1" t="s">
        <v>2225</v>
      </c>
      <c r="BW152" s="1" t="s">
        <v>2226</v>
      </c>
      <c r="BX152" s="1"/>
      <c r="BY152" t="str">
        <f>_xlfn.XLOOKUP($B152,Img_lookup!A:A,Img_lookup!B:B, "Not available")</f>
        <v>9410b6d5-c816-4dd4-9cfd-476414f2784f</v>
      </c>
      <c r="BZ152" t="str">
        <f>_xlfn.XLOOKUP($B152,Img_lookup!A:A,Img_lookup!C:C, "Not available")</f>
        <v>Angelica glauca Edgew.</v>
      </c>
      <c r="CA152" t="str">
        <f>_xlfn.XLOOKUP($B152,Img_lookup!A:A,Img_lookup!D:D, "Not available")</f>
        <v>Walter N. Koelz</v>
      </c>
      <c r="CB152" t="str">
        <f>_xlfn.XLOOKUP($B152,Img_lookup!A:A,Img_lookup!E:E, "https://imgur.com/aT5wafe")</f>
        <v>https://api.openverse.engineering/v1/images/9410b6d5-c816-4dd4-9cfd-476414f2784f/thumb/</v>
      </c>
    </row>
    <row r="153" spans="1:80" ht="409.6" x14ac:dyDescent="0.15">
      <c r="A153" s="1" t="s">
        <v>316</v>
      </c>
      <c r="B153" s="1" t="s">
        <v>12828</v>
      </c>
      <c r="E153" s="1" t="s">
        <v>9246</v>
      </c>
      <c r="F153" s="1" t="s">
        <v>6</v>
      </c>
      <c r="G153" s="1" t="s">
        <v>6</v>
      </c>
      <c r="H153" s="11" t="str">
        <f t="shared" si="69"/>
        <v>Perennial</v>
      </c>
      <c r="J153" s="1">
        <v>1</v>
      </c>
      <c r="L153" t="str" cm="1">
        <f t="array" ref="L153">_xlfn.IFS(J153+K153="", "Unknown", J153+K153&gt;3, "Large", J153+K153&gt;0.5, "Medium", J153+K153&gt;0, "Small")</f>
        <v>Medium</v>
      </c>
      <c r="N153" cm="1">
        <f t="array" ref="N153">IF($M153="",INDEX($M$2:$M$2176,MATCH(1,INDEX(($A$2:$A$2176=$A153)*($M$2:$M$2176&lt;&gt;""),0),0)),$M153)</f>
        <v>5</v>
      </c>
      <c r="O153" s="2" t="str">
        <f t="shared" si="80"/>
        <v>Seasonal outdoors</v>
      </c>
      <c r="P153" s="1" t="s">
        <v>12829</v>
      </c>
      <c r="R153" t="str">
        <f t="shared" si="84"/>
        <v>Medium</v>
      </c>
      <c r="W153"/>
      <c r="AF153" s="16" t="s">
        <v>23960</v>
      </c>
      <c r="AG153" s="1" t="str">
        <f t="shared" si="70"/>
        <v xml:space="preserve">Seed </v>
      </c>
      <c r="AH153"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3" s="1" t="s">
        <v>12830</v>
      </c>
      <c r="AJ153" s="1" t="s">
        <v>53</v>
      </c>
      <c r="AK153" s="1" t="s">
        <v>17104</v>
      </c>
      <c r="AL153" s="1" t="str">
        <f t="shared" si="81"/>
        <v>Unscented</v>
      </c>
      <c r="AM153" s="1" t="b">
        <v>0</v>
      </c>
      <c r="AN153" s="1" t="b">
        <v>1</v>
      </c>
      <c r="AO153" s="1" t="b">
        <v>0</v>
      </c>
      <c r="AP153" s="5" t="s">
        <v>28</v>
      </c>
      <c r="AQ153" s="5" t="str">
        <f t="shared" si="72"/>
        <v>Light, Medium, Heavy</v>
      </c>
      <c r="AR153" s="1" t="s">
        <v>10</v>
      </c>
      <c r="AS153" s="1" t="str">
        <f t="shared" si="82"/>
        <v>None, Partial</v>
      </c>
      <c r="AT153" s="1" t="str">
        <f t="shared" si="73"/>
        <v>Partial, Full</v>
      </c>
      <c r="AU153" s="1" t="s">
        <v>29</v>
      </c>
      <c r="AV153" s="1" t="str">
        <f t="shared" si="74"/>
        <v>Moist</v>
      </c>
      <c r="AW153" s="1" t="s">
        <v>12</v>
      </c>
      <c r="AX153" s="1" t="str">
        <f t="shared" si="75"/>
        <v>Acid, Neutral, Alkaline</v>
      </c>
      <c r="AY153" s="1" t="b">
        <v>0</v>
      </c>
      <c r="AZ153" s="1" t="b">
        <v>0</v>
      </c>
      <c r="BA153" s="1" t="b">
        <v>0</v>
      </c>
      <c r="BC153" t="str">
        <f t="shared" si="76"/>
        <v>FALSE</v>
      </c>
      <c r="BE153" t="str">
        <f t="shared" si="77"/>
        <v>FALSE</v>
      </c>
      <c r="BF153" s="1" t="b">
        <v>0</v>
      </c>
      <c r="BG153" s="1" t="b">
        <v>0</v>
      </c>
      <c r="BH153" s="1" t="b">
        <v>0</v>
      </c>
      <c r="BI153" s="1" t="s">
        <v>30</v>
      </c>
      <c r="BJ153" s="1" t="str">
        <f t="shared" si="78"/>
        <v>FALSE</v>
      </c>
      <c r="BK153" s="1" t="s">
        <v>77</v>
      </c>
      <c r="BL153" t="str">
        <f t="shared" si="79"/>
        <v>TRUE</v>
      </c>
      <c r="BM153" s="1" t="b">
        <v>0</v>
      </c>
      <c r="BN153" s="1" t="b">
        <v>0</v>
      </c>
      <c r="BO153" s="1">
        <f t="shared" si="83"/>
        <v>6</v>
      </c>
      <c r="BP153" s="1" t="s">
        <v>31</v>
      </c>
      <c r="BQ153" s="1" cm="1">
        <f t="array" ref="BQ153">_xlfn.IFS(BP153="None Known",0, LEN(BP153)&gt;500, 5,LEN(BP153)&gt;400, 4, LEN(BP153)&gt;300, 3, LEN(BP153)&gt;200, 2, LEN(BP153)&gt;1, 1)</f>
        <v>0</v>
      </c>
      <c r="BR153" s="1" t="s">
        <v>2664</v>
      </c>
      <c r="BS153" s="1">
        <v>2</v>
      </c>
      <c r="BT153" s="1" t="s">
        <v>31</v>
      </c>
      <c r="BU153" s="1">
        <v>0</v>
      </c>
      <c r="BV153" s="1" t="s">
        <v>4802</v>
      </c>
      <c r="BW153" s="1" t="s">
        <v>2226</v>
      </c>
      <c r="BX153" s="1"/>
      <c r="BY153" t="str">
        <f>_xlfn.XLOOKUP($B153,Img_lookup!A:A,Img_lookup!B:B, "Not available")</f>
        <v>Not available</v>
      </c>
      <c r="BZ153" t="str">
        <f>_xlfn.XLOOKUP($B153,Img_lookup!A:A,Img_lookup!C:C, "Not available")</f>
        <v>Not available</v>
      </c>
      <c r="CA153" t="str">
        <f>_xlfn.XLOOKUP($B153,Img_lookup!A:A,Img_lookup!D:D, "Not available")</f>
        <v>Not available</v>
      </c>
      <c r="CB153" t="str">
        <f>_xlfn.XLOOKUP($B153,Img_lookup!A:A,Img_lookup!E:E, "https://imgur.com/aT5wafe")</f>
        <v>https://imgur.com/aT5wafe</v>
      </c>
    </row>
    <row r="154" spans="1:80" ht="409.6" x14ac:dyDescent="0.15">
      <c r="A154" s="1" t="s">
        <v>316</v>
      </c>
      <c r="B154" s="1" t="s">
        <v>14162</v>
      </c>
      <c r="E154" s="1" t="s">
        <v>1126</v>
      </c>
      <c r="F154" s="1" t="s">
        <v>6</v>
      </c>
      <c r="G154" s="1" t="s">
        <v>6</v>
      </c>
      <c r="H154" s="11" t="str">
        <f t="shared" si="69"/>
        <v>Perennial</v>
      </c>
      <c r="J154" s="1">
        <v>1.5</v>
      </c>
      <c r="L154" t="str" cm="1">
        <f t="array" ref="L154">_xlfn.IFS(J154+K154="", "Unknown", J154+K154&gt;3, "Large", J154+K154&gt;0.5, "Medium", J154+K154&gt;0, "Small")</f>
        <v>Medium</v>
      </c>
      <c r="N154" cm="1">
        <f t="array" ref="N154">IF($M154="",INDEX($M$2:$M$2176,MATCH(1,INDEX(($A$2:$A$2176=$A154)*($M$2:$M$2176&lt;&gt;""),0),0)),$M154)</f>
        <v>5</v>
      </c>
      <c r="O154" s="2" t="str">
        <f t="shared" si="80"/>
        <v>Seasonal outdoors</v>
      </c>
      <c r="P154" s="1" t="s">
        <v>14163</v>
      </c>
      <c r="R154" t="str">
        <f t="shared" si="84"/>
        <v>Medium</v>
      </c>
      <c r="W154"/>
      <c r="AF154" s="16" t="s">
        <v>23960</v>
      </c>
      <c r="AG154" s="1" t="str">
        <f t="shared" si="70"/>
        <v xml:space="preserve">Seed </v>
      </c>
      <c r="AH154"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4" s="1" t="s">
        <v>14164</v>
      </c>
      <c r="AJ154" s="1" t="s">
        <v>53</v>
      </c>
      <c r="AK154" s="1" t="s">
        <v>17104</v>
      </c>
      <c r="AL154" s="1" t="str">
        <f t="shared" si="81"/>
        <v>Unscented</v>
      </c>
      <c r="AM154" s="1" t="b">
        <v>0</v>
      </c>
      <c r="AN154" s="1" t="b">
        <v>0</v>
      </c>
      <c r="AO154" s="1" t="b">
        <v>0</v>
      </c>
      <c r="AP154" s="5" t="s">
        <v>28</v>
      </c>
      <c r="AQ154" s="5" t="str">
        <f t="shared" si="72"/>
        <v>Light, Medium, Heavy</v>
      </c>
      <c r="AR154" s="1" t="s">
        <v>10</v>
      </c>
      <c r="AS154" s="1" t="str">
        <f t="shared" si="82"/>
        <v>None, Partial</v>
      </c>
      <c r="AT154" s="1" t="str">
        <f t="shared" si="73"/>
        <v>Partial, Full</v>
      </c>
      <c r="AU154" s="1" t="s">
        <v>29</v>
      </c>
      <c r="AV154" s="1" t="str">
        <f t="shared" si="74"/>
        <v>Moist</v>
      </c>
      <c r="AW154" s="1" t="s">
        <v>12</v>
      </c>
      <c r="AX154" s="1" t="str">
        <f t="shared" si="75"/>
        <v>Acid, Neutral, Alkaline</v>
      </c>
      <c r="AY154" s="1" t="b">
        <v>0</v>
      </c>
      <c r="AZ154" s="1" t="b">
        <v>0</v>
      </c>
      <c r="BA154" s="1" t="b">
        <v>0</v>
      </c>
      <c r="BC154" t="str">
        <f t="shared" si="76"/>
        <v>FALSE</v>
      </c>
      <c r="BE154" t="str">
        <f t="shared" si="77"/>
        <v>FALSE</v>
      </c>
      <c r="BF154" s="1" t="b">
        <v>0</v>
      </c>
      <c r="BG154" s="1" t="b">
        <v>0</v>
      </c>
      <c r="BH154" s="1" t="b">
        <v>0</v>
      </c>
      <c r="BI154" s="1" t="s">
        <v>30</v>
      </c>
      <c r="BJ154" s="1" t="str">
        <f t="shared" si="78"/>
        <v>FALSE</v>
      </c>
      <c r="BK154" s="1" t="s">
        <v>77</v>
      </c>
      <c r="BL154" t="str">
        <f t="shared" si="79"/>
        <v>TRUE</v>
      </c>
      <c r="BM154" s="1" t="b">
        <v>0</v>
      </c>
      <c r="BN154" s="1" t="b">
        <v>0</v>
      </c>
      <c r="BO154" s="1">
        <f t="shared" si="83"/>
        <v>8</v>
      </c>
      <c r="BP154" s="1" t="s">
        <v>31</v>
      </c>
      <c r="BQ154" s="1" cm="1">
        <f t="array" ref="BQ154">_xlfn.IFS(BP154="None Known",0, LEN(BP154)&gt;500, 5,LEN(BP154)&gt;400, 4, LEN(BP154)&gt;300, 3, LEN(BP154)&gt;200, 2, LEN(BP154)&gt;1, 1)</f>
        <v>0</v>
      </c>
      <c r="BR154" s="1" t="s">
        <v>9474</v>
      </c>
      <c r="BS154" s="1">
        <v>2</v>
      </c>
      <c r="BT154" s="1" t="s">
        <v>14165</v>
      </c>
      <c r="BU154" s="1">
        <v>2</v>
      </c>
      <c r="BV154" s="1" t="s">
        <v>34</v>
      </c>
      <c r="BW154" s="1" t="s">
        <v>2226</v>
      </c>
      <c r="BX154" s="1"/>
      <c r="BY154" t="str">
        <f>_xlfn.XLOOKUP($B154,Img_lookup!A:A,Img_lookup!B:B, "Not available")</f>
        <v>85452402-3d99-4fe4-a6c3-05a9a49e5588</v>
      </c>
      <c r="BZ154" t="str">
        <f>_xlfn.XLOOKUP($B154,Img_lookup!A:A,Img_lookup!C:C, "Not available")</f>
        <v>Angelica polymorpha - 01</v>
      </c>
      <c r="CA154" t="str">
        <f>_xlfn.XLOOKUP($B154,Img_lookup!A:A,Img_lookup!D:D, "Not available")</f>
        <v>Kabacchi</v>
      </c>
      <c r="CB154" t="str">
        <f>_xlfn.XLOOKUP($B154,Img_lookup!A:A,Img_lookup!E:E, "https://imgur.com/aT5wafe")</f>
        <v>https://api.openverse.engineering/v1/images/85452402-3d99-4fe4-a6c3-05a9a49e5588/thumb/</v>
      </c>
    </row>
    <row r="155" spans="1:80" ht="409.6" x14ac:dyDescent="0.15">
      <c r="A155" s="1" t="s">
        <v>316</v>
      </c>
      <c r="B155" s="1" t="s">
        <v>9470</v>
      </c>
      <c r="C155" s="1" t="s">
        <v>9471</v>
      </c>
      <c r="E155" s="1" t="s">
        <v>4777</v>
      </c>
      <c r="F155" s="1" t="s">
        <v>6</v>
      </c>
      <c r="G155" s="1" t="s">
        <v>6</v>
      </c>
      <c r="H155" s="11" t="str">
        <f t="shared" si="69"/>
        <v>Perennial</v>
      </c>
      <c r="J155" s="1">
        <v>1.7999999520000001</v>
      </c>
      <c r="L155" t="str" cm="1">
        <f t="array" ref="L155">_xlfn.IFS(J155+K155="", "Unknown", J155+K155&gt;3, "Large", J155+K155&gt;0.5, "Medium", J155+K155&gt;0, "Small")</f>
        <v>Medium</v>
      </c>
      <c r="M155" s="1">
        <v>7</v>
      </c>
      <c r="N155" cm="1">
        <f t="array" ref="N155">IF($M155="",INDEX($M$2:$M$2176,MATCH(1,INDEX(($A$2:$A$2176=$A155)*($M$2:$M$2176&lt;&gt;""),0),0)),$M155)</f>
        <v>7</v>
      </c>
      <c r="O155" s="2" t="str">
        <f t="shared" si="80"/>
        <v>Seasonal outdoors</v>
      </c>
      <c r="P155" s="1" t="s">
        <v>9472</v>
      </c>
      <c r="R155" t="str">
        <f t="shared" si="84"/>
        <v>Medium</v>
      </c>
      <c r="T155" s="1"/>
      <c r="U155" s="1"/>
      <c r="V155" s="1" t="s">
        <v>51</v>
      </c>
      <c r="W155" s="6" t="str">
        <f t="shared" ref="W155:W169" si="85">IF(ISNUMBER(SEARCH("-",V155)),TRIM(LEFT(V155,FIND("-",V155)-1)),V155)</f>
        <v>7</v>
      </c>
      <c r="X155" t="str">
        <f t="shared" ref="X155:X169" si="86">IF(W155="1", "January", IF(W155="2", "February", IF(W155="3", "March", IF(W155="4", "April", IF(W155="5", "May", IF(W155="6", "June", IF(W155="7", "July", IF(W155="8", "August", IF(W155="9", "September", IF(W155="10", "October", IF(W155="11", "November", IF(W155="12", "December", "Other"))))))))))))</f>
        <v>July</v>
      </c>
      <c r="Y155" s="2" t="str">
        <f t="shared" ref="Y155:Y169" si="87">IF(ISNUMBER(SEARCH("-",V155)),TRIM(RIGHT(V155,LEN(V155)-SEARCH("-",V155))),V155)</f>
        <v>8</v>
      </c>
      <c r="Z155" s="2" t="str">
        <f t="shared" ref="Z155:Z169" si="88">IF(Y155="1", "January", IF(Y155="2", "February", IF(Y155="3", "March", IF(Y155="4", "April", IF(Y155="5", "May", IF(Y155="6", "June", IF(Y155="7", "July", IF(Y155="8", "August", IF(Y155="9", "September", IF(Y155="10", "October", IF(Y155="11", "November", IF(Y155="12", "December", "Other"))))))))))))</f>
        <v>August</v>
      </c>
      <c r="AF155" s="16" t="s">
        <v>23960</v>
      </c>
      <c r="AG155" s="1" t="str">
        <f t="shared" si="70"/>
        <v xml:space="preserve">Seed </v>
      </c>
      <c r="AH155"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5" s="1" t="s">
        <v>9473</v>
      </c>
      <c r="AJ155" s="1" t="s">
        <v>53</v>
      </c>
      <c r="AK155" s="1" t="s">
        <v>17104</v>
      </c>
      <c r="AL155" s="1" t="str">
        <f t="shared" si="81"/>
        <v>Unscented</v>
      </c>
      <c r="AM155" s="1" t="b">
        <v>0</v>
      </c>
      <c r="AN155" s="1" t="b">
        <v>0</v>
      </c>
      <c r="AO155" s="1" t="b">
        <v>0</v>
      </c>
      <c r="AP155" s="5" t="s">
        <v>28</v>
      </c>
      <c r="AQ155" s="5" t="str">
        <f t="shared" si="72"/>
        <v>Light, Medium, Heavy</v>
      </c>
      <c r="AR155" s="1" t="s">
        <v>10</v>
      </c>
      <c r="AS155" s="1" t="str">
        <f t="shared" si="82"/>
        <v>None, Partial</v>
      </c>
      <c r="AT155" s="1" t="str">
        <f t="shared" si="73"/>
        <v>Partial, Full</v>
      </c>
      <c r="AU155" s="1" t="s">
        <v>29</v>
      </c>
      <c r="AV155" s="1" t="str">
        <f t="shared" si="74"/>
        <v>Moist</v>
      </c>
      <c r="AW155" s="1" t="s">
        <v>12</v>
      </c>
      <c r="AX155" s="1" t="str">
        <f t="shared" si="75"/>
        <v>Acid, Neutral, Alkaline</v>
      </c>
      <c r="AY155" s="1" t="b">
        <v>0</v>
      </c>
      <c r="AZ155" s="1" t="b">
        <v>0</v>
      </c>
      <c r="BA155" s="1" t="b">
        <v>0</v>
      </c>
      <c r="BC155" t="str">
        <f t="shared" si="76"/>
        <v>FALSE</v>
      </c>
      <c r="BE155" t="str">
        <f t="shared" si="77"/>
        <v>FALSE</v>
      </c>
      <c r="BF155" s="1" t="b">
        <v>0</v>
      </c>
      <c r="BG155" s="1" t="b">
        <v>0</v>
      </c>
      <c r="BH155" s="1" t="b">
        <v>0</v>
      </c>
      <c r="BI155" s="1" t="s">
        <v>30</v>
      </c>
      <c r="BJ155" s="1" t="str">
        <f t="shared" si="78"/>
        <v>FALSE</v>
      </c>
      <c r="BK155" s="1" t="s">
        <v>77</v>
      </c>
      <c r="BL155" t="str">
        <f t="shared" si="79"/>
        <v>TRUE</v>
      </c>
      <c r="BM155" s="1" t="b">
        <v>0</v>
      </c>
      <c r="BN155" s="1" t="b">
        <v>0</v>
      </c>
      <c r="BO155" s="1">
        <f t="shared" si="83"/>
        <v>9</v>
      </c>
      <c r="BP155" s="1" t="s">
        <v>31</v>
      </c>
      <c r="BQ155" s="1" cm="1">
        <f t="array" ref="BQ155">_xlfn.IFS(BP155="None Known",0, LEN(BP155)&gt;500, 5,LEN(BP155)&gt;400, 4, LEN(BP155)&gt;300, 3, LEN(BP155)&gt;200, 2, LEN(BP155)&gt;1, 1)</f>
        <v>0</v>
      </c>
      <c r="BR155" s="1" t="s">
        <v>9474</v>
      </c>
      <c r="BS155" s="1">
        <v>2</v>
      </c>
      <c r="BT155" s="1" t="s">
        <v>9475</v>
      </c>
      <c r="BU155" s="1">
        <v>3</v>
      </c>
      <c r="BV155" s="1" t="s">
        <v>34</v>
      </c>
      <c r="BW155" s="1" t="s">
        <v>2226</v>
      </c>
      <c r="BX155" s="1"/>
      <c r="BY155" t="str">
        <f>_xlfn.XLOOKUP($B155,Img_lookup!A:A,Img_lookup!B:B, "Not available")</f>
        <v>42470812-580c-473f-904a-a4a11ecdf6d0</v>
      </c>
      <c r="BZ155" t="str">
        <f>_xlfn.XLOOKUP($B155,Img_lookup!A:A,Img_lookup!C:C, "Not available")</f>
        <v>Angelica pubescens Maxim.</v>
      </c>
      <c r="CA155" t="str">
        <f>_xlfn.XLOOKUP($B155,Img_lookup!A:A,Img_lookup!D:D, "Not available")</f>
        <v>Egbert Hamilton Walker</v>
      </c>
      <c r="CB155" t="str">
        <f>_xlfn.XLOOKUP($B155,Img_lookup!A:A,Img_lookup!E:E, "https://imgur.com/aT5wafe")</f>
        <v>https://api.openverse.engineering/v1/images/42470812-580c-473f-904a-a4a11ecdf6d0/thumb/</v>
      </c>
    </row>
    <row r="156" spans="1:80" ht="409.6" x14ac:dyDescent="0.15">
      <c r="A156" s="1" t="s">
        <v>316</v>
      </c>
      <c r="B156" s="1" t="s">
        <v>7019</v>
      </c>
      <c r="C156" s="1" t="s">
        <v>7020</v>
      </c>
      <c r="D156" s="1" t="s">
        <v>7021</v>
      </c>
      <c r="E156" s="1" t="s">
        <v>7022</v>
      </c>
      <c r="F156" s="1" t="s">
        <v>368</v>
      </c>
      <c r="G156" s="1" t="s">
        <v>368</v>
      </c>
      <c r="H156" s="11" t="str">
        <f t="shared" si="69"/>
        <v>Perennial</v>
      </c>
      <c r="J156" s="1">
        <v>1.5</v>
      </c>
      <c r="L156" t="str" cm="1">
        <f t="array" ref="L156">_xlfn.IFS(J156+K156="", "Unknown", J156+K156&gt;3, "Large", J156+K156&gt;0.5, "Medium", J156+K156&gt;0, "Small")</f>
        <v>Medium</v>
      </c>
      <c r="M156" s="1">
        <v>5</v>
      </c>
      <c r="N156" cm="1">
        <f t="array" ref="N156">IF($M156="",INDEX($M$2:$M$2176,MATCH(1,INDEX(($A$2:$A$2176=$A156)*($M$2:$M$2176&lt;&gt;""),0),0)),$M156)</f>
        <v>5</v>
      </c>
      <c r="O156" s="2" t="str">
        <f t="shared" si="80"/>
        <v>Seasonal outdoors</v>
      </c>
      <c r="P156" s="1" t="s">
        <v>7023</v>
      </c>
      <c r="R156" t="str">
        <f t="shared" si="84"/>
        <v>Medium</v>
      </c>
      <c r="T156" s="1"/>
      <c r="U156" s="1"/>
      <c r="V156" s="1" t="s">
        <v>108</v>
      </c>
      <c r="W156" s="6" t="str">
        <f t="shared" si="85"/>
        <v>7</v>
      </c>
      <c r="X156" t="str">
        <f t="shared" si="86"/>
        <v>July</v>
      </c>
      <c r="Y156" s="2" t="str">
        <f t="shared" si="87"/>
        <v>9</v>
      </c>
      <c r="Z156" s="2" t="str">
        <f t="shared" si="88"/>
        <v>September</v>
      </c>
      <c r="AA156" s="1" t="s">
        <v>135</v>
      </c>
      <c r="AB156" s="1" t="str">
        <f>IF(ISNUMBER(SEARCH("-",AA156)),TRIM(LEFT(AA156,FIND("-",AA156)-1)),AA156)</f>
        <v>8</v>
      </c>
      <c r="AC156" s="1" t="str">
        <f>IF(AB156="1", "January", IF(AB156="2", "February", IF(AB156="3", "March", IF(AB156="4", "April", IF(AB156="5", "May", IF(AB156="6", "June", IF(AB156="7", "July", IF(AB156="8", "August", IF(AB156="9", "September", IF(AB156="10", "October", IF(AB156="11", "November", IF(AB156="12", "December", "Other"))))))))))))</f>
        <v>August</v>
      </c>
      <c r="AD156" s="1" t="str">
        <f>IF(ISNUMBER(SEARCH("-",AA156)),TRIM(RIGHT(AA156,LEN(AA156)-SEARCH("-",AA156))),AA156)</f>
        <v>10</v>
      </c>
      <c r="AE156" s="1" t="str">
        <f>IF(AD156="1", "January", IF(AD156="2", "February", IF(AD156="3", "March", IF(AD156="4", "April", IF(AD156="5", "May", IF(AD156="6", "June", IF(AD156="7", "July", IF(AD156="8", "August", IF(AD156="9", "September", IF(AD156="10", "October", IF(AD156="11", "November", IF(AD156="12", "December", "Other"))))))))))))</f>
        <v>October</v>
      </c>
      <c r="AF156" s="16" t="s">
        <v>23960</v>
      </c>
      <c r="AG156" s="1" t="str">
        <f t="shared" si="70"/>
        <v xml:space="preserve">Seed </v>
      </c>
      <c r="AH156" s="2" t="str">
        <f t="shared" si="71"/>
        <v>Best sown in a cold frame as soon as it is ripe since the seed only has a short viability[200]. Seed can also be sown in the spring, though germination rates will be lower. It requires light for germination[200]. When large enough to handle, prick the seedlings out into individual pots and grow them on in a cold frame for their first winter, planting them out into their permanent positions in the spring.
The seed can also be sow in situ as soon as it is ripe.</v>
      </c>
      <c r="AI156" s="1" t="s">
        <v>7024</v>
      </c>
      <c r="AJ156" s="1" t="s">
        <v>23809</v>
      </c>
      <c r="AK156" s="1" t="s">
        <v>17104</v>
      </c>
      <c r="AL156" s="1" t="str">
        <f t="shared" si="81"/>
        <v>Unscented</v>
      </c>
      <c r="AM156" s="1" t="b">
        <v>0</v>
      </c>
      <c r="AN156" s="1" t="b">
        <v>1</v>
      </c>
      <c r="AO156" s="1" t="b">
        <v>0</v>
      </c>
      <c r="AP156" s="5" t="s">
        <v>28</v>
      </c>
      <c r="AQ156" s="5" t="str">
        <f t="shared" si="72"/>
        <v>Light, Medium, Heavy</v>
      </c>
      <c r="AR156" s="1" t="s">
        <v>274</v>
      </c>
      <c r="AS156" s="1" t="str">
        <f t="shared" si="82"/>
        <v>None, Partial, Full</v>
      </c>
      <c r="AT156" s="1" t="str">
        <f t="shared" si="73"/>
        <v>None, Partial, Full</v>
      </c>
      <c r="AU156" s="1" t="s">
        <v>29</v>
      </c>
      <c r="AV156" s="1" t="str">
        <f t="shared" si="74"/>
        <v>Moist</v>
      </c>
      <c r="AW156" s="1" t="s">
        <v>12</v>
      </c>
      <c r="AX156" s="1" t="str">
        <f t="shared" si="75"/>
        <v>Acid, Neutral, Alkaline</v>
      </c>
      <c r="AY156" s="1" t="b">
        <v>0</v>
      </c>
      <c r="AZ156" s="1" t="b">
        <v>0</v>
      </c>
      <c r="BA156" s="1" t="b">
        <v>0</v>
      </c>
      <c r="BC156" t="str">
        <f t="shared" si="76"/>
        <v>FALSE</v>
      </c>
      <c r="BE156" t="str">
        <f t="shared" si="77"/>
        <v>FALSE</v>
      </c>
      <c r="BF156" s="1" t="b">
        <v>0</v>
      </c>
      <c r="BG156" s="1" t="b">
        <v>0</v>
      </c>
      <c r="BH156" s="1" t="b">
        <v>0</v>
      </c>
      <c r="BI156" s="1" t="s">
        <v>30</v>
      </c>
      <c r="BJ156" s="1" t="str">
        <f t="shared" si="78"/>
        <v>FALSE</v>
      </c>
      <c r="BK156" s="1" t="s">
        <v>77</v>
      </c>
      <c r="BL156" t="str">
        <f t="shared" si="79"/>
        <v>TRUE</v>
      </c>
      <c r="BM156" s="1" t="b">
        <v>0</v>
      </c>
      <c r="BN156" s="1" t="b">
        <v>0</v>
      </c>
      <c r="BO156" s="1">
        <f t="shared" si="83"/>
        <v>12</v>
      </c>
      <c r="BP156" s="1" t="s">
        <v>7025</v>
      </c>
      <c r="BQ156" s="1" cm="1">
        <f t="array" ref="BQ156">_xlfn.IFS(BP156="None Known",0, LEN(BP156)&gt;500, 5,LEN(BP156)&gt;400, 4, LEN(BP156)&gt;300, 3, LEN(BP156)&gt;200, 2, LEN(BP156)&gt;1, 1)</f>
        <v>1</v>
      </c>
      <c r="BR156" s="1" t="s">
        <v>7026</v>
      </c>
      <c r="BS156" s="1">
        <v>3</v>
      </c>
      <c r="BT156" s="1" t="s">
        <v>7027</v>
      </c>
      <c r="BU156" s="1">
        <v>2</v>
      </c>
      <c r="BV156" s="1" t="s">
        <v>7028</v>
      </c>
      <c r="BW156" s="1" t="s">
        <v>2226</v>
      </c>
      <c r="BX156" s="1"/>
      <c r="BY156" t="str">
        <f>_xlfn.XLOOKUP($B156,Img_lookup!A:A,Img_lookup!B:B, "Not available")</f>
        <v>d3c9da61-e46f-47d0-b953-16690503cbe2</v>
      </c>
      <c r="BZ156" t="str">
        <f>_xlfn.XLOOKUP($B156,Img_lookup!A:A,Img_lookup!C:C, "Not available")</f>
        <v>Woodland Angelica (Angelica sylvestris)</v>
      </c>
      <c r="CA156" t="str">
        <f>_xlfn.XLOOKUP($B156,Img_lookup!A:A,Img_lookup!D:D, "Not available")</f>
        <v>Swallowtail Garden Seeds</v>
      </c>
      <c r="CB156" t="str">
        <f>_xlfn.XLOOKUP($B156,Img_lookup!A:A,Img_lookup!E:E, "https://imgur.com/aT5wafe")</f>
        <v>https://api.openverse.engineering/v1/images/d3c9da61-e46f-47d0-b953-16690503cbe2/thumb/</v>
      </c>
    </row>
    <row r="157" spans="1:80" ht="13" x14ac:dyDescent="0.15">
      <c r="A157" s="1" t="s">
        <v>69</v>
      </c>
      <c r="B157" s="1" t="s">
        <v>9804</v>
      </c>
      <c r="C157" s="1" t="s">
        <v>9805</v>
      </c>
      <c r="E157" s="1" t="s">
        <v>9806</v>
      </c>
      <c r="F157" s="1" t="s">
        <v>85</v>
      </c>
      <c r="G157" s="1" t="s">
        <v>85</v>
      </c>
      <c r="H157" s="11" t="str">
        <f t="shared" si="69"/>
        <v>Annual</v>
      </c>
      <c r="J157" s="1">
        <v>0.60000002399999997</v>
      </c>
      <c r="K157" s="1">
        <v>0.25</v>
      </c>
      <c r="L157" t="str" cm="1">
        <f t="array" ref="L157">_xlfn.IFS(J157+K157="", "Unknown", J157+K157&gt;3, "Large", J157+K157&gt;0.5, "Medium", J157+K157&gt;0, "Small")</f>
        <v>Medium</v>
      </c>
      <c r="M157" s="1">
        <v>5</v>
      </c>
      <c r="N157" cm="1">
        <f t="array" ref="N157">IF($M157="",INDEX($M$2:$M$2176,MATCH(1,INDEX(($A$2:$A$2176=$A157)*($M$2:$M$2176&lt;&gt;""),0),0)),$M157)</f>
        <v>5</v>
      </c>
      <c r="O157" s="2" t="str">
        <f t="shared" si="80"/>
        <v>Seasonal outdoors</v>
      </c>
      <c r="P157" s="1" t="s">
        <v>9807</v>
      </c>
      <c r="R157" t="str">
        <f t="shared" si="84"/>
        <v>Medium</v>
      </c>
      <c r="T157" s="1"/>
      <c r="U157" s="1"/>
      <c r="V157" s="1" t="s">
        <v>9808</v>
      </c>
      <c r="W157" s="6" t="str">
        <f t="shared" si="85"/>
        <v>7</v>
      </c>
      <c r="X157" t="str">
        <f t="shared" si="86"/>
        <v>July</v>
      </c>
      <c r="Y157" s="2" t="str">
        <f t="shared" si="87"/>
        <v>9</v>
      </c>
      <c r="Z157" s="2" t="str">
        <f t="shared" si="88"/>
        <v>September</v>
      </c>
      <c r="AF157" s="1" t="s">
        <v>23961</v>
      </c>
      <c r="AG157" s="1" t="str">
        <f t="shared" si="70"/>
        <v xml:space="preserve">Seed </v>
      </c>
      <c r="AH157" s="2" t="str">
        <f t="shared" si="71"/>
        <v>Best sown outdoors as soon as it is ripe. Most of the seed germinates in the autumn.</v>
      </c>
      <c r="AI157" s="1" t="s">
        <v>9809</v>
      </c>
      <c r="AJ157" s="1" t="s">
        <v>23810</v>
      </c>
      <c r="AK157" s="1" t="s">
        <v>17104</v>
      </c>
      <c r="AL157" s="1" t="str">
        <f t="shared" si="81"/>
        <v>Scented</v>
      </c>
      <c r="AM157" s="1" t="b">
        <v>1</v>
      </c>
      <c r="AN157" s="1" t="b">
        <v>0</v>
      </c>
      <c r="AO157" s="1" t="b">
        <v>0</v>
      </c>
      <c r="AP157" s="5" t="s">
        <v>493</v>
      </c>
      <c r="AQ157" s="5" t="str">
        <f t="shared" si="72"/>
        <v>Medium, Heavy</v>
      </c>
      <c r="AR157" s="1" t="s">
        <v>30</v>
      </c>
      <c r="AS157" s="1" t="str">
        <f t="shared" si="82"/>
        <v>None</v>
      </c>
      <c r="AT157" s="1" t="str">
        <f t="shared" si="73"/>
        <v>Full</v>
      </c>
      <c r="AU157" s="1" t="s">
        <v>11</v>
      </c>
      <c r="AV157" s="1" t="str">
        <f t="shared" si="74"/>
        <v>Dry, Moist</v>
      </c>
      <c r="AW157" s="1" t="s">
        <v>12</v>
      </c>
      <c r="AX157" s="1" t="str">
        <f t="shared" si="75"/>
        <v>Acid, Neutral, Alkaline</v>
      </c>
      <c r="AY157" s="1" t="b">
        <v>0</v>
      </c>
      <c r="AZ157" s="1" t="b">
        <v>0</v>
      </c>
      <c r="BA157" s="1" t="b">
        <v>0</v>
      </c>
      <c r="BC157" t="str">
        <f t="shared" si="76"/>
        <v>FALSE</v>
      </c>
      <c r="BE157" t="str">
        <f t="shared" si="77"/>
        <v>FALSE</v>
      </c>
      <c r="BF157" s="1" t="b">
        <v>0</v>
      </c>
      <c r="BG157" s="1" t="b">
        <v>1</v>
      </c>
      <c r="BH157" s="1" t="b">
        <v>0</v>
      </c>
      <c r="BI157" s="1" t="s">
        <v>30</v>
      </c>
      <c r="BJ157" s="1" t="str">
        <f t="shared" si="78"/>
        <v>FALSE</v>
      </c>
      <c r="BK157" s="1" t="s">
        <v>77</v>
      </c>
      <c r="BL157" t="str">
        <f t="shared" si="79"/>
        <v>TRUE</v>
      </c>
      <c r="BM157" s="1" t="b">
        <v>0</v>
      </c>
      <c r="BN157" s="1" t="b">
        <v>0</v>
      </c>
      <c r="BO157" s="1">
        <f t="shared" si="83"/>
        <v>9</v>
      </c>
      <c r="BP157" s="1" t="s">
        <v>9810</v>
      </c>
      <c r="BQ157" s="1" cm="1">
        <f t="array" ref="BQ157">_xlfn.IFS(BP157="None Known",0, LEN(BP157)&gt;500, 5,LEN(BP157)&gt;400, 4, LEN(BP157)&gt;300, 3, LEN(BP157)&gt;200, 2, LEN(BP157)&gt;1, 1)</f>
        <v>1</v>
      </c>
      <c r="BR157" s="1" t="s">
        <v>9811</v>
      </c>
      <c r="BS157" s="1">
        <v>2</v>
      </c>
      <c r="BT157" s="1" t="s">
        <v>9812</v>
      </c>
      <c r="BU157" s="1">
        <v>2</v>
      </c>
      <c r="BV157" s="1" t="s">
        <v>9813</v>
      </c>
      <c r="BW157" s="1" t="s">
        <v>9814</v>
      </c>
      <c r="BX157" s="1"/>
      <c r="BY157" t="str">
        <f>_xlfn.XLOOKUP($B157,Img_lookup!A:A,Img_lookup!B:B, "Not available")</f>
        <v>2fd2406e-f3ee-4b4d-a506-f899f55d5610</v>
      </c>
      <c r="BZ157" t="str">
        <f>_xlfn.XLOOKUP($B157,Img_lookup!A:A,Img_lookup!C:C, "Not available")</f>
        <v>Anthemis cotula - whole plant</v>
      </c>
      <c r="CA157" t="str">
        <f>_xlfn.XLOOKUP($B157,Img_lookup!A:A,Img_lookup!D:D, "Not available")</f>
        <v>The NYSIPM Image Gallery</v>
      </c>
      <c r="CB157" t="str">
        <f>_xlfn.XLOOKUP($B157,Img_lookup!A:A,Img_lookup!E:E, "https://imgur.com/aT5wafe")</f>
        <v>https://api.openverse.engineering/v1/images/2fd2406e-f3ee-4b4d-a506-f899f55d5610/thumb/</v>
      </c>
    </row>
    <row r="158" spans="1:80" ht="345" x14ac:dyDescent="0.15">
      <c r="A158" s="1" t="s">
        <v>394</v>
      </c>
      <c r="B158" s="1" t="s">
        <v>15323</v>
      </c>
      <c r="C158" s="1" t="s">
        <v>15324</v>
      </c>
      <c r="E158" s="1" t="s">
        <v>15325</v>
      </c>
      <c r="F158" s="1" t="s">
        <v>6</v>
      </c>
      <c r="G158" s="1" t="s">
        <v>6</v>
      </c>
      <c r="H158" s="11" t="str">
        <f t="shared" si="69"/>
        <v>Perennial</v>
      </c>
      <c r="J158" s="1">
        <v>0.44999998800000002</v>
      </c>
      <c r="K158" s="1">
        <v>0.30000001199999998</v>
      </c>
      <c r="L158" t="str" cm="1">
        <f t="array" ref="L158">_xlfn.IFS(J158+K158="", "Unknown", J158+K158&gt;3, "Large", J158+K158&gt;0.5, "Medium", J158+K158&gt;0, "Small")</f>
        <v>Medium</v>
      </c>
      <c r="N158" cm="1">
        <f t="array" ref="N158">IF($M158="",INDEX($M$2:$M$2176,MATCH(1,INDEX(($A$2:$A$2176=$A158)*($M$2:$M$2176&lt;&gt;""),0),0)),$M158)</f>
        <v>6</v>
      </c>
      <c r="O158" s="2" t="str">
        <f t="shared" si="80"/>
        <v>Seasonal outdoors</v>
      </c>
      <c r="P158" s="1" t="s">
        <v>15326</v>
      </c>
      <c r="R158" t="str">
        <f t="shared" si="84"/>
        <v>Medium</v>
      </c>
      <c r="T158" s="1"/>
      <c r="U158" s="1"/>
      <c r="V158" s="1" t="s">
        <v>272</v>
      </c>
      <c r="W158" s="6" t="str">
        <f t="shared" si="85"/>
        <v>4</v>
      </c>
      <c r="X158" t="str">
        <f t="shared" si="86"/>
        <v>April</v>
      </c>
      <c r="Y158" s="2" t="str">
        <f t="shared" si="87"/>
        <v>6</v>
      </c>
      <c r="Z158" s="2" t="str">
        <f t="shared" si="88"/>
        <v>June</v>
      </c>
      <c r="AA158" s="1" t="s">
        <v>1006</v>
      </c>
      <c r="AB158" s="1" t="str">
        <f t="shared" ref="AB158:AB163" si="89">IF(ISNUMBER(SEARCH("-",AA158)),TRIM(LEFT(AA158,FIND("-",AA158)-1)),AA158)</f>
        <v>5</v>
      </c>
      <c r="AC158" s="1" t="str">
        <f t="shared" ref="AC158:AC163" si="90">IF(AB158="1", "January", IF(AB158="2", "February", IF(AB158="3", "March", IF(AB158="4", "April", IF(AB158="5", "May", IF(AB158="6", "June", IF(AB158="7", "July", IF(AB158="8", "August", IF(AB158="9", "September", IF(AB158="10", "October", IF(AB158="11", "November", IF(AB158="12", "December", "Other"))))))))))))</f>
        <v>May</v>
      </c>
      <c r="AD158" s="1" t="str">
        <f t="shared" ref="AD158:AD163" si="91">IF(ISNUMBER(SEARCH("-",AA158)),TRIM(RIGHT(AA158,LEN(AA158)-SEARCH("-",AA158))),AA158)</f>
        <v>7</v>
      </c>
      <c r="AE158" s="1" t="str">
        <f t="shared" ref="AE158:AE163" si="92">IF(AD158="1", "January", IF(AD158="2", "February", IF(AD158="3", "March", IF(AD158="4", "April", IF(AD158="5", "May", IF(AD158="6", "June", IF(AD158="7", "July", IF(AD158="8", "August", IF(AD158="9", "September", IF(AD158="10", "October", IF(AD158="11", "November", IF(AD158="12", "December", "Other"))))))))))))</f>
        <v>July</v>
      </c>
      <c r="AF158" s="16" t="s">
        <v>24267</v>
      </c>
      <c r="AG158" s="1" t="str">
        <f t="shared" si="70"/>
        <v xml:space="preserve">Seed </v>
      </c>
      <c r="AH158" s="2" t="str">
        <f t="shared" si="71"/>
        <v>Sow April in situ, only just covering the seed. The seed usually germinates in 2 - 3 weeks[134].
Division in spring. Very easy, it can be done successfully at almost any time of the year, though it is best to pot up the divisions in a cold frame if you are doing it outside the growing season.</v>
      </c>
      <c r="AI158" s="1" t="s">
        <v>15327</v>
      </c>
      <c r="AJ158" s="1" t="s">
        <v>1</v>
      </c>
      <c r="AK158" s="1" t="s">
        <v>17104</v>
      </c>
      <c r="AL158" s="1" t="str">
        <f t="shared" si="81"/>
        <v>Scented</v>
      </c>
      <c r="AM158" s="1" t="b">
        <v>1</v>
      </c>
      <c r="AN158" s="1" t="b">
        <v>0</v>
      </c>
      <c r="AO158" s="1" t="b">
        <v>0</v>
      </c>
      <c r="AP158" s="5" t="s">
        <v>28</v>
      </c>
      <c r="AQ158" s="5" t="str">
        <f t="shared" si="72"/>
        <v>Light, Medium, Heavy</v>
      </c>
      <c r="AR158" s="1" t="s">
        <v>30</v>
      </c>
      <c r="AS158" s="1" t="str">
        <f t="shared" si="82"/>
        <v>None</v>
      </c>
      <c r="AT158" s="1" t="str">
        <f t="shared" si="73"/>
        <v>Full</v>
      </c>
      <c r="AU158" s="1" t="s">
        <v>11</v>
      </c>
      <c r="AV158" s="1" t="str">
        <f t="shared" si="74"/>
        <v>Dry, Moist</v>
      </c>
      <c r="AW158" s="1" t="s">
        <v>12</v>
      </c>
      <c r="AX158" s="1" t="str">
        <f t="shared" si="75"/>
        <v>Acid, Neutral, Alkaline</v>
      </c>
      <c r="AY158" s="1" t="b">
        <v>0</v>
      </c>
      <c r="AZ158" s="1" t="b">
        <v>0</v>
      </c>
      <c r="BA158" s="1" t="b">
        <v>0</v>
      </c>
      <c r="BC158" t="str">
        <f t="shared" si="76"/>
        <v>FALSE</v>
      </c>
      <c r="BE158" t="str">
        <f t="shared" si="77"/>
        <v>FALSE</v>
      </c>
      <c r="BF158" s="1" t="b">
        <v>0</v>
      </c>
      <c r="BG158" s="1" t="b">
        <v>0</v>
      </c>
      <c r="BH158" s="1" t="b">
        <v>0</v>
      </c>
      <c r="BI158" s="1" t="s">
        <v>30</v>
      </c>
      <c r="BJ158" s="1" t="str">
        <f t="shared" si="78"/>
        <v>FALSE</v>
      </c>
      <c r="BL158" t="str">
        <f t="shared" si="79"/>
        <v>FALSE</v>
      </c>
      <c r="BM158" s="1" t="b">
        <v>0</v>
      </c>
      <c r="BN158" s="1" t="b">
        <v>0</v>
      </c>
      <c r="BO158" s="1">
        <f t="shared" si="83"/>
        <v>14</v>
      </c>
      <c r="BP158" s="1" t="s">
        <v>15328</v>
      </c>
      <c r="BQ158" s="1" cm="1">
        <f t="array" ref="BQ158">_xlfn.IFS(BP158="None Known",0, LEN(BP158)&gt;500, 5,LEN(BP158)&gt;400, 4, LEN(BP158)&gt;300, 3, LEN(BP158)&gt;200, 2, LEN(BP158)&gt;1, 1)</f>
        <v>3</v>
      </c>
      <c r="BR158" s="1" t="s">
        <v>15329</v>
      </c>
      <c r="BS158" s="1">
        <v>3</v>
      </c>
      <c r="BT158" s="1" t="s">
        <v>15330</v>
      </c>
      <c r="BU158" s="1">
        <v>2</v>
      </c>
      <c r="BV158" s="1" t="s">
        <v>15331</v>
      </c>
      <c r="BW158" s="1" t="s">
        <v>15332</v>
      </c>
      <c r="BX158" s="1"/>
      <c r="BY158" t="str">
        <f>_xlfn.XLOOKUP($B158,Img_lookup!A:A,Img_lookup!B:B, "Not available")</f>
        <v>bf61b939-5a1b-4441-a4a6-543b87b563c2</v>
      </c>
      <c r="BZ158" t="str">
        <f>_xlfn.XLOOKUP($B158,Img_lookup!A:A,Img_lookup!C:C, "Not available")</f>
        <v>Anthoxanthum odoratum Goulburn plant6</v>
      </c>
      <c r="CA158" t="str">
        <f>_xlfn.XLOOKUP($B158,Img_lookup!A:A,Img_lookup!D:D, "Not available")</f>
        <v>Macleay Grass Man</v>
      </c>
      <c r="CB158" t="str">
        <f>_xlfn.XLOOKUP($B158,Img_lookup!A:A,Img_lookup!E:E, "https://imgur.com/aT5wafe")</f>
        <v>https://api.openverse.engineering/v1/images/bf61b939-5a1b-4441-a4a6-543b87b563c2/thumb/</v>
      </c>
    </row>
    <row r="159" spans="1:80" ht="13" x14ac:dyDescent="0.15">
      <c r="A159" s="1" t="s">
        <v>316</v>
      </c>
      <c r="B159" s="1" t="s">
        <v>12637</v>
      </c>
      <c r="C159" s="1" t="s">
        <v>12638</v>
      </c>
      <c r="D159" s="1" t="s">
        <v>12639</v>
      </c>
      <c r="E159" s="1" t="s">
        <v>12640</v>
      </c>
      <c r="F159" s="1" t="s">
        <v>368</v>
      </c>
      <c r="G159" s="1" t="s">
        <v>368</v>
      </c>
      <c r="H159" s="11" t="str">
        <f t="shared" si="69"/>
        <v>Perennial</v>
      </c>
      <c r="J159" s="1">
        <v>0.44999998800000002</v>
      </c>
      <c r="K159" s="1">
        <v>0.25</v>
      </c>
      <c r="L159" t="str" cm="1">
        <f t="array" ref="L159">_xlfn.IFS(J159+K159="", "Unknown", J159+K159&gt;3, "Large", J159+K159&gt;0.5, "Medium", J159+K159&gt;0, "Small")</f>
        <v>Medium</v>
      </c>
      <c r="M159" s="1">
        <v>7</v>
      </c>
      <c r="N159" cm="1">
        <f t="array" ref="N159">IF($M159="",INDEX($M$2:$M$2176,MATCH(1,INDEX(($A$2:$A$2176=$A159)*($M$2:$M$2176&lt;&gt;""),0),0)),$M159)</f>
        <v>7</v>
      </c>
      <c r="O159" s="2" t="str">
        <f t="shared" si="80"/>
        <v>Seasonal outdoors</v>
      </c>
      <c r="P159" s="1" t="s">
        <v>12641</v>
      </c>
      <c r="R159" t="str">
        <f t="shared" si="84"/>
        <v>Medium</v>
      </c>
      <c r="T159" s="1"/>
      <c r="U159" s="1"/>
      <c r="V159" s="1" t="s">
        <v>96</v>
      </c>
      <c r="W159" s="6" t="str">
        <f t="shared" si="85"/>
        <v>5</v>
      </c>
      <c r="X159" t="str">
        <f t="shared" si="86"/>
        <v>May</v>
      </c>
      <c r="Y159" s="2" t="str">
        <f t="shared" si="87"/>
        <v>6</v>
      </c>
      <c r="Z159" s="2" t="str">
        <f t="shared" si="88"/>
        <v>June</v>
      </c>
      <c r="AA159" s="1" t="s">
        <v>307</v>
      </c>
      <c r="AB159" s="1" t="str">
        <f t="shared" si="89"/>
        <v>6</v>
      </c>
      <c r="AC159" s="1" t="str">
        <f t="shared" si="90"/>
        <v>June</v>
      </c>
      <c r="AD159" s="1" t="str">
        <f t="shared" si="91"/>
        <v>7</v>
      </c>
      <c r="AE159" s="1" t="str">
        <f t="shared" si="92"/>
        <v>July</v>
      </c>
      <c r="AF159" s="1" t="s">
        <v>24268</v>
      </c>
      <c r="AG159" s="1" t="str">
        <f t="shared" si="70"/>
        <v xml:space="preserve">Seed </v>
      </c>
      <c r="AH159" s="2" t="str">
        <f t="shared" si="71"/>
        <v>Sow in situ in succession from February to October. The seed usually germinates in 2 - 3 weeks[200]. The February, September and October sowings should be made in a very sheltered warm and sunny position outdoors or under some protection such as a frame. Other sowings can be made in a position that has at least some shade from the midday sun since the plant runs to seed quickly if it gets too hot or the soil is dry[238]. The seed only remains viable for about a year[238].</v>
      </c>
      <c r="AI159" s="1" t="s">
        <v>12642</v>
      </c>
      <c r="AJ159" s="1" t="s">
        <v>53</v>
      </c>
      <c r="AK159" s="1" t="s">
        <v>17104</v>
      </c>
      <c r="AL159" s="1" t="str">
        <f t="shared" si="81"/>
        <v>Scented</v>
      </c>
      <c r="AM159" s="1" t="b">
        <v>1</v>
      </c>
      <c r="AN159" s="1" t="b">
        <v>0</v>
      </c>
      <c r="AO159" s="1" t="b">
        <v>0</v>
      </c>
      <c r="AP159" s="5" t="s">
        <v>28</v>
      </c>
      <c r="AQ159" s="5" t="str">
        <f t="shared" si="72"/>
        <v>Light, Medium, Heavy</v>
      </c>
      <c r="AR159" s="1" t="s">
        <v>274</v>
      </c>
      <c r="AS159" s="1" t="str">
        <f t="shared" si="82"/>
        <v>None, Partial, Full</v>
      </c>
      <c r="AT159" s="1" t="str">
        <f t="shared" si="73"/>
        <v>None, Partial, Full</v>
      </c>
      <c r="AU159" s="1" t="s">
        <v>29</v>
      </c>
      <c r="AV159" s="1" t="str">
        <f t="shared" si="74"/>
        <v>Moist</v>
      </c>
      <c r="AW159" s="1" t="s">
        <v>12</v>
      </c>
      <c r="AX159" s="1" t="str">
        <f t="shared" si="75"/>
        <v>Acid, Neutral, Alkaline</v>
      </c>
      <c r="AY159" s="1" t="b">
        <v>0</v>
      </c>
      <c r="AZ159" s="1" t="b">
        <v>0</v>
      </c>
      <c r="BA159" s="1" t="b">
        <v>0</v>
      </c>
      <c r="BC159" t="str">
        <f t="shared" si="76"/>
        <v>FALSE</v>
      </c>
      <c r="BE159" t="str">
        <f t="shared" si="77"/>
        <v>FALSE</v>
      </c>
      <c r="BF159" s="1" t="b">
        <v>0</v>
      </c>
      <c r="BG159" s="1" t="b">
        <v>0</v>
      </c>
      <c r="BH159" s="1" t="b">
        <v>0</v>
      </c>
      <c r="BI159" s="1" t="s">
        <v>30</v>
      </c>
      <c r="BJ159" s="1" t="str">
        <f t="shared" si="78"/>
        <v>FALSE</v>
      </c>
      <c r="BK159" s="1" t="s">
        <v>77</v>
      </c>
      <c r="BL159" t="str">
        <f t="shared" si="79"/>
        <v>TRUE</v>
      </c>
      <c r="BM159" s="1" t="b">
        <v>0</v>
      </c>
      <c r="BN159" s="1" t="b">
        <v>0</v>
      </c>
      <c r="BO159" s="1">
        <f t="shared" si="83"/>
        <v>12</v>
      </c>
      <c r="BP159" s="1" t="s">
        <v>12643</v>
      </c>
      <c r="BQ159" s="1" cm="1">
        <f t="array" ref="BQ159">_xlfn.IFS(BP159="None Known",0, LEN(BP159)&gt;500, 5,LEN(BP159)&gt;400, 4, LEN(BP159)&gt;300, 3, LEN(BP159)&gt;200, 2, LEN(BP159)&gt;1, 1)</f>
        <v>1</v>
      </c>
      <c r="BR159" s="1" t="s">
        <v>12644</v>
      </c>
      <c r="BS159" s="1">
        <v>3</v>
      </c>
      <c r="BT159" s="1" t="s">
        <v>12645</v>
      </c>
      <c r="BU159" s="1">
        <v>2</v>
      </c>
      <c r="BV159" s="1" t="s">
        <v>12646</v>
      </c>
      <c r="BW159" s="1" t="s">
        <v>31</v>
      </c>
      <c r="BX159" s="1"/>
      <c r="BY159" t="str">
        <f>_xlfn.XLOOKUP($B159,Img_lookup!A:A,Img_lookup!B:B, "Not available")</f>
        <v>3dc80589-2eca-4cc8-8af3-2f84461cc62b</v>
      </c>
      <c r="BZ159" t="str">
        <f>_xlfn.XLOOKUP($B159,Img_lookup!A:A,Img_lookup!C:C, "Not available")</f>
        <v>Anthriscus cerefolium (L.) Hoffm.</v>
      </c>
      <c r="CA159" t="str">
        <f>_xlfn.XLOOKUP($B159,Img_lookup!A:A,Img_lookup!D:D, "Not available")</f>
        <v>C. A. Weatherby and Mrs. C. S. Phelps</v>
      </c>
      <c r="CB159" t="str">
        <f>_xlfn.XLOOKUP($B159,Img_lookup!A:A,Img_lookup!E:E, "https://imgur.com/aT5wafe")</f>
        <v>https://api.openverse.engineering/v1/images/3dc80589-2eca-4cc8-8af3-2f84461cc62b/thumb/</v>
      </c>
    </row>
    <row r="160" spans="1:80" ht="13" x14ac:dyDescent="0.15">
      <c r="A160" s="1" t="s">
        <v>316</v>
      </c>
      <c r="B160" s="1" t="s">
        <v>16203</v>
      </c>
      <c r="C160" s="1" t="s">
        <v>16204</v>
      </c>
      <c r="E160" s="1" t="s">
        <v>16205</v>
      </c>
      <c r="F160" s="1" t="s">
        <v>368</v>
      </c>
      <c r="G160" s="1" t="s">
        <v>368</v>
      </c>
      <c r="H160" s="11" t="str">
        <f t="shared" si="69"/>
        <v>Perennial</v>
      </c>
      <c r="J160" s="1">
        <v>1.2000000479999999</v>
      </c>
      <c r="K160" s="1">
        <v>0.60000002399999997</v>
      </c>
      <c r="L160" t="str" cm="1">
        <f t="array" ref="L160">_xlfn.IFS(J160+K160="", "Unknown", J160+K160&gt;3, "Large", J160+K160&gt;0.5, "Medium", J160+K160&gt;0, "Small")</f>
        <v>Medium</v>
      </c>
      <c r="M160" s="1">
        <v>7</v>
      </c>
      <c r="N160" cm="1">
        <f t="array" ref="N160">IF($M160="",INDEX($M$2:$M$2176,MATCH(1,INDEX(($A$2:$A$2176=$A160)*($M$2:$M$2176&lt;&gt;""),0),0)),$M160)</f>
        <v>7</v>
      </c>
      <c r="O160" s="2" t="str">
        <f t="shared" si="80"/>
        <v>Seasonal outdoors</v>
      </c>
      <c r="P160" s="1" t="s">
        <v>16206</v>
      </c>
      <c r="R160" t="str">
        <f t="shared" si="84"/>
        <v>Medium</v>
      </c>
      <c r="T160" s="1"/>
      <c r="U160" s="1"/>
      <c r="V160" s="1" t="s">
        <v>272</v>
      </c>
      <c r="W160" s="6" t="str">
        <f t="shared" si="85"/>
        <v>4</v>
      </c>
      <c r="X160" t="str">
        <f t="shared" si="86"/>
        <v>April</v>
      </c>
      <c r="Y160" s="2" t="str">
        <f t="shared" si="87"/>
        <v>6</v>
      </c>
      <c r="Z160" s="2" t="str">
        <f t="shared" si="88"/>
        <v>June</v>
      </c>
      <c r="AA160" s="1" t="s">
        <v>307</v>
      </c>
      <c r="AB160" s="1" t="str">
        <f t="shared" si="89"/>
        <v>6</v>
      </c>
      <c r="AC160" s="1" t="str">
        <f t="shared" si="90"/>
        <v>June</v>
      </c>
      <c r="AD160" s="1" t="str">
        <f t="shared" si="91"/>
        <v>7</v>
      </c>
      <c r="AE160" s="1" t="str">
        <f t="shared" si="92"/>
        <v>July</v>
      </c>
      <c r="AF160" s="1" t="s">
        <v>24269</v>
      </c>
      <c r="AG160" s="1" t="str">
        <f t="shared" si="70"/>
        <v xml:space="preserve">Seed </v>
      </c>
      <c r="AH160" s="2" t="str">
        <f t="shared" si="71"/>
        <v>Sow as soon as ripe (June/July) in situ. The seed can also be sown April/May in situ. It usually germinates in 1 - 3 months at 20�c.</v>
      </c>
      <c r="AI160" s="1" t="s">
        <v>16207</v>
      </c>
      <c r="AJ160" s="1" t="s">
        <v>26</v>
      </c>
      <c r="AK160" s="1" t="s">
        <v>17104</v>
      </c>
      <c r="AL160" s="1" t="str">
        <f t="shared" si="81"/>
        <v>Unscented</v>
      </c>
      <c r="AM160" s="1" t="b">
        <v>0</v>
      </c>
      <c r="AN160" s="1" t="b">
        <v>1</v>
      </c>
      <c r="AO160" s="1" t="b">
        <v>0</v>
      </c>
      <c r="AP160" s="5" t="s">
        <v>28</v>
      </c>
      <c r="AQ160" s="5" t="str">
        <f t="shared" si="72"/>
        <v>Light, Medium, Heavy</v>
      </c>
      <c r="AR160" s="1" t="s">
        <v>274</v>
      </c>
      <c r="AS160" s="1" t="str">
        <f t="shared" si="82"/>
        <v>None, Partial, Full</v>
      </c>
      <c r="AT160" s="1" t="str">
        <f t="shared" si="73"/>
        <v>None, Partial, Full</v>
      </c>
      <c r="AU160" s="1" t="s">
        <v>11</v>
      </c>
      <c r="AV160" s="1" t="str">
        <f t="shared" si="74"/>
        <v>Dry, Moist</v>
      </c>
      <c r="AW160" s="1" t="s">
        <v>12</v>
      </c>
      <c r="AX160" s="1" t="str">
        <f t="shared" si="75"/>
        <v>Acid, Neutral, Alkaline</v>
      </c>
      <c r="AY160" s="1" t="b">
        <v>0</v>
      </c>
      <c r="AZ160" s="1" t="b">
        <v>0</v>
      </c>
      <c r="BA160" s="1" t="b">
        <v>0</v>
      </c>
      <c r="BC160" t="str">
        <f t="shared" si="76"/>
        <v>FALSE</v>
      </c>
      <c r="BE160" t="str">
        <f t="shared" si="77"/>
        <v>FALSE</v>
      </c>
      <c r="BF160" s="1" t="b">
        <v>0</v>
      </c>
      <c r="BG160" s="1" t="b">
        <v>0</v>
      </c>
      <c r="BH160" s="1" t="b">
        <v>0</v>
      </c>
      <c r="BI160" s="1" t="s">
        <v>30</v>
      </c>
      <c r="BJ160" s="1" t="str">
        <f t="shared" si="78"/>
        <v>FALSE</v>
      </c>
      <c r="BK160" s="1" t="s">
        <v>77</v>
      </c>
      <c r="BL160" t="str">
        <f t="shared" si="79"/>
        <v>TRUE</v>
      </c>
      <c r="BM160" s="1" t="b">
        <v>0</v>
      </c>
      <c r="BN160" s="1" t="b">
        <v>0</v>
      </c>
      <c r="BO160" s="1">
        <f t="shared" si="83"/>
        <v>8</v>
      </c>
      <c r="BP160" s="1" t="s">
        <v>16208</v>
      </c>
      <c r="BQ160" s="1" cm="1">
        <f t="array" ref="BQ160">_xlfn.IFS(BP160="None Known",0, LEN(BP160)&gt;500, 5,LEN(BP160)&gt;400, 4, LEN(BP160)&gt;300, 3, LEN(BP160)&gt;200, 2, LEN(BP160)&gt;1, 1)</f>
        <v>1</v>
      </c>
      <c r="BR160" s="1" t="s">
        <v>16209</v>
      </c>
      <c r="BS160" s="1">
        <v>2</v>
      </c>
      <c r="BT160" s="1" t="s">
        <v>16210</v>
      </c>
      <c r="BU160" s="1">
        <v>1</v>
      </c>
      <c r="BV160" s="1" t="s">
        <v>16211</v>
      </c>
      <c r="BW160" s="1" t="s">
        <v>16212</v>
      </c>
      <c r="BX160" s="1"/>
      <c r="BY160" t="str">
        <f>_xlfn.XLOOKUP($B160,Img_lookup!A:A,Img_lookup!B:B, "Not available")</f>
        <v>73f6d212-9462-447f-8546-6b3440c5bc39</v>
      </c>
      <c r="BZ160" t="str">
        <f>_xlfn.XLOOKUP($B160,Img_lookup!A:A,Img_lookup!C:C, "Not available")</f>
        <v>Cow Parsley (Anthriscus sylvestris)</v>
      </c>
      <c r="CA160" t="str">
        <f>_xlfn.XLOOKUP($B160,Img_lookup!A:A,Img_lookup!D:D, "Not available")</f>
        <v>Phil Sellens</v>
      </c>
      <c r="CB160" t="str">
        <f>_xlfn.XLOOKUP($B160,Img_lookup!A:A,Img_lookup!E:E, "https://imgur.com/aT5wafe")</f>
        <v>https://api.openverse.engineering/v1/images/73f6d212-9462-447f-8546-6b3440c5bc39/thumb/</v>
      </c>
    </row>
    <row r="161" spans="1:80" ht="397" x14ac:dyDescent="0.15">
      <c r="A161" s="1" t="s">
        <v>193</v>
      </c>
      <c r="B161" s="1" t="s">
        <v>15101</v>
      </c>
      <c r="C161" s="1" t="s">
        <v>15102</v>
      </c>
      <c r="E161" s="1" t="s">
        <v>15103</v>
      </c>
      <c r="F161" s="1" t="s">
        <v>6</v>
      </c>
      <c r="G161" s="1" t="s">
        <v>6</v>
      </c>
      <c r="H161" s="11" t="str">
        <f t="shared" si="69"/>
        <v>Perennial</v>
      </c>
      <c r="J161" s="1">
        <v>0.15000000599999999</v>
      </c>
      <c r="K161" s="1">
        <v>0.60000002399999997</v>
      </c>
      <c r="L161" t="str" cm="1">
        <f t="array" ref="L161">_xlfn.IFS(J161+K161="", "Unknown", J161+K161&gt;3, "Large", J161+K161&gt;0.5, "Medium", J161+K161&gt;0, "Small")</f>
        <v>Medium</v>
      </c>
      <c r="M161" s="1">
        <v>7</v>
      </c>
      <c r="N161" cm="1">
        <f t="array" ref="N161">IF($M161="",INDEX($M$2:$M$2176,MATCH(1,INDEX(($A$2:$A$2176=$A161)*($M$2:$M$2176&lt;&gt;""),0),0)),$M161)</f>
        <v>7</v>
      </c>
      <c r="O161" s="2" t="str">
        <f t="shared" si="80"/>
        <v>Seasonal outdoors</v>
      </c>
      <c r="P161" s="1" t="s">
        <v>15104</v>
      </c>
      <c r="R161" t="str">
        <f t="shared" si="84"/>
        <v>Medium</v>
      </c>
      <c r="T161" s="1"/>
      <c r="U161" s="1"/>
      <c r="V161" s="1" t="s">
        <v>134</v>
      </c>
      <c r="W161" s="6" t="str">
        <f t="shared" si="85"/>
        <v>6</v>
      </c>
      <c r="X161" t="str">
        <f t="shared" si="86"/>
        <v>June</v>
      </c>
      <c r="Y161" s="2" t="str">
        <f t="shared" si="87"/>
        <v>9</v>
      </c>
      <c r="Z161" s="2" t="str">
        <f t="shared" si="88"/>
        <v>September</v>
      </c>
      <c r="AA161" s="1" t="s">
        <v>108</v>
      </c>
      <c r="AB161" s="1" t="str">
        <f t="shared" si="89"/>
        <v>7</v>
      </c>
      <c r="AC161" s="1" t="str">
        <f t="shared" si="90"/>
        <v>July</v>
      </c>
      <c r="AD161" s="1" t="str">
        <f t="shared" si="91"/>
        <v>9</v>
      </c>
      <c r="AE161" s="1" t="str">
        <f t="shared" si="92"/>
        <v>September</v>
      </c>
      <c r="AF161" s="16" t="s">
        <v>24270</v>
      </c>
      <c r="AG161" s="1" t="str">
        <f t="shared" si="70"/>
        <v xml:space="preserve">Seed </v>
      </c>
      <c r="AH161" s="2" t="str">
        <f t="shared" si="71"/>
        <v>Sow spring or autumn in a cold frame. If there is sufficient seed it can be sown outdoors in situ. Pre-soak the seed for about 12 hrs or scarify the seed[134]. It usually germinates in 1 -2 months at 10�c[134].  When large enough to handle, prick the seedlings out into individual pots and plant them out in the summer.
Division in spring or autumn[200].</v>
      </c>
      <c r="AI161" s="1" t="s">
        <v>15105</v>
      </c>
      <c r="AJ161" s="1" t="s">
        <v>23803</v>
      </c>
      <c r="AK161" s="1" t="s">
        <v>17104</v>
      </c>
      <c r="AL161" s="1" t="str">
        <f t="shared" si="81"/>
        <v>Unscented</v>
      </c>
      <c r="AM161" s="1" t="b">
        <v>0</v>
      </c>
      <c r="AN161" s="1" t="b">
        <v>0</v>
      </c>
      <c r="AO161" s="1" t="b">
        <v>0</v>
      </c>
      <c r="AP161" s="5" t="s">
        <v>54</v>
      </c>
      <c r="AQ161" s="5" t="str">
        <f t="shared" si="72"/>
        <v>Light, Medium</v>
      </c>
      <c r="AR161" s="1" t="s">
        <v>30</v>
      </c>
      <c r="AS161" s="1" t="str">
        <f t="shared" si="82"/>
        <v>None</v>
      </c>
      <c r="AT161" s="1" t="str">
        <f t="shared" si="73"/>
        <v>Full</v>
      </c>
      <c r="AU161" s="1" t="s">
        <v>11</v>
      </c>
      <c r="AV161" s="1" t="str">
        <f t="shared" si="74"/>
        <v>Dry, Moist</v>
      </c>
      <c r="AW161" s="1" t="s">
        <v>263</v>
      </c>
      <c r="AX161" s="1" t="str">
        <f t="shared" si="75"/>
        <v>Neutral, Alkaline</v>
      </c>
      <c r="AY161" s="1" t="b">
        <v>0</v>
      </c>
      <c r="AZ161" s="1" t="b">
        <v>1</v>
      </c>
      <c r="BA161" s="1" t="b">
        <v>0</v>
      </c>
      <c r="BB161" s="1" t="s">
        <v>29</v>
      </c>
      <c r="BC161" t="str">
        <f t="shared" si="76"/>
        <v>TRUE</v>
      </c>
      <c r="BE161" t="str">
        <f t="shared" si="77"/>
        <v>FALSE</v>
      </c>
      <c r="BF161" s="1" t="b">
        <v>1</v>
      </c>
      <c r="BG161" s="1" t="b">
        <v>0</v>
      </c>
      <c r="BH161" s="1" t="b">
        <v>1</v>
      </c>
      <c r="BI161" s="1" t="s">
        <v>30</v>
      </c>
      <c r="BJ161" s="1" t="str">
        <f t="shared" si="78"/>
        <v>FALSE</v>
      </c>
      <c r="BL161" t="str">
        <f t="shared" si="79"/>
        <v>FALSE</v>
      </c>
      <c r="BM161" s="1" t="b">
        <v>1</v>
      </c>
      <c r="BN161" s="1" t="b">
        <v>1</v>
      </c>
      <c r="BO161" s="1">
        <f t="shared" si="83"/>
        <v>5</v>
      </c>
      <c r="BP161" s="1" t="s">
        <v>31</v>
      </c>
      <c r="BQ161" s="1" cm="1">
        <f t="array" ref="BQ161">_xlfn.IFS(BP161="None Known",0, LEN(BP161)&gt;500, 5,LEN(BP161)&gt;400, 4, LEN(BP161)&gt;300, 3, LEN(BP161)&gt;200, 2, LEN(BP161)&gt;1, 1)</f>
        <v>0</v>
      </c>
      <c r="BR161" s="1" t="s">
        <v>15106</v>
      </c>
      <c r="BS161" s="1">
        <v>1</v>
      </c>
      <c r="BT161" s="1" t="s">
        <v>15107</v>
      </c>
      <c r="BU161" s="1">
        <v>2</v>
      </c>
      <c r="BV161" s="1" t="s">
        <v>3476</v>
      </c>
      <c r="BW161" s="1" t="s">
        <v>31</v>
      </c>
      <c r="BX161" s="1"/>
      <c r="BY161" t="str">
        <f>_xlfn.XLOOKUP($B161,Img_lookup!A:A,Img_lookup!B:B, "Not available")</f>
        <v>7a137f7f-269b-4bf5-85af-4b2472e14167</v>
      </c>
      <c r="BZ161" t="str">
        <f>_xlfn.XLOOKUP($B161,Img_lookup!A:A,Img_lookup!C:C, "Not available")</f>
        <v>Anthyllis vulneraria</v>
      </c>
      <c r="CA161" t="str">
        <f>_xlfn.XLOOKUP($B161,Img_lookup!A:A,Img_lookup!D:D, "Not available")</f>
        <v>liesvanrompaey</v>
      </c>
      <c r="CB161" t="str">
        <f>_xlfn.XLOOKUP($B161,Img_lookup!A:A,Img_lookup!E:E, "https://imgur.com/aT5wafe")</f>
        <v>https://api.openverse.engineering/v1/images/7a137f7f-269b-4bf5-85af-4b2472e14167/thumb/</v>
      </c>
    </row>
    <row r="162" spans="1:80" ht="409.6" x14ac:dyDescent="0.15">
      <c r="A162" s="1" t="s">
        <v>1884</v>
      </c>
      <c r="B162" s="1" t="s">
        <v>14266</v>
      </c>
      <c r="C162" s="1" t="s">
        <v>14267</v>
      </c>
      <c r="E162" s="1" t="s">
        <v>1282</v>
      </c>
      <c r="F162" s="1" t="s">
        <v>6</v>
      </c>
      <c r="G162" s="1" t="s">
        <v>6</v>
      </c>
      <c r="H162" s="11" t="str">
        <f t="shared" si="69"/>
        <v>Perennial</v>
      </c>
      <c r="J162" s="1">
        <v>1</v>
      </c>
      <c r="K162" s="1">
        <v>0.20000000300000001</v>
      </c>
      <c r="L162" t="str" cm="1">
        <f t="array" ref="L162">_xlfn.IFS(J162+K162="", "Unknown", J162+K162&gt;3, "Large", J162+K162&gt;0.5, "Medium", J162+K162&gt;0, "Small")</f>
        <v>Medium</v>
      </c>
      <c r="M162" s="1">
        <v>7</v>
      </c>
      <c r="N162" cm="1">
        <f t="array" ref="N162">IF($M162="",INDEX($M$2:$M$2176,MATCH(1,INDEX(($A$2:$A$2176=$A162)*($M$2:$M$2176&lt;&gt;""),0),0)),$M162)</f>
        <v>7</v>
      </c>
      <c r="O162" s="2" t="str">
        <f t="shared" si="80"/>
        <v>Seasonal outdoors</v>
      </c>
      <c r="P162" s="1" t="s">
        <v>14268</v>
      </c>
      <c r="R162" t="str">
        <f t="shared" si="84"/>
        <v>Medium</v>
      </c>
      <c r="T162" s="1"/>
      <c r="U162" s="1"/>
      <c r="V162" s="1" t="s">
        <v>108</v>
      </c>
      <c r="W162" s="6" t="str">
        <f t="shared" si="85"/>
        <v>7</v>
      </c>
      <c r="X162" t="str">
        <f t="shared" si="86"/>
        <v>July</v>
      </c>
      <c r="Y162" s="2" t="str">
        <f t="shared" si="87"/>
        <v>9</v>
      </c>
      <c r="Z162" s="2" t="str">
        <f t="shared" si="88"/>
        <v>September</v>
      </c>
      <c r="AA162" s="1" t="s">
        <v>135</v>
      </c>
      <c r="AB162" s="1" t="str">
        <f t="shared" si="89"/>
        <v>8</v>
      </c>
      <c r="AC162" s="1" t="str">
        <f t="shared" si="90"/>
        <v>August</v>
      </c>
      <c r="AD162" s="1" t="str">
        <f t="shared" si="91"/>
        <v>10</v>
      </c>
      <c r="AE162" s="1" t="str">
        <f t="shared" si="92"/>
        <v>October</v>
      </c>
      <c r="AF162" s="16" t="s">
        <v>24271</v>
      </c>
      <c r="AG162" s="1" t="str">
        <f t="shared" si="70"/>
        <v xml:space="preserve">Seed </v>
      </c>
      <c r="AH162" s="2" t="str">
        <f t="shared" si="71"/>
        <v>Surface sow March in a greenhouse. The seed usually germinates in 10 - 21 days at 18�c[134]. Cool nights assist germination[134]. When large enough to handle, prick the seedlings out into individual pots and plant them out in the summer.
The seed can also be sown in situ in July/August and will produce larger and more floriferous plants the following summer.
Cuttings of half-ripe wood in September in a cold frame[200].</v>
      </c>
      <c r="AI162" s="1" t="s">
        <v>14269</v>
      </c>
      <c r="AJ162" s="1" t="s">
        <v>23807</v>
      </c>
      <c r="AK162" s="1" t="s">
        <v>17104</v>
      </c>
      <c r="AL162" s="1" t="str">
        <f t="shared" si="81"/>
        <v>Unscented</v>
      </c>
      <c r="AM162" s="1" t="b">
        <v>0</v>
      </c>
      <c r="AN162" s="1" t="b">
        <v>0</v>
      </c>
      <c r="AO162" s="1" t="b">
        <v>0</v>
      </c>
      <c r="AP162" s="5" t="s">
        <v>54</v>
      </c>
      <c r="AQ162" s="5" t="str">
        <f t="shared" si="72"/>
        <v>Light, Medium</v>
      </c>
      <c r="AR162" s="1" t="s">
        <v>10</v>
      </c>
      <c r="AS162" s="1" t="str">
        <f t="shared" si="82"/>
        <v>None, Partial</v>
      </c>
      <c r="AT162" s="1" t="str">
        <f t="shared" si="73"/>
        <v>Partial, Full</v>
      </c>
      <c r="AU162" s="1" t="s">
        <v>11</v>
      </c>
      <c r="AV162" s="1" t="str">
        <f t="shared" si="74"/>
        <v>Dry, Moist</v>
      </c>
      <c r="AW162" s="1" t="s">
        <v>12</v>
      </c>
      <c r="AX162" s="1" t="str">
        <f t="shared" si="75"/>
        <v>Acid, Neutral, Alkaline</v>
      </c>
      <c r="AY162" s="1" t="b">
        <v>0</v>
      </c>
      <c r="AZ162" s="1" t="b">
        <v>0</v>
      </c>
      <c r="BA162" s="1" t="b">
        <v>0</v>
      </c>
      <c r="BC162" t="str">
        <f t="shared" si="76"/>
        <v>FALSE</v>
      </c>
      <c r="BE162" t="str">
        <f t="shared" si="77"/>
        <v>FALSE</v>
      </c>
      <c r="BF162" s="1" t="b">
        <v>1</v>
      </c>
      <c r="BG162" s="1" t="b">
        <v>1</v>
      </c>
      <c r="BH162" s="1" t="b">
        <v>0</v>
      </c>
      <c r="BI162" s="1" t="s">
        <v>30</v>
      </c>
      <c r="BJ162" s="1" t="str">
        <f t="shared" si="78"/>
        <v>FALSE</v>
      </c>
      <c r="BK162" s="1" t="s">
        <v>77</v>
      </c>
      <c r="BL162" t="str">
        <f t="shared" si="79"/>
        <v>TRUE</v>
      </c>
      <c r="BM162" s="1" t="b">
        <v>0</v>
      </c>
      <c r="BN162" s="1" t="b">
        <v>0</v>
      </c>
      <c r="BO162" s="1">
        <f t="shared" si="83"/>
        <v>5</v>
      </c>
      <c r="BP162" s="1" t="s">
        <v>14270</v>
      </c>
      <c r="BQ162" s="1" cm="1">
        <f t="array" ref="BQ162">_xlfn.IFS(BP162="None Known",0, LEN(BP162)&gt;500, 5,LEN(BP162)&gt;400, 4, LEN(BP162)&gt;300, 3, LEN(BP162)&gt;200, 2, LEN(BP162)&gt;1, 1)</f>
        <v>1</v>
      </c>
      <c r="BR162" s="1" t="s">
        <v>14271</v>
      </c>
      <c r="BS162" s="1">
        <v>1</v>
      </c>
      <c r="BT162" s="1" t="s">
        <v>14272</v>
      </c>
      <c r="BU162" s="1">
        <v>1</v>
      </c>
      <c r="BV162" s="1" t="s">
        <v>14273</v>
      </c>
      <c r="BW162" s="1" t="s">
        <v>31</v>
      </c>
      <c r="BX162" s="1"/>
      <c r="BY162" t="str">
        <f>_xlfn.XLOOKUP($B162,Img_lookup!A:A,Img_lookup!B:B, "Not available")</f>
        <v>fec4bd00-ebdc-44a2-abe9-3a53b39e92fe</v>
      </c>
      <c r="BZ162" t="str">
        <f>_xlfn.XLOOKUP($B162,Img_lookup!A:A,Img_lookup!C:C, "Not available")</f>
        <v>Snapdragon. Antirrhinum majus. Deutsches Magazin fur Garten- und Blumenkunde; Stuggart, G. Weise. (1849)</v>
      </c>
      <c r="CA162" t="str">
        <f>_xlfn.XLOOKUP($B162,Img_lookup!A:A,Img_lookup!D:D, "Not available")</f>
        <v>Swallowtail Garden Seeds</v>
      </c>
      <c r="CB162" t="str">
        <f>_xlfn.XLOOKUP($B162,Img_lookup!A:A,Img_lookup!E:E, "https://imgur.com/aT5wafe")</f>
        <v>https://api.openverse.engineering/v1/images/fec4bd00-ebdc-44a2-abe9-3a53b39e92fe/thumb/</v>
      </c>
    </row>
    <row r="163" spans="1:80" ht="13" x14ac:dyDescent="0.15">
      <c r="A163" s="1" t="s">
        <v>58</v>
      </c>
      <c r="B163" s="1" t="s">
        <v>8180</v>
      </c>
      <c r="C163" s="1" t="s">
        <v>8181</v>
      </c>
      <c r="E163" s="1" t="s">
        <v>8182</v>
      </c>
      <c r="F163" s="1" t="s">
        <v>85</v>
      </c>
      <c r="G163" s="1" t="s">
        <v>85</v>
      </c>
      <c r="H163" s="11" t="str">
        <f t="shared" si="69"/>
        <v>Annual</v>
      </c>
      <c r="J163" s="1">
        <v>5.0000001000000002E-2</v>
      </c>
      <c r="K163" s="1">
        <v>0.20000000300000001</v>
      </c>
      <c r="L163" t="str" cm="1">
        <f t="array" ref="L163">_xlfn.IFS(J163+K163="", "Unknown", J163+K163&gt;3, "Large", J163+K163&gt;0.5, "Medium", J163+K163&gt;0, "Small")</f>
        <v>Small</v>
      </c>
      <c r="N163" cm="1">
        <f t="array" ref="N163">IF($M163="",INDEX($M$2:$M$2176,MATCH(1,INDEX(($A$2:$A$2176=$A163)*($M$2:$M$2176&lt;&gt;""),0),0)),$M163)</f>
        <v>6</v>
      </c>
      <c r="O163" s="2" t="str">
        <f t="shared" si="80"/>
        <v>Seasonal outdoors</v>
      </c>
      <c r="P163" s="1" t="s">
        <v>8183</v>
      </c>
      <c r="R163" t="str">
        <f t="shared" si="84"/>
        <v>Medium</v>
      </c>
      <c r="T163" s="1"/>
      <c r="U163" s="1"/>
      <c r="V163" s="1" t="s">
        <v>176</v>
      </c>
      <c r="W163" s="6" t="str">
        <f t="shared" si="85"/>
        <v>4</v>
      </c>
      <c r="X163" t="str">
        <f t="shared" si="86"/>
        <v>April</v>
      </c>
      <c r="Y163" s="2" t="str">
        <f t="shared" si="87"/>
        <v>10</v>
      </c>
      <c r="Z163" s="2" t="str">
        <f t="shared" si="88"/>
        <v>October</v>
      </c>
      <c r="AA163" s="1" t="s">
        <v>2603</v>
      </c>
      <c r="AB163" s="1" t="str">
        <f t="shared" si="89"/>
        <v>7</v>
      </c>
      <c r="AC163" s="1" t="str">
        <f t="shared" si="90"/>
        <v>July</v>
      </c>
      <c r="AD163" s="1" t="str">
        <f t="shared" si="91"/>
        <v>11</v>
      </c>
      <c r="AE163" s="1" t="str">
        <f t="shared" si="92"/>
        <v>November</v>
      </c>
      <c r="AF163" s="1" t="s">
        <v>24272</v>
      </c>
      <c r="AG163" s="1" t="str">
        <f t="shared" si="70"/>
        <v xml:space="preserve">Seed </v>
      </c>
      <c r="AH163" s="2" t="str">
        <f t="shared" si="71"/>
        <v>Sow autumn in situ. The seed is best sown in dry weather[238].</v>
      </c>
      <c r="AI163" s="1" t="s">
        <v>8184</v>
      </c>
      <c r="AJ163" s="1" t="s">
        <v>2431</v>
      </c>
      <c r="AK163" s="1" t="s">
        <v>17104</v>
      </c>
      <c r="AL163" s="1" t="str">
        <f t="shared" si="81"/>
        <v>Unscented</v>
      </c>
      <c r="AM163" s="1" t="b">
        <v>0</v>
      </c>
      <c r="AN163" s="1" t="b">
        <v>0</v>
      </c>
      <c r="AO163" s="1" t="b">
        <v>0</v>
      </c>
      <c r="AP163" s="5" t="s">
        <v>28</v>
      </c>
      <c r="AQ163" s="5" t="str">
        <f t="shared" si="72"/>
        <v>Light, Medium, Heavy</v>
      </c>
      <c r="AR163" s="1" t="s">
        <v>10</v>
      </c>
      <c r="AS163" s="1" t="str">
        <f t="shared" si="82"/>
        <v>None, Partial</v>
      </c>
      <c r="AT163" s="1" t="str">
        <f t="shared" si="73"/>
        <v>Partial, Full</v>
      </c>
      <c r="AU163" s="1" t="s">
        <v>11</v>
      </c>
      <c r="AV163" s="1" t="str">
        <f t="shared" si="74"/>
        <v>Dry, Moist</v>
      </c>
      <c r="AW163" s="1" t="s">
        <v>12</v>
      </c>
      <c r="AX163" s="1" t="str">
        <f t="shared" si="75"/>
        <v>Acid, Neutral, Alkaline</v>
      </c>
      <c r="AY163" s="1" t="b">
        <v>1</v>
      </c>
      <c r="AZ163" s="1" t="b">
        <v>1</v>
      </c>
      <c r="BA163" s="1" t="b">
        <v>0</v>
      </c>
      <c r="BC163" t="str">
        <f t="shared" si="76"/>
        <v>FALSE</v>
      </c>
      <c r="BE163" t="str">
        <f t="shared" si="77"/>
        <v>FALSE</v>
      </c>
      <c r="BF163" s="1" t="b">
        <v>1</v>
      </c>
      <c r="BG163" s="1" t="b">
        <v>0</v>
      </c>
      <c r="BH163" s="1" t="b">
        <v>1</v>
      </c>
      <c r="BI163" s="1" t="s">
        <v>30</v>
      </c>
      <c r="BJ163" s="1" t="str">
        <f t="shared" si="78"/>
        <v>FALSE</v>
      </c>
      <c r="BK163" s="1" t="s">
        <v>77</v>
      </c>
      <c r="BL163" t="str">
        <f t="shared" si="79"/>
        <v>TRUE</v>
      </c>
      <c r="BM163" s="1" t="b">
        <v>0</v>
      </c>
      <c r="BN163" s="1" t="b">
        <v>0</v>
      </c>
      <c r="BO163" s="1">
        <f t="shared" si="83"/>
        <v>9</v>
      </c>
      <c r="BP163" s="1" t="s">
        <v>31</v>
      </c>
      <c r="BQ163" s="1" cm="1">
        <f t="array" ref="BQ163">_xlfn.IFS(BP163="None Known",0, LEN(BP163)&gt;500, 5,LEN(BP163)&gt;400, 4, LEN(BP163)&gt;300, 3, LEN(BP163)&gt;200, 2, LEN(BP163)&gt;1, 1)</f>
        <v>0</v>
      </c>
      <c r="BR163" s="1" t="s">
        <v>8185</v>
      </c>
      <c r="BS163" s="1">
        <v>2</v>
      </c>
      <c r="BT163" s="1" t="s">
        <v>8186</v>
      </c>
      <c r="BU163" s="1">
        <v>3</v>
      </c>
      <c r="BV163" s="1" t="s">
        <v>181</v>
      </c>
      <c r="BW163" s="1" t="s">
        <v>31</v>
      </c>
      <c r="BX163" s="1"/>
      <c r="BY163" t="str">
        <f>_xlfn.XLOOKUP($B163,Img_lookup!A:A,Img_lookup!B:B, "Not available")</f>
        <v>e5c45174-c95a-4d27-882d-44ca2770978d</v>
      </c>
      <c r="BZ163" t="str">
        <f>_xlfn.XLOOKUP($B163,Img_lookup!A:A,Img_lookup!C:C, "Not available")</f>
        <v>Aphanes arvensis in moss. Tip by Little Garth Iron mine</v>
      </c>
      <c r="CA163" t="str">
        <f>_xlfn.XLOOKUP($B163,Img_lookup!A:A,Img_lookup!D:D, "Not available")</f>
        <v>Mary Gillham Archive Project</v>
      </c>
      <c r="CB163" t="str">
        <f>_xlfn.XLOOKUP($B163,Img_lookup!A:A,Img_lookup!E:E, "https://imgur.com/aT5wafe")</f>
        <v>https://api.openverse.engineering/v1/images/e5c45174-c95a-4d27-882d-44ca2770978d/thumb/</v>
      </c>
    </row>
    <row r="164" spans="1:80" ht="409.6" x14ac:dyDescent="0.15">
      <c r="A164" s="1" t="s">
        <v>193</v>
      </c>
      <c r="B164" s="1" t="s">
        <v>16782</v>
      </c>
      <c r="C164" s="1" t="s">
        <v>16783</v>
      </c>
      <c r="D164" s="1" t="s">
        <v>16784</v>
      </c>
      <c r="E164" s="1" t="s">
        <v>16785</v>
      </c>
      <c r="F164" s="1" t="s">
        <v>6</v>
      </c>
      <c r="G164" s="1" t="s">
        <v>6</v>
      </c>
      <c r="H164" s="11" t="str">
        <f t="shared" si="69"/>
        <v>Perennial</v>
      </c>
      <c r="J164" s="1">
        <v>1.2000000479999999</v>
      </c>
      <c r="L164" t="str" cm="1">
        <f t="array" ref="L164">_xlfn.IFS(J164+K164="", "Unknown", J164+K164&gt;3, "Large", J164+K164&gt;0.5, "Medium", J164+K164&gt;0, "Small")</f>
        <v>Medium</v>
      </c>
      <c r="M164" s="1">
        <v>3</v>
      </c>
      <c r="N164" cm="1">
        <f t="array" ref="N164">IF($M164="",INDEX($M$2:$M$2176,MATCH(1,INDEX(($A$2:$A$2176=$A164)*($M$2:$M$2176&lt;&gt;""),0),0)),$M164)</f>
        <v>3</v>
      </c>
      <c r="O164" s="2" t="str">
        <f t="shared" si="80"/>
        <v>Hardy to cold</v>
      </c>
      <c r="P164" s="1" t="s">
        <v>16786</v>
      </c>
      <c r="R164" t="str">
        <f t="shared" si="84"/>
        <v>Medium</v>
      </c>
      <c r="S164" s="1" t="s">
        <v>349</v>
      </c>
      <c r="T164" s="1" t="str">
        <f>LEFT(S164,FIND("-",S164)-1)</f>
        <v xml:space="preserve">4 </v>
      </c>
      <c r="U164" s="1" t="str">
        <f>RIGHT(S164,FIND("-",S164)-1)</f>
        <v>11</v>
      </c>
      <c r="V164" s="1" t="s">
        <v>134</v>
      </c>
      <c r="W164" s="6" t="str">
        <f t="shared" si="85"/>
        <v>6</v>
      </c>
      <c r="X164" t="str">
        <f t="shared" si="86"/>
        <v>June</v>
      </c>
      <c r="Y164" s="2" t="str">
        <f t="shared" si="87"/>
        <v>9</v>
      </c>
      <c r="Z164" s="2" t="str">
        <f t="shared" si="88"/>
        <v>September</v>
      </c>
      <c r="AF164" s="16" t="s">
        <v>25065</v>
      </c>
      <c r="AG164" s="1" t="str">
        <f t="shared" si="70"/>
        <v xml:space="preserve">Seed </v>
      </c>
      <c r="AH164" s="2" t="str">
        <f t="shared" si="71"/>
        <v>Pre-soak for 3 hours in tepid water and sow February/March in a cold frame. The seed usually germinates in 1 - 3 months at 15�c[134]. When large enough to handle, prick the seedlings out into individual pots and grow them on in light shade in the greenhouse for their first winter, planting them out in late spring or early summer.
Division can be carried out at almost any time of the year, though spring is probably the best time. Simply dig up the roots, harvest the tubers and replant them where you want the plants to grow. It is also possible to harvest the tuber in winter, store them in a cool fairly dry but frost-free place over the winter and then plant them out in the spring. The tubers lose moisture rapidly once they have been harvested, so make sure that you store them in a damp medium such as leafmold.</v>
      </c>
      <c r="AI164" s="1" t="s">
        <v>16787</v>
      </c>
      <c r="AJ164" s="1" t="s">
        <v>53</v>
      </c>
      <c r="AK164" s="1" t="s">
        <v>17104</v>
      </c>
      <c r="AL164" s="1" t="str">
        <f t="shared" si="81"/>
        <v>Scented</v>
      </c>
      <c r="AM164" s="1" t="b">
        <v>1</v>
      </c>
      <c r="AN164" s="1" t="b">
        <v>0</v>
      </c>
      <c r="AO164" s="1" t="b">
        <v>0</v>
      </c>
      <c r="AP164" s="5" t="s">
        <v>54</v>
      </c>
      <c r="AQ164" s="5" t="str">
        <f t="shared" si="72"/>
        <v>Light, Medium</v>
      </c>
      <c r="AR164" s="1" t="s">
        <v>10</v>
      </c>
      <c r="AS164" s="1" t="str">
        <f t="shared" si="82"/>
        <v>None, Partial</v>
      </c>
      <c r="AT164" s="1" t="str">
        <f t="shared" si="73"/>
        <v>Partial, Full</v>
      </c>
      <c r="AU164" s="1" t="s">
        <v>29</v>
      </c>
      <c r="AV164" s="1" t="str">
        <f t="shared" si="74"/>
        <v>Moist</v>
      </c>
      <c r="AW164" s="1" t="s">
        <v>12</v>
      </c>
      <c r="AX164" s="1" t="str">
        <f t="shared" si="75"/>
        <v>Acid, Neutral, Alkaline</v>
      </c>
      <c r="AY164" s="1" t="b">
        <v>1</v>
      </c>
      <c r="AZ164" s="1" t="b">
        <v>0</v>
      </c>
      <c r="BA164" s="1" t="b">
        <v>0</v>
      </c>
      <c r="BC164" t="str">
        <f t="shared" si="76"/>
        <v>FALSE</v>
      </c>
      <c r="BE164" t="str">
        <f t="shared" si="77"/>
        <v>FALSE</v>
      </c>
      <c r="BF164" s="1" t="b">
        <v>0</v>
      </c>
      <c r="BG164" s="1" t="b">
        <v>0</v>
      </c>
      <c r="BH164" s="1" t="b">
        <v>0</v>
      </c>
      <c r="BJ164" s="1" t="str">
        <f t="shared" si="78"/>
        <v>FALSE</v>
      </c>
      <c r="BL164" t="str">
        <f t="shared" si="79"/>
        <v>FALSE</v>
      </c>
      <c r="BM164" s="1" t="b">
        <v>1</v>
      </c>
      <c r="BN164" s="1" t="b">
        <v>0</v>
      </c>
      <c r="BO164" s="1">
        <f t="shared" si="83"/>
        <v>17</v>
      </c>
      <c r="BP164" s="1" t="s">
        <v>16788</v>
      </c>
      <c r="BQ164" s="1" cm="1">
        <f t="array" ref="BQ164">_xlfn.IFS(BP164="None Known",0, LEN(BP164)&gt;500, 5,LEN(BP164)&gt;400, 4, LEN(BP164)&gt;300, 3, LEN(BP164)&gt;200, 2, LEN(BP164)&gt;1, 1)</f>
        <v>1</v>
      </c>
      <c r="BR164" s="16" t="s">
        <v>25247</v>
      </c>
      <c r="BS164" s="1">
        <v>5</v>
      </c>
      <c r="BT164" s="1" t="s">
        <v>16789</v>
      </c>
      <c r="BU164" s="1">
        <v>1</v>
      </c>
      <c r="BV164" s="1" t="s">
        <v>465</v>
      </c>
      <c r="BW164" s="1" t="s">
        <v>31</v>
      </c>
      <c r="BX164" s="1"/>
      <c r="BY164" t="str">
        <f>_xlfn.XLOOKUP($B164,Img_lookup!A:A,Img_lookup!B:B, "Not available")</f>
        <v>256e8d47-6b34-4dfa-ae51-25ae7dae1a7e</v>
      </c>
      <c r="BZ164" t="str">
        <f>_xlfn.XLOOKUP($B164,Img_lookup!A:A,Img_lookup!C:C, "Not available")</f>
        <v>Apios americana, Ground Nut flower, Howard County, MD, Helen Lowe Metzman_2017-08-23-16.26</v>
      </c>
      <c r="CA164" t="str">
        <f>_xlfn.XLOOKUP($B164,Img_lookup!A:A,Img_lookup!D:D, "Not available")</f>
        <v>Sam Droege</v>
      </c>
      <c r="CB164" t="str">
        <f>_xlfn.XLOOKUP($B164,Img_lookup!A:A,Img_lookup!E:E, "https://imgur.com/aT5wafe")</f>
        <v>https://api.openverse.engineering/v1/images/256e8d47-6b34-4dfa-ae51-25ae7dae1a7e/thumb/</v>
      </c>
    </row>
    <row r="165" spans="1:80" ht="13" x14ac:dyDescent="0.15">
      <c r="A165" s="1" t="s">
        <v>316</v>
      </c>
      <c r="B165" s="1" t="s">
        <v>9713</v>
      </c>
      <c r="C165" s="1" t="s">
        <v>9714</v>
      </c>
      <c r="E165" s="1" t="s">
        <v>9715</v>
      </c>
      <c r="F165" s="1" t="s">
        <v>368</v>
      </c>
      <c r="G165" s="1" t="s">
        <v>368</v>
      </c>
      <c r="H165" s="11" t="str">
        <f t="shared" si="69"/>
        <v>Perennial</v>
      </c>
      <c r="J165" s="1">
        <v>0.60000002399999997</v>
      </c>
      <c r="K165" s="1">
        <v>0.25</v>
      </c>
      <c r="L165" t="str" cm="1">
        <f t="array" ref="L165">_xlfn.IFS(J165+K165="", "Unknown", J165+K165&gt;3, "Large", J165+K165&gt;0.5, "Medium", J165+K165&gt;0, "Small")</f>
        <v>Medium</v>
      </c>
      <c r="M165" s="1">
        <v>6</v>
      </c>
      <c r="N165" cm="1">
        <f t="array" ref="N165">IF($M165="",INDEX($M$2:$M$2176,MATCH(1,INDEX(($A$2:$A$2176=$A165)*($M$2:$M$2176&lt;&gt;""),0),0)),$M165)</f>
        <v>6</v>
      </c>
      <c r="O165" s="2" t="str">
        <f t="shared" si="80"/>
        <v>Seasonal outdoors</v>
      </c>
      <c r="P165" s="1" t="s">
        <v>9716</v>
      </c>
      <c r="R165" t="str">
        <f t="shared" si="84"/>
        <v>Medium</v>
      </c>
      <c r="T165" s="1"/>
      <c r="U165" s="1"/>
      <c r="V165" s="1" t="s">
        <v>322</v>
      </c>
      <c r="W165" s="6" t="str">
        <f t="shared" si="85"/>
        <v>6</v>
      </c>
      <c r="X165" t="str">
        <f t="shared" si="86"/>
        <v>June</v>
      </c>
      <c r="Y165" s="2" t="str">
        <f t="shared" si="87"/>
        <v>8</v>
      </c>
      <c r="Z165" s="2" t="str">
        <f t="shared" si="88"/>
        <v>August</v>
      </c>
      <c r="AA165" s="1" t="s">
        <v>427</v>
      </c>
      <c r="AB165" s="1" t="str">
        <f>IF(ISNUMBER(SEARCH("-",AA165)),TRIM(LEFT(AA165,FIND("-",AA165)-1)),AA165)</f>
        <v>8</v>
      </c>
      <c r="AC165" s="1" t="str">
        <f>IF(AB165="1", "January", IF(AB165="2", "February", IF(AB165="3", "March", IF(AB165="4", "April", IF(AB165="5", "May", IF(AB165="6", "June", IF(AB165="7", "July", IF(AB165="8", "August", IF(AB165="9", "September", IF(AB165="10", "October", IF(AB165="11", "November", IF(AB165="12", "December", "Other"))))))))))))</f>
        <v>August</v>
      </c>
      <c r="AD165" s="1" t="str">
        <f>IF(ISNUMBER(SEARCH("-",AA165)),TRIM(RIGHT(AA165,LEN(AA165)-SEARCH("-",AA165))),AA165)</f>
        <v>9</v>
      </c>
      <c r="AE165" s="1" t="str">
        <f>IF(AD165="1", "January", IF(AD165="2", "February", IF(AD165="3", "March", IF(AD165="4", "April", IF(AD165="5", "May", IF(AD165="6", "June", IF(AD165="7", "July", IF(AD165="8", "August", IF(AD165="9", "September", IF(AD165="10", "October", IF(AD165="11", "November", IF(AD165="12", "December", "Other"))))))))))))</f>
        <v>September</v>
      </c>
      <c r="AF165" s="1" t="s">
        <v>24273</v>
      </c>
      <c r="AG165" s="1" t="str">
        <f t="shared" si="70"/>
        <v xml:space="preserve">Seed </v>
      </c>
      <c r="AH165" s="2" t="str">
        <f t="shared" si="71"/>
        <v>Sow spring or autumn in situ. If seed is in short supply it can be sown in a cold frame in spring. The seed can harbour certain diseases of celery, it is usually treated by seed companies before being sold but if you save your own seed you should make sure that only seed from healthy plants is used[1].</v>
      </c>
      <c r="AI165" s="1" t="s">
        <v>9717</v>
      </c>
      <c r="AJ165" s="1" t="s">
        <v>23806</v>
      </c>
      <c r="AK165" s="1" t="s">
        <v>17104</v>
      </c>
      <c r="AL165" s="1" t="str">
        <f t="shared" si="81"/>
        <v>Scented</v>
      </c>
      <c r="AM165" s="1" t="b">
        <v>1</v>
      </c>
      <c r="AN165" s="1" t="b">
        <v>0</v>
      </c>
      <c r="AO165" s="1" t="b">
        <v>0</v>
      </c>
      <c r="AP165" s="5" t="s">
        <v>28</v>
      </c>
      <c r="AQ165" s="5" t="str">
        <f t="shared" si="72"/>
        <v>Light, Medium, Heavy</v>
      </c>
      <c r="AR165" s="1" t="s">
        <v>120</v>
      </c>
      <c r="AS165" s="1" t="str">
        <f t="shared" si="82"/>
        <v>Partial</v>
      </c>
      <c r="AT165" s="1" t="str">
        <f t="shared" si="73"/>
        <v>Partial</v>
      </c>
      <c r="AU165" s="1" t="s">
        <v>29</v>
      </c>
      <c r="AV165" s="1" t="str">
        <f t="shared" si="74"/>
        <v>Moist</v>
      </c>
      <c r="AW165" s="1" t="s">
        <v>12</v>
      </c>
      <c r="AX165" s="1" t="str">
        <f t="shared" si="75"/>
        <v>Acid, Neutral, Alkaline</v>
      </c>
      <c r="AY165" s="1" t="b">
        <v>0</v>
      </c>
      <c r="AZ165" s="1" t="b">
        <v>0</v>
      </c>
      <c r="BA165" s="1" t="b">
        <v>1</v>
      </c>
      <c r="BC165" t="str">
        <f t="shared" si="76"/>
        <v>FALSE</v>
      </c>
      <c r="BE165" t="str">
        <f t="shared" si="77"/>
        <v>FALSE</v>
      </c>
      <c r="BF165" s="1" t="b">
        <v>0</v>
      </c>
      <c r="BG165" s="1" t="b">
        <v>0</v>
      </c>
      <c r="BH165" s="1" t="b">
        <v>0</v>
      </c>
      <c r="BI165" s="1" t="s">
        <v>30</v>
      </c>
      <c r="BJ165" s="1" t="str">
        <f t="shared" si="78"/>
        <v>FALSE</v>
      </c>
      <c r="BK165" s="1" t="s">
        <v>77</v>
      </c>
      <c r="BL165" t="str">
        <f t="shared" si="79"/>
        <v>TRUE</v>
      </c>
      <c r="BM165" s="1" t="b">
        <v>0</v>
      </c>
      <c r="BN165" s="1" t="b">
        <v>0</v>
      </c>
      <c r="BO165" s="1">
        <f t="shared" si="83"/>
        <v>13</v>
      </c>
      <c r="BP165" s="1" t="s">
        <v>9718</v>
      </c>
      <c r="BQ165" s="1" cm="1">
        <f t="array" ref="BQ165">_xlfn.IFS(BP165="None Known",0, LEN(BP165)&gt;500, 5,LEN(BP165)&gt;400, 4, LEN(BP165)&gt;300, 3, LEN(BP165)&gt;200, 2, LEN(BP165)&gt;1, 1)</f>
        <v>1</v>
      </c>
      <c r="BR165" s="1" t="s">
        <v>9719</v>
      </c>
      <c r="BS165" s="1">
        <v>3</v>
      </c>
      <c r="BT165" s="1" t="s">
        <v>9720</v>
      </c>
      <c r="BU165" s="1">
        <v>3</v>
      </c>
      <c r="BV165" s="1" t="s">
        <v>9721</v>
      </c>
      <c r="BW165" s="1" t="s">
        <v>9722</v>
      </c>
      <c r="BX165" s="1"/>
      <c r="BY165" t="str">
        <f>_xlfn.XLOOKUP($B165,Img_lookup!A:A,Img_lookup!B:B, "Not available")</f>
        <v>1373b855-3a91-4f9a-b64a-7debc4b9ca05</v>
      </c>
      <c r="BZ165" t="str">
        <f>_xlfn.XLOOKUP($B165,Img_lookup!A:A,Img_lookup!C:C, "Not available")</f>
        <v>Bleekselderij groen (Apium graveolens var. dulce green).jpg</v>
      </c>
      <c r="CA165" t="str">
        <f>_xlfn.XLOOKUP($B165,Img_lookup!A:A,Img_lookup!D:D, "Not available")</f>
        <v>Eric Hunt</v>
      </c>
      <c r="CB165" t="str">
        <f>_xlfn.XLOOKUP($B165,Img_lookup!A:A,Img_lookup!E:E, "https://imgur.com/aT5wafe")</f>
        <v>https://api.openverse.engineering/v1/images/1373b855-3a91-4f9a-b64a-7debc4b9ca05/thumb/</v>
      </c>
    </row>
    <row r="166" spans="1:80" ht="409.6" x14ac:dyDescent="0.15">
      <c r="A166" s="1" t="s">
        <v>5349</v>
      </c>
      <c r="B166" s="1" t="s">
        <v>5909</v>
      </c>
      <c r="C166" s="1" t="s">
        <v>5910</v>
      </c>
      <c r="E166" s="1" t="s">
        <v>5911</v>
      </c>
      <c r="F166" s="1" t="s">
        <v>6</v>
      </c>
      <c r="G166" s="1" t="s">
        <v>6</v>
      </c>
      <c r="H166" s="11" t="str">
        <f t="shared" si="69"/>
        <v>Perennial</v>
      </c>
      <c r="J166" s="1">
        <v>0.60000002399999997</v>
      </c>
      <c r="K166" s="1">
        <v>1</v>
      </c>
      <c r="L166" t="str" cm="1">
        <f t="array" ref="L166">_xlfn.IFS(J166+K166="", "Unknown", J166+K166&gt;3, "Large", J166+K166&gt;0.5, "Medium", J166+K166&gt;0, "Small")</f>
        <v>Medium</v>
      </c>
      <c r="M166" s="1">
        <v>4</v>
      </c>
      <c r="N166" cm="1">
        <f t="array" ref="N166">IF($M166="",INDEX($M$2:$M$2176,MATCH(1,INDEX(($A$2:$A$2176=$A166)*($M$2:$M$2176&lt;&gt;""),0),0)),$M166)</f>
        <v>4</v>
      </c>
      <c r="O166" s="2" t="str">
        <f t="shared" si="80"/>
        <v>Hardy to cold</v>
      </c>
      <c r="P166" s="1" t="s">
        <v>5912</v>
      </c>
      <c r="R166" t="str">
        <f t="shared" si="84"/>
        <v>Medium</v>
      </c>
      <c r="T166" s="1"/>
      <c r="U166" s="1"/>
      <c r="V166" s="1" t="s">
        <v>51</v>
      </c>
      <c r="W166" s="6" t="str">
        <f t="shared" si="85"/>
        <v>7</v>
      </c>
      <c r="X166" t="str">
        <f t="shared" si="86"/>
        <v>July</v>
      </c>
      <c r="Y166" s="2" t="str">
        <f t="shared" si="87"/>
        <v>8</v>
      </c>
      <c r="Z166" s="2" t="str">
        <f t="shared" si="88"/>
        <v>August</v>
      </c>
      <c r="AF166" s="16" t="s">
        <v>23962</v>
      </c>
      <c r="AG166" s="1" t="str">
        <f t="shared" si="70"/>
        <v xml:space="preserve">Seed </v>
      </c>
      <c r="AH166" s="2" t="str">
        <f t="shared" si="71"/>
        <v>Best sown as soon as it is ripe in late summer and overwintered outdoors. The seed requires a period of cold stratification if it is to germinate well[238]. Prick out the seedlings when large enough to handle and grow them on in a cold frame for their first winter, planting out in late spring of the following year[K].
Division in spring just before active growth begins[200]. Plants can also be divided in the autumn[238].</v>
      </c>
      <c r="AI166" s="1" t="s">
        <v>5913</v>
      </c>
      <c r="AJ166" s="1" t="s">
        <v>23719</v>
      </c>
      <c r="AK166" s="1" t="s">
        <v>17104</v>
      </c>
      <c r="AL166" s="1" t="str">
        <f t="shared" si="81"/>
        <v>Unscented</v>
      </c>
      <c r="AM166" s="1" t="b">
        <v>0</v>
      </c>
      <c r="AN166" s="1" t="b">
        <v>1</v>
      </c>
      <c r="AO166" s="1" t="b">
        <v>0</v>
      </c>
      <c r="AP166" s="5" t="s">
        <v>28</v>
      </c>
      <c r="AQ166" s="5" t="str">
        <f t="shared" si="72"/>
        <v>Light, Medium, Heavy</v>
      </c>
      <c r="AR166" s="1" t="s">
        <v>274</v>
      </c>
      <c r="AS166" s="1" t="str">
        <f t="shared" si="82"/>
        <v>None, Partial, Full</v>
      </c>
      <c r="AT166" s="1" t="str">
        <f t="shared" si="73"/>
        <v>None, Partial, Full</v>
      </c>
      <c r="AU166" s="1" t="s">
        <v>29</v>
      </c>
      <c r="AV166" s="1" t="str">
        <f t="shared" si="74"/>
        <v>Moist</v>
      </c>
      <c r="AW166" s="1" t="s">
        <v>12</v>
      </c>
      <c r="AX166" s="1" t="str">
        <f t="shared" si="75"/>
        <v>Acid, Neutral, Alkaline</v>
      </c>
      <c r="AY166" s="1" t="b">
        <v>0</v>
      </c>
      <c r="AZ166" s="1" t="b">
        <v>0</v>
      </c>
      <c r="BA166" s="1" t="b">
        <v>0</v>
      </c>
      <c r="BC166" t="str">
        <f t="shared" si="76"/>
        <v>FALSE</v>
      </c>
      <c r="BE166" t="str">
        <f t="shared" si="77"/>
        <v>FALSE</v>
      </c>
      <c r="BF166" s="1" t="b">
        <v>0</v>
      </c>
      <c r="BG166" s="1" t="b">
        <v>0</v>
      </c>
      <c r="BH166" s="1" t="b">
        <v>0</v>
      </c>
      <c r="BJ166" s="1" t="str">
        <f t="shared" si="78"/>
        <v>FALSE</v>
      </c>
      <c r="BL166" t="str">
        <f t="shared" si="79"/>
        <v>FALSE</v>
      </c>
      <c r="BM166" s="1" t="b">
        <v>0</v>
      </c>
      <c r="BN166" s="1" t="b">
        <v>0</v>
      </c>
      <c r="BO166" s="1">
        <f t="shared" si="83"/>
        <v>16</v>
      </c>
      <c r="BP166" s="1" t="s">
        <v>5914</v>
      </c>
      <c r="BQ166" s="1" cm="1">
        <f t="array" ref="BQ166">_xlfn.IFS(BP166="None Known",0, LEN(BP166)&gt;500, 5,LEN(BP166)&gt;400, 4, LEN(BP166)&gt;300, 3, LEN(BP166)&gt;200, 2, LEN(BP166)&gt;1, 1)</f>
        <v>5</v>
      </c>
      <c r="BR166" s="16" t="s">
        <v>24842</v>
      </c>
      <c r="BS166" s="1">
        <v>3</v>
      </c>
      <c r="BT166" s="1" t="s">
        <v>5915</v>
      </c>
      <c r="BU166" s="1">
        <v>2</v>
      </c>
      <c r="BV166" s="1" t="s">
        <v>5916</v>
      </c>
      <c r="BW166" s="1" t="s">
        <v>5917</v>
      </c>
      <c r="BX166" s="1"/>
      <c r="BY166" t="str">
        <f>_xlfn.XLOOKUP($B166,Img_lookup!A:A,Img_lookup!B:B, "Not available")</f>
        <v>e7af0b99-8aa1-4a9b-bdcb-4ec0ec23411c</v>
      </c>
      <c r="BZ166" t="str">
        <f>_xlfn.XLOOKUP($B166,Img_lookup!A:A,Img_lookup!C:C, "Not available")</f>
        <v>Apocynum cannabinum 2, Hemp Dogbane, Howard County, Md, Helen Lowe Metzman_2019-10-23-12.14.41 ZS PMax UDR</v>
      </c>
      <c r="CA166" t="str">
        <f>_xlfn.XLOOKUP($B166,Img_lookup!A:A,Img_lookup!D:D, "Not available")</f>
        <v>Sam Droege</v>
      </c>
      <c r="CB166" t="str">
        <f>_xlfn.XLOOKUP($B166,Img_lookup!A:A,Img_lookup!E:E, "https://imgur.com/aT5wafe")</f>
        <v>https://api.openverse.engineering/v1/images/e7af0b99-8aa1-4a9b-bdcb-4ec0ec23411c/thumb/</v>
      </c>
    </row>
    <row r="167" spans="1:80" ht="358" x14ac:dyDescent="0.15">
      <c r="A167" s="1" t="s">
        <v>375</v>
      </c>
      <c r="B167" s="1" t="s">
        <v>3379</v>
      </c>
      <c r="C167" s="1" t="s">
        <v>3380</v>
      </c>
      <c r="E167" s="1" t="s">
        <v>3381</v>
      </c>
      <c r="F167" s="1" t="s">
        <v>6</v>
      </c>
      <c r="G167" s="1" t="s">
        <v>6</v>
      </c>
      <c r="H167" s="11" t="str">
        <f t="shared" si="69"/>
        <v>Perennial</v>
      </c>
      <c r="J167" s="1">
        <v>0.60000002399999997</v>
      </c>
      <c r="K167" s="1">
        <v>0.30000001199999998</v>
      </c>
      <c r="L167" t="str" cm="1">
        <f t="array" ref="L167">_xlfn.IFS(J167+K167="", "Unknown", J167+K167&gt;3, "Large", J167+K167&gt;0.5, "Medium", J167+K167&gt;0, "Small")</f>
        <v>Medium</v>
      </c>
      <c r="M167" s="1">
        <v>3</v>
      </c>
      <c r="N167" cm="1">
        <f t="array" ref="N167">IF($M167="",INDEX($M$2:$M$2176,MATCH(1,INDEX(($A$2:$A$2176=$A167)*($M$2:$M$2176&lt;&gt;""),0),0)),$M167)</f>
        <v>3</v>
      </c>
      <c r="O167" s="2" t="str">
        <f t="shared" si="80"/>
        <v>Hardy to cold</v>
      </c>
      <c r="P167" s="1" t="s">
        <v>3382</v>
      </c>
      <c r="R167" t="str">
        <f t="shared" si="84"/>
        <v>Medium</v>
      </c>
      <c r="T167" s="1"/>
      <c r="U167" s="1"/>
      <c r="V167" s="1" t="s">
        <v>1006</v>
      </c>
      <c r="W167" s="6" t="str">
        <f t="shared" si="85"/>
        <v>5</v>
      </c>
      <c r="X167" t="str">
        <f t="shared" si="86"/>
        <v>May</v>
      </c>
      <c r="Y167" s="2" t="str">
        <f t="shared" si="87"/>
        <v>7</v>
      </c>
      <c r="Z167" s="2" t="str">
        <f t="shared" si="88"/>
        <v>July</v>
      </c>
      <c r="AF167" s="16" t="s">
        <v>23963</v>
      </c>
      <c r="AG167" s="1" t="str">
        <f t="shared" si="70"/>
        <v xml:space="preserve">Seed </v>
      </c>
      <c r="AH167"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67" s="1" t="s">
        <v>3383</v>
      </c>
      <c r="AJ167" s="1" t="s">
        <v>26</v>
      </c>
      <c r="AK167" s="1" t="s">
        <v>17104</v>
      </c>
      <c r="AL167" s="1" t="str">
        <f t="shared" si="81"/>
        <v>Scented</v>
      </c>
      <c r="AM167" s="1" t="b">
        <v>1</v>
      </c>
      <c r="AN167" s="1" t="b">
        <v>1</v>
      </c>
      <c r="AO167" s="1" t="b">
        <v>0</v>
      </c>
      <c r="AP167" s="5" t="s">
        <v>54</v>
      </c>
      <c r="AQ167" s="5" t="str">
        <f t="shared" si="72"/>
        <v>Light, Medium</v>
      </c>
      <c r="AR167" s="1" t="s">
        <v>10</v>
      </c>
      <c r="AS167" s="1" t="str">
        <f t="shared" si="82"/>
        <v>None, Partial</v>
      </c>
      <c r="AT167" s="1" t="str">
        <f t="shared" si="73"/>
        <v>Partial, Full</v>
      </c>
      <c r="AU167" s="1" t="s">
        <v>29</v>
      </c>
      <c r="AV167" s="1" t="str">
        <f t="shared" si="74"/>
        <v>Moist</v>
      </c>
      <c r="AW167" s="1" t="s">
        <v>12</v>
      </c>
      <c r="AX167" s="1" t="str">
        <f t="shared" si="75"/>
        <v>Acid, Neutral, Alkaline</v>
      </c>
      <c r="AY167" s="1" t="b">
        <v>0</v>
      </c>
      <c r="AZ167" s="1" t="b">
        <v>0</v>
      </c>
      <c r="BA167" s="1" t="b">
        <v>0</v>
      </c>
      <c r="BC167" t="str">
        <f t="shared" si="76"/>
        <v>FALSE</v>
      </c>
      <c r="BE167" t="str">
        <f t="shared" si="77"/>
        <v>FALSE</v>
      </c>
      <c r="BF167" s="1" t="b">
        <v>1</v>
      </c>
      <c r="BG167" s="1" t="b">
        <v>0</v>
      </c>
      <c r="BH167" s="1" t="b">
        <v>0</v>
      </c>
      <c r="BI167" s="1" t="s">
        <v>30</v>
      </c>
      <c r="BJ167" s="1" t="str">
        <f t="shared" si="78"/>
        <v>FALSE</v>
      </c>
      <c r="BK167" s="1" t="s">
        <v>77</v>
      </c>
      <c r="BL167" t="str">
        <f t="shared" si="79"/>
        <v>TRUE</v>
      </c>
      <c r="BM167" s="1" t="b">
        <v>0</v>
      </c>
      <c r="BN167" s="1" t="b">
        <v>0</v>
      </c>
      <c r="BO167" s="1">
        <f t="shared" si="83"/>
        <v>12</v>
      </c>
      <c r="BP167" s="1" t="s">
        <v>3384</v>
      </c>
      <c r="BQ167" s="1" cm="1">
        <f t="array" ref="BQ167">_xlfn.IFS(BP167="None Known",0, LEN(BP167)&gt;500, 5,LEN(BP167)&gt;400, 4, LEN(BP167)&gt;300, 3, LEN(BP167)&gt;200, 2, LEN(BP167)&gt;1, 1)</f>
        <v>1</v>
      </c>
      <c r="BR167" s="1" t="s">
        <v>3385</v>
      </c>
      <c r="BS167" s="1">
        <v>3</v>
      </c>
      <c r="BT167" s="1" t="s">
        <v>3386</v>
      </c>
      <c r="BU167" s="1">
        <v>2</v>
      </c>
      <c r="BV167" s="1" t="s">
        <v>3387</v>
      </c>
      <c r="BW167" s="1" t="s">
        <v>3388</v>
      </c>
      <c r="BX167" s="1"/>
      <c r="BY167" t="str">
        <f>_xlfn.XLOOKUP($B167,Img_lookup!A:A,Img_lookup!B:B, "Not available")</f>
        <v>8b835214-24f3-4a4e-9a02-770a3f62c849</v>
      </c>
      <c r="BZ167" t="str">
        <f>_xlfn.XLOOKUP($B167,Img_lookup!A:A,Img_lookup!C:C, "Not available")</f>
        <v>Aquilegia canadensis</v>
      </c>
      <c r="CA167" t="str">
        <f>_xlfn.XLOOKUP($B167,Img_lookup!A:A,Img_lookup!D:D, "Not available")</f>
        <v>Thomas Fisher Rare Book Library, UofT</v>
      </c>
      <c r="CB167" t="str">
        <f>_xlfn.XLOOKUP($B167,Img_lookup!A:A,Img_lookup!E:E, "https://imgur.com/aT5wafe")</f>
        <v>https://api.openverse.engineering/v1/images/8b835214-24f3-4a4e-9a02-770a3f62c849/thumb/</v>
      </c>
    </row>
    <row r="168" spans="1:80" ht="358" x14ac:dyDescent="0.15">
      <c r="A168" s="1" t="s">
        <v>375</v>
      </c>
      <c r="B168" s="1" t="s">
        <v>5933</v>
      </c>
      <c r="C168" s="1" t="s">
        <v>5934</v>
      </c>
      <c r="E168" s="1" t="s">
        <v>2501</v>
      </c>
      <c r="F168" s="1" t="s">
        <v>6</v>
      </c>
      <c r="G168" s="1" t="s">
        <v>6</v>
      </c>
      <c r="H168" s="11" t="str">
        <f t="shared" si="69"/>
        <v>Perennial</v>
      </c>
      <c r="J168" s="1">
        <v>0.30000001199999998</v>
      </c>
      <c r="K168" s="1">
        <v>0.20000000300000001</v>
      </c>
      <c r="L168" t="str" cm="1">
        <f t="array" ref="L168">_xlfn.IFS(J168+K168="", "Unknown", J168+K168&gt;3, "Large", J168+K168&gt;0.5, "Medium", J168+K168&gt;0, "Small")</f>
        <v>Medium</v>
      </c>
      <c r="M168" s="1">
        <v>6</v>
      </c>
      <c r="N168" cm="1">
        <f t="array" ref="N168">IF($M168="",INDEX($M$2:$M$2176,MATCH(1,INDEX(($A$2:$A$2176=$A168)*($M$2:$M$2176&lt;&gt;""),0),0)),$M168)</f>
        <v>6</v>
      </c>
      <c r="O168" s="2" t="str">
        <f t="shared" si="80"/>
        <v>Seasonal outdoors</v>
      </c>
      <c r="P168" s="1" t="s">
        <v>5935</v>
      </c>
      <c r="R168" t="str">
        <f t="shared" si="84"/>
        <v>Medium</v>
      </c>
      <c r="T168" s="1"/>
      <c r="U168" s="1"/>
      <c r="V168" s="1" t="s">
        <v>1602</v>
      </c>
      <c r="W168" s="6" t="str">
        <f t="shared" si="85"/>
        <v>4</v>
      </c>
      <c r="X168" t="str">
        <f t="shared" si="86"/>
        <v>April</v>
      </c>
      <c r="Y168" s="2" t="str">
        <f t="shared" si="87"/>
        <v>7</v>
      </c>
      <c r="Z168" s="2" t="str">
        <f t="shared" si="88"/>
        <v>July</v>
      </c>
      <c r="AA168" s="1" t="s">
        <v>51</v>
      </c>
      <c r="AB168" s="1" t="str">
        <f>IF(ISNUMBER(SEARCH("-",AA168)),TRIM(LEFT(AA168,FIND("-",AA168)-1)),AA168)</f>
        <v>7</v>
      </c>
      <c r="AC168" s="1" t="str">
        <f>IF(AB168="1", "January", IF(AB168="2", "February", IF(AB168="3", "March", IF(AB168="4", "April", IF(AB168="5", "May", IF(AB168="6", "June", IF(AB168="7", "July", IF(AB168="8", "August", IF(AB168="9", "September", IF(AB168="10", "October", IF(AB168="11", "November", IF(AB168="12", "December", "Other"))))))))))))</f>
        <v>July</v>
      </c>
      <c r="AD168" s="1" t="str">
        <f>IF(ISNUMBER(SEARCH("-",AA168)),TRIM(RIGHT(AA168,LEN(AA168)-SEARCH("-",AA168))),AA168)</f>
        <v>8</v>
      </c>
      <c r="AE168" s="1" t="str">
        <f>IF(AD168="1", "January", IF(AD168="2", "February", IF(AD168="3", "March", IF(AD168="4", "April", IF(AD168="5", "May", IF(AD168="6", "June", IF(AD168="7", "July", IF(AD168="8", "August", IF(AD168="9", "September", IF(AD168="10", "October", IF(AD168="11", "November", IF(AD168="12", "December", "Other"))))))))))))</f>
        <v>August</v>
      </c>
      <c r="AF168" s="16" t="s">
        <v>23963</v>
      </c>
      <c r="AG168" s="1" t="str">
        <f t="shared" si="70"/>
        <v xml:space="preserve">Seed </v>
      </c>
      <c r="AH168"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68" s="1" t="s">
        <v>5936</v>
      </c>
      <c r="AJ168" s="1" t="s">
        <v>26</v>
      </c>
      <c r="AK168" s="1" t="s">
        <v>17104</v>
      </c>
      <c r="AL168" s="1" t="str">
        <f t="shared" si="81"/>
        <v>Unscented</v>
      </c>
      <c r="AM168" s="1" t="b">
        <v>0</v>
      </c>
      <c r="AN168" s="1" t="b">
        <v>1</v>
      </c>
      <c r="AO168" s="1" t="b">
        <v>0</v>
      </c>
      <c r="AP168" s="5" t="s">
        <v>54</v>
      </c>
      <c r="AQ168" s="5" t="str">
        <f t="shared" si="72"/>
        <v>Light, Medium</v>
      </c>
      <c r="AR168" s="1" t="s">
        <v>10</v>
      </c>
      <c r="AS168" s="1" t="str">
        <f t="shared" si="82"/>
        <v>None, Partial</v>
      </c>
      <c r="AT168" s="1" t="str">
        <f t="shared" si="73"/>
        <v>Partial, Full</v>
      </c>
      <c r="AU168" s="1" t="s">
        <v>29</v>
      </c>
      <c r="AV168" s="1" t="str">
        <f t="shared" si="74"/>
        <v>Moist</v>
      </c>
      <c r="AW168" s="1" t="s">
        <v>12</v>
      </c>
      <c r="AX168" s="1" t="str">
        <f t="shared" si="75"/>
        <v>Acid, Neutral, Alkaline</v>
      </c>
      <c r="AY168" s="1" t="b">
        <v>0</v>
      </c>
      <c r="AZ168" s="1" t="b">
        <v>0</v>
      </c>
      <c r="BA168" s="1" t="b">
        <v>0</v>
      </c>
      <c r="BC168" t="str">
        <f t="shared" si="76"/>
        <v>FALSE</v>
      </c>
      <c r="BE168" t="str">
        <f t="shared" si="77"/>
        <v>FALSE</v>
      </c>
      <c r="BF168" s="1" t="b">
        <v>0</v>
      </c>
      <c r="BG168" s="1" t="b">
        <v>0</v>
      </c>
      <c r="BH168" s="1" t="b">
        <v>0</v>
      </c>
      <c r="BJ168" s="1" t="str">
        <f t="shared" si="78"/>
        <v>FALSE</v>
      </c>
      <c r="BL168" t="str">
        <f t="shared" si="79"/>
        <v>FALSE</v>
      </c>
      <c r="BM168" s="1" t="b">
        <v>0</v>
      </c>
      <c r="BN168" s="1" t="b">
        <v>0</v>
      </c>
      <c r="BO168" s="1">
        <f t="shared" si="83"/>
        <v>10</v>
      </c>
      <c r="BP168" s="1" t="s">
        <v>5937</v>
      </c>
      <c r="BQ168" s="1" cm="1">
        <f t="array" ref="BQ168">_xlfn.IFS(BP168="None Known",0, LEN(BP168)&gt;500, 5,LEN(BP168)&gt;400, 4, LEN(BP168)&gt;300, 3, LEN(BP168)&gt;200, 2, LEN(BP168)&gt;1, 1)</f>
        <v>1</v>
      </c>
      <c r="BR168" s="1" t="s">
        <v>5938</v>
      </c>
      <c r="BS168" s="1">
        <v>3</v>
      </c>
      <c r="BT168" s="1" t="s">
        <v>31</v>
      </c>
      <c r="BU168" s="1">
        <v>0</v>
      </c>
      <c r="BW168" s="1" t="s">
        <v>3388</v>
      </c>
      <c r="BX168" s="1"/>
      <c r="BY168" t="str">
        <f>_xlfn.XLOOKUP($B168,Img_lookup!A:A,Img_lookup!B:B, "Not available")</f>
        <v>c9b19ae7-34c1-4a5c-9ad4-005638e1b433</v>
      </c>
      <c r="BZ168" t="str">
        <f>_xlfn.XLOOKUP($B168,Img_lookup!A:A,Img_lookup!C:C, "Not available")</f>
        <v>Aquilegia flabellata</v>
      </c>
      <c r="CA168" t="str">
        <f>_xlfn.XLOOKUP($B168,Img_lookup!A:A,Img_lookup!D:D, "Not available")</f>
        <v>ai3310X</v>
      </c>
      <c r="CB168" t="str">
        <f>_xlfn.XLOOKUP($B168,Img_lookup!A:A,Img_lookup!E:E, "https://imgur.com/aT5wafe")</f>
        <v>https://api.openverse.engineering/v1/images/c9b19ae7-34c1-4a5c-9ad4-005638e1b433/thumb/</v>
      </c>
    </row>
    <row r="169" spans="1:80" ht="358" x14ac:dyDescent="0.15">
      <c r="A169" s="1" t="s">
        <v>375</v>
      </c>
      <c r="B169" s="1" t="s">
        <v>12001</v>
      </c>
      <c r="C169" s="1" t="s">
        <v>12002</v>
      </c>
      <c r="E169" s="1" t="s">
        <v>12003</v>
      </c>
      <c r="F169" s="1" t="s">
        <v>6</v>
      </c>
      <c r="G169" s="1" t="s">
        <v>6</v>
      </c>
      <c r="H169" s="11" t="str">
        <f t="shared" si="69"/>
        <v>Perennial</v>
      </c>
      <c r="J169" s="1">
        <v>0.75</v>
      </c>
      <c r="K169" s="1">
        <v>0.44999998800000002</v>
      </c>
      <c r="L169" t="str" cm="1">
        <f t="array" ref="L169">_xlfn.IFS(J169+K169="", "Unknown", J169+K169&gt;3, "Large", J169+K169&gt;0.5, "Medium", J169+K169&gt;0, "Small")</f>
        <v>Medium</v>
      </c>
      <c r="M169" s="1">
        <v>3</v>
      </c>
      <c r="N169" cm="1">
        <f t="array" ref="N169">IF($M169="",INDEX($M$2:$M$2176,MATCH(1,INDEX(($A$2:$A$2176=$A169)*($M$2:$M$2176&lt;&gt;""),0),0)),$M169)</f>
        <v>3</v>
      </c>
      <c r="O169" s="2" t="str">
        <f t="shared" si="80"/>
        <v>Hardy to cold</v>
      </c>
      <c r="P169" s="1" t="s">
        <v>12004</v>
      </c>
      <c r="R169" t="str">
        <f t="shared" si="84"/>
        <v>Medium</v>
      </c>
      <c r="T169" s="1"/>
      <c r="U169" s="1"/>
      <c r="V169" s="1" t="s">
        <v>698</v>
      </c>
      <c r="W169" s="6" t="str">
        <f t="shared" si="85"/>
        <v>5</v>
      </c>
      <c r="X169" t="str">
        <f t="shared" si="86"/>
        <v>May</v>
      </c>
      <c r="Y169" s="2" t="str">
        <f t="shared" si="87"/>
        <v>8</v>
      </c>
      <c r="Z169" s="2" t="str">
        <f t="shared" si="88"/>
        <v>August</v>
      </c>
      <c r="AA169" s="1" t="s">
        <v>108</v>
      </c>
      <c r="AB169" s="1" t="str">
        <f>IF(ISNUMBER(SEARCH("-",AA169)),TRIM(LEFT(AA169,FIND("-",AA169)-1)),AA169)</f>
        <v>7</v>
      </c>
      <c r="AC169" s="1" t="str">
        <f>IF(AB169="1", "January", IF(AB169="2", "February", IF(AB169="3", "March", IF(AB169="4", "April", IF(AB169="5", "May", IF(AB169="6", "June", IF(AB169="7", "July", IF(AB169="8", "August", IF(AB169="9", "September", IF(AB169="10", "October", IF(AB169="11", "November", IF(AB169="12", "December", "Other"))))))))))))</f>
        <v>July</v>
      </c>
      <c r="AD169" s="1" t="str">
        <f>IF(ISNUMBER(SEARCH("-",AA169)),TRIM(RIGHT(AA169,LEN(AA169)-SEARCH("-",AA169))),AA169)</f>
        <v>9</v>
      </c>
      <c r="AE169" s="1" t="str">
        <f>IF(AD169="1", "January", IF(AD169="2", "February", IF(AD169="3", "March", IF(AD169="4", "April", IF(AD169="5", "May", IF(AD169="6", "June", IF(AD169="7", "July", IF(AD169="8", "August", IF(AD169="9", "September", IF(AD169="10", "October", IF(AD169="11", "November", IF(AD169="12", "December", "Other"))))))))))))</f>
        <v>September</v>
      </c>
      <c r="AF169" s="16" t="s">
        <v>23963</v>
      </c>
      <c r="AG169" s="1" t="str">
        <f t="shared" si="70"/>
        <v xml:space="preserve">Seed </v>
      </c>
      <c r="AH169"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69" s="1" t="s">
        <v>12005</v>
      </c>
      <c r="AJ169" s="1" t="s">
        <v>26</v>
      </c>
      <c r="AK169" s="1" t="s">
        <v>17104</v>
      </c>
      <c r="AL169" s="1" t="str">
        <f t="shared" si="81"/>
        <v>Unscented</v>
      </c>
      <c r="AM169" s="1" t="b">
        <v>0</v>
      </c>
      <c r="AN169" s="1" t="b">
        <v>0</v>
      </c>
      <c r="AO169" s="1" t="b">
        <v>0</v>
      </c>
      <c r="AP169" s="5" t="s">
        <v>54</v>
      </c>
      <c r="AQ169" s="5" t="str">
        <f t="shared" si="72"/>
        <v>Light, Medium</v>
      </c>
      <c r="AR169" s="1" t="s">
        <v>10</v>
      </c>
      <c r="AS169" s="1" t="str">
        <f t="shared" si="82"/>
        <v>None, Partial</v>
      </c>
      <c r="AT169" s="1" t="str">
        <f t="shared" si="73"/>
        <v>Partial, Full</v>
      </c>
      <c r="AU169" s="1" t="s">
        <v>29</v>
      </c>
      <c r="AV169" s="1" t="str">
        <f t="shared" si="74"/>
        <v>Moist</v>
      </c>
      <c r="AW169" s="1" t="s">
        <v>12</v>
      </c>
      <c r="AX169" s="1" t="str">
        <f t="shared" si="75"/>
        <v>Acid, Neutral, Alkaline</v>
      </c>
      <c r="AY169" s="1" t="b">
        <v>0</v>
      </c>
      <c r="AZ169" s="1" t="b">
        <v>0</v>
      </c>
      <c r="BA169" s="1" t="b">
        <v>0</v>
      </c>
      <c r="BC169" t="str">
        <f t="shared" si="76"/>
        <v>FALSE</v>
      </c>
      <c r="BE169" t="str">
        <f t="shared" si="77"/>
        <v>FALSE</v>
      </c>
      <c r="BF169" s="1" t="b">
        <v>0</v>
      </c>
      <c r="BG169" s="1" t="b">
        <v>0</v>
      </c>
      <c r="BH169" s="1" t="b">
        <v>0</v>
      </c>
      <c r="BJ169" s="1" t="str">
        <f t="shared" si="78"/>
        <v>FALSE</v>
      </c>
      <c r="BL169" t="str">
        <f t="shared" si="79"/>
        <v>FALSE</v>
      </c>
      <c r="BM169" s="1" t="b">
        <v>0</v>
      </c>
      <c r="BN169" s="1" t="b">
        <v>0</v>
      </c>
      <c r="BO169" s="1">
        <f t="shared" si="83"/>
        <v>13</v>
      </c>
      <c r="BP169" s="1" t="s">
        <v>10956</v>
      </c>
      <c r="BQ169" s="1" cm="1">
        <f t="array" ref="BQ169">_xlfn.IFS(BP169="None Known",0, LEN(BP169)&gt;500, 5,LEN(BP169)&gt;400, 4, LEN(BP169)&gt;300, 3, LEN(BP169)&gt;200, 2, LEN(BP169)&gt;1, 1)</f>
        <v>2</v>
      </c>
      <c r="BR169" s="1" t="s">
        <v>10957</v>
      </c>
      <c r="BS169" s="1">
        <v>3</v>
      </c>
      <c r="BT169" s="1" t="s">
        <v>10958</v>
      </c>
      <c r="BU169" s="1">
        <v>2</v>
      </c>
      <c r="BV169" s="1" t="s">
        <v>209</v>
      </c>
      <c r="BW169" s="1" t="s">
        <v>3388</v>
      </c>
      <c r="BX169" s="1"/>
      <c r="BY169" t="str">
        <f>_xlfn.XLOOKUP($B169,Img_lookup!A:A,Img_lookup!B:B, "Not available")</f>
        <v>ac372a9f-a892-4ff2-8971-93177daf3d9f</v>
      </c>
      <c r="BZ169" t="str">
        <f>_xlfn.XLOOKUP($B169,Img_lookup!A:A,Img_lookup!C:C, "Not available")</f>
        <v>J20170531-0077‚ÄîAquilegia formosa‚ÄîRPBG‚ÄîDxO</v>
      </c>
      <c r="CA169" t="str">
        <f>_xlfn.XLOOKUP($B169,Img_lookup!A:A,Img_lookup!D:D, "Not available")</f>
        <v>John Rusk</v>
      </c>
      <c r="CB169" t="str">
        <f>_xlfn.XLOOKUP($B169,Img_lookup!A:A,Img_lookup!E:E, "https://imgur.com/aT5wafe")</f>
        <v>https://api.openverse.engineering/v1/images/ac372a9f-a892-4ff2-8971-93177daf3d9f/thumb/</v>
      </c>
    </row>
    <row r="170" spans="1:80" ht="358" x14ac:dyDescent="0.15">
      <c r="A170" s="1" t="s">
        <v>375</v>
      </c>
      <c r="B170" s="1" t="s">
        <v>10951</v>
      </c>
      <c r="C170" s="1" t="s">
        <v>6601</v>
      </c>
      <c r="D170" s="1" t="s">
        <v>10952</v>
      </c>
      <c r="E170" s="1" t="s">
        <v>10953</v>
      </c>
      <c r="F170" s="1" t="s">
        <v>6</v>
      </c>
      <c r="G170" s="1" t="s">
        <v>6</v>
      </c>
      <c r="H170" s="11" t="str">
        <f t="shared" si="69"/>
        <v>Perennial</v>
      </c>
      <c r="J170" s="1">
        <v>0.89999997600000003</v>
      </c>
      <c r="L170" t="str" cm="1">
        <f t="array" ref="L170">_xlfn.IFS(J170+K170="", "Unknown", J170+K170&gt;3, "Large", J170+K170&gt;0.5, "Medium", J170+K170&gt;0, "Small")</f>
        <v>Medium</v>
      </c>
      <c r="M170" s="1">
        <v>3</v>
      </c>
      <c r="N170" cm="1">
        <f t="array" ref="N170">IF($M170="",INDEX($M$2:$M$2176,MATCH(1,INDEX(($A$2:$A$2176=$A170)*($M$2:$M$2176&lt;&gt;""),0),0)),$M170)</f>
        <v>3</v>
      </c>
      <c r="O170" s="2" t="str">
        <f t="shared" si="80"/>
        <v>Hardy to cold</v>
      </c>
      <c r="P170" s="1" t="s">
        <v>10954</v>
      </c>
      <c r="R170" t="str">
        <f t="shared" si="84"/>
        <v>Medium</v>
      </c>
      <c r="W170"/>
      <c r="AF170" s="16" t="s">
        <v>23963</v>
      </c>
      <c r="AG170" s="1" t="str">
        <f t="shared" si="70"/>
        <v xml:space="preserve">Seed </v>
      </c>
      <c r="AH170"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70" s="1" t="s">
        <v>10955</v>
      </c>
      <c r="AJ170" s="1" t="s">
        <v>26</v>
      </c>
      <c r="AK170" s="1" t="s">
        <v>17104</v>
      </c>
      <c r="AL170" s="1" t="str">
        <f t="shared" si="81"/>
        <v>Unscented</v>
      </c>
      <c r="AM170" s="1" t="b">
        <v>0</v>
      </c>
      <c r="AN170" s="1" t="b">
        <v>0</v>
      </c>
      <c r="AO170" s="1" t="b">
        <v>0</v>
      </c>
      <c r="AP170" s="5" t="s">
        <v>54</v>
      </c>
      <c r="AQ170" s="5" t="str">
        <f t="shared" si="72"/>
        <v>Light, Medium</v>
      </c>
      <c r="AR170" s="1" t="s">
        <v>10</v>
      </c>
      <c r="AS170" s="1" t="str">
        <f t="shared" si="82"/>
        <v>None, Partial</v>
      </c>
      <c r="AT170" s="1" t="str">
        <f t="shared" si="73"/>
        <v>Partial, Full</v>
      </c>
      <c r="AU170" s="1" t="s">
        <v>29</v>
      </c>
      <c r="AV170" s="1" t="str">
        <f t="shared" si="74"/>
        <v>Moist</v>
      </c>
      <c r="AW170" s="1" t="s">
        <v>12</v>
      </c>
      <c r="AX170" s="1" t="str">
        <f t="shared" si="75"/>
        <v>Acid, Neutral, Alkaline</v>
      </c>
      <c r="AY170" s="1" t="b">
        <v>0</v>
      </c>
      <c r="AZ170" s="1" t="b">
        <v>0</v>
      </c>
      <c r="BA170" s="1" t="b">
        <v>0</v>
      </c>
      <c r="BC170" t="str">
        <f t="shared" si="76"/>
        <v>FALSE</v>
      </c>
      <c r="BE170" t="str">
        <f t="shared" si="77"/>
        <v>FALSE</v>
      </c>
      <c r="BF170" s="1" t="b">
        <v>0</v>
      </c>
      <c r="BG170" s="1" t="b">
        <v>0</v>
      </c>
      <c r="BH170" s="1" t="b">
        <v>0</v>
      </c>
      <c r="BJ170" s="1" t="str">
        <f t="shared" si="78"/>
        <v>FALSE</v>
      </c>
      <c r="BL170" t="str">
        <f t="shared" si="79"/>
        <v>FALSE</v>
      </c>
      <c r="BM170" s="1" t="b">
        <v>0</v>
      </c>
      <c r="BN170" s="1" t="b">
        <v>0</v>
      </c>
      <c r="BO170" s="1">
        <f t="shared" si="83"/>
        <v>13</v>
      </c>
      <c r="BP170" s="1" t="s">
        <v>10956</v>
      </c>
      <c r="BQ170" s="1" cm="1">
        <f t="array" ref="BQ170">_xlfn.IFS(BP170="None Known",0, LEN(BP170)&gt;500, 5,LEN(BP170)&gt;400, 4, LEN(BP170)&gt;300, 3, LEN(BP170)&gt;200, 2, LEN(BP170)&gt;1, 1)</f>
        <v>2</v>
      </c>
      <c r="BR170" s="1" t="s">
        <v>10957</v>
      </c>
      <c r="BS170" s="1">
        <v>3</v>
      </c>
      <c r="BT170" s="1" t="s">
        <v>10958</v>
      </c>
      <c r="BU170" s="1">
        <v>2</v>
      </c>
      <c r="BV170" s="1" t="s">
        <v>209</v>
      </c>
      <c r="BW170" s="1" t="s">
        <v>3388</v>
      </c>
      <c r="BX170" s="1"/>
      <c r="BY170" t="str">
        <f>_xlfn.XLOOKUP($B170,Img_lookup!A:A,Img_lookup!B:B, "Not available")</f>
        <v>4a57fbba-2a43-4e9b-ba8e-ae7f4a410df2</v>
      </c>
      <c r="BZ170" t="str">
        <f>_xlfn.XLOOKUP($B170,Img_lookup!A:A,Img_lookup!C:C, "Not available")</f>
        <v>Aquilegia formosa var. truncata M.E. Jones</v>
      </c>
      <c r="CA170" t="str">
        <f>_xlfn.XLOOKUP($B170,Img_lookup!A:A,Img_lookup!D:D, "Not available")</f>
        <v>Charles C. Parry</v>
      </c>
      <c r="CB170" t="str">
        <f>_xlfn.XLOOKUP($B170,Img_lookup!A:A,Img_lookup!E:E, "https://imgur.com/aT5wafe")</f>
        <v>https://api.openverse.engineering/v1/images/4a57fbba-2a43-4e9b-ba8e-ae7f4a410df2/thumb/</v>
      </c>
    </row>
    <row r="171" spans="1:80" ht="358" x14ac:dyDescent="0.15">
      <c r="A171" s="1" t="s">
        <v>375</v>
      </c>
      <c r="B171" s="1" t="s">
        <v>15973</v>
      </c>
      <c r="E171" s="1" t="s">
        <v>15974</v>
      </c>
      <c r="F171" s="1" t="s">
        <v>6</v>
      </c>
      <c r="G171" s="1" t="s">
        <v>6</v>
      </c>
      <c r="H171" s="11" t="str">
        <f t="shared" si="69"/>
        <v>Perennial</v>
      </c>
      <c r="J171" s="1">
        <v>0.75</v>
      </c>
      <c r="L171" t="str" cm="1">
        <f t="array" ref="L171">_xlfn.IFS(J171+K171="", "Unknown", J171+K171&gt;3, "Large", J171+K171&gt;0.5, "Medium", J171+K171&gt;0, "Small")</f>
        <v>Medium</v>
      </c>
      <c r="M171" s="1">
        <v>7</v>
      </c>
      <c r="N171" cm="1">
        <f t="array" ref="N171">IF($M171="",INDEX($M$2:$M$2176,MATCH(1,INDEX(($A$2:$A$2176=$A171)*($M$2:$M$2176&lt;&gt;""),0),0)),$M171)</f>
        <v>7</v>
      </c>
      <c r="O171" s="2" t="str">
        <f t="shared" si="80"/>
        <v>Seasonal outdoors</v>
      </c>
      <c r="P171" s="1" t="s">
        <v>15975</v>
      </c>
      <c r="R171" t="str">
        <f t="shared" si="84"/>
        <v>Medium</v>
      </c>
      <c r="T171" s="1"/>
      <c r="U171" s="1"/>
      <c r="V171" s="1" t="s">
        <v>272</v>
      </c>
      <c r="W171" s="6" t="str">
        <f>IF(ISNUMBER(SEARCH("-",V171)),TRIM(LEFT(V171,FIND("-",V171)-1)),V171)</f>
        <v>4</v>
      </c>
      <c r="X171" t="str">
        <f>IF(W171="1", "January", IF(W171="2", "February", IF(W171="3", "March", IF(W171="4", "April", IF(W171="5", "May", IF(W171="6", "June", IF(W171="7", "July", IF(W171="8", "August", IF(W171="9", "September", IF(W171="10", "October", IF(W171="11", "November", IF(W171="12", "December", "Other"))))))))))))</f>
        <v>April</v>
      </c>
      <c r="Y171" s="2" t="str">
        <f>IF(ISNUMBER(SEARCH("-",V171)),TRIM(RIGHT(V171,LEN(V171)-SEARCH("-",V171))),V171)</f>
        <v>6</v>
      </c>
      <c r="Z171" s="2" t="str">
        <f>IF(Y171="1", "January", IF(Y171="2", "February", IF(Y171="3", "March", IF(Y171="4", "April", IF(Y171="5", "May", IF(Y171="6", "June", IF(Y171="7", "July", IF(Y171="8", "August", IF(Y171="9", "September", IF(Y171="10", "October", IF(Y171="11", "November", IF(Y171="12", "December", "Other"))))))))))))</f>
        <v>June</v>
      </c>
      <c r="AF171" s="16" t="s">
        <v>23963</v>
      </c>
      <c r="AG171" s="1" t="str">
        <f t="shared" si="70"/>
        <v xml:space="preserve">Seed </v>
      </c>
      <c r="AH171"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71" s="1" t="s">
        <v>15976</v>
      </c>
      <c r="AJ171" s="1" t="s">
        <v>26</v>
      </c>
      <c r="AK171" s="1" t="s">
        <v>17104</v>
      </c>
      <c r="AL171" s="1" t="str">
        <f t="shared" si="81"/>
        <v>Unscented</v>
      </c>
      <c r="AM171" s="1" t="b">
        <v>0</v>
      </c>
      <c r="AN171" s="1" t="b">
        <v>0</v>
      </c>
      <c r="AO171" s="1" t="b">
        <v>0</v>
      </c>
      <c r="AP171" s="5" t="s">
        <v>54</v>
      </c>
      <c r="AQ171" s="5" t="str">
        <f t="shared" si="72"/>
        <v>Light, Medium</v>
      </c>
      <c r="AR171" s="1" t="s">
        <v>10</v>
      </c>
      <c r="AS171" s="1" t="str">
        <f t="shared" si="82"/>
        <v>None, Partial</v>
      </c>
      <c r="AT171" s="1" t="str">
        <f t="shared" si="73"/>
        <v>Partial, Full</v>
      </c>
      <c r="AU171" s="1" t="s">
        <v>29</v>
      </c>
      <c r="AV171" s="1" t="str">
        <f t="shared" si="74"/>
        <v>Moist</v>
      </c>
      <c r="AW171" s="1" t="s">
        <v>12</v>
      </c>
      <c r="AX171" s="1" t="str">
        <f t="shared" si="75"/>
        <v>Acid, Neutral, Alkaline</v>
      </c>
      <c r="AY171" s="1" t="b">
        <v>0</v>
      </c>
      <c r="AZ171" s="1" t="b">
        <v>0</v>
      </c>
      <c r="BA171" s="1" t="b">
        <v>0</v>
      </c>
      <c r="BC171" t="str">
        <f t="shared" si="76"/>
        <v>FALSE</v>
      </c>
      <c r="BE171" t="str">
        <f t="shared" si="77"/>
        <v>FALSE</v>
      </c>
      <c r="BF171" s="1" t="b">
        <v>0</v>
      </c>
      <c r="BG171" s="1" t="b">
        <v>0</v>
      </c>
      <c r="BH171" s="1" t="b">
        <v>0</v>
      </c>
      <c r="BJ171" s="1" t="str">
        <f t="shared" si="78"/>
        <v>FALSE</v>
      </c>
      <c r="BL171" t="str">
        <f t="shared" si="79"/>
        <v>FALSE</v>
      </c>
      <c r="BM171" s="1" t="b">
        <v>0</v>
      </c>
      <c r="BN171" s="1" t="b">
        <v>0</v>
      </c>
      <c r="BO171" s="1">
        <f t="shared" si="83"/>
        <v>11</v>
      </c>
      <c r="BP171" s="1" t="s">
        <v>5937</v>
      </c>
      <c r="BQ171" s="1" cm="1">
        <f t="array" ref="BQ171">_xlfn.IFS(BP171="None Known",0, LEN(BP171)&gt;500, 5,LEN(BP171)&gt;400, 4, LEN(BP171)&gt;300, 3, LEN(BP171)&gt;200, 2, LEN(BP171)&gt;1, 1)</f>
        <v>1</v>
      </c>
      <c r="BR171" s="1" t="s">
        <v>15977</v>
      </c>
      <c r="BS171" s="1">
        <v>3</v>
      </c>
      <c r="BT171" s="1" t="s">
        <v>15978</v>
      </c>
      <c r="BU171" s="1">
        <v>1</v>
      </c>
      <c r="BV171" s="1" t="s">
        <v>209</v>
      </c>
      <c r="BW171" s="1" t="s">
        <v>3388</v>
      </c>
      <c r="BX171" s="1"/>
      <c r="BY171" t="str">
        <f>_xlfn.XLOOKUP($B171,Img_lookup!A:A,Img_lookup!B:B, "Not available")</f>
        <v>25476eb0-e5fe-47be-8254-9c155fa3d889</v>
      </c>
      <c r="BZ171" t="str">
        <f>_xlfn.XLOOKUP($B171,Img_lookup!A:A,Img_lookup!C:C, "Not available")</f>
        <v>J20170713-0023‚ÄîAquilegia shockleyi‚ÄîRPBG‚ÄîDxO</v>
      </c>
      <c r="CA171" t="str">
        <f>_xlfn.XLOOKUP($B171,Img_lookup!A:A,Img_lookup!D:D, "Not available")</f>
        <v>John Rusk</v>
      </c>
      <c r="CB171" t="str">
        <f>_xlfn.XLOOKUP($B171,Img_lookup!A:A,Img_lookup!E:E, "https://imgur.com/aT5wafe")</f>
        <v>https://api.openverse.engineering/v1/images/25476eb0-e5fe-47be-8254-9c155fa3d889/thumb/</v>
      </c>
    </row>
    <row r="172" spans="1:80" ht="358" x14ac:dyDescent="0.15">
      <c r="A172" s="1" t="s">
        <v>375</v>
      </c>
      <c r="B172" s="1" t="s">
        <v>6600</v>
      </c>
      <c r="C172" s="1" t="s">
        <v>6601</v>
      </c>
      <c r="E172" s="1" t="s">
        <v>6602</v>
      </c>
      <c r="F172" s="1" t="s">
        <v>6</v>
      </c>
      <c r="G172" s="1" t="s">
        <v>6</v>
      </c>
      <c r="H172" s="11" t="str">
        <f t="shared" si="69"/>
        <v>Perennial</v>
      </c>
      <c r="J172" s="1">
        <v>1</v>
      </c>
      <c r="K172" s="1">
        <v>0.5</v>
      </c>
      <c r="L172" t="str" cm="1">
        <f t="array" ref="L172">_xlfn.IFS(J172+K172="", "Unknown", J172+K172&gt;3, "Large", J172+K172&gt;0.5, "Medium", J172+K172&gt;0, "Small")</f>
        <v>Medium</v>
      </c>
      <c r="M172" s="1">
        <v>4</v>
      </c>
      <c r="N172" cm="1">
        <f t="array" ref="N172">IF($M172="",INDEX($M$2:$M$2176,MATCH(1,INDEX(($A$2:$A$2176=$A172)*($M$2:$M$2176&lt;&gt;""),0),0)),$M172)</f>
        <v>4</v>
      </c>
      <c r="O172" s="2" t="str">
        <f t="shared" si="80"/>
        <v>Hardy to cold</v>
      </c>
      <c r="P172" s="1" t="s">
        <v>6603</v>
      </c>
      <c r="R172" t="str">
        <f t="shared" si="84"/>
        <v>Medium</v>
      </c>
      <c r="T172" s="1"/>
      <c r="U172" s="1"/>
      <c r="V172" s="1" t="s">
        <v>1602</v>
      </c>
      <c r="W172" s="6" t="str">
        <f>IF(ISNUMBER(SEARCH("-",V172)),TRIM(LEFT(V172,FIND("-",V172)-1)),V172)</f>
        <v>4</v>
      </c>
      <c r="X172" t="str">
        <f>IF(W172="1", "January", IF(W172="2", "February", IF(W172="3", "March", IF(W172="4", "April", IF(W172="5", "May", IF(W172="6", "June", IF(W172="7", "July", IF(W172="8", "August", IF(W172="9", "September", IF(W172="10", "October", IF(W172="11", "November", IF(W172="12", "December", "Other"))))))))))))</f>
        <v>April</v>
      </c>
      <c r="Y172" s="2" t="str">
        <f>IF(ISNUMBER(SEARCH("-",V172)),TRIM(RIGHT(V172,LEN(V172)-SEARCH("-",V172))),V172)</f>
        <v>7</v>
      </c>
      <c r="Z172" s="2" t="str">
        <f>IF(Y172="1", "January", IF(Y172="2", "February", IF(Y172="3", "March", IF(Y172="4", "April", IF(Y172="5", "May", IF(Y172="6", "June", IF(Y172="7", "July", IF(Y172="8", "August", IF(Y172="9", "September", IF(Y172="10", "October", IF(Y172="11", "November", IF(Y172="12", "December", "Other"))))))))))))</f>
        <v>July</v>
      </c>
      <c r="AA172" s="1" t="s">
        <v>51</v>
      </c>
      <c r="AB172" s="1" t="str">
        <f>IF(ISNUMBER(SEARCH("-",AA172)),TRIM(LEFT(AA172,FIND("-",AA172)-1)),AA172)</f>
        <v>7</v>
      </c>
      <c r="AC172" s="1" t="str">
        <f>IF(AB172="1", "January", IF(AB172="2", "February", IF(AB172="3", "March", IF(AB172="4", "April", IF(AB172="5", "May", IF(AB172="6", "June", IF(AB172="7", "July", IF(AB172="8", "August", IF(AB172="9", "September", IF(AB172="10", "October", IF(AB172="11", "November", IF(AB172="12", "December", "Other"))))))))))))</f>
        <v>July</v>
      </c>
      <c r="AD172" s="1" t="str">
        <f>IF(ISNUMBER(SEARCH("-",AA172)),TRIM(RIGHT(AA172,LEN(AA172)-SEARCH("-",AA172))),AA172)</f>
        <v>8</v>
      </c>
      <c r="AE172" s="1" t="str">
        <f>IF(AD172="1", "January", IF(AD172="2", "February", IF(AD172="3", "March", IF(AD172="4", "April", IF(AD172="5", "May", IF(AD172="6", "June", IF(AD172="7", "July", IF(AD172="8", "August", IF(AD172="9", "September", IF(AD172="10", "October", IF(AD172="11", "November", IF(AD172="12", "December", "Other"))))))))))))</f>
        <v>August</v>
      </c>
      <c r="AF172" s="16" t="s">
        <v>23963</v>
      </c>
      <c r="AG172" s="1" t="str">
        <f t="shared" si="70"/>
        <v xml:space="preserve">Seed </v>
      </c>
      <c r="AH172" s="2" t="str">
        <f t="shared" si="71"/>
        <v>Best sown as soon as it is ripe in a cold frame. The seed can be slow to germinate[200]. Stored seed can be sown in late winter in a cold frame. When large enough to handle, prick the seedlings out into individual pots and grow them on in a cold frame for their first winter. Plant out in late spring or early summer.
Division in spring[200].</v>
      </c>
      <c r="AI172" s="1" t="s">
        <v>6604</v>
      </c>
      <c r="AJ172" s="1" t="s">
        <v>26</v>
      </c>
      <c r="AK172" s="1" t="s">
        <v>17104</v>
      </c>
      <c r="AL172" s="1" t="str">
        <f t="shared" si="81"/>
        <v>Scented</v>
      </c>
      <c r="AM172" s="1" t="b">
        <v>1</v>
      </c>
      <c r="AN172" s="1" t="b">
        <v>1</v>
      </c>
      <c r="AO172" s="1" t="b">
        <v>0</v>
      </c>
      <c r="AP172" s="5" t="s">
        <v>54</v>
      </c>
      <c r="AQ172" s="5" t="str">
        <f t="shared" si="72"/>
        <v>Light, Medium</v>
      </c>
      <c r="AR172" s="1" t="s">
        <v>10</v>
      </c>
      <c r="AS172" s="1" t="str">
        <f t="shared" si="82"/>
        <v>None, Partial</v>
      </c>
      <c r="AT172" s="1" t="str">
        <f t="shared" si="73"/>
        <v>Partial, Full</v>
      </c>
      <c r="AU172" s="1" t="s">
        <v>29</v>
      </c>
      <c r="AV172" s="1" t="str">
        <f t="shared" si="74"/>
        <v>Moist</v>
      </c>
      <c r="AW172" s="1" t="s">
        <v>12</v>
      </c>
      <c r="AX172" s="1" t="str">
        <f t="shared" si="75"/>
        <v>Acid, Neutral, Alkaline</v>
      </c>
      <c r="AY172" s="1" t="b">
        <v>0</v>
      </c>
      <c r="AZ172" s="1" t="b">
        <v>0</v>
      </c>
      <c r="BA172" s="1" t="b">
        <v>0</v>
      </c>
      <c r="BC172" t="str">
        <f t="shared" si="76"/>
        <v>FALSE</v>
      </c>
      <c r="BE172" t="str">
        <f t="shared" si="77"/>
        <v>FALSE</v>
      </c>
      <c r="BF172" s="1" t="b">
        <v>0</v>
      </c>
      <c r="BG172" s="1" t="b">
        <v>0</v>
      </c>
      <c r="BH172" s="1" t="b">
        <v>0</v>
      </c>
      <c r="BI172" s="1" t="s">
        <v>30</v>
      </c>
      <c r="BJ172" s="1" t="str">
        <f t="shared" si="78"/>
        <v>FALSE</v>
      </c>
      <c r="BL172" t="str">
        <f t="shared" si="79"/>
        <v>FALSE</v>
      </c>
      <c r="BM172" s="1" t="b">
        <v>0</v>
      </c>
      <c r="BN172" s="1" t="b">
        <v>0</v>
      </c>
      <c r="BO172" s="1">
        <f t="shared" si="83"/>
        <v>14</v>
      </c>
      <c r="BP172" s="1" t="s">
        <v>6605</v>
      </c>
      <c r="BQ172" s="1" cm="1">
        <f t="array" ref="BQ172">_xlfn.IFS(BP172="None Known",0, LEN(BP172)&gt;500, 5,LEN(BP172)&gt;400, 4, LEN(BP172)&gt;300, 3, LEN(BP172)&gt;200, 2, LEN(BP172)&gt;1, 1)</f>
        <v>1</v>
      </c>
      <c r="BR172" s="1" t="s">
        <v>6606</v>
      </c>
      <c r="BS172" s="1">
        <v>4</v>
      </c>
      <c r="BT172" s="1" t="s">
        <v>6607</v>
      </c>
      <c r="BU172" s="1">
        <v>1</v>
      </c>
      <c r="BV172" s="1" t="s">
        <v>6608</v>
      </c>
      <c r="BW172" s="1" t="s">
        <v>6609</v>
      </c>
      <c r="BX172" s="1"/>
      <c r="BY172" t="str">
        <f>_xlfn.XLOOKUP($B172,Img_lookup!A:A,Img_lookup!B:B, "Not available")</f>
        <v>fac4a34a-adcc-48fe-9709-7c4176248e03</v>
      </c>
      <c r="BZ172" t="str">
        <f>_xlfn.XLOOKUP($B172,Img_lookup!A:A,Img_lookup!C:C, "Not available")</f>
        <v>Clary (Salvia sclarea), Meadow Saffron (Colchicum autumnale ), Columbine (Aquilegia vulgaris), and Coriander (Coriandrum sativum).</v>
      </c>
      <c r="CA172" t="str">
        <f>_xlfn.XLOOKUP($B172,Img_lookup!A:A,Img_lookup!D:D, "Not available")</f>
        <v>Swallowtail Garden Seeds</v>
      </c>
      <c r="CB172" t="str">
        <f>_xlfn.XLOOKUP($B172,Img_lookup!A:A,Img_lookup!E:E, "https://imgur.com/aT5wafe")</f>
        <v>https://api.openverse.engineering/v1/images/fac4a34a-adcc-48fe-9709-7c4176248e03/thumb/</v>
      </c>
    </row>
    <row r="173" spans="1:80" ht="409.6" x14ac:dyDescent="0.15">
      <c r="A173" s="1" t="s">
        <v>193</v>
      </c>
      <c r="B173" s="1" t="s">
        <v>5667</v>
      </c>
      <c r="C173" s="1" t="s">
        <v>5668</v>
      </c>
      <c r="E173" s="1" t="s">
        <v>5669</v>
      </c>
      <c r="F173" s="1" t="s">
        <v>85</v>
      </c>
      <c r="G173" s="1" t="s">
        <v>85</v>
      </c>
      <c r="H173" s="11" t="str">
        <f t="shared" si="69"/>
        <v>Annual</v>
      </c>
      <c r="J173" s="1">
        <v>0.30000001199999998</v>
      </c>
      <c r="L173" t="str" cm="1">
        <f t="array" ref="L173">_xlfn.IFS(J173+K173="", "Unknown", J173+K173&gt;3, "Large", J173+K173&gt;0.5, "Medium", J173+K173&gt;0, "Small")</f>
        <v>Small</v>
      </c>
      <c r="M173" s="1">
        <v>8</v>
      </c>
      <c r="N173" cm="1">
        <f t="array" ref="N173">IF($M173="",INDEX($M$2:$M$2176,MATCH(1,INDEX(($A$2:$A$2176=$A173)*($M$2:$M$2176&lt;&gt;""),0),0)),$M173)</f>
        <v>8</v>
      </c>
      <c r="O173" s="2" t="str">
        <f t="shared" si="80"/>
        <v>Grown indoors</v>
      </c>
      <c r="P173" s="1" t="s">
        <v>5670</v>
      </c>
      <c r="R173" t="str">
        <f t="shared" si="84"/>
        <v>Medium</v>
      </c>
      <c r="W173"/>
      <c r="AF173" s="1" t="s">
        <v>25066</v>
      </c>
      <c r="AG173" s="1" t="str">
        <f t="shared" si="70"/>
        <v xml:space="preserve">Seed </v>
      </c>
      <c r="AH173" s="2" t="str">
        <f t="shared" si="71"/>
        <v>Pre-soak for 12 hours in warm water and sow the seed in mid spring in a warm greenhouse. Germination should take place within 2 weeks. When large enough to handle, prick the seedlings out into individual pots of fairly rich soil and grow them on fast, planting them out after the last expected frosts and giving them some protection (such as a cloche) until they have settled down and are growing well.</v>
      </c>
      <c r="AI173" s="1" t="s">
        <v>5671</v>
      </c>
      <c r="AJ173" s="1" t="s">
        <v>53</v>
      </c>
      <c r="AK173" s="1" t="s">
        <v>17104</v>
      </c>
      <c r="AL173" s="1" t="str">
        <f t="shared" si="81"/>
        <v>Unscented</v>
      </c>
      <c r="AM173" s="1" t="b">
        <v>0</v>
      </c>
      <c r="AN173" s="1" t="b">
        <v>0</v>
      </c>
      <c r="AO173" s="1" t="b">
        <v>0</v>
      </c>
      <c r="AP173" s="5" t="s">
        <v>28</v>
      </c>
      <c r="AQ173" s="5" t="str">
        <f t="shared" si="72"/>
        <v>Light, Medium, Heavy</v>
      </c>
      <c r="AR173" s="1" t="s">
        <v>30</v>
      </c>
      <c r="AS173" s="1" t="str">
        <f t="shared" si="82"/>
        <v>None</v>
      </c>
      <c r="AT173" s="1" t="str">
        <f t="shared" si="73"/>
        <v>Full</v>
      </c>
      <c r="AU173" s="1" t="s">
        <v>29</v>
      </c>
      <c r="AV173" s="1" t="str">
        <f t="shared" si="74"/>
        <v>Moist</v>
      </c>
      <c r="AW173" s="1" t="s">
        <v>12</v>
      </c>
      <c r="AX173" s="1" t="str">
        <f t="shared" si="75"/>
        <v>Acid, Neutral, Alkaline</v>
      </c>
      <c r="AY173" s="1" t="b">
        <v>1</v>
      </c>
      <c r="AZ173" s="1" t="b">
        <v>1</v>
      </c>
      <c r="BA173" s="1" t="b">
        <v>0</v>
      </c>
      <c r="BC173" t="str">
        <f t="shared" si="76"/>
        <v>FALSE</v>
      </c>
      <c r="BE173" t="str">
        <f t="shared" si="77"/>
        <v>FALSE</v>
      </c>
      <c r="BF173" s="1" t="b">
        <v>0</v>
      </c>
      <c r="BG173" s="1" t="b">
        <v>0</v>
      </c>
      <c r="BH173" s="1" t="b">
        <v>0</v>
      </c>
      <c r="BI173" s="1" t="s">
        <v>77</v>
      </c>
      <c r="BJ173" s="1" t="str">
        <f t="shared" si="78"/>
        <v>TRUE</v>
      </c>
      <c r="BK173" s="1" t="s">
        <v>77</v>
      </c>
      <c r="BL173" t="str">
        <f t="shared" si="79"/>
        <v>TRUE</v>
      </c>
      <c r="BM173" s="1" t="b">
        <v>1</v>
      </c>
      <c r="BN173" s="1" t="b">
        <v>0</v>
      </c>
      <c r="BO173" s="1">
        <f t="shared" si="83"/>
        <v>11</v>
      </c>
      <c r="BP173" s="1" t="s">
        <v>5672</v>
      </c>
      <c r="BQ173" s="1" cm="1">
        <f t="array" ref="BQ173">_xlfn.IFS(BP173="None Known",0, LEN(BP173)&gt;500, 5,LEN(BP173)&gt;400, 4, LEN(BP173)&gt;300, 3, LEN(BP173)&gt;200, 2, LEN(BP173)&gt;1, 1)</f>
        <v>3</v>
      </c>
      <c r="BR173" s="16" t="s">
        <v>24843</v>
      </c>
      <c r="BS173" s="1">
        <v>2</v>
      </c>
      <c r="BT173" s="1" t="s">
        <v>5673</v>
      </c>
      <c r="BU173" s="1">
        <v>2</v>
      </c>
      <c r="BV173" s="1" t="s">
        <v>5674</v>
      </c>
      <c r="BW173" s="1" t="s">
        <v>5675</v>
      </c>
      <c r="BX173" s="1"/>
      <c r="BY173" t="str">
        <f>_xlfn.XLOOKUP($B173,Img_lookup!A:A,Img_lookup!B:B, "Not available")</f>
        <v>d958b898-4d87-4613-887f-ef4f56a0b546</v>
      </c>
      <c r="BZ173" t="str">
        <f>_xlfn.XLOOKUP($B173,Img_lookup!A:A,Img_lookup!C:C, "Not available")</f>
        <v>Peanut (Arachis hypogaea L.)</v>
      </c>
      <c r="CA173" t="str">
        <f>_xlfn.XLOOKUP($B173,Img_lookup!A:A,Img_lookup!D:D, "Not available")</f>
        <v>Dag Endresen</v>
      </c>
      <c r="CB173" t="str">
        <f>_xlfn.XLOOKUP($B173,Img_lookup!A:A,Img_lookup!E:E, "https://imgur.com/aT5wafe")</f>
        <v>https://api.openverse.engineering/v1/images/d958b898-4d87-4613-887f-ef4f56a0b546/thumb/</v>
      </c>
    </row>
    <row r="174" spans="1:80" ht="409.6" x14ac:dyDescent="0.15">
      <c r="A174" s="1" t="s">
        <v>1384</v>
      </c>
      <c r="B174" s="1" t="s">
        <v>15486</v>
      </c>
      <c r="C174" s="1" t="s">
        <v>15487</v>
      </c>
      <c r="D174" s="1" t="s">
        <v>15488</v>
      </c>
      <c r="E174" s="1" t="s">
        <v>3571</v>
      </c>
      <c r="F174" s="1" t="s">
        <v>22</v>
      </c>
      <c r="G174" s="1" t="s">
        <v>22</v>
      </c>
      <c r="H174" s="11" t="str">
        <f t="shared" si="69"/>
        <v>Perennial</v>
      </c>
      <c r="I174" s="1" t="s">
        <v>17107</v>
      </c>
      <c r="J174" s="1">
        <v>3.5</v>
      </c>
      <c r="L174" t="str" cm="1">
        <f t="array" ref="L174">_xlfn.IFS(J174+K174="", "Unknown", J174+K174&gt;3, "Large", J174+K174&gt;0.5, "Medium", J174+K174&gt;0, "Small")</f>
        <v>Large</v>
      </c>
      <c r="N174" cm="1">
        <f t="array" ref="N174">IF($M174="",INDEX($M$2:$M$2176,MATCH(1,INDEX(($A$2:$A$2176=$A174)*($M$2:$M$2176&lt;&gt;""),0),0)),$M174)</f>
        <v>8</v>
      </c>
      <c r="O174" s="2" t="str">
        <f t="shared" si="80"/>
        <v>Grown indoors</v>
      </c>
      <c r="P174" s="1" t="s">
        <v>15489</v>
      </c>
      <c r="R174" t="str">
        <f t="shared" si="84"/>
        <v>Medium</v>
      </c>
      <c r="T174" s="1"/>
      <c r="U174" s="1"/>
      <c r="V174" s="1" t="s">
        <v>427</v>
      </c>
      <c r="W174" s="6" t="str">
        <f>IF(ISNUMBER(SEARCH("-",V174)),TRIM(LEFT(V174,FIND("-",V174)-1)),V174)</f>
        <v>8</v>
      </c>
      <c r="X174" t="str">
        <f>IF(W174="1", "January", IF(W174="2", "February", IF(W174="3", "March", IF(W174="4", "April", IF(W174="5", "May", IF(W174="6", "June", IF(W174="7", "July", IF(W174="8", "August", IF(W174="9", "September", IF(W174="10", "October", IF(W174="11", "November", IF(W174="12", "December", "Other"))))))))))))</f>
        <v>August</v>
      </c>
      <c r="Y174" s="2" t="str">
        <f>IF(ISNUMBER(SEARCH("-",V174)),TRIM(RIGHT(V174,LEN(V174)-SEARCH("-",V174))),V174)</f>
        <v>9</v>
      </c>
      <c r="Z174" s="2" t="str">
        <f>IF(Y174="1", "January", IF(Y174="2", "February", IF(Y174="3", "March", IF(Y174="4", "April", IF(Y174="5", "May", IF(Y174="6", "June", IF(Y174="7", "July", IF(Y174="8", "August", IF(Y174="9", "September", IF(Y174="10", "October", IF(Y174="11", "November", IF(Y174="12", "December", "Other"))))))))))))</f>
        <v>September</v>
      </c>
      <c r="AA174" s="1">
        <v>10</v>
      </c>
      <c r="AB174" s="1">
        <f>IF(ISNUMBER(SEARCH("-",AA174)),TRIM(LEFT(AA174,FIND("-",AA174)-1)),AA174)</f>
        <v>10</v>
      </c>
      <c r="AC174" s="1" t="str">
        <f>IF(AB174=1, "January", IF(AB174=2, "February", IF(AB174=3, "March", IF(AB174=4, "April", IF(AB174=5, "May", IF(AB174=6, "June", IF(AB174=7, "July", IF(AB174=8, "August", IF(AB174=9, "September", IF(AB174=10, "October", IF(AB174=11, "November", IF(AB174=12, "December", "Other"))))))))))))</f>
        <v>October</v>
      </c>
      <c r="AD174" s="1"/>
      <c r="AE174" s="1"/>
      <c r="AF174" s="16" t="s">
        <v>23964</v>
      </c>
      <c r="AG174" s="1" t="str">
        <f t="shared" si="70"/>
        <v xml:space="preserve">Seed </v>
      </c>
      <c r="AH174"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4" s="1" t="s">
        <v>15490</v>
      </c>
      <c r="AJ174" s="1" t="s">
        <v>26</v>
      </c>
      <c r="AK174" s="1" t="s">
        <v>17104</v>
      </c>
      <c r="AL174" s="1" t="str">
        <f t="shared" si="81"/>
        <v>Unscented</v>
      </c>
      <c r="AM174" s="1" t="b">
        <v>0</v>
      </c>
      <c r="AN174" s="1" t="b">
        <v>1</v>
      </c>
      <c r="AO174" s="1" t="b">
        <v>0</v>
      </c>
      <c r="AP174" s="5" t="s">
        <v>28</v>
      </c>
      <c r="AQ174" s="5" t="str">
        <f t="shared" si="72"/>
        <v>Light, Medium, Heavy</v>
      </c>
      <c r="AR174" s="1" t="s">
        <v>1788</v>
      </c>
      <c r="AS174" s="1" t="str">
        <f t="shared" si="82"/>
        <v>Partial, Full</v>
      </c>
      <c r="AT174" s="1" t="str">
        <f t="shared" si="73"/>
        <v/>
      </c>
      <c r="AU174" s="1" t="s">
        <v>29</v>
      </c>
      <c r="AV174" s="1" t="str">
        <f t="shared" si="74"/>
        <v>Moist</v>
      </c>
      <c r="AW174" s="1" t="s">
        <v>12</v>
      </c>
      <c r="AX174" s="1" t="str">
        <f t="shared" si="75"/>
        <v>Acid, Neutral, Alkaline</v>
      </c>
      <c r="AY174" s="1" t="b">
        <v>0</v>
      </c>
      <c r="AZ174" s="1" t="b">
        <v>0</v>
      </c>
      <c r="BA174" s="1" t="b">
        <v>0</v>
      </c>
      <c r="BC174" t="str">
        <f t="shared" si="76"/>
        <v>FALSE</v>
      </c>
      <c r="BE174" t="str">
        <f t="shared" si="77"/>
        <v>FALSE</v>
      </c>
      <c r="BF174" s="1" t="b">
        <v>0</v>
      </c>
      <c r="BG174" s="1" t="b">
        <v>0</v>
      </c>
      <c r="BH174" s="1" t="b">
        <v>0</v>
      </c>
      <c r="BI174" s="1" t="s">
        <v>77</v>
      </c>
      <c r="BJ174" s="1" t="str">
        <f t="shared" si="78"/>
        <v>TRUE</v>
      </c>
      <c r="BL174" t="str">
        <f t="shared" si="79"/>
        <v>FALSE</v>
      </c>
      <c r="BM174" s="1" t="b">
        <v>0</v>
      </c>
      <c r="BN174" s="1" t="b">
        <v>0</v>
      </c>
      <c r="BO174" s="1">
        <f t="shared" si="83"/>
        <v>8</v>
      </c>
      <c r="BP174" s="1" t="s">
        <v>31</v>
      </c>
      <c r="BQ174" s="1" cm="1">
        <f t="array" ref="BQ174">_xlfn.IFS(BP174="None Known",0, LEN(BP174)&gt;500, 5,LEN(BP174)&gt;400, 4, LEN(BP174)&gt;300, 3, LEN(BP174)&gt;200, 2, LEN(BP174)&gt;1, 1)</f>
        <v>0</v>
      </c>
      <c r="BR174" s="1" t="s">
        <v>15491</v>
      </c>
      <c r="BS174" s="1">
        <v>2</v>
      </c>
      <c r="BT174" s="1" t="s">
        <v>15492</v>
      </c>
      <c r="BU174" s="1">
        <v>2</v>
      </c>
      <c r="BV174" s="1" t="s">
        <v>34</v>
      </c>
      <c r="BW174" s="1" t="s">
        <v>15493</v>
      </c>
      <c r="BX174" s="1"/>
      <c r="BY174" t="str">
        <f>_xlfn.XLOOKUP($B174,Img_lookup!A:A,Img_lookup!B:B, "Not available")</f>
        <v>92cc53b2-9d8b-47b6-a9c3-54b97287ed8c</v>
      </c>
      <c r="BZ174" t="str">
        <f>_xlfn.XLOOKUP($B174,Img_lookup!A:A,Img_lookup!C:C, "Not available")</f>
        <v>Aralia chinensis L.</v>
      </c>
      <c r="CA174" t="str">
        <f>_xlfn.XLOOKUP($B174,Img_lookup!A:A,Img_lookup!D:D, "Not available")</f>
        <v>P. C. Silvestri</v>
      </c>
      <c r="CB174" t="str">
        <f>_xlfn.XLOOKUP($B174,Img_lookup!A:A,Img_lookup!E:E, "https://imgur.com/aT5wafe")</f>
        <v>https://api.openverse.engineering/v1/images/92cc53b2-9d8b-47b6-a9c3-54b97287ed8c/thumb/</v>
      </c>
    </row>
    <row r="175" spans="1:80" ht="409.6" x14ac:dyDescent="0.15">
      <c r="A175" s="1" t="s">
        <v>1384</v>
      </c>
      <c r="B175" s="1" t="s">
        <v>4797</v>
      </c>
      <c r="C175" s="1" t="s">
        <v>4798</v>
      </c>
      <c r="E175" s="1" t="s">
        <v>4799</v>
      </c>
      <c r="F175" s="1" t="s">
        <v>6</v>
      </c>
      <c r="G175" s="1" t="s">
        <v>6</v>
      </c>
      <c r="H175" s="11" t="str">
        <f t="shared" si="69"/>
        <v>Perennial</v>
      </c>
      <c r="J175" s="1">
        <v>2</v>
      </c>
      <c r="L175" t="str" cm="1">
        <f t="array" ref="L175">_xlfn.IFS(J175+K175="", "Unknown", J175+K175&gt;3, "Large", J175+K175&gt;0.5, "Medium", J175+K175&gt;0, "Small")</f>
        <v>Medium</v>
      </c>
      <c r="M175" s="1">
        <v>8</v>
      </c>
      <c r="N175" cm="1">
        <f t="array" ref="N175">IF($M175="",INDEX($M$2:$M$2176,MATCH(1,INDEX(($A$2:$A$2176=$A175)*($M$2:$M$2176&lt;&gt;""),0),0)),$M175)</f>
        <v>8</v>
      </c>
      <c r="O175" s="2" t="str">
        <f t="shared" si="80"/>
        <v>Grown indoors</v>
      </c>
      <c r="P175" s="1" t="s">
        <v>196</v>
      </c>
      <c r="R175" t="str">
        <f t="shared" si="84"/>
        <v>Medium</v>
      </c>
      <c r="T175" s="1"/>
      <c r="U175" s="1"/>
      <c r="V175" s="1" t="s">
        <v>51</v>
      </c>
      <c r="W175" s="6" t="str">
        <f>IF(ISNUMBER(SEARCH("-",V175)),TRIM(LEFT(V175,FIND("-",V175)-1)),V175)</f>
        <v>7</v>
      </c>
      <c r="X175" t="str">
        <f>IF(W175="1", "January", IF(W175="2", "February", IF(W175="3", "March", IF(W175="4", "April", IF(W175="5", "May", IF(W175="6", "June", IF(W175="7", "July", IF(W175="8", "August", IF(W175="9", "September", IF(W175="10", "October", IF(W175="11", "November", IF(W175="12", "December", "Other"))))))))))))</f>
        <v>July</v>
      </c>
      <c r="Y175" s="2" t="str">
        <f>IF(ISNUMBER(SEARCH("-",V175)),TRIM(RIGHT(V175,LEN(V175)-SEARCH("-",V175))),V175)</f>
        <v>8</v>
      </c>
      <c r="Z175" s="2" t="str">
        <f>IF(Y175="1", "January", IF(Y175="2", "February", IF(Y175="3", "March", IF(Y175="4", "April", IF(Y175="5", "May", IF(Y175="6", "June", IF(Y175="7", "July", IF(Y175="8", "August", IF(Y175="9", "September", IF(Y175="10", "October", IF(Y175="11", "November", IF(Y175="12", "December", "Other"))))))))))))</f>
        <v>August</v>
      </c>
      <c r="AF175" s="16" t="s">
        <v>23964</v>
      </c>
      <c r="AG175" s="1" t="str">
        <f t="shared" si="70"/>
        <v xml:space="preserve">Seed </v>
      </c>
      <c r="AH175"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5" s="1" t="s">
        <v>4800</v>
      </c>
      <c r="AJ175" s="1" t="s">
        <v>26</v>
      </c>
      <c r="AK175" s="1" t="s">
        <v>17104</v>
      </c>
      <c r="AL175" s="1" t="str">
        <f t="shared" si="81"/>
        <v>Unscented</v>
      </c>
      <c r="AM175" s="1" t="b">
        <v>0</v>
      </c>
      <c r="AN175" s="1" t="b">
        <v>1</v>
      </c>
      <c r="AO175" s="1" t="b">
        <v>0</v>
      </c>
      <c r="AP175" s="5" t="s">
        <v>28</v>
      </c>
      <c r="AQ175" s="5" t="str">
        <f t="shared" si="72"/>
        <v>Light, Medium, Heavy</v>
      </c>
      <c r="AR175" s="1" t="s">
        <v>1788</v>
      </c>
      <c r="AS175" s="1" t="str">
        <f t="shared" si="82"/>
        <v>Partial, Full</v>
      </c>
      <c r="AT175" s="1" t="str">
        <f t="shared" si="73"/>
        <v/>
      </c>
      <c r="AU175" s="1" t="s">
        <v>29</v>
      </c>
      <c r="AV175" s="1" t="str">
        <f t="shared" si="74"/>
        <v>Moist</v>
      </c>
      <c r="AW175" s="1" t="s">
        <v>12</v>
      </c>
      <c r="AX175" s="1" t="str">
        <f t="shared" si="75"/>
        <v>Acid, Neutral, Alkaline</v>
      </c>
      <c r="AY175" s="1" t="b">
        <v>0</v>
      </c>
      <c r="AZ175" s="1" t="b">
        <v>0</v>
      </c>
      <c r="BA175" s="1" t="b">
        <v>0</v>
      </c>
      <c r="BC175" t="str">
        <f t="shared" si="76"/>
        <v>FALSE</v>
      </c>
      <c r="BE175" t="str">
        <f t="shared" si="77"/>
        <v>FALSE</v>
      </c>
      <c r="BF175" s="1" t="b">
        <v>1</v>
      </c>
      <c r="BG175" s="1" t="b">
        <v>0</v>
      </c>
      <c r="BH175" s="1" t="b">
        <v>0</v>
      </c>
      <c r="BI175" s="1" t="s">
        <v>77</v>
      </c>
      <c r="BJ175" s="1" t="str">
        <f t="shared" si="78"/>
        <v>TRUE</v>
      </c>
      <c r="BL175" t="str">
        <f t="shared" si="79"/>
        <v>FALSE</v>
      </c>
      <c r="BM175" s="1" t="b">
        <v>0</v>
      </c>
      <c r="BN175" s="1" t="b">
        <v>0</v>
      </c>
      <c r="BO175" s="1">
        <f t="shared" si="83"/>
        <v>6</v>
      </c>
      <c r="BP175" s="1" t="s">
        <v>31</v>
      </c>
      <c r="BQ175" s="1" cm="1">
        <f t="array" ref="BQ175">_xlfn.IFS(BP175="None Known",0, LEN(BP175)&gt;500, 5,LEN(BP175)&gt;400, 4, LEN(BP175)&gt;300, 3, LEN(BP175)&gt;200, 2, LEN(BP175)&gt;1, 1)</f>
        <v>0</v>
      </c>
      <c r="BR175" s="1" t="s">
        <v>4801</v>
      </c>
      <c r="BS175" s="1">
        <v>2</v>
      </c>
      <c r="BT175" s="1" t="s">
        <v>31</v>
      </c>
      <c r="BU175" s="1">
        <v>0</v>
      </c>
      <c r="BV175" s="1" t="s">
        <v>4802</v>
      </c>
      <c r="BW175" s="1" t="s">
        <v>31</v>
      </c>
      <c r="BX175" s="1"/>
      <c r="BY175" t="str">
        <f>_xlfn.XLOOKUP($B175,Img_lookup!A:A,Img_lookup!B:B, "Not available")</f>
        <v>c9828aa3-e180-4de5-b09b-a33dccf0b678</v>
      </c>
      <c r="BZ175" t="str">
        <f>_xlfn.XLOOKUP($B175,Img_lookup!A:A,Img_lookup!C:C, "Not available")</f>
        <v>Aralia continentalis Kitag.</v>
      </c>
      <c r="CA175" t="str">
        <f>_xlfn.XLOOKUP($B175,Img_lookup!A:A,Img_lookup!D:D, "Not available")</f>
        <v>Jun Wen</v>
      </c>
      <c r="CB175" t="str">
        <f>_xlfn.XLOOKUP($B175,Img_lookup!A:A,Img_lookup!E:E, "https://imgur.com/aT5wafe")</f>
        <v>https://api.openverse.engineering/v1/images/c9828aa3-e180-4de5-b09b-a33dccf0b678/thumb/</v>
      </c>
    </row>
    <row r="176" spans="1:80" ht="409.6" x14ac:dyDescent="0.15">
      <c r="A176" s="1" t="s">
        <v>1384</v>
      </c>
      <c r="B176" s="1" t="s">
        <v>15694</v>
      </c>
      <c r="C176" s="1" t="s">
        <v>15695</v>
      </c>
      <c r="D176" s="1" t="s">
        <v>15696</v>
      </c>
      <c r="E176" s="1" t="s">
        <v>1126</v>
      </c>
      <c r="F176" s="1" t="s">
        <v>6</v>
      </c>
      <c r="G176" s="1" t="s">
        <v>6</v>
      </c>
      <c r="H176" s="11" t="str">
        <f t="shared" si="69"/>
        <v>Perennial</v>
      </c>
      <c r="J176" s="1">
        <v>1.7999999520000001</v>
      </c>
      <c r="L176" t="str" cm="1">
        <f t="array" ref="L176">_xlfn.IFS(J176+K176="", "Unknown", J176+K176&gt;3, "Large", J176+K176&gt;0.5, "Medium", J176+K176&gt;0, "Small")</f>
        <v>Medium</v>
      </c>
      <c r="M176" s="1">
        <v>8</v>
      </c>
      <c r="N176" cm="1">
        <f t="array" ref="N176">IF($M176="",INDEX($M$2:$M$2176,MATCH(1,INDEX(($A$2:$A$2176=$A176)*($M$2:$M$2176&lt;&gt;""),0),0)),$M176)</f>
        <v>8</v>
      </c>
      <c r="O176" s="2" t="str">
        <f t="shared" si="80"/>
        <v>Grown indoors</v>
      </c>
      <c r="P176" s="1" t="s">
        <v>15697</v>
      </c>
      <c r="R176" t="str">
        <f t="shared" si="84"/>
        <v>Medium</v>
      </c>
      <c r="T176" s="1"/>
      <c r="U176" s="1"/>
      <c r="V176" s="1" t="s">
        <v>51</v>
      </c>
      <c r="W176" s="6" t="str">
        <f>IF(ISNUMBER(SEARCH("-",V176)),TRIM(LEFT(V176,FIND("-",V176)-1)),V176)</f>
        <v>7</v>
      </c>
      <c r="X176" t="str">
        <f>IF(W176="1", "January", IF(W176="2", "February", IF(W176="3", "March", IF(W176="4", "April", IF(W176="5", "May", IF(W176="6", "June", IF(W176="7", "July", IF(W176="8", "August", IF(W176="9", "September", IF(W176="10", "October", IF(W176="11", "November", IF(W176="12", "December", "Other"))))))))))))</f>
        <v>July</v>
      </c>
      <c r="Y176" s="2" t="str">
        <f>IF(ISNUMBER(SEARCH("-",V176)),TRIM(RIGHT(V176,LEN(V176)-SEARCH("-",V176))),V176)</f>
        <v>8</v>
      </c>
      <c r="Z176" s="2" t="str">
        <f>IF(Y176="1", "January", IF(Y176="2", "February", IF(Y176="3", "March", IF(Y176="4", "April", IF(Y176="5", "May", IF(Y176="6", "June", IF(Y176="7", "July", IF(Y176="8", "August", IF(Y176="9", "September", IF(Y176="10", "October", IF(Y176="11", "November", IF(Y176="12", "December", "Other"))))))))))))</f>
        <v>August</v>
      </c>
      <c r="AF176" s="16" t="s">
        <v>23964</v>
      </c>
      <c r="AG176" s="1" t="str">
        <f t="shared" si="70"/>
        <v xml:space="preserve">Seed </v>
      </c>
      <c r="AH176"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6" s="1" t="s">
        <v>15698</v>
      </c>
      <c r="AJ176" s="1" t="s">
        <v>26</v>
      </c>
      <c r="AK176" s="1" t="s">
        <v>17104</v>
      </c>
      <c r="AL176" s="1" t="str">
        <f t="shared" si="81"/>
        <v>Unscented</v>
      </c>
      <c r="AM176" s="1" t="b">
        <v>0</v>
      </c>
      <c r="AN176" s="1" t="b">
        <v>1</v>
      </c>
      <c r="AO176" s="1" t="b">
        <v>0</v>
      </c>
      <c r="AP176" s="5" t="s">
        <v>28</v>
      </c>
      <c r="AQ176" s="5" t="str">
        <f t="shared" si="72"/>
        <v>Light, Medium, Heavy</v>
      </c>
      <c r="AR176" s="1" t="s">
        <v>1788</v>
      </c>
      <c r="AS176" s="1" t="str">
        <f t="shared" si="82"/>
        <v>Partial, Full</v>
      </c>
      <c r="AT176" s="1" t="str">
        <f t="shared" si="73"/>
        <v/>
      </c>
      <c r="AU176" s="1" t="s">
        <v>29</v>
      </c>
      <c r="AV176" s="1" t="str">
        <f t="shared" si="74"/>
        <v>Moist</v>
      </c>
      <c r="AW176" s="1" t="s">
        <v>12</v>
      </c>
      <c r="AX176" s="1" t="str">
        <f t="shared" si="75"/>
        <v>Acid, Neutral, Alkaline</v>
      </c>
      <c r="AY176" s="1" t="b">
        <v>0</v>
      </c>
      <c r="AZ176" s="1" t="b">
        <v>0</v>
      </c>
      <c r="BA176" s="1" t="b">
        <v>0</v>
      </c>
      <c r="BC176" t="str">
        <f t="shared" si="76"/>
        <v>FALSE</v>
      </c>
      <c r="BE176" t="str">
        <f t="shared" si="77"/>
        <v>FALSE</v>
      </c>
      <c r="BF176" s="1" t="b">
        <v>1</v>
      </c>
      <c r="BG176" s="1" t="b">
        <v>0</v>
      </c>
      <c r="BH176" s="1" t="b">
        <v>0</v>
      </c>
      <c r="BI176" s="1" t="s">
        <v>77</v>
      </c>
      <c r="BJ176" s="1" t="str">
        <f t="shared" si="78"/>
        <v>TRUE</v>
      </c>
      <c r="BL176" t="str">
        <f t="shared" si="79"/>
        <v>FALSE</v>
      </c>
      <c r="BM176" s="1" t="b">
        <v>0</v>
      </c>
      <c r="BN176" s="1" t="b">
        <v>0</v>
      </c>
      <c r="BO176" s="1">
        <f t="shared" si="83"/>
        <v>14</v>
      </c>
      <c r="BP176" s="1" t="s">
        <v>31</v>
      </c>
      <c r="BQ176" s="1" cm="1">
        <f t="array" ref="BQ176">_xlfn.IFS(BP176="None Known",0, LEN(BP176)&gt;500, 5,LEN(BP176)&gt;400, 4, LEN(BP176)&gt;300, 3, LEN(BP176)&gt;200, 2, LEN(BP176)&gt;1, 1)</f>
        <v>0</v>
      </c>
      <c r="BR176" s="1" t="s">
        <v>15699</v>
      </c>
      <c r="BS176" s="1">
        <v>4</v>
      </c>
      <c r="BT176" s="1" t="s">
        <v>15700</v>
      </c>
      <c r="BU176" s="1">
        <v>2</v>
      </c>
      <c r="BV176" s="1" t="s">
        <v>15701</v>
      </c>
      <c r="BW176" s="1" t="s">
        <v>31</v>
      </c>
      <c r="BX176" s="1"/>
      <c r="BY176" t="str">
        <f>_xlfn.XLOOKUP($B176,Img_lookup!A:A,Img_lookup!B:B, "Not available")</f>
        <v>9a60b290-4d79-4d51-9573-52b824dc8843</v>
      </c>
      <c r="BZ176" t="str">
        <f>_xlfn.XLOOKUP($B176,Img_lookup!A:A,Img_lookup!C:C, "Not available")</f>
        <v>Ttangdureup (Aralia cordata) 2.png</v>
      </c>
      <c r="CA176" t="str">
        <f>_xlfn.XLOOKUP($B176,Img_lookup!A:A,Img_lookup!D:D, "Not available")</f>
        <v>ÌïúÏÇ∞ÎèÑÏàòÏÇ∞</v>
      </c>
      <c r="CB176" t="str">
        <f>_xlfn.XLOOKUP($B176,Img_lookup!A:A,Img_lookup!E:E, "https://imgur.com/aT5wafe")</f>
        <v>https://api.openverse.engineering/v1/images/9a60b290-4d79-4d51-9573-52b824dc8843/thumb/</v>
      </c>
    </row>
    <row r="177" spans="1:80" ht="409.6" x14ac:dyDescent="0.15">
      <c r="A177" s="1" t="s">
        <v>1384</v>
      </c>
      <c r="B177" s="1" t="s">
        <v>8312</v>
      </c>
      <c r="C177" s="1" t="s">
        <v>8313</v>
      </c>
      <c r="D177" s="1" t="s">
        <v>8314</v>
      </c>
      <c r="E177" s="1" t="s">
        <v>1126</v>
      </c>
      <c r="F177" s="1" t="s">
        <v>62</v>
      </c>
      <c r="G177" s="1" t="s">
        <v>62</v>
      </c>
      <c r="H177" s="11" t="str">
        <f t="shared" si="69"/>
        <v>Perennial</v>
      </c>
      <c r="I177" s="1" t="s">
        <v>17107</v>
      </c>
      <c r="J177" s="1">
        <v>6</v>
      </c>
      <c r="K177" s="1">
        <v>6</v>
      </c>
      <c r="L177" t="str" cm="1">
        <f t="array" ref="L177">_xlfn.IFS(J177+K177="", "Unknown", J177+K177&gt;3, "Large", J177+K177&gt;0.5, "Medium", J177+K177&gt;0, "Small")</f>
        <v>Large</v>
      </c>
      <c r="M177" s="1">
        <v>4</v>
      </c>
      <c r="N177" cm="1">
        <f t="array" ref="N177">IF($M177="",INDEX($M$2:$M$2176,MATCH(1,INDEX(($A$2:$A$2176=$A177)*($M$2:$M$2176&lt;&gt;""),0),0)),$M177)</f>
        <v>4</v>
      </c>
      <c r="O177" s="2" t="str">
        <f t="shared" si="80"/>
        <v>Hardy to cold</v>
      </c>
      <c r="P177" s="1" t="s">
        <v>8315</v>
      </c>
      <c r="Q177" s="1" t="s">
        <v>17110</v>
      </c>
      <c r="R177" t="str">
        <f t="shared" si="84"/>
        <v>Medium</v>
      </c>
      <c r="T177" s="1"/>
      <c r="U177" s="1"/>
      <c r="V177" s="1" t="s">
        <v>427</v>
      </c>
      <c r="W177" s="6" t="str">
        <f>IF(ISNUMBER(SEARCH("-",V177)),TRIM(LEFT(V177,FIND("-",V177)-1)),V177)</f>
        <v>8</v>
      </c>
      <c r="X177" t="str">
        <f>IF(W177="1", "January", IF(W177="2", "February", IF(W177="3", "March", IF(W177="4", "April", IF(W177="5", "May", IF(W177="6", "June", IF(W177="7", "July", IF(W177="8", "August", IF(W177="9", "September", IF(W177="10", "October", IF(W177="11", "November", IF(W177="12", "December", "Other"))))))))))))</f>
        <v>August</v>
      </c>
      <c r="Y177" s="2" t="str">
        <f>IF(ISNUMBER(SEARCH("-",V177)),TRIM(RIGHT(V177,LEN(V177)-SEARCH("-",V177))),V177)</f>
        <v>9</v>
      </c>
      <c r="Z177" s="2" t="str">
        <f>IF(Y177="1", "January", IF(Y177="2", "February", IF(Y177="3", "March", IF(Y177="4", "April", IF(Y177="5", "May", IF(Y177="6", "June", IF(Y177="7", "July", IF(Y177="8", "August", IF(Y177="9", "September", IF(Y177="10", "October", IF(Y177="11", "November", IF(Y177="12", "December", "Other"))))))))))))</f>
        <v>September</v>
      </c>
      <c r="AF177" s="16" t="s">
        <v>23964</v>
      </c>
      <c r="AG177" s="1" t="str">
        <f t="shared" si="70"/>
        <v xml:space="preserve">Seed </v>
      </c>
      <c r="AH177"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7" s="1" t="s">
        <v>8316</v>
      </c>
      <c r="AJ177" s="1" t="s">
        <v>53</v>
      </c>
      <c r="AK177" s="1" t="s">
        <v>17104</v>
      </c>
      <c r="AL177" s="1" t="str">
        <f t="shared" si="81"/>
        <v>Unscented</v>
      </c>
      <c r="AM177" s="1" t="b">
        <v>0</v>
      </c>
      <c r="AN177" s="1" t="b">
        <v>1</v>
      </c>
      <c r="AO177" s="1" t="b">
        <v>0</v>
      </c>
      <c r="AP177" s="5" t="s">
        <v>28</v>
      </c>
      <c r="AQ177" s="5" t="str">
        <f t="shared" si="72"/>
        <v>Light, Medium, Heavy</v>
      </c>
      <c r="AR177" s="1" t="s">
        <v>10</v>
      </c>
      <c r="AS177" s="1" t="str">
        <f t="shared" si="82"/>
        <v>None, Partial</v>
      </c>
      <c r="AT177" s="1" t="str">
        <f t="shared" si="73"/>
        <v>Partial, Full</v>
      </c>
      <c r="AU177" s="1" t="s">
        <v>29</v>
      </c>
      <c r="AV177" s="1" t="str">
        <f t="shared" si="74"/>
        <v>Moist</v>
      </c>
      <c r="AW177" s="1" t="s">
        <v>123</v>
      </c>
      <c r="AX177" s="1" t="str">
        <f t="shared" si="75"/>
        <v>Acid, Neutral</v>
      </c>
      <c r="AY177" s="1" t="b">
        <v>0</v>
      </c>
      <c r="AZ177" s="1" t="b">
        <v>0</v>
      </c>
      <c r="BA177" s="1" t="b">
        <v>0</v>
      </c>
      <c r="BC177" t="str">
        <f t="shared" si="76"/>
        <v>FALSE</v>
      </c>
      <c r="BE177" t="str">
        <f t="shared" si="77"/>
        <v>FALSE</v>
      </c>
      <c r="BF177" s="1" t="b">
        <v>1</v>
      </c>
      <c r="BG177" s="1" t="b">
        <v>0</v>
      </c>
      <c r="BH177" s="1" t="b">
        <v>0</v>
      </c>
      <c r="BI177" s="1" t="s">
        <v>77</v>
      </c>
      <c r="BJ177" s="1" t="str">
        <f t="shared" si="78"/>
        <v>TRUE</v>
      </c>
      <c r="BL177" t="str">
        <f t="shared" si="79"/>
        <v>FALSE</v>
      </c>
      <c r="BM177" s="1" t="b">
        <v>0</v>
      </c>
      <c r="BN177" s="1" t="b">
        <v>0</v>
      </c>
      <c r="BO177" s="1">
        <f t="shared" si="83"/>
        <v>8</v>
      </c>
      <c r="BP177" s="1" t="s">
        <v>31</v>
      </c>
      <c r="BQ177" s="1" cm="1">
        <f t="array" ref="BQ177">_xlfn.IFS(BP177="None Known",0, LEN(BP177)&gt;500, 5,LEN(BP177)&gt;400, 4, LEN(BP177)&gt;300, 3, LEN(BP177)&gt;200, 2, LEN(BP177)&gt;1, 1)</f>
        <v>0</v>
      </c>
      <c r="BR177" s="1" t="s">
        <v>8317</v>
      </c>
      <c r="BS177" s="1">
        <v>2</v>
      </c>
      <c r="BT177" s="1" t="s">
        <v>8318</v>
      </c>
      <c r="BU177" s="1">
        <v>2</v>
      </c>
      <c r="BV177" s="1" t="s">
        <v>760</v>
      </c>
      <c r="BW177" s="1" t="s">
        <v>31</v>
      </c>
      <c r="BX177" s="1"/>
      <c r="BY177" t="str">
        <f>_xlfn.XLOOKUP($B177,Img_lookup!A:A,Img_lookup!B:B, "Not available")</f>
        <v>63ed2a1a-8398-45fd-af20-909844d27110</v>
      </c>
      <c r="BZ177" t="str">
        <f>_xlfn.XLOOKUP($B177,Img_lookup!A:A,Img_lookup!C:C, "Not available")</f>
        <v>Aralia elata (Japanese angelica-tree) 2</v>
      </c>
      <c r="CA177" t="str">
        <f>_xlfn.XLOOKUP($B177,Img_lookup!A:A,Img_lookup!D:D, "Not available")</f>
        <v>James St. John</v>
      </c>
      <c r="CB177" t="str">
        <f>_xlfn.XLOOKUP($B177,Img_lookup!A:A,Img_lookup!E:E, "https://imgur.com/aT5wafe")</f>
        <v>https://api.openverse.engineering/v1/images/63ed2a1a-8398-45fd-af20-909844d27110/thumb/</v>
      </c>
    </row>
    <row r="178" spans="1:80" ht="409.6" x14ac:dyDescent="0.15">
      <c r="A178" s="1" t="s">
        <v>1384</v>
      </c>
      <c r="B178" s="1" t="s">
        <v>9334</v>
      </c>
      <c r="C178" s="1" t="s">
        <v>9335</v>
      </c>
      <c r="E178" s="1" t="s">
        <v>106</v>
      </c>
      <c r="F178" s="1" t="s">
        <v>22</v>
      </c>
      <c r="G178" s="1" t="s">
        <v>22</v>
      </c>
      <c r="H178" s="11" t="str">
        <f t="shared" si="69"/>
        <v>Perennial</v>
      </c>
      <c r="I178" s="1" t="s">
        <v>17107</v>
      </c>
      <c r="J178" s="1">
        <v>3.5</v>
      </c>
      <c r="L178" t="str" cm="1">
        <f t="array" ref="L178">_xlfn.IFS(J178+K178="", "Unknown", J178+K178&gt;3, "Large", J178+K178&gt;0.5, "Medium", J178+K178&gt;0, "Small")</f>
        <v>Large</v>
      </c>
      <c r="M178" s="1">
        <v>4</v>
      </c>
      <c r="N178" cm="1">
        <f t="array" ref="N178">IF($M178="",INDEX($M$2:$M$2176,MATCH(1,INDEX(($A$2:$A$2176=$A178)*($M$2:$M$2176&lt;&gt;""),0),0)),$M178)</f>
        <v>4</v>
      </c>
      <c r="O178" s="2" t="str">
        <f t="shared" si="80"/>
        <v>Hardy to cold</v>
      </c>
      <c r="P178" s="1" t="s">
        <v>9336</v>
      </c>
      <c r="R178" t="str">
        <f t="shared" si="84"/>
        <v>Medium</v>
      </c>
      <c r="W178"/>
      <c r="AF178" s="16" t="s">
        <v>23964</v>
      </c>
      <c r="AG178" s="1" t="str">
        <f t="shared" si="70"/>
        <v xml:space="preserve">Seed </v>
      </c>
      <c r="AH178"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8" s="1" t="s">
        <v>9337</v>
      </c>
      <c r="AJ178" s="1" t="s">
        <v>53</v>
      </c>
      <c r="AK178" s="1" t="s">
        <v>17104</v>
      </c>
      <c r="AL178" s="1" t="str">
        <f t="shared" si="81"/>
        <v>Unscented</v>
      </c>
      <c r="AM178" s="1" t="b">
        <v>0</v>
      </c>
      <c r="AN178" s="1" t="b">
        <v>1</v>
      </c>
      <c r="AO178" s="1" t="b">
        <v>0</v>
      </c>
      <c r="AP178" s="5" t="s">
        <v>28</v>
      </c>
      <c r="AQ178" s="5" t="str">
        <f t="shared" si="72"/>
        <v>Light, Medium, Heavy</v>
      </c>
      <c r="AR178" s="1" t="s">
        <v>10</v>
      </c>
      <c r="AS178" s="1" t="str">
        <f t="shared" si="82"/>
        <v>None, Partial</v>
      </c>
      <c r="AT178" s="1" t="str">
        <f t="shared" si="73"/>
        <v>Partial, Full</v>
      </c>
      <c r="AU178" s="1" t="s">
        <v>29</v>
      </c>
      <c r="AV178" s="1" t="str">
        <f t="shared" si="74"/>
        <v>Moist</v>
      </c>
      <c r="AW178" s="1" t="s">
        <v>12</v>
      </c>
      <c r="AX178" s="1" t="str">
        <f t="shared" si="75"/>
        <v>Acid, Neutral, Alkaline</v>
      </c>
      <c r="AY178" s="1" t="b">
        <v>0</v>
      </c>
      <c r="AZ178" s="1" t="b">
        <v>0</v>
      </c>
      <c r="BA178" s="1" t="b">
        <v>0</v>
      </c>
      <c r="BC178" t="str">
        <f t="shared" si="76"/>
        <v>FALSE</v>
      </c>
      <c r="BE178" t="str">
        <f t="shared" si="77"/>
        <v>FALSE</v>
      </c>
      <c r="BF178" s="1" t="b">
        <v>1</v>
      </c>
      <c r="BG178" s="1" t="b">
        <v>0</v>
      </c>
      <c r="BH178" s="1" t="b">
        <v>0</v>
      </c>
      <c r="BI178" s="1" t="s">
        <v>77</v>
      </c>
      <c r="BJ178" s="1" t="str">
        <f t="shared" si="78"/>
        <v>TRUE</v>
      </c>
      <c r="BL178" t="str">
        <f t="shared" si="79"/>
        <v>FALSE</v>
      </c>
      <c r="BM178" s="1" t="b">
        <v>0</v>
      </c>
      <c r="BN178" s="1" t="b">
        <v>0</v>
      </c>
      <c r="BO178" s="1">
        <f t="shared" si="83"/>
        <v>8</v>
      </c>
      <c r="BP178" s="1" t="s">
        <v>31</v>
      </c>
      <c r="BQ178" s="1" cm="1">
        <f t="array" ref="BQ178">_xlfn.IFS(BP178="None Known",0, LEN(BP178)&gt;500, 5,LEN(BP178)&gt;400, 4, LEN(BP178)&gt;300, 3, LEN(BP178)&gt;200, 2, LEN(BP178)&gt;1, 1)</f>
        <v>0</v>
      </c>
      <c r="BR178" s="1" t="s">
        <v>9338</v>
      </c>
      <c r="BS178" s="1">
        <v>2</v>
      </c>
      <c r="BT178" s="1" t="s">
        <v>9339</v>
      </c>
      <c r="BU178" s="1">
        <v>2</v>
      </c>
      <c r="BV178" s="1" t="s">
        <v>760</v>
      </c>
      <c r="BW178" s="1" t="s">
        <v>31</v>
      </c>
      <c r="BX178" s="1"/>
      <c r="BY178" t="str">
        <f>_xlfn.XLOOKUP($B178,Img_lookup!A:A,Img_lookup!B:B, "Not available")</f>
        <v>9b383642-f62f-4179-86ca-03856215a4c9</v>
      </c>
      <c r="BZ178" t="str">
        <f>_xlfn.XLOOKUP($B178,Img_lookup!A:A,Img_lookup!C:C, "Not available")</f>
        <v>Aralia mandschurica spring.jpg</v>
      </c>
      <c r="CA178" t="str">
        <f>_xlfn.XLOOKUP($B178,Img_lookup!A:A,Img_lookup!D:D, "Not available")</f>
        <v>Doronenko 11:18, 9 April 2007 (UTC)</v>
      </c>
      <c r="CB178" t="str">
        <f>_xlfn.XLOOKUP($B178,Img_lookup!A:A,Img_lookup!E:E, "https://imgur.com/aT5wafe")</f>
        <v>https://api.openverse.engineering/v1/images/9b383642-f62f-4179-86ca-03856215a4c9/thumb/</v>
      </c>
    </row>
    <row r="179" spans="1:80" ht="409.6" x14ac:dyDescent="0.15">
      <c r="A179" s="1" t="s">
        <v>1384</v>
      </c>
      <c r="B179" s="1" t="s">
        <v>16790</v>
      </c>
      <c r="C179" s="1" t="s">
        <v>16791</v>
      </c>
      <c r="E179" s="1" t="s">
        <v>16792</v>
      </c>
      <c r="F179" s="1" t="s">
        <v>6</v>
      </c>
      <c r="G179" s="1" t="s">
        <v>6</v>
      </c>
      <c r="H179" s="11" t="str">
        <f t="shared" si="69"/>
        <v>Perennial</v>
      </c>
      <c r="J179" s="1">
        <v>0.40000000600000002</v>
      </c>
      <c r="K179" s="1">
        <v>0.30000001199999998</v>
      </c>
      <c r="L179" t="str" cm="1">
        <f t="array" ref="L179">_xlfn.IFS(J179+K179="", "Unknown", J179+K179&gt;3, "Large", J179+K179&gt;0.5, "Medium", J179+K179&gt;0, "Small")</f>
        <v>Medium</v>
      </c>
      <c r="M179" s="1">
        <v>4</v>
      </c>
      <c r="N179" cm="1">
        <f t="array" ref="N179">IF($M179="",INDEX($M$2:$M$2176,MATCH(1,INDEX(($A$2:$A$2176=$A179)*($M$2:$M$2176&lt;&gt;""),0),0)),$M179)</f>
        <v>4</v>
      </c>
      <c r="O179" s="2" t="str">
        <f t="shared" si="80"/>
        <v>Hardy to cold</v>
      </c>
      <c r="P179" s="1" t="s">
        <v>16793</v>
      </c>
      <c r="R179" t="str">
        <f t="shared" si="84"/>
        <v>Medium</v>
      </c>
      <c r="T179" s="1"/>
      <c r="U179" s="1"/>
      <c r="V179" s="1">
        <v>6</v>
      </c>
      <c r="W179" s="6">
        <f t="shared" ref="W179:W190" si="93">IF(ISNUMBER(SEARCH("-",V179)),TRIM(LEFT(V179,FIND("-",V179)-1)),V179)</f>
        <v>6</v>
      </c>
      <c r="X179" t="str">
        <f>IF(W179=1, "January", IF(W179=2, "February", IF(W179=3, "March", IF(W179=4, "April", IF(W179=5, "May", IF(W179=6, "June", IF(W179=7, "July", IF(W179=8, "August", IF(W179=9, "September", IF(W179=10, "October", IF(W179=11, "November", IF(W179=12, "December", "Other"))))))))))))</f>
        <v>June</v>
      </c>
      <c r="Y179" s="1"/>
      <c r="Z179" s="1"/>
      <c r="AA179" s="1" t="s">
        <v>427</v>
      </c>
      <c r="AB179" s="1" t="str">
        <f>IF(ISNUMBER(SEARCH("-",AA179)),TRIM(LEFT(AA179,FIND("-",AA179)-1)),AA179)</f>
        <v>8</v>
      </c>
      <c r="AC179" s="1" t="str">
        <f>IF(AB179="1", "January", IF(AB179="2", "February", IF(AB179="3", "March", IF(AB179="4", "April", IF(AB179="5", "May", IF(AB179="6", "June", IF(AB179="7", "July", IF(AB179="8", "August", IF(AB179="9", "September", IF(AB179="10", "October", IF(AB179="11", "November", IF(AB179="12", "December", "Other"))))))))))))</f>
        <v>August</v>
      </c>
      <c r="AD179" s="1" t="str">
        <f>IF(ISNUMBER(SEARCH("-",AA179)),TRIM(RIGHT(AA179,LEN(AA179)-SEARCH("-",AA179))),AA179)</f>
        <v>9</v>
      </c>
      <c r="AE179" s="1" t="str">
        <f>IF(AD179="1", "January", IF(AD179="2", "February", IF(AD179="3", "March", IF(AD179="4", "April", IF(AD179="5", "May", IF(AD179="6", "June", IF(AD179="7", "July", IF(AD179="8", "August", IF(AD179="9", "September", IF(AD179="10", "October", IF(AD179="11", "November", IF(AD179="12", "December", "Other"))))))))))))</f>
        <v>September</v>
      </c>
      <c r="AF179" s="16" t="s">
        <v>23964</v>
      </c>
      <c r="AG179" s="1" t="str">
        <f t="shared" si="70"/>
        <v xml:space="preserve">Seed </v>
      </c>
      <c r="AH179"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79" s="1" t="s">
        <v>16794</v>
      </c>
      <c r="AJ179" s="1" t="s">
        <v>26</v>
      </c>
      <c r="AK179" s="1" t="s">
        <v>17104</v>
      </c>
      <c r="AL179" s="1" t="str">
        <f t="shared" si="81"/>
        <v>Unscented</v>
      </c>
      <c r="AM179" s="1" t="b">
        <v>0</v>
      </c>
      <c r="AN179" s="1" t="b">
        <v>1</v>
      </c>
      <c r="AO179" s="1" t="b">
        <v>0</v>
      </c>
      <c r="AP179" s="5" t="s">
        <v>28</v>
      </c>
      <c r="AQ179" s="5" t="str">
        <f t="shared" si="72"/>
        <v>Light, Medium, Heavy</v>
      </c>
      <c r="AR179" s="1" t="s">
        <v>1788</v>
      </c>
      <c r="AS179" s="1" t="str">
        <f t="shared" si="82"/>
        <v>Partial, Full</v>
      </c>
      <c r="AT179" s="1" t="str">
        <f t="shared" si="73"/>
        <v/>
      </c>
      <c r="AU179" s="1" t="s">
        <v>29</v>
      </c>
      <c r="AV179" s="1" t="str">
        <f t="shared" si="74"/>
        <v>Moist</v>
      </c>
      <c r="AW179" s="1" t="s">
        <v>12</v>
      </c>
      <c r="AX179" s="1" t="str">
        <f t="shared" si="75"/>
        <v>Acid, Neutral, Alkaline</v>
      </c>
      <c r="AY179" s="1" t="b">
        <v>0</v>
      </c>
      <c r="AZ179" s="1" t="b">
        <v>0</v>
      </c>
      <c r="BA179" s="1" t="b">
        <v>0</v>
      </c>
      <c r="BC179" t="str">
        <f t="shared" si="76"/>
        <v>FALSE</v>
      </c>
      <c r="BE179" t="str">
        <f t="shared" si="77"/>
        <v>FALSE</v>
      </c>
      <c r="BF179" s="1" t="b">
        <v>1</v>
      </c>
      <c r="BG179" s="1" t="b">
        <v>0</v>
      </c>
      <c r="BH179" s="1" t="b">
        <v>0</v>
      </c>
      <c r="BI179" s="1" t="s">
        <v>77</v>
      </c>
      <c r="BJ179" s="1" t="str">
        <f t="shared" si="78"/>
        <v>TRUE</v>
      </c>
      <c r="BL179" t="str">
        <f t="shared" si="79"/>
        <v>FALSE</v>
      </c>
      <c r="BM179" s="1" t="b">
        <v>0</v>
      </c>
      <c r="BN179" s="1" t="b">
        <v>0</v>
      </c>
      <c r="BO179" s="1">
        <f t="shared" si="83"/>
        <v>15</v>
      </c>
      <c r="BP179" s="1" t="s">
        <v>31</v>
      </c>
      <c r="BQ179" s="1" cm="1">
        <f t="array" ref="BQ179">_xlfn.IFS(BP179="None Known",0, LEN(BP179)&gt;500, 5,LEN(BP179)&gt;400, 4, LEN(BP179)&gt;300, 3, LEN(BP179)&gt;200, 2, LEN(BP179)&gt;1, 1)</f>
        <v>0</v>
      </c>
      <c r="BR179" s="1" t="s">
        <v>16795</v>
      </c>
      <c r="BS179" s="1">
        <v>4</v>
      </c>
      <c r="BT179" s="1" t="s">
        <v>16796</v>
      </c>
      <c r="BU179" s="1">
        <v>3</v>
      </c>
      <c r="BV179" s="1" t="s">
        <v>16797</v>
      </c>
      <c r="BW179" s="1" t="s">
        <v>31</v>
      </c>
      <c r="BX179" s="1"/>
      <c r="BY179" t="str">
        <f>_xlfn.XLOOKUP($B179,Img_lookup!A:A,Img_lookup!B:B, "Not available")</f>
        <v>659b148c-7a6e-437e-b221-28052375b210</v>
      </c>
      <c r="BZ179" t="str">
        <f>_xlfn.XLOOKUP($B179,Img_lookup!A:A,Img_lookup!C:C, "Not available")</f>
        <v>Aralia nudicaulis, 2, Wild Sarsaparilla, Howard County, Md., _2018-05-17-13.56</v>
      </c>
      <c r="CA179" t="str">
        <f>_xlfn.XLOOKUP($B179,Img_lookup!A:A,Img_lookup!D:D, "Not available")</f>
        <v>Sam Droege</v>
      </c>
      <c r="CB179" t="str">
        <f>_xlfn.XLOOKUP($B179,Img_lookup!A:A,Img_lookup!E:E, "https://imgur.com/aT5wafe")</f>
        <v>https://api.openverse.engineering/v1/images/659b148c-7a6e-437e-b221-28052375b210/thumb/</v>
      </c>
    </row>
    <row r="180" spans="1:80" ht="409.6" x14ac:dyDescent="0.15">
      <c r="A180" s="1" t="s">
        <v>1384</v>
      </c>
      <c r="B180" s="1" t="s">
        <v>13779</v>
      </c>
      <c r="C180" s="1" t="s">
        <v>13780</v>
      </c>
      <c r="E180" s="1" t="s">
        <v>13781</v>
      </c>
      <c r="F180" s="1" t="s">
        <v>6</v>
      </c>
      <c r="G180" s="1" t="s">
        <v>6</v>
      </c>
      <c r="H180" s="11" t="str">
        <f t="shared" si="69"/>
        <v>Perennial</v>
      </c>
      <c r="J180" s="1">
        <v>1.7999999520000001</v>
      </c>
      <c r="K180" s="1">
        <v>1.2000000479999999</v>
      </c>
      <c r="L180" t="str" cm="1">
        <f t="array" ref="L180">_xlfn.IFS(J180+K180="", "Unknown", J180+K180&gt;3, "Large", J180+K180&gt;0.5, "Medium", J180+K180&gt;0, "Small")</f>
        <v>Medium</v>
      </c>
      <c r="M180" s="1">
        <v>4</v>
      </c>
      <c r="N180" cm="1">
        <f t="array" ref="N180">IF($M180="",INDEX($M$2:$M$2176,MATCH(1,INDEX(($A$2:$A$2176=$A180)*($M$2:$M$2176&lt;&gt;""),0),0)),$M180)</f>
        <v>4</v>
      </c>
      <c r="O180" s="2" t="str">
        <f t="shared" si="80"/>
        <v>Hardy to cold</v>
      </c>
      <c r="P180" s="1" t="s">
        <v>13782</v>
      </c>
      <c r="R180" t="str">
        <f t="shared" si="84"/>
        <v>Medium</v>
      </c>
      <c r="T180" s="1"/>
      <c r="U180" s="1"/>
      <c r="V180" s="1">
        <v>6</v>
      </c>
      <c r="W180" s="6">
        <f t="shared" si="93"/>
        <v>6</v>
      </c>
      <c r="X180" t="str">
        <f>IF(W180=1, "January", IF(W180=2, "February", IF(W180=3, "March", IF(W180=4, "April", IF(W180=5, "May", IF(W180=6, "June", IF(W180=7, "July", IF(W180=8, "August", IF(W180=9, "September", IF(W180=10, "October", IF(W180=11, "November", IF(W180=12, "December", "Other"))))))))))))</f>
        <v>June</v>
      </c>
      <c r="AF180" s="16" t="s">
        <v>23964</v>
      </c>
      <c r="AG180" s="1" t="str">
        <f t="shared" si="70"/>
        <v xml:space="preserve">Seed </v>
      </c>
      <c r="AH180"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80" s="1" t="s">
        <v>13783</v>
      </c>
      <c r="AJ180" s="1" t="s">
        <v>26</v>
      </c>
      <c r="AK180" s="1" t="s">
        <v>17104</v>
      </c>
      <c r="AL180" s="1" t="str">
        <f t="shared" si="81"/>
        <v>Unscented</v>
      </c>
      <c r="AM180" s="1" t="b">
        <v>0</v>
      </c>
      <c r="AN180" s="1" t="b">
        <v>1</v>
      </c>
      <c r="AO180" s="1" t="b">
        <v>0</v>
      </c>
      <c r="AP180" s="5" t="s">
        <v>28</v>
      </c>
      <c r="AQ180" s="5" t="str">
        <f t="shared" si="72"/>
        <v>Light, Medium, Heavy</v>
      </c>
      <c r="AR180" s="1" t="s">
        <v>1788</v>
      </c>
      <c r="AS180" s="1" t="str">
        <f t="shared" si="82"/>
        <v>Partial, Full</v>
      </c>
      <c r="AT180" s="1" t="str">
        <f t="shared" si="73"/>
        <v/>
      </c>
      <c r="AU180" s="1" t="s">
        <v>29</v>
      </c>
      <c r="AV180" s="1" t="str">
        <f t="shared" si="74"/>
        <v>Moist</v>
      </c>
      <c r="AW180" s="1" t="s">
        <v>12</v>
      </c>
      <c r="AX180" s="1" t="str">
        <f t="shared" si="75"/>
        <v>Acid, Neutral, Alkaline</v>
      </c>
      <c r="AY180" s="1" t="b">
        <v>0</v>
      </c>
      <c r="AZ180" s="1" t="b">
        <v>0</v>
      </c>
      <c r="BA180" s="1" t="b">
        <v>0</v>
      </c>
      <c r="BC180" t="str">
        <f t="shared" si="76"/>
        <v>FALSE</v>
      </c>
      <c r="BE180" t="str">
        <f t="shared" si="77"/>
        <v>FALSE</v>
      </c>
      <c r="BF180" s="1" t="b">
        <v>0</v>
      </c>
      <c r="BG180" s="1" t="b">
        <v>0</v>
      </c>
      <c r="BH180" s="1" t="b">
        <v>0</v>
      </c>
      <c r="BI180" s="1" t="s">
        <v>77</v>
      </c>
      <c r="BJ180" s="1" t="str">
        <f t="shared" si="78"/>
        <v>TRUE</v>
      </c>
      <c r="BL180" t="str">
        <f t="shared" si="79"/>
        <v>FALSE</v>
      </c>
      <c r="BM180" s="1" t="b">
        <v>0</v>
      </c>
      <c r="BN180" s="1" t="b">
        <v>0</v>
      </c>
      <c r="BO180" s="1">
        <f t="shared" si="83"/>
        <v>15</v>
      </c>
      <c r="BP180" s="1" t="s">
        <v>31</v>
      </c>
      <c r="BQ180" s="1" cm="1">
        <f t="array" ref="BQ180">_xlfn.IFS(BP180="None Known",0, LEN(BP180)&gt;500, 5,LEN(BP180)&gt;400, 4, LEN(BP180)&gt;300, 3, LEN(BP180)&gt;200, 2, LEN(BP180)&gt;1, 1)</f>
        <v>0</v>
      </c>
      <c r="BR180" s="1" t="s">
        <v>13784</v>
      </c>
      <c r="BS180" s="1">
        <v>4</v>
      </c>
      <c r="BT180" s="1" t="s">
        <v>13785</v>
      </c>
      <c r="BU180" s="1">
        <v>3</v>
      </c>
      <c r="BV180" s="1" t="s">
        <v>13786</v>
      </c>
      <c r="BW180" s="1" t="s">
        <v>31</v>
      </c>
      <c r="BX180" s="1"/>
      <c r="BY180" t="str">
        <f>_xlfn.XLOOKUP($B180,Img_lookup!A:A,Img_lookup!B:B, "Not available")</f>
        <v>64124d52-d12e-4308-ba71-4cd6083bff81</v>
      </c>
      <c r="BZ180" t="str">
        <f>_xlfn.XLOOKUP($B180,Img_lookup!A:A,Img_lookup!C:C, "Not available")</f>
        <v>Aralia racemosa (American spikenard), Kent, NY</v>
      </c>
      <c r="CA180" t="str">
        <f>_xlfn.XLOOKUP($B180,Img_lookup!A:A,Img_lookup!D:D, "Not available")</f>
        <v>Doug_McGrady</v>
      </c>
      <c r="CB180" t="str">
        <f>_xlfn.XLOOKUP($B180,Img_lookup!A:A,Img_lookup!E:E, "https://imgur.com/aT5wafe")</f>
        <v>https://api.openverse.engineering/v1/images/64124d52-d12e-4308-ba71-4cd6083bff81/thumb/</v>
      </c>
    </row>
    <row r="181" spans="1:80" ht="409.6" x14ac:dyDescent="0.15">
      <c r="A181" s="1" t="s">
        <v>1384</v>
      </c>
      <c r="B181" s="1" t="s">
        <v>11252</v>
      </c>
      <c r="C181" s="1" t="s">
        <v>11253</v>
      </c>
      <c r="E181" s="1" t="s">
        <v>11254</v>
      </c>
      <c r="F181" s="1" t="s">
        <v>62</v>
      </c>
      <c r="G181" s="1" t="s">
        <v>62</v>
      </c>
      <c r="H181" s="11" t="str">
        <f t="shared" si="69"/>
        <v>Perennial</v>
      </c>
      <c r="I181" s="1" t="s">
        <v>17107</v>
      </c>
      <c r="J181" s="1">
        <v>9</v>
      </c>
      <c r="L181" t="str" cm="1">
        <f t="array" ref="L181">_xlfn.IFS(J181+K181="", "Unknown", J181+K181&gt;3, "Large", J181+K181&gt;0.5, "Medium", J181+K181&gt;0, "Small")</f>
        <v>Large</v>
      </c>
      <c r="M181" s="1">
        <v>5</v>
      </c>
      <c r="N181" cm="1">
        <f t="array" ref="N181">IF($M181="",INDEX($M$2:$M$2176,MATCH(1,INDEX(($A$2:$A$2176=$A181)*($M$2:$M$2176&lt;&gt;""),0),0)),$M181)</f>
        <v>5</v>
      </c>
      <c r="O181" s="2" t="str">
        <f t="shared" si="80"/>
        <v>Seasonal outdoors</v>
      </c>
      <c r="P181" s="1" t="s">
        <v>11255</v>
      </c>
      <c r="Q181" s="1" t="s">
        <v>17111</v>
      </c>
      <c r="R181" t="str">
        <f t="shared" si="84"/>
        <v>Slow</v>
      </c>
      <c r="T181" s="1"/>
      <c r="U181" s="1"/>
      <c r="V181" s="1" t="s">
        <v>427</v>
      </c>
      <c r="W181" s="6" t="str">
        <f t="shared" si="93"/>
        <v>8</v>
      </c>
      <c r="X181" t="str">
        <f>IF(W181="1", "January", IF(W181="2", "February", IF(W181="3", "March", IF(W181="4", "April", IF(W181="5", "May", IF(W181="6", "June", IF(W181="7", "July", IF(W181="8", "August", IF(W181="9", "September", IF(W181="10", "October", IF(W181="11", "November", IF(W181="12", "December", "Other"))))))))))))</f>
        <v>August</v>
      </c>
      <c r="Y181" s="2" t="str">
        <f>IF(ISNUMBER(SEARCH("-",V181)),TRIM(RIGHT(V181,LEN(V181)-SEARCH("-",V181))),V181)</f>
        <v>9</v>
      </c>
      <c r="Z181" s="2" t="str">
        <f>IF(Y181="1", "January", IF(Y181="2", "February", IF(Y181="3", "March", IF(Y181="4", "April", IF(Y181="5", "May", IF(Y181="6", "June", IF(Y181="7", "July", IF(Y181="8", "August", IF(Y181="9", "September", IF(Y181="10", "October", IF(Y181="11", "November", IF(Y181="12", "December", "Other"))))))))))))</f>
        <v>September</v>
      </c>
      <c r="AA181" s="1" t="s">
        <v>907</v>
      </c>
      <c r="AB181" s="1" t="str">
        <f>IF(ISNUMBER(SEARCH("-",AA181)),TRIM(LEFT(AA181,FIND("-",AA181)-1)),AA181)</f>
        <v>10</v>
      </c>
      <c r="AC181" s="1" t="str">
        <f>IF(AB181="1", "January", IF(AB181="2", "February", IF(AB181="3", "March", IF(AB181="4", "April", IF(AB181="5", "May", IF(AB181="6", "June", IF(AB181="7", "July", IF(AB181="8", "August", IF(AB181="9", "September", IF(AB181="10", "October", IF(AB181="11", "November", IF(AB181="12", "December", "Other"))))))))))))</f>
        <v>October</v>
      </c>
      <c r="AD181" s="1" t="str">
        <f>IF(ISNUMBER(SEARCH("-",AA181)),TRIM(RIGHT(AA181,LEN(AA181)-SEARCH("-",AA181))),AA181)</f>
        <v>11</v>
      </c>
      <c r="AE181" s="1" t="str">
        <f>IF(AD181="1", "January", IF(AD181="2", "February", IF(AD181="3", "March", IF(AD181="4", "April", IF(AD181="5", "May", IF(AD181="6", "June", IF(AD181="7", "July", IF(AD181="8", "August", IF(AD181="9", "September", IF(AD181="10", "October", IF(AD181="11", "November", IF(AD181="12", "December", "Other"))))))))))))</f>
        <v>November</v>
      </c>
      <c r="AF181" s="16" t="s">
        <v>23964</v>
      </c>
      <c r="AG181" s="1" t="str">
        <f t="shared" si="70"/>
        <v xml:space="preserve">Seed </v>
      </c>
      <c r="AH181" s="2" t="str">
        <f t="shared" si="71"/>
        <v>Best sown as soon as ripe in a cold frame. Stored seed requires 3 - 5 months of cold stratification. Germination usually takes place within 1 - 4 months at 20�c[134]. When large enough to handle, prick the seedlings out into individual pots and grow them on in light shade in a greenhouse for at least their first winter. Once the plants are 25cm or more tall, they can be planted out into their permanent positions, late spring or early summer being the best time to do this.
Root cuttings 8cm long, December in a cold frame[11, 78]. Store the roots upside down in sand and pot up in March/April. High percentage[78].
Division of suckers in late winter[11]. Very easy, the suckers can be planted out direct into their permanent positions if required.</v>
      </c>
      <c r="AI181" s="1" t="s">
        <v>11256</v>
      </c>
      <c r="AJ181" s="1" t="s">
        <v>26</v>
      </c>
      <c r="AK181" s="1" t="s">
        <v>17104</v>
      </c>
      <c r="AL181" s="1" t="str">
        <f t="shared" si="81"/>
        <v>Unscented</v>
      </c>
      <c r="AM181" s="1" t="b">
        <v>0</v>
      </c>
      <c r="AN181" s="1" t="b">
        <v>1</v>
      </c>
      <c r="AO181" s="1" t="b">
        <v>0</v>
      </c>
      <c r="AP181" s="5" t="s">
        <v>28</v>
      </c>
      <c r="AQ181" s="5" t="str">
        <f t="shared" si="72"/>
        <v>Light, Medium, Heavy</v>
      </c>
      <c r="AR181" s="1" t="s">
        <v>1788</v>
      </c>
      <c r="AS181" s="1" t="str">
        <f t="shared" si="82"/>
        <v>Partial, Full</v>
      </c>
      <c r="AT181" s="1" t="str">
        <f t="shared" si="73"/>
        <v/>
      </c>
      <c r="AU181" s="1" t="s">
        <v>29</v>
      </c>
      <c r="AV181" s="1" t="str">
        <f t="shared" si="74"/>
        <v>Moist</v>
      </c>
      <c r="AW181" s="1" t="s">
        <v>12</v>
      </c>
      <c r="AX181" s="1" t="str">
        <f t="shared" si="75"/>
        <v>Acid, Neutral, Alkaline</v>
      </c>
      <c r="AY181" s="1" t="b">
        <v>0</v>
      </c>
      <c r="AZ181" s="1" t="b">
        <v>0</v>
      </c>
      <c r="BA181" s="1" t="b">
        <v>0</v>
      </c>
      <c r="BC181" t="str">
        <f t="shared" si="76"/>
        <v>FALSE</v>
      </c>
      <c r="BE181" t="str">
        <f t="shared" si="77"/>
        <v>FALSE</v>
      </c>
      <c r="BF181" s="1" t="b">
        <v>1</v>
      </c>
      <c r="BG181" s="1" t="b">
        <v>0</v>
      </c>
      <c r="BH181" s="1" t="b">
        <v>0</v>
      </c>
      <c r="BI181" s="1" t="s">
        <v>77</v>
      </c>
      <c r="BJ181" s="1" t="str">
        <f t="shared" si="78"/>
        <v>TRUE</v>
      </c>
      <c r="BL181" t="str">
        <f t="shared" si="79"/>
        <v>FALSE</v>
      </c>
      <c r="BM181" s="1" t="b">
        <v>0</v>
      </c>
      <c r="BN181" s="1" t="b">
        <v>0</v>
      </c>
      <c r="BO181" s="1">
        <f t="shared" si="83"/>
        <v>9</v>
      </c>
      <c r="BP181" s="1" t="s">
        <v>11257</v>
      </c>
      <c r="BQ181" s="1" cm="1">
        <f t="array" ref="BQ181">_xlfn.IFS(BP181="None Known",0, LEN(BP181)&gt;500, 5,LEN(BP181)&gt;400, 4, LEN(BP181)&gt;300, 3, LEN(BP181)&gt;200, 2, LEN(BP181)&gt;1, 1)</f>
        <v>1</v>
      </c>
      <c r="BR181" s="1" t="s">
        <v>11258</v>
      </c>
      <c r="BS181" s="1">
        <v>2</v>
      </c>
      <c r="BT181" s="1" t="s">
        <v>11259</v>
      </c>
      <c r="BU181" s="1">
        <v>2</v>
      </c>
      <c r="BV181" s="1" t="s">
        <v>11260</v>
      </c>
      <c r="BW181" s="1" t="s">
        <v>11261</v>
      </c>
      <c r="BX181" s="1"/>
      <c r="BY181" t="str">
        <f>_xlfn.XLOOKUP($B181,Img_lookup!A:A,Img_lookup!B:B, "Not available")</f>
        <v>b093716e-eecc-4352-a78e-c169f3f51c0c</v>
      </c>
      <c r="BZ181" t="str">
        <f>_xlfn.XLOOKUP($B181,Img_lookup!A:A,Img_lookup!C:C, "Not available")</f>
        <v>Aralia spinosa, flower close-up, Devil's Walking Stick, Howard County, Md, Helen Lowe Metzman_2017-08-09-16.24</v>
      </c>
      <c r="CA181" t="str">
        <f>_xlfn.XLOOKUP($B181,Img_lookup!A:A,Img_lookup!D:D, "Not available")</f>
        <v>Sam Droege</v>
      </c>
      <c r="CB181" t="str">
        <f>_xlfn.XLOOKUP($B181,Img_lookup!A:A,Img_lookup!E:E, "https://imgur.com/aT5wafe")</f>
        <v>https://api.openverse.engineering/v1/images/b093716e-eecc-4352-a78e-c169f3f51c0c/thumb/</v>
      </c>
    </row>
    <row r="182" spans="1:80" ht="409.6" x14ac:dyDescent="0.15">
      <c r="A182" s="1" t="s">
        <v>2169</v>
      </c>
      <c r="B182" s="1" t="s">
        <v>2170</v>
      </c>
      <c r="C182" s="1" t="s">
        <v>2171</v>
      </c>
      <c r="D182" s="1" t="s">
        <v>2172</v>
      </c>
      <c r="E182" s="1" t="s">
        <v>2173</v>
      </c>
      <c r="F182" s="1" t="s">
        <v>62</v>
      </c>
      <c r="G182" s="1" t="s">
        <v>62</v>
      </c>
      <c r="H182" s="11" t="str">
        <f t="shared" si="69"/>
        <v>Perennial</v>
      </c>
      <c r="I182" s="1" t="s">
        <v>17108</v>
      </c>
      <c r="J182" s="1">
        <v>30</v>
      </c>
      <c r="K182" s="1">
        <v>15</v>
      </c>
      <c r="L182" t="str" cm="1">
        <f t="array" ref="L182">_xlfn.IFS(J182+K182="", "Unknown", J182+K182&gt;3, "Large", J182+K182&gt;0.5, "Medium", J182+K182&gt;0, "Small")</f>
        <v>Large</v>
      </c>
      <c r="M182" s="1">
        <v>8</v>
      </c>
      <c r="N182" cm="1">
        <f t="array" ref="N182">IF($M182="",INDEX($M$2:$M$2176,MATCH(1,INDEX(($A$2:$A$2176=$A182)*($M$2:$M$2176&lt;&gt;""),0),0)),$M182)</f>
        <v>8</v>
      </c>
      <c r="O182" s="2" t="str">
        <f t="shared" si="80"/>
        <v>Grown indoors</v>
      </c>
      <c r="P182" s="1" t="s">
        <v>2174</v>
      </c>
      <c r="Q182" s="1" t="s">
        <v>17111</v>
      </c>
      <c r="R182" t="str">
        <f t="shared" si="84"/>
        <v>Slow</v>
      </c>
      <c r="S182" s="1" t="s">
        <v>24</v>
      </c>
      <c r="T182" s="1" t="str">
        <f>LEFT(S182,FIND("-",S182)-1)</f>
        <v xml:space="preserve">1 </v>
      </c>
      <c r="U182" s="1" t="str">
        <f>RIGHT(S182,FIND("-",S182)-1)</f>
        <v>12</v>
      </c>
      <c r="V182" s="1" t="s">
        <v>307</v>
      </c>
      <c r="W182" s="6" t="str">
        <f t="shared" si="93"/>
        <v>6</v>
      </c>
      <c r="X182" t="str">
        <f>IF(W182="1", "January", IF(W182="2", "February", IF(W182="3", "March", IF(W182="4", "April", IF(W182="5", "May", IF(W182="6", "June", IF(W182="7", "July", IF(W182="8", "August", IF(W182="9", "September", IF(W182="10", "October", IF(W182="11", "November", IF(W182="12", "December", "Other"))))))))))))</f>
        <v>June</v>
      </c>
      <c r="Y182" s="2" t="str">
        <f>IF(ISNUMBER(SEARCH("-",V182)),TRIM(RIGHT(V182,LEN(V182)-SEARCH("-",V182))),V182)</f>
        <v>7</v>
      </c>
      <c r="Z182" s="2" t="str">
        <f>IF(Y182="1", "January", IF(Y182="2", "February", IF(Y182="3", "March", IF(Y182="4", "April", IF(Y182="5", "May", IF(Y182="6", "June", IF(Y182="7", "July", IF(Y182="8", "August", IF(Y182="9", "September", IF(Y182="10", "October", IF(Y182="11", "November", IF(Y182="12", "December", "Other"))))))))))))</f>
        <v>July</v>
      </c>
      <c r="AA182" s="1" t="s">
        <v>109</v>
      </c>
      <c r="AB182" s="1" t="str">
        <f>IF(ISNUMBER(SEARCH("-",AA182)),TRIM(LEFT(AA182,FIND("-",AA182)-1)),AA182)</f>
        <v>9</v>
      </c>
      <c r="AC182" s="1" t="str">
        <f>IF(AB182="1", "January", IF(AB182="2", "February", IF(AB182="3", "March", IF(AB182="4", "April", IF(AB182="5", "May", IF(AB182="6", "June", IF(AB182="7", "July", IF(AB182="8", "August", IF(AB182="9", "September", IF(AB182="10", "October", IF(AB182="11", "November", IF(AB182="12", "December", "Other"))))))))))))</f>
        <v>September</v>
      </c>
      <c r="AD182" s="1" t="str">
        <f>IF(ISNUMBER(SEARCH("-",AA182)),TRIM(RIGHT(AA182,LEN(AA182)-SEARCH("-",AA182))),AA182)</f>
        <v>10</v>
      </c>
      <c r="AE182" s="1" t="str">
        <f>IF(AD182="1", "January", IF(AD182="2", "February", IF(AD182="3", "March", IF(AD182="4", "April", IF(AD182="5", "May", IF(AD182="6", "June", IF(AD182="7", "July", IF(AD182="8", "August", IF(AD182="9", "September", IF(AD182="10", "October", IF(AD182="11", "November", IF(AD182="12", "December", "Other"))))))))))))</f>
        <v>October</v>
      </c>
      <c r="AF182" s="16" t="s">
        <v>23965</v>
      </c>
      <c r="AG182" s="1" t="str">
        <f t="shared" si="70"/>
        <v xml:space="preserve">Seed </v>
      </c>
      <c r="AH182" s="2" t="str">
        <f t="shared" si="71"/>
        <v>Best sown as soon as it is ripe in a cold frame[134] or it can be stored cool and moist then sown February in a greenhouse[78, 80]. Although the plants are quite cold-tolerant, the root systems of seedling plants can be damaged in spells of very cold weather so give some extra protection at this time if necessary. The seed usually germinates in 1 - 2 months at 15�c[134]. As soon as they are large enough to handle, prick the seedlings out into individual pots. The plants have a rather sparse root system and are best placed in their final positions as soon as possible. Give them some protection for their first winter[K].
Cuttings of half-ripe wood, May to July in a cold frame. Only epicormic side-shoots should be used, normal side-shoots do not develop properly[81]. An epicormic shoot is one that develops from a dormant bud on the main trunk of the tree[K].</v>
      </c>
      <c r="AI182" s="1" t="s">
        <v>2175</v>
      </c>
      <c r="AJ182" s="1" t="s">
        <v>1</v>
      </c>
      <c r="AK182" s="1" t="s">
        <v>17105</v>
      </c>
      <c r="AL182" s="1" t="str">
        <f t="shared" si="81"/>
        <v>Unscented</v>
      </c>
      <c r="AM182" s="1" t="b">
        <v>0</v>
      </c>
      <c r="AN182" s="1" t="b">
        <v>0</v>
      </c>
      <c r="AO182" s="1" t="b">
        <v>0</v>
      </c>
      <c r="AP182" s="5" t="s">
        <v>28</v>
      </c>
      <c r="AQ182" s="5" t="str">
        <f t="shared" si="72"/>
        <v>Light, Medium, Heavy</v>
      </c>
      <c r="AR182" s="1" t="s">
        <v>10</v>
      </c>
      <c r="AS182" s="1" t="str">
        <f t="shared" si="82"/>
        <v>None, Partial</v>
      </c>
      <c r="AT182" s="1" t="str">
        <f t="shared" si="73"/>
        <v>Partial, Full</v>
      </c>
      <c r="AU182" s="1" t="s">
        <v>29</v>
      </c>
      <c r="AV182" s="1" t="str">
        <f t="shared" si="74"/>
        <v>Moist</v>
      </c>
      <c r="AW182" s="1" t="s">
        <v>12</v>
      </c>
      <c r="AX182" s="1" t="str">
        <f t="shared" si="75"/>
        <v>Acid, Neutral, Alkaline</v>
      </c>
      <c r="AY182" s="1" t="b">
        <v>0</v>
      </c>
      <c r="AZ182" s="1" t="b">
        <v>0</v>
      </c>
      <c r="BA182" s="1" t="b">
        <v>0</v>
      </c>
      <c r="BB182" s="1" t="s">
        <v>29</v>
      </c>
      <c r="BC182" t="str">
        <f t="shared" si="76"/>
        <v>TRUE</v>
      </c>
      <c r="BE182" t="str">
        <f t="shared" si="77"/>
        <v>FALSE</v>
      </c>
      <c r="BF182" s="1" t="b">
        <v>0</v>
      </c>
      <c r="BG182" s="1" t="b">
        <v>0</v>
      </c>
      <c r="BH182" s="1" t="b">
        <v>0</v>
      </c>
      <c r="BI182" s="1" t="s">
        <v>30</v>
      </c>
      <c r="BJ182" s="1" t="str">
        <f t="shared" si="78"/>
        <v>FALSE</v>
      </c>
      <c r="BK182" s="1" t="s">
        <v>30</v>
      </c>
      <c r="BL182" t="str">
        <f t="shared" si="79"/>
        <v>FALSE</v>
      </c>
      <c r="BM182" s="1" t="b">
        <v>0</v>
      </c>
      <c r="BN182" s="1" t="b">
        <v>0</v>
      </c>
      <c r="BO182" s="1">
        <f t="shared" si="83"/>
        <v>19</v>
      </c>
      <c r="BP182" s="1" t="s">
        <v>2176</v>
      </c>
      <c r="BQ182" s="1" cm="1">
        <f t="array" ref="BQ182">_xlfn.IFS(BP182="None Known",0, LEN(BP182)&gt;500, 5,LEN(BP182)&gt;400, 4, LEN(BP182)&gt;300, 3, LEN(BP182)&gt;200, 2, LEN(BP182)&gt;1, 1)</f>
        <v>3</v>
      </c>
      <c r="BR182" s="1" t="s">
        <v>24844</v>
      </c>
      <c r="BS182" s="1">
        <v>5</v>
      </c>
      <c r="BT182" s="1" t="s">
        <v>2177</v>
      </c>
      <c r="BU182" s="1">
        <v>1</v>
      </c>
      <c r="BV182" s="1" t="s">
        <v>2178</v>
      </c>
      <c r="BW182" s="1" t="s">
        <v>31</v>
      </c>
      <c r="BX182" s="1"/>
      <c r="BY182" t="str">
        <f>_xlfn.XLOOKUP($B182,Img_lookup!A:A,Img_lookup!B:B, "Not available")</f>
        <v>3844e4e7-e634-4ac4-8d9c-5298b47874d0</v>
      </c>
      <c r="BZ182" t="str">
        <f>_xlfn.XLOOKUP($B182,Img_lookup!A:A,Img_lookup!C:C, "Not available")</f>
        <v>Monkey Puzzle Tree (Araucaria araucana), Elgood's Brewery Garden, Wisbech.</v>
      </c>
      <c r="CA182" t="str">
        <f>_xlfn.XLOOKUP($B182,Img_lookup!A:A,Img_lookup!D:D, "Not available")</f>
        <v>Jim Linwood</v>
      </c>
      <c r="CB182" t="str">
        <f>_xlfn.XLOOKUP($B182,Img_lookup!A:A,Img_lookup!E:E, "https://imgur.com/aT5wafe")</f>
        <v>https://api.openverse.engineering/v1/images/3844e4e7-e634-4ac4-8d9c-5298b47874d0/thumb/</v>
      </c>
    </row>
    <row r="183" spans="1:80" ht="409.6" x14ac:dyDescent="0.15">
      <c r="A183" s="1" t="s">
        <v>2</v>
      </c>
      <c r="B183" s="1" t="s">
        <v>3499</v>
      </c>
      <c r="C183" s="1" t="s">
        <v>3500</v>
      </c>
      <c r="E183" s="1" t="s">
        <v>3501</v>
      </c>
      <c r="F183" s="1" t="s">
        <v>156</v>
      </c>
      <c r="G183" s="1" t="s">
        <v>156</v>
      </c>
      <c r="H183" s="11" t="str">
        <f t="shared" si="69"/>
        <v>Perennial</v>
      </c>
      <c r="I183" s="1" t="s">
        <v>17108</v>
      </c>
      <c r="J183" s="1">
        <v>10</v>
      </c>
      <c r="L183" t="str" cm="1">
        <f t="array" ref="L183">_xlfn.IFS(J183+K183="", "Unknown", J183+K183&gt;3, "Large", J183+K183&gt;0.5, "Medium", J183+K183&gt;0, "Small")</f>
        <v>Large</v>
      </c>
      <c r="M183" s="1">
        <v>9</v>
      </c>
      <c r="N183" cm="1">
        <f t="array" ref="N183">IF($M183="",INDEX($M$2:$M$2176,MATCH(1,INDEX(($A$2:$A$2176=$A183)*($M$2:$M$2176&lt;&gt;""),0),0)),$M183)</f>
        <v>9</v>
      </c>
      <c r="O183" s="2" t="str">
        <f t="shared" si="80"/>
        <v>Grown indoors</v>
      </c>
      <c r="P183" s="1" t="s">
        <v>3502</v>
      </c>
      <c r="Q183" s="1" t="s">
        <v>17109</v>
      </c>
      <c r="R183" t="str">
        <f t="shared" si="84"/>
        <v>Fast</v>
      </c>
      <c r="S183" s="1" t="s">
        <v>24</v>
      </c>
      <c r="T183" s="1" t="str">
        <f>LEFT(S183,FIND("-",S183)-1)</f>
        <v xml:space="preserve">1 </v>
      </c>
      <c r="U183" s="1" t="str">
        <f>RIGHT(S183,FIND("-",S183)-1)</f>
        <v>12</v>
      </c>
      <c r="V183" s="1">
        <v>9</v>
      </c>
      <c r="W183" s="6">
        <f t="shared" si="93"/>
        <v>9</v>
      </c>
      <c r="X183" t="str">
        <f>IF(W183=1, "January", IF(W183=2, "February", IF(W183=3, "March", IF(W183=4, "April", IF(W183=5, "May", IF(W183=6, "June", IF(W183=7, "July", IF(W183=8, "August", IF(W183=9, "September", IF(W183=10, "October", IF(W183=11, "November", IF(W183=12, "December", "Other"))))))))))))</f>
        <v>September</v>
      </c>
      <c r="AF183" s="16" t="s">
        <v>24274</v>
      </c>
      <c r="AG183" s="1" t="str">
        <f t="shared" si="70"/>
        <v xml:space="preserve">Seed </v>
      </c>
      <c r="AH183" s="2" t="str">
        <f t="shared" si="71"/>
        <v>Sow spring in a greenhouse. The seed can be sown at any time of the year if the greenhouse is heated[134]. Germinates in 3 - 6 weeks at 20�c according to one report whilst another says that it takes 1 - 6 months at 25�c[134]. When large enough to handle, prick the seedlings out into individual pots and grow them on in the greenhouse for their first winter. Plant them out in late spring or early summer, after the last expected frosts.
Cuttings of mature wood of the current seasons growth, late autumn in a frame[1].</v>
      </c>
      <c r="AI183" s="1" t="s">
        <v>3503</v>
      </c>
      <c r="AJ183" s="1" t="s">
        <v>23719</v>
      </c>
      <c r="AK183" s="1" t="s">
        <v>17104</v>
      </c>
      <c r="AL183" s="1" t="str">
        <f t="shared" si="81"/>
        <v>Scented</v>
      </c>
      <c r="AM183" s="1" t="b">
        <v>1</v>
      </c>
      <c r="AN183" s="1" t="b">
        <v>0</v>
      </c>
      <c r="AO183" s="1" t="b">
        <v>0</v>
      </c>
      <c r="AP183" s="5" t="s">
        <v>54</v>
      </c>
      <c r="AQ183" s="5" t="str">
        <f t="shared" si="72"/>
        <v>Light, Medium</v>
      </c>
      <c r="AR183" s="1" t="s">
        <v>10</v>
      </c>
      <c r="AS183" s="1" t="str">
        <f t="shared" si="82"/>
        <v>None, Partial</v>
      </c>
      <c r="AT183" s="1" t="str">
        <f t="shared" si="73"/>
        <v>Partial, Full</v>
      </c>
      <c r="AU183" s="1" t="s">
        <v>29</v>
      </c>
      <c r="AV183" s="1" t="str">
        <f t="shared" si="74"/>
        <v>Moist</v>
      </c>
      <c r="AW183" s="1" t="s">
        <v>12</v>
      </c>
      <c r="AX183" s="1" t="str">
        <f t="shared" si="75"/>
        <v>Acid, Neutral, Alkaline</v>
      </c>
      <c r="AY183" s="1" t="b">
        <v>0</v>
      </c>
      <c r="AZ183" s="1" t="b">
        <v>0</v>
      </c>
      <c r="BA183" s="1" t="b">
        <v>0</v>
      </c>
      <c r="BC183" t="str">
        <f t="shared" si="76"/>
        <v>FALSE</v>
      </c>
      <c r="BE183" t="str">
        <f t="shared" si="77"/>
        <v>FALSE</v>
      </c>
      <c r="BF183" s="1" t="b">
        <v>0</v>
      </c>
      <c r="BG183" s="1" t="b">
        <v>0</v>
      </c>
      <c r="BH183" s="1" t="b">
        <v>0</v>
      </c>
      <c r="BI183" s="1" t="s">
        <v>77</v>
      </c>
      <c r="BJ183" s="1" t="str">
        <f t="shared" si="78"/>
        <v>TRUE</v>
      </c>
      <c r="BL183" t="str">
        <f t="shared" si="79"/>
        <v>FALSE</v>
      </c>
      <c r="BM183" s="1" t="b">
        <v>0</v>
      </c>
      <c r="BN183" s="1" t="b">
        <v>0</v>
      </c>
      <c r="BO183" s="1">
        <f t="shared" si="83"/>
        <v>7</v>
      </c>
      <c r="BP183" s="1" t="s">
        <v>3504</v>
      </c>
      <c r="BQ183" s="1" cm="1">
        <f t="array" ref="BQ183">_xlfn.IFS(BP183="None Known",0, LEN(BP183)&gt;500, 5,LEN(BP183)&gt;400, 4, LEN(BP183)&gt;300, 3, LEN(BP183)&gt;200, 2, LEN(BP183)&gt;1, 1)</f>
        <v>1</v>
      </c>
      <c r="BR183" s="1" t="s">
        <v>3505</v>
      </c>
      <c r="BS183" s="1">
        <v>2</v>
      </c>
      <c r="BT183" s="1" t="s">
        <v>31</v>
      </c>
      <c r="BU183" s="1">
        <v>0</v>
      </c>
      <c r="BV183" s="1" t="s">
        <v>3506</v>
      </c>
      <c r="BW183" s="1" t="s">
        <v>31</v>
      </c>
      <c r="BX183" s="1"/>
      <c r="BY183" t="str">
        <f>_xlfn.XLOOKUP($B183,Img_lookup!A:A,Img_lookup!B:B, "Not available")</f>
        <v>b89aabed-e571-4563-9895-8f29bfb63071</v>
      </c>
      <c r="BZ183" t="str">
        <f>_xlfn.XLOOKUP($B183,Img_lookup!A:A,Img_lookup!C:C, "Not available")</f>
        <v>Araujia sericifera, melon of the Moth Vine.</v>
      </c>
      <c r="CA183" t="str">
        <f>_xlfn.XLOOKUP($B183,Img_lookup!A:A,Img_lookup!D:D, "Not available")</f>
        <v>Dick Culbert</v>
      </c>
      <c r="CB183" t="str">
        <f>_xlfn.XLOOKUP($B183,Img_lookup!A:A,Img_lookup!E:E, "https://imgur.com/aT5wafe")</f>
        <v>https://api.openverse.engineering/v1/images/b89aabed-e571-4563-9895-8f29bfb63071/thumb/</v>
      </c>
    </row>
    <row r="184" spans="1:80" ht="409.6" x14ac:dyDescent="0.15">
      <c r="A184" s="1" t="s">
        <v>139</v>
      </c>
      <c r="B184" s="1" t="s">
        <v>13016</v>
      </c>
      <c r="C184" s="1" t="s">
        <v>13017</v>
      </c>
      <c r="D184" s="1" t="s">
        <v>13018</v>
      </c>
      <c r="E184" s="1" t="s">
        <v>2410</v>
      </c>
      <c r="F184" s="1" t="s">
        <v>62</v>
      </c>
      <c r="G184" s="1" t="s">
        <v>62</v>
      </c>
      <c r="H184" s="11" t="str">
        <f t="shared" si="69"/>
        <v>Perennial</v>
      </c>
      <c r="I184" s="1" t="s">
        <v>17108</v>
      </c>
      <c r="J184" s="1">
        <v>15</v>
      </c>
      <c r="K184" s="1">
        <v>15</v>
      </c>
      <c r="L184" t="str" cm="1">
        <f t="array" ref="L184">_xlfn.IFS(J184+K184="", "Unknown", J184+K184&gt;3, "Large", J184+K184&gt;0.5, "Medium", J184+K184&gt;0, "Small")</f>
        <v>Large</v>
      </c>
      <c r="M184" s="1">
        <v>7</v>
      </c>
      <c r="N184" cm="1">
        <f t="array" ref="N184">IF($M184="",INDEX($M$2:$M$2176,MATCH(1,INDEX(($A$2:$A$2176=$A184)*($M$2:$M$2176&lt;&gt;""),0),0)),$M184)</f>
        <v>7</v>
      </c>
      <c r="O184" s="2" t="str">
        <f t="shared" si="80"/>
        <v>Seasonal outdoors</v>
      </c>
      <c r="P184" s="1" t="s">
        <v>13019</v>
      </c>
      <c r="Q184" s="1" t="s">
        <v>17110</v>
      </c>
      <c r="R184" t="str">
        <f t="shared" si="84"/>
        <v>Medium</v>
      </c>
      <c r="S184" s="1" t="s">
        <v>24</v>
      </c>
      <c r="T184" s="1" t="str">
        <f>LEFT(S184,FIND("-",S184)-1)</f>
        <v xml:space="preserve">1 </v>
      </c>
      <c r="U184" s="1" t="str">
        <f>RIGHT(S184,FIND("-",S184)-1)</f>
        <v>12</v>
      </c>
      <c r="V184" s="1" t="s">
        <v>188</v>
      </c>
      <c r="W184" s="6" t="str">
        <f t="shared" si="93"/>
        <v>4</v>
      </c>
      <c r="X184" t="str">
        <f t="shared" ref="X184:X190" si="94">IF(W184="1", "January", IF(W184="2", "February", IF(W184="3", "March", IF(W184="4", "April", IF(W184="5", "May", IF(W184="6", "June", IF(W184="7", "July", IF(W184="8", "August", IF(W184="9", "September", IF(W184="10", "October", IF(W184="11", "November", IF(W184="12", "December", "Other"))))))))))))</f>
        <v>April</v>
      </c>
      <c r="Y184" s="2" t="str">
        <f t="shared" ref="Y184:Y190" si="95">IF(ISNUMBER(SEARCH("-",V184)),TRIM(RIGHT(V184,LEN(V184)-SEARCH("-",V184))),V184)</f>
        <v>5</v>
      </c>
      <c r="Z184" s="2" t="str">
        <f t="shared" ref="Z184:Z190" si="96">IF(Y184="1", "January", IF(Y184="2", "February", IF(Y184="3", "March", IF(Y184="4", "April", IF(Y184="5", "May", IF(Y184="6", "June", IF(Y184="7", "July", IF(Y184="8", "August", IF(Y184="9", "September", IF(Y184="10", "October", IF(Y184="11", "November", IF(Y184="12", "December", "Other"))))))))))))</f>
        <v>May</v>
      </c>
      <c r="AA184" s="1">
        <v>10</v>
      </c>
      <c r="AB184" s="1">
        <f>IF(ISNUMBER(SEARCH("-",AA184)),TRIM(LEFT(AA184,FIND("-",AA184)-1)),AA184)</f>
        <v>10</v>
      </c>
      <c r="AC184" s="1" t="str">
        <f>IF(AB184=1, "January", IF(AB184=2, "February", IF(AB184=3, "March", IF(AB184=4, "April", IF(AB184=5, "May", IF(AB184=6, "June", IF(AB184=7, "July", IF(AB184=8, "August", IF(AB184=9, "September", IF(AB184=10, "October", IF(AB184=11, "November", IF(AB184=12, "December", "Other"))))))))))))</f>
        <v>October</v>
      </c>
      <c r="AD184" s="1"/>
      <c r="AE184" s="1"/>
      <c r="AF184" s="16" t="s">
        <v>23966</v>
      </c>
      <c r="AG184" s="1" t="str">
        <f t="shared" si="70"/>
        <v xml:space="preserve">Seed </v>
      </c>
      <c r="AH184" s="2" t="str">
        <f t="shared" si="71"/>
        <v>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v>
      </c>
      <c r="AI184" s="1" t="s">
        <v>13020</v>
      </c>
      <c r="AJ184" s="1" t="s">
        <v>26</v>
      </c>
      <c r="AK184" s="1" t="s">
        <v>17104</v>
      </c>
      <c r="AL184" s="1" t="str">
        <f t="shared" si="81"/>
        <v>Scented</v>
      </c>
      <c r="AM184" s="1" t="b">
        <v>1</v>
      </c>
      <c r="AN184" s="1" t="b">
        <v>0</v>
      </c>
      <c r="AO184" s="1" t="b">
        <v>0</v>
      </c>
      <c r="AP184" s="5" t="s">
        <v>54</v>
      </c>
      <c r="AQ184" s="5" t="str">
        <f t="shared" si="72"/>
        <v>Light, Medium</v>
      </c>
      <c r="AR184" s="1" t="s">
        <v>10</v>
      </c>
      <c r="AS184" s="1" t="str">
        <f t="shared" si="82"/>
        <v>None, Partial</v>
      </c>
      <c r="AT184" s="1" t="str">
        <f t="shared" si="73"/>
        <v>Partial, Full</v>
      </c>
      <c r="AU184" s="1" t="s">
        <v>11</v>
      </c>
      <c r="AV184" s="1" t="str">
        <f t="shared" si="74"/>
        <v>Dry, Moist</v>
      </c>
      <c r="AW184" s="1" t="s">
        <v>146</v>
      </c>
      <c r="AX184" s="1" t="str">
        <f t="shared" si="75"/>
        <v>Acid</v>
      </c>
      <c r="AY184" s="1" t="b">
        <v>1</v>
      </c>
      <c r="AZ184" s="1" t="b">
        <v>0</v>
      </c>
      <c r="BA184" s="1" t="b">
        <v>0</v>
      </c>
      <c r="BC184" t="str">
        <f t="shared" si="76"/>
        <v>FALSE</v>
      </c>
      <c r="BE184" t="str">
        <f t="shared" si="77"/>
        <v>FALSE</v>
      </c>
      <c r="BF184" s="1" t="b">
        <v>0</v>
      </c>
      <c r="BG184" s="1" t="b">
        <v>0</v>
      </c>
      <c r="BH184" s="1" t="b">
        <v>0</v>
      </c>
      <c r="BJ184" s="1" t="str">
        <f t="shared" si="78"/>
        <v>FALSE</v>
      </c>
      <c r="BK184" s="1" t="s">
        <v>77</v>
      </c>
      <c r="BL184" t="str">
        <f t="shared" si="79"/>
        <v>TRUE</v>
      </c>
      <c r="BM184" s="1" t="b">
        <v>0</v>
      </c>
      <c r="BN184" s="1" t="b">
        <v>0</v>
      </c>
      <c r="BO184" s="1">
        <f t="shared" si="83"/>
        <v>16</v>
      </c>
      <c r="BP184" s="1" t="s">
        <v>13021</v>
      </c>
      <c r="BQ184" s="1" cm="1">
        <f t="array" ref="BQ184">_xlfn.IFS(BP184="None Known",0, LEN(BP184)&gt;500, 5,LEN(BP184)&gt;400, 4, LEN(BP184)&gt;300, 3, LEN(BP184)&gt;200, 2, LEN(BP184)&gt;1, 1)</f>
        <v>5</v>
      </c>
      <c r="BR184" s="1" t="s">
        <v>13022</v>
      </c>
      <c r="BS184" s="1">
        <v>3</v>
      </c>
      <c r="BT184" s="1" t="s">
        <v>13023</v>
      </c>
      <c r="BU184" s="1">
        <v>2</v>
      </c>
      <c r="BV184" s="1" t="s">
        <v>6266</v>
      </c>
      <c r="BW184" s="1" t="s">
        <v>31</v>
      </c>
      <c r="BX184" s="1"/>
      <c r="BY184" t="str">
        <f>_xlfn.XLOOKUP($B184,Img_lookup!A:A,Img_lookup!B:B, "Not available")</f>
        <v>526100a2-ac02-4ead-b28f-b3b5b6d388e9</v>
      </c>
      <c r="BZ184" t="str">
        <f>_xlfn.XLOOKUP($B184,Img_lookup!A:A,Img_lookup!C:C, "Not available")</f>
        <v>E20170223-0002‚ÄîArbutus menziesii‚ÄîRPBG</v>
      </c>
      <c r="CA184" t="str">
        <f>_xlfn.XLOOKUP($B184,Img_lookup!A:A,Img_lookup!D:D, "Not available")</f>
        <v>John Rusk</v>
      </c>
      <c r="CB184" t="str">
        <f>_xlfn.XLOOKUP($B184,Img_lookup!A:A,Img_lookup!E:E, "https://imgur.com/aT5wafe")</f>
        <v>https://api.openverse.engineering/v1/images/526100a2-ac02-4ead-b28f-b3b5b6d388e9/thumb/</v>
      </c>
    </row>
    <row r="185" spans="1:80" ht="409.6" x14ac:dyDescent="0.15">
      <c r="A185" s="1" t="s">
        <v>139</v>
      </c>
      <c r="B185" s="1" t="s">
        <v>1150</v>
      </c>
      <c r="C185" s="1" t="s">
        <v>1151</v>
      </c>
      <c r="E185" s="1" t="s">
        <v>1152</v>
      </c>
      <c r="F185" s="1" t="s">
        <v>62</v>
      </c>
      <c r="G185" s="1" t="s">
        <v>62</v>
      </c>
      <c r="H185" s="11" t="str">
        <f t="shared" si="69"/>
        <v>Perennial</v>
      </c>
      <c r="I185" s="1" t="s">
        <v>17108</v>
      </c>
      <c r="J185" s="1">
        <v>9</v>
      </c>
      <c r="K185" s="1">
        <v>8</v>
      </c>
      <c r="L185" t="str" cm="1">
        <f t="array" ref="L185">_xlfn.IFS(J185+K185="", "Unknown", J185+K185&gt;3, "Large", J185+K185&gt;0.5, "Medium", J185+K185&gt;0, "Small")</f>
        <v>Large</v>
      </c>
      <c r="M185" s="1">
        <v>7</v>
      </c>
      <c r="N185" cm="1">
        <f t="array" ref="N185">IF($M185="",INDEX($M$2:$M$2176,MATCH(1,INDEX(($A$2:$A$2176=$A185)*($M$2:$M$2176&lt;&gt;""),0),0)),$M185)</f>
        <v>7</v>
      </c>
      <c r="O185" s="2" t="str">
        <f t="shared" si="80"/>
        <v>Seasonal outdoors</v>
      </c>
      <c r="P185" s="1" t="s">
        <v>1153</v>
      </c>
      <c r="Q185" s="1" t="s">
        <v>17110</v>
      </c>
      <c r="R185" t="str">
        <f t="shared" si="84"/>
        <v>Medium</v>
      </c>
      <c r="S185" s="1" t="s">
        <v>24</v>
      </c>
      <c r="T185" s="1" t="str">
        <f>LEFT(S185,FIND("-",S185)-1)</f>
        <v xml:space="preserve">1 </v>
      </c>
      <c r="U185" s="1" t="str">
        <f>RIGHT(S185,FIND("-",S185)-1)</f>
        <v>12</v>
      </c>
      <c r="V185" s="1" t="s">
        <v>666</v>
      </c>
      <c r="W185" s="6" t="str">
        <f t="shared" si="93"/>
        <v>10</v>
      </c>
      <c r="X185" t="str">
        <f t="shared" si="94"/>
        <v>October</v>
      </c>
      <c r="Y185" s="2" t="str">
        <f t="shared" si="95"/>
        <v>12</v>
      </c>
      <c r="Z185" s="2" t="str">
        <f t="shared" si="96"/>
        <v>December</v>
      </c>
      <c r="AA185" s="1" t="s">
        <v>666</v>
      </c>
      <c r="AB185" s="1" t="str">
        <f>IF(ISNUMBER(SEARCH("-",AA185)),TRIM(LEFT(AA185,FIND("-",AA185)-1)),AA185)</f>
        <v>10</v>
      </c>
      <c r="AC185" s="1" t="str">
        <f>IF(AB185="1", "January", IF(AB185="2", "February", IF(AB185="3", "March", IF(AB185="4", "April", IF(AB185="5", "May", IF(AB185="6", "June", IF(AB185="7", "July", IF(AB185="8", "August", IF(AB185="9", "September", IF(AB185="10", "October", IF(AB185="11", "November", IF(AB185="12", "December", "Other"))))))))))))</f>
        <v>October</v>
      </c>
      <c r="AD185" s="1" t="str">
        <f>IF(ISNUMBER(SEARCH("-",AA185)),TRIM(RIGHT(AA185,LEN(AA185)-SEARCH("-",AA185))),AA185)</f>
        <v>12</v>
      </c>
      <c r="AE185" s="1" t="str">
        <f>IF(AD185="1", "January", IF(AD185="2", "February", IF(AD185="3", "March", IF(AD185="4", "April", IF(AD185="5", "May", IF(AD185="6", "June", IF(AD185="7", "July", IF(AD185="8", "August", IF(AD185="9", "September", IF(AD185="10", "October", IF(AD185="11", "November", IF(AD185="12", "December", "Other"))))))))))))</f>
        <v>December</v>
      </c>
      <c r="AF185" s="16" t="s">
        <v>23966</v>
      </c>
      <c r="AG185" s="1" t="str">
        <f t="shared" si="70"/>
        <v xml:space="preserve">Seed </v>
      </c>
      <c r="AH185" s="2" t="str">
        <f t="shared" si="71"/>
        <v>Best surface sown in a cold frame as soon as it is ripe. Stored seed should be soaked  for 5 - 6 days in warm water and then surface sown in a shady position in a greenhouse[78]. Do not allow the compost to become dry. 6 weeks cold stratification helps[134]. The seed usually germinates well in 2 - 3 months at 20�c[134]. Seedlings are prone to damp off[184], they are best transplanted to individual pots as soon as they are large enough to handle and should be kept well ventilated. Grow them on in a greenhouse for their first winter and then plant out in late spring after the last expected frosts[K].
Basal cuttings in late winter[200].
Cuttings of mature wood of the current season's growth, November/December in a frame. Poor percentage[78].
Layering of young wood - can take 2 years[1, 200].</v>
      </c>
      <c r="AI185" s="1" t="s">
        <v>1154</v>
      </c>
      <c r="AJ185" s="1" t="s">
        <v>26</v>
      </c>
      <c r="AK185" s="1" t="s">
        <v>17104</v>
      </c>
      <c r="AL185" s="1" t="str">
        <f t="shared" si="81"/>
        <v>Scented</v>
      </c>
      <c r="AM185" s="1" t="b">
        <v>1</v>
      </c>
      <c r="AN185" s="1" t="b">
        <v>1</v>
      </c>
      <c r="AO185" s="1" t="b">
        <v>0</v>
      </c>
      <c r="AP185" s="5" t="s">
        <v>54</v>
      </c>
      <c r="AQ185" s="5" t="str">
        <f t="shared" si="72"/>
        <v>Light, Medium</v>
      </c>
      <c r="AR185" s="1" t="s">
        <v>10</v>
      </c>
      <c r="AS185" s="1" t="str">
        <f t="shared" si="82"/>
        <v>None, Partial</v>
      </c>
      <c r="AT185" s="1" t="str">
        <f t="shared" si="73"/>
        <v>Partial, Full</v>
      </c>
      <c r="AU185" s="1" t="s">
        <v>11</v>
      </c>
      <c r="AV185" s="1" t="str">
        <f t="shared" si="74"/>
        <v>Dry, Moist</v>
      </c>
      <c r="AW185" s="1" t="s">
        <v>12</v>
      </c>
      <c r="AX185" s="1" t="str">
        <f t="shared" si="75"/>
        <v>Acid, Neutral, Alkaline</v>
      </c>
      <c r="AY185" s="1" t="b">
        <v>0</v>
      </c>
      <c r="AZ185" s="1" t="b">
        <v>0</v>
      </c>
      <c r="BA185" s="1" t="b">
        <v>0</v>
      </c>
      <c r="BB185" s="1" t="s">
        <v>29</v>
      </c>
      <c r="BC185" t="str">
        <f t="shared" si="76"/>
        <v>TRUE</v>
      </c>
      <c r="BD185" s="1" t="s">
        <v>77</v>
      </c>
      <c r="BE185" t="str">
        <f t="shared" si="77"/>
        <v>TRUE</v>
      </c>
      <c r="BF185" s="1" t="b">
        <v>0</v>
      </c>
      <c r="BG185" s="1" t="b">
        <v>1</v>
      </c>
      <c r="BH185" s="1" t="b">
        <v>0</v>
      </c>
      <c r="BI185" s="1" t="s">
        <v>30</v>
      </c>
      <c r="BJ185" s="1" t="str">
        <f t="shared" si="78"/>
        <v>FALSE</v>
      </c>
      <c r="BK185" s="1" t="s">
        <v>77</v>
      </c>
      <c r="BL185" t="str">
        <f t="shared" si="79"/>
        <v>TRUE</v>
      </c>
      <c r="BM185" s="1" t="b">
        <v>0</v>
      </c>
      <c r="BN185" s="1" t="b">
        <v>0</v>
      </c>
      <c r="BO185" s="1">
        <f t="shared" si="83"/>
        <v>15</v>
      </c>
      <c r="BP185" s="1" t="s">
        <v>1155</v>
      </c>
      <c r="BQ185" s="1" cm="1">
        <f t="array" ref="BQ185">_xlfn.IFS(BP185="None Known",0, LEN(BP185)&gt;500, 5,LEN(BP185)&gt;400, 4, LEN(BP185)&gt;300, 3, LEN(BP185)&gt;200, 2, LEN(BP185)&gt;1, 1)</f>
        <v>1</v>
      </c>
      <c r="BR185" s="1" t="s">
        <v>1156</v>
      </c>
      <c r="BS185" s="1">
        <v>4</v>
      </c>
      <c r="BT185" s="1" t="s">
        <v>1157</v>
      </c>
      <c r="BU185" s="1">
        <v>2</v>
      </c>
      <c r="BV185" s="1" t="s">
        <v>1158</v>
      </c>
      <c r="BW185" s="1" t="s">
        <v>31</v>
      </c>
      <c r="BX185" s="1"/>
      <c r="BY185" t="str">
        <f>_xlfn.XLOOKUP($B185,Img_lookup!A:A,Img_lookup!B:B, "Not available")</f>
        <v>37c95505-5af4-4a72-a9e7-3430ebbdcf74</v>
      </c>
      <c r="BZ185" t="str">
        <f>_xlfn.XLOOKUP($B185,Img_lookup!A:A,Img_lookup!C:C, "Not available")</f>
        <v>Strawberry tree. Arbutus unedo. Herbier geÃÅneÃÅral de l‚Äôamateur, vol. 8 (1817-1827) [P. Bessa]</v>
      </c>
      <c r="CA185" t="str">
        <f>_xlfn.XLOOKUP($B185,Img_lookup!A:A,Img_lookup!D:D, "Not available")</f>
        <v>Swallowtail Garden Seeds</v>
      </c>
      <c r="CB185" t="str">
        <f>_xlfn.XLOOKUP($B185,Img_lookup!A:A,Img_lookup!E:E, "https://imgur.com/aT5wafe")</f>
        <v>https://api.openverse.engineering/v1/images/37c95505-5af4-4a72-a9e7-3430ebbdcf74/thumb/</v>
      </c>
    </row>
    <row r="186" spans="1:80" ht="13" x14ac:dyDescent="0.15">
      <c r="A186" s="1" t="s">
        <v>69</v>
      </c>
      <c r="B186" s="1" t="s">
        <v>16411</v>
      </c>
      <c r="C186" s="1" t="s">
        <v>16412</v>
      </c>
      <c r="D186" s="1" t="s">
        <v>16413</v>
      </c>
      <c r="E186" s="1" t="s">
        <v>16414</v>
      </c>
      <c r="F186" s="1" t="s">
        <v>368</v>
      </c>
      <c r="G186" s="1" t="s">
        <v>368</v>
      </c>
      <c r="H186" s="11" t="str">
        <f t="shared" si="69"/>
        <v>Perennial</v>
      </c>
      <c r="J186" s="1">
        <v>2</v>
      </c>
      <c r="K186" s="1">
        <v>1</v>
      </c>
      <c r="L186" t="str" cm="1">
        <f t="array" ref="L186">_xlfn.IFS(J186+K186="", "Unknown", J186+K186&gt;3, "Large", J186+K186&gt;0.5, "Medium", J186+K186&gt;0, "Small")</f>
        <v>Medium</v>
      </c>
      <c r="M186" s="1">
        <v>3</v>
      </c>
      <c r="N186" cm="1">
        <f t="array" ref="N186">IF($M186="",INDEX($M$2:$M$2176,MATCH(1,INDEX(($A$2:$A$2176=$A186)*($M$2:$M$2176&lt;&gt;""),0),0)),$M186)</f>
        <v>3</v>
      </c>
      <c r="O186" s="2" t="str">
        <f t="shared" si="80"/>
        <v>Hardy to cold</v>
      </c>
      <c r="P186" s="1" t="s">
        <v>16415</v>
      </c>
      <c r="R186" t="str">
        <f t="shared" si="84"/>
        <v>Medium</v>
      </c>
      <c r="T186" s="1"/>
      <c r="U186" s="1"/>
      <c r="V186" s="1" t="s">
        <v>108</v>
      </c>
      <c r="W186" s="6" t="str">
        <f t="shared" si="93"/>
        <v>7</v>
      </c>
      <c r="X186" t="str">
        <f t="shared" si="94"/>
        <v>July</v>
      </c>
      <c r="Y186" s="2" t="str">
        <f t="shared" si="95"/>
        <v>9</v>
      </c>
      <c r="Z186" s="2" t="str">
        <f t="shared" si="96"/>
        <v>September</v>
      </c>
      <c r="AA186" s="1" t="s">
        <v>109</v>
      </c>
      <c r="AB186" s="1" t="str">
        <f>IF(ISNUMBER(SEARCH("-",AA186)),TRIM(LEFT(AA186,FIND("-",AA186)-1)),AA186)</f>
        <v>9</v>
      </c>
      <c r="AC186" s="1" t="str">
        <f>IF(AB186="1", "January", IF(AB186="2", "February", IF(AB186="3", "March", IF(AB186="4", "April", IF(AB186="5", "May", IF(AB186="6", "June", IF(AB186="7", "July", IF(AB186="8", "August", IF(AB186="9", "September", IF(AB186="10", "October", IF(AB186="11", "November", IF(AB186="12", "December", "Other"))))))))))))</f>
        <v>September</v>
      </c>
      <c r="AD186" s="1" t="str">
        <f>IF(ISNUMBER(SEARCH("-",AA186)),TRIM(RIGHT(AA186,LEN(AA186)-SEARCH("-",AA186))),AA186)</f>
        <v>10</v>
      </c>
      <c r="AE186" s="1" t="str">
        <f>IF(AD186="1", "January", IF(AD186="2", "February", IF(AD186="3", "March", IF(AD186="4", "April", IF(AD186="5", "May", IF(AD186="6", "June", IF(AD186="7", "July", IF(AD186="8", "August", IF(AD186="9", "September", IF(AD186="10", "October", IF(AD186="11", "November", IF(AD186="12", "December", "Other"))))))))))))</f>
        <v>October</v>
      </c>
      <c r="AF186" s="1" t="s">
        <v>23967</v>
      </c>
      <c r="AG186" s="1" t="str">
        <f t="shared" si="70"/>
        <v xml:space="preserve">Seed </v>
      </c>
      <c r="AH186" s="2" t="str">
        <f t="shared" si="71"/>
        <v>Best sown in situ in the autumn[200]. The seed can also be sown in spring[206]. Germination can be erratic, it is best to sow the seed in trays and plant out the young plants before the tap-root develops[206]. Seed requires a minimum temperature of 10�c, but a temperature of 20 - 25�c is optimum[206]. Germination rates can be improved by pre-soaking the seed for 12 hours or by scarification[206]. They germinate best in the light[206]. The autumn sowing should be made as late as possible because any plants with roots more than 3mm in diameter in the spring will quickly run to seed if cold temperatures are followed by daylengths longer than 12� hours[206].</v>
      </c>
      <c r="AI186" s="1" t="s">
        <v>16416</v>
      </c>
      <c r="AJ186" s="1" t="s">
        <v>23804</v>
      </c>
      <c r="AK186" s="1" t="s">
        <v>17104</v>
      </c>
      <c r="AL186" s="1" t="str">
        <f t="shared" si="81"/>
        <v>Unscented</v>
      </c>
      <c r="AM186" s="1" t="b">
        <v>0</v>
      </c>
      <c r="AN186" s="1" t="b">
        <v>0</v>
      </c>
      <c r="AO186" s="1" t="b">
        <v>0</v>
      </c>
      <c r="AP186" s="5" t="s">
        <v>28</v>
      </c>
      <c r="AQ186" s="5" t="str">
        <f t="shared" si="72"/>
        <v>Light, Medium, Heavy</v>
      </c>
      <c r="AR186" s="1" t="s">
        <v>10</v>
      </c>
      <c r="AS186" s="1" t="str">
        <f t="shared" si="82"/>
        <v>None, Partial</v>
      </c>
      <c r="AT186" s="1" t="str">
        <f t="shared" si="73"/>
        <v>Partial, Full</v>
      </c>
      <c r="AU186" s="1" t="s">
        <v>29</v>
      </c>
      <c r="AV186" s="1" t="str">
        <f t="shared" si="74"/>
        <v>Moist</v>
      </c>
      <c r="AW186" s="1" t="s">
        <v>12</v>
      </c>
      <c r="AX186" s="1" t="str">
        <f t="shared" si="75"/>
        <v>Acid, Neutral, Alkaline</v>
      </c>
      <c r="AY186" s="1" t="b">
        <v>0</v>
      </c>
      <c r="AZ186" s="1" t="b">
        <v>0</v>
      </c>
      <c r="BA186" s="1" t="b">
        <v>0</v>
      </c>
      <c r="BC186" t="str">
        <f t="shared" si="76"/>
        <v>FALSE</v>
      </c>
      <c r="BE186" t="str">
        <f t="shared" si="77"/>
        <v>FALSE</v>
      </c>
      <c r="BF186" s="1" t="b">
        <v>0</v>
      </c>
      <c r="BG186" s="1" t="b">
        <v>0</v>
      </c>
      <c r="BH186" s="1" t="b">
        <v>0</v>
      </c>
      <c r="BI186" s="1" t="s">
        <v>30</v>
      </c>
      <c r="BJ186" s="1" t="str">
        <f t="shared" si="78"/>
        <v>FALSE</v>
      </c>
      <c r="BK186" s="1" t="s">
        <v>77</v>
      </c>
      <c r="BL186" t="str">
        <f t="shared" si="79"/>
        <v>TRUE</v>
      </c>
      <c r="BM186" s="1" t="b">
        <v>0</v>
      </c>
      <c r="BN186" s="1" t="b">
        <v>1</v>
      </c>
      <c r="BO186" s="1">
        <f t="shared" si="83"/>
        <v>18</v>
      </c>
      <c r="BP186" s="1" t="s">
        <v>16417</v>
      </c>
      <c r="BQ186" s="1" cm="1">
        <f t="array" ref="BQ186">_xlfn.IFS(BP186="None Known",0, LEN(BP186)&gt;500, 5,LEN(BP186)&gt;400, 4, LEN(BP186)&gt;300, 3, LEN(BP186)&gt;200, 2, LEN(BP186)&gt;1, 1)</f>
        <v>1</v>
      </c>
      <c r="BR186" s="1" t="s">
        <v>16418</v>
      </c>
      <c r="BS186" s="1">
        <v>4</v>
      </c>
      <c r="BT186" s="1" t="s">
        <v>16419</v>
      </c>
      <c r="BU186" s="1">
        <v>5</v>
      </c>
      <c r="BV186" s="1" t="s">
        <v>16420</v>
      </c>
      <c r="BW186" s="1" t="s">
        <v>16421</v>
      </c>
      <c r="BX186" s="1"/>
      <c r="BY186" t="str">
        <f>_xlfn.XLOOKUP($B186,Img_lookup!A:A,Img_lookup!B:B, "Not available")</f>
        <v>0484f0c3-cded-4d3f-8104-cbfcb4d1bcd2</v>
      </c>
      <c r="BZ186" t="str">
        <f>_xlfn.XLOOKUP($B186,Img_lookup!A:A,Img_lookup!C:C, "Not available")</f>
        <v>Burdock (Arctium lappa), Common Broom (Cytisus scoparius), Black Bryony (Dioscorea communis), and Butcher's Broom (Ruscus aculeatus).</v>
      </c>
      <c r="CA186" t="str">
        <f>_xlfn.XLOOKUP($B186,Img_lookup!A:A,Img_lookup!D:D, "Not available")</f>
        <v>Swallowtail Garden Seeds</v>
      </c>
      <c r="CB186" t="str">
        <f>_xlfn.XLOOKUP($B186,Img_lookup!A:A,Img_lookup!E:E, "https://imgur.com/aT5wafe")</f>
        <v>https://api.openverse.engineering/v1/images/0484f0c3-cded-4d3f-8104-cbfcb4d1bcd2/thumb/</v>
      </c>
    </row>
    <row r="187" spans="1:80" ht="13" x14ac:dyDescent="0.15">
      <c r="A187" s="1" t="s">
        <v>69</v>
      </c>
      <c r="B187" s="1" t="s">
        <v>7046</v>
      </c>
      <c r="C187" s="1" t="s">
        <v>7047</v>
      </c>
      <c r="E187" s="1" t="s">
        <v>7048</v>
      </c>
      <c r="F187" s="1" t="s">
        <v>368</v>
      </c>
      <c r="G187" s="1" t="s">
        <v>368</v>
      </c>
      <c r="H187" s="11" t="str">
        <f t="shared" si="69"/>
        <v>Perennial</v>
      </c>
      <c r="J187" s="1">
        <v>1</v>
      </c>
      <c r="L187" t="str" cm="1">
        <f t="array" ref="L187">_xlfn.IFS(J187+K187="", "Unknown", J187+K187&gt;3, "Large", J187+K187&gt;0.5, "Medium", J187+K187&gt;0, "Small")</f>
        <v>Medium</v>
      </c>
      <c r="M187" s="1">
        <v>5</v>
      </c>
      <c r="N187" cm="1">
        <f t="array" ref="N187">IF($M187="",INDEX($M$2:$M$2176,MATCH(1,INDEX(($A$2:$A$2176=$A187)*($M$2:$M$2176&lt;&gt;""),0),0)),$M187)</f>
        <v>5</v>
      </c>
      <c r="O187" s="2" t="str">
        <f t="shared" si="80"/>
        <v>Seasonal outdoors</v>
      </c>
      <c r="P187" s="1" t="s">
        <v>7049</v>
      </c>
      <c r="R187" t="str">
        <f t="shared" si="84"/>
        <v>Medium</v>
      </c>
      <c r="T187" s="1"/>
      <c r="U187" s="1"/>
      <c r="V187" s="1" t="s">
        <v>108</v>
      </c>
      <c r="W187" s="6" t="str">
        <f t="shared" si="93"/>
        <v>7</v>
      </c>
      <c r="X187" t="str">
        <f t="shared" si="94"/>
        <v>July</v>
      </c>
      <c r="Y187" s="2" t="str">
        <f t="shared" si="95"/>
        <v>9</v>
      </c>
      <c r="Z187" s="2" t="str">
        <f t="shared" si="96"/>
        <v>September</v>
      </c>
      <c r="AA187" s="1" t="s">
        <v>109</v>
      </c>
      <c r="AB187" s="1" t="str">
        <f>IF(ISNUMBER(SEARCH("-",AA187)),TRIM(LEFT(AA187,FIND("-",AA187)-1)),AA187)</f>
        <v>9</v>
      </c>
      <c r="AC187" s="1" t="str">
        <f>IF(AB187="1", "January", IF(AB187="2", "February", IF(AB187="3", "March", IF(AB187="4", "April", IF(AB187="5", "May", IF(AB187="6", "June", IF(AB187="7", "July", IF(AB187="8", "August", IF(AB187="9", "September", IF(AB187="10", "October", IF(AB187="11", "November", IF(AB187="12", "December", "Other"))))))))))))</f>
        <v>September</v>
      </c>
      <c r="AD187" s="1" t="str">
        <f>IF(ISNUMBER(SEARCH("-",AA187)),TRIM(RIGHT(AA187,LEN(AA187)-SEARCH("-",AA187))),AA187)</f>
        <v>10</v>
      </c>
      <c r="AE187" s="1" t="str">
        <f>IF(AD187="1", "January", IF(AD187="2", "February", IF(AD187="3", "March", IF(AD187="4", "April", IF(AD187="5", "May", IF(AD187="6", "June", IF(AD187="7", "July", IF(AD187="8", "August", IF(AD187="9", "September", IF(AD187="10", "October", IF(AD187="11", "November", IF(AD187="12", "December", "Other"))))))))))))</f>
        <v>October</v>
      </c>
      <c r="AF187" s="1" t="s">
        <v>23968</v>
      </c>
      <c r="AG187" s="1" t="str">
        <f t="shared" si="70"/>
        <v xml:space="preserve">Seed </v>
      </c>
      <c r="AH187" s="2" t="str">
        <f t="shared" si="71"/>
        <v>Best sown in situ in autumn.</v>
      </c>
      <c r="AI187" s="1" t="s">
        <v>7050</v>
      </c>
      <c r="AJ187" s="1" t="s">
        <v>23804</v>
      </c>
      <c r="AK187" s="1" t="s">
        <v>17104</v>
      </c>
      <c r="AL187" s="1" t="str">
        <f t="shared" si="81"/>
        <v>Unscented</v>
      </c>
      <c r="AM187" s="1" t="b">
        <v>0</v>
      </c>
      <c r="AN187" s="1" t="b">
        <v>1</v>
      </c>
      <c r="AO187" s="1" t="b">
        <v>0</v>
      </c>
      <c r="AP187" s="5" t="s">
        <v>28</v>
      </c>
      <c r="AQ187" s="5" t="str">
        <f t="shared" si="72"/>
        <v>Light, Medium, Heavy</v>
      </c>
      <c r="AR187" s="1" t="s">
        <v>10</v>
      </c>
      <c r="AS187" s="1" t="str">
        <f t="shared" si="82"/>
        <v>None, Partial</v>
      </c>
      <c r="AT187" s="1" t="str">
        <f t="shared" si="73"/>
        <v>Partial, Full</v>
      </c>
      <c r="AU187" s="1" t="s">
        <v>29</v>
      </c>
      <c r="AV187" s="1" t="str">
        <f t="shared" si="74"/>
        <v>Moist</v>
      </c>
      <c r="AW187" s="1" t="s">
        <v>12</v>
      </c>
      <c r="AX187" s="1" t="str">
        <f t="shared" si="75"/>
        <v>Acid, Neutral, Alkaline</v>
      </c>
      <c r="AY187" s="1" t="b">
        <v>0</v>
      </c>
      <c r="AZ187" s="1" t="b">
        <v>0</v>
      </c>
      <c r="BA187" s="1" t="b">
        <v>0</v>
      </c>
      <c r="BC187" t="str">
        <f t="shared" si="76"/>
        <v>FALSE</v>
      </c>
      <c r="BE187" t="str">
        <f t="shared" si="77"/>
        <v>FALSE</v>
      </c>
      <c r="BF187" s="1" t="b">
        <v>0</v>
      </c>
      <c r="BG187" s="1" t="b">
        <v>0</v>
      </c>
      <c r="BH187" s="1" t="b">
        <v>0</v>
      </c>
      <c r="BI187" s="1" t="s">
        <v>30</v>
      </c>
      <c r="BJ187" s="1" t="str">
        <f t="shared" si="78"/>
        <v>FALSE</v>
      </c>
      <c r="BK187" s="1" t="s">
        <v>77</v>
      </c>
      <c r="BL187" t="str">
        <f t="shared" si="79"/>
        <v>TRUE</v>
      </c>
      <c r="BM187" s="1" t="b">
        <v>0</v>
      </c>
      <c r="BN187" s="1" t="b">
        <v>1</v>
      </c>
      <c r="BO187" s="1">
        <f t="shared" si="83"/>
        <v>17</v>
      </c>
      <c r="BP187" s="1" t="s">
        <v>7051</v>
      </c>
      <c r="BQ187" s="1" cm="1">
        <f t="array" ref="BQ187">_xlfn.IFS(BP187="None Known",0, LEN(BP187)&gt;500, 5,LEN(BP187)&gt;400, 4, LEN(BP187)&gt;300, 3, LEN(BP187)&gt;200, 2, LEN(BP187)&gt;1, 1)</f>
        <v>3</v>
      </c>
      <c r="BR187" s="1" t="s">
        <v>7052</v>
      </c>
      <c r="BS187" s="1">
        <v>3</v>
      </c>
      <c r="BT187" s="1" t="s">
        <v>7053</v>
      </c>
      <c r="BU187" s="1">
        <v>5</v>
      </c>
      <c r="BV187" s="1" t="s">
        <v>7054</v>
      </c>
      <c r="BW187" s="1" t="s">
        <v>7055</v>
      </c>
      <c r="BX187" s="1"/>
      <c r="BY187" t="str">
        <f>_xlfn.XLOOKUP($B187,Img_lookup!A:A,Img_lookup!B:B, "Not available")</f>
        <v>50092561-b31d-4db3-b756-2e828bf3ba10</v>
      </c>
      <c r="BZ187" t="str">
        <f>_xlfn.XLOOKUP($B187,Img_lookup!A:A,Img_lookup!C:C, "Not available")</f>
        <v>Arctium minus</v>
      </c>
      <c r="CA187" t="str">
        <f>_xlfn.XLOOKUP($B187,Img_lookup!A:A,Img_lookup!D:D, "Not available")</f>
        <v>elizawbarrett</v>
      </c>
      <c r="CB187" t="str">
        <f>_xlfn.XLOOKUP($B187,Img_lookup!A:A,Img_lookup!E:E, "https://imgur.com/aT5wafe")</f>
        <v>https://api.openverse.engineering/v1/images/50092561-b31d-4db3-b756-2e828bf3ba10/thumb/</v>
      </c>
    </row>
    <row r="188" spans="1:80" ht="409.6" x14ac:dyDescent="0.15">
      <c r="A188" s="1" t="s">
        <v>139</v>
      </c>
      <c r="B188" s="1" t="s">
        <v>2035</v>
      </c>
      <c r="C188" s="1" t="s">
        <v>2036</v>
      </c>
      <c r="D188" s="1" t="s">
        <v>2037</v>
      </c>
      <c r="E188" s="1" t="s">
        <v>2038</v>
      </c>
      <c r="F188" s="1" t="s">
        <v>22</v>
      </c>
      <c r="G188" s="1" t="s">
        <v>22</v>
      </c>
      <c r="H188" s="11" t="str">
        <f t="shared" si="69"/>
        <v>Perennial</v>
      </c>
      <c r="I188" s="1" t="s">
        <v>17108</v>
      </c>
      <c r="J188" s="1">
        <v>1.5</v>
      </c>
      <c r="L188" t="str" cm="1">
        <f t="array" ref="L188">_xlfn.IFS(J188+K188="", "Unknown", J188+K188&gt;3, "Large", J188+K188&gt;0.5, "Medium", J188+K188&gt;0, "Small")</f>
        <v>Medium</v>
      </c>
      <c r="M188" s="1">
        <v>7</v>
      </c>
      <c r="N188" cm="1">
        <f t="array" ref="N188">IF($M188="",INDEX($M$2:$M$2176,MATCH(1,INDEX(($A$2:$A$2176=$A188)*($M$2:$M$2176&lt;&gt;""),0),0)),$M188)</f>
        <v>7</v>
      </c>
      <c r="O188" s="2" t="str">
        <f t="shared" si="80"/>
        <v>Seasonal outdoors</v>
      </c>
      <c r="P188" s="1" t="s">
        <v>2039</v>
      </c>
      <c r="R188" t="str">
        <f t="shared" si="84"/>
        <v>Medium</v>
      </c>
      <c r="S188" s="1" t="s">
        <v>24</v>
      </c>
      <c r="T188" s="1" t="str">
        <f>LEFT(S188,FIND("-",S188)-1)</f>
        <v xml:space="preserve">1 </v>
      </c>
      <c r="U188" s="1" t="str">
        <f>RIGHT(S188,FIND("-",S188)-1)</f>
        <v>12</v>
      </c>
      <c r="V188" s="1" t="s">
        <v>205</v>
      </c>
      <c r="W188" s="6" t="str">
        <f t="shared" si="93"/>
        <v>3</v>
      </c>
      <c r="X188" t="str">
        <f t="shared" si="94"/>
        <v>March</v>
      </c>
      <c r="Y188" s="2" t="str">
        <f t="shared" si="95"/>
        <v>5</v>
      </c>
      <c r="Z188" s="2" t="str">
        <f t="shared" si="96"/>
        <v>May</v>
      </c>
      <c r="AF188" s="16" t="s">
        <v>23969</v>
      </c>
      <c r="AG188" s="1" t="str">
        <f t="shared" si="70"/>
        <v xml:space="preserve">Seed </v>
      </c>
      <c r="AH188"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
Layering in spring[200].</v>
      </c>
      <c r="AI188" s="1" t="s">
        <v>2040</v>
      </c>
      <c r="AJ188" s="1" t="s">
        <v>23807</v>
      </c>
      <c r="AK188" s="1" t="s">
        <v>17104</v>
      </c>
      <c r="AL188" s="1" t="str">
        <f t="shared" si="81"/>
        <v>Unscented</v>
      </c>
      <c r="AM188" s="1" t="b">
        <v>0</v>
      </c>
      <c r="AN188" s="1" t="b">
        <v>0</v>
      </c>
      <c r="AO188" s="1" t="b">
        <v>0</v>
      </c>
      <c r="AP188" s="5" t="s">
        <v>54</v>
      </c>
      <c r="AQ188" s="5" t="str">
        <f t="shared" si="72"/>
        <v>Light, Medium</v>
      </c>
      <c r="AR188" s="1" t="s">
        <v>10</v>
      </c>
      <c r="AS188" s="1" t="str">
        <f t="shared" si="82"/>
        <v>None, Partial</v>
      </c>
      <c r="AT188" s="1" t="str">
        <f t="shared" si="73"/>
        <v>Partial, Full</v>
      </c>
      <c r="AU188" s="1" t="s">
        <v>29</v>
      </c>
      <c r="AV188" s="1" t="str">
        <f t="shared" si="74"/>
        <v>Moist</v>
      </c>
      <c r="AW188" s="1" t="s">
        <v>146</v>
      </c>
      <c r="AX188" s="1" t="str">
        <f t="shared" si="75"/>
        <v>Acid</v>
      </c>
      <c r="AY188" s="1" t="b">
        <v>1</v>
      </c>
      <c r="AZ188" s="1" t="b">
        <v>0</v>
      </c>
      <c r="BA188" s="1" t="b">
        <v>0</v>
      </c>
      <c r="BC188" t="str">
        <f t="shared" si="76"/>
        <v>FALSE</v>
      </c>
      <c r="BE188" t="str">
        <f t="shared" si="77"/>
        <v>FALSE</v>
      </c>
      <c r="BF188" s="1" t="b">
        <v>0</v>
      </c>
      <c r="BG188" s="1" t="b">
        <v>0</v>
      </c>
      <c r="BH188" s="1" t="b">
        <v>0</v>
      </c>
      <c r="BJ188" s="1" t="str">
        <f t="shared" si="78"/>
        <v>FALSE</v>
      </c>
      <c r="BK188" s="1" t="s">
        <v>77</v>
      </c>
      <c r="BL188" t="str">
        <f t="shared" si="79"/>
        <v>TRUE</v>
      </c>
      <c r="BM188" s="1" t="b">
        <v>0</v>
      </c>
      <c r="BN188" s="1" t="b">
        <v>0</v>
      </c>
      <c r="BO188" s="1">
        <f t="shared" si="83"/>
        <v>9</v>
      </c>
      <c r="BP188" s="1" t="s">
        <v>2041</v>
      </c>
      <c r="BQ188" s="1" cm="1">
        <f t="array" ref="BQ188">_xlfn.IFS(BP188="None Known",0, LEN(BP188)&gt;500, 5,LEN(BP188)&gt;400, 4, LEN(BP188)&gt;300, 3, LEN(BP188)&gt;200, 2, LEN(BP188)&gt;1, 1)</f>
        <v>2</v>
      </c>
      <c r="BR188" s="1" t="s">
        <v>2042</v>
      </c>
      <c r="BS188" s="1">
        <v>2</v>
      </c>
      <c r="BT188" s="1" t="s">
        <v>2043</v>
      </c>
      <c r="BU188" s="1">
        <v>1</v>
      </c>
      <c r="BV188" s="1" t="s">
        <v>209</v>
      </c>
      <c r="BW188" s="1" t="s">
        <v>31</v>
      </c>
      <c r="BX188" s="1"/>
      <c r="BY188" t="str">
        <f>_xlfn.XLOOKUP($B188,Img_lookup!A:A,Img_lookup!B:B, "Not available")</f>
        <v>f24c1fe0-ceb6-49aa-8a7f-872f6a6f862e</v>
      </c>
      <c r="BZ188" t="str">
        <f>_xlfn.XLOOKUP($B188,Img_lookup!A:A,Img_lookup!C:C, "Not available")</f>
        <v>J20160205-0015‚ÄîArctostaphylos columbiana‚ÄîRPBG</v>
      </c>
      <c r="CA188" t="str">
        <f>_xlfn.XLOOKUP($B188,Img_lookup!A:A,Img_lookup!D:D, "Not available")</f>
        <v>John Rusk</v>
      </c>
      <c r="CB188" t="str">
        <f>_xlfn.XLOOKUP($B188,Img_lookup!A:A,Img_lookup!E:E, "https://imgur.com/aT5wafe")</f>
        <v>https://api.openverse.engineering/v1/images/f24c1fe0-ceb6-49aa-8a7f-872f6a6f862e/thumb/</v>
      </c>
    </row>
    <row r="189" spans="1:80" ht="409.6" x14ac:dyDescent="0.15">
      <c r="A189" s="1" t="s">
        <v>139</v>
      </c>
      <c r="B189" s="1" t="s">
        <v>10943</v>
      </c>
      <c r="C189" s="1" t="s">
        <v>10944</v>
      </c>
      <c r="E189" s="1" t="s">
        <v>10945</v>
      </c>
      <c r="F189" s="1" t="s">
        <v>22</v>
      </c>
      <c r="G189" s="1" t="s">
        <v>22</v>
      </c>
      <c r="H189" s="11" t="str">
        <f t="shared" si="69"/>
        <v>Perennial</v>
      </c>
      <c r="I189" s="1" t="s">
        <v>17108</v>
      </c>
      <c r="J189" s="1">
        <v>4</v>
      </c>
      <c r="L189" t="str" cm="1">
        <f t="array" ref="L189">_xlfn.IFS(J189+K189="", "Unknown", J189+K189&gt;3, "Large", J189+K189&gt;0.5, "Medium", J189+K189&gt;0, "Small")</f>
        <v>Large</v>
      </c>
      <c r="M189" s="1">
        <v>8</v>
      </c>
      <c r="N189" cm="1">
        <f t="array" ref="N189">IF($M189="",INDEX($M$2:$M$2176,MATCH(1,INDEX(($A$2:$A$2176=$A189)*($M$2:$M$2176&lt;&gt;""),0),0)),$M189)</f>
        <v>8</v>
      </c>
      <c r="O189" s="2" t="str">
        <f t="shared" si="80"/>
        <v>Grown indoors</v>
      </c>
      <c r="P189" s="1" t="s">
        <v>10946</v>
      </c>
      <c r="R189" t="str">
        <f t="shared" si="84"/>
        <v>Medium</v>
      </c>
      <c r="S189" s="1" t="s">
        <v>24</v>
      </c>
      <c r="T189" s="1" t="str">
        <f>LEFT(S189,FIND("-",S189)-1)</f>
        <v xml:space="preserve">1 </v>
      </c>
      <c r="U189" s="1" t="str">
        <f>RIGHT(S189,FIND("-",S189)-1)</f>
        <v>12</v>
      </c>
      <c r="V189" s="1" t="s">
        <v>188</v>
      </c>
      <c r="W189" s="6" t="str">
        <f t="shared" si="93"/>
        <v>4</v>
      </c>
      <c r="X189" t="str">
        <f t="shared" si="94"/>
        <v>April</v>
      </c>
      <c r="Y189" s="2" t="str">
        <f t="shared" si="95"/>
        <v>5</v>
      </c>
      <c r="Z189" s="2" t="str">
        <f t="shared" si="96"/>
        <v>May</v>
      </c>
      <c r="AF189" s="16" t="s">
        <v>23970</v>
      </c>
      <c r="AG189" s="1" t="str">
        <f t="shared" si="70"/>
        <v xml:space="preserve">Seed </v>
      </c>
      <c r="AH189"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greenhouse or cold frame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v>
      </c>
      <c r="AI189" s="1" t="s">
        <v>10947</v>
      </c>
      <c r="AJ189" s="1" t="s">
        <v>23807</v>
      </c>
      <c r="AK189" s="1" t="s">
        <v>17104</v>
      </c>
      <c r="AL189" s="1" t="str">
        <f t="shared" si="81"/>
        <v>Unscented</v>
      </c>
      <c r="AM189" s="1" t="b">
        <v>0</v>
      </c>
      <c r="AN189" s="1" t="b">
        <v>0</v>
      </c>
      <c r="AO189" s="1" t="b">
        <v>0</v>
      </c>
      <c r="AP189" s="5" t="s">
        <v>54</v>
      </c>
      <c r="AQ189" s="5" t="str">
        <f t="shared" si="72"/>
        <v>Light, Medium</v>
      </c>
      <c r="AR189" s="1" t="s">
        <v>10</v>
      </c>
      <c r="AS189" s="1" t="str">
        <f t="shared" si="82"/>
        <v>None, Partial</v>
      </c>
      <c r="AT189" s="1" t="str">
        <f t="shared" si="73"/>
        <v>Partial, Full</v>
      </c>
      <c r="AU189" s="1" t="s">
        <v>11</v>
      </c>
      <c r="AV189" s="1" t="str">
        <f t="shared" si="74"/>
        <v>Dry, Moist</v>
      </c>
      <c r="AW189" s="1" t="s">
        <v>146</v>
      </c>
      <c r="AX189" s="1" t="str">
        <f t="shared" si="75"/>
        <v>Acid</v>
      </c>
      <c r="AY189" s="1" t="b">
        <v>1</v>
      </c>
      <c r="AZ189" s="1" t="b">
        <v>0</v>
      </c>
      <c r="BA189" s="1" t="b">
        <v>0</v>
      </c>
      <c r="BC189" t="str">
        <f t="shared" si="76"/>
        <v>FALSE</v>
      </c>
      <c r="BE189" t="str">
        <f t="shared" si="77"/>
        <v>FALSE</v>
      </c>
      <c r="BF189" s="1" t="b">
        <v>0</v>
      </c>
      <c r="BG189" s="1" t="b">
        <v>0</v>
      </c>
      <c r="BH189" s="1" t="b">
        <v>0</v>
      </c>
      <c r="BJ189" s="1" t="str">
        <f t="shared" si="78"/>
        <v>FALSE</v>
      </c>
      <c r="BK189" s="1" t="s">
        <v>77</v>
      </c>
      <c r="BL189" t="str">
        <f t="shared" si="79"/>
        <v>TRUE</v>
      </c>
      <c r="BM189" s="1" t="b">
        <v>0</v>
      </c>
      <c r="BN189" s="1" t="b">
        <v>0</v>
      </c>
      <c r="BO189" s="1">
        <f t="shared" si="83"/>
        <v>11</v>
      </c>
      <c r="BP189" s="1" t="s">
        <v>10948</v>
      </c>
      <c r="BQ189" s="1" cm="1">
        <f t="array" ref="BQ189">_xlfn.IFS(BP189="None Known",0, LEN(BP189)&gt;500, 5,LEN(BP189)&gt;400, 4, LEN(BP189)&gt;300, 3, LEN(BP189)&gt;200, 2, LEN(BP189)&gt;1, 1)</f>
        <v>3</v>
      </c>
      <c r="BR189" s="1" t="s">
        <v>10949</v>
      </c>
      <c r="BS189" s="1">
        <v>2</v>
      </c>
      <c r="BT189" s="1" t="s">
        <v>10950</v>
      </c>
      <c r="BU189" s="1">
        <v>2</v>
      </c>
      <c r="BV189" s="1" t="s">
        <v>80</v>
      </c>
      <c r="BW189" s="1" t="s">
        <v>31</v>
      </c>
      <c r="BX189" s="1"/>
      <c r="BY189" t="str">
        <f>_xlfn.XLOOKUP($B189,Img_lookup!A:A,Img_lookup!B:B, "Not available")</f>
        <v>01422feb-39f2-4cd4-bc14-36349baa9f25</v>
      </c>
      <c r="BZ189" t="str">
        <f>_xlfn.XLOOKUP($B189,Img_lookup!A:A,Img_lookup!C:C, "Not available")</f>
        <v>J20170831-0024‚ÄîArctostaphylos glauca above 'Lombard Street'‚ÄîRPBG‚ÄîDxO</v>
      </c>
      <c r="CA189" t="str">
        <f>_xlfn.XLOOKUP($B189,Img_lookup!A:A,Img_lookup!D:D, "Not available")</f>
        <v>John Rusk</v>
      </c>
      <c r="CB189" t="str">
        <f>_xlfn.XLOOKUP($B189,Img_lookup!A:A,Img_lookup!E:E, "https://imgur.com/aT5wafe")</f>
        <v>https://api.openverse.engineering/v1/images/01422feb-39f2-4cd4-bc14-36349baa9f25/thumb/</v>
      </c>
    </row>
    <row r="190" spans="1:80" ht="409.6" x14ac:dyDescent="0.15">
      <c r="A190" s="1" t="s">
        <v>139</v>
      </c>
      <c r="B190" s="1" t="s">
        <v>14222</v>
      </c>
      <c r="C190" s="1" t="s">
        <v>14223</v>
      </c>
      <c r="D190" s="1" t="s">
        <v>14224</v>
      </c>
      <c r="E190" s="1" t="s">
        <v>203</v>
      </c>
      <c r="F190" s="1" t="s">
        <v>22</v>
      </c>
      <c r="G190" s="1" t="s">
        <v>22</v>
      </c>
      <c r="H190" s="11" t="str">
        <f t="shared" si="69"/>
        <v>Perennial</v>
      </c>
      <c r="I190" s="1" t="s">
        <v>17108</v>
      </c>
      <c r="J190" s="1">
        <v>0.10000000100000001</v>
      </c>
      <c r="K190" s="1">
        <v>1</v>
      </c>
      <c r="L190" t="str" cm="1">
        <f t="array" ref="L190">_xlfn.IFS(J190+K190="", "Unknown", J190+K190&gt;3, "Large", J190+K190&gt;0.5, "Medium", J190+K190&gt;0, "Small")</f>
        <v>Medium</v>
      </c>
      <c r="M190" s="1">
        <v>6</v>
      </c>
      <c r="N190" cm="1">
        <f t="array" ref="N190">IF($M190="",INDEX($M$2:$M$2176,MATCH(1,INDEX(($A$2:$A$2176=$A190)*($M$2:$M$2176&lt;&gt;""),0),0)),$M190)</f>
        <v>6</v>
      </c>
      <c r="O190" s="2" t="str">
        <f t="shared" si="80"/>
        <v>Seasonal outdoors</v>
      </c>
      <c r="P190" s="1" t="s">
        <v>14225</v>
      </c>
      <c r="Q190" s="1" t="s">
        <v>17110</v>
      </c>
      <c r="R190" t="str">
        <f t="shared" si="84"/>
        <v>Medium</v>
      </c>
      <c r="S190" s="1" t="s">
        <v>24</v>
      </c>
      <c r="T190" s="1" t="str">
        <f>LEFT(S190,FIND("-",S190)-1)</f>
        <v xml:space="preserve">1 </v>
      </c>
      <c r="U190" s="1" t="str">
        <f>RIGHT(S190,FIND("-",S190)-1)</f>
        <v>12</v>
      </c>
      <c r="V190" s="1" t="s">
        <v>188</v>
      </c>
      <c r="W190" s="6" t="str">
        <f t="shared" si="93"/>
        <v>4</v>
      </c>
      <c r="X190" t="str">
        <f t="shared" si="94"/>
        <v>April</v>
      </c>
      <c r="Y190" s="2" t="str">
        <f t="shared" si="95"/>
        <v>5</v>
      </c>
      <c r="Z190" s="2" t="str">
        <f t="shared" si="96"/>
        <v>May</v>
      </c>
      <c r="AF190" s="16" t="s">
        <v>23971</v>
      </c>
      <c r="AG190" s="1" t="str">
        <f t="shared" si="70"/>
        <v xml:space="preserve">Seed </v>
      </c>
      <c r="AH190"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Takes one year[1, 78].
Division in early spring. Take care because the plant resents root disturbance. Pot the divisions up and keep them in a lightly shaded position in a cold frame or greenhouse until they are growing away actively.
Layering in spring[200].</v>
      </c>
      <c r="AI190" s="1" t="s">
        <v>14226</v>
      </c>
      <c r="AJ190" s="1" t="s">
        <v>23807</v>
      </c>
      <c r="AK190" s="1" t="s">
        <v>17104</v>
      </c>
      <c r="AL190" s="1" t="str">
        <f t="shared" si="81"/>
        <v>Unscented</v>
      </c>
      <c r="AM190" s="1" t="b">
        <v>0</v>
      </c>
      <c r="AN190" s="1" t="b">
        <v>0</v>
      </c>
      <c r="AO190" s="1" t="b">
        <v>0</v>
      </c>
      <c r="AP190" s="5" t="s">
        <v>54</v>
      </c>
      <c r="AQ190" s="5" t="str">
        <f t="shared" si="72"/>
        <v>Light, Medium</v>
      </c>
      <c r="AR190" s="1" t="s">
        <v>10</v>
      </c>
      <c r="AS190" s="1" t="str">
        <f t="shared" si="82"/>
        <v>None, Partial</v>
      </c>
      <c r="AT190" s="1" t="str">
        <f t="shared" si="73"/>
        <v>Partial, Full</v>
      </c>
      <c r="AU190" s="1" t="s">
        <v>29</v>
      </c>
      <c r="AV190" s="1" t="str">
        <f t="shared" si="74"/>
        <v>Moist</v>
      </c>
      <c r="AW190" s="1" t="s">
        <v>146</v>
      </c>
      <c r="AX190" s="1" t="str">
        <f t="shared" si="75"/>
        <v>Acid</v>
      </c>
      <c r="AY190" s="1" t="b">
        <v>1</v>
      </c>
      <c r="AZ190" s="1" t="b">
        <v>0</v>
      </c>
      <c r="BA190" s="1" t="b">
        <v>0</v>
      </c>
      <c r="BB190" s="1" t="s">
        <v>29</v>
      </c>
      <c r="BC190" t="str">
        <f t="shared" si="76"/>
        <v>TRUE</v>
      </c>
      <c r="BE190" t="str">
        <f t="shared" si="77"/>
        <v>FALSE</v>
      </c>
      <c r="BF190" s="1" t="b">
        <v>0</v>
      </c>
      <c r="BG190" s="1" t="b">
        <v>0</v>
      </c>
      <c r="BH190" s="1" t="b">
        <v>0</v>
      </c>
      <c r="BJ190" s="1" t="str">
        <f t="shared" si="78"/>
        <v>FALSE</v>
      </c>
      <c r="BK190" s="1" t="s">
        <v>77</v>
      </c>
      <c r="BL190" t="str">
        <f t="shared" si="79"/>
        <v>TRUE</v>
      </c>
      <c r="BM190" s="1" t="b">
        <v>0</v>
      </c>
      <c r="BN190" s="1" t="b">
        <v>0</v>
      </c>
      <c r="BO190" s="1">
        <f t="shared" si="83"/>
        <v>9</v>
      </c>
      <c r="BP190" s="1" t="s">
        <v>14227</v>
      </c>
      <c r="BQ190" s="1" cm="1">
        <f t="array" ref="BQ190">_xlfn.IFS(BP190="None Known",0, LEN(BP190)&gt;500, 5,LEN(BP190)&gt;400, 4, LEN(BP190)&gt;300, 3, LEN(BP190)&gt;200, 2, LEN(BP190)&gt;1, 1)</f>
        <v>2</v>
      </c>
      <c r="BR190" s="16" t="s">
        <v>25390</v>
      </c>
      <c r="BS190" s="1">
        <v>2</v>
      </c>
      <c r="BT190" s="1" t="s">
        <v>14228</v>
      </c>
      <c r="BU190" s="1">
        <v>1</v>
      </c>
      <c r="BV190" s="1" t="s">
        <v>14229</v>
      </c>
      <c r="BW190" s="1" t="s">
        <v>31</v>
      </c>
      <c r="BX190" s="1"/>
      <c r="BY190" t="str">
        <f>_xlfn.XLOOKUP($B190,Img_lookup!A:A,Img_lookup!B:B, "Not available")</f>
        <v>ec7a41ac-700c-4f26-925a-73b94184ccea</v>
      </c>
      <c r="BZ190" t="str">
        <f>_xlfn.XLOOKUP($B190,Img_lookup!A:A,Img_lookup!C:C, "Not available")</f>
        <v>Arctostaphylos nevadensis A. Gray</v>
      </c>
      <c r="CA190" t="str">
        <f>_xlfn.XLOOKUP($B190,Img_lookup!A:A,Img_lookup!D:D, "Not available")</f>
        <v>H. E. Brown</v>
      </c>
      <c r="CB190" t="str">
        <f>_xlfn.XLOOKUP($B190,Img_lookup!A:A,Img_lookup!E:E, "https://imgur.com/aT5wafe")</f>
        <v>https://api.openverse.engineering/v1/images/ec7a41ac-700c-4f26-925a-73b94184ccea/thumb/</v>
      </c>
    </row>
    <row r="191" spans="1:80" ht="409.6" x14ac:dyDescent="0.15">
      <c r="A191" s="1" t="s">
        <v>139</v>
      </c>
      <c r="B191" s="1" t="s">
        <v>12446</v>
      </c>
      <c r="C191" s="1" t="s">
        <v>12447</v>
      </c>
      <c r="E191" s="1" t="s">
        <v>73</v>
      </c>
      <c r="F191" s="1" t="s">
        <v>22</v>
      </c>
      <c r="G191" s="1" t="s">
        <v>22</v>
      </c>
      <c r="H191" s="11" t="str">
        <f t="shared" si="69"/>
        <v>Perennial</v>
      </c>
      <c r="I191" s="1" t="s">
        <v>17108</v>
      </c>
      <c r="L191" t="e" cm="1">
        <f t="array" ref="L191">_xlfn.IFS(J191+K191="", "Unknown", J191+K191&gt;3, "Large", J191+K191&gt;0.5, "Medium", J191+K191&gt;0, "Small")</f>
        <v>#N/A</v>
      </c>
      <c r="N191" cm="1">
        <f t="array" ref="N191">IF($M191="",INDEX($M$2:$M$2176,MATCH(1,INDEX(($A$2:$A$2176=$A191)*($M$2:$M$2176&lt;&gt;""),0),0)),$M191)</f>
        <v>7</v>
      </c>
      <c r="O191" s="2" t="str">
        <f t="shared" si="80"/>
        <v>Seasonal outdoors</v>
      </c>
      <c r="P191" s="1" t="s">
        <v>12448</v>
      </c>
      <c r="R191" t="str">
        <f t="shared" si="84"/>
        <v>Medium</v>
      </c>
      <c r="W191"/>
      <c r="AF191" s="16" t="s">
        <v>23972</v>
      </c>
      <c r="AG191" s="1" t="str">
        <f t="shared" si="70"/>
        <v xml:space="preserve">Seed </v>
      </c>
      <c r="AH191"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v>
      </c>
      <c r="AI191" s="1" t="s">
        <v>12449</v>
      </c>
      <c r="AJ191" s="1" t="s">
        <v>53</v>
      </c>
      <c r="AK191" s="1" t="s">
        <v>17104</v>
      </c>
      <c r="AL191" s="1" t="str">
        <f t="shared" si="81"/>
        <v>Unscented</v>
      </c>
      <c r="AM191" s="1" t="b">
        <v>0</v>
      </c>
      <c r="AN191" s="1" t="b">
        <v>0</v>
      </c>
      <c r="AO191" s="1" t="b">
        <v>0</v>
      </c>
      <c r="AP191" s="5" t="s">
        <v>54</v>
      </c>
      <c r="AQ191" s="5" t="str">
        <f t="shared" si="72"/>
        <v>Light, Medium</v>
      </c>
      <c r="AR191" s="1" t="s">
        <v>10</v>
      </c>
      <c r="AS191" s="1" t="str">
        <f t="shared" si="82"/>
        <v>None, Partial</v>
      </c>
      <c r="AT191" s="1" t="str">
        <f t="shared" si="73"/>
        <v>Partial, Full</v>
      </c>
      <c r="AU191" s="1" t="s">
        <v>11</v>
      </c>
      <c r="AV191" s="1" t="str">
        <f t="shared" si="74"/>
        <v>Dry, Moist</v>
      </c>
      <c r="AW191" s="1" t="s">
        <v>146</v>
      </c>
      <c r="AX191" s="1" t="str">
        <f t="shared" si="75"/>
        <v>Acid</v>
      </c>
      <c r="AY191" s="1" t="b">
        <v>1</v>
      </c>
      <c r="AZ191" s="1" t="b">
        <v>0</v>
      </c>
      <c r="BA191" s="1" t="b">
        <v>0</v>
      </c>
      <c r="BC191" t="str">
        <f t="shared" si="76"/>
        <v>FALSE</v>
      </c>
      <c r="BE191" t="str">
        <f t="shared" si="77"/>
        <v>FALSE</v>
      </c>
      <c r="BF191" s="1" t="b">
        <v>0</v>
      </c>
      <c r="BG191" s="1" t="b">
        <v>0</v>
      </c>
      <c r="BH191" s="1" t="b">
        <v>0</v>
      </c>
      <c r="BJ191" s="1" t="str">
        <f t="shared" si="78"/>
        <v>FALSE</v>
      </c>
      <c r="BL191" t="str">
        <f t="shared" si="79"/>
        <v>FALSE</v>
      </c>
      <c r="BM191" s="1" t="b">
        <v>0</v>
      </c>
      <c r="BN191" s="1" t="b">
        <v>0</v>
      </c>
      <c r="BO191" s="1">
        <f t="shared" si="83"/>
        <v>6</v>
      </c>
      <c r="BP191" s="1" t="s">
        <v>12450</v>
      </c>
      <c r="BQ191" s="1" cm="1">
        <f t="array" ref="BQ191">_xlfn.IFS(BP191="None Known",0, LEN(BP191)&gt;500, 5,LEN(BP191)&gt;400, 4, LEN(BP191)&gt;300, 3, LEN(BP191)&gt;200, 2, LEN(BP191)&gt;1, 1)</f>
        <v>2</v>
      </c>
      <c r="BR191" s="1" t="s">
        <v>12451</v>
      </c>
      <c r="BS191" s="1">
        <v>1</v>
      </c>
      <c r="BT191" s="1" t="s">
        <v>12452</v>
      </c>
      <c r="BU191" s="1">
        <v>1</v>
      </c>
      <c r="BV191" s="1" t="s">
        <v>12453</v>
      </c>
      <c r="BW191" s="1" t="s">
        <v>31</v>
      </c>
      <c r="BX191" s="1"/>
      <c r="BY191" t="str">
        <f>_xlfn.XLOOKUP($B191,Img_lookup!A:A,Img_lookup!B:B, "Not available")</f>
        <v>e21a31bf-2ce4-4cfe-9ab4-abd709cc5fcd</v>
      </c>
      <c r="BZ191" t="str">
        <f>_xlfn.XLOOKUP($B191,Img_lookup!A:A,Img_lookup!C:C, "Not available")</f>
        <v>Arctostaphylos hookeri subsp. ravenii (Arctostaphylos pungens var. ravenii) - Regional Parks Botanic Garden, Berkeley, CA - DSC04532.JPG</v>
      </c>
      <c r="CA191" t="str">
        <f>_xlfn.XLOOKUP($B191,Img_lookup!A:A,Img_lookup!D:D, "Not available")</f>
        <v>Daderot</v>
      </c>
      <c r="CB191" t="str">
        <f>_xlfn.XLOOKUP($B191,Img_lookup!A:A,Img_lookup!E:E, "https://imgur.com/aT5wafe")</f>
        <v>https://api.openverse.engineering/v1/images/e21a31bf-2ce4-4cfe-9ab4-abd709cc5fcd/thumb/</v>
      </c>
    </row>
    <row r="192" spans="1:80" ht="409.6" x14ac:dyDescent="0.15">
      <c r="A192" s="1" t="s">
        <v>139</v>
      </c>
      <c r="B192" s="1" t="s">
        <v>200</v>
      </c>
      <c r="C192" s="1" t="s">
        <v>201</v>
      </c>
      <c r="D192" s="1" t="s">
        <v>202</v>
      </c>
      <c r="E192" s="1" t="s">
        <v>203</v>
      </c>
      <c r="F192" s="1" t="s">
        <v>22</v>
      </c>
      <c r="G192" s="1" t="s">
        <v>22</v>
      </c>
      <c r="H192" s="11" t="str">
        <f t="shared" si="69"/>
        <v>Perennial</v>
      </c>
      <c r="I192" s="1" t="s">
        <v>17108</v>
      </c>
      <c r="J192" s="1">
        <v>1.5</v>
      </c>
      <c r="L192" t="str" cm="1">
        <f t="array" ref="L192">_xlfn.IFS(J192+K192="", "Unknown", J192+K192&gt;3, "Large", J192+K192&gt;0.5, "Medium", J192+K192&gt;0, "Small")</f>
        <v>Medium</v>
      </c>
      <c r="M192" s="1">
        <v>8</v>
      </c>
      <c r="N192" cm="1">
        <f t="array" ref="N192">IF($M192="",INDEX($M$2:$M$2176,MATCH(1,INDEX(($A$2:$A$2176=$A192)*($M$2:$M$2176&lt;&gt;""),0),0)),$M192)</f>
        <v>8</v>
      </c>
      <c r="O192" s="2" t="str">
        <f t="shared" si="80"/>
        <v>Grown indoors</v>
      </c>
      <c r="P192" s="1" t="s">
        <v>204</v>
      </c>
      <c r="R192" t="str">
        <f t="shared" si="84"/>
        <v>Medium</v>
      </c>
      <c r="S192" s="1" t="s">
        <v>24</v>
      </c>
      <c r="T192" s="1" t="str">
        <f>LEFT(S192,FIND("-",S192)-1)</f>
        <v xml:space="preserve">1 </v>
      </c>
      <c r="U192" s="1" t="str">
        <f>RIGHT(S192,FIND("-",S192)-1)</f>
        <v>12</v>
      </c>
      <c r="V192" s="1" t="s">
        <v>205</v>
      </c>
      <c r="W192" s="6" t="str">
        <f>IF(ISNUMBER(SEARCH("-",V192)),TRIM(LEFT(V192,FIND("-",V192)-1)),V192)</f>
        <v>3</v>
      </c>
      <c r="X192" t="str">
        <f>IF(W192="1", "January", IF(W192="2", "February", IF(W192="3", "March", IF(W192="4", "April", IF(W192="5", "May", IF(W192="6", "June", IF(W192="7", "July", IF(W192="8", "August", IF(W192="9", "September", IF(W192="10", "October", IF(W192="11", "November", IF(W192="12", "December", "Other"))))))))))))</f>
        <v>March</v>
      </c>
      <c r="Y192" s="2" t="str">
        <f>IF(ISNUMBER(SEARCH("-",V192)),TRIM(RIGHT(V192,LEN(V192)-SEARCH("-",V192))),V192)</f>
        <v>5</v>
      </c>
      <c r="Z192" s="2" t="str">
        <f>IF(Y192="1", "January", IF(Y192="2", "February", IF(Y192="3", "March", IF(Y192="4", "April", IF(Y192="5", "May", IF(Y192="6", "June", IF(Y192="7", "July", IF(Y192="8", "August", IF(Y192="9", "September", IF(Y192="10", "October", IF(Y192="11", "November", IF(Y192="12", "December", "Other"))))))))))))</f>
        <v>May</v>
      </c>
      <c r="AF192" s="16" t="s">
        <v>23972</v>
      </c>
      <c r="AG192" s="1" t="str">
        <f t="shared" si="70"/>
        <v xml:space="preserve">Seed </v>
      </c>
      <c r="AH192"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in spring[200].</v>
      </c>
      <c r="AI192" s="1" t="s">
        <v>206</v>
      </c>
      <c r="AJ192" s="1" t="s">
        <v>23807</v>
      </c>
      <c r="AK192" s="1" t="s">
        <v>17104</v>
      </c>
      <c r="AL192" s="1" t="str">
        <f t="shared" si="81"/>
        <v>Unscented</v>
      </c>
      <c r="AM192" s="1" t="b">
        <v>0</v>
      </c>
      <c r="AN192" s="1" t="b">
        <v>0</v>
      </c>
      <c r="AO192" s="1" t="b">
        <v>0</v>
      </c>
      <c r="AP192" s="5" t="s">
        <v>54</v>
      </c>
      <c r="AQ192" s="5" t="str">
        <f t="shared" si="72"/>
        <v>Light, Medium</v>
      </c>
      <c r="AR192" s="1" t="s">
        <v>10</v>
      </c>
      <c r="AS192" s="1" t="str">
        <f t="shared" si="82"/>
        <v>None, Partial</v>
      </c>
      <c r="AT192" s="1" t="str">
        <f t="shared" si="73"/>
        <v>Partial, Full</v>
      </c>
      <c r="AU192" s="1" t="s">
        <v>29</v>
      </c>
      <c r="AV192" s="1" t="str">
        <f t="shared" si="74"/>
        <v>Moist</v>
      </c>
      <c r="AW192" s="1" t="s">
        <v>146</v>
      </c>
      <c r="AX192" s="1" t="str">
        <f t="shared" si="75"/>
        <v>Acid</v>
      </c>
      <c r="AY192" s="1" t="b">
        <v>1</v>
      </c>
      <c r="AZ192" s="1" t="b">
        <v>0</v>
      </c>
      <c r="BA192" s="1" t="b">
        <v>0</v>
      </c>
      <c r="BB192" s="1" t="s">
        <v>29</v>
      </c>
      <c r="BC192" t="str">
        <f t="shared" si="76"/>
        <v>TRUE</v>
      </c>
      <c r="BE192" t="str">
        <f t="shared" si="77"/>
        <v>FALSE</v>
      </c>
      <c r="BF192" s="1" t="b">
        <v>0</v>
      </c>
      <c r="BG192" s="1" t="b">
        <v>0</v>
      </c>
      <c r="BH192" s="1" t="b">
        <v>0</v>
      </c>
      <c r="BJ192" s="1" t="str">
        <f t="shared" si="78"/>
        <v>FALSE</v>
      </c>
      <c r="BK192" s="1" t="s">
        <v>77</v>
      </c>
      <c r="BL192" t="str">
        <f t="shared" si="79"/>
        <v>TRUE</v>
      </c>
      <c r="BM192" s="1" t="b">
        <v>0</v>
      </c>
      <c r="BN192" s="1" t="b">
        <v>0</v>
      </c>
      <c r="BO192" s="1">
        <f t="shared" si="83"/>
        <v>13</v>
      </c>
      <c r="BP192" s="1" t="s">
        <v>207</v>
      </c>
      <c r="BQ192" s="1" cm="1">
        <f t="array" ref="BQ192">_xlfn.IFS(BP192="None Known",0, LEN(BP192)&gt;500, 5,LEN(BP192)&gt;400, 4, LEN(BP192)&gt;300, 3, LEN(BP192)&gt;200, 2, LEN(BP192)&gt;1, 1)</f>
        <v>1</v>
      </c>
      <c r="BR192" s="16" t="s">
        <v>25391</v>
      </c>
      <c r="BS192" s="1">
        <v>3</v>
      </c>
      <c r="BT192" s="1" t="s">
        <v>208</v>
      </c>
      <c r="BU192" s="1">
        <v>3</v>
      </c>
      <c r="BV192" s="1" t="s">
        <v>209</v>
      </c>
      <c r="BW192" s="1" t="s">
        <v>31</v>
      </c>
      <c r="BX192" s="1"/>
      <c r="BY192" t="str">
        <f>_xlfn.XLOOKUP($B192,Img_lookup!A:A,Img_lookup!B:B, "Not available")</f>
        <v>6faeea87-eefc-4e93-b8d4-fb12bb3f95b5</v>
      </c>
      <c r="BZ192" t="str">
        <f>_xlfn.XLOOKUP($B192,Img_lookup!A:A,Img_lookup!C:C, "Not available")</f>
        <v>P20101224-0016--Arctostaphylos tomentosa--RPBG-1</v>
      </c>
      <c r="CA192" t="str">
        <f>_xlfn.XLOOKUP($B192,Img_lookup!A:A,Img_lookup!D:D, "Not available")</f>
        <v>John Rusk</v>
      </c>
      <c r="CB192" t="str">
        <f>_xlfn.XLOOKUP($B192,Img_lookup!A:A,Img_lookup!E:E, "https://imgur.com/aT5wafe")</f>
        <v>https://api.openverse.engineering/v1/images/6faeea87-eefc-4e93-b8d4-fb12bb3f95b5/thumb/</v>
      </c>
    </row>
    <row r="193" spans="1:80" ht="409.6" x14ac:dyDescent="0.15">
      <c r="A193" s="1" t="s">
        <v>139</v>
      </c>
      <c r="B193" s="1" t="s">
        <v>11336</v>
      </c>
      <c r="C193" s="1" t="s">
        <v>11337</v>
      </c>
      <c r="D193" s="1" t="s">
        <v>11338</v>
      </c>
      <c r="E193" s="1" t="s">
        <v>11339</v>
      </c>
      <c r="F193" s="1" t="s">
        <v>22</v>
      </c>
      <c r="G193" s="1" t="s">
        <v>22</v>
      </c>
      <c r="H193" s="11" t="str">
        <f t="shared" si="69"/>
        <v>Perennial</v>
      </c>
      <c r="I193" s="1" t="s">
        <v>17108</v>
      </c>
      <c r="J193" s="1">
        <v>0.10000000100000001</v>
      </c>
      <c r="K193" s="1">
        <v>1</v>
      </c>
      <c r="L193" t="str" cm="1">
        <f t="array" ref="L193">_xlfn.IFS(J193+K193="", "Unknown", J193+K193&gt;3, "Large", J193+K193&gt;0.5, "Medium", J193+K193&gt;0, "Small")</f>
        <v>Medium</v>
      </c>
      <c r="M193" s="1">
        <v>4</v>
      </c>
      <c r="N193" cm="1">
        <f t="array" ref="N193">IF($M193="",INDEX($M$2:$M$2176,MATCH(1,INDEX(($A$2:$A$2176=$A193)*($M$2:$M$2176&lt;&gt;""),0),0)),$M193)</f>
        <v>4</v>
      </c>
      <c r="O193" s="2" t="str">
        <f t="shared" si="80"/>
        <v>Hardy to cold</v>
      </c>
      <c r="P193" s="1" t="s">
        <v>11340</v>
      </c>
      <c r="Q193" s="1" t="s">
        <v>17110</v>
      </c>
      <c r="R193" t="str">
        <f t="shared" si="84"/>
        <v>Medium</v>
      </c>
      <c r="S193" s="1" t="s">
        <v>24</v>
      </c>
      <c r="T193" s="1" t="str">
        <f>LEFT(S193,FIND("-",S193)-1)</f>
        <v xml:space="preserve">1 </v>
      </c>
      <c r="U193" s="1" t="str">
        <f>RIGHT(S193,FIND("-",S193)-1)</f>
        <v>12</v>
      </c>
      <c r="V193" s="1" t="s">
        <v>1602</v>
      </c>
      <c r="W193" s="6" t="str">
        <f>IF(ISNUMBER(SEARCH("-",V193)),TRIM(LEFT(V193,FIND("-",V193)-1)),V193)</f>
        <v>4</v>
      </c>
      <c r="X193" t="str">
        <f>IF(W193="1", "January", IF(W193="2", "February", IF(W193="3", "March", IF(W193="4", "April", IF(W193="5", "May", IF(W193="6", "June", IF(W193="7", "July", IF(W193="8", "August", IF(W193="9", "September", IF(W193="10", "October", IF(W193="11", "November", IF(W193="12", "December", "Other"))))))))))))</f>
        <v>April</v>
      </c>
      <c r="Y193" s="2" t="str">
        <f>IF(ISNUMBER(SEARCH("-",V193)),TRIM(RIGHT(V193,LEN(V193)-SEARCH("-",V193))),V193)</f>
        <v>7</v>
      </c>
      <c r="Z193" s="2" t="str">
        <f>IF(Y193="1", "January", IF(Y193="2", "February", IF(Y193="3", "March", IF(Y193="4", "April", IF(Y193="5", "May", IF(Y193="6", "June", IF(Y193="7", "July", IF(Y193="8", "August", IF(Y193="9", "September", IF(Y193="10", "October", IF(Y193="11", "November", IF(Y193="12", "December", "Other"))))))))))))</f>
        <v>July</v>
      </c>
      <c r="AA193" s="1" t="s">
        <v>108</v>
      </c>
      <c r="AB193" s="1" t="str">
        <f>IF(ISNUMBER(SEARCH("-",AA193)),TRIM(LEFT(AA193,FIND("-",AA193)-1)),AA193)</f>
        <v>7</v>
      </c>
      <c r="AC193" s="1" t="str">
        <f>IF(AB193="1", "January", IF(AB193="2", "February", IF(AB193="3", "March", IF(AB193="4", "April", IF(AB193="5", "May", IF(AB193="6", "June", IF(AB193="7", "July", IF(AB193="8", "August", IF(AB193="9", "September", IF(AB193="10", "October", IF(AB193="11", "November", IF(AB193="12", "December", "Other"))))))))))))</f>
        <v>July</v>
      </c>
      <c r="AD193" s="1" t="str">
        <f>IF(ISNUMBER(SEARCH("-",AA193)),TRIM(RIGHT(AA193,LEN(AA193)-SEARCH("-",AA193))),AA193)</f>
        <v>9</v>
      </c>
      <c r="AE193" s="1" t="str">
        <f>IF(AD193="1", "January", IF(AD193="2", "February", IF(AD193="3", "March", IF(AD193="4", "April", IF(AD193="5", "May", IF(AD193="6", "June", IF(AD193="7", "July", IF(AD193="8", "August", IF(AD193="9", "September", IF(AD193="10", "October", IF(AD193="11", "November", IF(AD193="12", "December", "Other"))))))))))))</f>
        <v>September</v>
      </c>
      <c r="AF193" s="16" t="s">
        <v>23973</v>
      </c>
      <c r="AG193" s="1" t="str">
        <f t="shared" si="70"/>
        <v xml:space="preserve">Seed </v>
      </c>
      <c r="AH193" s="2" t="str">
        <f t="shared" si="71"/>
        <v>Best sown in a greenhouse as soon as it is ripe. Pre-soak dried seed in boiling water for 10 - 20 seconds or burn some straw on top of them and then stratify at 2 - 5�c for 2 months[11, 200]. The seed usually germinates in 2 - 3 months at 15�c[134]. When large enough to handle, prick the seedlings out into individual pots and grow them on in a cold frame or greenhouse for at least their first winter. Plant out in late spring or early summer.
Cuttings of side shoots of the current season's growth, 5 - 8cm with a heel, August to December in a frame. The cuttings are very slow and can take a year to root[1, 78].
Division in early spring. Take care because the plant resents root disturbance. Pot the divisions up and keep them in a lightly shaded position in a cold frame or greenhouse until they are growing away actively.
Layering of long branches in early spring[200, 238].</v>
      </c>
      <c r="AI193" s="1" t="s">
        <v>11341</v>
      </c>
      <c r="AJ193" s="1" t="s">
        <v>23807</v>
      </c>
      <c r="AK193" s="1" t="s">
        <v>17104</v>
      </c>
      <c r="AL193" s="1" t="str">
        <f t="shared" si="81"/>
        <v>Unscented</v>
      </c>
      <c r="AM193" s="1" t="b">
        <v>0</v>
      </c>
      <c r="AN193" s="1" t="b">
        <v>1</v>
      </c>
      <c r="AO193" s="1" t="b">
        <v>0</v>
      </c>
      <c r="AP193" s="5" t="s">
        <v>54</v>
      </c>
      <c r="AQ193" s="5" t="str">
        <f t="shared" si="72"/>
        <v>Light, Medium</v>
      </c>
      <c r="AR193" s="1" t="s">
        <v>274</v>
      </c>
      <c r="AS193" s="1" t="str">
        <f t="shared" si="82"/>
        <v>None, Partial, Full</v>
      </c>
      <c r="AT193" s="1" t="str">
        <f t="shared" si="73"/>
        <v>None, Partial, Full</v>
      </c>
      <c r="AU193" s="1" t="s">
        <v>29</v>
      </c>
      <c r="AV193" s="1" t="str">
        <f t="shared" si="74"/>
        <v>Moist</v>
      </c>
      <c r="AW193" s="1" t="s">
        <v>12</v>
      </c>
      <c r="AX193" s="1" t="str">
        <f t="shared" si="75"/>
        <v>Acid, Neutral, Alkaline</v>
      </c>
      <c r="AY193" s="1" t="b">
        <v>1</v>
      </c>
      <c r="AZ193" s="1" t="b">
        <v>0</v>
      </c>
      <c r="BA193" s="1" t="b">
        <v>0</v>
      </c>
      <c r="BC193" t="str">
        <f t="shared" si="76"/>
        <v>FALSE</v>
      </c>
      <c r="BE193" t="str">
        <f t="shared" si="77"/>
        <v>FALSE</v>
      </c>
      <c r="BF193" s="1" t="b">
        <v>1</v>
      </c>
      <c r="BG193" s="1" t="b">
        <v>0</v>
      </c>
      <c r="BH193" s="1" t="b">
        <v>0</v>
      </c>
      <c r="BI193" s="1" t="s">
        <v>30</v>
      </c>
      <c r="BJ193" s="1" t="str">
        <f t="shared" si="78"/>
        <v>FALSE</v>
      </c>
      <c r="BK193" s="1" t="s">
        <v>77</v>
      </c>
      <c r="BL193" t="str">
        <f t="shared" si="79"/>
        <v>TRUE</v>
      </c>
      <c r="BM193" s="1" t="b">
        <v>0</v>
      </c>
      <c r="BN193" s="1" t="b">
        <v>0</v>
      </c>
      <c r="BO193" s="1">
        <f t="shared" si="83"/>
        <v>18</v>
      </c>
      <c r="BP193" s="1" t="s">
        <v>11342</v>
      </c>
      <c r="BQ193" s="1" cm="1">
        <f t="array" ref="BQ193">_xlfn.IFS(BP193="None Known",0, LEN(BP193)&gt;500, 5,LEN(BP193)&gt;400, 4, LEN(BP193)&gt;300, 3, LEN(BP193)&gt;200, 2, LEN(BP193)&gt;1, 1)</f>
        <v>5</v>
      </c>
      <c r="BR193" s="1" t="s">
        <v>11343</v>
      </c>
      <c r="BS193" s="1">
        <v>3</v>
      </c>
      <c r="BT193" s="1" t="s">
        <v>11344</v>
      </c>
      <c r="BU193" s="1">
        <v>4</v>
      </c>
      <c r="BV193" s="1" t="s">
        <v>11345</v>
      </c>
      <c r="BW193" s="1" t="s">
        <v>11346</v>
      </c>
      <c r="BX193" s="1"/>
      <c r="BY193" t="str">
        <f>_xlfn.XLOOKUP($B193,Img_lookup!A:A,Img_lookup!B:B, "Not available")</f>
        <v>Not available</v>
      </c>
      <c r="BZ193" t="str">
        <f>_xlfn.XLOOKUP($B193,Img_lookup!A:A,Img_lookup!C:C, "Not available")</f>
        <v>Not available</v>
      </c>
      <c r="CA193" t="str">
        <f>_xlfn.XLOOKUP($B193,Img_lookup!A:A,Img_lookup!D:D, "Not available")</f>
        <v>Not available</v>
      </c>
      <c r="CB193" t="str">
        <f>_xlfn.XLOOKUP($B193,Img_lookup!A:A,Img_lookup!E:E, "https://imgur.com/aT5wafe")</f>
        <v>https://imgur.com/aT5wafe</v>
      </c>
    </row>
    <row r="194" spans="1:80" ht="409.6" x14ac:dyDescent="0.15">
      <c r="A194" s="1" t="s">
        <v>4506</v>
      </c>
      <c r="B194" s="1" t="s">
        <v>4507</v>
      </c>
      <c r="E194" s="1" t="s">
        <v>4508</v>
      </c>
      <c r="F194" s="1" t="s">
        <v>22</v>
      </c>
      <c r="G194" s="1" t="s">
        <v>22</v>
      </c>
      <c r="H194" s="11" t="str">
        <f t="shared" ref="H194:H261" si="97">IF(ISNUMBER(SEARCH("/",$F194)),$F194,IF(ISNUMBER(SEARCH("Annual",$F194)),"Annual","Perennial"))</f>
        <v>Perennial</v>
      </c>
      <c r="I194" s="1" t="s">
        <v>17108</v>
      </c>
      <c r="J194" s="1">
        <v>1.2000000479999999</v>
      </c>
      <c r="K194" s="1">
        <v>2</v>
      </c>
      <c r="L194" t="str" cm="1">
        <f t="array" ref="L194">_xlfn.IFS(J194+K194="", "Unknown", J194+K194&gt;3, "Large", J194+K194&gt;0.5, "Medium", J194+K194&gt;0, "Small")</f>
        <v>Large</v>
      </c>
      <c r="M194" s="1">
        <v>7</v>
      </c>
      <c r="N194" cm="1">
        <f t="array" ref="N194">IF($M194="",INDEX($M$2:$M$2176,MATCH(1,INDEX(($A$2:$A$2176=$A194)*($M$2:$M$2176&lt;&gt;""),0),0)),$M194)</f>
        <v>7</v>
      </c>
      <c r="O194" s="2" t="str">
        <f t="shared" si="80"/>
        <v>Seasonal outdoors</v>
      </c>
      <c r="P194" s="1" t="s">
        <v>4509</v>
      </c>
      <c r="R194" t="str">
        <f t="shared" si="84"/>
        <v>Medium</v>
      </c>
      <c r="S194" s="1" t="s">
        <v>24</v>
      </c>
      <c r="T194" s="1" t="str">
        <f>LEFT(S194,FIND("-",S194)-1)</f>
        <v xml:space="preserve">1 </v>
      </c>
      <c r="U194" s="1" t="str">
        <f>RIGHT(S194,FIND("-",S194)-1)</f>
        <v>12</v>
      </c>
      <c r="V194" s="1" t="s">
        <v>307</v>
      </c>
      <c r="W194" s="6" t="str">
        <f>IF(ISNUMBER(SEARCH("-",V194)),TRIM(LEFT(V194,FIND("-",V194)-1)),V194)</f>
        <v>6</v>
      </c>
      <c r="X194" t="str">
        <f>IF(W194="1", "January", IF(W194="2", "February", IF(W194="3", "March", IF(W194="4", "April", IF(W194="5", "May", IF(W194="6", "June", IF(W194="7", "July", IF(W194="8", "August", IF(W194="9", "September", IF(W194="10", "October", IF(W194="11", "November", IF(W194="12", "December", "Other"))))))))))))</f>
        <v>June</v>
      </c>
      <c r="Y194" s="2" t="str">
        <f>IF(ISNUMBER(SEARCH("-",V194)),TRIM(RIGHT(V194,LEN(V194)-SEARCH("-",V194))),V194)</f>
        <v>7</v>
      </c>
      <c r="Z194" s="2" t="str">
        <f>IF(Y194="1", "January", IF(Y194="2", "February", IF(Y194="3", "March", IF(Y194="4", "April", IF(Y194="5", "May", IF(Y194="6", "June", IF(Y194="7", "July", IF(Y194="8", "August", IF(Y194="9", "September", IF(Y194="10", "October", IF(Y194="11", "November", IF(Y194="12", "December", "Other"))))))))))))</f>
        <v>July</v>
      </c>
      <c r="AA194" s="1" t="s">
        <v>3493</v>
      </c>
      <c r="AB194" s="1" t="str">
        <f>IF(ISNUMBER(SEARCH("-",AA194)),TRIM(LEFT(AA194,FIND("-",AA194)-1)),AA194)</f>
        <v>9</v>
      </c>
      <c r="AC194" s="1" t="str">
        <f>IF(AB194="1", "January", IF(AB194="2", "February", IF(AB194="3", "March", IF(AB194="4", "April", IF(AB194="5", "May", IF(AB194="6", "June", IF(AB194="7", "July", IF(AB194="8", "August", IF(AB194="9", "September", IF(AB194="10", "October", IF(AB194="11", "November", IF(AB194="12", "December", "Other"))))))))))))</f>
        <v>September</v>
      </c>
      <c r="AD194" s="1" t="str">
        <f>IF(ISNUMBER(SEARCH("-",AA194)),TRIM(RIGHT(AA194,LEN(AA194)-SEARCH("-",AA194))),AA194)</f>
        <v>12</v>
      </c>
      <c r="AE194" s="1" t="str">
        <f>IF(AD194="1", "January", IF(AD194="2", "February", IF(AD194="3", "March", IF(AD194="4", "April", IF(AD194="5", "May", IF(AD194="6", "June", IF(AD194="7", "July", IF(AD194="8", "August", IF(AD194="9", "September", IF(AD194="10", "October", IF(AD194="11", "November", IF(AD194="12", "December", "Other"))))))))))))</f>
        <v>December</v>
      </c>
      <c r="AF194" s="16" t="s">
        <v>23974</v>
      </c>
      <c r="AG194" s="1" t="str">
        <f t="shared" ref="AG194:AG257" si="98">LEFT(AF194,FIND("-",AF194)-1)</f>
        <v xml:space="preserve">Seed </v>
      </c>
      <c r="AH194" s="2" t="str">
        <f t="shared" ref="AH194:AH257" si="99">RIGHT(AF194,LEN(AF194)-FIND("-",AF194)-1)</f>
        <v>Best harvested when it is ripe in the winter and sown immediately in a greenhouse[1]. Sow stored seed as early in the year as possible. When large enough to handle, prick the seedlings out into individual pots and grow them on in a shady part of the greenhouse for at least their first winter. Plant out into their permanent positions in late spring or early summer, once the plants are 20cm or more tall.
Cuttings of half-ripe wood in summer[200]. Grow on in cool, shaded humid conditions until well rooted[200].</v>
      </c>
      <c r="AI194" s="1" t="s">
        <v>4510</v>
      </c>
      <c r="AK194" s="1" t="s">
        <v>17104</v>
      </c>
      <c r="AL194" s="1" t="str">
        <f t="shared" si="81"/>
        <v>Unscented</v>
      </c>
      <c r="AM194" s="1" t="b">
        <v>0</v>
      </c>
      <c r="AN194" s="1" t="b">
        <v>1</v>
      </c>
      <c r="AO194" s="1" t="b">
        <v>0</v>
      </c>
      <c r="AP194" s="5" t="s">
        <v>28</v>
      </c>
      <c r="AQ194" s="5" t="str">
        <f t="shared" ref="AQ194:AQ257" si="100">IF(AP194="L", "Light", IF(AP194="M", "Medium", IF(AP194="H", "Heavy", IF(AP194="LM", "Light, Medium", IF(AP194="MH", "Medium, Heavy", IF(AP194="LMH", "Light, Medium, Heavy", ""))))))</f>
        <v>Light, Medium, Heavy</v>
      </c>
      <c r="AR194" s="1" t="s">
        <v>120</v>
      </c>
      <c r="AS194" s="1" t="str">
        <f t="shared" si="82"/>
        <v>Partial</v>
      </c>
      <c r="AT194" s="1" t="str">
        <f t="shared" ref="AT194:AT257" si="101">IF(AR194="N", "Full", IF(AR194="S", "Partial", IF(AR194="F", "None", IF(AR194="SN", "Partial, Full", IF(AR194="NP", "None, Partial", IF(AR194="FSN", "None, Partial, Full", ""))))))</f>
        <v>Partial</v>
      </c>
      <c r="AU194" s="1" t="s">
        <v>29</v>
      </c>
      <c r="AV194" s="1" t="str">
        <f t="shared" ref="AV194:AV257" si="102">IF(AU194="D", "Dry", IF(AU194="M", "Moist", IF(AU194="We", "Wet/Water", IF(AU194="Wa", "Wet/Water", IF(AU194="WeWa", "Wet/Water", IF(AU194="DM", "Dry, Moist", IF(AU194="DMWe", "Dry, Moist, Wet/Water", IF(AU194="MWe", "Moist, Wet/Water", IF(AU194="MWeWa", "Moist, Wet/Water", IF(AU194="WeM", "Moist, Wet/Water",""))))))))))</f>
        <v>Moist</v>
      </c>
      <c r="AW194" s="1" t="s">
        <v>12</v>
      </c>
      <c r="AX194" s="1" t="str">
        <f t="shared" ref="AX194:AX257" si="103">IF(AW194="A", "Acid", IF(AW194="N", "Neutral", IF(AW194="B", "Alkaline", IF(AW194="AN", "Acid, Neutral", IF(AW194="NB", "Neutral, Alkaline", IF(AW194="ANB", "Acid, Neutral, Alkaline", ""))))))</f>
        <v>Acid, Neutral, Alkaline</v>
      </c>
      <c r="AY194" s="1" t="b">
        <v>0</v>
      </c>
      <c r="AZ194" s="1" t="b">
        <v>0</v>
      </c>
      <c r="BA194" s="1" t="b">
        <v>0</v>
      </c>
      <c r="BC194" t="str">
        <f t="shared" ref="BC194:BC257" si="104">IF(BB194="M", "TRUE", IF(BB194="W", "TRUE", "FALSE"))</f>
        <v>FALSE</v>
      </c>
      <c r="BE194" t="str">
        <f t="shared" ref="BE194:BE257" si="105">IF(BD194="Y", "TRUE", "FALSE")</f>
        <v>FALSE</v>
      </c>
      <c r="BF194" s="1" t="b">
        <v>0</v>
      </c>
      <c r="BG194" s="1" t="b">
        <v>0</v>
      </c>
      <c r="BH194" s="1" t="b">
        <v>0</v>
      </c>
      <c r="BJ194" s="1" t="str">
        <f t="shared" ref="BJ194:BJ257" si="106">IF(BI194="Y", "TRUE", "FALSE")</f>
        <v>FALSE</v>
      </c>
      <c r="BL194" t="str">
        <f t="shared" ref="BL194:BL257" si="107">IF(BK194="Y", "TRUE", "FALSE")</f>
        <v>FALSE</v>
      </c>
      <c r="BM194" s="1" t="b">
        <v>0</v>
      </c>
      <c r="BN194" s="1" t="b">
        <v>0</v>
      </c>
      <c r="BO194" s="1">
        <f t="shared" si="83"/>
        <v>4</v>
      </c>
      <c r="BP194" s="1" t="s">
        <v>31</v>
      </c>
      <c r="BQ194" s="1" cm="1">
        <f t="array" ref="BQ194">_xlfn.IFS(BP194="None Known",0, LEN(BP194)&gt;500, 5,LEN(BP194)&gt;400, 4, LEN(BP194)&gt;300, 3, LEN(BP194)&gt;200, 2, LEN(BP194)&gt;1, 1)</f>
        <v>0</v>
      </c>
      <c r="BR194" s="1" t="s">
        <v>4511</v>
      </c>
      <c r="BS194" s="1">
        <v>1</v>
      </c>
      <c r="BT194" s="1" t="s">
        <v>4512</v>
      </c>
      <c r="BU194" s="1">
        <v>1</v>
      </c>
      <c r="BV194" s="1" t="s">
        <v>4513</v>
      </c>
      <c r="BW194" s="1" t="s">
        <v>31</v>
      </c>
      <c r="BX194" s="1"/>
      <c r="BY194" t="str">
        <f>_xlfn.XLOOKUP($B194,Img_lookup!A:A,Img_lookup!B:B, "Not available")</f>
        <v>2b9b0e38-7479-41ca-97f3-ade5c334a1ba</v>
      </c>
      <c r="BZ194" t="str">
        <f>_xlfn.XLOOKUP($B194,Img_lookup!A:A,Img_lookup!C:C, "Not available")</f>
        <v>Ardisia crispa (Thunb.) A. DC.</v>
      </c>
      <c r="CA194" t="str">
        <f>_xlfn.XLOOKUP($B194,Img_lookup!A:A,Img_lookup!D:D, "Not available")</f>
        <v>Rahmat Si Boeea</v>
      </c>
      <c r="CB194" t="str">
        <f>_xlfn.XLOOKUP($B194,Img_lookup!A:A,Img_lookup!E:E, "https://imgur.com/aT5wafe")</f>
        <v>https://api.openverse.engineering/v1/images/2b9b0e38-7479-41ca-97f3-ade5c334a1ba/thumb/</v>
      </c>
    </row>
    <row r="195" spans="1:80" ht="13" x14ac:dyDescent="0.15">
      <c r="A195" s="1" t="s">
        <v>1891</v>
      </c>
      <c r="B195" s="1" t="s">
        <v>9583</v>
      </c>
      <c r="C195" s="1" t="s">
        <v>9584</v>
      </c>
      <c r="E195" s="1" t="s">
        <v>9585</v>
      </c>
      <c r="F195" s="1" t="s">
        <v>17123</v>
      </c>
      <c r="G195" s="1" t="s">
        <v>368</v>
      </c>
      <c r="H195" s="11" t="str">
        <f t="shared" si="97"/>
        <v>Annual/Biennial</v>
      </c>
      <c r="J195" s="1">
        <v>0.30000001199999998</v>
      </c>
      <c r="L195" t="str" cm="1">
        <f t="array" ref="L195">_xlfn.IFS(J195+K195="", "Unknown", J195+K195&gt;3, "Large", J195+K195&gt;0.5, "Medium", J195+K195&gt;0, "Small")</f>
        <v>Small</v>
      </c>
      <c r="N195" cm="1">
        <f t="array" ref="N195">IF($M195="",INDEX($M$2:$M$2176,MATCH(1,INDEX(($A$2:$A$2176=$A195)*($M$2:$M$2176&lt;&gt;""),0),0)),$M195)</f>
        <v>7</v>
      </c>
      <c r="O195" s="2" t="str">
        <f t="shared" ref="O195:O258" si="108">IF(N195="", "Temperate zone", IF(N195&lt;5, "Hardy to cold", IF(N195&lt;8, "Seasonal outdoors", IF(N195&lt;12, "Grown indoors", "all Temperate zone"))))</f>
        <v>Seasonal outdoors</v>
      </c>
      <c r="P195" s="1" t="s">
        <v>9586</v>
      </c>
      <c r="R195" t="str">
        <f t="shared" si="84"/>
        <v>Medium</v>
      </c>
      <c r="T195" s="1"/>
      <c r="U195" s="1"/>
      <c r="V195" s="1" t="s">
        <v>322</v>
      </c>
      <c r="W195" s="6" t="str">
        <f>IF(ISNUMBER(SEARCH("-",V195)),TRIM(LEFT(V195,FIND("-",V195)-1)),V195)</f>
        <v>6</v>
      </c>
      <c r="X195" t="str">
        <f>IF(W195="1", "January", IF(W195="2", "February", IF(W195="3", "March", IF(W195="4", "April", IF(W195="5", "May", IF(W195="6", "June", IF(W195="7", "July", IF(W195="8", "August", IF(W195="9", "September", IF(W195="10", "October", IF(W195="11", "November", IF(W195="12", "December", "Other"))))))))))))</f>
        <v>June</v>
      </c>
      <c r="Y195" s="2" t="str">
        <f>IF(ISNUMBER(SEARCH("-",V195)),TRIM(RIGHT(V195,LEN(V195)-SEARCH("-",V195))),V195)</f>
        <v>8</v>
      </c>
      <c r="Z195" s="2" t="str">
        <f>IF(Y195="1", "January", IF(Y195="2", "February", IF(Y195="3", "March", IF(Y195="4", "April", IF(Y195="5", "May", IF(Y195="6", "June", IF(Y195="7", "July", IF(Y195="8", "August", IF(Y195="9", "September", IF(Y195="10", "October", IF(Y195="11", "November", IF(Y195="12", "December", "Other"))))))))))))</f>
        <v>August</v>
      </c>
      <c r="AF195" s="1" t="s">
        <v>24238</v>
      </c>
      <c r="AG195" s="1" t="str">
        <f t="shared" si="98"/>
        <v xml:space="preserve">Seed </v>
      </c>
      <c r="AH195" s="2" t="str">
        <f t="shared" si="99"/>
        <v>Sow spring in situ.</v>
      </c>
      <c r="AI195" s="1" t="s">
        <v>9587</v>
      </c>
      <c r="AJ195" s="1" t="s">
        <v>23806</v>
      </c>
      <c r="AK195" s="1" t="s">
        <v>17104</v>
      </c>
      <c r="AL195" s="1" t="str">
        <f t="shared" ref="AL195:AL258" si="109">IF(AM195=TRUE, "Scented", "Unscented")</f>
        <v>Unscented</v>
      </c>
      <c r="AM195" s="1" t="b">
        <v>0</v>
      </c>
      <c r="AN195" s="1" t="b">
        <v>0</v>
      </c>
      <c r="AO195" s="1" t="b">
        <v>0</v>
      </c>
      <c r="AP195" s="5" t="s">
        <v>28</v>
      </c>
      <c r="AQ195" s="5" t="str">
        <f t="shared" si="100"/>
        <v>Light, Medium, Heavy</v>
      </c>
      <c r="AR195" s="1" t="s">
        <v>30</v>
      </c>
      <c r="AS195" s="1" t="str">
        <f t="shared" ref="AS195:AS258" si="110">IF(AR195="N", "None", IF(AR195="S", "Partial", IF(AR195="F", "Full", IF(AR195="SN", "None, Partial", IF(AR195="FS", "Partial, Full", IF(AR195="FSN", "None, Partial, Full", ""))))))</f>
        <v>None</v>
      </c>
      <c r="AT195" s="1" t="str">
        <f t="shared" si="101"/>
        <v>Full</v>
      </c>
      <c r="AU195" s="1" t="s">
        <v>11</v>
      </c>
      <c r="AV195" s="1" t="str">
        <f t="shared" si="102"/>
        <v>Dry, Moist</v>
      </c>
      <c r="AW195" s="1" t="s">
        <v>12</v>
      </c>
      <c r="AX195" s="1" t="str">
        <f t="shared" si="103"/>
        <v>Acid, Neutral, Alkaline</v>
      </c>
      <c r="AY195" s="1" t="b">
        <v>0</v>
      </c>
      <c r="AZ195" s="1" t="b">
        <v>1</v>
      </c>
      <c r="BA195" s="1" t="b">
        <v>0</v>
      </c>
      <c r="BC195" t="str">
        <f t="shared" si="104"/>
        <v>FALSE</v>
      </c>
      <c r="BE195" t="str">
        <f t="shared" si="105"/>
        <v>FALSE</v>
      </c>
      <c r="BF195" s="1" t="b">
        <v>0</v>
      </c>
      <c r="BG195" s="1" t="b">
        <v>0</v>
      </c>
      <c r="BH195" s="1" t="b">
        <v>0</v>
      </c>
      <c r="BJ195" s="1" t="str">
        <f t="shared" si="106"/>
        <v>FALSE</v>
      </c>
      <c r="BK195" s="1" t="s">
        <v>77</v>
      </c>
      <c r="BL195" t="str">
        <f t="shared" si="107"/>
        <v>TRUE</v>
      </c>
      <c r="BM195" s="1" t="b">
        <v>0</v>
      </c>
      <c r="BN195" s="1" t="b">
        <v>0</v>
      </c>
      <c r="BO195" s="1">
        <f t="shared" ref="BO195:BO258" si="111">BQ195+(BS195*3)+BU195</f>
        <v>8</v>
      </c>
      <c r="BP195" s="1" t="s">
        <v>31</v>
      </c>
      <c r="BQ195" s="1" cm="1">
        <f t="array" ref="BQ195">_xlfn.IFS(BP195="None Known",0, LEN(BP195)&gt;500, 5,LEN(BP195)&gt;400, 4, LEN(BP195)&gt;300, 3, LEN(BP195)&gt;200, 2, LEN(BP195)&gt;1, 1)</f>
        <v>0</v>
      </c>
      <c r="BR195" s="1" t="s">
        <v>9588</v>
      </c>
      <c r="BS195" s="1">
        <v>2</v>
      </c>
      <c r="BT195" s="1" t="s">
        <v>9589</v>
      </c>
      <c r="BU195" s="1">
        <v>2</v>
      </c>
      <c r="BV195" s="1" t="s">
        <v>34</v>
      </c>
      <c r="BW195" s="1" t="s">
        <v>31</v>
      </c>
      <c r="BX195" s="1"/>
      <c r="BY195" t="str">
        <f>_xlfn.XLOOKUP($B195,Img_lookup!A:A,Img_lookup!B:B, "Not available")</f>
        <v>f296a158-fbb9-4530-8331-981c2d8cf014</v>
      </c>
      <c r="BZ195" t="str">
        <f>_xlfn.XLOOKUP($B195,Img_lookup!A:A,Img_lookup!C:C, "Not available")</f>
        <v>Trifolium dubium, Arenaria serpyllifolia. Aberthaw 13th July 1978</v>
      </c>
      <c r="CA195" t="str">
        <f>_xlfn.XLOOKUP($B195,Img_lookup!A:A,Img_lookup!D:D, "Not available")</f>
        <v>Mary Gillham Archive Project</v>
      </c>
      <c r="CB195" t="str">
        <f>_xlfn.XLOOKUP($B195,Img_lookup!A:A,Img_lookup!E:E, "https://imgur.com/aT5wafe")</f>
        <v>https://api.openverse.engineering/v1/images/f296a158-fbb9-4530-8331-981c2d8cf014/thumb/</v>
      </c>
    </row>
    <row r="196" spans="1:80" ht="13" x14ac:dyDescent="0.15">
      <c r="A196" s="1" t="s">
        <v>6390</v>
      </c>
      <c r="B196" s="1" t="s">
        <v>13282</v>
      </c>
      <c r="C196" s="1" t="s">
        <v>13283</v>
      </c>
      <c r="D196" s="1" t="s">
        <v>13284</v>
      </c>
      <c r="E196" s="1" t="s">
        <v>13285</v>
      </c>
      <c r="F196" s="1" t="s">
        <v>6</v>
      </c>
      <c r="G196" s="1" t="s">
        <v>6</v>
      </c>
      <c r="H196" s="11" t="str">
        <f t="shared" si="97"/>
        <v>Perennial</v>
      </c>
      <c r="J196" s="1">
        <v>0.60000002399999997</v>
      </c>
      <c r="K196" s="1">
        <v>0.44999998800000002</v>
      </c>
      <c r="L196" t="str" cm="1">
        <f t="array" ref="L196">_xlfn.IFS(J196+K196="", "Unknown", J196+K196&gt;3, "Large", J196+K196&gt;0.5, "Medium", J196+K196&gt;0, "Small")</f>
        <v>Medium</v>
      </c>
      <c r="M196" s="1">
        <v>8</v>
      </c>
      <c r="N196" cm="1">
        <f t="array" ref="N196">IF($M196="",INDEX($M$2:$M$2176,MATCH(1,INDEX(($A$2:$A$2176=$A196)*($M$2:$M$2176&lt;&gt;""),0),0)),$M196)</f>
        <v>8</v>
      </c>
      <c r="O196" s="2" t="str">
        <f t="shared" si="108"/>
        <v>Grown indoors</v>
      </c>
      <c r="P196" s="1" t="s">
        <v>13286</v>
      </c>
      <c r="R196" t="str">
        <f t="shared" ref="R196:R259" si="112">IF(Q196="Fast", "Fast", IF(Q196="Slow", "Slow", "Medium"))</f>
        <v>Medium</v>
      </c>
      <c r="T196" s="1"/>
      <c r="U196" s="1"/>
      <c r="V196" s="1" t="s">
        <v>322</v>
      </c>
      <c r="W196" s="6" t="str">
        <f>IF(ISNUMBER(SEARCH("-",V196)),TRIM(LEFT(V196,FIND("-",V196)-1)),V196)</f>
        <v>6</v>
      </c>
      <c r="X196" t="str">
        <f>IF(W196="1", "January", IF(W196="2", "February", IF(W196="3", "March", IF(W196="4", "April", IF(W196="5", "May", IF(W196="6", "June", IF(W196="7", "July", IF(W196="8", "August", IF(W196="9", "September", IF(W196="10", "October", IF(W196="11", "November", IF(W196="12", "December", "Other"))))))))))))</f>
        <v>June</v>
      </c>
      <c r="Y196" s="2" t="str">
        <f>IF(ISNUMBER(SEARCH("-",V196)),TRIM(RIGHT(V196,LEN(V196)-SEARCH("-",V196))),V196)</f>
        <v>8</v>
      </c>
      <c r="Z196" s="2" t="str">
        <f>IF(Y196="1", "January", IF(Y196="2", "February", IF(Y196="3", "March", IF(Y196="4", "April", IF(Y196="5", "May", IF(Y196="6", "June", IF(Y196="7", "July", IF(Y196="8", "August", IF(Y196="9", "September", IF(Y196="10", "October", IF(Y196="11", "November", IF(Y196="12", "December", "Other"))))))))))))</f>
        <v>August</v>
      </c>
      <c r="AA196" s="1" t="s">
        <v>108</v>
      </c>
      <c r="AB196" s="1" t="str">
        <f>IF(ISNUMBER(SEARCH("-",AA196)),TRIM(LEFT(AA196,FIND("-",AA196)-1)),AA196)</f>
        <v>7</v>
      </c>
      <c r="AC196" s="1" t="str">
        <f>IF(AB196="1", "January", IF(AB196="2", "February", IF(AB196="3", "March", IF(AB196="4", "April", IF(AB196="5", "May", IF(AB196="6", "June", IF(AB196="7", "July", IF(AB196="8", "August", IF(AB196="9", "September", IF(AB196="10", "October", IF(AB196="11", "November", IF(AB196="12", "December", "Other"))))))))))))</f>
        <v>July</v>
      </c>
      <c r="AD196" s="1" t="str">
        <f>IF(ISNUMBER(SEARCH("-",AA196)),TRIM(RIGHT(AA196,LEN(AA196)-SEARCH("-",AA196))),AA196)</f>
        <v>9</v>
      </c>
      <c r="AE196" s="1" t="str">
        <f>IF(AD196="1", "January", IF(AD196="2", "February", IF(AD196="3", "March", IF(AD196="4", "April", IF(AD196="5", "May", IF(AD196="6", "June", IF(AD196="7", "July", IF(AD196="8", "August", IF(AD196="9", "September", IF(AD196="10", "October", IF(AD196="11", "November", IF(AD196="12", "December", "Other"))))))))))))</f>
        <v>September</v>
      </c>
      <c r="AF196" s="1" t="s">
        <v>24275</v>
      </c>
      <c r="AG196" s="1" t="str">
        <f t="shared" si="98"/>
        <v xml:space="preserve">Seed </v>
      </c>
      <c r="AH196" s="2" t="str">
        <f t="shared" si="99"/>
        <v>Sow April in situ[200]. The seed usually germinates in 3 - 4 weeks at 15�c[134].</v>
      </c>
      <c r="AI196" s="1" t="s">
        <v>13287</v>
      </c>
      <c r="AK196" s="1" t="s">
        <v>17104</v>
      </c>
      <c r="AL196" s="1" t="str">
        <f t="shared" si="109"/>
        <v>Scented</v>
      </c>
      <c r="AM196" s="1" t="b">
        <v>1</v>
      </c>
      <c r="AN196" s="1" t="b">
        <v>0</v>
      </c>
      <c r="AO196" s="1" t="b">
        <v>0</v>
      </c>
      <c r="AP196" s="5" t="s">
        <v>9</v>
      </c>
      <c r="AQ196" s="5" t="str">
        <f t="shared" si="100"/>
        <v>Light</v>
      </c>
      <c r="AR196" s="1" t="s">
        <v>30</v>
      </c>
      <c r="AS196" s="1" t="str">
        <f t="shared" si="110"/>
        <v>None</v>
      </c>
      <c r="AT196" s="1" t="str">
        <f t="shared" si="101"/>
        <v>Full</v>
      </c>
      <c r="AU196" s="1" t="s">
        <v>11</v>
      </c>
      <c r="AV196" s="1" t="str">
        <f t="shared" si="102"/>
        <v>Dry, Moist</v>
      </c>
      <c r="AW196" s="1" t="s">
        <v>12</v>
      </c>
      <c r="AX196" s="1" t="str">
        <f t="shared" si="103"/>
        <v>Acid, Neutral, Alkaline</v>
      </c>
      <c r="AY196" s="1" t="b">
        <v>0</v>
      </c>
      <c r="AZ196" s="1" t="b">
        <v>0</v>
      </c>
      <c r="BA196" s="1" t="b">
        <v>0</v>
      </c>
      <c r="BC196" t="str">
        <f t="shared" si="104"/>
        <v>FALSE</v>
      </c>
      <c r="BE196" t="str">
        <f t="shared" si="105"/>
        <v>FALSE</v>
      </c>
      <c r="BF196" s="1" t="b">
        <v>1</v>
      </c>
      <c r="BG196" s="1" t="b">
        <v>0</v>
      </c>
      <c r="BH196" s="1" t="b">
        <v>1</v>
      </c>
      <c r="BJ196" s="1" t="str">
        <f t="shared" si="106"/>
        <v>FALSE</v>
      </c>
      <c r="BK196" s="1" t="s">
        <v>77</v>
      </c>
      <c r="BL196" t="str">
        <f t="shared" si="107"/>
        <v>TRUE</v>
      </c>
      <c r="BM196" s="1" t="b">
        <v>0</v>
      </c>
      <c r="BN196" s="1" t="b">
        <v>0</v>
      </c>
      <c r="BO196" s="1">
        <f t="shared" si="111"/>
        <v>13</v>
      </c>
      <c r="BP196" s="1" t="s">
        <v>13288</v>
      </c>
      <c r="BQ196" s="1" cm="1">
        <f t="array" ref="BQ196">_xlfn.IFS(BP196="None Known",0, LEN(BP196)&gt;500, 5,LEN(BP196)&gt;400, 4, LEN(BP196)&gt;300, 3, LEN(BP196)&gt;200, 2, LEN(BP196)&gt;1, 1)</f>
        <v>1</v>
      </c>
      <c r="BR196" s="1" t="s">
        <v>13289</v>
      </c>
      <c r="BS196" s="1">
        <v>3</v>
      </c>
      <c r="BT196" s="1" t="s">
        <v>13290</v>
      </c>
      <c r="BU196" s="1">
        <v>3</v>
      </c>
      <c r="BV196" s="1" t="s">
        <v>13291</v>
      </c>
      <c r="BW196" s="1" t="s">
        <v>13292</v>
      </c>
      <c r="BX196" s="1"/>
      <c r="BY196" t="str">
        <f>_xlfn.XLOOKUP($B196,Img_lookup!A:A,Img_lookup!B:B, "Not available")</f>
        <v>bdeb025b-4376-4899-9669-ae63fd4ffd19</v>
      </c>
      <c r="BZ196" t="str">
        <f>_xlfn.XLOOKUP($B196,Img_lookup!A:A,Img_lookup!C:C, "Not available")</f>
        <v>Argemone mexicana by iezalel williams</v>
      </c>
      <c r="CA196" t="str">
        <f>_xlfn.XLOOKUP($B196,Img_lookup!A:A,Img_lookup!D:D, "Not available")</f>
        <v>iezalel7williams</v>
      </c>
      <c r="CB196" t="str">
        <f>_xlfn.XLOOKUP($B196,Img_lookup!A:A,Img_lookup!E:E, "https://imgur.com/aT5wafe")</f>
        <v>https://api.openverse.engineering/v1/images/bdeb025b-4376-4899-9669-ae63fd4ffd19/thumb/</v>
      </c>
    </row>
    <row r="197" spans="1:80" ht="409.6" x14ac:dyDescent="0.15">
      <c r="A197" s="1" t="s">
        <v>741</v>
      </c>
      <c r="B197" s="1" t="s">
        <v>5639</v>
      </c>
      <c r="C197" s="1" t="s">
        <v>5640</v>
      </c>
      <c r="E197" s="1" t="s">
        <v>5641</v>
      </c>
      <c r="F197" s="1" t="s">
        <v>6</v>
      </c>
      <c r="G197" s="1" t="s">
        <v>6</v>
      </c>
      <c r="H197" s="11" t="str">
        <f t="shared" si="97"/>
        <v>Perennial</v>
      </c>
      <c r="J197" s="1">
        <v>0.5</v>
      </c>
      <c r="K197" s="1">
        <v>0.5</v>
      </c>
      <c r="L197" t="str" cm="1">
        <f t="array" ref="L197">_xlfn.IFS(J197+K197="", "Unknown", J197+K197&gt;3, "Large", J197+K197&gt;0.5, "Medium", J197+K197&gt;0, "Small")</f>
        <v>Medium</v>
      </c>
      <c r="M197" s="1">
        <v>5</v>
      </c>
      <c r="N197" cm="1">
        <f t="array" ref="N197">IF($M197="",INDEX($M$2:$M$2176,MATCH(1,INDEX(($A$2:$A$2176=$A197)*($M$2:$M$2176&lt;&gt;""),0),0)),$M197)</f>
        <v>5</v>
      </c>
      <c r="O197" s="2" t="str">
        <f t="shared" si="108"/>
        <v>Seasonal outdoors</v>
      </c>
      <c r="P197" s="1" t="s">
        <v>5642</v>
      </c>
      <c r="R197" t="str">
        <f t="shared" si="112"/>
        <v>Medium</v>
      </c>
      <c r="W197"/>
      <c r="AF197" s="16" t="s">
        <v>23975</v>
      </c>
      <c r="AG197" s="1" t="str">
        <f t="shared" si="98"/>
        <v xml:space="preserve">Seed </v>
      </c>
      <c r="AH197"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197" s="1" t="s">
        <v>5643</v>
      </c>
      <c r="AJ197" s="1" t="s">
        <v>53</v>
      </c>
      <c r="AK197" s="1" t="s">
        <v>17105</v>
      </c>
      <c r="AL197" s="1" t="str">
        <f t="shared" si="109"/>
        <v>Unscented</v>
      </c>
      <c r="AM197" s="1" t="b">
        <v>0</v>
      </c>
      <c r="AN197" s="1" t="b">
        <v>1</v>
      </c>
      <c r="AO197" s="1" t="b">
        <v>0</v>
      </c>
      <c r="AP197" s="5" t="s">
        <v>54</v>
      </c>
      <c r="AQ197" s="5" t="str">
        <f t="shared" si="100"/>
        <v>Light, Medium</v>
      </c>
      <c r="AR197" s="1" t="s">
        <v>274</v>
      </c>
      <c r="AS197" s="1" t="str">
        <f t="shared" si="110"/>
        <v>None, Partial, Full</v>
      </c>
      <c r="AT197" s="1" t="str">
        <f t="shared" si="101"/>
        <v>None, Partial, Full</v>
      </c>
      <c r="AU197" s="1" t="s">
        <v>29</v>
      </c>
      <c r="AV197" s="1" t="str">
        <f t="shared" si="102"/>
        <v>Moist</v>
      </c>
      <c r="AW197" s="1" t="s">
        <v>12</v>
      </c>
      <c r="AX197" s="1" t="str">
        <f t="shared" si="103"/>
        <v>Acid, Neutral, Alkaline</v>
      </c>
      <c r="AY197" s="1" t="b">
        <v>0</v>
      </c>
      <c r="AZ197" s="1" t="b">
        <v>0</v>
      </c>
      <c r="BA197" s="1" t="b">
        <v>0</v>
      </c>
      <c r="BC197" t="str">
        <f t="shared" si="104"/>
        <v>FALSE</v>
      </c>
      <c r="BE197" t="str">
        <f t="shared" si="105"/>
        <v>FALSE</v>
      </c>
      <c r="BF197" s="1" t="b">
        <v>0</v>
      </c>
      <c r="BG197" s="1" t="b">
        <v>0</v>
      </c>
      <c r="BH197" s="1" t="b">
        <v>0</v>
      </c>
      <c r="BJ197" s="1" t="str">
        <f t="shared" si="106"/>
        <v>FALSE</v>
      </c>
      <c r="BK197" s="1" t="s">
        <v>30</v>
      </c>
      <c r="BL197" t="str">
        <f t="shared" si="107"/>
        <v>FALSE</v>
      </c>
      <c r="BM197" s="1" t="b">
        <v>0</v>
      </c>
      <c r="BN197" s="1" t="b">
        <v>0</v>
      </c>
      <c r="BO197" s="1">
        <f t="shared" si="111"/>
        <v>9</v>
      </c>
      <c r="BP197" s="1" t="s">
        <v>31</v>
      </c>
      <c r="BQ197" s="1" cm="1">
        <f t="array" ref="BQ197">_xlfn.IFS(BP197="None Known",0, LEN(BP197)&gt;500, 5,LEN(BP197)&gt;400, 4, LEN(BP197)&gt;300, 3, LEN(BP197)&gt;200, 2, LEN(BP197)&gt;1, 1)</f>
        <v>0</v>
      </c>
      <c r="BR197" s="1" t="s">
        <v>5644</v>
      </c>
      <c r="BS197" s="1">
        <v>2</v>
      </c>
      <c r="BT197" s="1" t="s">
        <v>5645</v>
      </c>
      <c r="BU197" s="1">
        <v>3</v>
      </c>
      <c r="BV197" s="1" t="s">
        <v>34</v>
      </c>
      <c r="BW197" s="1" t="s">
        <v>2319</v>
      </c>
      <c r="BX197" s="1"/>
      <c r="BY197" t="str">
        <f>_xlfn.XLOOKUP($B197,Img_lookup!A:A,Img_lookup!B:B, "Not available")</f>
        <v>7aa1bdc0-2378-4e32-bb23-53459bca35c7</v>
      </c>
      <c r="BZ197" t="str">
        <f>_xlfn.XLOOKUP($B197,Img_lookup!A:A,Img_lookup!C:C, "Not available")</f>
        <v>[Mt. Rebun, Rebun Is. Hokkaido, Japan / Á§ºÊñáÂ≥∂Á§ºÊñáÂ≤≥] Arisaema sachalinense (Miyabe &amp; Kud√¥) J.Murata, J. Fac. Sci. Univ. Tokyo, Sect. 3, Bot. 14: 66 (1986)</v>
      </c>
      <c r="CA197" t="str">
        <f>_xlfn.XLOOKUP($B197,Img_lookup!A:A,Img_lookup!D:D, "Not available")</f>
        <v>sunoochi</v>
      </c>
      <c r="CB197" t="str">
        <f>_xlfn.XLOOKUP($B197,Img_lookup!A:A,Img_lookup!E:E, "https://imgur.com/aT5wafe")</f>
        <v>https://api.openverse.engineering/v1/images/7aa1bdc0-2378-4e32-bb23-53459bca35c7/thumb/</v>
      </c>
    </row>
    <row r="198" spans="1:80" ht="409.6" x14ac:dyDescent="0.15">
      <c r="A198" s="1" t="s">
        <v>741</v>
      </c>
      <c r="B198" s="1" t="s">
        <v>6369</v>
      </c>
      <c r="C198" s="1" t="s">
        <v>5640</v>
      </c>
      <c r="E198" s="1" t="s">
        <v>6370</v>
      </c>
      <c r="F198" s="1" t="s">
        <v>6</v>
      </c>
      <c r="G198" s="1" t="s">
        <v>6</v>
      </c>
      <c r="H198" s="11" t="str">
        <f t="shared" si="97"/>
        <v>Perennial</v>
      </c>
      <c r="J198" s="1">
        <v>1</v>
      </c>
      <c r="K198" s="1">
        <v>0.30000001199999998</v>
      </c>
      <c r="L198" t="str" cm="1">
        <f t="array" ref="L198">_xlfn.IFS(J198+K198="", "Unknown", J198+K198&gt;3, "Large", J198+K198&gt;0.5, "Medium", J198+K198&gt;0, "Small")</f>
        <v>Medium</v>
      </c>
      <c r="M198" s="1">
        <v>7</v>
      </c>
      <c r="N198" cm="1">
        <f t="array" ref="N198">IF($M198="",INDEX($M$2:$M$2176,MATCH(1,INDEX(($A$2:$A$2176=$A198)*($M$2:$M$2176&lt;&gt;""),0),0)),$M198)</f>
        <v>7</v>
      </c>
      <c r="O198" s="2" t="str">
        <f t="shared" si="108"/>
        <v>Seasonal outdoors</v>
      </c>
      <c r="P198" s="1" t="s">
        <v>6371</v>
      </c>
      <c r="R198" t="str">
        <f t="shared" si="112"/>
        <v>Medium</v>
      </c>
      <c r="T198" s="1"/>
      <c r="U198" s="1"/>
      <c r="V198" s="1" t="s">
        <v>307</v>
      </c>
      <c r="W198" s="6" t="str">
        <f t="shared" ref="W198:W211" si="113">IF(ISNUMBER(SEARCH("-",V198)),TRIM(LEFT(V198,FIND("-",V198)-1)),V198)</f>
        <v>6</v>
      </c>
      <c r="X198" t="str">
        <f>IF(W198="1", "January", IF(W198="2", "February", IF(W198="3", "March", IF(W198="4", "April", IF(W198="5", "May", IF(W198="6", "June", IF(W198="7", "July", IF(W198="8", "August", IF(W198="9", "September", IF(W198="10", "October", IF(W198="11", "November", IF(W198="12", "December", "Other"))))))))))))</f>
        <v>June</v>
      </c>
      <c r="Y198" s="2" t="str">
        <f>IF(ISNUMBER(SEARCH("-",V198)),TRIM(RIGHT(V198,LEN(V198)-SEARCH("-",V198))),V198)</f>
        <v>7</v>
      </c>
      <c r="Z198" s="2" t="str">
        <f>IF(Y198="1", "January", IF(Y198="2", "February", IF(Y198="3", "March", IF(Y198="4", "April", IF(Y198="5", "May", IF(Y198="6", "June", IF(Y198="7", "July", IF(Y198="8", "August", IF(Y198="9", "September", IF(Y198="10", "October", IF(Y198="11", "November", IF(Y198="12", "December", "Other"))))))))))))</f>
        <v>July</v>
      </c>
      <c r="AF198" s="16" t="s">
        <v>23975</v>
      </c>
      <c r="AG198" s="1" t="str">
        <f t="shared" si="98"/>
        <v xml:space="preserve">Seed </v>
      </c>
      <c r="AH198"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198" s="1" t="s">
        <v>6372</v>
      </c>
      <c r="AJ198" s="1" t="s">
        <v>53</v>
      </c>
      <c r="AK198" s="1" t="s">
        <v>17105</v>
      </c>
      <c r="AL198" s="1" t="str">
        <f t="shared" si="109"/>
        <v>Unscented</v>
      </c>
      <c r="AM198" s="1" t="b">
        <v>0</v>
      </c>
      <c r="AN198" s="1" t="b">
        <v>1</v>
      </c>
      <c r="AO198" s="1" t="b">
        <v>0</v>
      </c>
      <c r="AP198" s="5" t="s">
        <v>54</v>
      </c>
      <c r="AQ198" s="5" t="str">
        <f t="shared" si="100"/>
        <v>Light, Medium</v>
      </c>
      <c r="AR198" s="1" t="s">
        <v>274</v>
      </c>
      <c r="AS198" s="1" t="str">
        <f t="shared" si="110"/>
        <v>None, Partial, Full</v>
      </c>
      <c r="AT198" s="1" t="str">
        <f t="shared" si="101"/>
        <v>None, Partial, Full</v>
      </c>
      <c r="AU198" s="1" t="s">
        <v>29</v>
      </c>
      <c r="AV198" s="1" t="str">
        <f t="shared" si="102"/>
        <v>Moist</v>
      </c>
      <c r="AW198" s="1" t="s">
        <v>12</v>
      </c>
      <c r="AX198" s="1" t="str">
        <f t="shared" si="103"/>
        <v>Acid, Neutral, Alkaline</v>
      </c>
      <c r="AY198" s="1" t="b">
        <v>0</v>
      </c>
      <c r="AZ198" s="1" t="b">
        <v>0</v>
      </c>
      <c r="BA198" s="1" t="b">
        <v>0</v>
      </c>
      <c r="BC198" t="str">
        <f t="shared" si="104"/>
        <v>FALSE</v>
      </c>
      <c r="BE198" t="str">
        <f t="shared" si="105"/>
        <v>FALSE</v>
      </c>
      <c r="BF198" s="1" t="b">
        <v>0</v>
      </c>
      <c r="BG198" s="1" t="b">
        <v>0</v>
      </c>
      <c r="BH198" s="1" t="b">
        <v>0</v>
      </c>
      <c r="BI198" s="1" t="s">
        <v>77</v>
      </c>
      <c r="BJ198" s="1" t="str">
        <f t="shared" si="106"/>
        <v>TRUE</v>
      </c>
      <c r="BK198" s="1" t="s">
        <v>30</v>
      </c>
      <c r="BL198" t="str">
        <f t="shared" si="107"/>
        <v>FALSE</v>
      </c>
      <c r="BM198" s="1" t="b">
        <v>0</v>
      </c>
      <c r="BN198" s="1" t="b">
        <v>0</v>
      </c>
      <c r="BO198" s="1">
        <f t="shared" si="111"/>
        <v>6</v>
      </c>
      <c r="BP198" s="1" t="s">
        <v>31</v>
      </c>
      <c r="BQ198" s="1" cm="1">
        <f t="array" ref="BQ198">_xlfn.IFS(BP198="None Known",0, LEN(BP198)&gt;500, 5,LEN(BP198)&gt;400, 4, LEN(BP198)&gt;300, 3, LEN(BP198)&gt;200, 2, LEN(BP198)&gt;1, 1)</f>
        <v>0</v>
      </c>
      <c r="BR198" s="1" t="s">
        <v>6373</v>
      </c>
      <c r="BS198" s="1">
        <v>1</v>
      </c>
      <c r="BT198" s="1" t="s">
        <v>6374</v>
      </c>
      <c r="BU198" s="1">
        <v>3</v>
      </c>
      <c r="BV198" s="1" t="s">
        <v>34</v>
      </c>
      <c r="BW198" s="1" t="s">
        <v>2319</v>
      </c>
      <c r="BX198" s="1"/>
      <c r="BY198" t="str">
        <f>_xlfn.XLOOKUP($B198,Img_lookup!A:A,Img_lookup!B:B, "Not available")</f>
        <v>b4643f99-3437-401e-93b7-c31c3de4e339</v>
      </c>
      <c r="BZ198" t="str">
        <f>_xlfn.XLOOKUP($B198,Img_lookup!A:A,Img_lookup!C:C, "Not available")</f>
        <v>20120627_UBCBG_ArisaemaConsanguineum_Cutler_P1260027</v>
      </c>
      <c r="CA198" t="str">
        <f>_xlfn.XLOOKUP($B198,Img_lookup!A:A,Img_lookup!D:D, "Not available")</f>
        <v>wlcutler</v>
      </c>
      <c r="CB198" t="str">
        <f>_xlfn.XLOOKUP($B198,Img_lookup!A:A,Img_lookup!E:E, "https://imgur.com/aT5wafe")</f>
        <v>https://api.openverse.engineering/v1/images/b4643f99-3437-401e-93b7-c31c3de4e339/thumb/</v>
      </c>
    </row>
    <row r="199" spans="1:80" ht="409.6" x14ac:dyDescent="0.15">
      <c r="A199" s="1" t="s">
        <v>741</v>
      </c>
      <c r="B199" s="1" t="s">
        <v>2311</v>
      </c>
      <c r="C199" s="1" t="s">
        <v>2312</v>
      </c>
      <c r="E199" s="1" t="s">
        <v>2313</v>
      </c>
      <c r="F199" s="1" t="s">
        <v>6</v>
      </c>
      <c r="G199" s="1" t="s">
        <v>6</v>
      </c>
      <c r="H199" s="11" t="str">
        <f t="shared" si="97"/>
        <v>Perennial</v>
      </c>
      <c r="J199" s="1">
        <v>0.80000001200000004</v>
      </c>
      <c r="K199" s="1">
        <v>0.5</v>
      </c>
      <c r="L199" t="str" cm="1">
        <f t="array" ref="L199">_xlfn.IFS(J199+K199="", "Unknown", J199+K199&gt;3, "Large", J199+K199&gt;0.5, "Medium", J199+K199&gt;0, "Small")</f>
        <v>Medium</v>
      </c>
      <c r="M199" s="1">
        <v>4</v>
      </c>
      <c r="N199" cm="1">
        <f t="array" ref="N199">IF($M199="",INDEX($M$2:$M$2176,MATCH(1,INDEX(($A$2:$A$2176=$A199)*($M$2:$M$2176&lt;&gt;""),0),0)),$M199)</f>
        <v>4</v>
      </c>
      <c r="O199" s="2" t="str">
        <f t="shared" si="108"/>
        <v>Hardy to cold</v>
      </c>
      <c r="P199" s="1" t="s">
        <v>2314</v>
      </c>
      <c r="R199" t="str">
        <f t="shared" si="112"/>
        <v>Medium</v>
      </c>
      <c r="T199" s="1"/>
      <c r="U199" s="1"/>
      <c r="V199" s="1">
        <v>5</v>
      </c>
      <c r="W199" s="6">
        <f t="shared" si="113"/>
        <v>5</v>
      </c>
      <c r="X199" t="str">
        <f>IF(W199=1, "January", IF(W199=2, "February", IF(W199=3, "March", IF(W199=4, "April", IF(W199=5, "May", IF(W199=6, "June", IF(W199=7, "July", IF(W199=8, "August", IF(W199=9, "September", IF(W199=10, "October", IF(W199=11, "November", IF(W199=12, "December", "Other"))))))))))))</f>
        <v>May</v>
      </c>
      <c r="AF199" s="16" t="s">
        <v>23975</v>
      </c>
      <c r="AG199" s="1" t="str">
        <f t="shared" si="98"/>
        <v xml:space="preserve">Seed </v>
      </c>
      <c r="AH199"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199" s="1" t="s">
        <v>2315</v>
      </c>
      <c r="AJ199" s="1" t="s">
        <v>53</v>
      </c>
      <c r="AK199" s="1" t="s">
        <v>17105</v>
      </c>
      <c r="AL199" s="1" t="str">
        <f t="shared" si="109"/>
        <v>Unscented</v>
      </c>
      <c r="AM199" s="1" t="b">
        <v>0</v>
      </c>
      <c r="AN199" s="1" t="b">
        <v>1</v>
      </c>
      <c r="AO199" s="1" t="b">
        <v>0</v>
      </c>
      <c r="AP199" s="5" t="s">
        <v>54</v>
      </c>
      <c r="AQ199" s="5" t="str">
        <f t="shared" si="100"/>
        <v>Light, Medium</v>
      </c>
      <c r="AR199" s="1" t="s">
        <v>274</v>
      </c>
      <c r="AS199" s="1" t="str">
        <f t="shared" si="110"/>
        <v>None, Partial, Full</v>
      </c>
      <c r="AT199" s="1" t="str">
        <f t="shared" si="101"/>
        <v>None, Partial, Full</v>
      </c>
      <c r="AU199" s="1" t="s">
        <v>29</v>
      </c>
      <c r="AV199" s="1" t="str">
        <f t="shared" si="102"/>
        <v>Moist</v>
      </c>
      <c r="AW199" s="1" t="s">
        <v>12</v>
      </c>
      <c r="AX199" s="1" t="str">
        <f t="shared" si="103"/>
        <v>Acid, Neutral, Alkaline</v>
      </c>
      <c r="AY199" s="1" t="b">
        <v>0</v>
      </c>
      <c r="AZ199" s="1" t="b">
        <v>0</v>
      </c>
      <c r="BA199" s="1" t="b">
        <v>0</v>
      </c>
      <c r="BC199" t="str">
        <f t="shared" si="104"/>
        <v>FALSE</v>
      </c>
      <c r="BE199" t="str">
        <f t="shared" si="105"/>
        <v>FALSE</v>
      </c>
      <c r="BF199" s="1" t="b">
        <v>0</v>
      </c>
      <c r="BG199" s="1" t="b">
        <v>0</v>
      </c>
      <c r="BH199" s="1" t="b">
        <v>0</v>
      </c>
      <c r="BJ199" s="1" t="str">
        <f t="shared" si="106"/>
        <v>FALSE</v>
      </c>
      <c r="BK199" s="1" t="s">
        <v>30</v>
      </c>
      <c r="BL199" t="str">
        <f t="shared" si="107"/>
        <v>FALSE</v>
      </c>
      <c r="BM199" s="1" t="b">
        <v>0</v>
      </c>
      <c r="BN199" s="1" t="b">
        <v>0</v>
      </c>
      <c r="BO199" s="1">
        <f t="shared" si="111"/>
        <v>4</v>
      </c>
      <c r="BP199" s="1" t="s">
        <v>31</v>
      </c>
      <c r="BQ199" s="1" cm="1">
        <f t="array" ref="BQ199">_xlfn.IFS(BP199="None Known",0, LEN(BP199)&gt;500, 5,LEN(BP199)&gt;400, 4, LEN(BP199)&gt;300, 3, LEN(BP199)&gt;200, 2, LEN(BP199)&gt;1, 1)</f>
        <v>0</v>
      </c>
      <c r="BR199" s="1" t="s">
        <v>2316</v>
      </c>
      <c r="BS199" s="1">
        <v>1</v>
      </c>
      <c r="BT199" s="1" t="s">
        <v>2317</v>
      </c>
      <c r="BU199" s="1">
        <v>1</v>
      </c>
      <c r="BV199" s="1" t="s">
        <v>2318</v>
      </c>
      <c r="BW199" s="1" t="s">
        <v>2319</v>
      </c>
      <c r="BX199" s="1"/>
      <c r="BY199" t="str">
        <f>_xlfn.XLOOKUP($B199,Img_lookup!A:A,Img_lookup!B:B, "Not available")</f>
        <v>ea16734b-02e9-4054-887e-18540aca15ef</v>
      </c>
      <c r="BZ199" t="str">
        <f>_xlfn.XLOOKUP($B199,Img_lookup!A:A,Img_lookup!C:C, "Not available")</f>
        <v>Greendragon (Arisaema dracontium) (1920) by Mary Vaux Walcott. Original from The Smithsonian. Digitally enhanced by rawpixel.</v>
      </c>
      <c r="CA199" t="str">
        <f>_xlfn.XLOOKUP($B199,Img_lookup!A:A,Img_lookup!D:D, "Not available")</f>
        <v>Free Public Domain Illustrations by rawpixel</v>
      </c>
      <c r="CB199" t="str">
        <f>_xlfn.XLOOKUP($B199,Img_lookup!A:A,Img_lookup!E:E, "https://imgur.com/aT5wafe")</f>
        <v>https://api.openverse.engineering/v1/images/ea16734b-02e9-4054-887e-18540aca15ef/thumb/</v>
      </c>
    </row>
    <row r="200" spans="1:80" ht="409.6" x14ac:dyDescent="0.15">
      <c r="A200" s="1" t="s">
        <v>741</v>
      </c>
      <c r="B200" s="1" t="s">
        <v>8926</v>
      </c>
      <c r="D200" s="1" t="s">
        <v>8927</v>
      </c>
      <c r="E200" s="1" t="s">
        <v>1126</v>
      </c>
      <c r="F200" s="1" t="s">
        <v>6</v>
      </c>
      <c r="G200" s="1" t="s">
        <v>6</v>
      </c>
      <c r="H200" s="11" t="str">
        <f t="shared" si="97"/>
        <v>Perennial</v>
      </c>
      <c r="J200" s="1">
        <v>0.89999997600000003</v>
      </c>
      <c r="L200" t="str" cm="1">
        <f t="array" ref="L200">_xlfn.IFS(J200+K200="", "Unknown", J200+K200&gt;3, "Large", J200+K200&gt;0.5, "Medium", J200+K200&gt;0, "Small")</f>
        <v>Medium</v>
      </c>
      <c r="M200" s="1">
        <v>5</v>
      </c>
      <c r="N200" cm="1">
        <f t="array" ref="N200">IF($M200="",INDEX($M$2:$M$2176,MATCH(1,INDEX(($A$2:$A$2176=$A200)*($M$2:$M$2176&lt;&gt;""),0),0)),$M200)</f>
        <v>5</v>
      </c>
      <c r="O200" s="2" t="str">
        <f t="shared" si="108"/>
        <v>Seasonal outdoors</v>
      </c>
      <c r="P200" s="1" t="s">
        <v>8928</v>
      </c>
      <c r="R200" t="str">
        <f t="shared" si="112"/>
        <v>Medium</v>
      </c>
      <c r="T200" s="1"/>
      <c r="U200" s="1"/>
      <c r="V200" s="1">
        <v>3</v>
      </c>
      <c r="W200" s="6">
        <f t="shared" si="113"/>
        <v>3</v>
      </c>
      <c r="X200" t="str">
        <f>IF(W200=1, "January", IF(W200=2, "February", IF(W200=3, "March", IF(W200=4, "April", IF(W200=5, "May", IF(W200=6, "June", IF(W200=7, "July", IF(W200=8, "August", IF(W200=9, "September", IF(W200=10, "October", IF(W200=11, "November", IF(W200=12, "December", "Other"))))))))))))</f>
        <v>March</v>
      </c>
      <c r="AF200" s="16" t="s">
        <v>23975</v>
      </c>
      <c r="AG200" s="1" t="str">
        <f t="shared" si="98"/>
        <v xml:space="preserve">Seed </v>
      </c>
      <c r="AH200"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200" s="1" t="s">
        <v>8929</v>
      </c>
      <c r="AJ200" s="1" t="s">
        <v>53</v>
      </c>
      <c r="AK200" s="1" t="s">
        <v>17105</v>
      </c>
      <c r="AL200" s="1" t="str">
        <f t="shared" si="109"/>
        <v>Unscented</v>
      </c>
      <c r="AM200" s="1" t="b">
        <v>0</v>
      </c>
      <c r="AN200" s="1" t="b">
        <v>1</v>
      </c>
      <c r="AO200" s="1" t="b">
        <v>0</v>
      </c>
      <c r="AP200" s="5" t="s">
        <v>54</v>
      </c>
      <c r="AQ200" s="5" t="str">
        <f t="shared" si="100"/>
        <v>Light, Medium</v>
      </c>
      <c r="AR200" s="1" t="s">
        <v>274</v>
      </c>
      <c r="AS200" s="1" t="str">
        <f t="shared" si="110"/>
        <v>None, Partial, Full</v>
      </c>
      <c r="AT200" s="1" t="str">
        <f t="shared" si="101"/>
        <v>None, Partial, Full</v>
      </c>
      <c r="AU200" s="1" t="s">
        <v>29</v>
      </c>
      <c r="AV200" s="1" t="str">
        <f t="shared" si="102"/>
        <v>Moist</v>
      </c>
      <c r="AW200" s="1" t="s">
        <v>12</v>
      </c>
      <c r="AX200" s="1" t="str">
        <f t="shared" si="103"/>
        <v>Acid, Neutral, Alkaline</v>
      </c>
      <c r="AY200" s="1" t="b">
        <v>0</v>
      </c>
      <c r="AZ200" s="1" t="b">
        <v>0</v>
      </c>
      <c r="BA200" s="1" t="b">
        <v>0</v>
      </c>
      <c r="BC200" t="str">
        <f t="shared" si="104"/>
        <v>FALSE</v>
      </c>
      <c r="BE200" t="str">
        <f t="shared" si="105"/>
        <v>FALSE</v>
      </c>
      <c r="BF200" s="1" t="b">
        <v>0</v>
      </c>
      <c r="BG200" s="1" t="b">
        <v>0</v>
      </c>
      <c r="BH200" s="1" t="b">
        <v>0</v>
      </c>
      <c r="BJ200" s="1" t="str">
        <f t="shared" si="106"/>
        <v>FALSE</v>
      </c>
      <c r="BK200" s="1" t="s">
        <v>30</v>
      </c>
      <c r="BL200" t="str">
        <f t="shared" si="107"/>
        <v>FALSE</v>
      </c>
      <c r="BM200" s="1" t="b">
        <v>0</v>
      </c>
      <c r="BN200" s="1" t="b">
        <v>0</v>
      </c>
      <c r="BO200" s="1">
        <f t="shared" si="111"/>
        <v>7</v>
      </c>
      <c r="BP200" s="1" t="s">
        <v>31</v>
      </c>
      <c r="BQ200" s="1" cm="1">
        <f t="array" ref="BQ200">_xlfn.IFS(BP200="None Known",0, LEN(BP200)&gt;500, 5,LEN(BP200)&gt;400, 4, LEN(BP200)&gt;300, 3, LEN(BP200)&gt;200, 2, LEN(BP200)&gt;1, 1)</f>
        <v>0</v>
      </c>
      <c r="BR200" s="1" t="s">
        <v>8930</v>
      </c>
      <c r="BS200" s="1">
        <v>2</v>
      </c>
      <c r="BT200" s="1" t="s">
        <v>8931</v>
      </c>
      <c r="BU200" s="1">
        <v>1</v>
      </c>
      <c r="BW200" s="1" t="s">
        <v>2319</v>
      </c>
      <c r="BX200" s="1"/>
      <c r="BY200" t="str">
        <f>_xlfn.XLOOKUP($B200,Img_lookup!A:A,Img_lookup!B:B, "Not available")</f>
        <v>55600420-383c-4279-9112-fc7185b7ff6e</v>
      </c>
      <c r="BZ200" t="str">
        <f>_xlfn.XLOOKUP($B200,Img_lookup!A:A,Img_lookup!C:C, "Not available")</f>
        <v>'MAMUSHI-GUSA' Arisaema serratum @OKUTAMA</v>
      </c>
      <c r="CA200" t="str">
        <f>_xlfn.XLOOKUP($B200,Img_lookup!A:A,Img_lookup!D:D, "Not available")</f>
        <v>ai3310X</v>
      </c>
      <c r="CB200" t="str">
        <f>_xlfn.XLOOKUP($B200,Img_lookup!A:A,Img_lookup!E:E, "https://imgur.com/aT5wafe")</f>
        <v>https://api.openverse.engineering/v1/images/55600420-383c-4279-9112-fc7185b7ff6e/thumb/</v>
      </c>
    </row>
    <row r="201" spans="1:80" ht="409.6" x14ac:dyDescent="0.15">
      <c r="A201" s="1" t="s">
        <v>741</v>
      </c>
      <c r="B201" s="1" t="s">
        <v>8417</v>
      </c>
      <c r="D201" s="1" t="s">
        <v>8418</v>
      </c>
      <c r="E201" s="1" t="s">
        <v>8419</v>
      </c>
      <c r="F201" s="1" t="s">
        <v>6</v>
      </c>
      <c r="G201" s="1" t="s">
        <v>6</v>
      </c>
      <c r="H201" s="11" t="str">
        <f t="shared" si="97"/>
        <v>Perennial</v>
      </c>
      <c r="J201" s="1">
        <v>0.60000002399999997</v>
      </c>
      <c r="K201" s="1">
        <v>0.30000001199999998</v>
      </c>
      <c r="L201" t="str" cm="1">
        <f t="array" ref="L201">_xlfn.IFS(J201+K201="", "Unknown", J201+K201&gt;3, "Large", J201+K201&gt;0.5, "Medium", J201+K201&gt;0, "Small")</f>
        <v>Medium</v>
      </c>
      <c r="M201" s="1">
        <v>7</v>
      </c>
      <c r="N201" cm="1">
        <f t="array" ref="N201">IF($M201="",INDEX($M$2:$M$2176,MATCH(1,INDEX(($A$2:$A$2176=$A201)*($M$2:$M$2176&lt;&gt;""),0),0)),$M201)</f>
        <v>7</v>
      </c>
      <c r="O201" s="2" t="str">
        <f t="shared" si="108"/>
        <v>Seasonal outdoors</v>
      </c>
      <c r="P201" s="1" t="s">
        <v>8420</v>
      </c>
      <c r="R201" t="str">
        <f t="shared" si="112"/>
        <v>Medium</v>
      </c>
      <c r="T201" s="1"/>
      <c r="U201" s="1"/>
      <c r="V201" s="1" t="s">
        <v>96</v>
      </c>
      <c r="W201" s="6" t="str">
        <f t="shared" si="113"/>
        <v>5</v>
      </c>
      <c r="X201" t="str">
        <f>IF(W201="1", "January", IF(W201="2", "February", IF(W201="3", "March", IF(W201="4", "April", IF(W201="5", "May", IF(W201="6", "June", IF(W201="7", "July", IF(W201="8", "August", IF(W201="9", "September", IF(W201="10", "October", IF(W201="11", "November", IF(W201="12", "December", "Other"))))))))))))</f>
        <v>May</v>
      </c>
      <c r="Y201" s="2" t="str">
        <f>IF(ISNUMBER(SEARCH("-",V201)),TRIM(RIGHT(V201,LEN(V201)-SEARCH("-",V201))),V201)</f>
        <v>6</v>
      </c>
      <c r="Z201" s="2" t="str">
        <f>IF(Y201="1", "January", IF(Y201="2", "February", IF(Y201="3", "March", IF(Y201="4", "April", IF(Y201="5", "May", IF(Y201="6", "June", IF(Y201="7", "July", IF(Y201="8", "August", IF(Y201="9", "September", IF(Y201="10", "October", IF(Y201="11", "November", IF(Y201="12", "December", "Other"))))))))))))</f>
        <v>June</v>
      </c>
      <c r="AF201" s="16" t="s">
        <v>23975</v>
      </c>
      <c r="AG201" s="1" t="str">
        <f t="shared" si="98"/>
        <v xml:space="preserve">Seed </v>
      </c>
      <c r="AH201"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201" s="1" t="s">
        <v>8421</v>
      </c>
      <c r="AJ201" s="1" t="s">
        <v>53</v>
      </c>
      <c r="AK201" s="1" t="s">
        <v>17106</v>
      </c>
      <c r="AL201" s="1" t="str">
        <f t="shared" si="109"/>
        <v>Unscented</v>
      </c>
      <c r="AM201" s="1" t="b">
        <v>0</v>
      </c>
      <c r="AN201" s="1" t="b">
        <v>1</v>
      </c>
      <c r="AO201" s="1" t="b">
        <v>0</v>
      </c>
      <c r="AP201" s="5" t="s">
        <v>54</v>
      </c>
      <c r="AQ201" s="5" t="str">
        <f t="shared" si="100"/>
        <v>Light, Medium</v>
      </c>
      <c r="AR201" s="1" t="s">
        <v>274</v>
      </c>
      <c r="AS201" s="1" t="str">
        <f t="shared" si="110"/>
        <v>None, Partial, Full</v>
      </c>
      <c r="AT201" s="1" t="str">
        <f t="shared" si="101"/>
        <v>None, Partial, Full</v>
      </c>
      <c r="AU201" s="1" t="s">
        <v>29</v>
      </c>
      <c r="AV201" s="1" t="str">
        <f t="shared" si="102"/>
        <v>Moist</v>
      </c>
      <c r="AW201" s="1" t="s">
        <v>12</v>
      </c>
      <c r="AX201" s="1" t="str">
        <f t="shared" si="103"/>
        <v>Acid, Neutral, Alkaline</v>
      </c>
      <c r="AY201" s="1" t="b">
        <v>0</v>
      </c>
      <c r="AZ201" s="1" t="b">
        <v>0</v>
      </c>
      <c r="BA201" s="1" t="b">
        <v>0</v>
      </c>
      <c r="BC201" t="str">
        <f t="shared" si="104"/>
        <v>FALSE</v>
      </c>
      <c r="BE201" t="str">
        <f t="shared" si="105"/>
        <v>FALSE</v>
      </c>
      <c r="BF201" s="1" t="b">
        <v>0</v>
      </c>
      <c r="BG201" s="1" t="b">
        <v>0</v>
      </c>
      <c r="BH201" s="1" t="b">
        <v>0</v>
      </c>
      <c r="BJ201" s="1" t="str">
        <f t="shared" si="106"/>
        <v>FALSE</v>
      </c>
      <c r="BK201" s="1" t="s">
        <v>30</v>
      </c>
      <c r="BL201" t="str">
        <f t="shared" si="107"/>
        <v>FALSE</v>
      </c>
      <c r="BM201" s="1" t="b">
        <v>0</v>
      </c>
      <c r="BN201" s="1" t="b">
        <v>0</v>
      </c>
      <c r="BO201" s="1">
        <f t="shared" si="111"/>
        <v>9</v>
      </c>
      <c r="BP201" s="1" t="s">
        <v>8422</v>
      </c>
      <c r="BQ201" s="1" cm="1">
        <f t="array" ref="BQ201">_xlfn.IFS(BP201="None Known",0, LEN(BP201)&gt;500, 5,LEN(BP201)&gt;400, 4, LEN(BP201)&gt;300, 3, LEN(BP201)&gt;200, 2, LEN(BP201)&gt;1, 1)</f>
        <v>1</v>
      </c>
      <c r="BR201" s="1" t="s">
        <v>8423</v>
      </c>
      <c r="BS201" s="1">
        <v>2</v>
      </c>
      <c r="BT201" s="1" t="s">
        <v>8424</v>
      </c>
      <c r="BU201" s="1">
        <v>2</v>
      </c>
      <c r="BW201" s="1" t="s">
        <v>2319</v>
      </c>
      <c r="BX201" s="1"/>
      <c r="BY201" t="str">
        <f>_xlfn.XLOOKUP($B201,Img_lookup!A:A,Img_lookup!B:B, "Not available")</f>
        <v>2d978521-a516-4264-b954-980d0aeb9e85</v>
      </c>
      <c r="BZ201" t="str">
        <f>_xlfn.XLOOKUP($B201,Img_lookup!A:A,Img_lookup!C:C, "Not available")</f>
        <v>Arisaema tortuosum (Wall.) Schott</v>
      </c>
      <c r="CA201" t="str">
        <f>_xlfn.XLOOKUP($B201,Img_lookup!A:A,Img_lookup!D:D, "Not available")</f>
        <v>Dan H. Nicolson</v>
      </c>
      <c r="CB201" t="str">
        <f>_xlfn.XLOOKUP($B201,Img_lookup!A:A,Img_lookup!E:E, "https://imgur.com/aT5wafe")</f>
        <v>https://api.openverse.engineering/v1/images/2d978521-a516-4264-b954-980d0aeb9e85/thumb/</v>
      </c>
    </row>
    <row r="202" spans="1:80" ht="409.6" x14ac:dyDescent="0.15">
      <c r="A202" s="1" t="s">
        <v>741</v>
      </c>
      <c r="B202" s="1" t="s">
        <v>10150</v>
      </c>
      <c r="C202" s="1" t="s">
        <v>10151</v>
      </c>
      <c r="D202" s="1" t="s">
        <v>10152</v>
      </c>
      <c r="E202" s="1" t="s">
        <v>10153</v>
      </c>
      <c r="F202" s="1" t="s">
        <v>6</v>
      </c>
      <c r="G202" s="1" t="s">
        <v>6</v>
      </c>
      <c r="H202" s="11" t="str">
        <f t="shared" si="97"/>
        <v>Perennial</v>
      </c>
      <c r="J202" s="1">
        <v>0.60000002399999997</v>
      </c>
      <c r="K202" s="1">
        <v>0.44999998800000002</v>
      </c>
      <c r="L202" t="str" cm="1">
        <f t="array" ref="L202">_xlfn.IFS(J202+K202="", "Unknown", J202+K202&gt;3, "Large", J202+K202&gt;0.5, "Medium", J202+K202&gt;0, "Small")</f>
        <v>Medium</v>
      </c>
      <c r="M202" s="1">
        <v>4</v>
      </c>
      <c r="N202" cm="1">
        <f t="array" ref="N202">IF($M202="",INDEX($M$2:$M$2176,MATCH(1,INDEX(($A$2:$A$2176=$A202)*($M$2:$M$2176&lt;&gt;""),0),0)),$M202)</f>
        <v>4</v>
      </c>
      <c r="O202" s="2" t="str">
        <f t="shared" si="108"/>
        <v>Hardy to cold</v>
      </c>
      <c r="P202" s="1" t="s">
        <v>10154</v>
      </c>
      <c r="R202" t="str">
        <f t="shared" si="112"/>
        <v>Medium</v>
      </c>
      <c r="T202" s="1"/>
      <c r="U202" s="1"/>
      <c r="V202" s="1" t="s">
        <v>307</v>
      </c>
      <c r="W202" s="6" t="str">
        <f t="shared" si="113"/>
        <v>6</v>
      </c>
      <c r="X202" t="str">
        <f>IF(W202="1", "January", IF(W202="2", "February", IF(W202="3", "March", IF(W202="4", "April", IF(W202="5", "May", IF(W202="6", "June", IF(W202="7", "July", IF(W202="8", "August", IF(W202="9", "September", IF(W202="10", "October", IF(W202="11", "November", IF(W202="12", "December", "Other"))))))))))))</f>
        <v>June</v>
      </c>
      <c r="Y202" s="2" t="str">
        <f>IF(ISNUMBER(SEARCH("-",V202)),TRIM(RIGHT(V202,LEN(V202)-SEARCH("-",V202))),V202)</f>
        <v>7</v>
      </c>
      <c r="Z202" s="2" t="str">
        <f>IF(Y202="1", "January", IF(Y202="2", "February", IF(Y202="3", "March", IF(Y202="4", "April", IF(Y202="5", "May", IF(Y202="6", "June", IF(Y202="7", "July", IF(Y202="8", "August", IF(Y202="9", "September", IF(Y202="10", "October", IF(Y202="11", "November", IF(Y202="12", "December", "Other"))))))))))))</f>
        <v>July</v>
      </c>
      <c r="AF202" s="16" t="s">
        <v>23975</v>
      </c>
      <c r="AG202" s="1" t="str">
        <f t="shared" si="98"/>
        <v xml:space="preserve">Seed </v>
      </c>
      <c r="AH202" s="2" t="str">
        <f t="shared" si="99"/>
        <v>Best sown as soon as it is ripe in a shady position in a cold frame[134]. Stored seed remains viable for at least a year and can be sown in spring in the greenhouse but it will probably require a period of cold stratification. Germination usually takes place in 1 - 6 months at 15�c[134]. When large enough to handle, prick the seedlings out into individual pots and grow them on in light shade in the greenhouse for at least a coupe of years until the corms are more than 20mm in diameter. Plant out into their permanent positions whilst they are dormant.
Division of tubers when the plant dies down in late summer.</v>
      </c>
      <c r="AI202" s="1" t="s">
        <v>2315</v>
      </c>
      <c r="AJ202" s="1" t="s">
        <v>53</v>
      </c>
      <c r="AK202" s="1" t="s">
        <v>17105</v>
      </c>
      <c r="AL202" s="1" t="str">
        <f t="shared" si="109"/>
        <v>Unscented</v>
      </c>
      <c r="AM202" s="1" t="b">
        <v>0</v>
      </c>
      <c r="AN202" s="1" t="b">
        <v>1</v>
      </c>
      <c r="AO202" s="1" t="b">
        <v>0</v>
      </c>
      <c r="AP202" s="5" t="s">
        <v>54</v>
      </c>
      <c r="AQ202" s="5" t="str">
        <f t="shared" si="100"/>
        <v>Light, Medium</v>
      </c>
      <c r="AR202" s="1" t="s">
        <v>274</v>
      </c>
      <c r="AS202" s="1" t="str">
        <f t="shared" si="110"/>
        <v>None, Partial, Full</v>
      </c>
      <c r="AT202" s="1" t="str">
        <f t="shared" si="101"/>
        <v>None, Partial, Full</v>
      </c>
      <c r="AU202" s="1" t="s">
        <v>29</v>
      </c>
      <c r="AV202" s="1" t="str">
        <f t="shared" si="102"/>
        <v>Moist</v>
      </c>
      <c r="AW202" s="1" t="s">
        <v>12</v>
      </c>
      <c r="AX202" s="1" t="str">
        <f t="shared" si="103"/>
        <v>Acid, Neutral, Alkaline</v>
      </c>
      <c r="AY202" s="1" t="b">
        <v>0</v>
      </c>
      <c r="AZ202" s="1" t="b">
        <v>0</v>
      </c>
      <c r="BA202" s="1" t="b">
        <v>0</v>
      </c>
      <c r="BC202" t="str">
        <f t="shared" si="104"/>
        <v>FALSE</v>
      </c>
      <c r="BE202" t="str">
        <f t="shared" si="105"/>
        <v>FALSE</v>
      </c>
      <c r="BF202" s="1" t="b">
        <v>0</v>
      </c>
      <c r="BG202" s="1" t="b">
        <v>0</v>
      </c>
      <c r="BH202" s="1" t="b">
        <v>0</v>
      </c>
      <c r="BJ202" s="1" t="str">
        <f t="shared" si="106"/>
        <v>FALSE</v>
      </c>
      <c r="BK202" s="1" t="s">
        <v>30</v>
      </c>
      <c r="BL202" t="str">
        <f t="shared" si="107"/>
        <v>FALSE</v>
      </c>
      <c r="BM202" s="1" t="b">
        <v>0</v>
      </c>
      <c r="BN202" s="1" t="b">
        <v>0</v>
      </c>
      <c r="BO202" s="1">
        <f t="shared" si="111"/>
        <v>12</v>
      </c>
      <c r="BP202" s="1" t="s">
        <v>10155</v>
      </c>
      <c r="BQ202" s="1" cm="1">
        <f t="array" ref="BQ202">_xlfn.IFS(BP202="None Known",0, LEN(BP202)&gt;500, 5,LEN(BP202)&gt;400, 4, LEN(BP202)&gt;300, 3, LEN(BP202)&gt;200, 2, LEN(BP202)&gt;1, 1)</f>
        <v>1</v>
      </c>
      <c r="BR202" s="1" t="s">
        <v>10156</v>
      </c>
      <c r="BS202" s="1">
        <v>3</v>
      </c>
      <c r="BT202" s="1" t="s">
        <v>10157</v>
      </c>
      <c r="BU202" s="1">
        <v>2</v>
      </c>
      <c r="BV202" s="1" t="s">
        <v>10158</v>
      </c>
      <c r="BW202" s="1" t="s">
        <v>2319</v>
      </c>
      <c r="BX202" s="1"/>
      <c r="BY202" t="str">
        <f>_xlfn.XLOOKUP($B202,Img_lookup!A:A,Img_lookup!B:B, "Not available")</f>
        <v>9af9f27a-9bb0-4f8c-8dd8-c69220f3fdfc</v>
      </c>
      <c r="BZ202" t="str">
        <f>_xlfn.XLOOKUP($B202,Img_lookup!A:A,Img_lookup!C:C, "Not available")</f>
        <v>Jack-in-the-pulpit. (Arisaema triphyllum). A guide to the wild flowers, by Alice Lounsberry (1899)</v>
      </c>
      <c r="CA202" t="str">
        <f>_xlfn.XLOOKUP($B202,Img_lookup!A:A,Img_lookup!D:D, "Not available")</f>
        <v>Swallowtail Garden Seeds</v>
      </c>
      <c r="CB202" t="str">
        <f>_xlfn.XLOOKUP($B202,Img_lookup!A:A,Img_lookup!E:E, "https://imgur.com/aT5wafe")</f>
        <v>https://api.openverse.engineering/v1/images/9af9f27a-9bb0-4f8c-8dd8-c69220f3fdfc/thumb/</v>
      </c>
    </row>
    <row r="203" spans="1:80" ht="409.6" x14ac:dyDescent="0.15">
      <c r="A203" s="1" t="s">
        <v>741</v>
      </c>
      <c r="B203" s="1" t="s">
        <v>14818</v>
      </c>
      <c r="C203" s="1" t="s">
        <v>14819</v>
      </c>
      <c r="E203" s="1" t="s">
        <v>434</v>
      </c>
      <c r="F203" s="1" t="s">
        <v>6</v>
      </c>
      <c r="G203" s="1" t="s">
        <v>6</v>
      </c>
      <c r="H203" s="11" t="str">
        <f t="shared" si="97"/>
        <v>Perennial</v>
      </c>
      <c r="J203" s="1">
        <v>0.44999998800000002</v>
      </c>
      <c r="L203" t="str" cm="1">
        <f t="array" ref="L203">_xlfn.IFS(J203+K203="", "Unknown", J203+K203&gt;3, "Large", J203+K203&gt;0.5, "Medium", J203+K203&gt;0, "Small")</f>
        <v>Small</v>
      </c>
      <c r="M203" s="1">
        <v>7</v>
      </c>
      <c r="N203" cm="1">
        <f t="array" ref="N203">IF($M203="",INDEX($M$2:$M$2176,MATCH(1,INDEX(($A$2:$A$2176=$A203)*($M$2:$M$2176&lt;&gt;""),0),0)),$M203)</f>
        <v>7</v>
      </c>
      <c r="O203" s="2" t="str">
        <f t="shared" si="108"/>
        <v>Seasonal outdoors</v>
      </c>
      <c r="P203" s="1" t="s">
        <v>14820</v>
      </c>
      <c r="R203" t="str">
        <f t="shared" si="112"/>
        <v>Medium</v>
      </c>
      <c r="S203" s="1" t="s">
        <v>9438</v>
      </c>
      <c r="T203" s="1" t="str">
        <f>LEFT(S203,FIND("-",S203)-1)</f>
        <v xml:space="preserve">10 </v>
      </c>
      <c r="U203" s="1" t="str">
        <f>RIGHT(S203,FIND("-",S203)-1)</f>
        <v>- 7</v>
      </c>
      <c r="V203" s="1">
        <v>5</v>
      </c>
      <c r="W203" s="6">
        <f t="shared" si="113"/>
        <v>5</v>
      </c>
      <c r="X203" t="str">
        <f>IF(W203=1, "January", IF(W203=2, "February", IF(W203=3, "March", IF(W203=4, "April", IF(W203=5, "May", IF(W203=6, "June", IF(W203=7, "July", IF(W203=8, "August", IF(W203=9, "September", IF(W203=10, "October", IF(W203=11, "November", IF(W203=12, "December", "Other"))))))))))))</f>
        <v>May</v>
      </c>
      <c r="AF203" s="16" t="s">
        <v>23862</v>
      </c>
      <c r="AG203" s="1" t="str">
        <f t="shared" si="98"/>
        <v xml:space="preserve">Seed </v>
      </c>
      <c r="AH203" s="2" t="str">
        <f t="shared" si="99"/>
        <v>We have no details for this species but suggest sowing the seed in a shady part of the greenhouse as soon as it is ripe in the spring if this is possible. Sow stored seed in early spring. When large enough to handle, prick the seedlings out into individual pots and grow them on for at least the first winter in a greenhouse and plant out when dormant in the summer once the tuber has reached a reasonable size.
Division in spring after the plant dies down[1].</v>
      </c>
      <c r="AI203" s="1" t="s">
        <v>14821</v>
      </c>
      <c r="AJ203" s="1" t="s">
        <v>53</v>
      </c>
      <c r="AK203" s="1" t="s">
        <v>17106</v>
      </c>
      <c r="AL203" s="1" t="str">
        <f t="shared" si="109"/>
        <v>Unscented</v>
      </c>
      <c r="AM203" s="1" t="b">
        <v>0</v>
      </c>
      <c r="AN203" s="1" t="b">
        <v>1</v>
      </c>
      <c r="AO203" s="1" t="b">
        <v>0</v>
      </c>
      <c r="AP203" s="5" t="s">
        <v>54</v>
      </c>
      <c r="AQ203" s="5" t="str">
        <f t="shared" si="100"/>
        <v>Light, Medium</v>
      </c>
      <c r="AR203" s="1" t="s">
        <v>1788</v>
      </c>
      <c r="AS203" s="1" t="str">
        <f t="shared" si="110"/>
        <v>Partial, Full</v>
      </c>
      <c r="AT203" s="1" t="str">
        <f t="shared" si="101"/>
        <v/>
      </c>
      <c r="AU203" s="1" t="s">
        <v>29</v>
      </c>
      <c r="AV203" s="1" t="str">
        <f t="shared" si="102"/>
        <v>Moist</v>
      </c>
      <c r="AW203" s="1" t="s">
        <v>12</v>
      </c>
      <c r="AX203" s="1" t="str">
        <f t="shared" si="103"/>
        <v>Acid, Neutral, Alkaline</v>
      </c>
      <c r="AY203" s="1" t="b">
        <v>0</v>
      </c>
      <c r="AZ203" s="1" t="b">
        <v>0</v>
      </c>
      <c r="BA203" s="1" t="b">
        <v>0</v>
      </c>
      <c r="BC203" t="str">
        <f t="shared" si="104"/>
        <v>FALSE</v>
      </c>
      <c r="BE203" t="str">
        <f t="shared" si="105"/>
        <v>FALSE</v>
      </c>
      <c r="BF203" s="1" t="b">
        <v>0</v>
      </c>
      <c r="BG203" s="1" t="b">
        <v>0</v>
      </c>
      <c r="BH203" s="1" t="b">
        <v>0</v>
      </c>
      <c r="BJ203" s="1" t="str">
        <f t="shared" si="106"/>
        <v>FALSE</v>
      </c>
      <c r="BL203" t="str">
        <f t="shared" si="107"/>
        <v>FALSE</v>
      </c>
      <c r="BM203" s="1" t="b">
        <v>0</v>
      </c>
      <c r="BN203" s="1" t="b">
        <v>0</v>
      </c>
      <c r="BO203" s="1">
        <f t="shared" si="111"/>
        <v>7</v>
      </c>
      <c r="BP203" s="1" t="s">
        <v>14822</v>
      </c>
      <c r="BQ203" s="1" cm="1">
        <f t="array" ref="BQ203">_xlfn.IFS(BP203="None Known",0, LEN(BP203)&gt;500, 5,LEN(BP203)&gt;400, 4, LEN(BP203)&gt;300, 3, LEN(BP203)&gt;200, 2, LEN(BP203)&gt;1, 1)</f>
        <v>1</v>
      </c>
      <c r="BR203" s="1" t="s">
        <v>14823</v>
      </c>
      <c r="BS203" s="1">
        <v>2</v>
      </c>
      <c r="BT203" s="1" t="s">
        <v>31</v>
      </c>
      <c r="BU203" s="1">
        <v>0</v>
      </c>
      <c r="BV203" s="1" t="s">
        <v>181</v>
      </c>
      <c r="BW203" s="1" t="s">
        <v>14824</v>
      </c>
      <c r="BX203" s="1"/>
      <c r="BY203" t="str">
        <f>_xlfn.XLOOKUP($B203,Img_lookup!A:A,Img_lookup!B:B, "Not available")</f>
        <v>fb550169-aa6b-46a4-bf1b-406e6989e128</v>
      </c>
      <c r="BZ203" t="str">
        <f>_xlfn.XLOOKUP($B203,Img_lookup!A:A,Img_lookup!C:C, "Not available")</f>
        <v>Arisarum vulgare</v>
      </c>
      <c r="CA203" t="str">
        <f>_xlfn.XLOOKUP($B203,Img_lookup!A:A,Img_lookup!D:D, "Not available")</f>
        <v>Aries Tottle</v>
      </c>
      <c r="CB203" t="str">
        <f>_xlfn.XLOOKUP($B203,Img_lookup!A:A,Img_lookup!E:E, "https://imgur.com/aT5wafe")</f>
        <v>https://api.openverse.engineering/v1/images/fb550169-aa6b-46a4-bf1b-406e6989e128/thumb/</v>
      </c>
    </row>
    <row r="204" spans="1:80" ht="409.6" x14ac:dyDescent="0.15">
      <c r="A204" s="1" t="s">
        <v>2538</v>
      </c>
      <c r="B204" s="1" t="s">
        <v>16691</v>
      </c>
      <c r="C204" s="1" t="s">
        <v>11537</v>
      </c>
      <c r="D204" s="1" t="s">
        <v>16692</v>
      </c>
      <c r="E204" s="1" t="s">
        <v>106</v>
      </c>
      <c r="F204" s="1" t="s">
        <v>6</v>
      </c>
      <c r="G204" s="1" t="s">
        <v>6</v>
      </c>
      <c r="H204" s="11" t="str">
        <f t="shared" si="97"/>
        <v>Perennial</v>
      </c>
      <c r="J204" s="1">
        <v>1.5</v>
      </c>
      <c r="L204" t="str" cm="1">
        <f t="array" ref="L204">_xlfn.IFS(J204+K204="", "Unknown", J204+K204&gt;3, "Large", J204+K204&gt;0.5, "Medium", J204+K204&gt;0, "Small")</f>
        <v>Medium</v>
      </c>
      <c r="N204" cm="1">
        <f t="array" ref="N204">IF($M204="",INDEX($M$2:$M$2176,MATCH(1,INDEX(($A$2:$A$2176=$A204)*($M$2:$M$2176&lt;&gt;""),0),0)),$M204)</f>
        <v>8</v>
      </c>
      <c r="O204" s="2" t="str">
        <f t="shared" si="108"/>
        <v>Grown indoors</v>
      </c>
      <c r="P204" s="1" t="s">
        <v>16693</v>
      </c>
      <c r="R204" t="str">
        <f t="shared" si="112"/>
        <v>Medium</v>
      </c>
      <c r="T204" s="1"/>
      <c r="U204" s="1"/>
      <c r="V204" s="1" t="s">
        <v>1006</v>
      </c>
      <c r="W204" s="6" t="str">
        <f t="shared" si="113"/>
        <v>5</v>
      </c>
      <c r="X204" t="str">
        <f>IF(W204="1", "January", IF(W204="2", "February", IF(W204="3", "March", IF(W204="4", "April", IF(W204="5", "May", IF(W204="6", "June", IF(W204="7", "July", IF(W204="8", "August", IF(W204="9", "September", IF(W204="10", "October", IF(W204="11", "November", IF(W204="12", "December", "Other"))))))))))))</f>
        <v>May</v>
      </c>
      <c r="Y204" s="2" t="str">
        <f>IF(ISNUMBER(SEARCH("-",V204)),TRIM(RIGHT(V204,LEN(V204)-SEARCH("-",V204))),V204)</f>
        <v>7</v>
      </c>
      <c r="Z204" s="2" t="str">
        <f>IF(Y204="1", "January", IF(Y204="2", "February", IF(Y204="3", "March", IF(Y204="4", "April", IF(Y204="5", "May", IF(Y204="6", "June", IF(Y204="7", "July", IF(Y204="8", "August", IF(Y204="9", "September", IF(Y204="10", "October", IF(Y204="11", "November", IF(Y204="12", "December", "Other"))))))))))))</f>
        <v>July</v>
      </c>
      <c r="AA204" s="1" t="s">
        <v>109</v>
      </c>
      <c r="AB204" s="1" t="str">
        <f>IF(ISNUMBER(SEARCH("-",AA204)),TRIM(LEFT(AA204,FIND("-",AA204)-1)),AA204)</f>
        <v>9</v>
      </c>
      <c r="AC204" s="1" t="str">
        <f>IF(AB204="1", "January", IF(AB204="2", "February", IF(AB204="3", "March", IF(AB204="4", "April", IF(AB204="5", "May", IF(AB204="6", "June", IF(AB204="7", "July", IF(AB204="8", "August", IF(AB204="9", "September", IF(AB204="10", "October", IF(AB204="11", "November", IF(AB204="12", "December", "Other"))))))))))))</f>
        <v>September</v>
      </c>
      <c r="AD204" s="1" t="str">
        <f>IF(ISNUMBER(SEARCH("-",AA204)),TRIM(RIGHT(AA204,LEN(AA204)-SEARCH("-",AA204))),AA204)</f>
        <v>10</v>
      </c>
      <c r="AE204" s="1" t="str">
        <f>IF(AD204="1", "January", IF(AD204="2", "February", IF(AD204="3", "March", IF(AD204="4", "April", IF(AD204="5", "May", IF(AD204="6", "June", IF(AD204="7", "July", IF(AD204="8", "August", IF(AD204="9", "September", IF(AD204="10", "October", IF(AD204="11", "November", IF(AD204="12", "December", "Other"))))))))))))</f>
        <v>October</v>
      </c>
      <c r="AF204" s="16" t="s">
        <v>23976</v>
      </c>
      <c r="AG204" s="1" t="str">
        <f t="shared" si="98"/>
        <v xml:space="preserve">Seed </v>
      </c>
      <c r="AH204" s="2" t="str">
        <f t="shared" si="99"/>
        <v>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v>
      </c>
      <c r="AI204" s="1" t="s">
        <v>16694</v>
      </c>
      <c r="AJ204" s="1" t="s">
        <v>53</v>
      </c>
      <c r="AK204" s="1" t="s">
        <v>17104</v>
      </c>
      <c r="AL204" s="1" t="str">
        <f t="shared" si="109"/>
        <v>Unscented</v>
      </c>
      <c r="AM204" s="1" t="b">
        <v>0</v>
      </c>
      <c r="AN204" s="1" t="b">
        <v>0</v>
      </c>
      <c r="AO204" s="1" t="b">
        <v>0</v>
      </c>
      <c r="AP204" s="5" t="s">
        <v>28</v>
      </c>
      <c r="AQ204" s="5" t="str">
        <f t="shared" si="100"/>
        <v>Light, Medium, Heavy</v>
      </c>
      <c r="AR204" s="1" t="s">
        <v>10</v>
      </c>
      <c r="AS204" s="1" t="str">
        <f t="shared" si="110"/>
        <v>None, Partial</v>
      </c>
      <c r="AT204" s="1" t="str">
        <f t="shared" si="101"/>
        <v>Partial, Full</v>
      </c>
      <c r="AU204" s="1" t="s">
        <v>29</v>
      </c>
      <c r="AV204" s="1" t="str">
        <f t="shared" si="102"/>
        <v>Moist</v>
      </c>
      <c r="AW204" s="1" t="s">
        <v>12</v>
      </c>
      <c r="AX204" s="1" t="str">
        <f t="shared" si="103"/>
        <v>Acid, Neutral, Alkaline</v>
      </c>
      <c r="AY204" s="1" t="b">
        <v>0</v>
      </c>
      <c r="AZ204" s="1" t="b">
        <v>0</v>
      </c>
      <c r="BA204" s="1" t="b">
        <v>0</v>
      </c>
      <c r="BC204" t="str">
        <f t="shared" si="104"/>
        <v>FALSE</v>
      </c>
      <c r="BE204" t="str">
        <f t="shared" si="105"/>
        <v>FALSE</v>
      </c>
      <c r="BF204" s="1" t="b">
        <v>0</v>
      </c>
      <c r="BG204" s="1" t="b">
        <v>0</v>
      </c>
      <c r="BH204" s="1" t="b">
        <v>0</v>
      </c>
      <c r="BJ204" s="1" t="str">
        <f t="shared" si="106"/>
        <v>FALSE</v>
      </c>
      <c r="BL204" t="str">
        <f t="shared" si="107"/>
        <v>FALSE</v>
      </c>
      <c r="BM204" s="1" t="b">
        <v>0</v>
      </c>
      <c r="BN204" s="1" t="b">
        <v>0</v>
      </c>
      <c r="BO204" s="1">
        <f t="shared" si="111"/>
        <v>6</v>
      </c>
      <c r="BP204" s="1" t="s">
        <v>31</v>
      </c>
      <c r="BQ204" s="1" cm="1">
        <f t="array" ref="BQ204">_xlfn.IFS(BP204="None Known",0, LEN(BP204)&gt;500, 5,LEN(BP204)&gt;400, 4, LEN(BP204)&gt;300, 3, LEN(BP204)&gt;200, 2, LEN(BP204)&gt;1, 1)</f>
        <v>0</v>
      </c>
      <c r="BR204" s="1" t="s">
        <v>16695</v>
      </c>
      <c r="BS204" s="1">
        <v>1</v>
      </c>
      <c r="BT204" s="1" t="s">
        <v>16696</v>
      </c>
      <c r="BU204" s="1">
        <v>3</v>
      </c>
      <c r="BV204" s="1" t="s">
        <v>2034</v>
      </c>
      <c r="BW204" s="1" t="s">
        <v>11543</v>
      </c>
      <c r="BX204" s="1"/>
      <c r="BY204" t="str">
        <f>_xlfn.XLOOKUP($B204,Img_lookup!A:A,Img_lookup!B:B, "Not available")</f>
        <v>619c4fad-afca-471c-8e43-4ac79b7bdfd2</v>
      </c>
      <c r="BZ204" t="str">
        <f>_xlfn.XLOOKUP($B204,Img_lookup!A:A,Img_lookup!C:C, "Not available")</f>
        <v>Aristolochia contorta Bunge</v>
      </c>
      <c r="CA204" t="str">
        <f>_xlfn.XLOOKUP($B204,Img_lookup!A:A,Img_lookup!D:D, "Not available")</f>
        <v>Guocheng-yong</v>
      </c>
      <c r="CB204" t="str">
        <f>_xlfn.XLOOKUP($B204,Img_lookup!A:A,Img_lookup!E:E, "https://imgur.com/aT5wafe")</f>
        <v>https://api.openverse.engineering/v1/images/619c4fad-afca-471c-8e43-4ac79b7bdfd2/thumb/</v>
      </c>
    </row>
    <row r="205" spans="1:80" ht="409.6" x14ac:dyDescent="0.15">
      <c r="A205" s="1" t="s">
        <v>2538</v>
      </c>
      <c r="B205" s="1" t="s">
        <v>11536</v>
      </c>
      <c r="C205" s="1" t="s">
        <v>11537</v>
      </c>
      <c r="D205" s="1" t="s">
        <v>11538</v>
      </c>
      <c r="E205" s="1" t="s">
        <v>2301</v>
      </c>
      <c r="F205" s="1" t="s">
        <v>6</v>
      </c>
      <c r="G205" s="1" t="s">
        <v>6</v>
      </c>
      <c r="H205" s="11" t="str">
        <f t="shared" si="97"/>
        <v>Perennial</v>
      </c>
      <c r="J205" s="1">
        <v>1</v>
      </c>
      <c r="K205" s="1">
        <v>1</v>
      </c>
      <c r="L205" t="str" cm="1">
        <f t="array" ref="L205">_xlfn.IFS(J205+K205="", "Unknown", J205+K205&gt;3, "Large", J205+K205&gt;0.5, "Medium", J205+K205&gt;0, "Small")</f>
        <v>Medium</v>
      </c>
      <c r="M205" s="1">
        <v>8</v>
      </c>
      <c r="N205" cm="1">
        <f t="array" ref="N205">IF($M205="",INDEX($M$2:$M$2176,MATCH(1,INDEX(($A$2:$A$2176=$A205)*($M$2:$M$2176&lt;&gt;""),0),0)),$M205)</f>
        <v>8</v>
      </c>
      <c r="O205" s="2" t="str">
        <f t="shared" si="108"/>
        <v>Grown indoors</v>
      </c>
      <c r="P205" s="1" t="s">
        <v>11539</v>
      </c>
      <c r="R205" t="str">
        <f t="shared" si="112"/>
        <v>Medium</v>
      </c>
      <c r="T205" s="1"/>
      <c r="U205" s="1"/>
      <c r="V205" s="1" t="s">
        <v>51</v>
      </c>
      <c r="W205" s="6" t="str">
        <f t="shared" si="113"/>
        <v>7</v>
      </c>
      <c r="X205" t="str">
        <f>IF(W205="1", "January", IF(W205="2", "February", IF(W205="3", "March", IF(W205="4", "April", IF(W205="5", "May", IF(W205="6", "June", IF(W205="7", "July", IF(W205="8", "August", IF(W205="9", "September", IF(W205="10", "October", IF(W205="11", "November", IF(W205="12", "December", "Other"))))))))))))</f>
        <v>July</v>
      </c>
      <c r="Y205" s="2" t="str">
        <f>IF(ISNUMBER(SEARCH("-",V205)),TRIM(RIGHT(V205,LEN(V205)-SEARCH("-",V205))),V205)</f>
        <v>8</v>
      </c>
      <c r="Z205" s="2" t="str">
        <f>IF(Y205="1", "January", IF(Y205="2", "February", IF(Y205="3", "March", IF(Y205="4", "April", IF(Y205="5", "May", IF(Y205="6", "June", IF(Y205="7", "July", IF(Y205="8", "August", IF(Y205="9", "September", IF(Y205="10", "October", IF(Y205="11", "November", IF(Y205="12", "December", "Other"))))))))))))</f>
        <v>August</v>
      </c>
      <c r="AA205" s="1" t="s">
        <v>109</v>
      </c>
      <c r="AB205" s="1" t="str">
        <f>IF(ISNUMBER(SEARCH("-",AA205)),TRIM(LEFT(AA205,FIND("-",AA205)-1)),AA205)</f>
        <v>9</v>
      </c>
      <c r="AC205" s="1" t="str">
        <f>IF(AB205="1", "January", IF(AB205="2", "February", IF(AB205="3", "March", IF(AB205="4", "April", IF(AB205="5", "May", IF(AB205="6", "June", IF(AB205="7", "July", IF(AB205="8", "August", IF(AB205="9", "September", IF(AB205="10", "October", IF(AB205="11", "November", IF(AB205="12", "December", "Other"))))))))))))</f>
        <v>September</v>
      </c>
      <c r="AD205" s="1" t="str">
        <f>IF(ISNUMBER(SEARCH("-",AA205)),TRIM(RIGHT(AA205,LEN(AA205)-SEARCH("-",AA205))),AA205)</f>
        <v>10</v>
      </c>
      <c r="AE205" s="1" t="str">
        <f>IF(AD205="1", "January", IF(AD205="2", "February", IF(AD205="3", "March", IF(AD205="4", "April", IF(AD205="5", "May", IF(AD205="6", "June", IF(AD205="7", "July", IF(AD205="8", "August", IF(AD205="9", "September", IF(AD205="10", "October", IF(AD205="11", "November", IF(AD205="12", "December", "Other"))))))))))))</f>
        <v>October</v>
      </c>
      <c r="AF205" s="16" t="s">
        <v>23976</v>
      </c>
      <c r="AG205" s="1" t="str">
        <f t="shared" si="98"/>
        <v xml:space="preserve">Seed </v>
      </c>
      <c r="AH205" s="2" t="str">
        <f t="shared" si="99"/>
        <v>Best sown in a greenhouse as soon as it is ripe in the autumn. Pre-soak stored seed for 48 hours in hand-hot water and surface sow in a greenhouse[134]. Germination usually takes place within 1 - 3 months at 20�c[134]. Stored seed germinates better if it is given 3 months cold stratification at 5�c[200]. When large enough to handle, prick the seedlings out into individual pots and grow them on in the greenhouse for their first winter. Plant out in late spring or early summer after the last expected frosts.
Division in autumn[200].
Root cuttings in winter[200].</v>
      </c>
      <c r="AI205" s="1" t="s">
        <v>11540</v>
      </c>
      <c r="AJ205" s="1" t="s">
        <v>53</v>
      </c>
      <c r="AK205" s="1" t="s">
        <v>17104</v>
      </c>
      <c r="AL205" s="1" t="str">
        <f t="shared" si="109"/>
        <v>Unscented</v>
      </c>
      <c r="AM205" s="1" t="b">
        <v>0</v>
      </c>
      <c r="AN205" s="1" t="b">
        <v>0</v>
      </c>
      <c r="AO205" s="1" t="b">
        <v>0</v>
      </c>
      <c r="AP205" s="5" t="s">
        <v>28</v>
      </c>
      <c r="AQ205" s="5" t="str">
        <f t="shared" si="100"/>
        <v>Light, Medium, Heavy</v>
      </c>
      <c r="AR205" s="1" t="s">
        <v>10</v>
      </c>
      <c r="AS205" s="1" t="str">
        <f t="shared" si="110"/>
        <v>None, Partial</v>
      </c>
      <c r="AT205" s="1" t="str">
        <f t="shared" si="101"/>
        <v>Partial, Full</v>
      </c>
      <c r="AU205" s="1" t="s">
        <v>29</v>
      </c>
      <c r="AV205" s="1" t="str">
        <f t="shared" si="102"/>
        <v>Moist</v>
      </c>
      <c r="AW205" s="1" t="s">
        <v>12</v>
      </c>
      <c r="AX205" s="1" t="str">
        <f t="shared" si="103"/>
        <v>Acid, Neutral, Alkaline</v>
      </c>
      <c r="AY205" s="1" t="b">
        <v>0</v>
      </c>
      <c r="AZ205" s="1" t="b">
        <v>0</v>
      </c>
      <c r="BA205" s="1" t="b">
        <v>0</v>
      </c>
      <c r="BC205" t="str">
        <f t="shared" si="104"/>
        <v>FALSE</v>
      </c>
      <c r="BE205" t="str">
        <f t="shared" si="105"/>
        <v>FALSE</v>
      </c>
      <c r="BF205" s="1" t="b">
        <v>0</v>
      </c>
      <c r="BG205" s="1" t="b">
        <v>0</v>
      </c>
      <c r="BH205" s="1" t="b">
        <v>0</v>
      </c>
      <c r="BJ205" s="1" t="str">
        <f t="shared" si="106"/>
        <v>FALSE</v>
      </c>
      <c r="BL205" t="str">
        <f t="shared" si="107"/>
        <v>FALSE</v>
      </c>
      <c r="BM205" s="1" t="b">
        <v>0</v>
      </c>
      <c r="BN205" s="1" t="b">
        <v>0</v>
      </c>
      <c r="BO205" s="1">
        <f t="shared" si="111"/>
        <v>6</v>
      </c>
      <c r="BP205" s="1" t="s">
        <v>31</v>
      </c>
      <c r="BQ205" s="1" cm="1">
        <f t="array" ref="BQ205">_xlfn.IFS(BP205="None Known",0, LEN(BP205)&gt;500, 5,LEN(BP205)&gt;400, 4, LEN(BP205)&gt;300, 3, LEN(BP205)&gt;200, 2, LEN(BP205)&gt;1, 1)</f>
        <v>0</v>
      </c>
      <c r="BR205" s="1" t="s">
        <v>11541</v>
      </c>
      <c r="BS205" s="1">
        <v>1</v>
      </c>
      <c r="BT205" s="1" t="s">
        <v>11542</v>
      </c>
      <c r="BU205" s="1">
        <v>3</v>
      </c>
      <c r="BV205" s="1" t="s">
        <v>34</v>
      </c>
      <c r="BW205" s="1" t="s">
        <v>11543</v>
      </c>
      <c r="BX205" s="1"/>
      <c r="BY205" t="str">
        <f>_xlfn.XLOOKUP($B205,Img_lookup!A:A,Img_lookup!B:B, "Not available")</f>
        <v>e8df9878-9131-4343-902b-aa48b5b877a4</v>
      </c>
      <c r="BZ205" t="str">
        <f>_xlfn.XLOOKUP($B205,Img_lookup!A:A,Img_lookup!C:C, "Not available")</f>
        <v>Aristolochia debilis</v>
      </c>
      <c r="CA205" t="str">
        <f>_xlfn.XLOOKUP($B205,Img_lookup!A:A,Img_lookup!D:D, "Not available")</f>
        <v>Kazuhiro Keino</v>
      </c>
      <c r="CB205" t="str">
        <f>_xlfn.XLOOKUP($B205,Img_lookup!A:A,Img_lookup!E:E, "https://imgur.com/aT5wafe")</f>
        <v>https://api.openverse.engineering/v1/images/e8df9878-9131-4343-902b-aa48b5b877a4/thumb/</v>
      </c>
    </row>
    <row r="206" spans="1:80" ht="409.6" x14ac:dyDescent="0.15">
      <c r="A206" s="1" t="s">
        <v>2507</v>
      </c>
      <c r="B206" s="1" t="s">
        <v>12117</v>
      </c>
      <c r="C206" s="1" t="s">
        <v>12118</v>
      </c>
      <c r="D206" s="1" t="s">
        <v>12119</v>
      </c>
      <c r="E206" s="1" t="s">
        <v>6147</v>
      </c>
      <c r="F206" s="1" t="s">
        <v>22</v>
      </c>
      <c r="G206" s="1" t="s">
        <v>22</v>
      </c>
      <c r="H206" s="11" t="str">
        <f t="shared" si="97"/>
        <v>Perennial</v>
      </c>
      <c r="I206" s="1" t="s">
        <v>17108</v>
      </c>
      <c r="J206" s="1">
        <v>3</v>
      </c>
      <c r="K206" s="1">
        <v>5</v>
      </c>
      <c r="L206" t="str" cm="1">
        <f t="array" ref="L206">_xlfn.IFS(J206+K206="", "Unknown", J206+K206&gt;3, "Large", J206+K206&gt;0.5, "Medium", J206+K206&gt;0, "Small")</f>
        <v>Large</v>
      </c>
      <c r="M206" s="1">
        <v>8</v>
      </c>
      <c r="N206" cm="1">
        <f t="array" ref="N206">IF($M206="",INDEX($M$2:$M$2176,MATCH(1,INDEX(($A$2:$A$2176=$A206)*($M$2:$M$2176&lt;&gt;""),0),0)),$M206)</f>
        <v>8</v>
      </c>
      <c r="O206" s="2" t="str">
        <f t="shared" si="108"/>
        <v>Grown indoors</v>
      </c>
      <c r="P206" s="1" t="s">
        <v>12120</v>
      </c>
      <c r="R206" t="str">
        <f t="shared" si="112"/>
        <v>Medium</v>
      </c>
      <c r="S206" s="1" t="s">
        <v>24</v>
      </c>
      <c r="T206" s="1" t="str">
        <f>LEFT(S206,FIND("-",S206)-1)</f>
        <v xml:space="preserve">1 </v>
      </c>
      <c r="U206" s="1" t="str">
        <f>RIGHT(S206,FIND("-",S206)-1)</f>
        <v>12</v>
      </c>
      <c r="V206" s="1">
        <v>5</v>
      </c>
      <c r="W206" s="6">
        <f t="shared" si="113"/>
        <v>5</v>
      </c>
      <c r="X206" t="str">
        <f>IF(W206=1, "January", IF(W206=2, "February", IF(W206=3, "March", IF(W206=4, "April", IF(W206=5, "May", IF(W206=6, "June", IF(W206=7, "July", IF(W206=8, "August", IF(W206=9, "September", IF(W206=10, "October", IF(W206=11, "November", IF(W206=12, "December", "Other"))))))))))))</f>
        <v>May</v>
      </c>
      <c r="Y206" s="1"/>
      <c r="Z206" s="1"/>
      <c r="AA206" s="1" t="s">
        <v>427</v>
      </c>
      <c r="AB206" s="1" t="str">
        <f>IF(ISNUMBER(SEARCH("-",AA206)),TRIM(LEFT(AA206,FIND("-",AA206)-1)),AA206)</f>
        <v>8</v>
      </c>
      <c r="AC206" s="1" t="str">
        <f>IF(AB206="1", "January", IF(AB206="2", "February", IF(AB206="3", "March", IF(AB206="4", "April", IF(AB206="5", "May", IF(AB206="6", "June", IF(AB206="7", "July", IF(AB206="8", "August", IF(AB206="9", "September", IF(AB206="10", "October", IF(AB206="11", "November", IF(AB206="12", "December", "Other"))))))))))))</f>
        <v>August</v>
      </c>
      <c r="AD206" s="1" t="str">
        <f>IF(ISNUMBER(SEARCH("-",AA206)),TRIM(RIGHT(AA206,LEN(AA206)-SEARCH("-",AA206))),AA206)</f>
        <v>9</v>
      </c>
      <c r="AE206" s="1" t="str">
        <f>IF(AD206="1", "January", IF(AD206="2", "February", IF(AD206="3", "March", IF(AD206="4", "April", IF(AD206="5", "May", IF(AD206="6", "June", IF(AD206="7", "July", IF(AD206="8", "August", IF(AD206="9", "September", IF(AD206="10", "October", IF(AD206="11", "November", IF(AD206="12", "December", "Other"))))))))))))</f>
        <v>September</v>
      </c>
      <c r="AF206" s="16" t="s">
        <v>24276</v>
      </c>
      <c r="AG206" s="1" t="str">
        <f t="shared" si="98"/>
        <v xml:space="preserve">Seed </v>
      </c>
      <c r="AH206" s="2" t="str">
        <f t="shared" si="99"/>
        <v>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v>
      </c>
      <c r="AI206" s="1" t="s">
        <v>12121</v>
      </c>
      <c r="AJ206" s="1" t="s">
        <v>23802</v>
      </c>
      <c r="AK206" s="1" t="s">
        <v>17105</v>
      </c>
      <c r="AL206" s="1" t="str">
        <f t="shared" si="109"/>
        <v>Unscented</v>
      </c>
      <c r="AM206" s="1" t="b">
        <v>0</v>
      </c>
      <c r="AN206" s="1" t="b">
        <v>0</v>
      </c>
      <c r="AO206" s="1" t="b">
        <v>0</v>
      </c>
      <c r="AP206" s="5" t="s">
        <v>28</v>
      </c>
      <c r="AQ206" s="5" t="str">
        <f t="shared" si="100"/>
        <v>Light, Medium, Heavy</v>
      </c>
      <c r="AR206" s="1" t="s">
        <v>30</v>
      </c>
      <c r="AS206" s="1" t="str">
        <f t="shared" si="110"/>
        <v>None</v>
      </c>
      <c r="AT206" s="1" t="str">
        <f t="shared" si="101"/>
        <v>Full</v>
      </c>
      <c r="AU206" s="1" t="s">
        <v>29</v>
      </c>
      <c r="AV206" s="1" t="str">
        <f t="shared" si="102"/>
        <v>Moist</v>
      </c>
      <c r="AW206" s="1" t="s">
        <v>123</v>
      </c>
      <c r="AX206" s="1" t="str">
        <f t="shared" si="103"/>
        <v>Acid, Neutral</v>
      </c>
      <c r="AY206" s="1" t="b">
        <v>0</v>
      </c>
      <c r="AZ206" s="1" t="b">
        <v>0</v>
      </c>
      <c r="BA206" s="1" t="b">
        <v>0</v>
      </c>
      <c r="BC206" t="str">
        <f t="shared" si="104"/>
        <v>FALSE</v>
      </c>
      <c r="BE206" t="str">
        <f t="shared" si="105"/>
        <v>FALSE</v>
      </c>
      <c r="BF206" s="1" t="b">
        <v>0</v>
      </c>
      <c r="BG206" s="1" t="b">
        <v>0</v>
      </c>
      <c r="BH206" s="1" t="b">
        <v>0</v>
      </c>
      <c r="BI206" s="1" t="s">
        <v>77</v>
      </c>
      <c r="BJ206" s="1" t="str">
        <f t="shared" si="106"/>
        <v>TRUE</v>
      </c>
      <c r="BK206" s="1" t="s">
        <v>30</v>
      </c>
      <c r="BL206" t="str">
        <f t="shared" si="107"/>
        <v>FALSE</v>
      </c>
      <c r="BM206" s="1" t="b">
        <v>0</v>
      </c>
      <c r="BN206" s="1" t="b">
        <v>1</v>
      </c>
      <c r="BO206" s="1">
        <f t="shared" si="111"/>
        <v>10</v>
      </c>
      <c r="BP206" s="1" t="s">
        <v>31</v>
      </c>
      <c r="BQ206" s="1" cm="1">
        <f t="array" ref="BQ206">_xlfn.IFS(BP206="None Known",0, LEN(BP206)&gt;500, 5,LEN(BP206)&gt;400, 4, LEN(BP206)&gt;300, 3, LEN(BP206)&gt;200, 2, LEN(BP206)&gt;1, 1)</f>
        <v>0</v>
      </c>
      <c r="BR206" s="1" t="s">
        <v>12122</v>
      </c>
      <c r="BS206" s="1">
        <v>3</v>
      </c>
      <c r="BT206" s="1" t="s">
        <v>12123</v>
      </c>
      <c r="BU206" s="1">
        <v>1</v>
      </c>
      <c r="BV206" s="1" t="s">
        <v>2808</v>
      </c>
      <c r="BW206" s="1" t="s">
        <v>31</v>
      </c>
      <c r="BX206" s="1"/>
      <c r="BY206" t="str">
        <f>_xlfn.XLOOKUP($B206,Img_lookup!A:A,Img_lookup!B:B, "Not available")</f>
        <v>47897ae0-2093-40d7-806a-71e8013eceab</v>
      </c>
      <c r="BZ206" t="str">
        <f>_xlfn.XLOOKUP($B206,Img_lookup!A:A,Img_lookup!C:C, "Not available")</f>
        <v>Aristotelia chilensis, fruit</v>
      </c>
      <c r="CA206" t="str">
        <f>_xlfn.XLOOKUP($B206,Img_lookup!A:A,Img_lookup!D:D, "Not available")</f>
        <v>Dick Culbert</v>
      </c>
      <c r="CB206" t="str">
        <f>_xlfn.XLOOKUP($B206,Img_lookup!A:A,Img_lookup!E:E, "https://imgur.com/aT5wafe")</f>
        <v>https://api.openverse.engineering/v1/images/47897ae0-2093-40d7-806a-71e8013eceab/thumb/</v>
      </c>
    </row>
    <row r="207" spans="1:80" ht="409.6" x14ac:dyDescent="0.15">
      <c r="A207" s="1" t="s">
        <v>2507</v>
      </c>
      <c r="B207" s="1" t="s">
        <v>2508</v>
      </c>
      <c r="D207" s="1" t="s">
        <v>2509</v>
      </c>
      <c r="E207" s="1" t="s">
        <v>905</v>
      </c>
      <c r="F207" s="1" t="s">
        <v>62</v>
      </c>
      <c r="G207" s="1" t="s">
        <v>62</v>
      </c>
      <c r="H207" s="11" t="str">
        <f t="shared" si="97"/>
        <v>Perennial</v>
      </c>
      <c r="I207" s="1" t="s">
        <v>17107</v>
      </c>
      <c r="J207" s="1">
        <v>7.5</v>
      </c>
      <c r="L207" t="str" cm="1">
        <f t="array" ref="L207">_xlfn.IFS(J207+K207="", "Unknown", J207+K207&gt;3, "Large", J207+K207&gt;0.5, "Medium", J207+K207&gt;0, "Small")</f>
        <v>Large</v>
      </c>
      <c r="M207" s="1">
        <v>8</v>
      </c>
      <c r="N207" cm="1">
        <f t="array" ref="N207">IF($M207="",INDEX($M$2:$M$2176,MATCH(1,INDEX(($A$2:$A$2176=$A207)*($M$2:$M$2176&lt;&gt;""),0),0)),$M207)</f>
        <v>8</v>
      </c>
      <c r="O207" s="2" t="str">
        <f t="shared" si="108"/>
        <v>Grown indoors</v>
      </c>
      <c r="P207" s="1" t="s">
        <v>2510</v>
      </c>
      <c r="R207" t="str">
        <f t="shared" si="112"/>
        <v>Medium</v>
      </c>
      <c r="T207" s="1"/>
      <c r="U207" s="1"/>
      <c r="V207" s="1">
        <v>5</v>
      </c>
      <c r="W207" s="6">
        <f t="shared" si="113"/>
        <v>5</v>
      </c>
      <c r="X207" t="str">
        <f>IF(W207=1, "January", IF(W207=2, "February", IF(W207=3, "March", IF(W207=4, "April", IF(W207=5, "May", IF(W207=6, "June", IF(W207=7, "July", IF(W207=8, "August", IF(W207=9, "September", IF(W207=10, "October", IF(W207=11, "November", IF(W207=12, "December", "Other"))))))))))))</f>
        <v>May</v>
      </c>
      <c r="AF207" s="16" t="s">
        <v>24276</v>
      </c>
      <c r="AG207" s="1" t="str">
        <f t="shared" si="98"/>
        <v xml:space="preserve">Seed </v>
      </c>
      <c r="AH207" s="2" t="str">
        <f t="shared" si="99"/>
        <v>Sow spring in a greenhouse. When large enough to handle, prick the seedlings out into individual pots and grow them on in the greenhouse for at least their first winter. Once the plants are at least 20cm tall, plant them out into their permanent positions in late spring or early summer, after the last expected frosts. Consider giving them some protection from the cold for at least their first winter outdoors.
Cuttings of half-ripe wood, July/August in a frame[11].
Cuttings of mature wood of the current season's growth in early winter[1]. Take cuttings 15 - 30cm long and plant them in pots or the open soil in a greenhouse. They normally root very easily and can be potted up in early summer then planted out late the following spring[K].</v>
      </c>
      <c r="AI207" s="1" t="s">
        <v>2511</v>
      </c>
      <c r="AJ207" s="1" t="s">
        <v>23802</v>
      </c>
      <c r="AK207" s="1" t="s">
        <v>17105</v>
      </c>
      <c r="AL207" s="1" t="str">
        <f t="shared" si="109"/>
        <v>Unscented</v>
      </c>
      <c r="AM207" s="1" t="b">
        <v>0</v>
      </c>
      <c r="AN207" s="1" t="b">
        <v>1</v>
      </c>
      <c r="AO207" s="1" t="b">
        <v>0</v>
      </c>
      <c r="AP207" s="5" t="s">
        <v>28</v>
      </c>
      <c r="AQ207" s="5" t="str">
        <f t="shared" si="100"/>
        <v>Light, Medium, Heavy</v>
      </c>
      <c r="AR207" s="1" t="s">
        <v>10</v>
      </c>
      <c r="AS207" s="1" t="str">
        <f t="shared" si="110"/>
        <v>None, Partial</v>
      </c>
      <c r="AT207" s="1" t="str">
        <f t="shared" si="101"/>
        <v>Partial, Full</v>
      </c>
      <c r="AU207" s="1" t="s">
        <v>29</v>
      </c>
      <c r="AV207" s="1" t="str">
        <f t="shared" si="102"/>
        <v>Moist</v>
      </c>
      <c r="AW207" s="1" t="s">
        <v>123</v>
      </c>
      <c r="AX207" s="1" t="str">
        <f t="shared" si="103"/>
        <v>Acid, Neutral</v>
      </c>
      <c r="AY207" s="1" t="b">
        <v>0</v>
      </c>
      <c r="AZ207" s="1" t="b">
        <v>0</v>
      </c>
      <c r="BA207" s="1" t="b">
        <v>0</v>
      </c>
      <c r="BC207" t="str">
        <f t="shared" si="104"/>
        <v>FALSE</v>
      </c>
      <c r="BE207" t="str">
        <f t="shared" si="105"/>
        <v>FALSE</v>
      </c>
      <c r="BF207" s="1" t="b">
        <v>0</v>
      </c>
      <c r="BG207" s="1" t="b">
        <v>0</v>
      </c>
      <c r="BH207" s="1" t="b">
        <v>0</v>
      </c>
      <c r="BI207" s="1" t="s">
        <v>77</v>
      </c>
      <c r="BJ207" s="1" t="str">
        <f t="shared" si="106"/>
        <v>TRUE</v>
      </c>
      <c r="BK207" s="1" t="s">
        <v>30</v>
      </c>
      <c r="BL207" t="str">
        <f t="shared" si="107"/>
        <v>FALSE</v>
      </c>
      <c r="BM207" s="1" t="b">
        <v>0</v>
      </c>
      <c r="BN207" s="1" t="b">
        <v>0</v>
      </c>
      <c r="BO207" s="1">
        <f t="shared" si="111"/>
        <v>11</v>
      </c>
      <c r="BP207" s="1" t="s">
        <v>2512</v>
      </c>
      <c r="BQ207" s="1" cm="1">
        <f t="array" ref="BQ207">_xlfn.IFS(BP207="None Known",0, LEN(BP207)&gt;500, 5,LEN(BP207)&gt;400, 4, LEN(BP207)&gt;300, 3, LEN(BP207)&gt;200, 2, LEN(BP207)&gt;1, 1)</f>
        <v>1</v>
      </c>
      <c r="BR207" s="1" t="s">
        <v>2513</v>
      </c>
      <c r="BS207" s="1">
        <v>3</v>
      </c>
      <c r="BT207" s="1" t="s">
        <v>2514</v>
      </c>
      <c r="BU207" s="1">
        <v>1</v>
      </c>
      <c r="BV207" s="1" t="s">
        <v>911</v>
      </c>
      <c r="BW207" s="1" t="s">
        <v>31</v>
      </c>
      <c r="BX207" s="1"/>
      <c r="BY207" t="str">
        <f>_xlfn.XLOOKUP($B207,Img_lookup!A:A,Img_lookup!B:B, "Not available")</f>
        <v>d1bcda87-10d8-4f34-b82c-05f3b69d4ebe</v>
      </c>
      <c r="BZ207" t="str">
        <f>_xlfn.XLOOKUP($B207,Img_lookup!A:A,Img_lookup!C:C, "Not available")</f>
        <v>Aristotelia serrata Oliv.</v>
      </c>
      <c r="CA207" t="str">
        <f>_xlfn.XLOOKUP($B207,Img_lookup!A:A,Img_lookup!D:D, "Not available")</f>
        <v>F. R. Fosberg</v>
      </c>
      <c r="CB207" t="str">
        <f>_xlfn.XLOOKUP($B207,Img_lookup!A:A,Img_lookup!E:E, "https://imgur.com/aT5wafe")</f>
        <v>https://api.openverse.engineering/v1/images/d1bcda87-10d8-4f34-b82c-05f3b69d4ebe/thumb/</v>
      </c>
    </row>
    <row r="208" spans="1:80" ht="409.6" x14ac:dyDescent="0.15">
      <c r="A208" s="1" t="s">
        <v>2348</v>
      </c>
      <c r="B208" s="1" t="s">
        <v>2349</v>
      </c>
      <c r="C208" s="1" t="s">
        <v>2350</v>
      </c>
      <c r="D208" s="1" t="s">
        <v>2351</v>
      </c>
      <c r="E208" s="1" t="s">
        <v>2352</v>
      </c>
      <c r="F208" s="1" t="s">
        <v>6</v>
      </c>
      <c r="G208" s="1" t="s">
        <v>6</v>
      </c>
      <c r="H208" s="11" t="str">
        <f t="shared" si="97"/>
        <v>Perennial</v>
      </c>
      <c r="I208" s="1" t="s">
        <v>17108</v>
      </c>
      <c r="J208" s="1">
        <v>0.10000000100000001</v>
      </c>
      <c r="K208" s="1">
        <v>0.15000000599999999</v>
      </c>
      <c r="L208" t="str" cm="1">
        <f t="array" ref="L208">_xlfn.IFS(J208+K208="", "Unknown", J208+K208&gt;3, "Large", J208+K208&gt;0.5, "Medium", J208+K208&gt;0, "Small")</f>
        <v>Small</v>
      </c>
      <c r="M208" s="1">
        <v>4</v>
      </c>
      <c r="N208" cm="1">
        <f t="array" ref="N208">IF($M208="",INDEX($M$2:$M$2176,MATCH(1,INDEX(($A$2:$A$2176=$A208)*($M$2:$M$2176&lt;&gt;""),0),0)),$M208)</f>
        <v>4</v>
      </c>
      <c r="O208" s="2" t="str">
        <f t="shared" si="108"/>
        <v>Hardy to cold</v>
      </c>
      <c r="P208" s="1" t="s">
        <v>2353</v>
      </c>
      <c r="Q208" s="1" t="s">
        <v>17111</v>
      </c>
      <c r="R208" t="str">
        <f t="shared" si="112"/>
        <v>Slow</v>
      </c>
      <c r="S208" s="1" t="s">
        <v>24</v>
      </c>
      <c r="T208" s="1" t="str">
        <f>LEFT(S208,FIND("-",S208)-1)</f>
        <v xml:space="preserve">1 </v>
      </c>
      <c r="U208" s="1" t="str">
        <f>RIGHT(S208,FIND("-",S208)-1)</f>
        <v>12</v>
      </c>
      <c r="V208" s="1" t="s">
        <v>322</v>
      </c>
      <c r="W208" s="6" t="str">
        <f t="shared" si="113"/>
        <v>6</v>
      </c>
      <c r="X208" t="str">
        <f>IF(W208="1", "January", IF(W208="2", "February", IF(W208="3", "March", IF(W208="4", "April", IF(W208="5", "May", IF(W208="6", "June", IF(W208="7", "July", IF(W208="8", "August", IF(W208="9", "September", IF(W208="10", "October", IF(W208="11", "November", IF(W208="12", "December", "Other"))))))))))))</f>
        <v>June</v>
      </c>
      <c r="Y208" s="2" t="str">
        <f>IF(ISNUMBER(SEARCH("-",V208)),TRIM(RIGHT(V208,LEN(V208)-SEARCH("-",V208))),V208)</f>
        <v>8</v>
      </c>
      <c r="Z208" s="2" t="str">
        <f>IF(Y208="1", "January", IF(Y208="2", "February", IF(Y208="3", "March", IF(Y208="4", "April", IF(Y208="5", "May", IF(Y208="6", "June", IF(Y208="7", "July", IF(Y208="8", "August", IF(Y208="9", "September", IF(Y208="10", "October", IF(Y208="11", "November", IF(Y208="12", "December", "Other"))))))))))))</f>
        <v>August</v>
      </c>
      <c r="AF208" s="16" t="s">
        <v>25067</v>
      </c>
      <c r="AG208" s="1" t="str">
        <f t="shared" si="98"/>
        <v xml:space="preserve">Seed </v>
      </c>
      <c r="AH208" s="2" t="str">
        <f t="shared" si="99"/>
        <v>Pre-soak for 8 hours in warm water and then sow in pots of sandy soil in a cold frame. Germination usually takes place in 2 - 3 weeks at 15�c[134]. When large enough to handle, prick the seedlings out into individual pots and grow them on in a cold frame for their first winter, planting them out in late spring or early summer.
Division in spring or after flowering[111]. Fairly easy, large divisions can be planted out straight into their permanent positions whilst it is probably best to pot up smaller divisions and to grow them on in light shade in a cold frame until they are rooting well.</v>
      </c>
      <c r="AI208" s="1" t="s">
        <v>2354</v>
      </c>
      <c r="AJ208" s="1" t="s">
        <v>23811</v>
      </c>
      <c r="AK208" s="1" t="s">
        <v>17104</v>
      </c>
      <c r="AL208" s="1" t="str">
        <f t="shared" si="109"/>
        <v>Unscented</v>
      </c>
      <c r="AM208" s="1" t="b">
        <v>0</v>
      </c>
      <c r="AN208" s="1" t="b">
        <v>0</v>
      </c>
      <c r="AO208" s="1" t="b">
        <v>0</v>
      </c>
      <c r="AP208" s="5" t="s">
        <v>54</v>
      </c>
      <c r="AQ208" s="5" t="str">
        <f t="shared" si="100"/>
        <v>Light, Medium</v>
      </c>
      <c r="AR208" s="1" t="s">
        <v>30</v>
      </c>
      <c r="AS208" s="1" t="str">
        <f t="shared" si="110"/>
        <v>None</v>
      </c>
      <c r="AT208" s="1" t="str">
        <f t="shared" si="101"/>
        <v>Full</v>
      </c>
      <c r="AU208" s="1" t="s">
        <v>11</v>
      </c>
      <c r="AV208" s="1" t="str">
        <f t="shared" si="102"/>
        <v>Dry, Moist</v>
      </c>
      <c r="AW208" s="1" t="s">
        <v>12</v>
      </c>
      <c r="AX208" s="1" t="str">
        <f t="shared" si="103"/>
        <v>Acid, Neutral, Alkaline</v>
      </c>
      <c r="AY208" s="1" t="b">
        <v>0</v>
      </c>
      <c r="AZ208" s="1" t="b">
        <v>0</v>
      </c>
      <c r="BA208" s="1" t="b">
        <v>1</v>
      </c>
      <c r="BB208" s="1" t="s">
        <v>29</v>
      </c>
      <c r="BC208" t="str">
        <f t="shared" si="104"/>
        <v>TRUE</v>
      </c>
      <c r="BE208" t="str">
        <f t="shared" si="105"/>
        <v>FALSE</v>
      </c>
      <c r="BF208" s="1" t="b">
        <v>1</v>
      </c>
      <c r="BG208" s="1" t="b">
        <v>0</v>
      </c>
      <c r="BH208" s="1" t="b">
        <v>1</v>
      </c>
      <c r="BI208" s="1" t="s">
        <v>30</v>
      </c>
      <c r="BJ208" s="1" t="str">
        <f t="shared" si="106"/>
        <v>FALSE</v>
      </c>
      <c r="BL208" t="str">
        <f t="shared" si="107"/>
        <v>FALSE</v>
      </c>
      <c r="BM208" s="1" t="b">
        <v>0</v>
      </c>
      <c r="BN208" s="1" t="b">
        <v>1</v>
      </c>
      <c r="BO208" s="1">
        <f t="shared" si="111"/>
        <v>8</v>
      </c>
      <c r="BP208" s="1" t="s">
        <v>2355</v>
      </c>
      <c r="BQ208" s="1" cm="1">
        <f t="array" ref="BQ208">_xlfn.IFS(BP208="None Known",0, LEN(BP208)&gt;500, 5,LEN(BP208)&gt;400, 4, LEN(BP208)&gt;300, 3, LEN(BP208)&gt;200, 2, LEN(BP208)&gt;1, 1)</f>
        <v>1</v>
      </c>
      <c r="BR208" s="1" t="s">
        <v>2356</v>
      </c>
      <c r="BS208" s="1">
        <v>2</v>
      </c>
      <c r="BT208" s="1" t="s">
        <v>2357</v>
      </c>
      <c r="BU208" s="1">
        <v>1</v>
      </c>
      <c r="BV208" s="1" t="s">
        <v>2358</v>
      </c>
      <c r="BW208" s="1" t="s">
        <v>31</v>
      </c>
      <c r="BX208" s="1"/>
      <c r="BY208" t="str">
        <f>_xlfn.XLOOKUP($B208,Img_lookup!A:A,Img_lookup!B:B, "Not available")</f>
        <v>2bebd3d0-82c2-4b45-beb6-dccb3433219d</v>
      </c>
      <c r="BZ208" t="str">
        <f>_xlfn.XLOOKUP($B208,Img_lookup!A:A,Img_lookup!C:C, "Not available")</f>
        <v>Thrift - Armeria maritima - Morning Star Deep Rose. By Thomas Tolkien</v>
      </c>
      <c r="CA208" t="str">
        <f>_xlfn.XLOOKUP($B208,Img_lookup!A:A,Img_lookup!D:D, "Not available")</f>
        <v>Thomas Tolkien</v>
      </c>
      <c r="CB208" t="str">
        <f>_xlfn.XLOOKUP($B208,Img_lookup!A:A,Img_lookup!E:E, "https://imgur.com/aT5wafe")</f>
        <v>https://api.openverse.engineering/v1/images/2bebd3d0-82c2-4b45-beb6-dccb3433219d/thumb/</v>
      </c>
    </row>
    <row r="209" spans="1:80" ht="409.6" x14ac:dyDescent="0.15">
      <c r="A209" s="1" t="s">
        <v>128</v>
      </c>
      <c r="B209" s="1" t="s">
        <v>13921</v>
      </c>
      <c r="C209" s="1" t="s">
        <v>13922</v>
      </c>
      <c r="D209" s="1" t="s">
        <v>13923</v>
      </c>
      <c r="E209" s="1" t="s">
        <v>1282</v>
      </c>
      <c r="F209" s="1" t="s">
        <v>6</v>
      </c>
      <c r="G209" s="1" t="s">
        <v>6</v>
      </c>
      <c r="H209" s="11" t="str">
        <f t="shared" si="97"/>
        <v>Perennial</v>
      </c>
      <c r="J209" s="1">
        <v>0.69999998799999996</v>
      </c>
      <c r="K209" s="1">
        <v>0.75</v>
      </c>
      <c r="L209" t="str" cm="1">
        <f t="array" ref="L209">_xlfn.IFS(J209+K209="", "Unknown", J209+K209&gt;3, "Large", J209+K209&gt;0.5, "Medium", J209+K209&gt;0, "Small")</f>
        <v>Medium</v>
      </c>
      <c r="M209" s="1">
        <v>5</v>
      </c>
      <c r="N209" cm="1">
        <f t="array" ref="N209">IF($M209="",INDEX($M$2:$M$2176,MATCH(1,INDEX(($A$2:$A$2176=$A209)*($M$2:$M$2176&lt;&gt;""),0),0)),$M209)</f>
        <v>5</v>
      </c>
      <c r="O209" s="2" t="str">
        <f t="shared" si="108"/>
        <v>Seasonal outdoors</v>
      </c>
      <c r="P209" s="1" t="s">
        <v>13924</v>
      </c>
      <c r="R209" t="str">
        <f t="shared" si="112"/>
        <v>Medium</v>
      </c>
      <c r="T209" s="1"/>
      <c r="U209" s="1"/>
      <c r="V209" s="1" t="s">
        <v>96</v>
      </c>
      <c r="W209" s="6" t="str">
        <f t="shared" si="113"/>
        <v>5</v>
      </c>
      <c r="X209" t="str">
        <f>IF(W209="1", "January", IF(W209="2", "February", IF(W209="3", "March", IF(W209="4", "April", IF(W209="5", "May", IF(W209="6", "June", IF(W209="7", "July", IF(W209="8", "August", IF(W209="9", "September", IF(W209="10", "October", IF(W209="11", "November", IF(W209="12", "December", "Other"))))))))))))</f>
        <v>May</v>
      </c>
      <c r="Y209" s="2" t="str">
        <f>IF(ISNUMBER(SEARCH("-",V209)),TRIM(RIGHT(V209,LEN(V209)-SEARCH("-",V209))),V209)</f>
        <v>6</v>
      </c>
      <c r="Z209" s="2" t="str">
        <f>IF(Y209="1", "January", IF(Y209="2", "February", IF(Y209="3", "March", IF(Y209="4", "April", IF(Y209="5", "May", IF(Y209="6", "June", IF(Y209="7", "July", IF(Y209="8", "August", IF(Y209="9", "September", IF(Y209="10", "October", IF(Y209="11", "November", IF(Y209="12", "December", "Other"))))))))))))</f>
        <v>June</v>
      </c>
      <c r="AF209" s="16" t="s">
        <v>25094</v>
      </c>
      <c r="AG209" s="1" t="str">
        <f t="shared" si="98"/>
        <v xml:space="preserve">Seed </v>
      </c>
      <c r="AH209" s="2" t="str">
        <f t="shared" si="99"/>
        <v>This is seldom produced on plants in cultivation[200]. If seed is obtained then it is best sown in situ during the spring[238].
Division is very easy and can be carried out at almost any time of the year, though it is probably best in spring[33]. It s best to use sections of root about 20cm long, which can be planted out into their permanent positions in February or March, though even very small bits of root will grow away[4, 264]. Division should be carried out at least once every three years or the crop will deteriorate[4].</v>
      </c>
      <c r="AI209" s="1" t="s">
        <v>13925</v>
      </c>
      <c r="AJ209" s="1" t="s">
        <v>23812</v>
      </c>
      <c r="AK209" s="1" t="s">
        <v>17104</v>
      </c>
      <c r="AL209" s="1" t="str">
        <f t="shared" si="109"/>
        <v>Unscented</v>
      </c>
      <c r="AM209" s="1" t="b">
        <v>0</v>
      </c>
      <c r="AN209" s="1" t="b">
        <v>0</v>
      </c>
      <c r="AO209" s="1" t="b">
        <v>0</v>
      </c>
      <c r="AP209" s="5" t="s">
        <v>28</v>
      </c>
      <c r="AQ209" s="5" t="str">
        <f t="shared" si="100"/>
        <v>Light, Medium, Heavy</v>
      </c>
      <c r="AR209" s="1" t="s">
        <v>10</v>
      </c>
      <c r="AS209" s="1" t="str">
        <f t="shared" si="110"/>
        <v>None, Partial</v>
      </c>
      <c r="AT209" s="1" t="str">
        <f t="shared" si="101"/>
        <v>Partial, Full</v>
      </c>
      <c r="AU209" s="1" t="s">
        <v>29</v>
      </c>
      <c r="AV209" s="1" t="str">
        <f t="shared" si="102"/>
        <v>Moist</v>
      </c>
      <c r="AW209" s="1" t="s">
        <v>12</v>
      </c>
      <c r="AX209" s="1" t="str">
        <f t="shared" si="103"/>
        <v>Acid, Neutral, Alkaline</v>
      </c>
      <c r="AY209" s="1" t="b">
        <v>0</v>
      </c>
      <c r="AZ209" s="1" t="b">
        <v>1</v>
      </c>
      <c r="BA209" s="1" t="b">
        <v>0</v>
      </c>
      <c r="BC209" t="str">
        <f t="shared" si="104"/>
        <v>FALSE</v>
      </c>
      <c r="BE209" t="str">
        <f t="shared" si="105"/>
        <v>FALSE</v>
      </c>
      <c r="BF209" s="1" t="b">
        <v>0</v>
      </c>
      <c r="BG209" s="1" t="b">
        <v>0</v>
      </c>
      <c r="BH209" s="1" t="b">
        <v>0</v>
      </c>
      <c r="BI209" s="1" t="s">
        <v>30</v>
      </c>
      <c r="BJ209" s="1" t="str">
        <f t="shared" si="106"/>
        <v>FALSE</v>
      </c>
      <c r="BK209" s="1" t="s">
        <v>77</v>
      </c>
      <c r="BL209" t="str">
        <f t="shared" si="107"/>
        <v>TRUE</v>
      </c>
      <c r="BM209" s="1" t="b">
        <v>0</v>
      </c>
      <c r="BN209" s="1" t="b">
        <v>0</v>
      </c>
      <c r="BO209" s="1">
        <f t="shared" si="111"/>
        <v>13</v>
      </c>
      <c r="BP209" s="1" t="s">
        <v>13926</v>
      </c>
      <c r="BQ209" s="1" cm="1">
        <f t="array" ref="BQ209">_xlfn.IFS(BP209="None Known",0, LEN(BP209)&gt;500, 5,LEN(BP209)&gt;400, 4, LEN(BP209)&gt;300, 3, LEN(BP209)&gt;200, 2, LEN(BP209)&gt;1, 1)</f>
        <v>1</v>
      </c>
      <c r="BR209" s="1" t="s">
        <v>13927</v>
      </c>
      <c r="BS209" s="1">
        <v>3</v>
      </c>
      <c r="BT209" s="1" t="s">
        <v>13928</v>
      </c>
      <c r="BU209" s="1">
        <v>3</v>
      </c>
      <c r="BV209" s="1" t="s">
        <v>13929</v>
      </c>
      <c r="BW209" s="1" t="s">
        <v>13930</v>
      </c>
      <c r="BX209" s="1"/>
      <c r="BY209" t="str">
        <f>_xlfn.XLOOKUP($B209,Img_lookup!A:A,Img_lookup!B:B, "Not available")</f>
        <v>928a8f4a-a924-4626-a6fc-49ff424f8642</v>
      </c>
      <c r="BZ209" t="str">
        <f>_xlfn.XLOOKUP($B209,Img_lookup!A:A,Img_lookup!C:C, "Not available")</f>
        <v>Armoracia rusticana 2011_05_01_3265</v>
      </c>
      <c r="CA209" t="str">
        <f>_xlfn.XLOOKUP($B209,Img_lookup!A:A,Img_lookup!D:D, "Not available")</f>
        <v>Jann Kuusisaari</v>
      </c>
      <c r="CB209" t="str">
        <f>_xlfn.XLOOKUP($B209,Img_lookup!A:A,Img_lookup!E:E, "https://imgur.com/aT5wafe")</f>
        <v>https://api.openverse.engineering/v1/images/928a8f4a-a924-4626-a6fc-49ff424f8642/thumb/</v>
      </c>
    </row>
    <row r="210" spans="1:80" ht="409.6" x14ac:dyDescent="0.15">
      <c r="A210" s="1" t="s">
        <v>58</v>
      </c>
      <c r="B210" s="1" t="s">
        <v>4240</v>
      </c>
      <c r="C210" s="1" t="s">
        <v>4241</v>
      </c>
      <c r="E210" s="1" t="s">
        <v>4242</v>
      </c>
      <c r="F210" s="1" t="s">
        <v>22</v>
      </c>
      <c r="G210" s="1" t="s">
        <v>22</v>
      </c>
      <c r="H210" s="11" t="str">
        <f t="shared" si="97"/>
        <v>Perennial</v>
      </c>
      <c r="I210" s="1" t="s">
        <v>17107</v>
      </c>
      <c r="J210" s="1">
        <v>2.5</v>
      </c>
      <c r="K210" s="1">
        <v>3</v>
      </c>
      <c r="L210" t="str" cm="1">
        <f t="array" ref="L210">_xlfn.IFS(J210+K210="", "Unknown", J210+K210&gt;3, "Large", J210+K210&gt;0.5, "Medium", J210+K210&gt;0, "Small")</f>
        <v>Large</v>
      </c>
      <c r="M210" s="1">
        <v>4</v>
      </c>
      <c r="N210" cm="1">
        <f t="array" ref="N210">IF($M210="",INDEX($M$2:$M$2176,MATCH(1,INDEX(($A$2:$A$2176=$A210)*($M$2:$M$2176&lt;&gt;""),0),0)),$M210)</f>
        <v>4</v>
      </c>
      <c r="O210" s="2" t="str">
        <f t="shared" si="108"/>
        <v>Hardy to cold</v>
      </c>
      <c r="P210" s="1" t="s">
        <v>4243</v>
      </c>
      <c r="R210" t="str">
        <f t="shared" si="112"/>
        <v>Medium</v>
      </c>
      <c r="T210" s="1"/>
      <c r="U210" s="1"/>
      <c r="V210" s="1" t="s">
        <v>51</v>
      </c>
      <c r="W210" s="6" t="str">
        <f t="shared" si="113"/>
        <v>7</v>
      </c>
      <c r="X210" t="str">
        <f>IF(W210="1", "January", IF(W210="2", "February", IF(W210="3", "March", IF(W210="4", "April", IF(W210="5", "May", IF(W210="6", "June", IF(W210="7", "July", IF(W210="8", "August", IF(W210="9", "September", IF(W210="10", "October", IF(W210="11", "November", IF(W210="12", "December", "Other"))))))))))))</f>
        <v>July</v>
      </c>
      <c r="Y210" s="2" t="str">
        <f>IF(ISNUMBER(SEARCH("-",V210)),TRIM(RIGHT(V210,LEN(V210)-SEARCH("-",V210))),V210)</f>
        <v>8</v>
      </c>
      <c r="Z210" s="2" t="str">
        <f>IF(Y210="1", "January", IF(Y210="2", "February", IF(Y210="3", "March", IF(Y210="4", "April", IF(Y210="5", "May", IF(Y210="6", "June", IF(Y210="7", "July", IF(Y210="8", "August", IF(Y210="9", "September", IF(Y210="10", "October", IF(Y210="11", "November", IF(Y210="12", "December", "Other"))))))))))))</f>
        <v>August</v>
      </c>
      <c r="AA210" s="1" t="s">
        <v>666</v>
      </c>
      <c r="AB210" s="1" t="str">
        <f>IF(ISNUMBER(SEARCH("-",AA210)),TRIM(LEFT(AA210,FIND("-",AA210)-1)),AA210)</f>
        <v>10</v>
      </c>
      <c r="AC210" s="1" t="str">
        <f>IF(AB210="1", "January", IF(AB210="2", "February", IF(AB210="3", "March", IF(AB210="4", "April", IF(AB210="5", "May", IF(AB210="6", "June", IF(AB210="7", "July", IF(AB210="8", "August", IF(AB210="9", "September", IF(AB210="10", "October", IF(AB210="11", "November", IF(AB210="12", "December", "Other"))))))))))))</f>
        <v>October</v>
      </c>
      <c r="AD210" s="1" t="str">
        <f>IF(ISNUMBER(SEARCH("-",AA210)),TRIM(RIGHT(AA210,LEN(AA210)-SEARCH("-",AA210))),AA210)</f>
        <v>12</v>
      </c>
      <c r="AE210" s="1" t="str">
        <f>IF(AD210="1", "January", IF(AD210="2", "February", IF(AD210="3", "March", IF(AD210="4", "April", IF(AD210="5", "May", IF(AD210="6", "June", IF(AD210="7", "July", IF(AD210="8", "August", IF(AD210="9", "September", IF(AD210="10", "October", IF(AD210="11", "November", IF(AD210="12", "December", "Other"))))))))))))</f>
        <v>December</v>
      </c>
      <c r="AF210" s="16" t="s">
        <v>23977</v>
      </c>
      <c r="AG210" s="1" t="str">
        <f t="shared" si="98"/>
        <v xml:space="preserve">Seed </v>
      </c>
      <c r="AH210" s="2" t="str">
        <f t="shared" si="99"/>
        <v>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Cuttings of half-ripe wood, July/August in a frame[113].
Division of suckers in the dormant season[200]. Very easy, they can be planted straight out into their permanent positions.
Layering[200].</v>
      </c>
      <c r="AI210" s="1" t="s">
        <v>4244</v>
      </c>
      <c r="AJ210" s="1" t="s">
        <v>53</v>
      </c>
      <c r="AK210" s="1" t="s">
        <v>17104</v>
      </c>
      <c r="AL210" s="1" t="str">
        <f t="shared" si="109"/>
        <v>Unscented</v>
      </c>
      <c r="AM210" s="1" t="b">
        <v>0</v>
      </c>
      <c r="AN210" s="1" t="b">
        <v>1</v>
      </c>
      <c r="AO210" s="1" t="b">
        <v>0</v>
      </c>
      <c r="AP210" s="5" t="s">
        <v>28</v>
      </c>
      <c r="AQ210" s="5" t="str">
        <f t="shared" si="100"/>
        <v>Light, Medium, Heavy</v>
      </c>
      <c r="AR210" s="1" t="s">
        <v>10</v>
      </c>
      <c r="AS210" s="1" t="str">
        <f t="shared" si="110"/>
        <v>None, Partial</v>
      </c>
      <c r="AT210" s="1" t="str">
        <f t="shared" si="101"/>
        <v>Partial, Full</v>
      </c>
      <c r="AU210" s="1" t="s">
        <v>11</v>
      </c>
      <c r="AV210" s="1" t="str">
        <f t="shared" si="102"/>
        <v>Dry, Moist</v>
      </c>
      <c r="AW210" s="1" t="s">
        <v>12</v>
      </c>
      <c r="AX210" s="1" t="str">
        <f t="shared" si="103"/>
        <v>Acid, Neutral, Alkaline</v>
      </c>
      <c r="AY210" s="1" t="b">
        <v>0</v>
      </c>
      <c r="AZ210" s="1" t="b">
        <v>0</v>
      </c>
      <c r="BA210" s="1" t="b">
        <v>0</v>
      </c>
      <c r="BC210" t="str">
        <f t="shared" si="104"/>
        <v>FALSE</v>
      </c>
      <c r="BE210" t="str">
        <f t="shared" si="105"/>
        <v>FALSE</v>
      </c>
      <c r="BF210" s="1" t="b">
        <v>0</v>
      </c>
      <c r="BG210" s="1" t="b">
        <v>0</v>
      </c>
      <c r="BH210" s="1" t="b">
        <v>0</v>
      </c>
      <c r="BJ210" s="1" t="str">
        <f t="shared" si="106"/>
        <v>FALSE</v>
      </c>
      <c r="BL210" t="str">
        <f t="shared" si="107"/>
        <v>FALSE</v>
      </c>
      <c r="BM210" s="1" t="b">
        <v>0</v>
      </c>
      <c r="BN210" s="1" t="b">
        <v>0</v>
      </c>
      <c r="BO210" s="1">
        <f t="shared" si="111"/>
        <v>11</v>
      </c>
      <c r="BP210" s="1" t="s">
        <v>4245</v>
      </c>
      <c r="BQ210" s="1" cm="1">
        <f t="array" ref="BQ210">_xlfn.IFS(BP210="None Known",0, LEN(BP210)&gt;500, 5,LEN(BP210)&gt;400, 4, LEN(BP210)&gt;300, 3, LEN(BP210)&gt;200, 2, LEN(BP210)&gt;1, 1)</f>
        <v>1</v>
      </c>
      <c r="BR210" s="1" t="s">
        <v>4246</v>
      </c>
      <c r="BS210" s="1">
        <v>3</v>
      </c>
      <c r="BT210" s="1" t="s">
        <v>4247</v>
      </c>
      <c r="BU210" s="1">
        <v>1</v>
      </c>
      <c r="BV210" s="1" t="s">
        <v>465</v>
      </c>
      <c r="BW210" s="1" t="s">
        <v>31</v>
      </c>
      <c r="BX210" s="1"/>
      <c r="BY210" t="str">
        <f>_xlfn.XLOOKUP($B210,Img_lookup!A:A,Img_lookup!B:B, "Not available")</f>
        <v>f86ec9a7-b86c-4bea-8c0b-22b8697c451e</v>
      </c>
      <c r="BZ210" t="str">
        <f>_xlfn.XLOOKUP($B210,Img_lookup!A:A,Img_lookup!C:C, "Not available")</f>
        <v>Aronia melanocarpa, Black Chokeberry, Howard County, Md., _2018-05-17-14.20</v>
      </c>
      <c r="CA210" t="str">
        <f>_xlfn.XLOOKUP($B210,Img_lookup!A:A,Img_lookup!D:D, "Not available")</f>
        <v>Sam Droege</v>
      </c>
      <c r="CB210" t="str">
        <f>_xlfn.XLOOKUP($B210,Img_lookup!A:A,Img_lookup!E:E, "https://imgur.com/aT5wafe")</f>
        <v>https://api.openverse.engineering/v1/images/f86ec9a7-b86c-4bea-8c0b-22b8697c451e/thumb/</v>
      </c>
    </row>
    <row r="211" spans="1:80" ht="409.6" x14ac:dyDescent="0.15">
      <c r="A211" s="1" t="s">
        <v>58</v>
      </c>
      <c r="B211" s="1" t="s">
        <v>2751</v>
      </c>
      <c r="C211" s="1" t="s">
        <v>2752</v>
      </c>
      <c r="E211" s="1" t="s">
        <v>676</v>
      </c>
      <c r="F211" s="1" t="s">
        <v>22</v>
      </c>
      <c r="G211" s="1" t="s">
        <v>22</v>
      </c>
      <c r="H211" s="11" t="str">
        <f t="shared" si="97"/>
        <v>Perennial</v>
      </c>
      <c r="I211" s="1" t="s">
        <v>17107</v>
      </c>
      <c r="J211" s="1">
        <v>3</v>
      </c>
      <c r="K211" s="1">
        <v>2.5</v>
      </c>
      <c r="L211" t="str" cm="1">
        <f t="array" ref="L211">_xlfn.IFS(J211+K211="", "Unknown", J211+K211&gt;3, "Large", J211+K211&gt;0.5, "Medium", J211+K211&gt;0, "Small")</f>
        <v>Large</v>
      </c>
      <c r="M211" s="1">
        <v>4</v>
      </c>
      <c r="N211" cm="1">
        <f t="array" ref="N211">IF($M211="",INDEX($M$2:$M$2176,MATCH(1,INDEX(($A$2:$A$2176=$A211)*($M$2:$M$2176&lt;&gt;""),0),0)),$M211)</f>
        <v>4</v>
      </c>
      <c r="O211" s="2" t="str">
        <f t="shared" si="108"/>
        <v>Hardy to cold</v>
      </c>
      <c r="P211" s="1" t="s">
        <v>2753</v>
      </c>
      <c r="R211" t="str">
        <f t="shared" si="112"/>
        <v>Medium</v>
      </c>
      <c r="T211" s="1"/>
      <c r="U211" s="1"/>
      <c r="V211" s="1" t="s">
        <v>51</v>
      </c>
      <c r="W211" s="6" t="str">
        <f t="shared" si="113"/>
        <v>7</v>
      </c>
      <c r="X211" t="str">
        <f>IF(W211="1", "January", IF(W211="2", "February", IF(W211="3", "March", IF(W211="4", "April", IF(W211="5", "May", IF(W211="6", "June", IF(W211="7", "July", IF(W211="8", "August", IF(W211="9", "September", IF(W211="10", "October", IF(W211="11", "November", IF(W211="12", "December", "Other"))))))))))))</f>
        <v>July</v>
      </c>
      <c r="Y211" s="2" t="str">
        <f>IF(ISNUMBER(SEARCH("-",V211)),TRIM(RIGHT(V211,LEN(V211)-SEARCH("-",V211))),V211)</f>
        <v>8</v>
      </c>
      <c r="Z211" s="2" t="str">
        <f>IF(Y211="1", "January", IF(Y211="2", "February", IF(Y211="3", "March", IF(Y211="4", "April", IF(Y211="5", "May", IF(Y211="6", "June", IF(Y211="7", "July", IF(Y211="8", "August", IF(Y211="9", "September", IF(Y211="10", "October", IF(Y211="11", "November", IF(Y211="12", "December", "Other"))))))))))))</f>
        <v>August</v>
      </c>
      <c r="AA211" s="1" t="s">
        <v>666</v>
      </c>
      <c r="AB211" s="1" t="str">
        <f>IF(ISNUMBER(SEARCH("-",AA211)),TRIM(LEFT(AA211,FIND("-",AA211)-1)),AA211)</f>
        <v>10</v>
      </c>
      <c r="AC211" s="1" t="str">
        <f>IF(AB211="1", "January", IF(AB211="2", "February", IF(AB211="3", "March", IF(AB211="4", "April", IF(AB211="5", "May", IF(AB211="6", "June", IF(AB211="7", "July", IF(AB211="8", "August", IF(AB211="9", "September", IF(AB211="10", "October", IF(AB211="11", "November", IF(AB211="12", "December", "Other"))))))))))))</f>
        <v>October</v>
      </c>
      <c r="AD211" s="1" t="str">
        <f>IF(ISNUMBER(SEARCH("-",AA211)),TRIM(RIGHT(AA211,LEN(AA211)-SEARCH("-",AA211))),AA211)</f>
        <v>12</v>
      </c>
      <c r="AE211" s="1" t="str">
        <f>IF(AD211="1", "January", IF(AD211="2", "February", IF(AD211="3", "March", IF(AD211="4", "April", IF(AD211="5", "May", IF(AD211="6", "June", IF(AD211="7", "July", IF(AD211="8", "August", IF(AD211="9", "September", IF(AD211="10", "October", IF(AD211="11", "November", IF(AD211="12", "December", "Other"))))))))))))</f>
        <v>December</v>
      </c>
      <c r="AF211" s="16" t="s">
        <v>23978</v>
      </c>
      <c r="AG211" s="1" t="str">
        <f t="shared" si="98"/>
        <v xml:space="preserve">Seed </v>
      </c>
      <c r="AH211" s="2" t="str">
        <f t="shared" si="99"/>
        <v>Best sown as soon as it is ripe in pots outdoors or in a cold frame[113]. Pre-soak stored seed overnight and then cold stratify for 3 months at 2�c[113]. The seed germinates in 1 - 3 months at 15�c[134]. When large enough to handle, prick the seedlings out into individual pots and grow them on in a cold frame for their first winter. Plant out in late spring. Since this species is believed to be a hybrid it will probably not breed true from seed.
Cuttings of half-ripe wood, July/August in a frame[113].
Division of suckers in the dormant season[200]. Very easy, they can be planted straight out into their permanent positions.
Layering[200].</v>
      </c>
      <c r="AI211" s="1" t="s">
        <v>2754</v>
      </c>
      <c r="AJ211" s="1" t="s">
        <v>53</v>
      </c>
      <c r="AK211" s="1" t="s">
        <v>17104</v>
      </c>
      <c r="AL211" s="1" t="str">
        <f t="shared" si="109"/>
        <v>Unscented</v>
      </c>
      <c r="AM211" s="1" t="b">
        <v>0</v>
      </c>
      <c r="AN211" s="1" t="b">
        <v>1</v>
      </c>
      <c r="AO211" s="1" t="b">
        <v>0</v>
      </c>
      <c r="AP211" s="5" t="s">
        <v>28</v>
      </c>
      <c r="AQ211" s="5" t="str">
        <f t="shared" si="100"/>
        <v>Light, Medium, Heavy</v>
      </c>
      <c r="AR211" s="1" t="s">
        <v>10</v>
      </c>
      <c r="AS211" s="1" t="str">
        <f t="shared" si="110"/>
        <v>None, Partial</v>
      </c>
      <c r="AT211" s="1" t="str">
        <f t="shared" si="101"/>
        <v>Partial, Full</v>
      </c>
      <c r="AU211" s="1" t="s">
        <v>11</v>
      </c>
      <c r="AV211" s="1" t="str">
        <f t="shared" si="102"/>
        <v>Dry, Moist</v>
      </c>
      <c r="AW211" s="1" t="s">
        <v>12</v>
      </c>
      <c r="AX211" s="1" t="str">
        <f t="shared" si="103"/>
        <v>Acid, Neutral, Alkaline</v>
      </c>
      <c r="AY211" s="1" t="b">
        <v>0</v>
      </c>
      <c r="AZ211" s="1" t="b">
        <v>0</v>
      </c>
      <c r="BA211" s="1" t="b">
        <v>0</v>
      </c>
      <c r="BC211" t="str">
        <f t="shared" si="104"/>
        <v>FALSE</v>
      </c>
      <c r="BE211" t="str">
        <f t="shared" si="105"/>
        <v>FALSE</v>
      </c>
      <c r="BF211" s="1" t="b">
        <v>0</v>
      </c>
      <c r="BG211" s="1" t="b">
        <v>0</v>
      </c>
      <c r="BH211" s="1" t="b">
        <v>0</v>
      </c>
      <c r="BJ211" s="1" t="str">
        <f t="shared" si="106"/>
        <v>FALSE</v>
      </c>
      <c r="BL211" t="str">
        <f t="shared" si="107"/>
        <v>FALSE</v>
      </c>
      <c r="BM211" s="1" t="b">
        <v>0</v>
      </c>
      <c r="BN211" s="1" t="b">
        <v>0</v>
      </c>
      <c r="BO211" s="1">
        <f t="shared" si="111"/>
        <v>6</v>
      </c>
      <c r="BP211" s="1" t="s">
        <v>31</v>
      </c>
      <c r="BQ211" s="1" cm="1">
        <f t="array" ref="BQ211">_xlfn.IFS(BP211="None Known",0, LEN(BP211)&gt;500, 5,LEN(BP211)&gt;400, 4, LEN(BP211)&gt;300, 3, LEN(BP211)&gt;200, 2, LEN(BP211)&gt;1, 1)</f>
        <v>0</v>
      </c>
      <c r="BR211" s="1" t="s">
        <v>2755</v>
      </c>
      <c r="BS211" s="1">
        <v>2</v>
      </c>
      <c r="BT211" s="1" t="s">
        <v>31</v>
      </c>
      <c r="BU211" s="1">
        <v>0</v>
      </c>
      <c r="BV211" s="1" t="s">
        <v>465</v>
      </c>
      <c r="BW211" s="1" t="s">
        <v>31</v>
      </c>
      <c r="BX211" s="1"/>
      <c r="BY211" t="str">
        <f>_xlfn.XLOOKUP($B211,Img_lookup!A:A,Img_lookup!B:B, "Not available")</f>
        <v>36c53ff0-052c-4c95-96bb-72105402f9c6</v>
      </c>
      <c r="BZ211" t="str">
        <f>_xlfn.XLOOKUP($B211,Img_lookup!A:A,Img_lookup!C:C, "Not available")</f>
        <v>Aronia prunifolia (Marshall) Rehder</v>
      </c>
      <c r="CA211" t="str">
        <f>_xlfn.XLOOKUP($B211,Img_lookup!A:A,Img_lookup!D:D, "Not available")</f>
        <v>Roderick H. Simmons and L. Aronica</v>
      </c>
      <c r="CB211" t="str">
        <f>_xlfn.XLOOKUP($B211,Img_lookup!A:A,Img_lookup!E:E, "https://imgur.com/aT5wafe")</f>
        <v>https://api.openverse.engineering/v1/images/36c53ff0-052c-4c95-96bb-72105402f9c6/thumb/</v>
      </c>
    </row>
    <row r="212" spans="1:80" ht="409.6" x14ac:dyDescent="0.15">
      <c r="A212" s="1" t="s">
        <v>316</v>
      </c>
      <c r="B212" s="1" t="s">
        <v>16762</v>
      </c>
      <c r="C212" s="1" t="s">
        <v>16763</v>
      </c>
      <c r="D212" s="1" t="s">
        <v>16764</v>
      </c>
      <c r="E212" s="1" t="s">
        <v>16765</v>
      </c>
      <c r="F212" s="1" t="s">
        <v>6</v>
      </c>
      <c r="G212" s="1" t="s">
        <v>6</v>
      </c>
      <c r="H212" s="11" t="str">
        <f t="shared" si="97"/>
        <v>Perennial</v>
      </c>
      <c r="J212" s="1">
        <v>1</v>
      </c>
      <c r="L212" t="str" cm="1">
        <f t="array" ref="L212">_xlfn.IFS(J212+K212="", "Unknown", J212+K212&gt;3, "Large", J212+K212&gt;0.5, "Medium", J212+K212&gt;0, "Small")</f>
        <v>Medium</v>
      </c>
      <c r="M212" s="1">
        <v>9</v>
      </c>
      <c r="N212" cm="1">
        <f t="array" ref="N212">IF($M212="",INDEX($M$2:$M$2176,MATCH(1,INDEX(($A$2:$A$2176=$A212)*($M$2:$M$2176&lt;&gt;""),0),0)),$M212)</f>
        <v>9</v>
      </c>
      <c r="O212" s="2" t="str">
        <f t="shared" si="108"/>
        <v>Grown indoors</v>
      </c>
      <c r="P212" s="1" t="s">
        <v>16766</v>
      </c>
      <c r="R212" t="str">
        <f t="shared" si="112"/>
        <v>Medium</v>
      </c>
      <c r="W212"/>
      <c r="AF212" s="16" t="s">
        <v>24277</v>
      </c>
      <c r="AG212" s="1" t="str">
        <f t="shared" si="98"/>
        <v xml:space="preserve">Seed </v>
      </c>
      <c r="AH212" s="2" t="str">
        <f t="shared" si="99"/>
        <v>Sow spring in a greenhouse and only just cover the seed. Do not allow the compost to dry out. Germination is often poor, less than 50%[196]. Since this species is believed to be a hybrid it will probably not breed true from seed. When large enough to handle, prick the seedlings out into individual pots and grow them on for the first year in a greenhouse and plant out in late spring after the last expected frosts.
Division. Harvest the roots in the autumn, store overwinter and plant out in the spring. The plant forms a clump of tubers around a central root, each tuber can be used to grow a new plant. Traditionally the base of the tuber is repeatedly slashed to stimulate shoots to form and encourage a uniform arrangement of lateral roots. They are then left for a few days to heal before planting them out[196].</v>
      </c>
      <c r="AI212" s="1" t="s">
        <v>16767</v>
      </c>
      <c r="AJ212" s="1" t="s">
        <v>53</v>
      </c>
      <c r="AK212" s="1" t="s">
        <v>17104</v>
      </c>
      <c r="AL212" s="1" t="str">
        <f t="shared" si="109"/>
        <v>Unscented</v>
      </c>
      <c r="AM212" s="1" t="b">
        <v>0</v>
      </c>
      <c r="AN212" s="1" t="b">
        <v>0</v>
      </c>
      <c r="AO212" s="1" t="b">
        <v>0</v>
      </c>
      <c r="AP212" s="5" t="s">
        <v>29</v>
      </c>
      <c r="AQ212" s="5" t="str">
        <f t="shared" si="100"/>
        <v>Medium</v>
      </c>
      <c r="AR212" s="1" t="s">
        <v>10</v>
      </c>
      <c r="AS212" s="1" t="str">
        <f t="shared" si="110"/>
        <v>None, Partial</v>
      </c>
      <c r="AT212" s="1" t="str">
        <f t="shared" si="101"/>
        <v>Partial, Full</v>
      </c>
      <c r="AU212" s="1" t="s">
        <v>29</v>
      </c>
      <c r="AV212" s="1" t="str">
        <f t="shared" si="102"/>
        <v>Moist</v>
      </c>
      <c r="AW212" s="1" t="s">
        <v>12</v>
      </c>
      <c r="AX212" s="1" t="str">
        <f t="shared" si="103"/>
        <v>Acid, Neutral, Alkaline</v>
      </c>
      <c r="AY212" s="1" t="b">
        <v>0</v>
      </c>
      <c r="AZ212" s="1" t="b">
        <v>0</v>
      </c>
      <c r="BA212" s="1" t="b">
        <v>0</v>
      </c>
      <c r="BC212" t="str">
        <f t="shared" si="104"/>
        <v>FALSE</v>
      </c>
      <c r="BE212" t="str">
        <f t="shared" si="105"/>
        <v>FALSE</v>
      </c>
      <c r="BF212" s="1" t="b">
        <v>0</v>
      </c>
      <c r="BG212" s="1" t="b">
        <v>0</v>
      </c>
      <c r="BH212" s="1" t="b">
        <v>0</v>
      </c>
      <c r="BI212" s="1" t="s">
        <v>77</v>
      </c>
      <c r="BJ212" s="1" t="str">
        <f t="shared" si="106"/>
        <v>TRUE</v>
      </c>
      <c r="BK212" s="1" t="s">
        <v>77</v>
      </c>
      <c r="BL212" t="str">
        <f t="shared" si="107"/>
        <v>TRUE</v>
      </c>
      <c r="BM212" s="1" t="b">
        <v>0</v>
      </c>
      <c r="BN212" s="1" t="b">
        <v>0</v>
      </c>
      <c r="BO212" s="1">
        <f t="shared" si="111"/>
        <v>9</v>
      </c>
      <c r="BP212" s="1" t="s">
        <v>31</v>
      </c>
      <c r="BQ212" s="1" cm="1">
        <f t="array" ref="BQ212">_xlfn.IFS(BP212="None Known",0, LEN(BP212)&gt;500, 5,LEN(BP212)&gt;400, 4, LEN(BP212)&gt;300, 3, LEN(BP212)&gt;200, 2, LEN(BP212)&gt;1, 1)</f>
        <v>0</v>
      </c>
      <c r="BR212" s="1" t="s">
        <v>16768</v>
      </c>
      <c r="BS212" s="1">
        <v>3</v>
      </c>
      <c r="BT212" s="1" t="s">
        <v>31</v>
      </c>
      <c r="BU212" s="1">
        <v>0</v>
      </c>
      <c r="BV212" s="1" t="s">
        <v>16769</v>
      </c>
      <c r="BW212" s="1" t="s">
        <v>31</v>
      </c>
      <c r="BX212" s="1"/>
      <c r="BY212" t="str">
        <f>_xlfn.XLOOKUP($B212,Img_lookup!A:A,Img_lookup!B:B, "Not available")</f>
        <v>f8935513-ff83-4997-866a-17dc8ed8b1d1</v>
      </c>
      <c r="BZ212" t="str">
        <f>_xlfn.XLOOKUP($B212,Img_lookup!A:A,Img_lookup!C:C, "Not available")</f>
        <v>Arracacia xanthorrhiza var. monocarpa S. Knudsen et al.</v>
      </c>
      <c r="CA212" t="str">
        <f>_xlfn.XLOOKUP($B212,Img_lookup!A:A,Img_lookup!D:D, "Not available")</f>
        <v>Joseph N. Rose and Mrs. J. N. Rose</v>
      </c>
      <c r="CB212" t="str">
        <f>_xlfn.XLOOKUP($B212,Img_lookup!A:A,Img_lookup!E:E, "https://imgur.com/aT5wafe")</f>
        <v>https://api.openverse.engineering/v1/images/f8935513-ff83-4997-866a-17dc8ed8b1d1/thumb/</v>
      </c>
    </row>
    <row r="213" spans="1:80" ht="409.6" x14ac:dyDescent="0.15">
      <c r="A213" s="1" t="s">
        <v>69</v>
      </c>
      <c r="B213" s="1" t="s">
        <v>13050</v>
      </c>
      <c r="C213" s="1" t="s">
        <v>13051</v>
      </c>
      <c r="E213" s="1" t="s">
        <v>13052</v>
      </c>
      <c r="F213" s="1" t="s">
        <v>22</v>
      </c>
      <c r="G213" s="1" t="s">
        <v>22</v>
      </c>
      <c r="H213" s="11" t="str">
        <f t="shared" si="97"/>
        <v>Perennial</v>
      </c>
      <c r="I213" s="1" t="s">
        <v>17107</v>
      </c>
      <c r="J213" s="1">
        <v>1.2000000479999999</v>
      </c>
      <c r="K213" s="1">
        <v>1</v>
      </c>
      <c r="L213" t="str" cm="1">
        <f t="array" ref="L213">_xlfn.IFS(J213+K213="", "Unknown", J213+K213&gt;3, "Large", J213+K213&gt;0.5, "Medium", J213+K213&gt;0, "Small")</f>
        <v>Medium</v>
      </c>
      <c r="M213" s="1">
        <v>4</v>
      </c>
      <c r="N213" cm="1">
        <f t="array" ref="N213">IF($M213="",INDEX($M$2:$M$2176,MATCH(1,INDEX(($A$2:$A$2176=$A213)*($M$2:$M$2176&lt;&gt;""),0),0)),$M213)</f>
        <v>4</v>
      </c>
      <c r="O213" s="2" t="str">
        <f t="shared" si="108"/>
        <v>Hardy to cold</v>
      </c>
      <c r="P213" s="1" t="s">
        <v>306</v>
      </c>
      <c r="R213" t="str">
        <f t="shared" si="112"/>
        <v>Medium</v>
      </c>
      <c r="S213" s="1" t="s">
        <v>1489</v>
      </c>
      <c r="T213" s="1" t="str">
        <f>LEFT(S213,FIND("-",S213)-1)</f>
        <v xml:space="preserve">3 </v>
      </c>
      <c r="U213" s="1" t="str">
        <f>RIGHT(S213,FIND("-",S213)-1)</f>
        <v>11</v>
      </c>
      <c r="V213" s="1" t="s">
        <v>109</v>
      </c>
      <c r="W213" s="6" t="str">
        <f t="shared" ref="W213:W218" si="114">IF(ISNUMBER(SEARCH("-",V213)),TRIM(LEFT(V213,FIND("-",V213)-1)),V213)</f>
        <v>9</v>
      </c>
      <c r="X213" t="str">
        <f>IF(W213="1", "January", IF(W213="2", "February", IF(W213="3", "March", IF(W213="4", "April", IF(W213="5", "May", IF(W213="6", "June", IF(W213="7", "July", IF(W213="8", "August", IF(W213="9", "September", IF(W213="10", "October", IF(W213="11", "November", IF(W213="12", "December", "Other"))))))))))))</f>
        <v>September</v>
      </c>
      <c r="Y213" s="2" t="str">
        <f>IF(ISNUMBER(SEARCH("-",V213)),TRIM(RIGHT(V213,LEN(V213)-SEARCH("-",V213))),V213)</f>
        <v>10</v>
      </c>
      <c r="Z213" s="2" t="str">
        <f>IF(Y213="1", "January", IF(Y213="2", "February", IF(Y213="3", "March", IF(Y213="4", "April", IF(Y213="5", "May", IF(Y213="6", "June", IF(Y213="7", "July", IF(Y213="8", "August", IF(Y213="9", "September", IF(Y213="10", "October", IF(Y213="11", "November", IF(Y213="12", "December", "Other"))))))))))))</f>
        <v>October</v>
      </c>
      <c r="AF213" s="16" t="s">
        <v>24278</v>
      </c>
      <c r="AG213" s="1" t="str">
        <f t="shared" si="98"/>
        <v xml:space="preserve">Seed </v>
      </c>
      <c r="AH213" s="2" t="str">
        <f t="shared" si="99"/>
        <v>Surface sow from late winter to early summer in a greenhouse. The seed usually germinates in 1 - 2 months at 15�c[134]. When large enough to handle, prick the seedlings out into individual pots. Once the seedlings are more than 15cm tall, plant them out into their permanent positions in late spring or summer.
Cuttings of young wood 8cm long, May in a frame[169].
Cuttings of half-ripe wood with a heel, July/August in a frame[1].</v>
      </c>
      <c r="AI213" s="1" t="s">
        <v>13053</v>
      </c>
      <c r="AJ213" s="1" t="s">
        <v>1</v>
      </c>
      <c r="AK213" s="1" t="s">
        <v>17104</v>
      </c>
      <c r="AL213" s="1" t="str">
        <f t="shared" si="109"/>
        <v>Scented</v>
      </c>
      <c r="AM213" s="1" t="b">
        <v>1</v>
      </c>
      <c r="AN213" s="1" t="b">
        <v>0</v>
      </c>
      <c r="AO213" s="1" t="b">
        <v>0</v>
      </c>
      <c r="AP213" s="5" t="s">
        <v>28</v>
      </c>
      <c r="AQ213" s="5" t="str">
        <f t="shared" si="100"/>
        <v>Light, Medium, Heavy</v>
      </c>
      <c r="AR213" s="1" t="s">
        <v>10</v>
      </c>
      <c r="AS213" s="1" t="str">
        <f t="shared" si="110"/>
        <v>None, Partial</v>
      </c>
      <c r="AT213" s="1" t="str">
        <f t="shared" si="101"/>
        <v>Partial, Full</v>
      </c>
      <c r="AU213" s="1" t="s">
        <v>11</v>
      </c>
      <c r="AV213" s="1" t="str">
        <f t="shared" si="102"/>
        <v>Dry, Moist</v>
      </c>
      <c r="AW213" s="1" t="s">
        <v>12</v>
      </c>
      <c r="AX213" s="1" t="str">
        <f t="shared" si="103"/>
        <v>Acid, Neutral, Alkaline</v>
      </c>
      <c r="AY213" s="1" t="b">
        <v>0</v>
      </c>
      <c r="AZ213" s="1" t="b">
        <v>0</v>
      </c>
      <c r="BA213" s="1" t="b">
        <v>0</v>
      </c>
      <c r="BC213" t="str">
        <f t="shared" si="104"/>
        <v>FALSE</v>
      </c>
      <c r="BE213" t="str">
        <f t="shared" si="105"/>
        <v>FALSE</v>
      </c>
      <c r="BF213" s="1" t="b">
        <v>1</v>
      </c>
      <c r="BG213" s="1" t="b">
        <v>0</v>
      </c>
      <c r="BH213" s="1" t="b">
        <v>1</v>
      </c>
      <c r="BI213" s="1" t="s">
        <v>30</v>
      </c>
      <c r="BJ213" s="1" t="str">
        <f t="shared" si="106"/>
        <v>FALSE</v>
      </c>
      <c r="BL213" t="str">
        <f t="shared" si="107"/>
        <v>FALSE</v>
      </c>
      <c r="BM213" s="1" t="b">
        <v>0</v>
      </c>
      <c r="BN213" s="1" t="b">
        <v>0</v>
      </c>
      <c r="BO213" s="1">
        <f t="shared" si="111"/>
        <v>20</v>
      </c>
      <c r="BP213" s="1" t="s">
        <v>13054</v>
      </c>
      <c r="BQ213" s="1" cm="1">
        <f t="array" ref="BQ213">_xlfn.IFS(BP213="None Known",0, LEN(BP213)&gt;500, 5,LEN(BP213)&gt;400, 4, LEN(BP213)&gt;300, 3, LEN(BP213)&gt;200, 2, LEN(BP213)&gt;1, 1)</f>
        <v>5</v>
      </c>
      <c r="BR213" s="1" t="s">
        <v>13055</v>
      </c>
      <c r="BS213" s="1">
        <v>4</v>
      </c>
      <c r="BT213" s="1" t="s">
        <v>13056</v>
      </c>
      <c r="BU213" s="1">
        <v>3</v>
      </c>
      <c r="BV213" s="1" t="s">
        <v>13057</v>
      </c>
      <c r="BW213" s="1" t="s">
        <v>1097</v>
      </c>
      <c r="BX213" s="1"/>
      <c r="BY213" t="str">
        <f>_xlfn.XLOOKUP($B213,Img_lookup!A:A,Img_lookup!B:B, "Not available")</f>
        <v>43751f63-e7cb-4d59-8741-f5bba7ce3f9d</v>
      </c>
      <c r="BZ213" t="str">
        <f>_xlfn.XLOOKUP($B213,Img_lookup!A:A,Img_lookup!C:C, "Not available")</f>
        <v>Citroenkruid (Artemisia abrotanum) - Ch√¢teau du Rivau - L√©m√©r√©</v>
      </c>
      <c r="CA213" t="str">
        <f>_xlfn.XLOOKUP($B213,Img_lookup!A:A,Img_lookup!D:D, "Not available")</f>
        <v>westher</v>
      </c>
      <c r="CB213" t="str">
        <f>_xlfn.XLOOKUP($B213,Img_lookup!A:A,Img_lookup!E:E, "https://imgur.com/aT5wafe")</f>
        <v>https://api.openverse.engineering/v1/images/43751f63-e7cb-4d59-8741-f5bba7ce3f9d/thumb/</v>
      </c>
    </row>
    <row r="214" spans="1:80" ht="409.6" x14ac:dyDescent="0.15">
      <c r="A214" s="1" t="s">
        <v>69</v>
      </c>
      <c r="B214" s="1" t="s">
        <v>14338</v>
      </c>
      <c r="C214" s="1" t="s">
        <v>14339</v>
      </c>
      <c r="E214" s="1" t="s">
        <v>14340</v>
      </c>
      <c r="F214" s="1" t="s">
        <v>6</v>
      </c>
      <c r="G214" s="1" t="s">
        <v>6</v>
      </c>
      <c r="H214" s="11" t="str">
        <f t="shared" si="97"/>
        <v>Perennial</v>
      </c>
      <c r="J214" s="1">
        <v>1</v>
      </c>
      <c r="K214" s="1">
        <v>0.60000002399999997</v>
      </c>
      <c r="L214" t="str" cm="1">
        <f t="array" ref="L214">_xlfn.IFS(J214+K214="", "Unknown", J214+K214&gt;3, "Large", J214+K214&gt;0.5, "Medium", J214+K214&gt;0, "Small")</f>
        <v>Medium</v>
      </c>
      <c r="M214" s="1">
        <v>4</v>
      </c>
      <c r="N214" cm="1">
        <f t="array" ref="N214">IF($M214="",INDEX($M$2:$M$2176,MATCH(1,INDEX(($A$2:$A$2176=$A214)*($M$2:$M$2176&lt;&gt;""),0),0)),$M214)</f>
        <v>4</v>
      </c>
      <c r="O214" s="2" t="str">
        <f t="shared" si="108"/>
        <v>Hardy to cold</v>
      </c>
      <c r="P214" s="1" t="s">
        <v>14341</v>
      </c>
      <c r="R214" t="str">
        <f t="shared" si="112"/>
        <v>Medium</v>
      </c>
      <c r="T214" s="1"/>
      <c r="U214" s="1"/>
      <c r="V214" s="1" t="s">
        <v>51</v>
      </c>
      <c r="W214" s="6" t="str">
        <f t="shared" si="114"/>
        <v>7</v>
      </c>
      <c r="X214" t="str">
        <f>IF(W214="1", "January", IF(W214="2", "February", IF(W214="3", "March", IF(W214="4", "April", IF(W214="5", "May", IF(W214="6", "June", IF(W214="7", "July", IF(W214="8", "August", IF(W214="9", "September", IF(W214="10", "October", IF(W214="11", "November", IF(W214="12", "December", "Other"))))))))))))</f>
        <v>July</v>
      </c>
      <c r="Y214" s="2" t="str">
        <f>IF(ISNUMBER(SEARCH("-",V214)),TRIM(RIGHT(V214,LEN(V214)-SEARCH("-",V214))),V214)</f>
        <v>8</v>
      </c>
      <c r="Z214" s="2" t="str">
        <f>IF(Y214="1", "January", IF(Y214="2", "February", IF(Y214="3", "March", IF(Y214="4", "April", IF(Y214="5", "May", IF(Y214="6", "June", IF(Y214="7", "July", IF(Y214="8", "August", IF(Y214="9", "September", IF(Y214="10", "October", IF(Y214="11", "November", IF(Y214="12", "December", "Other"))))))))))))</f>
        <v>August</v>
      </c>
      <c r="AF214" s="16" t="s">
        <v>24279</v>
      </c>
      <c r="AG214" s="1" t="str">
        <f t="shared" si="98"/>
        <v xml:space="preserve">Seed </v>
      </c>
      <c r="AH214" s="2" t="str">
        <f t="shared" si="99"/>
        <v>Surface sow from late winter to early summer in a greenhouse. The seed usually germinates within 2 - 26 weeks at 15�c[134]. When they are large enough to handle, prick the seedlings out into individual pots. They can be planted out in the summer, or kept in pots in a cold frame for the winter and then planted out in the spring.
Cuttings of half-ripe wood, July/August in a frame.
Division in spring or autumn.</v>
      </c>
      <c r="AI214" s="1" t="s">
        <v>14342</v>
      </c>
      <c r="AJ214" s="1" t="s">
        <v>1</v>
      </c>
      <c r="AK214" s="1" t="s">
        <v>17104</v>
      </c>
      <c r="AL214" s="1" t="str">
        <f t="shared" si="109"/>
        <v>Scented</v>
      </c>
      <c r="AM214" s="1" t="b">
        <v>1</v>
      </c>
      <c r="AN214" s="1" t="b">
        <v>0</v>
      </c>
      <c r="AO214" s="1" t="b">
        <v>0</v>
      </c>
      <c r="AP214" s="5" t="s">
        <v>54</v>
      </c>
      <c r="AQ214" s="5" t="str">
        <f t="shared" si="100"/>
        <v>Light, Medium</v>
      </c>
      <c r="AR214" s="1" t="s">
        <v>10</v>
      </c>
      <c r="AS214" s="1" t="str">
        <f t="shared" si="110"/>
        <v>None, Partial</v>
      </c>
      <c r="AT214" s="1" t="str">
        <f t="shared" si="101"/>
        <v>Partial, Full</v>
      </c>
      <c r="AU214" s="1" t="s">
        <v>11</v>
      </c>
      <c r="AV214" s="1" t="str">
        <f t="shared" si="102"/>
        <v>Dry, Moist</v>
      </c>
      <c r="AW214" s="1" t="s">
        <v>12</v>
      </c>
      <c r="AX214" s="1" t="str">
        <f t="shared" si="103"/>
        <v>Acid, Neutral, Alkaline</v>
      </c>
      <c r="AY214" s="1" t="b">
        <v>0</v>
      </c>
      <c r="AZ214" s="1" t="b">
        <v>1</v>
      </c>
      <c r="BA214" s="1" t="b">
        <v>0</v>
      </c>
      <c r="BC214" t="str">
        <f t="shared" si="104"/>
        <v>FALSE</v>
      </c>
      <c r="BE214" t="str">
        <f t="shared" si="105"/>
        <v>FALSE</v>
      </c>
      <c r="BF214" s="1" t="b">
        <v>1</v>
      </c>
      <c r="BG214" s="1" t="b">
        <v>0</v>
      </c>
      <c r="BH214" s="1" t="b">
        <v>1</v>
      </c>
      <c r="BI214" s="1" t="s">
        <v>30</v>
      </c>
      <c r="BJ214" s="1" t="str">
        <f t="shared" si="106"/>
        <v>FALSE</v>
      </c>
      <c r="BL214" t="str">
        <f t="shared" si="107"/>
        <v>FALSE</v>
      </c>
      <c r="BM214" s="1" t="b">
        <v>0</v>
      </c>
      <c r="BN214" s="1" t="b">
        <v>0</v>
      </c>
      <c r="BO214" s="1">
        <f t="shared" si="111"/>
        <v>15</v>
      </c>
      <c r="BP214" s="1" t="s">
        <v>14343</v>
      </c>
      <c r="BQ214" s="1" cm="1">
        <f t="array" ref="BQ214">_xlfn.IFS(BP214="None Known",0, LEN(BP214)&gt;500, 5,LEN(BP214)&gt;400, 4, LEN(BP214)&gt;300, 3, LEN(BP214)&gt;200, 2, LEN(BP214)&gt;1, 1)</f>
        <v>3</v>
      </c>
      <c r="BR214" s="1" t="s">
        <v>14344</v>
      </c>
      <c r="BS214" s="1">
        <v>3</v>
      </c>
      <c r="BT214" s="1" t="s">
        <v>14345</v>
      </c>
      <c r="BU214" s="1">
        <v>3</v>
      </c>
      <c r="BV214" s="1" t="s">
        <v>14346</v>
      </c>
      <c r="BW214" s="1" t="s">
        <v>14347</v>
      </c>
      <c r="BX214" s="1"/>
      <c r="BY214" t="str">
        <f>_xlfn.XLOOKUP($B214,Img_lookup!A:A,Img_lookup!B:B, "Not available")</f>
        <v>3676e6b6-f90e-495d-a140-af07cd515208</v>
      </c>
      <c r="BZ214" t="str">
        <f>_xlfn.XLOOKUP($B214,Img_lookup!A:A,Img_lookup!C:C, "Not available")</f>
        <v>200530 184 SD Botanic Gdn - Hamilton Children's Garden, Rosa ‚ÄòMeiggili‚Äô Peach Drift¬Æ Groundcover Rose, Artemisia arborescens x absinthum 'Powis Castle'</v>
      </c>
      <c r="CA214" t="str">
        <f>_xlfn.XLOOKUP($B214,Img_lookup!A:A,Img_lookup!D:D, "Not available")</f>
        <v>cultivar413</v>
      </c>
      <c r="CB214" t="str">
        <f>_xlfn.XLOOKUP($B214,Img_lookup!A:A,Img_lookup!E:E, "https://imgur.com/aT5wafe")</f>
        <v>https://api.openverse.engineering/v1/images/3676e6b6-f90e-495d-a140-af07cd515208/thumb/</v>
      </c>
    </row>
    <row r="215" spans="1:80" ht="13" x14ac:dyDescent="0.15">
      <c r="A215" s="1" t="s">
        <v>69</v>
      </c>
      <c r="B215" s="1" t="s">
        <v>1054</v>
      </c>
      <c r="C215" s="1" t="s">
        <v>1055</v>
      </c>
      <c r="E215" s="1" t="s">
        <v>1056</v>
      </c>
      <c r="F215" s="1" t="s">
        <v>85</v>
      </c>
      <c r="G215" s="1" t="s">
        <v>85</v>
      </c>
      <c r="H215" s="11" t="str">
        <f t="shared" si="97"/>
        <v>Annual</v>
      </c>
      <c r="J215" s="1">
        <v>3</v>
      </c>
      <c r="K215" s="1">
        <v>1</v>
      </c>
      <c r="L215" t="str" cm="1">
        <f t="array" ref="L215">_xlfn.IFS(J215+K215="", "Unknown", J215+K215&gt;3, "Large", J215+K215&gt;0.5, "Medium", J215+K215&gt;0, "Small")</f>
        <v>Large</v>
      </c>
      <c r="M215" s="1">
        <v>7</v>
      </c>
      <c r="N215" cm="1">
        <f t="array" ref="N215">IF($M215="",INDEX($M$2:$M$2176,MATCH(1,INDEX(($A$2:$A$2176=$A215)*($M$2:$M$2176&lt;&gt;""),0),0)),$M215)</f>
        <v>7</v>
      </c>
      <c r="O215" s="2" t="str">
        <f t="shared" si="108"/>
        <v>Seasonal outdoors</v>
      </c>
      <c r="P215" s="1" t="s">
        <v>1057</v>
      </c>
      <c r="Q215" s="1" t="s">
        <v>17109</v>
      </c>
      <c r="R215" t="str">
        <f t="shared" si="112"/>
        <v>Fast</v>
      </c>
      <c r="T215" s="1"/>
      <c r="U215" s="1"/>
      <c r="V215" s="1" t="s">
        <v>427</v>
      </c>
      <c r="W215" s="6" t="str">
        <f t="shared" si="114"/>
        <v>8</v>
      </c>
      <c r="X215" t="str">
        <f>IF(W215="1", "January", IF(W215="2", "February", IF(W215="3", "March", IF(W215="4", "April", IF(W215="5", "May", IF(W215="6", "June", IF(W215="7", "July", IF(W215="8", "August", IF(W215="9", "September", IF(W215="10", "October", IF(W215="11", "November", IF(W215="12", "December", "Other"))))))))))))</f>
        <v>August</v>
      </c>
      <c r="Y215" s="2" t="str">
        <f>IF(ISNUMBER(SEARCH("-",V215)),TRIM(RIGHT(V215,LEN(V215)-SEARCH("-",V215))),V215)</f>
        <v>9</v>
      </c>
      <c r="Z215" s="2" t="str">
        <f>IF(Y215="1", "January", IF(Y215="2", "February", IF(Y215="3", "March", IF(Y215="4", "April", IF(Y215="5", "May", IF(Y215="6", "June", IF(Y215="7", "July", IF(Y215="8", "August", IF(Y215="9", "September", IF(Y215="10", "October", IF(Y215="11", "November", IF(Y215="12", "December", "Other"))))))))))))</f>
        <v>September</v>
      </c>
      <c r="AA215" s="1" t="s">
        <v>109</v>
      </c>
      <c r="AB215" s="1" t="str">
        <f>IF(ISNUMBER(SEARCH("-",AA215)),TRIM(LEFT(AA215,FIND("-",AA215)-1)),AA215)</f>
        <v>9</v>
      </c>
      <c r="AC215" s="1" t="str">
        <f>IF(AB215="1", "January", IF(AB215="2", "February", IF(AB215="3", "March", IF(AB215="4", "April", IF(AB215="5", "May", IF(AB215="6", "June", IF(AB215="7", "July", IF(AB215="8", "August", IF(AB215="9", "September", IF(AB215="10", "October", IF(AB215="11", "November", IF(AB215="12", "December", "Other"))))))))))))</f>
        <v>September</v>
      </c>
      <c r="AD215" s="1" t="str">
        <f>IF(ISNUMBER(SEARCH("-",AA215)),TRIM(RIGHT(AA215,LEN(AA215)-SEARCH("-",AA215))),AA215)</f>
        <v>10</v>
      </c>
      <c r="AE215" s="1" t="str">
        <f>IF(AD215="1", "January", IF(AD215="2", "February", IF(AD215="3", "March", IF(AD215="4", "April", IF(AD215="5", "May", IF(AD215="6", "June", IF(AD215="7", "July", IF(AD215="8", "August", IF(AD215="9", "September", IF(AD215="10", "October", IF(AD215="11", "November", IF(AD215="12", "December", "Other"))))))))))))</f>
        <v>October</v>
      </c>
      <c r="AF215" s="1" t="s">
        <v>24280</v>
      </c>
      <c r="AG215" s="1" t="str">
        <f t="shared" si="98"/>
        <v xml:space="preserve">Seed </v>
      </c>
      <c r="AH215" s="2" t="str">
        <f t="shared" si="99"/>
        <v>Sow spring in a cold frame and plant out in late spring or early summer. Alternatively, the seed can be sown late spring in situ.</v>
      </c>
      <c r="AI215" s="1" t="s">
        <v>1058</v>
      </c>
      <c r="AJ215" s="1" t="s">
        <v>53</v>
      </c>
      <c r="AK215" s="1" t="s">
        <v>17104</v>
      </c>
      <c r="AL215" s="1" t="str">
        <f t="shared" si="109"/>
        <v>Scented</v>
      </c>
      <c r="AM215" s="1" t="b">
        <v>1</v>
      </c>
      <c r="AN215" s="1" t="b">
        <v>0</v>
      </c>
      <c r="AO215" s="1" t="b">
        <v>0</v>
      </c>
      <c r="AP215" s="5" t="s">
        <v>54</v>
      </c>
      <c r="AQ215" s="5" t="str">
        <f t="shared" si="100"/>
        <v>Light, Medium</v>
      </c>
      <c r="AR215" s="1" t="s">
        <v>10</v>
      </c>
      <c r="AS215" s="1" t="str">
        <f t="shared" si="110"/>
        <v>None, Partial</v>
      </c>
      <c r="AT215" s="1" t="str">
        <f t="shared" si="101"/>
        <v>Partial, Full</v>
      </c>
      <c r="AU215" s="1" t="s">
        <v>11</v>
      </c>
      <c r="AV215" s="1" t="str">
        <f t="shared" si="102"/>
        <v>Dry, Moist</v>
      </c>
      <c r="AW215" s="1" t="s">
        <v>12</v>
      </c>
      <c r="AX215" s="1" t="str">
        <f t="shared" si="103"/>
        <v>Acid, Neutral, Alkaline</v>
      </c>
      <c r="AY215" s="1" t="b">
        <v>0</v>
      </c>
      <c r="AZ215" s="1" t="b">
        <v>0</v>
      </c>
      <c r="BA215" s="1" t="b">
        <v>0</v>
      </c>
      <c r="BC215" t="str">
        <f t="shared" si="104"/>
        <v>FALSE</v>
      </c>
      <c r="BE215" t="str">
        <f t="shared" si="105"/>
        <v>FALSE</v>
      </c>
      <c r="BF215" s="1" t="b">
        <v>1</v>
      </c>
      <c r="BG215" s="1" t="b">
        <v>0</v>
      </c>
      <c r="BH215" s="1" t="b">
        <v>0</v>
      </c>
      <c r="BJ215" s="1" t="str">
        <f t="shared" si="106"/>
        <v>FALSE</v>
      </c>
      <c r="BL215" t="str">
        <f t="shared" si="107"/>
        <v>FALSE</v>
      </c>
      <c r="BM215" s="1" t="b">
        <v>0</v>
      </c>
      <c r="BN215" s="1" t="b">
        <v>0</v>
      </c>
      <c r="BO215" s="1">
        <f t="shared" si="111"/>
        <v>10</v>
      </c>
      <c r="BP215" s="1" t="s">
        <v>1059</v>
      </c>
      <c r="BQ215" s="1" cm="1">
        <f t="array" ref="BQ215">_xlfn.IFS(BP215="None Known",0, LEN(BP215)&gt;500, 5,LEN(BP215)&gt;400, 4, LEN(BP215)&gt;300, 3, LEN(BP215)&gt;200, 2, LEN(BP215)&gt;1, 1)</f>
        <v>3</v>
      </c>
      <c r="BR215" s="1" t="s">
        <v>1060</v>
      </c>
      <c r="BS215" s="1">
        <v>1</v>
      </c>
      <c r="BT215" s="1" t="s">
        <v>1061</v>
      </c>
      <c r="BU215" s="1">
        <v>4</v>
      </c>
      <c r="BV215" s="1" t="s">
        <v>169</v>
      </c>
      <c r="BW215" s="1" t="s">
        <v>1062</v>
      </c>
      <c r="BX215" s="1"/>
      <c r="BY215" t="str">
        <f>_xlfn.XLOOKUP($B215,Img_lookup!A:A,Img_lookup!B:B, "Not available")</f>
        <v>c4851e5f-4e95-4498-9c56-180bab02b421</v>
      </c>
      <c r="BZ215" t="str">
        <f>_xlfn.XLOOKUP($B215,Img_lookup!A:A,Img_lookup!C:C, "Not available")</f>
        <v>Artemisia annua A3</v>
      </c>
      <c r="CA215" t="str">
        <f>_xlfn.XLOOKUP($B215,Img_lookup!A:A,Img_lookup!D:D, "Not available")</f>
        <v>Leaf by Leaf</v>
      </c>
      <c r="CB215" t="str">
        <f>_xlfn.XLOOKUP($B215,Img_lookup!A:A,Img_lookup!E:E, "https://imgur.com/aT5wafe")</f>
        <v>https://api.openverse.engineering/v1/images/c4851e5f-4e95-4498-9c56-180bab02b421/thumb/</v>
      </c>
    </row>
    <row r="216" spans="1:80" ht="306" x14ac:dyDescent="0.15">
      <c r="A216" s="1" t="s">
        <v>69</v>
      </c>
      <c r="B216" s="1" t="s">
        <v>17064</v>
      </c>
      <c r="C216" s="1" t="s">
        <v>17065</v>
      </c>
      <c r="E216" s="1" t="s">
        <v>106</v>
      </c>
      <c r="F216" s="1" t="s">
        <v>22</v>
      </c>
      <c r="G216" s="1" t="s">
        <v>22</v>
      </c>
      <c r="H216" s="11" t="str">
        <f t="shared" si="97"/>
        <v>Perennial</v>
      </c>
      <c r="I216" s="1" t="s">
        <v>17107</v>
      </c>
      <c r="J216" s="1">
        <v>0.5</v>
      </c>
      <c r="K216" s="1">
        <v>0.5</v>
      </c>
      <c r="L216" t="str" cm="1">
        <f t="array" ref="L216">_xlfn.IFS(J216+K216="", "Unknown", J216+K216&gt;3, "Large", J216+K216&gt;0.5, "Medium", J216+K216&gt;0, "Small")</f>
        <v>Medium</v>
      </c>
      <c r="M216" s="1">
        <v>7</v>
      </c>
      <c r="N216" cm="1">
        <f t="array" ref="N216">IF($M216="",INDEX($M$2:$M$2176,MATCH(1,INDEX(($A$2:$A$2176=$A216)*($M$2:$M$2176&lt;&gt;""),0),0)),$M216)</f>
        <v>7</v>
      </c>
      <c r="O216" s="2" t="str">
        <f t="shared" si="108"/>
        <v>Seasonal outdoors</v>
      </c>
      <c r="P216" s="1" t="s">
        <v>17066</v>
      </c>
      <c r="R216" t="str">
        <f t="shared" si="112"/>
        <v>Medium</v>
      </c>
      <c r="T216" s="1"/>
      <c r="U216" s="1"/>
      <c r="V216" s="1" t="s">
        <v>135</v>
      </c>
      <c r="W216" s="6" t="str">
        <f t="shared" si="114"/>
        <v>8</v>
      </c>
      <c r="X216" t="str">
        <f>IF(W216="1", "January", IF(W216="2", "February", IF(W216="3", "March", IF(W216="4", "April", IF(W216="5", "May", IF(W216="6", "June", IF(W216="7", "July", IF(W216="8", "August", IF(W216="9", "September", IF(W216="10", "October", IF(W216="11", "November", IF(W216="12", "December", "Other"))))))))))))</f>
        <v>August</v>
      </c>
      <c r="Y216" s="2" t="str">
        <f>IF(ISNUMBER(SEARCH("-",V216)),TRIM(RIGHT(V216,LEN(V216)-SEARCH("-",V216))),V216)</f>
        <v>10</v>
      </c>
      <c r="Z216" s="2" t="str">
        <f>IF(Y216="1", "January", IF(Y216="2", "February", IF(Y216="3", "March", IF(Y216="4", "April", IF(Y216="5", "May", IF(Y216="6", "June", IF(Y216="7", "July", IF(Y216="8", "August", IF(Y216="9", "September", IF(Y216="10", "October", IF(Y216="11", "November", IF(Y216="12", "December", "Other"))))))))))))</f>
        <v>October</v>
      </c>
      <c r="AA216" s="1" t="s">
        <v>109</v>
      </c>
      <c r="AB216" s="1" t="str">
        <f>IF(ISNUMBER(SEARCH("-",AA216)),TRIM(LEFT(AA216,FIND("-",AA216)-1)),AA216)</f>
        <v>9</v>
      </c>
      <c r="AC216" s="1" t="str">
        <f>IF(AB216="1", "January", IF(AB216="2", "February", IF(AB216="3", "March", IF(AB216="4", "April", IF(AB216="5", "May", IF(AB216="6", "June", IF(AB216="7", "July", IF(AB216="8", "August", IF(AB216="9", "September", IF(AB216="10", "October", IF(AB216="11", "November", IF(AB216="12", "December", "Other"))))))))))))</f>
        <v>September</v>
      </c>
      <c r="AD216" s="1" t="str">
        <f>IF(ISNUMBER(SEARCH("-",AA216)),TRIM(RIGHT(AA216,LEN(AA216)-SEARCH("-",AA216))),AA216)</f>
        <v>10</v>
      </c>
      <c r="AE216" s="1" t="str">
        <f>IF(AD216="1", "January", IF(AD216="2", "February", IF(AD216="3", "March", IF(AD216="4", "April", IF(AD216="5", "May", IF(AD216="6", "June", IF(AD216="7", "July", IF(AD216="8", "August", IF(AD216="9", "September", IF(AD216="10", "October", IF(AD216="11", "November", IF(AD216="12", "December", "Other"))))))))))))</f>
        <v>October</v>
      </c>
      <c r="AF216" s="16" t="s">
        <v>24281</v>
      </c>
      <c r="AG216" s="1" t="str">
        <f t="shared" si="98"/>
        <v xml:space="preserve">Seed </v>
      </c>
      <c r="AH216" s="2" t="str">
        <f t="shared" si="99"/>
        <v>Surface sow from late winter to early summer in a greenhouse[200]. When large enough to handle, prick the seedlings out into individual pots and plant them out in the summer.
Cuttings of half-ripe wood, July/August in a frame.
Division in spring or autumn.</v>
      </c>
      <c r="AI216" s="1" t="s">
        <v>17067</v>
      </c>
      <c r="AJ216" s="1" t="s">
        <v>1</v>
      </c>
      <c r="AK216" s="1" t="s">
        <v>17104</v>
      </c>
      <c r="AL216" s="1" t="str">
        <f t="shared" si="109"/>
        <v>Scented</v>
      </c>
      <c r="AM216" s="1" t="b">
        <v>1</v>
      </c>
      <c r="AN216" s="1" t="b">
        <v>0</v>
      </c>
      <c r="AO216" s="1" t="b">
        <v>0</v>
      </c>
      <c r="AP216" s="5" t="s">
        <v>54</v>
      </c>
      <c r="AQ216" s="5" t="str">
        <f t="shared" si="100"/>
        <v>Light, Medium</v>
      </c>
      <c r="AR216" s="1" t="s">
        <v>10</v>
      </c>
      <c r="AS216" s="1" t="str">
        <f t="shared" si="110"/>
        <v>None, Partial</v>
      </c>
      <c r="AT216" s="1" t="str">
        <f t="shared" si="101"/>
        <v>Partial, Full</v>
      </c>
      <c r="AU216" s="1" t="s">
        <v>11</v>
      </c>
      <c r="AV216" s="1" t="str">
        <f t="shared" si="102"/>
        <v>Dry, Moist</v>
      </c>
      <c r="AW216" s="1" t="s">
        <v>263</v>
      </c>
      <c r="AX216" s="1" t="str">
        <f t="shared" si="103"/>
        <v>Neutral, Alkaline</v>
      </c>
      <c r="AY216" s="1" t="b">
        <v>0</v>
      </c>
      <c r="AZ216" s="1" t="b">
        <v>0</v>
      </c>
      <c r="BA216" s="1" t="b">
        <v>0</v>
      </c>
      <c r="BB216" s="1" t="s">
        <v>275</v>
      </c>
      <c r="BC216" t="str">
        <f t="shared" si="104"/>
        <v>TRUE</v>
      </c>
      <c r="BE216" t="str">
        <f t="shared" si="105"/>
        <v>FALSE</v>
      </c>
      <c r="BF216" s="1" t="b">
        <v>0</v>
      </c>
      <c r="BG216" s="1" t="b">
        <v>0</v>
      </c>
      <c r="BH216" s="1" t="b">
        <v>1</v>
      </c>
      <c r="BJ216" s="1" t="str">
        <f t="shared" si="106"/>
        <v>FALSE</v>
      </c>
      <c r="BL216" t="str">
        <f t="shared" si="107"/>
        <v>FALSE</v>
      </c>
      <c r="BM216" s="1" t="b">
        <v>0</v>
      </c>
      <c r="BN216" s="1" t="b">
        <v>0</v>
      </c>
      <c r="BO216" s="1">
        <f t="shared" si="111"/>
        <v>9</v>
      </c>
      <c r="BP216" s="1" t="s">
        <v>31</v>
      </c>
      <c r="BQ216" s="1" cm="1">
        <f t="array" ref="BQ216">_xlfn.IFS(BP216="None Known",0, LEN(BP216)&gt;500, 5,LEN(BP216)&gt;400, 4, LEN(BP216)&gt;300, 3, LEN(BP216)&gt;200, 2, LEN(BP216)&gt;1, 1)</f>
        <v>0</v>
      </c>
      <c r="BR216" s="1" t="s">
        <v>17068</v>
      </c>
      <c r="BS216" s="1">
        <v>2</v>
      </c>
      <c r="BT216" s="1" t="s">
        <v>17069</v>
      </c>
      <c r="BU216" s="1">
        <v>3</v>
      </c>
      <c r="BV216" s="1" t="s">
        <v>431</v>
      </c>
      <c r="BW216" s="1" t="s">
        <v>1097</v>
      </c>
      <c r="BX216" s="1"/>
      <c r="BY216" t="str">
        <f>_xlfn.XLOOKUP($B216,Img_lookup!A:A,Img_lookup!B:B, "Not available")</f>
        <v>549d4223-06ba-41ea-94e4-f1c268bce9b8</v>
      </c>
      <c r="BZ216" t="str">
        <f>_xlfn.XLOOKUP($B216,Img_lookup!A:A,Img_lookup!C:C, "Not available")</f>
        <v>Artemisia capillaris Thunb.</v>
      </c>
      <c r="CA216" t="str">
        <f>_xlfn.XLOOKUP($B216,Img_lookup!A:A,Img_lookup!D:D, "Not available")</f>
        <v>F. R. Fosberg</v>
      </c>
      <c r="CB216" t="str">
        <f>_xlfn.XLOOKUP($B216,Img_lookup!A:A,Img_lookup!E:E, "https://imgur.com/aT5wafe")</f>
        <v>https://api.openverse.engineering/v1/images/549d4223-06ba-41ea-94e4-f1c268bce9b8/thumb/</v>
      </c>
    </row>
    <row r="217" spans="1:80" ht="409.6" x14ac:dyDescent="0.15">
      <c r="A217" s="1" t="s">
        <v>69</v>
      </c>
      <c r="B217" s="1" t="s">
        <v>14425</v>
      </c>
      <c r="C217" s="1" t="s">
        <v>14426</v>
      </c>
      <c r="D217" s="1" t="s">
        <v>14427</v>
      </c>
      <c r="E217" s="1" t="s">
        <v>14428</v>
      </c>
      <c r="F217" s="1" t="s">
        <v>6</v>
      </c>
      <c r="G217" s="1" t="s">
        <v>6</v>
      </c>
      <c r="H217" s="11" t="str">
        <f t="shared" si="97"/>
        <v>Perennial</v>
      </c>
      <c r="J217" s="1">
        <v>1</v>
      </c>
      <c r="K217" s="1">
        <v>0.5</v>
      </c>
      <c r="L217" t="str" cm="1">
        <f t="array" ref="L217">_xlfn.IFS(J217+K217="", "Unknown", J217+K217&gt;3, "Large", J217+K217&gt;0.5, "Medium", J217+K217&gt;0, "Small")</f>
        <v>Medium</v>
      </c>
      <c r="M217" s="1">
        <v>3</v>
      </c>
      <c r="N217" cm="1">
        <f t="array" ref="N217">IF($M217="",INDEX($M$2:$M$2176,MATCH(1,INDEX(($A$2:$A$2176=$A217)*($M$2:$M$2176&lt;&gt;""),0),0)),$M217)</f>
        <v>3</v>
      </c>
      <c r="O217" s="2" t="str">
        <f t="shared" si="108"/>
        <v>Hardy to cold</v>
      </c>
      <c r="P217" s="1" t="s">
        <v>14429</v>
      </c>
      <c r="R217" t="str">
        <f t="shared" si="112"/>
        <v>Medium</v>
      </c>
      <c r="T217" s="1"/>
      <c r="U217" s="1"/>
      <c r="V217" s="1">
        <v>9</v>
      </c>
      <c r="W217" s="6">
        <f t="shared" si="114"/>
        <v>9</v>
      </c>
      <c r="X217" t="str">
        <f>IF(W217=1, "January", IF(W217=2, "February", IF(W217=3, "March", IF(W217=4, "April", IF(W217=5, "May", IF(W217=6, "June", IF(W217=7, "July", IF(W217=8, "August", IF(W217=9, "September", IF(W217=10, "October", IF(W217=11, "November", IF(W217=12, "December", "Other"))))))))))))</f>
        <v>September</v>
      </c>
      <c r="AF217" s="16" t="s">
        <v>24282</v>
      </c>
      <c r="AG217" s="1" t="str">
        <f t="shared" si="98"/>
        <v xml:space="preserve">Seed </v>
      </c>
      <c r="AH217" s="2" t="str">
        <f t="shared" si="99"/>
        <v>Surface sow from late winter to early summer in a greenhouse. When large enough to handle, prick the seedlings out into individual pots and plant them out in the summer.
Division in spring or autumn. Very easy, the divisions can be planted out direct into their permanent positions f required.
Basal cuttings in late spring. Harvest the shoots when 10 - 15cm long, pot them up in a greenhouse and plant out when well rooted. Very easy.</v>
      </c>
      <c r="AI217" s="1" t="s">
        <v>14430</v>
      </c>
      <c r="AJ217" s="1" t="s">
        <v>1</v>
      </c>
      <c r="AK217" s="1" t="s">
        <v>17104</v>
      </c>
      <c r="AL217" s="1" t="str">
        <f t="shared" si="109"/>
        <v>Unscented</v>
      </c>
      <c r="AM217" s="1" t="b">
        <v>0</v>
      </c>
      <c r="AN217" s="1" t="b">
        <v>0</v>
      </c>
      <c r="AO217" s="1" t="b">
        <v>0</v>
      </c>
      <c r="AP217" s="5" t="s">
        <v>54</v>
      </c>
      <c r="AQ217" s="5" t="str">
        <f t="shared" si="100"/>
        <v>Light, Medium</v>
      </c>
      <c r="AR217" s="1" t="s">
        <v>10</v>
      </c>
      <c r="AS217" s="1" t="str">
        <f t="shared" si="110"/>
        <v>None, Partial</v>
      </c>
      <c r="AT217" s="1" t="str">
        <f t="shared" si="101"/>
        <v>Partial, Full</v>
      </c>
      <c r="AU217" s="1" t="s">
        <v>11</v>
      </c>
      <c r="AV217" s="1" t="str">
        <f t="shared" si="102"/>
        <v>Dry, Moist</v>
      </c>
      <c r="AW217" s="1" t="s">
        <v>12</v>
      </c>
      <c r="AX217" s="1" t="str">
        <f t="shared" si="103"/>
        <v>Acid, Neutral, Alkaline</v>
      </c>
      <c r="AY217" s="1" t="b">
        <v>0</v>
      </c>
      <c r="AZ217" s="1" t="b">
        <v>0</v>
      </c>
      <c r="BA217" s="1" t="b">
        <v>0</v>
      </c>
      <c r="BC217" t="str">
        <f t="shared" si="104"/>
        <v>FALSE</v>
      </c>
      <c r="BE217" t="str">
        <f t="shared" si="105"/>
        <v>FALSE</v>
      </c>
      <c r="BF217" s="1" t="b">
        <v>0</v>
      </c>
      <c r="BG217" s="1" t="b">
        <v>0</v>
      </c>
      <c r="BH217" s="1" t="b">
        <v>1</v>
      </c>
      <c r="BJ217" s="1" t="str">
        <f t="shared" si="106"/>
        <v>FALSE</v>
      </c>
      <c r="BL217" t="str">
        <f t="shared" si="107"/>
        <v>FALSE</v>
      </c>
      <c r="BM217" s="1" t="b">
        <v>0</v>
      </c>
      <c r="BN217" s="1" t="b">
        <v>0</v>
      </c>
      <c r="BO217" s="1">
        <f t="shared" si="111"/>
        <v>8</v>
      </c>
      <c r="BP217" s="1" t="s">
        <v>14431</v>
      </c>
      <c r="BQ217" s="1" cm="1">
        <f t="array" ref="BQ217">_xlfn.IFS(BP217="None Known",0, LEN(BP217)&gt;500, 5,LEN(BP217)&gt;400, 4, LEN(BP217)&gt;300, 3, LEN(BP217)&gt;200, 2, LEN(BP217)&gt;1, 1)</f>
        <v>1</v>
      </c>
      <c r="BR217" s="16" t="s">
        <v>24845</v>
      </c>
      <c r="BS217" s="1">
        <v>2</v>
      </c>
      <c r="BT217" s="1" t="s">
        <v>14432</v>
      </c>
      <c r="BU217" s="1">
        <v>1</v>
      </c>
      <c r="BV217" s="1" t="s">
        <v>1096</v>
      </c>
      <c r="BW217" s="1" t="s">
        <v>1097</v>
      </c>
      <c r="BX217" s="1"/>
      <c r="BY217" t="str">
        <f>_xlfn.XLOOKUP($B217,Img_lookup!A:A,Img_lookup!B:B, "Not available")</f>
        <v>401b88dd-4948-4cca-8df1-dab6b5bb20a7</v>
      </c>
      <c r="BZ217" t="str">
        <f>_xlfn.XLOOKUP($B217,Img_lookup!A:A,Img_lookup!C:C, "Not available")</f>
        <v>Artemisia dracunculoides Pursh</v>
      </c>
      <c r="CA217" t="str">
        <f>_xlfn.XLOOKUP($B217,Img_lookup!A:A,Img_lookup!D:D, "Not available")</f>
        <v>L. M. Pultz</v>
      </c>
      <c r="CB217" t="str">
        <f>_xlfn.XLOOKUP($B217,Img_lookup!A:A,Img_lookup!E:E, "https://imgur.com/aT5wafe")</f>
        <v>https://api.openverse.engineering/v1/images/401b88dd-4948-4cca-8df1-dab6b5bb20a7/thumb/</v>
      </c>
    </row>
    <row r="218" spans="1:80" ht="409.6" x14ac:dyDescent="0.15">
      <c r="A218" s="1" t="s">
        <v>69</v>
      </c>
      <c r="B218" s="1" t="s">
        <v>1088</v>
      </c>
      <c r="C218" s="1" t="s">
        <v>1089</v>
      </c>
      <c r="E218" s="1" t="s">
        <v>1090</v>
      </c>
      <c r="F218" s="1" t="s">
        <v>6</v>
      </c>
      <c r="G218" s="1" t="s">
        <v>6</v>
      </c>
      <c r="H218" s="11" t="str">
        <f t="shared" si="97"/>
        <v>Perennial</v>
      </c>
      <c r="J218" s="1">
        <v>0.60000002399999997</v>
      </c>
      <c r="K218" s="1">
        <v>0.30000001199999998</v>
      </c>
      <c r="L218" t="str" cm="1">
        <f t="array" ref="L218">_xlfn.IFS(J218+K218="", "Unknown", J218+K218&gt;3, "Large", J218+K218&gt;0.5, "Medium", J218+K218&gt;0, "Small")</f>
        <v>Medium</v>
      </c>
      <c r="M218" s="1">
        <v>6</v>
      </c>
      <c r="N218" cm="1">
        <f t="array" ref="N218">IF($M218="",INDEX($M$2:$M$2176,MATCH(1,INDEX(($A$2:$A$2176=$A218)*($M$2:$M$2176&lt;&gt;""),0),0)),$M218)</f>
        <v>6</v>
      </c>
      <c r="O218" s="2" t="str">
        <f t="shared" si="108"/>
        <v>Seasonal outdoors</v>
      </c>
      <c r="P218" s="1" t="s">
        <v>1091</v>
      </c>
      <c r="R218" t="str">
        <f t="shared" si="112"/>
        <v>Medium</v>
      </c>
      <c r="T218" s="1"/>
      <c r="U218" s="1"/>
      <c r="V218" s="1" t="s">
        <v>322</v>
      </c>
      <c r="W218" s="6" t="str">
        <f t="shared" si="114"/>
        <v>6</v>
      </c>
      <c r="X218" t="str">
        <f>IF(W218="1", "January", IF(W218="2", "February", IF(W218="3", "March", IF(W218="4", "April", IF(W218="5", "May", IF(W218="6", "June", IF(W218="7", "July", IF(W218="8", "August", IF(W218="9", "September", IF(W218="10", "October", IF(W218="11", "November", IF(W218="12", "December", "Other"))))))))))))</f>
        <v>June</v>
      </c>
      <c r="Y218" s="2" t="str">
        <f>IF(ISNUMBER(SEARCH("-",V218)),TRIM(RIGHT(V218,LEN(V218)-SEARCH("-",V218))),V218)</f>
        <v>8</v>
      </c>
      <c r="Z218" s="2" t="str">
        <f>IF(Y218="1", "January", IF(Y218="2", "February", IF(Y218="3", "March", IF(Y218="4", "April", IF(Y218="5", "May", IF(Y218="6", "June", IF(Y218="7", "July", IF(Y218="8", "August", IF(Y218="9", "September", IF(Y218="10", "October", IF(Y218="11", "November", IF(Y218="12", "December", "Other"))))))))))))</f>
        <v>August</v>
      </c>
      <c r="AF218" s="16" t="s">
        <v>24283</v>
      </c>
      <c r="AG218" s="1" t="str">
        <f t="shared" si="98"/>
        <v xml:space="preserve">Seed </v>
      </c>
      <c r="AH218" s="2" t="str">
        <f t="shared" si="99"/>
        <v>Surface sow from late winter to early summer in a greenhouse. Fertile seed is rarely produced from this plant - most if not all seed supplied under this name is of the inferior form, Russian tarragon (A. dracunculoides). Therefore, it is best to only propagate by division.
Division is very easy in spring or autumn[K]. The divisions can be planted out direct into their permanent positions, though we prefer to pot them up first and grow them on in a cold frame until they have rooted well.
Basal cuttings in late spring. Harvest young shoots about 10 - 15c long and pot them up in a lightly shaded place in a greenhouse or cold frame. Plant them out into their permanent positions when well rooted. A very quick and easy method of propagation[K].</v>
      </c>
      <c r="AI218" s="1" t="s">
        <v>1092</v>
      </c>
      <c r="AJ218" s="1" t="s">
        <v>1</v>
      </c>
      <c r="AK218" s="1" t="s">
        <v>17104</v>
      </c>
      <c r="AL218" s="1" t="str">
        <f t="shared" si="109"/>
        <v>Scented</v>
      </c>
      <c r="AM218" s="1" t="b">
        <v>1</v>
      </c>
      <c r="AN218" s="1" t="b">
        <v>0</v>
      </c>
      <c r="AO218" s="1" t="b">
        <v>0</v>
      </c>
      <c r="AP218" s="5" t="s">
        <v>54</v>
      </c>
      <c r="AQ218" s="5" t="str">
        <f t="shared" si="100"/>
        <v>Light, Medium</v>
      </c>
      <c r="AR218" s="1" t="s">
        <v>10</v>
      </c>
      <c r="AS218" s="1" t="str">
        <f t="shared" si="110"/>
        <v>None, Partial</v>
      </c>
      <c r="AT218" s="1" t="str">
        <f t="shared" si="101"/>
        <v>Partial, Full</v>
      </c>
      <c r="AU218" s="1" t="s">
        <v>11</v>
      </c>
      <c r="AV218" s="1" t="str">
        <f t="shared" si="102"/>
        <v>Dry, Moist</v>
      </c>
      <c r="AW218" s="1" t="s">
        <v>263</v>
      </c>
      <c r="AX218" s="1" t="str">
        <f t="shared" si="103"/>
        <v>Neutral, Alkaline</v>
      </c>
      <c r="AY218" s="1" t="b">
        <v>0</v>
      </c>
      <c r="AZ218" s="1" t="b">
        <v>0</v>
      </c>
      <c r="BA218" s="1" t="b">
        <v>0</v>
      </c>
      <c r="BC218" t="str">
        <f t="shared" si="104"/>
        <v>FALSE</v>
      </c>
      <c r="BE218" t="str">
        <f t="shared" si="105"/>
        <v>FALSE</v>
      </c>
      <c r="BF218" s="1" t="b">
        <v>0</v>
      </c>
      <c r="BG218" s="1" t="b">
        <v>0</v>
      </c>
      <c r="BH218" s="1" t="b">
        <v>1</v>
      </c>
      <c r="BJ218" s="1" t="str">
        <f t="shared" si="106"/>
        <v>FALSE</v>
      </c>
      <c r="BL218" t="str">
        <f t="shared" si="107"/>
        <v>FALSE</v>
      </c>
      <c r="BM218" s="1" t="b">
        <v>0</v>
      </c>
      <c r="BN218" s="1" t="b">
        <v>0</v>
      </c>
      <c r="BO218" s="1">
        <f t="shared" si="111"/>
        <v>16</v>
      </c>
      <c r="BP218" s="1" t="s">
        <v>1093</v>
      </c>
      <c r="BQ218" s="1" cm="1">
        <f t="array" ref="BQ218">_xlfn.IFS(BP218="None Known",0, LEN(BP218)&gt;500, 5,LEN(BP218)&gt;400, 4, LEN(BP218)&gt;300, 3, LEN(BP218)&gt;200, 2, LEN(BP218)&gt;1, 1)</f>
        <v>2</v>
      </c>
      <c r="BR218" s="1" t="s">
        <v>1094</v>
      </c>
      <c r="BS218" s="1">
        <v>4</v>
      </c>
      <c r="BT218" s="1" t="s">
        <v>1095</v>
      </c>
      <c r="BU218" s="1">
        <v>2</v>
      </c>
      <c r="BV218" s="1" t="s">
        <v>1096</v>
      </c>
      <c r="BW218" s="1" t="s">
        <v>1097</v>
      </c>
      <c r="BX218" s="1"/>
      <c r="BY218" t="str">
        <f>_xlfn.XLOOKUP($B218,Img_lookup!A:A,Img_lookup!B:B, "Not available")</f>
        <v>9cd51075-65cd-4984-824d-11aa326e186d</v>
      </c>
      <c r="BZ218" t="str">
        <f>_xlfn.XLOOKUP($B218,Img_lookup!A:A,Img_lookup!C:C, "Not available")</f>
        <v>Artemisia dracunculus L.</v>
      </c>
      <c r="CA218" t="str">
        <f>_xlfn.XLOOKUP($B218,Img_lookup!A:A,Img_lookup!D:D, "Not available")</f>
        <v>Ralph W. Chaney</v>
      </c>
      <c r="CB218" t="str">
        <f>_xlfn.XLOOKUP($B218,Img_lookup!A:A,Img_lookup!E:E, "https://imgur.com/aT5wafe")</f>
        <v>https://api.openverse.engineering/v1/images/9cd51075-65cd-4984-824d-11aa326e186d/thumb/</v>
      </c>
    </row>
    <row r="219" spans="1:80" ht="409.6" x14ac:dyDescent="0.15">
      <c r="A219" s="1" t="s">
        <v>69</v>
      </c>
      <c r="B219" s="1" t="s">
        <v>14070</v>
      </c>
      <c r="C219" s="1" t="s">
        <v>14071</v>
      </c>
      <c r="E219" s="1" t="s">
        <v>14072</v>
      </c>
      <c r="F219" s="1" t="s">
        <v>6</v>
      </c>
      <c r="G219" s="1" t="s">
        <v>6</v>
      </c>
      <c r="H219" s="11" t="str">
        <f t="shared" si="97"/>
        <v>Perennial</v>
      </c>
      <c r="J219" s="1">
        <v>0.30000001199999998</v>
      </c>
      <c r="K219" s="1">
        <v>0.5</v>
      </c>
      <c r="L219" t="str" cm="1">
        <f t="array" ref="L219">_xlfn.IFS(J219+K219="", "Unknown", J219+K219&gt;3, "Large", J219+K219&gt;0.5, "Medium", J219+K219&gt;0, "Small")</f>
        <v>Medium</v>
      </c>
      <c r="M219" s="1">
        <v>4</v>
      </c>
      <c r="N219" cm="1">
        <f t="array" ref="N219">IF($M219="",INDEX($M$2:$M$2176,MATCH(1,INDEX(($A$2:$A$2176=$A219)*($M$2:$M$2176&lt;&gt;""),0),0)),$M219)</f>
        <v>4</v>
      </c>
      <c r="O219" s="2" t="str">
        <f t="shared" si="108"/>
        <v>Hardy to cold</v>
      </c>
      <c r="P219" s="1" t="s">
        <v>14073</v>
      </c>
      <c r="R219" t="str">
        <f t="shared" si="112"/>
        <v>Medium</v>
      </c>
      <c r="W219"/>
      <c r="AF219" s="16" t="s">
        <v>24284</v>
      </c>
      <c r="AG219" s="1" t="str">
        <f t="shared" si="98"/>
        <v xml:space="preserve">Seed </v>
      </c>
      <c r="AH219" s="2" t="str">
        <f t="shared" si="99"/>
        <v>Surface sow from late winter to early summer in a greenhouse in a very free-draining soil, but make sure that the compost does not dry out. The seed usually germinates within 1 - 2 weeks in a warm greenhouse. When large enough to handle, prick the seedlings out into individual pots and grow them on in the greenhouse for their first winter. Plant them out in late spring or early summer.
Cuttings of half-ripe wood, July/August in a frame.
Division in spring or autumn[200].</v>
      </c>
      <c r="AI219" s="1" t="s">
        <v>14074</v>
      </c>
      <c r="AJ219" s="1" t="s">
        <v>1</v>
      </c>
      <c r="AK219" s="1" t="s">
        <v>17104</v>
      </c>
      <c r="AL219" s="1" t="str">
        <f t="shared" si="109"/>
        <v>Unscented</v>
      </c>
      <c r="AM219" s="1" t="b">
        <v>0</v>
      </c>
      <c r="AN219" s="1" t="b">
        <v>0</v>
      </c>
      <c r="AO219" s="1" t="b">
        <v>0</v>
      </c>
      <c r="AP219" s="5" t="s">
        <v>54</v>
      </c>
      <c r="AQ219" s="5" t="str">
        <f t="shared" si="100"/>
        <v>Light, Medium</v>
      </c>
      <c r="AR219" s="1" t="s">
        <v>30</v>
      </c>
      <c r="AS219" s="1" t="str">
        <f t="shared" si="110"/>
        <v>None</v>
      </c>
      <c r="AT219" s="1" t="str">
        <f t="shared" si="101"/>
        <v>Full</v>
      </c>
      <c r="AU219" s="1" t="s">
        <v>11</v>
      </c>
      <c r="AV219" s="1" t="str">
        <f t="shared" si="102"/>
        <v>Dry, Moist</v>
      </c>
      <c r="AW219" s="1" t="s">
        <v>12</v>
      </c>
      <c r="AX219" s="1" t="str">
        <f t="shared" si="103"/>
        <v>Acid, Neutral, Alkaline</v>
      </c>
      <c r="AY219" s="1" t="b">
        <v>0</v>
      </c>
      <c r="AZ219" s="1" t="b">
        <v>0</v>
      </c>
      <c r="BA219" s="1" t="b">
        <v>0</v>
      </c>
      <c r="BC219" t="str">
        <f t="shared" si="104"/>
        <v>FALSE</v>
      </c>
      <c r="BE219" t="str">
        <f t="shared" si="105"/>
        <v>FALSE</v>
      </c>
      <c r="BF219" s="1" t="b">
        <v>1</v>
      </c>
      <c r="BG219" s="1" t="b">
        <v>0</v>
      </c>
      <c r="BH219" s="1" t="b">
        <v>1</v>
      </c>
      <c r="BJ219" s="1" t="str">
        <f t="shared" si="106"/>
        <v>FALSE</v>
      </c>
      <c r="BL219" t="str">
        <f t="shared" si="107"/>
        <v>FALSE</v>
      </c>
      <c r="BM219" s="1" t="b">
        <v>0</v>
      </c>
      <c r="BN219" s="1" t="b">
        <v>0</v>
      </c>
      <c r="BO219" s="1">
        <f t="shared" si="111"/>
        <v>11</v>
      </c>
      <c r="BP219" s="1" t="s">
        <v>14075</v>
      </c>
      <c r="BQ219" s="1" cm="1">
        <f t="array" ref="BQ219">_xlfn.IFS(BP219="None Known",0, LEN(BP219)&gt;500, 5,LEN(BP219)&gt;400, 4, LEN(BP219)&gt;300, 3, LEN(BP219)&gt;200, 2, LEN(BP219)&gt;1, 1)</f>
        <v>3</v>
      </c>
      <c r="BR219" s="1" t="s">
        <v>14076</v>
      </c>
      <c r="BS219" s="1">
        <v>2</v>
      </c>
      <c r="BT219" s="1" t="s">
        <v>14077</v>
      </c>
      <c r="BU219" s="1">
        <v>2</v>
      </c>
      <c r="BV219" s="1" t="s">
        <v>14078</v>
      </c>
      <c r="BW219" s="1" t="s">
        <v>1097</v>
      </c>
      <c r="BX219" s="1"/>
      <c r="BY219" t="str">
        <f>_xlfn.XLOOKUP($B219,Img_lookup!A:A,Img_lookup!B:B, "Not available")</f>
        <v>fcb1e46e-0906-49bf-b25c-536de1dcdbbd</v>
      </c>
      <c r="BZ219" t="str">
        <f>_xlfn.XLOOKUP($B219,Img_lookup!A:A,Img_lookup!C:C, "Not available")</f>
        <v>Silver Sage/Pasture Sagewort/SheSage,Woman's Weed (Artemisia frigida)</v>
      </c>
      <c r="CA219" t="str">
        <f>_xlfn.XLOOKUP($B219,Img_lookup!A:A,Img_lookup!D:D, "Not available")</f>
        <v>Paula Reedyk</v>
      </c>
      <c r="CB219" t="str">
        <f>_xlfn.XLOOKUP($B219,Img_lookup!A:A,Img_lookup!E:E, "https://imgur.com/aT5wafe")</f>
        <v>https://api.openverse.engineering/v1/images/fcb1e46e-0906-49bf-b25c-536de1dcdbbd/thumb/</v>
      </c>
    </row>
    <row r="220" spans="1:80" ht="409.6" x14ac:dyDescent="0.15">
      <c r="A220" s="1" t="s">
        <v>69</v>
      </c>
      <c r="B220" s="1" t="s">
        <v>10249</v>
      </c>
      <c r="C220" s="1" t="s">
        <v>10250</v>
      </c>
      <c r="D220" s="1" t="s">
        <v>10251</v>
      </c>
      <c r="E220" s="1" t="s">
        <v>10252</v>
      </c>
      <c r="F220" s="1" t="s">
        <v>6</v>
      </c>
      <c r="G220" s="1" t="s">
        <v>6</v>
      </c>
      <c r="H220" s="11" t="str">
        <f t="shared" si="97"/>
        <v>Perennial</v>
      </c>
      <c r="J220" s="1">
        <v>1.5</v>
      </c>
      <c r="L220" t="str" cm="1">
        <f t="array" ref="L220">_xlfn.IFS(J220+K220="", "Unknown", J220+K220&gt;3, "Large", J220+K220&gt;0.5, "Medium", J220+K220&gt;0, "Small")</f>
        <v>Medium</v>
      </c>
      <c r="M220" s="1">
        <v>3</v>
      </c>
      <c r="N220" cm="1">
        <f t="array" ref="N220">IF($M220="",INDEX($M$2:$M$2176,MATCH(1,INDEX(($A$2:$A$2176=$A220)*($M$2:$M$2176&lt;&gt;""),0),0)),$M220)</f>
        <v>3</v>
      </c>
      <c r="O220" s="2" t="str">
        <f t="shared" si="108"/>
        <v>Hardy to cold</v>
      </c>
      <c r="P220" s="1" t="s">
        <v>10253</v>
      </c>
      <c r="R220" t="str">
        <f t="shared" si="112"/>
        <v>Medium</v>
      </c>
      <c r="T220" s="1"/>
      <c r="U220" s="1"/>
      <c r="V220" s="1" t="s">
        <v>135</v>
      </c>
      <c r="W220" s="6" t="str">
        <f t="shared" ref="W220:W227" si="115">IF(ISNUMBER(SEARCH("-",V220)),TRIM(LEFT(V220,FIND("-",V220)-1)),V220)</f>
        <v>8</v>
      </c>
      <c r="X220" t="str">
        <f t="shared" ref="X220:X227" si="116">IF(W220="1", "January", IF(W220="2", "February", IF(W220="3", "March", IF(W220="4", "April", IF(W220="5", "May", IF(W220="6", "June", IF(W220="7", "July", IF(W220="8", "August", IF(W220="9", "September", IF(W220="10", "October", IF(W220="11", "November", IF(W220="12", "December", "Other"))))))))))))</f>
        <v>August</v>
      </c>
      <c r="Y220" s="2" t="str">
        <f t="shared" ref="Y220:Y227" si="117">IF(ISNUMBER(SEARCH("-",V220)),TRIM(RIGHT(V220,LEN(V220)-SEARCH("-",V220))),V220)</f>
        <v>10</v>
      </c>
      <c r="Z220" s="2" t="str">
        <f t="shared" ref="Z220:Z227" si="118">IF(Y220="1", "January", IF(Y220="2", "February", IF(Y220="3", "March", IF(Y220="4", "April", IF(Y220="5", "May", IF(Y220="6", "June", IF(Y220="7", "July", IF(Y220="8", "August", IF(Y220="9", "September", IF(Y220="10", "October", IF(Y220="11", "November", IF(Y220="12", "December", "Other"))))))))))))</f>
        <v>October</v>
      </c>
      <c r="AA220" s="1" t="s">
        <v>135</v>
      </c>
      <c r="AB220" s="1" t="str">
        <f>IF(ISNUMBER(SEARCH("-",AA220)),TRIM(LEFT(AA220,FIND("-",AA220)-1)),AA220)</f>
        <v>8</v>
      </c>
      <c r="AC220" s="1" t="str">
        <f>IF(AB220="1", "January", IF(AB220="2", "February", IF(AB220="3", "March", IF(AB220="4", "April", IF(AB220="5", "May", IF(AB220="6", "June", IF(AB220="7", "July", IF(AB220="8", "August", IF(AB220="9", "September", IF(AB220="10", "October", IF(AB220="11", "November", IF(AB220="12", "December", "Other"))))))))))))</f>
        <v>August</v>
      </c>
      <c r="AD220" s="1" t="str">
        <f>IF(ISNUMBER(SEARCH("-",AA220)),TRIM(RIGHT(AA220,LEN(AA220)-SEARCH("-",AA220))),AA220)</f>
        <v>10</v>
      </c>
      <c r="AE220" s="1" t="str">
        <f>IF(AD220="1", "January", IF(AD220="2", "February", IF(AD220="3", "March", IF(AD220="4", "April", IF(AD220="5", "May", IF(AD220="6", "June", IF(AD220="7", "July", IF(AD220="8", "August", IF(AD220="9", "September", IF(AD220="10", "October", IF(AD220="11", "November", IF(AD220="12", "December", "Other"))))))))))))</f>
        <v>October</v>
      </c>
      <c r="AF220" s="16" t="s">
        <v>24285</v>
      </c>
      <c r="AG220" s="1" t="str">
        <f t="shared" si="98"/>
        <v xml:space="preserve">Seed </v>
      </c>
      <c r="AH220"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0" s="1" t="s">
        <v>10254</v>
      </c>
      <c r="AJ220" s="1" t="s">
        <v>53</v>
      </c>
      <c r="AK220" s="1" t="s">
        <v>17104</v>
      </c>
      <c r="AL220" s="1" t="str">
        <f t="shared" si="109"/>
        <v>Unscented</v>
      </c>
      <c r="AM220" s="1" t="b">
        <v>0</v>
      </c>
      <c r="AN220" s="1" t="b">
        <v>0</v>
      </c>
      <c r="AO220" s="1" t="b">
        <v>0</v>
      </c>
      <c r="AP220" s="5" t="s">
        <v>28</v>
      </c>
      <c r="AQ220" s="5" t="str">
        <f t="shared" si="100"/>
        <v>Light, Medium, Heavy</v>
      </c>
      <c r="AR220" s="1" t="s">
        <v>30</v>
      </c>
      <c r="AS220" s="1" t="str">
        <f t="shared" si="110"/>
        <v>None</v>
      </c>
      <c r="AT220" s="1" t="str">
        <f t="shared" si="101"/>
        <v>Full</v>
      </c>
      <c r="AU220" s="1" t="s">
        <v>11</v>
      </c>
      <c r="AV220" s="1" t="str">
        <f t="shared" si="102"/>
        <v>Dry, Moist</v>
      </c>
      <c r="AW220" s="1" t="s">
        <v>12</v>
      </c>
      <c r="AX220" s="1" t="str">
        <f t="shared" si="103"/>
        <v>Acid, Neutral, Alkaline</v>
      </c>
      <c r="AY220" s="1" t="b">
        <v>0</v>
      </c>
      <c r="AZ220" s="1" t="b">
        <v>0</v>
      </c>
      <c r="BA220" s="1" t="b">
        <v>0</v>
      </c>
      <c r="BC220" t="str">
        <f t="shared" si="104"/>
        <v>FALSE</v>
      </c>
      <c r="BE220" t="str">
        <f t="shared" si="105"/>
        <v>FALSE</v>
      </c>
      <c r="BF220" s="1" t="b">
        <v>1</v>
      </c>
      <c r="BG220" s="1" t="b">
        <v>0</v>
      </c>
      <c r="BH220" s="1" t="b">
        <v>1</v>
      </c>
      <c r="BJ220" s="1" t="str">
        <f t="shared" si="106"/>
        <v>FALSE</v>
      </c>
      <c r="BL220" t="str">
        <f t="shared" si="107"/>
        <v>FALSE</v>
      </c>
      <c r="BM220" s="1" t="b">
        <v>0</v>
      </c>
      <c r="BN220" s="1" t="b">
        <v>0</v>
      </c>
      <c r="BO220" s="1">
        <f t="shared" si="111"/>
        <v>5</v>
      </c>
      <c r="BP220" s="1" t="s">
        <v>10255</v>
      </c>
      <c r="BQ220" s="1" cm="1">
        <f t="array" ref="BQ220">_xlfn.IFS(BP220="None Known",0, LEN(BP220)&gt;500, 5,LEN(BP220)&gt;400, 4, LEN(BP220)&gt;300, 3, LEN(BP220)&gt;200, 2, LEN(BP220)&gt;1, 1)</f>
        <v>1</v>
      </c>
      <c r="BR220" s="1" t="s">
        <v>10256</v>
      </c>
      <c r="BS220" s="1">
        <v>1</v>
      </c>
      <c r="BT220" s="1" t="s">
        <v>10257</v>
      </c>
      <c r="BU220" s="1">
        <v>1</v>
      </c>
      <c r="BW220" s="1" t="s">
        <v>1097</v>
      </c>
      <c r="BX220" s="1"/>
      <c r="BY220" t="str">
        <f>_xlfn.XLOOKUP($B220,Img_lookup!A:A,Img_lookup!B:B, "Not available")</f>
        <v>ac8779c7-f033-41c6-b6af-5570e7fdd1a2</v>
      </c>
      <c r="BZ220" t="str">
        <f>_xlfn.XLOOKUP($B220,Img_lookup!A:A,Img_lookup!C:C, "Not available")</f>
        <v>Artemisia gmelinii Weber ex Stechm.</v>
      </c>
      <c r="CA220" t="str">
        <f>_xlfn.XLOOKUP($B220,Img_lookup!A:A,Img_lookup!D:D, "Not available")</f>
        <v>Collector illegible</v>
      </c>
      <c r="CB220" t="str">
        <f>_xlfn.XLOOKUP($B220,Img_lookup!A:A,Img_lookup!E:E, "https://imgur.com/aT5wafe")</f>
        <v>https://api.openverse.engineering/v1/images/ac8779c7-f033-41c6-b6af-5570e7fdd1a2/thumb/</v>
      </c>
    </row>
    <row r="221" spans="1:80" ht="409.6" x14ac:dyDescent="0.15">
      <c r="A221" s="1" t="s">
        <v>69</v>
      </c>
      <c r="B221" s="1" t="s">
        <v>15443</v>
      </c>
      <c r="D221" s="1" t="s">
        <v>15444</v>
      </c>
      <c r="E221" s="1" t="s">
        <v>1126</v>
      </c>
      <c r="F221" s="1" t="s">
        <v>6</v>
      </c>
      <c r="G221" s="1" t="s">
        <v>6</v>
      </c>
      <c r="H221" s="11" t="str">
        <f t="shared" si="97"/>
        <v>Perennial</v>
      </c>
      <c r="J221" s="1">
        <v>1</v>
      </c>
      <c r="L221" t="str" cm="1">
        <f t="array" ref="L221">_xlfn.IFS(J221+K221="", "Unknown", J221+K221&gt;3, "Large", J221+K221&gt;0.5, "Medium", J221+K221&gt;0, "Small")</f>
        <v>Medium</v>
      </c>
      <c r="M221" s="1">
        <v>8</v>
      </c>
      <c r="N221" cm="1">
        <f t="array" ref="N221">IF($M221="",INDEX($M$2:$M$2176,MATCH(1,INDEX(($A$2:$A$2176=$A221)*($M$2:$M$2176&lt;&gt;""),0),0)),$M221)</f>
        <v>8</v>
      </c>
      <c r="O221" s="2" t="str">
        <f t="shared" si="108"/>
        <v>Grown indoors</v>
      </c>
      <c r="P221" s="1" t="s">
        <v>15445</v>
      </c>
      <c r="R221" t="str">
        <f t="shared" si="112"/>
        <v>Medium</v>
      </c>
      <c r="T221" s="1"/>
      <c r="U221" s="1"/>
      <c r="V221" s="1" t="s">
        <v>135</v>
      </c>
      <c r="W221" s="6" t="str">
        <f t="shared" si="115"/>
        <v>8</v>
      </c>
      <c r="X221" t="str">
        <f t="shared" si="116"/>
        <v>August</v>
      </c>
      <c r="Y221" s="2" t="str">
        <f t="shared" si="117"/>
        <v>10</v>
      </c>
      <c r="Z221" s="2" t="str">
        <f t="shared" si="118"/>
        <v>October</v>
      </c>
      <c r="AA221" s="1" t="s">
        <v>109</v>
      </c>
      <c r="AB221" s="1" t="str">
        <f>IF(ISNUMBER(SEARCH("-",AA221)),TRIM(LEFT(AA221,FIND("-",AA221)-1)),AA221)</f>
        <v>9</v>
      </c>
      <c r="AC221" s="1" t="str">
        <f>IF(AB221="1", "January", IF(AB221="2", "February", IF(AB221="3", "March", IF(AB221="4", "April", IF(AB221="5", "May", IF(AB221="6", "June", IF(AB221="7", "July", IF(AB221="8", "August", IF(AB221="9", "September", IF(AB221="10", "October", IF(AB221="11", "November", IF(AB221="12", "December", "Other"))))))))))))</f>
        <v>September</v>
      </c>
      <c r="AD221" s="1" t="str">
        <f>IF(ISNUMBER(SEARCH("-",AA221)),TRIM(RIGHT(AA221,LEN(AA221)-SEARCH("-",AA221))),AA221)</f>
        <v>10</v>
      </c>
      <c r="AE221" s="1" t="str">
        <f>IF(AD221="1", "January", IF(AD221="2", "February", IF(AD221="3", "March", IF(AD221="4", "April", IF(AD221="5", "May", IF(AD221="6", "June", IF(AD221="7", "July", IF(AD221="8", "August", IF(AD221="9", "September", IF(AD221="10", "October", IF(AD221="11", "November", IF(AD221="12", "December", "Other"))))))))))))</f>
        <v>October</v>
      </c>
      <c r="AF221" s="16" t="s">
        <v>24285</v>
      </c>
      <c r="AG221" s="1" t="str">
        <f t="shared" si="98"/>
        <v xml:space="preserve">Seed </v>
      </c>
      <c r="AH221"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1" s="1" t="s">
        <v>15446</v>
      </c>
      <c r="AJ221" s="1" t="s">
        <v>53</v>
      </c>
      <c r="AK221" s="1" t="s">
        <v>17104</v>
      </c>
      <c r="AL221" s="1" t="str">
        <f t="shared" si="109"/>
        <v>Unscented</v>
      </c>
      <c r="AM221" s="1" t="b">
        <v>0</v>
      </c>
      <c r="AN221" s="1" t="b">
        <v>0</v>
      </c>
      <c r="AO221" s="1" t="b">
        <v>0</v>
      </c>
      <c r="AP221" s="5" t="s">
        <v>28</v>
      </c>
      <c r="AQ221" s="5" t="str">
        <f t="shared" si="100"/>
        <v>Light, Medium, Heavy</v>
      </c>
      <c r="AR221" s="1" t="s">
        <v>10</v>
      </c>
      <c r="AS221" s="1" t="str">
        <f t="shared" si="110"/>
        <v>None, Partial</v>
      </c>
      <c r="AT221" s="1" t="str">
        <f t="shared" si="101"/>
        <v>Partial, Full</v>
      </c>
      <c r="AU221" s="1" t="s">
        <v>11</v>
      </c>
      <c r="AV221" s="1" t="str">
        <f t="shared" si="102"/>
        <v>Dry, Moist</v>
      </c>
      <c r="AW221" s="1" t="s">
        <v>12</v>
      </c>
      <c r="AX221" s="1" t="str">
        <f t="shared" si="103"/>
        <v>Acid, Neutral, Alkaline</v>
      </c>
      <c r="AY221" s="1" t="b">
        <v>0</v>
      </c>
      <c r="AZ221" s="1" t="b">
        <v>0</v>
      </c>
      <c r="BA221" s="1" t="b">
        <v>0</v>
      </c>
      <c r="BC221" t="str">
        <f t="shared" si="104"/>
        <v>FALSE</v>
      </c>
      <c r="BE221" t="str">
        <f t="shared" si="105"/>
        <v>FALSE</v>
      </c>
      <c r="BF221" s="1" t="b">
        <v>0</v>
      </c>
      <c r="BG221" s="1" t="b">
        <v>0</v>
      </c>
      <c r="BH221" s="1" t="b">
        <v>1</v>
      </c>
      <c r="BJ221" s="1" t="str">
        <f t="shared" si="106"/>
        <v>FALSE</v>
      </c>
      <c r="BL221" t="str">
        <f t="shared" si="107"/>
        <v>FALSE</v>
      </c>
      <c r="BM221" s="1" t="b">
        <v>0</v>
      </c>
      <c r="BN221" s="1" t="b">
        <v>0</v>
      </c>
      <c r="BO221" s="1">
        <f t="shared" si="111"/>
        <v>6</v>
      </c>
      <c r="BP221" s="1" t="s">
        <v>15447</v>
      </c>
      <c r="BQ221" s="1" cm="1">
        <f t="array" ref="BQ221">_xlfn.IFS(BP221="None Known",0, LEN(BP221)&gt;500, 5,LEN(BP221)&gt;400, 4, LEN(BP221)&gt;300, 3, LEN(BP221)&gt;200, 2, LEN(BP221)&gt;1, 1)</f>
        <v>1</v>
      </c>
      <c r="BR221" s="1" t="s">
        <v>15448</v>
      </c>
      <c r="BS221" s="1">
        <v>1</v>
      </c>
      <c r="BT221" s="1" t="s">
        <v>15449</v>
      </c>
      <c r="BU221" s="1">
        <v>2</v>
      </c>
      <c r="BV221" s="1" t="s">
        <v>34</v>
      </c>
      <c r="BW221" s="1" t="s">
        <v>1097</v>
      </c>
      <c r="BX221" s="1"/>
      <c r="BY221" t="str">
        <f>_xlfn.XLOOKUP($B221,Img_lookup!A:A,Img_lookup!B:B, "Not available")</f>
        <v>59d29f19-f947-477e-9180-9f03a951ffa3</v>
      </c>
      <c r="BZ221" t="str">
        <f>_xlfn.XLOOKUP($B221,Img_lookup!A:A,Img_lookup!C:C, "Not available")</f>
        <v>Artemisia japonica Thunb.</v>
      </c>
      <c r="CA221" t="str">
        <f>_xlfn.XLOOKUP($B221,Img_lookup!A:A,Img_lookup!D:D, "Not available")</f>
        <v>Park J. Chan</v>
      </c>
      <c r="CB221" t="str">
        <f>_xlfn.XLOOKUP($B221,Img_lookup!A:A,Img_lookup!E:E, "https://imgur.com/aT5wafe")</f>
        <v>https://api.openverse.engineering/v1/images/59d29f19-f947-477e-9180-9f03a951ffa3/thumb/</v>
      </c>
    </row>
    <row r="222" spans="1:80" ht="409.6" x14ac:dyDescent="0.15">
      <c r="A222" s="1" t="s">
        <v>69</v>
      </c>
      <c r="B222" s="1" t="s">
        <v>16946</v>
      </c>
      <c r="E222" s="1" t="s">
        <v>16947</v>
      </c>
      <c r="F222" s="1" t="s">
        <v>6</v>
      </c>
      <c r="G222" s="1" t="s">
        <v>6</v>
      </c>
      <c r="H222" s="11" t="str">
        <f t="shared" si="97"/>
        <v>Perennial</v>
      </c>
      <c r="J222" s="1">
        <v>0.60000002399999997</v>
      </c>
      <c r="L222" t="str" cm="1">
        <f t="array" ref="L222">_xlfn.IFS(J222+K222="", "Unknown", J222+K222&gt;3, "Large", J222+K222&gt;0.5, "Medium", J222+K222&gt;0, "Small")</f>
        <v>Medium</v>
      </c>
      <c r="N222" cm="1">
        <f t="array" ref="N222">IF($M222="",INDEX($M$2:$M$2176,MATCH(1,INDEX(($A$2:$A$2176=$A222)*($M$2:$M$2176&lt;&gt;""),0),0)),$M222)</f>
        <v>7</v>
      </c>
      <c r="O222" s="2" t="str">
        <f t="shared" si="108"/>
        <v>Seasonal outdoors</v>
      </c>
      <c r="P222" s="1" t="s">
        <v>16948</v>
      </c>
      <c r="R222" t="str">
        <f t="shared" si="112"/>
        <v>Medium</v>
      </c>
      <c r="T222" s="1"/>
      <c r="U222" s="1"/>
      <c r="V222" s="1" t="s">
        <v>308</v>
      </c>
      <c r="W222" s="6" t="str">
        <f t="shared" si="115"/>
        <v>8</v>
      </c>
      <c r="X222" t="str">
        <f t="shared" si="116"/>
        <v>August</v>
      </c>
      <c r="Y222" s="2" t="str">
        <f t="shared" si="117"/>
        <v>11</v>
      </c>
      <c r="Z222" s="2" t="str">
        <f t="shared" si="118"/>
        <v>November</v>
      </c>
      <c r="AA222" s="1" t="s">
        <v>166</v>
      </c>
      <c r="AB222" s="1" t="str">
        <f>IF(ISNUMBER(SEARCH("-",AA222)),TRIM(LEFT(AA222,FIND("-",AA222)-1)),AA222)</f>
        <v>9</v>
      </c>
      <c r="AC222" s="1" t="str">
        <f>IF(AB222="1", "January", IF(AB222="2", "February", IF(AB222="3", "March", IF(AB222="4", "April", IF(AB222="5", "May", IF(AB222="6", "June", IF(AB222="7", "July", IF(AB222="8", "August", IF(AB222="9", "September", IF(AB222="10", "October", IF(AB222="11", "November", IF(AB222="12", "December", "Other"))))))))))))</f>
        <v>September</v>
      </c>
      <c r="AD222" s="1" t="str">
        <f>IF(ISNUMBER(SEARCH("-",AA222)),TRIM(RIGHT(AA222,LEN(AA222)-SEARCH("-",AA222))),AA222)</f>
        <v>11</v>
      </c>
      <c r="AE222" s="1" t="str">
        <f>IF(AD222="1", "January", IF(AD222="2", "February", IF(AD222="3", "March", IF(AD222="4", "April", IF(AD222="5", "May", IF(AD222="6", "June", IF(AD222="7", "July", IF(AD222="8", "August", IF(AD222="9", "September", IF(AD222="10", "October", IF(AD222="11", "November", IF(AD222="12", "December", "Other"))))))))))))</f>
        <v>November</v>
      </c>
      <c r="AF222" s="16" t="s">
        <v>24285</v>
      </c>
      <c r="AG222" s="1" t="str">
        <f t="shared" si="98"/>
        <v xml:space="preserve">Seed </v>
      </c>
      <c r="AH222"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2" s="1" t="s">
        <v>16949</v>
      </c>
      <c r="AJ222" s="1" t="s">
        <v>53</v>
      </c>
      <c r="AK222" s="1" t="s">
        <v>17104</v>
      </c>
      <c r="AL222" s="1" t="str">
        <f t="shared" si="109"/>
        <v>Unscented</v>
      </c>
      <c r="AM222" s="1" t="b">
        <v>0</v>
      </c>
      <c r="AN222" s="1" t="b">
        <v>0</v>
      </c>
      <c r="AO222" s="1" t="b">
        <v>0</v>
      </c>
      <c r="AP222" s="5" t="s">
        <v>28</v>
      </c>
      <c r="AQ222" s="5" t="str">
        <f t="shared" si="100"/>
        <v>Light, Medium, Heavy</v>
      </c>
      <c r="AR222" s="1" t="s">
        <v>10</v>
      </c>
      <c r="AS222" s="1" t="str">
        <f t="shared" si="110"/>
        <v>None, Partial</v>
      </c>
      <c r="AT222" s="1" t="str">
        <f t="shared" si="101"/>
        <v>Partial, Full</v>
      </c>
      <c r="AU222" s="1" t="s">
        <v>11</v>
      </c>
      <c r="AV222" s="1" t="str">
        <f t="shared" si="102"/>
        <v>Dry, Moist</v>
      </c>
      <c r="AW222" s="1" t="s">
        <v>12</v>
      </c>
      <c r="AX222" s="1" t="str">
        <f t="shared" si="103"/>
        <v>Acid, Neutral, Alkaline</v>
      </c>
      <c r="AY222" s="1" t="b">
        <v>0</v>
      </c>
      <c r="AZ222" s="1" t="b">
        <v>0</v>
      </c>
      <c r="BA222" s="1" t="b">
        <v>0</v>
      </c>
      <c r="BC222" t="str">
        <f t="shared" si="104"/>
        <v>FALSE</v>
      </c>
      <c r="BE222" t="str">
        <f t="shared" si="105"/>
        <v>FALSE</v>
      </c>
      <c r="BF222" s="1" t="b">
        <v>0</v>
      </c>
      <c r="BG222" s="1" t="b">
        <v>0</v>
      </c>
      <c r="BH222" s="1" t="b">
        <v>1</v>
      </c>
      <c r="BJ222" s="1" t="str">
        <f t="shared" si="106"/>
        <v>FALSE</v>
      </c>
      <c r="BL222" t="str">
        <f t="shared" si="107"/>
        <v>FALSE</v>
      </c>
      <c r="BM222" s="1" t="b">
        <v>0</v>
      </c>
      <c r="BN222" s="1" t="b">
        <v>0</v>
      </c>
      <c r="BO222" s="1">
        <f t="shared" si="111"/>
        <v>11</v>
      </c>
      <c r="BP222" s="1" t="s">
        <v>16950</v>
      </c>
      <c r="BQ222" s="1" cm="1">
        <f t="array" ref="BQ222">_xlfn.IFS(BP222="None Known",0, LEN(BP222)&gt;500, 5,LEN(BP222)&gt;400, 4, LEN(BP222)&gt;300, 3, LEN(BP222)&gt;200, 2, LEN(BP222)&gt;1, 1)</f>
        <v>1</v>
      </c>
      <c r="BR222" s="1" t="s">
        <v>16951</v>
      </c>
      <c r="BS222" s="1">
        <v>3</v>
      </c>
      <c r="BT222" s="1" t="s">
        <v>16952</v>
      </c>
      <c r="BU222" s="1">
        <v>1</v>
      </c>
      <c r="BV222" s="1" t="s">
        <v>34</v>
      </c>
      <c r="BW222" s="1" t="s">
        <v>1097</v>
      </c>
      <c r="BX222" s="1"/>
      <c r="BY222" t="str">
        <f>_xlfn.XLOOKUP($B222,Img_lookup!A:A,Img_lookup!B:B, "Not available")</f>
        <v>491f5aa4-e31c-45a4-8945-e281f65b22f2</v>
      </c>
      <c r="BZ222" t="str">
        <f>_xlfn.XLOOKUP($B222,Img_lookup!A:A,Img_lookup!C:C, "Not available")</f>
        <v>Artemisia keiskeana Miq.</v>
      </c>
      <c r="CA222" t="str">
        <f>_xlfn.XLOOKUP($B222,Img_lookup!A:A,Img_lookup!D:D, "Not available")</f>
        <v>Kim Y. Ja</v>
      </c>
      <c r="CB222" t="str">
        <f>_xlfn.XLOOKUP($B222,Img_lookup!A:A,Img_lookup!E:E, "https://imgur.com/aT5wafe")</f>
        <v>https://api.openverse.engineering/v1/images/491f5aa4-e31c-45a4-8945-e281f65b22f2/thumb/</v>
      </c>
    </row>
    <row r="223" spans="1:80" ht="409.6" x14ac:dyDescent="0.15">
      <c r="A223" s="1" t="s">
        <v>69</v>
      </c>
      <c r="B223" s="1" t="s">
        <v>9979</v>
      </c>
      <c r="C223" s="1" t="s">
        <v>9980</v>
      </c>
      <c r="E223" s="1" t="s">
        <v>9981</v>
      </c>
      <c r="F223" s="1" t="s">
        <v>6</v>
      </c>
      <c r="G223" s="1" t="s">
        <v>6</v>
      </c>
      <c r="H223" s="11" t="str">
        <f t="shared" si="97"/>
        <v>Perennial</v>
      </c>
      <c r="J223" s="1">
        <v>1</v>
      </c>
      <c r="K223" s="1">
        <v>1</v>
      </c>
      <c r="L223" t="str" cm="1">
        <f t="array" ref="L223">_xlfn.IFS(J223+K223="", "Unknown", J223+K223&gt;3, "Large", J223+K223&gt;0.5, "Medium", J223+K223&gt;0, "Small")</f>
        <v>Medium</v>
      </c>
      <c r="M223" s="1">
        <v>5</v>
      </c>
      <c r="N223" cm="1">
        <f t="array" ref="N223">IF($M223="",INDEX($M$2:$M$2176,MATCH(1,INDEX(($A$2:$A$2176=$A223)*($M$2:$M$2176&lt;&gt;""),0),0)),$M223)</f>
        <v>5</v>
      </c>
      <c r="O223" s="2" t="str">
        <f t="shared" si="108"/>
        <v>Seasonal outdoors</v>
      </c>
      <c r="P223" s="1" t="s">
        <v>9982</v>
      </c>
      <c r="R223" t="str">
        <f t="shared" si="112"/>
        <v>Medium</v>
      </c>
      <c r="T223" s="1"/>
      <c r="U223" s="1"/>
      <c r="V223" s="1" t="s">
        <v>135</v>
      </c>
      <c r="W223" s="6" t="str">
        <f t="shared" si="115"/>
        <v>8</v>
      </c>
      <c r="X223" t="str">
        <f t="shared" si="116"/>
        <v>August</v>
      </c>
      <c r="Y223" s="2" t="str">
        <f t="shared" si="117"/>
        <v>10</v>
      </c>
      <c r="Z223" s="2" t="str">
        <f t="shared" si="118"/>
        <v>October</v>
      </c>
      <c r="AA223" s="1" t="s">
        <v>109</v>
      </c>
      <c r="AB223" s="1" t="str">
        <f>IF(ISNUMBER(SEARCH("-",AA223)),TRIM(LEFT(AA223,FIND("-",AA223)-1)),AA223)</f>
        <v>9</v>
      </c>
      <c r="AC223" s="1" t="str">
        <f>IF(AB223="1", "January", IF(AB223="2", "February", IF(AB223="3", "March", IF(AB223="4", "April", IF(AB223="5", "May", IF(AB223="6", "June", IF(AB223="7", "July", IF(AB223="8", "August", IF(AB223="9", "September", IF(AB223="10", "October", IF(AB223="11", "November", IF(AB223="12", "December", "Other"))))))))))))</f>
        <v>September</v>
      </c>
      <c r="AD223" s="1" t="str">
        <f>IF(ISNUMBER(SEARCH("-",AA223)),TRIM(RIGHT(AA223,LEN(AA223)-SEARCH("-",AA223))),AA223)</f>
        <v>10</v>
      </c>
      <c r="AE223" s="1" t="str">
        <f>IF(AD223="1", "January", IF(AD223="2", "February", IF(AD223="3", "March", IF(AD223="4", "April", IF(AD223="5", "May", IF(AD223="6", "June", IF(AD223="7", "July", IF(AD223="8", "August", IF(AD223="9", "September", IF(AD223="10", "October", IF(AD223="11", "November", IF(AD223="12", "December", "Other"))))))))))))</f>
        <v>October</v>
      </c>
      <c r="AF223" s="16" t="s">
        <v>24285</v>
      </c>
      <c r="AG223" s="1" t="str">
        <f t="shared" si="98"/>
        <v xml:space="preserve">Seed </v>
      </c>
      <c r="AH223"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3" s="1" t="s">
        <v>9983</v>
      </c>
      <c r="AJ223" s="1" t="s">
        <v>1</v>
      </c>
      <c r="AK223" s="1" t="s">
        <v>17104</v>
      </c>
      <c r="AL223" s="1" t="str">
        <f t="shared" si="109"/>
        <v>Unscented</v>
      </c>
      <c r="AM223" s="1" t="b">
        <v>0</v>
      </c>
      <c r="AN223" s="1" t="b">
        <v>0</v>
      </c>
      <c r="AO223" s="1" t="b">
        <v>0</v>
      </c>
      <c r="AP223" s="5" t="s">
        <v>54</v>
      </c>
      <c r="AQ223" s="5" t="str">
        <f t="shared" si="100"/>
        <v>Light, Medium</v>
      </c>
      <c r="AR223" s="1" t="s">
        <v>10</v>
      </c>
      <c r="AS223" s="1" t="str">
        <f t="shared" si="110"/>
        <v>None, Partial</v>
      </c>
      <c r="AT223" s="1" t="str">
        <f t="shared" si="101"/>
        <v>Partial, Full</v>
      </c>
      <c r="AU223" s="1" t="s">
        <v>11</v>
      </c>
      <c r="AV223" s="1" t="str">
        <f t="shared" si="102"/>
        <v>Dry, Moist</v>
      </c>
      <c r="AW223" s="1" t="s">
        <v>263</v>
      </c>
      <c r="AX223" s="1" t="str">
        <f t="shared" si="103"/>
        <v>Neutral, Alkaline</v>
      </c>
      <c r="AY223" s="1" t="b">
        <v>0</v>
      </c>
      <c r="AZ223" s="1" t="b">
        <v>0</v>
      </c>
      <c r="BA223" s="1" t="b">
        <v>0</v>
      </c>
      <c r="BC223" t="str">
        <f t="shared" si="104"/>
        <v>FALSE</v>
      </c>
      <c r="BE223" t="str">
        <f t="shared" si="105"/>
        <v>FALSE</v>
      </c>
      <c r="BF223" s="1" t="b">
        <v>0</v>
      </c>
      <c r="BG223" s="1" t="b">
        <v>0</v>
      </c>
      <c r="BH223" s="1" t="b">
        <v>1</v>
      </c>
      <c r="BJ223" s="1" t="str">
        <f t="shared" si="106"/>
        <v>FALSE</v>
      </c>
      <c r="BL223" t="str">
        <f t="shared" si="107"/>
        <v>FALSE</v>
      </c>
      <c r="BM223" s="1" t="b">
        <v>0</v>
      </c>
      <c r="BN223" s="1" t="b">
        <v>0</v>
      </c>
      <c r="BO223" s="1">
        <f t="shared" si="111"/>
        <v>11</v>
      </c>
      <c r="BP223" s="1" t="s">
        <v>9984</v>
      </c>
      <c r="BQ223" s="1" cm="1">
        <f t="array" ref="BQ223">_xlfn.IFS(BP223="None Known",0, LEN(BP223)&gt;500, 5,LEN(BP223)&gt;400, 4, LEN(BP223)&gt;300, 3, LEN(BP223)&gt;200, 2, LEN(BP223)&gt;1, 1)</f>
        <v>3</v>
      </c>
      <c r="BR223" s="1" t="s">
        <v>9985</v>
      </c>
      <c r="BS223" s="1">
        <v>2</v>
      </c>
      <c r="BT223" s="1" t="s">
        <v>9986</v>
      </c>
      <c r="BU223" s="1">
        <v>2</v>
      </c>
      <c r="BV223" s="1" t="s">
        <v>9987</v>
      </c>
      <c r="BW223" s="1" t="s">
        <v>9988</v>
      </c>
      <c r="BX223" s="1"/>
      <c r="BY223" t="str">
        <f>_xlfn.XLOOKUP($B223,Img_lookup!A:A,Img_lookup!B:B, "Not available")</f>
        <v>26ad66ab-c80e-4e8a-a96c-bdff6dc314ff</v>
      </c>
      <c r="BZ223" t="str">
        <f>_xlfn.XLOOKUP($B223,Img_lookup!A:A,Img_lookup!C:C, "Not available")</f>
        <v>White Sagebrush - Artemisia ludoviciana</v>
      </c>
      <c r="CA223" t="str">
        <f>_xlfn.XLOOKUP($B223,Img_lookup!A:A,Img_lookup!D:D, "Not available")</f>
        <v>GlacierNPS</v>
      </c>
      <c r="CB223" t="str">
        <f>_xlfn.XLOOKUP($B223,Img_lookup!A:A,Img_lookup!E:E, "https://imgur.com/aT5wafe")</f>
        <v>https://api.openverse.engineering/v1/images/26ad66ab-c80e-4e8a-a96c-bdff6dc314ff/thumb/</v>
      </c>
    </row>
    <row r="224" spans="1:80" ht="409.6" x14ac:dyDescent="0.15">
      <c r="A224" s="1" t="s">
        <v>69</v>
      </c>
      <c r="B224" s="1" t="s">
        <v>16401</v>
      </c>
      <c r="C224" s="1" t="s">
        <v>16402</v>
      </c>
      <c r="D224" s="1" t="s">
        <v>16403</v>
      </c>
      <c r="E224" s="1" t="s">
        <v>16404</v>
      </c>
      <c r="F224" s="1" t="s">
        <v>22</v>
      </c>
      <c r="G224" s="1" t="s">
        <v>22</v>
      </c>
      <c r="H224" s="11" t="str">
        <f t="shared" si="97"/>
        <v>Perennial</v>
      </c>
      <c r="I224" s="1" t="s">
        <v>17107</v>
      </c>
      <c r="J224" s="1">
        <v>0.60000002399999997</v>
      </c>
      <c r="L224" t="str" cm="1">
        <f t="array" ref="L224">_xlfn.IFS(J224+K224="", "Unknown", J224+K224&gt;3, "Large", J224+K224&gt;0.5, "Medium", J224+K224&gt;0, "Small")</f>
        <v>Medium</v>
      </c>
      <c r="M224" s="1">
        <v>7</v>
      </c>
      <c r="N224" cm="1">
        <f t="array" ref="N224">IF($M224="",INDEX($M$2:$M$2176,MATCH(1,INDEX(($A$2:$A$2176=$A224)*($M$2:$M$2176&lt;&gt;""),0),0)),$M224)</f>
        <v>7</v>
      </c>
      <c r="O224" s="2" t="str">
        <f t="shared" si="108"/>
        <v>Seasonal outdoors</v>
      </c>
      <c r="P224" s="1" t="s">
        <v>16405</v>
      </c>
      <c r="R224" t="str">
        <f t="shared" si="112"/>
        <v>Medium</v>
      </c>
      <c r="T224" s="1"/>
      <c r="U224" s="1"/>
      <c r="V224" s="1" t="s">
        <v>427</v>
      </c>
      <c r="W224" s="6" t="str">
        <f t="shared" si="115"/>
        <v>8</v>
      </c>
      <c r="X224" t="str">
        <f t="shared" si="116"/>
        <v>August</v>
      </c>
      <c r="Y224" s="2" t="str">
        <f t="shared" si="117"/>
        <v>9</v>
      </c>
      <c r="Z224" s="2" t="str">
        <f t="shared" si="118"/>
        <v>September</v>
      </c>
      <c r="AF224" s="16" t="s">
        <v>24286</v>
      </c>
      <c r="AG224" s="1" t="str">
        <f t="shared" si="98"/>
        <v xml:space="preserve">Seed </v>
      </c>
      <c r="AH224"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Cuttings of half-ripe wood, July/August in a frame.
Division in spring or autumn[200].</v>
      </c>
      <c r="AI224" s="1" t="s">
        <v>16406</v>
      </c>
      <c r="AJ224" s="1" t="s">
        <v>1</v>
      </c>
      <c r="AK224" s="1" t="s">
        <v>17104</v>
      </c>
      <c r="AL224" s="1" t="str">
        <f t="shared" si="109"/>
        <v>Scented</v>
      </c>
      <c r="AM224" s="1" t="b">
        <v>1</v>
      </c>
      <c r="AN224" s="1" t="b">
        <v>0</v>
      </c>
      <c r="AO224" s="1" t="b">
        <v>0</v>
      </c>
      <c r="AP224" s="5" t="s">
        <v>54</v>
      </c>
      <c r="AQ224" s="5" t="str">
        <f t="shared" si="100"/>
        <v>Light, Medium</v>
      </c>
      <c r="AR224" s="1" t="s">
        <v>30</v>
      </c>
      <c r="AS224" s="1" t="str">
        <f t="shared" si="110"/>
        <v>None</v>
      </c>
      <c r="AT224" s="1" t="str">
        <f t="shared" si="101"/>
        <v>Full</v>
      </c>
      <c r="AU224" s="1" t="s">
        <v>11</v>
      </c>
      <c r="AV224" s="1" t="str">
        <f t="shared" si="102"/>
        <v>Dry, Moist</v>
      </c>
      <c r="AW224" s="1" t="s">
        <v>12</v>
      </c>
      <c r="AX224" s="1" t="str">
        <f t="shared" si="103"/>
        <v>Acid, Neutral, Alkaline</v>
      </c>
      <c r="AY224" s="1" t="b">
        <v>0</v>
      </c>
      <c r="AZ224" s="1" t="b">
        <v>0</v>
      </c>
      <c r="BA224" s="1" t="b">
        <v>1</v>
      </c>
      <c r="BB224" s="1" t="s">
        <v>29</v>
      </c>
      <c r="BC224" t="str">
        <f t="shared" si="104"/>
        <v>TRUE</v>
      </c>
      <c r="BE224" t="str">
        <f t="shared" si="105"/>
        <v>FALSE</v>
      </c>
      <c r="BF224" s="1" t="b">
        <v>1</v>
      </c>
      <c r="BG224" s="1" t="b">
        <v>0</v>
      </c>
      <c r="BH224" s="1" t="b">
        <v>1</v>
      </c>
      <c r="BJ224" s="1" t="str">
        <f t="shared" si="106"/>
        <v>FALSE</v>
      </c>
      <c r="BL224" t="str">
        <f t="shared" si="107"/>
        <v>FALSE</v>
      </c>
      <c r="BM224" s="1" t="b">
        <v>0</v>
      </c>
      <c r="BN224" s="1" t="b">
        <v>0</v>
      </c>
      <c r="BO224" s="1">
        <f t="shared" si="111"/>
        <v>9</v>
      </c>
      <c r="BP224" s="1" t="s">
        <v>16407</v>
      </c>
      <c r="BQ224" s="1" cm="1">
        <f t="array" ref="BQ224">_xlfn.IFS(BP224="None Known",0, LEN(BP224)&gt;500, 5,LEN(BP224)&gt;400, 4, LEN(BP224)&gt;300, 3, LEN(BP224)&gt;200, 2, LEN(BP224)&gt;1, 1)</f>
        <v>1</v>
      </c>
      <c r="BR224" s="1" t="s">
        <v>16408</v>
      </c>
      <c r="BS224" s="1">
        <v>2</v>
      </c>
      <c r="BT224" s="1" t="s">
        <v>16409</v>
      </c>
      <c r="BU224" s="1">
        <v>2</v>
      </c>
      <c r="BV224" s="1" t="s">
        <v>3476</v>
      </c>
      <c r="BW224" s="1" t="s">
        <v>16410</v>
      </c>
      <c r="BX224" s="1"/>
      <c r="BY224" t="str">
        <f>_xlfn.XLOOKUP($B224,Img_lookup!A:A,Img_lookup!B:B, "Not available")</f>
        <v>04ab22fb-1ba2-4144-828e-84523c41df42</v>
      </c>
      <c r="BZ224" t="str">
        <f>_xlfn.XLOOKUP($B224,Img_lookup!A:A,Img_lookup!C:C, "Not available")</f>
        <v>BM001161764 Artemisia maritima L.</v>
      </c>
      <c r="CA224" t="str">
        <f>_xlfn.XLOOKUP($B224,Img_lookup!A:A,Img_lookup!D:D, "Not available")</f>
        <v>NATT-at-NKM</v>
      </c>
      <c r="CB224" t="str">
        <f>_xlfn.XLOOKUP($B224,Img_lookup!A:A,Img_lookup!E:E, "https://imgur.com/aT5wafe")</f>
        <v>https://api.openverse.engineering/v1/images/04ab22fb-1ba2-4144-828e-84523c41df42/thumb/</v>
      </c>
    </row>
    <row r="225" spans="1:80" ht="409.6" x14ac:dyDescent="0.15">
      <c r="A225" s="1" t="s">
        <v>69</v>
      </c>
      <c r="B225" s="1" t="s">
        <v>3107</v>
      </c>
      <c r="E225" s="1" t="s">
        <v>1126</v>
      </c>
      <c r="F225" s="1" t="s">
        <v>6</v>
      </c>
      <c r="G225" s="1" t="s">
        <v>6</v>
      </c>
      <c r="H225" s="11" t="str">
        <f t="shared" si="97"/>
        <v>Perennial</v>
      </c>
      <c r="J225" s="1">
        <v>1.2000000479999999</v>
      </c>
      <c r="L225" t="str" cm="1">
        <f t="array" ref="L225">_xlfn.IFS(J225+K225="", "Unknown", J225+K225&gt;3, "Large", J225+K225&gt;0.5, "Medium", J225+K225&gt;0, "Small")</f>
        <v>Medium</v>
      </c>
      <c r="N225" cm="1">
        <f t="array" ref="N225">IF($M225="",INDEX($M$2:$M$2176,MATCH(1,INDEX(($A$2:$A$2176=$A225)*($M$2:$M$2176&lt;&gt;""),0),0)),$M225)</f>
        <v>7</v>
      </c>
      <c r="O225" s="2" t="str">
        <f t="shared" si="108"/>
        <v>Seasonal outdoors</v>
      </c>
      <c r="P225" s="1" t="s">
        <v>3108</v>
      </c>
      <c r="R225" t="str">
        <f t="shared" si="112"/>
        <v>Medium</v>
      </c>
      <c r="T225" s="1"/>
      <c r="U225" s="1"/>
      <c r="V225" s="1" t="s">
        <v>2603</v>
      </c>
      <c r="W225" s="6" t="str">
        <f t="shared" si="115"/>
        <v>7</v>
      </c>
      <c r="X225" t="str">
        <f t="shared" si="116"/>
        <v>July</v>
      </c>
      <c r="Y225" s="2" t="str">
        <f t="shared" si="117"/>
        <v>11</v>
      </c>
      <c r="Z225" s="2" t="str">
        <f t="shared" si="118"/>
        <v>November</v>
      </c>
      <c r="AA225" s="1" t="s">
        <v>308</v>
      </c>
      <c r="AB225" s="1" t="str">
        <f>IF(ISNUMBER(SEARCH("-",AA225)),TRIM(LEFT(AA225,FIND("-",AA225)-1)),AA225)</f>
        <v>8</v>
      </c>
      <c r="AC225" s="1" t="str">
        <f>IF(AB225="1", "January", IF(AB225="2", "February", IF(AB225="3", "March", IF(AB225="4", "April", IF(AB225="5", "May", IF(AB225="6", "June", IF(AB225="7", "July", IF(AB225="8", "August", IF(AB225="9", "September", IF(AB225="10", "October", IF(AB225="11", "November", IF(AB225="12", "December", "Other"))))))))))))</f>
        <v>August</v>
      </c>
      <c r="AD225" s="1" t="str">
        <f>IF(ISNUMBER(SEARCH("-",AA225)),TRIM(RIGHT(AA225,LEN(AA225)-SEARCH("-",AA225))),AA225)</f>
        <v>11</v>
      </c>
      <c r="AE225" s="1" t="str">
        <f>IF(AD225="1", "January", IF(AD225="2", "February", IF(AD225="3", "March", IF(AD225="4", "April", IF(AD225="5", "May", IF(AD225="6", "June", IF(AD225="7", "July", IF(AD225="8", "August", IF(AD225="9", "September", IF(AD225="10", "October", IF(AD225="11", "November", IF(AD225="12", "December", "Other"))))))))))))</f>
        <v>November</v>
      </c>
      <c r="AF225" s="16" t="s">
        <v>24287</v>
      </c>
      <c r="AG225" s="1" t="str">
        <f t="shared" si="98"/>
        <v xml:space="preserve">Seed </v>
      </c>
      <c r="AH225"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
Basal cuttings in late spring. Harvest the young shoots when about10 - 15cm long, pot up in a lightly shaded position in a greenhouse or cold frame and plant them out when well rooted. Very easy.</v>
      </c>
      <c r="AI225" s="1" t="s">
        <v>3109</v>
      </c>
      <c r="AJ225" s="1" t="s">
        <v>1</v>
      </c>
      <c r="AK225" s="1" t="s">
        <v>17104</v>
      </c>
      <c r="AL225" s="1" t="str">
        <f t="shared" si="109"/>
        <v>Unscented</v>
      </c>
      <c r="AM225" s="1" t="b">
        <v>0</v>
      </c>
      <c r="AN225" s="1" t="b">
        <v>0</v>
      </c>
      <c r="AO225" s="1" t="b">
        <v>0</v>
      </c>
      <c r="AP225" s="5" t="s">
        <v>54</v>
      </c>
      <c r="AQ225" s="5" t="str">
        <f t="shared" si="100"/>
        <v>Light, Medium</v>
      </c>
      <c r="AR225" s="1" t="s">
        <v>10</v>
      </c>
      <c r="AS225" s="1" t="str">
        <f t="shared" si="110"/>
        <v>None, Partial</v>
      </c>
      <c r="AT225" s="1" t="str">
        <f t="shared" si="101"/>
        <v>Partial, Full</v>
      </c>
      <c r="AU225" s="1" t="s">
        <v>11</v>
      </c>
      <c r="AV225" s="1" t="str">
        <f t="shared" si="102"/>
        <v>Dry, Moist</v>
      </c>
      <c r="AW225" s="1" t="s">
        <v>263</v>
      </c>
      <c r="AX225" s="1" t="str">
        <f t="shared" si="103"/>
        <v>Neutral, Alkaline</v>
      </c>
      <c r="AY225" s="1" t="b">
        <v>0</v>
      </c>
      <c r="AZ225" s="1" t="b">
        <v>0</v>
      </c>
      <c r="BA225" s="1" t="b">
        <v>0</v>
      </c>
      <c r="BC225" t="str">
        <f t="shared" si="104"/>
        <v>FALSE</v>
      </c>
      <c r="BE225" t="str">
        <f t="shared" si="105"/>
        <v>FALSE</v>
      </c>
      <c r="BF225" s="1" t="b">
        <v>0</v>
      </c>
      <c r="BG225" s="1" t="b">
        <v>0</v>
      </c>
      <c r="BH225" s="1" t="b">
        <v>1</v>
      </c>
      <c r="BJ225" s="1" t="str">
        <f t="shared" si="106"/>
        <v>FALSE</v>
      </c>
      <c r="BL225" t="str">
        <f t="shared" si="107"/>
        <v>FALSE</v>
      </c>
      <c r="BM225" s="1" t="b">
        <v>0</v>
      </c>
      <c r="BN225" s="1" t="b">
        <v>0</v>
      </c>
      <c r="BO225" s="1">
        <f t="shared" si="111"/>
        <v>7</v>
      </c>
      <c r="BP225" s="1" t="s">
        <v>31</v>
      </c>
      <c r="BQ225" s="1" cm="1">
        <f t="array" ref="BQ225">_xlfn.IFS(BP225="None Known",0, LEN(BP225)&gt;500, 5,LEN(BP225)&gt;400, 4, LEN(BP225)&gt;300, 3, LEN(BP225)&gt;200, 2, LEN(BP225)&gt;1, 1)</f>
        <v>0</v>
      </c>
      <c r="BR225" s="1" t="s">
        <v>3110</v>
      </c>
      <c r="BS225" s="1">
        <v>2</v>
      </c>
      <c r="BT225" s="1" t="s">
        <v>3111</v>
      </c>
      <c r="BU225" s="1">
        <v>1</v>
      </c>
      <c r="BW225" s="1" t="s">
        <v>1097</v>
      </c>
      <c r="BX225" s="1"/>
      <c r="BY225" t="str">
        <f>_xlfn.XLOOKUP($B225,Img_lookup!A:A,Img_lookup!B:B, "Not available")</f>
        <v>fb042974-6560-4703-b19e-2c7c961ef48f</v>
      </c>
      <c r="BZ225" t="str">
        <f>_xlfn.XLOOKUP($B225,Img_lookup!A:A,Img_lookup!C:C, "Not available")</f>
        <v>Korean wormwood(Artemisia princeps).jpg</v>
      </c>
      <c r="CA225" t="str">
        <f>_xlfn.XLOOKUP($B225,Img_lookup!A:A,Img_lookup!D:D, "Not available")</f>
        <v>dcland2</v>
      </c>
      <c r="CB225" t="str">
        <f>_xlfn.XLOOKUP($B225,Img_lookup!A:A,Img_lookup!E:E, "https://imgur.com/aT5wafe")</f>
        <v>https://api.openverse.engineering/v1/images/fb042974-6560-4703-b19e-2c7c961ef48f/thumb/</v>
      </c>
    </row>
    <row r="226" spans="1:80" ht="409.6" x14ac:dyDescent="0.15">
      <c r="A226" s="1" t="s">
        <v>69</v>
      </c>
      <c r="B226" s="1" t="s">
        <v>10523</v>
      </c>
      <c r="E226" s="1" t="s">
        <v>8272</v>
      </c>
      <c r="F226" s="1" t="s">
        <v>17124</v>
      </c>
      <c r="G226" s="1" t="s">
        <v>17124</v>
      </c>
      <c r="H226" s="11" t="str">
        <f t="shared" si="97"/>
        <v>Annual/Perennial</v>
      </c>
      <c r="J226" s="1">
        <v>0.75</v>
      </c>
      <c r="L226" t="str" cm="1">
        <f t="array" ref="L226">_xlfn.IFS(J226+K226="", "Unknown", J226+K226&gt;3, "Large", J226+K226&gt;0.5, "Medium", J226+K226&gt;0, "Small")</f>
        <v>Medium</v>
      </c>
      <c r="N226" cm="1">
        <f t="array" ref="N226">IF($M226="",INDEX($M$2:$M$2176,MATCH(1,INDEX(($A$2:$A$2176=$A226)*($M$2:$M$2176&lt;&gt;""),0),0)),$M226)</f>
        <v>7</v>
      </c>
      <c r="O226" s="2" t="str">
        <f t="shared" si="108"/>
        <v>Seasonal outdoors</v>
      </c>
      <c r="P226" s="1" t="s">
        <v>10524</v>
      </c>
      <c r="R226" t="str">
        <f t="shared" si="112"/>
        <v>Medium</v>
      </c>
      <c r="T226" s="1"/>
      <c r="U226" s="1"/>
      <c r="V226" s="1" t="s">
        <v>135</v>
      </c>
      <c r="W226" s="6" t="str">
        <f t="shared" si="115"/>
        <v>8</v>
      </c>
      <c r="X226" t="str">
        <f t="shared" si="116"/>
        <v>August</v>
      </c>
      <c r="Y226" s="2" t="str">
        <f t="shared" si="117"/>
        <v>10</v>
      </c>
      <c r="Z226" s="2" t="str">
        <f t="shared" si="118"/>
        <v>October</v>
      </c>
      <c r="AA226" s="1" t="s">
        <v>109</v>
      </c>
      <c r="AB226" s="1" t="str">
        <f>IF(ISNUMBER(SEARCH("-",AA226)),TRIM(LEFT(AA226,FIND("-",AA226)-1)),AA226)</f>
        <v>9</v>
      </c>
      <c r="AC226" s="1" t="str">
        <f>IF(AB226="1", "January", IF(AB226="2", "February", IF(AB226="3", "March", IF(AB226="4", "April", IF(AB226="5", "May", IF(AB226="6", "June", IF(AB226="7", "July", IF(AB226="8", "August", IF(AB226="9", "September", IF(AB226="10", "October", IF(AB226="11", "November", IF(AB226="12", "December", "Other"))))))))))))</f>
        <v>September</v>
      </c>
      <c r="AD226" s="1" t="str">
        <f>IF(ISNUMBER(SEARCH("-",AA226)),TRIM(RIGHT(AA226,LEN(AA226)-SEARCH("-",AA226))),AA226)</f>
        <v>10</v>
      </c>
      <c r="AE226" s="1" t="str">
        <f>IF(AD226="1", "January", IF(AD226="2", "February", IF(AD226="3", "March", IF(AD226="4", "April", IF(AD226="5", "May", IF(AD226="6", "June", IF(AD226="7", "July", IF(AD226="8", "August", IF(AD226="9", "September", IF(AD226="10", "October", IF(AD226="11", "November", IF(AD226="12", "December", "Other"))))))))))))</f>
        <v>October</v>
      </c>
      <c r="AF226" s="16" t="s">
        <v>24285</v>
      </c>
      <c r="AG226" s="1" t="str">
        <f t="shared" si="98"/>
        <v xml:space="preserve">Seed </v>
      </c>
      <c r="AH226"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6" s="1" t="s">
        <v>10525</v>
      </c>
      <c r="AJ226" s="1" t="s">
        <v>53</v>
      </c>
      <c r="AK226" s="1" t="s">
        <v>17104</v>
      </c>
      <c r="AL226" s="1" t="str">
        <f t="shared" si="109"/>
        <v>Unscented</v>
      </c>
      <c r="AM226" s="1" t="b">
        <v>0</v>
      </c>
      <c r="AN226" s="1" t="b">
        <v>0</v>
      </c>
      <c r="AO226" s="1" t="b">
        <v>0</v>
      </c>
      <c r="AP226" s="5" t="s">
        <v>28</v>
      </c>
      <c r="AQ226" s="5" t="str">
        <f t="shared" si="100"/>
        <v>Light, Medium, Heavy</v>
      </c>
      <c r="AR226" s="1" t="s">
        <v>30</v>
      </c>
      <c r="AS226" s="1" t="str">
        <f t="shared" si="110"/>
        <v>None</v>
      </c>
      <c r="AT226" s="1" t="str">
        <f t="shared" si="101"/>
        <v>Full</v>
      </c>
      <c r="AU226" s="1" t="s">
        <v>11</v>
      </c>
      <c r="AV226" s="1" t="str">
        <f t="shared" si="102"/>
        <v>Dry, Moist</v>
      </c>
      <c r="AW226" s="1" t="s">
        <v>12</v>
      </c>
      <c r="AX226" s="1" t="str">
        <f t="shared" si="103"/>
        <v>Acid, Neutral, Alkaline</v>
      </c>
      <c r="AY226" s="1" t="b">
        <v>0</v>
      </c>
      <c r="AZ226" s="1" t="b">
        <v>0</v>
      </c>
      <c r="BA226" s="1" t="b">
        <v>0</v>
      </c>
      <c r="BC226" t="str">
        <f t="shared" si="104"/>
        <v>FALSE</v>
      </c>
      <c r="BE226" t="str">
        <f t="shared" si="105"/>
        <v>FALSE</v>
      </c>
      <c r="BF226" s="1" t="b">
        <v>0</v>
      </c>
      <c r="BG226" s="1" t="b">
        <v>0</v>
      </c>
      <c r="BH226" s="1" t="b">
        <v>1</v>
      </c>
      <c r="BJ226" s="1" t="str">
        <f t="shared" si="106"/>
        <v>FALSE</v>
      </c>
      <c r="BL226" t="str">
        <f t="shared" si="107"/>
        <v>FALSE</v>
      </c>
      <c r="BM226" s="1" t="b">
        <v>0</v>
      </c>
      <c r="BN226" s="1" t="b">
        <v>0</v>
      </c>
      <c r="BO226" s="1">
        <f t="shared" si="111"/>
        <v>5</v>
      </c>
      <c r="BP226" s="1" t="s">
        <v>31</v>
      </c>
      <c r="BQ226" s="1" cm="1">
        <f t="array" ref="BQ226">_xlfn.IFS(BP226="None Known",0, LEN(BP226)&gt;500, 5,LEN(BP226)&gt;400, 4, LEN(BP226)&gt;300, 3, LEN(BP226)&gt;200, 2, LEN(BP226)&gt;1, 1)</f>
        <v>0</v>
      </c>
      <c r="BR226" s="1" t="s">
        <v>10526</v>
      </c>
      <c r="BS226" s="1">
        <v>1</v>
      </c>
      <c r="BT226" s="1" t="s">
        <v>10527</v>
      </c>
      <c r="BU226" s="1">
        <v>2</v>
      </c>
      <c r="BW226" s="1" t="s">
        <v>1097</v>
      </c>
      <c r="BX226" s="1"/>
      <c r="BY226" t="str">
        <f>_xlfn.XLOOKUP($B226,Img_lookup!A:A,Img_lookup!B:B, "Not available")</f>
        <v>e3abc4d8-2f29-4efc-8366-cf6f2d71c6fb</v>
      </c>
      <c r="BZ226" t="str">
        <f>_xlfn.XLOOKUP($B226,Img_lookup!A:A,Img_lookup!C:C, "Not available")</f>
        <v>Artemisia sieversiana Willd.</v>
      </c>
      <c r="CA226" t="e">
        <f>_xlfn.XLOOKUP($B226,Img_lookup!A:A,Img_lookup!D:D, "Not available")</f>
        <v>#NAME?</v>
      </c>
      <c r="CB226" t="str">
        <f>_xlfn.XLOOKUP($B226,Img_lookup!A:A,Img_lookup!E:E, "https://imgur.com/aT5wafe")</f>
        <v>https://api.openverse.engineering/v1/images/e3abc4d8-2f29-4efc-8366-cf6f2d71c6fb/thumb/</v>
      </c>
    </row>
    <row r="227" spans="1:80" ht="409.6" x14ac:dyDescent="0.15">
      <c r="A227" s="1" t="s">
        <v>69</v>
      </c>
      <c r="B227" s="1" t="s">
        <v>6307</v>
      </c>
      <c r="C227" s="1" t="s">
        <v>6308</v>
      </c>
      <c r="E227" s="1" t="s">
        <v>6309</v>
      </c>
      <c r="F227" s="1" t="s">
        <v>6</v>
      </c>
      <c r="G227" s="1" t="s">
        <v>6</v>
      </c>
      <c r="H227" s="11" t="str">
        <f t="shared" si="97"/>
        <v>Perennial</v>
      </c>
      <c r="I227" s="1" t="s">
        <v>17108</v>
      </c>
      <c r="J227" s="1">
        <v>0.5</v>
      </c>
      <c r="K227" s="1">
        <v>0.60000002399999997</v>
      </c>
      <c r="L227" t="str" cm="1">
        <f t="array" ref="L227">_xlfn.IFS(J227+K227="", "Unknown", J227+K227&gt;3, "Large", J227+K227&gt;0.5, "Medium", J227+K227&gt;0, "Small")</f>
        <v>Medium</v>
      </c>
      <c r="M227" s="1">
        <v>3</v>
      </c>
      <c r="N227" cm="1">
        <f t="array" ref="N227">IF($M227="",INDEX($M$2:$M$2176,MATCH(1,INDEX(($A$2:$A$2176=$A227)*($M$2:$M$2176&lt;&gt;""),0),0)),$M227)</f>
        <v>3</v>
      </c>
      <c r="O227" s="2" t="str">
        <f t="shared" si="108"/>
        <v>Hardy to cold</v>
      </c>
      <c r="P227" s="1" t="s">
        <v>6310</v>
      </c>
      <c r="R227" t="str">
        <f t="shared" si="112"/>
        <v>Medium</v>
      </c>
      <c r="S227" s="1" t="s">
        <v>24</v>
      </c>
      <c r="T227" s="1" t="str">
        <f>LEFT(S227,FIND("-",S227)-1)</f>
        <v xml:space="preserve">1 </v>
      </c>
      <c r="U227" s="1" t="str">
        <f>RIGHT(S227,FIND("-",S227)-1)</f>
        <v>12</v>
      </c>
      <c r="V227" s="1" t="s">
        <v>108</v>
      </c>
      <c r="W227" s="6" t="str">
        <f t="shared" si="115"/>
        <v>7</v>
      </c>
      <c r="X227" t="str">
        <f t="shared" si="116"/>
        <v>July</v>
      </c>
      <c r="Y227" s="2" t="str">
        <f t="shared" si="117"/>
        <v>9</v>
      </c>
      <c r="Z227" s="2" t="str">
        <f t="shared" si="118"/>
        <v>September</v>
      </c>
      <c r="AA227" s="1" t="s">
        <v>135</v>
      </c>
      <c r="AB227" s="1" t="str">
        <f>IF(ISNUMBER(SEARCH("-",AA227)),TRIM(LEFT(AA227,FIND("-",AA227)-1)),AA227)</f>
        <v>8</v>
      </c>
      <c r="AC227" s="1" t="str">
        <f>IF(AB227="1", "January", IF(AB227="2", "February", IF(AB227="3", "March", IF(AB227="4", "April", IF(AB227="5", "May", IF(AB227="6", "June", IF(AB227="7", "July", IF(AB227="8", "August", IF(AB227="9", "September", IF(AB227="10", "October", IF(AB227="11", "November", IF(AB227="12", "December", "Other"))))))))))))</f>
        <v>August</v>
      </c>
      <c r="AD227" s="1" t="str">
        <f>IF(ISNUMBER(SEARCH("-",AA227)),TRIM(RIGHT(AA227,LEN(AA227)-SEARCH("-",AA227))),AA227)</f>
        <v>10</v>
      </c>
      <c r="AE227" s="1" t="str">
        <f>IF(AD227="1", "January", IF(AD227="2", "February", IF(AD227="3", "March", IF(AD227="4", "April", IF(AD227="5", "May", IF(AD227="6", "June", IF(AD227="7", "July", IF(AD227="8", "August", IF(AD227="9", "September", IF(AD227="10", "October", IF(AD227="11", "November", IF(AD227="12", "December", "Other"))))))))))))</f>
        <v>October</v>
      </c>
      <c r="AF227" s="16" t="s">
        <v>24285</v>
      </c>
      <c r="AG227" s="1" t="str">
        <f t="shared" si="98"/>
        <v xml:space="preserve">Seed </v>
      </c>
      <c r="AH227"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7" s="1" t="s">
        <v>6311</v>
      </c>
      <c r="AJ227" s="1" t="s">
        <v>53</v>
      </c>
      <c r="AK227" s="1" t="s">
        <v>17104</v>
      </c>
      <c r="AL227" s="1" t="str">
        <f t="shared" si="109"/>
        <v>Unscented</v>
      </c>
      <c r="AM227" s="1" t="b">
        <v>0</v>
      </c>
      <c r="AN227" s="1" t="b">
        <v>0</v>
      </c>
      <c r="AO227" s="1" t="b">
        <v>0</v>
      </c>
      <c r="AP227" s="5" t="s">
        <v>54</v>
      </c>
      <c r="AQ227" s="5" t="str">
        <f t="shared" si="100"/>
        <v>Light, Medium</v>
      </c>
      <c r="AR227" s="1" t="s">
        <v>30</v>
      </c>
      <c r="AS227" s="1" t="str">
        <f t="shared" si="110"/>
        <v>None</v>
      </c>
      <c r="AT227" s="1" t="str">
        <f t="shared" si="101"/>
        <v>Full</v>
      </c>
      <c r="AU227" s="1" t="s">
        <v>11</v>
      </c>
      <c r="AV227" s="1" t="str">
        <f t="shared" si="102"/>
        <v>Dry, Moist</v>
      </c>
      <c r="AW227" s="1" t="s">
        <v>12</v>
      </c>
      <c r="AX227" s="1" t="str">
        <f t="shared" si="103"/>
        <v>Acid, Neutral, Alkaline</v>
      </c>
      <c r="AY227" s="1" t="b">
        <v>0</v>
      </c>
      <c r="AZ227" s="1" t="b">
        <v>0</v>
      </c>
      <c r="BA227" s="1" t="b">
        <v>0</v>
      </c>
      <c r="BB227" s="1" t="s">
        <v>29</v>
      </c>
      <c r="BC227" t="str">
        <f t="shared" si="104"/>
        <v>TRUE</v>
      </c>
      <c r="BE227" t="str">
        <f t="shared" si="105"/>
        <v>FALSE</v>
      </c>
      <c r="BF227" s="1" t="b">
        <v>1</v>
      </c>
      <c r="BG227" s="1" t="b">
        <v>0</v>
      </c>
      <c r="BH227" s="1" t="b">
        <v>1</v>
      </c>
      <c r="BJ227" s="1" t="str">
        <f t="shared" si="106"/>
        <v>FALSE</v>
      </c>
      <c r="BL227" t="str">
        <f t="shared" si="107"/>
        <v>FALSE</v>
      </c>
      <c r="BM227" s="1" t="b">
        <v>0</v>
      </c>
      <c r="BN227" s="1" t="b">
        <v>0</v>
      </c>
      <c r="BO227" s="1">
        <f t="shared" si="111"/>
        <v>4</v>
      </c>
      <c r="BP227" s="1" t="s">
        <v>6312</v>
      </c>
      <c r="BQ227" s="1" cm="1">
        <f t="array" ref="BQ227">_xlfn.IFS(BP227="None Known",0, LEN(BP227)&gt;500, 5,LEN(BP227)&gt;400, 4, LEN(BP227)&gt;300, 3, LEN(BP227)&gt;200, 2, LEN(BP227)&gt;1, 1)</f>
        <v>1</v>
      </c>
      <c r="BR227" s="1" t="s">
        <v>6313</v>
      </c>
      <c r="BS227" s="1">
        <v>1</v>
      </c>
      <c r="BT227" s="1" t="s">
        <v>31</v>
      </c>
      <c r="BU227" s="1">
        <v>0</v>
      </c>
      <c r="BV227" s="1" t="s">
        <v>34</v>
      </c>
      <c r="BW227" s="1" t="s">
        <v>1097</v>
      </c>
      <c r="BX227" s="1"/>
      <c r="BY227" t="str">
        <f>_xlfn.XLOOKUP($B227,Img_lookup!A:A,Img_lookup!B:B, "Not available")</f>
        <v>91f65e08-6572-4b9e-9dd6-16011549cebe</v>
      </c>
      <c r="BZ227" t="str">
        <f>_xlfn.XLOOKUP($B227,Img_lookup!A:A,Img_lookup!C:C, "Not available")</f>
        <v>dusty miller -- Artemisia stelleriana</v>
      </c>
      <c r="CA227" t="str">
        <f>_xlfn.XLOOKUP($B227,Img_lookup!A:A,Img_lookup!D:D, "Not available")</f>
        <v>Surely Shirly</v>
      </c>
      <c r="CB227" t="str">
        <f>_xlfn.XLOOKUP($B227,Img_lookup!A:A,Img_lookup!E:E, "https://imgur.com/aT5wafe")</f>
        <v>https://api.openverse.engineering/v1/images/91f65e08-6572-4b9e-9dd6-16011549cebe/thumb/</v>
      </c>
    </row>
    <row r="228" spans="1:80" ht="409.6" x14ac:dyDescent="0.15">
      <c r="A228" s="1" t="s">
        <v>69</v>
      </c>
      <c r="B228" s="1" t="s">
        <v>16232</v>
      </c>
      <c r="C228" s="1" t="s">
        <v>14339</v>
      </c>
      <c r="D228" s="1" t="s">
        <v>16233</v>
      </c>
      <c r="E228" s="1" t="s">
        <v>16234</v>
      </c>
      <c r="F228" s="1" t="s">
        <v>6</v>
      </c>
      <c r="G228" s="1" t="s">
        <v>6</v>
      </c>
      <c r="H228" s="11" t="str">
        <f t="shared" si="97"/>
        <v>Perennial</v>
      </c>
      <c r="J228" s="1">
        <v>1.5</v>
      </c>
      <c r="L228" t="str" cm="1">
        <f t="array" ref="L228">_xlfn.IFS(J228+K228="", "Unknown", J228+K228&gt;3, "Large", J228+K228&gt;0.5, "Medium", J228+K228&gt;0, "Small")</f>
        <v>Medium</v>
      </c>
      <c r="N228" cm="1">
        <f t="array" ref="N228">IF($M228="",INDEX($M$2:$M$2176,MATCH(1,INDEX(($A$2:$A$2176=$A228)*($M$2:$M$2176&lt;&gt;""),0),0)),$M228)</f>
        <v>7</v>
      </c>
      <c r="O228" s="2" t="str">
        <f t="shared" si="108"/>
        <v>Seasonal outdoors</v>
      </c>
      <c r="P228" s="1" t="s">
        <v>16235</v>
      </c>
      <c r="R228" t="str">
        <f t="shared" si="112"/>
        <v>Medium</v>
      </c>
      <c r="W228"/>
      <c r="AF228" s="16" t="s">
        <v>24285</v>
      </c>
      <c r="AG228" s="1" t="str">
        <f t="shared" si="98"/>
        <v xml:space="preserve">Seed </v>
      </c>
      <c r="AH228"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28" s="1" t="s">
        <v>16236</v>
      </c>
      <c r="AJ228" s="1" t="s">
        <v>53</v>
      </c>
      <c r="AK228" s="1" t="s">
        <v>17104</v>
      </c>
      <c r="AL228" s="1" t="str">
        <f t="shared" si="109"/>
        <v>Unscented</v>
      </c>
      <c r="AM228" s="1" t="b">
        <v>0</v>
      </c>
      <c r="AN228" s="1" t="b">
        <v>0</v>
      </c>
      <c r="AO228" s="1" t="b">
        <v>0</v>
      </c>
      <c r="AP228" s="5" t="s">
        <v>54</v>
      </c>
      <c r="AQ228" s="5" t="str">
        <f t="shared" si="100"/>
        <v>Light, Medium</v>
      </c>
      <c r="AR228" s="1" t="s">
        <v>10</v>
      </c>
      <c r="AS228" s="1" t="str">
        <f t="shared" si="110"/>
        <v>None, Partial</v>
      </c>
      <c r="AT228" s="1" t="str">
        <f t="shared" si="101"/>
        <v>Partial, Full</v>
      </c>
      <c r="AU228" s="1" t="s">
        <v>11</v>
      </c>
      <c r="AV228" s="1" t="str">
        <f t="shared" si="102"/>
        <v>Dry, Moist</v>
      </c>
      <c r="AW228" s="1" t="s">
        <v>12</v>
      </c>
      <c r="AX228" s="1" t="str">
        <f t="shared" si="103"/>
        <v>Acid, Neutral, Alkaline</v>
      </c>
      <c r="AY228" s="1" t="b">
        <v>0</v>
      </c>
      <c r="AZ228" s="1" t="b">
        <v>0</v>
      </c>
      <c r="BA228" s="1" t="b">
        <v>0</v>
      </c>
      <c r="BC228" t="str">
        <f t="shared" si="104"/>
        <v>FALSE</v>
      </c>
      <c r="BE228" t="str">
        <f t="shared" si="105"/>
        <v>FALSE</v>
      </c>
      <c r="BF228" s="1" t="b">
        <v>0</v>
      </c>
      <c r="BG228" s="1" t="b">
        <v>0</v>
      </c>
      <c r="BH228" s="1" t="b">
        <v>1</v>
      </c>
      <c r="BJ228" s="1" t="str">
        <f t="shared" si="106"/>
        <v>FALSE</v>
      </c>
      <c r="BL228" t="str">
        <f t="shared" si="107"/>
        <v>FALSE</v>
      </c>
      <c r="BM228" s="1" t="b">
        <v>0</v>
      </c>
      <c r="BN228" s="1" t="b">
        <v>0</v>
      </c>
      <c r="BO228" s="1">
        <f t="shared" si="111"/>
        <v>6</v>
      </c>
      <c r="BP228" s="1" t="s">
        <v>16237</v>
      </c>
      <c r="BQ228" s="1" cm="1">
        <f t="array" ref="BQ228">_xlfn.IFS(BP228="None Known",0, LEN(BP228)&gt;500, 5,LEN(BP228)&gt;400, 4, LEN(BP228)&gt;300, 3, LEN(BP228)&gt;200, 2, LEN(BP228)&gt;1, 1)</f>
        <v>1</v>
      </c>
      <c r="BR228" s="1" t="s">
        <v>16238</v>
      </c>
      <c r="BS228" s="1">
        <v>1</v>
      </c>
      <c r="BT228" s="1" t="s">
        <v>16239</v>
      </c>
      <c r="BU228" s="1">
        <v>2</v>
      </c>
      <c r="BV228" s="1" t="s">
        <v>16240</v>
      </c>
      <c r="BW228" s="1" t="s">
        <v>1097</v>
      </c>
      <c r="BX228" s="1"/>
      <c r="BY228" t="str">
        <f>_xlfn.XLOOKUP($B228,Img_lookup!A:A,Img_lookup!B:B, "Not available")</f>
        <v>a3ea8621-07e5-4f54-9ab8-b5bd5c12a3fc</v>
      </c>
      <c r="BZ228" t="str">
        <f>_xlfn.XLOOKUP($B228,Img_lookup!A:A,Img_lookup!C:C, "Not available")</f>
        <v>Artemisia tilesii Ledeb.</v>
      </c>
      <c r="CA228" t="str">
        <f>_xlfn.XLOOKUP($B228,Img_lookup!A:A,Img_lookup!D:D, "Not available")</f>
        <v>O. J. Murie</v>
      </c>
      <c r="CB228" t="str">
        <f>_xlfn.XLOOKUP($B228,Img_lookup!A:A,Img_lookup!E:E, "https://imgur.com/aT5wafe")</f>
        <v>https://api.openverse.engineering/v1/images/a3ea8621-07e5-4f54-9ab8-b5bd5c12a3fc/thumb/</v>
      </c>
    </row>
    <row r="229" spans="1:80" ht="409.6" x14ac:dyDescent="0.15">
      <c r="A229" s="1" t="s">
        <v>69</v>
      </c>
      <c r="B229" s="1" t="s">
        <v>1201</v>
      </c>
      <c r="C229" s="1" t="s">
        <v>1202</v>
      </c>
      <c r="D229" s="1" t="s">
        <v>1203</v>
      </c>
      <c r="E229" s="1" t="s">
        <v>1204</v>
      </c>
      <c r="F229" s="1" t="s">
        <v>22</v>
      </c>
      <c r="G229" s="1" t="s">
        <v>22</v>
      </c>
      <c r="H229" s="11" t="str">
        <f t="shared" si="97"/>
        <v>Perennial</v>
      </c>
      <c r="I229" s="1" t="s">
        <v>17108</v>
      </c>
      <c r="J229" s="1">
        <v>2.5</v>
      </c>
      <c r="L229" t="str" cm="1">
        <f t="array" ref="L229">_xlfn.IFS(J229+K229="", "Unknown", J229+K229&gt;3, "Large", J229+K229&gt;0.5, "Medium", J229+K229&gt;0, "Small")</f>
        <v>Medium</v>
      </c>
      <c r="M229" s="1">
        <v>8</v>
      </c>
      <c r="N229" cm="1">
        <f t="array" ref="N229">IF($M229="",INDEX($M$2:$M$2176,MATCH(1,INDEX(($A$2:$A$2176=$A229)*($M$2:$M$2176&lt;&gt;""),0),0)),$M229)</f>
        <v>8</v>
      </c>
      <c r="O229" s="2" t="str">
        <f t="shared" si="108"/>
        <v>Grown indoors</v>
      </c>
      <c r="P229" s="1" t="s">
        <v>1205</v>
      </c>
      <c r="R229" t="str">
        <f t="shared" si="112"/>
        <v>Medium</v>
      </c>
      <c r="S229" s="1" t="s">
        <v>24</v>
      </c>
      <c r="T229" s="1" t="str">
        <f>LEFT(S229,FIND("-",S229)-1)</f>
        <v xml:space="preserve">1 </v>
      </c>
      <c r="U229" s="1" t="str">
        <f>RIGHT(S229,FIND("-",S229)-1)</f>
        <v>12</v>
      </c>
      <c r="V229" s="1">
        <v>10</v>
      </c>
      <c r="W229" s="6">
        <f>IF(ISNUMBER(SEARCH("-",V229)),TRIM(LEFT(V229,FIND("-",V229)-1)),V229)</f>
        <v>10</v>
      </c>
      <c r="X229" t="str">
        <f>IF(W229=1, "January", IF(W229=2, "February", IF(W229=3, "March", IF(W229=4, "April", IF(W229=5, "May", IF(W229=6, "June", IF(W229=7, "July", IF(W229=8, "August", IF(W229=9, "September", IF(W229=10, "October", IF(W229=11, "November", IF(W229=12, "December", "Other"))))))))))))</f>
        <v>October</v>
      </c>
      <c r="Y229" s="1"/>
      <c r="Z229" s="1"/>
      <c r="AA229" s="1" t="s">
        <v>907</v>
      </c>
      <c r="AB229" s="1" t="str">
        <f>IF(ISNUMBER(SEARCH("-",AA229)),TRIM(LEFT(AA229,FIND("-",AA229)-1)),AA229)</f>
        <v>10</v>
      </c>
      <c r="AC229" s="1" t="str">
        <f>IF(AB229="1", "January", IF(AB229="2", "February", IF(AB229="3", "March", IF(AB229="4", "April", IF(AB229="5", "May", IF(AB229="6", "June", IF(AB229="7", "July", IF(AB229="8", "August", IF(AB229="9", "September", IF(AB229="10", "October", IF(AB229="11", "November", IF(AB229="12", "December", "Other"))))))))))))</f>
        <v>October</v>
      </c>
      <c r="AD229" s="1" t="str">
        <f>IF(ISNUMBER(SEARCH("-",AA229)),TRIM(RIGHT(AA229,LEN(AA229)-SEARCH("-",AA229))),AA229)</f>
        <v>11</v>
      </c>
      <c r="AE229" s="1" t="str">
        <f>IF(AD229="1", "January", IF(AD229="2", "February", IF(AD229="3", "March", IF(AD229="4", "April", IF(AD229="5", "May", IF(AD229="6", "June", IF(AD229="7", "July", IF(AD229="8", "August", IF(AD229="9", "September", IF(AD229="10", "October", IF(AD229="11", "November", IF(AD229="12", "December", "Other"))))))))))))</f>
        <v>November</v>
      </c>
      <c r="AF229" s="16" t="s">
        <v>24288</v>
      </c>
      <c r="AG229" s="1" t="str">
        <f t="shared" si="98"/>
        <v xml:space="preserve">Seed </v>
      </c>
      <c r="AH229" s="2" t="str">
        <f t="shared" si="99"/>
        <v>Surface sow from late winter to early summer in a greenhouse in a very free-draining soil, but making sure that the compost does not dry out. The sub-species A. tridentata vaseyana germinates better if given a cool stratification for 30 - 50 days. Other sub-species germinate in 1 - 2 weeks in a warm greenhouse[164]. When large enough to handle, prick the seedlings out into individual pots and grow them on in the greenhouse for their first winter, planting them out in late spring or early summer.
Cuttings of half-ripe wood, July/August in a frame. Very slow to root[11]
Division in spring or autumn.
Layering[164].</v>
      </c>
      <c r="AI229" s="1" t="s">
        <v>1206</v>
      </c>
      <c r="AJ229" s="1" t="s">
        <v>1</v>
      </c>
      <c r="AK229" s="1" t="s">
        <v>17104</v>
      </c>
      <c r="AL229" s="1" t="str">
        <f t="shared" si="109"/>
        <v>Scented</v>
      </c>
      <c r="AM229" s="1" t="b">
        <v>1</v>
      </c>
      <c r="AN229" s="1" t="b">
        <v>0</v>
      </c>
      <c r="AO229" s="1" t="b">
        <v>0</v>
      </c>
      <c r="AP229" s="5" t="s">
        <v>54</v>
      </c>
      <c r="AQ229" s="5" t="str">
        <f t="shared" si="100"/>
        <v>Light, Medium</v>
      </c>
      <c r="AR229" s="1" t="s">
        <v>30</v>
      </c>
      <c r="AS229" s="1" t="str">
        <f t="shared" si="110"/>
        <v>None</v>
      </c>
      <c r="AT229" s="1" t="str">
        <f t="shared" si="101"/>
        <v>Full</v>
      </c>
      <c r="AU229" s="1" t="s">
        <v>11</v>
      </c>
      <c r="AV229" s="1" t="str">
        <f t="shared" si="102"/>
        <v>Dry, Moist</v>
      </c>
      <c r="AW229" s="1" t="s">
        <v>12</v>
      </c>
      <c r="AX229" s="1" t="str">
        <f t="shared" si="103"/>
        <v>Acid, Neutral, Alkaline</v>
      </c>
      <c r="AY229" s="1" t="b">
        <v>0</v>
      </c>
      <c r="AZ229" s="1" t="b">
        <v>1</v>
      </c>
      <c r="BA229" s="1" t="b">
        <v>0</v>
      </c>
      <c r="BC229" t="str">
        <f t="shared" si="104"/>
        <v>FALSE</v>
      </c>
      <c r="BE229" t="str">
        <f t="shared" si="105"/>
        <v>FALSE</v>
      </c>
      <c r="BF229" s="1" t="b">
        <v>1</v>
      </c>
      <c r="BG229" s="1" t="b">
        <v>0</v>
      </c>
      <c r="BH229" s="1" t="b">
        <v>1</v>
      </c>
      <c r="BI229" s="1" t="s">
        <v>77</v>
      </c>
      <c r="BJ229" s="1" t="str">
        <f t="shared" si="106"/>
        <v>TRUE</v>
      </c>
      <c r="BL229" t="str">
        <f t="shared" si="107"/>
        <v>FALSE</v>
      </c>
      <c r="BM229" s="1" t="b">
        <v>0</v>
      </c>
      <c r="BN229" s="1" t="b">
        <v>0</v>
      </c>
      <c r="BO229" s="1">
        <f t="shared" si="111"/>
        <v>16</v>
      </c>
      <c r="BP229" s="1" t="s">
        <v>1207</v>
      </c>
      <c r="BQ229" s="1" cm="1">
        <f t="array" ref="BQ229">_xlfn.IFS(BP229="None Known",0, LEN(BP229)&gt;500, 5,LEN(BP229)&gt;400, 4, LEN(BP229)&gt;300, 3, LEN(BP229)&gt;200, 2, LEN(BP229)&gt;1, 1)</f>
        <v>5</v>
      </c>
      <c r="BR229" s="16" t="s">
        <v>24846</v>
      </c>
      <c r="BS229" s="1">
        <v>3</v>
      </c>
      <c r="BT229" s="1" t="s">
        <v>1208</v>
      </c>
      <c r="BU229" s="1">
        <v>2</v>
      </c>
      <c r="BV229" s="1" t="s">
        <v>1209</v>
      </c>
      <c r="BW229" s="1" t="s">
        <v>1097</v>
      </c>
      <c r="BX229" s="1"/>
      <c r="BY229" t="str">
        <f>_xlfn.XLOOKUP($B229,Img_lookup!A:A,Img_lookup!B:B, "Not available")</f>
        <v>6f33299c-0836-455a-b2a8-8bf0a0fea1fa</v>
      </c>
      <c r="BZ229" t="str">
        <f>_xlfn.XLOOKUP($B229,Img_lookup!A:A,Img_lookup!C:C, "Not available")</f>
        <v>Artemisia tridentata (common sagebrush)</v>
      </c>
      <c r="CA229" t="str">
        <f>_xlfn.XLOOKUP($B229,Img_lookup!A:A,Img_lookup!D:D, "Not available")</f>
        <v>James St. John</v>
      </c>
      <c r="CB229" t="str">
        <f>_xlfn.XLOOKUP($B229,Img_lookup!A:A,Img_lookup!E:E, "https://imgur.com/aT5wafe")</f>
        <v>https://api.openverse.engineering/v1/images/6f33299c-0836-455a-b2a8-8bf0a0fea1fa/thumb/</v>
      </c>
    </row>
    <row r="230" spans="1:80" ht="409.6" x14ac:dyDescent="0.15">
      <c r="A230" s="1" t="s">
        <v>69</v>
      </c>
      <c r="B230" s="1" t="s">
        <v>1438</v>
      </c>
      <c r="C230" s="1" t="s">
        <v>1439</v>
      </c>
      <c r="E230" s="1" t="s">
        <v>1440</v>
      </c>
      <c r="F230" s="1" t="s">
        <v>6</v>
      </c>
      <c r="G230" s="1" t="s">
        <v>6</v>
      </c>
      <c r="H230" s="11" t="str">
        <f t="shared" si="97"/>
        <v>Perennial</v>
      </c>
      <c r="J230" s="1">
        <v>0.20000000300000001</v>
      </c>
      <c r="L230" t="str" cm="1">
        <f t="array" ref="L230">_xlfn.IFS(J230+K230="", "Unknown", J230+K230&gt;3, "Large", J230+K230&gt;0.5, "Medium", J230+K230&gt;0, "Small")</f>
        <v>Small</v>
      </c>
      <c r="M230" s="1">
        <v>4</v>
      </c>
      <c r="N230" cm="1">
        <f t="array" ref="N230">IF($M230="",INDEX($M$2:$M$2176,MATCH(1,INDEX(($A$2:$A$2176=$A230)*($M$2:$M$2176&lt;&gt;""),0),0)),$M230)</f>
        <v>4</v>
      </c>
      <c r="O230" s="2" t="str">
        <f t="shared" si="108"/>
        <v>Hardy to cold</v>
      </c>
      <c r="P230" s="1" t="s">
        <v>1441</v>
      </c>
      <c r="R230" t="str">
        <f t="shared" si="112"/>
        <v>Medium</v>
      </c>
      <c r="W230"/>
      <c r="AF230" s="16" t="s">
        <v>24285</v>
      </c>
      <c r="AG230" s="1" t="str">
        <f t="shared" si="98"/>
        <v xml:space="preserve">Seed </v>
      </c>
      <c r="AH230" s="2" t="str">
        <f t="shared" si="99"/>
        <v>Surface sow from late winter to early summer in a greenhouse, making sure that the compost does not dry out[200]. When large enough to handle, prick the seedlings out into individual pots and grow them on in the greenhouse for their first winter. Plant out in late spring or early summer.
Division in spring or autumn[200].
Basal cuttings in late spring. Harvest the young shoots when about10 - 15cm long, pot up in a lightly shaded position in a greenhouse or cold frame and plant them out when well rooted. Very easy.</v>
      </c>
      <c r="AI230" s="1" t="s">
        <v>1442</v>
      </c>
      <c r="AJ230" s="1" t="s">
        <v>53</v>
      </c>
      <c r="AK230" s="1" t="s">
        <v>17104</v>
      </c>
      <c r="AL230" s="1" t="str">
        <f t="shared" si="109"/>
        <v>Scented</v>
      </c>
      <c r="AM230" s="1" t="b">
        <v>1</v>
      </c>
      <c r="AN230" s="1" t="b">
        <v>0</v>
      </c>
      <c r="AO230" s="1" t="b">
        <v>0</v>
      </c>
      <c r="AP230" s="5" t="s">
        <v>54</v>
      </c>
      <c r="AQ230" s="5" t="str">
        <f t="shared" si="100"/>
        <v>Light, Medium</v>
      </c>
      <c r="AR230" s="1" t="s">
        <v>30</v>
      </c>
      <c r="AS230" s="1" t="str">
        <f t="shared" si="110"/>
        <v>None</v>
      </c>
      <c r="AT230" s="1" t="str">
        <f t="shared" si="101"/>
        <v>Full</v>
      </c>
      <c r="AU230" s="1" t="s">
        <v>11</v>
      </c>
      <c r="AV230" s="1" t="str">
        <f t="shared" si="102"/>
        <v>Dry, Moist</v>
      </c>
      <c r="AW230" s="1" t="s">
        <v>12</v>
      </c>
      <c r="AX230" s="1" t="str">
        <f t="shared" si="103"/>
        <v>Acid, Neutral, Alkaline</v>
      </c>
      <c r="AY230" s="1" t="b">
        <v>0</v>
      </c>
      <c r="AZ230" s="1" t="b">
        <v>0</v>
      </c>
      <c r="BA230" s="1" t="b">
        <v>0</v>
      </c>
      <c r="BC230" t="str">
        <f t="shared" si="104"/>
        <v>FALSE</v>
      </c>
      <c r="BE230" t="str">
        <f t="shared" si="105"/>
        <v>FALSE</v>
      </c>
      <c r="BF230" s="1" t="b">
        <v>1</v>
      </c>
      <c r="BG230" s="1" t="b">
        <v>0</v>
      </c>
      <c r="BH230" s="1" t="b">
        <v>1</v>
      </c>
      <c r="BJ230" s="1" t="str">
        <f t="shared" si="106"/>
        <v>FALSE</v>
      </c>
      <c r="BL230" t="str">
        <f t="shared" si="107"/>
        <v>FALSE</v>
      </c>
      <c r="BM230" s="1" t="b">
        <v>0</v>
      </c>
      <c r="BN230" s="1" t="b">
        <v>0</v>
      </c>
      <c r="BO230" s="1">
        <f t="shared" si="111"/>
        <v>3</v>
      </c>
      <c r="BP230" s="1" t="s">
        <v>31</v>
      </c>
      <c r="BQ230" s="1" cm="1">
        <f t="array" ref="BQ230">_xlfn.IFS(BP230="None Known",0, LEN(BP230)&gt;500, 5,LEN(BP230)&gt;400, 4, LEN(BP230)&gt;300, 3, LEN(BP230)&gt;200, 2, LEN(BP230)&gt;1, 1)</f>
        <v>0</v>
      </c>
      <c r="BR230" s="1" t="s">
        <v>1443</v>
      </c>
      <c r="BS230" s="1">
        <v>1</v>
      </c>
      <c r="BT230" s="1" t="s">
        <v>31</v>
      </c>
      <c r="BU230" s="1">
        <v>0</v>
      </c>
      <c r="BV230" s="1" t="s">
        <v>1444</v>
      </c>
      <c r="BW230" s="1" t="s">
        <v>1097</v>
      </c>
      <c r="BX230" s="1"/>
      <c r="BY230" t="str">
        <f>_xlfn.XLOOKUP($B230,Img_lookup!A:A,Img_lookup!B:B, "Not available")</f>
        <v>Not available</v>
      </c>
      <c r="BZ230" t="str">
        <f>_xlfn.XLOOKUP($B230,Img_lookup!A:A,Img_lookup!C:C, "Not available")</f>
        <v>Not available</v>
      </c>
      <c r="CA230" t="str">
        <f>_xlfn.XLOOKUP($B230,Img_lookup!A:A,Img_lookup!D:D, "Not available")</f>
        <v>Not available</v>
      </c>
      <c r="CB230" t="str">
        <f>_xlfn.XLOOKUP($B230,Img_lookup!A:A,Img_lookup!E:E, "https://imgur.com/aT5wafe")</f>
        <v>https://imgur.com/aT5wafe</v>
      </c>
    </row>
    <row r="231" spans="1:80" ht="409.6" x14ac:dyDescent="0.15">
      <c r="A231" s="1" t="s">
        <v>69</v>
      </c>
      <c r="B231" s="1" t="s">
        <v>14777</v>
      </c>
      <c r="C231" s="1" t="s">
        <v>14778</v>
      </c>
      <c r="E231" s="1" t="s">
        <v>14779</v>
      </c>
      <c r="F231" s="1" t="s">
        <v>6</v>
      </c>
      <c r="G231" s="1" t="s">
        <v>6</v>
      </c>
      <c r="H231" s="11" t="str">
        <f t="shared" si="97"/>
        <v>Perennial</v>
      </c>
      <c r="J231" s="1">
        <v>1.2000000479999999</v>
      </c>
      <c r="K231" s="1">
        <v>0.69999998799999996</v>
      </c>
      <c r="L231" t="str" cm="1">
        <f t="array" ref="L231">_xlfn.IFS(J231+K231="", "Unknown", J231+K231&gt;3, "Large", J231+K231&gt;0.5, "Medium", J231+K231&gt;0, "Small")</f>
        <v>Medium</v>
      </c>
      <c r="M231" s="1">
        <v>3</v>
      </c>
      <c r="N231" cm="1">
        <f t="array" ref="N231">IF($M231="",INDEX($M$2:$M$2176,MATCH(1,INDEX(($A$2:$A$2176=$A231)*($M$2:$M$2176&lt;&gt;""),0),0)),$M231)</f>
        <v>3</v>
      </c>
      <c r="O231" s="2" t="str">
        <f t="shared" si="108"/>
        <v>Hardy to cold</v>
      </c>
      <c r="P231" s="1" t="s">
        <v>14780</v>
      </c>
      <c r="R231" t="str">
        <f t="shared" si="112"/>
        <v>Medium</v>
      </c>
      <c r="T231" s="1"/>
      <c r="U231" s="1"/>
      <c r="V231" s="1" t="s">
        <v>108</v>
      </c>
      <c r="W231" s="6" t="str">
        <f t="shared" ref="W231:W239" si="119">IF(ISNUMBER(SEARCH("-",V231)),TRIM(LEFT(V231,FIND("-",V231)-1)),V231)</f>
        <v>7</v>
      </c>
      <c r="X231" t="str">
        <f>IF(W231="1", "January", IF(W231="2", "February", IF(W231="3", "March", IF(W231="4", "April", IF(W231="5", "May", IF(W231="6", "June", IF(W231="7", "July", IF(W231="8", "August", IF(W231="9", "September", IF(W231="10", "October", IF(W231="11", "November", IF(W231="12", "December", "Other"))))))))))))</f>
        <v>July</v>
      </c>
      <c r="Y231" s="2" t="str">
        <f>IF(ISNUMBER(SEARCH("-",V231)),TRIM(RIGHT(V231,LEN(V231)-SEARCH("-",V231))),V231)</f>
        <v>9</v>
      </c>
      <c r="Z231" s="2" t="str">
        <f>IF(Y231="1", "January", IF(Y231="2", "February", IF(Y231="3", "March", IF(Y231="4", "April", IF(Y231="5", "May", IF(Y231="6", "June", IF(Y231="7", "July", IF(Y231="8", "August", IF(Y231="9", "September", IF(Y231="10", "October", IF(Y231="11", "November", IF(Y231="12", "December", "Other"))))))))))))</f>
        <v>September</v>
      </c>
      <c r="AF231" s="16" t="s">
        <v>24289</v>
      </c>
      <c r="AG231" s="1" t="str">
        <f t="shared" si="98"/>
        <v xml:space="preserve">Seed </v>
      </c>
      <c r="AH231" s="2" t="str">
        <f t="shared" si="99"/>
        <v>Surface sow from late winter to early summer in a greenhouse and do not allow the compost to dry out. When large enough to handle, prick out the seedlings into individual pots. If growth is sufficient, they can be planted out into their permanent positions in the summer, otherwise grow them on in a cold frame for their first winter and then plant them out in the spring.
Division in spring or autumn.
Basal cuttings in late spring. Harvest the young shoots when about 10 - 15cm long, pot up in a lightly shaded position in a greenhouse or cold frame and plant them out when well rooted. Very easy.</v>
      </c>
      <c r="AI231" s="1" t="s">
        <v>14781</v>
      </c>
      <c r="AJ231" s="1" t="s">
        <v>1</v>
      </c>
      <c r="AK231" s="1" t="s">
        <v>17104</v>
      </c>
      <c r="AL231" s="1" t="str">
        <f t="shared" si="109"/>
        <v>Unscented</v>
      </c>
      <c r="AM231" s="1" t="b">
        <v>0</v>
      </c>
      <c r="AN231" s="1" t="b">
        <v>0</v>
      </c>
      <c r="AO231" s="1" t="b">
        <v>0</v>
      </c>
      <c r="AP231" s="5" t="s">
        <v>28</v>
      </c>
      <c r="AQ231" s="5" t="str">
        <f t="shared" si="100"/>
        <v>Light, Medium, Heavy</v>
      </c>
      <c r="AR231" s="1" t="s">
        <v>10</v>
      </c>
      <c r="AS231" s="1" t="str">
        <f t="shared" si="110"/>
        <v>None, Partial</v>
      </c>
      <c r="AT231" s="1" t="str">
        <f t="shared" si="101"/>
        <v>Partial, Full</v>
      </c>
      <c r="AU231" s="1" t="s">
        <v>11</v>
      </c>
      <c r="AV231" s="1" t="str">
        <f t="shared" si="102"/>
        <v>Dry, Moist</v>
      </c>
      <c r="AW231" s="1" t="s">
        <v>12</v>
      </c>
      <c r="AX231" s="1" t="str">
        <f t="shared" si="103"/>
        <v>Acid, Neutral, Alkaline</v>
      </c>
      <c r="AY231" s="1" t="b">
        <v>0</v>
      </c>
      <c r="AZ231" s="1" t="b">
        <v>1</v>
      </c>
      <c r="BA231" s="1" t="b">
        <v>0</v>
      </c>
      <c r="BC231" t="str">
        <f t="shared" si="104"/>
        <v>FALSE</v>
      </c>
      <c r="BE231" t="str">
        <f t="shared" si="105"/>
        <v>FALSE</v>
      </c>
      <c r="BF231" s="1" t="b">
        <v>0</v>
      </c>
      <c r="BG231" s="1" t="b">
        <v>0</v>
      </c>
      <c r="BH231" s="1" t="b">
        <v>1</v>
      </c>
      <c r="BI231" s="1" t="s">
        <v>30</v>
      </c>
      <c r="BJ231" s="1" t="str">
        <f t="shared" si="106"/>
        <v>FALSE</v>
      </c>
      <c r="BL231" t="str">
        <f t="shared" si="107"/>
        <v>FALSE</v>
      </c>
      <c r="BM231" s="1" t="b">
        <v>0</v>
      </c>
      <c r="BN231" s="1" t="b">
        <v>0</v>
      </c>
      <c r="BO231" s="1">
        <f t="shared" si="111"/>
        <v>12</v>
      </c>
      <c r="BP231" s="1" t="s">
        <v>14782</v>
      </c>
      <c r="BQ231" s="1" cm="1">
        <f t="array" ref="BQ231">_xlfn.IFS(BP231="None Known",0, LEN(BP231)&gt;500, 5,LEN(BP231)&gt;400, 4, LEN(BP231)&gt;300, 3, LEN(BP231)&gt;200, 2, LEN(BP231)&gt;1, 1)</f>
        <v>3</v>
      </c>
      <c r="BR231" s="1" t="s">
        <v>14783</v>
      </c>
      <c r="BS231" s="1">
        <v>2</v>
      </c>
      <c r="BT231" s="1" t="s">
        <v>14784</v>
      </c>
      <c r="BU231" s="1">
        <v>3</v>
      </c>
      <c r="BV231" s="1" t="s">
        <v>14785</v>
      </c>
      <c r="BW231" s="1" t="s">
        <v>14786</v>
      </c>
      <c r="BX231" s="1"/>
      <c r="BY231" t="str">
        <f>_xlfn.XLOOKUP($B231,Img_lookup!A:A,Img_lookup!B:B, "Not available")</f>
        <v>634a4b5f-5d57-4a02-8c23-dc1abe7b719b</v>
      </c>
      <c r="BZ231" t="str">
        <f>_xlfn.XLOOKUP($B231,Img_lookup!A:A,Img_lookup!C:C, "Not available")</f>
        <v>Artemisia vulgaris</v>
      </c>
      <c r="CA231" t="str">
        <f>_xlfn.XLOOKUP($B231,Img_lookup!A:A,Img_lookup!D:D, "Not available")</f>
        <v>dhobern</v>
      </c>
      <c r="CB231" t="str">
        <f>_xlfn.XLOOKUP($B231,Img_lookup!A:A,Img_lookup!E:E, "https://imgur.com/aT5wafe")</f>
        <v>https://api.openverse.engineering/v1/images/634a4b5f-5d57-4a02-8c23-dc1abe7b719b/thumb/</v>
      </c>
    </row>
    <row r="232" spans="1:80" ht="319" x14ac:dyDescent="0.15">
      <c r="A232" s="1" t="s">
        <v>45</v>
      </c>
      <c r="B232" s="1" t="s">
        <v>16285</v>
      </c>
      <c r="E232" s="1" t="s">
        <v>911</v>
      </c>
      <c r="F232" s="1" t="s">
        <v>6</v>
      </c>
      <c r="G232" s="1" t="s">
        <v>6</v>
      </c>
      <c r="H232" s="11" t="str">
        <f t="shared" si="97"/>
        <v>Perennial</v>
      </c>
      <c r="I232" s="1" t="s">
        <v>17108</v>
      </c>
      <c r="J232" s="1">
        <v>1</v>
      </c>
      <c r="K232" s="1">
        <v>0.30000001199999998</v>
      </c>
      <c r="L232" t="str" cm="1">
        <f t="array" ref="L232">_xlfn.IFS(J232+K232="", "Unknown", J232+K232&gt;3, "Large", J232+K232&gt;0.5, "Medium", J232+K232&gt;0, "Small")</f>
        <v>Medium</v>
      </c>
      <c r="M232" s="1">
        <v>8</v>
      </c>
      <c r="N232" cm="1">
        <f t="array" ref="N232">IF($M232="",INDEX($M$2:$M$2176,MATCH(1,INDEX(($A$2:$A$2176=$A232)*($M$2:$M$2176&lt;&gt;""),0),0)),$M232)</f>
        <v>8</v>
      </c>
      <c r="O232" s="2" t="str">
        <f t="shared" si="108"/>
        <v>Grown indoors</v>
      </c>
      <c r="P232" s="1" t="s">
        <v>16286</v>
      </c>
      <c r="R232" t="str">
        <f t="shared" si="112"/>
        <v>Medium</v>
      </c>
      <c r="S232" s="1" t="s">
        <v>24</v>
      </c>
      <c r="T232" s="1" t="str">
        <f>LEFT(S232,FIND("-",S232)-1)</f>
        <v xml:space="preserve">1 </v>
      </c>
      <c r="U232" s="1" t="str">
        <f>RIGHT(S232,FIND("-",S232)-1)</f>
        <v>12</v>
      </c>
      <c r="V232" s="1">
        <v>5</v>
      </c>
      <c r="W232" s="6">
        <f t="shared" si="119"/>
        <v>5</v>
      </c>
      <c r="X232" t="str">
        <f>IF(W232=1, "January", IF(W232=2, "February", IF(W232=3, "March", IF(W232=4, "April", IF(W232=5, "May", IF(W232=6, "June", IF(W232=7, "July", IF(W232=8, "August", IF(W232=9, "September", IF(W232=10, "October", IF(W232=11, "November", IF(W232=12, "December", "Other"))))))))))))</f>
        <v>May</v>
      </c>
      <c r="AF232" s="16" t="s">
        <v>24290</v>
      </c>
      <c r="AG232" s="1" t="str">
        <f t="shared" si="98"/>
        <v xml:space="preserve">Seed </v>
      </c>
      <c r="AH232" s="2" t="str">
        <f t="shared" si="99"/>
        <v>Sow late winter in a cold greenhouse. When large enough to handle, prick the seedlings out into individual pots and grow them on for at least their first winter in a greenhouse. Plant out in late spring or early summer, after the last expected frosts.
Division in spring.</v>
      </c>
      <c r="AI232" s="1" t="s">
        <v>16287</v>
      </c>
      <c r="AK232" s="1" t="s">
        <v>17104</v>
      </c>
      <c r="AL232" s="1" t="str">
        <f t="shared" si="109"/>
        <v>Unscented</v>
      </c>
      <c r="AM232" s="1" t="b">
        <v>0</v>
      </c>
      <c r="AN232" s="1" t="b">
        <v>0</v>
      </c>
      <c r="AO232" s="1" t="b">
        <v>0</v>
      </c>
      <c r="AP232" s="5" t="s">
        <v>54</v>
      </c>
      <c r="AQ232" s="5" t="str">
        <f t="shared" si="100"/>
        <v>Light, Medium</v>
      </c>
      <c r="AR232" s="1" t="s">
        <v>30</v>
      </c>
      <c r="AS232" s="1" t="str">
        <f t="shared" si="110"/>
        <v>None</v>
      </c>
      <c r="AT232" s="1" t="str">
        <f t="shared" si="101"/>
        <v>Full</v>
      </c>
      <c r="AU232" s="1" t="s">
        <v>29</v>
      </c>
      <c r="AV232" s="1" t="str">
        <f t="shared" si="102"/>
        <v>Moist</v>
      </c>
      <c r="AW232" s="1" t="s">
        <v>12</v>
      </c>
      <c r="AX232" s="1" t="str">
        <f t="shared" si="103"/>
        <v>Acid, Neutral, Alkaline</v>
      </c>
      <c r="AY232" s="1" t="b">
        <v>0</v>
      </c>
      <c r="AZ232" s="1" t="b">
        <v>0</v>
      </c>
      <c r="BA232" s="1" t="b">
        <v>0</v>
      </c>
      <c r="BC232" t="str">
        <f t="shared" si="104"/>
        <v>FALSE</v>
      </c>
      <c r="BE232" t="str">
        <f t="shared" si="105"/>
        <v>FALSE</v>
      </c>
      <c r="BF232" s="1" t="b">
        <v>0</v>
      </c>
      <c r="BG232" s="1" t="b">
        <v>0</v>
      </c>
      <c r="BH232" s="1" t="b">
        <v>0</v>
      </c>
      <c r="BJ232" s="1" t="str">
        <f t="shared" si="106"/>
        <v>FALSE</v>
      </c>
      <c r="BL232" t="str">
        <f t="shared" si="107"/>
        <v>FALSE</v>
      </c>
      <c r="BM232" s="1" t="b">
        <v>0</v>
      </c>
      <c r="BN232" s="1" t="b">
        <v>0</v>
      </c>
      <c r="BO232" s="1">
        <f t="shared" si="111"/>
        <v>3</v>
      </c>
      <c r="BP232" s="1" t="s">
        <v>31</v>
      </c>
      <c r="BQ232" s="1" cm="1">
        <f t="array" ref="BQ232">_xlfn.IFS(BP232="None Known",0, LEN(BP232)&gt;500, 5,LEN(BP232)&gt;400, 4, LEN(BP232)&gt;300, 3, LEN(BP232)&gt;200, 2, LEN(BP232)&gt;1, 1)</f>
        <v>0</v>
      </c>
      <c r="BR232" s="1" t="s">
        <v>16288</v>
      </c>
      <c r="BS232" s="1">
        <v>1</v>
      </c>
      <c r="BT232" s="1" t="s">
        <v>31</v>
      </c>
      <c r="BU232" s="1">
        <v>0</v>
      </c>
      <c r="BV232" s="1" t="s">
        <v>12751</v>
      </c>
      <c r="BW232" s="1" t="s">
        <v>31</v>
      </c>
      <c r="BX232" s="1"/>
      <c r="BY232" t="str">
        <f>_xlfn.XLOOKUP($B232,Img_lookup!A:A,Img_lookup!B:B, "Not available")</f>
        <v>dd8b3e5f-2698-435d-9166-aa6d92685f64</v>
      </c>
      <c r="BZ232" t="str">
        <f>_xlfn.XLOOKUP($B232,Img_lookup!A:A,Img_lookup!C:C, "Not available")</f>
        <v>Rock lily. Arthropodium cirrhatum. Herbier geÃÅneÃÅral de l‚Äôamateur, vol. 8 (1817-1827) [P. Bessa]</v>
      </c>
      <c r="CA232" t="str">
        <f>_xlfn.XLOOKUP($B232,Img_lookup!A:A,Img_lookup!D:D, "Not available")</f>
        <v>Swallowtail Garden Seeds</v>
      </c>
      <c r="CB232" t="str">
        <f>_xlfn.XLOOKUP($B232,Img_lookup!A:A,Img_lookup!E:E, "https://imgur.com/aT5wafe")</f>
        <v>https://api.openverse.engineering/v1/images/dd8b3e5f-2698-435d-9166-aa6d92685f64/thumb/</v>
      </c>
    </row>
    <row r="233" spans="1:80" ht="409.6" x14ac:dyDescent="0.15">
      <c r="A233" s="1" t="s">
        <v>741</v>
      </c>
      <c r="B233" s="1" t="s">
        <v>9989</v>
      </c>
      <c r="D233" s="1" t="s">
        <v>9990</v>
      </c>
      <c r="E233" s="1" t="s">
        <v>9991</v>
      </c>
      <c r="F233" s="1" t="s">
        <v>6</v>
      </c>
      <c r="G233" s="1" t="s">
        <v>6</v>
      </c>
      <c r="H233" s="11" t="str">
        <f t="shared" si="97"/>
        <v>Perennial</v>
      </c>
      <c r="J233" s="1">
        <v>0.30000001199999998</v>
      </c>
      <c r="K233" s="1">
        <v>0.30000001199999998</v>
      </c>
      <c r="L233" t="str" cm="1">
        <f t="array" ref="L233">_xlfn.IFS(J233+K233="", "Unknown", J233+K233&gt;3, "Large", J233+K233&gt;0.5, "Medium", J233+K233&gt;0, "Small")</f>
        <v>Medium</v>
      </c>
      <c r="M233" s="1">
        <v>8</v>
      </c>
      <c r="N233" cm="1">
        <f t="array" ref="N233">IF($M233="",INDEX($M$2:$M$2176,MATCH(1,INDEX(($A$2:$A$2176=$A233)*($M$2:$M$2176&lt;&gt;""),0),0)),$M233)</f>
        <v>8</v>
      </c>
      <c r="O233" s="2" t="str">
        <f t="shared" si="108"/>
        <v>Grown indoors</v>
      </c>
      <c r="P233" s="1" t="s">
        <v>9992</v>
      </c>
      <c r="R233" t="str">
        <f t="shared" si="112"/>
        <v>Medium</v>
      </c>
      <c r="S233" s="1" t="s">
        <v>9438</v>
      </c>
      <c r="T233" s="1" t="str">
        <f>LEFT(S233,FIND("-",S233)-1)</f>
        <v xml:space="preserve">10 </v>
      </c>
      <c r="U233" s="1" t="str">
        <f>RIGHT(S233,FIND("-",S233)-1)</f>
        <v>- 7</v>
      </c>
      <c r="V233" s="1">
        <v>5</v>
      </c>
      <c r="W233" s="6">
        <f t="shared" si="119"/>
        <v>5</v>
      </c>
      <c r="X233" t="str">
        <f>IF(W233=1, "January", IF(W233=2, "February", IF(W233=3, "March", IF(W233=4, "April", IF(W233=5, "May", IF(W233=6, "June", IF(W233=7, "July", IF(W233=8, "August", IF(W233=9, "September", IF(W233=10, "October", IF(W233=11, "November", IF(W233=12, "December", "Other"))))))))))))</f>
        <v>May</v>
      </c>
      <c r="AF233" s="16" t="s">
        <v>23979</v>
      </c>
      <c r="AG233" s="1" t="str">
        <f t="shared" si="98"/>
        <v xml:space="preserve">Seed </v>
      </c>
      <c r="AH233" s="2" t="str">
        <f t="shared" si="99"/>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I233" s="1" t="s">
        <v>9993</v>
      </c>
      <c r="AJ233" s="1" t="s">
        <v>53</v>
      </c>
      <c r="AK233" s="1" t="s">
        <v>17106</v>
      </c>
      <c r="AL233" s="1" t="str">
        <f t="shared" si="109"/>
        <v>Scented</v>
      </c>
      <c r="AM233" s="1" t="b">
        <v>1</v>
      </c>
      <c r="AN233" s="1" t="b">
        <v>1</v>
      </c>
      <c r="AO233" s="1" t="b">
        <v>0</v>
      </c>
      <c r="AP233" s="5" t="s">
        <v>28</v>
      </c>
      <c r="AQ233" s="5" t="str">
        <f t="shared" si="100"/>
        <v>Light, Medium, Heavy</v>
      </c>
      <c r="AR233" s="1" t="s">
        <v>274</v>
      </c>
      <c r="AS233" s="1" t="str">
        <f t="shared" si="110"/>
        <v>None, Partial, Full</v>
      </c>
      <c r="AT233" s="1" t="str">
        <f t="shared" si="101"/>
        <v>None, Partial, Full</v>
      </c>
      <c r="AU233" s="1" t="s">
        <v>29</v>
      </c>
      <c r="AV233" s="1" t="str">
        <f t="shared" si="102"/>
        <v>Moist</v>
      </c>
      <c r="AW233" s="1" t="s">
        <v>12</v>
      </c>
      <c r="AX233" s="1" t="str">
        <f t="shared" si="103"/>
        <v>Acid, Neutral, Alkaline</v>
      </c>
      <c r="AY233" s="1" t="b">
        <v>0</v>
      </c>
      <c r="AZ233" s="1" t="b">
        <v>0</v>
      </c>
      <c r="BA233" s="1" t="b">
        <v>0</v>
      </c>
      <c r="BC233" t="str">
        <f t="shared" si="104"/>
        <v>FALSE</v>
      </c>
      <c r="BE233" t="str">
        <f t="shared" si="105"/>
        <v>FALSE</v>
      </c>
      <c r="BF233" s="1" t="b">
        <v>0</v>
      </c>
      <c r="BG233" s="1" t="b">
        <v>0</v>
      </c>
      <c r="BH233" s="1" t="b">
        <v>0</v>
      </c>
      <c r="BI233" s="1" t="s">
        <v>30</v>
      </c>
      <c r="BJ233" s="1" t="str">
        <f t="shared" si="106"/>
        <v>FALSE</v>
      </c>
      <c r="BL233" t="str">
        <f t="shared" si="107"/>
        <v>FALSE</v>
      </c>
      <c r="BM233" s="1" t="b">
        <v>0</v>
      </c>
      <c r="BN233" s="1" t="b">
        <v>0</v>
      </c>
      <c r="BO233" s="1">
        <f t="shared" si="111"/>
        <v>7</v>
      </c>
      <c r="BP233" s="1" t="s">
        <v>31</v>
      </c>
      <c r="BQ233" s="1" cm="1">
        <f t="array" ref="BQ233">_xlfn.IFS(BP233="None Known",0, LEN(BP233)&gt;500, 5,LEN(BP233)&gt;400, 4, LEN(BP233)&gt;300, 3, LEN(BP233)&gt;200, 2, LEN(BP233)&gt;1, 1)</f>
        <v>0</v>
      </c>
      <c r="BR233" s="1" t="s">
        <v>9994</v>
      </c>
      <c r="BS233" s="1">
        <v>2</v>
      </c>
      <c r="BT233" s="1" t="s">
        <v>9995</v>
      </c>
      <c r="BU233" s="1">
        <v>1</v>
      </c>
      <c r="BW233" s="1" t="s">
        <v>1975</v>
      </c>
      <c r="BX233" s="1"/>
      <c r="BY233" t="str">
        <f>_xlfn.XLOOKUP($B233,Img_lookup!A:A,Img_lookup!B:B, "Not available")</f>
        <v>74d51c83-57d7-4099-b34c-e1b20c589214</v>
      </c>
      <c r="BZ233" t="str">
        <f>_xlfn.XLOOKUP($B233,Img_lookup!A:A,Img_lookup!C:C, "Not available")</f>
        <v>Arum dioscoridis. Flore des serres et des jardins de l'Europe v.23 (1880)</v>
      </c>
      <c r="CA233" t="str">
        <f>_xlfn.XLOOKUP($B233,Img_lookup!A:A,Img_lookup!D:D, "Not available")</f>
        <v>Swallowtail Garden Seeds</v>
      </c>
      <c r="CB233" t="str">
        <f>_xlfn.XLOOKUP($B233,Img_lookup!A:A,Img_lookup!E:E, "https://imgur.com/aT5wafe")</f>
        <v>https://api.openverse.engineering/v1/images/74d51c83-57d7-4099-b34c-e1b20c589214/thumb/</v>
      </c>
    </row>
    <row r="234" spans="1:80" ht="409.6" x14ac:dyDescent="0.15">
      <c r="A234" s="1" t="s">
        <v>741</v>
      </c>
      <c r="B234" s="1" t="s">
        <v>12076</v>
      </c>
      <c r="D234" s="1" t="s">
        <v>12077</v>
      </c>
      <c r="E234" s="1" t="s">
        <v>12078</v>
      </c>
      <c r="F234" s="1" t="s">
        <v>6</v>
      </c>
      <c r="G234" s="1" t="s">
        <v>6</v>
      </c>
      <c r="H234" s="11" t="str">
        <f t="shared" si="97"/>
        <v>Perennial</v>
      </c>
      <c r="J234" s="1">
        <v>0.40000000600000002</v>
      </c>
      <c r="K234" s="1">
        <v>0.30000001199999998</v>
      </c>
      <c r="L234" t="str" cm="1">
        <f t="array" ref="L234">_xlfn.IFS(J234+K234="", "Unknown", J234+K234&gt;3, "Large", J234+K234&gt;0.5, "Medium", J234+K234&gt;0, "Small")</f>
        <v>Medium</v>
      </c>
      <c r="M234" s="1">
        <v>6</v>
      </c>
      <c r="N234" cm="1">
        <f t="array" ref="N234">IF($M234="",INDEX($M$2:$M$2176,MATCH(1,INDEX(($A$2:$A$2176=$A234)*($M$2:$M$2176&lt;&gt;""),0),0)),$M234)</f>
        <v>6</v>
      </c>
      <c r="O234" s="2" t="str">
        <f t="shared" si="108"/>
        <v>Seasonal outdoors</v>
      </c>
      <c r="P234" s="1" t="s">
        <v>12079</v>
      </c>
      <c r="R234" t="str">
        <f t="shared" si="112"/>
        <v>Medium</v>
      </c>
      <c r="T234" s="1"/>
      <c r="U234" s="1"/>
      <c r="V234" s="1" t="s">
        <v>188</v>
      </c>
      <c r="W234" s="6" t="str">
        <f t="shared" si="119"/>
        <v>4</v>
      </c>
      <c r="X234" t="str">
        <f>IF(W234="1", "January", IF(W234="2", "February", IF(W234="3", "March", IF(W234="4", "April", IF(W234="5", "May", IF(W234="6", "June", IF(W234="7", "July", IF(W234="8", "August", IF(W234="9", "September", IF(W234="10", "October", IF(W234="11", "November", IF(W234="12", "December", "Other"))))))))))))</f>
        <v>April</v>
      </c>
      <c r="Y234" s="2" t="str">
        <f>IF(ISNUMBER(SEARCH("-",V234)),TRIM(RIGHT(V234,LEN(V234)-SEARCH("-",V234))),V234)</f>
        <v>5</v>
      </c>
      <c r="Z234" s="2" t="str">
        <f>IF(Y234="1", "January", IF(Y234="2", "February", IF(Y234="3", "March", IF(Y234="4", "April", IF(Y234="5", "May", IF(Y234="6", "June", IF(Y234="7", "July", IF(Y234="8", "August", IF(Y234="9", "September", IF(Y234="10", "October", IF(Y234="11", "November", IF(Y234="12", "December", "Other"))))))))))))</f>
        <v>May</v>
      </c>
      <c r="AF234" s="16" t="s">
        <v>23979</v>
      </c>
      <c r="AG234" s="1" t="str">
        <f t="shared" si="98"/>
        <v xml:space="preserve">Seed </v>
      </c>
      <c r="AH234" s="2" t="str">
        <f t="shared" si="99"/>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I234" s="1" t="s">
        <v>12080</v>
      </c>
      <c r="AJ234" s="1" t="s">
        <v>53</v>
      </c>
      <c r="AK234" s="1" t="s">
        <v>17106</v>
      </c>
      <c r="AL234" s="1" t="str">
        <f t="shared" si="109"/>
        <v>Unscented</v>
      </c>
      <c r="AM234" s="1" t="b">
        <v>0</v>
      </c>
      <c r="AN234" s="1" t="b">
        <v>1</v>
      </c>
      <c r="AO234" s="1" t="b">
        <v>0</v>
      </c>
      <c r="AP234" s="5" t="s">
        <v>28</v>
      </c>
      <c r="AQ234" s="5" t="str">
        <f t="shared" si="100"/>
        <v>Light, Medium, Heavy</v>
      </c>
      <c r="AR234" s="1" t="s">
        <v>274</v>
      </c>
      <c r="AS234" s="1" t="str">
        <f t="shared" si="110"/>
        <v>None, Partial, Full</v>
      </c>
      <c r="AT234" s="1" t="str">
        <f t="shared" si="101"/>
        <v>None, Partial, Full</v>
      </c>
      <c r="AU234" s="1" t="s">
        <v>11</v>
      </c>
      <c r="AV234" s="1" t="str">
        <f t="shared" si="102"/>
        <v>Dry, Moist</v>
      </c>
      <c r="AW234" s="1" t="s">
        <v>12</v>
      </c>
      <c r="AX234" s="1" t="str">
        <f t="shared" si="103"/>
        <v>Acid, Neutral, Alkaline</v>
      </c>
      <c r="AY234" s="1" t="b">
        <v>0</v>
      </c>
      <c r="AZ234" s="1" t="b">
        <v>0</v>
      </c>
      <c r="BA234" s="1" t="b">
        <v>0</v>
      </c>
      <c r="BC234" t="str">
        <f t="shared" si="104"/>
        <v>FALSE</v>
      </c>
      <c r="BE234" t="str">
        <f t="shared" si="105"/>
        <v>FALSE</v>
      </c>
      <c r="BF234" s="1" t="b">
        <v>0</v>
      </c>
      <c r="BG234" s="1" t="b">
        <v>0</v>
      </c>
      <c r="BH234" s="1" t="b">
        <v>0</v>
      </c>
      <c r="BI234" s="1" t="s">
        <v>30</v>
      </c>
      <c r="BJ234" s="1" t="str">
        <f t="shared" si="106"/>
        <v>FALSE</v>
      </c>
      <c r="BL234" t="str">
        <f t="shared" si="107"/>
        <v>FALSE</v>
      </c>
      <c r="BM234" s="1" t="b">
        <v>0</v>
      </c>
      <c r="BN234" s="1" t="b">
        <v>0</v>
      </c>
      <c r="BO234" s="1">
        <f t="shared" si="111"/>
        <v>6</v>
      </c>
      <c r="BP234" s="1" t="s">
        <v>31</v>
      </c>
      <c r="BQ234" s="1" cm="1">
        <f t="array" ref="BQ234">_xlfn.IFS(BP234="None Known",0, LEN(BP234)&gt;500, 5,LEN(BP234)&gt;400, 4, LEN(BP234)&gt;300, 3, LEN(BP234)&gt;200, 2, LEN(BP234)&gt;1, 1)</f>
        <v>0</v>
      </c>
      <c r="BR234" s="1" t="s">
        <v>12081</v>
      </c>
      <c r="BS234" s="1">
        <v>2</v>
      </c>
      <c r="BT234" s="1" t="s">
        <v>31</v>
      </c>
      <c r="BU234" s="1">
        <v>0</v>
      </c>
      <c r="BV234" s="1" t="s">
        <v>4238</v>
      </c>
      <c r="BW234" s="1" t="s">
        <v>1975</v>
      </c>
      <c r="BX234" s="1"/>
      <c r="BY234" t="str">
        <f>_xlfn.XLOOKUP($B234,Img_lookup!A:A,Img_lookup!B:B, "Not available")</f>
        <v>261968ff-3530-45b5-b196-a610362b55a9</v>
      </c>
      <c r="BZ234" t="str">
        <f>_xlfn.XLOOKUP($B234,Img_lookup!A:A,Img_lookup!C:C, "Not available")</f>
        <v>Arum italicum winter foliage</v>
      </c>
      <c r="CA234" t="str">
        <f>_xlfn.XLOOKUP($B234,Img_lookup!A:A,Img_lookup!D:D, "Not available")</f>
        <v>UC Davis Arboretum &amp; Public Garden</v>
      </c>
      <c r="CB234" t="str">
        <f>_xlfn.XLOOKUP($B234,Img_lookup!A:A,Img_lookup!E:E, "https://imgur.com/aT5wafe")</f>
        <v>https://api.openverse.engineering/v1/images/261968ff-3530-45b5-b196-a610362b55a9/thumb/</v>
      </c>
    </row>
    <row r="235" spans="1:80" ht="409.6" x14ac:dyDescent="0.15">
      <c r="A235" s="1" t="s">
        <v>741</v>
      </c>
      <c r="B235" s="1" t="s">
        <v>1966</v>
      </c>
      <c r="C235" s="1" t="s">
        <v>1967</v>
      </c>
      <c r="E235" s="1" t="s">
        <v>1968</v>
      </c>
      <c r="F235" s="1" t="s">
        <v>6</v>
      </c>
      <c r="G235" s="1" t="s">
        <v>6</v>
      </c>
      <c r="H235" s="11" t="str">
        <f t="shared" si="97"/>
        <v>Perennial</v>
      </c>
      <c r="J235" s="1">
        <v>0.44999998800000002</v>
      </c>
      <c r="L235" t="str" cm="1">
        <f t="array" ref="L235">_xlfn.IFS(J235+K235="", "Unknown", J235+K235&gt;3, "Large", J235+K235&gt;0.5, "Medium", J235+K235&gt;0, "Small")</f>
        <v>Small</v>
      </c>
      <c r="M235" s="1">
        <v>6</v>
      </c>
      <c r="N235" cm="1">
        <f t="array" ref="N235">IF($M235="",INDEX($M$2:$M$2176,MATCH(1,INDEX(($A$2:$A$2176=$A235)*($M$2:$M$2176&lt;&gt;""),0),0)),$M235)</f>
        <v>6</v>
      </c>
      <c r="O235" s="2" t="str">
        <f t="shared" si="108"/>
        <v>Seasonal outdoors</v>
      </c>
      <c r="P235" s="1" t="s">
        <v>1969</v>
      </c>
      <c r="R235" t="str">
        <f t="shared" si="112"/>
        <v>Medium</v>
      </c>
      <c r="T235" s="1"/>
      <c r="U235" s="1"/>
      <c r="V235" s="1" t="s">
        <v>188</v>
      </c>
      <c r="W235" s="6" t="str">
        <f t="shared" si="119"/>
        <v>4</v>
      </c>
      <c r="X235" t="str">
        <f>IF(W235="1", "January", IF(W235="2", "February", IF(W235="3", "March", IF(W235="4", "April", IF(W235="5", "May", IF(W235="6", "June", IF(W235="7", "July", IF(W235="8", "August", IF(W235="9", "September", IF(W235="10", "October", IF(W235="11", "November", IF(W235="12", "December", "Other"))))))))))))</f>
        <v>April</v>
      </c>
      <c r="Y235" s="2" t="str">
        <f>IF(ISNUMBER(SEARCH("-",V235)),TRIM(RIGHT(V235,LEN(V235)-SEARCH("-",V235))),V235)</f>
        <v>5</v>
      </c>
      <c r="Z235" s="2" t="str">
        <f>IF(Y235="1", "January", IF(Y235="2", "February", IF(Y235="3", "March", IF(Y235="4", "April", IF(Y235="5", "May", IF(Y235="6", "June", IF(Y235="7", "July", IF(Y235="8", "August", IF(Y235="9", "September", IF(Y235="10", "October", IF(Y235="11", "November", IF(Y235="12", "December", "Other"))))))))))))</f>
        <v>May</v>
      </c>
      <c r="AA235" s="1" t="s">
        <v>51</v>
      </c>
      <c r="AB235" s="1" t="str">
        <f>IF(ISNUMBER(SEARCH("-",AA235)),TRIM(LEFT(AA235,FIND("-",AA235)-1)),AA235)</f>
        <v>7</v>
      </c>
      <c r="AC235" s="1" t="str">
        <f>IF(AB235="1", "January", IF(AB235="2", "February", IF(AB235="3", "March", IF(AB235="4", "April", IF(AB235="5", "May", IF(AB235="6", "June", IF(AB235="7", "July", IF(AB235="8", "August", IF(AB235="9", "September", IF(AB235="10", "October", IF(AB235="11", "November", IF(AB235="12", "December", "Other"))))))))))))</f>
        <v>July</v>
      </c>
      <c r="AD235" s="1" t="str">
        <f>IF(ISNUMBER(SEARCH("-",AA235)),TRIM(RIGHT(AA235,LEN(AA235)-SEARCH("-",AA235))),AA235)</f>
        <v>8</v>
      </c>
      <c r="AE235" s="1" t="str">
        <f>IF(AD235="1", "January", IF(AD235="2", "February", IF(AD235="3", "March", IF(AD235="4", "April", IF(AD235="5", "May", IF(AD235="6", "June", IF(AD235="7", "July", IF(AD235="8", "August", IF(AD235="9", "September", IF(AD235="10", "October", IF(AD235="11", "November", IF(AD235="12", "December", "Other"))))))))))))</f>
        <v>August</v>
      </c>
      <c r="AF235" s="16" t="s">
        <v>23979</v>
      </c>
      <c r="AG235" s="1" t="str">
        <f t="shared" si="98"/>
        <v xml:space="preserve">Seed </v>
      </c>
      <c r="AH235" s="2" t="str">
        <f t="shared" si="99"/>
        <v>Best sown in a greenhouse or cold frame as soon as it is ripe[134]. The seed usually germinates in 1 - 6 months at 15�c[134]. Stored seed should be sown in the spring in a greenhouse and can be slow to germinate, sometimes taking a year or more. A period of cold stratification might help to speed up the process. Sow the seed thinly, and allow the seedlings to grow on without disturbance for their first year, giving occasional liquid feeds to ensure that they do not become mineral deficient. When the plants are dormant in the autumn, divide up the small corms, planting 2 - 3 in each pot, and grow them on in light shade in the greenhouse for a further year, planting out when dormant in the autumn.
Division of the corms in summer after flowering[200]. Larger corms can be planted out direct into their permanent positions, though it is best to pot up the smaller corms and grow them on for a year in a cold frame before planting them out.</v>
      </c>
      <c r="AI235" s="1" t="s">
        <v>1970</v>
      </c>
      <c r="AJ235" s="1" t="s">
        <v>53</v>
      </c>
      <c r="AK235" s="1" t="s">
        <v>17106</v>
      </c>
      <c r="AL235" s="1" t="str">
        <f t="shared" si="109"/>
        <v>Unscented</v>
      </c>
      <c r="AM235" s="1" t="b">
        <v>0</v>
      </c>
      <c r="AN235" s="1" t="b">
        <v>1</v>
      </c>
      <c r="AO235" s="1" t="b">
        <v>0</v>
      </c>
      <c r="AP235" s="5" t="s">
        <v>28</v>
      </c>
      <c r="AQ235" s="5" t="str">
        <f t="shared" si="100"/>
        <v>Light, Medium, Heavy</v>
      </c>
      <c r="AR235" s="1" t="s">
        <v>274</v>
      </c>
      <c r="AS235" s="1" t="str">
        <f t="shared" si="110"/>
        <v>None, Partial, Full</v>
      </c>
      <c r="AT235" s="1" t="str">
        <f t="shared" si="101"/>
        <v>None, Partial, Full</v>
      </c>
      <c r="AU235" s="1" t="s">
        <v>29</v>
      </c>
      <c r="AV235" s="1" t="str">
        <f t="shared" si="102"/>
        <v>Moist</v>
      </c>
      <c r="AW235" s="1" t="s">
        <v>12</v>
      </c>
      <c r="AX235" s="1" t="str">
        <f t="shared" si="103"/>
        <v>Acid, Neutral, Alkaline</v>
      </c>
      <c r="AY235" s="1" t="b">
        <v>0</v>
      </c>
      <c r="AZ235" s="1" t="b">
        <v>0</v>
      </c>
      <c r="BA235" s="1" t="b">
        <v>0</v>
      </c>
      <c r="BC235" t="str">
        <f t="shared" si="104"/>
        <v>FALSE</v>
      </c>
      <c r="BE235" t="str">
        <f t="shared" si="105"/>
        <v>FALSE</v>
      </c>
      <c r="BF235" s="1" t="b">
        <v>0</v>
      </c>
      <c r="BG235" s="1" t="b">
        <v>0</v>
      </c>
      <c r="BH235" s="1" t="b">
        <v>0</v>
      </c>
      <c r="BI235" s="1" t="s">
        <v>30</v>
      </c>
      <c r="BJ235" s="1" t="str">
        <f t="shared" si="106"/>
        <v>FALSE</v>
      </c>
      <c r="BL235" t="str">
        <f t="shared" si="107"/>
        <v>FALSE</v>
      </c>
      <c r="BM235" s="1" t="b">
        <v>0</v>
      </c>
      <c r="BN235" s="1" t="b">
        <v>0</v>
      </c>
      <c r="BO235" s="1">
        <f t="shared" si="111"/>
        <v>10</v>
      </c>
      <c r="BP235" s="1" t="s">
        <v>1971</v>
      </c>
      <c r="BQ235" s="1" cm="1">
        <f t="array" ref="BQ235">_xlfn.IFS(BP235="None Known",0, LEN(BP235)&gt;500, 5,LEN(BP235)&gt;400, 4, LEN(BP235)&gt;300, 3, LEN(BP235)&gt;200, 2, LEN(BP235)&gt;1, 1)</f>
        <v>3</v>
      </c>
      <c r="BR235" s="1" t="s">
        <v>1972</v>
      </c>
      <c r="BS235" s="1">
        <v>2</v>
      </c>
      <c r="BT235" s="1" t="s">
        <v>1973</v>
      </c>
      <c r="BU235" s="1">
        <v>1</v>
      </c>
      <c r="BV235" s="1" t="s">
        <v>1974</v>
      </c>
      <c r="BW235" s="1" t="s">
        <v>1975</v>
      </c>
      <c r="BX235" s="1"/>
      <c r="BY235" t="str">
        <f>_xlfn.XLOOKUP($B235,Img_lookup!A:A,Img_lookup!B:B, "Not available")</f>
        <v>697ee279-9c36-4a5f-9a98-b34591b95161</v>
      </c>
      <c r="BZ235" t="str">
        <f>_xlfn.XLOOKUP($B235,Img_lookup!A:A,Img_lookup!C:C, "Not available")</f>
        <v>Angelica (Angelica archangelica), Arum (Arum maculatum), Bear's Breech [as Bear's Breach] (Acanthus mollis), and Bear Berry, kinnikinnick, pinemat manzanita (Arctostaphylos uva-ursi ).</v>
      </c>
      <c r="CA235" t="str">
        <f>_xlfn.XLOOKUP($B235,Img_lookup!A:A,Img_lookup!D:D, "Not available")</f>
        <v>Swallowtail Garden Seeds</v>
      </c>
      <c r="CB235" t="str">
        <f>_xlfn.XLOOKUP($B235,Img_lookup!A:A,Img_lookup!E:E, "https://imgur.com/aT5wafe")</f>
        <v>https://api.openverse.engineering/v1/images/697ee279-9c36-4a5f-9a98-b34591b95161/thumb/</v>
      </c>
    </row>
    <row r="236" spans="1:80" ht="409.6" x14ac:dyDescent="0.15">
      <c r="A236" s="1" t="s">
        <v>58</v>
      </c>
      <c r="B236" s="1" t="s">
        <v>7164</v>
      </c>
      <c r="C236" s="1" t="s">
        <v>3244</v>
      </c>
      <c r="D236" s="1" t="s">
        <v>7165</v>
      </c>
      <c r="E236" s="1" t="s">
        <v>7166</v>
      </c>
      <c r="F236" s="1" t="s">
        <v>6</v>
      </c>
      <c r="G236" s="1" t="s">
        <v>6</v>
      </c>
      <c r="H236" s="11" t="str">
        <f t="shared" si="97"/>
        <v>Perennial</v>
      </c>
      <c r="J236" s="1">
        <v>2</v>
      </c>
      <c r="K236" s="1">
        <v>3</v>
      </c>
      <c r="L236" t="str" cm="1">
        <f t="array" ref="L236">_xlfn.IFS(J236+K236="", "Unknown", J236+K236&gt;3, "Large", J236+K236&gt;0.5, "Medium", J236+K236&gt;0, "Small")</f>
        <v>Large</v>
      </c>
      <c r="M236" s="1">
        <v>7</v>
      </c>
      <c r="N236" cm="1">
        <f t="array" ref="N236">IF($M236="",INDEX($M$2:$M$2176,MATCH(1,INDEX(($A$2:$A$2176=$A236)*($M$2:$M$2176&lt;&gt;""),0),0)),$M236)</f>
        <v>7</v>
      </c>
      <c r="O236" s="2" t="str">
        <f t="shared" si="108"/>
        <v>Seasonal outdoors</v>
      </c>
      <c r="P236" s="1" t="s">
        <v>7167</v>
      </c>
      <c r="Q236" s="1" t="s">
        <v>17109</v>
      </c>
      <c r="R236" t="str">
        <f t="shared" si="112"/>
        <v>Fast</v>
      </c>
      <c r="T236" s="1"/>
      <c r="U236" s="1"/>
      <c r="V236" s="1" t="s">
        <v>322</v>
      </c>
      <c r="W236" s="6" t="str">
        <f t="shared" si="119"/>
        <v>6</v>
      </c>
      <c r="X236" t="str">
        <f>IF(W236="1", "January", IF(W236="2", "February", IF(W236="3", "March", IF(W236="4", "April", IF(W236="5", "May", IF(W236="6", "June", IF(W236="7", "July", IF(W236="8", "August", IF(W236="9", "September", IF(W236="10", "October", IF(W236="11", "November", IF(W236="12", "December", "Other"))))))))))))</f>
        <v>June</v>
      </c>
      <c r="Y236" s="2" t="str">
        <f>IF(ISNUMBER(SEARCH("-",V236)),TRIM(RIGHT(V236,LEN(V236)-SEARCH("-",V236))),V236)</f>
        <v>8</v>
      </c>
      <c r="Z236" s="2" t="str">
        <f>IF(Y236="1", "January", IF(Y236="2", "February", IF(Y236="3", "March", IF(Y236="4", "April", IF(Y236="5", "May", IF(Y236="6", "June", IF(Y236="7", "July", IF(Y236="8", "August", IF(Y236="9", "September", IF(Y236="10", "October", IF(Y236="11", "November", IF(Y236="12", "December", "Other"))))))))))))</f>
        <v>August</v>
      </c>
      <c r="AF236" s="16" t="s">
        <v>23980</v>
      </c>
      <c r="AG236" s="1" t="str">
        <f t="shared" si="98"/>
        <v xml:space="preserve">Seed </v>
      </c>
      <c r="AH236" s="2" t="str">
        <f t="shared" si="99"/>
        <v>Best sown in a cold frame as soon as it is ripe. Sow stored seed in late winter or early spring in a cold frame. When large enough to handle, prick the seedlings out into individual pots and grow them on in a cold frame until they are at least 15cm tall. They can be planted out into their permanent positions at any time of the year.
Division in early spring or autumn[200]. Very easy, the clumps can be planted out direct into their permanent positions.</v>
      </c>
      <c r="AI236" s="1" t="s">
        <v>7168</v>
      </c>
      <c r="AJ236" s="1" t="s">
        <v>53</v>
      </c>
      <c r="AK236" s="1" t="s">
        <v>17105</v>
      </c>
      <c r="AL236" s="1" t="str">
        <f t="shared" si="109"/>
        <v>Scented</v>
      </c>
      <c r="AM236" s="1" t="b">
        <v>1</v>
      </c>
      <c r="AN236" s="1" t="b">
        <v>1</v>
      </c>
      <c r="AO236" s="1" t="b">
        <v>1</v>
      </c>
      <c r="AP236" s="5" t="s">
        <v>28</v>
      </c>
      <c r="AQ236" s="5" t="str">
        <f t="shared" si="100"/>
        <v>Light, Medium, Heavy</v>
      </c>
      <c r="AR236" s="1" t="s">
        <v>10</v>
      </c>
      <c r="AS236" s="1" t="str">
        <f t="shared" si="110"/>
        <v>None, Partial</v>
      </c>
      <c r="AT236" s="1" t="str">
        <f t="shared" si="101"/>
        <v>Partial, Full</v>
      </c>
      <c r="AU236" s="1" t="s">
        <v>2586</v>
      </c>
      <c r="AV236" s="1" t="str">
        <f t="shared" si="102"/>
        <v>Dry, Moist, Wet/Water</v>
      </c>
      <c r="AW236" s="1" t="s">
        <v>12</v>
      </c>
      <c r="AX236" s="1" t="str">
        <f t="shared" si="103"/>
        <v>Acid, Neutral, Alkaline</v>
      </c>
      <c r="AY236" s="1" t="b">
        <v>1</v>
      </c>
      <c r="AZ236" s="1" t="b">
        <v>1</v>
      </c>
      <c r="BA236" s="1" t="b">
        <v>0</v>
      </c>
      <c r="BC236" t="str">
        <f t="shared" si="104"/>
        <v>FALSE</v>
      </c>
      <c r="BE236" t="str">
        <f t="shared" si="105"/>
        <v>FALSE</v>
      </c>
      <c r="BF236" s="1" t="b">
        <v>0</v>
      </c>
      <c r="BG236" s="1" t="b">
        <v>0</v>
      </c>
      <c r="BH236" s="1" t="b">
        <v>0</v>
      </c>
      <c r="BJ236" s="1" t="str">
        <f t="shared" si="106"/>
        <v>FALSE</v>
      </c>
      <c r="BK236" s="1" t="s">
        <v>30</v>
      </c>
      <c r="BL236" t="str">
        <f t="shared" si="107"/>
        <v>FALSE</v>
      </c>
      <c r="BM236" s="1" t="b">
        <v>0</v>
      </c>
      <c r="BN236" s="1" t="b">
        <v>0</v>
      </c>
      <c r="BO236" s="1">
        <f t="shared" si="111"/>
        <v>9</v>
      </c>
      <c r="BP236" s="1" t="s">
        <v>7169</v>
      </c>
      <c r="BQ236" s="1" cm="1">
        <f t="array" ref="BQ236">_xlfn.IFS(BP236="None Known",0, LEN(BP236)&gt;500, 5,LEN(BP236)&gt;400, 4, LEN(BP236)&gt;300, 3, LEN(BP236)&gt;200, 2, LEN(BP236)&gt;1, 1)</f>
        <v>1</v>
      </c>
      <c r="BR236" s="1" t="s">
        <v>7170</v>
      </c>
      <c r="BS236" s="1">
        <v>2</v>
      </c>
      <c r="BT236" s="1" t="s">
        <v>7171</v>
      </c>
      <c r="BU236" s="1">
        <v>2</v>
      </c>
      <c r="BV236" s="1" t="s">
        <v>485</v>
      </c>
      <c r="BW236" s="1" t="s">
        <v>7172</v>
      </c>
      <c r="BX236" s="1"/>
      <c r="BY236" t="str">
        <f>_xlfn.XLOOKUP($B236,Img_lookup!A:A,Img_lookup!B:B, "Not available")</f>
        <v>1df5e72d-0e5d-466c-84a0-92b8fd4a13ca</v>
      </c>
      <c r="BZ236" t="str">
        <f>_xlfn.XLOOKUP($B236,Img_lookup!A:A,Img_lookup!C:C, "Not available")</f>
        <v>aruncus dioicus - barba di capra</v>
      </c>
      <c r="CA236" t="str">
        <f>_xlfn.XLOOKUP($B236,Img_lookup!A:A,Img_lookup!D:D, "Not available")</f>
        <v>cristina.sanvito</v>
      </c>
      <c r="CB236" t="str">
        <f>_xlfn.XLOOKUP($B236,Img_lookup!A:A,Img_lookup!E:E, "https://imgur.com/aT5wafe")</f>
        <v>https://api.openverse.engineering/v1/images/1df5e72d-0e5d-466c-84a0-92b8fd4a13ca/thumb/</v>
      </c>
    </row>
    <row r="237" spans="1:80" ht="409.6" x14ac:dyDescent="0.15">
      <c r="A237" s="1" t="s">
        <v>394</v>
      </c>
      <c r="B237" s="1" t="s">
        <v>4015</v>
      </c>
      <c r="C237" s="1" t="s">
        <v>4016</v>
      </c>
      <c r="D237" s="1" t="s">
        <v>4017</v>
      </c>
      <c r="E237" s="1" t="s">
        <v>4018</v>
      </c>
      <c r="F237" s="1" t="s">
        <v>6</v>
      </c>
      <c r="G237" s="1" t="s">
        <v>6</v>
      </c>
      <c r="H237" s="11" t="str">
        <f t="shared" si="97"/>
        <v>Perennial</v>
      </c>
      <c r="J237" s="1">
        <v>6</v>
      </c>
      <c r="K237" s="1">
        <v>4</v>
      </c>
      <c r="L237" t="str" cm="1">
        <f t="array" ref="L237">_xlfn.IFS(J237+K237="", "Unknown", J237+K237&gt;3, "Large", J237+K237&gt;0.5, "Medium", J237+K237&gt;0, "Small")</f>
        <v>Large</v>
      </c>
      <c r="M237" s="1">
        <v>6</v>
      </c>
      <c r="N237" cm="1">
        <f t="array" ref="N237">IF($M237="",INDEX($M$2:$M$2176,MATCH(1,INDEX(($A$2:$A$2176=$A237)*($M$2:$M$2176&lt;&gt;""),0),0)),$M237)</f>
        <v>6</v>
      </c>
      <c r="O237" s="2" t="str">
        <f t="shared" si="108"/>
        <v>Seasonal outdoors</v>
      </c>
      <c r="P237" s="1" t="s">
        <v>4019</v>
      </c>
      <c r="R237" t="str">
        <f t="shared" si="112"/>
        <v>Medium</v>
      </c>
      <c r="T237" s="1"/>
      <c r="U237" s="1"/>
      <c r="V237" s="1">
        <v>9</v>
      </c>
      <c r="W237" s="6">
        <f t="shared" si="119"/>
        <v>9</v>
      </c>
      <c r="X237" t="str">
        <f>IF(W237=1, "January", IF(W237=2, "February", IF(W237=3, "March", IF(W237=4, "April", IF(W237=5, "May", IF(W237=6, "June", IF(W237=7, "July", IF(W237=8, "August", IF(W237=9, "September", IF(W237=10, "October", IF(W237=11, "November", IF(W237=12, "December", "Other"))))))))))))</f>
        <v>September</v>
      </c>
      <c r="Y237" s="1"/>
      <c r="Z237" s="1"/>
      <c r="AA237" s="1">
        <v>10</v>
      </c>
      <c r="AB237" s="1">
        <f>IF(ISNUMBER(SEARCH("-",AA237)),TRIM(LEFT(AA237,FIND("-",AA237)-1)),AA237)</f>
        <v>10</v>
      </c>
      <c r="AC237" s="1" t="str">
        <f>IF(AB237=1, "January", IF(AB237=2, "February", IF(AB237=3, "March", IF(AB237=4, "April", IF(AB237=5, "May", IF(AB237=6, "June", IF(AB237=7, "July", IF(AB237=8, "August", IF(AB237=9, "September", IF(AB237=10, "October", IF(AB237=11, "November", IF(AB237=12, "December", "Other"))))))))))))</f>
        <v>October</v>
      </c>
      <c r="AD237" s="1"/>
      <c r="AE237" s="1"/>
      <c r="AF237" s="16" t="s">
        <v>24291</v>
      </c>
      <c r="AG237" s="1" t="str">
        <f t="shared" si="98"/>
        <v xml:space="preserve">Seed </v>
      </c>
      <c r="AH237" s="2" t="str">
        <f t="shared" si="99"/>
        <v>Surface sow in a greenhouse in February to April. Stand the pots in about 3cm of water to keep the soil moist until the seed germinates. It usually germinates in 1 - 3 months at 15�c[134]. When large enough to handle, prick the seedlings out into individual pots and grow them on in the greenhouse for at least their first winter. Once they are 20cm or more tall, plant them out into their permanent positions in late spring or early summer.
Division in spring[1]. Whilst large divisions can be planted out direct into their permanent positions, we have found that it is best to pot the divisions up and keep them in light shade in a greenhouse until they are rooting away well.
Stem cuttings, placed in water, root easily[1].</v>
      </c>
      <c r="AI237" s="1" t="s">
        <v>4020</v>
      </c>
      <c r="AJ237" s="1" t="s">
        <v>1</v>
      </c>
      <c r="AK237" s="1" t="s">
        <v>17104</v>
      </c>
      <c r="AL237" s="1" t="str">
        <f t="shared" si="109"/>
        <v>Unscented</v>
      </c>
      <c r="AM237" s="1" t="b">
        <v>0</v>
      </c>
      <c r="AN237" s="1" t="b">
        <v>0</v>
      </c>
      <c r="AO237" s="1" t="b">
        <v>0</v>
      </c>
      <c r="AP237" s="5" t="s">
        <v>28</v>
      </c>
      <c r="AQ237" s="5" t="str">
        <f t="shared" si="100"/>
        <v>Light, Medium, Heavy</v>
      </c>
      <c r="AR237" s="1" t="s">
        <v>30</v>
      </c>
      <c r="AS237" s="1" t="str">
        <f t="shared" si="110"/>
        <v>None</v>
      </c>
      <c r="AT237" s="1" t="str">
        <f t="shared" si="101"/>
        <v>Full</v>
      </c>
      <c r="AU237" s="1" t="s">
        <v>402</v>
      </c>
      <c r="AV237" s="1" t="str">
        <f t="shared" si="102"/>
        <v>Moist, Wet/Water</v>
      </c>
      <c r="AW237" s="1" t="s">
        <v>12</v>
      </c>
      <c r="AX237" s="1" t="str">
        <f t="shared" si="103"/>
        <v>Acid, Neutral, Alkaline</v>
      </c>
      <c r="AY237" s="1" t="b">
        <v>0</v>
      </c>
      <c r="AZ237" s="1" t="b">
        <v>1</v>
      </c>
      <c r="BA237" s="1" t="b">
        <v>0</v>
      </c>
      <c r="BB237" s="1" t="s">
        <v>275</v>
      </c>
      <c r="BC237" t="str">
        <f t="shared" si="104"/>
        <v>TRUE</v>
      </c>
      <c r="BE237" t="str">
        <f t="shared" si="105"/>
        <v>FALSE</v>
      </c>
      <c r="BF237" s="1" t="b">
        <v>0</v>
      </c>
      <c r="BG237" s="1" t="b">
        <v>0</v>
      </c>
      <c r="BH237" s="1" t="b">
        <v>0</v>
      </c>
      <c r="BJ237" s="1" t="str">
        <f t="shared" si="106"/>
        <v>FALSE</v>
      </c>
      <c r="BL237" t="str">
        <f t="shared" si="107"/>
        <v>FALSE</v>
      </c>
      <c r="BM237" s="1" t="b">
        <v>0</v>
      </c>
      <c r="BN237" s="1" t="b">
        <v>0</v>
      </c>
      <c r="BO237" s="1">
        <f t="shared" si="111"/>
        <v>16</v>
      </c>
      <c r="BP237" s="1" t="s">
        <v>4021</v>
      </c>
      <c r="BQ237" s="1" cm="1">
        <f t="array" ref="BQ237">_xlfn.IFS(BP237="None Known",0, LEN(BP237)&gt;500, 5,LEN(BP237)&gt;400, 4, LEN(BP237)&gt;300, 3, LEN(BP237)&gt;200, 2, LEN(BP237)&gt;1, 1)</f>
        <v>5</v>
      </c>
      <c r="BR237" s="1" t="s">
        <v>4022</v>
      </c>
      <c r="BS237" s="1">
        <v>3</v>
      </c>
      <c r="BT237" s="1" t="s">
        <v>4023</v>
      </c>
      <c r="BU237" s="1">
        <v>2</v>
      </c>
      <c r="BV237" s="1" t="s">
        <v>4024</v>
      </c>
      <c r="BW237" s="1" t="s">
        <v>31</v>
      </c>
      <c r="BX237" s="1"/>
      <c r="BY237" t="str">
        <f>_xlfn.XLOOKUP($B237,Img_lookup!A:A,Img_lookup!B:B, "Not available")</f>
        <v>391a372c-bebd-44c0-8e6b-a671c5de62c5</v>
      </c>
      <c r="BZ237" t="str">
        <f>_xlfn.XLOOKUP($B237,Img_lookup!A:A,Img_lookup!C:C, "Not available")</f>
        <v>Giant reed arundo donax closeup</v>
      </c>
      <c r="CA237" t="str">
        <f>_xlfn.XLOOKUP($B237,Img_lookup!A:A,Img_lookup!D:D, "Not available")</f>
        <v>CaliforniaDFW</v>
      </c>
      <c r="CB237" t="str">
        <f>_xlfn.XLOOKUP($B237,Img_lookup!A:A,Img_lookup!E:E, "https://imgur.com/aT5wafe")</f>
        <v>https://api.openverse.engineering/v1/images/391a372c-bebd-44c0-8e6b-a671c5de62c5/thumb/</v>
      </c>
    </row>
    <row r="238" spans="1:80" ht="409.6" x14ac:dyDescent="0.15">
      <c r="A238" s="1" t="s">
        <v>2538</v>
      </c>
      <c r="B238" s="1" t="s">
        <v>15070</v>
      </c>
      <c r="C238" s="1" t="s">
        <v>15071</v>
      </c>
      <c r="E238" s="1" t="s">
        <v>15072</v>
      </c>
      <c r="F238" s="1" t="s">
        <v>6</v>
      </c>
      <c r="G238" s="1" t="s">
        <v>6</v>
      </c>
      <c r="H238" s="11" t="str">
        <f t="shared" si="97"/>
        <v>Perennial</v>
      </c>
      <c r="I238" s="1" t="s">
        <v>17107</v>
      </c>
      <c r="J238" s="1">
        <v>0.10000000100000001</v>
      </c>
      <c r="K238" s="1">
        <v>0.5</v>
      </c>
      <c r="L238" t="str" cm="1">
        <f t="array" ref="L238">_xlfn.IFS(J238+K238="", "Unknown", J238+K238&gt;3, "Large", J238+K238&gt;0.5, "Medium", J238+K238&gt;0, "Small")</f>
        <v>Medium</v>
      </c>
      <c r="M238" s="1">
        <v>2</v>
      </c>
      <c r="N238" cm="1">
        <f t="array" ref="N238">IF($M238="",INDEX($M$2:$M$2176,MATCH(1,INDEX(($A$2:$A$2176=$A238)*($M$2:$M$2176&lt;&gt;""),0),0)),$M238)</f>
        <v>2</v>
      </c>
      <c r="O238" s="2" t="str">
        <f t="shared" si="108"/>
        <v>Hardy to cold</v>
      </c>
      <c r="P238" s="1" t="s">
        <v>15073</v>
      </c>
      <c r="Q238" s="1" t="s">
        <v>17111</v>
      </c>
      <c r="R238" t="str">
        <f t="shared" si="112"/>
        <v>Slow</v>
      </c>
      <c r="T238" s="1"/>
      <c r="U238" s="1"/>
      <c r="V238" s="1">
        <v>5</v>
      </c>
      <c r="W238" s="6">
        <f t="shared" si="119"/>
        <v>5</v>
      </c>
      <c r="X238" t="str">
        <f>IF(W238=1, "January", IF(W238=2, "February", IF(W238=3, "March", IF(W238=4, "April", IF(W238=5, "May", IF(W238=6, "June", IF(W238=7, "July", IF(W238=8, "August", IF(W238=9, "September", IF(W238=10, "October", IF(W238=11, "November", IF(W238=12, "December", "Other"))))))))))))</f>
        <v>May</v>
      </c>
      <c r="AF238" s="16" t="s">
        <v>23981</v>
      </c>
      <c r="AG238" s="1" t="str">
        <f t="shared" si="98"/>
        <v xml:space="preserve">Seed </v>
      </c>
      <c r="AH238" s="2" t="str">
        <f t="shared" si="99"/>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I238" s="1" t="s">
        <v>15074</v>
      </c>
      <c r="AJ238" s="1" t="s">
        <v>53</v>
      </c>
      <c r="AK238" s="1" t="s">
        <v>17104</v>
      </c>
      <c r="AL238" s="1" t="str">
        <f t="shared" si="109"/>
        <v>Scented</v>
      </c>
      <c r="AM238" s="1" t="b">
        <v>1</v>
      </c>
      <c r="AN238" s="1" t="b">
        <v>1</v>
      </c>
      <c r="AO238" s="1" t="b">
        <v>0</v>
      </c>
      <c r="AP238" s="5" t="s">
        <v>28</v>
      </c>
      <c r="AQ238" s="5" t="str">
        <f t="shared" si="100"/>
        <v>Light, Medium, Heavy</v>
      </c>
      <c r="AR238" s="1" t="s">
        <v>1788</v>
      </c>
      <c r="AS238" s="1" t="str">
        <f t="shared" si="110"/>
        <v>Partial, Full</v>
      </c>
      <c r="AT238" s="1" t="str">
        <f t="shared" si="101"/>
        <v/>
      </c>
      <c r="AU238" s="1" t="s">
        <v>29</v>
      </c>
      <c r="AV238" s="1" t="str">
        <f t="shared" si="102"/>
        <v>Moist</v>
      </c>
      <c r="AW238" s="1" t="s">
        <v>12</v>
      </c>
      <c r="AX238" s="1" t="str">
        <f t="shared" si="103"/>
        <v>Acid, Neutral, Alkaline</v>
      </c>
      <c r="AY238" s="1" t="b">
        <v>0</v>
      </c>
      <c r="AZ238" s="1" t="b">
        <v>0</v>
      </c>
      <c r="BA238" s="1" t="b">
        <v>0</v>
      </c>
      <c r="BC238" t="str">
        <f t="shared" si="104"/>
        <v>FALSE</v>
      </c>
      <c r="BE238" t="str">
        <f t="shared" si="105"/>
        <v>FALSE</v>
      </c>
      <c r="BF238" s="1" t="b">
        <v>0</v>
      </c>
      <c r="BG238" s="1" t="b">
        <v>0</v>
      </c>
      <c r="BH238" s="1" t="b">
        <v>0</v>
      </c>
      <c r="BJ238" s="1" t="str">
        <f t="shared" si="106"/>
        <v>FALSE</v>
      </c>
      <c r="BL238" t="str">
        <f t="shared" si="107"/>
        <v>FALSE</v>
      </c>
      <c r="BM238" s="1" t="b">
        <v>0</v>
      </c>
      <c r="BN238" s="1" t="b">
        <v>0</v>
      </c>
      <c r="BO238" s="1">
        <f t="shared" si="111"/>
        <v>17</v>
      </c>
      <c r="BP238" s="1" t="s">
        <v>15075</v>
      </c>
      <c r="BQ238" s="1" cm="1">
        <f t="array" ref="BQ238">_xlfn.IFS(BP238="None Known",0, LEN(BP238)&gt;500, 5,LEN(BP238)&gt;400, 4, LEN(BP238)&gt;300, 3, LEN(BP238)&gt;200, 2, LEN(BP238)&gt;1, 1)</f>
        <v>2</v>
      </c>
      <c r="BR238" s="1" t="s">
        <v>15076</v>
      </c>
      <c r="BS238" s="1">
        <v>4</v>
      </c>
      <c r="BT238" s="1" t="s">
        <v>15077</v>
      </c>
      <c r="BU238" s="1">
        <v>3</v>
      </c>
      <c r="BV238" s="1" t="s">
        <v>14900</v>
      </c>
      <c r="BW238" s="1" t="s">
        <v>15078</v>
      </c>
      <c r="BX238" s="1"/>
      <c r="BY238" t="str">
        <f>_xlfn.XLOOKUP($B238,Img_lookup!A:A,Img_lookup!B:B, "Not available")</f>
        <v>b52dc244-5442-4be9-a5ce-c8db6f371610</v>
      </c>
      <c r="BZ238" t="str">
        <f>_xlfn.XLOOKUP($B238,Img_lookup!A:A,Img_lookup!C:C, "Not available")</f>
        <v>Asarum canadense, Wild Ginger, Howard County, Md, _2018-05-17-14.27</v>
      </c>
      <c r="CA238" t="str">
        <f>_xlfn.XLOOKUP($B238,Img_lookup!A:A,Img_lookup!D:D, "Not available")</f>
        <v>Sam Droege</v>
      </c>
      <c r="CB238" t="str">
        <f>_xlfn.XLOOKUP($B238,Img_lookup!A:A,Img_lookup!E:E, "https://imgur.com/aT5wafe")</f>
        <v>https://api.openverse.engineering/v1/images/b52dc244-5442-4be9-a5ce-c8db6f371610/thumb/</v>
      </c>
    </row>
    <row r="239" spans="1:80" ht="409.6" x14ac:dyDescent="0.15">
      <c r="A239" s="1" t="s">
        <v>2538</v>
      </c>
      <c r="B239" s="1" t="s">
        <v>3778</v>
      </c>
      <c r="C239" s="1" t="s">
        <v>3779</v>
      </c>
      <c r="E239" s="1" t="s">
        <v>2410</v>
      </c>
      <c r="F239" s="1" t="s">
        <v>6</v>
      </c>
      <c r="G239" s="1" t="s">
        <v>6</v>
      </c>
      <c r="H239" s="11" t="str">
        <f t="shared" si="97"/>
        <v>Perennial</v>
      </c>
      <c r="I239" s="1" t="s">
        <v>17108</v>
      </c>
      <c r="J239" s="1">
        <v>0.10000000100000001</v>
      </c>
      <c r="K239" s="1">
        <v>0.25</v>
      </c>
      <c r="L239" t="str" cm="1">
        <f t="array" ref="L239">_xlfn.IFS(J239+K239="", "Unknown", J239+K239&gt;3, "Large", J239+K239&gt;0.5, "Medium", J239+K239&gt;0, "Small")</f>
        <v>Small</v>
      </c>
      <c r="M239" s="1">
        <v>7</v>
      </c>
      <c r="N239" cm="1">
        <f t="array" ref="N239">IF($M239="",INDEX($M$2:$M$2176,MATCH(1,INDEX(($A$2:$A$2176=$A239)*($M$2:$M$2176&lt;&gt;""),0),0)),$M239)</f>
        <v>7</v>
      </c>
      <c r="O239" s="2" t="str">
        <f t="shared" si="108"/>
        <v>Seasonal outdoors</v>
      </c>
      <c r="P239" s="1" t="s">
        <v>3780</v>
      </c>
      <c r="R239" t="str">
        <f t="shared" si="112"/>
        <v>Medium</v>
      </c>
      <c r="S239" s="1" t="s">
        <v>24</v>
      </c>
      <c r="T239" s="1" t="str">
        <f>LEFT(S239,FIND("-",S239)-1)</f>
        <v xml:space="preserve">1 </v>
      </c>
      <c r="U239" s="1" t="str">
        <f>RIGHT(S239,FIND("-",S239)-1)</f>
        <v>12</v>
      </c>
      <c r="V239" s="1" t="s">
        <v>51</v>
      </c>
      <c r="W239" s="6" t="str">
        <f t="shared" si="119"/>
        <v>7</v>
      </c>
      <c r="X239" t="str">
        <f>IF(W239="1", "January", IF(W239="2", "February", IF(W239="3", "March", IF(W239="4", "April", IF(W239="5", "May", IF(W239="6", "June", IF(W239="7", "July", IF(W239="8", "August", IF(W239="9", "September", IF(W239="10", "October", IF(W239="11", "November", IF(W239="12", "December", "Other"))))))))))))</f>
        <v>July</v>
      </c>
      <c r="Y239" s="2" t="str">
        <f>IF(ISNUMBER(SEARCH("-",V239)),TRIM(RIGHT(V239,LEN(V239)-SEARCH("-",V239))),V239)</f>
        <v>8</v>
      </c>
      <c r="Z239" s="2" t="str">
        <f>IF(Y239="1", "January", IF(Y239="2", "February", IF(Y239="3", "March", IF(Y239="4", "April", IF(Y239="5", "May", IF(Y239="6", "June", IF(Y239="7", "July", IF(Y239="8", "August", IF(Y239="9", "September", IF(Y239="10", "October", IF(Y239="11", "November", IF(Y239="12", "December", "Other"))))))))))))</f>
        <v>August</v>
      </c>
      <c r="AF239" s="16" t="s">
        <v>23981</v>
      </c>
      <c r="AG239" s="1" t="str">
        <f t="shared" si="98"/>
        <v xml:space="preserve">Seed </v>
      </c>
      <c r="AH239" s="2" t="str">
        <f t="shared" si="99"/>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I239" s="1" t="s">
        <v>3781</v>
      </c>
      <c r="AJ239" s="1" t="s">
        <v>53</v>
      </c>
      <c r="AK239" s="1" t="s">
        <v>17104</v>
      </c>
      <c r="AL239" s="1" t="str">
        <f t="shared" si="109"/>
        <v>Scented</v>
      </c>
      <c r="AM239" s="1" t="b">
        <v>1</v>
      </c>
      <c r="AN239" s="1" t="b">
        <v>1</v>
      </c>
      <c r="AO239" s="1" t="b">
        <v>0</v>
      </c>
      <c r="AP239" s="5" t="s">
        <v>28</v>
      </c>
      <c r="AQ239" s="5" t="str">
        <f t="shared" si="100"/>
        <v>Light, Medium, Heavy</v>
      </c>
      <c r="AR239" s="1" t="s">
        <v>1788</v>
      </c>
      <c r="AS239" s="1" t="str">
        <f t="shared" si="110"/>
        <v>Partial, Full</v>
      </c>
      <c r="AT239" s="1" t="str">
        <f t="shared" si="101"/>
        <v/>
      </c>
      <c r="AU239" s="1" t="s">
        <v>29</v>
      </c>
      <c r="AV239" s="1" t="str">
        <f t="shared" si="102"/>
        <v>Moist</v>
      </c>
      <c r="AW239" s="1" t="s">
        <v>123</v>
      </c>
      <c r="AX239" s="1" t="str">
        <f t="shared" si="103"/>
        <v>Acid, Neutral</v>
      </c>
      <c r="AY239" s="1" t="b">
        <v>0</v>
      </c>
      <c r="AZ239" s="1" t="b">
        <v>0</v>
      </c>
      <c r="BA239" s="1" t="b">
        <v>0</v>
      </c>
      <c r="BC239" t="str">
        <f t="shared" si="104"/>
        <v>FALSE</v>
      </c>
      <c r="BE239" t="str">
        <f t="shared" si="105"/>
        <v>FALSE</v>
      </c>
      <c r="BF239" s="1" t="b">
        <v>0</v>
      </c>
      <c r="BG239" s="1" t="b">
        <v>0</v>
      </c>
      <c r="BH239" s="1" t="b">
        <v>0</v>
      </c>
      <c r="BJ239" s="1" t="str">
        <f t="shared" si="106"/>
        <v>FALSE</v>
      </c>
      <c r="BL239" t="str">
        <f t="shared" si="107"/>
        <v>FALSE</v>
      </c>
      <c r="BM239" s="1" t="b">
        <v>0</v>
      </c>
      <c r="BN239" s="1" t="b">
        <v>0</v>
      </c>
      <c r="BO239" s="1">
        <f t="shared" si="111"/>
        <v>12</v>
      </c>
      <c r="BP239" s="1" t="s">
        <v>3782</v>
      </c>
      <c r="BQ239" s="1" cm="1">
        <f t="array" ref="BQ239">_xlfn.IFS(BP239="None Known",0, LEN(BP239)&gt;500, 5,LEN(BP239)&gt;400, 4, LEN(BP239)&gt;300, 3, LEN(BP239)&gt;200, 2, LEN(BP239)&gt;1, 1)</f>
        <v>1</v>
      </c>
      <c r="BR239" s="1" t="s">
        <v>3783</v>
      </c>
      <c r="BS239" s="1">
        <v>3</v>
      </c>
      <c r="BT239" s="1" t="s">
        <v>3784</v>
      </c>
      <c r="BU239" s="1">
        <v>2</v>
      </c>
      <c r="BV239" s="1" t="s">
        <v>3785</v>
      </c>
      <c r="BW239" s="1" t="s">
        <v>2545</v>
      </c>
      <c r="BX239" s="1"/>
      <c r="BY239" t="str">
        <f>_xlfn.XLOOKUP($B239,Img_lookup!A:A,Img_lookup!B:B, "Not available")</f>
        <v>d1fbffe7-24fd-4792-bf57-61c20dc527ed</v>
      </c>
      <c r="BZ239" t="str">
        <f>_xlfn.XLOOKUP($B239,Img_lookup!A:A,Img_lookup!C:C, "Not available")</f>
        <v>E20161202-0002‚ÄîAsarum caudatum (reverse)‚ÄîRPBG</v>
      </c>
      <c r="CA239" t="str">
        <f>_xlfn.XLOOKUP($B239,Img_lookup!A:A,Img_lookup!D:D, "Not available")</f>
        <v>John Rusk</v>
      </c>
      <c r="CB239" t="str">
        <f>_xlfn.XLOOKUP($B239,Img_lookup!A:A,Img_lookup!E:E, "https://imgur.com/aT5wafe")</f>
        <v>https://api.openverse.engineering/v1/images/d1fbffe7-24fd-4792-bf57-61c20dc527ed/thumb/</v>
      </c>
    </row>
    <row r="240" spans="1:80" ht="409.6" x14ac:dyDescent="0.15">
      <c r="A240" s="1" t="s">
        <v>2538</v>
      </c>
      <c r="B240" s="1" t="s">
        <v>2539</v>
      </c>
      <c r="D240" s="1" t="s">
        <v>2540</v>
      </c>
      <c r="E240" s="1" t="s">
        <v>2541</v>
      </c>
      <c r="F240" s="1" t="s">
        <v>6</v>
      </c>
      <c r="G240" s="1" t="s">
        <v>6</v>
      </c>
      <c r="H240" s="11" t="str">
        <f t="shared" si="97"/>
        <v>Perennial</v>
      </c>
      <c r="J240" s="1">
        <v>0.10000000100000001</v>
      </c>
      <c r="L240" t="str" cm="1">
        <f t="array" ref="L240">_xlfn.IFS(J240+K240="", "Unknown", J240+K240&gt;3, "Large", J240+K240&gt;0.5, "Medium", J240+K240&gt;0, "Small")</f>
        <v>Small</v>
      </c>
      <c r="N240" cm="1">
        <f t="array" ref="N240">IF($M240="",INDEX($M$2:$M$2176,MATCH(1,INDEX(($A$2:$A$2176=$A240)*($M$2:$M$2176&lt;&gt;""),0),0)),$M240)</f>
        <v>8</v>
      </c>
      <c r="O240" s="2" t="str">
        <f t="shared" si="108"/>
        <v>Grown indoors</v>
      </c>
      <c r="P240" s="1" t="s">
        <v>196</v>
      </c>
      <c r="R240" t="str">
        <f t="shared" si="112"/>
        <v>Medium</v>
      </c>
      <c r="W240"/>
      <c r="AF240" s="16" t="s">
        <v>23981</v>
      </c>
      <c r="AG240" s="1" t="str">
        <f t="shared" si="98"/>
        <v xml:space="preserve">Seed </v>
      </c>
      <c r="AH240" s="2" t="str">
        <f t="shared" si="99"/>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I240" s="1" t="s">
        <v>2542</v>
      </c>
      <c r="AJ240" s="1" t="s">
        <v>53</v>
      </c>
      <c r="AK240" s="1" t="s">
        <v>17104</v>
      </c>
      <c r="AL240" s="1" t="str">
        <f t="shared" si="109"/>
        <v>Unscented</v>
      </c>
      <c r="AM240" s="1" t="b">
        <v>0</v>
      </c>
      <c r="AN240" s="1" t="b">
        <v>1</v>
      </c>
      <c r="AO240" s="1" t="b">
        <v>0</v>
      </c>
      <c r="AP240" s="5" t="s">
        <v>28</v>
      </c>
      <c r="AQ240" s="5" t="str">
        <f t="shared" si="100"/>
        <v>Light, Medium, Heavy</v>
      </c>
      <c r="AR240" s="1" t="s">
        <v>1788</v>
      </c>
      <c r="AS240" s="1" t="str">
        <f t="shared" si="110"/>
        <v>Partial, Full</v>
      </c>
      <c r="AT240" s="1" t="str">
        <f t="shared" si="101"/>
        <v/>
      </c>
      <c r="AU240" s="1" t="s">
        <v>29</v>
      </c>
      <c r="AV240" s="1" t="str">
        <f t="shared" si="102"/>
        <v>Moist</v>
      </c>
      <c r="AW240" s="1" t="s">
        <v>12</v>
      </c>
      <c r="AX240" s="1" t="str">
        <f t="shared" si="103"/>
        <v>Acid, Neutral, Alkaline</v>
      </c>
      <c r="AY240" s="1" t="b">
        <v>0</v>
      </c>
      <c r="AZ240" s="1" t="b">
        <v>0</v>
      </c>
      <c r="BA240" s="1" t="b">
        <v>0</v>
      </c>
      <c r="BC240" t="str">
        <f t="shared" si="104"/>
        <v>FALSE</v>
      </c>
      <c r="BE240" t="str">
        <f t="shared" si="105"/>
        <v>FALSE</v>
      </c>
      <c r="BF240" s="1" t="b">
        <v>0</v>
      </c>
      <c r="BG240" s="1" t="b">
        <v>0</v>
      </c>
      <c r="BH240" s="1" t="b">
        <v>0</v>
      </c>
      <c r="BJ240" s="1" t="str">
        <f t="shared" si="106"/>
        <v>FALSE</v>
      </c>
      <c r="BL240" t="str">
        <f t="shared" si="107"/>
        <v>FALSE</v>
      </c>
      <c r="BM240" s="1" t="b">
        <v>0</v>
      </c>
      <c r="BN240" s="1" t="b">
        <v>0</v>
      </c>
      <c r="BO240" s="1">
        <f t="shared" si="111"/>
        <v>3</v>
      </c>
      <c r="BP240" s="1" t="s">
        <v>31</v>
      </c>
      <c r="BQ240" s="1" cm="1">
        <f t="array" ref="BQ240">_xlfn.IFS(BP240="None Known",0, LEN(BP240)&gt;500, 5,LEN(BP240)&gt;400, 4, LEN(BP240)&gt;300, 3, LEN(BP240)&gt;200, 2, LEN(BP240)&gt;1, 1)</f>
        <v>0</v>
      </c>
      <c r="BR240" s="1" t="s">
        <v>2543</v>
      </c>
      <c r="BS240" s="1">
        <v>1</v>
      </c>
      <c r="BT240" s="1" t="s">
        <v>31</v>
      </c>
      <c r="BU240" s="1">
        <v>0</v>
      </c>
      <c r="BV240" s="1" t="s">
        <v>2544</v>
      </c>
      <c r="BW240" s="1" t="s">
        <v>2545</v>
      </c>
      <c r="BX240" s="1"/>
      <c r="BY240" t="str">
        <f>_xlfn.XLOOKUP($B240,Img_lookup!A:A,Img_lookup!B:B, "Not available")</f>
        <v>56148acd-d906-4e51-afb3-edb1c86c7944</v>
      </c>
      <c r="BZ240" t="str">
        <f>_xlfn.XLOOKUP($B240,Img_lookup!A:A,Img_lookup!C:C, "Not available")</f>
        <v>„Ç´„É≥„Ç¢„Ç™„Ç§(ÂØíËëµ)(Asarum nipponicum) (6966172998).jpg</v>
      </c>
      <c r="CA240" t="str">
        <f>_xlfn.XLOOKUP($B240,Img_lookup!A:A,Img_lookup!D:D, "Not available")</f>
        <v>yamatsu</v>
      </c>
      <c r="CB240" t="str">
        <f>_xlfn.XLOOKUP($B240,Img_lookup!A:A,Img_lookup!E:E, "https://imgur.com/aT5wafe")</f>
        <v>https://api.openverse.engineering/v1/images/56148acd-d906-4e51-afb3-edb1c86c7944/thumb/</v>
      </c>
    </row>
    <row r="241" spans="1:80" ht="409.6" x14ac:dyDescent="0.15">
      <c r="A241" s="1" t="s">
        <v>2538</v>
      </c>
      <c r="B241" s="1" t="s">
        <v>14894</v>
      </c>
      <c r="D241" s="1" t="s">
        <v>14895</v>
      </c>
      <c r="E241" s="1" t="s">
        <v>14896</v>
      </c>
      <c r="F241" s="1" t="s">
        <v>6</v>
      </c>
      <c r="G241" s="1" t="s">
        <v>6</v>
      </c>
      <c r="H241" s="11" t="str">
        <f t="shared" si="97"/>
        <v>Perennial</v>
      </c>
      <c r="J241" s="1">
        <v>0.15000000599999999</v>
      </c>
      <c r="L241" t="str" cm="1">
        <f t="array" ref="L241">_xlfn.IFS(J241+K241="", "Unknown", J241+K241&gt;3, "Large", J241+K241&gt;0.5, "Medium", J241+K241&gt;0, "Small")</f>
        <v>Small</v>
      </c>
      <c r="M241" s="1">
        <v>6</v>
      </c>
      <c r="N241" cm="1">
        <f t="array" ref="N241">IF($M241="",INDEX($M$2:$M$2176,MATCH(1,INDEX(($A$2:$A$2176=$A241)*($M$2:$M$2176&lt;&gt;""),0),0)),$M241)</f>
        <v>6</v>
      </c>
      <c r="O241" s="2" t="str">
        <f t="shared" si="108"/>
        <v>Seasonal outdoors</v>
      </c>
      <c r="P241" s="1" t="s">
        <v>14897</v>
      </c>
      <c r="R241" t="str">
        <f t="shared" si="112"/>
        <v>Medium</v>
      </c>
      <c r="T241" s="1"/>
      <c r="U241" s="1"/>
      <c r="V241" s="1">
        <v>5</v>
      </c>
      <c r="W241" s="6">
        <f>IF(ISNUMBER(SEARCH("-",V241)),TRIM(LEFT(V241,FIND("-",V241)-1)),V241)</f>
        <v>5</v>
      </c>
      <c r="X241" t="str">
        <f>IF(W241=1, "January", IF(W241=2, "February", IF(W241=3, "March", IF(W241=4, "April", IF(W241=5, "May", IF(W241=6, "June", IF(W241=7, "July", IF(W241=8, "August", IF(W241=9, "September", IF(W241=10, "October", IF(W241=11, "November", IF(W241=12, "December", "Other"))))))))))))</f>
        <v>May</v>
      </c>
      <c r="AF241" s="16" t="s">
        <v>23981</v>
      </c>
      <c r="AG241" s="1" t="str">
        <f t="shared" si="98"/>
        <v xml:space="preserve">Seed </v>
      </c>
      <c r="AH241" s="2" t="str">
        <f t="shared" si="99"/>
        <v>Best sown in a cold frame as soon as it is ripe in the summer[134]. Stored seed will require 3 weeks cold stratification and should be sown in late winter[134]. The seed usually germinates in the spring in 1 - 4 or more weeks at 18�c[134]. When large enough to handle, prick the seedlings out into individual pots and grow them on in light shade in the greenhouse for at least their first winter. Plant them out when large enough in late spring.
Division in spring or autumn. Plants are slow to increase[200]. It is best to pot the divisions up and keep them in light shade in the greenhouse until they are growing away strongly.</v>
      </c>
      <c r="AI241" s="1" t="s">
        <v>14898</v>
      </c>
      <c r="AJ241" s="1" t="s">
        <v>53</v>
      </c>
      <c r="AK241" s="1" t="s">
        <v>17104</v>
      </c>
      <c r="AL241" s="1" t="str">
        <f t="shared" si="109"/>
        <v>Scented</v>
      </c>
      <c r="AM241" s="1" t="b">
        <v>1</v>
      </c>
      <c r="AN241" s="1" t="b">
        <v>1</v>
      </c>
      <c r="AO241" s="1" t="b">
        <v>0</v>
      </c>
      <c r="AP241" s="5" t="s">
        <v>28</v>
      </c>
      <c r="AQ241" s="5" t="str">
        <f t="shared" si="100"/>
        <v>Light, Medium, Heavy</v>
      </c>
      <c r="AR241" s="1" t="s">
        <v>1788</v>
      </c>
      <c r="AS241" s="1" t="str">
        <f t="shared" si="110"/>
        <v>Partial, Full</v>
      </c>
      <c r="AT241" s="1" t="str">
        <f t="shared" si="101"/>
        <v/>
      </c>
      <c r="AU241" s="1" t="s">
        <v>29</v>
      </c>
      <c r="AV241" s="1" t="str">
        <f t="shared" si="102"/>
        <v>Moist</v>
      </c>
      <c r="AW241" s="1" t="s">
        <v>12</v>
      </c>
      <c r="AX241" s="1" t="str">
        <f t="shared" si="103"/>
        <v>Acid, Neutral, Alkaline</v>
      </c>
      <c r="AY241" s="1" t="b">
        <v>0</v>
      </c>
      <c r="AZ241" s="1" t="b">
        <v>0</v>
      </c>
      <c r="BA241" s="1" t="b">
        <v>0</v>
      </c>
      <c r="BC241" t="str">
        <f t="shared" si="104"/>
        <v>FALSE</v>
      </c>
      <c r="BE241" t="str">
        <f t="shared" si="105"/>
        <v>FALSE</v>
      </c>
      <c r="BF241" s="1" t="b">
        <v>0</v>
      </c>
      <c r="BG241" s="1" t="b">
        <v>0</v>
      </c>
      <c r="BH241" s="1" t="b">
        <v>0</v>
      </c>
      <c r="BJ241" s="1" t="str">
        <f t="shared" si="106"/>
        <v>FALSE</v>
      </c>
      <c r="BL241" t="str">
        <f t="shared" si="107"/>
        <v>FALSE</v>
      </c>
      <c r="BM241" s="1" t="b">
        <v>0</v>
      </c>
      <c r="BN241" s="1" t="b">
        <v>0</v>
      </c>
      <c r="BO241" s="1">
        <f t="shared" si="111"/>
        <v>6</v>
      </c>
      <c r="BP241" s="1" t="s">
        <v>31</v>
      </c>
      <c r="BQ241" s="1" cm="1">
        <f t="array" ref="BQ241">_xlfn.IFS(BP241="None Known",0, LEN(BP241)&gt;500, 5,LEN(BP241)&gt;400, 4, LEN(BP241)&gt;300, 3, LEN(BP241)&gt;200, 2, LEN(BP241)&gt;1, 1)</f>
        <v>0</v>
      </c>
      <c r="BR241" s="1" t="s">
        <v>14899</v>
      </c>
      <c r="BS241" s="1">
        <v>2</v>
      </c>
      <c r="BT241" s="1" t="s">
        <v>31</v>
      </c>
      <c r="BU241" s="1">
        <v>0</v>
      </c>
      <c r="BV241" s="1" t="s">
        <v>14900</v>
      </c>
      <c r="BW241" s="1" t="s">
        <v>2545</v>
      </c>
      <c r="BX241" s="1"/>
      <c r="BY241" t="str">
        <f>_xlfn.XLOOKUP($B241,Img_lookup!A:A,Img_lookup!B:B, "Not available")</f>
        <v>35612ba0-190e-4499-88ab-5c57980769c7</v>
      </c>
      <c r="BZ241" t="str">
        <f>_xlfn.XLOOKUP($B241,Img_lookup!A:A,Img_lookup!C:C, "Not available")</f>
        <v>Asarum canadense var. reflexum</v>
      </c>
      <c r="CA241" t="str">
        <f>_xlfn.XLOOKUP($B241,Img_lookup!A:A,Img_lookup!D:D, "Not available")</f>
        <v>Harry Ardell Allard</v>
      </c>
      <c r="CB241" t="str">
        <f>_xlfn.XLOOKUP($B241,Img_lookup!A:A,Img_lookup!E:E, "https://imgur.com/aT5wafe")</f>
        <v>https://api.openverse.engineering/v1/images/35612ba0-190e-4499-88ab-5c57980769c7/thumb/</v>
      </c>
    </row>
    <row r="242" spans="1:80" ht="409.6" x14ac:dyDescent="0.15">
      <c r="A242" s="1" t="s">
        <v>2</v>
      </c>
      <c r="B242" s="1" t="s">
        <v>6175</v>
      </c>
      <c r="C242" s="1" t="s">
        <v>6176</v>
      </c>
      <c r="D242" s="1" t="s">
        <v>6177</v>
      </c>
      <c r="E242" s="1" t="s">
        <v>6178</v>
      </c>
      <c r="F242" s="1" t="s">
        <v>6</v>
      </c>
      <c r="G242" s="1" t="s">
        <v>6</v>
      </c>
      <c r="H242" s="11" t="str">
        <f t="shared" si="97"/>
        <v>Perennial</v>
      </c>
      <c r="J242" s="1">
        <v>0.89999997600000003</v>
      </c>
      <c r="L242" t="str" cm="1">
        <f t="array" ref="L242">_xlfn.IFS(J242+K242="", "Unknown", J242+K242&gt;3, "Large", J242+K242&gt;0.5, "Medium", J242+K242&gt;0, "Small")</f>
        <v>Medium</v>
      </c>
      <c r="M242" s="1">
        <v>8</v>
      </c>
      <c r="N242" cm="1">
        <f t="array" ref="N242">IF($M242="",INDEX($M$2:$M$2176,MATCH(1,INDEX(($A$2:$A$2176=$A242)*($M$2:$M$2176&lt;&gt;""),0),0)),$M242)</f>
        <v>8</v>
      </c>
      <c r="O242" s="2" t="str">
        <f t="shared" si="108"/>
        <v>Grown indoors</v>
      </c>
      <c r="P242" s="1" t="s">
        <v>6179</v>
      </c>
      <c r="R242" t="str">
        <f t="shared" si="112"/>
        <v>Medium</v>
      </c>
      <c r="T242" s="1"/>
      <c r="U242" s="1"/>
      <c r="V242" s="1" t="s">
        <v>51</v>
      </c>
      <c r="W242" s="6" t="str">
        <f>IF(ISNUMBER(SEARCH("-",V242)),TRIM(LEFT(V242,FIND("-",V242)-1)),V242)</f>
        <v>7</v>
      </c>
      <c r="X242" t="str">
        <f>IF(W242="1", "January", IF(W242="2", "February", IF(W242="3", "March", IF(W242="4", "April", IF(W242="5", "May", IF(W242="6", "June", IF(W242="7", "July", IF(W242="8", "August", IF(W242="9", "September", IF(W242="10", "October", IF(W242="11", "November", IF(W242="12", "December", "Other"))))))))))))</f>
        <v>July</v>
      </c>
      <c r="Y242" s="2" t="str">
        <f>IF(ISNUMBER(SEARCH("-",V242)),TRIM(RIGHT(V242,LEN(V242)-SEARCH("-",V242))),V242)</f>
        <v>8</v>
      </c>
      <c r="Z242" s="2" t="str">
        <f>IF(Y242="1", "January", IF(Y242="2", "February", IF(Y242="3", "March", IF(Y242="4", "April", IF(Y242="5", "May", IF(Y242="6", "June", IF(Y242="7", "July", IF(Y242="8", "August", IF(Y242="9", "September", IF(Y242="10", "October", IF(Y242="11", "November", IF(Y242="12", "December", "Other"))))))))))))</f>
        <v>August</v>
      </c>
      <c r="AF242" s="16" t="s">
        <v>23982</v>
      </c>
      <c r="AG242" s="1" t="str">
        <f t="shared" si="98"/>
        <v xml:space="preserve">Seed </v>
      </c>
      <c r="AH242"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2" s="1" t="s">
        <v>6180</v>
      </c>
      <c r="AJ242" s="1" t="s">
        <v>23813</v>
      </c>
      <c r="AK242" s="1" t="s">
        <v>17104</v>
      </c>
      <c r="AL242" s="1" t="str">
        <f t="shared" si="109"/>
        <v>Unscented</v>
      </c>
      <c r="AM242" s="1" t="b">
        <v>0</v>
      </c>
      <c r="AN242" s="1" t="b">
        <v>0</v>
      </c>
      <c r="AO242" s="1" t="b">
        <v>0</v>
      </c>
      <c r="AP242" s="5" t="s">
        <v>9</v>
      </c>
      <c r="AQ242" s="5" t="str">
        <f t="shared" si="100"/>
        <v>Light</v>
      </c>
      <c r="AR242" s="1" t="s">
        <v>10</v>
      </c>
      <c r="AS242" s="1" t="str">
        <f t="shared" si="110"/>
        <v>None, Partial</v>
      </c>
      <c r="AT242" s="1" t="str">
        <f t="shared" si="101"/>
        <v>Partial, Full</v>
      </c>
      <c r="AU242" s="1" t="s">
        <v>11</v>
      </c>
      <c r="AV242" s="1" t="str">
        <f t="shared" si="102"/>
        <v>Dry, Moist</v>
      </c>
      <c r="AW242" s="1" t="s">
        <v>12</v>
      </c>
      <c r="AX242" s="1" t="str">
        <f t="shared" si="103"/>
        <v>Acid, Neutral, Alkaline</v>
      </c>
      <c r="AY242" s="1" t="b">
        <v>0</v>
      </c>
      <c r="AZ242" s="1" t="b">
        <v>0</v>
      </c>
      <c r="BA242" s="1" t="b">
        <v>0</v>
      </c>
      <c r="BC242" t="str">
        <f t="shared" si="104"/>
        <v>FALSE</v>
      </c>
      <c r="BE242" t="str">
        <f t="shared" si="105"/>
        <v>FALSE</v>
      </c>
      <c r="BF242" s="1" t="b">
        <v>1</v>
      </c>
      <c r="BG242" s="1" t="b">
        <v>0</v>
      </c>
      <c r="BH242" s="1" t="b">
        <v>0</v>
      </c>
      <c r="BJ242" s="1" t="str">
        <f t="shared" si="106"/>
        <v>FALSE</v>
      </c>
      <c r="BL242" t="str">
        <f t="shared" si="107"/>
        <v>FALSE</v>
      </c>
      <c r="BM242" s="1" t="b">
        <v>0</v>
      </c>
      <c r="BN242" s="1" t="b">
        <v>0</v>
      </c>
      <c r="BO242" s="1">
        <f t="shared" si="111"/>
        <v>11</v>
      </c>
      <c r="BP242" s="1" t="s">
        <v>6181</v>
      </c>
      <c r="BQ242" s="1" cm="1">
        <f t="array" ref="BQ242">_xlfn.IFS(BP242="None Known",0, LEN(BP242)&gt;500, 5,LEN(BP242)&gt;400, 4, LEN(BP242)&gt;300, 3, LEN(BP242)&gt;200, 2, LEN(BP242)&gt;1, 1)</f>
        <v>3</v>
      </c>
      <c r="BR242" s="1" t="s">
        <v>6182</v>
      </c>
      <c r="BS242" s="1">
        <v>2</v>
      </c>
      <c r="BT242" s="1" t="s">
        <v>6183</v>
      </c>
      <c r="BU242" s="1">
        <v>2</v>
      </c>
      <c r="BV242" s="1" t="s">
        <v>6184</v>
      </c>
      <c r="BW242" s="1" t="s">
        <v>6185</v>
      </c>
      <c r="BX242" s="1"/>
      <c r="BY242" t="str">
        <f>_xlfn.XLOOKUP($B242,Img_lookup!A:A,Img_lookup!B:B, "Not available")</f>
        <v>2a7a9a25-ea87-4a86-9da7-db80175c3002</v>
      </c>
      <c r="BZ242" t="str">
        <f>_xlfn.XLOOKUP($B242,Img_lookup!A:A,Img_lookup!C:C, "Not available")</f>
        <v>J20170706-0075‚ÄîAsclepias eriocarpa w Apis mellifera‚ÄîRPBG‚ÄîDxO</v>
      </c>
      <c r="CA242" t="str">
        <f>_xlfn.XLOOKUP($B242,Img_lookup!A:A,Img_lookup!D:D, "Not available")</f>
        <v>John Rusk</v>
      </c>
      <c r="CB242" t="str">
        <f>_xlfn.XLOOKUP($B242,Img_lookup!A:A,Img_lookup!E:E, "https://imgur.com/aT5wafe")</f>
        <v>https://api.openverse.engineering/v1/images/2a7a9a25-ea87-4a86-9da7-db80175c3002/thumb/</v>
      </c>
    </row>
    <row r="243" spans="1:80" ht="409.6" x14ac:dyDescent="0.15">
      <c r="A243" s="1" t="s">
        <v>2</v>
      </c>
      <c r="B243" s="1" t="s">
        <v>13430</v>
      </c>
      <c r="C243" s="1" t="s">
        <v>13431</v>
      </c>
      <c r="E243" s="1" t="s">
        <v>13432</v>
      </c>
      <c r="F243" s="1" t="s">
        <v>6</v>
      </c>
      <c r="G243" s="1" t="s">
        <v>6</v>
      </c>
      <c r="H243" s="11" t="str">
        <f t="shared" si="97"/>
        <v>Perennial</v>
      </c>
      <c r="J243" s="1">
        <v>1.2000000479999999</v>
      </c>
      <c r="L243" t="str" cm="1">
        <f t="array" ref="L243">_xlfn.IFS(J243+K243="", "Unknown", J243+K243&gt;3, "Large", J243+K243&gt;0.5, "Medium", J243+K243&gt;0, "Small")</f>
        <v>Medium</v>
      </c>
      <c r="M243" s="1">
        <v>3</v>
      </c>
      <c r="N243" cm="1">
        <f t="array" ref="N243">IF($M243="",INDEX($M$2:$M$2176,MATCH(1,INDEX(($A$2:$A$2176=$A243)*($M$2:$M$2176&lt;&gt;""),0),0)),$M243)</f>
        <v>3</v>
      </c>
      <c r="O243" s="2" t="str">
        <f t="shared" si="108"/>
        <v>Hardy to cold</v>
      </c>
      <c r="P243" s="1" t="s">
        <v>13433</v>
      </c>
      <c r="R243" t="str">
        <f t="shared" si="112"/>
        <v>Medium</v>
      </c>
      <c r="T243" s="1"/>
      <c r="U243" s="1"/>
      <c r="V243" s="1" t="s">
        <v>51</v>
      </c>
      <c r="W243" s="6" t="str">
        <f>IF(ISNUMBER(SEARCH("-",V243)),TRIM(LEFT(V243,FIND("-",V243)-1)),V243)</f>
        <v>7</v>
      </c>
      <c r="X243" t="str">
        <f>IF(W243="1", "January", IF(W243="2", "February", IF(W243="3", "March", IF(W243="4", "April", IF(W243="5", "May", IF(W243="6", "June", IF(W243="7", "July", IF(W243="8", "August", IF(W243="9", "September", IF(W243="10", "October", IF(W243="11", "November", IF(W243="12", "December", "Other"))))))))))))</f>
        <v>July</v>
      </c>
      <c r="Y243" s="2" t="str">
        <f>IF(ISNUMBER(SEARCH("-",V243)),TRIM(RIGHT(V243,LEN(V243)-SEARCH("-",V243))),V243)</f>
        <v>8</v>
      </c>
      <c r="Z243" s="2" t="str">
        <f>IF(Y243="1", "January", IF(Y243="2", "February", IF(Y243="3", "March", IF(Y243="4", "April", IF(Y243="5", "May", IF(Y243="6", "June", IF(Y243="7", "July", IF(Y243="8", "August", IF(Y243="9", "September", IF(Y243="10", "October", IF(Y243="11", "November", IF(Y243="12", "December", "Other"))))))))))))</f>
        <v>August</v>
      </c>
      <c r="AA243" s="1">
        <v>9</v>
      </c>
      <c r="AB243" s="1">
        <f>IF(ISNUMBER(SEARCH("-",AA243)),TRIM(LEFT(AA243,FIND("-",AA243)-1)),AA243)</f>
        <v>9</v>
      </c>
      <c r="AC243" s="1" t="str">
        <f>IF(AB243=1, "January", IF(AB243=2, "February", IF(AB243=3, "March", IF(AB243=4, "April", IF(AB243=5, "May", IF(AB243=6, "June", IF(AB243=7, "July", IF(AB243=8, "August", IF(AB243=9, "September", IF(AB243=10, "October", IF(AB243=11, "November", IF(AB243=12, "December", "Other"))))))))))))</f>
        <v>September</v>
      </c>
      <c r="AD243" s="1"/>
      <c r="AE243" s="1"/>
      <c r="AF243" s="16" t="s">
        <v>23982</v>
      </c>
      <c r="AG243" s="1" t="str">
        <f t="shared" si="98"/>
        <v xml:space="preserve">Seed </v>
      </c>
      <c r="AH243"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3" s="1" t="s">
        <v>13434</v>
      </c>
      <c r="AJ243" s="1" t="s">
        <v>23813</v>
      </c>
      <c r="AK243" s="1" t="s">
        <v>17104</v>
      </c>
      <c r="AL243" s="1" t="str">
        <f t="shared" si="109"/>
        <v>Unscented</v>
      </c>
      <c r="AM243" s="1" t="b">
        <v>0</v>
      </c>
      <c r="AN243" s="1" t="b">
        <v>0</v>
      </c>
      <c r="AO243" s="1" t="b">
        <v>0</v>
      </c>
      <c r="AP243" s="5" t="s">
        <v>54</v>
      </c>
      <c r="AQ243" s="5" t="str">
        <f t="shared" si="100"/>
        <v>Light, Medium</v>
      </c>
      <c r="AR243" s="1" t="s">
        <v>10</v>
      </c>
      <c r="AS243" s="1" t="str">
        <f t="shared" si="110"/>
        <v>None, Partial</v>
      </c>
      <c r="AT243" s="1" t="str">
        <f t="shared" si="101"/>
        <v>Partial, Full</v>
      </c>
      <c r="AU243" s="1" t="s">
        <v>2586</v>
      </c>
      <c r="AV243" s="1" t="str">
        <f t="shared" si="102"/>
        <v>Dry, Moist, Wet/Water</v>
      </c>
      <c r="AW243" s="1" t="s">
        <v>12</v>
      </c>
      <c r="AX243" s="1" t="str">
        <f t="shared" si="103"/>
        <v>Acid, Neutral, Alkaline</v>
      </c>
      <c r="AY243" s="1" t="b">
        <v>0</v>
      </c>
      <c r="AZ243" s="1" t="b">
        <v>0</v>
      </c>
      <c r="BA243" s="1" t="b">
        <v>0</v>
      </c>
      <c r="BC243" t="str">
        <f t="shared" si="104"/>
        <v>FALSE</v>
      </c>
      <c r="BE243" t="str">
        <f t="shared" si="105"/>
        <v>FALSE</v>
      </c>
      <c r="BF243" s="1" t="b">
        <v>0</v>
      </c>
      <c r="BG243" s="1" t="b">
        <v>0</v>
      </c>
      <c r="BH243" s="1" t="b">
        <v>0</v>
      </c>
      <c r="BJ243" s="1" t="str">
        <f t="shared" si="106"/>
        <v>FALSE</v>
      </c>
      <c r="BK243" s="1" t="s">
        <v>77</v>
      </c>
      <c r="BL243" t="str">
        <f t="shared" si="107"/>
        <v>TRUE</v>
      </c>
      <c r="BM243" s="1" t="b">
        <v>0</v>
      </c>
      <c r="BN243" s="1" t="b">
        <v>1</v>
      </c>
      <c r="BO243" s="1">
        <f t="shared" si="111"/>
        <v>22</v>
      </c>
      <c r="BP243" s="1" t="s">
        <v>13435</v>
      </c>
      <c r="BQ243" s="1" cm="1">
        <f t="array" ref="BQ243">_xlfn.IFS(BP243="None Known",0, LEN(BP243)&gt;500, 5,LEN(BP243)&gt;400, 4, LEN(BP243)&gt;300, 3, LEN(BP243)&gt;200, 2, LEN(BP243)&gt;1, 1)</f>
        <v>5</v>
      </c>
      <c r="BR243" s="1" t="s">
        <v>13436</v>
      </c>
      <c r="BS243" s="1">
        <v>5</v>
      </c>
      <c r="BT243" s="1" t="s">
        <v>13437</v>
      </c>
      <c r="BU243" s="1">
        <v>2</v>
      </c>
      <c r="BV243" s="1" t="s">
        <v>8044</v>
      </c>
      <c r="BW243" s="1" t="s">
        <v>13438</v>
      </c>
      <c r="BX243" s="1"/>
      <c r="BY243" t="str">
        <f>_xlfn.XLOOKUP($B243,Img_lookup!A:A,Img_lookup!B:B, "Not available")</f>
        <v>99ef6b9e-6497-4c7b-90d6-f4828378f04d</v>
      </c>
      <c r="BZ243" t="str">
        <f>_xlfn.XLOOKUP($B243,Img_lookup!A:A,Img_lookup!C:C, "Not available")</f>
        <v>Swamp milkweed (Asclepias incarnata) Sand Lake Wetland Management District 01</v>
      </c>
      <c r="CA243" t="str">
        <f>_xlfn.XLOOKUP($B243,Img_lookup!A:A,Img_lookup!D:D, "Not available")</f>
        <v>USFWS Mountain Prairie</v>
      </c>
      <c r="CB243" t="str">
        <f>_xlfn.XLOOKUP($B243,Img_lookup!A:A,Img_lookup!E:E, "https://imgur.com/aT5wafe")</f>
        <v>https://api.openverse.engineering/v1/images/99ef6b9e-6497-4c7b-90d6-f4828378f04d/thumb/</v>
      </c>
    </row>
    <row r="244" spans="1:80" ht="409.6" x14ac:dyDescent="0.15">
      <c r="A244" s="1" t="s">
        <v>2</v>
      </c>
      <c r="B244" s="1" t="s">
        <v>3</v>
      </c>
      <c r="C244" s="1" t="s">
        <v>4</v>
      </c>
      <c r="E244" s="1" t="s">
        <v>5</v>
      </c>
      <c r="F244" s="1" t="s">
        <v>6</v>
      </c>
      <c r="G244" s="1" t="s">
        <v>6</v>
      </c>
      <c r="H244" s="11" t="str">
        <f t="shared" si="97"/>
        <v>Perennial</v>
      </c>
      <c r="L244" t="e" cm="1">
        <f t="array" ref="L244">_xlfn.IFS(J244+K244="", "Unknown", J244+K244&gt;3, "Large", J244+K244&gt;0.5, "Medium", J244+K244&gt;0, "Small")</f>
        <v>#N/A</v>
      </c>
      <c r="N244" cm="1">
        <f t="array" ref="N244">IF($M244="",INDEX($M$2:$M$2176,MATCH(1,INDEX(($A$2:$A$2176=$A244)*($M$2:$M$2176&lt;&gt;""),0),0)),$M244)</f>
        <v>9</v>
      </c>
      <c r="O244" s="2" t="str">
        <f t="shared" si="108"/>
        <v>Grown indoors</v>
      </c>
      <c r="P244" s="1" t="s">
        <v>7</v>
      </c>
      <c r="R244" t="str">
        <f t="shared" si="112"/>
        <v>Medium</v>
      </c>
      <c r="W244"/>
      <c r="AF244" s="16" t="s">
        <v>23982</v>
      </c>
      <c r="AG244" s="1" t="str">
        <f t="shared" si="98"/>
        <v xml:space="preserve">Seed </v>
      </c>
      <c r="AH244"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4" s="1" t="s">
        <v>8</v>
      </c>
      <c r="AJ244" s="1" t="s">
        <v>23813</v>
      </c>
      <c r="AK244" s="1" t="s">
        <v>17104</v>
      </c>
      <c r="AL244" s="1" t="str">
        <f t="shared" si="109"/>
        <v>Unscented</v>
      </c>
      <c r="AM244" s="1" t="b">
        <v>0</v>
      </c>
      <c r="AN244" s="1" t="b">
        <v>0</v>
      </c>
      <c r="AO244" s="1" t="b">
        <v>0</v>
      </c>
      <c r="AP244" s="5" t="s">
        <v>9</v>
      </c>
      <c r="AQ244" s="5" t="str">
        <f t="shared" si="100"/>
        <v>Light</v>
      </c>
      <c r="AR244" s="1" t="s">
        <v>10</v>
      </c>
      <c r="AS244" s="1" t="str">
        <f t="shared" si="110"/>
        <v>None, Partial</v>
      </c>
      <c r="AT244" s="1" t="str">
        <f t="shared" si="101"/>
        <v>Partial, Full</v>
      </c>
      <c r="AU244" s="1" t="s">
        <v>11</v>
      </c>
      <c r="AV244" s="1" t="str">
        <f t="shared" si="102"/>
        <v>Dry, Moist</v>
      </c>
      <c r="AW244" s="1" t="s">
        <v>12</v>
      </c>
      <c r="AX244" s="1" t="str">
        <f t="shared" si="103"/>
        <v>Acid, Neutral, Alkaline</v>
      </c>
      <c r="AY244" s="1" t="b">
        <v>0</v>
      </c>
      <c r="AZ244" s="1" t="b">
        <v>0</v>
      </c>
      <c r="BA244" s="1" t="b">
        <v>0</v>
      </c>
      <c r="BC244" t="str">
        <f t="shared" si="104"/>
        <v>FALSE</v>
      </c>
      <c r="BE244" t="str">
        <f t="shared" si="105"/>
        <v>FALSE</v>
      </c>
      <c r="BF244" s="1" t="b">
        <v>1</v>
      </c>
      <c r="BG244" s="1" t="b">
        <v>0</v>
      </c>
      <c r="BH244" s="1" t="b">
        <v>0</v>
      </c>
      <c r="BJ244" s="1" t="str">
        <f t="shared" si="106"/>
        <v>FALSE</v>
      </c>
      <c r="BL244" t="str">
        <f t="shared" si="107"/>
        <v>FALSE</v>
      </c>
      <c r="BM244" s="1" t="b">
        <v>0</v>
      </c>
      <c r="BN244" s="1" t="b">
        <v>0</v>
      </c>
      <c r="BO244" s="1">
        <f t="shared" si="111"/>
        <v>11</v>
      </c>
      <c r="BP244" s="1" t="s">
        <v>13</v>
      </c>
      <c r="BQ244" s="1" cm="1">
        <f t="array" ref="BQ244">_xlfn.IFS(BP244="None Known",0, LEN(BP244)&gt;500, 5,LEN(BP244)&gt;400, 4, LEN(BP244)&gt;300, 3, LEN(BP244)&gt;200, 2, LEN(BP244)&gt;1, 1)</f>
        <v>1</v>
      </c>
      <c r="BR244" s="1" t="s">
        <v>14</v>
      </c>
      <c r="BS244" s="1">
        <v>3</v>
      </c>
      <c r="BT244" s="1" t="s">
        <v>15</v>
      </c>
      <c r="BU244" s="1">
        <v>1</v>
      </c>
      <c r="BV244" s="1" t="s">
        <v>16</v>
      </c>
      <c r="BW244" s="1" t="s">
        <v>17</v>
      </c>
      <c r="BX244" s="1"/>
      <c r="BY244" t="str">
        <f>_xlfn.XLOOKUP($B244,Img_lookup!A:A,Img_lookup!B:B, "Not available")</f>
        <v>10f40d20-26f6-40e7-8282-b387643f80fe</v>
      </c>
      <c r="BZ244" t="str">
        <f>_xlfn.XLOOKUP($B244,Img_lookup!A:A,Img_lookup!C:C, "Not available")</f>
        <v>Asclepias involucrata Engelm. ex Torr.</v>
      </c>
      <c r="CA244" t="str">
        <f>_xlfn.XLOOKUP($B244,Img_lookup!A:A,Img_lookup!D:D, "Not available")</f>
        <v>William L. Bray</v>
      </c>
      <c r="CB244" t="str">
        <f>_xlfn.XLOOKUP($B244,Img_lookup!A:A,Img_lookup!E:E, "https://imgur.com/aT5wafe")</f>
        <v>https://api.openverse.engineering/v1/images/10f40d20-26f6-40e7-8282-b387643f80fe/thumb/</v>
      </c>
    </row>
    <row r="245" spans="1:80" ht="409.6" x14ac:dyDescent="0.15">
      <c r="A245" s="1" t="s">
        <v>2</v>
      </c>
      <c r="B245" s="1" t="s">
        <v>2842</v>
      </c>
      <c r="C245" s="1" t="s">
        <v>2843</v>
      </c>
      <c r="E245" s="1" t="s">
        <v>2844</v>
      </c>
      <c r="F245" s="1" t="s">
        <v>6</v>
      </c>
      <c r="G245" s="1" t="s">
        <v>6</v>
      </c>
      <c r="H245" s="11" t="str">
        <f t="shared" si="97"/>
        <v>Perennial</v>
      </c>
      <c r="J245" s="1">
        <v>0.75</v>
      </c>
      <c r="K245" s="1">
        <v>0.60000002399999997</v>
      </c>
      <c r="L245" t="str" cm="1">
        <f t="array" ref="L245">_xlfn.IFS(J245+K245="", "Unknown", J245+K245&gt;3, "Large", J245+K245&gt;0.5, "Medium", J245+K245&gt;0, "Small")</f>
        <v>Medium</v>
      </c>
      <c r="M245" s="1">
        <v>2</v>
      </c>
      <c r="N245" cm="1">
        <f t="array" ref="N245">IF($M245="",INDEX($M$2:$M$2176,MATCH(1,INDEX(($A$2:$A$2176=$A245)*($M$2:$M$2176&lt;&gt;""),0),0)),$M245)</f>
        <v>2</v>
      </c>
      <c r="O245" s="2" t="str">
        <f t="shared" si="108"/>
        <v>Hardy to cold</v>
      </c>
      <c r="P245" s="1" t="s">
        <v>2845</v>
      </c>
      <c r="R245" t="str">
        <f t="shared" si="112"/>
        <v>Medium</v>
      </c>
      <c r="T245" s="1"/>
      <c r="U245" s="1"/>
      <c r="V245" s="1" t="s">
        <v>322</v>
      </c>
      <c r="W245" s="6" t="str">
        <f>IF(ISNUMBER(SEARCH("-",V245)),TRIM(LEFT(V245,FIND("-",V245)-1)),V245)</f>
        <v>6</v>
      </c>
      <c r="X245" t="str">
        <f>IF(W245="1", "January", IF(W245="2", "February", IF(W245="3", "March", IF(W245="4", "April", IF(W245="5", "May", IF(W245="6", "June", IF(W245="7", "July", IF(W245="8", "August", IF(W245="9", "September", IF(W245="10", "October", IF(W245="11", "November", IF(W245="12", "December", "Other"))))))))))))</f>
        <v>June</v>
      </c>
      <c r="Y245" s="2" t="str">
        <f>IF(ISNUMBER(SEARCH("-",V245)),TRIM(RIGHT(V245,LEN(V245)-SEARCH("-",V245))),V245)</f>
        <v>8</v>
      </c>
      <c r="Z245" s="2" t="str">
        <f>IF(Y245="1", "January", IF(Y245="2", "February", IF(Y245="3", "March", IF(Y245="4", "April", IF(Y245="5", "May", IF(Y245="6", "June", IF(Y245="7", "July", IF(Y245="8", "August", IF(Y245="9", "September", IF(Y245="10", "October", IF(Y245="11", "November", IF(Y245="12", "December", "Other"))))))))))))</f>
        <v>August</v>
      </c>
      <c r="AA245" s="1">
        <v>9</v>
      </c>
      <c r="AB245" s="1">
        <f>IF(ISNUMBER(SEARCH("-",AA245)),TRIM(LEFT(AA245,FIND("-",AA245)-1)),AA245)</f>
        <v>9</v>
      </c>
      <c r="AC245" s="1" t="str">
        <f>IF(AB245=1, "January", IF(AB245=2, "February", IF(AB245=3, "March", IF(AB245=4, "April", IF(AB245=5, "May", IF(AB245=6, "June", IF(AB245=7, "July", IF(AB245=8, "August", IF(AB245=9, "September", IF(AB245=10, "October", IF(AB245=11, "November", IF(AB245=12, "December", "Other"))))))))))))</f>
        <v>September</v>
      </c>
      <c r="AD245" s="1"/>
      <c r="AE245" s="1"/>
      <c r="AF245" s="16" t="s">
        <v>23982</v>
      </c>
      <c r="AG245" s="1" t="str">
        <f t="shared" si="98"/>
        <v xml:space="preserve">Seed </v>
      </c>
      <c r="AH245"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5" s="1" t="s">
        <v>2846</v>
      </c>
      <c r="AJ245" s="1" t="s">
        <v>23813</v>
      </c>
      <c r="AK245" s="1" t="s">
        <v>17104</v>
      </c>
      <c r="AL245" s="1" t="str">
        <f t="shared" si="109"/>
        <v>Unscented</v>
      </c>
      <c r="AM245" s="1" t="b">
        <v>0</v>
      </c>
      <c r="AN245" s="1" t="b">
        <v>0</v>
      </c>
      <c r="AO245" s="1" t="b">
        <v>0</v>
      </c>
      <c r="AP245" s="5" t="s">
        <v>54</v>
      </c>
      <c r="AQ245" s="5" t="str">
        <f t="shared" si="100"/>
        <v>Light, Medium</v>
      </c>
      <c r="AR245" s="1" t="s">
        <v>10</v>
      </c>
      <c r="AS245" s="1" t="str">
        <f t="shared" si="110"/>
        <v>None, Partial</v>
      </c>
      <c r="AT245" s="1" t="str">
        <f t="shared" si="101"/>
        <v>Partial, Full</v>
      </c>
      <c r="AU245" s="1" t="s">
        <v>11</v>
      </c>
      <c r="AV245" s="1" t="str">
        <f t="shared" si="102"/>
        <v>Dry, Moist</v>
      </c>
      <c r="AW245" s="1" t="s">
        <v>12</v>
      </c>
      <c r="AX245" s="1" t="str">
        <f t="shared" si="103"/>
        <v>Acid, Neutral, Alkaline</v>
      </c>
      <c r="AY245" s="1" t="b">
        <v>0</v>
      </c>
      <c r="AZ245" s="1" t="b">
        <v>0</v>
      </c>
      <c r="BA245" s="1" t="b">
        <v>0</v>
      </c>
      <c r="BC245" t="str">
        <f t="shared" si="104"/>
        <v>FALSE</v>
      </c>
      <c r="BE245" t="str">
        <f t="shared" si="105"/>
        <v>FALSE</v>
      </c>
      <c r="BF245" s="1" t="b">
        <v>0</v>
      </c>
      <c r="BG245" s="1" t="b">
        <v>0</v>
      </c>
      <c r="BH245" s="1" t="b">
        <v>0</v>
      </c>
      <c r="BJ245" s="1" t="str">
        <f t="shared" si="106"/>
        <v>FALSE</v>
      </c>
      <c r="BK245" s="1" t="s">
        <v>77</v>
      </c>
      <c r="BL245" t="str">
        <f t="shared" si="107"/>
        <v>TRUE</v>
      </c>
      <c r="BM245" s="1" t="b">
        <v>0</v>
      </c>
      <c r="BN245" s="1" t="b">
        <v>0</v>
      </c>
      <c r="BO245" s="1">
        <f t="shared" si="111"/>
        <v>22</v>
      </c>
      <c r="BP245" s="1" t="s">
        <v>2847</v>
      </c>
      <c r="BQ245" s="1" cm="1">
        <f t="array" ref="BQ245">_xlfn.IFS(BP245="None Known",0, LEN(BP245)&gt;500, 5,LEN(BP245)&gt;400, 4, LEN(BP245)&gt;300, 3, LEN(BP245)&gt;200, 2, LEN(BP245)&gt;1, 1)</f>
        <v>5</v>
      </c>
      <c r="BR245" s="16" t="s">
        <v>24847</v>
      </c>
      <c r="BS245" s="1">
        <v>5</v>
      </c>
      <c r="BT245" s="1" t="s">
        <v>2848</v>
      </c>
      <c r="BU245" s="1">
        <v>2</v>
      </c>
      <c r="BV245" s="1" t="s">
        <v>2849</v>
      </c>
      <c r="BW245" s="1" t="s">
        <v>2850</v>
      </c>
      <c r="BX245" s="1"/>
      <c r="BY245" t="str">
        <f>_xlfn.XLOOKUP($B245,Img_lookup!A:A,Img_lookup!B:B, "Not available")</f>
        <v>aa7ad51d-ed94-48c3-aa3d-de5a0009f2b9</v>
      </c>
      <c r="BZ245" t="str">
        <f>_xlfn.XLOOKUP($B245,Img_lookup!A:A,Img_lookup!C:C, "Not available")</f>
        <v>J20170706-0059‚ÄîAsclepias speciosa‚ÄîRPBG‚ÄîDxO</v>
      </c>
      <c r="CA245" t="str">
        <f>_xlfn.XLOOKUP($B245,Img_lookup!A:A,Img_lookup!D:D, "Not available")</f>
        <v>John Rusk</v>
      </c>
      <c r="CB245" t="str">
        <f>_xlfn.XLOOKUP($B245,Img_lookup!A:A,Img_lookup!E:E, "https://imgur.com/aT5wafe")</f>
        <v>https://api.openverse.engineering/v1/images/aa7ad51d-ed94-48c3-aa3d-de5a0009f2b9/thumb/</v>
      </c>
    </row>
    <row r="246" spans="1:80" ht="409.6" x14ac:dyDescent="0.15">
      <c r="A246" s="1" t="s">
        <v>2</v>
      </c>
      <c r="B246" s="1" t="s">
        <v>14657</v>
      </c>
      <c r="C246" s="1" t="s">
        <v>14658</v>
      </c>
      <c r="D246" s="1" t="s">
        <v>14659</v>
      </c>
      <c r="E246" s="1" t="s">
        <v>14660</v>
      </c>
      <c r="F246" s="1" t="s">
        <v>6</v>
      </c>
      <c r="G246" s="1" t="s">
        <v>6</v>
      </c>
      <c r="H246" s="11" t="str">
        <f t="shared" si="97"/>
        <v>Perennial</v>
      </c>
      <c r="J246" s="1">
        <v>1</v>
      </c>
      <c r="K246" s="1">
        <v>1</v>
      </c>
      <c r="L246" t="str" cm="1">
        <f t="array" ref="L246">_xlfn.IFS(J246+K246="", "Unknown", J246+K246&gt;3, "Large", J246+K246&gt;0.5, "Medium", J246+K246&gt;0, "Small")</f>
        <v>Medium</v>
      </c>
      <c r="M246" s="1">
        <v>3</v>
      </c>
      <c r="N246" cm="1">
        <f t="array" ref="N246">IF($M246="",INDEX($M$2:$M$2176,MATCH(1,INDEX(($A$2:$A$2176=$A246)*($M$2:$M$2176&lt;&gt;""),0),0)),$M246)</f>
        <v>3</v>
      </c>
      <c r="O246" s="2" t="str">
        <f t="shared" si="108"/>
        <v>Hardy to cold</v>
      </c>
      <c r="P246" s="1" t="s">
        <v>14661</v>
      </c>
      <c r="R246" t="str">
        <f t="shared" si="112"/>
        <v>Medium</v>
      </c>
      <c r="T246" s="1"/>
      <c r="U246" s="1"/>
      <c r="V246" s="1" t="s">
        <v>51</v>
      </c>
      <c r="W246" s="6" t="str">
        <f>IF(ISNUMBER(SEARCH("-",V246)),TRIM(LEFT(V246,FIND("-",V246)-1)),V246)</f>
        <v>7</v>
      </c>
      <c r="X246" t="str">
        <f>IF(W246="1", "January", IF(W246="2", "February", IF(W246="3", "March", IF(W246="4", "April", IF(W246="5", "May", IF(W246="6", "June", IF(W246="7", "July", IF(W246="8", "August", IF(W246="9", "September", IF(W246="10", "October", IF(W246="11", "November", IF(W246="12", "December", "Other"))))))))))))</f>
        <v>July</v>
      </c>
      <c r="Y246" s="2" t="str">
        <f>IF(ISNUMBER(SEARCH("-",V246)),TRIM(RIGHT(V246,LEN(V246)-SEARCH("-",V246))),V246)</f>
        <v>8</v>
      </c>
      <c r="Z246" s="2" t="str">
        <f>IF(Y246="1", "January", IF(Y246="2", "February", IF(Y246="3", "March", IF(Y246="4", "April", IF(Y246="5", "May", IF(Y246="6", "June", IF(Y246="7", "July", IF(Y246="8", "August", IF(Y246="9", "September", IF(Y246="10", "October", IF(Y246="11", "November", IF(Y246="12", "December", "Other"))))))))))))</f>
        <v>August</v>
      </c>
      <c r="AA246" s="1" t="s">
        <v>135</v>
      </c>
      <c r="AB246" s="1" t="str">
        <f>IF(ISNUMBER(SEARCH("-",AA246)),TRIM(LEFT(AA246,FIND("-",AA246)-1)),AA246)</f>
        <v>8</v>
      </c>
      <c r="AC246" s="1" t="str">
        <f>IF(AB246="1", "January", IF(AB246="2", "February", IF(AB246="3", "March", IF(AB246="4", "April", IF(AB246="5", "May", IF(AB246="6", "June", IF(AB246="7", "July", IF(AB246="8", "August", IF(AB246="9", "September", IF(AB246="10", "October", IF(AB246="11", "November", IF(AB246="12", "December", "Other"))))))))))))</f>
        <v>August</v>
      </c>
      <c r="AD246" s="1" t="str">
        <f>IF(ISNUMBER(SEARCH("-",AA246)),TRIM(RIGHT(AA246,LEN(AA246)-SEARCH("-",AA246))),AA246)</f>
        <v>10</v>
      </c>
      <c r="AE246" s="1" t="str">
        <f>IF(AD246="1", "January", IF(AD246="2", "February", IF(AD246="3", "March", IF(AD246="4", "April", IF(AD246="5", "May", IF(AD246="6", "June", IF(AD246="7", "July", IF(AD246="8", "August", IF(AD246="9", "September", IF(AD246="10", "October", IF(AD246="11", "November", IF(AD246="12", "December", "Other"))))))))))))</f>
        <v>October</v>
      </c>
      <c r="AF246" s="16" t="s">
        <v>23982</v>
      </c>
      <c r="AG246" s="1" t="str">
        <f t="shared" si="98"/>
        <v xml:space="preserve">Seed </v>
      </c>
      <c r="AH246"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6" s="1" t="s">
        <v>14662</v>
      </c>
      <c r="AJ246" s="1" t="s">
        <v>23813</v>
      </c>
      <c r="AK246" s="1" t="s">
        <v>17104</v>
      </c>
      <c r="AL246" s="1" t="str">
        <f t="shared" si="109"/>
        <v>Scented</v>
      </c>
      <c r="AM246" s="1" t="b">
        <v>1</v>
      </c>
      <c r="AN246" s="1" t="b">
        <v>0</v>
      </c>
      <c r="AO246" s="1" t="b">
        <v>0</v>
      </c>
      <c r="AP246" s="5" t="s">
        <v>54</v>
      </c>
      <c r="AQ246" s="5" t="str">
        <f t="shared" si="100"/>
        <v>Light, Medium</v>
      </c>
      <c r="AR246" s="1" t="s">
        <v>10</v>
      </c>
      <c r="AS246" s="1" t="str">
        <f t="shared" si="110"/>
        <v>None, Partial</v>
      </c>
      <c r="AT246" s="1" t="str">
        <f t="shared" si="101"/>
        <v>Partial, Full</v>
      </c>
      <c r="AU246" s="1" t="s">
        <v>11</v>
      </c>
      <c r="AV246" s="1" t="str">
        <f t="shared" si="102"/>
        <v>Dry, Moist</v>
      </c>
      <c r="AW246" s="1" t="s">
        <v>12</v>
      </c>
      <c r="AX246" s="1" t="str">
        <f t="shared" si="103"/>
        <v>Acid, Neutral, Alkaline</v>
      </c>
      <c r="AY246" s="1" t="b">
        <v>0</v>
      </c>
      <c r="AZ246" s="1" t="b">
        <v>0</v>
      </c>
      <c r="BA246" s="1" t="b">
        <v>0</v>
      </c>
      <c r="BC246" t="str">
        <f t="shared" si="104"/>
        <v>FALSE</v>
      </c>
      <c r="BE246" t="str">
        <f t="shared" si="105"/>
        <v>FALSE</v>
      </c>
      <c r="BF246" s="1" t="b">
        <v>0</v>
      </c>
      <c r="BG246" s="1" t="b">
        <v>0</v>
      </c>
      <c r="BH246" s="1" t="b">
        <v>0</v>
      </c>
      <c r="BJ246" s="1" t="str">
        <f t="shared" si="106"/>
        <v>FALSE</v>
      </c>
      <c r="BL246" t="str">
        <f t="shared" si="107"/>
        <v>FALSE</v>
      </c>
      <c r="BM246" s="1" t="b">
        <v>0</v>
      </c>
      <c r="BN246" s="1" t="b">
        <v>1</v>
      </c>
      <c r="BO246" s="1">
        <f t="shared" si="111"/>
        <v>22</v>
      </c>
      <c r="BP246" s="1" t="s">
        <v>14663</v>
      </c>
      <c r="BQ246" s="1" cm="1">
        <f t="array" ref="BQ246">_xlfn.IFS(BP246="None Known",0, LEN(BP246)&gt;500, 5,LEN(BP246)&gt;400, 4, LEN(BP246)&gt;300, 3, LEN(BP246)&gt;200, 2, LEN(BP246)&gt;1, 1)</f>
        <v>5</v>
      </c>
      <c r="BR246" s="1" t="s">
        <v>14664</v>
      </c>
      <c r="BS246" s="1">
        <v>5</v>
      </c>
      <c r="BT246" s="1" t="s">
        <v>14665</v>
      </c>
      <c r="BU246" s="1">
        <v>2</v>
      </c>
      <c r="BV246" s="1" t="s">
        <v>14666</v>
      </c>
      <c r="BW246" s="1" t="s">
        <v>14667</v>
      </c>
      <c r="BX246" s="1"/>
      <c r="BY246" t="str">
        <f>_xlfn.XLOOKUP($B246,Img_lookup!A:A,Img_lookup!B:B, "Not available")</f>
        <v>685eff08-37d3-4628-afb1-73cc2321870f</v>
      </c>
      <c r="BZ246" t="str">
        <f>_xlfn.XLOOKUP($B246,Img_lookup!A:A,Img_lookup!C:C, "Not available")</f>
        <v>Asclepias syriaca, Common Milkweed, Howard County, MD, Helen Lowe Metzman_2017-07-19-13.07.20 ZS PMax UDR</v>
      </c>
      <c r="CA246" t="str">
        <f>_xlfn.XLOOKUP($B246,Img_lookup!A:A,Img_lookup!D:D, "Not available")</f>
        <v>Sam Droege</v>
      </c>
      <c r="CB246" t="str">
        <f>_xlfn.XLOOKUP($B246,Img_lookup!A:A,Img_lookup!E:E, "https://imgur.com/aT5wafe")</f>
        <v>https://api.openverse.engineering/v1/images/685eff08-37d3-4628-afb1-73cc2321870f/thumb/</v>
      </c>
    </row>
    <row r="247" spans="1:80" ht="409.6" x14ac:dyDescent="0.15">
      <c r="A247" s="1" t="s">
        <v>2</v>
      </c>
      <c r="B247" s="1" t="s">
        <v>3423</v>
      </c>
      <c r="C247" s="1" t="s">
        <v>3424</v>
      </c>
      <c r="E247" s="1" t="s">
        <v>3425</v>
      </c>
      <c r="F247" s="1" t="s">
        <v>6</v>
      </c>
      <c r="G247" s="1" t="s">
        <v>6</v>
      </c>
      <c r="H247" s="11" t="str">
        <f t="shared" si="97"/>
        <v>Perennial</v>
      </c>
      <c r="J247" s="1">
        <v>0.75</v>
      </c>
      <c r="K247" s="1">
        <v>0.44999998800000002</v>
      </c>
      <c r="L247" t="str" cm="1">
        <f t="array" ref="L247">_xlfn.IFS(J247+K247="", "Unknown", J247+K247&gt;3, "Large", J247+K247&gt;0.5, "Medium", J247+K247&gt;0, "Small")</f>
        <v>Medium</v>
      </c>
      <c r="M247" s="1">
        <v>3</v>
      </c>
      <c r="N247" cm="1">
        <f t="array" ref="N247">IF($M247="",INDEX($M$2:$M$2176,MATCH(1,INDEX(($A$2:$A$2176=$A247)*($M$2:$M$2176&lt;&gt;""),0),0)),$M247)</f>
        <v>3</v>
      </c>
      <c r="O247" s="2" t="str">
        <f t="shared" si="108"/>
        <v>Hardy to cold</v>
      </c>
      <c r="P247" s="1" t="s">
        <v>3426</v>
      </c>
      <c r="R247" t="str">
        <f t="shared" si="112"/>
        <v>Medium</v>
      </c>
      <c r="T247" s="1"/>
      <c r="U247" s="1"/>
      <c r="V247" s="1" t="s">
        <v>108</v>
      </c>
      <c r="W247" s="6" t="str">
        <f>IF(ISNUMBER(SEARCH("-",V247)),TRIM(LEFT(V247,FIND("-",V247)-1)),V247)</f>
        <v>7</v>
      </c>
      <c r="X247" t="str">
        <f>IF(W247="1", "January", IF(W247="2", "February", IF(W247="3", "March", IF(W247="4", "April", IF(W247="5", "May", IF(W247="6", "June", IF(W247="7", "July", IF(W247="8", "August", IF(W247="9", "September", IF(W247="10", "October", IF(W247="11", "November", IF(W247="12", "December", "Other"))))))))))))</f>
        <v>July</v>
      </c>
      <c r="Y247" s="2" t="str">
        <f>IF(ISNUMBER(SEARCH("-",V247)),TRIM(RIGHT(V247,LEN(V247)-SEARCH("-",V247))),V247)</f>
        <v>9</v>
      </c>
      <c r="Z247" s="2" t="str">
        <f>IF(Y247="1", "January", IF(Y247="2", "February", IF(Y247="3", "March", IF(Y247="4", "April", IF(Y247="5", "May", IF(Y247="6", "June", IF(Y247="7", "July", IF(Y247="8", "August", IF(Y247="9", "September", IF(Y247="10", "October", IF(Y247="11", "November", IF(Y247="12", "December", "Other"))))))))))))</f>
        <v>September</v>
      </c>
      <c r="AF247" s="16" t="s">
        <v>23982</v>
      </c>
      <c r="AG247" s="1" t="str">
        <f t="shared" si="98"/>
        <v xml:space="preserve">Seed </v>
      </c>
      <c r="AH247" s="2" t="str">
        <f t="shared" si="99"/>
        <v>Best sown in a greenhouse as soon as it is ripe in the autumn or in late winter[134, 169]. We have also had good results from sowing the seed in the greenhouse in early spring[K], though stored seed might need 2 - 3 weeks cold stratification[134]. Germination usually takes place in 1 - 3 months at 18�c[134]. As soon as the seedlings are large enough to handle, prick them out into individual pots and grow them on in the greenhouse for their first winter. Plant out when they are in active growth in late spring or early summer and give them some protection from slugs until they are growing away strongly.
Division in spring. With great care since the plant resents root disturbance. Pot the divisions up and place them in a lightly shaded position in the greenhouse until they are growing away strongly, then plant them out in the summer, giving them some protection from slugs until they are established..
Basal cuttings in late spring. Use shoots about 10cm long with as much of their white underground stem as possible. Pot them up individually and place them in a lightly shaded position in a greenhouse until they are rooting and growing actively. If the plants grow sufficiently, they can be put into their permanent positions in the summer, otherwise keep them in the greenhouse until the following spring and when they are in active growth plant them out into their permanent positions. Give them some protection from slugs until they are established.</v>
      </c>
      <c r="AI247" s="1" t="s">
        <v>3427</v>
      </c>
      <c r="AJ247" s="1" t="s">
        <v>23813</v>
      </c>
      <c r="AK247" s="1" t="s">
        <v>17104</v>
      </c>
      <c r="AL247" s="1" t="str">
        <f t="shared" si="109"/>
        <v>Unscented</v>
      </c>
      <c r="AM247" s="1" t="b">
        <v>0</v>
      </c>
      <c r="AN247" s="1" t="b">
        <v>0</v>
      </c>
      <c r="AO247" s="1" t="b">
        <v>0</v>
      </c>
      <c r="AP247" s="5" t="s">
        <v>54</v>
      </c>
      <c r="AQ247" s="5" t="str">
        <f t="shared" si="100"/>
        <v>Light, Medium</v>
      </c>
      <c r="AR247" s="1" t="s">
        <v>10</v>
      </c>
      <c r="AS247" s="1" t="str">
        <f t="shared" si="110"/>
        <v>None, Partial</v>
      </c>
      <c r="AT247" s="1" t="str">
        <f t="shared" si="101"/>
        <v>Partial, Full</v>
      </c>
      <c r="AU247" s="1" t="s">
        <v>11</v>
      </c>
      <c r="AV247" s="1" t="str">
        <f t="shared" si="102"/>
        <v>Dry, Moist</v>
      </c>
      <c r="AW247" s="1" t="s">
        <v>12</v>
      </c>
      <c r="AX247" s="1" t="str">
        <f t="shared" si="103"/>
        <v>Acid, Neutral, Alkaline</v>
      </c>
      <c r="AY247" s="1" t="b">
        <v>0</v>
      </c>
      <c r="AZ247" s="1" t="b">
        <v>0</v>
      </c>
      <c r="BA247" s="1" t="b">
        <v>0</v>
      </c>
      <c r="BC247" t="str">
        <f t="shared" si="104"/>
        <v>FALSE</v>
      </c>
      <c r="BE247" t="str">
        <f t="shared" si="105"/>
        <v>FALSE</v>
      </c>
      <c r="BF247" s="1" t="b">
        <v>0</v>
      </c>
      <c r="BG247" s="1" t="b">
        <v>0</v>
      </c>
      <c r="BH247" s="1" t="b">
        <v>0</v>
      </c>
      <c r="BJ247" s="1" t="str">
        <f t="shared" si="106"/>
        <v>FALSE</v>
      </c>
      <c r="BL247" t="str">
        <f t="shared" si="107"/>
        <v>FALSE</v>
      </c>
      <c r="BM247" s="1" t="b">
        <v>0</v>
      </c>
      <c r="BN247" s="1" t="b">
        <v>0</v>
      </c>
      <c r="BO247" s="1">
        <f t="shared" si="111"/>
        <v>23</v>
      </c>
      <c r="BP247" s="1" t="s">
        <v>3428</v>
      </c>
      <c r="BQ247" s="1" cm="1">
        <f t="array" ref="BQ247">_xlfn.IFS(BP247="None Known",0, LEN(BP247)&gt;500, 5,LEN(BP247)&gt;400, 4, LEN(BP247)&gt;300, 3, LEN(BP247)&gt;200, 2, LEN(BP247)&gt;1, 1)</f>
        <v>5</v>
      </c>
      <c r="BR247" s="1" t="s">
        <v>3429</v>
      </c>
      <c r="BS247" s="1">
        <v>5</v>
      </c>
      <c r="BT247" s="1" t="s">
        <v>3430</v>
      </c>
      <c r="BU247" s="1">
        <v>3</v>
      </c>
      <c r="BV247" s="1" t="s">
        <v>3431</v>
      </c>
      <c r="BW247" s="1" t="s">
        <v>3432</v>
      </c>
      <c r="BX247" s="1"/>
      <c r="BY247" t="str">
        <f>_xlfn.XLOOKUP($B247,Img_lookup!A:A,Img_lookup!B:B, "Not available")</f>
        <v>ef859e42-73a0-4a49-ad13-55de0223a3ce</v>
      </c>
      <c r="BZ247" t="str">
        <f>_xlfn.XLOOKUP($B247,Img_lookup!A:A,Img_lookup!C:C, "Not available")</f>
        <v>Butterfly Weed. Asclepias tuberosa. American medical botany: being a collection of the native medicinal plants of the United States; by Jacob Bigelow, vol. 1 (1817-1820)</v>
      </c>
      <c r="CA247" t="str">
        <f>_xlfn.XLOOKUP($B247,Img_lookup!A:A,Img_lookup!D:D, "Not available")</f>
        <v>Swallowtail Garden Seeds</v>
      </c>
      <c r="CB247" t="str">
        <f>_xlfn.XLOOKUP($B247,Img_lookup!A:A,Img_lookup!E:E, "https://imgur.com/aT5wafe")</f>
        <v>https://api.openverse.engineering/v1/images/ef859e42-73a0-4a49-ad13-55de0223a3ce/thumb/</v>
      </c>
    </row>
    <row r="248" spans="1:80" ht="409.6" x14ac:dyDescent="0.15">
      <c r="A248" s="1" t="s">
        <v>12951</v>
      </c>
      <c r="B248" s="1" t="s">
        <v>12952</v>
      </c>
      <c r="C248" s="1" t="s">
        <v>12953</v>
      </c>
      <c r="D248" s="1" t="s">
        <v>12954</v>
      </c>
      <c r="E248" s="1" t="s">
        <v>12955</v>
      </c>
      <c r="F248" s="1" t="s">
        <v>22</v>
      </c>
      <c r="G248" s="1" t="s">
        <v>22</v>
      </c>
      <c r="H248" s="11" t="str">
        <f t="shared" si="97"/>
        <v>Perennial</v>
      </c>
      <c r="I248" s="1" t="s">
        <v>17107</v>
      </c>
      <c r="J248" s="1">
        <v>4.5</v>
      </c>
      <c r="K248" s="1">
        <v>4</v>
      </c>
      <c r="L248" t="str" cm="1">
        <f t="array" ref="L248">_xlfn.IFS(J248+K248="", "Unknown", J248+K248&gt;3, "Large", J248+K248&gt;0.5, "Medium", J248+K248&gt;0, "Small")</f>
        <v>Large</v>
      </c>
      <c r="M248" s="1">
        <v>5</v>
      </c>
      <c r="N248" cm="1">
        <f t="array" ref="N248">IF($M248="",INDEX($M$2:$M$2176,MATCH(1,INDEX(($A$2:$A$2176=$A248)*($M$2:$M$2176&lt;&gt;""),0),0)),$M248)</f>
        <v>5</v>
      </c>
      <c r="O248" s="2" t="str">
        <f t="shared" si="108"/>
        <v>Seasonal outdoors</v>
      </c>
      <c r="P248" s="1" t="s">
        <v>12956</v>
      </c>
      <c r="Q248" s="1" t="s">
        <v>17111</v>
      </c>
      <c r="R248" t="str">
        <f t="shared" si="112"/>
        <v>Slow</v>
      </c>
      <c r="T248" s="1"/>
      <c r="U248" s="1"/>
      <c r="V248" s="1" t="s">
        <v>96</v>
      </c>
      <c r="W248" s="6" t="str">
        <f>IF(ISNUMBER(SEARCH("-",V248)),TRIM(LEFT(V248,FIND("-",V248)-1)),V248)</f>
        <v>5</v>
      </c>
      <c r="X248" t="str">
        <f>IF(W248="1", "January", IF(W248="2", "February", IF(W248="3", "March", IF(W248="4", "April", IF(W248="5", "May", IF(W248="6", "June", IF(W248="7", "July", IF(W248="8", "August", IF(W248="9", "September", IF(W248="10", "October", IF(W248="11", "November", IF(W248="12", "December", "Other"))))))))))))</f>
        <v>May</v>
      </c>
      <c r="Y248" s="2" t="str">
        <f>IF(ISNUMBER(SEARCH("-",V248)),TRIM(RIGHT(V248,LEN(V248)-SEARCH("-",V248))),V248)</f>
        <v>6</v>
      </c>
      <c r="Z248" s="2" t="str">
        <f>IF(Y248="1", "January", IF(Y248="2", "February", IF(Y248="3", "March", IF(Y248="4", "April", IF(Y248="5", "May", IF(Y248="6", "June", IF(Y248="7", "July", IF(Y248="8", "August", IF(Y248="9", "September", IF(Y248="10", "October", IF(Y248="11", "November", IF(Y248="12", "December", "Other"))))))))))))</f>
        <v>June</v>
      </c>
      <c r="AA248" s="1">
        <v>10</v>
      </c>
      <c r="AB248" s="1">
        <f>IF(ISNUMBER(SEARCH("-",AA248)),TRIM(LEFT(AA248,FIND("-",AA248)-1)),AA248)</f>
        <v>10</v>
      </c>
      <c r="AC248" s="1" t="str">
        <f>IF(AB248=1, "January", IF(AB248=2, "February", IF(AB248=3, "March", IF(AB248=4, "April", IF(AB248=5, "May", IF(AB248=6, "June", IF(AB248=7, "July", IF(AB248=8, "August", IF(AB248=9, "September", IF(AB248=10, "October", IF(AB248=11, "November", IF(AB248=12, "December", "Other"))))))))))))</f>
        <v>October</v>
      </c>
      <c r="AD248" s="1"/>
      <c r="AE248" s="1"/>
      <c r="AF248" s="16" t="s">
        <v>23983</v>
      </c>
      <c r="AG248" s="1" t="str">
        <f t="shared" si="98"/>
        <v xml:space="preserve">Seed </v>
      </c>
      <c r="AH248" s="2" t="str">
        <f t="shared" si="99"/>
        <v>Best sown as soon as it is ripe in a cold frame[200]. The seed usually germinates in 1 - 3 months at 15�c[134]. Stored seed requires stratification, it has embryo dormancy and an impermeable seedcoat and can take up to 18 months to germinate[113, 134]. Dried seed quickly loses its viability. As soon as the seedlings are large enough to handle, prick them out into individual pots and grow them on in the greenhouse for t least their first winter. If trying them outdoors, plant them into their permanent positions in early summer once the plants are more than 15cm tall. Consider giving them some protection from winter cold for their first winter outdoors.
Layering.</v>
      </c>
      <c r="AI248" s="1" t="s">
        <v>12957</v>
      </c>
      <c r="AK248" s="1" t="s">
        <v>17104</v>
      </c>
      <c r="AL248" s="1" t="str">
        <f t="shared" si="109"/>
        <v>Unscented</v>
      </c>
      <c r="AM248" s="1" t="b">
        <v>0</v>
      </c>
      <c r="AN248" s="1" t="b">
        <v>0</v>
      </c>
      <c r="AO248" s="1" t="b">
        <v>0</v>
      </c>
      <c r="AP248" s="5" t="s">
        <v>29</v>
      </c>
      <c r="AQ248" s="5" t="str">
        <f t="shared" si="100"/>
        <v>Medium</v>
      </c>
      <c r="AR248" s="1" t="s">
        <v>30</v>
      </c>
      <c r="AS248" s="1" t="str">
        <f t="shared" si="110"/>
        <v>None</v>
      </c>
      <c r="AT248" s="1" t="str">
        <f t="shared" si="101"/>
        <v>Full</v>
      </c>
      <c r="AU248" s="1" t="s">
        <v>29</v>
      </c>
      <c r="AV248" s="1" t="str">
        <f t="shared" si="102"/>
        <v>Moist</v>
      </c>
      <c r="AW248" s="1" t="s">
        <v>12</v>
      </c>
      <c r="AX248" s="1" t="str">
        <f t="shared" si="103"/>
        <v>Acid, Neutral, Alkaline</v>
      </c>
      <c r="AY248" s="1" t="b">
        <v>0</v>
      </c>
      <c r="AZ248" s="1" t="b">
        <v>0</v>
      </c>
      <c r="BA248" s="1" t="b">
        <v>0</v>
      </c>
      <c r="BC248" t="str">
        <f t="shared" si="104"/>
        <v>FALSE</v>
      </c>
      <c r="BE248" t="str">
        <f t="shared" si="105"/>
        <v>FALSE</v>
      </c>
      <c r="BF248" s="1" t="b">
        <v>0</v>
      </c>
      <c r="BG248" s="1" t="b">
        <v>0</v>
      </c>
      <c r="BH248" s="1" t="b">
        <v>0</v>
      </c>
      <c r="BJ248" s="1" t="str">
        <f t="shared" si="106"/>
        <v>FALSE</v>
      </c>
      <c r="BK248" s="1" t="s">
        <v>77</v>
      </c>
      <c r="BL248" t="str">
        <f t="shared" si="107"/>
        <v>TRUE</v>
      </c>
      <c r="BM248" s="1" t="b">
        <v>0</v>
      </c>
      <c r="BN248" s="1" t="b">
        <v>0</v>
      </c>
      <c r="BO248" s="1">
        <f t="shared" si="111"/>
        <v>17</v>
      </c>
      <c r="BP248" s="1" t="s">
        <v>12958</v>
      </c>
      <c r="BQ248" s="1" cm="1">
        <f t="array" ref="BQ248">_xlfn.IFS(BP248="None Known",0, LEN(BP248)&gt;500, 5,LEN(BP248)&gt;400, 4, LEN(BP248)&gt;300, 3, LEN(BP248)&gt;200, 2, LEN(BP248)&gt;1, 1)</f>
        <v>3</v>
      </c>
      <c r="BR248" s="1" t="s">
        <v>12959</v>
      </c>
      <c r="BS248" s="1">
        <v>4</v>
      </c>
      <c r="BT248" s="1" t="s">
        <v>12960</v>
      </c>
      <c r="BU248" s="1">
        <v>2</v>
      </c>
      <c r="BV248" s="1" t="s">
        <v>465</v>
      </c>
      <c r="BW248" s="1" t="s">
        <v>12961</v>
      </c>
      <c r="BX248" s="1"/>
      <c r="BY248" t="str">
        <f>_xlfn.XLOOKUP($B248,Img_lookup!A:A,Img_lookup!B:B, "Not available")</f>
        <v>a0a5704c-73b7-4d10-a016-516827cd1f58</v>
      </c>
      <c r="BZ248" t="str">
        <f>_xlfn.XLOOKUP($B248,Img_lookup!A:A,Img_lookup!C:C, "Not available")</f>
        <v>082/366 Pawpaw - Asimina triloba, Julie Metz Wetlands, Woodbridge, Virginia</v>
      </c>
      <c r="CA248" t="str">
        <f>_xlfn.XLOOKUP($B248,Img_lookup!A:A,Img_lookup!D:D, "Not available")</f>
        <v>Judy Gallagher</v>
      </c>
      <c r="CB248" t="str">
        <f>_xlfn.XLOOKUP($B248,Img_lookup!A:A,Img_lookup!E:E, "https://imgur.com/aT5wafe")</f>
        <v>https://api.openverse.engineering/v1/images/a0a5704c-73b7-4d10-a016-516827cd1f58/thumb/</v>
      </c>
    </row>
    <row r="249" spans="1:80" ht="409.6" x14ac:dyDescent="0.15">
      <c r="A249" s="1" t="s">
        <v>6576</v>
      </c>
      <c r="B249" s="1" t="s">
        <v>11931</v>
      </c>
      <c r="E249" s="1" t="s">
        <v>11932</v>
      </c>
      <c r="F249" s="1" t="s">
        <v>22</v>
      </c>
      <c r="G249" s="1" t="s">
        <v>22</v>
      </c>
      <c r="H249" s="11" t="str">
        <f t="shared" si="97"/>
        <v>Perennial</v>
      </c>
      <c r="I249" s="1" t="s">
        <v>17108</v>
      </c>
      <c r="L249" t="e" cm="1">
        <f t="array" ref="L249">_xlfn.IFS(J249+K249="", "Unknown", J249+K249&gt;3, "Large", J249+K249&gt;0.5, "Medium", J249+K249&gt;0, "Small")</f>
        <v>#N/A</v>
      </c>
      <c r="N249" cm="1">
        <f t="array" ref="N249">IF($M249="",INDEX($M$2:$M$2176,MATCH(1,INDEX(($A$2:$A$2176=$A249)*($M$2:$M$2176&lt;&gt;""),0),0)),$M249)</f>
        <v>7</v>
      </c>
      <c r="O249" s="2" t="str">
        <f t="shared" si="108"/>
        <v>Seasonal outdoors</v>
      </c>
      <c r="P249" s="1" t="s">
        <v>11933</v>
      </c>
      <c r="R249" t="str">
        <f t="shared" si="112"/>
        <v>Medium</v>
      </c>
      <c r="S249" s="1" t="s">
        <v>24</v>
      </c>
      <c r="T249" s="1" t="str">
        <f>LEFT(S249,FIND("-",S249)-1)</f>
        <v xml:space="preserve">1 </v>
      </c>
      <c r="U249" s="1" t="str">
        <f>RIGHT(S249,FIND("-",S249)-1)</f>
        <v>12</v>
      </c>
      <c r="W249"/>
      <c r="AF249" s="16" t="s">
        <v>25068</v>
      </c>
      <c r="AG249" s="1" t="str">
        <f t="shared" si="98"/>
        <v xml:space="preserve">Seed </v>
      </c>
      <c r="AH249"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49" s="1" t="s">
        <v>11934</v>
      </c>
      <c r="AJ249" s="1" t="s">
        <v>26</v>
      </c>
      <c r="AK249" s="1" t="s">
        <v>17105</v>
      </c>
      <c r="AL249" s="1" t="str">
        <f t="shared" si="109"/>
        <v>Unscented</v>
      </c>
      <c r="AM249" s="1" t="b">
        <v>0</v>
      </c>
      <c r="AN249" s="1" t="b">
        <v>0</v>
      </c>
      <c r="AO249" s="1" t="b">
        <v>0</v>
      </c>
      <c r="AP249" s="5" t="s">
        <v>28</v>
      </c>
      <c r="AQ249" s="5" t="str">
        <f t="shared" si="100"/>
        <v>Light, Medium, Heavy</v>
      </c>
      <c r="AR249" s="1" t="s">
        <v>10</v>
      </c>
      <c r="AS249" s="1" t="str">
        <f t="shared" si="110"/>
        <v>None, Partial</v>
      </c>
      <c r="AT249" s="1" t="str">
        <f t="shared" si="101"/>
        <v>Partial, Full</v>
      </c>
      <c r="AU249" s="1" t="s">
        <v>29</v>
      </c>
      <c r="AV249" s="1" t="str">
        <f t="shared" si="102"/>
        <v>Moist</v>
      </c>
      <c r="AW249" s="1" t="s">
        <v>12</v>
      </c>
      <c r="AX249" s="1" t="str">
        <f t="shared" si="103"/>
        <v>Acid, Neutral, Alkaline</v>
      </c>
      <c r="AY249" s="1" t="b">
        <v>0</v>
      </c>
      <c r="AZ249" s="1" t="b">
        <v>0</v>
      </c>
      <c r="BA249" s="1" t="b">
        <v>0</v>
      </c>
      <c r="BC249" t="str">
        <f t="shared" si="104"/>
        <v>FALSE</v>
      </c>
      <c r="BE249" t="str">
        <f t="shared" si="105"/>
        <v>FALSE</v>
      </c>
      <c r="BF249" s="1" t="b">
        <v>0</v>
      </c>
      <c r="BG249" s="1" t="b">
        <v>0</v>
      </c>
      <c r="BH249" s="1" t="b">
        <v>0</v>
      </c>
      <c r="BJ249" s="1" t="str">
        <f t="shared" si="106"/>
        <v>FALSE</v>
      </c>
      <c r="BK249" s="1" t="s">
        <v>30</v>
      </c>
      <c r="BL249" t="str">
        <f t="shared" si="107"/>
        <v>FALSE</v>
      </c>
      <c r="BM249" s="1" t="b">
        <v>0</v>
      </c>
      <c r="BN249" s="1" t="b">
        <v>0</v>
      </c>
      <c r="BO249" s="1">
        <f t="shared" si="111"/>
        <v>7</v>
      </c>
      <c r="BP249" s="1" t="s">
        <v>31</v>
      </c>
      <c r="BQ249" s="1" cm="1">
        <f t="array" ref="BQ249">_xlfn.IFS(BP249="None Known",0, LEN(BP249)&gt;500, 5,LEN(BP249)&gt;400, 4, LEN(BP249)&gt;300, 3, LEN(BP249)&gt;200, 2, LEN(BP249)&gt;1, 1)</f>
        <v>0</v>
      </c>
      <c r="BR249" s="1" t="s">
        <v>11935</v>
      </c>
      <c r="BS249" s="1">
        <v>2</v>
      </c>
      <c r="BT249" s="1" t="s">
        <v>11936</v>
      </c>
      <c r="BU249" s="1">
        <v>1</v>
      </c>
      <c r="BV249" s="1" t="s">
        <v>11937</v>
      </c>
      <c r="BW249" s="1" t="s">
        <v>31</v>
      </c>
      <c r="BX249" s="1"/>
      <c r="BY249" t="str">
        <f>_xlfn.XLOOKUP($B249,Img_lookup!A:A,Img_lookup!B:B, "Not available")</f>
        <v>d8ee052e-9f3f-4c85-8ad6-55b849701869</v>
      </c>
      <c r="BZ249" t="str">
        <f>_xlfn.XLOOKUP($B249,Img_lookup!A:A,Img_lookup!C:C, "Not available")</f>
        <v>Asparagus adscendens Roxb.</v>
      </c>
      <c r="CA249" t="str">
        <f>_xlfn.XLOOKUP($B249,Img_lookup!A:A,Img_lookup!D:D, "Not available")</f>
        <v>Walter N. Koelz</v>
      </c>
      <c r="CB249" t="str">
        <f>_xlfn.XLOOKUP($B249,Img_lookup!A:A,Img_lookup!E:E, "https://imgur.com/aT5wafe")</f>
        <v>https://api.openverse.engineering/v1/images/d8ee052e-9f3f-4c85-8ad6-55b849701869/thumb/</v>
      </c>
    </row>
    <row r="250" spans="1:80" ht="409.6" x14ac:dyDescent="0.15">
      <c r="A250" s="1" t="s">
        <v>6576</v>
      </c>
      <c r="B250" s="1" t="s">
        <v>11468</v>
      </c>
      <c r="C250" s="1" t="s">
        <v>11469</v>
      </c>
      <c r="D250" s="1" t="s">
        <v>11470</v>
      </c>
      <c r="E250" s="1" t="s">
        <v>1126</v>
      </c>
      <c r="F250" s="1" t="s">
        <v>6</v>
      </c>
      <c r="G250" s="1" t="s">
        <v>6</v>
      </c>
      <c r="H250" s="11" t="str">
        <f t="shared" si="97"/>
        <v>Perennial</v>
      </c>
      <c r="J250" s="1">
        <v>1.5</v>
      </c>
      <c r="K250" s="1">
        <v>1</v>
      </c>
      <c r="L250" t="str" cm="1">
        <f t="array" ref="L250">_xlfn.IFS(J250+K250="", "Unknown", J250+K250&gt;3, "Large", J250+K250&gt;0.5, "Medium", J250+K250&gt;0, "Small")</f>
        <v>Medium</v>
      </c>
      <c r="M250" s="1">
        <v>7</v>
      </c>
      <c r="N250" cm="1">
        <f t="array" ref="N250">IF($M250="",INDEX($M$2:$M$2176,MATCH(1,INDEX(($A$2:$A$2176=$A250)*($M$2:$M$2176&lt;&gt;""),0),0)),$M250)</f>
        <v>7</v>
      </c>
      <c r="O250" s="2" t="str">
        <f t="shared" si="108"/>
        <v>Seasonal outdoors</v>
      </c>
      <c r="P250" s="1" t="s">
        <v>11471</v>
      </c>
      <c r="R250" t="str">
        <f t="shared" si="112"/>
        <v>Medium</v>
      </c>
      <c r="T250" s="1"/>
      <c r="U250" s="1"/>
      <c r="V250" s="1" t="s">
        <v>96</v>
      </c>
      <c r="W250" s="6" t="str">
        <f>IF(ISNUMBER(SEARCH("-",V250)),TRIM(LEFT(V250,FIND("-",V250)-1)),V250)</f>
        <v>5</v>
      </c>
      <c r="X250" t="str">
        <f>IF(W250="1", "January", IF(W250="2", "February", IF(W250="3", "March", IF(W250="4", "April", IF(W250="5", "May", IF(W250="6", "June", IF(W250="7", "July", IF(W250="8", "August", IF(W250="9", "September", IF(W250="10", "October", IF(W250="11", "November", IF(W250="12", "December", "Other"))))))))))))</f>
        <v>May</v>
      </c>
      <c r="Y250" s="2" t="str">
        <f>IF(ISNUMBER(SEARCH("-",V250)),TRIM(RIGHT(V250,LEN(V250)-SEARCH("-",V250))),V250)</f>
        <v>6</v>
      </c>
      <c r="Z250" s="2" t="str">
        <f>IF(Y250="1", "January", IF(Y250="2", "February", IF(Y250="3", "March", IF(Y250="4", "April", IF(Y250="5", "May", IF(Y250="6", "June", IF(Y250="7", "July", IF(Y250="8", "August", IF(Y250="9", "September", IF(Y250="10", "October", IF(Y250="11", "November", IF(Y250="12", "December", "Other"))))))))))))</f>
        <v>June</v>
      </c>
      <c r="AA250" s="1">
        <v>9</v>
      </c>
      <c r="AB250" s="1">
        <f>IF(ISNUMBER(SEARCH("-",AA250)),TRIM(LEFT(AA250,FIND("-",AA250)-1)),AA250)</f>
        <v>9</v>
      </c>
      <c r="AC250" s="1" t="str">
        <f>IF(AB250=1, "January", IF(AB250=2, "February", IF(AB250=3, "March", IF(AB250=4, "April", IF(AB250=5, "May", IF(AB250=6, "June", IF(AB250=7, "July", IF(AB250=8, "August", IF(AB250=9, "September", IF(AB250=10, "October", IF(AB250=11, "November", IF(AB250=12, "December", "Other"))))))))))))</f>
        <v>September</v>
      </c>
      <c r="AD250" s="1"/>
      <c r="AE250" s="1"/>
      <c r="AF250" s="16" t="s">
        <v>25068</v>
      </c>
      <c r="AG250" s="1" t="str">
        <f t="shared" si="98"/>
        <v xml:space="preserve">Seed </v>
      </c>
      <c r="AH250"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0" s="1" t="s">
        <v>11472</v>
      </c>
      <c r="AJ250" s="1" t="s">
        <v>26</v>
      </c>
      <c r="AK250" s="1" t="s">
        <v>17105</v>
      </c>
      <c r="AL250" s="1" t="str">
        <f t="shared" si="109"/>
        <v>Unscented</v>
      </c>
      <c r="AM250" s="1" t="b">
        <v>0</v>
      </c>
      <c r="AN250" s="1" t="b">
        <v>0</v>
      </c>
      <c r="AO250" s="1" t="b">
        <v>0</v>
      </c>
      <c r="AP250" s="5" t="s">
        <v>28</v>
      </c>
      <c r="AQ250" s="5" t="str">
        <f t="shared" si="100"/>
        <v>Light, Medium, Heavy</v>
      </c>
      <c r="AR250" s="1" t="s">
        <v>10</v>
      </c>
      <c r="AS250" s="1" t="str">
        <f t="shared" si="110"/>
        <v>None, Partial</v>
      </c>
      <c r="AT250" s="1" t="str">
        <f t="shared" si="101"/>
        <v>Partial, Full</v>
      </c>
      <c r="AU250" s="1" t="s">
        <v>29</v>
      </c>
      <c r="AV250" s="1" t="str">
        <f t="shared" si="102"/>
        <v>Moist</v>
      </c>
      <c r="AW250" s="1" t="s">
        <v>12</v>
      </c>
      <c r="AX250" s="1" t="str">
        <f t="shared" si="103"/>
        <v>Acid, Neutral, Alkaline</v>
      </c>
      <c r="AY250" s="1" t="b">
        <v>0</v>
      </c>
      <c r="AZ250" s="1" t="b">
        <v>0</v>
      </c>
      <c r="BA250" s="1" t="b">
        <v>0</v>
      </c>
      <c r="BB250" s="1" t="s">
        <v>29</v>
      </c>
      <c r="BC250" t="str">
        <f t="shared" si="104"/>
        <v>TRUE</v>
      </c>
      <c r="BE250" t="str">
        <f t="shared" si="105"/>
        <v>FALSE</v>
      </c>
      <c r="BF250" s="1" t="b">
        <v>0</v>
      </c>
      <c r="BG250" s="1" t="b">
        <v>0</v>
      </c>
      <c r="BH250" s="1" t="b">
        <v>0</v>
      </c>
      <c r="BJ250" s="1" t="str">
        <f t="shared" si="106"/>
        <v>FALSE</v>
      </c>
      <c r="BK250" s="1" t="s">
        <v>30</v>
      </c>
      <c r="BL250" t="str">
        <f t="shared" si="107"/>
        <v>FALSE</v>
      </c>
      <c r="BM250" s="1" t="b">
        <v>0</v>
      </c>
      <c r="BN250" s="1" t="b">
        <v>0</v>
      </c>
      <c r="BO250" s="1">
        <f t="shared" si="111"/>
        <v>13</v>
      </c>
      <c r="BP250" s="1" t="s">
        <v>11473</v>
      </c>
      <c r="BQ250" s="1" cm="1">
        <f t="array" ref="BQ250">_xlfn.IFS(BP250="None Known",0, LEN(BP250)&gt;500, 5,LEN(BP250)&gt;400, 4, LEN(BP250)&gt;300, 3, LEN(BP250)&gt;200, 2, LEN(BP250)&gt;1, 1)</f>
        <v>1</v>
      </c>
      <c r="BR250" s="1" t="s">
        <v>11474</v>
      </c>
      <c r="BS250" s="1">
        <v>3</v>
      </c>
      <c r="BT250" s="1" t="s">
        <v>11475</v>
      </c>
      <c r="BU250" s="1">
        <v>3</v>
      </c>
      <c r="BV250" s="1" t="s">
        <v>11476</v>
      </c>
      <c r="BW250" s="1" t="s">
        <v>31</v>
      </c>
      <c r="BX250" s="1"/>
      <c r="BY250" t="str">
        <f>_xlfn.XLOOKUP($B250,Img_lookup!A:A,Img_lookup!B:B, "Not available")</f>
        <v>387f253c-72d9-40bc-bde8-52edfca49199</v>
      </c>
      <c r="BZ250" t="str">
        <f>_xlfn.XLOOKUP($B250,Img_lookup!A:A,Img_lookup!C:C, "Not available")</f>
        <v>Asparagus cochinchinensis (Lour.) Merr.</v>
      </c>
      <c r="CA250" t="str">
        <f>_xlfn.XLOOKUP($B250,Img_lookup!A:A,Img_lookup!D:D, "Not available")</f>
        <v>R. W. Squires</v>
      </c>
      <c r="CB250" t="str">
        <f>_xlfn.XLOOKUP($B250,Img_lookup!A:A,Img_lookup!E:E, "https://imgur.com/aT5wafe")</f>
        <v>https://api.openverse.engineering/v1/images/387f253c-72d9-40bc-bde8-52edfca49199/thumb/</v>
      </c>
    </row>
    <row r="251" spans="1:80" ht="409.6" x14ac:dyDescent="0.15">
      <c r="A251" s="1" t="s">
        <v>6576</v>
      </c>
      <c r="B251" s="1" t="s">
        <v>16486</v>
      </c>
      <c r="C251" s="1" t="s">
        <v>16487</v>
      </c>
      <c r="E251" s="1" t="s">
        <v>16488</v>
      </c>
      <c r="F251" s="1" t="s">
        <v>6</v>
      </c>
      <c r="G251" s="1" t="s">
        <v>6</v>
      </c>
      <c r="H251" s="11" t="str">
        <f t="shared" si="97"/>
        <v>Perennial</v>
      </c>
      <c r="J251" s="1">
        <v>0.69999998799999996</v>
      </c>
      <c r="L251" t="str" cm="1">
        <f t="array" ref="L251">_xlfn.IFS(J251+K251="", "Unknown", J251+K251&gt;3, "Large", J251+K251&gt;0.5, "Medium", J251+K251&gt;0, "Small")</f>
        <v>Medium</v>
      </c>
      <c r="M251" s="1">
        <v>8</v>
      </c>
      <c r="N251" cm="1">
        <f t="array" ref="N251">IF($M251="",INDEX($M$2:$M$2176,MATCH(1,INDEX(($A$2:$A$2176=$A251)*($M$2:$M$2176&lt;&gt;""),0),0)),$M251)</f>
        <v>8</v>
      </c>
      <c r="O251" s="2" t="str">
        <f t="shared" si="108"/>
        <v>Grown indoors</v>
      </c>
      <c r="P251" s="1" t="s">
        <v>16489</v>
      </c>
      <c r="R251" t="str">
        <f t="shared" si="112"/>
        <v>Medium</v>
      </c>
      <c r="T251" s="1"/>
      <c r="U251" s="1"/>
      <c r="V251" s="1" t="s">
        <v>96</v>
      </c>
      <c r="W251" s="6" t="str">
        <f>IF(ISNUMBER(SEARCH("-",V251)),TRIM(LEFT(V251,FIND("-",V251)-1)),V251)</f>
        <v>5</v>
      </c>
      <c r="X251" t="str">
        <f>IF(W251="1", "January", IF(W251="2", "February", IF(W251="3", "March", IF(W251="4", "April", IF(W251="5", "May", IF(W251="6", "June", IF(W251="7", "July", IF(W251="8", "August", IF(W251="9", "September", IF(W251="10", "October", IF(W251="11", "November", IF(W251="12", "December", "Other"))))))))))))</f>
        <v>May</v>
      </c>
      <c r="Y251" s="2" t="str">
        <f>IF(ISNUMBER(SEARCH("-",V251)),TRIM(RIGHT(V251,LEN(V251)-SEARCH("-",V251))),V251)</f>
        <v>6</v>
      </c>
      <c r="Z251" s="2" t="str">
        <f>IF(Y251="1", "January", IF(Y251="2", "February", IF(Y251="3", "March", IF(Y251="4", "April", IF(Y251="5", "May", IF(Y251="6", "June", IF(Y251="7", "July", IF(Y251="8", "August", IF(Y251="9", "September", IF(Y251="10", "October", IF(Y251="11", "November", IF(Y251="12", "December", "Other"))))))))))))</f>
        <v>June</v>
      </c>
      <c r="AA251" s="1" t="s">
        <v>51</v>
      </c>
      <c r="AB251" s="1" t="str">
        <f>IF(ISNUMBER(SEARCH("-",AA251)),TRIM(LEFT(AA251,FIND("-",AA251)-1)),AA251)</f>
        <v>7</v>
      </c>
      <c r="AC251" s="1" t="str">
        <f>IF(AB251="1", "January", IF(AB251="2", "February", IF(AB251="3", "March", IF(AB251="4", "April", IF(AB251="5", "May", IF(AB251="6", "June", IF(AB251="7", "July", IF(AB251="8", "August", IF(AB251="9", "September", IF(AB251="10", "October", IF(AB251="11", "November", IF(AB251="12", "December", "Other"))))))))))))</f>
        <v>July</v>
      </c>
      <c r="AD251" s="1" t="str">
        <f>IF(ISNUMBER(SEARCH("-",AA251)),TRIM(RIGHT(AA251,LEN(AA251)-SEARCH("-",AA251))),AA251)</f>
        <v>8</v>
      </c>
      <c r="AE251" s="1" t="str">
        <f>IF(AD251="1", "January", IF(AD251="2", "February", IF(AD251="3", "March", IF(AD251="4", "April", IF(AD251="5", "May", IF(AD251="6", "June", IF(AD251="7", "July", IF(AD251="8", "August", IF(AD251="9", "September", IF(AD251="10", "October", IF(AD251="11", "November", IF(AD251="12", "December", "Other"))))))))))))</f>
        <v>August</v>
      </c>
      <c r="AF251" s="16" t="s">
        <v>25068</v>
      </c>
      <c r="AG251" s="1" t="str">
        <f t="shared" si="98"/>
        <v xml:space="preserve">Seed </v>
      </c>
      <c r="AH251"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1" s="1" t="s">
        <v>16490</v>
      </c>
      <c r="AJ251" s="1" t="s">
        <v>26</v>
      </c>
      <c r="AK251" s="1" t="s">
        <v>17105</v>
      </c>
      <c r="AL251" s="1" t="str">
        <f t="shared" si="109"/>
        <v>Unscented</v>
      </c>
      <c r="AM251" s="1" t="b">
        <v>0</v>
      </c>
      <c r="AN251" s="1" t="b">
        <v>0</v>
      </c>
      <c r="AO251" s="1" t="b">
        <v>0</v>
      </c>
      <c r="AP251" s="5" t="s">
        <v>28</v>
      </c>
      <c r="AQ251" s="5" t="str">
        <f t="shared" si="100"/>
        <v>Light, Medium, Heavy</v>
      </c>
      <c r="AR251" s="1" t="s">
        <v>10</v>
      </c>
      <c r="AS251" s="1" t="str">
        <f t="shared" si="110"/>
        <v>None, Partial</v>
      </c>
      <c r="AT251" s="1" t="str">
        <f t="shared" si="101"/>
        <v>Partial, Full</v>
      </c>
      <c r="AU251" s="1" t="s">
        <v>29</v>
      </c>
      <c r="AV251" s="1" t="str">
        <f t="shared" si="102"/>
        <v>Moist</v>
      </c>
      <c r="AW251" s="1" t="s">
        <v>12</v>
      </c>
      <c r="AX251" s="1" t="str">
        <f t="shared" si="103"/>
        <v>Acid, Neutral, Alkaline</v>
      </c>
      <c r="AY251" s="1" t="b">
        <v>0</v>
      </c>
      <c r="AZ251" s="1" t="b">
        <v>0</v>
      </c>
      <c r="BA251" s="1" t="b">
        <v>0</v>
      </c>
      <c r="BC251" t="str">
        <f t="shared" si="104"/>
        <v>FALSE</v>
      </c>
      <c r="BE251" t="str">
        <f t="shared" si="105"/>
        <v>FALSE</v>
      </c>
      <c r="BF251" s="1" t="b">
        <v>0</v>
      </c>
      <c r="BG251" s="1" t="b">
        <v>0</v>
      </c>
      <c r="BH251" s="1" t="b">
        <v>0</v>
      </c>
      <c r="BJ251" s="1" t="str">
        <f t="shared" si="106"/>
        <v>FALSE</v>
      </c>
      <c r="BK251" s="1" t="s">
        <v>30</v>
      </c>
      <c r="BL251" t="str">
        <f t="shared" si="107"/>
        <v>FALSE</v>
      </c>
      <c r="BM251" s="1" t="b">
        <v>0</v>
      </c>
      <c r="BN251" s="1" t="b">
        <v>0</v>
      </c>
      <c r="BO251" s="1">
        <f t="shared" si="111"/>
        <v>7</v>
      </c>
      <c r="BP251" s="1" t="s">
        <v>31</v>
      </c>
      <c r="BQ251" s="1" cm="1">
        <f t="array" ref="BQ251">_xlfn.IFS(BP251="None Known",0, LEN(BP251)&gt;500, 5,LEN(BP251)&gt;400, 4, LEN(BP251)&gt;300, 3, LEN(BP251)&gt;200, 2, LEN(BP251)&gt;1, 1)</f>
        <v>0</v>
      </c>
      <c r="BR251" s="1" t="s">
        <v>16491</v>
      </c>
      <c r="BS251" s="1">
        <v>2</v>
      </c>
      <c r="BT251" s="1" t="s">
        <v>16492</v>
      </c>
      <c r="BU251" s="1">
        <v>1</v>
      </c>
      <c r="BW251" s="1" t="s">
        <v>31</v>
      </c>
      <c r="BX251" s="1"/>
      <c r="BY251" t="str">
        <f>_xlfn.XLOOKUP($B251,Img_lookup!A:A,Img_lookup!B:B, "Not available")</f>
        <v>29048eaf-699d-4c7b-ada1-a85ee71e4d20</v>
      </c>
      <c r="BZ251" t="str">
        <f>_xlfn.XLOOKUP($B251,Img_lookup!A:A,Img_lookup!C:C, "Not available")</f>
        <v>Asparagus filicinus Buch.-Ham. ex D. Don</v>
      </c>
      <c r="CA251" t="str">
        <f>_xlfn.XLOOKUP($B251,Img_lookup!A:A,Img_lookup!D:D, "Not available")</f>
        <v>J. F. Rock</v>
      </c>
      <c r="CB251" t="str">
        <f>_xlfn.XLOOKUP($B251,Img_lookup!A:A,Img_lookup!E:E, "https://imgur.com/aT5wafe")</f>
        <v>https://api.openverse.engineering/v1/images/29048eaf-699d-4c7b-ada1-a85ee71e4d20/thumb/</v>
      </c>
    </row>
    <row r="252" spans="1:80" ht="409.6" x14ac:dyDescent="0.15">
      <c r="A252" s="1" t="s">
        <v>6576</v>
      </c>
      <c r="B252" s="1" t="s">
        <v>14755</v>
      </c>
      <c r="C252" s="1" t="s">
        <v>14756</v>
      </c>
      <c r="E252" s="1" t="s">
        <v>14757</v>
      </c>
      <c r="F252" s="1" t="s">
        <v>6</v>
      </c>
      <c r="G252" s="1" t="s">
        <v>6</v>
      </c>
      <c r="H252" s="11" t="str">
        <f t="shared" si="97"/>
        <v>Perennial</v>
      </c>
      <c r="J252" s="1">
        <v>1.5</v>
      </c>
      <c r="K252" s="1">
        <v>0.75</v>
      </c>
      <c r="L252" t="str" cm="1">
        <f t="array" ref="L252">_xlfn.IFS(J252+K252="", "Unknown", J252+K252&gt;3, "Large", J252+K252&gt;0.5, "Medium", J252+K252&gt;0, "Small")</f>
        <v>Medium</v>
      </c>
      <c r="M252" s="1">
        <v>4</v>
      </c>
      <c r="N252" cm="1">
        <f t="array" ref="N252">IF($M252="",INDEX($M$2:$M$2176,MATCH(1,INDEX(($A$2:$A$2176=$A252)*($M$2:$M$2176&lt;&gt;""),0),0)),$M252)</f>
        <v>4</v>
      </c>
      <c r="O252" s="2" t="str">
        <f t="shared" si="108"/>
        <v>Hardy to cold</v>
      </c>
      <c r="P252" s="1" t="s">
        <v>14758</v>
      </c>
      <c r="R252" t="str">
        <f t="shared" si="112"/>
        <v>Medium</v>
      </c>
      <c r="T252" s="1"/>
      <c r="U252" s="1"/>
      <c r="V252" s="1">
        <v>8</v>
      </c>
      <c r="W252" s="6">
        <f>IF(ISNUMBER(SEARCH("-",V252)),TRIM(LEFT(V252,FIND("-",V252)-1)),V252)</f>
        <v>8</v>
      </c>
      <c r="X252" t="str">
        <f>IF(W252=1, "January", IF(W252=2, "February", IF(W252=3, "March", IF(W252=4, "April", IF(W252=5, "May", IF(W252=6, "June", IF(W252=7, "July", IF(W252=8, "August", IF(W252=9, "September", IF(W252=10, "October", IF(W252=11, "November", IF(W252=12, "December", "Other"))))))))))))</f>
        <v>August</v>
      </c>
      <c r="Y252" s="1"/>
      <c r="Z252" s="1"/>
      <c r="AA252" s="1" t="s">
        <v>109</v>
      </c>
      <c r="AB252" s="1" t="str">
        <f>IF(ISNUMBER(SEARCH("-",AA252)),TRIM(LEFT(AA252,FIND("-",AA252)-1)),AA252)</f>
        <v>9</v>
      </c>
      <c r="AC252" s="1" t="str">
        <f>IF(AB252="1", "January", IF(AB252="2", "February", IF(AB252="3", "March", IF(AB252="4", "April", IF(AB252="5", "May", IF(AB252="6", "June", IF(AB252="7", "July", IF(AB252="8", "August", IF(AB252="9", "September", IF(AB252="10", "October", IF(AB252="11", "November", IF(AB252="12", "December", "Other"))))))))))))</f>
        <v>September</v>
      </c>
      <c r="AD252" s="1" t="str">
        <f>IF(ISNUMBER(SEARCH("-",AA252)),TRIM(RIGHT(AA252,LEN(AA252)-SEARCH("-",AA252))),AA252)</f>
        <v>10</v>
      </c>
      <c r="AE252" s="1" t="str">
        <f>IF(AD252="1", "January", IF(AD252="2", "February", IF(AD252="3", "March", IF(AD252="4", "April", IF(AD252="5", "May", IF(AD252="6", "June", IF(AD252="7", "July", IF(AD252="8", "August", IF(AD252="9", "September", IF(AD252="10", "October", IF(AD252="11", "November", IF(AD252="12", "December", "Other"))))))))))))</f>
        <v>October</v>
      </c>
      <c r="AF252" s="16" t="s">
        <v>25068</v>
      </c>
      <c r="AG252" s="1" t="str">
        <f t="shared" si="98"/>
        <v xml:space="preserve">Seed </v>
      </c>
      <c r="AH252"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2" s="1" t="s">
        <v>14759</v>
      </c>
      <c r="AJ252" s="1" t="s">
        <v>26</v>
      </c>
      <c r="AK252" s="1" t="s">
        <v>17105</v>
      </c>
      <c r="AL252" s="1" t="str">
        <f t="shared" si="109"/>
        <v>Unscented</v>
      </c>
      <c r="AM252" s="1" t="b">
        <v>0</v>
      </c>
      <c r="AN252" s="1" t="b">
        <v>0</v>
      </c>
      <c r="AO252" s="1" t="b">
        <v>0</v>
      </c>
      <c r="AP252" s="5" t="s">
        <v>28</v>
      </c>
      <c r="AQ252" s="5" t="str">
        <f t="shared" si="100"/>
        <v>Light, Medium, Heavy</v>
      </c>
      <c r="AR252" s="1" t="s">
        <v>10</v>
      </c>
      <c r="AS252" s="1" t="str">
        <f t="shared" si="110"/>
        <v>None, Partial</v>
      </c>
      <c r="AT252" s="1" t="str">
        <f t="shared" si="101"/>
        <v>Partial, Full</v>
      </c>
      <c r="AU252" s="1" t="s">
        <v>29</v>
      </c>
      <c r="AV252" s="1" t="str">
        <f t="shared" si="102"/>
        <v>Moist</v>
      </c>
      <c r="AW252" s="1" t="s">
        <v>12</v>
      </c>
      <c r="AX252" s="1" t="str">
        <f t="shared" si="103"/>
        <v>Acid, Neutral, Alkaline</v>
      </c>
      <c r="AY252" s="1" t="b">
        <v>1</v>
      </c>
      <c r="AZ252" s="1" t="b">
        <v>1</v>
      </c>
      <c r="BA252" s="1" t="b">
        <v>1</v>
      </c>
      <c r="BB252" s="1" t="s">
        <v>29</v>
      </c>
      <c r="BC252" t="str">
        <f t="shared" si="104"/>
        <v>TRUE</v>
      </c>
      <c r="BE252" t="str">
        <f t="shared" si="105"/>
        <v>FALSE</v>
      </c>
      <c r="BF252" s="1" t="b">
        <v>0</v>
      </c>
      <c r="BG252" s="1" t="b">
        <v>0</v>
      </c>
      <c r="BH252" s="1" t="b">
        <v>0</v>
      </c>
      <c r="BI252" s="1" t="s">
        <v>30</v>
      </c>
      <c r="BJ252" s="1" t="str">
        <f t="shared" si="106"/>
        <v>FALSE</v>
      </c>
      <c r="BK252" s="1" t="s">
        <v>30</v>
      </c>
      <c r="BL252" t="str">
        <f t="shared" si="107"/>
        <v>FALSE</v>
      </c>
      <c r="BM252" s="1" t="b">
        <v>0</v>
      </c>
      <c r="BN252" s="1" t="b">
        <v>1</v>
      </c>
      <c r="BO252" s="1">
        <f t="shared" si="111"/>
        <v>16</v>
      </c>
      <c r="BP252" s="1" t="s">
        <v>14760</v>
      </c>
      <c r="BQ252" s="1" cm="1">
        <f t="array" ref="BQ252">_xlfn.IFS(BP252="None Known",0, LEN(BP252)&gt;500, 5,LEN(BP252)&gt;400, 4, LEN(BP252)&gt;300, 3, LEN(BP252)&gt;200, 2, LEN(BP252)&gt;1, 1)</f>
        <v>1</v>
      </c>
      <c r="BR252" s="1" t="s">
        <v>14761</v>
      </c>
      <c r="BS252" s="1">
        <v>4</v>
      </c>
      <c r="BT252" s="1" t="s">
        <v>14762</v>
      </c>
      <c r="BU252" s="1">
        <v>3</v>
      </c>
      <c r="BV252" s="1" t="s">
        <v>14763</v>
      </c>
      <c r="BW252" s="1" t="s">
        <v>14764</v>
      </c>
      <c r="BX252" s="1"/>
      <c r="BY252" t="str">
        <f>_xlfn.XLOOKUP($B252,Img_lookup!A:A,Img_lookup!B:B, "Not available")</f>
        <v>25269685-e1dd-45c0-b2dd-15c914283aec</v>
      </c>
      <c r="BZ252" t="str">
        <f>_xlfn.XLOOKUP($B252,Img_lookup!A:A,Img_lookup!C:C, "Not available")</f>
        <v>Asparagus officinalis moustachenous</v>
      </c>
      <c r="CA252" t="str">
        <f>_xlfn.XLOOKUP($B252,Img_lookup!A:A,Img_lookup!D:D, "Not available")</f>
        <v>Evil Erin</v>
      </c>
      <c r="CB252" t="str">
        <f>_xlfn.XLOOKUP($B252,Img_lookup!A:A,Img_lookup!E:E, "https://imgur.com/aT5wafe")</f>
        <v>https://api.openverse.engineering/v1/images/25269685-e1dd-45c0-b2dd-15c914283aec/thumb/</v>
      </c>
    </row>
    <row r="253" spans="1:80" ht="409.6" x14ac:dyDescent="0.15">
      <c r="A253" s="1" t="s">
        <v>6576</v>
      </c>
      <c r="B253" s="1" t="s">
        <v>14175</v>
      </c>
      <c r="C253" s="1" t="s">
        <v>14176</v>
      </c>
      <c r="E253" s="1" t="s">
        <v>2273</v>
      </c>
      <c r="F253" s="1" t="s">
        <v>6</v>
      </c>
      <c r="G253" s="1" t="s">
        <v>6</v>
      </c>
      <c r="H253" s="11" t="str">
        <f t="shared" si="97"/>
        <v>Perennial</v>
      </c>
      <c r="J253" s="1">
        <v>7</v>
      </c>
      <c r="L253" t="str" cm="1">
        <f t="array" ref="L253">_xlfn.IFS(J253+K253="", "Unknown", J253+K253&gt;3, "Large", J253+K253&gt;0.5, "Medium", J253+K253&gt;0, "Small")</f>
        <v>Large</v>
      </c>
      <c r="M253" s="1">
        <v>9</v>
      </c>
      <c r="N253" cm="1">
        <f t="array" ref="N253">IF($M253="",INDEX($M$2:$M$2176,MATCH(1,INDEX(($A$2:$A$2176=$A253)*($M$2:$M$2176&lt;&gt;""),0),0)),$M253)</f>
        <v>9</v>
      </c>
      <c r="O253" s="2" t="str">
        <f t="shared" si="108"/>
        <v>Grown indoors</v>
      </c>
      <c r="P253" s="1" t="s">
        <v>14177</v>
      </c>
      <c r="R253" t="str">
        <f t="shared" si="112"/>
        <v>Medium</v>
      </c>
      <c r="T253" s="1"/>
      <c r="U253" s="1"/>
      <c r="V253" s="1" t="s">
        <v>51</v>
      </c>
      <c r="W253" s="6" t="str">
        <f>IF(ISNUMBER(SEARCH("-",V253)),TRIM(LEFT(V253,FIND("-",V253)-1)),V253)</f>
        <v>7</v>
      </c>
      <c r="X253" t="str">
        <f>IF(W253="1", "January", IF(W253="2", "February", IF(W253="3", "March", IF(W253="4", "April", IF(W253="5", "May", IF(W253="6", "June", IF(W253="7", "July", IF(W253="8", "August", IF(W253="9", "September", IF(W253="10", "October", IF(W253="11", "November", IF(W253="12", "December", "Other"))))))))))))</f>
        <v>July</v>
      </c>
      <c r="Y253" s="2" t="str">
        <f>IF(ISNUMBER(SEARCH("-",V253)),TRIM(RIGHT(V253,LEN(V253)-SEARCH("-",V253))),V253)</f>
        <v>8</v>
      </c>
      <c r="Z253" s="2" t="str">
        <f>IF(Y253="1", "January", IF(Y253="2", "February", IF(Y253="3", "March", IF(Y253="4", "April", IF(Y253="5", "May", IF(Y253="6", "June", IF(Y253="7", "July", IF(Y253="8", "August", IF(Y253="9", "September", IF(Y253="10", "October", IF(Y253="11", "November", IF(Y253="12", "December", "Other"))))))))))))</f>
        <v>August</v>
      </c>
      <c r="AF253" s="16" t="s">
        <v>25068</v>
      </c>
      <c r="AG253" s="1" t="str">
        <f t="shared" si="98"/>
        <v xml:space="preserve">Seed </v>
      </c>
      <c r="AH253"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3" s="1" t="s">
        <v>14178</v>
      </c>
      <c r="AJ253" s="1" t="s">
        <v>26</v>
      </c>
      <c r="AK253" s="1" t="s">
        <v>17104</v>
      </c>
      <c r="AL253" s="1" t="str">
        <f t="shared" si="109"/>
        <v>Unscented</v>
      </c>
      <c r="AM253" s="1" t="b">
        <v>0</v>
      </c>
      <c r="AN253" s="1" t="b">
        <v>0</v>
      </c>
      <c r="AO253" s="1" t="b">
        <v>0</v>
      </c>
      <c r="AP253" s="5" t="s">
        <v>28</v>
      </c>
      <c r="AQ253" s="5" t="str">
        <f t="shared" si="100"/>
        <v>Light, Medium, Heavy</v>
      </c>
      <c r="AR253" s="1" t="s">
        <v>10</v>
      </c>
      <c r="AS253" s="1" t="str">
        <f t="shared" si="110"/>
        <v>None, Partial</v>
      </c>
      <c r="AT253" s="1" t="str">
        <f t="shared" si="101"/>
        <v>Partial, Full</v>
      </c>
      <c r="AU253" s="1" t="s">
        <v>11</v>
      </c>
      <c r="AV253" s="1" t="str">
        <f t="shared" si="102"/>
        <v>Dry, Moist</v>
      </c>
      <c r="AW253" s="1" t="s">
        <v>12</v>
      </c>
      <c r="AX253" s="1" t="str">
        <f t="shared" si="103"/>
        <v>Acid, Neutral, Alkaline</v>
      </c>
      <c r="AY253" s="1" t="b">
        <v>0</v>
      </c>
      <c r="AZ253" s="1" t="b">
        <v>0</v>
      </c>
      <c r="BA253" s="1" t="b">
        <v>0</v>
      </c>
      <c r="BC253" t="str">
        <f t="shared" si="104"/>
        <v>FALSE</v>
      </c>
      <c r="BE253" t="str">
        <f t="shared" si="105"/>
        <v>FALSE</v>
      </c>
      <c r="BF253" s="1" t="b">
        <v>0</v>
      </c>
      <c r="BG253" s="1" t="b">
        <v>0</v>
      </c>
      <c r="BH253" s="1" t="b">
        <v>0</v>
      </c>
      <c r="BI253" s="1" t="s">
        <v>77</v>
      </c>
      <c r="BJ253" s="1" t="str">
        <f t="shared" si="106"/>
        <v>TRUE</v>
      </c>
      <c r="BL253" t="str">
        <f t="shared" si="107"/>
        <v>FALSE</v>
      </c>
      <c r="BM253" s="1" t="b">
        <v>0</v>
      </c>
      <c r="BN253" s="1" t="b">
        <v>0</v>
      </c>
      <c r="BO253" s="1">
        <f t="shared" si="111"/>
        <v>15</v>
      </c>
      <c r="BP253" s="1" t="s">
        <v>14179</v>
      </c>
      <c r="BQ253" s="1" cm="1">
        <f t="array" ref="BQ253">_xlfn.IFS(BP253="None Known",0, LEN(BP253)&gt;500, 5,LEN(BP253)&gt;400, 4, LEN(BP253)&gt;300, 3, LEN(BP253)&gt;200, 2, LEN(BP253)&gt;1, 1)</f>
        <v>1</v>
      </c>
      <c r="BR253" s="1" t="s">
        <v>14180</v>
      </c>
      <c r="BS253" s="1">
        <v>3</v>
      </c>
      <c r="BT253" s="1" t="s">
        <v>14181</v>
      </c>
      <c r="BU253" s="1">
        <v>5</v>
      </c>
      <c r="BV253" s="1" t="s">
        <v>6583</v>
      </c>
      <c r="BW253" s="1" t="s">
        <v>31</v>
      </c>
      <c r="BX253" s="1"/>
      <c r="BY253" t="str">
        <f>_xlfn.XLOOKUP($B253,Img_lookup!A:A,Img_lookup!B:B, "Not available")</f>
        <v>e5995fdd-2454-4417-8736-e57f203510a4</v>
      </c>
      <c r="BZ253" t="str">
        <f>_xlfn.XLOOKUP($B253,Img_lookup!A:A,Img_lookup!C:C, "Not available")</f>
        <v>Asparagus racemosus Willd.</v>
      </c>
      <c r="CA253" t="str">
        <f>_xlfn.XLOOKUP($B253,Img_lookup!A:A,Img_lookup!D:D, "Not available")</f>
        <v>K. Biswas</v>
      </c>
      <c r="CB253" t="str">
        <f>_xlfn.XLOOKUP($B253,Img_lookup!A:A,Img_lookup!E:E, "https://imgur.com/aT5wafe")</f>
        <v>https://api.openverse.engineering/v1/images/e5995fdd-2454-4417-8736-e57f203510a4/thumb/</v>
      </c>
    </row>
    <row r="254" spans="1:80" ht="409.6" x14ac:dyDescent="0.15">
      <c r="A254" s="1" t="s">
        <v>6576</v>
      </c>
      <c r="B254" s="1" t="s">
        <v>6577</v>
      </c>
      <c r="D254" s="1" t="s">
        <v>6578</v>
      </c>
      <c r="E254" s="1" t="s">
        <v>606</v>
      </c>
      <c r="F254" s="1" t="s">
        <v>6</v>
      </c>
      <c r="G254" s="1" t="s">
        <v>6</v>
      </c>
      <c r="H254" s="11" t="str">
        <f t="shared" si="97"/>
        <v>Perennial</v>
      </c>
      <c r="J254" s="1">
        <v>1</v>
      </c>
      <c r="L254" t="str" cm="1">
        <f t="array" ref="L254">_xlfn.IFS(J254+K254="", "Unknown", J254+K254&gt;3, "Large", J254+K254&gt;0.5, "Medium", J254+K254&gt;0, "Small")</f>
        <v>Medium</v>
      </c>
      <c r="N254" cm="1">
        <f t="array" ref="N254">IF($M254="",INDEX($M$2:$M$2176,MATCH(1,INDEX(($A$2:$A$2176=$A254)*($M$2:$M$2176&lt;&gt;""),0),0)),$M254)</f>
        <v>7</v>
      </c>
      <c r="O254" s="2" t="str">
        <f t="shared" si="108"/>
        <v>Seasonal outdoors</v>
      </c>
      <c r="P254" s="1" t="s">
        <v>6579</v>
      </c>
      <c r="R254" t="str">
        <f t="shared" si="112"/>
        <v>Medium</v>
      </c>
      <c r="T254" s="1"/>
      <c r="U254" s="1"/>
      <c r="V254" s="1" t="s">
        <v>96</v>
      </c>
      <c r="W254" s="6" t="str">
        <f>IF(ISNUMBER(SEARCH("-",V254)),TRIM(LEFT(V254,FIND("-",V254)-1)),V254)</f>
        <v>5</v>
      </c>
      <c r="X254" t="str">
        <f>IF(W254="1", "January", IF(W254="2", "February", IF(W254="3", "March", IF(W254="4", "April", IF(W254="5", "May", IF(W254="6", "June", IF(W254="7", "July", IF(W254="8", "August", IF(W254="9", "September", IF(W254="10", "October", IF(W254="11", "November", IF(W254="12", "December", "Other"))))))))))))</f>
        <v>May</v>
      </c>
      <c r="Y254" s="2" t="str">
        <f>IF(ISNUMBER(SEARCH("-",V254)),TRIM(RIGHT(V254,LEN(V254)-SEARCH("-",V254))),V254)</f>
        <v>6</v>
      </c>
      <c r="Z254" s="2" t="str">
        <f>IF(Y254="1", "January", IF(Y254="2", "February", IF(Y254="3", "March", IF(Y254="4", "April", IF(Y254="5", "May", IF(Y254="6", "June", IF(Y254="7", "July", IF(Y254="8", "August", IF(Y254="9", "September", IF(Y254="10", "October", IF(Y254="11", "November", IF(Y254="12", "December", "Other"))))))))))))</f>
        <v>June</v>
      </c>
      <c r="AA254" s="1" t="s">
        <v>427</v>
      </c>
      <c r="AB254" s="1" t="str">
        <f>IF(ISNUMBER(SEARCH("-",AA254)),TRIM(LEFT(AA254,FIND("-",AA254)-1)),AA254)</f>
        <v>8</v>
      </c>
      <c r="AC254" s="1" t="str">
        <f>IF(AB254="1", "January", IF(AB254="2", "February", IF(AB254="3", "March", IF(AB254="4", "April", IF(AB254="5", "May", IF(AB254="6", "June", IF(AB254="7", "July", IF(AB254="8", "August", IF(AB254="9", "September", IF(AB254="10", "October", IF(AB254="11", "November", IF(AB254="12", "December", "Other"))))))))))))</f>
        <v>August</v>
      </c>
      <c r="AD254" s="1" t="str">
        <f>IF(ISNUMBER(SEARCH("-",AA254)),TRIM(RIGHT(AA254,LEN(AA254)-SEARCH("-",AA254))),AA254)</f>
        <v>9</v>
      </c>
      <c r="AE254" s="1" t="str">
        <f>IF(AD254="1", "January", IF(AD254="2", "February", IF(AD254="3", "March", IF(AD254="4", "April", IF(AD254="5", "May", IF(AD254="6", "June", IF(AD254="7", "July", IF(AD254="8", "August", IF(AD254="9", "September", IF(AD254="10", "October", IF(AD254="11", "November", IF(AD254="12", "December", "Other"))))))))))))</f>
        <v>September</v>
      </c>
      <c r="AF254" s="16" t="s">
        <v>25068</v>
      </c>
      <c r="AG254" s="1" t="str">
        <f t="shared" si="98"/>
        <v xml:space="preserve">Seed </v>
      </c>
      <c r="AH254"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4" s="1" t="s">
        <v>6580</v>
      </c>
      <c r="AJ254" s="1" t="s">
        <v>26</v>
      </c>
      <c r="AK254" s="1" t="s">
        <v>17105</v>
      </c>
      <c r="AL254" s="1" t="str">
        <f t="shared" si="109"/>
        <v>Unscented</v>
      </c>
      <c r="AM254" s="1" t="b">
        <v>0</v>
      </c>
      <c r="AN254" s="1" t="b">
        <v>0</v>
      </c>
      <c r="AO254" s="1" t="b">
        <v>0</v>
      </c>
      <c r="AP254" s="5" t="s">
        <v>28</v>
      </c>
      <c r="AQ254" s="5" t="str">
        <f t="shared" si="100"/>
        <v>Light, Medium, Heavy</v>
      </c>
      <c r="AR254" s="1" t="s">
        <v>10</v>
      </c>
      <c r="AS254" s="1" t="str">
        <f t="shared" si="110"/>
        <v>None, Partial</v>
      </c>
      <c r="AT254" s="1" t="str">
        <f t="shared" si="101"/>
        <v>Partial, Full</v>
      </c>
      <c r="AU254" s="1" t="s">
        <v>29</v>
      </c>
      <c r="AV254" s="1" t="str">
        <f t="shared" si="102"/>
        <v>Moist</v>
      </c>
      <c r="AW254" s="1" t="s">
        <v>12</v>
      </c>
      <c r="AX254" s="1" t="str">
        <f t="shared" si="103"/>
        <v>Acid, Neutral, Alkaline</v>
      </c>
      <c r="AY254" s="1" t="b">
        <v>0</v>
      </c>
      <c r="AZ254" s="1" t="b">
        <v>0</v>
      </c>
      <c r="BA254" s="1" t="b">
        <v>0</v>
      </c>
      <c r="BC254" t="str">
        <f t="shared" si="104"/>
        <v>FALSE</v>
      </c>
      <c r="BE254" t="str">
        <f t="shared" si="105"/>
        <v>FALSE</v>
      </c>
      <c r="BF254" s="1" t="b">
        <v>0</v>
      </c>
      <c r="BG254" s="1" t="b">
        <v>0</v>
      </c>
      <c r="BH254" s="1" t="b">
        <v>0</v>
      </c>
      <c r="BJ254" s="1" t="str">
        <f t="shared" si="106"/>
        <v>FALSE</v>
      </c>
      <c r="BK254" s="1" t="s">
        <v>30</v>
      </c>
      <c r="BL254" t="str">
        <f t="shared" si="107"/>
        <v>FALSE</v>
      </c>
      <c r="BM254" s="1" t="b">
        <v>0</v>
      </c>
      <c r="BN254" s="1" t="b">
        <v>0</v>
      </c>
      <c r="BO254" s="1">
        <f t="shared" si="111"/>
        <v>7</v>
      </c>
      <c r="BP254" s="1" t="s">
        <v>31</v>
      </c>
      <c r="BQ254" s="1" cm="1">
        <f t="array" ref="BQ254">_xlfn.IFS(BP254="None Known",0, LEN(BP254)&gt;500, 5,LEN(BP254)&gt;400, 4, LEN(BP254)&gt;300, 3, LEN(BP254)&gt;200, 2, LEN(BP254)&gt;1, 1)</f>
        <v>0</v>
      </c>
      <c r="BR254" s="1" t="s">
        <v>6581</v>
      </c>
      <c r="BS254" s="1">
        <v>2</v>
      </c>
      <c r="BT254" s="1" t="s">
        <v>6582</v>
      </c>
      <c r="BU254" s="1">
        <v>1</v>
      </c>
      <c r="BV254" s="1" t="s">
        <v>6583</v>
      </c>
      <c r="BW254" s="1" t="s">
        <v>31</v>
      </c>
      <c r="BX254" s="1"/>
      <c r="BY254" t="str">
        <f>_xlfn.XLOOKUP($B254,Img_lookup!A:A,Img_lookup!B:B, "Not available")</f>
        <v>0f1eebe6-ebfb-455a-b66b-7675b59deb02</v>
      </c>
      <c r="BZ254" t="str">
        <f>_xlfn.XLOOKUP($B254,Img_lookup!A:A,Img_lookup!C:C, "Not available")</f>
        <v>Asparagus schoberioides Kunth</v>
      </c>
      <c r="CA254" t="str">
        <f>_xlfn.XLOOKUP($B254,Img_lookup!A:A,Img_lookup!D:D, "Not available")</f>
        <v>P. H. Dorsett and W. J. Morse</v>
      </c>
      <c r="CB254" t="str">
        <f>_xlfn.XLOOKUP($B254,Img_lookup!A:A,Img_lookup!E:E, "https://imgur.com/aT5wafe")</f>
        <v>https://api.openverse.engineering/v1/images/0f1eebe6-ebfb-455a-b66b-7675b59deb02/thumb/</v>
      </c>
    </row>
    <row r="255" spans="1:80" ht="409.6" x14ac:dyDescent="0.15">
      <c r="A255" s="1" t="s">
        <v>6576</v>
      </c>
      <c r="B255" s="1" t="s">
        <v>13793</v>
      </c>
      <c r="C255" s="1" t="s">
        <v>13794</v>
      </c>
      <c r="D255" s="1" t="s">
        <v>13795</v>
      </c>
      <c r="E255" s="1" t="s">
        <v>9289</v>
      </c>
      <c r="F255" s="1" t="s">
        <v>156</v>
      </c>
      <c r="G255" s="1" t="s">
        <v>156</v>
      </c>
      <c r="H255" s="11" t="str">
        <f t="shared" si="97"/>
        <v>Perennial</v>
      </c>
      <c r="I255" s="1" t="s">
        <v>17108</v>
      </c>
      <c r="J255" s="1">
        <v>3</v>
      </c>
      <c r="L255" t="str" cm="1">
        <f t="array" ref="L255">_xlfn.IFS(J255+K255="", "Unknown", J255+K255&gt;3, "Large", J255+K255&gt;0.5, "Medium", J255+K255&gt;0, "Small")</f>
        <v>Medium</v>
      </c>
      <c r="M255" s="1">
        <v>9</v>
      </c>
      <c r="N255" cm="1">
        <f t="array" ref="N255">IF($M255="",INDEX($M$2:$M$2176,MATCH(1,INDEX(($A$2:$A$2176=$A255)*($M$2:$M$2176&lt;&gt;""),0),0)),$M255)</f>
        <v>9</v>
      </c>
      <c r="O255" s="2" t="str">
        <f t="shared" si="108"/>
        <v>Grown indoors</v>
      </c>
      <c r="P255" s="1" t="s">
        <v>13796</v>
      </c>
      <c r="R255" t="str">
        <f t="shared" si="112"/>
        <v>Medium</v>
      </c>
      <c r="S255" s="1" t="s">
        <v>24</v>
      </c>
      <c r="T255" s="1" t="str">
        <f>LEFT(S255,FIND("-",S255)-1)</f>
        <v xml:space="preserve">1 </v>
      </c>
      <c r="U255" s="1" t="str">
        <f>RIGHT(S255,FIND("-",S255)-1)</f>
        <v>12</v>
      </c>
      <c r="W255"/>
      <c r="AF255" s="16" t="s">
        <v>25068</v>
      </c>
      <c r="AG255" s="1" t="str">
        <f t="shared" si="98"/>
        <v xml:space="preserve">Seed </v>
      </c>
      <c r="AH255"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5" s="1" t="s">
        <v>13797</v>
      </c>
      <c r="AK255" s="1" t="s">
        <v>17105</v>
      </c>
      <c r="AL255" s="1" t="str">
        <f t="shared" si="109"/>
        <v>Unscented</v>
      </c>
      <c r="AM255" s="1" t="b">
        <v>0</v>
      </c>
      <c r="AN255" s="1" t="b">
        <v>0</v>
      </c>
      <c r="AO255" s="1" t="b">
        <v>0</v>
      </c>
      <c r="AP255" s="5" t="s">
        <v>28</v>
      </c>
      <c r="AQ255" s="5" t="str">
        <f t="shared" si="100"/>
        <v>Light, Medium, Heavy</v>
      </c>
      <c r="AR255" s="1" t="s">
        <v>30</v>
      </c>
      <c r="AS255" s="1" t="str">
        <f t="shared" si="110"/>
        <v>None</v>
      </c>
      <c r="AT255" s="1" t="str">
        <f t="shared" si="101"/>
        <v>Full</v>
      </c>
      <c r="AU255" s="1" t="s">
        <v>29</v>
      </c>
      <c r="AV255" s="1" t="str">
        <f t="shared" si="102"/>
        <v>Moist</v>
      </c>
      <c r="AW255" s="1" t="s">
        <v>12</v>
      </c>
      <c r="AX255" s="1" t="str">
        <f t="shared" si="103"/>
        <v>Acid, Neutral, Alkaline</v>
      </c>
      <c r="AY255" s="1" t="b">
        <v>0</v>
      </c>
      <c r="AZ255" s="1" t="b">
        <v>0</v>
      </c>
      <c r="BA255" s="1" t="b">
        <v>0</v>
      </c>
      <c r="BC255" t="str">
        <f t="shared" si="104"/>
        <v>FALSE</v>
      </c>
      <c r="BE255" t="str">
        <f t="shared" si="105"/>
        <v>FALSE</v>
      </c>
      <c r="BF255" s="1" t="b">
        <v>0</v>
      </c>
      <c r="BG255" s="1" t="b">
        <v>0</v>
      </c>
      <c r="BH255" s="1" t="b">
        <v>0</v>
      </c>
      <c r="BJ255" s="1" t="str">
        <f t="shared" si="106"/>
        <v>FALSE</v>
      </c>
      <c r="BK255" s="1" t="s">
        <v>30</v>
      </c>
      <c r="BL255" t="str">
        <f t="shared" si="107"/>
        <v>FALSE</v>
      </c>
      <c r="BM255" s="1" t="b">
        <v>0</v>
      </c>
      <c r="BN255" s="1" t="b">
        <v>0</v>
      </c>
      <c r="BO255" s="1">
        <f t="shared" si="111"/>
        <v>3</v>
      </c>
      <c r="BP255" s="1" t="s">
        <v>31</v>
      </c>
      <c r="BQ255" s="1" cm="1">
        <f t="array" ref="BQ255">_xlfn.IFS(BP255="None Known",0, LEN(BP255)&gt;500, 5,LEN(BP255)&gt;400, 4, LEN(BP255)&gt;300, 3, LEN(BP255)&gt;200, 2, LEN(BP255)&gt;1, 1)</f>
        <v>0</v>
      </c>
      <c r="BR255" s="1" t="s">
        <v>12526</v>
      </c>
      <c r="BS255" s="1">
        <v>1</v>
      </c>
      <c r="BT255" s="1" t="s">
        <v>31</v>
      </c>
      <c r="BU255" s="1">
        <v>0</v>
      </c>
      <c r="BV255" s="1" t="s">
        <v>80</v>
      </c>
      <c r="BW255" s="1" t="s">
        <v>31</v>
      </c>
      <c r="BX255" s="1"/>
      <c r="BY255" t="str">
        <f>_xlfn.XLOOKUP($B255,Img_lookup!A:A,Img_lookup!B:B, "Not available")</f>
        <v>c2a9db27-2f38-4ddf-b7b5-7da343f26edd</v>
      </c>
      <c r="BZ255" t="str">
        <f>_xlfn.XLOOKUP($B255,Img_lookup!A:A,Img_lookup!C:C, "Not available")</f>
        <v>Asparagus setaceus. Flore des serres et des jardins de l'Europe v.23 (1880)</v>
      </c>
      <c r="CA255" t="str">
        <f>_xlfn.XLOOKUP($B255,Img_lookup!A:A,Img_lookup!D:D, "Not available")</f>
        <v>Swallowtail Garden Seeds</v>
      </c>
      <c r="CB255" t="str">
        <f>_xlfn.XLOOKUP($B255,Img_lookup!A:A,Img_lookup!E:E, "https://imgur.com/aT5wafe")</f>
        <v>https://api.openverse.engineering/v1/images/c2a9db27-2f38-4ddf-b7b5-7da343f26edd/thumb/</v>
      </c>
    </row>
    <row r="256" spans="1:80" ht="409.6" x14ac:dyDescent="0.15">
      <c r="A256" s="1" t="s">
        <v>6576</v>
      </c>
      <c r="B256" s="1" t="s">
        <v>12521</v>
      </c>
      <c r="D256" s="1" t="s">
        <v>12522</v>
      </c>
      <c r="E256" s="1" t="s">
        <v>12523</v>
      </c>
      <c r="F256" s="1" t="s">
        <v>6</v>
      </c>
      <c r="G256" s="1" t="s">
        <v>6</v>
      </c>
      <c r="H256" s="11" t="str">
        <f t="shared" si="97"/>
        <v>Perennial</v>
      </c>
      <c r="L256" t="e" cm="1">
        <f t="array" ref="L256">_xlfn.IFS(J256+K256="", "Unknown", J256+K256&gt;3, "Large", J256+K256&gt;0.5, "Medium", J256+K256&gt;0, "Small")</f>
        <v>#N/A</v>
      </c>
      <c r="N256" cm="1">
        <f t="array" ref="N256">IF($M256="",INDEX($M$2:$M$2176,MATCH(1,INDEX(($A$2:$A$2176=$A256)*($M$2:$M$2176&lt;&gt;""),0),0)),$M256)</f>
        <v>7</v>
      </c>
      <c r="O256" s="2" t="str">
        <f t="shared" si="108"/>
        <v>Seasonal outdoors</v>
      </c>
      <c r="P256" s="1" t="s">
        <v>12524</v>
      </c>
      <c r="R256" t="str">
        <f t="shared" si="112"/>
        <v>Medium</v>
      </c>
      <c r="T256" s="1"/>
      <c r="U256" s="1"/>
      <c r="V256" s="1" t="s">
        <v>51</v>
      </c>
      <c r="W256" s="6" t="str">
        <f>IF(ISNUMBER(SEARCH("-",V256)),TRIM(LEFT(V256,FIND("-",V256)-1)),V256)</f>
        <v>7</v>
      </c>
      <c r="X256" t="str">
        <f>IF(W256="1", "January", IF(W256="2", "February", IF(W256="3", "March", IF(W256="4", "April", IF(W256="5", "May", IF(W256="6", "June", IF(W256="7", "July", IF(W256="8", "August", IF(W256="9", "September", IF(W256="10", "October", IF(W256="11", "November", IF(W256="12", "December", "Other"))))))))))))</f>
        <v>July</v>
      </c>
      <c r="Y256" s="2" t="str">
        <f>IF(ISNUMBER(SEARCH("-",V256)),TRIM(RIGHT(V256,LEN(V256)-SEARCH("-",V256))),V256)</f>
        <v>8</v>
      </c>
      <c r="Z256" s="2" t="str">
        <f>IF(Y256="1", "January", IF(Y256="2", "February", IF(Y256="3", "March", IF(Y256="4", "April", IF(Y256="5", "May", IF(Y256="6", "June", IF(Y256="7", "July", IF(Y256="8", "August", IF(Y256="9", "September", IF(Y256="10", "October", IF(Y256="11", "November", IF(Y256="12", "December", "Other"))))))))))))</f>
        <v>August</v>
      </c>
      <c r="AF256" s="16" t="s">
        <v>25068</v>
      </c>
      <c r="AG256" s="1" t="str">
        <f t="shared" si="98"/>
        <v xml:space="preserve">Seed </v>
      </c>
      <c r="AH256" s="2" t="str">
        <f t="shared" si="99"/>
        <v>Pre-soak for 12 hours in warm water and then sow in spring or as soon as the seed is ripe in early autumn in a greenhouse. It usually germinates in 3 - 6 weeks at 25�c[134]. Prick out the seedlings into individual pots when they are large enough to handle and grow them on in a sunny position in the greenhouse for their first winter. Plant them out into their permanent positions in late spring or early summer[K].
Division in early spring as the plant comes into growth.</v>
      </c>
      <c r="AI256" s="1" t="s">
        <v>12525</v>
      </c>
      <c r="AK256" s="1" t="s">
        <v>17105</v>
      </c>
      <c r="AL256" s="1" t="str">
        <f t="shared" si="109"/>
        <v>Scented</v>
      </c>
      <c r="AM256" s="1" t="b">
        <v>1</v>
      </c>
      <c r="AN256" s="1" t="b">
        <v>0</v>
      </c>
      <c r="AO256" s="1" t="b">
        <v>0</v>
      </c>
      <c r="AP256" s="5" t="s">
        <v>28</v>
      </c>
      <c r="AQ256" s="5" t="str">
        <f t="shared" si="100"/>
        <v>Light, Medium, Heavy</v>
      </c>
      <c r="AR256" s="1" t="s">
        <v>30</v>
      </c>
      <c r="AS256" s="1" t="str">
        <f t="shared" si="110"/>
        <v>None</v>
      </c>
      <c r="AT256" s="1" t="str">
        <f t="shared" si="101"/>
        <v>Full</v>
      </c>
      <c r="AU256" s="1" t="s">
        <v>11</v>
      </c>
      <c r="AV256" s="1" t="str">
        <f t="shared" si="102"/>
        <v>Dry, Moist</v>
      </c>
      <c r="AW256" s="1" t="s">
        <v>12</v>
      </c>
      <c r="AX256" s="1" t="str">
        <f t="shared" si="103"/>
        <v>Acid, Neutral, Alkaline</v>
      </c>
      <c r="AY256" s="1" t="b">
        <v>0</v>
      </c>
      <c r="AZ256" s="1" t="b">
        <v>0</v>
      </c>
      <c r="BA256" s="1" t="b">
        <v>0</v>
      </c>
      <c r="BC256" t="str">
        <f t="shared" si="104"/>
        <v>FALSE</v>
      </c>
      <c r="BE256" t="str">
        <f t="shared" si="105"/>
        <v>FALSE</v>
      </c>
      <c r="BF256" s="1" t="b">
        <v>0</v>
      </c>
      <c r="BG256" s="1" t="b">
        <v>0</v>
      </c>
      <c r="BH256" s="1" t="b">
        <v>0</v>
      </c>
      <c r="BJ256" s="1" t="str">
        <f t="shared" si="106"/>
        <v>FALSE</v>
      </c>
      <c r="BK256" s="1" t="s">
        <v>30</v>
      </c>
      <c r="BL256" t="str">
        <f t="shared" si="107"/>
        <v>FALSE</v>
      </c>
      <c r="BM256" s="1" t="b">
        <v>0</v>
      </c>
      <c r="BN256" s="1" t="b">
        <v>0</v>
      </c>
      <c r="BO256" s="1">
        <f t="shared" si="111"/>
        <v>3</v>
      </c>
      <c r="BP256" s="1" t="s">
        <v>31</v>
      </c>
      <c r="BQ256" s="1" cm="1">
        <f t="array" ref="BQ256">_xlfn.IFS(BP256="None Known",0, LEN(BP256)&gt;500, 5,LEN(BP256)&gt;400, 4, LEN(BP256)&gt;300, 3, LEN(BP256)&gt;200, 2, LEN(BP256)&gt;1, 1)</f>
        <v>0</v>
      </c>
      <c r="BR256" s="1" t="s">
        <v>12526</v>
      </c>
      <c r="BS256" s="1">
        <v>1</v>
      </c>
      <c r="BT256" s="1" t="s">
        <v>31</v>
      </c>
      <c r="BU256" s="1">
        <v>0</v>
      </c>
      <c r="BV256" s="1" t="s">
        <v>9666</v>
      </c>
      <c r="BW256" s="1" t="s">
        <v>31</v>
      </c>
      <c r="BX256" s="1"/>
      <c r="BY256" t="str">
        <f>_xlfn.XLOOKUP($B256,Img_lookup!A:A,Img_lookup!B:B, "Not available")</f>
        <v>b621b327-93e2-4f54-9727-1d37b9e82ef6</v>
      </c>
      <c r="BZ256" t="str">
        <f>_xlfn.XLOOKUP($B256,Img_lookup!A:A,Img_lookup!C:C, "Not available")</f>
        <v>Asparagus stipularis Forssk.</v>
      </c>
      <c r="CA256" t="str">
        <f>_xlfn.XLOOKUP($B256,Img_lookup!A:A,Img_lookup!D:D, "Not available")</f>
        <v>John Ball</v>
      </c>
      <c r="CB256" t="str">
        <f>_xlfn.XLOOKUP($B256,Img_lookup!A:A,Img_lookup!E:E, "https://imgur.com/aT5wafe")</f>
        <v>https://api.openverse.engineering/v1/images/b621b327-93e2-4f54-9727-1d37b9e82ef6/thumb/</v>
      </c>
    </row>
    <row r="257" spans="1:80" ht="409.6" x14ac:dyDescent="0.15">
      <c r="A257" s="1" t="s">
        <v>45</v>
      </c>
      <c r="B257" s="1" t="s">
        <v>2673</v>
      </c>
      <c r="C257" s="1" t="s">
        <v>2674</v>
      </c>
      <c r="D257" s="1" t="s">
        <v>2675</v>
      </c>
      <c r="E257" s="1" t="s">
        <v>2676</v>
      </c>
      <c r="F257" s="1" t="s">
        <v>6</v>
      </c>
      <c r="G257" s="1" t="s">
        <v>6</v>
      </c>
      <c r="H257" s="11" t="str">
        <f t="shared" si="97"/>
        <v>Perennial</v>
      </c>
      <c r="J257" s="1">
        <v>1</v>
      </c>
      <c r="K257" s="1">
        <v>1</v>
      </c>
      <c r="L257" t="str" cm="1">
        <f t="array" ref="L257">_xlfn.IFS(J257+K257="", "Unknown", J257+K257&gt;3, "Large", J257+K257&gt;0.5, "Medium", J257+K257&gt;0, "Small")</f>
        <v>Medium</v>
      </c>
      <c r="M257" s="1">
        <v>7</v>
      </c>
      <c r="N257" cm="1">
        <f t="array" ref="N257">IF($M257="",INDEX($M$2:$M$2176,MATCH(1,INDEX(($A$2:$A$2176=$A257)*($M$2:$M$2176&lt;&gt;""),0),0)),$M257)</f>
        <v>7</v>
      </c>
      <c r="O257" s="2" t="str">
        <f t="shared" si="108"/>
        <v>Seasonal outdoors</v>
      </c>
      <c r="P257" s="1" t="s">
        <v>2677</v>
      </c>
      <c r="R257" t="str">
        <f t="shared" si="112"/>
        <v>Medium</v>
      </c>
      <c r="T257" s="1"/>
      <c r="U257" s="1"/>
      <c r="V257" s="1" t="s">
        <v>307</v>
      </c>
      <c r="W257" s="6" t="str">
        <f>IF(ISNUMBER(SEARCH("-",V257)),TRIM(LEFT(V257,FIND("-",V257)-1)),V257)</f>
        <v>6</v>
      </c>
      <c r="X257" t="str">
        <f>IF(W257="1", "January", IF(W257="2", "February", IF(W257="3", "March", IF(W257="4", "April", IF(W257="5", "May", IF(W257="6", "June", IF(W257="7", "July", IF(W257="8", "August", IF(W257="9", "September", IF(W257="10", "October", IF(W257="11", "November", IF(W257="12", "December", "Other"))))))))))))</f>
        <v>June</v>
      </c>
      <c r="Y257" s="2" t="str">
        <f>IF(ISNUMBER(SEARCH("-",V257)),TRIM(RIGHT(V257,LEN(V257)-SEARCH("-",V257))),V257)</f>
        <v>7</v>
      </c>
      <c r="Z257" s="2" t="str">
        <f>IF(Y257="1", "January", IF(Y257="2", "February", IF(Y257="3", "March", IF(Y257="4", "April", IF(Y257="5", "May", IF(Y257="6", "June", IF(Y257="7", "July", IF(Y257="8", "August", IF(Y257="9", "September", IF(Y257="10", "October", IF(Y257="11", "November", IF(Y257="12", "December", "Other"))))))))))))</f>
        <v>July</v>
      </c>
      <c r="AA257" s="1" t="s">
        <v>108</v>
      </c>
      <c r="AB257" s="1" t="str">
        <f>IF(ISNUMBER(SEARCH("-",AA257)),TRIM(LEFT(AA257,FIND("-",AA257)-1)),AA257)</f>
        <v>7</v>
      </c>
      <c r="AC257" s="1" t="str">
        <f>IF(AB257="1", "January", IF(AB257="2", "February", IF(AB257="3", "March", IF(AB257="4", "April", IF(AB257="5", "May", IF(AB257="6", "June", IF(AB257="7", "July", IF(AB257="8", "August", IF(AB257="9", "September", IF(AB257="10", "October", IF(AB257="11", "November", IF(AB257="12", "December", "Other"))))))))))))</f>
        <v>July</v>
      </c>
      <c r="AD257" s="1" t="str">
        <f>IF(ISNUMBER(SEARCH("-",AA257)),TRIM(RIGHT(AA257,LEN(AA257)-SEARCH("-",AA257))),AA257)</f>
        <v>9</v>
      </c>
      <c r="AE257" s="1" t="str">
        <f>IF(AD257="1", "January", IF(AD257="2", "February", IF(AD257="3", "March", IF(AD257="4", "April", IF(AD257="5", "May", IF(AD257="6", "June", IF(AD257="7", "July", IF(AD257="8", "August", IF(AD257="9", "September", IF(AD257="10", "October", IF(AD257="11", "November", IF(AD257="12", "December", "Other"))))))))))))</f>
        <v>September</v>
      </c>
      <c r="AF257" s="16" t="s">
        <v>24292</v>
      </c>
      <c r="AG257" s="1" t="str">
        <f t="shared" si="98"/>
        <v xml:space="preserve">Seed </v>
      </c>
      <c r="AH257" s="2" t="str">
        <f t="shared" si="99"/>
        <v>Sow March/April in a greenhouse and only just cover the seed. Germination usually takes place in 1 - 3 months at 15�c[134]. Once the seedlings are large enough to handle, prick them out into individual pots and grow them on in the greenhouse for their first winter. Plant them out into their permanent positions in late spring.
Division in spring or autumn, with care since the roots are easily damaged[1]. Ensure each division has at least one growing bud[200]. Large divisions can be planted out straight into their permanent positions, smaller ones are best potted up until they are growing away strongly and can then be panted out. We have found that this plant can be successfully divided throughout the growing season so long as it is watered in dry weather[K].</v>
      </c>
      <c r="AI257" s="1" t="s">
        <v>2678</v>
      </c>
      <c r="AJ257" s="1" t="s">
        <v>53</v>
      </c>
      <c r="AK257" s="1" t="s">
        <v>17104</v>
      </c>
      <c r="AL257" s="1" t="str">
        <f t="shared" si="109"/>
        <v>Scented</v>
      </c>
      <c r="AM257" s="1" t="b">
        <v>1</v>
      </c>
      <c r="AN257" s="1" t="b">
        <v>0</v>
      </c>
      <c r="AO257" s="1" t="b">
        <v>0</v>
      </c>
      <c r="AP257" s="5" t="s">
        <v>28</v>
      </c>
      <c r="AQ257" s="5" t="str">
        <f t="shared" si="100"/>
        <v>Light, Medium, Heavy</v>
      </c>
      <c r="AR257" s="1" t="s">
        <v>10</v>
      </c>
      <c r="AS257" s="1" t="str">
        <f t="shared" si="110"/>
        <v>None, Partial</v>
      </c>
      <c r="AT257" s="1" t="str">
        <f t="shared" si="101"/>
        <v>Partial, Full</v>
      </c>
      <c r="AU257" s="1" t="s">
        <v>11</v>
      </c>
      <c r="AV257" s="1" t="str">
        <f t="shared" si="102"/>
        <v>Dry, Moist</v>
      </c>
      <c r="AW257" s="1" t="s">
        <v>12</v>
      </c>
      <c r="AX257" s="1" t="str">
        <f t="shared" si="103"/>
        <v>Acid, Neutral, Alkaline</v>
      </c>
      <c r="AY257" s="1" t="b">
        <v>0</v>
      </c>
      <c r="AZ257" s="1" t="b">
        <v>0</v>
      </c>
      <c r="BA257" s="1" t="b">
        <v>0</v>
      </c>
      <c r="BB257" s="1" t="s">
        <v>29</v>
      </c>
      <c r="BC257" t="str">
        <f t="shared" si="104"/>
        <v>TRUE</v>
      </c>
      <c r="BE257" t="str">
        <f t="shared" si="105"/>
        <v>FALSE</v>
      </c>
      <c r="BF257" s="1" t="b">
        <v>0</v>
      </c>
      <c r="BG257" s="1" t="b">
        <v>0</v>
      </c>
      <c r="BH257" s="1" t="b">
        <v>0</v>
      </c>
      <c r="BI257" s="1" t="s">
        <v>30</v>
      </c>
      <c r="BJ257" s="1" t="str">
        <f t="shared" si="106"/>
        <v>FALSE</v>
      </c>
      <c r="BL257" t="str">
        <f t="shared" si="107"/>
        <v>FALSE</v>
      </c>
      <c r="BM257" s="1" t="b">
        <v>0</v>
      </c>
      <c r="BN257" s="1" t="b">
        <v>0</v>
      </c>
      <c r="BO257" s="1">
        <f t="shared" si="111"/>
        <v>12</v>
      </c>
      <c r="BP257" s="1" t="s">
        <v>31</v>
      </c>
      <c r="BQ257" s="1" cm="1">
        <f t="array" ref="BQ257">_xlfn.IFS(BP257="None Known",0, LEN(BP257)&gt;500, 5,LEN(BP257)&gt;400, 4, LEN(BP257)&gt;300, 3, LEN(BP257)&gt;200, 2, LEN(BP257)&gt;1, 1)</f>
        <v>0</v>
      </c>
      <c r="BR257" s="1" t="s">
        <v>2679</v>
      </c>
      <c r="BS257" s="1">
        <v>4</v>
      </c>
      <c r="BT257" s="1" t="s">
        <v>31</v>
      </c>
      <c r="BU257" s="1">
        <v>0</v>
      </c>
      <c r="BV257" s="1" t="s">
        <v>1039</v>
      </c>
      <c r="BW257" s="1" t="s">
        <v>31</v>
      </c>
      <c r="BX257" s="1"/>
      <c r="BY257" t="str">
        <f>_xlfn.XLOOKUP($B257,Img_lookup!A:A,Img_lookup!B:B, "Not available")</f>
        <v>da2d2fb3-536a-4260-910c-58ae6c80847b</v>
      </c>
      <c r="BZ257" t="str">
        <f>_xlfn.XLOOKUP($B257,Img_lookup!A:A,Img_lookup!C:C, "Not available")</f>
        <v>African Agapanthus (Agapanthus africanus, as A. umbellatus), and Yellow Asphodel (Asphodeline lutea, as A. luteus) The new botanic garden (1812)</v>
      </c>
      <c r="CA257" t="str">
        <f>_xlfn.XLOOKUP($B257,Img_lookup!A:A,Img_lookup!D:D, "Not available")</f>
        <v>Swallowtail Garden Seeds</v>
      </c>
      <c r="CB257" t="str">
        <f>_xlfn.XLOOKUP($B257,Img_lookup!A:A,Img_lookup!E:E, "https://imgur.com/aT5wafe")</f>
        <v>https://api.openverse.engineering/v1/images/da2d2fb3-536a-4260-910c-58ae6c80847b/thumb/</v>
      </c>
    </row>
    <row r="258" spans="1:80" ht="409.6" x14ac:dyDescent="0.15">
      <c r="A258" s="1" t="s">
        <v>45</v>
      </c>
      <c r="B258" s="1" t="s">
        <v>13397</v>
      </c>
      <c r="D258" s="1" t="s">
        <v>13398</v>
      </c>
      <c r="E258" s="1" t="s">
        <v>13399</v>
      </c>
      <c r="F258" s="1" t="s">
        <v>6</v>
      </c>
      <c r="G258" s="1" t="s">
        <v>6</v>
      </c>
      <c r="H258" s="11" t="str">
        <f t="shared" si="97"/>
        <v>Perennial</v>
      </c>
      <c r="I258" s="1" t="s">
        <v>17108</v>
      </c>
      <c r="J258" s="1">
        <v>1</v>
      </c>
      <c r="K258" s="1">
        <v>0.30000001199999998</v>
      </c>
      <c r="L258" t="str" cm="1">
        <f t="array" ref="L258">_xlfn.IFS(J258+K258="", "Unknown", J258+K258&gt;3, "Large", J258+K258&gt;0.5, "Medium", J258+K258&gt;0, "Small")</f>
        <v>Medium</v>
      </c>
      <c r="M258" s="1">
        <v>8</v>
      </c>
      <c r="N258" cm="1">
        <f t="array" ref="N258">IF($M258="",INDEX($M$2:$M$2176,MATCH(1,INDEX(($A$2:$A$2176=$A258)*($M$2:$M$2176&lt;&gt;""),0),0)),$M258)</f>
        <v>8</v>
      </c>
      <c r="O258" s="2" t="str">
        <f t="shared" si="108"/>
        <v>Grown indoors</v>
      </c>
      <c r="P258" s="1" t="s">
        <v>13400</v>
      </c>
      <c r="R258" t="str">
        <f t="shared" si="112"/>
        <v>Medium</v>
      </c>
      <c r="S258" s="1" t="s">
        <v>24</v>
      </c>
      <c r="T258" s="1" t="str">
        <f>LEFT(S258,FIND("-",S258)-1)</f>
        <v xml:space="preserve">1 </v>
      </c>
      <c r="U258" s="1" t="str">
        <f>RIGHT(S258,FIND("-",S258)-1)</f>
        <v>12</v>
      </c>
      <c r="V258" s="1" t="s">
        <v>322</v>
      </c>
      <c r="W258" s="6" t="str">
        <f>IF(ISNUMBER(SEARCH("-",V258)),TRIM(LEFT(V258,FIND("-",V258)-1)),V258)</f>
        <v>6</v>
      </c>
      <c r="X258" t="str">
        <f>IF(W258="1", "January", IF(W258="2", "February", IF(W258="3", "March", IF(W258="4", "April", IF(W258="5", "May", IF(W258="6", "June", IF(W258="7", "July", IF(W258="8", "August", IF(W258="9", "September", IF(W258="10", "October", IF(W258="11", "November", IF(W258="12", "December", "Other"))))))))))))</f>
        <v>June</v>
      </c>
      <c r="Y258" s="2" t="str">
        <f>IF(ISNUMBER(SEARCH("-",V258)),TRIM(RIGHT(V258,LEN(V258)-SEARCH("-",V258))),V258)</f>
        <v>8</v>
      </c>
      <c r="Z258" s="2" t="str">
        <f>IF(Y258="1", "January", IF(Y258="2", "February", IF(Y258="3", "March", IF(Y258="4", "April", IF(Y258="5", "May", IF(Y258="6", "June", IF(Y258="7", "July", IF(Y258="8", "August", IF(Y258="9", "September", IF(Y258="10", "October", IF(Y258="11", "November", IF(Y258="12", "December", "Other"))))))))))))</f>
        <v>August</v>
      </c>
      <c r="AF258" s="16" t="s">
        <v>24293</v>
      </c>
      <c r="AG258" s="1" t="str">
        <f t="shared" ref="AG258:AG321" si="120">LEFT(AF258,FIND("-",AF258)-1)</f>
        <v xml:space="preserve">Seed </v>
      </c>
      <c r="AH258" s="2" t="str">
        <f t="shared" ref="AH258:AH321" si="121">RIGHT(AF258,LEN(AF258)-FIND("-",AF258)-1)</f>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I258" s="1" t="s">
        <v>13401</v>
      </c>
      <c r="AK258" s="1" t="s">
        <v>17104</v>
      </c>
      <c r="AL258" s="1" t="str">
        <f t="shared" si="109"/>
        <v>Unscented</v>
      </c>
      <c r="AM258" s="1" t="b">
        <v>0</v>
      </c>
      <c r="AN258" s="1" t="b">
        <v>0</v>
      </c>
      <c r="AO258" s="1" t="b">
        <v>0</v>
      </c>
      <c r="AP258" s="5" t="s">
        <v>54</v>
      </c>
      <c r="AQ258" s="5" t="str">
        <f t="shared" ref="AQ258:AQ321" si="122">IF(AP258="L", "Light", IF(AP258="M", "Medium", IF(AP258="H", "Heavy", IF(AP258="LM", "Light, Medium", IF(AP258="MH", "Medium, Heavy", IF(AP258="LMH", "Light, Medium, Heavy", ""))))))</f>
        <v>Light, Medium</v>
      </c>
      <c r="AR258" s="1" t="s">
        <v>10</v>
      </c>
      <c r="AS258" s="1" t="str">
        <f t="shared" si="110"/>
        <v>None, Partial</v>
      </c>
      <c r="AT258" s="1" t="str">
        <f t="shared" ref="AT258:AT321" si="123">IF(AR258="N", "Full", IF(AR258="S", "Partial", IF(AR258="F", "None", IF(AR258="SN", "Partial, Full", IF(AR258="NP", "None, Partial", IF(AR258="FSN", "None, Partial, Full", ""))))))</f>
        <v>Partial, Full</v>
      </c>
      <c r="AU258" s="1" t="s">
        <v>11</v>
      </c>
      <c r="AV258" s="1" t="str">
        <f t="shared" ref="AV258:AV321" si="124">IF(AU258="D", "Dry", IF(AU258="M", "Moist", IF(AU258="We", "Wet/Water", IF(AU258="Wa", "Wet/Water", IF(AU258="WeWa", "Wet/Water", IF(AU258="DM", "Dry, Moist", IF(AU258="DMWe", "Dry, Moist, Wet/Water", IF(AU258="MWe", "Moist, Wet/Water", IF(AU258="MWeWa", "Moist, Wet/Water", IF(AU258="WeM", "Moist, Wet/Water",""))))))))))</f>
        <v>Dry, Moist</v>
      </c>
      <c r="AW258" s="1" t="s">
        <v>12</v>
      </c>
      <c r="AX258" s="1" t="str">
        <f t="shared" ref="AX258:AX321" si="125">IF(AW258="A", "Acid", IF(AW258="N", "Neutral", IF(AW258="B", "Alkaline", IF(AW258="AN", "Acid, Neutral", IF(AW258="NB", "Neutral, Alkaline", IF(AW258="ANB", "Acid, Neutral, Alkaline", ""))))))</f>
        <v>Acid, Neutral, Alkaline</v>
      </c>
      <c r="AY258" s="1" t="b">
        <v>0</v>
      </c>
      <c r="AZ258" s="1" t="b">
        <v>0</v>
      </c>
      <c r="BA258" s="1" t="b">
        <v>0</v>
      </c>
      <c r="BC258" t="str">
        <f t="shared" ref="BC258:BC321" si="126">IF(BB258="M", "TRUE", IF(BB258="W", "TRUE", "FALSE"))</f>
        <v>FALSE</v>
      </c>
      <c r="BE258" t="str">
        <f t="shared" ref="BE258:BE321" si="127">IF(BD258="Y", "TRUE", "FALSE")</f>
        <v>FALSE</v>
      </c>
      <c r="BF258" s="1" t="b">
        <v>1</v>
      </c>
      <c r="BG258" s="1" t="b">
        <v>0</v>
      </c>
      <c r="BH258" s="1" t="b">
        <v>1</v>
      </c>
      <c r="BI258" s="1" t="s">
        <v>30</v>
      </c>
      <c r="BJ258" s="1" t="str">
        <f t="shared" ref="BJ258:BJ321" si="128">IF(BI258="Y", "TRUE", "FALSE")</f>
        <v>FALSE</v>
      </c>
      <c r="BL258" t="str">
        <f t="shared" ref="BL258:BL321" si="129">IF(BK258="Y", "TRUE", "FALSE")</f>
        <v>FALSE</v>
      </c>
      <c r="BM258" s="1" t="b">
        <v>0</v>
      </c>
      <c r="BN258" s="1" t="b">
        <v>0</v>
      </c>
      <c r="BO258" s="1">
        <f t="shared" si="111"/>
        <v>11</v>
      </c>
      <c r="BP258" s="1" t="s">
        <v>13402</v>
      </c>
      <c r="BQ258" s="1" cm="1">
        <f t="array" ref="BQ258">_xlfn.IFS(BP258="None Known",0, LEN(BP258)&gt;500, 5,LEN(BP258)&gt;400, 4, LEN(BP258)&gt;300, 3, LEN(BP258)&gt;200, 2, LEN(BP258)&gt;1, 1)</f>
        <v>1</v>
      </c>
      <c r="BR258" s="16" t="s">
        <v>24848</v>
      </c>
      <c r="BS258" s="1">
        <v>3</v>
      </c>
      <c r="BT258" s="1" t="s">
        <v>13403</v>
      </c>
      <c r="BU258" s="1">
        <v>1</v>
      </c>
      <c r="BV258" s="1" t="s">
        <v>13404</v>
      </c>
      <c r="BW258" s="1" t="s">
        <v>31</v>
      </c>
      <c r="BX258" s="1"/>
      <c r="BY258" t="str">
        <f>_xlfn.XLOOKUP($B258,Img_lookup!A:A,Img_lookup!B:B, "Not available")</f>
        <v>013ee25e-99cf-4280-bb50-d5563029e829</v>
      </c>
      <c r="BZ258" t="str">
        <f>_xlfn.XLOOKUP($B258,Img_lookup!A:A,Img_lookup!C:C, "Not available")</f>
        <v>Asphodelus aestivus</v>
      </c>
      <c r="CA258" t="str">
        <f>_xlfn.XLOOKUP($B258,Img_lookup!A:A,Img_lookup!D:D, "Not available")</f>
        <v>soltenviva</v>
      </c>
      <c r="CB258" t="str">
        <f>_xlfn.XLOOKUP($B258,Img_lookup!A:A,Img_lookup!E:E, "https://imgur.com/aT5wafe")</f>
        <v>https://api.openverse.engineering/v1/images/013ee25e-99cf-4280-bb50-d5563029e829/thumb/</v>
      </c>
    </row>
    <row r="259" spans="1:80" ht="409.6" x14ac:dyDescent="0.15">
      <c r="A259" s="1" t="s">
        <v>45</v>
      </c>
      <c r="B259" s="1" t="s">
        <v>16562</v>
      </c>
      <c r="C259" s="1" t="s">
        <v>16563</v>
      </c>
      <c r="D259" s="1" t="s">
        <v>16564</v>
      </c>
      <c r="E259" s="1" t="s">
        <v>434</v>
      </c>
      <c r="F259" s="1" t="s">
        <v>6</v>
      </c>
      <c r="G259" s="1" t="s">
        <v>6</v>
      </c>
      <c r="H259" s="11" t="str">
        <f t="shared" si="97"/>
        <v>Perennial</v>
      </c>
      <c r="J259" s="1">
        <v>1</v>
      </c>
      <c r="K259" s="1">
        <v>0.44999998800000002</v>
      </c>
      <c r="L259" t="str" cm="1">
        <f t="array" ref="L259">_xlfn.IFS(J259+K259="", "Unknown", J259+K259&gt;3, "Large", J259+K259&gt;0.5, "Medium", J259+K259&gt;0, "Small")</f>
        <v>Medium</v>
      </c>
      <c r="M259" s="1">
        <v>6</v>
      </c>
      <c r="N259" cm="1">
        <f t="array" ref="N259">IF($M259="",INDEX($M$2:$M$2176,MATCH(1,INDEX(($A$2:$A$2176=$A259)*($M$2:$M$2176&lt;&gt;""),0),0)),$M259)</f>
        <v>6</v>
      </c>
      <c r="O259" s="2" t="str">
        <f t="shared" ref="O259:O322" si="130">IF(N259="", "Temperate zone", IF(N259&lt;5, "Hardy to cold", IF(N259&lt;8, "Seasonal outdoors", IF(N259&lt;12, "Grown indoors", "all Temperate zone"))))</f>
        <v>Seasonal outdoors</v>
      </c>
      <c r="P259" s="1" t="s">
        <v>16565</v>
      </c>
      <c r="R259" t="str">
        <f t="shared" si="112"/>
        <v>Medium</v>
      </c>
      <c r="T259" s="1"/>
      <c r="U259" s="1"/>
      <c r="V259" s="1" t="s">
        <v>96</v>
      </c>
      <c r="W259" s="6" t="str">
        <f>IF(ISNUMBER(SEARCH("-",V259)),TRIM(LEFT(V259,FIND("-",V259)-1)),V259)</f>
        <v>5</v>
      </c>
      <c r="X259" t="str">
        <f>IF(W259="1", "January", IF(W259="2", "February", IF(W259="3", "March", IF(W259="4", "April", IF(W259="5", "May", IF(W259="6", "June", IF(W259="7", "July", IF(W259="8", "August", IF(W259="9", "September", IF(W259="10", "October", IF(W259="11", "November", IF(W259="12", "December", "Other"))))))))))))</f>
        <v>May</v>
      </c>
      <c r="Y259" s="2" t="str">
        <f>IF(ISNUMBER(SEARCH("-",V259)),TRIM(RIGHT(V259,LEN(V259)-SEARCH("-",V259))),V259)</f>
        <v>6</v>
      </c>
      <c r="Z259" s="2" t="str">
        <f>IF(Y259="1", "January", IF(Y259="2", "February", IF(Y259="3", "March", IF(Y259="4", "April", IF(Y259="5", "May", IF(Y259="6", "June", IF(Y259="7", "July", IF(Y259="8", "August", IF(Y259="9", "September", IF(Y259="10", "October", IF(Y259="11", "November", IF(Y259="12", "December", "Other"))))))))))))</f>
        <v>June</v>
      </c>
      <c r="AF259" s="16" t="s">
        <v>24293</v>
      </c>
      <c r="AG259" s="1" t="str">
        <f t="shared" si="120"/>
        <v xml:space="preserve">Seed </v>
      </c>
      <c r="AH259" s="2" t="str">
        <f t="shared" si="121"/>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I259" s="1" t="s">
        <v>16566</v>
      </c>
      <c r="AJ259" s="1" t="s">
        <v>53</v>
      </c>
      <c r="AK259" s="1" t="s">
        <v>17104</v>
      </c>
      <c r="AL259" s="1" t="str">
        <f t="shared" ref="AL259:AL322" si="131">IF(AM259=TRUE, "Scented", "Unscented")</f>
        <v>Unscented</v>
      </c>
      <c r="AM259" s="1" t="b">
        <v>0</v>
      </c>
      <c r="AN259" s="1" t="b">
        <v>0</v>
      </c>
      <c r="AO259" s="1" t="b">
        <v>0</v>
      </c>
      <c r="AP259" s="5" t="s">
        <v>54</v>
      </c>
      <c r="AQ259" s="5" t="str">
        <f t="shared" si="122"/>
        <v>Light, Medium</v>
      </c>
      <c r="AR259" s="1" t="s">
        <v>10</v>
      </c>
      <c r="AS259" s="1" t="str">
        <f t="shared" ref="AS259:AS322" si="132">IF(AR259="N", "None", IF(AR259="S", "Partial", IF(AR259="F", "Full", IF(AR259="SN", "None, Partial", IF(AR259="FS", "Partial, Full", IF(AR259="FSN", "None, Partial, Full", ""))))))</f>
        <v>None, Partial</v>
      </c>
      <c r="AT259" s="1" t="str">
        <f t="shared" si="123"/>
        <v>Partial, Full</v>
      </c>
      <c r="AU259" s="1" t="s">
        <v>11</v>
      </c>
      <c r="AV259" s="1" t="str">
        <f t="shared" si="124"/>
        <v>Dry, Moist</v>
      </c>
      <c r="AW259" s="1" t="s">
        <v>12</v>
      </c>
      <c r="AX259" s="1" t="str">
        <f t="shared" si="125"/>
        <v>Acid, Neutral, Alkaline</v>
      </c>
      <c r="AY259" s="1" t="b">
        <v>0</v>
      </c>
      <c r="AZ259" s="1" t="b">
        <v>0</v>
      </c>
      <c r="BA259" s="1" t="b">
        <v>0</v>
      </c>
      <c r="BC259" t="str">
        <f t="shared" si="126"/>
        <v>FALSE</v>
      </c>
      <c r="BE259" t="str">
        <f t="shared" si="127"/>
        <v>FALSE</v>
      </c>
      <c r="BF259" s="1" t="b">
        <v>1</v>
      </c>
      <c r="BG259" s="1" t="b">
        <v>0</v>
      </c>
      <c r="BH259" s="1" t="b">
        <v>1</v>
      </c>
      <c r="BI259" s="1" t="s">
        <v>30</v>
      </c>
      <c r="BJ259" s="1" t="str">
        <f t="shared" si="128"/>
        <v>FALSE</v>
      </c>
      <c r="BL259" t="str">
        <f t="shared" si="129"/>
        <v>FALSE</v>
      </c>
      <c r="BM259" s="1" t="b">
        <v>0</v>
      </c>
      <c r="BN259" s="1" t="b">
        <v>0</v>
      </c>
      <c r="BO259" s="1">
        <f t="shared" ref="BO259:BO322" si="133">BQ259+(BS259*3)+BU259</f>
        <v>8</v>
      </c>
      <c r="BP259" s="1" t="s">
        <v>16567</v>
      </c>
      <c r="BQ259" s="1" cm="1">
        <f t="array" ref="BQ259">_xlfn.IFS(BP259="None Known",0, LEN(BP259)&gt;500, 5,LEN(BP259)&gt;400, 4, LEN(BP259)&gt;300, 3, LEN(BP259)&gt;200, 2, LEN(BP259)&gt;1, 1)</f>
        <v>1</v>
      </c>
      <c r="BR259" s="1" t="s">
        <v>16568</v>
      </c>
      <c r="BS259" s="1">
        <v>2</v>
      </c>
      <c r="BT259" s="1" t="s">
        <v>16569</v>
      </c>
      <c r="BU259" s="1">
        <v>1</v>
      </c>
      <c r="BV259" s="1" t="s">
        <v>1039</v>
      </c>
      <c r="BW259" s="1" t="s">
        <v>16570</v>
      </c>
      <c r="BX259" s="1"/>
      <c r="BY259" t="str">
        <f>_xlfn.XLOOKUP($B259,Img_lookup!A:A,Img_lookup!B:B, "Not available")</f>
        <v>87f4cefb-3a2f-4b2e-87c7-0be94ad81c8a</v>
      </c>
      <c r="BZ259" t="str">
        <f>_xlfn.XLOOKUP($B259,Img_lookup!A:A,Img_lookup!C:C, "Not available")</f>
        <v>Asphodelus albus</v>
      </c>
      <c r="CA259" t="str">
        <f>_xlfn.XLOOKUP($B259,Img_lookup!A:A,Img_lookup!D:D, "Not available")</f>
        <v>sƒ±…ê‘Ä …π«ùƒ± å…ê≈ø</v>
      </c>
      <c r="CB259" t="str">
        <f>_xlfn.XLOOKUP($B259,Img_lookup!A:A,Img_lookup!E:E, "https://imgur.com/aT5wafe")</f>
        <v>https://api.openverse.engineering/v1/images/87f4cefb-3a2f-4b2e-87c7-0be94ad81c8a/thumb/</v>
      </c>
    </row>
    <row r="260" spans="1:80" ht="409.6" x14ac:dyDescent="0.15">
      <c r="A260" s="1" t="s">
        <v>45</v>
      </c>
      <c r="B260" s="1" t="s">
        <v>46</v>
      </c>
      <c r="C260" s="1" t="s">
        <v>47</v>
      </c>
      <c r="D260" s="1" t="s">
        <v>48</v>
      </c>
      <c r="E260" s="1" t="s">
        <v>49</v>
      </c>
      <c r="F260" s="1" t="s">
        <v>17124</v>
      </c>
      <c r="G260" s="1" t="s">
        <v>17124</v>
      </c>
      <c r="H260" s="11" t="str">
        <f t="shared" si="97"/>
        <v>Annual/Perennial</v>
      </c>
      <c r="J260" s="1">
        <v>0.60000002399999997</v>
      </c>
      <c r="L260" t="str" cm="1">
        <f t="array" ref="L260">_xlfn.IFS(J260+K260="", "Unknown", J260+K260&gt;3, "Large", J260+K260&gt;0.5, "Medium", J260+K260&gt;0, "Small")</f>
        <v>Medium</v>
      </c>
      <c r="M260" s="1">
        <v>8</v>
      </c>
      <c r="N260" cm="1">
        <f t="array" ref="N260">IF($M260="",INDEX($M$2:$M$2176,MATCH(1,INDEX(($A$2:$A$2176=$A260)*($M$2:$M$2176&lt;&gt;""),0),0)),$M260)</f>
        <v>8</v>
      </c>
      <c r="O260" s="2" t="str">
        <f t="shared" si="130"/>
        <v>Grown indoors</v>
      </c>
      <c r="P260" s="1" t="s">
        <v>50</v>
      </c>
      <c r="R260" t="str">
        <f t="shared" ref="R260:R323" si="134">IF(Q260="Fast", "Fast", IF(Q260="Slow", "Slow", "Medium"))</f>
        <v>Medium</v>
      </c>
      <c r="T260" s="1"/>
      <c r="U260" s="1"/>
      <c r="V260" s="1" t="s">
        <v>51</v>
      </c>
      <c r="W260" s="6" t="str">
        <f>IF(ISNUMBER(SEARCH("-",V260)),TRIM(LEFT(V260,FIND("-",V260)-1)),V260)</f>
        <v>7</v>
      </c>
      <c r="X260" t="str">
        <f>IF(W260="1", "January", IF(W260="2", "February", IF(W260="3", "March", IF(W260="4", "April", IF(W260="5", "May", IF(W260="6", "June", IF(W260="7", "July", IF(W260="8", "August", IF(W260="9", "September", IF(W260="10", "October", IF(W260="11", "November", IF(W260="12", "December", "Other"))))))))))))</f>
        <v>July</v>
      </c>
      <c r="Y260" s="2" t="str">
        <f>IF(ISNUMBER(SEARCH("-",V260)),TRIM(RIGHT(V260,LEN(V260)-SEARCH("-",V260))),V260)</f>
        <v>8</v>
      </c>
      <c r="Z260" s="2" t="str">
        <f>IF(Y260="1", "January", IF(Y260="2", "February", IF(Y260="3", "March", IF(Y260="4", "April", IF(Y260="5", "May", IF(Y260="6", "June", IF(Y260="7", "July", IF(Y260="8", "August", IF(Y260="9", "September", IF(Y260="10", "October", IF(Y260="11", "November", IF(Y260="12", "December", "Other"))))))))))))</f>
        <v>August</v>
      </c>
      <c r="AF260" s="16" t="s">
        <v>24293</v>
      </c>
      <c r="AG260" s="1" t="str">
        <f t="shared" si="120"/>
        <v xml:space="preserve">Seed </v>
      </c>
      <c r="AH260" s="2" t="str">
        <f t="shared" si="121"/>
        <v>Sow March/April in a greenhouse and only just cover the seed. Germination usually takes place in 1 - 3 months at 15�c[134]. When they are large enough to handle, prick the seedlings out into individual pots and grow them on in the greenhouse for at least their first winter. When the plants are large enough to handle, plant them out into their permanent positions in late spring or early summer.
Division in early spring or autumn[111].</v>
      </c>
      <c r="AI260" s="1" t="s">
        <v>52</v>
      </c>
      <c r="AJ260" s="1" t="s">
        <v>53</v>
      </c>
      <c r="AK260" s="1" t="s">
        <v>17104</v>
      </c>
      <c r="AL260" s="1" t="str">
        <f t="shared" si="131"/>
        <v>Scented</v>
      </c>
      <c r="AM260" s="1" t="b">
        <v>1</v>
      </c>
      <c r="AN260" s="1" t="b">
        <v>0</v>
      </c>
      <c r="AO260" s="1" t="b">
        <v>0</v>
      </c>
      <c r="AP260" s="5" t="s">
        <v>54</v>
      </c>
      <c r="AQ260" s="5" t="str">
        <f t="shared" si="122"/>
        <v>Light, Medium</v>
      </c>
      <c r="AR260" s="1" t="s">
        <v>10</v>
      </c>
      <c r="AS260" s="1" t="str">
        <f t="shared" si="132"/>
        <v>None, Partial</v>
      </c>
      <c r="AT260" s="1" t="str">
        <f t="shared" si="123"/>
        <v>Partial, Full</v>
      </c>
      <c r="AU260" s="1" t="s">
        <v>11</v>
      </c>
      <c r="AV260" s="1" t="str">
        <f t="shared" si="124"/>
        <v>Dry, Moist</v>
      </c>
      <c r="AW260" s="1" t="s">
        <v>12</v>
      </c>
      <c r="AX260" s="1" t="str">
        <f t="shared" si="125"/>
        <v>Acid, Neutral, Alkaline</v>
      </c>
      <c r="AY260" s="1" t="b">
        <v>0</v>
      </c>
      <c r="AZ260" s="1" t="b">
        <v>0</v>
      </c>
      <c r="BA260" s="1" t="b">
        <v>0</v>
      </c>
      <c r="BC260" t="str">
        <f t="shared" si="126"/>
        <v>FALSE</v>
      </c>
      <c r="BE260" t="str">
        <f t="shared" si="127"/>
        <v>FALSE</v>
      </c>
      <c r="BF260" s="1" t="b">
        <v>1</v>
      </c>
      <c r="BG260" s="1" t="b">
        <v>0</v>
      </c>
      <c r="BH260" s="1" t="b">
        <v>0</v>
      </c>
      <c r="BI260" s="1" t="s">
        <v>30</v>
      </c>
      <c r="BJ260" s="1" t="str">
        <f t="shared" si="128"/>
        <v>FALSE</v>
      </c>
      <c r="BL260" t="str">
        <f t="shared" si="129"/>
        <v>FALSE</v>
      </c>
      <c r="BM260" s="1" t="b">
        <v>0</v>
      </c>
      <c r="BN260" s="1" t="b">
        <v>0</v>
      </c>
      <c r="BO260" s="1">
        <f t="shared" si="133"/>
        <v>7</v>
      </c>
      <c r="BP260" s="1" t="s">
        <v>31</v>
      </c>
      <c r="BQ260" s="1" cm="1">
        <f t="array" ref="BQ260">_xlfn.IFS(BP260="None Known",0, LEN(BP260)&gt;500, 5,LEN(BP260)&gt;400, 4, LEN(BP260)&gt;300, 3, LEN(BP260)&gt;200, 2, LEN(BP260)&gt;1, 1)</f>
        <v>0</v>
      </c>
      <c r="BR260" s="1" t="s">
        <v>55</v>
      </c>
      <c r="BS260" s="1">
        <v>2</v>
      </c>
      <c r="BT260" s="1" t="s">
        <v>56</v>
      </c>
      <c r="BU260" s="1">
        <v>1</v>
      </c>
      <c r="BV260" s="1" t="s">
        <v>57</v>
      </c>
      <c r="BW260" s="1" t="s">
        <v>31</v>
      </c>
      <c r="BX260" s="1"/>
      <c r="BY260" t="str">
        <f>_xlfn.XLOOKUP($B260,Img_lookup!A:A,Img_lookup!B:B, "Not available")</f>
        <v>d1199650-ce45-4fdc-9285-e2b691ee6550</v>
      </c>
      <c r="BZ260" t="str">
        <f>_xlfn.XLOOKUP($B260,Img_lookup!A:A,Img_lookup!C:C, "Not available")</f>
        <v>Asphodelus fistulosus illustration from Les liliac√©es (1805) by Pierre Joseph Redout√© (1759-1840). Digitally enhanced by rawpixel.</v>
      </c>
      <c r="CA260" t="str">
        <f>_xlfn.XLOOKUP($B260,Img_lookup!A:A,Img_lookup!D:D, "Not available")</f>
        <v>Free Public Domain Illustrations by rawpixel</v>
      </c>
      <c r="CB260" t="str">
        <f>_xlfn.XLOOKUP($B260,Img_lookup!A:A,Img_lookup!E:E, "https://imgur.com/aT5wafe")</f>
        <v>https://api.openverse.engineering/v1/images/d1199650-ce45-4fdc-9285-e2b691ee6550/thumb/</v>
      </c>
    </row>
    <row r="261" spans="1:80" ht="13" x14ac:dyDescent="0.15">
      <c r="A261" s="1" t="s">
        <v>534</v>
      </c>
      <c r="B261" s="1" t="s">
        <v>3397</v>
      </c>
      <c r="C261" s="1" t="s">
        <v>3398</v>
      </c>
      <c r="E261" s="1" t="s">
        <v>3399</v>
      </c>
      <c r="F261" s="1" t="s">
        <v>539</v>
      </c>
      <c r="G261" s="1" t="s">
        <v>23799</v>
      </c>
      <c r="H261" s="11" t="str">
        <f t="shared" si="97"/>
        <v>Perennial</v>
      </c>
      <c r="I261" s="1" t="s">
        <v>17108</v>
      </c>
      <c r="J261" s="1">
        <v>0.40000000600000002</v>
      </c>
      <c r="L261" t="str" cm="1">
        <f t="array" ref="L261">_xlfn.IFS(J261+K261="", "Unknown", J261+K261&gt;3, "Large", J261+K261&gt;0.5, "Medium", J261+K261&gt;0, "Small")</f>
        <v>Small</v>
      </c>
      <c r="M261" s="1">
        <v>6</v>
      </c>
      <c r="N261" cm="1">
        <f t="array" ref="N261">IF($M261="",INDEX($M$2:$M$2176,MATCH(1,INDEX(($A$2:$A$2176=$A261)*($M$2:$M$2176&lt;&gt;""),0),0)),$M261)</f>
        <v>6</v>
      </c>
      <c r="O261" s="2" t="str">
        <f t="shared" si="130"/>
        <v>Seasonal outdoors</v>
      </c>
      <c r="P261" s="1" t="s">
        <v>3400</v>
      </c>
      <c r="R261" t="str">
        <f t="shared" si="134"/>
        <v>Medium</v>
      </c>
      <c r="S261" s="1" t="s">
        <v>24</v>
      </c>
      <c r="T261" s="1" t="str">
        <f>LEFT(S261,FIND("-",S261)-1)</f>
        <v xml:space="preserve">1 </v>
      </c>
      <c r="U261" s="1" t="str">
        <f>RIGHT(S261,FIND("-",S261)-1)</f>
        <v>12</v>
      </c>
      <c r="W261" s="1"/>
      <c r="X261" s="1"/>
      <c r="Y261" s="1"/>
      <c r="Z261" s="1"/>
      <c r="AA261" s="1" t="s">
        <v>936</v>
      </c>
      <c r="AB261" s="1" t="str">
        <f>IF(ISNUMBER(SEARCH("-",AA261)),TRIM(LEFT(AA261,FIND("-",AA261)-1)),AA261)</f>
        <v>5</v>
      </c>
      <c r="AC261" s="1" t="str">
        <f>IF(AB261="1", "January", IF(AB261="2", "February", IF(AB261="3", "March", IF(AB261="4", "April", IF(AB261="5", "May", IF(AB261="6", "June", IF(AB261="7", "July", IF(AB261="8", "August", IF(AB261="9", "September", IF(AB261="10", "October", IF(AB261="11", "November", IF(AB261="12", "December", "Other"))))))))))))</f>
        <v>May</v>
      </c>
      <c r="AD261" s="1" t="str">
        <f>IF(ISNUMBER(SEARCH("-",AA261)),TRIM(RIGHT(AA261,LEN(AA261)-SEARCH("-",AA261))),AA261)</f>
        <v>10</v>
      </c>
      <c r="AE261" s="1" t="str">
        <f>IF(AD261="1", "January", IF(AD261="2", "February", IF(AD261="3", "March", IF(AD261="4", "April", IF(AD261="5", "May", IF(AD261="6", "June", IF(AD261="7", "July", IF(AD261="8", "August", IF(AD261="9", "September", IF(AD261="10", "October", IF(AD261="11", "November", IF(AD261="12", "December", "Other"))))))))))))</f>
        <v>October</v>
      </c>
      <c r="AF261" s="1" t="s">
        <v>25206</v>
      </c>
      <c r="AG261" s="1" t="str">
        <f t="shared" si="120"/>
        <v xml:space="preserve">Spores </v>
      </c>
      <c r="AH261" s="2" t="str">
        <f t="shared" si="121"/>
        <v>Best sown as soon as they are ripe on the surface of a humus-rich sterilized soil. Keep the compost moist, preferably by putting a plastic bag over the pot. The spores usually germinate in the spring[1]. Spring sown spores germinate in 1 - 3 months at 15�c[134]. Pot on small clumps of plantlets as soon as they are large enough to handle and grow them on in light shade in a greenhouse. Keep the plants humid until they are well established. Once the plants are 15cm or more tall, plant them out into their permanent positions in the spring.</v>
      </c>
      <c r="AI261" s="1" t="s">
        <v>3401</v>
      </c>
      <c r="AL261" s="1" t="str">
        <f t="shared" si="131"/>
        <v>Unscented</v>
      </c>
      <c r="AM261" s="1" t="b">
        <v>0</v>
      </c>
      <c r="AN261" s="1" t="b">
        <v>1</v>
      </c>
      <c r="AO261" s="1" t="b">
        <v>0</v>
      </c>
      <c r="AP261" s="5" t="s">
        <v>54</v>
      </c>
      <c r="AQ261" s="5" t="str">
        <f t="shared" si="122"/>
        <v>Light, Medium</v>
      </c>
      <c r="AR261" s="1" t="s">
        <v>1788</v>
      </c>
      <c r="AS261" s="1" t="str">
        <f t="shared" si="132"/>
        <v>Partial, Full</v>
      </c>
      <c r="AT261" s="1" t="str">
        <f t="shared" si="123"/>
        <v/>
      </c>
      <c r="AU261" s="1" t="s">
        <v>29</v>
      </c>
      <c r="AV261" s="1" t="str">
        <f t="shared" si="124"/>
        <v>Moist</v>
      </c>
      <c r="AW261" s="1" t="s">
        <v>12</v>
      </c>
      <c r="AX261" s="1" t="str">
        <f t="shared" si="125"/>
        <v>Acid, Neutral, Alkaline</v>
      </c>
      <c r="AY261" s="1" t="b">
        <v>0</v>
      </c>
      <c r="AZ261" s="1" t="b">
        <v>0</v>
      </c>
      <c r="BA261" s="1" t="b">
        <v>0</v>
      </c>
      <c r="BC261" t="str">
        <f t="shared" si="126"/>
        <v>FALSE</v>
      </c>
      <c r="BE261" t="str">
        <f t="shared" si="127"/>
        <v>FALSE</v>
      </c>
      <c r="BF261" s="1" t="b">
        <v>0</v>
      </c>
      <c r="BG261" s="1" t="b">
        <v>0</v>
      </c>
      <c r="BH261" s="1" t="b">
        <v>0</v>
      </c>
      <c r="BJ261" s="1" t="str">
        <f t="shared" si="128"/>
        <v>FALSE</v>
      </c>
      <c r="BL261" t="str">
        <f t="shared" si="129"/>
        <v>FALSE</v>
      </c>
      <c r="BM261" s="1" t="b">
        <v>0</v>
      </c>
      <c r="BN261" s="1" t="b">
        <v>0</v>
      </c>
      <c r="BO261" s="1">
        <f t="shared" si="133"/>
        <v>4</v>
      </c>
      <c r="BP261" s="1" t="s">
        <v>31</v>
      </c>
      <c r="BQ261" s="1" cm="1">
        <f t="array" ref="BQ261">_xlfn.IFS(BP261="None Known",0, LEN(BP261)&gt;500, 5,LEN(BP261)&gt;400, 4, LEN(BP261)&gt;300, 3, LEN(BP261)&gt;200, 2, LEN(BP261)&gt;1, 1)</f>
        <v>0</v>
      </c>
      <c r="BR261" s="1" t="s">
        <v>3402</v>
      </c>
      <c r="BS261" s="1">
        <v>1</v>
      </c>
      <c r="BT261" s="1" t="s">
        <v>3403</v>
      </c>
      <c r="BU261" s="1">
        <v>1</v>
      </c>
      <c r="BV261" s="1" t="s">
        <v>3404</v>
      </c>
      <c r="BW261" s="1" t="s">
        <v>2137</v>
      </c>
      <c r="BX261" s="1"/>
      <c r="BY261" t="str">
        <f>_xlfn.XLOOKUP($B261,Img_lookup!A:A,Img_lookup!B:B, "Not available")</f>
        <v>e9d866e7-5e95-4bff-8fc0-650708fac2d1</v>
      </c>
      <c r="BZ261" t="str">
        <f>_xlfn.XLOOKUP($B261,Img_lookup!A:A,Img_lookup!C:C, "Not available")</f>
        <v>Asplenium trichomanes subsp. densum</v>
      </c>
      <c r="CA261" t="str">
        <f>_xlfn.XLOOKUP($B261,Img_lookup!A:A,Img_lookup!D:D, "Not available")</f>
        <v>D.Eickhoff</v>
      </c>
      <c r="CB261" t="str">
        <f>_xlfn.XLOOKUP($B261,Img_lookup!A:A,Img_lookup!E:E, "https://imgur.com/aT5wafe")</f>
        <v>https://api.openverse.engineering/v1/images/e9d866e7-5e95-4bff-8fc0-650708fac2d1/thumb/</v>
      </c>
    </row>
    <row r="262" spans="1:80" ht="409.6" x14ac:dyDescent="0.15">
      <c r="A262" s="1" t="s">
        <v>69</v>
      </c>
      <c r="B262" s="1" t="s">
        <v>7673</v>
      </c>
      <c r="C262" s="1" t="s">
        <v>7674</v>
      </c>
      <c r="D262" s="1" t="s">
        <v>7675</v>
      </c>
      <c r="E262" s="1" t="s">
        <v>1275</v>
      </c>
      <c r="F262" s="1" t="s">
        <v>6</v>
      </c>
      <c r="G262" s="1" t="s">
        <v>6</v>
      </c>
      <c r="H262" s="11" t="str">
        <f t="shared" ref="G262:H325" si="135">IF(ISNUMBER(SEARCH("/",$F262)),$F262,IF(ISNUMBER(SEARCH("Annual",$F262)),"Annual","Perennial"))</f>
        <v>Perennial</v>
      </c>
      <c r="J262" s="1">
        <v>0.69999998799999996</v>
      </c>
      <c r="K262" s="1">
        <v>0.5</v>
      </c>
      <c r="L262" t="str" cm="1">
        <f t="array" ref="L262">_xlfn.IFS(J262+K262="", "Unknown", J262+K262&gt;3, "Large", J262+K262&gt;0.5, "Medium", J262+K262&gt;0, "Small")</f>
        <v>Medium</v>
      </c>
      <c r="M262" s="1">
        <v>5</v>
      </c>
      <c r="N262" cm="1">
        <f t="array" ref="N262">IF($M262="",INDEX($M$2:$M$2176,MATCH(1,INDEX(($A$2:$A$2176=$A262)*($M$2:$M$2176&lt;&gt;""),0),0)),$M262)</f>
        <v>5</v>
      </c>
      <c r="O262" s="2" t="str">
        <f t="shared" si="130"/>
        <v>Seasonal outdoors</v>
      </c>
      <c r="P262" s="1" t="s">
        <v>7676</v>
      </c>
      <c r="R262" t="str">
        <f t="shared" si="134"/>
        <v>Medium</v>
      </c>
      <c r="T262" s="1"/>
      <c r="U262" s="1"/>
      <c r="V262" s="1" t="s">
        <v>109</v>
      </c>
      <c r="W262" s="6" t="str">
        <f t="shared" ref="W262:W267" si="136">IF(ISNUMBER(SEARCH("-",V262)),TRIM(LEFT(V262,FIND("-",V262)-1)),V262)</f>
        <v>9</v>
      </c>
      <c r="X262" t="str">
        <f t="shared" ref="X262:X267" si="137">IF(W262="1", "January", IF(W262="2", "February", IF(W262="3", "March", IF(W262="4", "April", IF(W262="5", "May", IF(W262="6", "June", IF(W262="7", "July", IF(W262="8", "August", IF(W262="9", "September", IF(W262="10", "October", IF(W262="11", "November", IF(W262="12", "December", "Other"))))))))))))</f>
        <v>September</v>
      </c>
      <c r="Y262" s="2" t="str">
        <f t="shared" ref="Y262:Y267" si="138">IF(ISNUMBER(SEARCH("-",V262)),TRIM(RIGHT(V262,LEN(V262)-SEARCH("-",V262))),V262)</f>
        <v>10</v>
      </c>
      <c r="Z262" s="2" t="str">
        <f t="shared" ref="Z262:Z267" si="139">IF(Y262="1", "January", IF(Y262="2", "February", IF(Y262="3", "March", IF(Y262="4", "April", IF(Y262="5", "May", IF(Y262="6", "June", IF(Y262="7", "July", IF(Y262="8", "August", IF(Y262="9", "September", IF(Y262="10", "October", IF(Y262="11", "November", IF(Y262="12", "December", "Other"))))))))))))</f>
        <v>October</v>
      </c>
      <c r="AA262" s="1">
        <v>10</v>
      </c>
      <c r="AB262" s="1">
        <f>IF(ISNUMBER(SEARCH("-",AA262)),TRIM(LEFT(AA262,FIND("-",AA262)-1)),AA262)</f>
        <v>10</v>
      </c>
      <c r="AC262" s="1" t="str">
        <f>IF(AB262=1, "January", IF(AB262=2, "February", IF(AB262=3, "March", IF(AB262=4, "April", IF(AB262=5, "May", IF(AB262=6, "June", IF(AB262=7, "July", IF(AB262=8, "August", IF(AB262=9, "September", IF(AB262=10, "October", IF(AB262=11, "November", IF(AB262=12, "December", "Other"))))))))))))</f>
        <v>October</v>
      </c>
      <c r="AD262" s="1"/>
      <c r="AE262" s="1"/>
      <c r="AF262" s="16" t="s">
        <v>24294</v>
      </c>
      <c r="AG262" s="1" t="str">
        <f t="shared" si="120"/>
        <v xml:space="preserve">Seed </v>
      </c>
      <c r="AH262" s="2" t="str">
        <f t="shared" si="121"/>
        <v>Surface sow in spring in a cold frame. Do not allow the compost to become dry. Pre-chilling the seed for two weeks can improve germination rates[134]. The seed usually germinates in 2 weeks at 20�c[134]. When large enough to handle, prick the seedlings out into individual pots and plant them out in the summer.
Division in spring or autumn[200].</v>
      </c>
      <c r="AI262" s="1" t="s">
        <v>7677</v>
      </c>
      <c r="AJ262" s="1" t="s">
        <v>23814</v>
      </c>
      <c r="AK262" s="1" t="s">
        <v>17104</v>
      </c>
      <c r="AL262" s="1" t="str">
        <f t="shared" si="131"/>
        <v>Unscented</v>
      </c>
      <c r="AM262" s="1" t="b">
        <v>0</v>
      </c>
      <c r="AN262" s="1" t="b">
        <v>0</v>
      </c>
      <c r="AO262" s="1" t="b">
        <v>0</v>
      </c>
      <c r="AP262" s="5" t="s">
        <v>28</v>
      </c>
      <c r="AQ262" s="5" t="str">
        <f t="shared" si="122"/>
        <v>Light, Medium, Heavy</v>
      </c>
      <c r="AR262" s="1" t="s">
        <v>30</v>
      </c>
      <c r="AS262" s="1" t="str">
        <f t="shared" si="132"/>
        <v>None</v>
      </c>
      <c r="AT262" s="1" t="str">
        <f t="shared" si="123"/>
        <v>Full</v>
      </c>
      <c r="AU262" s="1" t="s">
        <v>29</v>
      </c>
      <c r="AV262" s="1" t="str">
        <f t="shared" si="124"/>
        <v>Moist</v>
      </c>
      <c r="AW262" s="1" t="s">
        <v>12</v>
      </c>
      <c r="AX262" s="1" t="str">
        <f t="shared" si="125"/>
        <v>Acid, Neutral, Alkaline</v>
      </c>
      <c r="AY262" s="1" t="b">
        <v>0</v>
      </c>
      <c r="AZ262" s="1" t="b">
        <v>0</v>
      </c>
      <c r="BA262" s="1" t="b">
        <v>0</v>
      </c>
      <c r="BC262" t="str">
        <f t="shared" si="126"/>
        <v>FALSE</v>
      </c>
      <c r="BE262" t="str">
        <f t="shared" si="127"/>
        <v>FALSE</v>
      </c>
      <c r="BF262" s="1" t="b">
        <v>1</v>
      </c>
      <c r="BG262" s="1" t="b">
        <v>0</v>
      </c>
      <c r="BH262" s="1" t="b">
        <v>0</v>
      </c>
      <c r="BI262" s="1" t="s">
        <v>30</v>
      </c>
      <c r="BJ262" s="1" t="str">
        <f t="shared" si="128"/>
        <v>FALSE</v>
      </c>
      <c r="BK262" s="1" t="s">
        <v>77</v>
      </c>
      <c r="BL262" t="str">
        <f t="shared" si="129"/>
        <v>TRUE</v>
      </c>
      <c r="BM262" s="1" t="b">
        <v>0</v>
      </c>
      <c r="BN262" s="1" t="b">
        <v>0</v>
      </c>
      <c r="BO262" s="1">
        <f t="shared" si="133"/>
        <v>8</v>
      </c>
      <c r="BP262" s="1" t="s">
        <v>31</v>
      </c>
      <c r="BQ262" s="1" cm="1">
        <f t="array" ref="BQ262">_xlfn.IFS(BP262="None Known",0, LEN(BP262)&gt;500, 5,LEN(BP262)&gt;400, 4, LEN(BP262)&gt;300, 3, LEN(BP262)&gt;200, 2, LEN(BP262)&gt;1, 1)</f>
        <v>0</v>
      </c>
      <c r="BR262" s="1" t="s">
        <v>7678</v>
      </c>
      <c r="BS262" s="1">
        <v>2</v>
      </c>
      <c r="BT262" s="1" t="s">
        <v>7679</v>
      </c>
      <c r="BU262" s="1">
        <v>2</v>
      </c>
      <c r="BV262" s="1" t="s">
        <v>4820</v>
      </c>
      <c r="BW262" s="1" t="s">
        <v>31</v>
      </c>
      <c r="BX262" s="1"/>
      <c r="BY262" t="str">
        <f>_xlfn.XLOOKUP($B262,Img_lookup!A:A,Img_lookup!B:B, "Not available")</f>
        <v>f4d00270-41a5-4bf4-92a4-fee8d43a67c5</v>
      </c>
      <c r="BZ262" t="str">
        <f>_xlfn.XLOOKUP($B262,Img_lookup!A:A,Img_lookup!C:C, "Not available")</f>
        <v>Aster amellus</v>
      </c>
      <c r="CA262" t="str">
        <f>_xlfn.XLOOKUP($B262,Img_lookup!A:A,Img_lookup!D:D, "Not available")</f>
        <v>Christian Hermann Fotografie</v>
      </c>
      <c r="CB262" t="str">
        <f>_xlfn.XLOOKUP($B262,Img_lookup!A:A,Img_lookup!E:E, "https://imgur.com/aT5wafe")</f>
        <v>https://api.openverse.engineering/v1/images/f4d00270-41a5-4bf4-92a4-fee8d43a67c5/thumb/</v>
      </c>
    </row>
    <row r="263" spans="1:80" ht="409.6" x14ac:dyDescent="0.15">
      <c r="A263" s="1" t="s">
        <v>69</v>
      </c>
      <c r="B263" s="1" t="s">
        <v>15936</v>
      </c>
      <c r="E263" s="1" t="s">
        <v>1083</v>
      </c>
      <c r="F263" s="1" t="s">
        <v>6</v>
      </c>
      <c r="G263" s="1" t="s">
        <v>6</v>
      </c>
      <c r="H263" s="11" t="str">
        <f t="shared" si="135"/>
        <v>Perennial</v>
      </c>
      <c r="J263" s="1">
        <v>0.60000002399999997</v>
      </c>
      <c r="L263" t="str" cm="1">
        <f t="array" ref="L263">_xlfn.IFS(J263+K263="", "Unknown", J263+K263&gt;3, "Large", J263+K263&gt;0.5, "Medium", J263+K263&gt;0, "Small")</f>
        <v>Medium</v>
      </c>
      <c r="M263" s="1">
        <v>2</v>
      </c>
      <c r="N263" cm="1">
        <f t="array" ref="N263">IF($M263="",INDEX($M$2:$M$2176,MATCH(1,INDEX(($A$2:$A$2176=$A263)*($M$2:$M$2176&lt;&gt;""),0),0)),$M263)</f>
        <v>2</v>
      </c>
      <c r="O263" s="2" t="str">
        <f t="shared" si="130"/>
        <v>Hardy to cold</v>
      </c>
      <c r="P263" s="1" t="s">
        <v>15937</v>
      </c>
      <c r="R263" t="str">
        <f t="shared" si="134"/>
        <v>Medium</v>
      </c>
      <c r="T263" s="1"/>
      <c r="U263" s="1"/>
      <c r="V263" s="1" t="s">
        <v>135</v>
      </c>
      <c r="W263" s="6" t="str">
        <f t="shared" si="136"/>
        <v>8</v>
      </c>
      <c r="X263" t="str">
        <f t="shared" si="137"/>
        <v>August</v>
      </c>
      <c r="Y263" s="2" t="str">
        <f t="shared" si="138"/>
        <v>10</v>
      </c>
      <c r="Z263" s="2" t="str">
        <f t="shared" si="139"/>
        <v>October</v>
      </c>
      <c r="AA263" s="1" t="s">
        <v>109</v>
      </c>
      <c r="AB263" s="1" t="str">
        <f>IF(ISNUMBER(SEARCH("-",AA263)),TRIM(LEFT(AA263,FIND("-",AA263)-1)),AA263)</f>
        <v>9</v>
      </c>
      <c r="AC263" s="1" t="str">
        <f>IF(AB263="1", "January", IF(AB263="2", "February", IF(AB263="3", "March", IF(AB263="4", "April", IF(AB263="5", "May", IF(AB263="6", "June", IF(AB263="7", "July", IF(AB263="8", "August", IF(AB263="9", "September", IF(AB263="10", "October", IF(AB263="11", "November", IF(AB263="12", "December", "Other"))))))))))))</f>
        <v>September</v>
      </c>
      <c r="AD263" s="1" t="str">
        <f>IF(ISNUMBER(SEARCH("-",AA263)),TRIM(RIGHT(AA263,LEN(AA263)-SEARCH("-",AA263))),AA263)</f>
        <v>10</v>
      </c>
      <c r="AE263" s="1" t="str">
        <f>IF(AD263="1", "January", IF(AD263="2", "February", IF(AD263="3", "March", IF(AD263="4", "April", IF(AD263="5", "May", IF(AD263="6", "June", IF(AD263="7", "July", IF(AD263="8", "August", IF(AD263="9", "September", IF(AD263="10", "October", IF(AD263="11", "November", IF(AD263="12", "December", "Other"))))))))))))</f>
        <v>October</v>
      </c>
      <c r="AF263" s="16" t="s">
        <v>24295</v>
      </c>
      <c r="AG263" s="1" t="str">
        <f t="shared" si="120"/>
        <v xml:space="preserve">Seed </v>
      </c>
      <c r="AH263" s="2" t="str">
        <f t="shared" si="121"/>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v>
      </c>
      <c r="AI263" s="1" t="s">
        <v>15938</v>
      </c>
      <c r="AJ263" s="1" t="s">
        <v>23814</v>
      </c>
      <c r="AK263" s="1" t="s">
        <v>17104</v>
      </c>
      <c r="AL263" s="1" t="str">
        <f t="shared" si="131"/>
        <v>Unscented</v>
      </c>
      <c r="AM263" s="1" t="b">
        <v>0</v>
      </c>
      <c r="AN263" s="1" t="b">
        <v>0</v>
      </c>
      <c r="AO263" s="1" t="b">
        <v>0</v>
      </c>
      <c r="AP263" s="5" t="s">
        <v>28</v>
      </c>
      <c r="AQ263" s="5" t="str">
        <f t="shared" si="122"/>
        <v>Light, Medium, Heavy</v>
      </c>
      <c r="AR263" s="1" t="s">
        <v>30</v>
      </c>
      <c r="AS263" s="1" t="str">
        <f t="shared" si="132"/>
        <v>None</v>
      </c>
      <c r="AT263" s="1" t="str">
        <f t="shared" si="123"/>
        <v>Full</v>
      </c>
      <c r="AU263" s="1" t="s">
        <v>15939</v>
      </c>
      <c r="AV263" s="1" t="str">
        <f t="shared" si="124"/>
        <v>Moist, Wet/Water</v>
      </c>
      <c r="AW263" s="1" t="s">
        <v>12</v>
      </c>
      <c r="AX263" s="1" t="str">
        <f t="shared" si="125"/>
        <v>Acid, Neutral, Alkaline</v>
      </c>
      <c r="AY263" s="1" t="b">
        <v>0</v>
      </c>
      <c r="AZ263" s="1" t="b">
        <v>0</v>
      </c>
      <c r="BA263" s="1" t="b">
        <v>0</v>
      </c>
      <c r="BC263" t="str">
        <f t="shared" si="126"/>
        <v>FALSE</v>
      </c>
      <c r="BE263" t="str">
        <f t="shared" si="127"/>
        <v>FALSE</v>
      </c>
      <c r="BF263" s="1" t="b">
        <v>0</v>
      </c>
      <c r="BG263" s="1" t="b">
        <v>0</v>
      </c>
      <c r="BH263" s="1" t="b">
        <v>0</v>
      </c>
      <c r="BJ263" s="1" t="str">
        <f t="shared" si="128"/>
        <v>FALSE</v>
      </c>
      <c r="BK263" s="1" t="s">
        <v>77</v>
      </c>
      <c r="BL263" t="str">
        <f t="shared" si="129"/>
        <v>TRUE</v>
      </c>
      <c r="BM263" s="1" t="b">
        <v>0</v>
      </c>
      <c r="BN263" s="1" t="b">
        <v>0</v>
      </c>
      <c r="BO263" s="1">
        <f t="shared" si="133"/>
        <v>7</v>
      </c>
      <c r="BP263" s="1" t="s">
        <v>31</v>
      </c>
      <c r="BQ263" s="1" cm="1">
        <f t="array" ref="BQ263">_xlfn.IFS(BP263="None Known",0, LEN(BP263)&gt;500, 5,LEN(BP263)&gt;400, 4, LEN(BP263)&gt;300, 3, LEN(BP263)&gt;200, 2, LEN(BP263)&gt;1, 1)</f>
        <v>0</v>
      </c>
      <c r="BR263" s="1" t="s">
        <v>15940</v>
      </c>
      <c r="BS263" s="1">
        <v>2</v>
      </c>
      <c r="BT263" s="1" t="s">
        <v>15941</v>
      </c>
      <c r="BU263" s="1">
        <v>1</v>
      </c>
      <c r="BV263" s="1" t="s">
        <v>34</v>
      </c>
      <c r="BW263" s="1" t="s">
        <v>31</v>
      </c>
      <c r="BX263" s="1"/>
      <c r="BY263" t="str">
        <f>_xlfn.XLOOKUP($B263,Img_lookup!A:A,Img_lookup!B:B, "Not available")</f>
        <v>bbe7a30f-3653-42c6-8f6e-1b8d31e54d45</v>
      </c>
      <c r="BZ263" t="str">
        <f>_xlfn.XLOOKUP($B263,Img_lookup!A:A,Img_lookup!C:C, "Not available")</f>
        <v>Aster fastigiatus Fisch.</v>
      </c>
      <c r="CA263" t="str">
        <f>_xlfn.XLOOKUP($B263,Img_lookup!A:A,Img_lookup!D:D, "Not available")</f>
        <v>Savatier</v>
      </c>
      <c r="CB263" t="str">
        <f>_xlfn.XLOOKUP($B263,Img_lookup!A:A,Img_lookup!E:E, "https://imgur.com/aT5wafe")</f>
        <v>https://api.openverse.engineering/v1/images/bbe7a30f-3653-42c6-8f6e-1b8d31e54d45/thumb/</v>
      </c>
    </row>
    <row r="264" spans="1:80" ht="409.6" x14ac:dyDescent="0.15">
      <c r="A264" s="1" t="s">
        <v>69</v>
      </c>
      <c r="B264" s="1" t="s">
        <v>12517</v>
      </c>
      <c r="D264" s="1" t="s">
        <v>12518</v>
      </c>
      <c r="E264" s="1" t="s">
        <v>12064</v>
      </c>
      <c r="F264" s="1" t="s">
        <v>6</v>
      </c>
      <c r="G264" s="1" t="s">
        <v>6</v>
      </c>
      <c r="H264" s="11" t="str">
        <f t="shared" si="135"/>
        <v>Perennial</v>
      </c>
      <c r="J264" s="1">
        <v>0.60000002399999997</v>
      </c>
      <c r="L264" t="str" cm="1">
        <f t="array" ref="L264">_xlfn.IFS(J264+K264="", "Unknown", J264+K264&gt;3, "Large", J264+K264&gt;0.5, "Medium", J264+K264&gt;0, "Small")</f>
        <v>Medium</v>
      </c>
      <c r="M264" s="1">
        <v>2</v>
      </c>
      <c r="N264" cm="1">
        <f t="array" ref="N264">IF($M264="",INDEX($M$2:$M$2176,MATCH(1,INDEX(($A$2:$A$2176=$A264)*($M$2:$M$2176&lt;&gt;""),0),0)),$M264)</f>
        <v>2</v>
      </c>
      <c r="O264" s="2" t="str">
        <f t="shared" si="130"/>
        <v>Hardy to cold</v>
      </c>
      <c r="P264" s="1" t="s">
        <v>12519</v>
      </c>
      <c r="R264" t="str">
        <f t="shared" si="134"/>
        <v>Medium</v>
      </c>
      <c r="T264" s="1"/>
      <c r="U264" s="1"/>
      <c r="V264" s="1" t="s">
        <v>109</v>
      </c>
      <c r="W264" s="6" t="str">
        <f t="shared" si="136"/>
        <v>9</v>
      </c>
      <c r="X264" t="str">
        <f t="shared" si="137"/>
        <v>September</v>
      </c>
      <c r="Y264" s="2" t="str">
        <f t="shared" si="138"/>
        <v>10</v>
      </c>
      <c r="Z264" s="2" t="str">
        <f t="shared" si="139"/>
        <v>October</v>
      </c>
      <c r="AF264" s="16" t="s">
        <v>24295</v>
      </c>
      <c r="AG264" s="1" t="str">
        <f t="shared" si="120"/>
        <v xml:space="preserve">Seed </v>
      </c>
      <c r="AH264" s="2" t="str">
        <f t="shared" si="121"/>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Division in spring or autumn[200].</v>
      </c>
      <c r="AI264" s="1" t="s">
        <v>12520</v>
      </c>
      <c r="AJ264" s="1" t="s">
        <v>53</v>
      </c>
      <c r="AK264" s="1" t="s">
        <v>17104</v>
      </c>
      <c r="AL264" s="1" t="str">
        <f t="shared" si="131"/>
        <v>Unscented</v>
      </c>
      <c r="AM264" s="1" t="b">
        <v>0</v>
      </c>
      <c r="AN264" s="1" t="b">
        <v>0</v>
      </c>
      <c r="AO264" s="1" t="b">
        <v>0</v>
      </c>
      <c r="AP264" s="5" t="s">
        <v>28</v>
      </c>
      <c r="AQ264" s="5" t="str">
        <f t="shared" si="122"/>
        <v>Light, Medium, Heavy</v>
      </c>
      <c r="AR264" s="1" t="s">
        <v>30</v>
      </c>
      <c r="AS264" s="1" t="str">
        <f t="shared" si="132"/>
        <v>None</v>
      </c>
      <c r="AT264" s="1" t="str">
        <f t="shared" si="123"/>
        <v>Full</v>
      </c>
      <c r="AU264" s="1" t="s">
        <v>29</v>
      </c>
      <c r="AV264" s="1" t="str">
        <f t="shared" si="124"/>
        <v>Moist</v>
      </c>
      <c r="AW264" s="1" t="s">
        <v>12</v>
      </c>
      <c r="AX264" s="1" t="str">
        <f t="shared" si="125"/>
        <v>Acid, Neutral, Alkaline</v>
      </c>
      <c r="AY264" s="1" t="b">
        <v>0</v>
      </c>
      <c r="AZ264" s="1" t="b">
        <v>0</v>
      </c>
      <c r="BA264" s="1" t="b">
        <v>0</v>
      </c>
      <c r="BC264" t="str">
        <f t="shared" si="126"/>
        <v>FALSE</v>
      </c>
      <c r="BE264" t="str">
        <f t="shared" si="127"/>
        <v>FALSE</v>
      </c>
      <c r="BF264" s="1" t="b">
        <v>0</v>
      </c>
      <c r="BG264" s="1" t="b">
        <v>0</v>
      </c>
      <c r="BH264" s="1" t="b">
        <v>0</v>
      </c>
      <c r="BJ264" s="1" t="str">
        <f t="shared" si="128"/>
        <v>FALSE</v>
      </c>
      <c r="BL264" t="str">
        <f t="shared" si="129"/>
        <v>FALSE</v>
      </c>
      <c r="BM264" s="1" t="b">
        <v>0</v>
      </c>
      <c r="BN264" s="1" t="b">
        <v>0</v>
      </c>
      <c r="BO264" s="1">
        <f t="shared" si="133"/>
        <v>3</v>
      </c>
      <c r="BP264" s="1" t="s">
        <v>31</v>
      </c>
      <c r="BQ264" s="1" cm="1">
        <f t="array" ref="BQ264">_xlfn.IFS(BP264="None Known",0, LEN(BP264)&gt;500, 5,LEN(BP264)&gt;400, 4, LEN(BP264)&gt;300, 3, LEN(BP264)&gt;200, 2, LEN(BP264)&gt;1, 1)</f>
        <v>0</v>
      </c>
      <c r="BR264" s="1" t="s">
        <v>2664</v>
      </c>
      <c r="BS264" s="1">
        <v>1</v>
      </c>
      <c r="BT264" s="1" t="s">
        <v>31</v>
      </c>
      <c r="BU264" s="1">
        <v>0</v>
      </c>
      <c r="BV264" s="1" t="s">
        <v>34</v>
      </c>
      <c r="BW264" s="1" t="s">
        <v>31</v>
      </c>
      <c r="BX264" s="1"/>
      <c r="BY264" t="str">
        <f>_xlfn.XLOOKUP($B264,Img_lookup!A:A,Img_lookup!B:B, "Not available")</f>
        <v>68058c3b-543c-4557-a098-a8e7fccb8890</v>
      </c>
      <c r="BZ264" t="str">
        <f>_xlfn.XLOOKUP($B264,Img_lookup!A:A,Img_lookup!C:C, "Not available")</f>
        <v>Aster hauptii Turcz. ex DC.</v>
      </c>
      <c r="CA264" t="str">
        <f>_xlfn.XLOOKUP($B264,Img_lookup!A:A,Img_lookup!D:D, "Not available")</f>
        <v>S. E. Kutscherovskaja</v>
      </c>
      <c r="CB264" t="str">
        <f>_xlfn.XLOOKUP($B264,Img_lookup!A:A,Img_lookup!E:E, "https://imgur.com/aT5wafe")</f>
        <v>https://api.openverse.engineering/v1/images/68058c3b-543c-4557-a098-a8e7fccb8890/thumb/</v>
      </c>
    </row>
    <row r="265" spans="1:80" ht="409.6" x14ac:dyDescent="0.15">
      <c r="A265" s="1" t="s">
        <v>69</v>
      </c>
      <c r="B265" s="1" t="s">
        <v>9208</v>
      </c>
      <c r="C265" s="1" t="s">
        <v>9209</v>
      </c>
      <c r="E265" s="1" t="s">
        <v>1083</v>
      </c>
      <c r="F265" s="1" t="s">
        <v>6</v>
      </c>
      <c r="G265" s="1" t="s">
        <v>6</v>
      </c>
      <c r="H265" s="11" t="str">
        <f t="shared" si="135"/>
        <v>Perennial</v>
      </c>
      <c r="J265" s="1">
        <v>2</v>
      </c>
      <c r="K265" s="1">
        <v>1.2000000479999999</v>
      </c>
      <c r="L265" t="str" cm="1">
        <f t="array" ref="L265">_xlfn.IFS(J265+K265="", "Unknown", J265+K265&gt;3, "Large", J265+K265&gt;0.5, "Medium", J265+K265&gt;0, "Small")</f>
        <v>Large</v>
      </c>
      <c r="M265" s="1">
        <v>3</v>
      </c>
      <c r="N265" cm="1">
        <f t="array" ref="N265">IF($M265="",INDEX($M$2:$M$2176,MATCH(1,INDEX(($A$2:$A$2176=$A265)*($M$2:$M$2176&lt;&gt;""),0),0)),$M265)</f>
        <v>3</v>
      </c>
      <c r="O265" s="2" t="str">
        <f t="shared" si="130"/>
        <v>Hardy to cold</v>
      </c>
      <c r="P265" s="1" t="s">
        <v>9210</v>
      </c>
      <c r="R265" t="str">
        <f t="shared" si="134"/>
        <v>Medium</v>
      </c>
      <c r="T265" s="1"/>
      <c r="U265" s="1"/>
      <c r="V265" s="1" t="s">
        <v>109</v>
      </c>
      <c r="W265" s="6" t="str">
        <f t="shared" si="136"/>
        <v>9</v>
      </c>
      <c r="X265" t="str">
        <f t="shared" si="137"/>
        <v>September</v>
      </c>
      <c r="Y265" s="2" t="str">
        <f t="shared" si="138"/>
        <v>10</v>
      </c>
      <c r="Z265" s="2" t="str">
        <f t="shared" si="139"/>
        <v>October</v>
      </c>
      <c r="AF265" s="16" t="s">
        <v>24296</v>
      </c>
      <c r="AG265" s="1" t="str">
        <f t="shared" si="120"/>
        <v xml:space="preserve">Seed </v>
      </c>
      <c r="AH265" s="2" t="str">
        <f t="shared" si="121"/>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
Basal cuttings in the spring. Harvest the shoots when they are about 10 - 15cm long with plenty of underground stem. Pot them up into individual pots and keep them in light shade in a cold frame or greenhouse until they are rooting well. Plant them out in the summer.
Division in spring or autumn[200]. Very easy, larger divisions can be planted straight into their permanent positions whist smaller clumps are best potted up and kept in a cold frame until they are growing away well.</v>
      </c>
      <c r="AI265" s="1" t="s">
        <v>9211</v>
      </c>
      <c r="AJ265" s="1" t="s">
        <v>23814</v>
      </c>
      <c r="AK265" s="1" t="s">
        <v>17104</v>
      </c>
      <c r="AL265" s="1" t="str">
        <f t="shared" si="131"/>
        <v>Unscented</v>
      </c>
      <c r="AM265" s="1" t="b">
        <v>0</v>
      </c>
      <c r="AN265" s="1" t="b">
        <v>0</v>
      </c>
      <c r="AO265" s="1" t="b">
        <v>0</v>
      </c>
      <c r="AP265" s="5" t="s">
        <v>28</v>
      </c>
      <c r="AQ265" s="5" t="str">
        <f t="shared" si="122"/>
        <v>Light, Medium, Heavy</v>
      </c>
      <c r="AR265" s="1" t="s">
        <v>30</v>
      </c>
      <c r="AS265" s="1" t="str">
        <f t="shared" si="132"/>
        <v>None</v>
      </c>
      <c r="AT265" s="1" t="str">
        <f t="shared" si="123"/>
        <v>Full</v>
      </c>
      <c r="AU265" s="1" t="s">
        <v>29</v>
      </c>
      <c r="AV265" s="1" t="str">
        <f t="shared" si="124"/>
        <v>Moist</v>
      </c>
      <c r="AW265" s="1" t="s">
        <v>12</v>
      </c>
      <c r="AX265" s="1" t="str">
        <f t="shared" si="125"/>
        <v>Acid, Neutral, Alkaline</v>
      </c>
      <c r="AY265" s="1" t="b">
        <v>0</v>
      </c>
      <c r="AZ265" s="1" t="b">
        <v>0</v>
      </c>
      <c r="BA265" s="1" t="b">
        <v>0</v>
      </c>
      <c r="BC265" t="str">
        <f t="shared" si="126"/>
        <v>FALSE</v>
      </c>
      <c r="BE265" t="str">
        <f t="shared" si="127"/>
        <v>FALSE</v>
      </c>
      <c r="BF265" s="1" t="b">
        <v>0</v>
      </c>
      <c r="BG265" s="1" t="b">
        <v>0</v>
      </c>
      <c r="BH265" s="1" t="b">
        <v>0</v>
      </c>
      <c r="BJ265" s="1" t="str">
        <f t="shared" si="128"/>
        <v>FALSE</v>
      </c>
      <c r="BK265" s="1" t="s">
        <v>77</v>
      </c>
      <c r="BL265" t="str">
        <f t="shared" si="129"/>
        <v>TRUE</v>
      </c>
      <c r="BM265" s="1" t="b">
        <v>0</v>
      </c>
      <c r="BN265" s="1" t="b">
        <v>0</v>
      </c>
      <c r="BO265" s="1">
        <f t="shared" si="133"/>
        <v>9</v>
      </c>
      <c r="BP265" s="1" t="s">
        <v>31</v>
      </c>
      <c r="BQ265" s="1" cm="1">
        <f t="array" ref="BQ265">_xlfn.IFS(BP265="None Known",0, LEN(BP265)&gt;500, 5,LEN(BP265)&gt;400, 4, LEN(BP265)&gt;300, 3, LEN(BP265)&gt;200, 2, LEN(BP265)&gt;1, 1)</f>
        <v>0</v>
      </c>
      <c r="BR265" s="1" t="s">
        <v>9212</v>
      </c>
      <c r="BS265" s="1">
        <v>2</v>
      </c>
      <c r="BT265" s="1" t="s">
        <v>9213</v>
      </c>
      <c r="BU265" s="1">
        <v>3</v>
      </c>
      <c r="BV265" s="1" t="s">
        <v>431</v>
      </c>
      <c r="BW265" s="1" t="s">
        <v>31</v>
      </c>
      <c r="BX265" s="1"/>
      <c r="BY265" t="str">
        <f>_xlfn.XLOOKUP($B265,Img_lookup!A:A,Img_lookup!B:B, "Not available")</f>
        <v>546791db-e437-45d1-b0d9-a31c3aabc112</v>
      </c>
      <c r="BZ265" t="str">
        <f>_xlfn.XLOOKUP($B265,Img_lookup!A:A,Img_lookup!C:C, "Not available")</f>
        <v>Tartarian Aster / Aster tataricus / Á¥´Ëãë(„Ç∑„Ç™„É≥)</v>
      </c>
      <c r="CA265" t="str">
        <f>_xlfn.XLOOKUP($B265,Img_lookup!A:A,Img_lookup!D:D, "Not available")</f>
        <v>TANAKA Juuyoh (Áî∞‰∏≠ÂçÅÊ¥ã)</v>
      </c>
      <c r="CB265" t="str">
        <f>_xlfn.XLOOKUP($B265,Img_lookup!A:A,Img_lookup!E:E, "https://imgur.com/aT5wafe")</f>
        <v>https://api.openverse.engineering/v1/images/546791db-e437-45d1-b0d9-a31c3aabc112/thumb/</v>
      </c>
    </row>
    <row r="266" spans="1:80" ht="13" x14ac:dyDescent="0.15">
      <c r="A266" s="1" t="s">
        <v>69</v>
      </c>
      <c r="B266" s="1" t="s">
        <v>2094</v>
      </c>
      <c r="C266" s="1" t="s">
        <v>2095</v>
      </c>
      <c r="E266" s="1" t="s">
        <v>2096</v>
      </c>
      <c r="F266" s="1" t="s">
        <v>6</v>
      </c>
      <c r="G266" s="1" t="s">
        <v>6</v>
      </c>
      <c r="H266" s="11" t="str">
        <f t="shared" si="135"/>
        <v>Perennial</v>
      </c>
      <c r="J266" s="1">
        <v>0.89999997600000003</v>
      </c>
      <c r="L266" t="str" cm="1">
        <f t="array" ref="L266">_xlfn.IFS(J266+K266="", "Unknown", J266+K266&gt;3, "Large", J266+K266&gt;0.5, "Medium", J266+K266&gt;0, "Small")</f>
        <v>Medium</v>
      </c>
      <c r="M266" s="1">
        <v>6</v>
      </c>
      <c r="N266" cm="1">
        <f t="array" ref="N266">IF($M266="",INDEX($M$2:$M$2176,MATCH(1,INDEX(($A$2:$A$2176=$A266)*($M$2:$M$2176&lt;&gt;""),0),0)),$M266)</f>
        <v>6</v>
      </c>
      <c r="O266" s="2" t="str">
        <f t="shared" si="130"/>
        <v>Seasonal outdoors</v>
      </c>
      <c r="P266" s="1" t="s">
        <v>2097</v>
      </c>
      <c r="R266" t="str">
        <f t="shared" si="134"/>
        <v>Medium</v>
      </c>
      <c r="T266" s="1"/>
      <c r="U266" s="1"/>
      <c r="V266" s="1" t="s">
        <v>177</v>
      </c>
      <c r="W266" s="6" t="str">
        <f t="shared" si="136"/>
        <v>7</v>
      </c>
      <c r="X266" t="str">
        <f t="shared" si="137"/>
        <v>July</v>
      </c>
      <c r="Y266" s="2" t="str">
        <f t="shared" si="138"/>
        <v>10</v>
      </c>
      <c r="Z266" s="2" t="str">
        <f t="shared" si="139"/>
        <v>October</v>
      </c>
      <c r="AF266" s="1" t="s">
        <v>24297</v>
      </c>
      <c r="AG266" s="1" t="str">
        <f t="shared" si="120"/>
        <v xml:space="preserve">Seed </v>
      </c>
      <c r="AH266" s="2" t="str">
        <f t="shared" si="121"/>
        <v>Surface sow in spring in a cold frame. Do not allow the compost to become dry. Pre-chilling the seed for two weeks can improve germination rates[134]. Germination usually takes place within 2 weeks at 20�c[134]. When large enough to handle, prick the seedlings out into individual pots and plant them out in the summer.</v>
      </c>
      <c r="AI266" s="1" t="s">
        <v>2098</v>
      </c>
      <c r="AJ266" s="1" t="s">
        <v>23814</v>
      </c>
      <c r="AK266" s="1" t="s">
        <v>17104</v>
      </c>
      <c r="AL266" s="1" t="str">
        <f t="shared" si="131"/>
        <v>Unscented</v>
      </c>
      <c r="AM266" s="1" t="b">
        <v>0</v>
      </c>
      <c r="AN266" s="1" t="b">
        <v>0</v>
      </c>
      <c r="AO266" s="1" t="b">
        <v>0</v>
      </c>
      <c r="AP266" s="5" t="s">
        <v>28</v>
      </c>
      <c r="AQ266" s="5" t="str">
        <f t="shared" si="122"/>
        <v>Light, Medium, Heavy</v>
      </c>
      <c r="AR266" s="1" t="s">
        <v>30</v>
      </c>
      <c r="AS266" s="1" t="str">
        <f t="shared" si="132"/>
        <v>None</v>
      </c>
      <c r="AT266" s="1" t="str">
        <f t="shared" si="123"/>
        <v>Full</v>
      </c>
      <c r="AU266" s="1" t="s">
        <v>29</v>
      </c>
      <c r="AV266" s="1" t="str">
        <f t="shared" si="124"/>
        <v>Moist</v>
      </c>
      <c r="AW266" s="1" t="s">
        <v>12</v>
      </c>
      <c r="AX266" s="1" t="str">
        <f t="shared" si="125"/>
        <v>Acid, Neutral, Alkaline</v>
      </c>
      <c r="AY266" s="1" t="b">
        <v>0</v>
      </c>
      <c r="AZ266" s="1" t="b">
        <v>0</v>
      </c>
      <c r="BA266" s="1" t="b">
        <v>1</v>
      </c>
      <c r="BC266" t="str">
        <f t="shared" si="126"/>
        <v>FALSE</v>
      </c>
      <c r="BE266" t="str">
        <f t="shared" si="127"/>
        <v>FALSE</v>
      </c>
      <c r="BF266" s="1" t="b">
        <v>0</v>
      </c>
      <c r="BG266" s="1" t="b">
        <v>0</v>
      </c>
      <c r="BH266" s="1" t="b">
        <v>0</v>
      </c>
      <c r="BJ266" s="1" t="str">
        <f t="shared" si="128"/>
        <v>FALSE</v>
      </c>
      <c r="BK266" s="1" t="s">
        <v>77</v>
      </c>
      <c r="BL266" t="str">
        <f t="shared" si="129"/>
        <v>TRUE</v>
      </c>
      <c r="BM266" s="1" t="b">
        <v>0</v>
      </c>
      <c r="BN266" s="1" t="b">
        <v>0</v>
      </c>
      <c r="BO266" s="1">
        <f t="shared" si="133"/>
        <v>10</v>
      </c>
      <c r="BP266" s="1" t="s">
        <v>31</v>
      </c>
      <c r="BQ266" s="1" cm="1">
        <f t="array" ref="BQ266">_xlfn.IFS(BP266="None Known",0, LEN(BP266)&gt;500, 5,LEN(BP266)&gt;400, 4, LEN(BP266)&gt;300, 3, LEN(BP266)&gt;200, 2, LEN(BP266)&gt;1, 1)</f>
        <v>0</v>
      </c>
      <c r="BR266" s="1" t="s">
        <v>2099</v>
      </c>
      <c r="BS266" s="1">
        <v>3</v>
      </c>
      <c r="BT266" s="1" t="s">
        <v>2100</v>
      </c>
      <c r="BU266" s="1">
        <v>1</v>
      </c>
      <c r="BV266" s="1" t="s">
        <v>2101</v>
      </c>
      <c r="BW266" s="1" t="s">
        <v>31</v>
      </c>
      <c r="BX266" s="1"/>
      <c r="BY266" t="str">
        <f>_xlfn.XLOOKUP($B266,Img_lookup!A:A,Img_lookup!B:B, "Not available")</f>
        <v>5a3752da-3eca-4274-bc3e-8e78ab60ea68</v>
      </c>
      <c r="BZ266" t="str">
        <f>_xlfn.XLOOKUP($B266,Img_lookup!A:A,Img_lookup!C:C, "Not available")</f>
        <v>Aster tripolium or Tripolium pannonicum</v>
      </c>
      <c r="CA266" t="str">
        <f>_xlfn.XLOOKUP($B266,Img_lookup!A:A,Img_lookup!D:D, "Not available")</f>
        <v>Aries Tottle</v>
      </c>
      <c r="CB266" t="str">
        <f>_xlfn.XLOOKUP($B266,Img_lookup!A:A,Img_lookup!E:E, "https://imgur.com/aT5wafe")</f>
        <v>https://api.openverse.engineering/v1/images/5a3752da-3eca-4274-bc3e-8e78ab60ea68/thumb/</v>
      </c>
    </row>
    <row r="267" spans="1:80" ht="409.6" x14ac:dyDescent="0.15">
      <c r="A267" s="1" t="s">
        <v>406</v>
      </c>
      <c r="B267" s="1" t="s">
        <v>407</v>
      </c>
      <c r="E267" s="1" t="s">
        <v>408</v>
      </c>
      <c r="F267" s="1" t="s">
        <v>6</v>
      </c>
      <c r="G267" s="1" t="s">
        <v>6</v>
      </c>
      <c r="H267" s="11" t="str">
        <f t="shared" si="135"/>
        <v>Perennial</v>
      </c>
      <c r="J267" s="1">
        <v>0.69999998799999996</v>
      </c>
      <c r="K267" s="1">
        <v>0.5</v>
      </c>
      <c r="L267" t="str" cm="1">
        <f t="array" ref="L267">_xlfn.IFS(J267+K267="", "Unknown", J267+K267&gt;3, "Large", J267+K267&gt;0.5, "Medium", J267+K267&gt;0, "Small")</f>
        <v>Medium</v>
      </c>
      <c r="M267" s="1">
        <v>5</v>
      </c>
      <c r="N267" cm="1">
        <f t="array" ref="N267">IF($M267="",INDEX($M$2:$M$2176,MATCH(1,INDEX(($A$2:$A$2176=$A267)*($M$2:$M$2176&lt;&gt;""),0),0)),$M267)</f>
        <v>5</v>
      </c>
      <c r="O267" s="2" t="str">
        <f t="shared" si="130"/>
        <v>Seasonal outdoors</v>
      </c>
      <c r="P267" s="1" t="s">
        <v>409</v>
      </c>
      <c r="R267" t="str">
        <f t="shared" si="134"/>
        <v>Medium</v>
      </c>
      <c r="T267" s="1"/>
      <c r="U267" s="1"/>
      <c r="V267" s="1" t="s">
        <v>51</v>
      </c>
      <c r="W267" s="6" t="str">
        <f t="shared" si="136"/>
        <v>7</v>
      </c>
      <c r="X267" t="str">
        <f t="shared" si="137"/>
        <v>July</v>
      </c>
      <c r="Y267" s="2" t="str">
        <f t="shared" si="138"/>
        <v>8</v>
      </c>
      <c r="Z267" s="2" t="str">
        <f t="shared" si="139"/>
        <v>August</v>
      </c>
      <c r="AF267" s="16" t="s">
        <v>23863</v>
      </c>
      <c r="AG267" s="1" t="str">
        <f t="shared" si="120"/>
        <v xml:space="preserve">Seed </v>
      </c>
      <c r="AH267" s="2" t="str">
        <f t="shared" si="121"/>
        <v>We have no details for this species but suggest sowing the seed in a greenhouse in early spring. Only just cover the seed. When large enough to handle, prick the seedlings out into individual pots and grow them on in a cold frame until they are at least 20cm tall. Plant them out in the summer, or late in the following autumn.
Division in spring. This is best done every 3 - 4 years in order to maintain the vigour of the plant[200]. Larger divisions can be planted straight into their permanent positions whist smaller clumps are best potted up and kept in a cold frame until they are growing away well.</v>
      </c>
      <c r="AI267" s="1" t="s">
        <v>410</v>
      </c>
      <c r="AJ267" s="1" t="s">
        <v>53</v>
      </c>
      <c r="AK267" s="1" t="s">
        <v>17104</v>
      </c>
      <c r="AL267" s="1" t="str">
        <f t="shared" si="131"/>
        <v>Unscented</v>
      </c>
      <c r="AM267" s="1" t="b">
        <v>0</v>
      </c>
      <c r="AN267" s="1" t="b">
        <v>1</v>
      </c>
      <c r="AO267" s="1" t="b">
        <v>0</v>
      </c>
      <c r="AP267" s="5" t="s">
        <v>28</v>
      </c>
      <c r="AQ267" s="5" t="str">
        <f t="shared" si="122"/>
        <v>Light, Medium, Heavy</v>
      </c>
      <c r="AR267" s="1" t="s">
        <v>120</v>
      </c>
      <c r="AS267" s="1" t="str">
        <f t="shared" si="132"/>
        <v>Partial</v>
      </c>
      <c r="AT267" s="1" t="str">
        <f t="shared" si="123"/>
        <v>Partial</v>
      </c>
      <c r="AU267" s="1" t="s">
        <v>402</v>
      </c>
      <c r="AV267" s="1" t="str">
        <f t="shared" si="124"/>
        <v>Moist, Wet/Water</v>
      </c>
      <c r="AW267" s="1" t="s">
        <v>12</v>
      </c>
      <c r="AX267" s="1" t="str">
        <f t="shared" si="125"/>
        <v>Acid, Neutral, Alkaline</v>
      </c>
      <c r="AY267" s="1" t="b">
        <v>0</v>
      </c>
      <c r="AZ267" s="1" t="b">
        <v>0</v>
      </c>
      <c r="BA267" s="1" t="b">
        <v>0</v>
      </c>
      <c r="BC267" t="str">
        <f t="shared" si="126"/>
        <v>FALSE</v>
      </c>
      <c r="BE267" t="str">
        <f t="shared" si="127"/>
        <v>FALSE</v>
      </c>
      <c r="BF267" s="1" t="b">
        <v>0</v>
      </c>
      <c r="BG267" s="1" t="b">
        <v>0</v>
      </c>
      <c r="BH267" s="1" t="b">
        <v>0</v>
      </c>
      <c r="BJ267" s="1" t="str">
        <f t="shared" si="128"/>
        <v>FALSE</v>
      </c>
      <c r="BL267" t="str">
        <f t="shared" si="129"/>
        <v>FALSE</v>
      </c>
      <c r="BM267" s="1" t="b">
        <v>0</v>
      </c>
      <c r="BN267" s="1" t="b">
        <v>0</v>
      </c>
      <c r="BO267" s="1">
        <f t="shared" si="133"/>
        <v>4</v>
      </c>
      <c r="BP267" s="1" t="s">
        <v>411</v>
      </c>
      <c r="BQ267" s="1" cm="1">
        <f t="array" ref="BQ267">_xlfn.IFS(BP267="None Known",0, LEN(BP267)&gt;500, 5,LEN(BP267)&gt;400, 4, LEN(BP267)&gt;300, 3, LEN(BP267)&gt;200, 2, LEN(BP267)&gt;1, 1)</f>
        <v>1</v>
      </c>
      <c r="BR267" s="1" t="s">
        <v>412</v>
      </c>
      <c r="BS267" s="1">
        <v>1</v>
      </c>
      <c r="BT267" s="1" t="s">
        <v>31</v>
      </c>
      <c r="BU267" s="1">
        <v>0</v>
      </c>
      <c r="BV267" s="1" t="s">
        <v>34</v>
      </c>
      <c r="BW267" s="1" t="s">
        <v>31</v>
      </c>
      <c r="BX267" s="1"/>
      <c r="BY267" t="str">
        <f>_xlfn.XLOOKUP($B267,Img_lookup!A:A,Img_lookup!B:B, "Not available")</f>
        <v>c7793e82-53fa-46f2-9512-17a2b4418868</v>
      </c>
      <c r="BZ267" t="str">
        <f>_xlfn.XLOOKUP($B267,Img_lookup!A:A,Img_lookup!C:C, "Not available")</f>
        <v>160629 068 High Line - Astilbe chinensis 'Visions in Pink', Allium 'Mt Everest', Lonicera sempervirens 'Major Wheeler', Silphium laciniatum, Eupatorium (Eutrochium) cv Dwarf Joe Pye Weed</v>
      </c>
      <c r="CA267" t="str">
        <f>_xlfn.XLOOKUP($B267,Img_lookup!A:A,Img_lookup!D:D, "Not available")</f>
        <v>cultivar413</v>
      </c>
      <c r="CB267" t="str">
        <f>_xlfn.XLOOKUP($B267,Img_lookup!A:A,Img_lookup!E:E, "https://imgur.com/aT5wafe")</f>
        <v>https://api.openverse.engineering/v1/images/c7793e82-53fa-46f2-9512-17a2b4418868/thumb/</v>
      </c>
    </row>
    <row r="268" spans="1:80" ht="13" x14ac:dyDescent="0.15">
      <c r="A268" s="1" t="s">
        <v>193</v>
      </c>
      <c r="B268" s="1" t="s">
        <v>6551</v>
      </c>
      <c r="E268" s="1" t="s">
        <v>6552</v>
      </c>
      <c r="F268" s="1" t="s">
        <v>22</v>
      </c>
      <c r="G268" s="1" t="s">
        <v>22</v>
      </c>
      <c r="H268" s="11" t="str">
        <f t="shared" si="135"/>
        <v>Perennial</v>
      </c>
      <c r="I268" s="1" t="s">
        <v>17107</v>
      </c>
      <c r="L268" t="e" cm="1">
        <f t="array" ref="L268">_xlfn.IFS(J268+K268="", "Unknown", J268+K268&gt;3, "Large", J268+K268&gt;0.5, "Medium", J268+K268&gt;0, "Small")</f>
        <v>#N/A</v>
      </c>
      <c r="N268" cm="1">
        <f t="array" ref="N268">IF($M268="",INDEX($M$2:$M$2176,MATCH(1,INDEX(($A$2:$A$2176=$A268)*($M$2:$M$2176&lt;&gt;""),0),0)),$M268)</f>
        <v>8</v>
      </c>
      <c r="O268" s="2" t="str">
        <f t="shared" si="130"/>
        <v>Grown indoors</v>
      </c>
      <c r="P268" s="1" t="s">
        <v>6553</v>
      </c>
      <c r="R268" t="str">
        <f t="shared" si="134"/>
        <v>Medium</v>
      </c>
      <c r="W268"/>
      <c r="AF268" s="1" t="s">
        <v>23984</v>
      </c>
      <c r="AG268" s="1" t="str">
        <f t="shared" si="120"/>
        <v xml:space="preserve">Seed </v>
      </c>
      <c r="AH268"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68" s="1" t="s">
        <v>197</v>
      </c>
      <c r="AJ268" s="1" t="s">
        <v>23803</v>
      </c>
      <c r="AK268" s="1" t="s">
        <v>17104</v>
      </c>
      <c r="AL268" s="1" t="str">
        <f t="shared" si="131"/>
        <v>Unscented</v>
      </c>
      <c r="AM268" s="1" t="b">
        <v>0</v>
      </c>
      <c r="AN268" s="1" t="b">
        <v>0</v>
      </c>
      <c r="AO268" s="1" t="b">
        <v>0</v>
      </c>
      <c r="AP268" s="5" t="s">
        <v>54</v>
      </c>
      <c r="AQ268" s="5" t="str">
        <f t="shared" si="122"/>
        <v>Light, Medium</v>
      </c>
      <c r="AR268" s="1" t="s">
        <v>30</v>
      </c>
      <c r="AS268" s="1" t="str">
        <f t="shared" si="132"/>
        <v>None</v>
      </c>
      <c r="AT268" s="1" t="str">
        <f t="shared" si="123"/>
        <v>Full</v>
      </c>
      <c r="AU268" s="1" t="s">
        <v>27</v>
      </c>
      <c r="AV268" s="1" t="str">
        <f t="shared" si="124"/>
        <v>Dry</v>
      </c>
      <c r="AW268" s="1" t="s">
        <v>12</v>
      </c>
      <c r="AX268" s="1" t="str">
        <f t="shared" si="125"/>
        <v>Acid, Neutral, Alkaline</v>
      </c>
      <c r="AY268" s="1" t="b">
        <v>0</v>
      </c>
      <c r="AZ268" s="1" t="b">
        <v>0</v>
      </c>
      <c r="BA268" s="1" t="b">
        <v>0</v>
      </c>
      <c r="BC268" t="str">
        <f t="shared" si="126"/>
        <v>FALSE</v>
      </c>
      <c r="BE268" t="str">
        <f t="shared" si="127"/>
        <v>FALSE</v>
      </c>
      <c r="BF268" s="1" t="b">
        <v>0</v>
      </c>
      <c r="BG268" s="1" t="b">
        <v>0</v>
      </c>
      <c r="BH268" s="1" t="b">
        <v>0</v>
      </c>
      <c r="BJ268" s="1" t="str">
        <f t="shared" si="128"/>
        <v>FALSE</v>
      </c>
      <c r="BL268" t="str">
        <f t="shared" si="129"/>
        <v>FALSE</v>
      </c>
      <c r="BM268" s="1" t="b">
        <v>1</v>
      </c>
      <c r="BN268" s="1" t="b">
        <v>0</v>
      </c>
      <c r="BO268" s="1">
        <f t="shared" si="133"/>
        <v>9</v>
      </c>
      <c r="BP268" s="1" t="s">
        <v>6554</v>
      </c>
      <c r="BQ268" s="1" cm="1">
        <f t="array" ref="BQ268">_xlfn.IFS(BP268="None Known",0, LEN(BP268)&gt;500, 5,LEN(BP268)&gt;400, 4, LEN(BP268)&gt;300, 3, LEN(BP268)&gt;200, 2, LEN(BP268)&gt;1, 1)</f>
        <v>3</v>
      </c>
      <c r="BR268" s="1" t="s">
        <v>6555</v>
      </c>
      <c r="BS268" s="1">
        <v>2</v>
      </c>
      <c r="BT268" s="1" t="s">
        <v>31</v>
      </c>
      <c r="BU268" s="1">
        <v>0</v>
      </c>
      <c r="BV268" s="1" t="s">
        <v>1039</v>
      </c>
      <c r="BW268" s="1" t="s">
        <v>199</v>
      </c>
      <c r="BX268" s="1"/>
      <c r="BY268" t="str">
        <f>_xlfn.XLOOKUP($B268,Img_lookup!A:A,Img_lookup!B:B, "Not available")</f>
        <v>6b634a8d-330f-4c16-9cc4-531cc1b72060</v>
      </c>
      <c r="BZ268" t="str">
        <f>_xlfn.XLOOKUP($B268,Img_lookup!A:A,Img_lookup!C:C, "Not available")</f>
        <v>Antique illustration of astragalus creticus</v>
      </c>
      <c r="CA268" t="str">
        <f>_xlfn.XLOOKUP($B268,Img_lookup!A:A,Img_lookup!D:D, "Not available")</f>
        <v>Free Public Domain Illustrations by rawpixel</v>
      </c>
      <c r="CB268" t="str">
        <f>_xlfn.XLOOKUP($B268,Img_lookup!A:A,Img_lookup!E:E, "https://imgur.com/aT5wafe")</f>
        <v>https://api.openverse.engineering/v1/images/6b634a8d-330f-4c16-9cc4-531cc1b72060/thumb/</v>
      </c>
    </row>
    <row r="269" spans="1:80" ht="13" x14ac:dyDescent="0.15">
      <c r="A269" s="1" t="s">
        <v>193</v>
      </c>
      <c r="B269" s="1" t="s">
        <v>725</v>
      </c>
      <c r="C269" s="1" t="s">
        <v>726</v>
      </c>
      <c r="E269" s="1" t="s">
        <v>727</v>
      </c>
      <c r="F269" s="1" t="s">
        <v>22</v>
      </c>
      <c r="G269" s="1" t="s">
        <v>22</v>
      </c>
      <c r="H269" s="11" t="str">
        <f t="shared" si="135"/>
        <v>Perennial</v>
      </c>
      <c r="I269" s="1" t="s">
        <v>17108</v>
      </c>
      <c r="J269" s="1">
        <v>0.30000001199999998</v>
      </c>
      <c r="K269" s="1">
        <v>0.30000001199999998</v>
      </c>
      <c r="L269" t="str" cm="1">
        <f t="array" ref="L269">_xlfn.IFS(J269+K269="", "Unknown", J269+K269&gt;3, "Large", J269+K269&gt;0.5, "Medium", J269+K269&gt;0, "Small")</f>
        <v>Medium</v>
      </c>
      <c r="M269" s="1">
        <v>8</v>
      </c>
      <c r="N269" cm="1">
        <f t="array" ref="N269">IF($M269="",INDEX($M$2:$M$2176,MATCH(1,INDEX(($A$2:$A$2176=$A269)*($M$2:$M$2176&lt;&gt;""),0),0)),$M269)</f>
        <v>8</v>
      </c>
      <c r="O269" s="2" t="str">
        <f t="shared" si="130"/>
        <v>Grown indoors</v>
      </c>
      <c r="P269" s="1" t="s">
        <v>728</v>
      </c>
      <c r="R269" t="str">
        <f t="shared" si="134"/>
        <v>Medium</v>
      </c>
      <c r="W269"/>
      <c r="AF269" s="1" t="s">
        <v>23984</v>
      </c>
      <c r="AG269" s="1" t="str">
        <f t="shared" si="120"/>
        <v xml:space="preserve">Seed </v>
      </c>
      <c r="AH269"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69" s="1" t="s">
        <v>729</v>
      </c>
      <c r="AJ269" s="1" t="s">
        <v>23803</v>
      </c>
      <c r="AK269" s="1" t="s">
        <v>17104</v>
      </c>
      <c r="AL269" s="1" t="str">
        <f t="shared" si="131"/>
        <v>Scented</v>
      </c>
      <c r="AM269" s="1" t="b">
        <v>1</v>
      </c>
      <c r="AN269" s="1" t="b">
        <v>0</v>
      </c>
      <c r="AO269" s="1" t="b">
        <v>0</v>
      </c>
      <c r="AP269" s="5" t="s">
        <v>54</v>
      </c>
      <c r="AQ269" s="5" t="str">
        <f t="shared" si="122"/>
        <v>Light, Medium</v>
      </c>
      <c r="AR269" s="1" t="s">
        <v>30</v>
      </c>
      <c r="AS269" s="1" t="str">
        <f t="shared" si="132"/>
        <v>None</v>
      </c>
      <c r="AT269" s="1" t="str">
        <f t="shared" si="123"/>
        <v>Full</v>
      </c>
      <c r="AU269" s="1" t="s">
        <v>27</v>
      </c>
      <c r="AV269" s="1" t="str">
        <f t="shared" si="124"/>
        <v>Dry</v>
      </c>
      <c r="AW269" s="1" t="s">
        <v>12</v>
      </c>
      <c r="AX269" s="1" t="str">
        <f t="shared" si="125"/>
        <v>Acid, Neutral, Alkaline</v>
      </c>
      <c r="AY269" s="1" t="b">
        <v>1</v>
      </c>
      <c r="AZ269" s="1" t="b">
        <v>0</v>
      </c>
      <c r="BA269" s="1" t="b">
        <v>0</v>
      </c>
      <c r="BC269" t="str">
        <f t="shared" si="126"/>
        <v>FALSE</v>
      </c>
      <c r="BE269" t="str">
        <f t="shared" si="127"/>
        <v>FALSE</v>
      </c>
      <c r="BF269" s="1" t="b">
        <v>0</v>
      </c>
      <c r="BG269" s="1" t="b">
        <v>0</v>
      </c>
      <c r="BH269" s="1" t="b">
        <v>0</v>
      </c>
      <c r="BJ269" s="1" t="str">
        <f t="shared" si="128"/>
        <v>FALSE</v>
      </c>
      <c r="BL269" t="str">
        <f t="shared" si="129"/>
        <v>FALSE</v>
      </c>
      <c r="BM269" s="1" t="b">
        <v>1</v>
      </c>
      <c r="BN269" s="1" t="b">
        <v>0</v>
      </c>
      <c r="BO269" s="1">
        <f t="shared" si="133"/>
        <v>13</v>
      </c>
      <c r="BP269" s="1" t="s">
        <v>730</v>
      </c>
      <c r="BQ269" s="1" cm="1">
        <f t="array" ref="BQ269">_xlfn.IFS(BP269="None Known",0, LEN(BP269)&gt;500, 5,LEN(BP269)&gt;400, 4, LEN(BP269)&gt;300, 3, LEN(BP269)&gt;200, 2, LEN(BP269)&gt;1, 1)</f>
        <v>4</v>
      </c>
      <c r="BR269" s="1" t="s">
        <v>731</v>
      </c>
      <c r="BS269" s="1">
        <v>2</v>
      </c>
      <c r="BT269" s="1" t="s">
        <v>732</v>
      </c>
      <c r="BU269" s="1">
        <v>3</v>
      </c>
      <c r="BV269" s="1" t="s">
        <v>245</v>
      </c>
      <c r="BW269" s="1" t="s">
        <v>199</v>
      </c>
      <c r="BX269" s="1"/>
      <c r="BY269" t="str">
        <f>_xlfn.XLOOKUP($B269,Img_lookup!A:A,Img_lookup!B:B, "Not available")</f>
        <v>Not available</v>
      </c>
      <c r="BZ269" t="str">
        <f>_xlfn.XLOOKUP($B269,Img_lookup!A:A,Img_lookup!C:C, "Not available")</f>
        <v>Not available</v>
      </c>
      <c r="CA269" t="str">
        <f>_xlfn.XLOOKUP($B269,Img_lookup!A:A,Img_lookup!D:D, "Not available")</f>
        <v>Not available</v>
      </c>
      <c r="CB269" t="str">
        <f>_xlfn.XLOOKUP($B269,Img_lookup!A:A,Img_lookup!E:E, "https://imgur.com/aT5wafe")</f>
        <v>https://imgur.com/aT5wafe</v>
      </c>
    </row>
    <row r="270" spans="1:80" ht="13" x14ac:dyDescent="0.15">
      <c r="A270" s="1" t="s">
        <v>193</v>
      </c>
      <c r="B270" s="1" t="s">
        <v>13337</v>
      </c>
      <c r="E270" s="1" t="s">
        <v>13338</v>
      </c>
      <c r="F270" s="1" t="s">
        <v>85</v>
      </c>
      <c r="G270" s="1" t="s">
        <v>85</v>
      </c>
      <c r="H270" s="11" t="str">
        <f t="shared" si="135"/>
        <v>Annual</v>
      </c>
      <c r="J270" s="1">
        <v>0.60000002399999997</v>
      </c>
      <c r="K270" s="1">
        <v>0.44999998800000002</v>
      </c>
      <c r="L270" t="str" cm="1">
        <f t="array" ref="L270">_xlfn.IFS(J270+K270="", "Unknown", J270+K270&gt;3, "Large", J270+K270&gt;0.5, "Medium", J270+K270&gt;0, "Small")</f>
        <v>Medium</v>
      </c>
      <c r="N270" cm="1">
        <f t="array" ref="N270">IF($M270="",INDEX($M$2:$M$2176,MATCH(1,INDEX(($A$2:$A$2176=$A270)*($M$2:$M$2176&lt;&gt;""),0),0)),$M270)</f>
        <v>8</v>
      </c>
      <c r="O270" s="2" t="str">
        <f t="shared" si="130"/>
        <v>Grown indoors</v>
      </c>
      <c r="P270" s="1" t="s">
        <v>13339</v>
      </c>
      <c r="R270" t="str">
        <f t="shared" si="134"/>
        <v>Medium</v>
      </c>
      <c r="T270" s="1"/>
      <c r="U270" s="1"/>
      <c r="V270" s="1" t="s">
        <v>1006</v>
      </c>
      <c r="W270" s="6" t="str">
        <f>IF(ISNUMBER(SEARCH("-",V270)),TRIM(LEFT(V270,FIND("-",V270)-1)),V270)</f>
        <v>5</v>
      </c>
      <c r="X270" t="str">
        <f>IF(W270="1", "January", IF(W270="2", "February", IF(W270="3", "March", IF(W270="4", "April", IF(W270="5", "May", IF(W270="6", "June", IF(W270="7", "July", IF(W270="8", "August", IF(W270="9", "September", IF(W270="10", "October", IF(W270="11", "November", IF(W270="12", "December", "Other"))))))))))))</f>
        <v>May</v>
      </c>
      <c r="Y270" s="2" t="str">
        <f>IF(ISNUMBER(SEARCH("-",V270)),TRIM(RIGHT(V270,LEN(V270)-SEARCH("-",V270))),V270)</f>
        <v>7</v>
      </c>
      <c r="Z270" s="2" t="str">
        <f>IF(Y270="1", "January", IF(Y270="2", "February", IF(Y270="3", "March", IF(Y270="4", "April", IF(Y270="5", "May", IF(Y270="6", "June", IF(Y270="7", "July", IF(Y270="8", "August", IF(Y270="9", "September", IF(Y270="10", "October", IF(Y270="11", "November", IF(Y270="12", "December", "Other"))))))))))))</f>
        <v>July</v>
      </c>
      <c r="AA270" s="1" t="s">
        <v>108</v>
      </c>
      <c r="AB270" s="1" t="str">
        <f>IF(ISNUMBER(SEARCH("-",AA270)),TRIM(LEFT(AA270,FIND("-",AA270)-1)),AA270)</f>
        <v>7</v>
      </c>
      <c r="AC270" s="1" t="str">
        <f>IF(AB270="1", "January", IF(AB270="2", "February", IF(AB270="3", "March", IF(AB270="4", "April", IF(AB270="5", "May", IF(AB270="6", "June", IF(AB270="7", "July", IF(AB270="8", "August", IF(AB270="9", "September", IF(AB270="10", "October", IF(AB270="11", "November", IF(AB270="12", "December", "Other"))))))))))))</f>
        <v>July</v>
      </c>
      <c r="AD270" s="1" t="str">
        <f>IF(ISNUMBER(SEARCH("-",AA270)),TRIM(RIGHT(AA270,LEN(AA270)-SEARCH("-",AA270))),AA270)</f>
        <v>9</v>
      </c>
      <c r="AE270" s="1" t="str">
        <f>IF(AD270="1", "January", IF(AD270="2", "February", IF(AD270="3", "March", IF(AD270="4", "April", IF(AD270="5", "May", IF(AD270="6", "June", IF(AD270="7", "July", IF(AD270="8", "August", IF(AD270="9", "September", IF(AD270="10", "October", IF(AD270="11", "November", IF(AD270="12", "December", "Other"))))))))))))</f>
        <v>September</v>
      </c>
      <c r="AF270" s="1" t="s">
        <v>24298</v>
      </c>
      <c r="AG270" s="1" t="str">
        <f t="shared" si="120"/>
        <v xml:space="preserve">Seed </v>
      </c>
      <c r="AH270" s="2" t="str">
        <f t="shared" si="121"/>
        <v>Sow late winter in a greenhouse. Pre-soak the seed for 24 hours in warm water. If any seed does not swell up in this time then carefully prick it with a needle making sure that you do not damage the embryo, and re-soak for a further 24 hours. Germination usually takes place within 3 - 6 weeks at 13�c[134, 200]. As soon as it is large enough to handle, prick the seedlings out into individual pots and plant them out in early summer.</v>
      </c>
      <c r="AI270" s="1" t="s">
        <v>13340</v>
      </c>
      <c r="AJ270" s="1" t="s">
        <v>23803</v>
      </c>
      <c r="AK270" s="1" t="s">
        <v>17104</v>
      </c>
      <c r="AL270" s="1" t="str">
        <f t="shared" si="131"/>
        <v>Unscented</v>
      </c>
      <c r="AM270" s="1" t="b">
        <v>0</v>
      </c>
      <c r="AN270" s="1" t="b">
        <v>0</v>
      </c>
      <c r="AO270" s="1" t="b">
        <v>0</v>
      </c>
      <c r="AP270" s="5" t="s">
        <v>54</v>
      </c>
      <c r="AQ270" s="5" t="str">
        <f t="shared" si="122"/>
        <v>Light, Medium</v>
      </c>
      <c r="AR270" s="1" t="s">
        <v>30</v>
      </c>
      <c r="AS270" s="1" t="str">
        <f t="shared" si="132"/>
        <v>None</v>
      </c>
      <c r="AT270" s="1" t="str">
        <f t="shared" si="123"/>
        <v>Full</v>
      </c>
      <c r="AU270" s="1" t="s">
        <v>27</v>
      </c>
      <c r="AV270" s="1" t="str">
        <f t="shared" si="124"/>
        <v>Dry</v>
      </c>
      <c r="AW270" s="1" t="s">
        <v>12</v>
      </c>
      <c r="AX270" s="1" t="str">
        <f t="shared" si="125"/>
        <v>Acid, Neutral, Alkaline</v>
      </c>
      <c r="AY270" s="1" t="b">
        <v>0</v>
      </c>
      <c r="AZ270" s="1" t="b">
        <v>0</v>
      </c>
      <c r="BA270" s="1" t="b">
        <v>0</v>
      </c>
      <c r="BC270" t="str">
        <f t="shared" si="126"/>
        <v>FALSE</v>
      </c>
      <c r="BE270" t="str">
        <f t="shared" si="127"/>
        <v>FALSE</v>
      </c>
      <c r="BF270" s="1" t="b">
        <v>0</v>
      </c>
      <c r="BG270" s="1" t="b">
        <v>0</v>
      </c>
      <c r="BH270" s="1" t="b">
        <v>0</v>
      </c>
      <c r="BJ270" s="1" t="str">
        <f t="shared" si="128"/>
        <v>FALSE</v>
      </c>
      <c r="BL270" t="str">
        <f t="shared" si="129"/>
        <v>FALSE</v>
      </c>
      <c r="BM270" s="1" t="b">
        <v>1</v>
      </c>
      <c r="BN270" s="1" t="b">
        <v>0</v>
      </c>
      <c r="BO270" s="1">
        <f t="shared" si="133"/>
        <v>5</v>
      </c>
      <c r="BP270" s="1" t="s">
        <v>31</v>
      </c>
      <c r="BQ270" s="1" cm="1">
        <f t="array" ref="BQ270">_xlfn.IFS(BP270="None Known",0, LEN(BP270)&gt;500, 5,LEN(BP270)&gt;400, 4, LEN(BP270)&gt;300, 3, LEN(BP270)&gt;200, 2, LEN(BP270)&gt;1, 1)</f>
        <v>0</v>
      </c>
      <c r="BR270" s="1" t="s">
        <v>13341</v>
      </c>
      <c r="BS270" s="1">
        <v>1</v>
      </c>
      <c r="BT270" s="1" t="s">
        <v>13342</v>
      </c>
      <c r="BU270" s="1">
        <v>2</v>
      </c>
      <c r="BV270" s="1" t="s">
        <v>5107</v>
      </c>
      <c r="BW270" s="1" t="s">
        <v>199</v>
      </c>
      <c r="BX270" s="1"/>
      <c r="BY270" t="str">
        <f>_xlfn.XLOOKUP($B270,Img_lookup!A:A,Img_lookup!B:B, "Not available")</f>
        <v>d1f9d01a-036e-4758-ab11-ffcae918fc87</v>
      </c>
      <c r="BZ270" t="str">
        <f>_xlfn.XLOOKUP($B270,Img_lookup!A:A,Img_lookup!C:C, "Not available")</f>
        <v>Astragalus hamosus</v>
      </c>
      <c r="CA270" t="str">
        <f>_xlfn.XLOOKUP($B270,Img_lookup!A:A,Img_lookup!D:D, "Not available")</f>
        <v>liesvanrompaey</v>
      </c>
      <c r="CB270" t="str">
        <f>_xlfn.XLOOKUP($B270,Img_lookup!A:A,Img_lookup!E:E, "https://imgur.com/aT5wafe")</f>
        <v>https://api.openverse.engineering/v1/images/d1f9d01a-036e-4758-ab11-ffcae918fc87/thumb/</v>
      </c>
    </row>
    <row r="271" spans="1:80" ht="13" x14ac:dyDescent="0.15">
      <c r="A271" s="1" t="s">
        <v>193</v>
      </c>
      <c r="B271" s="1" t="s">
        <v>194</v>
      </c>
      <c r="E271" s="1" t="s">
        <v>195</v>
      </c>
      <c r="F271" s="1" t="s">
        <v>6</v>
      </c>
      <c r="G271" s="1" t="s">
        <v>6</v>
      </c>
      <c r="H271" s="11" t="str">
        <f t="shared" si="135"/>
        <v>Perennial</v>
      </c>
      <c r="L271" t="e" cm="1">
        <f t="array" ref="L271">_xlfn.IFS(J271+K271="", "Unknown", J271+K271&gt;3, "Large", J271+K271&gt;0.5, "Medium", J271+K271&gt;0, "Small")</f>
        <v>#N/A</v>
      </c>
      <c r="N271" cm="1">
        <f t="array" ref="N271">IF($M271="",INDEX($M$2:$M$2176,MATCH(1,INDEX(($A$2:$A$2176=$A271)*($M$2:$M$2176&lt;&gt;""),0),0)),$M271)</f>
        <v>8</v>
      </c>
      <c r="O271" s="2" t="str">
        <f t="shared" si="130"/>
        <v>Grown indoors</v>
      </c>
      <c r="P271" s="1" t="s">
        <v>196</v>
      </c>
      <c r="R271" t="str">
        <f t="shared" si="134"/>
        <v>Medium</v>
      </c>
      <c r="W271"/>
      <c r="AF271" s="1" t="s">
        <v>23984</v>
      </c>
      <c r="AG271" s="1" t="str">
        <f t="shared" si="120"/>
        <v xml:space="preserve">Seed </v>
      </c>
      <c r="AH271"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1" s="1" t="s">
        <v>197</v>
      </c>
      <c r="AJ271" s="1" t="s">
        <v>23803</v>
      </c>
      <c r="AK271" s="1" t="s">
        <v>17104</v>
      </c>
      <c r="AL271" s="1" t="str">
        <f t="shared" si="131"/>
        <v>Unscented</v>
      </c>
      <c r="AM271" s="1" t="b">
        <v>0</v>
      </c>
      <c r="AN271" s="1" t="b">
        <v>0</v>
      </c>
      <c r="AO271" s="1" t="b">
        <v>0</v>
      </c>
      <c r="AP271" s="5" t="s">
        <v>54</v>
      </c>
      <c r="AQ271" s="5" t="str">
        <f t="shared" si="122"/>
        <v>Light, Medium</v>
      </c>
      <c r="AR271" s="1" t="s">
        <v>30</v>
      </c>
      <c r="AS271" s="1" t="str">
        <f t="shared" si="132"/>
        <v>None</v>
      </c>
      <c r="AT271" s="1" t="str">
        <f t="shared" si="123"/>
        <v>Full</v>
      </c>
      <c r="AU271" s="1" t="s">
        <v>11</v>
      </c>
      <c r="AV271" s="1" t="str">
        <f t="shared" si="124"/>
        <v>Dry, Moist</v>
      </c>
      <c r="AW271" s="1" t="s">
        <v>12</v>
      </c>
      <c r="AX271" s="1" t="str">
        <f t="shared" si="125"/>
        <v>Acid, Neutral, Alkaline</v>
      </c>
      <c r="AY271" s="1" t="b">
        <v>0</v>
      </c>
      <c r="AZ271" s="1" t="b">
        <v>0</v>
      </c>
      <c r="BA271" s="1" t="b">
        <v>0</v>
      </c>
      <c r="BC271" t="str">
        <f t="shared" si="126"/>
        <v>FALSE</v>
      </c>
      <c r="BE271" t="str">
        <f t="shared" si="127"/>
        <v>FALSE</v>
      </c>
      <c r="BF271" s="1" t="b">
        <v>0</v>
      </c>
      <c r="BG271" s="1" t="b">
        <v>0</v>
      </c>
      <c r="BH271" s="1" t="b">
        <v>0</v>
      </c>
      <c r="BJ271" s="1" t="str">
        <f t="shared" si="128"/>
        <v>FALSE</v>
      </c>
      <c r="BL271" t="str">
        <f t="shared" si="129"/>
        <v>FALSE</v>
      </c>
      <c r="BM271" s="1" t="b">
        <v>1</v>
      </c>
      <c r="BN271" s="1" t="b">
        <v>0</v>
      </c>
      <c r="BO271" s="1">
        <f t="shared" si="133"/>
        <v>3</v>
      </c>
      <c r="BP271" s="1" t="s">
        <v>31</v>
      </c>
      <c r="BQ271" s="1" cm="1">
        <f t="array" ref="BQ271">_xlfn.IFS(BP271="None Known",0, LEN(BP271)&gt;500, 5,LEN(BP271)&gt;400, 4, LEN(BP271)&gt;300, 3, LEN(BP271)&gt;200, 2, LEN(BP271)&gt;1, 1)</f>
        <v>0</v>
      </c>
      <c r="BR271" s="1" t="s">
        <v>198</v>
      </c>
      <c r="BS271" s="1">
        <v>1</v>
      </c>
      <c r="BT271" s="1" t="s">
        <v>31</v>
      </c>
      <c r="BU271" s="1">
        <v>0</v>
      </c>
      <c r="BV271" s="1" t="s">
        <v>34</v>
      </c>
      <c r="BW271" s="1" t="s">
        <v>199</v>
      </c>
      <c r="BX271" s="1"/>
      <c r="BY271" t="str">
        <f>_xlfn.XLOOKUP($B271,Img_lookup!A:A,Img_lookup!B:B, "Not available")</f>
        <v>aa3249b3-9024-475b-bb6a-2fcf38a57e63</v>
      </c>
      <c r="BZ271" t="str">
        <f>_xlfn.XLOOKUP($B271,Img_lookup!A:A,Img_lookup!C:C, "Not available")</f>
        <v>Astragalus henryi Oliv.</v>
      </c>
      <c r="CA271" t="str">
        <f>_xlfn.XLOOKUP($B271,Img_lookup!A:A,Img_lookup!D:D, "Not available")</f>
        <v>Augustine Henry</v>
      </c>
      <c r="CB271" t="str">
        <f>_xlfn.XLOOKUP($B271,Img_lookup!A:A,Img_lookup!E:E, "https://imgur.com/aT5wafe")</f>
        <v>https://api.openverse.engineering/v1/images/aa3249b3-9024-475b-bb6a-2fcf38a57e63/thumb/</v>
      </c>
    </row>
    <row r="272" spans="1:80" ht="13" x14ac:dyDescent="0.15">
      <c r="A272" s="1" t="s">
        <v>193</v>
      </c>
      <c r="B272" s="1" t="s">
        <v>10886</v>
      </c>
      <c r="E272" s="1" t="s">
        <v>10887</v>
      </c>
      <c r="F272" s="1" t="s">
        <v>6</v>
      </c>
      <c r="G272" s="1" t="s">
        <v>6</v>
      </c>
      <c r="H272" s="11" t="str">
        <f t="shared" si="135"/>
        <v>Perennial</v>
      </c>
      <c r="L272" t="e" cm="1">
        <f t="array" ref="L272">_xlfn.IFS(J272+K272="", "Unknown", J272+K272&gt;3, "Large", J272+K272&gt;0.5, "Medium", J272+K272&gt;0, "Small")</f>
        <v>#N/A</v>
      </c>
      <c r="N272" cm="1">
        <f t="array" ref="N272">IF($M272="",INDEX($M$2:$M$2176,MATCH(1,INDEX(($A$2:$A$2176=$A272)*($M$2:$M$2176&lt;&gt;""),0),0)),$M272)</f>
        <v>8</v>
      </c>
      <c r="O272" s="2" t="str">
        <f t="shared" si="130"/>
        <v>Grown indoors</v>
      </c>
      <c r="P272" s="1" t="s">
        <v>196</v>
      </c>
      <c r="R272" t="str">
        <f t="shared" si="134"/>
        <v>Medium</v>
      </c>
      <c r="W272"/>
      <c r="AF272" s="1" t="s">
        <v>23984</v>
      </c>
      <c r="AG272" s="1" t="str">
        <f t="shared" si="120"/>
        <v xml:space="preserve">Seed </v>
      </c>
      <c r="AH272"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2" s="1" t="s">
        <v>10888</v>
      </c>
      <c r="AJ272" s="1" t="s">
        <v>23803</v>
      </c>
      <c r="AK272" s="1" t="s">
        <v>17104</v>
      </c>
      <c r="AL272" s="1" t="str">
        <f t="shared" si="131"/>
        <v>Unscented</v>
      </c>
      <c r="AM272" s="1" t="b">
        <v>0</v>
      </c>
      <c r="AN272" s="1" t="b">
        <v>0</v>
      </c>
      <c r="AO272" s="1" t="b">
        <v>0</v>
      </c>
      <c r="AP272" s="5" t="s">
        <v>54</v>
      </c>
      <c r="AQ272" s="5" t="str">
        <f t="shared" si="122"/>
        <v>Light, Medium</v>
      </c>
      <c r="AR272" s="1" t="s">
        <v>30</v>
      </c>
      <c r="AS272" s="1" t="str">
        <f t="shared" si="132"/>
        <v>None</v>
      </c>
      <c r="AT272" s="1" t="str">
        <f t="shared" si="123"/>
        <v>Full</v>
      </c>
      <c r="AU272" s="1" t="s">
        <v>11</v>
      </c>
      <c r="AV272" s="1" t="str">
        <f t="shared" si="124"/>
        <v>Dry, Moist</v>
      </c>
      <c r="AW272" s="1" t="s">
        <v>12</v>
      </c>
      <c r="AX272" s="1" t="str">
        <f t="shared" si="125"/>
        <v>Acid, Neutral, Alkaline</v>
      </c>
      <c r="AY272" s="1" t="b">
        <v>0</v>
      </c>
      <c r="AZ272" s="1" t="b">
        <v>0</v>
      </c>
      <c r="BA272" s="1" t="b">
        <v>0</v>
      </c>
      <c r="BC272" t="str">
        <f t="shared" si="126"/>
        <v>FALSE</v>
      </c>
      <c r="BE272" t="str">
        <f t="shared" si="127"/>
        <v>FALSE</v>
      </c>
      <c r="BF272" s="1" t="b">
        <v>0</v>
      </c>
      <c r="BG272" s="1" t="b">
        <v>0</v>
      </c>
      <c r="BH272" s="1" t="b">
        <v>0</v>
      </c>
      <c r="BJ272" s="1" t="str">
        <f t="shared" si="128"/>
        <v>FALSE</v>
      </c>
      <c r="BL272" t="str">
        <f t="shared" si="129"/>
        <v>FALSE</v>
      </c>
      <c r="BM272" s="1" t="b">
        <v>1</v>
      </c>
      <c r="BN272" s="1" t="b">
        <v>0</v>
      </c>
      <c r="BO272" s="1">
        <f t="shared" si="133"/>
        <v>4</v>
      </c>
      <c r="BP272" s="1" t="s">
        <v>31</v>
      </c>
      <c r="BQ272" s="1" cm="1">
        <f t="array" ref="BQ272">_xlfn.IFS(BP272="None Known",0, LEN(BP272)&gt;500, 5,LEN(BP272)&gt;400, 4, LEN(BP272)&gt;300, 3, LEN(BP272)&gt;200, 2, LEN(BP272)&gt;1, 1)</f>
        <v>0</v>
      </c>
      <c r="BR272" s="1" t="s">
        <v>198</v>
      </c>
      <c r="BS272" s="1">
        <v>1</v>
      </c>
      <c r="BT272" s="1" t="s">
        <v>10889</v>
      </c>
      <c r="BU272" s="1">
        <v>1</v>
      </c>
      <c r="BV272" s="1" t="s">
        <v>34</v>
      </c>
      <c r="BW272" s="1" t="s">
        <v>199</v>
      </c>
      <c r="BX272" s="1"/>
      <c r="BY272" t="str">
        <f>_xlfn.XLOOKUP($B272,Img_lookup!A:A,Img_lookup!B:B, "Not available")</f>
        <v>30e2d390-f33c-4065-bfd9-427c82781b74</v>
      </c>
      <c r="BZ272" t="str">
        <f>_xlfn.XLOOKUP($B272,Img_lookup!A:A,Img_lookup!C:C, "Not available")</f>
        <v>Astragalus hoantchy Franch.</v>
      </c>
      <c r="CA272" t="str">
        <f>_xlfn.XLOOKUP($B272,Img_lookup!A:A,Img_lookup!D:D, "Not available")</f>
        <v>Ren-Chang Ching</v>
      </c>
      <c r="CB272" t="str">
        <f>_xlfn.XLOOKUP($B272,Img_lookup!A:A,Img_lookup!E:E, "https://imgur.com/aT5wafe")</f>
        <v>https://api.openverse.engineering/v1/images/30e2d390-f33c-4065-bfd9-427c82781b74/thumb/</v>
      </c>
    </row>
    <row r="273" spans="1:80" ht="13" x14ac:dyDescent="0.15">
      <c r="A273" s="1" t="s">
        <v>193</v>
      </c>
      <c r="B273" s="1" t="s">
        <v>11076</v>
      </c>
      <c r="D273" s="1" t="s">
        <v>11077</v>
      </c>
      <c r="E273" s="1" t="s">
        <v>11078</v>
      </c>
      <c r="F273" s="1" t="s">
        <v>22</v>
      </c>
      <c r="G273" s="1" t="s">
        <v>22</v>
      </c>
      <c r="H273" s="11" t="str">
        <f t="shared" si="135"/>
        <v>Perennial</v>
      </c>
      <c r="I273" s="1" t="s">
        <v>17107</v>
      </c>
      <c r="J273" s="1">
        <v>0.30000001199999998</v>
      </c>
      <c r="L273" t="str" cm="1">
        <f t="array" ref="L273">_xlfn.IFS(J273+K273="", "Unknown", J273+K273&gt;3, "Large", J273+K273&gt;0.5, "Medium", J273+K273&gt;0, "Small")</f>
        <v>Small</v>
      </c>
      <c r="M273" s="1">
        <v>6</v>
      </c>
      <c r="N273" cm="1">
        <f t="array" ref="N273">IF($M273="",INDEX($M$2:$M$2176,MATCH(1,INDEX(($A$2:$A$2176=$A273)*($M$2:$M$2176&lt;&gt;""),0),0)),$M273)</f>
        <v>6</v>
      </c>
      <c r="O273" s="2" t="str">
        <f t="shared" si="130"/>
        <v>Seasonal outdoors</v>
      </c>
      <c r="P273" s="1" t="s">
        <v>11079</v>
      </c>
      <c r="R273" t="str">
        <f t="shared" si="134"/>
        <v>Medium</v>
      </c>
      <c r="W273"/>
      <c r="AF273" s="1" t="s">
        <v>23984</v>
      </c>
      <c r="AG273" s="1" t="str">
        <f t="shared" si="120"/>
        <v xml:space="preserve">Seed </v>
      </c>
      <c r="AH273"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3" s="1" t="s">
        <v>11080</v>
      </c>
      <c r="AJ273" s="1" t="s">
        <v>23803</v>
      </c>
      <c r="AK273" s="1" t="s">
        <v>17104</v>
      </c>
      <c r="AL273" s="1" t="str">
        <f t="shared" si="131"/>
        <v>Unscented</v>
      </c>
      <c r="AM273" s="1" t="b">
        <v>0</v>
      </c>
      <c r="AN273" s="1" t="b">
        <v>0</v>
      </c>
      <c r="AO273" s="1" t="b">
        <v>0</v>
      </c>
      <c r="AP273" s="5" t="s">
        <v>54</v>
      </c>
      <c r="AQ273" s="5" t="str">
        <f t="shared" si="122"/>
        <v>Light, Medium</v>
      </c>
      <c r="AR273" s="1" t="s">
        <v>30</v>
      </c>
      <c r="AS273" s="1" t="str">
        <f t="shared" si="132"/>
        <v>None</v>
      </c>
      <c r="AT273" s="1" t="str">
        <f t="shared" si="123"/>
        <v>Full</v>
      </c>
      <c r="AU273" s="1" t="s">
        <v>27</v>
      </c>
      <c r="AV273" s="1" t="str">
        <f t="shared" si="124"/>
        <v>Dry</v>
      </c>
      <c r="AW273" s="1" t="s">
        <v>12</v>
      </c>
      <c r="AX273" s="1" t="str">
        <f t="shared" si="125"/>
        <v>Acid, Neutral, Alkaline</v>
      </c>
      <c r="AY273" s="1" t="b">
        <v>0</v>
      </c>
      <c r="AZ273" s="1" t="b">
        <v>0</v>
      </c>
      <c r="BA273" s="1" t="b">
        <v>0</v>
      </c>
      <c r="BC273" t="str">
        <f t="shared" si="126"/>
        <v>FALSE</v>
      </c>
      <c r="BE273" t="str">
        <f t="shared" si="127"/>
        <v>FALSE</v>
      </c>
      <c r="BF273" s="1" t="b">
        <v>0</v>
      </c>
      <c r="BG273" s="1" t="b">
        <v>0</v>
      </c>
      <c r="BH273" s="1" t="b">
        <v>0</v>
      </c>
      <c r="BJ273" s="1" t="str">
        <f t="shared" si="128"/>
        <v>FALSE</v>
      </c>
      <c r="BL273" t="str">
        <f t="shared" si="129"/>
        <v>FALSE</v>
      </c>
      <c r="BM273" s="1" t="b">
        <v>1</v>
      </c>
      <c r="BN273" s="1" t="b">
        <v>0</v>
      </c>
      <c r="BO273" s="1">
        <f t="shared" si="133"/>
        <v>12</v>
      </c>
      <c r="BP273" s="1" t="s">
        <v>6554</v>
      </c>
      <c r="BQ273" s="1" cm="1">
        <f t="array" ref="BQ273">_xlfn.IFS(BP273="None Known",0, LEN(BP273)&gt;500, 5,LEN(BP273)&gt;400, 4, LEN(BP273)&gt;300, 3, LEN(BP273)&gt;200, 2, LEN(BP273)&gt;1, 1)</f>
        <v>3</v>
      </c>
      <c r="BR273" s="1" t="s">
        <v>11081</v>
      </c>
      <c r="BS273" s="1">
        <v>3</v>
      </c>
      <c r="BT273" s="1" t="s">
        <v>31</v>
      </c>
      <c r="BU273" s="1">
        <v>0</v>
      </c>
      <c r="BV273" s="1" t="s">
        <v>2101</v>
      </c>
      <c r="BW273" s="1" t="s">
        <v>199</v>
      </c>
      <c r="BX273" s="1"/>
      <c r="BY273" t="str">
        <f>_xlfn.XLOOKUP($B273,Img_lookup!A:A,Img_lookup!B:B, "Not available")</f>
        <v>3519dc7c-afff-4a4d-8062-5a9b11736dc8</v>
      </c>
      <c r="BZ273" t="str">
        <f>_xlfn.XLOOKUP($B273,Img_lookup!A:A,Img_lookup!C:C, "Not available")</f>
        <v>Amado Beach - Astragalus massiliensis</v>
      </c>
      <c r="CA273" t="str">
        <f>_xlfn.XLOOKUP($B273,Img_lookup!A:A,Img_lookup!D:D, "Not available")</f>
        <v>muffinn</v>
      </c>
      <c r="CB273" t="str">
        <f>_xlfn.XLOOKUP($B273,Img_lookup!A:A,Img_lookup!E:E, "https://imgur.com/aT5wafe")</f>
        <v>https://api.openverse.engineering/v1/images/3519dc7c-afff-4a4d-8062-5a9b11736dc8/thumb/</v>
      </c>
    </row>
    <row r="274" spans="1:80" ht="13" x14ac:dyDescent="0.15">
      <c r="A274" s="1" t="s">
        <v>193</v>
      </c>
      <c r="B274" s="1" t="s">
        <v>6572</v>
      </c>
      <c r="E274" s="1" t="s">
        <v>6573</v>
      </c>
      <c r="F274" s="1" t="s">
        <v>6</v>
      </c>
      <c r="G274" s="1" t="s">
        <v>6</v>
      </c>
      <c r="H274" s="11" t="str">
        <f t="shared" si="135"/>
        <v>Perennial</v>
      </c>
      <c r="J274" s="1">
        <v>0.5</v>
      </c>
      <c r="L274" t="str" cm="1">
        <f t="array" ref="L274">_xlfn.IFS(J274+K274="", "Unknown", J274+K274&gt;3, "Large", J274+K274&gt;0.5, "Medium", J274+K274&gt;0, "Small")</f>
        <v>Small</v>
      </c>
      <c r="N274" cm="1">
        <f t="array" ref="N274">IF($M274="",INDEX($M$2:$M$2176,MATCH(1,INDEX(($A$2:$A$2176=$A274)*($M$2:$M$2176&lt;&gt;""),0),0)),$M274)</f>
        <v>8</v>
      </c>
      <c r="O274" s="2" t="str">
        <f t="shared" si="130"/>
        <v>Grown indoors</v>
      </c>
      <c r="P274" s="1" t="s">
        <v>6574</v>
      </c>
      <c r="R274" t="str">
        <f t="shared" si="134"/>
        <v>Medium</v>
      </c>
      <c r="W274"/>
      <c r="AF274" s="1" t="s">
        <v>23984</v>
      </c>
      <c r="AG274" s="1" t="str">
        <f t="shared" si="120"/>
        <v xml:space="preserve">Seed </v>
      </c>
      <c r="AH274"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4" s="1" t="s">
        <v>197</v>
      </c>
      <c r="AJ274" s="1" t="s">
        <v>23803</v>
      </c>
      <c r="AK274" s="1" t="s">
        <v>17104</v>
      </c>
      <c r="AL274" s="1" t="str">
        <f t="shared" si="131"/>
        <v>Unscented</v>
      </c>
      <c r="AM274" s="1" t="b">
        <v>0</v>
      </c>
      <c r="AN274" s="1" t="b">
        <v>0</v>
      </c>
      <c r="AO274" s="1" t="b">
        <v>0</v>
      </c>
      <c r="AP274" s="5" t="s">
        <v>54</v>
      </c>
      <c r="AQ274" s="5" t="str">
        <f t="shared" si="122"/>
        <v>Light, Medium</v>
      </c>
      <c r="AR274" s="1" t="s">
        <v>30</v>
      </c>
      <c r="AS274" s="1" t="str">
        <f t="shared" si="132"/>
        <v>None</v>
      </c>
      <c r="AT274" s="1" t="str">
        <f t="shared" si="123"/>
        <v>Full</v>
      </c>
      <c r="AU274" s="1" t="s">
        <v>27</v>
      </c>
      <c r="AV274" s="1" t="str">
        <f t="shared" si="124"/>
        <v>Dry</v>
      </c>
      <c r="AW274" s="1" t="s">
        <v>12</v>
      </c>
      <c r="AX274" s="1" t="str">
        <f t="shared" si="125"/>
        <v>Acid, Neutral, Alkaline</v>
      </c>
      <c r="AY274" s="1" t="b">
        <v>0</v>
      </c>
      <c r="AZ274" s="1" t="b">
        <v>0</v>
      </c>
      <c r="BA274" s="1" t="b">
        <v>0</v>
      </c>
      <c r="BC274" t="str">
        <f t="shared" si="126"/>
        <v>FALSE</v>
      </c>
      <c r="BE274" t="str">
        <f t="shared" si="127"/>
        <v>FALSE</v>
      </c>
      <c r="BF274" s="1" t="b">
        <v>0</v>
      </c>
      <c r="BG274" s="1" t="b">
        <v>0</v>
      </c>
      <c r="BH274" s="1" t="b">
        <v>0</v>
      </c>
      <c r="BJ274" s="1" t="str">
        <f t="shared" si="128"/>
        <v>FALSE</v>
      </c>
      <c r="BL274" t="str">
        <f t="shared" si="129"/>
        <v>FALSE</v>
      </c>
      <c r="BM274" s="1" t="b">
        <v>1</v>
      </c>
      <c r="BN274" s="1" t="b">
        <v>0</v>
      </c>
      <c r="BO274" s="1">
        <f t="shared" si="133"/>
        <v>6</v>
      </c>
      <c r="BP274" s="1" t="s">
        <v>31</v>
      </c>
      <c r="BQ274" s="1" cm="1">
        <f t="array" ref="BQ274">_xlfn.IFS(BP274="None Known",0, LEN(BP274)&gt;500, 5,LEN(BP274)&gt;400, 4, LEN(BP274)&gt;300, 3, LEN(BP274)&gt;200, 2, LEN(BP274)&gt;1, 1)</f>
        <v>0</v>
      </c>
      <c r="BR274" s="1" t="s">
        <v>6575</v>
      </c>
      <c r="BS274" s="1">
        <v>2</v>
      </c>
      <c r="BT274" s="1" t="s">
        <v>31</v>
      </c>
      <c r="BU274" s="1">
        <v>0</v>
      </c>
      <c r="BV274" s="1" t="s">
        <v>34</v>
      </c>
      <c r="BW274" s="1" t="s">
        <v>199</v>
      </c>
      <c r="BX274" s="1"/>
      <c r="BY274" t="str">
        <f>_xlfn.XLOOKUP($B274,Img_lookup!A:A,Img_lookup!B:B, "Not available")</f>
        <v>6e27d2ec-5eb4-433e-b1c8-00808eb3e9ba</v>
      </c>
      <c r="BZ274" t="str">
        <f>_xlfn.XLOOKUP($B274,Img_lookup!A:A,Img_lookup!C:C, "Not available")</f>
        <v>Astragalus reflexistipulus Miq.</v>
      </c>
      <c r="CA274">
        <f>_xlfn.XLOOKUP($B274,Img_lookup!A:A,Img_lookup!D:D, "Not available")</f>
        <v>0</v>
      </c>
      <c r="CB274" t="str">
        <f>_xlfn.XLOOKUP($B274,Img_lookup!A:A,Img_lookup!E:E, "https://imgur.com/aT5wafe")</f>
        <v>https://api.openverse.engineering/v1/images/6e27d2ec-5eb4-433e-b1c8-00808eb3e9ba/thumb/</v>
      </c>
    </row>
    <row r="275" spans="1:80" ht="13" x14ac:dyDescent="0.15">
      <c r="A275" s="1" t="s">
        <v>193</v>
      </c>
      <c r="B275" s="1" t="s">
        <v>1580</v>
      </c>
      <c r="C275" s="1" t="s">
        <v>1581</v>
      </c>
      <c r="E275" s="1" t="s">
        <v>195</v>
      </c>
      <c r="F275" s="1" t="s">
        <v>368</v>
      </c>
      <c r="G275" s="1" t="s">
        <v>368</v>
      </c>
      <c r="H275" s="11" t="str">
        <f t="shared" si="135"/>
        <v>Perennial</v>
      </c>
      <c r="J275" s="1">
        <v>0.219999999</v>
      </c>
      <c r="L275" t="str" cm="1">
        <f t="array" ref="L275">_xlfn.IFS(J275+K275="", "Unknown", J275+K275&gt;3, "Large", J275+K275&gt;0.5, "Medium", J275+K275&gt;0, "Small")</f>
        <v>Small</v>
      </c>
      <c r="N275" cm="1">
        <f t="array" ref="N275">IF($M275="",INDEX($M$2:$M$2176,MATCH(1,INDEX(($A$2:$A$2176=$A275)*($M$2:$M$2176&lt;&gt;""),0),0)),$M275)</f>
        <v>8</v>
      </c>
      <c r="O275" s="2" t="str">
        <f t="shared" si="130"/>
        <v>Grown indoors</v>
      </c>
      <c r="P275" s="1" t="s">
        <v>1582</v>
      </c>
      <c r="R275" t="str">
        <f t="shared" si="134"/>
        <v>Medium</v>
      </c>
      <c r="W275"/>
      <c r="AF275" s="1" t="s">
        <v>23984</v>
      </c>
      <c r="AG275" s="1" t="str">
        <f t="shared" si="120"/>
        <v xml:space="preserve">Seed </v>
      </c>
      <c r="AH275"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5" s="1" t="s">
        <v>1583</v>
      </c>
      <c r="AJ275" s="1" t="s">
        <v>23803</v>
      </c>
      <c r="AK275" s="1" t="s">
        <v>17104</v>
      </c>
      <c r="AL275" s="1" t="str">
        <f t="shared" si="131"/>
        <v>Unscented</v>
      </c>
      <c r="AM275" s="1" t="b">
        <v>0</v>
      </c>
      <c r="AN275" s="1" t="b">
        <v>0</v>
      </c>
      <c r="AO275" s="1" t="b">
        <v>0</v>
      </c>
      <c r="AP275" s="5" t="s">
        <v>54</v>
      </c>
      <c r="AQ275" s="5" t="str">
        <f t="shared" si="122"/>
        <v>Light, Medium</v>
      </c>
      <c r="AR275" s="1" t="s">
        <v>30</v>
      </c>
      <c r="AS275" s="1" t="str">
        <f t="shared" si="132"/>
        <v>None</v>
      </c>
      <c r="AT275" s="1" t="str">
        <f t="shared" si="123"/>
        <v>Full</v>
      </c>
      <c r="AU275" s="1" t="s">
        <v>29</v>
      </c>
      <c r="AV275" s="1" t="str">
        <f t="shared" si="124"/>
        <v>Moist</v>
      </c>
      <c r="AW275" s="1" t="s">
        <v>12</v>
      </c>
      <c r="AX275" s="1" t="str">
        <f t="shared" si="125"/>
        <v>Acid, Neutral, Alkaline</v>
      </c>
      <c r="AY275" s="1" t="b">
        <v>0</v>
      </c>
      <c r="AZ275" s="1" t="b">
        <v>0</v>
      </c>
      <c r="BA275" s="1" t="b">
        <v>0</v>
      </c>
      <c r="BC275" t="str">
        <f t="shared" si="126"/>
        <v>FALSE</v>
      </c>
      <c r="BE275" t="str">
        <f t="shared" si="127"/>
        <v>FALSE</v>
      </c>
      <c r="BF275" s="1" t="b">
        <v>0</v>
      </c>
      <c r="BG275" s="1" t="b">
        <v>0</v>
      </c>
      <c r="BH275" s="1" t="b">
        <v>0</v>
      </c>
      <c r="BJ275" s="1" t="str">
        <f t="shared" si="128"/>
        <v>FALSE</v>
      </c>
      <c r="BL275" t="str">
        <f t="shared" si="129"/>
        <v>FALSE</v>
      </c>
      <c r="BM275" s="1" t="b">
        <v>1</v>
      </c>
      <c r="BN275" s="1" t="b">
        <v>0</v>
      </c>
      <c r="BO275" s="1">
        <f t="shared" si="133"/>
        <v>11</v>
      </c>
      <c r="BP275" s="1" t="s">
        <v>1584</v>
      </c>
      <c r="BQ275" s="1" cm="1">
        <f t="array" ref="BQ275">_xlfn.IFS(BP275="None Known",0, LEN(BP275)&gt;500, 5,LEN(BP275)&gt;400, 4, LEN(BP275)&gt;300, 3, LEN(BP275)&gt;200, 2, LEN(BP275)&gt;1, 1)</f>
        <v>1</v>
      </c>
      <c r="BR275" s="1" t="s">
        <v>1585</v>
      </c>
      <c r="BS275" s="1">
        <v>3</v>
      </c>
      <c r="BT275" s="1" t="s">
        <v>1586</v>
      </c>
      <c r="BU275" s="1">
        <v>1</v>
      </c>
      <c r="BV275" s="1" t="s">
        <v>34</v>
      </c>
      <c r="BW275" s="1" t="s">
        <v>199</v>
      </c>
      <c r="BX275" s="1"/>
      <c r="BY275" t="str">
        <f>_xlfn.XLOOKUP($B275,Img_lookup!A:A,Img_lookup!B:B, "Not available")</f>
        <v>03f6635d-7c14-40ad-a2ee-642931fa2bda</v>
      </c>
      <c r="BZ275" t="str">
        <f>_xlfn.XLOOKUP($B275,Img_lookup!A:A,Img_lookup!C:C, "Not available")</f>
        <v>Honey fetching -- Astragalus sinicus and bee</v>
      </c>
      <c r="CA275" t="str">
        <f>_xlfn.XLOOKUP($B275,Img_lookup!A:A,Img_lookup!D:D, "Not available")</f>
        <v>steven.y</v>
      </c>
      <c r="CB275" t="str">
        <f>_xlfn.XLOOKUP($B275,Img_lookup!A:A,Img_lookup!E:E, "https://imgur.com/aT5wafe")</f>
        <v>https://api.openverse.engineering/v1/images/03f6635d-7c14-40ad-a2ee-642931fa2bda/thumb/</v>
      </c>
    </row>
    <row r="276" spans="1:80" ht="13" x14ac:dyDescent="0.15">
      <c r="A276" s="1" t="s">
        <v>193</v>
      </c>
      <c r="B276" s="1" t="s">
        <v>13944</v>
      </c>
      <c r="D276" s="1" t="s">
        <v>11077</v>
      </c>
      <c r="E276" s="1" t="s">
        <v>13945</v>
      </c>
      <c r="F276" s="1" t="s">
        <v>22</v>
      </c>
      <c r="G276" s="1" t="s">
        <v>22</v>
      </c>
      <c r="H276" s="11" t="str">
        <f t="shared" si="135"/>
        <v>Perennial</v>
      </c>
      <c r="I276" s="1" t="s">
        <v>17107</v>
      </c>
      <c r="J276" s="1">
        <v>0.30000001199999998</v>
      </c>
      <c r="L276" t="str" cm="1">
        <f t="array" ref="L276">_xlfn.IFS(J276+K276="", "Unknown", J276+K276&gt;3, "Large", J276+K276&gt;0.5, "Medium", J276+K276&gt;0, "Small")</f>
        <v>Small</v>
      </c>
      <c r="M276" s="1">
        <v>9</v>
      </c>
      <c r="N276" cm="1">
        <f t="array" ref="N276">IF($M276="",INDEX($M$2:$M$2176,MATCH(1,INDEX(($A$2:$A$2176=$A276)*($M$2:$M$2176&lt;&gt;""),0),0)),$M276)</f>
        <v>9</v>
      </c>
      <c r="O276" s="2" t="str">
        <f t="shared" si="130"/>
        <v>Grown indoors</v>
      </c>
      <c r="P276" s="1" t="s">
        <v>13946</v>
      </c>
      <c r="R276" t="str">
        <f t="shared" si="134"/>
        <v>Medium</v>
      </c>
      <c r="W276"/>
      <c r="AF276" s="1" t="s">
        <v>23984</v>
      </c>
      <c r="AG276" s="1" t="str">
        <f t="shared" si="120"/>
        <v xml:space="preserve">Seed </v>
      </c>
      <c r="AH276"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6" s="1" t="s">
        <v>13947</v>
      </c>
      <c r="AJ276" s="1" t="s">
        <v>23803</v>
      </c>
      <c r="AK276" s="1" t="s">
        <v>17104</v>
      </c>
      <c r="AL276" s="1" t="str">
        <f t="shared" si="131"/>
        <v>Unscented</v>
      </c>
      <c r="AM276" s="1" t="b">
        <v>0</v>
      </c>
      <c r="AN276" s="1" t="b">
        <v>0</v>
      </c>
      <c r="AO276" s="1" t="b">
        <v>0</v>
      </c>
      <c r="AP276" s="5" t="s">
        <v>54</v>
      </c>
      <c r="AQ276" s="5" t="str">
        <f t="shared" si="122"/>
        <v>Light, Medium</v>
      </c>
      <c r="AR276" s="1" t="s">
        <v>30</v>
      </c>
      <c r="AS276" s="1" t="str">
        <f t="shared" si="132"/>
        <v>None</v>
      </c>
      <c r="AT276" s="1" t="str">
        <f t="shared" si="123"/>
        <v>Full</v>
      </c>
      <c r="AU276" s="1" t="s">
        <v>27</v>
      </c>
      <c r="AV276" s="1" t="str">
        <f t="shared" si="124"/>
        <v>Dry</v>
      </c>
      <c r="AW276" s="1" t="s">
        <v>12</v>
      </c>
      <c r="AX276" s="1" t="str">
        <f t="shared" si="125"/>
        <v>Acid, Neutral, Alkaline</v>
      </c>
      <c r="AY276" s="1" t="b">
        <v>0</v>
      </c>
      <c r="AZ276" s="1" t="b">
        <v>0</v>
      </c>
      <c r="BA276" s="1" t="b">
        <v>0</v>
      </c>
      <c r="BC276" t="str">
        <f t="shared" si="126"/>
        <v>FALSE</v>
      </c>
      <c r="BE276" t="str">
        <f t="shared" si="127"/>
        <v>FALSE</v>
      </c>
      <c r="BF276" s="1" t="b">
        <v>0</v>
      </c>
      <c r="BG276" s="1" t="b">
        <v>0</v>
      </c>
      <c r="BH276" s="1" t="b">
        <v>0</v>
      </c>
      <c r="BJ276" s="1" t="str">
        <f t="shared" si="128"/>
        <v>FALSE</v>
      </c>
      <c r="BL276" t="str">
        <f t="shared" si="129"/>
        <v>FALSE</v>
      </c>
      <c r="BM276" s="1" t="b">
        <v>1</v>
      </c>
      <c r="BN276" s="1" t="b">
        <v>0</v>
      </c>
      <c r="BO276" s="1">
        <f t="shared" si="133"/>
        <v>9</v>
      </c>
      <c r="BP276" s="1" t="s">
        <v>6554</v>
      </c>
      <c r="BQ276" s="1" cm="1">
        <f t="array" ref="BQ276">_xlfn.IFS(BP276="None Known",0, LEN(BP276)&gt;500, 5,LEN(BP276)&gt;400, 4, LEN(BP276)&gt;300, 3, LEN(BP276)&gt;200, 2, LEN(BP276)&gt;1, 1)</f>
        <v>3</v>
      </c>
      <c r="BR276" s="1" t="s">
        <v>11081</v>
      </c>
      <c r="BS276" s="1">
        <v>2</v>
      </c>
      <c r="BT276" s="1" t="s">
        <v>31</v>
      </c>
      <c r="BU276" s="1">
        <v>0</v>
      </c>
      <c r="BV276" s="1" t="s">
        <v>2101</v>
      </c>
      <c r="BW276" s="1" t="s">
        <v>199</v>
      </c>
      <c r="BX276" s="1"/>
      <c r="BY276" t="str">
        <f>_xlfn.XLOOKUP($B276,Img_lookup!A:A,Img_lookup!B:B, "Not available")</f>
        <v>Not available</v>
      </c>
      <c r="BZ276" t="str">
        <f>_xlfn.XLOOKUP($B276,Img_lookup!A:A,Img_lookup!C:C, "Not available")</f>
        <v>Not available</v>
      </c>
      <c r="CA276" t="str">
        <f>_xlfn.XLOOKUP($B276,Img_lookup!A:A,Img_lookup!D:D, "Not available")</f>
        <v>Not available</v>
      </c>
      <c r="CB276" t="str">
        <f>_xlfn.XLOOKUP($B276,Img_lookup!A:A,Img_lookup!E:E, "https://imgur.com/aT5wafe")</f>
        <v>https://imgur.com/aT5wafe</v>
      </c>
    </row>
    <row r="277" spans="1:80" ht="13" x14ac:dyDescent="0.15">
      <c r="A277" s="1" t="s">
        <v>193</v>
      </c>
      <c r="B277" s="1" t="s">
        <v>13731</v>
      </c>
      <c r="E277" s="1" t="s">
        <v>13732</v>
      </c>
      <c r="F277" s="1" t="s">
        <v>22</v>
      </c>
      <c r="G277" s="1" t="s">
        <v>22</v>
      </c>
      <c r="H277" s="11" t="str">
        <f t="shared" si="135"/>
        <v>Perennial</v>
      </c>
      <c r="I277" s="1" t="s">
        <v>17107</v>
      </c>
      <c r="J277" s="1">
        <v>7.9999998000000003E-2</v>
      </c>
      <c r="L277" t="str" cm="1">
        <f t="array" ref="L277">_xlfn.IFS(J277+K277="", "Unknown", J277+K277&gt;3, "Large", J277+K277&gt;0.5, "Medium", J277+K277&gt;0, "Small")</f>
        <v>Small</v>
      </c>
      <c r="N277" cm="1">
        <f t="array" ref="N277">IF($M277="",INDEX($M$2:$M$2176,MATCH(1,INDEX(($A$2:$A$2176=$A277)*($M$2:$M$2176&lt;&gt;""),0),0)),$M277)</f>
        <v>8</v>
      </c>
      <c r="O277" s="2" t="str">
        <f t="shared" si="130"/>
        <v>Grown indoors</v>
      </c>
      <c r="P277" s="1" t="s">
        <v>196</v>
      </c>
      <c r="R277" t="str">
        <f t="shared" si="134"/>
        <v>Medium</v>
      </c>
      <c r="W277"/>
      <c r="AF277" s="1" t="s">
        <v>23984</v>
      </c>
      <c r="AG277" s="1" t="str">
        <f t="shared" si="120"/>
        <v xml:space="preserve">Seed </v>
      </c>
      <c r="AH277" s="2" t="str">
        <f t="shared" si="121"/>
        <v>Best sown as soon as it is ripe in a cold frame[200]. A period of cold stratification may help stored seed to germinate[200]. Stored seed, and perhaps also fresh seed, should be pre-soaked for 24 hours in hot water before sowing - but make sure that you do not cook the seed[134, 200]. Any seed that does not swell should be carefully pricked with a needle, taking care not to damage the embryo, and re-soaked for a further 24 hours[134, 200]. Germination can be slow and erratic but is usually within 4 - 9 weeks or more at 13�c if the seed is treated or sown fresh[134]. As soon as it is large enough to handle, prick the seedlings out into individual pots and grow them on in the greenhouse for their first winter, planting them out into their permanent positions in late spring or early summer, after the last expected frosts.</v>
      </c>
      <c r="AI277" s="1" t="s">
        <v>13733</v>
      </c>
      <c r="AJ277" s="1" t="s">
        <v>23803</v>
      </c>
      <c r="AK277" s="1" t="s">
        <v>17104</v>
      </c>
      <c r="AL277" s="1" t="str">
        <f t="shared" si="131"/>
        <v>Unscented</v>
      </c>
      <c r="AM277" s="1" t="b">
        <v>0</v>
      </c>
      <c r="AN277" s="1" t="b">
        <v>0</v>
      </c>
      <c r="AO277" s="1" t="b">
        <v>0</v>
      </c>
      <c r="AP277" s="5" t="s">
        <v>54</v>
      </c>
      <c r="AQ277" s="5" t="str">
        <f t="shared" si="122"/>
        <v>Light, Medium</v>
      </c>
      <c r="AR277" s="1" t="s">
        <v>30</v>
      </c>
      <c r="AS277" s="1" t="str">
        <f t="shared" si="132"/>
        <v>None</v>
      </c>
      <c r="AT277" s="1" t="str">
        <f t="shared" si="123"/>
        <v>Full</v>
      </c>
      <c r="AU277" s="1" t="s">
        <v>27</v>
      </c>
      <c r="AV277" s="1" t="str">
        <f t="shared" si="124"/>
        <v>Dry</v>
      </c>
      <c r="AW277" s="1" t="s">
        <v>12</v>
      </c>
      <c r="AX277" s="1" t="str">
        <f t="shared" si="125"/>
        <v>Acid, Neutral, Alkaline</v>
      </c>
      <c r="AY277" s="1" t="b">
        <v>0</v>
      </c>
      <c r="AZ277" s="1" t="b">
        <v>0</v>
      </c>
      <c r="BA277" s="1" t="b">
        <v>0</v>
      </c>
      <c r="BC277" t="str">
        <f t="shared" si="126"/>
        <v>FALSE</v>
      </c>
      <c r="BE277" t="str">
        <f t="shared" si="127"/>
        <v>FALSE</v>
      </c>
      <c r="BF277" s="1" t="b">
        <v>0</v>
      </c>
      <c r="BG277" s="1" t="b">
        <v>0</v>
      </c>
      <c r="BH277" s="1" t="b">
        <v>0</v>
      </c>
      <c r="BJ277" s="1" t="str">
        <f t="shared" si="128"/>
        <v>FALSE</v>
      </c>
      <c r="BL277" t="str">
        <f t="shared" si="129"/>
        <v>FALSE</v>
      </c>
      <c r="BM277" s="1" t="b">
        <v>1</v>
      </c>
      <c r="BN277" s="1" t="b">
        <v>0</v>
      </c>
      <c r="BO277" s="1">
        <f t="shared" si="133"/>
        <v>9</v>
      </c>
      <c r="BP277" s="1" t="s">
        <v>6554</v>
      </c>
      <c r="BQ277" s="1" cm="1">
        <f t="array" ref="BQ277">_xlfn.IFS(BP277="None Known",0, LEN(BP277)&gt;500, 5,LEN(BP277)&gt;400, 4, LEN(BP277)&gt;300, 3, LEN(BP277)&gt;200, 2, LEN(BP277)&gt;1, 1)</f>
        <v>3</v>
      </c>
      <c r="BR277" s="1" t="s">
        <v>11081</v>
      </c>
      <c r="BS277" s="1">
        <v>2</v>
      </c>
      <c r="BT277" s="1" t="s">
        <v>31</v>
      </c>
      <c r="BU277" s="1">
        <v>0</v>
      </c>
      <c r="BV277" s="1" t="s">
        <v>1039</v>
      </c>
      <c r="BW277" s="1" t="s">
        <v>199</v>
      </c>
      <c r="BX277" s="1"/>
      <c r="BY277" t="str">
        <f>_xlfn.XLOOKUP($B277,Img_lookup!A:A,Img_lookup!B:B, "Not available")</f>
        <v>41660a14-85c7-4b2d-b0bb-55afa7a6e312</v>
      </c>
      <c r="BZ277" t="str">
        <f>_xlfn.XLOOKUP($B277,Img_lookup!A:A,Img_lookup!C:C, "Not available")</f>
        <v>Astragalus strobiliferus Benth.</v>
      </c>
      <c r="CA277" t="str">
        <f>_xlfn.XLOOKUP($B277,Img_lookup!A:A,Img_lookup!D:D, "Not available")</f>
        <v>Ralph R. Stewart and I. D. Stewart</v>
      </c>
      <c r="CB277" t="str">
        <f>_xlfn.XLOOKUP($B277,Img_lookup!A:A,Img_lookup!E:E, "https://imgur.com/aT5wafe")</f>
        <v>https://api.openverse.engineering/v1/images/41660a14-85c7-4b2d-b0bb-55afa7a6e312/thumb/</v>
      </c>
    </row>
    <row r="278" spans="1:80" ht="409.6" x14ac:dyDescent="0.15">
      <c r="A278" s="1" t="s">
        <v>316</v>
      </c>
      <c r="B278" s="1" t="s">
        <v>1033</v>
      </c>
      <c r="C278" s="1" t="s">
        <v>1034</v>
      </c>
      <c r="E278" s="1" t="s">
        <v>1035</v>
      </c>
      <c r="F278" s="1" t="s">
        <v>6</v>
      </c>
      <c r="G278" s="1" t="s">
        <v>6</v>
      </c>
      <c r="H278" s="11" t="str">
        <f t="shared" si="135"/>
        <v>Perennial</v>
      </c>
      <c r="J278" s="1">
        <v>0.60000002399999997</v>
      </c>
      <c r="L278" t="str" cm="1">
        <f t="array" ref="L278">_xlfn.IFS(J278+K278="", "Unknown", J278+K278&gt;3, "Large", J278+K278&gt;0.5, "Medium", J278+K278&gt;0, "Small")</f>
        <v>Medium</v>
      </c>
      <c r="M278" s="1">
        <v>6</v>
      </c>
      <c r="N278" cm="1">
        <f t="array" ref="N278">IF($M278="",INDEX($M$2:$M$2176,MATCH(1,INDEX(($A$2:$A$2176=$A278)*($M$2:$M$2176&lt;&gt;""),0),0)),$M278)</f>
        <v>6</v>
      </c>
      <c r="O278" s="2" t="str">
        <f t="shared" si="130"/>
        <v>Seasonal outdoors</v>
      </c>
      <c r="P278" s="1" t="s">
        <v>1036</v>
      </c>
      <c r="R278" t="str">
        <f t="shared" si="134"/>
        <v>Medium</v>
      </c>
      <c r="T278" s="1"/>
      <c r="U278" s="1"/>
      <c r="V278" s="1" t="s">
        <v>51</v>
      </c>
      <c r="W278" s="6" t="str">
        <f>IF(ISNUMBER(SEARCH("-",V278)),TRIM(LEFT(V278,FIND("-",V278)-1)),V278)</f>
        <v>7</v>
      </c>
      <c r="X278" t="str">
        <f>IF(W278="1", "January", IF(W278="2", "February", IF(W278="3", "March", IF(W278="4", "April", IF(W278="5", "May", IF(W278="6", "June", IF(W278="7", "July", IF(W278="8", "August", IF(W278="9", "September", IF(W278="10", "October", IF(W278="11", "November", IF(W278="12", "December", "Other"))))))))))))</f>
        <v>July</v>
      </c>
      <c r="Y278" s="2" t="str">
        <f>IF(ISNUMBER(SEARCH("-",V278)),TRIM(RIGHT(V278,LEN(V278)-SEARCH("-",V278))),V278)</f>
        <v>8</v>
      </c>
      <c r="Z278" s="2" t="str">
        <f>IF(Y278="1", "January", IF(Y278="2", "February", IF(Y278="3", "March", IF(Y278="4", "April", IF(Y278="5", "May", IF(Y278="6", "June", IF(Y278="7", "July", IF(Y278="8", "August", IF(Y278="9", "September", IF(Y278="10", "October", IF(Y278="11", "November", IF(Y278="12", "December", "Other"))))))))))))</f>
        <v>August</v>
      </c>
      <c r="AF278" s="16" t="s">
        <v>24299</v>
      </c>
      <c r="AG278" s="1" t="str">
        <f t="shared" si="120"/>
        <v xml:space="preserve">Seed </v>
      </c>
      <c r="AH278" s="2" t="str">
        <f t="shared" si="121"/>
        <v>Sow spring in a cold frame[1].  Germination usually takes place within 3 - 6 weeks at 13�c[134]. When they are large enough to handle, prick the seedlings out into individual pots and grow them on in the greenhouse for at least their first winter. Plant them out into their permanent positions in late spring or early summer, after the last expected frosts.
The seed can also be sown in situ as soon as the soil is workable in the spring[134].
Division in spring, with care[200].</v>
      </c>
      <c r="AI278" s="1" t="s">
        <v>1037</v>
      </c>
      <c r="AJ278" s="1" t="s">
        <v>53</v>
      </c>
      <c r="AK278" s="1" t="s">
        <v>17104</v>
      </c>
      <c r="AL278" s="1" t="str">
        <f t="shared" si="131"/>
        <v>Unscented</v>
      </c>
      <c r="AM278" s="1" t="b">
        <v>0</v>
      </c>
      <c r="AN278" s="1" t="b">
        <v>0</v>
      </c>
      <c r="AO278" s="1" t="b">
        <v>0</v>
      </c>
      <c r="AP278" s="5" t="s">
        <v>54</v>
      </c>
      <c r="AQ278" s="5" t="str">
        <f t="shared" si="122"/>
        <v>Light, Medium</v>
      </c>
      <c r="AR278" s="1" t="s">
        <v>30</v>
      </c>
      <c r="AS278" s="1" t="str">
        <f t="shared" si="132"/>
        <v>None</v>
      </c>
      <c r="AT278" s="1" t="str">
        <f t="shared" si="123"/>
        <v>Full</v>
      </c>
      <c r="AU278" s="1" t="s">
        <v>29</v>
      </c>
      <c r="AV278" s="1" t="str">
        <f t="shared" si="124"/>
        <v>Moist</v>
      </c>
      <c r="AW278" s="1" t="s">
        <v>12</v>
      </c>
      <c r="AX278" s="1" t="str">
        <f t="shared" si="125"/>
        <v>Acid, Neutral, Alkaline</v>
      </c>
      <c r="AY278" s="1" t="b">
        <v>0</v>
      </c>
      <c r="AZ278" s="1" t="b">
        <v>0</v>
      </c>
      <c r="BA278" s="1" t="b">
        <v>0</v>
      </c>
      <c r="BC278" t="str">
        <f t="shared" si="126"/>
        <v>FALSE</v>
      </c>
      <c r="BE278" t="str">
        <f t="shared" si="127"/>
        <v>FALSE</v>
      </c>
      <c r="BF278" s="1" t="b">
        <v>0</v>
      </c>
      <c r="BG278" s="1" t="b">
        <v>0</v>
      </c>
      <c r="BH278" s="1" t="b">
        <v>0</v>
      </c>
      <c r="BJ278" s="1" t="str">
        <f t="shared" si="128"/>
        <v>FALSE</v>
      </c>
      <c r="BK278" s="1" t="s">
        <v>77</v>
      </c>
      <c r="BL278" t="str">
        <f t="shared" si="129"/>
        <v>TRUE</v>
      </c>
      <c r="BM278" s="1" t="b">
        <v>0</v>
      </c>
      <c r="BN278" s="1" t="b">
        <v>0</v>
      </c>
      <c r="BO278" s="1">
        <f t="shared" si="133"/>
        <v>3</v>
      </c>
      <c r="BP278" s="1" t="s">
        <v>31</v>
      </c>
      <c r="BQ278" s="1" cm="1">
        <f t="array" ref="BQ278">_xlfn.IFS(BP278="None Known",0, LEN(BP278)&gt;500, 5,LEN(BP278)&gt;400, 4, LEN(BP278)&gt;300, 3, LEN(BP278)&gt;200, 2, LEN(BP278)&gt;1, 1)</f>
        <v>0</v>
      </c>
      <c r="BR278" s="1" t="s">
        <v>1038</v>
      </c>
      <c r="BS278" s="1">
        <v>1</v>
      </c>
      <c r="BT278" s="1" t="s">
        <v>31</v>
      </c>
      <c r="BU278" s="1">
        <v>0</v>
      </c>
      <c r="BV278" s="1" t="s">
        <v>1039</v>
      </c>
      <c r="BW278" s="1" t="s">
        <v>31</v>
      </c>
      <c r="BX278" s="1"/>
      <c r="BY278" t="str">
        <f>_xlfn.XLOOKUP($B278,Img_lookup!A:A,Img_lookup!B:B, "Not available")</f>
        <v>Not available</v>
      </c>
      <c r="BZ278" t="str">
        <f>_xlfn.XLOOKUP($B278,Img_lookup!A:A,Img_lookup!C:C, "Not available")</f>
        <v>Not available</v>
      </c>
      <c r="CA278" t="str">
        <f>_xlfn.XLOOKUP($B278,Img_lookup!A:A,Img_lookup!D:D, "Not available")</f>
        <v>Not available</v>
      </c>
      <c r="CB278" t="str">
        <f>_xlfn.XLOOKUP($B278,Img_lookup!A:A,Img_lookup!E:E, "https://imgur.com/aT5wafe")</f>
        <v>https://imgur.com/aT5wafe</v>
      </c>
    </row>
    <row r="279" spans="1:80" ht="409.6" x14ac:dyDescent="0.15">
      <c r="A279" s="1" t="s">
        <v>534</v>
      </c>
      <c r="B279" s="1" t="s">
        <v>13387</v>
      </c>
      <c r="C279" s="1" t="s">
        <v>13388</v>
      </c>
      <c r="D279" s="1" t="s">
        <v>13389</v>
      </c>
      <c r="E279" s="1" t="s">
        <v>13390</v>
      </c>
      <c r="F279" s="1" t="s">
        <v>539</v>
      </c>
      <c r="G279" s="1" t="s">
        <v>23799</v>
      </c>
      <c r="H279" s="11" t="str">
        <f t="shared" si="135"/>
        <v>Perennial</v>
      </c>
      <c r="I279" s="1" t="s">
        <v>17107</v>
      </c>
      <c r="J279" s="1">
        <v>0.60000002399999997</v>
      </c>
      <c r="K279" s="1">
        <v>0.5</v>
      </c>
      <c r="L279" t="str" cm="1">
        <f t="array" ref="L279">_xlfn.IFS(J279+K279="", "Unknown", J279+K279&gt;3, "Large", J279+K279&gt;0.5, "Medium", J279+K279&gt;0, "Small")</f>
        <v>Medium</v>
      </c>
      <c r="M279" s="1">
        <v>2</v>
      </c>
      <c r="N279" cm="1">
        <f t="array" ref="N279">IF($M279="",INDEX($M$2:$M$2176,MATCH(1,INDEX(($A$2:$A$2176=$A279)*($M$2:$M$2176&lt;&gt;""),0),0)),$M279)</f>
        <v>2</v>
      </c>
      <c r="O279" s="2" t="str">
        <f t="shared" si="130"/>
        <v>Hardy to cold</v>
      </c>
      <c r="P279" s="1" t="s">
        <v>13391</v>
      </c>
      <c r="R279" t="str">
        <f t="shared" si="134"/>
        <v>Medium</v>
      </c>
      <c r="W279" s="1"/>
      <c r="X279" s="1"/>
      <c r="Y279" s="1"/>
      <c r="Z279" s="1"/>
      <c r="AA279" s="1" t="s">
        <v>51</v>
      </c>
      <c r="AB279" s="1" t="str">
        <f>IF(ISNUMBER(SEARCH("-",AA279)),TRIM(LEFT(AA279,FIND("-",AA279)-1)),AA279)</f>
        <v>7</v>
      </c>
      <c r="AC279" s="1" t="str">
        <f>IF(AB279="1", "January", IF(AB279="2", "February", IF(AB279="3", "March", IF(AB279="4", "April", IF(AB279="5", "May", IF(AB279="6", "June", IF(AB279="7", "July", IF(AB279="8", "August", IF(AB279="9", "September", IF(AB279="10", "October", IF(AB279="11", "November", IF(AB279="12", "December", "Other"))))))))))))</f>
        <v>July</v>
      </c>
      <c r="AD279" s="1" t="str">
        <f>IF(ISNUMBER(SEARCH("-",AA279)),TRIM(RIGHT(AA279,LEN(AA279)-SEARCH("-",AA279))),AA279)</f>
        <v>8</v>
      </c>
      <c r="AE279" s="1" t="str">
        <f>IF(AD279="1", "January", IF(AD279="2", "February", IF(AD279="3", "March", IF(AD279="4", "April", IF(AD279="5", "May", IF(AD279="6", "June", IF(AD279="7", "July", IF(AD279="8", "August", IF(AD279="9", "September", IF(AD279="10", "October", IF(AD279="11", "November", IF(AD279="12", "December", "Other"))))))))))))</f>
        <v>August</v>
      </c>
      <c r="AF279" s="16" t="s">
        <v>25219</v>
      </c>
      <c r="AG279" s="1" t="str">
        <f t="shared" si="120"/>
        <v xml:space="preserve">Spores </v>
      </c>
      <c r="AH279" s="2" t="str">
        <f t="shared" si="121"/>
        <v>Surface sow in a pot of sterile compost in a shady part of the greenhouse and keep moist, this is most easily done by putting the pot in a plastic bag. Pot up small clumps of the plants when they are large enough to handle and keep them moist until they are established. Plant out in late spring of the following year.
Division in spring as plants come into growth. Larger divisions can be planted straight into their permanent positions whilst smaller clumps are best potted up and kept in a cold frame until they are growing away well.</v>
      </c>
      <c r="AI279" s="1" t="s">
        <v>13392</v>
      </c>
      <c r="AL279" s="1" t="str">
        <f t="shared" si="131"/>
        <v>Unscented</v>
      </c>
      <c r="AM279" s="1" t="b">
        <v>0</v>
      </c>
      <c r="AN279" s="1" t="b">
        <v>1</v>
      </c>
      <c r="AO279" s="1" t="b">
        <v>0</v>
      </c>
      <c r="AP279" s="5" t="s">
        <v>28</v>
      </c>
      <c r="AQ279" s="5" t="str">
        <f t="shared" si="122"/>
        <v>Light, Medium, Heavy</v>
      </c>
      <c r="AR279" s="1" t="s">
        <v>1788</v>
      </c>
      <c r="AS279" s="1" t="str">
        <f t="shared" si="132"/>
        <v>Partial, Full</v>
      </c>
      <c r="AT279" s="1" t="str">
        <f t="shared" si="123"/>
        <v/>
      </c>
      <c r="AU279" s="1" t="s">
        <v>29</v>
      </c>
      <c r="AV279" s="1" t="str">
        <f t="shared" si="124"/>
        <v>Moist</v>
      </c>
      <c r="AW279" s="1" t="s">
        <v>12</v>
      </c>
      <c r="AX279" s="1" t="str">
        <f t="shared" si="125"/>
        <v>Acid, Neutral, Alkaline</v>
      </c>
      <c r="AY279" s="1" t="b">
        <v>1</v>
      </c>
      <c r="AZ279" s="1" t="b">
        <v>0</v>
      </c>
      <c r="BA279" s="1" t="b">
        <v>0</v>
      </c>
      <c r="BC279" t="str">
        <f t="shared" si="126"/>
        <v>FALSE</v>
      </c>
      <c r="BE279" t="str">
        <f t="shared" si="127"/>
        <v>FALSE</v>
      </c>
      <c r="BF279" s="1" t="b">
        <v>0</v>
      </c>
      <c r="BG279" s="1" t="b">
        <v>1</v>
      </c>
      <c r="BH279" s="1" t="b">
        <v>0</v>
      </c>
      <c r="BJ279" s="1" t="str">
        <f t="shared" si="128"/>
        <v>FALSE</v>
      </c>
      <c r="BL279" t="str">
        <f t="shared" si="129"/>
        <v>FALSE</v>
      </c>
      <c r="BM279" s="1" t="b">
        <v>0</v>
      </c>
      <c r="BN279" s="1" t="b">
        <v>0</v>
      </c>
      <c r="BO279" s="1">
        <f t="shared" si="133"/>
        <v>9</v>
      </c>
      <c r="BP279" s="1" t="s">
        <v>13393</v>
      </c>
      <c r="BQ279" s="1" cm="1">
        <f t="array" ref="BQ279">_xlfn.IFS(BP279="None Known",0, LEN(BP279)&gt;500, 5,LEN(BP279)&gt;400, 4, LEN(BP279)&gt;300, 3, LEN(BP279)&gt;200, 2, LEN(BP279)&gt;1, 1)</f>
        <v>1</v>
      </c>
      <c r="BR279" s="1" t="s">
        <v>13394</v>
      </c>
      <c r="BS279" s="1">
        <v>2</v>
      </c>
      <c r="BT279" s="1" t="s">
        <v>13395</v>
      </c>
      <c r="BU279" s="1">
        <v>2</v>
      </c>
      <c r="BV279" s="1" t="s">
        <v>2101</v>
      </c>
      <c r="BW279" s="1" t="s">
        <v>13396</v>
      </c>
      <c r="BX279" s="1"/>
      <c r="BY279" t="str">
        <f>_xlfn.XLOOKUP($B279,Img_lookup!A:A,Img_lookup!B:B, "Not available")</f>
        <v>Not available</v>
      </c>
      <c r="BZ279" t="str">
        <f>_xlfn.XLOOKUP($B279,Img_lookup!A:A,Img_lookup!C:C, "Not available")</f>
        <v>Not available</v>
      </c>
      <c r="CA279" t="str">
        <f>_xlfn.XLOOKUP($B279,Img_lookup!A:A,Img_lookup!D:D, "Not available")</f>
        <v>Not available</v>
      </c>
      <c r="CB279" t="str">
        <f>_xlfn.XLOOKUP($B279,Img_lookup!A:A,Img_lookup!E:E, "https://imgur.com/aT5wafe")</f>
        <v>https://imgur.com/aT5wafe</v>
      </c>
    </row>
    <row r="280" spans="1:80" ht="293" x14ac:dyDescent="0.15">
      <c r="A280" s="1" t="s">
        <v>69</v>
      </c>
      <c r="B280" s="1" t="s">
        <v>6103</v>
      </c>
      <c r="E280" s="1" t="s">
        <v>6104</v>
      </c>
      <c r="F280" s="1" t="s">
        <v>6</v>
      </c>
      <c r="G280" s="1" t="s">
        <v>6</v>
      </c>
      <c r="H280" s="11" t="str">
        <f t="shared" si="135"/>
        <v>Perennial</v>
      </c>
      <c r="J280" s="1">
        <v>0.60000002399999997</v>
      </c>
      <c r="L280" t="str" cm="1">
        <f t="array" ref="L280">_xlfn.IFS(J280+K280="", "Unknown", J280+K280&gt;3, "Large", J280+K280&gt;0.5, "Medium", J280+K280&gt;0, "Small")</f>
        <v>Medium</v>
      </c>
      <c r="M280" s="1">
        <v>6</v>
      </c>
      <c r="N280" cm="1">
        <f t="array" ref="N280">IF($M280="",INDEX($M$2:$M$2176,MATCH(1,INDEX(($A$2:$A$2176=$A280)*($M$2:$M$2176&lt;&gt;""),0),0)),$M280)</f>
        <v>6</v>
      </c>
      <c r="O280" s="2" t="str">
        <f t="shared" si="130"/>
        <v>Seasonal outdoors</v>
      </c>
      <c r="P280" s="1" t="s">
        <v>6105</v>
      </c>
      <c r="R280" t="str">
        <f t="shared" si="134"/>
        <v>Medium</v>
      </c>
      <c r="W280"/>
      <c r="AF280" s="16" t="s">
        <v>24300</v>
      </c>
      <c r="AG280" s="1" t="str">
        <f t="shared" si="120"/>
        <v xml:space="preserve">Seed </v>
      </c>
      <c r="AH280" s="2" t="str">
        <f t="shared" si="121"/>
        <v>Sow early spring in a greenhouse or cold frame. When large enough to handle, prick out the seedlings into individual pots and grow them on in the cold frame until they are planted out in early summer.
Alternatively, the seed can be sown in situ in mid to late spring.</v>
      </c>
      <c r="AI280" s="1" t="s">
        <v>6106</v>
      </c>
      <c r="AK280" s="1" t="s">
        <v>17104</v>
      </c>
      <c r="AL280" s="1" t="str">
        <f t="shared" si="131"/>
        <v>Unscented</v>
      </c>
      <c r="AM280" s="1" t="b">
        <v>0</v>
      </c>
      <c r="AN280" s="1" t="b">
        <v>0</v>
      </c>
      <c r="AO280" s="1" t="b">
        <v>0</v>
      </c>
      <c r="AP280" s="5" t="s">
        <v>28</v>
      </c>
      <c r="AQ280" s="5" t="str">
        <f t="shared" si="122"/>
        <v>Light, Medium, Heavy</v>
      </c>
      <c r="AR280" s="1" t="s">
        <v>10</v>
      </c>
      <c r="AS280" s="1" t="str">
        <f t="shared" si="132"/>
        <v>None, Partial</v>
      </c>
      <c r="AT280" s="1" t="str">
        <f t="shared" si="123"/>
        <v>Partial, Full</v>
      </c>
      <c r="AU280" s="1" t="s">
        <v>29</v>
      </c>
      <c r="AV280" s="1" t="str">
        <f t="shared" si="124"/>
        <v>Moist</v>
      </c>
      <c r="AW280" s="1" t="s">
        <v>12</v>
      </c>
      <c r="AX280" s="1" t="str">
        <f t="shared" si="125"/>
        <v>Acid, Neutral, Alkaline</v>
      </c>
      <c r="AY280" s="1" t="b">
        <v>0</v>
      </c>
      <c r="AZ280" s="1" t="b">
        <v>0</v>
      </c>
      <c r="BA280" s="1" t="b">
        <v>0</v>
      </c>
      <c r="BC280" t="str">
        <f t="shared" si="126"/>
        <v>FALSE</v>
      </c>
      <c r="BE280" t="str">
        <f t="shared" si="127"/>
        <v>FALSE</v>
      </c>
      <c r="BF280" s="1" t="b">
        <v>0</v>
      </c>
      <c r="BG280" s="1" t="b">
        <v>0</v>
      </c>
      <c r="BH280" s="1" t="b">
        <v>0</v>
      </c>
      <c r="BJ280" s="1" t="str">
        <f t="shared" si="128"/>
        <v>FALSE</v>
      </c>
      <c r="BL280" t="str">
        <f t="shared" si="129"/>
        <v>FALSE</v>
      </c>
      <c r="BM280" s="1" t="b">
        <v>0</v>
      </c>
      <c r="BN280" s="1" t="b">
        <v>0</v>
      </c>
      <c r="BO280" s="1">
        <f t="shared" si="133"/>
        <v>7</v>
      </c>
      <c r="BP280" s="1" t="s">
        <v>6107</v>
      </c>
      <c r="BQ280" s="1" cm="1">
        <f t="array" ref="BQ280">_xlfn.IFS(BP280="None Known",0, LEN(BP280)&gt;500, 5,LEN(BP280)&gt;400, 4, LEN(BP280)&gt;300, 3, LEN(BP280)&gt;200, 2, LEN(BP280)&gt;1, 1)</f>
        <v>4</v>
      </c>
      <c r="BR280" s="1" t="s">
        <v>6108</v>
      </c>
      <c r="BS280" s="1">
        <v>1</v>
      </c>
      <c r="BT280" s="1" t="s">
        <v>31</v>
      </c>
      <c r="BU280" s="1">
        <v>0</v>
      </c>
      <c r="BV280" s="1" t="s">
        <v>181</v>
      </c>
      <c r="BW280" s="1" t="s">
        <v>31</v>
      </c>
      <c r="BX280" s="1"/>
      <c r="BY280" t="str">
        <f>_xlfn.XLOOKUP($B280,Img_lookup!A:A,Img_lookup!B:B, "Not available")</f>
        <v>c37c772f-00d7-4e2f-b6ad-b137a2802abe</v>
      </c>
      <c r="BZ280" t="str">
        <f>_xlfn.XLOOKUP($B280,Img_lookup!A:A,Img_lookup!C:C, "Not available")</f>
        <v>cardos marianos en fila</v>
      </c>
      <c r="CA280" t="str">
        <f>_xlfn.XLOOKUP($B280,Img_lookup!A:A,Img_lookup!D:D, "Not available")</f>
        <v>M. Martin Vicente</v>
      </c>
      <c r="CB280" t="str">
        <f>_xlfn.XLOOKUP($B280,Img_lookup!A:A,Img_lookup!E:E, "https://imgur.com/aT5wafe")</f>
        <v>https://api.openverse.engineering/v1/images/c37c772f-00d7-4e2f-b6ad-b137a2802abe/thumb/</v>
      </c>
    </row>
    <row r="281" spans="1:80" ht="13" x14ac:dyDescent="0.15">
      <c r="A281" s="1" t="s">
        <v>69</v>
      </c>
      <c r="B281" s="1" t="s">
        <v>8371</v>
      </c>
      <c r="C281" s="1" t="s">
        <v>8372</v>
      </c>
      <c r="E281" s="1" t="s">
        <v>8373</v>
      </c>
      <c r="F281" s="1" t="s">
        <v>6</v>
      </c>
      <c r="G281" s="1" t="s">
        <v>6</v>
      </c>
      <c r="H281" s="11" t="str">
        <f t="shared" si="135"/>
        <v>Perennial</v>
      </c>
      <c r="J281" s="1">
        <v>1</v>
      </c>
      <c r="L281" t="str" cm="1">
        <f t="array" ref="L281">_xlfn.IFS(J281+K281="", "Unknown", J281+K281&gt;3, "Large", J281+K281&gt;0.5, "Medium", J281+K281&gt;0, "Small")</f>
        <v>Medium</v>
      </c>
      <c r="N281" cm="1">
        <f t="array" ref="N281">IF($M281="",INDEX($M$2:$M$2176,MATCH(1,INDEX(($A$2:$A$2176=$A281)*($M$2:$M$2176&lt;&gt;""),0),0)),$M281)</f>
        <v>7</v>
      </c>
      <c r="O281" s="2" t="str">
        <f t="shared" si="130"/>
        <v>Seasonal outdoors</v>
      </c>
      <c r="P281" s="1" t="s">
        <v>8374</v>
      </c>
      <c r="R281" t="str">
        <f t="shared" si="134"/>
        <v>Medium</v>
      </c>
      <c r="T281" s="1"/>
      <c r="U281" s="1"/>
      <c r="V281" s="1" t="s">
        <v>177</v>
      </c>
      <c r="W281" s="6" t="str">
        <f>IF(ISNUMBER(SEARCH("-",V281)),TRIM(LEFT(V281,FIND("-",V281)-1)),V281)</f>
        <v>7</v>
      </c>
      <c r="X281" t="str">
        <f>IF(W281="1", "January", IF(W281="2", "February", IF(W281="3", "March", IF(W281="4", "April", IF(W281="5", "May", IF(W281="6", "June", IF(W281="7", "July", IF(W281="8", "August", IF(W281="9", "September", IF(W281="10", "October", IF(W281="11", "November", IF(W281="12", "December", "Other"))))))))))))</f>
        <v>July</v>
      </c>
      <c r="Y281" s="2" t="str">
        <f>IF(ISNUMBER(SEARCH("-",V281)),TRIM(RIGHT(V281,LEN(V281)-SEARCH("-",V281))),V281)</f>
        <v>10</v>
      </c>
      <c r="Z281" s="2" t="str">
        <f>IF(Y281="1", "January", IF(Y281="2", "February", IF(Y281="3", "March", IF(Y281="4", "April", IF(Y281="5", "May", IF(Y281="6", "June", IF(Y281="7", "July", IF(Y281="8", "August", IF(Y281="9", "September", IF(Y281="10", "October", IF(Y281="11", "November", IF(Y281="12", "December", "Other"))))))))))))</f>
        <v>October</v>
      </c>
      <c r="AA281" s="1" t="s">
        <v>135</v>
      </c>
      <c r="AB281" s="1" t="str">
        <f>IF(ISNUMBER(SEARCH("-",AA281)),TRIM(LEFT(AA281,FIND("-",AA281)-1)),AA281)</f>
        <v>8</v>
      </c>
      <c r="AC281" s="1" t="str">
        <f>IF(AB281="1", "January", IF(AB281="2", "February", IF(AB281="3", "March", IF(AB281="4", "April", IF(AB281="5", "May", IF(AB281="6", "June", IF(AB281="7", "July", IF(AB281="8", "August", IF(AB281="9", "September", IF(AB281="10", "October", IF(AB281="11", "November", IF(AB281="12", "December", "Other"))))))))))))</f>
        <v>August</v>
      </c>
      <c r="AD281" s="1" t="str">
        <f>IF(ISNUMBER(SEARCH("-",AA281)),TRIM(RIGHT(AA281,LEN(AA281)-SEARCH("-",AA281))),AA281)</f>
        <v>10</v>
      </c>
      <c r="AE281" s="1" t="str">
        <f>IF(AD281="1", "January", IF(AD281="2", "February", IF(AD281="3", "March", IF(AD281="4", "April", IF(AD281="5", "May", IF(AD281="6", "June", IF(AD281="7", "July", IF(AD281="8", "August", IF(AD281="9", "September", IF(AD281="10", "October", IF(AD281="11", "November", IF(AD281="12", "December", "Other"))))))))))))</f>
        <v>October</v>
      </c>
      <c r="AF281" s="1" t="s">
        <v>24301</v>
      </c>
      <c r="AG281" s="1" t="str">
        <f t="shared" si="120"/>
        <v xml:space="preserve">Seed </v>
      </c>
      <c r="AH281" s="2" t="str">
        <f t="shared" si="121"/>
        <v>Sow spring in a cold frame and only just cover the seed. Prick out the seedlings when they are large enough to handle and plant them out into their permanent positions in the following spring or early summer.</v>
      </c>
      <c r="AI281" s="1" t="s">
        <v>8375</v>
      </c>
      <c r="AK281" s="1" t="s">
        <v>17105</v>
      </c>
      <c r="AL281" s="1" t="str">
        <f t="shared" si="131"/>
        <v>Unscented</v>
      </c>
      <c r="AM281" s="1" t="b">
        <v>0</v>
      </c>
      <c r="AN281" s="1" t="b">
        <v>0</v>
      </c>
      <c r="AO281" s="1" t="b">
        <v>0</v>
      </c>
      <c r="AP281" s="5" t="s">
        <v>28</v>
      </c>
      <c r="AQ281" s="5" t="str">
        <f t="shared" si="122"/>
        <v>Light, Medium, Heavy</v>
      </c>
      <c r="AR281" s="1" t="s">
        <v>10</v>
      </c>
      <c r="AS281" s="1" t="str">
        <f t="shared" si="132"/>
        <v>None, Partial</v>
      </c>
      <c r="AT281" s="1" t="str">
        <f t="shared" si="123"/>
        <v>Partial, Full</v>
      </c>
      <c r="AU281" s="1" t="s">
        <v>29</v>
      </c>
      <c r="AV281" s="1" t="str">
        <f t="shared" si="124"/>
        <v>Moist</v>
      </c>
      <c r="AW281" s="1" t="s">
        <v>12</v>
      </c>
      <c r="AX281" s="1" t="str">
        <f t="shared" si="125"/>
        <v>Acid, Neutral, Alkaline</v>
      </c>
      <c r="AY281" s="1" t="b">
        <v>0</v>
      </c>
      <c r="AZ281" s="1" t="b">
        <v>0</v>
      </c>
      <c r="BA281" s="1" t="b">
        <v>0</v>
      </c>
      <c r="BC281" t="str">
        <f t="shared" si="126"/>
        <v>FALSE</v>
      </c>
      <c r="BE281" t="str">
        <f t="shared" si="127"/>
        <v>FALSE</v>
      </c>
      <c r="BF281" s="1" t="b">
        <v>0</v>
      </c>
      <c r="BG281" s="1" t="b">
        <v>0</v>
      </c>
      <c r="BH281" s="1" t="b">
        <v>0</v>
      </c>
      <c r="BJ281" s="1" t="str">
        <f t="shared" si="128"/>
        <v>FALSE</v>
      </c>
      <c r="BL281" t="str">
        <f t="shared" si="129"/>
        <v>FALSE</v>
      </c>
      <c r="BM281" s="1" t="b">
        <v>0</v>
      </c>
      <c r="BN281" s="1" t="b">
        <v>0</v>
      </c>
      <c r="BO281" s="1">
        <f t="shared" si="133"/>
        <v>6</v>
      </c>
      <c r="BP281" s="1" t="s">
        <v>31</v>
      </c>
      <c r="BQ281" s="1" cm="1">
        <f t="array" ref="BQ281">_xlfn.IFS(BP281="None Known",0, LEN(BP281)&gt;500, 5,LEN(BP281)&gt;400, 4, LEN(BP281)&gt;300, 3, LEN(BP281)&gt;200, 2, LEN(BP281)&gt;1, 1)</f>
        <v>0</v>
      </c>
      <c r="BR281" s="1" t="s">
        <v>8376</v>
      </c>
      <c r="BS281" s="1">
        <v>1</v>
      </c>
      <c r="BT281" s="1" t="s">
        <v>8377</v>
      </c>
      <c r="BU281" s="1">
        <v>3</v>
      </c>
      <c r="BV281" s="1" t="s">
        <v>431</v>
      </c>
      <c r="BW281" s="1" t="s">
        <v>31</v>
      </c>
      <c r="BX281" s="1"/>
      <c r="BY281" t="str">
        <f>_xlfn.XLOOKUP($B281,Img_lookup!A:A,Img_lookup!B:B, "Not available")</f>
        <v>Not available</v>
      </c>
      <c r="BZ281" t="str">
        <f>_xlfn.XLOOKUP($B281,Img_lookup!A:A,Img_lookup!C:C, "Not available")</f>
        <v>Not available</v>
      </c>
      <c r="CA281" t="str">
        <f>_xlfn.XLOOKUP($B281,Img_lookup!A:A,Img_lookup!D:D, "Not available")</f>
        <v>Not available</v>
      </c>
      <c r="CB281" t="str">
        <f>_xlfn.XLOOKUP($B281,Img_lookup!A:A,Img_lookup!E:E, "https://imgur.com/aT5wafe")</f>
        <v>https://imgur.com/aT5wafe</v>
      </c>
    </row>
    <row r="282" spans="1:80" ht="409.6" x14ac:dyDescent="0.15">
      <c r="A282" s="1" t="s">
        <v>210</v>
      </c>
      <c r="B282" s="1" t="s">
        <v>6020</v>
      </c>
      <c r="C282" s="1" t="s">
        <v>6021</v>
      </c>
      <c r="E282" s="1" t="s">
        <v>6022</v>
      </c>
      <c r="F282" s="1" t="s">
        <v>22</v>
      </c>
      <c r="G282" s="1" t="s">
        <v>22</v>
      </c>
      <c r="H282" s="11" t="str">
        <f t="shared" si="135"/>
        <v>Perennial</v>
      </c>
      <c r="I282" s="1" t="s">
        <v>17108</v>
      </c>
      <c r="J282" s="1">
        <v>1.7999999520000001</v>
      </c>
      <c r="K282" s="1">
        <v>1.7999999520000001</v>
      </c>
      <c r="L282" t="str" cm="1">
        <f t="array" ref="L282">_xlfn.IFS(J282+K282="", "Unknown", J282+K282&gt;3, "Large", J282+K282&gt;0.5, "Medium", J282+K282&gt;0, "Small")</f>
        <v>Large</v>
      </c>
      <c r="M282" s="1">
        <v>7</v>
      </c>
      <c r="N282" cm="1">
        <f t="array" ref="N282">IF($M282="",INDEX($M$2:$M$2176,MATCH(1,INDEX(($A$2:$A$2176=$A282)*($M$2:$M$2176&lt;&gt;""),0),0)),$M282)</f>
        <v>7</v>
      </c>
      <c r="O282" s="2" t="str">
        <f t="shared" si="130"/>
        <v>Seasonal outdoors</v>
      </c>
      <c r="P282" s="1" t="s">
        <v>6023</v>
      </c>
      <c r="R282" t="str">
        <f t="shared" si="134"/>
        <v>Medium</v>
      </c>
      <c r="S282" s="1" t="s">
        <v>24</v>
      </c>
      <c r="T282" s="1" t="str">
        <f>LEFT(S282,FIND("-",S282)-1)</f>
        <v xml:space="preserve">1 </v>
      </c>
      <c r="U282" s="1" t="str">
        <f>RIGHT(S282,FIND("-",S282)-1)</f>
        <v>12</v>
      </c>
      <c r="V282" s="1">
        <v>7</v>
      </c>
      <c r="W282" s="6">
        <f>IF(ISNUMBER(SEARCH("-",V282)),TRIM(LEFT(V282,FIND("-",V282)-1)),V282)</f>
        <v>7</v>
      </c>
      <c r="X282" t="str">
        <f>IF(W282=1, "January", IF(W282=2, "February", IF(W282=3, "March", IF(W282=4, "April", IF(W282=5, "May", IF(W282=6, "June", IF(W282=7, "July", IF(W282=8, "August", IF(W282=9, "September", IF(W282=10, "October", IF(W282=11, "November", IF(W282=12, "December", "Other"))))))))))))</f>
        <v>July</v>
      </c>
      <c r="Y282" s="1"/>
      <c r="Z282" s="1"/>
      <c r="AA282" s="1">
        <v>8</v>
      </c>
      <c r="AB282" s="1">
        <f>IF(ISNUMBER(SEARCH("-",AA282)),TRIM(LEFT(AA282,FIND("-",AA282)-1)),AA282)</f>
        <v>8</v>
      </c>
      <c r="AC282" s="1" t="str">
        <f>IF(AB282=1, "January", IF(AB282=2, "February", IF(AB282=3, "March", IF(AB282=4, "April", IF(AB282=5, "May", IF(AB282=6, "June", IF(AB282=7, "July", IF(AB282=8, "August", IF(AB282=9, "September", IF(AB282=10, "October", IF(AB282=11, "November", IF(AB282=12, "December", "Other"))))))))))))</f>
        <v>August</v>
      </c>
      <c r="AD282" s="1"/>
      <c r="AE282" s="1"/>
      <c r="AF282" s="16" t="s">
        <v>24302</v>
      </c>
      <c r="AG282" s="1" t="str">
        <f t="shared" si="120"/>
        <v xml:space="preserve">Seed </v>
      </c>
      <c r="AH282" s="2" t="str">
        <f t="shared" si="121"/>
        <v>Sow April/May in a cold frame in a compost of peat and sand. Germination usually takes place within 1 - 3 weeks at 13�c[134]. Pot up the seedlings when still small into individual pots, grow on in a greenhouse for the first winter and plant out in late spring or early summer after the last expected frosts.
Cuttings of half-ripe wood, July/August in a very sandy compost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v>
      </c>
      <c r="AI282" s="1" t="s">
        <v>6024</v>
      </c>
      <c r="AJ282" s="1" t="s">
        <v>1</v>
      </c>
      <c r="AK282" s="1" t="s">
        <v>17105</v>
      </c>
      <c r="AL282" s="1" t="str">
        <f t="shared" si="131"/>
        <v>Unscented</v>
      </c>
      <c r="AM282" s="1" t="b">
        <v>0</v>
      </c>
      <c r="AN282" s="1" t="b">
        <v>0</v>
      </c>
      <c r="AO282" s="1" t="b">
        <v>0</v>
      </c>
      <c r="AP282" s="5" t="s">
        <v>54</v>
      </c>
      <c r="AQ282" s="5" t="str">
        <f t="shared" si="122"/>
        <v>Light, Medium</v>
      </c>
      <c r="AR282" s="1" t="s">
        <v>30</v>
      </c>
      <c r="AS282" s="1" t="str">
        <f t="shared" si="132"/>
        <v>None</v>
      </c>
      <c r="AT282" s="1" t="str">
        <f t="shared" si="123"/>
        <v>Full</v>
      </c>
      <c r="AU282" s="1" t="s">
        <v>11</v>
      </c>
      <c r="AV282" s="1" t="str">
        <f t="shared" si="124"/>
        <v>Dry, Moist</v>
      </c>
      <c r="AW282" s="1" t="s">
        <v>12</v>
      </c>
      <c r="AX282" s="1" t="str">
        <f t="shared" si="125"/>
        <v>Acid, Neutral, Alkaline</v>
      </c>
      <c r="AY282" s="1" t="b">
        <v>0</v>
      </c>
      <c r="AZ282" s="1" t="b">
        <v>1</v>
      </c>
      <c r="BA282" s="1" t="b">
        <v>1</v>
      </c>
      <c r="BB282" s="1" t="s">
        <v>29</v>
      </c>
      <c r="BC282" t="str">
        <f t="shared" si="126"/>
        <v>TRUE</v>
      </c>
      <c r="BE282" t="str">
        <f t="shared" si="127"/>
        <v>FALSE</v>
      </c>
      <c r="BF282" s="1" t="b">
        <v>1</v>
      </c>
      <c r="BG282" s="1" t="b">
        <v>0</v>
      </c>
      <c r="BH282" s="1" t="b">
        <v>1</v>
      </c>
      <c r="BI282" s="1" t="s">
        <v>30</v>
      </c>
      <c r="BJ282" s="1" t="str">
        <f t="shared" si="128"/>
        <v>FALSE</v>
      </c>
      <c r="BK282" s="1" t="s">
        <v>30</v>
      </c>
      <c r="BL282" t="str">
        <f t="shared" si="129"/>
        <v>FALSE</v>
      </c>
      <c r="BM282" s="1" t="b">
        <v>0</v>
      </c>
      <c r="BN282" s="1" t="b">
        <v>0</v>
      </c>
      <c r="BO282" s="1">
        <f t="shared" si="133"/>
        <v>20</v>
      </c>
      <c r="BP282" s="1" t="s">
        <v>6025</v>
      </c>
      <c r="BQ282" s="1" cm="1">
        <f t="array" ref="BQ282">_xlfn.IFS(BP282="None Known",0, LEN(BP282)&gt;500, 5,LEN(BP282)&gt;400, 4, LEN(BP282)&gt;300, 3, LEN(BP282)&gt;200, 2, LEN(BP282)&gt;1, 1)</f>
        <v>4</v>
      </c>
      <c r="BR282" s="16" t="s">
        <v>25248</v>
      </c>
      <c r="BS282" s="1">
        <v>5</v>
      </c>
      <c r="BT282" s="1" t="s">
        <v>6026</v>
      </c>
      <c r="BU282" s="1">
        <v>1</v>
      </c>
      <c r="BV282" s="1" t="s">
        <v>6027</v>
      </c>
      <c r="BW282" s="1" t="s">
        <v>5881</v>
      </c>
      <c r="BX282" s="1"/>
      <c r="BY282" t="str">
        <f>_xlfn.XLOOKUP($B282,Img_lookup!A:A,Img_lookup!B:B, "Not available")</f>
        <v>aed2ebf5-d0ca-4109-aa1f-7cbe08652467</v>
      </c>
      <c r="BZ282" t="str">
        <f>_xlfn.XLOOKUP($B282,Img_lookup!A:A,Img_lookup!C:C, "Not available")</f>
        <v>Four-wing saltbush (Atriplex canescens)</v>
      </c>
      <c r="CA282" t="str">
        <f>_xlfn.XLOOKUP($B282,Img_lookup!A:A,Img_lookup!D:D, "Not available")</f>
        <v>PetrifiedForestNPS</v>
      </c>
      <c r="CB282" t="str">
        <f>_xlfn.XLOOKUP($B282,Img_lookup!A:A,Img_lookup!E:E, "https://imgur.com/aT5wafe")</f>
        <v>https://api.openverse.engineering/v1/images/aed2ebf5-d0ca-4109-aa1f-7cbe08652467/thumb/</v>
      </c>
    </row>
    <row r="283" spans="1:80" ht="409.6" x14ac:dyDescent="0.15">
      <c r="A283" s="1" t="s">
        <v>210</v>
      </c>
      <c r="B283" s="1" t="s">
        <v>13549</v>
      </c>
      <c r="C283" s="1" t="s">
        <v>13550</v>
      </c>
      <c r="E283" s="1" t="s">
        <v>13551</v>
      </c>
      <c r="F283" s="1" t="s">
        <v>85</v>
      </c>
      <c r="G283" s="1" t="s">
        <v>85</v>
      </c>
      <c r="H283" s="11" t="str">
        <f t="shared" si="135"/>
        <v>Annual</v>
      </c>
      <c r="J283" s="1">
        <v>1.7999999520000001</v>
      </c>
      <c r="K283" s="1">
        <v>0.30000001199999998</v>
      </c>
      <c r="L283" t="str" cm="1">
        <f t="array" ref="L283">_xlfn.IFS(J283+K283="", "Unknown", J283+K283&gt;3, "Large", J283+K283&gt;0.5, "Medium", J283+K283&gt;0, "Small")</f>
        <v>Medium</v>
      </c>
      <c r="M283" s="1">
        <v>6</v>
      </c>
      <c r="N283" cm="1">
        <f t="array" ref="N283">IF($M283="",INDEX($M$2:$M$2176,MATCH(1,INDEX(($A$2:$A$2176=$A283)*($M$2:$M$2176&lt;&gt;""),0),0)),$M283)</f>
        <v>6</v>
      </c>
      <c r="O283" s="2" t="str">
        <f t="shared" si="130"/>
        <v>Seasonal outdoors</v>
      </c>
      <c r="P283" s="1" t="s">
        <v>13552</v>
      </c>
      <c r="Q283" s="1" t="s">
        <v>17109</v>
      </c>
      <c r="R283" t="str">
        <f t="shared" si="134"/>
        <v>Fast</v>
      </c>
      <c r="T283" s="1"/>
      <c r="U283" s="1"/>
      <c r="V283" s="1" t="s">
        <v>51</v>
      </c>
      <c r="W283" s="6" t="str">
        <f>IF(ISNUMBER(SEARCH("-",V283)),TRIM(LEFT(V283,FIND("-",V283)-1)),V283)</f>
        <v>7</v>
      </c>
      <c r="X283" t="str">
        <f>IF(W283="1", "January", IF(W283="2", "February", IF(W283="3", "March", IF(W283="4", "April", IF(W283="5", "May", IF(W283="6", "June", IF(W283="7", "July", IF(W283="8", "August", IF(W283="9", "September", IF(W283="10", "October", IF(W283="11", "November", IF(W283="12", "December", "Other"))))))))))))</f>
        <v>July</v>
      </c>
      <c r="Y283" s="2" t="str">
        <f>IF(ISNUMBER(SEARCH("-",V283)),TRIM(RIGHT(V283,LEN(V283)-SEARCH("-",V283))),V283)</f>
        <v>8</v>
      </c>
      <c r="Z283" s="2" t="str">
        <f>IF(Y283="1", "January", IF(Y283="2", "February", IF(Y283="3", "March", IF(Y283="4", "April", IF(Y283="5", "May", IF(Y283="6", "June", IF(Y283="7", "July", IF(Y283="8", "August", IF(Y283="9", "September", IF(Y283="10", "October", IF(Y283="11", "November", IF(Y283="12", "December", "Other"))))))))))))</f>
        <v>August</v>
      </c>
      <c r="AA283" s="1">
        <v>9</v>
      </c>
      <c r="AB283" s="1">
        <f>IF(ISNUMBER(SEARCH("-",AA283)),TRIM(LEFT(AA283,FIND("-",AA283)-1)),AA283)</f>
        <v>9</v>
      </c>
      <c r="AC283" s="1" t="str">
        <f>IF(AB283=1, "January", IF(AB283=2, "February", IF(AB283=3, "March", IF(AB283=4, "April", IF(AB283=5, "May", IF(AB283=6, "June", IF(AB283=7, "July", IF(AB283=8, "August", IF(AB283=9, "September", IF(AB283=10, "October", IF(AB283=11, "November", IF(AB283=12, "December", "Other"))))))))))))</f>
        <v>September</v>
      </c>
      <c r="AD283" s="1"/>
      <c r="AE283" s="1"/>
      <c r="AF283" s="1" t="s">
        <v>24303</v>
      </c>
      <c r="AG283" s="1" t="str">
        <f t="shared" si="120"/>
        <v xml:space="preserve">Seed </v>
      </c>
      <c r="AH283" s="2" t="str">
        <f t="shared" si="121"/>
        <v>Sow March to August in situ, only just covering the seed[134]. Germination is usually good and rapid[K].</v>
      </c>
      <c r="AI283" s="1" t="s">
        <v>13553</v>
      </c>
      <c r="AJ283" s="1" t="s">
        <v>1</v>
      </c>
      <c r="AK283" s="1" t="s">
        <v>17106</v>
      </c>
      <c r="AL283" s="1" t="str">
        <f t="shared" si="131"/>
        <v>Unscented</v>
      </c>
      <c r="AM283" s="1" t="b">
        <v>0</v>
      </c>
      <c r="AN283" s="1" t="b">
        <v>0</v>
      </c>
      <c r="AO283" s="1" t="b">
        <v>0</v>
      </c>
      <c r="AP283" s="5" t="s">
        <v>54</v>
      </c>
      <c r="AQ283" s="5" t="str">
        <f t="shared" si="122"/>
        <v>Light, Medium</v>
      </c>
      <c r="AR283" s="1" t="s">
        <v>30</v>
      </c>
      <c r="AS283" s="1" t="str">
        <f t="shared" si="132"/>
        <v>None</v>
      </c>
      <c r="AT283" s="1" t="str">
        <f t="shared" si="123"/>
        <v>Full</v>
      </c>
      <c r="AU283" s="1" t="s">
        <v>29</v>
      </c>
      <c r="AV283" s="1" t="str">
        <f t="shared" si="124"/>
        <v>Moist</v>
      </c>
      <c r="AW283" s="1" t="s">
        <v>12</v>
      </c>
      <c r="AX283" s="1" t="str">
        <f t="shared" si="125"/>
        <v>Acid, Neutral, Alkaline</v>
      </c>
      <c r="AY283" s="1" t="b">
        <v>0</v>
      </c>
      <c r="AZ283" s="1" t="b">
        <v>1</v>
      </c>
      <c r="BA283" s="1" t="b">
        <v>1</v>
      </c>
      <c r="BB283" s="1" t="s">
        <v>275</v>
      </c>
      <c r="BC283" t="str">
        <f t="shared" si="126"/>
        <v>TRUE</v>
      </c>
      <c r="BE283" t="str">
        <f t="shared" si="127"/>
        <v>FALSE</v>
      </c>
      <c r="BF283" s="1" t="b">
        <v>0</v>
      </c>
      <c r="BG283" s="1" t="b">
        <v>0</v>
      </c>
      <c r="BH283" s="1" t="b">
        <v>0</v>
      </c>
      <c r="BI283" s="1" t="s">
        <v>30</v>
      </c>
      <c r="BJ283" s="1" t="str">
        <f t="shared" si="128"/>
        <v>FALSE</v>
      </c>
      <c r="BL283" t="str">
        <f t="shared" si="129"/>
        <v>FALSE</v>
      </c>
      <c r="BM283" s="1" t="b">
        <v>0</v>
      </c>
      <c r="BN283" s="1" t="b">
        <v>0</v>
      </c>
      <c r="BO283" s="1">
        <f t="shared" si="133"/>
        <v>17</v>
      </c>
      <c r="BP283" s="1" t="s">
        <v>13554</v>
      </c>
      <c r="BQ283" s="1" cm="1">
        <f t="array" ref="BQ283">_xlfn.IFS(BP283="None Known",0, LEN(BP283)&gt;500, 5,LEN(BP283)&gt;400, 4, LEN(BP283)&gt;300, 3, LEN(BP283)&gt;200, 2, LEN(BP283)&gt;1, 1)</f>
        <v>3</v>
      </c>
      <c r="BR283" s="16" t="s">
        <v>25249</v>
      </c>
      <c r="BS283" s="1">
        <v>4</v>
      </c>
      <c r="BT283" s="1" t="s">
        <v>13555</v>
      </c>
      <c r="BU283" s="1">
        <v>2</v>
      </c>
      <c r="BV283" s="1" t="s">
        <v>13556</v>
      </c>
      <c r="BW283" s="1" t="s">
        <v>13557</v>
      </c>
      <c r="BX283" s="1"/>
      <c r="BY283" t="str">
        <f>_xlfn.XLOOKUP($B283,Img_lookup!A:A,Img_lookup!B:B, "Not available")</f>
        <v>5d3664a6-26b1-4bbf-8ca7-4f1605cf1e9a</v>
      </c>
      <c r="BZ283" t="str">
        <f>_xlfn.XLOOKUP($B283,Img_lookup!A:A,Img_lookup!C:C, "Not available")</f>
        <v>Tuinmelde (Atriplex hortensis) - Twickel - Ambt Delden {september 2011}</v>
      </c>
      <c r="CA283" t="str">
        <f>_xlfn.XLOOKUP($B283,Img_lookup!A:A,Img_lookup!D:D, "Not available")</f>
        <v>westher</v>
      </c>
      <c r="CB283" t="str">
        <f>_xlfn.XLOOKUP($B283,Img_lookup!A:A,Img_lookup!E:E, "https://imgur.com/aT5wafe")</f>
        <v>https://api.openverse.engineering/v1/images/5d3664a6-26b1-4bbf-8ca7-4f1605cf1e9a/thumb/</v>
      </c>
    </row>
    <row r="284" spans="1:80" ht="409.6" x14ac:dyDescent="0.15">
      <c r="A284" s="1" t="s">
        <v>210</v>
      </c>
      <c r="B284" s="1" t="s">
        <v>5875</v>
      </c>
      <c r="C284" s="1" t="s">
        <v>5876</v>
      </c>
      <c r="E284" s="1" t="s">
        <v>1932</v>
      </c>
      <c r="F284" s="1" t="s">
        <v>22</v>
      </c>
      <c r="G284" s="1" t="s">
        <v>22</v>
      </c>
      <c r="H284" s="11" t="str">
        <f t="shared" si="135"/>
        <v>Perennial</v>
      </c>
      <c r="I284" s="1" t="s">
        <v>17108</v>
      </c>
      <c r="J284" s="1">
        <v>3</v>
      </c>
      <c r="L284" t="str" cm="1">
        <f t="array" ref="L284">_xlfn.IFS(J284+K284="", "Unknown", J284+K284&gt;3, "Large", J284+K284&gt;0.5, "Medium", J284+K284&gt;0, "Small")</f>
        <v>Medium</v>
      </c>
      <c r="M284" s="1">
        <v>8</v>
      </c>
      <c r="N284" cm="1">
        <f t="array" ref="N284">IF($M284="",INDEX($M$2:$M$2176,MATCH(1,INDEX(($A$2:$A$2176=$A284)*($M$2:$M$2176&lt;&gt;""),0),0)),$M284)</f>
        <v>8</v>
      </c>
      <c r="O284" s="2" t="str">
        <f t="shared" si="130"/>
        <v>Grown indoors</v>
      </c>
      <c r="P284" s="1" t="s">
        <v>5877</v>
      </c>
      <c r="R284" t="str">
        <f t="shared" si="134"/>
        <v>Medium</v>
      </c>
      <c r="S284" s="1" t="s">
        <v>24</v>
      </c>
      <c r="T284" s="1" t="str">
        <f>LEFT(S284,FIND("-",S284)-1)</f>
        <v xml:space="preserve">1 </v>
      </c>
      <c r="U284" s="1" t="str">
        <f>RIGHT(S284,FIND("-",S284)-1)</f>
        <v>12</v>
      </c>
      <c r="W284"/>
      <c r="AF284" s="16" t="s">
        <v>24304</v>
      </c>
      <c r="AG284" s="1" t="str">
        <f t="shared" si="120"/>
        <v xml:space="preserve">Seed </v>
      </c>
      <c r="AH284" s="2" t="str">
        <f t="shared" si="121"/>
        <v>Sow April/May in a cold frame in a compost of peat and sand. The seed usually germinates in 1 - 3 weeks at 13�c[134]. Pot up the seedlings when still small into individual pots, grow on in a greenhouse for the first winter and plant out in late spring or early summer after the last expected frosts.
Cuttings of half-ripe wood, July/August in a frame. Very easy. Pot up as soon as they start to root (about 3 weeks) and plant out in their permanent positions late in the following spring[K].
Cuttings of mature wood of the current season's growth, November/December in a frame. Very easy. Pot up in early spring and plant out in their permanent position in early summer[K].</v>
      </c>
      <c r="AI284" s="1" t="s">
        <v>5878</v>
      </c>
      <c r="AJ284" s="1" t="s">
        <v>1</v>
      </c>
      <c r="AK284" s="1" t="s">
        <v>17106</v>
      </c>
      <c r="AL284" s="1" t="str">
        <f t="shared" si="131"/>
        <v>Unscented</v>
      </c>
      <c r="AM284" s="1" t="b">
        <v>0</v>
      </c>
      <c r="AN284" s="1" t="b">
        <v>0</v>
      </c>
      <c r="AO284" s="1" t="b">
        <v>0</v>
      </c>
      <c r="AP284" s="5" t="s">
        <v>54</v>
      </c>
      <c r="AQ284" s="5" t="str">
        <f t="shared" si="122"/>
        <v>Light, Medium</v>
      </c>
      <c r="AR284" s="1" t="s">
        <v>30</v>
      </c>
      <c r="AS284" s="1" t="str">
        <f t="shared" si="132"/>
        <v>None</v>
      </c>
      <c r="AT284" s="1" t="str">
        <f t="shared" si="123"/>
        <v>Full</v>
      </c>
      <c r="AU284" s="1" t="s">
        <v>11</v>
      </c>
      <c r="AV284" s="1" t="str">
        <f t="shared" si="124"/>
        <v>Dry, Moist</v>
      </c>
      <c r="AW284" s="1" t="s">
        <v>12</v>
      </c>
      <c r="AX284" s="1" t="str">
        <f t="shared" si="125"/>
        <v>Acid, Neutral, Alkaline</v>
      </c>
      <c r="AY284" s="1" t="b">
        <v>0</v>
      </c>
      <c r="AZ284" s="1" t="b">
        <v>1</v>
      </c>
      <c r="BA284" s="1" t="b">
        <v>1</v>
      </c>
      <c r="BC284" t="str">
        <f t="shared" si="126"/>
        <v>FALSE</v>
      </c>
      <c r="BE284" t="str">
        <f t="shared" si="127"/>
        <v>FALSE</v>
      </c>
      <c r="BF284" s="1" t="b">
        <v>1</v>
      </c>
      <c r="BG284" s="1" t="b">
        <v>0</v>
      </c>
      <c r="BH284" s="1" t="b">
        <v>1</v>
      </c>
      <c r="BJ284" s="1" t="str">
        <f t="shared" si="128"/>
        <v>FALSE</v>
      </c>
      <c r="BL284" t="str">
        <f t="shared" si="129"/>
        <v>FALSE</v>
      </c>
      <c r="BM284" s="1" t="b">
        <v>0</v>
      </c>
      <c r="BN284" s="1" t="b">
        <v>0</v>
      </c>
      <c r="BO284" s="1">
        <f t="shared" si="133"/>
        <v>11</v>
      </c>
      <c r="BP284" s="1" t="s">
        <v>5879</v>
      </c>
      <c r="BQ284" s="1" cm="1">
        <f t="array" ref="BQ284">_xlfn.IFS(BP284="None Known",0, LEN(BP284)&gt;500, 5,LEN(BP284)&gt;400, 4, LEN(BP284)&gt;300, 3, LEN(BP284)&gt;200, 2, LEN(BP284)&gt;1, 1)</f>
        <v>1</v>
      </c>
      <c r="BR284" s="16" t="s">
        <v>25250</v>
      </c>
      <c r="BS284" s="1">
        <v>3</v>
      </c>
      <c r="BT284" s="1" t="s">
        <v>5880</v>
      </c>
      <c r="BU284" s="1">
        <v>1</v>
      </c>
      <c r="BV284" s="1" t="s">
        <v>80</v>
      </c>
      <c r="BW284" s="1" t="s">
        <v>5881</v>
      </c>
      <c r="BX284" s="1"/>
      <c r="BY284" t="str">
        <f>_xlfn.XLOOKUP($B284,Img_lookup!A:A,Img_lookup!B:B, "Not available")</f>
        <v>492e08ef-aa5f-4fd1-bd04-ec5546dba793</v>
      </c>
      <c r="BZ284" t="str">
        <f>_xlfn.XLOOKUP($B284,Img_lookup!A:A,Img_lookup!C:C, "Not available")</f>
        <v>200710 085 Encinitas - San Diego Botanic Gdn, Native Plant Gdn, Atriplex lentiformis ssp breweri Coastal Quail Bush, Corymbia ficifolia Red-Flowering Gum</v>
      </c>
      <c r="CA284" t="str">
        <f>_xlfn.XLOOKUP($B284,Img_lookup!A:A,Img_lookup!D:D, "Not available")</f>
        <v>cultivar413</v>
      </c>
      <c r="CB284" t="str">
        <f>_xlfn.XLOOKUP($B284,Img_lookup!A:A,Img_lookup!E:E, "https://imgur.com/aT5wafe")</f>
        <v>https://api.openverse.engineering/v1/images/492e08ef-aa5f-4fd1-bd04-ec5546dba793/thumb/</v>
      </c>
    </row>
    <row r="285" spans="1:80" ht="319" x14ac:dyDescent="0.15">
      <c r="A285" s="1" t="s">
        <v>210</v>
      </c>
      <c r="B285" s="1" t="s">
        <v>15255</v>
      </c>
      <c r="C285" s="1" t="s">
        <v>15256</v>
      </c>
      <c r="E285" s="1" t="s">
        <v>15257</v>
      </c>
      <c r="F285" s="1" t="s">
        <v>85</v>
      </c>
      <c r="G285" s="1" t="s">
        <v>85</v>
      </c>
      <c r="H285" s="11" t="str">
        <f t="shared" si="135"/>
        <v>Annual</v>
      </c>
      <c r="J285" s="1">
        <v>0.75</v>
      </c>
      <c r="L285" t="str" cm="1">
        <f t="array" ref="L285">_xlfn.IFS(J285+K285="", "Unknown", J285+K285&gt;3, "Large", J285+K285&gt;0.5, "Medium", J285+K285&gt;0, "Small")</f>
        <v>Medium</v>
      </c>
      <c r="N285" cm="1">
        <f t="array" ref="N285">IF($M285="",INDEX($M$2:$M$2176,MATCH(1,INDEX(($A$2:$A$2176=$A285)*($M$2:$M$2176&lt;&gt;""),0),0)),$M285)</f>
        <v>7</v>
      </c>
      <c r="O285" s="2" t="str">
        <f t="shared" si="130"/>
        <v>Seasonal outdoors</v>
      </c>
      <c r="P285" s="1" t="s">
        <v>15258</v>
      </c>
      <c r="R285" t="str">
        <f t="shared" si="134"/>
        <v>Medium</v>
      </c>
      <c r="T285" s="1"/>
      <c r="U285" s="1"/>
      <c r="V285" s="1" t="s">
        <v>108</v>
      </c>
      <c r="W285" s="6" t="str">
        <f t="shared" ref="W285:W292" si="140">IF(ISNUMBER(SEARCH("-",V285)),TRIM(LEFT(V285,FIND("-",V285)-1)),V285)</f>
        <v>7</v>
      </c>
      <c r="X285" t="str">
        <f t="shared" ref="X285:X292" si="141">IF(W285="1", "January", IF(W285="2", "February", IF(W285="3", "March", IF(W285="4", "April", IF(W285="5", "May", IF(W285="6", "June", IF(W285="7", "July", IF(W285="8", "August", IF(W285="9", "September", IF(W285="10", "October", IF(W285="11", "November", IF(W285="12", "December", "Other"))))))))))))</f>
        <v>July</v>
      </c>
      <c r="Y285" s="2" t="str">
        <f t="shared" ref="Y285:Y292" si="142">IF(ISNUMBER(SEARCH("-",V285)),TRIM(RIGHT(V285,LEN(V285)-SEARCH("-",V285))),V285)</f>
        <v>9</v>
      </c>
      <c r="Z285" s="2" t="str">
        <f t="shared" ref="Z285:Z292" si="143">IF(Y285="1", "January", IF(Y285="2", "February", IF(Y285="3", "March", IF(Y285="4", "April", IF(Y285="5", "May", IF(Y285="6", "June", IF(Y285="7", "July", IF(Y285="8", "August", IF(Y285="9", "September", IF(Y285="10", "October", IF(Y285="11", "November", IF(Y285="12", "December", "Other"))))))))))))</f>
        <v>September</v>
      </c>
      <c r="AA285" s="1" t="s">
        <v>135</v>
      </c>
      <c r="AB285" s="1" t="str">
        <f t="shared" ref="AB285:AB292" si="144">IF(ISNUMBER(SEARCH("-",AA285)),TRIM(LEFT(AA285,FIND("-",AA285)-1)),AA285)</f>
        <v>8</v>
      </c>
      <c r="AC285" s="1" t="str">
        <f t="shared" ref="AC285:AC292" si="145">IF(AB285="1", "January", IF(AB285="2", "February", IF(AB285="3", "March", IF(AB285="4", "April", IF(AB285="5", "May", IF(AB285="6", "June", IF(AB285="7", "July", IF(AB285="8", "August", IF(AB285="9", "September", IF(AB285="10", "October", IF(AB285="11", "November", IF(AB285="12", "December", "Other"))))))))))))</f>
        <v>August</v>
      </c>
      <c r="AD285" s="1" t="str">
        <f t="shared" ref="AD285:AD292" si="146">IF(ISNUMBER(SEARCH("-",AA285)),TRIM(RIGHT(AA285,LEN(AA285)-SEARCH("-",AA285))),AA285)</f>
        <v>10</v>
      </c>
      <c r="AE285" s="1" t="str">
        <f t="shared" ref="AE285:AE292" si="147">IF(AD285="1", "January", IF(AD285="2", "February", IF(AD285="3", "March", IF(AD285="4", "April", IF(AD285="5", "May", IF(AD285="6", "June", IF(AD285="7", "July", IF(AD285="8", "August", IF(AD285="9", "September", IF(AD285="10", "October", IF(AD285="11", "November", IF(AD285="12", "December", "Other"))))))))))))</f>
        <v>October</v>
      </c>
      <c r="AF285" s="1" t="s">
        <v>24305</v>
      </c>
      <c r="AG285" s="1" t="str">
        <f t="shared" si="120"/>
        <v xml:space="preserve">Seed </v>
      </c>
      <c r="AH285" s="2" t="str">
        <f t="shared" si="121"/>
        <v>Sow April/May in situ[134]. Germination is usually rapid.</v>
      </c>
      <c r="AI285" s="1" t="s">
        <v>15259</v>
      </c>
      <c r="AJ285" s="1" t="s">
        <v>23815</v>
      </c>
      <c r="AK285" s="1" t="s">
        <v>17106</v>
      </c>
      <c r="AL285" s="1" t="str">
        <f t="shared" si="131"/>
        <v>Unscented</v>
      </c>
      <c r="AM285" s="1" t="b">
        <v>0</v>
      </c>
      <c r="AN285" s="1" t="b">
        <v>0</v>
      </c>
      <c r="AO285" s="1" t="b">
        <v>0</v>
      </c>
      <c r="AP285" s="5" t="s">
        <v>54</v>
      </c>
      <c r="AQ285" s="5" t="str">
        <f t="shared" si="122"/>
        <v>Light, Medium</v>
      </c>
      <c r="AR285" s="1" t="s">
        <v>30</v>
      </c>
      <c r="AS285" s="1" t="str">
        <f t="shared" si="132"/>
        <v>None</v>
      </c>
      <c r="AT285" s="1" t="str">
        <f t="shared" si="123"/>
        <v>Full</v>
      </c>
      <c r="AU285" s="1" t="s">
        <v>29</v>
      </c>
      <c r="AV285" s="1" t="str">
        <f t="shared" si="124"/>
        <v>Moist</v>
      </c>
      <c r="AW285" s="1" t="s">
        <v>12</v>
      </c>
      <c r="AX285" s="1" t="str">
        <f t="shared" si="125"/>
        <v>Acid, Neutral, Alkaline</v>
      </c>
      <c r="AY285" s="1" t="b">
        <v>0</v>
      </c>
      <c r="AZ285" s="1" t="b">
        <v>1</v>
      </c>
      <c r="BA285" s="1" t="b">
        <v>1</v>
      </c>
      <c r="BC285" t="str">
        <f t="shared" si="126"/>
        <v>FALSE</v>
      </c>
      <c r="BE285" t="str">
        <f t="shared" si="127"/>
        <v>FALSE</v>
      </c>
      <c r="BF285" s="1" t="b">
        <v>0</v>
      </c>
      <c r="BG285" s="1" t="b">
        <v>1</v>
      </c>
      <c r="BH285" s="1" t="b">
        <v>0</v>
      </c>
      <c r="BJ285" s="1" t="str">
        <f t="shared" si="128"/>
        <v>FALSE</v>
      </c>
      <c r="BK285" s="1" t="s">
        <v>77</v>
      </c>
      <c r="BL285" t="str">
        <f t="shared" si="129"/>
        <v>TRUE</v>
      </c>
      <c r="BM285" s="1" t="b">
        <v>0</v>
      </c>
      <c r="BN285" s="1" t="b">
        <v>0</v>
      </c>
      <c r="BO285" s="1">
        <f t="shared" si="133"/>
        <v>10</v>
      </c>
      <c r="BP285" s="1" t="s">
        <v>31</v>
      </c>
      <c r="BQ285" s="1" cm="1">
        <f t="array" ref="BQ285">_xlfn.IFS(BP285="None Known",0, LEN(BP285)&gt;500, 5,LEN(BP285)&gt;400, 4, LEN(BP285)&gt;300, 3, LEN(BP285)&gt;200, 2, LEN(BP285)&gt;1, 1)</f>
        <v>0</v>
      </c>
      <c r="BR285" s="16" t="s">
        <v>25392</v>
      </c>
      <c r="BS285" s="1">
        <v>3</v>
      </c>
      <c r="BT285" s="1" t="s">
        <v>15260</v>
      </c>
      <c r="BU285" s="1">
        <v>1</v>
      </c>
      <c r="BV285" s="1" t="s">
        <v>15261</v>
      </c>
      <c r="BW285" s="1" t="s">
        <v>15262</v>
      </c>
      <c r="BX285" s="1"/>
      <c r="BY285" t="str">
        <f>_xlfn.XLOOKUP($B285,Img_lookup!A:A,Img_lookup!B:B, "Not available")</f>
        <v>be0eebca-c9d7-4179-8eac-4b17d4b82a1d</v>
      </c>
      <c r="BZ285" t="str">
        <f>_xlfn.XLOOKUP($B285,Img_lookup!A:A,Img_lookup!C:C, "Not available")</f>
        <v>Atriplex patula var. hastata</v>
      </c>
      <c r="CA285" t="str">
        <f>_xlfn.XLOOKUP($B285,Img_lookup!A:A,Img_lookup!D:D, "Not available")</f>
        <v>Egbert Hamilton Walker</v>
      </c>
      <c r="CB285" t="str">
        <f>_xlfn.XLOOKUP($B285,Img_lookup!A:A,Img_lookup!E:E, "https://imgur.com/aT5wafe")</f>
        <v>https://api.openverse.engineering/v1/images/be0eebca-c9d7-4179-8eac-4b17d4b82a1d/thumb/</v>
      </c>
    </row>
    <row r="286" spans="1:80" ht="409.6" x14ac:dyDescent="0.15">
      <c r="A286" s="1" t="s">
        <v>2208</v>
      </c>
      <c r="B286" s="1" t="s">
        <v>7948</v>
      </c>
      <c r="C286" s="1" t="s">
        <v>7949</v>
      </c>
      <c r="E286" s="1" t="s">
        <v>606</v>
      </c>
      <c r="F286" s="1" t="s">
        <v>22</v>
      </c>
      <c r="G286" s="1" t="s">
        <v>22</v>
      </c>
      <c r="H286" s="11" t="str">
        <f t="shared" si="135"/>
        <v>Perennial</v>
      </c>
      <c r="I286" s="1" t="s">
        <v>17108</v>
      </c>
      <c r="J286" s="1">
        <v>3</v>
      </c>
      <c r="K286" s="1">
        <v>2.5</v>
      </c>
      <c r="L286" t="str" cm="1">
        <f t="array" ref="L286">_xlfn.IFS(J286+K286="", "Unknown", J286+K286&gt;3, "Large", J286+K286&gt;0.5, "Medium", J286+K286&gt;0, "Small")</f>
        <v>Large</v>
      </c>
      <c r="M286" s="1">
        <v>7</v>
      </c>
      <c r="N286" cm="1">
        <f t="array" ref="N286">IF($M286="",INDEX($M$2:$M$2176,MATCH(1,INDEX(($A$2:$A$2176=$A286)*($M$2:$M$2176&lt;&gt;""),0),0)),$M286)</f>
        <v>7</v>
      </c>
      <c r="O286" s="2" t="str">
        <f t="shared" si="130"/>
        <v>Seasonal outdoors</v>
      </c>
      <c r="P286" s="1" t="s">
        <v>7950</v>
      </c>
      <c r="Q286" s="1" t="s">
        <v>17110</v>
      </c>
      <c r="R286" t="str">
        <f t="shared" si="134"/>
        <v>Medium</v>
      </c>
      <c r="S286" s="1" t="s">
        <v>24</v>
      </c>
      <c r="T286" s="1" t="str">
        <f>LEFT(S286,FIND("-",S286)-1)</f>
        <v xml:space="preserve">1 </v>
      </c>
      <c r="U286" s="1" t="str">
        <f>RIGHT(S286,FIND("-",S286)-1)</f>
        <v>12</v>
      </c>
      <c r="V286" s="1" t="s">
        <v>251</v>
      </c>
      <c r="W286" s="6" t="str">
        <f t="shared" si="140"/>
        <v>3</v>
      </c>
      <c r="X286" t="str">
        <f t="shared" si="141"/>
        <v>March</v>
      </c>
      <c r="Y286" s="2" t="str">
        <f t="shared" si="142"/>
        <v>4</v>
      </c>
      <c r="Z286" s="2" t="str">
        <f t="shared" si="143"/>
        <v>April</v>
      </c>
      <c r="AA286" s="1" t="s">
        <v>2959</v>
      </c>
      <c r="AB286" s="1" t="str">
        <f t="shared" si="144"/>
        <v>10</v>
      </c>
      <c r="AC286" s="1" t="str">
        <f t="shared" si="145"/>
        <v>October</v>
      </c>
      <c r="AD286" s="1" t="str">
        <f t="shared" si="146"/>
        <v>2</v>
      </c>
      <c r="AE286" s="1" t="str">
        <f t="shared" si="147"/>
        <v>February</v>
      </c>
      <c r="AF286" s="16" t="s">
        <v>23985</v>
      </c>
      <c r="AG286" s="1" t="str">
        <f t="shared" si="120"/>
        <v xml:space="preserve">Seed </v>
      </c>
      <c r="AH286" s="2" t="str">
        <f t="shared" si="121"/>
        <v>Best sown as soon as it is ripe in a cold frame[134]. Wash off the pulpy coating since this can inhibit germination. Stored seed should be soaked overnight and then stratified for 1 - 2 weeks at 3�c[134]. The seed usually germinates in 1 - 3 months or more at 20�c[134]. When they are large enough to handle, prick the seedlings out into individual pots and grow them on in the greenhouse for at least their first winter. Once they are 20cm or more tall, plant them out into their permanent positions in late spring or early summer, after the last expected frosts.
Cuttings of mature wood of the current season's growth, 15 - 20cm long outdoors at any time between September to February though October and November are best[78]. Very easy, even small branches will root[1].
Layering in autumn. Takes 12 months[78].</v>
      </c>
      <c r="AI286" s="1" t="s">
        <v>7951</v>
      </c>
      <c r="AK286" s="1" t="s">
        <v>17105</v>
      </c>
      <c r="AL286" s="1" t="str">
        <f t="shared" si="131"/>
        <v>Unscented</v>
      </c>
      <c r="AM286" s="1" t="b">
        <v>0</v>
      </c>
      <c r="AN286" s="1" t="b">
        <v>1</v>
      </c>
      <c r="AO286" s="1" t="b">
        <v>0</v>
      </c>
      <c r="AP286" s="5" t="s">
        <v>28</v>
      </c>
      <c r="AQ286" s="5" t="str">
        <f t="shared" si="122"/>
        <v>Light, Medium, Heavy</v>
      </c>
      <c r="AR286" s="1" t="s">
        <v>274</v>
      </c>
      <c r="AS286" s="1" t="str">
        <f t="shared" si="132"/>
        <v>None, Partial, Full</v>
      </c>
      <c r="AT286" s="1" t="str">
        <f t="shared" si="123"/>
        <v>None, Partial, Full</v>
      </c>
      <c r="AU286" s="1" t="s">
        <v>11</v>
      </c>
      <c r="AV286" s="1" t="str">
        <f t="shared" si="124"/>
        <v>Dry, Moist</v>
      </c>
      <c r="AW286" s="1" t="s">
        <v>12</v>
      </c>
      <c r="AX286" s="1" t="str">
        <f t="shared" si="125"/>
        <v>Acid, Neutral, Alkaline</v>
      </c>
      <c r="AY286" s="1" t="b">
        <v>1</v>
      </c>
      <c r="AZ286" s="1" t="b">
        <v>1</v>
      </c>
      <c r="BA286" s="1" t="b">
        <v>0</v>
      </c>
      <c r="BB286" s="1" t="s">
        <v>29</v>
      </c>
      <c r="BC286" t="str">
        <f t="shared" si="126"/>
        <v>TRUE</v>
      </c>
      <c r="BD286" s="1" t="s">
        <v>77</v>
      </c>
      <c r="BE286" t="str">
        <f t="shared" si="127"/>
        <v>TRUE</v>
      </c>
      <c r="BF286" s="1" t="b">
        <v>1</v>
      </c>
      <c r="BG286" s="1" t="b">
        <v>1</v>
      </c>
      <c r="BH286" s="1" t="b">
        <v>1</v>
      </c>
      <c r="BJ286" s="1" t="str">
        <f t="shared" si="128"/>
        <v>FALSE</v>
      </c>
      <c r="BK286" s="1" t="s">
        <v>30</v>
      </c>
      <c r="BL286" t="str">
        <f t="shared" si="129"/>
        <v>FALSE</v>
      </c>
      <c r="BM286" s="1" t="b">
        <v>0</v>
      </c>
      <c r="BN286" s="1" t="b">
        <v>0</v>
      </c>
      <c r="BO286" s="1">
        <f t="shared" si="133"/>
        <v>12</v>
      </c>
      <c r="BP286" s="1" t="s">
        <v>7952</v>
      </c>
      <c r="BQ286" s="1" cm="1">
        <f t="array" ref="BQ286">_xlfn.IFS(BP286="None Known",0, LEN(BP286)&gt;500, 5,LEN(BP286)&gt;400, 4, LEN(BP286)&gt;300, 3, LEN(BP286)&gt;200, 2, LEN(BP286)&gt;1, 1)</f>
        <v>5</v>
      </c>
      <c r="BR286" s="1" t="s">
        <v>7953</v>
      </c>
      <c r="BS286" s="1">
        <v>2</v>
      </c>
      <c r="BT286" s="1" t="s">
        <v>7954</v>
      </c>
      <c r="BU286" s="1">
        <v>1</v>
      </c>
      <c r="BW286" s="1" t="s">
        <v>31</v>
      </c>
      <c r="BX286" s="1"/>
      <c r="BY286" t="str">
        <f>_xlfn.XLOOKUP($B286,Img_lookup!A:A,Img_lookup!B:B, "Not available")</f>
        <v>148b1e03-feb7-4a6c-98c2-1c37b674f545</v>
      </c>
      <c r="BZ286" t="str">
        <f>_xlfn.XLOOKUP($B286,Img_lookup!A:A,Img_lookup!C:C, "Not available")</f>
        <v>Aucuba Japonica.</v>
      </c>
      <c r="CA286" t="str">
        <f>_xlfn.XLOOKUP($B286,Img_lookup!A:A,Img_lookup!D:D, "Not available")</f>
        <v>Bernard Spragg</v>
      </c>
      <c r="CB286" t="str">
        <f>_xlfn.XLOOKUP($B286,Img_lookup!A:A,Img_lookup!E:E, "https://imgur.com/aT5wafe")</f>
        <v>https://api.openverse.engineering/v1/images/148b1e03-feb7-4a6c-98c2-1c37b674f545/thumb/</v>
      </c>
    </row>
    <row r="287" spans="1:80" ht="409.6" x14ac:dyDescent="0.15">
      <c r="A287" s="1" t="s">
        <v>394</v>
      </c>
      <c r="B287" s="1" t="s">
        <v>16432</v>
      </c>
      <c r="C287" s="1" t="s">
        <v>16433</v>
      </c>
      <c r="E287" s="1" t="s">
        <v>339</v>
      </c>
      <c r="F287" s="1" t="s">
        <v>85</v>
      </c>
      <c r="G287" s="1" t="s">
        <v>85</v>
      </c>
      <c r="H287" s="11" t="str">
        <f t="shared" si="135"/>
        <v>Annual</v>
      </c>
      <c r="L287" t="e" cm="1">
        <f t="array" ref="L287">_xlfn.IFS(J287+K287="", "Unknown", J287+K287&gt;3, "Large", J287+K287&gt;0.5, "Medium", J287+K287&gt;0, "Small")</f>
        <v>#N/A</v>
      </c>
      <c r="N287" cm="1">
        <f t="array" ref="N287">IF($M287="",INDEX($M$2:$M$2176,MATCH(1,INDEX(($A$2:$A$2176=$A287)*($M$2:$M$2176&lt;&gt;""),0),0)),$M287)</f>
        <v>6</v>
      </c>
      <c r="O287" s="2" t="str">
        <f t="shared" si="130"/>
        <v>Seasonal outdoors</v>
      </c>
      <c r="P287" s="1" t="s">
        <v>16434</v>
      </c>
      <c r="R287" t="str">
        <f t="shared" si="134"/>
        <v>Medium</v>
      </c>
      <c r="T287" s="1"/>
      <c r="U287" s="1"/>
      <c r="V287" s="1" t="s">
        <v>307</v>
      </c>
      <c r="W287" s="6" t="str">
        <f t="shared" si="140"/>
        <v>6</v>
      </c>
      <c r="X287" t="str">
        <f t="shared" si="141"/>
        <v>June</v>
      </c>
      <c r="Y287" s="2" t="str">
        <f t="shared" si="142"/>
        <v>7</v>
      </c>
      <c r="Z287" s="2" t="str">
        <f t="shared" si="143"/>
        <v>July</v>
      </c>
      <c r="AA287" s="1" t="s">
        <v>135</v>
      </c>
      <c r="AB287" s="1" t="str">
        <f t="shared" si="144"/>
        <v>8</v>
      </c>
      <c r="AC287" s="1" t="str">
        <f t="shared" si="145"/>
        <v>August</v>
      </c>
      <c r="AD287" s="1" t="str">
        <f t="shared" si="146"/>
        <v>10</v>
      </c>
      <c r="AE287" s="1" t="str">
        <f t="shared" si="147"/>
        <v>October</v>
      </c>
      <c r="AF287" s="1" t="s">
        <v>24306</v>
      </c>
      <c r="AG287" s="1" t="str">
        <f t="shared" si="120"/>
        <v xml:space="preserve">Seed </v>
      </c>
      <c r="AH287" s="2" t="str">
        <f t="shared" si="121"/>
        <v>Sow in situ in early spring or in the autumn. Only just cover the seed. Germination should take place within 2 weeks.</v>
      </c>
      <c r="AI287" s="1" t="s">
        <v>16435</v>
      </c>
      <c r="AJ287" s="1" t="s">
        <v>1</v>
      </c>
      <c r="AK287" s="1" t="s">
        <v>17104</v>
      </c>
      <c r="AL287" s="1" t="str">
        <f t="shared" si="131"/>
        <v>Unscented</v>
      </c>
      <c r="AM287" s="1" t="b">
        <v>0</v>
      </c>
      <c r="AN287" s="1" t="b">
        <v>0</v>
      </c>
      <c r="AO287" s="1" t="b">
        <v>0</v>
      </c>
      <c r="AP287" s="5" t="s">
        <v>28</v>
      </c>
      <c r="AQ287" s="5" t="str">
        <f t="shared" si="122"/>
        <v>Light, Medium, Heavy</v>
      </c>
      <c r="AR287" s="1" t="s">
        <v>30</v>
      </c>
      <c r="AS287" s="1" t="str">
        <f t="shared" si="132"/>
        <v>None</v>
      </c>
      <c r="AT287" s="1" t="str">
        <f t="shared" si="123"/>
        <v>Full</v>
      </c>
      <c r="AU287" s="1" t="s">
        <v>11</v>
      </c>
      <c r="AV287" s="1" t="str">
        <f t="shared" si="124"/>
        <v>Dry, Moist</v>
      </c>
      <c r="AW287" s="1" t="s">
        <v>12</v>
      </c>
      <c r="AX287" s="1" t="str">
        <f t="shared" si="125"/>
        <v>Acid, Neutral, Alkaline</v>
      </c>
      <c r="AY287" s="1" t="b">
        <v>0</v>
      </c>
      <c r="AZ287" s="1" t="b">
        <v>1</v>
      </c>
      <c r="BA287" s="1" t="b">
        <v>1</v>
      </c>
      <c r="BC287" t="str">
        <f t="shared" si="126"/>
        <v>FALSE</v>
      </c>
      <c r="BE287" t="str">
        <f t="shared" si="127"/>
        <v>FALSE</v>
      </c>
      <c r="BF287" s="1" t="b">
        <v>0</v>
      </c>
      <c r="BG287" s="1" t="b">
        <v>0</v>
      </c>
      <c r="BH287" s="1" t="b">
        <v>1</v>
      </c>
      <c r="BI287" s="1" t="s">
        <v>30</v>
      </c>
      <c r="BJ287" s="1" t="str">
        <f t="shared" si="128"/>
        <v>FALSE</v>
      </c>
      <c r="BL287" t="str">
        <f t="shared" si="129"/>
        <v>FALSE</v>
      </c>
      <c r="BM287" s="1" t="b">
        <v>0</v>
      </c>
      <c r="BN287" s="1" t="b">
        <v>0</v>
      </c>
      <c r="BO287" s="1">
        <f t="shared" si="133"/>
        <v>8</v>
      </c>
      <c r="BP287" s="1" t="s">
        <v>4483</v>
      </c>
      <c r="BQ287" s="1" cm="1">
        <f t="array" ref="BQ287">_xlfn.IFS(BP287="None Known",0, LEN(BP287)&gt;500, 5,LEN(BP287)&gt;400, 4, LEN(BP287)&gt;300, 3, LEN(BP287)&gt;200, 2, LEN(BP287)&gt;1, 1)</f>
        <v>2</v>
      </c>
      <c r="BR287" s="16" t="s">
        <v>25251</v>
      </c>
      <c r="BS287" s="1">
        <v>2</v>
      </c>
      <c r="BT287" s="1" t="s">
        <v>31</v>
      </c>
      <c r="BU287" s="1">
        <v>0</v>
      </c>
      <c r="BV287" s="1" t="s">
        <v>10290</v>
      </c>
      <c r="BW287" s="1" t="s">
        <v>31</v>
      </c>
      <c r="BX287" s="1"/>
      <c r="BY287" t="str">
        <f>_xlfn.XLOOKUP($B287,Img_lookup!A:A,Img_lookup!B:B, "Not available")</f>
        <v>Not available</v>
      </c>
      <c r="BZ287" t="str">
        <f>_xlfn.XLOOKUP($B287,Img_lookup!A:A,Img_lookup!C:C, "Not available")</f>
        <v>Not available</v>
      </c>
      <c r="CA287" t="str">
        <f>_xlfn.XLOOKUP($B287,Img_lookup!A:A,Img_lookup!D:D, "Not available")</f>
        <v>Not available</v>
      </c>
      <c r="CB287" t="str">
        <f>_xlfn.XLOOKUP($B287,Img_lookup!A:A,Img_lookup!E:E, "https://imgur.com/aT5wafe")</f>
        <v>https://imgur.com/aT5wafe</v>
      </c>
    </row>
    <row r="288" spans="1:80" ht="409.6" x14ac:dyDescent="0.15">
      <c r="A288" s="1" t="s">
        <v>394</v>
      </c>
      <c r="B288" s="1" t="s">
        <v>8197</v>
      </c>
      <c r="C288" s="1" t="s">
        <v>8198</v>
      </c>
      <c r="E288" s="1" t="s">
        <v>8199</v>
      </c>
      <c r="F288" s="1" t="s">
        <v>85</v>
      </c>
      <c r="G288" s="1" t="s">
        <v>85</v>
      </c>
      <c r="H288" s="11" t="str">
        <f t="shared" si="135"/>
        <v>Annual</v>
      </c>
      <c r="J288" s="1">
        <v>1.5</v>
      </c>
      <c r="L288" t="str" cm="1">
        <f t="array" ref="L288">_xlfn.IFS(J288+K288="", "Unknown", J288+K288&gt;3, "Large", J288+K288&gt;0.5, "Medium", J288+K288&gt;0, "Small")</f>
        <v>Medium</v>
      </c>
      <c r="N288" cm="1">
        <f t="array" ref="N288">IF($M288="",INDEX($M$2:$M$2176,MATCH(1,INDEX(($A$2:$A$2176=$A288)*($M$2:$M$2176&lt;&gt;""),0),0)),$M288)</f>
        <v>6</v>
      </c>
      <c r="O288" s="2" t="str">
        <f t="shared" si="130"/>
        <v>Seasonal outdoors</v>
      </c>
      <c r="P288" s="1" t="s">
        <v>8200</v>
      </c>
      <c r="R288" t="str">
        <f t="shared" si="134"/>
        <v>Medium</v>
      </c>
      <c r="T288" s="1"/>
      <c r="U288" s="1"/>
      <c r="V288" s="1" t="s">
        <v>307</v>
      </c>
      <c r="W288" s="6" t="str">
        <f t="shared" si="140"/>
        <v>6</v>
      </c>
      <c r="X288" t="str">
        <f t="shared" si="141"/>
        <v>June</v>
      </c>
      <c r="Y288" s="2" t="str">
        <f t="shared" si="142"/>
        <v>7</v>
      </c>
      <c r="Z288" s="2" t="str">
        <f t="shared" si="143"/>
        <v>July</v>
      </c>
      <c r="AA288" s="1" t="s">
        <v>135</v>
      </c>
      <c r="AB288" s="1" t="str">
        <f t="shared" si="144"/>
        <v>8</v>
      </c>
      <c r="AC288" s="1" t="str">
        <f t="shared" si="145"/>
        <v>August</v>
      </c>
      <c r="AD288" s="1" t="str">
        <f t="shared" si="146"/>
        <v>10</v>
      </c>
      <c r="AE288" s="1" t="str">
        <f t="shared" si="147"/>
        <v>October</v>
      </c>
      <c r="AF288" s="1" t="s">
        <v>24306</v>
      </c>
      <c r="AG288" s="1" t="str">
        <f t="shared" si="120"/>
        <v xml:space="preserve">Seed </v>
      </c>
      <c r="AH288" s="2" t="str">
        <f t="shared" si="121"/>
        <v>Sow in situ in early spring or in the autumn. Only just cover the seed. Germination should take place within 2 weeks.</v>
      </c>
      <c r="AI288" s="1" t="s">
        <v>8201</v>
      </c>
      <c r="AJ288" s="1" t="s">
        <v>1</v>
      </c>
      <c r="AK288" s="1" t="s">
        <v>17104</v>
      </c>
      <c r="AL288" s="1" t="str">
        <f t="shared" si="131"/>
        <v>Unscented</v>
      </c>
      <c r="AM288" s="1" t="b">
        <v>0</v>
      </c>
      <c r="AN288" s="1" t="b">
        <v>0</v>
      </c>
      <c r="AO288" s="1" t="b">
        <v>0</v>
      </c>
      <c r="AP288" s="5" t="s">
        <v>28</v>
      </c>
      <c r="AQ288" s="5" t="str">
        <f t="shared" si="122"/>
        <v>Light, Medium, Heavy</v>
      </c>
      <c r="AR288" s="1" t="s">
        <v>30</v>
      </c>
      <c r="AS288" s="1" t="str">
        <f t="shared" si="132"/>
        <v>None</v>
      </c>
      <c r="AT288" s="1" t="str">
        <f t="shared" si="123"/>
        <v>Full</v>
      </c>
      <c r="AU288" s="1" t="s">
        <v>11</v>
      </c>
      <c r="AV288" s="1" t="str">
        <f t="shared" si="124"/>
        <v>Dry, Moist</v>
      </c>
      <c r="AW288" s="1" t="s">
        <v>12</v>
      </c>
      <c r="AX288" s="1" t="str">
        <f t="shared" si="125"/>
        <v>Acid, Neutral, Alkaline</v>
      </c>
      <c r="AY288" s="1" t="b">
        <v>1</v>
      </c>
      <c r="AZ288" s="1" t="b">
        <v>0</v>
      </c>
      <c r="BA288" s="1" t="b">
        <v>0</v>
      </c>
      <c r="BC288" t="str">
        <f t="shared" si="126"/>
        <v>FALSE</v>
      </c>
      <c r="BE288" t="str">
        <f t="shared" si="127"/>
        <v>FALSE</v>
      </c>
      <c r="BF288" s="1" t="b">
        <v>1</v>
      </c>
      <c r="BG288" s="1" t="b">
        <v>1</v>
      </c>
      <c r="BH288" s="1" t="b">
        <v>1</v>
      </c>
      <c r="BI288" s="1" t="s">
        <v>30</v>
      </c>
      <c r="BJ288" s="1" t="str">
        <f t="shared" si="128"/>
        <v>FALSE</v>
      </c>
      <c r="BL288" t="str">
        <f t="shared" si="129"/>
        <v>FALSE</v>
      </c>
      <c r="BM288" s="1" t="b">
        <v>0</v>
      </c>
      <c r="BN288" s="1" t="b">
        <v>0</v>
      </c>
      <c r="BO288" s="1">
        <f t="shared" si="133"/>
        <v>9</v>
      </c>
      <c r="BP288" s="1" t="s">
        <v>4483</v>
      </c>
      <c r="BQ288" s="1" cm="1">
        <f t="array" ref="BQ288">_xlfn.IFS(BP288="None Known",0, LEN(BP288)&gt;500, 5,LEN(BP288)&gt;400, 4, LEN(BP288)&gt;300, 3, LEN(BP288)&gt;200, 2, LEN(BP288)&gt;1, 1)</f>
        <v>2</v>
      </c>
      <c r="BR288" s="16" t="s">
        <v>25252</v>
      </c>
      <c r="BS288" s="1">
        <v>2</v>
      </c>
      <c r="BT288" s="1" t="s">
        <v>8202</v>
      </c>
      <c r="BU288" s="1">
        <v>1</v>
      </c>
      <c r="BV288" s="1" t="s">
        <v>8203</v>
      </c>
      <c r="BW288" s="1" t="s">
        <v>31</v>
      </c>
      <c r="BX288" s="1"/>
      <c r="BY288" t="str">
        <f>_xlfn.XLOOKUP($B288,Img_lookup!A:A,Img_lookup!B:B, "Not available")</f>
        <v>3f9cb60f-ec62-4cef-af6a-fb6209953d3a</v>
      </c>
      <c r="BZ288" t="str">
        <f>_xlfn.XLOOKUP($B288,Img_lookup!A:A,Img_lookup!C:C, "Not available")</f>
        <v>Avena fatua plant1</v>
      </c>
      <c r="CA288" t="str">
        <f>_xlfn.XLOOKUP($B288,Img_lookup!A:A,Img_lookup!D:D, "Not available")</f>
        <v>Macleay Grass Man</v>
      </c>
      <c r="CB288" t="str">
        <f>_xlfn.XLOOKUP($B288,Img_lookup!A:A,Img_lookup!E:E, "https://imgur.com/aT5wafe")</f>
        <v>https://api.openverse.engineering/v1/images/3f9cb60f-ec62-4cef-af6a-fb6209953d3a/thumb/</v>
      </c>
    </row>
    <row r="289" spans="1:80" ht="409.6" x14ac:dyDescent="0.15">
      <c r="A289" s="1" t="s">
        <v>394</v>
      </c>
      <c r="B289" s="1" t="s">
        <v>5236</v>
      </c>
      <c r="C289" s="1" t="s">
        <v>5237</v>
      </c>
      <c r="E289" s="1" t="s">
        <v>5238</v>
      </c>
      <c r="F289" s="1" t="s">
        <v>85</v>
      </c>
      <c r="G289" s="1" t="s">
        <v>85</v>
      </c>
      <c r="H289" s="11" t="str">
        <f t="shared" si="135"/>
        <v>Annual</v>
      </c>
      <c r="L289" t="e" cm="1">
        <f t="array" ref="L289">_xlfn.IFS(J289+K289="", "Unknown", J289+K289&gt;3, "Large", J289+K289&gt;0.5, "Medium", J289+K289&gt;0, "Small")</f>
        <v>#N/A</v>
      </c>
      <c r="N289" cm="1">
        <f t="array" ref="N289">IF($M289="",INDEX($M$2:$M$2176,MATCH(1,INDEX(($A$2:$A$2176=$A289)*($M$2:$M$2176&lt;&gt;""),0),0)),$M289)</f>
        <v>6</v>
      </c>
      <c r="O289" s="2" t="str">
        <f t="shared" si="130"/>
        <v>Seasonal outdoors</v>
      </c>
      <c r="P289" s="1" t="s">
        <v>5239</v>
      </c>
      <c r="R289" t="str">
        <f t="shared" si="134"/>
        <v>Medium</v>
      </c>
      <c r="T289" s="1"/>
      <c r="U289" s="1"/>
      <c r="V289" s="1" t="s">
        <v>307</v>
      </c>
      <c r="W289" s="6" t="str">
        <f t="shared" si="140"/>
        <v>6</v>
      </c>
      <c r="X289" t="str">
        <f t="shared" si="141"/>
        <v>June</v>
      </c>
      <c r="Y289" s="2" t="str">
        <f t="shared" si="142"/>
        <v>7</v>
      </c>
      <c r="Z289" s="2" t="str">
        <f t="shared" si="143"/>
        <v>July</v>
      </c>
      <c r="AA289" s="1" t="s">
        <v>135</v>
      </c>
      <c r="AB289" s="1" t="str">
        <f t="shared" si="144"/>
        <v>8</v>
      </c>
      <c r="AC289" s="1" t="str">
        <f t="shared" si="145"/>
        <v>August</v>
      </c>
      <c r="AD289" s="1" t="str">
        <f t="shared" si="146"/>
        <v>10</v>
      </c>
      <c r="AE289" s="1" t="str">
        <f t="shared" si="147"/>
        <v>October</v>
      </c>
      <c r="AF289" s="1" t="s">
        <v>24306</v>
      </c>
      <c r="AG289" s="1" t="str">
        <f t="shared" si="120"/>
        <v xml:space="preserve">Seed </v>
      </c>
      <c r="AH289" s="2" t="str">
        <f t="shared" si="121"/>
        <v>Sow in situ in early spring or in the autumn. Only just cover the seed. Germination should take place within 2 weeks.</v>
      </c>
      <c r="AI289" s="1" t="s">
        <v>5240</v>
      </c>
      <c r="AJ289" s="1" t="s">
        <v>1</v>
      </c>
      <c r="AK289" s="1" t="s">
        <v>17104</v>
      </c>
      <c r="AL289" s="1" t="str">
        <f t="shared" si="131"/>
        <v>Unscented</v>
      </c>
      <c r="AM289" s="1" t="b">
        <v>0</v>
      </c>
      <c r="AN289" s="1" t="b">
        <v>0</v>
      </c>
      <c r="AO289" s="1" t="b">
        <v>0</v>
      </c>
      <c r="AP289" s="5" t="s">
        <v>28</v>
      </c>
      <c r="AQ289" s="5" t="str">
        <f t="shared" si="122"/>
        <v>Light, Medium, Heavy</v>
      </c>
      <c r="AR289" s="1" t="s">
        <v>30</v>
      </c>
      <c r="AS289" s="1" t="str">
        <f t="shared" si="132"/>
        <v>None</v>
      </c>
      <c r="AT289" s="1" t="str">
        <f t="shared" si="123"/>
        <v>Full</v>
      </c>
      <c r="AU289" s="1" t="s">
        <v>11</v>
      </c>
      <c r="AV289" s="1" t="str">
        <f t="shared" si="124"/>
        <v>Dry, Moist</v>
      </c>
      <c r="AW289" s="1" t="s">
        <v>12</v>
      </c>
      <c r="AX289" s="1" t="str">
        <f t="shared" si="125"/>
        <v>Acid, Neutral, Alkaline</v>
      </c>
      <c r="AY289" s="1" t="b">
        <v>0</v>
      </c>
      <c r="AZ289" s="1" t="b">
        <v>0</v>
      </c>
      <c r="BA289" s="1" t="b">
        <v>0</v>
      </c>
      <c r="BC289" t="str">
        <f t="shared" si="126"/>
        <v>FALSE</v>
      </c>
      <c r="BE289" t="str">
        <f t="shared" si="127"/>
        <v>FALSE</v>
      </c>
      <c r="BF289" s="1" t="b">
        <v>0</v>
      </c>
      <c r="BG289" s="1" t="b">
        <v>1</v>
      </c>
      <c r="BH289" s="1" t="b">
        <v>1</v>
      </c>
      <c r="BI289" s="1" t="s">
        <v>30</v>
      </c>
      <c r="BJ289" s="1" t="str">
        <f t="shared" si="128"/>
        <v>FALSE</v>
      </c>
      <c r="BL289" t="str">
        <f t="shared" si="129"/>
        <v>FALSE</v>
      </c>
      <c r="BM289" s="1" t="b">
        <v>0</v>
      </c>
      <c r="BN289" s="1" t="b">
        <v>0</v>
      </c>
      <c r="BO289" s="1">
        <f t="shared" si="133"/>
        <v>8</v>
      </c>
      <c r="BP289" s="1" t="s">
        <v>4483</v>
      </c>
      <c r="BQ289" s="1" cm="1">
        <f t="array" ref="BQ289">_xlfn.IFS(BP289="None Known",0, LEN(BP289)&gt;500, 5,LEN(BP289)&gt;400, 4, LEN(BP289)&gt;300, 3, LEN(BP289)&gt;200, 2, LEN(BP289)&gt;1, 1)</f>
        <v>2</v>
      </c>
      <c r="BR289" s="16" t="s">
        <v>25253</v>
      </c>
      <c r="BS289" s="1">
        <v>2</v>
      </c>
      <c r="BT289" s="1" t="s">
        <v>31</v>
      </c>
      <c r="BU289" s="1">
        <v>0</v>
      </c>
      <c r="BV289" s="1" t="s">
        <v>1039</v>
      </c>
      <c r="BW289" s="1" t="s">
        <v>31</v>
      </c>
      <c r="BX289" s="1"/>
      <c r="BY289" t="str">
        <f>_xlfn.XLOOKUP($B289,Img_lookup!A:A,Img_lookup!B:B, "Not available")</f>
        <v>ee3005b1-b2ef-42b0-b1c3-6e2821f5abb5</v>
      </c>
      <c r="BZ289" t="str">
        <f>_xlfn.XLOOKUP($B289,Img_lookup!A:A,Img_lookup!C:C, "Not available")</f>
        <v>Avena sterilis subsp. ludoviciana (Durieu) J.M. Gillett &amp; Magne</v>
      </c>
      <c r="CA289" t="str">
        <f>_xlfn.XLOOKUP($B289,Img_lookup!A:A,Img_lookup!D:D, "Not available")</f>
        <v>Walter N. Koelz</v>
      </c>
      <c r="CB289" t="str">
        <f>_xlfn.XLOOKUP($B289,Img_lookup!A:A,Img_lookup!E:E, "https://imgur.com/aT5wafe")</f>
        <v>https://api.openverse.engineering/v1/images/ee3005b1-b2ef-42b0-b1c3-6e2821f5abb5/thumb/</v>
      </c>
    </row>
    <row r="290" spans="1:80" ht="409.6" x14ac:dyDescent="0.15">
      <c r="A290" s="1" t="s">
        <v>394</v>
      </c>
      <c r="B290" s="1" t="s">
        <v>10283</v>
      </c>
      <c r="C290" s="1" t="s">
        <v>10284</v>
      </c>
      <c r="D290" s="1" t="s">
        <v>10285</v>
      </c>
      <c r="E290" s="1" t="s">
        <v>10286</v>
      </c>
      <c r="F290" s="1" t="s">
        <v>85</v>
      </c>
      <c r="G290" s="1" t="s">
        <v>85</v>
      </c>
      <c r="H290" s="11" t="str">
        <f t="shared" si="135"/>
        <v>Annual</v>
      </c>
      <c r="L290" t="e" cm="1">
        <f t="array" ref="L290">_xlfn.IFS(J290+K290="", "Unknown", J290+K290&gt;3, "Large", J290+K290&gt;0.5, "Medium", J290+K290&gt;0, "Small")</f>
        <v>#N/A</v>
      </c>
      <c r="N290" cm="1">
        <f t="array" ref="N290">IF($M290="",INDEX($M$2:$M$2176,MATCH(1,INDEX(($A$2:$A$2176=$A290)*($M$2:$M$2176&lt;&gt;""),0),0)),$M290)</f>
        <v>6</v>
      </c>
      <c r="O290" s="2" t="str">
        <f t="shared" si="130"/>
        <v>Seasonal outdoors</v>
      </c>
      <c r="P290" s="1" t="s">
        <v>10287</v>
      </c>
      <c r="R290" t="str">
        <f t="shared" si="134"/>
        <v>Medium</v>
      </c>
      <c r="T290" s="1"/>
      <c r="U290" s="1"/>
      <c r="V290" s="1" t="s">
        <v>307</v>
      </c>
      <c r="W290" s="6" t="str">
        <f t="shared" si="140"/>
        <v>6</v>
      </c>
      <c r="X290" t="str">
        <f t="shared" si="141"/>
        <v>June</v>
      </c>
      <c r="Y290" s="2" t="str">
        <f t="shared" si="142"/>
        <v>7</v>
      </c>
      <c r="Z290" s="2" t="str">
        <f t="shared" si="143"/>
        <v>July</v>
      </c>
      <c r="AA290" s="1" t="s">
        <v>135</v>
      </c>
      <c r="AB290" s="1" t="str">
        <f t="shared" si="144"/>
        <v>8</v>
      </c>
      <c r="AC290" s="1" t="str">
        <f t="shared" si="145"/>
        <v>August</v>
      </c>
      <c r="AD290" s="1" t="str">
        <f t="shared" si="146"/>
        <v>10</v>
      </c>
      <c r="AE290" s="1" t="str">
        <f t="shared" si="147"/>
        <v>October</v>
      </c>
      <c r="AF290" s="1" t="s">
        <v>24306</v>
      </c>
      <c r="AG290" s="1" t="str">
        <f t="shared" si="120"/>
        <v xml:space="preserve">Seed </v>
      </c>
      <c r="AH290" s="2" t="str">
        <f t="shared" si="121"/>
        <v>Sow in situ in early spring or in the autumn. Only just cover the seed. Germination should take place within 2 weeks.</v>
      </c>
      <c r="AI290" s="1" t="s">
        <v>10288</v>
      </c>
      <c r="AJ290" s="1" t="s">
        <v>1</v>
      </c>
      <c r="AK290" s="1" t="s">
        <v>17104</v>
      </c>
      <c r="AL290" s="1" t="str">
        <f t="shared" si="131"/>
        <v>Unscented</v>
      </c>
      <c r="AM290" s="1" t="b">
        <v>0</v>
      </c>
      <c r="AN290" s="1" t="b">
        <v>0</v>
      </c>
      <c r="AO290" s="1" t="b">
        <v>0</v>
      </c>
      <c r="AP290" s="5" t="s">
        <v>28</v>
      </c>
      <c r="AQ290" s="5" t="str">
        <f t="shared" si="122"/>
        <v>Light, Medium, Heavy</v>
      </c>
      <c r="AR290" s="1" t="s">
        <v>30</v>
      </c>
      <c r="AS290" s="1" t="str">
        <f t="shared" si="132"/>
        <v>None</v>
      </c>
      <c r="AT290" s="1" t="str">
        <f t="shared" si="123"/>
        <v>Full</v>
      </c>
      <c r="AU290" s="1" t="s">
        <v>11</v>
      </c>
      <c r="AV290" s="1" t="str">
        <f t="shared" si="124"/>
        <v>Dry, Moist</v>
      </c>
      <c r="AW290" s="1" t="s">
        <v>12</v>
      </c>
      <c r="AX290" s="1" t="str">
        <f t="shared" si="125"/>
        <v>Acid, Neutral, Alkaline</v>
      </c>
      <c r="AY290" s="1" t="b">
        <v>0</v>
      </c>
      <c r="AZ290" s="1" t="b">
        <v>0</v>
      </c>
      <c r="BA290" s="1" t="b">
        <v>0</v>
      </c>
      <c r="BC290" t="str">
        <f t="shared" si="126"/>
        <v>FALSE</v>
      </c>
      <c r="BE290" t="str">
        <f t="shared" si="127"/>
        <v>FALSE</v>
      </c>
      <c r="BF290" s="1" t="b">
        <v>0</v>
      </c>
      <c r="BG290" s="1" t="b">
        <v>1</v>
      </c>
      <c r="BH290" s="1" t="b">
        <v>1</v>
      </c>
      <c r="BI290" s="1" t="s">
        <v>30</v>
      </c>
      <c r="BJ290" s="1" t="str">
        <f t="shared" si="128"/>
        <v>FALSE</v>
      </c>
      <c r="BL290" t="str">
        <f t="shared" si="129"/>
        <v>FALSE</v>
      </c>
      <c r="BM290" s="1" t="b">
        <v>0</v>
      </c>
      <c r="BN290" s="1" t="b">
        <v>0</v>
      </c>
      <c r="BO290" s="1">
        <f t="shared" si="133"/>
        <v>12</v>
      </c>
      <c r="BP290" s="1" t="s">
        <v>4483</v>
      </c>
      <c r="BQ290" s="1" cm="1">
        <f t="array" ref="BQ290">_xlfn.IFS(BP290="None Known",0, LEN(BP290)&gt;500, 5,LEN(BP290)&gt;400, 4, LEN(BP290)&gt;300, 3, LEN(BP290)&gt;200, 2, LEN(BP290)&gt;1, 1)</f>
        <v>2</v>
      </c>
      <c r="BR290" s="16" t="s">
        <v>25254</v>
      </c>
      <c r="BS290" s="1">
        <v>3</v>
      </c>
      <c r="BT290" s="1" t="s">
        <v>10289</v>
      </c>
      <c r="BU290" s="1">
        <v>1</v>
      </c>
      <c r="BV290" s="1" t="s">
        <v>10290</v>
      </c>
      <c r="BW290" s="1" t="s">
        <v>31</v>
      </c>
      <c r="BX290" s="1"/>
      <c r="BY290" t="str">
        <f>_xlfn.XLOOKUP($B290,Img_lookup!A:A,Img_lookup!B:B, "Not available")</f>
        <v>66d9a5d5-2947-4f0d-a818-e17e09cb49ef</v>
      </c>
      <c r="BZ290" t="str">
        <f>_xlfn.XLOOKUP($B290,Img_lookup!A:A,Img_lookup!C:C, "Not available")</f>
        <v>Naturalis Biodiversity Center - L.2096538 - Anoniem - Avena orientalis von Schreber - Artwork.jpeg</v>
      </c>
      <c r="CA290" t="str">
        <f>_xlfn.XLOOKUP($B290,Img_lookup!A:A,Img_lookup!D:D, "Not available")</f>
        <v>von Schreber</v>
      </c>
      <c r="CB290" t="str">
        <f>_xlfn.XLOOKUP($B290,Img_lookup!A:A,Img_lookup!E:E, "https://imgur.com/aT5wafe")</f>
        <v>https://api.openverse.engineering/v1/images/66d9a5d5-2947-4f0d-a818-e17e09cb49ef/thumb/</v>
      </c>
    </row>
    <row r="291" spans="1:80" ht="409.6" x14ac:dyDescent="0.15">
      <c r="A291" s="1" t="s">
        <v>394</v>
      </c>
      <c r="B291" s="1" t="s">
        <v>15056</v>
      </c>
      <c r="C291" s="1" t="s">
        <v>5237</v>
      </c>
      <c r="E291" s="1" t="s">
        <v>15057</v>
      </c>
      <c r="F291" s="1" t="s">
        <v>85</v>
      </c>
      <c r="G291" s="1" t="s">
        <v>85</v>
      </c>
      <c r="H291" s="11" t="str">
        <f t="shared" si="135"/>
        <v>Annual</v>
      </c>
      <c r="J291" s="1">
        <v>0.89999997600000003</v>
      </c>
      <c r="K291" s="1">
        <v>0.10000000100000001</v>
      </c>
      <c r="L291" t="str" cm="1">
        <f t="array" ref="L291">_xlfn.IFS(J291+K291="", "Unknown", J291+K291&gt;3, "Large", J291+K291&gt;0.5, "Medium", J291+K291&gt;0, "Small")</f>
        <v>Medium</v>
      </c>
      <c r="M291" s="1">
        <v>2</v>
      </c>
      <c r="N291" cm="1">
        <f t="array" ref="N291">IF($M291="",INDEX($M$2:$M$2176,MATCH(1,INDEX(($A$2:$A$2176=$A291)*($M$2:$M$2176&lt;&gt;""),0),0)),$M291)</f>
        <v>2</v>
      </c>
      <c r="O291" s="2" t="str">
        <f t="shared" si="130"/>
        <v>Hardy to cold</v>
      </c>
      <c r="P291" s="1" t="s">
        <v>10287</v>
      </c>
      <c r="R291" t="str">
        <f t="shared" si="134"/>
        <v>Medium</v>
      </c>
      <c r="T291" s="1"/>
      <c r="U291" s="1"/>
      <c r="V291" s="1" t="s">
        <v>307</v>
      </c>
      <c r="W291" s="6" t="str">
        <f t="shared" si="140"/>
        <v>6</v>
      </c>
      <c r="X291" t="str">
        <f t="shared" si="141"/>
        <v>June</v>
      </c>
      <c r="Y291" s="2" t="str">
        <f t="shared" si="142"/>
        <v>7</v>
      </c>
      <c r="Z291" s="2" t="str">
        <f t="shared" si="143"/>
        <v>July</v>
      </c>
      <c r="AA291" s="1" t="s">
        <v>135</v>
      </c>
      <c r="AB291" s="1" t="str">
        <f t="shared" si="144"/>
        <v>8</v>
      </c>
      <c r="AC291" s="1" t="str">
        <f t="shared" si="145"/>
        <v>August</v>
      </c>
      <c r="AD291" s="1" t="str">
        <f t="shared" si="146"/>
        <v>10</v>
      </c>
      <c r="AE291" s="1" t="str">
        <f t="shared" si="147"/>
        <v>October</v>
      </c>
      <c r="AF291" s="1" t="s">
        <v>24306</v>
      </c>
      <c r="AG291" s="1" t="str">
        <f t="shared" si="120"/>
        <v xml:space="preserve">Seed </v>
      </c>
      <c r="AH291" s="2" t="str">
        <f t="shared" si="121"/>
        <v>Sow in situ in early spring or in the autumn. Only just cover the seed. Germination should take place within 2 weeks.</v>
      </c>
      <c r="AI291" s="1" t="s">
        <v>15058</v>
      </c>
      <c r="AJ291" s="1" t="s">
        <v>1</v>
      </c>
      <c r="AK291" s="1" t="s">
        <v>17104</v>
      </c>
      <c r="AL291" s="1" t="str">
        <f t="shared" si="131"/>
        <v>Unscented</v>
      </c>
      <c r="AM291" s="1" t="b">
        <v>0</v>
      </c>
      <c r="AN291" s="1" t="b">
        <v>0</v>
      </c>
      <c r="AO291" s="1" t="b">
        <v>0</v>
      </c>
      <c r="AP291" s="5" t="s">
        <v>28</v>
      </c>
      <c r="AQ291" s="5" t="str">
        <f t="shared" si="122"/>
        <v>Light, Medium, Heavy</v>
      </c>
      <c r="AR291" s="1" t="s">
        <v>30</v>
      </c>
      <c r="AS291" s="1" t="str">
        <f t="shared" si="132"/>
        <v>None</v>
      </c>
      <c r="AT291" s="1" t="str">
        <f t="shared" si="123"/>
        <v>Full</v>
      </c>
      <c r="AU291" s="1" t="s">
        <v>11</v>
      </c>
      <c r="AV291" s="1" t="str">
        <f t="shared" si="124"/>
        <v>Dry, Moist</v>
      </c>
      <c r="AW291" s="1" t="s">
        <v>12</v>
      </c>
      <c r="AX291" s="1" t="str">
        <f t="shared" si="125"/>
        <v>Acid, Neutral, Alkaline</v>
      </c>
      <c r="AY291" s="1" t="b">
        <v>1</v>
      </c>
      <c r="AZ291" s="1" t="b">
        <v>0</v>
      </c>
      <c r="BA291" s="1" t="b">
        <v>0</v>
      </c>
      <c r="BC291" t="str">
        <f t="shared" si="126"/>
        <v>FALSE</v>
      </c>
      <c r="BE291" t="str">
        <f t="shared" si="127"/>
        <v>FALSE</v>
      </c>
      <c r="BF291" s="1" t="b">
        <v>1</v>
      </c>
      <c r="BG291" s="1" t="b">
        <v>1</v>
      </c>
      <c r="BH291" s="1" t="b">
        <v>1</v>
      </c>
      <c r="BI291" s="1" t="s">
        <v>30</v>
      </c>
      <c r="BJ291" s="1" t="str">
        <f t="shared" si="128"/>
        <v>FALSE</v>
      </c>
      <c r="BK291" s="1" t="s">
        <v>77</v>
      </c>
      <c r="BL291" t="str">
        <f t="shared" si="129"/>
        <v>TRUE</v>
      </c>
      <c r="BM291" s="1" t="b">
        <v>0</v>
      </c>
      <c r="BN291" s="1" t="b">
        <v>0</v>
      </c>
      <c r="BO291" s="1">
        <f t="shared" si="133"/>
        <v>17</v>
      </c>
      <c r="BP291" s="1" t="s">
        <v>15059</v>
      </c>
      <c r="BQ291" s="1" cm="1">
        <f t="array" ref="BQ291">_xlfn.IFS(BP291="None Known",0, LEN(BP291)&gt;500, 5,LEN(BP291)&gt;400, 4, LEN(BP291)&gt;300, 3, LEN(BP291)&gt;200, 2, LEN(BP291)&gt;1, 1)</f>
        <v>5</v>
      </c>
      <c r="BR291" s="16" t="s">
        <v>25255</v>
      </c>
      <c r="BS291" s="1">
        <v>3</v>
      </c>
      <c r="BT291" s="1" t="s">
        <v>15060</v>
      </c>
      <c r="BU291" s="1">
        <v>3</v>
      </c>
      <c r="BV291" s="1" t="s">
        <v>10290</v>
      </c>
      <c r="BW291" s="1" t="s">
        <v>31</v>
      </c>
      <c r="BX291" s="1"/>
      <c r="BY291" t="str">
        <f>_xlfn.XLOOKUP($B291,Img_lookup!A:A,Img_lookup!B:B, "Not available")</f>
        <v>133b5f0c-d1c4-4fb1-b0fa-122a803abdfa</v>
      </c>
      <c r="BZ291" t="str">
        <f>_xlfn.XLOOKUP($B291,Img_lookup!A:A,Img_lookup!C:C, "Not available")</f>
        <v>Avena sativa habit1</v>
      </c>
      <c r="CA291" t="str">
        <f>_xlfn.XLOOKUP($B291,Img_lookup!A:A,Img_lookup!D:D, "Not available")</f>
        <v>Macleay Grass Man</v>
      </c>
      <c r="CB291" t="str">
        <f>_xlfn.XLOOKUP($B291,Img_lookup!A:A,Img_lookup!E:E, "https://imgur.com/aT5wafe")</f>
        <v>https://api.openverse.engineering/v1/images/133b5f0c-d1c4-4fb1-b0fa-122a803abdfa/thumb/</v>
      </c>
    </row>
    <row r="292" spans="1:80" ht="409.6" x14ac:dyDescent="0.15">
      <c r="A292" s="1" t="s">
        <v>394</v>
      </c>
      <c r="B292" s="1" t="s">
        <v>4479</v>
      </c>
      <c r="C292" s="1" t="s">
        <v>4480</v>
      </c>
      <c r="E292" s="1" t="s">
        <v>339</v>
      </c>
      <c r="F292" s="1" t="s">
        <v>85</v>
      </c>
      <c r="G292" s="1" t="s">
        <v>85</v>
      </c>
      <c r="H292" s="11" t="str">
        <f t="shared" si="135"/>
        <v>Annual</v>
      </c>
      <c r="J292" s="1">
        <v>1</v>
      </c>
      <c r="L292" t="str" cm="1">
        <f t="array" ref="L292">_xlfn.IFS(J292+K292="", "Unknown", J292+K292&gt;3, "Large", J292+K292&gt;0.5, "Medium", J292+K292&gt;0, "Small")</f>
        <v>Medium</v>
      </c>
      <c r="M292" s="1">
        <v>5</v>
      </c>
      <c r="N292" cm="1">
        <f t="array" ref="N292">IF($M292="",INDEX($M$2:$M$2176,MATCH(1,INDEX(($A$2:$A$2176=$A292)*($M$2:$M$2176&lt;&gt;""),0),0)),$M292)</f>
        <v>5</v>
      </c>
      <c r="O292" s="2" t="str">
        <f t="shared" si="130"/>
        <v>Seasonal outdoors</v>
      </c>
      <c r="P292" s="1" t="s">
        <v>4481</v>
      </c>
      <c r="R292" t="str">
        <f t="shared" si="134"/>
        <v>Medium</v>
      </c>
      <c r="T292" s="1"/>
      <c r="U292" s="1"/>
      <c r="V292" s="1" t="s">
        <v>307</v>
      </c>
      <c r="W292" s="6" t="str">
        <f t="shared" si="140"/>
        <v>6</v>
      </c>
      <c r="X292" t="str">
        <f t="shared" si="141"/>
        <v>June</v>
      </c>
      <c r="Y292" s="2" t="str">
        <f t="shared" si="142"/>
        <v>7</v>
      </c>
      <c r="Z292" s="2" t="str">
        <f t="shared" si="143"/>
        <v>July</v>
      </c>
      <c r="AA292" s="1" t="s">
        <v>135</v>
      </c>
      <c r="AB292" s="1" t="str">
        <f t="shared" si="144"/>
        <v>8</v>
      </c>
      <c r="AC292" s="1" t="str">
        <f t="shared" si="145"/>
        <v>August</v>
      </c>
      <c r="AD292" s="1" t="str">
        <f t="shared" si="146"/>
        <v>10</v>
      </c>
      <c r="AE292" s="1" t="str">
        <f t="shared" si="147"/>
        <v>October</v>
      </c>
      <c r="AF292" s="1" t="s">
        <v>24306</v>
      </c>
      <c r="AG292" s="1" t="str">
        <f t="shared" si="120"/>
        <v xml:space="preserve">Seed </v>
      </c>
      <c r="AH292" s="2" t="str">
        <f t="shared" si="121"/>
        <v>Sow in situ in early spring or in the autumn. Only just cover the seed. Germination should take place within 2 weeks.</v>
      </c>
      <c r="AI292" s="1" t="s">
        <v>4482</v>
      </c>
      <c r="AJ292" s="1" t="s">
        <v>1</v>
      </c>
      <c r="AK292" s="1" t="s">
        <v>17104</v>
      </c>
      <c r="AL292" s="1" t="str">
        <f t="shared" si="131"/>
        <v>Unscented</v>
      </c>
      <c r="AM292" s="1" t="b">
        <v>0</v>
      </c>
      <c r="AN292" s="1" t="b">
        <v>0</v>
      </c>
      <c r="AO292" s="1" t="b">
        <v>0</v>
      </c>
      <c r="AP292" s="5" t="s">
        <v>28</v>
      </c>
      <c r="AQ292" s="5" t="str">
        <f t="shared" si="122"/>
        <v>Light, Medium, Heavy</v>
      </c>
      <c r="AR292" s="1" t="s">
        <v>30</v>
      </c>
      <c r="AS292" s="1" t="str">
        <f t="shared" si="132"/>
        <v>None</v>
      </c>
      <c r="AT292" s="1" t="str">
        <f t="shared" si="123"/>
        <v>Full</v>
      </c>
      <c r="AU292" s="1" t="s">
        <v>11</v>
      </c>
      <c r="AV292" s="1" t="str">
        <f t="shared" si="124"/>
        <v>Dry, Moist</v>
      </c>
      <c r="AW292" s="1" t="s">
        <v>12</v>
      </c>
      <c r="AX292" s="1" t="str">
        <f t="shared" si="125"/>
        <v>Acid, Neutral, Alkaline</v>
      </c>
      <c r="AY292" s="1" t="b">
        <v>1</v>
      </c>
      <c r="AZ292" s="1" t="b">
        <v>1</v>
      </c>
      <c r="BA292" s="1" t="b">
        <v>0</v>
      </c>
      <c r="BC292" t="str">
        <f t="shared" si="126"/>
        <v>FALSE</v>
      </c>
      <c r="BE292" t="str">
        <f t="shared" si="127"/>
        <v>FALSE</v>
      </c>
      <c r="BF292" s="1" t="b">
        <v>0</v>
      </c>
      <c r="BG292" s="1" t="b">
        <v>1</v>
      </c>
      <c r="BH292" s="1" t="b">
        <v>1</v>
      </c>
      <c r="BI292" s="1" t="s">
        <v>30</v>
      </c>
      <c r="BJ292" s="1" t="str">
        <f t="shared" si="128"/>
        <v>FALSE</v>
      </c>
      <c r="BL292" t="str">
        <f t="shared" si="129"/>
        <v>FALSE</v>
      </c>
      <c r="BM292" s="1" t="b">
        <v>0</v>
      </c>
      <c r="BN292" s="1" t="b">
        <v>0</v>
      </c>
      <c r="BO292" s="1">
        <f t="shared" si="133"/>
        <v>11</v>
      </c>
      <c r="BP292" s="1" t="s">
        <v>4483</v>
      </c>
      <c r="BQ292" s="1" cm="1">
        <f t="array" ref="BQ292">_xlfn.IFS(BP292="None Known",0, LEN(BP292)&gt;500, 5,LEN(BP292)&gt;400, 4, LEN(BP292)&gt;300, 3, LEN(BP292)&gt;200, 2, LEN(BP292)&gt;1, 1)</f>
        <v>2</v>
      </c>
      <c r="BR292" s="16" t="s">
        <v>25256</v>
      </c>
      <c r="BS292" s="1">
        <v>3</v>
      </c>
      <c r="BT292" s="1" t="s">
        <v>31</v>
      </c>
      <c r="BU292" s="1">
        <v>0</v>
      </c>
      <c r="BV292" s="1" t="s">
        <v>1039</v>
      </c>
      <c r="BW292" s="1" t="s">
        <v>31</v>
      </c>
      <c r="BX292" s="1"/>
      <c r="BY292" t="str">
        <f>_xlfn.XLOOKUP($B292,Img_lookup!A:A,Img_lookup!B:B, "Not available")</f>
        <v>f89872a7-5e6a-4510-9cef-789f04d71674</v>
      </c>
      <c r="BZ292" t="str">
        <f>_xlfn.XLOOKUP($B292,Img_lookup!A:A,Img_lookup!C:C, "Not available")</f>
        <v>Ang√º√©s Avena sterilis</v>
      </c>
      <c r="CA292" t="str">
        <f>_xlfn.XLOOKUP($B292,Img_lookup!A:A,Img_lookup!D:D, "Not available")</f>
        <v>Maria Vorontsova</v>
      </c>
      <c r="CB292" t="str">
        <f>_xlfn.XLOOKUP($B292,Img_lookup!A:A,Img_lookup!E:E, "https://imgur.com/aT5wafe")</f>
        <v>https://api.openverse.engineering/v1/images/f89872a7-5e6a-4510-9cef-789f04d71674/thumb/</v>
      </c>
    </row>
    <row r="293" spans="1:80" ht="238" x14ac:dyDescent="0.15">
      <c r="A293" s="1" t="s">
        <v>316</v>
      </c>
      <c r="B293" s="1" t="s">
        <v>8356</v>
      </c>
      <c r="E293" s="1" t="s">
        <v>8357</v>
      </c>
      <c r="F293" s="1" t="s">
        <v>6</v>
      </c>
      <c r="G293" s="1" t="s">
        <v>6</v>
      </c>
      <c r="H293" s="11" t="str">
        <f t="shared" si="135"/>
        <v>Perennial</v>
      </c>
      <c r="I293" s="1" t="s">
        <v>17108</v>
      </c>
      <c r="J293" s="1">
        <v>0.15000000599999999</v>
      </c>
      <c r="K293" s="1">
        <v>0.60000002399999997</v>
      </c>
      <c r="L293" t="str" cm="1">
        <f t="array" ref="L293">_xlfn.IFS(J293+K293="", "Unknown", J293+K293&gt;3, "Large", J293+K293&gt;0.5, "Medium", J293+K293&gt;0, "Small")</f>
        <v>Medium</v>
      </c>
      <c r="N293" cm="1">
        <f t="array" ref="N293">IF($M293="",INDEX($M$2:$M$2176,MATCH(1,INDEX(($A$2:$A$2176=$A293)*($M$2:$M$2176&lt;&gt;""),0),0)),$M293)</f>
        <v>5</v>
      </c>
      <c r="O293" s="2" t="str">
        <f t="shared" si="130"/>
        <v>Seasonal outdoors</v>
      </c>
      <c r="P293" s="1" t="s">
        <v>8358</v>
      </c>
      <c r="R293" t="str">
        <f t="shared" si="134"/>
        <v>Medium</v>
      </c>
      <c r="S293" s="1" t="s">
        <v>24</v>
      </c>
      <c r="T293" s="1" t="str">
        <f>LEFT(S293,FIND("-",S293)-1)</f>
        <v xml:space="preserve">1 </v>
      </c>
      <c r="U293" s="1" t="str">
        <f>RIGHT(S293,FIND("-",S293)-1)</f>
        <v>12</v>
      </c>
      <c r="W293"/>
      <c r="AF293" s="16" t="s">
        <v>23864</v>
      </c>
      <c r="AG293" s="1" t="str">
        <f t="shared" si="120"/>
        <v xml:space="preserve">Seed </v>
      </c>
      <c r="AH293" s="2" t="str">
        <f t="shared" si="121"/>
        <v>We have no details for this species but suggest sowing the seed in late winter in a cold frame. Grow on for at least the first winter in a greenhouse or frame and plant out in late spring.
Division.</v>
      </c>
      <c r="AI293" s="1" t="s">
        <v>8359</v>
      </c>
      <c r="AJ293" s="1" t="s">
        <v>53</v>
      </c>
      <c r="AK293" s="1" t="s">
        <v>17104</v>
      </c>
      <c r="AL293" s="1" t="str">
        <f t="shared" si="131"/>
        <v>Unscented</v>
      </c>
      <c r="AM293" s="1" t="b">
        <v>0</v>
      </c>
      <c r="AN293" s="1" t="b">
        <v>0</v>
      </c>
      <c r="AO293" s="1" t="b">
        <v>0</v>
      </c>
      <c r="AP293" s="5" t="s">
        <v>9</v>
      </c>
      <c r="AQ293" s="5" t="str">
        <f t="shared" si="122"/>
        <v>Light</v>
      </c>
      <c r="AR293" s="1" t="s">
        <v>30</v>
      </c>
      <c r="AS293" s="1" t="str">
        <f t="shared" si="132"/>
        <v>None</v>
      </c>
      <c r="AT293" s="1" t="str">
        <f t="shared" si="123"/>
        <v>Full</v>
      </c>
      <c r="AU293" s="1" t="s">
        <v>11</v>
      </c>
      <c r="AV293" s="1" t="str">
        <f t="shared" si="124"/>
        <v>Dry, Moist</v>
      </c>
      <c r="AW293" s="1" t="s">
        <v>12</v>
      </c>
      <c r="AX293" s="1" t="str">
        <f t="shared" si="125"/>
        <v>Acid, Neutral, Alkaline</v>
      </c>
      <c r="AY293" s="1" t="b">
        <v>0</v>
      </c>
      <c r="AZ293" s="1" t="b">
        <v>0</v>
      </c>
      <c r="BA293" s="1" t="b">
        <v>0</v>
      </c>
      <c r="BB293" s="1" t="s">
        <v>29</v>
      </c>
      <c r="BC293" t="str">
        <f t="shared" si="126"/>
        <v>TRUE</v>
      </c>
      <c r="BE293" t="str">
        <f t="shared" si="127"/>
        <v>FALSE</v>
      </c>
      <c r="BF293" s="1" t="b">
        <v>1</v>
      </c>
      <c r="BG293" s="1" t="b">
        <v>0</v>
      </c>
      <c r="BH293" s="1" t="b">
        <v>0</v>
      </c>
      <c r="BJ293" s="1" t="str">
        <f t="shared" si="128"/>
        <v>FALSE</v>
      </c>
      <c r="BK293" s="1" t="s">
        <v>77</v>
      </c>
      <c r="BL293" t="str">
        <f t="shared" si="129"/>
        <v>TRUE</v>
      </c>
      <c r="BM293" s="1" t="b">
        <v>0</v>
      </c>
      <c r="BN293" s="1" t="b">
        <v>0</v>
      </c>
      <c r="BO293" s="1">
        <f t="shared" si="133"/>
        <v>8</v>
      </c>
      <c r="BP293" s="1" t="s">
        <v>8360</v>
      </c>
      <c r="BQ293" s="1" cm="1">
        <f t="array" ref="BQ293">_xlfn.IFS(BP293="None Known",0, LEN(BP293)&gt;500, 5,LEN(BP293)&gt;400, 4, LEN(BP293)&gt;300, 3, LEN(BP293)&gt;200, 2, LEN(BP293)&gt;1, 1)</f>
        <v>1</v>
      </c>
      <c r="BR293" s="1" t="s">
        <v>8361</v>
      </c>
      <c r="BS293" s="1">
        <v>2</v>
      </c>
      <c r="BT293" s="1" t="s">
        <v>8362</v>
      </c>
      <c r="BU293" s="1">
        <v>1</v>
      </c>
      <c r="BV293" s="1" t="s">
        <v>5614</v>
      </c>
      <c r="BW293" s="1" t="s">
        <v>31</v>
      </c>
      <c r="BX293" s="1"/>
      <c r="BY293" t="str">
        <f>_xlfn.XLOOKUP($B293,Img_lookup!A:A,Img_lookup!B:B, "Not available")</f>
        <v>bb2b35c1-f3e3-42fc-a079-fb7d37ba0e24</v>
      </c>
      <c r="BZ293" t="str">
        <f>_xlfn.XLOOKUP($B293,Img_lookup!A:A,Img_lookup!C:C, "Not available")</f>
        <v>Azorella caespitosa</v>
      </c>
      <c r="CA293" t="str">
        <f>_xlfn.XLOOKUP($B293,Img_lookup!A:A,Img_lookup!D:D, "Not available")</f>
        <v>Otto Buchtien</v>
      </c>
      <c r="CB293" t="str">
        <f>_xlfn.XLOOKUP($B293,Img_lookup!A:A,Img_lookup!E:E, "https://imgur.com/aT5wafe")</f>
        <v>https://api.openverse.engineering/v1/images/bb2b35c1-f3e3-42fc-a079-fb7d37ba0e24/thumb/</v>
      </c>
    </row>
    <row r="294" spans="1:80" ht="13" x14ac:dyDescent="0.15">
      <c r="A294" s="1" t="s">
        <v>69</v>
      </c>
      <c r="B294" s="1" t="s">
        <v>2891</v>
      </c>
      <c r="C294" s="1" t="s">
        <v>2892</v>
      </c>
      <c r="D294" s="1" t="s">
        <v>2893</v>
      </c>
      <c r="E294" s="1" t="s">
        <v>2894</v>
      </c>
      <c r="F294" s="1" t="s">
        <v>22</v>
      </c>
      <c r="G294" s="1" t="s">
        <v>22</v>
      </c>
      <c r="H294" s="11" t="str">
        <f t="shared" si="135"/>
        <v>Perennial</v>
      </c>
      <c r="I294" s="1" t="s">
        <v>17108</v>
      </c>
      <c r="J294" s="1">
        <v>4</v>
      </c>
      <c r="L294" t="str" cm="1">
        <f t="array" ref="L294">_xlfn.IFS(J294+K294="", "Unknown", J294+K294&gt;3, "Large", J294+K294&gt;0.5, "Medium", J294+K294&gt;0, "Small")</f>
        <v>Large</v>
      </c>
      <c r="M294" s="1">
        <v>8</v>
      </c>
      <c r="N294" cm="1">
        <f t="array" ref="N294">IF($M294="",INDEX($M$2:$M$2176,MATCH(1,INDEX(($A$2:$A$2176=$A294)*($M$2:$M$2176&lt;&gt;""),0),0)),$M294)</f>
        <v>8</v>
      </c>
      <c r="O294" s="2" t="str">
        <f t="shared" si="130"/>
        <v>Grown indoors</v>
      </c>
      <c r="P294" s="1" t="s">
        <v>2895</v>
      </c>
      <c r="R294" t="str">
        <f t="shared" si="134"/>
        <v>Medium</v>
      </c>
      <c r="T294" s="1"/>
      <c r="U294" s="1"/>
      <c r="V294" s="1" t="s">
        <v>1006</v>
      </c>
      <c r="W294" s="6" t="str">
        <f>IF(ISNUMBER(SEARCH("-",V294)),TRIM(LEFT(V294,FIND("-",V294)-1)),V294)</f>
        <v>5</v>
      </c>
      <c r="X294" t="str">
        <f>IF(W294="1", "January", IF(W294="2", "February", IF(W294="3", "March", IF(W294="4", "April", IF(W294="5", "May", IF(W294="6", "June", IF(W294="7", "July", IF(W294="8", "August", IF(W294="9", "September", IF(W294="10", "October", IF(W294="11", "November", IF(W294="12", "December", "Other"))))))))))))</f>
        <v>May</v>
      </c>
      <c r="Y294" s="2" t="str">
        <f>IF(ISNUMBER(SEARCH("-",V294)),TRIM(RIGHT(V294,LEN(V294)-SEARCH("-",V294))),V294)</f>
        <v>7</v>
      </c>
      <c r="Z294" s="2" t="str">
        <f>IF(Y294="1", "January", IF(Y294="2", "February", IF(Y294="3", "March", IF(Y294="4", "April", IF(Y294="5", "May", IF(Y294="6", "June", IF(Y294="7", "July", IF(Y294="8", "August", IF(Y294="9", "September", IF(Y294="10", "October", IF(Y294="11", "November", IF(Y294="12", "December", "Other"))))))))))))</f>
        <v>July</v>
      </c>
      <c r="AF294" s="1" t="s">
        <v>2896</v>
      </c>
      <c r="AG294" s="1" t="str">
        <f t="shared" si="120"/>
        <v xml:space="preserve">Seed </v>
      </c>
      <c r="AH294" s="2" t="str">
        <f t="shared" si="121"/>
        <v>no pre-treatment is required[113]. Surface sow in pots a cold frame in the spring, do not let the compost dry out. Germination usually takes place within 1 - 2 weeks[113].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Very easy[K].
Cuttings of mature wood of the current seasons growth, November in a frame. Easy[K].</v>
      </c>
      <c r="AI294" s="1" t="s">
        <v>2897</v>
      </c>
      <c r="AJ294" s="1" t="s">
        <v>53</v>
      </c>
      <c r="AK294" s="1" t="s">
        <v>17104</v>
      </c>
      <c r="AL294" s="1" t="str">
        <f t="shared" si="131"/>
        <v>Unscented</v>
      </c>
      <c r="AM294" s="1" t="b">
        <v>0</v>
      </c>
      <c r="AN294" s="1" t="b">
        <v>0</v>
      </c>
      <c r="AO294" s="1" t="b">
        <v>0</v>
      </c>
      <c r="AP294" s="5" t="s">
        <v>28</v>
      </c>
      <c r="AQ294" s="5" t="str">
        <f t="shared" si="122"/>
        <v>Light, Medium, Heavy</v>
      </c>
      <c r="AR294" s="1" t="s">
        <v>30</v>
      </c>
      <c r="AS294" s="1" t="str">
        <f t="shared" si="132"/>
        <v>None</v>
      </c>
      <c r="AT294" s="1" t="str">
        <f t="shared" si="123"/>
        <v>Full</v>
      </c>
      <c r="AU294" s="1" t="s">
        <v>11</v>
      </c>
      <c r="AV294" s="1" t="str">
        <f t="shared" si="124"/>
        <v>Dry, Moist</v>
      </c>
      <c r="AW294" s="1" t="s">
        <v>12</v>
      </c>
      <c r="AX294" s="1" t="str">
        <f t="shared" si="125"/>
        <v>Acid, Neutral, Alkaline</v>
      </c>
      <c r="AY294" s="1" t="b">
        <v>0</v>
      </c>
      <c r="AZ294" s="1" t="b">
        <v>0</v>
      </c>
      <c r="BA294" s="1" t="b">
        <v>0</v>
      </c>
      <c r="BC294" t="str">
        <f t="shared" si="126"/>
        <v>FALSE</v>
      </c>
      <c r="BE294" t="str">
        <f t="shared" si="127"/>
        <v>FALSE</v>
      </c>
      <c r="BF294" s="1" t="b">
        <v>1</v>
      </c>
      <c r="BG294" s="1" t="b">
        <v>0</v>
      </c>
      <c r="BH294" s="1" t="b">
        <v>0</v>
      </c>
      <c r="BJ294" s="1" t="str">
        <f t="shared" si="128"/>
        <v>FALSE</v>
      </c>
      <c r="BL294" t="str">
        <f t="shared" si="129"/>
        <v>FALSE</v>
      </c>
      <c r="BM294" s="1" t="b">
        <v>0</v>
      </c>
      <c r="BN294" s="1" t="b">
        <v>0</v>
      </c>
      <c r="BO294" s="1">
        <f t="shared" si="133"/>
        <v>10</v>
      </c>
      <c r="BP294" s="1" t="s">
        <v>2898</v>
      </c>
      <c r="BQ294" s="1" cm="1">
        <f t="array" ref="BQ294">_xlfn.IFS(BP294="None Known",0, LEN(BP294)&gt;500, 5,LEN(BP294)&gt;400, 4, LEN(BP294)&gt;300, 3, LEN(BP294)&gt;200, 2, LEN(BP294)&gt;1, 1)</f>
        <v>3</v>
      </c>
      <c r="BR294" s="1" t="s">
        <v>2899</v>
      </c>
      <c r="BS294" s="1">
        <v>2</v>
      </c>
      <c r="BT294" s="1" t="s">
        <v>2900</v>
      </c>
      <c r="BU294" s="1">
        <v>1</v>
      </c>
      <c r="BV294" s="1" t="s">
        <v>2901</v>
      </c>
      <c r="BW294" s="1" t="s">
        <v>31</v>
      </c>
      <c r="BX294" s="1"/>
      <c r="BY294" t="str">
        <f>_xlfn.XLOOKUP($B294,Img_lookup!A:A,Img_lookup!B:B, "Not available")</f>
        <v>c18ea62f-7b6e-442c-b911-2206813a12d3</v>
      </c>
      <c r="BZ294" t="str">
        <f>_xlfn.XLOOKUP($B294,Img_lookup!A:A,Img_lookup!C:C, "Not available")</f>
        <v>Baccharis viminea DC.</v>
      </c>
      <c r="CA294" t="str">
        <f>_xlfn.XLOOKUP($B294,Img_lookup!A:A,Img_lookup!D:D, "Not available")</f>
        <v>ex herb. G. B. Grant</v>
      </c>
      <c r="CB294" t="str">
        <f>_xlfn.XLOOKUP($B294,Img_lookup!A:A,Img_lookup!E:E, "https://imgur.com/aT5wafe")</f>
        <v>https://api.openverse.engineering/v1/images/c18ea62f-7b6e-442c-b911-2206813a12d3/thumb/</v>
      </c>
    </row>
    <row r="295" spans="1:80" ht="409.6" x14ac:dyDescent="0.15">
      <c r="A295" s="1" t="s">
        <v>69</v>
      </c>
      <c r="B295" s="1" t="s">
        <v>3551</v>
      </c>
      <c r="C295" s="1" t="s">
        <v>3552</v>
      </c>
      <c r="D295" s="1" t="s">
        <v>3553</v>
      </c>
      <c r="E295" s="1" t="s">
        <v>3554</v>
      </c>
      <c r="F295" s="1" t="s">
        <v>6</v>
      </c>
      <c r="G295" s="1" t="s">
        <v>6</v>
      </c>
      <c r="H295" s="11" t="str">
        <f t="shared" si="135"/>
        <v>Perennial</v>
      </c>
      <c r="J295" s="1">
        <v>0.30000001199999998</v>
      </c>
      <c r="L295" t="str" cm="1">
        <f t="array" ref="L295">_xlfn.IFS(J295+K295="", "Unknown", J295+K295&gt;3, "Large", J295+K295&gt;0.5, "Medium", J295+K295&gt;0, "Small")</f>
        <v>Small</v>
      </c>
      <c r="M295" s="1">
        <v>5</v>
      </c>
      <c r="N295" cm="1">
        <f t="array" ref="N295">IF($M295="",INDEX($M$2:$M$2176,MATCH(1,INDEX(($A$2:$A$2176=$A295)*($M$2:$M$2176&lt;&gt;""),0),0)),$M295)</f>
        <v>5</v>
      </c>
      <c r="O295" s="2" t="str">
        <f t="shared" si="130"/>
        <v>Seasonal outdoors</v>
      </c>
      <c r="P295" s="1" t="s">
        <v>3555</v>
      </c>
      <c r="R295" t="str">
        <f t="shared" si="134"/>
        <v>Medium</v>
      </c>
      <c r="T295" s="1"/>
      <c r="U295" s="1"/>
      <c r="V295" s="1">
        <v>7</v>
      </c>
      <c r="W295" s="6">
        <f>IF(ISNUMBER(SEARCH("-",V295)),TRIM(LEFT(V295,FIND("-",V295)-1)),V295)</f>
        <v>7</v>
      </c>
      <c r="X295" t="str">
        <f>IF(W295=1, "January", IF(W295=2, "February", IF(W295=3, "March", IF(W295=4, "April", IF(W295=5, "May", IF(W295=6, "June", IF(W295=7, "July", IF(W295=8, "August", IF(W295=9, "September", IF(W295=10, "October", IF(W295=11, "November", IF(W295=12, "December", "Other"))))))))))))</f>
        <v>July</v>
      </c>
      <c r="AF295" s="16" t="s">
        <v>24307</v>
      </c>
      <c r="AG295" s="1" t="str">
        <f t="shared" si="120"/>
        <v xml:space="preserve">Seed </v>
      </c>
      <c r="AH295" s="2" t="str">
        <f t="shared" si="121"/>
        <v>Sow early spring in a greenhouse and only just cover the seed. Germination usually takes place within 2 - 6 days at 18�c. Either sow the seed in individual pots or pot up the seedlings as soon as they are large enough to handle and plant them out into their permanent positions in the summer[134].
Division in spring. Very difficult since the plant strongly resents root disturbance[134]. It is probably best to take quite small divisions, or basal cuttings, without disturbing the main clump. Pot these up into individual pots and keep them in light shade in the greenhouse until they are growing away well. Plant them out in the summer if they have grown sufficiently, otherwise over-winter them in the greenhouse and plant out in late spring.</v>
      </c>
      <c r="AI295" s="1" t="s">
        <v>3556</v>
      </c>
      <c r="AJ295" s="1" t="s">
        <v>53</v>
      </c>
      <c r="AK295" s="1" t="s">
        <v>17104</v>
      </c>
      <c r="AL295" s="1" t="str">
        <f t="shared" si="131"/>
        <v>Unscented</v>
      </c>
      <c r="AM295" s="1" t="b">
        <v>0</v>
      </c>
      <c r="AN295" s="1" t="b">
        <v>0</v>
      </c>
      <c r="AO295" s="1" t="b">
        <v>0</v>
      </c>
      <c r="AP295" s="5" t="s">
        <v>54</v>
      </c>
      <c r="AQ295" s="5" t="str">
        <f t="shared" si="122"/>
        <v>Light, Medium</v>
      </c>
      <c r="AR295" s="1" t="s">
        <v>30</v>
      </c>
      <c r="AS295" s="1" t="str">
        <f t="shared" si="132"/>
        <v>None</v>
      </c>
      <c r="AT295" s="1" t="str">
        <f t="shared" si="123"/>
        <v>Full</v>
      </c>
      <c r="AU295" s="1" t="s">
        <v>11</v>
      </c>
      <c r="AV295" s="1" t="str">
        <f t="shared" si="124"/>
        <v>Dry, Moist</v>
      </c>
      <c r="AW295" s="1" t="s">
        <v>12</v>
      </c>
      <c r="AX295" s="1" t="str">
        <f t="shared" si="125"/>
        <v>Acid, Neutral, Alkaline</v>
      </c>
      <c r="AY295" s="1" t="b">
        <v>0</v>
      </c>
      <c r="AZ295" s="1" t="b">
        <v>0</v>
      </c>
      <c r="BA295" s="1" t="b">
        <v>0</v>
      </c>
      <c r="BC295" t="str">
        <f t="shared" si="126"/>
        <v>FALSE</v>
      </c>
      <c r="BE295" t="str">
        <f t="shared" si="127"/>
        <v>FALSE</v>
      </c>
      <c r="BF295" s="1" t="b">
        <v>0</v>
      </c>
      <c r="BG295" s="1" t="b">
        <v>0</v>
      </c>
      <c r="BH295" s="1" t="b">
        <v>0</v>
      </c>
      <c r="BJ295" s="1" t="str">
        <f t="shared" si="128"/>
        <v>FALSE</v>
      </c>
      <c r="BL295" t="str">
        <f t="shared" si="129"/>
        <v>FALSE</v>
      </c>
      <c r="BM295" s="1" t="b">
        <v>0</v>
      </c>
      <c r="BN295" s="1" t="b">
        <v>0</v>
      </c>
      <c r="BO295" s="1">
        <f t="shared" si="133"/>
        <v>15</v>
      </c>
      <c r="BP295" s="1" t="s">
        <v>3557</v>
      </c>
      <c r="BQ295" s="1" cm="1">
        <f t="array" ref="BQ295">_xlfn.IFS(BP295="None Known",0, LEN(BP295)&gt;500, 5,LEN(BP295)&gt;400, 4, LEN(BP295)&gt;300, 3, LEN(BP295)&gt;200, 2, LEN(BP295)&gt;1, 1)</f>
        <v>1</v>
      </c>
      <c r="BR295" s="16" t="s">
        <v>24849</v>
      </c>
      <c r="BS295" s="1">
        <v>4</v>
      </c>
      <c r="BT295" s="1" t="s">
        <v>3558</v>
      </c>
      <c r="BU295" s="1">
        <v>2</v>
      </c>
      <c r="BV295" s="1" t="s">
        <v>3559</v>
      </c>
      <c r="BW295" s="1" t="s">
        <v>31</v>
      </c>
      <c r="BX295" s="1"/>
      <c r="BY295" t="str">
        <f>_xlfn.XLOOKUP($B295,Img_lookup!A:A,Img_lookup!B:B, "Not available")</f>
        <v>91aefd8d-e6da-42cb-8b5f-da6ca2c72796</v>
      </c>
      <c r="BZ295" t="str">
        <f>_xlfn.XLOOKUP($B295,Img_lookup!A:A,Img_lookup!C:C, "Not available")</f>
        <v>Arrowleaf Balsamroot - Balsamorhiza sagittata (2)</v>
      </c>
      <c r="CA295" t="str">
        <f>_xlfn.XLOOKUP($B295,Img_lookup!A:A,Img_lookup!D:D, "Not available")</f>
        <v>GlacierNPS</v>
      </c>
      <c r="CB295" t="str">
        <f>_xlfn.XLOOKUP($B295,Img_lookup!A:A,Img_lookup!E:E, "https://imgur.com/aT5wafe")</f>
        <v>https://api.openverse.engineering/v1/images/91aefd8d-e6da-42cb-8b5f-da6ca2c72796/thumb/</v>
      </c>
    </row>
    <row r="296" spans="1:80" ht="409.6" x14ac:dyDescent="0.15">
      <c r="A296" s="1" t="s">
        <v>394</v>
      </c>
      <c r="B296" s="1" t="s">
        <v>7760</v>
      </c>
      <c r="C296" s="1" t="s">
        <v>7761</v>
      </c>
      <c r="D296" s="1" t="s">
        <v>7762</v>
      </c>
      <c r="E296" s="1" t="s">
        <v>7763</v>
      </c>
      <c r="F296" s="1" t="s">
        <v>399</v>
      </c>
      <c r="G296" s="11" t="str">
        <f t="shared" si="135"/>
        <v>Perennial</v>
      </c>
      <c r="H296" s="11" t="str">
        <f t="shared" si="135"/>
        <v>Perennial</v>
      </c>
      <c r="I296" s="1" t="s">
        <v>17108</v>
      </c>
      <c r="J296" s="1">
        <v>4.5</v>
      </c>
      <c r="K296" s="1">
        <v>5</v>
      </c>
      <c r="L296" t="str" cm="1">
        <f t="array" ref="L296">_xlfn.IFS(J296+K296="", "Unknown", J296+K296&gt;3, "Large", J296+K296&gt;0.5, "Medium", J296+K296&gt;0, "Small")</f>
        <v>Large</v>
      </c>
      <c r="M296" s="1">
        <v>9</v>
      </c>
      <c r="N296" cm="1">
        <f t="array" ref="N296">IF($M296="",INDEX($M$2:$M$2176,MATCH(1,INDEX(($A$2:$A$2176=$A296)*($M$2:$M$2176&lt;&gt;""),0),0)),$M296)</f>
        <v>9</v>
      </c>
      <c r="O296" s="2" t="str">
        <f t="shared" si="130"/>
        <v>Grown indoors</v>
      </c>
      <c r="P296" s="1" t="s">
        <v>7764</v>
      </c>
      <c r="R296" t="str">
        <f t="shared" si="134"/>
        <v>Medium</v>
      </c>
      <c r="S296" s="1" t="s">
        <v>24</v>
      </c>
      <c r="T296" s="1" t="str">
        <f>LEFT(S296,FIND("-",S296)-1)</f>
        <v xml:space="preserve">1 </v>
      </c>
      <c r="U296" s="1" t="str">
        <f>RIGHT(S296,FIND("-",S296)-1)</f>
        <v>12</v>
      </c>
      <c r="W296"/>
      <c r="AF296" s="16" t="s">
        <v>24308</v>
      </c>
      <c r="AG296" s="1" t="str">
        <f t="shared" si="120"/>
        <v xml:space="preserve">Seed </v>
      </c>
      <c r="AH296" s="2" t="str">
        <f t="shared" si="121"/>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commences[220]. Take divisions with at least three canes in the clump, trying to cause as little root disturbance to the main plant as possible. Grow them on in light shade in a greenhouse in pots of a high fertility sandy medium. Mist the foliage regularly until plants are established. Plant them out into their permanent positions when a good root system has developed, which can take a year or more[200].
Branches often develop into rhizomatous offsets with long roots. These can be removed and potted up in late spring[220].</v>
      </c>
      <c r="AI296" s="1" t="s">
        <v>7765</v>
      </c>
      <c r="AJ296" s="1" t="s">
        <v>1</v>
      </c>
      <c r="AK296" s="1" t="s">
        <v>17104</v>
      </c>
      <c r="AL296" s="1" t="str">
        <f t="shared" si="131"/>
        <v>Unscented</v>
      </c>
      <c r="AM296" s="1" t="b">
        <v>0</v>
      </c>
      <c r="AN296" s="1" t="b">
        <v>0</v>
      </c>
      <c r="AO296" s="1" t="b">
        <v>0</v>
      </c>
      <c r="AP296" s="5" t="s">
        <v>54</v>
      </c>
      <c r="AQ296" s="5" t="str">
        <f t="shared" si="122"/>
        <v>Light, Medium</v>
      </c>
      <c r="AR296" s="1" t="s">
        <v>10</v>
      </c>
      <c r="AS296" s="1" t="str">
        <f t="shared" si="132"/>
        <v>None, Partial</v>
      </c>
      <c r="AT296" s="1" t="str">
        <f t="shared" si="123"/>
        <v>Partial, Full</v>
      </c>
      <c r="AU296" s="1" t="s">
        <v>29</v>
      </c>
      <c r="AV296" s="1" t="str">
        <f t="shared" si="124"/>
        <v>Moist</v>
      </c>
      <c r="AW296" s="1" t="s">
        <v>12</v>
      </c>
      <c r="AX296" s="1" t="str">
        <f t="shared" si="125"/>
        <v>Acid, Neutral, Alkaline</v>
      </c>
      <c r="AY296" s="1" t="b">
        <v>0</v>
      </c>
      <c r="AZ296" s="1" t="b">
        <v>0</v>
      </c>
      <c r="BA296" s="1" t="b">
        <v>0</v>
      </c>
      <c r="BC296" t="str">
        <f t="shared" si="126"/>
        <v>FALSE</v>
      </c>
      <c r="BE296" t="str">
        <f t="shared" si="127"/>
        <v>FALSE</v>
      </c>
      <c r="BF296" s="1" t="b">
        <v>0</v>
      </c>
      <c r="BG296" s="1" t="b">
        <v>0</v>
      </c>
      <c r="BH296" s="1" t="b">
        <v>0</v>
      </c>
      <c r="BJ296" s="1" t="str">
        <f t="shared" si="128"/>
        <v>FALSE</v>
      </c>
      <c r="BL296" t="str">
        <f t="shared" si="129"/>
        <v>FALSE</v>
      </c>
      <c r="BM296" s="1" t="b">
        <v>0</v>
      </c>
      <c r="BN296" s="1" t="b">
        <v>0</v>
      </c>
      <c r="BO296" s="1">
        <f t="shared" si="133"/>
        <v>10</v>
      </c>
      <c r="BP296" s="1" t="s">
        <v>7766</v>
      </c>
      <c r="BQ296" s="1" cm="1">
        <f t="array" ref="BQ296">_xlfn.IFS(BP296="None Known",0, LEN(BP296)&gt;500, 5,LEN(BP296)&gt;400, 4, LEN(BP296)&gt;300, 3, LEN(BP296)&gt;200, 2, LEN(BP296)&gt;1, 1)</f>
        <v>4</v>
      </c>
      <c r="BR296" s="1" t="s">
        <v>7767</v>
      </c>
      <c r="BS296" s="1">
        <v>2</v>
      </c>
      <c r="BT296" s="1" t="s">
        <v>31</v>
      </c>
      <c r="BU296" s="1">
        <v>0</v>
      </c>
      <c r="BV296" s="1" t="s">
        <v>1997</v>
      </c>
      <c r="BW296" s="1" t="s">
        <v>31</v>
      </c>
      <c r="BX296" s="1"/>
      <c r="BY296" t="str">
        <f>_xlfn.XLOOKUP($B296,Img_lookup!A:A,Img_lookup!B:B, "Not available")</f>
        <v>6d1aef91-ec2b-4a1a-86d6-ecf0106f7019</v>
      </c>
      <c r="BZ296" t="str">
        <f>_xlfn.XLOOKUP($B296,Img_lookup!A:A,Img_lookup!C:C, "Not available")</f>
        <v>20170219_114245 RRA13 Bambusa multiplex Onibe</v>
      </c>
      <c r="CA296" t="str">
        <f>_xlfn.XLOOKUP($B296,Img_lookup!A:A,Img_lookup!D:D, "Not available")</f>
        <v>Maria Vorontsova</v>
      </c>
      <c r="CB296" t="str">
        <f>_xlfn.XLOOKUP($B296,Img_lookup!A:A,Img_lookup!E:E, "https://imgur.com/aT5wafe")</f>
        <v>https://api.openverse.engineering/v1/images/6d1aef91-ec2b-4a1a-86d6-ecf0106f7019/thumb/</v>
      </c>
    </row>
    <row r="297" spans="1:80" ht="409.6" x14ac:dyDescent="0.15">
      <c r="A297" s="1" t="s">
        <v>193</v>
      </c>
      <c r="B297" s="1" t="s">
        <v>15637</v>
      </c>
      <c r="C297" s="1" t="s">
        <v>15638</v>
      </c>
      <c r="E297" s="1" t="s">
        <v>15639</v>
      </c>
      <c r="F297" s="1" t="s">
        <v>6</v>
      </c>
      <c r="G297" s="1" t="s">
        <v>6</v>
      </c>
      <c r="H297" s="11" t="str">
        <f t="shared" si="135"/>
        <v>Perennial</v>
      </c>
      <c r="J297" s="1">
        <v>0.89999997600000003</v>
      </c>
      <c r="K297" s="1">
        <v>0.5</v>
      </c>
      <c r="L297" t="str" cm="1">
        <f t="array" ref="L297">_xlfn.IFS(J297+K297="", "Unknown", J297+K297&gt;3, "Large", J297+K297&gt;0.5, "Medium", J297+K297&gt;0, "Small")</f>
        <v>Medium</v>
      </c>
      <c r="M297" s="1">
        <v>5</v>
      </c>
      <c r="N297" cm="1">
        <f t="array" ref="N297">IF($M297="",INDEX($M$2:$M$2176,MATCH(1,INDEX(($A$2:$A$2176=$A297)*($M$2:$M$2176&lt;&gt;""),0),0)),$M297)</f>
        <v>5</v>
      </c>
      <c r="O297" s="2" t="str">
        <f t="shared" si="130"/>
        <v>Seasonal outdoors</v>
      </c>
      <c r="P297" s="1" t="s">
        <v>15640</v>
      </c>
      <c r="R297" t="str">
        <f t="shared" si="134"/>
        <v>Medium</v>
      </c>
      <c r="S297" s="1" t="s">
        <v>176</v>
      </c>
      <c r="T297" s="1" t="str">
        <f>LEFT(S297,FIND("-",S297)-1)</f>
        <v xml:space="preserve">4 </v>
      </c>
      <c r="U297" s="1" t="str">
        <f>RIGHT(S297,FIND("-",S297)-1)</f>
        <v>10</v>
      </c>
      <c r="V297" s="1" t="s">
        <v>51</v>
      </c>
      <c r="W297" s="6" t="str">
        <f>IF(ISNUMBER(SEARCH("-",V297)),TRIM(LEFT(V297,FIND("-",V297)-1)),V297)</f>
        <v>7</v>
      </c>
      <c r="X297" t="str">
        <f>IF(W297="1", "January", IF(W297="2", "February", IF(W297="3", "March", IF(W297="4", "April", IF(W297="5", "May", IF(W297="6", "June", IF(W297="7", "July", IF(W297="8", "August", IF(W297="9", "September", IF(W297="10", "October", IF(W297="11", "November", IF(W297="12", "December", "Other"))))))))))))</f>
        <v>July</v>
      </c>
      <c r="Y297" s="2" t="str">
        <f>IF(ISNUMBER(SEARCH("-",V297)),TRIM(RIGHT(V297,LEN(V297)-SEARCH("-",V297))),V297)</f>
        <v>8</v>
      </c>
      <c r="Z297" s="2" t="str">
        <f>IF(Y297="1", "January", IF(Y297="2", "February", IF(Y297="3", "March", IF(Y297="4", "April", IF(Y297="5", "May", IF(Y297="6", "June", IF(Y297="7", "July", IF(Y297="8", "August", IF(Y297="9", "September", IF(Y297="10", "October", IF(Y297="11", "November", IF(Y297="12", "December", "Other"))))))))))))</f>
        <v>August</v>
      </c>
      <c r="AA297" s="1" t="s">
        <v>135</v>
      </c>
      <c r="AB297" s="1" t="str">
        <f>IF(ISNUMBER(SEARCH("-",AA297)),TRIM(LEFT(AA297,FIND("-",AA297)-1)),AA297)</f>
        <v>8</v>
      </c>
      <c r="AC297" s="1" t="str">
        <f>IF(AB297="1", "January", IF(AB297="2", "February", IF(AB297="3", "March", IF(AB297="4", "April", IF(AB297="5", "May", IF(AB297="6", "June", IF(AB297="7", "July", IF(AB297="8", "August", IF(AB297="9", "September", IF(AB297="10", "October", IF(AB297="11", "November", IF(AB297="12", "December", "Other"))))))))))))</f>
        <v>August</v>
      </c>
      <c r="AD297" s="1" t="str">
        <f>IF(ISNUMBER(SEARCH("-",AA297)),TRIM(RIGHT(AA297,LEN(AA297)-SEARCH("-",AA297))),AA297)</f>
        <v>10</v>
      </c>
      <c r="AE297" s="1" t="str">
        <f>IF(AD297="1", "January", IF(AD297="2", "February", IF(AD297="3", "March", IF(AD297="4", "April", IF(AD297="5", "May", IF(AD297="6", "June", IF(AD297="7", "July", IF(AD297="8", "August", IF(AD297="9", "September", IF(AD297="10", "October", IF(AD297="11", "November", IF(AD297="12", "December", "Other"))))))))))))</f>
        <v>October</v>
      </c>
      <c r="AF297" s="16" t="s">
        <v>23986</v>
      </c>
      <c r="AG297" s="1" t="str">
        <f t="shared" si="120"/>
        <v xml:space="preserve">Seed </v>
      </c>
      <c r="AH297" s="2" t="str">
        <f t="shared" si="121"/>
        <v>Best sown as soon as it is ripe in a cold frame[200]. Stored seed should be pre-soaked for 24 hours in warm water and then sown in a cold frame in late winter or early spring. Prick out the seedlings into individual pots as soon as they are large enough to handle and plant them out into their permanent positions in the summer or following spring.
Division in spring[188]. Larger divisions can be planted straight into their permanent positions whilst smaller clumps are best potted up and kept in a cold frame until they are growing away well.</v>
      </c>
      <c r="AI297" s="1" t="s">
        <v>15641</v>
      </c>
      <c r="AK297" s="1" t="s">
        <v>17104</v>
      </c>
      <c r="AL297" s="1" t="str">
        <f t="shared" si="131"/>
        <v>Unscented</v>
      </c>
      <c r="AM297" s="1" t="b">
        <v>0</v>
      </c>
      <c r="AN297" s="1" t="b">
        <v>0</v>
      </c>
      <c r="AO297" s="1" t="b">
        <v>0</v>
      </c>
      <c r="AP297" s="5" t="s">
        <v>54</v>
      </c>
      <c r="AQ297" s="5" t="str">
        <f t="shared" si="122"/>
        <v>Light, Medium</v>
      </c>
      <c r="AR297" s="1" t="s">
        <v>30</v>
      </c>
      <c r="AS297" s="1" t="str">
        <f t="shared" si="132"/>
        <v>None</v>
      </c>
      <c r="AT297" s="1" t="str">
        <f t="shared" si="123"/>
        <v>Full</v>
      </c>
      <c r="AU297" s="1" t="s">
        <v>11</v>
      </c>
      <c r="AV297" s="1" t="str">
        <f t="shared" si="124"/>
        <v>Dry, Moist</v>
      </c>
      <c r="AW297" s="1" t="s">
        <v>123</v>
      </c>
      <c r="AX297" s="1" t="str">
        <f t="shared" si="125"/>
        <v>Acid, Neutral</v>
      </c>
      <c r="AY297" s="1" t="b">
        <v>0</v>
      </c>
      <c r="AZ297" s="1" t="b">
        <v>0</v>
      </c>
      <c r="BA297" s="1" t="b">
        <v>0</v>
      </c>
      <c r="BC297" t="str">
        <f t="shared" si="126"/>
        <v>FALSE</v>
      </c>
      <c r="BE297" t="str">
        <f t="shared" si="127"/>
        <v>FALSE</v>
      </c>
      <c r="BF297" s="1" t="b">
        <v>0</v>
      </c>
      <c r="BG297" s="1" t="b">
        <v>0</v>
      </c>
      <c r="BH297" s="1" t="b">
        <v>0</v>
      </c>
      <c r="BJ297" s="1" t="str">
        <f t="shared" si="128"/>
        <v>FALSE</v>
      </c>
      <c r="BL297" t="str">
        <f t="shared" si="129"/>
        <v>FALSE</v>
      </c>
      <c r="BM297" s="1" t="b">
        <v>1</v>
      </c>
      <c r="BN297" s="1" t="b">
        <v>0</v>
      </c>
      <c r="BO297" s="1">
        <f t="shared" si="133"/>
        <v>13</v>
      </c>
      <c r="BP297" s="1" t="s">
        <v>15642</v>
      </c>
      <c r="BQ297" s="1" cm="1">
        <f t="array" ref="BQ297">_xlfn.IFS(BP297="None Known",0, LEN(BP297)&gt;500, 5,LEN(BP297)&gt;400, 4, LEN(BP297)&gt;300, 3, LEN(BP297)&gt;200, 2, LEN(BP297)&gt;1, 1)</f>
        <v>4</v>
      </c>
      <c r="BR297" s="1" t="s">
        <v>15643</v>
      </c>
      <c r="BS297" s="1">
        <v>2</v>
      </c>
      <c r="BT297" s="1" t="s">
        <v>15644</v>
      </c>
      <c r="BU297" s="1">
        <v>3</v>
      </c>
      <c r="BV297" s="1" t="s">
        <v>15645</v>
      </c>
      <c r="BW297" s="1" t="s">
        <v>15646</v>
      </c>
      <c r="BX297" s="1"/>
      <c r="BY297" t="str">
        <f>_xlfn.XLOOKUP($B297,Img_lookup!A:A,Img_lookup!B:B, "Not available")</f>
        <v>4fe414cd-1098-41d7-b4aa-24990a982fc4</v>
      </c>
      <c r="BZ297" t="str">
        <f>_xlfn.XLOOKUP($B297,Img_lookup!A:A,Img_lookup!C:C, "Not available")</f>
        <v>Baptisia tinctoria, Pennsylvania 1935_2013-07-05-15.35.38 ZS PMax</v>
      </c>
      <c r="CA297" t="str">
        <f>_xlfn.XLOOKUP($B297,Img_lookup!A:A,Img_lookup!D:D, "Not available")</f>
        <v>Sam Droege</v>
      </c>
      <c r="CB297" t="str">
        <f>_xlfn.XLOOKUP($B297,Img_lookup!A:A,Img_lookup!E:E, "https://imgur.com/aT5wafe")</f>
        <v>https://api.openverse.engineering/v1/images/4fe414cd-1098-41d7-b4aa-24990a982fc4/thumb/</v>
      </c>
    </row>
    <row r="298" spans="1:80" ht="13" x14ac:dyDescent="0.15">
      <c r="A298" s="1" t="s">
        <v>128</v>
      </c>
      <c r="B298" s="1" t="s">
        <v>14571</v>
      </c>
      <c r="C298" s="1" t="s">
        <v>14572</v>
      </c>
      <c r="D298" s="1" t="s">
        <v>14573</v>
      </c>
      <c r="E298" s="1" t="s">
        <v>14574</v>
      </c>
      <c r="F298" s="1" t="s">
        <v>6</v>
      </c>
      <c r="G298" s="1" t="s">
        <v>6</v>
      </c>
      <c r="H298" s="11" t="str">
        <f t="shared" si="135"/>
        <v>Perennial</v>
      </c>
      <c r="L298" t="e" cm="1">
        <f t="array" ref="L298">_xlfn.IFS(J298+K298="", "Unknown", J298+K298&gt;3, "Large", J298+K298&gt;0.5, "Medium", J298+K298&gt;0, "Small")</f>
        <v>#N/A</v>
      </c>
      <c r="N298" cm="1">
        <f t="array" ref="N298">IF($M298="",INDEX($M$2:$M$2176,MATCH(1,INDEX(($A$2:$A$2176=$A298)*($M$2:$M$2176&lt;&gt;""),0),0)),$M298)</f>
        <v>5</v>
      </c>
      <c r="O298" s="2" t="str">
        <f t="shared" si="130"/>
        <v>Seasonal outdoors</v>
      </c>
      <c r="P298" s="1" t="s">
        <v>14575</v>
      </c>
      <c r="R298" t="str">
        <f t="shared" si="134"/>
        <v>Medium</v>
      </c>
      <c r="W298"/>
      <c r="AF298" s="1" t="s">
        <v>24309</v>
      </c>
      <c r="AG298" s="1" t="str">
        <f t="shared" si="120"/>
        <v xml:space="preserve">Seed </v>
      </c>
      <c r="AH298" s="2" t="str">
        <f t="shared" si="121"/>
        <v>Sow in situ in early spring to early summer.</v>
      </c>
      <c r="AI298" s="1" t="s">
        <v>14576</v>
      </c>
      <c r="AJ298" s="1" t="s">
        <v>23816</v>
      </c>
      <c r="AK298" s="1" t="s">
        <v>17104</v>
      </c>
      <c r="AL298" s="1" t="str">
        <f t="shared" si="131"/>
        <v>Unscented</v>
      </c>
      <c r="AM298" s="1" t="b">
        <v>0</v>
      </c>
      <c r="AN298" s="1" t="b">
        <v>0</v>
      </c>
      <c r="AO298" s="1" t="b">
        <v>0</v>
      </c>
      <c r="AP298" s="5" t="s">
        <v>28</v>
      </c>
      <c r="AQ298" s="5" t="str">
        <f t="shared" si="122"/>
        <v>Light, Medium, Heavy</v>
      </c>
      <c r="AR298" s="1" t="s">
        <v>10</v>
      </c>
      <c r="AS298" s="1" t="str">
        <f t="shared" si="132"/>
        <v>None, Partial</v>
      </c>
      <c r="AT298" s="1" t="str">
        <f t="shared" si="123"/>
        <v>Partial, Full</v>
      </c>
      <c r="AU298" s="1" t="s">
        <v>29</v>
      </c>
      <c r="AV298" s="1" t="str">
        <f t="shared" si="124"/>
        <v>Moist</v>
      </c>
      <c r="AW298" s="1" t="s">
        <v>12</v>
      </c>
      <c r="AX298" s="1" t="str">
        <f t="shared" si="125"/>
        <v>Acid, Neutral, Alkaline</v>
      </c>
      <c r="AY298" s="1" t="b">
        <v>0</v>
      </c>
      <c r="AZ298" s="1" t="b">
        <v>0</v>
      </c>
      <c r="BA298" s="1" t="b">
        <v>0</v>
      </c>
      <c r="BC298" t="str">
        <f t="shared" si="126"/>
        <v>FALSE</v>
      </c>
      <c r="BE298" t="str">
        <f t="shared" si="127"/>
        <v>FALSE</v>
      </c>
      <c r="BF298" s="1" t="b">
        <v>0</v>
      </c>
      <c r="BG298" s="1" t="b">
        <v>0</v>
      </c>
      <c r="BH298" s="1" t="b">
        <v>0</v>
      </c>
      <c r="BJ298" s="1" t="str">
        <f t="shared" si="128"/>
        <v>FALSE</v>
      </c>
      <c r="BK298" s="1" t="s">
        <v>77</v>
      </c>
      <c r="BL298" t="str">
        <f t="shared" si="129"/>
        <v>TRUE</v>
      </c>
      <c r="BM298" s="1" t="b">
        <v>0</v>
      </c>
      <c r="BN298" s="1" t="b">
        <v>0</v>
      </c>
      <c r="BO298" s="1">
        <f t="shared" si="133"/>
        <v>6</v>
      </c>
      <c r="BP298" s="1" t="s">
        <v>31</v>
      </c>
      <c r="BQ298" s="1" cm="1">
        <f t="array" ref="BQ298">_xlfn.IFS(BP298="None Known",0, LEN(BP298)&gt;500, 5,LEN(BP298)&gt;400, 4, LEN(BP298)&gt;300, 3, LEN(BP298)&gt;200, 2, LEN(BP298)&gt;1, 1)</f>
        <v>0</v>
      </c>
      <c r="BR298" s="1" t="s">
        <v>14577</v>
      </c>
      <c r="BS298" s="1">
        <v>2</v>
      </c>
      <c r="BT298" s="1" t="s">
        <v>31</v>
      </c>
      <c r="BU298" s="1">
        <v>0</v>
      </c>
      <c r="BV298" s="1" t="s">
        <v>2723</v>
      </c>
      <c r="BW298" s="1" t="s">
        <v>31</v>
      </c>
      <c r="BX298" s="1"/>
      <c r="BY298" t="str">
        <f>_xlfn.XLOOKUP($B298,Img_lookup!A:A,Img_lookup!B:B, "Not available")</f>
        <v>36001d24-27b9-4530-b555-9e9130bddce4</v>
      </c>
      <c r="BZ298" t="str">
        <f>_xlfn.XLOOKUP($B298,Img_lookup!A:A,Img_lookup!C:C, "Not available")</f>
        <v>Barbarea orthoceras Ledeb.</v>
      </c>
      <c r="CA298" t="str">
        <f>_xlfn.XLOOKUP($B298,Img_lookup!A:A,Img_lookup!D:D, "Not available")</f>
        <v>J. B. Flett</v>
      </c>
      <c r="CB298" t="str">
        <f>_xlfn.XLOOKUP($B298,Img_lookup!A:A,Img_lookup!E:E, "https://imgur.com/aT5wafe")</f>
        <v>https://api.openverse.engineering/v1/images/36001d24-27b9-4530-b555-9e9130bddce4/thumb/</v>
      </c>
    </row>
    <row r="299" spans="1:80" ht="266" x14ac:dyDescent="0.15">
      <c r="A299" s="1" t="s">
        <v>128</v>
      </c>
      <c r="B299" s="1" t="s">
        <v>2715</v>
      </c>
      <c r="C299" s="1" t="s">
        <v>2716</v>
      </c>
      <c r="D299" s="1" t="s">
        <v>2717</v>
      </c>
      <c r="E299" s="1" t="s">
        <v>2718</v>
      </c>
      <c r="F299" s="1" t="s">
        <v>6</v>
      </c>
      <c r="G299" s="1" t="s">
        <v>6</v>
      </c>
      <c r="H299" s="11" t="str">
        <f t="shared" si="135"/>
        <v>Perennial</v>
      </c>
      <c r="J299" s="1">
        <v>0.34999999399999998</v>
      </c>
      <c r="L299" t="str" cm="1">
        <f t="array" ref="L299">_xlfn.IFS(J299+K299="", "Unknown", J299+K299&gt;3, "Large", J299+K299&gt;0.5, "Medium", J299+K299&gt;0, "Small")</f>
        <v>Small</v>
      </c>
      <c r="M299" s="1">
        <v>6</v>
      </c>
      <c r="N299" cm="1">
        <f t="array" ref="N299">IF($M299="",INDEX($M$2:$M$2176,MATCH(1,INDEX(($A$2:$A$2176=$A299)*($M$2:$M$2176&lt;&gt;""),0),0)),$M299)</f>
        <v>6</v>
      </c>
      <c r="O299" s="2" t="str">
        <f t="shared" si="130"/>
        <v>Seasonal outdoors</v>
      </c>
      <c r="P299" s="1" t="s">
        <v>2719</v>
      </c>
      <c r="R299" t="str">
        <f t="shared" si="134"/>
        <v>Medium</v>
      </c>
      <c r="T299" s="1"/>
      <c r="U299" s="1"/>
      <c r="V299" s="1" t="s">
        <v>698</v>
      </c>
      <c r="W299" s="6" t="str">
        <f>IF(ISNUMBER(SEARCH("-",V299)),TRIM(LEFT(V299,FIND("-",V299)-1)),V299)</f>
        <v>5</v>
      </c>
      <c r="X299" t="str">
        <f>IF(W299="1", "January", IF(W299="2", "February", IF(W299="3", "March", IF(W299="4", "April", IF(W299="5", "May", IF(W299="6", "June", IF(W299="7", "July", IF(W299="8", "August", IF(W299="9", "September", IF(W299="10", "October", IF(W299="11", "November", IF(W299="12", "December", "Other"))))))))))))</f>
        <v>May</v>
      </c>
      <c r="Y299" s="2" t="str">
        <f>IF(ISNUMBER(SEARCH("-",V299)),TRIM(RIGHT(V299,LEN(V299)-SEARCH("-",V299))),V299)</f>
        <v>8</v>
      </c>
      <c r="Z299" s="2" t="str">
        <f>IF(Y299="1", "January", IF(Y299="2", "February", IF(Y299="3", "March", IF(Y299="4", "April", IF(Y299="5", "May", IF(Y299="6", "June", IF(Y299="7", "July", IF(Y299="8", "August", IF(Y299="9", "September", IF(Y299="10", "October", IF(Y299="11", "November", IF(Y299="12", "December", "Other"))))))))))))</f>
        <v>August</v>
      </c>
      <c r="AA299" s="1" t="s">
        <v>108</v>
      </c>
      <c r="AB299" s="1" t="str">
        <f>IF(ISNUMBER(SEARCH("-",AA299)),TRIM(LEFT(AA299,FIND("-",AA299)-1)),AA299)</f>
        <v>7</v>
      </c>
      <c r="AC299" s="1" t="str">
        <f>IF(AB299="1", "January", IF(AB299="2", "February", IF(AB299="3", "March", IF(AB299="4", "April", IF(AB299="5", "May", IF(AB299="6", "June", IF(AB299="7", "July", IF(AB299="8", "August", IF(AB299="9", "September", IF(AB299="10", "October", IF(AB299="11", "November", IF(AB299="12", "December", "Other"))))))))))))</f>
        <v>July</v>
      </c>
      <c r="AD299" s="1" t="str">
        <f>IF(ISNUMBER(SEARCH("-",AA299)),TRIM(RIGHT(AA299,LEN(AA299)-SEARCH("-",AA299))),AA299)</f>
        <v>9</v>
      </c>
      <c r="AE299" s="1" t="str">
        <f>IF(AD299="1", "January", IF(AD299="2", "February", IF(AD299="3", "March", IF(AD299="4", "April", IF(AD299="5", "May", IF(AD299="6", "June", IF(AD299="7", "July", IF(AD299="8", "August", IF(AD299="9", "September", IF(AD299="10", "October", IF(AD299="11", "November", IF(AD299="12", "December", "Other"))))))))))))</f>
        <v>September</v>
      </c>
      <c r="AF299" s="16" t="s">
        <v>24310</v>
      </c>
      <c r="AG299" s="1" t="str">
        <f t="shared" si="120"/>
        <v xml:space="preserve">Seed </v>
      </c>
      <c r="AH299" s="2" t="str">
        <f t="shared" si="121"/>
        <v>Sow spring or autumn in situ. Germination usually takes place within 2 - 3 weeks.
Division in spring. his plant is a short-lived perennial, and also usually self-sows freely, so we have not found division to be worthwhile.</v>
      </c>
      <c r="AI299" s="1" t="s">
        <v>2720</v>
      </c>
      <c r="AJ299" s="1" t="s">
        <v>23816</v>
      </c>
      <c r="AK299" s="1" t="s">
        <v>17104</v>
      </c>
      <c r="AL299" s="1" t="str">
        <f t="shared" si="131"/>
        <v>Unscented</v>
      </c>
      <c r="AM299" s="1" t="b">
        <v>0</v>
      </c>
      <c r="AN299" s="1" t="b">
        <v>1</v>
      </c>
      <c r="AO299" s="1" t="b">
        <v>0</v>
      </c>
      <c r="AP299" s="5" t="s">
        <v>28</v>
      </c>
      <c r="AQ299" s="5" t="str">
        <f t="shared" si="122"/>
        <v>Light, Medium, Heavy</v>
      </c>
      <c r="AR299" s="1" t="s">
        <v>10</v>
      </c>
      <c r="AS299" s="1" t="str">
        <f t="shared" si="132"/>
        <v>None, Partial</v>
      </c>
      <c r="AT299" s="1" t="str">
        <f t="shared" si="123"/>
        <v>Partial, Full</v>
      </c>
      <c r="AU299" s="1" t="s">
        <v>29</v>
      </c>
      <c r="AV299" s="1" t="str">
        <f t="shared" si="124"/>
        <v>Moist</v>
      </c>
      <c r="AW299" s="1" t="s">
        <v>12</v>
      </c>
      <c r="AX299" s="1" t="str">
        <f t="shared" si="125"/>
        <v>Acid, Neutral, Alkaline</v>
      </c>
      <c r="AY299" s="1" t="b">
        <v>0</v>
      </c>
      <c r="AZ299" s="1" t="b">
        <v>0</v>
      </c>
      <c r="BA299" s="1" t="b">
        <v>0</v>
      </c>
      <c r="BC299" t="str">
        <f t="shared" si="126"/>
        <v>FALSE</v>
      </c>
      <c r="BE299" t="str">
        <f t="shared" si="127"/>
        <v>FALSE</v>
      </c>
      <c r="BF299" s="1" t="b">
        <v>0</v>
      </c>
      <c r="BG299" s="1" t="b">
        <v>0</v>
      </c>
      <c r="BH299" s="1" t="b">
        <v>0</v>
      </c>
      <c r="BI299" s="1" t="s">
        <v>30</v>
      </c>
      <c r="BJ299" s="1" t="str">
        <f t="shared" si="128"/>
        <v>FALSE</v>
      </c>
      <c r="BK299" s="1" t="s">
        <v>77</v>
      </c>
      <c r="BL299" t="str">
        <f t="shared" si="129"/>
        <v>TRUE</v>
      </c>
      <c r="BM299" s="1" t="b">
        <v>0</v>
      </c>
      <c r="BN299" s="1" t="b">
        <v>1</v>
      </c>
      <c r="BO299" s="1">
        <f t="shared" si="133"/>
        <v>10</v>
      </c>
      <c r="BP299" s="1" t="s">
        <v>31</v>
      </c>
      <c r="BQ299" s="1" cm="1">
        <f t="array" ref="BQ299">_xlfn.IFS(BP299="None Known",0, LEN(BP299)&gt;500, 5,LEN(BP299)&gt;400, 4, LEN(BP299)&gt;300, 3, LEN(BP299)&gt;200, 2, LEN(BP299)&gt;1, 1)</f>
        <v>0</v>
      </c>
      <c r="BR299" s="1" t="s">
        <v>2721</v>
      </c>
      <c r="BS299" s="1">
        <v>3</v>
      </c>
      <c r="BT299" s="1" t="s">
        <v>2722</v>
      </c>
      <c r="BU299" s="1">
        <v>1</v>
      </c>
      <c r="BV299" s="1" t="s">
        <v>2723</v>
      </c>
      <c r="BW299" s="1" t="s">
        <v>2724</v>
      </c>
      <c r="BX299" s="1"/>
      <c r="BY299" t="str">
        <f>_xlfn.XLOOKUP($B299,Img_lookup!A:A,Img_lookup!B:B, "Not available")</f>
        <v>e73fd794-09dc-45b2-b2c4-8685a644c5c8</v>
      </c>
      <c r="BZ299" t="str">
        <f>_xlfn.XLOOKUP($B299,Img_lookup!A:A,Img_lookup!C:C, "Not available")</f>
        <v>Winter Cress, Garden Yellowrocket, Yellow Rocket (Barbarea vulgaris) with insect - Flickr - Jay Sturner.jpg</v>
      </c>
      <c r="CA299" t="str">
        <f>_xlfn.XLOOKUP($B299,Img_lookup!A:A,Img_lookup!D:D, "Not available")</f>
        <v>Jay Sturner from USA</v>
      </c>
      <c r="CB299" t="str">
        <f>_xlfn.XLOOKUP($B299,Img_lookup!A:A,Img_lookup!E:E, "https://imgur.com/aT5wafe")</f>
        <v>https://api.openverse.engineering/v1/images/e73fd794-09dc-45b2-b2c4-8685a644c5c8/thumb/</v>
      </c>
    </row>
    <row r="300" spans="1:80" ht="409.6" x14ac:dyDescent="0.15">
      <c r="A300" s="1" t="s">
        <v>3364</v>
      </c>
      <c r="B300" s="1" t="s">
        <v>7009</v>
      </c>
      <c r="C300" s="1" t="s">
        <v>7010</v>
      </c>
      <c r="D300" s="1" t="s">
        <v>7011</v>
      </c>
      <c r="E300" s="1" t="s">
        <v>7012</v>
      </c>
      <c r="F300" s="1" t="s">
        <v>156</v>
      </c>
      <c r="G300" s="1" t="s">
        <v>156</v>
      </c>
      <c r="H300" s="11" t="str">
        <f t="shared" si="135"/>
        <v>Perennial</v>
      </c>
      <c r="J300" s="1">
        <v>9</v>
      </c>
      <c r="L300" t="str" cm="1">
        <f t="array" ref="L300">_xlfn.IFS(J300+K300="", "Unknown", J300+K300&gt;3, "Large", J300+K300&gt;0.5, "Medium", J300+K300&gt;0, "Small")</f>
        <v>Large</v>
      </c>
      <c r="M300" s="1">
        <v>10</v>
      </c>
      <c r="N300" cm="1">
        <f t="array" ref="N300">IF($M300="",INDEX($M$2:$M$2176,MATCH(1,INDEX(($A$2:$A$2176=$A300)*($M$2:$M$2176&lt;&gt;""),0),0)),$M300)</f>
        <v>10</v>
      </c>
      <c r="O300" s="2" t="str">
        <f t="shared" si="130"/>
        <v>Grown indoors</v>
      </c>
      <c r="P300" s="1" t="s">
        <v>7013</v>
      </c>
      <c r="Q300" s="1" t="s">
        <v>17109</v>
      </c>
      <c r="R300" t="str">
        <f t="shared" si="134"/>
        <v>Fast</v>
      </c>
      <c r="W300"/>
      <c r="AF300" s="16" t="s">
        <v>24311</v>
      </c>
      <c r="AG300" s="1" t="str">
        <f t="shared" si="120"/>
        <v xml:space="preserve">Seed </v>
      </c>
      <c r="AH300" s="2" t="str">
        <f t="shared" si="121"/>
        <v>Sow March or April in a warm greenhouse. The seed requires a minimum temperature of 18 - 21�c in order to germinate[264], it germinates within 10 - 21 days at 20�c, pre-soaking the seed for 24 hours in warm water shortens the germination time[206]. As soon as they are large enough to handle, prick the seedlings out into individual pots of fairly rich compost and grow them on fast, planting them out after the last expected frosts.
Stem cuttings[200]. These can be taken in the late summer, overwintered in a greenhouse and then be planted out in late spring or early summer.</v>
      </c>
      <c r="AI300" s="1" t="s">
        <v>7014</v>
      </c>
      <c r="AK300" s="1" t="s">
        <v>17104</v>
      </c>
      <c r="AL300" s="1" t="str">
        <f t="shared" si="131"/>
        <v>Unscented</v>
      </c>
      <c r="AM300" s="1" t="b">
        <v>0</v>
      </c>
      <c r="AN300" s="1" t="b">
        <v>0</v>
      </c>
      <c r="AO300" s="1" t="b">
        <v>0</v>
      </c>
      <c r="AP300" s="5" t="s">
        <v>28</v>
      </c>
      <c r="AQ300" s="5" t="str">
        <f t="shared" si="122"/>
        <v>Light, Medium, Heavy</v>
      </c>
      <c r="AR300" s="1" t="s">
        <v>30</v>
      </c>
      <c r="AS300" s="1" t="str">
        <f t="shared" si="132"/>
        <v>None</v>
      </c>
      <c r="AT300" s="1" t="str">
        <f t="shared" si="123"/>
        <v>Full</v>
      </c>
      <c r="AU300" s="1" t="s">
        <v>29</v>
      </c>
      <c r="AV300" s="1" t="str">
        <f t="shared" si="124"/>
        <v>Moist</v>
      </c>
      <c r="AW300" s="1" t="s">
        <v>12</v>
      </c>
      <c r="AX300" s="1" t="str">
        <f t="shared" si="125"/>
        <v>Acid, Neutral, Alkaline</v>
      </c>
      <c r="AY300" s="1" t="b">
        <v>1</v>
      </c>
      <c r="AZ300" s="1" t="b">
        <v>0</v>
      </c>
      <c r="BA300" s="1" t="b">
        <v>0</v>
      </c>
      <c r="BC300" t="str">
        <f t="shared" si="126"/>
        <v>FALSE</v>
      </c>
      <c r="BE300" t="str">
        <f t="shared" si="127"/>
        <v>FALSE</v>
      </c>
      <c r="BF300" s="1" t="b">
        <v>0</v>
      </c>
      <c r="BG300" s="1" t="b">
        <v>0</v>
      </c>
      <c r="BH300" s="1" t="b">
        <v>0</v>
      </c>
      <c r="BI300" s="1" t="s">
        <v>77</v>
      </c>
      <c r="BJ300" s="1" t="str">
        <f t="shared" si="128"/>
        <v>TRUE</v>
      </c>
      <c r="BL300" t="str">
        <f t="shared" si="129"/>
        <v>FALSE</v>
      </c>
      <c r="BM300" s="1" t="b">
        <v>0</v>
      </c>
      <c r="BN300" s="1" t="b">
        <v>0</v>
      </c>
      <c r="BO300" s="1">
        <f t="shared" si="133"/>
        <v>9</v>
      </c>
      <c r="BP300" s="1" t="s">
        <v>7015</v>
      </c>
      <c r="BQ300" s="1" cm="1">
        <f t="array" ref="BQ300">_xlfn.IFS(BP300="None Known",0, LEN(BP300)&gt;500, 5,LEN(BP300)&gt;400, 4, LEN(BP300)&gt;300, 3, LEN(BP300)&gt;200, 2, LEN(BP300)&gt;1, 1)</f>
        <v>1</v>
      </c>
      <c r="BR300" s="1" t="s">
        <v>7016</v>
      </c>
      <c r="BS300" s="1">
        <v>2</v>
      </c>
      <c r="BT300" s="1" t="s">
        <v>7017</v>
      </c>
      <c r="BU300" s="1">
        <v>2</v>
      </c>
      <c r="BV300" s="1" t="s">
        <v>7018</v>
      </c>
      <c r="BW300" s="1" t="s">
        <v>31</v>
      </c>
      <c r="BX300" s="1"/>
      <c r="BY300" t="str">
        <f>_xlfn.XLOOKUP($B300,Img_lookup!A:A,Img_lookup!B:B, "Not available")</f>
        <v>84261012-c6aa-437c-8a71-b172d8dde596</v>
      </c>
      <c r="BZ300" t="str">
        <f>_xlfn.XLOOKUP($B300,Img_lookup!A:A,Img_lookup!C:C, "Not available")</f>
        <v>Basella alba rubra</v>
      </c>
      <c r="CA300" t="str">
        <f>_xlfn.XLOOKUP($B300,Img_lookup!A:A,Img_lookup!D:D, "Not available")</f>
        <v>candiru</v>
      </c>
      <c r="CB300" t="str">
        <f>_xlfn.XLOOKUP($B300,Img_lookup!A:A,Img_lookup!E:E, "https://imgur.com/aT5wafe")</f>
        <v>https://api.openverse.engineering/v1/images/84261012-c6aa-437c-8a71-b172d8dde596/thumb/</v>
      </c>
    </row>
    <row r="301" spans="1:80" ht="13" x14ac:dyDescent="0.15">
      <c r="A301" s="1" t="s">
        <v>210</v>
      </c>
      <c r="B301" s="1" t="s">
        <v>5758</v>
      </c>
      <c r="C301" s="1" t="s">
        <v>5759</v>
      </c>
      <c r="D301" s="1" t="s">
        <v>5760</v>
      </c>
      <c r="E301" s="1" t="s">
        <v>5761</v>
      </c>
      <c r="F301" s="1" t="s">
        <v>85</v>
      </c>
      <c r="G301" s="1" t="s">
        <v>85</v>
      </c>
      <c r="H301" s="11" t="str">
        <f t="shared" si="135"/>
        <v>Annual</v>
      </c>
      <c r="J301" s="1">
        <v>0.30000001199999998</v>
      </c>
      <c r="L301" t="str" cm="1">
        <f t="array" ref="L301">_xlfn.IFS(J301+K301="", "Unknown", J301+K301&gt;3, "Large", J301+K301&gt;0.5, "Medium", J301+K301&gt;0, "Small")</f>
        <v>Small</v>
      </c>
      <c r="M301" s="1">
        <v>6</v>
      </c>
      <c r="N301" cm="1">
        <f t="array" ref="N301">IF($M301="",INDEX($M$2:$M$2176,MATCH(1,INDEX(($A$2:$A$2176=$A301)*($M$2:$M$2176&lt;&gt;""),0),0)),$M301)</f>
        <v>6</v>
      </c>
      <c r="O301" s="2" t="str">
        <f t="shared" si="130"/>
        <v>Seasonal outdoors</v>
      </c>
      <c r="P301" s="1" t="s">
        <v>5762</v>
      </c>
      <c r="R301" t="str">
        <f t="shared" si="134"/>
        <v>Medium</v>
      </c>
      <c r="T301" s="1"/>
      <c r="U301" s="1"/>
      <c r="V301" s="1">
        <v>9</v>
      </c>
      <c r="W301" s="6">
        <f>IF(ISNUMBER(SEARCH("-",V301)),TRIM(LEFT(V301,FIND("-",V301)-1)),V301)</f>
        <v>9</v>
      </c>
      <c r="X301" t="str">
        <f>IF(W301=1, "January", IF(W301=2, "February", IF(W301=3, "March", IF(W301=4, "April", IF(W301=5, "May", IF(W301=6, "June", IF(W301=7, "July", IF(W301=8, "August", IF(W301=9, "September", IF(W301=10, "October", IF(W301=11, "November", IF(W301=12, "December", "Other"))))))))))))</f>
        <v>September</v>
      </c>
      <c r="Y301" s="1"/>
      <c r="Z301" s="1"/>
      <c r="AA301" s="1">
        <v>10</v>
      </c>
      <c r="AB301" s="1">
        <f>IF(ISNUMBER(SEARCH("-",AA301)),TRIM(LEFT(AA301,FIND("-",AA301)-1)),AA301)</f>
        <v>10</v>
      </c>
      <c r="AC301" s="1" t="str">
        <f>IF(AB301=1, "January", IF(AB301=2, "February", IF(AB301=3, "March", IF(AB301=4, "April", IF(AB301=5, "May", IF(AB301=6, "June", IF(AB301=7, "July", IF(AB301=8, "August", IF(AB301=9, "September", IF(AB301=10, "October", IF(AB301=11, "November", IF(AB301=12, "December", "Other"))))))))))))</f>
        <v>October</v>
      </c>
      <c r="AD301" s="1"/>
      <c r="AE301" s="1"/>
      <c r="AF301" s="1" t="s">
        <v>24312</v>
      </c>
      <c r="AG301" s="1" t="str">
        <f t="shared" si="120"/>
        <v xml:space="preserve">Seed </v>
      </c>
      <c r="AH301" s="2" t="str">
        <f t="shared" si="121"/>
        <v>Sow spring in a greenhouse and plant out in May. The seed can also be sown in situ in late April or early May.</v>
      </c>
      <c r="AI301" s="1" t="s">
        <v>5763</v>
      </c>
      <c r="AJ301" s="1" t="s">
        <v>1</v>
      </c>
      <c r="AL301" s="1" t="str">
        <f t="shared" si="131"/>
        <v>Unscented</v>
      </c>
      <c r="AM301" s="1" t="b">
        <v>0</v>
      </c>
      <c r="AN301" s="1" t="b">
        <v>0</v>
      </c>
      <c r="AO301" s="1" t="b">
        <v>0</v>
      </c>
      <c r="AP301" s="5" t="s">
        <v>54</v>
      </c>
      <c r="AQ301" s="5" t="str">
        <f t="shared" si="122"/>
        <v>Light, Medium</v>
      </c>
      <c r="AR301" s="1" t="s">
        <v>30</v>
      </c>
      <c r="AS301" s="1" t="str">
        <f t="shared" si="132"/>
        <v>None</v>
      </c>
      <c r="AT301" s="1" t="str">
        <f t="shared" si="123"/>
        <v>Full</v>
      </c>
      <c r="AU301" s="1" t="s">
        <v>29</v>
      </c>
      <c r="AV301" s="1" t="str">
        <f t="shared" si="124"/>
        <v>Moist</v>
      </c>
      <c r="AW301" s="1" t="s">
        <v>12</v>
      </c>
      <c r="AX301" s="1" t="str">
        <f t="shared" si="125"/>
        <v>Acid, Neutral, Alkaline</v>
      </c>
      <c r="AY301" s="1" t="b">
        <v>0</v>
      </c>
      <c r="AZ301" s="1" t="b">
        <v>0</v>
      </c>
      <c r="BA301" s="1" t="b">
        <v>0</v>
      </c>
      <c r="BB301" s="1" t="s">
        <v>275</v>
      </c>
      <c r="BC301" t="str">
        <f t="shared" si="126"/>
        <v>TRUE</v>
      </c>
      <c r="BE301" t="str">
        <f t="shared" si="127"/>
        <v>FALSE</v>
      </c>
      <c r="BF301" s="1" t="b">
        <v>0</v>
      </c>
      <c r="BG301" s="1" t="b">
        <v>0</v>
      </c>
      <c r="BH301" s="1" t="b">
        <v>0</v>
      </c>
      <c r="BI301" s="1" t="s">
        <v>77</v>
      </c>
      <c r="BJ301" s="1" t="str">
        <f t="shared" si="128"/>
        <v>TRUE</v>
      </c>
      <c r="BL301" t="str">
        <f t="shared" si="129"/>
        <v>FALSE</v>
      </c>
      <c r="BM301" s="1" t="b">
        <v>0</v>
      </c>
      <c r="BN301" s="1" t="b">
        <v>0</v>
      </c>
      <c r="BO301" s="1">
        <f t="shared" si="133"/>
        <v>9</v>
      </c>
      <c r="BP301" s="1" t="s">
        <v>5764</v>
      </c>
      <c r="BQ301" s="1" cm="1">
        <f t="array" ref="BQ301">_xlfn.IFS(BP301="None Known",0, LEN(BP301)&gt;500, 5,LEN(BP301)&gt;400, 4, LEN(BP301)&gt;300, 3, LEN(BP301)&gt;200, 2, LEN(BP301)&gt;1, 1)</f>
        <v>1</v>
      </c>
      <c r="BR301" s="1" t="s">
        <v>5765</v>
      </c>
      <c r="BS301" s="1">
        <v>2</v>
      </c>
      <c r="BT301" s="1" t="s">
        <v>5766</v>
      </c>
      <c r="BU301" s="1">
        <v>2</v>
      </c>
      <c r="BV301" s="1" t="s">
        <v>5438</v>
      </c>
      <c r="BW301" s="1" t="s">
        <v>5767</v>
      </c>
      <c r="BX301" s="1"/>
      <c r="BY301" t="str">
        <f>_xlfn.XLOOKUP($B301,Img_lookup!A:A,Img_lookup!B:B, "Not available")</f>
        <v>c9ddd452-2067-4e99-8a0d-361278417276</v>
      </c>
      <c r="BZ301" t="str">
        <f>_xlfn.XLOOKUP($B301,Img_lookup!A:A,Img_lookup!C:C, "Not available")</f>
        <v>Leiden University Library - Seikei Zusetsu vol. 30, page 030 - Âú∞ËÜöËãó, Èº†È∫¥Ëâ∏ - Bassia scoparia (L.) A.J.Scott, Laphangium affine (D.Don) Tzvelev - ÈõûÂÖíËÜì - Kalimeris indica (L.) Sch.Bip, 1804.jpg</v>
      </c>
      <c r="CA301" t="str">
        <f>_xlfn.XLOOKUP($B301,Img_lookup!A:A,Img_lookup!D:D, "Not available")</f>
        <v>AnonymousUnknown author</v>
      </c>
      <c r="CB301" t="str">
        <f>_xlfn.XLOOKUP($B301,Img_lookup!A:A,Img_lookup!E:E, "https://imgur.com/aT5wafe")</f>
        <v>https://api.openverse.engineering/v1/images/c9ddd452-2067-4e99-8a0d-361278417276/thumb/</v>
      </c>
    </row>
    <row r="302" spans="1:80" ht="409.6" x14ac:dyDescent="0.15">
      <c r="A302" s="1" t="s">
        <v>193</v>
      </c>
      <c r="B302" s="1" t="s">
        <v>14706</v>
      </c>
      <c r="C302" s="1" t="s">
        <v>14707</v>
      </c>
      <c r="E302" s="1" t="s">
        <v>14708</v>
      </c>
      <c r="F302" s="1" t="s">
        <v>62</v>
      </c>
      <c r="G302" s="1" t="s">
        <v>62</v>
      </c>
      <c r="H302" s="11" t="str">
        <f t="shared" si="135"/>
        <v>Perennial</v>
      </c>
      <c r="I302" s="1" t="s">
        <v>17107</v>
      </c>
      <c r="J302" s="1">
        <v>12</v>
      </c>
      <c r="L302" t="str" cm="1">
        <f t="array" ref="L302">_xlfn.IFS(J302+K302="", "Unknown", J302+K302&gt;3, "Large", J302+K302&gt;0.5, "Medium", J302+K302&gt;0, "Small")</f>
        <v>Large</v>
      </c>
      <c r="M302" s="1">
        <v>9</v>
      </c>
      <c r="N302" cm="1">
        <f t="array" ref="N302">IF($M302="",INDEX($M$2:$M$2176,MATCH(1,INDEX(($A$2:$A$2176=$A302)*($M$2:$M$2176&lt;&gt;""),0),0)),$M302)</f>
        <v>9</v>
      </c>
      <c r="O302" s="2" t="str">
        <f t="shared" si="130"/>
        <v>Grown indoors</v>
      </c>
      <c r="P302" s="1" t="s">
        <v>14709</v>
      </c>
      <c r="R302" t="str">
        <f t="shared" si="134"/>
        <v>Medium</v>
      </c>
      <c r="W302"/>
      <c r="AF302" s="16" t="s">
        <v>25069</v>
      </c>
      <c r="AG302" s="1" t="str">
        <f t="shared" si="120"/>
        <v xml:space="preserve">Seed </v>
      </c>
      <c r="AH302" s="2" t="str">
        <f t="shared" si="121"/>
        <v>Pre-soak for 12 hours in warm water then sow in mid spring in a greenhouse. When large enough t handle, prick the seedlings out into individual pots and grow them on in the greenhouse for at least their first winter. Plant out in early summer, after the last expected frosts and consider giving some protection from the cold for their first winter or two outdoors.
Cuttings of half-ripe wood, with the leaves removed, in moist sand July/August in a frame[200]. Gentle bottom heat is usually required.
Layering.</v>
      </c>
      <c r="AI302" s="1" t="s">
        <v>14710</v>
      </c>
      <c r="AK302" s="1" t="s">
        <v>17104</v>
      </c>
      <c r="AL302" s="1" t="str">
        <f t="shared" si="131"/>
        <v>Unscented</v>
      </c>
      <c r="AM302" s="1" t="b">
        <v>0</v>
      </c>
      <c r="AN302" s="1" t="b">
        <v>0</v>
      </c>
      <c r="AO302" s="1" t="b">
        <v>0</v>
      </c>
      <c r="AP302" s="5" t="s">
        <v>28</v>
      </c>
      <c r="AQ302" s="5" t="str">
        <f t="shared" si="122"/>
        <v>Light, Medium, Heavy</v>
      </c>
      <c r="AR302" s="1" t="s">
        <v>10</v>
      </c>
      <c r="AS302" s="1" t="str">
        <f t="shared" si="132"/>
        <v>None, Partial</v>
      </c>
      <c r="AT302" s="1" t="str">
        <f t="shared" si="123"/>
        <v>Partial, Full</v>
      </c>
      <c r="AU302" s="1" t="s">
        <v>29</v>
      </c>
      <c r="AV302" s="1" t="str">
        <f t="shared" si="124"/>
        <v>Moist</v>
      </c>
      <c r="AW302" s="1" t="s">
        <v>12</v>
      </c>
      <c r="AX302" s="1" t="str">
        <f t="shared" si="125"/>
        <v>Acid, Neutral, Alkaline</v>
      </c>
      <c r="AY302" s="1" t="b">
        <v>0</v>
      </c>
      <c r="AZ302" s="1" t="b">
        <v>0</v>
      </c>
      <c r="BA302" s="1" t="b">
        <v>0</v>
      </c>
      <c r="BC302" t="str">
        <f t="shared" si="126"/>
        <v>FALSE</v>
      </c>
      <c r="BE302" t="str">
        <f t="shared" si="127"/>
        <v>FALSE</v>
      </c>
      <c r="BF302" s="1" t="b">
        <v>0</v>
      </c>
      <c r="BG302" s="1" t="b">
        <v>0</v>
      </c>
      <c r="BH302" s="1" t="b">
        <v>0</v>
      </c>
      <c r="BJ302" s="1" t="str">
        <f t="shared" si="128"/>
        <v>FALSE</v>
      </c>
      <c r="BL302" t="str">
        <f t="shared" si="129"/>
        <v>FALSE</v>
      </c>
      <c r="BM302" s="1" t="b">
        <v>0</v>
      </c>
      <c r="BN302" s="1" t="b">
        <v>0</v>
      </c>
      <c r="BO302" s="1">
        <f t="shared" si="133"/>
        <v>6</v>
      </c>
      <c r="BP302" s="1" t="s">
        <v>14711</v>
      </c>
      <c r="BQ302" s="1" cm="1">
        <f t="array" ref="BQ302">_xlfn.IFS(BP302="None Known",0, LEN(BP302)&gt;500, 5,LEN(BP302)&gt;400, 4, LEN(BP302)&gt;300, 3, LEN(BP302)&gt;200, 2, LEN(BP302)&gt;1, 1)</f>
        <v>1</v>
      </c>
      <c r="BR302" s="1" t="s">
        <v>14712</v>
      </c>
      <c r="BS302" s="1">
        <v>1</v>
      </c>
      <c r="BT302" s="1" t="s">
        <v>14713</v>
      </c>
      <c r="BU302" s="1">
        <v>2</v>
      </c>
      <c r="BV302" s="1" t="s">
        <v>14714</v>
      </c>
      <c r="BW302" s="1" t="s">
        <v>31</v>
      </c>
      <c r="BX302" s="1"/>
      <c r="BY302" t="str">
        <f>_xlfn.XLOOKUP($B302,Img_lookup!A:A,Img_lookup!B:B, "Not available")</f>
        <v>afe51a43-76fb-4db9-8759-6f5997bf2b5c</v>
      </c>
      <c r="BZ302" t="str">
        <f>_xlfn.XLOOKUP($B302,Img_lookup!A:A,Img_lookup!C:C, "Not available")</f>
        <v>Bauhinia variegata (Orchid Tree)</v>
      </c>
      <c r="CA302" t="str">
        <f>_xlfn.XLOOKUP($B302,Img_lookup!A:A,Img_lookup!D:D, "Not available")</f>
        <v>guzhengman</v>
      </c>
      <c r="CB302" t="str">
        <f>_xlfn.XLOOKUP($B302,Img_lookup!A:A,Img_lookup!E:E, "https://imgur.com/aT5wafe")</f>
        <v>https://api.openverse.engineering/v1/images/afe51a43-76fb-4db9-8759-6f5997bf2b5c/thumb/</v>
      </c>
    </row>
    <row r="303" spans="1:80" ht="409.6" x14ac:dyDescent="0.15">
      <c r="A303" s="1" t="s">
        <v>5477</v>
      </c>
      <c r="B303" s="1" t="s">
        <v>5478</v>
      </c>
      <c r="D303" s="1" t="s">
        <v>5479</v>
      </c>
      <c r="E303" s="1" t="s">
        <v>5480</v>
      </c>
      <c r="F303" s="1" t="s">
        <v>6</v>
      </c>
      <c r="G303" s="1" t="s">
        <v>6</v>
      </c>
      <c r="H303" s="11" t="str">
        <f t="shared" si="135"/>
        <v>Perennial</v>
      </c>
      <c r="J303" s="1">
        <v>0.60000002399999997</v>
      </c>
      <c r="L303" t="str" cm="1">
        <f t="array" ref="L303">_xlfn.IFS(J303+K303="", "Unknown", J303+K303&gt;3, "Large", J303+K303&gt;0.5, "Medium", J303+K303&gt;0, "Small")</f>
        <v>Medium</v>
      </c>
      <c r="M303">
        <v>10</v>
      </c>
      <c r="N303" cm="1">
        <f t="array" ref="N303">IF($M303="",INDEX($M$2:$M$2176,MATCH(1,INDEX(($A$2:$A$2176=$A303)*($M$2:$M$2176&lt;&gt;""),0),0)),$M303)</f>
        <v>10</v>
      </c>
      <c r="O303" s="2" t="str">
        <f t="shared" si="130"/>
        <v>Grown indoors</v>
      </c>
      <c r="P303" s="1" t="s">
        <v>5481</v>
      </c>
      <c r="R303" t="str">
        <f t="shared" si="134"/>
        <v>Medium</v>
      </c>
      <c r="T303" s="1"/>
      <c r="U303" s="1"/>
      <c r="V303" s="1" t="s">
        <v>51</v>
      </c>
      <c r="W303" s="6" t="str">
        <f t="shared" ref="W303:W309" si="148">IF(ISNUMBER(SEARCH("-",V303)),TRIM(LEFT(V303,FIND("-",V303)-1)),V303)</f>
        <v>7</v>
      </c>
      <c r="X303" t="str">
        <f>IF(W303="1", "January", IF(W303="2", "February", IF(W303="3", "March", IF(W303="4", "April", IF(W303="5", "May", IF(W303="6", "June", IF(W303="7", "July", IF(W303="8", "August", IF(W303="9", "September", IF(W303="10", "October", IF(W303="11", "November", IF(W303="12", "December", "Other"))))))))))))</f>
        <v>July</v>
      </c>
      <c r="Y303" s="2" t="str">
        <f>IF(ISNUMBER(SEARCH("-",V303)),TRIM(RIGHT(V303,LEN(V303)-SEARCH("-",V303))),V303)</f>
        <v>8</v>
      </c>
      <c r="Z303" s="2" t="str">
        <f>IF(Y303="1", "January", IF(Y303="2", "February", IF(Y303="3", "March", IF(Y303="4", "April", IF(Y303="5", "May", IF(Y303="6", "June", IF(Y303="7", "July", IF(Y303="8", "August", IF(Y303="9", "September", IF(Y303="10", "October", IF(Y303="11", "November", IF(Y303="12", "December", "Other"))))))))))))</f>
        <v>August</v>
      </c>
      <c r="AF303" s="16" t="s">
        <v>24313</v>
      </c>
      <c r="AG303" s="1" t="str">
        <f t="shared" si="120"/>
        <v xml:space="preserve">Seed </v>
      </c>
      <c r="AH303" s="2" t="str">
        <f t="shared" si="121"/>
        <v>Surface sow in a greenhouse and keep the compost moist in a light position. The seed can be very slow to germinate, sometimes taking a year or more[134]. When they are large enough to handle, prick the seedlings out into individual pots and grow them on in the greenhouse for at least their first winter. Plant them out into their permanent positions in late spring or early summer, after the last expected frosts.
Division
Basal cuttings from tubers in spring.</v>
      </c>
      <c r="AI303" s="1" t="s">
        <v>5482</v>
      </c>
      <c r="AK303" s="1" t="s">
        <v>17106</v>
      </c>
      <c r="AL303" s="1" t="str">
        <f t="shared" si="131"/>
        <v>Unscented</v>
      </c>
      <c r="AM303" s="1" t="b">
        <v>0</v>
      </c>
      <c r="AN303" s="1" t="b">
        <v>0</v>
      </c>
      <c r="AO303" s="1" t="b">
        <v>0</v>
      </c>
      <c r="AP303" s="5" t="s">
        <v>28</v>
      </c>
      <c r="AQ303" s="5" t="str">
        <f t="shared" si="122"/>
        <v>Light, Medium, Heavy</v>
      </c>
      <c r="AR303" s="1" t="s">
        <v>120</v>
      </c>
      <c r="AS303" s="1" t="str">
        <f t="shared" si="132"/>
        <v>Partial</v>
      </c>
      <c r="AT303" s="1" t="str">
        <f t="shared" si="123"/>
        <v>Partial</v>
      </c>
      <c r="AU303" s="1" t="s">
        <v>29</v>
      </c>
      <c r="AV303" s="1" t="str">
        <f t="shared" si="124"/>
        <v>Moist</v>
      </c>
      <c r="AW303" s="1" t="s">
        <v>12</v>
      </c>
      <c r="AX303" s="1" t="str">
        <f t="shared" si="125"/>
        <v>Acid, Neutral, Alkaline</v>
      </c>
      <c r="AY303" s="1" t="b">
        <v>0</v>
      </c>
      <c r="AZ303" s="1" t="b">
        <v>0</v>
      </c>
      <c r="BA303" s="1" t="b">
        <v>0</v>
      </c>
      <c r="BC303" t="str">
        <f t="shared" si="126"/>
        <v>FALSE</v>
      </c>
      <c r="BE303" t="str">
        <f t="shared" si="127"/>
        <v>FALSE</v>
      </c>
      <c r="BF303" s="1" t="b">
        <v>0</v>
      </c>
      <c r="BG303" s="1" t="b">
        <v>0</v>
      </c>
      <c r="BH303" s="1" t="b">
        <v>0</v>
      </c>
      <c r="BJ303" s="1" t="str">
        <f t="shared" si="128"/>
        <v>FALSE</v>
      </c>
      <c r="BL303" t="str">
        <f t="shared" si="129"/>
        <v>FALSE</v>
      </c>
      <c r="BM303" s="1" t="b">
        <v>0</v>
      </c>
      <c r="BN303" s="1" t="b">
        <v>0</v>
      </c>
      <c r="BO303" s="1">
        <f t="shared" si="133"/>
        <v>4</v>
      </c>
      <c r="BP303" s="1" t="s">
        <v>31</v>
      </c>
      <c r="BQ303" s="1" cm="1">
        <f t="array" ref="BQ303">_xlfn.IFS(BP303="None Known",0, LEN(BP303)&gt;500, 5,LEN(BP303)&gt;400, 4, LEN(BP303)&gt;300, 3, LEN(BP303)&gt;200, 2, LEN(BP303)&gt;1, 1)</f>
        <v>0</v>
      </c>
      <c r="BR303" s="1" t="s">
        <v>2518</v>
      </c>
      <c r="BS303" s="1">
        <v>1</v>
      </c>
      <c r="BT303" s="1" t="s">
        <v>5483</v>
      </c>
      <c r="BU303" s="1">
        <v>1</v>
      </c>
      <c r="BV303" s="1" t="s">
        <v>34</v>
      </c>
      <c r="BW303" s="1" t="s">
        <v>31</v>
      </c>
      <c r="BX303" s="1" t="s">
        <v>17113</v>
      </c>
      <c r="BY303" t="str">
        <f>_xlfn.XLOOKUP($B303,Img_lookup!A:A,Img_lookup!B:B, "Not available")</f>
        <v>c9167f38-f462-4912-a2c6-37637c32ff19</v>
      </c>
      <c r="BZ303" t="str">
        <f>_xlfn.XLOOKUP($B303,Img_lookup!A:A,Img_lookup!C:C, "Not available")</f>
        <v>Begonia palmata [as Begonia laciniata] and Sabatia campestris [as Sabbatia campestris].-. La Belgique horticole, journal des jardins et des vergers, v.8 t. (1858)-</v>
      </c>
      <c r="CA303" t="str">
        <f>_xlfn.XLOOKUP($B303,Img_lookup!A:A,Img_lookup!D:D, "Not available")</f>
        <v>Swallowtail Garden Seeds</v>
      </c>
      <c r="CB303" t="str">
        <f>_xlfn.XLOOKUP($B303,Img_lookup!A:A,Img_lookup!E:E, "https://imgur.com/aT5wafe")</f>
        <v>https://api.openverse.engineering/v1/images/c9167f38-f462-4912-a2c6-37637c32ff19/thumb/</v>
      </c>
    </row>
    <row r="304" spans="1:80" ht="409.6" x14ac:dyDescent="0.15">
      <c r="A304" s="1" t="s">
        <v>2145</v>
      </c>
      <c r="B304" s="1" t="s">
        <v>4256</v>
      </c>
      <c r="C304" s="1" t="s">
        <v>4257</v>
      </c>
      <c r="D304" s="1" t="s">
        <v>4258</v>
      </c>
      <c r="E304" s="1" t="s">
        <v>2212</v>
      </c>
      <c r="F304" s="1" t="s">
        <v>6</v>
      </c>
      <c r="G304" s="1" t="s">
        <v>6</v>
      </c>
      <c r="H304" s="11" t="str">
        <f t="shared" si="135"/>
        <v>Perennial</v>
      </c>
      <c r="J304" s="1">
        <v>1</v>
      </c>
      <c r="K304" s="1">
        <v>0.25</v>
      </c>
      <c r="L304" t="str" cm="1">
        <f t="array" ref="L304">_xlfn.IFS(J304+K304="", "Unknown", J304+K304&gt;3, "Large", J304+K304&gt;0.5, "Medium", J304+K304&gt;0, "Small")</f>
        <v>Medium</v>
      </c>
      <c r="M304" s="1">
        <v>8</v>
      </c>
      <c r="N304" cm="1">
        <f t="array" ref="N304">IF($M304="",INDEX($M$2:$M$2176,MATCH(1,INDEX(($A$2:$A$2176=$A304)*($M$2:$M$2176&lt;&gt;""),0),0)),$M304)</f>
        <v>8</v>
      </c>
      <c r="O304" s="2" t="str">
        <f t="shared" si="130"/>
        <v>Grown indoors</v>
      </c>
      <c r="P304" s="1" t="s">
        <v>4259</v>
      </c>
      <c r="R304" t="str">
        <f t="shared" si="134"/>
        <v>Medium</v>
      </c>
      <c r="T304" s="1"/>
      <c r="U304" s="1"/>
      <c r="V304" s="1" t="s">
        <v>135</v>
      </c>
      <c r="W304" s="6" t="str">
        <f t="shared" si="148"/>
        <v>8</v>
      </c>
      <c r="X304" t="str">
        <f>IF(W304="1", "January", IF(W304="2", "February", IF(W304="3", "March", IF(W304="4", "April", IF(W304="5", "May", IF(W304="6", "June", IF(W304="7", "July", IF(W304="8", "August", IF(W304="9", "September", IF(W304="10", "October", IF(W304="11", "November", IF(W304="12", "December", "Other"))))))))))))</f>
        <v>August</v>
      </c>
      <c r="Y304" s="2" t="str">
        <f>IF(ISNUMBER(SEARCH("-",V304)),TRIM(RIGHT(V304,LEN(V304)-SEARCH("-",V304))),V304)</f>
        <v>10</v>
      </c>
      <c r="Z304" s="2" t="str">
        <f>IF(Y304="1", "January", IF(Y304="2", "February", IF(Y304="3", "March", IF(Y304="4", "April", IF(Y304="5", "May", IF(Y304="6", "June", IF(Y304="7", "July", IF(Y304="8", "August", IF(Y304="9", "September", IF(Y304="10", "October", IF(Y304="11", "November", IF(Y304="12", "December", "Other"))))))))))))</f>
        <v>October</v>
      </c>
      <c r="AA304" s="1" t="s">
        <v>166</v>
      </c>
      <c r="AB304" s="1" t="str">
        <f>IF(ISNUMBER(SEARCH("-",AA304)),TRIM(LEFT(AA304,FIND("-",AA304)-1)),AA304)</f>
        <v>9</v>
      </c>
      <c r="AC304" s="1" t="str">
        <f>IF(AB304="1", "January", IF(AB304="2", "February", IF(AB304="3", "March", IF(AB304="4", "April", IF(AB304="5", "May", IF(AB304="6", "June", IF(AB304="7", "July", IF(AB304="8", "August", IF(AB304="9", "September", IF(AB304="10", "October", IF(AB304="11", "November", IF(AB304="12", "December", "Other"))))))))))))</f>
        <v>September</v>
      </c>
      <c r="AD304" s="1" t="str">
        <f>IF(ISNUMBER(SEARCH("-",AA304)),TRIM(RIGHT(AA304,LEN(AA304)-SEARCH("-",AA304))),AA304)</f>
        <v>11</v>
      </c>
      <c r="AE304" s="1" t="str">
        <f>IF(AD304="1", "January", IF(AD304="2", "February", IF(AD304="3", "March", IF(AD304="4", "April", IF(AD304="5", "May", IF(AD304="6", "June", IF(AD304="7", "July", IF(AD304="8", "August", IF(AD304="9", "September", IF(AD304="10", "October", IF(AD304="11", "November", IF(AD304="12", "December", "Other"))))))))))))</f>
        <v>November</v>
      </c>
      <c r="AF304" s="16" t="s">
        <v>23987</v>
      </c>
      <c r="AG304" s="1" t="str">
        <f t="shared" si="120"/>
        <v xml:space="preserve">Seed </v>
      </c>
      <c r="AH304" s="2" t="str">
        <f t="shared" si="121"/>
        <v>Best sown as soon as it is ripe in a cold frame. Pre-chill stored seed for 7 days and sow spring in a cold frame. The seed germinates in 2 - 8 weeks at 20�c[134]. Prick out the seedlings into individual pots as soon as they are large enough to handle. They can be planted out in early autumn and should flower in the following year[200].
Division in spring or early autumn[200]. Larger divisions can be planted straight into their permanent positions whilst smaller clumps are best potted up and kept in a cold frame until they are growing away well.</v>
      </c>
      <c r="AI304" s="1" t="s">
        <v>4260</v>
      </c>
      <c r="AK304" s="1" t="s">
        <v>17104</v>
      </c>
      <c r="AL304" s="1" t="str">
        <f t="shared" si="131"/>
        <v>Unscented</v>
      </c>
      <c r="AM304" s="1" t="b">
        <v>0</v>
      </c>
      <c r="AN304" s="1" t="b">
        <v>0</v>
      </c>
      <c r="AO304" s="1" t="b">
        <v>0</v>
      </c>
      <c r="AP304" s="5" t="s">
        <v>54</v>
      </c>
      <c r="AQ304" s="5" t="str">
        <f t="shared" si="122"/>
        <v>Light, Medium</v>
      </c>
      <c r="AR304" s="1" t="s">
        <v>10</v>
      </c>
      <c r="AS304" s="1" t="str">
        <f t="shared" si="132"/>
        <v>None, Partial</v>
      </c>
      <c r="AT304" s="1" t="str">
        <f t="shared" si="123"/>
        <v>Partial, Full</v>
      </c>
      <c r="AU304" s="1" t="s">
        <v>29</v>
      </c>
      <c r="AV304" s="1" t="str">
        <f t="shared" si="124"/>
        <v>Moist</v>
      </c>
      <c r="AW304" s="1" t="s">
        <v>12</v>
      </c>
      <c r="AX304" s="1" t="str">
        <f t="shared" si="125"/>
        <v>Acid, Neutral, Alkaline</v>
      </c>
      <c r="AY304" s="1" t="b">
        <v>0</v>
      </c>
      <c r="AZ304" s="1" t="b">
        <v>0</v>
      </c>
      <c r="BA304" s="1" t="b">
        <v>0</v>
      </c>
      <c r="BC304" t="str">
        <f t="shared" si="126"/>
        <v>FALSE</v>
      </c>
      <c r="BE304" t="str">
        <f t="shared" si="127"/>
        <v>FALSE</v>
      </c>
      <c r="BF304" s="1" t="b">
        <v>0</v>
      </c>
      <c r="BG304" s="1" t="b">
        <v>0</v>
      </c>
      <c r="BH304" s="1" t="b">
        <v>0</v>
      </c>
      <c r="BJ304" s="1" t="str">
        <f t="shared" si="128"/>
        <v>FALSE</v>
      </c>
      <c r="BL304" t="str">
        <f t="shared" si="129"/>
        <v>FALSE</v>
      </c>
      <c r="BM304" s="1" t="b">
        <v>0</v>
      </c>
      <c r="BN304" s="1" t="b">
        <v>0</v>
      </c>
      <c r="BO304" s="1">
        <f t="shared" si="133"/>
        <v>7</v>
      </c>
      <c r="BP304" s="1" t="s">
        <v>4261</v>
      </c>
      <c r="BQ304" s="1" cm="1">
        <f t="array" ref="BQ304">_xlfn.IFS(BP304="None Known",0, LEN(BP304)&gt;500, 5,LEN(BP304)&gt;400, 4, LEN(BP304)&gt;300, 3, LEN(BP304)&gt;200, 2, LEN(BP304)&gt;1, 1)</f>
        <v>1</v>
      </c>
      <c r="BR304" s="1" t="s">
        <v>4262</v>
      </c>
      <c r="BS304" s="1">
        <v>1</v>
      </c>
      <c r="BT304" s="1" t="s">
        <v>4263</v>
      </c>
      <c r="BU304" s="1">
        <v>3</v>
      </c>
      <c r="BV304" s="1" t="s">
        <v>4264</v>
      </c>
      <c r="BW304" s="1" t="s">
        <v>4265</v>
      </c>
      <c r="BX304" s="1"/>
      <c r="BY304" t="str">
        <f>_xlfn.XLOOKUP($B304,Img_lookup!A:A,Img_lookup!B:B, "Not available")</f>
        <v>7bf39a78-411d-45c7-abee-b5cb4fe19269</v>
      </c>
      <c r="BZ304" t="str">
        <f>_xlfn.XLOOKUP($B304,Img_lookup!A:A,Img_lookup!C:C, "Not available")</f>
        <v>07-365 070114 Belamcanda chinensis</v>
      </c>
      <c r="CA304" t="str">
        <f>_xlfn.XLOOKUP($B304,Img_lookup!A:A,Img_lookup!D:D, "Not available")</f>
        <v>Nico Nelson</v>
      </c>
      <c r="CB304" t="str">
        <f>_xlfn.XLOOKUP($B304,Img_lookup!A:A,Img_lookup!E:E, "https://imgur.com/aT5wafe")</f>
        <v>https://api.openverse.engineering/v1/images/7bf39a78-411d-45c7-abee-b5cb4fe19269/thumb/</v>
      </c>
    </row>
    <row r="305" spans="1:80" ht="409.6" x14ac:dyDescent="0.15">
      <c r="A305" s="1" t="s">
        <v>69</v>
      </c>
      <c r="B305" s="1" t="s">
        <v>5410</v>
      </c>
      <c r="C305" s="1" t="s">
        <v>5411</v>
      </c>
      <c r="E305" s="1" t="s">
        <v>4573</v>
      </c>
      <c r="F305" s="1" t="s">
        <v>6</v>
      </c>
      <c r="G305" s="1" t="s">
        <v>6</v>
      </c>
      <c r="H305" s="11" t="str">
        <f t="shared" si="135"/>
        <v>Perennial</v>
      </c>
      <c r="I305" s="1" t="s">
        <v>17108</v>
      </c>
      <c r="J305" s="1">
        <v>0.15000000599999999</v>
      </c>
      <c r="K305" s="1">
        <v>0.15000000599999999</v>
      </c>
      <c r="L305" t="str" cm="1">
        <f t="array" ref="L305">_xlfn.IFS(J305+K305="", "Unknown", J305+K305&gt;3, "Large", J305+K305&gt;0.5, "Medium", J305+K305&gt;0, "Small")</f>
        <v>Small</v>
      </c>
      <c r="M305" s="1">
        <v>4</v>
      </c>
      <c r="N305" cm="1">
        <f t="array" ref="N305">IF($M305="",INDEX($M$2:$M$2176,MATCH(1,INDEX(($A$2:$A$2176=$A305)*($M$2:$M$2176&lt;&gt;""),0),0)),$M305)</f>
        <v>4</v>
      </c>
      <c r="O305" s="2" t="str">
        <f t="shared" si="130"/>
        <v>Hardy to cold</v>
      </c>
      <c r="P305" s="1" t="s">
        <v>5412</v>
      </c>
      <c r="R305" t="str">
        <f t="shared" si="134"/>
        <v>Medium</v>
      </c>
      <c r="S305" s="1" t="s">
        <v>24</v>
      </c>
      <c r="T305" s="1" t="str">
        <f>LEFT(S305,FIND("-",S305)-1)</f>
        <v xml:space="preserve">1 </v>
      </c>
      <c r="U305" s="1" t="str">
        <f>RIGHT(S305,FIND("-",S305)-1)</f>
        <v>12</v>
      </c>
      <c r="V305" s="1" t="s">
        <v>24</v>
      </c>
      <c r="W305" s="6" t="str">
        <f t="shared" si="148"/>
        <v>1</v>
      </c>
      <c r="X305" t="str">
        <f>IF(W305="1", "January", IF(W305="2", "February", IF(W305="3", "March", IF(W305="4", "April", IF(W305="5", "May", IF(W305="6", "June", IF(W305="7", "July", IF(W305="8", "August", IF(W305="9", "September", IF(W305="10", "October", IF(W305="11", "November", IF(W305="12", "December", "Other"))))))))))))</f>
        <v>January</v>
      </c>
      <c r="Y305" s="2" t="str">
        <f>IF(ISNUMBER(SEARCH("-",V305)),TRIM(RIGHT(V305,LEN(V305)-SEARCH("-",V305))),V305)</f>
        <v>12</v>
      </c>
      <c r="Z305" s="2" t="str">
        <f>IF(Y305="1", "January", IF(Y305="2", "February", IF(Y305="3", "March", IF(Y305="4", "April", IF(Y305="5", "May", IF(Y305="6", "June", IF(Y305="7", "July", IF(Y305="8", "August", IF(Y305="9", "September", IF(Y305="10", "October", IF(Y305="11", "November", IF(Y305="12", "December", "Other"))))))))))))</f>
        <v>December</v>
      </c>
      <c r="AA305" s="1" t="s">
        <v>936</v>
      </c>
      <c r="AB305" s="1" t="str">
        <f>IF(ISNUMBER(SEARCH("-",AA305)),TRIM(LEFT(AA305,FIND("-",AA305)-1)),AA305)</f>
        <v>5</v>
      </c>
      <c r="AC305" s="1" t="str">
        <f>IF(AB305="1", "January", IF(AB305="2", "February", IF(AB305="3", "March", IF(AB305="4", "April", IF(AB305="5", "May", IF(AB305="6", "June", IF(AB305="7", "July", IF(AB305="8", "August", IF(AB305="9", "September", IF(AB305="10", "October", IF(AB305="11", "November", IF(AB305="12", "December", "Other"))))))))))))</f>
        <v>May</v>
      </c>
      <c r="AD305" s="1" t="str">
        <f>IF(ISNUMBER(SEARCH("-",AA305)),TRIM(RIGHT(AA305,LEN(AA305)-SEARCH("-",AA305))),AA305)</f>
        <v>10</v>
      </c>
      <c r="AE305" s="1" t="str">
        <f>IF(AD305="1", "January", IF(AD305="2", "February", IF(AD305="3", "March", IF(AD305="4", "April", IF(AD305="5", "May", IF(AD305="6", "June", IF(AD305="7", "July", IF(AD305="8", "August", IF(AD305="9", "September", IF(AD305="10", "October", IF(AD305="11", "November", IF(AD305="12", "December", "Other"))))))))))))</f>
        <v>October</v>
      </c>
      <c r="AF305" s="16" t="s">
        <v>24314</v>
      </c>
      <c r="AG305" s="1" t="str">
        <f t="shared" si="120"/>
        <v xml:space="preserve">Seed </v>
      </c>
      <c r="AH305" s="2" t="str">
        <f t="shared" si="121"/>
        <v>Sow as soon as the seed is ripe in June. When they are large enough to handle, prick the seedlings out into individual pots and plant them out in late summer[200].
Division after flowering[200]. Very easy, it can be done at almost any time of the year, though spring and early summer are best[K]. The divisions can be planted straight out into their permanent positions.</v>
      </c>
      <c r="AI305" s="1" t="s">
        <v>5413</v>
      </c>
      <c r="AJ305" s="1" t="s">
        <v>23812</v>
      </c>
      <c r="AK305" s="1" t="s">
        <v>17104</v>
      </c>
      <c r="AL305" s="1" t="str">
        <f t="shared" si="131"/>
        <v>Unscented</v>
      </c>
      <c r="AM305" s="1" t="b">
        <v>0</v>
      </c>
      <c r="AN305" s="1" t="b">
        <v>0</v>
      </c>
      <c r="AO305" s="1" t="b">
        <v>1</v>
      </c>
      <c r="AP305" s="5" t="s">
        <v>28</v>
      </c>
      <c r="AQ305" s="5" t="str">
        <f t="shared" si="122"/>
        <v>Light, Medium, Heavy</v>
      </c>
      <c r="AR305" s="1" t="s">
        <v>10</v>
      </c>
      <c r="AS305" s="1" t="str">
        <f t="shared" si="132"/>
        <v>None, Partial</v>
      </c>
      <c r="AT305" s="1" t="str">
        <f t="shared" si="123"/>
        <v>Partial, Full</v>
      </c>
      <c r="AU305" s="1" t="s">
        <v>29</v>
      </c>
      <c r="AV305" s="1" t="str">
        <f t="shared" si="124"/>
        <v>Moist</v>
      </c>
      <c r="AW305" s="1" t="s">
        <v>12</v>
      </c>
      <c r="AX305" s="1" t="str">
        <f t="shared" si="125"/>
        <v>Acid, Neutral, Alkaline</v>
      </c>
      <c r="AY305" s="1" t="b">
        <v>0</v>
      </c>
      <c r="AZ305" s="1" t="b">
        <v>0</v>
      </c>
      <c r="BA305" s="1" t="b">
        <v>0</v>
      </c>
      <c r="BC305" t="str">
        <f t="shared" si="126"/>
        <v>FALSE</v>
      </c>
      <c r="BE305" t="str">
        <f t="shared" si="127"/>
        <v>FALSE</v>
      </c>
      <c r="BF305" s="1" t="b">
        <v>0</v>
      </c>
      <c r="BG305" s="1" t="b">
        <v>0</v>
      </c>
      <c r="BH305" s="1" t="b">
        <v>0</v>
      </c>
      <c r="BI305" s="1" t="s">
        <v>30</v>
      </c>
      <c r="BJ305" s="1" t="str">
        <f t="shared" si="128"/>
        <v>FALSE</v>
      </c>
      <c r="BK305" s="1" t="s">
        <v>77</v>
      </c>
      <c r="BL305" t="str">
        <f t="shared" si="129"/>
        <v>TRUE</v>
      </c>
      <c r="BM305" s="1" t="b">
        <v>0</v>
      </c>
      <c r="BN305" s="1" t="b">
        <v>0</v>
      </c>
      <c r="BO305" s="1">
        <f t="shared" si="133"/>
        <v>13</v>
      </c>
      <c r="BP305" s="1" t="s">
        <v>5414</v>
      </c>
      <c r="BQ305" s="1" cm="1">
        <f t="array" ref="BQ305">_xlfn.IFS(BP305="None Known",0, LEN(BP305)&gt;500, 5,LEN(BP305)&gt;400, 4, LEN(BP305)&gt;300, 3, LEN(BP305)&gt;200, 2, LEN(BP305)&gt;1, 1)</f>
        <v>1</v>
      </c>
      <c r="BR305" s="1" t="s">
        <v>5415</v>
      </c>
      <c r="BS305" s="1">
        <v>3</v>
      </c>
      <c r="BT305" s="1" t="s">
        <v>5416</v>
      </c>
      <c r="BU305" s="1">
        <v>3</v>
      </c>
      <c r="BV305" s="1" t="s">
        <v>5417</v>
      </c>
      <c r="BW305" s="1" t="s">
        <v>31</v>
      </c>
      <c r="BX305" s="1"/>
      <c r="BY305" t="str">
        <f>_xlfn.XLOOKUP($B305,Img_lookup!A:A,Img_lookup!B:B, "Not available")</f>
        <v>b95298c6-f220-4bbb-8c62-4c8ed7824e2d</v>
      </c>
      <c r="BZ305" t="str">
        <f>_xlfn.XLOOKUP($B305,Img_lookup!A:A,Img_lookup!C:C, "Not available")</f>
        <v>Madelief - Bellis perennis - Daisy - (Explored)</v>
      </c>
      <c r="CA305" t="str">
        <f>_xlfn.XLOOKUP($B305,Img_lookup!A:A,Img_lookup!D:D, "Not available")</f>
        <v>PAUL (Van de Velde) -Fotografie</v>
      </c>
      <c r="CB305" t="str">
        <f>_xlfn.XLOOKUP($B305,Img_lookup!A:A,Img_lookup!E:E, "https://imgur.com/aT5wafe")</f>
        <v>https://api.openverse.engineering/v1/images/b95298c6-f220-4bbb-8c62-4c8ed7824e2d/thumb/</v>
      </c>
    </row>
    <row r="306" spans="1:80" ht="409.6" x14ac:dyDescent="0.15">
      <c r="A306" s="1" t="s">
        <v>703</v>
      </c>
      <c r="B306" s="1" t="s">
        <v>12510</v>
      </c>
      <c r="C306" s="1" t="s">
        <v>12511</v>
      </c>
      <c r="D306" s="1" t="s">
        <v>12512</v>
      </c>
      <c r="E306" s="1" t="s">
        <v>9444</v>
      </c>
      <c r="F306" s="1" t="s">
        <v>85</v>
      </c>
      <c r="G306" s="1" t="s">
        <v>85</v>
      </c>
      <c r="H306" s="11" t="str">
        <f t="shared" si="135"/>
        <v>Annual</v>
      </c>
      <c r="J306" s="1">
        <v>6</v>
      </c>
      <c r="L306" t="str" cm="1">
        <f t="array" ref="L306">_xlfn.IFS(J306+K306="", "Unknown", J306+K306&gt;3, "Large", J306+K306&gt;0.5, "Medium", J306+K306&gt;0, "Small")</f>
        <v>Large</v>
      </c>
      <c r="M306" s="1">
        <v>10</v>
      </c>
      <c r="N306" cm="1">
        <f t="array" ref="N306">IF($M306="",INDEX($M$2:$M$2176,MATCH(1,INDEX(($A$2:$A$2176=$A306)*($M$2:$M$2176&lt;&gt;""),0),0)),$M306)</f>
        <v>10</v>
      </c>
      <c r="O306" s="2" t="str">
        <f t="shared" si="130"/>
        <v>Grown indoors</v>
      </c>
      <c r="P306" s="1" t="s">
        <v>306</v>
      </c>
      <c r="R306" t="str">
        <f t="shared" si="134"/>
        <v>Medium</v>
      </c>
      <c r="S306" s="1" t="s">
        <v>75</v>
      </c>
      <c r="T306" s="1" t="str">
        <f>LEFT(S306,FIND("-",S306)-1)</f>
        <v xml:space="preserve">6 </v>
      </c>
      <c r="U306" s="1" t="str">
        <f>RIGHT(S306,FIND("-",S306)-1)</f>
        <v>10</v>
      </c>
      <c r="V306" s="1" t="s">
        <v>108</v>
      </c>
      <c r="W306" s="6" t="str">
        <f t="shared" si="148"/>
        <v>7</v>
      </c>
      <c r="X306" t="str">
        <f>IF(W306="1", "January", IF(W306="2", "February", IF(W306="3", "March", IF(W306="4", "April", IF(W306="5", "May", IF(W306="6", "June", IF(W306="7", "July", IF(W306="8", "August", IF(W306="9", "September", IF(W306="10", "October", IF(W306="11", "November", IF(W306="12", "December", "Other"))))))))))))</f>
        <v>July</v>
      </c>
      <c r="Y306" s="2" t="str">
        <f>IF(ISNUMBER(SEARCH("-",V306)),TRIM(RIGHT(V306,LEN(V306)-SEARCH("-",V306))),V306)</f>
        <v>9</v>
      </c>
      <c r="Z306" s="2" t="str">
        <f>IF(Y306="1", "January", IF(Y306="2", "February", IF(Y306="3", "March", IF(Y306="4", "April", IF(Y306="5", "May", IF(Y306="6", "June", IF(Y306="7", "July", IF(Y306="8", "August", IF(Y306="9", "September", IF(Y306="10", "October", IF(Y306="11", "November", IF(Y306="12", "December", "Other"))))))))))))</f>
        <v>September</v>
      </c>
      <c r="AF306" s="1" t="s">
        <v>24315</v>
      </c>
      <c r="AG306" s="1" t="str">
        <f t="shared" si="120"/>
        <v xml:space="preserve">Seed </v>
      </c>
      <c r="AH306" s="2" t="str">
        <f t="shared" si="121"/>
        <v>Sow March/April in a greenhouse. Germination should take place within 3 weeks. When they are large enough to handle, prick the seedlings out into individual pots and grow them on fast in a rich compost in the greenhouse. Try to maintain a minimum night temperature of at least 10�c for the seedlings first few weeks[206]. Plant out in May/June after the last expected frosts[1].</v>
      </c>
      <c r="AI306" s="1" t="s">
        <v>12513</v>
      </c>
      <c r="AJ306" s="1" t="s">
        <v>26</v>
      </c>
      <c r="AK306" s="1" t="s">
        <v>17106</v>
      </c>
      <c r="AL306" s="1" t="str">
        <f t="shared" si="131"/>
        <v>Unscented</v>
      </c>
      <c r="AM306" s="1" t="b">
        <v>0</v>
      </c>
      <c r="AN306" s="1" t="b">
        <v>0</v>
      </c>
      <c r="AO306" s="1" t="b">
        <v>0</v>
      </c>
      <c r="AP306" s="5" t="s">
        <v>28</v>
      </c>
      <c r="AQ306" s="5" t="str">
        <f t="shared" si="122"/>
        <v>Light, Medium, Heavy</v>
      </c>
      <c r="AR306" s="1" t="s">
        <v>30</v>
      </c>
      <c r="AS306" s="1" t="str">
        <f t="shared" si="132"/>
        <v>None</v>
      </c>
      <c r="AT306" s="1" t="str">
        <f t="shared" si="123"/>
        <v>Full</v>
      </c>
      <c r="AU306" s="1" t="s">
        <v>29</v>
      </c>
      <c r="AV306" s="1" t="str">
        <f t="shared" si="124"/>
        <v>Moist</v>
      </c>
      <c r="AW306" s="1" t="s">
        <v>12</v>
      </c>
      <c r="AX306" s="1" t="str">
        <f t="shared" si="125"/>
        <v>Acid, Neutral, Alkaline</v>
      </c>
      <c r="AY306" s="1" t="b">
        <v>0</v>
      </c>
      <c r="AZ306" s="1" t="b">
        <v>0</v>
      </c>
      <c r="BA306" s="1" t="b">
        <v>0</v>
      </c>
      <c r="BC306" t="str">
        <f t="shared" si="126"/>
        <v>FALSE</v>
      </c>
      <c r="BE306" t="str">
        <f t="shared" si="127"/>
        <v>FALSE</v>
      </c>
      <c r="BF306" s="1" t="b">
        <v>0</v>
      </c>
      <c r="BG306" s="1" t="b">
        <v>0</v>
      </c>
      <c r="BH306" s="1" t="b">
        <v>1</v>
      </c>
      <c r="BI306" s="1" t="s">
        <v>77</v>
      </c>
      <c r="BJ306" s="1" t="str">
        <f t="shared" si="128"/>
        <v>TRUE</v>
      </c>
      <c r="BK306" s="1" t="s">
        <v>77</v>
      </c>
      <c r="BL306" t="str">
        <f t="shared" si="129"/>
        <v>TRUE</v>
      </c>
      <c r="BM306" s="1" t="b">
        <v>0</v>
      </c>
      <c r="BN306" s="1" t="b">
        <v>0</v>
      </c>
      <c r="BO306" s="1">
        <f t="shared" si="133"/>
        <v>11</v>
      </c>
      <c r="BP306" s="1" t="s">
        <v>12514</v>
      </c>
      <c r="BQ306" s="1" cm="1">
        <f t="array" ref="BQ306">_xlfn.IFS(BP306="None Known",0, LEN(BP306)&gt;500, 5,LEN(BP306)&gt;400, 4, LEN(BP306)&gt;300, 3, LEN(BP306)&gt;200, 2, LEN(BP306)&gt;1, 1)</f>
        <v>2</v>
      </c>
      <c r="BR306" s="16" t="s">
        <v>25257</v>
      </c>
      <c r="BS306" s="1">
        <v>2</v>
      </c>
      <c r="BT306" s="1" t="s">
        <v>12515</v>
      </c>
      <c r="BU306" s="1">
        <v>3</v>
      </c>
      <c r="BV306" s="1" t="s">
        <v>12516</v>
      </c>
      <c r="BW306" s="1" t="s">
        <v>31</v>
      </c>
      <c r="BX306" s="1"/>
      <c r="BY306" t="str">
        <f>_xlfn.XLOOKUP($B306,Img_lookup!A:A,Img_lookup!B:B, "Not available")</f>
        <v>212c95cd-f229-4970-9542-fce7f0fa8229</v>
      </c>
      <c r="BZ306" t="str">
        <f>_xlfn.XLOOKUP($B306,Img_lookup!A:A,Img_lookup!C:C, "Not available")</f>
        <v>Winter melon (Benincasa hispida)</v>
      </c>
      <c r="CA306" t="str">
        <f>_xlfn.XLOOKUP($B306,Img_lookup!A:A,Img_lookup!D:D, "Not available")</f>
        <v>Plant pests and diseases</v>
      </c>
      <c r="CB306" t="str">
        <f>_xlfn.XLOOKUP($B306,Img_lookup!A:A,Img_lookup!E:E, "https://imgur.com/aT5wafe")</f>
        <v>https://api.openverse.engineering/v1/images/212c95cd-f229-4970-9542-fce7f0fa8229/thumb/</v>
      </c>
    </row>
    <row r="307" spans="1:80" ht="409.6" x14ac:dyDescent="0.15">
      <c r="A307" s="1" t="s">
        <v>182</v>
      </c>
      <c r="B307" s="1" t="s">
        <v>15723</v>
      </c>
      <c r="D307" s="1" t="s">
        <v>15724</v>
      </c>
      <c r="E307" s="1" t="s">
        <v>716</v>
      </c>
      <c r="F307" s="1" t="s">
        <v>22</v>
      </c>
      <c r="G307" s="1" t="s">
        <v>22</v>
      </c>
      <c r="H307" s="11" t="str">
        <f t="shared" si="135"/>
        <v>Perennial</v>
      </c>
      <c r="I307" s="1" t="s">
        <v>17107</v>
      </c>
      <c r="J307" s="1">
        <v>3.5</v>
      </c>
      <c r="L307" t="str" cm="1">
        <f t="array" ref="L307">_xlfn.IFS(J307+K307="", "Unknown", J307+K307&gt;3, "Large", J307+K307&gt;0.5, "Medium", J307+K307&gt;0, "Small")</f>
        <v>Large</v>
      </c>
      <c r="M307" s="1">
        <v>6</v>
      </c>
      <c r="N307" cm="1">
        <f t="array" ref="N307">IF($M307="",INDEX($M$2:$M$2176,MATCH(1,INDEX(($A$2:$A$2176=$A307)*($M$2:$M$2176&lt;&gt;""),0),0)),$M307)</f>
        <v>6</v>
      </c>
      <c r="O307" s="2" t="str">
        <f t="shared" si="130"/>
        <v>Seasonal outdoors</v>
      </c>
      <c r="P307" s="1" t="s">
        <v>15725</v>
      </c>
      <c r="R307" t="str">
        <f t="shared" si="134"/>
        <v>Medium</v>
      </c>
      <c r="T307" s="1"/>
      <c r="U307" s="1"/>
      <c r="V307" s="1" t="s">
        <v>96</v>
      </c>
      <c r="W307" s="6" t="str">
        <f t="shared" si="148"/>
        <v>5</v>
      </c>
      <c r="X307" t="str">
        <f>IF(W307="1", "January", IF(W307="2", "February", IF(W307="3", "March", IF(W307="4", "April", IF(W307="5", "May", IF(W307="6", "June", IF(W307="7", "July", IF(W307="8", "August", IF(W307="9", "September", IF(W307="10", "October", IF(W307="11", "November", IF(W307="12", "December", "Other"))))))))))))</f>
        <v>May</v>
      </c>
      <c r="Y307" s="2" t="str">
        <f>IF(ISNUMBER(SEARCH("-",V307)),TRIM(RIGHT(V307,LEN(V307)-SEARCH("-",V307))),V307)</f>
        <v>6</v>
      </c>
      <c r="Z307" s="2" t="str">
        <f>IF(Y307="1", "January", IF(Y307="2", "February", IF(Y307="3", "March", IF(Y307="4", "April", IF(Y307="5", "May", IF(Y307="6", "June", IF(Y307="7", "July", IF(Y307="8", "August", IF(Y307="9", "September", IF(Y307="10", "October", IF(Y307="11", "November", IF(Y307="12", "December", "Other"))))))))))))</f>
        <v>June</v>
      </c>
      <c r="AF307" s="16" t="s">
        <v>23988</v>
      </c>
      <c r="AG307" s="1" t="str">
        <f t="shared" si="120"/>
        <v xml:space="preserve">Seed </v>
      </c>
      <c r="AH307"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
Layering.</v>
      </c>
      <c r="AI307" s="1" t="s">
        <v>15726</v>
      </c>
      <c r="AJ307" s="1" t="s">
        <v>23806</v>
      </c>
      <c r="AK307" s="1" t="s">
        <v>17104</v>
      </c>
      <c r="AL307" s="1" t="str">
        <f t="shared" si="131"/>
        <v>Unscented</v>
      </c>
      <c r="AM307" s="1" t="b">
        <v>0</v>
      </c>
      <c r="AN307" s="1" t="b">
        <v>1</v>
      </c>
      <c r="AO307" s="1" t="b">
        <v>0</v>
      </c>
      <c r="AP307" s="5" t="s">
        <v>28</v>
      </c>
      <c r="AQ307" s="5" t="str">
        <f t="shared" si="122"/>
        <v>Light, Medium, Heavy</v>
      </c>
      <c r="AR307" s="1" t="s">
        <v>10</v>
      </c>
      <c r="AS307" s="1" t="str">
        <f t="shared" si="132"/>
        <v>None, Partial</v>
      </c>
      <c r="AT307" s="1" t="str">
        <f t="shared" si="123"/>
        <v>Partial, Full</v>
      </c>
      <c r="AU307" s="1" t="s">
        <v>11</v>
      </c>
      <c r="AV307" s="1" t="str">
        <f t="shared" si="124"/>
        <v>Dry, Moist</v>
      </c>
      <c r="AW307" s="1" t="s">
        <v>12</v>
      </c>
      <c r="AX307" s="1" t="str">
        <f t="shared" si="125"/>
        <v>Acid, Neutral, Alkaline</v>
      </c>
      <c r="AY307" s="1" t="b">
        <v>0</v>
      </c>
      <c r="AZ307" s="1" t="b">
        <v>0</v>
      </c>
      <c r="BA307" s="1" t="b">
        <v>0</v>
      </c>
      <c r="BB307" s="1" t="s">
        <v>29</v>
      </c>
      <c r="BC307" t="str">
        <f t="shared" si="126"/>
        <v>TRUE</v>
      </c>
      <c r="BE307" t="str">
        <f t="shared" si="127"/>
        <v>FALSE</v>
      </c>
      <c r="BF307" s="1" t="b">
        <v>1</v>
      </c>
      <c r="BG307" s="1" t="b">
        <v>1</v>
      </c>
      <c r="BH307" s="1" t="b">
        <v>0</v>
      </c>
      <c r="BI307" s="1" t="s">
        <v>30</v>
      </c>
      <c r="BJ307" s="1" t="str">
        <f t="shared" si="128"/>
        <v>FALSE</v>
      </c>
      <c r="BK307" s="1" t="s">
        <v>77</v>
      </c>
      <c r="BL307" t="str">
        <f t="shared" si="129"/>
        <v>TRUE</v>
      </c>
      <c r="BM307" s="1" t="b">
        <v>0</v>
      </c>
      <c r="BN307" s="1" t="b">
        <v>0</v>
      </c>
      <c r="BO307" s="1">
        <f t="shared" si="133"/>
        <v>9</v>
      </c>
      <c r="BP307" s="1" t="s">
        <v>15727</v>
      </c>
      <c r="BQ307" s="1" cm="1">
        <f t="array" ref="BQ307">_xlfn.IFS(BP307="None Known",0, LEN(BP307)&gt;500, 5,LEN(BP307)&gt;400, 4, LEN(BP307)&gt;300, 3, LEN(BP307)&gt;200, 2, LEN(BP307)&gt;1, 1)</f>
        <v>1</v>
      </c>
      <c r="BR307" s="1" t="s">
        <v>15728</v>
      </c>
      <c r="BS307" s="1">
        <v>2</v>
      </c>
      <c r="BT307" s="1" t="s">
        <v>15729</v>
      </c>
      <c r="BU307" s="1">
        <v>2</v>
      </c>
      <c r="BV307" s="1" t="s">
        <v>34</v>
      </c>
      <c r="BW307" s="1" t="s">
        <v>31</v>
      </c>
      <c r="BX307" s="1"/>
      <c r="BY307" t="str">
        <f>_xlfn.XLOOKUP($B307,Img_lookup!A:A,Img_lookup!B:B, "Not available")</f>
        <v>028e78b6-1daa-49e4-9544-72f78df2fa58</v>
      </c>
      <c r="BZ307" t="str">
        <f>_xlfn.XLOOKUP($B307,Img_lookup!A:A,Img_lookup!C:C, "Not available")</f>
        <v>Berberis amurensis Rupr.</v>
      </c>
      <c r="CA307" t="str">
        <f>_xlfn.XLOOKUP($B307,Img_lookup!A:A,Img_lookup!D:D, "Not available")</f>
        <v>Reid Venable Moran</v>
      </c>
      <c r="CB307" t="str">
        <f>_xlfn.XLOOKUP($B307,Img_lookup!A:A,Img_lookup!E:E, "https://imgur.com/aT5wafe")</f>
        <v>https://api.openverse.engineering/v1/images/028e78b6-1daa-49e4-9544-72f78df2fa58/thumb/</v>
      </c>
    </row>
    <row r="308" spans="1:80" ht="409.6" x14ac:dyDescent="0.15">
      <c r="A308" s="1" t="s">
        <v>182</v>
      </c>
      <c r="B308" s="1" t="s">
        <v>4061</v>
      </c>
      <c r="C308" s="1" t="s">
        <v>4062</v>
      </c>
      <c r="D308" s="1" t="s">
        <v>4063</v>
      </c>
      <c r="E308" s="1" t="s">
        <v>4064</v>
      </c>
      <c r="F308" s="1" t="s">
        <v>22</v>
      </c>
      <c r="G308" s="1" t="s">
        <v>22</v>
      </c>
      <c r="H308" s="11" t="str">
        <f t="shared" si="135"/>
        <v>Perennial</v>
      </c>
      <c r="I308" s="1" t="s">
        <v>17108</v>
      </c>
      <c r="J308" s="1">
        <v>3.5</v>
      </c>
      <c r="L308" t="str" cm="1">
        <f t="array" ref="L308">_xlfn.IFS(J308+K308="", "Unknown", J308+K308&gt;3, "Large", J308+K308&gt;0.5, "Medium", J308+K308&gt;0, "Small")</f>
        <v>Large</v>
      </c>
      <c r="M308" s="1">
        <v>6</v>
      </c>
      <c r="N308" cm="1">
        <f t="array" ref="N308">IF($M308="",INDEX($M$2:$M$2176,MATCH(1,INDEX(($A$2:$A$2176=$A308)*($M$2:$M$2176&lt;&gt;""),0),0)),$M308)</f>
        <v>6</v>
      </c>
      <c r="O308" s="2" t="str">
        <f t="shared" si="130"/>
        <v>Seasonal outdoors</v>
      </c>
      <c r="P308" s="1" t="s">
        <v>4065</v>
      </c>
      <c r="Q308" s="1" t="s">
        <v>17110</v>
      </c>
      <c r="R308" t="str">
        <f t="shared" si="134"/>
        <v>Medium</v>
      </c>
      <c r="S308" s="1" t="s">
        <v>24</v>
      </c>
      <c r="T308" s="1" t="str">
        <f>LEFT(S308,FIND("-",S308)-1)</f>
        <v xml:space="preserve">1 </v>
      </c>
      <c r="U308" s="1" t="str">
        <f>RIGHT(S308,FIND("-",S308)-1)</f>
        <v>12</v>
      </c>
      <c r="V308" s="1">
        <v>5</v>
      </c>
      <c r="W308" s="6">
        <f t="shared" si="148"/>
        <v>5</v>
      </c>
      <c r="X308" t="str">
        <f>IF(W308=1, "January", IF(W308=2, "February", IF(W308=3, "March", IF(W308=4, "April", IF(W308=5, "May", IF(W308=6, "June", IF(W308=7, "July", IF(W308=8, "August", IF(W308=9, "September", IF(W308=10, "October", IF(W308=11, "November", IF(W308=12, "December", "Other"))))))))))))</f>
        <v>May</v>
      </c>
      <c r="AF308" s="16" t="s">
        <v>23989</v>
      </c>
      <c r="AG308" s="1" t="str">
        <f t="shared" si="120"/>
        <v xml:space="preserve">Seed </v>
      </c>
      <c r="AH308" s="2" t="str">
        <f t="shared" si="121"/>
        <v>Best sown as soon as it is ripe in a cold frame, it should germinate in late winter or early spring[78]. Seed from over-ripe fruit will take longer to germinate[78]. Stored seed may require cold stratification and should be sown in a cold frame as early in the year as possible[80]. When they are large enough to handle, prick the seedlings out into individual pots and grow them on in the greenhouse or cold frame for at least their first winter. Once they are at least 20cm tall, plant them out into their permanent positions in late spring or early summer, after the last expected frosts. The seedlings are subject to damping off, so be careful not to overwater them and keep them well ventilated[113].
Cuttings of half-ripe wood, July/August in a frame. Very difficult, if not impossible.
Cuttings of mature wood of the current season's growth, preferably with a heel, October/November in a frame[78]. Very difficult, if not impossible.</v>
      </c>
      <c r="AI308" s="1" t="s">
        <v>4066</v>
      </c>
      <c r="AJ308" s="1" t="s">
        <v>23806</v>
      </c>
      <c r="AK308" s="1" t="s">
        <v>17104</v>
      </c>
      <c r="AL308" s="1" t="str">
        <f t="shared" si="131"/>
        <v>Unscented</v>
      </c>
      <c r="AM308" s="1" t="b">
        <v>0</v>
      </c>
      <c r="AN308" s="1" t="b">
        <v>1</v>
      </c>
      <c r="AO308" s="1" t="b">
        <v>0</v>
      </c>
      <c r="AP308" s="5" t="s">
        <v>28</v>
      </c>
      <c r="AQ308" s="5" t="str">
        <f t="shared" si="122"/>
        <v>Light, Medium, Heavy</v>
      </c>
      <c r="AR308" s="1" t="s">
        <v>10</v>
      </c>
      <c r="AS308" s="1" t="str">
        <f t="shared" si="132"/>
        <v>None, Partial</v>
      </c>
      <c r="AT308" s="1" t="str">
        <f t="shared" si="123"/>
        <v>Partial, Full</v>
      </c>
      <c r="AU308" s="1" t="s">
        <v>11</v>
      </c>
      <c r="AV308" s="1" t="str">
        <f t="shared" si="124"/>
        <v>Dry, Moist</v>
      </c>
      <c r="AW308" s="1" t="s">
        <v>12</v>
      </c>
      <c r="AX308" s="1" t="str">
        <f t="shared" si="125"/>
        <v>Acid, Neutral, Alkaline</v>
      </c>
      <c r="AY308" s="1" t="b">
        <v>0</v>
      </c>
      <c r="AZ308" s="1" t="b">
        <v>0</v>
      </c>
      <c r="BA308" s="1" t="b">
        <v>0</v>
      </c>
      <c r="BC308" t="str">
        <f t="shared" si="126"/>
        <v>FALSE</v>
      </c>
      <c r="BE308" t="str">
        <f t="shared" si="127"/>
        <v>FALSE</v>
      </c>
      <c r="BF308" s="1" t="b">
        <v>1</v>
      </c>
      <c r="BG308" s="1" t="b">
        <v>1</v>
      </c>
      <c r="BH308" s="1" t="b">
        <v>0</v>
      </c>
      <c r="BI308" s="1" t="s">
        <v>30</v>
      </c>
      <c r="BJ308" s="1" t="str">
        <f t="shared" si="128"/>
        <v>FALSE</v>
      </c>
      <c r="BK308" s="1" t="s">
        <v>77</v>
      </c>
      <c r="BL308" t="str">
        <f t="shared" si="129"/>
        <v>TRUE</v>
      </c>
      <c r="BM308" s="1" t="b">
        <v>0</v>
      </c>
      <c r="BN308" s="1" t="b">
        <v>0</v>
      </c>
      <c r="BO308" s="1">
        <f t="shared" si="133"/>
        <v>17</v>
      </c>
      <c r="BP308" s="1" t="s">
        <v>4067</v>
      </c>
      <c r="BQ308" s="1" cm="1">
        <f t="array" ref="BQ308">_xlfn.IFS(BP308="None Known",0, LEN(BP308)&gt;500, 5,LEN(BP308)&gt;400, 4, LEN(BP308)&gt;300, 3, LEN(BP308)&gt;200, 2, LEN(BP308)&gt;1, 1)</f>
        <v>2</v>
      </c>
      <c r="BR308" s="1" t="s">
        <v>4068</v>
      </c>
      <c r="BS308" s="1">
        <v>4</v>
      </c>
      <c r="BT308" s="1" t="s">
        <v>4069</v>
      </c>
      <c r="BU308" s="1">
        <v>3</v>
      </c>
      <c r="BV308" s="1" t="s">
        <v>4070</v>
      </c>
      <c r="BW308" s="1" t="s">
        <v>31</v>
      </c>
      <c r="BX308" s="1"/>
      <c r="BY308" t="str">
        <f>_xlfn.XLOOKUP($B308,Img_lookup!A:A,Img_lookup!B:B, "Not available")</f>
        <v>6ac8a28d-b7dc-4388-8849-75922276b3db</v>
      </c>
      <c r="BZ308" t="str">
        <f>_xlfn.XLOOKUP($B308,Img_lookup!A:A,Img_lookup!C:C, "Not available")</f>
        <v>Berberis aristata DC.</v>
      </c>
      <c r="CA308" t="str">
        <f>_xlfn.XLOOKUP($B308,Img_lookup!A:A,Img_lookup!D:D, "Not available")</f>
        <v>T. Powell</v>
      </c>
      <c r="CB308" t="str">
        <f>_xlfn.XLOOKUP($B308,Img_lookup!A:A,Img_lookup!E:E, "https://imgur.com/aT5wafe")</f>
        <v>https://api.openverse.engineering/v1/images/6ac8a28d-b7dc-4388-8849-75922276b3db/thumb/</v>
      </c>
    </row>
    <row r="309" spans="1:80" ht="409.6" x14ac:dyDescent="0.15">
      <c r="A309" s="1" t="s">
        <v>182</v>
      </c>
      <c r="B309" s="1" t="s">
        <v>5862</v>
      </c>
      <c r="E309" s="1" t="s">
        <v>5863</v>
      </c>
      <c r="F309" s="1" t="s">
        <v>22</v>
      </c>
      <c r="G309" s="1" t="s">
        <v>22</v>
      </c>
      <c r="H309" s="11" t="str">
        <f t="shared" si="135"/>
        <v>Perennial</v>
      </c>
      <c r="I309" s="1" t="s">
        <v>17108</v>
      </c>
      <c r="J309" s="1">
        <v>3.5</v>
      </c>
      <c r="L309" t="str" cm="1">
        <f t="array" ref="L309">_xlfn.IFS(J309+K309="", "Unknown", J309+K309&gt;3, "Large", J309+K309&gt;0.5, "Medium", J309+K309&gt;0, "Small")</f>
        <v>Large</v>
      </c>
      <c r="M309" s="1">
        <v>8</v>
      </c>
      <c r="N309" cm="1">
        <f t="array" ref="N309">IF($M309="",INDEX($M$2:$M$2176,MATCH(1,INDEX(($A$2:$A$2176=$A309)*($M$2:$M$2176&lt;&gt;""),0),0)),$M309)</f>
        <v>8</v>
      </c>
      <c r="O309" s="2" t="str">
        <f t="shared" si="130"/>
        <v>Grown indoors</v>
      </c>
      <c r="P309" s="1" t="s">
        <v>5864</v>
      </c>
      <c r="Q309" s="1" t="s">
        <v>17110</v>
      </c>
      <c r="R309" t="str">
        <f t="shared" si="134"/>
        <v>Medium</v>
      </c>
      <c r="S309" s="1" t="s">
        <v>24</v>
      </c>
      <c r="T309" s="1" t="str">
        <f>LEFT(S309,FIND("-",S309)-1)</f>
        <v xml:space="preserve">1 </v>
      </c>
      <c r="U309" s="1" t="str">
        <f>RIGHT(S309,FIND("-",S309)-1)</f>
        <v>12</v>
      </c>
      <c r="V309" s="1">
        <v>5</v>
      </c>
      <c r="W309" s="6">
        <f t="shared" si="148"/>
        <v>5</v>
      </c>
      <c r="X309" t="str">
        <f>IF(W309=1, "January", IF(W309=2, "February", IF(W309=3, "March", IF(W309=4, "April", IF(W309=5, "May", IF(W309=6, "June", IF(W309=7, "July", IF(W309=8, "August", IF(W309=9, "September", IF(W309=10, "October", IF(W309=11, "November", IF(W309=12, "December", "Other"))))))))))))</f>
        <v>May</v>
      </c>
      <c r="AF309" s="16" t="s">
        <v>23990</v>
      </c>
      <c r="AG309" s="1" t="str">
        <f t="shared" si="120"/>
        <v xml:space="preserve">Seed </v>
      </c>
      <c r="AH309"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I309" s="1" t="s">
        <v>5865</v>
      </c>
      <c r="AJ309" s="1" t="s">
        <v>23806</v>
      </c>
      <c r="AK309" s="1" t="s">
        <v>17104</v>
      </c>
      <c r="AL309" s="1" t="str">
        <f t="shared" si="131"/>
        <v>Unscented</v>
      </c>
      <c r="AM309" s="1" t="b">
        <v>0</v>
      </c>
      <c r="AN309" s="1" t="b">
        <v>1</v>
      </c>
      <c r="AO309" s="1" t="b">
        <v>0</v>
      </c>
      <c r="AP309" s="5" t="s">
        <v>28</v>
      </c>
      <c r="AQ309" s="5" t="str">
        <f t="shared" si="122"/>
        <v>Light, Medium, Heavy</v>
      </c>
      <c r="AR309" s="1" t="s">
        <v>274</v>
      </c>
      <c r="AS309" s="1" t="str">
        <f t="shared" si="132"/>
        <v>None, Partial, Full</v>
      </c>
      <c r="AT309" s="1" t="str">
        <f t="shared" si="123"/>
        <v>None, Partial, Full</v>
      </c>
      <c r="AU309" s="1" t="s">
        <v>11</v>
      </c>
      <c r="AV309" s="1" t="str">
        <f t="shared" si="124"/>
        <v>Dry, Moist</v>
      </c>
      <c r="AW309" s="1" t="s">
        <v>12</v>
      </c>
      <c r="AX309" s="1" t="str">
        <f t="shared" si="125"/>
        <v>Acid, Neutral, Alkaline</v>
      </c>
      <c r="AY309" s="1" t="b">
        <v>0</v>
      </c>
      <c r="AZ309" s="1" t="b">
        <v>0</v>
      </c>
      <c r="BA309" s="1" t="b">
        <v>0</v>
      </c>
      <c r="BC309" t="str">
        <f t="shared" si="126"/>
        <v>FALSE</v>
      </c>
      <c r="BE309" t="str">
        <f t="shared" si="127"/>
        <v>FALSE</v>
      </c>
      <c r="BF309" s="1" t="b">
        <v>1</v>
      </c>
      <c r="BG309" s="1" t="b">
        <v>1</v>
      </c>
      <c r="BH309" s="1" t="b">
        <v>0</v>
      </c>
      <c r="BI309" s="1" t="s">
        <v>30</v>
      </c>
      <c r="BJ309" s="1" t="str">
        <f t="shared" si="128"/>
        <v>FALSE</v>
      </c>
      <c r="BK309" s="1" t="s">
        <v>77</v>
      </c>
      <c r="BL309" t="str">
        <f t="shared" si="129"/>
        <v>TRUE</v>
      </c>
      <c r="BM309" s="1" t="b">
        <v>0</v>
      </c>
      <c r="BN309" s="1" t="b">
        <v>0</v>
      </c>
      <c r="BO309" s="1">
        <f t="shared" si="133"/>
        <v>16</v>
      </c>
      <c r="BP309" s="1" t="s">
        <v>5866</v>
      </c>
      <c r="BQ309" s="1" cm="1">
        <f t="array" ref="BQ309">_xlfn.IFS(BP309="None Known",0, LEN(BP309)&gt;500, 5,LEN(BP309)&gt;400, 4, LEN(BP309)&gt;300, 3, LEN(BP309)&gt;200, 2, LEN(BP309)&gt;1, 1)</f>
        <v>1</v>
      </c>
      <c r="BR309" s="1" t="s">
        <v>5867</v>
      </c>
      <c r="BS309" s="1">
        <v>4</v>
      </c>
      <c r="BT309" s="1" t="s">
        <v>5868</v>
      </c>
      <c r="BU309" s="1">
        <v>3</v>
      </c>
      <c r="BV309" s="1" t="s">
        <v>245</v>
      </c>
      <c r="BW309" s="1" t="s">
        <v>31</v>
      </c>
      <c r="BX309" s="1"/>
      <c r="BY309" t="str">
        <f>_xlfn.XLOOKUP($B309,Img_lookup!A:A,Img_lookup!B:B, "Not available")</f>
        <v>88b12525-aec7-4219-8aa6-3513865c09db</v>
      </c>
      <c r="BZ309" t="str">
        <f>_xlfn.XLOOKUP($B309,Img_lookup!A:A,Img_lookup!C:C, "Not available")</f>
        <v>Berberis asiatica Roxb. ex DC.</v>
      </c>
      <c r="CA309" t="str">
        <f>_xlfn.XLOOKUP($B309,Img_lookup!A:A,Img_lookup!D:D, "Not available")</f>
        <v>Khan Mohammad</v>
      </c>
      <c r="CB309" t="str">
        <f>_xlfn.XLOOKUP($B309,Img_lookup!A:A,Img_lookup!E:E, "https://imgur.com/aT5wafe")</f>
        <v>https://api.openverse.engineering/v1/images/88b12525-aec7-4219-8aa6-3513865c09db/thumb/</v>
      </c>
    </row>
    <row r="310" spans="1:80" ht="409.6" x14ac:dyDescent="0.15">
      <c r="A310" s="1" t="s">
        <v>182</v>
      </c>
      <c r="B310" s="1" t="s">
        <v>14449</v>
      </c>
      <c r="E310" s="1" t="s">
        <v>195</v>
      </c>
      <c r="F310" s="1" t="s">
        <v>22</v>
      </c>
      <c r="G310" s="1" t="s">
        <v>22</v>
      </c>
      <c r="H310" s="11" t="str">
        <f t="shared" si="135"/>
        <v>Perennial</v>
      </c>
      <c r="I310" s="1" t="s">
        <v>17108</v>
      </c>
      <c r="L310" t="e" cm="1">
        <f t="array" ref="L310">_xlfn.IFS(J310+K310="", "Unknown", J310+K310&gt;3, "Large", J310+K310&gt;0.5, "Medium", J310+K310&gt;0, "Small")</f>
        <v>#N/A</v>
      </c>
      <c r="N310" cm="1">
        <f t="array" ref="N310">IF($M310="",INDEX($M$2:$M$2176,MATCH(1,INDEX(($A$2:$A$2176=$A310)*($M$2:$M$2176&lt;&gt;""),0),0)),$M310)</f>
        <v>6</v>
      </c>
      <c r="O310" s="2" t="str">
        <f t="shared" si="130"/>
        <v>Seasonal outdoors</v>
      </c>
      <c r="P310" s="1" t="s">
        <v>14450</v>
      </c>
      <c r="R310" t="str">
        <f t="shared" si="134"/>
        <v>Medium</v>
      </c>
      <c r="S310" s="1" t="s">
        <v>24</v>
      </c>
      <c r="T310" s="1" t="str">
        <f>LEFT(S310,FIND("-",S310)-1)</f>
        <v xml:space="preserve">1 </v>
      </c>
      <c r="U310" s="1" t="str">
        <f>RIGHT(S310,FIND("-",S310)-1)</f>
        <v>12</v>
      </c>
      <c r="W310"/>
      <c r="AF310" s="16" t="s">
        <v>23990</v>
      </c>
      <c r="AG310" s="1" t="str">
        <f t="shared" si="120"/>
        <v xml:space="preserve">Seed </v>
      </c>
      <c r="AH310"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I310" s="1" t="s">
        <v>14451</v>
      </c>
      <c r="AJ310" s="1" t="s">
        <v>53</v>
      </c>
      <c r="AK310" s="1" t="s">
        <v>17104</v>
      </c>
      <c r="AL310" s="1" t="str">
        <f t="shared" si="131"/>
        <v>Unscented</v>
      </c>
      <c r="AM310" s="1" t="b">
        <v>0</v>
      </c>
      <c r="AN310" s="1" t="b">
        <v>1</v>
      </c>
      <c r="AO310" s="1" t="b">
        <v>0</v>
      </c>
      <c r="AP310" s="5" t="s">
        <v>28</v>
      </c>
      <c r="AQ310" s="5" t="str">
        <f t="shared" si="122"/>
        <v>Light, Medium, Heavy</v>
      </c>
      <c r="AR310" s="1" t="s">
        <v>10</v>
      </c>
      <c r="AS310" s="1" t="str">
        <f t="shared" si="132"/>
        <v>None, Partial</v>
      </c>
      <c r="AT310" s="1" t="str">
        <f t="shared" si="123"/>
        <v>Partial, Full</v>
      </c>
      <c r="AU310" s="1" t="s">
        <v>11</v>
      </c>
      <c r="AV310" s="1" t="str">
        <f t="shared" si="124"/>
        <v>Dry, Moist</v>
      </c>
      <c r="AW310" s="1" t="s">
        <v>12</v>
      </c>
      <c r="AX310" s="1" t="str">
        <f t="shared" si="125"/>
        <v>Acid, Neutral, Alkaline</v>
      </c>
      <c r="AY310" s="1" t="b">
        <v>0</v>
      </c>
      <c r="AZ310" s="1" t="b">
        <v>0</v>
      </c>
      <c r="BA310" s="1" t="b">
        <v>0</v>
      </c>
      <c r="BC310" t="str">
        <f t="shared" si="126"/>
        <v>FALSE</v>
      </c>
      <c r="BE310" t="str">
        <f t="shared" si="127"/>
        <v>FALSE</v>
      </c>
      <c r="BF310" s="1" t="b">
        <v>1</v>
      </c>
      <c r="BG310" s="1" t="b">
        <v>1</v>
      </c>
      <c r="BH310" s="1" t="b">
        <v>0</v>
      </c>
      <c r="BJ310" s="1" t="str">
        <f t="shared" si="128"/>
        <v>FALSE</v>
      </c>
      <c r="BK310" s="1" t="s">
        <v>77</v>
      </c>
      <c r="BL310" t="str">
        <f t="shared" si="129"/>
        <v>TRUE</v>
      </c>
      <c r="BM310" s="1" t="b">
        <v>0</v>
      </c>
      <c r="BN310" s="1" t="b">
        <v>0</v>
      </c>
      <c r="BO310" s="1">
        <f t="shared" si="133"/>
        <v>6</v>
      </c>
      <c r="BP310" s="1" t="s">
        <v>6249</v>
      </c>
      <c r="BQ310" s="1" cm="1">
        <f t="array" ref="BQ310">_xlfn.IFS(BP310="None Known",0, LEN(BP310)&gt;500, 5,LEN(BP310)&gt;400, 4, LEN(BP310)&gt;300, 3, LEN(BP310)&gt;200, 2, LEN(BP310)&gt;1, 1)</f>
        <v>1</v>
      </c>
      <c r="BR310" s="1" t="s">
        <v>429</v>
      </c>
      <c r="BS310" s="1">
        <v>1</v>
      </c>
      <c r="BT310" s="1" t="s">
        <v>14452</v>
      </c>
      <c r="BU310" s="1">
        <v>2</v>
      </c>
      <c r="BV310" s="1" t="s">
        <v>34</v>
      </c>
      <c r="BW310" s="1" t="s">
        <v>31</v>
      </c>
      <c r="BX310" s="1"/>
      <c r="BY310" t="str">
        <f>_xlfn.XLOOKUP($B310,Img_lookup!A:A,Img_lookup!B:B, "Not available")</f>
        <v>Not available</v>
      </c>
      <c r="BZ310" t="str">
        <f>_xlfn.XLOOKUP($B310,Img_lookup!A:A,Img_lookup!C:C, "Not available")</f>
        <v>Not available</v>
      </c>
      <c r="CA310" t="str">
        <f>_xlfn.XLOOKUP($B310,Img_lookup!A:A,Img_lookup!D:D, "Not available")</f>
        <v>Not available</v>
      </c>
      <c r="CB310" t="str">
        <f>_xlfn.XLOOKUP($B310,Img_lookup!A:A,Img_lookup!E:E, "https://imgur.com/aT5wafe")</f>
        <v>https://imgur.com/aT5wafe</v>
      </c>
    </row>
    <row r="311" spans="1:80" ht="409.6" x14ac:dyDescent="0.15">
      <c r="A311" s="1" t="s">
        <v>182</v>
      </c>
      <c r="B311" s="1" t="s">
        <v>11435</v>
      </c>
      <c r="D311" s="1" t="s">
        <v>11436</v>
      </c>
      <c r="E311" s="1" t="s">
        <v>3372</v>
      </c>
      <c r="F311" s="1" t="s">
        <v>22</v>
      </c>
      <c r="G311" s="1" t="s">
        <v>22</v>
      </c>
      <c r="H311" s="11" t="str">
        <f t="shared" si="135"/>
        <v>Perennial</v>
      </c>
      <c r="I311" s="1" t="s">
        <v>17108</v>
      </c>
      <c r="J311" s="1">
        <v>4</v>
      </c>
      <c r="K311" s="1">
        <v>3</v>
      </c>
      <c r="L311" t="str" cm="1">
        <f t="array" ref="L311">_xlfn.IFS(J311+K311="", "Unknown", J311+K311&gt;3, "Large", J311+K311&gt;0.5, "Medium", J311+K311&gt;0, "Small")</f>
        <v>Large</v>
      </c>
      <c r="N311" cm="1">
        <f t="array" ref="N311">IF($M311="",INDEX($M$2:$M$2176,MATCH(1,INDEX(($A$2:$A$2176=$A311)*($M$2:$M$2176&lt;&gt;""),0),0)),$M311)</f>
        <v>6</v>
      </c>
      <c r="O311" s="2" t="str">
        <f t="shared" si="130"/>
        <v>Seasonal outdoors</v>
      </c>
      <c r="P311" s="1" t="s">
        <v>11437</v>
      </c>
      <c r="R311" t="str">
        <f t="shared" si="134"/>
        <v>Medium</v>
      </c>
      <c r="S311" s="1" t="s">
        <v>24</v>
      </c>
      <c r="T311" s="1" t="str">
        <f>LEFT(S311,FIND("-",S311)-1)</f>
        <v xml:space="preserve">1 </v>
      </c>
      <c r="U311" s="1" t="str">
        <f>RIGHT(S311,FIND("-",S311)-1)</f>
        <v>12</v>
      </c>
      <c r="V311" s="1" t="s">
        <v>307</v>
      </c>
      <c r="W311" s="6" t="str">
        <f t="shared" ref="W311:W330" si="149">IF(ISNUMBER(SEARCH("-",V311)),TRIM(LEFT(V311,FIND("-",V311)-1)),V311)</f>
        <v>6</v>
      </c>
      <c r="X311" t="str">
        <f>IF(W311="1", "January", IF(W311="2", "February", IF(W311="3", "March", IF(W311="4", "April", IF(W311="5", "May", IF(W311="6", "June", IF(W311="7", "July", IF(W311="8", "August", IF(W311="9", "September", IF(W311="10", "October", IF(W311="11", "November", IF(W311="12", "December", "Other"))))))))))))</f>
        <v>June</v>
      </c>
      <c r="Y311" s="2" t="str">
        <f>IF(ISNUMBER(SEARCH("-",V311)),TRIM(RIGHT(V311,LEN(V311)-SEARCH("-",V311))),V311)</f>
        <v>7</v>
      </c>
      <c r="Z311" s="2" t="str">
        <f>IF(Y311="1", "January", IF(Y311="2", "February", IF(Y311="3", "March", IF(Y311="4", "April", IF(Y311="5", "May", IF(Y311="6", "June", IF(Y311="7", "July", IF(Y311="8", "August", IF(Y311="9", "September", IF(Y311="10", "October", IF(Y311="11", "November", IF(Y311="12", "December", "Other"))))))))))))</f>
        <v>July</v>
      </c>
      <c r="AA311" s="1" t="s">
        <v>109</v>
      </c>
      <c r="AB311" s="1" t="str">
        <f>IF(ISNUMBER(SEARCH("-",AA311)),TRIM(LEFT(AA311,FIND("-",AA311)-1)),AA311)</f>
        <v>9</v>
      </c>
      <c r="AC311" s="1" t="str">
        <f>IF(AB311="1", "January", IF(AB311="2", "February", IF(AB311="3", "March", IF(AB311="4", "April", IF(AB311="5", "May", IF(AB311="6", "June", IF(AB311="7", "July", IF(AB311="8", "August", IF(AB311="9", "September", IF(AB311="10", "October", IF(AB311="11", "November", IF(AB311="12", "December", "Other"))))))))))))</f>
        <v>September</v>
      </c>
      <c r="AD311" s="1" t="str">
        <f>IF(ISNUMBER(SEARCH("-",AA311)),TRIM(RIGHT(AA311,LEN(AA311)-SEARCH("-",AA311))),AA311)</f>
        <v>10</v>
      </c>
      <c r="AE311" s="1" t="str">
        <f>IF(AD311="1", "January", IF(AD311="2", "February", IF(AD311="3", "March", IF(AD311="4", "April", IF(AD311="5", "May", IF(AD311="6", "June", IF(AD311="7", "July", IF(AD311="8", "August", IF(AD311="9", "September", IF(AD311="10", "October", IF(AD311="11", "November", IF(AD311="12", "December", "Other"))))))))))))</f>
        <v>October</v>
      </c>
      <c r="AF311" s="16" t="s">
        <v>23990</v>
      </c>
      <c r="AG311" s="1" t="str">
        <f t="shared" si="120"/>
        <v xml:space="preserve">Seed </v>
      </c>
      <c r="AH311"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I311" s="1" t="s">
        <v>11438</v>
      </c>
      <c r="AJ311" s="1" t="s">
        <v>53</v>
      </c>
      <c r="AK311" s="1" t="s">
        <v>17104</v>
      </c>
      <c r="AL311" s="1" t="str">
        <f t="shared" si="131"/>
        <v>Unscented</v>
      </c>
      <c r="AM311" s="1" t="b">
        <v>0</v>
      </c>
      <c r="AN311" s="1" t="b">
        <v>1</v>
      </c>
      <c r="AO311" s="1" t="b">
        <v>0</v>
      </c>
      <c r="AP311" s="5" t="s">
        <v>28</v>
      </c>
      <c r="AQ311" s="5" t="str">
        <f t="shared" si="122"/>
        <v>Light, Medium, Heavy</v>
      </c>
      <c r="AR311" s="1" t="s">
        <v>10</v>
      </c>
      <c r="AS311" s="1" t="str">
        <f t="shared" si="132"/>
        <v>None, Partial</v>
      </c>
      <c r="AT311" s="1" t="str">
        <f t="shared" si="123"/>
        <v>Partial, Full</v>
      </c>
      <c r="AU311" s="1" t="s">
        <v>11</v>
      </c>
      <c r="AV311" s="1" t="str">
        <f t="shared" si="124"/>
        <v>Dry, Moist</v>
      </c>
      <c r="AW311" s="1" t="s">
        <v>12</v>
      </c>
      <c r="AX311" s="1" t="str">
        <f t="shared" si="125"/>
        <v>Acid, Neutral, Alkaline</v>
      </c>
      <c r="AY311" s="1" t="b">
        <v>0</v>
      </c>
      <c r="AZ311" s="1" t="b">
        <v>0</v>
      </c>
      <c r="BA311" s="1" t="b">
        <v>0</v>
      </c>
      <c r="BC311" t="str">
        <f t="shared" si="126"/>
        <v>FALSE</v>
      </c>
      <c r="BE311" t="str">
        <f t="shared" si="127"/>
        <v>FALSE</v>
      </c>
      <c r="BF311" s="1" t="b">
        <v>1</v>
      </c>
      <c r="BG311" s="1" t="b">
        <v>1</v>
      </c>
      <c r="BH311" s="1" t="b">
        <v>0</v>
      </c>
      <c r="BJ311" s="1" t="str">
        <f t="shared" si="128"/>
        <v>FALSE</v>
      </c>
      <c r="BK311" s="1" t="s">
        <v>77</v>
      </c>
      <c r="BL311" t="str">
        <f t="shared" si="129"/>
        <v>TRUE</v>
      </c>
      <c r="BM311" s="1" t="b">
        <v>0</v>
      </c>
      <c r="BN311" s="1" t="b">
        <v>0</v>
      </c>
      <c r="BO311" s="1">
        <f t="shared" si="133"/>
        <v>9</v>
      </c>
      <c r="BP311" s="1" t="s">
        <v>11439</v>
      </c>
      <c r="BQ311" s="1" cm="1">
        <f t="array" ref="BQ311">_xlfn.IFS(BP311="None Known",0, LEN(BP311)&gt;500, 5,LEN(BP311)&gt;400, 4, LEN(BP311)&gt;300, 3, LEN(BP311)&gt;200, 2, LEN(BP311)&gt;1, 1)</f>
        <v>1</v>
      </c>
      <c r="BR311" s="1" t="s">
        <v>11440</v>
      </c>
      <c r="BS311" s="1">
        <v>2</v>
      </c>
      <c r="BT311" s="1" t="s">
        <v>11441</v>
      </c>
      <c r="BU311" s="1">
        <v>2</v>
      </c>
      <c r="BV311" s="1" t="s">
        <v>4070</v>
      </c>
      <c r="BW311" s="1" t="s">
        <v>31</v>
      </c>
      <c r="BX311" s="1"/>
      <c r="BY311" t="str">
        <f>_xlfn.XLOOKUP($B311,Img_lookup!A:A,Img_lookup!B:B, "Not available")</f>
        <v>aed71e92-86ab-459f-8faa-dcf45dd04dbe</v>
      </c>
      <c r="BZ311" t="str">
        <f>_xlfn.XLOOKUP($B311,Img_lookup!A:A,Img_lookup!C:C, "Not available")</f>
        <v>Berberis chitria Buch.-Ham. ex Ker Gawl.</v>
      </c>
      <c r="CA311" t="str">
        <f>_xlfn.XLOOKUP($B311,Img_lookup!A:A,Img_lookup!D:D, "Not available")</f>
        <v>Ralph R. Stewart</v>
      </c>
      <c r="CB311" t="str">
        <f>_xlfn.XLOOKUP($B311,Img_lookup!A:A,Img_lookup!E:E, "https://imgur.com/aT5wafe")</f>
        <v>https://api.openverse.engineering/v1/images/aed71e92-86ab-459f-8faa-dcf45dd04dbe/thumb/</v>
      </c>
    </row>
    <row r="312" spans="1:80" ht="409.6" x14ac:dyDescent="0.15">
      <c r="A312" s="1" t="s">
        <v>182</v>
      </c>
      <c r="B312" s="1" t="s">
        <v>6245</v>
      </c>
      <c r="E312" s="1" t="s">
        <v>6246</v>
      </c>
      <c r="F312" s="1" t="s">
        <v>22</v>
      </c>
      <c r="G312" s="1" t="s">
        <v>22</v>
      </c>
      <c r="H312" s="11" t="str">
        <f t="shared" si="135"/>
        <v>Perennial</v>
      </c>
      <c r="I312" s="1" t="s">
        <v>17108</v>
      </c>
      <c r="J312" s="1">
        <v>3</v>
      </c>
      <c r="L312" t="str" cm="1">
        <f t="array" ref="L312">_xlfn.IFS(J312+K312="", "Unknown", J312+K312&gt;3, "Large", J312+K312&gt;0.5, "Medium", J312+K312&gt;0, "Small")</f>
        <v>Medium</v>
      </c>
      <c r="M312" s="1">
        <v>6</v>
      </c>
      <c r="N312" cm="1">
        <f t="array" ref="N312">IF($M312="",INDEX($M$2:$M$2176,MATCH(1,INDEX(($A$2:$A$2176=$A312)*($M$2:$M$2176&lt;&gt;""),0),0)),$M312)</f>
        <v>6</v>
      </c>
      <c r="O312" s="2" t="str">
        <f t="shared" si="130"/>
        <v>Seasonal outdoors</v>
      </c>
      <c r="P312" s="1" t="s">
        <v>6247</v>
      </c>
      <c r="Q312" s="1" t="s">
        <v>17110</v>
      </c>
      <c r="R312" t="str">
        <f t="shared" si="134"/>
        <v>Medium</v>
      </c>
      <c r="S312" s="1" t="s">
        <v>24</v>
      </c>
      <c r="T312" s="1" t="str">
        <f>LEFT(S312,FIND("-",S312)-1)</f>
        <v xml:space="preserve">1 </v>
      </c>
      <c r="U312" s="1" t="str">
        <f>RIGHT(S312,FIND("-",S312)-1)</f>
        <v>12</v>
      </c>
      <c r="V312" s="1" t="s">
        <v>96</v>
      </c>
      <c r="W312" s="6" t="str">
        <f t="shared" si="149"/>
        <v>5</v>
      </c>
      <c r="X312" t="str">
        <f>IF(W312="1", "January", IF(W312="2", "February", IF(W312="3", "March", IF(W312="4", "April", IF(W312="5", "May", IF(W312="6", "June", IF(W312="7", "July", IF(W312="8", "August", IF(W312="9", "September", IF(W312="10", "October", IF(W312="11", "November", IF(W312="12", "December", "Other"))))))))))))</f>
        <v>May</v>
      </c>
      <c r="Y312" s="2" t="str">
        <f>IF(ISNUMBER(SEARCH("-",V312)),TRIM(RIGHT(V312,LEN(V312)-SEARCH("-",V312))),V312)</f>
        <v>6</v>
      </c>
      <c r="Z312" s="2" t="str">
        <f>IF(Y312="1", "January", IF(Y312="2", "February", IF(Y312="3", "March", IF(Y312="4", "April", IF(Y312="5", "May", IF(Y312="6", "June", IF(Y312="7", "July", IF(Y312="8", "August", IF(Y312="9", "September", IF(Y312="10", "October", IF(Y312="11", "November", IF(Y312="12", "December", "Other"))))))))))))</f>
        <v>June</v>
      </c>
      <c r="AF312" s="16" t="s">
        <v>23990</v>
      </c>
      <c r="AG312" s="1" t="str">
        <f t="shared" si="120"/>
        <v xml:space="preserve">Seed </v>
      </c>
      <c r="AH312"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Cuttings of mature wood of the current season's growth, preferably with a heel, October/November in a frame[78].</v>
      </c>
      <c r="AI312" s="1" t="s">
        <v>6248</v>
      </c>
      <c r="AJ312" s="1" t="s">
        <v>23806</v>
      </c>
      <c r="AK312" s="1" t="s">
        <v>17104</v>
      </c>
      <c r="AL312" s="1" t="str">
        <f t="shared" si="131"/>
        <v>Unscented</v>
      </c>
      <c r="AM312" s="1" t="b">
        <v>0</v>
      </c>
      <c r="AN312" s="1" t="b">
        <v>1</v>
      </c>
      <c r="AO312" s="1" t="b">
        <v>0</v>
      </c>
      <c r="AP312" s="5" t="s">
        <v>28</v>
      </c>
      <c r="AQ312" s="5" t="str">
        <f t="shared" si="122"/>
        <v>Light, Medium, Heavy</v>
      </c>
      <c r="AR312" s="1" t="s">
        <v>10</v>
      </c>
      <c r="AS312" s="1" t="str">
        <f t="shared" si="132"/>
        <v>None, Partial</v>
      </c>
      <c r="AT312" s="1" t="str">
        <f t="shared" si="123"/>
        <v>Partial, Full</v>
      </c>
      <c r="AU312" s="1" t="s">
        <v>11</v>
      </c>
      <c r="AV312" s="1" t="str">
        <f t="shared" si="124"/>
        <v>Dry, Moist</v>
      </c>
      <c r="AW312" s="1" t="s">
        <v>12</v>
      </c>
      <c r="AX312" s="1" t="str">
        <f t="shared" si="125"/>
        <v>Acid, Neutral, Alkaline</v>
      </c>
      <c r="AY312" s="1" t="b">
        <v>0</v>
      </c>
      <c r="AZ312" s="1" t="b">
        <v>0</v>
      </c>
      <c r="BA312" s="1" t="b">
        <v>0</v>
      </c>
      <c r="BC312" t="str">
        <f t="shared" si="126"/>
        <v>FALSE</v>
      </c>
      <c r="BE312" t="str">
        <f t="shared" si="127"/>
        <v>FALSE</v>
      </c>
      <c r="BF312" s="1" t="b">
        <v>1</v>
      </c>
      <c r="BG312" s="1" t="b">
        <v>1</v>
      </c>
      <c r="BH312" s="1" t="b">
        <v>0</v>
      </c>
      <c r="BI312" s="1" t="s">
        <v>30</v>
      </c>
      <c r="BJ312" s="1" t="str">
        <f t="shared" si="128"/>
        <v>FALSE</v>
      </c>
      <c r="BK312" s="1" t="s">
        <v>77</v>
      </c>
      <c r="BL312" t="str">
        <f t="shared" si="129"/>
        <v>TRUE</v>
      </c>
      <c r="BM312" s="1" t="b">
        <v>0</v>
      </c>
      <c r="BN312" s="1" t="b">
        <v>0</v>
      </c>
      <c r="BO312" s="1">
        <f t="shared" si="133"/>
        <v>13</v>
      </c>
      <c r="BP312" s="1" t="s">
        <v>6249</v>
      </c>
      <c r="BQ312" s="1" cm="1">
        <f t="array" ref="BQ312">_xlfn.IFS(BP312="None Known",0, LEN(BP312)&gt;500, 5,LEN(BP312)&gt;400, 4, LEN(BP312)&gt;300, 3, LEN(BP312)&gt;200, 2, LEN(BP312)&gt;1, 1)</f>
        <v>1</v>
      </c>
      <c r="BR312" s="1" t="s">
        <v>6250</v>
      </c>
      <c r="BS312" s="1">
        <v>3</v>
      </c>
      <c r="BT312" s="1" t="s">
        <v>6251</v>
      </c>
      <c r="BU312" s="1">
        <v>3</v>
      </c>
      <c r="BW312" s="1" t="s">
        <v>31</v>
      </c>
      <c r="BX312" s="1"/>
      <c r="BY312" t="str">
        <f>_xlfn.XLOOKUP($B312,Img_lookup!A:A,Img_lookup!B:B, "Not available")</f>
        <v>deac0f89-0b28-4527-9a15-97a4dc4b828f</v>
      </c>
      <c r="BZ312" t="str">
        <f>_xlfn.XLOOKUP($B312,Img_lookup!A:A,Img_lookup!C:C, "Not available")</f>
        <v>Berberis lycium Royle</v>
      </c>
      <c r="CA312" t="str">
        <f>_xlfn.XLOOKUP($B312,Img_lookup!A:A,Img_lookup!D:D, "Not available")</f>
        <v>R. J. Rodin</v>
      </c>
      <c r="CB312" t="str">
        <f>_xlfn.XLOOKUP($B312,Img_lookup!A:A,Img_lookup!E:E, "https://imgur.com/aT5wafe")</f>
        <v>https://api.openverse.engineering/v1/images/deac0f89-0b28-4527-9a15-97a4dc4b828f/thumb/</v>
      </c>
    </row>
    <row r="313" spans="1:80" ht="409.6" x14ac:dyDescent="0.15">
      <c r="A313" s="1" t="s">
        <v>182</v>
      </c>
      <c r="B313" s="1" t="s">
        <v>8401</v>
      </c>
      <c r="C313" s="1" t="s">
        <v>8402</v>
      </c>
      <c r="E313" s="1" t="s">
        <v>8403</v>
      </c>
      <c r="F313" s="1" t="s">
        <v>22</v>
      </c>
      <c r="G313" s="1" t="s">
        <v>22</v>
      </c>
      <c r="H313" s="11" t="str">
        <f t="shared" si="135"/>
        <v>Perennial</v>
      </c>
      <c r="I313" s="1" t="s">
        <v>17107</v>
      </c>
      <c r="J313" s="1">
        <v>2</v>
      </c>
      <c r="K313" s="1">
        <v>3</v>
      </c>
      <c r="L313" t="str" cm="1">
        <f t="array" ref="L313">_xlfn.IFS(J313+K313="", "Unknown", J313+K313&gt;3, "Large", J313+K313&gt;0.5, "Medium", J313+K313&gt;0, "Small")</f>
        <v>Large</v>
      </c>
      <c r="M313" s="1">
        <v>4</v>
      </c>
      <c r="N313" cm="1">
        <f t="array" ref="N313">IF($M313="",INDEX($M$2:$M$2176,MATCH(1,INDEX(($A$2:$A$2176=$A313)*($M$2:$M$2176&lt;&gt;""),0),0)),$M313)</f>
        <v>4</v>
      </c>
      <c r="O313" s="2" t="str">
        <f t="shared" si="130"/>
        <v>Hardy to cold</v>
      </c>
      <c r="P313" s="1" t="s">
        <v>196</v>
      </c>
      <c r="Q313" s="1" t="s">
        <v>17110</v>
      </c>
      <c r="R313" t="str">
        <f t="shared" si="134"/>
        <v>Medium</v>
      </c>
      <c r="T313" s="1"/>
      <c r="U313" s="1"/>
      <c r="V313" s="1">
        <v>5</v>
      </c>
      <c r="W313" s="6">
        <f t="shared" si="149"/>
        <v>5</v>
      </c>
      <c r="X313" t="str">
        <f>IF(W313=1, "January", IF(W313=2, "February", IF(W313=3, "March", IF(W313=4, "April", IF(W313=5, "May", IF(W313=6, "June", IF(W313=7, "July", IF(W313=8, "August", IF(W313=9, "September", IF(W313=10, "October", IF(W313=11, "November", IF(W313=12, "December", "Other"))))))))))))</f>
        <v>May</v>
      </c>
      <c r="AF313" s="16" t="s">
        <v>23991</v>
      </c>
      <c r="AG313" s="1" t="str">
        <f t="shared" si="120"/>
        <v xml:space="preserve">Seed </v>
      </c>
      <c r="AH313"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Cuttings of half-ripe wood, July/August in a frame. Fairly easy[11].
Cuttings of mature wood of the current season's growth, preferably with a heel, October/November in a frame[78]. Fairly easy[11]</v>
      </c>
      <c r="AI313" s="1" t="s">
        <v>8404</v>
      </c>
      <c r="AJ313" s="1" t="s">
        <v>53</v>
      </c>
      <c r="AK313" s="1" t="s">
        <v>17104</v>
      </c>
      <c r="AL313" s="1" t="str">
        <f t="shared" si="131"/>
        <v>Unscented</v>
      </c>
      <c r="AM313" s="1" t="b">
        <v>0</v>
      </c>
      <c r="AN313" s="1" t="b">
        <v>1</v>
      </c>
      <c r="AO313" s="1" t="b">
        <v>0</v>
      </c>
      <c r="AP313" s="5" t="s">
        <v>28</v>
      </c>
      <c r="AQ313" s="5" t="str">
        <f t="shared" si="122"/>
        <v>Light, Medium, Heavy</v>
      </c>
      <c r="AR313" s="1" t="s">
        <v>10</v>
      </c>
      <c r="AS313" s="1" t="str">
        <f t="shared" si="132"/>
        <v>None, Partial</v>
      </c>
      <c r="AT313" s="1" t="str">
        <f t="shared" si="123"/>
        <v>Partial, Full</v>
      </c>
      <c r="AU313" s="1" t="s">
        <v>11</v>
      </c>
      <c r="AV313" s="1" t="str">
        <f t="shared" si="124"/>
        <v>Dry, Moist</v>
      </c>
      <c r="AW313" s="1" t="s">
        <v>123</v>
      </c>
      <c r="AX313" s="1" t="str">
        <f t="shared" si="125"/>
        <v>Acid, Neutral</v>
      </c>
      <c r="AY313" s="1" t="b">
        <v>0</v>
      </c>
      <c r="AZ313" s="1" t="b">
        <v>0</v>
      </c>
      <c r="BA313" s="1" t="b">
        <v>0</v>
      </c>
      <c r="BC313" t="str">
        <f t="shared" si="126"/>
        <v>FALSE</v>
      </c>
      <c r="BE313" t="str">
        <f t="shared" si="127"/>
        <v>FALSE</v>
      </c>
      <c r="BF313" s="1" t="b">
        <v>1</v>
      </c>
      <c r="BG313" s="1" t="b">
        <v>1</v>
      </c>
      <c r="BH313" s="1" t="b">
        <v>0</v>
      </c>
      <c r="BI313" s="1" t="s">
        <v>30</v>
      </c>
      <c r="BJ313" s="1" t="str">
        <f t="shared" si="128"/>
        <v>FALSE</v>
      </c>
      <c r="BK313" s="1" t="s">
        <v>77</v>
      </c>
      <c r="BL313" t="str">
        <f t="shared" si="129"/>
        <v>TRUE</v>
      </c>
      <c r="BM313" s="1" t="b">
        <v>0</v>
      </c>
      <c r="BN313" s="1" t="b">
        <v>0</v>
      </c>
      <c r="BO313" s="1">
        <f t="shared" si="133"/>
        <v>11</v>
      </c>
      <c r="BP313" s="1" t="s">
        <v>8405</v>
      </c>
      <c r="BQ313" s="1" cm="1">
        <f t="array" ref="BQ313">_xlfn.IFS(BP313="None Known",0, LEN(BP313)&gt;500, 5,LEN(BP313)&gt;400, 4, LEN(BP313)&gt;300, 3, LEN(BP313)&gt;200, 2, LEN(BP313)&gt;1, 1)</f>
        <v>3</v>
      </c>
      <c r="BR313" s="1" t="s">
        <v>8406</v>
      </c>
      <c r="BS313" s="1">
        <v>2</v>
      </c>
      <c r="BT313" s="1" t="s">
        <v>8407</v>
      </c>
      <c r="BU313" s="1">
        <v>2</v>
      </c>
      <c r="BV313" s="1" t="s">
        <v>34</v>
      </c>
      <c r="BW313" s="1" t="s">
        <v>31</v>
      </c>
      <c r="BX313" s="1"/>
      <c r="BY313" t="str">
        <f>_xlfn.XLOOKUP($B313,Img_lookup!A:A,Img_lookup!B:B, "Not available")</f>
        <v>d5509139-430b-49e0-ae5b-307133d7084f</v>
      </c>
      <c r="BZ313" t="str">
        <f>_xlfn.XLOOKUP($B313,Img_lookup!A:A,Img_lookup!C:C, "Not available")</f>
        <v>Berberidaceae Berberis thunbergii 'Japanese Barberry'</v>
      </c>
      <c r="CA313" t="str">
        <f>_xlfn.XLOOKUP($B313,Img_lookup!A:A,Img_lookup!D:D, "Not available")</f>
        <v>Jamie Richmond</v>
      </c>
      <c r="CB313" t="str">
        <f>_xlfn.XLOOKUP($B313,Img_lookup!A:A,Img_lookup!E:E, "https://imgur.com/aT5wafe")</f>
        <v>https://api.openverse.engineering/v1/images/d5509139-430b-49e0-ae5b-307133d7084f/thumb/</v>
      </c>
    </row>
    <row r="314" spans="1:80" ht="409.6" x14ac:dyDescent="0.15">
      <c r="A314" s="1" t="s">
        <v>182</v>
      </c>
      <c r="B314" s="1" t="s">
        <v>1485</v>
      </c>
      <c r="C314" s="1" t="s">
        <v>1486</v>
      </c>
      <c r="E314" s="1" t="s">
        <v>1487</v>
      </c>
      <c r="F314" s="1" t="s">
        <v>22</v>
      </c>
      <c r="G314" s="1" t="s">
        <v>22</v>
      </c>
      <c r="H314" s="11" t="str">
        <f t="shared" si="135"/>
        <v>Perennial</v>
      </c>
      <c r="I314" s="1" t="s">
        <v>17107</v>
      </c>
      <c r="J314" s="1">
        <v>3</v>
      </c>
      <c r="K314" s="1">
        <v>2</v>
      </c>
      <c r="L314" t="str" cm="1">
        <f t="array" ref="L314">_xlfn.IFS(J314+K314="", "Unknown", J314+K314&gt;3, "Large", J314+K314&gt;0.5, "Medium", J314+K314&gt;0, "Small")</f>
        <v>Large</v>
      </c>
      <c r="M314" s="1">
        <v>3</v>
      </c>
      <c r="N314" cm="1">
        <f t="array" ref="N314">IF($M314="",INDEX($M$2:$M$2176,MATCH(1,INDEX(($A$2:$A$2176=$A314)*($M$2:$M$2176&lt;&gt;""),0),0)),$M314)</f>
        <v>3</v>
      </c>
      <c r="O314" s="2" t="str">
        <f t="shared" si="130"/>
        <v>Hardy to cold</v>
      </c>
      <c r="P314" s="1" t="s">
        <v>1488</v>
      </c>
      <c r="Q314" s="1" t="s">
        <v>17110</v>
      </c>
      <c r="R314" t="str">
        <f t="shared" si="134"/>
        <v>Medium</v>
      </c>
      <c r="S314" s="1" t="s">
        <v>1489</v>
      </c>
      <c r="T314" s="1" t="str">
        <f>LEFT(S314,FIND("-",S314)-1)</f>
        <v xml:space="preserve">3 </v>
      </c>
      <c r="U314" s="1" t="str">
        <f>RIGHT(S314,FIND("-",S314)-1)</f>
        <v>11</v>
      </c>
      <c r="V314" s="1" t="s">
        <v>96</v>
      </c>
      <c r="W314" s="6" t="str">
        <f t="shared" si="149"/>
        <v>5</v>
      </c>
      <c r="X314" t="str">
        <f>IF(W314="1", "January", IF(W314="2", "February", IF(W314="3", "March", IF(W314="4", "April", IF(W314="5", "May", IF(W314="6", "June", IF(W314="7", "July", IF(W314="8", "August", IF(W314="9", "September", IF(W314="10", "October", IF(W314="11", "November", IF(W314="12", "December", "Other"))))))))))))</f>
        <v>May</v>
      </c>
      <c r="Y314" s="2" t="str">
        <f>IF(ISNUMBER(SEARCH("-",V314)),TRIM(RIGHT(V314,LEN(V314)-SEARCH("-",V314))),V314)</f>
        <v>6</v>
      </c>
      <c r="Z314" s="2" t="str">
        <f>IF(Y314="1", "January", IF(Y314="2", "February", IF(Y314="3", "March", IF(Y314="4", "April", IF(Y314="5", "May", IF(Y314="6", "June", IF(Y314="7", "July", IF(Y314="8", "August", IF(Y314="9", "September", IF(Y314="10", "October", IF(Y314="11", "November", IF(Y314="12", "December", "Other"))))))))))))</f>
        <v>June</v>
      </c>
      <c r="AA314" s="1" t="s">
        <v>109</v>
      </c>
      <c r="AB314" s="1" t="str">
        <f>IF(ISNUMBER(SEARCH("-",AA314)),TRIM(LEFT(AA314,FIND("-",AA314)-1)),AA314)</f>
        <v>9</v>
      </c>
      <c r="AC314" s="1" t="str">
        <f>IF(AB314="1", "January", IF(AB314="2", "February", IF(AB314="3", "March", IF(AB314="4", "April", IF(AB314="5", "May", IF(AB314="6", "June", IF(AB314="7", "July", IF(AB314="8", "August", IF(AB314="9", "September", IF(AB314="10", "October", IF(AB314="11", "November", IF(AB314="12", "December", "Other"))))))))))))</f>
        <v>September</v>
      </c>
      <c r="AD314" s="1" t="str">
        <f>IF(ISNUMBER(SEARCH("-",AA314)),TRIM(RIGHT(AA314,LEN(AA314)-SEARCH("-",AA314))),AA314)</f>
        <v>10</v>
      </c>
      <c r="AE314" s="1" t="str">
        <f>IF(AD314="1", "January", IF(AD314="2", "February", IF(AD314="3", "March", IF(AD314="4", "April", IF(AD314="5", "May", IF(AD314="6", "June", IF(AD314="7", "July", IF(AD314="8", "August", IF(AD314="9", "September", IF(AD314="10", "October", IF(AD314="11", "November", IF(AD314="12", "December", "Other"))))))))))))</f>
        <v>October</v>
      </c>
      <c r="AF314" s="16" t="s">
        <v>23992</v>
      </c>
      <c r="AG314" s="1" t="str">
        <f t="shared" si="120"/>
        <v xml:space="preserve">Seed </v>
      </c>
      <c r="AH314" s="2" t="str">
        <f t="shared" si="121"/>
        <v>Best sown as soon as it is ripe in a cold frame, when it should germinate in late winter or early spring[78]. Seed from over-ripe fruit will take longer to germinate[78], whilst stored seed may require cold stratification and should be sown in a cold frame as early in the year as possible[80]. The seedlings are subject to damping off, so should be kept well ventilated[113]. When the seedlings are large enough to handle, prick them out into individual pots and grow them on in a cold frame. If growth is sufficient, it can be possible to plant them out into their permanent positions in the autumn, but generally it is best to leave them in the cold frame for the winter and plant them out in late spring or early summer of the following year. Germination averages out at about 90%[98, 113].
Cuttings of half-ripe wood, July/August in a frame.
Cuttings of mature wood of the current season's growth, preferably with a heel, October/November in a frame[78].
Suckers, removed in late autumn/early winter and planted out in situ or potted up and planted out in late spring[3, 200].</v>
      </c>
      <c r="AI314" s="1" t="s">
        <v>1490</v>
      </c>
      <c r="AJ314" s="1" t="s">
        <v>23806</v>
      </c>
      <c r="AK314" s="1" t="s">
        <v>17104</v>
      </c>
      <c r="AL314" s="1" t="str">
        <f t="shared" si="131"/>
        <v>Unscented</v>
      </c>
      <c r="AM314" s="1" t="b">
        <v>0</v>
      </c>
      <c r="AN314" s="1" t="b">
        <v>1</v>
      </c>
      <c r="AO314" s="1" t="b">
        <v>0</v>
      </c>
      <c r="AP314" s="5" t="s">
        <v>28</v>
      </c>
      <c r="AQ314" s="5" t="str">
        <f t="shared" si="122"/>
        <v>Light, Medium, Heavy</v>
      </c>
      <c r="AR314" s="1" t="s">
        <v>10</v>
      </c>
      <c r="AS314" s="1" t="str">
        <f t="shared" si="132"/>
        <v>None, Partial</v>
      </c>
      <c r="AT314" s="1" t="str">
        <f t="shared" si="123"/>
        <v>Partial, Full</v>
      </c>
      <c r="AU314" s="1" t="s">
        <v>11</v>
      </c>
      <c r="AV314" s="1" t="str">
        <f t="shared" si="124"/>
        <v>Dry, Moist</v>
      </c>
      <c r="AW314" s="1" t="s">
        <v>12</v>
      </c>
      <c r="AX314" s="1" t="str">
        <f t="shared" si="125"/>
        <v>Acid, Neutral, Alkaline</v>
      </c>
      <c r="AY314" s="1" t="b">
        <v>0</v>
      </c>
      <c r="AZ314" s="1" t="b">
        <v>0</v>
      </c>
      <c r="BA314" s="1" t="b">
        <v>0</v>
      </c>
      <c r="BC314" t="str">
        <f t="shared" si="126"/>
        <v>FALSE</v>
      </c>
      <c r="BE314" t="str">
        <f t="shared" si="127"/>
        <v>FALSE</v>
      </c>
      <c r="BF314" s="1" t="b">
        <v>1</v>
      </c>
      <c r="BG314" s="1" t="b">
        <v>1</v>
      </c>
      <c r="BH314" s="1" t="b">
        <v>0</v>
      </c>
      <c r="BI314" s="1" t="s">
        <v>30</v>
      </c>
      <c r="BJ314" s="1" t="str">
        <f t="shared" si="128"/>
        <v>FALSE</v>
      </c>
      <c r="BK314" s="1" t="s">
        <v>77</v>
      </c>
      <c r="BL314" t="str">
        <f t="shared" si="129"/>
        <v>TRUE</v>
      </c>
      <c r="BM314" s="1" t="b">
        <v>0</v>
      </c>
      <c r="BN314" s="1" t="b">
        <v>1</v>
      </c>
      <c r="BO314" s="1">
        <f t="shared" si="133"/>
        <v>17</v>
      </c>
      <c r="BP314" s="1" t="s">
        <v>1491</v>
      </c>
      <c r="BQ314" s="1" cm="1">
        <f t="array" ref="BQ314">_xlfn.IFS(BP314="None Known",0, LEN(BP314)&gt;500, 5,LEN(BP314)&gt;400, 4, LEN(BP314)&gt;300, 3, LEN(BP314)&gt;200, 2, LEN(BP314)&gt;1, 1)</f>
        <v>5</v>
      </c>
      <c r="BR314" s="1" t="s">
        <v>1492</v>
      </c>
      <c r="BS314" s="1">
        <v>3</v>
      </c>
      <c r="BT314" s="1" t="s">
        <v>1493</v>
      </c>
      <c r="BU314" s="1">
        <v>3</v>
      </c>
      <c r="BV314" s="1" t="s">
        <v>1494</v>
      </c>
      <c r="BW314" s="1" t="s">
        <v>31</v>
      </c>
      <c r="BX314" s="1"/>
      <c r="BY314" t="str">
        <f>_xlfn.XLOOKUP($B314,Img_lookup!A:A,Img_lookup!B:B, "Not available")</f>
        <v>1ad69999-ca91-46b4-b149-dba01561ac32</v>
      </c>
      <c r="BZ314" t="str">
        <f>_xlfn.XLOOKUP($B314,Img_lookup!A:A,Img_lookup!C:C, "Not available")</f>
        <v>Alexanders (Smyrnium olusatrum), Asparagus (Asparagus officinalis), Barberry (Berberis vulgaris), and Balm (Melissa officinalis).</v>
      </c>
      <c r="CA314" t="str">
        <f>_xlfn.XLOOKUP($B314,Img_lookup!A:A,Img_lookup!D:D, "Not available")</f>
        <v>Swallowtail Garden Seeds</v>
      </c>
      <c r="CB314" t="str">
        <f>_xlfn.XLOOKUP($B314,Img_lookup!A:A,Img_lookup!E:E, "https://imgur.com/aT5wafe")</f>
        <v>https://api.openverse.engineering/v1/images/1ad69999-ca91-46b4-b149-dba01561ac32/thumb/</v>
      </c>
    </row>
    <row r="315" spans="1:80" ht="409.6" x14ac:dyDescent="0.15">
      <c r="A315" s="1" t="s">
        <v>6070</v>
      </c>
      <c r="B315" s="1" t="s">
        <v>6071</v>
      </c>
      <c r="D315" s="1" t="s">
        <v>6072</v>
      </c>
      <c r="E315" s="1" t="s">
        <v>6073</v>
      </c>
      <c r="F315" s="1" t="s">
        <v>156</v>
      </c>
      <c r="G315" s="1" t="s">
        <v>156</v>
      </c>
      <c r="H315" s="11" t="str">
        <f t="shared" si="135"/>
        <v>Perennial</v>
      </c>
      <c r="I315" s="1" t="s">
        <v>17107</v>
      </c>
      <c r="J315" s="1">
        <v>5</v>
      </c>
      <c r="L315" t="str" cm="1">
        <f t="array" ref="L315">_xlfn.IFS(J315+K315="", "Unknown", J315+K315&gt;3, "Large", J315+K315&gt;0.5, "Medium", J315+K315&gt;0, "Small")</f>
        <v>Large</v>
      </c>
      <c r="M315" s="1">
        <v>8</v>
      </c>
      <c r="N315" cm="1">
        <f t="array" ref="N315">IF($M315="",INDEX($M$2:$M$2176,MATCH(1,INDEX(($A$2:$A$2176=$A315)*($M$2:$M$2176&lt;&gt;""),0),0)),$M315)</f>
        <v>8</v>
      </c>
      <c r="O315" s="2" t="str">
        <f t="shared" si="130"/>
        <v>Grown indoors</v>
      </c>
      <c r="P315" s="1" t="s">
        <v>6074</v>
      </c>
      <c r="R315" t="str">
        <f t="shared" si="134"/>
        <v>Medium</v>
      </c>
      <c r="T315" s="1"/>
      <c r="U315" s="1"/>
      <c r="V315" s="1" t="s">
        <v>51</v>
      </c>
      <c r="W315" s="6" t="str">
        <f t="shared" si="149"/>
        <v>7</v>
      </c>
      <c r="X315" t="str">
        <f>IF(W315="1", "January", IF(W315="2", "February", IF(W315="3", "March", IF(W315="4", "April", IF(W315="5", "May", IF(W315="6", "June", IF(W315="7", "July", IF(W315="8", "August", IF(W315="9", "September", IF(W315="10", "October", IF(W315="11", "November", IF(W315="12", "December", "Other"))))))))))))</f>
        <v>July</v>
      </c>
      <c r="Y315" s="2" t="str">
        <f>IF(ISNUMBER(SEARCH("-",V315)),TRIM(RIGHT(V315,LEN(V315)-SEARCH("-",V315))),V315)</f>
        <v>8</v>
      </c>
      <c r="Z315" s="2" t="str">
        <f>IF(Y315="1", "January", IF(Y315="2", "February", IF(Y315="3", "March", IF(Y315="4", "April", IF(Y315="5", "May", IF(Y315="6", "June", IF(Y315="7", "July", IF(Y315="8", "August", IF(Y315="9", "September", IF(Y315="10", "October", IF(Y315="11", "November", IF(Y315="12", "December", "Other"))))))))))))</f>
        <v>August</v>
      </c>
      <c r="AF315" s="16" t="s">
        <v>24316</v>
      </c>
      <c r="AG315" s="1" t="str">
        <f t="shared" si="120"/>
        <v xml:space="preserve">Seed </v>
      </c>
      <c r="AH315" s="2" t="str">
        <f t="shared" si="121"/>
        <v>Sow spring or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Cuttings of mature wood of the current season's growth, November to January in a frame.
Root cuttings in winter[200].  
Layering of young stems in winter[200].</v>
      </c>
      <c r="AI315" s="1" t="s">
        <v>6075</v>
      </c>
      <c r="AK315" s="1" t="s">
        <v>17104</v>
      </c>
      <c r="AL315" s="1" t="str">
        <f t="shared" si="131"/>
        <v>Unscented</v>
      </c>
      <c r="AM315" s="1" t="b">
        <v>0</v>
      </c>
      <c r="AN315" s="1" t="b">
        <v>1</v>
      </c>
      <c r="AO315" s="1" t="b">
        <v>0</v>
      </c>
      <c r="AP315" s="5" t="s">
        <v>54</v>
      </c>
      <c r="AQ315" s="5" t="str">
        <f t="shared" si="122"/>
        <v>Light, Medium</v>
      </c>
      <c r="AR315" s="1" t="s">
        <v>10</v>
      </c>
      <c r="AS315" s="1" t="str">
        <f t="shared" si="132"/>
        <v>None, Partial</v>
      </c>
      <c r="AT315" s="1" t="str">
        <f t="shared" si="123"/>
        <v>Partial, Full</v>
      </c>
      <c r="AU315" s="1" t="s">
        <v>29</v>
      </c>
      <c r="AV315" s="1" t="str">
        <f t="shared" si="124"/>
        <v>Moist</v>
      </c>
      <c r="AW315" s="1" t="s">
        <v>12</v>
      </c>
      <c r="AX315" s="1" t="str">
        <f t="shared" si="125"/>
        <v>Acid, Neutral, Alkaline</v>
      </c>
      <c r="AY315" s="1" t="b">
        <v>0</v>
      </c>
      <c r="AZ315" s="1" t="b">
        <v>0</v>
      </c>
      <c r="BA315" s="1" t="b">
        <v>0</v>
      </c>
      <c r="BC315" t="str">
        <f t="shared" si="126"/>
        <v>FALSE</v>
      </c>
      <c r="BE315" t="str">
        <f t="shared" si="127"/>
        <v>FALSE</v>
      </c>
      <c r="BF315" s="1" t="b">
        <v>0</v>
      </c>
      <c r="BG315" s="1" t="b">
        <v>0</v>
      </c>
      <c r="BH315" s="1" t="b">
        <v>0</v>
      </c>
      <c r="BJ315" s="1" t="str">
        <f t="shared" si="128"/>
        <v>FALSE</v>
      </c>
      <c r="BL315" t="str">
        <f t="shared" si="129"/>
        <v>FALSE</v>
      </c>
      <c r="BM315" s="1" t="b">
        <v>0</v>
      </c>
      <c r="BN315" s="1" t="b">
        <v>0</v>
      </c>
      <c r="BO315" s="1">
        <f t="shared" si="133"/>
        <v>7</v>
      </c>
      <c r="BP315" s="1" t="s">
        <v>31</v>
      </c>
      <c r="BQ315" s="1" cm="1">
        <f t="array" ref="BQ315">_xlfn.IFS(BP315="None Known",0, LEN(BP315)&gt;500, 5,LEN(BP315)&gt;400, 4, LEN(BP315)&gt;300, 3, LEN(BP315)&gt;200, 2, LEN(BP315)&gt;1, 1)</f>
        <v>0</v>
      </c>
      <c r="BR315" s="1" t="s">
        <v>6076</v>
      </c>
      <c r="BS315" s="1">
        <v>2</v>
      </c>
      <c r="BT315" s="1" t="s">
        <v>6077</v>
      </c>
      <c r="BU315" s="1">
        <v>1</v>
      </c>
      <c r="BV315" s="1" t="s">
        <v>169</v>
      </c>
      <c r="BW315" s="1" t="s">
        <v>31</v>
      </c>
      <c r="BX315" s="1"/>
      <c r="BY315" t="str">
        <f>_xlfn.XLOOKUP($B315,Img_lookup!A:A,Img_lookup!B:B, "Not available")</f>
        <v>793ad0d8-5629-42aa-89ff-df50d9009397</v>
      </c>
      <c r="BZ315" t="str">
        <f>_xlfn.XLOOKUP($B315,Img_lookup!A:A,Img_lookup!C:C, "Not available")</f>
        <v>Berchemia lineata (L.) DC.</v>
      </c>
      <c r="CA315" t="str">
        <f>_xlfn.XLOOKUP($B315,Img_lookup!A:A,Img_lookup!D:D, "Not available")</f>
        <v>Shiu-Ying Hu</v>
      </c>
      <c r="CB315" t="str">
        <f>_xlfn.XLOOKUP($B315,Img_lookup!A:A,Img_lookup!E:E, "https://imgur.com/aT5wafe")</f>
        <v>https://api.openverse.engineering/v1/images/793ad0d8-5629-42aa-89ff-df50d9009397/thumb/</v>
      </c>
    </row>
    <row r="316" spans="1:80" ht="409.6" x14ac:dyDescent="0.15">
      <c r="A316" s="1" t="s">
        <v>406</v>
      </c>
      <c r="B316" s="1" t="s">
        <v>11923</v>
      </c>
      <c r="D316" s="1" t="s">
        <v>11924</v>
      </c>
      <c r="E316" s="1" t="s">
        <v>11925</v>
      </c>
      <c r="F316" s="1" t="s">
        <v>6</v>
      </c>
      <c r="G316" s="1" t="s">
        <v>6</v>
      </c>
      <c r="H316" s="11" t="str">
        <f t="shared" si="135"/>
        <v>Perennial</v>
      </c>
      <c r="I316" s="1" t="s">
        <v>17108</v>
      </c>
      <c r="J316" s="1">
        <v>0.30000001199999998</v>
      </c>
      <c r="K316" s="1">
        <v>0.5</v>
      </c>
      <c r="L316" t="str" cm="1">
        <f t="array" ref="L316">_xlfn.IFS(J316+K316="", "Unknown", J316+K316&gt;3, "Large", J316+K316&gt;0.5, "Medium", J316+K316&gt;0, "Small")</f>
        <v>Medium</v>
      </c>
      <c r="M316" s="1">
        <v>7</v>
      </c>
      <c r="N316" cm="1">
        <f t="array" ref="N316">IF($M316="",INDEX($M$2:$M$2176,MATCH(1,INDEX(($A$2:$A$2176=$A316)*($M$2:$M$2176&lt;&gt;""),0),0)),$M316)</f>
        <v>7</v>
      </c>
      <c r="O316" s="2" t="str">
        <f t="shared" si="130"/>
        <v>Seasonal outdoors</v>
      </c>
      <c r="P316" s="1" t="s">
        <v>11926</v>
      </c>
      <c r="R316" t="str">
        <f t="shared" si="134"/>
        <v>Medium</v>
      </c>
      <c r="S316" s="1" t="s">
        <v>24</v>
      </c>
      <c r="T316" s="1" t="str">
        <f>LEFT(S316,FIND("-",S316)-1)</f>
        <v xml:space="preserve">1 </v>
      </c>
      <c r="U316" s="1" t="str">
        <f>RIGHT(S316,FIND("-",S316)-1)</f>
        <v>12</v>
      </c>
      <c r="V316" s="1" t="s">
        <v>205</v>
      </c>
      <c r="W316" s="6" t="str">
        <f t="shared" si="149"/>
        <v>3</v>
      </c>
      <c r="X316" t="str">
        <f>IF(W316="1", "January", IF(W316="2", "February", IF(W316="3", "March", IF(W316="4", "April", IF(W316="5", "May", IF(W316="6", "June", IF(W316="7", "July", IF(W316="8", "August", IF(W316="9", "September", IF(W316="10", "October", IF(W316="11", "November", IF(W316="12", "December", "Other"))))))))))))</f>
        <v>March</v>
      </c>
      <c r="Y316" s="2" t="str">
        <f>IF(ISNUMBER(SEARCH("-",V316)),TRIM(RIGHT(V316,LEN(V316)-SEARCH("-",V316))),V316)</f>
        <v>5</v>
      </c>
      <c r="Z316" s="2" t="str">
        <f>IF(Y316="1", "January", IF(Y316="2", "February", IF(Y316="3", "March", IF(Y316="4", "April", IF(Y316="5", "May", IF(Y316="6", "June", IF(Y316="7", "July", IF(Y316="8", "August", IF(Y316="9", "September", IF(Y316="10", "October", IF(Y316="11", "November", IF(Y316="12", "December", "Other"))))))))))))</f>
        <v>May</v>
      </c>
      <c r="AF316" s="16" t="s">
        <v>24317</v>
      </c>
      <c r="AG316" s="1" t="str">
        <f t="shared" si="120"/>
        <v xml:space="preserve">Seed </v>
      </c>
      <c r="AH316" s="2" t="str">
        <f t="shared" si="121"/>
        <v>Surface sow in a greenhouse. Make sure that the compost does not dry out. Two weeks cold stratification can speed up germination which usually takes 1 - 6 months at 15�c[134]. Fresh seed, sown as soon as it is ripe in late spring is liable to germinate better than stored seed. When they are large enough to handle, prick the seedlings out into individual pots and grow them on in light shade in the greenhouse for at least their first winter. Plant them out into their permanent positions in late spring or early summer, after the last expected frosts.
Division in late spring after flowering[188] or in autumn[200]. Very easy, larger divisions can be planted straight into their permanent positions whilst smaller clumps are best potted up and kept in a cold frame until they are growing away well.</v>
      </c>
      <c r="AI316" s="1" t="s">
        <v>11927</v>
      </c>
      <c r="AK316" s="1" t="s">
        <v>17104</v>
      </c>
      <c r="AL316" s="1" t="str">
        <f t="shared" si="131"/>
        <v>Unscented</v>
      </c>
      <c r="AM316" s="1" t="b">
        <v>0</v>
      </c>
      <c r="AN316" s="1" t="b">
        <v>1</v>
      </c>
      <c r="AO316" s="1" t="b">
        <v>0</v>
      </c>
      <c r="AP316" s="5" t="s">
        <v>28</v>
      </c>
      <c r="AQ316" s="5" t="str">
        <f t="shared" si="122"/>
        <v>Light, Medium, Heavy</v>
      </c>
      <c r="AR316" s="1" t="s">
        <v>10</v>
      </c>
      <c r="AS316" s="1" t="str">
        <f t="shared" si="132"/>
        <v>None, Partial</v>
      </c>
      <c r="AT316" s="1" t="str">
        <f t="shared" si="123"/>
        <v>Partial, Full</v>
      </c>
      <c r="AU316" s="1" t="s">
        <v>29</v>
      </c>
      <c r="AV316" s="1" t="str">
        <f t="shared" si="124"/>
        <v>Moist</v>
      </c>
      <c r="AW316" s="1" t="s">
        <v>12</v>
      </c>
      <c r="AX316" s="1" t="str">
        <f t="shared" si="125"/>
        <v>Acid, Neutral, Alkaline</v>
      </c>
      <c r="AY316" s="1" t="b">
        <v>0</v>
      </c>
      <c r="AZ316" s="1" t="b">
        <v>0</v>
      </c>
      <c r="BA316" s="1" t="b">
        <v>0</v>
      </c>
      <c r="BC316" t="str">
        <f t="shared" si="126"/>
        <v>FALSE</v>
      </c>
      <c r="BE316" t="str">
        <f t="shared" si="127"/>
        <v>FALSE</v>
      </c>
      <c r="BF316" s="1" t="b">
        <v>1</v>
      </c>
      <c r="BG316" s="1" t="b">
        <v>1</v>
      </c>
      <c r="BH316" s="1" t="b">
        <v>0</v>
      </c>
      <c r="BI316" s="1" t="s">
        <v>77</v>
      </c>
      <c r="BJ316" s="1" t="str">
        <f t="shared" si="128"/>
        <v>TRUE</v>
      </c>
      <c r="BL316" t="str">
        <f t="shared" si="129"/>
        <v>FALSE</v>
      </c>
      <c r="BM316" s="1" t="b">
        <v>0</v>
      </c>
      <c r="BN316" s="1" t="b">
        <v>0</v>
      </c>
      <c r="BO316" s="1">
        <f t="shared" si="133"/>
        <v>6</v>
      </c>
      <c r="BP316" s="1" t="s">
        <v>11928</v>
      </c>
      <c r="BQ316" s="1" cm="1">
        <f t="array" ref="BQ316">_xlfn.IFS(BP316="None Known",0, LEN(BP316)&gt;500, 5,LEN(BP316)&gt;400, 4, LEN(BP316)&gt;300, 3, LEN(BP316)&gt;200, 2, LEN(BP316)&gt;1, 1)</f>
        <v>1</v>
      </c>
      <c r="BR316" s="1" t="s">
        <v>11929</v>
      </c>
      <c r="BS316" s="1">
        <v>1</v>
      </c>
      <c r="BT316" s="1" t="s">
        <v>11930</v>
      </c>
      <c r="BU316" s="1">
        <v>2</v>
      </c>
      <c r="BV316" s="1" t="s">
        <v>229</v>
      </c>
      <c r="BW316" s="1" t="s">
        <v>31</v>
      </c>
      <c r="BX316" s="1"/>
      <c r="BY316" t="str">
        <f>_xlfn.XLOOKUP($B316,Img_lookup!A:A,Img_lookup!B:B, "Not available")</f>
        <v>4c5fe2e6-f36a-436a-822c-4a4423cf26db</v>
      </c>
      <c r="BZ316" t="str">
        <f>_xlfn.XLOOKUP($B316,Img_lookup!A:A,Img_lookup!C:C, "Not available")</f>
        <v>Bergenia ciliata [as Saxifraga thysanodes]. Edwards's Botanical Register v.32: t.33 (1846) [S. A. Drake]</v>
      </c>
      <c r="CA316" t="str">
        <f>_xlfn.XLOOKUP($B316,Img_lookup!A:A,Img_lookup!D:D, "Not available")</f>
        <v>Swallowtail Garden Seeds</v>
      </c>
      <c r="CB316" t="str">
        <f>_xlfn.XLOOKUP($B316,Img_lookup!A:A,Img_lookup!E:E, "https://imgur.com/aT5wafe")</f>
        <v>https://api.openverse.engineering/v1/images/4c5fe2e6-f36a-436a-822c-4a4423cf26db/thumb/</v>
      </c>
    </row>
    <row r="317" spans="1:80" ht="13" x14ac:dyDescent="0.15">
      <c r="A317" s="1" t="s">
        <v>316</v>
      </c>
      <c r="B317" s="1" t="s">
        <v>1105</v>
      </c>
      <c r="C317" s="1" t="s">
        <v>1106</v>
      </c>
      <c r="D317" s="1" t="s">
        <v>1107</v>
      </c>
      <c r="E317" s="1" t="s">
        <v>1108</v>
      </c>
      <c r="F317" s="1" t="s">
        <v>6</v>
      </c>
      <c r="G317" s="1" t="s">
        <v>6</v>
      </c>
      <c r="H317" s="11" t="str">
        <f t="shared" si="135"/>
        <v>Perennial</v>
      </c>
      <c r="J317" s="1">
        <v>1</v>
      </c>
      <c r="L317" t="str" cm="1">
        <f t="array" ref="L317">_xlfn.IFS(J317+K317="", "Unknown", J317+K317&gt;3, "Large", J317+K317&gt;0.5, "Medium", J317+K317&gt;0, "Small")</f>
        <v>Medium</v>
      </c>
      <c r="M317" s="1">
        <v>3</v>
      </c>
      <c r="N317" cm="1">
        <f t="array" ref="N317">IF($M317="",INDEX($M$2:$M$2176,MATCH(1,INDEX(($A$2:$A$2176=$A317)*($M$2:$M$2176&lt;&gt;""),0),0)),$M317)</f>
        <v>3</v>
      </c>
      <c r="O317" s="2" t="str">
        <f t="shared" si="130"/>
        <v>Hardy to cold</v>
      </c>
      <c r="P317" s="1" t="s">
        <v>1109</v>
      </c>
      <c r="R317" t="str">
        <f t="shared" si="134"/>
        <v>Medium</v>
      </c>
      <c r="T317" s="1"/>
      <c r="U317" s="1"/>
      <c r="V317" s="1" t="s">
        <v>108</v>
      </c>
      <c r="W317" s="6" t="str">
        <f t="shared" si="149"/>
        <v>7</v>
      </c>
      <c r="X317" t="str">
        <f>IF(W317="1", "January", IF(W317="2", "February", IF(W317="3", "March", IF(W317="4", "April", IF(W317="5", "May", IF(W317="6", "June", IF(W317="7", "July", IF(W317="8", "August", IF(W317="9", "September", IF(W317="10", "October", IF(W317="11", "November", IF(W317="12", "December", "Other"))))))))))))</f>
        <v>July</v>
      </c>
      <c r="Y317" s="2" t="str">
        <f>IF(ISNUMBER(SEARCH("-",V317)),TRIM(RIGHT(V317,LEN(V317)-SEARCH("-",V317))),V317)</f>
        <v>9</v>
      </c>
      <c r="Z317" s="2" t="str">
        <f>IF(Y317="1", "January", IF(Y317="2", "February", IF(Y317="3", "March", IF(Y317="4", "April", IF(Y317="5", "May", IF(Y317="6", "June", IF(Y317="7", "July", IF(Y317="8", "August", IF(Y317="9", "September", IF(Y317="10", "October", IF(Y317="11", "November", IF(Y317="12", "December", "Other"))))))))))))</f>
        <v>September</v>
      </c>
      <c r="AF317" s="1" t="s">
        <v>40</v>
      </c>
      <c r="AG317" s="1" t="str">
        <f t="shared" si="120"/>
        <v xml:space="preserve">Seed </v>
      </c>
      <c r="AH317" s="2" t="str">
        <f t="shared" si="121"/>
        <v/>
      </c>
      <c r="AI317" s="1" t="s">
        <v>1110</v>
      </c>
      <c r="AJ317" s="1" t="s">
        <v>53</v>
      </c>
      <c r="AK317" s="1" t="s">
        <v>17104</v>
      </c>
      <c r="AL317" s="1" t="str">
        <f t="shared" si="131"/>
        <v>Unscented</v>
      </c>
      <c r="AM317" s="1" t="b">
        <v>0</v>
      </c>
      <c r="AN317" s="1" t="b">
        <v>0</v>
      </c>
      <c r="AO317" s="1" t="b">
        <v>0</v>
      </c>
      <c r="AP317" s="5" t="s">
        <v>28</v>
      </c>
      <c r="AQ317" s="5" t="str">
        <f t="shared" si="122"/>
        <v>Light, Medium, Heavy</v>
      </c>
      <c r="AR317" s="1" t="s">
        <v>10</v>
      </c>
      <c r="AS317" s="1" t="str">
        <f t="shared" si="132"/>
        <v>None, Partial</v>
      </c>
      <c r="AT317" s="1" t="str">
        <f t="shared" si="123"/>
        <v>Partial, Full</v>
      </c>
      <c r="AU317" s="1" t="s">
        <v>402</v>
      </c>
      <c r="AV317" s="1" t="str">
        <f t="shared" si="124"/>
        <v>Moist, Wet/Water</v>
      </c>
      <c r="AW317" s="1" t="s">
        <v>12</v>
      </c>
      <c r="AX317" s="1" t="str">
        <f t="shared" si="125"/>
        <v>Acid, Neutral, Alkaline</v>
      </c>
      <c r="AY317" s="1" t="b">
        <v>0</v>
      </c>
      <c r="AZ317" s="1" t="b">
        <v>0</v>
      </c>
      <c r="BA317" s="1" t="b">
        <v>0</v>
      </c>
      <c r="BC317" t="str">
        <f t="shared" si="126"/>
        <v>FALSE</v>
      </c>
      <c r="BE317" t="str">
        <f t="shared" si="127"/>
        <v>FALSE</v>
      </c>
      <c r="BF317" s="1" t="b">
        <v>0</v>
      </c>
      <c r="BG317" s="1" t="b">
        <v>0</v>
      </c>
      <c r="BH317" s="1" t="b">
        <v>0</v>
      </c>
      <c r="BJ317" s="1" t="str">
        <f t="shared" si="128"/>
        <v>FALSE</v>
      </c>
      <c r="BL317" t="str">
        <f t="shared" si="129"/>
        <v>FALSE</v>
      </c>
      <c r="BM317" s="1" t="b">
        <v>0</v>
      </c>
      <c r="BN317" s="1" t="b">
        <v>0</v>
      </c>
      <c r="BO317" s="1">
        <f t="shared" si="133"/>
        <v>4</v>
      </c>
      <c r="BP317" s="1" t="s">
        <v>31</v>
      </c>
      <c r="BQ317" s="1" cm="1">
        <f t="array" ref="BQ317">_xlfn.IFS(BP317="None Known",0, LEN(BP317)&gt;500, 5,LEN(BP317)&gt;400, 4, LEN(BP317)&gt;300, 3, LEN(BP317)&gt;200, 2, LEN(BP317)&gt;1, 1)</f>
        <v>0</v>
      </c>
      <c r="BR317" s="1" t="s">
        <v>1111</v>
      </c>
      <c r="BS317" s="1">
        <v>1</v>
      </c>
      <c r="BT317" s="1" t="s">
        <v>1112</v>
      </c>
      <c r="BU317" s="1">
        <v>1</v>
      </c>
      <c r="BV317" s="1" t="s">
        <v>1113</v>
      </c>
      <c r="BW317" s="1" t="s">
        <v>1114</v>
      </c>
      <c r="BX317" s="1"/>
      <c r="BY317" t="str">
        <f>_xlfn.XLOOKUP($B317,Img_lookup!A:A,Img_lookup!B:B, "Not available")</f>
        <v>6e23b621-ed9f-4a1b-b19c-48a783ebdc25</v>
      </c>
      <c r="BZ317" t="str">
        <f>_xlfn.XLOOKUP($B317,Img_lookup!A:A,Img_lookup!C:C, "Not available")</f>
        <v>Terrapin among Berula erecta (water parsnip), Ifrane</v>
      </c>
      <c r="CA317" t="str">
        <f>_xlfn.XLOOKUP($B317,Img_lookup!A:A,Img_lookup!D:D, "Not available")</f>
        <v>Mary Gillham Archive Project</v>
      </c>
      <c r="CB317" t="str">
        <f>_xlfn.XLOOKUP($B317,Img_lookup!A:A,Img_lookup!E:E, "https://imgur.com/aT5wafe")</f>
        <v>https://api.openverse.engineering/v1/images/6e23b621-ed9f-4a1b-b19c-48a783ebdc25/thumb/</v>
      </c>
    </row>
    <row r="318" spans="1:80" ht="13" x14ac:dyDescent="0.15">
      <c r="A318" s="1" t="s">
        <v>210</v>
      </c>
      <c r="B318" s="1" t="s">
        <v>848</v>
      </c>
      <c r="C318" s="1" t="s">
        <v>849</v>
      </c>
      <c r="D318" s="1" t="s">
        <v>850</v>
      </c>
      <c r="E318" s="1" t="s">
        <v>851</v>
      </c>
      <c r="F318" s="1" t="s">
        <v>17124</v>
      </c>
      <c r="G318" s="1" t="s">
        <v>17124</v>
      </c>
      <c r="H318" s="11" t="str">
        <f t="shared" si="135"/>
        <v>Annual/Perennial</v>
      </c>
      <c r="J318" s="1">
        <v>1.2000000479999999</v>
      </c>
      <c r="L318" t="str" cm="1">
        <f t="array" ref="L318">_xlfn.IFS(J318+K318="", "Unknown", J318+K318&gt;3, "Large", J318+K318&gt;0.5, "Medium", J318+K318&gt;0, "Small")</f>
        <v>Medium</v>
      </c>
      <c r="M318" s="1">
        <v>5</v>
      </c>
      <c r="N318" cm="1">
        <f t="array" ref="N318">IF($M318="",INDEX($M$2:$M$2176,MATCH(1,INDEX(($A$2:$A$2176=$A318)*($M$2:$M$2176&lt;&gt;""),0),0)),$M318)</f>
        <v>5</v>
      </c>
      <c r="O318" s="2" t="str">
        <f t="shared" si="130"/>
        <v>Seasonal outdoors</v>
      </c>
      <c r="P318" s="1" t="s">
        <v>852</v>
      </c>
      <c r="R318" t="str">
        <f t="shared" si="134"/>
        <v>Medium</v>
      </c>
      <c r="T318" s="1"/>
      <c r="U318" s="1"/>
      <c r="V318" s="1" t="s">
        <v>108</v>
      </c>
      <c r="W318" s="6" t="str">
        <f t="shared" si="149"/>
        <v>7</v>
      </c>
      <c r="X318" t="str">
        <f>IF(W318="1", "January", IF(W318="2", "February", IF(W318="3", "March", IF(W318="4", "April", IF(W318="5", "May", IF(W318="6", "June", IF(W318="7", "July", IF(W318="8", "August", IF(W318="9", "September", IF(W318="10", "October", IF(W318="11", "November", IF(W318="12", "December", "Other"))))))))))))</f>
        <v>July</v>
      </c>
      <c r="Y318" s="2" t="str">
        <f>IF(ISNUMBER(SEARCH("-",V318)),TRIM(RIGHT(V318,LEN(V318)-SEARCH("-",V318))),V318)</f>
        <v>9</v>
      </c>
      <c r="Z318" s="2" t="str">
        <f>IF(Y318="1", "January", IF(Y318="2", "February", IF(Y318="3", "March", IF(Y318="4", "April", IF(Y318="5", "May", IF(Y318="6", "June", IF(Y318="7", "July", IF(Y318="8", "August", IF(Y318="9", "September", IF(Y318="10", "October", IF(Y318="11", "November", IF(Y318="12", "December", "Other"))))))))))))</f>
        <v>September</v>
      </c>
      <c r="AF318" s="1" t="s">
        <v>24318</v>
      </c>
      <c r="AG318" s="1" t="str">
        <f t="shared" si="120"/>
        <v xml:space="preserve">Seed </v>
      </c>
      <c r="AH318" s="2" t="str">
        <f t="shared" si="121"/>
        <v>Sow March to May in situ.</v>
      </c>
      <c r="AI318" s="1" t="s">
        <v>853</v>
      </c>
      <c r="AJ318" s="1" t="s">
        <v>1</v>
      </c>
      <c r="AK318" s="1" t="s">
        <v>17104</v>
      </c>
      <c r="AL318" s="1" t="str">
        <f t="shared" si="131"/>
        <v>Unscented</v>
      </c>
      <c r="AM318" s="1" t="b">
        <v>0</v>
      </c>
      <c r="AN318" s="1" t="b">
        <v>0</v>
      </c>
      <c r="AO318" s="1" t="b">
        <v>0</v>
      </c>
      <c r="AP318" s="5" t="s">
        <v>28</v>
      </c>
      <c r="AQ318" s="5" t="str">
        <f t="shared" si="122"/>
        <v>Light, Medium, Heavy</v>
      </c>
      <c r="AR318" s="1" t="s">
        <v>30</v>
      </c>
      <c r="AS318" s="1" t="str">
        <f t="shared" si="132"/>
        <v>None</v>
      </c>
      <c r="AT318" s="1" t="str">
        <f t="shared" si="123"/>
        <v>Full</v>
      </c>
      <c r="AU318" s="1" t="s">
        <v>29</v>
      </c>
      <c r="AV318" s="1" t="str">
        <f t="shared" si="124"/>
        <v>Moist</v>
      </c>
      <c r="AW318" s="1" t="s">
        <v>12</v>
      </c>
      <c r="AX318" s="1" t="str">
        <f t="shared" si="125"/>
        <v>Acid, Neutral, Alkaline</v>
      </c>
      <c r="AY318" s="1" t="b">
        <v>0</v>
      </c>
      <c r="AZ318" s="1" t="b">
        <v>1</v>
      </c>
      <c r="BA318" s="1" t="b">
        <v>1</v>
      </c>
      <c r="BC318" t="str">
        <f t="shared" si="126"/>
        <v>FALSE</v>
      </c>
      <c r="BE318" t="str">
        <f t="shared" si="127"/>
        <v>FALSE</v>
      </c>
      <c r="BF318" s="1" t="b">
        <v>0</v>
      </c>
      <c r="BG318" s="1" t="b">
        <v>0</v>
      </c>
      <c r="BH318" s="1" t="b">
        <v>0</v>
      </c>
      <c r="BI318" s="1" t="s">
        <v>30</v>
      </c>
      <c r="BJ318" s="1" t="str">
        <f t="shared" si="128"/>
        <v>FALSE</v>
      </c>
      <c r="BL318" t="str">
        <f t="shared" si="129"/>
        <v>FALSE</v>
      </c>
      <c r="BM318" s="1" t="b">
        <v>0</v>
      </c>
      <c r="BN318" s="1" t="b">
        <v>0</v>
      </c>
      <c r="BO318" s="1">
        <f t="shared" si="133"/>
        <v>8</v>
      </c>
      <c r="BP318" s="1" t="s">
        <v>31</v>
      </c>
      <c r="BQ318" s="1" cm="1">
        <f t="array" ref="BQ318">_xlfn.IFS(BP318="None Known",0, LEN(BP318)&gt;500, 5,LEN(BP318)&gt;400, 4, LEN(BP318)&gt;300, 3, LEN(BP318)&gt;200, 2, LEN(BP318)&gt;1, 1)</f>
        <v>0</v>
      </c>
      <c r="BR318" s="1" t="s">
        <v>854</v>
      </c>
      <c r="BS318" s="1">
        <v>2</v>
      </c>
      <c r="BT318" s="1" t="s">
        <v>855</v>
      </c>
      <c r="BU318" s="1">
        <v>2</v>
      </c>
      <c r="BV318" s="1" t="s">
        <v>856</v>
      </c>
      <c r="BW318" s="1" t="s">
        <v>31</v>
      </c>
      <c r="BX318" s="1"/>
      <c r="BY318" t="str">
        <f>_xlfn.XLOOKUP($B318,Img_lookup!A:A,Img_lookup!B:B, "Not available")</f>
        <v>612a92eb-fa78-4b1c-823a-8daa6ed1694d</v>
      </c>
      <c r="BZ318" t="str">
        <f>_xlfn.XLOOKUP($B318,Img_lookup!A:A,Img_lookup!C:C, "Not available")</f>
        <v>Beta vulgaris subsp. maritima</v>
      </c>
      <c r="CA318" t="str">
        <f>_xlfn.XLOOKUP($B318,Img_lookup!A:A,Img_lookup!D:D, "Not available")</f>
        <v>miluz</v>
      </c>
      <c r="CB318" t="str">
        <f>_xlfn.XLOOKUP($B318,Img_lookup!A:A,Img_lookup!E:E, "https://imgur.com/aT5wafe")</f>
        <v>https://api.openverse.engineering/v1/images/612a92eb-fa78-4b1c-823a-8daa6ed1694d/thumb/</v>
      </c>
    </row>
    <row r="319" spans="1:80" ht="409.6" x14ac:dyDescent="0.15">
      <c r="A319" s="1" t="s">
        <v>2929</v>
      </c>
      <c r="B319" s="1" t="s">
        <v>2930</v>
      </c>
      <c r="C319" s="1" t="s">
        <v>2931</v>
      </c>
      <c r="D319" s="1" t="s">
        <v>2932</v>
      </c>
      <c r="E319" s="1" t="s">
        <v>2933</v>
      </c>
      <c r="F319" s="1" t="s">
        <v>62</v>
      </c>
      <c r="G319" s="1" t="s">
        <v>62</v>
      </c>
      <c r="H319" s="11" t="str">
        <f t="shared" si="135"/>
        <v>Perennial</v>
      </c>
      <c r="I319" s="1" t="s">
        <v>17107</v>
      </c>
      <c r="J319" s="1">
        <v>12</v>
      </c>
      <c r="K319" s="1">
        <v>3</v>
      </c>
      <c r="L319" t="str" cm="1">
        <f t="array" ref="L319">_xlfn.IFS(J319+K319="", "Unknown", J319+K319&gt;3, "Large", J319+K319&gt;0.5, "Medium", J319+K319&gt;0, "Small")</f>
        <v>Large</v>
      </c>
      <c r="M319" s="1">
        <v>4</v>
      </c>
      <c r="N319" cm="1">
        <f t="array" ref="N319">IF($M319="",INDEX($M$2:$M$2176,MATCH(1,INDEX(($A$2:$A$2176=$A319)*($M$2:$M$2176&lt;&gt;""),0),0)),$M319)</f>
        <v>4</v>
      </c>
      <c r="O319" s="2" t="str">
        <f t="shared" si="130"/>
        <v>Hardy to cold</v>
      </c>
      <c r="P319" s="1" t="s">
        <v>2934</v>
      </c>
      <c r="Q319" s="1" t="s">
        <v>17109</v>
      </c>
      <c r="R319" t="str">
        <f t="shared" si="134"/>
        <v>Fast</v>
      </c>
      <c r="T319" s="1"/>
      <c r="U319" s="1"/>
      <c r="V319" s="1">
        <v>4</v>
      </c>
      <c r="W319" s="6">
        <f t="shared" si="149"/>
        <v>4</v>
      </c>
      <c r="X319" t="str">
        <f t="shared" ref="X319:X325" si="150">IF(W319=1, "January", IF(W319=2, "February", IF(W319=3, "March", IF(W319=4, "April", IF(W319=5, "May", IF(W319=6, "June", IF(W319=7, "July", IF(W319=8, "August", IF(W319=9, "September", IF(W319=10, "October", IF(W319=11, "November", IF(W319=12, "December", "Other"))))))))))))</f>
        <v>April</v>
      </c>
      <c r="Y319" s="1"/>
      <c r="Z319" s="1"/>
      <c r="AA319" s="1">
        <v>10</v>
      </c>
      <c r="AB319" s="1">
        <f t="shared" ref="AB319:AB328" si="151">IF(ISNUMBER(SEARCH("-",AA319)),TRIM(LEFT(AA319,FIND("-",AA319)-1)),AA319)</f>
        <v>10</v>
      </c>
      <c r="AC319" s="1" t="str">
        <f>IF(AB319=1, "January", IF(AB319=2, "February", IF(AB319=3, "March", IF(AB319=4, "April", IF(AB319=5, "May", IF(AB319=6, "June", IF(AB319=7, "July", IF(AB319=8, "August", IF(AB319=9, "September", IF(AB319=10, "October", IF(AB319=11, "November", IF(AB319=12, "December", "Other"))))))))))))</f>
        <v>October</v>
      </c>
      <c r="AD319" s="1"/>
      <c r="AE319" s="1"/>
      <c r="AF319" s="16" t="s">
        <v>23993</v>
      </c>
      <c r="AG319" s="1" t="str">
        <f t="shared" si="120"/>
        <v xml:space="preserve">Seed </v>
      </c>
      <c r="AH319" s="2" t="str">
        <f t="shared" si="121"/>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19" s="1" t="s">
        <v>2935</v>
      </c>
      <c r="AJ319" s="1" t="s">
        <v>1</v>
      </c>
      <c r="AK319" s="1" t="s">
        <v>17106</v>
      </c>
      <c r="AL319" s="1" t="str">
        <f t="shared" si="131"/>
        <v>Scented</v>
      </c>
      <c r="AM319" s="1" t="b">
        <v>1</v>
      </c>
      <c r="AN319" s="1" t="b">
        <v>1</v>
      </c>
      <c r="AO319" s="1" t="b">
        <v>0</v>
      </c>
      <c r="AP319" s="5" t="s">
        <v>28</v>
      </c>
      <c r="AQ319" s="5" t="str">
        <f t="shared" si="122"/>
        <v>Light, Medium, Heavy</v>
      </c>
      <c r="AR319" s="1" t="s">
        <v>10</v>
      </c>
      <c r="AS319" s="1" t="str">
        <f t="shared" si="132"/>
        <v>None, Partial</v>
      </c>
      <c r="AT319" s="1" t="str">
        <f t="shared" si="123"/>
        <v>Partial, Full</v>
      </c>
      <c r="AU319" s="1" t="s">
        <v>29</v>
      </c>
      <c r="AV319" s="1" t="str">
        <f t="shared" si="124"/>
        <v>Moist</v>
      </c>
      <c r="AW319" s="1" t="s">
        <v>12</v>
      </c>
      <c r="AX319" s="1" t="str">
        <f t="shared" si="125"/>
        <v>Acid, Neutral, Alkaline</v>
      </c>
      <c r="AY319" s="1" t="b">
        <v>0</v>
      </c>
      <c r="AZ319" s="1" t="b">
        <v>0</v>
      </c>
      <c r="BA319" s="1" t="b">
        <v>0</v>
      </c>
      <c r="BC319" t="str">
        <f t="shared" si="126"/>
        <v>FALSE</v>
      </c>
      <c r="BE319" t="str">
        <f t="shared" si="127"/>
        <v>FALSE</v>
      </c>
      <c r="BF319" s="1" t="b">
        <v>0</v>
      </c>
      <c r="BG319" s="1" t="b">
        <v>1</v>
      </c>
      <c r="BH319" s="1" t="b">
        <v>0</v>
      </c>
      <c r="BJ319" s="1" t="str">
        <f t="shared" si="128"/>
        <v>FALSE</v>
      </c>
      <c r="BL319" t="str">
        <f t="shared" si="129"/>
        <v>FALSE</v>
      </c>
      <c r="BM319" s="1" t="b">
        <v>0</v>
      </c>
      <c r="BN319" s="1" t="b">
        <v>0</v>
      </c>
      <c r="BO319" s="1">
        <f t="shared" si="133"/>
        <v>15</v>
      </c>
      <c r="BP319" s="1" t="s">
        <v>2936</v>
      </c>
      <c r="BQ319" s="1" cm="1">
        <f t="array" ref="BQ319">_xlfn.IFS(BP319="None Known",0, LEN(BP319)&gt;500, 5,LEN(BP319)&gt;400, 4, LEN(BP319)&gt;300, 3, LEN(BP319)&gt;200, 2, LEN(BP319)&gt;1, 1)</f>
        <v>4</v>
      </c>
      <c r="BR319" s="1" t="s">
        <v>2937</v>
      </c>
      <c r="BS319" s="1">
        <v>3</v>
      </c>
      <c r="BT319" s="1" t="s">
        <v>2938</v>
      </c>
      <c r="BU319" s="1">
        <v>2</v>
      </c>
      <c r="BV319" s="1" t="s">
        <v>161</v>
      </c>
      <c r="BW319" s="1" t="s">
        <v>31</v>
      </c>
      <c r="BX319" s="1"/>
      <c r="BY319" t="str">
        <f>_xlfn.XLOOKUP($B319,Img_lookup!A:A,Img_lookup!B:B, "Not available")</f>
        <v>82e2f27e-6e55-4dbd-ba17-ff286aea2d29</v>
      </c>
      <c r="BZ319" t="str">
        <f>_xlfn.XLOOKUP($B319,Img_lookup!A:A,Img_lookup!C:C, "Not available")</f>
        <v>Betula alleghaniensis</v>
      </c>
      <c r="CA319" t="str">
        <f>_xlfn.XLOOKUP($B319,Img_lookup!A:A,Img_lookup!D:D, "Not available")</f>
        <v>Justin Borevitz</v>
      </c>
      <c r="CB319" t="str">
        <f>_xlfn.XLOOKUP($B319,Img_lookup!A:A,Img_lookup!E:E, "https://imgur.com/aT5wafe")</f>
        <v>https://api.openverse.engineering/v1/images/82e2f27e-6e55-4dbd-ba17-ff286aea2d29/thumb/</v>
      </c>
    </row>
    <row r="320" spans="1:80" ht="409.6" x14ac:dyDescent="0.15">
      <c r="A320" s="1" t="s">
        <v>2929</v>
      </c>
      <c r="B320" s="1" t="s">
        <v>13696</v>
      </c>
      <c r="C320" s="1" t="s">
        <v>13697</v>
      </c>
      <c r="D320" s="1" t="s">
        <v>13698</v>
      </c>
      <c r="E320" s="1" t="s">
        <v>13699</v>
      </c>
      <c r="F320" s="1" t="s">
        <v>62</v>
      </c>
      <c r="G320" s="1" t="s">
        <v>62</v>
      </c>
      <c r="H320" s="11" t="str">
        <f t="shared" si="135"/>
        <v>Perennial</v>
      </c>
      <c r="I320" s="1" t="s">
        <v>17107</v>
      </c>
      <c r="J320" s="1">
        <v>24</v>
      </c>
      <c r="L320" t="str" cm="1">
        <f t="array" ref="L320">_xlfn.IFS(J320+K320="", "Unknown", J320+K320&gt;3, "Large", J320+K320&gt;0.5, "Medium", J320+K320&gt;0, "Small")</f>
        <v>Large</v>
      </c>
      <c r="M320" s="1">
        <v>3</v>
      </c>
      <c r="N320" cm="1">
        <f t="array" ref="N320">IF($M320="",INDEX($M$2:$M$2176,MATCH(1,INDEX(($A$2:$A$2176=$A320)*($M$2:$M$2176&lt;&gt;""),0),0)),$M320)</f>
        <v>3</v>
      </c>
      <c r="O320" s="2" t="str">
        <f t="shared" si="130"/>
        <v>Hardy to cold</v>
      </c>
      <c r="P320" s="1" t="s">
        <v>13700</v>
      </c>
      <c r="Q320" s="1" t="s">
        <v>17109</v>
      </c>
      <c r="R320" t="str">
        <f t="shared" si="134"/>
        <v>Fast</v>
      </c>
      <c r="T320" s="1"/>
      <c r="U320" s="1"/>
      <c r="V320" s="1">
        <v>4</v>
      </c>
      <c r="W320" s="6">
        <f t="shared" si="149"/>
        <v>4</v>
      </c>
      <c r="X320" t="str">
        <f t="shared" si="150"/>
        <v>April</v>
      </c>
      <c r="Y320" s="1"/>
      <c r="Z320" s="1"/>
      <c r="AA320" s="1">
        <v>10</v>
      </c>
      <c r="AB320" s="1">
        <f t="shared" si="151"/>
        <v>10</v>
      </c>
      <c r="AC320" s="1" t="str">
        <f>IF(AB320=1, "January", IF(AB320=2, "February", IF(AB320=3, "March", IF(AB320=4, "April", IF(AB320=5, "May", IF(AB320=6, "June", IF(AB320=7, "July", IF(AB320=8, "August", IF(AB320=9, "September", IF(AB320=10, "October", IF(AB320=11, "November", IF(AB320=12, "December", "Other"))))))))))))</f>
        <v>October</v>
      </c>
      <c r="AD320" s="1"/>
      <c r="AE320" s="1"/>
      <c r="AF320" s="16" t="s">
        <v>23993</v>
      </c>
      <c r="AG320" s="1" t="str">
        <f t="shared" si="120"/>
        <v xml:space="preserve">Seed </v>
      </c>
      <c r="AH320" s="2" t="str">
        <f t="shared" si="121"/>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0" s="1" t="s">
        <v>13701</v>
      </c>
      <c r="AJ320" s="1" t="s">
        <v>1</v>
      </c>
      <c r="AK320" s="1" t="s">
        <v>17106</v>
      </c>
      <c r="AL320" s="1" t="str">
        <f t="shared" si="131"/>
        <v>Scented</v>
      </c>
      <c r="AM320" s="1" t="b">
        <v>1</v>
      </c>
      <c r="AN320" s="1" t="b">
        <v>1</v>
      </c>
      <c r="AO320" s="1" t="b">
        <v>0</v>
      </c>
      <c r="AP320" s="5" t="s">
        <v>28</v>
      </c>
      <c r="AQ320" s="5" t="str">
        <f t="shared" si="122"/>
        <v>Light, Medium, Heavy</v>
      </c>
      <c r="AR320" s="1" t="s">
        <v>10</v>
      </c>
      <c r="AS320" s="1" t="str">
        <f t="shared" si="132"/>
        <v>None, Partial</v>
      </c>
      <c r="AT320" s="1" t="str">
        <f t="shared" si="123"/>
        <v>Partial, Full</v>
      </c>
      <c r="AU320" s="1" t="s">
        <v>29</v>
      </c>
      <c r="AV320" s="1" t="str">
        <f t="shared" si="124"/>
        <v>Moist</v>
      </c>
      <c r="AW320" s="1" t="s">
        <v>12</v>
      </c>
      <c r="AX320" s="1" t="str">
        <f t="shared" si="125"/>
        <v>Acid, Neutral, Alkaline</v>
      </c>
      <c r="AY320" s="1" t="b">
        <v>1</v>
      </c>
      <c r="AZ320" s="1" t="b">
        <v>0</v>
      </c>
      <c r="BA320" s="1" t="b">
        <v>0</v>
      </c>
      <c r="BC320" t="str">
        <f t="shared" si="126"/>
        <v>FALSE</v>
      </c>
      <c r="BE320" t="str">
        <f t="shared" si="127"/>
        <v>FALSE</v>
      </c>
      <c r="BF320" s="1" t="b">
        <v>0</v>
      </c>
      <c r="BG320" s="1" t="b">
        <v>1</v>
      </c>
      <c r="BH320" s="1" t="b">
        <v>0</v>
      </c>
      <c r="BJ320" s="1" t="str">
        <f t="shared" si="128"/>
        <v>FALSE</v>
      </c>
      <c r="BL320" t="str">
        <f t="shared" si="129"/>
        <v>FALSE</v>
      </c>
      <c r="BM320" s="1" t="b">
        <v>0</v>
      </c>
      <c r="BN320" s="1" t="b">
        <v>0</v>
      </c>
      <c r="BO320" s="1">
        <f t="shared" si="133"/>
        <v>20</v>
      </c>
      <c r="BP320" s="1" t="s">
        <v>13702</v>
      </c>
      <c r="BQ320" s="1" cm="1">
        <f t="array" ref="BQ320">_xlfn.IFS(BP320="None Known",0, LEN(BP320)&gt;500, 5,LEN(BP320)&gt;400, 4, LEN(BP320)&gt;300, 3, LEN(BP320)&gt;200, 2, LEN(BP320)&gt;1, 1)</f>
        <v>5</v>
      </c>
      <c r="BR320" s="1" t="s">
        <v>13703</v>
      </c>
      <c r="BS320" s="1">
        <v>4</v>
      </c>
      <c r="BT320" s="1" t="s">
        <v>13704</v>
      </c>
      <c r="BU320" s="1">
        <v>3</v>
      </c>
      <c r="BV320" s="1" t="s">
        <v>5208</v>
      </c>
      <c r="BW320" s="1" t="s">
        <v>13705</v>
      </c>
      <c r="BX320" s="1"/>
      <c r="BY320" t="str">
        <f>_xlfn.XLOOKUP($B320,Img_lookup!A:A,Img_lookup!B:B, "Not available")</f>
        <v>24207efb-c524-4ae3-acce-2bff9ceed86e</v>
      </c>
      <c r="BZ320" t="str">
        <f>_xlfn.XLOOKUP($B320,Img_lookup!A:A,Img_lookup!C:C, "Not available")</f>
        <v>Betula lenta (cherry birch, black birch) male and female catkins, Wallingford, CT</v>
      </c>
      <c r="CA320" t="str">
        <f>_xlfn.XLOOKUP($B320,Img_lookup!A:A,Img_lookup!D:D, "Not available")</f>
        <v>Doug_McGrady</v>
      </c>
      <c r="CB320" t="str">
        <f>_xlfn.XLOOKUP($B320,Img_lookup!A:A,Img_lookup!E:E, "https://imgur.com/aT5wafe")</f>
        <v>https://api.openverse.engineering/v1/images/24207efb-c524-4ae3-acce-2bff9ceed86e/thumb/</v>
      </c>
    </row>
    <row r="321" spans="1:80" ht="409.6" x14ac:dyDescent="0.15">
      <c r="A321" s="1" t="s">
        <v>2929</v>
      </c>
      <c r="B321" s="1" t="s">
        <v>7260</v>
      </c>
      <c r="C321" s="1" t="s">
        <v>7261</v>
      </c>
      <c r="E321" s="1" t="s">
        <v>7262</v>
      </c>
      <c r="F321" s="1" t="s">
        <v>62</v>
      </c>
      <c r="G321" s="1" t="s">
        <v>62</v>
      </c>
      <c r="H321" s="11" t="str">
        <f t="shared" si="135"/>
        <v>Perennial</v>
      </c>
      <c r="I321" s="1" t="s">
        <v>17107</v>
      </c>
      <c r="J321" s="1">
        <v>20</v>
      </c>
      <c r="L321" t="str" cm="1">
        <f t="array" ref="L321">_xlfn.IFS(J321+K321="", "Unknown", J321+K321&gt;3, "Large", J321+K321&gt;0.5, "Medium", J321+K321&gt;0, "Small")</f>
        <v>Large</v>
      </c>
      <c r="M321" s="1">
        <v>4</v>
      </c>
      <c r="N321" cm="1">
        <f t="array" ref="N321">IF($M321="",INDEX($M$2:$M$2176,MATCH(1,INDEX(($A$2:$A$2176=$A321)*($M$2:$M$2176&lt;&gt;""),0),0)),$M321)</f>
        <v>4</v>
      </c>
      <c r="O321" s="2" t="str">
        <f t="shared" si="130"/>
        <v>Hardy to cold</v>
      </c>
      <c r="P321" s="1" t="s">
        <v>7263</v>
      </c>
      <c r="Q321" s="1" t="s">
        <v>17109</v>
      </c>
      <c r="R321" t="str">
        <f t="shared" si="134"/>
        <v>Fast</v>
      </c>
      <c r="T321" s="1"/>
      <c r="U321" s="1"/>
      <c r="V321" s="1">
        <v>3</v>
      </c>
      <c r="W321" s="6">
        <f t="shared" si="149"/>
        <v>3</v>
      </c>
      <c r="X321" t="str">
        <f t="shared" si="150"/>
        <v>March</v>
      </c>
      <c r="Y321" s="1"/>
      <c r="Z321" s="1"/>
      <c r="AA321" s="1">
        <v>6</v>
      </c>
      <c r="AB321" s="1">
        <f t="shared" si="151"/>
        <v>6</v>
      </c>
      <c r="AC321" s="1" t="str">
        <f>IF(AB321=1, "January", IF(AB321=2, "February", IF(AB321=3, "March", IF(AB321=4, "April", IF(AB321=5, "May", IF(AB321=6, "June", IF(AB321=7, "July", IF(AB321=8, "August", IF(AB321=9, "September", IF(AB321=10, "October", IF(AB321=11, "November", IF(AB321=12, "December", "Other"))))))))))))</f>
        <v>June</v>
      </c>
      <c r="AD321" s="1"/>
      <c r="AE321" s="1"/>
      <c r="AF321" s="16" t="s">
        <v>23993</v>
      </c>
      <c r="AG321" s="1" t="str">
        <f t="shared" si="120"/>
        <v xml:space="preserve">Seed </v>
      </c>
      <c r="AH321" s="2" t="str">
        <f t="shared" si="121"/>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1" s="1" t="s">
        <v>7264</v>
      </c>
      <c r="AJ321" s="1" t="s">
        <v>1</v>
      </c>
      <c r="AK321" s="1" t="s">
        <v>17106</v>
      </c>
      <c r="AL321" s="1" t="str">
        <f t="shared" si="131"/>
        <v>Unscented</v>
      </c>
      <c r="AM321" s="1" t="b">
        <v>0</v>
      </c>
      <c r="AN321" s="1" t="b">
        <v>1</v>
      </c>
      <c r="AO321" s="1" t="b">
        <v>0</v>
      </c>
      <c r="AP321" s="5" t="s">
        <v>28</v>
      </c>
      <c r="AQ321" s="5" t="str">
        <f t="shared" si="122"/>
        <v>Light, Medium, Heavy</v>
      </c>
      <c r="AR321" s="1" t="s">
        <v>10</v>
      </c>
      <c r="AS321" s="1" t="str">
        <f t="shared" si="132"/>
        <v>None, Partial</v>
      </c>
      <c r="AT321" s="1" t="str">
        <f t="shared" si="123"/>
        <v>Partial, Full</v>
      </c>
      <c r="AU321" s="1" t="s">
        <v>29</v>
      </c>
      <c r="AV321" s="1" t="str">
        <f t="shared" si="124"/>
        <v>Moist</v>
      </c>
      <c r="AW321" s="1" t="s">
        <v>12</v>
      </c>
      <c r="AX321" s="1" t="str">
        <f t="shared" si="125"/>
        <v>Acid, Neutral, Alkaline</v>
      </c>
      <c r="AY321" s="1" t="b">
        <v>0</v>
      </c>
      <c r="AZ321" s="1" t="b">
        <v>0</v>
      </c>
      <c r="BA321" s="1" t="b">
        <v>0</v>
      </c>
      <c r="BC321" t="str">
        <f t="shared" si="126"/>
        <v>FALSE</v>
      </c>
      <c r="BE321" t="str">
        <f t="shared" si="127"/>
        <v>FALSE</v>
      </c>
      <c r="BF321" s="1" t="b">
        <v>0</v>
      </c>
      <c r="BG321" s="1" t="b">
        <v>1</v>
      </c>
      <c r="BH321" s="1" t="b">
        <v>0</v>
      </c>
      <c r="BJ321" s="1" t="str">
        <f t="shared" si="128"/>
        <v>FALSE</v>
      </c>
      <c r="BL321" t="str">
        <f t="shared" si="129"/>
        <v>FALSE</v>
      </c>
      <c r="BM321" s="1" t="b">
        <v>0</v>
      </c>
      <c r="BN321" s="1" t="b">
        <v>0</v>
      </c>
      <c r="BO321" s="1">
        <f t="shared" si="133"/>
        <v>15</v>
      </c>
      <c r="BP321" s="1" t="s">
        <v>7265</v>
      </c>
      <c r="BQ321" s="1" cm="1">
        <f t="array" ref="BQ321">_xlfn.IFS(BP321="None Known",0, LEN(BP321)&gt;500, 5,LEN(BP321)&gt;400, 4, LEN(BP321)&gt;300, 3, LEN(BP321)&gt;200, 2, LEN(BP321)&gt;1, 1)</f>
        <v>4</v>
      </c>
      <c r="BR321" s="1" t="s">
        <v>7266</v>
      </c>
      <c r="BS321" s="1">
        <v>3</v>
      </c>
      <c r="BT321" s="1" t="s">
        <v>7267</v>
      </c>
      <c r="BU321" s="1">
        <v>2</v>
      </c>
      <c r="BV321" s="1" t="s">
        <v>161</v>
      </c>
      <c r="BW321" s="1" t="s">
        <v>31</v>
      </c>
      <c r="BX321" s="1"/>
      <c r="BY321" t="str">
        <f>_xlfn.XLOOKUP($B321,Img_lookup!A:A,Img_lookup!B:B, "Not available")</f>
        <v>89a6c9e1-66c5-4e99-a89b-8119f8972bca</v>
      </c>
      <c r="BZ321" t="str">
        <f>_xlfn.XLOOKUP($B321,Img_lookup!A:A,Img_lookup!C:C, "Not available")</f>
        <v>Black birch (Betula nigra) illustration from Trait√© des Arbres</v>
      </c>
      <c r="CA321" t="str">
        <f>_xlfn.XLOOKUP($B321,Img_lookup!A:A,Img_lookup!D:D, "Not available")</f>
        <v>Free Public Domain Illustrations by rawpixel</v>
      </c>
      <c r="CB321" t="str">
        <f>_xlfn.XLOOKUP($B321,Img_lookup!A:A,Img_lookup!E:E, "https://imgur.com/aT5wafe")</f>
        <v>https://api.openverse.engineering/v1/images/89a6c9e1-66c5-4e99-a89b-8119f8972bca/thumb/</v>
      </c>
    </row>
    <row r="322" spans="1:80" ht="409.6" x14ac:dyDescent="0.15">
      <c r="A322" s="1" t="s">
        <v>2929</v>
      </c>
      <c r="B322" s="1" t="s">
        <v>8326</v>
      </c>
      <c r="C322" s="1" t="s">
        <v>8327</v>
      </c>
      <c r="D322" s="1" t="s">
        <v>8328</v>
      </c>
      <c r="E322" s="1" t="s">
        <v>8329</v>
      </c>
      <c r="F322" s="1" t="s">
        <v>62</v>
      </c>
      <c r="G322" s="1" t="s">
        <v>62</v>
      </c>
      <c r="H322" s="11" t="str">
        <f t="shared" si="135"/>
        <v>Perennial</v>
      </c>
      <c r="I322" s="1" t="s">
        <v>17107</v>
      </c>
      <c r="J322" s="1">
        <v>20</v>
      </c>
      <c r="K322" s="1">
        <v>5</v>
      </c>
      <c r="L322" t="str" cm="1">
        <f t="array" ref="L322">_xlfn.IFS(J322+K322="", "Unknown", J322+K322&gt;3, "Large", J322+K322&gt;0.5, "Medium", J322+K322&gt;0, "Small")</f>
        <v>Large</v>
      </c>
      <c r="M322" s="1">
        <v>1</v>
      </c>
      <c r="N322" cm="1">
        <f t="array" ref="N322">IF($M322="",INDEX($M$2:$M$2176,MATCH(1,INDEX(($A$2:$A$2176=$A322)*($M$2:$M$2176&lt;&gt;""),0),0)),$M322)</f>
        <v>1</v>
      </c>
      <c r="O322" s="2" t="str">
        <f t="shared" si="130"/>
        <v>Hardy to cold</v>
      </c>
      <c r="P322" s="1" t="s">
        <v>8330</v>
      </c>
      <c r="Q322" s="1" t="s">
        <v>17109</v>
      </c>
      <c r="R322" t="str">
        <f t="shared" si="134"/>
        <v>Fast</v>
      </c>
      <c r="T322" s="1"/>
      <c r="U322" s="1"/>
      <c r="V322" s="1">
        <v>4</v>
      </c>
      <c r="W322" s="6">
        <f t="shared" si="149"/>
        <v>4</v>
      </c>
      <c r="X322" t="str">
        <f t="shared" si="150"/>
        <v>April</v>
      </c>
      <c r="Y322" s="1"/>
      <c r="Z322" s="1"/>
      <c r="AA322" s="1">
        <v>10</v>
      </c>
      <c r="AB322" s="1">
        <f t="shared" si="151"/>
        <v>10</v>
      </c>
      <c r="AC322" s="1" t="str">
        <f>IF(AB322=1, "January", IF(AB322=2, "February", IF(AB322=3, "March", IF(AB322=4, "April", IF(AB322=5, "May", IF(AB322=6, "June", IF(AB322=7, "July", IF(AB322=8, "August", IF(AB322=9, "September", IF(AB322=10, "October", IF(AB322=11, "November", IF(AB322=12, "December", "Other"))))))))))))</f>
        <v>October</v>
      </c>
      <c r="AD322" s="1"/>
      <c r="AE322" s="1"/>
      <c r="AF322" s="16" t="s">
        <v>23993</v>
      </c>
      <c r="AG322" s="1" t="str">
        <f t="shared" ref="AG322:AG385" si="152">LEFT(AF322,FIND("-",AF322)-1)</f>
        <v xml:space="preserve">Seed </v>
      </c>
      <c r="AH322" s="2" t="str">
        <f t="shared" ref="AH322:AH385" si="153">RIGHT(AF322,LEN(AF322)-FIND("-",AF322)-1)</f>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2" s="1" t="s">
        <v>8331</v>
      </c>
      <c r="AJ322" s="1" t="s">
        <v>1</v>
      </c>
      <c r="AK322" s="1" t="s">
        <v>17106</v>
      </c>
      <c r="AL322" s="1" t="str">
        <f t="shared" si="131"/>
        <v>Unscented</v>
      </c>
      <c r="AM322" s="1" t="b">
        <v>0</v>
      </c>
      <c r="AN322" s="1" t="b">
        <v>0</v>
      </c>
      <c r="AO322" s="1" t="b">
        <v>0</v>
      </c>
      <c r="AP322" s="5" t="s">
        <v>28</v>
      </c>
      <c r="AQ322" s="5" t="str">
        <f t="shared" ref="AQ322:AQ385" si="154">IF(AP322="L", "Light", IF(AP322="M", "Medium", IF(AP322="H", "Heavy", IF(AP322="LM", "Light, Medium", IF(AP322="MH", "Medium, Heavy", IF(AP322="LMH", "Light, Medium, Heavy", ""))))))</f>
        <v>Light, Medium, Heavy</v>
      </c>
      <c r="AR322" s="1" t="s">
        <v>30</v>
      </c>
      <c r="AS322" s="1" t="str">
        <f t="shared" si="132"/>
        <v>None</v>
      </c>
      <c r="AT322" s="1" t="str">
        <f t="shared" ref="AT322:AT385" si="155">IF(AR322="N", "Full", IF(AR322="S", "Partial", IF(AR322="F", "None", IF(AR322="SN", "Partial, Full", IF(AR322="NP", "None, Partial", IF(AR322="FSN", "None, Partial, Full", ""))))))</f>
        <v>Full</v>
      </c>
      <c r="AU322" s="1" t="s">
        <v>11</v>
      </c>
      <c r="AV322" s="1" t="str">
        <f t="shared" ref="AV322:AV385" si="156">IF(AU322="D", "Dry", IF(AU322="M", "Moist", IF(AU322="We", "Wet/Water", IF(AU322="Wa", "Wet/Water", IF(AU322="WeWa", "Wet/Water", IF(AU322="DM", "Dry, Moist", IF(AU322="DMWe", "Dry, Moist, Wet/Water", IF(AU322="MWe", "Moist, Wet/Water", IF(AU322="MWeWa", "Moist, Wet/Water", IF(AU322="WeM", "Moist, Wet/Water",""))))))))))</f>
        <v>Dry, Moist</v>
      </c>
      <c r="AW322" s="1" t="s">
        <v>12</v>
      </c>
      <c r="AX322" s="1" t="str">
        <f t="shared" ref="AX322:AX385" si="157">IF(AW322="A", "Acid", IF(AW322="N", "Neutral", IF(AW322="B", "Alkaline", IF(AW322="AN", "Acid, Neutral", IF(AW322="NB", "Neutral, Alkaline", IF(AW322="ANB", "Acid, Neutral, Alkaline", ""))))))</f>
        <v>Acid, Neutral, Alkaline</v>
      </c>
      <c r="AY322" s="1" t="b">
        <v>0</v>
      </c>
      <c r="AZ322" s="1" t="b">
        <v>0</v>
      </c>
      <c r="BA322" s="1" t="b">
        <v>0</v>
      </c>
      <c r="BC322" t="str">
        <f t="shared" ref="BC322:BC385" si="158">IF(BB322="M", "TRUE", IF(BB322="W", "TRUE", "FALSE"))</f>
        <v>FALSE</v>
      </c>
      <c r="BE322" t="str">
        <f t="shared" ref="BE322:BE385" si="159">IF(BD322="Y", "TRUE", "FALSE")</f>
        <v>FALSE</v>
      </c>
      <c r="BF322" s="1" t="b">
        <v>1</v>
      </c>
      <c r="BG322" s="1" t="b">
        <v>1</v>
      </c>
      <c r="BH322" s="1" t="b">
        <v>0</v>
      </c>
      <c r="BJ322" s="1" t="str">
        <f t="shared" ref="BJ322:BJ385" si="160">IF(BI322="Y", "TRUE", "FALSE")</f>
        <v>FALSE</v>
      </c>
      <c r="BL322" t="str">
        <f t="shared" ref="BL322:BL385" si="161">IF(BK322="Y", "TRUE", "FALSE")</f>
        <v>FALSE</v>
      </c>
      <c r="BM322" s="1" t="b">
        <v>0</v>
      </c>
      <c r="BN322" s="1" t="b">
        <v>0</v>
      </c>
      <c r="BO322" s="1">
        <f t="shared" si="133"/>
        <v>19</v>
      </c>
      <c r="BP322" s="1" t="s">
        <v>8332</v>
      </c>
      <c r="BQ322" s="1" cm="1">
        <f t="array" ref="BQ322">_xlfn.IFS(BP322="None Known",0, LEN(BP322)&gt;500, 5,LEN(BP322)&gt;400, 4, LEN(BP322)&gt;300, 3, LEN(BP322)&gt;200, 2, LEN(BP322)&gt;1, 1)</f>
        <v>5</v>
      </c>
      <c r="BR322" s="1" t="s">
        <v>8333</v>
      </c>
      <c r="BS322" s="1">
        <v>4</v>
      </c>
      <c r="BT322" s="1" t="s">
        <v>8334</v>
      </c>
      <c r="BU322" s="1">
        <v>2</v>
      </c>
      <c r="BV322" s="1" t="s">
        <v>161</v>
      </c>
      <c r="BW322" s="1" t="s">
        <v>31</v>
      </c>
      <c r="BX322" s="1"/>
      <c r="BY322" t="str">
        <f>_xlfn.XLOOKUP($B322,Img_lookup!A:A,Img_lookup!B:B, "Not available")</f>
        <v>43800c0d-96b0-42a7-ad30-88161af09a22</v>
      </c>
      <c r="BZ322" t="str">
        <f>_xlfn.XLOOKUP($B322,Img_lookup!A:A,Img_lookup!C:C, "Not available")</f>
        <v>Paper Birch (Betula papyrifera)</v>
      </c>
      <c r="CA322" t="str">
        <f>_xlfn.XLOOKUP($B322,Img_lookup!A:A,Img_lookup!D:D, "Not available")</f>
        <v>GlacierNPS</v>
      </c>
      <c r="CB322" t="str">
        <f>_xlfn.XLOOKUP($B322,Img_lookup!A:A,Img_lookup!E:E, "https://imgur.com/aT5wafe")</f>
        <v>https://api.openverse.engineering/v1/images/43800c0d-96b0-42a7-ad30-88161af09a22/thumb/</v>
      </c>
    </row>
    <row r="323" spans="1:80" ht="409.6" x14ac:dyDescent="0.15">
      <c r="A323" s="1" t="s">
        <v>2929</v>
      </c>
      <c r="B323" s="1" t="s">
        <v>6671</v>
      </c>
      <c r="C323" s="1" t="s">
        <v>6672</v>
      </c>
      <c r="D323" s="1" t="s">
        <v>6673</v>
      </c>
      <c r="E323" s="1" t="s">
        <v>6674</v>
      </c>
      <c r="F323" s="1" t="s">
        <v>62</v>
      </c>
      <c r="G323" s="1" t="s">
        <v>62</v>
      </c>
      <c r="H323" s="11" t="str">
        <f t="shared" si="135"/>
        <v>Perennial</v>
      </c>
      <c r="I323" s="1" t="s">
        <v>17107</v>
      </c>
      <c r="J323" s="1">
        <v>20</v>
      </c>
      <c r="K323" s="1">
        <v>10</v>
      </c>
      <c r="L323" t="str" cm="1">
        <f t="array" ref="L323">_xlfn.IFS(J323+K323="", "Unknown", J323+K323&gt;3, "Large", J323+K323&gt;0.5, "Medium", J323+K323&gt;0, "Small")</f>
        <v>Large</v>
      </c>
      <c r="M323" s="1">
        <v>2</v>
      </c>
      <c r="N323" cm="1">
        <f t="array" ref="N323">IF($M323="",INDEX($M$2:$M$2176,MATCH(1,INDEX(($A$2:$A$2176=$A323)*($M$2:$M$2176&lt;&gt;""),0),0)),$M323)</f>
        <v>2</v>
      </c>
      <c r="O323" s="2" t="str">
        <f t="shared" ref="O323:O386" si="162">IF(N323="", "Temperate zone", IF(N323&lt;5, "Hardy to cold", IF(N323&lt;8, "Seasonal outdoors", IF(N323&lt;12, "Grown indoors", "all Temperate zone"))))</f>
        <v>Hardy to cold</v>
      </c>
      <c r="P323" s="1" t="s">
        <v>6675</v>
      </c>
      <c r="Q323" s="1" t="s">
        <v>17109</v>
      </c>
      <c r="R323" t="str">
        <f t="shared" si="134"/>
        <v>Fast</v>
      </c>
      <c r="T323" s="1"/>
      <c r="U323" s="1"/>
      <c r="V323" s="1">
        <v>4</v>
      </c>
      <c r="W323" s="6">
        <f t="shared" si="149"/>
        <v>4</v>
      </c>
      <c r="X323" t="str">
        <f t="shared" si="150"/>
        <v>April</v>
      </c>
      <c r="Y323" s="1"/>
      <c r="Z323" s="1"/>
      <c r="AA323" s="1" t="s">
        <v>51</v>
      </c>
      <c r="AB323" s="1" t="str">
        <f t="shared" si="151"/>
        <v>7</v>
      </c>
      <c r="AC323" s="1" t="str">
        <f>IF(AB323="1", "January", IF(AB323="2", "February", IF(AB323="3", "March", IF(AB323="4", "April", IF(AB323="5", "May", IF(AB323="6", "June", IF(AB323="7", "July", IF(AB323="8", "August", IF(AB323="9", "September", IF(AB323="10", "October", IF(AB323="11", "November", IF(AB323="12", "December", "Other"))))))))))))</f>
        <v>July</v>
      </c>
      <c r="AD323" s="1" t="str">
        <f>IF(ISNUMBER(SEARCH("-",AA323)),TRIM(RIGHT(AA323,LEN(AA323)-SEARCH("-",AA323))),AA323)</f>
        <v>8</v>
      </c>
      <c r="AE323" s="1" t="str">
        <f>IF(AD323="1", "January", IF(AD323="2", "February", IF(AD323="3", "March", IF(AD323="4", "April", IF(AD323="5", "May", IF(AD323="6", "June", IF(AD323="7", "July", IF(AD323="8", "August", IF(AD323="9", "September", IF(AD323="10", "October", IF(AD323="11", "November", IF(AD323="12", "December", "Other"))))))))))))</f>
        <v>August</v>
      </c>
      <c r="AF323" s="16" t="s">
        <v>23993</v>
      </c>
      <c r="AG323" s="1" t="str">
        <f t="shared" si="152"/>
        <v xml:space="preserve">Seed </v>
      </c>
      <c r="AH323" s="2" t="str">
        <f t="shared" si="153"/>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3" s="1" t="s">
        <v>6676</v>
      </c>
      <c r="AJ323" s="1" t="s">
        <v>1</v>
      </c>
      <c r="AK323" s="1" t="s">
        <v>17106</v>
      </c>
      <c r="AL323" s="1" t="str">
        <f t="shared" ref="AL323:AL386" si="163">IF(AM323=TRUE, "Scented", "Unscented")</f>
        <v>Scented</v>
      </c>
      <c r="AM323" s="1" t="b">
        <v>1</v>
      </c>
      <c r="AN323" s="1" t="b">
        <v>1</v>
      </c>
      <c r="AO323" s="1" t="b">
        <v>0</v>
      </c>
      <c r="AP323" s="5" t="s">
        <v>28</v>
      </c>
      <c r="AQ323" s="5" t="str">
        <f t="shared" si="154"/>
        <v>Light, Medium, Heavy</v>
      </c>
      <c r="AR323" s="1" t="s">
        <v>30</v>
      </c>
      <c r="AS323" s="1" t="str">
        <f t="shared" ref="AS323:AS386" si="164">IF(AR323="N", "None", IF(AR323="S", "Partial", IF(AR323="F", "Full", IF(AR323="SN", "None, Partial", IF(AR323="FS", "Partial, Full", IF(AR323="FSN", "None, Partial, Full", ""))))))</f>
        <v>None</v>
      </c>
      <c r="AT323" s="1" t="str">
        <f t="shared" si="155"/>
        <v>Full</v>
      </c>
      <c r="AU323" s="1" t="s">
        <v>11</v>
      </c>
      <c r="AV323" s="1" t="str">
        <f t="shared" si="156"/>
        <v>Dry, Moist</v>
      </c>
      <c r="AW323" s="1" t="s">
        <v>12</v>
      </c>
      <c r="AX323" s="1" t="str">
        <f t="shared" si="157"/>
        <v>Acid, Neutral, Alkaline</v>
      </c>
      <c r="AY323" s="1" t="b">
        <v>1</v>
      </c>
      <c r="AZ323" s="1" t="b">
        <v>0</v>
      </c>
      <c r="BA323" s="1" t="b">
        <v>0</v>
      </c>
      <c r="BB323" s="1" t="s">
        <v>275</v>
      </c>
      <c r="BC323" t="str">
        <f t="shared" si="158"/>
        <v>TRUE</v>
      </c>
      <c r="BE323" t="str">
        <f t="shared" si="159"/>
        <v>FALSE</v>
      </c>
      <c r="BF323" s="1" t="b">
        <v>1</v>
      </c>
      <c r="BG323" s="1" t="b">
        <v>1</v>
      </c>
      <c r="BH323" s="1" t="b">
        <v>0</v>
      </c>
      <c r="BJ323" s="1" t="str">
        <f t="shared" si="160"/>
        <v>FALSE</v>
      </c>
      <c r="BL323" t="str">
        <f t="shared" si="161"/>
        <v>FALSE</v>
      </c>
      <c r="BM323" s="1" t="b">
        <v>0</v>
      </c>
      <c r="BN323" s="1" t="b">
        <v>1</v>
      </c>
      <c r="BO323" s="1">
        <f t="shared" ref="BO323:BO386" si="165">BQ323+(BS323*3)+BU323</f>
        <v>20</v>
      </c>
      <c r="BP323" s="1" t="s">
        <v>6677</v>
      </c>
      <c r="BQ323" s="1" cm="1">
        <f t="array" ref="BQ323">_xlfn.IFS(BP323="None Known",0, LEN(BP323)&gt;500, 5,LEN(BP323)&gt;400, 4, LEN(BP323)&gt;300, 3, LEN(BP323)&gt;200, 2, LEN(BP323)&gt;1, 1)</f>
        <v>5</v>
      </c>
      <c r="BR323" s="1" t="s">
        <v>6678</v>
      </c>
      <c r="BS323" s="1">
        <v>4</v>
      </c>
      <c r="BT323" s="1" t="s">
        <v>6679</v>
      </c>
      <c r="BU323" s="1">
        <v>3</v>
      </c>
      <c r="BV323" s="1" t="s">
        <v>6680</v>
      </c>
      <c r="BW323" s="1" t="s">
        <v>31</v>
      </c>
      <c r="BX323" s="1"/>
      <c r="BY323" t="str">
        <f>_xlfn.XLOOKUP($B323,Img_lookup!A:A,Img_lookup!B:B, "Not available")</f>
        <v>83d32797-2437-4c7c-8d33-5079b848e988</v>
      </c>
      <c r="BZ323" t="str">
        <f>_xlfn.XLOOKUP($B323,Img_lookup!A:A,Img_lookup!C:C, "Not available")</f>
        <v>Betula pendula</v>
      </c>
      <c r="CA323" t="str">
        <f>_xlfn.XLOOKUP($B323,Img_lookup!A:A,Img_lookup!D:D, "Not available")</f>
        <v>talaakso</v>
      </c>
      <c r="CB323" t="str">
        <f>_xlfn.XLOOKUP($B323,Img_lookup!A:A,Img_lookup!E:E, "https://imgur.com/aT5wafe")</f>
        <v>https://api.openverse.engineering/v1/images/83d32797-2437-4c7c-8d33-5079b848e988/thumb/</v>
      </c>
    </row>
    <row r="324" spans="1:80" ht="409.6" x14ac:dyDescent="0.15">
      <c r="A324" s="1" t="s">
        <v>2929</v>
      </c>
      <c r="B324" s="1" t="s">
        <v>14408</v>
      </c>
      <c r="C324" s="1" t="s">
        <v>14409</v>
      </c>
      <c r="E324" s="1" t="s">
        <v>14410</v>
      </c>
      <c r="F324" s="1" t="s">
        <v>62</v>
      </c>
      <c r="G324" s="1" t="s">
        <v>62</v>
      </c>
      <c r="H324" s="11" t="str">
        <f t="shared" si="135"/>
        <v>Perennial</v>
      </c>
      <c r="I324" s="1" t="s">
        <v>17107</v>
      </c>
      <c r="J324" s="1">
        <v>12</v>
      </c>
      <c r="L324" t="str" cm="1">
        <f t="array" ref="L324">_xlfn.IFS(J324+K324="", "Unknown", J324+K324&gt;3, "Large", J324+K324&gt;0.5, "Medium", J324+K324&gt;0, "Small")</f>
        <v>Large</v>
      </c>
      <c r="M324" s="1">
        <v>4</v>
      </c>
      <c r="N324" cm="1">
        <f t="array" ref="N324">IF($M324="",INDEX($M$2:$M$2176,MATCH(1,INDEX(($A$2:$A$2176=$A324)*($M$2:$M$2176&lt;&gt;""),0),0)),$M324)</f>
        <v>4</v>
      </c>
      <c r="O324" s="2" t="str">
        <f t="shared" si="162"/>
        <v>Hardy to cold</v>
      </c>
      <c r="P324" s="1" t="s">
        <v>14411</v>
      </c>
      <c r="Q324" s="1" t="s">
        <v>17109</v>
      </c>
      <c r="R324" t="str">
        <f t="shared" ref="R324:R387" si="166">IF(Q324="Fast", "Fast", IF(Q324="Slow", "Slow", "Medium"))</f>
        <v>Fast</v>
      </c>
      <c r="T324" s="1"/>
      <c r="U324" s="1"/>
      <c r="V324" s="1">
        <v>4</v>
      </c>
      <c r="W324" s="6">
        <f t="shared" si="149"/>
        <v>4</v>
      </c>
      <c r="X324" t="str">
        <f t="shared" si="150"/>
        <v>April</v>
      </c>
      <c r="Y324" s="1"/>
      <c r="Z324" s="1"/>
      <c r="AA324" s="1">
        <v>9</v>
      </c>
      <c r="AB324" s="1">
        <f t="shared" si="151"/>
        <v>9</v>
      </c>
      <c r="AC324" s="1" t="str">
        <f>IF(AB324=1, "January", IF(AB324=2, "February", IF(AB324=3, "March", IF(AB324=4, "April", IF(AB324=5, "May", IF(AB324=6, "June", IF(AB324=7, "July", IF(AB324=8, "August", IF(AB324=9, "September", IF(AB324=10, "October", IF(AB324=11, "November", IF(AB324=12, "December", "Other"))))))))))))</f>
        <v>September</v>
      </c>
      <c r="AD324" s="1"/>
      <c r="AE324" s="1"/>
      <c r="AF324" s="16" t="s">
        <v>23993</v>
      </c>
      <c r="AG324" s="1" t="str">
        <f t="shared" si="152"/>
        <v xml:space="preserve">Seed </v>
      </c>
      <c r="AH324" s="2" t="str">
        <f t="shared" si="153"/>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4" s="1" t="s">
        <v>14412</v>
      </c>
      <c r="AJ324" s="1" t="s">
        <v>1</v>
      </c>
      <c r="AK324" s="1" t="s">
        <v>17106</v>
      </c>
      <c r="AL324" s="1" t="str">
        <f t="shared" si="163"/>
        <v>Unscented</v>
      </c>
      <c r="AM324" s="1" t="b">
        <v>0</v>
      </c>
      <c r="AN324" s="1" t="b">
        <v>1</v>
      </c>
      <c r="AO324" s="1" t="b">
        <v>0</v>
      </c>
      <c r="AP324" s="5" t="s">
        <v>28</v>
      </c>
      <c r="AQ324" s="5" t="str">
        <f t="shared" si="154"/>
        <v>Light, Medium, Heavy</v>
      </c>
      <c r="AR324" s="1" t="s">
        <v>30</v>
      </c>
      <c r="AS324" s="1" t="str">
        <f t="shared" si="164"/>
        <v>None</v>
      </c>
      <c r="AT324" s="1" t="str">
        <f t="shared" si="155"/>
        <v>Full</v>
      </c>
      <c r="AU324" s="1" t="s">
        <v>11</v>
      </c>
      <c r="AV324" s="1" t="str">
        <f t="shared" si="156"/>
        <v>Dry, Moist</v>
      </c>
      <c r="AW324" s="1" t="s">
        <v>12</v>
      </c>
      <c r="AX324" s="1" t="str">
        <f t="shared" si="157"/>
        <v>Acid, Neutral, Alkaline</v>
      </c>
      <c r="AY324" s="1" t="b">
        <v>0</v>
      </c>
      <c r="AZ324" s="1" t="b">
        <v>0</v>
      </c>
      <c r="BA324" s="1" t="b">
        <v>0</v>
      </c>
      <c r="BB324" s="1" t="s">
        <v>30</v>
      </c>
      <c r="BC324" t="str">
        <f t="shared" si="158"/>
        <v>FALSE</v>
      </c>
      <c r="BE324" t="str">
        <f t="shared" si="159"/>
        <v>FALSE</v>
      </c>
      <c r="BF324" s="1" t="b">
        <v>1</v>
      </c>
      <c r="BG324" s="1" t="b">
        <v>1</v>
      </c>
      <c r="BH324" s="1" t="b">
        <v>0</v>
      </c>
      <c r="BJ324" s="1" t="str">
        <f t="shared" si="160"/>
        <v>FALSE</v>
      </c>
      <c r="BL324" t="str">
        <f t="shared" si="161"/>
        <v>FALSE</v>
      </c>
      <c r="BM324" s="1" t="b">
        <v>0</v>
      </c>
      <c r="BN324" s="1" t="b">
        <v>0</v>
      </c>
      <c r="BO324" s="1">
        <f t="shared" si="165"/>
        <v>12</v>
      </c>
      <c r="BP324" s="1" t="s">
        <v>14413</v>
      </c>
      <c r="BQ324" s="1" cm="1">
        <f t="array" ref="BQ324">_xlfn.IFS(BP324="None Known",0, LEN(BP324)&gt;500, 5,LEN(BP324)&gt;400, 4, LEN(BP324)&gt;300, 3, LEN(BP324)&gt;200, 2, LEN(BP324)&gt;1, 1)</f>
        <v>5</v>
      </c>
      <c r="BR324" s="1" t="s">
        <v>14414</v>
      </c>
      <c r="BS324" s="1">
        <v>2</v>
      </c>
      <c r="BT324" s="1" t="s">
        <v>14415</v>
      </c>
      <c r="BU324" s="1">
        <v>1</v>
      </c>
      <c r="BV324" s="1" t="s">
        <v>161</v>
      </c>
      <c r="BW324" s="1" t="s">
        <v>31</v>
      </c>
      <c r="BX324" s="1"/>
      <c r="BY324" t="str">
        <f>_xlfn.XLOOKUP($B324,Img_lookup!A:A,Img_lookup!B:B, "Not available")</f>
        <v>1cb35b59-472c-4ff0-a248-26e55fb974fd</v>
      </c>
      <c r="BZ324" t="str">
        <f>_xlfn.XLOOKUP($B324,Img_lookup!A:A,Img_lookup!C:C, "Not available")</f>
        <v>Betula populifolia</v>
      </c>
      <c r="CA324" t="str">
        <f>_xlfn.XLOOKUP($B324,Img_lookup!A:A,Img_lookup!D:D, "Not available")</f>
        <v>John Yawo</v>
      </c>
      <c r="CB324" t="str">
        <f>_xlfn.XLOOKUP($B324,Img_lookup!A:A,Img_lookup!E:E, "https://imgur.com/aT5wafe")</f>
        <v>https://api.openverse.engineering/v1/images/1cb35b59-472c-4ff0-a248-26e55fb974fd/thumb/</v>
      </c>
    </row>
    <row r="325" spans="1:80" ht="409.6" x14ac:dyDescent="0.15">
      <c r="A325" s="1" t="s">
        <v>2929</v>
      </c>
      <c r="B325" s="1" t="s">
        <v>9782</v>
      </c>
      <c r="C325" s="1" t="s">
        <v>9783</v>
      </c>
      <c r="D325" s="1" t="s">
        <v>9784</v>
      </c>
      <c r="E325" s="1" t="s">
        <v>9785</v>
      </c>
      <c r="F325" s="1" t="s">
        <v>62</v>
      </c>
      <c r="G325" s="1" t="s">
        <v>62</v>
      </c>
      <c r="H325" s="11" t="str">
        <f t="shared" si="135"/>
        <v>Perennial</v>
      </c>
      <c r="I325" s="1" t="s">
        <v>17107</v>
      </c>
      <c r="J325" s="1">
        <v>20</v>
      </c>
      <c r="K325" s="1">
        <v>10</v>
      </c>
      <c r="L325" t="str" cm="1">
        <f t="array" ref="L325">_xlfn.IFS(J325+K325="", "Unknown", J325+K325&gt;3, "Large", J325+K325&gt;0.5, "Medium", J325+K325&gt;0, "Small")</f>
        <v>Large</v>
      </c>
      <c r="M325" s="1">
        <v>1</v>
      </c>
      <c r="N325" cm="1">
        <f t="array" ref="N325">IF($M325="",INDEX($M$2:$M$2176,MATCH(1,INDEX(($A$2:$A$2176=$A325)*($M$2:$M$2176&lt;&gt;""),0),0)),$M325)</f>
        <v>1</v>
      </c>
      <c r="O325" s="2" t="str">
        <f t="shared" si="162"/>
        <v>Hardy to cold</v>
      </c>
      <c r="P325" s="1" t="s">
        <v>9786</v>
      </c>
      <c r="Q325" s="1" t="s">
        <v>17109</v>
      </c>
      <c r="R325" t="str">
        <f t="shared" si="166"/>
        <v>Fast</v>
      </c>
      <c r="T325" s="1"/>
      <c r="U325" s="1"/>
      <c r="V325" s="1">
        <v>4</v>
      </c>
      <c r="W325" s="6">
        <f t="shared" si="149"/>
        <v>4</v>
      </c>
      <c r="X325" t="str">
        <f t="shared" si="150"/>
        <v>April</v>
      </c>
      <c r="Y325" s="1"/>
      <c r="Z325" s="1"/>
      <c r="AA325" s="1" t="s">
        <v>427</v>
      </c>
      <c r="AB325" s="1" t="str">
        <f t="shared" si="151"/>
        <v>8</v>
      </c>
      <c r="AC325" s="1" t="str">
        <f>IF(AB325="1", "January", IF(AB325="2", "February", IF(AB325="3", "March", IF(AB325="4", "April", IF(AB325="5", "May", IF(AB325="6", "June", IF(AB325="7", "July", IF(AB325="8", "August", IF(AB325="9", "September", IF(AB325="10", "October", IF(AB325="11", "November", IF(AB325="12", "December", "Other"))))))))))))</f>
        <v>August</v>
      </c>
      <c r="AD325" s="1" t="str">
        <f>IF(ISNUMBER(SEARCH("-",AA325)),TRIM(RIGHT(AA325,LEN(AA325)-SEARCH("-",AA325))),AA325)</f>
        <v>9</v>
      </c>
      <c r="AE325" s="1" t="str">
        <f>IF(AD325="1", "January", IF(AD325="2", "February", IF(AD325="3", "March", IF(AD325="4", "April", IF(AD325="5", "May", IF(AD325="6", "June", IF(AD325="7", "July", IF(AD325="8", "August", IF(AD325="9", "September", IF(AD325="10", "October", IF(AD325="11", "November", IF(AD325="12", "December", "Other"))))))))))))</f>
        <v>September</v>
      </c>
      <c r="AF325" s="16" t="s">
        <v>23993</v>
      </c>
      <c r="AG325" s="1" t="str">
        <f t="shared" si="152"/>
        <v xml:space="preserve">Seed </v>
      </c>
      <c r="AH325" s="2" t="str">
        <f t="shared" si="153"/>
        <v>Best sown as soon as it is ripe in a light position in a cold frame[78, 80, 113, 134]. Only just cover the seed and place the pot in a sunny position[78, 80, 134]. Spring sown seed should be surface sown in a sunny position in a cold frame[113, 134]. If the germination is poor, raising the temperature by covering the seed with glass can help[134]. When they are large enough to handle, prick the seedlings out into individual pots and grow them on in a cold frame for at least their first winter. Plant them out into their permanent positions in late spring or early summer, after the last expected frosts.
If you have sufficient seed, it can be sown in an outdoor seedbed, either as soon as it is ripe or in the early spring - do not cover the spring sown seed. Grow the plants on in the seedbed for 2 years before planting them out into their permanent positions in the winter[78, 80, 113, 134].</v>
      </c>
      <c r="AI325" s="1" t="s">
        <v>9787</v>
      </c>
      <c r="AJ325" s="1" t="s">
        <v>1</v>
      </c>
      <c r="AK325" s="1" t="s">
        <v>17106</v>
      </c>
      <c r="AL325" s="1" t="str">
        <f t="shared" si="163"/>
        <v>Scented</v>
      </c>
      <c r="AM325" s="1" t="b">
        <v>1</v>
      </c>
      <c r="AN325" s="1" t="b">
        <v>1</v>
      </c>
      <c r="AO325" s="1" t="b">
        <v>0</v>
      </c>
      <c r="AP325" s="5" t="s">
        <v>28</v>
      </c>
      <c r="AQ325" s="5" t="str">
        <f t="shared" si="154"/>
        <v>Light, Medium, Heavy</v>
      </c>
      <c r="AR325" s="1" t="s">
        <v>30</v>
      </c>
      <c r="AS325" s="1" t="str">
        <f t="shared" si="164"/>
        <v>None</v>
      </c>
      <c r="AT325" s="1" t="str">
        <f t="shared" si="155"/>
        <v>Full</v>
      </c>
      <c r="AU325" s="1" t="s">
        <v>2586</v>
      </c>
      <c r="AV325" s="1" t="str">
        <f t="shared" si="156"/>
        <v>Dry, Moist, Wet/Water</v>
      </c>
      <c r="AW325" s="1" t="s">
        <v>12</v>
      </c>
      <c r="AX325" s="1" t="str">
        <f t="shared" si="157"/>
        <v>Acid, Neutral, Alkaline</v>
      </c>
      <c r="AY325" s="1" t="b">
        <v>1</v>
      </c>
      <c r="AZ325" s="1" t="b">
        <v>0</v>
      </c>
      <c r="BA325" s="1" t="b">
        <v>0</v>
      </c>
      <c r="BB325" s="1" t="s">
        <v>275</v>
      </c>
      <c r="BC325" t="str">
        <f t="shared" si="158"/>
        <v>TRUE</v>
      </c>
      <c r="BE325" t="str">
        <f t="shared" si="159"/>
        <v>FALSE</v>
      </c>
      <c r="BF325" s="1" t="b">
        <v>1</v>
      </c>
      <c r="BG325" s="1" t="b">
        <v>1</v>
      </c>
      <c r="BH325" s="1" t="b">
        <v>0</v>
      </c>
      <c r="BJ325" s="1" t="str">
        <f t="shared" si="160"/>
        <v>FALSE</v>
      </c>
      <c r="BL325" t="str">
        <f t="shared" si="161"/>
        <v>FALSE</v>
      </c>
      <c r="BM325" s="1" t="b">
        <v>0</v>
      </c>
      <c r="BN325" s="1" t="b">
        <v>1</v>
      </c>
      <c r="BO325" s="1">
        <f t="shared" si="165"/>
        <v>20</v>
      </c>
      <c r="BP325" s="1" t="s">
        <v>9788</v>
      </c>
      <c r="BQ325" s="1" cm="1">
        <f t="array" ref="BQ325">_xlfn.IFS(BP325="None Known",0, LEN(BP325)&gt;500, 5,LEN(BP325)&gt;400, 4, LEN(BP325)&gt;300, 3, LEN(BP325)&gt;200, 2, LEN(BP325)&gt;1, 1)</f>
        <v>5</v>
      </c>
      <c r="BR325" s="1" t="s">
        <v>9789</v>
      </c>
      <c r="BS325" s="1">
        <v>4</v>
      </c>
      <c r="BT325" s="1" t="s">
        <v>9790</v>
      </c>
      <c r="BU325" s="1">
        <v>3</v>
      </c>
      <c r="BV325" s="1" t="s">
        <v>9791</v>
      </c>
      <c r="BW325" s="1" t="s">
        <v>31</v>
      </c>
      <c r="BX325" s="1"/>
      <c r="BY325" t="str">
        <f>_xlfn.XLOOKUP($B325,Img_lookup!A:A,Img_lookup!B:B, "Not available")</f>
        <v>4f70ff55-b89c-4253-abf2-838cd3f8230e</v>
      </c>
      <c r="BZ325" t="str">
        <f>_xlfn.XLOOKUP($B325,Img_lookup!A:A,Img_lookup!C:C, "Not available")</f>
        <v>Common Avens (Geum urbanum), Asarabacca (Asarum europaeum), Birch (Betula pubescens), and Biting Persicaria (Persicaria hydropiper).</v>
      </c>
      <c r="CA325" t="str">
        <f>_xlfn.XLOOKUP($B325,Img_lookup!A:A,Img_lookup!D:D, "Not available")</f>
        <v>Swallowtail Garden Seeds</v>
      </c>
      <c r="CB325" t="str">
        <f>_xlfn.XLOOKUP($B325,Img_lookup!A:A,Img_lookup!E:E, "https://imgur.com/aT5wafe")</f>
        <v>https://api.openverse.engineering/v1/images/4f70ff55-b89c-4253-abf2-838cd3f8230e/thumb/</v>
      </c>
    </row>
    <row r="326" spans="1:80" ht="13" x14ac:dyDescent="0.15">
      <c r="A326" s="1" t="s">
        <v>69</v>
      </c>
      <c r="B326" s="1" t="s">
        <v>16857</v>
      </c>
      <c r="C326" s="1" t="s">
        <v>16858</v>
      </c>
      <c r="E326" s="1" t="s">
        <v>16859</v>
      </c>
      <c r="F326" s="1" t="s">
        <v>85</v>
      </c>
      <c r="G326" s="1" t="s">
        <v>85</v>
      </c>
      <c r="H326" s="11" t="str">
        <f t="shared" ref="H326:H389" si="167">IF(ISNUMBER(SEARCH("/",$F326)),$F326,IF(ISNUMBER(SEARCH("Annual",$F326)),"Annual","Perennial"))</f>
        <v>Annual</v>
      </c>
      <c r="J326" s="1">
        <v>1</v>
      </c>
      <c r="L326" t="str" cm="1">
        <f t="array" ref="L326">_xlfn.IFS(J326+K326="", "Unknown", J326+K326&gt;3, "Large", J326+K326&gt;0.5, "Medium", J326+K326&gt;0, "Small")</f>
        <v>Medium</v>
      </c>
      <c r="N326" cm="1">
        <f t="array" ref="N326">IF($M326="",INDEX($M$2:$M$2176,MATCH(1,INDEX(($A$2:$A$2176=$A326)*($M$2:$M$2176&lt;&gt;""),0),0)),$M326)</f>
        <v>7</v>
      </c>
      <c r="O326" s="2" t="str">
        <f t="shared" si="162"/>
        <v>Seasonal outdoors</v>
      </c>
      <c r="P326" s="1" t="s">
        <v>16860</v>
      </c>
      <c r="R326" t="str">
        <f t="shared" si="166"/>
        <v>Medium</v>
      </c>
      <c r="T326" s="1"/>
      <c r="U326" s="1"/>
      <c r="V326" s="1" t="s">
        <v>109</v>
      </c>
      <c r="W326" s="6" t="str">
        <f t="shared" si="149"/>
        <v>9</v>
      </c>
      <c r="X326" t="str">
        <f>IF(W326="1", "January", IF(W326="2", "February", IF(W326="3", "March", IF(W326="4", "April", IF(W326="5", "May", IF(W326="6", "June", IF(W326="7", "July", IF(W326="8", "August", IF(W326="9", "September", IF(W326="10", "October", IF(W326="11", "November", IF(W326="12", "December", "Other"))))))))))))</f>
        <v>September</v>
      </c>
      <c r="Y326" s="2" t="str">
        <f>IF(ISNUMBER(SEARCH("-",V326)),TRIM(RIGHT(V326,LEN(V326)-SEARCH("-",V326))),V326)</f>
        <v>10</v>
      </c>
      <c r="Z326" s="2" t="str">
        <f>IF(Y326="1", "January", IF(Y326="2", "February", IF(Y326="3", "March", IF(Y326="4", "April", IF(Y326="5", "May", IF(Y326="6", "June", IF(Y326="7", "July", IF(Y326="8", "August", IF(Y326="9", "September", IF(Y326="10", "October", IF(Y326="11", "November", IF(Y326="12", "December", "Other"))))))))))))</f>
        <v>October</v>
      </c>
      <c r="AA326" s="1">
        <v>10</v>
      </c>
      <c r="AB326" s="1">
        <f t="shared" si="151"/>
        <v>10</v>
      </c>
      <c r="AC326" s="1" t="str">
        <f>IF(AB326=1, "January", IF(AB326=2, "February", IF(AB326=3, "March", IF(AB326=4, "April", IF(AB326=5, "May", IF(AB326=6, "June", IF(AB326=7, "July", IF(AB326=8, "August", IF(AB326=9, "September", IF(AB326=10, "October", IF(AB326=11, "November", IF(AB326=12, "December", "Other"))))))))))))</f>
        <v>October</v>
      </c>
      <c r="AD326" s="1"/>
      <c r="AE326" s="1"/>
      <c r="AF326" s="1" t="s">
        <v>24319</v>
      </c>
      <c r="AG326" s="1" t="str">
        <f t="shared" si="152"/>
        <v xml:space="preserve">Seed </v>
      </c>
      <c r="AH326" s="2" t="str">
        <f t="shared" si="153"/>
        <v>Sow mid to late spring in situ and only just cover the seed.</v>
      </c>
      <c r="AI326" s="1" t="s">
        <v>16861</v>
      </c>
      <c r="AJ326" s="1" t="s">
        <v>53</v>
      </c>
      <c r="AK326" s="1" t="s">
        <v>17104</v>
      </c>
      <c r="AL326" s="1" t="str">
        <f t="shared" si="163"/>
        <v>Unscented</v>
      </c>
      <c r="AM326" s="1" t="b">
        <v>0</v>
      </c>
      <c r="AN326" s="1" t="b">
        <v>0</v>
      </c>
      <c r="AO326" s="1" t="b">
        <v>0</v>
      </c>
      <c r="AP326" s="5" t="s">
        <v>28</v>
      </c>
      <c r="AQ326" s="5" t="str">
        <f t="shared" si="154"/>
        <v>Light, Medium, Heavy</v>
      </c>
      <c r="AR326" s="1" t="s">
        <v>30</v>
      </c>
      <c r="AS326" s="1" t="str">
        <f t="shared" si="164"/>
        <v>None</v>
      </c>
      <c r="AT326" s="1" t="str">
        <f t="shared" si="155"/>
        <v>Full</v>
      </c>
      <c r="AU326" s="1" t="s">
        <v>29</v>
      </c>
      <c r="AV326" s="1" t="str">
        <f t="shared" si="156"/>
        <v>Moist</v>
      </c>
      <c r="AW326" s="1" t="s">
        <v>12</v>
      </c>
      <c r="AX326" s="1" t="str">
        <f t="shared" si="157"/>
        <v>Acid, Neutral, Alkaline</v>
      </c>
      <c r="AY326" s="1" t="b">
        <v>0</v>
      </c>
      <c r="AZ326" s="1" t="b">
        <v>0</v>
      </c>
      <c r="BA326" s="1" t="b">
        <v>0</v>
      </c>
      <c r="BC326" t="str">
        <f t="shared" si="158"/>
        <v>FALSE</v>
      </c>
      <c r="BE326" t="str">
        <f t="shared" si="159"/>
        <v>FALSE</v>
      </c>
      <c r="BF326" s="1" t="b">
        <v>0</v>
      </c>
      <c r="BG326" s="1" t="b">
        <v>0</v>
      </c>
      <c r="BH326" s="1" t="b">
        <v>0</v>
      </c>
      <c r="BJ326" s="1" t="str">
        <f t="shared" si="160"/>
        <v>FALSE</v>
      </c>
      <c r="BL326" t="str">
        <f t="shared" si="161"/>
        <v>FALSE</v>
      </c>
      <c r="BM326" s="1" t="b">
        <v>0</v>
      </c>
      <c r="BN326" s="1" t="b">
        <v>1</v>
      </c>
      <c r="BO326" s="1">
        <f t="shared" si="165"/>
        <v>8</v>
      </c>
      <c r="BP326" s="1" t="s">
        <v>31</v>
      </c>
      <c r="BQ326" s="1" cm="1">
        <f t="array" ref="BQ326">_xlfn.IFS(BP326="None Known",0, LEN(BP326)&gt;500, 5,LEN(BP326)&gt;400, 4, LEN(BP326)&gt;300, 3, LEN(BP326)&gt;200, 2, LEN(BP326)&gt;1, 1)</f>
        <v>0</v>
      </c>
      <c r="BR326" s="1" t="s">
        <v>16862</v>
      </c>
      <c r="BS326" s="1">
        <v>2</v>
      </c>
      <c r="BT326" s="1" t="s">
        <v>16863</v>
      </c>
      <c r="BU326" s="1">
        <v>2</v>
      </c>
      <c r="BV326" s="1" t="s">
        <v>16864</v>
      </c>
      <c r="BW326" s="1" t="s">
        <v>31</v>
      </c>
      <c r="BX326" s="1"/>
      <c r="BY326" t="str">
        <f>_xlfn.XLOOKUP($B326,Img_lookup!A:A,Img_lookup!B:B, "Not available")</f>
        <v>0a90f613-a9ae-4b33-916d-8d2c11ec220f</v>
      </c>
      <c r="BZ326" t="str">
        <f>_xlfn.XLOOKUP($B326,Img_lookup!A:A,Img_lookup!C:C, "Not available")</f>
        <v>Spanish Needles (Bidens bipinnata)</v>
      </c>
      <c r="CA326" t="str">
        <f>_xlfn.XLOOKUP($B326,Img_lookup!A:A,Img_lookup!D:D, "Not available")</f>
        <v>mmmavocado</v>
      </c>
      <c r="CB326" t="str">
        <f>_xlfn.XLOOKUP($B326,Img_lookup!A:A,Img_lookup!E:E, "https://imgur.com/aT5wafe")</f>
        <v>https://api.openverse.engineering/v1/images/0a90f613-a9ae-4b33-916d-8d2c11ec220f/thumb/</v>
      </c>
    </row>
    <row r="327" spans="1:80" ht="280" x14ac:dyDescent="0.15">
      <c r="A327" s="1" t="s">
        <v>69</v>
      </c>
      <c r="B327" s="1" t="s">
        <v>9111</v>
      </c>
      <c r="C327" s="1" t="s">
        <v>9112</v>
      </c>
      <c r="E327" s="1" t="s">
        <v>9113</v>
      </c>
      <c r="F327" s="1" t="s">
        <v>85</v>
      </c>
      <c r="G327" s="1" t="s">
        <v>85</v>
      </c>
      <c r="H327" s="11" t="str">
        <f t="shared" si="167"/>
        <v>Annual</v>
      </c>
      <c r="J327" s="1">
        <v>1.5</v>
      </c>
      <c r="L327" t="str" cm="1">
        <f t="array" ref="L327">_xlfn.IFS(J327+K327="", "Unknown", J327+K327&gt;3, "Large", J327+K327&gt;0.5, "Medium", J327+K327&gt;0, "Small")</f>
        <v>Medium</v>
      </c>
      <c r="N327" cm="1">
        <f t="array" ref="N327">IF($M327="",INDEX($M$2:$M$2176,MATCH(1,INDEX(($A$2:$A$2176=$A327)*($M$2:$M$2176&lt;&gt;""),0),0)),$M327)</f>
        <v>7</v>
      </c>
      <c r="O327" s="2" t="str">
        <f t="shared" si="162"/>
        <v>Seasonal outdoors</v>
      </c>
      <c r="P327" s="1" t="s">
        <v>9114</v>
      </c>
      <c r="R327" t="str">
        <f t="shared" si="166"/>
        <v>Medium</v>
      </c>
      <c r="T327" s="1"/>
      <c r="U327" s="1"/>
      <c r="V327" s="1" t="s">
        <v>177</v>
      </c>
      <c r="W327" s="6" t="str">
        <f t="shared" si="149"/>
        <v>7</v>
      </c>
      <c r="X327" t="str">
        <f>IF(W327="1", "January", IF(W327="2", "February", IF(W327="3", "March", IF(W327="4", "April", IF(W327="5", "May", IF(W327="6", "June", IF(W327="7", "July", IF(W327="8", "August", IF(W327="9", "September", IF(W327="10", "October", IF(W327="11", "November", IF(W327="12", "December", "Other"))))))))))))</f>
        <v>July</v>
      </c>
      <c r="Y327" s="2" t="str">
        <f>IF(ISNUMBER(SEARCH("-",V327)),TRIM(RIGHT(V327,LEN(V327)-SEARCH("-",V327))),V327)</f>
        <v>10</v>
      </c>
      <c r="Z327" s="2" t="str">
        <f>IF(Y327="1", "January", IF(Y327="2", "February", IF(Y327="3", "March", IF(Y327="4", "April", IF(Y327="5", "May", IF(Y327="6", "June", IF(Y327="7", "July", IF(Y327="8", "August", IF(Y327="9", "September", IF(Y327="10", "October", IF(Y327="11", "November", IF(Y327="12", "December", "Other"))))))))))))</f>
        <v>October</v>
      </c>
      <c r="AA327" s="1" t="s">
        <v>135</v>
      </c>
      <c r="AB327" s="1" t="str">
        <f t="shared" si="151"/>
        <v>8</v>
      </c>
      <c r="AC327" s="1" t="str">
        <f>IF(AB327="1", "January", IF(AB327="2", "February", IF(AB327="3", "March", IF(AB327="4", "April", IF(AB327="5", "May", IF(AB327="6", "June", IF(AB327="7", "July", IF(AB327="8", "August", IF(AB327="9", "September", IF(AB327="10", "October", IF(AB327="11", "November", IF(AB327="12", "December", "Other"))))))))))))</f>
        <v>August</v>
      </c>
      <c r="AD327" s="1" t="str">
        <f>IF(ISNUMBER(SEARCH("-",AA327)),TRIM(RIGHT(AA327,LEN(AA327)-SEARCH("-",AA327))),AA327)</f>
        <v>10</v>
      </c>
      <c r="AE327" s="1" t="str">
        <f>IF(AD327="1", "January", IF(AD327="2", "February", IF(AD327="3", "March", IF(AD327="4", "April", IF(AD327="5", "May", IF(AD327="6", "June", IF(AD327="7", "July", IF(AD327="8", "August", IF(AD327="9", "September", IF(AD327="10", "October", IF(AD327="11", "November", IF(AD327="12", "December", "Other"))))))))))))</f>
        <v>October</v>
      </c>
      <c r="AF327" s="16" t="s">
        <v>24320</v>
      </c>
      <c r="AG327" s="1" t="str">
        <f t="shared" si="152"/>
        <v xml:space="preserve">Seed </v>
      </c>
      <c r="AH327" s="2" t="str">
        <f t="shared" si="153"/>
        <v>Sow early spring in a greenhouse and only just cover the seed. When they are large enough to handle, prick the seedlings out into individual pots and plant them out in May.
Alternatively, a sowing in situ in mid to late spring can be tried.</v>
      </c>
      <c r="AI327" s="1" t="s">
        <v>9115</v>
      </c>
      <c r="AJ327" s="1" t="s">
        <v>23802</v>
      </c>
      <c r="AK327" s="1" t="s">
        <v>17104</v>
      </c>
      <c r="AL327" s="1" t="str">
        <f t="shared" si="163"/>
        <v>Unscented</v>
      </c>
      <c r="AM327" s="1" t="b">
        <v>0</v>
      </c>
      <c r="AN327" s="1" t="b">
        <v>0</v>
      </c>
      <c r="AO327" s="1" t="b">
        <v>0</v>
      </c>
      <c r="AP327" s="5" t="s">
        <v>28</v>
      </c>
      <c r="AQ327" s="5" t="str">
        <f t="shared" si="154"/>
        <v>Light, Medium, Heavy</v>
      </c>
      <c r="AR327" s="1" t="s">
        <v>30</v>
      </c>
      <c r="AS327" s="1" t="str">
        <f t="shared" si="164"/>
        <v>None</v>
      </c>
      <c r="AT327" s="1" t="str">
        <f t="shared" si="155"/>
        <v>Full</v>
      </c>
      <c r="AU327" s="1" t="s">
        <v>29</v>
      </c>
      <c r="AV327" s="1" t="str">
        <f t="shared" si="156"/>
        <v>Moist</v>
      </c>
      <c r="AW327" s="1" t="s">
        <v>12</v>
      </c>
      <c r="AX327" s="1" t="str">
        <f t="shared" si="157"/>
        <v>Acid, Neutral, Alkaline</v>
      </c>
      <c r="AY327" s="1" t="b">
        <v>0</v>
      </c>
      <c r="AZ327" s="1" t="b">
        <v>0</v>
      </c>
      <c r="BA327" s="1" t="b">
        <v>0</v>
      </c>
      <c r="BC327" t="str">
        <f t="shared" si="158"/>
        <v>FALSE</v>
      </c>
      <c r="BE327" t="str">
        <f t="shared" si="159"/>
        <v>FALSE</v>
      </c>
      <c r="BF327" s="1" t="b">
        <v>0</v>
      </c>
      <c r="BG327" s="1" t="b">
        <v>0</v>
      </c>
      <c r="BH327" s="1" t="b">
        <v>0</v>
      </c>
      <c r="BJ327" s="1" t="str">
        <f t="shared" si="160"/>
        <v>FALSE</v>
      </c>
      <c r="BL327" t="str">
        <f t="shared" si="161"/>
        <v>FALSE</v>
      </c>
      <c r="BM327" s="1" t="b">
        <v>0</v>
      </c>
      <c r="BN327" s="1" t="b">
        <v>0</v>
      </c>
      <c r="BO327" s="1">
        <f t="shared" si="165"/>
        <v>3</v>
      </c>
      <c r="BP327" s="1" t="s">
        <v>31</v>
      </c>
      <c r="BQ327" s="1" cm="1">
        <f t="array" ref="BQ327">_xlfn.IFS(BP327="None Known",0, LEN(BP327)&gt;500, 5,LEN(BP327)&gt;400, 4, LEN(BP327)&gt;300, 3, LEN(BP327)&gt;200, 2, LEN(BP327)&gt;1, 1)</f>
        <v>0</v>
      </c>
      <c r="BR327" s="1" t="s">
        <v>9116</v>
      </c>
      <c r="BS327" s="1">
        <v>1</v>
      </c>
      <c r="BT327" s="1" t="s">
        <v>31</v>
      </c>
      <c r="BU327" s="1">
        <v>0</v>
      </c>
      <c r="BV327" s="1" t="s">
        <v>760</v>
      </c>
      <c r="BW327" s="1" t="s">
        <v>31</v>
      </c>
      <c r="BX327" s="1"/>
      <c r="BY327" t="str">
        <f>_xlfn.XLOOKUP($B327,Img_lookup!A:A,Img_lookup!B:B, "Not available")</f>
        <v>d7c59c4f-b57b-4bd5-9827-3fd31329a074</v>
      </c>
      <c r="BZ327" t="str">
        <f>_xlfn.XLOOKUP($B327,Img_lookup!A:A,Img_lookup!C:C, "Not available")</f>
        <v>Beggar's Ticks - Bidens frondosa, Mason Neck, Virginia</v>
      </c>
      <c r="CA327" t="str">
        <f>_xlfn.XLOOKUP($B327,Img_lookup!A:A,Img_lookup!D:D, "Not available")</f>
        <v>Judy Gallagher</v>
      </c>
      <c r="CB327" t="str">
        <f>_xlfn.XLOOKUP($B327,Img_lookup!A:A,Img_lookup!E:E, "https://imgur.com/aT5wafe")</f>
        <v>https://api.openverse.engineering/v1/images/d7c59c4f-b57b-4bd5-9827-3fd31329a074/thumb/</v>
      </c>
    </row>
    <row r="328" spans="1:80" ht="280" x14ac:dyDescent="0.15">
      <c r="A328" s="1" t="s">
        <v>69</v>
      </c>
      <c r="B328" s="1" t="s">
        <v>6938</v>
      </c>
      <c r="E328" s="1" t="s">
        <v>6939</v>
      </c>
      <c r="F328" s="1" t="s">
        <v>85</v>
      </c>
      <c r="G328" s="1" t="s">
        <v>85</v>
      </c>
      <c r="H328" s="11" t="str">
        <f t="shared" si="167"/>
        <v>Annual</v>
      </c>
      <c r="J328" s="1">
        <v>0.60000002399999997</v>
      </c>
      <c r="L328" t="str" cm="1">
        <f t="array" ref="L328">_xlfn.IFS(J328+K328="", "Unknown", J328+K328&gt;3, "Large", J328+K328&gt;0.5, "Medium", J328+K328&gt;0, "Small")</f>
        <v>Medium</v>
      </c>
      <c r="N328" cm="1">
        <f t="array" ref="N328">IF($M328="",INDEX($M$2:$M$2176,MATCH(1,INDEX(($A$2:$A$2176=$A328)*($M$2:$M$2176&lt;&gt;""),0),0)),$M328)</f>
        <v>7</v>
      </c>
      <c r="O328" s="2" t="str">
        <f t="shared" si="162"/>
        <v>Seasonal outdoors</v>
      </c>
      <c r="P328" s="1" t="s">
        <v>6940</v>
      </c>
      <c r="R328" t="str">
        <f t="shared" si="166"/>
        <v>Medium</v>
      </c>
      <c r="T328" s="1"/>
      <c r="U328" s="1"/>
      <c r="V328" s="1">
        <v>9</v>
      </c>
      <c r="W328" s="6">
        <f t="shared" si="149"/>
        <v>9</v>
      </c>
      <c r="X328" t="str">
        <f>IF(W328=1, "January", IF(W328=2, "February", IF(W328=3, "March", IF(W328=4, "April", IF(W328=5, "May", IF(W328=6, "June", IF(W328=7, "July", IF(W328=8, "August", IF(W328=9, "September", IF(W328=10, "October", IF(W328=11, "November", IF(W328=12, "December", "Other"))))))))))))</f>
        <v>September</v>
      </c>
      <c r="Y328" s="1"/>
      <c r="Z328" s="1"/>
      <c r="AA328" s="1">
        <v>10</v>
      </c>
      <c r="AB328" s="1">
        <f t="shared" si="151"/>
        <v>10</v>
      </c>
      <c r="AC328" s="1" t="str">
        <f>IF(AB328=1, "January", IF(AB328=2, "February", IF(AB328=3, "March", IF(AB328=4, "April", IF(AB328=5, "May", IF(AB328=6, "June", IF(AB328=7, "July", IF(AB328=8, "August", IF(AB328=9, "September", IF(AB328=10, "October", IF(AB328=11, "November", IF(AB328=12, "December", "Other"))))))))))))</f>
        <v>October</v>
      </c>
      <c r="AD328" s="1"/>
      <c r="AE328" s="1"/>
      <c r="AF328" s="16" t="s">
        <v>24320</v>
      </c>
      <c r="AG328" s="1" t="str">
        <f t="shared" si="152"/>
        <v xml:space="preserve">Seed </v>
      </c>
      <c r="AH328" s="2" t="str">
        <f t="shared" si="153"/>
        <v>Sow early spring in a greenhouse and only just cover the seed. When they are large enough to handle, prick the seedlings out into individual pots and plant them out in May.
Alternatively, a sowing in situ in mid to late spring can be tried.</v>
      </c>
      <c r="AI328" s="1" t="s">
        <v>6941</v>
      </c>
      <c r="AJ328" s="1" t="s">
        <v>53</v>
      </c>
      <c r="AK328" s="1" t="s">
        <v>17104</v>
      </c>
      <c r="AL328" s="1" t="str">
        <f t="shared" si="163"/>
        <v>Unscented</v>
      </c>
      <c r="AM328" s="1" t="b">
        <v>0</v>
      </c>
      <c r="AN328" s="1" t="b">
        <v>0</v>
      </c>
      <c r="AO328" s="1" t="b">
        <v>0</v>
      </c>
      <c r="AP328" s="5" t="s">
        <v>28</v>
      </c>
      <c r="AQ328" s="5" t="str">
        <f t="shared" si="154"/>
        <v>Light, Medium, Heavy</v>
      </c>
      <c r="AR328" s="1" t="s">
        <v>30</v>
      </c>
      <c r="AS328" s="1" t="str">
        <f t="shared" si="164"/>
        <v>None</v>
      </c>
      <c r="AT328" s="1" t="str">
        <f t="shared" si="155"/>
        <v>Full</v>
      </c>
      <c r="AU328" s="1" t="s">
        <v>29</v>
      </c>
      <c r="AV328" s="1" t="str">
        <f t="shared" si="156"/>
        <v>Moist</v>
      </c>
      <c r="AW328" s="1" t="s">
        <v>12</v>
      </c>
      <c r="AX328" s="1" t="str">
        <f t="shared" si="157"/>
        <v>Acid, Neutral, Alkaline</v>
      </c>
      <c r="AY328" s="1" t="b">
        <v>0</v>
      </c>
      <c r="AZ328" s="1" t="b">
        <v>0</v>
      </c>
      <c r="BA328" s="1" t="b">
        <v>0</v>
      </c>
      <c r="BC328" t="str">
        <f t="shared" si="158"/>
        <v>FALSE</v>
      </c>
      <c r="BE328" t="str">
        <f t="shared" si="159"/>
        <v>FALSE</v>
      </c>
      <c r="BF328" s="1" t="b">
        <v>0</v>
      </c>
      <c r="BG328" s="1" t="b">
        <v>0</v>
      </c>
      <c r="BH328" s="1" t="b">
        <v>0</v>
      </c>
      <c r="BJ328" s="1" t="str">
        <f t="shared" si="160"/>
        <v>FALSE</v>
      </c>
      <c r="BL328" t="str">
        <f t="shared" si="161"/>
        <v>FALSE</v>
      </c>
      <c r="BM328" s="1" t="b">
        <v>0</v>
      </c>
      <c r="BN328" s="1" t="b">
        <v>0</v>
      </c>
      <c r="BO328" s="1">
        <f t="shared" si="165"/>
        <v>4</v>
      </c>
      <c r="BP328" s="1" t="s">
        <v>31</v>
      </c>
      <c r="BQ328" s="1" cm="1">
        <f t="array" ref="BQ328">_xlfn.IFS(BP328="None Known",0, LEN(BP328)&gt;500, 5,LEN(BP328)&gt;400, 4, LEN(BP328)&gt;300, 3, LEN(BP328)&gt;200, 2, LEN(BP328)&gt;1, 1)</f>
        <v>0</v>
      </c>
      <c r="BR328" s="1" t="s">
        <v>6942</v>
      </c>
      <c r="BS328" s="1">
        <v>1</v>
      </c>
      <c r="BT328" s="1" t="s">
        <v>6943</v>
      </c>
      <c r="BU328" s="1">
        <v>1</v>
      </c>
      <c r="BV328" s="1" t="s">
        <v>34</v>
      </c>
      <c r="BW328" s="1" t="s">
        <v>31</v>
      </c>
      <c r="BX328" s="1"/>
      <c r="BY328" t="str">
        <f>_xlfn.XLOOKUP($B328,Img_lookup!A:A,Img_lookup!B:B, "Not available")</f>
        <v>edd958bb-4a7f-44e7-b0bf-b6943e6db820</v>
      </c>
      <c r="BZ328" t="str">
        <f>_xlfn.XLOOKUP($B328,Img_lookup!A:A,Img_lookup!C:C, "Not available")</f>
        <v>Bidens parviflora Willd.</v>
      </c>
      <c r="CA328" t="str">
        <f>_xlfn.XLOOKUP($B328,Img_lookup!A:A,Img_lookup!D:D, "Not available")</f>
        <v>Wang, Zhong-Tao and et al.</v>
      </c>
      <c r="CB328" t="str">
        <f>_xlfn.XLOOKUP($B328,Img_lookup!A:A,Img_lookup!E:E, "https://imgur.com/aT5wafe")</f>
        <v>https://api.openverse.engineering/v1/images/edd958bb-4a7f-44e7-b0bf-b6943e6db820/thumb/</v>
      </c>
    </row>
    <row r="329" spans="1:80" ht="280" x14ac:dyDescent="0.15">
      <c r="A329" s="1" t="s">
        <v>69</v>
      </c>
      <c r="B329" s="1" t="s">
        <v>15686</v>
      </c>
      <c r="C329" s="1" t="s">
        <v>15687</v>
      </c>
      <c r="E329" s="1" t="s">
        <v>15688</v>
      </c>
      <c r="F329" s="1" t="s">
        <v>85</v>
      </c>
      <c r="G329" s="1" t="s">
        <v>85</v>
      </c>
      <c r="H329" s="11" t="str">
        <f t="shared" si="167"/>
        <v>Annual</v>
      </c>
      <c r="J329" s="1">
        <v>1</v>
      </c>
      <c r="L329" t="str" cm="1">
        <f t="array" ref="L329">_xlfn.IFS(J329+K329="", "Unknown", J329+K329&gt;3, "Large", J329+K329&gt;0.5, "Medium", J329+K329&gt;0, "Small")</f>
        <v>Medium</v>
      </c>
      <c r="N329" cm="1">
        <f t="array" ref="N329">IF($M329="",INDEX($M$2:$M$2176,MATCH(1,INDEX(($A$2:$A$2176=$A329)*($M$2:$M$2176&lt;&gt;""),0),0)),$M329)</f>
        <v>7</v>
      </c>
      <c r="O329" s="2" t="str">
        <f t="shared" si="162"/>
        <v>Seasonal outdoors</v>
      </c>
      <c r="P329" s="1" t="s">
        <v>15689</v>
      </c>
      <c r="R329" t="str">
        <f t="shared" si="166"/>
        <v>Medium</v>
      </c>
      <c r="T329" s="1"/>
      <c r="U329" s="1"/>
      <c r="V329" s="1" t="s">
        <v>936</v>
      </c>
      <c r="W329" s="6" t="str">
        <f t="shared" si="149"/>
        <v>5</v>
      </c>
      <c r="X329" t="str">
        <f>IF(W329="1", "January", IF(W329="2", "February", IF(W329="3", "March", IF(W329="4", "April", IF(W329="5", "May", IF(W329="6", "June", IF(W329="7", "July", IF(W329="8", "August", IF(W329="9", "September", IF(W329="10", "October", IF(W329="11", "November", IF(W329="12", "December", "Other"))))))))))))</f>
        <v>May</v>
      </c>
      <c r="Y329" s="2" t="str">
        <f>IF(ISNUMBER(SEARCH("-",V329)),TRIM(RIGHT(V329,LEN(V329)-SEARCH("-",V329))),V329)</f>
        <v>10</v>
      </c>
      <c r="Z329" s="2" t="str">
        <f>IF(Y329="1", "January", IF(Y329="2", "February", IF(Y329="3", "March", IF(Y329="4", "April", IF(Y329="5", "May", IF(Y329="6", "June", IF(Y329="7", "July", IF(Y329="8", "August", IF(Y329="9", "September", IF(Y329="10", "October", IF(Y329="11", "November", IF(Y329="12", "December", "Other"))))))))))))</f>
        <v>October</v>
      </c>
      <c r="AF329" s="16" t="s">
        <v>24320</v>
      </c>
      <c r="AG329" s="1" t="str">
        <f t="shared" si="152"/>
        <v xml:space="preserve">Seed </v>
      </c>
      <c r="AH329" s="2" t="str">
        <f t="shared" si="153"/>
        <v>Sow early spring in a greenhouse and only just cover the seed. When they are large enough to handle, prick the seedlings out into individual pots and plant them out in May.
Alternatively, a sowing in situ in mid to late spring can be tried.</v>
      </c>
      <c r="AI329" s="1" t="s">
        <v>6941</v>
      </c>
      <c r="AJ329" s="1" t="s">
        <v>23802</v>
      </c>
      <c r="AK329" s="1" t="s">
        <v>17104</v>
      </c>
      <c r="AL329" s="1" t="str">
        <f t="shared" si="163"/>
        <v>Unscented</v>
      </c>
      <c r="AM329" s="1" t="b">
        <v>0</v>
      </c>
      <c r="AN329" s="1" t="b">
        <v>0</v>
      </c>
      <c r="AO329" s="1" t="b">
        <v>0</v>
      </c>
      <c r="AP329" s="5" t="s">
        <v>28</v>
      </c>
      <c r="AQ329" s="5" t="str">
        <f t="shared" si="154"/>
        <v>Light, Medium, Heavy</v>
      </c>
      <c r="AR329" s="1" t="s">
        <v>30</v>
      </c>
      <c r="AS329" s="1" t="str">
        <f t="shared" si="164"/>
        <v>None</v>
      </c>
      <c r="AT329" s="1" t="str">
        <f t="shared" si="155"/>
        <v>Full</v>
      </c>
      <c r="AU329" s="1" t="s">
        <v>29</v>
      </c>
      <c r="AV329" s="1" t="str">
        <f t="shared" si="156"/>
        <v>Moist</v>
      </c>
      <c r="AW329" s="1" t="s">
        <v>12</v>
      </c>
      <c r="AX329" s="1" t="str">
        <f t="shared" si="157"/>
        <v>Acid, Neutral, Alkaline</v>
      </c>
      <c r="AY329" s="1" t="b">
        <v>0</v>
      </c>
      <c r="AZ329" s="1" t="b">
        <v>0</v>
      </c>
      <c r="BA329" s="1" t="b">
        <v>0</v>
      </c>
      <c r="BC329" t="str">
        <f t="shared" si="158"/>
        <v>FALSE</v>
      </c>
      <c r="BE329" t="str">
        <f t="shared" si="159"/>
        <v>FALSE</v>
      </c>
      <c r="BF329" s="1" t="b">
        <v>0</v>
      </c>
      <c r="BG329" s="1" t="b">
        <v>0</v>
      </c>
      <c r="BH329" s="1" t="b">
        <v>0</v>
      </c>
      <c r="BJ329" s="1" t="str">
        <f t="shared" si="160"/>
        <v>FALSE</v>
      </c>
      <c r="BL329" t="str">
        <f t="shared" si="161"/>
        <v>FALSE</v>
      </c>
      <c r="BM329" s="1" t="b">
        <v>0</v>
      </c>
      <c r="BN329" s="1" t="b">
        <v>0</v>
      </c>
      <c r="BO329" s="1">
        <f t="shared" si="165"/>
        <v>8</v>
      </c>
      <c r="BP329" s="1" t="s">
        <v>31</v>
      </c>
      <c r="BQ329" s="1" cm="1">
        <f t="array" ref="BQ329">_xlfn.IFS(BP329="None Known",0, LEN(BP329)&gt;500, 5,LEN(BP329)&gt;400, 4, LEN(BP329)&gt;300, 3, LEN(BP329)&gt;200, 2, LEN(BP329)&gt;1, 1)</f>
        <v>0</v>
      </c>
      <c r="BR329" s="1" t="s">
        <v>15690</v>
      </c>
      <c r="BS329" s="1">
        <v>2</v>
      </c>
      <c r="BT329" s="1" t="s">
        <v>15691</v>
      </c>
      <c r="BU329" s="1">
        <v>2</v>
      </c>
      <c r="BV329" s="1" t="s">
        <v>15692</v>
      </c>
      <c r="BW329" s="1" t="s">
        <v>15693</v>
      </c>
      <c r="BX329" s="1"/>
      <c r="BY329" t="str">
        <f>_xlfn.XLOOKUP($B329,Img_lookup!A:A,Img_lookup!B:B, "Not available")</f>
        <v>048c9b49-ab4b-4ca1-82e6-af80d923a0d0</v>
      </c>
      <c r="BZ329" t="str">
        <f>_xlfn.XLOOKUP($B329,Img_lookup!A:A,Img_lookup!C:C, "Not available")</f>
        <v>Bidens pilosa leaf CC5</v>
      </c>
      <c r="CA329" t="str">
        <f>_xlfn.XLOOKUP($B329,Img_lookup!A:A,Img_lookup!D:D, "Not available")</f>
        <v>Macleay Grass Man</v>
      </c>
      <c r="CB329" t="str">
        <f>_xlfn.XLOOKUP($B329,Img_lookup!A:A,Img_lookup!E:E, "https://imgur.com/aT5wafe")</f>
        <v>https://api.openverse.engineering/v1/images/048c9b49-ab4b-4ca1-82e6-af80d923a0d0/thumb/</v>
      </c>
    </row>
    <row r="330" spans="1:80" ht="13" x14ac:dyDescent="0.15">
      <c r="A330" s="1" t="s">
        <v>69</v>
      </c>
      <c r="B330" s="1" t="s">
        <v>16622</v>
      </c>
      <c r="C330" s="1" t="s">
        <v>16623</v>
      </c>
      <c r="E330" s="1" t="s">
        <v>16624</v>
      </c>
      <c r="F330" s="1" t="s">
        <v>85</v>
      </c>
      <c r="G330" s="1" t="s">
        <v>85</v>
      </c>
      <c r="H330" s="11" t="str">
        <f t="shared" si="167"/>
        <v>Annual</v>
      </c>
      <c r="J330" s="1">
        <v>0.60000002399999997</v>
      </c>
      <c r="K330" s="1">
        <v>0.30000001199999998</v>
      </c>
      <c r="L330" t="str" cm="1">
        <f t="array" ref="L330">_xlfn.IFS(J330+K330="", "Unknown", J330+K330&gt;3, "Large", J330+K330&gt;0.5, "Medium", J330+K330&gt;0, "Small")</f>
        <v>Medium</v>
      </c>
      <c r="M330" s="1">
        <v>6</v>
      </c>
      <c r="N330" cm="1">
        <f t="array" ref="N330">IF($M330="",INDEX($M$2:$M$2176,MATCH(1,INDEX(($A$2:$A$2176=$A330)*($M$2:$M$2176&lt;&gt;""),0),0)),$M330)</f>
        <v>6</v>
      </c>
      <c r="O330" s="2" t="str">
        <f t="shared" si="162"/>
        <v>Seasonal outdoors</v>
      </c>
      <c r="P330" s="1" t="s">
        <v>16625</v>
      </c>
      <c r="R330" t="str">
        <f t="shared" si="166"/>
        <v>Medium</v>
      </c>
      <c r="T330" s="1"/>
      <c r="U330" s="1"/>
      <c r="V330" s="1" t="s">
        <v>108</v>
      </c>
      <c r="W330" s="6" t="str">
        <f t="shared" si="149"/>
        <v>7</v>
      </c>
      <c r="X330" t="str">
        <f>IF(W330="1", "January", IF(W330="2", "February", IF(W330="3", "March", IF(W330="4", "April", IF(W330="5", "May", IF(W330="6", "June", IF(W330="7", "July", IF(W330="8", "August", IF(W330="9", "September", IF(W330="10", "October", IF(W330="11", "November", IF(W330="12", "December", "Other"))))))))))))</f>
        <v>July</v>
      </c>
      <c r="Y330" s="2" t="str">
        <f>IF(ISNUMBER(SEARCH("-",V330)),TRIM(RIGHT(V330,LEN(V330)-SEARCH("-",V330))),V330)</f>
        <v>9</v>
      </c>
      <c r="Z330" s="2" t="str">
        <f>IF(Y330="1", "January", IF(Y330="2", "February", IF(Y330="3", "March", IF(Y330="4", "April", IF(Y330="5", "May", IF(Y330="6", "June", IF(Y330="7", "July", IF(Y330="8", "August", IF(Y330="9", "September", IF(Y330="10", "October", IF(Y330="11", "November", IF(Y330="12", "December", "Other"))))))))))))</f>
        <v>September</v>
      </c>
      <c r="AF330" s="1" t="s">
        <v>24321</v>
      </c>
      <c r="AG330" s="1" t="str">
        <f t="shared" si="152"/>
        <v xml:space="preserve">Seed </v>
      </c>
      <c r="AH330" s="2" t="str">
        <f t="shared" si="153"/>
        <v>Sow in situ during early spring and only just cover the seed. So long as the soil does not dry out, the seed usually germinates in 2 - 3 weeks at 15�c[134].</v>
      </c>
      <c r="AI330" s="1" t="s">
        <v>16626</v>
      </c>
      <c r="AJ330" s="1" t="s">
        <v>23802</v>
      </c>
      <c r="AK330" s="1" t="s">
        <v>17104</v>
      </c>
      <c r="AL330" s="1" t="str">
        <f t="shared" si="163"/>
        <v>Scented</v>
      </c>
      <c r="AM330" s="1" t="b">
        <v>1</v>
      </c>
      <c r="AN330" s="1" t="b">
        <v>0</v>
      </c>
      <c r="AO330" s="1" t="b">
        <v>0</v>
      </c>
      <c r="AP330" s="5" t="s">
        <v>28</v>
      </c>
      <c r="AQ330" s="5" t="str">
        <f t="shared" si="154"/>
        <v>Light, Medium, Heavy</v>
      </c>
      <c r="AR330" s="1" t="s">
        <v>30</v>
      </c>
      <c r="AS330" s="1" t="str">
        <f t="shared" si="164"/>
        <v>None</v>
      </c>
      <c r="AT330" s="1" t="str">
        <f t="shared" si="155"/>
        <v>Full</v>
      </c>
      <c r="AU330" s="1" t="s">
        <v>402</v>
      </c>
      <c r="AV330" s="1" t="str">
        <f t="shared" si="156"/>
        <v>Moist, Wet/Water</v>
      </c>
      <c r="AW330" s="1" t="s">
        <v>12</v>
      </c>
      <c r="AX330" s="1" t="str">
        <f t="shared" si="157"/>
        <v>Acid, Neutral, Alkaline</v>
      </c>
      <c r="AY330" s="1" t="b">
        <v>0</v>
      </c>
      <c r="AZ330" s="1" t="b">
        <v>0</v>
      </c>
      <c r="BA330" s="1" t="b">
        <v>0</v>
      </c>
      <c r="BC330" t="str">
        <f t="shared" si="158"/>
        <v>FALSE</v>
      </c>
      <c r="BE330" t="str">
        <f t="shared" si="159"/>
        <v>FALSE</v>
      </c>
      <c r="BF330" s="1" t="b">
        <v>0</v>
      </c>
      <c r="BG330" s="1" t="b">
        <v>0</v>
      </c>
      <c r="BH330" s="1" t="b">
        <v>0</v>
      </c>
      <c r="BJ330" s="1" t="str">
        <f t="shared" si="160"/>
        <v>FALSE</v>
      </c>
      <c r="BL330" t="str">
        <f t="shared" si="161"/>
        <v>FALSE</v>
      </c>
      <c r="BM330" s="1" t="b">
        <v>0</v>
      </c>
      <c r="BN330" s="1" t="b">
        <v>0</v>
      </c>
      <c r="BO330" s="1">
        <f t="shared" si="165"/>
        <v>10</v>
      </c>
      <c r="BP330" s="1" t="s">
        <v>16627</v>
      </c>
      <c r="BQ330" s="1" cm="1">
        <f t="array" ref="BQ330">_xlfn.IFS(BP330="None Known",0, LEN(BP330)&gt;500, 5,LEN(BP330)&gt;400, 4, LEN(BP330)&gt;300, 3, LEN(BP330)&gt;200, 2, LEN(BP330)&gt;1, 1)</f>
        <v>2</v>
      </c>
      <c r="BR330" s="1" t="s">
        <v>16628</v>
      </c>
      <c r="BS330" s="1">
        <v>2</v>
      </c>
      <c r="BT330" s="1" t="s">
        <v>16629</v>
      </c>
      <c r="BU330" s="1">
        <v>2</v>
      </c>
      <c r="BV330" s="1" t="s">
        <v>16630</v>
      </c>
      <c r="BW330" s="1" t="s">
        <v>31</v>
      </c>
      <c r="BX330" s="1"/>
      <c r="BY330" t="str">
        <f>_xlfn.XLOOKUP($B330,Img_lookup!A:A,Img_lookup!B:B, "Not available")</f>
        <v>5681be3a-8c02-4984-bb3a-2a7bf3746d0d</v>
      </c>
      <c r="BZ330" t="str">
        <f>_xlfn.XLOOKUP($B330,Img_lookup!A:A,Img_lookup!C:C, "Not available")</f>
        <v>Bidens tripartita L.</v>
      </c>
      <c r="CA330" t="str">
        <f>_xlfn.XLOOKUP($B330,Img_lookup!A:A,Img_lookup!D:D, "Not available")</f>
        <v>Emery C. Leonard and Neil Hotchkiss</v>
      </c>
      <c r="CB330" t="str">
        <f>_xlfn.XLOOKUP($B330,Img_lookup!A:A,Img_lookup!E:E, "https://imgur.com/aT5wafe")</f>
        <v>https://api.openverse.engineering/v1/images/5681be3a-8c02-4984-bb3a-2a7bf3746d0d/thumb/</v>
      </c>
    </row>
    <row r="331" spans="1:80" ht="409.6" x14ac:dyDescent="0.15">
      <c r="A331" s="1" t="s">
        <v>7454</v>
      </c>
      <c r="B331" s="1" t="s">
        <v>7455</v>
      </c>
      <c r="C331" s="1" t="s">
        <v>7456</v>
      </c>
      <c r="D331" s="1" t="s">
        <v>7457</v>
      </c>
      <c r="E331" s="1" t="s">
        <v>7458</v>
      </c>
      <c r="F331" s="1" t="s">
        <v>539</v>
      </c>
      <c r="G331" s="1" t="s">
        <v>23799</v>
      </c>
      <c r="H331" s="11" t="str">
        <f t="shared" si="167"/>
        <v>Perennial</v>
      </c>
      <c r="I331" s="1" t="s">
        <v>17108</v>
      </c>
      <c r="J331" s="1">
        <v>0.30000001199999998</v>
      </c>
      <c r="K331" s="1">
        <v>0.30000001199999998</v>
      </c>
      <c r="L331" t="str" cm="1">
        <f t="array" ref="L331">_xlfn.IFS(J331+K331="", "Unknown", J331+K331&gt;3, "Large", J331+K331&gt;0.5, "Medium", J331+K331&gt;0, "Small")</f>
        <v>Medium</v>
      </c>
      <c r="M331" s="1">
        <v>5</v>
      </c>
      <c r="N331" cm="1">
        <f t="array" ref="N331">IF($M331="",INDEX($M$2:$M$2176,MATCH(1,INDEX(($A$2:$A$2176=$A331)*($M$2:$M$2176&lt;&gt;""),0),0)),$M331)</f>
        <v>5</v>
      </c>
      <c r="O331" s="2" t="str">
        <f t="shared" si="162"/>
        <v>Seasonal outdoors</v>
      </c>
      <c r="P331" s="1" t="s">
        <v>7459</v>
      </c>
      <c r="Q331" s="1" t="s">
        <v>17111</v>
      </c>
      <c r="R331" t="str">
        <f t="shared" si="166"/>
        <v>Slow</v>
      </c>
      <c r="S331" s="1" t="s">
        <v>24</v>
      </c>
      <c r="T331" s="1" t="str">
        <f>LEFT(S331,FIND("-",S331)-1)</f>
        <v xml:space="preserve">1 </v>
      </c>
      <c r="U331" s="1" t="str">
        <f>RIGHT(S331,FIND("-",S331)-1)</f>
        <v>12</v>
      </c>
      <c r="W331" s="1"/>
      <c r="X331" s="1"/>
      <c r="Y331" s="1"/>
      <c r="Z331" s="1"/>
      <c r="AA331" s="1" t="s">
        <v>322</v>
      </c>
      <c r="AB331" s="1" t="str">
        <f>IF(ISNUMBER(SEARCH("-",AA331)),TRIM(LEFT(AA331,FIND("-",AA331)-1)),AA331)</f>
        <v>6</v>
      </c>
      <c r="AC331" s="1" t="str">
        <f>IF(AB331="1", "January", IF(AB331="2", "February", IF(AB331="3", "March", IF(AB331="4", "April", IF(AB331="5", "May", IF(AB331="6", "June", IF(AB331="7", "July", IF(AB331="8", "August", IF(AB331="9", "September", IF(AB331="10", "October", IF(AB331="11", "November", IF(AB331="12", "December", "Other"))))))))))))</f>
        <v>June</v>
      </c>
      <c r="AD331" s="1" t="str">
        <f>IF(ISNUMBER(SEARCH("-",AA331)),TRIM(RIGHT(AA331,LEN(AA331)-SEARCH("-",AA331))),AA331)</f>
        <v>8</v>
      </c>
      <c r="AE331" s="1" t="str">
        <f>IF(AD331="1", "January", IF(AD331="2", "February", IF(AD331="3", "March", IF(AD331="4", "April", IF(AD331="5", "May", IF(AD331="6", "June", IF(AD331="7", "July", IF(AD331="8", "August", IF(AD331="9", "September", IF(AD331="10", "October", IF(AD331="11", "November", IF(AD331="12", "December", "Other"))))))))))))</f>
        <v>August</v>
      </c>
      <c r="AF331" s="16" t="s">
        <v>25207</v>
      </c>
      <c r="AG331" s="1" t="str">
        <f t="shared" si="152"/>
        <v xml:space="preserve">Spores </v>
      </c>
      <c r="AH331" s="2" t="str">
        <f t="shared" si="153"/>
        <v>Best sown as soon as they are ripe on the surface of a humus-rich sterilized soil. Keep the compost moist, preferably by putting a plastic bag over the pot. Pot on small clumps of plantlets as soon as they are large enough to handle and keep humid until they are well established. Overwinter for the first year in a greenhouse and plant outside in late spring or early summer.
Division in spring or autumn. Larger divisions can be planted straight into their permanent positions whilst smaller clumps are best potted up and kept in a cold frame until they are growing away well.</v>
      </c>
      <c r="AI331" s="1" t="s">
        <v>7460</v>
      </c>
      <c r="AL331" s="1" t="str">
        <f t="shared" si="163"/>
        <v>Unscented</v>
      </c>
      <c r="AM331" s="1" t="b">
        <v>0</v>
      </c>
      <c r="AN331" s="1" t="b">
        <v>1</v>
      </c>
      <c r="AO331" s="1" t="b">
        <v>0</v>
      </c>
      <c r="AP331" s="5" t="s">
        <v>28</v>
      </c>
      <c r="AQ331" s="5" t="str">
        <f t="shared" si="154"/>
        <v>Light, Medium, Heavy</v>
      </c>
      <c r="AR331" s="1" t="s">
        <v>274</v>
      </c>
      <c r="AS331" s="1" t="str">
        <f t="shared" si="164"/>
        <v>None, Partial, Full</v>
      </c>
      <c r="AT331" s="1" t="str">
        <f t="shared" si="155"/>
        <v>None, Partial, Full</v>
      </c>
      <c r="AU331" s="1" t="s">
        <v>29</v>
      </c>
      <c r="AV331" s="1" t="str">
        <f t="shared" si="156"/>
        <v>Moist</v>
      </c>
      <c r="AW331" s="1" t="s">
        <v>123</v>
      </c>
      <c r="AX331" s="1" t="str">
        <f t="shared" si="157"/>
        <v>Acid, Neutral</v>
      </c>
      <c r="AY331" s="1" t="b">
        <v>1</v>
      </c>
      <c r="AZ331" s="1" t="b">
        <v>0</v>
      </c>
      <c r="BA331" s="1" t="b">
        <v>0</v>
      </c>
      <c r="BC331" t="str">
        <f t="shared" si="158"/>
        <v>FALSE</v>
      </c>
      <c r="BE331" t="str">
        <f t="shared" si="159"/>
        <v>FALSE</v>
      </c>
      <c r="BF331" s="1" t="b">
        <v>0</v>
      </c>
      <c r="BG331" s="1" t="b">
        <v>1</v>
      </c>
      <c r="BH331" s="1" t="b">
        <v>0</v>
      </c>
      <c r="BJ331" s="1" t="str">
        <f t="shared" si="160"/>
        <v>FALSE</v>
      </c>
      <c r="BL331" t="str">
        <f t="shared" si="161"/>
        <v>FALSE</v>
      </c>
      <c r="BM331" s="1" t="b">
        <v>0</v>
      </c>
      <c r="BN331" s="1" t="b">
        <v>0</v>
      </c>
      <c r="BO331" s="1">
        <f t="shared" si="165"/>
        <v>8</v>
      </c>
      <c r="BP331" s="1" t="s">
        <v>7461</v>
      </c>
      <c r="BQ331" s="1" cm="1">
        <f t="array" ref="BQ331">_xlfn.IFS(BP331="None Known",0, LEN(BP331)&gt;500, 5,LEN(BP331)&gt;400, 4, LEN(BP331)&gt;300, 3, LEN(BP331)&gt;200, 2, LEN(BP331)&gt;1, 1)</f>
        <v>1</v>
      </c>
      <c r="BR331" s="1" t="s">
        <v>7462</v>
      </c>
      <c r="BS331" s="1">
        <v>2</v>
      </c>
      <c r="BT331" s="1" t="s">
        <v>7463</v>
      </c>
      <c r="BU331" s="1">
        <v>1</v>
      </c>
      <c r="BV331" s="1" t="s">
        <v>485</v>
      </c>
      <c r="BW331" s="1" t="s">
        <v>2137</v>
      </c>
      <c r="BX331" s="1"/>
      <c r="BY331" t="str">
        <f>_xlfn.XLOOKUP($B331,Img_lookup!A:A,Img_lookup!B:B, "Not available")</f>
        <v>097fc1f8-5bd9-4b51-adeb-89173b0ba413</v>
      </c>
      <c r="BZ331" t="str">
        <f>_xlfn.XLOOKUP($B331,Img_lookup!A:A,Img_lookup!C:C, "Not available")</f>
        <v>N20140911-0032‚ÄîBlechnum spicant‚ÄîRPBG</v>
      </c>
      <c r="CA331" t="str">
        <f>_xlfn.XLOOKUP($B331,Img_lookup!A:A,Img_lookup!D:D, "Not available")</f>
        <v>John Rusk</v>
      </c>
      <c r="CB331" t="str">
        <f>_xlfn.XLOOKUP($B331,Img_lookup!A:A,Img_lookup!E:E, "https://imgur.com/aT5wafe")</f>
        <v>https://api.openverse.engineering/v1/images/097fc1f8-5bd9-4b51-adeb-89173b0ba413/thumb/</v>
      </c>
    </row>
    <row r="332" spans="1:80" ht="409.6" x14ac:dyDescent="0.15">
      <c r="A332" s="1" t="s">
        <v>3370</v>
      </c>
      <c r="B332" s="1" t="s">
        <v>12295</v>
      </c>
      <c r="C332" s="1" t="s">
        <v>11974</v>
      </c>
      <c r="E332" s="1" t="s">
        <v>3662</v>
      </c>
      <c r="F332" s="1" t="s">
        <v>6</v>
      </c>
      <c r="G332" s="1" t="s">
        <v>6</v>
      </c>
      <c r="H332" s="11" t="str">
        <f t="shared" si="167"/>
        <v>Perennial</v>
      </c>
      <c r="J332" s="1">
        <v>1.5</v>
      </c>
      <c r="L332" t="str" cm="1">
        <f t="array" ref="L332">_xlfn.IFS(J332+K332="", "Unknown", J332+K332&gt;3, "Large", J332+K332&gt;0.5, "Medium", J332+K332&gt;0, "Small")</f>
        <v>Medium</v>
      </c>
      <c r="N332" cm="1">
        <f t="array" ref="N332">IF($M332="",INDEX($M$2:$M$2176,MATCH(1,INDEX(($A$2:$A$2176=$A332)*($M$2:$M$2176&lt;&gt;""),0),0)),$M332)</f>
        <v>7</v>
      </c>
      <c r="O332" s="2" t="str">
        <f t="shared" si="162"/>
        <v>Seasonal outdoors</v>
      </c>
      <c r="P332" s="1" t="s">
        <v>12296</v>
      </c>
      <c r="R332" t="str">
        <f t="shared" si="166"/>
        <v>Medium</v>
      </c>
      <c r="T332" s="1"/>
      <c r="U332" s="1"/>
      <c r="V332" s="1" t="s">
        <v>109</v>
      </c>
      <c r="W332" s="6" t="str">
        <f>IF(ISNUMBER(SEARCH("-",V332)),TRIM(LEFT(V332,FIND("-",V332)-1)),V332)</f>
        <v>9</v>
      </c>
      <c r="X332" t="str">
        <f>IF(W332="1", "January", IF(W332="2", "February", IF(W332="3", "March", IF(W332="4", "April", IF(W332="5", "May", IF(W332="6", "June", IF(W332="7", "July", IF(W332="8", "August", IF(W332="9", "September", IF(W332="10", "October", IF(W332="11", "November", IF(W332="12", "December", "Other"))))))))))))</f>
        <v>September</v>
      </c>
      <c r="Y332" s="2" t="str">
        <f>IF(ISNUMBER(SEARCH("-",V332)),TRIM(RIGHT(V332,LEN(V332)-SEARCH("-",V332))),V332)</f>
        <v>10</v>
      </c>
      <c r="Z332" s="2" t="str">
        <f>IF(Y332="1", "January", IF(Y332="2", "February", IF(Y332="3", "March", IF(Y332="4", "April", IF(Y332="5", "May", IF(Y332="6", "June", IF(Y332="7", "July", IF(Y332="8", "August", IF(Y332="9", "September", IF(Y332="10", "October", IF(Y332="11", "November", IF(Y332="12", "December", "Other"))))))))))))</f>
        <v>October</v>
      </c>
      <c r="AF332" s="16" t="s">
        <v>24322</v>
      </c>
      <c r="AG332" s="1" t="str">
        <f t="shared" si="152"/>
        <v xml:space="preserve">Seed </v>
      </c>
      <c r="AH332" s="2" t="str">
        <f t="shared" si="153"/>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v>
      </c>
      <c r="AI332" s="1" t="s">
        <v>12297</v>
      </c>
      <c r="AK332" s="1" t="s">
        <v>17105</v>
      </c>
      <c r="AL332" s="1" t="str">
        <f t="shared" si="163"/>
        <v>Unscented</v>
      </c>
      <c r="AM332" s="1" t="b">
        <v>0</v>
      </c>
      <c r="AN332" s="1" t="b">
        <v>0</v>
      </c>
      <c r="AO332" s="1" t="b">
        <v>0</v>
      </c>
      <c r="AP332" s="5" t="s">
        <v>54</v>
      </c>
      <c r="AQ332" s="5" t="str">
        <f t="shared" si="154"/>
        <v>Light, Medium</v>
      </c>
      <c r="AR332" s="1" t="s">
        <v>10</v>
      </c>
      <c r="AS332" s="1" t="str">
        <f t="shared" si="164"/>
        <v>None, Partial</v>
      </c>
      <c r="AT332" s="1" t="str">
        <f t="shared" si="155"/>
        <v>Partial, Full</v>
      </c>
      <c r="AU332" s="1" t="s">
        <v>29</v>
      </c>
      <c r="AV332" s="1" t="str">
        <f t="shared" si="156"/>
        <v>Moist</v>
      </c>
      <c r="AW332" s="1" t="s">
        <v>12</v>
      </c>
      <c r="AX332" s="1" t="str">
        <f t="shared" si="157"/>
        <v>Acid, Neutral, Alkaline</v>
      </c>
      <c r="AY332" s="1" t="b">
        <v>0</v>
      </c>
      <c r="AZ332" s="1" t="b">
        <v>0</v>
      </c>
      <c r="BA332" s="1" t="b">
        <v>0</v>
      </c>
      <c r="BC332" t="str">
        <f t="shared" si="158"/>
        <v>FALSE</v>
      </c>
      <c r="BE332" t="str">
        <f t="shared" si="159"/>
        <v>FALSE</v>
      </c>
      <c r="BF332" s="1" t="b">
        <v>0</v>
      </c>
      <c r="BG332" s="1" t="b">
        <v>0</v>
      </c>
      <c r="BH332" s="1" t="b">
        <v>0</v>
      </c>
      <c r="BJ332" s="1" t="str">
        <f t="shared" si="160"/>
        <v>FALSE</v>
      </c>
      <c r="BK332" s="1" t="s">
        <v>30</v>
      </c>
      <c r="BL332" t="str">
        <f t="shared" si="161"/>
        <v>FALSE</v>
      </c>
      <c r="BM332" s="1" t="b">
        <v>0</v>
      </c>
      <c r="BN332" s="1" t="b">
        <v>0</v>
      </c>
      <c r="BO332" s="1">
        <f t="shared" si="165"/>
        <v>5</v>
      </c>
      <c r="BP332" s="1" t="s">
        <v>12298</v>
      </c>
      <c r="BQ332" s="1" cm="1">
        <f t="array" ref="BQ332">_xlfn.IFS(BP332="None Known",0, LEN(BP332)&gt;500, 5,LEN(BP332)&gt;400, 4, LEN(BP332)&gt;300, 3, LEN(BP332)&gt;200, 2, LEN(BP332)&gt;1, 1)</f>
        <v>1</v>
      </c>
      <c r="BR332" s="1" t="s">
        <v>12299</v>
      </c>
      <c r="BS332" s="1">
        <v>1</v>
      </c>
      <c r="BT332" s="1" t="s">
        <v>12300</v>
      </c>
      <c r="BU332" s="1">
        <v>1</v>
      </c>
      <c r="BW332" s="1" t="s">
        <v>11983</v>
      </c>
      <c r="BX332" s="1"/>
      <c r="BY332" t="str">
        <f>_xlfn.XLOOKUP($B332,Img_lookup!A:A,Img_lookup!B:B, "Not available")</f>
        <v>Not available</v>
      </c>
      <c r="BZ332" t="str">
        <f>_xlfn.XLOOKUP($B332,Img_lookup!A:A,Img_lookup!C:C, "Not available")</f>
        <v>Not available</v>
      </c>
      <c r="CA332" t="str">
        <f>_xlfn.XLOOKUP($B332,Img_lookup!A:A,Img_lookup!D:D, "Not available")</f>
        <v>Not available</v>
      </c>
      <c r="CB332" t="str">
        <f>_xlfn.XLOOKUP($B332,Img_lookup!A:A,Img_lookup!E:E, "https://imgur.com/aT5wafe")</f>
        <v>https://imgur.com/aT5wafe</v>
      </c>
    </row>
    <row r="333" spans="1:80" ht="409.6" x14ac:dyDescent="0.15">
      <c r="A333" s="1" t="s">
        <v>3370</v>
      </c>
      <c r="B333" s="1" t="s">
        <v>11973</v>
      </c>
      <c r="C333" s="1" t="s">
        <v>11974</v>
      </c>
      <c r="D333" s="1" t="s">
        <v>11975</v>
      </c>
      <c r="E333" s="1" t="s">
        <v>11976</v>
      </c>
      <c r="F333" s="1" t="s">
        <v>6</v>
      </c>
      <c r="G333" s="1" t="s">
        <v>6</v>
      </c>
      <c r="H333" s="11" t="str">
        <f t="shared" si="167"/>
        <v>Perennial</v>
      </c>
      <c r="J333" s="1">
        <v>1.7999999520000001</v>
      </c>
      <c r="K333" s="1">
        <v>1</v>
      </c>
      <c r="L333" t="str" cm="1">
        <f t="array" ref="L333">_xlfn.IFS(J333+K333="", "Unknown", J333+K333&gt;3, "Large", J333+K333&gt;0.5, "Medium", J333+K333&gt;0, "Small")</f>
        <v>Medium</v>
      </c>
      <c r="M333" s="1">
        <v>7</v>
      </c>
      <c r="N333" cm="1">
        <f t="array" ref="N333">IF($M333="",INDEX($M$2:$M$2176,MATCH(1,INDEX(($A$2:$A$2176=$A333)*($M$2:$M$2176&lt;&gt;""),0),0)),$M333)</f>
        <v>7</v>
      </c>
      <c r="O333" s="2" t="str">
        <f t="shared" si="162"/>
        <v>Seasonal outdoors</v>
      </c>
      <c r="P333" s="1" t="s">
        <v>11977</v>
      </c>
      <c r="R333" t="str">
        <f t="shared" si="166"/>
        <v>Medium</v>
      </c>
      <c r="T333" s="1"/>
      <c r="U333" s="1"/>
      <c r="V333" s="1" t="s">
        <v>109</v>
      </c>
      <c r="W333" s="6" t="str">
        <f>IF(ISNUMBER(SEARCH("-",V333)),TRIM(LEFT(V333,FIND("-",V333)-1)),V333)</f>
        <v>9</v>
      </c>
      <c r="X333" t="str">
        <f>IF(W333="1", "January", IF(W333="2", "February", IF(W333="3", "March", IF(W333="4", "April", IF(W333="5", "May", IF(W333="6", "June", IF(W333="7", "July", IF(W333="8", "August", IF(W333="9", "September", IF(W333="10", "October", IF(W333="11", "November", IF(W333="12", "December", "Other"))))))))))))</f>
        <v>September</v>
      </c>
      <c r="Y333" s="2" t="str">
        <f>IF(ISNUMBER(SEARCH("-",V333)),TRIM(RIGHT(V333,LEN(V333)-SEARCH("-",V333))),V333)</f>
        <v>10</v>
      </c>
      <c r="Z333" s="2" t="str">
        <f>IF(Y333="1", "January", IF(Y333="2", "February", IF(Y333="3", "March", IF(Y333="4", "April", IF(Y333="5", "May", IF(Y333="6", "June", IF(Y333="7", "July", IF(Y333="8", "August", IF(Y333="9", "September", IF(Y333="10", "October", IF(Y333="11", "November", IF(Y333="12", "December", "Other"))))))))))))</f>
        <v>October</v>
      </c>
      <c r="AF333" s="16" t="s">
        <v>24322</v>
      </c>
      <c r="AG333" s="1" t="str">
        <f t="shared" si="152"/>
        <v xml:space="preserve">Seed </v>
      </c>
      <c r="AH333" s="2" t="str">
        <f t="shared" si="153"/>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larger divisions can be planted straight into their permanent positions whilst smaller clumps are best potted up and kept in a cold frame until they are growing away well.
Layering.
Basal cuttings in late spring. Harvest the shoots when they are about 10 - 15cm long with plenty of underground stem. Pot them up into individual pots and keep them in light shade in a cold frame or greenhouse until they are rooting well. Grow them on for their first winter in the cold frame and then plant them out in the summer.</v>
      </c>
      <c r="AI333" s="1" t="s">
        <v>11978</v>
      </c>
      <c r="AK333" s="1" t="s">
        <v>17106</v>
      </c>
      <c r="AL333" s="1" t="str">
        <f t="shared" si="163"/>
        <v>Unscented</v>
      </c>
      <c r="AM333" s="1" t="b">
        <v>0</v>
      </c>
      <c r="AN333" s="1" t="b">
        <v>0</v>
      </c>
      <c r="AO333" s="1" t="b">
        <v>0</v>
      </c>
      <c r="AP333" s="5" t="s">
        <v>9</v>
      </c>
      <c r="AQ333" s="5" t="str">
        <f t="shared" si="154"/>
        <v>Light</v>
      </c>
      <c r="AR333" s="1" t="s">
        <v>10</v>
      </c>
      <c r="AS333" s="1" t="str">
        <f t="shared" si="164"/>
        <v>None, Partial</v>
      </c>
      <c r="AT333" s="1" t="str">
        <f t="shared" si="155"/>
        <v>Partial, Full</v>
      </c>
      <c r="AU333" s="1" t="s">
        <v>11</v>
      </c>
      <c r="AV333" s="1" t="str">
        <f t="shared" si="156"/>
        <v>Dry, Moist</v>
      </c>
      <c r="AW333" s="1" t="s">
        <v>12</v>
      </c>
      <c r="AX333" s="1" t="str">
        <f t="shared" si="157"/>
        <v>Acid, Neutral, Alkaline</v>
      </c>
      <c r="AY333" s="1" t="b">
        <v>1</v>
      </c>
      <c r="AZ333" s="1" t="b">
        <v>0</v>
      </c>
      <c r="BA333" s="1" t="b">
        <v>0</v>
      </c>
      <c r="BC333" t="str">
        <f t="shared" si="158"/>
        <v>FALSE</v>
      </c>
      <c r="BE333" t="str">
        <f t="shared" si="159"/>
        <v>FALSE</v>
      </c>
      <c r="BF333" s="1" t="b">
        <v>0</v>
      </c>
      <c r="BG333" s="1" t="b">
        <v>0</v>
      </c>
      <c r="BH333" s="1" t="b">
        <v>0</v>
      </c>
      <c r="BI333" s="1" t="s">
        <v>77</v>
      </c>
      <c r="BJ333" s="1" t="str">
        <f t="shared" si="160"/>
        <v>TRUE</v>
      </c>
      <c r="BL333" t="str">
        <f t="shared" si="161"/>
        <v>FALSE</v>
      </c>
      <c r="BM333" s="1" t="b">
        <v>0</v>
      </c>
      <c r="BN333" s="1" t="b">
        <v>0</v>
      </c>
      <c r="BO333" s="1">
        <f t="shared" si="165"/>
        <v>19</v>
      </c>
      <c r="BP333" s="1" t="s">
        <v>11979</v>
      </c>
      <c r="BQ333" s="1" cm="1">
        <f t="array" ref="BQ333">_xlfn.IFS(BP333="None Known",0, LEN(BP333)&gt;500, 5,LEN(BP333)&gt;400, 4, LEN(BP333)&gt;300, 3, LEN(BP333)&gt;200, 2, LEN(BP333)&gt;1, 1)</f>
        <v>5</v>
      </c>
      <c r="BR333" s="1" t="s">
        <v>11980</v>
      </c>
      <c r="BS333" s="1">
        <v>4</v>
      </c>
      <c r="BT333" s="1" t="s">
        <v>11981</v>
      </c>
      <c r="BU333" s="1">
        <v>2</v>
      </c>
      <c r="BV333" s="1" t="s">
        <v>11982</v>
      </c>
      <c r="BW333" s="1" t="s">
        <v>11983</v>
      </c>
      <c r="BX333" s="1"/>
      <c r="BY333" t="str">
        <f>_xlfn.XLOOKUP($B333,Img_lookup!A:A,Img_lookup!B:B, "Not available")</f>
        <v>3d8aea47-ea87-4153-9c16-5d74200e5507</v>
      </c>
      <c r="BZ333" t="str">
        <f>_xlfn.XLOOKUP($B333,Img_lookup!A:A,Img_lookup!C:C, "Not available")</f>
        <v>Boehmeria nivea (L.) Gaudich.</v>
      </c>
      <c r="CA333" t="str">
        <f>_xlfn.XLOOKUP($B333,Img_lookup!A:A,Img_lookup!D:D, "Not available")</f>
        <v>Wai Tak Tsang</v>
      </c>
      <c r="CB333" t="str">
        <f>_xlfn.XLOOKUP($B333,Img_lookup!A:A,Img_lookup!E:E, "https://imgur.com/aT5wafe")</f>
        <v>https://api.openverse.engineering/v1/images/3d8aea47-ea87-4153-9c16-5d74200e5507/thumb/</v>
      </c>
    </row>
    <row r="334" spans="1:80" ht="409.6" x14ac:dyDescent="0.15">
      <c r="A334" s="1" t="s">
        <v>10571</v>
      </c>
      <c r="B334" s="1" t="s">
        <v>15479</v>
      </c>
      <c r="C334" s="1" t="s">
        <v>15480</v>
      </c>
      <c r="D334" s="1" t="s">
        <v>15481</v>
      </c>
      <c r="E334" s="1" t="s">
        <v>6897</v>
      </c>
      <c r="F334" s="1" t="s">
        <v>6</v>
      </c>
      <c r="G334" s="1" t="s">
        <v>6</v>
      </c>
      <c r="H334" s="11" t="str">
        <f t="shared" si="167"/>
        <v>Perennial</v>
      </c>
      <c r="J334" s="1">
        <v>0.10000000100000001</v>
      </c>
      <c r="K334" s="1">
        <v>0.5</v>
      </c>
      <c r="L334" t="str" cm="1">
        <f t="array" ref="L334">_xlfn.IFS(J334+K334="", "Unknown", J334+K334&gt;3, "Large", J334+K334&gt;0.5, "Medium", J334+K334&gt;0, "Small")</f>
        <v>Medium</v>
      </c>
      <c r="N334" cm="1">
        <f t="array" ref="N334">IF($M334="",INDEX($M$2:$M$2176,MATCH(1,INDEX(($A$2:$A$2176=$A334)*($M$2:$M$2176&lt;&gt;""),0),0)),$M334)</f>
        <v>8</v>
      </c>
      <c r="O334" s="2" t="str">
        <f t="shared" si="162"/>
        <v>Grown indoors</v>
      </c>
      <c r="P334" s="1" t="s">
        <v>15482</v>
      </c>
      <c r="R334" t="str">
        <f t="shared" si="166"/>
        <v>Medium</v>
      </c>
      <c r="W334"/>
      <c r="AF334" s="16" t="s">
        <v>23865</v>
      </c>
      <c r="AG334" s="1" t="str">
        <f t="shared" si="152"/>
        <v xml:space="preserve">Seed </v>
      </c>
      <c r="AH334" s="2" t="str">
        <f t="shared" si="153"/>
        <v>We have no information on this species but suggest sowing the seed in a greenhouse in the spring. When they are large enough to handle, prick the seedlings out into individual pots and grow them on in the greenhouse for at least their first winter. Plant them out into their permanent positions in late spring or early summer, after the last expected frosts.
Cuttings</v>
      </c>
      <c r="AI334" s="1" t="s">
        <v>15483</v>
      </c>
      <c r="AK334" s="1" t="s">
        <v>17104</v>
      </c>
      <c r="AL334" s="1" t="str">
        <f t="shared" si="163"/>
        <v>Unscented</v>
      </c>
      <c r="AM334" s="1" t="b">
        <v>0</v>
      </c>
      <c r="AN334" s="1" t="b">
        <v>0</v>
      </c>
      <c r="AO334" s="1" t="b">
        <v>0</v>
      </c>
      <c r="AP334" s="5" t="s">
        <v>54</v>
      </c>
      <c r="AQ334" s="5" t="str">
        <f t="shared" si="154"/>
        <v>Light, Medium</v>
      </c>
      <c r="AR334" s="1" t="s">
        <v>30</v>
      </c>
      <c r="AS334" s="1" t="str">
        <f t="shared" si="164"/>
        <v>None</v>
      </c>
      <c r="AT334" s="1" t="str">
        <f t="shared" si="155"/>
        <v>Full</v>
      </c>
      <c r="AU334" s="1" t="s">
        <v>11</v>
      </c>
      <c r="AV334" s="1" t="str">
        <f t="shared" si="156"/>
        <v>Dry, Moist</v>
      </c>
      <c r="AW334" s="1" t="s">
        <v>12</v>
      </c>
      <c r="AX334" s="1" t="str">
        <f t="shared" si="157"/>
        <v>Acid, Neutral, Alkaline</v>
      </c>
      <c r="AY334" s="1" t="b">
        <v>0</v>
      </c>
      <c r="AZ334" s="1" t="b">
        <v>0</v>
      </c>
      <c r="BA334" s="1" t="b">
        <v>0</v>
      </c>
      <c r="BC334" t="str">
        <f t="shared" si="158"/>
        <v>FALSE</v>
      </c>
      <c r="BE334" t="str">
        <f t="shared" si="159"/>
        <v>FALSE</v>
      </c>
      <c r="BF334" s="1" t="b">
        <v>0</v>
      </c>
      <c r="BG334" s="1" t="b">
        <v>0</v>
      </c>
      <c r="BH334" s="1" t="b">
        <v>1</v>
      </c>
      <c r="BJ334" s="1" t="str">
        <f t="shared" si="160"/>
        <v>FALSE</v>
      </c>
      <c r="BL334" t="str">
        <f t="shared" si="161"/>
        <v>FALSE</v>
      </c>
      <c r="BM334" s="1" t="b">
        <v>0</v>
      </c>
      <c r="BN334" s="1" t="b">
        <v>0</v>
      </c>
      <c r="BO334" s="1">
        <f t="shared" si="165"/>
        <v>8</v>
      </c>
      <c r="BP334" s="1" t="s">
        <v>31</v>
      </c>
      <c r="BQ334" s="1" cm="1">
        <f t="array" ref="BQ334">_xlfn.IFS(BP334="None Known",0, LEN(BP334)&gt;500, 5,LEN(BP334)&gt;400, 4, LEN(BP334)&gt;300, 3, LEN(BP334)&gt;200, 2, LEN(BP334)&gt;1, 1)</f>
        <v>0</v>
      </c>
      <c r="BR334" s="16" t="s">
        <v>25258</v>
      </c>
      <c r="BS334" s="1">
        <v>2</v>
      </c>
      <c r="BT334" s="1" t="s">
        <v>15484</v>
      </c>
      <c r="BU334" s="1">
        <v>2</v>
      </c>
      <c r="BV334" s="1" t="s">
        <v>15485</v>
      </c>
      <c r="BW334" s="1" t="s">
        <v>31</v>
      </c>
      <c r="BX334" s="1"/>
      <c r="BY334" t="str">
        <f>_xlfn.XLOOKUP($B334,Img_lookup!A:A,Img_lookup!B:B, "Not available")</f>
        <v>d53929b4-d4c3-466a-8f25-d7835798ffc0</v>
      </c>
      <c r="BZ334" t="str">
        <f>_xlfn.XLOOKUP($B334,Img_lookup!A:A,Img_lookup!C:C, "Not available")</f>
        <v>Plume moth on Boerhavia diffusa W IMG 1002.jpg</v>
      </c>
      <c r="CA334" t="str">
        <f>_xlfn.XLOOKUP($B334,Img_lookup!A:A,Img_lookup!D:D, "Not available")</f>
        <v>J.M.Garg</v>
      </c>
      <c r="CB334" t="str">
        <f>_xlfn.XLOOKUP($B334,Img_lookup!A:A,Img_lookup!E:E, "https://imgur.com/aT5wafe")</f>
        <v>https://api.openverse.engineering/v1/images/d53929b4-d4c3-466a-8f25-d7835798ffc0/thumb/</v>
      </c>
    </row>
    <row r="335" spans="1:80" ht="13" x14ac:dyDescent="0.15">
      <c r="A335" s="1" t="s">
        <v>2017</v>
      </c>
      <c r="B335" s="1" t="s">
        <v>7074</v>
      </c>
      <c r="C335" s="1" t="s">
        <v>7075</v>
      </c>
      <c r="E335" s="1" t="s">
        <v>7076</v>
      </c>
      <c r="F335" s="1" t="s">
        <v>85</v>
      </c>
      <c r="G335" s="1" t="s">
        <v>85</v>
      </c>
      <c r="H335" s="11" t="str">
        <f t="shared" si="167"/>
        <v>Annual</v>
      </c>
      <c r="J335" s="1">
        <v>0.60000002399999997</v>
      </c>
      <c r="K335" s="1">
        <v>0.30000001199999998</v>
      </c>
      <c r="L335" t="str" cm="1">
        <f t="array" ref="L335">_xlfn.IFS(J335+K335="", "Unknown", J335+K335&gt;3, "Large", J335+K335&gt;0.5, "Medium", J335+K335&gt;0, "Small")</f>
        <v>Medium</v>
      </c>
      <c r="M335" s="1">
        <v>7</v>
      </c>
      <c r="N335" cm="1">
        <f t="array" ref="N335">IF($M335="",INDEX($M$2:$M$2176,MATCH(1,INDEX(($A$2:$A$2176=$A335)*($M$2:$M$2176&lt;&gt;""),0),0)),$M335)</f>
        <v>7</v>
      </c>
      <c r="O335" s="2" t="str">
        <f t="shared" si="162"/>
        <v>Seasonal outdoors</v>
      </c>
      <c r="P335" s="1" t="s">
        <v>7077</v>
      </c>
      <c r="R335" t="str">
        <f t="shared" si="166"/>
        <v>Medium</v>
      </c>
      <c r="T335" s="1"/>
      <c r="U335" s="1"/>
      <c r="V335" s="1" t="s">
        <v>75</v>
      </c>
      <c r="W335" s="6" t="str">
        <f>IF(ISNUMBER(SEARCH("-",V335)),TRIM(LEFT(V335,FIND("-",V335)-1)),V335)</f>
        <v>6</v>
      </c>
      <c r="X335" t="str">
        <f>IF(W335="1", "January", IF(W335="2", "February", IF(W335="3", "March", IF(W335="4", "April", IF(W335="5", "May", IF(W335="6", "June", IF(W335="7", "July", IF(W335="8", "August", IF(W335="9", "September", IF(W335="10", "October", IF(W335="11", "November", IF(W335="12", "December", "Other"))))))))))))</f>
        <v>June</v>
      </c>
      <c r="Y335" s="2" t="str">
        <f>IF(ISNUMBER(SEARCH("-",V335)),TRIM(RIGHT(V335,LEN(V335)-SEARCH("-",V335))),V335)</f>
        <v>10</v>
      </c>
      <c r="Z335" s="2" t="str">
        <f>IF(Y335="1", "January", IF(Y335="2", "February", IF(Y335="3", "March", IF(Y335="4", "April", IF(Y335="5", "May", IF(Y335="6", "June", IF(Y335="7", "July", IF(Y335="8", "August", IF(Y335="9", "September", IF(Y335="10", "October", IF(Y335="11", "November", IF(Y335="12", "December", "Other"))))))))))))</f>
        <v>October</v>
      </c>
      <c r="AA335" s="1" t="s">
        <v>177</v>
      </c>
      <c r="AB335" s="1" t="str">
        <f>IF(ISNUMBER(SEARCH("-",AA335)),TRIM(LEFT(AA335,FIND("-",AA335)-1)),AA335)</f>
        <v>7</v>
      </c>
      <c r="AC335" s="1" t="str">
        <f>IF(AB335="1", "January", IF(AB335="2", "February", IF(AB335="3", "March", IF(AB335="4", "April", IF(AB335="5", "May", IF(AB335="6", "June", IF(AB335="7", "July", IF(AB335="8", "August", IF(AB335="9", "September", IF(AB335="10", "October", IF(AB335="11", "November", IF(AB335="12", "December", "Other"))))))))))))</f>
        <v>July</v>
      </c>
      <c r="AD335" s="1" t="str">
        <f>IF(ISNUMBER(SEARCH("-",AA335)),TRIM(RIGHT(AA335,LEN(AA335)-SEARCH("-",AA335))),AA335)</f>
        <v>10</v>
      </c>
      <c r="AE335" s="1" t="str">
        <f>IF(AD335="1", "January", IF(AD335="2", "February", IF(AD335="3", "March", IF(AD335="4", "April", IF(AD335="5", "May", IF(AD335="6", "June", IF(AD335="7", "July", IF(AD335="8", "August", IF(AD335="9", "September", IF(AD335="10", "October", IF(AD335="11", "November", IF(AD335="12", "December", "Other"))))))))))))</f>
        <v>October</v>
      </c>
      <c r="AF335" s="1" t="s">
        <v>24323</v>
      </c>
      <c r="AG335" s="1" t="str">
        <f t="shared" si="152"/>
        <v xml:space="preserve">Seed </v>
      </c>
      <c r="AH335" s="2" t="str">
        <f t="shared" si="153"/>
        <v>Sow April/May in situ. The plants quickly develop a stout tap-root and do not transplant successfully[238]. The seed can also be sown in situ in the autumn, this will produce larger plants and earlier flowering[4]. The plant usually self-sows prolifically.</v>
      </c>
      <c r="AI335" s="1" t="s">
        <v>7078</v>
      </c>
      <c r="AJ335" s="1" t="s">
        <v>26</v>
      </c>
      <c r="AK335" s="1" t="s">
        <v>17104</v>
      </c>
      <c r="AL335" s="1" t="str">
        <f t="shared" si="163"/>
        <v>Unscented</v>
      </c>
      <c r="AM335" s="1" t="b">
        <v>0</v>
      </c>
      <c r="AN335" s="1" t="b">
        <v>0</v>
      </c>
      <c r="AO335" s="1" t="b">
        <v>0</v>
      </c>
      <c r="AP335" s="5" t="s">
        <v>28</v>
      </c>
      <c r="AQ335" s="5" t="str">
        <f t="shared" si="154"/>
        <v>Light, Medium, Heavy</v>
      </c>
      <c r="AR335" s="1" t="s">
        <v>10</v>
      </c>
      <c r="AS335" s="1" t="str">
        <f t="shared" si="164"/>
        <v>None, Partial</v>
      </c>
      <c r="AT335" s="1" t="str">
        <f t="shared" si="155"/>
        <v>Partial, Full</v>
      </c>
      <c r="AU335" s="1" t="s">
        <v>11</v>
      </c>
      <c r="AV335" s="1" t="str">
        <f t="shared" si="156"/>
        <v>Dry, Moist</v>
      </c>
      <c r="AW335" s="1" t="s">
        <v>12</v>
      </c>
      <c r="AX335" s="1" t="str">
        <f t="shared" si="157"/>
        <v>Acid, Neutral, Alkaline</v>
      </c>
      <c r="AY335" s="1" t="b">
        <v>0</v>
      </c>
      <c r="AZ335" s="1" t="b">
        <v>1</v>
      </c>
      <c r="BA335" s="1" t="b">
        <v>0</v>
      </c>
      <c r="BC335" t="str">
        <f t="shared" si="158"/>
        <v>FALSE</v>
      </c>
      <c r="BE335" t="str">
        <f t="shared" si="159"/>
        <v>FALSE</v>
      </c>
      <c r="BF335" s="1" t="b">
        <v>1</v>
      </c>
      <c r="BG335" s="1" t="b">
        <v>0</v>
      </c>
      <c r="BH335" s="1" t="b">
        <v>1</v>
      </c>
      <c r="BI335" s="1" t="s">
        <v>30</v>
      </c>
      <c r="BJ335" s="1" t="str">
        <f t="shared" si="160"/>
        <v>FALSE</v>
      </c>
      <c r="BL335" t="str">
        <f t="shared" si="161"/>
        <v>FALSE</v>
      </c>
      <c r="BM335" s="1" t="b">
        <v>0</v>
      </c>
      <c r="BN335" s="1" t="b">
        <v>1</v>
      </c>
      <c r="BO335" s="1">
        <f t="shared" si="165"/>
        <v>13</v>
      </c>
      <c r="BP335" s="1" t="s">
        <v>7079</v>
      </c>
      <c r="BQ335" s="1" cm="1">
        <f t="array" ref="BQ335">_xlfn.IFS(BP335="None Known",0, LEN(BP335)&gt;500, 5,LEN(BP335)&gt;400, 4, LEN(BP335)&gt;300, 3, LEN(BP335)&gt;200, 2, LEN(BP335)&gt;1, 1)</f>
        <v>1</v>
      </c>
      <c r="BR335" s="1" t="s">
        <v>7080</v>
      </c>
      <c r="BS335" s="1">
        <v>3</v>
      </c>
      <c r="BT335" s="1" t="s">
        <v>7081</v>
      </c>
      <c r="BU335" s="1">
        <v>3</v>
      </c>
      <c r="BV335" s="1" t="s">
        <v>7082</v>
      </c>
      <c r="BW335" s="1" t="s">
        <v>7083</v>
      </c>
      <c r="BX335" s="1"/>
      <c r="BY335" t="str">
        <f>_xlfn.XLOOKUP($B335,Img_lookup!A:A,Img_lookup!B:B, "Not available")</f>
        <v>534f9583-1865-4a4d-b41c-e9db90ce5218</v>
      </c>
      <c r="BZ335" t="str">
        <f>_xlfn.XLOOKUP($B335,Img_lookup!A:A,Img_lookup!C:C, "Not available")</f>
        <v>A Swallowtail (Papilio machaon), a Red Admiral (Vanessa atalanta) and other Insects with shells and a sprig of borage (Borago officinalis). By Jan van Kessel the Elder (1659)</v>
      </c>
      <c r="CA335" t="str">
        <f>_xlfn.XLOOKUP($B335,Img_lookup!A:A,Img_lookup!D:D, "Not available")</f>
        <v>Swallowtail Garden Seeds</v>
      </c>
      <c r="CB335" t="str">
        <f>_xlfn.XLOOKUP($B335,Img_lookup!A:A,Img_lookup!E:E, "https://imgur.com/aT5wafe")</f>
        <v>https://api.openverse.engineering/v1/images/534f9583-1865-4a4d-b41c-e9db90ce5218/thumb/</v>
      </c>
    </row>
    <row r="336" spans="1:80" ht="409.6" x14ac:dyDescent="0.15">
      <c r="A336" s="1" t="s">
        <v>2129</v>
      </c>
      <c r="B336" s="1" t="s">
        <v>15135</v>
      </c>
      <c r="C336" s="1" t="s">
        <v>15136</v>
      </c>
      <c r="D336" s="1" t="s">
        <v>15137</v>
      </c>
      <c r="E336" s="1" t="s">
        <v>905</v>
      </c>
      <c r="F336" s="1" t="s">
        <v>539</v>
      </c>
      <c r="G336" s="1" t="s">
        <v>23799</v>
      </c>
      <c r="H336" s="11" t="str">
        <f t="shared" si="167"/>
        <v>Perennial</v>
      </c>
      <c r="I336" s="1" t="s">
        <v>17108</v>
      </c>
      <c r="J336" s="1">
        <v>0.44999998800000002</v>
      </c>
      <c r="L336" t="str" cm="1">
        <f t="array" ref="L336">_xlfn.IFS(J336+K336="", "Unknown", J336+K336&gt;3, "Large", J336+K336&gt;0.5, "Medium", J336+K336&gt;0, "Small")</f>
        <v>Small</v>
      </c>
      <c r="N336" cm="1">
        <f t="array" ref="N336">IF($M336="",INDEX($M$2:$M$2176,MATCH(1,INDEX(($A$2:$A$2176=$A336)*($M$2:$M$2176&lt;&gt;""),0),0)),$M336)</f>
        <v>5</v>
      </c>
      <c r="O336" s="2" t="str">
        <f t="shared" si="162"/>
        <v>Seasonal outdoors</v>
      </c>
      <c r="P336" s="1" t="s">
        <v>15138</v>
      </c>
      <c r="R336" t="str">
        <f t="shared" si="166"/>
        <v>Medium</v>
      </c>
      <c r="S336" s="1" t="s">
        <v>24</v>
      </c>
      <c r="T336" s="1" t="str">
        <f>LEFT(S336,FIND("-",S336)-1)</f>
        <v xml:space="preserve">1 </v>
      </c>
      <c r="U336" s="1" t="str">
        <f>RIGHT(S336,FIND("-",S336)-1)</f>
        <v>12</v>
      </c>
      <c r="W336"/>
      <c r="AF336" s="16" t="s">
        <v>25208</v>
      </c>
      <c r="AG336" s="1" t="str">
        <f t="shared" si="152"/>
        <v xml:space="preserve">Spores </v>
      </c>
      <c r="AH336" s="2" t="str">
        <f t="shared" si="153"/>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I336" s="1" t="s">
        <v>15139</v>
      </c>
      <c r="AL336" s="1" t="str">
        <f t="shared" si="163"/>
        <v>Unscented</v>
      </c>
      <c r="AM336" s="1" t="b">
        <v>0</v>
      </c>
      <c r="AN336" s="1" t="b">
        <v>1</v>
      </c>
      <c r="AO336" s="1" t="b">
        <v>0</v>
      </c>
      <c r="AP336" s="5" t="s">
        <v>54</v>
      </c>
      <c r="AQ336" s="5" t="str">
        <f t="shared" si="154"/>
        <v>Light, Medium</v>
      </c>
      <c r="AR336" s="1" t="s">
        <v>10</v>
      </c>
      <c r="AS336" s="1" t="str">
        <f t="shared" si="164"/>
        <v>None, Partial</v>
      </c>
      <c r="AT336" s="1" t="str">
        <f t="shared" si="155"/>
        <v>Partial, Full</v>
      </c>
      <c r="AU336" s="1" t="s">
        <v>29</v>
      </c>
      <c r="AV336" s="1" t="str">
        <f t="shared" si="156"/>
        <v>Moist</v>
      </c>
      <c r="AW336" s="1" t="s">
        <v>12</v>
      </c>
      <c r="AX336" s="1" t="str">
        <f t="shared" si="157"/>
        <v>Acid, Neutral, Alkaline</v>
      </c>
      <c r="AY336" s="1" t="b">
        <v>0</v>
      </c>
      <c r="AZ336" s="1" t="b">
        <v>0</v>
      </c>
      <c r="BA336" s="1" t="b">
        <v>0</v>
      </c>
      <c r="BC336" t="str">
        <f t="shared" si="158"/>
        <v>FALSE</v>
      </c>
      <c r="BE336" t="str">
        <f t="shared" si="159"/>
        <v>FALSE</v>
      </c>
      <c r="BF336" s="1" t="b">
        <v>0</v>
      </c>
      <c r="BG336" s="1" t="b">
        <v>0</v>
      </c>
      <c r="BH336" s="1" t="b">
        <v>0</v>
      </c>
      <c r="BJ336" s="1" t="str">
        <f t="shared" si="160"/>
        <v>FALSE</v>
      </c>
      <c r="BL336" t="str">
        <f t="shared" si="161"/>
        <v>FALSE</v>
      </c>
      <c r="BM336" s="1" t="b">
        <v>0</v>
      </c>
      <c r="BN336" s="1" t="b">
        <v>0</v>
      </c>
      <c r="BO336" s="1">
        <f t="shared" si="165"/>
        <v>3</v>
      </c>
      <c r="BP336" s="1" t="s">
        <v>31</v>
      </c>
      <c r="BQ336" s="1" cm="1">
        <f t="array" ref="BQ336">_xlfn.IFS(BP336="None Known",0, LEN(BP336)&gt;500, 5,LEN(BP336)&gt;400, 4, LEN(BP336)&gt;300, 3, LEN(BP336)&gt;200, 2, LEN(BP336)&gt;1, 1)</f>
        <v>0</v>
      </c>
      <c r="BR336" s="1" t="s">
        <v>15140</v>
      </c>
      <c r="BS336" s="1">
        <v>1</v>
      </c>
      <c r="BT336" s="1" t="s">
        <v>31</v>
      </c>
      <c r="BU336" s="1">
        <v>0</v>
      </c>
      <c r="BW336" s="1" t="s">
        <v>2137</v>
      </c>
      <c r="BX336" s="1"/>
      <c r="BY336" t="str">
        <f>_xlfn.XLOOKUP($B336,Img_lookup!A:A,Img_lookup!B:B, "Not available")</f>
        <v>157d20bb-fc05-4fb8-a49e-7e8126de3913</v>
      </c>
      <c r="BZ336" t="str">
        <f>_xlfn.XLOOKUP($B336,Img_lookup!A:A,Img_lookup!C:C, "Not available")</f>
        <v>Botrychium australe Aiton</v>
      </c>
      <c r="CA336" t="str">
        <f>_xlfn.XLOOKUP($B336,Img_lookup!A:A,Img_lookup!D:D, "Not available")</f>
        <v>T. F. Cheeseman</v>
      </c>
      <c r="CB336" t="str">
        <f>_xlfn.XLOOKUP($B336,Img_lookup!A:A,Img_lookup!E:E, "https://imgur.com/aT5wafe")</f>
        <v>https://api.openverse.engineering/v1/images/157d20bb-fc05-4fb8-a49e-7e8126de3913/thumb/</v>
      </c>
    </row>
    <row r="337" spans="1:80" ht="409.6" x14ac:dyDescent="0.15">
      <c r="A337" s="1" t="s">
        <v>2129</v>
      </c>
      <c r="B337" s="1" t="s">
        <v>13214</v>
      </c>
      <c r="E337" s="1" t="s">
        <v>13215</v>
      </c>
      <c r="F337" s="1" t="s">
        <v>539</v>
      </c>
      <c r="G337" s="1" t="s">
        <v>23799</v>
      </c>
      <c r="H337" s="11" t="str">
        <f t="shared" si="167"/>
        <v>Perennial</v>
      </c>
      <c r="I337" s="1" t="s">
        <v>17108</v>
      </c>
      <c r="J337" s="1">
        <v>0.30000001199999998</v>
      </c>
      <c r="L337" t="str" cm="1">
        <f t="array" ref="L337">_xlfn.IFS(J337+K337="", "Unknown", J337+K337&gt;3, "Large", J337+K337&gt;0.5, "Medium", J337+K337&gt;0, "Small")</f>
        <v>Small</v>
      </c>
      <c r="N337" cm="1">
        <f t="array" ref="N337">IF($M337="",INDEX($M$2:$M$2176,MATCH(1,INDEX(($A$2:$A$2176=$A337)*($M$2:$M$2176&lt;&gt;""),0),0)),$M337)</f>
        <v>5</v>
      </c>
      <c r="O337" s="2" t="str">
        <f t="shared" si="162"/>
        <v>Seasonal outdoors</v>
      </c>
      <c r="P337" s="1" t="s">
        <v>13216</v>
      </c>
      <c r="R337" t="str">
        <f t="shared" si="166"/>
        <v>Medium</v>
      </c>
      <c r="S337" s="1" t="s">
        <v>24</v>
      </c>
      <c r="T337" s="1" t="str">
        <f>LEFT(S337,FIND("-",S337)-1)</f>
        <v xml:space="preserve">1 </v>
      </c>
      <c r="U337" s="1" t="str">
        <f>RIGHT(S337,FIND("-",S337)-1)</f>
        <v>12</v>
      </c>
      <c r="W337"/>
      <c r="AF337" s="16" t="s">
        <v>25208</v>
      </c>
      <c r="AG337" s="1" t="str">
        <f t="shared" si="152"/>
        <v xml:space="preserve">Spores </v>
      </c>
      <c r="AH337" s="2" t="str">
        <f t="shared" si="153"/>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I337" s="1" t="s">
        <v>13217</v>
      </c>
      <c r="AL337" s="1" t="str">
        <f t="shared" si="163"/>
        <v>Unscented</v>
      </c>
      <c r="AM337" s="1" t="b">
        <v>0</v>
      </c>
      <c r="AN337" s="1" t="b">
        <v>1</v>
      </c>
      <c r="AO337" s="1" t="b">
        <v>0</v>
      </c>
      <c r="AP337" s="5" t="s">
        <v>54</v>
      </c>
      <c r="AQ337" s="5" t="str">
        <f t="shared" si="154"/>
        <v>Light, Medium</v>
      </c>
      <c r="AR337" s="1" t="s">
        <v>10</v>
      </c>
      <c r="AS337" s="1" t="str">
        <f t="shared" si="164"/>
        <v>None, Partial</v>
      </c>
      <c r="AT337" s="1" t="str">
        <f t="shared" si="155"/>
        <v>Partial, Full</v>
      </c>
      <c r="AU337" s="1" t="s">
        <v>29</v>
      </c>
      <c r="AV337" s="1" t="str">
        <f t="shared" si="156"/>
        <v>Moist</v>
      </c>
      <c r="AW337" s="1" t="s">
        <v>12</v>
      </c>
      <c r="AX337" s="1" t="str">
        <f t="shared" si="157"/>
        <v>Acid, Neutral, Alkaline</v>
      </c>
      <c r="AY337" s="1" t="b">
        <v>0</v>
      </c>
      <c r="AZ337" s="1" t="b">
        <v>0</v>
      </c>
      <c r="BA337" s="1" t="b">
        <v>0</v>
      </c>
      <c r="BC337" t="str">
        <f t="shared" si="158"/>
        <v>FALSE</v>
      </c>
      <c r="BE337" t="str">
        <f t="shared" si="159"/>
        <v>FALSE</v>
      </c>
      <c r="BF337" s="1" t="b">
        <v>0</v>
      </c>
      <c r="BG337" s="1" t="b">
        <v>0</v>
      </c>
      <c r="BH337" s="1" t="b">
        <v>0</v>
      </c>
      <c r="BJ337" s="1" t="str">
        <f t="shared" si="160"/>
        <v>FALSE</v>
      </c>
      <c r="BL337" t="str">
        <f t="shared" si="161"/>
        <v>FALSE</v>
      </c>
      <c r="BM337" s="1" t="b">
        <v>0</v>
      </c>
      <c r="BN337" s="1" t="b">
        <v>0</v>
      </c>
      <c r="BO337" s="1">
        <f t="shared" si="165"/>
        <v>5</v>
      </c>
      <c r="BP337" s="1" t="s">
        <v>31</v>
      </c>
      <c r="BQ337" s="1" cm="1">
        <f t="array" ref="BQ337">_xlfn.IFS(BP337="None Known",0, LEN(BP337)&gt;500, 5,LEN(BP337)&gt;400, 4, LEN(BP337)&gt;300, 3, LEN(BP337)&gt;200, 2, LEN(BP337)&gt;1, 1)</f>
        <v>0</v>
      </c>
      <c r="BR337" s="1" t="s">
        <v>13218</v>
      </c>
      <c r="BS337" s="1">
        <v>1</v>
      </c>
      <c r="BT337" s="1" t="s">
        <v>13219</v>
      </c>
      <c r="BU337" s="1">
        <v>2</v>
      </c>
      <c r="BW337" s="1" t="s">
        <v>2137</v>
      </c>
      <c r="BX337" s="1"/>
      <c r="BY337" t="str">
        <f>_xlfn.XLOOKUP($B337,Img_lookup!A:A,Img_lookup!B:B, "Not available")</f>
        <v>d9952390-092f-4c48-93af-b42ba8d50cd9</v>
      </c>
      <c r="BZ337" t="str">
        <f>_xlfn.XLOOKUP($B337,Img_lookup!A:A,Img_lookup!C:C, "Not available")</f>
        <v>Botrychium ternatum (Thunb.) Sw.</v>
      </c>
      <c r="CA337" t="str">
        <f>_xlfn.XLOOKUP($B337,Img_lookup!A:A,Img_lookup!D:D, "Not available")</f>
        <v>M. Togashi</v>
      </c>
      <c r="CB337" t="str">
        <f>_xlfn.XLOOKUP($B337,Img_lookup!A:A,Img_lookup!E:E, "https://imgur.com/aT5wafe")</f>
        <v>https://api.openverse.engineering/v1/images/d9952390-092f-4c48-93af-b42ba8d50cd9/thumb/</v>
      </c>
    </row>
    <row r="338" spans="1:80" ht="409.6" x14ac:dyDescent="0.15">
      <c r="A338" s="1" t="s">
        <v>2129</v>
      </c>
      <c r="B338" s="1" t="s">
        <v>2130</v>
      </c>
      <c r="C338" s="1" t="s">
        <v>2131</v>
      </c>
      <c r="E338" s="1" t="s">
        <v>2132</v>
      </c>
      <c r="F338" s="1" t="s">
        <v>539</v>
      </c>
      <c r="G338" s="1" t="s">
        <v>23799</v>
      </c>
      <c r="H338" s="11" t="str">
        <f t="shared" si="167"/>
        <v>Perennial</v>
      </c>
      <c r="I338" s="1" t="s">
        <v>17108</v>
      </c>
      <c r="J338" s="1">
        <v>0.40000000600000002</v>
      </c>
      <c r="L338" t="str" cm="1">
        <f t="array" ref="L338">_xlfn.IFS(J338+K338="", "Unknown", J338+K338&gt;3, "Large", J338+K338&gt;0.5, "Medium", J338+K338&gt;0, "Small")</f>
        <v>Small</v>
      </c>
      <c r="N338" cm="1">
        <f t="array" ref="N338">IF($M338="",INDEX($M$2:$M$2176,MATCH(1,INDEX(($A$2:$A$2176=$A338)*($M$2:$M$2176&lt;&gt;""),0),0)),$M338)</f>
        <v>5</v>
      </c>
      <c r="O338" s="2" t="str">
        <f t="shared" si="162"/>
        <v>Seasonal outdoors</v>
      </c>
      <c r="P338" s="1" t="s">
        <v>2133</v>
      </c>
      <c r="R338" t="str">
        <f t="shared" si="166"/>
        <v>Medium</v>
      </c>
      <c r="S338" s="1" t="s">
        <v>24</v>
      </c>
      <c r="T338" s="1" t="str">
        <f>LEFT(S338,FIND("-",S338)-1)</f>
        <v xml:space="preserve">1 </v>
      </c>
      <c r="U338" s="1" t="str">
        <f>RIGHT(S338,FIND("-",S338)-1)</f>
        <v>12</v>
      </c>
      <c r="W338"/>
      <c r="AF338" s="16" t="s">
        <v>25208</v>
      </c>
      <c r="AG338" s="1" t="str">
        <f t="shared" si="152"/>
        <v xml:space="preserve">Spores </v>
      </c>
      <c r="AH338" s="2" t="str">
        <f t="shared" si="153"/>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
Division. It is best not to try and disturb this plant[200].</v>
      </c>
      <c r="AI338" s="1" t="s">
        <v>2134</v>
      </c>
      <c r="AL338" s="1" t="str">
        <f t="shared" si="163"/>
        <v>Unscented</v>
      </c>
      <c r="AM338" s="1" t="b">
        <v>0</v>
      </c>
      <c r="AN338" s="1" t="b">
        <v>1</v>
      </c>
      <c r="AO338" s="1" t="b">
        <v>0</v>
      </c>
      <c r="AP338" s="5" t="s">
        <v>54</v>
      </c>
      <c r="AQ338" s="5" t="str">
        <f t="shared" si="154"/>
        <v>Light, Medium</v>
      </c>
      <c r="AR338" s="1" t="s">
        <v>10</v>
      </c>
      <c r="AS338" s="1" t="str">
        <f t="shared" si="164"/>
        <v>None, Partial</v>
      </c>
      <c r="AT338" s="1" t="str">
        <f t="shared" si="155"/>
        <v>Partial, Full</v>
      </c>
      <c r="AU338" s="1" t="s">
        <v>29</v>
      </c>
      <c r="AV338" s="1" t="str">
        <f t="shared" si="156"/>
        <v>Moist</v>
      </c>
      <c r="AW338" s="1" t="s">
        <v>12</v>
      </c>
      <c r="AX338" s="1" t="str">
        <f t="shared" si="157"/>
        <v>Acid, Neutral, Alkaline</v>
      </c>
      <c r="AY338" s="1" t="b">
        <v>0</v>
      </c>
      <c r="AZ338" s="1" t="b">
        <v>0</v>
      </c>
      <c r="BA338" s="1" t="b">
        <v>0</v>
      </c>
      <c r="BC338" t="str">
        <f t="shared" si="158"/>
        <v>FALSE</v>
      </c>
      <c r="BE338" t="str">
        <f t="shared" si="159"/>
        <v>FALSE</v>
      </c>
      <c r="BF338" s="1" t="b">
        <v>0</v>
      </c>
      <c r="BG338" s="1" t="b">
        <v>0</v>
      </c>
      <c r="BH338" s="1" t="b">
        <v>0</v>
      </c>
      <c r="BJ338" s="1" t="str">
        <f t="shared" si="160"/>
        <v>FALSE</v>
      </c>
      <c r="BL338" t="str">
        <f t="shared" si="161"/>
        <v>FALSE</v>
      </c>
      <c r="BM338" s="1" t="b">
        <v>0</v>
      </c>
      <c r="BN338" s="1" t="b">
        <v>0</v>
      </c>
      <c r="BO338" s="1">
        <f t="shared" si="165"/>
        <v>5</v>
      </c>
      <c r="BP338" s="1" t="s">
        <v>31</v>
      </c>
      <c r="BQ338" s="1" cm="1">
        <f t="array" ref="BQ338">_xlfn.IFS(BP338="None Known",0, LEN(BP338)&gt;500, 5,LEN(BP338)&gt;400, 4, LEN(BP338)&gt;300, 3, LEN(BP338)&gt;200, 2, LEN(BP338)&gt;1, 1)</f>
        <v>0</v>
      </c>
      <c r="BR338" s="1" t="s">
        <v>2135</v>
      </c>
      <c r="BS338" s="1">
        <v>1</v>
      </c>
      <c r="BT338" s="1" t="s">
        <v>2136</v>
      </c>
      <c r="BU338" s="1">
        <v>2</v>
      </c>
      <c r="BW338" s="1" t="s">
        <v>2137</v>
      </c>
      <c r="BX338" s="1"/>
      <c r="BY338" t="str">
        <f>_xlfn.XLOOKUP($B338,Img_lookup!A:A,Img_lookup!B:B, "Not available")</f>
        <v>593b4f41-5f4b-49ef-a099-2c2135f68272</v>
      </c>
      <c r="BZ338" t="str">
        <f>_xlfn.XLOOKUP($B338,Img_lookup!A:A,Img_lookup!C:C, "Not available")</f>
        <v>Botrychium virginianum 10</v>
      </c>
      <c r="CA338" t="str">
        <f>_xlfn.XLOOKUP($B338,Img_lookup!A:A,Img_lookup!D:D, "Not available")</f>
        <v>Superior National Forest</v>
      </c>
      <c r="CB338" t="str">
        <f>_xlfn.XLOOKUP($B338,Img_lookup!A:A,Img_lookup!E:E, "https://imgur.com/aT5wafe")</f>
        <v>https://api.openverse.engineering/v1/images/593b4f41-5f4b-49ef-a099-2c2135f68272/thumb/</v>
      </c>
    </row>
    <row r="339" spans="1:80" ht="252" x14ac:dyDescent="0.15">
      <c r="A339" s="1" t="s">
        <v>394</v>
      </c>
      <c r="B339" s="1" t="s">
        <v>6663</v>
      </c>
      <c r="C339" s="1" t="s">
        <v>6664</v>
      </c>
      <c r="D339" s="1" t="s">
        <v>6665</v>
      </c>
      <c r="E339" s="1" t="s">
        <v>6666</v>
      </c>
      <c r="F339" s="1" t="s">
        <v>6</v>
      </c>
      <c r="G339" s="1" t="s">
        <v>6</v>
      </c>
      <c r="H339" s="11" t="str">
        <f t="shared" si="167"/>
        <v>Perennial</v>
      </c>
      <c r="J339" s="1">
        <v>0.60000002399999997</v>
      </c>
      <c r="L339" t="str" cm="1">
        <f t="array" ref="L339">_xlfn.IFS(J339+K339="", "Unknown", J339+K339&gt;3, "Large", J339+K339&gt;0.5, "Medium", J339+K339&gt;0, "Small")</f>
        <v>Medium</v>
      </c>
      <c r="M339" s="1">
        <v>8</v>
      </c>
      <c r="N339" cm="1">
        <f t="array" ref="N339">IF($M339="",INDEX($M$2:$M$2176,MATCH(1,INDEX(($A$2:$A$2176=$A339)*($M$2:$M$2176&lt;&gt;""),0),0)),$M339)</f>
        <v>8</v>
      </c>
      <c r="O339" s="2" t="str">
        <f t="shared" si="162"/>
        <v>Grown indoors</v>
      </c>
      <c r="P339" s="1" t="s">
        <v>6667</v>
      </c>
      <c r="R339" t="str">
        <f t="shared" si="166"/>
        <v>Medium</v>
      </c>
      <c r="T339" s="1"/>
      <c r="U339" s="1"/>
      <c r="V339" s="1" t="s">
        <v>51</v>
      </c>
      <c r="W339" s="6" t="str">
        <f t="shared" ref="W339:W357" si="168">IF(ISNUMBER(SEARCH("-",V339)),TRIM(LEFT(V339,FIND("-",V339)-1)),V339)</f>
        <v>7</v>
      </c>
      <c r="X339" t="str">
        <f t="shared" ref="X339:X357" si="169">IF(W339="1", "January", IF(W339="2", "February", IF(W339="3", "March", IF(W339="4", "April", IF(W339="5", "May", IF(W339="6", "June", IF(W339="7", "July", IF(W339="8", "August", IF(W339="9", "September", IF(W339="10", "October", IF(W339="11", "November", IF(W339="12", "December", "Other"))))))))))))</f>
        <v>July</v>
      </c>
      <c r="Y339" s="2" t="str">
        <f t="shared" ref="Y339:Y357" si="170">IF(ISNUMBER(SEARCH("-",V339)),TRIM(RIGHT(V339,LEN(V339)-SEARCH("-",V339))),V339)</f>
        <v>8</v>
      </c>
      <c r="Z339" s="2" t="str">
        <f t="shared" ref="Z339:Z357" si="171">IF(Y339="1", "January", IF(Y339="2", "February", IF(Y339="3", "March", IF(Y339="4", "April", IF(Y339="5", "May", IF(Y339="6", "June", IF(Y339="7", "July", IF(Y339="8", "August", IF(Y339="9", "September", IF(Y339="10", "October", IF(Y339="11", "November", IF(Y339="12", "December", "Other"))))))))))))</f>
        <v>August</v>
      </c>
      <c r="AF339" s="16" t="s">
        <v>24324</v>
      </c>
      <c r="AG339" s="1" t="str">
        <f t="shared" si="152"/>
        <v xml:space="preserve">Seed </v>
      </c>
      <c r="AH339" s="2" t="str">
        <f t="shared" si="153"/>
        <v>Sow spring in a greenhouse. Only just cover the seed. Prick out the seedlings into individual pots when large enough to handle and grow on for at least the first winter in a greenhouse. Plant out in early summer.
Division.</v>
      </c>
      <c r="AI339" s="1" t="s">
        <v>6668</v>
      </c>
      <c r="AJ339" s="1" t="s">
        <v>1</v>
      </c>
      <c r="AK339" s="1" t="s">
        <v>17104</v>
      </c>
      <c r="AL339" s="1" t="str">
        <f t="shared" si="163"/>
        <v>Unscented</v>
      </c>
      <c r="AM339" s="1" t="b">
        <v>0</v>
      </c>
      <c r="AN339" s="1" t="b">
        <v>0</v>
      </c>
      <c r="AO339" s="1" t="b">
        <v>0</v>
      </c>
      <c r="AP339" s="5" t="s">
        <v>28</v>
      </c>
      <c r="AQ339" s="5" t="str">
        <f t="shared" si="154"/>
        <v>Light, Medium, Heavy</v>
      </c>
      <c r="AR339" s="1" t="s">
        <v>30</v>
      </c>
      <c r="AS339" s="1" t="str">
        <f t="shared" si="164"/>
        <v>None</v>
      </c>
      <c r="AT339" s="1" t="str">
        <f t="shared" si="155"/>
        <v>Full</v>
      </c>
      <c r="AU339" s="1" t="s">
        <v>11</v>
      </c>
      <c r="AV339" s="1" t="str">
        <f t="shared" si="156"/>
        <v>Dry, Moist</v>
      </c>
      <c r="AW339" s="1" t="s">
        <v>12</v>
      </c>
      <c r="AX339" s="1" t="str">
        <f t="shared" si="157"/>
        <v>Acid, Neutral, Alkaline</v>
      </c>
      <c r="AY339" s="1" t="b">
        <v>0</v>
      </c>
      <c r="AZ339" s="1" t="b">
        <v>0</v>
      </c>
      <c r="BA339" s="1" t="b">
        <v>0</v>
      </c>
      <c r="BC339" t="str">
        <f t="shared" si="158"/>
        <v>FALSE</v>
      </c>
      <c r="BE339" t="str">
        <f t="shared" si="159"/>
        <v>FALSE</v>
      </c>
      <c r="BF339" s="1" t="b">
        <v>0</v>
      </c>
      <c r="BG339" s="1" t="b">
        <v>0</v>
      </c>
      <c r="BH339" s="1" t="b">
        <v>1</v>
      </c>
      <c r="BJ339" s="1" t="str">
        <f t="shared" si="160"/>
        <v>FALSE</v>
      </c>
      <c r="BL339" t="str">
        <f t="shared" si="161"/>
        <v>FALSE</v>
      </c>
      <c r="BM339" s="1" t="b">
        <v>0</v>
      </c>
      <c r="BN339" s="1" t="b">
        <v>0</v>
      </c>
      <c r="BO339" s="1">
        <f t="shared" si="165"/>
        <v>6</v>
      </c>
      <c r="BP339" s="1" t="s">
        <v>6669</v>
      </c>
      <c r="BQ339" s="1" cm="1">
        <f t="array" ref="BQ339">_xlfn.IFS(BP339="None Known",0, LEN(BP339)&gt;500, 5,LEN(BP339)&gt;400, 4, LEN(BP339)&gt;300, 3, LEN(BP339)&gt;200, 2, LEN(BP339)&gt;1, 1)</f>
        <v>2</v>
      </c>
      <c r="BR339" s="1" t="s">
        <v>24850</v>
      </c>
      <c r="BS339" s="1">
        <v>1</v>
      </c>
      <c r="BT339" s="1" t="s">
        <v>6670</v>
      </c>
      <c r="BU339" s="1">
        <v>1</v>
      </c>
      <c r="BV339" s="1" t="s">
        <v>465</v>
      </c>
      <c r="BW339" s="1" t="s">
        <v>31</v>
      </c>
      <c r="BX339" s="1"/>
      <c r="BY339" t="str">
        <f>_xlfn.XLOOKUP($B339,Img_lookup!A:A,Img_lookup!B:B, "Not available")</f>
        <v>8519df52-dc9c-4886-8791-4c4747bea4c5</v>
      </c>
      <c r="BZ339" t="str">
        <f>_xlfn.XLOOKUP($B339,Img_lookup!A:A,Img_lookup!C:C, "Not available")</f>
        <v>J20171002-0049‚ÄîBouteloua gracilis‚ÄîRPBG‚ÄîDxO</v>
      </c>
      <c r="CA339" t="str">
        <f>_xlfn.XLOOKUP($B339,Img_lookup!A:A,Img_lookup!D:D, "Not available")</f>
        <v>John Rusk</v>
      </c>
      <c r="CB339" t="str">
        <f>_xlfn.XLOOKUP($B339,Img_lookup!A:A,Img_lookup!E:E, "https://imgur.com/aT5wafe")</f>
        <v>https://api.openverse.engineering/v1/images/8519df52-dc9c-4886-8791-4c4747bea4c5/thumb/</v>
      </c>
    </row>
    <row r="340" spans="1:80" ht="13" x14ac:dyDescent="0.15">
      <c r="A340" s="1" t="s">
        <v>9084</v>
      </c>
      <c r="B340" s="1" t="s">
        <v>9085</v>
      </c>
      <c r="C340" s="1" t="s">
        <v>9086</v>
      </c>
      <c r="D340" s="1" t="s">
        <v>17112</v>
      </c>
      <c r="E340" s="1" t="s">
        <v>9087</v>
      </c>
      <c r="F340" s="1" t="s">
        <v>6</v>
      </c>
      <c r="G340" s="1" t="s">
        <v>6</v>
      </c>
      <c r="H340" s="11" t="str">
        <f t="shared" si="167"/>
        <v>Perennial</v>
      </c>
      <c r="J340" s="1">
        <v>0.10000000100000001</v>
      </c>
      <c r="K340" s="1">
        <v>2</v>
      </c>
      <c r="L340" t="str" cm="1">
        <f t="array" ref="L340">_xlfn.IFS(J340+K340="", "Unknown", J340+K340&gt;3, "Large", J340+K340&gt;0.5, "Medium", J340+K340&gt;0, "Small")</f>
        <v>Medium</v>
      </c>
      <c r="M340">
        <v>3</v>
      </c>
      <c r="N340" cm="1">
        <f t="array" ref="N340">IF($M340="",INDEX($M$2:$M$2176,MATCH(1,INDEX(($A$2:$A$2176=$A340)*($M$2:$M$2176&lt;&gt;""),0),0)),$M340)</f>
        <v>3</v>
      </c>
      <c r="O340" s="2" t="str">
        <f t="shared" si="162"/>
        <v>Hardy to cold</v>
      </c>
      <c r="P340" s="1" t="s">
        <v>9088</v>
      </c>
      <c r="R340" t="str">
        <f t="shared" si="166"/>
        <v>Medium</v>
      </c>
      <c r="T340" s="1"/>
      <c r="U340" s="1"/>
      <c r="V340" s="1" t="s">
        <v>51</v>
      </c>
      <c r="W340" s="6" t="str">
        <f t="shared" si="168"/>
        <v>7</v>
      </c>
      <c r="X340" t="str">
        <f t="shared" si="169"/>
        <v>July</v>
      </c>
      <c r="Y340" s="2" t="str">
        <f t="shared" si="170"/>
        <v>8</v>
      </c>
      <c r="Z340" s="2" t="str">
        <f t="shared" si="171"/>
        <v>August</v>
      </c>
      <c r="AF340" s="1" t="s">
        <v>9089</v>
      </c>
      <c r="AG340" s="1" t="str">
        <f t="shared" si="152"/>
        <v xml:space="preserve">Seed </v>
      </c>
      <c r="AH340" s="2" t="str">
        <f t="shared" si="153"/>
        <v>no details have been found for this species. Seeds of many water plants have a short viability if allowed to dry out so it is probably best to sow the seed as soon as it is ripe in a warm greenhouse or to store it in water until the spring and to sow then. When they are large enough to handle, prick the seedlings out into individual pots and grow them on in the greenhouse for at least their first winter. Just cover the pots with water and then increase the depth as the plants grow. Plant them out into their permanent positions in late spring or early summer, after the last expected frosts.
Division in spring[200].</v>
      </c>
      <c r="AI340" s="1" t="s">
        <v>9090</v>
      </c>
      <c r="AJ340" s="1" t="s">
        <v>23817</v>
      </c>
      <c r="AK340" s="1" t="s">
        <v>17104</v>
      </c>
      <c r="AL340" s="1" t="str">
        <f t="shared" si="163"/>
        <v>Unscented</v>
      </c>
      <c r="AM340" s="1" t="b">
        <v>0</v>
      </c>
      <c r="AN340" s="1" t="b">
        <v>0</v>
      </c>
      <c r="AO340" s="1" t="b">
        <v>0</v>
      </c>
      <c r="AP340" s="5" t="s">
        <v>28</v>
      </c>
      <c r="AQ340" s="5" t="str">
        <f t="shared" si="154"/>
        <v>Light, Medium, Heavy</v>
      </c>
      <c r="AR340" s="1" t="s">
        <v>30</v>
      </c>
      <c r="AS340" s="1" t="str">
        <f t="shared" si="164"/>
        <v>None</v>
      </c>
      <c r="AT340" s="1" t="str">
        <f t="shared" si="155"/>
        <v>Full</v>
      </c>
      <c r="AU340" s="1" t="s">
        <v>689</v>
      </c>
      <c r="AV340" s="1" t="str">
        <f t="shared" si="156"/>
        <v>Wet/Water</v>
      </c>
      <c r="AW340" s="1" t="s">
        <v>123</v>
      </c>
      <c r="AX340" s="1" t="str">
        <f t="shared" si="157"/>
        <v>Acid, Neutral</v>
      </c>
      <c r="AY340" s="1" t="b">
        <v>0</v>
      </c>
      <c r="AZ340" s="1" t="b">
        <v>0</v>
      </c>
      <c r="BA340" s="1" t="b">
        <v>0</v>
      </c>
      <c r="BC340" t="str">
        <f t="shared" si="158"/>
        <v>FALSE</v>
      </c>
      <c r="BE340" t="str">
        <f t="shared" si="159"/>
        <v>FALSE</v>
      </c>
      <c r="BF340" s="1" t="b">
        <v>0</v>
      </c>
      <c r="BG340" s="1" t="b">
        <v>0</v>
      </c>
      <c r="BH340" s="1" t="b">
        <v>0</v>
      </c>
      <c r="BJ340" s="1" t="str">
        <f t="shared" si="160"/>
        <v>FALSE</v>
      </c>
      <c r="BL340" t="str">
        <f t="shared" si="161"/>
        <v>FALSE</v>
      </c>
      <c r="BM340" s="1" t="b">
        <v>0</v>
      </c>
      <c r="BN340" s="1" t="b">
        <v>0</v>
      </c>
      <c r="BO340" s="1">
        <f t="shared" si="165"/>
        <v>13</v>
      </c>
      <c r="BP340" s="1" t="s">
        <v>9091</v>
      </c>
      <c r="BQ340" s="1" cm="1">
        <f t="array" ref="BQ340">_xlfn.IFS(BP340="None Known",0, LEN(BP340)&gt;500, 5,LEN(BP340)&gt;400, 4, LEN(BP340)&gt;300, 3, LEN(BP340)&gt;200, 2, LEN(BP340)&gt;1, 1)</f>
        <v>2</v>
      </c>
      <c r="BR340" s="1" t="s">
        <v>9092</v>
      </c>
      <c r="BS340" s="1">
        <v>3</v>
      </c>
      <c r="BT340" s="1" t="s">
        <v>9093</v>
      </c>
      <c r="BU340" s="1">
        <v>2</v>
      </c>
      <c r="BV340" s="1" t="s">
        <v>431</v>
      </c>
      <c r="BW340" s="1" t="s">
        <v>31</v>
      </c>
      <c r="BX340" s="1" t="s">
        <v>17114</v>
      </c>
      <c r="BY340" t="str">
        <f>_xlfn.XLOOKUP($B340,Img_lookup!A:A,Img_lookup!B:B, "Not available")</f>
        <v>c4a84b72-f9b5-4fd6-87e3-57154a017cf1</v>
      </c>
      <c r="BZ340" t="str">
        <f>_xlfn.XLOOKUP($B340,Img_lookup!A:A,Img_lookup!C:C, "Not available")</f>
        <v>UC1755419 Brasenia schreberi</v>
      </c>
      <c r="CA340" t="str">
        <f>_xlfn.XLOOKUP($B340,Img_lookup!A:A,Img_lookup!D:D, "Not available")</f>
        <v>DeanWmTaylor</v>
      </c>
      <c r="CB340" t="str">
        <f>_xlfn.XLOOKUP($B340,Img_lookup!A:A,Img_lookup!E:E, "https://imgur.com/aT5wafe")</f>
        <v>https://api.openverse.engineering/v1/images/c4a84b72-f9b5-4fd6-87e3-57154a017cf1/thumb/</v>
      </c>
    </row>
    <row r="341" spans="1:80" ht="332" x14ac:dyDescent="0.15">
      <c r="A341" s="1" t="s">
        <v>128</v>
      </c>
      <c r="B341" s="1" t="s">
        <v>5739</v>
      </c>
      <c r="C341" s="1" t="s">
        <v>5740</v>
      </c>
      <c r="D341" s="1" t="s">
        <v>5741</v>
      </c>
      <c r="E341" s="1" t="s">
        <v>5742</v>
      </c>
      <c r="F341" s="1" t="s">
        <v>85</v>
      </c>
      <c r="G341" s="1" t="s">
        <v>85</v>
      </c>
      <c r="H341" s="11" t="str">
        <f t="shared" si="167"/>
        <v>Annual</v>
      </c>
      <c r="J341" s="1">
        <v>0.75</v>
      </c>
      <c r="K341" s="1">
        <v>0.25</v>
      </c>
      <c r="L341" t="str" cm="1">
        <f t="array" ref="L341">_xlfn.IFS(J341+K341="", "Unknown", J341+K341&gt;3, "Large", J341+K341&gt;0.5, "Medium", J341+K341&gt;0, "Small")</f>
        <v>Medium</v>
      </c>
      <c r="M341" s="1">
        <v>7</v>
      </c>
      <c r="N341" cm="1">
        <f t="array" ref="N341">IF($M341="",INDEX($M$2:$M$2176,MATCH(1,INDEX(($A$2:$A$2176=$A341)*($M$2:$M$2176&lt;&gt;""),0),0)),$M341)</f>
        <v>7</v>
      </c>
      <c r="O341" s="2" t="str">
        <f t="shared" si="162"/>
        <v>Seasonal outdoors</v>
      </c>
      <c r="P341" s="1" t="s">
        <v>5743</v>
      </c>
      <c r="R341" t="str">
        <f t="shared" si="166"/>
        <v>Medium</v>
      </c>
      <c r="T341" s="1"/>
      <c r="U341" s="1"/>
      <c r="V341" s="1" t="s">
        <v>322</v>
      </c>
      <c r="W341" s="6" t="str">
        <f t="shared" si="168"/>
        <v>6</v>
      </c>
      <c r="X341" t="str">
        <f t="shared" si="169"/>
        <v>June</v>
      </c>
      <c r="Y341" s="2" t="str">
        <f t="shared" si="170"/>
        <v>8</v>
      </c>
      <c r="Z341" s="2" t="str">
        <f t="shared" si="171"/>
        <v>August</v>
      </c>
      <c r="AA341" s="1" t="s">
        <v>427</v>
      </c>
      <c r="AB341" s="1" t="str">
        <f>IF(ISNUMBER(SEARCH("-",AA341)),TRIM(LEFT(AA341,FIND("-",AA341)-1)),AA341)</f>
        <v>8</v>
      </c>
      <c r="AC341" s="1" t="str">
        <f>IF(AB341="1", "January", IF(AB341="2", "February", IF(AB341="3", "March", IF(AB341="4", "April", IF(AB341="5", "May", IF(AB341="6", "June", IF(AB341="7", "July", IF(AB341="8", "August", IF(AB341="9", "September", IF(AB341="10", "October", IF(AB341="11", "November", IF(AB341="12", "December", "Other"))))))))))))</f>
        <v>August</v>
      </c>
      <c r="AD341" s="1" t="str">
        <f>IF(ISNUMBER(SEARCH("-",AA341)),TRIM(RIGHT(AA341,LEN(AA341)-SEARCH("-",AA341))),AA341)</f>
        <v>9</v>
      </c>
      <c r="AE341" s="1" t="str">
        <f>IF(AD341="1", "January", IF(AD341="2", "February", IF(AD341="3", "March", IF(AD341="4", "April", IF(AD341="5", "May", IF(AD341="6", "June", IF(AD341="7", "July", IF(AD341="8", "August", IF(AD341="9", "September", IF(AD341="10", "October", IF(AD341="11", "November", IF(AD341="12", "December", "Other"))))))))))))</f>
        <v>September</v>
      </c>
      <c r="AF341" s="16" t="s">
        <v>24325</v>
      </c>
      <c r="AG341" s="1" t="str">
        <f t="shared" si="152"/>
        <v xml:space="preserve">Seed </v>
      </c>
      <c r="AH341" s="2" t="str">
        <f t="shared" si="153"/>
        <v>Sow in situ from early spring to early autumn in order to obtain a succession of edible leaves. Most varieties of Oriental vegetables belonging to this species are best sown from late June to early September otherwise they may bolt[206].
There are about 5,660 - 6,000 per 0.01 kg (1/3 oz)[269].</v>
      </c>
      <c r="AI341" s="1" t="s">
        <v>5744</v>
      </c>
      <c r="AJ341" s="1" t="s">
        <v>26</v>
      </c>
      <c r="AK341" s="1" t="s">
        <v>17104</v>
      </c>
      <c r="AL341" s="1" t="str">
        <f t="shared" si="163"/>
        <v>Unscented</v>
      </c>
      <c r="AM341" s="1" t="b">
        <v>0</v>
      </c>
      <c r="AN341" s="1" t="b">
        <v>0</v>
      </c>
      <c r="AO341" s="1" t="b">
        <v>0</v>
      </c>
      <c r="AP341" s="5" t="s">
        <v>28</v>
      </c>
      <c r="AQ341" s="5" t="str">
        <f t="shared" si="154"/>
        <v>Light, Medium, Heavy</v>
      </c>
      <c r="AR341" s="1" t="s">
        <v>10</v>
      </c>
      <c r="AS341" s="1" t="str">
        <f t="shared" si="164"/>
        <v>None, Partial</v>
      </c>
      <c r="AT341" s="1" t="str">
        <f t="shared" si="155"/>
        <v>Partial, Full</v>
      </c>
      <c r="AU341" s="1" t="s">
        <v>29</v>
      </c>
      <c r="AV341" s="1" t="str">
        <f t="shared" si="156"/>
        <v>Moist</v>
      </c>
      <c r="AW341" s="1" t="s">
        <v>12</v>
      </c>
      <c r="AX341" s="1" t="str">
        <f t="shared" si="157"/>
        <v>Acid, Neutral, Alkaline</v>
      </c>
      <c r="AY341" s="1" t="b">
        <v>1</v>
      </c>
      <c r="AZ341" s="1" t="b">
        <v>1</v>
      </c>
      <c r="BA341" s="1" t="b">
        <v>0</v>
      </c>
      <c r="BC341" t="str">
        <f t="shared" si="158"/>
        <v>FALSE</v>
      </c>
      <c r="BE341" t="str">
        <f t="shared" si="159"/>
        <v>FALSE</v>
      </c>
      <c r="BF341" s="1" t="b">
        <v>0</v>
      </c>
      <c r="BG341" s="1" t="b">
        <v>0</v>
      </c>
      <c r="BH341" s="1" t="b">
        <v>0</v>
      </c>
      <c r="BI341" s="1" t="s">
        <v>30</v>
      </c>
      <c r="BJ341" s="1" t="str">
        <f t="shared" si="160"/>
        <v>FALSE</v>
      </c>
      <c r="BK341" s="1" t="s">
        <v>77</v>
      </c>
      <c r="BL341" t="str">
        <f t="shared" si="161"/>
        <v>TRUE</v>
      </c>
      <c r="BM341" s="1" t="b">
        <v>0</v>
      </c>
      <c r="BN341" s="1" t="b">
        <v>0</v>
      </c>
      <c r="BO341" s="1">
        <f t="shared" si="165"/>
        <v>16</v>
      </c>
      <c r="BP341" s="1" t="s">
        <v>4702</v>
      </c>
      <c r="BQ341" s="1" cm="1">
        <f t="array" ref="BQ341">_xlfn.IFS(BP341="None Known",0, LEN(BP341)&gt;500, 5,LEN(BP341)&gt;400, 4, LEN(BP341)&gt;300, 3, LEN(BP341)&gt;200, 2, LEN(BP341)&gt;1, 1)</f>
        <v>2</v>
      </c>
      <c r="BR341" s="1" t="s">
        <v>5745</v>
      </c>
      <c r="BS341" s="1">
        <v>4</v>
      </c>
      <c r="BT341" s="1" t="s">
        <v>5746</v>
      </c>
      <c r="BU341" s="1">
        <v>2</v>
      </c>
      <c r="BV341" s="1" t="s">
        <v>4705</v>
      </c>
      <c r="BW341" s="1" t="s">
        <v>31</v>
      </c>
      <c r="BX341" s="1"/>
      <c r="BY341" t="str">
        <f>_xlfn.XLOOKUP($B341,Img_lookup!A:A,Img_lookup!B:B, "Not available")</f>
        <v>50143168-d874-412e-8fa5-32a9b7178e32</v>
      </c>
      <c r="BZ341" t="str">
        <f>_xlfn.XLOOKUP($B341,Img_lookup!A:A,Img_lookup!C:C, "Not available")</f>
        <v>Brassica juncea</v>
      </c>
      <c r="CA341" t="str">
        <f>_xlfn.XLOOKUP($B341,Img_lookup!A:A,Img_lookup!D:D, "Not available")</f>
        <v>elminium</v>
      </c>
      <c r="CB341" t="str">
        <f>_xlfn.XLOOKUP($B341,Img_lookup!A:A,Img_lookup!E:E, "https://imgur.com/aT5wafe")</f>
        <v>https://api.openverse.engineering/v1/images/50143168-d874-412e-8fa5-32a9b7178e32/thumb/</v>
      </c>
    </row>
    <row r="342" spans="1:80" ht="306" x14ac:dyDescent="0.15">
      <c r="A342" s="1" t="s">
        <v>128</v>
      </c>
      <c r="B342" s="1" t="s">
        <v>4699</v>
      </c>
      <c r="C342" s="1" t="s">
        <v>4700</v>
      </c>
      <c r="E342" s="1" t="s">
        <v>1066</v>
      </c>
      <c r="F342" s="1" t="s">
        <v>85</v>
      </c>
      <c r="G342" s="1" t="s">
        <v>85</v>
      </c>
      <c r="H342" s="11" t="str">
        <f t="shared" si="167"/>
        <v>Annual</v>
      </c>
      <c r="J342" s="1">
        <v>0.30000001199999998</v>
      </c>
      <c r="K342" s="1">
        <v>0.30000001199999998</v>
      </c>
      <c r="L342" t="str" cm="1">
        <f t="array" ref="L342">_xlfn.IFS(J342+K342="", "Unknown", J342+K342&gt;3, "Large", J342+K342&gt;0.5, "Medium", J342+K342&gt;0, "Small")</f>
        <v>Medium</v>
      </c>
      <c r="M342" s="1">
        <v>7</v>
      </c>
      <c r="N342" cm="1">
        <f t="array" ref="N342">IF($M342="",INDEX($M$2:$M$2176,MATCH(1,INDEX(($A$2:$A$2176=$A342)*($M$2:$M$2176&lt;&gt;""),0),0)),$M342)</f>
        <v>7</v>
      </c>
      <c r="O342" s="2" t="str">
        <f t="shared" si="162"/>
        <v>Seasonal outdoors</v>
      </c>
      <c r="P342" s="1" t="s">
        <v>709</v>
      </c>
      <c r="Q342" s="1" t="s">
        <v>17109</v>
      </c>
      <c r="R342" t="str">
        <f t="shared" si="166"/>
        <v>Fast</v>
      </c>
      <c r="T342" s="1"/>
      <c r="U342" s="1"/>
      <c r="V342" s="1" t="s">
        <v>322</v>
      </c>
      <c r="W342" s="6" t="str">
        <f t="shared" si="168"/>
        <v>6</v>
      </c>
      <c r="X342" t="str">
        <f t="shared" si="169"/>
        <v>June</v>
      </c>
      <c r="Y342" s="2" t="str">
        <f t="shared" si="170"/>
        <v>8</v>
      </c>
      <c r="Z342" s="2" t="str">
        <f t="shared" si="171"/>
        <v>August</v>
      </c>
      <c r="AA342" s="1" t="s">
        <v>427</v>
      </c>
      <c r="AB342" s="1" t="str">
        <f>IF(ISNUMBER(SEARCH("-",AA342)),TRIM(LEFT(AA342,FIND("-",AA342)-1)),AA342)</f>
        <v>8</v>
      </c>
      <c r="AC342" s="1" t="str">
        <f>IF(AB342="1", "January", IF(AB342="2", "February", IF(AB342="3", "March", IF(AB342="4", "April", IF(AB342="5", "May", IF(AB342="6", "June", IF(AB342="7", "July", IF(AB342="8", "August", IF(AB342="9", "September", IF(AB342="10", "October", IF(AB342="11", "November", IF(AB342="12", "December", "Other"))))))))))))</f>
        <v>August</v>
      </c>
      <c r="AD342" s="1" t="str">
        <f>IF(ISNUMBER(SEARCH("-",AA342)),TRIM(RIGHT(AA342,LEN(AA342)-SEARCH("-",AA342))),AA342)</f>
        <v>9</v>
      </c>
      <c r="AE342" s="1" t="str">
        <f>IF(AD342="1", "January", IF(AD342="2", "February", IF(AD342="3", "March", IF(AD342="4", "April", IF(AD342="5", "May", IF(AD342="6", "June", IF(AD342="7", "July", IF(AD342="8", "August", IF(AD342="9", "September", IF(AD342="10", "October", IF(AD342="11", "November", IF(AD342="12", "December", "Other"))))))))))))</f>
        <v>September</v>
      </c>
      <c r="AF342" s="16" t="s">
        <v>24326</v>
      </c>
      <c r="AG342" s="1" t="str">
        <f t="shared" si="152"/>
        <v xml:space="preserve">Seed </v>
      </c>
      <c r="AH342" s="2" t="str">
        <f t="shared" si="153"/>
        <v>Sow in situ from August to October. Spring and early summer-sown crops tend to run quickly to seed, though they can be eaten whilst still small[206]. It is best not to sow the seed in very hot weather[206].
There are about 5,660 - 6,000 per 0.01 kg (1/3 oz)[269].</v>
      </c>
      <c r="AI342" s="1" t="s">
        <v>4701</v>
      </c>
      <c r="AJ342" s="1" t="s">
        <v>26</v>
      </c>
      <c r="AK342" s="1" t="s">
        <v>17104</v>
      </c>
      <c r="AL342" s="1" t="str">
        <f t="shared" si="163"/>
        <v>Unscented</v>
      </c>
      <c r="AM342" s="1" t="b">
        <v>0</v>
      </c>
      <c r="AN342" s="1" t="b">
        <v>0</v>
      </c>
      <c r="AO342" s="1" t="b">
        <v>0</v>
      </c>
      <c r="AP342" s="5" t="s">
        <v>28</v>
      </c>
      <c r="AQ342" s="5" t="str">
        <f t="shared" si="154"/>
        <v>Light, Medium, Heavy</v>
      </c>
      <c r="AR342" s="1" t="s">
        <v>10</v>
      </c>
      <c r="AS342" s="1" t="str">
        <f t="shared" si="164"/>
        <v>None, Partial</v>
      </c>
      <c r="AT342" s="1" t="str">
        <f t="shared" si="155"/>
        <v>Partial, Full</v>
      </c>
      <c r="AU342" s="1" t="s">
        <v>29</v>
      </c>
      <c r="AV342" s="1" t="str">
        <f t="shared" si="156"/>
        <v>Moist</v>
      </c>
      <c r="AW342" s="1" t="s">
        <v>12</v>
      </c>
      <c r="AX342" s="1" t="str">
        <f t="shared" si="157"/>
        <v>Acid, Neutral, Alkaline</v>
      </c>
      <c r="AY342" s="1" t="b">
        <v>0</v>
      </c>
      <c r="AZ342" s="1" t="b">
        <v>0</v>
      </c>
      <c r="BA342" s="1" t="b">
        <v>0</v>
      </c>
      <c r="BC342" t="str">
        <f t="shared" si="158"/>
        <v>FALSE</v>
      </c>
      <c r="BE342" t="str">
        <f t="shared" si="159"/>
        <v>FALSE</v>
      </c>
      <c r="BF342" s="1" t="b">
        <v>0</v>
      </c>
      <c r="BG342" s="1" t="b">
        <v>0</v>
      </c>
      <c r="BH342" s="1" t="b">
        <v>0</v>
      </c>
      <c r="BI342" s="1" t="s">
        <v>30</v>
      </c>
      <c r="BJ342" s="1" t="str">
        <f t="shared" si="160"/>
        <v>FALSE</v>
      </c>
      <c r="BK342" s="1" t="s">
        <v>77</v>
      </c>
      <c r="BL342" t="str">
        <f t="shared" si="161"/>
        <v>TRUE</v>
      </c>
      <c r="BM342" s="1" t="b">
        <v>0</v>
      </c>
      <c r="BN342" s="1" t="b">
        <v>0</v>
      </c>
      <c r="BO342" s="1">
        <f t="shared" si="165"/>
        <v>16</v>
      </c>
      <c r="BP342" s="1" t="s">
        <v>4702</v>
      </c>
      <c r="BQ342" s="1" cm="1">
        <f t="array" ref="BQ342">_xlfn.IFS(BP342="None Known",0, LEN(BP342)&gt;500, 5,LEN(BP342)&gt;400, 4, LEN(BP342)&gt;300, 3, LEN(BP342)&gt;200, 2, LEN(BP342)&gt;1, 1)</f>
        <v>2</v>
      </c>
      <c r="BR342" s="1" t="s">
        <v>4703</v>
      </c>
      <c r="BS342" s="1">
        <v>4</v>
      </c>
      <c r="BT342" s="1" t="s">
        <v>4704</v>
      </c>
      <c r="BU342" s="1">
        <v>2</v>
      </c>
      <c r="BV342" s="1" t="s">
        <v>4705</v>
      </c>
      <c r="BW342" s="1" t="s">
        <v>31</v>
      </c>
      <c r="BX342" s="1"/>
      <c r="BY342" t="str">
        <f>_xlfn.XLOOKUP($B342,Img_lookup!A:A,Img_lookup!B:B, "Not available")</f>
        <v>0f4fc56d-3056-4301-bfd1-539670c11489</v>
      </c>
      <c r="BZ342" t="str">
        <f>_xlfn.XLOOKUP($B342,Img_lookup!A:A,Img_lookup!C:C, "Not available")</f>
        <v>Brassica juncea var. crispifolia L.H. Bailey</v>
      </c>
      <c r="CA342" t="str">
        <f>_xlfn.XLOOKUP($B342,Img_lookup!A:A,Img_lookup!D:D, "Not available")</f>
        <v>Harry Ardell Allard</v>
      </c>
      <c r="CB342" t="str">
        <f>_xlfn.XLOOKUP($B342,Img_lookup!A:A,Img_lookup!E:E, "https://imgur.com/aT5wafe")</f>
        <v>https://api.openverse.engineering/v1/images/0f4fc56d-3056-4301-bfd1-539670c11489/thumb/</v>
      </c>
    </row>
    <row r="343" spans="1:80" ht="13" x14ac:dyDescent="0.15">
      <c r="A343" s="1" t="s">
        <v>128</v>
      </c>
      <c r="B343" s="1" t="s">
        <v>13955</v>
      </c>
      <c r="C343" s="1" t="s">
        <v>13956</v>
      </c>
      <c r="E343" s="1" t="s">
        <v>1714</v>
      </c>
      <c r="F343" s="1" t="s">
        <v>17123</v>
      </c>
      <c r="G343" s="1" t="s">
        <v>368</v>
      </c>
      <c r="H343" s="11" t="str">
        <f t="shared" si="167"/>
        <v>Annual/Biennial</v>
      </c>
      <c r="J343" s="1">
        <v>1.2000000479999999</v>
      </c>
      <c r="L343" t="str" cm="1">
        <f t="array" ref="L343">_xlfn.IFS(J343+K343="", "Unknown", J343+K343&gt;3, "Large", J343+K343&gt;0.5, "Medium", J343+K343&gt;0, "Small")</f>
        <v>Medium</v>
      </c>
      <c r="M343" s="1">
        <v>7</v>
      </c>
      <c r="N343" cm="1">
        <f t="array" ref="N343">IF($M343="",INDEX($M$2:$M$2176,MATCH(1,INDEX(($A$2:$A$2176=$A343)*($M$2:$M$2176&lt;&gt;""),0),0)),$M343)</f>
        <v>7</v>
      </c>
      <c r="O343" s="2" t="str">
        <f t="shared" si="162"/>
        <v>Seasonal outdoors</v>
      </c>
      <c r="P343" s="1" t="s">
        <v>13957</v>
      </c>
      <c r="R343" t="str">
        <f t="shared" si="166"/>
        <v>Medium</v>
      </c>
      <c r="T343" s="1"/>
      <c r="U343" s="1"/>
      <c r="V343" s="1" t="s">
        <v>698</v>
      </c>
      <c r="W343" s="6" t="str">
        <f t="shared" si="168"/>
        <v>5</v>
      </c>
      <c r="X343" t="str">
        <f t="shared" si="169"/>
        <v>May</v>
      </c>
      <c r="Y343" s="2" t="str">
        <f t="shared" si="170"/>
        <v>8</v>
      </c>
      <c r="Z343" s="2" t="str">
        <f t="shared" si="171"/>
        <v>August</v>
      </c>
      <c r="AF343" s="1" t="s">
        <v>24327</v>
      </c>
      <c r="AG343" s="1" t="str">
        <f t="shared" si="152"/>
        <v xml:space="preserve">Seed </v>
      </c>
      <c r="AH343" s="2" t="str">
        <f t="shared" si="153"/>
        <v>Sow in situ in early spring to mid-August for a green manure crop.</v>
      </c>
      <c r="AI343" s="1" t="s">
        <v>13958</v>
      </c>
      <c r="AJ343" s="1" t="s">
        <v>23807</v>
      </c>
      <c r="AK343" s="1" t="s">
        <v>17104</v>
      </c>
      <c r="AL343" s="1" t="str">
        <f t="shared" si="163"/>
        <v>Unscented</v>
      </c>
      <c r="AM343" s="1" t="b">
        <v>0</v>
      </c>
      <c r="AN343" s="1" t="b">
        <v>0</v>
      </c>
      <c r="AO343" s="1" t="b">
        <v>0</v>
      </c>
      <c r="AP343" s="5" t="s">
        <v>28</v>
      </c>
      <c r="AQ343" s="5" t="str">
        <f t="shared" si="154"/>
        <v>Light, Medium, Heavy</v>
      </c>
      <c r="AR343" s="1" t="s">
        <v>10</v>
      </c>
      <c r="AS343" s="1" t="str">
        <f t="shared" si="164"/>
        <v>None, Partial</v>
      </c>
      <c r="AT343" s="1" t="str">
        <f t="shared" si="155"/>
        <v>Partial, Full</v>
      </c>
      <c r="AU343" s="1" t="s">
        <v>29</v>
      </c>
      <c r="AV343" s="1" t="str">
        <f t="shared" si="156"/>
        <v>Moist</v>
      </c>
      <c r="AW343" s="1" t="s">
        <v>12</v>
      </c>
      <c r="AX343" s="1" t="str">
        <f t="shared" si="157"/>
        <v>Acid, Neutral, Alkaline</v>
      </c>
      <c r="AY343" s="1" t="b">
        <v>1</v>
      </c>
      <c r="AZ343" s="1" t="b">
        <v>1</v>
      </c>
      <c r="BA343" s="1" t="b">
        <v>0</v>
      </c>
      <c r="BC343" t="str">
        <f t="shared" si="158"/>
        <v>FALSE</v>
      </c>
      <c r="BE343" t="str">
        <f t="shared" si="159"/>
        <v>FALSE</v>
      </c>
      <c r="BF343" s="1" t="b">
        <v>0</v>
      </c>
      <c r="BG343" s="1" t="b">
        <v>1</v>
      </c>
      <c r="BH343" s="1" t="b">
        <v>0</v>
      </c>
      <c r="BI343" s="1" t="s">
        <v>30</v>
      </c>
      <c r="BJ343" s="1" t="str">
        <f t="shared" si="160"/>
        <v>FALSE</v>
      </c>
      <c r="BK343" s="1" t="s">
        <v>77</v>
      </c>
      <c r="BL343" t="str">
        <f t="shared" si="161"/>
        <v>TRUE</v>
      </c>
      <c r="BM343" s="1" t="b">
        <v>0</v>
      </c>
      <c r="BN343" s="1" t="b">
        <v>0</v>
      </c>
      <c r="BO343" s="1">
        <f t="shared" si="165"/>
        <v>16</v>
      </c>
      <c r="BP343" s="1" t="s">
        <v>13959</v>
      </c>
      <c r="BQ343" s="1" cm="1">
        <f t="array" ref="BQ343">_xlfn.IFS(BP343="None Known",0, LEN(BP343)&gt;500, 5,LEN(BP343)&gt;400, 4, LEN(BP343)&gt;300, 3, LEN(BP343)&gt;200, 2, LEN(BP343)&gt;1, 1)</f>
        <v>5</v>
      </c>
      <c r="BR343" s="1" t="s">
        <v>13960</v>
      </c>
      <c r="BS343" s="1">
        <v>3</v>
      </c>
      <c r="BT343" s="1" t="s">
        <v>13961</v>
      </c>
      <c r="BU343" s="1">
        <v>2</v>
      </c>
      <c r="BV343" s="1" t="s">
        <v>13962</v>
      </c>
      <c r="BW343" s="1" t="s">
        <v>1721</v>
      </c>
      <c r="BX343" s="1"/>
      <c r="BY343" t="str">
        <f>_xlfn.XLOOKUP($B343,Img_lookup!A:A,Img_lookup!B:B, "Not available")</f>
        <v>4f312184-d3c2-4ed2-aa2d-ed8d9ba62e53</v>
      </c>
      <c r="BZ343" t="str">
        <f>_xlfn.XLOOKUP($B343,Img_lookup!A:A,Img_lookup!C:C, "Not available")</f>
        <v>Rapeseed (Brassica napus)</v>
      </c>
      <c r="CA343" t="str">
        <f>_xlfn.XLOOKUP($B343,Img_lookup!A:A,Img_lookup!D:D, "Not available")</f>
        <v>Justin LaBerge</v>
      </c>
      <c r="CB343" t="str">
        <f>_xlfn.XLOOKUP($B343,Img_lookup!A:A,Img_lookup!E:E, "https://imgur.com/aT5wafe")</f>
        <v>https://api.openverse.engineering/v1/images/4f312184-d3c2-4ed2-aa2d-ed8d9ba62e53/thumb/</v>
      </c>
    </row>
    <row r="344" spans="1:80" ht="13" x14ac:dyDescent="0.15">
      <c r="A344" s="1" t="s">
        <v>128</v>
      </c>
      <c r="B344" s="1" t="s">
        <v>13205</v>
      </c>
      <c r="C344" s="1" t="s">
        <v>13206</v>
      </c>
      <c r="D344" s="1" t="s">
        <v>13207</v>
      </c>
      <c r="E344" s="1" t="s">
        <v>13208</v>
      </c>
      <c r="F344" s="1" t="s">
        <v>368</v>
      </c>
      <c r="G344" s="1" t="s">
        <v>368</v>
      </c>
      <c r="H344" s="11" t="str">
        <f t="shared" si="167"/>
        <v>Perennial</v>
      </c>
      <c r="J344" s="1">
        <v>0.75</v>
      </c>
      <c r="L344" t="str" cm="1">
        <f t="array" ref="L344">_xlfn.IFS(J344+K344="", "Unknown", J344+K344&gt;3, "Large", J344+K344&gt;0.5, "Medium", J344+K344&gt;0, "Small")</f>
        <v>Medium</v>
      </c>
      <c r="M344" s="1">
        <v>7</v>
      </c>
      <c r="N344" cm="1">
        <f t="array" ref="N344">IF($M344="",INDEX($M$2:$M$2176,MATCH(1,INDEX(($A$2:$A$2176=$A344)*($M$2:$M$2176&lt;&gt;""),0),0)),$M344)</f>
        <v>7</v>
      </c>
      <c r="O344" s="2" t="str">
        <f t="shared" si="162"/>
        <v>Seasonal outdoors</v>
      </c>
      <c r="P344" s="1" t="s">
        <v>709</v>
      </c>
      <c r="R344" t="str">
        <f t="shared" si="166"/>
        <v>Medium</v>
      </c>
      <c r="T344" s="1"/>
      <c r="U344" s="1"/>
      <c r="V344" s="1" t="s">
        <v>698</v>
      </c>
      <c r="W344" s="6" t="str">
        <f t="shared" si="168"/>
        <v>5</v>
      </c>
      <c r="X344" t="str">
        <f t="shared" si="169"/>
        <v>May</v>
      </c>
      <c r="Y344" s="2" t="str">
        <f t="shared" si="170"/>
        <v>8</v>
      </c>
      <c r="Z344" s="2" t="str">
        <f t="shared" si="171"/>
        <v>August</v>
      </c>
      <c r="AF344" s="1" t="s">
        <v>24328</v>
      </c>
      <c r="AG344" s="1" t="str">
        <f t="shared" si="152"/>
        <v xml:space="preserve">Seed </v>
      </c>
      <c r="AH344" s="2" t="str">
        <f t="shared" si="153"/>
        <v>Sow April to June in situ.</v>
      </c>
      <c r="AI344" s="1" t="s">
        <v>13209</v>
      </c>
      <c r="AJ344" s="1" t="s">
        <v>23807</v>
      </c>
      <c r="AK344" s="1" t="s">
        <v>17104</v>
      </c>
      <c r="AL344" s="1" t="str">
        <f t="shared" si="163"/>
        <v>Unscented</v>
      </c>
      <c r="AM344" s="1" t="b">
        <v>0</v>
      </c>
      <c r="AN344" s="1" t="b">
        <v>0</v>
      </c>
      <c r="AO344" s="1" t="b">
        <v>0</v>
      </c>
      <c r="AP344" s="5" t="s">
        <v>28</v>
      </c>
      <c r="AQ344" s="5" t="str">
        <f t="shared" si="154"/>
        <v>Light, Medium, Heavy</v>
      </c>
      <c r="AR344" s="1" t="s">
        <v>10</v>
      </c>
      <c r="AS344" s="1" t="str">
        <f t="shared" si="164"/>
        <v>None, Partial</v>
      </c>
      <c r="AT344" s="1" t="str">
        <f t="shared" si="155"/>
        <v>Partial, Full</v>
      </c>
      <c r="AU344" s="1" t="s">
        <v>29</v>
      </c>
      <c r="AV344" s="1" t="str">
        <f t="shared" si="156"/>
        <v>Moist</v>
      </c>
      <c r="AW344" s="1" t="s">
        <v>12</v>
      </c>
      <c r="AX344" s="1" t="str">
        <f t="shared" si="157"/>
        <v>Acid, Neutral, Alkaline</v>
      </c>
      <c r="AY344" s="1" t="b">
        <v>0</v>
      </c>
      <c r="AZ344" s="1" t="b">
        <v>0</v>
      </c>
      <c r="BA344" s="1" t="b">
        <v>0</v>
      </c>
      <c r="BC344" t="str">
        <f t="shared" si="158"/>
        <v>FALSE</v>
      </c>
      <c r="BE344" t="str">
        <f t="shared" si="159"/>
        <v>FALSE</v>
      </c>
      <c r="BF344" s="1" t="b">
        <v>0</v>
      </c>
      <c r="BG344" s="1" t="b">
        <v>1</v>
      </c>
      <c r="BH344" s="1" t="b">
        <v>0</v>
      </c>
      <c r="BI344" s="1" t="s">
        <v>30</v>
      </c>
      <c r="BJ344" s="1" t="str">
        <f t="shared" si="160"/>
        <v>FALSE</v>
      </c>
      <c r="BK344" s="1" t="s">
        <v>77</v>
      </c>
      <c r="BL344" t="str">
        <f t="shared" si="161"/>
        <v>TRUE</v>
      </c>
      <c r="BM344" s="1" t="b">
        <v>0</v>
      </c>
      <c r="BN344" s="1" t="b">
        <v>0</v>
      </c>
      <c r="BO344" s="1">
        <f t="shared" si="165"/>
        <v>15</v>
      </c>
      <c r="BP344" s="1" t="s">
        <v>13210</v>
      </c>
      <c r="BQ344" s="1" cm="1">
        <f t="array" ref="BQ344">_xlfn.IFS(BP344="None Known",0, LEN(BP344)&gt;500, 5,LEN(BP344)&gt;400, 4, LEN(BP344)&gt;300, 3, LEN(BP344)&gt;200, 2, LEN(BP344)&gt;1, 1)</f>
        <v>1</v>
      </c>
      <c r="BR344" s="1" t="s">
        <v>13211</v>
      </c>
      <c r="BS344" s="1">
        <v>4</v>
      </c>
      <c r="BT344" s="1" t="s">
        <v>13212</v>
      </c>
      <c r="BU344" s="1">
        <v>2</v>
      </c>
      <c r="BV344" s="1" t="s">
        <v>13213</v>
      </c>
      <c r="BW344" s="1" t="s">
        <v>31</v>
      </c>
      <c r="BX344" s="1"/>
      <c r="BY344" t="str">
        <f>_xlfn.XLOOKUP($B344,Img_lookup!A:A,Img_lookup!B:B, "Not available")</f>
        <v>8a34f561-6a66-4ddd-9a41-e973458b02fe</v>
      </c>
      <c r="BZ344" t="str">
        <f>_xlfn.XLOOKUP($B344,Img_lookup!A:A,Img_lookup!C:C, "Not available")</f>
        <v>Rapeseed Viewed from Ashley Hill in UK</v>
      </c>
      <c r="CA344" t="str">
        <f>_xlfn.XLOOKUP($B344,Img_lookup!A:A,Img_lookup!D:D, "Not available")</f>
        <v>Charles &amp; Clint</v>
      </c>
      <c r="CB344" t="str">
        <f>_xlfn.XLOOKUP($B344,Img_lookup!A:A,Img_lookup!E:E, "https://imgur.com/aT5wafe")</f>
        <v>https://api.openverse.engineering/v1/images/8a34f561-6a66-4ddd-9a41-e973458b02fe/thumb/</v>
      </c>
    </row>
    <row r="345" spans="1:80" ht="13" x14ac:dyDescent="0.15">
      <c r="A345" s="1" t="s">
        <v>128</v>
      </c>
      <c r="B345" s="1" t="s">
        <v>1373</v>
      </c>
      <c r="C345" s="1" t="s">
        <v>1374</v>
      </c>
      <c r="D345" s="1" t="s">
        <v>1375</v>
      </c>
      <c r="E345" s="1" t="s">
        <v>1376</v>
      </c>
      <c r="F345" s="1" t="s">
        <v>85</v>
      </c>
      <c r="G345" s="1" t="s">
        <v>85</v>
      </c>
      <c r="H345" s="11" t="str">
        <f t="shared" si="167"/>
        <v>Annual</v>
      </c>
      <c r="J345" s="1">
        <v>1.2000000479999999</v>
      </c>
      <c r="K345" s="1">
        <v>0.60000002399999997</v>
      </c>
      <c r="L345" t="str" cm="1">
        <f t="array" ref="L345">_xlfn.IFS(J345+K345="", "Unknown", J345+K345&gt;3, "Large", J345+K345&gt;0.5, "Medium", J345+K345&gt;0, "Small")</f>
        <v>Medium</v>
      </c>
      <c r="M345" s="1">
        <v>7</v>
      </c>
      <c r="N345" cm="1">
        <f t="array" ref="N345">IF($M345="",INDEX($M$2:$M$2176,MATCH(1,INDEX(($A$2:$A$2176=$A345)*($M$2:$M$2176&lt;&gt;""),0),0)),$M345)</f>
        <v>7</v>
      </c>
      <c r="O345" s="2" t="str">
        <f t="shared" si="162"/>
        <v>Seasonal outdoors</v>
      </c>
      <c r="P345" s="1" t="s">
        <v>1377</v>
      </c>
      <c r="R345" t="str">
        <f t="shared" si="166"/>
        <v>Medium</v>
      </c>
      <c r="T345" s="1"/>
      <c r="U345" s="1"/>
      <c r="V345" s="1" t="s">
        <v>322</v>
      </c>
      <c r="W345" s="6" t="str">
        <f t="shared" si="168"/>
        <v>6</v>
      </c>
      <c r="X345" t="str">
        <f t="shared" si="169"/>
        <v>June</v>
      </c>
      <c r="Y345" s="2" t="str">
        <f t="shared" si="170"/>
        <v>8</v>
      </c>
      <c r="Z345" s="2" t="str">
        <f t="shared" si="171"/>
        <v>August</v>
      </c>
      <c r="AA345" s="1" t="s">
        <v>108</v>
      </c>
      <c r="AB345" s="1" t="str">
        <f>IF(ISNUMBER(SEARCH("-",AA345)),TRIM(LEFT(AA345,FIND("-",AA345)-1)),AA345)</f>
        <v>7</v>
      </c>
      <c r="AC345" s="1" t="str">
        <f>IF(AB345="1", "January", IF(AB345="2", "February", IF(AB345="3", "March", IF(AB345="4", "April", IF(AB345="5", "May", IF(AB345="6", "June", IF(AB345="7", "July", IF(AB345="8", "August", IF(AB345="9", "September", IF(AB345="10", "October", IF(AB345="11", "November", IF(AB345="12", "December", "Other"))))))))))))</f>
        <v>July</v>
      </c>
      <c r="AD345" s="1" t="str">
        <f>IF(ISNUMBER(SEARCH("-",AA345)),TRIM(RIGHT(AA345,LEN(AA345)-SEARCH("-",AA345))),AA345)</f>
        <v>9</v>
      </c>
      <c r="AE345" s="1" t="str">
        <f>IF(AD345="1", "January", IF(AD345="2", "February", IF(AD345="3", "March", IF(AD345="4", "April", IF(AD345="5", "May", IF(AD345="6", "June", IF(AD345="7", "July", IF(AD345="8", "August", IF(AD345="9", "September", IF(AD345="10", "October", IF(AD345="11", "November", IF(AD345="12", "December", "Other"))))))))))))</f>
        <v>September</v>
      </c>
      <c r="AF345" s="1" t="s">
        <v>24329</v>
      </c>
      <c r="AG345" s="1" t="str">
        <f t="shared" si="152"/>
        <v xml:space="preserve">Seed </v>
      </c>
      <c r="AH345" s="2" t="str">
        <f t="shared" si="153"/>
        <v>Sow in situ from early spring until late summer in order to obtain a succession of crops. The main crop for seed is sown in April.</v>
      </c>
      <c r="AI345" s="1" t="s">
        <v>1378</v>
      </c>
      <c r="AJ345" s="1" t="s">
        <v>23802</v>
      </c>
      <c r="AK345" s="1" t="s">
        <v>17104</v>
      </c>
      <c r="AL345" s="1" t="str">
        <f t="shared" si="163"/>
        <v>Scented</v>
      </c>
      <c r="AM345" s="1" t="b">
        <v>1</v>
      </c>
      <c r="AN345" s="1" t="b">
        <v>0</v>
      </c>
      <c r="AO345" s="1" t="b">
        <v>0</v>
      </c>
      <c r="AP345" s="5" t="s">
        <v>28</v>
      </c>
      <c r="AQ345" s="5" t="str">
        <f t="shared" si="154"/>
        <v>Light, Medium, Heavy</v>
      </c>
      <c r="AR345" s="1" t="s">
        <v>10</v>
      </c>
      <c r="AS345" s="1" t="str">
        <f t="shared" si="164"/>
        <v>None, Partial</v>
      </c>
      <c r="AT345" s="1" t="str">
        <f t="shared" si="155"/>
        <v>Partial, Full</v>
      </c>
      <c r="AU345" s="1" t="s">
        <v>29</v>
      </c>
      <c r="AV345" s="1" t="str">
        <f t="shared" si="156"/>
        <v>Moist</v>
      </c>
      <c r="AW345" s="1" t="s">
        <v>12</v>
      </c>
      <c r="AX345" s="1" t="str">
        <f t="shared" si="157"/>
        <v>Acid, Neutral, Alkaline</v>
      </c>
      <c r="AY345" s="1" t="b">
        <v>1</v>
      </c>
      <c r="AZ345" s="1" t="b">
        <v>0</v>
      </c>
      <c r="BA345" s="1" t="b">
        <v>0</v>
      </c>
      <c r="BB345" s="1" t="s">
        <v>29</v>
      </c>
      <c r="BC345" t="str">
        <f t="shared" si="158"/>
        <v>TRUE</v>
      </c>
      <c r="BE345" t="str">
        <f t="shared" si="159"/>
        <v>FALSE</v>
      </c>
      <c r="BF345" s="1" t="b">
        <v>0</v>
      </c>
      <c r="BG345" s="1" t="b">
        <v>0</v>
      </c>
      <c r="BH345" s="1" t="b">
        <v>0</v>
      </c>
      <c r="BI345" s="1" t="s">
        <v>30</v>
      </c>
      <c r="BJ345" s="1" t="str">
        <f t="shared" si="160"/>
        <v>FALSE</v>
      </c>
      <c r="BK345" s="1" t="s">
        <v>77</v>
      </c>
      <c r="BL345" t="str">
        <f t="shared" si="161"/>
        <v>TRUE</v>
      </c>
      <c r="BM345" s="1" t="b">
        <v>0</v>
      </c>
      <c r="BN345" s="1" t="b">
        <v>0</v>
      </c>
      <c r="BO345" s="1">
        <f t="shared" si="165"/>
        <v>17</v>
      </c>
      <c r="BP345" s="1" t="s">
        <v>1379</v>
      </c>
      <c r="BQ345" s="1" cm="1">
        <f t="array" ref="BQ345">_xlfn.IFS(BP345="None Known",0, LEN(BP345)&gt;500, 5,LEN(BP345)&gt;400, 4, LEN(BP345)&gt;300, 3, LEN(BP345)&gt;200, 2, LEN(BP345)&gt;1, 1)</f>
        <v>5</v>
      </c>
      <c r="BR345" s="1" t="s">
        <v>1380</v>
      </c>
      <c r="BS345" s="1">
        <v>3</v>
      </c>
      <c r="BT345" s="1" t="s">
        <v>1381</v>
      </c>
      <c r="BU345" s="1">
        <v>3</v>
      </c>
      <c r="BV345" s="1" t="s">
        <v>1382</v>
      </c>
      <c r="BW345" s="1" t="s">
        <v>1383</v>
      </c>
      <c r="BX345" s="1"/>
      <c r="BY345" t="str">
        <f>_xlfn.XLOOKUP($B345,Img_lookup!A:A,Img_lookup!B:B, "Not available")</f>
        <v>9096996b-aae0-4121-847f-84cd98a1f788</v>
      </c>
      <c r="BZ345" t="str">
        <f>_xlfn.XLOOKUP($B345,Img_lookup!A:A,Img_lookup!C:C, "Not available")</f>
        <v>Black mustard. Brassica nigra. Svensk botanik [J.W. Palmstruch et al], vol. 2 (1803)</v>
      </c>
      <c r="CA345" t="str">
        <f>_xlfn.XLOOKUP($B345,Img_lookup!A:A,Img_lookup!D:D, "Not available")</f>
        <v>Swallowtail Garden Seeds</v>
      </c>
      <c r="CB345" t="str">
        <f>_xlfn.XLOOKUP($B345,Img_lookup!A:A,Img_lookup!E:E, "https://imgur.com/aT5wafe")</f>
        <v>https://api.openverse.engineering/v1/images/9096996b-aae0-4121-847f-84cd98a1f788/thumb/</v>
      </c>
    </row>
    <row r="346" spans="1:80" ht="384" x14ac:dyDescent="0.15">
      <c r="A346" s="1" t="s">
        <v>128</v>
      </c>
      <c r="B346" s="1" t="s">
        <v>4766</v>
      </c>
      <c r="C346" s="1" t="s">
        <v>4767</v>
      </c>
      <c r="D346" s="1" t="s">
        <v>4768</v>
      </c>
      <c r="E346" s="1" t="s">
        <v>4769</v>
      </c>
      <c r="F346" s="1" t="s">
        <v>17125</v>
      </c>
      <c r="G346" s="1" t="s">
        <v>368</v>
      </c>
      <c r="H346" s="11" t="str">
        <f t="shared" si="167"/>
        <v>Biennial/Perennial</v>
      </c>
      <c r="J346" s="1">
        <v>1.2000000479999999</v>
      </c>
      <c r="L346" t="str" cm="1">
        <f t="array" ref="L346">_xlfn.IFS(J346+K346="", "Unknown", J346+K346&gt;3, "Large", J346+K346&gt;0.5, "Medium", J346+K346&gt;0, "Small")</f>
        <v>Medium</v>
      </c>
      <c r="M346" s="1">
        <v>7</v>
      </c>
      <c r="N346" cm="1">
        <f t="array" ref="N346">IF($M346="",INDEX($M$2:$M$2176,MATCH(1,INDEX(($A$2:$A$2176=$A346)*($M$2:$M$2176&lt;&gt;""),0),0)),$M346)</f>
        <v>7</v>
      </c>
      <c r="O346" s="2" t="str">
        <f t="shared" si="162"/>
        <v>Seasonal outdoors</v>
      </c>
      <c r="P346" s="1" t="s">
        <v>4770</v>
      </c>
      <c r="R346" t="str">
        <f t="shared" si="166"/>
        <v>Medium</v>
      </c>
      <c r="T346" s="1"/>
      <c r="U346" s="1"/>
      <c r="V346" s="1" t="s">
        <v>698</v>
      </c>
      <c r="W346" s="6" t="str">
        <f t="shared" si="168"/>
        <v>5</v>
      </c>
      <c r="X346" t="str">
        <f t="shared" si="169"/>
        <v>May</v>
      </c>
      <c r="Y346" s="2" t="str">
        <f t="shared" si="170"/>
        <v>8</v>
      </c>
      <c r="Z346" s="2" t="str">
        <f t="shared" si="171"/>
        <v>August</v>
      </c>
      <c r="AA346" s="1" t="s">
        <v>108</v>
      </c>
      <c r="AB346" s="1" t="str">
        <f>IF(ISNUMBER(SEARCH("-",AA346)),TRIM(LEFT(AA346,FIND("-",AA346)-1)),AA346)</f>
        <v>7</v>
      </c>
      <c r="AC346" s="1" t="str">
        <f>IF(AB346="1", "January", IF(AB346="2", "February", IF(AB346="3", "March", IF(AB346="4", "April", IF(AB346="5", "May", IF(AB346="6", "June", IF(AB346="7", "July", IF(AB346="8", "August", IF(AB346="9", "September", IF(AB346="10", "October", IF(AB346="11", "November", IF(AB346="12", "December", "Other"))))))))))))</f>
        <v>July</v>
      </c>
      <c r="AD346" s="1" t="str">
        <f>IF(ISNUMBER(SEARCH("-",AA346)),TRIM(RIGHT(AA346,LEN(AA346)-SEARCH("-",AA346))),AA346)</f>
        <v>9</v>
      </c>
      <c r="AE346" s="1" t="str">
        <f>IF(AD346="1", "January", IF(AD346="2", "February", IF(AD346="3", "March", IF(AD346="4", "April", IF(AD346="5", "May", IF(AD346="6", "June", IF(AD346="7", "July", IF(AD346="8", "August", IF(AD346="9", "September", IF(AD346="10", "October", IF(AD346="11", "November", IF(AD346="12", "December", "Other"))))))))))))</f>
        <v>September</v>
      </c>
      <c r="AF346" s="16" t="s">
        <v>24330</v>
      </c>
      <c r="AG346" s="1" t="str">
        <f t="shared" si="152"/>
        <v xml:space="preserve">Seed </v>
      </c>
      <c r="AH346" s="2" t="str">
        <f t="shared" si="153"/>
        <v>Sow April in situ. Seedlings transplant very well and so, if you sow the seed too thickly, it is a simple matter to move some of the plants to give them more space.
Cuttings root very easily at almost any time in the growing season[K]. Use shoots about 8cm long of the current year's growth and place them in individual pots in the cuttings frame[K].</v>
      </c>
      <c r="AI346" s="1" t="s">
        <v>4771</v>
      </c>
      <c r="AJ346" s="1" t="s">
        <v>26</v>
      </c>
      <c r="AK346" s="1" t="s">
        <v>17104</v>
      </c>
      <c r="AL346" s="1" t="str">
        <f t="shared" si="163"/>
        <v>Unscented</v>
      </c>
      <c r="AM346" s="1" t="b">
        <v>0</v>
      </c>
      <c r="AN346" s="1" t="b">
        <v>0</v>
      </c>
      <c r="AO346" s="1" t="b">
        <v>0</v>
      </c>
      <c r="AP346" s="5" t="s">
        <v>28</v>
      </c>
      <c r="AQ346" s="5" t="str">
        <f t="shared" si="154"/>
        <v>Light, Medium, Heavy</v>
      </c>
      <c r="AR346" s="1" t="s">
        <v>10</v>
      </c>
      <c r="AS346" s="1" t="str">
        <f t="shared" si="164"/>
        <v>None, Partial</v>
      </c>
      <c r="AT346" s="1" t="str">
        <f t="shared" si="155"/>
        <v>Partial, Full</v>
      </c>
      <c r="AU346" s="1" t="s">
        <v>29</v>
      </c>
      <c r="AV346" s="1" t="str">
        <f t="shared" si="156"/>
        <v>Moist</v>
      </c>
      <c r="AW346" s="1" t="s">
        <v>12</v>
      </c>
      <c r="AX346" s="1" t="str">
        <f t="shared" si="157"/>
        <v>Acid, Neutral, Alkaline</v>
      </c>
      <c r="AY346" s="1" t="b">
        <v>0</v>
      </c>
      <c r="AZ346" s="1" t="b">
        <v>0</v>
      </c>
      <c r="BA346" s="1" t="b">
        <v>0</v>
      </c>
      <c r="BB346" s="1" t="s">
        <v>29</v>
      </c>
      <c r="BC346" t="str">
        <f t="shared" si="158"/>
        <v>TRUE</v>
      </c>
      <c r="BE346" t="str">
        <f t="shared" si="159"/>
        <v>FALSE</v>
      </c>
      <c r="BF346" s="1" t="b">
        <v>0</v>
      </c>
      <c r="BG346" s="1" t="b">
        <v>0</v>
      </c>
      <c r="BH346" s="1" t="b">
        <v>0</v>
      </c>
      <c r="BI346" s="1" t="s">
        <v>30</v>
      </c>
      <c r="BJ346" s="1" t="str">
        <f t="shared" si="160"/>
        <v>FALSE</v>
      </c>
      <c r="BK346" s="1" t="s">
        <v>77</v>
      </c>
      <c r="BL346" t="str">
        <f t="shared" si="161"/>
        <v>TRUE</v>
      </c>
      <c r="BM346" s="1" t="b">
        <v>0</v>
      </c>
      <c r="BN346" s="1" t="b">
        <v>0</v>
      </c>
      <c r="BO346" s="1">
        <f t="shared" si="165"/>
        <v>14</v>
      </c>
      <c r="BP346" s="1" t="s">
        <v>31</v>
      </c>
      <c r="BQ346" s="1" cm="1">
        <f t="array" ref="BQ346">_xlfn.IFS(BP346="None Known",0, LEN(BP346)&gt;500, 5,LEN(BP346)&gt;400, 4, LEN(BP346)&gt;300, 3, LEN(BP346)&gt;200, 2, LEN(BP346)&gt;1, 1)</f>
        <v>0</v>
      </c>
      <c r="BR346" s="1" t="s">
        <v>4772</v>
      </c>
      <c r="BS346" s="1">
        <v>4</v>
      </c>
      <c r="BT346" s="1" t="s">
        <v>4773</v>
      </c>
      <c r="BU346" s="1">
        <v>2</v>
      </c>
      <c r="BV346" s="1" t="s">
        <v>2118</v>
      </c>
      <c r="BW346" s="1" t="s">
        <v>31</v>
      </c>
      <c r="BX346" s="1"/>
      <c r="BY346" t="str">
        <f>_xlfn.XLOOKUP($B346,Img_lookup!A:A,Img_lookup!B:B, "Not available")</f>
        <v>f0680ce0-20c6-4ba5-a97a-82f9331b479c</v>
      </c>
      <c r="BZ346" t="str">
        <f>_xlfn.XLOOKUP($B346,Img_lookup!A:A,Img_lookup!C:C, "Not available")</f>
        <v>Starr 070730-7852 Brassica oleracea var. capitata.jpg</v>
      </c>
      <c r="CA346" t="str">
        <f>_xlfn.XLOOKUP($B346,Img_lookup!A:A,Img_lookup!D:D, "Not available")</f>
        <v>Forest &amp; Kim Starr</v>
      </c>
      <c r="CB346" t="str">
        <f>_xlfn.XLOOKUP($B346,Img_lookup!A:A,Img_lookup!E:E, "https://imgur.com/aT5wafe")</f>
        <v>https://api.openverse.engineering/v1/images/f0680ce0-20c6-4ba5-a97a-82f9331b479c/thumb/</v>
      </c>
    </row>
    <row r="347" spans="1:80" ht="409.6" x14ac:dyDescent="0.15">
      <c r="A347" s="1" t="s">
        <v>128</v>
      </c>
      <c r="B347" s="1" t="s">
        <v>2453</v>
      </c>
      <c r="C347" s="1" t="s">
        <v>2454</v>
      </c>
      <c r="E347" s="1" t="s">
        <v>2115</v>
      </c>
      <c r="F347" s="1" t="s">
        <v>368</v>
      </c>
      <c r="G347" s="1" t="s">
        <v>368</v>
      </c>
      <c r="H347" s="11" t="str">
        <f t="shared" si="167"/>
        <v>Perennial</v>
      </c>
      <c r="J347" s="1">
        <v>0.75</v>
      </c>
      <c r="L347" t="str" cm="1">
        <f t="array" ref="L347">_xlfn.IFS(J347+K347="", "Unknown", J347+K347&gt;3, "Large", J347+K347&gt;0.5, "Medium", J347+K347&gt;0, "Small")</f>
        <v>Medium</v>
      </c>
      <c r="N347" cm="1">
        <f t="array" ref="N347">IF($M347="",INDEX($M$2:$M$2176,MATCH(1,INDEX(($A$2:$A$2176=$A347)*($M$2:$M$2176&lt;&gt;""),0),0)),$M347)</f>
        <v>5</v>
      </c>
      <c r="O347" s="2" t="str">
        <f t="shared" si="162"/>
        <v>Seasonal outdoors</v>
      </c>
      <c r="P347" s="1" t="s">
        <v>709</v>
      </c>
      <c r="R347" t="str">
        <f t="shared" si="166"/>
        <v>Medium</v>
      </c>
      <c r="T347" s="1"/>
      <c r="U347" s="1"/>
      <c r="V347" s="1" t="s">
        <v>698</v>
      </c>
      <c r="W347" s="6" t="str">
        <f t="shared" si="168"/>
        <v>5</v>
      </c>
      <c r="X347" t="str">
        <f t="shared" si="169"/>
        <v>May</v>
      </c>
      <c r="Y347" s="2" t="str">
        <f t="shared" si="170"/>
        <v>8</v>
      </c>
      <c r="Z347" s="2" t="str">
        <f t="shared" si="171"/>
        <v>August</v>
      </c>
      <c r="AA347" s="1" t="s">
        <v>108</v>
      </c>
      <c r="AB347" s="1" t="str">
        <f>IF(ISNUMBER(SEARCH("-",AA347)),TRIM(LEFT(AA347,FIND("-",AA347)-1)),AA347)</f>
        <v>7</v>
      </c>
      <c r="AC347" s="1" t="str">
        <f>IF(AB347="1", "January", IF(AB347="2", "February", IF(AB347="3", "March", IF(AB347="4", "April", IF(AB347="5", "May", IF(AB347="6", "June", IF(AB347="7", "July", IF(AB347="8", "August", IF(AB347="9", "September", IF(AB347="10", "October", IF(AB347="11", "November", IF(AB347="12", "December", "Other"))))))))))))</f>
        <v>July</v>
      </c>
      <c r="AD347" s="1" t="str">
        <f>IF(ISNUMBER(SEARCH("-",AA347)),TRIM(RIGHT(AA347,LEN(AA347)-SEARCH("-",AA347))),AA347)</f>
        <v>9</v>
      </c>
      <c r="AE347" s="1" t="str">
        <f>IF(AD347="1", "January", IF(AD347="2", "February", IF(AD347="3", "March", IF(AD347="4", "April", IF(AD347="5", "May", IF(AD347="6", "June", IF(AD347="7", "July", IF(AD347="8", "August", IF(AD347="9", "September", IF(AD347="10", "October", IF(AD347="11", "November", IF(AD347="12", "December", "Other"))))))))))))</f>
        <v>September</v>
      </c>
      <c r="AF347" s="16" t="s">
        <v>25095</v>
      </c>
      <c r="AG347" s="1" t="str">
        <f t="shared" si="152"/>
        <v xml:space="preserve">Seed </v>
      </c>
      <c r="AH347" s="2" t="str">
        <f t="shared" si="153"/>
        <v>This can be sown from early spring to late summer in a seedbed outdoors, depending on the cultivar. The plants are moved to their final positions when about 7 - 15cm tall. Do not let the seedlings get overcrowded or they will soon become leggy and will not make such good plants. If your seedlings do get leggy, it is possible to plant them rather deeper into the soil - the buried stems will soon form roots and the plant will be better supported.
For a summer crop, the seed is sown in early to late spring, autumn maturing cultivars are sown in mid to late-spring and winter maturing cultivars in late spring. Winter to spring maturing cultivars are sown in mid to late summer, these are often sown in situ and thinned as required.
Seed of fast-growing summer cabbages can also be sown in a greenhouse in January/February in order to provide an early crop. This is planted out in early to mid-spring as the weather allows and can be harvested in late spring and early summer.</v>
      </c>
      <c r="AI347" s="1" t="s">
        <v>2455</v>
      </c>
      <c r="AJ347" s="1" t="s">
        <v>26</v>
      </c>
      <c r="AK347" s="1" t="s">
        <v>17104</v>
      </c>
      <c r="AL347" s="1" t="str">
        <f t="shared" si="163"/>
        <v>Unscented</v>
      </c>
      <c r="AM347" s="1" t="b">
        <v>0</v>
      </c>
      <c r="AN347" s="1" t="b">
        <v>0</v>
      </c>
      <c r="AO347" s="1" t="b">
        <v>0</v>
      </c>
      <c r="AP347" s="5" t="s">
        <v>28</v>
      </c>
      <c r="AQ347" s="5" t="str">
        <f t="shared" si="154"/>
        <v>Light, Medium, Heavy</v>
      </c>
      <c r="AR347" s="1" t="s">
        <v>10</v>
      </c>
      <c r="AS347" s="1" t="str">
        <f t="shared" si="164"/>
        <v>None, Partial</v>
      </c>
      <c r="AT347" s="1" t="str">
        <f t="shared" si="155"/>
        <v>Partial, Full</v>
      </c>
      <c r="AU347" s="1" t="s">
        <v>29</v>
      </c>
      <c r="AV347" s="1" t="str">
        <f t="shared" si="156"/>
        <v>Moist</v>
      </c>
      <c r="AW347" s="1" t="s">
        <v>12</v>
      </c>
      <c r="AX347" s="1" t="str">
        <f t="shared" si="157"/>
        <v>Acid, Neutral, Alkaline</v>
      </c>
      <c r="AY347" s="1" t="b">
        <v>1</v>
      </c>
      <c r="AZ347" s="1" t="b">
        <v>1</v>
      </c>
      <c r="BA347" s="1" t="b">
        <v>0</v>
      </c>
      <c r="BB347" s="1" t="s">
        <v>29</v>
      </c>
      <c r="BC347" t="str">
        <f t="shared" si="158"/>
        <v>TRUE</v>
      </c>
      <c r="BE347" t="str">
        <f t="shared" si="159"/>
        <v>FALSE</v>
      </c>
      <c r="BF347" s="1" t="b">
        <v>0</v>
      </c>
      <c r="BG347" s="1" t="b">
        <v>1</v>
      </c>
      <c r="BH347" s="1" t="b">
        <v>0</v>
      </c>
      <c r="BI347" s="1" t="s">
        <v>30</v>
      </c>
      <c r="BJ347" s="1" t="str">
        <f t="shared" si="160"/>
        <v>FALSE</v>
      </c>
      <c r="BK347" s="1" t="s">
        <v>77</v>
      </c>
      <c r="BL347" t="str">
        <f t="shared" si="161"/>
        <v>TRUE</v>
      </c>
      <c r="BM347" s="1" t="b">
        <v>0</v>
      </c>
      <c r="BN347" s="1" t="b">
        <v>0</v>
      </c>
      <c r="BO347" s="1">
        <f t="shared" si="165"/>
        <v>13</v>
      </c>
      <c r="BP347" s="1" t="s">
        <v>2456</v>
      </c>
      <c r="BQ347" s="1" cm="1">
        <f t="array" ref="BQ347">_xlfn.IFS(BP347="None Known",0, LEN(BP347)&gt;500, 5,LEN(BP347)&gt;400, 4, LEN(BP347)&gt;300, 3, LEN(BP347)&gt;200, 2, LEN(BP347)&gt;1, 1)</f>
        <v>1</v>
      </c>
      <c r="BR347" s="1" t="s">
        <v>2457</v>
      </c>
      <c r="BS347" s="1">
        <v>4</v>
      </c>
      <c r="BT347" s="1" t="s">
        <v>31</v>
      </c>
      <c r="BU347" s="1">
        <v>0</v>
      </c>
      <c r="BV347" s="1" t="s">
        <v>2118</v>
      </c>
      <c r="BW347" s="1" t="s">
        <v>31</v>
      </c>
      <c r="BX347" s="1"/>
      <c r="BY347" t="str">
        <f>_xlfn.XLOOKUP($B347,Img_lookup!A:A,Img_lookup!B:B, "Not available")</f>
        <v>191db5c4-2ac6-45eb-b286-4ad601c670ca</v>
      </c>
      <c r="BZ347" t="str">
        <f>_xlfn.XLOOKUP($B347,Img_lookup!A:A,Img_lookup!C:C, "Not available")</f>
        <v>White broccoli seeds to dry in tomato house. Brooklands. Brassica oleracea capitata</v>
      </c>
      <c r="CA347" t="str">
        <f>_xlfn.XLOOKUP($B347,Img_lookup!A:A,Img_lookup!D:D, "Not available")</f>
        <v>Mary Gillham Archive Project</v>
      </c>
      <c r="CB347" t="str">
        <f>_xlfn.XLOOKUP($B347,Img_lookup!A:A,Img_lookup!E:E, "https://imgur.com/aT5wafe")</f>
        <v>https://api.openverse.engineering/v1/images/191db5c4-2ac6-45eb-b286-4ad601c670ca/thumb/</v>
      </c>
    </row>
    <row r="348" spans="1:80" ht="409.6" x14ac:dyDescent="0.15">
      <c r="A348" s="1" t="s">
        <v>128</v>
      </c>
      <c r="B348" s="1" t="s">
        <v>2113</v>
      </c>
      <c r="C348" s="1" t="s">
        <v>2114</v>
      </c>
      <c r="E348" s="1" t="s">
        <v>2115</v>
      </c>
      <c r="F348" s="1" t="s">
        <v>17125</v>
      </c>
      <c r="G348" s="1" t="s">
        <v>368</v>
      </c>
      <c r="H348" s="11" t="str">
        <f t="shared" si="167"/>
        <v>Biennial/Perennial</v>
      </c>
      <c r="J348" s="1">
        <v>0.89999997600000003</v>
      </c>
      <c r="L348" t="str" cm="1">
        <f t="array" ref="L348">_xlfn.IFS(J348+K348="", "Unknown", J348+K348&gt;3, "Large", J348+K348&gt;0.5, "Medium", J348+K348&gt;0, "Small")</f>
        <v>Medium</v>
      </c>
      <c r="N348" cm="1">
        <f t="array" ref="N348">IF($M348="",INDEX($M$2:$M$2176,MATCH(1,INDEX(($A$2:$A$2176=$A348)*($M$2:$M$2176&lt;&gt;""),0),0)),$M348)</f>
        <v>5</v>
      </c>
      <c r="O348" s="2" t="str">
        <f t="shared" si="162"/>
        <v>Seasonal outdoors</v>
      </c>
      <c r="P348" s="1" t="s">
        <v>709</v>
      </c>
      <c r="R348" t="str">
        <f t="shared" si="166"/>
        <v>Medium</v>
      </c>
      <c r="T348" s="1"/>
      <c r="U348" s="1"/>
      <c r="V348" s="1" t="s">
        <v>698</v>
      </c>
      <c r="W348" s="6" t="str">
        <f t="shared" si="168"/>
        <v>5</v>
      </c>
      <c r="X348" t="str">
        <f t="shared" si="169"/>
        <v>May</v>
      </c>
      <c r="Y348" s="2" t="str">
        <f t="shared" si="170"/>
        <v>8</v>
      </c>
      <c r="Z348" s="2" t="str">
        <f t="shared" si="171"/>
        <v>August</v>
      </c>
      <c r="AA348" s="1" t="s">
        <v>108</v>
      </c>
      <c r="AB348" s="1" t="str">
        <f>IF(ISNUMBER(SEARCH("-",AA348)),TRIM(LEFT(AA348,FIND("-",AA348)-1)),AA348)</f>
        <v>7</v>
      </c>
      <c r="AC348" s="1" t="str">
        <f>IF(AB348="1", "January", IF(AB348="2", "February", IF(AB348="3", "March", IF(AB348="4", "April", IF(AB348="5", "May", IF(AB348="6", "June", IF(AB348="7", "July", IF(AB348="8", "August", IF(AB348="9", "September", IF(AB348="10", "October", IF(AB348="11", "November", IF(AB348="12", "December", "Other"))))))))))))</f>
        <v>July</v>
      </c>
      <c r="AD348" s="1" t="str">
        <f>IF(ISNUMBER(SEARCH("-",AA348)),TRIM(RIGHT(AA348,LEN(AA348)-SEARCH("-",AA348))),AA348)</f>
        <v>9</v>
      </c>
      <c r="AE348" s="1" t="str">
        <f>IF(AD348="1", "January", IF(AD348="2", "February", IF(AD348="3", "March", IF(AD348="4", "April", IF(AD348="5", "May", IF(AD348="6", "June", IF(AD348="7", "July", IF(AD348="8", "August", IF(AD348="9", "September", IF(AD348="10", "October", IF(AD348="11", "November", IF(AD348="12", "December", "Other"))))))))))))</f>
        <v>September</v>
      </c>
      <c r="AF348" s="16" t="s">
        <v>24331</v>
      </c>
      <c r="AG348" s="1" t="str">
        <f t="shared" si="152"/>
        <v xml:space="preserve">Seed </v>
      </c>
      <c r="AH348" s="2" t="str">
        <f t="shared" si="153"/>
        <v>Sow in a seedbed outdoors in April/May. Plant out into their permanent positions in the summer as space permits. Do not let the seedlings get overcrowded or they will soon become leggy and will not make such good plants. If your seedlings do get leggy, it is possible to plant them rather deeper into the soil - the buried stems will soon form roots and the plant will be better supported.
The perennial forms can be increased by cuttings. These can be taken at almost any time that they are available. Use shoots about 8cm long of the current year's growth and place them in individual pots in the cuttings frame. They root very quickly and easily[K].</v>
      </c>
      <c r="AI348" s="1" t="s">
        <v>2116</v>
      </c>
      <c r="AJ348" s="1" t="s">
        <v>26</v>
      </c>
      <c r="AK348" s="1" t="s">
        <v>17104</v>
      </c>
      <c r="AL348" s="1" t="str">
        <f t="shared" si="163"/>
        <v>Unscented</v>
      </c>
      <c r="AM348" s="1" t="b">
        <v>0</v>
      </c>
      <c r="AN348" s="1" t="b">
        <v>0</v>
      </c>
      <c r="AO348" s="1" t="b">
        <v>0</v>
      </c>
      <c r="AP348" s="5" t="s">
        <v>28</v>
      </c>
      <c r="AQ348" s="5" t="str">
        <f t="shared" si="154"/>
        <v>Light, Medium, Heavy</v>
      </c>
      <c r="AR348" s="1" t="s">
        <v>10</v>
      </c>
      <c r="AS348" s="1" t="str">
        <f t="shared" si="164"/>
        <v>None, Partial</v>
      </c>
      <c r="AT348" s="1" t="str">
        <f t="shared" si="155"/>
        <v>Partial, Full</v>
      </c>
      <c r="AU348" s="1" t="s">
        <v>29</v>
      </c>
      <c r="AV348" s="1" t="str">
        <f t="shared" si="156"/>
        <v>Moist</v>
      </c>
      <c r="AW348" s="1" t="s">
        <v>12</v>
      </c>
      <c r="AX348" s="1" t="str">
        <f t="shared" si="157"/>
        <v>Acid, Neutral, Alkaline</v>
      </c>
      <c r="AY348" s="1" t="b">
        <v>1</v>
      </c>
      <c r="AZ348" s="1" t="b">
        <v>1</v>
      </c>
      <c r="BA348" s="1" t="b">
        <v>0</v>
      </c>
      <c r="BB348" s="1" t="s">
        <v>29</v>
      </c>
      <c r="BC348" t="str">
        <f t="shared" si="158"/>
        <v>TRUE</v>
      </c>
      <c r="BE348" t="str">
        <f t="shared" si="159"/>
        <v>FALSE</v>
      </c>
      <c r="BF348" s="1" t="b">
        <v>0</v>
      </c>
      <c r="BG348" s="1" t="b">
        <v>1</v>
      </c>
      <c r="BH348" s="1" t="b">
        <v>0</v>
      </c>
      <c r="BI348" s="1" t="s">
        <v>30</v>
      </c>
      <c r="BJ348" s="1" t="str">
        <f t="shared" si="160"/>
        <v>FALSE</v>
      </c>
      <c r="BK348" s="1" t="s">
        <v>77</v>
      </c>
      <c r="BL348" t="str">
        <f t="shared" si="161"/>
        <v>TRUE</v>
      </c>
      <c r="BM348" s="1" t="b">
        <v>0</v>
      </c>
      <c r="BN348" s="1" t="b">
        <v>0</v>
      </c>
      <c r="BO348" s="1">
        <f t="shared" si="165"/>
        <v>12</v>
      </c>
      <c r="BP348" s="1" t="s">
        <v>31</v>
      </c>
      <c r="BQ348" s="1" cm="1">
        <f t="array" ref="BQ348">_xlfn.IFS(BP348="None Known",0, LEN(BP348)&gt;500, 5,LEN(BP348)&gt;400, 4, LEN(BP348)&gt;300, 3, LEN(BP348)&gt;200, 2, LEN(BP348)&gt;1, 1)</f>
        <v>0</v>
      </c>
      <c r="BR348" s="1" t="s">
        <v>2117</v>
      </c>
      <c r="BS348" s="1">
        <v>4</v>
      </c>
      <c r="BT348" s="1" t="s">
        <v>31</v>
      </c>
      <c r="BU348" s="1">
        <v>0</v>
      </c>
      <c r="BV348" s="1" t="s">
        <v>2118</v>
      </c>
      <c r="BW348" s="1" t="s">
        <v>31</v>
      </c>
      <c r="BX348" s="1"/>
      <c r="BY348" t="str">
        <f>_xlfn.XLOOKUP($B348,Img_lookup!A:A,Img_lookup!B:B, "Not available")</f>
        <v>Not available</v>
      </c>
      <c r="BZ348" t="str">
        <f>_xlfn.XLOOKUP($B348,Img_lookup!A:A,Img_lookup!C:C, "Not available")</f>
        <v>Not available</v>
      </c>
      <c r="CA348" t="str">
        <f>_xlfn.XLOOKUP($B348,Img_lookup!A:A,Img_lookup!D:D, "Not available")</f>
        <v>Not available</v>
      </c>
      <c r="CB348" t="str">
        <f>_xlfn.XLOOKUP($B348,Img_lookup!A:A,Img_lookup!E:E, "https://imgur.com/aT5wafe")</f>
        <v>https://imgur.com/aT5wafe</v>
      </c>
    </row>
    <row r="349" spans="1:80" ht="13" x14ac:dyDescent="0.15">
      <c r="A349" s="1" t="s">
        <v>128</v>
      </c>
      <c r="B349" s="1" t="s">
        <v>4973</v>
      </c>
      <c r="C349" s="1" t="s">
        <v>4974</v>
      </c>
      <c r="D349" s="1" t="s">
        <v>4975</v>
      </c>
      <c r="E349" s="1" t="s">
        <v>4976</v>
      </c>
      <c r="F349" s="1" t="s">
        <v>368</v>
      </c>
      <c r="G349" s="1" t="s">
        <v>368</v>
      </c>
      <c r="H349" s="11" t="str">
        <f t="shared" si="167"/>
        <v>Perennial</v>
      </c>
      <c r="J349" s="1">
        <v>0.44999998800000002</v>
      </c>
      <c r="L349" t="str" cm="1">
        <f t="array" ref="L349">_xlfn.IFS(J349+K349="", "Unknown", J349+K349&gt;3, "Large", J349+K349&gt;0.5, "Medium", J349+K349&gt;0, "Small")</f>
        <v>Small</v>
      </c>
      <c r="N349" cm="1">
        <f t="array" ref="N349">IF($M349="",INDEX($M$2:$M$2176,MATCH(1,INDEX(($A$2:$A$2176=$A349)*($M$2:$M$2176&lt;&gt;""),0),0)),$M349)</f>
        <v>5</v>
      </c>
      <c r="O349" s="2" t="str">
        <f t="shared" si="162"/>
        <v>Seasonal outdoors</v>
      </c>
      <c r="P349" s="1" t="s">
        <v>709</v>
      </c>
      <c r="R349" t="str">
        <f t="shared" si="166"/>
        <v>Medium</v>
      </c>
      <c r="T349" s="1"/>
      <c r="U349" s="1"/>
      <c r="V349" s="1" t="s">
        <v>698</v>
      </c>
      <c r="W349" s="6" t="str">
        <f t="shared" si="168"/>
        <v>5</v>
      </c>
      <c r="X349" t="str">
        <f t="shared" si="169"/>
        <v>May</v>
      </c>
      <c r="Y349" s="2" t="str">
        <f t="shared" si="170"/>
        <v>8</v>
      </c>
      <c r="Z349" s="2" t="str">
        <f t="shared" si="171"/>
        <v>August</v>
      </c>
      <c r="AA349" s="1" t="s">
        <v>108</v>
      </c>
      <c r="AB349" s="1" t="str">
        <f>IF(ISNUMBER(SEARCH("-",AA349)),TRIM(LEFT(AA349,FIND("-",AA349)-1)),AA349)</f>
        <v>7</v>
      </c>
      <c r="AC349" s="1" t="str">
        <f>IF(AB349="1", "January", IF(AB349="2", "February", IF(AB349="3", "March", IF(AB349="4", "April", IF(AB349="5", "May", IF(AB349="6", "June", IF(AB349="7", "July", IF(AB349="8", "August", IF(AB349="9", "September", IF(AB349="10", "October", IF(AB349="11", "November", IF(AB349="12", "December", "Other"))))))))))))</f>
        <v>July</v>
      </c>
      <c r="AD349" s="1" t="str">
        <f>IF(ISNUMBER(SEARCH("-",AA349)),TRIM(RIGHT(AA349,LEN(AA349)-SEARCH("-",AA349))),AA349)</f>
        <v>9</v>
      </c>
      <c r="AE349" s="1" t="str">
        <f>IF(AD349="1", "January", IF(AD349="2", "February", IF(AD349="3", "March", IF(AD349="4", "April", IF(AD349="5", "May", IF(AD349="6", "June", IF(AD349="7", "July", IF(AD349="8", "August", IF(AD349="9", "September", IF(AD349="10", "October", IF(AD349="11", "November", IF(AD349="12", "December", "Other"))))))))))))</f>
        <v>September</v>
      </c>
      <c r="AF349" s="1" t="s">
        <v>24332</v>
      </c>
      <c r="AG349" s="1" t="str">
        <f t="shared" si="152"/>
        <v xml:space="preserve">Seed </v>
      </c>
      <c r="AH349" s="2" t="str">
        <f t="shared" si="153"/>
        <v>Sow in situ from early spring to late summer. The first sowing can be made under cloches in late winter and will be ready for use in early summer. The latest sowings for winter use can be made in mid to late summer.</v>
      </c>
      <c r="AI349" s="1" t="s">
        <v>4977</v>
      </c>
      <c r="AJ349" s="1" t="s">
        <v>26</v>
      </c>
      <c r="AK349" s="1" t="s">
        <v>17104</v>
      </c>
      <c r="AL349" s="1" t="str">
        <f t="shared" si="163"/>
        <v>Unscented</v>
      </c>
      <c r="AM349" s="1" t="b">
        <v>0</v>
      </c>
      <c r="AN349" s="1" t="b">
        <v>0</v>
      </c>
      <c r="AO349" s="1" t="b">
        <v>0</v>
      </c>
      <c r="AP349" s="5" t="s">
        <v>28</v>
      </c>
      <c r="AQ349" s="5" t="str">
        <f t="shared" si="154"/>
        <v>Light, Medium, Heavy</v>
      </c>
      <c r="AR349" s="1" t="s">
        <v>10</v>
      </c>
      <c r="AS349" s="1" t="str">
        <f t="shared" si="164"/>
        <v>None, Partial</v>
      </c>
      <c r="AT349" s="1" t="str">
        <f t="shared" si="155"/>
        <v>Partial, Full</v>
      </c>
      <c r="AU349" s="1" t="s">
        <v>29</v>
      </c>
      <c r="AV349" s="1" t="str">
        <f t="shared" si="156"/>
        <v>Moist</v>
      </c>
      <c r="AW349" s="1" t="s">
        <v>12</v>
      </c>
      <c r="AX349" s="1" t="str">
        <f t="shared" si="157"/>
        <v>Acid, Neutral, Alkaline</v>
      </c>
      <c r="AY349" s="1" t="b">
        <v>1</v>
      </c>
      <c r="AZ349" s="1" t="b">
        <v>1</v>
      </c>
      <c r="BA349" s="1" t="b">
        <v>0</v>
      </c>
      <c r="BC349" t="str">
        <f t="shared" si="158"/>
        <v>FALSE</v>
      </c>
      <c r="BE349" t="str">
        <f t="shared" si="159"/>
        <v>FALSE</v>
      </c>
      <c r="BF349" s="1" t="b">
        <v>0</v>
      </c>
      <c r="BG349" s="1" t="b">
        <v>0</v>
      </c>
      <c r="BH349" s="1" t="b">
        <v>0</v>
      </c>
      <c r="BI349" s="1" t="s">
        <v>30</v>
      </c>
      <c r="BJ349" s="1" t="str">
        <f t="shared" si="160"/>
        <v>FALSE</v>
      </c>
      <c r="BK349" s="1" t="s">
        <v>77</v>
      </c>
      <c r="BL349" t="str">
        <f t="shared" si="161"/>
        <v>TRUE</v>
      </c>
      <c r="BM349" s="1" t="b">
        <v>0</v>
      </c>
      <c r="BN349" s="1" t="b">
        <v>0</v>
      </c>
      <c r="BO349" s="1">
        <f t="shared" si="165"/>
        <v>13</v>
      </c>
      <c r="BP349" s="1" t="s">
        <v>4978</v>
      </c>
      <c r="BQ349" s="1" cm="1">
        <f t="array" ref="BQ349">_xlfn.IFS(BP349="None Known",0, LEN(BP349)&gt;500, 5,LEN(BP349)&gt;400, 4, LEN(BP349)&gt;300, 3, LEN(BP349)&gt;200, 2, LEN(BP349)&gt;1, 1)</f>
        <v>2</v>
      </c>
      <c r="BR349" s="1" t="s">
        <v>4979</v>
      </c>
      <c r="BS349" s="1">
        <v>3</v>
      </c>
      <c r="BT349" s="1" t="s">
        <v>4980</v>
      </c>
      <c r="BU349" s="1">
        <v>2</v>
      </c>
      <c r="BV349" s="1" t="s">
        <v>4981</v>
      </c>
      <c r="BW349" s="1" t="s">
        <v>31</v>
      </c>
      <c r="BX349" s="1"/>
      <c r="BY349" t="str">
        <f>_xlfn.XLOOKUP($B349,Img_lookup!A:A,Img_lookup!B:B, "Not available")</f>
        <v>ef241286-d40a-4c73-bef4-3efada8b546d</v>
      </c>
      <c r="BZ349" t="str">
        <f>_xlfn.XLOOKUP($B349,Img_lookup!A:A,Img_lookup!C:C, "Not available")</f>
        <v>Wild turnip / Brassica rapa L. var. nippo-oleifera / Ëèú„ÅÆËä±(„Å™„ÅÆ„ÅØ„Å™)</v>
      </c>
      <c r="CA349" t="str">
        <f>_xlfn.XLOOKUP($B349,Img_lookup!A:A,Img_lookup!D:D, "Not available")</f>
        <v>TANAKA Juuyoh (Áî∞‰∏≠ÂçÅÊ¥ã)</v>
      </c>
      <c r="CB349" t="str">
        <f>_xlfn.XLOOKUP($B349,Img_lookup!A:A,Img_lookup!E:E, "https://imgur.com/aT5wafe")</f>
        <v>https://api.openverse.engineering/v1/images/ef241286-d40a-4c73-bef4-3efada8b546d/thumb/</v>
      </c>
    </row>
    <row r="350" spans="1:80" ht="13" x14ac:dyDescent="0.15">
      <c r="A350" s="1" t="s">
        <v>128</v>
      </c>
      <c r="B350" s="1" t="s">
        <v>1711</v>
      </c>
      <c r="C350" s="1" t="s">
        <v>1712</v>
      </c>
      <c r="D350" s="1" t="s">
        <v>1713</v>
      </c>
      <c r="E350" s="1" t="s">
        <v>1714</v>
      </c>
      <c r="F350" s="1" t="s">
        <v>85</v>
      </c>
      <c r="G350" s="1" t="s">
        <v>85</v>
      </c>
      <c r="H350" s="11" t="str">
        <f t="shared" si="167"/>
        <v>Annual</v>
      </c>
      <c r="J350" s="1">
        <v>0.75</v>
      </c>
      <c r="L350" t="str" cm="1">
        <f t="array" ref="L350">_xlfn.IFS(J350+K350="", "Unknown", J350+K350&gt;3, "Large", J350+K350&gt;0.5, "Medium", J350+K350&gt;0, "Small")</f>
        <v>Medium</v>
      </c>
      <c r="M350" s="1">
        <v>7</v>
      </c>
      <c r="N350" cm="1">
        <f t="array" ref="N350">IF($M350="",INDEX($M$2:$M$2176,MATCH(1,INDEX(($A$2:$A$2176=$A350)*($M$2:$M$2176&lt;&gt;""),0),0)),$M350)</f>
        <v>7</v>
      </c>
      <c r="O350" s="2" t="str">
        <f t="shared" si="162"/>
        <v>Seasonal outdoors</v>
      </c>
      <c r="P350" s="1" t="s">
        <v>1715</v>
      </c>
      <c r="R350" t="str">
        <f t="shared" si="166"/>
        <v>Medium</v>
      </c>
      <c r="T350" s="1"/>
      <c r="U350" s="1"/>
      <c r="V350" s="1" t="s">
        <v>698</v>
      </c>
      <c r="W350" s="6" t="str">
        <f t="shared" si="168"/>
        <v>5</v>
      </c>
      <c r="X350" t="str">
        <f t="shared" si="169"/>
        <v>May</v>
      </c>
      <c r="Y350" s="2" t="str">
        <f t="shared" si="170"/>
        <v>8</v>
      </c>
      <c r="Z350" s="2" t="str">
        <f t="shared" si="171"/>
        <v>August</v>
      </c>
      <c r="AF350" s="1" t="s">
        <v>24333</v>
      </c>
      <c r="AG350" s="1" t="str">
        <f t="shared" si="152"/>
        <v xml:space="preserve">Seed </v>
      </c>
      <c r="AH350" s="2" t="str">
        <f t="shared" si="153"/>
        <v>Sow spring or autumn in situ.</v>
      </c>
      <c r="AI350" s="1" t="s">
        <v>1716</v>
      </c>
      <c r="AJ350" s="1" t="s">
        <v>23807</v>
      </c>
      <c r="AK350" s="1" t="s">
        <v>17104</v>
      </c>
      <c r="AL350" s="1" t="str">
        <f t="shared" si="163"/>
        <v>Unscented</v>
      </c>
      <c r="AM350" s="1" t="b">
        <v>0</v>
      </c>
      <c r="AN350" s="1" t="b">
        <v>0</v>
      </c>
      <c r="AO350" s="1" t="b">
        <v>0</v>
      </c>
      <c r="AP350" s="5" t="s">
        <v>28</v>
      </c>
      <c r="AQ350" s="5" t="str">
        <f t="shared" si="154"/>
        <v>Light, Medium, Heavy</v>
      </c>
      <c r="AR350" s="1" t="s">
        <v>10</v>
      </c>
      <c r="AS350" s="1" t="str">
        <f t="shared" si="164"/>
        <v>None, Partial</v>
      </c>
      <c r="AT350" s="1" t="str">
        <f t="shared" si="155"/>
        <v>Partial, Full</v>
      </c>
      <c r="AU350" s="1" t="s">
        <v>29</v>
      </c>
      <c r="AV350" s="1" t="str">
        <f t="shared" si="156"/>
        <v>Moist</v>
      </c>
      <c r="AW350" s="1" t="s">
        <v>12</v>
      </c>
      <c r="AX350" s="1" t="str">
        <f t="shared" si="157"/>
        <v>Acid, Neutral, Alkaline</v>
      </c>
      <c r="AY350" s="1" t="b">
        <v>0</v>
      </c>
      <c r="AZ350" s="1" t="b">
        <v>1</v>
      </c>
      <c r="BA350" s="1" t="b">
        <v>0</v>
      </c>
      <c r="BC350" t="str">
        <f t="shared" si="158"/>
        <v>FALSE</v>
      </c>
      <c r="BE350" t="str">
        <f t="shared" si="159"/>
        <v>FALSE</v>
      </c>
      <c r="BF350" s="1" t="b">
        <v>0</v>
      </c>
      <c r="BG350" s="1" t="b">
        <v>1</v>
      </c>
      <c r="BH350" s="1" t="b">
        <v>0</v>
      </c>
      <c r="BI350" s="1" t="s">
        <v>30</v>
      </c>
      <c r="BJ350" s="1" t="str">
        <f t="shared" si="160"/>
        <v>FALSE</v>
      </c>
      <c r="BK350" s="1" t="s">
        <v>77</v>
      </c>
      <c r="BL350" t="str">
        <f t="shared" si="161"/>
        <v>TRUE</v>
      </c>
      <c r="BM350" s="1" t="b">
        <v>0</v>
      </c>
      <c r="BN350" s="1" t="b">
        <v>0</v>
      </c>
      <c r="BO350" s="1">
        <f t="shared" si="165"/>
        <v>8</v>
      </c>
      <c r="BP350" s="1" t="s">
        <v>1717</v>
      </c>
      <c r="BQ350" s="1" cm="1">
        <f t="array" ref="BQ350">_xlfn.IFS(BP350="None Known",0, LEN(BP350)&gt;500, 5,LEN(BP350)&gt;400, 4, LEN(BP350)&gt;300, 3, LEN(BP350)&gt;200, 2, LEN(BP350)&gt;1, 1)</f>
        <v>1</v>
      </c>
      <c r="BR350" s="1" t="s">
        <v>1718</v>
      </c>
      <c r="BS350" s="1">
        <v>2</v>
      </c>
      <c r="BT350" s="1" t="s">
        <v>1719</v>
      </c>
      <c r="BU350" s="1">
        <v>1</v>
      </c>
      <c r="BV350" s="1" t="s">
        <v>1720</v>
      </c>
      <c r="BW350" s="1" t="s">
        <v>1721</v>
      </c>
      <c r="BX350" s="1"/>
      <c r="BY350" t="str">
        <f>_xlfn.XLOOKUP($B350,Img_lookup!A:A,Img_lookup!B:B, "Not available")</f>
        <v>9d29e4ae-350e-4560-9dd0-72d611f54a7e</v>
      </c>
      <c r="BZ350" t="str">
        <f>_xlfn.XLOOKUP($B350,Img_lookup!A:A,Img_lookup!C:C, "Not available")</f>
        <v>Canola cultivation, Binalong, NSW.</v>
      </c>
      <c r="CA350" t="str">
        <f>_xlfn.XLOOKUP($B350,Img_lookup!A:A,Img_lookup!D:D, "Not available")</f>
        <v>jemasmith</v>
      </c>
      <c r="CB350" t="str">
        <f>_xlfn.XLOOKUP($B350,Img_lookup!A:A,Img_lookup!E:E, "https://imgur.com/aT5wafe")</f>
        <v>https://api.openverse.engineering/v1/images/9d29e4ae-350e-4560-9dd0-72d611f54a7e/thumb/</v>
      </c>
    </row>
    <row r="351" spans="1:80" ht="13" x14ac:dyDescent="0.15">
      <c r="A351" s="1" t="s">
        <v>128</v>
      </c>
      <c r="B351" s="1" t="s">
        <v>1063</v>
      </c>
      <c r="C351" s="1" t="s">
        <v>1064</v>
      </c>
      <c r="D351" s="1" t="s">
        <v>1065</v>
      </c>
      <c r="E351" s="1" t="s">
        <v>1066</v>
      </c>
      <c r="F351" s="1" t="s">
        <v>368</v>
      </c>
      <c r="G351" s="1" t="s">
        <v>368</v>
      </c>
      <c r="H351" s="11" t="str">
        <f t="shared" si="167"/>
        <v>Perennial</v>
      </c>
      <c r="J351" s="1">
        <v>0.89999997600000003</v>
      </c>
      <c r="L351" t="str" cm="1">
        <f t="array" ref="L351">_xlfn.IFS(J351+K351="", "Unknown", J351+K351&gt;3, "Large", J351+K351&gt;0.5, "Medium", J351+K351&gt;0, "Small")</f>
        <v>Medium</v>
      </c>
      <c r="M351" s="1">
        <v>7</v>
      </c>
      <c r="N351" cm="1">
        <f t="array" ref="N351">IF($M351="",INDEX($M$2:$M$2176,MATCH(1,INDEX(($A$2:$A$2176=$A351)*($M$2:$M$2176&lt;&gt;""),0),0)),$M351)</f>
        <v>7</v>
      </c>
      <c r="O351" s="2" t="str">
        <f t="shared" si="162"/>
        <v>Seasonal outdoors</v>
      </c>
      <c r="P351" s="1" t="s">
        <v>709</v>
      </c>
      <c r="R351" t="str">
        <f t="shared" si="166"/>
        <v>Medium</v>
      </c>
      <c r="T351" s="1"/>
      <c r="U351" s="1"/>
      <c r="V351" s="1" t="s">
        <v>698</v>
      </c>
      <c r="W351" s="6" t="str">
        <f t="shared" si="168"/>
        <v>5</v>
      </c>
      <c r="X351" t="str">
        <f t="shared" si="169"/>
        <v>May</v>
      </c>
      <c r="Y351" s="2" t="str">
        <f t="shared" si="170"/>
        <v>8</v>
      </c>
      <c r="Z351" s="2" t="str">
        <f t="shared" si="171"/>
        <v>August</v>
      </c>
      <c r="AF351" s="1" t="s">
        <v>24334</v>
      </c>
      <c r="AG351" s="1" t="str">
        <f t="shared" si="152"/>
        <v xml:space="preserve">Seed </v>
      </c>
      <c r="AH351" s="2" t="str">
        <f t="shared" si="153"/>
        <v>Sow in situ May to August. Spring sown crops are prone to run quickly to seed if there is a spell of cold weather[206]. Some varieties can also be sown in a cold greenhouse in autumn or early spring to provide leaves overwinter and in late spring.</v>
      </c>
      <c r="AI351" s="1" t="s">
        <v>1067</v>
      </c>
      <c r="AJ351" s="1" t="s">
        <v>23807</v>
      </c>
      <c r="AK351" s="1" t="s">
        <v>17104</v>
      </c>
      <c r="AL351" s="1" t="str">
        <f t="shared" si="163"/>
        <v>Unscented</v>
      </c>
      <c r="AM351" s="1" t="b">
        <v>0</v>
      </c>
      <c r="AN351" s="1" t="b">
        <v>0</v>
      </c>
      <c r="AO351" s="1" t="b">
        <v>0</v>
      </c>
      <c r="AP351" s="5" t="s">
        <v>28</v>
      </c>
      <c r="AQ351" s="5" t="str">
        <f t="shared" si="154"/>
        <v>Light, Medium, Heavy</v>
      </c>
      <c r="AR351" s="1" t="s">
        <v>10</v>
      </c>
      <c r="AS351" s="1" t="str">
        <f t="shared" si="164"/>
        <v>None, Partial</v>
      </c>
      <c r="AT351" s="1" t="str">
        <f t="shared" si="155"/>
        <v>Partial, Full</v>
      </c>
      <c r="AU351" s="1" t="s">
        <v>29</v>
      </c>
      <c r="AV351" s="1" t="str">
        <f t="shared" si="156"/>
        <v>Moist</v>
      </c>
      <c r="AW351" s="1" t="s">
        <v>12</v>
      </c>
      <c r="AX351" s="1" t="str">
        <f t="shared" si="157"/>
        <v>Acid, Neutral, Alkaline</v>
      </c>
      <c r="AY351" s="1" t="b">
        <v>0</v>
      </c>
      <c r="AZ351" s="1" t="b">
        <v>0</v>
      </c>
      <c r="BA351" s="1" t="b">
        <v>0</v>
      </c>
      <c r="BC351" t="str">
        <f t="shared" si="158"/>
        <v>FALSE</v>
      </c>
      <c r="BE351" t="str">
        <f t="shared" si="159"/>
        <v>FALSE</v>
      </c>
      <c r="BF351" s="1" t="b">
        <v>0</v>
      </c>
      <c r="BG351" s="1" t="b">
        <v>0</v>
      </c>
      <c r="BH351" s="1" t="b">
        <v>0</v>
      </c>
      <c r="BI351" s="1" t="s">
        <v>30</v>
      </c>
      <c r="BJ351" s="1" t="str">
        <f t="shared" si="160"/>
        <v>FALSE</v>
      </c>
      <c r="BK351" s="1" t="s">
        <v>77</v>
      </c>
      <c r="BL351" t="str">
        <f t="shared" si="161"/>
        <v>TRUE</v>
      </c>
      <c r="BM351" s="1" t="b">
        <v>0</v>
      </c>
      <c r="BN351" s="1" t="b">
        <v>0</v>
      </c>
      <c r="BO351" s="1">
        <f t="shared" si="165"/>
        <v>10</v>
      </c>
      <c r="BP351" s="1" t="s">
        <v>31</v>
      </c>
      <c r="BQ351" s="1" cm="1">
        <f t="array" ref="BQ351">_xlfn.IFS(BP351="None Known",0, LEN(BP351)&gt;500, 5,LEN(BP351)&gt;400, 4, LEN(BP351)&gt;300, 3, LEN(BP351)&gt;200, 2, LEN(BP351)&gt;1, 1)</f>
        <v>0</v>
      </c>
      <c r="BR351" s="1" t="s">
        <v>1068</v>
      </c>
      <c r="BS351" s="1">
        <v>3</v>
      </c>
      <c r="BT351" s="1" t="s">
        <v>1069</v>
      </c>
      <c r="BU351" s="1">
        <v>1</v>
      </c>
      <c r="BV351" s="1" t="s">
        <v>34</v>
      </c>
      <c r="BW351" s="1" t="s">
        <v>31</v>
      </c>
      <c r="BX351" s="1"/>
      <c r="BY351" t="str">
        <f>_xlfn.XLOOKUP($B351,Img_lookup!A:A,Img_lookup!B:B, "Not available")</f>
        <v>8df09197-27f5-4af1-b18f-57d9be4d4c08</v>
      </c>
      <c r="BZ351" t="str">
        <f>_xlfn.XLOOKUP($B351,Img_lookup!A:A,Img_lookup!C:C, "Not available")</f>
        <v>Brassica rapa var. chinensis (leaf).jpg</v>
      </c>
      <c r="CA351" t="str">
        <f>_xlfn.XLOOKUP($B351,Img_lookup!A:A,Img_lookup!D:D, "Not available")</f>
        <v>„Åä„ÇÄ„Åì„Åï„ÇìÂøóÊúõ</v>
      </c>
      <c r="CB351" t="str">
        <f>_xlfn.XLOOKUP($B351,Img_lookup!A:A,Img_lookup!E:E, "https://imgur.com/aT5wafe")</f>
        <v>https://api.openverse.engineering/v1/images/8df09197-27f5-4af1-b18f-57d9be4d4c08/thumb/</v>
      </c>
    </row>
    <row r="352" spans="1:80" ht="13" x14ac:dyDescent="0.15">
      <c r="A352" s="1" t="s">
        <v>612</v>
      </c>
      <c r="B352" s="1" t="s">
        <v>6222</v>
      </c>
      <c r="C352" s="1" t="s">
        <v>6223</v>
      </c>
      <c r="E352" s="1" t="s">
        <v>6224</v>
      </c>
      <c r="F352" s="1" t="s">
        <v>62</v>
      </c>
      <c r="G352" s="1" t="s">
        <v>62</v>
      </c>
      <c r="H352" s="11" t="str">
        <f t="shared" si="167"/>
        <v>Perennial</v>
      </c>
      <c r="I352" s="1" t="s">
        <v>17107</v>
      </c>
      <c r="J352" s="1">
        <v>9</v>
      </c>
      <c r="K352" s="1">
        <v>9</v>
      </c>
      <c r="L352" t="str" cm="1">
        <f t="array" ref="L352">_xlfn.IFS(J352+K352="", "Unknown", J352+K352&gt;3, "Large", J352+K352&gt;0.5, "Medium", J352+K352&gt;0, "Small")</f>
        <v>Large</v>
      </c>
      <c r="M352" s="1">
        <v>8</v>
      </c>
      <c r="N352" cm="1">
        <f t="array" ref="N352">IF($M352="",INDEX($M$2:$M$2176,MATCH(1,INDEX(($A$2:$A$2176=$A352)*($M$2:$M$2176&lt;&gt;""),0),0)),$M352)</f>
        <v>8</v>
      </c>
      <c r="O352" s="2" t="str">
        <f t="shared" si="162"/>
        <v>Grown indoors</v>
      </c>
      <c r="P352" s="1" t="s">
        <v>6225</v>
      </c>
      <c r="Q352" s="1" t="s">
        <v>17110</v>
      </c>
      <c r="R352" t="str">
        <f t="shared" si="166"/>
        <v>Medium</v>
      </c>
      <c r="T352" s="1"/>
      <c r="U352" s="1"/>
      <c r="V352" s="1" t="s">
        <v>427</v>
      </c>
      <c r="W352" s="6" t="str">
        <f t="shared" si="168"/>
        <v>8</v>
      </c>
      <c r="X352" t="str">
        <f t="shared" si="169"/>
        <v>August</v>
      </c>
      <c r="Y352" s="2" t="str">
        <f t="shared" si="170"/>
        <v>9</v>
      </c>
      <c r="Z352" s="2" t="str">
        <f t="shared" si="171"/>
        <v>September</v>
      </c>
      <c r="AA352" s="1" t="s">
        <v>166</v>
      </c>
      <c r="AB352" s="1" t="str">
        <f>IF(ISNUMBER(SEARCH("-",AA352)),TRIM(LEFT(AA352,FIND("-",AA352)-1)),AA352)</f>
        <v>9</v>
      </c>
      <c r="AC352" s="1" t="str">
        <f>IF(AB352="1", "January", IF(AB352="2", "February", IF(AB352="3", "March", IF(AB352="4", "April", IF(AB352="5", "May", IF(AB352="6", "June", IF(AB352="7", "July", IF(AB352="8", "August", IF(AB352="9", "September", IF(AB352="10", "October", IF(AB352="11", "November", IF(AB352="12", "December", "Other"))))))))))))</f>
        <v>September</v>
      </c>
      <c r="AD352" s="1" t="str">
        <f>IF(ISNUMBER(SEARCH("-",AA352)),TRIM(RIGHT(AA352,LEN(AA352)-SEARCH("-",AA352))),AA352)</f>
        <v>11</v>
      </c>
      <c r="AE352" s="1" t="str">
        <f>IF(AD352="1", "January", IF(AD352="2", "February", IF(AD352="3", "March", IF(AD352="4", "April", IF(AD352="5", "May", IF(AD352="6", "June", IF(AD352="7", "July", IF(AD352="8", "August", IF(AD352="9", "September", IF(AD352="10", "October", IF(AD352="11", "November", IF(AD352="12", "December", "Other"))))))))))))</f>
        <v>November</v>
      </c>
      <c r="AF352" s="1" t="s">
        <v>6226</v>
      </c>
      <c r="AG352" s="1" t="str">
        <f t="shared" si="152"/>
        <v xml:space="preserve">Seed </v>
      </c>
      <c r="AH352" s="2" t="str">
        <f t="shared" si="153"/>
        <v>no pre-treatment is required. Sown in the autumn or spring in a greenhouse, germination usually takes place within 1 - 3 months at 15�c[138].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8 - 12cm long with a heel, July/August in a frame. High percentage[11, 78].
Cuttings of mature wood of the current season's growth, November in a frame[200].
Root cuttings in winter[200].
Layering in spring[200].</v>
      </c>
      <c r="AI352" s="1" t="s">
        <v>6227</v>
      </c>
      <c r="AK352" s="1" t="s">
        <v>17105</v>
      </c>
      <c r="AL352" s="1" t="str">
        <f t="shared" si="163"/>
        <v>Unscented</v>
      </c>
      <c r="AM352" s="1" t="b">
        <v>0</v>
      </c>
      <c r="AN352" s="1" t="b">
        <v>1</v>
      </c>
      <c r="AO352" s="1" t="b">
        <v>0</v>
      </c>
      <c r="AP352" s="5" t="s">
        <v>28</v>
      </c>
      <c r="AQ352" s="5" t="str">
        <f t="shared" si="154"/>
        <v>Light, Medium, Heavy</v>
      </c>
      <c r="AR352" s="1" t="s">
        <v>30</v>
      </c>
      <c r="AS352" s="1" t="str">
        <f t="shared" si="164"/>
        <v>None</v>
      </c>
      <c r="AT352" s="1" t="str">
        <f t="shared" si="155"/>
        <v>Full</v>
      </c>
      <c r="AU352" s="1" t="s">
        <v>11</v>
      </c>
      <c r="AV352" s="1" t="str">
        <f t="shared" si="156"/>
        <v>Dry, Moist</v>
      </c>
      <c r="AW352" s="1" t="s">
        <v>12</v>
      </c>
      <c r="AX352" s="1" t="str">
        <f t="shared" si="157"/>
        <v>Acid, Neutral, Alkaline</v>
      </c>
      <c r="AY352" s="1" t="b">
        <v>0</v>
      </c>
      <c r="AZ352" s="1" t="b">
        <v>0</v>
      </c>
      <c r="BA352" s="1" t="b">
        <v>0</v>
      </c>
      <c r="BC352" t="str">
        <f t="shared" si="158"/>
        <v>FALSE</v>
      </c>
      <c r="BD352" s="1" t="s">
        <v>77</v>
      </c>
      <c r="BE352" t="str">
        <f t="shared" si="159"/>
        <v>TRUE</v>
      </c>
      <c r="BF352" s="1" t="b">
        <v>1</v>
      </c>
      <c r="BG352" s="1" t="b">
        <v>0</v>
      </c>
      <c r="BH352" s="1" t="b">
        <v>1</v>
      </c>
      <c r="BI352" s="1" t="s">
        <v>77</v>
      </c>
      <c r="BJ352" s="1" t="str">
        <f t="shared" si="160"/>
        <v>TRUE</v>
      </c>
      <c r="BK352" s="1" t="s">
        <v>30</v>
      </c>
      <c r="BL352" t="str">
        <f t="shared" si="161"/>
        <v>FALSE</v>
      </c>
      <c r="BM352" s="1" t="b">
        <v>0</v>
      </c>
      <c r="BN352" s="1" t="b">
        <v>0</v>
      </c>
      <c r="BO352" s="1">
        <f t="shared" si="165"/>
        <v>19</v>
      </c>
      <c r="BP352" s="1" t="s">
        <v>6228</v>
      </c>
      <c r="BQ352" s="1" cm="1">
        <f t="array" ref="BQ352">_xlfn.IFS(BP352="None Known",0, LEN(BP352)&gt;500, 5,LEN(BP352)&gt;400, 4, LEN(BP352)&gt;300, 3, LEN(BP352)&gt;200, 2, LEN(BP352)&gt;1, 1)</f>
        <v>5</v>
      </c>
      <c r="BR352" s="1" t="s">
        <v>6229</v>
      </c>
      <c r="BS352" s="1">
        <v>4</v>
      </c>
      <c r="BT352" s="1" t="s">
        <v>6230</v>
      </c>
      <c r="BU352" s="1">
        <v>2</v>
      </c>
      <c r="BV352" s="1" t="s">
        <v>6231</v>
      </c>
      <c r="BW352" s="1" t="s">
        <v>31</v>
      </c>
      <c r="BX352" s="1"/>
      <c r="BY352" t="str">
        <f>_xlfn.XLOOKUP($B352,Img_lookup!A:A,Img_lookup!B:B, "Not available")</f>
        <v>86f9b99d-0745-4b37-b422-ce44d9b4ac3d</v>
      </c>
      <c r="BZ352" t="str">
        <f>_xlfn.XLOOKUP($B352,Img_lookup!A:A,Img_lookup!C:C, "Not available")</f>
        <v>Broussonetia papyrifera</v>
      </c>
      <c r="CA352" t="str">
        <f>_xlfn.XLOOKUP($B352,Img_lookup!A:A,Img_lookup!D:D, "Not available")</f>
        <v>D.Eickhoff</v>
      </c>
      <c r="CB352" t="str">
        <f>_xlfn.XLOOKUP($B352,Img_lookup!A:A,Img_lookup!E:E, "https://imgur.com/aT5wafe")</f>
        <v>https://api.openverse.engineering/v1/images/86f9b99d-0745-4b37-b422-ce44d9b4ac3d/thumb/</v>
      </c>
    </row>
    <row r="353" spans="1:80" ht="409.6" x14ac:dyDescent="0.15">
      <c r="A353" s="1" t="s">
        <v>703</v>
      </c>
      <c r="B353" s="1" t="s">
        <v>12545</v>
      </c>
      <c r="C353" s="1" t="s">
        <v>12546</v>
      </c>
      <c r="E353" s="1" t="s">
        <v>12547</v>
      </c>
      <c r="F353" s="1" t="s">
        <v>156</v>
      </c>
      <c r="G353" s="1" t="s">
        <v>156</v>
      </c>
      <c r="H353" s="11" t="str">
        <f t="shared" si="167"/>
        <v>Perennial</v>
      </c>
      <c r="J353" s="1">
        <v>4</v>
      </c>
      <c r="L353" t="str" cm="1">
        <f t="array" ref="L353">_xlfn.IFS(J353+K353="", "Unknown", J353+K353&gt;3, "Large", J353+K353&gt;0.5, "Medium", J353+K353&gt;0, "Small")</f>
        <v>Large</v>
      </c>
      <c r="M353" s="1">
        <v>6</v>
      </c>
      <c r="N353" cm="1">
        <f t="array" ref="N353">IF($M353="",INDEX($M$2:$M$2176,MATCH(1,INDEX(($A$2:$A$2176=$A353)*($M$2:$M$2176&lt;&gt;""),0),0)),$M353)</f>
        <v>6</v>
      </c>
      <c r="O353" s="2" t="str">
        <f t="shared" si="162"/>
        <v>Seasonal outdoors</v>
      </c>
      <c r="P353" s="1" t="s">
        <v>12548</v>
      </c>
      <c r="Q353" s="1" t="s">
        <v>17109</v>
      </c>
      <c r="R353" t="str">
        <f t="shared" si="166"/>
        <v>Fast</v>
      </c>
      <c r="T353" s="1"/>
      <c r="U353" s="1"/>
      <c r="V353" s="1" t="s">
        <v>96</v>
      </c>
      <c r="W353" s="6" t="str">
        <f t="shared" si="168"/>
        <v>5</v>
      </c>
      <c r="X353" t="str">
        <f t="shared" si="169"/>
        <v>May</v>
      </c>
      <c r="Y353" s="2" t="str">
        <f t="shared" si="170"/>
        <v>6</v>
      </c>
      <c r="Z353" s="2" t="str">
        <f t="shared" si="171"/>
        <v>June</v>
      </c>
      <c r="AF353" s="16" t="s">
        <v>23994</v>
      </c>
      <c r="AG353" s="1" t="str">
        <f t="shared" si="152"/>
        <v xml:space="preserve">Seed </v>
      </c>
      <c r="AH353" s="2" t="str">
        <f t="shared" si="153"/>
        <v>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v>
      </c>
      <c r="AI353" s="1" t="s">
        <v>12549</v>
      </c>
      <c r="AJ353" s="1" t="s">
        <v>26</v>
      </c>
      <c r="AK353" s="1" t="s">
        <v>17106</v>
      </c>
      <c r="AL353" s="1" t="str">
        <f t="shared" si="163"/>
        <v>Unscented</v>
      </c>
      <c r="AM353" s="1" t="b">
        <v>0</v>
      </c>
      <c r="AN353" s="1" t="b">
        <v>1</v>
      </c>
      <c r="AO353" s="1" t="b">
        <v>0</v>
      </c>
      <c r="AP353" s="5" t="s">
        <v>28</v>
      </c>
      <c r="AQ353" s="5" t="str">
        <f t="shared" si="154"/>
        <v>Light, Medium, Heavy</v>
      </c>
      <c r="AR353" s="1" t="s">
        <v>10</v>
      </c>
      <c r="AS353" s="1" t="str">
        <f t="shared" si="164"/>
        <v>None, Partial</v>
      </c>
      <c r="AT353" s="1" t="str">
        <f t="shared" si="155"/>
        <v>Partial, Full</v>
      </c>
      <c r="AU353" s="1" t="s">
        <v>29</v>
      </c>
      <c r="AV353" s="1" t="str">
        <f t="shared" si="156"/>
        <v>Moist</v>
      </c>
      <c r="AW353" s="1" t="s">
        <v>263</v>
      </c>
      <c r="AX353" s="1" t="str">
        <f t="shared" si="157"/>
        <v>Neutral, Alkaline</v>
      </c>
      <c r="AY353" s="1" t="b">
        <v>0</v>
      </c>
      <c r="AZ353" s="1" t="b">
        <v>0</v>
      </c>
      <c r="BA353" s="1" t="b">
        <v>0</v>
      </c>
      <c r="BC353" t="str">
        <f t="shared" si="158"/>
        <v>FALSE</v>
      </c>
      <c r="BE353" t="str">
        <f t="shared" si="159"/>
        <v>FALSE</v>
      </c>
      <c r="BF353" s="1" t="b">
        <v>0</v>
      </c>
      <c r="BG353" s="1" t="b">
        <v>0</v>
      </c>
      <c r="BH353" s="1" t="b">
        <v>0</v>
      </c>
      <c r="BJ353" s="1" t="str">
        <f t="shared" si="160"/>
        <v>FALSE</v>
      </c>
      <c r="BL353" t="str">
        <f t="shared" si="161"/>
        <v>FALSE</v>
      </c>
      <c r="BM353" s="1" t="b">
        <v>0</v>
      </c>
      <c r="BN353" s="1" t="b">
        <v>0</v>
      </c>
      <c r="BO353" s="1">
        <f t="shared" si="165"/>
        <v>5</v>
      </c>
      <c r="BP353" s="1" t="s">
        <v>31</v>
      </c>
      <c r="BQ353" s="1" cm="1">
        <f t="array" ref="BQ353">_xlfn.IFS(BP353="None Known",0, LEN(BP353)&gt;500, 5,LEN(BP353)&gt;400, 4, LEN(BP353)&gt;300, 3, LEN(BP353)&gt;200, 2, LEN(BP353)&gt;1, 1)</f>
        <v>0</v>
      </c>
      <c r="BR353" s="1" t="s">
        <v>12550</v>
      </c>
      <c r="BS353" s="1">
        <v>1</v>
      </c>
      <c r="BT353" s="1" t="s">
        <v>12551</v>
      </c>
      <c r="BU353" s="1">
        <v>2</v>
      </c>
      <c r="BV353" s="1" t="s">
        <v>12552</v>
      </c>
      <c r="BW353" s="1" t="s">
        <v>12553</v>
      </c>
      <c r="BX353" s="1"/>
      <c r="BY353" t="str">
        <f>_xlfn.XLOOKUP($B353,Img_lookup!A:A,Img_lookup!B:B, "Not available")</f>
        <v>9b13cbf0-a289-4204-ba65-afcaa2fb9060</v>
      </c>
      <c r="BZ353" t="str">
        <f>_xlfn.XLOOKUP($B353,Img_lookup!A:A,Img_lookup!C:C, "Not available")</f>
        <v>Bryonia Alba (White Bryony) enlarged 4 times from Urformen der Kunst (1928) by Karl Blossfeldt. Original from The Rijksmuseum. Digitally enhanced by rawpixel.</v>
      </c>
      <c r="CA353" t="str">
        <f>_xlfn.XLOOKUP($B353,Img_lookup!A:A,Img_lookup!D:D, "Not available")</f>
        <v>Free Public Domain Illustrations by rawpixel</v>
      </c>
      <c r="CB353" t="str">
        <f>_xlfn.XLOOKUP($B353,Img_lookup!A:A,Img_lookup!E:E, "https://imgur.com/aT5wafe")</f>
        <v>https://api.openverse.engineering/v1/images/9b13cbf0-a289-4204-ba65-afcaa2fb9060/thumb/</v>
      </c>
    </row>
    <row r="354" spans="1:80" ht="409.6" x14ac:dyDescent="0.15">
      <c r="A354" s="1" t="s">
        <v>703</v>
      </c>
      <c r="B354" s="1" t="s">
        <v>7799</v>
      </c>
      <c r="C354" s="1" t="s">
        <v>7800</v>
      </c>
      <c r="D354" s="1" t="s">
        <v>7801</v>
      </c>
      <c r="E354" s="1" t="s">
        <v>925</v>
      </c>
      <c r="F354" s="1" t="s">
        <v>156</v>
      </c>
      <c r="G354" s="1" t="s">
        <v>156</v>
      </c>
      <c r="H354" s="11" t="str">
        <f t="shared" si="167"/>
        <v>Perennial</v>
      </c>
      <c r="J354" s="1">
        <v>3.5</v>
      </c>
      <c r="K354" s="1">
        <v>3</v>
      </c>
      <c r="L354" t="str" cm="1">
        <f t="array" ref="L354">_xlfn.IFS(J354+K354="", "Unknown", J354+K354&gt;3, "Large", J354+K354&gt;0.5, "Medium", J354+K354&gt;0, "Small")</f>
        <v>Large</v>
      </c>
      <c r="M354" s="1">
        <v>6</v>
      </c>
      <c r="N354" cm="1">
        <f t="array" ref="N354">IF($M354="",INDEX($M$2:$M$2176,MATCH(1,INDEX(($A$2:$A$2176=$A354)*($M$2:$M$2176&lt;&gt;""),0),0)),$M354)</f>
        <v>6</v>
      </c>
      <c r="O354" s="2" t="str">
        <f t="shared" si="162"/>
        <v>Seasonal outdoors</v>
      </c>
      <c r="P354" s="1" t="s">
        <v>7802</v>
      </c>
      <c r="Q354" s="1" t="s">
        <v>17109</v>
      </c>
      <c r="R354" t="str">
        <f t="shared" si="166"/>
        <v>Fast</v>
      </c>
      <c r="T354" s="1"/>
      <c r="U354" s="1"/>
      <c r="V354" s="1" t="s">
        <v>96</v>
      </c>
      <c r="W354" s="6" t="str">
        <f t="shared" si="168"/>
        <v>5</v>
      </c>
      <c r="X354" t="str">
        <f t="shared" si="169"/>
        <v>May</v>
      </c>
      <c r="Y354" s="2" t="str">
        <f t="shared" si="170"/>
        <v>6</v>
      </c>
      <c r="Z354" s="2" t="str">
        <f t="shared" si="171"/>
        <v>June</v>
      </c>
      <c r="AF354" s="16" t="s">
        <v>23994</v>
      </c>
      <c r="AG354" s="1" t="str">
        <f t="shared" si="152"/>
        <v xml:space="preserve">Seed </v>
      </c>
      <c r="AH354" s="2" t="str">
        <f t="shared" si="153"/>
        <v>Best sown as soon as it is ripe in a cold frame. Sow stored seed in late winter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early spring.</v>
      </c>
      <c r="AI354" s="1" t="s">
        <v>7803</v>
      </c>
      <c r="AJ354" s="1" t="s">
        <v>26</v>
      </c>
      <c r="AK354" s="1" t="s">
        <v>17105</v>
      </c>
      <c r="AL354" s="1" t="str">
        <f t="shared" si="163"/>
        <v>Unscented</v>
      </c>
      <c r="AM354" s="1" t="b">
        <v>0</v>
      </c>
      <c r="AN354" s="1" t="b">
        <v>1</v>
      </c>
      <c r="AO354" s="1" t="b">
        <v>0</v>
      </c>
      <c r="AP354" s="5" t="s">
        <v>28</v>
      </c>
      <c r="AQ354" s="5" t="str">
        <f t="shared" si="154"/>
        <v>Light, Medium, Heavy</v>
      </c>
      <c r="AR354" s="1" t="s">
        <v>10</v>
      </c>
      <c r="AS354" s="1" t="str">
        <f t="shared" si="164"/>
        <v>None, Partial</v>
      </c>
      <c r="AT354" s="1" t="str">
        <f t="shared" si="155"/>
        <v>Partial, Full</v>
      </c>
      <c r="AU354" s="1" t="s">
        <v>29</v>
      </c>
      <c r="AV354" s="1" t="str">
        <f t="shared" si="156"/>
        <v>Moist</v>
      </c>
      <c r="AW354" s="1" t="s">
        <v>263</v>
      </c>
      <c r="AX354" s="1" t="str">
        <f t="shared" si="157"/>
        <v>Neutral, Alkaline</v>
      </c>
      <c r="AY354" s="1" t="b">
        <v>0</v>
      </c>
      <c r="AZ354" s="1" t="b">
        <v>0</v>
      </c>
      <c r="BA354" s="1" t="b">
        <v>0</v>
      </c>
      <c r="BC354" t="str">
        <f t="shared" si="158"/>
        <v>FALSE</v>
      </c>
      <c r="BE354" t="str">
        <f t="shared" si="159"/>
        <v>FALSE</v>
      </c>
      <c r="BF354" s="1" t="b">
        <v>0</v>
      </c>
      <c r="BG354" s="1" t="b">
        <v>0</v>
      </c>
      <c r="BH354" s="1" t="b">
        <v>0</v>
      </c>
      <c r="BJ354" s="1" t="str">
        <f t="shared" si="160"/>
        <v>FALSE</v>
      </c>
      <c r="BK354" s="1" t="s">
        <v>30</v>
      </c>
      <c r="BL354" t="str">
        <f t="shared" si="161"/>
        <v>FALSE</v>
      </c>
      <c r="BM354" s="1" t="b">
        <v>0</v>
      </c>
      <c r="BN354" s="1" t="b">
        <v>0</v>
      </c>
      <c r="BO354" s="1">
        <f t="shared" si="165"/>
        <v>8</v>
      </c>
      <c r="BP354" s="1" t="s">
        <v>31</v>
      </c>
      <c r="BQ354" s="1" cm="1">
        <f t="array" ref="BQ354">_xlfn.IFS(BP354="None Known",0, LEN(BP354)&gt;500, 5,LEN(BP354)&gt;400, 4, LEN(BP354)&gt;300, 3, LEN(BP354)&gt;200, 2, LEN(BP354)&gt;1, 1)</f>
        <v>0</v>
      </c>
      <c r="BR354" s="1" t="s">
        <v>7804</v>
      </c>
      <c r="BS354" s="1">
        <v>2</v>
      </c>
      <c r="BT354" s="1" t="s">
        <v>7805</v>
      </c>
      <c r="BU354" s="1">
        <v>2</v>
      </c>
      <c r="BV354" s="1" t="s">
        <v>7806</v>
      </c>
      <c r="BW354" s="1" t="s">
        <v>7807</v>
      </c>
      <c r="BX354" s="1"/>
      <c r="BY354" t="str">
        <f>_xlfn.XLOOKUP($B354,Img_lookup!A:A,Img_lookup!B:B, "Not available")</f>
        <v>ad74bb3c-1154-4000-a98a-84fc55607e95</v>
      </c>
      <c r="BZ354" t="str">
        <f>_xlfn.XLOOKUP($B354,Img_lookup!A:A,Img_lookup!C:C, "Not available")</f>
        <v>White bryony. Bryonia dioica [as Bryonia aspera sive alba baccis rubris] Perennial climbing vine w/ white or blue flowers, and red berry-like fruits.</v>
      </c>
      <c r="CA354" t="str">
        <f>_xlfn.XLOOKUP($B354,Img_lookup!A:A,Img_lookup!D:D, "Not available")</f>
        <v>Swallowtail Garden Seeds</v>
      </c>
      <c r="CB354" t="str">
        <f>_xlfn.XLOOKUP($B354,Img_lookup!A:A,Img_lookup!E:E, "https://imgur.com/aT5wafe")</f>
        <v>https://api.openverse.engineering/v1/images/ad74bb3c-1154-4000-a98a-84fc55607e95/thumb/</v>
      </c>
    </row>
    <row r="355" spans="1:80" ht="409.6" x14ac:dyDescent="0.15">
      <c r="A355" s="1" t="s">
        <v>6743</v>
      </c>
      <c r="B355" s="1" t="s">
        <v>6744</v>
      </c>
      <c r="C355" s="1" t="s">
        <v>6745</v>
      </c>
      <c r="E355" s="1" t="s">
        <v>6746</v>
      </c>
      <c r="F355" s="1" t="s">
        <v>22</v>
      </c>
      <c r="G355" s="1" t="s">
        <v>22</v>
      </c>
      <c r="H355" s="11" t="str">
        <f t="shared" si="167"/>
        <v>Perennial</v>
      </c>
      <c r="I355" s="1" t="s">
        <v>17108</v>
      </c>
      <c r="J355" s="1">
        <v>3</v>
      </c>
      <c r="K355" s="1">
        <v>3</v>
      </c>
      <c r="L355" t="str" cm="1">
        <f t="array" ref="L355">_xlfn.IFS(J355+K355="", "Unknown", J355+K355&gt;3, "Large", J355+K355&gt;0.5, "Medium", J355+K355&gt;0, "Small")</f>
        <v>Large</v>
      </c>
      <c r="M355" s="1">
        <v>8</v>
      </c>
      <c r="N355" cm="1">
        <f t="array" ref="N355">IF($M355="",INDEX($M$2:$M$2176,MATCH(1,INDEX(($A$2:$A$2176=$A355)*($M$2:$M$2176&lt;&gt;""),0),0)),$M355)</f>
        <v>8</v>
      </c>
      <c r="O355" s="2" t="str">
        <f t="shared" si="162"/>
        <v>Grown indoors</v>
      </c>
      <c r="P355" s="1" t="s">
        <v>6747</v>
      </c>
      <c r="R355" t="str">
        <f t="shared" si="166"/>
        <v>Medium</v>
      </c>
      <c r="S355" s="1" t="s">
        <v>24</v>
      </c>
      <c r="T355" s="1" t="str">
        <f>LEFT(S355,FIND("-",S355)-1)</f>
        <v xml:space="preserve">1 </v>
      </c>
      <c r="U355" s="1" t="str">
        <f>RIGHT(S355,FIND("-",S355)-1)</f>
        <v>12</v>
      </c>
      <c r="V355" s="1" t="s">
        <v>6748</v>
      </c>
      <c r="W355" s="6" t="str">
        <f t="shared" si="168"/>
        <v>1</v>
      </c>
      <c r="X355" t="str">
        <f t="shared" si="169"/>
        <v>January</v>
      </c>
      <c r="Y355" s="2" t="str">
        <f t="shared" si="170"/>
        <v>4</v>
      </c>
      <c r="Z355" s="2" t="str">
        <f t="shared" si="171"/>
        <v>April</v>
      </c>
      <c r="AF355" s="16" t="s">
        <v>25259</v>
      </c>
      <c r="AG355" s="1" t="str">
        <f t="shared" si="152"/>
        <v xml:space="preserve">Seed </v>
      </c>
      <c r="AH355" s="2" t="str">
        <f t="shared" si="153"/>
        <v>Cold stratify for 4 weeks at 4�c[138] and surface sow the seed in February/March in a greenhouse[78, 113] (the pre-chilling might not be required for this species). Germination usually takes place within 3 - 4 weeks at 21�c[138]. When large enough to handle, prick the seedlings out into individual pots and grow them on in the greenhouse for at least their first winter, planting them out into their permanent positions in late spring or early summer, after the last expected frosts. Seedlings are inclined to damp off and so should be watered with care and kept well-ventilated[78].
Cuttings of half-ripe wood, July/August in a frame[11, 113]. Use short side-shoots[78]. Very high percentage[113].
Cuttings of mature wood of the current season's growth, 15 - 20cm long, October/November in a frame[200].</v>
      </c>
      <c r="AI355" s="1" t="s">
        <v>6749</v>
      </c>
      <c r="AJ355" s="1" t="s">
        <v>23803</v>
      </c>
      <c r="AK355" s="1" t="s">
        <v>17105</v>
      </c>
      <c r="AL355" s="1" t="str">
        <f t="shared" si="163"/>
        <v>Scented</v>
      </c>
      <c r="AM355" s="1" t="b">
        <v>1</v>
      </c>
      <c r="AN355" s="1" t="b">
        <v>0</v>
      </c>
      <c r="AO355" s="1" t="b">
        <v>0</v>
      </c>
      <c r="AP355" s="5" t="s">
        <v>28</v>
      </c>
      <c r="AQ355" s="5" t="str">
        <f t="shared" si="154"/>
        <v>Light, Medium, Heavy</v>
      </c>
      <c r="AR355" s="1" t="s">
        <v>30</v>
      </c>
      <c r="AS355" s="1" t="str">
        <f t="shared" si="164"/>
        <v>None</v>
      </c>
      <c r="AT355" s="1" t="str">
        <f t="shared" si="155"/>
        <v>Full</v>
      </c>
      <c r="AU355" s="1" t="s">
        <v>11</v>
      </c>
      <c r="AV355" s="1" t="str">
        <f t="shared" si="156"/>
        <v>Dry, Moist</v>
      </c>
      <c r="AW355" s="1" t="s">
        <v>12</v>
      </c>
      <c r="AX355" s="1" t="str">
        <f t="shared" si="157"/>
        <v>Acid, Neutral, Alkaline</v>
      </c>
      <c r="AY355" s="1" t="b">
        <v>0</v>
      </c>
      <c r="AZ355" s="1" t="b">
        <v>1</v>
      </c>
      <c r="BA355" s="1" t="b">
        <v>0</v>
      </c>
      <c r="BC355" t="str">
        <f t="shared" si="158"/>
        <v>FALSE</v>
      </c>
      <c r="BD355" s="1" t="s">
        <v>77</v>
      </c>
      <c r="BE355" t="str">
        <f t="shared" si="159"/>
        <v>TRUE</v>
      </c>
      <c r="BF355" s="1" t="b">
        <v>1</v>
      </c>
      <c r="BG355" s="1" t="b">
        <v>0</v>
      </c>
      <c r="BH355" s="1" t="b">
        <v>1</v>
      </c>
      <c r="BJ355" s="1" t="str">
        <f t="shared" si="160"/>
        <v>FALSE</v>
      </c>
      <c r="BK355" s="1" t="s">
        <v>30</v>
      </c>
      <c r="BL355" t="str">
        <f t="shared" si="161"/>
        <v>FALSE</v>
      </c>
      <c r="BM355" s="1" t="b">
        <v>0</v>
      </c>
      <c r="BN355" s="1" t="b">
        <v>0</v>
      </c>
      <c r="BO355" s="1">
        <f t="shared" si="165"/>
        <v>5</v>
      </c>
      <c r="BP355" s="1" t="s">
        <v>6750</v>
      </c>
      <c r="BQ355" s="1" cm="1">
        <f t="array" ref="BQ355">_xlfn.IFS(BP355="None Known",0, LEN(BP355)&gt;500, 5,LEN(BP355)&gt;400, 4, LEN(BP355)&gt;300, 3, LEN(BP355)&gt;200, 2, LEN(BP355)&gt;1, 1)</f>
        <v>1</v>
      </c>
      <c r="BR355" s="1" t="s">
        <v>6751</v>
      </c>
      <c r="BS355" s="1">
        <v>1</v>
      </c>
      <c r="BT355" s="1" t="s">
        <v>6752</v>
      </c>
      <c r="BU355" s="1">
        <v>1</v>
      </c>
      <c r="BV355" s="1" t="s">
        <v>6753</v>
      </c>
      <c r="BW355" s="1" t="s">
        <v>31</v>
      </c>
      <c r="BX355" s="1"/>
      <c r="BY355" t="str">
        <f>_xlfn.XLOOKUP($B355,Img_lookup!A:A,Img_lookup!B:B, "Not available")</f>
        <v>1b8fda0f-d348-40d9-8cb7-352513f7656f</v>
      </c>
      <c r="BZ355" t="str">
        <f>_xlfn.XLOOKUP($B355,Img_lookup!A:A,Img_lookup!C:C, "Not available")</f>
        <v>starr-070221-4673-Buddleja_asiatica-leaves_and_fruit-Lahaina-Maui</v>
      </c>
      <c r="CA355" t="str">
        <f>_xlfn.XLOOKUP($B355,Img_lookup!A:A,Img_lookup!D:D, "Not available")</f>
        <v>Starr Environmental</v>
      </c>
      <c r="CB355" t="str">
        <f>_xlfn.XLOOKUP($B355,Img_lookup!A:A,Img_lookup!E:E, "https://imgur.com/aT5wafe")</f>
        <v>https://api.openverse.engineering/v1/images/1b8fda0f-d348-40d9-8cb7-352513f7656f/thumb/</v>
      </c>
    </row>
    <row r="356" spans="1:80" ht="13" x14ac:dyDescent="0.15">
      <c r="A356" s="1" t="s">
        <v>14022</v>
      </c>
      <c r="B356" s="1" t="s">
        <v>14023</v>
      </c>
      <c r="C356" s="1" t="s">
        <v>14024</v>
      </c>
      <c r="E356" s="1" t="s">
        <v>14025</v>
      </c>
      <c r="F356" s="1" t="s">
        <v>62</v>
      </c>
      <c r="G356" s="1" t="s">
        <v>62</v>
      </c>
      <c r="H356" s="11" t="str">
        <f t="shared" si="167"/>
        <v>Perennial</v>
      </c>
      <c r="I356" s="1" t="s">
        <v>17107</v>
      </c>
      <c r="J356" s="1">
        <v>15</v>
      </c>
      <c r="L356" t="str" cm="1">
        <f t="array" ref="L356">_xlfn.IFS(J356+K356="", "Unknown", J356+K356&gt;3, "Large", J356+K356&gt;0.5, "Medium", J356+K356&gt;0, "Small")</f>
        <v>Large</v>
      </c>
      <c r="M356" s="1">
        <v>6</v>
      </c>
      <c r="N356" cm="1">
        <f t="array" ref="N356">IF($M356="",INDEX($M$2:$M$2176,MATCH(1,INDEX(($A$2:$A$2176=$A356)*($M$2:$M$2176&lt;&gt;""),0),0)),$M356)</f>
        <v>6</v>
      </c>
      <c r="O356" s="2" t="str">
        <f t="shared" si="162"/>
        <v>Seasonal outdoors</v>
      </c>
      <c r="P356" s="1" t="s">
        <v>14026</v>
      </c>
      <c r="R356" t="str">
        <f t="shared" si="166"/>
        <v>Medium</v>
      </c>
      <c r="T356" s="1"/>
      <c r="U356" s="1"/>
      <c r="V356" s="1" t="s">
        <v>51</v>
      </c>
      <c r="W356" s="6" t="str">
        <f t="shared" si="168"/>
        <v>7</v>
      </c>
      <c r="X356" t="str">
        <f t="shared" si="169"/>
        <v>July</v>
      </c>
      <c r="Y356" s="2" t="str">
        <f t="shared" si="170"/>
        <v>8</v>
      </c>
      <c r="Z356" s="2" t="str">
        <f t="shared" si="171"/>
        <v>August</v>
      </c>
      <c r="AA356" s="1">
        <v>10</v>
      </c>
      <c r="AB356" s="1">
        <f>IF(ISNUMBER(SEARCH("-",AA356)),TRIM(LEFT(AA356,FIND("-",AA356)-1)),AA356)</f>
        <v>10</v>
      </c>
      <c r="AC356" s="1" t="str">
        <f>IF(AB356=1, "January", IF(AB356=2, "February", IF(AB356=3, "March", IF(AB356=4, "April", IF(AB356=5, "May", IF(AB356=6, "June", IF(AB356=7, "July", IF(AB356=8, "August", IF(AB356=9, "September", IF(AB356=10, "October", IF(AB356=11, "November", IF(AB356=12, "December", "Other"))))))))))))</f>
        <v>October</v>
      </c>
      <c r="AD356" s="1"/>
      <c r="AE356" s="1"/>
      <c r="AF356" s="1" t="s">
        <v>23866</v>
      </c>
      <c r="AG356" s="1" t="str">
        <f t="shared" si="152"/>
        <v xml:space="preserve">Seed </v>
      </c>
      <c r="AH356" s="2" t="str">
        <f t="shared" si="153"/>
        <v>We have no details on this species but would suggest that if ripe seed can be obtained it should be sown straight away in a cold greenhouse. Stored seed can be sown in late winter or early spring in a greenhouse. When large enough to handle, prick the seedlings out into individual pots and grow them on in the greenhouse for at least their first winter, planting them out into their permanent positions in late spring or early summer, after the last expected frosts.</v>
      </c>
      <c r="AI356" s="1" t="s">
        <v>14027</v>
      </c>
      <c r="AK356" s="1" t="s">
        <v>17104</v>
      </c>
      <c r="AL356" s="1" t="str">
        <f t="shared" si="163"/>
        <v>Unscented</v>
      </c>
      <c r="AM356" s="1" t="b">
        <v>0</v>
      </c>
      <c r="AN356" s="1" t="b">
        <v>1</v>
      </c>
      <c r="AO356" s="1" t="b">
        <v>0</v>
      </c>
      <c r="AP356" s="5" t="s">
        <v>28</v>
      </c>
      <c r="AQ356" s="5" t="str">
        <f t="shared" si="154"/>
        <v>Light, Medium, Heavy</v>
      </c>
      <c r="AR356" s="1" t="s">
        <v>30</v>
      </c>
      <c r="AS356" s="1" t="str">
        <f t="shared" si="164"/>
        <v>None</v>
      </c>
      <c r="AT356" s="1" t="str">
        <f t="shared" si="155"/>
        <v>Full</v>
      </c>
      <c r="AU356" s="1" t="s">
        <v>29</v>
      </c>
      <c r="AV356" s="1" t="str">
        <f t="shared" si="156"/>
        <v>Moist</v>
      </c>
      <c r="AW356" s="1" t="s">
        <v>12</v>
      </c>
      <c r="AX356" s="1" t="str">
        <f t="shared" si="157"/>
        <v>Acid, Neutral, Alkaline</v>
      </c>
      <c r="AY356" s="1" t="b">
        <v>0</v>
      </c>
      <c r="AZ356" s="1" t="b">
        <v>0</v>
      </c>
      <c r="BA356" s="1" t="b">
        <v>1</v>
      </c>
      <c r="BB356" s="1" t="s">
        <v>29</v>
      </c>
      <c r="BC356" t="str">
        <f t="shared" si="158"/>
        <v>TRUE</v>
      </c>
      <c r="BE356" t="str">
        <f t="shared" si="159"/>
        <v>FALSE</v>
      </c>
      <c r="BF356" s="1" t="b">
        <v>0</v>
      </c>
      <c r="BG356" s="1" t="b">
        <v>0</v>
      </c>
      <c r="BH356" s="1" t="b">
        <v>0</v>
      </c>
      <c r="BJ356" s="1" t="str">
        <f t="shared" si="160"/>
        <v>FALSE</v>
      </c>
      <c r="BL356" t="str">
        <f t="shared" si="161"/>
        <v>FALSE</v>
      </c>
      <c r="BM356" s="1" t="b">
        <v>0</v>
      </c>
      <c r="BN356" s="1" t="b">
        <v>0</v>
      </c>
      <c r="BO356" s="1">
        <f t="shared" si="165"/>
        <v>7</v>
      </c>
      <c r="BP356" s="1" t="s">
        <v>14028</v>
      </c>
      <c r="BQ356" s="1" cm="1">
        <f t="array" ref="BQ356">_xlfn.IFS(BP356="None Known",0, LEN(BP356)&gt;500, 5,LEN(BP356)&gt;400, 4, LEN(BP356)&gt;300, 3, LEN(BP356)&gt;200, 2, LEN(BP356)&gt;1, 1)</f>
        <v>1</v>
      </c>
      <c r="BR356" s="1" t="s">
        <v>14029</v>
      </c>
      <c r="BS356" s="1">
        <v>2</v>
      </c>
      <c r="BT356" s="1" t="s">
        <v>31</v>
      </c>
      <c r="BU356" s="1">
        <v>0</v>
      </c>
      <c r="BV356" s="1" t="s">
        <v>14030</v>
      </c>
      <c r="BW356" s="1" t="s">
        <v>31</v>
      </c>
      <c r="BX356" s="1"/>
      <c r="BY356" t="str">
        <f>_xlfn.XLOOKUP($B356,Img_lookup!A:A,Img_lookup!B:B, "Not available")</f>
        <v>fab507a1-df72-4e7f-944b-15c7a641551f</v>
      </c>
      <c r="BZ356" t="str">
        <f>_xlfn.XLOOKUP($B356,Img_lookup!A:A,Img_lookup!C:C, "Not available")</f>
        <v>Bumelia lanuginosa var. rigida A. Gray</v>
      </c>
      <c r="CA356" t="str">
        <f>_xlfn.XLOOKUP($B356,Img_lookup!A:A,Img_lookup!D:D, "Not available")</f>
        <v>Cyrus G. Pringle</v>
      </c>
      <c r="CB356" t="str">
        <f>_xlfn.XLOOKUP($B356,Img_lookup!A:A,Img_lookup!E:E, "https://imgur.com/aT5wafe")</f>
        <v>https://api.openverse.engineering/v1/images/fab507a1-df72-4e7f-944b-15c7a641551f/thumb/</v>
      </c>
    </row>
    <row r="357" spans="1:80" ht="409.6" x14ac:dyDescent="0.15">
      <c r="A357" s="1" t="s">
        <v>316</v>
      </c>
      <c r="B357" s="1" t="s">
        <v>3208</v>
      </c>
      <c r="C357" s="1" t="s">
        <v>3209</v>
      </c>
      <c r="D357" s="1" t="s">
        <v>3210</v>
      </c>
      <c r="E357" s="1" t="s">
        <v>3211</v>
      </c>
      <c r="F357" s="1" t="s">
        <v>6</v>
      </c>
      <c r="G357" s="1" t="s">
        <v>6</v>
      </c>
      <c r="H357" s="11" t="str">
        <f t="shared" si="167"/>
        <v>Perennial</v>
      </c>
      <c r="J357" s="1">
        <v>0.60000002399999997</v>
      </c>
      <c r="K357" s="1">
        <v>0.25</v>
      </c>
      <c r="L357" t="str" cm="1">
        <f t="array" ref="L357">_xlfn.IFS(J357+K357="", "Unknown", J357+K357&gt;3, "Large", J357+K357&gt;0.5, "Medium", J357+K357&gt;0, "Small")</f>
        <v>Medium</v>
      </c>
      <c r="M357" s="1">
        <v>5</v>
      </c>
      <c r="N357" cm="1">
        <f t="array" ref="N357">IF($M357="",INDEX($M$2:$M$2176,MATCH(1,INDEX(($A$2:$A$2176=$A357)*($M$2:$M$2176&lt;&gt;""),0),0)),$M357)</f>
        <v>5</v>
      </c>
      <c r="O357" s="2" t="str">
        <f t="shared" si="162"/>
        <v>Seasonal outdoors</v>
      </c>
      <c r="P357" s="1" t="s">
        <v>3212</v>
      </c>
      <c r="R357" t="str">
        <f t="shared" si="166"/>
        <v>Medium</v>
      </c>
      <c r="T357" s="1"/>
      <c r="U357" s="1"/>
      <c r="V357" s="1" t="s">
        <v>307</v>
      </c>
      <c r="W357" s="6" t="str">
        <f t="shared" si="168"/>
        <v>6</v>
      </c>
      <c r="X357" t="str">
        <f t="shared" si="169"/>
        <v>June</v>
      </c>
      <c r="Y357" s="2" t="str">
        <f t="shared" si="170"/>
        <v>7</v>
      </c>
      <c r="Z357" s="2" t="str">
        <f t="shared" si="171"/>
        <v>July</v>
      </c>
      <c r="AA357" s="1" t="s">
        <v>51</v>
      </c>
      <c r="AB357" s="1" t="str">
        <f>IF(ISNUMBER(SEARCH("-",AA357)),TRIM(LEFT(AA357,FIND("-",AA357)-1)),AA357)</f>
        <v>7</v>
      </c>
      <c r="AC357" s="1" t="str">
        <f>IF(AB357="1", "January", IF(AB357="2", "February", IF(AB357="3", "March", IF(AB357="4", "April", IF(AB357="5", "May", IF(AB357="6", "June", IF(AB357="7", "July", IF(AB357="8", "August", IF(AB357="9", "September", IF(AB357="10", "October", IF(AB357="11", "November", IF(AB357="12", "December", "Other"))))))))))))</f>
        <v>July</v>
      </c>
      <c r="AD357" s="1" t="str">
        <f>IF(ISNUMBER(SEARCH("-",AA357)),TRIM(RIGHT(AA357,LEN(AA357)-SEARCH("-",AA357))),AA357)</f>
        <v>8</v>
      </c>
      <c r="AE357" s="1" t="str">
        <f>IF(AD357="1", "January", IF(AD357="2", "February", IF(AD357="3", "March", IF(AD357="4", "April", IF(AD357="5", "May", IF(AD357="6", "June", IF(AD357="7", "July", IF(AD357="8", "August", IF(AD357="9", "September", IF(AD357="10", "October", IF(AD357="11", "November", IF(AD357="12", "December", "Other"))))))))))))</f>
        <v>August</v>
      </c>
      <c r="AF357" s="16" t="s">
        <v>24335</v>
      </c>
      <c r="AG357" s="1" t="str">
        <f t="shared" si="152"/>
        <v xml:space="preserve">Seed </v>
      </c>
      <c r="AH357" s="2" t="str">
        <f t="shared" si="153"/>
        <v>Sow spring in a cold frame. The seedlings only have one cotyledon[17]. Germination is usually free and quick, prick out the seedlings into individual pots as soon as they are large enough to handle and grow on for their first season in pots. Plant them out into their final positions when dormant in the autumn.
The seed can also be sown in situ, but this is best done only if you have lots of seed since far fewer plants will result.
Division in spring or autumn.</v>
      </c>
      <c r="AI357" s="1" t="s">
        <v>3213</v>
      </c>
      <c r="AJ357" s="1" t="s">
        <v>53</v>
      </c>
      <c r="AK357" s="1" t="s">
        <v>17104</v>
      </c>
      <c r="AL357" s="1" t="str">
        <f t="shared" si="163"/>
        <v>Unscented</v>
      </c>
      <c r="AM357" s="1" t="b">
        <v>0</v>
      </c>
      <c r="AN357" s="1" t="b">
        <v>0</v>
      </c>
      <c r="AO357" s="1" t="b">
        <v>0</v>
      </c>
      <c r="AP357" s="5" t="s">
        <v>28</v>
      </c>
      <c r="AQ357" s="5" t="str">
        <f t="shared" si="154"/>
        <v>Light, Medium, Heavy</v>
      </c>
      <c r="AR357" s="1" t="s">
        <v>30</v>
      </c>
      <c r="AS357" s="1" t="str">
        <f t="shared" si="164"/>
        <v>None</v>
      </c>
      <c r="AT357" s="1" t="str">
        <f t="shared" si="155"/>
        <v>Full</v>
      </c>
      <c r="AU357" s="1" t="s">
        <v>29</v>
      </c>
      <c r="AV357" s="1" t="str">
        <f t="shared" si="156"/>
        <v>Moist</v>
      </c>
      <c r="AW357" s="1" t="s">
        <v>12</v>
      </c>
      <c r="AX357" s="1" t="str">
        <f t="shared" si="157"/>
        <v>Acid, Neutral, Alkaline</v>
      </c>
      <c r="AY357" s="1" t="b">
        <v>0</v>
      </c>
      <c r="AZ357" s="1" t="b">
        <v>1</v>
      </c>
      <c r="BA357" s="1" t="b">
        <v>0</v>
      </c>
      <c r="BC357" t="str">
        <f t="shared" si="158"/>
        <v>FALSE</v>
      </c>
      <c r="BE357" t="str">
        <f t="shared" si="159"/>
        <v>FALSE</v>
      </c>
      <c r="BF357" s="1" t="b">
        <v>0</v>
      </c>
      <c r="BG357" s="1" t="b">
        <v>0</v>
      </c>
      <c r="BH357" s="1" t="b">
        <v>0</v>
      </c>
      <c r="BI357" s="1" t="s">
        <v>30</v>
      </c>
      <c r="BJ357" s="1" t="str">
        <f t="shared" si="160"/>
        <v>FALSE</v>
      </c>
      <c r="BK357" s="1" t="s">
        <v>77</v>
      </c>
      <c r="BL357" t="str">
        <f t="shared" si="161"/>
        <v>TRUE</v>
      </c>
      <c r="BM357" s="1" t="b">
        <v>0</v>
      </c>
      <c r="BN357" s="1" t="b">
        <v>0</v>
      </c>
      <c r="BO357" s="1">
        <f t="shared" si="165"/>
        <v>13</v>
      </c>
      <c r="BP357" s="1" t="s">
        <v>31</v>
      </c>
      <c r="BQ357" s="1" cm="1">
        <f t="array" ref="BQ357">_xlfn.IFS(BP357="None Known",0, LEN(BP357)&gt;500, 5,LEN(BP357)&gt;400, 4, LEN(BP357)&gt;300, 3, LEN(BP357)&gt;200, 2, LEN(BP357)&gt;1, 1)</f>
        <v>0</v>
      </c>
      <c r="BR357" s="1" t="s">
        <v>3214</v>
      </c>
      <c r="BS357" s="1">
        <v>4</v>
      </c>
      <c r="BT357" s="1" t="s">
        <v>3215</v>
      </c>
      <c r="BU357" s="1">
        <v>1</v>
      </c>
      <c r="BW357" s="1" t="s">
        <v>31</v>
      </c>
      <c r="BX357" s="1"/>
      <c r="BY357" t="str">
        <f>_xlfn.XLOOKUP($B357,Img_lookup!A:A,Img_lookup!B:B, "Not available")</f>
        <v>f7d59629-cc6e-4fa3-8a8e-cbb176f1bb03</v>
      </c>
      <c r="BZ357" t="str">
        <f>_xlfn.XLOOKUP($B357,Img_lookup!A:A,Img_lookup!C:C, "Not available")</f>
        <v>Bunium bulbocastanum</v>
      </c>
      <c r="CA357" t="str">
        <f>_xlfn.XLOOKUP($B357,Img_lookup!A:A,Img_lookup!D:D, "Not available")</f>
        <v>Gaspa</v>
      </c>
      <c r="CB357" t="str">
        <f>_xlfn.XLOOKUP($B357,Img_lookup!A:A,Img_lookup!E:E, "https://imgur.com/aT5wafe")</f>
        <v>https://api.openverse.engineering/v1/images/f7d59629-cc6e-4fa3-8a8e-cbb176f1bb03/thumb/</v>
      </c>
    </row>
    <row r="358" spans="1:80" ht="371" x14ac:dyDescent="0.15">
      <c r="A358" s="1" t="s">
        <v>316</v>
      </c>
      <c r="B358" s="1" t="s">
        <v>8505</v>
      </c>
      <c r="C358" s="1" t="s">
        <v>8506</v>
      </c>
      <c r="D358" s="1" t="s">
        <v>8507</v>
      </c>
      <c r="E358" s="1" t="s">
        <v>8508</v>
      </c>
      <c r="F358" s="1" t="s">
        <v>6</v>
      </c>
      <c r="G358" s="1" t="s">
        <v>6</v>
      </c>
      <c r="H358" s="11" t="str">
        <f t="shared" si="167"/>
        <v>Perennial</v>
      </c>
      <c r="J358" s="1">
        <v>0.60000002399999997</v>
      </c>
      <c r="L358" t="str" cm="1">
        <f t="array" ref="L358">_xlfn.IFS(J358+K358="", "Unknown", J358+K358&gt;3, "Large", J358+K358&gt;0.5, "Medium", J358+K358&gt;0, "Small")</f>
        <v>Medium</v>
      </c>
      <c r="N358" cm="1">
        <f t="array" ref="N358">IF($M358="",INDEX($M$2:$M$2176,MATCH(1,INDEX(($A$2:$A$2176=$A358)*($M$2:$M$2176&lt;&gt;""),0),0)),$M358)</f>
        <v>5</v>
      </c>
      <c r="O358" s="2" t="str">
        <f t="shared" si="162"/>
        <v>Seasonal outdoors</v>
      </c>
      <c r="P358" s="1" t="s">
        <v>8509</v>
      </c>
      <c r="R358" t="str">
        <f t="shared" si="166"/>
        <v>Medium</v>
      </c>
      <c r="W358"/>
      <c r="AF358" s="16" t="s">
        <v>24336</v>
      </c>
      <c r="AG358" s="1" t="str">
        <f t="shared" si="152"/>
        <v xml:space="preserve">Seed </v>
      </c>
      <c r="AH358" s="2" t="str">
        <f t="shared" si="153"/>
        <v>Sow spring in a cold frame. When large enough to handle, prick the seedlings out into individual pots and grow them on in the greenhouse for at least their first winter, planting them out into their permanent positions in late spring or early summer, after the last expected frosts.
Division in spring or autumn.</v>
      </c>
      <c r="AI358" s="1" t="s">
        <v>8510</v>
      </c>
      <c r="AJ358" s="1" t="s">
        <v>53</v>
      </c>
      <c r="AK358" s="1" t="s">
        <v>17104</v>
      </c>
      <c r="AL358" s="1" t="str">
        <f t="shared" si="163"/>
        <v>Unscented</v>
      </c>
      <c r="AM358" s="1" t="b">
        <v>0</v>
      </c>
      <c r="AN358" s="1" t="b">
        <v>0</v>
      </c>
      <c r="AO358" s="1" t="b">
        <v>0</v>
      </c>
      <c r="AP358" s="5" t="s">
        <v>28</v>
      </c>
      <c r="AQ358" s="5" t="str">
        <f t="shared" si="154"/>
        <v>Light, Medium, Heavy</v>
      </c>
      <c r="AR358" s="1" t="s">
        <v>10</v>
      </c>
      <c r="AS358" s="1" t="str">
        <f t="shared" si="164"/>
        <v>None, Partial</v>
      </c>
      <c r="AT358" s="1" t="str">
        <f t="shared" si="155"/>
        <v>Partial, Full</v>
      </c>
      <c r="AU358" s="1" t="s">
        <v>29</v>
      </c>
      <c r="AV358" s="1" t="str">
        <f t="shared" si="156"/>
        <v>Moist</v>
      </c>
      <c r="AW358" s="1" t="s">
        <v>12</v>
      </c>
      <c r="AX358" s="1" t="str">
        <f t="shared" si="157"/>
        <v>Acid, Neutral, Alkaline</v>
      </c>
      <c r="AY358" s="1" t="b">
        <v>0</v>
      </c>
      <c r="AZ358" s="1" t="b">
        <v>0</v>
      </c>
      <c r="BA358" s="1" t="b">
        <v>0</v>
      </c>
      <c r="BC358" t="str">
        <f t="shared" si="158"/>
        <v>FALSE</v>
      </c>
      <c r="BE358" t="str">
        <f t="shared" si="159"/>
        <v>FALSE</v>
      </c>
      <c r="BF358" s="1" t="b">
        <v>0</v>
      </c>
      <c r="BG358" s="1" t="b">
        <v>0</v>
      </c>
      <c r="BH358" s="1" t="b">
        <v>0</v>
      </c>
      <c r="BJ358" s="1" t="str">
        <f t="shared" si="160"/>
        <v>FALSE</v>
      </c>
      <c r="BK358" s="1" t="s">
        <v>77</v>
      </c>
      <c r="BL358" t="str">
        <f t="shared" si="161"/>
        <v>TRUE</v>
      </c>
      <c r="BM358" s="1" t="b">
        <v>0</v>
      </c>
      <c r="BN358" s="1" t="b">
        <v>0</v>
      </c>
      <c r="BO358" s="1">
        <f t="shared" si="165"/>
        <v>9</v>
      </c>
      <c r="BP358" s="1" t="s">
        <v>31</v>
      </c>
      <c r="BQ358" s="1" cm="1">
        <f t="array" ref="BQ358">_xlfn.IFS(BP358="None Known",0, LEN(BP358)&gt;500, 5,LEN(BP358)&gt;400, 4, LEN(BP358)&gt;300, 3, LEN(BP358)&gt;200, 2, LEN(BP358)&gt;1, 1)</f>
        <v>0</v>
      </c>
      <c r="BR358" s="1" t="s">
        <v>8511</v>
      </c>
      <c r="BS358" s="1">
        <v>3</v>
      </c>
      <c r="BT358" s="1" t="s">
        <v>31</v>
      </c>
      <c r="BU358" s="1">
        <v>0</v>
      </c>
      <c r="BV358" s="1" t="s">
        <v>245</v>
      </c>
      <c r="BW358" s="1" t="s">
        <v>31</v>
      </c>
      <c r="BX358" s="1"/>
      <c r="BY358" t="str">
        <f>_xlfn.XLOOKUP($B358,Img_lookup!A:A,Img_lookup!B:B, "Not available")</f>
        <v>26dc4074-66f8-4620-a29d-95191250a2e5</v>
      </c>
      <c r="BZ358" t="str">
        <f>_xlfn.XLOOKUP($B358,Img_lookup!A:A,Img_lookup!C:C, "Not available")</f>
        <v>Bunium persicum (Boiss.) B. Fedtsch.</v>
      </c>
      <c r="CA358" t="str">
        <f>_xlfn.XLOOKUP($B358,Img_lookup!A:A,Img_lookup!D:D, "Not available")</f>
        <v>Karl H. Rechinger and Frida Rechinger</v>
      </c>
      <c r="CB358" t="str">
        <f>_xlfn.XLOOKUP($B358,Img_lookup!A:A,Img_lookup!E:E, "https://imgur.com/aT5wafe")</f>
        <v>https://api.openverse.engineering/v1/images/26dc4074-66f8-4620-a29d-95191250a2e5/thumb/</v>
      </c>
    </row>
    <row r="359" spans="1:80" ht="409.6" x14ac:dyDescent="0.15">
      <c r="A359" s="1" t="s">
        <v>316</v>
      </c>
      <c r="B359" s="1" t="s">
        <v>3686</v>
      </c>
      <c r="C359" s="1" t="s">
        <v>3687</v>
      </c>
      <c r="E359" s="1" t="s">
        <v>650</v>
      </c>
      <c r="F359" s="1" t="s">
        <v>6</v>
      </c>
      <c r="G359" s="1" t="s">
        <v>6</v>
      </c>
      <c r="H359" s="11" t="str">
        <f t="shared" si="167"/>
        <v>Perennial</v>
      </c>
      <c r="J359" s="1">
        <v>1</v>
      </c>
      <c r="K359" s="1">
        <v>0.60000002399999997</v>
      </c>
      <c r="L359" t="str" cm="1">
        <f t="array" ref="L359">_xlfn.IFS(J359+K359="", "Unknown", J359+K359&gt;3, "Large", J359+K359&gt;0.5, "Medium", J359+K359&gt;0, "Small")</f>
        <v>Medium</v>
      </c>
      <c r="M359" s="1">
        <v>3</v>
      </c>
      <c r="N359" cm="1">
        <f t="array" ref="N359">IF($M359="",INDEX($M$2:$M$2176,MATCH(1,INDEX(($A$2:$A$2176=$A359)*($M$2:$M$2176&lt;&gt;""),0),0)),$M359)</f>
        <v>3</v>
      </c>
      <c r="O359" s="2" t="str">
        <f t="shared" si="162"/>
        <v>Hardy to cold</v>
      </c>
      <c r="P359" s="1" t="s">
        <v>3688</v>
      </c>
      <c r="R359" t="str">
        <f t="shared" si="166"/>
        <v>Medium</v>
      </c>
      <c r="T359" s="1"/>
      <c r="U359" s="1"/>
      <c r="V359" s="1" t="s">
        <v>177</v>
      </c>
      <c r="W359" s="6" t="str">
        <f>IF(ISNUMBER(SEARCH("-",V359)),TRIM(LEFT(V359,FIND("-",V359)-1)),V359)</f>
        <v>7</v>
      </c>
      <c r="X359" t="str">
        <f>IF(W359="1", "January", IF(W359="2", "February", IF(W359="3", "March", IF(W359="4", "April", IF(W359="5", "May", IF(W359="6", "June", IF(W359="7", "July", IF(W359="8", "August", IF(W359="9", "September", IF(W359="10", "October", IF(W359="11", "November", IF(W359="12", "December", "Other"))))))))))))</f>
        <v>July</v>
      </c>
      <c r="Y359" s="2" t="str">
        <f>IF(ISNUMBER(SEARCH("-",V359)),TRIM(RIGHT(V359,LEN(V359)-SEARCH("-",V359))),V359)</f>
        <v>10</v>
      </c>
      <c r="Z359" s="2" t="str">
        <f>IF(Y359="1", "January", IF(Y359="2", "February", IF(Y359="3", "March", IF(Y359="4", "April", IF(Y359="5", "May", IF(Y359="6", "June", IF(Y359="7", "July", IF(Y359="8", "August", IF(Y359="9", "September", IF(Y359="10", "October", IF(Y359="11", "November", IF(Y359="12", "December", "Other"))))))))))))</f>
        <v>October</v>
      </c>
      <c r="AF359" s="16" t="s">
        <v>24337</v>
      </c>
      <c r="AG359" s="1" t="str">
        <f t="shared" si="152"/>
        <v xml:space="preserve">Seed </v>
      </c>
      <c r="AH359" s="2" t="str">
        <f t="shared" si="153"/>
        <v>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v>
      </c>
      <c r="AI359" s="1" t="s">
        <v>3689</v>
      </c>
      <c r="AJ359" s="1" t="s">
        <v>53</v>
      </c>
      <c r="AK359" s="1" t="s">
        <v>17104</v>
      </c>
      <c r="AL359" s="1" t="str">
        <f t="shared" si="163"/>
        <v>Unscented</v>
      </c>
      <c r="AM359" s="1" t="b">
        <v>0</v>
      </c>
      <c r="AN359" s="1" t="b">
        <v>0</v>
      </c>
      <c r="AO359" s="1" t="b">
        <v>0</v>
      </c>
      <c r="AP359" s="5" t="s">
        <v>28</v>
      </c>
      <c r="AQ359" s="5" t="str">
        <f t="shared" si="154"/>
        <v>Light, Medium, Heavy</v>
      </c>
      <c r="AR359" s="1" t="s">
        <v>10</v>
      </c>
      <c r="AS359" s="1" t="str">
        <f t="shared" si="164"/>
        <v>None, Partial</v>
      </c>
      <c r="AT359" s="1" t="str">
        <f t="shared" si="155"/>
        <v>Partial, Full</v>
      </c>
      <c r="AU359" s="1" t="s">
        <v>11</v>
      </c>
      <c r="AV359" s="1" t="str">
        <f t="shared" si="156"/>
        <v>Dry, Moist</v>
      </c>
      <c r="AW359" s="1" t="s">
        <v>12</v>
      </c>
      <c r="AX359" s="1" t="str">
        <f t="shared" si="157"/>
        <v>Acid, Neutral, Alkaline</v>
      </c>
      <c r="AY359" s="1" t="b">
        <v>0</v>
      </c>
      <c r="AZ359" s="1" t="b">
        <v>0</v>
      </c>
      <c r="BA359" s="1" t="b">
        <v>0</v>
      </c>
      <c r="BC359" t="str">
        <f t="shared" si="158"/>
        <v>FALSE</v>
      </c>
      <c r="BE359" t="str">
        <f t="shared" si="159"/>
        <v>FALSE</v>
      </c>
      <c r="BF359" s="1" t="b">
        <v>0</v>
      </c>
      <c r="BG359" s="1" t="b">
        <v>0</v>
      </c>
      <c r="BH359" s="1" t="b">
        <v>0</v>
      </c>
      <c r="BJ359" s="1" t="str">
        <f t="shared" si="160"/>
        <v>FALSE</v>
      </c>
      <c r="BK359" s="1" t="s">
        <v>77</v>
      </c>
      <c r="BL359" t="str">
        <f t="shared" si="161"/>
        <v>TRUE</v>
      </c>
      <c r="BM359" s="1" t="b">
        <v>0</v>
      </c>
      <c r="BN359" s="1" t="b">
        <v>0</v>
      </c>
      <c r="BO359" s="1">
        <f t="shared" si="165"/>
        <v>13</v>
      </c>
      <c r="BP359" s="1" t="s">
        <v>3690</v>
      </c>
      <c r="BQ359" s="1" cm="1">
        <f t="array" ref="BQ359">_xlfn.IFS(BP359="None Known",0, LEN(BP359)&gt;500, 5,LEN(BP359)&gt;400, 4, LEN(BP359)&gt;300, 3, LEN(BP359)&gt;200, 2, LEN(BP359)&gt;1, 1)</f>
        <v>1</v>
      </c>
      <c r="BR359" s="1" t="s">
        <v>3691</v>
      </c>
      <c r="BS359" s="1">
        <v>3</v>
      </c>
      <c r="BT359" s="1" t="s">
        <v>3692</v>
      </c>
      <c r="BU359" s="1">
        <v>3</v>
      </c>
      <c r="BV359" s="1" t="s">
        <v>34</v>
      </c>
      <c r="BW359" s="1" t="s">
        <v>31</v>
      </c>
      <c r="BX359" s="1"/>
      <c r="BY359" t="str">
        <f>_xlfn.XLOOKUP($B359,Img_lookup!A:A,Img_lookup!B:B, "Not available")</f>
        <v>0b153f9b-74a5-4ca4-9817-90c5041367e0</v>
      </c>
      <c r="BZ359" t="str">
        <f>_xlfn.XLOOKUP($B359,Img_lookup!A:A,Img_lookup!C:C, "Not available")</f>
        <v>Bupleurum chinense DC.</v>
      </c>
      <c r="CA359" t="str">
        <f>_xlfn.XLOOKUP($B359,Img_lookup!A:A,Img_lookup!D:D, "Not available")</f>
        <v>Guocheng-yong</v>
      </c>
      <c r="CB359" t="str">
        <f>_xlfn.XLOOKUP($B359,Img_lookup!A:A,Img_lookup!E:E, "https://imgur.com/aT5wafe")</f>
        <v>https://api.openverse.engineering/v1/images/0b153f9b-74a5-4ca4-9817-90c5041367e0/thumb/</v>
      </c>
    </row>
    <row r="360" spans="1:80" ht="409.6" x14ac:dyDescent="0.15">
      <c r="A360" s="1" t="s">
        <v>316</v>
      </c>
      <c r="B360" s="1" t="s">
        <v>11025</v>
      </c>
      <c r="C360" s="1" t="s">
        <v>11026</v>
      </c>
      <c r="D360" s="1" t="s">
        <v>11027</v>
      </c>
      <c r="E360" s="1" t="s">
        <v>11028</v>
      </c>
      <c r="F360" s="1" t="s">
        <v>6</v>
      </c>
      <c r="G360" s="1" t="s">
        <v>6</v>
      </c>
      <c r="H360" s="11" t="str">
        <f t="shared" si="167"/>
        <v>Perennial</v>
      </c>
      <c r="J360" s="1">
        <v>1</v>
      </c>
      <c r="K360" s="1">
        <v>0.60000002399999997</v>
      </c>
      <c r="L360" t="str" cm="1">
        <f t="array" ref="L360">_xlfn.IFS(J360+K360="", "Unknown", J360+K360&gt;3, "Large", J360+K360&gt;0.5, "Medium", J360+K360&gt;0, "Small")</f>
        <v>Medium</v>
      </c>
      <c r="M360" s="1">
        <v>3</v>
      </c>
      <c r="N360" cm="1">
        <f t="array" ref="N360">IF($M360="",INDEX($M$2:$M$2176,MATCH(1,INDEX(($A$2:$A$2176=$A360)*($M$2:$M$2176&lt;&gt;""),0),0)),$M360)</f>
        <v>3</v>
      </c>
      <c r="O360" s="2" t="str">
        <f t="shared" si="162"/>
        <v>Hardy to cold</v>
      </c>
      <c r="P360" s="1" t="s">
        <v>11029</v>
      </c>
      <c r="R360" t="str">
        <f t="shared" si="166"/>
        <v>Medium</v>
      </c>
      <c r="T360" s="1"/>
      <c r="U360" s="1"/>
      <c r="V360" s="1" t="s">
        <v>177</v>
      </c>
      <c r="W360" s="6" t="str">
        <f>IF(ISNUMBER(SEARCH("-",V360)),TRIM(LEFT(V360,FIND("-",V360)-1)),V360)</f>
        <v>7</v>
      </c>
      <c r="X360" t="str">
        <f>IF(W360="1", "January", IF(W360="2", "February", IF(W360="3", "March", IF(W360="4", "April", IF(W360="5", "May", IF(W360="6", "June", IF(W360="7", "July", IF(W360="8", "August", IF(W360="9", "September", IF(W360="10", "October", IF(W360="11", "November", IF(W360="12", "December", "Other"))))))))))))</f>
        <v>July</v>
      </c>
      <c r="Y360" s="2" t="str">
        <f>IF(ISNUMBER(SEARCH("-",V360)),TRIM(RIGHT(V360,LEN(V360)-SEARCH("-",V360))),V360)</f>
        <v>10</v>
      </c>
      <c r="Z360" s="2" t="str">
        <f>IF(Y360="1", "January", IF(Y360="2", "February", IF(Y360="3", "March", IF(Y360="4", "April", IF(Y360="5", "May", IF(Y360="6", "June", IF(Y360="7", "July", IF(Y360="8", "August", IF(Y360="9", "September", IF(Y360="10", "October", IF(Y360="11", "November", IF(Y360="12", "December", "Other"))))))))))))</f>
        <v>October</v>
      </c>
      <c r="AF360" s="16" t="s">
        <v>24337</v>
      </c>
      <c r="AG360" s="1" t="str">
        <f t="shared" si="152"/>
        <v xml:space="preserve">Seed </v>
      </c>
      <c r="AH360" s="2" t="str">
        <f t="shared" si="153"/>
        <v>Sow spring in a cold frame. The seed usually germinates in 2 - 8 weeks at 15�c[138]. Prick out the seedlings into individual pots when they are large enough to handle and plant them out in the summer or following spring.
Division in spring. Very easy, larger clumps can be planted direct into their permanent positions. It is best to pot up smaller clumps and grow them on in a cold frame until they are well rooted before planting them out in the summer.</v>
      </c>
      <c r="AI360" s="1" t="s">
        <v>11030</v>
      </c>
      <c r="AJ360" s="1" t="s">
        <v>53</v>
      </c>
      <c r="AK360" s="1" t="s">
        <v>17104</v>
      </c>
      <c r="AL360" s="1" t="str">
        <f t="shared" si="163"/>
        <v>Unscented</v>
      </c>
      <c r="AM360" s="1" t="b">
        <v>0</v>
      </c>
      <c r="AN360" s="1" t="b">
        <v>0</v>
      </c>
      <c r="AO360" s="1" t="b">
        <v>0</v>
      </c>
      <c r="AP360" s="5" t="s">
        <v>28</v>
      </c>
      <c r="AQ360" s="5" t="str">
        <f t="shared" si="154"/>
        <v>Light, Medium, Heavy</v>
      </c>
      <c r="AR360" s="1" t="s">
        <v>10</v>
      </c>
      <c r="AS360" s="1" t="str">
        <f t="shared" si="164"/>
        <v>None, Partial</v>
      </c>
      <c r="AT360" s="1" t="str">
        <f t="shared" si="155"/>
        <v>Partial, Full</v>
      </c>
      <c r="AU360" s="1" t="s">
        <v>11</v>
      </c>
      <c r="AV360" s="1" t="str">
        <f t="shared" si="156"/>
        <v>Dry, Moist</v>
      </c>
      <c r="AW360" s="1" t="s">
        <v>12</v>
      </c>
      <c r="AX360" s="1" t="str">
        <f t="shared" si="157"/>
        <v>Acid, Neutral, Alkaline</v>
      </c>
      <c r="AY360" s="1" t="b">
        <v>0</v>
      </c>
      <c r="AZ360" s="1" t="b">
        <v>0</v>
      </c>
      <c r="BA360" s="1" t="b">
        <v>0</v>
      </c>
      <c r="BC360" t="str">
        <f t="shared" si="158"/>
        <v>FALSE</v>
      </c>
      <c r="BE360" t="str">
        <f t="shared" si="159"/>
        <v>FALSE</v>
      </c>
      <c r="BF360" s="1" t="b">
        <v>0</v>
      </c>
      <c r="BG360" s="1" t="b">
        <v>0</v>
      </c>
      <c r="BH360" s="1" t="b">
        <v>0</v>
      </c>
      <c r="BJ360" s="1" t="str">
        <f t="shared" si="160"/>
        <v>FALSE</v>
      </c>
      <c r="BK360" s="1" t="s">
        <v>77</v>
      </c>
      <c r="BL360" t="str">
        <f t="shared" si="161"/>
        <v>TRUE</v>
      </c>
      <c r="BM360" s="1" t="b">
        <v>0</v>
      </c>
      <c r="BN360" s="1" t="b">
        <v>0</v>
      </c>
      <c r="BO360" s="1">
        <f t="shared" si="165"/>
        <v>12</v>
      </c>
      <c r="BP360" s="1" t="s">
        <v>3690</v>
      </c>
      <c r="BQ360" s="1" cm="1">
        <f t="array" ref="BQ360">_xlfn.IFS(BP360="None Known",0, LEN(BP360)&gt;500, 5,LEN(BP360)&gt;400, 4, LEN(BP360)&gt;300, 3, LEN(BP360)&gt;200, 2, LEN(BP360)&gt;1, 1)</f>
        <v>1</v>
      </c>
      <c r="BR360" s="1" t="s">
        <v>11031</v>
      </c>
      <c r="BS360" s="1">
        <v>3</v>
      </c>
      <c r="BT360" s="1" t="s">
        <v>11032</v>
      </c>
      <c r="BU360" s="1">
        <v>2</v>
      </c>
      <c r="BV360" s="1" t="s">
        <v>431</v>
      </c>
      <c r="BW360" s="1" t="s">
        <v>31</v>
      </c>
      <c r="BX360" s="1"/>
      <c r="BY360" t="str">
        <f>_xlfn.XLOOKUP($B360,Img_lookup!A:A,Img_lookup!B:B, "Not available")</f>
        <v>19ef3939-0e04-486e-a8f4-d9f92357ff48</v>
      </c>
      <c r="BZ360" t="str">
        <f>_xlfn.XLOOKUP($B360,Img_lookup!A:A,Img_lookup!C:C, "Not available")</f>
        <v>Bupleurum falcatum - Bupl√®vre en faux</v>
      </c>
      <c r="CA360" t="str">
        <f>_xlfn.XLOOKUP($B360,Img_lookup!A:A,Img_lookup!D:D, "Not available")</f>
        <v>pixeltoo</v>
      </c>
      <c r="CB360" t="str">
        <f>_xlfn.XLOOKUP($B360,Img_lookup!A:A,Img_lookup!E:E, "https://imgur.com/aT5wafe")</f>
        <v>https://api.openverse.engineering/v1/images/19ef3939-0e04-486e-a8f4-d9f92357ff48/thumb/</v>
      </c>
    </row>
    <row r="361" spans="1:80" ht="409.6" x14ac:dyDescent="0.15">
      <c r="A361" s="1" t="s">
        <v>316</v>
      </c>
      <c r="B361" s="1" t="s">
        <v>779</v>
      </c>
      <c r="E361" s="1" t="s">
        <v>195</v>
      </c>
      <c r="F361" s="1" t="s">
        <v>6</v>
      </c>
      <c r="G361" s="1" t="s">
        <v>6</v>
      </c>
      <c r="H361" s="11" t="str">
        <f t="shared" si="167"/>
        <v>Perennial</v>
      </c>
      <c r="L361" t="e" cm="1">
        <f t="array" ref="L361">_xlfn.IFS(J361+K361="", "Unknown", J361+K361&gt;3, "Large", J361+K361&gt;0.5, "Medium", J361+K361&gt;0, "Small")</f>
        <v>#N/A</v>
      </c>
      <c r="N361" cm="1">
        <f t="array" ref="N361">IF($M361="",INDEX($M$2:$M$2176,MATCH(1,INDEX(($A$2:$A$2176=$A361)*($M$2:$M$2176&lt;&gt;""),0),0)),$M361)</f>
        <v>5</v>
      </c>
      <c r="O361" s="2" t="str">
        <f t="shared" si="162"/>
        <v>Seasonal outdoors</v>
      </c>
      <c r="P361" s="1" t="s">
        <v>196</v>
      </c>
      <c r="R361" t="str">
        <f t="shared" si="166"/>
        <v>Medium</v>
      </c>
      <c r="W361"/>
      <c r="AF361" s="16" t="s">
        <v>24338</v>
      </c>
      <c r="AG361" s="1" t="str">
        <f t="shared" si="152"/>
        <v xml:space="preserve">Seed </v>
      </c>
      <c r="AH361" s="2" t="str">
        <f t="shared" si="153"/>
        <v>Sow spring in the greenhouse. The seed usually germinates in 2 - 8 weeks at 15�c[138]. When large enough to handle, prick the seedlings out into individual pots and grow them on in the greenhouse for at least their first winter, planting them out into their permanent positions in late spring or early summer, after the last expected frosts.
Division might be possible in the spring.</v>
      </c>
      <c r="AI361" s="1" t="s">
        <v>780</v>
      </c>
      <c r="AJ361" s="1" t="s">
        <v>53</v>
      </c>
      <c r="AK361" s="1" t="s">
        <v>17104</v>
      </c>
      <c r="AL361" s="1" t="str">
        <f t="shared" si="163"/>
        <v>Unscented</v>
      </c>
      <c r="AM361" s="1" t="b">
        <v>0</v>
      </c>
      <c r="AN361" s="1" t="b">
        <v>0</v>
      </c>
      <c r="AO361" s="1" t="b">
        <v>0</v>
      </c>
      <c r="AP361" s="5" t="s">
        <v>28</v>
      </c>
      <c r="AQ361" s="5" t="str">
        <f t="shared" si="154"/>
        <v>Light, Medium, Heavy</v>
      </c>
      <c r="AR361" s="1" t="s">
        <v>10</v>
      </c>
      <c r="AS361" s="1" t="str">
        <f t="shared" si="164"/>
        <v>None, Partial</v>
      </c>
      <c r="AT361" s="1" t="str">
        <f t="shared" si="155"/>
        <v>Partial, Full</v>
      </c>
      <c r="AU361" s="1" t="s">
        <v>29</v>
      </c>
      <c r="AV361" s="1" t="str">
        <f t="shared" si="156"/>
        <v>Moist</v>
      </c>
      <c r="AW361" s="1" t="s">
        <v>12</v>
      </c>
      <c r="AX361" s="1" t="str">
        <f t="shared" si="157"/>
        <v>Acid, Neutral, Alkaline</v>
      </c>
      <c r="AY361" s="1" t="b">
        <v>0</v>
      </c>
      <c r="AZ361" s="1" t="b">
        <v>0</v>
      </c>
      <c r="BA361" s="1" t="b">
        <v>0</v>
      </c>
      <c r="BC361" t="str">
        <f t="shared" si="158"/>
        <v>FALSE</v>
      </c>
      <c r="BE361" t="str">
        <f t="shared" si="159"/>
        <v>FALSE</v>
      </c>
      <c r="BF361" s="1" t="b">
        <v>0</v>
      </c>
      <c r="BG361" s="1" t="b">
        <v>0</v>
      </c>
      <c r="BH361" s="1" t="b">
        <v>0</v>
      </c>
      <c r="BJ361" s="1" t="str">
        <f t="shared" si="160"/>
        <v>FALSE</v>
      </c>
      <c r="BK361" s="1" t="s">
        <v>77</v>
      </c>
      <c r="BL361" t="str">
        <f t="shared" si="161"/>
        <v>TRUE</v>
      </c>
      <c r="BM361" s="1" t="b">
        <v>0</v>
      </c>
      <c r="BN361" s="1" t="b">
        <v>0</v>
      </c>
      <c r="BO361" s="1">
        <f t="shared" si="165"/>
        <v>5</v>
      </c>
      <c r="BP361" s="1" t="s">
        <v>781</v>
      </c>
      <c r="BQ361" s="1" cm="1">
        <f t="array" ref="BQ361">_xlfn.IFS(BP361="None Known",0, LEN(BP361)&gt;500, 5,LEN(BP361)&gt;400, 4, LEN(BP361)&gt;300, 3, LEN(BP361)&gt;200, 2, LEN(BP361)&gt;1, 1)</f>
        <v>1</v>
      </c>
      <c r="BR361" s="1" t="s">
        <v>782</v>
      </c>
      <c r="BS361" s="1">
        <v>1</v>
      </c>
      <c r="BT361" s="1" t="s">
        <v>783</v>
      </c>
      <c r="BU361" s="1">
        <v>1</v>
      </c>
      <c r="BV361" s="1" t="s">
        <v>34</v>
      </c>
      <c r="BW361" s="1" t="s">
        <v>31</v>
      </c>
      <c r="BX361" s="1"/>
      <c r="BY361" t="str">
        <f>_xlfn.XLOOKUP($B361,Img_lookup!A:A,Img_lookup!B:B, "Not available")</f>
        <v>Not available</v>
      </c>
      <c r="BZ361" t="str">
        <f>_xlfn.XLOOKUP($B361,Img_lookup!A:A,Img_lookup!C:C, "Not available")</f>
        <v>Not available</v>
      </c>
      <c r="CA361" t="str">
        <f>_xlfn.XLOOKUP($B361,Img_lookup!A:A,Img_lookup!D:D, "Not available")</f>
        <v>Not available</v>
      </c>
      <c r="CB361" t="str">
        <f>_xlfn.XLOOKUP($B361,Img_lookup!A:A,Img_lookup!E:E, "https://imgur.com/aT5wafe")</f>
        <v>https://imgur.com/aT5wafe</v>
      </c>
    </row>
    <row r="362" spans="1:80" ht="13" x14ac:dyDescent="0.15">
      <c r="A362" s="1" t="s">
        <v>316</v>
      </c>
      <c r="B362" s="1" t="s">
        <v>6481</v>
      </c>
      <c r="C362" s="1" t="s">
        <v>6482</v>
      </c>
      <c r="E362" s="1" t="s">
        <v>6483</v>
      </c>
      <c r="F362" s="1" t="s">
        <v>85</v>
      </c>
      <c r="G362" s="1" t="s">
        <v>85</v>
      </c>
      <c r="H362" s="11" t="str">
        <f t="shared" si="167"/>
        <v>Annual</v>
      </c>
      <c r="J362" s="1">
        <v>0.30000001199999998</v>
      </c>
      <c r="K362" s="1">
        <v>0.10000000100000001</v>
      </c>
      <c r="L362" t="str" cm="1">
        <f t="array" ref="L362">_xlfn.IFS(J362+K362="", "Unknown", J362+K362&gt;3, "Large", J362+K362&gt;0.5, "Medium", J362+K362&gt;0, "Small")</f>
        <v>Small</v>
      </c>
      <c r="M362" s="1">
        <v>6</v>
      </c>
      <c r="N362" cm="1">
        <f t="array" ref="N362">IF($M362="",INDEX($M$2:$M$2176,MATCH(1,INDEX(($A$2:$A$2176=$A362)*($M$2:$M$2176&lt;&gt;""),0),0)),$M362)</f>
        <v>6</v>
      </c>
      <c r="O362" s="2" t="str">
        <f t="shared" si="162"/>
        <v>Seasonal outdoors</v>
      </c>
      <c r="P362" s="1" t="s">
        <v>6484</v>
      </c>
      <c r="R362" t="str">
        <f t="shared" si="166"/>
        <v>Medium</v>
      </c>
      <c r="T362" s="1"/>
      <c r="U362" s="1"/>
      <c r="V362" s="1" t="s">
        <v>307</v>
      </c>
      <c r="W362" s="6" t="str">
        <f t="shared" ref="W362:W383" si="172">IF(ISNUMBER(SEARCH("-",V362)),TRIM(LEFT(V362,FIND("-",V362)-1)),V362)</f>
        <v>6</v>
      </c>
      <c r="X362" t="str">
        <f t="shared" ref="X362:X383" si="173">IF(W362="1", "January", IF(W362="2", "February", IF(W362="3", "March", IF(W362="4", "April", IF(W362="5", "May", IF(W362="6", "June", IF(W362="7", "July", IF(W362="8", "August", IF(W362="9", "September", IF(W362="10", "October", IF(W362="11", "November", IF(W362="12", "December", "Other"))))))))))))</f>
        <v>June</v>
      </c>
      <c r="Y362" s="2" t="str">
        <f t="shared" ref="Y362:Y383" si="174">IF(ISNUMBER(SEARCH("-",V362)),TRIM(RIGHT(V362,LEN(V362)-SEARCH("-",V362))),V362)</f>
        <v>7</v>
      </c>
      <c r="Z362" s="2" t="str">
        <f t="shared" ref="Z362:Z383" si="175">IF(Y362="1", "January", IF(Y362="2", "February", IF(Y362="3", "March", IF(Y362="4", "April", IF(Y362="5", "May", IF(Y362="6", "June", IF(Y362="7", "July", IF(Y362="8", "August", IF(Y362="9", "September", IF(Y362="10", "October", IF(Y362="11", "November", IF(Y362="12", "December", "Other"))))))))))))</f>
        <v>July</v>
      </c>
      <c r="AA362" s="1" t="s">
        <v>51</v>
      </c>
      <c r="AB362" s="1" t="str">
        <f t="shared" ref="AB362:AB371" si="176">IF(ISNUMBER(SEARCH("-",AA362)),TRIM(LEFT(AA362,FIND("-",AA362)-1)),AA362)</f>
        <v>7</v>
      </c>
      <c r="AC362" s="1" t="str">
        <f>IF(AB362="1", "January", IF(AB362="2", "February", IF(AB362="3", "March", IF(AB362="4", "April", IF(AB362="5", "May", IF(AB362="6", "June", IF(AB362="7", "July", IF(AB362="8", "August", IF(AB362="9", "September", IF(AB362="10", "October", IF(AB362="11", "November", IF(AB362="12", "December", "Other"))))))))))))</f>
        <v>July</v>
      </c>
      <c r="AD362" s="1" t="str">
        <f>IF(ISNUMBER(SEARCH("-",AA362)),TRIM(RIGHT(AA362,LEN(AA362)-SEARCH("-",AA362))),AA362)</f>
        <v>8</v>
      </c>
      <c r="AE362" s="1" t="str">
        <f>IF(AD362="1", "January", IF(AD362="2", "February", IF(AD362="3", "March", IF(AD362="4", "April", IF(AD362="5", "May", IF(AD362="6", "June", IF(AD362="7", "July", IF(AD362="8", "August", IF(AD362="9", "September", IF(AD362="10", "October", IF(AD362="11", "November", IF(AD362="12", "December", "Other"))))))))))))</f>
        <v>August</v>
      </c>
      <c r="AF362" s="1" t="s">
        <v>24238</v>
      </c>
      <c r="AG362" s="1" t="str">
        <f t="shared" si="152"/>
        <v xml:space="preserve">Seed </v>
      </c>
      <c r="AH362" s="2" t="str">
        <f t="shared" si="153"/>
        <v>Sow spring in situ.</v>
      </c>
      <c r="AI362" s="1" t="s">
        <v>6485</v>
      </c>
      <c r="AJ362" s="1" t="s">
        <v>53</v>
      </c>
      <c r="AK362" s="1" t="s">
        <v>17104</v>
      </c>
      <c r="AL362" s="1" t="str">
        <f t="shared" si="163"/>
        <v>Unscented</v>
      </c>
      <c r="AM362" s="1" t="b">
        <v>0</v>
      </c>
      <c r="AN362" s="1" t="b">
        <v>0</v>
      </c>
      <c r="AO362" s="1" t="b">
        <v>0</v>
      </c>
      <c r="AP362" s="5" t="s">
        <v>54</v>
      </c>
      <c r="AQ362" s="5" t="str">
        <f t="shared" si="154"/>
        <v>Light, Medium</v>
      </c>
      <c r="AR362" s="1" t="s">
        <v>30</v>
      </c>
      <c r="AS362" s="1" t="str">
        <f t="shared" si="164"/>
        <v>None</v>
      </c>
      <c r="AT362" s="1" t="str">
        <f t="shared" si="155"/>
        <v>Full</v>
      </c>
      <c r="AU362" s="1" t="s">
        <v>11</v>
      </c>
      <c r="AV362" s="1" t="str">
        <f t="shared" si="156"/>
        <v>Dry, Moist</v>
      </c>
      <c r="AW362" s="1" t="s">
        <v>12</v>
      </c>
      <c r="AX362" s="1" t="str">
        <f t="shared" si="157"/>
        <v>Acid, Neutral, Alkaline</v>
      </c>
      <c r="AY362" s="1" t="b">
        <v>0</v>
      </c>
      <c r="AZ362" s="1" t="b">
        <v>0</v>
      </c>
      <c r="BA362" s="1" t="b">
        <v>0</v>
      </c>
      <c r="BC362" t="str">
        <f t="shared" si="158"/>
        <v>FALSE</v>
      </c>
      <c r="BE362" t="str">
        <f t="shared" si="159"/>
        <v>FALSE</v>
      </c>
      <c r="BF362" s="1" t="b">
        <v>0</v>
      </c>
      <c r="BG362" s="1" t="b">
        <v>0</v>
      </c>
      <c r="BH362" s="1" t="b">
        <v>0</v>
      </c>
      <c r="BJ362" s="1" t="str">
        <f t="shared" si="160"/>
        <v>FALSE</v>
      </c>
      <c r="BK362" s="1" t="s">
        <v>77</v>
      </c>
      <c r="BL362" t="str">
        <f t="shared" si="161"/>
        <v>TRUE</v>
      </c>
      <c r="BM362" s="1" t="b">
        <v>0</v>
      </c>
      <c r="BN362" s="1" t="b">
        <v>0</v>
      </c>
      <c r="BO362" s="1">
        <f t="shared" si="165"/>
        <v>3</v>
      </c>
      <c r="BP362" s="1" t="s">
        <v>31</v>
      </c>
      <c r="BQ362" s="1" cm="1">
        <f t="array" ref="BQ362">_xlfn.IFS(BP362="None Known",0, LEN(BP362)&gt;500, 5,LEN(BP362)&gt;400, 4, LEN(BP362)&gt;300, 3, LEN(BP362)&gt;200, 2, LEN(BP362)&gt;1, 1)</f>
        <v>0</v>
      </c>
      <c r="BR362" s="1" t="s">
        <v>6486</v>
      </c>
      <c r="BS362" s="1">
        <v>1</v>
      </c>
      <c r="BT362" s="1" t="s">
        <v>31</v>
      </c>
      <c r="BU362" s="1">
        <v>0</v>
      </c>
      <c r="BV362" s="1" t="s">
        <v>6487</v>
      </c>
      <c r="BW362" s="1" t="s">
        <v>31</v>
      </c>
      <c r="BX362" s="1"/>
      <c r="BY362" t="str">
        <f>_xlfn.XLOOKUP($B362,Img_lookup!A:A,Img_lookup!B:B, "Not available")</f>
        <v>fa5f52f6-4ee7-420e-a821-058e93d1fae1</v>
      </c>
      <c r="BZ362" t="str">
        <f>_xlfn.XLOOKUP($B362,Img_lookup!A:A,Img_lookup!C:C, "Not available")</f>
        <v>CBG Crescent Beds - Salvia greggii 'Lowry's Peach', Salvia 'Argentina Skies', Bupleurum rotundifolium 'Griffithi', Dahlia 'Sonic Bloom', Buxus 'Winter Gem' 150620</v>
      </c>
      <c r="CA362" t="str">
        <f>_xlfn.XLOOKUP($B362,Img_lookup!A:A,Img_lookup!D:D, "Not available")</f>
        <v>cultivar413</v>
      </c>
      <c r="CB362" t="str">
        <f>_xlfn.XLOOKUP($B362,Img_lookup!A:A,Img_lookup!E:E, "https://imgur.com/aT5wafe")</f>
        <v>https://api.openverse.engineering/v1/images/fa5f52f6-4ee7-420e-a821-058e93d1fae1/thumb/</v>
      </c>
    </row>
    <row r="363" spans="1:80" ht="409.6" x14ac:dyDescent="0.15">
      <c r="A363" s="1" t="s">
        <v>2704</v>
      </c>
      <c r="B363" s="1" t="s">
        <v>2705</v>
      </c>
      <c r="C363" s="1" t="s">
        <v>2706</v>
      </c>
      <c r="E363" s="1" t="s">
        <v>2707</v>
      </c>
      <c r="F363" s="1" t="s">
        <v>22</v>
      </c>
      <c r="G363" s="1" t="s">
        <v>22</v>
      </c>
      <c r="H363" s="11" t="str">
        <f t="shared" si="167"/>
        <v>Perennial</v>
      </c>
      <c r="I363" s="1" t="s">
        <v>17108</v>
      </c>
      <c r="J363" s="1">
        <v>5</v>
      </c>
      <c r="K363" s="1">
        <v>5</v>
      </c>
      <c r="L363" t="str" cm="1">
        <f t="array" ref="L363">_xlfn.IFS(J363+K363="", "Unknown", J363+K363&gt;3, "Large", J363+K363&gt;0.5, "Medium", J363+K363&gt;0, "Small")</f>
        <v>Large</v>
      </c>
      <c r="M363" s="1">
        <v>5</v>
      </c>
      <c r="N363" cm="1">
        <f t="array" ref="N363">IF($M363="",INDEX($M$2:$M$2176,MATCH(1,INDEX(($A$2:$A$2176=$A363)*($M$2:$M$2176&lt;&gt;""),0),0)),$M363)</f>
        <v>5</v>
      </c>
      <c r="O363" s="2" t="str">
        <f t="shared" si="162"/>
        <v>Seasonal outdoors</v>
      </c>
      <c r="P363" s="1" t="s">
        <v>2708</v>
      </c>
      <c r="Q363" s="1" t="s">
        <v>17111</v>
      </c>
      <c r="R363" t="str">
        <f t="shared" si="166"/>
        <v>Slow</v>
      </c>
      <c r="S363" s="1" t="s">
        <v>24</v>
      </c>
      <c r="T363" s="1" t="str">
        <f>LEFT(S363,FIND("-",S363)-1)</f>
        <v xml:space="preserve">1 </v>
      </c>
      <c r="U363" s="1" t="str">
        <f>RIGHT(S363,FIND("-",S363)-1)</f>
        <v>12</v>
      </c>
      <c r="V363" s="1" t="s">
        <v>188</v>
      </c>
      <c r="W363" s="6" t="str">
        <f t="shared" si="172"/>
        <v>4</v>
      </c>
      <c r="X363" t="str">
        <f t="shared" si="173"/>
        <v>April</v>
      </c>
      <c r="Y363" s="2" t="str">
        <f t="shared" si="174"/>
        <v>5</v>
      </c>
      <c r="Z363" s="2" t="str">
        <f t="shared" si="175"/>
        <v>May</v>
      </c>
      <c r="AA363" s="1">
        <v>9</v>
      </c>
      <c r="AB363" s="1">
        <f t="shared" si="176"/>
        <v>9</v>
      </c>
      <c r="AC363" s="1" t="str">
        <f>IF(AB363=1, "January", IF(AB363=2, "February", IF(AB363=3, "March", IF(AB363=4, "April", IF(AB363=5, "May", IF(AB363=6, "June", IF(AB363=7, "July", IF(AB363=8, "August", IF(AB363=9, "September", IF(AB363=10, "October", IF(AB363=11, "November", IF(AB363=12, "December", "Other"))))))))))))</f>
        <v>September</v>
      </c>
      <c r="AD363" s="1"/>
      <c r="AE363" s="1"/>
      <c r="AF363" s="16" t="s">
        <v>24339</v>
      </c>
      <c r="AG363" s="1" t="str">
        <f t="shared" si="152"/>
        <v xml:space="preserve">Seed </v>
      </c>
      <c r="AH363" s="2" t="str">
        <f t="shared" si="153"/>
        <v>Stratification is not necessary but can lead to more regular germination[113]. The seed is best sown in a cold frame as soon as it is ripe[138]. Sow stored seed as early in the year as possible in a cold frame. It usually germinates in 1 - 3 months at 15�c but stored seed can take longer[138]. When large enough to handle, prick the seedlings out into individual pots and grow them on in the greenhouse for at least their first winter, planting them out into their permanent positions in late spring or early summer, after the last expected frosts.
Cuttings of short side shoots with a heel, September in a frame[200]. High percentage[78]. Rather slow to root[K].
Nodal cuttings in spring in a frame. Fairly easy[200].</v>
      </c>
      <c r="AI363" s="1" t="s">
        <v>2709</v>
      </c>
      <c r="AJ363" s="1" t="s">
        <v>23802</v>
      </c>
      <c r="AK363" s="1" t="s">
        <v>17106</v>
      </c>
      <c r="AL363" s="1" t="str">
        <f t="shared" si="163"/>
        <v>Scented</v>
      </c>
      <c r="AM363" s="1" t="b">
        <v>1</v>
      </c>
      <c r="AN363" s="1" t="b">
        <v>0</v>
      </c>
      <c r="AO363" s="1" t="b">
        <v>0</v>
      </c>
      <c r="AP363" s="5" t="s">
        <v>28</v>
      </c>
      <c r="AQ363" s="5" t="str">
        <f t="shared" si="154"/>
        <v>Light, Medium, Heavy</v>
      </c>
      <c r="AR363" s="1" t="s">
        <v>10</v>
      </c>
      <c r="AS363" s="1" t="str">
        <f t="shared" si="164"/>
        <v>None, Partial</v>
      </c>
      <c r="AT363" s="1" t="str">
        <f t="shared" si="155"/>
        <v>Partial, Full</v>
      </c>
      <c r="AU363" s="1" t="s">
        <v>11</v>
      </c>
      <c r="AV363" s="1" t="str">
        <f t="shared" si="156"/>
        <v>Dry, Moist</v>
      </c>
      <c r="AW363" s="1" t="s">
        <v>12</v>
      </c>
      <c r="AX363" s="1" t="str">
        <f t="shared" si="157"/>
        <v>Acid, Neutral, Alkaline</v>
      </c>
      <c r="AY363" s="1" t="b">
        <v>0</v>
      </c>
      <c r="AZ363" s="1" t="b">
        <v>1</v>
      </c>
      <c r="BA363" s="1" t="b">
        <v>0</v>
      </c>
      <c r="BC363" t="str">
        <f t="shared" si="158"/>
        <v>FALSE</v>
      </c>
      <c r="BE363" t="str">
        <f t="shared" si="159"/>
        <v>FALSE</v>
      </c>
      <c r="BF363" s="1" t="b">
        <v>0</v>
      </c>
      <c r="BG363" s="1" t="b">
        <v>1</v>
      </c>
      <c r="BH363" s="1" t="b">
        <v>0</v>
      </c>
      <c r="BJ363" s="1" t="str">
        <f t="shared" si="160"/>
        <v>FALSE</v>
      </c>
      <c r="BL363" t="str">
        <f t="shared" si="161"/>
        <v>FALSE</v>
      </c>
      <c r="BM363" s="1" t="b">
        <v>0</v>
      </c>
      <c r="BN363" s="1" t="b">
        <v>1</v>
      </c>
      <c r="BO363" s="1">
        <f t="shared" si="165"/>
        <v>13</v>
      </c>
      <c r="BP363" s="1" t="s">
        <v>2710</v>
      </c>
      <c r="BQ363" s="1" cm="1">
        <f t="array" ref="BQ363">_xlfn.IFS(BP363="None Known",0, LEN(BP363)&gt;500, 5,LEN(BP363)&gt;400, 4, LEN(BP363)&gt;300, 3, LEN(BP363)&gt;200, 2, LEN(BP363)&gt;1, 1)</f>
        <v>5</v>
      </c>
      <c r="BR363" s="1" t="s">
        <v>2711</v>
      </c>
      <c r="BS363" s="1">
        <v>2</v>
      </c>
      <c r="BT363" s="1" t="s">
        <v>2712</v>
      </c>
      <c r="BU363" s="1">
        <v>2</v>
      </c>
      <c r="BV363" s="1" t="s">
        <v>2713</v>
      </c>
      <c r="BW363" s="1" t="s">
        <v>2714</v>
      </c>
      <c r="BX363" s="1"/>
      <c r="BY363" t="str">
        <f>_xlfn.XLOOKUP($B363,Img_lookup!A:A,Img_lookup!B:B, "Not available")</f>
        <v>a141e5ef-68c1-4525-9933-a67523fcc61a</v>
      </c>
      <c r="BZ363" t="str">
        <f>_xlfn.XLOOKUP($B363,Img_lookup!A:A,Img_lookup!C:C, "Not available")</f>
        <v>Buxus sempervirens</v>
      </c>
      <c r="CA363" t="str">
        <f>_xlfn.XLOOKUP($B363,Img_lookup!A:A,Img_lookup!D:D, "Not available")</f>
        <v>Botanischer Garten TU Darmstadt</v>
      </c>
      <c r="CB363" t="str">
        <f>_xlfn.XLOOKUP($B363,Img_lookup!A:A,Img_lookup!E:E, "https://imgur.com/aT5wafe")</f>
        <v>https://api.openverse.engineering/v1/images/a141e5ef-68c1-4525-9933-a67523fcc61a/thumb/</v>
      </c>
    </row>
    <row r="364" spans="1:80" ht="384" x14ac:dyDescent="0.15">
      <c r="A364" s="1" t="s">
        <v>69</v>
      </c>
      <c r="B364" s="1" t="s">
        <v>8809</v>
      </c>
      <c r="D364" s="1" t="s">
        <v>8810</v>
      </c>
      <c r="E364" s="1" t="s">
        <v>8811</v>
      </c>
      <c r="F364" s="1" t="s">
        <v>6</v>
      </c>
      <c r="G364" s="1" t="s">
        <v>6</v>
      </c>
      <c r="H364" s="11" t="str">
        <f t="shared" si="167"/>
        <v>Perennial</v>
      </c>
      <c r="J364" s="1">
        <v>1.7999999520000001</v>
      </c>
      <c r="L364" t="str" cm="1">
        <f t="array" ref="L364">_xlfn.IFS(J364+K364="", "Unknown", J364+K364&gt;3, "Large", J364+K364&gt;0.5, "Medium", J364+K364&gt;0, "Small")</f>
        <v>Medium</v>
      </c>
      <c r="N364" cm="1">
        <f t="array" ref="N364">IF($M364="",INDEX($M$2:$M$2176,MATCH(1,INDEX(($A$2:$A$2176=$A364)*($M$2:$M$2176&lt;&gt;""),0),0)),$M364)</f>
        <v>7</v>
      </c>
      <c r="O364" s="2" t="str">
        <f t="shared" si="162"/>
        <v>Seasonal outdoors</v>
      </c>
      <c r="P364" s="1" t="s">
        <v>8812</v>
      </c>
      <c r="R364" t="str">
        <f t="shared" si="166"/>
        <v>Medium</v>
      </c>
      <c r="T364" s="1"/>
      <c r="U364" s="1"/>
      <c r="V364" s="1" t="s">
        <v>108</v>
      </c>
      <c r="W364" s="6" t="str">
        <f t="shared" si="172"/>
        <v>7</v>
      </c>
      <c r="X364" t="str">
        <f t="shared" si="173"/>
        <v>July</v>
      </c>
      <c r="Y364" s="2" t="str">
        <f t="shared" si="174"/>
        <v>9</v>
      </c>
      <c r="Z364" s="2" t="str">
        <f t="shared" si="175"/>
        <v>September</v>
      </c>
      <c r="AA364" s="1" t="s">
        <v>135</v>
      </c>
      <c r="AB364" s="1" t="str">
        <f t="shared" si="176"/>
        <v>8</v>
      </c>
      <c r="AC364" s="1" t="str">
        <f t="shared" ref="AC364:AC371" si="177">IF(AB364="1", "January", IF(AB364="2", "February", IF(AB364="3", "March", IF(AB364="4", "April", IF(AB364="5", "May", IF(AB364="6", "June", IF(AB364="7", "July", IF(AB364="8", "August", IF(AB364="9", "September", IF(AB364="10", "October", IF(AB364="11", "November", IF(AB364="12", "December", "Other"))))))))))))</f>
        <v>August</v>
      </c>
      <c r="AD364" s="1" t="str">
        <f t="shared" ref="AD364:AD371" si="178">IF(ISNUMBER(SEARCH("-",AA364)),TRIM(RIGHT(AA364,LEN(AA364)-SEARCH("-",AA364))),AA364)</f>
        <v>10</v>
      </c>
      <c r="AE364" s="1" t="str">
        <f t="shared" ref="AE364:AE371" si="179">IF(AD364="1", "January", IF(AD364="2", "February", IF(AD364="3", "March", IF(AD364="4", "April", IF(AD364="5", "May", IF(AD364="6", "June", IF(AD364="7", "July", IF(AD364="8", "August", IF(AD364="9", "September", IF(AD364="10", "October", IF(AD364="11", "November", IF(AD364="12", "December", "Other"))))))))))))</f>
        <v>October</v>
      </c>
      <c r="AF364" s="16" t="s">
        <v>23867</v>
      </c>
      <c r="AG364" s="1" t="str">
        <f t="shared" si="152"/>
        <v xml:space="preserve">Seed </v>
      </c>
      <c r="AH364" s="2" t="str">
        <f t="shared" si="153"/>
        <v>We have no information on this species but suggest sowing the seed in spring in a cold frame. Surface sow or only just cover the seed and do not allow the compost to dry out. Prick out the seedlings into individual pots when they are large enough to handle and grow them on in light shade until they are large enough to plant out.
Division in spring.</v>
      </c>
      <c r="AI364" s="1" t="s">
        <v>8813</v>
      </c>
      <c r="AJ364" s="1" t="s">
        <v>53</v>
      </c>
      <c r="AK364" s="1" t="s">
        <v>17104</v>
      </c>
      <c r="AL364" s="1" t="str">
        <f t="shared" si="163"/>
        <v>Unscented</v>
      </c>
      <c r="AM364" s="1" t="b">
        <v>0</v>
      </c>
      <c r="AN364" s="1" t="b">
        <v>1</v>
      </c>
      <c r="AO364" s="1" t="b">
        <v>0</v>
      </c>
      <c r="AP364" s="5" t="s">
        <v>28</v>
      </c>
      <c r="AQ364" s="5" t="str">
        <f t="shared" si="154"/>
        <v>Light, Medium, Heavy</v>
      </c>
      <c r="AR364" s="1" t="s">
        <v>1788</v>
      </c>
      <c r="AS364" s="1" t="str">
        <f t="shared" si="164"/>
        <v>Partial, Full</v>
      </c>
      <c r="AT364" s="1" t="str">
        <f t="shared" si="155"/>
        <v/>
      </c>
      <c r="AU364" s="1" t="s">
        <v>29</v>
      </c>
      <c r="AV364" s="1" t="str">
        <f t="shared" si="156"/>
        <v>Moist</v>
      </c>
      <c r="AW364" s="1" t="s">
        <v>123</v>
      </c>
      <c r="AX364" s="1" t="str">
        <f t="shared" si="157"/>
        <v>Acid, Neutral</v>
      </c>
      <c r="AY364" s="1" t="b">
        <v>0</v>
      </c>
      <c r="AZ364" s="1" t="b">
        <v>0</v>
      </c>
      <c r="BA364" s="1" t="b">
        <v>0</v>
      </c>
      <c r="BC364" t="str">
        <f t="shared" si="158"/>
        <v>FALSE</v>
      </c>
      <c r="BE364" t="str">
        <f t="shared" si="159"/>
        <v>FALSE</v>
      </c>
      <c r="BF364" s="1" t="b">
        <v>0</v>
      </c>
      <c r="BG364" s="1" t="b">
        <v>0</v>
      </c>
      <c r="BH364" s="1" t="b">
        <v>0</v>
      </c>
      <c r="BJ364" s="1" t="str">
        <f t="shared" si="160"/>
        <v>FALSE</v>
      </c>
      <c r="BL364" t="str">
        <f t="shared" si="161"/>
        <v>FALSE</v>
      </c>
      <c r="BM364" s="1" t="b">
        <v>0</v>
      </c>
      <c r="BN364" s="1" t="b">
        <v>0</v>
      </c>
      <c r="BO364" s="1">
        <f t="shared" si="165"/>
        <v>4</v>
      </c>
      <c r="BP364" s="1" t="s">
        <v>31</v>
      </c>
      <c r="BQ364" s="1" cm="1">
        <f t="array" ref="BQ364">_xlfn.IFS(BP364="None Known",0, LEN(BP364)&gt;500, 5,LEN(BP364)&gt;400, 4, LEN(BP364)&gt;300, 3, LEN(BP364)&gt;200, 2, LEN(BP364)&gt;1, 1)</f>
        <v>0</v>
      </c>
      <c r="BR364" s="1" t="s">
        <v>8814</v>
      </c>
      <c r="BS364" s="1">
        <v>1</v>
      </c>
      <c r="BT364" s="1" t="s">
        <v>8815</v>
      </c>
      <c r="BU364" s="1">
        <v>1</v>
      </c>
      <c r="BV364" s="1" t="s">
        <v>8816</v>
      </c>
      <c r="BW364" s="1" t="s">
        <v>31</v>
      </c>
      <c r="BX364" s="1"/>
      <c r="BY364" t="str">
        <f>_xlfn.XLOOKUP($B364,Img_lookup!A:A,Img_lookup!B:B, "Not available")</f>
        <v>46416b40-c4fb-4275-ae67-7348d80fefa0</v>
      </c>
      <c r="BZ364" t="str">
        <f>_xlfn.XLOOKUP($B364,Img_lookup!A:A,Img_lookup!C:C, "Not available")</f>
        <v>Cacalia atriplicifolia L.</v>
      </c>
      <c r="CA364" t="str">
        <f>_xlfn.XLOOKUP($B364,Img_lookup!A:A,Img_lookup!D:D, "Not available")</f>
        <v>Harry Ardell Allard</v>
      </c>
      <c r="CB364" t="str">
        <f>_xlfn.XLOOKUP($B364,Img_lookup!A:A,Img_lookup!E:E, "https://imgur.com/aT5wafe")</f>
        <v>https://api.openverse.engineering/v1/images/46416b40-c4fb-4275-ae67-7348d80fefa0/thumb/</v>
      </c>
    </row>
    <row r="365" spans="1:80" ht="13" x14ac:dyDescent="0.15">
      <c r="A365" s="1" t="s">
        <v>128</v>
      </c>
      <c r="B365" s="1" t="s">
        <v>3771</v>
      </c>
      <c r="C365" s="1" t="s">
        <v>3772</v>
      </c>
      <c r="E365" s="1" t="s">
        <v>3773</v>
      </c>
      <c r="F365" s="1" t="s">
        <v>85</v>
      </c>
      <c r="G365" s="1" t="s">
        <v>85</v>
      </c>
      <c r="H365" s="11" t="str">
        <f t="shared" si="167"/>
        <v>Annual</v>
      </c>
      <c r="J365" s="1">
        <v>0.60000002399999997</v>
      </c>
      <c r="L365" t="str" cm="1">
        <f t="array" ref="L365">_xlfn.IFS(J365+K365="", "Unknown", J365+K365&gt;3, "Large", J365+K365&gt;0.5, "Medium", J365+K365&gt;0, "Small")</f>
        <v>Medium</v>
      </c>
      <c r="M365" s="1">
        <v>6</v>
      </c>
      <c r="N365" cm="1">
        <f t="array" ref="N365">IF($M365="",INDEX($M$2:$M$2176,MATCH(1,INDEX(($A$2:$A$2176=$A365)*($M$2:$M$2176&lt;&gt;""),0),0)),$M365)</f>
        <v>6</v>
      </c>
      <c r="O365" s="2" t="str">
        <f t="shared" si="162"/>
        <v>Seasonal outdoors</v>
      </c>
      <c r="P365" s="1" t="s">
        <v>3774</v>
      </c>
      <c r="R365" t="str">
        <f t="shared" si="166"/>
        <v>Medium</v>
      </c>
      <c r="T365" s="1"/>
      <c r="U365" s="1"/>
      <c r="V365" s="1" t="s">
        <v>322</v>
      </c>
      <c r="W365" s="6" t="str">
        <f t="shared" si="172"/>
        <v>6</v>
      </c>
      <c r="X365" t="str">
        <f t="shared" si="173"/>
        <v>June</v>
      </c>
      <c r="Y365" s="2" t="str">
        <f t="shared" si="174"/>
        <v>8</v>
      </c>
      <c r="Z365" s="2" t="str">
        <f t="shared" si="175"/>
        <v>August</v>
      </c>
      <c r="AA365" s="1" t="s">
        <v>427</v>
      </c>
      <c r="AB365" s="1" t="str">
        <f t="shared" si="176"/>
        <v>8</v>
      </c>
      <c r="AC365" s="1" t="str">
        <f t="shared" si="177"/>
        <v>August</v>
      </c>
      <c r="AD365" s="1" t="str">
        <f t="shared" si="178"/>
        <v>9</v>
      </c>
      <c r="AE365" s="1" t="str">
        <f t="shared" si="179"/>
        <v>September</v>
      </c>
      <c r="AF365" s="1" t="s">
        <v>24340</v>
      </c>
      <c r="AG365" s="1" t="str">
        <f t="shared" si="152"/>
        <v xml:space="preserve">Seed </v>
      </c>
      <c r="AH365" s="2" t="str">
        <f t="shared" si="153"/>
        <v>Sow late spring or early autumn in situ. Germination is usually rapid.</v>
      </c>
      <c r="AI365" s="1" t="s">
        <v>3775</v>
      </c>
      <c r="AJ365" s="1" t="s">
        <v>23811</v>
      </c>
      <c r="AK365" s="1" t="s">
        <v>17104</v>
      </c>
      <c r="AL365" s="1" t="str">
        <f t="shared" si="163"/>
        <v>Unscented</v>
      </c>
      <c r="AM365" s="1" t="b">
        <v>0</v>
      </c>
      <c r="AN365" s="1" t="b">
        <v>0</v>
      </c>
      <c r="AO365" s="1" t="b">
        <v>0</v>
      </c>
      <c r="AP365" s="5" t="s">
        <v>9</v>
      </c>
      <c r="AQ365" s="5" t="str">
        <f t="shared" si="154"/>
        <v>Light</v>
      </c>
      <c r="AR365" s="1" t="s">
        <v>30</v>
      </c>
      <c r="AS365" s="1" t="str">
        <f t="shared" si="164"/>
        <v>None</v>
      </c>
      <c r="AT365" s="1" t="str">
        <f t="shared" si="155"/>
        <v>Full</v>
      </c>
      <c r="AU365" s="1" t="s">
        <v>11</v>
      </c>
      <c r="AV365" s="1" t="str">
        <f t="shared" si="156"/>
        <v>Dry, Moist</v>
      </c>
      <c r="AW365" s="1" t="s">
        <v>12</v>
      </c>
      <c r="AX365" s="1" t="str">
        <f t="shared" si="157"/>
        <v>Acid, Neutral, Alkaline</v>
      </c>
      <c r="AY365" s="1" t="b">
        <v>0</v>
      </c>
      <c r="AZ365" s="1" t="b">
        <v>0</v>
      </c>
      <c r="BA365" s="1" t="b">
        <v>0</v>
      </c>
      <c r="BB365" s="1" t="s">
        <v>275</v>
      </c>
      <c r="BC365" t="str">
        <f t="shared" si="158"/>
        <v>TRUE</v>
      </c>
      <c r="BE365" t="str">
        <f t="shared" si="159"/>
        <v>FALSE</v>
      </c>
      <c r="BF365" s="1" t="b">
        <v>1</v>
      </c>
      <c r="BG365" s="1" t="b">
        <v>0</v>
      </c>
      <c r="BH365" s="1" t="b">
        <v>0</v>
      </c>
      <c r="BJ365" s="1" t="str">
        <f t="shared" si="160"/>
        <v>FALSE</v>
      </c>
      <c r="BL365" t="str">
        <f t="shared" si="161"/>
        <v>FALSE</v>
      </c>
      <c r="BM365" s="1" t="b">
        <v>0</v>
      </c>
      <c r="BN365" s="1" t="b">
        <v>0</v>
      </c>
      <c r="BO365" s="1">
        <f t="shared" si="165"/>
        <v>6</v>
      </c>
      <c r="BP365" s="1" t="s">
        <v>31</v>
      </c>
      <c r="BQ365" s="1" cm="1">
        <f t="array" ref="BQ365">_xlfn.IFS(BP365="None Known",0, LEN(BP365)&gt;500, 5,LEN(BP365)&gt;400, 4, LEN(BP365)&gt;300, 3, LEN(BP365)&gt;200, 2, LEN(BP365)&gt;1, 1)</f>
        <v>0</v>
      </c>
      <c r="BR365" s="1" t="s">
        <v>3776</v>
      </c>
      <c r="BS365" s="1">
        <v>2</v>
      </c>
      <c r="BT365" s="1" t="s">
        <v>31</v>
      </c>
      <c r="BU365" s="1">
        <v>0</v>
      </c>
      <c r="BV365" s="1" t="s">
        <v>3777</v>
      </c>
      <c r="BW365" s="1" t="s">
        <v>31</v>
      </c>
      <c r="BX365" s="1"/>
      <c r="BY365" t="str">
        <f>_xlfn.XLOOKUP($B365,Img_lookup!A:A,Img_lookup!B:B, "Not available")</f>
        <v>a6c02eef-88aa-4782-80d0-98ea16a75742</v>
      </c>
      <c r="BZ365" t="str">
        <f>_xlfn.XLOOKUP($B365,Img_lookup!A:A,Img_lookup!C:C, "Not available")</f>
        <v>Cakile edentula ssp. harperi 05 1512</v>
      </c>
      <c r="CA365" t="str">
        <f>_xlfn.XLOOKUP($B365,Img_lookup!A:A,Img_lookup!D:D, "Not available")</f>
        <v>Bruce Kirchoff</v>
      </c>
      <c r="CB365" t="str">
        <f>_xlfn.XLOOKUP($B365,Img_lookup!A:A,Img_lookup!E:E, "https://imgur.com/aT5wafe")</f>
        <v>https://api.openverse.engineering/v1/images/a6c02eef-88aa-4782-80d0-98ea16a75742/thumb/</v>
      </c>
    </row>
    <row r="366" spans="1:80" ht="13" x14ac:dyDescent="0.15">
      <c r="A366" s="1" t="s">
        <v>128</v>
      </c>
      <c r="B366" s="1" t="s">
        <v>11387</v>
      </c>
      <c r="C366" s="1" t="s">
        <v>3772</v>
      </c>
      <c r="D366" s="1" t="s">
        <v>11388</v>
      </c>
      <c r="E366" s="1" t="s">
        <v>11389</v>
      </c>
      <c r="F366" s="1" t="s">
        <v>85</v>
      </c>
      <c r="G366" s="1" t="s">
        <v>85</v>
      </c>
      <c r="H366" s="11" t="str">
        <f t="shared" si="167"/>
        <v>Annual</v>
      </c>
      <c r="J366" s="1">
        <v>0.30000001199999998</v>
      </c>
      <c r="K366" s="1">
        <v>0.30000001199999998</v>
      </c>
      <c r="L366" t="str" cm="1">
        <f t="array" ref="L366">_xlfn.IFS(J366+K366="", "Unknown", J366+K366&gt;3, "Large", J366+K366&gt;0.5, "Medium", J366+K366&gt;0, "Small")</f>
        <v>Medium</v>
      </c>
      <c r="M366" s="1">
        <v>6</v>
      </c>
      <c r="N366" cm="1">
        <f t="array" ref="N366">IF($M366="",INDEX($M$2:$M$2176,MATCH(1,INDEX(($A$2:$A$2176=$A366)*($M$2:$M$2176&lt;&gt;""),0),0)),$M366)</f>
        <v>6</v>
      </c>
      <c r="O366" s="2" t="str">
        <f t="shared" si="162"/>
        <v>Seasonal outdoors</v>
      </c>
      <c r="P366" s="1" t="s">
        <v>11390</v>
      </c>
      <c r="R366" t="str">
        <f t="shared" si="166"/>
        <v>Medium</v>
      </c>
      <c r="T366" s="1"/>
      <c r="U366" s="1"/>
      <c r="V366" s="1" t="s">
        <v>322</v>
      </c>
      <c r="W366" s="6" t="str">
        <f t="shared" si="172"/>
        <v>6</v>
      </c>
      <c r="X366" t="str">
        <f t="shared" si="173"/>
        <v>June</v>
      </c>
      <c r="Y366" s="2" t="str">
        <f t="shared" si="174"/>
        <v>8</v>
      </c>
      <c r="Z366" s="2" t="str">
        <f t="shared" si="175"/>
        <v>August</v>
      </c>
      <c r="AA366" s="1" t="s">
        <v>427</v>
      </c>
      <c r="AB366" s="1" t="str">
        <f t="shared" si="176"/>
        <v>8</v>
      </c>
      <c r="AC366" s="1" t="str">
        <f t="shared" si="177"/>
        <v>August</v>
      </c>
      <c r="AD366" s="1" t="str">
        <f t="shared" si="178"/>
        <v>9</v>
      </c>
      <c r="AE366" s="1" t="str">
        <f t="shared" si="179"/>
        <v>September</v>
      </c>
      <c r="AF366" s="1" t="s">
        <v>24340</v>
      </c>
      <c r="AG366" s="1" t="str">
        <f t="shared" si="152"/>
        <v xml:space="preserve">Seed </v>
      </c>
      <c r="AH366" s="2" t="str">
        <f t="shared" si="153"/>
        <v>Sow late spring or early autumn in situ. Germination is usually rapid.</v>
      </c>
      <c r="AI366" s="1" t="s">
        <v>11391</v>
      </c>
      <c r="AJ366" s="1" t="s">
        <v>23811</v>
      </c>
      <c r="AK366" s="1" t="s">
        <v>17104</v>
      </c>
      <c r="AL366" s="1" t="str">
        <f t="shared" si="163"/>
        <v>Unscented</v>
      </c>
      <c r="AM366" s="1" t="b">
        <v>0</v>
      </c>
      <c r="AN366" s="1" t="b">
        <v>0</v>
      </c>
      <c r="AO366" s="1" t="b">
        <v>0</v>
      </c>
      <c r="AP366" s="5" t="s">
        <v>9</v>
      </c>
      <c r="AQ366" s="5" t="str">
        <f t="shared" si="154"/>
        <v>Light</v>
      </c>
      <c r="AR366" s="1" t="s">
        <v>30</v>
      </c>
      <c r="AS366" s="1" t="str">
        <f t="shared" si="164"/>
        <v>None</v>
      </c>
      <c r="AT366" s="1" t="str">
        <f t="shared" si="155"/>
        <v>Full</v>
      </c>
      <c r="AU366" s="1" t="s">
        <v>29</v>
      </c>
      <c r="AV366" s="1" t="str">
        <f t="shared" si="156"/>
        <v>Moist</v>
      </c>
      <c r="AW366" s="1" t="s">
        <v>12</v>
      </c>
      <c r="AX366" s="1" t="str">
        <f t="shared" si="157"/>
        <v>Acid, Neutral, Alkaline</v>
      </c>
      <c r="AY366" s="1" t="b">
        <v>0</v>
      </c>
      <c r="AZ366" s="1" t="b">
        <v>0</v>
      </c>
      <c r="BA366" s="1" t="b">
        <v>0</v>
      </c>
      <c r="BB366" s="1" t="s">
        <v>29</v>
      </c>
      <c r="BC366" t="str">
        <f t="shared" si="158"/>
        <v>TRUE</v>
      </c>
      <c r="BE366" t="str">
        <f t="shared" si="159"/>
        <v>FALSE</v>
      </c>
      <c r="BF366" s="1" t="b">
        <v>1</v>
      </c>
      <c r="BG366" s="1" t="b">
        <v>0</v>
      </c>
      <c r="BH366" s="1" t="b">
        <v>0</v>
      </c>
      <c r="BI366" s="1" t="s">
        <v>30</v>
      </c>
      <c r="BJ366" s="1" t="str">
        <f t="shared" si="160"/>
        <v>FALSE</v>
      </c>
      <c r="BL366" t="str">
        <f t="shared" si="161"/>
        <v>FALSE</v>
      </c>
      <c r="BM366" s="1" t="b">
        <v>0</v>
      </c>
      <c r="BN366" s="1" t="b">
        <v>0</v>
      </c>
      <c r="BO366" s="1">
        <f t="shared" si="165"/>
        <v>6</v>
      </c>
      <c r="BP366" s="1" t="s">
        <v>31</v>
      </c>
      <c r="BQ366" s="1" cm="1">
        <f t="array" ref="BQ366">_xlfn.IFS(BP366="None Known",0, LEN(BP366)&gt;500, 5,LEN(BP366)&gt;400, 4, LEN(BP366)&gt;300, 3, LEN(BP366)&gt;200, 2, LEN(BP366)&gt;1, 1)</f>
        <v>0</v>
      </c>
      <c r="BR366" s="1" t="s">
        <v>11392</v>
      </c>
      <c r="BS366" s="1">
        <v>2</v>
      </c>
      <c r="BT366" s="1" t="s">
        <v>31</v>
      </c>
      <c r="BU366" s="1">
        <v>0</v>
      </c>
      <c r="BV366" s="1" t="s">
        <v>11393</v>
      </c>
      <c r="BW366" s="1" t="s">
        <v>31</v>
      </c>
      <c r="BX366" s="1"/>
      <c r="BY366" t="str">
        <f>_xlfn.XLOOKUP($B366,Img_lookup!A:A,Img_lookup!B:B, "Not available")</f>
        <v>38066d7b-8f85-4fdf-b014-16e3cc70f939</v>
      </c>
      <c r="BZ366" t="str">
        <f>_xlfn.XLOOKUP($B366,Img_lookup!A:A,Img_lookup!C:C, "Not available")</f>
        <v>Cakile maritima flower9</v>
      </c>
      <c r="CA366" t="str">
        <f>_xlfn.XLOOKUP($B366,Img_lookup!A:A,Img_lookup!D:D, "Not available")</f>
        <v>Macleay Grass Man</v>
      </c>
      <c r="CB366" t="str">
        <f>_xlfn.XLOOKUP($B366,Img_lookup!A:A,Img_lookup!E:E, "https://imgur.com/aT5wafe")</f>
        <v>https://api.openverse.engineering/v1/images/38066d7b-8f85-4fdf-b014-16e3cc70f939/thumb/</v>
      </c>
    </row>
    <row r="367" spans="1:80" ht="409.6" x14ac:dyDescent="0.15">
      <c r="A367" s="1" t="s">
        <v>103</v>
      </c>
      <c r="B367" s="1" t="s">
        <v>16061</v>
      </c>
      <c r="C367" s="1" t="s">
        <v>16062</v>
      </c>
      <c r="D367" s="1" t="s">
        <v>16063</v>
      </c>
      <c r="E367" s="1" t="s">
        <v>16064</v>
      </c>
      <c r="F367" s="1" t="s">
        <v>6</v>
      </c>
      <c r="G367" s="1" t="s">
        <v>6</v>
      </c>
      <c r="H367" s="11" t="str">
        <f t="shared" si="167"/>
        <v>Perennial</v>
      </c>
      <c r="J367" s="1">
        <v>0.60000002399999997</v>
      </c>
      <c r="K367" s="1">
        <v>0.75</v>
      </c>
      <c r="L367" t="str" cm="1">
        <f t="array" ref="L367">_xlfn.IFS(J367+K367="", "Unknown", J367+K367&gt;3, "Large", J367+K367&gt;0.5, "Medium", J367+K367&gt;0, "Small")</f>
        <v>Medium</v>
      </c>
      <c r="M367" s="1">
        <v>6</v>
      </c>
      <c r="N367" cm="1">
        <f t="array" ref="N367">IF($M367="",INDEX($M$2:$M$2176,MATCH(1,INDEX(($A$2:$A$2176=$A367)*($M$2:$M$2176&lt;&gt;""),0),0)),$M367)</f>
        <v>6</v>
      </c>
      <c r="O367" s="2" t="str">
        <f t="shared" si="162"/>
        <v>Seasonal outdoors</v>
      </c>
      <c r="P367" s="1" t="s">
        <v>16065</v>
      </c>
      <c r="R367" t="str">
        <f t="shared" si="166"/>
        <v>Medium</v>
      </c>
      <c r="T367" s="1"/>
      <c r="U367" s="1"/>
      <c r="V367" s="1" t="s">
        <v>108</v>
      </c>
      <c r="W367" s="6" t="str">
        <f t="shared" si="172"/>
        <v>7</v>
      </c>
      <c r="X367" t="str">
        <f t="shared" si="173"/>
        <v>July</v>
      </c>
      <c r="Y367" s="2" t="str">
        <f t="shared" si="174"/>
        <v>9</v>
      </c>
      <c r="Z367" s="2" t="str">
        <f t="shared" si="175"/>
        <v>September</v>
      </c>
      <c r="AA367" s="1" t="s">
        <v>109</v>
      </c>
      <c r="AB367" s="1" t="str">
        <f t="shared" si="176"/>
        <v>9</v>
      </c>
      <c r="AC367" s="1" t="str">
        <f t="shared" si="177"/>
        <v>September</v>
      </c>
      <c r="AD367" s="1" t="str">
        <f t="shared" si="178"/>
        <v>10</v>
      </c>
      <c r="AE367" s="1" t="str">
        <f t="shared" si="179"/>
        <v>October</v>
      </c>
      <c r="AF367" s="16" t="s">
        <v>24341</v>
      </c>
      <c r="AG367" s="1" t="str">
        <f t="shared" si="152"/>
        <v xml:space="preserve">Seed </v>
      </c>
      <c r="AH367" s="2" t="str">
        <f t="shared" si="153"/>
        <v>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v>
      </c>
      <c r="AI367" s="1" t="s">
        <v>16066</v>
      </c>
      <c r="AJ367" s="1" t="s">
        <v>23802</v>
      </c>
      <c r="AK367" s="1" t="s">
        <v>17104</v>
      </c>
      <c r="AL367" s="1" t="str">
        <f t="shared" si="163"/>
        <v>Unscented</v>
      </c>
      <c r="AM367" s="1" t="b">
        <v>0</v>
      </c>
      <c r="AN367" s="1" t="b">
        <v>0</v>
      </c>
      <c r="AO367" s="1" t="b">
        <v>0</v>
      </c>
      <c r="AP367" s="5" t="s">
        <v>54</v>
      </c>
      <c r="AQ367" s="5" t="str">
        <f t="shared" si="154"/>
        <v>Light, Medium</v>
      </c>
      <c r="AR367" s="1" t="s">
        <v>30</v>
      </c>
      <c r="AS367" s="1" t="str">
        <f t="shared" si="164"/>
        <v>None</v>
      </c>
      <c r="AT367" s="1" t="str">
        <f t="shared" si="155"/>
        <v>Full</v>
      </c>
      <c r="AU367" s="1" t="s">
        <v>11</v>
      </c>
      <c r="AV367" s="1" t="str">
        <f t="shared" si="156"/>
        <v>Dry, Moist</v>
      </c>
      <c r="AW367" s="1" t="s">
        <v>263</v>
      </c>
      <c r="AX367" s="1" t="str">
        <f t="shared" si="157"/>
        <v>Neutral, Alkaline</v>
      </c>
      <c r="AY367" s="1" t="b">
        <v>0</v>
      </c>
      <c r="AZ367" s="1" t="b">
        <v>1</v>
      </c>
      <c r="BA367" s="1" t="b">
        <v>0</v>
      </c>
      <c r="BC367" t="str">
        <f t="shared" si="158"/>
        <v>FALSE</v>
      </c>
      <c r="BE367" t="str">
        <f t="shared" si="159"/>
        <v>FALSE</v>
      </c>
      <c r="BF367" s="1" t="b">
        <v>0</v>
      </c>
      <c r="BG367" s="1" t="b">
        <v>0</v>
      </c>
      <c r="BH367" s="1" t="b">
        <v>0</v>
      </c>
      <c r="BI367" s="1" t="s">
        <v>30</v>
      </c>
      <c r="BJ367" s="1" t="str">
        <f t="shared" si="160"/>
        <v>FALSE</v>
      </c>
      <c r="BL367" t="str">
        <f t="shared" si="161"/>
        <v>FALSE</v>
      </c>
      <c r="BM367" s="1" t="b">
        <v>0</v>
      </c>
      <c r="BN367" s="1" t="b">
        <v>1</v>
      </c>
      <c r="BO367" s="1">
        <f t="shared" si="165"/>
        <v>11</v>
      </c>
      <c r="BP367" s="1" t="s">
        <v>31</v>
      </c>
      <c r="BQ367" s="1" cm="1">
        <f t="array" ref="BQ367">_xlfn.IFS(BP367="None Known",0, LEN(BP367)&gt;500, 5,LEN(BP367)&gt;400, 4, LEN(BP367)&gt;300, 3, LEN(BP367)&gt;200, 2, LEN(BP367)&gt;1, 1)</f>
        <v>0</v>
      </c>
      <c r="BR367" s="1" t="s">
        <v>16067</v>
      </c>
      <c r="BS367" s="1">
        <v>3</v>
      </c>
      <c r="BT367" s="1" t="s">
        <v>16068</v>
      </c>
      <c r="BU367" s="1">
        <v>2</v>
      </c>
      <c r="BV367" s="1" t="s">
        <v>9242</v>
      </c>
      <c r="BW367" s="1" t="s">
        <v>31</v>
      </c>
      <c r="BX367" s="1"/>
      <c r="BY367" t="str">
        <f>_xlfn.XLOOKUP($B367,Img_lookup!A:A,Img_lookup!B:B, "Not available")</f>
        <v>afa1ca90-ff14-4a5e-a421-9d1b412e1390</v>
      </c>
      <c r="BZ367" t="str">
        <f>_xlfn.XLOOKUP($B367,Img_lookup!A:A,Img_lookup!C:C, "Not available")</f>
        <v>Calamintha nepeta</v>
      </c>
      <c r="CA367" t="str">
        <f>_xlfn.XLOOKUP($B367,Img_lookup!A:A,Img_lookup!D:D, "Not available")</f>
        <v>Aries Tottle</v>
      </c>
      <c r="CB367" t="str">
        <f>_xlfn.XLOOKUP($B367,Img_lookup!A:A,Img_lookup!E:E, "https://imgur.com/aT5wafe")</f>
        <v>https://api.openverse.engineering/v1/images/afa1ca90-ff14-4a5e-a421-9d1b412e1390/thumb/</v>
      </c>
    </row>
    <row r="368" spans="1:80" ht="409.6" x14ac:dyDescent="0.15">
      <c r="A368" s="1" t="s">
        <v>103</v>
      </c>
      <c r="B368" s="1" t="s">
        <v>16029</v>
      </c>
      <c r="C368" s="1" t="s">
        <v>16030</v>
      </c>
      <c r="D368" s="1" t="s">
        <v>16031</v>
      </c>
      <c r="E368" s="1" t="s">
        <v>16032</v>
      </c>
      <c r="F368" s="1" t="s">
        <v>6</v>
      </c>
      <c r="G368" s="1" t="s">
        <v>6</v>
      </c>
      <c r="H368" s="11" t="str">
        <f t="shared" si="167"/>
        <v>Perennial</v>
      </c>
      <c r="J368" s="1">
        <v>0.60000002399999997</v>
      </c>
      <c r="K368" s="1">
        <v>0.5</v>
      </c>
      <c r="L368" t="str" cm="1">
        <f t="array" ref="L368">_xlfn.IFS(J368+K368="", "Unknown", J368+K368&gt;3, "Large", J368+K368&gt;0.5, "Medium", J368+K368&gt;0, "Small")</f>
        <v>Medium</v>
      </c>
      <c r="M368" s="1">
        <v>6</v>
      </c>
      <c r="N368" cm="1">
        <f t="array" ref="N368">IF($M368="",INDEX($M$2:$M$2176,MATCH(1,INDEX(($A$2:$A$2176=$A368)*($M$2:$M$2176&lt;&gt;""),0),0)),$M368)</f>
        <v>6</v>
      </c>
      <c r="O368" s="2" t="str">
        <f t="shared" si="162"/>
        <v>Seasonal outdoors</v>
      </c>
      <c r="P368" s="1" t="s">
        <v>16033</v>
      </c>
      <c r="R368" t="str">
        <f t="shared" si="166"/>
        <v>Medium</v>
      </c>
      <c r="T368" s="1"/>
      <c r="U368" s="1"/>
      <c r="V368" s="1" t="s">
        <v>108</v>
      </c>
      <c r="W368" s="6" t="str">
        <f t="shared" si="172"/>
        <v>7</v>
      </c>
      <c r="X368" t="str">
        <f t="shared" si="173"/>
        <v>July</v>
      </c>
      <c r="Y368" s="2" t="str">
        <f t="shared" si="174"/>
        <v>9</v>
      </c>
      <c r="Z368" s="2" t="str">
        <f t="shared" si="175"/>
        <v>September</v>
      </c>
      <c r="AA368" s="1" t="s">
        <v>109</v>
      </c>
      <c r="AB368" s="1" t="str">
        <f t="shared" si="176"/>
        <v>9</v>
      </c>
      <c r="AC368" s="1" t="str">
        <f t="shared" si="177"/>
        <v>September</v>
      </c>
      <c r="AD368" s="1" t="str">
        <f t="shared" si="178"/>
        <v>10</v>
      </c>
      <c r="AE368" s="1" t="str">
        <f t="shared" si="179"/>
        <v>October</v>
      </c>
      <c r="AF368" s="16" t="s">
        <v>24341</v>
      </c>
      <c r="AG368" s="1" t="str">
        <f t="shared" si="152"/>
        <v xml:space="preserve">Seed </v>
      </c>
      <c r="AH368" s="2" t="str">
        <f t="shared" si="153"/>
        <v>Sow spring in a greenhouse and only just cover the seed. It usually germinates in 2 weeks at 21�c[138]. Prick out the seedlings when they are large enough to handle and, if they grow sufficiently, plant them out into their permanent positions in the summer otherwise wait until the following spring.
Division in spring. Very easy, larger clumps can be planted direct into their permanent positions. It is best to pot up smaller clumps and grow them on in a cold frame until they are well rooted before planting them out in the summer.
Basal cuttings in May or June. They should be rooted in a sandy compost[245]. Harvest the shoots when they are about 10 - 15cm long with plenty of underground stem. Pot them up into individual pots and keep them in light shade in a cold frame or greenhouse until they are rooting well. Plant them out in the summer.</v>
      </c>
      <c r="AI368" s="1" t="s">
        <v>16034</v>
      </c>
      <c r="AJ368" s="1" t="s">
        <v>23802</v>
      </c>
      <c r="AK368" s="1" t="s">
        <v>17104</v>
      </c>
      <c r="AL368" s="1" t="str">
        <f t="shared" si="163"/>
        <v>Unscented</v>
      </c>
      <c r="AM368" s="1" t="b">
        <v>0</v>
      </c>
      <c r="AN368" s="1" t="b">
        <v>1</v>
      </c>
      <c r="AO368" s="1" t="b">
        <v>0</v>
      </c>
      <c r="AP368" s="5" t="s">
        <v>54</v>
      </c>
      <c r="AQ368" s="5" t="str">
        <f t="shared" si="154"/>
        <v>Light, Medium</v>
      </c>
      <c r="AR368" s="1" t="s">
        <v>10</v>
      </c>
      <c r="AS368" s="1" t="str">
        <f t="shared" si="164"/>
        <v>None, Partial</v>
      </c>
      <c r="AT368" s="1" t="str">
        <f t="shared" si="155"/>
        <v>Partial, Full</v>
      </c>
      <c r="AU368" s="1" t="s">
        <v>11</v>
      </c>
      <c r="AV368" s="1" t="str">
        <f t="shared" si="156"/>
        <v>Dry, Moist</v>
      </c>
      <c r="AW368" s="1" t="s">
        <v>12</v>
      </c>
      <c r="AX368" s="1" t="str">
        <f t="shared" si="157"/>
        <v>Acid, Neutral, Alkaline</v>
      </c>
      <c r="AY368" s="1" t="b">
        <v>0</v>
      </c>
      <c r="AZ368" s="1" t="b">
        <v>1</v>
      </c>
      <c r="BA368" s="1" t="b">
        <v>0</v>
      </c>
      <c r="BC368" t="str">
        <f t="shared" si="158"/>
        <v>FALSE</v>
      </c>
      <c r="BE368" t="str">
        <f t="shared" si="159"/>
        <v>FALSE</v>
      </c>
      <c r="BF368" s="1" t="b">
        <v>0</v>
      </c>
      <c r="BG368" s="1" t="b">
        <v>0</v>
      </c>
      <c r="BH368" s="1" t="b">
        <v>0</v>
      </c>
      <c r="BI368" s="1" t="s">
        <v>30</v>
      </c>
      <c r="BJ368" s="1" t="str">
        <f t="shared" si="160"/>
        <v>FALSE</v>
      </c>
      <c r="BL368" t="str">
        <f t="shared" si="161"/>
        <v>FALSE</v>
      </c>
      <c r="BM368" s="1" t="b">
        <v>0</v>
      </c>
      <c r="BN368" s="1" t="b">
        <v>1</v>
      </c>
      <c r="BO368" s="1">
        <f t="shared" si="165"/>
        <v>11</v>
      </c>
      <c r="BP368" s="1" t="s">
        <v>31</v>
      </c>
      <c r="BQ368" s="1" cm="1">
        <f t="array" ref="BQ368">_xlfn.IFS(BP368="None Known",0, LEN(BP368)&gt;500, 5,LEN(BP368)&gt;400, 4, LEN(BP368)&gt;300, 3, LEN(BP368)&gt;200, 2, LEN(BP368)&gt;1, 1)</f>
        <v>0</v>
      </c>
      <c r="BR368" s="1" t="s">
        <v>16035</v>
      </c>
      <c r="BS368" s="1">
        <v>3</v>
      </c>
      <c r="BT368" s="1" t="s">
        <v>16036</v>
      </c>
      <c r="BU368" s="1">
        <v>2</v>
      </c>
      <c r="BV368" s="1" t="s">
        <v>2101</v>
      </c>
      <c r="BW368" s="1" t="s">
        <v>31</v>
      </c>
      <c r="BX368" s="1"/>
      <c r="BY368" t="str">
        <f>_xlfn.XLOOKUP($B368,Img_lookup!A:A,Img_lookup!B:B, "Not available")</f>
        <v>5d8c4365-d5b1-4299-a260-2ba1ed9eb07e</v>
      </c>
      <c r="BZ368" t="str">
        <f>_xlfn.XLOOKUP($B368,Img_lookup!A:A,Img_lookup!C:C, "Not available")</f>
        <v>Naturalis Biodiversity Center - L.2096567 - Anoniem - Calamintha sylvatica Bromf - Artwork.jpeg</v>
      </c>
      <c r="CA368" t="str">
        <f>_xlfn.XLOOKUP($B368,Img_lookup!A:A,Img_lookup!D:D, "Not available")</f>
        <v>Bromf</v>
      </c>
      <c r="CB368" t="str">
        <f>_xlfn.XLOOKUP($B368,Img_lookup!A:A,Img_lookup!E:E, "https://imgur.com/aT5wafe")</f>
        <v>https://api.openverse.engineering/v1/images/5d8c4365-d5b1-4299-a260-2ba1ed9eb07e/thumb/</v>
      </c>
    </row>
    <row r="369" spans="1:80" ht="13" x14ac:dyDescent="0.15">
      <c r="A369" s="1" t="s">
        <v>69</v>
      </c>
      <c r="B369" s="1" t="s">
        <v>1982</v>
      </c>
      <c r="C369" s="1" t="s">
        <v>1983</v>
      </c>
      <c r="E369" s="1" t="s">
        <v>1984</v>
      </c>
      <c r="F369" s="1" t="s">
        <v>85</v>
      </c>
      <c r="G369" s="1" t="s">
        <v>85</v>
      </c>
      <c r="H369" s="11" t="str">
        <f t="shared" si="167"/>
        <v>Annual</v>
      </c>
      <c r="J369" s="1">
        <v>0.30000001199999998</v>
      </c>
      <c r="L369" t="str" cm="1">
        <f t="array" ref="L369">_xlfn.IFS(J369+K369="", "Unknown", J369+K369&gt;3, "Large", J369+K369&gt;0.5, "Medium", J369+K369&gt;0, "Small")</f>
        <v>Small</v>
      </c>
      <c r="M369" s="1">
        <v>6</v>
      </c>
      <c r="N369" cm="1">
        <f t="array" ref="N369">IF($M369="",INDEX($M$2:$M$2176,MATCH(1,INDEX(($A$2:$A$2176=$A369)*($M$2:$M$2176&lt;&gt;""),0),0)),$M369)</f>
        <v>6</v>
      </c>
      <c r="O369" s="2" t="str">
        <f t="shared" si="162"/>
        <v>Seasonal outdoors</v>
      </c>
      <c r="P369" s="1" t="s">
        <v>1985</v>
      </c>
      <c r="R369" t="str">
        <f t="shared" si="166"/>
        <v>Medium</v>
      </c>
      <c r="T369" s="1"/>
      <c r="U369" s="1"/>
      <c r="V369" s="1" t="s">
        <v>1986</v>
      </c>
      <c r="W369" s="6" t="str">
        <f t="shared" si="172"/>
        <v>6</v>
      </c>
      <c r="X369" t="str">
        <f t="shared" si="173"/>
        <v>June</v>
      </c>
      <c r="Y369" s="2" t="str">
        <f t="shared" si="174"/>
        <v>11</v>
      </c>
      <c r="Z369" s="2" t="str">
        <f t="shared" si="175"/>
        <v>November</v>
      </c>
      <c r="AA369" s="1" t="s">
        <v>308</v>
      </c>
      <c r="AB369" s="1" t="str">
        <f t="shared" si="176"/>
        <v>8</v>
      </c>
      <c r="AC369" s="1" t="str">
        <f t="shared" si="177"/>
        <v>August</v>
      </c>
      <c r="AD369" s="1" t="str">
        <f t="shared" si="178"/>
        <v>11</v>
      </c>
      <c r="AE369" s="1" t="str">
        <f t="shared" si="179"/>
        <v>November</v>
      </c>
      <c r="AF369" s="1" t="s">
        <v>24342</v>
      </c>
      <c r="AG369" s="1" t="str">
        <f t="shared" si="152"/>
        <v xml:space="preserve">Seed </v>
      </c>
      <c r="AH369" s="2" t="str">
        <f t="shared" si="153"/>
        <v>Sow in situ from spring to early summer and again in September. The seed germinates best in darkness and usually within 1 - 2 weeks at 21�c[138].</v>
      </c>
      <c r="AI369" s="1" t="s">
        <v>1987</v>
      </c>
      <c r="AJ369" s="1" t="s">
        <v>26</v>
      </c>
      <c r="AK369" s="1" t="s">
        <v>17106</v>
      </c>
      <c r="AL369" s="1" t="str">
        <f t="shared" si="163"/>
        <v>Unscented</v>
      </c>
      <c r="AM369" s="1" t="b">
        <v>0</v>
      </c>
      <c r="AN369" s="1" t="b">
        <v>0</v>
      </c>
      <c r="AO369" s="1" t="b">
        <v>0</v>
      </c>
      <c r="AP369" s="5" t="s">
        <v>28</v>
      </c>
      <c r="AQ369" s="5" t="str">
        <f t="shared" si="154"/>
        <v>Light, Medium, Heavy</v>
      </c>
      <c r="AR369" s="1" t="s">
        <v>30</v>
      </c>
      <c r="AS369" s="1" t="str">
        <f t="shared" si="164"/>
        <v>None</v>
      </c>
      <c r="AT369" s="1" t="str">
        <f t="shared" si="155"/>
        <v>Full</v>
      </c>
      <c r="AU369" s="1" t="s">
        <v>29</v>
      </c>
      <c r="AV369" s="1" t="str">
        <f t="shared" si="156"/>
        <v>Moist</v>
      </c>
      <c r="AW369" s="1" t="s">
        <v>12</v>
      </c>
      <c r="AX369" s="1" t="str">
        <f t="shared" si="157"/>
        <v>Acid, Neutral, Alkaline</v>
      </c>
      <c r="AY369" s="1" t="b">
        <v>0</v>
      </c>
      <c r="AZ369" s="1" t="b">
        <v>0</v>
      </c>
      <c r="BA369" s="1" t="b">
        <v>0</v>
      </c>
      <c r="BC369" t="str">
        <f t="shared" si="158"/>
        <v>FALSE</v>
      </c>
      <c r="BE369" t="str">
        <f t="shared" si="159"/>
        <v>FALSE</v>
      </c>
      <c r="BF369" s="1" t="b">
        <v>1</v>
      </c>
      <c r="BG369" s="1" t="b">
        <v>0</v>
      </c>
      <c r="BH369" s="1" t="b">
        <v>0</v>
      </c>
      <c r="BI369" s="1" t="s">
        <v>30</v>
      </c>
      <c r="BJ369" s="1" t="str">
        <f t="shared" si="160"/>
        <v>FALSE</v>
      </c>
      <c r="BL369" t="str">
        <f t="shared" si="161"/>
        <v>FALSE</v>
      </c>
      <c r="BM369" s="1" t="b">
        <v>0</v>
      </c>
      <c r="BN369" s="1" t="b">
        <v>0</v>
      </c>
      <c r="BO369" s="1">
        <f t="shared" si="165"/>
        <v>9</v>
      </c>
      <c r="BP369" s="1" t="s">
        <v>31</v>
      </c>
      <c r="BQ369" s="1" cm="1">
        <f t="array" ref="BQ369">_xlfn.IFS(BP369="None Known",0, LEN(BP369)&gt;500, 5,LEN(BP369)&gt;400, 4, LEN(BP369)&gt;300, 3, LEN(BP369)&gt;200, 2, LEN(BP369)&gt;1, 1)</f>
        <v>0</v>
      </c>
      <c r="BR369" s="1" t="s">
        <v>1988</v>
      </c>
      <c r="BS369" s="1">
        <v>2</v>
      </c>
      <c r="BT369" s="1" t="s">
        <v>1989</v>
      </c>
      <c r="BU369" s="1">
        <v>3</v>
      </c>
      <c r="BV369" s="1" t="s">
        <v>1990</v>
      </c>
      <c r="BW369" s="1" t="s">
        <v>31</v>
      </c>
      <c r="BX369" s="1"/>
      <c r="BY369" t="str">
        <f>_xlfn.XLOOKUP($B369,Img_lookup!A:A,Img_lookup!B:B, "Not available")</f>
        <v>39d858cf-7277-4d06-823a-ef1b49843da9</v>
      </c>
      <c r="BZ369" t="str">
        <f>_xlfn.XLOOKUP($B369,Img_lookup!A:A,Img_lookup!C:C, "Not available")</f>
        <v>Calendula arvensis IZE_11717</v>
      </c>
      <c r="CA369" t="str">
        <f>_xlfn.XLOOKUP($B369,Img_lookup!A:A,Img_lookup!D:D, "Not available")</f>
        <v>Zachi Evenor</v>
      </c>
      <c r="CB369" t="str">
        <f>_xlfn.XLOOKUP($B369,Img_lookup!A:A,Img_lookup!E:E, "https://imgur.com/aT5wafe")</f>
        <v>https://api.openverse.engineering/v1/images/39d858cf-7277-4d06-823a-ef1b49843da9/thumb/</v>
      </c>
    </row>
    <row r="370" spans="1:80" ht="13" x14ac:dyDescent="0.15">
      <c r="A370" s="1" t="s">
        <v>69</v>
      </c>
      <c r="B370" s="1" t="s">
        <v>3677</v>
      </c>
      <c r="C370" s="1" t="s">
        <v>3678</v>
      </c>
      <c r="E370" s="1" t="s">
        <v>3679</v>
      </c>
      <c r="F370" s="1" t="s">
        <v>85</v>
      </c>
      <c r="G370" s="1" t="s">
        <v>85</v>
      </c>
      <c r="H370" s="11" t="str">
        <f t="shared" si="167"/>
        <v>Annual</v>
      </c>
      <c r="J370" s="1">
        <v>0.60000002399999997</v>
      </c>
      <c r="K370" s="1">
        <v>0.5</v>
      </c>
      <c r="L370" t="str" cm="1">
        <f t="array" ref="L370">_xlfn.IFS(J370+K370="", "Unknown", J370+K370&gt;3, "Large", J370+K370&gt;0.5, "Medium", J370+K370&gt;0, "Small")</f>
        <v>Medium</v>
      </c>
      <c r="M370" s="1">
        <v>6</v>
      </c>
      <c r="N370" cm="1">
        <f t="array" ref="N370">IF($M370="",INDEX($M$2:$M$2176,MATCH(1,INDEX(($A$2:$A$2176=$A370)*($M$2:$M$2176&lt;&gt;""),0),0)),$M370)</f>
        <v>6</v>
      </c>
      <c r="O370" s="2" t="str">
        <f t="shared" si="162"/>
        <v>Seasonal outdoors</v>
      </c>
      <c r="P370" s="1" t="s">
        <v>3680</v>
      </c>
      <c r="R370" t="str">
        <f t="shared" si="166"/>
        <v>Medium</v>
      </c>
      <c r="T370" s="1"/>
      <c r="U370" s="1"/>
      <c r="V370" s="1" t="s">
        <v>1986</v>
      </c>
      <c r="W370" s="6" t="str">
        <f t="shared" si="172"/>
        <v>6</v>
      </c>
      <c r="X370" t="str">
        <f t="shared" si="173"/>
        <v>June</v>
      </c>
      <c r="Y370" s="2" t="str">
        <f t="shared" si="174"/>
        <v>11</v>
      </c>
      <c r="Z370" s="2" t="str">
        <f t="shared" si="175"/>
        <v>November</v>
      </c>
      <c r="AA370" s="1" t="s">
        <v>308</v>
      </c>
      <c r="AB370" s="1" t="str">
        <f t="shared" si="176"/>
        <v>8</v>
      </c>
      <c r="AC370" s="1" t="str">
        <f t="shared" si="177"/>
        <v>August</v>
      </c>
      <c r="AD370" s="1" t="str">
        <f t="shared" si="178"/>
        <v>11</v>
      </c>
      <c r="AE370" s="1" t="str">
        <f t="shared" si="179"/>
        <v>November</v>
      </c>
      <c r="AF370" s="1" t="s">
        <v>24343</v>
      </c>
      <c r="AG370" s="1" t="str">
        <f t="shared" si="152"/>
        <v xml:space="preserve">Seed </v>
      </c>
      <c r="AH370" s="2" t="str">
        <f t="shared" si="153"/>
        <v>Sow in situ from spring to early summer and again in September. The seed germinates best in darkness and usually within 1 - 2 weeks at 21�c[138]. The plant often self-sows freely.</v>
      </c>
      <c r="AI370" s="1" t="s">
        <v>3681</v>
      </c>
      <c r="AJ370" s="1" t="s">
        <v>26</v>
      </c>
      <c r="AK370" s="1" t="s">
        <v>17106</v>
      </c>
      <c r="AL370" s="1" t="str">
        <f t="shared" si="163"/>
        <v>Scented</v>
      </c>
      <c r="AM370" s="1" t="b">
        <v>1</v>
      </c>
      <c r="AN370" s="1" t="b">
        <v>0</v>
      </c>
      <c r="AO370" s="1" t="b">
        <v>0</v>
      </c>
      <c r="AP370" s="5" t="s">
        <v>28</v>
      </c>
      <c r="AQ370" s="5" t="str">
        <f t="shared" si="154"/>
        <v>Light, Medium, Heavy</v>
      </c>
      <c r="AR370" s="1" t="s">
        <v>10</v>
      </c>
      <c r="AS370" s="1" t="str">
        <f t="shared" si="164"/>
        <v>None, Partial</v>
      </c>
      <c r="AT370" s="1" t="str">
        <f t="shared" si="155"/>
        <v>Partial, Full</v>
      </c>
      <c r="AU370" s="1" t="s">
        <v>29</v>
      </c>
      <c r="AV370" s="1" t="str">
        <f t="shared" si="156"/>
        <v>Moist</v>
      </c>
      <c r="AW370" s="1" t="s">
        <v>12</v>
      </c>
      <c r="AX370" s="1" t="str">
        <f t="shared" si="157"/>
        <v>Acid, Neutral, Alkaline</v>
      </c>
      <c r="AY370" s="1" t="b">
        <v>1</v>
      </c>
      <c r="AZ370" s="1" t="b">
        <v>1</v>
      </c>
      <c r="BA370" s="1" t="b">
        <v>0</v>
      </c>
      <c r="BC370" t="str">
        <f t="shared" si="158"/>
        <v>FALSE</v>
      </c>
      <c r="BE370" t="str">
        <f t="shared" si="159"/>
        <v>FALSE</v>
      </c>
      <c r="BF370" s="1" t="b">
        <v>1</v>
      </c>
      <c r="BG370" s="1" t="b">
        <v>0</v>
      </c>
      <c r="BH370" s="1" t="b">
        <v>0</v>
      </c>
      <c r="BI370" s="1" t="s">
        <v>30</v>
      </c>
      <c r="BJ370" s="1" t="str">
        <f t="shared" si="160"/>
        <v>FALSE</v>
      </c>
      <c r="BL370" t="str">
        <f t="shared" si="161"/>
        <v>FALSE</v>
      </c>
      <c r="BM370" s="1" t="b">
        <v>0</v>
      </c>
      <c r="BN370" s="1" t="b">
        <v>1</v>
      </c>
      <c r="BO370" s="1">
        <f t="shared" si="165"/>
        <v>19</v>
      </c>
      <c r="BP370" s="1" t="s">
        <v>3682</v>
      </c>
      <c r="BQ370" s="1" cm="1">
        <f t="array" ref="BQ370">_xlfn.IFS(BP370="None Known",0, LEN(BP370)&gt;500, 5,LEN(BP370)&gt;400, 4, LEN(BP370)&gt;300, 3, LEN(BP370)&gt;200, 2, LEN(BP370)&gt;1, 1)</f>
        <v>5</v>
      </c>
      <c r="BR370" s="1" t="s">
        <v>3683</v>
      </c>
      <c r="BS370" s="1">
        <v>3</v>
      </c>
      <c r="BT370" s="1" t="s">
        <v>3684</v>
      </c>
      <c r="BU370" s="1">
        <v>5</v>
      </c>
      <c r="BV370" s="1" t="s">
        <v>3685</v>
      </c>
      <c r="BW370" s="1" t="s">
        <v>31</v>
      </c>
      <c r="BX370" s="1"/>
      <c r="BY370" t="str">
        <f>_xlfn.XLOOKUP($B370,Img_lookup!A:A,Img_lookup!B:B, "Not available")</f>
        <v>6543c746-2b44-4b58-8ecc-410f3cb9a673</v>
      </c>
      <c r="BZ370" t="str">
        <f>_xlfn.XLOOKUP($B370,Img_lookup!A:A,Img_lookup!C:C, "Not available")</f>
        <v>Calendula Officinalis (Real Jardin Botanico, Madrid)</v>
      </c>
      <c r="CA370" t="str">
        <f>_xlfn.XLOOKUP($B370,Img_lookup!A:A,Img_lookup!D:D, "Not available")</f>
        <v>dalbera</v>
      </c>
      <c r="CB370" t="str">
        <f>_xlfn.XLOOKUP($B370,Img_lookup!A:A,Img_lookup!E:E, "https://imgur.com/aT5wafe")</f>
        <v>https://api.openverse.engineering/v1/images/6543c746-2b44-4b58-8ecc-410f3cb9a673/thumb/</v>
      </c>
    </row>
    <row r="371" spans="1:80" ht="409.6" x14ac:dyDescent="0.15">
      <c r="A371" s="1" t="s">
        <v>741</v>
      </c>
      <c r="B371" s="1" t="s">
        <v>10735</v>
      </c>
      <c r="C371" s="1" t="s">
        <v>10736</v>
      </c>
      <c r="E371" s="1" t="s">
        <v>1282</v>
      </c>
      <c r="F371" s="1" t="s">
        <v>6</v>
      </c>
      <c r="G371" s="1" t="s">
        <v>6</v>
      </c>
      <c r="H371" s="11" t="str">
        <f t="shared" si="167"/>
        <v>Perennial</v>
      </c>
      <c r="J371" s="1">
        <v>0.25</v>
      </c>
      <c r="K371" s="1">
        <v>0.30000001199999998</v>
      </c>
      <c r="L371" t="str" cm="1">
        <f t="array" ref="L371">_xlfn.IFS(J371+K371="", "Unknown", J371+K371&gt;3, "Large", J371+K371&gt;0.5, "Medium", J371+K371&gt;0, "Small")</f>
        <v>Medium</v>
      </c>
      <c r="M371" s="1">
        <v>4</v>
      </c>
      <c r="N371" cm="1">
        <f t="array" ref="N371">IF($M371="",INDEX($M$2:$M$2176,MATCH(1,INDEX(($A$2:$A$2176=$A371)*($M$2:$M$2176&lt;&gt;""),0),0)),$M371)</f>
        <v>4</v>
      </c>
      <c r="O371" s="2" t="str">
        <f t="shared" si="162"/>
        <v>Hardy to cold</v>
      </c>
      <c r="P371" s="1" t="s">
        <v>10737</v>
      </c>
      <c r="R371" t="str">
        <f t="shared" si="166"/>
        <v>Medium</v>
      </c>
      <c r="T371" s="1"/>
      <c r="U371" s="1"/>
      <c r="V371" s="1" t="s">
        <v>307</v>
      </c>
      <c r="W371" s="6" t="str">
        <f t="shared" si="172"/>
        <v>6</v>
      </c>
      <c r="X371" t="str">
        <f t="shared" si="173"/>
        <v>June</v>
      </c>
      <c r="Y371" s="2" t="str">
        <f t="shared" si="174"/>
        <v>7</v>
      </c>
      <c r="Z371" s="2" t="str">
        <f t="shared" si="175"/>
        <v>July</v>
      </c>
      <c r="AA371" s="1" t="s">
        <v>427</v>
      </c>
      <c r="AB371" s="1" t="str">
        <f t="shared" si="176"/>
        <v>8</v>
      </c>
      <c r="AC371" s="1" t="str">
        <f t="shared" si="177"/>
        <v>August</v>
      </c>
      <c r="AD371" s="1" t="str">
        <f t="shared" si="178"/>
        <v>9</v>
      </c>
      <c r="AE371" s="1" t="str">
        <f t="shared" si="179"/>
        <v>September</v>
      </c>
      <c r="AF371" s="16" t="s">
        <v>23995</v>
      </c>
      <c r="AG371" s="1" t="str">
        <f t="shared" si="152"/>
        <v xml:space="preserve">Seed </v>
      </c>
      <c r="AH371" s="2" t="str">
        <f t="shared" si="153"/>
        <v>Best sown as soon as it is ripe in late summer in a cold frame in pots standing in about 3cm of water[200]. Sow stored seed as early as possible in the year in a greenhouse. The germination rate of stored seed is often poor. When large enough to handle, prick the seedlings out into individual pots and grow them on in trays of water in the greenhouse for at least their first winter, planting them out into their permanent positions in late spring or early summer, after the last expected frosts.
Division in spring[200]. Very easy, it is possible to divide this plant at almost any time in the growing season. Any part of the stem, if placed in water or a pot of very wet soil, will quickly root away to form a new plant.
Stem cuttings in summer, rooted in wet mud[200].</v>
      </c>
      <c r="AI371" s="1" t="s">
        <v>10738</v>
      </c>
      <c r="AJ371" s="1" t="s">
        <v>53</v>
      </c>
      <c r="AK371" s="1" t="s">
        <v>17104</v>
      </c>
      <c r="AL371" s="1" t="str">
        <f t="shared" si="163"/>
        <v>Unscented</v>
      </c>
      <c r="AM371" s="1" t="b">
        <v>0</v>
      </c>
      <c r="AN371" s="1" t="b">
        <v>0</v>
      </c>
      <c r="AO371" s="1" t="b">
        <v>0</v>
      </c>
      <c r="AP371" s="5" t="s">
        <v>28</v>
      </c>
      <c r="AQ371" s="5" t="str">
        <f t="shared" si="154"/>
        <v>Light, Medium, Heavy</v>
      </c>
      <c r="AR371" s="1" t="s">
        <v>30</v>
      </c>
      <c r="AS371" s="1" t="str">
        <f t="shared" si="164"/>
        <v>None</v>
      </c>
      <c r="AT371" s="1" t="str">
        <f t="shared" si="155"/>
        <v>Full</v>
      </c>
      <c r="AU371" s="1" t="s">
        <v>919</v>
      </c>
      <c r="AV371" s="1" t="str">
        <f t="shared" si="156"/>
        <v>Wet/Water</v>
      </c>
      <c r="AW371" s="1" t="s">
        <v>123</v>
      </c>
      <c r="AX371" s="1" t="str">
        <f t="shared" si="157"/>
        <v>Acid, Neutral</v>
      </c>
      <c r="AY371" s="1" t="b">
        <v>1</v>
      </c>
      <c r="AZ371" s="1" t="b">
        <v>0</v>
      </c>
      <c r="BA371" s="1" t="b">
        <v>0</v>
      </c>
      <c r="BC371" t="str">
        <f t="shared" si="158"/>
        <v>FALSE</v>
      </c>
      <c r="BE371" t="str">
        <f t="shared" si="159"/>
        <v>FALSE</v>
      </c>
      <c r="BF371" s="1" t="b">
        <v>0</v>
      </c>
      <c r="BG371" s="1" t="b">
        <v>0</v>
      </c>
      <c r="BH371" s="1" t="b">
        <v>0</v>
      </c>
      <c r="BJ371" s="1" t="str">
        <f t="shared" si="160"/>
        <v>FALSE</v>
      </c>
      <c r="BL371" t="str">
        <f t="shared" si="161"/>
        <v>FALSE</v>
      </c>
      <c r="BM371" s="1" t="b">
        <v>0</v>
      </c>
      <c r="BN371" s="1" t="b">
        <v>0</v>
      </c>
      <c r="BO371" s="1">
        <f t="shared" si="165"/>
        <v>8</v>
      </c>
      <c r="BP371" s="1" t="s">
        <v>31</v>
      </c>
      <c r="BQ371" s="1" cm="1">
        <f t="array" ref="BQ371">_xlfn.IFS(BP371="None Known",0, LEN(BP371)&gt;500, 5,LEN(BP371)&gt;400, 4, LEN(BP371)&gt;300, 3, LEN(BP371)&gt;200, 2, LEN(BP371)&gt;1, 1)</f>
        <v>0</v>
      </c>
      <c r="BR371" s="1" t="s">
        <v>10739</v>
      </c>
      <c r="BS371" s="1">
        <v>2</v>
      </c>
      <c r="BT371" s="1" t="s">
        <v>10740</v>
      </c>
      <c r="BU371" s="1">
        <v>2</v>
      </c>
      <c r="BV371" s="1" t="s">
        <v>10741</v>
      </c>
      <c r="BW371" s="1" t="s">
        <v>10742</v>
      </c>
      <c r="BX371" s="1"/>
      <c r="BY371" t="str">
        <f>_xlfn.XLOOKUP($B371,Img_lookup!A:A,Img_lookup!B:B, "Not available")</f>
        <v>7f92d828-ad65-4fdd-a26e-99ead2db8664</v>
      </c>
      <c r="BZ371" t="str">
        <f>_xlfn.XLOOKUP($B371,Img_lookup!A:A,Img_lookup!C:C, "Not available")</f>
        <v>Calla palustris. Sammtlich Giftgewache Deutschlands (1854)</v>
      </c>
      <c r="CA371" t="str">
        <f>_xlfn.XLOOKUP($B371,Img_lookup!A:A,Img_lookup!D:D, "Not available")</f>
        <v>Swallowtail Garden Seeds</v>
      </c>
      <c r="CB371" t="str">
        <f>_xlfn.XLOOKUP($B371,Img_lookup!A:A,Img_lookup!E:E, "https://imgur.com/aT5wafe")</f>
        <v>https://api.openverse.engineering/v1/images/7f92d828-ad65-4fdd-a26e-99ead2db8664/thumb/</v>
      </c>
    </row>
    <row r="372" spans="1:80" ht="409.6" x14ac:dyDescent="0.15">
      <c r="A372" s="1" t="s">
        <v>761</v>
      </c>
      <c r="B372" s="1" t="s">
        <v>10821</v>
      </c>
      <c r="C372" s="1" t="s">
        <v>10822</v>
      </c>
      <c r="E372" s="1" t="s">
        <v>10823</v>
      </c>
      <c r="F372" s="1" t="s">
        <v>22</v>
      </c>
      <c r="G372" s="1" t="s">
        <v>22</v>
      </c>
      <c r="H372" s="11" t="str">
        <f t="shared" si="167"/>
        <v>Perennial</v>
      </c>
      <c r="I372" s="1" t="s">
        <v>17107</v>
      </c>
      <c r="J372" s="1">
        <v>1.7999999520000001</v>
      </c>
      <c r="L372" t="str" cm="1">
        <f t="array" ref="L372">_xlfn.IFS(J372+K372="", "Unknown", J372+K372&gt;3, "Large", J372+K372&gt;0.5, "Medium", J372+K372&gt;0, "Small")</f>
        <v>Medium</v>
      </c>
      <c r="M372" s="1">
        <v>6</v>
      </c>
      <c r="N372" cm="1">
        <f t="array" ref="N372">IF($M372="",INDEX($M$2:$M$2176,MATCH(1,INDEX(($A$2:$A$2176=$A372)*($M$2:$M$2176&lt;&gt;""),0),0)),$M372)</f>
        <v>6</v>
      </c>
      <c r="O372" s="2" t="str">
        <f t="shared" si="162"/>
        <v>Seasonal outdoors</v>
      </c>
      <c r="P372" s="1" t="s">
        <v>10824</v>
      </c>
      <c r="Q372" s="1" t="s">
        <v>17111</v>
      </c>
      <c r="R372" t="str">
        <f t="shared" si="166"/>
        <v>Slow</v>
      </c>
      <c r="T372" s="1"/>
      <c r="U372" s="1"/>
      <c r="V372" s="1" t="s">
        <v>307</v>
      </c>
      <c r="W372" s="6" t="str">
        <f t="shared" si="172"/>
        <v>6</v>
      </c>
      <c r="X372" t="str">
        <f t="shared" si="173"/>
        <v>June</v>
      </c>
      <c r="Y372" s="2" t="str">
        <f t="shared" si="174"/>
        <v>7</v>
      </c>
      <c r="Z372" s="2" t="str">
        <f t="shared" si="175"/>
        <v>July</v>
      </c>
      <c r="AF372" s="16" t="s">
        <v>24344</v>
      </c>
      <c r="AG372" s="1" t="str">
        <f t="shared" si="152"/>
        <v xml:space="preserve">Seed </v>
      </c>
      <c r="AH372" s="2" t="str">
        <f t="shared" si="153"/>
        <v>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v>
      </c>
      <c r="AI372" s="1" t="s">
        <v>10825</v>
      </c>
      <c r="AK372" s="1" t="s">
        <v>17104</v>
      </c>
      <c r="AL372" s="1" t="str">
        <f t="shared" si="163"/>
        <v>Unscented</v>
      </c>
      <c r="AM372" s="1" t="b">
        <v>0</v>
      </c>
      <c r="AN372" s="1" t="b">
        <v>0</v>
      </c>
      <c r="AO372" s="1" t="b">
        <v>0</v>
      </c>
      <c r="AP372" s="5" t="s">
        <v>29</v>
      </c>
      <c r="AQ372" s="5" t="str">
        <f t="shared" si="154"/>
        <v>Medium</v>
      </c>
      <c r="AR372" s="1" t="s">
        <v>10</v>
      </c>
      <c r="AS372" s="1" t="str">
        <f t="shared" si="164"/>
        <v>None, Partial</v>
      </c>
      <c r="AT372" s="1" t="str">
        <f t="shared" si="155"/>
        <v>Partial, Full</v>
      </c>
      <c r="AU372" s="1" t="s">
        <v>29</v>
      </c>
      <c r="AV372" s="1" t="str">
        <f t="shared" si="156"/>
        <v>Moist</v>
      </c>
      <c r="AW372" s="1" t="s">
        <v>12</v>
      </c>
      <c r="AX372" s="1" t="str">
        <f t="shared" si="157"/>
        <v>Acid, Neutral, Alkaline</v>
      </c>
      <c r="AY372" s="1" t="b">
        <v>0</v>
      </c>
      <c r="AZ372" s="1" t="b">
        <v>0</v>
      </c>
      <c r="BA372" s="1" t="b">
        <v>0</v>
      </c>
      <c r="BC372" t="str">
        <f t="shared" si="158"/>
        <v>FALSE</v>
      </c>
      <c r="BE372" t="str">
        <f t="shared" si="159"/>
        <v>FALSE</v>
      </c>
      <c r="BF372" s="1" t="b">
        <v>0</v>
      </c>
      <c r="BG372" s="1" t="b">
        <v>0</v>
      </c>
      <c r="BH372" s="1" t="b">
        <v>0</v>
      </c>
      <c r="BJ372" s="1" t="str">
        <f t="shared" si="160"/>
        <v>FALSE</v>
      </c>
      <c r="BL372" t="str">
        <f t="shared" si="161"/>
        <v>FALSE</v>
      </c>
      <c r="BM372" s="1" t="b">
        <v>0</v>
      </c>
      <c r="BN372" s="1" t="b">
        <v>0</v>
      </c>
      <c r="BO372" s="1">
        <f t="shared" si="165"/>
        <v>8</v>
      </c>
      <c r="BP372" s="1" t="s">
        <v>31</v>
      </c>
      <c r="BQ372" s="1" cm="1">
        <f t="array" ref="BQ372">_xlfn.IFS(BP372="None Known",0, LEN(BP372)&gt;500, 5,LEN(BP372)&gt;400, 4, LEN(BP372)&gt;300, 3, LEN(BP372)&gt;200, 2, LEN(BP372)&gt;1, 1)</f>
        <v>0</v>
      </c>
      <c r="BR372" s="1" t="s">
        <v>10826</v>
      </c>
      <c r="BS372" s="1">
        <v>2</v>
      </c>
      <c r="BT372" s="1" t="s">
        <v>10827</v>
      </c>
      <c r="BU372" s="1">
        <v>2</v>
      </c>
      <c r="BV372" s="1" t="s">
        <v>465</v>
      </c>
      <c r="BW372" s="1" t="s">
        <v>31</v>
      </c>
      <c r="BX372" s="1"/>
      <c r="BY372" t="str">
        <f>_xlfn.XLOOKUP($B372,Img_lookup!A:A,Img_lookup!B:B, "Not available")</f>
        <v>a3cc2f2e-d9ac-4aa3-aa20-d27653052581</v>
      </c>
      <c r="BZ372" t="str">
        <f>_xlfn.XLOOKUP($B372,Img_lookup!A:A,Img_lookup!C:C, "Not available")</f>
        <v>Beauty Berry or Callicarpa americana</v>
      </c>
      <c r="CA372" t="str">
        <f>_xlfn.XLOOKUP($B372,Img_lookup!A:A,Img_lookup!D:D, "Not available")</f>
        <v>KirkOls</v>
      </c>
      <c r="CB372" t="str">
        <f>_xlfn.XLOOKUP($B372,Img_lookup!A:A,Img_lookup!E:E, "https://imgur.com/aT5wafe")</f>
        <v>https://api.openverse.engineering/v1/images/a3cc2f2e-d9ac-4aa3-aa20-d27653052581/thumb/</v>
      </c>
    </row>
    <row r="373" spans="1:80" ht="409.6" x14ac:dyDescent="0.15">
      <c r="A373" s="1" t="s">
        <v>761</v>
      </c>
      <c r="B373" s="1" t="s">
        <v>3693</v>
      </c>
      <c r="E373" s="1" t="s">
        <v>3372</v>
      </c>
      <c r="F373" s="1" t="s">
        <v>22</v>
      </c>
      <c r="G373" s="1" t="s">
        <v>22</v>
      </c>
      <c r="H373" s="11" t="str">
        <f t="shared" si="167"/>
        <v>Perennial</v>
      </c>
      <c r="I373" s="1" t="s">
        <v>17107</v>
      </c>
      <c r="J373" s="1">
        <v>2.5</v>
      </c>
      <c r="L373" t="str" cm="1">
        <f t="array" ref="L373">_xlfn.IFS(J373+K373="", "Unknown", J373+K373&gt;3, "Large", J373+K373&gt;0.5, "Medium", J373+K373&gt;0, "Small")</f>
        <v>Medium</v>
      </c>
      <c r="M373" s="1">
        <v>9</v>
      </c>
      <c r="N373" cm="1">
        <f t="array" ref="N373">IF($M373="",INDEX($M$2:$M$2176,MATCH(1,INDEX(($A$2:$A$2176=$A373)*($M$2:$M$2176&lt;&gt;""),0),0)),$M373)</f>
        <v>9</v>
      </c>
      <c r="O373" s="2" t="str">
        <f t="shared" si="162"/>
        <v>Grown indoors</v>
      </c>
      <c r="P373" s="1" t="s">
        <v>3694</v>
      </c>
      <c r="R373" t="str">
        <f t="shared" si="166"/>
        <v>Medium</v>
      </c>
      <c r="T373" s="1"/>
      <c r="U373" s="1"/>
      <c r="V373" s="1" t="s">
        <v>75</v>
      </c>
      <c r="W373" s="6" t="str">
        <f t="shared" si="172"/>
        <v>6</v>
      </c>
      <c r="X373" t="str">
        <f t="shared" si="173"/>
        <v>June</v>
      </c>
      <c r="Y373" s="2" t="str">
        <f t="shared" si="174"/>
        <v>10</v>
      </c>
      <c r="Z373" s="2" t="str">
        <f t="shared" si="175"/>
        <v>October</v>
      </c>
      <c r="AA373" s="1" t="s">
        <v>135</v>
      </c>
      <c r="AB373" s="1" t="str">
        <f>IF(ISNUMBER(SEARCH("-",AA373)),TRIM(LEFT(AA373,FIND("-",AA373)-1)),AA373)</f>
        <v>8</v>
      </c>
      <c r="AC373" s="1" t="str">
        <f>IF(AB373="1", "January", IF(AB373="2", "February", IF(AB373="3", "March", IF(AB373="4", "April", IF(AB373="5", "May", IF(AB373="6", "June", IF(AB373="7", "July", IF(AB373="8", "August", IF(AB373="9", "September", IF(AB373="10", "October", IF(AB373="11", "November", IF(AB373="12", "December", "Other"))))))))))))</f>
        <v>August</v>
      </c>
      <c r="AD373" s="1" t="str">
        <f>IF(ISNUMBER(SEARCH("-",AA373)),TRIM(RIGHT(AA373,LEN(AA373)-SEARCH("-",AA373))),AA373)</f>
        <v>10</v>
      </c>
      <c r="AE373" s="1" t="str">
        <f>IF(AD373="1", "January", IF(AD373="2", "February", IF(AD373="3", "March", IF(AD373="4", "April", IF(AD373="5", "May", IF(AD373="6", "June", IF(AD373="7", "July", IF(AD373="8", "August", IF(AD373="9", "September", IF(AD373="10", "October", IF(AD373="11", "November", IF(AD373="12", "December", "Other"))))))))))))</f>
        <v>October</v>
      </c>
      <c r="AF373" s="16" t="s">
        <v>24344</v>
      </c>
      <c r="AG373" s="1" t="str">
        <f t="shared" si="152"/>
        <v xml:space="preserve">Seed </v>
      </c>
      <c r="AH373" s="2" t="str">
        <f t="shared" si="153"/>
        <v>Sow February in a greenhouse[78]. Only just cover the seed[138]. Germination usually takes place within 1 - 3 months at 18�c[138]. When large enough to handle, prick the seedlings out into individual pots and grow them on in the greenhouse for at least their first winter, planting them out into their permanent positions in late spring or early summer, after the last expected frosts.
Cuttings of half-ripe wood 10cm long, July/August in a frame. High percentage[78].
Cuttings of mature wood of the current season's growth with a heel[78] taken in early spring[200].</v>
      </c>
      <c r="AI373" s="1" t="s">
        <v>3695</v>
      </c>
      <c r="AK373" s="1" t="s">
        <v>17104</v>
      </c>
      <c r="AL373" s="1" t="str">
        <f t="shared" si="163"/>
        <v>Unscented</v>
      </c>
      <c r="AM373" s="1" t="b">
        <v>0</v>
      </c>
      <c r="AN373" s="1" t="b">
        <v>0</v>
      </c>
      <c r="AO373" s="1" t="b">
        <v>0</v>
      </c>
      <c r="AP373" s="5" t="s">
        <v>28</v>
      </c>
      <c r="AQ373" s="5" t="str">
        <f t="shared" si="154"/>
        <v>Light, Medium, Heavy</v>
      </c>
      <c r="AR373" s="1" t="s">
        <v>10</v>
      </c>
      <c r="AS373" s="1" t="str">
        <f t="shared" si="164"/>
        <v>None, Partial</v>
      </c>
      <c r="AT373" s="1" t="str">
        <f t="shared" si="155"/>
        <v>Partial, Full</v>
      </c>
      <c r="AU373" s="1" t="s">
        <v>29</v>
      </c>
      <c r="AV373" s="1" t="str">
        <f t="shared" si="156"/>
        <v>Moist</v>
      </c>
      <c r="AW373" s="1" t="s">
        <v>12</v>
      </c>
      <c r="AX373" s="1" t="str">
        <f t="shared" si="157"/>
        <v>Acid, Neutral, Alkaline</v>
      </c>
      <c r="AY373" s="1" t="b">
        <v>0</v>
      </c>
      <c r="AZ373" s="1" t="b">
        <v>0</v>
      </c>
      <c r="BA373" s="1" t="b">
        <v>0</v>
      </c>
      <c r="BC373" t="str">
        <f t="shared" si="158"/>
        <v>FALSE</v>
      </c>
      <c r="BE373" t="str">
        <f t="shared" si="159"/>
        <v>FALSE</v>
      </c>
      <c r="BF373" s="1" t="b">
        <v>0</v>
      </c>
      <c r="BG373" s="1" t="b">
        <v>0</v>
      </c>
      <c r="BH373" s="1" t="b">
        <v>0</v>
      </c>
      <c r="BJ373" s="1" t="str">
        <f t="shared" si="160"/>
        <v>FALSE</v>
      </c>
      <c r="BL373" t="str">
        <f t="shared" si="161"/>
        <v>FALSE</v>
      </c>
      <c r="BM373" s="1" t="b">
        <v>0</v>
      </c>
      <c r="BN373" s="1" t="b">
        <v>0</v>
      </c>
      <c r="BO373" s="1">
        <f t="shared" si="165"/>
        <v>6</v>
      </c>
      <c r="BP373" s="1" t="s">
        <v>3696</v>
      </c>
      <c r="BQ373" s="1" cm="1">
        <f t="array" ref="BQ373">_xlfn.IFS(BP373="None Known",0, LEN(BP373)&gt;500, 5,LEN(BP373)&gt;400, 4, LEN(BP373)&gt;300, 3, LEN(BP373)&gt;200, 2, LEN(BP373)&gt;1, 1)</f>
        <v>1</v>
      </c>
      <c r="BR373" s="1" t="s">
        <v>3697</v>
      </c>
      <c r="BS373" s="1">
        <v>1</v>
      </c>
      <c r="BT373" s="1" t="s">
        <v>3698</v>
      </c>
      <c r="BU373" s="1">
        <v>2</v>
      </c>
      <c r="BV373" s="1" t="s">
        <v>2225</v>
      </c>
      <c r="BW373" s="1" t="s">
        <v>31</v>
      </c>
      <c r="BX373" s="1"/>
      <c r="BY373" t="str">
        <f>_xlfn.XLOOKUP($B373,Img_lookup!A:A,Img_lookup!B:B, "Not available")</f>
        <v>4b09510f-0be7-4515-b49b-4a29a4ed7213</v>
      </c>
      <c r="BZ373" t="str">
        <f>_xlfn.XLOOKUP($B373,Img_lookup!A:A,Img_lookup!C:C, "Not available")</f>
        <v>Callicarpa macrophylla Vahl</v>
      </c>
      <c r="CA373" t="str">
        <f>_xlfn.XLOOKUP($B373,Img_lookup!A:A,Img_lookup!D:D, "Not available")</f>
        <v>M. G. L'Isle</v>
      </c>
      <c r="CB373" t="str">
        <f>_xlfn.XLOOKUP($B373,Img_lookup!A:A,Img_lookup!E:E, "https://imgur.com/aT5wafe")</f>
        <v>https://api.openverse.engineering/v1/images/4b09510f-0be7-4515-b49b-4a29a4ed7213/thumb/</v>
      </c>
    </row>
    <row r="374" spans="1:80" ht="409.6" x14ac:dyDescent="0.15">
      <c r="A374" s="1" t="s">
        <v>639</v>
      </c>
      <c r="B374" s="1" t="s">
        <v>14304</v>
      </c>
      <c r="C374" s="1" t="s">
        <v>14305</v>
      </c>
      <c r="E374" s="1" t="s">
        <v>14306</v>
      </c>
      <c r="F374" s="1" t="s">
        <v>6</v>
      </c>
      <c r="G374" s="1" t="s">
        <v>6</v>
      </c>
      <c r="H374" s="11" t="str">
        <f t="shared" si="167"/>
        <v>Perennial</v>
      </c>
      <c r="J374" s="1">
        <v>0.89999997600000003</v>
      </c>
      <c r="L374" t="str" cm="1">
        <f t="array" ref="L374">_xlfn.IFS(J374+K374="", "Unknown", J374+K374&gt;3, "Large", J374+K374&gt;0.5, "Medium", J374+K374&gt;0, "Small")</f>
        <v>Medium</v>
      </c>
      <c r="M374" s="1">
        <v>5</v>
      </c>
      <c r="N374" cm="1">
        <f t="array" ref="N374">IF($M374="",INDEX($M$2:$M$2176,MATCH(1,INDEX(($A$2:$A$2176=$A374)*($M$2:$M$2176&lt;&gt;""),0),0)),$M374)</f>
        <v>5</v>
      </c>
      <c r="O374" s="2" t="str">
        <f t="shared" si="162"/>
        <v>Seasonal outdoors</v>
      </c>
      <c r="P374" s="1" t="s">
        <v>14307</v>
      </c>
      <c r="R374" t="str">
        <f t="shared" si="166"/>
        <v>Medium</v>
      </c>
      <c r="T374" s="1"/>
      <c r="U374" s="1"/>
      <c r="V374" s="1" t="s">
        <v>51</v>
      </c>
      <c r="W374" s="6" t="str">
        <f t="shared" si="172"/>
        <v>7</v>
      </c>
      <c r="X374" t="str">
        <f t="shared" si="173"/>
        <v>July</v>
      </c>
      <c r="Y374" s="2" t="str">
        <f t="shared" si="174"/>
        <v>8</v>
      </c>
      <c r="Z374" s="2" t="str">
        <f t="shared" si="175"/>
        <v>August</v>
      </c>
      <c r="AA374" s="1" t="s">
        <v>427</v>
      </c>
      <c r="AB374" s="1" t="str">
        <f>IF(ISNUMBER(SEARCH("-",AA374)),TRIM(LEFT(AA374,FIND("-",AA374)-1)),AA374)</f>
        <v>8</v>
      </c>
      <c r="AC374" s="1" t="str">
        <f>IF(AB374="1", "January", IF(AB374="2", "February", IF(AB374="3", "March", IF(AB374="4", "April", IF(AB374="5", "May", IF(AB374="6", "June", IF(AB374="7", "July", IF(AB374="8", "August", IF(AB374="9", "September", IF(AB374="10", "October", IF(AB374="11", "November", IF(AB374="12", "December", "Other"))))))))))))</f>
        <v>August</v>
      </c>
      <c r="AD374" s="1" t="str">
        <f>IF(ISNUMBER(SEARCH("-",AA374)),TRIM(RIGHT(AA374,LEN(AA374)-SEARCH("-",AA374))),AA374)</f>
        <v>9</v>
      </c>
      <c r="AE374" s="1" t="str">
        <f>IF(AD374="1", "January", IF(AD374="2", "February", IF(AD374="3", "March", IF(AD374="4", "April", IF(AD374="5", "May", IF(AD374="6", "June", IF(AD374="7", "July", IF(AD374="8", "August", IF(AD374="9", "September", IF(AD374="10", "October", IF(AD374="11", "November", IF(AD374="12", "December", "Other"))))))))))))</f>
        <v>September</v>
      </c>
      <c r="AF374" s="16" t="s">
        <v>24345</v>
      </c>
      <c r="AG374" s="1" t="str">
        <f t="shared" si="152"/>
        <v xml:space="preserve">Seed </v>
      </c>
      <c r="AH374" s="2" t="str">
        <f t="shared" si="153"/>
        <v>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v>
      </c>
      <c r="AI374" s="1" t="s">
        <v>14308</v>
      </c>
      <c r="AK374" s="1" t="s">
        <v>17104</v>
      </c>
      <c r="AL374" s="1" t="str">
        <f t="shared" si="163"/>
        <v>Unscented</v>
      </c>
      <c r="AM374" s="1" t="b">
        <v>0</v>
      </c>
      <c r="AN374" s="1" t="b">
        <v>0</v>
      </c>
      <c r="AO374" s="1" t="b">
        <v>0</v>
      </c>
      <c r="AP374" s="5" t="s">
        <v>9</v>
      </c>
      <c r="AQ374" s="5" t="str">
        <f t="shared" si="154"/>
        <v>Light</v>
      </c>
      <c r="AR374" s="1" t="s">
        <v>30</v>
      </c>
      <c r="AS374" s="1" t="str">
        <f t="shared" si="164"/>
        <v>None</v>
      </c>
      <c r="AT374" s="1" t="str">
        <f t="shared" si="155"/>
        <v>Full</v>
      </c>
      <c r="AU374" s="1" t="s">
        <v>11</v>
      </c>
      <c r="AV374" s="1" t="str">
        <f t="shared" si="156"/>
        <v>Dry, Moist</v>
      </c>
      <c r="AW374" s="1" t="s">
        <v>12</v>
      </c>
      <c r="AX374" s="1" t="str">
        <f t="shared" si="157"/>
        <v>Acid, Neutral, Alkaline</v>
      </c>
      <c r="AY374" s="1" t="b">
        <v>0</v>
      </c>
      <c r="AZ374" s="1" t="b">
        <v>0</v>
      </c>
      <c r="BA374" s="1" t="b">
        <v>0</v>
      </c>
      <c r="BC374" t="str">
        <f t="shared" si="158"/>
        <v>FALSE</v>
      </c>
      <c r="BE374" t="str">
        <f t="shared" si="159"/>
        <v>FALSE</v>
      </c>
      <c r="BF374" s="1" t="b">
        <v>1</v>
      </c>
      <c r="BG374" s="1" t="b">
        <v>0</v>
      </c>
      <c r="BH374" s="1" t="b">
        <v>0</v>
      </c>
      <c r="BJ374" s="1" t="str">
        <f t="shared" si="160"/>
        <v>FALSE</v>
      </c>
      <c r="BL374" t="str">
        <f t="shared" si="161"/>
        <v>FALSE</v>
      </c>
      <c r="BM374" s="1" t="b">
        <v>0</v>
      </c>
      <c r="BN374" s="1" t="b">
        <v>0</v>
      </c>
      <c r="BO374" s="1">
        <f t="shared" si="165"/>
        <v>6</v>
      </c>
      <c r="BP374" s="1" t="s">
        <v>31</v>
      </c>
      <c r="BQ374" s="1" cm="1">
        <f t="array" ref="BQ374">_xlfn.IFS(BP374="None Known",0, LEN(BP374)&gt;500, 5,LEN(BP374)&gt;400, 4, LEN(BP374)&gt;300, 3, LEN(BP374)&gt;200, 2, LEN(BP374)&gt;1, 1)</f>
        <v>0</v>
      </c>
      <c r="BR374" s="1" t="s">
        <v>14309</v>
      </c>
      <c r="BS374" s="1">
        <v>2</v>
      </c>
      <c r="BT374" s="1" t="s">
        <v>31</v>
      </c>
      <c r="BU374" s="1">
        <v>0</v>
      </c>
      <c r="BV374" s="1" t="s">
        <v>1859</v>
      </c>
      <c r="BW374" s="1" t="s">
        <v>31</v>
      </c>
      <c r="BX374" s="1"/>
      <c r="BY374" t="str">
        <f>_xlfn.XLOOKUP($B374,Img_lookup!A:A,Img_lookup!B:B, "Not available")</f>
        <v>60bc0b31-3f9b-4362-8cb2-2bbe8792ed78</v>
      </c>
      <c r="BZ374" t="str">
        <f>_xlfn.XLOOKUP($B374,Img_lookup!A:A,Img_lookup!C:C, "Not available")</f>
        <v>Callirhoe digitata Nutt.</v>
      </c>
      <c r="CA374" t="str">
        <f>_xlfn.XLOOKUP($B374,Img_lookup!A:A,Img_lookup!D:D, "Not available")</f>
        <v>John Milton Bigelow</v>
      </c>
      <c r="CB374" t="str">
        <f>_xlfn.XLOOKUP($B374,Img_lookup!A:A,Img_lookup!E:E, "https://imgur.com/aT5wafe")</f>
        <v>https://api.openverse.engineering/v1/images/60bc0b31-3f9b-4362-8cb2-2bbe8792ed78/thumb/</v>
      </c>
    </row>
    <row r="375" spans="1:80" ht="409.6" x14ac:dyDescent="0.15">
      <c r="A375" s="1" t="s">
        <v>639</v>
      </c>
      <c r="B375" s="1" t="s">
        <v>1224</v>
      </c>
      <c r="C375" s="1" t="s">
        <v>1225</v>
      </c>
      <c r="D375" s="1" t="s">
        <v>1226</v>
      </c>
      <c r="E375" s="1" t="s">
        <v>1227</v>
      </c>
      <c r="F375" s="1" t="s">
        <v>6</v>
      </c>
      <c r="G375" s="1" t="s">
        <v>6</v>
      </c>
      <c r="H375" s="11" t="str">
        <f t="shared" si="167"/>
        <v>Perennial</v>
      </c>
      <c r="J375" s="1">
        <v>0.15000000599999999</v>
      </c>
      <c r="K375" s="1">
        <v>0.5</v>
      </c>
      <c r="L375" t="str" cm="1">
        <f t="array" ref="L375">_xlfn.IFS(J375+K375="", "Unknown", J375+K375&gt;3, "Large", J375+K375&gt;0.5, "Medium", J375+K375&gt;0, "Small")</f>
        <v>Medium</v>
      </c>
      <c r="M375" s="1">
        <v>5</v>
      </c>
      <c r="N375" cm="1">
        <f t="array" ref="N375">IF($M375="",INDEX($M$2:$M$2176,MATCH(1,INDEX(($A$2:$A$2176=$A375)*($M$2:$M$2176&lt;&gt;""),0),0)),$M375)</f>
        <v>5</v>
      </c>
      <c r="O375" s="2" t="str">
        <f t="shared" si="162"/>
        <v>Seasonal outdoors</v>
      </c>
      <c r="P375" s="1" t="s">
        <v>1228</v>
      </c>
      <c r="R375" t="str">
        <f t="shared" si="166"/>
        <v>Medium</v>
      </c>
      <c r="T375" s="1"/>
      <c r="U375" s="1"/>
      <c r="V375" s="1" t="s">
        <v>51</v>
      </c>
      <c r="W375" s="6" t="str">
        <f t="shared" si="172"/>
        <v>7</v>
      </c>
      <c r="X375" t="str">
        <f t="shared" si="173"/>
        <v>July</v>
      </c>
      <c r="Y375" s="2" t="str">
        <f t="shared" si="174"/>
        <v>8</v>
      </c>
      <c r="Z375" s="2" t="str">
        <f t="shared" si="175"/>
        <v>August</v>
      </c>
      <c r="AA375" s="1" t="s">
        <v>427</v>
      </c>
      <c r="AB375" s="1" t="str">
        <f>IF(ISNUMBER(SEARCH("-",AA375)),TRIM(LEFT(AA375,FIND("-",AA375)-1)),AA375)</f>
        <v>8</v>
      </c>
      <c r="AC375" s="1" t="str">
        <f>IF(AB375="1", "January", IF(AB375="2", "February", IF(AB375="3", "March", IF(AB375="4", "April", IF(AB375="5", "May", IF(AB375="6", "June", IF(AB375="7", "July", IF(AB375="8", "August", IF(AB375="9", "September", IF(AB375="10", "October", IF(AB375="11", "November", IF(AB375="12", "December", "Other"))))))))))))</f>
        <v>August</v>
      </c>
      <c r="AD375" s="1" t="str">
        <f>IF(ISNUMBER(SEARCH("-",AA375)),TRIM(RIGHT(AA375,LEN(AA375)-SEARCH("-",AA375))),AA375)</f>
        <v>9</v>
      </c>
      <c r="AE375" s="1" t="str">
        <f>IF(AD375="1", "January", IF(AD375="2", "February", IF(AD375="3", "March", IF(AD375="4", "April", IF(AD375="5", "May", IF(AD375="6", "June", IF(AD375="7", "July", IF(AD375="8", "August", IF(AD375="9", "September", IF(AD375="10", "October", IF(AD375="11", "November", IF(AD375="12", "December", "Other"))))))))))))</f>
        <v>September</v>
      </c>
      <c r="AF375" s="16" t="s">
        <v>24345</v>
      </c>
      <c r="AG375" s="1" t="str">
        <f t="shared" si="152"/>
        <v xml:space="preserve">Seed </v>
      </c>
      <c r="AH375" s="2" t="str">
        <f t="shared" si="153"/>
        <v>Sow outdoors or in a cold frame. Plants resent root disturbance so the seed is best sown in situ in April[138], though the slugs will have a field day if you do not protect the plants[K]. If seed is in short supply then sow it in pots in a cold frame, putting a few seeds in each pot, and plant the pots out in early summer once the plants have put on at least 15cm of growth. Germination usually takes place within 1 - 6 months at 15�c[138].
Cuttings of young basal shoots in a frame in sand[1, 200]. Harvest the shoots when they are about 10cm long with plenty of underground stem. Pot them up into individual pots and keep them in light shade in a cold frame or greenhouse until they are rooting well. Plant them out in the summer.
Division[200]. With care since the plant resents root disturbance. We have found that it is best not to disturb this plant and so do not try to divide it, relying instead on taking basal cuttings since these do not disturb the main clump[K].</v>
      </c>
      <c r="AI375" s="1" t="s">
        <v>1229</v>
      </c>
      <c r="AK375" s="1" t="s">
        <v>17104</v>
      </c>
      <c r="AL375" s="1" t="str">
        <f t="shared" si="163"/>
        <v>Unscented</v>
      </c>
      <c r="AM375" s="1" t="b">
        <v>0</v>
      </c>
      <c r="AN375" s="1" t="b">
        <v>0</v>
      </c>
      <c r="AO375" s="1" t="b">
        <v>0</v>
      </c>
      <c r="AP375" s="5" t="s">
        <v>9</v>
      </c>
      <c r="AQ375" s="5" t="str">
        <f t="shared" si="154"/>
        <v>Light</v>
      </c>
      <c r="AR375" s="1" t="s">
        <v>30</v>
      </c>
      <c r="AS375" s="1" t="str">
        <f t="shared" si="164"/>
        <v>None</v>
      </c>
      <c r="AT375" s="1" t="str">
        <f t="shared" si="155"/>
        <v>Full</v>
      </c>
      <c r="AU375" s="1" t="s">
        <v>11</v>
      </c>
      <c r="AV375" s="1" t="str">
        <f t="shared" si="156"/>
        <v>Dry, Moist</v>
      </c>
      <c r="AW375" s="1" t="s">
        <v>12</v>
      </c>
      <c r="AX375" s="1" t="str">
        <f t="shared" si="157"/>
        <v>Acid, Neutral, Alkaline</v>
      </c>
      <c r="AY375" s="1" t="b">
        <v>0</v>
      </c>
      <c r="AZ375" s="1" t="b">
        <v>0</v>
      </c>
      <c r="BA375" s="1" t="b">
        <v>0</v>
      </c>
      <c r="BC375" t="str">
        <f t="shared" si="158"/>
        <v>FALSE</v>
      </c>
      <c r="BE375" t="str">
        <f t="shared" si="159"/>
        <v>FALSE</v>
      </c>
      <c r="BF375" s="1" t="b">
        <v>1</v>
      </c>
      <c r="BG375" s="1" t="b">
        <v>0</v>
      </c>
      <c r="BH375" s="1" t="b">
        <v>1</v>
      </c>
      <c r="BI375" s="1" t="s">
        <v>30</v>
      </c>
      <c r="BJ375" s="1" t="str">
        <f t="shared" si="160"/>
        <v>FALSE</v>
      </c>
      <c r="BL375" t="str">
        <f t="shared" si="161"/>
        <v>FALSE</v>
      </c>
      <c r="BM375" s="1" t="b">
        <v>0</v>
      </c>
      <c r="BN375" s="1" t="b">
        <v>0</v>
      </c>
      <c r="BO375" s="1">
        <f t="shared" si="165"/>
        <v>11</v>
      </c>
      <c r="BP375" s="1" t="s">
        <v>31</v>
      </c>
      <c r="BQ375" s="1" cm="1">
        <f t="array" ref="BQ375">_xlfn.IFS(BP375="None Known",0, LEN(BP375)&gt;500, 5,LEN(BP375)&gt;400, 4, LEN(BP375)&gt;300, 3, LEN(BP375)&gt;200, 2, LEN(BP375)&gt;1, 1)</f>
        <v>0</v>
      </c>
      <c r="BR375" s="1" t="s">
        <v>1230</v>
      </c>
      <c r="BS375" s="1">
        <v>3</v>
      </c>
      <c r="BT375" s="1" t="s">
        <v>1231</v>
      </c>
      <c r="BU375" s="1">
        <v>2</v>
      </c>
      <c r="BV375" s="1" t="s">
        <v>209</v>
      </c>
      <c r="BW375" s="1" t="s">
        <v>31</v>
      </c>
      <c r="BX375" s="1"/>
      <c r="BY375" t="str">
        <f>_xlfn.XLOOKUP($B375,Img_lookup!A:A,Img_lookup!B:B, "Not available")</f>
        <v>f051dbbc-3884-486f-ad99-b95fa2af5a04</v>
      </c>
      <c r="BZ375" t="str">
        <f>_xlfn.XLOOKUP($B375,Img_lookup!A:A,Img_lookup!C:C, "Not available")</f>
        <v>160706 118 Wave Hill - Wild Garden, Callirhoe involucrata Wine Cups, Asclepias tuberosa Butterfly Weed</v>
      </c>
      <c r="CA375" t="str">
        <f>_xlfn.XLOOKUP($B375,Img_lookup!A:A,Img_lookup!D:D, "Not available")</f>
        <v>cultivar413</v>
      </c>
      <c r="CB375" t="str">
        <f>_xlfn.XLOOKUP($B375,Img_lookup!A:A,Img_lookup!E:E, "https://imgur.com/aT5wafe")</f>
        <v>https://api.openverse.engineering/v1/images/f051dbbc-3884-486f-ad99-b95fa2af5a04/thumb/</v>
      </c>
    </row>
    <row r="376" spans="1:80" ht="409.6" x14ac:dyDescent="0.15">
      <c r="A376" s="1" t="s">
        <v>139</v>
      </c>
      <c r="B376" s="1" t="s">
        <v>5002</v>
      </c>
      <c r="C376" s="1" t="s">
        <v>5003</v>
      </c>
      <c r="D376" s="1" t="s">
        <v>5004</v>
      </c>
      <c r="E376" s="1" t="s">
        <v>5005</v>
      </c>
      <c r="F376" s="1" t="s">
        <v>22</v>
      </c>
      <c r="G376" s="1" t="s">
        <v>22</v>
      </c>
      <c r="H376" s="11" t="str">
        <f t="shared" si="167"/>
        <v>Perennial</v>
      </c>
      <c r="I376" s="1" t="s">
        <v>17108</v>
      </c>
      <c r="J376" s="1">
        <v>0.60000002399999997</v>
      </c>
      <c r="K376" s="1">
        <v>0.5</v>
      </c>
      <c r="L376" t="str" cm="1">
        <f t="array" ref="L376">_xlfn.IFS(J376+K376="", "Unknown", J376+K376&gt;3, "Large", J376+K376&gt;0.5, "Medium", J376+K376&gt;0, "Small")</f>
        <v>Medium</v>
      </c>
      <c r="M376" s="1">
        <v>4</v>
      </c>
      <c r="N376" cm="1">
        <f t="array" ref="N376">IF($M376="",INDEX($M$2:$M$2176,MATCH(1,INDEX(($A$2:$A$2176=$A376)*($M$2:$M$2176&lt;&gt;""),0),0)),$M376)</f>
        <v>4</v>
      </c>
      <c r="O376" s="2" t="str">
        <f t="shared" si="162"/>
        <v>Hardy to cold</v>
      </c>
      <c r="P376" s="1" t="s">
        <v>5006</v>
      </c>
      <c r="R376" t="str">
        <f t="shared" si="166"/>
        <v>Medium</v>
      </c>
      <c r="S376" s="1" t="s">
        <v>24</v>
      </c>
      <c r="T376" s="1" t="str">
        <f>LEFT(S376,FIND("-",S376)-1)</f>
        <v xml:space="preserve">1 </v>
      </c>
      <c r="U376" s="1" t="str">
        <f>RIGHT(S376,FIND("-",S376)-1)</f>
        <v>12</v>
      </c>
      <c r="V376" s="1" t="s">
        <v>177</v>
      </c>
      <c r="W376" s="6" t="str">
        <f t="shared" si="172"/>
        <v>7</v>
      </c>
      <c r="X376" t="str">
        <f t="shared" si="173"/>
        <v>July</v>
      </c>
      <c r="Y376" s="2" t="str">
        <f t="shared" si="174"/>
        <v>10</v>
      </c>
      <c r="Z376" s="2" t="str">
        <f t="shared" si="175"/>
        <v>October</v>
      </c>
      <c r="AA376" s="1" t="s">
        <v>907</v>
      </c>
      <c r="AB376" s="1" t="str">
        <f>IF(ISNUMBER(SEARCH("-",AA376)),TRIM(LEFT(AA376,FIND("-",AA376)-1)),AA376)</f>
        <v>10</v>
      </c>
      <c r="AC376" s="1" t="str">
        <f>IF(AB376="1", "January", IF(AB376="2", "February", IF(AB376="3", "March", IF(AB376="4", "April", IF(AB376="5", "May", IF(AB376="6", "June", IF(AB376="7", "July", IF(AB376="8", "August", IF(AB376="9", "September", IF(AB376="10", "October", IF(AB376="11", "November", IF(AB376="12", "December", "Other"))))))))))))</f>
        <v>October</v>
      </c>
      <c r="AD376" s="1" t="str">
        <f>IF(ISNUMBER(SEARCH("-",AA376)),TRIM(RIGHT(AA376,LEN(AA376)-SEARCH("-",AA376))),AA376)</f>
        <v>11</v>
      </c>
      <c r="AE376" s="1" t="str">
        <f>IF(AD376="1", "January", IF(AD376="2", "February", IF(AD376="3", "March", IF(AD376="4", "April", IF(AD376="5", "May", IF(AD376="6", "June", IF(AD376="7", "July", IF(AD376="8", "August", IF(AD376="9", "September", IF(AD376="10", "October", IF(AD376="11", "November", IF(AD376="12", "December", "Other"))))))))))))</f>
        <v>November</v>
      </c>
      <c r="AF376" s="16" t="s">
        <v>24346</v>
      </c>
      <c r="AG376" s="1" t="str">
        <f t="shared" si="152"/>
        <v xml:space="preserve">Seed </v>
      </c>
      <c r="AH376" s="2" t="str">
        <f t="shared" si="153"/>
        <v>Sow as soon as it is ripe or in February in a shaded part of the greenhouse[78, 113]. Surface sow or only just cover the seed[113, 138]. Cold stratification for 4 - 20 weeks aids germination[138]. The seed usually germinates in 1 - 2 months at 20�c. When large enough to handle, prick the seedlings out into individual pots and grow them on in the greenhouse for at least their first winter, planting them out into their permanent positions in late spring or early summer, after the last expected frosts.
Cuttings of half-ripe wood 4 - 5cm with a heel, July/August in a frame. Good percentage[78].
Cuttings of mature wood of the current season's growth, 5 - 7cm with a heel, October/November in a frame. Good percentage[78].
Layering in autumn[78].
Division in spring. Dig up the plant 12 months prior to division and replant it 15 - 30cm deeper in the soil in order to encourage rooting along the stems. When ready to take the divisions, it is just a matter of digging up the plant and cutting off sections of stem with roots on them. These are best potted up and kept in a cold frame or greenhouse until they are well rooted before planting them out in the summer or following spring.</v>
      </c>
      <c r="AI376" s="1" t="s">
        <v>5007</v>
      </c>
      <c r="AJ376" s="1" t="s">
        <v>23818</v>
      </c>
      <c r="AK376" s="1" t="s">
        <v>17104</v>
      </c>
      <c r="AL376" s="1" t="str">
        <f t="shared" si="163"/>
        <v>Unscented</v>
      </c>
      <c r="AM376" s="1" t="b">
        <v>0</v>
      </c>
      <c r="AN376" s="1" t="b">
        <v>1</v>
      </c>
      <c r="AO376" s="1" t="b">
        <v>0</v>
      </c>
      <c r="AP376" s="5" t="s">
        <v>54</v>
      </c>
      <c r="AQ376" s="5" t="str">
        <f t="shared" si="154"/>
        <v>Light, Medium</v>
      </c>
      <c r="AR376" s="1" t="s">
        <v>10</v>
      </c>
      <c r="AS376" s="1" t="str">
        <f t="shared" si="164"/>
        <v>None, Partial</v>
      </c>
      <c r="AT376" s="1" t="str">
        <f t="shared" si="155"/>
        <v>Partial, Full</v>
      </c>
      <c r="AU376" s="1" t="s">
        <v>11</v>
      </c>
      <c r="AV376" s="1" t="str">
        <f t="shared" si="156"/>
        <v>Dry, Moist</v>
      </c>
      <c r="AW376" s="1" t="s">
        <v>146</v>
      </c>
      <c r="AX376" s="1" t="str">
        <f t="shared" si="157"/>
        <v>Acid</v>
      </c>
      <c r="AY376" s="1" t="b">
        <v>1</v>
      </c>
      <c r="AZ376" s="1" t="b">
        <v>0</v>
      </c>
      <c r="BA376" s="1" t="b">
        <v>0</v>
      </c>
      <c r="BB376" s="1" t="s">
        <v>29</v>
      </c>
      <c r="BC376" t="str">
        <f t="shared" si="158"/>
        <v>TRUE</v>
      </c>
      <c r="BE376" t="str">
        <f t="shared" si="159"/>
        <v>FALSE</v>
      </c>
      <c r="BF376" s="1" t="b">
        <v>1</v>
      </c>
      <c r="BG376" s="1" t="b">
        <v>0</v>
      </c>
      <c r="BH376" s="1" t="b">
        <v>0</v>
      </c>
      <c r="BJ376" s="1" t="str">
        <f t="shared" si="160"/>
        <v>FALSE</v>
      </c>
      <c r="BL376" t="str">
        <f t="shared" si="161"/>
        <v>FALSE</v>
      </c>
      <c r="BM376" s="1" t="b">
        <v>0</v>
      </c>
      <c r="BN376" s="1" t="b">
        <v>1</v>
      </c>
      <c r="BO376" s="1">
        <f t="shared" si="165"/>
        <v>16</v>
      </c>
      <c r="BP376" s="1" t="s">
        <v>5008</v>
      </c>
      <c r="BQ376" s="1" cm="1">
        <f t="array" ref="BQ376">_xlfn.IFS(BP376="None Known",0, LEN(BP376)&gt;500, 5,LEN(BP376)&gt;400, 4, LEN(BP376)&gt;300, 3, LEN(BP376)&gt;200, 2, LEN(BP376)&gt;1, 1)</f>
        <v>5</v>
      </c>
      <c r="BR376" s="1" t="s">
        <v>5009</v>
      </c>
      <c r="BS376" s="1">
        <v>3</v>
      </c>
      <c r="BT376" s="1" t="s">
        <v>5010</v>
      </c>
      <c r="BU376" s="1">
        <v>2</v>
      </c>
      <c r="BV376" s="1" t="s">
        <v>702</v>
      </c>
      <c r="BW376" s="1" t="s">
        <v>31</v>
      </c>
      <c r="BX376" s="1"/>
      <c r="BY376" t="str">
        <f>_xlfn.XLOOKUP($B376,Img_lookup!A:A,Img_lookup!B:B, "Not available")</f>
        <v>eaa88e13-a9ae-4834-925d-29184f8aea7c</v>
      </c>
      <c r="BZ376" t="str">
        <f>_xlfn.XLOOKUP($B376,Img_lookup!A:A,Img_lookup!C:C, "Not available")</f>
        <v>Heather (Calluna vulgaris)</v>
      </c>
      <c r="CA376" t="str">
        <f>_xlfn.XLOOKUP($B376,Img_lookup!A:A,Img_lookup!D:D, "Not available")</f>
        <v>foxypar4</v>
      </c>
      <c r="CB376" t="str">
        <f>_xlfn.XLOOKUP($B376,Img_lookup!A:A,Img_lookup!E:E, "https://imgur.com/aT5wafe")</f>
        <v>https://api.openverse.engineering/v1/images/eaa88e13-a9ae-4834-925d-29184f8aea7c/thumb/</v>
      </c>
    </row>
    <row r="377" spans="1:80" ht="409.6" x14ac:dyDescent="0.15">
      <c r="A377" s="1" t="s">
        <v>375</v>
      </c>
      <c r="B377" s="1" t="s">
        <v>4370</v>
      </c>
      <c r="C377" s="1" t="s">
        <v>4371</v>
      </c>
      <c r="E377" s="1" t="s">
        <v>4372</v>
      </c>
      <c r="F377" s="1" t="s">
        <v>6</v>
      </c>
      <c r="G377" s="1" t="s">
        <v>6</v>
      </c>
      <c r="H377" s="11" t="str">
        <f t="shared" si="167"/>
        <v>Perennial</v>
      </c>
      <c r="J377" s="1">
        <v>0.30000001199999998</v>
      </c>
      <c r="K377" s="1">
        <v>0.30000001199999998</v>
      </c>
      <c r="L377" t="str" cm="1">
        <f t="array" ref="L377">_xlfn.IFS(J377+K377="", "Unknown", J377+K377&gt;3, "Large", J377+K377&gt;0.5, "Medium", J377+K377&gt;0, "Small")</f>
        <v>Medium</v>
      </c>
      <c r="M377" s="1">
        <v>3</v>
      </c>
      <c r="N377" cm="1">
        <f t="array" ref="N377">IF($M377="",INDEX($M$2:$M$2176,MATCH(1,INDEX(($A$2:$A$2176=$A377)*($M$2:$M$2176&lt;&gt;""),0),0)),$M377)</f>
        <v>3</v>
      </c>
      <c r="O377" s="2" t="str">
        <f t="shared" si="162"/>
        <v>Hardy to cold</v>
      </c>
      <c r="P377" s="1" t="s">
        <v>4373</v>
      </c>
      <c r="R377" t="str">
        <f t="shared" si="166"/>
        <v>Medium</v>
      </c>
      <c r="T377" s="1"/>
      <c r="U377" s="1"/>
      <c r="V377" s="1" t="s">
        <v>4374</v>
      </c>
      <c r="W377" s="6" t="str">
        <f t="shared" si="172"/>
        <v>3</v>
      </c>
      <c r="X377" t="str">
        <f t="shared" si="173"/>
        <v>March</v>
      </c>
      <c r="Y377" s="2" t="str">
        <f t="shared" si="174"/>
        <v>7</v>
      </c>
      <c r="Z377" s="2" t="str">
        <f t="shared" si="175"/>
        <v>July</v>
      </c>
      <c r="AF377" s="16" t="s">
        <v>23996</v>
      </c>
      <c r="AG377" s="1" t="str">
        <f t="shared" si="152"/>
        <v xml:space="preserve">Seed </v>
      </c>
      <c r="AH377" s="2" t="str">
        <f t="shared" si="153"/>
        <v>Best sown as soon as it is ripe in a cold frame in late summer[200]. Stand the pots in 2 - 3cm of water to keep the soil wet. The seed usually germinates in 1 - 3 months at 15�c[138]. When they are large enough to handle, prick the seedlings out into individual pots and grow them on in a tray of water in a cold frame until they are at least 15cm tall. Plant them out into their permanent positions in the summer.
Division in early spring or autumn[200]. Very easy, larger clumps can be replanted direct into their permanent positions, though it is best to pot up smaller clumps and grow them on in a cold frame until they are rooting well. Plant them out in the summer or following spring.</v>
      </c>
      <c r="AI377" s="1" t="s">
        <v>4375</v>
      </c>
      <c r="AJ377" s="1" t="s">
        <v>23819</v>
      </c>
      <c r="AK377" s="1" t="s">
        <v>17104</v>
      </c>
      <c r="AL377" s="1" t="str">
        <f t="shared" si="163"/>
        <v>Unscented</v>
      </c>
      <c r="AM377" s="1" t="b">
        <v>0</v>
      </c>
      <c r="AN377" s="1" t="b">
        <v>0</v>
      </c>
      <c r="AO377" s="1" t="b">
        <v>0</v>
      </c>
      <c r="AP377" s="5" t="s">
        <v>28</v>
      </c>
      <c r="AQ377" s="5" t="str">
        <f t="shared" si="154"/>
        <v>Light, Medium, Heavy</v>
      </c>
      <c r="AR377" s="1" t="s">
        <v>10</v>
      </c>
      <c r="AS377" s="1" t="str">
        <f t="shared" si="164"/>
        <v>None, Partial</v>
      </c>
      <c r="AT377" s="1" t="str">
        <f t="shared" si="155"/>
        <v>Partial, Full</v>
      </c>
      <c r="AU377" s="1" t="s">
        <v>919</v>
      </c>
      <c r="AV377" s="1" t="str">
        <f t="shared" si="156"/>
        <v>Wet/Water</v>
      </c>
      <c r="AW377" s="1" t="s">
        <v>12</v>
      </c>
      <c r="AX377" s="1" t="str">
        <f t="shared" si="157"/>
        <v>Acid, Neutral, Alkaline</v>
      </c>
      <c r="AY377" s="1" t="b">
        <v>0</v>
      </c>
      <c r="AZ377" s="1" t="b">
        <v>0</v>
      </c>
      <c r="BA377" s="1" t="b">
        <v>0</v>
      </c>
      <c r="BC377" t="str">
        <f t="shared" si="158"/>
        <v>FALSE</v>
      </c>
      <c r="BE377" t="str">
        <f t="shared" si="159"/>
        <v>FALSE</v>
      </c>
      <c r="BF377" s="1" t="b">
        <v>0</v>
      </c>
      <c r="BG377" s="1" t="b">
        <v>1</v>
      </c>
      <c r="BH377" s="1" t="b">
        <v>0</v>
      </c>
      <c r="BJ377" s="1" t="str">
        <f t="shared" si="160"/>
        <v>FALSE</v>
      </c>
      <c r="BL377" t="str">
        <f t="shared" si="161"/>
        <v>FALSE</v>
      </c>
      <c r="BM377" s="1" t="b">
        <v>0</v>
      </c>
      <c r="BN377" s="1" t="b">
        <v>1</v>
      </c>
      <c r="BO377" s="1">
        <f t="shared" si="165"/>
        <v>10</v>
      </c>
      <c r="BP377" s="1" t="s">
        <v>4376</v>
      </c>
      <c r="BQ377" s="1" cm="1">
        <f t="array" ref="BQ377">_xlfn.IFS(BP377="None Known",0, LEN(BP377)&gt;500, 5,LEN(BP377)&gt;400, 4, LEN(BP377)&gt;300, 3, LEN(BP377)&gt;200, 2, LEN(BP377)&gt;1, 1)</f>
        <v>2</v>
      </c>
      <c r="BR377" s="1" t="s">
        <v>4377</v>
      </c>
      <c r="BS377" s="1">
        <v>2</v>
      </c>
      <c r="BT377" s="1" t="s">
        <v>4378</v>
      </c>
      <c r="BU377" s="1">
        <v>2</v>
      </c>
      <c r="BV377" s="1" t="s">
        <v>3956</v>
      </c>
      <c r="BW377" s="1" t="s">
        <v>4379</v>
      </c>
      <c r="BX377" s="1"/>
      <c r="BY377" t="str">
        <f>_xlfn.XLOOKUP($B377,Img_lookup!A:A,Img_lookup!B:B, "Not available")</f>
        <v>46ec498c-5b61-4820-a84e-3444c4c89a00</v>
      </c>
      <c r="BZ377" t="str">
        <f>_xlfn.XLOOKUP($B377,Img_lookup!A:A,Img_lookup!C:C, "Not available")</f>
        <v>Sumpf-Dotterblume (Caltha palustris)</v>
      </c>
      <c r="CA377" t="str">
        <f>_xlfn.XLOOKUP($B377,Img_lookup!A:A,Img_lookup!D:D, "Not available")</f>
        <v>blumenbiene</v>
      </c>
      <c r="CB377" t="str">
        <f>_xlfn.XLOOKUP($B377,Img_lookup!A:A,Img_lookup!E:E, "https://imgur.com/aT5wafe")</f>
        <v>https://api.openverse.engineering/v1/images/46ec498c-5b61-4820-a84e-3444c4c89a00/thumb/</v>
      </c>
    </row>
    <row r="378" spans="1:80" ht="409.6" x14ac:dyDescent="0.15">
      <c r="A378" s="1" t="s">
        <v>5080</v>
      </c>
      <c r="B378" s="1" t="s">
        <v>15995</v>
      </c>
      <c r="C378" s="1" t="s">
        <v>15996</v>
      </c>
      <c r="D378" s="1" t="s">
        <v>15997</v>
      </c>
      <c r="E378" s="1" t="s">
        <v>15998</v>
      </c>
      <c r="F378" s="1" t="s">
        <v>22</v>
      </c>
      <c r="G378" s="1" t="s">
        <v>22</v>
      </c>
      <c r="H378" s="11" t="str">
        <f t="shared" si="167"/>
        <v>Perennial</v>
      </c>
      <c r="I378" s="1" t="s">
        <v>17107</v>
      </c>
      <c r="J378" s="1">
        <v>2.7000000480000002</v>
      </c>
      <c r="K378" s="1">
        <v>2</v>
      </c>
      <c r="L378" t="str" cm="1">
        <f t="array" ref="L378">_xlfn.IFS(J378+K378="", "Unknown", J378+K378&gt;3, "Large", J378+K378&gt;0.5, "Medium", J378+K378&gt;0, "Small")</f>
        <v>Large</v>
      </c>
      <c r="M378" s="1">
        <v>5</v>
      </c>
      <c r="N378" cm="1">
        <f t="array" ref="N378">IF($M378="",INDEX($M$2:$M$2176,MATCH(1,INDEX(($A$2:$A$2176=$A378)*($M$2:$M$2176&lt;&gt;""),0),0)),$M378)</f>
        <v>5</v>
      </c>
      <c r="O378" s="2" t="str">
        <f t="shared" si="162"/>
        <v>Seasonal outdoors</v>
      </c>
      <c r="P378" s="1" t="s">
        <v>15999</v>
      </c>
      <c r="Q378" s="1" t="s">
        <v>17110</v>
      </c>
      <c r="R378" t="str">
        <f t="shared" si="166"/>
        <v>Medium</v>
      </c>
      <c r="T378" s="1"/>
      <c r="U378" s="1"/>
      <c r="V378" s="1" t="s">
        <v>307</v>
      </c>
      <c r="W378" s="6" t="str">
        <f t="shared" si="172"/>
        <v>6</v>
      </c>
      <c r="X378" t="str">
        <f t="shared" si="173"/>
        <v>June</v>
      </c>
      <c r="Y378" s="2" t="str">
        <f t="shared" si="174"/>
        <v>7</v>
      </c>
      <c r="Z378" s="2" t="str">
        <f t="shared" si="175"/>
        <v>July</v>
      </c>
      <c r="AF378" s="16" t="s">
        <v>23997</v>
      </c>
      <c r="AG378" s="1" t="str">
        <f t="shared" si="152"/>
        <v xml:space="preserve">Seed </v>
      </c>
      <c r="AH378" s="2" t="str">
        <f t="shared" si="153"/>
        <v>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v>
      </c>
      <c r="AI378" s="1" t="s">
        <v>16000</v>
      </c>
      <c r="AK378" s="1" t="s">
        <v>17104</v>
      </c>
      <c r="AL378" s="1" t="str">
        <f t="shared" si="163"/>
        <v>Scented</v>
      </c>
      <c r="AM378" s="1" t="b">
        <v>1</v>
      </c>
      <c r="AN378" s="1" t="b">
        <v>1</v>
      </c>
      <c r="AO378" s="1" t="b">
        <v>0</v>
      </c>
      <c r="AP378" s="5" t="s">
        <v>54</v>
      </c>
      <c r="AQ378" s="5" t="str">
        <f t="shared" si="154"/>
        <v>Light, Medium</v>
      </c>
      <c r="AR378" s="1" t="s">
        <v>10</v>
      </c>
      <c r="AS378" s="1" t="str">
        <f t="shared" si="164"/>
        <v>None, Partial</v>
      </c>
      <c r="AT378" s="1" t="str">
        <f t="shared" si="155"/>
        <v>Partial, Full</v>
      </c>
      <c r="AU378" s="1" t="s">
        <v>29</v>
      </c>
      <c r="AV378" s="1" t="str">
        <f t="shared" si="156"/>
        <v>Moist</v>
      </c>
      <c r="AW378" s="1" t="s">
        <v>12</v>
      </c>
      <c r="AX378" s="1" t="str">
        <f t="shared" si="157"/>
        <v>Acid, Neutral, Alkaline</v>
      </c>
      <c r="AY378" s="1" t="b">
        <v>0</v>
      </c>
      <c r="AZ378" s="1" t="b">
        <v>0</v>
      </c>
      <c r="BA378" s="1" t="b">
        <v>0</v>
      </c>
      <c r="BC378" t="str">
        <f t="shared" si="158"/>
        <v>FALSE</v>
      </c>
      <c r="BE378" t="str">
        <f t="shared" si="159"/>
        <v>FALSE</v>
      </c>
      <c r="BF378" s="1" t="b">
        <v>0</v>
      </c>
      <c r="BG378" s="1" t="b">
        <v>0</v>
      </c>
      <c r="BH378" s="1" t="b">
        <v>0</v>
      </c>
      <c r="BI378" s="1" t="s">
        <v>77</v>
      </c>
      <c r="BJ378" s="1" t="str">
        <f t="shared" si="160"/>
        <v>TRUE</v>
      </c>
      <c r="BL378" t="str">
        <f t="shared" si="161"/>
        <v>FALSE</v>
      </c>
      <c r="BM378" s="1" t="b">
        <v>0</v>
      </c>
      <c r="BN378" s="1" t="b">
        <v>0</v>
      </c>
      <c r="BO378" s="1">
        <f t="shared" si="165"/>
        <v>12</v>
      </c>
      <c r="BP378" s="1" t="s">
        <v>16001</v>
      </c>
      <c r="BQ378" s="1" cm="1">
        <f t="array" ref="BQ378">_xlfn.IFS(BP378="None Known",0, LEN(BP378)&gt;500, 5,LEN(BP378)&gt;400, 4, LEN(BP378)&gt;300, 3, LEN(BP378)&gt;200, 2, LEN(BP378)&gt;1, 1)</f>
        <v>1</v>
      </c>
      <c r="BR378" s="1" t="s">
        <v>16002</v>
      </c>
      <c r="BS378" s="1">
        <v>3</v>
      </c>
      <c r="BT378" s="1" t="s">
        <v>16003</v>
      </c>
      <c r="BU378" s="1">
        <v>2</v>
      </c>
      <c r="BV378" s="1" t="s">
        <v>465</v>
      </c>
      <c r="BW378" s="1" t="s">
        <v>16004</v>
      </c>
      <c r="BX378" s="1"/>
      <c r="BY378" t="str">
        <f>_xlfn.XLOOKUP($B378,Img_lookup!A:A,Img_lookup!B:B, "Not available")</f>
        <v>532e8cb0-48de-4ee1-84d8-8c49c755eed5</v>
      </c>
      <c r="BZ378" t="str">
        <f>_xlfn.XLOOKUP($B378,Img_lookup!A:A,Img_lookup!C:C, "Not available")</f>
        <v>Sweet Shrub - Calycanthus floridus, Jones Preserve, Washington, Virginia</v>
      </c>
      <c r="CA378" t="str">
        <f>_xlfn.XLOOKUP($B378,Img_lookup!A:A,Img_lookup!D:D, "Not available")</f>
        <v>Judy Gallagher</v>
      </c>
      <c r="CB378" t="str">
        <f>_xlfn.XLOOKUP($B378,Img_lookup!A:A,Img_lookup!E:E, "https://imgur.com/aT5wafe")</f>
        <v>https://api.openverse.engineering/v1/images/532e8cb0-48de-4ee1-84d8-8c49c755eed5/thumb/</v>
      </c>
    </row>
    <row r="379" spans="1:80" ht="409.6" x14ac:dyDescent="0.15">
      <c r="A379" s="1" t="s">
        <v>5080</v>
      </c>
      <c r="B379" s="1" t="s">
        <v>5081</v>
      </c>
      <c r="C379" s="1" t="s">
        <v>5082</v>
      </c>
      <c r="D379" s="1" t="s">
        <v>5083</v>
      </c>
      <c r="E379" s="1" t="s">
        <v>5084</v>
      </c>
      <c r="F379" s="1" t="s">
        <v>22</v>
      </c>
      <c r="G379" s="1" t="s">
        <v>22</v>
      </c>
      <c r="H379" s="11" t="str">
        <f t="shared" si="167"/>
        <v>Perennial</v>
      </c>
      <c r="I379" s="1" t="s">
        <v>17107</v>
      </c>
      <c r="J379" s="1">
        <v>3</v>
      </c>
      <c r="L379" t="str" cm="1">
        <f t="array" ref="L379">_xlfn.IFS(J379+K379="", "Unknown", J379+K379&gt;3, "Large", J379+K379&gt;0.5, "Medium", J379+K379&gt;0, "Small")</f>
        <v>Medium</v>
      </c>
      <c r="M379" s="1">
        <v>6</v>
      </c>
      <c r="N379" cm="1">
        <f t="array" ref="N379">IF($M379="",INDEX($M$2:$M$2176,MATCH(1,INDEX(($A$2:$A$2176=$A379)*($M$2:$M$2176&lt;&gt;""),0),0)),$M379)</f>
        <v>6</v>
      </c>
      <c r="O379" s="2" t="str">
        <f t="shared" si="162"/>
        <v>Seasonal outdoors</v>
      </c>
      <c r="P379" s="1" t="s">
        <v>5085</v>
      </c>
      <c r="R379" t="str">
        <f t="shared" si="166"/>
        <v>Medium</v>
      </c>
      <c r="T379" s="1"/>
      <c r="U379" s="1"/>
      <c r="V379" s="1" t="s">
        <v>307</v>
      </c>
      <c r="W379" s="6" t="str">
        <f t="shared" si="172"/>
        <v>6</v>
      </c>
      <c r="X379" t="str">
        <f t="shared" si="173"/>
        <v>June</v>
      </c>
      <c r="Y379" s="2" t="str">
        <f t="shared" si="174"/>
        <v>7</v>
      </c>
      <c r="Z379" s="2" t="str">
        <f t="shared" si="175"/>
        <v>July</v>
      </c>
      <c r="AF379" s="16" t="s">
        <v>23997</v>
      </c>
      <c r="AG379" s="1" t="str">
        <f t="shared" si="152"/>
        <v xml:space="preserve">Seed </v>
      </c>
      <c r="AH379" s="2" t="str">
        <f t="shared" si="153"/>
        <v>Best sown in a cold frame as soon as it is ripe. If the seed is harvested 'green' (as soon as it has fully developed but before it has dried on the plant) and sown immediately it can germinate in 3 weeks[113]. Dried seed germinates in 1 - 6 months at 15�c[138]. Stored seed requires between 3 weeks and 3 months cold stratification before sowing in the spring. When large enough to handle, prick out the seedlings into individual pots and grow them on in the greenhouse for their first winter. Plant out in late spring or early summer of the following year.
Cuttings of half-ripe wood, July/August in a frame. They can be difficult[113].
Layering in spring. Sever the new plants in a wet spell of weather about 15 months later and then lift them in the autumn[78]. High percentage[78].
Division of suckers in early spring[11]. Very easy, they can be planted straight out into their permanent positions if required.</v>
      </c>
      <c r="AI379" s="1" t="s">
        <v>5086</v>
      </c>
      <c r="AK379" s="1" t="s">
        <v>17104</v>
      </c>
      <c r="AL379" s="1" t="str">
        <f t="shared" si="163"/>
        <v>Scented</v>
      </c>
      <c r="AM379" s="1" t="b">
        <v>1</v>
      </c>
      <c r="AN379" s="1" t="b">
        <v>1</v>
      </c>
      <c r="AO379" s="1" t="b">
        <v>0</v>
      </c>
      <c r="AP379" s="5" t="s">
        <v>28</v>
      </c>
      <c r="AQ379" s="5" t="str">
        <f t="shared" si="154"/>
        <v>Light, Medium, Heavy</v>
      </c>
      <c r="AR379" s="1" t="s">
        <v>10</v>
      </c>
      <c r="AS379" s="1" t="str">
        <f t="shared" si="164"/>
        <v>None, Partial</v>
      </c>
      <c r="AT379" s="1" t="str">
        <f t="shared" si="155"/>
        <v>Partial, Full</v>
      </c>
      <c r="AU379" s="1" t="s">
        <v>29</v>
      </c>
      <c r="AV379" s="1" t="str">
        <f t="shared" si="156"/>
        <v>Moist</v>
      </c>
      <c r="AW379" s="1" t="s">
        <v>12</v>
      </c>
      <c r="AX379" s="1" t="str">
        <f t="shared" si="157"/>
        <v>Acid, Neutral, Alkaline</v>
      </c>
      <c r="AY379" s="1" t="b">
        <v>0</v>
      </c>
      <c r="AZ379" s="1" t="b">
        <v>0</v>
      </c>
      <c r="BA379" s="1" t="b">
        <v>0</v>
      </c>
      <c r="BC379" t="str">
        <f t="shared" si="158"/>
        <v>FALSE</v>
      </c>
      <c r="BE379" t="str">
        <f t="shared" si="159"/>
        <v>FALSE</v>
      </c>
      <c r="BF379" s="1" t="b">
        <v>0</v>
      </c>
      <c r="BG379" s="1" t="b">
        <v>0</v>
      </c>
      <c r="BH379" s="1" t="b">
        <v>0</v>
      </c>
      <c r="BJ379" s="1" t="str">
        <f t="shared" si="160"/>
        <v>FALSE</v>
      </c>
      <c r="BL379" t="str">
        <f t="shared" si="161"/>
        <v>FALSE</v>
      </c>
      <c r="BM379" s="1" t="b">
        <v>0</v>
      </c>
      <c r="BN379" s="1" t="b">
        <v>0</v>
      </c>
      <c r="BO379" s="1">
        <f t="shared" si="165"/>
        <v>7</v>
      </c>
      <c r="BP379" s="1" t="s">
        <v>31</v>
      </c>
      <c r="BQ379" s="1" cm="1">
        <f t="array" ref="BQ379">_xlfn.IFS(BP379="None Known",0, LEN(BP379)&gt;500, 5,LEN(BP379)&gt;400, 4, LEN(BP379)&gt;300, 3, LEN(BP379)&gt;200, 2, LEN(BP379)&gt;1, 1)</f>
        <v>0</v>
      </c>
      <c r="BR379" s="1" t="s">
        <v>5087</v>
      </c>
      <c r="BS379" s="1">
        <v>2</v>
      </c>
      <c r="BT379" s="1" t="s">
        <v>5088</v>
      </c>
      <c r="BU379" s="1">
        <v>1</v>
      </c>
      <c r="BV379" s="1" t="s">
        <v>5089</v>
      </c>
      <c r="BW379" s="1" t="s">
        <v>5090</v>
      </c>
      <c r="BX379" s="1"/>
      <c r="BY379" t="str">
        <f>_xlfn.XLOOKUP($B379,Img_lookup!A:A,Img_lookup!B:B, "Not available")</f>
        <v>e6c5ff66-c981-43c7-b42e-2c4a9a63397c</v>
      </c>
      <c r="BZ379" t="str">
        <f>_xlfn.XLOOKUP($B379,Img_lookup!A:A,Img_lookup!C:C, "Not available")</f>
        <v>Calycanthus floridus var. glaucus.jpg</v>
      </c>
      <c r="CA379" t="str">
        <f>_xlfn.XLOOKUP($B379,Img_lookup!A:A,Img_lookup!D:D, "Not available")</f>
        <v>John B. from Highland Park, NJ, United States.</v>
      </c>
      <c r="CB379" t="str">
        <f>_xlfn.XLOOKUP($B379,Img_lookup!A:A,Img_lookup!E:E, "https://imgur.com/aT5wafe")</f>
        <v>https://api.openverse.engineering/v1/images/e6c5ff66-c981-43c7-b42e-2c4a9a63397c/thumb/</v>
      </c>
    </row>
    <row r="380" spans="1:80" ht="409.6" x14ac:dyDescent="0.15">
      <c r="A380" s="1" t="s">
        <v>820</v>
      </c>
      <c r="B380" s="1" t="s">
        <v>2197</v>
      </c>
      <c r="C380" s="1" t="s">
        <v>2198</v>
      </c>
      <c r="D380" s="1" t="s">
        <v>2199</v>
      </c>
      <c r="E380" s="1" t="s">
        <v>2200</v>
      </c>
      <c r="F380" s="1" t="s">
        <v>156</v>
      </c>
      <c r="G380" s="1" t="s">
        <v>156</v>
      </c>
      <c r="H380" s="11" t="str">
        <f t="shared" si="167"/>
        <v>Perennial</v>
      </c>
      <c r="J380" s="1">
        <v>3</v>
      </c>
      <c r="L380" t="str" cm="1">
        <f t="array" ref="L380">_xlfn.IFS(J380+K380="", "Unknown", J380+K380&gt;3, "Large", J380+K380&gt;0.5, "Medium", J380+K380&gt;0, "Small")</f>
        <v>Medium</v>
      </c>
      <c r="M380" s="1">
        <v>4</v>
      </c>
      <c r="N380" cm="1">
        <f t="array" ref="N380">IF($M380="",INDEX($M$2:$M$2176,MATCH(1,INDEX(($A$2:$A$2176=$A380)*($M$2:$M$2176&lt;&gt;""),0),0)),$M380)</f>
        <v>4</v>
      </c>
      <c r="O380" s="2" t="str">
        <f t="shared" si="162"/>
        <v>Hardy to cold</v>
      </c>
      <c r="P380" s="1" t="s">
        <v>2201</v>
      </c>
      <c r="Q380" s="1" t="s">
        <v>17109</v>
      </c>
      <c r="R380" t="str">
        <f t="shared" si="166"/>
        <v>Fast</v>
      </c>
      <c r="T380" s="1"/>
      <c r="U380" s="1"/>
      <c r="V380" s="1" t="s">
        <v>108</v>
      </c>
      <c r="W380" s="6" t="str">
        <f t="shared" si="172"/>
        <v>7</v>
      </c>
      <c r="X380" t="str">
        <f t="shared" si="173"/>
        <v>July</v>
      </c>
      <c r="Y380" s="2" t="str">
        <f t="shared" si="174"/>
        <v>9</v>
      </c>
      <c r="Z380" s="2" t="str">
        <f t="shared" si="175"/>
        <v>September</v>
      </c>
      <c r="AF380" s="16" t="s">
        <v>24347</v>
      </c>
      <c r="AG380" s="1" t="str">
        <f t="shared" si="152"/>
        <v xml:space="preserve">Seed </v>
      </c>
      <c r="AH380" s="2" t="str">
        <f t="shared" si="153"/>
        <v>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v>
      </c>
      <c r="AI380" s="1" t="s">
        <v>2202</v>
      </c>
      <c r="AJ380" s="1" t="s">
        <v>23803</v>
      </c>
      <c r="AK380" s="1" t="s">
        <v>17104</v>
      </c>
      <c r="AL380" s="1" t="str">
        <f t="shared" si="163"/>
        <v>Unscented</v>
      </c>
      <c r="AM380" s="1" t="b">
        <v>0</v>
      </c>
      <c r="AN380" s="1" t="b">
        <v>0</v>
      </c>
      <c r="AO380" s="1" t="b">
        <v>0</v>
      </c>
      <c r="AP380" s="5" t="s">
        <v>28</v>
      </c>
      <c r="AQ380" s="5" t="str">
        <f t="shared" si="154"/>
        <v>Light, Medium, Heavy</v>
      </c>
      <c r="AR380" s="1" t="s">
        <v>10</v>
      </c>
      <c r="AS380" s="1" t="str">
        <f t="shared" si="164"/>
        <v>None, Partial</v>
      </c>
      <c r="AT380" s="1" t="str">
        <f t="shared" si="155"/>
        <v>Partial, Full</v>
      </c>
      <c r="AU380" s="1" t="s">
        <v>29</v>
      </c>
      <c r="AV380" s="1" t="str">
        <f t="shared" si="156"/>
        <v>Moist</v>
      </c>
      <c r="AW380" s="1" t="s">
        <v>12</v>
      </c>
      <c r="AX380" s="1" t="str">
        <f t="shared" si="157"/>
        <v>Acid, Neutral, Alkaline</v>
      </c>
      <c r="AY380" s="1" t="b">
        <v>0</v>
      </c>
      <c r="AZ380" s="1" t="b">
        <v>0</v>
      </c>
      <c r="BA380" s="1" t="b">
        <v>0</v>
      </c>
      <c r="BC380" t="str">
        <f t="shared" si="158"/>
        <v>FALSE</v>
      </c>
      <c r="BE380" t="str">
        <f t="shared" si="159"/>
        <v>FALSE</v>
      </c>
      <c r="BF380" s="1" t="b">
        <v>0</v>
      </c>
      <c r="BG380" s="1" t="b">
        <v>0</v>
      </c>
      <c r="BH380" s="1" t="b">
        <v>0</v>
      </c>
      <c r="BJ380" s="1" t="str">
        <f t="shared" si="160"/>
        <v>FALSE</v>
      </c>
      <c r="BL380" t="str">
        <f t="shared" si="161"/>
        <v>FALSE</v>
      </c>
      <c r="BM380" s="1" t="b">
        <v>0</v>
      </c>
      <c r="BN380" s="1" t="b">
        <v>0</v>
      </c>
      <c r="BO380" s="1">
        <f t="shared" si="165"/>
        <v>8</v>
      </c>
      <c r="BP380" s="1" t="s">
        <v>2203</v>
      </c>
      <c r="BQ380" s="1" cm="1">
        <f t="array" ref="BQ380">_xlfn.IFS(BP380="None Known",0, LEN(BP380)&gt;500, 5,LEN(BP380)&gt;400, 4, LEN(BP380)&gt;300, 3, LEN(BP380)&gt;200, 2, LEN(BP380)&gt;1, 1)</f>
        <v>1</v>
      </c>
      <c r="BR380" s="1" t="s">
        <v>2204</v>
      </c>
      <c r="BS380" s="1">
        <v>2</v>
      </c>
      <c r="BT380" s="1" t="s">
        <v>2205</v>
      </c>
      <c r="BU380" s="1">
        <v>1</v>
      </c>
      <c r="BV380" s="1" t="s">
        <v>2206</v>
      </c>
      <c r="BW380" s="1" t="s">
        <v>2207</v>
      </c>
      <c r="BX380" s="1"/>
      <c r="BY380" t="str">
        <f>_xlfn.XLOOKUP($B380,Img_lookup!A:A,Img_lookup!B:B, "Not available")</f>
        <v>8f061cc9-8c3e-43df-b409-b5bb67c72e21</v>
      </c>
      <c r="BZ380" t="str">
        <f>_xlfn.XLOOKUP($B380,Img_lookup!A:A,Img_lookup!C:C, "Not available")</f>
        <v>Beet (Beta vulgaris), Bindweed (Calystegia sepium), Blue-bottle (Cyanus segetum), and Bramble, Blackberry (Rubus fruticosus).</v>
      </c>
      <c r="CA380" t="str">
        <f>_xlfn.XLOOKUP($B380,Img_lookup!A:A,Img_lookup!D:D, "Not available")</f>
        <v>Swallowtail Garden Seeds</v>
      </c>
      <c r="CB380" t="str">
        <f>_xlfn.XLOOKUP($B380,Img_lookup!A:A,Img_lookup!E:E, "https://imgur.com/aT5wafe")</f>
        <v>https://api.openverse.engineering/v1/images/8f061cc9-8c3e-43df-b409-b5bb67c72e21/thumb/</v>
      </c>
    </row>
    <row r="381" spans="1:80" ht="409.6" x14ac:dyDescent="0.15">
      <c r="A381" s="1" t="s">
        <v>820</v>
      </c>
      <c r="B381" s="1" t="s">
        <v>3191</v>
      </c>
      <c r="C381" s="1" t="s">
        <v>3192</v>
      </c>
      <c r="D381" s="1" t="s">
        <v>3193</v>
      </c>
      <c r="E381" s="1" t="s">
        <v>3194</v>
      </c>
      <c r="F381" s="1" t="s">
        <v>156</v>
      </c>
      <c r="G381" s="1" t="s">
        <v>156</v>
      </c>
      <c r="H381" s="11" t="str">
        <f t="shared" si="167"/>
        <v>Perennial</v>
      </c>
      <c r="J381" s="1">
        <v>0.60000002399999997</v>
      </c>
      <c r="L381" t="str" cm="1">
        <f t="array" ref="L381">_xlfn.IFS(J381+K381="", "Unknown", J381+K381&gt;3, "Large", J381+K381&gt;0.5, "Medium", J381+K381&gt;0, "Small")</f>
        <v>Medium</v>
      </c>
      <c r="M381" s="1">
        <v>6</v>
      </c>
      <c r="N381" cm="1">
        <f t="array" ref="N381">IF($M381="",INDEX($M$2:$M$2176,MATCH(1,INDEX(($A$2:$A$2176=$A381)*($M$2:$M$2176&lt;&gt;""),0),0)),$M381)</f>
        <v>6</v>
      </c>
      <c r="O381" s="2" t="str">
        <f t="shared" si="162"/>
        <v>Seasonal outdoors</v>
      </c>
      <c r="P381" s="1" t="s">
        <v>3195</v>
      </c>
      <c r="R381" t="str">
        <f t="shared" si="166"/>
        <v>Medium</v>
      </c>
      <c r="T381" s="1"/>
      <c r="U381" s="1"/>
      <c r="V381" s="1" t="s">
        <v>322</v>
      </c>
      <c r="W381" s="6" t="str">
        <f t="shared" si="172"/>
        <v>6</v>
      </c>
      <c r="X381" t="str">
        <f t="shared" si="173"/>
        <v>June</v>
      </c>
      <c r="Y381" s="2" t="str">
        <f t="shared" si="174"/>
        <v>8</v>
      </c>
      <c r="Z381" s="2" t="str">
        <f t="shared" si="175"/>
        <v>August</v>
      </c>
      <c r="AF381" s="16" t="s">
        <v>24347</v>
      </c>
      <c r="AG381" s="1" t="str">
        <f t="shared" si="152"/>
        <v xml:space="preserve">Seed </v>
      </c>
      <c r="AH381" s="2" t="str">
        <f t="shared" si="153"/>
        <v>Sow spring in a cold frame in a free draining compost and only just cover. The seed usually germinates in 1 - 3 months at 15�c[138]. When they are large enough to handle, prick the seedlings out into individual pots and grow them on in a cold frame for at least their first winter. Plant them out into their permanent positions in late spring or early summer, after the last expected frosts.
Division in early spring whilst dormant[200].</v>
      </c>
      <c r="AI381" s="1" t="s">
        <v>3196</v>
      </c>
      <c r="AJ381" s="1" t="s">
        <v>23803</v>
      </c>
      <c r="AK381" s="1" t="s">
        <v>17104</v>
      </c>
      <c r="AL381" s="1" t="str">
        <f t="shared" si="163"/>
        <v>Unscented</v>
      </c>
      <c r="AM381" s="1" t="b">
        <v>0</v>
      </c>
      <c r="AN381" s="1" t="b">
        <v>0</v>
      </c>
      <c r="AO381" s="1" t="b">
        <v>0</v>
      </c>
      <c r="AP381" s="5" t="s">
        <v>28</v>
      </c>
      <c r="AQ381" s="5" t="str">
        <f t="shared" si="154"/>
        <v>Light, Medium, Heavy</v>
      </c>
      <c r="AR381" s="1" t="s">
        <v>30</v>
      </c>
      <c r="AS381" s="1" t="str">
        <f t="shared" si="164"/>
        <v>None</v>
      </c>
      <c r="AT381" s="1" t="str">
        <f t="shared" si="155"/>
        <v>Full</v>
      </c>
      <c r="AU381" s="1" t="s">
        <v>29</v>
      </c>
      <c r="AV381" s="1" t="str">
        <f t="shared" si="156"/>
        <v>Moist</v>
      </c>
      <c r="AW381" s="1" t="s">
        <v>12</v>
      </c>
      <c r="AX381" s="1" t="str">
        <f t="shared" si="157"/>
        <v>Acid, Neutral, Alkaline</v>
      </c>
      <c r="AY381" s="1" t="b">
        <v>0</v>
      </c>
      <c r="AZ381" s="1" t="b">
        <v>0</v>
      </c>
      <c r="BA381" s="1" t="b">
        <v>0</v>
      </c>
      <c r="BC381" t="str">
        <f t="shared" si="158"/>
        <v>FALSE</v>
      </c>
      <c r="BE381" t="str">
        <f t="shared" si="159"/>
        <v>FALSE</v>
      </c>
      <c r="BF381" s="1" t="b">
        <v>0</v>
      </c>
      <c r="BG381" s="1" t="b">
        <v>0</v>
      </c>
      <c r="BH381" s="1" t="b">
        <v>0</v>
      </c>
      <c r="BJ381" s="1" t="str">
        <f t="shared" si="160"/>
        <v>FALSE</v>
      </c>
      <c r="BL381" t="str">
        <f t="shared" si="161"/>
        <v>FALSE</v>
      </c>
      <c r="BM381" s="1" t="b">
        <v>0</v>
      </c>
      <c r="BN381" s="1" t="b">
        <v>0</v>
      </c>
      <c r="BO381" s="1">
        <f t="shared" si="165"/>
        <v>5</v>
      </c>
      <c r="BP381" s="1" t="s">
        <v>3197</v>
      </c>
      <c r="BQ381" s="1" cm="1">
        <f t="array" ref="BQ381">_xlfn.IFS(BP381="None Known",0, LEN(BP381)&gt;500, 5,LEN(BP381)&gt;400, 4, LEN(BP381)&gt;300, 3, LEN(BP381)&gt;200, 2, LEN(BP381)&gt;1, 1)</f>
        <v>1</v>
      </c>
      <c r="BR381" s="1" t="s">
        <v>3198</v>
      </c>
      <c r="BS381" s="1">
        <v>1</v>
      </c>
      <c r="BT381" s="1" t="s">
        <v>3199</v>
      </c>
      <c r="BU381" s="1">
        <v>1</v>
      </c>
      <c r="BV381" s="1" t="s">
        <v>3200</v>
      </c>
      <c r="BW381" s="1" t="s">
        <v>2207</v>
      </c>
      <c r="BX381" s="1"/>
      <c r="BY381" t="str">
        <f>_xlfn.XLOOKUP($B381,Img_lookup!A:A,Img_lookup!B:B, "Not available")</f>
        <v>84733712-1cab-413b-8955-ccae0de04bc7</v>
      </c>
      <c r="BZ381" t="str">
        <f>_xlfn.XLOOKUP($B381,Img_lookup!A:A,Img_lookup!C:C, "Not available")</f>
        <v>Calystegia soldanella (1816)</v>
      </c>
      <c r="CA381" t="str">
        <f>_xlfn.XLOOKUP($B381,Img_lookup!A:A,Img_lookup!D:D, "Not available")</f>
        <v>Swallowtail Garden Seeds</v>
      </c>
      <c r="CB381" t="str">
        <f>_xlfn.XLOOKUP($B381,Img_lookup!A:A,Img_lookup!E:E, "https://imgur.com/aT5wafe")</f>
        <v>https://api.openverse.engineering/v1/images/84733712-1cab-413b-8955-ccae0de04bc7/thumb/</v>
      </c>
    </row>
    <row r="382" spans="1:80" ht="13" x14ac:dyDescent="0.15">
      <c r="A382" s="1" t="s">
        <v>128</v>
      </c>
      <c r="B382" s="1" t="s">
        <v>2763</v>
      </c>
      <c r="C382" s="1" t="s">
        <v>2764</v>
      </c>
      <c r="D382" s="1" t="s">
        <v>2765</v>
      </c>
      <c r="E382" s="1" t="s">
        <v>2766</v>
      </c>
      <c r="F382" s="1" t="s">
        <v>85</v>
      </c>
      <c r="G382" s="1" t="s">
        <v>85</v>
      </c>
      <c r="H382" s="11" t="str">
        <f t="shared" si="167"/>
        <v>Annual</v>
      </c>
      <c r="J382" s="1">
        <v>0.60000002399999997</v>
      </c>
      <c r="K382" s="1">
        <v>0.10000000100000001</v>
      </c>
      <c r="L382" t="str" cm="1">
        <f t="array" ref="L382">_xlfn.IFS(J382+K382="", "Unknown", J382+K382&gt;3, "Large", J382+K382&gt;0.5, "Medium", J382+K382&gt;0, "Small")</f>
        <v>Medium</v>
      </c>
      <c r="M382" s="1">
        <v>7</v>
      </c>
      <c r="N382" cm="1">
        <f t="array" ref="N382">IF($M382="",INDEX($M$2:$M$2176,MATCH(1,INDEX(($A$2:$A$2176=$A382)*($M$2:$M$2176&lt;&gt;""),0),0)),$M382)</f>
        <v>7</v>
      </c>
      <c r="O382" s="2" t="str">
        <f t="shared" si="162"/>
        <v>Seasonal outdoors</v>
      </c>
      <c r="P382" s="1" t="s">
        <v>2767</v>
      </c>
      <c r="R382" t="str">
        <f t="shared" si="166"/>
        <v>Medium</v>
      </c>
      <c r="T382" s="1"/>
      <c r="U382" s="1"/>
      <c r="V382" s="1" t="s">
        <v>307</v>
      </c>
      <c r="W382" s="6" t="str">
        <f t="shared" si="172"/>
        <v>6</v>
      </c>
      <c r="X382" t="str">
        <f t="shared" si="173"/>
        <v>June</v>
      </c>
      <c r="Y382" s="2" t="str">
        <f t="shared" si="174"/>
        <v>7</v>
      </c>
      <c r="Z382" s="2" t="str">
        <f t="shared" si="175"/>
        <v>July</v>
      </c>
      <c r="AA382" s="1">
        <v>8</v>
      </c>
      <c r="AB382" s="1">
        <f>IF(ISNUMBER(SEARCH("-",AA382)),TRIM(LEFT(AA382,FIND("-",AA382)-1)),AA382)</f>
        <v>8</v>
      </c>
      <c r="AC382" s="1" t="str">
        <f>IF(AB382=1, "January", IF(AB382=2, "February", IF(AB382=3, "March", IF(AB382=4, "April", IF(AB382=5, "May", IF(AB382=6, "June", IF(AB382=7, "July", IF(AB382=8, "August", IF(AB382=9, "September", IF(AB382=10, "October", IF(AB382=11, "November", IF(AB382=12, "December", "Other"))))))))))))</f>
        <v>August</v>
      </c>
      <c r="AD382" s="1"/>
      <c r="AE382" s="1"/>
      <c r="AF382" s="1" t="s">
        <v>24348</v>
      </c>
      <c r="AG382" s="1" t="str">
        <f t="shared" si="152"/>
        <v xml:space="preserve">Seed </v>
      </c>
      <c r="AH382" s="2" t="str">
        <f t="shared" si="153"/>
        <v>Sow mid spring in situ.</v>
      </c>
      <c r="AI382" s="1" t="s">
        <v>2768</v>
      </c>
      <c r="AK382" s="1" t="s">
        <v>17104</v>
      </c>
      <c r="AL382" s="1" t="str">
        <f t="shared" si="163"/>
        <v>Unscented</v>
      </c>
      <c r="AM382" s="1" t="b">
        <v>0</v>
      </c>
      <c r="AN382" s="1" t="b">
        <v>0</v>
      </c>
      <c r="AO382" s="1" t="b">
        <v>0</v>
      </c>
      <c r="AP382" s="5" t="s">
        <v>28</v>
      </c>
      <c r="AQ382" s="5" t="str">
        <f t="shared" si="154"/>
        <v>Light, Medium, Heavy</v>
      </c>
      <c r="AR382" s="1" t="s">
        <v>10</v>
      </c>
      <c r="AS382" s="1" t="str">
        <f t="shared" si="164"/>
        <v>None, Partial</v>
      </c>
      <c r="AT382" s="1" t="str">
        <f t="shared" si="155"/>
        <v>Partial, Full</v>
      </c>
      <c r="AU382" s="1" t="s">
        <v>11</v>
      </c>
      <c r="AV382" s="1" t="str">
        <f t="shared" si="156"/>
        <v>Dry, Moist</v>
      </c>
      <c r="AW382" s="1" t="s">
        <v>12</v>
      </c>
      <c r="AX382" s="1" t="str">
        <f t="shared" si="157"/>
        <v>Acid, Neutral, Alkaline</v>
      </c>
      <c r="AY382" s="1" t="b">
        <v>0</v>
      </c>
      <c r="AZ382" s="1" t="b">
        <v>0</v>
      </c>
      <c r="BA382" s="1" t="b">
        <v>0</v>
      </c>
      <c r="BC382" t="str">
        <f t="shared" si="158"/>
        <v>FALSE</v>
      </c>
      <c r="BE382" t="str">
        <f t="shared" si="159"/>
        <v>FALSE</v>
      </c>
      <c r="BF382" s="1" t="b">
        <v>1</v>
      </c>
      <c r="BG382" s="1" t="b">
        <v>0</v>
      </c>
      <c r="BH382" s="1" t="b">
        <v>0</v>
      </c>
      <c r="BJ382" s="1" t="str">
        <f t="shared" si="160"/>
        <v>FALSE</v>
      </c>
      <c r="BL382" t="str">
        <f t="shared" si="161"/>
        <v>FALSE</v>
      </c>
      <c r="BM382" s="1" t="b">
        <v>0</v>
      </c>
      <c r="BN382" s="1" t="b">
        <v>0</v>
      </c>
      <c r="BO382" s="1">
        <f t="shared" si="165"/>
        <v>10</v>
      </c>
      <c r="BP382" s="1" t="s">
        <v>2769</v>
      </c>
      <c r="BQ382" s="1" cm="1">
        <f t="array" ref="BQ382">_xlfn.IFS(BP382="None Known",0, LEN(BP382)&gt;500, 5,LEN(BP382)&gt;400, 4, LEN(BP382)&gt;300, 3, LEN(BP382)&gt;200, 2, LEN(BP382)&gt;1, 1)</f>
        <v>1</v>
      </c>
      <c r="BR382" s="1" t="s">
        <v>2770</v>
      </c>
      <c r="BS382" s="1">
        <v>3</v>
      </c>
      <c r="BT382" s="1" t="s">
        <v>31</v>
      </c>
      <c r="BU382" s="1">
        <v>0</v>
      </c>
      <c r="BV382" s="1" t="s">
        <v>2771</v>
      </c>
      <c r="BW382" s="1" t="s">
        <v>31</v>
      </c>
      <c r="BX382" s="1"/>
      <c r="BY382" t="str">
        <f>_xlfn.XLOOKUP($B382,Img_lookup!A:A,Img_lookup!B:B, "Not available")</f>
        <v>016762a2-f52b-413e-87a6-74c2fbdde951</v>
      </c>
      <c r="BZ382" t="str">
        <f>_xlfn.XLOOKUP($B382,Img_lookup!A:A,Img_lookup!C:C, "Not available")</f>
        <v>Gold of pleasure? Camelina sativa? Lake Bled</v>
      </c>
      <c r="CA382" t="str">
        <f>_xlfn.XLOOKUP($B382,Img_lookup!A:A,Img_lookup!D:D, "Not available")</f>
        <v>Mary Gillham Archive Project</v>
      </c>
      <c r="CB382" t="str">
        <f>_xlfn.XLOOKUP($B382,Img_lookup!A:A,Img_lookup!E:E, "https://imgur.com/aT5wafe")</f>
        <v>https://api.openverse.engineering/v1/images/016762a2-f52b-413e-87a6-74c2fbdde951/thumb/</v>
      </c>
    </row>
    <row r="383" spans="1:80" ht="409.6" x14ac:dyDescent="0.15">
      <c r="A383" s="1" t="s">
        <v>2497</v>
      </c>
      <c r="B383" s="1" t="s">
        <v>2498</v>
      </c>
      <c r="C383" s="1" t="s">
        <v>2499</v>
      </c>
      <c r="D383" s="1" t="s">
        <v>2500</v>
      </c>
      <c r="E383" s="1" t="s">
        <v>2501</v>
      </c>
      <c r="F383" s="1" t="s">
        <v>22</v>
      </c>
      <c r="G383" s="1" t="s">
        <v>22</v>
      </c>
      <c r="H383" s="11" t="str">
        <f t="shared" si="167"/>
        <v>Perennial</v>
      </c>
      <c r="I383" s="1" t="s">
        <v>17108</v>
      </c>
      <c r="J383" s="1">
        <v>10</v>
      </c>
      <c r="K383" s="1">
        <v>8</v>
      </c>
      <c r="L383" t="str" cm="1">
        <f t="array" ref="L383">_xlfn.IFS(J383+K383="", "Unknown", J383+K383&gt;3, "Large", J383+K383&gt;0.5, "Medium", J383+K383&gt;0, "Small")</f>
        <v>Large</v>
      </c>
      <c r="M383" s="1">
        <v>7</v>
      </c>
      <c r="N383" cm="1">
        <f t="array" ref="N383">IF($M383="",INDEX($M$2:$M$2176,MATCH(1,INDEX(($A$2:$A$2176=$A383)*($M$2:$M$2176&lt;&gt;""),0),0)),$M383)</f>
        <v>7</v>
      </c>
      <c r="O383" s="2" t="str">
        <f t="shared" si="162"/>
        <v>Seasonal outdoors</v>
      </c>
      <c r="P383" s="1" t="s">
        <v>2502</v>
      </c>
      <c r="R383" t="str">
        <f t="shared" si="166"/>
        <v>Medium</v>
      </c>
      <c r="S383" s="1" t="s">
        <v>24</v>
      </c>
      <c r="T383" s="1" t="str">
        <f>LEFT(S383,FIND("-",S383)-1)</f>
        <v xml:space="preserve">1 </v>
      </c>
      <c r="U383" s="1" t="str">
        <f>RIGHT(S383,FIND("-",S383)-1)</f>
        <v>12</v>
      </c>
      <c r="V383" s="1" t="s">
        <v>272</v>
      </c>
      <c r="W383" s="6" t="str">
        <f t="shared" si="172"/>
        <v>4</v>
      </c>
      <c r="X383" t="str">
        <f t="shared" si="173"/>
        <v>April</v>
      </c>
      <c r="Y383" s="2" t="str">
        <f t="shared" si="174"/>
        <v>6</v>
      </c>
      <c r="Z383" s="2" t="str">
        <f t="shared" si="175"/>
        <v>June</v>
      </c>
      <c r="AA383" s="1">
        <v>10</v>
      </c>
      <c r="AB383" s="1">
        <f>IF(ISNUMBER(SEARCH("-",AA383)),TRIM(LEFT(AA383,FIND("-",AA383)-1)),AA383)</f>
        <v>10</v>
      </c>
      <c r="AC383" s="1" t="str">
        <f>IF(AB383=1, "January", IF(AB383=2, "February", IF(AB383=3, "March", IF(AB383=4, "April", IF(AB383=5, "May", IF(AB383=6, "June", IF(AB383=7, "July", IF(AB383=8, "August", IF(AB383=9, "September", IF(AB383=10, "October", IF(AB383=11, "November", IF(AB383=12, "December", "Other"))))))))))))</f>
        <v>October</v>
      </c>
      <c r="AD383" s="1"/>
      <c r="AE383" s="1"/>
      <c r="AF383" s="16" t="s">
        <v>25260</v>
      </c>
      <c r="AG383" s="1" t="str">
        <f t="shared" si="152"/>
        <v xml:space="preserve">Seed </v>
      </c>
      <c r="AH383" s="2" t="str">
        <f t="shared" si="153"/>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v>
      </c>
      <c r="AI383" s="1" t="s">
        <v>2503</v>
      </c>
      <c r="AJ383" s="1" t="s">
        <v>26</v>
      </c>
      <c r="AK383" s="1" t="s">
        <v>17104</v>
      </c>
      <c r="AL383" s="1" t="str">
        <f t="shared" si="163"/>
        <v>Unscented</v>
      </c>
      <c r="AM383" s="1" t="b">
        <v>0</v>
      </c>
      <c r="AN383" s="1" t="b">
        <v>1</v>
      </c>
      <c r="AO383" s="1" t="b">
        <v>0</v>
      </c>
      <c r="AP383" s="5" t="s">
        <v>54</v>
      </c>
      <c r="AQ383" s="5" t="str">
        <f t="shared" si="154"/>
        <v>Light, Medium</v>
      </c>
      <c r="AR383" s="1" t="s">
        <v>274</v>
      </c>
      <c r="AS383" s="1" t="str">
        <f t="shared" si="164"/>
        <v>None, Partial, Full</v>
      </c>
      <c r="AT383" s="1" t="str">
        <f t="shared" si="155"/>
        <v>None, Partial, Full</v>
      </c>
      <c r="AU383" s="1" t="s">
        <v>29</v>
      </c>
      <c r="AV383" s="1" t="str">
        <f t="shared" si="156"/>
        <v>Moist</v>
      </c>
      <c r="AW383" s="1" t="s">
        <v>123</v>
      </c>
      <c r="AX383" s="1" t="str">
        <f t="shared" si="157"/>
        <v>Acid, Neutral</v>
      </c>
      <c r="AY383" s="1" t="b">
        <v>1</v>
      </c>
      <c r="AZ383" s="1" t="b">
        <v>0</v>
      </c>
      <c r="BA383" s="1" t="b">
        <v>0</v>
      </c>
      <c r="BC383" t="str">
        <f t="shared" si="158"/>
        <v>FALSE</v>
      </c>
      <c r="BE383" t="str">
        <f t="shared" si="159"/>
        <v>FALSE</v>
      </c>
      <c r="BF383" s="1" t="b">
        <v>0</v>
      </c>
      <c r="BG383" s="1" t="b">
        <v>0</v>
      </c>
      <c r="BH383" s="1" t="b">
        <v>0</v>
      </c>
      <c r="BI383" s="1" t="s">
        <v>77</v>
      </c>
      <c r="BJ383" s="1" t="str">
        <f t="shared" si="160"/>
        <v>TRUE</v>
      </c>
      <c r="BL383" t="str">
        <f t="shared" si="161"/>
        <v>FALSE</v>
      </c>
      <c r="BM383" s="1" t="b">
        <v>0</v>
      </c>
      <c r="BN383" s="1" t="b">
        <v>0</v>
      </c>
      <c r="BO383" s="1">
        <f t="shared" si="165"/>
        <v>13</v>
      </c>
      <c r="BP383" s="1" t="s">
        <v>2504</v>
      </c>
      <c r="BQ383" s="1" cm="1">
        <f t="array" ref="BQ383">_xlfn.IFS(BP383="None Known",0, LEN(BP383)&gt;500, 5,LEN(BP383)&gt;400, 4, LEN(BP383)&gt;300, 3, LEN(BP383)&gt;200, 2, LEN(BP383)&gt;1, 1)</f>
        <v>2</v>
      </c>
      <c r="BR383" s="1" t="s">
        <v>2505</v>
      </c>
      <c r="BS383" s="1">
        <v>3</v>
      </c>
      <c r="BT383" s="1" t="s">
        <v>2506</v>
      </c>
      <c r="BU383" s="1">
        <v>2</v>
      </c>
      <c r="BV383" s="1" t="s">
        <v>431</v>
      </c>
      <c r="BW383" s="1" t="s">
        <v>31</v>
      </c>
      <c r="BX383" s="1"/>
      <c r="BY383" t="str">
        <f>_xlfn.XLOOKUP($B383,Img_lookup!A:A,Img_lookup!B:B, "Not available")</f>
        <v>10f6132f-27c8-4ccf-8229-1b9f083c2505</v>
      </c>
      <c r="BZ383" t="str">
        <f>_xlfn.XLOOKUP($B383,Img_lookup!A:A,Img_lookup!C:C, "Not available")</f>
        <v>Camellia Japonica (The Japanese Camellia) 'Alba Plena'</v>
      </c>
      <c r="CA383" t="str">
        <f>_xlfn.XLOOKUP($B383,Img_lookup!A:A,Img_lookup!D:D, "Not available")</f>
        <v>Ray in Manila</v>
      </c>
      <c r="CB383" t="str">
        <f>_xlfn.XLOOKUP($B383,Img_lookup!A:A,Img_lookup!E:E, "https://imgur.com/aT5wafe")</f>
        <v>https://api.openverse.engineering/v1/images/10f6132f-27c8-4ccf-8229-1b9f083c2505/thumb/</v>
      </c>
    </row>
    <row r="384" spans="1:80" ht="409.6" x14ac:dyDescent="0.15">
      <c r="A384" s="1" t="s">
        <v>2497</v>
      </c>
      <c r="B384" s="1" t="s">
        <v>9227</v>
      </c>
      <c r="D384" s="1" t="s">
        <v>9228</v>
      </c>
      <c r="E384" s="1" t="s">
        <v>9229</v>
      </c>
      <c r="F384" s="1" t="s">
        <v>22</v>
      </c>
      <c r="G384" s="1" t="s">
        <v>22</v>
      </c>
      <c r="H384" s="11" t="str">
        <f t="shared" si="167"/>
        <v>Perennial</v>
      </c>
      <c r="I384" s="1" t="s">
        <v>17108</v>
      </c>
      <c r="J384" s="1">
        <v>12</v>
      </c>
      <c r="L384" t="str" cm="1">
        <f t="array" ref="L384">_xlfn.IFS(J384+K384="", "Unknown", J384+K384&gt;3, "Large", J384+K384&gt;0.5, "Medium", J384+K384&gt;0, "Small")</f>
        <v>Large</v>
      </c>
      <c r="M384" s="1">
        <v>8</v>
      </c>
      <c r="N384" cm="1">
        <f t="array" ref="N384">IF($M384="",INDEX($M$2:$M$2176,MATCH(1,INDEX(($A$2:$A$2176=$A384)*($M$2:$M$2176&lt;&gt;""),0),0)),$M384)</f>
        <v>8</v>
      </c>
      <c r="O384" s="2" t="str">
        <f t="shared" si="162"/>
        <v>Grown indoors</v>
      </c>
      <c r="P384" s="1" t="s">
        <v>9230</v>
      </c>
      <c r="R384" t="str">
        <f t="shared" si="166"/>
        <v>Medium</v>
      </c>
      <c r="S384" s="1" t="s">
        <v>24</v>
      </c>
      <c r="T384" s="1" t="str">
        <f>LEFT(S384,FIND("-",S384)-1)</f>
        <v xml:space="preserve">1 </v>
      </c>
      <c r="U384" s="1" t="str">
        <f>RIGHT(S384,FIND("-",S384)-1)</f>
        <v>12</v>
      </c>
      <c r="W384"/>
      <c r="AF384" s="16" t="s">
        <v>25260</v>
      </c>
      <c r="AG384" s="1" t="str">
        <f t="shared" si="152"/>
        <v xml:space="preserve">Seed </v>
      </c>
      <c r="AH384" s="2" t="str">
        <f t="shared" si="153"/>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High percentage but slow[78].
Cuttings of firm wood, 7 - 10cm with a heel, end of June in a frame[11, 78]. Keep in a cool greenhouse for the first year[11].
Leaf-bud cuttings, July/August in a frame.</v>
      </c>
      <c r="AI384" s="1" t="s">
        <v>9231</v>
      </c>
      <c r="AJ384" s="1" t="s">
        <v>26</v>
      </c>
      <c r="AK384" s="1" t="s">
        <v>17104</v>
      </c>
      <c r="AL384" s="1" t="str">
        <f t="shared" si="163"/>
        <v>Unscented</v>
      </c>
      <c r="AM384" s="1" t="b">
        <v>0</v>
      </c>
      <c r="AN384" s="1" t="b">
        <v>1</v>
      </c>
      <c r="AO384" s="1" t="b">
        <v>0</v>
      </c>
      <c r="AP384" s="5" t="s">
        <v>54</v>
      </c>
      <c r="AQ384" s="5" t="str">
        <f t="shared" si="154"/>
        <v>Light, Medium</v>
      </c>
      <c r="AR384" s="1" t="s">
        <v>10</v>
      </c>
      <c r="AS384" s="1" t="str">
        <f t="shared" si="164"/>
        <v>None, Partial</v>
      </c>
      <c r="AT384" s="1" t="str">
        <f t="shared" si="155"/>
        <v>Partial, Full</v>
      </c>
      <c r="AU384" s="1" t="s">
        <v>29</v>
      </c>
      <c r="AV384" s="1" t="str">
        <f t="shared" si="156"/>
        <v>Moist</v>
      </c>
      <c r="AW384" s="1" t="s">
        <v>123</v>
      </c>
      <c r="AX384" s="1" t="str">
        <f t="shared" si="157"/>
        <v>Acid, Neutral</v>
      </c>
      <c r="AY384" s="1" t="b">
        <v>0</v>
      </c>
      <c r="AZ384" s="1" t="b">
        <v>0</v>
      </c>
      <c r="BA384" s="1" t="b">
        <v>0</v>
      </c>
      <c r="BC384" t="str">
        <f t="shared" si="158"/>
        <v>FALSE</v>
      </c>
      <c r="BE384" t="str">
        <f t="shared" si="159"/>
        <v>FALSE</v>
      </c>
      <c r="BF384" s="1" t="b">
        <v>0</v>
      </c>
      <c r="BG384" s="1" t="b">
        <v>0</v>
      </c>
      <c r="BH384" s="1" t="b">
        <v>0</v>
      </c>
      <c r="BJ384" s="1" t="str">
        <f t="shared" si="160"/>
        <v>FALSE</v>
      </c>
      <c r="BL384" t="str">
        <f t="shared" si="161"/>
        <v>FALSE</v>
      </c>
      <c r="BM384" s="1" t="b">
        <v>0</v>
      </c>
      <c r="BN384" s="1" t="b">
        <v>0</v>
      </c>
      <c r="BO384" s="1">
        <f t="shared" si="165"/>
        <v>8</v>
      </c>
      <c r="BP384" s="1" t="s">
        <v>31</v>
      </c>
      <c r="BQ384" s="1" cm="1">
        <f t="array" ref="BQ384">_xlfn.IFS(BP384="None Known",0, LEN(BP384)&gt;500, 5,LEN(BP384)&gt;400, 4, LEN(BP384)&gt;300, 3, LEN(BP384)&gt;200, 2, LEN(BP384)&gt;1, 1)</f>
        <v>0</v>
      </c>
      <c r="BR384" s="1" t="s">
        <v>9232</v>
      </c>
      <c r="BS384" s="1">
        <v>2</v>
      </c>
      <c r="BT384" s="1" t="s">
        <v>9233</v>
      </c>
      <c r="BU384" s="1">
        <v>2</v>
      </c>
      <c r="BV384" s="1" t="s">
        <v>9234</v>
      </c>
      <c r="BW384" s="1" t="s">
        <v>31</v>
      </c>
      <c r="BX384" s="1"/>
      <c r="BY384" t="str">
        <f>_xlfn.XLOOKUP($B384,Img_lookup!A:A,Img_lookup!B:B, "Not available")</f>
        <v>Not available</v>
      </c>
      <c r="BZ384" t="str">
        <f>_xlfn.XLOOKUP($B384,Img_lookup!A:A,Img_lookup!C:C, "Not available")</f>
        <v>Not available</v>
      </c>
      <c r="CA384" t="str">
        <f>_xlfn.XLOOKUP($B384,Img_lookup!A:A,Img_lookup!D:D, "Not available")</f>
        <v>Not available</v>
      </c>
      <c r="CB384" t="str">
        <f>_xlfn.XLOOKUP($B384,Img_lookup!A:A,Img_lookup!E:E, "https://imgur.com/aT5wafe")</f>
        <v>https://imgur.com/aT5wafe</v>
      </c>
    </row>
    <row r="385" spans="1:80" ht="409.6" x14ac:dyDescent="0.15">
      <c r="A385" s="1" t="s">
        <v>2497</v>
      </c>
      <c r="B385" s="1" t="s">
        <v>15061</v>
      </c>
      <c r="C385" s="1" t="s">
        <v>2499</v>
      </c>
      <c r="D385" s="1" t="s">
        <v>15062</v>
      </c>
      <c r="E385" s="1" t="s">
        <v>15063</v>
      </c>
      <c r="F385" s="1" t="s">
        <v>22</v>
      </c>
      <c r="G385" s="1" t="s">
        <v>22</v>
      </c>
      <c r="H385" s="11" t="str">
        <f t="shared" si="167"/>
        <v>Perennial</v>
      </c>
      <c r="I385" s="1" t="s">
        <v>17108</v>
      </c>
      <c r="J385" s="1">
        <v>3</v>
      </c>
      <c r="K385" s="1">
        <v>1.5</v>
      </c>
      <c r="L385" t="str" cm="1">
        <f t="array" ref="L385">_xlfn.IFS(J385+K385="", "Unknown", J385+K385&gt;3, "Large", J385+K385&gt;0.5, "Medium", J385+K385&gt;0, "Small")</f>
        <v>Large</v>
      </c>
      <c r="M385" s="1">
        <v>8</v>
      </c>
      <c r="N385" cm="1">
        <f t="array" ref="N385">IF($M385="",INDEX($M$2:$M$2176,MATCH(1,INDEX(($A$2:$A$2176=$A385)*($M$2:$M$2176&lt;&gt;""),0),0)),$M385)</f>
        <v>8</v>
      </c>
      <c r="O385" s="2" t="str">
        <f t="shared" si="162"/>
        <v>Grown indoors</v>
      </c>
      <c r="P385" s="1" t="s">
        <v>15064</v>
      </c>
      <c r="R385" t="str">
        <f t="shared" si="166"/>
        <v>Medium</v>
      </c>
      <c r="S385" s="1" t="s">
        <v>24</v>
      </c>
      <c r="T385" s="1" t="str">
        <f>LEFT(S385,FIND("-",S385)-1)</f>
        <v xml:space="preserve">1 </v>
      </c>
      <c r="U385" s="1" t="str">
        <f>RIGHT(S385,FIND("-",S385)-1)</f>
        <v>12</v>
      </c>
      <c r="V385" s="1" t="s">
        <v>15065</v>
      </c>
      <c r="W385" s="6" t="str">
        <f>IF(ISNUMBER(SEARCH("-",V385)),TRIM(LEFT(V385,FIND("-",V385)-1)),V385)</f>
        <v>10</v>
      </c>
      <c r="X385" t="str">
        <f>IF(W385="1", "January", IF(W385="2", "February", IF(W385="3", "March", IF(W385="4", "April", IF(W385="5", "May", IF(W385="6", "June", IF(W385="7", "July", IF(W385="8", "August", IF(W385="9", "September", IF(W385="10", "October", IF(W385="11", "November", IF(W385="12", "December", "Other"))))))))))))</f>
        <v>October</v>
      </c>
      <c r="Y385" s="2" t="str">
        <f>IF(ISNUMBER(SEARCH("-",V385)),TRIM(RIGHT(V385,LEN(V385)-SEARCH("-",V385))),V385)</f>
        <v>4</v>
      </c>
      <c r="Z385" s="2" t="str">
        <f>IF(Y385="1", "January", IF(Y385="2", "February", IF(Y385="3", "March", IF(Y385="4", "April", IF(Y385="5", "May", IF(Y385="6", "June", IF(Y385="7", "July", IF(Y385="8", "August", IF(Y385="9", "September", IF(Y385="10", "October", IF(Y385="11", "November", IF(Y385="12", "December", "Other"))))))))))))</f>
        <v>April</v>
      </c>
      <c r="AF385" s="16" t="s">
        <v>25261</v>
      </c>
      <c r="AG385" s="1" t="str">
        <f t="shared" si="152"/>
        <v xml:space="preserve">Seed </v>
      </c>
      <c r="AH385" s="2" t="str">
        <f t="shared" si="153"/>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Cuttings of almost ripe wood, 10 - 15cm with a heel, August/September in a shaded frame. A high percentage take, but they are slow to root[78].
Cuttings of firm wood, 7 - 10cm with a heel, end of June in a frame[11, 78]. Keep in a cool greenhouse for the first year[11].
Leaf-bud cuttings, July/August in a frame.</v>
      </c>
      <c r="AI385" s="1" t="s">
        <v>15066</v>
      </c>
      <c r="AJ385" s="1" t="s">
        <v>26</v>
      </c>
      <c r="AK385" s="1" t="s">
        <v>17104</v>
      </c>
      <c r="AL385" s="1" t="str">
        <f t="shared" si="163"/>
        <v>Scented</v>
      </c>
      <c r="AM385" s="1" t="b">
        <v>1</v>
      </c>
      <c r="AN385" s="1" t="b">
        <v>1</v>
      </c>
      <c r="AO385" s="1" t="b">
        <v>0</v>
      </c>
      <c r="AP385" s="5" t="s">
        <v>54</v>
      </c>
      <c r="AQ385" s="5" t="str">
        <f t="shared" si="154"/>
        <v>Light, Medium</v>
      </c>
      <c r="AR385" s="1" t="s">
        <v>10</v>
      </c>
      <c r="AS385" s="1" t="str">
        <f t="shared" si="164"/>
        <v>None, Partial</v>
      </c>
      <c r="AT385" s="1" t="str">
        <f t="shared" si="155"/>
        <v>Partial, Full</v>
      </c>
      <c r="AU385" s="1" t="s">
        <v>29</v>
      </c>
      <c r="AV385" s="1" t="str">
        <f t="shared" si="156"/>
        <v>Moist</v>
      </c>
      <c r="AW385" s="1" t="s">
        <v>123</v>
      </c>
      <c r="AX385" s="1" t="str">
        <f t="shared" si="157"/>
        <v>Acid, Neutral</v>
      </c>
      <c r="AY385" s="1" t="b">
        <v>1</v>
      </c>
      <c r="AZ385" s="1" t="b">
        <v>0</v>
      </c>
      <c r="BA385" s="1" t="b">
        <v>0</v>
      </c>
      <c r="BC385" t="str">
        <f t="shared" si="158"/>
        <v>FALSE</v>
      </c>
      <c r="BE385" t="str">
        <f t="shared" si="159"/>
        <v>FALSE</v>
      </c>
      <c r="BF385" s="1" t="b">
        <v>0</v>
      </c>
      <c r="BG385" s="1" t="b">
        <v>0</v>
      </c>
      <c r="BH385" s="1" t="b">
        <v>0</v>
      </c>
      <c r="BJ385" s="1" t="str">
        <f t="shared" si="160"/>
        <v>FALSE</v>
      </c>
      <c r="BL385" t="str">
        <f t="shared" si="161"/>
        <v>FALSE</v>
      </c>
      <c r="BM385" s="1" t="b">
        <v>0</v>
      </c>
      <c r="BN385" s="1" t="b">
        <v>0</v>
      </c>
      <c r="BO385" s="1">
        <f t="shared" si="165"/>
        <v>13</v>
      </c>
      <c r="BP385" s="1" t="s">
        <v>15067</v>
      </c>
      <c r="BQ385" s="1" cm="1">
        <f t="array" ref="BQ385">_xlfn.IFS(BP385="None Known",0, LEN(BP385)&gt;500, 5,LEN(BP385)&gt;400, 4, LEN(BP385)&gt;300, 3, LEN(BP385)&gt;200, 2, LEN(BP385)&gt;1, 1)</f>
        <v>3</v>
      </c>
      <c r="BR385" s="1" t="s">
        <v>15068</v>
      </c>
      <c r="BS385" s="1">
        <v>3</v>
      </c>
      <c r="BT385" s="1" t="s">
        <v>15069</v>
      </c>
      <c r="BU385" s="1">
        <v>1</v>
      </c>
      <c r="BV385" s="1" t="s">
        <v>34</v>
      </c>
      <c r="BW385" s="1" t="s">
        <v>31</v>
      </c>
      <c r="BX385" s="1"/>
      <c r="BY385" t="str">
        <f>_xlfn.XLOOKUP($B385,Img_lookup!A:A,Img_lookup!B:B, "Not available")</f>
        <v>6354006e-931c-458d-b59e-874c19d1a751</v>
      </c>
      <c r="BZ385" t="str">
        <f>_xlfn.XLOOKUP($B385,Img_lookup!A:A,Img_lookup!C:C, "Not available")</f>
        <v>Camellia Sasanqua</v>
      </c>
      <c r="CA385" t="str">
        <f>_xlfn.XLOOKUP($B385,Img_lookup!A:A,Img_lookup!D:D, "Not available")</f>
        <v>ai3310X</v>
      </c>
      <c r="CB385" t="str">
        <f>_xlfn.XLOOKUP($B385,Img_lookup!A:A,Img_lookup!E:E, "https://imgur.com/aT5wafe")</f>
        <v>https://api.openverse.engineering/v1/images/6354006e-931c-458d-b59e-874c19d1a751/thumb/</v>
      </c>
    </row>
    <row r="386" spans="1:80" ht="409.6" x14ac:dyDescent="0.15">
      <c r="A386" s="1" t="s">
        <v>2497</v>
      </c>
      <c r="B386" s="1" t="s">
        <v>9910</v>
      </c>
      <c r="C386" s="1" t="s">
        <v>9911</v>
      </c>
      <c r="D386" s="1" t="s">
        <v>9912</v>
      </c>
      <c r="E386" s="1" t="s">
        <v>9913</v>
      </c>
      <c r="F386" s="1" t="s">
        <v>22</v>
      </c>
      <c r="G386" s="1" t="s">
        <v>22</v>
      </c>
      <c r="H386" s="11" t="str">
        <f t="shared" si="167"/>
        <v>Perennial</v>
      </c>
      <c r="I386" s="1" t="s">
        <v>17108</v>
      </c>
      <c r="J386" s="1">
        <v>4</v>
      </c>
      <c r="K386" s="1">
        <v>2.5</v>
      </c>
      <c r="L386" t="str" cm="1">
        <f t="array" ref="L386">_xlfn.IFS(J386+K386="", "Unknown", J386+K386&gt;3, "Large", J386+K386&gt;0.5, "Medium", J386+K386&gt;0, "Small")</f>
        <v>Large</v>
      </c>
      <c r="M386" s="1">
        <v>8</v>
      </c>
      <c r="N386" cm="1">
        <f t="array" ref="N386">IF($M386="",INDEX($M$2:$M$2176,MATCH(1,INDEX(($A$2:$A$2176=$A386)*($M$2:$M$2176&lt;&gt;""),0),0)),$M386)</f>
        <v>8</v>
      </c>
      <c r="O386" s="2" t="str">
        <f t="shared" si="162"/>
        <v>Grown indoors</v>
      </c>
      <c r="P386" s="1" t="s">
        <v>9914</v>
      </c>
      <c r="Q386" s="1" t="s">
        <v>17111</v>
      </c>
      <c r="R386" t="str">
        <f t="shared" si="166"/>
        <v>Slow</v>
      </c>
      <c r="S386" s="1" t="s">
        <v>24</v>
      </c>
      <c r="T386" s="1" t="str">
        <f>LEFT(S386,FIND("-",S386)-1)</f>
        <v xml:space="preserve">1 </v>
      </c>
      <c r="U386" s="1" t="str">
        <f>RIGHT(S386,FIND("-",S386)-1)</f>
        <v>12</v>
      </c>
      <c r="V386" s="1" t="s">
        <v>205</v>
      </c>
      <c r="W386" s="6" t="str">
        <f>IF(ISNUMBER(SEARCH("-",V386)),TRIM(LEFT(V386,FIND("-",V386)-1)),V386)</f>
        <v>3</v>
      </c>
      <c r="X386" t="str">
        <f>IF(W386="1", "January", IF(W386="2", "February", IF(W386="3", "March", IF(W386="4", "April", IF(W386="5", "May", IF(W386="6", "June", IF(W386="7", "July", IF(W386="8", "August", IF(W386="9", "September", IF(W386="10", "October", IF(W386="11", "November", IF(W386="12", "December", "Other"))))))))))))</f>
        <v>March</v>
      </c>
      <c r="Y386" s="2" t="str">
        <f>IF(ISNUMBER(SEARCH("-",V386)),TRIM(RIGHT(V386,LEN(V386)-SEARCH("-",V386))),V386)</f>
        <v>5</v>
      </c>
      <c r="Z386" s="2" t="str">
        <f>IF(Y386="1", "January", IF(Y386="2", "February", IF(Y386="3", "March", IF(Y386="4", "April", IF(Y386="5", "May", IF(Y386="6", "June", IF(Y386="7", "July", IF(Y386="8", "August", IF(Y386="9", "September", IF(Y386="10", "October", IF(Y386="11", "November", IF(Y386="12", "December", "Other"))))))))))))</f>
        <v>May</v>
      </c>
      <c r="AF386" s="16" t="s">
        <v>25262</v>
      </c>
      <c r="AG386" s="1" t="str">
        <f t="shared" ref="AG386:AG449" si="180">LEFT(AF386,FIND("-",AF386)-1)</f>
        <v xml:space="preserve">Seed </v>
      </c>
      <c r="AH386" s="2" t="str">
        <f t="shared" ref="AH386:AH449" si="181">RIGHT(AF386,LEN(AF386)-FIND("-",AF386)-1)</f>
        <v>Can be sown as soon as it is ripe in a greenhouse[113]. Stored seed should be pre-soaked for 24 hours in warm water and the hard covering around the micropyle should be filed down to leave a thin covering[78, 113, 138]. It usually germinates in 1 - 3 months at 23�c[138]. Prick out the seedlings into individual pots when they are large enough to handle and grow them on in light shade in the greenhouse for at least their first winter. Plant them out into their permanent positions when they are more than 15cm tall and give them some protection from winter cold for their first year or three outdoors[K]. Seedlings take 4 - 12 years before they start to produce seed[269].
There are approximately 500 seeds per kilo[269].
Cuttings of almost ripe wood, 10 - 15cm with a heel, August/September in a shaded frame. High percentage but slow[78].
Cuttings of firm wood, 7 - 10cm with a heel, end of June in a frame[11, 78]. Keep in a cool greenhouse for the first year[11].
Leaf-bud cuttings, July/August in a frame.</v>
      </c>
      <c r="AI386" s="1" t="s">
        <v>9915</v>
      </c>
      <c r="AJ386" s="1" t="s">
        <v>26</v>
      </c>
      <c r="AK386" s="1" t="s">
        <v>17104</v>
      </c>
      <c r="AL386" s="1" t="str">
        <f t="shared" si="163"/>
        <v>Scented</v>
      </c>
      <c r="AM386" s="1" t="b">
        <v>1</v>
      </c>
      <c r="AN386" s="1" t="b">
        <v>1</v>
      </c>
      <c r="AO386" s="1" t="b">
        <v>0</v>
      </c>
      <c r="AP386" s="5" t="s">
        <v>54</v>
      </c>
      <c r="AQ386" s="5" t="str">
        <f t="shared" ref="AQ386:AQ449" si="182">IF(AP386="L", "Light", IF(AP386="M", "Medium", IF(AP386="H", "Heavy", IF(AP386="LM", "Light, Medium", IF(AP386="MH", "Medium, Heavy", IF(AP386="LMH", "Light, Medium, Heavy", ""))))))</f>
        <v>Light, Medium</v>
      </c>
      <c r="AR386" s="1" t="s">
        <v>120</v>
      </c>
      <c r="AS386" s="1" t="str">
        <f t="shared" si="164"/>
        <v>Partial</v>
      </c>
      <c r="AT386" s="1" t="str">
        <f t="shared" ref="AT386:AT449" si="183">IF(AR386="N", "Full", IF(AR386="S", "Partial", IF(AR386="F", "None", IF(AR386="SN", "Partial, Full", IF(AR386="NP", "None, Partial", IF(AR386="FSN", "None, Partial, Full", ""))))))</f>
        <v>Partial</v>
      </c>
      <c r="AU386" s="1" t="s">
        <v>29</v>
      </c>
      <c r="AV386" s="1" t="str">
        <f t="shared" ref="AV386:AV449" si="184">IF(AU386="D", "Dry", IF(AU386="M", "Moist", IF(AU386="We", "Wet/Water", IF(AU386="Wa", "Wet/Water", IF(AU386="WeWa", "Wet/Water", IF(AU386="DM", "Dry, Moist", IF(AU386="DMWe", "Dry, Moist, Wet/Water", IF(AU386="MWe", "Moist, Wet/Water", IF(AU386="MWeWa", "Moist, Wet/Water", IF(AU386="WeM", "Moist, Wet/Water",""))))))))))</f>
        <v>Moist</v>
      </c>
      <c r="AW386" s="1" t="s">
        <v>123</v>
      </c>
      <c r="AX386" s="1" t="str">
        <f t="shared" ref="AX386:AX449" si="185">IF(AW386="A", "Acid", IF(AW386="N", "Neutral", IF(AW386="B", "Alkaline", IF(AW386="AN", "Acid, Neutral", IF(AW386="NB", "Neutral, Alkaline", IF(AW386="ANB", "Acid, Neutral, Alkaline", ""))))))</f>
        <v>Acid, Neutral</v>
      </c>
      <c r="AY386" s="1" t="b">
        <v>1</v>
      </c>
      <c r="AZ386" s="1" t="b">
        <v>0</v>
      </c>
      <c r="BA386" s="1" t="b">
        <v>0</v>
      </c>
      <c r="BC386" t="str">
        <f t="shared" ref="BC386:BC449" si="186">IF(BB386="M", "TRUE", IF(BB386="W", "TRUE", "FALSE"))</f>
        <v>FALSE</v>
      </c>
      <c r="BE386" t="str">
        <f t="shared" ref="BE386:BE449" si="187">IF(BD386="Y", "TRUE", "FALSE")</f>
        <v>FALSE</v>
      </c>
      <c r="BF386" s="1" t="b">
        <v>0</v>
      </c>
      <c r="BG386" s="1" t="b">
        <v>0</v>
      </c>
      <c r="BH386" s="1" t="b">
        <v>0</v>
      </c>
      <c r="BJ386" s="1" t="str">
        <f t="shared" ref="BJ386:BJ449" si="188">IF(BI386="Y", "TRUE", "FALSE")</f>
        <v>FALSE</v>
      </c>
      <c r="BK386" s="1" t="s">
        <v>30</v>
      </c>
      <c r="BL386" t="str">
        <f t="shared" ref="BL386:BL449" si="189">IF(BK386="Y", "TRUE", "FALSE")</f>
        <v>FALSE</v>
      </c>
      <c r="BM386" s="1" t="b">
        <v>0</v>
      </c>
      <c r="BN386" s="1" t="b">
        <v>0</v>
      </c>
      <c r="BO386" s="1">
        <f t="shared" si="165"/>
        <v>15</v>
      </c>
      <c r="BP386" s="1" t="s">
        <v>9916</v>
      </c>
      <c r="BQ386" s="1" cm="1">
        <f t="array" ref="BQ386">_xlfn.IFS(BP386="None Known",0, LEN(BP386)&gt;500, 5,LEN(BP386)&gt;400, 4, LEN(BP386)&gt;300, 3, LEN(BP386)&gt;200, 2, LEN(BP386)&gt;1, 1)</f>
        <v>5</v>
      </c>
      <c r="BR386" s="1" t="s">
        <v>9917</v>
      </c>
      <c r="BS386" s="1">
        <v>2</v>
      </c>
      <c r="BT386" s="1" t="s">
        <v>9918</v>
      </c>
      <c r="BU386" s="1">
        <v>4</v>
      </c>
      <c r="BV386" s="1" t="s">
        <v>9919</v>
      </c>
      <c r="BW386" s="1" t="s">
        <v>31</v>
      </c>
      <c r="BX386" s="1"/>
      <c r="BY386" t="str">
        <f>_xlfn.XLOOKUP($B386,Img_lookup!A:A,Img_lookup!B:B, "Not available")</f>
        <v>6c1c46a9-9af7-44c9-91fb-9953ac8e4bdf</v>
      </c>
      <c r="BZ386" t="str">
        <f>_xlfn.XLOOKUP($B386,Img_lookup!A:A,Img_lookup!C:C, "Not available")</f>
        <v>Oolong Tea, Camellia Sinensis</v>
      </c>
      <c r="CA386" t="str">
        <f>_xlfn.XLOOKUP($B386,Img_lookup!A:A,Img_lookup!D:D, "Not available")</f>
        <v>larryjh1234</v>
      </c>
      <c r="CB386" t="str">
        <f>_xlfn.XLOOKUP($B386,Img_lookup!A:A,Img_lookup!E:E, "https://imgur.com/aT5wafe")</f>
        <v>https://api.openverse.engineering/v1/images/6c1c46a9-9af7-44c9-91fb-9953ac8e4bdf/thumb/</v>
      </c>
    </row>
    <row r="387" spans="1:80" ht="13" x14ac:dyDescent="0.15">
      <c r="A387" s="1" t="s">
        <v>257</v>
      </c>
      <c r="B387" s="1" t="s">
        <v>8803</v>
      </c>
      <c r="C387" s="1" t="s">
        <v>8804</v>
      </c>
      <c r="E387" s="1" t="s">
        <v>1322</v>
      </c>
      <c r="F387" s="1" t="s">
        <v>368</v>
      </c>
      <c r="G387" s="1" t="s">
        <v>368</v>
      </c>
      <c r="H387" s="11" t="str">
        <f t="shared" si="167"/>
        <v>Perennial</v>
      </c>
      <c r="I387" s="1" t="s">
        <v>17108</v>
      </c>
      <c r="J387" s="1">
        <v>1.2000000479999999</v>
      </c>
      <c r="K387" s="1">
        <v>0.30000001199999998</v>
      </c>
      <c r="L387" t="str" cm="1">
        <f t="array" ref="L387">_xlfn.IFS(J387+K387="", "Unknown", J387+K387&gt;3, "Large", J387+K387&gt;0.5, "Medium", J387+K387&gt;0, "Small")</f>
        <v>Medium</v>
      </c>
      <c r="M387" s="1">
        <v>8</v>
      </c>
      <c r="N387" cm="1">
        <f t="array" ref="N387">IF($M387="",INDEX($M$2:$M$2176,MATCH(1,INDEX(($A$2:$A$2176=$A387)*($M$2:$M$2176&lt;&gt;""),0),0)),$M387)</f>
        <v>8</v>
      </c>
      <c r="O387" s="2" t="str">
        <f t="shared" ref="O387:O450" si="190">IF(N387="", "Temperate zone", IF(N387&lt;5, "Hardy to cold", IF(N387&lt;8, "Seasonal outdoors", IF(N387&lt;12, "Grown indoors", "all Temperate zone"))))</f>
        <v>Grown indoors</v>
      </c>
      <c r="P387" s="1" t="s">
        <v>8805</v>
      </c>
      <c r="R387" t="str">
        <f t="shared" si="166"/>
        <v>Medium</v>
      </c>
      <c r="S387" s="1" t="s">
        <v>24</v>
      </c>
      <c r="T387" s="1" t="str">
        <f>LEFT(S387,FIND("-",S387)-1)</f>
        <v xml:space="preserve">1 </v>
      </c>
      <c r="U387" s="1" t="str">
        <f>RIGHT(S387,FIND("-",S387)-1)</f>
        <v>12</v>
      </c>
      <c r="V387" s="1">
        <v>7</v>
      </c>
      <c r="W387" s="6">
        <f>IF(ISNUMBER(SEARCH("-",V387)),TRIM(LEFT(V387,FIND("-",V387)-1)),V387)</f>
        <v>7</v>
      </c>
      <c r="X387" t="str">
        <f>IF(W387=1, "January", IF(W387=2, "February", IF(W387=3, "March", IF(W387=4, "April", IF(W387=5, "May", IF(W387=6, "June", IF(W387=7, "July", IF(W387=8, "August", IF(W387=9, "September", IF(W387=10, "October", IF(W387=11, "November", IF(W387=12, "December", "Other"))))))))))))</f>
        <v>July</v>
      </c>
      <c r="Y387" s="1"/>
      <c r="Z387" s="1"/>
      <c r="AA387" s="1" t="s">
        <v>427</v>
      </c>
      <c r="AB387" s="1" t="str">
        <f>IF(ISNUMBER(SEARCH("-",AA387)),TRIM(LEFT(AA387,FIND("-",AA387)-1)),AA387)</f>
        <v>8</v>
      </c>
      <c r="AC387" s="1" t="str">
        <f>IF(AB387="1", "January", IF(AB387="2", "February", IF(AB387="3", "March", IF(AB387="4", "April", IF(AB387="5", "May", IF(AB387="6", "June", IF(AB387="7", "July", IF(AB387="8", "August", IF(AB387="9", "September", IF(AB387="10", "October", IF(AB387="11", "November", IF(AB387="12", "December", "Other"))))))))))))</f>
        <v>August</v>
      </c>
      <c r="AD387" s="1" t="str">
        <f>IF(ISNUMBER(SEARCH("-",AA387)),TRIM(RIGHT(AA387,LEN(AA387)-SEARCH("-",AA387))),AA387)</f>
        <v>9</v>
      </c>
      <c r="AE387" s="1" t="str">
        <f>IF(AD387="1", "January", IF(AD387="2", "February", IF(AD387="3", "March", IF(AD387="4", "April", IF(AD387="5", "May", IF(AD387="6", "June", IF(AD387="7", "July", IF(AD387="8", "August", IF(AD387="9", "September", IF(AD387="10", "October", IF(AD387="11", "November", IF(AD387="12", "December", "Other"))))))))))))</f>
        <v>September</v>
      </c>
      <c r="AF387" s="1" t="s">
        <v>23998</v>
      </c>
      <c r="AG387" s="1" t="str">
        <f t="shared" si="180"/>
        <v xml:space="preserve">Seed </v>
      </c>
      <c r="AH387" s="2" t="str">
        <f t="shared" si="181"/>
        <v>Best sown in an outdoor seedbed in May, the seedlings are transplanted when large enough and then placed in their final positions in the autumn[221]. The seed usually germinates in 2 - 4 weeks at 18�c[138].</v>
      </c>
      <c r="AI387" s="1" t="s">
        <v>8806</v>
      </c>
      <c r="AJ387" s="1" t="s">
        <v>23814</v>
      </c>
      <c r="AK387" s="1" t="s">
        <v>17104</v>
      </c>
      <c r="AL387" s="1" t="str">
        <f t="shared" ref="AL387:AL450" si="191">IF(AM387=TRUE, "Scented", "Unscented")</f>
        <v>Unscented</v>
      </c>
      <c r="AM387" s="1" t="b">
        <v>0</v>
      </c>
      <c r="AN387" s="1" t="b">
        <v>0</v>
      </c>
      <c r="AO387" s="1" t="b">
        <v>0</v>
      </c>
      <c r="AP387" s="5" t="s">
        <v>54</v>
      </c>
      <c r="AQ387" s="5" t="str">
        <f t="shared" si="182"/>
        <v>Light, Medium</v>
      </c>
      <c r="AR387" s="1" t="s">
        <v>10</v>
      </c>
      <c r="AS387" s="1" t="str">
        <f t="shared" ref="AS387:AS450" si="192">IF(AR387="N", "None", IF(AR387="S", "Partial", IF(AR387="F", "Full", IF(AR387="SN", "None, Partial", IF(AR387="FS", "Partial, Full", IF(AR387="FSN", "None, Partial, Full", ""))))))</f>
        <v>None, Partial</v>
      </c>
      <c r="AT387" s="1" t="str">
        <f t="shared" si="183"/>
        <v>Partial, Full</v>
      </c>
      <c r="AU387" s="1" t="s">
        <v>29</v>
      </c>
      <c r="AV387" s="1" t="str">
        <f t="shared" si="184"/>
        <v>Moist</v>
      </c>
      <c r="AW387" s="1" t="s">
        <v>263</v>
      </c>
      <c r="AX387" s="1" t="str">
        <f t="shared" si="185"/>
        <v>Neutral, Alkaline</v>
      </c>
      <c r="AY387" s="1" t="b">
        <v>0</v>
      </c>
      <c r="AZ387" s="1" t="b">
        <v>1</v>
      </c>
      <c r="BA387" s="1" t="b">
        <v>0</v>
      </c>
      <c r="BC387" t="str">
        <f t="shared" si="186"/>
        <v>FALSE</v>
      </c>
      <c r="BE387" t="str">
        <f t="shared" si="187"/>
        <v>FALSE</v>
      </c>
      <c r="BF387" s="1" t="b">
        <v>0</v>
      </c>
      <c r="BG387" s="1" t="b">
        <v>0</v>
      </c>
      <c r="BH387" s="1" t="b">
        <v>0</v>
      </c>
      <c r="BJ387" s="1" t="str">
        <f t="shared" si="188"/>
        <v>FALSE</v>
      </c>
      <c r="BK387" s="1" t="s">
        <v>77</v>
      </c>
      <c r="BL387" t="str">
        <f t="shared" si="189"/>
        <v>TRUE</v>
      </c>
      <c r="BM387" s="1" t="b">
        <v>0</v>
      </c>
      <c r="BN387" s="1" t="b">
        <v>0</v>
      </c>
      <c r="BO387" s="1">
        <f t="shared" ref="BO387:BO450" si="193">BQ387+(BS387*3)+BU387</f>
        <v>7</v>
      </c>
      <c r="BP387" s="1" t="s">
        <v>8807</v>
      </c>
      <c r="BQ387" s="1" cm="1">
        <f t="array" ref="BQ387">_xlfn.IFS(BP387="None Known",0, LEN(BP387)&gt;500, 5,LEN(BP387)&gt;400, 4, LEN(BP387)&gt;300, 3, LEN(BP387)&gt;200, 2, LEN(BP387)&gt;1, 1)</f>
        <v>1</v>
      </c>
      <c r="BR387" s="1" t="s">
        <v>8808</v>
      </c>
      <c r="BS387" s="1">
        <v>2</v>
      </c>
      <c r="BT387" s="1" t="s">
        <v>31</v>
      </c>
      <c r="BU387" s="1">
        <v>0</v>
      </c>
      <c r="BV387" s="1" t="s">
        <v>1142</v>
      </c>
      <c r="BW387" s="1" t="s">
        <v>31</v>
      </c>
      <c r="BX387" s="1"/>
      <c r="BY387" t="str">
        <f>_xlfn.XLOOKUP($B387,Img_lookup!A:A,Img_lookup!B:B, "Not available")</f>
        <v>a88d3fa7-a42c-4adb-ae0e-6b16d9df9b76</v>
      </c>
      <c r="BZ387" t="str">
        <f>_xlfn.XLOOKUP($B387,Img_lookup!A:A,Img_lookup!C:C, "Not available")</f>
        <v>Campanula medium / „Ç´„É≥„Éë„Éã„É•„É© / Èá£ÈêòËçâ(„Å§„Çä„Åå„Å≠„Åù„ÅÜ) / È¢®Èà¥Ëçâ(„Åµ„ÅÜ„Çä„Çì„Åù„ÅÜ)</v>
      </c>
      <c r="CA387" t="str">
        <f>_xlfn.XLOOKUP($B387,Img_lookup!A:A,Img_lookup!D:D, "Not available")</f>
        <v>TANAKA Juuyoh (Áî∞‰∏≠ÂçÅÊ¥ã)</v>
      </c>
      <c r="CB387" t="str">
        <f>_xlfn.XLOOKUP($B387,Img_lookup!A:A,Img_lookup!E:E, "https://imgur.com/aT5wafe")</f>
        <v>https://api.openverse.engineering/v1/images/a88d3fa7-a42c-4adb-ae0e-6b16d9df9b76/thumb/</v>
      </c>
    </row>
    <row r="388" spans="1:80" ht="13" x14ac:dyDescent="0.15">
      <c r="A388" s="1" t="s">
        <v>257</v>
      </c>
      <c r="B388" s="1" t="s">
        <v>6882</v>
      </c>
      <c r="C388" s="1" t="s">
        <v>6883</v>
      </c>
      <c r="E388" s="1" t="s">
        <v>6884</v>
      </c>
      <c r="F388" s="1" t="s">
        <v>368</v>
      </c>
      <c r="G388" s="1" t="s">
        <v>368</v>
      </c>
      <c r="H388" s="11" t="str">
        <f t="shared" si="167"/>
        <v>Perennial</v>
      </c>
      <c r="J388" s="1">
        <v>0.89999997600000003</v>
      </c>
      <c r="K388" s="1">
        <v>0.30000001199999998</v>
      </c>
      <c r="L388" t="str" cm="1">
        <f t="array" ref="L388">_xlfn.IFS(J388+K388="", "Unknown", J388+K388&gt;3, "Large", J388+K388&gt;0.5, "Medium", J388+K388&gt;0, "Small")</f>
        <v>Medium</v>
      </c>
      <c r="M388" s="1">
        <v>4</v>
      </c>
      <c r="N388" cm="1">
        <f t="array" ref="N388">IF($M388="",INDEX($M$2:$M$2176,MATCH(1,INDEX(($A$2:$A$2176=$A388)*($M$2:$M$2176&lt;&gt;""),0),0)),$M388)</f>
        <v>4</v>
      </c>
      <c r="O388" s="2" t="str">
        <f t="shared" si="190"/>
        <v>Hardy to cold</v>
      </c>
      <c r="P388" s="1" t="s">
        <v>6885</v>
      </c>
      <c r="R388" t="str">
        <f t="shared" ref="R388:R451" si="194">IF(Q388="Fast", "Fast", IF(Q388="Slow", "Slow", "Medium"))</f>
        <v>Medium</v>
      </c>
      <c r="T388" s="1"/>
      <c r="U388" s="1"/>
      <c r="V388" s="1" t="s">
        <v>51</v>
      </c>
      <c r="W388" s="6" t="str">
        <f>IF(ISNUMBER(SEARCH("-",V388)),TRIM(LEFT(V388,FIND("-",V388)-1)),V388)</f>
        <v>7</v>
      </c>
      <c r="X388" t="str">
        <f>IF(W388="1", "January", IF(W388="2", "February", IF(W388="3", "March", IF(W388="4", "April", IF(W388="5", "May", IF(W388="6", "June", IF(W388="7", "July", IF(W388="8", "August", IF(W388="9", "September", IF(W388="10", "October", IF(W388="11", "November", IF(W388="12", "December", "Other"))))))))))))</f>
        <v>July</v>
      </c>
      <c r="Y388" s="2" t="str">
        <f>IF(ISNUMBER(SEARCH("-",V388)),TRIM(RIGHT(V388,LEN(V388)-SEARCH("-",V388))),V388)</f>
        <v>8</v>
      </c>
      <c r="Z388" s="2" t="str">
        <f>IF(Y388="1", "January", IF(Y388="2", "February", IF(Y388="3", "March", IF(Y388="4", "April", IF(Y388="5", "May", IF(Y388="6", "June", IF(Y388="7", "July", IF(Y388="8", "August", IF(Y388="9", "September", IF(Y388="10", "October", IF(Y388="11", "November", IF(Y388="12", "December", "Other"))))))))))))</f>
        <v>August</v>
      </c>
      <c r="AA388" s="1" t="s">
        <v>427</v>
      </c>
      <c r="AB388" s="1" t="str">
        <f>IF(ISNUMBER(SEARCH("-",AA388)),TRIM(LEFT(AA388,FIND("-",AA388)-1)),AA388)</f>
        <v>8</v>
      </c>
      <c r="AC388" s="1" t="str">
        <f>IF(AB388="1", "January", IF(AB388="2", "February", IF(AB388="3", "March", IF(AB388="4", "April", IF(AB388="5", "May", IF(AB388="6", "June", IF(AB388="7", "July", IF(AB388="8", "August", IF(AB388="9", "September", IF(AB388="10", "October", IF(AB388="11", "November", IF(AB388="12", "December", "Other"))))))))))))</f>
        <v>August</v>
      </c>
      <c r="AD388" s="1" t="str">
        <f>IF(ISNUMBER(SEARCH("-",AA388)),TRIM(RIGHT(AA388,LEN(AA388)-SEARCH("-",AA388))),AA388)</f>
        <v>9</v>
      </c>
      <c r="AE388" s="1" t="str">
        <f>IF(AD388="1", "January", IF(AD388="2", "February", IF(AD388="3", "March", IF(AD388="4", "April", IF(AD388="5", "May", IF(AD388="6", "June", IF(AD388="7", "July", IF(AD388="8", "August", IF(AD388="9", "September", IF(AD388="10", "October", IF(AD388="11", "November", IF(AD388="12", "December", "Other"))))))))))))</f>
        <v>September</v>
      </c>
      <c r="AF388" s="1" t="s">
        <v>24349</v>
      </c>
      <c r="AG388" s="1" t="str">
        <f t="shared" si="180"/>
        <v xml:space="preserve">Seed </v>
      </c>
      <c r="AH388" s="2" t="str">
        <f t="shared" si="181"/>
        <v>Surface sow May/June in situ. The seed usually germinates in 2 - 4 weeks at 18�c[138].</v>
      </c>
      <c r="AI388" s="1" t="s">
        <v>6886</v>
      </c>
      <c r="AJ388" s="1" t="s">
        <v>23814</v>
      </c>
      <c r="AK388" s="1" t="s">
        <v>17104</v>
      </c>
      <c r="AL388" s="1" t="str">
        <f t="shared" si="191"/>
        <v>Unscented</v>
      </c>
      <c r="AM388" s="1" t="b">
        <v>0</v>
      </c>
      <c r="AN388" s="1" t="b">
        <v>0</v>
      </c>
      <c r="AO388" s="1" t="b">
        <v>1</v>
      </c>
      <c r="AP388" s="5" t="s">
        <v>54</v>
      </c>
      <c r="AQ388" s="5" t="str">
        <f t="shared" si="182"/>
        <v>Light, Medium</v>
      </c>
      <c r="AR388" s="1" t="s">
        <v>10</v>
      </c>
      <c r="AS388" s="1" t="str">
        <f t="shared" si="192"/>
        <v>None, Partial</v>
      </c>
      <c r="AT388" s="1" t="str">
        <f t="shared" si="183"/>
        <v>Partial, Full</v>
      </c>
      <c r="AU388" s="1" t="s">
        <v>29</v>
      </c>
      <c r="AV388" s="1" t="str">
        <f t="shared" si="184"/>
        <v>Moist</v>
      </c>
      <c r="AW388" s="1" t="s">
        <v>263</v>
      </c>
      <c r="AX388" s="1" t="str">
        <f t="shared" si="185"/>
        <v>Neutral, Alkaline</v>
      </c>
      <c r="AY388" s="1" t="b">
        <v>0</v>
      </c>
      <c r="AZ388" s="1" t="b">
        <v>0</v>
      </c>
      <c r="BA388" s="1" t="b">
        <v>0</v>
      </c>
      <c r="BC388" t="str">
        <f t="shared" si="186"/>
        <v>FALSE</v>
      </c>
      <c r="BE388" t="str">
        <f t="shared" si="187"/>
        <v>FALSE</v>
      </c>
      <c r="BF388" s="1" t="b">
        <v>0</v>
      </c>
      <c r="BG388" s="1" t="b">
        <v>0</v>
      </c>
      <c r="BH388" s="1" t="b">
        <v>0</v>
      </c>
      <c r="BJ388" s="1" t="str">
        <f t="shared" si="188"/>
        <v>FALSE</v>
      </c>
      <c r="BK388" s="1" t="s">
        <v>77</v>
      </c>
      <c r="BL388" t="str">
        <f t="shared" si="189"/>
        <v>TRUE</v>
      </c>
      <c r="BM388" s="1" t="b">
        <v>0</v>
      </c>
      <c r="BN388" s="1" t="b">
        <v>0</v>
      </c>
      <c r="BO388" s="1">
        <f t="shared" si="193"/>
        <v>12</v>
      </c>
      <c r="BP388" s="1" t="s">
        <v>31</v>
      </c>
      <c r="BQ388" s="1" cm="1">
        <f t="array" ref="BQ388">_xlfn.IFS(BP388="None Known",0, LEN(BP388)&gt;500, 5,LEN(BP388)&gt;400, 4, LEN(BP388)&gt;300, 3, LEN(BP388)&gt;200, 2, LEN(BP388)&gt;1, 1)</f>
        <v>0</v>
      </c>
      <c r="BR388" s="1" t="s">
        <v>6887</v>
      </c>
      <c r="BS388" s="1">
        <v>4</v>
      </c>
      <c r="BT388" s="1" t="s">
        <v>31</v>
      </c>
      <c r="BU388" s="1">
        <v>0</v>
      </c>
      <c r="BV388" s="1" t="s">
        <v>6888</v>
      </c>
      <c r="BW388" s="1" t="s">
        <v>31</v>
      </c>
      <c r="BX388" s="1"/>
      <c r="BY388" t="str">
        <f>_xlfn.XLOOKUP($B388,Img_lookup!A:A,Img_lookup!B:B, "Not available")</f>
        <v>bf3d0427-0a6d-4712-8373-ced8de0e535f</v>
      </c>
      <c r="BZ388" t="str">
        <f>_xlfn.XLOOKUP($B388,Img_lookup!A:A,Img_lookup!C:C, "Not available")</f>
        <v>Campanula rapunculus</v>
      </c>
      <c r="CA388" t="str">
        <f>_xlfn.XLOOKUP($B388,Img_lookup!A:A,Img_lookup!D:D, "Not available")</f>
        <v>Gaspa</v>
      </c>
      <c r="CB388" t="str">
        <f>_xlfn.XLOOKUP($B388,Img_lookup!A:A,Img_lookup!E:E, "https://imgur.com/aT5wafe")</f>
        <v>https://api.openverse.engineering/v1/images/bf3d0427-0a6d-4712-8373-ced8de0e535f/thumb/</v>
      </c>
    </row>
    <row r="389" spans="1:80" ht="409.6" x14ac:dyDescent="0.15">
      <c r="A389" s="1" t="s">
        <v>257</v>
      </c>
      <c r="B389" s="1" t="s">
        <v>258</v>
      </c>
      <c r="C389" s="1" t="s">
        <v>259</v>
      </c>
      <c r="E389" s="1" t="s">
        <v>260</v>
      </c>
      <c r="F389" s="1" t="s">
        <v>6</v>
      </c>
      <c r="G389" s="1" t="s">
        <v>6</v>
      </c>
      <c r="H389" s="11" t="str">
        <f t="shared" si="167"/>
        <v>Perennial</v>
      </c>
      <c r="J389" s="1">
        <v>0.40000000600000002</v>
      </c>
      <c r="L389" t="str" cm="1">
        <f t="array" ref="L389">_xlfn.IFS(J389+K389="", "Unknown", J389+K389&gt;3, "Large", J389+K389&gt;0.5, "Medium", J389+K389&gt;0, "Small")</f>
        <v>Small</v>
      </c>
      <c r="M389" s="1">
        <v>3</v>
      </c>
      <c r="N389" cm="1">
        <f t="array" ref="N389">IF($M389="",INDEX($M$2:$M$2176,MATCH(1,INDEX(($A$2:$A$2176=$A389)*($M$2:$M$2176&lt;&gt;""),0),0)),$M389)</f>
        <v>3</v>
      </c>
      <c r="O389" s="2" t="str">
        <f t="shared" si="190"/>
        <v>Hardy to cold</v>
      </c>
      <c r="P389" s="1" t="s">
        <v>261</v>
      </c>
      <c r="R389" t="str">
        <f t="shared" si="194"/>
        <v>Medium</v>
      </c>
      <c r="T389" s="1"/>
      <c r="U389" s="1"/>
      <c r="V389" s="1" t="s">
        <v>108</v>
      </c>
      <c r="W389" s="6" t="str">
        <f>IF(ISNUMBER(SEARCH("-",V389)),TRIM(LEFT(V389,FIND("-",V389)-1)),V389)</f>
        <v>7</v>
      </c>
      <c r="X389" t="str">
        <f>IF(W389="1", "January", IF(W389="2", "February", IF(W389="3", "March", IF(W389="4", "April", IF(W389="5", "May", IF(W389="6", "June", IF(W389="7", "July", IF(W389="8", "August", IF(W389="9", "September", IF(W389="10", "October", IF(W389="11", "November", IF(W389="12", "December", "Other"))))))))))))</f>
        <v>July</v>
      </c>
      <c r="Y389" s="2" t="str">
        <f>IF(ISNUMBER(SEARCH("-",V389)),TRIM(RIGHT(V389,LEN(V389)-SEARCH("-",V389))),V389)</f>
        <v>9</v>
      </c>
      <c r="Z389" s="2" t="str">
        <f>IF(Y389="1", "January", IF(Y389="2", "February", IF(Y389="3", "March", IF(Y389="4", "April", IF(Y389="5", "May", IF(Y389="6", "June", IF(Y389="7", "July", IF(Y389="8", "August", IF(Y389="9", "September", IF(Y389="10", "October", IF(Y389="11", "November", IF(Y389="12", "December", "Other"))))))))))))</f>
        <v>September</v>
      </c>
      <c r="AA389" s="1" t="s">
        <v>135</v>
      </c>
      <c r="AB389" s="1" t="str">
        <f>IF(ISNUMBER(SEARCH("-",AA389)),TRIM(LEFT(AA389,FIND("-",AA389)-1)),AA389)</f>
        <v>8</v>
      </c>
      <c r="AC389" s="1" t="str">
        <f>IF(AB389="1", "January", IF(AB389="2", "February", IF(AB389="3", "March", IF(AB389="4", "April", IF(AB389="5", "May", IF(AB389="6", "June", IF(AB389="7", "July", IF(AB389="8", "August", IF(AB389="9", "September", IF(AB389="10", "October", IF(AB389="11", "November", IF(AB389="12", "December", "Other"))))))))))))</f>
        <v>August</v>
      </c>
      <c r="AD389" s="1" t="str">
        <f>IF(ISNUMBER(SEARCH("-",AA389)),TRIM(RIGHT(AA389,LEN(AA389)-SEARCH("-",AA389))),AA389)</f>
        <v>10</v>
      </c>
      <c r="AE389" s="1" t="str">
        <f>IF(AD389="1", "January", IF(AD389="2", "February", IF(AD389="3", "March", IF(AD389="4", "April", IF(AD389="5", "May", IF(AD389="6", "June", IF(AD389="7", "July", IF(AD389="8", "August", IF(AD389="9", "September", IF(AD389="10", "October", IF(AD389="11", "November", IF(AD389="12", "December", "Other"))))))))))))</f>
        <v>October</v>
      </c>
      <c r="AF389" s="16" t="s">
        <v>24350</v>
      </c>
      <c r="AG389" s="1" t="str">
        <f t="shared" si="180"/>
        <v xml:space="preserve">Seed </v>
      </c>
      <c r="AH389" s="2" t="str">
        <f t="shared" si="181"/>
        <v>Surface sow in spring in a cold frame. Three or four weeks pre-chilling of the seed improves the germination rate[138]. The seed usually germinates in 2 - 4 weeks at 18�c[138]. When they are large enough to handle, prick the seedlings out into individual pots and grow them on in a cold frame for at least their first winter. Plant them out into their permanent positions in late spring or early summer, after the last expected frosts.
The seed can also be sown outdoors in situ during the spring.
Basal cuttings in spring[1]. Harvest the shoots when they are about 10 - 15cm long with plenty of underground stem. Pot them up into individual pots and keep them in light shade in a cold frame or greenhouse until they are rooting well. Plant them out in the summer.
Division in spring or autumn[111]. Very easy, larger clumps can be replanted direct into their permanent positions, though it is best to pot up smaller clumps and grow them on in a cold frame until they are rooting well. Plant them out in the summer or following spring.</v>
      </c>
      <c r="AI389" s="1" t="s">
        <v>262</v>
      </c>
      <c r="AJ389" s="1" t="s">
        <v>23814</v>
      </c>
      <c r="AK389" s="1" t="s">
        <v>17104</v>
      </c>
      <c r="AL389" s="1" t="str">
        <f t="shared" si="191"/>
        <v>Unscented</v>
      </c>
      <c r="AM389" s="1" t="b">
        <v>0</v>
      </c>
      <c r="AN389" s="1" t="b">
        <v>0</v>
      </c>
      <c r="AO389" s="1" t="b">
        <v>1</v>
      </c>
      <c r="AP389" s="5" t="s">
        <v>54</v>
      </c>
      <c r="AQ389" s="5" t="str">
        <f t="shared" si="182"/>
        <v>Light, Medium</v>
      </c>
      <c r="AR389" s="1" t="s">
        <v>10</v>
      </c>
      <c r="AS389" s="1" t="str">
        <f t="shared" si="192"/>
        <v>None, Partial</v>
      </c>
      <c r="AT389" s="1" t="str">
        <f t="shared" si="183"/>
        <v>Partial, Full</v>
      </c>
      <c r="AU389" s="1" t="s">
        <v>11</v>
      </c>
      <c r="AV389" s="1" t="str">
        <f t="shared" si="184"/>
        <v>Dry, Moist</v>
      </c>
      <c r="AW389" s="1" t="s">
        <v>263</v>
      </c>
      <c r="AX389" s="1" t="str">
        <f t="shared" si="185"/>
        <v>Neutral, Alkaline</v>
      </c>
      <c r="AY389" s="1" t="b">
        <v>0</v>
      </c>
      <c r="AZ389" s="1" t="b">
        <v>0</v>
      </c>
      <c r="BA389" s="1" t="b">
        <v>0</v>
      </c>
      <c r="BC389" t="str">
        <f t="shared" si="186"/>
        <v>FALSE</v>
      </c>
      <c r="BE389" t="str">
        <f t="shared" si="187"/>
        <v>FALSE</v>
      </c>
      <c r="BF389" s="1" t="b">
        <v>1</v>
      </c>
      <c r="BG389" s="1" t="b">
        <v>0</v>
      </c>
      <c r="BH389" s="1" t="b">
        <v>0</v>
      </c>
      <c r="BI389" s="1" t="s">
        <v>30</v>
      </c>
      <c r="BJ389" s="1" t="str">
        <f t="shared" si="188"/>
        <v>FALSE</v>
      </c>
      <c r="BK389" s="1" t="s">
        <v>77</v>
      </c>
      <c r="BL389" t="str">
        <f t="shared" si="189"/>
        <v>TRUE</v>
      </c>
      <c r="BM389" s="1" t="b">
        <v>0</v>
      </c>
      <c r="BN389" s="1" t="b">
        <v>0</v>
      </c>
      <c r="BO389" s="1">
        <f t="shared" si="193"/>
        <v>4</v>
      </c>
      <c r="BP389" s="1" t="s">
        <v>31</v>
      </c>
      <c r="BQ389" s="1" cm="1">
        <f t="array" ref="BQ389">_xlfn.IFS(BP389="None Known",0, LEN(BP389)&gt;500, 5,LEN(BP389)&gt;400, 4, LEN(BP389)&gt;300, 3, LEN(BP389)&gt;200, 2, LEN(BP389)&gt;1, 1)</f>
        <v>0</v>
      </c>
      <c r="BR389" s="1" t="s">
        <v>264</v>
      </c>
      <c r="BS389" s="1">
        <v>1</v>
      </c>
      <c r="BT389" s="1" t="s">
        <v>265</v>
      </c>
      <c r="BU389" s="1">
        <v>1</v>
      </c>
      <c r="BV389" s="1" t="s">
        <v>266</v>
      </c>
      <c r="BW389" s="1" t="s">
        <v>31</v>
      </c>
      <c r="BX389" s="1"/>
      <c r="BY389" t="str">
        <f>_xlfn.XLOOKUP($B389,Img_lookup!A:A,Img_lookup!B:B, "Not available")</f>
        <v>d7c60aff-c282-4db7-bade-8f05a9da9688</v>
      </c>
      <c r="BZ389" t="str">
        <f>_xlfn.XLOOKUP($B389,Img_lookup!A:A,Img_lookup!C:C, "Not available")</f>
        <v>Blue Bells, harebell. Campanula rotundifolia. Choix des plus belles Find fleurs -et des plus beaux fruits par P.J. RedouteÃÅ. (1833)</v>
      </c>
      <c r="CA389" t="str">
        <f>_xlfn.XLOOKUP($B389,Img_lookup!A:A,Img_lookup!D:D, "Not available")</f>
        <v>Swallowtail Garden Seeds</v>
      </c>
      <c r="CB389" t="str">
        <f>_xlfn.XLOOKUP($B389,Img_lookup!A:A,Img_lookup!E:E, "https://imgur.com/aT5wafe")</f>
        <v>https://api.openverse.engineering/v1/images/d7c60aff-c282-4db7-bade-8f05a9da9688/thumb/</v>
      </c>
    </row>
    <row r="390" spans="1:80" ht="13" x14ac:dyDescent="0.15">
      <c r="A390" s="1" t="s">
        <v>4566</v>
      </c>
      <c r="B390" s="1" t="s">
        <v>4567</v>
      </c>
      <c r="C390" s="1" t="s">
        <v>4568</v>
      </c>
      <c r="E390" s="1" t="s">
        <v>195</v>
      </c>
      <c r="F390" s="1" t="s">
        <v>62</v>
      </c>
      <c r="G390" s="1" t="s">
        <v>62</v>
      </c>
      <c r="H390" s="11" t="str">
        <f t="shared" ref="H390:H453" si="195">IF(ISNUMBER(SEARCH("/",$F390)),$F390,IF(ISNUMBER(SEARCH("Annual",$F390)),"Annual","Perennial"))</f>
        <v>Perennial</v>
      </c>
      <c r="J390">
        <v>30</v>
      </c>
      <c r="L390" t="str" cm="1">
        <f t="array" ref="L390">_xlfn.IFS(J390+K390="", "Unknown", J390+K390&gt;3, "Large", J390+K390&gt;0.5, "Medium", J390+K390&gt;0, "Small")</f>
        <v>Large</v>
      </c>
      <c r="M390">
        <v>10</v>
      </c>
      <c r="N390" cm="1">
        <f t="array" ref="N390">IF($M390="",INDEX($M$2:$M$2176,MATCH(1,INDEX(($A$2:$A$2176=$A390)*($M$2:$M$2176&lt;&gt;""),0),0)),$M390)</f>
        <v>10</v>
      </c>
      <c r="O390" s="2" t="str">
        <f t="shared" si="190"/>
        <v>Grown indoors</v>
      </c>
      <c r="P390" s="1" t="s">
        <v>17115</v>
      </c>
      <c r="R390" t="str">
        <f t="shared" si="194"/>
        <v>Medium</v>
      </c>
      <c r="W390"/>
      <c r="AF390" s="1" t="s">
        <v>40</v>
      </c>
      <c r="AG390" s="1" t="str">
        <f t="shared" si="180"/>
        <v xml:space="preserve">Seed </v>
      </c>
      <c r="AH390" s="2" t="str">
        <f t="shared" si="181"/>
        <v/>
      </c>
      <c r="AK390" s="1" t="s">
        <v>17104</v>
      </c>
      <c r="AL390" s="1" t="str">
        <f t="shared" si="191"/>
        <v>Unscented</v>
      </c>
      <c r="AM390" s="1" t="b">
        <v>0</v>
      </c>
      <c r="AN390" s="1" t="b">
        <v>0</v>
      </c>
      <c r="AO390" s="1" t="b">
        <v>0</v>
      </c>
      <c r="AP390" s="5" t="s">
        <v>28</v>
      </c>
      <c r="AQ390" s="5" t="str">
        <f t="shared" si="182"/>
        <v>Light, Medium, Heavy</v>
      </c>
      <c r="AR390" s="1" t="s">
        <v>10</v>
      </c>
      <c r="AS390" s="1" t="str">
        <f t="shared" si="192"/>
        <v>None, Partial</v>
      </c>
      <c r="AT390" s="1" t="str">
        <f t="shared" si="183"/>
        <v>Partial, Full</v>
      </c>
      <c r="AU390" s="1" t="s">
        <v>29</v>
      </c>
      <c r="AV390" s="1" t="str">
        <f t="shared" si="184"/>
        <v>Moist</v>
      </c>
      <c r="AW390" s="1" t="s">
        <v>12</v>
      </c>
      <c r="AX390" s="1" t="str">
        <f t="shared" si="185"/>
        <v>Acid, Neutral, Alkaline</v>
      </c>
      <c r="AY390" s="1" t="b">
        <v>0</v>
      </c>
      <c r="AZ390" s="1" t="b">
        <v>0</v>
      </c>
      <c r="BA390" s="1" t="b">
        <v>0</v>
      </c>
      <c r="BC390" t="str">
        <f t="shared" si="186"/>
        <v>FALSE</v>
      </c>
      <c r="BE390" t="str">
        <f t="shared" si="187"/>
        <v>FALSE</v>
      </c>
      <c r="BF390" s="1" t="b">
        <v>0</v>
      </c>
      <c r="BG390" s="1" t="b">
        <v>0</v>
      </c>
      <c r="BH390" s="1" t="b">
        <v>0</v>
      </c>
      <c r="BJ390" s="1" t="str">
        <f t="shared" si="188"/>
        <v>FALSE</v>
      </c>
      <c r="BL390" t="str">
        <f t="shared" si="189"/>
        <v>FALSE</v>
      </c>
      <c r="BM390" s="1" t="b">
        <v>0</v>
      </c>
      <c r="BN390" s="1" t="b">
        <v>0</v>
      </c>
      <c r="BO390" s="1">
        <f t="shared" si="193"/>
        <v>4</v>
      </c>
      <c r="BP390" s="1" t="s">
        <v>31</v>
      </c>
      <c r="BQ390" s="1" cm="1">
        <f t="array" ref="BQ390">_xlfn.IFS(BP390="None Known",0, LEN(BP390)&gt;500, 5,LEN(BP390)&gt;400, 4, LEN(BP390)&gt;300, 3, LEN(BP390)&gt;200, 2, LEN(BP390)&gt;1, 1)</f>
        <v>0</v>
      </c>
      <c r="BR390" s="1" t="s">
        <v>4569</v>
      </c>
      <c r="BS390" s="1">
        <v>1</v>
      </c>
      <c r="BT390" s="1" t="s">
        <v>4570</v>
      </c>
      <c r="BU390" s="1">
        <v>1</v>
      </c>
      <c r="BV390" s="1" t="s">
        <v>34</v>
      </c>
      <c r="BW390" s="1" t="s">
        <v>31</v>
      </c>
      <c r="BX390" s="1" t="s">
        <v>17116</v>
      </c>
      <c r="BY390" t="str">
        <f>_xlfn.XLOOKUP($B390,Img_lookup!A:A,Img_lookup!B:B, "Not available")</f>
        <v>961070fe-b725-44e1-a516-755ee387efbd</v>
      </c>
      <c r="BZ390" t="str">
        <f>_xlfn.XLOOKUP($B390,Img_lookup!A:A,Img_lookup!C:C, "Not available")</f>
        <v>Canarium album Leenh.</v>
      </c>
      <c r="CA390" t="str">
        <f>_xlfn.XLOOKUP($B390,Img_lookup!A:A,Img_lookup!D:D, "Not available")</f>
        <v>H. Fung</v>
      </c>
      <c r="CB390" t="str">
        <f>_xlfn.XLOOKUP($B390,Img_lookup!A:A,Img_lookup!E:E, "https://imgur.com/aT5wafe")</f>
        <v>https://api.openverse.engineering/v1/images/961070fe-b725-44e1-a516-755ee387efbd/thumb/</v>
      </c>
    </row>
    <row r="391" spans="1:80" ht="409.6" x14ac:dyDescent="0.15">
      <c r="A391" s="1" t="s">
        <v>2478</v>
      </c>
      <c r="B391" s="1" t="s">
        <v>2479</v>
      </c>
      <c r="C391" s="1" t="s">
        <v>2480</v>
      </c>
      <c r="D391" s="1" t="s">
        <v>2481</v>
      </c>
      <c r="E391" s="1" t="s">
        <v>2482</v>
      </c>
      <c r="F391" s="1" t="s">
        <v>6</v>
      </c>
      <c r="G391" s="1" t="s">
        <v>6</v>
      </c>
      <c r="H391" s="11" t="str">
        <f t="shared" si="195"/>
        <v>Perennial</v>
      </c>
      <c r="J391" s="1">
        <v>3</v>
      </c>
      <c r="K391" s="1">
        <v>1</v>
      </c>
      <c r="L391" t="str" cm="1">
        <f t="array" ref="L391">_xlfn.IFS(J391+K391="", "Unknown", J391+K391&gt;3, "Large", J391+K391&gt;0.5, "Medium", J391+K391&gt;0, "Small")</f>
        <v>Large</v>
      </c>
      <c r="M391" s="1">
        <v>8</v>
      </c>
      <c r="N391" cm="1">
        <f t="array" ref="N391">IF($M391="",INDEX($M$2:$M$2176,MATCH(1,INDEX(($A$2:$A$2176=$A391)*($M$2:$M$2176&lt;&gt;""),0),0)),$M391)</f>
        <v>8</v>
      </c>
      <c r="O391" s="2" t="str">
        <f t="shared" si="190"/>
        <v>Grown indoors</v>
      </c>
      <c r="P391" s="1" t="s">
        <v>2483</v>
      </c>
      <c r="R391" t="str">
        <f t="shared" si="194"/>
        <v>Medium</v>
      </c>
      <c r="T391" s="1"/>
      <c r="U391" s="1"/>
      <c r="V391" s="1" t="s">
        <v>135</v>
      </c>
      <c r="W391" s="6" t="str">
        <f>IF(ISNUMBER(SEARCH("-",V391)),TRIM(LEFT(V391,FIND("-",V391)-1)),V391)</f>
        <v>8</v>
      </c>
      <c r="X391" t="str">
        <f>IF(W391="1", "January", IF(W391="2", "February", IF(W391="3", "March", IF(W391="4", "April", IF(W391="5", "May", IF(W391="6", "June", IF(W391="7", "July", IF(W391="8", "August", IF(W391="9", "September", IF(W391="10", "October", IF(W391="11", "November", IF(W391="12", "December", "Other"))))))))))))</f>
        <v>August</v>
      </c>
      <c r="Y391" s="2" t="str">
        <f>IF(ISNUMBER(SEARCH("-",V391)),TRIM(RIGHT(V391,LEN(V391)-SEARCH("-",V391))),V391)</f>
        <v>10</v>
      </c>
      <c r="Z391" s="2" t="str">
        <f>IF(Y391="1", "January", IF(Y391="2", "February", IF(Y391="3", "March", IF(Y391="4", "April", IF(Y391="5", "May", IF(Y391="6", "June", IF(Y391="7", "July", IF(Y391="8", "August", IF(Y391="9", "September", IF(Y391="10", "October", IF(Y391="11", "November", IF(Y391="12", "December", "Other"))))))))))))</f>
        <v>October</v>
      </c>
      <c r="AA391" s="1">
        <v>10</v>
      </c>
      <c r="AB391" s="1">
        <f>IF(ISNUMBER(SEARCH("-",AA391)),TRIM(LEFT(AA391,FIND("-",AA391)-1)),AA391)</f>
        <v>10</v>
      </c>
      <c r="AC391" s="1" t="str">
        <f>IF(AB391=1, "January", IF(AB391=2, "February", IF(AB391=3, "March", IF(AB391=4, "April", IF(AB391=5, "May", IF(AB391=6, "June", IF(AB391=7, "July", IF(AB391=8, "August", IF(AB391=9, "September", IF(AB391=10, "October", IF(AB391=11, "November", IF(AB391=12, "December", "Other"))))))))))))</f>
        <v>October</v>
      </c>
      <c r="AD391" s="1"/>
      <c r="AE391" s="1"/>
      <c r="AF391" s="16" t="s">
        <v>25070</v>
      </c>
      <c r="AG391" s="1" t="str">
        <f t="shared" si="180"/>
        <v xml:space="preserve">Seed </v>
      </c>
      <c r="AH391" s="2" t="str">
        <f t="shared" si="181"/>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I391" s="1" t="s">
        <v>2484</v>
      </c>
      <c r="AK391" s="1" t="s">
        <v>17104</v>
      </c>
      <c r="AL391" s="1" t="str">
        <f t="shared" si="191"/>
        <v>Unscented</v>
      </c>
      <c r="AM391" s="1" t="b">
        <v>0</v>
      </c>
      <c r="AN391" s="1" t="b">
        <v>0</v>
      </c>
      <c r="AO391" s="1" t="b">
        <v>0</v>
      </c>
      <c r="AP391" s="5" t="s">
        <v>28</v>
      </c>
      <c r="AQ391" s="5" t="str">
        <f t="shared" si="182"/>
        <v>Light, Medium, Heavy</v>
      </c>
      <c r="AR391" s="1" t="s">
        <v>30</v>
      </c>
      <c r="AS391" s="1" t="str">
        <f t="shared" si="192"/>
        <v>None</v>
      </c>
      <c r="AT391" s="1" t="str">
        <f t="shared" si="183"/>
        <v>Full</v>
      </c>
      <c r="AU391" s="1" t="s">
        <v>29</v>
      </c>
      <c r="AV391" s="1" t="str">
        <f t="shared" si="184"/>
        <v>Moist</v>
      </c>
      <c r="AW391" s="1" t="s">
        <v>12</v>
      </c>
      <c r="AX391" s="1" t="str">
        <f t="shared" si="185"/>
        <v>Acid, Neutral, Alkaline</v>
      </c>
      <c r="AY391" s="1" t="b">
        <v>1</v>
      </c>
      <c r="AZ391" s="1" t="b">
        <v>1</v>
      </c>
      <c r="BA391" s="1" t="b">
        <v>0</v>
      </c>
      <c r="BC391" t="str">
        <f t="shared" si="186"/>
        <v>FALSE</v>
      </c>
      <c r="BE391" t="str">
        <f t="shared" si="187"/>
        <v>FALSE</v>
      </c>
      <c r="BF391" s="1" t="b">
        <v>0</v>
      </c>
      <c r="BG391" s="1" t="b">
        <v>0</v>
      </c>
      <c r="BH391" s="1" t="b">
        <v>0</v>
      </c>
      <c r="BI391" s="1" t="s">
        <v>77</v>
      </c>
      <c r="BJ391" s="1" t="str">
        <f t="shared" si="188"/>
        <v>TRUE</v>
      </c>
      <c r="BL391" t="str">
        <f t="shared" si="189"/>
        <v>FALSE</v>
      </c>
      <c r="BM391" s="1" t="b">
        <v>0</v>
      </c>
      <c r="BN391" s="1" t="b">
        <v>0</v>
      </c>
      <c r="BO391" s="1">
        <f t="shared" si="193"/>
        <v>10</v>
      </c>
      <c r="BP391" s="1" t="s">
        <v>2485</v>
      </c>
      <c r="BQ391" s="1" cm="1">
        <f t="array" ref="BQ391">_xlfn.IFS(BP391="None Known",0, LEN(BP391)&gt;500, 5,LEN(BP391)&gt;400, 4, LEN(BP391)&gt;300, 3, LEN(BP391)&gt;200, 2, LEN(BP391)&gt;1, 1)</f>
        <v>1</v>
      </c>
      <c r="BR391" s="1" t="s">
        <v>2486</v>
      </c>
      <c r="BS391" s="1">
        <v>3</v>
      </c>
      <c r="BT391" s="1" t="s">
        <v>31</v>
      </c>
      <c r="BU391" s="1">
        <v>0</v>
      </c>
      <c r="BV391" s="1" t="s">
        <v>2487</v>
      </c>
      <c r="BW391" s="1" t="s">
        <v>31</v>
      </c>
      <c r="BX391" s="1"/>
      <c r="BY391" t="str">
        <f>_xlfn.XLOOKUP($B391,Img_lookup!A:A,Img_lookup!B:B, "Not available")</f>
        <v>fc6bb8f6-b8ca-4208-b9ff-e7b69c54e6c2</v>
      </c>
      <c r="BZ391" t="str">
        <f>_xlfn.XLOOKUP($B391,Img_lookup!A:A,Img_lookup!C:C, "Not available")</f>
        <v>Canna edulis</v>
      </c>
      <c r="CA391" t="str">
        <f>_xlfn.XLOOKUP($B391,Img_lookup!A:A,Img_lookup!D:D, "Not available")</f>
        <v>Diego Rodriguez. Naturalist Photographer</v>
      </c>
      <c r="CB391" t="str">
        <f>_xlfn.XLOOKUP($B391,Img_lookup!A:A,Img_lookup!E:E, "https://imgur.com/aT5wafe")</f>
        <v>https://api.openverse.engineering/v1/images/fc6bb8f6-b8ca-4208-b9ff-e7b69c54e6c2/thumb/</v>
      </c>
    </row>
    <row r="392" spans="1:80" ht="409.6" x14ac:dyDescent="0.15">
      <c r="A392" s="1" t="s">
        <v>2478</v>
      </c>
      <c r="B392" s="1" t="s">
        <v>10484</v>
      </c>
      <c r="C392" s="1" t="s">
        <v>10485</v>
      </c>
      <c r="E392" s="1" t="s">
        <v>2482</v>
      </c>
      <c r="F392" s="1" t="s">
        <v>6</v>
      </c>
      <c r="G392" s="1" t="s">
        <v>6</v>
      </c>
      <c r="H392" s="11" t="str">
        <f t="shared" si="195"/>
        <v>Perennial</v>
      </c>
      <c r="J392" s="1">
        <v>1.5</v>
      </c>
      <c r="L392" t="str" cm="1">
        <f t="array" ref="L392">_xlfn.IFS(J392+K392="", "Unknown", J392+K392&gt;3, "Large", J392+K392&gt;0.5, "Medium", J392+K392&gt;0, "Small")</f>
        <v>Medium</v>
      </c>
      <c r="M392" s="1">
        <v>10</v>
      </c>
      <c r="N392" cm="1">
        <f t="array" ref="N392">IF($M392="",INDEX($M$2:$M$2176,MATCH(1,INDEX(($A$2:$A$2176=$A392)*($M$2:$M$2176&lt;&gt;""),0),0)),$M392)</f>
        <v>10</v>
      </c>
      <c r="O392" s="2" t="str">
        <f t="shared" si="190"/>
        <v>Grown indoors</v>
      </c>
      <c r="P392" s="1" t="s">
        <v>10486</v>
      </c>
      <c r="R392" t="str">
        <f t="shared" si="194"/>
        <v>Medium</v>
      </c>
      <c r="T392" s="1"/>
      <c r="U392" s="1"/>
      <c r="V392" s="1" t="s">
        <v>135</v>
      </c>
      <c r="W392" s="6" t="str">
        <f>IF(ISNUMBER(SEARCH("-",V392)),TRIM(LEFT(V392,FIND("-",V392)-1)),V392)</f>
        <v>8</v>
      </c>
      <c r="X392" t="str">
        <f>IF(W392="1", "January", IF(W392="2", "February", IF(W392="3", "March", IF(W392="4", "April", IF(W392="5", "May", IF(W392="6", "June", IF(W392="7", "July", IF(W392="8", "August", IF(W392="9", "September", IF(W392="10", "October", IF(W392="11", "November", IF(W392="12", "December", "Other"))))))))))))</f>
        <v>August</v>
      </c>
      <c r="Y392" s="2" t="str">
        <f>IF(ISNUMBER(SEARCH("-",V392)),TRIM(RIGHT(V392,LEN(V392)-SEARCH("-",V392))),V392)</f>
        <v>10</v>
      </c>
      <c r="Z392" s="2" t="str">
        <f>IF(Y392="1", "January", IF(Y392="2", "February", IF(Y392="3", "March", IF(Y392="4", "April", IF(Y392="5", "May", IF(Y392="6", "June", IF(Y392="7", "July", IF(Y392="8", "August", IF(Y392="9", "September", IF(Y392="10", "October", IF(Y392="11", "November", IF(Y392="12", "December", "Other"))))))))))))</f>
        <v>October</v>
      </c>
      <c r="AA392" s="1">
        <v>10</v>
      </c>
      <c r="AB392" s="1">
        <f>IF(ISNUMBER(SEARCH("-",AA392)),TRIM(LEFT(AA392,FIND("-",AA392)-1)),AA392)</f>
        <v>10</v>
      </c>
      <c r="AC392" s="1" t="str">
        <f>IF(AB392=1, "January", IF(AB392=2, "February", IF(AB392=3, "March", IF(AB392=4, "April", IF(AB392=5, "May", IF(AB392=6, "June", IF(AB392=7, "July", IF(AB392=8, "August", IF(AB392=9, "September", IF(AB392=10, "October", IF(AB392=11, "November", IF(AB392=12, "December", "Other"))))))))))))</f>
        <v>October</v>
      </c>
      <c r="AD392" s="1"/>
      <c r="AE392" s="1"/>
      <c r="AF392" s="16" t="s">
        <v>25070</v>
      </c>
      <c r="AG392" s="1" t="str">
        <f t="shared" si="180"/>
        <v xml:space="preserve">Seed </v>
      </c>
      <c r="AH392" s="2" t="str">
        <f t="shared" si="181"/>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I392" s="1" t="s">
        <v>10487</v>
      </c>
      <c r="AK392" s="1" t="s">
        <v>17104</v>
      </c>
      <c r="AL392" s="1" t="str">
        <f t="shared" si="191"/>
        <v>Unscented</v>
      </c>
      <c r="AM392" s="1" t="b">
        <v>0</v>
      </c>
      <c r="AN392" s="1" t="b">
        <v>0</v>
      </c>
      <c r="AO392" s="1" t="b">
        <v>0</v>
      </c>
      <c r="AP392" s="5" t="s">
        <v>28</v>
      </c>
      <c r="AQ392" s="5" t="str">
        <f t="shared" si="182"/>
        <v>Light, Medium, Heavy</v>
      </c>
      <c r="AR392" s="1" t="s">
        <v>30</v>
      </c>
      <c r="AS392" s="1" t="str">
        <f t="shared" si="192"/>
        <v>None</v>
      </c>
      <c r="AT392" s="1" t="str">
        <f t="shared" si="183"/>
        <v>Full</v>
      </c>
      <c r="AU392" s="1" t="s">
        <v>29</v>
      </c>
      <c r="AV392" s="1" t="str">
        <f t="shared" si="184"/>
        <v>Moist</v>
      </c>
      <c r="AW392" s="1" t="s">
        <v>12</v>
      </c>
      <c r="AX392" s="1" t="str">
        <f t="shared" si="185"/>
        <v>Acid, Neutral, Alkaline</v>
      </c>
      <c r="AY392" s="1" t="b">
        <v>0</v>
      </c>
      <c r="AZ392" s="1" t="b">
        <v>0</v>
      </c>
      <c r="BA392" s="1" t="b">
        <v>0</v>
      </c>
      <c r="BC392" t="str">
        <f t="shared" si="186"/>
        <v>FALSE</v>
      </c>
      <c r="BE392" t="str">
        <f t="shared" si="187"/>
        <v>FALSE</v>
      </c>
      <c r="BF392" s="1" t="b">
        <v>0</v>
      </c>
      <c r="BG392" s="1" t="b">
        <v>0</v>
      </c>
      <c r="BH392" s="1" t="b">
        <v>0</v>
      </c>
      <c r="BI392" s="1" t="s">
        <v>77</v>
      </c>
      <c r="BJ392" s="1" t="str">
        <f t="shared" si="188"/>
        <v>TRUE</v>
      </c>
      <c r="BL392" t="str">
        <f t="shared" si="189"/>
        <v>FALSE</v>
      </c>
      <c r="BM392" s="1" t="b">
        <v>0</v>
      </c>
      <c r="BN392" s="1" t="b">
        <v>0</v>
      </c>
      <c r="BO392" s="1">
        <f t="shared" si="193"/>
        <v>6</v>
      </c>
      <c r="BP392" s="1" t="s">
        <v>31</v>
      </c>
      <c r="BQ392" s="1" cm="1">
        <f t="array" ref="BQ392">_xlfn.IFS(BP392="None Known",0, LEN(BP392)&gt;500, 5,LEN(BP392)&gt;400, 4, LEN(BP392)&gt;300, 3, LEN(BP392)&gt;200, 2, LEN(BP392)&gt;1, 1)</f>
        <v>0</v>
      </c>
      <c r="BR392" s="1" t="s">
        <v>10488</v>
      </c>
      <c r="BS392" s="1">
        <v>2</v>
      </c>
      <c r="BT392" s="1" t="s">
        <v>31</v>
      </c>
      <c r="BU392" s="1">
        <v>0</v>
      </c>
      <c r="BV392" s="1" t="s">
        <v>10489</v>
      </c>
      <c r="BW392" s="1" t="s">
        <v>31</v>
      </c>
      <c r="BX392" s="1"/>
      <c r="BY392" t="str">
        <f>_xlfn.XLOOKUP($B392,Img_lookup!A:A,Img_lookup!B:B, "Not available")</f>
        <v>8c92bf01-7c39-4f73-a880-b405ff203f6e</v>
      </c>
      <c r="BZ392" t="str">
        <f>_xlfn.XLOOKUP($B392,Img_lookup!A:A,Img_lookup!C:C, "Not available")</f>
        <v>160706 091 Wave Hill - Aquatic Garden, Miscanthus sinensis 'Adagio', Colocasia sp, Canna glauca 'Ra', Nymphaea cvs, Vitis coignetiae on pergola</v>
      </c>
      <c r="CA392" t="str">
        <f>_xlfn.XLOOKUP($B392,Img_lookup!A:A,Img_lookup!D:D, "Not available")</f>
        <v>cultivar413</v>
      </c>
      <c r="CB392" t="str">
        <f>_xlfn.XLOOKUP($B392,Img_lookup!A:A,Img_lookup!E:E, "https://imgur.com/aT5wafe")</f>
        <v>https://api.openverse.engineering/v1/images/8c92bf01-7c39-4f73-a880-b405ff203f6e/thumb/</v>
      </c>
    </row>
    <row r="393" spans="1:80" ht="409.6" x14ac:dyDescent="0.15">
      <c r="A393" s="1" t="s">
        <v>2478</v>
      </c>
      <c r="B393" s="1" t="s">
        <v>14985</v>
      </c>
      <c r="C393" s="1" t="s">
        <v>14986</v>
      </c>
      <c r="E393" s="1" t="s">
        <v>14987</v>
      </c>
      <c r="F393" s="1" t="s">
        <v>6</v>
      </c>
      <c r="G393" s="1" t="s">
        <v>6</v>
      </c>
      <c r="H393" s="11" t="str">
        <f t="shared" si="195"/>
        <v>Perennial</v>
      </c>
      <c r="J393" s="1">
        <v>1.5</v>
      </c>
      <c r="K393" s="1">
        <v>0.60000002399999997</v>
      </c>
      <c r="L393" t="str" cm="1">
        <f t="array" ref="L393">_xlfn.IFS(J393+K393="", "Unknown", J393+K393&gt;3, "Large", J393+K393&gt;0.5, "Medium", J393+K393&gt;0, "Small")</f>
        <v>Medium</v>
      </c>
      <c r="M393" s="1">
        <v>8</v>
      </c>
      <c r="N393" cm="1">
        <f t="array" ref="N393">IF($M393="",INDEX($M$2:$M$2176,MATCH(1,INDEX(($A$2:$A$2176=$A393)*($M$2:$M$2176&lt;&gt;""),0),0)),$M393)</f>
        <v>8</v>
      </c>
      <c r="O393" s="2" t="str">
        <f t="shared" si="190"/>
        <v>Grown indoors</v>
      </c>
      <c r="P393" s="1" t="s">
        <v>14988</v>
      </c>
      <c r="R393" t="str">
        <f t="shared" si="194"/>
        <v>Medium</v>
      </c>
      <c r="T393" s="1"/>
      <c r="U393" s="1"/>
      <c r="V393" s="1" t="s">
        <v>135</v>
      </c>
      <c r="W393" s="6" t="str">
        <f>IF(ISNUMBER(SEARCH("-",V393)),TRIM(LEFT(V393,FIND("-",V393)-1)),V393)</f>
        <v>8</v>
      </c>
      <c r="X393" t="str">
        <f>IF(W393="1", "January", IF(W393="2", "February", IF(W393="3", "March", IF(W393="4", "April", IF(W393="5", "May", IF(W393="6", "June", IF(W393="7", "July", IF(W393="8", "August", IF(W393="9", "September", IF(W393="10", "October", IF(W393="11", "November", IF(W393="12", "December", "Other"))))))))))))</f>
        <v>August</v>
      </c>
      <c r="Y393" s="2" t="str">
        <f>IF(ISNUMBER(SEARCH("-",V393)),TRIM(RIGHT(V393,LEN(V393)-SEARCH("-",V393))),V393)</f>
        <v>10</v>
      </c>
      <c r="Z393" s="2" t="str">
        <f>IF(Y393="1", "January", IF(Y393="2", "February", IF(Y393="3", "March", IF(Y393="4", "April", IF(Y393="5", "May", IF(Y393="6", "June", IF(Y393="7", "July", IF(Y393="8", "August", IF(Y393="9", "September", IF(Y393="10", "October", IF(Y393="11", "November", IF(Y393="12", "December", "Other"))))))))))))</f>
        <v>October</v>
      </c>
      <c r="AA393" s="1">
        <v>10</v>
      </c>
      <c r="AB393" s="1">
        <f>IF(ISNUMBER(SEARCH("-",AA393)),TRIM(LEFT(AA393,FIND("-",AA393)-1)),AA393)</f>
        <v>10</v>
      </c>
      <c r="AC393" s="1" t="str">
        <f>IF(AB393=1, "January", IF(AB393=2, "February", IF(AB393=3, "March", IF(AB393=4, "April", IF(AB393=5, "May", IF(AB393=6, "June", IF(AB393=7, "July", IF(AB393=8, "August", IF(AB393=9, "September", IF(AB393=10, "October", IF(AB393=11, "November", IF(AB393=12, "December", "Other"))))))))))))</f>
        <v>October</v>
      </c>
      <c r="AD393" s="1"/>
      <c r="AE393" s="1"/>
      <c r="AF393" s="16" t="s">
        <v>25070</v>
      </c>
      <c r="AG393" s="1" t="str">
        <f t="shared" si="180"/>
        <v xml:space="preserve">Seed </v>
      </c>
      <c r="AH393" s="2" t="str">
        <f t="shared" si="181"/>
        <v>Pre-soak for 24 hours in warm water and sow February/March in a warm greenhouse at 20�c[1, 138]. Plant the seeds 2 - 5cm deep in individual pots[1]. Scarifying the seed can speed germination, especially if the seed has not swollen after being soaked[124, K]. The seed usually germinates in 3 - 9 weeks[138]. Grow the plants on in a greenhouse for at least their first winter. Plant them out into their permanent positions in late spring or early summer, after the last expected frosts.
Division of the root clump as the plant comes into growth in the spring. Each portion must have at least one growing point. Pot up the divisions and grow them on in the greenhouse until they are well established and then plant them out in the summer.
Root cuttings.</v>
      </c>
      <c r="AI393" s="1" t="s">
        <v>14989</v>
      </c>
      <c r="AK393" s="1" t="s">
        <v>17104</v>
      </c>
      <c r="AL393" s="1" t="str">
        <f t="shared" si="191"/>
        <v>Unscented</v>
      </c>
      <c r="AM393" s="1" t="b">
        <v>0</v>
      </c>
      <c r="AN393" s="1" t="b">
        <v>0</v>
      </c>
      <c r="AO393" s="1" t="b">
        <v>0</v>
      </c>
      <c r="AP393" s="5" t="s">
        <v>28</v>
      </c>
      <c r="AQ393" s="5" t="str">
        <f t="shared" si="182"/>
        <v>Light, Medium, Heavy</v>
      </c>
      <c r="AR393" s="1" t="s">
        <v>30</v>
      </c>
      <c r="AS393" s="1" t="str">
        <f t="shared" si="192"/>
        <v>None</v>
      </c>
      <c r="AT393" s="1" t="str">
        <f t="shared" si="183"/>
        <v>Full</v>
      </c>
      <c r="AU393" s="1" t="s">
        <v>29</v>
      </c>
      <c r="AV393" s="1" t="str">
        <f t="shared" si="184"/>
        <v>Moist</v>
      </c>
      <c r="AW393" s="1" t="s">
        <v>12</v>
      </c>
      <c r="AX393" s="1" t="str">
        <f t="shared" si="185"/>
        <v>Acid, Neutral, Alkaline</v>
      </c>
      <c r="AY393" s="1" t="b">
        <v>0</v>
      </c>
      <c r="AZ393" s="1" t="b">
        <v>0</v>
      </c>
      <c r="BA393" s="1" t="b">
        <v>0</v>
      </c>
      <c r="BC393" t="str">
        <f t="shared" si="186"/>
        <v>FALSE</v>
      </c>
      <c r="BE393" t="str">
        <f t="shared" si="187"/>
        <v>FALSE</v>
      </c>
      <c r="BF393" s="1" t="b">
        <v>0</v>
      </c>
      <c r="BG393" s="1" t="b">
        <v>0</v>
      </c>
      <c r="BH393" s="1" t="b">
        <v>0</v>
      </c>
      <c r="BI393" s="1" t="s">
        <v>77</v>
      </c>
      <c r="BJ393" s="1" t="str">
        <f t="shared" si="188"/>
        <v>TRUE</v>
      </c>
      <c r="BL393" t="str">
        <f t="shared" si="189"/>
        <v>FALSE</v>
      </c>
      <c r="BM393" s="1" t="b">
        <v>0</v>
      </c>
      <c r="BN393" s="1" t="b">
        <v>0</v>
      </c>
      <c r="BO393" s="1">
        <f t="shared" si="193"/>
        <v>19</v>
      </c>
      <c r="BP393" s="1" t="s">
        <v>14990</v>
      </c>
      <c r="BQ393" s="1" cm="1">
        <f t="array" ref="BQ393">_xlfn.IFS(BP393="None Known",0, LEN(BP393)&gt;500, 5,LEN(BP393)&gt;400, 4, LEN(BP393)&gt;300, 3, LEN(BP393)&gt;200, 2, LEN(BP393)&gt;1, 1)</f>
        <v>5</v>
      </c>
      <c r="BR393" s="1" t="s">
        <v>14991</v>
      </c>
      <c r="BS393" s="1">
        <v>4</v>
      </c>
      <c r="BT393" s="1" t="s">
        <v>14992</v>
      </c>
      <c r="BU393" s="1">
        <v>2</v>
      </c>
      <c r="BV393" s="1" t="s">
        <v>14993</v>
      </c>
      <c r="BW393" s="1" t="s">
        <v>31</v>
      </c>
      <c r="BX393" s="1"/>
      <c r="BY393" t="str">
        <f>_xlfn.XLOOKUP($B393,Img_lookup!A:A,Img_lookup!B:B, "Not available")</f>
        <v>b7ba3e58-cd6b-4bd3-ad21-a1c9d636567b</v>
      </c>
      <c r="BZ393" t="str">
        <f>_xlfn.XLOOKUP($B393,Img_lookup!A:A,Img_lookup!C:C, "Not available")</f>
        <v>Yellow Canna Indica by iezalel williams IMG_0990-001</v>
      </c>
      <c r="CA393" t="str">
        <f>_xlfn.XLOOKUP($B393,Img_lookup!A:A,Img_lookup!D:D, "Not available")</f>
        <v>iezalel7williams</v>
      </c>
      <c r="CB393" t="str">
        <f>_xlfn.XLOOKUP($B393,Img_lookup!A:A,Img_lookup!E:E, "https://imgur.com/aT5wafe")</f>
        <v>https://api.openverse.engineering/v1/images/b7ba3e58-cd6b-4bd3-ad21-a1c9d636567b/thumb/</v>
      </c>
    </row>
    <row r="394" spans="1:80" ht="409.6" x14ac:dyDescent="0.15">
      <c r="A394" s="1" t="s">
        <v>4859</v>
      </c>
      <c r="B394" s="1" t="s">
        <v>4860</v>
      </c>
      <c r="C394" s="1" t="s">
        <v>4861</v>
      </c>
      <c r="E394" s="1" t="s">
        <v>4862</v>
      </c>
      <c r="F394" s="1" t="s">
        <v>85</v>
      </c>
      <c r="G394" s="1" t="s">
        <v>85</v>
      </c>
      <c r="H394" s="11" t="str">
        <f t="shared" si="195"/>
        <v>Annual</v>
      </c>
      <c r="J394" s="1">
        <v>2.5</v>
      </c>
      <c r="K394" s="1">
        <v>0.80000001200000004</v>
      </c>
      <c r="L394" t="str" cm="1">
        <f t="array" ref="L394">_xlfn.IFS(J394+K394="", "Unknown", J394+K394&gt;3, "Large", J394+K394&gt;0.5, "Medium", J394+K394&gt;0, "Small")</f>
        <v>Large</v>
      </c>
      <c r="M394" s="1">
        <v>9</v>
      </c>
      <c r="N394" cm="1">
        <f t="array" ref="N394">IF($M394="",INDEX($M$2:$M$2176,MATCH(1,INDEX(($A$2:$A$2176=$A394)*($M$2:$M$2176&lt;&gt;""),0),0)),$M394)</f>
        <v>9</v>
      </c>
      <c r="O394" s="2" t="str">
        <f t="shared" si="190"/>
        <v>Grown indoors</v>
      </c>
      <c r="P394" s="1" t="s">
        <v>4863</v>
      </c>
      <c r="R394" t="str">
        <f t="shared" si="194"/>
        <v>Medium</v>
      </c>
      <c r="T394" s="1"/>
      <c r="U394" s="1"/>
      <c r="V394" s="1">
        <v>7</v>
      </c>
      <c r="W394" s="6">
        <f>IF(ISNUMBER(SEARCH("-",V394)),TRIM(LEFT(V394,FIND("-",V394)-1)),V394)</f>
        <v>7</v>
      </c>
      <c r="X394" t="str">
        <f>IF(W394=1, "January", IF(W394=2, "February", IF(W394=3, "March", IF(W394=4, "April", IF(W394=5, "May", IF(W394=6, "June", IF(W394=7, "July", IF(W394=8, "August", IF(W394=9, "September", IF(W394=10, "October", IF(W394=11, "November", IF(W394=12, "December", "Other"))))))))))))</f>
        <v>July</v>
      </c>
      <c r="AF394" s="16" t="s">
        <v>24351</v>
      </c>
      <c r="AG394" s="1" t="str">
        <f t="shared" si="180"/>
        <v xml:space="preserve">Seed </v>
      </c>
      <c r="AH394" s="2" t="str">
        <f t="shared" si="181"/>
        <v>Sow in early spring in the greenhouse. When they are large enough to handle, prick the seedlings out into individual pots and plant them out into their permanent positions in early summer. Seeds germinate well at low temperatures, but not below 1�C[269].
The seed can also be sown outdoors in situ in mid spring.</v>
      </c>
      <c r="AI394" s="1" t="s">
        <v>4864</v>
      </c>
      <c r="AJ394" s="1" t="s">
        <v>1</v>
      </c>
      <c r="AK394" s="1" t="s">
        <v>17105</v>
      </c>
      <c r="AL394" s="1" t="str">
        <f t="shared" si="191"/>
        <v>Unscented</v>
      </c>
      <c r="AM394" s="1" t="b">
        <v>0</v>
      </c>
      <c r="AN394" s="1" t="b">
        <v>0</v>
      </c>
      <c r="AO394" s="1" t="b">
        <v>0</v>
      </c>
      <c r="AP394" s="5" t="s">
        <v>28</v>
      </c>
      <c r="AQ394" s="5" t="str">
        <f t="shared" si="182"/>
        <v>Light, Medium, Heavy</v>
      </c>
      <c r="AR394" s="1" t="s">
        <v>30</v>
      </c>
      <c r="AS394" s="1" t="str">
        <f t="shared" si="192"/>
        <v>None</v>
      </c>
      <c r="AT394" s="1" t="str">
        <f t="shared" si="183"/>
        <v>Full</v>
      </c>
      <c r="AU394" s="1" t="s">
        <v>29</v>
      </c>
      <c r="AV394" s="1" t="str">
        <f t="shared" si="184"/>
        <v>Moist</v>
      </c>
      <c r="AW394" s="1" t="s">
        <v>12</v>
      </c>
      <c r="AX394" s="1" t="str">
        <f t="shared" si="185"/>
        <v>Acid, Neutral, Alkaline</v>
      </c>
      <c r="AY394" s="1" t="b">
        <v>1</v>
      </c>
      <c r="AZ394" s="1" t="b">
        <v>1</v>
      </c>
      <c r="BA394" s="1" t="b">
        <v>0</v>
      </c>
      <c r="BC394" t="str">
        <f t="shared" si="186"/>
        <v>FALSE</v>
      </c>
      <c r="BE394" t="str">
        <f t="shared" si="187"/>
        <v>FALSE</v>
      </c>
      <c r="BF394" s="1" t="b">
        <v>0</v>
      </c>
      <c r="BG394" s="1" t="b">
        <v>0</v>
      </c>
      <c r="BH394" s="1" t="b">
        <v>0</v>
      </c>
      <c r="BJ394" s="1" t="str">
        <f t="shared" si="188"/>
        <v>FALSE</v>
      </c>
      <c r="BK394" s="1" t="s">
        <v>30</v>
      </c>
      <c r="BL394" t="str">
        <f t="shared" si="189"/>
        <v>FALSE</v>
      </c>
      <c r="BM394" s="1" t="b">
        <v>0</v>
      </c>
      <c r="BN394" s="1" t="b">
        <v>1</v>
      </c>
      <c r="BO394" s="1">
        <f t="shared" si="193"/>
        <v>18</v>
      </c>
      <c r="BP394" s="1" t="s">
        <v>4865</v>
      </c>
      <c r="BQ394" s="1" cm="1">
        <f t="array" ref="BQ394">_xlfn.IFS(BP394="None Known",0, LEN(BP394)&gt;500, 5,LEN(BP394)&gt;400, 4, LEN(BP394)&gt;300, 3, LEN(BP394)&gt;200, 2, LEN(BP394)&gt;1, 1)</f>
        <v>5</v>
      </c>
      <c r="BR394" s="16" t="s">
        <v>24851</v>
      </c>
      <c r="BS394" s="1">
        <v>3</v>
      </c>
      <c r="BT394" s="1" t="s">
        <v>4866</v>
      </c>
      <c r="BU394" s="1">
        <v>4</v>
      </c>
      <c r="BV394" s="1" t="s">
        <v>4867</v>
      </c>
      <c r="BW394" s="1" t="s">
        <v>4868</v>
      </c>
      <c r="BX394" s="1"/>
      <c r="BY394" t="str">
        <f>_xlfn.XLOOKUP($B394,Img_lookup!A:A,Img_lookup!B:B, "Not available")</f>
        <v>885ea823-b0ee-46f7-9268-8637cfca903e</v>
      </c>
      <c r="BZ394" t="str">
        <f>_xlfn.XLOOKUP($B394,Img_lookup!A:A,Img_lookup!C:C, "Not available")</f>
        <v>Cannabis sativa</v>
      </c>
      <c r="CA394" t="str">
        <f>_xlfn.XLOOKUP($B394,Img_lookup!A:A,Img_lookup!D:D, "Not available")</f>
        <v>M. Martin Vicente</v>
      </c>
      <c r="CB394" t="str">
        <f>_xlfn.XLOOKUP($B394,Img_lookup!A:A,Img_lookup!E:E, "https://imgur.com/aT5wafe")</f>
        <v>https://api.openverse.engineering/v1/images/885ea823-b0ee-46f7-9268-8637cfca903e/thumb/</v>
      </c>
    </row>
    <row r="395" spans="1:80" ht="358" x14ac:dyDescent="0.15">
      <c r="A395" s="1" t="s">
        <v>941</v>
      </c>
      <c r="B395" s="1" t="s">
        <v>942</v>
      </c>
      <c r="C395" s="1" t="s">
        <v>943</v>
      </c>
      <c r="E395" s="1" t="s">
        <v>944</v>
      </c>
      <c r="F395" s="1" t="s">
        <v>22</v>
      </c>
      <c r="G395" s="1" t="s">
        <v>22</v>
      </c>
      <c r="H395" s="11" t="str">
        <f t="shared" si="195"/>
        <v>Perennial</v>
      </c>
      <c r="I395" s="1" t="s">
        <v>17108</v>
      </c>
      <c r="J395" s="1">
        <v>1</v>
      </c>
      <c r="K395" s="1">
        <v>2</v>
      </c>
      <c r="L395" t="str" cm="1">
        <f t="array" ref="L395">_xlfn.IFS(J395+K395="", "Unknown", J395+K395&gt;3, "Large", J395+K395&gt;0.5, "Medium", J395+K395&gt;0, "Small")</f>
        <v>Medium</v>
      </c>
      <c r="M395" s="1">
        <v>8</v>
      </c>
      <c r="N395" cm="1">
        <f t="array" ref="N395">IF($M395="",INDEX($M$2:$M$2176,MATCH(1,INDEX(($A$2:$A$2176=$A395)*($M$2:$M$2176&lt;&gt;""),0),0)),$M395)</f>
        <v>8</v>
      </c>
      <c r="O395" s="2" t="str">
        <f t="shared" si="190"/>
        <v>Grown indoors</v>
      </c>
      <c r="P395" s="1" t="s">
        <v>945</v>
      </c>
      <c r="R395" t="str">
        <f t="shared" si="194"/>
        <v>Medium</v>
      </c>
      <c r="S395" s="1" t="s">
        <v>24</v>
      </c>
      <c r="T395" s="1" t="str">
        <f>LEFT(S395,FIND("-",S395)-1)</f>
        <v xml:space="preserve">1 </v>
      </c>
      <c r="U395" s="1" t="str">
        <f>RIGHT(S395,FIND("-",S395)-1)</f>
        <v>12</v>
      </c>
      <c r="W395"/>
      <c r="AF395" s="16" t="s">
        <v>23999</v>
      </c>
      <c r="AG395" s="1" t="str">
        <f t="shared" si="180"/>
        <v xml:space="preserve">Seed </v>
      </c>
      <c r="AH395" s="2" t="str">
        <f t="shared" si="181"/>
        <v>Best sown as soon as it is ripe in a greenhouse. Prick out the seedlings into individual pots of well-drained soil when they are large enough to handle. Grow on the young plants for at least their first winter in a greenhouse and plant out in late spring or early summer.
Cuttings of half-ripe wood, July/August in sand in a cold frame[200].</v>
      </c>
      <c r="AI395" s="1" t="s">
        <v>946</v>
      </c>
      <c r="AK395" s="1" t="s">
        <v>17104</v>
      </c>
      <c r="AL395" s="1" t="str">
        <f t="shared" si="191"/>
        <v>Scented</v>
      </c>
      <c r="AM395" s="1" t="b">
        <v>1</v>
      </c>
      <c r="AN395" s="1" t="b">
        <v>0</v>
      </c>
      <c r="AO395" s="1" t="b">
        <v>0</v>
      </c>
      <c r="AP395" s="5" t="s">
        <v>28</v>
      </c>
      <c r="AQ395" s="5" t="str">
        <f t="shared" si="182"/>
        <v>Light, Medium, Heavy</v>
      </c>
      <c r="AR395" s="1" t="s">
        <v>30</v>
      </c>
      <c r="AS395" s="1" t="str">
        <f t="shared" si="192"/>
        <v>None</v>
      </c>
      <c r="AT395" s="1" t="str">
        <f t="shared" si="183"/>
        <v>Full</v>
      </c>
      <c r="AU395" s="1" t="s">
        <v>11</v>
      </c>
      <c r="AV395" s="1" t="str">
        <f t="shared" si="184"/>
        <v>Dry, Moist</v>
      </c>
      <c r="AW395" s="1" t="s">
        <v>12</v>
      </c>
      <c r="AX395" s="1" t="str">
        <f t="shared" si="185"/>
        <v>Acid, Neutral, Alkaline</v>
      </c>
      <c r="AY395" s="1" t="b">
        <v>0</v>
      </c>
      <c r="AZ395" s="1" t="b">
        <v>1</v>
      </c>
      <c r="BA395" s="1" t="b">
        <v>0</v>
      </c>
      <c r="BC395" t="str">
        <f t="shared" si="186"/>
        <v>FALSE</v>
      </c>
      <c r="BE395" t="str">
        <f t="shared" si="187"/>
        <v>FALSE</v>
      </c>
      <c r="BF395" s="1" t="b">
        <v>0</v>
      </c>
      <c r="BG395" s="1" t="b">
        <v>0</v>
      </c>
      <c r="BH395" s="1" t="b">
        <v>1</v>
      </c>
      <c r="BJ395" s="1" t="str">
        <f t="shared" si="188"/>
        <v>FALSE</v>
      </c>
      <c r="BL395" t="str">
        <f t="shared" si="189"/>
        <v>FALSE</v>
      </c>
      <c r="BM395" s="1" t="b">
        <v>0</v>
      </c>
      <c r="BN395" s="1" t="b">
        <v>0</v>
      </c>
      <c r="BO395" s="1">
        <f t="shared" si="193"/>
        <v>10</v>
      </c>
      <c r="BP395" s="1" t="s">
        <v>947</v>
      </c>
      <c r="BQ395" s="1" cm="1">
        <f t="array" ref="BQ395">_xlfn.IFS(BP395="None Known",0, LEN(BP395)&gt;500, 5,LEN(BP395)&gt;400, 4, LEN(BP395)&gt;300, 3, LEN(BP395)&gt;200, 2, LEN(BP395)&gt;1, 1)</f>
        <v>1</v>
      </c>
      <c r="BR395" s="1" t="s">
        <v>948</v>
      </c>
      <c r="BS395" s="1">
        <v>2</v>
      </c>
      <c r="BT395" s="1" t="s">
        <v>949</v>
      </c>
      <c r="BU395" s="1">
        <v>3</v>
      </c>
      <c r="BV395" s="1" t="s">
        <v>950</v>
      </c>
      <c r="BW395" s="1" t="s">
        <v>31</v>
      </c>
      <c r="BX395" s="1"/>
      <c r="BY395" t="str">
        <f>_xlfn.XLOOKUP($B395,Img_lookup!A:A,Img_lookup!B:B, "Not available")</f>
        <v>d44a52eb-5aac-4ddb-9f5c-640dab764c77</v>
      </c>
      <c r="BZ395" t="str">
        <f>_xlfn.XLOOKUP($B395,Img_lookup!A:A,Img_lookup!C:C, "Not available")</f>
        <v>Capparis spinosa, unripe fruit</v>
      </c>
      <c r="CA395" t="str">
        <f>_xlfn.XLOOKUP($B395,Img_lookup!A:A,Img_lookup!D:D, "Not available")</f>
        <v>Helena2000</v>
      </c>
      <c r="CB395" t="str">
        <f>_xlfn.XLOOKUP($B395,Img_lookup!A:A,Img_lookup!E:E, "https://imgur.com/aT5wafe")</f>
        <v>https://api.openverse.engineering/v1/images/d44a52eb-5aac-4ddb-9f5c-640dab764c77/thumb/</v>
      </c>
    </row>
    <row r="396" spans="1:80" ht="409.6" x14ac:dyDescent="0.15">
      <c r="A396" s="1" t="s">
        <v>128</v>
      </c>
      <c r="B396" s="1" t="s">
        <v>11984</v>
      </c>
      <c r="C396" s="1" t="s">
        <v>11985</v>
      </c>
      <c r="D396" s="1" t="s">
        <v>11986</v>
      </c>
      <c r="E396" s="1" t="s">
        <v>11987</v>
      </c>
      <c r="F396" s="1" t="s">
        <v>85</v>
      </c>
      <c r="G396" s="1" t="s">
        <v>85</v>
      </c>
      <c r="H396" s="11" t="str">
        <f t="shared" si="195"/>
        <v>Annual</v>
      </c>
      <c r="J396" s="1">
        <v>0.30000001199999998</v>
      </c>
      <c r="K396" s="1">
        <v>0.10000000100000001</v>
      </c>
      <c r="L396" t="str" cm="1">
        <f t="array" ref="L396">_xlfn.IFS(J396+K396="", "Unknown", J396+K396&gt;3, "Large", J396+K396&gt;0.5, "Medium", J396+K396&gt;0, "Small")</f>
        <v>Small</v>
      </c>
      <c r="N396" cm="1">
        <f t="array" ref="N396">IF($M396="",INDEX($M$2:$M$2176,MATCH(1,INDEX(($A$2:$A$2176=$A396)*($M$2:$M$2176&lt;&gt;""),0),0)),$M396)</f>
        <v>5</v>
      </c>
      <c r="O396" s="2" t="str">
        <f t="shared" si="190"/>
        <v>Seasonal outdoors</v>
      </c>
      <c r="P396" s="1" t="s">
        <v>11988</v>
      </c>
      <c r="R396" t="str">
        <f t="shared" si="194"/>
        <v>Medium</v>
      </c>
      <c r="T396" s="1"/>
      <c r="U396" s="1"/>
      <c r="V396" s="1" t="s">
        <v>24</v>
      </c>
      <c r="W396" s="6" t="str">
        <f t="shared" ref="W396:W409" si="196">IF(ISNUMBER(SEARCH("-",V396)),TRIM(LEFT(V396,FIND("-",V396)-1)),V396)</f>
        <v>1</v>
      </c>
      <c r="X396" t="str">
        <f t="shared" ref="X396:X409" si="197">IF(W396="1", "January", IF(W396="2", "February", IF(W396="3", "March", IF(W396="4", "April", IF(W396="5", "May", IF(W396="6", "June", IF(W396="7", "July", IF(W396="8", "August", IF(W396="9", "September", IF(W396="10", "October", IF(W396="11", "November", IF(W396="12", "December", "Other"))))))))))))</f>
        <v>January</v>
      </c>
      <c r="Y396" s="2" t="str">
        <f t="shared" ref="Y396:Y409" si="198">IF(ISNUMBER(SEARCH("-",V396)),TRIM(RIGHT(V396,LEN(V396)-SEARCH("-",V396))),V396)</f>
        <v>12</v>
      </c>
      <c r="Z396" s="2" t="str">
        <f t="shared" ref="Z396:Z409" si="199">IF(Y396="1", "January", IF(Y396="2", "February", IF(Y396="3", "March", IF(Y396="4", "April", IF(Y396="5", "May", IF(Y396="6", "June", IF(Y396="7", "July", IF(Y396="8", "August", IF(Y396="9", "September", IF(Y396="10", "October", IF(Y396="11", "November", IF(Y396="12", "December", "Other"))))))))))))</f>
        <v>December</v>
      </c>
      <c r="AA396" s="1" t="s">
        <v>24</v>
      </c>
      <c r="AB396" s="1" t="str">
        <f>IF(ISNUMBER(SEARCH("-",AA396)),TRIM(LEFT(AA396,FIND("-",AA396)-1)),AA396)</f>
        <v>1</v>
      </c>
      <c r="AC396" s="1" t="str">
        <f>IF(AB396="1", "January", IF(AB396="2", "February", IF(AB396="3", "March", IF(AB396="4", "April", IF(AB396="5", "May", IF(AB396="6", "June", IF(AB396="7", "July", IF(AB396="8", "August", IF(AB396="9", "September", IF(AB396="10", "October", IF(AB396="11", "November", IF(AB396="12", "December", "Other"))))))))))))</f>
        <v>January</v>
      </c>
      <c r="AD396" s="1" t="str">
        <f>IF(ISNUMBER(SEARCH("-",AA396)),TRIM(RIGHT(AA396,LEN(AA396)-SEARCH("-",AA396))),AA396)</f>
        <v>12</v>
      </c>
      <c r="AE396" s="1" t="str">
        <f>IF(AD396="1", "January", IF(AD396="2", "February", IF(AD396="3", "March", IF(AD396="4", "April", IF(AD396="5", "May", IF(AD396="6", "June", IF(AD396="7", "July", IF(AD396="8", "August", IF(AD396="9", "September", IF(AD396="10", "October", IF(AD396="11", "November", IF(AD396="12", "December", "Other"))))))))))))</f>
        <v>December</v>
      </c>
      <c r="AF396" s="1" t="s">
        <v>24352</v>
      </c>
      <c r="AG396" s="1" t="str">
        <f t="shared" si="180"/>
        <v xml:space="preserve">Seed </v>
      </c>
      <c r="AH396" s="2" t="str">
        <f t="shared" si="181"/>
        <v>Sow in situ February to May. Seed can also be sown as late as mid autumn[206]. A common weed of disturbed ground, the plant does not normally need any help to maintain itself[K].</v>
      </c>
      <c r="AI396" s="1" t="s">
        <v>11989</v>
      </c>
      <c r="AJ396" s="1" t="s">
        <v>2431</v>
      </c>
      <c r="AK396" s="1" t="s">
        <v>17104</v>
      </c>
      <c r="AL396" s="1" t="str">
        <f t="shared" si="191"/>
        <v>Unscented</v>
      </c>
      <c r="AM396" s="1" t="b">
        <v>0</v>
      </c>
      <c r="AN396" s="1" t="b">
        <v>0</v>
      </c>
      <c r="AO396" s="1" t="b">
        <v>0</v>
      </c>
      <c r="AP396" s="5" t="s">
        <v>28</v>
      </c>
      <c r="AQ396" s="5" t="str">
        <f t="shared" si="182"/>
        <v>Light, Medium, Heavy</v>
      </c>
      <c r="AR396" s="1" t="s">
        <v>10</v>
      </c>
      <c r="AS396" s="1" t="str">
        <f t="shared" si="192"/>
        <v>None, Partial</v>
      </c>
      <c r="AT396" s="1" t="str">
        <f t="shared" si="183"/>
        <v>Partial, Full</v>
      </c>
      <c r="AU396" s="1" t="s">
        <v>11</v>
      </c>
      <c r="AV396" s="1" t="str">
        <f t="shared" si="184"/>
        <v>Dry, Moist</v>
      </c>
      <c r="AW396" s="1" t="s">
        <v>12</v>
      </c>
      <c r="AX396" s="1" t="str">
        <f t="shared" si="185"/>
        <v>Acid, Neutral, Alkaline</v>
      </c>
      <c r="AY396" s="1" t="b">
        <v>0</v>
      </c>
      <c r="AZ396" s="1" t="b">
        <v>0</v>
      </c>
      <c r="BA396" s="1" t="b">
        <v>1</v>
      </c>
      <c r="BC396" t="str">
        <f t="shared" si="186"/>
        <v>FALSE</v>
      </c>
      <c r="BE396" t="str">
        <f t="shared" si="187"/>
        <v>FALSE</v>
      </c>
      <c r="BF396" s="1" t="b">
        <v>0</v>
      </c>
      <c r="BG396" s="1" t="b">
        <v>0</v>
      </c>
      <c r="BH396" s="1" t="b">
        <v>0</v>
      </c>
      <c r="BI396" s="1" t="s">
        <v>30</v>
      </c>
      <c r="BJ396" s="1" t="str">
        <f t="shared" si="188"/>
        <v>FALSE</v>
      </c>
      <c r="BK396" s="1" t="s">
        <v>77</v>
      </c>
      <c r="BL396" t="str">
        <f t="shared" si="189"/>
        <v>TRUE</v>
      </c>
      <c r="BM396" s="1" t="b">
        <v>0</v>
      </c>
      <c r="BN396" s="1" t="b">
        <v>1</v>
      </c>
      <c r="BO396" s="1">
        <f t="shared" si="193"/>
        <v>14</v>
      </c>
      <c r="BP396" s="1" t="s">
        <v>11990</v>
      </c>
      <c r="BQ396" s="1" cm="1">
        <f t="array" ref="BQ396">_xlfn.IFS(BP396="None Known",0, LEN(BP396)&gt;500, 5,LEN(BP396)&gt;400, 4, LEN(BP396)&gt;300, 3, LEN(BP396)&gt;200, 2, LEN(BP396)&gt;1, 1)</f>
        <v>3</v>
      </c>
      <c r="BR396" s="16" t="s">
        <v>24852</v>
      </c>
      <c r="BS396" s="1">
        <v>3</v>
      </c>
      <c r="BT396" s="1" t="s">
        <v>11991</v>
      </c>
      <c r="BU396" s="1">
        <v>2</v>
      </c>
      <c r="BV396" s="1" t="s">
        <v>11992</v>
      </c>
      <c r="BW396" s="1" t="s">
        <v>31</v>
      </c>
      <c r="BX396" s="1"/>
      <c r="BY396" t="str">
        <f>_xlfn.XLOOKUP($B396,Img_lookup!A:A,Img_lookup!B:B, "Not available")</f>
        <v>Not available</v>
      </c>
      <c r="BZ396" t="str">
        <f>_xlfn.XLOOKUP($B396,Img_lookup!A:A,Img_lookup!C:C, "Not available")</f>
        <v>Not available</v>
      </c>
      <c r="CA396" t="str">
        <f>_xlfn.XLOOKUP($B396,Img_lookup!A:A,Img_lookup!D:D, "Not available")</f>
        <v>Not available</v>
      </c>
      <c r="CB396" t="str">
        <f>_xlfn.XLOOKUP($B396,Img_lookup!A:A,Img_lookup!E:E, "https://imgur.com/aT5wafe")</f>
        <v>https://imgur.com/aT5wafe</v>
      </c>
    </row>
    <row r="397" spans="1:80" ht="13" x14ac:dyDescent="0.15">
      <c r="A397" s="1" t="s">
        <v>81</v>
      </c>
      <c r="B397" s="1" t="s">
        <v>11643</v>
      </c>
      <c r="C397" s="1" t="s">
        <v>11644</v>
      </c>
      <c r="E397" s="1" t="s">
        <v>8528</v>
      </c>
      <c r="F397" s="1" t="s">
        <v>6</v>
      </c>
      <c r="G397" s="1" t="s">
        <v>6</v>
      </c>
      <c r="H397" s="11" t="str">
        <f t="shared" si="195"/>
        <v>Perennial</v>
      </c>
      <c r="I397" s="1" t="s">
        <v>17108</v>
      </c>
      <c r="J397" s="1">
        <v>1</v>
      </c>
      <c r="K397" s="1">
        <v>1</v>
      </c>
      <c r="L397" t="str" cm="1">
        <f t="array" ref="L397">_xlfn.IFS(J397+K397="", "Unknown", J397+K397&gt;3, "Large", J397+K397&gt;0.5, "Medium", J397+K397&gt;0, "Small")</f>
        <v>Medium</v>
      </c>
      <c r="M397" s="1">
        <v>9</v>
      </c>
      <c r="N397" cm="1">
        <f t="array" ref="N397">IF($M397="",INDEX($M$2:$M$2176,MATCH(1,INDEX(($A$2:$A$2176=$A397)*($M$2:$M$2176&lt;&gt;""),0),0)),$M397)</f>
        <v>9</v>
      </c>
      <c r="O397" s="2" t="str">
        <f t="shared" si="190"/>
        <v>Grown indoors</v>
      </c>
      <c r="P397" s="1" t="s">
        <v>709</v>
      </c>
      <c r="R397" t="str">
        <f t="shared" si="194"/>
        <v>Medium</v>
      </c>
      <c r="S397" s="1" t="s">
        <v>24</v>
      </c>
      <c r="T397" s="1" t="str">
        <f>LEFT(S397,FIND("-",S397)-1)</f>
        <v xml:space="preserve">1 </v>
      </c>
      <c r="U397" s="1" t="str">
        <f>RIGHT(S397,FIND("-",S397)-1)</f>
        <v>12</v>
      </c>
      <c r="V397" s="1" t="s">
        <v>108</v>
      </c>
      <c r="W397" s="6" t="str">
        <f t="shared" si="196"/>
        <v>7</v>
      </c>
      <c r="X397" t="str">
        <f t="shared" si="197"/>
        <v>July</v>
      </c>
      <c r="Y397" s="2" t="str">
        <f t="shared" si="198"/>
        <v>9</v>
      </c>
      <c r="Z397" s="2" t="str">
        <f t="shared" si="199"/>
        <v>September</v>
      </c>
      <c r="AA397" s="1" t="s">
        <v>135</v>
      </c>
      <c r="AB397" s="1" t="str">
        <f>IF(ISNUMBER(SEARCH("-",AA397)),TRIM(LEFT(AA397,FIND("-",AA397)-1)),AA397)</f>
        <v>8</v>
      </c>
      <c r="AC397" s="1" t="str">
        <f>IF(AB397="1", "January", IF(AB397="2", "February", IF(AB397="3", "March", IF(AB397="4", "April", IF(AB397="5", "May", IF(AB397="6", "June", IF(AB397="7", "July", IF(AB397="8", "August", IF(AB397="9", "September", IF(AB397="10", "October", IF(AB397="11", "November", IF(AB397="12", "December", "Other"))))))))))))</f>
        <v>August</v>
      </c>
      <c r="AD397" s="1" t="str">
        <f>IF(ISNUMBER(SEARCH("-",AA397)),TRIM(RIGHT(AA397,LEN(AA397)-SEARCH("-",AA397))),AA397)</f>
        <v>10</v>
      </c>
      <c r="AE397" s="1" t="str">
        <f>IF(AD397="1", "January", IF(AD397="2", "February", IF(AD397="3", "March", IF(AD397="4", "April", IF(AD397="5", "May", IF(AD397="6", "June", IF(AD397="7", "July", IF(AD397="8", "August", IF(AD397="9", "September", IF(AD397="10", "October", IF(AD397="11", "November", IF(AD397="12", "December", "Other"))))))))))))</f>
        <v>October</v>
      </c>
      <c r="AF397" s="1" t="s">
        <v>24353</v>
      </c>
      <c r="AG397" s="1" t="str">
        <f t="shared" si="180"/>
        <v xml:space="preserve">Seed </v>
      </c>
      <c r="AH397" s="2" t="str">
        <f t="shared" si="181"/>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I397" s="1" t="s">
        <v>11645</v>
      </c>
      <c r="AK397" s="1" t="s">
        <v>17104</v>
      </c>
      <c r="AL397" s="1" t="str">
        <f t="shared" si="191"/>
        <v>Unscented</v>
      </c>
      <c r="AM397" s="1" t="b">
        <v>0</v>
      </c>
      <c r="AN397" s="1" t="b">
        <v>0</v>
      </c>
      <c r="AO397" s="1" t="b">
        <v>0</v>
      </c>
      <c r="AP397" s="5" t="s">
        <v>28</v>
      </c>
      <c r="AQ397" s="5" t="str">
        <f t="shared" si="182"/>
        <v>Light, Medium, Heavy</v>
      </c>
      <c r="AR397" s="1" t="s">
        <v>30</v>
      </c>
      <c r="AS397" s="1" t="str">
        <f t="shared" si="192"/>
        <v>None</v>
      </c>
      <c r="AT397" s="1" t="str">
        <f t="shared" si="183"/>
        <v>Full</v>
      </c>
      <c r="AU397" s="1" t="s">
        <v>29</v>
      </c>
      <c r="AV397" s="1" t="str">
        <f t="shared" si="184"/>
        <v>Moist</v>
      </c>
      <c r="AW397" s="1" t="s">
        <v>12</v>
      </c>
      <c r="AX397" s="1" t="str">
        <f t="shared" si="185"/>
        <v>Acid, Neutral, Alkaline</v>
      </c>
      <c r="AY397" s="1" t="b">
        <v>1</v>
      </c>
      <c r="AZ397" s="1" t="b">
        <v>1</v>
      </c>
      <c r="BA397" s="1" t="b">
        <v>0</v>
      </c>
      <c r="BC397" t="str">
        <f t="shared" si="186"/>
        <v>FALSE</v>
      </c>
      <c r="BE397" t="str">
        <f t="shared" si="187"/>
        <v>FALSE</v>
      </c>
      <c r="BF397" s="1" t="b">
        <v>0</v>
      </c>
      <c r="BG397" s="1" t="b">
        <v>0</v>
      </c>
      <c r="BH397" s="1" t="b">
        <v>0</v>
      </c>
      <c r="BI397" s="1" t="s">
        <v>77</v>
      </c>
      <c r="BJ397" s="1" t="str">
        <f t="shared" si="188"/>
        <v>TRUE</v>
      </c>
      <c r="BL397" t="str">
        <f t="shared" si="189"/>
        <v>FALSE</v>
      </c>
      <c r="BM397" s="1" t="b">
        <v>0</v>
      </c>
      <c r="BN397" s="1" t="b">
        <v>0</v>
      </c>
      <c r="BO397" s="1">
        <f t="shared" si="193"/>
        <v>12</v>
      </c>
      <c r="BP397" s="1" t="s">
        <v>31</v>
      </c>
      <c r="BQ397" s="1" cm="1">
        <f t="array" ref="BQ397">_xlfn.IFS(BP397="None Known",0, LEN(BP397)&gt;500, 5,LEN(BP397)&gt;400, 4, LEN(BP397)&gt;300, 3, LEN(BP397)&gt;200, 2, LEN(BP397)&gt;1, 1)</f>
        <v>0</v>
      </c>
      <c r="BR397" s="1" t="s">
        <v>11646</v>
      </c>
      <c r="BS397" s="1">
        <v>3</v>
      </c>
      <c r="BT397" s="1" t="s">
        <v>11647</v>
      </c>
      <c r="BU397" s="1">
        <v>3</v>
      </c>
      <c r="BV397" s="1" t="s">
        <v>11648</v>
      </c>
      <c r="BW397" s="1" t="s">
        <v>11649</v>
      </c>
      <c r="BX397" s="1"/>
      <c r="BY397" t="str">
        <f>_xlfn.XLOOKUP($B397,Img_lookup!A:A,Img_lookup!B:B, "Not available")</f>
        <v>df98084f-aa88-493b-a264-33b606bb154b</v>
      </c>
      <c r="BZ397" t="str">
        <f>_xlfn.XLOOKUP($B397,Img_lookup!A:A,Img_lookup!C:C, "Not available")</f>
        <v>Bolivian Rainbow (Capsicum Annuum) Chili flower.</v>
      </c>
      <c r="CA397" t="str">
        <f>_xlfn.XLOOKUP($B397,Img_lookup!A:A,Img_lookup!D:D, "Not available")</f>
        <v>n0rthw1nd</v>
      </c>
      <c r="CB397" t="str">
        <f>_xlfn.XLOOKUP($B397,Img_lookup!A:A,Img_lookup!E:E, "https://imgur.com/aT5wafe")</f>
        <v>https://api.openverse.engineering/v1/images/df98084f-aa88-493b-a264-33b606bb154b/thumb/</v>
      </c>
    </row>
    <row r="398" spans="1:80" ht="13" x14ac:dyDescent="0.15">
      <c r="A398" s="1" t="s">
        <v>81</v>
      </c>
      <c r="B398" s="1" t="s">
        <v>9706</v>
      </c>
      <c r="C398" s="1" t="s">
        <v>9707</v>
      </c>
      <c r="D398" s="1" t="s">
        <v>9708</v>
      </c>
      <c r="E398" s="1" t="s">
        <v>9709</v>
      </c>
      <c r="F398" s="1" t="s">
        <v>6</v>
      </c>
      <c r="G398" s="1" t="s">
        <v>6</v>
      </c>
      <c r="H398" s="11" t="str">
        <f t="shared" si="195"/>
        <v>Perennial</v>
      </c>
      <c r="J398" s="1">
        <v>2</v>
      </c>
      <c r="K398" s="1">
        <v>1</v>
      </c>
      <c r="L398" t="str" cm="1">
        <f t="array" ref="L398">_xlfn.IFS(J398+K398="", "Unknown", J398+K398&gt;3, "Large", J398+K398&gt;0.5, "Medium", J398+K398&gt;0, "Small")</f>
        <v>Medium</v>
      </c>
      <c r="M398" s="1">
        <v>9</v>
      </c>
      <c r="N398" cm="1">
        <f t="array" ref="N398">IF($M398="",INDEX($M$2:$M$2176,MATCH(1,INDEX(($A$2:$A$2176=$A398)*($M$2:$M$2176&lt;&gt;""),0),0)),$M398)</f>
        <v>9</v>
      </c>
      <c r="O398" s="2" t="str">
        <f t="shared" si="190"/>
        <v>Grown indoors</v>
      </c>
      <c r="P398" s="1" t="s">
        <v>196</v>
      </c>
      <c r="R398" t="str">
        <f t="shared" si="194"/>
        <v>Medium</v>
      </c>
      <c r="T398" s="1"/>
      <c r="U398" s="1"/>
      <c r="V398" s="1" t="s">
        <v>427</v>
      </c>
      <c r="W398" s="6" t="str">
        <f t="shared" si="196"/>
        <v>8</v>
      </c>
      <c r="X398" t="str">
        <f t="shared" si="197"/>
        <v>August</v>
      </c>
      <c r="Y398" s="2" t="str">
        <f t="shared" si="198"/>
        <v>9</v>
      </c>
      <c r="Z398" s="2" t="str">
        <f t="shared" si="199"/>
        <v>September</v>
      </c>
      <c r="AF398" s="1" t="s">
        <v>24353</v>
      </c>
      <c r="AG398" s="1" t="str">
        <f t="shared" si="180"/>
        <v xml:space="preserve">Seed </v>
      </c>
      <c r="AH398" s="2" t="str">
        <f t="shared" si="181"/>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I398" s="1" t="s">
        <v>9710</v>
      </c>
      <c r="AK398" s="1" t="s">
        <v>17104</v>
      </c>
      <c r="AL398" s="1" t="str">
        <f t="shared" si="191"/>
        <v>Unscented</v>
      </c>
      <c r="AM398" s="1" t="b">
        <v>0</v>
      </c>
      <c r="AN398" s="1" t="b">
        <v>0</v>
      </c>
      <c r="AO398" s="1" t="b">
        <v>0</v>
      </c>
      <c r="AP398" s="5" t="s">
        <v>28</v>
      </c>
      <c r="AQ398" s="5" t="str">
        <f t="shared" si="182"/>
        <v>Light, Medium, Heavy</v>
      </c>
      <c r="AR398" s="1" t="s">
        <v>30</v>
      </c>
      <c r="AS398" s="1" t="str">
        <f t="shared" si="192"/>
        <v>None</v>
      </c>
      <c r="AT398" s="1" t="str">
        <f t="shared" si="183"/>
        <v>Full</v>
      </c>
      <c r="AU398" s="1" t="s">
        <v>29</v>
      </c>
      <c r="AV398" s="1" t="str">
        <f t="shared" si="184"/>
        <v>Moist</v>
      </c>
      <c r="AW398" s="1" t="s">
        <v>12</v>
      </c>
      <c r="AX398" s="1" t="str">
        <f t="shared" si="185"/>
        <v>Acid, Neutral, Alkaline</v>
      </c>
      <c r="AY398" s="1" t="b">
        <v>1</v>
      </c>
      <c r="AZ398" s="1" t="b">
        <v>1</v>
      </c>
      <c r="BA398" s="1" t="b">
        <v>0</v>
      </c>
      <c r="BC398" t="str">
        <f t="shared" si="186"/>
        <v>FALSE</v>
      </c>
      <c r="BE398" t="str">
        <f t="shared" si="187"/>
        <v>FALSE</v>
      </c>
      <c r="BF398" s="1" t="b">
        <v>0</v>
      </c>
      <c r="BG398" s="1" t="b">
        <v>0</v>
      </c>
      <c r="BH398" s="1" t="b">
        <v>0</v>
      </c>
      <c r="BI398" s="1" t="s">
        <v>77</v>
      </c>
      <c r="BJ398" s="1" t="str">
        <f t="shared" si="188"/>
        <v>TRUE</v>
      </c>
      <c r="BL398" t="str">
        <f t="shared" si="189"/>
        <v>FALSE</v>
      </c>
      <c r="BM398" s="1" t="b">
        <v>0</v>
      </c>
      <c r="BN398" s="1" t="b">
        <v>0</v>
      </c>
      <c r="BO398" s="1">
        <f t="shared" si="193"/>
        <v>13</v>
      </c>
      <c r="BP398" s="1" t="s">
        <v>8530</v>
      </c>
      <c r="BQ398" s="1" cm="1">
        <f t="array" ref="BQ398">_xlfn.IFS(BP398="None Known",0, LEN(BP398)&gt;500, 5,LEN(BP398)&gt;400, 4, LEN(BP398)&gt;300, 3, LEN(BP398)&gt;200, 2, LEN(BP398)&gt;1, 1)</f>
        <v>1</v>
      </c>
      <c r="BR398" s="1" t="s">
        <v>9711</v>
      </c>
      <c r="BS398" s="1">
        <v>3</v>
      </c>
      <c r="BT398" s="1" t="s">
        <v>9712</v>
      </c>
      <c r="BU398" s="1">
        <v>3</v>
      </c>
      <c r="BV398" s="1" t="s">
        <v>6019</v>
      </c>
      <c r="BW398" s="1" t="s">
        <v>8534</v>
      </c>
      <c r="BX398" s="1"/>
      <c r="BY398" t="str">
        <f>_xlfn.XLOOKUP($B398,Img_lookup!A:A,Img_lookup!B:B, "Not available")</f>
        <v>7ddd406a-f8fc-4d83-baea-4ecbdcdbdcf7</v>
      </c>
      <c r="BZ398" t="str">
        <f>_xlfn.XLOOKUP($B398,Img_lookup!A:A,Img_lookup!C:C, "Not available")</f>
        <v>capsicum baccatum o aj√≠ colorado</v>
      </c>
      <c r="CA398" t="str">
        <f>_xlfn.XLOOKUP($B398,Img_lookup!A:A,Img_lookup!D:D, "Not available")</f>
        <v>M. Martin Vicente</v>
      </c>
      <c r="CB398" t="str">
        <f>_xlfn.XLOOKUP($B398,Img_lookup!A:A,Img_lookup!E:E, "https://imgur.com/aT5wafe")</f>
        <v>https://api.openverse.engineering/v1/images/7ddd406a-f8fc-4d83-baea-4ecbdcdbdcf7/thumb/</v>
      </c>
    </row>
    <row r="399" spans="1:80" ht="13" x14ac:dyDescent="0.15">
      <c r="A399" s="1" t="s">
        <v>81</v>
      </c>
      <c r="B399" s="1" t="s">
        <v>8525</v>
      </c>
      <c r="C399" s="1" t="s">
        <v>8526</v>
      </c>
      <c r="D399" s="1" t="s">
        <v>8527</v>
      </c>
      <c r="E399" s="1" t="s">
        <v>8528</v>
      </c>
      <c r="F399" s="1" t="s">
        <v>6</v>
      </c>
      <c r="G399" s="1" t="s">
        <v>6</v>
      </c>
      <c r="H399" s="11" t="str">
        <f t="shared" si="195"/>
        <v>Perennial</v>
      </c>
      <c r="J399" s="1">
        <v>1</v>
      </c>
      <c r="K399" s="1">
        <v>0.60000002399999997</v>
      </c>
      <c r="L399" t="str" cm="1">
        <f t="array" ref="L399">_xlfn.IFS(J399+K399="", "Unknown", J399+K399&gt;3, "Large", J399+K399&gt;0.5, "Medium", J399+K399&gt;0, "Small")</f>
        <v>Medium</v>
      </c>
      <c r="M399" s="1">
        <v>9</v>
      </c>
      <c r="N399" cm="1">
        <f t="array" ref="N399">IF($M399="",INDEX($M$2:$M$2176,MATCH(1,INDEX(($A$2:$A$2176=$A399)*($M$2:$M$2176&lt;&gt;""),0),0)),$M399)</f>
        <v>9</v>
      </c>
      <c r="O399" s="2" t="str">
        <f t="shared" si="190"/>
        <v>Grown indoors</v>
      </c>
      <c r="P399" s="1" t="s">
        <v>709</v>
      </c>
      <c r="R399" t="str">
        <f t="shared" si="194"/>
        <v>Medium</v>
      </c>
      <c r="T399" s="1"/>
      <c r="U399" s="1"/>
      <c r="V399" s="1" t="s">
        <v>427</v>
      </c>
      <c r="W399" s="6" t="str">
        <f t="shared" si="196"/>
        <v>8</v>
      </c>
      <c r="X399" t="str">
        <f t="shared" si="197"/>
        <v>August</v>
      </c>
      <c r="Y399" s="2" t="str">
        <f t="shared" si="198"/>
        <v>9</v>
      </c>
      <c r="Z399" s="2" t="str">
        <f t="shared" si="199"/>
        <v>September</v>
      </c>
      <c r="AF399" s="1" t="s">
        <v>24353</v>
      </c>
      <c r="AG399" s="1" t="str">
        <f t="shared" si="180"/>
        <v xml:space="preserve">Seed </v>
      </c>
      <c r="AH399" s="2" t="str">
        <f t="shared" si="181"/>
        <v>Sow late winter to early spring in a warm greenhouse[138]. The seed usually germinates in 3 - 4 weeks at 20�c. Prick out the seedlings into individual pots of reasonably rich soil and grow them on fast. If trying them outdoors, then plant them out after the last expected frosts and give them the protection of a cloche or frame at least until they are established and growing away well.</v>
      </c>
      <c r="AI399" s="1" t="s">
        <v>8529</v>
      </c>
      <c r="AK399" s="1" t="s">
        <v>17104</v>
      </c>
      <c r="AL399" s="1" t="str">
        <f t="shared" si="191"/>
        <v>Unscented</v>
      </c>
      <c r="AM399" s="1" t="b">
        <v>0</v>
      </c>
      <c r="AN399" s="1" t="b">
        <v>0</v>
      </c>
      <c r="AO399" s="1" t="b">
        <v>0</v>
      </c>
      <c r="AP399" s="5" t="s">
        <v>28</v>
      </c>
      <c r="AQ399" s="5" t="str">
        <f t="shared" si="182"/>
        <v>Light, Medium, Heavy</v>
      </c>
      <c r="AR399" s="1" t="s">
        <v>30</v>
      </c>
      <c r="AS399" s="1" t="str">
        <f t="shared" si="192"/>
        <v>None</v>
      </c>
      <c r="AT399" s="1" t="str">
        <f t="shared" si="183"/>
        <v>Full</v>
      </c>
      <c r="AU399" s="1" t="s">
        <v>29</v>
      </c>
      <c r="AV399" s="1" t="str">
        <f t="shared" si="184"/>
        <v>Moist</v>
      </c>
      <c r="AW399" s="1" t="s">
        <v>12</v>
      </c>
      <c r="AX399" s="1" t="str">
        <f t="shared" si="185"/>
        <v>Acid, Neutral, Alkaline</v>
      </c>
      <c r="AY399" s="1" t="b">
        <v>1</v>
      </c>
      <c r="AZ399" s="1" t="b">
        <v>1</v>
      </c>
      <c r="BA399" s="1" t="b">
        <v>0</v>
      </c>
      <c r="BC399" t="str">
        <f t="shared" si="186"/>
        <v>FALSE</v>
      </c>
      <c r="BE399" t="str">
        <f t="shared" si="187"/>
        <v>FALSE</v>
      </c>
      <c r="BF399" s="1" t="b">
        <v>0</v>
      </c>
      <c r="BG399" s="1" t="b">
        <v>0</v>
      </c>
      <c r="BH399" s="1" t="b">
        <v>0</v>
      </c>
      <c r="BI399" s="1" t="s">
        <v>77</v>
      </c>
      <c r="BJ399" s="1" t="str">
        <f t="shared" si="188"/>
        <v>TRUE</v>
      </c>
      <c r="BL399" t="str">
        <f t="shared" si="189"/>
        <v>FALSE</v>
      </c>
      <c r="BM399" s="1" t="b">
        <v>0</v>
      </c>
      <c r="BN399" s="1" t="b">
        <v>0</v>
      </c>
      <c r="BO399" s="1">
        <f t="shared" si="193"/>
        <v>14</v>
      </c>
      <c r="BP399" s="1" t="s">
        <v>8530</v>
      </c>
      <c r="BQ399" s="1" cm="1">
        <f t="array" ref="BQ399">_xlfn.IFS(BP399="None Known",0, LEN(BP399)&gt;500, 5,LEN(BP399)&gt;400, 4, LEN(BP399)&gt;300, 3, LEN(BP399)&gt;200, 2, LEN(BP399)&gt;1, 1)</f>
        <v>1</v>
      </c>
      <c r="BR399" s="1" t="s">
        <v>8531</v>
      </c>
      <c r="BS399" s="1">
        <v>3</v>
      </c>
      <c r="BT399" s="1" t="s">
        <v>8532</v>
      </c>
      <c r="BU399" s="1">
        <v>4</v>
      </c>
      <c r="BV399" s="1" t="s">
        <v>8533</v>
      </c>
      <c r="BW399" s="1" t="s">
        <v>8534</v>
      </c>
      <c r="BX399" s="1"/>
      <c r="BY399" t="str">
        <f>_xlfn.XLOOKUP($B399,Img_lookup!A:A,Img_lookup!B:B, "Not available")</f>
        <v>1c8d4447-8ee2-4631-825b-c5acfc94f68b</v>
      </c>
      <c r="BZ399" t="str">
        <f>_xlfn.XLOOKUP($B399,Img_lookup!A:A,Img_lookup!C:C, "Not available")</f>
        <v>Le Jardin de Lorixa - Capsicum frutescens</v>
      </c>
      <c r="CA399" t="str">
        <f>_xlfn.XLOOKUP($B399,Img_lookup!A:A,Img_lookup!D:D, "Not available")</f>
        <v>Biblioth√®que - Les Champs Libres - Rennes</v>
      </c>
      <c r="CB399" t="str">
        <f>_xlfn.XLOOKUP($B399,Img_lookup!A:A,Img_lookup!E:E, "https://imgur.com/aT5wafe")</f>
        <v>https://api.openverse.engineering/v1/images/1c8d4447-8ee2-4631-825b-c5acfc94f68b/thumb/</v>
      </c>
    </row>
    <row r="400" spans="1:80" ht="13" x14ac:dyDescent="0.15">
      <c r="A400" s="1" t="s">
        <v>128</v>
      </c>
      <c r="B400" s="1" t="s">
        <v>8585</v>
      </c>
      <c r="C400" s="1" t="s">
        <v>8586</v>
      </c>
      <c r="E400" s="1" t="s">
        <v>8587</v>
      </c>
      <c r="F400" s="1" t="s">
        <v>6</v>
      </c>
      <c r="G400" s="1" t="s">
        <v>6</v>
      </c>
      <c r="H400" s="11" t="str">
        <f t="shared" si="195"/>
        <v>Perennial</v>
      </c>
      <c r="J400" s="1">
        <v>0.60000002399999997</v>
      </c>
      <c r="L400" t="str" cm="1">
        <f t="array" ref="L400">_xlfn.IFS(J400+K400="", "Unknown", J400+K400&gt;3, "Large", J400+K400&gt;0.5, "Medium", J400+K400&gt;0, "Small")</f>
        <v>Medium</v>
      </c>
      <c r="M400" s="1">
        <v>5</v>
      </c>
      <c r="N400" cm="1">
        <f t="array" ref="N400">IF($M400="",INDEX($M$2:$M$2176,MATCH(1,INDEX(($A$2:$A$2176=$A400)*($M$2:$M$2176&lt;&gt;""),0),0)),$M400)</f>
        <v>5</v>
      </c>
      <c r="O400" s="2" t="str">
        <f t="shared" si="190"/>
        <v>Seasonal outdoors</v>
      </c>
      <c r="P400" s="1" t="s">
        <v>8588</v>
      </c>
      <c r="R400" t="str">
        <f t="shared" si="194"/>
        <v>Medium</v>
      </c>
      <c r="T400" s="1"/>
      <c r="U400" s="1"/>
      <c r="V400" s="1" t="s">
        <v>272</v>
      </c>
      <c r="W400" s="6" t="str">
        <f t="shared" si="196"/>
        <v>4</v>
      </c>
      <c r="X400" t="str">
        <f t="shared" si="197"/>
        <v>April</v>
      </c>
      <c r="Y400" s="2" t="str">
        <f t="shared" si="198"/>
        <v>6</v>
      </c>
      <c r="Z400" s="2" t="str">
        <f t="shared" si="199"/>
        <v>June</v>
      </c>
      <c r="AA400" s="1" t="s">
        <v>470</v>
      </c>
      <c r="AB400" s="1" t="str">
        <f>IF(ISNUMBER(SEARCH("-",AA400)),TRIM(LEFT(AA400,FIND("-",AA400)-1)),AA400)</f>
        <v>5</v>
      </c>
      <c r="AC400" s="1" t="str">
        <f>IF(AB400="1", "January", IF(AB400="2", "February", IF(AB400="3", "March", IF(AB400="4", "April", IF(AB400="5", "May", IF(AB400="6", "June", IF(AB400="7", "July", IF(AB400="8", "August", IF(AB400="9", "September", IF(AB400="10", "October", IF(AB400="11", "November", IF(AB400="12", "December", "Other"))))))))))))</f>
        <v>May</v>
      </c>
      <c r="AD400" s="1" t="str">
        <f>IF(ISNUMBER(SEARCH("-",AA400)),TRIM(RIGHT(AA400,LEN(AA400)-SEARCH("-",AA400))),AA400)</f>
        <v>9</v>
      </c>
      <c r="AE400" s="1" t="str">
        <f>IF(AD400="1", "January", IF(AD400="2", "February", IF(AD400="3", "March", IF(AD400="4", "April", IF(AD400="5", "May", IF(AD400="6", "June", IF(AD400="7", "July", IF(AD400="8", "August", IF(AD400="9", "September", IF(AD400="10", "October", IF(AD400="11", "November", IF(AD400="12", "December", "Other"))))))))))))</f>
        <v>September</v>
      </c>
      <c r="AF400" s="1" t="s">
        <v>24354</v>
      </c>
      <c r="AG400" s="1" t="str">
        <f t="shared" si="180"/>
        <v xml:space="preserve">Seed </v>
      </c>
      <c r="AH400" s="2" t="str">
        <f t="shared" si="181"/>
        <v>Sow outdoors in situ in a shady position in April.</v>
      </c>
      <c r="AI400" s="1" t="s">
        <v>8589</v>
      </c>
      <c r="AJ400" s="1" t="s">
        <v>23811</v>
      </c>
      <c r="AK400" s="1" t="s">
        <v>17104</v>
      </c>
      <c r="AL400" s="1" t="str">
        <f t="shared" si="191"/>
        <v>Unscented</v>
      </c>
      <c r="AM400" s="1" t="b">
        <v>0</v>
      </c>
      <c r="AN400" s="1" t="b">
        <v>0</v>
      </c>
      <c r="AO400" s="1" t="b">
        <v>0</v>
      </c>
      <c r="AP400" s="5" t="s">
        <v>28</v>
      </c>
      <c r="AQ400" s="5" t="str">
        <f t="shared" si="182"/>
        <v>Light, Medium, Heavy</v>
      </c>
      <c r="AR400" s="1" t="s">
        <v>10</v>
      </c>
      <c r="AS400" s="1" t="str">
        <f t="shared" si="192"/>
        <v>None, Partial</v>
      </c>
      <c r="AT400" s="1" t="str">
        <f t="shared" si="183"/>
        <v>Partial, Full</v>
      </c>
      <c r="AU400" s="1" t="s">
        <v>29</v>
      </c>
      <c r="AV400" s="1" t="str">
        <f t="shared" si="184"/>
        <v>Moist</v>
      </c>
      <c r="AW400" s="1" t="s">
        <v>12</v>
      </c>
      <c r="AX400" s="1" t="str">
        <f t="shared" si="185"/>
        <v>Acid, Neutral, Alkaline</v>
      </c>
      <c r="AY400" s="1" t="b">
        <v>0</v>
      </c>
      <c r="AZ400" s="1" t="b">
        <v>0</v>
      </c>
      <c r="BA400" s="1" t="b">
        <v>0</v>
      </c>
      <c r="BC400" t="str">
        <f t="shared" si="186"/>
        <v>FALSE</v>
      </c>
      <c r="BE400" t="str">
        <f t="shared" si="187"/>
        <v>FALSE</v>
      </c>
      <c r="BF400" s="1" t="b">
        <v>0</v>
      </c>
      <c r="BG400" s="1" t="b">
        <v>0</v>
      </c>
      <c r="BH400" s="1" t="b">
        <v>0</v>
      </c>
      <c r="BI400" s="1" t="s">
        <v>30</v>
      </c>
      <c r="BJ400" s="1" t="str">
        <f t="shared" si="188"/>
        <v>FALSE</v>
      </c>
      <c r="BK400" s="1" t="s">
        <v>77</v>
      </c>
      <c r="BL400" t="str">
        <f t="shared" si="189"/>
        <v>TRUE</v>
      </c>
      <c r="BM400" s="1" t="b">
        <v>0</v>
      </c>
      <c r="BN400" s="1" t="b">
        <v>0</v>
      </c>
      <c r="BO400" s="1">
        <f t="shared" si="193"/>
        <v>10</v>
      </c>
      <c r="BP400" s="1" t="s">
        <v>31</v>
      </c>
      <c r="BQ400" s="1" cm="1">
        <f t="array" ref="BQ400">_xlfn.IFS(BP400="None Known",0, LEN(BP400)&gt;500, 5,LEN(BP400)&gt;400, 4, LEN(BP400)&gt;300, 3, LEN(BP400)&gt;200, 2, LEN(BP400)&gt;1, 1)</f>
        <v>0</v>
      </c>
      <c r="BR400" s="1" t="s">
        <v>8590</v>
      </c>
      <c r="BS400" s="1">
        <v>3</v>
      </c>
      <c r="BT400" s="1" t="s">
        <v>8591</v>
      </c>
      <c r="BU400" s="1">
        <v>1</v>
      </c>
      <c r="BV400" s="1" t="s">
        <v>8592</v>
      </c>
      <c r="BW400" s="1" t="s">
        <v>31</v>
      </c>
      <c r="BX400" s="1"/>
      <c r="BY400" t="str">
        <f>_xlfn.XLOOKUP($B400,Img_lookup!A:A,Img_lookup!B:B, "Not available")</f>
        <v>f6e7ca0d-3fc0-47e5-bfd1-9080b315831f</v>
      </c>
      <c r="BZ400" t="str">
        <f>_xlfn.XLOOKUP($B400,Img_lookup!A:A,Img_lookup!C:C, "Not available")</f>
        <v>Cardamine amara L.</v>
      </c>
      <c r="CA400" t="str">
        <f>_xlfn.XLOOKUP($B400,Img_lookup!A:A,Img_lookup!D:D, "Not available")</f>
        <v>Univ. Col. London</v>
      </c>
      <c r="CB400" t="str">
        <f>_xlfn.XLOOKUP($B400,Img_lookup!A:A,Img_lookup!E:E, "https://imgur.com/aT5wafe")</f>
        <v>https://api.openverse.engineering/v1/images/f6e7ca0d-3fc0-47e5-bfd1-9080b315831f/thumb/</v>
      </c>
    </row>
    <row r="401" spans="1:80" ht="13" x14ac:dyDescent="0.15">
      <c r="A401" s="1" t="s">
        <v>128</v>
      </c>
      <c r="B401" s="1" t="s">
        <v>6770</v>
      </c>
      <c r="E401" s="1" t="s">
        <v>6771</v>
      </c>
      <c r="F401" s="1" t="s">
        <v>17123</v>
      </c>
      <c r="G401" s="1" t="s">
        <v>368</v>
      </c>
      <c r="H401" s="11" t="str">
        <f t="shared" si="195"/>
        <v>Annual/Biennial</v>
      </c>
      <c r="J401" s="1">
        <v>0.60000002399999997</v>
      </c>
      <c r="L401" t="str" cm="1">
        <f t="array" ref="L401">_xlfn.IFS(J401+K401="", "Unknown", J401+K401&gt;3, "Large", J401+K401&gt;0.5, "Medium", J401+K401&gt;0, "Small")</f>
        <v>Medium</v>
      </c>
      <c r="M401" s="1">
        <v>5</v>
      </c>
      <c r="N401" cm="1">
        <f t="array" ref="N401">IF($M401="",INDEX($M$2:$M$2176,MATCH(1,INDEX(($A$2:$A$2176=$A401)*($M$2:$M$2176&lt;&gt;""),0),0)),$M401)</f>
        <v>5</v>
      </c>
      <c r="O401" s="2" t="str">
        <f t="shared" si="190"/>
        <v>Seasonal outdoors</v>
      </c>
      <c r="P401" s="1" t="s">
        <v>6772</v>
      </c>
      <c r="R401" t="str">
        <f t="shared" si="194"/>
        <v>Medium</v>
      </c>
      <c r="T401" s="1"/>
      <c r="U401" s="1"/>
      <c r="V401" s="1" t="s">
        <v>698</v>
      </c>
      <c r="W401" s="6" t="str">
        <f t="shared" si="196"/>
        <v>5</v>
      </c>
      <c r="X401" t="str">
        <f t="shared" si="197"/>
        <v>May</v>
      </c>
      <c r="Y401" s="2" t="str">
        <f t="shared" si="198"/>
        <v>8</v>
      </c>
      <c r="Z401" s="2" t="str">
        <f t="shared" si="199"/>
        <v>August</v>
      </c>
      <c r="AA401" s="1" t="s">
        <v>470</v>
      </c>
      <c r="AB401" s="1" t="str">
        <f>IF(ISNUMBER(SEARCH("-",AA401)),TRIM(LEFT(AA401,FIND("-",AA401)-1)),AA401)</f>
        <v>5</v>
      </c>
      <c r="AC401" s="1" t="str">
        <f>IF(AB401="1", "January", IF(AB401="2", "February", IF(AB401="3", "March", IF(AB401="4", "April", IF(AB401="5", "May", IF(AB401="6", "June", IF(AB401="7", "July", IF(AB401="8", "August", IF(AB401="9", "September", IF(AB401="10", "October", IF(AB401="11", "November", IF(AB401="12", "December", "Other"))))))))))))</f>
        <v>May</v>
      </c>
      <c r="AD401" s="1" t="str">
        <f>IF(ISNUMBER(SEARCH("-",AA401)),TRIM(RIGHT(AA401,LEN(AA401)-SEARCH("-",AA401))),AA401)</f>
        <v>9</v>
      </c>
      <c r="AE401" s="1" t="str">
        <f>IF(AD401="1", "January", IF(AD401="2", "February", IF(AD401="3", "March", IF(AD401="4", "April", IF(AD401="5", "May", IF(AD401="6", "June", IF(AD401="7", "July", IF(AD401="8", "August", IF(AD401="9", "September", IF(AD401="10", "October", IF(AD401="11", "November", IF(AD401="12", "December", "Other"))))))))))))</f>
        <v>September</v>
      </c>
      <c r="AF401" s="1" t="s">
        <v>24333</v>
      </c>
      <c r="AG401" s="1" t="str">
        <f t="shared" si="180"/>
        <v xml:space="preserve">Seed </v>
      </c>
      <c r="AH401" s="2" t="str">
        <f t="shared" si="181"/>
        <v>Sow spring or autumn in situ.</v>
      </c>
      <c r="AI401" s="1" t="s">
        <v>6773</v>
      </c>
      <c r="AJ401" s="1" t="s">
        <v>23813</v>
      </c>
      <c r="AK401" s="1" t="s">
        <v>17104</v>
      </c>
      <c r="AL401" s="1" t="str">
        <f t="shared" si="191"/>
        <v>Unscented</v>
      </c>
      <c r="AM401" s="1" t="b">
        <v>0</v>
      </c>
      <c r="AN401" s="1" t="b">
        <v>1</v>
      </c>
      <c r="AO401" s="1" t="b">
        <v>0</v>
      </c>
      <c r="AP401" s="5" t="s">
        <v>28</v>
      </c>
      <c r="AQ401" s="5" t="str">
        <f t="shared" si="182"/>
        <v>Light, Medium, Heavy</v>
      </c>
      <c r="AR401" s="1" t="s">
        <v>10</v>
      </c>
      <c r="AS401" s="1" t="str">
        <f t="shared" si="192"/>
        <v>None, Partial</v>
      </c>
      <c r="AT401" s="1" t="str">
        <f t="shared" si="183"/>
        <v>Partial, Full</v>
      </c>
      <c r="AU401" s="1" t="s">
        <v>402</v>
      </c>
      <c r="AV401" s="1" t="str">
        <f t="shared" si="184"/>
        <v>Moist, Wet/Water</v>
      </c>
      <c r="AW401" s="1" t="s">
        <v>12</v>
      </c>
      <c r="AX401" s="1" t="str">
        <f t="shared" si="185"/>
        <v>Acid, Neutral, Alkaline</v>
      </c>
      <c r="AY401" s="1" t="b">
        <v>0</v>
      </c>
      <c r="AZ401" s="1" t="b">
        <v>0</v>
      </c>
      <c r="BA401" s="1" t="b">
        <v>0</v>
      </c>
      <c r="BC401" t="str">
        <f t="shared" si="186"/>
        <v>FALSE</v>
      </c>
      <c r="BE401" t="str">
        <f t="shared" si="187"/>
        <v>FALSE</v>
      </c>
      <c r="BF401" s="1" t="b">
        <v>0</v>
      </c>
      <c r="BG401" s="1" t="b">
        <v>0</v>
      </c>
      <c r="BH401" s="1" t="b">
        <v>0</v>
      </c>
      <c r="BJ401" s="1" t="str">
        <f t="shared" si="188"/>
        <v>FALSE</v>
      </c>
      <c r="BK401" s="1" t="s">
        <v>77</v>
      </c>
      <c r="BL401" t="str">
        <f t="shared" si="189"/>
        <v>TRUE</v>
      </c>
      <c r="BM401" s="1" t="b">
        <v>0</v>
      </c>
      <c r="BN401" s="1" t="b">
        <v>0</v>
      </c>
      <c r="BO401" s="1">
        <f t="shared" si="193"/>
        <v>7</v>
      </c>
      <c r="BP401" s="1" t="s">
        <v>31</v>
      </c>
      <c r="BQ401" s="1" cm="1">
        <f t="array" ref="BQ401">_xlfn.IFS(BP401="None Known",0, LEN(BP401)&gt;500, 5,LEN(BP401)&gt;400, 4, LEN(BP401)&gt;300, 3, LEN(BP401)&gt;200, 2, LEN(BP401)&gt;1, 1)</f>
        <v>0</v>
      </c>
      <c r="BR401" s="1" t="s">
        <v>6774</v>
      </c>
      <c r="BS401" s="1">
        <v>2</v>
      </c>
      <c r="BT401" s="1" t="s">
        <v>6775</v>
      </c>
      <c r="BU401" s="1">
        <v>1</v>
      </c>
      <c r="BW401" s="1" t="s">
        <v>31</v>
      </c>
      <c r="BX401" s="1"/>
      <c r="BY401" t="str">
        <f>_xlfn.XLOOKUP($B401,Img_lookup!A:A,Img_lookup!B:B, "Not available")</f>
        <v>33abdd0a-379e-4ca0-be20-a93a596e8528</v>
      </c>
      <c r="BZ401" t="str">
        <f>_xlfn.XLOOKUP($B401,Img_lookup!A:A,Img_lookup!C:C, "Not available")</f>
        <v>cardamine impatiens#75371ep</v>
      </c>
      <c r="CA401" t="str">
        <f>_xlfn.XLOOKUP($B401,Img_lookup!A:A,Img_lookup!D:D, "Not available")</f>
        <v>prof.bizzarro</v>
      </c>
      <c r="CB401" t="str">
        <f>_xlfn.XLOOKUP($B401,Img_lookup!A:A,Img_lookup!E:E, "https://imgur.com/aT5wafe")</f>
        <v>https://api.openverse.engineering/v1/images/33abdd0a-379e-4ca0-be20-a93a596e8528/thumb/</v>
      </c>
    </row>
    <row r="402" spans="1:80" ht="371" x14ac:dyDescent="0.15">
      <c r="A402" s="1" t="s">
        <v>128</v>
      </c>
      <c r="B402" s="1" t="s">
        <v>15647</v>
      </c>
      <c r="E402" s="1" t="s">
        <v>3984</v>
      </c>
      <c r="F402" s="1" t="s">
        <v>6</v>
      </c>
      <c r="G402" s="1" t="s">
        <v>6</v>
      </c>
      <c r="H402" s="11" t="str">
        <f t="shared" si="195"/>
        <v>Perennial</v>
      </c>
      <c r="J402" s="1">
        <v>0.30000001199999998</v>
      </c>
      <c r="L402" t="str" cm="1">
        <f t="array" ref="L402">_xlfn.IFS(J402+K402="", "Unknown", J402+K402&gt;3, "Large", J402+K402&gt;0.5, "Medium", J402+K402&gt;0, "Small")</f>
        <v>Small</v>
      </c>
      <c r="N402" cm="1">
        <f t="array" ref="N402">IF($M402="",INDEX($M$2:$M$2176,MATCH(1,INDEX(($A$2:$A$2176=$A402)*($M$2:$M$2176&lt;&gt;""),0),0)),$M402)</f>
        <v>5</v>
      </c>
      <c r="O402" s="2" t="str">
        <f t="shared" si="190"/>
        <v>Seasonal outdoors</v>
      </c>
      <c r="P402" s="1" t="s">
        <v>15648</v>
      </c>
      <c r="R402" t="str">
        <f t="shared" si="194"/>
        <v>Medium</v>
      </c>
      <c r="T402" s="1"/>
      <c r="U402" s="1"/>
      <c r="V402" s="1" t="s">
        <v>509</v>
      </c>
      <c r="W402" s="6" t="str">
        <f t="shared" si="196"/>
        <v>4</v>
      </c>
      <c r="X402" t="str">
        <f t="shared" si="197"/>
        <v>April</v>
      </c>
      <c r="Y402" s="2" t="str">
        <f t="shared" si="198"/>
        <v>8</v>
      </c>
      <c r="Z402" s="2" t="str">
        <f t="shared" si="199"/>
        <v>August</v>
      </c>
      <c r="AA402" s="1" t="s">
        <v>470</v>
      </c>
      <c r="AB402" s="1" t="str">
        <f>IF(ISNUMBER(SEARCH("-",AA402)),TRIM(LEFT(AA402,FIND("-",AA402)-1)),AA402)</f>
        <v>5</v>
      </c>
      <c r="AC402" s="1" t="str">
        <f>IF(AB402="1", "January", IF(AB402="2", "February", IF(AB402="3", "March", IF(AB402="4", "April", IF(AB402="5", "May", IF(AB402="6", "June", IF(AB402="7", "July", IF(AB402="8", "August", IF(AB402="9", "September", IF(AB402="10", "October", IF(AB402="11", "November", IF(AB402="12", "December", "Other"))))))))))))</f>
        <v>May</v>
      </c>
      <c r="AD402" s="1" t="str">
        <f>IF(ISNUMBER(SEARCH("-",AA402)),TRIM(RIGHT(AA402,LEN(AA402)-SEARCH("-",AA402))),AA402)</f>
        <v>9</v>
      </c>
      <c r="AE402" s="1" t="str">
        <f>IF(AD402="1", "January", IF(AD402="2", "February", IF(AD402="3", "March", IF(AD402="4", "April", IF(AD402="5", "May", IF(AD402="6", "June", IF(AD402="7", "July", IF(AD402="8", "August", IF(AD402="9", "September", IF(AD402="10", "October", IF(AD402="11", "November", IF(AD402="12", "December", "Other"))))))))))))</f>
        <v>September</v>
      </c>
      <c r="AF402" s="16" t="s">
        <v>24355</v>
      </c>
      <c r="AG402" s="1" t="str">
        <f t="shared" si="180"/>
        <v xml:space="preserve">Seed </v>
      </c>
      <c r="AH402" s="2" t="str">
        <f t="shared" si="181"/>
        <v>Sow outdoors in a seedbed in a shady position in April. Plant out in autumn or spring.
Division in the spring. Very easy, larger clumps can be replanted direct into their permanent positions, though it is best to pot up smaller clumps and grow them on in a cold frame until they are rooting well. Plant them out in the summer or following spring.</v>
      </c>
      <c r="AI402" s="1" t="s">
        <v>15649</v>
      </c>
      <c r="AJ402" s="1" t="s">
        <v>23813</v>
      </c>
      <c r="AK402" s="1" t="s">
        <v>17104</v>
      </c>
      <c r="AL402" s="1" t="str">
        <f t="shared" si="191"/>
        <v>Unscented</v>
      </c>
      <c r="AM402" s="1" t="b">
        <v>0</v>
      </c>
      <c r="AN402" s="1" t="b">
        <v>0</v>
      </c>
      <c r="AO402" s="1" t="b">
        <v>0</v>
      </c>
      <c r="AP402" s="5" t="s">
        <v>28</v>
      </c>
      <c r="AQ402" s="5" t="str">
        <f t="shared" si="182"/>
        <v>Light, Medium, Heavy</v>
      </c>
      <c r="AR402" s="1" t="s">
        <v>10</v>
      </c>
      <c r="AS402" s="1" t="str">
        <f t="shared" si="192"/>
        <v>None, Partial</v>
      </c>
      <c r="AT402" s="1" t="str">
        <f t="shared" si="183"/>
        <v>Partial, Full</v>
      </c>
      <c r="AU402" s="1" t="s">
        <v>29</v>
      </c>
      <c r="AV402" s="1" t="str">
        <f t="shared" si="184"/>
        <v>Moist</v>
      </c>
      <c r="AW402" s="1" t="s">
        <v>12</v>
      </c>
      <c r="AX402" s="1" t="str">
        <f t="shared" si="185"/>
        <v>Acid, Neutral, Alkaline</v>
      </c>
      <c r="AY402" s="1" t="b">
        <v>0</v>
      </c>
      <c r="AZ402" s="1" t="b">
        <v>0</v>
      </c>
      <c r="BA402" s="1" t="b">
        <v>0</v>
      </c>
      <c r="BC402" t="str">
        <f t="shared" si="186"/>
        <v>FALSE</v>
      </c>
      <c r="BE402" t="str">
        <f t="shared" si="187"/>
        <v>FALSE</v>
      </c>
      <c r="BF402" s="1" t="b">
        <v>0</v>
      </c>
      <c r="BG402" s="1" t="b">
        <v>0</v>
      </c>
      <c r="BH402" s="1" t="b">
        <v>0</v>
      </c>
      <c r="BJ402" s="1" t="str">
        <f t="shared" si="188"/>
        <v>FALSE</v>
      </c>
      <c r="BK402" s="1" t="s">
        <v>77</v>
      </c>
      <c r="BL402" t="str">
        <f t="shared" si="189"/>
        <v>TRUE</v>
      </c>
      <c r="BM402" s="1" t="b">
        <v>0</v>
      </c>
      <c r="BN402" s="1" t="b">
        <v>0</v>
      </c>
      <c r="BO402" s="1">
        <f t="shared" si="193"/>
        <v>6</v>
      </c>
      <c r="BP402" s="1" t="s">
        <v>31</v>
      </c>
      <c r="BQ402" s="1" cm="1">
        <f t="array" ref="BQ402">_xlfn.IFS(BP402="None Known",0, LEN(BP402)&gt;500, 5,LEN(BP402)&gt;400, 4, LEN(BP402)&gt;300, 3, LEN(BP402)&gt;200, 2, LEN(BP402)&gt;1, 1)</f>
        <v>0</v>
      </c>
      <c r="BR402" s="1" t="s">
        <v>15650</v>
      </c>
      <c r="BS402" s="1">
        <v>2</v>
      </c>
      <c r="BT402" s="1" t="s">
        <v>31</v>
      </c>
      <c r="BU402" s="1">
        <v>0</v>
      </c>
      <c r="BV402" s="1" t="s">
        <v>2808</v>
      </c>
      <c r="BW402" s="1" t="s">
        <v>31</v>
      </c>
      <c r="BX402" s="1"/>
      <c r="BY402" t="str">
        <f>_xlfn.XLOOKUP($B402,Img_lookup!A:A,Img_lookup!B:B, "Not available")</f>
        <v>Not available</v>
      </c>
      <c r="BZ402" t="str">
        <f>_xlfn.XLOOKUP($B402,Img_lookup!A:A,Img_lookup!C:C, "Not available")</f>
        <v>Not available</v>
      </c>
      <c r="CA402" t="str">
        <f>_xlfn.XLOOKUP($B402,Img_lookup!A:A,Img_lookup!D:D, "Not available")</f>
        <v>Not available</v>
      </c>
      <c r="CB402" t="str">
        <f>_xlfn.XLOOKUP($B402,Img_lookup!A:A,Img_lookup!E:E, "https://imgur.com/aT5wafe")</f>
        <v>https://imgur.com/aT5wafe</v>
      </c>
    </row>
    <row r="403" spans="1:80" ht="332" x14ac:dyDescent="0.15">
      <c r="A403" s="1" t="s">
        <v>128</v>
      </c>
      <c r="B403" s="1" t="s">
        <v>15522</v>
      </c>
      <c r="C403" s="1" t="s">
        <v>15523</v>
      </c>
      <c r="E403" s="1" t="s">
        <v>15524</v>
      </c>
      <c r="F403" s="1" t="s">
        <v>6</v>
      </c>
      <c r="G403" s="1" t="s">
        <v>6</v>
      </c>
      <c r="H403" s="11" t="str">
        <f t="shared" si="195"/>
        <v>Perennial</v>
      </c>
      <c r="J403" s="1">
        <v>0.44999998800000002</v>
      </c>
      <c r="K403" s="1">
        <v>0.30000001199999998</v>
      </c>
      <c r="L403" t="str" cm="1">
        <f t="array" ref="L403">_xlfn.IFS(J403+K403="", "Unknown", J403+K403&gt;3, "Large", J403+K403&gt;0.5, "Medium", J403+K403&gt;0, "Small")</f>
        <v>Medium</v>
      </c>
      <c r="M403" s="1">
        <v>4</v>
      </c>
      <c r="N403" cm="1">
        <f t="array" ref="N403">IF($M403="",INDEX($M$2:$M$2176,MATCH(1,INDEX(($A$2:$A$2176=$A403)*($M$2:$M$2176&lt;&gt;""),0),0)),$M403)</f>
        <v>4</v>
      </c>
      <c r="O403" s="2" t="str">
        <f t="shared" si="190"/>
        <v>Hardy to cold</v>
      </c>
      <c r="P403" s="1" t="s">
        <v>15525</v>
      </c>
      <c r="R403" t="str">
        <f t="shared" si="194"/>
        <v>Medium</v>
      </c>
      <c r="T403" s="1"/>
      <c r="U403" s="1"/>
      <c r="V403" s="1" t="s">
        <v>272</v>
      </c>
      <c r="W403" s="6" t="str">
        <f t="shared" si="196"/>
        <v>4</v>
      </c>
      <c r="X403" t="str">
        <f t="shared" si="197"/>
        <v>April</v>
      </c>
      <c r="Y403" s="2" t="str">
        <f t="shared" si="198"/>
        <v>6</v>
      </c>
      <c r="Z403" s="2" t="str">
        <f t="shared" si="199"/>
        <v>June</v>
      </c>
      <c r="AA403" s="1" t="s">
        <v>1006</v>
      </c>
      <c r="AB403" s="1" t="str">
        <f>IF(ISNUMBER(SEARCH("-",AA403)),TRIM(LEFT(AA403,FIND("-",AA403)-1)),AA403)</f>
        <v>5</v>
      </c>
      <c r="AC403" s="1" t="str">
        <f>IF(AB403="1", "January", IF(AB403="2", "February", IF(AB403="3", "March", IF(AB403="4", "April", IF(AB403="5", "May", IF(AB403="6", "June", IF(AB403="7", "July", IF(AB403="8", "August", IF(AB403="9", "September", IF(AB403="10", "October", IF(AB403="11", "November", IF(AB403="12", "December", "Other"))))))))))))</f>
        <v>May</v>
      </c>
      <c r="AD403" s="1" t="str">
        <f>IF(ISNUMBER(SEARCH("-",AA403)),TRIM(RIGHT(AA403,LEN(AA403)-SEARCH("-",AA403))),AA403)</f>
        <v>7</v>
      </c>
      <c r="AE403" s="1" t="str">
        <f>IF(AD403="1", "January", IF(AD403="2", "February", IF(AD403="3", "March", IF(AD403="4", "April", IF(AD403="5", "May", IF(AD403="6", "June", IF(AD403="7", "July", IF(AD403="8", "August", IF(AD403="9", "September", IF(AD403="10", "October", IF(AD403="11", "November", IF(AD403="12", "December", "Other"))))))))))))</f>
        <v>July</v>
      </c>
      <c r="AF403" s="16" t="s">
        <v>24356</v>
      </c>
      <c r="AG403" s="1" t="str">
        <f t="shared" si="180"/>
        <v xml:space="preserve">Seed </v>
      </c>
      <c r="AH403" s="2" t="str">
        <f t="shared" si="181"/>
        <v>Sow outdoors in a seedbed in a shady position in April. Plant out in autumn or spring.
Division in spring or autumn[238].
The plant produces young plants at the base of its leaflets. When large enough, these can be easily separated from the main plant and grown on as individual plants[K].</v>
      </c>
      <c r="AI403" s="1" t="s">
        <v>15526</v>
      </c>
      <c r="AJ403" s="1" t="s">
        <v>23813</v>
      </c>
      <c r="AK403" s="1" t="s">
        <v>17104</v>
      </c>
      <c r="AL403" s="1" t="str">
        <f t="shared" si="191"/>
        <v>Unscented</v>
      </c>
      <c r="AM403" s="1" t="b">
        <v>0</v>
      </c>
      <c r="AN403" s="1" t="b">
        <v>1</v>
      </c>
      <c r="AO403" s="1" t="b">
        <v>1</v>
      </c>
      <c r="AP403" s="5" t="s">
        <v>28</v>
      </c>
      <c r="AQ403" s="5" t="str">
        <f t="shared" si="182"/>
        <v>Light, Medium, Heavy</v>
      </c>
      <c r="AR403" s="1" t="s">
        <v>10</v>
      </c>
      <c r="AS403" s="1" t="str">
        <f t="shared" si="192"/>
        <v>None, Partial</v>
      </c>
      <c r="AT403" s="1" t="str">
        <f t="shared" si="183"/>
        <v>Partial, Full</v>
      </c>
      <c r="AU403" s="1" t="s">
        <v>402</v>
      </c>
      <c r="AV403" s="1" t="str">
        <f t="shared" si="184"/>
        <v>Moist, Wet/Water</v>
      </c>
      <c r="AW403" s="1" t="s">
        <v>12</v>
      </c>
      <c r="AX403" s="1" t="str">
        <f t="shared" si="185"/>
        <v>Acid, Neutral, Alkaline</v>
      </c>
      <c r="AY403" s="1" t="b">
        <v>0</v>
      </c>
      <c r="AZ403" s="1" t="b">
        <v>0</v>
      </c>
      <c r="BA403" s="1" t="b">
        <v>0</v>
      </c>
      <c r="BC403" t="str">
        <f t="shared" si="186"/>
        <v>FALSE</v>
      </c>
      <c r="BE403" t="str">
        <f t="shared" si="187"/>
        <v>FALSE</v>
      </c>
      <c r="BF403" s="1" t="b">
        <v>0</v>
      </c>
      <c r="BG403" s="1" t="b">
        <v>0</v>
      </c>
      <c r="BH403" s="1" t="b">
        <v>0</v>
      </c>
      <c r="BI403" s="1" t="s">
        <v>30</v>
      </c>
      <c r="BJ403" s="1" t="str">
        <f t="shared" si="188"/>
        <v>FALSE</v>
      </c>
      <c r="BK403" s="1" t="s">
        <v>77</v>
      </c>
      <c r="BL403" t="str">
        <f t="shared" si="189"/>
        <v>TRUE</v>
      </c>
      <c r="BM403" s="1" t="b">
        <v>0</v>
      </c>
      <c r="BN403" s="1" t="b">
        <v>1</v>
      </c>
      <c r="BO403" s="1">
        <f t="shared" si="193"/>
        <v>11</v>
      </c>
      <c r="BP403" s="1" t="s">
        <v>31</v>
      </c>
      <c r="BQ403" s="1" cm="1">
        <f t="array" ref="BQ403">_xlfn.IFS(BP403="None Known",0, LEN(BP403)&gt;500, 5,LEN(BP403)&gt;400, 4, LEN(BP403)&gt;300, 3, LEN(BP403)&gt;200, 2, LEN(BP403)&gt;1, 1)</f>
        <v>0</v>
      </c>
      <c r="BR403" s="1" t="s">
        <v>15527</v>
      </c>
      <c r="BS403" s="1">
        <v>3</v>
      </c>
      <c r="BT403" s="1" t="s">
        <v>15528</v>
      </c>
      <c r="BU403" s="1">
        <v>2</v>
      </c>
      <c r="BV403" s="1" t="s">
        <v>15529</v>
      </c>
      <c r="BW403" s="1" t="s">
        <v>31</v>
      </c>
      <c r="BX403" s="1"/>
      <c r="BY403" t="str">
        <f>_xlfn.XLOOKUP($B403,Img_lookup!A:A,Img_lookup!B:B, "Not available")</f>
        <v>f3a329b0-aeb8-4c04-ae61-9ef0713e8f6c</v>
      </c>
      <c r="BZ403" t="str">
        <f>_xlfn.XLOOKUP($B403,Img_lookup!A:A,Img_lookup!C:C, "Not available")</f>
        <v>Dropwort (Filipendula vulgaris), Eryngo (Eryngium maritimum), Cuckow Flower (Cardamine pratensis), and Elder (Sambacus nigra).</v>
      </c>
      <c r="CA403" t="str">
        <f>_xlfn.XLOOKUP($B403,Img_lookup!A:A,Img_lookup!D:D, "Not available")</f>
        <v>Swallowtail Garden Seeds</v>
      </c>
      <c r="CB403" t="str">
        <f>_xlfn.XLOOKUP($B403,Img_lookup!A:A,Img_lookup!E:E, "https://imgur.com/aT5wafe")</f>
        <v>https://api.openverse.engineering/v1/images/f3a329b0-aeb8-4c04-ae61-9ef0713e8f6c/thumb/</v>
      </c>
    </row>
    <row r="404" spans="1:80" ht="168" x14ac:dyDescent="0.15">
      <c r="A404" s="1" t="s">
        <v>128</v>
      </c>
      <c r="B404" s="1" t="s">
        <v>9117</v>
      </c>
      <c r="C404" s="1" t="s">
        <v>9118</v>
      </c>
      <c r="D404" s="1" t="s">
        <v>9119</v>
      </c>
      <c r="E404" s="1" t="s">
        <v>9120</v>
      </c>
      <c r="F404" s="1" t="s">
        <v>6</v>
      </c>
      <c r="G404" s="1" t="s">
        <v>6</v>
      </c>
      <c r="H404" s="11" t="str">
        <f t="shared" si="195"/>
        <v>Perennial</v>
      </c>
      <c r="J404" s="1">
        <v>1</v>
      </c>
      <c r="L404" t="str" cm="1">
        <f t="array" ref="L404">_xlfn.IFS(J404+K404="", "Unknown", J404+K404&gt;3, "Large", J404+K404&gt;0.5, "Medium", J404+K404&gt;0, "Small")</f>
        <v>Medium</v>
      </c>
      <c r="M404" s="1">
        <v>6</v>
      </c>
      <c r="N404" cm="1">
        <f t="array" ref="N404">IF($M404="",INDEX($M$2:$M$2176,MATCH(1,INDEX(($A$2:$A$2176=$A404)*($M$2:$M$2176&lt;&gt;""),0),0)),$M404)</f>
        <v>6</v>
      </c>
      <c r="O404" s="2" t="str">
        <f t="shared" si="190"/>
        <v>Seasonal outdoors</v>
      </c>
      <c r="P404" s="1" t="s">
        <v>9121</v>
      </c>
      <c r="R404" t="str">
        <f t="shared" si="194"/>
        <v>Medium</v>
      </c>
      <c r="T404" s="1"/>
      <c r="U404" s="1"/>
      <c r="V404" s="1" t="s">
        <v>96</v>
      </c>
      <c r="W404" s="6" t="str">
        <f t="shared" si="196"/>
        <v>5</v>
      </c>
      <c r="X404" t="str">
        <f t="shared" si="197"/>
        <v>May</v>
      </c>
      <c r="Y404" s="2" t="str">
        <f t="shared" si="198"/>
        <v>6</v>
      </c>
      <c r="Z404" s="2" t="str">
        <f t="shared" si="199"/>
        <v>June</v>
      </c>
      <c r="AF404" s="16" t="s">
        <v>24357</v>
      </c>
      <c r="AG404" s="1" t="str">
        <f t="shared" si="180"/>
        <v xml:space="preserve">Seed </v>
      </c>
      <c r="AH404" s="2" t="str">
        <f t="shared" si="181"/>
        <v>Sow in situ in spring. There is very little need to encourage this plant, it is a rapidly spreading weed in Britain.
Division in spring.</v>
      </c>
      <c r="AI404" s="1" t="s">
        <v>9122</v>
      </c>
      <c r="AJ404" s="1" t="s">
        <v>23801</v>
      </c>
      <c r="AK404" s="1" t="s">
        <v>17104</v>
      </c>
      <c r="AL404" s="1" t="str">
        <f t="shared" si="191"/>
        <v>Unscented</v>
      </c>
      <c r="AM404" s="1" t="b">
        <v>0</v>
      </c>
      <c r="AN404" s="1" t="b">
        <v>0</v>
      </c>
      <c r="AO404" s="1" t="b">
        <v>0</v>
      </c>
      <c r="AP404" s="5" t="s">
        <v>28</v>
      </c>
      <c r="AQ404" s="5" t="str">
        <f t="shared" si="182"/>
        <v>Light, Medium, Heavy</v>
      </c>
      <c r="AR404" s="1" t="s">
        <v>10</v>
      </c>
      <c r="AS404" s="1" t="str">
        <f t="shared" si="192"/>
        <v>None, Partial</v>
      </c>
      <c r="AT404" s="1" t="str">
        <f t="shared" si="183"/>
        <v>Partial, Full</v>
      </c>
      <c r="AU404" s="1" t="s">
        <v>29</v>
      </c>
      <c r="AV404" s="1" t="str">
        <f t="shared" si="184"/>
        <v>Moist</v>
      </c>
      <c r="AW404" s="1" t="s">
        <v>12</v>
      </c>
      <c r="AX404" s="1" t="str">
        <f t="shared" si="185"/>
        <v>Acid, Neutral, Alkaline</v>
      </c>
      <c r="AY404" s="1" t="b">
        <v>0</v>
      </c>
      <c r="AZ404" s="1" t="b">
        <v>0</v>
      </c>
      <c r="BA404" s="1" t="b">
        <v>0</v>
      </c>
      <c r="BC404" t="str">
        <f t="shared" si="186"/>
        <v>FALSE</v>
      </c>
      <c r="BE404" t="str">
        <f t="shared" si="187"/>
        <v>FALSE</v>
      </c>
      <c r="BF404" s="1" t="b">
        <v>0</v>
      </c>
      <c r="BG404" s="1" t="b">
        <v>0</v>
      </c>
      <c r="BH404" s="1" t="b">
        <v>0</v>
      </c>
      <c r="BJ404" s="1" t="str">
        <f t="shared" si="188"/>
        <v>FALSE</v>
      </c>
      <c r="BK404" s="1" t="s">
        <v>77</v>
      </c>
      <c r="BL404" t="str">
        <f t="shared" si="189"/>
        <v>TRUE</v>
      </c>
      <c r="BM404" s="1" t="b">
        <v>0</v>
      </c>
      <c r="BN404" s="1" t="b">
        <v>0</v>
      </c>
      <c r="BO404" s="1">
        <f t="shared" si="193"/>
        <v>7</v>
      </c>
      <c r="BP404" s="1" t="s">
        <v>31</v>
      </c>
      <c r="BQ404" s="1" cm="1">
        <f t="array" ref="BQ404">_xlfn.IFS(BP404="None Known",0, LEN(BP404)&gt;500, 5,LEN(BP404)&gt;400, 4, LEN(BP404)&gt;300, 3, LEN(BP404)&gt;200, 2, LEN(BP404)&gt;1, 1)</f>
        <v>0</v>
      </c>
      <c r="BR404" s="1" t="s">
        <v>9123</v>
      </c>
      <c r="BS404" s="1">
        <v>2</v>
      </c>
      <c r="BT404" s="1" t="s">
        <v>9124</v>
      </c>
      <c r="BU404" s="1">
        <v>1</v>
      </c>
      <c r="BV404" s="1" t="s">
        <v>9125</v>
      </c>
      <c r="BW404" s="1" t="s">
        <v>31</v>
      </c>
      <c r="BX404" s="1"/>
      <c r="BY404" t="str">
        <f>_xlfn.XLOOKUP($B404,Img_lookup!A:A,Img_lookup!B:B, "Not available")</f>
        <v>12b98e3f-7cbc-4e23-8ee0-5668cabb03e5</v>
      </c>
      <c r="BZ404" t="str">
        <f>_xlfn.XLOOKUP($B404,Img_lookup!A:A,Img_lookup!C:C, "Not available")</f>
        <v>Cardaria draba</v>
      </c>
      <c r="CA404" t="str">
        <f>_xlfn.XLOOKUP($B404,Img_lookup!A:A,Img_lookup!D:D, "Not available")</f>
        <v>aspidoscelis</v>
      </c>
      <c r="CB404" t="str">
        <f>_xlfn.XLOOKUP($B404,Img_lookup!A:A,Img_lookup!E:E, "https://imgur.com/aT5wafe")</f>
        <v>https://api.openverse.engineering/v1/images/12b98e3f-7cbc-4e23-8ee0-5668cabb03e5/thumb/</v>
      </c>
    </row>
    <row r="405" spans="1:80" ht="13" x14ac:dyDescent="0.15">
      <c r="A405" s="1" t="s">
        <v>1841</v>
      </c>
      <c r="B405" s="1" t="s">
        <v>4891</v>
      </c>
      <c r="C405" s="1" t="s">
        <v>4892</v>
      </c>
      <c r="E405" s="1" t="s">
        <v>4893</v>
      </c>
      <c r="F405" s="1" t="s">
        <v>156</v>
      </c>
      <c r="G405" s="1" t="s">
        <v>156</v>
      </c>
      <c r="H405" s="11" t="str">
        <f t="shared" si="195"/>
        <v>Perennial</v>
      </c>
      <c r="I405" s="1" t="s">
        <v>17107</v>
      </c>
      <c r="J405" s="1">
        <v>3</v>
      </c>
      <c r="L405" t="str" cm="1">
        <f t="array" ref="L405">_xlfn.IFS(J405+K405="", "Unknown", J405+K405&gt;3, "Large", J405+K405&gt;0.5, "Medium", J405+K405&gt;0, "Small")</f>
        <v>Medium</v>
      </c>
      <c r="M405" s="1">
        <v>9</v>
      </c>
      <c r="N405" cm="1">
        <f t="array" ref="N405">IF($M405="",INDEX($M$2:$M$2176,MATCH(1,INDEX(($A$2:$A$2176=$A405)*($M$2:$M$2176&lt;&gt;""),0),0)),$M405)</f>
        <v>9</v>
      </c>
      <c r="O405" s="2" t="str">
        <f t="shared" si="190"/>
        <v>Grown indoors</v>
      </c>
      <c r="P405" s="1" t="s">
        <v>4894</v>
      </c>
      <c r="R405" t="str">
        <f t="shared" si="194"/>
        <v>Medium</v>
      </c>
      <c r="T405" s="1"/>
      <c r="U405" s="1"/>
      <c r="V405" s="1" t="s">
        <v>51</v>
      </c>
      <c r="W405" s="6" t="str">
        <f t="shared" si="196"/>
        <v>7</v>
      </c>
      <c r="X405" t="str">
        <f t="shared" si="197"/>
        <v>July</v>
      </c>
      <c r="Y405" s="2" t="str">
        <f t="shared" si="198"/>
        <v>8</v>
      </c>
      <c r="Z405" s="2" t="str">
        <f t="shared" si="199"/>
        <v>August</v>
      </c>
      <c r="AA405" s="1" t="s">
        <v>135</v>
      </c>
      <c r="AB405" s="1" t="str">
        <f>IF(ISNUMBER(SEARCH("-",AA405)),TRIM(LEFT(AA405,FIND("-",AA405)-1)),AA405)</f>
        <v>8</v>
      </c>
      <c r="AC405" s="1" t="str">
        <f>IF(AB405="1", "January", IF(AB405="2", "February", IF(AB405="3", "March", IF(AB405="4", "April", IF(AB405="5", "May", IF(AB405="6", "June", IF(AB405="7", "July", IF(AB405="8", "August", IF(AB405="9", "September", IF(AB405="10", "October", IF(AB405="11", "November", IF(AB405="12", "December", "Other"))))))))))))</f>
        <v>August</v>
      </c>
      <c r="AD405" s="1" t="str">
        <f>IF(ISNUMBER(SEARCH("-",AA405)),TRIM(RIGHT(AA405,LEN(AA405)-SEARCH("-",AA405))),AA405)</f>
        <v>10</v>
      </c>
      <c r="AE405" s="1" t="str">
        <f>IF(AD405="1", "January", IF(AD405="2", "February", IF(AD405="3", "March", IF(AD405="4", "April", IF(AD405="5", "May", IF(AD405="6", "June", IF(AD405="7", "July", IF(AD405="8", "August", IF(AD405="9", "September", IF(AD405="10", "October", IF(AD405="11", "November", IF(AD405="12", "December", "Other"))))))))))))</f>
        <v>October</v>
      </c>
      <c r="AF405" s="1" t="s">
        <v>24358</v>
      </c>
      <c r="AG405" s="1" t="str">
        <f t="shared" si="180"/>
        <v xml:space="preserve">Seed </v>
      </c>
      <c r="AH405" s="2" t="str">
        <f t="shared" si="181"/>
        <v>Sow spring in a greenhouse. Germination usually takes place within 3 - 4 weeks at 20�c[138]. When they are large enough to handle, prick the seedlings out into individual pots and grow them on in a greenhouse for at least their first winter. Plant them out into their permanent positions in late spring or early summer, after the last expected frosts.</v>
      </c>
      <c r="AI405" s="1" t="s">
        <v>4895</v>
      </c>
      <c r="AK405" s="1" t="s">
        <v>17104</v>
      </c>
      <c r="AL405" s="1" t="str">
        <f t="shared" si="191"/>
        <v>Unscented</v>
      </c>
      <c r="AM405" s="1" t="b">
        <v>0</v>
      </c>
      <c r="AN405" s="1" t="b">
        <v>0</v>
      </c>
      <c r="AO405" s="1" t="b">
        <v>0</v>
      </c>
      <c r="AP405" s="5" t="s">
        <v>28</v>
      </c>
      <c r="AQ405" s="5" t="str">
        <f t="shared" si="182"/>
        <v>Light, Medium, Heavy</v>
      </c>
      <c r="AR405" s="1" t="s">
        <v>30</v>
      </c>
      <c r="AS405" s="1" t="str">
        <f t="shared" si="192"/>
        <v>None</v>
      </c>
      <c r="AT405" s="1" t="str">
        <f t="shared" si="183"/>
        <v>Full</v>
      </c>
      <c r="AU405" s="1" t="s">
        <v>29</v>
      </c>
      <c r="AV405" s="1" t="str">
        <f t="shared" si="184"/>
        <v>Moist</v>
      </c>
      <c r="AW405" s="1" t="s">
        <v>12</v>
      </c>
      <c r="AX405" s="1" t="str">
        <f t="shared" si="185"/>
        <v>Acid, Neutral, Alkaline</v>
      </c>
      <c r="AY405" s="1" t="b">
        <v>0</v>
      </c>
      <c r="AZ405" s="1" t="b">
        <v>0</v>
      </c>
      <c r="BA405" s="1" t="b">
        <v>0</v>
      </c>
      <c r="BC405" t="str">
        <f t="shared" si="186"/>
        <v>FALSE</v>
      </c>
      <c r="BE405" t="str">
        <f t="shared" si="187"/>
        <v>FALSE</v>
      </c>
      <c r="BF405" s="1" t="b">
        <v>0</v>
      </c>
      <c r="BG405" s="1" t="b">
        <v>0</v>
      </c>
      <c r="BH405" s="1" t="b">
        <v>0</v>
      </c>
      <c r="BI405" s="1" t="s">
        <v>77</v>
      </c>
      <c r="BJ405" s="1" t="str">
        <f t="shared" si="188"/>
        <v>TRUE</v>
      </c>
      <c r="BL405" t="str">
        <f t="shared" si="189"/>
        <v>FALSE</v>
      </c>
      <c r="BM405" s="1" t="b">
        <v>0</v>
      </c>
      <c r="BN405" s="1" t="b">
        <v>0</v>
      </c>
      <c r="BO405" s="1">
        <f t="shared" si="193"/>
        <v>5</v>
      </c>
      <c r="BP405" s="1" t="s">
        <v>31</v>
      </c>
      <c r="BQ405" s="1" cm="1">
        <f t="array" ref="BQ405">_xlfn.IFS(BP405="None Known",0, LEN(BP405)&gt;500, 5,LEN(BP405)&gt;400, 4, LEN(BP405)&gt;300, 3, LEN(BP405)&gt;200, 2, LEN(BP405)&gt;1, 1)</f>
        <v>0</v>
      </c>
      <c r="BR405" s="1" t="s">
        <v>4896</v>
      </c>
      <c r="BS405" s="1">
        <v>1</v>
      </c>
      <c r="BT405" s="1" t="s">
        <v>4897</v>
      </c>
      <c r="BU405" s="1">
        <v>2</v>
      </c>
      <c r="BV405" s="1" t="s">
        <v>4898</v>
      </c>
      <c r="BW405" s="1" t="s">
        <v>31</v>
      </c>
      <c r="BX405" s="1"/>
      <c r="BY405" t="str">
        <f>_xlfn.XLOOKUP($B405,Img_lookup!A:A,Img_lookup!B:B, "Not available")</f>
        <v>e749aee1-a3f6-477a-9252-df787a34fbaf</v>
      </c>
      <c r="BZ405" t="str">
        <f>_xlfn.XLOOKUP($B405,Img_lookup!A:A,Img_lookup!C:C, "Not available")</f>
        <v>Cardiospermum halicacabum</v>
      </c>
      <c r="CA405" t="str">
        <f>_xlfn.XLOOKUP($B405,Img_lookup!A:A,Img_lookup!D:D, "Not available")</f>
        <v>gertrudster</v>
      </c>
      <c r="CB405" t="str">
        <f>_xlfn.XLOOKUP($B405,Img_lookup!A:A,Img_lookup!E:E, "https://imgur.com/aT5wafe")</f>
        <v>https://api.openverse.engineering/v1/images/e749aee1-a3f6-477a-9252-df787a34fbaf/thumb/</v>
      </c>
    </row>
    <row r="406" spans="1:80" ht="13" x14ac:dyDescent="0.15">
      <c r="A406" s="1" t="s">
        <v>69</v>
      </c>
      <c r="B406" s="1" t="s">
        <v>7000</v>
      </c>
      <c r="C406" s="1" t="s">
        <v>7001</v>
      </c>
      <c r="E406" s="1" t="s">
        <v>7002</v>
      </c>
      <c r="F406" s="1" t="s">
        <v>368</v>
      </c>
      <c r="G406" s="1" t="s">
        <v>368</v>
      </c>
      <c r="H406" s="11" t="str">
        <f t="shared" si="195"/>
        <v>Perennial</v>
      </c>
      <c r="J406" s="1">
        <v>0.89999997600000003</v>
      </c>
      <c r="L406" t="str" cm="1">
        <f t="array" ref="L406">_xlfn.IFS(J406+K406="", "Unknown", J406+K406&gt;3, "Large", J406+K406&gt;0.5, "Medium", J406+K406&gt;0, "Small")</f>
        <v>Medium</v>
      </c>
      <c r="M406" s="1">
        <v>7</v>
      </c>
      <c r="N406" cm="1">
        <f t="array" ref="N406">IF($M406="",INDEX($M$2:$M$2176,MATCH(1,INDEX(($A$2:$A$2176=$A406)*($M$2:$M$2176&lt;&gt;""),0),0)),$M406)</f>
        <v>7</v>
      </c>
      <c r="O406" s="2" t="str">
        <f t="shared" si="190"/>
        <v>Seasonal outdoors</v>
      </c>
      <c r="P406" s="1" t="s">
        <v>7003</v>
      </c>
      <c r="R406" t="str">
        <f t="shared" si="194"/>
        <v>Medium</v>
      </c>
      <c r="T406" s="1"/>
      <c r="U406" s="1"/>
      <c r="V406" s="1" t="s">
        <v>698</v>
      </c>
      <c r="W406" s="6" t="str">
        <f t="shared" si="196"/>
        <v>5</v>
      </c>
      <c r="X406" t="str">
        <f t="shared" si="197"/>
        <v>May</v>
      </c>
      <c r="Y406" s="2" t="str">
        <f t="shared" si="198"/>
        <v>8</v>
      </c>
      <c r="Z406" s="2" t="str">
        <f t="shared" si="199"/>
        <v>August</v>
      </c>
      <c r="AA406" s="1" t="s">
        <v>51</v>
      </c>
      <c r="AB406" s="1" t="str">
        <f>IF(ISNUMBER(SEARCH("-",AA406)),TRIM(LEFT(AA406,FIND("-",AA406)-1)),AA406)</f>
        <v>7</v>
      </c>
      <c r="AC406" s="1" t="str">
        <f>IF(AB406="1", "January", IF(AB406="2", "February", IF(AB406="3", "March", IF(AB406="4", "April", IF(AB406="5", "May", IF(AB406="6", "June", IF(AB406="7", "July", IF(AB406="8", "August", IF(AB406="9", "September", IF(AB406="10", "October", IF(AB406="11", "November", IF(AB406="12", "December", "Other"))))))))))))</f>
        <v>July</v>
      </c>
      <c r="AD406" s="1" t="str">
        <f>IF(ISNUMBER(SEARCH("-",AA406)),TRIM(RIGHT(AA406,LEN(AA406)-SEARCH("-",AA406))),AA406)</f>
        <v>8</v>
      </c>
      <c r="AE406" s="1" t="str">
        <f>IF(AD406="1", "January", IF(AD406="2", "February", IF(AD406="3", "March", IF(AD406="4", "April", IF(AD406="5", "May", IF(AD406="6", "June", IF(AD406="7", "July", IF(AD406="8", "August", IF(AD406="9", "September", IF(AD406="10", "October", IF(AD406="11", "November", IF(AD406="12", "December", "Other"))))))))))))</f>
        <v>August</v>
      </c>
      <c r="AF406" s="1" t="s">
        <v>24238</v>
      </c>
      <c r="AG406" s="1" t="str">
        <f t="shared" si="180"/>
        <v xml:space="preserve">Seed </v>
      </c>
      <c r="AH406" s="2" t="str">
        <f t="shared" si="181"/>
        <v>Sow spring in situ.</v>
      </c>
      <c r="AI406" s="1" t="s">
        <v>7004</v>
      </c>
      <c r="AJ406" s="1" t="s">
        <v>23803</v>
      </c>
      <c r="AK406" s="1" t="s">
        <v>17104</v>
      </c>
      <c r="AL406" s="1" t="str">
        <f t="shared" si="191"/>
        <v>Unscented</v>
      </c>
      <c r="AM406" s="1" t="b">
        <v>0</v>
      </c>
      <c r="AN406" s="1" t="b">
        <v>0</v>
      </c>
      <c r="AO406" s="1" t="b">
        <v>0</v>
      </c>
      <c r="AP406" s="5" t="s">
        <v>28</v>
      </c>
      <c r="AQ406" s="5" t="str">
        <f t="shared" si="182"/>
        <v>Light, Medium, Heavy</v>
      </c>
      <c r="AR406" s="1" t="s">
        <v>30</v>
      </c>
      <c r="AS406" s="1" t="str">
        <f t="shared" si="192"/>
        <v>None</v>
      </c>
      <c r="AT406" s="1" t="str">
        <f t="shared" si="183"/>
        <v>Full</v>
      </c>
      <c r="AU406" s="1" t="s">
        <v>29</v>
      </c>
      <c r="AV406" s="1" t="str">
        <f t="shared" si="184"/>
        <v>Moist</v>
      </c>
      <c r="AW406" s="1" t="s">
        <v>12</v>
      </c>
      <c r="AX406" s="1" t="str">
        <f t="shared" si="185"/>
        <v>Acid, Neutral, Alkaline</v>
      </c>
      <c r="AY406" s="1" t="b">
        <v>0</v>
      </c>
      <c r="AZ406" s="1" t="b">
        <v>0</v>
      </c>
      <c r="BA406" s="1" t="b">
        <v>0</v>
      </c>
      <c r="BC406" t="str">
        <f t="shared" si="186"/>
        <v>FALSE</v>
      </c>
      <c r="BE406" t="str">
        <f t="shared" si="187"/>
        <v>FALSE</v>
      </c>
      <c r="BF406" s="1" t="b">
        <v>0</v>
      </c>
      <c r="BG406" s="1" t="b">
        <v>0</v>
      </c>
      <c r="BH406" s="1" t="b">
        <v>0</v>
      </c>
      <c r="BJ406" s="1" t="str">
        <f t="shared" si="188"/>
        <v>FALSE</v>
      </c>
      <c r="BL406" t="str">
        <f t="shared" si="189"/>
        <v>FALSE</v>
      </c>
      <c r="BM406" s="1" t="b">
        <v>0</v>
      </c>
      <c r="BN406" s="1" t="b">
        <v>0</v>
      </c>
      <c r="BO406" s="1">
        <f t="shared" si="193"/>
        <v>5</v>
      </c>
      <c r="BP406" s="1" t="s">
        <v>7005</v>
      </c>
      <c r="BQ406" s="1" cm="1">
        <f t="array" ref="BQ406">_xlfn.IFS(BP406="None Known",0, LEN(BP406)&gt;500, 5,LEN(BP406)&gt;400, 4, LEN(BP406)&gt;300, 3, LEN(BP406)&gt;200, 2, LEN(BP406)&gt;1, 1)</f>
        <v>1</v>
      </c>
      <c r="BR406" s="1" t="s">
        <v>7006</v>
      </c>
      <c r="BS406" s="1">
        <v>1</v>
      </c>
      <c r="BT406" s="1" t="s">
        <v>7007</v>
      </c>
      <c r="BU406" s="1">
        <v>1</v>
      </c>
      <c r="BV406" s="1" t="s">
        <v>34</v>
      </c>
      <c r="BW406" s="1" t="s">
        <v>7008</v>
      </c>
      <c r="BX406" s="1"/>
      <c r="BY406" t="str">
        <f>_xlfn.XLOOKUP($B406,Img_lookup!A:A,Img_lookup!B:B, "Not available")</f>
        <v>8d099eaf-3526-4325-a720-fd1668dbf81e</v>
      </c>
      <c r="BZ406" t="str">
        <f>_xlfn.XLOOKUP($B406,Img_lookup!A:A,Img_lookup!C:C, "Not available")</f>
        <v>Carduus crispus (Welted thistle)</v>
      </c>
      <c r="CA406" t="str">
        <f>_xlfn.XLOOKUP($B406,Img_lookup!A:A,Img_lookup!D:D, "Not available")</f>
        <v>S. Rae</v>
      </c>
      <c r="CB406" t="str">
        <f>_xlfn.XLOOKUP($B406,Img_lookup!A:A,Img_lookup!E:E, "https://imgur.com/aT5wafe")</f>
        <v>https://api.openverse.engineering/v1/images/8d099eaf-3526-4325-a720-fd1668dbf81e/thumb/</v>
      </c>
    </row>
    <row r="407" spans="1:80" ht="13" x14ac:dyDescent="0.15">
      <c r="A407" s="1" t="s">
        <v>69</v>
      </c>
      <c r="B407" s="1" t="s">
        <v>3168</v>
      </c>
      <c r="C407" s="1" t="s">
        <v>3169</v>
      </c>
      <c r="E407" s="1" t="s">
        <v>3170</v>
      </c>
      <c r="F407" s="1" t="s">
        <v>368</v>
      </c>
      <c r="G407" s="1" t="s">
        <v>368</v>
      </c>
      <c r="H407" s="11" t="str">
        <f t="shared" si="195"/>
        <v>Perennial</v>
      </c>
      <c r="J407" s="1">
        <v>0.89999997600000003</v>
      </c>
      <c r="L407" t="str" cm="1">
        <f t="array" ref="L407">_xlfn.IFS(J407+K407="", "Unknown", J407+K407&gt;3, "Large", J407+K407&gt;0.5, "Medium", J407+K407&gt;0, "Small")</f>
        <v>Medium</v>
      </c>
      <c r="M407" s="1">
        <v>7</v>
      </c>
      <c r="N407" cm="1">
        <f t="array" ref="N407">IF($M407="",INDEX($M$2:$M$2176,MATCH(1,INDEX(($A$2:$A$2176=$A407)*($M$2:$M$2176&lt;&gt;""),0),0)),$M407)</f>
        <v>7</v>
      </c>
      <c r="O407" s="2" t="str">
        <f t="shared" si="190"/>
        <v>Seasonal outdoors</v>
      </c>
      <c r="P407" s="1" t="s">
        <v>3171</v>
      </c>
      <c r="R407" t="str">
        <f t="shared" si="194"/>
        <v>Medium</v>
      </c>
      <c r="T407" s="1"/>
      <c r="U407" s="1"/>
      <c r="V407" s="1" t="s">
        <v>698</v>
      </c>
      <c r="W407" s="6" t="str">
        <f t="shared" si="196"/>
        <v>5</v>
      </c>
      <c r="X407" t="str">
        <f t="shared" si="197"/>
        <v>May</v>
      </c>
      <c r="Y407" s="2" t="str">
        <f t="shared" si="198"/>
        <v>8</v>
      </c>
      <c r="Z407" s="2" t="str">
        <f t="shared" si="199"/>
        <v>August</v>
      </c>
      <c r="AA407" s="1" t="s">
        <v>51</v>
      </c>
      <c r="AB407" s="1" t="str">
        <f>IF(ISNUMBER(SEARCH("-",AA407)),TRIM(LEFT(AA407,FIND("-",AA407)-1)),AA407)</f>
        <v>7</v>
      </c>
      <c r="AC407" s="1" t="str">
        <f>IF(AB407="1", "January", IF(AB407="2", "February", IF(AB407="3", "March", IF(AB407="4", "April", IF(AB407="5", "May", IF(AB407="6", "June", IF(AB407="7", "July", IF(AB407="8", "August", IF(AB407="9", "September", IF(AB407="10", "October", IF(AB407="11", "November", IF(AB407="12", "December", "Other"))))))))))))</f>
        <v>July</v>
      </c>
      <c r="AD407" s="1" t="str">
        <f>IF(ISNUMBER(SEARCH("-",AA407)),TRIM(RIGHT(AA407,LEN(AA407)-SEARCH("-",AA407))),AA407)</f>
        <v>8</v>
      </c>
      <c r="AE407" s="1" t="str">
        <f>IF(AD407="1", "January", IF(AD407="2", "February", IF(AD407="3", "March", IF(AD407="4", "April", IF(AD407="5", "May", IF(AD407="6", "June", IF(AD407="7", "July", IF(AD407="8", "August", IF(AD407="9", "September", IF(AD407="10", "October", IF(AD407="11", "November", IF(AD407="12", "December", "Other"))))))))))))</f>
        <v>August</v>
      </c>
      <c r="AF407" s="1" t="s">
        <v>24238</v>
      </c>
      <c r="AG407" s="1" t="str">
        <f t="shared" si="180"/>
        <v xml:space="preserve">Seed </v>
      </c>
      <c r="AH407" s="2" t="str">
        <f t="shared" si="181"/>
        <v>Sow spring in situ.</v>
      </c>
      <c r="AI407" s="1" t="s">
        <v>3172</v>
      </c>
      <c r="AJ407" s="1" t="s">
        <v>23803</v>
      </c>
      <c r="AK407" s="1" t="s">
        <v>17104</v>
      </c>
      <c r="AL407" s="1" t="str">
        <f t="shared" si="191"/>
        <v>Scented</v>
      </c>
      <c r="AM407" s="1" t="b">
        <v>1</v>
      </c>
      <c r="AN407" s="1" t="b">
        <v>0</v>
      </c>
      <c r="AO407" s="1" t="b">
        <v>0</v>
      </c>
      <c r="AP407" s="5" t="s">
        <v>28</v>
      </c>
      <c r="AQ407" s="5" t="str">
        <f t="shared" si="182"/>
        <v>Light, Medium, Heavy</v>
      </c>
      <c r="AR407" s="1" t="s">
        <v>30</v>
      </c>
      <c r="AS407" s="1" t="str">
        <f t="shared" si="192"/>
        <v>None</v>
      </c>
      <c r="AT407" s="1" t="str">
        <f t="shared" si="183"/>
        <v>Full</v>
      </c>
      <c r="AU407" s="1" t="s">
        <v>29</v>
      </c>
      <c r="AV407" s="1" t="str">
        <f t="shared" si="184"/>
        <v>Moist</v>
      </c>
      <c r="AW407" s="1" t="s">
        <v>12</v>
      </c>
      <c r="AX407" s="1" t="str">
        <f t="shared" si="185"/>
        <v>Acid, Neutral, Alkaline</v>
      </c>
      <c r="AY407" s="1" t="b">
        <v>0</v>
      </c>
      <c r="AZ407" s="1" t="b">
        <v>0</v>
      </c>
      <c r="BA407" s="1" t="b">
        <v>0</v>
      </c>
      <c r="BC407" t="str">
        <f t="shared" si="186"/>
        <v>FALSE</v>
      </c>
      <c r="BE407" t="str">
        <f t="shared" si="187"/>
        <v>FALSE</v>
      </c>
      <c r="BF407" s="1" t="b">
        <v>0</v>
      </c>
      <c r="BG407" s="1" t="b">
        <v>0</v>
      </c>
      <c r="BH407" s="1" t="b">
        <v>0</v>
      </c>
      <c r="BJ407" s="1" t="str">
        <f t="shared" si="188"/>
        <v>FALSE</v>
      </c>
      <c r="BL407" t="str">
        <f t="shared" si="189"/>
        <v>FALSE</v>
      </c>
      <c r="BM407" s="1" t="b">
        <v>0</v>
      </c>
      <c r="BN407" s="1" t="b">
        <v>1</v>
      </c>
      <c r="BO407" s="1">
        <f t="shared" si="193"/>
        <v>9</v>
      </c>
      <c r="BP407" s="1" t="s">
        <v>3173</v>
      </c>
      <c r="BQ407" s="1" cm="1">
        <f t="array" ref="BQ407">_xlfn.IFS(BP407="None Known",0, LEN(BP407)&gt;500, 5,LEN(BP407)&gt;400, 4, LEN(BP407)&gt;300, 3, LEN(BP407)&gt;200, 2, LEN(BP407)&gt;1, 1)</f>
        <v>1</v>
      </c>
      <c r="BR407" s="1" t="s">
        <v>3174</v>
      </c>
      <c r="BS407" s="1">
        <v>2</v>
      </c>
      <c r="BT407" s="1" t="s">
        <v>3175</v>
      </c>
      <c r="BU407" s="1">
        <v>2</v>
      </c>
      <c r="BW407" s="1" t="s">
        <v>31</v>
      </c>
      <c r="BX407" s="1"/>
      <c r="BY407" t="str">
        <f>_xlfn.XLOOKUP($B407,Img_lookup!A:A,Img_lookup!B:B, "Not available")</f>
        <v>bd2672fd-594b-4aa9-88d4-34bf7165a964</v>
      </c>
      <c r="BZ407" t="str">
        <f>_xlfn.XLOOKUP($B407,Img_lookup!A:A,Img_lookup!C:C, "Not available")</f>
        <v>Musk Thistle (Carduus nutans)</v>
      </c>
      <c r="CA407" t="str">
        <f>_xlfn.XLOOKUP($B407,Img_lookup!A:A,Img_lookup!D:D, "Not available")</f>
        <v>acryptozoo</v>
      </c>
      <c r="CB407" t="str">
        <f>_xlfn.XLOOKUP($B407,Img_lookup!A:A,Img_lookup!E:E, "https://imgur.com/aT5wafe")</f>
        <v>https://api.openverse.engineering/v1/images/bd2672fd-594b-4aa9-88d4-34bf7165a964/thumb/</v>
      </c>
    </row>
    <row r="408" spans="1:80" ht="409.6" x14ac:dyDescent="0.15">
      <c r="A408" s="1" t="s">
        <v>1832</v>
      </c>
      <c r="B408" s="1" t="s">
        <v>12252</v>
      </c>
      <c r="C408" s="1" t="s">
        <v>12253</v>
      </c>
      <c r="D408" s="1" t="s">
        <v>12254</v>
      </c>
      <c r="E408" s="1" t="s">
        <v>12255</v>
      </c>
      <c r="F408" s="1" t="s">
        <v>6</v>
      </c>
      <c r="G408" s="1" t="s">
        <v>6</v>
      </c>
      <c r="H408" s="11" t="str">
        <f t="shared" si="195"/>
        <v>Perennial</v>
      </c>
      <c r="J408" s="1">
        <v>0.5</v>
      </c>
      <c r="K408" s="1">
        <v>2</v>
      </c>
      <c r="L408" t="str" cm="1">
        <f t="array" ref="L408">_xlfn.IFS(J408+K408="", "Unknown", J408+K408&gt;3, "Large", J408+K408&gt;0.5, "Medium", J408+K408&gt;0, "Small")</f>
        <v>Medium</v>
      </c>
      <c r="M408" s="1">
        <v>7</v>
      </c>
      <c r="N408" cm="1">
        <f t="array" ref="N408">IF($M408="",INDEX($M$2:$M$2176,MATCH(1,INDEX(($A$2:$A$2176=$A408)*($M$2:$M$2176&lt;&gt;""),0),0)),$M408)</f>
        <v>7</v>
      </c>
      <c r="O408" s="2" t="str">
        <f t="shared" si="190"/>
        <v>Seasonal outdoors</v>
      </c>
      <c r="P408" s="1" t="s">
        <v>12256</v>
      </c>
      <c r="Q408" s="1" t="s">
        <v>17109</v>
      </c>
      <c r="R408" t="str">
        <f t="shared" si="194"/>
        <v>Fast</v>
      </c>
      <c r="T408" s="1"/>
      <c r="U408" s="1"/>
      <c r="V408" s="1" t="s">
        <v>307</v>
      </c>
      <c r="W408" s="6" t="str">
        <f t="shared" si="196"/>
        <v>6</v>
      </c>
      <c r="X408" t="str">
        <f t="shared" si="197"/>
        <v>June</v>
      </c>
      <c r="Y408" s="2" t="str">
        <f t="shared" si="198"/>
        <v>7</v>
      </c>
      <c r="Z408" s="2" t="str">
        <f t="shared" si="199"/>
        <v>July</v>
      </c>
      <c r="AA408" s="1" t="s">
        <v>51</v>
      </c>
      <c r="AB408" s="1" t="str">
        <f>IF(ISNUMBER(SEARCH("-",AA408)),TRIM(LEFT(AA408,FIND("-",AA408)-1)),AA408)</f>
        <v>7</v>
      </c>
      <c r="AC408" s="1" t="str">
        <f>IF(AB408="1", "January", IF(AB408="2", "February", IF(AB408="3", "March", IF(AB408="4", "April", IF(AB408="5", "May", IF(AB408="6", "June", IF(AB408="7", "July", IF(AB408="8", "August", IF(AB408="9", "September", IF(AB408="10", "October", IF(AB408="11", "November", IF(AB408="12", "December", "Other"))))))))))))</f>
        <v>July</v>
      </c>
      <c r="AD408" s="1" t="str">
        <f>IF(ISNUMBER(SEARCH("-",AA408)),TRIM(RIGHT(AA408,LEN(AA408)-SEARCH("-",AA408))),AA408)</f>
        <v>8</v>
      </c>
      <c r="AE408" s="1" t="str">
        <f>IF(AD408="1", "January", IF(AD408="2", "February", IF(AD408="3", "March", IF(AD408="4", "April", IF(AD408="5", "May", IF(AD408="6", "June", IF(AD408="7", "July", IF(AD408="8", "August", IF(AD408="9", "September", IF(AD408="10", "October", IF(AD408="11", "November", IF(AD408="12", "December", "Other"))))))))))))</f>
        <v>August</v>
      </c>
      <c r="AF408" s="16" t="s">
        <v>24359</v>
      </c>
      <c r="AG408" s="1" t="str">
        <f t="shared" si="180"/>
        <v xml:space="preserve">Seed </v>
      </c>
      <c r="AH408" s="2" t="str">
        <f t="shared" si="181"/>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I408" s="1" t="s">
        <v>12257</v>
      </c>
      <c r="AJ408" s="1" t="s">
        <v>1</v>
      </c>
      <c r="AK408" s="1" t="s">
        <v>17106</v>
      </c>
      <c r="AL408" s="1" t="str">
        <f t="shared" si="191"/>
        <v>Unscented</v>
      </c>
      <c r="AM408" s="1" t="b">
        <v>0</v>
      </c>
      <c r="AN408" s="1" t="b">
        <v>0</v>
      </c>
      <c r="AO408" s="1" t="b">
        <v>0</v>
      </c>
      <c r="AP408" s="5" t="s">
        <v>54</v>
      </c>
      <c r="AQ408" s="5" t="str">
        <f t="shared" si="182"/>
        <v>Light, Medium</v>
      </c>
      <c r="AR408" s="1" t="s">
        <v>10</v>
      </c>
      <c r="AS408" s="1" t="str">
        <f t="shared" si="192"/>
        <v>None, Partial</v>
      </c>
      <c r="AT408" s="1" t="str">
        <f t="shared" si="183"/>
        <v>Partial, Full</v>
      </c>
      <c r="AU408" s="1" t="s">
        <v>11</v>
      </c>
      <c r="AV408" s="1" t="str">
        <f t="shared" si="184"/>
        <v>Dry, Moist</v>
      </c>
      <c r="AW408" s="1" t="s">
        <v>12</v>
      </c>
      <c r="AX408" s="1" t="str">
        <f t="shared" si="185"/>
        <v>Acid, Neutral, Alkaline</v>
      </c>
      <c r="AY408" s="1" t="b">
        <v>0</v>
      </c>
      <c r="AZ408" s="1" t="b">
        <v>0</v>
      </c>
      <c r="BA408" s="1" t="b">
        <v>0</v>
      </c>
      <c r="BB408" s="1" t="s">
        <v>29</v>
      </c>
      <c r="BC408" t="str">
        <f t="shared" si="186"/>
        <v>TRUE</v>
      </c>
      <c r="BE408" t="str">
        <f t="shared" si="187"/>
        <v>FALSE</v>
      </c>
      <c r="BF408" s="1" t="b">
        <v>1</v>
      </c>
      <c r="BG408" s="1" t="b">
        <v>0</v>
      </c>
      <c r="BH408" s="1" t="b">
        <v>0</v>
      </c>
      <c r="BJ408" s="1" t="str">
        <f t="shared" si="188"/>
        <v>FALSE</v>
      </c>
      <c r="BL408" t="str">
        <f t="shared" si="189"/>
        <v>FALSE</v>
      </c>
      <c r="BM408" s="1" t="b">
        <v>0</v>
      </c>
      <c r="BN408" s="1" t="b">
        <v>0</v>
      </c>
      <c r="BO408" s="1">
        <f t="shared" si="193"/>
        <v>9</v>
      </c>
      <c r="BP408" s="1" t="s">
        <v>12258</v>
      </c>
      <c r="BQ408" s="1" cm="1">
        <f t="array" ref="BQ408">_xlfn.IFS(BP408="None Known",0, LEN(BP408)&gt;500, 5,LEN(BP408)&gt;400, 4, LEN(BP408)&gt;300, 3, LEN(BP408)&gt;200, 2, LEN(BP408)&gt;1, 1)</f>
        <v>1</v>
      </c>
      <c r="BR408" s="1" t="s">
        <v>9147</v>
      </c>
      <c r="BS408" s="1">
        <v>2</v>
      </c>
      <c r="BT408" s="1" t="s">
        <v>12259</v>
      </c>
      <c r="BU408" s="1">
        <v>2</v>
      </c>
      <c r="BV408" s="1" t="s">
        <v>2101</v>
      </c>
      <c r="BW408" s="1" t="s">
        <v>31</v>
      </c>
      <c r="BX408" s="1"/>
      <c r="BY408" t="str">
        <f>_xlfn.XLOOKUP($B408,Img_lookup!A:A,Img_lookup!B:B, "Not available")</f>
        <v>fb699089-3111-4882-9839-67208e1b4cfe</v>
      </c>
      <c r="BZ408" t="str">
        <f>_xlfn.XLOOKUP($B408,Img_lookup!A:A,Img_lookup!C:C, "Not available")</f>
        <v>carex arenaria</v>
      </c>
      <c r="CA408" t="str">
        <f>_xlfn.XLOOKUP($B408,Img_lookup!A:A,Img_lookup!D:D, "Not available")</f>
        <v>M. Martin Vicente</v>
      </c>
      <c r="CB408" t="str">
        <f>_xlfn.XLOOKUP($B408,Img_lookup!A:A,Img_lookup!E:E, "https://imgur.com/aT5wafe")</f>
        <v>https://api.openverse.engineering/v1/images/fb699089-3111-4882-9839-67208e1b4cfe/thumb/</v>
      </c>
    </row>
    <row r="409" spans="1:80" ht="409.6" x14ac:dyDescent="0.15">
      <c r="A409" s="1" t="s">
        <v>1832</v>
      </c>
      <c r="B409" s="1" t="s">
        <v>9143</v>
      </c>
      <c r="E409" s="1" t="s">
        <v>234</v>
      </c>
      <c r="F409" s="1" t="s">
        <v>6</v>
      </c>
      <c r="G409" s="1" t="s">
        <v>6</v>
      </c>
      <c r="H409" s="11" t="str">
        <f t="shared" si="195"/>
        <v>Perennial</v>
      </c>
      <c r="J409" s="1">
        <v>0.5</v>
      </c>
      <c r="L409" t="str" cm="1">
        <f t="array" ref="L409">_xlfn.IFS(J409+K409="", "Unknown", J409+K409&gt;3, "Large", J409+K409&gt;0.5, "Medium", J409+K409&gt;0, "Small")</f>
        <v>Small</v>
      </c>
      <c r="M409" s="1">
        <v>6</v>
      </c>
      <c r="N409" cm="1">
        <f t="array" ref="N409">IF($M409="",INDEX($M$2:$M$2176,MATCH(1,INDEX(($A$2:$A$2176=$A409)*($M$2:$M$2176&lt;&gt;""),0),0)),$M409)</f>
        <v>6</v>
      </c>
      <c r="O409" s="2" t="str">
        <f t="shared" si="190"/>
        <v>Seasonal outdoors</v>
      </c>
      <c r="P409" s="1" t="s">
        <v>9144</v>
      </c>
      <c r="R409" t="str">
        <f t="shared" si="194"/>
        <v>Medium</v>
      </c>
      <c r="T409" s="1"/>
      <c r="U409" s="1"/>
      <c r="V409" s="1" t="s">
        <v>96</v>
      </c>
      <c r="W409" s="6" t="str">
        <f t="shared" si="196"/>
        <v>5</v>
      </c>
      <c r="X409" t="str">
        <f t="shared" si="197"/>
        <v>May</v>
      </c>
      <c r="Y409" s="2" t="str">
        <f t="shared" si="198"/>
        <v>6</v>
      </c>
      <c r="Z409" s="2" t="str">
        <f t="shared" si="199"/>
        <v>June</v>
      </c>
      <c r="AA409" s="1" t="s">
        <v>307</v>
      </c>
      <c r="AB409" s="1" t="str">
        <f>IF(ISNUMBER(SEARCH("-",AA409)),TRIM(LEFT(AA409,FIND("-",AA409)-1)),AA409)</f>
        <v>6</v>
      </c>
      <c r="AC409" s="1" t="str">
        <f>IF(AB409="1", "January", IF(AB409="2", "February", IF(AB409="3", "March", IF(AB409="4", "April", IF(AB409="5", "May", IF(AB409="6", "June", IF(AB409="7", "July", IF(AB409="8", "August", IF(AB409="9", "September", IF(AB409="10", "October", IF(AB409="11", "November", IF(AB409="12", "December", "Other"))))))))))))</f>
        <v>June</v>
      </c>
      <c r="AD409" s="1" t="str">
        <f>IF(ISNUMBER(SEARCH("-",AA409)),TRIM(RIGHT(AA409,LEN(AA409)-SEARCH("-",AA409))),AA409)</f>
        <v>7</v>
      </c>
      <c r="AE409" s="1" t="str">
        <f>IF(AD409="1", "January", IF(AD409="2", "February", IF(AD409="3", "March", IF(AD409="4", "April", IF(AD409="5", "May", IF(AD409="6", "June", IF(AD409="7", "July", IF(AD409="8", "August", IF(AD409="9", "September", IF(AD409="10", "October", IF(AD409="11", "November", IF(AD409="12", "December", "Other"))))))))))))</f>
        <v>July</v>
      </c>
      <c r="AF409" s="16" t="s">
        <v>24359</v>
      </c>
      <c r="AG409" s="1" t="str">
        <f t="shared" si="180"/>
        <v xml:space="preserve">Seed </v>
      </c>
      <c r="AH409" s="2" t="str">
        <f t="shared" si="181"/>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I409" s="1" t="s">
        <v>9145</v>
      </c>
      <c r="AJ409" s="1" t="s">
        <v>1</v>
      </c>
      <c r="AK409" s="1" t="s">
        <v>17106</v>
      </c>
      <c r="AL409" s="1" t="str">
        <f t="shared" si="191"/>
        <v>Unscented</v>
      </c>
      <c r="AM409" s="1" t="b">
        <v>0</v>
      </c>
      <c r="AN409" s="1" t="b">
        <v>1</v>
      </c>
      <c r="AO409" s="1" t="b">
        <v>0</v>
      </c>
      <c r="AP409" s="5" t="s">
        <v>28</v>
      </c>
      <c r="AQ409" s="5" t="str">
        <f t="shared" si="182"/>
        <v>Light, Medium, Heavy</v>
      </c>
      <c r="AR409" s="1" t="s">
        <v>10</v>
      </c>
      <c r="AS409" s="1" t="str">
        <f t="shared" si="192"/>
        <v>None, Partial</v>
      </c>
      <c r="AT409" s="1" t="str">
        <f t="shared" si="183"/>
        <v>Partial, Full</v>
      </c>
      <c r="AU409" s="1" t="s">
        <v>402</v>
      </c>
      <c r="AV409" s="1" t="str">
        <f t="shared" si="184"/>
        <v>Moist, Wet/Water</v>
      </c>
      <c r="AW409" s="1" t="s">
        <v>12</v>
      </c>
      <c r="AX409" s="1" t="str">
        <f t="shared" si="185"/>
        <v>Acid, Neutral, Alkaline</v>
      </c>
      <c r="AY409" s="1" t="b">
        <v>0</v>
      </c>
      <c r="AZ409" s="1" t="b">
        <v>0</v>
      </c>
      <c r="BA409" s="1" t="b">
        <v>0</v>
      </c>
      <c r="BC409" t="str">
        <f t="shared" si="186"/>
        <v>FALSE</v>
      </c>
      <c r="BE409" t="str">
        <f t="shared" si="187"/>
        <v>FALSE</v>
      </c>
      <c r="BF409" s="1" t="b">
        <v>0</v>
      </c>
      <c r="BG409" s="1" t="b">
        <v>0</v>
      </c>
      <c r="BH409" s="1" t="b">
        <v>0</v>
      </c>
      <c r="BJ409" s="1" t="str">
        <f t="shared" si="188"/>
        <v>FALSE</v>
      </c>
      <c r="BL409" t="str">
        <f t="shared" si="189"/>
        <v>FALSE</v>
      </c>
      <c r="BM409" s="1" t="b">
        <v>0</v>
      </c>
      <c r="BN409" s="1" t="b">
        <v>0</v>
      </c>
      <c r="BO409" s="1">
        <f t="shared" si="193"/>
        <v>5</v>
      </c>
      <c r="BP409" s="1" t="s">
        <v>9146</v>
      </c>
      <c r="BQ409" s="1" cm="1">
        <f t="array" ref="BQ409">_xlfn.IFS(BP409="None Known",0, LEN(BP409)&gt;500, 5,LEN(BP409)&gt;400, 4, LEN(BP409)&gt;300, 3, LEN(BP409)&gt;200, 2, LEN(BP409)&gt;1, 1)</f>
        <v>1</v>
      </c>
      <c r="BR409" s="1" t="s">
        <v>9147</v>
      </c>
      <c r="BS409" s="1">
        <v>1</v>
      </c>
      <c r="BT409" s="1" t="s">
        <v>9148</v>
      </c>
      <c r="BU409" s="1">
        <v>1</v>
      </c>
      <c r="BV409" s="1" t="s">
        <v>2101</v>
      </c>
      <c r="BW409" s="1" t="s">
        <v>31</v>
      </c>
      <c r="BX409" s="1"/>
      <c r="BY409" t="str">
        <f>_xlfn.XLOOKUP($B409,Img_lookup!A:A,Img_lookup!B:B, "Not available")</f>
        <v>99936547-3e05-4d1e-8591-691113efd1a6</v>
      </c>
      <c r="BZ409" t="str">
        <f>_xlfn.XLOOKUP($B409,Img_lookup!A:A,Img_lookup!C:C, "Not available")</f>
        <v>Carex hirta. Hammer sedge. Barry docks railway lines. 6/6/68</v>
      </c>
      <c r="CA409" t="str">
        <f>_xlfn.XLOOKUP($B409,Img_lookup!A:A,Img_lookup!D:D, "Not available")</f>
        <v>Mary Gillham Archive Project</v>
      </c>
      <c r="CB409" t="str">
        <f>_xlfn.XLOOKUP($B409,Img_lookup!A:A,Img_lookup!E:E, "https://imgur.com/aT5wafe")</f>
        <v>https://api.openverse.engineering/v1/images/99936547-3e05-4d1e-8591-691113efd1a6/thumb/</v>
      </c>
    </row>
    <row r="410" spans="1:80" ht="409.6" x14ac:dyDescent="0.15">
      <c r="A410" s="1" t="s">
        <v>1832</v>
      </c>
      <c r="B410" s="1" t="s">
        <v>3844</v>
      </c>
      <c r="D410" s="1" t="s">
        <v>3845</v>
      </c>
      <c r="E410" s="1" t="s">
        <v>3846</v>
      </c>
      <c r="F410" s="1" t="s">
        <v>6</v>
      </c>
      <c r="G410" s="1" t="s">
        <v>6</v>
      </c>
      <c r="H410" s="11" t="str">
        <f t="shared" si="195"/>
        <v>Perennial</v>
      </c>
      <c r="J410" s="1">
        <v>0.20000000300000001</v>
      </c>
      <c r="L410" t="str" cm="1">
        <f t="array" ref="L410">_xlfn.IFS(J410+K410="", "Unknown", J410+K410&gt;3, "Large", J410+K410&gt;0.5, "Medium", J410+K410&gt;0, "Small")</f>
        <v>Small</v>
      </c>
      <c r="N410" cm="1">
        <f t="array" ref="N410">IF($M410="",INDEX($M$2:$M$2176,MATCH(1,INDEX(($A$2:$A$2176=$A410)*($M$2:$M$2176&lt;&gt;""),0),0)),$M410)</f>
        <v>7</v>
      </c>
      <c r="O410" s="2" t="str">
        <f t="shared" si="190"/>
        <v>Seasonal outdoors</v>
      </c>
      <c r="P410" s="1" t="s">
        <v>3847</v>
      </c>
      <c r="R410" t="str">
        <f t="shared" si="194"/>
        <v>Medium</v>
      </c>
      <c r="W410"/>
      <c r="AF410" s="16" t="s">
        <v>24359</v>
      </c>
      <c r="AG410" s="1" t="str">
        <f t="shared" si="180"/>
        <v xml:space="preserve">Seed </v>
      </c>
      <c r="AH410" s="2" t="str">
        <f t="shared" si="181"/>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I410" s="1" t="s">
        <v>3848</v>
      </c>
      <c r="AJ410" s="1" t="s">
        <v>1</v>
      </c>
      <c r="AK410" s="1" t="s">
        <v>17106</v>
      </c>
      <c r="AL410" s="1" t="str">
        <f t="shared" si="191"/>
        <v>Unscented</v>
      </c>
      <c r="AM410" s="1" t="b">
        <v>0</v>
      </c>
      <c r="AN410" s="1" t="b">
        <v>0</v>
      </c>
      <c r="AO410" s="1" t="b">
        <v>0</v>
      </c>
      <c r="AP410" s="5" t="s">
        <v>28</v>
      </c>
      <c r="AQ410" s="5" t="str">
        <f t="shared" si="182"/>
        <v>Light, Medium, Heavy</v>
      </c>
      <c r="AR410" s="1" t="s">
        <v>10</v>
      </c>
      <c r="AS410" s="1" t="str">
        <f t="shared" si="192"/>
        <v>None, Partial</v>
      </c>
      <c r="AT410" s="1" t="str">
        <f t="shared" si="183"/>
        <v>Partial, Full</v>
      </c>
      <c r="AU410" s="1" t="s">
        <v>402</v>
      </c>
      <c r="AV410" s="1" t="str">
        <f t="shared" si="184"/>
        <v>Moist, Wet/Water</v>
      </c>
      <c r="AW410" s="1" t="s">
        <v>12</v>
      </c>
      <c r="AX410" s="1" t="str">
        <f t="shared" si="185"/>
        <v>Acid, Neutral, Alkaline</v>
      </c>
      <c r="AY410" s="1" t="b">
        <v>0</v>
      </c>
      <c r="AZ410" s="1" t="b">
        <v>0</v>
      </c>
      <c r="BA410" s="1" t="b">
        <v>0</v>
      </c>
      <c r="BB410" s="1" t="s">
        <v>29</v>
      </c>
      <c r="BC410" t="str">
        <f t="shared" si="186"/>
        <v>TRUE</v>
      </c>
      <c r="BE410" t="str">
        <f t="shared" si="187"/>
        <v>FALSE</v>
      </c>
      <c r="BF410" s="1" t="b">
        <v>0</v>
      </c>
      <c r="BG410" s="1" t="b">
        <v>0</v>
      </c>
      <c r="BH410" s="1" t="b">
        <v>0</v>
      </c>
      <c r="BJ410" s="1" t="str">
        <f t="shared" si="188"/>
        <v>FALSE</v>
      </c>
      <c r="BL410" t="str">
        <f t="shared" si="189"/>
        <v>FALSE</v>
      </c>
      <c r="BM410" s="1" t="b">
        <v>0</v>
      </c>
      <c r="BN410" s="1" t="b">
        <v>0</v>
      </c>
      <c r="BO410" s="1">
        <f t="shared" si="193"/>
        <v>3</v>
      </c>
      <c r="BP410" s="1" t="s">
        <v>31</v>
      </c>
      <c r="BQ410" s="1" cm="1">
        <f t="array" ref="BQ410">_xlfn.IFS(BP410="None Known",0, LEN(BP410)&gt;500, 5,LEN(BP410)&gt;400, 4, LEN(BP410)&gt;300, 3, LEN(BP410)&gt;200, 2, LEN(BP410)&gt;1, 1)</f>
        <v>0</v>
      </c>
      <c r="BR410" s="1" t="s">
        <v>3849</v>
      </c>
      <c r="BS410" s="1">
        <v>1</v>
      </c>
      <c r="BT410" s="1" t="s">
        <v>31</v>
      </c>
      <c r="BU410" s="1">
        <v>0</v>
      </c>
      <c r="BV410" s="1" t="s">
        <v>34</v>
      </c>
      <c r="BW410" s="1" t="s">
        <v>31</v>
      </c>
      <c r="BX410" s="1"/>
      <c r="BY410" t="str">
        <f>_xlfn.XLOOKUP($B410,Img_lookup!A:A,Img_lookup!B:B, "Not available")</f>
        <v>e39a0c05-296a-424c-8f7f-741b69faf86d</v>
      </c>
      <c r="BZ410" t="str">
        <f>_xlfn.XLOOKUP($B410,Img_lookup!A:A,Img_lookup!C:C, "Not available")</f>
        <v>Carex kobomugi Ohwi</v>
      </c>
      <c r="CA410" t="str">
        <f>_xlfn.XLOOKUP($B410,Img_lookup!A:A,Img_lookup!D:D, "Not available")</f>
        <v>Shuho Kirino</v>
      </c>
      <c r="CB410" t="str">
        <f>_xlfn.XLOOKUP($B410,Img_lookup!A:A,Img_lookup!E:E, "https://imgur.com/aT5wafe")</f>
        <v>https://api.openverse.engineering/v1/images/e39a0c05-296a-424c-8f7f-741b69faf86d/thumb/</v>
      </c>
    </row>
    <row r="411" spans="1:80" ht="409.6" x14ac:dyDescent="0.15">
      <c r="A411" s="1" t="s">
        <v>1832</v>
      </c>
      <c r="B411" s="1" t="s">
        <v>11132</v>
      </c>
      <c r="D411" s="1" t="s">
        <v>11133</v>
      </c>
      <c r="E411" s="1" t="s">
        <v>11134</v>
      </c>
      <c r="F411" s="1" t="s">
        <v>6</v>
      </c>
      <c r="G411" s="1" t="s">
        <v>6</v>
      </c>
      <c r="H411" s="11" t="str">
        <f t="shared" si="195"/>
        <v>Perennial</v>
      </c>
      <c r="J411" s="1">
        <v>0.20000000300000001</v>
      </c>
      <c r="L411" t="str" cm="1">
        <f t="array" ref="L411">_xlfn.IFS(J411+K411="", "Unknown", J411+K411&gt;3, "Large", J411+K411&gt;0.5, "Medium", J411+K411&gt;0, "Small")</f>
        <v>Small</v>
      </c>
      <c r="N411" cm="1">
        <f t="array" ref="N411">IF($M411="",INDEX($M$2:$M$2176,MATCH(1,INDEX(($A$2:$A$2176=$A411)*($M$2:$M$2176&lt;&gt;""),0),0)),$M411)</f>
        <v>7</v>
      </c>
      <c r="O411" s="2" t="str">
        <f t="shared" si="190"/>
        <v>Seasonal outdoors</v>
      </c>
      <c r="P411" s="1" t="s">
        <v>11135</v>
      </c>
      <c r="R411" t="str">
        <f t="shared" si="194"/>
        <v>Medium</v>
      </c>
      <c r="W411"/>
      <c r="AF411" s="16" t="s">
        <v>24359</v>
      </c>
      <c r="AG411" s="1" t="str">
        <f t="shared" si="180"/>
        <v xml:space="preserve">Seed </v>
      </c>
      <c r="AH411" s="2" t="str">
        <f t="shared" si="181"/>
        <v>Sow in situ in the spring in a moist soil in light shade. If seed is in short supply it can be sown in a cold frame and be planted out in the summer. The seed usually germinates in 2 - 6 weeks at 15�c[138].
Division in spring[200]. Very easy, larger clumps can be replanted direct into their permanent positions, though it is best to pot up smaller clumps and grow them on in a cold frame until they are rooting well. Plant them out in the summer or following spring.</v>
      </c>
      <c r="AI411" s="1" t="s">
        <v>3848</v>
      </c>
      <c r="AJ411" s="1" t="s">
        <v>1</v>
      </c>
      <c r="AK411" s="1" t="s">
        <v>17106</v>
      </c>
      <c r="AL411" s="1" t="str">
        <f t="shared" si="191"/>
        <v>Unscented</v>
      </c>
      <c r="AM411" s="1" t="b">
        <v>0</v>
      </c>
      <c r="AN411" s="1" t="b">
        <v>0</v>
      </c>
      <c r="AO411" s="1" t="b">
        <v>0</v>
      </c>
      <c r="AP411" s="5" t="s">
        <v>28</v>
      </c>
      <c r="AQ411" s="5" t="str">
        <f t="shared" si="182"/>
        <v>Light, Medium, Heavy</v>
      </c>
      <c r="AR411" s="1" t="s">
        <v>10</v>
      </c>
      <c r="AS411" s="1" t="str">
        <f t="shared" si="192"/>
        <v>None, Partial</v>
      </c>
      <c r="AT411" s="1" t="str">
        <f t="shared" si="183"/>
        <v>Partial, Full</v>
      </c>
      <c r="AU411" s="1" t="s">
        <v>402</v>
      </c>
      <c r="AV411" s="1" t="str">
        <f t="shared" si="184"/>
        <v>Moist, Wet/Water</v>
      </c>
      <c r="AW411" s="1" t="s">
        <v>12</v>
      </c>
      <c r="AX411" s="1" t="str">
        <f t="shared" si="185"/>
        <v>Acid, Neutral, Alkaline</v>
      </c>
      <c r="AY411" s="1" t="b">
        <v>0</v>
      </c>
      <c r="AZ411" s="1" t="b">
        <v>0</v>
      </c>
      <c r="BA411" s="1" t="b">
        <v>0</v>
      </c>
      <c r="BB411" s="1" t="s">
        <v>29</v>
      </c>
      <c r="BC411" t="str">
        <f t="shared" si="186"/>
        <v>TRUE</v>
      </c>
      <c r="BE411" t="str">
        <f t="shared" si="187"/>
        <v>FALSE</v>
      </c>
      <c r="BF411" s="1" t="b">
        <v>0</v>
      </c>
      <c r="BG411" s="1" t="b">
        <v>0</v>
      </c>
      <c r="BH411" s="1" t="b">
        <v>0</v>
      </c>
      <c r="BJ411" s="1" t="str">
        <f t="shared" si="188"/>
        <v>FALSE</v>
      </c>
      <c r="BL411" t="str">
        <f t="shared" si="189"/>
        <v>FALSE</v>
      </c>
      <c r="BM411" s="1" t="b">
        <v>0</v>
      </c>
      <c r="BN411" s="1" t="b">
        <v>0</v>
      </c>
      <c r="BO411" s="1">
        <f t="shared" si="193"/>
        <v>3</v>
      </c>
      <c r="BP411" s="1" t="s">
        <v>31</v>
      </c>
      <c r="BQ411" s="1" cm="1">
        <f t="array" ref="BQ411">_xlfn.IFS(BP411="None Known",0, LEN(BP411)&gt;500, 5,LEN(BP411)&gt;400, 4, LEN(BP411)&gt;300, 3, LEN(BP411)&gt;200, 2, LEN(BP411)&gt;1, 1)</f>
        <v>0</v>
      </c>
      <c r="BR411" s="1" t="s">
        <v>11136</v>
      </c>
      <c r="BS411" s="1">
        <v>1</v>
      </c>
      <c r="BT411" s="1" t="s">
        <v>31</v>
      </c>
      <c r="BU411" s="1">
        <v>0</v>
      </c>
      <c r="BV411" s="1" t="s">
        <v>34</v>
      </c>
      <c r="BW411" s="1" t="s">
        <v>31</v>
      </c>
      <c r="BX411" s="1"/>
      <c r="BY411" t="str">
        <f>_xlfn.XLOOKUP($B411,Img_lookup!A:A,Img_lookup!B:B, "Not available")</f>
        <v>60b836f9-1736-4ff4-999c-db3c2bdc21cd</v>
      </c>
      <c r="BZ411" t="str">
        <f>_xlfn.XLOOKUP($B411,Img_lookup!A:A,Img_lookup!C:C, "Not available")</f>
        <v>Carex macrocephala (Spreng.) Willd.</v>
      </c>
      <c r="CA411" t="str">
        <f>_xlfn.XLOOKUP($B411,Img_lookup!A:A,Img_lookup!D:D, "Not available")</f>
        <v>Adolph D. E. Elmer</v>
      </c>
      <c r="CB411" t="str">
        <f>_xlfn.XLOOKUP($B411,Img_lookup!A:A,Img_lookup!E:E, "https://imgur.com/aT5wafe")</f>
        <v>https://api.openverse.engineering/v1/images/60b836f9-1736-4ff4-999c-db3c2bdc21cd/thumb/</v>
      </c>
    </row>
    <row r="412" spans="1:80" ht="13" x14ac:dyDescent="0.15">
      <c r="A412" s="1" t="s">
        <v>69</v>
      </c>
      <c r="B412" s="1" t="s">
        <v>15509</v>
      </c>
      <c r="C412" s="1" t="s">
        <v>15510</v>
      </c>
      <c r="E412" s="1" t="s">
        <v>3087</v>
      </c>
      <c r="F412" s="1" t="s">
        <v>17125</v>
      </c>
      <c r="G412" s="1" t="s">
        <v>368</v>
      </c>
      <c r="H412" s="11" t="str">
        <f t="shared" si="195"/>
        <v>Biennial/Perennial</v>
      </c>
      <c r="J412" s="1">
        <v>0.15000000599999999</v>
      </c>
      <c r="K412" s="1">
        <v>0.25</v>
      </c>
      <c r="L412" t="str" cm="1">
        <f t="array" ref="L412">_xlfn.IFS(J412+K412="", "Unknown", J412+K412&gt;3, "Large", J412+K412&gt;0.5, "Medium", J412+K412&gt;0, "Small")</f>
        <v>Small</v>
      </c>
      <c r="M412" s="1">
        <v>4</v>
      </c>
      <c r="N412" cm="1">
        <f t="array" ref="N412">IF($M412="",INDEX($M$2:$M$2176,MATCH(1,INDEX(($A$2:$A$2176=$A412)*($M$2:$M$2176&lt;&gt;""),0),0)),$M412)</f>
        <v>4</v>
      </c>
      <c r="O412" s="2" t="str">
        <f t="shared" si="190"/>
        <v>Hardy to cold</v>
      </c>
      <c r="P412" s="1" t="s">
        <v>15511</v>
      </c>
      <c r="R412" t="str">
        <f t="shared" si="194"/>
        <v>Medium</v>
      </c>
      <c r="T412" s="1"/>
      <c r="U412" s="1"/>
      <c r="V412" s="1">
        <v>6</v>
      </c>
      <c r="W412" s="6">
        <f t="shared" ref="W412:W422" si="200">IF(ISNUMBER(SEARCH("-",V412)),TRIM(LEFT(V412,FIND("-",V412)-1)),V412)</f>
        <v>6</v>
      </c>
      <c r="X412" t="str">
        <f>IF(W412=1, "January", IF(W412=2, "February", IF(W412=3, "March", IF(W412=4, "April", IF(W412=5, "May", IF(W412=6, "June", IF(W412=7, "July", IF(W412=8, "August", IF(W412=9, "September", IF(W412=10, "October", IF(W412=11, "November", IF(W412=12, "December", "Other"))))))))))))</f>
        <v>June</v>
      </c>
      <c r="Y412" s="1"/>
      <c r="Z412" s="1"/>
      <c r="AA412" s="1" t="s">
        <v>51</v>
      </c>
      <c r="AB412" s="1" t="str">
        <f>IF(ISNUMBER(SEARCH("-",AA412)),TRIM(LEFT(AA412,FIND("-",AA412)-1)),AA412)</f>
        <v>7</v>
      </c>
      <c r="AC412" s="1" t="str">
        <f>IF(AB412="1", "January", IF(AB412="2", "February", IF(AB412="3", "March", IF(AB412="4", "April", IF(AB412="5", "May", IF(AB412="6", "June", IF(AB412="7", "July", IF(AB412="8", "August", IF(AB412="9", "September", IF(AB412="10", "October", IF(AB412="11", "November", IF(AB412="12", "December", "Other"))))))))))))</f>
        <v>July</v>
      </c>
      <c r="AD412" s="1" t="str">
        <f>IF(ISNUMBER(SEARCH("-",AA412)),TRIM(RIGHT(AA412,LEN(AA412)-SEARCH("-",AA412))),AA412)</f>
        <v>8</v>
      </c>
      <c r="AE412" s="1" t="str">
        <f>IF(AD412="1", "January", IF(AD412="2", "February", IF(AD412="3", "March", IF(AD412="4", "April", IF(AD412="5", "May", IF(AD412="6", "June", IF(AD412="7", "July", IF(AD412="8", "August", IF(AD412="9", "September", IF(AD412="10", "October", IF(AD412="11", "November", IF(AD412="12", "December", "Other"))))))))))))</f>
        <v>August</v>
      </c>
      <c r="AF412" s="1" t="s">
        <v>24360</v>
      </c>
      <c r="AG412" s="1" t="str">
        <f t="shared" si="180"/>
        <v xml:space="preserve">Seed </v>
      </c>
      <c r="AH412" s="2" t="str">
        <f t="shared" si="181"/>
        <v>Surface sow in a cold frame in the spring. The seed usually germinates in 4 - 8 weeks at 15�c[138]. As soon as they are large enough to handle, prick the seedlings out into individual pots and plant them out into their permanent positions in the summer.</v>
      </c>
      <c r="AI412" s="1" t="s">
        <v>15512</v>
      </c>
      <c r="AJ412" s="1" t="s">
        <v>23804</v>
      </c>
      <c r="AK412" s="1" t="s">
        <v>17104</v>
      </c>
      <c r="AL412" s="1" t="str">
        <f t="shared" si="191"/>
        <v>Unscented</v>
      </c>
      <c r="AM412" s="1" t="b">
        <v>0</v>
      </c>
      <c r="AN412" s="1" t="b">
        <v>0</v>
      </c>
      <c r="AO412" s="1" t="b">
        <v>0</v>
      </c>
      <c r="AP412" s="5" t="s">
        <v>28</v>
      </c>
      <c r="AQ412" s="5" t="str">
        <f t="shared" si="182"/>
        <v>Light, Medium, Heavy</v>
      </c>
      <c r="AR412" s="1" t="s">
        <v>30</v>
      </c>
      <c r="AS412" s="1" t="str">
        <f t="shared" si="192"/>
        <v>None</v>
      </c>
      <c r="AT412" s="1" t="str">
        <f t="shared" si="183"/>
        <v>Full</v>
      </c>
      <c r="AU412" s="1" t="s">
        <v>11</v>
      </c>
      <c r="AV412" s="1" t="str">
        <f t="shared" si="184"/>
        <v>Dry, Moist</v>
      </c>
      <c r="AW412" s="1" t="s">
        <v>12</v>
      </c>
      <c r="AX412" s="1" t="str">
        <f t="shared" si="185"/>
        <v>Acid, Neutral, Alkaline</v>
      </c>
      <c r="AY412" s="1" t="b">
        <v>0</v>
      </c>
      <c r="AZ412" s="1" t="b">
        <v>1</v>
      </c>
      <c r="BA412" s="1" t="b">
        <v>0</v>
      </c>
      <c r="BC412" t="str">
        <f t="shared" si="186"/>
        <v>FALSE</v>
      </c>
      <c r="BE412" t="str">
        <f t="shared" si="187"/>
        <v>FALSE</v>
      </c>
      <c r="BF412" s="1" t="b">
        <v>1</v>
      </c>
      <c r="BG412" s="1" t="b">
        <v>0</v>
      </c>
      <c r="BH412" s="1" t="b">
        <v>0</v>
      </c>
      <c r="BJ412" s="1" t="str">
        <f t="shared" si="188"/>
        <v>FALSE</v>
      </c>
      <c r="BK412" s="1" t="s">
        <v>77</v>
      </c>
      <c r="BL412" t="str">
        <f t="shared" si="189"/>
        <v>TRUE</v>
      </c>
      <c r="BM412" s="1" t="b">
        <v>0</v>
      </c>
      <c r="BN412" s="1" t="b">
        <v>0</v>
      </c>
      <c r="BO412" s="1">
        <f t="shared" si="193"/>
        <v>9</v>
      </c>
      <c r="BP412" s="1" t="s">
        <v>15513</v>
      </c>
      <c r="BQ412" s="1" cm="1">
        <f t="array" ref="BQ412">_xlfn.IFS(BP412="None Known",0, LEN(BP412)&gt;500, 5,LEN(BP412)&gt;400, 4, LEN(BP412)&gt;300, 3, LEN(BP412)&gt;200, 2, LEN(BP412)&gt;1, 1)</f>
        <v>1</v>
      </c>
      <c r="BR412" s="1" t="s">
        <v>15514</v>
      </c>
      <c r="BS412" s="1">
        <v>2</v>
      </c>
      <c r="BT412" s="1" t="s">
        <v>15515</v>
      </c>
      <c r="BU412" s="1">
        <v>2</v>
      </c>
      <c r="BV412" s="1" t="s">
        <v>138</v>
      </c>
      <c r="BW412" s="1" t="s">
        <v>31</v>
      </c>
      <c r="BX412" s="1"/>
      <c r="BY412" t="str">
        <f>_xlfn.XLOOKUP($B412,Img_lookup!A:A,Img_lookup!B:B, "Not available")</f>
        <v>442c8443-9fce-400e-bfda-1fcb0a9ea150</v>
      </c>
      <c r="BZ412" t="str">
        <f>_xlfn.XLOOKUP($B412,Img_lookup!A:A,Img_lookup!C:C, "Not available")</f>
        <v>Silver thistle, dwarf carline thistle. Carlina acaulis. Album de la flora medico-farmaceutica e industrial, indiÃÅgina y exoÃÅtica, Argenta, C.M. de (1863)</v>
      </c>
      <c r="CA412" t="str">
        <f>_xlfn.XLOOKUP($B412,Img_lookup!A:A,Img_lookup!D:D, "Not available")</f>
        <v>Swallowtail Garden Seeds</v>
      </c>
      <c r="CB412" t="str">
        <f>_xlfn.XLOOKUP($B412,Img_lookup!A:A,Img_lookup!E:E, "https://imgur.com/aT5wafe")</f>
        <v>https://api.openverse.engineering/v1/images/442c8443-9fce-400e-bfda-1fcb0a9ea150/thumb/</v>
      </c>
    </row>
    <row r="413" spans="1:80" ht="13" x14ac:dyDescent="0.15">
      <c r="A413" s="1" t="s">
        <v>69</v>
      </c>
      <c r="B413" s="1" t="s">
        <v>10908</v>
      </c>
      <c r="C413" s="1" t="s">
        <v>10909</v>
      </c>
      <c r="E413" s="1" t="s">
        <v>10910</v>
      </c>
      <c r="F413" s="1" t="s">
        <v>368</v>
      </c>
      <c r="G413" s="1" t="s">
        <v>368</v>
      </c>
      <c r="H413" s="11" t="str">
        <f t="shared" si="195"/>
        <v>Perennial</v>
      </c>
      <c r="J413" s="1">
        <v>0.44999998800000002</v>
      </c>
      <c r="L413" t="str" cm="1">
        <f t="array" ref="L413">_xlfn.IFS(J413+K413="", "Unknown", J413+K413&gt;3, "Large", J413+K413&gt;0.5, "Medium", J413+K413&gt;0, "Small")</f>
        <v>Small</v>
      </c>
      <c r="M413" s="1">
        <v>6</v>
      </c>
      <c r="N413" cm="1">
        <f t="array" ref="N413">IF($M413="",INDEX($M$2:$M$2176,MATCH(1,INDEX(($A$2:$A$2176=$A413)*($M$2:$M$2176&lt;&gt;""),0),0)),$M413)</f>
        <v>6</v>
      </c>
      <c r="O413" s="2" t="str">
        <f t="shared" si="190"/>
        <v>Seasonal outdoors</v>
      </c>
      <c r="P413" s="1" t="s">
        <v>10911</v>
      </c>
      <c r="R413" t="str">
        <f t="shared" si="194"/>
        <v>Medium</v>
      </c>
      <c r="T413" s="1"/>
      <c r="U413" s="1"/>
      <c r="V413" s="1" t="s">
        <v>177</v>
      </c>
      <c r="W413" s="6" t="str">
        <f t="shared" si="200"/>
        <v>7</v>
      </c>
      <c r="X413" t="str">
        <f>IF(W413="1", "January", IF(W413="2", "February", IF(W413="3", "March", IF(W413="4", "April", IF(W413="5", "May", IF(W413="6", "June", IF(W413="7", "July", IF(W413="8", "August", IF(W413="9", "September", IF(W413="10", "October", IF(W413="11", "November", IF(W413="12", "December", "Other"))))))))))))</f>
        <v>July</v>
      </c>
      <c r="Y413" s="2" t="str">
        <f>IF(ISNUMBER(SEARCH("-",V413)),TRIM(RIGHT(V413,LEN(V413)-SEARCH("-",V413))),V413)</f>
        <v>10</v>
      </c>
      <c r="Z413" s="2" t="str">
        <f>IF(Y413="1", "January", IF(Y413="2", "February", IF(Y413="3", "March", IF(Y413="4", "April", IF(Y413="5", "May", IF(Y413="6", "June", IF(Y413="7", "July", IF(Y413="8", "August", IF(Y413="9", "September", IF(Y413="10", "October", IF(Y413="11", "November", IF(Y413="12", "December", "Other"))))))))))))</f>
        <v>October</v>
      </c>
      <c r="AF413" s="1" t="s">
        <v>24360</v>
      </c>
      <c r="AG413" s="1" t="str">
        <f t="shared" si="180"/>
        <v xml:space="preserve">Seed </v>
      </c>
      <c r="AH413" s="2" t="str">
        <f t="shared" si="181"/>
        <v>Surface sow in a cold frame in the spring. The seed usually germinates in 4 - 8 weeks at 15�c[138]. As soon as they are large enough to handle, prick the seedlings out into individual pots and plant them out into their permanent positions in the summer.</v>
      </c>
      <c r="AI413" s="1" t="s">
        <v>10912</v>
      </c>
      <c r="AJ413" s="1" t="s">
        <v>23804</v>
      </c>
      <c r="AK413" s="1" t="s">
        <v>17104</v>
      </c>
      <c r="AL413" s="1" t="str">
        <f t="shared" si="191"/>
        <v>Unscented</v>
      </c>
      <c r="AM413" s="1" t="b">
        <v>0</v>
      </c>
      <c r="AN413" s="1" t="b">
        <v>0</v>
      </c>
      <c r="AO413" s="1" t="b">
        <v>0</v>
      </c>
      <c r="AP413" s="5" t="s">
        <v>28</v>
      </c>
      <c r="AQ413" s="5" t="str">
        <f t="shared" si="182"/>
        <v>Light, Medium, Heavy</v>
      </c>
      <c r="AR413" s="1" t="s">
        <v>30</v>
      </c>
      <c r="AS413" s="1" t="str">
        <f t="shared" si="192"/>
        <v>None</v>
      </c>
      <c r="AT413" s="1" t="str">
        <f t="shared" si="183"/>
        <v>Full</v>
      </c>
      <c r="AU413" s="1" t="s">
        <v>11</v>
      </c>
      <c r="AV413" s="1" t="str">
        <f t="shared" si="184"/>
        <v>Dry, Moist</v>
      </c>
      <c r="AW413" s="1" t="s">
        <v>12</v>
      </c>
      <c r="AX413" s="1" t="str">
        <f t="shared" si="185"/>
        <v>Acid, Neutral, Alkaline</v>
      </c>
      <c r="AY413" s="1" t="b">
        <v>0</v>
      </c>
      <c r="AZ413" s="1" t="b">
        <v>1</v>
      </c>
      <c r="BA413" s="1" t="b">
        <v>0</v>
      </c>
      <c r="BC413" t="str">
        <f t="shared" si="186"/>
        <v>FALSE</v>
      </c>
      <c r="BE413" t="str">
        <f t="shared" si="187"/>
        <v>FALSE</v>
      </c>
      <c r="BF413" s="1" t="b">
        <v>1</v>
      </c>
      <c r="BG413" s="1" t="b">
        <v>0</v>
      </c>
      <c r="BH413" s="1" t="b">
        <v>0</v>
      </c>
      <c r="BJ413" s="1" t="str">
        <f t="shared" si="188"/>
        <v>FALSE</v>
      </c>
      <c r="BK413" s="1" t="s">
        <v>77</v>
      </c>
      <c r="BL413" t="str">
        <f t="shared" si="189"/>
        <v>TRUE</v>
      </c>
      <c r="BM413" s="1" t="b">
        <v>0</v>
      </c>
      <c r="BN413" s="1" t="b">
        <v>0</v>
      </c>
      <c r="BO413" s="1">
        <f t="shared" si="193"/>
        <v>5</v>
      </c>
      <c r="BP413" s="1" t="s">
        <v>10913</v>
      </c>
      <c r="BQ413" s="1" cm="1">
        <f t="array" ref="BQ413">_xlfn.IFS(BP413="None Known",0, LEN(BP413)&gt;500, 5,LEN(BP413)&gt;400, 4, LEN(BP413)&gt;300, 3, LEN(BP413)&gt;200, 2, LEN(BP413)&gt;1, 1)</f>
        <v>1</v>
      </c>
      <c r="BR413" s="1" t="s">
        <v>10914</v>
      </c>
      <c r="BS413" s="1">
        <v>1</v>
      </c>
      <c r="BT413" s="1" t="s">
        <v>10915</v>
      </c>
      <c r="BU413" s="1">
        <v>1</v>
      </c>
      <c r="BV413" s="1" t="s">
        <v>2101</v>
      </c>
      <c r="BW413" s="1" t="s">
        <v>31</v>
      </c>
      <c r="BX413" s="1"/>
      <c r="BY413" t="str">
        <f>_xlfn.XLOOKUP($B413,Img_lookup!A:A,Img_lookup!B:B, "Not available")</f>
        <v>53874d63-c1c2-465a-afe0-e6bcad2b5f9c</v>
      </c>
      <c r="BZ413" t="str">
        <f>_xlfn.XLOOKUP($B413,Img_lookup!A:A,Img_lookup!C:C, "Not available")</f>
        <v>Carlina Vulgaris - S√ºdliche Golddistel</v>
      </c>
      <c r="CA413" t="str">
        <f>_xlfn.XLOOKUP($B413,Img_lookup!A:A,Img_lookup!D:D, "Not available")</f>
        <v>steffenz</v>
      </c>
      <c r="CB413" t="str">
        <f>_xlfn.XLOOKUP($B413,Img_lookup!A:A,Img_lookup!E:E, "https://imgur.com/aT5wafe")</f>
        <v>https://api.openverse.engineering/v1/images/53874d63-c1c2-465a-afe0-e6bcad2b5f9c/thumb/</v>
      </c>
    </row>
    <row r="414" spans="1:80" ht="409.6" x14ac:dyDescent="0.15">
      <c r="A414" s="1" t="s">
        <v>69</v>
      </c>
      <c r="B414" s="1" t="s">
        <v>9815</v>
      </c>
      <c r="D414" s="1" t="s">
        <v>9816</v>
      </c>
      <c r="E414" s="1" t="s">
        <v>9817</v>
      </c>
      <c r="F414" s="1" t="s">
        <v>6</v>
      </c>
      <c r="G414" s="1" t="s">
        <v>6</v>
      </c>
      <c r="H414" s="11" t="str">
        <f t="shared" si="195"/>
        <v>Perennial</v>
      </c>
      <c r="J414" s="1">
        <v>1</v>
      </c>
      <c r="L414" t="str" cm="1">
        <f t="array" ref="L414">_xlfn.IFS(J414+K414="", "Unknown", J414+K414&gt;3, "Large", J414+K414&gt;0.5, "Medium", J414+K414&gt;0, "Small")</f>
        <v>Medium</v>
      </c>
      <c r="N414" cm="1">
        <f t="array" ref="N414">IF($M414="",INDEX($M$2:$M$2176,MATCH(1,INDEX(($A$2:$A$2176=$A414)*($M$2:$M$2176&lt;&gt;""),0),0)),$M414)</f>
        <v>7</v>
      </c>
      <c r="O414" s="2" t="str">
        <f t="shared" si="190"/>
        <v>Seasonal outdoors</v>
      </c>
      <c r="P414" s="1" t="s">
        <v>9818</v>
      </c>
      <c r="R414" t="str">
        <f t="shared" si="194"/>
        <v>Medium</v>
      </c>
      <c r="T414" s="1"/>
      <c r="U414" s="1"/>
      <c r="V414" s="1" t="s">
        <v>166</v>
      </c>
      <c r="W414" s="6" t="str">
        <f t="shared" si="200"/>
        <v>9</v>
      </c>
      <c r="X414" t="str">
        <f>IF(W414="1", "January", IF(W414="2", "February", IF(W414="3", "March", IF(W414="4", "April", IF(W414="5", "May", IF(W414="6", "June", IF(W414="7", "July", IF(W414="8", "August", IF(W414="9", "September", IF(W414="10", "October", IF(W414="11", "November", IF(W414="12", "December", "Other"))))))))))))</f>
        <v>September</v>
      </c>
      <c r="Y414" s="2" t="str">
        <f>IF(ISNUMBER(SEARCH("-",V414)),TRIM(RIGHT(V414,LEN(V414)-SEARCH("-",V414))),V414)</f>
        <v>11</v>
      </c>
      <c r="Z414" s="2" t="str">
        <f>IF(Y414="1", "January", IF(Y414="2", "February", IF(Y414="3", "March", IF(Y414="4", "April", IF(Y414="5", "May", IF(Y414="6", "June", IF(Y414="7", "July", IF(Y414="8", "August", IF(Y414="9", "September", IF(Y414="10", "October", IF(Y414="11", "November", IF(Y414="12", "December", "Other"))))))))))))</f>
        <v>November</v>
      </c>
      <c r="AA414" s="1" t="s">
        <v>907</v>
      </c>
      <c r="AB414" s="1" t="str">
        <f t="shared" ref="AB414:AB422" si="201">IF(ISNUMBER(SEARCH("-",AA414)),TRIM(LEFT(AA414,FIND("-",AA414)-1)),AA414)</f>
        <v>10</v>
      </c>
      <c r="AC414" s="1" t="str">
        <f>IF(AB414="1", "January", IF(AB414="2", "February", IF(AB414="3", "March", IF(AB414="4", "April", IF(AB414="5", "May", IF(AB414="6", "June", IF(AB414="7", "July", IF(AB414="8", "August", IF(AB414="9", "September", IF(AB414="10", "October", IF(AB414="11", "November", IF(AB414="12", "December", "Other"))))))))))))</f>
        <v>October</v>
      </c>
      <c r="AD414" s="1" t="str">
        <f>IF(ISNUMBER(SEARCH("-",AA414)),TRIM(RIGHT(AA414,LEN(AA414)-SEARCH("-",AA414))),AA414)</f>
        <v>11</v>
      </c>
      <c r="AE414" s="1" t="str">
        <f>IF(AD414="1", "January", IF(AD414="2", "February", IF(AD414="3", "March", IF(AD414="4", "April", IF(AD414="5", "May", IF(AD414="6", "June", IF(AD414="7", "July", IF(AD414="8", "August", IF(AD414="9", "September", IF(AD414="10", "October", IF(AD414="11", "November", IF(AD414="12", "December", "Other"))))))))))))</f>
        <v>November</v>
      </c>
      <c r="AF414" s="16" t="s">
        <v>24361</v>
      </c>
      <c r="AG414" s="1" t="str">
        <f t="shared" si="180"/>
        <v xml:space="preserve">Seed </v>
      </c>
      <c r="AH414" s="2" t="str">
        <f t="shared" si="181"/>
        <v>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v>
      </c>
      <c r="AI414" s="1" t="s">
        <v>2517</v>
      </c>
      <c r="AJ414" s="1" t="s">
        <v>53</v>
      </c>
      <c r="AK414" s="1" t="s">
        <v>17104</v>
      </c>
      <c r="AL414" s="1" t="str">
        <f t="shared" si="191"/>
        <v>Unscented</v>
      </c>
      <c r="AM414" s="1" t="b">
        <v>0</v>
      </c>
      <c r="AN414" s="1" t="b">
        <v>1</v>
      </c>
      <c r="AO414" s="1" t="b">
        <v>0</v>
      </c>
      <c r="AP414" s="5" t="s">
        <v>28</v>
      </c>
      <c r="AQ414" s="5" t="str">
        <f t="shared" si="182"/>
        <v>Light, Medium, Heavy</v>
      </c>
      <c r="AR414" s="1" t="s">
        <v>10</v>
      </c>
      <c r="AS414" s="1" t="str">
        <f t="shared" si="192"/>
        <v>None, Partial</v>
      </c>
      <c r="AT414" s="1" t="str">
        <f t="shared" si="183"/>
        <v>Partial, Full</v>
      </c>
      <c r="AU414" s="1" t="s">
        <v>29</v>
      </c>
      <c r="AV414" s="1" t="str">
        <f t="shared" si="184"/>
        <v>Moist</v>
      </c>
      <c r="AW414" s="1" t="s">
        <v>12</v>
      </c>
      <c r="AX414" s="1" t="str">
        <f t="shared" si="185"/>
        <v>Acid, Neutral, Alkaline</v>
      </c>
      <c r="AY414" s="1" t="b">
        <v>0</v>
      </c>
      <c r="AZ414" s="1" t="b">
        <v>0</v>
      </c>
      <c r="BA414" s="1" t="b">
        <v>0</v>
      </c>
      <c r="BC414" t="str">
        <f t="shared" si="186"/>
        <v>FALSE</v>
      </c>
      <c r="BE414" t="str">
        <f t="shared" si="187"/>
        <v>FALSE</v>
      </c>
      <c r="BF414" s="1" t="b">
        <v>0</v>
      </c>
      <c r="BG414" s="1" t="b">
        <v>0</v>
      </c>
      <c r="BH414" s="1" t="b">
        <v>0</v>
      </c>
      <c r="BJ414" s="1" t="str">
        <f t="shared" si="188"/>
        <v>FALSE</v>
      </c>
      <c r="BL414" t="str">
        <f t="shared" si="189"/>
        <v>FALSE</v>
      </c>
      <c r="BM414" s="1" t="b">
        <v>0</v>
      </c>
      <c r="BN414" s="1" t="b">
        <v>0</v>
      </c>
      <c r="BO414" s="1">
        <f t="shared" si="193"/>
        <v>9</v>
      </c>
      <c r="BP414" s="1" t="s">
        <v>9819</v>
      </c>
      <c r="BQ414" s="1" cm="1">
        <f t="array" ref="BQ414">_xlfn.IFS(BP414="None Known",0, LEN(BP414)&gt;500, 5,LEN(BP414)&gt;400, 4, LEN(BP414)&gt;300, 3, LEN(BP414)&gt;200, 2, LEN(BP414)&gt;1, 1)</f>
        <v>1</v>
      </c>
      <c r="BR414" s="1" t="s">
        <v>9820</v>
      </c>
      <c r="BS414" s="1">
        <v>2</v>
      </c>
      <c r="BT414" s="1" t="s">
        <v>9821</v>
      </c>
      <c r="BU414" s="1">
        <v>2</v>
      </c>
      <c r="BV414" s="1" t="s">
        <v>34</v>
      </c>
      <c r="BW414" s="1" t="s">
        <v>31</v>
      </c>
      <c r="BX414" s="1"/>
      <c r="BY414" t="str">
        <f>_xlfn.XLOOKUP($B414,Img_lookup!A:A,Img_lookup!B:B, "Not available")</f>
        <v>e5eca9b3-f138-4726-b9fc-b915f9752904</v>
      </c>
      <c r="BZ414" t="str">
        <f>_xlfn.XLOOKUP($B414,Img_lookup!A:A,Img_lookup!C:C, "Not available")</f>
        <v>Carpesium abrotanoides L.</v>
      </c>
      <c r="CA414" t="str">
        <f>_xlfn.XLOOKUP($B414,Img_lookup!A:A,Img_lookup!D:D, "Not available")</f>
        <v>Ernst Faber</v>
      </c>
      <c r="CB414" t="str">
        <f>_xlfn.XLOOKUP($B414,Img_lookup!A:A,Img_lookup!E:E, "https://imgur.com/aT5wafe")</f>
        <v>https://api.openverse.engineering/v1/images/e5eca9b3-f138-4726-b9fc-b915f9752904/thumb/</v>
      </c>
    </row>
    <row r="415" spans="1:80" ht="409.6" x14ac:dyDescent="0.15">
      <c r="A415" s="1" t="s">
        <v>69</v>
      </c>
      <c r="B415" s="1" t="s">
        <v>2515</v>
      </c>
      <c r="E415" s="1" t="s">
        <v>106</v>
      </c>
      <c r="F415" s="1" t="s">
        <v>6</v>
      </c>
      <c r="G415" s="1" t="s">
        <v>6</v>
      </c>
      <c r="H415" s="11" t="str">
        <f t="shared" si="195"/>
        <v>Perennial</v>
      </c>
      <c r="J415" s="1">
        <v>1</v>
      </c>
      <c r="L415" t="str" cm="1">
        <f t="array" ref="L415">_xlfn.IFS(J415+K415="", "Unknown", J415+K415&gt;3, "Large", J415+K415&gt;0.5, "Medium", J415+K415&gt;0, "Small")</f>
        <v>Medium</v>
      </c>
      <c r="N415" cm="1">
        <f t="array" ref="N415">IF($M415="",INDEX($M$2:$M$2176,MATCH(1,INDEX(($A$2:$A$2176=$A415)*($M$2:$M$2176&lt;&gt;""),0),0)),$M415)</f>
        <v>7</v>
      </c>
      <c r="O415" s="2" t="str">
        <f t="shared" si="190"/>
        <v>Seasonal outdoors</v>
      </c>
      <c r="P415" s="1" t="s">
        <v>2516</v>
      </c>
      <c r="R415" t="str">
        <f t="shared" si="194"/>
        <v>Medium</v>
      </c>
      <c r="T415" s="1"/>
      <c r="U415" s="1"/>
      <c r="V415" s="1" t="s">
        <v>135</v>
      </c>
      <c r="W415" s="6" t="str">
        <f t="shared" si="200"/>
        <v>8</v>
      </c>
      <c r="X415" t="str">
        <f>IF(W415="1", "January", IF(W415="2", "February", IF(W415="3", "March", IF(W415="4", "April", IF(W415="5", "May", IF(W415="6", "June", IF(W415="7", "July", IF(W415="8", "August", IF(W415="9", "September", IF(W415="10", "October", IF(W415="11", "November", IF(W415="12", "December", "Other"))))))))))))</f>
        <v>August</v>
      </c>
      <c r="Y415" s="2" t="str">
        <f>IF(ISNUMBER(SEARCH("-",V415)),TRIM(RIGHT(V415,LEN(V415)-SEARCH("-",V415))),V415)</f>
        <v>10</v>
      </c>
      <c r="Z415" s="2" t="str">
        <f>IF(Y415="1", "January", IF(Y415="2", "February", IF(Y415="3", "March", IF(Y415="4", "April", IF(Y415="5", "May", IF(Y415="6", "June", IF(Y415="7", "July", IF(Y415="8", "August", IF(Y415="9", "September", IF(Y415="10", "October", IF(Y415="11", "November", IF(Y415="12", "December", "Other"))))))))))))</f>
        <v>October</v>
      </c>
      <c r="AA415" s="1" t="s">
        <v>109</v>
      </c>
      <c r="AB415" s="1" t="str">
        <f t="shared" si="201"/>
        <v>9</v>
      </c>
      <c r="AC415" s="1" t="str">
        <f>IF(AB415="1", "January", IF(AB415="2", "February", IF(AB415="3", "March", IF(AB415="4", "April", IF(AB415="5", "May", IF(AB415="6", "June", IF(AB415="7", "July", IF(AB415="8", "August", IF(AB415="9", "September", IF(AB415="10", "October", IF(AB415="11", "November", IF(AB415="12", "December", "Other"))))))))))))</f>
        <v>September</v>
      </c>
      <c r="AD415" s="1" t="str">
        <f>IF(ISNUMBER(SEARCH("-",AA415)),TRIM(RIGHT(AA415,LEN(AA415)-SEARCH("-",AA415))),AA415)</f>
        <v>10</v>
      </c>
      <c r="AE415" s="1" t="str">
        <f>IF(AD415="1", "January", IF(AD415="2", "February", IF(AD415="3", "March", IF(AD415="4", "April", IF(AD415="5", "May", IF(AD415="6", "June", IF(AD415="7", "July", IF(AD415="8", "August", IF(AD415="9", "September", IF(AD415="10", "October", IF(AD415="11", "November", IF(AD415="12", "December", "Other"))))))))))))</f>
        <v>October</v>
      </c>
      <c r="AF415" s="16" t="s">
        <v>24361</v>
      </c>
      <c r="AG415" s="1" t="str">
        <f t="shared" si="180"/>
        <v xml:space="preserve">Seed </v>
      </c>
      <c r="AH415" s="2" t="str">
        <f t="shared" si="181"/>
        <v>Sow spring in a cold frame. Only just cover the seed and do not allow the compost to dry out. When they are large enough to handle, prick the seedlings out into individual pots and grow them on in a cold frame for at least their first winter. Plant them out into their permanent positions in late spring or early summer, after the last expected frosts.
Division in spring.</v>
      </c>
      <c r="AI415" s="1" t="s">
        <v>2517</v>
      </c>
      <c r="AJ415" s="1" t="s">
        <v>53</v>
      </c>
      <c r="AK415" s="1" t="s">
        <v>17104</v>
      </c>
      <c r="AL415" s="1" t="str">
        <f t="shared" si="191"/>
        <v>Unscented</v>
      </c>
      <c r="AM415" s="1" t="b">
        <v>0</v>
      </c>
      <c r="AN415" s="1" t="b">
        <v>1</v>
      </c>
      <c r="AO415" s="1" t="b">
        <v>0</v>
      </c>
      <c r="AP415" s="5" t="s">
        <v>28</v>
      </c>
      <c r="AQ415" s="5" t="str">
        <f t="shared" si="182"/>
        <v>Light, Medium, Heavy</v>
      </c>
      <c r="AR415" s="1" t="s">
        <v>10</v>
      </c>
      <c r="AS415" s="1" t="str">
        <f t="shared" si="192"/>
        <v>None, Partial</v>
      </c>
      <c r="AT415" s="1" t="str">
        <f t="shared" si="183"/>
        <v>Partial, Full</v>
      </c>
      <c r="AU415" s="1" t="s">
        <v>29</v>
      </c>
      <c r="AV415" s="1" t="str">
        <f t="shared" si="184"/>
        <v>Moist</v>
      </c>
      <c r="AW415" s="1" t="s">
        <v>12</v>
      </c>
      <c r="AX415" s="1" t="str">
        <f t="shared" si="185"/>
        <v>Acid, Neutral, Alkaline</v>
      </c>
      <c r="AY415" s="1" t="b">
        <v>0</v>
      </c>
      <c r="AZ415" s="1" t="b">
        <v>0</v>
      </c>
      <c r="BA415" s="1" t="b">
        <v>0</v>
      </c>
      <c r="BC415" t="str">
        <f t="shared" si="186"/>
        <v>FALSE</v>
      </c>
      <c r="BE415" t="str">
        <f t="shared" si="187"/>
        <v>FALSE</v>
      </c>
      <c r="BF415" s="1" t="b">
        <v>0</v>
      </c>
      <c r="BG415" s="1" t="b">
        <v>0</v>
      </c>
      <c r="BH415" s="1" t="b">
        <v>0</v>
      </c>
      <c r="BJ415" s="1" t="str">
        <f t="shared" si="188"/>
        <v>FALSE</v>
      </c>
      <c r="BL415" t="str">
        <f t="shared" si="189"/>
        <v>FALSE</v>
      </c>
      <c r="BM415" s="1" t="b">
        <v>0</v>
      </c>
      <c r="BN415" s="1" t="b">
        <v>0</v>
      </c>
      <c r="BO415" s="1">
        <f t="shared" si="193"/>
        <v>5</v>
      </c>
      <c r="BP415" s="1" t="s">
        <v>31</v>
      </c>
      <c r="BQ415" s="1" cm="1">
        <f t="array" ref="BQ415">_xlfn.IFS(BP415="None Known",0, LEN(BP415)&gt;500, 5,LEN(BP415)&gt;400, 4, LEN(BP415)&gt;300, 3, LEN(BP415)&gt;200, 2, LEN(BP415)&gt;1, 1)</f>
        <v>0</v>
      </c>
      <c r="BR415" s="1" t="s">
        <v>2518</v>
      </c>
      <c r="BS415" s="1">
        <v>1</v>
      </c>
      <c r="BT415" s="1" t="s">
        <v>2519</v>
      </c>
      <c r="BU415" s="1">
        <v>2</v>
      </c>
      <c r="BV415" s="1" t="s">
        <v>34</v>
      </c>
      <c r="BW415" s="1" t="s">
        <v>31</v>
      </c>
      <c r="BX415" s="1"/>
      <c r="BY415" t="str">
        <f>_xlfn.XLOOKUP($B415,Img_lookup!A:A,Img_lookup!B:B, "Not available")</f>
        <v>Not available</v>
      </c>
      <c r="BZ415" t="str">
        <f>_xlfn.XLOOKUP($B415,Img_lookup!A:A,Img_lookup!C:C, "Not available")</f>
        <v>Not available</v>
      </c>
      <c r="CA415" t="str">
        <f>_xlfn.XLOOKUP($B415,Img_lookup!A:A,Img_lookup!D:D, "Not available")</f>
        <v>Not available</v>
      </c>
      <c r="CB415" t="str">
        <f>_xlfn.XLOOKUP($B415,Img_lookup!A:A,Img_lookup!E:E, "https://imgur.com/aT5wafe")</f>
        <v>https://imgur.com/aT5wafe</v>
      </c>
    </row>
    <row r="416" spans="1:80" ht="409.6" x14ac:dyDescent="0.15">
      <c r="A416" s="1" t="s">
        <v>69</v>
      </c>
      <c r="B416" s="1" t="s">
        <v>4484</v>
      </c>
      <c r="C416" s="1" t="s">
        <v>4485</v>
      </c>
      <c r="E416" s="1" t="s">
        <v>4486</v>
      </c>
      <c r="F416" s="1" t="s">
        <v>85</v>
      </c>
      <c r="G416" s="1" t="s">
        <v>85</v>
      </c>
      <c r="H416" s="11" t="str">
        <f t="shared" si="195"/>
        <v>Annual</v>
      </c>
      <c r="J416" s="1">
        <v>1</v>
      </c>
      <c r="K416" s="1">
        <v>0.34999999399999998</v>
      </c>
      <c r="L416" t="str" cm="1">
        <f t="array" ref="L416">_xlfn.IFS(J416+K416="", "Unknown", J416+K416&gt;3, "Large", J416+K416&gt;0.5, "Medium", J416+K416&gt;0, "Small")</f>
        <v>Medium</v>
      </c>
      <c r="N416" cm="1">
        <f t="array" ref="N416">IF($M416="",INDEX($M$2:$M$2176,MATCH(1,INDEX(($A$2:$A$2176=$A416)*($M$2:$M$2176&lt;&gt;""),0),0)),$M416)</f>
        <v>7</v>
      </c>
      <c r="O416" s="2" t="str">
        <f t="shared" si="190"/>
        <v>Seasonal outdoors</v>
      </c>
      <c r="P416" s="1" t="s">
        <v>4487</v>
      </c>
      <c r="R416" t="str">
        <f t="shared" si="194"/>
        <v>Medium</v>
      </c>
      <c r="S416" s="1" t="s">
        <v>936</v>
      </c>
      <c r="T416" s="1" t="str">
        <f>LEFT(S416,FIND("-",S416)-1)</f>
        <v xml:space="preserve">5 </v>
      </c>
      <c r="U416" s="1" t="str">
        <f>RIGHT(S416,FIND("-",S416)-1)</f>
        <v>10</v>
      </c>
      <c r="V416" s="1" t="s">
        <v>135</v>
      </c>
      <c r="W416" s="6" t="str">
        <f t="shared" si="200"/>
        <v>8</v>
      </c>
      <c r="X416" t="str">
        <f>IF(W416="1", "January", IF(W416="2", "February", IF(W416="3", "March", IF(W416="4", "April", IF(W416="5", "May", IF(W416="6", "June", IF(W416="7", "July", IF(W416="8", "August", IF(W416="9", "September", IF(W416="10", "October", IF(W416="11", "November", IF(W416="12", "December", "Other"))))))))))))</f>
        <v>August</v>
      </c>
      <c r="Y416" s="2" t="str">
        <f>IF(ISNUMBER(SEARCH("-",V416)),TRIM(RIGHT(V416,LEN(V416)-SEARCH("-",V416))),V416)</f>
        <v>10</v>
      </c>
      <c r="Z416" s="2" t="str">
        <f>IF(Y416="1", "January", IF(Y416="2", "February", IF(Y416="3", "March", IF(Y416="4", "April", IF(Y416="5", "May", IF(Y416="6", "June", IF(Y416="7", "July", IF(Y416="8", "August", IF(Y416="9", "September", IF(Y416="10", "October", IF(Y416="11", "November", IF(Y416="12", "December", "Other"))))))))))))</f>
        <v>October</v>
      </c>
      <c r="AA416" s="1" t="s">
        <v>109</v>
      </c>
      <c r="AB416" s="1" t="str">
        <f t="shared" si="201"/>
        <v>9</v>
      </c>
      <c r="AC416" s="1" t="str">
        <f>IF(AB416="1", "January", IF(AB416="2", "February", IF(AB416="3", "March", IF(AB416="4", "April", IF(AB416="5", "May", IF(AB416="6", "June", IF(AB416="7", "July", IF(AB416="8", "August", IF(AB416="9", "September", IF(AB416="10", "October", IF(AB416="11", "November", IF(AB416="12", "December", "Other"))))))))))))</f>
        <v>September</v>
      </c>
      <c r="AD416" s="1" t="str">
        <f>IF(ISNUMBER(SEARCH("-",AA416)),TRIM(RIGHT(AA416,LEN(AA416)-SEARCH("-",AA416))),AA416)</f>
        <v>10</v>
      </c>
      <c r="AE416" s="1" t="str">
        <f>IF(AD416="1", "January", IF(AD416="2", "February", IF(AD416="3", "March", IF(AD416="4", "April", IF(AD416="5", "May", IF(AD416="6", "June", IF(AD416="7", "July", IF(AD416="8", "August", IF(AD416="9", "September", IF(AD416="10", "October", IF(AD416="11", "November", IF(AD416="12", "December", "Other"))))))))))))</f>
        <v>October</v>
      </c>
      <c r="AF416" s="16" t="s">
        <v>24362</v>
      </c>
      <c r="AG416" s="1" t="str">
        <f t="shared" si="180"/>
        <v xml:space="preserve">Seed </v>
      </c>
      <c r="AH416" s="2" t="str">
        <f t="shared" si="181"/>
        <v>Sow spring in gentle heat in a greenhouse. Germination usually takes place within 2 - 4 weeks at 15�c[138]. When they are large enough to handle, prick the seedlings out into individual pots and plant them out into their permanent positions in late spring or early summer.
The seed can also be sown in situ in April/May[138] but plants may not then mature their seed.</v>
      </c>
      <c r="AI416" s="1" t="s">
        <v>4488</v>
      </c>
      <c r="AJ416" s="1" t="s">
        <v>53</v>
      </c>
      <c r="AK416" s="1" t="s">
        <v>17104</v>
      </c>
      <c r="AL416" s="1" t="str">
        <f t="shared" si="191"/>
        <v>Unscented</v>
      </c>
      <c r="AM416" s="1" t="b">
        <v>0</v>
      </c>
      <c r="AN416" s="1" t="b">
        <v>0</v>
      </c>
      <c r="AO416" s="1" t="b">
        <v>0</v>
      </c>
      <c r="AP416" s="5" t="s">
        <v>54</v>
      </c>
      <c r="AQ416" s="5" t="str">
        <f t="shared" si="182"/>
        <v>Light, Medium</v>
      </c>
      <c r="AR416" s="1" t="s">
        <v>30</v>
      </c>
      <c r="AS416" s="1" t="str">
        <f t="shared" si="192"/>
        <v>None</v>
      </c>
      <c r="AT416" s="1" t="str">
        <f t="shared" si="183"/>
        <v>Full</v>
      </c>
      <c r="AU416" s="1" t="s">
        <v>11</v>
      </c>
      <c r="AV416" s="1" t="str">
        <f t="shared" si="184"/>
        <v>Dry, Moist</v>
      </c>
      <c r="AW416" s="1" t="s">
        <v>12</v>
      </c>
      <c r="AX416" s="1" t="str">
        <f t="shared" si="185"/>
        <v>Acid, Neutral, Alkaline</v>
      </c>
      <c r="AY416" s="1" t="b">
        <v>0</v>
      </c>
      <c r="AZ416" s="1" t="b">
        <v>1</v>
      </c>
      <c r="BA416" s="1" t="b">
        <v>0</v>
      </c>
      <c r="BC416" t="str">
        <f t="shared" si="186"/>
        <v>FALSE</v>
      </c>
      <c r="BE416" t="str">
        <f t="shared" si="187"/>
        <v>FALSE</v>
      </c>
      <c r="BF416" s="1" t="b">
        <v>1</v>
      </c>
      <c r="BG416" s="1" t="b">
        <v>0</v>
      </c>
      <c r="BH416" s="1" t="b">
        <v>1</v>
      </c>
      <c r="BJ416" s="1" t="str">
        <f t="shared" si="188"/>
        <v>FALSE</v>
      </c>
      <c r="BK416" s="1" t="s">
        <v>77</v>
      </c>
      <c r="BL416" t="str">
        <f t="shared" si="189"/>
        <v>TRUE</v>
      </c>
      <c r="BM416" s="1" t="b">
        <v>0</v>
      </c>
      <c r="BN416" s="1" t="b">
        <v>0</v>
      </c>
      <c r="BO416" s="1">
        <f t="shared" si="193"/>
        <v>17</v>
      </c>
      <c r="BP416" s="1" t="s">
        <v>4489</v>
      </c>
      <c r="BQ416" s="1" cm="1">
        <f t="array" ref="BQ416">_xlfn.IFS(BP416="None Known",0, LEN(BP416)&gt;500, 5,LEN(BP416)&gt;400, 4, LEN(BP416)&gt;300, 3, LEN(BP416)&gt;200, 2, LEN(BP416)&gt;1, 1)</f>
        <v>5</v>
      </c>
      <c r="BR416" s="16" t="s">
        <v>25263</v>
      </c>
      <c r="BS416" s="1">
        <v>3</v>
      </c>
      <c r="BT416" s="1" t="s">
        <v>4490</v>
      </c>
      <c r="BU416" s="1">
        <v>3</v>
      </c>
      <c r="BV416" s="1" t="s">
        <v>4491</v>
      </c>
      <c r="BW416" s="1" t="s">
        <v>31</v>
      </c>
      <c r="BX416" s="1"/>
      <c r="BY416" t="str">
        <f>_xlfn.XLOOKUP($B416,Img_lookup!A:A,Img_lookup!B:B, "Not available")</f>
        <v>Not available</v>
      </c>
      <c r="BZ416" t="str">
        <f>_xlfn.XLOOKUP($B416,Img_lookup!A:A,Img_lookup!C:C, "Not available")</f>
        <v>Not available</v>
      </c>
      <c r="CA416" t="str">
        <f>_xlfn.XLOOKUP($B416,Img_lookup!A:A,Img_lookup!D:D, "Not available")</f>
        <v>Not available</v>
      </c>
      <c r="CB416" t="str">
        <f>_xlfn.XLOOKUP($B416,Img_lookup!A:A,Img_lookup!E:E, "https://imgur.com/aT5wafe")</f>
        <v>https://imgur.com/aT5wafe</v>
      </c>
    </row>
    <row r="417" spans="1:80" ht="409.6" x14ac:dyDescent="0.15">
      <c r="A417" s="1" t="s">
        <v>316</v>
      </c>
      <c r="B417" s="1" t="s">
        <v>364</v>
      </c>
      <c r="C417" s="1" t="s">
        <v>365</v>
      </c>
      <c r="D417" s="1" t="s">
        <v>366</v>
      </c>
      <c r="E417" s="1" t="s">
        <v>367</v>
      </c>
      <c r="F417" s="1" t="s">
        <v>368</v>
      </c>
      <c r="G417" s="1" t="s">
        <v>368</v>
      </c>
      <c r="H417" s="11" t="str">
        <f t="shared" si="195"/>
        <v>Perennial</v>
      </c>
      <c r="J417" s="1">
        <v>0.60000002399999997</v>
      </c>
      <c r="K417" s="1">
        <v>0.25</v>
      </c>
      <c r="L417" t="str" cm="1">
        <f t="array" ref="L417">_xlfn.IFS(J417+K417="", "Unknown", J417+K417&gt;3, "Large", J417+K417&gt;0.5, "Medium", J417+K417&gt;0, "Small")</f>
        <v>Medium</v>
      </c>
      <c r="N417" cm="1">
        <f t="array" ref="N417">IF($M417="",INDEX($M$2:$M$2176,MATCH(1,INDEX(($A$2:$A$2176=$A417)*($M$2:$M$2176&lt;&gt;""),0),0)),$M417)</f>
        <v>5</v>
      </c>
      <c r="O417" s="2" t="str">
        <f t="shared" si="190"/>
        <v>Seasonal outdoors</v>
      </c>
      <c r="P417" s="1" t="s">
        <v>369</v>
      </c>
      <c r="R417" t="str">
        <f t="shared" si="194"/>
        <v>Medium</v>
      </c>
      <c r="T417" s="1"/>
      <c r="U417" s="1"/>
      <c r="V417" s="1" t="s">
        <v>307</v>
      </c>
      <c r="W417" s="6" t="str">
        <f t="shared" si="200"/>
        <v>6</v>
      </c>
      <c r="X417" t="str">
        <f>IF(W417="1", "January", IF(W417="2", "February", IF(W417="3", "March", IF(W417="4", "April", IF(W417="5", "May", IF(W417="6", "June", IF(W417="7", "July", IF(W417="8", "August", IF(W417="9", "September", IF(W417="10", "October", IF(W417="11", "November", IF(W417="12", "December", "Other"))))))))))))</f>
        <v>June</v>
      </c>
      <c r="Y417" s="2" t="str">
        <f>IF(ISNUMBER(SEARCH("-",V417)),TRIM(RIGHT(V417,LEN(V417)-SEARCH("-",V417))),V417)</f>
        <v>7</v>
      </c>
      <c r="Z417" s="2" t="str">
        <f>IF(Y417="1", "January", IF(Y417="2", "February", IF(Y417="3", "March", IF(Y417="4", "April", IF(Y417="5", "May", IF(Y417="6", "June", IF(Y417="7", "July", IF(Y417="8", "August", IF(Y417="9", "September", IF(Y417="10", "October", IF(Y417="11", "November", IF(Y417="12", "December", "Other"))))))))))))</f>
        <v>July</v>
      </c>
      <c r="AA417" s="1" t="s">
        <v>51</v>
      </c>
      <c r="AB417" s="1" t="str">
        <f t="shared" si="201"/>
        <v>7</v>
      </c>
      <c r="AC417" s="1" t="str">
        <f>IF(AB417="1", "January", IF(AB417="2", "February", IF(AB417="3", "March", IF(AB417="4", "April", IF(AB417="5", "May", IF(AB417="6", "June", IF(AB417="7", "July", IF(AB417="8", "August", IF(AB417="9", "September", IF(AB417="10", "October", IF(AB417="11", "November", IF(AB417="12", "December", "Other"))))))))))))</f>
        <v>July</v>
      </c>
      <c r="AD417" s="1" t="str">
        <f>IF(ISNUMBER(SEARCH("-",AA417)),TRIM(RIGHT(AA417,LEN(AA417)-SEARCH("-",AA417))),AA417)</f>
        <v>8</v>
      </c>
      <c r="AE417" s="1" t="str">
        <f>IF(AD417="1", "January", IF(AD417="2", "February", IF(AD417="3", "March", IF(AD417="4", "April", IF(AD417="5", "May", IF(AD417="6", "June", IF(AD417="7", "July", IF(AD417="8", "August", IF(AD417="9", "September", IF(AD417="10", "October", IF(AD417="11", "November", IF(AD417="12", "December", "Other"))))))))))))</f>
        <v>August</v>
      </c>
      <c r="AF417" s="1" t="s">
        <v>25137</v>
      </c>
      <c r="AG417" s="1" t="str">
        <f t="shared" si="180"/>
        <v xml:space="preserve">Seed </v>
      </c>
      <c r="AH417" s="2" t="str">
        <f t="shared" si="181"/>
        <v>It is best sown in situ as soon as it is ripe in late summer and early autumn[4, 200]. The seed can also be sown March/April in situ[200], though in areas with cool summers the plants might not produce a crop of ripe seeds[238]. Plants are very sensitive to root disturbance and should not be transplanted.</v>
      </c>
      <c r="AI417" s="1" t="s">
        <v>370</v>
      </c>
      <c r="AJ417" s="1" t="s">
        <v>26</v>
      </c>
      <c r="AK417" s="1" t="s">
        <v>17104</v>
      </c>
      <c r="AL417" s="1" t="str">
        <f t="shared" si="191"/>
        <v>Scented</v>
      </c>
      <c r="AM417" s="1" t="b">
        <v>1</v>
      </c>
      <c r="AN417" s="1" t="b">
        <v>0</v>
      </c>
      <c r="AO417" s="1" t="b">
        <v>0</v>
      </c>
      <c r="AP417" s="5" t="s">
        <v>28</v>
      </c>
      <c r="AQ417" s="5" t="str">
        <f t="shared" si="182"/>
        <v>Light, Medium, Heavy</v>
      </c>
      <c r="AR417" s="1" t="s">
        <v>10</v>
      </c>
      <c r="AS417" s="1" t="str">
        <f t="shared" si="192"/>
        <v>None, Partial</v>
      </c>
      <c r="AT417" s="1" t="str">
        <f t="shared" si="183"/>
        <v>Partial, Full</v>
      </c>
      <c r="AU417" s="1" t="s">
        <v>29</v>
      </c>
      <c r="AV417" s="1" t="str">
        <f t="shared" si="184"/>
        <v>Moist</v>
      </c>
      <c r="AW417" s="1" t="s">
        <v>12</v>
      </c>
      <c r="AX417" s="1" t="str">
        <f t="shared" si="185"/>
        <v>Acid, Neutral, Alkaline</v>
      </c>
      <c r="AY417" s="1" t="b">
        <v>0</v>
      </c>
      <c r="AZ417" s="1" t="b">
        <v>0</v>
      </c>
      <c r="BA417" s="1" t="b">
        <v>0</v>
      </c>
      <c r="BC417" t="str">
        <f t="shared" si="186"/>
        <v>FALSE</v>
      </c>
      <c r="BE417" t="str">
        <f t="shared" si="187"/>
        <v>FALSE</v>
      </c>
      <c r="BF417" s="1" t="b">
        <v>0</v>
      </c>
      <c r="BG417" s="1" t="b">
        <v>0</v>
      </c>
      <c r="BH417" s="1" t="b">
        <v>0</v>
      </c>
      <c r="BI417" s="1" t="s">
        <v>30</v>
      </c>
      <c r="BJ417" s="1" t="str">
        <f t="shared" si="188"/>
        <v>FALSE</v>
      </c>
      <c r="BK417" s="1" t="s">
        <v>77</v>
      </c>
      <c r="BL417" t="str">
        <f t="shared" si="189"/>
        <v>TRUE</v>
      </c>
      <c r="BM417" s="1" t="b">
        <v>0</v>
      </c>
      <c r="BN417" s="1" t="b">
        <v>0</v>
      </c>
      <c r="BO417" s="1">
        <f t="shared" si="193"/>
        <v>14</v>
      </c>
      <c r="BP417" s="1" t="s">
        <v>371</v>
      </c>
      <c r="BQ417" s="1" cm="1">
        <f t="array" ref="BQ417">_xlfn.IFS(BP417="None Known",0, LEN(BP417)&gt;500, 5,LEN(BP417)&gt;400, 4, LEN(BP417)&gt;300, 3, LEN(BP417)&gt;200, 2, LEN(BP417)&gt;1, 1)</f>
        <v>2</v>
      </c>
      <c r="BR417" s="16" t="s">
        <v>24853</v>
      </c>
      <c r="BS417" s="1">
        <v>3</v>
      </c>
      <c r="BT417" s="1" t="s">
        <v>372</v>
      </c>
      <c r="BU417" s="1">
        <v>3</v>
      </c>
      <c r="BV417" s="1" t="s">
        <v>373</v>
      </c>
      <c r="BW417" s="1" t="s">
        <v>374</v>
      </c>
      <c r="BX417" s="1"/>
      <c r="BY417" t="str">
        <f>_xlfn.XLOOKUP($B417,Img_lookup!A:A,Img_lookup!B:B, "Not available")</f>
        <v>308d1dcd-ddde-4e5c-9d67-20b7dcdaa086</v>
      </c>
      <c r="BZ417" t="str">
        <f>_xlfn.XLOOKUP($B417,Img_lookup!A:A,Img_lookup!C:C, "Not available")</f>
        <v>Cinquefoil (Potentilla reptans), Buckthorn (Rhamnus cathartica), Comfrey (Symphytum officinale), and Caraway (Carum carvi).</v>
      </c>
      <c r="CA417" t="str">
        <f>_xlfn.XLOOKUP($B417,Img_lookup!A:A,Img_lookup!D:D, "Not available")</f>
        <v>Swallowtail Garden Seeds</v>
      </c>
      <c r="CB417" t="str">
        <f>_xlfn.XLOOKUP($B417,Img_lookup!A:A,Img_lookup!E:E, "https://imgur.com/aT5wafe")</f>
        <v>https://api.openverse.engineering/v1/images/308d1dcd-ddde-4e5c-9d67-20b7dcdaa086/thumb/</v>
      </c>
    </row>
    <row r="418" spans="1:80" ht="409.6" x14ac:dyDescent="0.15">
      <c r="A418" s="1" t="s">
        <v>3728</v>
      </c>
      <c r="B418" s="1" t="s">
        <v>12894</v>
      </c>
      <c r="C418" s="1" t="s">
        <v>12895</v>
      </c>
      <c r="D418" s="1" t="s">
        <v>12896</v>
      </c>
      <c r="E418" s="1" t="s">
        <v>12897</v>
      </c>
      <c r="F418" s="1" t="s">
        <v>62</v>
      </c>
      <c r="G418" s="1" t="s">
        <v>62</v>
      </c>
      <c r="H418" s="11" t="str">
        <f t="shared" si="195"/>
        <v>Perennial</v>
      </c>
      <c r="I418" s="1" t="s">
        <v>17107</v>
      </c>
      <c r="J418" s="1">
        <v>30</v>
      </c>
      <c r="K418" s="1">
        <v>15</v>
      </c>
      <c r="L418" t="str" cm="1">
        <f t="array" ref="L418">_xlfn.IFS(J418+K418="", "Unknown", J418+K418&gt;3, "Large", J418+K418&gt;0.5, "Medium", J418+K418&gt;0, "Small")</f>
        <v>Large</v>
      </c>
      <c r="M418" s="1">
        <v>4</v>
      </c>
      <c r="N418" cm="1">
        <f t="array" ref="N418">IF($M418="",INDEX($M$2:$M$2176,MATCH(1,INDEX(($A$2:$A$2176=$A418)*($M$2:$M$2176&lt;&gt;""),0),0)),$M418)</f>
        <v>4</v>
      </c>
      <c r="O418" s="2" t="str">
        <f t="shared" si="190"/>
        <v>Hardy to cold</v>
      </c>
      <c r="P418" s="1" t="s">
        <v>12898</v>
      </c>
      <c r="Q418" s="1" t="s">
        <v>17111</v>
      </c>
      <c r="R418" t="str">
        <f t="shared" si="194"/>
        <v>Slow</v>
      </c>
      <c r="S418" s="1" t="s">
        <v>75</v>
      </c>
      <c r="T418" s="1" t="str">
        <f>LEFT(S418,FIND("-",S418)-1)</f>
        <v xml:space="preserve">6 </v>
      </c>
      <c r="U418" s="1" t="str">
        <f>RIGHT(S418,FIND("-",S418)-1)</f>
        <v>10</v>
      </c>
      <c r="V418" s="1">
        <v>6</v>
      </c>
      <c r="W418" s="6">
        <f t="shared" si="200"/>
        <v>6</v>
      </c>
      <c r="X418" t="str">
        <f>IF(W418=1, "January", IF(W418=2, "February", IF(W418=3, "March", IF(W418=4, "April", IF(W418=5, "May", IF(W418=6, "June", IF(W418=7, "July", IF(W418=8, "August", IF(W418=9, "September", IF(W418=10, "October", IF(W418=11, "November", IF(W418=12, "December", "Other"))))))))))))</f>
        <v>June</v>
      </c>
      <c r="Y418" s="1"/>
      <c r="Z418" s="1"/>
      <c r="AA418" s="1" t="s">
        <v>907</v>
      </c>
      <c r="AB418" s="1" t="str">
        <f t="shared" si="201"/>
        <v>10</v>
      </c>
      <c r="AC418" s="1" t="str">
        <f>IF(AB418="1", "January", IF(AB418="2", "February", IF(AB418="3", "March", IF(AB418="4", "April", IF(AB418="5", "May", IF(AB418="6", "June", IF(AB418="7", "July", IF(AB418="8", "August", IF(AB418="9", "September", IF(AB418="10", "October", IF(AB418="11", "November", IF(AB418="12", "December", "Other"))))))))))))</f>
        <v>October</v>
      </c>
      <c r="AD418" s="1" t="str">
        <f>IF(ISNUMBER(SEARCH("-",AA418)),TRIM(RIGHT(AA418,LEN(AA418)-SEARCH("-",AA418))),AA418)</f>
        <v>11</v>
      </c>
      <c r="AE418" s="1" t="str">
        <f>IF(AD418="1", "January", IF(AD418="2", "February", IF(AD418="3", "March", IF(AD418="4", "April", IF(AD418="5", "May", IF(AD418="6", "June", IF(AD418="7", "July", IF(AD418="8", "August", IF(AD418="9", "September", IF(AD418="10", "October", IF(AD418="11", "November", IF(AD418="12", "December", "Other"))))))))))))</f>
        <v>November</v>
      </c>
      <c r="AF418" s="1" t="s">
        <v>24854</v>
      </c>
      <c r="AG418" s="1" t="str">
        <f t="shared" si="180"/>
        <v xml:space="preserve">Seed </v>
      </c>
      <c r="AH418" s="2" t="str">
        <f t="shared" si="181"/>
        <v>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v>
      </c>
      <c r="AI418" s="1" t="s">
        <v>12899</v>
      </c>
      <c r="AJ418" s="1" t="s">
        <v>1</v>
      </c>
      <c r="AK418" s="1" t="s">
        <v>17106</v>
      </c>
      <c r="AL418" s="1" t="str">
        <f t="shared" si="191"/>
        <v>Scented</v>
      </c>
      <c r="AM418" s="1" t="b">
        <v>1</v>
      </c>
      <c r="AN418" s="1" t="b">
        <v>1</v>
      </c>
      <c r="AO418" s="1" t="b">
        <v>0</v>
      </c>
      <c r="AP418" s="5" t="s">
        <v>28</v>
      </c>
      <c r="AQ418" s="5" t="str">
        <f t="shared" si="182"/>
        <v>Light, Medium, Heavy</v>
      </c>
      <c r="AR418" s="1" t="s">
        <v>30</v>
      </c>
      <c r="AS418" s="1" t="str">
        <f t="shared" si="192"/>
        <v>None</v>
      </c>
      <c r="AT418" s="1" t="str">
        <f t="shared" si="183"/>
        <v>Full</v>
      </c>
      <c r="AU418" s="1" t="s">
        <v>11</v>
      </c>
      <c r="AV418" s="1" t="str">
        <f t="shared" si="184"/>
        <v>Dry, Moist</v>
      </c>
      <c r="AW418" s="1" t="s">
        <v>12</v>
      </c>
      <c r="AX418" s="1" t="str">
        <f t="shared" si="185"/>
        <v>Acid, Neutral, Alkaline</v>
      </c>
      <c r="AY418" s="1" t="b">
        <v>0</v>
      </c>
      <c r="AZ418" s="1" t="b">
        <v>0</v>
      </c>
      <c r="BA418" s="1" t="b">
        <v>0</v>
      </c>
      <c r="BC418" t="str">
        <f t="shared" si="186"/>
        <v>FALSE</v>
      </c>
      <c r="BE418" t="str">
        <f t="shared" si="187"/>
        <v>FALSE</v>
      </c>
      <c r="BF418" s="1" t="b">
        <v>0</v>
      </c>
      <c r="BG418" s="1" t="b">
        <v>0</v>
      </c>
      <c r="BH418" s="1" t="b">
        <v>0</v>
      </c>
      <c r="BJ418" s="1" t="str">
        <f t="shared" si="188"/>
        <v>FALSE</v>
      </c>
      <c r="BK418" s="1" t="s">
        <v>77</v>
      </c>
      <c r="BL418" t="str">
        <f t="shared" si="189"/>
        <v>TRUE</v>
      </c>
      <c r="BM418" s="1" t="b">
        <v>0</v>
      </c>
      <c r="BN418" s="1" t="b">
        <v>0</v>
      </c>
      <c r="BO418" s="1">
        <f t="shared" si="193"/>
        <v>13</v>
      </c>
      <c r="BP418" s="1" t="s">
        <v>12900</v>
      </c>
      <c r="BQ418" s="1" cm="1">
        <f t="array" ref="BQ418">_xlfn.IFS(BP418="None Known",0, LEN(BP418)&gt;500, 5,LEN(BP418)&gt;400, 4, LEN(BP418)&gt;300, 3, LEN(BP418)&gt;200, 2, LEN(BP418)&gt;1, 1)</f>
        <v>3</v>
      </c>
      <c r="BR418" s="16" t="s">
        <v>24855</v>
      </c>
      <c r="BS418" s="1">
        <v>3</v>
      </c>
      <c r="BT418" s="1" t="s">
        <v>12901</v>
      </c>
      <c r="BU418" s="1">
        <v>1</v>
      </c>
      <c r="BV418" s="1" t="s">
        <v>9226</v>
      </c>
      <c r="BW418" s="1" t="s">
        <v>31</v>
      </c>
      <c r="BX418" s="1"/>
      <c r="BY418" t="str">
        <f>_xlfn.XLOOKUP($B418,Img_lookup!A:A,Img_lookup!B:B, "Not available")</f>
        <v>f823cdb0-50b1-4bc2-a79d-b7d33310429c</v>
      </c>
      <c r="BZ418" t="str">
        <f>_xlfn.XLOOKUP($B418,Img_lookup!A:A,Img_lookup!C:C, "Not available")</f>
        <v>Germinating basidia with mycelium of bird's nest fungi on leaf of Carya ovata (Shagbark hickory)</v>
      </c>
      <c r="CA418" t="str">
        <f>_xlfn.XLOOKUP($B418,Img_lookup!A:A,Img_lookup!D:D, "Not available")</f>
        <v>Plant pests and diseases</v>
      </c>
      <c r="CB418" t="str">
        <f>_xlfn.XLOOKUP($B418,Img_lookup!A:A,Img_lookup!E:E, "https://imgur.com/aT5wafe")</f>
        <v>https://api.openverse.engineering/v1/images/f823cdb0-50b1-4bc2-a79d-b7d33310429c/thumb/</v>
      </c>
    </row>
    <row r="419" spans="1:80" ht="409.6" x14ac:dyDescent="0.15">
      <c r="A419" s="1" t="s">
        <v>3728</v>
      </c>
      <c r="B419" s="1" t="s">
        <v>15456</v>
      </c>
      <c r="C419" s="1" t="s">
        <v>15457</v>
      </c>
      <c r="D419" s="1" t="s">
        <v>15458</v>
      </c>
      <c r="E419" s="1" t="s">
        <v>15459</v>
      </c>
      <c r="F419" s="1" t="s">
        <v>62</v>
      </c>
      <c r="G419" s="1" t="s">
        <v>62</v>
      </c>
      <c r="H419" s="11" t="str">
        <f t="shared" si="195"/>
        <v>Perennial</v>
      </c>
      <c r="I419" s="1" t="s">
        <v>17107</v>
      </c>
      <c r="J419" s="1">
        <v>30</v>
      </c>
      <c r="L419" t="str" cm="1">
        <f t="array" ref="L419">_xlfn.IFS(J419+K419="", "Unknown", J419+K419&gt;3, "Large", J419+K419&gt;0.5, "Medium", J419+K419&gt;0, "Small")</f>
        <v>Large</v>
      </c>
      <c r="M419" s="1">
        <v>4</v>
      </c>
      <c r="N419" cm="1">
        <f t="array" ref="N419">IF($M419="",INDEX($M$2:$M$2176,MATCH(1,INDEX(($A$2:$A$2176=$A419)*($M$2:$M$2176&lt;&gt;""),0),0)),$M419)</f>
        <v>4</v>
      </c>
      <c r="O419" s="2" t="str">
        <f t="shared" si="190"/>
        <v>Hardy to cold</v>
      </c>
      <c r="P419" s="1" t="s">
        <v>15460</v>
      </c>
      <c r="Q419" s="1" t="s">
        <v>17110</v>
      </c>
      <c r="R419" t="str">
        <f t="shared" si="194"/>
        <v>Medium</v>
      </c>
      <c r="S419" s="1" t="s">
        <v>1986</v>
      </c>
      <c r="T419" s="1" t="str">
        <f>LEFT(S419,FIND("-",S419)-1)</f>
        <v xml:space="preserve">6 </v>
      </c>
      <c r="U419" s="1" t="str">
        <f>RIGHT(S419,FIND("-",S419)-1)</f>
        <v>11</v>
      </c>
      <c r="V419" s="1">
        <v>6</v>
      </c>
      <c r="W419" s="6">
        <f t="shared" si="200"/>
        <v>6</v>
      </c>
      <c r="X419" t="str">
        <f>IF(W419=1, "January", IF(W419=2, "February", IF(W419=3, "March", IF(W419=4, "April", IF(W419=5, "May", IF(W419=6, "June", IF(W419=7, "July", IF(W419=8, "August", IF(W419=9, "September", IF(W419=10, "October", IF(W419=11, "November", IF(W419=12, "December", "Other"))))))))))))</f>
        <v>June</v>
      </c>
      <c r="Y419" s="1"/>
      <c r="Z419" s="1"/>
      <c r="AA419" s="1">
        <v>10</v>
      </c>
      <c r="AB419" s="1">
        <f t="shared" si="201"/>
        <v>10</v>
      </c>
      <c r="AC419" s="1" t="str">
        <f>IF(AB419=1, "January", IF(AB419=2, "February", IF(AB419=3, "March", IF(AB419=4, "April", IF(AB419=5, "May", IF(AB419=6, "June", IF(AB419=7, "July", IF(AB419=8, "August", IF(AB419=9, "September", IF(AB419=10, "October", IF(AB419=11, "November", IF(AB419=12, "December", "Other"))))))))))))</f>
        <v>October</v>
      </c>
      <c r="AD419" s="1"/>
      <c r="AE419" s="1"/>
      <c r="AF419" s="1" t="s">
        <v>24854</v>
      </c>
      <c r="AG419" s="1" t="str">
        <f t="shared" si="180"/>
        <v xml:space="preserve">Seed </v>
      </c>
      <c r="AH419" s="2" t="str">
        <f t="shared" si="181"/>
        <v>Requires a period of cold stratification. It is best sown in a cold frame as soon as it is ripe[78]. Stored seed should be kept moist (but not wet) prior to sowing and should be sown in a cold frame as soon as possible[78]. Where possible, sow 1 or 2 seeds only in each deep pot and thin to the best seedling. If you need to transplant the seedlings, then do this as soon as they are large enough to handle, once more using deep pots to accommodate the tap root. Put the plants into their permanent positions as soon as possible, preferably in their first summer, and give them some protection from the cold for at least the first winter[78, K]. Seed can also be sown in situ so long as protection is given from mice etc and the seed is given some protection from cold[200] (a plastic bottle with the top and bottom removed and a wire mesh top fitted to keep the mice out is ideal)</v>
      </c>
      <c r="AI419" s="1" t="s">
        <v>15461</v>
      </c>
      <c r="AJ419" s="1" t="s">
        <v>1</v>
      </c>
      <c r="AK419" s="1" t="s">
        <v>17106</v>
      </c>
      <c r="AL419" s="1" t="str">
        <f t="shared" si="191"/>
        <v>Unscented</v>
      </c>
      <c r="AM419" s="1" t="b">
        <v>0</v>
      </c>
      <c r="AN419" s="1" t="b">
        <v>1</v>
      </c>
      <c r="AO419" s="1" t="b">
        <v>0</v>
      </c>
      <c r="AP419" s="5" t="s">
        <v>28</v>
      </c>
      <c r="AQ419" s="5" t="str">
        <f t="shared" si="182"/>
        <v>Light, Medium, Heavy</v>
      </c>
      <c r="AR419" s="1" t="s">
        <v>30</v>
      </c>
      <c r="AS419" s="1" t="str">
        <f t="shared" si="192"/>
        <v>None</v>
      </c>
      <c r="AT419" s="1" t="str">
        <f t="shared" si="183"/>
        <v>Full</v>
      </c>
      <c r="AU419" s="1" t="s">
        <v>11</v>
      </c>
      <c r="AV419" s="1" t="str">
        <f t="shared" si="184"/>
        <v>Dry, Moist</v>
      </c>
      <c r="AW419" s="1" t="s">
        <v>12</v>
      </c>
      <c r="AX419" s="1" t="str">
        <f t="shared" si="185"/>
        <v>Acid, Neutral, Alkaline</v>
      </c>
      <c r="AY419" s="1" t="b">
        <v>0</v>
      </c>
      <c r="AZ419" s="1" t="b">
        <v>0</v>
      </c>
      <c r="BA419" s="1" t="b">
        <v>0</v>
      </c>
      <c r="BC419" t="str">
        <f t="shared" si="186"/>
        <v>FALSE</v>
      </c>
      <c r="BE419" t="str">
        <f t="shared" si="187"/>
        <v>FALSE</v>
      </c>
      <c r="BF419" s="1" t="b">
        <v>1</v>
      </c>
      <c r="BG419" s="1" t="b">
        <v>0</v>
      </c>
      <c r="BH419" s="1" t="b">
        <v>0</v>
      </c>
      <c r="BJ419" s="1" t="str">
        <f t="shared" si="188"/>
        <v>FALSE</v>
      </c>
      <c r="BK419" s="1" t="s">
        <v>77</v>
      </c>
      <c r="BL419" t="str">
        <f t="shared" si="189"/>
        <v>TRUE</v>
      </c>
      <c r="BM419" s="1" t="b">
        <v>0</v>
      </c>
      <c r="BN419" s="1" t="b">
        <v>0</v>
      </c>
      <c r="BO419" s="1">
        <f t="shared" si="193"/>
        <v>15</v>
      </c>
      <c r="BP419" s="1" t="s">
        <v>15462</v>
      </c>
      <c r="BQ419" s="1" cm="1">
        <f t="array" ref="BQ419">_xlfn.IFS(BP419="None Known",0, LEN(BP419)&gt;500, 5,LEN(BP419)&gt;400, 4, LEN(BP419)&gt;300, 3, LEN(BP419)&gt;200, 2, LEN(BP419)&gt;1, 1)</f>
        <v>5</v>
      </c>
      <c r="BR419" s="16" t="s">
        <v>24856</v>
      </c>
      <c r="BS419" s="1">
        <v>3</v>
      </c>
      <c r="BT419" s="1" t="s">
        <v>15463</v>
      </c>
      <c r="BU419" s="1">
        <v>1</v>
      </c>
      <c r="BV419" s="1" t="s">
        <v>9226</v>
      </c>
      <c r="BW419" s="1" t="s">
        <v>31</v>
      </c>
      <c r="BX419" s="1"/>
      <c r="BY419" t="str">
        <f>_xlfn.XLOOKUP($B419,Img_lookup!A:A,Img_lookup!B:B, "Not available")</f>
        <v>1c1678b5-8f8a-4956-b9b7-10de6e0efc30</v>
      </c>
      <c r="BZ419" t="str">
        <f>_xlfn.XLOOKUP($B419,Img_lookup!A:A,Img_lookup!C:C, "Not available")</f>
        <v>Carya tomentosa - teeming with ants</v>
      </c>
      <c r="CA419" t="str">
        <f>_xlfn.XLOOKUP($B419,Img_lookup!A:A,Img_lookup!D:D, "Not available")</f>
        <v>sonnia hill</v>
      </c>
      <c r="CB419" t="str">
        <f>_xlfn.XLOOKUP($B419,Img_lookup!A:A,Img_lookup!E:E, "https://imgur.com/aT5wafe")</f>
        <v>https://api.openverse.engineering/v1/images/1c1678b5-8f8a-4956-b9b7-10de6e0efc30/thumb/</v>
      </c>
    </row>
    <row r="420" spans="1:80" ht="409.6" x14ac:dyDescent="0.15">
      <c r="A420" s="1" t="s">
        <v>486</v>
      </c>
      <c r="B420" s="1" t="s">
        <v>15148</v>
      </c>
      <c r="C420" s="1" t="s">
        <v>15149</v>
      </c>
      <c r="D420" s="1" t="s">
        <v>15150</v>
      </c>
      <c r="E420" s="1" t="s">
        <v>15151</v>
      </c>
      <c r="F420" s="1" t="s">
        <v>62</v>
      </c>
      <c r="G420" s="1" t="s">
        <v>62</v>
      </c>
      <c r="H420" s="11" t="str">
        <f t="shared" si="195"/>
        <v>Perennial</v>
      </c>
      <c r="I420" s="1" t="s">
        <v>17107</v>
      </c>
      <c r="J420" s="1">
        <v>30</v>
      </c>
      <c r="K420" s="1">
        <v>15</v>
      </c>
      <c r="L420" t="str" cm="1">
        <f t="array" ref="L420">_xlfn.IFS(J420+K420="", "Unknown", J420+K420&gt;3, "Large", J420+K420&gt;0.5, "Medium", J420+K420&gt;0, "Small")</f>
        <v>Large</v>
      </c>
      <c r="M420" s="1">
        <v>4</v>
      </c>
      <c r="N420" cm="1">
        <f t="array" ref="N420">IF($M420="",INDEX($M$2:$M$2176,MATCH(1,INDEX(($A$2:$A$2176=$A420)*($M$2:$M$2176&lt;&gt;""),0),0)),$M420)</f>
        <v>4</v>
      </c>
      <c r="O420" s="2" t="str">
        <f t="shared" si="190"/>
        <v>Hardy to cold</v>
      </c>
      <c r="P420" s="1" t="s">
        <v>15152</v>
      </c>
      <c r="R420" t="str">
        <f t="shared" si="194"/>
        <v>Medium</v>
      </c>
      <c r="T420" s="1"/>
      <c r="U420" s="1"/>
      <c r="V420" s="1">
        <v>7</v>
      </c>
      <c r="W420" s="6">
        <f t="shared" si="200"/>
        <v>7</v>
      </c>
      <c r="X420" t="str">
        <f>IF(W420=1, "January", IF(W420=2, "February", IF(W420=3, "March", IF(W420=4, "April", IF(W420=5, "May", IF(W420=6, "June", IF(W420=7, "July", IF(W420=8, "August", IF(W420=9, "September", IF(W420=10, "October", IF(W420=11, "November", IF(W420=12, "December", "Other"))))))))))))</f>
        <v>July</v>
      </c>
      <c r="Y420" s="1"/>
      <c r="Z420" s="1"/>
      <c r="AA420" s="1">
        <v>10</v>
      </c>
      <c r="AB420" s="1">
        <f t="shared" si="201"/>
        <v>10</v>
      </c>
      <c r="AC420" s="1" t="str">
        <f>IF(AB420=1, "January", IF(AB420=2, "February", IF(AB420=3, "March", IF(AB420=4, "April", IF(AB420=5, "May", IF(AB420=6, "June", IF(AB420=7, "July", IF(AB420=8, "August", IF(AB420=9, "September", IF(AB420=10, "October", IF(AB420=11, "November", IF(AB420=12, "December", "Other"))))))))))))</f>
        <v>October</v>
      </c>
      <c r="AD420" s="1"/>
      <c r="AE420" s="1"/>
      <c r="AF420" s="1" t="s">
        <v>23868</v>
      </c>
      <c r="AG420" s="1" t="str">
        <f t="shared" si="180"/>
        <v xml:space="preserve">Seed </v>
      </c>
      <c r="AH420" s="2" t="str">
        <f t="shared" si="181"/>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I420" s="1" t="s">
        <v>15153</v>
      </c>
      <c r="AJ420" s="1" t="s">
        <v>53</v>
      </c>
      <c r="AK420" s="1" t="s">
        <v>17106</v>
      </c>
      <c r="AL420" s="1" t="str">
        <f t="shared" si="191"/>
        <v>Unscented</v>
      </c>
      <c r="AM420" s="1" t="b">
        <v>0</v>
      </c>
      <c r="AN420" s="1" t="b">
        <v>1</v>
      </c>
      <c r="AO420" s="1" t="b">
        <v>0</v>
      </c>
      <c r="AP420" s="5" t="s">
        <v>28</v>
      </c>
      <c r="AQ420" s="5" t="str">
        <f t="shared" si="182"/>
        <v>Light, Medium, Heavy</v>
      </c>
      <c r="AR420" s="1" t="s">
        <v>10</v>
      </c>
      <c r="AS420" s="1" t="str">
        <f t="shared" si="192"/>
        <v>None, Partial</v>
      </c>
      <c r="AT420" s="1" t="str">
        <f t="shared" si="183"/>
        <v>Partial, Full</v>
      </c>
      <c r="AU420" s="1" t="s">
        <v>11</v>
      </c>
      <c r="AV420" s="1" t="str">
        <f t="shared" si="184"/>
        <v>Dry, Moist</v>
      </c>
      <c r="AW420" s="1" t="s">
        <v>123</v>
      </c>
      <c r="AX420" s="1" t="str">
        <f t="shared" si="185"/>
        <v>Acid, Neutral</v>
      </c>
      <c r="AY420" s="1" t="b">
        <v>1</v>
      </c>
      <c r="AZ420" s="1" t="b">
        <v>0</v>
      </c>
      <c r="BA420" s="1" t="b">
        <v>0</v>
      </c>
      <c r="BC420" t="str">
        <f t="shared" si="186"/>
        <v>FALSE</v>
      </c>
      <c r="BE420" t="str">
        <f t="shared" si="187"/>
        <v>FALSE</v>
      </c>
      <c r="BF420" s="1" t="b">
        <v>1</v>
      </c>
      <c r="BG420" s="1" t="b">
        <v>0</v>
      </c>
      <c r="BH420" s="1" t="b">
        <v>1</v>
      </c>
      <c r="BJ420" s="1" t="str">
        <f t="shared" si="188"/>
        <v>FALSE</v>
      </c>
      <c r="BL420" t="str">
        <f t="shared" si="189"/>
        <v>FALSE</v>
      </c>
      <c r="BM420" s="1" t="b">
        <v>0</v>
      </c>
      <c r="BN420" s="1" t="b">
        <v>0</v>
      </c>
      <c r="BO420" s="1">
        <f t="shared" si="193"/>
        <v>14</v>
      </c>
      <c r="BP420" s="1" t="s">
        <v>15154</v>
      </c>
      <c r="BQ420" s="1" cm="1">
        <f t="array" ref="BQ420">_xlfn.IFS(BP420="None Known",0, LEN(BP420)&gt;500, 5,LEN(BP420)&gt;400, 4, LEN(BP420)&gt;300, 3, LEN(BP420)&gt;200, 2, LEN(BP420)&gt;1, 1)</f>
        <v>4</v>
      </c>
      <c r="BR420" s="16" t="s">
        <v>24857</v>
      </c>
      <c r="BS420" s="1">
        <v>3</v>
      </c>
      <c r="BT420" s="1" t="s">
        <v>15155</v>
      </c>
      <c r="BU420" s="1">
        <v>1</v>
      </c>
      <c r="BV420" s="1" t="s">
        <v>150</v>
      </c>
      <c r="BW420" s="1" t="s">
        <v>31</v>
      </c>
      <c r="BX420" s="1"/>
      <c r="BY420" t="str">
        <f>_xlfn.XLOOKUP($B420,Img_lookup!A:A,Img_lookup!B:B, "Not available")</f>
        <v>2e216eea-0fff-4bc5-b511-abf0f16ac6c2</v>
      </c>
      <c r="BZ420" t="str">
        <f>_xlfn.XLOOKUP($B420,Img_lookup!A:A,Img_lookup!C:C, "Not available")</f>
        <v>American Chestnut (Castanea dentata) (1932) by Mary Vaux Walcott. Original from The Smithsonian. Digitally enhanced by rawpixel.</v>
      </c>
      <c r="CA420" t="str">
        <f>_xlfn.XLOOKUP($B420,Img_lookup!A:A,Img_lookup!D:D, "Not available")</f>
        <v>Free Public Domain Illustrations by rawpixel</v>
      </c>
      <c r="CB420" t="str">
        <f>_xlfn.XLOOKUP($B420,Img_lookup!A:A,Img_lookup!E:E, "https://imgur.com/aT5wafe")</f>
        <v>https://api.openverse.engineering/v1/images/2e216eea-0fff-4bc5-b511-abf0f16ac6c2/thumb/</v>
      </c>
    </row>
    <row r="421" spans="1:80" ht="13" x14ac:dyDescent="0.15">
      <c r="A421" s="1" t="s">
        <v>486</v>
      </c>
      <c r="B421" s="1" t="s">
        <v>15141</v>
      </c>
      <c r="C421" s="1" t="s">
        <v>15142</v>
      </c>
      <c r="D421" s="1" t="s">
        <v>15143</v>
      </c>
      <c r="E421" s="1" t="s">
        <v>195</v>
      </c>
      <c r="F421" s="1" t="s">
        <v>62</v>
      </c>
      <c r="G421" s="1" t="s">
        <v>62</v>
      </c>
      <c r="H421" s="11" t="str">
        <f t="shared" si="195"/>
        <v>Perennial</v>
      </c>
      <c r="I421" s="1" t="s">
        <v>17107</v>
      </c>
      <c r="J421" s="1">
        <v>25</v>
      </c>
      <c r="L421" t="str" cm="1">
        <f t="array" ref="L421">_xlfn.IFS(J421+K421="", "Unknown", J421+K421&gt;3, "Large", J421+K421&gt;0.5, "Medium", J421+K421&gt;0, "Small")</f>
        <v>Large</v>
      </c>
      <c r="M421" s="1">
        <v>4</v>
      </c>
      <c r="N421" cm="1">
        <f t="array" ref="N421">IF($M421="",INDEX($M$2:$M$2176,MATCH(1,INDEX(($A$2:$A$2176=$A421)*($M$2:$M$2176&lt;&gt;""),0),0)),$M421)</f>
        <v>4</v>
      </c>
      <c r="O421" s="2" t="str">
        <f t="shared" si="190"/>
        <v>Hardy to cold</v>
      </c>
      <c r="P421" s="1" t="s">
        <v>15144</v>
      </c>
      <c r="R421" t="str">
        <f t="shared" si="194"/>
        <v>Medium</v>
      </c>
      <c r="T421" s="1"/>
      <c r="U421" s="1"/>
      <c r="V421" s="1">
        <v>7</v>
      </c>
      <c r="W421" s="6">
        <f t="shared" si="200"/>
        <v>7</v>
      </c>
      <c r="X421" t="str">
        <f>IF(W421=1, "January", IF(W421=2, "February", IF(W421=3, "March", IF(W421=4, "April", IF(W421=5, "May", IF(W421=6, "June", IF(W421=7, "July", IF(W421=8, "August", IF(W421=9, "September", IF(W421=10, "October", IF(W421=11, "November", IF(W421=12, "December", "Other"))))))))))))</f>
        <v>July</v>
      </c>
      <c r="Y421" s="1"/>
      <c r="Z421" s="1"/>
      <c r="AA421" s="1">
        <v>10</v>
      </c>
      <c r="AB421" s="1">
        <f t="shared" si="201"/>
        <v>10</v>
      </c>
      <c r="AC421" s="1" t="str">
        <f>IF(AB421=1, "January", IF(AB421=2, "February", IF(AB421=3, "March", IF(AB421=4, "April", IF(AB421=5, "May", IF(AB421=6, "June", IF(AB421=7, "July", IF(AB421=8, "August", IF(AB421=9, "September", IF(AB421=10, "October", IF(AB421=11, "November", IF(AB421=12, "December", "Other"))))))))))))</f>
        <v>October</v>
      </c>
      <c r="AD421" s="1"/>
      <c r="AE421" s="1"/>
      <c r="AF421" s="1" t="s">
        <v>23868</v>
      </c>
      <c r="AG421" s="1" t="str">
        <f t="shared" si="180"/>
        <v xml:space="preserve">Seed </v>
      </c>
      <c r="AH421" s="2" t="str">
        <f t="shared" si="181"/>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I421" s="1" t="s">
        <v>15145</v>
      </c>
      <c r="AJ421" s="1" t="s">
        <v>53</v>
      </c>
      <c r="AK421" s="1" t="s">
        <v>17106</v>
      </c>
      <c r="AL421" s="1" t="str">
        <f t="shared" si="191"/>
        <v>Unscented</v>
      </c>
      <c r="AM421" s="1" t="b">
        <v>0</v>
      </c>
      <c r="AN421" s="1" t="b">
        <v>1</v>
      </c>
      <c r="AO421" s="1" t="b">
        <v>0</v>
      </c>
      <c r="AP421" s="5" t="s">
        <v>28</v>
      </c>
      <c r="AQ421" s="5" t="str">
        <f t="shared" si="182"/>
        <v>Light, Medium, Heavy</v>
      </c>
      <c r="AR421" s="1" t="s">
        <v>10</v>
      </c>
      <c r="AS421" s="1" t="str">
        <f t="shared" si="192"/>
        <v>None, Partial</v>
      </c>
      <c r="AT421" s="1" t="str">
        <f t="shared" si="183"/>
        <v>Partial, Full</v>
      </c>
      <c r="AU421" s="1" t="s">
        <v>11</v>
      </c>
      <c r="AV421" s="1" t="str">
        <f t="shared" si="184"/>
        <v>Dry, Moist</v>
      </c>
      <c r="AW421" s="1" t="s">
        <v>123</v>
      </c>
      <c r="AX421" s="1" t="str">
        <f t="shared" si="185"/>
        <v>Acid, Neutral</v>
      </c>
      <c r="AY421" s="1" t="b">
        <v>0</v>
      </c>
      <c r="AZ421" s="1" t="b">
        <v>0</v>
      </c>
      <c r="BA421" s="1" t="b">
        <v>0</v>
      </c>
      <c r="BC421" t="str">
        <f t="shared" si="186"/>
        <v>FALSE</v>
      </c>
      <c r="BE421" t="str">
        <f t="shared" si="187"/>
        <v>FALSE</v>
      </c>
      <c r="BF421" s="1" t="b">
        <v>1</v>
      </c>
      <c r="BG421" s="1" t="b">
        <v>0</v>
      </c>
      <c r="BH421" s="1" t="b">
        <v>1</v>
      </c>
      <c r="BJ421" s="1" t="str">
        <f t="shared" si="188"/>
        <v>FALSE</v>
      </c>
      <c r="BL421" t="str">
        <f t="shared" si="189"/>
        <v>FALSE</v>
      </c>
      <c r="BM421" s="1" t="b">
        <v>0</v>
      </c>
      <c r="BN421" s="1" t="b">
        <v>0</v>
      </c>
      <c r="BO421" s="1">
        <f t="shared" si="193"/>
        <v>12</v>
      </c>
      <c r="BP421" s="1" t="s">
        <v>15146</v>
      </c>
      <c r="BQ421" s="1" cm="1">
        <f t="array" ref="BQ421">_xlfn.IFS(BP421="None Known",0, LEN(BP421)&gt;500, 5,LEN(BP421)&gt;400, 4, LEN(BP421)&gt;300, 3, LEN(BP421)&gt;200, 2, LEN(BP421)&gt;1, 1)</f>
        <v>1</v>
      </c>
      <c r="BR421" s="1" t="s">
        <v>24858</v>
      </c>
      <c r="BS421" s="1">
        <v>3</v>
      </c>
      <c r="BT421" s="1" t="s">
        <v>15147</v>
      </c>
      <c r="BU421" s="1">
        <v>2</v>
      </c>
      <c r="BV421" s="1" t="s">
        <v>34</v>
      </c>
      <c r="BW421" s="1" t="s">
        <v>31</v>
      </c>
      <c r="BX421" s="1"/>
      <c r="BY421" t="str">
        <f>_xlfn.XLOOKUP($B421,Img_lookup!A:A,Img_lookup!B:B, "Not available")</f>
        <v>34026028-7ed9-43e3-8b75-6d0f44c8d209</v>
      </c>
      <c r="BZ421" t="str">
        <f>_xlfn.XLOOKUP($B421,Img_lookup!A:A,Img_lookup!C:C, "Not available")</f>
        <v>Chinese chestnut (Castanea mollissima), Non-native</v>
      </c>
      <c r="CA421" t="str">
        <f>_xlfn.XLOOKUP($B421,Img_lookup!A:A,Img_lookup!D:D, "Not available")</f>
        <v>Frederick County Forest Conservancy District Board</v>
      </c>
      <c r="CB421" t="str">
        <f>_xlfn.XLOOKUP($B421,Img_lookup!A:A,Img_lookup!E:E, "https://imgur.com/aT5wafe")</f>
        <v>https://api.openverse.engineering/v1/images/34026028-7ed9-43e3-8b75-6d0f44c8d209/thumb/</v>
      </c>
    </row>
    <row r="422" spans="1:80" ht="409.6" x14ac:dyDescent="0.15">
      <c r="A422" s="1" t="s">
        <v>486</v>
      </c>
      <c r="B422" s="1" t="s">
        <v>6761</v>
      </c>
      <c r="C422" s="1" t="s">
        <v>6762</v>
      </c>
      <c r="D422" s="1" t="s">
        <v>6763</v>
      </c>
      <c r="E422" s="1" t="s">
        <v>6764</v>
      </c>
      <c r="F422" s="1" t="s">
        <v>62</v>
      </c>
      <c r="G422" s="1" t="s">
        <v>62</v>
      </c>
      <c r="H422" s="11" t="str">
        <f t="shared" si="195"/>
        <v>Perennial</v>
      </c>
      <c r="I422" s="1" t="s">
        <v>17107</v>
      </c>
      <c r="J422" s="1">
        <v>30</v>
      </c>
      <c r="K422" s="1">
        <v>15</v>
      </c>
      <c r="L422" t="str" cm="1">
        <f t="array" ref="L422">_xlfn.IFS(J422+K422="", "Unknown", J422+K422&gt;3, "Large", J422+K422&gt;0.5, "Medium", J422+K422&gt;0, "Small")</f>
        <v>Large</v>
      </c>
      <c r="M422" s="1">
        <v>5</v>
      </c>
      <c r="N422" cm="1">
        <f t="array" ref="N422">IF($M422="",INDEX($M$2:$M$2176,MATCH(1,INDEX(($A$2:$A$2176=$A422)*($M$2:$M$2176&lt;&gt;""),0),0)),$M422)</f>
        <v>5</v>
      </c>
      <c r="O422" s="2" t="str">
        <f t="shared" si="190"/>
        <v>Seasonal outdoors</v>
      </c>
      <c r="P422" s="1" t="s">
        <v>6765</v>
      </c>
      <c r="Q422" s="1" t="s">
        <v>17110</v>
      </c>
      <c r="R422" t="str">
        <f t="shared" si="194"/>
        <v>Medium</v>
      </c>
      <c r="T422" s="1"/>
      <c r="U422" s="1"/>
      <c r="V422" s="1">
        <v>7</v>
      </c>
      <c r="W422" s="6">
        <f t="shared" si="200"/>
        <v>7</v>
      </c>
      <c r="X422" t="str">
        <f>IF(W422=1, "January", IF(W422=2, "February", IF(W422=3, "March", IF(W422=4, "April", IF(W422=5, "May", IF(W422=6, "June", IF(W422=7, "July", IF(W422=8, "August", IF(W422=9, "September", IF(W422=10, "October", IF(W422=11, "November", IF(W422=12, "December", "Other"))))))))))))</f>
        <v>July</v>
      </c>
      <c r="Y422" s="1"/>
      <c r="Z422" s="1"/>
      <c r="AA422" s="1">
        <v>10</v>
      </c>
      <c r="AB422" s="1">
        <f t="shared" si="201"/>
        <v>10</v>
      </c>
      <c r="AC422" s="1" t="str">
        <f>IF(AB422=1, "January", IF(AB422=2, "February", IF(AB422=3, "March", IF(AB422=4, "April", IF(AB422=5, "May", IF(AB422=6, "June", IF(AB422=7, "July", IF(AB422=8, "August", IF(AB422=9, "September", IF(AB422=10, "October", IF(AB422=11, "November", IF(AB422=12, "December", "Other"))))))))))))</f>
        <v>October</v>
      </c>
      <c r="AD422" s="1"/>
      <c r="AE422" s="1"/>
      <c r="AF422" s="1" t="s">
        <v>23868</v>
      </c>
      <c r="AG422" s="1" t="str">
        <f t="shared" si="180"/>
        <v xml:space="preserve">Seed </v>
      </c>
      <c r="AH422" s="2" t="str">
        <f t="shared" si="181"/>
        <v>Where possible sow the seed as soon as it is ripe in a cold frame or in a seed bed outdoors[78]. The seed must be protected from mice and squirrels. The seed has a short viability and must not be allowed to become dry. It can be stored in a cool place, such as the salad compartment of a fridge, for a few months if it is kept moist, but check regularly for signs of germination. The seed should germinate in late winter or early spring. If sown in an outdoor seedbed, the plants can be left in situ for 1 - 2 years before planting them out in their permanent positions. If grown in pots, the plants can be put out into their permanent positions in the summer or autumn, making sure to give them some protection from the cold in their first winter[K].</v>
      </c>
      <c r="AI422" s="1" t="s">
        <v>6766</v>
      </c>
      <c r="AJ422" s="1" t="s">
        <v>26</v>
      </c>
      <c r="AK422" s="1" t="s">
        <v>17106</v>
      </c>
      <c r="AL422" s="1" t="str">
        <f t="shared" si="191"/>
        <v>Unscented</v>
      </c>
      <c r="AM422" s="1" t="b">
        <v>0</v>
      </c>
      <c r="AN422" s="1" t="b">
        <v>1</v>
      </c>
      <c r="AO422" s="1" t="b">
        <v>0</v>
      </c>
      <c r="AP422" s="5" t="s">
        <v>28</v>
      </c>
      <c r="AQ422" s="5" t="str">
        <f t="shared" si="182"/>
        <v>Light, Medium, Heavy</v>
      </c>
      <c r="AR422" s="1" t="s">
        <v>30</v>
      </c>
      <c r="AS422" s="1" t="str">
        <f t="shared" si="192"/>
        <v>None</v>
      </c>
      <c r="AT422" s="1" t="str">
        <f t="shared" si="183"/>
        <v>Full</v>
      </c>
      <c r="AU422" s="1" t="s">
        <v>11</v>
      </c>
      <c r="AV422" s="1" t="str">
        <f t="shared" si="184"/>
        <v>Dry, Moist</v>
      </c>
      <c r="AW422" s="1" t="s">
        <v>123</v>
      </c>
      <c r="AX422" s="1" t="str">
        <f t="shared" si="185"/>
        <v>Acid, Neutral</v>
      </c>
      <c r="AY422" s="1" t="b">
        <v>1</v>
      </c>
      <c r="AZ422" s="1" t="b">
        <v>0</v>
      </c>
      <c r="BA422" s="1" t="b">
        <v>0</v>
      </c>
      <c r="BB422" s="1" t="s">
        <v>29</v>
      </c>
      <c r="BC422" t="str">
        <f t="shared" si="186"/>
        <v>TRUE</v>
      </c>
      <c r="BE422" t="str">
        <f t="shared" si="187"/>
        <v>FALSE</v>
      </c>
      <c r="BF422" s="1" t="b">
        <v>1</v>
      </c>
      <c r="BG422" s="1" t="b">
        <v>0</v>
      </c>
      <c r="BH422" s="1" t="b">
        <v>1</v>
      </c>
      <c r="BI422" s="1" t="s">
        <v>77</v>
      </c>
      <c r="BJ422" s="1" t="str">
        <f t="shared" si="188"/>
        <v>TRUE</v>
      </c>
      <c r="BL422" t="str">
        <f t="shared" si="189"/>
        <v>FALSE</v>
      </c>
      <c r="BM422" s="1" t="b">
        <v>0</v>
      </c>
      <c r="BN422" s="1" t="b">
        <v>1</v>
      </c>
      <c r="BO422" s="1">
        <f t="shared" si="193"/>
        <v>22</v>
      </c>
      <c r="BP422" s="1" t="s">
        <v>6767</v>
      </c>
      <c r="BQ422" s="1" cm="1">
        <f t="array" ref="BQ422">_xlfn.IFS(BP422="None Known",0, LEN(BP422)&gt;500, 5,LEN(BP422)&gt;400, 4, LEN(BP422)&gt;300, 3, LEN(BP422)&gt;200, 2, LEN(BP422)&gt;1, 1)</f>
        <v>5</v>
      </c>
      <c r="BR422" s="16" t="s">
        <v>24859</v>
      </c>
      <c r="BS422" s="1">
        <v>5</v>
      </c>
      <c r="BT422" s="1" t="s">
        <v>6768</v>
      </c>
      <c r="BU422" s="1">
        <v>2</v>
      </c>
      <c r="BV422" s="1" t="s">
        <v>6769</v>
      </c>
      <c r="BW422" s="1" t="s">
        <v>31</v>
      </c>
      <c r="BX422" s="1"/>
      <c r="BY422" t="str">
        <f>_xlfn.XLOOKUP($B422,Img_lookup!A:A,Img_lookup!B:B, "Not available")</f>
        <v>a5d5c0ce-014c-4a35-b220-33d6beaad39f</v>
      </c>
      <c r="BZ422" t="str">
        <f>_xlfn.XLOOKUP($B422,Img_lookup!A:A,Img_lookup!C:C, "Not available")</f>
        <v>casta√±o com√∫n (Castanea sativa)</v>
      </c>
      <c r="CA422" t="str">
        <f>_xlfn.XLOOKUP($B422,Img_lookup!A:A,Img_lookup!D:D, "Not available")</f>
        <v>R.Duran</v>
      </c>
      <c r="CB422" t="str">
        <f>_xlfn.XLOOKUP($B422,Img_lookup!A:A,Img_lookup!E:E, "https://imgur.com/aT5wafe")</f>
        <v>https://api.openverse.engineering/v1/images/a5d5c0ce-014c-4a35-b220-33d6beaad39f/thumb/</v>
      </c>
    </row>
    <row r="423" spans="1:80" ht="13" x14ac:dyDescent="0.15">
      <c r="A423" s="1" t="s">
        <v>486</v>
      </c>
      <c r="B423" s="1" t="s">
        <v>6867</v>
      </c>
      <c r="C423" s="1" t="s">
        <v>6868</v>
      </c>
      <c r="D423" s="1" t="s">
        <v>6869</v>
      </c>
      <c r="E423" s="1" t="s">
        <v>606</v>
      </c>
      <c r="F423" s="1" t="s">
        <v>62</v>
      </c>
      <c r="G423" s="1" t="s">
        <v>62</v>
      </c>
      <c r="H423" s="11" t="str">
        <f t="shared" si="195"/>
        <v>Perennial</v>
      </c>
      <c r="I423" s="1" t="s">
        <v>17108</v>
      </c>
      <c r="J423" s="1">
        <v>25</v>
      </c>
      <c r="K423" s="1">
        <v>10</v>
      </c>
      <c r="L423" t="str" cm="1">
        <f t="array" ref="L423">_xlfn.IFS(J423+K423="", "Unknown", J423+K423&gt;3, "Large", J423+K423&gt;0.5, "Medium", J423+K423&gt;0, "Small")</f>
        <v>Large</v>
      </c>
      <c r="M423" s="1">
        <v>7</v>
      </c>
      <c r="N423" cm="1">
        <f t="array" ref="N423">IF($M423="",INDEX($M$2:$M$2176,MATCH(1,INDEX(($A$2:$A$2176=$A423)*($M$2:$M$2176&lt;&gt;""),0),0)),$M423)</f>
        <v>7</v>
      </c>
      <c r="O423" s="2" t="str">
        <f t="shared" si="190"/>
        <v>Seasonal outdoors</v>
      </c>
      <c r="P423" s="1" t="s">
        <v>6870</v>
      </c>
      <c r="R423" t="str">
        <f t="shared" si="194"/>
        <v>Medium</v>
      </c>
      <c r="S423" s="1" t="s">
        <v>24</v>
      </c>
      <c r="T423" s="1" t="str">
        <f>LEFT(S423,FIND("-",S423)-1)</f>
        <v xml:space="preserve">1 </v>
      </c>
      <c r="U423" s="1" t="str">
        <f>RIGHT(S423,FIND("-",S423)-1)</f>
        <v>12</v>
      </c>
      <c r="W423"/>
      <c r="AF423" s="1" t="s">
        <v>24860</v>
      </c>
      <c r="AG423" s="1" t="str">
        <f t="shared" si="180"/>
        <v xml:space="preserve">Seed </v>
      </c>
      <c r="AH423" s="2" t="str">
        <f t="shared" si="181"/>
        <v>Requires a period of cold stratification and is best sown as soon as it is ripe in a cold frame[138]. The seed has a short viability and should not be allowed to dry out. It can be stored for a few months if kept cool and moist (putting it in a plastic bag that is placed in the salad compartment of a fridge works well). Stored seed should be soaked in warm water for 24 - 48 hours prior to sowing[138]. Germination usually takes place within 1 - 3 months at 15�c[138]. As soon as they are large enough to handle, prick out the seedlings into individual pots and plant them out in mid summer if possible, otherwise grow them on in a cold frame for their first winter and plant them out in late spring. Give the young plants some protection from cold for their first few winters outdoors.</v>
      </c>
      <c r="AI423" s="1" t="s">
        <v>6871</v>
      </c>
      <c r="AJ423" s="1" t="s">
        <v>6872</v>
      </c>
      <c r="AK423" s="1" t="s">
        <v>17106</v>
      </c>
      <c r="AL423" s="1" t="str">
        <f t="shared" si="191"/>
        <v>Scented</v>
      </c>
      <c r="AM423" s="1" t="b">
        <v>1</v>
      </c>
      <c r="AN423" s="1" t="b">
        <v>1</v>
      </c>
      <c r="AO423" s="1" t="b">
        <v>0</v>
      </c>
      <c r="AP423" s="5" t="s">
        <v>493</v>
      </c>
      <c r="AQ423" s="5" t="str">
        <f t="shared" si="182"/>
        <v>Medium, Heavy</v>
      </c>
      <c r="AR423" s="1" t="s">
        <v>120</v>
      </c>
      <c r="AS423" s="1" t="str">
        <f t="shared" si="192"/>
        <v>Partial</v>
      </c>
      <c r="AT423" s="1" t="str">
        <f t="shared" si="183"/>
        <v>Partial</v>
      </c>
      <c r="AU423" s="1" t="s">
        <v>29</v>
      </c>
      <c r="AV423" s="1" t="str">
        <f t="shared" si="184"/>
        <v>Moist</v>
      </c>
      <c r="AW423" s="1" t="s">
        <v>123</v>
      </c>
      <c r="AX423" s="1" t="str">
        <f t="shared" si="185"/>
        <v>Acid, Neutral</v>
      </c>
      <c r="AY423" s="1" t="b">
        <v>0</v>
      </c>
      <c r="AZ423" s="1" t="b">
        <v>0</v>
      </c>
      <c r="BA423" s="1" t="b">
        <v>0</v>
      </c>
      <c r="BC423" t="str">
        <f t="shared" si="186"/>
        <v>FALSE</v>
      </c>
      <c r="BE423" t="str">
        <f t="shared" si="187"/>
        <v>FALSE</v>
      </c>
      <c r="BF423" s="1" t="b">
        <v>0</v>
      </c>
      <c r="BG423" s="1" t="b">
        <v>0</v>
      </c>
      <c r="BH423" s="1" t="b">
        <v>0</v>
      </c>
      <c r="BJ423" s="1" t="str">
        <f t="shared" si="188"/>
        <v>FALSE</v>
      </c>
      <c r="BL423" t="str">
        <f t="shared" si="189"/>
        <v>FALSE</v>
      </c>
      <c r="BM423" s="1" t="b">
        <v>0</v>
      </c>
      <c r="BN423" s="1" t="b">
        <v>0</v>
      </c>
      <c r="BO423" s="1">
        <f t="shared" si="193"/>
        <v>6</v>
      </c>
      <c r="BP423" s="1" t="s">
        <v>31</v>
      </c>
      <c r="BQ423" s="1" cm="1">
        <f t="array" ref="BQ423">_xlfn.IFS(BP423="None Known",0, LEN(BP423)&gt;500, 5,LEN(BP423)&gt;400, 4, LEN(BP423)&gt;300, 3, LEN(BP423)&gt;200, 2, LEN(BP423)&gt;1, 1)</f>
        <v>0</v>
      </c>
      <c r="BR423" s="1" t="s">
        <v>25264</v>
      </c>
      <c r="BS423" s="1">
        <v>2</v>
      </c>
      <c r="BT423" s="1" t="s">
        <v>31</v>
      </c>
      <c r="BU423" s="1">
        <v>0</v>
      </c>
      <c r="BV423" s="1" t="s">
        <v>34</v>
      </c>
      <c r="BW423" s="1" t="s">
        <v>31</v>
      </c>
      <c r="BX423" s="1"/>
      <c r="BY423" t="str">
        <f>_xlfn.XLOOKUP($B423,Img_lookup!A:A,Img_lookup!B:B, "Not available")</f>
        <v>94aa1a00-4802-4f75-85c6-84d23172b87b</v>
      </c>
      <c r="BZ423" t="str">
        <f>_xlfn.XLOOKUP($B423,Img_lookup!A:A,Img_lookup!C:C, "Not available")</f>
        <v>Castanopsis cuspidata</v>
      </c>
      <c r="CA423" t="str">
        <f>_xlfn.XLOOKUP($B423,Img_lookup!A:A,Img_lookup!D:D, "Not available")</f>
        <v>Joi</v>
      </c>
      <c r="CB423" t="str">
        <f>_xlfn.XLOOKUP($B423,Img_lookup!A:A,Img_lookup!E:E, "https://imgur.com/aT5wafe")</f>
        <v>https://api.openverse.engineering/v1/images/94aa1a00-4802-4f75-85c6-84d23172b87b/thumb/</v>
      </c>
    </row>
    <row r="424" spans="1:80" ht="13" x14ac:dyDescent="0.15">
      <c r="A424" s="1" t="s">
        <v>193</v>
      </c>
      <c r="B424" s="1" t="s">
        <v>8110</v>
      </c>
      <c r="C424" s="1" t="s">
        <v>8111</v>
      </c>
      <c r="E424" s="1" t="s">
        <v>8112</v>
      </c>
      <c r="F424" s="1" t="s">
        <v>62</v>
      </c>
      <c r="G424" s="1" t="s">
        <v>62</v>
      </c>
      <c r="H424" s="11" t="str">
        <f t="shared" si="195"/>
        <v>Perennial</v>
      </c>
      <c r="I424" s="1" t="s">
        <v>17108</v>
      </c>
      <c r="J424" s="1">
        <v>18</v>
      </c>
      <c r="K424" s="1">
        <v>8</v>
      </c>
      <c r="L424" t="str" cm="1">
        <f t="array" ref="L424">_xlfn.IFS(J424+K424="", "Unknown", J424+K424&gt;3, "Large", J424+K424&gt;0.5, "Medium", J424+K424&gt;0, "Small")</f>
        <v>Large</v>
      </c>
      <c r="M424" s="1">
        <v>9</v>
      </c>
      <c r="N424" cm="1">
        <f t="array" ref="N424">IF($M424="",INDEX($M$2:$M$2176,MATCH(1,INDEX(($A$2:$A$2176=$A424)*($M$2:$M$2176&lt;&gt;""),0),0)),$M424)</f>
        <v>9</v>
      </c>
      <c r="O424" s="2" t="str">
        <f t="shared" si="190"/>
        <v>Grown indoors</v>
      </c>
      <c r="P424" s="1" t="s">
        <v>8113</v>
      </c>
      <c r="R424" t="str">
        <f t="shared" si="194"/>
        <v>Medium</v>
      </c>
      <c r="S424" s="1" t="s">
        <v>24</v>
      </c>
      <c r="T424" s="1" t="str">
        <f>LEFT(S424,FIND("-",S424)-1)</f>
        <v xml:space="preserve">1 </v>
      </c>
      <c r="U424" s="1" t="str">
        <f>RIGHT(S424,FIND("-",S424)-1)</f>
        <v>12</v>
      </c>
      <c r="V424" s="1" t="s">
        <v>109</v>
      </c>
      <c r="W424" s="6" t="str">
        <f t="shared" ref="W424:W429" si="202">IF(ISNUMBER(SEARCH("-",V424)),TRIM(LEFT(V424,FIND("-",V424)-1)),V424)</f>
        <v>9</v>
      </c>
      <c r="X424" t="str">
        <f>IF(W424="1", "January", IF(W424="2", "February", IF(W424="3", "March", IF(W424="4", "April", IF(W424="5", "May", IF(W424="6", "June", IF(W424="7", "July", IF(W424="8", "August", IF(W424="9", "September", IF(W424="10", "October", IF(W424="11", "November", IF(W424="12", "December", "Other"))))))))))))</f>
        <v>September</v>
      </c>
      <c r="Y424" s="2" t="str">
        <f>IF(ISNUMBER(SEARCH("-",V424)),TRIM(RIGHT(V424,LEN(V424)-SEARCH("-",V424))),V424)</f>
        <v>10</v>
      </c>
      <c r="Z424" s="2" t="str">
        <f>IF(Y424="1", "January", IF(Y424="2", "February", IF(Y424="3", "March", IF(Y424="4", "April", IF(Y424="5", "May", IF(Y424="6", "June", IF(Y424="7", "July", IF(Y424="8", "August", IF(Y424="9", "September", IF(Y424="10", "October", IF(Y424="11", "November", IF(Y424="12", "December", "Other"))))))))))))</f>
        <v>October</v>
      </c>
      <c r="AF424" s="1" t="s">
        <v>23869</v>
      </c>
      <c r="AG424" s="1" t="str">
        <f t="shared" si="180"/>
        <v xml:space="preserve">Seed </v>
      </c>
      <c r="AH424" s="2" t="str">
        <f t="shared" si="181"/>
        <v>We have no details on this species but would recommend sowing it in a greenhouse as soon as it is ripe (if you can get hold of ripe seed!). Pre-soak stored seed for 24 hours in warm water and sow in a greenhouse. Prick out the seedlings into individual deep pots as soon as they are large enough to handle. Grow them on for at least the first winter in a greenhouse before planting out in the summer. Give the plants some protection from winter cold for their first year or two outdoors.</v>
      </c>
      <c r="AI424" s="1" t="s">
        <v>8114</v>
      </c>
      <c r="AJ424" s="1" t="s">
        <v>8115</v>
      </c>
      <c r="AK424" s="1" t="s">
        <v>17104</v>
      </c>
      <c r="AL424" s="1" t="str">
        <f t="shared" si="191"/>
        <v>Scented</v>
      </c>
      <c r="AM424" s="1" t="b">
        <v>1</v>
      </c>
      <c r="AN424" s="1" t="b">
        <v>1</v>
      </c>
      <c r="AO424" s="1" t="b">
        <v>0</v>
      </c>
      <c r="AP424" s="5" t="s">
        <v>28</v>
      </c>
      <c r="AQ424" s="5" t="str">
        <f t="shared" si="182"/>
        <v>Light, Medium, Heavy</v>
      </c>
      <c r="AR424" s="1" t="s">
        <v>30</v>
      </c>
      <c r="AS424" s="1" t="str">
        <f t="shared" si="192"/>
        <v>None</v>
      </c>
      <c r="AT424" s="1" t="str">
        <f t="shared" si="183"/>
        <v>Full</v>
      </c>
      <c r="AU424" s="1" t="s">
        <v>29</v>
      </c>
      <c r="AV424" s="1" t="str">
        <f t="shared" si="184"/>
        <v>Moist</v>
      </c>
      <c r="AW424" s="1" t="s">
        <v>12</v>
      </c>
      <c r="AX424" s="1" t="str">
        <f t="shared" si="185"/>
        <v>Acid, Neutral, Alkaline</v>
      </c>
      <c r="AY424" s="1" t="b">
        <v>0</v>
      </c>
      <c r="AZ424" s="1" t="b">
        <v>0</v>
      </c>
      <c r="BA424" s="1" t="b">
        <v>0</v>
      </c>
      <c r="BC424" t="str">
        <f t="shared" si="186"/>
        <v>FALSE</v>
      </c>
      <c r="BE424" t="str">
        <f t="shared" si="187"/>
        <v>FALSE</v>
      </c>
      <c r="BF424" s="1" t="b">
        <v>0</v>
      </c>
      <c r="BG424" s="1" t="b">
        <v>0</v>
      </c>
      <c r="BH424" s="1" t="b">
        <v>0</v>
      </c>
      <c r="BJ424" s="1" t="str">
        <f t="shared" si="188"/>
        <v>FALSE</v>
      </c>
      <c r="BL424" t="str">
        <f t="shared" si="189"/>
        <v>FALSE</v>
      </c>
      <c r="BM424" s="1" t="b">
        <v>1</v>
      </c>
      <c r="BN424" s="1" t="b">
        <v>0</v>
      </c>
      <c r="BO424" s="1">
        <f t="shared" si="193"/>
        <v>10</v>
      </c>
      <c r="BP424" s="1" t="s">
        <v>8116</v>
      </c>
      <c r="BQ424" s="1" cm="1">
        <f t="array" ref="BQ424">_xlfn.IFS(BP424="None Known",0, LEN(BP424)&gt;500, 5,LEN(BP424)&gt;400, 4, LEN(BP424)&gt;300, 3, LEN(BP424)&gt;200, 2, LEN(BP424)&gt;1, 1)</f>
        <v>3</v>
      </c>
      <c r="BR424" s="1" t="s">
        <v>25265</v>
      </c>
      <c r="BS424" s="1">
        <v>2</v>
      </c>
      <c r="BT424" s="1" t="s">
        <v>8117</v>
      </c>
      <c r="BU424" s="1">
        <v>1</v>
      </c>
      <c r="BW424" s="1" t="s">
        <v>8118</v>
      </c>
      <c r="BX424" s="1"/>
      <c r="BY424" t="str">
        <f>_xlfn.XLOOKUP($B424,Img_lookup!A:A,Img_lookup!B:B, "Not available")</f>
        <v>d1a3f99a-a195-498f-b385-eba624df56a0</v>
      </c>
      <c r="BZ424" t="str">
        <f>_xlfn.XLOOKUP($B424,Img_lookup!A:A,Img_lookup!C:C, "Not available")</f>
        <v>Castanospermum australe - Australian rainforest flowering tree</v>
      </c>
      <c r="CA424" t="str">
        <f>_xlfn.XLOOKUP($B424,Img_lookup!A:A,Img_lookup!D:D, "Not available")</f>
        <v>Tatters ‚úæ</v>
      </c>
      <c r="CB424" t="str">
        <f>_xlfn.XLOOKUP($B424,Img_lookup!A:A,Img_lookup!E:E, "https://imgur.com/aT5wafe")</f>
        <v>https://api.openverse.engineering/v1/images/d1a3f99a-a195-498f-b385-eba624df56a0/thumb/</v>
      </c>
    </row>
    <row r="425" spans="1:80" ht="409.6" x14ac:dyDescent="0.15">
      <c r="A425" s="1" t="s">
        <v>979</v>
      </c>
      <c r="B425" s="1" t="s">
        <v>14147</v>
      </c>
      <c r="C425" s="1" t="s">
        <v>14148</v>
      </c>
      <c r="D425" s="1" t="s">
        <v>14149</v>
      </c>
      <c r="E425" s="1" t="s">
        <v>14150</v>
      </c>
      <c r="F425" s="1" t="s">
        <v>62</v>
      </c>
      <c r="G425" s="1" t="s">
        <v>62</v>
      </c>
      <c r="H425" s="11" t="str">
        <f t="shared" si="195"/>
        <v>Perennial</v>
      </c>
      <c r="I425" s="1" t="s">
        <v>17107</v>
      </c>
      <c r="J425" s="1">
        <v>10</v>
      </c>
      <c r="L425" t="str" cm="1">
        <f t="array" ref="L425">_xlfn.IFS(J425+K425="", "Unknown", J425+K425&gt;3, "Large", J425+K425&gt;0.5, "Medium", J425+K425&gt;0, "Small")</f>
        <v>Large</v>
      </c>
      <c r="M425" s="1">
        <v>5</v>
      </c>
      <c r="N425" cm="1">
        <f t="array" ref="N425">IF($M425="",INDEX($M$2:$M$2176,MATCH(1,INDEX(($A$2:$A$2176=$A425)*($M$2:$M$2176&lt;&gt;""),0),0)),$M425)</f>
        <v>5</v>
      </c>
      <c r="O425" s="2" t="str">
        <f t="shared" si="190"/>
        <v>Seasonal outdoors</v>
      </c>
      <c r="P425" s="1" t="s">
        <v>14151</v>
      </c>
      <c r="R425" t="str">
        <f t="shared" si="194"/>
        <v>Medium</v>
      </c>
      <c r="T425" s="1"/>
      <c r="U425" s="1"/>
      <c r="V425" s="1" t="s">
        <v>51</v>
      </c>
      <c r="W425" s="6" t="str">
        <f t="shared" si="202"/>
        <v>7</v>
      </c>
      <c r="X425" t="str">
        <f>IF(W425="1", "January", IF(W425="2", "February", IF(W425="3", "March", IF(W425="4", "April", IF(W425="5", "May", IF(W425="6", "June", IF(W425="7", "July", IF(W425="8", "August", IF(W425="9", "September", IF(W425="10", "October", IF(W425="11", "November", IF(W425="12", "December", "Other"))))))))))))</f>
        <v>July</v>
      </c>
      <c r="Y425" s="2" t="str">
        <f>IF(ISNUMBER(SEARCH("-",V425)),TRIM(RIGHT(V425,LEN(V425)-SEARCH("-",V425))),V425)</f>
        <v>8</v>
      </c>
      <c r="Z425" s="2" t="str">
        <f>IF(Y425="1", "January", IF(Y425="2", "February", IF(Y425="3", "March", IF(Y425="4", "April", IF(Y425="5", "May", IF(Y425="6", "June", IF(Y425="7", "July", IF(Y425="8", "August", IF(Y425="9", "September", IF(Y425="10", "October", IF(Y425="11", "November", IF(Y425="12", "December", "Other"))))))))))))</f>
        <v>August</v>
      </c>
      <c r="AA425" s="1">
        <v>10</v>
      </c>
      <c r="AB425" s="1">
        <f>IF(ISNUMBER(SEARCH("-",AA425)),TRIM(LEFT(AA425,FIND("-",AA425)-1)),AA425)</f>
        <v>10</v>
      </c>
      <c r="AC425" s="1" t="str">
        <f>IF(AB425=1, "January", IF(AB425=2, "February", IF(AB425=3, "March", IF(AB425=4, "April", IF(AB425=5, "May", IF(AB425=6, "June", IF(AB425=7, "July", IF(AB425=8, "August", IF(AB425=9, "September", IF(AB425=10, "October", IF(AB425=11, "November", IF(AB425=12, "December", "Other"))))))))))))</f>
        <v>October</v>
      </c>
      <c r="AD425" s="1"/>
      <c r="AE425" s="1"/>
      <c r="AF425" s="16" t="s">
        <v>24000</v>
      </c>
      <c r="AG425" s="1" t="str">
        <f t="shared" si="180"/>
        <v xml:space="preserve">Seed </v>
      </c>
      <c r="AH425" s="2" t="str">
        <f t="shared" si="181"/>
        <v>Best sown outdoors, or in a cold frame, as soon as it is ripe[200]. Stratify stored seed for 3 weeks at 1�c and sow in spring[200]. When they are large enough to handle, prick the seedlings out into individual pots and grow them on in a cold frame for at least their first winter. Plant them out into their permanent positions in late spring or early summer, after the last expected frosts.
Softwood cuttings, 10cm long, in a frame. They should be taken in late spring to early summer before the leaves are fully developed[200].
Root cuttings in winter[200].</v>
      </c>
      <c r="AI425" s="1" t="s">
        <v>14152</v>
      </c>
      <c r="AJ425" s="1" t="s">
        <v>26</v>
      </c>
      <c r="AK425" s="1" t="s">
        <v>17104</v>
      </c>
      <c r="AL425" s="1" t="str">
        <f t="shared" si="191"/>
        <v>Scented</v>
      </c>
      <c r="AM425" s="1" t="b">
        <v>1</v>
      </c>
      <c r="AN425" s="1" t="b">
        <v>1</v>
      </c>
      <c r="AO425" s="1" t="b">
        <v>0</v>
      </c>
      <c r="AP425" s="5" t="s">
        <v>28</v>
      </c>
      <c r="AQ425" s="5" t="str">
        <f t="shared" si="182"/>
        <v>Light, Medium, Heavy</v>
      </c>
      <c r="AR425" s="1" t="s">
        <v>30</v>
      </c>
      <c r="AS425" s="1" t="str">
        <f t="shared" si="192"/>
        <v>None</v>
      </c>
      <c r="AT425" s="1" t="str">
        <f t="shared" si="183"/>
        <v>Full</v>
      </c>
      <c r="AU425" s="1" t="s">
        <v>29</v>
      </c>
      <c r="AV425" s="1" t="str">
        <f t="shared" si="184"/>
        <v>Moist</v>
      </c>
      <c r="AW425" s="1" t="s">
        <v>12</v>
      </c>
      <c r="AX425" s="1" t="str">
        <f t="shared" si="185"/>
        <v>Acid, Neutral, Alkaline</v>
      </c>
      <c r="AY425" s="1" t="b">
        <v>0</v>
      </c>
      <c r="AZ425" s="1" t="b">
        <v>0</v>
      </c>
      <c r="BA425" s="1" t="b">
        <v>0</v>
      </c>
      <c r="BC425" t="str">
        <f t="shared" si="186"/>
        <v>FALSE</v>
      </c>
      <c r="BD425" s="1" t="s">
        <v>77</v>
      </c>
      <c r="BE425" t="str">
        <f t="shared" si="187"/>
        <v>TRUE</v>
      </c>
      <c r="BF425" s="1" t="b">
        <v>0</v>
      </c>
      <c r="BG425" s="1" t="b">
        <v>0</v>
      </c>
      <c r="BH425" s="1" t="b">
        <v>0</v>
      </c>
      <c r="BI425" s="1" t="s">
        <v>77</v>
      </c>
      <c r="BJ425" s="1" t="str">
        <f t="shared" si="188"/>
        <v>TRUE</v>
      </c>
      <c r="BL425" t="str">
        <f t="shared" si="189"/>
        <v>FALSE</v>
      </c>
      <c r="BM425" s="1" t="b">
        <v>0</v>
      </c>
      <c r="BN425" s="1" t="b">
        <v>0</v>
      </c>
      <c r="BO425" s="1">
        <f t="shared" si="193"/>
        <v>7</v>
      </c>
      <c r="BP425" s="1" t="s">
        <v>31</v>
      </c>
      <c r="BQ425" s="1" cm="1">
        <f t="array" ref="BQ425">_xlfn.IFS(BP425="None Known",0, LEN(BP425)&gt;500, 5,LEN(BP425)&gt;400, 4, LEN(BP425)&gt;300, 3, LEN(BP425)&gt;200, 2, LEN(BP425)&gt;1, 1)</f>
        <v>0</v>
      </c>
      <c r="BR425" s="1" t="s">
        <v>14153</v>
      </c>
      <c r="BS425" s="1">
        <v>2</v>
      </c>
      <c r="BT425" s="1" t="s">
        <v>14154</v>
      </c>
      <c r="BU425" s="1">
        <v>1</v>
      </c>
      <c r="BV425" s="1" t="s">
        <v>431</v>
      </c>
      <c r="BW425" s="1" t="s">
        <v>31</v>
      </c>
      <c r="BX425" s="1"/>
      <c r="BY425" t="str">
        <f>_xlfn.XLOOKUP($B425,Img_lookup!A:A,Img_lookup!B:B, "Not available")</f>
        <v>c7302626-cfe3-4380-a495-f6d6708bf8e0</v>
      </c>
      <c r="BZ425" t="str">
        <f>_xlfn.XLOOKUP($B425,Img_lookup!A:A,Img_lookup!C:C, "Not available")</f>
        <v>Catalpa ovata</v>
      </c>
      <c r="CA425" t="str">
        <f>_xlfn.XLOOKUP($B425,Img_lookup!A:A,Img_lookup!D:D, "Not available")</f>
        <v>Tim Sheerman-Chase</v>
      </c>
      <c r="CB425" t="str">
        <f>_xlfn.XLOOKUP($B425,Img_lookup!A:A,Img_lookup!E:E, "https://imgur.com/aT5wafe")</f>
        <v>https://api.openverse.engineering/v1/images/c7302626-cfe3-4380-a495-f6d6708bf8e0/thumb/</v>
      </c>
    </row>
    <row r="426" spans="1:80" ht="409.6" x14ac:dyDescent="0.15">
      <c r="A426" s="1" t="s">
        <v>182</v>
      </c>
      <c r="B426" s="1" t="s">
        <v>9740</v>
      </c>
      <c r="C426" s="1" t="s">
        <v>9741</v>
      </c>
      <c r="E426" s="1" t="s">
        <v>9742</v>
      </c>
      <c r="F426" s="1" t="s">
        <v>6</v>
      </c>
      <c r="G426" s="1" t="s">
        <v>6</v>
      </c>
      <c r="H426" s="11" t="str">
        <f t="shared" si="195"/>
        <v>Perennial</v>
      </c>
      <c r="J426" s="1">
        <v>0.5</v>
      </c>
      <c r="K426" s="1">
        <v>1</v>
      </c>
      <c r="L426" t="str" cm="1">
        <f t="array" ref="L426">_xlfn.IFS(J426+K426="", "Unknown", J426+K426&gt;3, "Large", J426+K426&gt;0.5, "Medium", J426+K426&gt;0, "Small")</f>
        <v>Medium</v>
      </c>
      <c r="M426" s="1">
        <v>7</v>
      </c>
      <c r="N426" cm="1">
        <f t="array" ref="N426">IF($M426="",INDEX($M$2:$M$2176,MATCH(1,INDEX(($A$2:$A$2176=$A426)*($M$2:$M$2176&lt;&gt;""),0),0)),$M426)</f>
        <v>7</v>
      </c>
      <c r="O426" s="2" t="str">
        <f t="shared" si="190"/>
        <v>Seasonal outdoors</v>
      </c>
      <c r="P426" s="1" t="s">
        <v>9743</v>
      </c>
      <c r="R426" t="str">
        <f t="shared" si="194"/>
        <v>Medium</v>
      </c>
      <c r="T426" s="1"/>
      <c r="U426" s="1"/>
      <c r="V426" s="1">
        <v>4</v>
      </c>
      <c r="W426" s="6">
        <f t="shared" si="202"/>
        <v>4</v>
      </c>
      <c r="X426" t="str">
        <f>IF(W426=1, "January", IF(W426=2, "February", IF(W426=3, "March", IF(W426=4, "April", IF(W426=5, "May", IF(W426=6, "June", IF(W426=7, "July", IF(W426=8, "August", IF(W426=9, "September", IF(W426=10, "October", IF(W426=11, "November", IF(W426=12, "December", "Other"))))))))))))</f>
        <v>April</v>
      </c>
      <c r="Y426" s="1"/>
      <c r="Z426" s="1"/>
      <c r="AA426" s="1">
        <v>9</v>
      </c>
      <c r="AB426" s="1">
        <f>IF(ISNUMBER(SEARCH("-",AA426)),TRIM(LEFT(AA426,FIND("-",AA426)-1)),AA426)</f>
        <v>9</v>
      </c>
      <c r="AC426" s="1" t="str">
        <f>IF(AB426=1, "January", IF(AB426=2, "February", IF(AB426=3, "March", IF(AB426=4, "April", IF(AB426=5, "May", IF(AB426=6, "June", IF(AB426=7, "July", IF(AB426=8, "August", IF(AB426=9, "September", IF(AB426=10, "October", IF(AB426=11, "November", IF(AB426=12, "December", "Other"))))))))))))</f>
        <v>September</v>
      </c>
      <c r="AD426" s="1"/>
      <c r="AE426" s="1"/>
      <c r="AF426" s="16" t="s">
        <v>24001</v>
      </c>
      <c r="AG426" s="1" t="str">
        <f t="shared" si="180"/>
        <v xml:space="preserve">Seed </v>
      </c>
      <c r="AH426" s="2" t="str">
        <f t="shared" si="181"/>
        <v>Best sown as soon as it is ripe in a shady part of a cold frame[200]. If stored seed is used, it should be sown as soon as it is received. Germination can be erratic. Prick out the seedlings as soon as they are large enough to handle and grow them on in a shady part of a greenhouse or cold frame for at least their first winter. Plant them out into their permanent positions during autumn or early winter.
Division in spring or just after flowering[200]. Plants are slow to increase[187].</v>
      </c>
      <c r="AI426" s="1" t="s">
        <v>9744</v>
      </c>
      <c r="AK426" s="1" t="s">
        <v>17104</v>
      </c>
      <c r="AL426" s="1" t="str">
        <f t="shared" si="191"/>
        <v>Unscented</v>
      </c>
      <c r="AM426" s="1" t="b">
        <v>0</v>
      </c>
      <c r="AN426" s="1" t="b">
        <v>1</v>
      </c>
      <c r="AO426" s="1" t="b">
        <v>0</v>
      </c>
      <c r="AP426" s="5" t="s">
        <v>54</v>
      </c>
      <c r="AQ426" s="5" t="str">
        <f t="shared" si="182"/>
        <v>Light, Medium</v>
      </c>
      <c r="AR426" s="1" t="s">
        <v>1788</v>
      </c>
      <c r="AS426" s="1" t="str">
        <f t="shared" si="192"/>
        <v>Partial, Full</v>
      </c>
      <c r="AT426" s="1" t="str">
        <f t="shared" si="183"/>
        <v/>
      </c>
      <c r="AU426" s="1" t="s">
        <v>29</v>
      </c>
      <c r="AV426" s="1" t="str">
        <f t="shared" si="184"/>
        <v>Moist</v>
      </c>
      <c r="AW426" s="1" t="s">
        <v>12</v>
      </c>
      <c r="AX426" s="1" t="str">
        <f t="shared" si="185"/>
        <v>Acid, Neutral, Alkaline</v>
      </c>
      <c r="AY426" s="1" t="b">
        <v>0</v>
      </c>
      <c r="AZ426" s="1" t="b">
        <v>0</v>
      </c>
      <c r="BA426" s="1" t="b">
        <v>0</v>
      </c>
      <c r="BC426" t="str">
        <f t="shared" si="186"/>
        <v>FALSE</v>
      </c>
      <c r="BE426" t="str">
        <f t="shared" si="187"/>
        <v>FALSE</v>
      </c>
      <c r="BF426" s="1" t="b">
        <v>0</v>
      </c>
      <c r="BG426" s="1" t="b">
        <v>0</v>
      </c>
      <c r="BH426" s="1" t="b">
        <v>0</v>
      </c>
      <c r="BJ426" s="1" t="str">
        <f t="shared" si="188"/>
        <v>FALSE</v>
      </c>
      <c r="BL426" t="str">
        <f t="shared" si="189"/>
        <v>FALSE</v>
      </c>
      <c r="BM426" s="1" t="b">
        <v>0</v>
      </c>
      <c r="BN426" s="1" t="b">
        <v>0</v>
      </c>
      <c r="BO426" s="1">
        <f t="shared" si="193"/>
        <v>12</v>
      </c>
      <c r="BP426" s="1" t="s">
        <v>31</v>
      </c>
      <c r="BQ426" s="1" cm="1">
        <f t="array" ref="BQ426">_xlfn.IFS(BP426="None Known",0, LEN(BP426)&gt;500, 5,LEN(BP426)&gt;400, 4, LEN(BP426)&gt;300, 3, LEN(BP426)&gt;200, 2, LEN(BP426)&gt;1, 1)</f>
        <v>0</v>
      </c>
      <c r="BR426" s="1" t="s">
        <v>9745</v>
      </c>
      <c r="BS426" s="1">
        <v>3</v>
      </c>
      <c r="BT426" s="1" t="s">
        <v>9746</v>
      </c>
      <c r="BU426" s="1">
        <v>3</v>
      </c>
      <c r="BV426" s="1" t="s">
        <v>1258</v>
      </c>
      <c r="BW426" s="1" t="s">
        <v>9747</v>
      </c>
      <c r="BX426" s="1"/>
      <c r="BY426" t="str">
        <f>_xlfn.XLOOKUP($B426,Img_lookup!A:A,Img_lookup!B:B, "Not available")</f>
        <v>86d83458-b7da-4d3d-ad70-d7ca045fa709</v>
      </c>
      <c r="BZ426" t="str">
        <f>_xlfn.XLOOKUP($B426,Img_lookup!A:A,Img_lookup!C:C, "Not available")</f>
        <v>Caulophyllum thalictroides 3, Blue Cohosh flower, Howard County, MD, Helen Lowe Metzman_2017-05-08-16.30</v>
      </c>
      <c r="CA426" t="str">
        <f>_xlfn.XLOOKUP($B426,Img_lookup!A:A,Img_lookup!D:D, "Not available")</f>
        <v>Sam Droege</v>
      </c>
      <c r="CB426" t="str">
        <f>_xlfn.XLOOKUP($B426,Img_lookup!A:A,Img_lookup!E:E, "https://imgur.com/aT5wafe")</f>
        <v>https://api.openverse.engineering/v1/images/86d83458-b7da-4d3d-ad70-d7ca045fa709/thumb/</v>
      </c>
    </row>
    <row r="427" spans="1:80" ht="409.6" x14ac:dyDescent="0.15">
      <c r="A427" s="1" t="s">
        <v>6070</v>
      </c>
      <c r="B427" s="1" t="s">
        <v>6734</v>
      </c>
      <c r="C427" s="1" t="s">
        <v>6735</v>
      </c>
      <c r="E427" s="1" t="s">
        <v>6736</v>
      </c>
      <c r="F427" s="1" t="s">
        <v>22</v>
      </c>
      <c r="G427" s="1" t="s">
        <v>22</v>
      </c>
      <c r="H427" s="11" t="str">
        <f t="shared" si="195"/>
        <v>Perennial</v>
      </c>
      <c r="I427" s="1" t="s">
        <v>17107</v>
      </c>
      <c r="J427" s="1">
        <v>1.2000000479999999</v>
      </c>
      <c r="K427" s="1">
        <v>1</v>
      </c>
      <c r="L427" t="str" cm="1">
        <f t="array" ref="L427">_xlfn.IFS(J427+K427="", "Unknown", J427+K427&gt;3, "Large", J427+K427&gt;0.5, "Medium", J427+K427&gt;0, "Small")</f>
        <v>Medium</v>
      </c>
      <c r="M427" s="1">
        <v>4</v>
      </c>
      <c r="N427" cm="1">
        <f t="array" ref="N427">IF($M427="",INDEX($M$2:$M$2176,MATCH(1,INDEX(($A$2:$A$2176=$A427)*($M$2:$M$2176&lt;&gt;""),0),0)),$M427)</f>
        <v>4</v>
      </c>
      <c r="O427" s="2" t="str">
        <f t="shared" si="190"/>
        <v>Hardy to cold</v>
      </c>
      <c r="P427" s="1" t="s">
        <v>6737</v>
      </c>
      <c r="Q427" s="1" t="s">
        <v>17109</v>
      </c>
      <c r="R427" t="str">
        <f t="shared" si="194"/>
        <v>Fast</v>
      </c>
      <c r="T427" s="1"/>
      <c r="U427" s="1"/>
      <c r="V427" s="1" t="s">
        <v>322</v>
      </c>
      <c r="W427" s="6" t="str">
        <f t="shared" si="202"/>
        <v>6</v>
      </c>
      <c r="X427" t="str">
        <f>IF(W427="1", "January", IF(W427="2", "February", IF(W427="3", "March", IF(W427="4", "April", IF(W427="5", "May", IF(W427="6", "June", IF(W427="7", "July", IF(W427="8", "August", IF(W427="9", "September", IF(W427="10", "October", IF(W427="11", "November", IF(W427="12", "December", "Other"))))))))))))</f>
        <v>June</v>
      </c>
      <c r="Y427" s="2" t="str">
        <f>IF(ISNUMBER(SEARCH("-",V427)),TRIM(RIGHT(V427,LEN(V427)-SEARCH("-",V427))),V427)</f>
        <v>8</v>
      </c>
      <c r="Z427" s="2" t="str">
        <f>IF(Y427="1", "January", IF(Y427="2", "February", IF(Y427="3", "March", IF(Y427="4", "April", IF(Y427="5", "May", IF(Y427="6", "June", IF(Y427="7", "July", IF(Y427="8", "August", IF(Y427="9", "September", IF(Y427="10", "October", IF(Y427="11", "November", IF(Y427="12", "December", "Other"))))))))))))</f>
        <v>August</v>
      </c>
      <c r="AA427" s="1" t="s">
        <v>135</v>
      </c>
      <c r="AB427" s="1" t="str">
        <f>IF(ISNUMBER(SEARCH("-",AA427)),TRIM(LEFT(AA427,FIND("-",AA427)-1)),AA427)</f>
        <v>8</v>
      </c>
      <c r="AC427" s="1" t="str">
        <f>IF(AB427="1", "January", IF(AB427="2", "February", IF(AB427="3", "March", IF(AB427="4", "April", IF(AB427="5", "May", IF(AB427="6", "June", IF(AB427="7", "July", IF(AB427="8", "August", IF(AB427="9", "September", IF(AB427="10", "October", IF(AB427="11", "November", IF(AB427="12", "December", "Other"))))))))))))</f>
        <v>August</v>
      </c>
      <c r="AD427" s="1" t="str">
        <f>IF(ISNUMBER(SEARCH("-",AA427)),TRIM(RIGHT(AA427,LEN(AA427)-SEARCH("-",AA427))),AA427)</f>
        <v>10</v>
      </c>
      <c r="AE427" s="1" t="str">
        <f>IF(AD427="1", "January", IF(AD427="2", "February", IF(AD427="3", "March", IF(AD427="4", "April", IF(AD427="5", "May", IF(AD427="6", "June", IF(AD427="7", "July", IF(AD427="8", "August", IF(AD427="9", "September", IF(AD427="10", "October", IF(AD427="11", "November", IF(AD427="12", "December", "Other"))))))))))))</f>
        <v>October</v>
      </c>
      <c r="AF427" s="16" t="s">
        <v>24002</v>
      </c>
      <c r="AG427" s="1" t="str">
        <f t="shared" si="180"/>
        <v xml:space="preserve">Seed </v>
      </c>
      <c r="AH427" s="2" t="str">
        <f t="shared" si="181"/>
        <v>Best sown as soon as it is ripe in a cold frame. Stored seed should be pre-soaked for 12 hours in warm water and then given 1 - 3 months stratification at 1�c[138, 200]. Germination usually takes place in 1 - 2 months at 20�c[138]. One report says that the seed is best given boiling water treatment, or heated in 4 times its volume of sand at 90 - 120�c for 4 - 5 minutes and then soaked in warm water for 12 hours before sowing it[214]. The seed exhibits considerable longevity, when stored for 15 years in an air-tight dry container at 1 - 5�c it has shown little deterioration in viability[214].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v>
      </c>
      <c r="AI427" s="1" t="s">
        <v>6738</v>
      </c>
      <c r="AK427" s="1" t="s">
        <v>17104</v>
      </c>
      <c r="AL427" s="1" t="str">
        <f t="shared" si="191"/>
        <v>Unscented</v>
      </c>
      <c r="AM427" s="1" t="b">
        <v>0</v>
      </c>
      <c r="AN427" s="1" t="b">
        <v>0</v>
      </c>
      <c r="AO427" s="1" t="b">
        <v>0</v>
      </c>
      <c r="AP427" s="5" t="s">
        <v>54</v>
      </c>
      <c r="AQ427" s="5" t="str">
        <f t="shared" si="182"/>
        <v>Light, Medium</v>
      </c>
      <c r="AR427" s="1" t="s">
        <v>10</v>
      </c>
      <c r="AS427" s="1" t="str">
        <f t="shared" si="192"/>
        <v>None, Partial</v>
      </c>
      <c r="AT427" s="1" t="str">
        <f t="shared" si="183"/>
        <v>Partial, Full</v>
      </c>
      <c r="AU427" s="1" t="s">
        <v>11</v>
      </c>
      <c r="AV427" s="1" t="str">
        <f t="shared" si="184"/>
        <v>Dry, Moist</v>
      </c>
      <c r="AW427" s="1" t="s">
        <v>12</v>
      </c>
      <c r="AX427" s="1" t="str">
        <f t="shared" si="185"/>
        <v>Acid, Neutral, Alkaline</v>
      </c>
      <c r="AY427" s="1" t="b">
        <v>0</v>
      </c>
      <c r="AZ427" s="1" t="b">
        <v>0</v>
      </c>
      <c r="BA427" s="1" t="b">
        <v>0</v>
      </c>
      <c r="BC427" t="str">
        <f t="shared" si="186"/>
        <v>FALSE</v>
      </c>
      <c r="BE427" t="str">
        <f t="shared" si="187"/>
        <v>FALSE</v>
      </c>
      <c r="BF427" s="1" t="b">
        <v>1</v>
      </c>
      <c r="BG427" s="1" t="b">
        <v>0</v>
      </c>
      <c r="BH427" s="1" t="b">
        <v>0</v>
      </c>
      <c r="BJ427" s="1" t="str">
        <f t="shared" si="188"/>
        <v>FALSE</v>
      </c>
      <c r="BL427" t="str">
        <f t="shared" si="189"/>
        <v>FALSE</v>
      </c>
      <c r="BM427" s="1" t="b">
        <v>1</v>
      </c>
      <c r="BN427" s="1" t="b">
        <v>0</v>
      </c>
      <c r="BO427" s="1">
        <f t="shared" si="193"/>
        <v>20</v>
      </c>
      <c r="BP427" s="1" t="s">
        <v>6739</v>
      </c>
      <c r="BQ427" s="1" cm="1">
        <f t="array" ref="BQ427">_xlfn.IFS(BP427="None Known",0, LEN(BP427)&gt;500, 5,LEN(BP427)&gt;400, 4, LEN(BP427)&gt;300, 3, LEN(BP427)&gt;200, 2, LEN(BP427)&gt;1, 1)</f>
        <v>5</v>
      </c>
      <c r="BR427" s="1" t="s">
        <v>6740</v>
      </c>
      <c r="BS427" s="1">
        <v>4</v>
      </c>
      <c r="BT427" s="1" t="s">
        <v>6741</v>
      </c>
      <c r="BU427" s="1">
        <v>3</v>
      </c>
      <c r="BV427" s="1" t="s">
        <v>6742</v>
      </c>
      <c r="BW427" s="1" t="s">
        <v>31</v>
      </c>
      <c r="BX427" s="1"/>
      <c r="BY427" t="str">
        <f>_xlfn.XLOOKUP($B427,Img_lookup!A:A,Img_lookup!B:B, "Not available")</f>
        <v>eef350f2-d294-485c-b531-3eebca7ca371</v>
      </c>
      <c r="BZ427" t="str">
        <f>_xlfn.XLOOKUP($B427,Img_lookup!A:A,Img_lookup!C:C, "Not available")</f>
        <v>Ceanothus americanus (New Jersey redroot, New Jersey tea) - Rattlesnake Hill</v>
      </c>
      <c r="CA427" t="str">
        <f>_xlfn.XLOOKUP($B427,Img_lookup!A:A,Img_lookup!D:D, "Not available")</f>
        <v>Doug_McGrady</v>
      </c>
      <c r="CB427" t="str">
        <f>_xlfn.XLOOKUP($B427,Img_lookup!A:A,Img_lookup!E:E, "https://imgur.com/aT5wafe")</f>
        <v>https://api.openverse.engineering/v1/images/eef350f2-d294-485c-b531-3eebca7ca371/thumb/</v>
      </c>
    </row>
    <row r="428" spans="1:80" ht="409.6" x14ac:dyDescent="0.15">
      <c r="A428" s="1" t="s">
        <v>6070</v>
      </c>
      <c r="B428" s="1" t="s">
        <v>15278</v>
      </c>
      <c r="C428" s="1" t="s">
        <v>15279</v>
      </c>
      <c r="E428" s="1" t="s">
        <v>15280</v>
      </c>
      <c r="F428" s="1" t="s">
        <v>22</v>
      </c>
      <c r="G428" s="1" t="s">
        <v>22</v>
      </c>
      <c r="H428" s="11" t="str">
        <f t="shared" si="195"/>
        <v>Perennial</v>
      </c>
      <c r="I428" s="1" t="s">
        <v>17108</v>
      </c>
      <c r="J428" s="1">
        <v>2.5</v>
      </c>
      <c r="L428" t="str" cm="1">
        <f t="array" ref="L428">_xlfn.IFS(J428+K428="", "Unknown", J428+K428&gt;3, "Large", J428+K428&gt;0.5, "Medium", J428+K428&gt;0, "Small")</f>
        <v>Medium</v>
      </c>
      <c r="M428" s="1">
        <v>5</v>
      </c>
      <c r="N428" cm="1">
        <f t="array" ref="N428">IF($M428="",INDEX($M$2:$M$2176,MATCH(1,INDEX(($A$2:$A$2176=$A428)*($M$2:$M$2176&lt;&gt;""),0),0)),$M428)</f>
        <v>5</v>
      </c>
      <c r="O428" s="2" t="str">
        <f t="shared" si="190"/>
        <v>Seasonal outdoors</v>
      </c>
      <c r="P428" s="1" t="s">
        <v>15281</v>
      </c>
      <c r="R428" t="str">
        <f t="shared" si="194"/>
        <v>Medium</v>
      </c>
      <c r="S428" s="1" t="s">
        <v>24</v>
      </c>
      <c r="T428" s="1" t="str">
        <f>LEFT(S428,FIND("-",S428)-1)</f>
        <v xml:space="preserve">1 </v>
      </c>
      <c r="U428" s="1" t="str">
        <f>RIGHT(S428,FIND("-",S428)-1)</f>
        <v>12</v>
      </c>
      <c r="V428" s="1" t="s">
        <v>307</v>
      </c>
      <c r="W428" s="6" t="str">
        <f t="shared" si="202"/>
        <v>6</v>
      </c>
      <c r="X428" t="str">
        <f>IF(W428="1", "January", IF(W428="2", "February", IF(W428="3", "March", IF(W428="4", "April", IF(W428="5", "May", IF(W428="6", "June", IF(W428="7", "July", IF(W428="8", "August", IF(W428="9", "September", IF(W428="10", "October", IF(W428="11", "November", IF(W428="12", "December", "Other"))))))))))))</f>
        <v>June</v>
      </c>
      <c r="Y428" s="2" t="str">
        <f>IF(ISNUMBER(SEARCH("-",V428)),TRIM(RIGHT(V428,LEN(V428)-SEARCH("-",V428))),V428)</f>
        <v>7</v>
      </c>
      <c r="Z428" s="2" t="str">
        <f>IF(Y428="1", "January", IF(Y428="2", "February", IF(Y428="3", "March", IF(Y428="4", "April", IF(Y428="5", "May", IF(Y428="6", "June", IF(Y428="7", "July", IF(Y428="8", "August", IF(Y428="9", "September", IF(Y428="10", "October", IF(Y428="11", "November", IF(Y428="12", "December", "Other"))))))))))))</f>
        <v>July</v>
      </c>
      <c r="AF428" s="16" t="s">
        <v>24003</v>
      </c>
      <c r="AG428" s="1" t="str">
        <f t="shared" si="180"/>
        <v xml:space="preserve">Seed </v>
      </c>
      <c r="AH428" s="2" t="str">
        <f t="shared" si="181"/>
        <v>Best sown as soon as it is ripe in a cold frame. Stored seed should be pre-soaked for 12 hours in warm water and then given 1 - 3 months stratification at 1�c[138, 200]. Germination usually takes place within 1 - 2 months at 20�c[138]. One report says that the seed is best given boiling water treatment, or heated in 4 times its volume of sand at 90 - 120�c for 4 - 5 minutes and then soaked in warm water for 12 hours before sowing it[214]. It then requires a period of chilling below 5�c for up to 84 days before it will germinate[214]. Seeds have considerable longevity, some that have been in the soil for 200 years or more have germinated[214]. The seed is ejected from its capsule with some force when fully ripe, timing the collection of seed can be difficult because unless collected just prior to dehiscence the seed is difficult to extract and rarely germinates satisfactorily[214]. Prick out the seedlings into individual pots as soon as they are large enough to handle. Grow them on in the greenhouse for at least their first winter and plant them out into their permanent positions in late spring or early summer.
Cuttings of half-ripe wood, taken at a node[200], July/August in a frame[11].
Cuttings of mature wood of the current year's growth, 7 - 12 cm with a heel, October in a cold frame[78]. The roots are quite brittle and it is best to pot up the callused cuttings in spring, just before the roots break[78]. Good percentage.</v>
      </c>
      <c r="AI428" s="1" t="s">
        <v>15282</v>
      </c>
      <c r="AJ428" s="1" t="s">
        <v>26</v>
      </c>
      <c r="AK428" s="1" t="s">
        <v>17104</v>
      </c>
      <c r="AL428" s="1" t="str">
        <f t="shared" si="191"/>
        <v>Scented</v>
      </c>
      <c r="AM428" s="1" t="b">
        <v>1</v>
      </c>
      <c r="AN428" s="1" t="b">
        <v>0</v>
      </c>
      <c r="AO428" s="1" t="b">
        <v>0</v>
      </c>
      <c r="AP428" s="5" t="s">
        <v>54</v>
      </c>
      <c r="AQ428" s="5" t="str">
        <f t="shared" si="182"/>
        <v>Light, Medium</v>
      </c>
      <c r="AR428" s="1" t="s">
        <v>10</v>
      </c>
      <c r="AS428" s="1" t="str">
        <f t="shared" si="192"/>
        <v>None, Partial</v>
      </c>
      <c r="AT428" s="1" t="str">
        <f t="shared" si="183"/>
        <v>Partial, Full</v>
      </c>
      <c r="AU428" s="1" t="s">
        <v>11</v>
      </c>
      <c r="AV428" s="1" t="str">
        <f t="shared" si="184"/>
        <v>Dry, Moist</v>
      </c>
      <c r="AW428" s="1" t="s">
        <v>12</v>
      </c>
      <c r="AX428" s="1" t="str">
        <f t="shared" si="185"/>
        <v>Acid, Neutral, Alkaline</v>
      </c>
      <c r="AY428" s="1" t="b">
        <v>0</v>
      </c>
      <c r="AZ428" s="1" t="b">
        <v>0</v>
      </c>
      <c r="BA428" s="1" t="b">
        <v>0</v>
      </c>
      <c r="BC428" t="str">
        <f t="shared" si="186"/>
        <v>FALSE</v>
      </c>
      <c r="BE428" t="str">
        <f t="shared" si="187"/>
        <v>FALSE</v>
      </c>
      <c r="BF428" s="1" t="b">
        <v>0</v>
      </c>
      <c r="BG428" s="1" t="b">
        <v>0</v>
      </c>
      <c r="BH428" s="1" t="b">
        <v>0</v>
      </c>
      <c r="BJ428" s="1" t="str">
        <f t="shared" si="188"/>
        <v>FALSE</v>
      </c>
      <c r="BL428" t="str">
        <f t="shared" si="189"/>
        <v>FALSE</v>
      </c>
      <c r="BM428" s="1" t="b">
        <v>1</v>
      </c>
      <c r="BN428" s="1" t="b">
        <v>0</v>
      </c>
      <c r="BO428" s="1">
        <f t="shared" si="193"/>
        <v>16</v>
      </c>
      <c r="BP428" s="1" t="s">
        <v>15283</v>
      </c>
      <c r="BQ428" s="1" cm="1">
        <f t="array" ref="BQ428">_xlfn.IFS(BP428="None Known",0, LEN(BP428)&gt;500, 5,LEN(BP428)&gt;400, 4, LEN(BP428)&gt;300, 3, LEN(BP428)&gt;200, 2, LEN(BP428)&gt;1, 1)</f>
        <v>5</v>
      </c>
      <c r="BR428" s="1" t="s">
        <v>15284</v>
      </c>
      <c r="BS428" s="1">
        <v>3</v>
      </c>
      <c r="BT428" s="1" t="s">
        <v>15285</v>
      </c>
      <c r="BU428" s="1">
        <v>2</v>
      </c>
      <c r="BV428" s="1" t="s">
        <v>3559</v>
      </c>
      <c r="BW428" s="1" t="s">
        <v>31</v>
      </c>
      <c r="BX428" s="1"/>
      <c r="BY428" t="str">
        <f>_xlfn.XLOOKUP($B428,Img_lookup!A:A,Img_lookup!B:B, "Not available")</f>
        <v>400ec7cc-2ff8-48b3-9c66-d5d2bf1560b1</v>
      </c>
      <c r="BZ428" t="str">
        <f>_xlfn.XLOOKUP($B428,Img_lookup!A:A,Img_lookup!C:C, "Not available")</f>
        <v>2014-04-21-13.27.21 ZS PMax Ceanothus velutinus-1-1</v>
      </c>
      <c r="CA428" t="str">
        <f>_xlfn.XLOOKUP($B428,Img_lookup!A:A,Img_lookup!D:D, "Not available")</f>
        <v>John Rusk</v>
      </c>
      <c r="CB428" t="str">
        <f>_xlfn.XLOOKUP($B428,Img_lookup!A:A,Img_lookup!E:E, "https://imgur.com/aT5wafe")</f>
        <v>https://api.openverse.engineering/v1/images/400ec7cc-2ff8-48b3-9c66-d5d2bf1560b1/thumb/</v>
      </c>
    </row>
    <row r="429" spans="1:80" ht="409.6" x14ac:dyDescent="0.15">
      <c r="A429" s="1" t="s">
        <v>114</v>
      </c>
      <c r="B429" s="1" t="s">
        <v>6093</v>
      </c>
      <c r="C429" s="1" t="s">
        <v>6094</v>
      </c>
      <c r="D429" s="1" t="s">
        <v>6095</v>
      </c>
      <c r="E429" s="1" t="s">
        <v>6096</v>
      </c>
      <c r="F429" s="1" t="s">
        <v>62</v>
      </c>
      <c r="G429" s="1" t="s">
        <v>62</v>
      </c>
      <c r="H429" s="11" t="str">
        <f t="shared" si="195"/>
        <v>Perennial</v>
      </c>
      <c r="I429" s="1" t="s">
        <v>17108</v>
      </c>
      <c r="J429" s="1">
        <v>30</v>
      </c>
      <c r="K429" s="1">
        <v>15</v>
      </c>
      <c r="L429" t="str" cm="1">
        <f t="array" ref="L429">_xlfn.IFS(J429+K429="", "Unknown", J429+K429&gt;3, "Large", J429+K429&gt;0.5, "Medium", J429+K429&gt;0, "Small")</f>
        <v>Large</v>
      </c>
      <c r="M429" s="1">
        <v>5</v>
      </c>
      <c r="N429" cm="1">
        <f t="array" ref="N429">IF($M429="",INDEX($M$2:$M$2176,MATCH(1,INDEX(($A$2:$A$2176=$A429)*($M$2:$M$2176&lt;&gt;""),0),0)),$M429)</f>
        <v>5</v>
      </c>
      <c r="O429" s="2" t="str">
        <f t="shared" si="190"/>
        <v>Seasonal outdoors</v>
      </c>
      <c r="P429" s="1" t="s">
        <v>6097</v>
      </c>
      <c r="Q429" s="1" t="s">
        <v>17111</v>
      </c>
      <c r="R429" t="str">
        <f t="shared" si="194"/>
        <v>Slow</v>
      </c>
      <c r="S429" s="1" t="s">
        <v>24</v>
      </c>
      <c r="T429" s="1" t="str">
        <f>LEFT(S429,FIND("-",S429)-1)</f>
        <v xml:space="preserve">1 </v>
      </c>
      <c r="U429" s="1" t="str">
        <f>RIGHT(S429,FIND("-",S429)-1)</f>
        <v>12</v>
      </c>
      <c r="V429" s="1" t="s">
        <v>907</v>
      </c>
      <c r="W429" s="6" t="str">
        <f t="shared" si="202"/>
        <v>10</v>
      </c>
      <c r="X429" t="str">
        <f>IF(W429="1", "January", IF(W429="2", "February", IF(W429="3", "March", IF(W429="4", "April", IF(W429="5", "May", IF(W429="6", "June", IF(W429="7", "July", IF(W429="8", "August", IF(W429="9", "September", IF(W429="10", "October", IF(W429="11", "November", IF(W429="12", "December", "Other"))))))))))))</f>
        <v>October</v>
      </c>
      <c r="Y429" s="2" t="str">
        <f>IF(ISNUMBER(SEARCH("-",V429)),TRIM(RIGHT(V429,LEN(V429)-SEARCH("-",V429))),V429)</f>
        <v>11</v>
      </c>
      <c r="Z429" s="2" t="str">
        <f>IF(Y429="1", "January", IF(Y429="2", "February", IF(Y429="3", "March", IF(Y429="4", "April", IF(Y429="5", "May", IF(Y429="6", "June", IF(Y429="7", "July", IF(Y429="8", "August", IF(Y429="9", "September", IF(Y429="10", "October", IF(Y429="11", "November", IF(Y429="12", "December", "Other"))))))))))))</f>
        <v>November</v>
      </c>
      <c r="AA429" s="1" t="s">
        <v>666</v>
      </c>
      <c r="AB429" s="1" t="str">
        <f>IF(ISNUMBER(SEARCH("-",AA429)),TRIM(LEFT(AA429,FIND("-",AA429)-1)),AA429)</f>
        <v>10</v>
      </c>
      <c r="AC429" s="1" t="str">
        <f>IF(AB429="1", "January", IF(AB429="2", "February", IF(AB429="3", "March", IF(AB429="4", "April", IF(AB429="5", "May", IF(AB429="6", "June", IF(AB429="7", "July", IF(AB429="8", "August", IF(AB429="9", "September", IF(AB429="10", "October", IF(AB429="11", "November", IF(AB429="12", "December", "Other"))))))))))))</f>
        <v>October</v>
      </c>
      <c r="AD429" s="1" t="str">
        <f>IF(ISNUMBER(SEARCH("-",AA429)),TRIM(RIGHT(AA429,LEN(AA429)-SEARCH("-",AA429))),AA429)</f>
        <v>12</v>
      </c>
      <c r="AE429" s="1" t="str">
        <f>IF(AD429="1", "January", IF(AD429="2", "February", IF(AD429="3", "March", IF(AD429="4", "April", IF(AD429="5", "May", IF(AD429="6", "June", IF(AD429="7", "July", IF(AD429="8", "August", IF(AD429="9", "September", IF(AD429="10", "October", IF(AD429="11", "November", IF(AD429="12", "December", "Other"))))))))))))</f>
        <v>December</v>
      </c>
      <c r="AF429" s="16" t="s">
        <v>25266</v>
      </c>
      <c r="AG429" s="1" t="str">
        <f t="shared" si="180"/>
        <v xml:space="preserve">Seed </v>
      </c>
      <c r="AH429" s="2" t="str">
        <f t="shared" si="181"/>
        <v>Collect the cones in winter and keep in a warm room until they open[1]. Sow immediately in a cold frame[78]. One report says that a short cold stratification of one month improves germination rates[113]. Keep the seed pot moist, but be careful because the young seedlings are very prone to damp off, keep them well ventilated[113]. Prick out the seedlings into individual pots when they are large enough to handle. Grow them on in a cold frame for their first winter and plant them out into their permanent positions in late spring or early summer. Give them some protection from winter cold for their first winter or two outdoors[K].
Cuttings of terminal shoots can be tried in a frame in November but they are very difficult[113].</v>
      </c>
      <c r="AI429" s="1" t="s">
        <v>6098</v>
      </c>
      <c r="AJ429" s="1" t="s">
        <v>1</v>
      </c>
      <c r="AK429" s="1" t="s">
        <v>17106</v>
      </c>
      <c r="AL429" s="1" t="str">
        <f t="shared" si="191"/>
        <v>Scented</v>
      </c>
      <c r="AM429" s="1" t="b">
        <v>1</v>
      </c>
      <c r="AN429" s="1" t="b">
        <v>1</v>
      </c>
      <c r="AO429" s="1" t="b">
        <v>0</v>
      </c>
      <c r="AP429" s="5" t="s">
        <v>28</v>
      </c>
      <c r="AQ429" s="5" t="str">
        <f t="shared" si="182"/>
        <v>Light, Medium, Heavy</v>
      </c>
      <c r="AR429" s="1" t="s">
        <v>30</v>
      </c>
      <c r="AS429" s="1" t="str">
        <f t="shared" si="192"/>
        <v>None</v>
      </c>
      <c r="AT429" s="1" t="str">
        <f t="shared" si="183"/>
        <v>Full</v>
      </c>
      <c r="AU429" s="1" t="s">
        <v>11</v>
      </c>
      <c r="AV429" s="1" t="str">
        <f t="shared" si="184"/>
        <v>Dry, Moist</v>
      </c>
      <c r="AW429" s="1" t="s">
        <v>12</v>
      </c>
      <c r="AX429" s="1" t="str">
        <f t="shared" si="185"/>
        <v>Acid, Neutral, Alkaline</v>
      </c>
      <c r="AY429" s="1" t="b">
        <v>0</v>
      </c>
      <c r="AZ429" s="1" t="b">
        <v>1</v>
      </c>
      <c r="BA429" s="1" t="b">
        <v>0</v>
      </c>
      <c r="BC429" t="str">
        <f t="shared" si="186"/>
        <v>FALSE</v>
      </c>
      <c r="BD429" s="1" t="s">
        <v>30</v>
      </c>
      <c r="BE429" t="str">
        <f t="shared" si="187"/>
        <v>FALSE</v>
      </c>
      <c r="BF429" s="1" t="b">
        <v>0</v>
      </c>
      <c r="BG429" s="1" t="b">
        <v>0</v>
      </c>
      <c r="BH429" s="1" t="b">
        <v>1</v>
      </c>
      <c r="BJ429" s="1" t="str">
        <f t="shared" si="188"/>
        <v>FALSE</v>
      </c>
      <c r="BL429" t="str">
        <f t="shared" si="189"/>
        <v>FALSE</v>
      </c>
      <c r="BM429" s="1" t="b">
        <v>0</v>
      </c>
      <c r="BN429" s="1" t="b">
        <v>0</v>
      </c>
      <c r="BO429" s="1">
        <f t="shared" si="193"/>
        <v>9</v>
      </c>
      <c r="BP429" s="1" t="s">
        <v>6099</v>
      </c>
      <c r="BQ429" s="1" cm="1">
        <f t="array" ref="BQ429">_xlfn.IFS(BP429="None Known",0, LEN(BP429)&gt;500, 5,LEN(BP429)&gt;400, 4, LEN(BP429)&gt;300, 3, LEN(BP429)&gt;200, 2, LEN(BP429)&gt;1, 1)</f>
        <v>2</v>
      </c>
      <c r="BR429" s="1" t="s">
        <v>6100</v>
      </c>
      <c r="BS429" s="1">
        <v>2</v>
      </c>
      <c r="BT429" s="1" t="s">
        <v>6101</v>
      </c>
      <c r="BU429" s="1">
        <v>1</v>
      </c>
      <c r="BV429" s="1" t="s">
        <v>6102</v>
      </c>
      <c r="BW429" s="1" t="s">
        <v>31</v>
      </c>
      <c r="BX429" s="1"/>
      <c r="BY429" t="str">
        <f>_xlfn.XLOOKUP($B429,Img_lookup!A:A,Img_lookup!B:B, "Not available")</f>
        <v>70353674-7dea-402a-81b2-aaf581cf7481</v>
      </c>
      <c r="BZ429" t="str">
        <f>_xlfn.XLOOKUP($B429,Img_lookup!A:A,Img_lookup!C:C, "Not available")</f>
        <v>Cedar of Lebanon, Cedars of Lebanon. Cedrus libani. Trew, C.J., Ehret, G.D., Plantae selectae, vol. 1: t. 1 (1750) [G.D. Ehret]</v>
      </c>
      <c r="CA429" t="str">
        <f>_xlfn.XLOOKUP($B429,Img_lookup!A:A,Img_lookup!D:D, "Not available")</f>
        <v>Swallowtail Garden Seeds</v>
      </c>
      <c r="CB429" t="str">
        <f>_xlfn.XLOOKUP($B429,Img_lookup!A:A,Img_lookup!E:E, "https://imgur.com/aT5wafe")</f>
        <v>https://api.openverse.engineering/v1/images/70353674-7dea-402a-81b2-aaf581cf7481/thumb/</v>
      </c>
    </row>
    <row r="430" spans="1:80" ht="409.6" x14ac:dyDescent="0.15">
      <c r="A430" s="1" t="s">
        <v>383</v>
      </c>
      <c r="B430" s="1" t="s">
        <v>11955</v>
      </c>
      <c r="D430" s="1" t="s">
        <v>11956</v>
      </c>
      <c r="E430" s="1" t="s">
        <v>3932</v>
      </c>
      <c r="F430" s="1" t="s">
        <v>156</v>
      </c>
      <c r="G430" s="1" t="s">
        <v>156</v>
      </c>
      <c r="H430" s="11" t="str">
        <f t="shared" si="195"/>
        <v>Perennial</v>
      </c>
      <c r="I430" s="1" t="s">
        <v>17107</v>
      </c>
      <c r="L430" t="e" cm="1">
        <f t="array" ref="L430">_xlfn.IFS(J430+K430="", "Unknown", J430+K430&gt;3, "Large", J430+K430&gt;0.5, "Medium", J430+K430&gt;0, "Small")</f>
        <v>#N/A</v>
      </c>
      <c r="M430" s="1">
        <v>8</v>
      </c>
      <c r="N430" cm="1">
        <f t="array" ref="N430">IF($M430="",INDEX($M$2:$M$2176,MATCH(1,INDEX(($A$2:$A$2176=$A430)*($M$2:$M$2176&lt;&gt;""),0),0)),$M430)</f>
        <v>8</v>
      </c>
      <c r="O430" s="2" t="str">
        <f t="shared" si="190"/>
        <v>Grown indoors</v>
      </c>
      <c r="P430" s="1" t="s">
        <v>11957</v>
      </c>
      <c r="R430" t="str">
        <f t="shared" si="194"/>
        <v>Medium</v>
      </c>
      <c r="W430"/>
      <c r="AF430" s="16" t="s">
        <v>25393</v>
      </c>
      <c r="AG430" s="1" t="str">
        <f t="shared" si="180"/>
        <v xml:space="preserve">Seed </v>
      </c>
      <c r="AH430" s="2" t="str">
        <f t="shared" si="181"/>
        <v>Gather when ripe, store in dry sand and sow February in a warm greenhouse[78]. Three months cold stratification leads to a higher germination rate[113]. Remove the aril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v>
      </c>
      <c r="AI430" s="1" t="s">
        <v>11958</v>
      </c>
      <c r="AK430" s="1" t="s">
        <v>17104</v>
      </c>
      <c r="AL430" s="1" t="str">
        <f t="shared" si="191"/>
        <v>Unscented</v>
      </c>
      <c r="AM430" s="1" t="b">
        <v>0</v>
      </c>
      <c r="AN430" s="1" t="b">
        <v>0</v>
      </c>
      <c r="AO430" s="1" t="b">
        <v>0</v>
      </c>
      <c r="AP430" s="5" t="s">
        <v>28</v>
      </c>
      <c r="AQ430" s="5" t="str">
        <f t="shared" si="182"/>
        <v>Light, Medium, Heavy</v>
      </c>
      <c r="AR430" s="1" t="s">
        <v>10</v>
      </c>
      <c r="AS430" s="1" t="str">
        <f t="shared" si="192"/>
        <v>None, Partial</v>
      </c>
      <c r="AT430" s="1" t="str">
        <f t="shared" si="183"/>
        <v>Partial, Full</v>
      </c>
      <c r="AU430" s="1" t="s">
        <v>29</v>
      </c>
      <c r="AV430" s="1" t="str">
        <f t="shared" si="184"/>
        <v>Moist</v>
      </c>
      <c r="AW430" s="1" t="s">
        <v>12</v>
      </c>
      <c r="AX430" s="1" t="str">
        <f t="shared" si="185"/>
        <v>Acid, Neutral, Alkaline</v>
      </c>
      <c r="AY430" s="1" t="b">
        <v>0</v>
      </c>
      <c r="AZ430" s="1" t="b">
        <v>0</v>
      </c>
      <c r="BA430" s="1" t="b">
        <v>0</v>
      </c>
      <c r="BC430" t="str">
        <f t="shared" si="186"/>
        <v>FALSE</v>
      </c>
      <c r="BE430" t="str">
        <f t="shared" si="187"/>
        <v>FALSE</v>
      </c>
      <c r="BF430" s="1" t="b">
        <v>0</v>
      </c>
      <c r="BG430" s="1" t="b">
        <v>0</v>
      </c>
      <c r="BH430" s="1" t="b">
        <v>0</v>
      </c>
      <c r="BJ430" s="1" t="str">
        <f t="shared" si="188"/>
        <v>FALSE</v>
      </c>
      <c r="BL430" t="str">
        <f t="shared" si="189"/>
        <v>FALSE</v>
      </c>
      <c r="BM430" s="1" t="b">
        <v>0</v>
      </c>
      <c r="BN430" s="1" t="b">
        <v>0</v>
      </c>
      <c r="BO430" s="1">
        <f t="shared" si="193"/>
        <v>9</v>
      </c>
      <c r="BP430" s="1" t="s">
        <v>11959</v>
      </c>
      <c r="BQ430" s="1" cm="1">
        <f t="array" ref="BQ430">_xlfn.IFS(BP430="None Known",0, LEN(BP430)&gt;500, 5,LEN(BP430)&gt;400, 4, LEN(BP430)&gt;300, 3, LEN(BP430)&gt;200, 2, LEN(BP430)&gt;1, 1)</f>
        <v>1</v>
      </c>
      <c r="BR430" s="1" t="s">
        <v>11960</v>
      </c>
      <c r="BS430" s="1">
        <v>2</v>
      </c>
      <c r="BT430" s="1" t="s">
        <v>11961</v>
      </c>
      <c r="BU430" s="1">
        <v>2</v>
      </c>
      <c r="BV430" s="1" t="s">
        <v>11962</v>
      </c>
      <c r="BW430" s="1" t="s">
        <v>31</v>
      </c>
      <c r="BX430" s="1"/>
      <c r="BY430" t="str">
        <f>_xlfn.XLOOKUP($B430,Img_lookup!A:A,Img_lookup!B:B, "Not available")</f>
        <v>Not available</v>
      </c>
      <c r="BZ430" t="str">
        <f>_xlfn.XLOOKUP($B430,Img_lookup!A:A,Img_lookup!C:C, "Not available")</f>
        <v>Not available</v>
      </c>
      <c r="CA430" t="str">
        <f>_xlfn.XLOOKUP($B430,Img_lookup!A:A,Img_lookup!D:D, "Not available")</f>
        <v>Not available</v>
      </c>
      <c r="CB430" t="str">
        <f>_xlfn.XLOOKUP($B430,Img_lookup!A:A,Img_lookup!E:E, "https://imgur.com/aT5wafe")</f>
        <v>https://imgur.com/aT5wafe</v>
      </c>
    </row>
    <row r="431" spans="1:80" ht="409.6" x14ac:dyDescent="0.15">
      <c r="A431" s="1" t="s">
        <v>383</v>
      </c>
      <c r="B431" s="1" t="s">
        <v>384</v>
      </c>
      <c r="C431" s="1" t="s">
        <v>385</v>
      </c>
      <c r="D431" s="1" t="s">
        <v>386</v>
      </c>
      <c r="E431" s="1" t="s">
        <v>387</v>
      </c>
      <c r="F431" s="1" t="s">
        <v>156</v>
      </c>
      <c r="G431" s="1" t="s">
        <v>156</v>
      </c>
      <c r="H431" s="11" t="str">
        <f t="shared" si="195"/>
        <v>Perennial</v>
      </c>
      <c r="I431" s="1" t="s">
        <v>17107</v>
      </c>
      <c r="J431" s="1">
        <v>12</v>
      </c>
      <c r="K431" s="1">
        <v>12</v>
      </c>
      <c r="L431" t="str" cm="1">
        <f t="array" ref="L431">_xlfn.IFS(J431+K431="", "Unknown", J431+K431&gt;3, "Large", J431+K431&gt;0.5, "Medium", J431+K431&gt;0, "Small")</f>
        <v>Large</v>
      </c>
      <c r="M431" s="1">
        <v>4</v>
      </c>
      <c r="N431" cm="1">
        <f t="array" ref="N431">IF($M431="",INDEX($M$2:$M$2176,MATCH(1,INDEX(($A$2:$A$2176=$A431)*($M$2:$M$2176&lt;&gt;""),0),0)),$M431)</f>
        <v>4</v>
      </c>
      <c r="O431" s="2" t="str">
        <f t="shared" si="190"/>
        <v>Hardy to cold</v>
      </c>
      <c r="P431" s="1" t="s">
        <v>388</v>
      </c>
      <c r="Q431" s="1" t="s">
        <v>17109</v>
      </c>
      <c r="R431" t="str">
        <f t="shared" si="194"/>
        <v>Fast</v>
      </c>
      <c r="T431" s="1"/>
      <c r="U431" s="1"/>
      <c r="V431" s="1" t="s">
        <v>51</v>
      </c>
      <c r="W431" s="6" t="str">
        <f>IF(ISNUMBER(SEARCH("-",V431)),TRIM(LEFT(V431,FIND("-",V431)-1)),V431)</f>
        <v>7</v>
      </c>
      <c r="X431" t="str">
        <f>IF(W431="1", "January", IF(W431="2", "February", IF(W431="3", "March", IF(W431="4", "April", IF(W431="5", "May", IF(W431="6", "June", IF(W431="7", "July", IF(W431="8", "August", IF(W431="9", "September", IF(W431="10", "October", IF(W431="11", "November", IF(W431="12", "December", "Other"))))))))))))</f>
        <v>July</v>
      </c>
      <c r="Y431" s="2" t="str">
        <f>IF(ISNUMBER(SEARCH("-",V431)),TRIM(RIGHT(V431,LEN(V431)-SEARCH("-",V431))),V431)</f>
        <v>8</v>
      </c>
      <c r="Z431" s="2" t="str">
        <f>IF(Y431="1", "January", IF(Y431="2", "February", IF(Y431="3", "March", IF(Y431="4", "April", IF(Y431="5", "May", IF(Y431="6", "June", IF(Y431="7", "July", IF(Y431="8", "August", IF(Y431="9", "September", IF(Y431="10", "October", IF(Y431="11", "November", IF(Y431="12", "December", "Other"))))))))))))</f>
        <v>August</v>
      </c>
      <c r="AA431" s="1" t="s">
        <v>389</v>
      </c>
      <c r="AB431" s="1" t="str">
        <f>IF(ISNUMBER(SEARCH("-",AA431)),TRIM(LEFT(AA431,FIND("-",AA431)-1)),AA431)</f>
        <v>11</v>
      </c>
      <c r="AC431" s="1" t="str">
        <f>IF(AB431="1", "January", IF(AB431="2", "February", IF(AB431="3", "March", IF(AB431="4", "April", IF(AB431="5", "May", IF(AB431="6", "June", IF(AB431="7", "July", IF(AB431="8", "August", IF(AB431="9", "September", IF(AB431="10", "October", IF(AB431="11", "November", IF(AB431="12", "December", "Other"))))))))))))</f>
        <v>November</v>
      </c>
      <c r="AD431" s="1" t="str">
        <f>IF(ISNUMBER(SEARCH("-",AA431)),TRIM(RIGHT(AA431,LEN(AA431)-SEARCH("-",AA431))),AA431)</f>
        <v>2</v>
      </c>
      <c r="AE431" s="1" t="str">
        <f>IF(AD431="1", "January", IF(AD431="2", "February", IF(AD431="3", "March", IF(AD431="4", "April", IF(AD431="5", "May", IF(AD431="6", "June", IF(AD431="7", "July", IF(AD431="8", "August", IF(AD431="9", "September", IF(AD431="10", "October", IF(AD431="11", "November", IF(AD431="12", "December", "Other"))))))))))))</f>
        <v>February</v>
      </c>
      <c r="AF431" s="16" t="s">
        <v>25394</v>
      </c>
      <c r="AG431" s="1" t="str">
        <f t="shared" si="180"/>
        <v xml:space="preserve">Seed </v>
      </c>
      <c r="AH431" s="2" t="str">
        <f t="shared" si="181"/>
        <v>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frame[188].
Layering in August of the current seasons growth. Takes 12 months[78].
Root cuttings, 6mm thick 25mm long in December. Plant horizontally in pots in a frame[78].</v>
      </c>
      <c r="AI431" s="1" t="s">
        <v>390</v>
      </c>
      <c r="AJ431" s="1" t="s">
        <v>26</v>
      </c>
      <c r="AK431" s="1" t="s">
        <v>17105</v>
      </c>
      <c r="AL431" s="1" t="str">
        <f t="shared" si="191"/>
        <v>Unscented</v>
      </c>
      <c r="AM431" s="1" t="b">
        <v>0</v>
      </c>
      <c r="AN431" s="1" t="b">
        <v>1</v>
      </c>
      <c r="AO431" s="1" t="b">
        <v>0</v>
      </c>
      <c r="AP431" s="5" t="s">
        <v>28</v>
      </c>
      <c r="AQ431" s="5" t="str">
        <f t="shared" si="182"/>
        <v>Light, Medium, Heavy</v>
      </c>
      <c r="AR431" s="1" t="s">
        <v>274</v>
      </c>
      <c r="AS431" s="1" t="str">
        <f t="shared" si="192"/>
        <v>None, Partial, Full</v>
      </c>
      <c r="AT431" s="1" t="str">
        <f t="shared" si="183"/>
        <v>None, Partial, Full</v>
      </c>
      <c r="AU431" s="1" t="s">
        <v>29</v>
      </c>
      <c r="AV431" s="1" t="str">
        <f t="shared" si="184"/>
        <v>Moist</v>
      </c>
      <c r="AW431" s="1" t="s">
        <v>12</v>
      </c>
      <c r="AX431" s="1" t="str">
        <f t="shared" si="185"/>
        <v>Acid, Neutral, Alkaline</v>
      </c>
      <c r="AY431" s="1" t="b">
        <v>0</v>
      </c>
      <c r="AZ431" s="1" t="b">
        <v>0</v>
      </c>
      <c r="BA431" s="1" t="b">
        <v>0</v>
      </c>
      <c r="BC431" t="str">
        <f t="shared" si="186"/>
        <v>FALSE</v>
      </c>
      <c r="BE431" t="str">
        <f t="shared" si="187"/>
        <v>FALSE</v>
      </c>
      <c r="BF431" s="1" t="b">
        <v>0</v>
      </c>
      <c r="BG431" s="1" t="b">
        <v>0</v>
      </c>
      <c r="BH431" s="1" t="b">
        <v>0</v>
      </c>
      <c r="BJ431" s="1" t="str">
        <f t="shared" si="188"/>
        <v>FALSE</v>
      </c>
      <c r="BL431" t="str">
        <f t="shared" si="189"/>
        <v>FALSE</v>
      </c>
      <c r="BM431" s="1" t="b">
        <v>0</v>
      </c>
      <c r="BN431" s="1" t="b">
        <v>0</v>
      </c>
      <c r="BO431" s="1">
        <f t="shared" si="193"/>
        <v>6</v>
      </c>
      <c r="BP431" s="1" t="s">
        <v>391</v>
      </c>
      <c r="BQ431" s="1" cm="1">
        <f t="array" ref="BQ431">_xlfn.IFS(BP431="None Known",0, LEN(BP431)&gt;500, 5,LEN(BP431)&gt;400, 4, LEN(BP431)&gt;300, 3, LEN(BP431)&gt;200, 2, LEN(BP431)&gt;1, 1)</f>
        <v>1</v>
      </c>
      <c r="BR431" s="1" t="s">
        <v>392</v>
      </c>
      <c r="BS431" s="1">
        <v>1</v>
      </c>
      <c r="BT431" s="1" t="s">
        <v>393</v>
      </c>
      <c r="BU431" s="1">
        <v>2</v>
      </c>
      <c r="BV431" s="1" t="s">
        <v>34</v>
      </c>
      <c r="BW431" s="1" t="s">
        <v>31</v>
      </c>
      <c r="BX431" s="1"/>
      <c r="BY431" t="str">
        <f>_xlfn.XLOOKUP($B431,Img_lookup!A:A,Img_lookup!B:B, "Not available")</f>
        <v>44b80e7f-a786-49f0-9a74-d9b893002338</v>
      </c>
      <c r="BZ431" t="str">
        <f>_xlfn.XLOOKUP($B431,Img_lookup!A:A,Img_lookup!C:C, "Not available")</f>
        <v>Oriental Bittersweet - Celastrus orbiculatus, Huntley Meadows Park, Alexandria, Virginia</v>
      </c>
      <c r="CA431" t="str">
        <f>_xlfn.XLOOKUP($B431,Img_lookup!A:A,Img_lookup!D:D, "Not available")</f>
        <v>Judy Gallagher</v>
      </c>
      <c r="CB431" t="str">
        <f>_xlfn.XLOOKUP($B431,Img_lookup!A:A,Img_lookup!E:E, "https://imgur.com/aT5wafe")</f>
        <v>https://api.openverse.engineering/v1/images/44b80e7f-a786-49f0-9a74-d9b893002338/thumb/</v>
      </c>
    </row>
    <row r="432" spans="1:80" ht="409.6" x14ac:dyDescent="0.15">
      <c r="A432" s="1" t="s">
        <v>383</v>
      </c>
      <c r="B432" s="1" t="s">
        <v>7751</v>
      </c>
      <c r="C432" s="1" t="s">
        <v>7752</v>
      </c>
      <c r="E432" s="1" t="s">
        <v>7753</v>
      </c>
      <c r="F432" s="1" t="s">
        <v>156</v>
      </c>
      <c r="G432" s="1" t="s">
        <v>156</v>
      </c>
      <c r="H432" s="11" t="str">
        <f t="shared" si="195"/>
        <v>Perennial</v>
      </c>
      <c r="I432" s="1" t="s">
        <v>17107</v>
      </c>
      <c r="J432" s="1">
        <v>8</v>
      </c>
      <c r="L432" t="str" cm="1">
        <f t="array" ref="L432">_xlfn.IFS(J432+K432="", "Unknown", J432+K432&gt;3, "Large", J432+K432&gt;0.5, "Medium", J432+K432&gt;0, "Small")</f>
        <v>Large</v>
      </c>
      <c r="M432" s="1">
        <v>2</v>
      </c>
      <c r="N432" cm="1">
        <f t="array" ref="N432">IF($M432="",INDEX($M$2:$M$2176,MATCH(1,INDEX(($A$2:$A$2176=$A432)*($M$2:$M$2176&lt;&gt;""),0),0)),$M432)</f>
        <v>2</v>
      </c>
      <c r="O432" s="2" t="str">
        <f t="shared" si="190"/>
        <v>Hardy to cold</v>
      </c>
      <c r="P432" s="1" t="s">
        <v>7754</v>
      </c>
      <c r="R432" t="str">
        <f t="shared" si="194"/>
        <v>Medium</v>
      </c>
      <c r="T432" s="1"/>
      <c r="U432" s="1"/>
      <c r="V432" s="1" t="s">
        <v>51</v>
      </c>
      <c r="W432" s="6" t="str">
        <f>IF(ISNUMBER(SEARCH("-",V432)),TRIM(LEFT(V432,FIND("-",V432)-1)),V432)</f>
        <v>7</v>
      </c>
      <c r="X432" t="str">
        <f>IF(W432="1", "January", IF(W432="2", "February", IF(W432="3", "March", IF(W432="4", "April", IF(W432="5", "May", IF(W432="6", "June", IF(W432="7", "July", IF(W432="8", "August", IF(W432="9", "September", IF(W432="10", "October", IF(W432="11", "November", IF(W432="12", "December", "Other"))))))))))))</f>
        <v>July</v>
      </c>
      <c r="Y432" s="2" t="str">
        <f>IF(ISNUMBER(SEARCH("-",V432)),TRIM(RIGHT(V432,LEN(V432)-SEARCH("-",V432))),V432)</f>
        <v>8</v>
      </c>
      <c r="Z432" s="2" t="str">
        <f>IF(Y432="1", "January", IF(Y432="2", "February", IF(Y432="3", "March", IF(Y432="4", "April", IF(Y432="5", "May", IF(Y432="6", "June", IF(Y432="7", "July", IF(Y432="8", "August", IF(Y432="9", "September", IF(Y432="10", "October", IF(Y432="11", "November", IF(Y432="12", "December", "Other"))))))))))))</f>
        <v>August</v>
      </c>
      <c r="AA432" s="1">
        <v>10</v>
      </c>
      <c r="AB432" s="1">
        <f>IF(ISNUMBER(SEARCH("-",AA432)),TRIM(LEFT(AA432,FIND("-",AA432)-1)),AA432)</f>
        <v>10</v>
      </c>
      <c r="AC432" s="1" t="str">
        <f>IF(AB432=1, "January", IF(AB432=2, "February", IF(AB432=3, "March", IF(AB432=4, "April", IF(AB432=5, "May", IF(AB432=6, "June", IF(AB432=7, "July", IF(AB432=8, "August", IF(AB432=9, "September", IF(AB432=10, "October", IF(AB432=11, "November", IF(AB432=12, "December", "Other"))))))))))))</f>
        <v>October</v>
      </c>
      <c r="AD432" s="1"/>
      <c r="AE432" s="1"/>
      <c r="AF432" s="16" t="s">
        <v>25395</v>
      </c>
      <c r="AG432" s="1" t="str">
        <f t="shared" si="180"/>
        <v xml:space="preserve">Seed </v>
      </c>
      <c r="AH432" s="2" t="str">
        <f t="shared" si="181"/>
        <v>Gather when ripe, store in dry sand and sow February in a warm greenhouse[78]. Three months cold stratification leads to a higher germination rate[113]. Remove the flesh of the fruit since this inhibits germination[113]. Germination rates are usually good[78]. When they are large enough to handle, prick the seedlings out into individual pots and grow them on in a greenhouse for at least their first winter. Plant them out into their permanent positions in late spring or early summer, after the last expected frosts.
Layering in August of the current seasons growth. Takes 12 months[78].
Root cuttings, 6mm thick 25mm long in December. Plant horizontally in pots in a frame[78].</v>
      </c>
      <c r="AI432" s="1" t="s">
        <v>7755</v>
      </c>
      <c r="AJ432" s="1" t="s">
        <v>26</v>
      </c>
      <c r="AK432" s="1" t="s">
        <v>17105</v>
      </c>
      <c r="AL432" s="1" t="str">
        <f t="shared" si="191"/>
        <v>Unscented</v>
      </c>
      <c r="AM432" s="1" t="b">
        <v>0</v>
      </c>
      <c r="AN432" s="1" t="b">
        <v>1</v>
      </c>
      <c r="AO432" s="1" t="b">
        <v>0</v>
      </c>
      <c r="AP432" s="5" t="s">
        <v>28</v>
      </c>
      <c r="AQ432" s="5" t="str">
        <f t="shared" si="182"/>
        <v>Light, Medium, Heavy</v>
      </c>
      <c r="AR432" s="1" t="s">
        <v>274</v>
      </c>
      <c r="AS432" s="1" t="str">
        <f t="shared" si="192"/>
        <v>None, Partial, Full</v>
      </c>
      <c r="AT432" s="1" t="str">
        <f t="shared" si="183"/>
        <v>None, Partial, Full</v>
      </c>
      <c r="AU432" s="1" t="s">
        <v>29</v>
      </c>
      <c r="AV432" s="1" t="str">
        <f t="shared" si="184"/>
        <v>Moist</v>
      </c>
      <c r="AW432" s="1" t="s">
        <v>123</v>
      </c>
      <c r="AX432" s="1" t="str">
        <f t="shared" si="185"/>
        <v>Acid, Neutral</v>
      </c>
      <c r="AY432" s="1" t="b">
        <v>0</v>
      </c>
      <c r="AZ432" s="1" t="b">
        <v>0</v>
      </c>
      <c r="BA432" s="1" t="b">
        <v>0</v>
      </c>
      <c r="BC432" t="str">
        <f t="shared" si="186"/>
        <v>FALSE</v>
      </c>
      <c r="BE432" t="str">
        <f t="shared" si="187"/>
        <v>FALSE</v>
      </c>
      <c r="BF432" s="1" t="b">
        <v>0</v>
      </c>
      <c r="BG432" s="1" t="b">
        <v>0</v>
      </c>
      <c r="BH432" s="1" t="b">
        <v>0</v>
      </c>
      <c r="BJ432" s="1" t="str">
        <f t="shared" si="188"/>
        <v>FALSE</v>
      </c>
      <c r="BK432" s="1" t="s">
        <v>30</v>
      </c>
      <c r="BL432" t="str">
        <f t="shared" si="189"/>
        <v>FALSE</v>
      </c>
      <c r="BM432" s="1" t="b">
        <v>0</v>
      </c>
      <c r="BN432" s="1" t="b">
        <v>1</v>
      </c>
      <c r="BO432" s="1">
        <f t="shared" si="193"/>
        <v>8</v>
      </c>
      <c r="BP432" s="1" t="s">
        <v>31</v>
      </c>
      <c r="BQ432" s="1" cm="1">
        <f t="array" ref="BQ432">_xlfn.IFS(BP432="None Known",0, LEN(BP432)&gt;500, 5,LEN(BP432)&gt;400, 4, LEN(BP432)&gt;300, 3, LEN(BP432)&gt;200, 2, LEN(BP432)&gt;1, 1)</f>
        <v>0</v>
      </c>
      <c r="BR432" s="1" t="s">
        <v>7756</v>
      </c>
      <c r="BS432" s="1">
        <v>2</v>
      </c>
      <c r="BT432" s="1" t="s">
        <v>7757</v>
      </c>
      <c r="BU432" s="1">
        <v>2</v>
      </c>
      <c r="BV432" s="1" t="s">
        <v>7758</v>
      </c>
      <c r="BW432" s="1" t="s">
        <v>7759</v>
      </c>
      <c r="BX432" s="1"/>
      <c r="BY432" t="str">
        <f>_xlfn.XLOOKUP($B432,Img_lookup!A:A,Img_lookup!B:B, "Not available")</f>
        <v>4f76ae9b-752f-493e-8965-b20cd7188539</v>
      </c>
      <c r="BZ432" t="str">
        <f>_xlfn.XLOOKUP($B432,Img_lookup!A:A,Img_lookup!C:C, "Not available")</f>
        <v>American bittersweet (Celastrus scandens) illustration from Trai</v>
      </c>
      <c r="CA432" t="str">
        <f>_xlfn.XLOOKUP($B432,Img_lookup!A:A,Img_lookup!D:D, "Not available")</f>
        <v>Free Public Domain Illustrations by rawpixel</v>
      </c>
      <c r="CB432" t="str">
        <f>_xlfn.XLOOKUP($B432,Img_lookup!A:A,Img_lookup!E:E, "https://imgur.com/aT5wafe")</f>
        <v>https://api.openverse.engineering/v1/images/4f76ae9b-752f-493e-8965-b20cd7188539/thumb/</v>
      </c>
    </row>
    <row r="433" spans="1:80" ht="13" x14ac:dyDescent="0.15">
      <c r="A433" s="1" t="s">
        <v>451</v>
      </c>
      <c r="B433" s="1" t="s">
        <v>9013</v>
      </c>
      <c r="C433" s="1" t="s">
        <v>9014</v>
      </c>
      <c r="D433" s="1" t="s">
        <v>9015</v>
      </c>
      <c r="E433" s="1" t="s">
        <v>9016</v>
      </c>
      <c r="F433" s="1" t="s">
        <v>85</v>
      </c>
      <c r="G433" s="1" t="s">
        <v>85</v>
      </c>
      <c r="H433" s="11" t="str">
        <f t="shared" si="195"/>
        <v>Annual</v>
      </c>
      <c r="J433" s="1">
        <v>0.20000000300000001</v>
      </c>
      <c r="L433" t="str" cm="1">
        <f t="array" ref="L433">_xlfn.IFS(J433+K433="", "Unknown", J433+K433&gt;3, "Large", J433+K433&gt;0.5, "Medium", J433+K433&gt;0, "Small")</f>
        <v>Small</v>
      </c>
      <c r="M433" s="1">
        <v>9</v>
      </c>
      <c r="N433" cm="1">
        <f t="array" ref="N433">IF($M433="",INDEX($M$2:$M$2176,MATCH(1,INDEX(($A$2:$A$2176=$A433)*($M$2:$M$2176&lt;&gt;""),0),0)),$M433)</f>
        <v>9</v>
      </c>
      <c r="O433" s="2" t="str">
        <f t="shared" si="190"/>
        <v>Grown indoors</v>
      </c>
      <c r="P433" s="1" t="s">
        <v>9017</v>
      </c>
      <c r="R433" t="str">
        <f t="shared" si="194"/>
        <v>Medium</v>
      </c>
      <c r="W433"/>
      <c r="AF433" s="1" t="s">
        <v>24363</v>
      </c>
      <c r="AG433" s="1" t="str">
        <f t="shared" si="180"/>
        <v xml:space="preserve">Seed </v>
      </c>
      <c r="AH433" s="2" t="str">
        <f t="shared" si="181"/>
        <v>Sow early to mid spring in a warm greenhouse. Germination should take place within 2 weeks. When large enough to handle, prick the seedlings out into individual pots and plant them out after the last expected frosts. consider giving them some protection, such as a cloche, until they are growing away strongly.</v>
      </c>
      <c r="AI433" s="1" t="s">
        <v>9018</v>
      </c>
      <c r="AK433" s="1" t="s">
        <v>17104</v>
      </c>
      <c r="AL433" s="1" t="str">
        <f t="shared" si="191"/>
        <v>Unscented</v>
      </c>
      <c r="AM433" s="1" t="b">
        <v>0</v>
      </c>
      <c r="AN433" s="1" t="b">
        <v>0</v>
      </c>
      <c r="AO433" s="1" t="b">
        <v>0</v>
      </c>
      <c r="AP433" s="5" t="s">
        <v>28</v>
      </c>
      <c r="AQ433" s="5" t="str">
        <f t="shared" si="182"/>
        <v>Light, Medium, Heavy</v>
      </c>
      <c r="AR433" s="1" t="s">
        <v>30</v>
      </c>
      <c r="AS433" s="1" t="str">
        <f t="shared" si="192"/>
        <v>None</v>
      </c>
      <c r="AT433" s="1" t="str">
        <f t="shared" si="183"/>
        <v>Full</v>
      </c>
      <c r="AU433" s="1" t="s">
        <v>29</v>
      </c>
      <c r="AV433" s="1" t="str">
        <f t="shared" si="184"/>
        <v>Moist</v>
      </c>
      <c r="AW433" s="1" t="s">
        <v>12</v>
      </c>
      <c r="AX433" s="1" t="str">
        <f t="shared" si="185"/>
        <v>Acid, Neutral, Alkaline</v>
      </c>
      <c r="AY433" s="1" t="b">
        <v>0</v>
      </c>
      <c r="AZ433" s="1" t="b">
        <v>0</v>
      </c>
      <c r="BA433" s="1" t="b">
        <v>0</v>
      </c>
      <c r="BC433" t="str">
        <f t="shared" si="186"/>
        <v>FALSE</v>
      </c>
      <c r="BE433" t="str">
        <f t="shared" si="187"/>
        <v>FALSE</v>
      </c>
      <c r="BF433" s="1" t="b">
        <v>0</v>
      </c>
      <c r="BG433" s="1" t="b">
        <v>0</v>
      </c>
      <c r="BH433" s="1" t="b">
        <v>0</v>
      </c>
      <c r="BI433" s="1" t="s">
        <v>77</v>
      </c>
      <c r="BJ433" s="1" t="str">
        <f t="shared" si="188"/>
        <v>TRUE</v>
      </c>
      <c r="BL433" t="str">
        <f t="shared" si="189"/>
        <v>FALSE</v>
      </c>
      <c r="BM433" s="1" t="b">
        <v>0</v>
      </c>
      <c r="BN433" s="1" t="b">
        <v>0</v>
      </c>
      <c r="BO433" s="1">
        <f t="shared" si="193"/>
        <v>6</v>
      </c>
      <c r="BP433" s="1" t="s">
        <v>31</v>
      </c>
      <c r="BQ433" s="1" cm="1">
        <f t="array" ref="BQ433">_xlfn.IFS(BP433="None Known",0, LEN(BP433)&gt;500, 5,LEN(BP433)&gt;400, 4, LEN(BP433)&gt;300, 3, LEN(BP433)&gt;200, 2, LEN(BP433)&gt;1, 1)</f>
        <v>0</v>
      </c>
      <c r="BR433" s="1" t="s">
        <v>9019</v>
      </c>
      <c r="BS433" s="1">
        <v>1</v>
      </c>
      <c r="BT433" s="1" t="s">
        <v>9020</v>
      </c>
      <c r="BU433" s="1">
        <v>3</v>
      </c>
      <c r="BV433" s="1" t="s">
        <v>9021</v>
      </c>
      <c r="BW433" s="1" t="s">
        <v>31</v>
      </c>
      <c r="BX433" s="1"/>
      <c r="BY433" t="str">
        <f>_xlfn.XLOOKUP($B433,Img_lookup!A:A,Img_lookup!B:B, "Not available")</f>
        <v>4823d42f-be62-4dc4-bc74-6304b8f65fc1</v>
      </c>
      <c r="BZ433" t="str">
        <f>_xlfn.XLOOKUP($B433,Img_lookup!A:A,Img_lookup!C:C, "Not available")</f>
        <v>Celosia argentea 'Cristata' L.</v>
      </c>
      <c r="CA433" t="str">
        <f>_xlfn.XLOOKUP($B433,Img_lookup!A:A,Img_lookup!D:D, "Not available")</f>
        <v>Elmer Drew Merrill</v>
      </c>
      <c r="CB433" t="str">
        <f>_xlfn.XLOOKUP($B433,Img_lookup!A:A,Img_lookup!E:E, "https://imgur.com/aT5wafe")</f>
        <v>https://api.openverse.engineering/v1/images/4823d42f-be62-4dc4-bc74-6304b8f65fc1/thumb/</v>
      </c>
    </row>
    <row r="434" spans="1:80" ht="409.6" x14ac:dyDescent="0.15">
      <c r="A434" s="1" t="s">
        <v>987</v>
      </c>
      <c r="B434" s="1" t="s">
        <v>4644</v>
      </c>
      <c r="C434" s="1" t="s">
        <v>4645</v>
      </c>
      <c r="D434" s="1" t="s">
        <v>4646</v>
      </c>
      <c r="E434" s="1" t="s">
        <v>434</v>
      </c>
      <c r="F434" s="1" t="s">
        <v>62</v>
      </c>
      <c r="G434" s="1" t="s">
        <v>62</v>
      </c>
      <c r="H434" s="11" t="str">
        <f t="shared" si="195"/>
        <v>Perennial</v>
      </c>
      <c r="I434" s="1" t="s">
        <v>17107</v>
      </c>
      <c r="J434" s="1">
        <v>20</v>
      </c>
      <c r="K434" s="1">
        <v>10</v>
      </c>
      <c r="L434" t="str" cm="1">
        <f t="array" ref="L434">_xlfn.IFS(J434+K434="", "Unknown", J434+K434&gt;3, "Large", J434+K434&gt;0.5, "Medium", J434+K434&gt;0, "Small")</f>
        <v>Large</v>
      </c>
      <c r="M434" s="1">
        <v>6</v>
      </c>
      <c r="N434" cm="1">
        <f t="array" ref="N434">IF($M434="",INDEX($M$2:$M$2176,MATCH(1,INDEX(($A$2:$A$2176=$A434)*($M$2:$M$2176&lt;&gt;""),0),0)),$M434)</f>
        <v>6</v>
      </c>
      <c r="O434" s="2" t="str">
        <f t="shared" si="190"/>
        <v>Seasonal outdoors</v>
      </c>
      <c r="P434" s="1" t="s">
        <v>4647</v>
      </c>
      <c r="Q434" s="1" t="s">
        <v>17110</v>
      </c>
      <c r="R434" t="str">
        <f t="shared" si="194"/>
        <v>Medium</v>
      </c>
      <c r="T434" s="1"/>
      <c r="U434" s="1"/>
      <c r="V434" s="1">
        <v>4</v>
      </c>
      <c r="W434" s="6">
        <f t="shared" ref="W434:W441" si="203">IF(ISNUMBER(SEARCH("-",V434)),TRIM(LEFT(V434,FIND("-",V434)-1)),V434)</f>
        <v>4</v>
      </c>
      <c r="X434" t="str">
        <f>IF(W434=1, "January", IF(W434=2, "February", IF(W434=3, "March", IF(W434=4, "April", IF(W434=5, "May", IF(W434=6, "June", IF(W434=7, "July", IF(W434=8, "August", IF(W434=9, "September", IF(W434=10, "October", IF(W434=11, "November", IF(W434=12, "December", "Other"))))))))))))</f>
        <v>April</v>
      </c>
      <c r="Y434" s="1"/>
      <c r="Z434" s="1"/>
      <c r="AA434" s="1">
        <v>10</v>
      </c>
      <c r="AB434" s="1">
        <f t="shared" ref="AB434:AB439" si="204">IF(ISNUMBER(SEARCH("-",AA434)),TRIM(LEFT(AA434,FIND("-",AA434)-1)),AA434)</f>
        <v>10</v>
      </c>
      <c r="AC434" s="1" t="str">
        <f>IF(AB434=1, "January", IF(AB434=2, "February", IF(AB434=3, "March", IF(AB434=4, "April", IF(AB434=5, "May", IF(AB434=6, "June", IF(AB434=7, "July", IF(AB434=8, "August", IF(AB434=9, "September", IF(AB434=10, "October", IF(AB434=11, "November", IF(AB434=12, "December", "Other"))))))))))))</f>
        <v>October</v>
      </c>
      <c r="AD434" s="1"/>
      <c r="AE434" s="1"/>
      <c r="AF434" s="16" t="s">
        <v>24004</v>
      </c>
      <c r="AG434" s="1" t="str">
        <f t="shared" si="180"/>
        <v xml:space="preserve">Seed </v>
      </c>
      <c r="AH434" s="2" t="str">
        <f t="shared" si="181"/>
        <v>Best sown as soon as it is ripe in a cold frame[200]. Stored seed is best given 2 - 3 months cold stratification and then sown February/March in a greenhouse[78, 200]. Germination rates are usually good, though the stored seed might take 12 months or more to germinate. The seed can be stored for up to 5 years[113]. As soon as they are large enough to handle, prick the seedlings out into individual pots. The leaves of seedlings often have a lot of white patches without chlorophyll, this is normal and older plants produce normal green leaves. Grow the seedlings on in a cold frame for their first winter, and plant them out in the following late spring or early summer[K]. Give them some protection from the cold for their first winter outdoors.
Cuttings</v>
      </c>
      <c r="AI434" s="1" t="s">
        <v>4648</v>
      </c>
      <c r="AJ434" s="1" t="s">
        <v>26</v>
      </c>
      <c r="AK434" s="1" t="s">
        <v>17104</v>
      </c>
      <c r="AL434" s="1" t="str">
        <f t="shared" si="191"/>
        <v>Unscented</v>
      </c>
      <c r="AM434" s="1" t="b">
        <v>0</v>
      </c>
      <c r="AN434" s="1" t="b">
        <v>1</v>
      </c>
      <c r="AO434" s="1" t="b">
        <v>0</v>
      </c>
      <c r="AP434" s="5" t="s">
        <v>54</v>
      </c>
      <c r="AQ434" s="5" t="str">
        <f t="shared" si="182"/>
        <v>Light, Medium</v>
      </c>
      <c r="AR434" s="1" t="s">
        <v>30</v>
      </c>
      <c r="AS434" s="1" t="str">
        <f t="shared" si="192"/>
        <v>None</v>
      </c>
      <c r="AT434" s="1" t="str">
        <f t="shared" si="183"/>
        <v>Full</v>
      </c>
      <c r="AU434" s="1" t="s">
        <v>11</v>
      </c>
      <c r="AV434" s="1" t="str">
        <f t="shared" si="184"/>
        <v>Dry, Moist</v>
      </c>
      <c r="AW434" s="1" t="s">
        <v>12</v>
      </c>
      <c r="AX434" s="1" t="str">
        <f t="shared" si="185"/>
        <v>Acid, Neutral, Alkaline</v>
      </c>
      <c r="AY434" s="1" t="b">
        <v>0</v>
      </c>
      <c r="AZ434" s="1" t="b">
        <v>0</v>
      </c>
      <c r="BA434" s="1" t="b">
        <v>0</v>
      </c>
      <c r="BC434" t="str">
        <f t="shared" si="186"/>
        <v>FALSE</v>
      </c>
      <c r="BE434" t="str">
        <f t="shared" si="187"/>
        <v>FALSE</v>
      </c>
      <c r="BF434" s="1" t="b">
        <v>1</v>
      </c>
      <c r="BG434" s="1" t="b">
        <v>0</v>
      </c>
      <c r="BH434" s="1" t="b">
        <v>1</v>
      </c>
      <c r="BJ434" s="1" t="str">
        <f t="shared" si="188"/>
        <v>FALSE</v>
      </c>
      <c r="BL434" t="str">
        <f t="shared" si="189"/>
        <v>FALSE</v>
      </c>
      <c r="BM434" s="1" t="b">
        <v>0</v>
      </c>
      <c r="BN434" s="1" t="b">
        <v>0</v>
      </c>
      <c r="BO434" s="1">
        <f t="shared" si="193"/>
        <v>14</v>
      </c>
      <c r="BP434" s="1" t="s">
        <v>4649</v>
      </c>
      <c r="BQ434" s="1" cm="1">
        <f t="array" ref="BQ434">_xlfn.IFS(BP434="None Known",0, LEN(BP434)&gt;500, 5,LEN(BP434)&gt;400, 4, LEN(BP434)&gt;300, 3, LEN(BP434)&gt;200, 2, LEN(BP434)&gt;1, 1)</f>
        <v>3</v>
      </c>
      <c r="BR434" s="16" t="s">
        <v>24861</v>
      </c>
      <c r="BS434" s="1">
        <v>3</v>
      </c>
      <c r="BT434" s="1" t="s">
        <v>4650</v>
      </c>
      <c r="BU434" s="1">
        <v>2</v>
      </c>
      <c r="BV434" s="1" t="s">
        <v>181</v>
      </c>
      <c r="BW434" s="1" t="s">
        <v>31</v>
      </c>
      <c r="BX434" s="1"/>
      <c r="BY434" t="str">
        <f>_xlfn.XLOOKUP($B434,Img_lookup!A:A,Img_lookup!B:B, "Not available")</f>
        <v>89382754-c208-46e2-95b5-2b1aeb187c91</v>
      </c>
      <c r="BZ434" t="str">
        <f>_xlfn.XLOOKUP($B434,Img_lookup!A:A,Img_lookup!C:C, "Not available")</f>
        <v>celtis australis</v>
      </c>
      <c r="CA434" t="str">
        <f>_xlfn.XLOOKUP($B434,Img_lookup!A:A,Img_lookup!D:D, "Not available")</f>
        <v>M. Martin Vicente</v>
      </c>
      <c r="CB434" t="str">
        <f>_xlfn.XLOOKUP($B434,Img_lookup!A:A,Img_lookup!E:E, "https://imgur.com/aT5wafe")</f>
        <v>https://api.openverse.engineering/v1/images/89382754-c208-46e2-95b5-2b1aeb187c91/thumb/</v>
      </c>
    </row>
    <row r="435" spans="1:80" ht="266" x14ac:dyDescent="0.15">
      <c r="A435" s="1" t="s">
        <v>69</v>
      </c>
      <c r="B435" s="1" t="s">
        <v>1606</v>
      </c>
      <c r="C435" s="1" t="s">
        <v>1607</v>
      </c>
      <c r="E435" s="1" t="s">
        <v>1608</v>
      </c>
      <c r="F435" s="1" t="s">
        <v>368</v>
      </c>
      <c r="G435" s="1" t="s">
        <v>368</v>
      </c>
      <c r="H435" s="11" t="str">
        <f t="shared" si="195"/>
        <v>Perennial</v>
      </c>
      <c r="J435" s="1">
        <v>0.60000002399999997</v>
      </c>
      <c r="L435" t="str" cm="1">
        <f t="array" ref="L435">_xlfn.IFS(J435+K435="", "Unknown", J435+K435&gt;3, "Large", J435+K435&gt;0.5, "Medium", J435+K435&gt;0, "Small")</f>
        <v>Medium</v>
      </c>
      <c r="N435" cm="1">
        <f t="array" ref="N435">IF($M435="",INDEX($M$2:$M$2176,MATCH(1,INDEX(($A$2:$A$2176=$A435)*($M$2:$M$2176&lt;&gt;""),0),0)),$M435)</f>
        <v>7</v>
      </c>
      <c r="O435" s="2" t="str">
        <f t="shared" si="190"/>
        <v>Seasonal outdoors</v>
      </c>
      <c r="P435" s="1" t="s">
        <v>1609</v>
      </c>
      <c r="R435" t="str">
        <f t="shared" si="194"/>
        <v>Medium</v>
      </c>
      <c r="T435" s="1"/>
      <c r="U435" s="1"/>
      <c r="V435" s="1" t="s">
        <v>108</v>
      </c>
      <c r="W435" s="6" t="str">
        <f t="shared" si="203"/>
        <v>7</v>
      </c>
      <c r="X435" t="str">
        <f t="shared" ref="X435:X441" si="205">IF(W435="1", "January", IF(W435="2", "February", IF(W435="3", "March", IF(W435="4", "April", IF(W435="5", "May", IF(W435="6", "June", IF(W435="7", "July", IF(W435="8", "August", IF(W435="9", "September", IF(W435="10", "October", IF(W435="11", "November", IF(W435="12", "December", "Other"))))))))))))</f>
        <v>July</v>
      </c>
      <c r="Y435" s="2" t="str">
        <f t="shared" ref="Y435:Y441" si="206">IF(ISNUMBER(SEARCH("-",V435)),TRIM(RIGHT(V435,LEN(V435)-SEARCH("-",V435))),V435)</f>
        <v>9</v>
      </c>
      <c r="Z435" s="2" t="str">
        <f t="shared" ref="Z435:Z441" si="207">IF(Y435="1", "January", IF(Y435="2", "February", IF(Y435="3", "March", IF(Y435="4", "April", IF(Y435="5", "May", IF(Y435="6", "June", IF(Y435="7", "July", IF(Y435="8", "August", IF(Y435="9", "September", IF(Y435="10", "October", IF(Y435="11", "November", IF(Y435="12", "December", "Other"))))))))))))</f>
        <v>September</v>
      </c>
      <c r="AA435" s="1" t="s">
        <v>135</v>
      </c>
      <c r="AB435" s="1" t="str">
        <f t="shared" si="204"/>
        <v>8</v>
      </c>
      <c r="AC435" s="1" t="str">
        <f>IF(AB435="1", "January", IF(AB435="2", "February", IF(AB435="3", "March", IF(AB435="4", "April", IF(AB435="5", "May", IF(AB435="6", "June", IF(AB435="7", "July", IF(AB435="8", "August", IF(AB435="9", "September", IF(AB435="10", "October", IF(AB435="11", "November", IF(AB435="12", "December", "Other"))))))))))))</f>
        <v>August</v>
      </c>
      <c r="AD435" s="1" t="str">
        <f>IF(ISNUMBER(SEARCH("-",AA435)),TRIM(RIGHT(AA435,LEN(AA435)-SEARCH("-",AA435))),AA435)</f>
        <v>10</v>
      </c>
      <c r="AE435" s="1" t="str">
        <f>IF(AD435="1", "January", IF(AD435="2", "February", IF(AD435="3", "March", IF(AD435="4", "April", IF(AD435="5", "May", IF(AD435="6", "June", IF(AD435="7", "July", IF(AD435="8", "August", IF(AD435="9", "September", IF(AD435="10", "October", IF(AD435="11", "November", IF(AD435="12", "December", "Other"))))))))))))</f>
        <v>October</v>
      </c>
      <c r="AF435" s="16" t="s">
        <v>24364</v>
      </c>
      <c r="AG435" s="1" t="str">
        <f t="shared" si="180"/>
        <v xml:space="preserve">Seed </v>
      </c>
      <c r="AH435" s="2" t="str">
        <f t="shared" si="181"/>
        <v>Sow April in a cold frame. When they are large enough to handle, prick the seedlings out into individual pots and plant them out in the summer.
If you have sufficient seed, it can also be sown in situ during August/September.</v>
      </c>
      <c r="AI435" s="1" t="s">
        <v>1610</v>
      </c>
      <c r="AJ435" s="1" t="s">
        <v>23805</v>
      </c>
      <c r="AK435" s="1" t="s">
        <v>17104</v>
      </c>
      <c r="AL435" s="1" t="str">
        <f t="shared" si="191"/>
        <v>Unscented</v>
      </c>
      <c r="AM435" s="1" t="b">
        <v>0</v>
      </c>
      <c r="AN435" s="1" t="b">
        <v>0</v>
      </c>
      <c r="AO435" s="1" t="b">
        <v>0</v>
      </c>
      <c r="AP435" s="5" t="s">
        <v>28</v>
      </c>
      <c r="AQ435" s="5" t="str">
        <f t="shared" si="182"/>
        <v>Light, Medium, Heavy</v>
      </c>
      <c r="AR435" s="1" t="s">
        <v>30</v>
      </c>
      <c r="AS435" s="1" t="str">
        <f t="shared" si="192"/>
        <v>None</v>
      </c>
      <c r="AT435" s="1" t="str">
        <f t="shared" si="183"/>
        <v>Full</v>
      </c>
      <c r="AU435" s="1" t="s">
        <v>11</v>
      </c>
      <c r="AV435" s="1" t="str">
        <f t="shared" si="184"/>
        <v>Dry, Moist</v>
      </c>
      <c r="AW435" s="1" t="s">
        <v>12</v>
      </c>
      <c r="AX435" s="1" t="str">
        <f t="shared" si="185"/>
        <v>Acid, Neutral, Alkaline</v>
      </c>
      <c r="AY435" s="1" t="b">
        <v>0</v>
      </c>
      <c r="AZ435" s="1" t="b">
        <v>1</v>
      </c>
      <c r="BA435" s="1" t="b">
        <v>0</v>
      </c>
      <c r="BC435" t="str">
        <f t="shared" si="186"/>
        <v>FALSE</v>
      </c>
      <c r="BE435" t="str">
        <f t="shared" si="187"/>
        <v>FALSE</v>
      </c>
      <c r="BF435" s="1" t="b">
        <v>1</v>
      </c>
      <c r="BG435" s="1" t="b">
        <v>0</v>
      </c>
      <c r="BH435" s="1" t="b">
        <v>1</v>
      </c>
      <c r="BJ435" s="1" t="str">
        <f t="shared" si="188"/>
        <v>FALSE</v>
      </c>
      <c r="BK435" s="1" t="s">
        <v>77</v>
      </c>
      <c r="BL435" t="str">
        <f t="shared" si="189"/>
        <v>TRUE</v>
      </c>
      <c r="BM435" s="1" t="b">
        <v>0</v>
      </c>
      <c r="BN435" s="1" t="b">
        <v>0</v>
      </c>
      <c r="BO435" s="1">
        <f t="shared" si="193"/>
        <v>4</v>
      </c>
      <c r="BP435" s="1" t="s">
        <v>31</v>
      </c>
      <c r="BQ435" s="1" cm="1">
        <f t="array" ref="BQ435">_xlfn.IFS(BP435="None Known",0, LEN(BP435)&gt;500, 5,LEN(BP435)&gt;400, 4, LEN(BP435)&gt;300, 3, LEN(BP435)&gt;200, 2, LEN(BP435)&gt;1, 1)</f>
        <v>0</v>
      </c>
      <c r="BR435" s="1" t="s">
        <v>1611</v>
      </c>
      <c r="BS435" s="1">
        <v>1</v>
      </c>
      <c r="BT435" s="1" t="s">
        <v>1612</v>
      </c>
      <c r="BU435" s="1">
        <v>1</v>
      </c>
      <c r="BV435" s="1" t="s">
        <v>1613</v>
      </c>
      <c r="BW435" s="1" t="s">
        <v>31</v>
      </c>
      <c r="BX435" s="1"/>
      <c r="BY435" t="str">
        <f>_xlfn.XLOOKUP($B435,Img_lookup!A:A,Img_lookup!B:B, "Not available")</f>
        <v>b58dd057-1db7-4312-963e-46c2ca2213bf</v>
      </c>
      <c r="BZ435" t="str">
        <f>_xlfn.XLOOKUP($B435,Img_lookup!A:A,Img_lookup!C:C, "Not available")</f>
        <v>221 Centaurea calcitrapa L.</v>
      </c>
      <c r="CA435" t="str">
        <f>_xlfn.XLOOKUP($B435,Img_lookup!A:A,Img_lookup!D:D, "Not available")</f>
        <v>NATT-at-NKM</v>
      </c>
      <c r="CB435" t="str">
        <f>_xlfn.XLOOKUP($B435,Img_lookup!A:A,Img_lookup!E:E, "https://imgur.com/aT5wafe")</f>
        <v>https://api.openverse.engineering/v1/images/b58dd057-1db7-4312-963e-46c2ca2213bf/thumb/</v>
      </c>
    </row>
    <row r="436" spans="1:80" ht="358" x14ac:dyDescent="0.15">
      <c r="A436" s="1" t="s">
        <v>69</v>
      </c>
      <c r="B436" s="1" t="s">
        <v>10497</v>
      </c>
      <c r="C436" s="1" t="s">
        <v>10498</v>
      </c>
      <c r="E436" s="1" t="s">
        <v>10499</v>
      </c>
      <c r="F436" s="1" t="s">
        <v>85</v>
      </c>
      <c r="G436" s="1" t="s">
        <v>85</v>
      </c>
      <c r="H436" s="11" t="str">
        <f t="shared" si="195"/>
        <v>Annual</v>
      </c>
      <c r="J436" s="1">
        <v>1</v>
      </c>
      <c r="K436" s="1">
        <v>0.30000001199999998</v>
      </c>
      <c r="L436" t="str" cm="1">
        <f t="array" ref="L436">_xlfn.IFS(J436+K436="", "Unknown", J436+K436&gt;3, "Large", J436+K436&gt;0.5, "Medium", J436+K436&gt;0, "Small")</f>
        <v>Medium</v>
      </c>
      <c r="N436" cm="1">
        <f t="array" ref="N436">IF($M436="",INDEX($M$2:$M$2176,MATCH(1,INDEX(($A$2:$A$2176=$A436)*($M$2:$M$2176&lt;&gt;""),0),0)),$M436)</f>
        <v>7</v>
      </c>
      <c r="O436" s="2" t="str">
        <f t="shared" si="190"/>
        <v>Seasonal outdoors</v>
      </c>
      <c r="P436" s="1" t="s">
        <v>10500</v>
      </c>
      <c r="R436" t="str">
        <f t="shared" si="194"/>
        <v>Medium</v>
      </c>
      <c r="T436" s="1"/>
      <c r="U436" s="1"/>
      <c r="V436" s="1" t="s">
        <v>322</v>
      </c>
      <c r="W436" s="6" t="str">
        <f t="shared" si="203"/>
        <v>6</v>
      </c>
      <c r="X436" t="str">
        <f t="shared" si="205"/>
        <v>June</v>
      </c>
      <c r="Y436" s="2" t="str">
        <f t="shared" si="206"/>
        <v>8</v>
      </c>
      <c r="Z436" s="2" t="str">
        <f t="shared" si="207"/>
        <v>August</v>
      </c>
      <c r="AA436" s="1" t="s">
        <v>135</v>
      </c>
      <c r="AB436" s="1" t="str">
        <f t="shared" si="204"/>
        <v>8</v>
      </c>
      <c r="AC436" s="1" t="str">
        <f>IF(AB436="1", "January", IF(AB436="2", "February", IF(AB436="3", "March", IF(AB436="4", "April", IF(AB436="5", "May", IF(AB436="6", "June", IF(AB436="7", "July", IF(AB436="8", "August", IF(AB436="9", "September", IF(AB436="10", "October", IF(AB436="11", "November", IF(AB436="12", "December", "Other"))))))))))))</f>
        <v>August</v>
      </c>
      <c r="AD436" s="1" t="str">
        <f>IF(ISNUMBER(SEARCH("-",AA436)),TRIM(RIGHT(AA436,LEN(AA436)-SEARCH("-",AA436))),AA436)</f>
        <v>10</v>
      </c>
      <c r="AE436" s="1" t="str">
        <f>IF(AD436="1", "January", IF(AD436="2", "February", IF(AD436="3", "March", IF(AD436="4", "April", IF(AD436="5", "May", IF(AD436="6", "June", IF(AD436="7", "July", IF(AD436="8", "August", IF(AD436="9", "September", IF(AD436="10", "October", IF(AD436="11", "November", IF(AD436="12", "December", "Other"))))))))))))</f>
        <v>October</v>
      </c>
      <c r="AF436" s="16" t="s">
        <v>24365</v>
      </c>
      <c r="AG436" s="1" t="str">
        <f t="shared" si="180"/>
        <v xml:space="preserve">Seed </v>
      </c>
      <c r="AH436" s="2" t="str">
        <f t="shared" si="181"/>
        <v>Sow March in the greenhouse. When they are large enough to handle, prick the seedlings out into individual pots and plant them out in May.
The seed can also be sown in situ during April, whilst in areas where the winters are not too cold a sowing in situ during September will produce larger and earlier-flowering plants</v>
      </c>
      <c r="AI436" s="1" t="s">
        <v>10501</v>
      </c>
      <c r="AJ436" s="1" t="s">
        <v>23805</v>
      </c>
      <c r="AK436" s="1" t="s">
        <v>17104</v>
      </c>
      <c r="AL436" s="1" t="str">
        <f t="shared" si="191"/>
        <v>Unscented</v>
      </c>
      <c r="AM436" s="1" t="b">
        <v>0</v>
      </c>
      <c r="AN436" s="1" t="b">
        <v>0</v>
      </c>
      <c r="AO436" s="1" t="b">
        <v>0</v>
      </c>
      <c r="AP436" s="5" t="s">
        <v>28</v>
      </c>
      <c r="AQ436" s="5" t="str">
        <f t="shared" si="182"/>
        <v>Light, Medium, Heavy</v>
      </c>
      <c r="AR436" s="1" t="s">
        <v>30</v>
      </c>
      <c r="AS436" s="1" t="str">
        <f t="shared" si="192"/>
        <v>None</v>
      </c>
      <c r="AT436" s="1" t="str">
        <f t="shared" si="183"/>
        <v>Full</v>
      </c>
      <c r="AU436" s="1" t="s">
        <v>11</v>
      </c>
      <c r="AV436" s="1" t="str">
        <f t="shared" si="184"/>
        <v>Dry, Moist</v>
      </c>
      <c r="AW436" s="1" t="s">
        <v>12</v>
      </c>
      <c r="AX436" s="1" t="str">
        <f t="shared" si="185"/>
        <v>Acid, Neutral, Alkaline</v>
      </c>
      <c r="AY436" s="1" t="b">
        <v>0</v>
      </c>
      <c r="AZ436" s="1" t="b">
        <v>1</v>
      </c>
      <c r="BA436" s="1" t="b">
        <v>0</v>
      </c>
      <c r="BC436" t="str">
        <f t="shared" si="186"/>
        <v>FALSE</v>
      </c>
      <c r="BE436" t="str">
        <f t="shared" si="187"/>
        <v>FALSE</v>
      </c>
      <c r="BF436" s="1" t="b">
        <v>1</v>
      </c>
      <c r="BG436" s="1" t="b">
        <v>0</v>
      </c>
      <c r="BH436" s="1" t="b">
        <v>1</v>
      </c>
      <c r="BI436" s="1" t="s">
        <v>30</v>
      </c>
      <c r="BJ436" s="1" t="str">
        <f t="shared" si="188"/>
        <v>FALSE</v>
      </c>
      <c r="BK436" s="1" t="s">
        <v>77</v>
      </c>
      <c r="BL436" t="str">
        <f t="shared" si="189"/>
        <v>TRUE</v>
      </c>
      <c r="BM436" s="1" t="b">
        <v>0</v>
      </c>
      <c r="BN436" s="1" t="b">
        <v>1</v>
      </c>
      <c r="BO436" s="1">
        <f t="shared" si="193"/>
        <v>10</v>
      </c>
      <c r="BP436" s="1" t="s">
        <v>10502</v>
      </c>
      <c r="BQ436" s="1" cm="1">
        <f t="array" ref="BQ436">_xlfn.IFS(BP436="None Known",0, LEN(BP436)&gt;500, 5,LEN(BP436)&gt;400, 4, LEN(BP436)&gt;300, 3, LEN(BP436)&gt;200, 2, LEN(BP436)&gt;1, 1)</f>
        <v>2</v>
      </c>
      <c r="BR436" s="1" t="s">
        <v>10503</v>
      </c>
      <c r="BS436" s="1">
        <v>2</v>
      </c>
      <c r="BT436" s="1" t="s">
        <v>10504</v>
      </c>
      <c r="BU436" s="1">
        <v>2</v>
      </c>
      <c r="BV436" s="1" t="s">
        <v>3404</v>
      </c>
      <c r="BW436" s="1" t="s">
        <v>31</v>
      </c>
      <c r="BX436" s="1"/>
      <c r="BY436" t="str">
        <f>_xlfn.XLOOKUP($B436,Img_lookup!A:A,Img_lookup!B:B, "Not available")</f>
        <v>58e66a30-9ee0-4079-9f2d-6e3406553866</v>
      </c>
      <c r="BZ436" t="str">
        <f>_xlfn.XLOOKUP($B436,Img_lookup!A:A,Img_lookup!C:C, "Not available")</f>
        <v>Purple Bloom, Corn Flower (Centaurea cyanus)</v>
      </c>
      <c r="CA436" t="str">
        <f>_xlfn.XLOOKUP($B436,Img_lookup!A:A,Img_lookup!D:D, "Not available")</f>
        <v>Kumaravel</v>
      </c>
      <c r="CB436" t="str">
        <f>_xlfn.XLOOKUP($B436,Img_lookup!A:A,Img_lookup!E:E, "https://imgur.com/aT5wafe")</f>
        <v>https://api.openverse.engineering/v1/images/58e66a30-9ee0-4079-9f2d-6e3406553866/thumb/</v>
      </c>
    </row>
    <row r="437" spans="1:80" ht="409.6" x14ac:dyDescent="0.15">
      <c r="A437" s="1" t="s">
        <v>69</v>
      </c>
      <c r="B437" s="1" t="s">
        <v>356</v>
      </c>
      <c r="C437" s="1" t="s">
        <v>357</v>
      </c>
      <c r="E437" s="1" t="s">
        <v>358</v>
      </c>
      <c r="F437" s="1" t="s">
        <v>6</v>
      </c>
      <c r="G437" s="1" t="s">
        <v>6</v>
      </c>
      <c r="H437" s="11" t="str">
        <f t="shared" si="195"/>
        <v>Perennial</v>
      </c>
      <c r="J437" s="1">
        <v>0.60000002399999997</v>
      </c>
      <c r="L437" t="str" cm="1">
        <f t="array" ref="L437">_xlfn.IFS(J437+K437="", "Unknown", J437+K437&gt;3, "Large", J437+K437&gt;0.5, "Medium", J437+K437&gt;0, "Small")</f>
        <v>Medium</v>
      </c>
      <c r="M437" s="1">
        <v>5</v>
      </c>
      <c r="N437" cm="1">
        <f t="array" ref="N437">IF($M437="",INDEX($M$2:$M$2176,MATCH(1,INDEX(($A$2:$A$2176=$A437)*($M$2:$M$2176&lt;&gt;""),0),0)),$M437)</f>
        <v>5</v>
      </c>
      <c r="O437" s="2" t="str">
        <f t="shared" si="190"/>
        <v>Seasonal outdoors</v>
      </c>
      <c r="P437" s="1" t="s">
        <v>359</v>
      </c>
      <c r="R437" t="str">
        <f t="shared" si="194"/>
        <v>Medium</v>
      </c>
      <c r="T437" s="1"/>
      <c r="U437" s="1"/>
      <c r="V437" s="1" t="s">
        <v>134</v>
      </c>
      <c r="W437" s="6" t="str">
        <f t="shared" si="203"/>
        <v>6</v>
      </c>
      <c r="X437" t="str">
        <f t="shared" si="205"/>
        <v>June</v>
      </c>
      <c r="Y437" s="2" t="str">
        <f t="shared" si="206"/>
        <v>9</v>
      </c>
      <c r="Z437" s="2" t="str">
        <f t="shared" si="207"/>
        <v>September</v>
      </c>
      <c r="AA437" s="1" t="s">
        <v>135</v>
      </c>
      <c r="AB437" s="1" t="str">
        <f t="shared" si="204"/>
        <v>8</v>
      </c>
      <c r="AC437" s="1" t="str">
        <f>IF(AB437="1", "January", IF(AB437="2", "February", IF(AB437="3", "March", IF(AB437="4", "April", IF(AB437="5", "May", IF(AB437="6", "June", IF(AB437="7", "July", IF(AB437="8", "August", IF(AB437="9", "September", IF(AB437="10", "October", IF(AB437="11", "November", IF(AB437="12", "December", "Other"))))))))))))</f>
        <v>August</v>
      </c>
      <c r="AD437" s="1" t="str">
        <f>IF(ISNUMBER(SEARCH("-",AA437)),TRIM(RIGHT(AA437,LEN(AA437)-SEARCH("-",AA437))),AA437)</f>
        <v>10</v>
      </c>
      <c r="AE437" s="1" t="str">
        <f>IF(AD437="1", "January", IF(AD437="2", "February", IF(AD437="3", "March", IF(AD437="4", "April", IF(AD437="5", "May", IF(AD437="6", "June", IF(AD437="7", "July", IF(AD437="8", "August", IF(AD437="9", "September", IF(AD437="10", "October", IF(AD437="11", "November", IF(AD437="12", "December", "Other"))))))))))))</f>
        <v>October</v>
      </c>
      <c r="AF437" s="16" t="s">
        <v>24366</v>
      </c>
      <c r="AG437" s="1" t="str">
        <f t="shared" si="180"/>
        <v xml:space="preserve">Seed </v>
      </c>
      <c r="AH437" s="2" t="str">
        <f t="shared" si="181"/>
        <v>Sow April in a cold frame. When they are large enough to handle, prick the seedlings out into individual pots and plant them out into their permanent positions in the summer.
Division in autumn. Very easy, larger clumps can be replanted direct into their permanent positions, though it is best to pot up smaller clumps and grow them on in a cold frame until they are rooting well. Plant them out in the summer or following spring. This should be done at least once every three years in order to maintain the vigour of the plant.
Basal cuttings in spring. Harvest the shoots when they are about 10 - 15cm long with plenty of underground stem. Pot them up into individual pots and keep them in light shade in a cold frame or greenhouse until they are rooting well. Plant them out in the summer.</v>
      </c>
      <c r="AI437" s="1" t="s">
        <v>360</v>
      </c>
      <c r="AJ437" s="1" t="s">
        <v>23805</v>
      </c>
      <c r="AK437" s="1" t="s">
        <v>17104</v>
      </c>
      <c r="AL437" s="1" t="str">
        <f t="shared" si="191"/>
        <v>Unscented</v>
      </c>
      <c r="AM437" s="1" t="b">
        <v>0</v>
      </c>
      <c r="AN437" s="1" t="b">
        <v>0</v>
      </c>
      <c r="AO437" s="1" t="b">
        <v>0</v>
      </c>
      <c r="AP437" s="5" t="s">
        <v>28</v>
      </c>
      <c r="AQ437" s="5" t="str">
        <f t="shared" si="182"/>
        <v>Light, Medium, Heavy</v>
      </c>
      <c r="AR437" s="1" t="s">
        <v>30</v>
      </c>
      <c r="AS437" s="1" t="str">
        <f t="shared" si="192"/>
        <v>None</v>
      </c>
      <c r="AT437" s="1" t="str">
        <f t="shared" si="183"/>
        <v>Full</v>
      </c>
      <c r="AU437" s="1" t="s">
        <v>11</v>
      </c>
      <c r="AV437" s="1" t="str">
        <f t="shared" si="184"/>
        <v>Dry, Moist</v>
      </c>
      <c r="AW437" s="1" t="s">
        <v>12</v>
      </c>
      <c r="AX437" s="1" t="str">
        <f t="shared" si="185"/>
        <v>Acid, Neutral, Alkaline</v>
      </c>
      <c r="AY437" s="1" t="b">
        <v>0</v>
      </c>
      <c r="AZ437" s="1" t="b">
        <v>1</v>
      </c>
      <c r="BA437" s="1" t="b">
        <v>0</v>
      </c>
      <c r="BC437" t="str">
        <f t="shared" si="186"/>
        <v>FALSE</v>
      </c>
      <c r="BE437" t="str">
        <f t="shared" si="187"/>
        <v>FALSE</v>
      </c>
      <c r="BF437" s="1" t="b">
        <v>1</v>
      </c>
      <c r="BG437" s="1" t="b">
        <v>0</v>
      </c>
      <c r="BH437" s="1" t="b">
        <v>1</v>
      </c>
      <c r="BI437" s="1" t="s">
        <v>30</v>
      </c>
      <c r="BJ437" s="1" t="str">
        <f t="shared" si="188"/>
        <v>FALSE</v>
      </c>
      <c r="BK437" s="1" t="s">
        <v>77</v>
      </c>
      <c r="BL437" t="str">
        <f t="shared" si="189"/>
        <v>TRUE</v>
      </c>
      <c r="BM437" s="1" t="b">
        <v>0</v>
      </c>
      <c r="BN437" s="1" t="b">
        <v>0</v>
      </c>
      <c r="BO437" s="1">
        <f t="shared" si="193"/>
        <v>5</v>
      </c>
      <c r="BP437" s="1" t="s">
        <v>31</v>
      </c>
      <c r="BQ437" s="1" cm="1">
        <f t="array" ref="BQ437">_xlfn.IFS(BP437="None Known",0, LEN(BP437)&gt;500, 5,LEN(BP437)&gt;400, 4, LEN(BP437)&gt;300, 3, LEN(BP437)&gt;200, 2, LEN(BP437)&gt;1, 1)</f>
        <v>0</v>
      </c>
      <c r="BR437" s="1" t="s">
        <v>361</v>
      </c>
      <c r="BS437" s="1">
        <v>1</v>
      </c>
      <c r="BT437" s="1" t="s">
        <v>362</v>
      </c>
      <c r="BU437" s="1">
        <v>2</v>
      </c>
      <c r="BV437" s="1" t="s">
        <v>363</v>
      </c>
      <c r="BW437" s="1" t="s">
        <v>31</v>
      </c>
      <c r="BX437" s="1"/>
      <c r="BY437" t="str">
        <f>_xlfn.XLOOKUP($B437,Img_lookup!A:A,Img_lookup!B:B, "Not available")</f>
        <v>3689d074-85ef-4a8c-9903-e14280d0e178</v>
      </c>
      <c r="BZ437" t="str">
        <f>_xlfn.XLOOKUP($B437,Img_lookup!A:A,Img_lookup!C:C, "Not available")</f>
        <v>Common knapweed Centaurea nigra</v>
      </c>
      <c r="CA437" t="str">
        <f>_xlfn.XLOOKUP($B437,Img_lookup!A:A,Img_lookup!D:D, "Not available")</f>
        <v>pete. #hwcp</v>
      </c>
      <c r="CB437" t="str">
        <f>_xlfn.XLOOKUP($B437,Img_lookup!A:A,Img_lookup!E:E, "https://imgur.com/aT5wafe")</f>
        <v>https://api.openverse.engineering/v1/images/3689d074-85ef-4a8c-9903-e14280d0e178/thumb/</v>
      </c>
    </row>
    <row r="438" spans="1:80" ht="332" x14ac:dyDescent="0.15">
      <c r="A438" s="1" t="s">
        <v>69</v>
      </c>
      <c r="B438" s="1" t="s">
        <v>12215</v>
      </c>
      <c r="C438" s="1" t="s">
        <v>12216</v>
      </c>
      <c r="E438" s="1" t="s">
        <v>12217</v>
      </c>
      <c r="F438" s="1" t="s">
        <v>17123</v>
      </c>
      <c r="G438" s="1" t="s">
        <v>368</v>
      </c>
      <c r="H438" s="11" t="str">
        <f t="shared" si="195"/>
        <v>Annual/Biennial</v>
      </c>
      <c r="J438" s="1">
        <v>0.60000002399999997</v>
      </c>
      <c r="L438" t="str" cm="1">
        <f t="array" ref="L438">_xlfn.IFS(J438+K438="", "Unknown", J438+K438&gt;3, "Large", J438+K438&gt;0.5, "Medium", J438+K438&gt;0, "Small")</f>
        <v>Medium</v>
      </c>
      <c r="N438" cm="1">
        <f t="array" ref="N438">IF($M438="",INDEX($M$2:$M$2176,MATCH(1,INDEX(($A$2:$A$2176=$A438)*($M$2:$M$2176&lt;&gt;""),0),0)),$M438)</f>
        <v>7</v>
      </c>
      <c r="O438" s="2" t="str">
        <f t="shared" si="190"/>
        <v>Seasonal outdoors</v>
      </c>
      <c r="P438" s="1" t="s">
        <v>12218</v>
      </c>
      <c r="R438" t="str">
        <f t="shared" si="194"/>
        <v>Medium</v>
      </c>
      <c r="T438" s="1"/>
      <c r="U438" s="1"/>
      <c r="V438" s="1" t="s">
        <v>108</v>
      </c>
      <c r="W438" s="6" t="str">
        <f t="shared" si="203"/>
        <v>7</v>
      </c>
      <c r="X438" t="str">
        <f t="shared" si="205"/>
        <v>July</v>
      </c>
      <c r="Y438" s="2" t="str">
        <f t="shared" si="206"/>
        <v>9</v>
      </c>
      <c r="Z438" s="2" t="str">
        <f t="shared" si="207"/>
        <v>September</v>
      </c>
      <c r="AA438" s="1" t="s">
        <v>109</v>
      </c>
      <c r="AB438" s="1" t="str">
        <f t="shared" si="204"/>
        <v>9</v>
      </c>
      <c r="AC438" s="1" t="str">
        <f>IF(AB438="1", "January", IF(AB438="2", "February", IF(AB438="3", "March", IF(AB438="4", "April", IF(AB438="5", "May", IF(AB438="6", "June", IF(AB438="7", "July", IF(AB438="8", "August", IF(AB438="9", "September", IF(AB438="10", "October", IF(AB438="11", "November", IF(AB438="12", "December", "Other"))))))))))))</f>
        <v>September</v>
      </c>
      <c r="AD438" s="1" t="str">
        <f>IF(ISNUMBER(SEARCH("-",AA438)),TRIM(RIGHT(AA438,LEN(AA438)-SEARCH("-",AA438))),AA438)</f>
        <v>10</v>
      </c>
      <c r="AE438" s="1" t="str">
        <f>IF(AD438="1", "January", IF(AD438="2", "February", IF(AD438="3", "March", IF(AD438="4", "April", IF(AD438="5", "May", IF(AD438="6", "June", IF(AD438="7", "July", IF(AD438="8", "August", IF(AD438="9", "September", IF(AD438="10", "October", IF(AD438="11", "November", IF(AD438="12", "December", "Other"))))))))))))</f>
        <v>October</v>
      </c>
      <c r="AF438" s="16" t="s">
        <v>24367</v>
      </c>
      <c r="AG438" s="1" t="str">
        <f t="shared" si="180"/>
        <v xml:space="preserve">Seed </v>
      </c>
      <c r="AH438" s="2" t="str">
        <f t="shared" si="181"/>
        <v>Sow April in a cold frame. When they are large enough to handle, prick the seedlings out into individual pots and plant them out into their permanent positions in the summer.
If you have sufficient seed it can be sown in situ in the spring, and an autumn swing in situ might also be worth trying.</v>
      </c>
      <c r="AI438" s="1" t="s">
        <v>12219</v>
      </c>
      <c r="AJ438" s="1" t="s">
        <v>23805</v>
      </c>
      <c r="AK438" s="1" t="s">
        <v>17104</v>
      </c>
      <c r="AL438" s="1" t="str">
        <f t="shared" si="191"/>
        <v>Unscented</v>
      </c>
      <c r="AM438" s="1" t="b">
        <v>0</v>
      </c>
      <c r="AN438" s="1" t="b">
        <v>0</v>
      </c>
      <c r="AO438" s="1" t="b">
        <v>0</v>
      </c>
      <c r="AP438" s="5" t="s">
        <v>28</v>
      </c>
      <c r="AQ438" s="5" t="str">
        <f t="shared" si="182"/>
        <v>Light, Medium, Heavy</v>
      </c>
      <c r="AR438" s="1" t="s">
        <v>30</v>
      </c>
      <c r="AS438" s="1" t="str">
        <f t="shared" si="192"/>
        <v>None</v>
      </c>
      <c r="AT438" s="1" t="str">
        <f t="shared" si="183"/>
        <v>Full</v>
      </c>
      <c r="AU438" s="1" t="s">
        <v>11</v>
      </c>
      <c r="AV438" s="1" t="str">
        <f t="shared" si="184"/>
        <v>Dry, Moist</v>
      </c>
      <c r="AW438" s="1" t="s">
        <v>12</v>
      </c>
      <c r="AX438" s="1" t="str">
        <f t="shared" si="185"/>
        <v>Acid, Neutral, Alkaline</v>
      </c>
      <c r="AY438" s="1" t="b">
        <v>0</v>
      </c>
      <c r="AZ438" s="1" t="b">
        <v>1</v>
      </c>
      <c r="BA438" s="1" t="b">
        <v>0</v>
      </c>
      <c r="BC438" t="str">
        <f t="shared" si="186"/>
        <v>FALSE</v>
      </c>
      <c r="BE438" t="str">
        <f t="shared" si="187"/>
        <v>FALSE</v>
      </c>
      <c r="BF438" s="1" t="b">
        <v>1</v>
      </c>
      <c r="BG438" s="1" t="b">
        <v>0</v>
      </c>
      <c r="BH438" s="1" t="b">
        <v>1</v>
      </c>
      <c r="BJ438" s="1" t="str">
        <f t="shared" si="188"/>
        <v>FALSE</v>
      </c>
      <c r="BK438" s="1" t="s">
        <v>77</v>
      </c>
      <c r="BL438" t="str">
        <f t="shared" si="189"/>
        <v>TRUE</v>
      </c>
      <c r="BM438" s="1" t="b">
        <v>0</v>
      </c>
      <c r="BN438" s="1" t="b">
        <v>1</v>
      </c>
      <c r="BO438" s="1">
        <f t="shared" si="193"/>
        <v>4</v>
      </c>
      <c r="BP438" s="1" t="s">
        <v>31</v>
      </c>
      <c r="BQ438" s="1" cm="1">
        <f t="array" ref="BQ438">_xlfn.IFS(BP438="None Known",0, LEN(BP438)&gt;500, 5,LEN(BP438)&gt;400, 4, LEN(BP438)&gt;300, 3, LEN(BP438)&gt;200, 2, LEN(BP438)&gt;1, 1)</f>
        <v>0</v>
      </c>
      <c r="BR438" s="1" t="s">
        <v>12220</v>
      </c>
      <c r="BS438" s="1">
        <v>1</v>
      </c>
      <c r="BT438" s="1" t="s">
        <v>12221</v>
      </c>
      <c r="BU438" s="1">
        <v>1</v>
      </c>
      <c r="BW438" s="1" t="s">
        <v>12222</v>
      </c>
      <c r="BX438" s="1"/>
      <c r="BY438" t="str">
        <f>_xlfn.XLOOKUP($B438,Img_lookup!A:A,Img_lookup!B:B, "Not available")</f>
        <v>178fb9ab-6a1d-451c-a8e6-050d5a26bd22</v>
      </c>
      <c r="BZ438" t="str">
        <f>_xlfn.XLOOKUP($B438,Img_lookup!A:A,Img_lookup!C:C, "Not available")</f>
        <v>Centaurea solstitialis flowerhead9</v>
      </c>
      <c r="CA438" t="str">
        <f>_xlfn.XLOOKUP($B438,Img_lookup!A:A,Img_lookup!D:D, "Not available")</f>
        <v>Macleay Grass Man</v>
      </c>
      <c r="CB438" t="str">
        <f>_xlfn.XLOOKUP($B438,Img_lookup!A:A,Img_lookup!E:E, "https://imgur.com/aT5wafe")</f>
        <v>https://api.openverse.engineering/v1/images/178fb9ab-6a1d-451c-a8e6-050d5a26bd22/thumb/</v>
      </c>
    </row>
    <row r="439" spans="1:80" ht="13" x14ac:dyDescent="0.15">
      <c r="A439" s="1" t="s">
        <v>328</v>
      </c>
      <c r="B439" s="1" t="s">
        <v>2261</v>
      </c>
      <c r="C439" s="1" t="s">
        <v>2262</v>
      </c>
      <c r="D439" s="1" t="s">
        <v>2263</v>
      </c>
      <c r="E439" s="1" t="s">
        <v>2264</v>
      </c>
      <c r="F439" s="1" t="s">
        <v>17123</v>
      </c>
      <c r="G439" s="1" t="s">
        <v>368</v>
      </c>
      <c r="H439" s="11" t="str">
        <f t="shared" si="195"/>
        <v>Annual/Biennial</v>
      </c>
      <c r="J439" s="1">
        <v>0.25</v>
      </c>
      <c r="K439" s="1">
        <v>0.15000000599999999</v>
      </c>
      <c r="L439" t="str" cm="1">
        <f t="array" ref="L439">_xlfn.IFS(J439+K439="", "Unknown", J439+K439&gt;3, "Large", J439+K439&gt;0.5, "Medium", J439+K439&gt;0, "Small")</f>
        <v>Small</v>
      </c>
      <c r="N439" cm="1">
        <f t="array" ref="N439">IF($M439="",INDEX($M$2:$M$2176,MATCH(1,INDEX(($A$2:$A$2176=$A439)*($M$2:$M$2176&lt;&gt;""),0),0)),$M439)</f>
        <v>5</v>
      </c>
      <c r="O439" s="2" t="str">
        <f t="shared" si="190"/>
        <v>Seasonal outdoors</v>
      </c>
      <c r="P439" s="1" t="s">
        <v>2265</v>
      </c>
      <c r="R439" t="str">
        <f t="shared" si="194"/>
        <v>Medium</v>
      </c>
      <c r="T439" s="1"/>
      <c r="U439" s="1"/>
      <c r="V439" s="1" t="s">
        <v>75</v>
      </c>
      <c r="W439" s="6" t="str">
        <f t="shared" si="203"/>
        <v>6</v>
      </c>
      <c r="X439" t="str">
        <f t="shared" si="205"/>
        <v>June</v>
      </c>
      <c r="Y439" s="2" t="str">
        <f t="shared" si="206"/>
        <v>10</v>
      </c>
      <c r="Z439" s="2" t="str">
        <f t="shared" si="207"/>
        <v>October</v>
      </c>
      <c r="AA439" s="1" t="s">
        <v>135</v>
      </c>
      <c r="AB439" s="1" t="str">
        <f t="shared" si="204"/>
        <v>8</v>
      </c>
      <c r="AC439" s="1" t="str">
        <f>IF(AB439="1", "January", IF(AB439="2", "February", IF(AB439="3", "March", IF(AB439="4", "April", IF(AB439="5", "May", IF(AB439="6", "June", IF(AB439="7", "July", IF(AB439="8", "August", IF(AB439="9", "September", IF(AB439="10", "October", IF(AB439="11", "November", IF(AB439="12", "December", "Other"))))))))))))</f>
        <v>August</v>
      </c>
      <c r="AD439" s="1" t="str">
        <f>IF(ISNUMBER(SEARCH("-",AA439)),TRIM(RIGHT(AA439,LEN(AA439)-SEARCH("-",AA439))),AA439)</f>
        <v>10</v>
      </c>
      <c r="AE439" s="1" t="str">
        <f>IF(AD439="1", "January", IF(AD439="2", "February", IF(AD439="3", "March", IF(AD439="4", "April", IF(AD439="5", "May", IF(AD439="6", "June", IF(AD439="7", "July", IF(AD439="8", "August", IF(AD439="9", "September", IF(AD439="10", "October", IF(AD439="11", "November", IF(AD439="12", "December", "Other"))))))))))))</f>
        <v>October</v>
      </c>
      <c r="AF439" s="1" t="s">
        <v>24368</v>
      </c>
      <c r="AG439" s="1" t="str">
        <f t="shared" si="180"/>
        <v xml:space="preserve">Seed </v>
      </c>
      <c r="AH439" s="2" t="str">
        <f t="shared" si="181"/>
        <v>Sow February to May in situ or as soon as it is ripe in situ[17]. Germination is usually rapid.</v>
      </c>
      <c r="AI439" s="1" t="s">
        <v>2266</v>
      </c>
      <c r="AJ439" s="1" t="s">
        <v>23812</v>
      </c>
      <c r="AK439" s="1" t="s">
        <v>17104</v>
      </c>
      <c r="AL439" s="1" t="str">
        <f t="shared" si="191"/>
        <v>Scented</v>
      </c>
      <c r="AM439" s="1" t="b">
        <v>1</v>
      </c>
      <c r="AN439" s="1" t="b">
        <v>1</v>
      </c>
      <c r="AO439" s="1" t="b">
        <v>1</v>
      </c>
      <c r="AP439" s="5" t="s">
        <v>54</v>
      </c>
      <c r="AQ439" s="5" t="str">
        <f t="shared" si="182"/>
        <v>Light, Medium</v>
      </c>
      <c r="AR439" s="1" t="s">
        <v>10</v>
      </c>
      <c r="AS439" s="1" t="str">
        <f t="shared" si="192"/>
        <v>None, Partial</v>
      </c>
      <c r="AT439" s="1" t="str">
        <f t="shared" si="183"/>
        <v>Partial, Full</v>
      </c>
      <c r="AU439" s="1" t="s">
        <v>11</v>
      </c>
      <c r="AV439" s="1" t="str">
        <f t="shared" si="184"/>
        <v>Dry, Moist</v>
      </c>
      <c r="AW439" s="1" t="s">
        <v>12</v>
      </c>
      <c r="AX439" s="1" t="str">
        <f t="shared" si="185"/>
        <v>Acid, Neutral, Alkaline</v>
      </c>
      <c r="AY439" s="1" t="b">
        <v>0</v>
      </c>
      <c r="AZ439" s="1" t="b">
        <v>0</v>
      </c>
      <c r="BA439" s="1" t="b">
        <v>0</v>
      </c>
      <c r="BC439" t="str">
        <f t="shared" si="186"/>
        <v>FALSE</v>
      </c>
      <c r="BE439" t="str">
        <f t="shared" si="187"/>
        <v>FALSE</v>
      </c>
      <c r="BF439" s="1" t="b">
        <v>1</v>
      </c>
      <c r="BG439" s="1" t="b">
        <v>0</v>
      </c>
      <c r="BH439" s="1" t="b">
        <v>0</v>
      </c>
      <c r="BJ439" s="1" t="str">
        <f t="shared" si="188"/>
        <v>FALSE</v>
      </c>
      <c r="BK439" s="1" t="s">
        <v>77</v>
      </c>
      <c r="BL439" t="str">
        <f t="shared" si="189"/>
        <v>TRUE</v>
      </c>
      <c r="BM439" s="1" t="b">
        <v>0</v>
      </c>
      <c r="BN439" s="1" t="b">
        <v>0</v>
      </c>
      <c r="BO439" s="1">
        <f t="shared" si="193"/>
        <v>7</v>
      </c>
      <c r="BP439" s="1" t="s">
        <v>2267</v>
      </c>
      <c r="BQ439" s="1" cm="1">
        <f t="array" ref="BQ439">_xlfn.IFS(BP439="None Known",0, LEN(BP439)&gt;500, 5,LEN(BP439)&gt;400, 4, LEN(BP439)&gt;300, 3, LEN(BP439)&gt;200, 2, LEN(BP439)&gt;1, 1)</f>
        <v>1</v>
      </c>
      <c r="BR439" s="1" t="s">
        <v>2268</v>
      </c>
      <c r="BS439" s="1">
        <v>1</v>
      </c>
      <c r="BT439" s="1" t="s">
        <v>2269</v>
      </c>
      <c r="BU439" s="1">
        <v>3</v>
      </c>
      <c r="BV439" s="1" t="s">
        <v>702</v>
      </c>
      <c r="BW439" s="1" t="s">
        <v>31</v>
      </c>
      <c r="BX439" s="1"/>
      <c r="BY439" t="str">
        <f>_xlfn.XLOOKUP($B439,Img_lookup!A:A,Img_lookup!B:B, "Not available")</f>
        <v>d31d3386-41c7-43ba-b4cb-b66c52733216</v>
      </c>
      <c r="BZ439" t="str">
        <f>_xlfn.XLOOKUP($B439,Img_lookup!A:A,Img_lookup!C:C, "Not available")</f>
        <v>Centaurium erythraea leaves</v>
      </c>
      <c r="CA439" t="str">
        <f>_xlfn.XLOOKUP($B439,Img_lookup!A:A,Img_lookup!D:D, "Not available")</f>
        <v>John Tann</v>
      </c>
      <c r="CB439" t="str">
        <f>_xlfn.XLOOKUP($B439,Img_lookup!A:A,Img_lookup!E:E, "https://imgur.com/aT5wafe")</f>
        <v>https://api.openverse.engineering/v1/images/d31d3386-41c7-43ba-b4cb-b66c52733216/thumb/</v>
      </c>
    </row>
    <row r="440" spans="1:80" ht="409.6" x14ac:dyDescent="0.15">
      <c r="A440" s="1" t="s">
        <v>316</v>
      </c>
      <c r="B440" s="1" t="s">
        <v>9392</v>
      </c>
      <c r="C440" s="1" t="s">
        <v>9393</v>
      </c>
      <c r="D440" s="1" t="s">
        <v>9394</v>
      </c>
      <c r="E440" s="1" t="s">
        <v>9395</v>
      </c>
      <c r="F440" s="1" t="s">
        <v>6</v>
      </c>
      <c r="G440" s="1" t="s">
        <v>6</v>
      </c>
      <c r="H440" s="11" t="str">
        <f t="shared" si="195"/>
        <v>Perennial</v>
      </c>
      <c r="I440" s="1" t="s">
        <v>17108</v>
      </c>
      <c r="J440" s="1">
        <v>0.20000000300000001</v>
      </c>
      <c r="K440" s="1">
        <v>1</v>
      </c>
      <c r="L440" t="str" cm="1">
        <f t="array" ref="L440">_xlfn.IFS(J440+K440="", "Unknown", J440+K440&gt;3, "Large", J440+K440&gt;0.5, "Medium", J440+K440&gt;0, "Small")</f>
        <v>Medium</v>
      </c>
      <c r="M440" s="1">
        <v>8</v>
      </c>
      <c r="N440" cm="1">
        <f t="array" ref="N440">IF($M440="",INDEX($M$2:$M$2176,MATCH(1,INDEX(($A$2:$A$2176=$A440)*($M$2:$M$2176&lt;&gt;""),0),0)),$M440)</f>
        <v>8</v>
      </c>
      <c r="O440" s="2" t="str">
        <f t="shared" si="190"/>
        <v>Grown indoors</v>
      </c>
      <c r="P440" s="1" t="s">
        <v>9396</v>
      </c>
      <c r="R440" t="str">
        <f t="shared" si="194"/>
        <v>Medium</v>
      </c>
      <c r="S440" s="1" t="s">
        <v>24</v>
      </c>
      <c r="T440" s="1" t="str">
        <f>LEFT(S440,FIND("-",S440)-1)</f>
        <v xml:space="preserve">1 </v>
      </c>
      <c r="U440" s="1" t="str">
        <f>RIGHT(S440,FIND("-",S440)-1)</f>
        <v>12</v>
      </c>
      <c r="V440" s="1" t="s">
        <v>51</v>
      </c>
      <c r="W440" s="6" t="str">
        <f t="shared" si="203"/>
        <v>7</v>
      </c>
      <c r="X440" t="str">
        <f t="shared" si="205"/>
        <v>July</v>
      </c>
      <c r="Y440" s="2" t="str">
        <f t="shared" si="206"/>
        <v>8</v>
      </c>
      <c r="Z440" s="2" t="str">
        <f t="shared" si="207"/>
        <v>August</v>
      </c>
      <c r="AF440" s="16" t="s">
        <v>24369</v>
      </c>
      <c r="AG440" s="1" t="str">
        <f t="shared" si="180"/>
        <v xml:space="preserve">Seed </v>
      </c>
      <c r="AH440" s="2" t="str">
        <f t="shared" si="181"/>
        <v>Sow spring in a greenhouse[238]. Prick out the seedlings into individual pots when they are large enough to handle and grow them on in a greenhouse for their first winter. Plant them out in late spring or early summer of the following year, after the last expected frosts[K].
Division is simple at any time in the growing season, though the spring is probably best[K]. We find that it is best to pot up the divisions until they are rooting away well, though in selected mild gardens it should be possible to plant the divisions out directly into their permanent positions[K].</v>
      </c>
      <c r="AI440" s="1" t="s">
        <v>9397</v>
      </c>
      <c r="AJ440" s="1" t="s">
        <v>53</v>
      </c>
      <c r="AK440" s="1" t="s">
        <v>17104</v>
      </c>
      <c r="AL440" s="1" t="str">
        <f t="shared" si="191"/>
        <v>Unscented</v>
      </c>
      <c r="AM440" s="1" t="b">
        <v>0</v>
      </c>
      <c r="AN440" s="1" t="b">
        <v>0</v>
      </c>
      <c r="AO440" s="1" t="b">
        <v>0</v>
      </c>
      <c r="AP440" s="5" t="s">
        <v>28</v>
      </c>
      <c r="AQ440" s="5" t="str">
        <f t="shared" si="182"/>
        <v>Light, Medium, Heavy</v>
      </c>
      <c r="AR440" s="1" t="s">
        <v>10</v>
      </c>
      <c r="AS440" s="1" t="str">
        <f t="shared" si="192"/>
        <v>None, Partial</v>
      </c>
      <c r="AT440" s="1" t="str">
        <f t="shared" si="183"/>
        <v>Partial, Full</v>
      </c>
      <c r="AU440" s="1" t="s">
        <v>402</v>
      </c>
      <c r="AV440" s="1" t="str">
        <f t="shared" si="184"/>
        <v>Moist, Wet/Water</v>
      </c>
      <c r="AW440" s="1" t="s">
        <v>12</v>
      </c>
      <c r="AX440" s="1" t="str">
        <f t="shared" si="185"/>
        <v>Acid, Neutral, Alkaline</v>
      </c>
      <c r="AY440" s="1" t="b">
        <v>0</v>
      </c>
      <c r="AZ440" s="1" t="b">
        <v>0</v>
      </c>
      <c r="BA440" s="1" t="b">
        <v>0</v>
      </c>
      <c r="BC440" t="str">
        <f t="shared" si="186"/>
        <v>FALSE</v>
      </c>
      <c r="BE440" t="str">
        <f t="shared" si="187"/>
        <v>FALSE</v>
      </c>
      <c r="BF440" s="1" t="b">
        <v>0</v>
      </c>
      <c r="BG440" s="1" t="b">
        <v>0</v>
      </c>
      <c r="BH440" s="1" t="b">
        <v>0</v>
      </c>
      <c r="BI440" s="1" t="s">
        <v>77</v>
      </c>
      <c r="BJ440" s="1" t="str">
        <f t="shared" si="188"/>
        <v>TRUE</v>
      </c>
      <c r="BK440" s="1" t="s">
        <v>77</v>
      </c>
      <c r="BL440" t="str">
        <f t="shared" si="189"/>
        <v>TRUE</v>
      </c>
      <c r="BM440" s="1" t="b">
        <v>0</v>
      </c>
      <c r="BN440" s="1" t="b">
        <v>0</v>
      </c>
      <c r="BO440" s="1">
        <f t="shared" si="193"/>
        <v>15</v>
      </c>
      <c r="BP440" s="1" t="s">
        <v>9398</v>
      </c>
      <c r="BQ440" s="1" cm="1">
        <f t="array" ref="BQ440">_xlfn.IFS(BP440="None Known",0, LEN(BP440)&gt;500, 5,LEN(BP440)&gt;400, 4, LEN(BP440)&gt;300, 3, LEN(BP440)&gt;200, 2, LEN(BP440)&gt;1, 1)</f>
        <v>1</v>
      </c>
      <c r="BR440" s="1" t="s">
        <v>9399</v>
      </c>
      <c r="BS440" s="1">
        <v>3</v>
      </c>
      <c r="BT440" s="1" t="s">
        <v>9400</v>
      </c>
      <c r="BU440" s="1">
        <v>5</v>
      </c>
      <c r="BV440" s="1" t="s">
        <v>9401</v>
      </c>
      <c r="BW440" s="1" t="s">
        <v>9402</v>
      </c>
      <c r="BX440" s="1"/>
      <c r="BY440" t="str">
        <f>_xlfn.XLOOKUP($B440,Img_lookup!A:A,Img_lookup!B:B, "Not available")</f>
        <v>e32faa04-7e93-4785-a70d-56701ee5f8e2</v>
      </c>
      <c r="BZ440" t="str">
        <f>_xlfn.XLOOKUP($B440,Img_lookup!A:A,Img_lookup!C:C, "Not available")</f>
        <v>Centella asiatica</v>
      </c>
      <c r="CA440" t="str">
        <f>_xlfn.XLOOKUP($B440,Img_lookup!A:A,Img_lookup!D:D, "Not available")</f>
        <v>Marcia Stefani</v>
      </c>
      <c r="CB440" t="str">
        <f>_xlfn.XLOOKUP($B440,Img_lookup!A:A,Img_lookup!E:E, "https://imgur.com/aT5wafe")</f>
        <v>https://api.openverse.engineering/v1/images/e32faa04-7e93-4785-a70d-56701ee5f8e2/thumb/</v>
      </c>
    </row>
    <row r="441" spans="1:80" ht="196" x14ac:dyDescent="0.15">
      <c r="A441" s="1" t="s">
        <v>714</v>
      </c>
      <c r="B441" s="1" t="s">
        <v>1683</v>
      </c>
      <c r="C441" s="1" t="s">
        <v>1684</v>
      </c>
      <c r="E441" s="1" t="s">
        <v>1282</v>
      </c>
      <c r="F441" s="1" t="s">
        <v>6</v>
      </c>
      <c r="G441" s="1" t="s">
        <v>6</v>
      </c>
      <c r="H441" s="11" t="str">
        <f t="shared" si="195"/>
        <v>Perennial</v>
      </c>
      <c r="J441" s="1">
        <v>0.89999997600000003</v>
      </c>
      <c r="K441" s="1">
        <v>0.60000002399999997</v>
      </c>
      <c r="L441" t="str" cm="1">
        <f t="array" ref="L441">_xlfn.IFS(J441+K441="", "Unknown", J441+K441&gt;3, "Large", J441+K441&gt;0.5, "Medium", J441+K441&gt;0, "Small")</f>
        <v>Medium</v>
      </c>
      <c r="M441" s="1">
        <v>5</v>
      </c>
      <c r="N441" cm="1">
        <f t="array" ref="N441">IF($M441="",INDEX($M$2:$M$2176,MATCH(1,INDEX(($A$2:$A$2176=$A441)*($M$2:$M$2176&lt;&gt;""),0),0)),$M441)</f>
        <v>5</v>
      </c>
      <c r="O441" s="2" t="str">
        <f t="shared" si="190"/>
        <v>Seasonal outdoors</v>
      </c>
      <c r="P441" s="1" t="s">
        <v>1685</v>
      </c>
      <c r="R441" t="str">
        <f t="shared" si="194"/>
        <v>Medium</v>
      </c>
      <c r="T441" s="1"/>
      <c r="U441" s="1"/>
      <c r="V441" s="1" t="s">
        <v>322</v>
      </c>
      <c r="W441" s="6" t="str">
        <f t="shared" si="203"/>
        <v>6</v>
      </c>
      <c r="X441" t="str">
        <f t="shared" si="205"/>
        <v>June</v>
      </c>
      <c r="Y441" s="2" t="str">
        <f t="shared" si="206"/>
        <v>8</v>
      </c>
      <c r="Z441" s="2" t="str">
        <f t="shared" si="207"/>
        <v>August</v>
      </c>
      <c r="AA441" s="1" t="s">
        <v>108</v>
      </c>
      <c r="AB441" s="1" t="str">
        <f>IF(ISNUMBER(SEARCH("-",AA441)),TRIM(LEFT(AA441,FIND("-",AA441)-1)),AA441)</f>
        <v>7</v>
      </c>
      <c r="AC441" s="1" t="str">
        <f>IF(AB441="1", "January", IF(AB441="2", "February", IF(AB441="3", "March", IF(AB441="4", "April", IF(AB441="5", "May", IF(AB441="6", "June", IF(AB441="7", "July", IF(AB441="8", "August", IF(AB441="9", "September", IF(AB441="10", "October", IF(AB441="11", "November", IF(AB441="12", "December", "Other"))))))))))))</f>
        <v>July</v>
      </c>
      <c r="AD441" s="1" t="str">
        <f>IF(ISNUMBER(SEARCH("-",AA441)),TRIM(RIGHT(AA441,LEN(AA441)-SEARCH("-",AA441))),AA441)</f>
        <v>9</v>
      </c>
      <c r="AE441" s="1" t="str">
        <f>IF(AD441="1", "January", IF(AD441="2", "February", IF(AD441="3", "March", IF(AD441="4", "April", IF(AD441="5", "May", IF(AD441="6", "June", IF(AD441="7", "July", IF(AD441="8", "August", IF(AD441="9", "September", IF(AD441="10", "October", IF(AD441="11", "November", IF(AD441="12", "December", "Other"))))))))))))</f>
        <v>September</v>
      </c>
      <c r="AF441" s="16" t="s">
        <v>24370</v>
      </c>
      <c r="AG441" s="1" t="str">
        <f t="shared" si="180"/>
        <v xml:space="preserve">Seed </v>
      </c>
      <c r="AH441" s="2" t="str">
        <f t="shared" si="181"/>
        <v>Sow February to May in situ or as soon as it is ripe in situ and only just cover the seed. Germination is usually rapid.
Division in spring.
Cuttings, summer, in a cold frame.</v>
      </c>
      <c r="AI441" s="1" t="s">
        <v>1686</v>
      </c>
      <c r="AJ441" s="1" t="s">
        <v>23803</v>
      </c>
      <c r="AK441" s="1" t="s">
        <v>17104</v>
      </c>
      <c r="AL441" s="1" t="str">
        <f t="shared" si="191"/>
        <v>Scented</v>
      </c>
      <c r="AM441" s="1" t="b">
        <v>1</v>
      </c>
      <c r="AN441" s="1" t="b">
        <v>0</v>
      </c>
      <c r="AO441" s="1" t="b">
        <v>0</v>
      </c>
      <c r="AP441" s="5" t="s">
        <v>28</v>
      </c>
      <c r="AQ441" s="5" t="str">
        <f t="shared" si="182"/>
        <v>Light, Medium, Heavy</v>
      </c>
      <c r="AR441" s="1" t="s">
        <v>30</v>
      </c>
      <c r="AS441" s="1" t="str">
        <f t="shared" si="192"/>
        <v>None</v>
      </c>
      <c r="AT441" s="1" t="str">
        <f t="shared" si="183"/>
        <v>Full</v>
      </c>
      <c r="AU441" s="1" t="s">
        <v>11</v>
      </c>
      <c r="AV441" s="1" t="str">
        <f t="shared" si="184"/>
        <v>Dry, Moist</v>
      </c>
      <c r="AW441" s="1" t="s">
        <v>12</v>
      </c>
      <c r="AX441" s="1" t="str">
        <f t="shared" si="185"/>
        <v>Acid, Neutral, Alkaline</v>
      </c>
      <c r="AY441" s="1" t="b">
        <v>0</v>
      </c>
      <c r="AZ441" s="1" t="b">
        <v>1</v>
      </c>
      <c r="BA441" s="1" t="b">
        <v>0</v>
      </c>
      <c r="BB441" s="1" t="s">
        <v>29</v>
      </c>
      <c r="BC441" t="str">
        <f t="shared" si="186"/>
        <v>TRUE</v>
      </c>
      <c r="BE441" t="str">
        <f t="shared" si="187"/>
        <v>FALSE</v>
      </c>
      <c r="BF441" s="1" t="b">
        <v>1</v>
      </c>
      <c r="BG441" s="1" t="b">
        <v>0</v>
      </c>
      <c r="BH441" s="1" t="b">
        <v>1</v>
      </c>
      <c r="BI441" s="1" t="s">
        <v>30</v>
      </c>
      <c r="BJ441" s="1" t="str">
        <f t="shared" si="188"/>
        <v>FALSE</v>
      </c>
      <c r="BL441" t="str">
        <f t="shared" si="189"/>
        <v>FALSE</v>
      </c>
      <c r="BM441" s="1" t="b">
        <v>0</v>
      </c>
      <c r="BN441" s="1" t="b">
        <v>1</v>
      </c>
      <c r="BO441" s="1">
        <f t="shared" si="193"/>
        <v>8</v>
      </c>
      <c r="BP441" s="1" t="s">
        <v>1687</v>
      </c>
      <c r="BQ441" s="1" cm="1">
        <f t="array" ref="BQ441">_xlfn.IFS(BP441="None Known",0, LEN(BP441)&gt;500, 5,LEN(BP441)&gt;400, 4, LEN(BP441)&gt;300, 3, LEN(BP441)&gt;200, 2, LEN(BP441)&gt;1, 1)</f>
        <v>1</v>
      </c>
      <c r="BR441" s="1" t="s">
        <v>1688</v>
      </c>
      <c r="BS441" s="1">
        <v>2</v>
      </c>
      <c r="BT441" s="1" t="s">
        <v>1689</v>
      </c>
      <c r="BU441" s="1">
        <v>1</v>
      </c>
      <c r="BV441" s="1" t="s">
        <v>181</v>
      </c>
      <c r="BW441" s="1" t="s">
        <v>31</v>
      </c>
      <c r="BX441" s="1"/>
      <c r="BY441" t="str">
        <f>_xlfn.XLOOKUP($B441,Img_lookup!A:A,Img_lookup!B:B, "Not available")</f>
        <v>db04a80d-394b-43b9-8488-8595a6fdf838</v>
      </c>
      <c r="BZ441" t="str">
        <f>_xlfn.XLOOKUP($B441,Img_lookup!A:A,Img_lookup!C:C, "Not available")</f>
        <v>Red valerian, Jupiter's beard (Centranthus ruber, as Valeriana rubra), and Speedwell (Leptandra sibirica, as Veronica sibirica). The new botanic garden (1812)</v>
      </c>
      <c r="CA441" t="str">
        <f>_xlfn.XLOOKUP($B441,Img_lookup!A:A,Img_lookup!D:D, "Not available")</f>
        <v>Swallowtail Garden Seeds</v>
      </c>
      <c r="CB441" t="str">
        <f>_xlfn.XLOOKUP($B441,Img_lookup!A:A,Img_lookup!E:E, "https://imgur.com/aT5wafe")</f>
        <v>https://api.openverse.engineering/v1/images/db04a80d-394b-43b9-8488-8595a6fdf838/thumb/</v>
      </c>
    </row>
    <row r="442" spans="1:80" ht="13" x14ac:dyDescent="0.15">
      <c r="A442" s="1" t="s">
        <v>1891</v>
      </c>
      <c r="B442" s="1" t="s">
        <v>5272</v>
      </c>
      <c r="E442" s="1" t="s">
        <v>5273</v>
      </c>
      <c r="F442" s="1" t="s">
        <v>85</v>
      </c>
      <c r="G442" s="1" t="s">
        <v>85</v>
      </c>
      <c r="H442" s="11" t="str">
        <f t="shared" si="195"/>
        <v>Annual</v>
      </c>
      <c r="J442" s="1">
        <v>0.30000001199999998</v>
      </c>
      <c r="L442" t="str" cm="1">
        <f t="array" ref="L442">_xlfn.IFS(J442+K442="", "Unknown", J442+K442&gt;3, "Large", J442+K442&gt;0.5, "Medium", J442+K442&gt;0, "Small")</f>
        <v>Small</v>
      </c>
      <c r="N442" cm="1">
        <f t="array" ref="N442">IF($M442="",INDEX($M$2:$M$2176,MATCH(1,INDEX(($A$2:$A$2176=$A442)*($M$2:$M$2176&lt;&gt;""),0),0)),$M442)</f>
        <v>7</v>
      </c>
      <c r="O442" s="2" t="str">
        <f t="shared" si="190"/>
        <v>Seasonal outdoors</v>
      </c>
      <c r="P442" s="1" t="s">
        <v>5274</v>
      </c>
      <c r="R442" t="str">
        <f t="shared" si="194"/>
        <v>Medium</v>
      </c>
      <c r="W442"/>
      <c r="AF442" s="1" t="s">
        <v>23870</v>
      </c>
      <c r="AG442" s="1" t="str">
        <f t="shared" si="180"/>
        <v xml:space="preserve">Seed </v>
      </c>
      <c r="AH442" s="2" t="str">
        <f t="shared" si="181"/>
        <v>We have no information on this species but suggest sowing the seed in spring in a cold frame. When they are large enough to handle, prick the seedlings out into individual pots and plant them out into their permanent positions in the summer.</v>
      </c>
      <c r="AI442" s="1" t="s">
        <v>5275</v>
      </c>
      <c r="AK442" s="1" t="s">
        <v>17104</v>
      </c>
      <c r="AL442" s="1" t="str">
        <f t="shared" si="191"/>
        <v>Unscented</v>
      </c>
      <c r="AM442" s="1" t="b">
        <v>0</v>
      </c>
      <c r="AN442" s="1" t="b">
        <v>0</v>
      </c>
      <c r="AO442" s="1" t="b">
        <v>0</v>
      </c>
      <c r="AP442" s="5" t="s">
        <v>28</v>
      </c>
      <c r="AQ442" s="5" t="str">
        <f t="shared" si="182"/>
        <v>Light, Medium, Heavy</v>
      </c>
      <c r="AR442" s="1" t="s">
        <v>30</v>
      </c>
      <c r="AS442" s="1" t="str">
        <f t="shared" si="192"/>
        <v>None</v>
      </c>
      <c r="AT442" s="1" t="str">
        <f t="shared" si="183"/>
        <v>Full</v>
      </c>
      <c r="AU442" s="1" t="s">
        <v>29</v>
      </c>
      <c r="AV442" s="1" t="str">
        <f t="shared" si="184"/>
        <v>Moist</v>
      </c>
      <c r="AW442" s="1" t="s">
        <v>12</v>
      </c>
      <c r="AX442" s="1" t="str">
        <f t="shared" si="185"/>
        <v>Acid, Neutral, Alkaline</v>
      </c>
      <c r="AY442" s="1" t="b">
        <v>0</v>
      </c>
      <c r="AZ442" s="1" t="b">
        <v>0</v>
      </c>
      <c r="BA442" s="1" t="b">
        <v>0</v>
      </c>
      <c r="BC442" t="str">
        <f t="shared" si="186"/>
        <v>FALSE</v>
      </c>
      <c r="BE442" t="str">
        <f t="shared" si="187"/>
        <v>FALSE</v>
      </c>
      <c r="BF442" s="1" t="b">
        <v>0</v>
      </c>
      <c r="BG442" s="1" t="b">
        <v>0</v>
      </c>
      <c r="BH442" s="1" t="b">
        <v>0</v>
      </c>
      <c r="BJ442" s="1" t="str">
        <f t="shared" si="188"/>
        <v>FALSE</v>
      </c>
      <c r="BL442" t="str">
        <f t="shared" si="189"/>
        <v>FALSE</v>
      </c>
      <c r="BM442" s="1" t="b">
        <v>0</v>
      </c>
      <c r="BN442" s="1" t="b">
        <v>0</v>
      </c>
      <c r="BO442" s="1">
        <f t="shared" si="193"/>
        <v>7</v>
      </c>
      <c r="BP442" s="1" t="s">
        <v>31</v>
      </c>
      <c r="BQ442" s="1" cm="1">
        <f t="array" ref="BQ442">_xlfn.IFS(BP442="None Known",0, LEN(BP442)&gt;500, 5,LEN(BP442)&gt;400, 4, LEN(BP442)&gt;300, 3, LEN(BP442)&gt;200, 2, LEN(BP442)&gt;1, 1)</f>
        <v>0</v>
      </c>
      <c r="BR442" s="1" t="s">
        <v>5276</v>
      </c>
      <c r="BS442" s="1">
        <v>2</v>
      </c>
      <c r="BT442" s="1" t="s">
        <v>5277</v>
      </c>
      <c r="BU442" s="1">
        <v>1</v>
      </c>
      <c r="BV442" s="1" t="s">
        <v>5278</v>
      </c>
      <c r="BW442" s="1" t="s">
        <v>31</v>
      </c>
      <c r="BX442" s="1"/>
      <c r="BY442" t="str">
        <f>_xlfn.XLOOKUP($B442,Img_lookup!A:A,Img_lookup!B:B, "Not available")</f>
        <v>b4ce9818-07da-484b-8cd3-980652ff80d8</v>
      </c>
      <c r="BZ442" t="str">
        <f>_xlfn.XLOOKUP($B442,Img_lookup!A:A,Img_lookup!C:C, "Not available")</f>
        <v>Cerastium viscosum L.</v>
      </c>
      <c r="CA442" t="str">
        <f>_xlfn.XLOOKUP($B442,Img_lookup!A:A,Img_lookup!D:D, "Not available")</f>
        <v>Jan Bevington Gillett</v>
      </c>
      <c r="CB442" t="str">
        <f>_xlfn.XLOOKUP($B442,Img_lookup!A:A,Img_lookup!E:E, "https://imgur.com/aT5wafe")</f>
        <v>https://api.openverse.engineering/v1/images/b4ce9818-07da-484b-8cd3-980652ff80d8/thumb/</v>
      </c>
    </row>
    <row r="443" spans="1:80" ht="409.6" x14ac:dyDescent="0.15">
      <c r="A443" s="1" t="s">
        <v>193</v>
      </c>
      <c r="B443" s="1" t="s">
        <v>13973</v>
      </c>
      <c r="C443" s="1" t="s">
        <v>13974</v>
      </c>
      <c r="E443" s="1" t="s">
        <v>434</v>
      </c>
      <c r="F443" s="1" t="s">
        <v>62</v>
      </c>
      <c r="G443" s="1" t="s">
        <v>62</v>
      </c>
      <c r="H443" s="11" t="str">
        <f t="shared" si="195"/>
        <v>Perennial</v>
      </c>
      <c r="I443" s="1" t="s">
        <v>17108</v>
      </c>
      <c r="J443" s="1">
        <v>15</v>
      </c>
      <c r="L443" t="str" cm="1">
        <f t="array" ref="L443">_xlfn.IFS(J443+K443="", "Unknown", J443+K443&gt;3, "Large", J443+K443&gt;0.5, "Medium", J443+K443&gt;0, "Small")</f>
        <v>Large</v>
      </c>
      <c r="M443" s="1">
        <v>8</v>
      </c>
      <c r="N443" cm="1">
        <f t="array" ref="N443">IF($M443="",INDEX($M$2:$M$2176,MATCH(1,INDEX(($A$2:$A$2176=$A443)*($M$2:$M$2176&lt;&gt;""),0),0)),$M443)</f>
        <v>8</v>
      </c>
      <c r="O443" s="2" t="str">
        <f t="shared" si="190"/>
        <v>Grown indoors</v>
      </c>
      <c r="P443" s="1" t="s">
        <v>13975</v>
      </c>
      <c r="R443" t="str">
        <f t="shared" si="194"/>
        <v>Medium</v>
      </c>
      <c r="S443" s="1" t="s">
        <v>24</v>
      </c>
      <c r="T443" s="1" t="str">
        <f>LEFT(S443,FIND("-",S443)-1)</f>
        <v xml:space="preserve">1 </v>
      </c>
      <c r="U443" s="1" t="str">
        <f>RIGHT(S443,FIND("-",S443)-1)</f>
        <v>12</v>
      </c>
      <c r="V443" s="1" t="s">
        <v>135</v>
      </c>
      <c r="W443" s="6" t="str">
        <f>IF(ISNUMBER(SEARCH("-",V443)),TRIM(LEFT(V443,FIND("-",V443)-1)),V443)</f>
        <v>8</v>
      </c>
      <c r="X443" t="str">
        <f>IF(W443="1", "January", IF(W443="2", "February", IF(W443="3", "March", IF(W443="4", "April", IF(W443="5", "May", IF(W443="6", "June", IF(W443="7", "July", IF(W443="8", "August", IF(W443="9", "September", IF(W443="10", "October", IF(W443="11", "November", IF(W443="12", "December", "Other"))))))))))))</f>
        <v>August</v>
      </c>
      <c r="Y443" s="2" t="str">
        <f>IF(ISNUMBER(SEARCH("-",V443)),TRIM(RIGHT(V443,LEN(V443)-SEARCH("-",V443))),V443)</f>
        <v>10</v>
      </c>
      <c r="Z443" s="2" t="str">
        <f>IF(Y443="1", "January", IF(Y443="2", "February", IF(Y443="3", "March", IF(Y443="4", "April", IF(Y443="5", "May", IF(Y443="6", "June", IF(Y443="7", "July", IF(Y443="8", "August", IF(Y443="9", "September", IF(Y443="10", "October", IF(Y443="11", "November", IF(Y443="12", "December", "Other"))))))))))))</f>
        <v>October</v>
      </c>
      <c r="AF443" s="1" t="s">
        <v>25071</v>
      </c>
      <c r="AG443" s="1" t="str">
        <f t="shared" si="180"/>
        <v xml:space="preserve">Seed </v>
      </c>
      <c r="AH443" s="2" t="str">
        <f t="shared" si="181"/>
        <v>Pre-soak for 24 hours in warm water prior to sowing. If the seed has not swollen then give it another soaking in warm water until it does swell up. Sow in a greenhouse in April[200]. Germination should take place within 2 months. As soon as they are large enough to handle, prick the seedlings out into individual deep pots and grow them on in a greenhouse for at least their first winter. Plant them out into their permanent positions in late spring or early summer, after the last expected frosts. Give them some protection from the cold for their first few winters outdoors.</v>
      </c>
      <c r="AI443" s="1" t="s">
        <v>13976</v>
      </c>
      <c r="AK443" s="1" t="s">
        <v>17104</v>
      </c>
      <c r="AL443" s="1" t="str">
        <f t="shared" si="191"/>
        <v>Unscented</v>
      </c>
      <c r="AM443" s="1" t="b">
        <v>0</v>
      </c>
      <c r="AN443" s="1" t="b">
        <v>0</v>
      </c>
      <c r="AO443" s="1" t="b">
        <v>0</v>
      </c>
      <c r="AP443" s="5" t="s">
        <v>54</v>
      </c>
      <c r="AQ443" s="5" t="str">
        <f t="shared" si="182"/>
        <v>Light, Medium</v>
      </c>
      <c r="AR443" s="1" t="s">
        <v>30</v>
      </c>
      <c r="AS443" s="1" t="str">
        <f t="shared" si="192"/>
        <v>None</v>
      </c>
      <c r="AT443" s="1" t="str">
        <f t="shared" si="183"/>
        <v>Full</v>
      </c>
      <c r="AU443" s="1" t="s">
        <v>11</v>
      </c>
      <c r="AV443" s="1" t="str">
        <f t="shared" si="184"/>
        <v>Dry, Moist</v>
      </c>
      <c r="AW443" s="1" t="s">
        <v>12</v>
      </c>
      <c r="AX443" s="1" t="str">
        <f t="shared" si="185"/>
        <v>Acid, Neutral, Alkaline</v>
      </c>
      <c r="AY443" s="1" t="b">
        <v>0</v>
      </c>
      <c r="AZ443" s="1" t="b">
        <v>1</v>
      </c>
      <c r="BA443" s="1" t="b">
        <v>0</v>
      </c>
      <c r="BB443" s="1" t="s">
        <v>275</v>
      </c>
      <c r="BC443" t="str">
        <f t="shared" si="186"/>
        <v>TRUE</v>
      </c>
      <c r="BE443" t="str">
        <f t="shared" si="187"/>
        <v>FALSE</v>
      </c>
      <c r="BF443" s="1" t="b">
        <v>1</v>
      </c>
      <c r="BG443" s="1" t="b">
        <v>0</v>
      </c>
      <c r="BH443" s="1" t="b">
        <v>1</v>
      </c>
      <c r="BI443" s="1" t="s">
        <v>77</v>
      </c>
      <c r="BJ443" s="1" t="str">
        <f t="shared" si="188"/>
        <v>TRUE</v>
      </c>
      <c r="BL443" t="str">
        <f t="shared" si="189"/>
        <v>FALSE</v>
      </c>
      <c r="BM443" s="1" t="b">
        <v>1</v>
      </c>
      <c r="BN443" s="1" t="b">
        <v>0</v>
      </c>
      <c r="BO443" s="1">
        <f t="shared" si="193"/>
        <v>7</v>
      </c>
      <c r="BP443" s="1" t="s">
        <v>13977</v>
      </c>
      <c r="BQ443" s="1" cm="1">
        <f t="array" ref="BQ443">_xlfn.IFS(BP443="None Known",0, LEN(BP443)&gt;500, 5,LEN(BP443)&gt;400, 4, LEN(BP443)&gt;300, 3, LEN(BP443)&gt;200, 2, LEN(BP443)&gt;1, 1)</f>
        <v>2</v>
      </c>
      <c r="BR443" s="16" t="s">
        <v>24862</v>
      </c>
      <c r="BS443" s="1">
        <v>1</v>
      </c>
      <c r="BT443" s="1" t="s">
        <v>13978</v>
      </c>
      <c r="BU443" s="1">
        <v>2</v>
      </c>
      <c r="BV443" s="1" t="s">
        <v>13979</v>
      </c>
      <c r="BW443" s="1" t="s">
        <v>31</v>
      </c>
      <c r="BX443" s="1"/>
      <c r="BY443" t="str">
        <f>_xlfn.XLOOKUP($B443,Img_lookup!A:A,Img_lookup!B:B, "Not available")</f>
        <v>ae2d54bc-9dee-43d3-aed2-d65c55cf7a19</v>
      </c>
      <c r="BZ443" t="str">
        <f>_xlfn.XLOOKUP($B443,Img_lookup!A:A,Img_lookup!C:C, "Not available")</f>
        <v>carob tree (Ceratonia siliqua)</v>
      </c>
      <c r="CA443" t="str">
        <f>_xlfn.XLOOKUP($B443,Img_lookup!A:A,Img_lookup!D:D, "Not available")</f>
        <v>he48</v>
      </c>
      <c r="CB443" t="str">
        <f>_xlfn.XLOOKUP($B443,Img_lookup!A:A,Img_lookup!E:E, "https://imgur.com/aT5wafe")</f>
        <v>https://api.openverse.engineering/v1/images/ae2d54bc-9dee-43d3-aed2-d65c55cf7a19/thumb/</v>
      </c>
    </row>
    <row r="444" spans="1:80" ht="409.6" x14ac:dyDescent="0.15">
      <c r="A444" s="1" t="s">
        <v>193</v>
      </c>
      <c r="B444" s="1" t="s">
        <v>13513</v>
      </c>
      <c r="C444" s="1" t="s">
        <v>13514</v>
      </c>
      <c r="E444" s="1" t="s">
        <v>13515</v>
      </c>
      <c r="F444" s="1" t="s">
        <v>62</v>
      </c>
      <c r="G444" s="1" t="s">
        <v>62</v>
      </c>
      <c r="H444" s="11" t="str">
        <f t="shared" si="195"/>
        <v>Perennial</v>
      </c>
      <c r="I444" s="1" t="s">
        <v>17107</v>
      </c>
      <c r="J444" s="1">
        <v>12</v>
      </c>
      <c r="K444" s="1">
        <v>10</v>
      </c>
      <c r="L444" t="str" cm="1">
        <f t="array" ref="L444">_xlfn.IFS(J444+K444="", "Unknown", J444+K444&gt;3, "Large", J444+K444&gt;0.5, "Medium", J444+K444&gt;0, "Small")</f>
        <v>Large</v>
      </c>
      <c r="M444" s="1">
        <v>4</v>
      </c>
      <c r="N444" cm="1">
        <f t="array" ref="N444">IF($M444="",INDEX($M$2:$M$2176,MATCH(1,INDEX(($A$2:$A$2176=$A444)*($M$2:$M$2176&lt;&gt;""),0),0)),$M444)</f>
        <v>4</v>
      </c>
      <c r="O444" s="2" t="str">
        <f t="shared" si="190"/>
        <v>Hardy to cold</v>
      </c>
      <c r="P444" s="1" t="s">
        <v>13516</v>
      </c>
      <c r="Q444" s="1" t="s">
        <v>17110</v>
      </c>
      <c r="R444" t="str">
        <f t="shared" si="194"/>
        <v>Medium</v>
      </c>
      <c r="T444" s="1"/>
      <c r="U444" s="1"/>
      <c r="V444" s="1" t="s">
        <v>96</v>
      </c>
      <c r="W444" s="6" t="str">
        <f>IF(ISNUMBER(SEARCH("-",V444)),TRIM(LEFT(V444,FIND("-",V444)-1)),V444)</f>
        <v>5</v>
      </c>
      <c r="X444" t="str">
        <f>IF(W444="1", "January", IF(W444="2", "February", IF(W444="3", "March", IF(W444="4", "April", IF(W444="5", "May", IF(W444="6", "June", IF(W444="7", "July", IF(W444="8", "August", IF(W444="9", "September", IF(W444="10", "October", IF(W444="11", "November", IF(W444="12", "December", "Other"))))))))))))</f>
        <v>May</v>
      </c>
      <c r="Y444" s="2" t="str">
        <f>IF(ISNUMBER(SEARCH("-",V444)),TRIM(RIGHT(V444,LEN(V444)-SEARCH("-",V444))),V444)</f>
        <v>6</v>
      </c>
      <c r="Z444" s="2" t="str">
        <f>IF(Y444="1", "January", IF(Y444="2", "February", IF(Y444="3", "March", IF(Y444="4", "April", IF(Y444="5", "May", IF(Y444="6", "June", IF(Y444="7", "July", IF(Y444="8", "August", IF(Y444="9", "September", IF(Y444="10", "October", IF(Y444="11", "November", IF(Y444="12", "December", "Other"))))))))))))</f>
        <v>June</v>
      </c>
      <c r="AA444" s="1">
        <v>10</v>
      </c>
      <c r="AB444" s="1">
        <f>IF(ISNUMBER(SEARCH("-",AA444)),TRIM(LEFT(AA444,FIND("-",AA444)-1)),AA444)</f>
        <v>10</v>
      </c>
      <c r="AC444" s="1" t="str">
        <f>IF(AB444=1, "January", IF(AB444=2, "February", IF(AB444=3, "March", IF(AB444=4, "April", IF(AB444=5, "May", IF(AB444=6, "June", IF(AB444=7, "July", IF(AB444=8, "August", IF(AB444=9, "September", IF(AB444=10, "October", IF(AB444=11, "November", IF(AB444=12, "December", "Other"))))))))))))</f>
        <v>October</v>
      </c>
      <c r="AD444" s="1"/>
      <c r="AE444" s="1"/>
      <c r="AF444" s="16" t="s">
        <v>24005</v>
      </c>
      <c r="AG444" s="1" t="str">
        <f t="shared" si="180"/>
        <v xml:space="preserve">Seed </v>
      </c>
      <c r="AH444" s="2" t="str">
        <f t="shared" si="181"/>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I444" s="1" t="s">
        <v>13517</v>
      </c>
      <c r="AJ444" s="1" t="s">
        <v>26</v>
      </c>
      <c r="AK444" s="1" t="s">
        <v>17104</v>
      </c>
      <c r="AL444" s="1" t="str">
        <f t="shared" si="191"/>
        <v>Unscented</v>
      </c>
      <c r="AM444" s="1" t="b">
        <v>0</v>
      </c>
      <c r="AN444" s="1" t="b">
        <v>0</v>
      </c>
      <c r="AO444" s="1" t="b">
        <v>0</v>
      </c>
      <c r="AP444" s="5" t="s">
        <v>54</v>
      </c>
      <c r="AQ444" s="5" t="str">
        <f t="shared" si="182"/>
        <v>Light, Medium</v>
      </c>
      <c r="AR444" s="1" t="s">
        <v>10</v>
      </c>
      <c r="AS444" s="1" t="str">
        <f t="shared" si="192"/>
        <v>None, Partial</v>
      </c>
      <c r="AT444" s="1" t="str">
        <f t="shared" si="183"/>
        <v>Partial, Full</v>
      </c>
      <c r="AU444" s="1" t="s">
        <v>29</v>
      </c>
      <c r="AV444" s="1" t="str">
        <f t="shared" si="184"/>
        <v>Moist</v>
      </c>
      <c r="AW444" s="1" t="s">
        <v>12</v>
      </c>
      <c r="AX444" s="1" t="str">
        <f t="shared" si="185"/>
        <v>Acid, Neutral, Alkaline</v>
      </c>
      <c r="AY444" s="1" t="b">
        <v>1</v>
      </c>
      <c r="AZ444" s="1" t="b">
        <v>1</v>
      </c>
      <c r="BA444" s="1" t="b">
        <v>0</v>
      </c>
      <c r="BC444" t="str">
        <f t="shared" si="186"/>
        <v>FALSE</v>
      </c>
      <c r="BE444" t="str">
        <f t="shared" si="187"/>
        <v>FALSE</v>
      </c>
      <c r="BF444" s="1" t="b">
        <v>0</v>
      </c>
      <c r="BG444" s="1" t="b">
        <v>0</v>
      </c>
      <c r="BH444" s="1" t="b">
        <v>0</v>
      </c>
      <c r="BI444" s="1" t="s">
        <v>77</v>
      </c>
      <c r="BJ444" s="1" t="str">
        <f t="shared" si="188"/>
        <v>TRUE</v>
      </c>
      <c r="BL444" t="str">
        <f t="shared" si="189"/>
        <v>FALSE</v>
      </c>
      <c r="BM444" s="1" t="b">
        <v>0</v>
      </c>
      <c r="BN444" s="1" t="b">
        <v>1</v>
      </c>
      <c r="BO444" s="1">
        <f t="shared" si="193"/>
        <v>12</v>
      </c>
      <c r="BP444" s="1" t="s">
        <v>13518</v>
      </c>
      <c r="BQ444" s="1" cm="1">
        <f t="array" ref="BQ444">_xlfn.IFS(BP444="None Known",0, LEN(BP444)&gt;500, 5,LEN(BP444)&gt;400, 4, LEN(BP444)&gt;300, 3, LEN(BP444)&gt;200, 2, LEN(BP444)&gt;1, 1)</f>
        <v>1</v>
      </c>
      <c r="BR444" s="1" t="s">
        <v>13519</v>
      </c>
      <c r="BS444" s="1">
        <v>3</v>
      </c>
      <c r="BT444" s="1" t="s">
        <v>13520</v>
      </c>
      <c r="BU444" s="1">
        <v>2</v>
      </c>
      <c r="BV444" s="1" t="s">
        <v>13521</v>
      </c>
      <c r="BW444" s="1" t="s">
        <v>13522</v>
      </c>
      <c r="BX444" s="1"/>
      <c r="BY444" t="str">
        <f>_xlfn.XLOOKUP($B444,Img_lookup!A:A,Img_lookup!B:B, "Not available")</f>
        <v>9a80a3b9-4815-43f0-a8f3-9690911ae517</v>
      </c>
      <c r="BZ444" t="str">
        <f>_xlfn.XLOOKUP($B444,Img_lookup!A:A,Img_lookup!C:C, "Not available")</f>
        <v>sunrise redbud [cercis canadensis] one year after planting</v>
      </c>
      <c r="CA444" t="str">
        <f>_xlfn.XLOOKUP($B444,Img_lookup!A:A,Img_lookup!D:D, "Not available")</f>
        <v>woodleywonderworks</v>
      </c>
      <c r="CB444" t="str">
        <f>_xlfn.XLOOKUP($B444,Img_lookup!A:A,Img_lookup!E:E, "https://imgur.com/aT5wafe")</f>
        <v>https://api.openverse.engineering/v1/images/9a80a3b9-4815-43f0-a8f3-9690911ae517/thumb/</v>
      </c>
    </row>
    <row r="445" spans="1:80" ht="409.6" x14ac:dyDescent="0.15">
      <c r="A445" s="1" t="s">
        <v>193</v>
      </c>
      <c r="B445" s="1" t="s">
        <v>3568</v>
      </c>
      <c r="C445" s="1" t="s">
        <v>3569</v>
      </c>
      <c r="D445" s="1" t="s">
        <v>3570</v>
      </c>
      <c r="E445" s="1" t="s">
        <v>3571</v>
      </c>
      <c r="F445" s="1" t="s">
        <v>62</v>
      </c>
      <c r="G445" s="1" t="s">
        <v>62</v>
      </c>
      <c r="H445" s="11" t="str">
        <f t="shared" si="195"/>
        <v>Perennial</v>
      </c>
      <c r="I445" s="1" t="s">
        <v>17107</v>
      </c>
      <c r="J445" s="1">
        <v>15</v>
      </c>
      <c r="L445" t="str" cm="1">
        <f t="array" ref="L445">_xlfn.IFS(J445+K445="", "Unknown", J445+K445&gt;3, "Large", J445+K445&gt;0.5, "Medium", J445+K445&gt;0, "Small")</f>
        <v>Large</v>
      </c>
      <c r="M445" s="1">
        <v>6</v>
      </c>
      <c r="N445" cm="1">
        <f t="array" ref="N445">IF($M445="",INDEX($M$2:$M$2176,MATCH(1,INDEX(($A$2:$A$2176=$A445)*($M$2:$M$2176&lt;&gt;""),0),0)),$M445)</f>
        <v>6</v>
      </c>
      <c r="O445" s="2" t="str">
        <f t="shared" si="190"/>
        <v>Seasonal outdoors</v>
      </c>
      <c r="P445" s="1" t="s">
        <v>3572</v>
      </c>
      <c r="Q445" s="1" t="s">
        <v>17111</v>
      </c>
      <c r="R445" t="str">
        <f t="shared" si="194"/>
        <v>Slow</v>
      </c>
      <c r="T445" s="1"/>
      <c r="U445" s="1"/>
      <c r="V445" s="1">
        <v>5</v>
      </c>
      <c r="W445" s="6">
        <f>IF(ISNUMBER(SEARCH("-",V445)),TRIM(LEFT(V445,FIND("-",V445)-1)),V445)</f>
        <v>5</v>
      </c>
      <c r="X445" t="str">
        <f>IF(W445=1, "January", IF(W445=2, "February", IF(W445=3, "March", IF(W445=4, "April", IF(W445=5, "May", IF(W445=6, "June", IF(W445=7, "July", IF(W445=8, "August", IF(W445=9, "September", IF(W445=10, "October", IF(W445=11, "November", IF(W445=12, "December", "Other"))))))))))))</f>
        <v>May</v>
      </c>
      <c r="AF445" s="16" t="s">
        <v>24005</v>
      </c>
      <c r="AG445" s="1" t="str">
        <f t="shared" si="180"/>
        <v xml:space="preserve">Seed </v>
      </c>
      <c r="AH445" s="2" t="str">
        <f t="shared" si="181"/>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I445" s="1" t="s">
        <v>3573</v>
      </c>
      <c r="AJ445" s="1" t="s">
        <v>26</v>
      </c>
      <c r="AK445" s="1" t="s">
        <v>17104</v>
      </c>
      <c r="AL445" s="1" t="str">
        <f t="shared" si="191"/>
        <v>Unscented</v>
      </c>
      <c r="AM445" s="1" t="b">
        <v>0</v>
      </c>
      <c r="AN445" s="1" t="b">
        <v>1</v>
      </c>
      <c r="AO445" s="1" t="b">
        <v>0</v>
      </c>
      <c r="AP445" s="5" t="s">
        <v>54</v>
      </c>
      <c r="AQ445" s="5" t="str">
        <f t="shared" si="182"/>
        <v>Light, Medium</v>
      </c>
      <c r="AR445" s="1" t="s">
        <v>30</v>
      </c>
      <c r="AS445" s="1" t="str">
        <f t="shared" si="192"/>
        <v>None</v>
      </c>
      <c r="AT445" s="1" t="str">
        <f t="shared" si="183"/>
        <v>Full</v>
      </c>
      <c r="AU445" s="1" t="s">
        <v>29</v>
      </c>
      <c r="AV445" s="1" t="str">
        <f t="shared" si="184"/>
        <v>Moist</v>
      </c>
      <c r="AW445" s="1" t="s">
        <v>12</v>
      </c>
      <c r="AX445" s="1" t="str">
        <f t="shared" si="185"/>
        <v>Acid, Neutral, Alkaline</v>
      </c>
      <c r="AY445" s="1" t="b">
        <v>0</v>
      </c>
      <c r="AZ445" s="1" t="b">
        <v>0</v>
      </c>
      <c r="BA445" s="1" t="b">
        <v>0</v>
      </c>
      <c r="BC445" t="str">
        <f t="shared" si="186"/>
        <v>FALSE</v>
      </c>
      <c r="BE445" t="str">
        <f t="shared" si="187"/>
        <v>FALSE</v>
      </c>
      <c r="BF445" s="1" t="b">
        <v>0</v>
      </c>
      <c r="BG445" s="1" t="b">
        <v>0</v>
      </c>
      <c r="BH445" s="1" t="b">
        <v>0</v>
      </c>
      <c r="BI445" s="1" t="s">
        <v>77</v>
      </c>
      <c r="BJ445" s="1" t="str">
        <f t="shared" si="188"/>
        <v>TRUE</v>
      </c>
      <c r="BL445" t="str">
        <f t="shared" si="189"/>
        <v>FALSE</v>
      </c>
      <c r="BM445" s="1" t="b">
        <v>1</v>
      </c>
      <c r="BN445" s="1" t="b">
        <v>1</v>
      </c>
      <c r="BO445" s="1">
        <f t="shared" si="193"/>
        <v>5</v>
      </c>
      <c r="BP445" s="1" t="s">
        <v>31</v>
      </c>
      <c r="BQ445" s="1" cm="1">
        <f t="array" ref="BQ445">_xlfn.IFS(BP445="None Known",0, LEN(BP445)&gt;500, 5,LEN(BP445)&gt;400, 4, LEN(BP445)&gt;300, 3, LEN(BP445)&gt;200, 2, LEN(BP445)&gt;1, 1)</f>
        <v>0</v>
      </c>
      <c r="BR445" s="1" t="s">
        <v>3574</v>
      </c>
      <c r="BS445" s="1">
        <v>1</v>
      </c>
      <c r="BT445" s="1" t="s">
        <v>3575</v>
      </c>
      <c r="BU445" s="1">
        <v>2</v>
      </c>
      <c r="BV445" s="1" t="s">
        <v>34</v>
      </c>
      <c r="BW445" s="1" t="s">
        <v>31</v>
      </c>
      <c r="BX445" s="1"/>
      <c r="BY445" t="str">
        <f>_xlfn.XLOOKUP($B445,Img_lookup!A:A,Img_lookup!B:B, "Not available")</f>
        <v>34d4c4a2-fb84-4bd7-b178-0c4a1764debc</v>
      </c>
      <c r="BZ445" t="str">
        <f>_xlfn.XLOOKUP($B445,Img_lookup!A:A,Img_lookup!C:C, "Not available")</f>
        <v>Chinese Redbud / Cercis chinensis / Ëä±ËòáËä≥(„ÅØ„Å™„Åö„Åä„ÅÜ)</v>
      </c>
      <c r="CA445" t="str">
        <f>_xlfn.XLOOKUP($B445,Img_lookup!A:A,Img_lookup!D:D, "Not available")</f>
        <v>TANAKA Juuyoh (Áî∞‰∏≠ÂçÅÊ¥ã)</v>
      </c>
      <c r="CB445" t="str">
        <f>_xlfn.XLOOKUP($B445,Img_lookup!A:A,Img_lookup!E:E, "https://imgur.com/aT5wafe")</f>
        <v>https://api.openverse.engineering/v1/images/34d4c4a2-fb84-4bd7-b178-0c4a1764debc/thumb/</v>
      </c>
    </row>
    <row r="446" spans="1:80" ht="409.6" x14ac:dyDescent="0.15">
      <c r="A446" s="1" t="s">
        <v>193</v>
      </c>
      <c r="B446" s="1" t="s">
        <v>3146</v>
      </c>
      <c r="C446" s="1" t="s">
        <v>3147</v>
      </c>
      <c r="E446" s="1" t="s">
        <v>2905</v>
      </c>
      <c r="F446" s="1" t="s">
        <v>62</v>
      </c>
      <c r="G446" s="1" t="s">
        <v>62</v>
      </c>
      <c r="H446" s="11" t="str">
        <f t="shared" si="195"/>
        <v>Perennial</v>
      </c>
      <c r="I446" s="1" t="s">
        <v>17107</v>
      </c>
      <c r="J446" s="1">
        <v>12</v>
      </c>
      <c r="K446" s="1">
        <v>10</v>
      </c>
      <c r="L446" t="str" cm="1">
        <f t="array" ref="L446">_xlfn.IFS(J446+K446="", "Unknown", J446+K446&gt;3, "Large", J446+K446&gt;0.5, "Medium", J446+K446&gt;0, "Small")</f>
        <v>Large</v>
      </c>
      <c r="M446" s="1">
        <v>6</v>
      </c>
      <c r="N446" cm="1">
        <f t="array" ref="N446">IF($M446="",INDEX($M$2:$M$2176,MATCH(1,INDEX(($A$2:$A$2176=$A446)*($M$2:$M$2176&lt;&gt;""),0),0)),$M446)</f>
        <v>6</v>
      </c>
      <c r="O446" s="2" t="str">
        <f t="shared" si="190"/>
        <v>Seasonal outdoors</v>
      </c>
      <c r="P446" s="1" t="s">
        <v>3148</v>
      </c>
      <c r="Q446" s="1" t="s">
        <v>17110</v>
      </c>
      <c r="R446" t="str">
        <f t="shared" si="194"/>
        <v>Medium</v>
      </c>
      <c r="T446" s="1"/>
      <c r="U446" s="1"/>
      <c r="V446" s="1">
        <v>5</v>
      </c>
      <c r="W446" s="6">
        <f>IF(ISNUMBER(SEARCH("-",V446)),TRIM(LEFT(V446,FIND("-",V446)-1)),V446)</f>
        <v>5</v>
      </c>
      <c r="X446" t="str">
        <f>IF(W446=1, "January", IF(W446=2, "February", IF(W446=3, "March", IF(W446=4, "April", IF(W446=5, "May", IF(W446=6, "June", IF(W446=7, "July", IF(W446=8, "August", IF(W446=9, "September", IF(W446=10, "October", IF(W446=11, "November", IF(W446=12, "December", "Other"))))))))))))</f>
        <v>May</v>
      </c>
      <c r="Y446" s="1"/>
      <c r="Z446" s="1"/>
      <c r="AA446" s="1">
        <v>9</v>
      </c>
      <c r="AB446" s="1">
        <f>IF(ISNUMBER(SEARCH("-",AA446)),TRIM(LEFT(AA446,FIND("-",AA446)-1)),AA446)</f>
        <v>9</v>
      </c>
      <c r="AC446" s="1" t="str">
        <f>IF(AB446=1, "January", IF(AB446=2, "February", IF(AB446=3, "March", IF(AB446=4, "April", IF(AB446=5, "May", IF(AB446=6, "June", IF(AB446=7, "July", IF(AB446=8, "August", IF(AB446=9, "September", IF(AB446=10, "October", IF(AB446=11, "November", IF(AB446=12, "December", "Other"))))))))))))</f>
        <v>September</v>
      </c>
      <c r="AD446" s="1"/>
      <c r="AE446" s="1"/>
      <c r="AF446" s="16" t="s">
        <v>24005</v>
      </c>
      <c r="AG446" s="1" t="str">
        <f t="shared" si="180"/>
        <v xml:space="preserve">Seed </v>
      </c>
      <c r="AH446" s="2" t="str">
        <f t="shared" si="181"/>
        <v>Best sown as soon as it is ripe in a cold frame[200]. Pre-soak stored seed for 24 hours in warm water then cold stratify for 3 months[113]. Sow spring in the greenhouse[78]. As soon as they are large enough to handle, prick the seedlings out into individual pots and grow them on in a greenhouse for their first winter. Plant them out into their permanent positions in late spring or early summer, after the last expected frosts. Plants resent root disturbance and are best planted out in their permanent positions as soon as possible[11].
Cuttings of half-ripe wood, July/August in a frame[200].</v>
      </c>
      <c r="AI446" s="1" t="s">
        <v>3149</v>
      </c>
      <c r="AJ446" s="1" t="s">
        <v>26</v>
      </c>
      <c r="AK446" s="1" t="s">
        <v>17104</v>
      </c>
      <c r="AL446" s="1" t="str">
        <f t="shared" si="191"/>
        <v>Unscented</v>
      </c>
      <c r="AM446" s="1" t="b">
        <v>0</v>
      </c>
      <c r="AN446" s="1" t="b">
        <v>0</v>
      </c>
      <c r="AO446" s="1" t="b">
        <v>0</v>
      </c>
      <c r="AP446" s="5" t="s">
        <v>28</v>
      </c>
      <c r="AQ446" s="5" t="str">
        <f t="shared" si="182"/>
        <v>Light, Medium, Heavy</v>
      </c>
      <c r="AR446" s="1" t="s">
        <v>10</v>
      </c>
      <c r="AS446" s="1" t="str">
        <f t="shared" si="192"/>
        <v>None, Partial</v>
      </c>
      <c r="AT446" s="1" t="str">
        <f t="shared" si="183"/>
        <v>Partial, Full</v>
      </c>
      <c r="AU446" s="1" t="s">
        <v>11</v>
      </c>
      <c r="AV446" s="1" t="str">
        <f t="shared" si="184"/>
        <v>Dry, Moist</v>
      </c>
      <c r="AW446" s="1" t="s">
        <v>12</v>
      </c>
      <c r="AX446" s="1" t="str">
        <f t="shared" si="185"/>
        <v>Acid, Neutral, Alkaline</v>
      </c>
      <c r="AY446" s="1" t="b">
        <v>0</v>
      </c>
      <c r="AZ446" s="1" t="b">
        <v>1</v>
      </c>
      <c r="BA446" s="1" t="b">
        <v>0</v>
      </c>
      <c r="BC446" t="str">
        <f t="shared" si="186"/>
        <v>FALSE</v>
      </c>
      <c r="BE446" t="str">
        <f t="shared" si="187"/>
        <v>FALSE</v>
      </c>
      <c r="BF446" s="1" t="b">
        <v>1</v>
      </c>
      <c r="BG446" s="1" t="b">
        <v>0</v>
      </c>
      <c r="BH446" s="1" t="b">
        <v>1</v>
      </c>
      <c r="BI446" s="1" t="s">
        <v>77</v>
      </c>
      <c r="BJ446" s="1" t="str">
        <f t="shared" si="188"/>
        <v>TRUE</v>
      </c>
      <c r="BL446" t="str">
        <f t="shared" si="189"/>
        <v>FALSE</v>
      </c>
      <c r="BM446" s="1" t="b">
        <v>1</v>
      </c>
      <c r="BN446" s="1" t="b">
        <v>1</v>
      </c>
      <c r="BO446" s="1">
        <f t="shared" si="193"/>
        <v>13</v>
      </c>
      <c r="BP446" s="1" t="s">
        <v>3150</v>
      </c>
      <c r="BQ446" s="1" cm="1">
        <f t="array" ref="BQ446">_xlfn.IFS(BP446="None Known",0, LEN(BP446)&gt;500, 5,LEN(BP446)&gt;400, 4, LEN(BP446)&gt;300, 3, LEN(BP446)&gt;200, 2, LEN(BP446)&gt;1, 1)</f>
        <v>1</v>
      </c>
      <c r="BR446" s="1" t="s">
        <v>3151</v>
      </c>
      <c r="BS446" s="1">
        <v>4</v>
      </c>
      <c r="BT446" s="1" t="s">
        <v>31</v>
      </c>
      <c r="BU446" s="1">
        <v>0</v>
      </c>
      <c r="BV446" s="1" t="s">
        <v>2101</v>
      </c>
      <c r="BW446" s="1" t="s">
        <v>31</v>
      </c>
      <c r="BX446" s="1"/>
      <c r="BY446" t="str">
        <f>_xlfn.XLOOKUP($B446,Img_lookup!A:A,Img_lookup!B:B, "Not available")</f>
        <v>24c347c8-e675-4cc2-8c7b-b55b92b5b171</v>
      </c>
      <c r="BZ446" t="str">
        <f>_xlfn.XLOOKUP($B446,Img_lookup!A:A,Img_lookup!C:C, "Not available")</f>
        <v>Cercis, √Årbol del amor, √Årbol de Judas, Arbol de Judea, Ciclamor, Algarrobo loco, Cercis siliquastrum L</v>
      </c>
      <c r="CA446" t="str">
        <f>_xlfn.XLOOKUP($B446,Img_lookup!A:A,Img_lookup!D:D, "Not available")</f>
        <v>M. Martin Vicente</v>
      </c>
      <c r="CB446" t="str">
        <f>_xlfn.XLOOKUP($B446,Img_lookup!A:A,Img_lookup!E:E, "https://imgur.com/aT5wafe")</f>
        <v>https://api.openverse.engineering/v1/images/24c347c8-e675-4cc2-8c7b-b55b92b5b171/thumb/</v>
      </c>
    </row>
    <row r="447" spans="1:80" ht="13" x14ac:dyDescent="0.15">
      <c r="A447" s="1" t="s">
        <v>1740</v>
      </c>
      <c r="B447" s="1" t="s">
        <v>1741</v>
      </c>
      <c r="C447" s="1" t="s">
        <v>1742</v>
      </c>
      <c r="E447" s="1" t="s">
        <v>1743</v>
      </c>
      <c r="F447" s="1" t="s">
        <v>1744</v>
      </c>
      <c r="G447" s="1" t="s">
        <v>23799</v>
      </c>
      <c r="H447" s="11" t="str">
        <f t="shared" si="195"/>
        <v>Perennial</v>
      </c>
      <c r="J447" s="1">
        <v>5.0000001000000002E-2</v>
      </c>
      <c r="K447" s="1">
        <v>0.5</v>
      </c>
      <c r="L447" t="str" cm="1">
        <f t="array" ref="L447">_xlfn.IFS(J447+K447="", "Unknown", J447+K447&gt;3, "Large", J447+K447&gt;0.5, "Medium", J447+K447&gt;0, "Small")</f>
        <v>Medium</v>
      </c>
      <c r="M447" s="1">
        <v>2</v>
      </c>
      <c r="N447" cm="1">
        <f t="array" ref="N447">IF($M447="",INDEX($M$2:$M$2176,MATCH(1,INDEX(($A$2:$A$2176=$A447)*($M$2:$M$2176&lt;&gt;""),0),0)),$M447)</f>
        <v>2</v>
      </c>
      <c r="O447" s="2" t="str">
        <f t="shared" si="190"/>
        <v>Hardy to cold</v>
      </c>
      <c r="P447" s="1" t="s">
        <v>1745</v>
      </c>
      <c r="Q447" s="1" t="s">
        <v>17111</v>
      </c>
      <c r="R447" t="str">
        <f t="shared" si="194"/>
        <v>Slow</v>
      </c>
      <c r="W447"/>
      <c r="AF447" s="1" t="s">
        <v>1746</v>
      </c>
      <c r="AG447" s="1" t="str">
        <f t="shared" si="180"/>
        <v xml:space="preserve">Splice </v>
      </c>
      <c r="AH447" s="2" t="str">
        <f t="shared" si="181"/>
        <v>The only way of reproducing this plant is vegetatively.  Almost any part of the plant can be used to produce a new plant, simply separate a portion and place it in its new home.</v>
      </c>
      <c r="AI447" s="1" t="s">
        <v>1747</v>
      </c>
      <c r="AL447" s="1" t="str">
        <f t="shared" si="191"/>
        <v>Unscented</v>
      </c>
      <c r="AM447" s="1" t="b">
        <v>0</v>
      </c>
      <c r="AN447" s="1" t="b">
        <v>1</v>
      </c>
      <c r="AO447" s="1" t="b">
        <v>0</v>
      </c>
      <c r="AP447" s="5" t="s">
        <v>28</v>
      </c>
      <c r="AQ447" s="5" t="str">
        <f t="shared" si="182"/>
        <v>Light, Medium, Heavy</v>
      </c>
      <c r="AR447" s="1" t="s">
        <v>10</v>
      </c>
      <c r="AS447" s="1" t="str">
        <f t="shared" si="192"/>
        <v>None, Partial</v>
      </c>
      <c r="AT447" s="1" t="str">
        <f t="shared" si="183"/>
        <v>Partial, Full</v>
      </c>
      <c r="AU447" s="1" t="s">
        <v>29</v>
      </c>
      <c r="AV447" s="1" t="str">
        <f t="shared" si="184"/>
        <v>Moist</v>
      </c>
      <c r="AW447" s="1" t="s">
        <v>12</v>
      </c>
      <c r="AX447" s="1" t="str">
        <f t="shared" si="185"/>
        <v>Acid, Neutral, Alkaline</v>
      </c>
      <c r="AY447" s="1" t="b">
        <v>0</v>
      </c>
      <c r="AZ447" s="1" t="b">
        <v>0</v>
      </c>
      <c r="BA447" s="1" t="b">
        <v>0</v>
      </c>
      <c r="BC447" t="str">
        <f t="shared" si="186"/>
        <v>FALSE</v>
      </c>
      <c r="BE447" t="str">
        <f t="shared" si="187"/>
        <v>FALSE</v>
      </c>
      <c r="BF447" s="1" t="b">
        <v>0</v>
      </c>
      <c r="BG447" s="1" t="b">
        <v>0</v>
      </c>
      <c r="BH447" s="1" t="b">
        <v>0</v>
      </c>
      <c r="BJ447" s="1" t="str">
        <f t="shared" si="188"/>
        <v>FALSE</v>
      </c>
      <c r="BL447" t="str">
        <f t="shared" si="189"/>
        <v>FALSE</v>
      </c>
      <c r="BM447" s="1" t="b">
        <v>0</v>
      </c>
      <c r="BN447" s="1" t="b">
        <v>0</v>
      </c>
      <c r="BO447" s="1">
        <f t="shared" si="193"/>
        <v>14</v>
      </c>
      <c r="BP447" s="1" t="s">
        <v>1748</v>
      </c>
      <c r="BQ447" s="1" cm="1">
        <f t="array" ref="BQ447">_xlfn.IFS(BP447="None Known",0, LEN(BP447)&gt;500, 5,LEN(BP447)&gt;400, 4, LEN(BP447)&gt;300, 3, LEN(BP447)&gt;200, 2, LEN(BP447)&gt;1, 1)</f>
        <v>2</v>
      </c>
      <c r="BR447" s="1" t="s">
        <v>1749</v>
      </c>
      <c r="BS447" s="1">
        <v>3</v>
      </c>
      <c r="BT447" s="1" t="s">
        <v>1750</v>
      </c>
      <c r="BU447" s="1">
        <v>3</v>
      </c>
      <c r="BW447" s="1" t="s">
        <v>31</v>
      </c>
      <c r="BX447" s="1"/>
      <c r="BY447" t="str">
        <f>_xlfn.XLOOKUP($B447,Img_lookup!A:A,Img_lookup!B:B, "Not available")</f>
        <v>b21c0a65-c860-46c6-997e-601baaa463e5</v>
      </c>
      <c r="BZ447" t="str">
        <f>_xlfn.XLOOKUP($B447,Img_lookup!A:A,Img_lookup!C:C, "Not available")</f>
        <v>Antique illustration of cetraria islandica, roccella tinctria</v>
      </c>
      <c r="CA447" t="str">
        <f>_xlfn.XLOOKUP($B447,Img_lookup!A:A,Img_lookup!D:D, "Not available")</f>
        <v>Free Public Domain Illustrations by rawpixel</v>
      </c>
      <c r="CB447" t="str">
        <f>_xlfn.XLOOKUP($B447,Img_lookup!A:A,Img_lookup!E:E, "https://imgur.com/aT5wafe")</f>
        <v>https://api.openverse.engineering/v1/images/b21c0a65-c860-46c6-997e-601baaa463e5/thumb/</v>
      </c>
    </row>
    <row r="448" spans="1:80" ht="409.6" x14ac:dyDescent="0.15">
      <c r="A448" s="1" t="s">
        <v>58</v>
      </c>
      <c r="B448" s="1" t="s">
        <v>4774</v>
      </c>
      <c r="C448" s="1" t="s">
        <v>4775</v>
      </c>
      <c r="D448" s="1" t="s">
        <v>4776</v>
      </c>
      <c r="E448" s="1" t="s">
        <v>4777</v>
      </c>
      <c r="F448" s="1" t="s">
        <v>22</v>
      </c>
      <c r="G448" s="1" t="s">
        <v>22</v>
      </c>
      <c r="H448" s="11" t="str">
        <f t="shared" si="195"/>
        <v>Perennial</v>
      </c>
      <c r="I448" s="1" t="s">
        <v>17107</v>
      </c>
      <c r="J448" s="1">
        <v>1</v>
      </c>
      <c r="K448" s="1">
        <v>2</v>
      </c>
      <c r="L448" t="str" cm="1">
        <f t="array" ref="L448">_xlfn.IFS(J448+K448="", "Unknown", J448+K448&gt;3, "Large", J448+K448&gt;0.5, "Medium", J448+K448&gt;0, "Small")</f>
        <v>Medium</v>
      </c>
      <c r="M448" s="1">
        <v>5</v>
      </c>
      <c r="N448" cm="1">
        <f t="array" ref="N448">IF($M448="",INDEX($M$2:$M$2176,MATCH(1,INDEX(($A$2:$A$2176=$A448)*($M$2:$M$2176&lt;&gt;""),0),0)),$M448)</f>
        <v>5</v>
      </c>
      <c r="O448" s="2" t="str">
        <f t="shared" si="190"/>
        <v>Seasonal outdoors</v>
      </c>
      <c r="P448" s="1" t="s">
        <v>4778</v>
      </c>
      <c r="R448" t="str">
        <f t="shared" si="194"/>
        <v>Medium</v>
      </c>
      <c r="T448" s="1"/>
      <c r="U448" s="1"/>
      <c r="V448" s="1">
        <v>4</v>
      </c>
      <c r="W448" s="6">
        <f>IF(ISNUMBER(SEARCH("-",V448)),TRIM(LEFT(V448,FIND("-",V448)-1)),V448)</f>
        <v>4</v>
      </c>
      <c r="X448" t="str">
        <f>IF(W448=1, "January", IF(W448=2, "February", IF(W448=3, "March", IF(W448=4, "April", IF(W448=5, "May", IF(W448=6, "June", IF(W448=7, "July", IF(W448=8, "August", IF(W448=9, "September", IF(W448=10, "October", IF(W448=11, "November", IF(W448=12, "December", "Other"))))))))))))</f>
        <v>April</v>
      </c>
      <c r="Y448" s="1"/>
      <c r="Z448" s="1"/>
      <c r="AA448" s="1" t="s">
        <v>4779</v>
      </c>
      <c r="AB448" s="1" t="str">
        <f>IF(ISNUMBER(SEARCH("-",AA448)),TRIM(LEFT(AA448,FIND("-",AA448)-1)),AA448)</f>
        <v>11</v>
      </c>
      <c r="AC448" s="1" t="str">
        <f>IF(AB448="1", "January", IF(AB448="2", "February", IF(AB448="3", "March", IF(AB448="4", "April", IF(AB448="5", "May", IF(AB448="6", "June", IF(AB448="7", "July", IF(AB448="8", "August", IF(AB448="9", "September", IF(AB448="10", "October", IF(AB448="11", "November", IF(AB448="12", "December", "Other"))))))))))))</f>
        <v>November</v>
      </c>
      <c r="AD448" s="1" t="str">
        <f>IF(ISNUMBER(SEARCH("-",AA448)),TRIM(RIGHT(AA448,LEN(AA448)-SEARCH("-",AA448))),AA448)</f>
        <v>1</v>
      </c>
      <c r="AE448" s="1" t="str">
        <f>IF(AD448="1", "January", IF(AD448="2", "February", IF(AD448="3", "March", IF(AD448="4", "April", IF(AD448="5", "May", IF(AD448="6", "June", IF(AD448="7", "July", IF(AD448="8", "August", IF(AD448="9", "September", IF(AD448="10", "October", IF(AD448="11", "November", IF(AD448="12", "December", "Other"))))))))))))</f>
        <v>January</v>
      </c>
      <c r="AF448" s="16" t="s">
        <v>24006</v>
      </c>
      <c r="AG448" s="1" t="str">
        <f t="shared" si="180"/>
        <v xml:space="preserve">Seed </v>
      </c>
      <c r="AH448" s="2" t="str">
        <f t="shared" si="181"/>
        <v>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
Division of suckers in late winter[113]. They can be planted out straight into their permanent positions.</v>
      </c>
      <c r="AI448" s="1" t="s">
        <v>4780</v>
      </c>
      <c r="AJ448" s="1" t="s">
        <v>26</v>
      </c>
      <c r="AK448" s="1" t="s">
        <v>17104</v>
      </c>
      <c r="AL448" s="1" t="str">
        <f t="shared" si="191"/>
        <v>Unscented</v>
      </c>
      <c r="AM448" s="1" t="b">
        <v>0</v>
      </c>
      <c r="AN448" s="1" t="b">
        <v>1</v>
      </c>
      <c r="AO448" s="1" t="b">
        <v>0</v>
      </c>
      <c r="AP448" s="5" t="s">
        <v>28</v>
      </c>
      <c r="AQ448" s="5" t="str">
        <f t="shared" si="182"/>
        <v>Light, Medium, Heavy</v>
      </c>
      <c r="AR448" s="1" t="s">
        <v>274</v>
      </c>
      <c r="AS448" s="1" t="str">
        <f t="shared" si="192"/>
        <v>None, Partial, Full</v>
      </c>
      <c r="AT448" s="1" t="str">
        <f t="shared" si="183"/>
        <v>None, Partial, Full</v>
      </c>
      <c r="AU448" s="1" t="s">
        <v>29</v>
      </c>
      <c r="AV448" s="1" t="str">
        <f t="shared" si="184"/>
        <v>Moist</v>
      </c>
      <c r="AW448" s="1" t="s">
        <v>12</v>
      </c>
      <c r="AX448" s="1" t="str">
        <f t="shared" si="185"/>
        <v>Acid, Neutral, Alkaline</v>
      </c>
      <c r="AY448" s="1" t="b">
        <v>0</v>
      </c>
      <c r="AZ448" s="1" t="b">
        <v>0</v>
      </c>
      <c r="BA448" s="1" t="b">
        <v>0</v>
      </c>
      <c r="BC448" t="str">
        <f t="shared" si="186"/>
        <v>FALSE</v>
      </c>
      <c r="BD448" s="1" t="s">
        <v>77</v>
      </c>
      <c r="BE448" t="str">
        <f t="shared" si="187"/>
        <v>TRUE</v>
      </c>
      <c r="BF448" s="1" t="b">
        <v>0</v>
      </c>
      <c r="BG448" s="1" t="b">
        <v>1</v>
      </c>
      <c r="BH448" s="1" t="b">
        <v>0</v>
      </c>
      <c r="BI448" s="1" t="s">
        <v>30</v>
      </c>
      <c r="BJ448" s="1" t="str">
        <f t="shared" si="188"/>
        <v>FALSE</v>
      </c>
      <c r="BL448" t="str">
        <f t="shared" si="189"/>
        <v>FALSE</v>
      </c>
      <c r="BM448" s="1" t="b">
        <v>0</v>
      </c>
      <c r="BN448" s="1" t="b">
        <v>0</v>
      </c>
      <c r="BO448" s="1">
        <f t="shared" si="193"/>
        <v>11</v>
      </c>
      <c r="BP448" s="1" t="s">
        <v>4781</v>
      </c>
      <c r="BQ448" s="1" cm="1">
        <f t="array" ref="BQ448">_xlfn.IFS(BP448="None Known",0, LEN(BP448)&gt;500, 5,LEN(BP448)&gt;400, 4, LEN(BP448)&gt;300, 3, LEN(BP448)&gt;200, 2, LEN(BP448)&gt;1, 1)</f>
        <v>2</v>
      </c>
      <c r="BR448" s="1" t="s">
        <v>4782</v>
      </c>
      <c r="BS448" s="1">
        <v>3</v>
      </c>
      <c r="BT448" s="1" t="s">
        <v>31</v>
      </c>
      <c r="BU448" s="1">
        <v>0</v>
      </c>
      <c r="BV448" s="1" t="s">
        <v>34</v>
      </c>
      <c r="BW448" s="1" t="s">
        <v>31</v>
      </c>
      <c r="BX448" s="1"/>
      <c r="BY448" t="str">
        <f>_xlfn.XLOOKUP($B448,Img_lookup!A:A,Img_lookup!B:B, "Not available")</f>
        <v>8fa7cf38-b891-4b47-9b80-22676c0ca26e</v>
      </c>
      <c r="BZ448" t="str">
        <f>_xlfn.XLOOKUP($B448,Img_lookup!A:A,Img_lookup!C:C, "Not available")</f>
        <v>Chaenomeles japonica [as Pyrus japonica], Genista sagittalis, Gentiana acaulis, and Kalmia buxifolia [as Ledum buxifolium] The botanic garden vol. 1 (1825)</v>
      </c>
      <c r="CA448" t="str">
        <f>_xlfn.XLOOKUP($B448,Img_lookup!A:A,Img_lookup!D:D, "Not available")</f>
        <v>Swallowtail Garden Seeds</v>
      </c>
      <c r="CB448" t="str">
        <f>_xlfn.XLOOKUP($B448,Img_lookup!A:A,Img_lookup!E:E, "https://imgur.com/aT5wafe")</f>
        <v>https://api.openverse.engineering/v1/images/8fa7cf38-b891-4b47-9b80-22676c0ca26e/thumb/</v>
      </c>
    </row>
    <row r="449" spans="1:80" ht="409.6" x14ac:dyDescent="0.15">
      <c r="A449" s="1" t="s">
        <v>58</v>
      </c>
      <c r="B449" s="1" t="s">
        <v>11166</v>
      </c>
      <c r="C449" s="1" t="s">
        <v>11167</v>
      </c>
      <c r="D449" s="1" t="s">
        <v>11168</v>
      </c>
      <c r="E449" s="1" t="s">
        <v>11169</v>
      </c>
      <c r="F449" s="1" t="s">
        <v>22</v>
      </c>
      <c r="G449" s="1" t="s">
        <v>22</v>
      </c>
      <c r="H449" s="11" t="str">
        <f t="shared" si="195"/>
        <v>Perennial</v>
      </c>
      <c r="I449" s="1" t="s">
        <v>17107</v>
      </c>
      <c r="J449" s="1">
        <v>3</v>
      </c>
      <c r="K449" s="1">
        <v>5</v>
      </c>
      <c r="L449" t="str" cm="1">
        <f t="array" ref="L449">_xlfn.IFS(J449+K449="", "Unknown", J449+K449&gt;3, "Large", J449+K449&gt;0.5, "Medium", J449+K449&gt;0, "Small")</f>
        <v>Large</v>
      </c>
      <c r="M449" s="1">
        <v>5</v>
      </c>
      <c r="N449" cm="1">
        <f t="array" ref="N449">IF($M449="",INDEX($M$2:$M$2176,MATCH(1,INDEX(($A$2:$A$2176=$A449)*($M$2:$M$2176&lt;&gt;""),0),0)),$M449)</f>
        <v>5</v>
      </c>
      <c r="O449" s="2" t="str">
        <f t="shared" si="190"/>
        <v>Seasonal outdoors</v>
      </c>
      <c r="P449" s="1" t="s">
        <v>11170</v>
      </c>
      <c r="R449" t="str">
        <f t="shared" si="194"/>
        <v>Medium</v>
      </c>
      <c r="T449" s="1"/>
      <c r="U449" s="1"/>
      <c r="V449" s="1" t="s">
        <v>4940</v>
      </c>
      <c r="W449" s="6" t="str">
        <f>IF(ISNUMBER(SEARCH("-",V449)),TRIM(LEFT(V449,FIND("-",V449)-1)),V449)</f>
        <v>2</v>
      </c>
      <c r="X449" t="str">
        <f>IF(W449="1", "January", IF(W449="2", "February", IF(W449="3", "March", IF(W449="4", "April", IF(W449="5", "May", IF(W449="6", "June", IF(W449="7", "July", IF(W449="8", "August", IF(W449="9", "September", IF(W449="10", "October", IF(W449="11", "November", IF(W449="12", "December", "Other"))))))))))))</f>
        <v>February</v>
      </c>
      <c r="Y449" s="2" t="str">
        <f>IF(ISNUMBER(SEARCH("-",V449)),TRIM(RIGHT(V449,LEN(V449)-SEARCH("-",V449))),V449)</f>
        <v>6</v>
      </c>
      <c r="Z449" s="2" t="str">
        <f>IF(Y449="1", "January", IF(Y449="2", "February", IF(Y449="3", "March", IF(Y449="4", "April", IF(Y449="5", "May", IF(Y449="6", "June", IF(Y449="7", "July", IF(Y449="8", "August", IF(Y449="9", "September", IF(Y449="10", "October", IF(Y449="11", "November", IF(Y449="12", "December", "Other"))))))))))))</f>
        <v>June</v>
      </c>
      <c r="AA449" s="1">
        <v>10</v>
      </c>
      <c r="AB449" s="1">
        <f>IF(ISNUMBER(SEARCH("-",AA449)),TRIM(LEFT(AA449,FIND("-",AA449)-1)),AA449)</f>
        <v>10</v>
      </c>
      <c r="AC449" s="1" t="str">
        <f>IF(AB449=1, "January", IF(AB449=2, "February", IF(AB449=3, "March", IF(AB449=4, "April", IF(AB449=5, "May", IF(AB449=6, "June", IF(AB449=7, "July", IF(AB449=8, "August", IF(AB449=9, "September", IF(AB449=10, "October", IF(AB449=11, "November", IF(AB449=12, "December", "Other"))))))))))))</f>
        <v>October</v>
      </c>
      <c r="AD449" s="1"/>
      <c r="AE449" s="1"/>
      <c r="AF449" s="16" t="s">
        <v>24007</v>
      </c>
      <c r="AG449" s="1" t="str">
        <f t="shared" si="180"/>
        <v xml:space="preserve">Seed </v>
      </c>
      <c r="AH449" s="2" t="str">
        <f t="shared" si="181"/>
        <v>Best sown as soon as it is ripe in a sheltered position outdoors or in a cold frame[200]. Sow stored seed in February in a greenhouse[78]. Germination usually takes place within 6 weeks[78]. Prick out the seedlings into individual pots as soon as they are large enough to handle. If well grown, these seedling can be large enough to plant out in the summer, but give them some protection in their first winter. Otherwise plant them out in late spring of the following year[K].
Cuttings of half-ripe wood, July/August in a frame[11]. Easy[113].
Cuttings of mature wood of the current year's growth, November in a cold frame.
Layering in late spring or in autumn. This is a sure and easy method, though it takes 12 months[78, 200].</v>
      </c>
      <c r="AI449" s="1" t="s">
        <v>11171</v>
      </c>
      <c r="AJ449" s="1" t="s">
        <v>26</v>
      </c>
      <c r="AK449" s="1" t="s">
        <v>17104</v>
      </c>
      <c r="AL449" s="1" t="str">
        <f t="shared" si="191"/>
        <v>Unscented</v>
      </c>
      <c r="AM449" s="1" t="b">
        <v>0</v>
      </c>
      <c r="AN449" s="1" t="b">
        <v>1</v>
      </c>
      <c r="AO449" s="1" t="b">
        <v>0</v>
      </c>
      <c r="AP449" s="5" t="s">
        <v>28</v>
      </c>
      <c r="AQ449" s="5" t="str">
        <f t="shared" si="182"/>
        <v>Light, Medium, Heavy</v>
      </c>
      <c r="AR449" s="1" t="s">
        <v>274</v>
      </c>
      <c r="AS449" s="1" t="str">
        <f t="shared" si="192"/>
        <v>None, Partial, Full</v>
      </c>
      <c r="AT449" s="1" t="str">
        <f t="shared" si="183"/>
        <v>None, Partial, Full</v>
      </c>
      <c r="AU449" s="1" t="s">
        <v>29</v>
      </c>
      <c r="AV449" s="1" t="str">
        <f t="shared" si="184"/>
        <v>Moist</v>
      </c>
      <c r="AW449" s="1" t="s">
        <v>12</v>
      </c>
      <c r="AX449" s="1" t="str">
        <f t="shared" si="185"/>
        <v>Acid, Neutral, Alkaline</v>
      </c>
      <c r="AY449" s="1" t="b">
        <v>0</v>
      </c>
      <c r="AZ449" s="1" t="b">
        <v>0</v>
      </c>
      <c r="BA449" s="1" t="b">
        <v>0</v>
      </c>
      <c r="BC449" t="str">
        <f t="shared" si="186"/>
        <v>FALSE</v>
      </c>
      <c r="BD449" s="1" t="s">
        <v>77</v>
      </c>
      <c r="BE449" t="str">
        <f t="shared" si="187"/>
        <v>TRUE</v>
      </c>
      <c r="BF449" s="1" t="b">
        <v>0</v>
      </c>
      <c r="BG449" s="1" t="b">
        <v>1</v>
      </c>
      <c r="BH449" s="1" t="b">
        <v>0</v>
      </c>
      <c r="BI449" s="1" t="s">
        <v>30</v>
      </c>
      <c r="BJ449" s="1" t="str">
        <f t="shared" si="188"/>
        <v>FALSE</v>
      </c>
      <c r="BL449" t="str">
        <f t="shared" si="189"/>
        <v>FALSE</v>
      </c>
      <c r="BM449" s="1" t="b">
        <v>0</v>
      </c>
      <c r="BN449" s="1" t="b">
        <v>1</v>
      </c>
      <c r="BO449" s="1">
        <f t="shared" si="193"/>
        <v>12</v>
      </c>
      <c r="BP449" s="1" t="s">
        <v>11172</v>
      </c>
      <c r="BQ449" s="1" cm="1">
        <f t="array" ref="BQ449">_xlfn.IFS(BP449="None Known",0, LEN(BP449)&gt;500, 5,LEN(BP449)&gt;400, 4, LEN(BP449)&gt;300, 3, LEN(BP449)&gt;200, 2, LEN(BP449)&gt;1, 1)</f>
        <v>1</v>
      </c>
      <c r="BR449" s="1" t="s">
        <v>11173</v>
      </c>
      <c r="BS449" s="1">
        <v>3</v>
      </c>
      <c r="BT449" s="1" t="s">
        <v>11174</v>
      </c>
      <c r="BU449" s="1">
        <v>2</v>
      </c>
      <c r="BV449" s="1" t="s">
        <v>11175</v>
      </c>
      <c r="BW449" s="1" t="s">
        <v>31</v>
      </c>
      <c r="BX449" s="1"/>
      <c r="BY449" t="str">
        <f>_xlfn.XLOOKUP($B449,Img_lookup!A:A,Img_lookup!B:B, "Not available")</f>
        <v>377fbe8c-7e45-436f-bf8a-b81201deb485</v>
      </c>
      <c r="BZ449" t="str">
        <f>_xlfn.XLOOKUP($B449,Img_lookup!A:A,Img_lookup!C:C, "Not available")</f>
        <v>Chaenomeles speciosa</v>
      </c>
      <c r="CA449" t="str">
        <f>_xlfn.XLOOKUP($B449,Img_lookup!A:A,Img_lookup!D:D, "Not available")</f>
        <v>houroumono</v>
      </c>
      <c r="CB449" t="str">
        <f>_xlfn.XLOOKUP($B449,Img_lookup!A:A,Img_lookup!E:E, "https://imgur.com/aT5wafe")</f>
        <v>https://api.openverse.engineering/v1/images/377fbe8c-7e45-436f-bf8a-b81201deb485/thumb/</v>
      </c>
    </row>
    <row r="450" spans="1:80" ht="409.6" x14ac:dyDescent="0.15">
      <c r="A450" s="1" t="s">
        <v>69</v>
      </c>
      <c r="B450" s="1" t="s">
        <v>12419</v>
      </c>
      <c r="C450" s="1" t="s">
        <v>12420</v>
      </c>
      <c r="D450" s="1" t="s">
        <v>12421</v>
      </c>
      <c r="E450" s="1" t="s">
        <v>12422</v>
      </c>
      <c r="F450" s="1" t="s">
        <v>6</v>
      </c>
      <c r="G450" s="1" t="s">
        <v>6</v>
      </c>
      <c r="H450" s="11" t="str">
        <f t="shared" si="195"/>
        <v>Perennial</v>
      </c>
      <c r="I450" s="1" t="s">
        <v>17108</v>
      </c>
      <c r="J450" s="1">
        <v>0.15000000599999999</v>
      </c>
      <c r="K450" s="1">
        <v>0.30000001199999998</v>
      </c>
      <c r="L450" t="str" cm="1">
        <f t="array" ref="L450">_xlfn.IFS(J450+K450="", "Unknown", J450+K450&gt;3, "Large", J450+K450&gt;0.5, "Medium", J450+K450&gt;0, "Small")</f>
        <v>Small</v>
      </c>
      <c r="M450" s="1">
        <v>4</v>
      </c>
      <c r="N450" cm="1">
        <f t="array" ref="N450">IF($M450="",INDEX($M$2:$M$2176,MATCH(1,INDEX(($A$2:$A$2176=$A450)*($M$2:$M$2176&lt;&gt;""),0),0)),$M450)</f>
        <v>4</v>
      </c>
      <c r="O450" s="2" t="str">
        <f t="shared" si="190"/>
        <v>Hardy to cold</v>
      </c>
      <c r="P450" s="1" t="s">
        <v>12423</v>
      </c>
      <c r="R450" t="str">
        <f t="shared" si="194"/>
        <v>Medium</v>
      </c>
      <c r="S450" s="1" t="s">
        <v>24</v>
      </c>
      <c r="T450" s="1" t="str">
        <f>LEFT(S450,FIND("-",S450)-1)</f>
        <v xml:space="preserve">1 </v>
      </c>
      <c r="U450" s="1" t="str">
        <f>RIGHT(S450,FIND("-",S450)-1)</f>
        <v>12</v>
      </c>
      <c r="V450" s="1" t="s">
        <v>307</v>
      </c>
      <c r="W450" s="6" t="str">
        <f>IF(ISNUMBER(SEARCH("-",V450)),TRIM(LEFT(V450,FIND("-",V450)-1)),V450)</f>
        <v>6</v>
      </c>
      <c r="X450" t="str">
        <f>IF(W450="1", "January", IF(W450="2", "February", IF(W450="3", "March", IF(W450="4", "April", IF(W450="5", "May", IF(W450="6", "June", IF(W450="7", "July", IF(W450="8", "August", IF(W450="9", "September", IF(W450="10", "October", IF(W450="11", "November", IF(W450="12", "December", "Other"))))))))))))</f>
        <v>June</v>
      </c>
      <c r="Y450" s="2" t="str">
        <f>IF(ISNUMBER(SEARCH("-",V450)),TRIM(RIGHT(V450,LEN(V450)-SEARCH("-",V450))),V450)</f>
        <v>7</v>
      </c>
      <c r="Z450" s="2" t="str">
        <f>IF(Y450="1", "January", IF(Y450="2", "February", IF(Y450="3", "March", IF(Y450="4", "April", IF(Y450="5", "May", IF(Y450="6", "June", IF(Y450="7", "July", IF(Y450="8", "August", IF(Y450="9", "September", IF(Y450="10", "October", IF(Y450="11", "November", IF(Y450="12", "December", "Other"))))))))))))</f>
        <v>July</v>
      </c>
      <c r="AA450" s="1" t="s">
        <v>177</v>
      </c>
      <c r="AB450" s="1" t="str">
        <f>IF(ISNUMBER(SEARCH("-",AA450)),TRIM(LEFT(AA450,FIND("-",AA450)-1)),AA450)</f>
        <v>7</v>
      </c>
      <c r="AC450" s="1" t="str">
        <f>IF(AB450="1", "January", IF(AB450="2", "February", IF(AB450="3", "March", IF(AB450="4", "April", IF(AB450="5", "May", IF(AB450="6", "June", IF(AB450="7", "July", IF(AB450="8", "August", IF(AB450="9", "September", IF(AB450="10", "October", IF(AB450="11", "November", IF(AB450="12", "December", "Other"))))))))))))</f>
        <v>July</v>
      </c>
      <c r="AD450" s="1" t="str">
        <f>IF(ISNUMBER(SEARCH("-",AA450)),TRIM(RIGHT(AA450,LEN(AA450)-SEARCH("-",AA450))),AA450)</f>
        <v>10</v>
      </c>
      <c r="AE450" s="1" t="str">
        <f>IF(AD450="1", "January", IF(AD450="2", "February", IF(AD450="3", "March", IF(AD450="4", "April", IF(AD450="5", "May", IF(AD450="6", "June", IF(AD450="7", "July", IF(AD450="8", "August", IF(AD450="9", "September", IF(AD450="10", "October", IF(AD450="11", "November", IF(AD450="12", "December", "Other"))))))))))))</f>
        <v>October</v>
      </c>
      <c r="AF450" s="16" t="s">
        <v>24371</v>
      </c>
      <c r="AG450" s="1" t="str">
        <f t="shared" ref="AG450:AG513" si="208">LEFT(AF450,FIND("-",AF450)-1)</f>
        <v xml:space="preserve">Seed </v>
      </c>
      <c r="AH450" s="2" t="str">
        <f t="shared" ref="AH450:AH513" si="209">RIGHT(AF450,LEN(AF450)-FIND("-",AF450)-1)</f>
        <v>Sow March in a cold frame. Only just cover the seed and do not let the compost dry out. When they are large enough to handle, prick the seedlings out into individual pots and plant them out into their permanent positions in the summer.
Division in spring or autumn. Very easy, larger clumps can be replanted direct into their permanent positions, though it is best to pot up smaller clumps and grow them on in a cold frame until they are rooting well. Plant them out in the summer or following spring.
Basal cuttings in spring. Harvest the shoots when they are about 5cm long with plenty of underground stem. Pot them up into individual pots and keep them in light shade in a cold frame or greenhouse until they are rooting well. Plant them out in the summer.</v>
      </c>
      <c r="AI450" s="1" t="s">
        <v>12424</v>
      </c>
      <c r="AJ450" s="1" t="s">
        <v>23812</v>
      </c>
      <c r="AK450" s="1" t="s">
        <v>17104</v>
      </c>
      <c r="AL450" s="1" t="str">
        <f t="shared" si="191"/>
        <v>Scented</v>
      </c>
      <c r="AM450" s="1" t="b">
        <v>1</v>
      </c>
      <c r="AN450" s="1" t="b">
        <v>0</v>
      </c>
      <c r="AO450" s="1" t="b">
        <v>0</v>
      </c>
      <c r="AP450" s="5" t="s">
        <v>28</v>
      </c>
      <c r="AQ450" s="5" t="str">
        <f t="shared" ref="AQ450:AQ513" si="210">IF(AP450="L", "Light", IF(AP450="M", "Medium", IF(AP450="H", "Heavy", IF(AP450="LM", "Light, Medium", IF(AP450="MH", "Medium, Heavy", IF(AP450="LMH", "Light, Medium, Heavy", ""))))))</f>
        <v>Light, Medium, Heavy</v>
      </c>
      <c r="AR450" s="1" t="s">
        <v>10</v>
      </c>
      <c r="AS450" s="1" t="str">
        <f t="shared" si="192"/>
        <v>None, Partial</v>
      </c>
      <c r="AT450" s="1" t="str">
        <f t="shared" ref="AT450:AT513" si="211">IF(AR450="N", "Full", IF(AR450="S", "Partial", IF(AR450="F", "None", IF(AR450="SN", "Partial, Full", IF(AR450="NP", "None, Partial", IF(AR450="FSN", "None, Partial, Full", ""))))))</f>
        <v>Partial, Full</v>
      </c>
      <c r="AU450" s="1" t="s">
        <v>11</v>
      </c>
      <c r="AV450" s="1" t="str">
        <f t="shared" ref="AV450:AV513" si="212">IF(AU450="D", "Dry", IF(AU450="M", "Moist", IF(AU450="We", "Wet/Water", IF(AU450="Wa", "Wet/Water", IF(AU450="WeWa", "Wet/Water", IF(AU450="DM", "Dry, Moist", IF(AU450="DMWe", "Dry, Moist, Wet/Water", IF(AU450="MWe", "Moist, Wet/Water", IF(AU450="MWeWa", "Moist, Wet/Water", IF(AU450="WeM", "Moist, Wet/Water",""))))))))))</f>
        <v>Dry, Moist</v>
      </c>
      <c r="AW450" s="1" t="s">
        <v>12</v>
      </c>
      <c r="AX450" s="1" t="str">
        <f t="shared" ref="AX450:AX513" si="213">IF(AW450="A", "Acid", IF(AW450="N", "Neutral", IF(AW450="B", "Alkaline", IF(AW450="AN", "Acid, Neutral", IF(AW450="NB", "Neutral, Alkaline", IF(AW450="ANB", "Acid, Neutral, Alkaline", ""))))))</f>
        <v>Acid, Neutral, Alkaline</v>
      </c>
      <c r="AY450" s="1" t="b">
        <v>0</v>
      </c>
      <c r="AZ450" s="1" t="b">
        <v>1</v>
      </c>
      <c r="BA450" s="1" t="b">
        <v>0</v>
      </c>
      <c r="BC450" t="str">
        <f t="shared" ref="BC450:BC513" si="214">IF(BB450="M", "TRUE", IF(BB450="W", "TRUE", "FALSE"))</f>
        <v>FALSE</v>
      </c>
      <c r="BE450" t="str">
        <f t="shared" ref="BE450:BE513" si="215">IF(BD450="Y", "TRUE", "FALSE")</f>
        <v>FALSE</v>
      </c>
      <c r="BF450" s="1" t="b">
        <v>1</v>
      </c>
      <c r="BG450" s="1" t="b">
        <v>0</v>
      </c>
      <c r="BH450" s="1" t="b">
        <v>1</v>
      </c>
      <c r="BI450" s="1" t="s">
        <v>30</v>
      </c>
      <c r="BJ450" s="1" t="str">
        <f t="shared" ref="BJ450:BJ513" si="216">IF(BI450="Y", "TRUE", "FALSE")</f>
        <v>FALSE</v>
      </c>
      <c r="BK450" s="1" t="s">
        <v>77</v>
      </c>
      <c r="BL450" t="str">
        <f t="shared" ref="BL450:BL513" si="217">IF(BK450="Y", "TRUE", "FALSE")</f>
        <v>TRUE</v>
      </c>
      <c r="BM450" s="1" t="b">
        <v>0</v>
      </c>
      <c r="BN450" s="1" t="b">
        <v>0</v>
      </c>
      <c r="BO450" s="1">
        <f t="shared" si="193"/>
        <v>22</v>
      </c>
      <c r="BP450" s="1" t="s">
        <v>12425</v>
      </c>
      <c r="BQ450" s="1" cm="1">
        <f t="array" ref="BQ450">_xlfn.IFS(BP450="None Known",0, LEN(BP450)&gt;500, 5,LEN(BP450)&gt;400, 4, LEN(BP450)&gt;300, 3, LEN(BP450)&gt;200, 2, LEN(BP450)&gt;1, 1)</f>
        <v>5</v>
      </c>
      <c r="BR450" s="1" t="s">
        <v>12426</v>
      </c>
      <c r="BS450" s="1">
        <v>4</v>
      </c>
      <c r="BT450" s="1" t="s">
        <v>12427</v>
      </c>
      <c r="BU450" s="1">
        <v>5</v>
      </c>
      <c r="BV450" s="1" t="s">
        <v>12428</v>
      </c>
      <c r="BW450" s="1" t="s">
        <v>31</v>
      </c>
      <c r="BX450" s="1"/>
      <c r="BY450" t="str">
        <f>_xlfn.XLOOKUP($B450,Img_lookup!A:A,Img_lookup!B:B, "Not available")</f>
        <v>674bf0d8-f2d0-49c0-b929-d43f0bb09965</v>
      </c>
      <c r="BZ450" t="str">
        <f>_xlfn.XLOOKUP($B450,Img_lookup!A:A,Img_lookup!C:C, "Not available")</f>
        <v>Chamomile (Chamaemelum nobile), Coltsfoot (Tussilago farfara), Clove Pink, Gilliflower (Dianthus caryophyllus), and Crowfoot (Ranunculus acris) [1838]</v>
      </c>
      <c r="CA450" t="str">
        <f>_xlfn.XLOOKUP($B450,Img_lookup!A:A,Img_lookup!D:D, "Not available")</f>
        <v>Swallowtail Garden Seeds</v>
      </c>
      <c r="CB450" t="str">
        <f>_xlfn.XLOOKUP($B450,Img_lookup!A:A,Img_lookup!E:E, "https://imgur.com/aT5wafe")</f>
        <v>https://api.openverse.engineering/v1/images/674bf0d8-f2d0-49c0-b929-d43f0bb09965/thumb/</v>
      </c>
    </row>
    <row r="451" spans="1:80" ht="409.6" x14ac:dyDescent="0.15">
      <c r="A451" s="1" t="s">
        <v>2556</v>
      </c>
      <c r="B451" s="1" t="s">
        <v>4528</v>
      </c>
      <c r="C451" s="1" t="s">
        <v>4529</v>
      </c>
      <c r="E451" s="1" t="s">
        <v>339</v>
      </c>
      <c r="F451" s="1" t="s">
        <v>62</v>
      </c>
      <c r="G451" s="1" t="s">
        <v>62</v>
      </c>
      <c r="H451" s="11" t="str">
        <f t="shared" si="195"/>
        <v>Perennial</v>
      </c>
      <c r="I451" s="1" t="s">
        <v>17108</v>
      </c>
      <c r="J451" s="1">
        <v>1.5</v>
      </c>
      <c r="K451" s="1">
        <v>1.5</v>
      </c>
      <c r="L451" t="str" cm="1">
        <f t="array" ref="L451">_xlfn.IFS(J451+K451="", "Unknown", J451+K451&gt;3, "Large", J451+K451&gt;0.5, "Medium", J451+K451&gt;0, "Small")</f>
        <v>Medium</v>
      </c>
      <c r="M451" s="1">
        <v>9</v>
      </c>
      <c r="N451" cm="1">
        <f t="array" ref="N451">IF($M451="",INDEX($M$2:$M$2176,MATCH(1,INDEX(($A$2:$A$2176=$A451)*($M$2:$M$2176&lt;&gt;""),0),0)),$M451)</f>
        <v>9</v>
      </c>
      <c r="O451" s="2" t="str">
        <f t="shared" ref="O451:O514" si="218">IF(N451="", "Temperate zone", IF(N451&lt;5, "Hardy to cold", IF(N451&lt;8, "Seasonal outdoors", IF(N451&lt;12, "Grown indoors", "all Temperate zone"))))</f>
        <v>Grown indoors</v>
      </c>
      <c r="P451" s="1" t="s">
        <v>4530</v>
      </c>
      <c r="Q451" s="1" t="s">
        <v>17111</v>
      </c>
      <c r="R451" t="str">
        <f t="shared" si="194"/>
        <v>Slow</v>
      </c>
      <c r="S451" s="1" t="s">
        <v>24</v>
      </c>
      <c r="T451" s="1" t="str">
        <f>LEFT(S451,FIND("-",S451)-1)</f>
        <v xml:space="preserve">1 </v>
      </c>
      <c r="U451" s="1" t="str">
        <f>RIGHT(S451,FIND("-",S451)-1)</f>
        <v>12</v>
      </c>
      <c r="V451" s="1" t="s">
        <v>272</v>
      </c>
      <c r="W451" s="6" t="str">
        <f>IF(ISNUMBER(SEARCH("-",V451)),TRIM(LEFT(V451,FIND("-",V451)-1)),V451)</f>
        <v>4</v>
      </c>
      <c r="X451" t="str">
        <f>IF(W451="1", "January", IF(W451="2", "February", IF(W451="3", "March", IF(W451="4", "April", IF(W451="5", "May", IF(W451="6", "June", IF(W451="7", "July", IF(W451="8", "August", IF(W451="9", "September", IF(W451="10", "October", IF(W451="11", "November", IF(W451="12", "December", "Other"))))))))))))</f>
        <v>April</v>
      </c>
      <c r="Y451" s="2" t="str">
        <f>IF(ISNUMBER(SEARCH("-",V451)),TRIM(RIGHT(V451,LEN(V451)-SEARCH("-",V451))),V451)</f>
        <v>6</v>
      </c>
      <c r="Z451" s="2" t="str">
        <f>IF(Y451="1", "January", IF(Y451="2", "February", IF(Y451="3", "March", IF(Y451="4", "April", IF(Y451="5", "May", IF(Y451="6", "June", IF(Y451="7", "July", IF(Y451="8", "August", IF(Y451="9", "September", IF(Y451="10", "October", IF(Y451="11", "November", IF(Y451="12", "December", "Other"))))))))))))</f>
        <v>June</v>
      </c>
      <c r="AF451" s="16" t="s">
        <v>24008</v>
      </c>
      <c r="AG451" s="1" t="str">
        <f t="shared" si="208"/>
        <v xml:space="preserve">Seed </v>
      </c>
      <c r="AH451" s="2" t="str">
        <f t="shared" si="209"/>
        <v>Best sown as soon as it is ripe, the old seed can be slow and difficult to germinate. Scarification or pre-soaking stored seed for 1 - 2 days can be helpful[133]. Sown in a warm greenhouse, the seed usually germinates in 3 - 4 months (but can take longer) at 25�c[133]. The seed produces a long root some time before a shoot appears above ground and it can be potted up at this time[164]. Grow the plants on in the greenhouse for at least a couple of years before planting them out into their permanent positions in the summer.
Suckers, removed in spring.</v>
      </c>
      <c r="AI451" s="1" t="s">
        <v>4531</v>
      </c>
      <c r="AK451" s="1" t="s">
        <v>17106</v>
      </c>
      <c r="AL451" s="1" t="str">
        <f t="shared" ref="AL451:AL514" si="219">IF(AM451=TRUE, "Scented", "Unscented")</f>
        <v>Unscented</v>
      </c>
      <c r="AM451" s="1" t="b">
        <v>0</v>
      </c>
      <c r="AN451" s="1" t="b">
        <v>0</v>
      </c>
      <c r="AO451" s="1" t="b">
        <v>0</v>
      </c>
      <c r="AP451" s="5" t="s">
        <v>54</v>
      </c>
      <c r="AQ451" s="5" t="str">
        <f t="shared" si="210"/>
        <v>Light, Medium</v>
      </c>
      <c r="AR451" s="1" t="s">
        <v>10</v>
      </c>
      <c r="AS451" s="1" t="str">
        <f t="shared" ref="AS451:AS514" si="220">IF(AR451="N", "None", IF(AR451="S", "Partial", IF(AR451="F", "Full", IF(AR451="SN", "None, Partial", IF(AR451="FS", "Partial, Full", IF(AR451="FSN", "None, Partial, Full", ""))))))</f>
        <v>None, Partial</v>
      </c>
      <c r="AT451" s="1" t="str">
        <f t="shared" si="211"/>
        <v>Partial, Full</v>
      </c>
      <c r="AU451" s="1" t="s">
        <v>11</v>
      </c>
      <c r="AV451" s="1" t="str">
        <f t="shared" si="212"/>
        <v>Dry, Moist</v>
      </c>
      <c r="AW451" s="1" t="s">
        <v>12</v>
      </c>
      <c r="AX451" s="1" t="str">
        <f t="shared" si="213"/>
        <v>Acid, Neutral, Alkaline</v>
      </c>
      <c r="AY451" s="1" t="b">
        <v>0</v>
      </c>
      <c r="AZ451" s="1" t="b">
        <v>0</v>
      </c>
      <c r="BA451" s="1" t="b">
        <v>0</v>
      </c>
      <c r="BC451" t="str">
        <f t="shared" si="214"/>
        <v>FALSE</v>
      </c>
      <c r="BE451" t="str">
        <f t="shared" si="215"/>
        <v>FALSE</v>
      </c>
      <c r="BF451" s="1" t="b">
        <v>1</v>
      </c>
      <c r="BG451" s="1" t="b">
        <v>0</v>
      </c>
      <c r="BH451" s="1" t="b">
        <v>1</v>
      </c>
      <c r="BJ451" s="1" t="str">
        <f t="shared" si="216"/>
        <v>FALSE</v>
      </c>
      <c r="BL451" t="str">
        <f t="shared" si="217"/>
        <v>FALSE</v>
      </c>
      <c r="BM451" s="1" t="b">
        <v>0</v>
      </c>
      <c r="BN451" s="1" t="b">
        <v>0</v>
      </c>
      <c r="BO451" s="1">
        <f t="shared" ref="BO451:BO514" si="221">BQ451+(BS451*3)+BU451</f>
        <v>8</v>
      </c>
      <c r="BP451" s="1" t="s">
        <v>4532</v>
      </c>
      <c r="BQ451" s="1" cm="1">
        <f t="array" ref="BQ451">_xlfn.IFS(BP451="None Known",0, LEN(BP451)&gt;500, 5,LEN(BP451)&gt;400, 4, LEN(BP451)&gt;300, 3, LEN(BP451)&gt;200, 2, LEN(BP451)&gt;1, 1)</f>
        <v>2</v>
      </c>
      <c r="BR451" s="1" t="s">
        <v>4533</v>
      </c>
      <c r="BS451" s="1">
        <v>2</v>
      </c>
      <c r="BT451" s="1" t="s">
        <v>31</v>
      </c>
      <c r="BU451" s="1">
        <v>0</v>
      </c>
      <c r="BV451" s="1" t="s">
        <v>181</v>
      </c>
      <c r="BW451" s="1" t="s">
        <v>31</v>
      </c>
      <c r="BX451" s="1"/>
      <c r="BY451" t="str">
        <f>_xlfn.XLOOKUP($B451,Img_lookup!A:A,Img_lookup!B:B, "Not available")</f>
        <v>caeb3a22-94ee-410b-90d7-4490d13aca7c</v>
      </c>
      <c r="BZ451" t="str">
        <f>_xlfn.XLOOKUP($B451,Img_lookup!A:A,Img_lookup!C:C, "Not available")</f>
        <v>European fan palm (Chamaerops humilis) illustration from Trait√©</v>
      </c>
      <c r="CA451" t="str">
        <f>_xlfn.XLOOKUP($B451,Img_lookup!A:A,Img_lookup!D:D, "Not available")</f>
        <v>Free Public Domain Illustrations by rawpixel</v>
      </c>
      <c r="CB451" t="str">
        <f>_xlfn.XLOOKUP($B451,Img_lookup!A:A,Img_lookup!E:E, "https://imgur.com/aT5wafe")</f>
        <v>https://api.openverse.engineering/v1/images/caeb3a22-94ee-410b-90d7-4490d13aca7c/thumb/</v>
      </c>
    </row>
    <row r="452" spans="1:80" ht="13" x14ac:dyDescent="0.15">
      <c r="A452" s="1" t="s">
        <v>10719</v>
      </c>
      <c r="B452" s="1" t="s">
        <v>10720</v>
      </c>
      <c r="C452" s="1" t="s">
        <v>10721</v>
      </c>
      <c r="D452" s="1" t="s">
        <v>10722</v>
      </c>
      <c r="E452" s="1" t="s">
        <v>434</v>
      </c>
      <c r="F452" s="1" t="s">
        <v>539</v>
      </c>
      <c r="G452" s="1" t="s">
        <v>23799</v>
      </c>
      <c r="H452" s="11" t="str">
        <f t="shared" si="195"/>
        <v>Perennial</v>
      </c>
      <c r="I452" s="1" t="s">
        <v>17108</v>
      </c>
      <c r="J452" s="1">
        <v>0.15000000599999999</v>
      </c>
      <c r="L452" t="str" cm="1">
        <f t="array" ref="L452">_xlfn.IFS(J452+K452="", "Unknown", J452+K452&gt;3, "Large", J452+K452&gt;0.5, "Medium", J452+K452&gt;0, "Small")</f>
        <v>Small</v>
      </c>
      <c r="M452" s="1">
        <v>8</v>
      </c>
      <c r="N452" cm="1">
        <f t="array" ref="N452">IF($M452="",INDEX($M$2:$M$2176,MATCH(1,INDEX(($A$2:$A$2176=$A452)*($M$2:$M$2176&lt;&gt;""),0),0)),$M452)</f>
        <v>8</v>
      </c>
      <c r="O452" s="2" t="str">
        <f t="shared" si="218"/>
        <v>Grown indoors</v>
      </c>
      <c r="P452" s="1" t="s">
        <v>10723</v>
      </c>
      <c r="R452" t="str">
        <f t="shared" ref="R452:R515" si="222">IF(Q452="Fast", "Fast", IF(Q452="Slow", "Slow", "Medium"))</f>
        <v>Medium</v>
      </c>
      <c r="S452" s="1" t="s">
        <v>24</v>
      </c>
      <c r="T452" s="1" t="str">
        <f>LEFT(S452,FIND("-",S452)-1)</f>
        <v xml:space="preserve">1 </v>
      </c>
      <c r="U452" s="1" t="str">
        <f>RIGHT(S452,FIND("-",S452)-1)</f>
        <v>12</v>
      </c>
      <c r="W452"/>
      <c r="AF452" s="1" t="s">
        <v>25209</v>
      </c>
      <c r="AG452" s="1" t="str">
        <f t="shared" si="208"/>
        <v xml:space="preserve">Spores </v>
      </c>
      <c r="AH452" s="2" t="str">
        <f t="shared" si="209"/>
        <v>Best surface sown as soon as they are ripe in a greenhouse and do not allow the compost to dry out. Placing the pot in a plastic bag helps to maintain a humid atmosphere which promotes germination and growth. Prick out small clumps into pots when they are large enough to handle and keep moist until established. Grow on in a greenhouse for at least the first winter and plant out in late spring.</v>
      </c>
      <c r="AI452" s="1" t="s">
        <v>10724</v>
      </c>
      <c r="AK452" s="1" t="s">
        <v>17104</v>
      </c>
      <c r="AL452" s="1" t="str">
        <f t="shared" si="219"/>
        <v>Scented</v>
      </c>
      <c r="AM452" s="1" t="b">
        <v>1</v>
      </c>
      <c r="AN452" s="1" t="b">
        <v>0</v>
      </c>
      <c r="AO452" s="1" t="b">
        <v>0</v>
      </c>
      <c r="AP452" s="5" t="s">
        <v>28</v>
      </c>
      <c r="AQ452" s="5" t="str">
        <f t="shared" si="210"/>
        <v>Light, Medium, Heavy</v>
      </c>
      <c r="AR452" s="1" t="s">
        <v>10</v>
      </c>
      <c r="AS452" s="1" t="str">
        <f t="shared" si="220"/>
        <v>None, Partial</v>
      </c>
      <c r="AT452" s="1" t="str">
        <f t="shared" si="211"/>
        <v>Partial, Full</v>
      </c>
      <c r="AU452" s="1" t="s">
        <v>29</v>
      </c>
      <c r="AV452" s="1" t="str">
        <f t="shared" si="212"/>
        <v>Moist</v>
      </c>
      <c r="AW452" s="1" t="s">
        <v>12</v>
      </c>
      <c r="AX452" s="1" t="str">
        <f t="shared" si="213"/>
        <v>Acid, Neutral, Alkaline</v>
      </c>
      <c r="AY452" s="1" t="b">
        <v>0</v>
      </c>
      <c r="AZ452" s="1" t="b">
        <v>0</v>
      </c>
      <c r="BA452" s="1" t="b">
        <v>0</v>
      </c>
      <c r="BC452" t="str">
        <f t="shared" si="214"/>
        <v>FALSE</v>
      </c>
      <c r="BE452" t="str">
        <f t="shared" si="215"/>
        <v>FALSE</v>
      </c>
      <c r="BF452" s="1" t="b">
        <v>0</v>
      </c>
      <c r="BG452" s="1" t="b">
        <v>0</v>
      </c>
      <c r="BH452" s="1" t="b">
        <v>0</v>
      </c>
      <c r="BJ452" s="1" t="str">
        <f t="shared" si="216"/>
        <v>FALSE</v>
      </c>
      <c r="BL452" t="str">
        <f t="shared" si="217"/>
        <v>FALSE</v>
      </c>
      <c r="BM452" s="1" t="b">
        <v>0</v>
      </c>
      <c r="BN452" s="1" t="b">
        <v>0</v>
      </c>
      <c r="BO452" s="1">
        <f t="shared" si="221"/>
        <v>3</v>
      </c>
      <c r="BP452" s="1" t="s">
        <v>31</v>
      </c>
      <c r="BQ452" s="1" cm="1">
        <f t="array" ref="BQ452">_xlfn.IFS(BP452="None Known",0, LEN(BP452)&gt;500, 5,LEN(BP452)&gt;400, 4, LEN(BP452)&gt;300, 3, LEN(BP452)&gt;200, 2, LEN(BP452)&gt;1, 1)</f>
        <v>0</v>
      </c>
      <c r="BR452" s="1" t="s">
        <v>10725</v>
      </c>
      <c r="BS452" s="1">
        <v>1</v>
      </c>
      <c r="BT452" s="1" t="s">
        <v>31</v>
      </c>
      <c r="BU452" s="1">
        <v>0</v>
      </c>
      <c r="BV452" s="1" t="s">
        <v>9666</v>
      </c>
      <c r="BW452" s="1" t="s">
        <v>2137</v>
      </c>
      <c r="BX452" s="1"/>
      <c r="BY452" t="str">
        <f>_xlfn.XLOOKUP($B452,Img_lookup!A:A,Img_lookup!B:B, "Not available")</f>
        <v>310739ab-dcb7-4385-a53b-8cc19cc63af3</v>
      </c>
      <c r="BZ452" t="str">
        <f>_xlfn.XLOOKUP($B452,Img_lookup!A:A,Img_lookup!C:C, "Not available")</f>
        <v>Cheilanthes pteridioides (Reichard) C. Chr.</v>
      </c>
      <c r="CA452" t="str">
        <f>_xlfn.XLOOKUP($B452,Img_lookup!A:A,Img_lookup!D:D, "Not available")</f>
        <v>Walter N. Koelz</v>
      </c>
      <c r="CB452" t="str">
        <f>_xlfn.XLOOKUP($B452,Img_lookup!A:A,Img_lookup!E:E, "https://imgur.com/aT5wafe")</f>
        <v>https://api.openverse.engineering/v1/images/310739ab-dcb7-4385-a53b-8cc19cc63af3/thumb/</v>
      </c>
    </row>
    <row r="453" spans="1:80" ht="358" x14ac:dyDescent="0.15">
      <c r="A453" s="1" t="s">
        <v>6390</v>
      </c>
      <c r="B453" s="1" t="s">
        <v>16179</v>
      </c>
      <c r="C453" s="1" t="s">
        <v>16180</v>
      </c>
      <c r="E453" s="1" t="s">
        <v>16181</v>
      </c>
      <c r="F453" s="1" t="s">
        <v>6</v>
      </c>
      <c r="G453" s="1" t="s">
        <v>6</v>
      </c>
      <c r="H453" s="11" t="str">
        <f t="shared" si="195"/>
        <v>Perennial</v>
      </c>
      <c r="J453" s="1">
        <v>0.5</v>
      </c>
      <c r="K453" s="1">
        <v>0.40000000600000002</v>
      </c>
      <c r="L453" t="str" cm="1">
        <f t="array" ref="L453">_xlfn.IFS(J453+K453="", "Unknown", J453+K453&gt;3, "Large", J453+K453&gt;0.5, "Medium", J453+K453&gt;0, "Small")</f>
        <v>Medium</v>
      </c>
      <c r="M453" s="1">
        <v>6</v>
      </c>
      <c r="N453" cm="1">
        <f t="array" ref="N453">IF($M453="",INDEX($M$2:$M$2176,MATCH(1,INDEX(($A$2:$A$2176=$A453)*($M$2:$M$2176&lt;&gt;""),0),0)),$M453)</f>
        <v>6</v>
      </c>
      <c r="O453" s="2" t="str">
        <f t="shared" si="218"/>
        <v>Seasonal outdoors</v>
      </c>
      <c r="P453" s="1" t="s">
        <v>16182</v>
      </c>
      <c r="Q453" s="1" t="s">
        <v>17109</v>
      </c>
      <c r="R453" t="str">
        <f t="shared" si="222"/>
        <v>Fast</v>
      </c>
      <c r="T453" s="1"/>
      <c r="U453" s="1"/>
      <c r="V453" s="1" t="s">
        <v>698</v>
      </c>
      <c r="W453" s="6" t="str">
        <f t="shared" ref="W453:W474" si="223">IF(ISNUMBER(SEARCH("-",V453)),TRIM(LEFT(V453,FIND("-",V453)-1)),V453)</f>
        <v>5</v>
      </c>
      <c r="X453" t="str">
        <f t="shared" ref="X453:X467" si="224">IF(W453="1", "January", IF(W453="2", "February", IF(W453="3", "March", IF(W453="4", "April", IF(W453="5", "May", IF(W453="6", "June", IF(W453="7", "July", IF(W453="8", "August", IF(W453="9", "September", IF(W453="10", "October", IF(W453="11", "November", IF(W453="12", "December", "Other"))))))))))))</f>
        <v>May</v>
      </c>
      <c r="Y453" s="2" t="str">
        <f t="shared" ref="Y453:Y467" si="225">IF(ISNUMBER(SEARCH("-",V453)),TRIM(RIGHT(V453,LEN(V453)-SEARCH("-",V453))),V453)</f>
        <v>8</v>
      </c>
      <c r="Z453" s="2" t="str">
        <f t="shared" ref="Z453:Z467" si="226">IF(Y453="1", "January", IF(Y453="2", "February", IF(Y453="3", "March", IF(Y453="4", "April", IF(Y453="5", "May", IF(Y453="6", "June", IF(Y453="7", "July", IF(Y453="8", "August", IF(Y453="9", "September", IF(Y453="10", "October", IF(Y453="11", "November", IF(Y453="12", "December", "Other"))))))))))))</f>
        <v>August</v>
      </c>
      <c r="AA453" s="1" t="s">
        <v>108</v>
      </c>
      <c r="AB453" s="1" t="str">
        <f t="shared" ref="AB453:AB467" si="227">IF(ISNUMBER(SEARCH("-",AA453)),TRIM(LEFT(AA453,FIND("-",AA453)-1)),AA453)</f>
        <v>7</v>
      </c>
      <c r="AC453" s="1" t="str">
        <f t="shared" ref="AC453:AC467" si="228">IF(AB453="1", "January", IF(AB453="2", "February", IF(AB453="3", "March", IF(AB453="4", "April", IF(AB453="5", "May", IF(AB453="6", "June", IF(AB453="7", "July", IF(AB453="8", "August", IF(AB453="9", "September", IF(AB453="10", "October", IF(AB453="11", "November", IF(AB453="12", "December", "Other"))))))))))))</f>
        <v>July</v>
      </c>
      <c r="AD453" s="1" t="str">
        <f t="shared" ref="AD453:AD467" si="229">IF(ISNUMBER(SEARCH("-",AA453)),TRIM(RIGHT(AA453,LEN(AA453)-SEARCH("-",AA453))),AA453)</f>
        <v>9</v>
      </c>
      <c r="AE453" s="1" t="str">
        <f t="shared" ref="AE453:AE467" si="230">IF(AD453="1", "January", IF(AD453="2", "February", IF(AD453="3", "March", IF(AD453="4", "April", IF(AD453="5", "May", IF(AD453="6", "June", IF(AD453="7", "July", IF(AD453="8", "August", IF(AD453="9", "September", IF(AD453="10", "October", IF(AD453="11", "November", IF(AD453="12", "December", "Other"))))))))))))</f>
        <v>September</v>
      </c>
      <c r="AF453" s="16" t="s">
        <v>24372</v>
      </c>
      <c r="AG453" s="1" t="str">
        <f t="shared" si="208"/>
        <v xml:space="preserve">Seed </v>
      </c>
      <c r="AH453" s="2" t="str">
        <f t="shared" si="209"/>
        <v>Sow in situ February to May or August to November. Germination usually takes place within 1 - 12 months[164, 200]. The plant self-sows freely and should not need much encouragement.
Division in March[111]. The plant bleeds profusely so this method is not recommended[200].</v>
      </c>
      <c r="AI453" s="1" t="s">
        <v>16183</v>
      </c>
      <c r="AJ453" s="1" t="s">
        <v>23812</v>
      </c>
      <c r="AK453" s="1" t="s">
        <v>17104</v>
      </c>
      <c r="AL453" s="1" t="str">
        <f t="shared" si="219"/>
        <v>Unscented</v>
      </c>
      <c r="AM453" s="1" t="b">
        <v>0</v>
      </c>
      <c r="AN453" s="1" t="b">
        <v>1</v>
      </c>
      <c r="AO453" s="1" t="b">
        <v>0</v>
      </c>
      <c r="AP453" s="5" t="s">
        <v>28</v>
      </c>
      <c r="AQ453" s="5" t="str">
        <f t="shared" si="210"/>
        <v>Light, Medium, Heavy</v>
      </c>
      <c r="AR453" s="1" t="s">
        <v>274</v>
      </c>
      <c r="AS453" s="1" t="str">
        <f t="shared" si="220"/>
        <v>None, Partial, Full</v>
      </c>
      <c r="AT453" s="1" t="str">
        <f t="shared" si="211"/>
        <v>None, Partial, Full</v>
      </c>
      <c r="AU453" s="1" t="s">
        <v>29</v>
      </c>
      <c r="AV453" s="1" t="str">
        <f t="shared" si="212"/>
        <v>Moist</v>
      </c>
      <c r="AW453" s="1" t="s">
        <v>12</v>
      </c>
      <c r="AX453" s="1" t="str">
        <f t="shared" si="213"/>
        <v>Acid, Neutral, Alkaline</v>
      </c>
      <c r="AY453" s="1" t="b">
        <v>0</v>
      </c>
      <c r="AZ453" s="1" t="b">
        <v>0</v>
      </c>
      <c r="BA453" s="1" t="b">
        <v>0</v>
      </c>
      <c r="BC453" t="str">
        <f t="shared" si="214"/>
        <v>FALSE</v>
      </c>
      <c r="BE453" t="str">
        <f t="shared" si="215"/>
        <v>FALSE</v>
      </c>
      <c r="BF453" s="1" t="b">
        <v>0</v>
      </c>
      <c r="BG453" s="1" t="b">
        <v>0</v>
      </c>
      <c r="BH453" s="1" t="b">
        <v>0</v>
      </c>
      <c r="BI453" s="1" t="s">
        <v>30</v>
      </c>
      <c r="BJ453" s="1" t="str">
        <f t="shared" si="216"/>
        <v>FALSE</v>
      </c>
      <c r="BK453" s="1" t="s">
        <v>77</v>
      </c>
      <c r="BL453" t="str">
        <f t="shared" si="217"/>
        <v>TRUE</v>
      </c>
      <c r="BM453" s="1" t="b">
        <v>0</v>
      </c>
      <c r="BN453" s="1" t="b">
        <v>0</v>
      </c>
      <c r="BO453" s="1">
        <f t="shared" si="221"/>
        <v>10</v>
      </c>
      <c r="BP453" s="1" t="s">
        <v>16184</v>
      </c>
      <c r="BQ453" s="1" cm="1">
        <f t="array" ref="BQ453">_xlfn.IFS(BP453="None Known",0, LEN(BP453)&gt;500, 5,LEN(BP453)&gt;400, 4, LEN(BP453)&gt;300, 3, LEN(BP453)&gt;200, 2, LEN(BP453)&gt;1, 1)</f>
        <v>1</v>
      </c>
      <c r="BR453" s="1" t="s">
        <v>16185</v>
      </c>
      <c r="BS453" s="1">
        <v>2</v>
      </c>
      <c r="BT453" s="1" t="s">
        <v>16186</v>
      </c>
      <c r="BU453" s="1">
        <v>3</v>
      </c>
      <c r="BV453" s="1" t="s">
        <v>16187</v>
      </c>
      <c r="BW453" s="1" t="s">
        <v>16188</v>
      </c>
      <c r="BX453" s="1"/>
      <c r="BY453" t="str">
        <f>_xlfn.XLOOKUP($B453,Img_lookup!A:A,Img_lookup!B:B, "Not available")</f>
        <v>076ba0a7-7b5e-4302-a145-762af9b0eb6c</v>
      </c>
      <c r="BZ453" t="str">
        <f>_xlfn.XLOOKUP($B453,Img_lookup!A:A,Img_lookup!C:C, "Not available")</f>
        <v>Common Celandine (Chelidonium majus), Centaury (Centaurium erythraea), Cummin (Cuminum cyminum), and Cleavers, Goosegrass (Galium aparine).</v>
      </c>
      <c r="CA453" t="str">
        <f>_xlfn.XLOOKUP($B453,Img_lookup!A:A,Img_lookup!D:D, "Not available")</f>
        <v>Swallowtail Garden Seeds</v>
      </c>
      <c r="CB453" t="str">
        <f>_xlfn.XLOOKUP($B453,Img_lookup!A:A,Img_lookup!E:E, "https://imgur.com/aT5wafe")</f>
        <v>https://api.openverse.engineering/v1/images/076ba0a7-7b5e-4302-a145-762af9b0eb6c/thumb/</v>
      </c>
    </row>
    <row r="454" spans="1:80" ht="13" x14ac:dyDescent="0.15">
      <c r="A454" s="1" t="s">
        <v>210</v>
      </c>
      <c r="B454" s="1" t="s">
        <v>2052</v>
      </c>
      <c r="C454" s="1" t="s">
        <v>2053</v>
      </c>
      <c r="D454" s="1" t="s">
        <v>2054</v>
      </c>
      <c r="E454" s="1" t="s">
        <v>2055</v>
      </c>
      <c r="F454" s="1" t="s">
        <v>85</v>
      </c>
      <c r="G454" s="1" t="s">
        <v>85</v>
      </c>
      <c r="H454" s="11" t="str">
        <f t="shared" ref="H454:H517" si="231">IF(ISNUMBER(SEARCH("/",$F454)),$F454,IF(ISNUMBER(SEARCH("Annual",$F454)),"Annual","Perennial"))</f>
        <v>Annual</v>
      </c>
      <c r="J454" s="1">
        <v>0.89999997600000003</v>
      </c>
      <c r="K454" s="1">
        <v>0.20000000300000001</v>
      </c>
      <c r="L454" t="str" cm="1">
        <f t="array" ref="L454">_xlfn.IFS(J454+K454="", "Unknown", J454+K454&gt;3, "Large", J454+K454&gt;0.5, "Medium", J454+K454&gt;0, "Small")</f>
        <v>Medium</v>
      </c>
      <c r="N454" cm="1">
        <f t="array" ref="N454">IF($M454="",INDEX($M$2:$M$2176,MATCH(1,INDEX(($A$2:$A$2176=$A454)*($M$2:$M$2176&lt;&gt;""),0),0)),$M454)</f>
        <v>7</v>
      </c>
      <c r="O454" s="2" t="str">
        <f t="shared" si="218"/>
        <v>Seasonal outdoors</v>
      </c>
      <c r="P454" s="1" t="s">
        <v>2056</v>
      </c>
      <c r="R454" t="str">
        <f t="shared" si="222"/>
        <v>Medium</v>
      </c>
      <c r="T454" s="1"/>
      <c r="U454" s="1"/>
      <c r="V454" s="1" t="s">
        <v>177</v>
      </c>
      <c r="W454" s="6" t="str">
        <f t="shared" si="223"/>
        <v>7</v>
      </c>
      <c r="X454" t="str">
        <f t="shared" si="224"/>
        <v>July</v>
      </c>
      <c r="Y454" s="2" t="str">
        <f t="shared" si="225"/>
        <v>10</v>
      </c>
      <c r="Z454" s="2" t="str">
        <f t="shared" si="226"/>
        <v>October</v>
      </c>
      <c r="AA454" s="1" t="s">
        <v>135</v>
      </c>
      <c r="AB454" s="1" t="str">
        <f t="shared" si="227"/>
        <v>8</v>
      </c>
      <c r="AC454" s="1" t="str">
        <f t="shared" si="228"/>
        <v>August</v>
      </c>
      <c r="AD454" s="1" t="str">
        <f t="shared" si="229"/>
        <v>10</v>
      </c>
      <c r="AE454" s="1" t="str">
        <f t="shared" si="230"/>
        <v>October</v>
      </c>
      <c r="AF454" s="1" t="s">
        <v>24373</v>
      </c>
      <c r="AG454" s="1" t="str">
        <f t="shared" si="208"/>
        <v xml:space="preserve">Seed </v>
      </c>
      <c r="AH454" s="2" t="str">
        <f t="shared" si="209"/>
        <v>Sow spring in situ. Most of the seed usually germinates within a few days of sowing. It is usually unnecessary to sow the seed since the plant is a common garden weed and usually self-sows freely in most soils.</v>
      </c>
      <c r="AI454" s="1" t="s">
        <v>2057</v>
      </c>
      <c r="AJ454" s="1" t="s">
        <v>1</v>
      </c>
      <c r="AK454" s="1" t="s">
        <v>17104</v>
      </c>
      <c r="AL454" s="1" t="str">
        <f t="shared" si="219"/>
        <v>Unscented</v>
      </c>
      <c r="AM454" s="1" t="b">
        <v>0</v>
      </c>
      <c r="AN454" s="1" t="b">
        <v>0</v>
      </c>
      <c r="AO454" s="1" t="b">
        <v>0</v>
      </c>
      <c r="AP454" s="5" t="s">
        <v>28</v>
      </c>
      <c r="AQ454" s="5" t="str">
        <f t="shared" si="210"/>
        <v>Light, Medium, Heavy</v>
      </c>
      <c r="AR454" s="1" t="s">
        <v>30</v>
      </c>
      <c r="AS454" s="1" t="str">
        <f t="shared" si="220"/>
        <v>None</v>
      </c>
      <c r="AT454" s="1" t="str">
        <f t="shared" si="211"/>
        <v>Full</v>
      </c>
      <c r="AU454" s="1" t="s">
        <v>29</v>
      </c>
      <c r="AV454" s="1" t="str">
        <f t="shared" si="212"/>
        <v>Moist</v>
      </c>
      <c r="AW454" s="1" t="s">
        <v>12</v>
      </c>
      <c r="AX454" s="1" t="str">
        <f t="shared" si="213"/>
        <v>Acid, Neutral, Alkaline</v>
      </c>
      <c r="AY454" s="1" t="b">
        <v>1</v>
      </c>
      <c r="AZ454" s="1" t="b">
        <v>1</v>
      </c>
      <c r="BA454" s="1" t="b">
        <v>0</v>
      </c>
      <c r="BC454" t="str">
        <f t="shared" si="214"/>
        <v>FALSE</v>
      </c>
      <c r="BE454" t="str">
        <f t="shared" si="215"/>
        <v>FALSE</v>
      </c>
      <c r="BF454" s="1" t="b">
        <v>0</v>
      </c>
      <c r="BG454" s="1" t="b">
        <v>0</v>
      </c>
      <c r="BH454" s="1" t="b">
        <v>0</v>
      </c>
      <c r="BI454" s="1" t="s">
        <v>30</v>
      </c>
      <c r="BJ454" s="1" t="str">
        <f t="shared" si="216"/>
        <v>FALSE</v>
      </c>
      <c r="BL454" t="str">
        <f t="shared" si="217"/>
        <v>FALSE</v>
      </c>
      <c r="BM454" s="1" t="b">
        <v>0</v>
      </c>
      <c r="BN454" s="1" t="b">
        <v>0</v>
      </c>
      <c r="BO454" s="1">
        <f t="shared" si="221"/>
        <v>12</v>
      </c>
      <c r="BP454" s="1" t="s">
        <v>2058</v>
      </c>
      <c r="BQ454" s="1" cm="1">
        <f t="array" ref="BQ454">_xlfn.IFS(BP454="None Known",0, LEN(BP454)&gt;500, 5,LEN(BP454)&gt;400, 4, LEN(BP454)&gt;300, 3, LEN(BP454)&gt;200, 2, LEN(BP454)&gt;1, 1)</f>
        <v>1</v>
      </c>
      <c r="BR454" s="1" t="s">
        <v>2059</v>
      </c>
      <c r="BS454" s="1">
        <v>3</v>
      </c>
      <c r="BT454" s="1" t="s">
        <v>2060</v>
      </c>
      <c r="BU454" s="1">
        <v>2</v>
      </c>
      <c r="BV454" s="1" t="s">
        <v>2061</v>
      </c>
      <c r="BW454" s="1" t="s">
        <v>2062</v>
      </c>
      <c r="BX454" s="1"/>
      <c r="BY454" t="str">
        <f>_xlfn.XLOOKUP($B454,Img_lookup!A:A,Img_lookup!B:B, "Not available")</f>
        <v>3ff6d08f-d097-4c1e-9919-81ad3d5db75b</v>
      </c>
      <c r="BZ454" t="str">
        <f>_xlfn.XLOOKUP($B454,Img_lookup!A:A,Img_lookup!C:C, "Not available")</f>
        <v>Chenopodium album, upper marlboro_2016-10-22-19.04</v>
      </c>
      <c r="CA454" t="str">
        <f>_xlfn.XLOOKUP($B454,Img_lookup!A:A,Img_lookup!D:D, "Not available")</f>
        <v>Sam Droege</v>
      </c>
      <c r="CB454" t="str">
        <f>_xlfn.XLOOKUP($B454,Img_lookup!A:A,Img_lookup!E:E, "https://imgur.com/aT5wafe")</f>
        <v>https://api.openverse.engineering/v1/images/3ff6d08f-d097-4c1e-9919-81ad3d5db75b/thumb/</v>
      </c>
    </row>
    <row r="455" spans="1:80" ht="409.6" x14ac:dyDescent="0.15">
      <c r="A455" s="1" t="s">
        <v>210</v>
      </c>
      <c r="B455" s="1" t="s">
        <v>5365</v>
      </c>
      <c r="C455" s="1" t="s">
        <v>5366</v>
      </c>
      <c r="E455" s="1" t="s">
        <v>5367</v>
      </c>
      <c r="F455" s="1" t="s">
        <v>17124</v>
      </c>
      <c r="G455" s="1" t="s">
        <v>17124</v>
      </c>
      <c r="H455" s="11" t="str">
        <f t="shared" si="231"/>
        <v>Annual/Perennial</v>
      </c>
      <c r="J455" s="1">
        <v>1</v>
      </c>
      <c r="K455" s="1">
        <v>0.69999998799999996</v>
      </c>
      <c r="L455" t="str" cm="1">
        <f t="array" ref="L455">_xlfn.IFS(J455+K455="", "Unknown", J455+K455&gt;3, "Large", J455+K455&gt;0.5, "Medium", J455+K455&gt;0, "Small")</f>
        <v>Medium</v>
      </c>
      <c r="M455" s="1">
        <v>8</v>
      </c>
      <c r="N455" cm="1">
        <f t="array" ref="N455">IF($M455="",INDEX($M$2:$M$2176,MATCH(1,INDEX(($A$2:$A$2176=$A455)*($M$2:$M$2176&lt;&gt;""),0),0)),$M455)</f>
        <v>8</v>
      </c>
      <c r="O455" s="2" t="str">
        <f t="shared" si="218"/>
        <v>Grown indoors</v>
      </c>
      <c r="P455" s="1" t="s">
        <v>5368</v>
      </c>
      <c r="R455" t="str">
        <f t="shared" si="222"/>
        <v>Medium</v>
      </c>
      <c r="T455" s="1"/>
      <c r="U455" s="1"/>
      <c r="V455" s="1" t="s">
        <v>177</v>
      </c>
      <c r="W455" s="6" t="str">
        <f t="shared" si="223"/>
        <v>7</v>
      </c>
      <c r="X455" t="str">
        <f t="shared" si="224"/>
        <v>July</v>
      </c>
      <c r="Y455" s="2" t="str">
        <f t="shared" si="225"/>
        <v>10</v>
      </c>
      <c r="Z455" s="2" t="str">
        <f t="shared" si="226"/>
        <v>October</v>
      </c>
      <c r="AA455" s="1" t="s">
        <v>135</v>
      </c>
      <c r="AB455" s="1" t="str">
        <f t="shared" si="227"/>
        <v>8</v>
      </c>
      <c r="AC455" s="1" t="str">
        <f t="shared" si="228"/>
        <v>August</v>
      </c>
      <c r="AD455" s="1" t="str">
        <f t="shared" si="229"/>
        <v>10</v>
      </c>
      <c r="AE455" s="1" t="str">
        <f t="shared" si="230"/>
        <v>October</v>
      </c>
      <c r="AF455" s="1" t="s">
        <v>23871</v>
      </c>
      <c r="AG455" s="1" t="str">
        <f t="shared" si="208"/>
        <v xml:space="preserve">Seed </v>
      </c>
      <c r="AH455" s="2" t="str">
        <f t="shared" si="209"/>
        <v>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v>
      </c>
      <c r="AI455" s="1" t="s">
        <v>5369</v>
      </c>
      <c r="AJ455" s="1" t="s">
        <v>1</v>
      </c>
      <c r="AK455" s="1" t="s">
        <v>17104</v>
      </c>
      <c r="AL455" s="1" t="str">
        <f t="shared" si="219"/>
        <v>Scented</v>
      </c>
      <c r="AM455" s="1" t="b">
        <v>1</v>
      </c>
      <c r="AN455" s="1" t="b">
        <v>0</v>
      </c>
      <c r="AO455" s="1" t="b">
        <v>0</v>
      </c>
      <c r="AP455" s="5" t="s">
        <v>28</v>
      </c>
      <c r="AQ455" s="5" t="str">
        <f t="shared" si="210"/>
        <v>Light, Medium, Heavy</v>
      </c>
      <c r="AR455" s="1" t="s">
        <v>30</v>
      </c>
      <c r="AS455" s="1" t="str">
        <f t="shared" si="220"/>
        <v>None</v>
      </c>
      <c r="AT455" s="1" t="str">
        <f t="shared" si="211"/>
        <v>Full</v>
      </c>
      <c r="AU455" s="1" t="s">
        <v>29</v>
      </c>
      <c r="AV455" s="1" t="str">
        <f t="shared" si="212"/>
        <v>Moist</v>
      </c>
      <c r="AW455" s="1" t="s">
        <v>12</v>
      </c>
      <c r="AX455" s="1" t="str">
        <f t="shared" si="213"/>
        <v>Acid, Neutral, Alkaline</v>
      </c>
      <c r="AY455" s="1" t="b">
        <v>0</v>
      </c>
      <c r="AZ455" s="1" t="b">
        <v>1</v>
      </c>
      <c r="BA455" s="1" t="b">
        <v>0</v>
      </c>
      <c r="BC455" t="str">
        <f t="shared" si="214"/>
        <v>FALSE</v>
      </c>
      <c r="BE455" t="str">
        <f t="shared" si="215"/>
        <v>FALSE</v>
      </c>
      <c r="BF455" s="1" t="b">
        <v>0</v>
      </c>
      <c r="BG455" s="1" t="b">
        <v>0</v>
      </c>
      <c r="BH455" s="1" t="b">
        <v>0</v>
      </c>
      <c r="BI455" s="1" t="s">
        <v>77</v>
      </c>
      <c r="BJ455" s="1" t="str">
        <f t="shared" si="216"/>
        <v>TRUE</v>
      </c>
      <c r="BL455" t="str">
        <f t="shared" si="217"/>
        <v>FALSE</v>
      </c>
      <c r="BM455" s="1" t="b">
        <v>0</v>
      </c>
      <c r="BN455" s="1" t="b">
        <v>0</v>
      </c>
      <c r="BO455" s="1">
        <f t="shared" si="221"/>
        <v>10</v>
      </c>
      <c r="BP455" s="1" t="s">
        <v>5370</v>
      </c>
      <c r="BQ455" s="1" cm="1">
        <f t="array" ref="BQ455">_xlfn.IFS(BP455="None Known",0, LEN(BP455)&gt;500, 5,LEN(BP455)&gt;400, 4, LEN(BP455)&gt;300, 3, LEN(BP455)&gt;200, 2, LEN(BP455)&gt;1, 1)</f>
        <v>1</v>
      </c>
      <c r="BR455" s="16" t="s">
        <v>25267</v>
      </c>
      <c r="BS455" s="1">
        <v>2</v>
      </c>
      <c r="BT455" s="1" t="s">
        <v>5371</v>
      </c>
      <c r="BU455" s="1">
        <v>3</v>
      </c>
      <c r="BV455" s="1" t="s">
        <v>5372</v>
      </c>
      <c r="BW455" s="1" t="s">
        <v>5373</v>
      </c>
      <c r="BX455" s="1"/>
      <c r="BY455" t="str">
        <f>_xlfn.XLOOKUP($B455,Img_lookup!A:A,Img_lookup!B:B, "Not available")</f>
        <v>2842d7cd-72be-441d-8c81-4422f83563e6</v>
      </c>
      <c r="BZ455" t="str">
        <f>_xlfn.XLOOKUP($B455,Img_lookup!A:A,Img_lookup!C:C, "Not available")</f>
        <v>Paico (Chenopodium ambrosioides)</v>
      </c>
      <c r="CA455" t="str">
        <f>_xlfn.XLOOKUP($B455,Img_lookup!A:A,Img_lookup!D:D, "Not available")</f>
        <v>orgazmika</v>
      </c>
      <c r="CB455" t="str">
        <f>_xlfn.XLOOKUP($B455,Img_lookup!A:A,Img_lookup!E:E, "https://imgur.com/aT5wafe")</f>
        <v>https://api.openverse.engineering/v1/images/2842d7cd-72be-441d-8c81-4422f83563e6/thumb/</v>
      </c>
    </row>
    <row r="456" spans="1:80" ht="409.6" x14ac:dyDescent="0.15">
      <c r="A456" s="1" t="s">
        <v>210</v>
      </c>
      <c r="B456" s="1" t="s">
        <v>12606</v>
      </c>
      <c r="C456" s="1" t="s">
        <v>12607</v>
      </c>
      <c r="D456" s="1" t="s">
        <v>12608</v>
      </c>
      <c r="E456" s="1" t="s">
        <v>5367</v>
      </c>
      <c r="F456" s="1" t="s">
        <v>17124</v>
      </c>
      <c r="G456" s="1" t="s">
        <v>17124</v>
      </c>
      <c r="H456" s="11" t="str">
        <f t="shared" si="231"/>
        <v>Annual/Perennial</v>
      </c>
      <c r="J456" s="1">
        <v>1</v>
      </c>
      <c r="K456" s="1">
        <v>0.69999998799999996</v>
      </c>
      <c r="L456" t="str" cm="1">
        <f t="array" ref="L456">_xlfn.IFS(J456+K456="", "Unknown", J456+K456&gt;3, "Large", J456+K456&gt;0.5, "Medium", J456+K456&gt;0, "Small")</f>
        <v>Medium</v>
      </c>
      <c r="M456" s="1">
        <v>8</v>
      </c>
      <c r="N456" cm="1">
        <f t="array" ref="N456">IF($M456="",INDEX($M$2:$M$2176,MATCH(1,INDEX(($A$2:$A$2176=$A456)*($M$2:$M$2176&lt;&gt;""),0),0)),$M456)</f>
        <v>8</v>
      </c>
      <c r="O456" s="2" t="str">
        <f t="shared" si="218"/>
        <v>Grown indoors</v>
      </c>
      <c r="P456" s="1" t="s">
        <v>5368</v>
      </c>
      <c r="R456" t="str">
        <f t="shared" si="222"/>
        <v>Medium</v>
      </c>
      <c r="T456" s="1"/>
      <c r="U456" s="1"/>
      <c r="V456" s="1" t="s">
        <v>177</v>
      </c>
      <c r="W456" s="6" t="str">
        <f t="shared" si="223"/>
        <v>7</v>
      </c>
      <c r="X456" t="str">
        <f t="shared" si="224"/>
        <v>July</v>
      </c>
      <c r="Y456" s="2" t="str">
        <f t="shared" si="225"/>
        <v>10</v>
      </c>
      <c r="Z456" s="2" t="str">
        <f t="shared" si="226"/>
        <v>October</v>
      </c>
      <c r="AA456" s="1" t="s">
        <v>135</v>
      </c>
      <c r="AB456" s="1" t="str">
        <f t="shared" si="227"/>
        <v>8</v>
      </c>
      <c r="AC456" s="1" t="str">
        <f t="shared" si="228"/>
        <v>August</v>
      </c>
      <c r="AD456" s="1" t="str">
        <f t="shared" si="229"/>
        <v>10</v>
      </c>
      <c r="AE456" s="1" t="str">
        <f t="shared" si="230"/>
        <v>October</v>
      </c>
      <c r="AF456" s="1" t="s">
        <v>23871</v>
      </c>
      <c r="AG456" s="1" t="str">
        <f t="shared" si="208"/>
        <v xml:space="preserve">Seed </v>
      </c>
      <c r="AH456" s="2" t="str">
        <f t="shared" si="209"/>
        <v>Whilst it can be sown in situ in mid to late spring, we have had better results by sowing the seed in a cold frame in early spring. Put a few seeds in each pot and thin to the best plant if necessary. Germination rates are usually very good and the seedlings should appear within a few days of sowing the seed. Plant out in late spring, after the last expected frosts.</v>
      </c>
      <c r="AI456" s="1" t="s">
        <v>12609</v>
      </c>
      <c r="AJ456" s="1" t="s">
        <v>1</v>
      </c>
      <c r="AK456" s="1" t="s">
        <v>17104</v>
      </c>
      <c r="AL456" s="1" t="str">
        <f t="shared" si="219"/>
        <v>Scented</v>
      </c>
      <c r="AM456" s="1" t="b">
        <v>1</v>
      </c>
      <c r="AN456" s="1" t="b">
        <v>0</v>
      </c>
      <c r="AO456" s="1" t="b">
        <v>0</v>
      </c>
      <c r="AP456" s="5" t="s">
        <v>28</v>
      </c>
      <c r="AQ456" s="5" t="str">
        <f t="shared" si="210"/>
        <v>Light, Medium, Heavy</v>
      </c>
      <c r="AR456" s="1" t="s">
        <v>30</v>
      </c>
      <c r="AS456" s="1" t="str">
        <f t="shared" si="220"/>
        <v>None</v>
      </c>
      <c r="AT456" s="1" t="str">
        <f t="shared" si="211"/>
        <v>Full</v>
      </c>
      <c r="AU456" s="1" t="s">
        <v>29</v>
      </c>
      <c r="AV456" s="1" t="str">
        <f t="shared" si="212"/>
        <v>Moist</v>
      </c>
      <c r="AW456" s="1" t="s">
        <v>12</v>
      </c>
      <c r="AX456" s="1" t="str">
        <f t="shared" si="213"/>
        <v>Acid, Neutral, Alkaline</v>
      </c>
      <c r="AY456" s="1" t="b">
        <v>0</v>
      </c>
      <c r="AZ456" s="1" t="b">
        <v>1</v>
      </c>
      <c r="BA456" s="1" t="b">
        <v>0</v>
      </c>
      <c r="BC456" t="str">
        <f t="shared" si="214"/>
        <v>FALSE</v>
      </c>
      <c r="BE456" t="str">
        <f t="shared" si="215"/>
        <v>FALSE</v>
      </c>
      <c r="BF456" s="1" t="b">
        <v>0</v>
      </c>
      <c r="BG456" s="1" t="b">
        <v>0</v>
      </c>
      <c r="BH456" s="1" t="b">
        <v>0</v>
      </c>
      <c r="BI456" s="1" t="s">
        <v>77</v>
      </c>
      <c r="BJ456" s="1" t="str">
        <f t="shared" si="216"/>
        <v>TRUE</v>
      </c>
      <c r="BL456" t="str">
        <f t="shared" si="217"/>
        <v>FALSE</v>
      </c>
      <c r="BM456" s="1" t="b">
        <v>0</v>
      </c>
      <c r="BN456" s="1" t="b">
        <v>0</v>
      </c>
      <c r="BO456" s="1">
        <f t="shared" si="221"/>
        <v>10</v>
      </c>
      <c r="BP456" s="1" t="s">
        <v>5370</v>
      </c>
      <c r="BQ456" s="1" cm="1">
        <f t="array" ref="BQ456">_xlfn.IFS(BP456="None Known",0, LEN(BP456)&gt;500, 5,LEN(BP456)&gt;400, 4, LEN(BP456)&gt;300, 3, LEN(BP456)&gt;200, 2, LEN(BP456)&gt;1, 1)</f>
        <v>1</v>
      </c>
      <c r="BR456" s="16" t="s">
        <v>25268</v>
      </c>
      <c r="BS456" s="1">
        <v>2</v>
      </c>
      <c r="BT456" s="1" t="s">
        <v>12610</v>
      </c>
      <c r="BU456" s="1">
        <v>3</v>
      </c>
      <c r="BV456" s="1" t="s">
        <v>5372</v>
      </c>
      <c r="BW456" s="1" t="s">
        <v>5373</v>
      </c>
      <c r="BX456" s="1"/>
      <c r="BY456" t="str">
        <f>_xlfn.XLOOKUP($B456,Img_lookup!A:A,Img_lookup!B:B, "Not available")</f>
        <v>28f4791b-61c6-49b3-a0bd-b1b4f996a3af</v>
      </c>
      <c r="BZ456" t="str">
        <f>_xlfn.XLOOKUP($B456,Img_lookup!A:A,Img_lookup!C:C, "Not available")</f>
        <v>Chenopodium ambrosioides var. anthelminticum (L.) A. Gray</v>
      </c>
      <c r="CA456" t="str">
        <f>_xlfn.XLOOKUP($B456,Img_lookup!A:A,Img_lookup!D:D, "Not available")</f>
        <v>E. J. Hill</v>
      </c>
      <c r="CB456" t="str">
        <f>_xlfn.XLOOKUP($B456,Img_lookup!A:A,Img_lookup!E:E, "https://imgur.com/aT5wafe")</f>
        <v>https://api.openverse.engineering/v1/images/28f4791b-61c6-49b3-a0bd-b1b4f996a3af/thumb/</v>
      </c>
    </row>
    <row r="457" spans="1:80" ht="409.6" x14ac:dyDescent="0.15">
      <c r="A457" s="1" t="s">
        <v>210</v>
      </c>
      <c r="B457" s="1" t="s">
        <v>12702</v>
      </c>
      <c r="C457" s="1" t="s">
        <v>12703</v>
      </c>
      <c r="D457" s="1" t="s">
        <v>12704</v>
      </c>
      <c r="E457" s="1" t="s">
        <v>12705</v>
      </c>
      <c r="F457" s="1" t="s">
        <v>6</v>
      </c>
      <c r="G457" s="1" t="s">
        <v>6</v>
      </c>
      <c r="H457" s="11" t="str">
        <f t="shared" si="231"/>
        <v>Perennial</v>
      </c>
      <c r="J457" s="1">
        <v>0.30000001199999998</v>
      </c>
      <c r="K457" s="1">
        <v>0.30000001199999998</v>
      </c>
      <c r="L457" t="str" cm="1">
        <f t="array" ref="L457">_xlfn.IFS(J457+K457="", "Unknown", J457+K457&gt;3, "Large", J457+K457&gt;0.5, "Medium", J457+K457&gt;0, "Small")</f>
        <v>Medium</v>
      </c>
      <c r="M457" s="1">
        <v>5</v>
      </c>
      <c r="N457" cm="1">
        <f t="array" ref="N457">IF($M457="",INDEX($M$2:$M$2176,MATCH(1,INDEX(($A$2:$A$2176=$A457)*($M$2:$M$2176&lt;&gt;""),0),0)),$M457)</f>
        <v>5</v>
      </c>
      <c r="O457" s="2" t="str">
        <f t="shared" si="218"/>
        <v>Seasonal outdoors</v>
      </c>
      <c r="P457" s="1" t="s">
        <v>12706</v>
      </c>
      <c r="R457" t="str">
        <f t="shared" si="222"/>
        <v>Medium</v>
      </c>
      <c r="T457" s="1"/>
      <c r="U457" s="1"/>
      <c r="V457" s="1" t="s">
        <v>1006</v>
      </c>
      <c r="W457" s="6" t="str">
        <f t="shared" si="223"/>
        <v>5</v>
      </c>
      <c r="X457" t="str">
        <f t="shared" si="224"/>
        <v>May</v>
      </c>
      <c r="Y457" s="2" t="str">
        <f t="shared" si="225"/>
        <v>7</v>
      </c>
      <c r="Z457" s="2" t="str">
        <f t="shared" si="226"/>
        <v>July</v>
      </c>
      <c r="AA457" s="1" t="s">
        <v>322</v>
      </c>
      <c r="AB457" s="1" t="str">
        <f t="shared" si="227"/>
        <v>6</v>
      </c>
      <c r="AC457" s="1" t="str">
        <f t="shared" si="228"/>
        <v>June</v>
      </c>
      <c r="AD457" s="1" t="str">
        <f t="shared" si="229"/>
        <v>8</v>
      </c>
      <c r="AE457" s="1" t="str">
        <f t="shared" si="230"/>
        <v>August</v>
      </c>
      <c r="AF457" s="16" t="s">
        <v>24374</v>
      </c>
      <c r="AG457" s="1" t="str">
        <f t="shared" si="208"/>
        <v xml:space="preserve">Seed </v>
      </c>
      <c r="AH457" s="2" t="str">
        <f t="shared" si="209"/>
        <v>Sow spring in a cold frame. Germination can be slow, but usually a high percentage will germinate[K]. Prick out the seedlings into individual pots as soon as they are large enough to handle and plant out into their permanent positions in the summer.
Division in spring[200]. Very easy, larger clumps can be replanted direct into their permanent positions, though it is best to pot up smaller clumps and grow them on in a cold frame until they are rooting well. Plant them out in the summer or following spring.</v>
      </c>
      <c r="AI457" s="1" t="s">
        <v>12707</v>
      </c>
      <c r="AJ457" s="1" t="s">
        <v>1</v>
      </c>
      <c r="AK457" s="1" t="s">
        <v>17104</v>
      </c>
      <c r="AL457" s="1" t="str">
        <f t="shared" si="219"/>
        <v>Unscented</v>
      </c>
      <c r="AM457" s="1" t="b">
        <v>0</v>
      </c>
      <c r="AN457" s="1" t="b">
        <v>0</v>
      </c>
      <c r="AO457" s="1" t="b">
        <v>0</v>
      </c>
      <c r="AP457" s="5" t="s">
        <v>28</v>
      </c>
      <c r="AQ457" s="5" t="str">
        <f t="shared" si="210"/>
        <v>Light, Medium, Heavy</v>
      </c>
      <c r="AR457" s="1" t="s">
        <v>30</v>
      </c>
      <c r="AS457" s="1" t="str">
        <f t="shared" si="220"/>
        <v>None</v>
      </c>
      <c r="AT457" s="1" t="str">
        <f t="shared" si="211"/>
        <v>Full</v>
      </c>
      <c r="AU457" s="1" t="s">
        <v>29</v>
      </c>
      <c r="AV457" s="1" t="str">
        <f t="shared" si="212"/>
        <v>Moist</v>
      </c>
      <c r="AW457" s="1" t="s">
        <v>12</v>
      </c>
      <c r="AX457" s="1" t="str">
        <f t="shared" si="213"/>
        <v>Acid, Neutral, Alkaline</v>
      </c>
      <c r="AY457" s="1" t="b">
        <v>0</v>
      </c>
      <c r="AZ457" s="1" t="b">
        <v>0</v>
      </c>
      <c r="BA457" s="1" t="b">
        <v>0</v>
      </c>
      <c r="BC457" t="str">
        <f t="shared" si="214"/>
        <v>FALSE</v>
      </c>
      <c r="BE457" t="str">
        <f t="shared" si="215"/>
        <v>FALSE</v>
      </c>
      <c r="BF457" s="1" t="b">
        <v>0</v>
      </c>
      <c r="BG457" s="1" t="b">
        <v>0</v>
      </c>
      <c r="BH457" s="1" t="b">
        <v>0</v>
      </c>
      <c r="BI457" s="1" t="s">
        <v>30</v>
      </c>
      <c r="BJ457" s="1" t="str">
        <f t="shared" si="216"/>
        <v>FALSE</v>
      </c>
      <c r="BL457" t="str">
        <f t="shared" si="217"/>
        <v>FALSE</v>
      </c>
      <c r="BM457" s="1" t="b">
        <v>0</v>
      </c>
      <c r="BN457" s="1" t="b">
        <v>0</v>
      </c>
      <c r="BO457" s="1">
        <f t="shared" si="221"/>
        <v>15</v>
      </c>
      <c r="BP457" s="1" t="s">
        <v>563</v>
      </c>
      <c r="BQ457" s="1" cm="1">
        <f t="array" ref="BQ457">_xlfn.IFS(BP457="None Known",0, LEN(BP457)&gt;500, 5,LEN(BP457)&gt;400, 4, LEN(BP457)&gt;300, 3, LEN(BP457)&gt;200, 2, LEN(BP457)&gt;1, 1)</f>
        <v>1</v>
      </c>
      <c r="BR457" s="16" t="s">
        <v>25396</v>
      </c>
      <c r="BS457" s="1">
        <v>4</v>
      </c>
      <c r="BT457" s="1" t="s">
        <v>12708</v>
      </c>
      <c r="BU457" s="1">
        <v>2</v>
      </c>
      <c r="BV457" s="1" t="s">
        <v>702</v>
      </c>
      <c r="BW457" s="1" t="s">
        <v>564</v>
      </c>
      <c r="BX457" s="1"/>
      <c r="BY457" t="str">
        <f>_xlfn.XLOOKUP($B457,Img_lookup!A:A,Img_lookup!B:B, "Not available")</f>
        <v>Not available</v>
      </c>
      <c r="BZ457" t="str">
        <f>_xlfn.XLOOKUP($B457,Img_lookup!A:A,Img_lookup!C:C, "Not available")</f>
        <v>Not available</v>
      </c>
      <c r="CA457" t="str">
        <f>_xlfn.XLOOKUP($B457,Img_lookup!A:A,Img_lookup!D:D, "Not available")</f>
        <v>Not available</v>
      </c>
      <c r="CB457" t="str">
        <f>_xlfn.XLOOKUP($B457,Img_lookup!A:A,Img_lookup!E:E, "https://imgur.com/aT5wafe")</f>
        <v>https://imgur.com/aT5wafe</v>
      </c>
    </row>
    <row r="458" spans="1:80" ht="409.6" x14ac:dyDescent="0.15">
      <c r="A458" s="1" t="s">
        <v>210</v>
      </c>
      <c r="B458" s="1" t="s">
        <v>8770</v>
      </c>
      <c r="C458" s="1" t="s">
        <v>8771</v>
      </c>
      <c r="E458" s="1" t="s">
        <v>8772</v>
      </c>
      <c r="F458" s="1" t="s">
        <v>85</v>
      </c>
      <c r="G458" s="1" t="s">
        <v>85</v>
      </c>
      <c r="H458" s="11" t="str">
        <f t="shared" si="231"/>
        <v>Annual</v>
      </c>
      <c r="J458" s="1">
        <v>0.60000002399999997</v>
      </c>
      <c r="L458" t="str" cm="1">
        <f t="array" ref="L458">_xlfn.IFS(J458+K458="", "Unknown", J458+K458&gt;3, "Large", J458+K458&gt;0.5, "Medium", J458+K458&gt;0, "Small")</f>
        <v>Medium</v>
      </c>
      <c r="N458" cm="1">
        <f t="array" ref="N458">IF($M458="",INDEX($M$2:$M$2176,MATCH(1,INDEX(($A$2:$A$2176=$A458)*($M$2:$M$2176&lt;&gt;""),0),0)),$M458)</f>
        <v>7</v>
      </c>
      <c r="O458" s="2" t="str">
        <f t="shared" si="218"/>
        <v>Seasonal outdoors</v>
      </c>
      <c r="P458" s="1" t="s">
        <v>8773</v>
      </c>
      <c r="R458" t="str">
        <f t="shared" si="222"/>
        <v>Medium</v>
      </c>
      <c r="T458" s="1"/>
      <c r="U458" s="1"/>
      <c r="V458" s="1" t="s">
        <v>177</v>
      </c>
      <c r="W458" s="6" t="str">
        <f t="shared" si="223"/>
        <v>7</v>
      </c>
      <c r="X458" t="str">
        <f t="shared" si="224"/>
        <v>July</v>
      </c>
      <c r="Y458" s="2" t="str">
        <f t="shared" si="225"/>
        <v>10</v>
      </c>
      <c r="Z458" s="2" t="str">
        <f t="shared" si="226"/>
        <v>October</v>
      </c>
      <c r="AA458" s="1" t="s">
        <v>135</v>
      </c>
      <c r="AB458" s="1" t="str">
        <f t="shared" si="227"/>
        <v>8</v>
      </c>
      <c r="AC458" s="1" t="str">
        <f t="shared" si="228"/>
        <v>August</v>
      </c>
      <c r="AD458" s="1" t="str">
        <f t="shared" si="229"/>
        <v>10</v>
      </c>
      <c r="AE458" s="1" t="str">
        <f t="shared" si="230"/>
        <v>October</v>
      </c>
      <c r="AF458" s="1" t="s">
        <v>24375</v>
      </c>
      <c r="AG458" s="1" t="str">
        <f t="shared" si="208"/>
        <v xml:space="preserve">Seed </v>
      </c>
      <c r="AH458" s="2" t="str">
        <f t="shared" si="209"/>
        <v>Sow spring in situ. Most of the seed usually germinates within a few days of sowing.</v>
      </c>
      <c r="AI458" s="1" t="s">
        <v>8774</v>
      </c>
      <c r="AJ458" s="1" t="s">
        <v>1</v>
      </c>
      <c r="AK458" s="1" t="s">
        <v>17104</v>
      </c>
      <c r="AL458" s="1" t="str">
        <f t="shared" si="219"/>
        <v>Scented</v>
      </c>
      <c r="AM458" s="1" t="b">
        <v>1</v>
      </c>
      <c r="AN458" s="1" t="b">
        <v>0</v>
      </c>
      <c r="AO458" s="1" t="b">
        <v>0</v>
      </c>
      <c r="AP458" s="5" t="s">
        <v>28</v>
      </c>
      <c r="AQ458" s="5" t="str">
        <f t="shared" si="210"/>
        <v>Light, Medium, Heavy</v>
      </c>
      <c r="AR458" s="1" t="s">
        <v>30</v>
      </c>
      <c r="AS458" s="1" t="str">
        <f t="shared" si="220"/>
        <v>None</v>
      </c>
      <c r="AT458" s="1" t="str">
        <f t="shared" si="211"/>
        <v>Full</v>
      </c>
      <c r="AU458" s="1" t="s">
        <v>29</v>
      </c>
      <c r="AV458" s="1" t="str">
        <f t="shared" si="212"/>
        <v>Moist</v>
      </c>
      <c r="AW458" s="1" t="s">
        <v>12</v>
      </c>
      <c r="AX458" s="1" t="str">
        <f t="shared" si="213"/>
        <v>Acid, Neutral, Alkaline</v>
      </c>
      <c r="AY458" s="1" t="b">
        <v>0</v>
      </c>
      <c r="AZ458" s="1" t="b">
        <v>0</v>
      </c>
      <c r="BA458" s="1" t="b">
        <v>0</v>
      </c>
      <c r="BC458" t="str">
        <f t="shared" si="214"/>
        <v>FALSE</v>
      </c>
      <c r="BE458" t="str">
        <f t="shared" si="215"/>
        <v>FALSE</v>
      </c>
      <c r="BF458" s="1" t="b">
        <v>0</v>
      </c>
      <c r="BG458" s="1" t="b">
        <v>0</v>
      </c>
      <c r="BH458" s="1" t="b">
        <v>0</v>
      </c>
      <c r="BJ458" s="1" t="str">
        <f t="shared" si="216"/>
        <v>FALSE</v>
      </c>
      <c r="BL458" t="str">
        <f t="shared" si="217"/>
        <v>FALSE</v>
      </c>
      <c r="BM458" s="1" t="b">
        <v>0</v>
      </c>
      <c r="BN458" s="1" t="b">
        <v>0</v>
      </c>
      <c r="BO458" s="1">
        <f t="shared" si="221"/>
        <v>10</v>
      </c>
      <c r="BP458" s="1" t="s">
        <v>8775</v>
      </c>
      <c r="BQ458" s="1" cm="1">
        <f t="array" ref="BQ458">_xlfn.IFS(BP458="None Known",0, LEN(BP458)&gt;500, 5,LEN(BP458)&gt;400, 4, LEN(BP458)&gt;300, 3, LEN(BP458)&gt;200, 2, LEN(BP458)&gt;1, 1)</f>
        <v>2</v>
      </c>
      <c r="BR458" s="16" t="s">
        <v>25269</v>
      </c>
      <c r="BS458" s="1">
        <v>2</v>
      </c>
      <c r="BT458" s="1" t="s">
        <v>8776</v>
      </c>
      <c r="BU458" s="1">
        <v>2</v>
      </c>
      <c r="BV458" s="1" t="s">
        <v>8777</v>
      </c>
      <c r="BW458" s="1" t="s">
        <v>564</v>
      </c>
      <c r="BX458" s="1"/>
      <c r="BY458" t="str">
        <f>_xlfn.XLOOKUP($B458,Img_lookup!A:A,Img_lookup!B:B, "Not available")</f>
        <v>7c178312-c4b6-4380-b1ba-3dc5e19749cb</v>
      </c>
      <c r="BZ458" t="str">
        <f>_xlfn.XLOOKUP($B458,Img_lookup!A:A,Img_lookup!C:C, "Not available")</f>
        <v>Chenopodium botrys L.</v>
      </c>
      <c r="CA458" t="str">
        <f>_xlfn.XLOOKUP($B458,Img_lookup!A:A,Img_lookup!D:D, "Not available")</f>
        <v>Schrenk, --</v>
      </c>
      <c r="CB458" t="str">
        <f>_xlfn.XLOOKUP($B458,Img_lookup!A:A,Img_lookup!E:E, "https://imgur.com/aT5wafe")</f>
        <v>https://api.openverse.engineering/v1/images/7c178312-c4b6-4380-b1ba-3dc5e19749cb/thumb/</v>
      </c>
    </row>
    <row r="459" spans="1:80" ht="409.6" x14ac:dyDescent="0.15">
      <c r="A459" s="1" t="s">
        <v>210</v>
      </c>
      <c r="B459" s="1" t="s">
        <v>12344</v>
      </c>
      <c r="C459" s="1" t="s">
        <v>12345</v>
      </c>
      <c r="E459" s="1" t="s">
        <v>203</v>
      </c>
      <c r="F459" s="1" t="s">
        <v>85</v>
      </c>
      <c r="G459" s="1" t="s">
        <v>85</v>
      </c>
      <c r="H459" s="11" t="str">
        <f t="shared" si="231"/>
        <v>Annual</v>
      </c>
      <c r="J459" s="1">
        <v>0.60000002399999997</v>
      </c>
      <c r="L459" t="str" cm="1">
        <f t="array" ref="L459">_xlfn.IFS(J459+K459="", "Unknown", J459+K459&gt;3, "Large", J459+K459&gt;0.5, "Medium", J459+K459&gt;0, "Small")</f>
        <v>Medium</v>
      </c>
      <c r="N459" cm="1">
        <f t="array" ref="N459">IF($M459="",INDEX($M$2:$M$2176,MATCH(1,INDEX(($A$2:$A$2176=$A459)*($M$2:$M$2176&lt;&gt;""),0),0)),$M459)</f>
        <v>7</v>
      </c>
      <c r="O459" s="2" t="str">
        <f t="shared" si="218"/>
        <v>Seasonal outdoors</v>
      </c>
      <c r="P459" s="1" t="s">
        <v>12346</v>
      </c>
      <c r="R459" t="str">
        <f t="shared" si="222"/>
        <v>Medium</v>
      </c>
      <c r="T459" s="1"/>
      <c r="U459" s="1"/>
      <c r="V459" s="1" t="s">
        <v>177</v>
      </c>
      <c r="W459" s="6" t="str">
        <f t="shared" si="223"/>
        <v>7</v>
      </c>
      <c r="X459" t="str">
        <f t="shared" si="224"/>
        <v>July</v>
      </c>
      <c r="Y459" s="2" t="str">
        <f t="shared" si="225"/>
        <v>10</v>
      </c>
      <c r="Z459" s="2" t="str">
        <f t="shared" si="226"/>
        <v>October</v>
      </c>
      <c r="AA459" s="1" t="s">
        <v>135</v>
      </c>
      <c r="AB459" s="1" t="str">
        <f t="shared" si="227"/>
        <v>8</v>
      </c>
      <c r="AC459" s="1" t="str">
        <f t="shared" si="228"/>
        <v>August</v>
      </c>
      <c r="AD459" s="1" t="str">
        <f t="shared" si="229"/>
        <v>10</v>
      </c>
      <c r="AE459" s="1" t="str">
        <f t="shared" si="230"/>
        <v>October</v>
      </c>
      <c r="AF459" s="16" t="s">
        <v>24376</v>
      </c>
      <c r="AG459" s="1" t="str">
        <f t="shared" si="208"/>
        <v xml:space="preserve">Seed </v>
      </c>
      <c r="AH459" s="2" t="str">
        <f t="shared" si="209"/>
        <v>Sow spring in a cold frame. Put a few seeds into each pot and thin if necessary to the best plant. Germination is normally fast and good. Plant out in late spring, after the last expected frosts.
Division in spring.</v>
      </c>
      <c r="AI459" s="1" t="s">
        <v>12347</v>
      </c>
      <c r="AJ459" s="1" t="s">
        <v>1</v>
      </c>
      <c r="AK459" s="1" t="s">
        <v>17104</v>
      </c>
      <c r="AL459" s="1" t="str">
        <f t="shared" si="219"/>
        <v>Unscented</v>
      </c>
      <c r="AM459" s="1" t="b">
        <v>0</v>
      </c>
      <c r="AN459" s="1" t="b">
        <v>0</v>
      </c>
      <c r="AO459" s="1" t="b">
        <v>0</v>
      </c>
      <c r="AP459" s="5" t="s">
        <v>28</v>
      </c>
      <c r="AQ459" s="5" t="str">
        <f t="shared" si="210"/>
        <v>Light, Medium, Heavy</v>
      </c>
      <c r="AR459" s="1" t="s">
        <v>30</v>
      </c>
      <c r="AS459" s="1" t="str">
        <f t="shared" si="220"/>
        <v>None</v>
      </c>
      <c r="AT459" s="1" t="str">
        <f t="shared" si="211"/>
        <v>Full</v>
      </c>
      <c r="AU459" s="1" t="s">
        <v>11</v>
      </c>
      <c r="AV459" s="1" t="str">
        <f t="shared" si="212"/>
        <v>Dry, Moist</v>
      </c>
      <c r="AW459" s="1" t="s">
        <v>12</v>
      </c>
      <c r="AX459" s="1" t="str">
        <f t="shared" si="213"/>
        <v>Acid, Neutral, Alkaline</v>
      </c>
      <c r="AY459" s="1" t="b">
        <v>0</v>
      </c>
      <c r="AZ459" s="1" t="b">
        <v>0</v>
      </c>
      <c r="BA459" s="1" t="b">
        <v>0</v>
      </c>
      <c r="BC459" t="str">
        <f t="shared" si="214"/>
        <v>FALSE</v>
      </c>
      <c r="BE459" t="str">
        <f t="shared" si="215"/>
        <v>FALSE</v>
      </c>
      <c r="BF459" s="1" t="b">
        <v>0</v>
      </c>
      <c r="BG459" s="1" t="b">
        <v>0</v>
      </c>
      <c r="BH459" s="1" t="b">
        <v>0</v>
      </c>
      <c r="BJ459" s="1" t="str">
        <f t="shared" si="216"/>
        <v>FALSE</v>
      </c>
      <c r="BL459" t="str">
        <f t="shared" si="217"/>
        <v>FALSE</v>
      </c>
      <c r="BM459" s="1" t="b">
        <v>0</v>
      </c>
      <c r="BN459" s="1" t="b">
        <v>0</v>
      </c>
      <c r="BO459" s="1">
        <f t="shared" si="221"/>
        <v>9</v>
      </c>
      <c r="BP459" s="1" t="s">
        <v>12348</v>
      </c>
      <c r="BQ459" s="1" cm="1">
        <f t="array" ref="BQ459">_xlfn.IFS(BP459="None Known",0, LEN(BP459)&gt;500, 5,LEN(BP459)&gt;400, 4, LEN(BP459)&gt;300, 3, LEN(BP459)&gt;200, 2, LEN(BP459)&gt;1, 1)</f>
        <v>2</v>
      </c>
      <c r="BR459" s="16" t="s">
        <v>25270</v>
      </c>
      <c r="BS459" s="1">
        <v>2</v>
      </c>
      <c r="BT459" s="1" t="s">
        <v>12349</v>
      </c>
      <c r="BU459" s="1">
        <v>1</v>
      </c>
      <c r="BW459" s="1" t="s">
        <v>564</v>
      </c>
      <c r="BX459" s="1"/>
      <c r="BY459" t="str">
        <f>_xlfn.XLOOKUP($B459,Img_lookup!A:A,Img_lookup!B:B, "Not available")</f>
        <v>f51bcfa7-2230-4c52-80ed-08793abc55ec</v>
      </c>
      <c r="BZ459" t="str">
        <f>_xlfn.XLOOKUP($B459,Img_lookup!A:A,Img_lookup!C:C, "Not available")</f>
        <v>Chenopodium californicum S. Watson</v>
      </c>
      <c r="CA459" t="str">
        <f>_xlfn.XLOOKUP($B459,Img_lookup!A:A,Img_lookup!D:D, "Not available")</f>
        <v>John Bernhard Leiberg</v>
      </c>
      <c r="CB459" t="str">
        <f>_xlfn.XLOOKUP($B459,Img_lookup!A:A,Img_lookup!E:E, "https://imgur.com/aT5wafe")</f>
        <v>https://api.openverse.engineering/v1/images/f51bcfa7-2230-4c52-80ed-08793abc55ec/thumb/</v>
      </c>
    </row>
    <row r="460" spans="1:80" ht="409.6" x14ac:dyDescent="0.15">
      <c r="A460" s="1" t="s">
        <v>210</v>
      </c>
      <c r="B460" s="1" t="s">
        <v>1174</v>
      </c>
      <c r="C460" s="1" t="s">
        <v>1175</v>
      </c>
      <c r="D460" s="1" t="s">
        <v>1176</v>
      </c>
      <c r="E460" s="1" t="s">
        <v>1177</v>
      </c>
      <c r="F460" s="1" t="s">
        <v>85</v>
      </c>
      <c r="G460" s="1" t="s">
        <v>85</v>
      </c>
      <c r="H460" s="11" t="str">
        <f t="shared" si="231"/>
        <v>Annual</v>
      </c>
      <c r="J460" s="1">
        <v>0.89999997600000003</v>
      </c>
      <c r="L460" t="str" cm="1">
        <f t="array" ref="L460">_xlfn.IFS(J460+K460="", "Unknown", J460+K460&gt;3, "Large", J460+K460&gt;0.5, "Medium", J460+K460&gt;0, "Small")</f>
        <v>Medium</v>
      </c>
      <c r="N460" cm="1">
        <f t="array" ref="N460">IF($M460="",INDEX($M$2:$M$2176,MATCH(1,INDEX(($A$2:$A$2176=$A460)*($M$2:$M$2176&lt;&gt;""),0),0)),$M460)</f>
        <v>7</v>
      </c>
      <c r="O460" s="2" t="str">
        <f t="shared" si="218"/>
        <v>Seasonal outdoors</v>
      </c>
      <c r="P460" s="1" t="s">
        <v>1178</v>
      </c>
      <c r="R460" t="str">
        <f t="shared" si="222"/>
        <v>Medium</v>
      </c>
      <c r="T460" s="1"/>
      <c r="U460" s="1"/>
      <c r="V460" s="1" t="s">
        <v>177</v>
      </c>
      <c r="W460" s="6" t="str">
        <f t="shared" si="223"/>
        <v>7</v>
      </c>
      <c r="X460" t="str">
        <f t="shared" si="224"/>
        <v>July</v>
      </c>
      <c r="Y460" s="2" t="str">
        <f t="shared" si="225"/>
        <v>10</v>
      </c>
      <c r="Z460" s="2" t="str">
        <f t="shared" si="226"/>
        <v>October</v>
      </c>
      <c r="AA460" s="1" t="s">
        <v>135</v>
      </c>
      <c r="AB460" s="1" t="str">
        <f t="shared" si="227"/>
        <v>8</v>
      </c>
      <c r="AC460" s="1" t="str">
        <f t="shared" si="228"/>
        <v>August</v>
      </c>
      <c r="AD460" s="1" t="str">
        <f t="shared" si="229"/>
        <v>10</v>
      </c>
      <c r="AE460" s="1" t="str">
        <f t="shared" si="230"/>
        <v>October</v>
      </c>
      <c r="AF460" s="1" t="s">
        <v>24375</v>
      </c>
      <c r="AG460" s="1" t="str">
        <f t="shared" si="208"/>
        <v xml:space="preserve">Seed </v>
      </c>
      <c r="AH460" s="2" t="str">
        <f t="shared" si="209"/>
        <v>Sow spring in situ. Most of the seed usually germinates within a few days of sowing.</v>
      </c>
      <c r="AI460" s="1" t="s">
        <v>1179</v>
      </c>
      <c r="AJ460" s="1" t="s">
        <v>1</v>
      </c>
      <c r="AK460" s="1" t="s">
        <v>17104</v>
      </c>
      <c r="AL460" s="1" t="str">
        <f t="shared" si="219"/>
        <v>Unscented</v>
      </c>
      <c r="AM460" s="1" t="b">
        <v>0</v>
      </c>
      <c r="AN460" s="1" t="b">
        <v>0</v>
      </c>
      <c r="AO460" s="1" t="b">
        <v>0</v>
      </c>
      <c r="AP460" s="5" t="s">
        <v>28</v>
      </c>
      <c r="AQ460" s="5" t="str">
        <f t="shared" si="210"/>
        <v>Light, Medium, Heavy</v>
      </c>
      <c r="AR460" s="1" t="s">
        <v>30</v>
      </c>
      <c r="AS460" s="1" t="str">
        <f t="shared" si="220"/>
        <v>None</v>
      </c>
      <c r="AT460" s="1" t="str">
        <f t="shared" si="211"/>
        <v>Full</v>
      </c>
      <c r="AU460" s="1" t="s">
        <v>29</v>
      </c>
      <c r="AV460" s="1" t="str">
        <f t="shared" si="212"/>
        <v>Moist</v>
      </c>
      <c r="AW460" s="1" t="s">
        <v>12</v>
      </c>
      <c r="AX460" s="1" t="str">
        <f t="shared" si="213"/>
        <v>Acid, Neutral, Alkaline</v>
      </c>
      <c r="AY460" s="1" t="b">
        <v>0</v>
      </c>
      <c r="AZ460" s="1" t="b">
        <v>0</v>
      </c>
      <c r="BA460" s="1" t="b">
        <v>0</v>
      </c>
      <c r="BC460" t="str">
        <f t="shared" si="214"/>
        <v>FALSE</v>
      </c>
      <c r="BE460" t="str">
        <f t="shared" si="215"/>
        <v>FALSE</v>
      </c>
      <c r="BF460" s="1" t="b">
        <v>0</v>
      </c>
      <c r="BG460" s="1" t="b">
        <v>0</v>
      </c>
      <c r="BH460" s="1" t="b">
        <v>0</v>
      </c>
      <c r="BJ460" s="1" t="str">
        <f t="shared" si="216"/>
        <v>FALSE</v>
      </c>
      <c r="BL460" t="str">
        <f t="shared" si="217"/>
        <v>FALSE</v>
      </c>
      <c r="BM460" s="1" t="b">
        <v>0</v>
      </c>
      <c r="BN460" s="1" t="b">
        <v>0</v>
      </c>
      <c r="BO460" s="1">
        <f t="shared" si="221"/>
        <v>8</v>
      </c>
      <c r="BP460" s="1" t="s">
        <v>563</v>
      </c>
      <c r="BQ460" s="1" cm="1">
        <f t="array" ref="BQ460">_xlfn.IFS(BP460="None Known",0, LEN(BP460)&gt;500, 5,LEN(BP460)&gt;400, 4, LEN(BP460)&gt;300, 3, LEN(BP460)&gt;200, 2, LEN(BP460)&gt;1, 1)</f>
        <v>1</v>
      </c>
      <c r="BR460" s="16" t="s">
        <v>25271</v>
      </c>
      <c r="BS460" s="1">
        <v>2</v>
      </c>
      <c r="BT460" s="1" t="s">
        <v>1180</v>
      </c>
      <c r="BU460" s="1">
        <v>1</v>
      </c>
      <c r="BV460" s="1" t="s">
        <v>80</v>
      </c>
      <c r="BW460" s="1" t="s">
        <v>564</v>
      </c>
      <c r="BX460" s="1"/>
      <c r="BY460" t="str">
        <f>_xlfn.XLOOKUP($B460,Img_lookup!A:A,Img_lookup!B:B, "Not available")</f>
        <v>8875c353-e492-4490-b1dc-40afe0561fe9</v>
      </c>
      <c r="BZ460" t="str">
        <f>_xlfn.XLOOKUP($B460,Img_lookup!A:A,Img_lookup!C:C, "Not available")</f>
        <v>Chenopodium graveolens</v>
      </c>
      <c r="CA460" t="str">
        <f>_xlfn.XLOOKUP($B460,Img_lookup!A:A,Img_lookup!D:D, "Not available")</f>
        <v>E. Matuda</v>
      </c>
      <c r="CB460" t="str">
        <f>_xlfn.XLOOKUP($B460,Img_lookup!A:A,Img_lookup!E:E, "https://imgur.com/aT5wafe")</f>
        <v>https://api.openverse.engineering/v1/images/8875c353-e492-4490-b1dc-40afe0561fe9/thumb/</v>
      </c>
    </row>
    <row r="461" spans="1:80" ht="409.6" x14ac:dyDescent="0.15">
      <c r="A461" s="1" t="s">
        <v>210</v>
      </c>
      <c r="B461" s="1" t="s">
        <v>1501</v>
      </c>
      <c r="C461" s="1" t="s">
        <v>1502</v>
      </c>
      <c r="E461" s="1" t="s">
        <v>1503</v>
      </c>
      <c r="F461" s="1" t="s">
        <v>85</v>
      </c>
      <c r="G461" s="1" t="s">
        <v>85</v>
      </c>
      <c r="H461" s="11" t="str">
        <f t="shared" si="231"/>
        <v>Annual</v>
      </c>
      <c r="J461" s="1">
        <v>0.5</v>
      </c>
      <c r="L461" t="str" cm="1">
        <f t="array" ref="L461">_xlfn.IFS(J461+K461="", "Unknown", J461+K461&gt;3, "Large", J461+K461&gt;0.5, "Medium", J461+K461&gt;0, "Small")</f>
        <v>Small</v>
      </c>
      <c r="N461" cm="1">
        <f t="array" ref="N461">IF($M461="",INDEX($M$2:$M$2176,MATCH(1,INDEX(($A$2:$A$2176=$A461)*($M$2:$M$2176&lt;&gt;""),0),0)),$M461)</f>
        <v>7</v>
      </c>
      <c r="O461" s="2" t="str">
        <f t="shared" si="218"/>
        <v>Seasonal outdoors</v>
      </c>
      <c r="P461" s="1" t="s">
        <v>1504</v>
      </c>
      <c r="R461" t="str">
        <f t="shared" si="222"/>
        <v>Medium</v>
      </c>
      <c r="T461" s="1"/>
      <c r="U461" s="1"/>
      <c r="V461" s="1" t="s">
        <v>177</v>
      </c>
      <c r="W461" s="6" t="str">
        <f t="shared" si="223"/>
        <v>7</v>
      </c>
      <c r="X461" t="str">
        <f t="shared" si="224"/>
        <v>July</v>
      </c>
      <c r="Y461" s="2" t="str">
        <f t="shared" si="225"/>
        <v>10</v>
      </c>
      <c r="Z461" s="2" t="str">
        <f t="shared" si="226"/>
        <v>October</v>
      </c>
      <c r="AA461" s="1" t="s">
        <v>135</v>
      </c>
      <c r="AB461" s="1" t="str">
        <f t="shared" si="227"/>
        <v>8</v>
      </c>
      <c r="AC461" s="1" t="str">
        <f t="shared" si="228"/>
        <v>August</v>
      </c>
      <c r="AD461" s="1" t="str">
        <f t="shared" si="229"/>
        <v>10</v>
      </c>
      <c r="AE461" s="1" t="str">
        <f t="shared" si="230"/>
        <v>October</v>
      </c>
      <c r="AF461" s="1" t="s">
        <v>24375</v>
      </c>
      <c r="AG461" s="1" t="str">
        <f t="shared" si="208"/>
        <v xml:space="preserve">Seed </v>
      </c>
      <c r="AH461" s="2" t="str">
        <f t="shared" si="209"/>
        <v>Sow spring in situ. Most of the seed usually germinates within a few days of sowing.</v>
      </c>
      <c r="AI461" s="1" t="s">
        <v>1179</v>
      </c>
      <c r="AJ461" s="1" t="s">
        <v>1</v>
      </c>
      <c r="AK461" s="1" t="s">
        <v>17104</v>
      </c>
      <c r="AL461" s="1" t="str">
        <f t="shared" si="219"/>
        <v>Unscented</v>
      </c>
      <c r="AM461" s="1" t="b">
        <v>0</v>
      </c>
      <c r="AN461" s="1" t="b">
        <v>0</v>
      </c>
      <c r="AO461" s="1" t="b">
        <v>0</v>
      </c>
      <c r="AP461" s="5" t="s">
        <v>28</v>
      </c>
      <c r="AQ461" s="5" t="str">
        <f t="shared" si="210"/>
        <v>Light, Medium, Heavy</v>
      </c>
      <c r="AR461" s="1" t="s">
        <v>30</v>
      </c>
      <c r="AS461" s="1" t="str">
        <f t="shared" si="220"/>
        <v>None</v>
      </c>
      <c r="AT461" s="1" t="str">
        <f t="shared" si="211"/>
        <v>Full</v>
      </c>
      <c r="AU461" s="1" t="s">
        <v>29</v>
      </c>
      <c r="AV461" s="1" t="str">
        <f t="shared" si="212"/>
        <v>Moist</v>
      </c>
      <c r="AW461" s="1" t="s">
        <v>12</v>
      </c>
      <c r="AX461" s="1" t="str">
        <f t="shared" si="213"/>
        <v>Acid, Neutral, Alkaline</v>
      </c>
      <c r="AY461" s="1" t="b">
        <v>0</v>
      </c>
      <c r="AZ461" s="1" t="b">
        <v>0</v>
      </c>
      <c r="BA461" s="1" t="b">
        <v>0</v>
      </c>
      <c r="BC461" t="str">
        <f t="shared" si="214"/>
        <v>FALSE</v>
      </c>
      <c r="BE461" t="str">
        <f t="shared" si="215"/>
        <v>FALSE</v>
      </c>
      <c r="BF461" s="1" t="b">
        <v>0</v>
      </c>
      <c r="BG461" s="1" t="b">
        <v>0</v>
      </c>
      <c r="BH461" s="1" t="b">
        <v>0</v>
      </c>
      <c r="BJ461" s="1" t="str">
        <f t="shared" si="216"/>
        <v>FALSE</v>
      </c>
      <c r="BL461" t="str">
        <f t="shared" si="217"/>
        <v>FALSE</v>
      </c>
      <c r="BM461" s="1" t="b">
        <v>0</v>
      </c>
      <c r="BN461" s="1" t="b">
        <v>0</v>
      </c>
      <c r="BO461" s="1">
        <f t="shared" si="221"/>
        <v>7</v>
      </c>
      <c r="BP461" s="1" t="s">
        <v>563</v>
      </c>
      <c r="BQ461" s="1" cm="1">
        <f t="array" ref="BQ461">_xlfn.IFS(BP461="None Known",0, LEN(BP461)&gt;500, 5,LEN(BP461)&gt;400, 4, LEN(BP461)&gt;300, 3, LEN(BP461)&gt;200, 2, LEN(BP461)&gt;1, 1)</f>
        <v>1</v>
      </c>
      <c r="BR461" s="16" t="s">
        <v>25272</v>
      </c>
      <c r="BS461" s="1">
        <v>2</v>
      </c>
      <c r="BT461" s="1" t="s">
        <v>31</v>
      </c>
      <c r="BU461" s="1">
        <v>0</v>
      </c>
      <c r="BV461" s="1" t="s">
        <v>80</v>
      </c>
      <c r="BW461" s="1" t="s">
        <v>564</v>
      </c>
      <c r="BX461" s="1"/>
      <c r="BY461" t="str">
        <f>_xlfn.XLOOKUP($B461,Img_lookup!A:A,Img_lookup!B:B, "Not available")</f>
        <v>061406e2-bb26-4369-bad3-97bde79ed08e</v>
      </c>
      <c r="BZ461" t="str">
        <f>_xlfn.XLOOKUP($B461,Img_lookup!A:A,Img_lookup!C:C, "Not available")</f>
        <v>Chenopodium incanum (S. Watson) A. Heller</v>
      </c>
      <c r="CA461" t="str">
        <f>_xlfn.XLOOKUP($B461,Img_lookup!A:A,Img_lookup!D:D, "Not available")</f>
        <v>Elmer O. Wooton</v>
      </c>
      <c r="CB461" t="str">
        <f>_xlfn.XLOOKUP($B461,Img_lookup!A:A,Img_lookup!E:E, "https://imgur.com/aT5wafe")</f>
        <v>https://api.openverse.engineering/v1/images/061406e2-bb26-4369-bad3-97bde79ed08e/thumb/</v>
      </c>
    </row>
    <row r="462" spans="1:80" ht="409.6" x14ac:dyDescent="0.15">
      <c r="A462" s="1" t="s">
        <v>210</v>
      </c>
      <c r="B462" s="1" t="s">
        <v>9621</v>
      </c>
      <c r="C462" s="1" t="s">
        <v>9622</v>
      </c>
      <c r="E462" s="1" t="s">
        <v>9623</v>
      </c>
      <c r="F462" s="1" t="s">
        <v>85</v>
      </c>
      <c r="G462" s="1" t="s">
        <v>85</v>
      </c>
      <c r="H462" s="11" t="str">
        <f t="shared" si="231"/>
        <v>Annual</v>
      </c>
      <c r="J462" s="1">
        <v>0.60000002399999997</v>
      </c>
      <c r="L462" t="str" cm="1">
        <f t="array" ref="L462">_xlfn.IFS(J462+K462="", "Unknown", J462+K462&gt;3, "Large", J462+K462&gt;0.5, "Medium", J462+K462&gt;0, "Small")</f>
        <v>Medium</v>
      </c>
      <c r="N462" cm="1">
        <f t="array" ref="N462">IF($M462="",INDEX($M$2:$M$2176,MATCH(1,INDEX(($A$2:$A$2176=$A462)*($M$2:$M$2176&lt;&gt;""),0),0)),$M462)</f>
        <v>7</v>
      </c>
      <c r="O462" s="2" t="str">
        <f t="shared" si="218"/>
        <v>Seasonal outdoors</v>
      </c>
      <c r="P462" s="1" t="s">
        <v>9624</v>
      </c>
      <c r="R462" t="str">
        <f t="shared" si="222"/>
        <v>Medium</v>
      </c>
      <c r="T462" s="1"/>
      <c r="U462" s="1"/>
      <c r="V462" s="1" t="s">
        <v>177</v>
      </c>
      <c r="W462" s="6" t="str">
        <f t="shared" si="223"/>
        <v>7</v>
      </c>
      <c r="X462" t="str">
        <f t="shared" si="224"/>
        <v>July</v>
      </c>
      <c r="Y462" s="2" t="str">
        <f t="shared" si="225"/>
        <v>10</v>
      </c>
      <c r="Z462" s="2" t="str">
        <f t="shared" si="226"/>
        <v>October</v>
      </c>
      <c r="AA462" s="1" t="s">
        <v>135</v>
      </c>
      <c r="AB462" s="1" t="str">
        <f t="shared" si="227"/>
        <v>8</v>
      </c>
      <c r="AC462" s="1" t="str">
        <f t="shared" si="228"/>
        <v>August</v>
      </c>
      <c r="AD462" s="1" t="str">
        <f t="shared" si="229"/>
        <v>10</v>
      </c>
      <c r="AE462" s="1" t="str">
        <f t="shared" si="230"/>
        <v>October</v>
      </c>
      <c r="AF462" s="1" t="s">
        <v>24375</v>
      </c>
      <c r="AG462" s="1" t="str">
        <f t="shared" si="208"/>
        <v xml:space="preserve">Seed </v>
      </c>
      <c r="AH462" s="2" t="str">
        <f t="shared" si="209"/>
        <v>Sow spring in situ. Most of the seed usually germinates within a few days of sowing.</v>
      </c>
      <c r="AI462" s="1" t="s">
        <v>562</v>
      </c>
      <c r="AJ462" s="1" t="s">
        <v>1</v>
      </c>
      <c r="AK462" s="1" t="s">
        <v>17104</v>
      </c>
      <c r="AL462" s="1" t="str">
        <f t="shared" si="219"/>
        <v>Unscented</v>
      </c>
      <c r="AM462" s="1" t="b">
        <v>0</v>
      </c>
      <c r="AN462" s="1" t="b">
        <v>0</v>
      </c>
      <c r="AO462" s="1" t="b">
        <v>0</v>
      </c>
      <c r="AP462" s="5" t="s">
        <v>28</v>
      </c>
      <c r="AQ462" s="5" t="str">
        <f t="shared" si="210"/>
        <v>Light, Medium, Heavy</v>
      </c>
      <c r="AR462" s="1" t="s">
        <v>30</v>
      </c>
      <c r="AS462" s="1" t="str">
        <f t="shared" si="220"/>
        <v>None</v>
      </c>
      <c r="AT462" s="1" t="str">
        <f t="shared" si="211"/>
        <v>Full</v>
      </c>
      <c r="AU462" s="1" t="s">
        <v>29</v>
      </c>
      <c r="AV462" s="1" t="str">
        <f t="shared" si="212"/>
        <v>Moist</v>
      </c>
      <c r="AW462" s="1" t="s">
        <v>12</v>
      </c>
      <c r="AX462" s="1" t="str">
        <f t="shared" si="213"/>
        <v>Acid, Neutral, Alkaline</v>
      </c>
      <c r="AY462" s="1" t="b">
        <v>0</v>
      </c>
      <c r="AZ462" s="1" t="b">
        <v>0</v>
      </c>
      <c r="BA462" s="1" t="b">
        <v>0</v>
      </c>
      <c r="BC462" t="str">
        <f t="shared" si="214"/>
        <v>FALSE</v>
      </c>
      <c r="BE462" t="str">
        <f t="shared" si="215"/>
        <v>FALSE</v>
      </c>
      <c r="BF462" s="1" t="b">
        <v>1</v>
      </c>
      <c r="BG462" s="1" t="b">
        <v>0</v>
      </c>
      <c r="BH462" s="1" t="b">
        <v>1</v>
      </c>
      <c r="BJ462" s="1" t="str">
        <f t="shared" si="216"/>
        <v>FALSE</v>
      </c>
      <c r="BL462" t="str">
        <f t="shared" si="217"/>
        <v>FALSE</v>
      </c>
      <c r="BM462" s="1" t="b">
        <v>0</v>
      </c>
      <c r="BN462" s="1" t="b">
        <v>0</v>
      </c>
      <c r="BO462" s="1">
        <f t="shared" si="221"/>
        <v>7</v>
      </c>
      <c r="BP462" s="1" t="s">
        <v>563</v>
      </c>
      <c r="BQ462" s="1" cm="1">
        <f t="array" ref="BQ462">_xlfn.IFS(BP462="None Known",0, LEN(BP462)&gt;500, 5,LEN(BP462)&gt;400, 4, LEN(BP462)&gt;300, 3, LEN(BP462)&gt;200, 2, LEN(BP462)&gt;1, 1)</f>
        <v>1</v>
      </c>
      <c r="BR462" s="16" t="s">
        <v>25273</v>
      </c>
      <c r="BS462" s="1">
        <v>2</v>
      </c>
      <c r="BT462" s="1" t="s">
        <v>31</v>
      </c>
      <c r="BU462" s="1">
        <v>0</v>
      </c>
      <c r="BV462" s="1" t="s">
        <v>9625</v>
      </c>
      <c r="BW462" s="1" t="s">
        <v>564</v>
      </c>
      <c r="BX462" s="1"/>
      <c r="BY462" t="str">
        <f>_xlfn.XLOOKUP($B462,Img_lookup!A:A,Img_lookup!B:B, "Not available")</f>
        <v>ee872f3b-42de-4b50-810c-96888863ae3a</v>
      </c>
      <c r="BZ462" t="str">
        <f>_xlfn.XLOOKUP($B462,Img_lookup!A:A,Img_lookup!C:C, "Not available")</f>
        <v>Starr-050222-4156-Chenopodium murale-habit-Mokuauia-Oahu (24619155572).jpg</v>
      </c>
      <c r="CA462" t="str">
        <f>_xlfn.XLOOKUP($B462,Img_lookup!A:A,Img_lookup!D:D, "Not available")</f>
        <v>Forest and Kim Starr</v>
      </c>
      <c r="CB462" t="str">
        <f>_xlfn.XLOOKUP($B462,Img_lookup!A:A,Img_lookup!E:E, "https://imgur.com/aT5wafe")</f>
        <v>https://api.openverse.engineering/v1/images/ee872f3b-42de-4b50-810c-96888863ae3a/thumb/</v>
      </c>
    </row>
    <row r="463" spans="1:80" ht="409.6" x14ac:dyDescent="0.15">
      <c r="A463" s="1" t="s">
        <v>210</v>
      </c>
      <c r="B463" s="1" t="s">
        <v>12290</v>
      </c>
      <c r="C463" s="1" t="s">
        <v>12291</v>
      </c>
      <c r="E463" s="1" t="s">
        <v>9343</v>
      </c>
      <c r="F463" s="1" t="s">
        <v>85</v>
      </c>
      <c r="G463" s="1" t="s">
        <v>85</v>
      </c>
      <c r="H463" s="11" t="str">
        <f t="shared" si="231"/>
        <v>Annual</v>
      </c>
      <c r="J463" s="1">
        <v>0.60000002399999997</v>
      </c>
      <c r="L463" t="str" cm="1">
        <f t="array" ref="L463">_xlfn.IFS(J463+K463="", "Unknown", J463+K463&gt;3, "Large", J463+K463&gt;0.5, "Medium", J463+K463&gt;0, "Small")</f>
        <v>Medium</v>
      </c>
      <c r="N463" cm="1">
        <f t="array" ref="N463">IF($M463="",INDEX($M$2:$M$2176,MATCH(1,INDEX(($A$2:$A$2176=$A463)*($M$2:$M$2176&lt;&gt;""),0),0)),$M463)</f>
        <v>7</v>
      </c>
      <c r="O463" s="2" t="str">
        <f t="shared" si="218"/>
        <v>Seasonal outdoors</v>
      </c>
      <c r="P463" s="1" t="s">
        <v>12292</v>
      </c>
      <c r="R463" t="str">
        <f t="shared" si="222"/>
        <v>Medium</v>
      </c>
      <c r="T463" s="1"/>
      <c r="U463" s="1"/>
      <c r="V463" s="1" t="s">
        <v>177</v>
      </c>
      <c r="W463" s="6" t="str">
        <f t="shared" si="223"/>
        <v>7</v>
      </c>
      <c r="X463" t="str">
        <f t="shared" si="224"/>
        <v>July</v>
      </c>
      <c r="Y463" s="2" t="str">
        <f t="shared" si="225"/>
        <v>10</v>
      </c>
      <c r="Z463" s="2" t="str">
        <f t="shared" si="226"/>
        <v>October</v>
      </c>
      <c r="AA463" s="1" t="s">
        <v>135</v>
      </c>
      <c r="AB463" s="1" t="str">
        <f t="shared" si="227"/>
        <v>8</v>
      </c>
      <c r="AC463" s="1" t="str">
        <f t="shared" si="228"/>
        <v>August</v>
      </c>
      <c r="AD463" s="1" t="str">
        <f t="shared" si="229"/>
        <v>10</v>
      </c>
      <c r="AE463" s="1" t="str">
        <f t="shared" si="230"/>
        <v>October</v>
      </c>
      <c r="AF463" s="1" t="s">
        <v>24375</v>
      </c>
      <c r="AG463" s="1" t="str">
        <f t="shared" si="208"/>
        <v xml:space="preserve">Seed </v>
      </c>
      <c r="AH463" s="2" t="str">
        <f t="shared" si="209"/>
        <v>Sow spring in situ. Most of the seed usually germinates within a few days of sowing.</v>
      </c>
      <c r="AI463" s="1" t="s">
        <v>12293</v>
      </c>
      <c r="AJ463" s="1" t="s">
        <v>23808</v>
      </c>
      <c r="AK463" s="1" t="s">
        <v>17104</v>
      </c>
      <c r="AL463" s="1" t="str">
        <f t="shared" si="219"/>
        <v>Unscented</v>
      </c>
      <c r="AM463" s="1" t="b">
        <v>0</v>
      </c>
      <c r="AN463" s="1" t="b">
        <v>0</v>
      </c>
      <c r="AO463" s="1" t="b">
        <v>0</v>
      </c>
      <c r="AP463" s="5" t="s">
        <v>28</v>
      </c>
      <c r="AQ463" s="5" t="str">
        <f t="shared" si="210"/>
        <v>Light, Medium, Heavy</v>
      </c>
      <c r="AR463" s="1" t="s">
        <v>30</v>
      </c>
      <c r="AS463" s="1" t="str">
        <f t="shared" si="220"/>
        <v>None</v>
      </c>
      <c r="AT463" s="1" t="str">
        <f t="shared" si="211"/>
        <v>Full</v>
      </c>
      <c r="AU463" s="1" t="s">
        <v>11</v>
      </c>
      <c r="AV463" s="1" t="str">
        <f t="shared" si="212"/>
        <v>Dry, Moist</v>
      </c>
      <c r="AW463" s="1" t="s">
        <v>12</v>
      </c>
      <c r="AX463" s="1" t="str">
        <f t="shared" si="213"/>
        <v>Acid, Neutral, Alkaline</v>
      </c>
      <c r="AY463" s="1" t="b">
        <v>1</v>
      </c>
      <c r="AZ463" s="1" t="b">
        <v>1</v>
      </c>
      <c r="BA463" s="1" t="b">
        <v>1</v>
      </c>
      <c r="BB463" s="1" t="s">
        <v>275</v>
      </c>
      <c r="BC463" t="str">
        <f t="shared" si="214"/>
        <v>TRUE</v>
      </c>
      <c r="BE463" t="str">
        <f t="shared" si="215"/>
        <v>FALSE</v>
      </c>
      <c r="BF463" s="1" t="b">
        <v>0</v>
      </c>
      <c r="BG463" s="1" t="b">
        <v>0</v>
      </c>
      <c r="BH463" s="1" t="b">
        <v>1</v>
      </c>
      <c r="BI463" s="1" t="s">
        <v>30</v>
      </c>
      <c r="BJ463" s="1" t="str">
        <f t="shared" si="216"/>
        <v>FALSE</v>
      </c>
      <c r="BK463" s="1" t="s">
        <v>77</v>
      </c>
      <c r="BL463" t="str">
        <f t="shared" si="217"/>
        <v>TRUE</v>
      </c>
      <c r="BM463" s="1" t="b">
        <v>0</v>
      </c>
      <c r="BN463" s="1" t="b">
        <v>0</v>
      </c>
      <c r="BO463" s="1">
        <f t="shared" si="221"/>
        <v>10</v>
      </c>
      <c r="BP463" s="1" t="s">
        <v>563</v>
      </c>
      <c r="BQ463" s="1" cm="1">
        <f t="array" ref="BQ463">_xlfn.IFS(BP463="None Known",0, LEN(BP463)&gt;500, 5,LEN(BP463)&gt;400, 4, LEN(BP463)&gt;300, 3, LEN(BP463)&gt;200, 2, LEN(BP463)&gt;1, 1)</f>
        <v>1</v>
      </c>
      <c r="BR463" s="16" t="s">
        <v>25274</v>
      </c>
      <c r="BS463" s="1">
        <v>3</v>
      </c>
      <c r="BT463" s="1" t="s">
        <v>31</v>
      </c>
      <c r="BU463" s="1">
        <v>0</v>
      </c>
      <c r="BV463" s="1" t="s">
        <v>12294</v>
      </c>
      <c r="BW463" s="1" t="s">
        <v>564</v>
      </c>
      <c r="BX463" s="1"/>
      <c r="BY463" t="str">
        <f>_xlfn.XLOOKUP($B463,Img_lookup!A:A,Img_lookup!B:B, "Not available")</f>
        <v>c819ab77-e959-45b7-926f-0e4d3988b8c0</v>
      </c>
      <c r="BZ463" t="str">
        <f>_xlfn.XLOOKUP($B463,Img_lookup!A:A,Img_lookup!C:C, "Not available")</f>
        <v>stamp 'Chenopodium Pallidicaule' (Bolivia 2011)</v>
      </c>
      <c r="CA463" t="str">
        <f>_xlfn.XLOOKUP($B463,Img_lookup!A:A,Img_lookup!D:D, "Not available")</f>
        <v>Sasha India</v>
      </c>
      <c r="CB463" t="str">
        <f>_xlfn.XLOOKUP($B463,Img_lookup!A:A,Img_lookup!E:E, "https://imgur.com/aT5wafe")</f>
        <v>https://api.openverse.engineering/v1/images/c819ab77-e959-45b7-926f-0e4d3988b8c0/thumb/</v>
      </c>
    </row>
    <row r="464" spans="1:80" ht="409.6" x14ac:dyDescent="0.15">
      <c r="A464" s="1" t="s">
        <v>210</v>
      </c>
      <c r="B464" s="1" t="s">
        <v>8482</v>
      </c>
      <c r="C464" s="1" t="s">
        <v>8483</v>
      </c>
      <c r="E464" s="1" t="s">
        <v>8484</v>
      </c>
      <c r="F464" s="1" t="s">
        <v>85</v>
      </c>
      <c r="G464" s="1" t="s">
        <v>85</v>
      </c>
      <c r="H464" s="11" t="str">
        <f t="shared" si="231"/>
        <v>Annual</v>
      </c>
      <c r="J464" s="1">
        <v>1.5</v>
      </c>
      <c r="K464" s="1">
        <v>0.25</v>
      </c>
      <c r="L464" t="str" cm="1">
        <f t="array" ref="L464">_xlfn.IFS(J464+K464="", "Unknown", J464+K464&gt;3, "Large", J464+K464&gt;0.5, "Medium", J464+K464&gt;0, "Small")</f>
        <v>Medium</v>
      </c>
      <c r="N464" cm="1">
        <f t="array" ref="N464">IF($M464="",INDEX($M$2:$M$2176,MATCH(1,INDEX(($A$2:$A$2176=$A464)*($M$2:$M$2176&lt;&gt;""),0),0)),$M464)</f>
        <v>7</v>
      </c>
      <c r="O464" s="2" t="str">
        <f t="shared" si="218"/>
        <v>Seasonal outdoors</v>
      </c>
      <c r="P464" s="1" t="s">
        <v>8485</v>
      </c>
      <c r="R464" t="str">
        <f t="shared" si="222"/>
        <v>Medium</v>
      </c>
      <c r="T464" s="1"/>
      <c r="U464" s="1"/>
      <c r="V464" s="1" t="s">
        <v>51</v>
      </c>
      <c r="W464" s="6" t="str">
        <f t="shared" si="223"/>
        <v>7</v>
      </c>
      <c r="X464" t="str">
        <f t="shared" si="224"/>
        <v>July</v>
      </c>
      <c r="Y464" s="2" t="str">
        <f t="shared" si="225"/>
        <v>8</v>
      </c>
      <c r="Z464" s="2" t="str">
        <f t="shared" si="226"/>
        <v>August</v>
      </c>
      <c r="AA464" s="1" t="s">
        <v>427</v>
      </c>
      <c r="AB464" s="1" t="str">
        <f t="shared" si="227"/>
        <v>8</v>
      </c>
      <c r="AC464" s="1" t="str">
        <f t="shared" si="228"/>
        <v>August</v>
      </c>
      <c r="AD464" s="1" t="str">
        <f t="shared" si="229"/>
        <v>9</v>
      </c>
      <c r="AE464" s="1" t="str">
        <f t="shared" si="230"/>
        <v>September</v>
      </c>
      <c r="AF464" s="1" t="s">
        <v>24377</v>
      </c>
      <c r="AG464" s="1" t="str">
        <f t="shared" si="208"/>
        <v xml:space="preserve">Seed </v>
      </c>
      <c r="AH464" s="2" t="str">
        <f t="shared" si="209"/>
        <v>Sow April in situ. The seed can either be sown broadcast or in rows about 25cm apart, thinning the plants to about every 10cm. Germination is rapid, even in fairly dry conditions. Be careful not to weed out the seedlings because they look very similar to some common garden weeds[K].</v>
      </c>
      <c r="AI464" s="1" t="s">
        <v>8486</v>
      </c>
      <c r="AJ464" s="1" t="s">
        <v>23808</v>
      </c>
      <c r="AK464" s="1" t="s">
        <v>17104</v>
      </c>
      <c r="AL464" s="1" t="str">
        <f t="shared" si="219"/>
        <v>Unscented</v>
      </c>
      <c r="AM464" s="1" t="b">
        <v>0</v>
      </c>
      <c r="AN464" s="1" t="b">
        <v>0</v>
      </c>
      <c r="AO464" s="1" t="b">
        <v>0</v>
      </c>
      <c r="AP464" s="5" t="s">
        <v>28</v>
      </c>
      <c r="AQ464" s="5" t="str">
        <f t="shared" si="210"/>
        <v>Light, Medium, Heavy</v>
      </c>
      <c r="AR464" s="1" t="s">
        <v>30</v>
      </c>
      <c r="AS464" s="1" t="str">
        <f t="shared" si="220"/>
        <v>None</v>
      </c>
      <c r="AT464" s="1" t="str">
        <f t="shared" si="211"/>
        <v>Full</v>
      </c>
      <c r="AU464" s="1" t="s">
        <v>29</v>
      </c>
      <c r="AV464" s="1" t="str">
        <f t="shared" si="212"/>
        <v>Moist</v>
      </c>
      <c r="AW464" s="1" t="s">
        <v>12</v>
      </c>
      <c r="AX464" s="1" t="str">
        <f t="shared" si="213"/>
        <v>Acid, Neutral, Alkaline</v>
      </c>
      <c r="AY464" s="1" t="b">
        <v>0</v>
      </c>
      <c r="AZ464" s="1" t="b">
        <v>1</v>
      </c>
      <c r="BA464" s="1" t="b">
        <v>1</v>
      </c>
      <c r="BB464" s="1" t="s">
        <v>275</v>
      </c>
      <c r="BC464" t="str">
        <f t="shared" si="214"/>
        <v>TRUE</v>
      </c>
      <c r="BE464" t="str">
        <f t="shared" si="215"/>
        <v>FALSE</v>
      </c>
      <c r="BF464" s="1" t="b">
        <v>0</v>
      </c>
      <c r="BG464" s="1" t="b">
        <v>0</v>
      </c>
      <c r="BH464" s="1" t="b">
        <v>1</v>
      </c>
      <c r="BI464" s="1" t="s">
        <v>30</v>
      </c>
      <c r="BJ464" s="1" t="str">
        <f t="shared" si="216"/>
        <v>FALSE</v>
      </c>
      <c r="BK464" s="1" t="s">
        <v>77</v>
      </c>
      <c r="BL464" t="str">
        <f t="shared" si="217"/>
        <v>TRUE</v>
      </c>
      <c r="BM464" s="1" t="b">
        <v>0</v>
      </c>
      <c r="BN464" s="1" t="b">
        <v>0</v>
      </c>
      <c r="BO464" s="1">
        <f t="shared" si="221"/>
        <v>15</v>
      </c>
      <c r="BP464" s="1" t="s">
        <v>8487</v>
      </c>
      <c r="BQ464" s="1" cm="1">
        <f t="array" ref="BQ464">_xlfn.IFS(BP464="None Known",0, LEN(BP464)&gt;500, 5,LEN(BP464)&gt;400, 4, LEN(BP464)&gt;300, 3, LEN(BP464)&gt;200, 2, LEN(BP464)&gt;1, 1)</f>
        <v>3</v>
      </c>
      <c r="BR464" s="16" t="s">
        <v>25275</v>
      </c>
      <c r="BS464" s="1">
        <v>4</v>
      </c>
      <c r="BT464" s="1" t="s">
        <v>31</v>
      </c>
      <c r="BU464" s="1">
        <v>0</v>
      </c>
      <c r="BW464" s="1" t="s">
        <v>564</v>
      </c>
      <c r="BX464" s="1"/>
      <c r="BY464" t="str">
        <f>_xlfn.XLOOKUP($B464,Img_lookup!A:A,Img_lookup!B:B, "Not available")</f>
        <v>3ebb4c1b-d82c-4695-9020-5e1b69d36bb1</v>
      </c>
      <c r="BZ464" t="str">
        <f>_xlfn.XLOOKUP($B464,Img_lookup!A:A,Img_lookup!C:C, "Not available")</f>
        <v>Chenopodium quinoa o arroz del Per√∫</v>
      </c>
      <c r="CA464" t="str">
        <f>_xlfn.XLOOKUP($B464,Img_lookup!A:A,Img_lookup!D:D, "Not available")</f>
        <v>M. Martin Vicente</v>
      </c>
      <c r="CB464" t="str">
        <f>_xlfn.XLOOKUP($B464,Img_lookup!A:A,Img_lookup!E:E, "https://imgur.com/aT5wafe")</f>
        <v>https://api.openverse.engineering/v1/images/3ebb4c1b-d82c-4695-9020-5e1b69d36bb1/thumb/</v>
      </c>
    </row>
    <row r="465" spans="1:80" ht="409.6" x14ac:dyDescent="0.15">
      <c r="A465" s="1" t="s">
        <v>210</v>
      </c>
      <c r="B465" s="1" t="s">
        <v>558</v>
      </c>
      <c r="C465" s="1" t="s">
        <v>559</v>
      </c>
      <c r="E465" s="1" t="s">
        <v>560</v>
      </c>
      <c r="F465" s="1" t="s">
        <v>85</v>
      </c>
      <c r="G465" s="1" t="s">
        <v>85</v>
      </c>
      <c r="H465" s="11" t="str">
        <f t="shared" si="231"/>
        <v>Annual</v>
      </c>
      <c r="J465" s="1">
        <v>0.60000002399999997</v>
      </c>
      <c r="L465" t="str" cm="1">
        <f t="array" ref="L465">_xlfn.IFS(J465+K465="", "Unknown", J465+K465&gt;3, "Large", J465+K465&gt;0.5, "Medium", J465+K465&gt;0, "Small")</f>
        <v>Medium</v>
      </c>
      <c r="N465" cm="1">
        <f t="array" ref="N465">IF($M465="",INDEX($M$2:$M$2176,MATCH(1,INDEX(($A$2:$A$2176=$A465)*($M$2:$M$2176&lt;&gt;""),0),0)),$M465)</f>
        <v>7</v>
      </c>
      <c r="O465" s="2" t="str">
        <f t="shared" si="218"/>
        <v>Seasonal outdoors</v>
      </c>
      <c r="P465" s="1" t="s">
        <v>561</v>
      </c>
      <c r="R465" t="str">
        <f t="shared" si="222"/>
        <v>Medium</v>
      </c>
      <c r="T465" s="1"/>
      <c r="U465" s="1"/>
      <c r="V465" s="1" t="s">
        <v>177</v>
      </c>
      <c r="W465" s="6" t="str">
        <f t="shared" si="223"/>
        <v>7</v>
      </c>
      <c r="X465" t="str">
        <f t="shared" si="224"/>
        <v>July</v>
      </c>
      <c r="Y465" s="2" t="str">
        <f t="shared" si="225"/>
        <v>10</v>
      </c>
      <c r="Z465" s="2" t="str">
        <f t="shared" si="226"/>
        <v>October</v>
      </c>
      <c r="AA465" s="1" t="s">
        <v>135</v>
      </c>
      <c r="AB465" s="1" t="str">
        <f t="shared" si="227"/>
        <v>8</v>
      </c>
      <c r="AC465" s="1" t="str">
        <f t="shared" si="228"/>
        <v>August</v>
      </c>
      <c r="AD465" s="1" t="str">
        <f t="shared" si="229"/>
        <v>10</v>
      </c>
      <c r="AE465" s="1" t="str">
        <f t="shared" si="230"/>
        <v>October</v>
      </c>
      <c r="AF465" s="1" t="s">
        <v>24375</v>
      </c>
      <c r="AG465" s="1" t="str">
        <f t="shared" si="208"/>
        <v xml:space="preserve">Seed </v>
      </c>
      <c r="AH465" s="2" t="str">
        <f t="shared" si="209"/>
        <v>Sow spring in situ. Most of the seed usually germinates within a few days of sowing.</v>
      </c>
      <c r="AI465" s="1" t="s">
        <v>562</v>
      </c>
      <c r="AJ465" s="1" t="s">
        <v>1</v>
      </c>
      <c r="AK465" s="1" t="s">
        <v>17104</v>
      </c>
      <c r="AL465" s="1" t="str">
        <f t="shared" si="219"/>
        <v>Unscented</v>
      </c>
      <c r="AM465" s="1" t="b">
        <v>0</v>
      </c>
      <c r="AN465" s="1" t="b">
        <v>0</v>
      </c>
      <c r="AO465" s="1" t="b">
        <v>0</v>
      </c>
      <c r="AP465" s="5" t="s">
        <v>28</v>
      </c>
      <c r="AQ465" s="5" t="str">
        <f t="shared" si="210"/>
        <v>Light, Medium, Heavy</v>
      </c>
      <c r="AR465" s="1" t="s">
        <v>30</v>
      </c>
      <c r="AS465" s="1" t="str">
        <f t="shared" si="220"/>
        <v>None</v>
      </c>
      <c r="AT465" s="1" t="str">
        <f t="shared" si="211"/>
        <v>Full</v>
      </c>
      <c r="AU465" s="1" t="s">
        <v>29</v>
      </c>
      <c r="AV465" s="1" t="str">
        <f t="shared" si="212"/>
        <v>Moist</v>
      </c>
      <c r="AW465" s="1" t="s">
        <v>12</v>
      </c>
      <c r="AX465" s="1" t="str">
        <f t="shared" si="213"/>
        <v>Acid, Neutral, Alkaline</v>
      </c>
      <c r="AY465" s="1" t="b">
        <v>0</v>
      </c>
      <c r="AZ465" s="1" t="b">
        <v>0</v>
      </c>
      <c r="BA465" s="1" t="b">
        <v>0</v>
      </c>
      <c r="BC465" t="str">
        <f t="shared" si="214"/>
        <v>FALSE</v>
      </c>
      <c r="BE465" t="str">
        <f t="shared" si="215"/>
        <v>FALSE</v>
      </c>
      <c r="BF465" s="1" t="b">
        <v>0</v>
      </c>
      <c r="BG465" s="1" t="b">
        <v>0</v>
      </c>
      <c r="BH465" s="1" t="b">
        <v>0</v>
      </c>
      <c r="BJ465" s="1" t="str">
        <f t="shared" si="216"/>
        <v>FALSE</v>
      </c>
      <c r="BL465" t="str">
        <f t="shared" si="217"/>
        <v>FALSE</v>
      </c>
      <c r="BM465" s="1" t="b">
        <v>0</v>
      </c>
      <c r="BN465" s="1" t="b">
        <v>0</v>
      </c>
      <c r="BO465" s="1">
        <f t="shared" si="221"/>
        <v>7</v>
      </c>
      <c r="BP465" s="1" t="s">
        <v>563</v>
      </c>
      <c r="BQ465" s="1" cm="1">
        <f t="array" ref="BQ465">_xlfn.IFS(BP465="None Known",0, LEN(BP465)&gt;500, 5,LEN(BP465)&gt;400, 4, LEN(BP465)&gt;300, 3, LEN(BP465)&gt;200, 2, LEN(BP465)&gt;1, 1)</f>
        <v>1</v>
      </c>
      <c r="BR465" s="16" t="s">
        <v>25397</v>
      </c>
      <c r="BS465" s="1">
        <v>2</v>
      </c>
      <c r="BT465" s="1" t="s">
        <v>31</v>
      </c>
      <c r="BU465" s="1">
        <v>0</v>
      </c>
      <c r="BW465" s="1" t="s">
        <v>564</v>
      </c>
      <c r="BX465" s="1"/>
      <c r="BY465" t="str">
        <f>_xlfn.XLOOKUP($B465,Img_lookup!A:A,Img_lookup!B:B, "Not available")</f>
        <v>02cf82b6-ad7f-4718-990b-fe4240ba556b</v>
      </c>
      <c r="BZ465" t="str">
        <f>_xlfn.XLOOKUP($B465,Img_lookup!A:A,Img_lookup!C:C, "Not available")</f>
        <v>Chenopodium rubrum. Lias floor. Rhoose Quarry 1975</v>
      </c>
      <c r="CA465" t="str">
        <f>_xlfn.XLOOKUP($B465,Img_lookup!A:A,Img_lookup!D:D, "Not available")</f>
        <v>Mary Gillham Archive Project</v>
      </c>
      <c r="CB465" t="str">
        <f>_xlfn.XLOOKUP($B465,Img_lookup!A:A,Img_lookup!E:E, "https://imgur.com/aT5wafe")</f>
        <v>https://api.openverse.engineering/v1/images/02cf82b6-ad7f-4718-990b-fe4240ba556b/thumb/</v>
      </c>
    </row>
    <row r="466" spans="1:80" ht="384" x14ac:dyDescent="0.15">
      <c r="A466" s="1" t="s">
        <v>210</v>
      </c>
      <c r="B466" s="1" t="s">
        <v>16731</v>
      </c>
      <c r="D466" s="1" t="s">
        <v>16732</v>
      </c>
      <c r="E466" s="1" t="s">
        <v>16733</v>
      </c>
      <c r="F466" s="1" t="s">
        <v>85</v>
      </c>
      <c r="G466" s="1" t="s">
        <v>85</v>
      </c>
      <c r="H466" s="11" t="str">
        <f t="shared" si="231"/>
        <v>Annual</v>
      </c>
      <c r="J466" s="1">
        <v>1.2000000479999999</v>
      </c>
      <c r="L466" t="str" cm="1">
        <f t="array" ref="L466">_xlfn.IFS(J466+K466="", "Unknown", J466+K466&gt;3, "Large", J466+K466&gt;0.5, "Medium", J466+K466&gt;0, "Small")</f>
        <v>Medium</v>
      </c>
      <c r="N466" cm="1">
        <f t="array" ref="N466">IF($M466="",INDEX($M$2:$M$2176,MATCH(1,INDEX(($A$2:$A$2176=$A466)*($M$2:$M$2176&lt;&gt;""),0),0)),$M466)</f>
        <v>7</v>
      </c>
      <c r="O466" s="2" t="str">
        <f t="shared" si="218"/>
        <v>Seasonal outdoors</v>
      </c>
      <c r="P466" s="1" t="s">
        <v>16734</v>
      </c>
      <c r="R466" t="str">
        <f t="shared" si="222"/>
        <v>Medium</v>
      </c>
      <c r="T466" s="1"/>
      <c r="U466" s="1"/>
      <c r="V466" s="1" t="s">
        <v>177</v>
      </c>
      <c r="W466" s="6" t="str">
        <f t="shared" si="223"/>
        <v>7</v>
      </c>
      <c r="X466" t="str">
        <f t="shared" si="224"/>
        <v>July</v>
      </c>
      <c r="Y466" s="2" t="str">
        <f t="shared" si="225"/>
        <v>10</v>
      </c>
      <c r="Z466" s="2" t="str">
        <f t="shared" si="226"/>
        <v>October</v>
      </c>
      <c r="AA466" s="1" t="s">
        <v>135</v>
      </c>
      <c r="AB466" s="1" t="str">
        <f t="shared" si="227"/>
        <v>8</v>
      </c>
      <c r="AC466" s="1" t="str">
        <f t="shared" si="228"/>
        <v>August</v>
      </c>
      <c r="AD466" s="1" t="str">
        <f t="shared" si="229"/>
        <v>10</v>
      </c>
      <c r="AE466" s="1" t="str">
        <f t="shared" si="230"/>
        <v>October</v>
      </c>
      <c r="AF466" s="1" t="s">
        <v>24375</v>
      </c>
      <c r="AG466" s="1" t="str">
        <f t="shared" si="208"/>
        <v xml:space="preserve">Seed </v>
      </c>
      <c r="AH466" s="2" t="str">
        <f t="shared" si="209"/>
        <v>Sow spring in situ. Most of the seed usually germinates within a few days of sowing.</v>
      </c>
      <c r="AI466" s="1" t="s">
        <v>16735</v>
      </c>
      <c r="AJ466" s="1" t="s">
        <v>1</v>
      </c>
      <c r="AK466" s="1" t="s">
        <v>17104</v>
      </c>
      <c r="AL466" s="1" t="str">
        <f t="shared" si="219"/>
        <v>Unscented</v>
      </c>
      <c r="AM466" s="1" t="b">
        <v>0</v>
      </c>
      <c r="AN466" s="1" t="b">
        <v>0</v>
      </c>
      <c r="AO466" s="1" t="b">
        <v>0</v>
      </c>
      <c r="AP466" s="5" t="s">
        <v>28</v>
      </c>
      <c r="AQ466" s="5" t="str">
        <f t="shared" si="210"/>
        <v>Light, Medium, Heavy</v>
      </c>
      <c r="AR466" s="1" t="s">
        <v>30</v>
      </c>
      <c r="AS466" s="1" t="str">
        <f t="shared" si="220"/>
        <v>None</v>
      </c>
      <c r="AT466" s="1" t="str">
        <f t="shared" si="211"/>
        <v>Full</v>
      </c>
      <c r="AU466" s="1" t="s">
        <v>29</v>
      </c>
      <c r="AV466" s="1" t="str">
        <f t="shared" si="212"/>
        <v>Moist</v>
      </c>
      <c r="AW466" s="1" t="s">
        <v>12</v>
      </c>
      <c r="AX466" s="1" t="str">
        <f t="shared" si="213"/>
        <v>Acid, Neutral, Alkaline</v>
      </c>
      <c r="AY466" s="1" t="b">
        <v>0</v>
      </c>
      <c r="AZ466" s="1" t="b">
        <v>0</v>
      </c>
      <c r="BA466" s="1" t="b">
        <v>0</v>
      </c>
      <c r="BC466" t="str">
        <f t="shared" si="214"/>
        <v>FALSE</v>
      </c>
      <c r="BE466" t="str">
        <f t="shared" si="215"/>
        <v>FALSE</v>
      </c>
      <c r="BF466" s="1" t="b">
        <v>0</v>
      </c>
      <c r="BG466" s="1" t="b">
        <v>0</v>
      </c>
      <c r="BH466" s="1" t="b">
        <v>0</v>
      </c>
      <c r="BJ466" s="1" t="str">
        <f t="shared" si="216"/>
        <v>FALSE</v>
      </c>
      <c r="BL466" t="str">
        <f t="shared" si="217"/>
        <v>FALSE</v>
      </c>
      <c r="BM466" s="1" t="b">
        <v>0</v>
      </c>
      <c r="BN466" s="1" t="b">
        <v>0</v>
      </c>
      <c r="BO466" s="1">
        <f t="shared" si="221"/>
        <v>8</v>
      </c>
      <c r="BP466" s="1" t="s">
        <v>16736</v>
      </c>
      <c r="BQ466" s="1" cm="1">
        <f t="array" ref="BQ466">_xlfn.IFS(BP466="None Known",0, LEN(BP466)&gt;500, 5,LEN(BP466)&gt;400, 4, LEN(BP466)&gt;300, 3, LEN(BP466)&gt;200, 2, LEN(BP466)&gt;1, 1)</f>
        <v>1</v>
      </c>
      <c r="BR466" s="16" t="s">
        <v>25398</v>
      </c>
      <c r="BS466" s="1">
        <v>2</v>
      </c>
      <c r="BT466" s="1" t="s">
        <v>16737</v>
      </c>
      <c r="BU466" s="1">
        <v>1</v>
      </c>
      <c r="BV466" s="1" t="s">
        <v>864</v>
      </c>
      <c r="BW466" s="1" t="s">
        <v>564</v>
      </c>
      <c r="BX466" s="1"/>
      <c r="BY466" t="str">
        <f>_xlfn.XLOOKUP($B466,Img_lookup!A:A,Img_lookup!B:B, "Not available")</f>
        <v>09f2d83c-6a82-4072-bd5e-6ef2b49f6ca6</v>
      </c>
      <c r="BZ466" t="str">
        <f>_xlfn.XLOOKUP($B466,Img_lookup!A:A,Img_lookup!C:C, "Not available")</f>
        <v>Chenopodium schraderianum Schult.</v>
      </c>
      <c r="CA466" t="str">
        <f>_xlfn.XLOOKUP($B466,Img_lookup!A:A,Img_lookup!D:D, "Not available")</f>
        <v>A. Pappi</v>
      </c>
      <c r="CB466" t="str">
        <f>_xlfn.XLOOKUP($B466,Img_lookup!A:A,Img_lookup!E:E, "https://imgur.com/aT5wafe")</f>
        <v>https://api.openverse.engineering/v1/images/09f2d83c-6a82-4072-bd5e-6ef2b49f6ca6/thumb/</v>
      </c>
    </row>
    <row r="467" spans="1:80" ht="409.6" x14ac:dyDescent="0.15">
      <c r="A467" s="1" t="s">
        <v>210</v>
      </c>
      <c r="B467" s="1" t="s">
        <v>14378</v>
      </c>
      <c r="C467" s="1" t="s">
        <v>14379</v>
      </c>
      <c r="D467" s="1" t="s">
        <v>14380</v>
      </c>
      <c r="E467" s="1" t="s">
        <v>14381</v>
      </c>
      <c r="F467" s="1" t="s">
        <v>85</v>
      </c>
      <c r="G467" s="1" t="s">
        <v>85</v>
      </c>
      <c r="H467" s="11" t="str">
        <f t="shared" si="231"/>
        <v>Annual</v>
      </c>
      <c r="J467" s="1">
        <v>0.30000001199999998</v>
      </c>
      <c r="L467" t="str" cm="1">
        <f t="array" ref="L467">_xlfn.IFS(J467+K467="", "Unknown", J467+K467&gt;3, "Large", J467+K467&gt;0.5, "Medium", J467+K467&gt;0, "Small")</f>
        <v>Small</v>
      </c>
      <c r="M467" s="1">
        <v>4</v>
      </c>
      <c r="N467" cm="1">
        <f t="array" ref="N467">IF($M467="",INDEX($M$2:$M$2176,MATCH(1,INDEX(($A$2:$A$2176=$A467)*($M$2:$M$2176&lt;&gt;""),0),0)),$M467)</f>
        <v>4</v>
      </c>
      <c r="O467" s="2" t="str">
        <f t="shared" si="218"/>
        <v>Hardy to cold</v>
      </c>
      <c r="P467" s="1" t="s">
        <v>14382</v>
      </c>
      <c r="R467" t="str">
        <f t="shared" si="222"/>
        <v>Medium</v>
      </c>
      <c r="T467" s="1"/>
      <c r="U467" s="1"/>
      <c r="V467" s="1" t="s">
        <v>108</v>
      </c>
      <c r="W467" s="6" t="str">
        <f t="shared" si="223"/>
        <v>7</v>
      </c>
      <c r="X467" t="str">
        <f t="shared" si="224"/>
        <v>July</v>
      </c>
      <c r="Y467" s="2" t="str">
        <f t="shared" si="225"/>
        <v>9</v>
      </c>
      <c r="Z467" s="2" t="str">
        <f t="shared" si="226"/>
        <v>September</v>
      </c>
      <c r="AA467" s="1" t="s">
        <v>135</v>
      </c>
      <c r="AB467" s="1" t="str">
        <f t="shared" si="227"/>
        <v>8</v>
      </c>
      <c r="AC467" s="1" t="str">
        <f t="shared" si="228"/>
        <v>August</v>
      </c>
      <c r="AD467" s="1" t="str">
        <f t="shared" si="229"/>
        <v>10</v>
      </c>
      <c r="AE467" s="1" t="str">
        <f t="shared" si="230"/>
        <v>October</v>
      </c>
      <c r="AF467" s="1" t="s">
        <v>24375</v>
      </c>
      <c r="AG467" s="1" t="str">
        <f t="shared" si="208"/>
        <v xml:space="preserve">Seed </v>
      </c>
      <c r="AH467" s="2" t="str">
        <f t="shared" si="209"/>
        <v>Sow spring in situ. Most of the seed usually germinates within a few days of sowing.</v>
      </c>
      <c r="AI467" s="1" t="s">
        <v>14383</v>
      </c>
      <c r="AJ467" s="1" t="s">
        <v>1</v>
      </c>
      <c r="AK467" s="1" t="s">
        <v>17104</v>
      </c>
      <c r="AL467" s="1" t="str">
        <f t="shared" si="219"/>
        <v>Scented</v>
      </c>
      <c r="AM467" s="1" t="b">
        <v>1</v>
      </c>
      <c r="AN467" s="1" t="b">
        <v>0</v>
      </c>
      <c r="AO467" s="1" t="b">
        <v>0</v>
      </c>
      <c r="AP467" s="5" t="s">
        <v>28</v>
      </c>
      <c r="AQ467" s="5" t="str">
        <f t="shared" si="210"/>
        <v>Light, Medium, Heavy</v>
      </c>
      <c r="AR467" s="1" t="s">
        <v>30</v>
      </c>
      <c r="AS467" s="1" t="str">
        <f t="shared" si="220"/>
        <v>None</v>
      </c>
      <c r="AT467" s="1" t="str">
        <f t="shared" si="211"/>
        <v>Full</v>
      </c>
      <c r="AU467" s="1" t="s">
        <v>29</v>
      </c>
      <c r="AV467" s="1" t="str">
        <f t="shared" si="212"/>
        <v>Moist</v>
      </c>
      <c r="AW467" s="1" t="s">
        <v>12</v>
      </c>
      <c r="AX467" s="1" t="str">
        <f t="shared" si="213"/>
        <v>Acid, Neutral, Alkaline</v>
      </c>
      <c r="AY467" s="1" t="b">
        <v>0</v>
      </c>
      <c r="AZ467" s="1" t="b">
        <v>0</v>
      </c>
      <c r="BA467" s="1" t="b">
        <v>1</v>
      </c>
      <c r="BC467" t="str">
        <f t="shared" si="214"/>
        <v>FALSE</v>
      </c>
      <c r="BE467" t="str">
        <f t="shared" si="215"/>
        <v>FALSE</v>
      </c>
      <c r="BF467" s="1" t="b">
        <v>0</v>
      </c>
      <c r="BG467" s="1" t="b">
        <v>0</v>
      </c>
      <c r="BH467" s="1" t="b">
        <v>0</v>
      </c>
      <c r="BJ467" s="1" t="str">
        <f t="shared" si="216"/>
        <v>FALSE</v>
      </c>
      <c r="BL467" t="str">
        <f t="shared" si="217"/>
        <v>FALSE</v>
      </c>
      <c r="BM467" s="1" t="b">
        <v>0</v>
      </c>
      <c r="BN467" s="1" t="b">
        <v>0</v>
      </c>
      <c r="BO467" s="1">
        <f t="shared" si="221"/>
        <v>8</v>
      </c>
      <c r="BP467" s="1" t="s">
        <v>563</v>
      </c>
      <c r="BQ467" s="1" cm="1">
        <f t="array" ref="BQ467">_xlfn.IFS(BP467="None Known",0, LEN(BP467)&gt;500, 5,LEN(BP467)&gt;400, 4, LEN(BP467)&gt;300, 3, LEN(BP467)&gt;200, 2, LEN(BP467)&gt;1, 1)</f>
        <v>1</v>
      </c>
      <c r="BR467" s="16" t="s">
        <v>25276</v>
      </c>
      <c r="BS467" s="1">
        <v>2</v>
      </c>
      <c r="BT467" s="1" t="s">
        <v>14384</v>
      </c>
      <c r="BU467" s="1">
        <v>1</v>
      </c>
      <c r="BV467" s="1" t="s">
        <v>3476</v>
      </c>
      <c r="BW467" s="1" t="s">
        <v>564</v>
      </c>
      <c r="BX467" s="1"/>
      <c r="BY467" t="str">
        <f>_xlfn.XLOOKUP($B467,Img_lookup!A:A,Img_lookup!B:B, "Not available")</f>
        <v>cd233380-9902-4d1d-b8bb-e84f6991ce76</v>
      </c>
      <c r="BZ467" t="str">
        <f>_xlfn.XLOOKUP($B467,Img_lookup!A:A,Img_lookup!C:C, "Not available")</f>
        <v>Fir (Picea abies ), Fumitory (Fumaria officinalis), Fools Parsley (Aethusa cynapium), and Goosefoot (Chenopodium vulvaria).</v>
      </c>
      <c r="CA467" t="str">
        <f>_xlfn.XLOOKUP($B467,Img_lookup!A:A,Img_lookup!D:D, "Not available")</f>
        <v>Swallowtail Garden Seeds</v>
      </c>
      <c r="CB467" t="str">
        <f>_xlfn.XLOOKUP($B467,Img_lookup!A:A,Img_lookup!E:E, "https://imgur.com/aT5wafe")</f>
        <v>https://api.openverse.engineering/v1/images/cd233380-9902-4d1d-b8bb-e84f6991ce76/thumb/</v>
      </c>
    </row>
    <row r="468" spans="1:80" ht="409.6" x14ac:dyDescent="0.15">
      <c r="A468" s="1" t="s">
        <v>979</v>
      </c>
      <c r="B468" s="1" t="s">
        <v>12664</v>
      </c>
      <c r="C468" s="1" t="s">
        <v>12665</v>
      </c>
      <c r="E468" s="1" t="s">
        <v>12666</v>
      </c>
      <c r="F468" s="1" t="s">
        <v>22</v>
      </c>
      <c r="G468" s="1" t="s">
        <v>22</v>
      </c>
      <c r="H468" s="11" t="str">
        <f t="shared" si="231"/>
        <v>Perennial</v>
      </c>
      <c r="I468" s="1" t="s">
        <v>17107</v>
      </c>
      <c r="J468" s="1">
        <v>9</v>
      </c>
      <c r="L468" t="str" cm="1">
        <f t="array" ref="L468">_xlfn.IFS(J468+K468="", "Unknown", J468+K468&gt;3, "Large", J468+K468&gt;0.5, "Medium", J468+K468&gt;0, "Small")</f>
        <v>Large</v>
      </c>
      <c r="M468" s="1">
        <v>8</v>
      </c>
      <c r="N468" cm="1">
        <f t="array" ref="N468">IF($M468="",INDEX($M$2:$M$2176,MATCH(1,INDEX(($A$2:$A$2176=$A468)*($M$2:$M$2176&lt;&gt;""),0),0)),$M468)</f>
        <v>8</v>
      </c>
      <c r="O468" s="2" t="str">
        <f t="shared" si="218"/>
        <v>Grown indoors</v>
      </c>
      <c r="P468" s="1" t="s">
        <v>12667</v>
      </c>
      <c r="R468" t="str">
        <f t="shared" si="222"/>
        <v>Medium</v>
      </c>
      <c r="T468" s="1"/>
      <c r="U468" s="1"/>
      <c r="V468" s="1">
        <v>6</v>
      </c>
      <c r="W468" s="6">
        <f t="shared" si="223"/>
        <v>6</v>
      </c>
      <c r="X468" t="str">
        <f>IF(W468=1, "January", IF(W468=2, "February", IF(W468=3, "March", IF(W468=4, "April", IF(W468=5, "May", IF(W468=6, "June", IF(W468=7, "July", IF(W468=8, "August", IF(W468=9, "September", IF(W468=10, "October", IF(W468=11, "November", IF(W468=12, "December", "Other"))))))))))))</f>
        <v>June</v>
      </c>
      <c r="AF468" s="16" t="s">
        <v>23872</v>
      </c>
      <c r="AG468" s="1" t="str">
        <f t="shared" si="208"/>
        <v xml:space="preserve">Seed </v>
      </c>
      <c r="AH468" s="2" t="str">
        <f t="shared" si="209"/>
        <v>We have very little information on this species but would suggest sowing the seed in a greenhouse in the spring. When they are large enough to handle, prick the seedlings out into individual pots and grow them on in a greenhouse for at least their first winter. Plant them out into their permanent positions in late spring or early summer, after the last expected frosts. It will probably pay to protect the plants for their first winter or two in the open ground. There are about 75,000 seeds per pound, only half of which are viable. About 4,000 plants are usually raised from a pound of seed[227].
Grows readily from cuttings[227].</v>
      </c>
      <c r="AI468" s="1" t="s">
        <v>12668</v>
      </c>
      <c r="AJ468" s="1" t="s">
        <v>26</v>
      </c>
      <c r="AK468" s="1" t="s">
        <v>17104</v>
      </c>
      <c r="AL468" s="1" t="str">
        <f t="shared" si="219"/>
        <v>Unscented</v>
      </c>
      <c r="AM468" s="1" t="b">
        <v>0</v>
      </c>
      <c r="AN468" s="1" t="b">
        <v>0</v>
      </c>
      <c r="AO468" s="1" t="b">
        <v>0</v>
      </c>
      <c r="AP468" s="5" t="s">
        <v>28</v>
      </c>
      <c r="AQ468" s="5" t="str">
        <f t="shared" si="210"/>
        <v>Light, Medium, Heavy</v>
      </c>
      <c r="AR468" s="1" t="s">
        <v>10</v>
      </c>
      <c r="AS468" s="1" t="str">
        <f t="shared" si="220"/>
        <v>None, Partial</v>
      </c>
      <c r="AT468" s="1" t="str">
        <f t="shared" si="211"/>
        <v>Partial, Full</v>
      </c>
      <c r="AU468" s="1" t="s">
        <v>29</v>
      </c>
      <c r="AV468" s="1" t="str">
        <f t="shared" si="212"/>
        <v>Moist</v>
      </c>
      <c r="AW468" s="1" t="s">
        <v>12</v>
      </c>
      <c r="AX468" s="1" t="str">
        <f t="shared" si="213"/>
        <v>Acid, Neutral, Alkaline</v>
      </c>
      <c r="AY468" s="1" t="b">
        <v>0</v>
      </c>
      <c r="AZ468" s="1" t="b">
        <v>0</v>
      </c>
      <c r="BA468" s="1" t="b">
        <v>0</v>
      </c>
      <c r="BC468" t="str">
        <f t="shared" si="214"/>
        <v>FALSE</v>
      </c>
      <c r="BE468" t="str">
        <f t="shared" si="215"/>
        <v>FALSE</v>
      </c>
      <c r="BF468" s="1" t="b">
        <v>0</v>
      </c>
      <c r="BG468" s="1" t="b">
        <v>0</v>
      </c>
      <c r="BH468" s="1" t="b">
        <v>0</v>
      </c>
      <c r="BJ468" s="1" t="str">
        <f t="shared" si="216"/>
        <v>FALSE</v>
      </c>
      <c r="BL468" t="str">
        <f t="shared" si="217"/>
        <v>FALSE</v>
      </c>
      <c r="BM468" s="1" t="b">
        <v>0</v>
      </c>
      <c r="BN468" s="1" t="b">
        <v>0</v>
      </c>
      <c r="BO468" s="1">
        <f t="shared" si="221"/>
        <v>7</v>
      </c>
      <c r="BP468" s="1" t="s">
        <v>12669</v>
      </c>
      <c r="BQ468" s="1" cm="1">
        <f t="array" ref="BQ468">_xlfn.IFS(BP468="None Known",0, LEN(BP468)&gt;500, 5,LEN(BP468)&gt;400, 4, LEN(BP468)&gt;300, 3, LEN(BP468)&gt;200, 2, LEN(BP468)&gt;1, 1)</f>
        <v>3</v>
      </c>
      <c r="BR468" s="1" t="s">
        <v>12670</v>
      </c>
      <c r="BS468" s="1">
        <v>1</v>
      </c>
      <c r="BT468" s="1" t="s">
        <v>12671</v>
      </c>
      <c r="BU468" s="1">
        <v>1</v>
      </c>
      <c r="BV468" s="1" t="s">
        <v>80</v>
      </c>
      <c r="BW468" s="1" t="s">
        <v>31</v>
      </c>
      <c r="BX468" s="1"/>
      <c r="BY468" t="str">
        <f>_xlfn.XLOOKUP($B468,Img_lookup!A:A,Img_lookup!B:B, "Not available")</f>
        <v>5478f16f-f47d-4074-8944-9b68e484181a</v>
      </c>
      <c r="BZ468" t="str">
        <f>_xlfn.XLOOKUP($B468,Img_lookup!A:A,Img_lookup!C:C, "Not available")</f>
        <v>J20170706-0054‚ÄîChilopsis linearis ssp arcuata‚ÄîRPBG‚ÄîDxO</v>
      </c>
      <c r="CA468" t="str">
        <f>_xlfn.XLOOKUP($B468,Img_lookup!A:A,Img_lookup!D:D, "Not available")</f>
        <v>John Rusk</v>
      </c>
      <c r="CB468" t="str">
        <f>_xlfn.XLOOKUP($B468,Img_lookup!A:A,Img_lookup!E:E, "https://imgur.com/aT5wafe")</f>
        <v>https://api.openverse.engineering/v1/images/5478f16f-f47d-4074-8944-9b68e484181a/thumb/</v>
      </c>
    </row>
    <row r="469" spans="1:80" ht="13" x14ac:dyDescent="0.15">
      <c r="A469" s="1" t="s">
        <v>1801</v>
      </c>
      <c r="B469" s="1" t="s">
        <v>2546</v>
      </c>
      <c r="C469" s="1" t="s">
        <v>2547</v>
      </c>
      <c r="E469" s="1" t="s">
        <v>2548</v>
      </c>
      <c r="F469" s="1" t="s">
        <v>22</v>
      </c>
      <c r="G469" s="1" t="s">
        <v>22</v>
      </c>
      <c r="H469" s="11" t="str">
        <f t="shared" si="231"/>
        <v>Perennial</v>
      </c>
      <c r="I469" s="1" t="s">
        <v>17108</v>
      </c>
      <c r="J469" s="1">
        <v>0.25</v>
      </c>
      <c r="K469" s="1">
        <v>0.5</v>
      </c>
      <c r="L469" t="str" cm="1">
        <f t="array" ref="L469">_xlfn.IFS(J469+K469="", "Unknown", J469+K469&gt;3, "Large", J469+K469&gt;0.5, "Medium", J469+K469&gt;0, "Small")</f>
        <v>Medium</v>
      </c>
      <c r="M469" s="1">
        <v>6</v>
      </c>
      <c r="N469" cm="1">
        <f t="array" ref="N469">IF($M469="",INDEX($M$2:$M$2176,MATCH(1,INDEX(($A$2:$A$2176=$A469)*($M$2:$M$2176&lt;&gt;""),0),0)),$M469)</f>
        <v>6</v>
      </c>
      <c r="O469" s="2" t="str">
        <f t="shared" si="218"/>
        <v>Seasonal outdoors</v>
      </c>
      <c r="P469" s="1" t="s">
        <v>2549</v>
      </c>
      <c r="R469" t="str">
        <f t="shared" si="222"/>
        <v>Medium</v>
      </c>
      <c r="S469" s="1" t="s">
        <v>24</v>
      </c>
      <c r="T469" s="1" t="str">
        <f>LEFT(S469,FIND("-",S469)-1)</f>
        <v xml:space="preserve">1 </v>
      </c>
      <c r="U469" s="1" t="str">
        <f>RIGHT(S469,FIND("-",S469)-1)</f>
        <v>12</v>
      </c>
      <c r="V469" s="1" t="s">
        <v>322</v>
      </c>
      <c r="W469" s="6" t="str">
        <f t="shared" si="223"/>
        <v>6</v>
      </c>
      <c r="X469" t="str">
        <f>IF(W469="1", "January", IF(W469="2", "February", IF(W469="3", "March", IF(W469="4", "April", IF(W469="5", "May", IF(W469="6", "June", IF(W469="7", "July", IF(W469="8", "August", IF(W469="9", "September", IF(W469="10", "October", IF(W469="11", "November", IF(W469="12", "December", "Other"))))))))))))</f>
        <v>June</v>
      </c>
      <c r="Y469" s="2" t="str">
        <f>IF(ISNUMBER(SEARCH("-",V469)),TRIM(RIGHT(V469,LEN(V469)-SEARCH("-",V469))),V469)</f>
        <v>8</v>
      </c>
      <c r="Z469" s="2" t="str">
        <f>IF(Y469="1", "January", IF(Y469="2", "February", IF(Y469="3", "March", IF(Y469="4", "April", IF(Y469="5", "May", IF(Y469="6", "June", IF(Y469="7", "July", IF(Y469="8", "August", IF(Y469="9", "September", IF(Y469="10", "October", IF(Y469="11", "November", IF(Y469="12", "December", "Other"))))))))))))</f>
        <v>August</v>
      </c>
      <c r="AF469" s="1" t="s">
        <v>2550</v>
      </c>
      <c r="AG469" s="1" t="str">
        <f t="shared" si="208"/>
        <v xml:space="preserve">Seed </v>
      </c>
      <c r="AH469" s="2" t="str">
        <f t="shared" si="209"/>
        <v>very difficult to germinate, see the notes in cultivation details. It is best sown on moist sphagnum peat. As soon as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v>
      </c>
      <c r="AI469" s="1" t="s">
        <v>2551</v>
      </c>
      <c r="AK469" s="1" t="s">
        <v>17104</v>
      </c>
      <c r="AL469" s="1" t="str">
        <f t="shared" si="219"/>
        <v>Scented</v>
      </c>
      <c r="AM469" s="1" t="b">
        <v>1</v>
      </c>
      <c r="AN469" s="1" t="b">
        <v>0</v>
      </c>
      <c r="AO469" s="1" t="b">
        <v>0</v>
      </c>
      <c r="AP469" s="5" t="s">
        <v>28</v>
      </c>
      <c r="AQ469" s="5" t="str">
        <f t="shared" si="210"/>
        <v>Light, Medium, Heavy</v>
      </c>
      <c r="AR469" s="1" t="s">
        <v>10</v>
      </c>
      <c r="AS469" s="1" t="str">
        <f t="shared" si="220"/>
        <v>None, Partial</v>
      </c>
      <c r="AT469" s="1" t="str">
        <f t="shared" si="211"/>
        <v>Partial, Full</v>
      </c>
      <c r="AU469" s="1" t="s">
        <v>29</v>
      </c>
      <c r="AV469" s="1" t="str">
        <f t="shared" si="212"/>
        <v>Moist</v>
      </c>
      <c r="AW469" s="1" t="s">
        <v>12</v>
      </c>
      <c r="AX469" s="1" t="str">
        <f t="shared" si="213"/>
        <v>Acid, Neutral, Alkaline</v>
      </c>
      <c r="AY469" s="1" t="b">
        <v>0</v>
      </c>
      <c r="AZ469" s="1" t="b">
        <v>0</v>
      </c>
      <c r="BA469" s="1" t="b">
        <v>0</v>
      </c>
      <c r="BC469" t="str">
        <f t="shared" si="214"/>
        <v>FALSE</v>
      </c>
      <c r="BE469" t="str">
        <f t="shared" si="215"/>
        <v>FALSE</v>
      </c>
      <c r="BF469" s="1" t="b">
        <v>0</v>
      </c>
      <c r="BG469" s="1" t="b">
        <v>0</v>
      </c>
      <c r="BH469" s="1" t="b">
        <v>0</v>
      </c>
      <c r="BJ469" s="1" t="str">
        <f t="shared" si="216"/>
        <v>FALSE</v>
      </c>
      <c r="BL469" t="str">
        <f t="shared" si="217"/>
        <v>FALSE</v>
      </c>
      <c r="BM469" s="1" t="b">
        <v>0</v>
      </c>
      <c r="BN469" s="1" t="b">
        <v>0</v>
      </c>
      <c r="BO469" s="1">
        <f t="shared" si="221"/>
        <v>7</v>
      </c>
      <c r="BP469" s="1" t="s">
        <v>2552</v>
      </c>
      <c r="BQ469" s="1" cm="1">
        <f t="array" ref="BQ469">_xlfn.IFS(BP469="None Known",0, LEN(BP469)&gt;500, 5,LEN(BP469)&gt;400, 4, LEN(BP469)&gt;300, 3, LEN(BP469)&gt;200, 2, LEN(BP469)&gt;1, 1)</f>
        <v>1</v>
      </c>
      <c r="BR469" s="1" t="s">
        <v>2553</v>
      </c>
      <c r="BS469" s="1">
        <v>1</v>
      </c>
      <c r="BT469" s="1" t="s">
        <v>2554</v>
      </c>
      <c r="BU469" s="1">
        <v>3</v>
      </c>
      <c r="BV469" s="1" t="s">
        <v>2555</v>
      </c>
      <c r="BW469" s="1" t="s">
        <v>31</v>
      </c>
      <c r="BX469" s="1"/>
      <c r="BY469" t="str">
        <f>_xlfn.XLOOKUP($B469,Img_lookup!A:A,Img_lookup!B:B, "Not available")</f>
        <v>4d3aeee6-dafc-4d4e-9ec8-d2359ea4fe95</v>
      </c>
      <c r="BZ469" t="str">
        <f>_xlfn.XLOOKUP($B469,Img_lookup!A:A,Img_lookup!C:C, "Not available")</f>
        <v>Chimaphila maculata, spotted wintergreen, Howard County, MD, Helen Lowe Metzman_2017-06-20-13.46</v>
      </c>
      <c r="CA469" t="str">
        <f>_xlfn.XLOOKUP($B469,Img_lookup!A:A,Img_lookup!D:D, "Not available")</f>
        <v>Sam Droege</v>
      </c>
      <c r="CB469" t="str">
        <f>_xlfn.XLOOKUP($B469,Img_lookup!A:A,Img_lookup!E:E, "https://imgur.com/aT5wafe")</f>
        <v>https://api.openverse.engineering/v1/images/4d3aeee6-dafc-4d4e-9ec8-d2359ea4fe95/thumb/</v>
      </c>
    </row>
    <row r="470" spans="1:80" ht="409.6" x14ac:dyDescent="0.15">
      <c r="A470" s="1" t="s">
        <v>1801</v>
      </c>
      <c r="B470" s="1" t="s">
        <v>16923</v>
      </c>
      <c r="C470" s="1" t="s">
        <v>16924</v>
      </c>
      <c r="D470" s="1" t="s">
        <v>16925</v>
      </c>
      <c r="E470" s="1" t="s">
        <v>16926</v>
      </c>
      <c r="F470" s="1" t="s">
        <v>22</v>
      </c>
      <c r="G470" s="1" t="s">
        <v>22</v>
      </c>
      <c r="H470" s="11" t="str">
        <f t="shared" si="231"/>
        <v>Perennial</v>
      </c>
      <c r="I470" s="1" t="s">
        <v>17108</v>
      </c>
      <c r="J470" s="1">
        <v>0.34999999399999998</v>
      </c>
      <c r="K470" s="1">
        <v>0.5</v>
      </c>
      <c r="L470" t="str" cm="1">
        <f t="array" ref="L470">_xlfn.IFS(J470+K470="", "Unknown", J470+K470&gt;3, "Large", J470+K470&gt;0.5, "Medium", J470+K470&gt;0, "Small")</f>
        <v>Medium</v>
      </c>
      <c r="M470" s="1">
        <v>4</v>
      </c>
      <c r="N470" cm="1">
        <f t="array" ref="N470">IF($M470="",INDEX($M$2:$M$2176,MATCH(1,INDEX(($A$2:$A$2176=$A470)*($M$2:$M$2176&lt;&gt;""),0),0)),$M470)</f>
        <v>4</v>
      </c>
      <c r="O470" s="2" t="str">
        <f t="shared" si="218"/>
        <v>Hardy to cold</v>
      </c>
      <c r="P470" s="1" t="s">
        <v>16927</v>
      </c>
      <c r="Q470" s="1" t="s">
        <v>17111</v>
      </c>
      <c r="R470" t="str">
        <f t="shared" si="222"/>
        <v>Slow</v>
      </c>
      <c r="S470" s="1" t="s">
        <v>24</v>
      </c>
      <c r="T470" s="1" t="str">
        <f>LEFT(S470,FIND("-",S470)-1)</f>
        <v xml:space="preserve">1 </v>
      </c>
      <c r="U470" s="1" t="str">
        <f>RIGHT(S470,FIND("-",S470)-1)</f>
        <v>12</v>
      </c>
      <c r="V470" s="1" t="s">
        <v>51</v>
      </c>
      <c r="W470" s="6" t="str">
        <f t="shared" si="223"/>
        <v>7</v>
      </c>
      <c r="X470" t="str">
        <f>IF(W470="1", "January", IF(W470="2", "February", IF(W470="3", "March", IF(W470="4", "April", IF(W470="5", "May", IF(W470="6", "June", IF(W470="7", "July", IF(W470="8", "August", IF(W470="9", "September", IF(W470="10", "October", IF(W470="11", "November", IF(W470="12", "December", "Other"))))))))))))</f>
        <v>July</v>
      </c>
      <c r="Y470" s="2" t="str">
        <f>IF(ISNUMBER(SEARCH("-",V470)),TRIM(RIGHT(V470,LEN(V470)-SEARCH("-",V470))),V470)</f>
        <v>8</v>
      </c>
      <c r="Z470" s="2" t="str">
        <f>IF(Y470="1", "January", IF(Y470="2", "February", IF(Y470="3", "March", IF(Y470="4", "April", IF(Y470="5", "May", IF(Y470="6", "June", IF(Y470="7", "July", IF(Y470="8", "August", IF(Y470="9", "September", IF(Y470="10", "October", IF(Y470="11", "November", IF(Y470="12", "December", "Other"))))))))))))</f>
        <v>August</v>
      </c>
      <c r="AF470" s="16" t="s">
        <v>25096</v>
      </c>
      <c r="AG470" s="1" t="str">
        <f t="shared" si="208"/>
        <v xml:space="preserve">Seed </v>
      </c>
      <c r="AH470" s="2" t="str">
        <f t="shared" si="209"/>
        <v>This is very difficult to germinate, see the notes above in cultivation details. It is best sown in a shady area of the greenhouse on moist sphagnum peat as soon as it is ripe.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Rather difficult because the plant is very sensitive to root disturbance. It is best attempted in the spring as the plant comes into growth[200].
Cuttings of softwood, June in a frame. Use some soil from around an established plant[14].</v>
      </c>
      <c r="AI470" s="1" t="s">
        <v>16928</v>
      </c>
      <c r="AJ470" s="1" t="s">
        <v>53</v>
      </c>
      <c r="AK470" s="1" t="s">
        <v>17104</v>
      </c>
      <c r="AL470" s="1" t="str">
        <f t="shared" si="219"/>
        <v>Scented</v>
      </c>
      <c r="AM470" s="1" t="b">
        <v>1</v>
      </c>
      <c r="AN470" s="1" t="b">
        <v>1</v>
      </c>
      <c r="AO470" s="1" t="b">
        <v>0</v>
      </c>
      <c r="AP470" s="5" t="s">
        <v>28</v>
      </c>
      <c r="AQ470" s="5" t="str">
        <f t="shared" si="210"/>
        <v>Light, Medium, Heavy</v>
      </c>
      <c r="AR470" s="1" t="s">
        <v>1788</v>
      </c>
      <c r="AS470" s="1" t="str">
        <f t="shared" si="220"/>
        <v>Partial, Full</v>
      </c>
      <c r="AT470" s="1" t="str">
        <f t="shared" si="211"/>
        <v/>
      </c>
      <c r="AU470" s="1" t="s">
        <v>29</v>
      </c>
      <c r="AV470" s="1" t="str">
        <f t="shared" si="212"/>
        <v>Moist</v>
      </c>
      <c r="AW470" s="1" t="s">
        <v>146</v>
      </c>
      <c r="AX470" s="1" t="str">
        <f t="shared" si="213"/>
        <v>Acid</v>
      </c>
      <c r="AY470" s="1" t="b">
        <v>1</v>
      </c>
      <c r="AZ470" s="1" t="b">
        <v>0</v>
      </c>
      <c r="BA470" s="1" t="b">
        <v>0</v>
      </c>
      <c r="BC470" t="str">
        <f t="shared" si="214"/>
        <v>FALSE</v>
      </c>
      <c r="BE470" t="str">
        <f t="shared" si="215"/>
        <v>FALSE</v>
      </c>
      <c r="BF470" s="1" t="b">
        <v>0</v>
      </c>
      <c r="BG470" s="1" t="b">
        <v>0</v>
      </c>
      <c r="BH470" s="1" t="b">
        <v>0</v>
      </c>
      <c r="BJ470" s="1" t="str">
        <f t="shared" si="216"/>
        <v>FALSE</v>
      </c>
      <c r="BL470" t="str">
        <f t="shared" si="217"/>
        <v>FALSE</v>
      </c>
      <c r="BM470" s="1" t="b">
        <v>0</v>
      </c>
      <c r="BN470" s="1" t="b">
        <v>0</v>
      </c>
      <c r="BO470" s="1">
        <f t="shared" si="221"/>
        <v>11</v>
      </c>
      <c r="BP470" s="1" t="s">
        <v>16929</v>
      </c>
      <c r="BQ470" s="1" cm="1">
        <f t="array" ref="BQ470">_xlfn.IFS(BP470="None Known",0, LEN(BP470)&gt;500, 5,LEN(BP470)&gt;400, 4, LEN(BP470)&gt;300, 3, LEN(BP470)&gt;200, 2, LEN(BP470)&gt;1, 1)</f>
        <v>2</v>
      </c>
      <c r="BR470" s="1" t="s">
        <v>16930</v>
      </c>
      <c r="BS470" s="1">
        <v>2</v>
      </c>
      <c r="BT470" s="1" t="s">
        <v>16931</v>
      </c>
      <c r="BU470" s="1">
        <v>3</v>
      </c>
      <c r="BV470" s="1" t="s">
        <v>16932</v>
      </c>
      <c r="BW470" s="1" t="s">
        <v>31</v>
      </c>
      <c r="BX470" s="1"/>
      <c r="BY470" t="str">
        <f>_xlfn.XLOOKUP($B470,Img_lookup!A:A,Img_lookup!B:B, "Not available")</f>
        <v>55241482-cb78-4985-80f7-84c3f23b9837</v>
      </c>
      <c r="BZ470" t="str">
        <f>_xlfn.XLOOKUP($B470,Img_lookup!A:A,Img_lookup!C:C, "Not available")</f>
        <v>Pipsissewa - Chimaphila umbellata</v>
      </c>
      <c r="CA470" t="str">
        <f>_xlfn.XLOOKUP($B470,Img_lookup!A:A,Img_lookup!D:D, "Not available")</f>
        <v>GlacierNPS</v>
      </c>
      <c r="CB470" t="str">
        <f>_xlfn.XLOOKUP($B470,Img_lookup!A:A,Img_lookup!E:E, "https://imgur.com/aT5wafe")</f>
        <v>https://api.openverse.engineering/v1/images/55241482-cb78-4985-80f7-84c3f23b9837/thumb/</v>
      </c>
    </row>
    <row r="471" spans="1:80" ht="409.6" x14ac:dyDescent="0.15">
      <c r="A471" s="1" t="s">
        <v>5080</v>
      </c>
      <c r="B471" s="1" t="s">
        <v>11678</v>
      </c>
      <c r="C471" s="1" t="s">
        <v>11679</v>
      </c>
      <c r="D471" s="1" t="s">
        <v>11680</v>
      </c>
      <c r="E471" s="1" t="s">
        <v>195</v>
      </c>
      <c r="F471" s="1" t="s">
        <v>22</v>
      </c>
      <c r="G471" s="1" t="s">
        <v>22</v>
      </c>
      <c r="H471" s="11" t="str">
        <f t="shared" si="231"/>
        <v>Perennial</v>
      </c>
      <c r="I471" s="1" t="s">
        <v>17107</v>
      </c>
      <c r="J471" s="1">
        <v>3</v>
      </c>
      <c r="K471" s="1">
        <v>3</v>
      </c>
      <c r="L471" t="str" cm="1">
        <f t="array" ref="L471">_xlfn.IFS(J471+K471="", "Unknown", J471+K471&gt;3, "Large", J471+K471&gt;0.5, "Medium", J471+K471&gt;0, "Small")</f>
        <v>Large</v>
      </c>
      <c r="M471" s="1">
        <v>7</v>
      </c>
      <c r="N471" cm="1">
        <f t="array" ref="N471">IF($M471="",INDEX($M$2:$M$2176,MATCH(1,INDEX(($A$2:$A$2176=$A471)*($M$2:$M$2176&lt;&gt;""),0),0)),$M471)</f>
        <v>7</v>
      </c>
      <c r="O471" s="2" t="str">
        <f t="shared" si="218"/>
        <v>Seasonal outdoors</v>
      </c>
      <c r="P471" s="1" t="s">
        <v>11681</v>
      </c>
      <c r="Q471" s="1" t="s">
        <v>17110</v>
      </c>
      <c r="R471" t="str">
        <f t="shared" si="222"/>
        <v>Medium</v>
      </c>
      <c r="T471" s="1"/>
      <c r="U471" s="1"/>
      <c r="V471" s="1" t="s">
        <v>799</v>
      </c>
      <c r="W471" s="6" t="str">
        <f t="shared" si="223"/>
        <v>11</v>
      </c>
      <c r="X471" t="str">
        <f>IF(W471="1", "January", IF(W471="2", "February", IF(W471="3", "March", IF(W471="4", "April", IF(W471="5", "May", IF(W471="6", "June", IF(W471="7", "July", IF(W471="8", "August", IF(W471="9", "September", IF(W471="10", "October", IF(W471="11", "November", IF(W471="12", "December", "Other"))))))))))))</f>
        <v>November</v>
      </c>
      <c r="Y471" s="2" t="str">
        <f>IF(ISNUMBER(SEARCH("-",V471)),TRIM(RIGHT(V471,LEN(V471)-SEARCH("-",V471))),V471)</f>
        <v>3</v>
      </c>
      <c r="Z471" s="2" t="str">
        <f>IF(Y471="1", "January", IF(Y471="2", "February", IF(Y471="3", "March", IF(Y471="4", "April", IF(Y471="5", "May", IF(Y471="6", "June", IF(Y471="7", "July", IF(Y471="8", "August", IF(Y471="9", "September", IF(Y471="10", "October", IF(Y471="11", "November", IF(Y471="12", "December", "Other"))))))))))))</f>
        <v>March</v>
      </c>
      <c r="AA471" s="1" t="s">
        <v>96</v>
      </c>
      <c r="AB471" s="1" t="str">
        <f>IF(ISNUMBER(SEARCH("-",AA471)),TRIM(LEFT(AA471,FIND("-",AA471)-1)),AA471)</f>
        <v>5</v>
      </c>
      <c r="AC471" s="1" t="str">
        <f>IF(AB471="1", "January", IF(AB471="2", "February", IF(AB471="3", "March", IF(AB471="4", "April", IF(AB471="5", "May", IF(AB471="6", "June", IF(AB471="7", "July", IF(AB471="8", "August", IF(AB471="9", "September", IF(AB471="10", "October", IF(AB471="11", "November", IF(AB471="12", "December", "Other"))))))))))))</f>
        <v>May</v>
      </c>
      <c r="AD471" s="1" t="str">
        <f>IF(ISNUMBER(SEARCH("-",AA471)),TRIM(RIGHT(AA471,LEN(AA471)-SEARCH("-",AA471))),AA471)</f>
        <v>6</v>
      </c>
      <c r="AE471" s="1" t="str">
        <f>IF(AD471="1", "January", IF(AD471="2", "February", IF(AD471="3", "March", IF(AD471="4", "April", IF(AD471="5", "May", IF(AD471="6", "June", IF(AD471="7", "July", IF(AD471="8", "August", IF(AD471="9", "September", IF(AD471="10", "October", IF(AD471="11", "November", IF(AD471="12", "December", "Other"))))))))))))</f>
        <v>June</v>
      </c>
      <c r="AF471" s="16" t="s">
        <v>24009</v>
      </c>
      <c r="AG471" s="1" t="str">
        <f t="shared" si="208"/>
        <v xml:space="preserve">Seed </v>
      </c>
      <c r="AH471" s="2" t="str">
        <f t="shared" si="209"/>
        <v>Best sown as soon as it is ripe in a cold frame[78, 200]. Pre-soak stored seed in tepid water for two hours, keep warm and moist for 3 days then chill for 5 - 8 weeks and sow in a cold frame[164]. Germination is usually good, though it is often slow and erratic, and takes place in 2 months or more at 13�c[78, 164].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a frame. Extremely difficult to root[11].
Layering in spring[200] or in July/August[78]. Takes 9 months[78]. Fair to good percentage[78].</v>
      </c>
      <c r="AI471" s="1" t="s">
        <v>11682</v>
      </c>
      <c r="AJ471" s="1" t="s">
        <v>53</v>
      </c>
      <c r="AK471" s="1" t="s">
        <v>17104</v>
      </c>
      <c r="AL471" s="1" t="str">
        <f t="shared" si="219"/>
        <v>Scented</v>
      </c>
      <c r="AM471" s="1" t="b">
        <v>1</v>
      </c>
      <c r="AN471" s="1" t="b">
        <v>0</v>
      </c>
      <c r="AO471" s="1" t="b">
        <v>0</v>
      </c>
      <c r="AP471" s="5" t="s">
        <v>28</v>
      </c>
      <c r="AQ471" s="5" t="str">
        <f t="shared" si="210"/>
        <v>Light, Medium, Heavy</v>
      </c>
      <c r="AR471" s="1" t="s">
        <v>30</v>
      </c>
      <c r="AS471" s="1" t="str">
        <f t="shared" si="220"/>
        <v>None</v>
      </c>
      <c r="AT471" s="1" t="str">
        <f t="shared" si="211"/>
        <v>Full</v>
      </c>
      <c r="AU471" s="1" t="s">
        <v>29</v>
      </c>
      <c r="AV471" s="1" t="str">
        <f t="shared" si="212"/>
        <v>Moist</v>
      </c>
      <c r="AW471" s="1" t="s">
        <v>12</v>
      </c>
      <c r="AX471" s="1" t="str">
        <f t="shared" si="213"/>
        <v>Acid, Neutral, Alkaline</v>
      </c>
      <c r="AY471" s="1" t="b">
        <v>0</v>
      </c>
      <c r="AZ471" s="1" t="b">
        <v>1</v>
      </c>
      <c r="BA471" s="1" t="b">
        <v>0</v>
      </c>
      <c r="BC471" t="str">
        <f t="shared" si="214"/>
        <v>FALSE</v>
      </c>
      <c r="BE471" t="str">
        <f t="shared" si="215"/>
        <v>FALSE</v>
      </c>
      <c r="BF471" s="1" t="b">
        <v>0</v>
      </c>
      <c r="BG471" s="1" t="b">
        <v>0</v>
      </c>
      <c r="BH471" s="1" t="b">
        <v>0</v>
      </c>
      <c r="BJ471" s="1" t="str">
        <f t="shared" si="216"/>
        <v>FALSE</v>
      </c>
      <c r="BL471" t="str">
        <f t="shared" si="217"/>
        <v>FALSE</v>
      </c>
      <c r="BM471" s="1" t="b">
        <v>0</v>
      </c>
      <c r="BN471" s="1" t="b">
        <v>0</v>
      </c>
      <c r="BO471" s="1">
        <f t="shared" si="221"/>
        <v>8</v>
      </c>
      <c r="BP471" s="1" t="s">
        <v>11683</v>
      </c>
      <c r="BQ471" s="1" cm="1">
        <f t="array" ref="BQ471">_xlfn.IFS(BP471="None Known",0, LEN(BP471)&gt;500, 5,LEN(BP471)&gt;400, 4, LEN(BP471)&gt;300, 3, LEN(BP471)&gt;200, 2, LEN(BP471)&gt;1, 1)</f>
        <v>1</v>
      </c>
      <c r="BR471" s="1" t="s">
        <v>11684</v>
      </c>
      <c r="BS471" s="1">
        <v>2</v>
      </c>
      <c r="BT471" s="1" t="s">
        <v>11685</v>
      </c>
      <c r="BU471" s="1">
        <v>1</v>
      </c>
      <c r="BV471" s="1" t="s">
        <v>34</v>
      </c>
      <c r="BW471" s="1" t="s">
        <v>31</v>
      </c>
      <c r="BX471" s="1"/>
      <c r="BY471" t="str">
        <f>_xlfn.XLOOKUP($B471,Img_lookup!A:A,Img_lookup!B:B, "Not available")</f>
        <v>320f9a8e-c9d8-4d93-9c98-aac77b47268f</v>
      </c>
      <c r="BZ471" t="str">
        <f>_xlfn.XLOOKUP($B471,Img_lookup!A:A,Img_lookup!C:C, "Not available")</f>
        <v>WinterSweet (Chimonanthus praecox formÔºé concolor)</v>
      </c>
      <c r="CA471" t="str">
        <f>_xlfn.XLOOKUP($B471,Img_lookup!A:A,Img_lookup!D:D, "Not available")</f>
        <v>ai3310X</v>
      </c>
      <c r="CB471" t="str">
        <f>_xlfn.XLOOKUP($B471,Img_lookup!A:A,Img_lookup!E:E, "https://imgur.com/aT5wafe")</f>
        <v>https://api.openverse.engineering/v1/images/320f9a8e-c9d8-4d93-9c98-aac77b47268f/thumb/</v>
      </c>
    </row>
    <row r="472" spans="1:80" ht="409.6" x14ac:dyDescent="0.15">
      <c r="A472" s="1" t="s">
        <v>1751</v>
      </c>
      <c r="B472" s="1" t="s">
        <v>5787</v>
      </c>
      <c r="C472" s="1" t="s">
        <v>5788</v>
      </c>
      <c r="D472" s="1" t="s">
        <v>5789</v>
      </c>
      <c r="E472" s="1" t="s">
        <v>5790</v>
      </c>
      <c r="F472" s="1" t="s">
        <v>22</v>
      </c>
      <c r="G472" s="1" t="s">
        <v>22</v>
      </c>
      <c r="H472" s="11" t="str">
        <f t="shared" si="231"/>
        <v>Perennial</v>
      </c>
      <c r="I472" s="1" t="s">
        <v>17107</v>
      </c>
      <c r="J472" s="1">
        <v>5</v>
      </c>
      <c r="K472" s="1">
        <v>3</v>
      </c>
      <c r="L472" t="str" cm="1">
        <f t="array" ref="L472">_xlfn.IFS(J472+K472="", "Unknown", J472+K472&gt;3, "Large", J472+K472&gt;0.5, "Medium", J472+K472&gt;0, "Small")</f>
        <v>Large</v>
      </c>
      <c r="M472" s="1">
        <v>4</v>
      </c>
      <c r="N472" cm="1">
        <f t="array" ref="N472">IF($M472="",INDEX($M$2:$M$2176,MATCH(1,INDEX(($A$2:$A$2176=$A472)*($M$2:$M$2176&lt;&gt;""),0),0)),$M472)</f>
        <v>4</v>
      </c>
      <c r="O472" s="2" t="str">
        <f t="shared" si="218"/>
        <v>Hardy to cold</v>
      </c>
      <c r="P472" s="1" t="s">
        <v>5791</v>
      </c>
      <c r="Q472" s="1" t="s">
        <v>17109</v>
      </c>
      <c r="R472" t="str">
        <f t="shared" si="222"/>
        <v>Fast</v>
      </c>
      <c r="T472" s="1"/>
      <c r="U472" s="1"/>
      <c r="V472" s="1">
        <v>6</v>
      </c>
      <c r="W472" s="6">
        <f t="shared" si="223"/>
        <v>6</v>
      </c>
      <c r="X472" t="str">
        <f>IF(W472=1, "January", IF(W472=2, "February", IF(W472=3, "March", IF(W472=4, "April", IF(W472=5, "May", IF(W472=6, "June", IF(W472=7, "July", IF(W472=8, "August", IF(W472=9, "September", IF(W472=10, "October", IF(W472=11, "November", IF(W472=12, "December", "Other"))))))))))))</f>
        <v>June</v>
      </c>
      <c r="Y472" s="1"/>
      <c r="Z472" s="1"/>
      <c r="AA472" s="1">
        <v>10</v>
      </c>
      <c r="AB472" s="1">
        <f>IF(ISNUMBER(SEARCH("-",AA472)),TRIM(LEFT(AA472,FIND("-",AA472)-1)),AA472)</f>
        <v>10</v>
      </c>
      <c r="AC472" s="1" t="str">
        <f>IF(AB472=1, "January", IF(AB472=2, "February", IF(AB472=3, "March", IF(AB472=4, "April", IF(AB472=5, "May", IF(AB472=6, "June", IF(AB472=7, "July", IF(AB472=8, "August", IF(AB472=9, "September", IF(AB472=10, "October", IF(AB472=11, "November", IF(AB472=12, "December", "Other"))))))))))))</f>
        <v>October</v>
      </c>
      <c r="AD472" s="1"/>
      <c r="AE472" s="1"/>
      <c r="AF472" s="16" t="s">
        <v>24010</v>
      </c>
      <c r="AG472" s="1" t="str">
        <f t="shared" si="208"/>
        <v xml:space="preserve">Seed </v>
      </c>
      <c r="AH472" s="2" t="str">
        <f t="shared" si="209"/>
        <v>Best sown as soon as it is ripe in a cold frame[164, 200]. Germination is usually good. Stored seed can be sown in February or March in a warm greenhouse according to one report[78] but germination can them take 18 months at 15 - 20�c[113]. Alternatively the stored seed can be pre-soaked for 2 - 3 hours in warm water and then given 3 months warm stratification followed by 3 months at 2 - 4�c[113]. Germination can then be fairly rapid. Prick out the seedlings into individual pots when they are large enough to handle and grow them on in a greenhouse or cold frame. Plant them out into their permanent positions the following spring or early summer.
Layering in early summer as soon as new growth is long enough. Takes 15 months[78]. Layering can also be carried out in spring or autumn[200].</v>
      </c>
      <c r="AI472" s="1" t="s">
        <v>5792</v>
      </c>
      <c r="AJ472" s="1" t="s">
        <v>26</v>
      </c>
      <c r="AK472" s="1" t="s">
        <v>17105</v>
      </c>
      <c r="AL472" s="1" t="str">
        <f t="shared" si="219"/>
        <v>Scented</v>
      </c>
      <c r="AM472" s="1" t="b">
        <v>1</v>
      </c>
      <c r="AN472" s="1" t="b">
        <v>1</v>
      </c>
      <c r="AO472" s="1" t="b">
        <v>0</v>
      </c>
      <c r="AP472" s="5" t="s">
        <v>28</v>
      </c>
      <c r="AQ472" s="5" t="str">
        <f t="shared" si="210"/>
        <v>Light, Medium, Heavy</v>
      </c>
      <c r="AR472" s="1" t="s">
        <v>10</v>
      </c>
      <c r="AS472" s="1" t="str">
        <f t="shared" si="220"/>
        <v>None, Partial</v>
      </c>
      <c r="AT472" s="1" t="str">
        <f t="shared" si="211"/>
        <v>Partial, Full</v>
      </c>
      <c r="AU472" s="1" t="s">
        <v>29</v>
      </c>
      <c r="AV472" s="1" t="str">
        <f t="shared" si="212"/>
        <v>Moist</v>
      </c>
      <c r="AW472" s="1" t="s">
        <v>12</v>
      </c>
      <c r="AX472" s="1" t="str">
        <f t="shared" si="213"/>
        <v>Acid, Neutral, Alkaline</v>
      </c>
      <c r="AY472" s="1" t="b">
        <v>1</v>
      </c>
      <c r="AZ472" s="1" t="b">
        <v>1</v>
      </c>
      <c r="BA472" s="1" t="b">
        <v>0</v>
      </c>
      <c r="BC472" t="str">
        <f t="shared" si="214"/>
        <v>FALSE</v>
      </c>
      <c r="BE472" t="str">
        <f t="shared" si="215"/>
        <v>FALSE</v>
      </c>
      <c r="BF472" s="1" t="b">
        <v>0</v>
      </c>
      <c r="BG472" s="1" t="b">
        <v>0</v>
      </c>
      <c r="BH472" s="1" t="b">
        <v>0</v>
      </c>
      <c r="BJ472" s="1" t="str">
        <f t="shared" si="216"/>
        <v>FALSE</v>
      </c>
      <c r="BK472" s="1" t="s">
        <v>30</v>
      </c>
      <c r="BL472" t="str">
        <f t="shared" si="217"/>
        <v>FALSE</v>
      </c>
      <c r="BM472" s="1" t="b">
        <v>0</v>
      </c>
      <c r="BN472" s="1" t="b">
        <v>0</v>
      </c>
      <c r="BO472" s="1">
        <f t="shared" si="221"/>
        <v>7</v>
      </c>
      <c r="BP472" s="1" t="s">
        <v>5793</v>
      </c>
      <c r="BQ472" s="1" cm="1">
        <f t="array" ref="BQ472">_xlfn.IFS(BP472="None Known",0, LEN(BP472)&gt;500, 5,LEN(BP472)&gt;400, 4, LEN(BP472)&gt;300, 3, LEN(BP472)&gt;200, 2, LEN(BP472)&gt;1, 1)</f>
        <v>1</v>
      </c>
      <c r="BR472" s="1" t="s">
        <v>5794</v>
      </c>
      <c r="BS472" s="1">
        <v>1</v>
      </c>
      <c r="BT472" s="1" t="s">
        <v>5795</v>
      </c>
      <c r="BU472" s="1">
        <v>3</v>
      </c>
      <c r="BV472" s="1" t="s">
        <v>5796</v>
      </c>
      <c r="BW472" s="1" t="s">
        <v>31</v>
      </c>
      <c r="BX472" s="1"/>
      <c r="BY472" t="str">
        <f>_xlfn.XLOOKUP($B472,Img_lookup!A:A,Img_lookup!B:B, "Not available")</f>
        <v>f589e3f1-f01c-41bf-b3ed-c37b41ef18ff</v>
      </c>
      <c r="BZ472" t="str">
        <f>_xlfn.XLOOKUP($B472,Img_lookup!A:A,Img_lookup!C:C, "Not available")</f>
        <v>Chionanthus virginicus, fringetree 2, Howard County, MD, HeLoMetz_2017-05-26-18.48</v>
      </c>
      <c r="CA472" t="str">
        <f>_xlfn.XLOOKUP($B472,Img_lookup!A:A,Img_lookup!D:D, "Not available")</f>
        <v>Sam Droege</v>
      </c>
      <c r="CB472" t="str">
        <f>_xlfn.XLOOKUP($B472,Img_lookup!A:A,Img_lookup!E:E, "https://imgur.com/aT5wafe")</f>
        <v>https://api.openverse.engineering/v1/images/f589e3f1-f01c-41bf-b3ed-c37b41ef18ff/thumb/</v>
      </c>
    </row>
    <row r="473" spans="1:80" ht="409.6" x14ac:dyDescent="0.15">
      <c r="A473" s="1" t="s">
        <v>9657</v>
      </c>
      <c r="B473" s="1" t="s">
        <v>15745</v>
      </c>
      <c r="C473" s="1" t="s">
        <v>15746</v>
      </c>
      <c r="D473" s="1" t="s">
        <v>15747</v>
      </c>
      <c r="E473" s="1" t="s">
        <v>203</v>
      </c>
      <c r="F473" s="1" t="s">
        <v>23722</v>
      </c>
      <c r="G473" s="1" t="s">
        <v>23800</v>
      </c>
      <c r="H473" s="11" t="str">
        <f t="shared" si="231"/>
        <v>Perennial</v>
      </c>
      <c r="J473" s="1">
        <v>2</v>
      </c>
      <c r="K473" s="1">
        <v>0.30000001199999998</v>
      </c>
      <c r="L473" t="str" cm="1">
        <f t="array" ref="L473">_xlfn.IFS(J473+K473="", "Unknown", J473+K473&gt;3, "Large", J473+K473&gt;0.5, "Medium", J473+K473&gt;0, "Small")</f>
        <v>Medium</v>
      </c>
      <c r="M473" s="1">
        <v>8</v>
      </c>
      <c r="N473" cm="1">
        <f t="array" ref="N473">IF($M473="",INDEX($M$2:$M$2176,MATCH(1,INDEX(($A$2:$A$2176=$A473)*($M$2:$M$2176&lt;&gt;""),0),0)),$M473)</f>
        <v>8</v>
      </c>
      <c r="O473" s="2" t="str">
        <f t="shared" si="218"/>
        <v>Grown indoors</v>
      </c>
      <c r="P473" s="1" t="s">
        <v>15748</v>
      </c>
      <c r="R473" t="str">
        <f t="shared" si="222"/>
        <v>Medium</v>
      </c>
      <c r="T473" s="1"/>
      <c r="U473" s="1"/>
      <c r="V473" s="1" t="s">
        <v>96</v>
      </c>
      <c r="W473" s="6" t="str">
        <f t="shared" si="223"/>
        <v>5</v>
      </c>
      <c r="X473" t="str">
        <f>IF(W473="1", "January", IF(W473="2", "February", IF(W473="3", "March", IF(W473="4", "April", IF(W473="5", "May", IF(W473="6", "June", IF(W473="7", "July", IF(W473="8", "August", IF(W473="9", "September", IF(W473="10", "October", IF(W473="11", "November", IF(W473="12", "December", "Other"))))))))))))</f>
        <v>May</v>
      </c>
      <c r="Y473" s="2" t="str">
        <f>IF(ISNUMBER(SEARCH("-",V473)),TRIM(RIGHT(V473,LEN(V473)-SEARCH("-",V473))),V473)</f>
        <v>6</v>
      </c>
      <c r="Z473" s="2" t="str">
        <f>IF(Y473="1", "January", IF(Y473="2", "February", IF(Y473="3", "March", IF(Y473="4", "April", IF(Y473="5", "May", IF(Y473="6", "June", IF(Y473="7", "July", IF(Y473="8", "August", IF(Y473="9", "September", IF(Y473="10", "October", IF(Y473="11", "November", IF(Y473="12", "December", "Other"))))))))))))</f>
        <v>June</v>
      </c>
      <c r="AF473" s="18" t="s">
        <v>25193</v>
      </c>
      <c r="AG473" s="1" t="str">
        <f t="shared" si="208"/>
        <v xml:space="preserve">Bulb </v>
      </c>
      <c r="AH473" s="2" t="str">
        <f t="shared" si="209"/>
        <v>Sow spring or summer 2mm deep in a peat/sand mix. Germination usually takes place within 1 - 6 months at 15�c, but it can be slow and erratic. Sow the seed thinly so that the seedlings do not need to be thinned and grow them on in the pot for their first year of growth, giving an occasional liquid feed o ensure that they do not become mineral deficient. When dormant, pot up 3 young bulbs per pot and grow them on for at least another 2 years before planting them out into their permanent positions in the spring[164].
 Division of offsets when the bulb dies down in late summer. Larger offsets can be planted out direct into their permanent positions but it is best to pot up the smaller bulbs and grow them on for at least a year in the greenhouse.</v>
      </c>
      <c r="AI473" s="1" t="s">
        <v>15749</v>
      </c>
      <c r="AK473" s="1" t="s">
        <v>17104</v>
      </c>
      <c r="AL473" s="1" t="str">
        <f t="shared" si="219"/>
        <v>Unscented</v>
      </c>
      <c r="AM473" s="1" t="b">
        <v>0</v>
      </c>
      <c r="AN473" s="1" t="b">
        <v>0</v>
      </c>
      <c r="AO473" s="1" t="b">
        <v>0</v>
      </c>
      <c r="AP473" s="5" t="s">
        <v>28</v>
      </c>
      <c r="AQ473" s="5" t="str">
        <f t="shared" si="210"/>
        <v>Light, Medium, Heavy</v>
      </c>
      <c r="AR473" s="1" t="s">
        <v>10</v>
      </c>
      <c r="AS473" s="1" t="str">
        <f t="shared" si="220"/>
        <v>None, Partial</v>
      </c>
      <c r="AT473" s="1" t="str">
        <f t="shared" si="211"/>
        <v>Partial, Full</v>
      </c>
      <c r="AU473" s="1" t="s">
        <v>29</v>
      </c>
      <c r="AV473" s="1" t="str">
        <f t="shared" si="212"/>
        <v>Moist</v>
      </c>
      <c r="AW473" s="1" t="s">
        <v>12</v>
      </c>
      <c r="AX473" s="1" t="str">
        <f t="shared" si="213"/>
        <v>Acid, Neutral, Alkaline</v>
      </c>
      <c r="AY473" s="1" t="b">
        <v>0</v>
      </c>
      <c r="AZ473" s="1" t="b">
        <v>0</v>
      </c>
      <c r="BA473" s="1" t="b">
        <v>0</v>
      </c>
      <c r="BC473" t="str">
        <f t="shared" si="214"/>
        <v>FALSE</v>
      </c>
      <c r="BE473" t="str">
        <f t="shared" si="215"/>
        <v>FALSE</v>
      </c>
      <c r="BF473" s="1" t="b">
        <v>0</v>
      </c>
      <c r="BG473" s="1" t="b">
        <v>0</v>
      </c>
      <c r="BH473" s="1" t="b">
        <v>0</v>
      </c>
      <c r="BI473" s="1" t="s">
        <v>30</v>
      </c>
      <c r="BJ473" s="1" t="str">
        <f t="shared" si="216"/>
        <v>FALSE</v>
      </c>
      <c r="BL473" t="str">
        <f t="shared" si="217"/>
        <v>FALSE</v>
      </c>
      <c r="BM473" s="1" t="b">
        <v>0</v>
      </c>
      <c r="BN473" s="1" t="b">
        <v>0</v>
      </c>
      <c r="BO473" s="1">
        <f t="shared" si="221"/>
        <v>19</v>
      </c>
      <c r="BP473" s="1" t="s">
        <v>15750</v>
      </c>
      <c r="BQ473" s="1" cm="1">
        <f t="array" ref="BQ473">_xlfn.IFS(BP473="None Known",0, LEN(BP473)&gt;500, 5,LEN(BP473)&gt;400, 4, LEN(BP473)&gt;300, 3, LEN(BP473)&gt;200, 2, LEN(BP473)&gt;1, 1)</f>
        <v>5</v>
      </c>
      <c r="BR473" s="1" t="s">
        <v>15751</v>
      </c>
      <c r="BS473" s="1">
        <v>4</v>
      </c>
      <c r="BT473" s="1" t="s">
        <v>15752</v>
      </c>
      <c r="BU473" s="1">
        <v>2</v>
      </c>
      <c r="BW473" s="1" t="s">
        <v>15753</v>
      </c>
      <c r="BX473" s="1"/>
      <c r="BY473" t="str">
        <f>_xlfn.XLOOKUP($B473,Img_lookup!A:A,Img_lookup!B:B, "Not available")</f>
        <v>f299fb73-5e91-463d-8b54-a9a3f4ea5a81</v>
      </c>
      <c r="BZ473" t="str">
        <f>_xlfn.XLOOKUP($B473,Img_lookup!A:A,Img_lookup!C:C, "Not available")</f>
        <v>2017-12-16-14.10.05 ZS PMax Chlorogalum pomeridianum-1</v>
      </c>
      <c r="CA473" t="str">
        <f>_xlfn.XLOOKUP($B473,Img_lookup!A:A,Img_lookup!D:D, "Not available")</f>
        <v>John Rusk</v>
      </c>
      <c r="CB473" t="str">
        <f>_xlfn.XLOOKUP($B473,Img_lookup!A:A,Img_lookup!E:E, "https://imgur.com/aT5wafe")</f>
        <v>https://api.openverse.engineering/v1/images/f299fb73-5e91-463d-8b54-a9a3f4ea5a81/thumb/</v>
      </c>
    </row>
    <row r="474" spans="1:80" ht="13" x14ac:dyDescent="0.15">
      <c r="A474" s="1" t="s">
        <v>69</v>
      </c>
      <c r="B474" s="1" t="s">
        <v>5806</v>
      </c>
      <c r="C474" s="1" t="s">
        <v>5807</v>
      </c>
      <c r="E474" s="1" t="s">
        <v>5808</v>
      </c>
      <c r="F474" s="1" t="s">
        <v>17125</v>
      </c>
      <c r="G474" s="1" t="s">
        <v>368</v>
      </c>
      <c r="H474" s="11" t="str">
        <f t="shared" si="231"/>
        <v>Biennial/Perennial</v>
      </c>
      <c r="J474" s="1">
        <v>1</v>
      </c>
      <c r="L474" t="str" cm="1">
        <f t="array" ref="L474">_xlfn.IFS(J474+K474="", "Unknown", J474+K474&gt;3, "Large", J474+K474&gt;0.5, "Medium", J474+K474&gt;0, "Small")</f>
        <v>Medium</v>
      </c>
      <c r="N474" cm="1">
        <f t="array" ref="N474">IF($M474="",INDEX($M$2:$M$2176,MATCH(1,INDEX(($A$2:$A$2176=$A474)*($M$2:$M$2176&lt;&gt;""),0),0)),$M474)</f>
        <v>7</v>
      </c>
      <c r="O474" s="2" t="str">
        <f t="shared" si="218"/>
        <v>Seasonal outdoors</v>
      </c>
      <c r="P474" s="1" t="s">
        <v>5496</v>
      </c>
      <c r="R474" t="str">
        <f t="shared" si="222"/>
        <v>Medium</v>
      </c>
      <c r="T474" s="1"/>
      <c r="U474" s="1"/>
      <c r="V474" s="1" t="s">
        <v>108</v>
      </c>
      <c r="W474" s="6" t="str">
        <f t="shared" si="223"/>
        <v>7</v>
      </c>
      <c r="X474" t="str">
        <f>IF(W474="1", "January", IF(W474="2", "February", IF(W474="3", "March", IF(W474="4", "April", IF(W474="5", "May", IF(W474="6", "June", IF(W474="7", "July", IF(W474="8", "August", IF(W474="9", "September", IF(W474="10", "October", IF(W474="11", "November", IF(W474="12", "December", "Other"))))))))))))</f>
        <v>July</v>
      </c>
      <c r="Y474" s="2" t="str">
        <f>IF(ISNUMBER(SEARCH("-",V474)),TRIM(RIGHT(V474,LEN(V474)-SEARCH("-",V474))),V474)</f>
        <v>9</v>
      </c>
      <c r="Z474" s="2" t="str">
        <f>IF(Y474="1", "January", IF(Y474="2", "February", IF(Y474="3", "March", IF(Y474="4", "April", IF(Y474="5", "May", IF(Y474="6", "June", IF(Y474="7", "July", IF(Y474="8", "August", IF(Y474="9", "September", IF(Y474="10", "October", IF(Y474="11", "November", IF(Y474="12", "December", "Other"))))))))))))</f>
        <v>September</v>
      </c>
      <c r="AF474" s="1" t="s">
        <v>23873</v>
      </c>
      <c r="AG474" s="1" t="str">
        <f t="shared" si="208"/>
        <v xml:space="preserve">Seed </v>
      </c>
      <c r="AH474" s="2" t="str">
        <f t="shared" si="209"/>
        <v>We have no information on this species but suggest sowing the seed in early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v>
      </c>
      <c r="AI474" s="1" t="s">
        <v>5809</v>
      </c>
      <c r="AJ474" s="1" t="s">
        <v>53</v>
      </c>
      <c r="AK474" s="1" t="s">
        <v>17104</v>
      </c>
      <c r="AL474" s="1" t="str">
        <f t="shared" si="219"/>
        <v>Unscented</v>
      </c>
      <c r="AM474" s="1" t="b">
        <v>0</v>
      </c>
      <c r="AN474" s="1" t="b">
        <v>0</v>
      </c>
      <c r="AO474" s="1" t="b">
        <v>0</v>
      </c>
      <c r="AP474" s="5" t="s">
        <v>54</v>
      </c>
      <c r="AQ474" s="5" t="str">
        <f t="shared" si="210"/>
        <v>Light, Medium</v>
      </c>
      <c r="AR474" s="1" t="s">
        <v>30</v>
      </c>
      <c r="AS474" s="1" t="str">
        <f t="shared" si="220"/>
        <v>None</v>
      </c>
      <c r="AT474" s="1" t="str">
        <f t="shared" si="211"/>
        <v>Full</v>
      </c>
      <c r="AU474" s="1" t="s">
        <v>11</v>
      </c>
      <c r="AV474" s="1" t="str">
        <f t="shared" si="212"/>
        <v>Dry, Moist</v>
      </c>
      <c r="AW474" s="1" t="s">
        <v>12</v>
      </c>
      <c r="AX474" s="1" t="str">
        <f t="shared" si="213"/>
        <v>Acid, Neutral, Alkaline</v>
      </c>
      <c r="AY474" s="1" t="b">
        <v>0</v>
      </c>
      <c r="AZ474" s="1" t="b">
        <v>0</v>
      </c>
      <c r="BA474" s="1" t="b">
        <v>0</v>
      </c>
      <c r="BC474" t="str">
        <f t="shared" si="214"/>
        <v>FALSE</v>
      </c>
      <c r="BE474" t="str">
        <f t="shared" si="215"/>
        <v>FALSE</v>
      </c>
      <c r="BF474" s="1" t="b">
        <v>0</v>
      </c>
      <c r="BG474" s="1" t="b">
        <v>0</v>
      </c>
      <c r="BH474" s="1" t="b">
        <v>0</v>
      </c>
      <c r="BJ474" s="1" t="str">
        <f t="shared" si="216"/>
        <v>FALSE</v>
      </c>
      <c r="BL474" t="str">
        <f t="shared" si="217"/>
        <v>FALSE</v>
      </c>
      <c r="BM474" s="1" t="b">
        <v>0</v>
      </c>
      <c r="BN474" s="1" t="b">
        <v>0</v>
      </c>
      <c r="BO474" s="1">
        <f t="shared" si="221"/>
        <v>10</v>
      </c>
      <c r="BP474" s="1" t="s">
        <v>31</v>
      </c>
      <c r="BQ474" s="1" cm="1">
        <f t="array" ref="BQ474">_xlfn.IFS(BP474="None Known",0, LEN(BP474)&gt;500, 5,LEN(BP474)&gt;400, 4, LEN(BP474)&gt;300, 3, LEN(BP474)&gt;200, 2, LEN(BP474)&gt;1, 1)</f>
        <v>0</v>
      </c>
      <c r="BR474" s="1" t="s">
        <v>5810</v>
      </c>
      <c r="BS474" s="1">
        <v>3</v>
      </c>
      <c r="BT474" s="1" t="s">
        <v>5811</v>
      </c>
      <c r="BU474" s="1">
        <v>1</v>
      </c>
      <c r="BV474" s="1" t="s">
        <v>181</v>
      </c>
      <c r="BW474" s="1" t="s">
        <v>5812</v>
      </c>
      <c r="BX474" s="1"/>
      <c r="BY474" t="str">
        <f>_xlfn.XLOOKUP($B474,Img_lookup!A:A,Img_lookup!B:B, "Not available")</f>
        <v>4a9d17c2-8446-40f3-9ed4-9f89f039b23e</v>
      </c>
      <c r="BZ474" t="str">
        <f>_xlfn.XLOOKUP($B474,Img_lookup!A:A,Img_lookup!C:C, "Not available")</f>
        <v>Chondrilla juncea plant1</v>
      </c>
      <c r="CA474" t="str">
        <f>_xlfn.XLOOKUP($B474,Img_lookup!A:A,Img_lookup!D:D, "Not available")</f>
        <v>Macleay Grass Man</v>
      </c>
      <c r="CB474" t="str">
        <f>_xlfn.XLOOKUP($B474,Img_lookup!A:A,Img_lookup!E:E, "https://imgur.com/aT5wafe")</f>
        <v>https://api.openverse.engineering/v1/images/4a9d17c2-8446-40f3-9ed4-9f89f039b23e/thumb/</v>
      </c>
    </row>
    <row r="475" spans="1:80" ht="13" x14ac:dyDescent="0.15">
      <c r="A475" s="1" t="s">
        <v>1348</v>
      </c>
      <c r="B475" s="1" t="s">
        <v>36</v>
      </c>
      <c r="D475" s="1" t="s">
        <v>37</v>
      </c>
      <c r="E475" s="1" t="s">
        <v>38</v>
      </c>
      <c r="F475" s="1" t="s">
        <v>6</v>
      </c>
      <c r="G475" s="1" t="s">
        <v>6</v>
      </c>
      <c r="H475" s="11" t="str">
        <f t="shared" si="231"/>
        <v>Perennial</v>
      </c>
      <c r="L475" t="e" cm="1">
        <f t="array" ref="L475">_xlfn.IFS(J475+K475="", "Unknown", J475+K475&gt;3, "Large", J475+K475&gt;0.5, "Medium", J475+K475&gt;0, "Small")</f>
        <v>#N/A</v>
      </c>
      <c r="N475" cm="1">
        <f t="array" ref="N475">IF($M475="",INDEX($M$2:$M$2176,MATCH(1,INDEX(($A$2:$A$2176=$A475)*($M$2:$M$2176&lt;&gt;""),0),0)),$M475)</f>
        <v>10</v>
      </c>
      <c r="O475" s="2" t="str">
        <f t="shared" si="218"/>
        <v>Grown indoors</v>
      </c>
      <c r="P475" s="1" t="s">
        <v>39</v>
      </c>
      <c r="R475" t="str">
        <f t="shared" si="222"/>
        <v>Medium</v>
      </c>
      <c r="W475"/>
      <c r="AF475" s="1" t="s">
        <v>40</v>
      </c>
      <c r="AG475" s="1" t="str">
        <f t="shared" si="208"/>
        <v xml:space="preserve">Seed </v>
      </c>
      <c r="AH475" s="2" t="str">
        <f t="shared" si="209"/>
        <v/>
      </c>
      <c r="AI475" s="1" t="s">
        <v>41</v>
      </c>
      <c r="AK475" s="1" t="s">
        <v>17104</v>
      </c>
      <c r="AL475" s="1" t="str">
        <f t="shared" si="219"/>
        <v>Unscented</v>
      </c>
      <c r="AM475" s="1" t="b">
        <v>0</v>
      </c>
      <c r="AN475" s="1" t="b">
        <v>0</v>
      </c>
      <c r="AO475" s="1" t="b">
        <v>0</v>
      </c>
      <c r="AP475" s="5" t="s">
        <v>28</v>
      </c>
      <c r="AQ475" s="5" t="str">
        <f t="shared" si="210"/>
        <v>Light, Medium, Heavy</v>
      </c>
      <c r="AR475" s="1" t="s">
        <v>10</v>
      </c>
      <c r="AS475" s="1" t="str">
        <f t="shared" si="220"/>
        <v>None, Partial</v>
      </c>
      <c r="AT475" s="1" t="str">
        <f t="shared" si="211"/>
        <v>Partial, Full</v>
      </c>
      <c r="AU475" s="1" t="s">
        <v>29</v>
      </c>
      <c r="AV475" s="1" t="str">
        <f t="shared" si="212"/>
        <v>Moist</v>
      </c>
      <c r="AW475" s="1" t="s">
        <v>12</v>
      </c>
      <c r="AX475" s="1" t="str">
        <f t="shared" si="213"/>
        <v>Acid, Neutral, Alkaline</v>
      </c>
      <c r="AY475" s="1" t="b">
        <v>0</v>
      </c>
      <c r="AZ475" s="1" t="b">
        <v>0</v>
      </c>
      <c r="BA475" s="1" t="b">
        <v>0</v>
      </c>
      <c r="BC475" t="str">
        <f t="shared" si="214"/>
        <v>FALSE</v>
      </c>
      <c r="BE475" t="str">
        <f t="shared" si="215"/>
        <v>FALSE</v>
      </c>
      <c r="BF475" s="1" t="b">
        <v>0</v>
      </c>
      <c r="BG475" s="1" t="b">
        <v>0</v>
      </c>
      <c r="BH475" s="1" t="b">
        <v>0</v>
      </c>
      <c r="BJ475" s="1" t="str">
        <f t="shared" si="216"/>
        <v>FALSE</v>
      </c>
      <c r="BL475" t="str">
        <f t="shared" si="217"/>
        <v>FALSE</v>
      </c>
      <c r="BM475" s="1" t="b">
        <v>0</v>
      </c>
      <c r="BN475" s="1" t="b">
        <v>0</v>
      </c>
      <c r="BO475" s="1">
        <f t="shared" si="221"/>
        <v>4</v>
      </c>
      <c r="BP475" s="1" t="s">
        <v>31</v>
      </c>
      <c r="BQ475" s="1" cm="1">
        <f t="array" ref="BQ475">_xlfn.IFS(BP475="None Known",0, LEN(BP475)&gt;500, 5,LEN(BP475)&gt;400, 4, LEN(BP475)&gt;300, 3, LEN(BP475)&gt;200, 2, LEN(BP475)&gt;1, 1)</f>
        <v>0</v>
      </c>
      <c r="BR475" s="1" t="s">
        <v>42</v>
      </c>
      <c r="BS475" s="1">
        <v>1</v>
      </c>
      <c r="BT475" s="1" t="s">
        <v>43</v>
      </c>
      <c r="BU475" s="1">
        <v>1</v>
      </c>
      <c r="BV475" s="1" t="s">
        <v>44</v>
      </c>
      <c r="BW475" s="1" t="s">
        <v>31</v>
      </c>
      <c r="BX475" s="1"/>
      <c r="BY475" t="str">
        <f>_xlfn.XLOOKUP($B475,Img_lookup!A:A,Img_lookup!B:B, "Not available")</f>
        <v>f2b32f34-dfb7-4293-8ee4-2b1add5718fa</v>
      </c>
      <c r="BZ475" t="str">
        <f>_xlfn.XLOOKUP($B475,Img_lookup!A:A,Img_lookup!C:C, "Not available")</f>
        <v>Chrozophora obliqua Schweinf.</v>
      </c>
      <c r="CA475" t="str">
        <f>_xlfn.XLOOKUP($B475,Img_lookup!A:A,Img_lookup!D:D, "Not available")</f>
        <v>Walter N. Koelz</v>
      </c>
      <c r="CB475" t="str">
        <f>_xlfn.XLOOKUP($B475,Img_lookup!A:A,Img_lookup!E:E, "https://imgur.com/aT5wafe")</f>
        <v>https://api.openverse.engineering/v1/images/f2b32f34-dfb7-4293-8ee4-2b1add5718fa/thumb/</v>
      </c>
    </row>
    <row r="476" spans="1:80" ht="13" x14ac:dyDescent="0.15">
      <c r="A476" s="1" t="s">
        <v>1348</v>
      </c>
      <c r="B476" s="1" t="s">
        <v>16353</v>
      </c>
      <c r="C476" s="1" t="s">
        <v>16354</v>
      </c>
      <c r="E476" s="1" t="s">
        <v>16355</v>
      </c>
      <c r="F476" s="1" t="s">
        <v>6</v>
      </c>
      <c r="G476" s="1" t="s">
        <v>6</v>
      </c>
      <c r="H476" s="11" t="str">
        <f t="shared" si="231"/>
        <v>Perennial</v>
      </c>
      <c r="L476" t="e" cm="1">
        <f t="array" ref="L476">_xlfn.IFS(J476+K476="", "Unknown", J476+K476&gt;3, "Large", J476+K476&gt;0.5, "Medium", J476+K476&gt;0, "Small")</f>
        <v>#N/A</v>
      </c>
      <c r="N476" cm="1">
        <f t="array" ref="N476">IF($M476="",INDEX($M$2:$M$2176,MATCH(1,INDEX(($A$2:$A$2176=$A476)*($M$2:$M$2176&lt;&gt;""),0),0)),$M476)</f>
        <v>10</v>
      </c>
      <c r="O476" s="2" t="str">
        <f t="shared" si="218"/>
        <v>Grown indoors</v>
      </c>
      <c r="P476" s="1" t="s">
        <v>16356</v>
      </c>
      <c r="R476" t="str">
        <f t="shared" si="222"/>
        <v>Medium</v>
      </c>
      <c r="W476"/>
      <c r="AF476" s="1" t="s">
        <v>40</v>
      </c>
      <c r="AG476" s="1" t="str">
        <f t="shared" si="208"/>
        <v xml:space="preserve">Seed </v>
      </c>
      <c r="AH476" s="2" t="str">
        <f t="shared" si="209"/>
        <v/>
      </c>
      <c r="AI476" s="1" t="s">
        <v>16357</v>
      </c>
      <c r="AK476" s="1" t="s">
        <v>17104</v>
      </c>
      <c r="AL476" s="1" t="str">
        <f t="shared" si="219"/>
        <v>Unscented</v>
      </c>
      <c r="AM476" s="1" t="b">
        <v>0</v>
      </c>
      <c r="AN476" s="1" t="b">
        <v>0</v>
      </c>
      <c r="AO476" s="1" t="b">
        <v>0</v>
      </c>
      <c r="AP476" s="5" t="s">
        <v>28</v>
      </c>
      <c r="AQ476" s="5" t="str">
        <f t="shared" si="210"/>
        <v>Light, Medium, Heavy</v>
      </c>
      <c r="AR476" s="1" t="s">
        <v>10</v>
      </c>
      <c r="AS476" s="1" t="str">
        <f t="shared" si="220"/>
        <v>None, Partial</v>
      </c>
      <c r="AT476" s="1" t="str">
        <f t="shared" si="211"/>
        <v>Partial, Full</v>
      </c>
      <c r="AU476" s="1" t="s">
        <v>29</v>
      </c>
      <c r="AV476" s="1" t="str">
        <f t="shared" si="212"/>
        <v>Moist</v>
      </c>
      <c r="AW476" s="1" t="s">
        <v>12</v>
      </c>
      <c r="AX476" s="1" t="str">
        <f t="shared" si="213"/>
        <v>Acid, Neutral, Alkaline</v>
      </c>
      <c r="AY476" s="1" t="b">
        <v>0</v>
      </c>
      <c r="AZ476" s="1" t="b">
        <v>0</v>
      </c>
      <c r="BA476" s="1" t="b">
        <v>0</v>
      </c>
      <c r="BC476" t="str">
        <f t="shared" si="214"/>
        <v>FALSE</v>
      </c>
      <c r="BE476" t="str">
        <f t="shared" si="215"/>
        <v>FALSE</v>
      </c>
      <c r="BF476" s="1" t="b">
        <v>0</v>
      </c>
      <c r="BG476" s="1" t="b">
        <v>0</v>
      </c>
      <c r="BH476" s="1" t="b">
        <v>0</v>
      </c>
      <c r="BJ476" s="1" t="str">
        <f t="shared" si="216"/>
        <v>FALSE</v>
      </c>
      <c r="BL476" t="str">
        <f t="shared" si="217"/>
        <v>FALSE</v>
      </c>
      <c r="BM476" s="1" t="b">
        <v>0</v>
      </c>
      <c r="BN476" s="1" t="b">
        <v>0</v>
      </c>
      <c r="BO476" s="1">
        <f t="shared" si="221"/>
        <v>4</v>
      </c>
      <c r="BP476" s="1" t="s">
        <v>16358</v>
      </c>
      <c r="BQ476" s="1" cm="1">
        <f t="array" ref="BQ476">_xlfn.IFS(BP476="None Known",0, LEN(BP476)&gt;500, 5,LEN(BP476)&gt;400, 4, LEN(BP476)&gt;300, 3, LEN(BP476)&gt;200, 2, LEN(BP476)&gt;1, 1)</f>
        <v>1</v>
      </c>
      <c r="BR476" s="1" t="s">
        <v>16359</v>
      </c>
      <c r="BS476" s="1">
        <v>1</v>
      </c>
      <c r="BT476" s="1" t="s">
        <v>31</v>
      </c>
      <c r="BU476" s="1">
        <v>0</v>
      </c>
      <c r="BV476" s="1" t="s">
        <v>16360</v>
      </c>
      <c r="BW476" s="1" t="s">
        <v>31</v>
      </c>
      <c r="BX476" s="1"/>
      <c r="BY476" t="str">
        <f>_xlfn.XLOOKUP($B476,Img_lookup!A:A,Img_lookup!B:B, "Not available")</f>
        <v>228f790c-c36d-4965-89c0-3ae292c64805</v>
      </c>
      <c r="BZ476" t="str">
        <f>_xlfn.XLOOKUP($B476,Img_lookup!A:A,Img_lookup!C:C, "Not available")</f>
        <v>Lithurgus tibialis, on Chrozophora tinctoria (IMG_4984-01)</v>
      </c>
      <c r="CA476" t="str">
        <f>_xlfn.XLOOKUP($B476,Img_lookup!A:A,Img_lookup!D:D, "Not available")</f>
        <v>aviplot</v>
      </c>
      <c r="CB476" t="str">
        <f>_xlfn.XLOOKUP($B476,Img_lookup!A:A,Img_lookup!E:E, "https://imgur.com/aT5wafe")</f>
        <v>https://api.openverse.engineering/v1/images/228f790c-c36d-4965-89c0-3ae292c64805/thumb/</v>
      </c>
    </row>
    <row r="477" spans="1:80" ht="13" x14ac:dyDescent="0.15">
      <c r="A477" s="1" t="s">
        <v>69</v>
      </c>
      <c r="B477" s="1" t="s">
        <v>16812</v>
      </c>
      <c r="C477" s="1" t="s">
        <v>16813</v>
      </c>
      <c r="E477" s="1" t="s">
        <v>434</v>
      </c>
      <c r="F477" s="1" t="s">
        <v>85</v>
      </c>
      <c r="G477" s="1" t="s">
        <v>85</v>
      </c>
      <c r="H477" s="11" t="str">
        <f t="shared" si="231"/>
        <v>Annual</v>
      </c>
      <c r="J477" s="1">
        <v>1.2000000479999999</v>
      </c>
      <c r="L477" t="str" cm="1">
        <f t="array" ref="L477">_xlfn.IFS(J477+K477="", "Unknown", J477+K477&gt;3, "Large", J477+K477&gt;0.5, "Medium", J477+K477&gt;0, "Small")</f>
        <v>Medium</v>
      </c>
      <c r="N477" cm="1">
        <f t="array" ref="N477">IF($M477="",INDEX($M$2:$M$2176,MATCH(1,INDEX(($A$2:$A$2176=$A477)*($M$2:$M$2176&lt;&gt;""),0),0)),$M477)</f>
        <v>7</v>
      </c>
      <c r="O477" s="2" t="str">
        <f t="shared" si="218"/>
        <v>Seasonal outdoors</v>
      </c>
      <c r="P477" s="1" t="s">
        <v>16814</v>
      </c>
      <c r="R477" t="str">
        <f t="shared" si="222"/>
        <v>Medium</v>
      </c>
      <c r="T477" s="1"/>
      <c r="U477" s="1"/>
      <c r="V477" s="1" t="s">
        <v>108</v>
      </c>
      <c r="W477" s="6" t="str">
        <f>IF(ISNUMBER(SEARCH("-",V477)),TRIM(LEFT(V477,FIND("-",V477)-1)),V477)</f>
        <v>7</v>
      </c>
      <c r="X477" t="str">
        <f>IF(W477="1", "January", IF(W477="2", "February", IF(W477="3", "March", IF(W477="4", "April", IF(W477="5", "May", IF(W477="6", "June", IF(W477="7", "July", IF(W477="8", "August", IF(W477="9", "September", IF(W477="10", "October", IF(W477="11", "November", IF(W477="12", "December", "Other"))))))))))))</f>
        <v>July</v>
      </c>
      <c r="Y477" s="2" t="str">
        <f>IF(ISNUMBER(SEARCH("-",V477)),TRIM(RIGHT(V477,LEN(V477)-SEARCH("-",V477))),V477)</f>
        <v>9</v>
      </c>
      <c r="Z477" s="2" t="str">
        <f>IF(Y477="1", "January", IF(Y477="2", "February", IF(Y477="3", "March", IF(Y477="4", "April", IF(Y477="5", "May", IF(Y477="6", "June", IF(Y477="7", "July", IF(Y477="8", "August", IF(Y477="9", "September", IF(Y477="10", "October", IF(Y477="11", "November", IF(Y477="12", "December", "Other"))))))))))))</f>
        <v>September</v>
      </c>
      <c r="AA477" s="1" t="s">
        <v>135</v>
      </c>
      <c r="AB477" s="1" t="str">
        <f>IF(ISNUMBER(SEARCH("-",AA477)),TRIM(LEFT(AA477,FIND("-",AA477)-1)),AA477)</f>
        <v>8</v>
      </c>
      <c r="AC477" s="1" t="str">
        <f>IF(AB477="1", "January", IF(AB477="2", "February", IF(AB477="3", "March", IF(AB477="4", "April", IF(AB477="5", "May", IF(AB477="6", "June", IF(AB477="7", "July", IF(AB477="8", "August", IF(AB477="9", "September", IF(AB477="10", "October", IF(AB477="11", "November", IF(AB477="12", "December", "Other"))))))))))))</f>
        <v>August</v>
      </c>
      <c r="AD477" s="1" t="str">
        <f>IF(ISNUMBER(SEARCH("-",AA477)),TRIM(RIGHT(AA477,LEN(AA477)-SEARCH("-",AA477))),AA477)</f>
        <v>10</v>
      </c>
      <c r="AE477" s="1" t="str">
        <f>IF(AD477="1", "January", IF(AD477="2", "February", IF(AD477="3", "March", IF(AD477="4", "April", IF(AD477="5", "May", IF(AD477="6", "June", IF(AD477="7", "July", IF(AD477="8", "August", IF(AD477="9", "September", IF(AD477="10", "October", IF(AD477="11", "November", IF(AD477="12", "December", "Other"))))))))))))</f>
        <v>October</v>
      </c>
      <c r="AF477" s="1" t="s">
        <v>24378</v>
      </c>
      <c r="AG477" s="1" t="str">
        <f t="shared" si="208"/>
        <v xml:space="preserve">Seed </v>
      </c>
      <c r="AH477" s="2" t="str">
        <f t="shared" si="209"/>
        <v>Surface-sow in spring to early autumn in situ. The seed usually germinates within 10 - 18 days at 15�c[206]. Successional sowings can be made at intervals of a few weeks in order to ensure a constant supply of young plants[206].  Autumn sowings succeed in mild areas[164]. An autumn sowing under cover will often supply leaves all winter[206].</v>
      </c>
      <c r="AI477" s="1" t="s">
        <v>16815</v>
      </c>
      <c r="AJ477" s="1" t="s">
        <v>23814</v>
      </c>
      <c r="AK477" s="1" t="s">
        <v>17104</v>
      </c>
      <c r="AL477" s="1" t="str">
        <f t="shared" si="219"/>
        <v>Unscented</v>
      </c>
      <c r="AM477" s="1" t="b">
        <v>0</v>
      </c>
      <c r="AN477" s="1" t="b">
        <v>0</v>
      </c>
      <c r="AO477" s="1" t="b">
        <v>0</v>
      </c>
      <c r="AP477" s="5" t="s">
        <v>28</v>
      </c>
      <c r="AQ477" s="5" t="str">
        <f t="shared" si="210"/>
        <v>Light, Medium, Heavy</v>
      </c>
      <c r="AR477" s="1" t="s">
        <v>10</v>
      </c>
      <c r="AS477" s="1" t="str">
        <f t="shared" si="220"/>
        <v>None, Partial</v>
      </c>
      <c r="AT477" s="1" t="str">
        <f t="shared" si="211"/>
        <v>Partial, Full</v>
      </c>
      <c r="AU477" s="1" t="s">
        <v>29</v>
      </c>
      <c r="AV477" s="1" t="str">
        <f t="shared" si="212"/>
        <v>Moist</v>
      </c>
      <c r="AW477" s="1" t="s">
        <v>12</v>
      </c>
      <c r="AX477" s="1" t="str">
        <f t="shared" si="213"/>
        <v>Acid, Neutral, Alkaline</v>
      </c>
      <c r="AY477" s="1" t="b">
        <v>0</v>
      </c>
      <c r="AZ477" s="1" t="b">
        <v>0</v>
      </c>
      <c r="BA477" s="1" t="b">
        <v>0</v>
      </c>
      <c r="BC477" t="str">
        <f t="shared" si="214"/>
        <v>FALSE</v>
      </c>
      <c r="BE477" t="str">
        <f t="shared" si="215"/>
        <v>FALSE</v>
      </c>
      <c r="BF477" s="1" t="b">
        <v>0</v>
      </c>
      <c r="BG477" s="1" t="b">
        <v>0</v>
      </c>
      <c r="BH477" s="1" t="b">
        <v>0</v>
      </c>
      <c r="BI477" s="1" t="s">
        <v>30</v>
      </c>
      <c r="BJ477" s="1" t="str">
        <f t="shared" si="216"/>
        <v>FALSE</v>
      </c>
      <c r="BK477" s="1" t="s">
        <v>77</v>
      </c>
      <c r="BL477" t="str">
        <f t="shared" si="217"/>
        <v>TRUE</v>
      </c>
      <c r="BM477" s="1" t="b">
        <v>0</v>
      </c>
      <c r="BN477" s="1" t="b">
        <v>0</v>
      </c>
      <c r="BO477" s="1">
        <f t="shared" si="221"/>
        <v>13</v>
      </c>
      <c r="BP477" s="1" t="s">
        <v>16816</v>
      </c>
      <c r="BQ477" s="1" cm="1">
        <f t="array" ref="BQ477">_xlfn.IFS(BP477="None Known",0, LEN(BP477)&gt;500, 5,LEN(BP477)&gt;400, 4, LEN(BP477)&gt;300, 3, LEN(BP477)&gt;200, 2, LEN(BP477)&gt;1, 1)</f>
        <v>2</v>
      </c>
      <c r="BR477" s="1" t="s">
        <v>16817</v>
      </c>
      <c r="BS477" s="1">
        <v>3</v>
      </c>
      <c r="BT477" s="1" t="s">
        <v>16818</v>
      </c>
      <c r="BU477" s="1">
        <v>2</v>
      </c>
      <c r="BV477" s="1" t="s">
        <v>16819</v>
      </c>
      <c r="BW477" s="1" t="s">
        <v>31</v>
      </c>
      <c r="BX477" s="1"/>
      <c r="BY477" t="str">
        <f>_xlfn.XLOOKUP($B477,Img_lookup!A:A,Img_lookup!B:B, "Not available")</f>
        <v>e86096d1-e1b0-4234-90e2-37f63c7aff48</v>
      </c>
      <c r="BZ477" t="str">
        <f>_xlfn.XLOOKUP($B477,Img_lookup!A:A,Img_lookup!C:C, "Not available")</f>
        <v>Chrysanthemum coronarium - ◊ó◊®◊¶◊ô◊™ ◊¢◊ò◊ï◊®◊î</v>
      </c>
      <c r="CA477" t="str">
        <f>_xlfn.XLOOKUP($B477,Img_lookup!A:A,Img_lookup!D:D, "Not available")</f>
        <v>Eran Finkle</v>
      </c>
      <c r="CB477" t="str">
        <f>_xlfn.XLOOKUP($B477,Img_lookup!A:A,Img_lookup!E:E, "https://imgur.com/aT5wafe")</f>
        <v>https://api.openverse.engineering/v1/images/e86096d1-e1b0-4234-90e2-37f63c7aff48/thumb/</v>
      </c>
    </row>
    <row r="478" spans="1:80" ht="13" x14ac:dyDescent="0.15">
      <c r="A478" s="1" t="s">
        <v>69</v>
      </c>
      <c r="B478" s="1" t="s">
        <v>15875</v>
      </c>
      <c r="C478" s="1" t="s">
        <v>15876</v>
      </c>
      <c r="E478" s="1" t="s">
        <v>15877</v>
      </c>
      <c r="F478" s="1" t="s">
        <v>85</v>
      </c>
      <c r="G478" s="1" t="s">
        <v>85</v>
      </c>
      <c r="H478" s="11" t="str">
        <f t="shared" si="231"/>
        <v>Annual</v>
      </c>
      <c r="J478" s="1">
        <v>0.44999998800000002</v>
      </c>
      <c r="L478" t="str" cm="1">
        <f t="array" ref="L478">_xlfn.IFS(J478+K478="", "Unknown", J478+K478&gt;3, "Large", J478+K478&gt;0.5, "Medium", J478+K478&gt;0, "Small")</f>
        <v>Small</v>
      </c>
      <c r="N478" cm="1">
        <f t="array" ref="N478">IF($M478="",INDEX($M$2:$M$2176,MATCH(1,INDEX(($A$2:$A$2176=$A478)*($M$2:$M$2176&lt;&gt;""),0),0)),$M478)</f>
        <v>7</v>
      </c>
      <c r="O478" s="2" t="str">
        <f t="shared" si="218"/>
        <v>Seasonal outdoors</v>
      </c>
      <c r="P478" s="1" t="s">
        <v>15878</v>
      </c>
      <c r="R478" t="str">
        <f t="shared" si="222"/>
        <v>Medium</v>
      </c>
      <c r="T478" s="1"/>
      <c r="U478" s="1"/>
      <c r="V478" s="1" t="s">
        <v>322</v>
      </c>
      <c r="W478" s="6" t="str">
        <f>IF(ISNUMBER(SEARCH("-",V478)),TRIM(LEFT(V478,FIND("-",V478)-1)),V478)</f>
        <v>6</v>
      </c>
      <c r="X478" t="str">
        <f>IF(W478="1", "January", IF(W478="2", "February", IF(W478="3", "March", IF(W478="4", "April", IF(W478="5", "May", IF(W478="6", "June", IF(W478="7", "July", IF(W478="8", "August", IF(W478="9", "September", IF(W478="10", "October", IF(W478="11", "November", IF(W478="12", "December", "Other"))))))))))))</f>
        <v>June</v>
      </c>
      <c r="Y478" s="2" t="str">
        <f>IF(ISNUMBER(SEARCH("-",V478)),TRIM(RIGHT(V478,LEN(V478)-SEARCH("-",V478))),V478)</f>
        <v>8</v>
      </c>
      <c r="Z478" s="2" t="str">
        <f>IF(Y478="1", "January", IF(Y478="2", "February", IF(Y478="3", "March", IF(Y478="4", "April", IF(Y478="5", "May", IF(Y478="6", "June", IF(Y478="7", "July", IF(Y478="8", "August", IF(Y478="9", "September", IF(Y478="10", "October", IF(Y478="11", "November", IF(Y478="12", "December", "Other"))))))))))))</f>
        <v>August</v>
      </c>
      <c r="AA478" s="1" t="s">
        <v>108</v>
      </c>
      <c r="AB478" s="1" t="str">
        <f>IF(ISNUMBER(SEARCH("-",AA478)),TRIM(LEFT(AA478,FIND("-",AA478)-1)),AA478)</f>
        <v>7</v>
      </c>
      <c r="AC478" s="1" t="str">
        <f>IF(AB478="1", "January", IF(AB478="2", "February", IF(AB478="3", "March", IF(AB478="4", "April", IF(AB478="5", "May", IF(AB478="6", "June", IF(AB478="7", "July", IF(AB478="8", "August", IF(AB478="9", "September", IF(AB478="10", "October", IF(AB478="11", "November", IF(AB478="12", "December", "Other"))))))))))))</f>
        <v>July</v>
      </c>
      <c r="AD478" s="1" t="str">
        <f>IF(ISNUMBER(SEARCH("-",AA478)),TRIM(RIGHT(AA478,LEN(AA478)-SEARCH("-",AA478))),AA478)</f>
        <v>9</v>
      </c>
      <c r="AE478" s="1" t="str">
        <f>IF(AD478="1", "January", IF(AD478="2", "February", IF(AD478="3", "March", IF(AD478="4", "April", IF(AD478="5", "May", IF(AD478="6", "June", IF(AD478="7", "July", IF(AD478="8", "August", IF(AD478="9", "September", IF(AD478="10", "October", IF(AD478="11", "November", IF(AD478="12", "December", "Other"))))))))))))</f>
        <v>September</v>
      </c>
      <c r="AF478" s="1" t="s">
        <v>24379</v>
      </c>
      <c r="AG478" s="1" t="str">
        <f t="shared" si="208"/>
        <v xml:space="preserve">Seed </v>
      </c>
      <c r="AH478" s="2" t="str">
        <f t="shared" si="209"/>
        <v>Sow spring in situ. The seed usually germinates within 10 - 18 days at 15�c. Autumn sowings succeed in mild areas[200].</v>
      </c>
      <c r="AI478" s="1" t="s">
        <v>15879</v>
      </c>
      <c r="AJ478" s="1" t="s">
        <v>23814</v>
      </c>
      <c r="AK478" s="1" t="s">
        <v>17104</v>
      </c>
      <c r="AL478" s="1" t="str">
        <f t="shared" si="219"/>
        <v>Unscented</v>
      </c>
      <c r="AM478" s="1" t="b">
        <v>0</v>
      </c>
      <c r="AN478" s="1" t="b">
        <v>0</v>
      </c>
      <c r="AO478" s="1" t="b">
        <v>0</v>
      </c>
      <c r="AP478" s="5" t="s">
        <v>28</v>
      </c>
      <c r="AQ478" s="5" t="str">
        <f t="shared" si="210"/>
        <v>Light, Medium, Heavy</v>
      </c>
      <c r="AR478" s="1" t="s">
        <v>10</v>
      </c>
      <c r="AS478" s="1" t="str">
        <f t="shared" si="220"/>
        <v>None, Partial</v>
      </c>
      <c r="AT478" s="1" t="str">
        <f t="shared" si="211"/>
        <v>Partial, Full</v>
      </c>
      <c r="AU478" s="1" t="s">
        <v>29</v>
      </c>
      <c r="AV478" s="1" t="str">
        <f t="shared" si="212"/>
        <v>Moist</v>
      </c>
      <c r="AW478" s="1" t="s">
        <v>123</v>
      </c>
      <c r="AX478" s="1" t="str">
        <f t="shared" si="213"/>
        <v>Acid, Neutral</v>
      </c>
      <c r="AY478" s="1" t="b">
        <v>0</v>
      </c>
      <c r="AZ478" s="1" t="b">
        <v>0</v>
      </c>
      <c r="BA478" s="1" t="b">
        <v>0</v>
      </c>
      <c r="BC478" t="str">
        <f t="shared" si="214"/>
        <v>FALSE</v>
      </c>
      <c r="BE478" t="str">
        <f t="shared" si="215"/>
        <v>FALSE</v>
      </c>
      <c r="BF478" s="1" t="b">
        <v>0</v>
      </c>
      <c r="BG478" s="1" t="b">
        <v>0</v>
      </c>
      <c r="BH478" s="1" t="b">
        <v>0</v>
      </c>
      <c r="BJ478" s="1" t="str">
        <f t="shared" si="216"/>
        <v>FALSE</v>
      </c>
      <c r="BK478" s="1" t="s">
        <v>77</v>
      </c>
      <c r="BL478" t="str">
        <f t="shared" si="217"/>
        <v>TRUE</v>
      </c>
      <c r="BM478" s="1" t="b">
        <v>0</v>
      </c>
      <c r="BN478" s="1" t="b">
        <v>0</v>
      </c>
      <c r="BO478" s="1">
        <f t="shared" si="221"/>
        <v>3</v>
      </c>
      <c r="BP478" s="1" t="s">
        <v>31</v>
      </c>
      <c r="BQ478" s="1" cm="1">
        <f t="array" ref="BQ478">_xlfn.IFS(BP478="None Known",0, LEN(BP478)&gt;500, 5,LEN(BP478)&gt;400, 4, LEN(BP478)&gt;300, 3, LEN(BP478)&gt;200, 2, LEN(BP478)&gt;1, 1)</f>
        <v>0</v>
      </c>
      <c r="BR478" s="1" t="s">
        <v>15880</v>
      </c>
      <c r="BS478" s="1">
        <v>1</v>
      </c>
      <c r="BT478" s="1" t="s">
        <v>31</v>
      </c>
      <c r="BU478" s="1">
        <v>0</v>
      </c>
      <c r="BV478" s="1" t="s">
        <v>15881</v>
      </c>
      <c r="BW478" s="1" t="s">
        <v>15882</v>
      </c>
      <c r="BX478" s="1"/>
      <c r="BY478" t="str">
        <f>_xlfn.XLOOKUP($B478,Img_lookup!A:A,Img_lookup!B:B, "Not available")</f>
        <v>875be06d-91c3-40d4-8962-d420537d4d62</v>
      </c>
      <c r="BZ478" t="str">
        <f>_xlfn.XLOOKUP($B478,Img_lookup!A:A,Img_lookup!C:C, "Not available")</f>
        <v>PikiWiki Israel 3634 Chrysanthemum Segetum - Yellow Cornflower.jpg</v>
      </c>
      <c r="CA478" t="str">
        <f>_xlfn.XLOOKUP($B478,Img_lookup!A:A,Img_lookup!D:D, "Not available")</f>
        <v>◊©◊®◊î ◊í◊ï◊ú◊ì</v>
      </c>
      <c r="CB478" t="str">
        <f>_xlfn.XLOOKUP($B478,Img_lookup!A:A,Img_lookup!E:E, "https://imgur.com/aT5wafe")</f>
        <v>https://api.openverse.engineering/v1/images/875be06d-91c3-40d4-8962-d420537d4d62/thumb/</v>
      </c>
    </row>
    <row r="479" spans="1:80" ht="409.6" x14ac:dyDescent="0.15">
      <c r="A479" s="1" t="s">
        <v>69</v>
      </c>
      <c r="B479" s="1" t="s">
        <v>15965</v>
      </c>
      <c r="C479" s="1" t="s">
        <v>15966</v>
      </c>
      <c r="E479" s="1" t="s">
        <v>15967</v>
      </c>
      <c r="F479" s="1" t="s">
        <v>22</v>
      </c>
      <c r="G479" s="1" t="s">
        <v>22</v>
      </c>
      <c r="H479" s="11" t="str">
        <f t="shared" si="231"/>
        <v>Perennial</v>
      </c>
      <c r="I479" s="1" t="s">
        <v>17108</v>
      </c>
      <c r="J479" s="1">
        <v>2</v>
      </c>
      <c r="L479" t="str" cm="1">
        <f t="array" ref="L479">_xlfn.IFS(J479+K479="", "Unknown", J479+K479&gt;3, "Large", J479+K479&gt;0.5, "Medium", J479+K479&gt;0, "Small")</f>
        <v>Medium</v>
      </c>
      <c r="N479" cm="1">
        <f t="array" ref="N479">IF($M479="",INDEX($M$2:$M$2176,MATCH(1,INDEX(($A$2:$A$2176=$A479)*($M$2:$M$2176&lt;&gt;""),0),0)),$M479)</f>
        <v>7</v>
      </c>
      <c r="O479" s="2" t="str">
        <f t="shared" si="218"/>
        <v>Seasonal outdoors</v>
      </c>
      <c r="P479" s="1" t="s">
        <v>15968</v>
      </c>
      <c r="R479" t="str">
        <f t="shared" si="222"/>
        <v>Medium</v>
      </c>
      <c r="S479" s="1" t="s">
        <v>24</v>
      </c>
      <c r="T479" s="1" t="str">
        <f>LEFT(S479,FIND("-",S479)-1)</f>
        <v xml:space="preserve">1 </v>
      </c>
      <c r="U479" s="1" t="str">
        <f>RIGHT(S479,FIND("-",S479)-1)</f>
        <v>12</v>
      </c>
      <c r="V479" s="1" t="s">
        <v>109</v>
      </c>
      <c r="W479" s="6" t="str">
        <f>IF(ISNUMBER(SEARCH("-",V479)),TRIM(LEFT(V479,FIND("-",V479)-1)),V479)</f>
        <v>9</v>
      </c>
      <c r="X479" t="str">
        <f>IF(W479="1", "January", IF(W479="2", "February", IF(W479="3", "March", IF(W479="4", "April", IF(W479="5", "May", IF(W479="6", "June", IF(W479="7", "July", IF(W479="8", "August", IF(W479="9", "September", IF(W479="10", "October", IF(W479="11", "November", IF(W479="12", "December", "Other"))))))))))))</f>
        <v>September</v>
      </c>
      <c r="Y479" s="2" t="str">
        <f>IF(ISNUMBER(SEARCH("-",V479)),TRIM(RIGHT(V479,LEN(V479)-SEARCH("-",V479))),V479)</f>
        <v>10</v>
      </c>
      <c r="Z479" s="2" t="str">
        <f>IF(Y479="1", "January", IF(Y479="2", "February", IF(Y479="3", "March", IF(Y479="4", "April", IF(Y479="5", "May", IF(Y479="6", "June", IF(Y479="7", "July", IF(Y479="8", "August", IF(Y479="9", "September", IF(Y479="10", "October", IF(Y479="11", "November", IF(Y479="12", "December", "Other"))))))))))))</f>
        <v>October</v>
      </c>
      <c r="AF479" s="16" t="s">
        <v>23874</v>
      </c>
      <c r="AG479" s="1" t="str">
        <f t="shared" si="208"/>
        <v xml:space="preserve">Seed </v>
      </c>
      <c r="AH479" s="2" t="str">
        <f t="shared" si="209"/>
        <v>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v>
      </c>
      <c r="AI479" s="1" t="s">
        <v>15969</v>
      </c>
      <c r="AJ479" s="1" t="s">
        <v>53</v>
      </c>
      <c r="AK479" s="1" t="s">
        <v>17104</v>
      </c>
      <c r="AL479" s="1" t="str">
        <f t="shared" si="219"/>
        <v>Unscented</v>
      </c>
      <c r="AM479" s="1" t="b">
        <v>0</v>
      </c>
      <c r="AN479" s="1" t="b">
        <v>0</v>
      </c>
      <c r="AO479" s="1" t="b">
        <v>0</v>
      </c>
      <c r="AP479" s="5" t="s">
        <v>54</v>
      </c>
      <c r="AQ479" s="5" t="str">
        <f t="shared" si="210"/>
        <v>Light, Medium</v>
      </c>
      <c r="AR479" s="1" t="s">
        <v>30</v>
      </c>
      <c r="AS479" s="1" t="str">
        <f t="shared" si="220"/>
        <v>None</v>
      </c>
      <c r="AT479" s="1" t="str">
        <f t="shared" si="211"/>
        <v>Full</v>
      </c>
      <c r="AU479" s="1" t="s">
        <v>11</v>
      </c>
      <c r="AV479" s="1" t="str">
        <f t="shared" si="212"/>
        <v>Dry, Moist</v>
      </c>
      <c r="AW479" s="1" t="s">
        <v>12</v>
      </c>
      <c r="AX479" s="1" t="str">
        <f t="shared" si="213"/>
        <v>Acid, Neutral, Alkaline</v>
      </c>
      <c r="AY479" s="1" t="b">
        <v>0</v>
      </c>
      <c r="AZ479" s="1" t="b">
        <v>1</v>
      </c>
      <c r="BA479" s="1" t="b">
        <v>1</v>
      </c>
      <c r="BC479" t="str">
        <f t="shared" si="214"/>
        <v>FALSE</v>
      </c>
      <c r="BE479" t="str">
        <f t="shared" si="215"/>
        <v>FALSE</v>
      </c>
      <c r="BF479" s="1" t="b">
        <v>1</v>
      </c>
      <c r="BG479" s="1" t="b">
        <v>0</v>
      </c>
      <c r="BH479" s="1" t="b">
        <v>1</v>
      </c>
      <c r="BJ479" s="1" t="str">
        <f t="shared" si="216"/>
        <v>FALSE</v>
      </c>
      <c r="BL479" t="str">
        <f t="shared" si="217"/>
        <v>FALSE</v>
      </c>
      <c r="BM479" s="1" t="b">
        <v>0</v>
      </c>
      <c r="BN479" s="1" t="b">
        <v>0</v>
      </c>
      <c r="BO479" s="1">
        <f t="shared" si="221"/>
        <v>13</v>
      </c>
      <c r="BP479" s="1" t="s">
        <v>15970</v>
      </c>
      <c r="BQ479" s="1" cm="1">
        <f t="array" ref="BQ479">_xlfn.IFS(BP479="None Known",0, LEN(BP479)&gt;500, 5,LEN(BP479)&gt;400, 4, LEN(BP479)&gt;300, 3, LEN(BP479)&gt;200, 2, LEN(BP479)&gt;1, 1)</f>
        <v>5</v>
      </c>
      <c r="BR479" s="1" t="s">
        <v>15971</v>
      </c>
      <c r="BS479" s="1">
        <v>2</v>
      </c>
      <c r="BT479" s="1" t="s">
        <v>15972</v>
      </c>
      <c r="BU479" s="1">
        <v>2</v>
      </c>
      <c r="BV479" s="1" t="s">
        <v>465</v>
      </c>
      <c r="BW479" s="1" t="s">
        <v>31</v>
      </c>
      <c r="BX479" s="1"/>
      <c r="BY479" t="str">
        <f>_xlfn.XLOOKUP($B479,Img_lookup!A:A,Img_lookup!B:B, "Not available")</f>
        <v>867d77b1-112c-43dc-b8f0-e49a31d14988</v>
      </c>
      <c r="BZ479" t="str">
        <f>_xlfn.XLOOKUP($B479,Img_lookup!A:A,Img_lookup!C:C, "Not available")</f>
        <v>J20170810-0003‚ÄîEricameria nauseosa (syn Chrysothamnus nauseosus )‚ÄîRPBG‚ÄîDxO</v>
      </c>
      <c r="CA479" t="str">
        <f>_xlfn.XLOOKUP($B479,Img_lookup!A:A,Img_lookup!D:D, "Not available")</f>
        <v>John Rusk</v>
      </c>
      <c r="CB479" t="str">
        <f>_xlfn.XLOOKUP($B479,Img_lookup!A:A,Img_lookup!E:E, "https://imgur.com/aT5wafe")</f>
        <v>https://api.openverse.engineering/v1/images/867d77b1-112c-43dc-b8f0-e49a31d14988/thumb/</v>
      </c>
    </row>
    <row r="480" spans="1:80" ht="409.6" x14ac:dyDescent="0.15">
      <c r="A480" s="1" t="s">
        <v>69</v>
      </c>
      <c r="B480" s="1" t="s">
        <v>6944</v>
      </c>
      <c r="C480" s="1" t="s">
        <v>6945</v>
      </c>
      <c r="D480" s="1" t="s">
        <v>6946</v>
      </c>
      <c r="E480" s="1" t="s">
        <v>6947</v>
      </c>
      <c r="F480" s="1" t="s">
        <v>22</v>
      </c>
      <c r="G480" s="1" t="s">
        <v>22</v>
      </c>
      <c r="H480" s="11" t="str">
        <f t="shared" si="231"/>
        <v>Perennial</v>
      </c>
      <c r="I480" s="1" t="s">
        <v>17107</v>
      </c>
      <c r="J480" s="1">
        <v>1</v>
      </c>
      <c r="L480" t="str" cm="1">
        <f t="array" ref="L480">_xlfn.IFS(J480+K480="", "Unknown", J480+K480&gt;3, "Large", J480+K480&gt;0.5, "Medium", J480+K480&gt;0, "Small")</f>
        <v>Medium</v>
      </c>
      <c r="M480" s="1">
        <v>3</v>
      </c>
      <c r="N480" cm="1">
        <f t="array" ref="N480">IF($M480="",INDEX($M$2:$M$2176,MATCH(1,INDEX(($A$2:$A$2176=$A480)*($M$2:$M$2176&lt;&gt;""),0),0)),$M480)</f>
        <v>3</v>
      </c>
      <c r="O480" s="2" t="str">
        <f t="shared" si="218"/>
        <v>Hardy to cold</v>
      </c>
      <c r="P480" s="1" t="s">
        <v>6948</v>
      </c>
      <c r="R480" t="str">
        <f t="shared" si="222"/>
        <v>Medium</v>
      </c>
      <c r="T480" s="1"/>
      <c r="U480" s="1"/>
      <c r="V480" s="1" t="s">
        <v>108</v>
      </c>
      <c r="W480" s="6" t="str">
        <f>IF(ISNUMBER(SEARCH("-",V480)),TRIM(LEFT(V480,FIND("-",V480)-1)),V480)</f>
        <v>7</v>
      </c>
      <c r="X480" t="str">
        <f>IF(W480="1", "January", IF(W480="2", "February", IF(W480="3", "March", IF(W480="4", "April", IF(W480="5", "May", IF(W480="6", "June", IF(W480="7", "July", IF(W480="8", "August", IF(W480="9", "September", IF(W480="10", "October", IF(W480="11", "November", IF(W480="12", "December", "Other"))))))))))))</f>
        <v>July</v>
      </c>
      <c r="Y480" s="2" t="str">
        <f>IF(ISNUMBER(SEARCH("-",V480)),TRIM(RIGHT(V480,LEN(V480)-SEARCH("-",V480))),V480)</f>
        <v>9</v>
      </c>
      <c r="Z480" s="2" t="str">
        <f>IF(Y480="1", "January", IF(Y480="2", "February", IF(Y480="3", "March", IF(Y480="4", "April", IF(Y480="5", "May", IF(Y480="6", "June", IF(Y480="7", "July", IF(Y480="8", "August", IF(Y480="9", "September", IF(Y480="10", "October", IF(Y480="11", "November", IF(Y480="12", "December", "Other"))))))))))))</f>
        <v>September</v>
      </c>
      <c r="AF480" s="16" t="s">
        <v>23874</v>
      </c>
      <c r="AG480" s="1" t="str">
        <f t="shared" si="208"/>
        <v xml:space="preserve">Seed </v>
      </c>
      <c r="AH480" s="2" t="str">
        <f t="shared" si="209"/>
        <v>We have no information for this species but suggest sowing the seed in spring in a greenhouse and only just covering the seed. When they are large enough to handle, prick the seedlings out into individual pots and grow them on in a greenhouse for at least their first winter. Plant them out into their permanent positions in late spring or early summer, after the last expected frosts.
Cuttings of half-ripe wood, July/August in sand in a frame[200].</v>
      </c>
      <c r="AI480" s="1" t="s">
        <v>6949</v>
      </c>
      <c r="AJ480" s="1" t="s">
        <v>53</v>
      </c>
      <c r="AK480" s="1" t="s">
        <v>17104</v>
      </c>
      <c r="AL480" s="1" t="str">
        <f t="shared" si="219"/>
        <v>Scented</v>
      </c>
      <c r="AM480" s="1" t="b">
        <v>1</v>
      </c>
      <c r="AN480" s="1" t="b">
        <v>0</v>
      </c>
      <c r="AO480" s="1" t="b">
        <v>0</v>
      </c>
      <c r="AP480" s="5" t="s">
        <v>54</v>
      </c>
      <c r="AQ480" s="5" t="str">
        <f t="shared" si="210"/>
        <v>Light, Medium</v>
      </c>
      <c r="AR480" s="1" t="s">
        <v>30</v>
      </c>
      <c r="AS480" s="1" t="str">
        <f t="shared" si="220"/>
        <v>None</v>
      </c>
      <c r="AT480" s="1" t="str">
        <f t="shared" si="211"/>
        <v>Full</v>
      </c>
      <c r="AU480" s="1" t="s">
        <v>11</v>
      </c>
      <c r="AV480" s="1" t="str">
        <f t="shared" si="212"/>
        <v>Dry, Moist</v>
      </c>
      <c r="AW480" s="1" t="s">
        <v>12</v>
      </c>
      <c r="AX480" s="1" t="str">
        <f t="shared" si="213"/>
        <v>Acid, Neutral, Alkaline</v>
      </c>
      <c r="AY480" s="1" t="b">
        <v>0</v>
      </c>
      <c r="AZ480" s="1" t="b">
        <v>1</v>
      </c>
      <c r="BA480" s="1" t="b">
        <v>0</v>
      </c>
      <c r="BC480" t="str">
        <f t="shared" si="214"/>
        <v>FALSE</v>
      </c>
      <c r="BE480" t="str">
        <f t="shared" si="215"/>
        <v>FALSE</v>
      </c>
      <c r="BF480" s="1" t="b">
        <v>1</v>
      </c>
      <c r="BG480" s="1" t="b">
        <v>0</v>
      </c>
      <c r="BH480" s="1" t="b">
        <v>1</v>
      </c>
      <c r="BJ480" s="1" t="str">
        <f t="shared" si="216"/>
        <v>FALSE</v>
      </c>
      <c r="BL480" t="str">
        <f t="shared" si="217"/>
        <v>FALSE</v>
      </c>
      <c r="BM480" s="1" t="b">
        <v>0</v>
      </c>
      <c r="BN480" s="1" t="b">
        <v>0</v>
      </c>
      <c r="BO480" s="1">
        <f t="shared" si="221"/>
        <v>10</v>
      </c>
      <c r="BP480" s="1" t="s">
        <v>6950</v>
      </c>
      <c r="BQ480" s="1" cm="1">
        <f t="array" ref="BQ480">_xlfn.IFS(BP480="None Known",0, LEN(BP480)&gt;500, 5,LEN(BP480)&gt;400, 4, LEN(BP480)&gt;300, 3, LEN(BP480)&gt;200, 2, LEN(BP480)&gt;1, 1)</f>
        <v>3</v>
      </c>
      <c r="BR480" s="1" t="s">
        <v>6951</v>
      </c>
      <c r="BS480" s="1">
        <v>2</v>
      </c>
      <c r="BT480" s="1" t="s">
        <v>6952</v>
      </c>
      <c r="BU480" s="1">
        <v>1</v>
      </c>
      <c r="BV480" s="1" t="s">
        <v>209</v>
      </c>
      <c r="BW480" s="1" t="s">
        <v>31</v>
      </c>
      <c r="BX480" s="1"/>
      <c r="BY480" t="str">
        <f>_xlfn.XLOOKUP($B480,Img_lookup!A:A,Img_lookup!B:B, "Not available")</f>
        <v>4a09e02d-b643-4211-9f6f-888561091fc2</v>
      </c>
      <c r="BZ480" t="str">
        <f>_xlfn.XLOOKUP($B480,Img_lookup!A:A,Img_lookup!C:C, "Not available")</f>
        <v>Chrysothamnus viscidiflorus subsp. viscidiflorus (Hook.) Nutt.</v>
      </c>
      <c r="CA480" t="str">
        <f>_xlfn.XLOOKUP($B480,Img_lookup!A:A,Img_lookup!D:D, "Not available")</f>
        <v>Jack L. Reveal</v>
      </c>
      <c r="CB480" t="str">
        <f>_xlfn.XLOOKUP($B480,Img_lookup!A:A,Img_lookup!E:E, "https://imgur.com/aT5wafe")</f>
        <v>https://api.openverse.engineering/v1/images/4a09e02d-b643-4211-9f6f-888561091fc2/thumb/</v>
      </c>
    </row>
    <row r="481" spans="1:80" ht="13" x14ac:dyDescent="0.15">
      <c r="A481" s="1" t="s">
        <v>16077</v>
      </c>
      <c r="B481" s="1" t="s">
        <v>16078</v>
      </c>
      <c r="C481" s="1" t="s">
        <v>16079</v>
      </c>
      <c r="D481" s="1" t="s">
        <v>16080</v>
      </c>
      <c r="E481" s="1" t="s">
        <v>16081</v>
      </c>
      <c r="F481" s="1" t="s">
        <v>539</v>
      </c>
      <c r="G481" s="1" t="s">
        <v>23799</v>
      </c>
      <c r="H481" s="11" t="str">
        <f t="shared" si="231"/>
        <v>Perennial</v>
      </c>
      <c r="I481" s="1" t="s">
        <v>17108</v>
      </c>
      <c r="L481" t="e" cm="1">
        <f t="array" ref="L481">_xlfn.IFS(J481+K481="", "Unknown", J481+K481&gt;3, "Large", J481+K481&gt;0.5, "Medium", J481+K481&gt;0, "Small")</f>
        <v>#N/A</v>
      </c>
      <c r="M481" s="1">
        <v>9</v>
      </c>
      <c r="N481" cm="1">
        <f t="array" ref="N481">IF($M481="",INDEX($M$2:$M$2176,MATCH(1,INDEX(($A$2:$A$2176=$A481)*($M$2:$M$2176&lt;&gt;""),0),0)),$M481)</f>
        <v>9</v>
      </c>
      <c r="O481" s="2" t="str">
        <f t="shared" si="218"/>
        <v>Grown indoors</v>
      </c>
      <c r="P481" s="1" t="s">
        <v>16082</v>
      </c>
      <c r="R481" t="str">
        <f t="shared" si="222"/>
        <v>Medium</v>
      </c>
      <c r="W481"/>
      <c r="AF481" s="1" t="s">
        <v>16083</v>
      </c>
      <c r="AG481" s="1" t="str">
        <f t="shared" si="208"/>
        <v xml:space="preserve">Rhizome </v>
      </c>
      <c r="AH481" s="2" t="str">
        <f t="shared" si="209"/>
        <v/>
      </c>
      <c r="AI481" s="1" t="s">
        <v>16084</v>
      </c>
      <c r="AK481" s="1" t="s">
        <v>17104</v>
      </c>
      <c r="AL481" s="1" t="str">
        <f t="shared" si="219"/>
        <v>Unscented</v>
      </c>
      <c r="AM481" s="1" t="b">
        <v>0</v>
      </c>
      <c r="AN481" s="1" t="b">
        <v>0</v>
      </c>
      <c r="AO481" s="1" t="b">
        <v>0</v>
      </c>
      <c r="AP481" s="5" t="s">
        <v>28</v>
      </c>
      <c r="AQ481" s="5" t="str">
        <f t="shared" si="210"/>
        <v>Light, Medium, Heavy</v>
      </c>
      <c r="AR481" s="1" t="s">
        <v>10</v>
      </c>
      <c r="AS481" s="1" t="str">
        <f t="shared" si="220"/>
        <v>None, Partial</v>
      </c>
      <c r="AT481" s="1" t="str">
        <f t="shared" si="211"/>
        <v>Partial, Full</v>
      </c>
      <c r="AU481" s="1" t="s">
        <v>29</v>
      </c>
      <c r="AV481" s="1" t="str">
        <f t="shared" si="212"/>
        <v>Moist</v>
      </c>
      <c r="AW481" s="1" t="s">
        <v>12</v>
      </c>
      <c r="AX481" s="1" t="str">
        <f t="shared" si="213"/>
        <v>Acid, Neutral, Alkaline</v>
      </c>
      <c r="AY481" s="1" t="b">
        <v>0</v>
      </c>
      <c r="AZ481" s="1" t="b">
        <v>0</v>
      </c>
      <c r="BA481" s="1" t="b">
        <v>0</v>
      </c>
      <c r="BC481" t="str">
        <f t="shared" si="214"/>
        <v>FALSE</v>
      </c>
      <c r="BE481" t="str">
        <f t="shared" si="215"/>
        <v>FALSE</v>
      </c>
      <c r="BF481" s="1" t="b">
        <v>0</v>
      </c>
      <c r="BG481" s="1" t="b">
        <v>0</v>
      </c>
      <c r="BH481" s="1" t="b">
        <v>0</v>
      </c>
      <c r="BJ481" s="1" t="str">
        <f t="shared" si="216"/>
        <v>FALSE</v>
      </c>
      <c r="BL481" t="str">
        <f t="shared" si="217"/>
        <v>FALSE</v>
      </c>
      <c r="BM481" s="1" t="b">
        <v>0</v>
      </c>
      <c r="BN481" s="1" t="b">
        <v>0</v>
      </c>
      <c r="BO481" s="1">
        <f t="shared" si="221"/>
        <v>4</v>
      </c>
      <c r="BP481" s="1" t="s">
        <v>31</v>
      </c>
      <c r="BQ481" s="1" cm="1">
        <f t="array" ref="BQ481">_xlfn.IFS(BP481="None Known",0, LEN(BP481)&gt;500, 5,LEN(BP481)&gt;400, 4, LEN(BP481)&gt;300, 3, LEN(BP481)&gt;200, 2, LEN(BP481)&gt;1, 1)</f>
        <v>0</v>
      </c>
      <c r="BR481" s="1" t="s">
        <v>16085</v>
      </c>
      <c r="BS481" s="1">
        <v>1</v>
      </c>
      <c r="BT481" s="1" t="s">
        <v>16086</v>
      </c>
      <c r="BU481" s="1">
        <v>1</v>
      </c>
      <c r="BV481" s="1" t="s">
        <v>12187</v>
      </c>
      <c r="BW481" s="1" t="s">
        <v>31</v>
      </c>
      <c r="BX481" s="1"/>
      <c r="BY481" t="str">
        <f>_xlfn.XLOOKUP($B481,Img_lookup!A:A,Img_lookup!B:B, "Not available")</f>
        <v>8e254c1c-07bc-423c-8b7a-527ea8dcb6a8</v>
      </c>
      <c r="BZ481" t="str">
        <f>_xlfn.XLOOKUP($B481,Img_lookup!A:A,Img_lookup!C:C, "Not available")</f>
        <v>ÈáëÁãóÊØõËï® Cibotium barometz - panoramio.jpg</v>
      </c>
      <c r="CA481" t="str">
        <f>_xlfn.XLOOKUP($B481,Img_lookup!A:A,Img_lookup!D:D, "Not available")</f>
        <v>lienyuan lee</v>
      </c>
      <c r="CB481" t="str">
        <f>_xlfn.XLOOKUP($B481,Img_lookup!A:A,Img_lookup!E:E, "https://imgur.com/aT5wafe")</f>
        <v>https://api.openverse.engineering/v1/images/8e254c1c-07bc-423c-8b7a-527ea8dcb6a8/thumb/</v>
      </c>
    </row>
    <row r="482" spans="1:80" ht="409.6" x14ac:dyDescent="0.15">
      <c r="A482" s="1" t="s">
        <v>193</v>
      </c>
      <c r="B482" s="1" t="s">
        <v>4928</v>
      </c>
      <c r="C482" s="1" t="s">
        <v>4929</v>
      </c>
      <c r="E482" s="1" t="s">
        <v>4930</v>
      </c>
      <c r="F482" s="1" t="s">
        <v>85</v>
      </c>
      <c r="G482" s="1" t="s">
        <v>85</v>
      </c>
      <c r="H482" s="11" t="str">
        <f t="shared" si="231"/>
        <v>Annual</v>
      </c>
      <c r="J482" s="1">
        <v>0.60000002399999997</v>
      </c>
      <c r="L482" t="str" cm="1">
        <f t="array" ref="L482">_xlfn.IFS(J482+K482="", "Unknown", J482+K482&gt;3, "Large", J482+K482&gt;0.5, "Medium", J482+K482&gt;0, "Small")</f>
        <v>Medium</v>
      </c>
      <c r="N482" cm="1">
        <f t="array" ref="N482">IF($M482="",INDEX($M$2:$M$2176,MATCH(1,INDEX(($A$2:$A$2176=$A482)*($M$2:$M$2176&lt;&gt;""),0),0)),$M482)</f>
        <v>8</v>
      </c>
      <c r="O482" s="2" t="str">
        <f t="shared" si="218"/>
        <v>Grown indoors</v>
      </c>
      <c r="P482" s="1" t="s">
        <v>4931</v>
      </c>
      <c r="R482" t="str">
        <f t="shared" si="222"/>
        <v>Medium</v>
      </c>
      <c r="T482" s="1"/>
      <c r="U482" s="1"/>
      <c r="V482" s="1" t="s">
        <v>307</v>
      </c>
      <c r="W482" s="6" t="str">
        <f>IF(ISNUMBER(SEARCH("-",V482)),TRIM(LEFT(V482,FIND("-",V482)-1)),V482)</f>
        <v>6</v>
      </c>
      <c r="X482" t="str">
        <f>IF(W482="1", "January", IF(W482="2", "February", IF(W482="3", "March", IF(W482="4", "April", IF(W482="5", "May", IF(W482="6", "June", IF(W482="7", "July", IF(W482="8", "August", IF(W482="9", "September", IF(W482="10", "October", IF(W482="11", "November", IF(W482="12", "December", "Other"))))))))))))</f>
        <v>June</v>
      </c>
      <c r="Y482" s="2" t="str">
        <f>IF(ISNUMBER(SEARCH("-",V482)),TRIM(RIGHT(V482,LEN(V482)-SEARCH("-",V482))),V482)</f>
        <v>7</v>
      </c>
      <c r="Z482" s="2" t="str">
        <f>IF(Y482="1", "January", IF(Y482="2", "February", IF(Y482="3", "March", IF(Y482="4", "April", IF(Y482="5", "May", IF(Y482="6", "June", IF(Y482="7", "July", IF(Y482="8", "August", IF(Y482="9", "September", IF(Y482="10", "October", IF(Y482="11", "November", IF(Y482="12", "December", "Other"))))))))))))</f>
        <v>July</v>
      </c>
      <c r="AA482" s="1" t="s">
        <v>427</v>
      </c>
      <c r="AB482" s="1" t="str">
        <f>IF(ISNUMBER(SEARCH("-",AA482)),TRIM(LEFT(AA482,FIND("-",AA482)-1)),AA482)</f>
        <v>8</v>
      </c>
      <c r="AC482" s="1" t="str">
        <f>IF(AB482="1", "January", IF(AB482="2", "February", IF(AB482="3", "March", IF(AB482="4", "April", IF(AB482="5", "May", IF(AB482="6", "June", IF(AB482="7", "July", IF(AB482="8", "August", IF(AB482="9", "September", IF(AB482="10", "October", IF(AB482="11", "November", IF(AB482="12", "December", "Other"))))))))))))</f>
        <v>August</v>
      </c>
      <c r="AD482" s="1" t="str">
        <f>IF(ISNUMBER(SEARCH("-",AA482)),TRIM(RIGHT(AA482,LEN(AA482)-SEARCH("-",AA482))),AA482)</f>
        <v>9</v>
      </c>
      <c r="AE482" s="1" t="str">
        <f>IF(AD482="1", "January", IF(AD482="2", "February", IF(AD482="3", "March", IF(AD482="4", "April", IF(AD482="5", "May", IF(AD482="6", "June", IF(AD482="7", "July", IF(AD482="8", "August", IF(AD482="9", "September", IF(AD482="10", "October", IF(AD482="11", "November", IF(AD482="12", "December", "Other"))))))))))))</f>
        <v>September</v>
      </c>
      <c r="AF482" s="1" t="s">
        <v>24380</v>
      </c>
      <c r="AG482" s="1" t="str">
        <f t="shared" si="208"/>
        <v xml:space="preserve">Seed </v>
      </c>
      <c r="AH482" s="2" t="str">
        <f t="shared" si="209"/>
        <v>Sow April/May in situ under cloches. Chick peas can germinate at lower temperatures than broad beans[141]. Could an early spring or even autumn sowing outdoors be successful?</v>
      </c>
      <c r="AI482" s="1" t="s">
        <v>4932</v>
      </c>
      <c r="AK482" s="1" t="s">
        <v>17104</v>
      </c>
      <c r="AL482" s="1" t="str">
        <f t="shared" si="219"/>
        <v>Unscented</v>
      </c>
      <c r="AM482" s="1" t="b">
        <v>0</v>
      </c>
      <c r="AN482" s="1" t="b">
        <v>0</v>
      </c>
      <c r="AO482" s="1" t="b">
        <v>0</v>
      </c>
      <c r="AP482" s="5" t="s">
        <v>54</v>
      </c>
      <c r="AQ482" s="5" t="str">
        <f t="shared" si="210"/>
        <v>Light, Medium</v>
      </c>
      <c r="AR482" s="1" t="s">
        <v>30</v>
      </c>
      <c r="AS482" s="1" t="str">
        <f t="shared" si="220"/>
        <v>None</v>
      </c>
      <c r="AT482" s="1" t="str">
        <f t="shared" si="211"/>
        <v>Full</v>
      </c>
      <c r="AU482" s="1" t="s">
        <v>11</v>
      </c>
      <c r="AV482" s="1" t="str">
        <f t="shared" si="212"/>
        <v>Dry, Moist</v>
      </c>
      <c r="AW482" s="1" t="s">
        <v>12</v>
      </c>
      <c r="AX482" s="1" t="str">
        <f t="shared" si="213"/>
        <v>Acid, Neutral, Alkaline</v>
      </c>
      <c r="AY482" s="1" t="b">
        <v>0</v>
      </c>
      <c r="AZ482" s="1" t="b">
        <v>1</v>
      </c>
      <c r="BA482" s="1" t="b">
        <v>0</v>
      </c>
      <c r="BC482" t="str">
        <f t="shared" si="214"/>
        <v>FALSE</v>
      </c>
      <c r="BE482" t="str">
        <f t="shared" si="215"/>
        <v>FALSE</v>
      </c>
      <c r="BF482" s="1" t="b">
        <v>0</v>
      </c>
      <c r="BG482" s="1" t="b">
        <v>0</v>
      </c>
      <c r="BH482" s="1" t="b">
        <v>1</v>
      </c>
      <c r="BI482" s="1" t="s">
        <v>30</v>
      </c>
      <c r="BJ482" s="1" t="str">
        <f t="shared" si="216"/>
        <v>FALSE</v>
      </c>
      <c r="BL482" t="str">
        <f t="shared" si="217"/>
        <v>FALSE</v>
      </c>
      <c r="BM482" s="1" t="b">
        <v>1</v>
      </c>
      <c r="BN482" s="1" t="b">
        <v>0</v>
      </c>
      <c r="BO482" s="1">
        <f t="shared" si="221"/>
        <v>10</v>
      </c>
      <c r="BP482" s="1" t="s">
        <v>31</v>
      </c>
      <c r="BQ482" s="1" cm="1">
        <f t="array" ref="BQ482">_xlfn.IFS(BP482="None Known",0, LEN(BP482)&gt;500, 5,LEN(BP482)&gt;400, 4, LEN(BP482)&gt;300, 3, LEN(BP482)&gt;200, 2, LEN(BP482)&gt;1, 1)</f>
        <v>0</v>
      </c>
      <c r="BR482" s="16" t="s">
        <v>24863</v>
      </c>
      <c r="BS482" s="1">
        <v>3</v>
      </c>
      <c r="BT482" s="1" t="s">
        <v>4933</v>
      </c>
      <c r="BU482" s="1">
        <v>1</v>
      </c>
      <c r="BV482" s="1" t="s">
        <v>4934</v>
      </c>
      <c r="BW482" s="1" t="s">
        <v>4935</v>
      </c>
      <c r="BX482" s="1"/>
      <c r="BY482" t="str">
        <f>_xlfn.XLOOKUP($B482,Img_lookup!A:A,Img_lookup!B:B, "Not available")</f>
        <v>7d023814-6133-4f0c-b25f-9a04a1d7806b</v>
      </c>
      <c r="BZ482" t="str">
        <f>_xlfn.XLOOKUP($B482,Img_lookup!A:A,Img_lookup!C:C, "Not available")</f>
        <v>Cicer arietinum</v>
      </c>
      <c r="CA482" t="str">
        <f>_xlfn.XLOOKUP($B482,Img_lookup!A:A,Img_lookup!D:D, "Not available")</f>
        <v>M. Martin Vicente</v>
      </c>
      <c r="CB482" t="str">
        <f>_xlfn.XLOOKUP($B482,Img_lookup!A:A,Img_lookup!E:E, "https://imgur.com/aT5wafe")</f>
        <v>https://api.openverse.engineering/v1/images/7d023814-6133-4f0c-b25f-9a04a1d7806b/thumb/</v>
      </c>
    </row>
    <row r="483" spans="1:80" ht="210" x14ac:dyDescent="0.15">
      <c r="A483" s="1" t="s">
        <v>193</v>
      </c>
      <c r="B483" s="1" t="s">
        <v>1595</v>
      </c>
      <c r="D483" s="1" t="s">
        <v>1596</v>
      </c>
      <c r="E483" s="1" t="s">
        <v>1597</v>
      </c>
      <c r="F483" s="1" t="s">
        <v>6</v>
      </c>
      <c r="G483" s="1" t="s">
        <v>6</v>
      </c>
      <c r="H483" s="11" t="str">
        <f t="shared" si="231"/>
        <v>Perennial</v>
      </c>
      <c r="J483" s="1">
        <v>0.15000000599999999</v>
      </c>
      <c r="L483" t="str" cm="1">
        <f t="array" ref="L483">_xlfn.IFS(J483+K483="", "Unknown", J483+K483&gt;3, "Large", J483+K483&gt;0.5, "Medium", J483+K483&gt;0, "Small")</f>
        <v>Small</v>
      </c>
      <c r="N483" cm="1">
        <f t="array" ref="N483">IF($M483="",INDEX($M$2:$M$2176,MATCH(1,INDEX(($A$2:$A$2176=$A483)*($M$2:$M$2176&lt;&gt;""),0),0)),$M483)</f>
        <v>8</v>
      </c>
      <c r="O483" s="2" t="str">
        <f t="shared" si="218"/>
        <v>Grown indoors</v>
      </c>
      <c r="P483" s="1" t="s">
        <v>1598</v>
      </c>
      <c r="R483" t="str">
        <f t="shared" si="222"/>
        <v>Medium</v>
      </c>
      <c r="W483"/>
      <c r="AF483" s="1" t="s">
        <v>24381</v>
      </c>
      <c r="AG483" s="1" t="str">
        <f t="shared" si="208"/>
        <v xml:space="preserve">Seed </v>
      </c>
      <c r="AH483" s="2" t="str">
        <f t="shared" si="209"/>
        <v>Sow spring in the greenhouse. When they are large enough to handle, prick the seedlings out into individual pots and grow them on in a greenhouse for at least their first winter. Plant them out into their permanent positions in late spring or early summer, after the last expected frosts.</v>
      </c>
      <c r="AI483" s="1" t="s">
        <v>1599</v>
      </c>
      <c r="AK483" s="1" t="s">
        <v>17104</v>
      </c>
      <c r="AL483" s="1" t="str">
        <f t="shared" si="219"/>
        <v>Unscented</v>
      </c>
      <c r="AM483" s="1" t="b">
        <v>0</v>
      </c>
      <c r="AN483" s="1" t="b">
        <v>0</v>
      </c>
      <c r="AO483" s="1" t="b">
        <v>0</v>
      </c>
      <c r="AP483" s="5" t="s">
        <v>54</v>
      </c>
      <c r="AQ483" s="5" t="str">
        <f t="shared" si="210"/>
        <v>Light, Medium</v>
      </c>
      <c r="AR483" s="1" t="s">
        <v>30</v>
      </c>
      <c r="AS483" s="1" t="str">
        <f t="shared" si="220"/>
        <v>None</v>
      </c>
      <c r="AT483" s="1" t="str">
        <f t="shared" si="211"/>
        <v>Full</v>
      </c>
      <c r="AU483" s="1" t="s">
        <v>11</v>
      </c>
      <c r="AV483" s="1" t="str">
        <f t="shared" si="212"/>
        <v>Dry, Moist</v>
      </c>
      <c r="AW483" s="1" t="s">
        <v>12</v>
      </c>
      <c r="AX483" s="1" t="str">
        <f t="shared" si="213"/>
        <v>Acid, Neutral, Alkaline</v>
      </c>
      <c r="AY483" s="1" t="b">
        <v>0</v>
      </c>
      <c r="AZ483" s="1" t="b">
        <v>0</v>
      </c>
      <c r="BA483" s="1" t="b">
        <v>0</v>
      </c>
      <c r="BC483" t="str">
        <f t="shared" si="214"/>
        <v>FALSE</v>
      </c>
      <c r="BE483" t="str">
        <f t="shared" si="215"/>
        <v>FALSE</v>
      </c>
      <c r="BF483" s="1" t="b">
        <v>0</v>
      </c>
      <c r="BG483" s="1" t="b">
        <v>0</v>
      </c>
      <c r="BH483" s="1" t="b">
        <v>1</v>
      </c>
      <c r="BJ483" s="1" t="str">
        <f t="shared" si="216"/>
        <v>FALSE</v>
      </c>
      <c r="BL483" t="str">
        <f t="shared" si="217"/>
        <v>FALSE</v>
      </c>
      <c r="BM483" s="1" t="b">
        <v>1</v>
      </c>
      <c r="BN483" s="1" t="b">
        <v>0</v>
      </c>
      <c r="BO483" s="1">
        <f t="shared" si="221"/>
        <v>6</v>
      </c>
      <c r="BP483" s="1" t="s">
        <v>31</v>
      </c>
      <c r="BQ483" s="1" cm="1">
        <f t="array" ref="BQ483">_xlfn.IFS(BP483="None Known",0, LEN(BP483)&gt;500, 5,LEN(BP483)&gt;400, 4, LEN(BP483)&gt;300, 3, LEN(BP483)&gt;200, 2, LEN(BP483)&gt;1, 1)</f>
        <v>0</v>
      </c>
      <c r="BR483" s="16" t="s">
        <v>24864</v>
      </c>
      <c r="BS483" s="1">
        <v>2</v>
      </c>
      <c r="BT483" s="1" t="s">
        <v>31</v>
      </c>
      <c r="BU483" s="1">
        <v>0</v>
      </c>
      <c r="BW483" s="1" t="s">
        <v>31</v>
      </c>
      <c r="BX483" s="1"/>
      <c r="BY483" t="str">
        <f>_xlfn.XLOOKUP($B483,Img_lookup!A:A,Img_lookup!B:B, "Not available")</f>
        <v>e1071eac-1c3f-44ac-a858-1b2602dad5c2</v>
      </c>
      <c r="BZ483" t="str">
        <f>_xlfn.XLOOKUP($B483,Img_lookup!A:A,Img_lookup!C:C, "Not available")</f>
        <v>Cicer microphyllum Benth.</v>
      </c>
      <c r="CA483" t="str">
        <f>_xlfn.XLOOKUP($B483,Img_lookup!A:A,Img_lookup!D:D, "Not available")</f>
        <v>ex herb. Schlagintweit from India and High Asia</v>
      </c>
      <c r="CB483" t="str">
        <f>_xlfn.XLOOKUP($B483,Img_lookup!A:A,Img_lookup!E:E, "https://imgur.com/aT5wafe")</f>
        <v>https://api.openverse.engineering/v1/images/e1071eac-1c3f-44ac-a858-1b2602dad5c2/thumb/</v>
      </c>
    </row>
    <row r="484" spans="1:80" ht="13" x14ac:dyDescent="0.15">
      <c r="A484" s="1" t="s">
        <v>69</v>
      </c>
      <c r="B484" s="1" t="s">
        <v>6383</v>
      </c>
      <c r="C484" s="1" t="s">
        <v>6384</v>
      </c>
      <c r="E484" s="1" t="s">
        <v>6385</v>
      </c>
      <c r="F484" s="1" t="s">
        <v>368</v>
      </c>
      <c r="G484" s="1" t="s">
        <v>368</v>
      </c>
      <c r="H484" s="11" t="str">
        <f t="shared" si="231"/>
        <v>Perennial</v>
      </c>
      <c r="J484" s="1">
        <v>1</v>
      </c>
      <c r="K484" s="1">
        <v>0.30000001199999998</v>
      </c>
      <c r="L484" t="str" cm="1">
        <f t="array" ref="L484">_xlfn.IFS(J484+K484="", "Unknown", J484+K484&gt;3, "Large", J484+K484&gt;0.5, "Medium", J484+K484&gt;0, "Small")</f>
        <v>Medium</v>
      </c>
      <c r="M484" s="1">
        <v>3</v>
      </c>
      <c r="N484" cm="1">
        <f t="array" ref="N484">IF($M484="",INDEX($M$2:$M$2176,MATCH(1,INDEX(($A$2:$A$2176=$A484)*($M$2:$M$2176&lt;&gt;""),0),0)),$M484)</f>
        <v>3</v>
      </c>
      <c r="O484" s="2" t="str">
        <f t="shared" si="218"/>
        <v>Hardy to cold</v>
      </c>
      <c r="P484" s="1" t="s">
        <v>6386</v>
      </c>
      <c r="R484" t="str">
        <f t="shared" si="222"/>
        <v>Medium</v>
      </c>
      <c r="S484" s="1" t="s">
        <v>24</v>
      </c>
      <c r="T484" s="1" t="str">
        <f>LEFT(S484,FIND("-",S484)-1)</f>
        <v xml:space="preserve">1 </v>
      </c>
      <c r="U484" s="1" t="str">
        <f>RIGHT(S484,FIND("-",S484)-1)</f>
        <v>12</v>
      </c>
      <c r="V484" s="1">
        <v>7</v>
      </c>
      <c r="W484" s="6">
        <f t="shared" ref="W484:W492" si="232">IF(ISNUMBER(SEARCH("-",V484)),TRIM(LEFT(V484,FIND("-",V484)-1)),V484)</f>
        <v>7</v>
      </c>
      <c r="X484" t="str">
        <f>IF(W484=1, "January", IF(W484=2, "February", IF(W484=3, "March", IF(W484=4, "April", IF(W484=5, "May", IF(W484=6, "June", IF(W484=7, "July", IF(W484=8, "August", IF(W484=9, "September", IF(W484=10, "October", IF(W484=11, "November", IF(W484=12, "December", "Other"))))))))))))</f>
        <v>July</v>
      </c>
      <c r="AF484" s="1" t="s">
        <v>24382</v>
      </c>
      <c r="AG484" s="1" t="str">
        <f t="shared" si="208"/>
        <v xml:space="preserve">Seed </v>
      </c>
      <c r="AH484" s="2" t="str">
        <f t="shared" si="209"/>
        <v>Sow in situ early to mid July for an autumn and winter crop and up to mid August for succession. Seedlings can be transplanted[200]. Successional sowings can also be made from April onwards for a summer crop though these plants are liable to bolt in hot weather or if there is a cold snap in late spring[1, 200].</v>
      </c>
      <c r="AI484" s="1" t="s">
        <v>6387</v>
      </c>
      <c r="AJ484" s="1" t="s">
        <v>26</v>
      </c>
      <c r="AK484" s="1" t="s">
        <v>17104</v>
      </c>
      <c r="AL484" s="1" t="str">
        <f t="shared" si="219"/>
        <v>Unscented</v>
      </c>
      <c r="AM484" s="1" t="b">
        <v>0</v>
      </c>
      <c r="AN484" s="1" t="b">
        <v>0</v>
      </c>
      <c r="AO484" s="1" t="b">
        <v>0</v>
      </c>
      <c r="AP484" s="5" t="s">
        <v>28</v>
      </c>
      <c r="AQ484" s="5" t="str">
        <f t="shared" si="210"/>
        <v>Light, Medium, Heavy</v>
      </c>
      <c r="AR484" s="1" t="s">
        <v>30</v>
      </c>
      <c r="AS484" s="1" t="str">
        <f t="shared" si="220"/>
        <v>None</v>
      </c>
      <c r="AT484" s="1" t="str">
        <f t="shared" si="211"/>
        <v>Full</v>
      </c>
      <c r="AU484" s="1" t="s">
        <v>29</v>
      </c>
      <c r="AV484" s="1" t="str">
        <f t="shared" si="212"/>
        <v>Moist</v>
      </c>
      <c r="AW484" s="1" t="s">
        <v>12</v>
      </c>
      <c r="AX484" s="1" t="str">
        <f t="shared" si="213"/>
        <v>Acid, Neutral, Alkaline</v>
      </c>
      <c r="AY484" s="1" t="b">
        <v>0</v>
      </c>
      <c r="AZ484" s="1" t="b">
        <v>1</v>
      </c>
      <c r="BA484" s="1" t="b">
        <v>0</v>
      </c>
      <c r="BC484" t="str">
        <f t="shared" si="214"/>
        <v>FALSE</v>
      </c>
      <c r="BE484" t="str">
        <f t="shared" si="215"/>
        <v>FALSE</v>
      </c>
      <c r="BF484" s="1" t="b">
        <v>0</v>
      </c>
      <c r="BG484" s="1" t="b">
        <v>0</v>
      </c>
      <c r="BH484" s="1" t="b">
        <v>0</v>
      </c>
      <c r="BI484" s="1" t="s">
        <v>30</v>
      </c>
      <c r="BJ484" s="1" t="str">
        <f t="shared" si="216"/>
        <v>FALSE</v>
      </c>
      <c r="BL484" t="str">
        <f t="shared" si="217"/>
        <v>FALSE</v>
      </c>
      <c r="BM484" s="1" t="b">
        <v>0</v>
      </c>
      <c r="BN484" s="1" t="b">
        <v>0</v>
      </c>
      <c r="BO484" s="1">
        <f t="shared" si="221"/>
        <v>11</v>
      </c>
      <c r="BP484" s="1" t="s">
        <v>31</v>
      </c>
      <c r="BQ484" s="1" cm="1">
        <f t="array" ref="BQ484">_xlfn.IFS(BP484="None Known",0, LEN(BP484)&gt;500, 5,LEN(BP484)&gt;400, 4, LEN(BP484)&gt;300, 3, LEN(BP484)&gt;200, 2, LEN(BP484)&gt;1, 1)</f>
        <v>0</v>
      </c>
      <c r="BR484" s="1" t="s">
        <v>6388</v>
      </c>
      <c r="BS484" s="1">
        <v>3</v>
      </c>
      <c r="BT484" s="1" t="s">
        <v>6389</v>
      </c>
      <c r="BU484" s="1">
        <v>2</v>
      </c>
      <c r="BV484" s="1" t="s">
        <v>2101</v>
      </c>
      <c r="BW484" s="1" t="s">
        <v>31</v>
      </c>
      <c r="BX484" s="1"/>
      <c r="BY484" t="str">
        <f>_xlfn.XLOOKUP($B484,Img_lookup!A:A,Img_lookup!B:B, "Not available")</f>
        <v>Not available</v>
      </c>
      <c r="BZ484" t="str">
        <f>_xlfn.XLOOKUP($B484,Img_lookup!A:A,Img_lookup!C:C, "Not available")</f>
        <v>Not available</v>
      </c>
      <c r="CA484" t="str">
        <f>_xlfn.XLOOKUP($B484,Img_lookup!A:A,Img_lookup!D:D, "Not available")</f>
        <v>Not available</v>
      </c>
      <c r="CB484" t="str">
        <f>_xlfn.XLOOKUP($B484,Img_lookup!A:A,Img_lookup!E:E, "https://imgur.com/aT5wafe")</f>
        <v>https://imgur.com/aT5wafe</v>
      </c>
    </row>
    <row r="485" spans="1:80" ht="13" x14ac:dyDescent="0.15">
      <c r="A485" s="1" t="s">
        <v>69</v>
      </c>
      <c r="B485" s="1" t="s">
        <v>7029</v>
      </c>
      <c r="C485" s="1" t="s">
        <v>7030</v>
      </c>
      <c r="E485" s="1" t="s">
        <v>4177</v>
      </c>
      <c r="F485" s="1" t="s">
        <v>6</v>
      </c>
      <c r="G485" s="1" t="s">
        <v>6</v>
      </c>
      <c r="H485" s="11" t="str">
        <f t="shared" si="231"/>
        <v>Perennial</v>
      </c>
      <c r="J485" s="1">
        <v>1.5</v>
      </c>
      <c r="K485" s="1">
        <v>0.5</v>
      </c>
      <c r="L485" t="str" cm="1">
        <f t="array" ref="L485">_xlfn.IFS(J485+K485="", "Unknown", J485+K485&gt;3, "Large", J485+K485&gt;0.5, "Medium", J485+K485&gt;0, "Small")</f>
        <v>Medium</v>
      </c>
      <c r="M485" s="1">
        <v>3</v>
      </c>
      <c r="N485" cm="1">
        <f t="array" ref="N485">IF($M485="",INDEX($M$2:$M$2176,MATCH(1,INDEX(($A$2:$A$2176=$A485)*($M$2:$M$2176&lt;&gt;""),0),0)),$M485)</f>
        <v>3</v>
      </c>
      <c r="O485" s="2" t="str">
        <f t="shared" si="218"/>
        <v>Hardy to cold</v>
      </c>
      <c r="P485" s="1" t="s">
        <v>7031</v>
      </c>
      <c r="R485" t="str">
        <f t="shared" si="222"/>
        <v>Medium</v>
      </c>
      <c r="T485" s="1"/>
      <c r="U485" s="1"/>
      <c r="V485" s="1" t="s">
        <v>177</v>
      </c>
      <c r="W485" s="6" t="str">
        <f t="shared" si="232"/>
        <v>7</v>
      </c>
      <c r="X485" t="str">
        <f>IF(W485="1", "January", IF(W485="2", "February", IF(W485="3", "March", IF(W485="4", "April", IF(W485="5", "May", IF(W485="6", "June", IF(W485="7", "July", IF(W485="8", "August", IF(W485="9", "September", IF(W485="10", "October", IF(W485="11", "November", IF(W485="12", "December", "Other"))))))))))))</f>
        <v>July</v>
      </c>
      <c r="Y485" s="2" t="str">
        <f>IF(ISNUMBER(SEARCH("-",V485)),TRIM(RIGHT(V485,LEN(V485)-SEARCH("-",V485))),V485)</f>
        <v>10</v>
      </c>
      <c r="Z485" s="2" t="str">
        <f>IF(Y485="1", "January", IF(Y485="2", "February", IF(Y485="3", "March", IF(Y485="4", "April", IF(Y485="5", "May", IF(Y485="6", "June", IF(Y485="7", "July", IF(Y485="8", "August", IF(Y485="9", "September", IF(Y485="10", "October", IF(Y485="11", "November", IF(Y485="12", "December", "Other"))))))))))))</f>
        <v>October</v>
      </c>
      <c r="AA485" s="1" t="s">
        <v>135</v>
      </c>
      <c r="AB485" s="1" t="str">
        <f>IF(ISNUMBER(SEARCH("-",AA485)),TRIM(LEFT(AA485,FIND("-",AA485)-1)),AA485)</f>
        <v>8</v>
      </c>
      <c r="AC485" s="1" t="str">
        <f>IF(AB485="1", "January", IF(AB485="2", "February", IF(AB485="3", "March", IF(AB485="4", "April", IF(AB485="5", "May", IF(AB485="6", "June", IF(AB485="7", "July", IF(AB485="8", "August", IF(AB485="9", "September", IF(AB485="10", "October", IF(AB485="11", "November", IF(AB485="12", "December", "Other"))))))))))))</f>
        <v>August</v>
      </c>
      <c r="AD485" s="1" t="str">
        <f>IF(ISNUMBER(SEARCH("-",AA485)),TRIM(RIGHT(AA485,LEN(AA485)-SEARCH("-",AA485))),AA485)</f>
        <v>10</v>
      </c>
      <c r="AE485" s="1" t="str">
        <f>IF(AD485="1", "January", IF(AD485="2", "February", IF(AD485="3", "March", IF(AD485="4", "April", IF(AD485="5", "May", IF(AD485="6", "June", IF(AD485="7", "July", IF(AD485="8", "August", IF(AD485="9", "September", IF(AD485="10", "October", IF(AD485="11", "November", IF(AD485="12", "December", "Other"))))))))))))</f>
        <v>October</v>
      </c>
      <c r="AF485" s="1" t="s">
        <v>24383</v>
      </c>
      <c r="AG485" s="1" t="str">
        <f t="shared" si="208"/>
        <v xml:space="preserve">Seed </v>
      </c>
      <c r="AH485" s="2" t="str">
        <f t="shared" si="209"/>
        <v>Sow the wild form or cultivars being grown for their roots in May or June in situ. Cultivars being grown for their edible leaves can be sown in April for a summer crop or in June/July for a winter crop. Sow them in situ or in pots and then plant them out as soon as they are large enough.</v>
      </c>
      <c r="AI485" s="1" t="s">
        <v>7032</v>
      </c>
      <c r="AJ485" s="1" t="s">
        <v>23807</v>
      </c>
      <c r="AK485" s="1" t="s">
        <v>17104</v>
      </c>
      <c r="AL485" s="1" t="str">
        <f t="shared" si="219"/>
        <v>Unscented</v>
      </c>
      <c r="AM485" s="1" t="b">
        <v>0</v>
      </c>
      <c r="AN485" s="1" t="b">
        <v>0</v>
      </c>
      <c r="AO485" s="1" t="b">
        <v>1</v>
      </c>
      <c r="AP485" s="5" t="s">
        <v>28</v>
      </c>
      <c r="AQ485" s="5" t="str">
        <f t="shared" si="210"/>
        <v>Light, Medium, Heavy</v>
      </c>
      <c r="AR485" s="1" t="s">
        <v>30</v>
      </c>
      <c r="AS485" s="1" t="str">
        <f t="shared" si="220"/>
        <v>None</v>
      </c>
      <c r="AT485" s="1" t="str">
        <f t="shared" si="211"/>
        <v>Full</v>
      </c>
      <c r="AU485" s="1" t="s">
        <v>29</v>
      </c>
      <c r="AV485" s="1" t="str">
        <f t="shared" si="212"/>
        <v>Moist</v>
      </c>
      <c r="AW485" s="1" t="s">
        <v>12</v>
      </c>
      <c r="AX485" s="1" t="str">
        <f t="shared" si="213"/>
        <v>Acid, Neutral, Alkaline</v>
      </c>
      <c r="AY485" s="1" t="b">
        <v>1</v>
      </c>
      <c r="AZ485" s="1" t="b">
        <v>1</v>
      </c>
      <c r="BA485" s="1" t="b">
        <v>0</v>
      </c>
      <c r="BC485" t="str">
        <f t="shared" si="214"/>
        <v>FALSE</v>
      </c>
      <c r="BE485" t="str">
        <f t="shared" si="215"/>
        <v>FALSE</v>
      </c>
      <c r="BF485" s="1" t="b">
        <v>0</v>
      </c>
      <c r="BG485" s="1" t="b">
        <v>0</v>
      </c>
      <c r="BH485" s="1" t="b">
        <v>0</v>
      </c>
      <c r="BI485" s="1" t="s">
        <v>30</v>
      </c>
      <c r="BJ485" s="1" t="str">
        <f t="shared" si="216"/>
        <v>FALSE</v>
      </c>
      <c r="BK485" s="1" t="s">
        <v>77</v>
      </c>
      <c r="BL485" t="str">
        <f t="shared" si="217"/>
        <v>TRUE</v>
      </c>
      <c r="BM485" s="1" t="b">
        <v>0</v>
      </c>
      <c r="BN485" s="1" t="b">
        <v>1</v>
      </c>
      <c r="BO485" s="1">
        <f t="shared" si="221"/>
        <v>19</v>
      </c>
      <c r="BP485" s="1" t="s">
        <v>7033</v>
      </c>
      <c r="BQ485" s="1" cm="1">
        <f t="array" ref="BQ485">_xlfn.IFS(BP485="None Known",0, LEN(BP485)&gt;500, 5,LEN(BP485)&gt;400, 4, LEN(BP485)&gt;300, 3, LEN(BP485)&gt;200, 2, LEN(BP485)&gt;1, 1)</f>
        <v>4</v>
      </c>
      <c r="BR485" s="1" t="s">
        <v>7034</v>
      </c>
      <c r="BS485" s="1">
        <v>4</v>
      </c>
      <c r="BT485" s="1" t="s">
        <v>7035</v>
      </c>
      <c r="BU485" s="1">
        <v>3</v>
      </c>
      <c r="BV485" s="1" t="s">
        <v>7036</v>
      </c>
      <c r="BW485" s="1" t="s">
        <v>7037</v>
      </c>
      <c r="BX485" s="1"/>
      <c r="BY485" t="str">
        <f>_xlfn.XLOOKUP($B485,Img_lookup!A:A,Img_lookup!B:B, "Not available")</f>
        <v>75a601f7-455b-44c7-a177-ba021528cb0d</v>
      </c>
      <c r="BZ485" t="str">
        <f>_xlfn.XLOOKUP($B485,Img_lookup!A:A,Img_lookup!C:C, "Not available")</f>
        <v>Chicory / Cichorium intybus / „ÉÅ„Ç≥„É™</v>
      </c>
      <c r="CA485" t="str">
        <f>_xlfn.XLOOKUP($B485,Img_lookup!A:A,Img_lookup!D:D, "Not available")</f>
        <v>TANAKA Juuyoh (Áî∞‰∏≠ÂçÅÊ¥ã)</v>
      </c>
      <c r="CB485" t="str">
        <f>_xlfn.XLOOKUP($B485,Img_lookup!A:A,Img_lookup!E:E, "https://imgur.com/aT5wafe")</f>
        <v>https://api.openverse.engineering/v1/images/75a601f7-455b-44c7-a177-ba021528cb0d/thumb/</v>
      </c>
    </row>
    <row r="486" spans="1:80" ht="332" x14ac:dyDescent="0.15">
      <c r="A486" s="1" t="s">
        <v>316</v>
      </c>
      <c r="B486" s="1" t="s">
        <v>10097</v>
      </c>
      <c r="C486" s="1" t="s">
        <v>10098</v>
      </c>
      <c r="E486" s="1" t="s">
        <v>10099</v>
      </c>
      <c r="F486" s="1" t="s">
        <v>6</v>
      </c>
      <c r="G486" s="1" t="s">
        <v>6</v>
      </c>
      <c r="H486" s="11" t="str">
        <f t="shared" si="231"/>
        <v>Perennial</v>
      </c>
      <c r="J486" s="1">
        <v>1.2000000479999999</v>
      </c>
      <c r="L486" t="str" cm="1">
        <f t="array" ref="L486">_xlfn.IFS(J486+K486="", "Unknown", J486+K486&gt;3, "Large", J486+K486&gt;0.5, "Medium", J486+K486&gt;0, "Small")</f>
        <v>Medium</v>
      </c>
      <c r="N486" cm="1">
        <f t="array" ref="N486">IF($M486="",INDEX($M$2:$M$2176,MATCH(1,INDEX(($A$2:$A$2176=$A486)*($M$2:$M$2176&lt;&gt;""),0),0)),$M486)</f>
        <v>5</v>
      </c>
      <c r="O486" s="2" t="str">
        <f t="shared" si="218"/>
        <v>Seasonal outdoors</v>
      </c>
      <c r="P486" s="1" t="s">
        <v>10100</v>
      </c>
      <c r="R486" t="str">
        <f t="shared" si="222"/>
        <v>Medium</v>
      </c>
      <c r="T486" s="1"/>
      <c r="U486" s="1"/>
      <c r="V486" s="1" t="s">
        <v>51</v>
      </c>
      <c r="W486" s="6" t="str">
        <f t="shared" si="232"/>
        <v>7</v>
      </c>
      <c r="X486" t="str">
        <f>IF(W486="1", "January", IF(W486="2", "February", IF(W486="3", "March", IF(W486="4", "April", IF(W486="5", "May", IF(W486="6", "June", IF(W486="7", "July", IF(W486="8", "August", IF(W486="9", "September", IF(W486="10", "October", IF(W486="11", "November", IF(W486="12", "December", "Other"))))))))))))</f>
        <v>July</v>
      </c>
      <c r="Y486" s="2" t="str">
        <f>IF(ISNUMBER(SEARCH("-",V486)),TRIM(RIGHT(V486,LEN(V486)-SEARCH("-",V486))),V486)</f>
        <v>8</v>
      </c>
      <c r="Z486" s="2" t="str">
        <f>IF(Y486="1", "January", IF(Y486="2", "February", IF(Y486="3", "March", IF(Y486="4", "April", IF(Y486="5", "May", IF(Y486="6", "June", IF(Y486="7", "July", IF(Y486="8", "August", IF(Y486="9", "September", IF(Y486="10", "October", IF(Y486="11", "November", IF(Y486="12", "December", "Other"))))))))))))</f>
        <v>August</v>
      </c>
      <c r="AF486" s="16" t="s">
        <v>24384</v>
      </c>
      <c r="AG486" s="1" t="str">
        <f t="shared" si="208"/>
        <v xml:space="preserve">Seed </v>
      </c>
      <c r="AH486" s="2" t="str">
        <f t="shared" si="209"/>
        <v>Sow spring or autumn in a cold frame. When they are large enough to handle, prick the seedlings out into individual pots and plant them out into their permanent positions in the summer.
If you have sufficient seed, outdoor sowings in situ could be tried in the spring and the autumn.</v>
      </c>
      <c r="AI486" s="1" t="s">
        <v>10101</v>
      </c>
      <c r="AJ486" s="1" t="s">
        <v>23802</v>
      </c>
      <c r="AK486" s="1" t="s">
        <v>17104</v>
      </c>
      <c r="AL486" s="1" t="str">
        <f t="shared" si="219"/>
        <v>Unscented</v>
      </c>
      <c r="AM486" s="1" t="b">
        <v>0</v>
      </c>
      <c r="AN486" s="1" t="b">
        <v>0</v>
      </c>
      <c r="AO486" s="1" t="b">
        <v>0</v>
      </c>
      <c r="AP486" s="5" t="s">
        <v>28</v>
      </c>
      <c r="AQ486" s="5" t="str">
        <f t="shared" si="210"/>
        <v>Light, Medium, Heavy</v>
      </c>
      <c r="AR486" s="1" t="s">
        <v>10</v>
      </c>
      <c r="AS486" s="1" t="str">
        <f t="shared" si="220"/>
        <v>None, Partial</v>
      </c>
      <c r="AT486" s="1" t="str">
        <f t="shared" si="211"/>
        <v>Partial, Full</v>
      </c>
      <c r="AU486" s="1" t="s">
        <v>402</v>
      </c>
      <c r="AV486" s="1" t="str">
        <f t="shared" si="212"/>
        <v>Moist, Wet/Water</v>
      </c>
      <c r="AW486" s="1" t="s">
        <v>12</v>
      </c>
      <c r="AX486" s="1" t="str">
        <f t="shared" si="213"/>
        <v>Acid, Neutral, Alkaline</v>
      </c>
      <c r="AY486" s="1" t="b">
        <v>0</v>
      </c>
      <c r="AZ486" s="1" t="b">
        <v>0</v>
      </c>
      <c r="BA486" s="1" t="b">
        <v>0</v>
      </c>
      <c r="BC486" t="str">
        <f t="shared" si="214"/>
        <v>FALSE</v>
      </c>
      <c r="BE486" t="str">
        <f t="shared" si="215"/>
        <v>FALSE</v>
      </c>
      <c r="BF486" s="1" t="b">
        <v>0</v>
      </c>
      <c r="BG486" s="1" t="b">
        <v>0</v>
      </c>
      <c r="BH486" s="1" t="b">
        <v>0</v>
      </c>
      <c r="BJ486" s="1" t="str">
        <f t="shared" si="216"/>
        <v>FALSE</v>
      </c>
      <c r="BK486" s="1" t="s">
        <v>77</v>
      </c>
      <c r="BL486" t="str">
        <f t="shared" si="217"/>
        <v>TRUE</v>
      </c>
      <c r="BM486" s="1" t="b">
        <v>0</v>
      </c>
      <c r="BN486" s="1" t="b">
        <v>0</v>
      </c>
      <c r="BO486" s="1">
        <f t="shared" si="221"/>
        <v>4</v>
      </c>
      <c r="BP486" s="1" t="s">
        <v>31</v>
      </c>
      <c r="BQ486" s="1" cm="1">
        <f t="array" ref="BQ486">_xlfn.IFS(BP486="None Known",0, LEN(BP486)&gt;500, 5,LEN(BP486)&gt;400, 4, LEN(BP486)&gt;300, 3, LEN(BP486)&gt;200, 2, LEN(BP486)&gt;1, 1)</f>
        <v>0</v>
      </c>
      <c r="BR486" s="1" t="s">
        <v>10102</v>
      </c>
      <c r="BS486" s="1">
        <v>1</v>
      </c>
      <c r="BT486" s="1" t="s">
        <v>10103</v>
      </c>
      <c r="BU486" s="1">
        <v>1</v>
      </c>
      <c r="BV486" s="1" t="s">
        <v>10104</v>
      </c>
      <c r="BW486" s="1" t="s">
        <v>10105</v>
      </c>
      <c r="BX486" s="1"/>
      <c r="BY486" t="str">
        <f>_xlfn.XLOOKUP($B486,Img_lookup!A:A,Img_lookup!B:B, "Not available")</f>
        <v>3047e64e-0560-4bf3-b919-0da436b0c256</v>
      </c>
      <c r="BZ486" t="str">
        <f>_xlfn.XLOOKUP($B486,Img_lookup!A:A,Img_lookup!C:C, "Not available")</f>
        <v>Antique illustration of cicuta virosa</v>
      </c>
      <c r="CA486" t="str">
        <f>_xlfn.XLOOKUP($B486,Img_lookup!A:A,Img_lookup!D:D, "Not available")</f>
        <v>Free Public Domain Illustrations by rawpixel</v>
      </c>
      <c r="CB486" t="str">
        <f>_xlfn.XLOOKUP($B486,Img_lookup!A:A,Img_lookup!E:E, "https://imgur.com/aT5wafe")</f>
        <v>https://api.openverse.engineering/v1/images/3047e64e-0560-4bf3-b919-0da436b0c256/thumb/</v>
      </c>
    </row>
    <row r="487" spans="1:80" ht="409.6" x14ac:dyDescent="0.15">
      <c r="A487" s="1" t="s">
        <v>375</v>
      </c>
      <c r="B487" s="1" t="s">
        <v>6630</v>
      </c>
      <c r="C487" s="1" t="s">
        <v>6631</v>
      </c>
      <c r="E487" s="1" t="s">
        <v>6632</v>
      </c>
      <c r="F487" s="1" t="s">
        <v>6</v>
      </c>
      <c r="G487" s="1" t="s">
        <v>6</v>
      </c>
      <c r="H487" s="11" t="str">
        <f t="shared" si="231"/>
        <v>Perennial</v>
      </c>
      <c r="J487" s="1">
        <v>1.5</v>
      </c>
      <c r="K487" s="1">
        <v>0.80000001200000004</v>
      </c>
      <c r="L487" t="str" cm="1">
        <f t="array" ref="L487">_xlfn.IFS(J487+K487="", "Unknown", J487+K487&gt;3, "Large", J487+K487&gt;0.5, "Medium", J487+K487&gt;0, "Small")</f>
        <v>Medium</v>
      </c>
      <c r="M487" s="1">
        <v>5</v>
      </c>
      <c r="N487" cm="1">
        <f t="array" ref="N487">IF($M487="",INDEX($M$2:$M$2176,MATCH(1,INDEX(($A$2:$A$2176=$A487)*($M$2:$M$2176&lt;&gt;""),0),0)),$M487)</f>
        <v>5</v>
      </c>
      <c r="O487" s="2" t="str">
        <f t="shared" si="218"/>
        <v>Seasonal outdoors</v>
      </c>
      <c r="P487" s="1" t="s">
        <v>6633</v>
      </c>
      <c r="R487" t="str">
        <f t="shared" si="222"/>
        <v>Medium</v>
      </c>
      <c r="T487" s="1"/>
      <c r="U487" s="1"/>
      <c r="V487" s="1" t="s">
        <v>427</v>
      </c>
      <c r="W487" s="6" t="str">
        <f t="shared" si="232"/>
        <v>8</v>
      </c>
      <c r="X487" t="str">
        <f>IF(W487="1", "January", IF(W487="2", "February", IF(W487="3", "March", IF(W487="4", "April", IF(W487="5", "May", IF(W487="6", "June", IF(W487="7", "July", IF(W487="8", "August", IF(W487="9", "September", IF(W487="10", "October", IF(W487="11", "November", IF(W487="12", "December", "Other"))))))))))))</f>
        <v>August</v>
      </c>
      <c r="Y487" s="2" t="str">
        <f>IF(ISNUMBER(SEARCH("-",V487)),TRIM(RIGHT(V487,LEN(V487)-SEARCH("-",V487))),V487)</f>
        <v>9</v>
      </c>
      <c r="Z487" s="2" t="str">
        <f>IF(Y487="1", "January", IF(Y487="2", "February", IF(Y487="3", "March", IF(Y487="4", "April", IF(Y487="5", "May", IF(Y487="6", "June", IF(Y487="7", "July", IF(Y487="8", "August", IF(Y487="9", "September", IF(Y487="10", "October", IF(Y487="11", "November", IF(Y487="12", "December", "Other"))))))))))))</f>
        <v>September</v>
      </c>
      <c r="AA487" s="1" t="s">
        <v>109</v>
      </c>
      <c r="AB487" s="1" t="str">
        <f>IF(ISNUMBER(SEARCH("-",AA487)),TRIM(LEFT(AA487,FIND("-",AA487)-1)),AA487)</f>
        <v>9</v>
      </c>
      <c r="AC487" s="1" t="str">
        <f>IF(AB487="1", "January", IF(AB487="2", "February", IF(AB487="3", "March", IF(AB487="4", "April", IF(AB487="5", "May", IF(AB487="6", "June", IF(AB487="7", "July", IF(AB487="8", "August", IF(AB487="9", "September", IF(AB487="10", "October", IF(AB487="11", "November", IF(AB487="12", "December", "Other"))))))))))))</f>
        <v>September</v>
      </c>
      <c r="AD487" s="1" t="str">
        <f>IF(ISNUMBER(SEARCH("-",AA487)),TRIM(RIGHT(AA487,LEN(AA487)-SEARCH("-",AA487))),AA487)</f>
        <v>10</v>
      </c>
      <c r="AE487" s="1" t="str">
        <f>IF(AD487="1", "January", IF(AD487="2", "February", IF(AD487="3", "March", IF(AD487="4", "April", IF(AD487="5", "May", IF(AD487="6", "June", IF(AD487="7", "July", IF(AD487="8", "August", IF(AD487="9", "September", IF(AD487="10", "October", IF(AD487="11", "November", IF(AD487="12", "December", "Other"))))))))))))</f>
        <v>October</v>
      </c>
      <c r="AF487" s="16" t="s">
        <v>24011</v>
      </c>
      <c r="AG487" s="1" t="str">
        <f t="shared" si="208"/>
        <v xml:space="preserve">Seed </v>
      </c>
      <c r="AH487" s="2" t="str">
        <f t="shared" si="209"/>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I487" s="1" t="s">
        <v>6634</v>
      </c>
      <c r="AK487" s="1" t="s">
        <v>17104</v>
      </c>
      <c r="AL487" s="1" t="str">
        <f t="shared" si="219"/>
        <v>Scented</v>
      </c>
      <c r="AM487" s="1" t="b">
        <v>1</v>
      </c>
      <c r="AN487" s="1" t="b">
        <v>1</v>
      </c>
      <c r="AO487" s="1" t="b">
        <v>0</v>
      </c>
      <c r="AP487" s="5" t="s">
        <v>28</v>
      </c>
      <c r="AQ487" s="5" t="str">
        <f t="shared" si="210"/>
        <v>Light, Medium, Heavy</v>
      </c>
      <c r="AR487" s="1" t="s">
        <v>120</v>
      </c>
      <c r="AS487" s="1" t="str">
        <f t="shared" si="220"/>
        <v>Partial</v>
      </c>
      <c r="AT487" s="1" t="str">
        <f t="shared" si="211"/>
        <v>Partial</v>
      </c>
      <c r="AU487" s="1" t="s">
        <v>29</v>
      </c>
      <c r="AV487" s="1" t="str">
        <f t="shared" si="212"/>
        <v>Moist</v>
      </c>
      <c r="AW487" s="1" t="s">
        <v>12</v>
      </c>
      <c r="AX487" s="1" t="str">
        <f t="shared" si="213"/>
        <v>Acid, Neutral, Alkaline</v>
      </c>
      <c r="AY487" s="1" t="b">
        <v>0</v>
      </c>
      <c r="AZ487" s="1" t="b">
        <v>0</v>
      </c>
      <c r="BA487" s="1" t="b">
        <v>0</v>
      </c>
      <c r="BC487" t="str">
        <f t="shared" si="214"/>
        <v>FALSE</v>
      </c>
      <c r="BE487" t="str">
        <f t="shared" si="215"/>
        <v>FALSE</v>
      </c>
      <c r="BF487" s="1" t="b">
        <v>0</v>
      </c>
      <c r="BG487" s="1" t="b">
        <v>0</v>
      </c>
      <c r="BH487" s="1" t="b">
        <v>0</v>
      </c>
      <c r="BJ487" s="1" t="str">
        <f t="shared" si="216"/>
        <v>FALSE</v>
      </c>
      <c r="BL487" t="str">
        <f t="shared" si="217"/>
        <v>FALSE</v>
      </c>
      <c r="BM487" s="1" t="b">
        <v>0</v>
      </c>
      <c r="BN487" s="1" t="b">
        <v>0</v>
      </c>
      <c r="BO487" s="1">
        <f t="shared" si="221"/>
        <v>6</v>
      </c>
      <c r="BP487" s="1" t="s">
        <v>31</v>
      </c>
      <c r="BQ487" s="1" cm="1">
        <f t="array" ref="BQ487">_xlfn.IFS(BP487="None Known",0, LEN(BP487)&gt;500, 5,LEN(BP487)&gt;400, 4, LEN(BP487)&gt;300, 3, LEN(BP487)&gt;200, 2, LEN(BP487)&gt;1, 1)</f>
        <v>0</v>
      </c>
      <c r="BR487" s="1" t="s">
        <v>6635</v>
      </c>
      <c r="BS487" s="1">
        <v>1</v>
      </c>
      <c r="BT487" s="1" t="s">
        <v>6636</v>
      </c>
      <c r="BU487" s="1">
        <v>3</v>
      </c>
      <c r="BV487" s="1" t="s">
        <v>34</v>
      </c>
      <c r="BW487" s="1" t="s">
        <v>4728</v>
      </c>
      <c r="BX487" s="1"/>
      <c r="BY487" t="str">
        <f>_xlfn.XLOOKUP($B487,Img_lookup!A:A,Img_lookup!B:B, "Not available")</f>
        <v>Not available</v>
      </c>
      <c r="BZ487" t="str">
        <f>_xlfn.XLOOKUP($B487,Img_lookup!A:A,Img_lookup!C:C, "Not available")</f>
        <v>Not available</v>
      </c>
      <c r="CA487" t="str">
        <f>_xlfn.XLOOKUP($B487,Img_lookup!A:A,Img_lookup!D:D, "Not available")</f>
        <v>Not available</v>
      </c>
      <c r="CB487" t="str">
        <f>_xlfn.XLOOKUP($B487,Img_lookup!A:A,Img_lookup!E:E, "https://imgur.com/aT5wafe")</f>
        <v>https://imgur.com/aT5wafe</v>
      </c>
    </row>
    <row r="488" spans="1:80" ht="409.6" x14ac:dyDescent="0.15">
      <c r="A488" s="1" t="s">
        <v>375</v>
      </c>
      <c r="B488" s="1" t="s">
        <v>12999</v>
      </c>
      <c r="C488" s="1" t="s">
        <v>13000</v>
      </c>
      <c r="D488" s="1" t="s">
        <v>13001</v>
      </c>
      <c r="E488" s="1" t="s">
        <v>13002</v>
      </c>
      <c r="F488" s="1" t="s">
        <v>6</v>
      </c>
      <c r="G488" s="1" t="s">
        <v>6</v>
      </c>
      <c r="H488" s="11" t="str">
        <f t="shared" si="231"/>
        <v>Perennial</v>
      </c>
      <c r="J488" s="1">
        <v>1.5</v>
      </c>
      <c r="K488" s="1">
        <v>0.60000002399999997</v>
      </c>
      <c r="L488" t="str" cm="1">
        <f t="array" ref="L488">_xlfn.IFS(J488+K488="", "Unknown", J488+K488&gt;3, "Large", J488+K488&gt;0.5, "Medium", J488+K488&gt;0, "Small")</f>
        <v>Medium</v>
      </c>
      <c r="M488" s="1">
        <v>3</v>
      </c>
      <c r="N488" cm="1">
        <f t="array" ref="N488">IF($M488="",INDEX($M$2:$M$2176,MATCH(1,INDEX(($A$2:$A$2176=$A488)*($M$2:$M$2176&lt;&gt;""),0),0)),$M488)</f>
        <v>3</v>
      </c>
      <c r="O488" s="2" t="str">
        <f t="shared" si="218"/>
        <v>Hardy to cold</v>
      </c>
      <c r="P488" s="1" t="s">
        <v>13003</v>
      </c>
      <c r="R488" t="str">
        <f t="shared" si="222"/>
        <v>Medium</v>
      </c>
      <c r="T488" s="1"/>
      <c r="U488" s="1"/>
      <c r="V488" s="1" t="s">
        <v>51</v>
      </c>
      <c r="W488" s="6" t="str">
        <f t="shared" si="232"/>
        <v>7</v>
      </c>
      <c r="X488" t="str">
        <f>IF(W488="1", "January", IF(W488="2", "February", IF(W488="3", "March", IF(W488="4", "April", IF(W488="5", "May", IF(W488="6", "June", IF(W488="7", "July", IF(W488="8", "August", IF(W488="9", "September", IF(W488="10", "October", IF(W488="11", "November", IF(W488="12", "December", "Other"))))))))))))</f>
        <v>July</v>
      </c>
      <c r="Y488" s="2" t="str">
        <f>IF(ISNUMBER(SEARCH("-",V488)),TRIM(RIGHT(V488,LEN(V488)-SEARCH("-",V488))),V488)</f>
        <v>8</v>
      </c>
      <c r="Z488" s="2" t="str">
        <f>IF(Y488="1", "January", IF(Y488="2", "February", IF(Y488="3", "March", IF(Y488="4", "April", IF(Y488="5", "May", IF(Y488="6", "June", IF(Y488="7", "July", IF(Y488="8", "August", IF(Y488="9", "September", IF(Y488="10", "October", IF(Y488="11", "November", IF(Y488="12", "December", "Other"))))))))))))</f>
        <v>August</v>
      </c>
      <c r="AA488" s="1" t="s">
        <v>427</v>
      </c>
      <c r="AB488" s="1" t="str">
        <f>IF(ISNUMBER(SEARCH("-",AA488)),TRIM(LEFT(AA488,FIND("-",AA488)-1)),AA488)</f>
        <v>8</v>
      </c>
      <c r="AC488" s="1" t="str">
        <f>IF(AB488="1", "January", IF(AB488="2", "February", IF(AB488="3", "March", IF(AB488="4", "April", IF(AB488="5", "May", IF(AB488="6", "June", IF(AB488="7", "July", IF(AB488="8", "August", IF(AB488="9", "September", IF(AB488="10", "October", IF(AB488="11", "November", IF(AB488="12", "December", "Other"))))))))))))</f>
        <v>August</v>
      </c>
      <c r="AD488" s="1" t="str">
        <f>IF(ISNUMBER(SEARCH("-",AA488)),TRIM(RIGHT(AA488,LEN(AA488)-SEARCH("-",AA488))),AA488)</f>
        <v>9</v>
      </c>
      <c r="AE488" s="1" t="str">
        <f>IF(AD488="1", "January", IF(AD488="2", "February", IF(AD488="3", "March", IF(AD488="4", "April", IF(AD488="5", "May", IF(AD488="6", "June", IF(AD488="7", "July", IF(AD488="8", "August", IF(AD488="9", "September", IF(AD488="10", "October", IF(AD488="11", "November", IF(AD488="12", "December", "Other"))))))))))))</f>
        <v>September</v>
      </c>
      <c r="AF488" s="16" t="s">
        <v>24011</v>
      </c>
      <c r="AG488" s="1" t="str">
        <f t="shared" si="208"/>
        <v xml:space="preserve">Seed </v>
      </c>
      <c r="AH488" s="2" t="str">
        <f t="shared" si="209"/>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I488" s="1" t="s">
        <v>13004</v>
      </c>
      <c r="AK488" s="1" t="s">
        <v>17104</v>
      </c>
      <c r="AL488" s="1" t="str">
        <f t="shared" si="219"/>
        <v>Scented</v>
      </c>
      <c r="AM488" s="1" t="b">
        <v>1</v>
      </c>
      <c r="AN488" s="1" t="b">
        <v>1</v>
      </c>
      <c r="AO488" s="1" t="b">
        <v>0</v>
      </c>
      <c r="AP488" s="5" t="s">
        <v>28</v>
      </c>
      <c r="AQ488" s="5" t="str">
        <f t="shared" si="210"/>
        <v>Light, Medium, Heavy</v>
      </c>
      <c r="AR488" s="1" t="s">
        <v>120</v>
      </c>
      <c r="AS488" s="1" t="str">
        <f t="shared" si="220"/>
        <v>Partial</v>
      </c>
      <c r="AT488" s="1" t="str">
        <f t="shared" si="211"/>
        <v>Partial</v>
      </c>
      <c r="AU488" s="1" t="s">
        <v>29</v>
      </c>
      <c r="AV488" s="1" t="str">
        <f t="shared" si="212"/>
        <v>Moist</v>
      </c>
      <c r="AW488" s="1" t="s">
        <v>12</v>
      </c>
      <c r="AX488" s="1" t="str">
        <f t="shared" si="213"/>
        <v>Acid, Neutral, Alkaline</v>
      </c>
      <c r="AY488" s="1" t="b">
        <v>0</v>
      </c>
      <c r="AZ488" s="1" t="b">
        <v>0</v>
      </c>
      <c r="BA488" s="1" t="b">
        <v>0</v>
      </c>
      <c r="BC488" t="str">
        <f t="shared" si="214"/>
        <v>FALSE</v>
      </c>
      <c r="BE488" t="str">
        <f t="shared" si="215"/>
        <v>FALSE</v>
      </c>
      <c r="BF488" s="1" t="b">
        <v>0</v>
      </c>
      <c r="BG488" s="1" t="b">
        <v>0</v>
      </c>
      <c r="BH488" s="1" t="b">
        <v>0</v>
      </c>
      <c r="BJ488" s="1" t="str">
        <f t="shared" si="216"/>
        <v>FALSE</v>
      </c>
      <c r="BL488" t="str">
        <f t="shared" si="217"/>
        <v>FALSE</v>
      </c>
      <c r="BM488" s="1" t="b">
        <v>0</v>
      </c>
      <c r="BN488" s="1" t="b">
        <v>0</v>
      </c>
      <c r="BO488" s="1">
        <f t="shared" si="221"/>
        <v>7</v>
      </c>
      <c r="BP488" s="1" t="s">
        <v>13005</v>
      </c>
      <c r="BQ488" s="1" cm="1">
        <f t="array" ref="BQ488">_xlfn.IFS(BP488="None Known",0, LEN(BP488)&gt;500, 5,LEN(BP488)&gt;400, 4, LEN(BP488)&gt;300, 3, LEN(BP488)&gt;200, 2, LEN(BP488)&gt;1, 1)</f>
        <v>1</v>
      </c>
      <c r="BR488" s="1" t="s">
        <v>13006</v>
      </c>
      <c r="BS488" s="1">
        <v>1</v>
      </c>
      <c r="BT488" s="1" t="s">
        <v>13007</v>
      </c>
      <c r="BU488" s="1">
        <v>3</v>
      </c>
      <c r="BV488" s="1" t="s">
        <v>34</v>
      </c>
      <c r="BW488" s="1" t="s">
        <v>4728</v>
      </c>
      <c r="BX488" s="1"/>
      <c r="BY488" t="str">
        <f>_xlfn.XLOOKUP($B488,Img_lookup!A:A,Img_lookup!B:B, "Not available")</f>
        <v>Not available</v>
      </c>
      <c r="BZ488" t="str">
        <f>_xlfn.XLOOKUP($B488,Img_lookup!A:A,Img_lookup!C:C, "Not available")</f>
        <v>Not available</v>
      </c>
      <c r="CA488" t="str">
        <f>_xlfn.XLOOKUP($B488,Img_lookup!A:A,Img_lookup!D:D, "Not available")</f>
        <v>Not available</v>
      </c>
      <c r="CB488" t="str">
        <f>_xlfn.XLOOKUP($B488,Img_lookup!A:A,Img_lookup!E:E, "https://imgur.com/aT5wafe")</f>
        <v>https://imgur.com/aT5wafe</v>
      </c>
    </row>
    <row r="489" spans="1:80" ht="409.6" x14ac:dyDescent="0.15">
      <c r="A489" s="1" t="s">
        <v>375</v>
      </c>
      <c r="B489" s="1" t="s">
        <v>16493</v>
      </c>
      <c r="C489" s="1" t="s">
        <v>16494</v>
      </c>
      <c r="E489" s="1" t="s">
        <v>16495</v>
      </c>
      <c r="F489" s="1" t="s">
        <v>6</v>
      </c>
      <c r="G489" s="1" t="s">
        <v>6</v>
      </c>
      <c r="H489" s="11" t="str">
        <f t="shared" si="231"/>
        <v>Perennial</v>
      </c>
      <c r="J489" s="1">
        <v>1.5</v>
      </c>
      <c r="K489" s="1">
        <v>0.60000002399999997</v>
      </c>
      <c r="L489" t="str" cm="1">
        <f t="array" ref="L489">_xlfn.IFS(J489+K489="", "Unknown", J489+K489&gt;3, "Large", J489+K489&gt;0.5, "Medium", J489+K489&gt;0, "Small")</f>
        <v>Medium</v>
      </c>
      <c r="M489" s="1">
        <v>4</v>
      </c>
      <c r="N489" cm="1">
        <f t="array" ref="N489">IF($M489="",INDEX($M$2:$M$2176,MATCH(1,INDEX(($A$2:$A$2176=$A489)*($M$2:$M$2176&lt;&gt;""),0),0)),$M489)</f>
        <v>4</v>
      </c>
      <c r="O489" s="2" t="str">
        <f t="shared" si="218"/>
        <v>Hardy to cold</v>
      </c>
      <c r="P489" s="1" t="s">
        <v>16496</v>
      </c>
      <c r="R489" t="str">
        <f t="shared" si="222"/>
        <v>Medium</v>
      </c>
      <c r="T489" s="1"/>
      <c r="U489" s="1"/>
      <c r="V489" s="1" t="s">
        <v>177</v>
      </c>
      <c r="W489" s="6" t="str">
        <f t="shared" si="232"/>
        <v>7</v>
      </c>
      <c r="X489" t="str">
        <f>IF(W489="1", "January", IF(W489="2", "February", IF(W489="3", "March", IF(W489="4", "April", IF(W489="5", "May", IF(W489="6", "June", IF(W489="7", "July", IF(W489="8", "August", IF(W489="9", "September", IF(W489="10", "October", IF(W489="11", "November", IF(W489="12", "December", "Other"))))))))))))</f>
        <v>July</v>
      </c>
      <c r="Y489" s="2" t="str">
        <f>IF(ISNUMBER(SEARCH("-",V489)),TRIM(RIGHT(V489,LEN(V489)-SEARCH("-",V489))),V489)</f>
        <v>10</v>
      </c>
      <c r="Z489" s="2" t="str">
        <f>IF(Y489="1", "January", IF(Y489="2", "February", IF(Y489="3", "March", IF(Y489="4", "April", IF(Y489="5", "May", IF(Y489="6", "June", IF(Y489="7", "July", IF(Y489="8", "August", IF(Y489="9", "September", IF(Y489="10", "October", IF(Y489="11", "November", IF(Y489="12", "December", "Other"))))))))))))</f>
        <v>October</v>
      </c>
      <c r="AA489" s="1" t="s">
        <v>135</v>
      </c>
      <c r="AB489" s="1" t="str">
        <f>IF(ISNUMBER(SEARCH("-",AA489)),TRIM(LEFT(AA489,FIND("-",AA489)-1)),AA489)</f>
        <v>8</v>
      </c>
      <c r="AC489" s="1" t="str">
        <f>IF(AB489="1", "January", IF(AB489="2", "February", IF(AB489="3", "March", IF(AB489="4", "April", IF(AB489="5", "May", IF(AB489="6", "June", IF(AB489="7", "July", IF(AB489="8", "August", IF(AB489="9", "September", IF(AB489="10", "October", IF(AB489="11", "November", IF(AB489="12", "December", "Other"))))))))))))</f>
        <v>August</v>
      </c>
      <c r="AD489" s="1" t="str">
        <f>IF(ISNUMBER(SEARCH("-",AA489)),TRIM(RIGHT(AA489,LEN(AA489)-SEARCH("-",AA489))),AA489)</f>
        <v>10</v>
      </c>
      <c r="AE489" s="1" t="str">
        <f>IF(AD489="1", "January", IF(AD489="2", "February", IF(AD489="3", "March", IF(AD489="4", "April", IF(AD489="5", "May", IF(AD489="6", "June", IF(AD489="7", "July", IF(AD489="8", "August", IF(AD489="9", "September", IF(AD489="10", "October", IF(AD489="11", "November", IF(AD489="12", "December", "Other"))))))))))))</f>
        <v>October</v>
      </c>
      <c r="AF489" s="16" t="s">
        <v>24011</v>
      </c>
      <c r="AG489" s="1" t="str">
        <f t="shared" si="208"/>
        <v xml:space="preserve">Seed </v>
      </c>
      <c r="AH489" s="2" t="str">
        <f t="shared" si="209"/>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I489" s="1" t="s">
        <v>16497</v>
      </c>
      <c r="AK489" s="1" t="s">
        <v>17104</v>
      </c>
      <c r="AL489" s="1" t="str">
        <f t="shared" si="219"/>
        <v>Scented</v>
      </c>
      <c r="AM489" s="1" t="b">
        <v>1</v>
      </c>
      <c r="AN489" s="1" t="b">
        <v>1</v>
      </c>
      <c r="AO489" s="1" t="b">
        <v>0</v>
      </c>
      <c r="AP489" s="5" t="s">
        <v>28</v>
      </c>
      <c r="AQ489" s="5" t="str">
        <f t="shared" si="210"/>
        <v>Light, Medium, Heavy</v>
      </c>
      <c r="AR489" s="1" t="s">
        <v>120</v>
      </c>
      <c r="AS489" s="1" t="str">
        <f t="shared" si="220"/>
        <v>Partial</v>
      </c>
      <c r="AT489" s="1" t="str">
        <f t="shared" si="211"/>
        <v>Partial</v>
      </c>
      <c r="AU489" s="1" t="s">
        <v>29</v>
      </c>
      <c r="AV489" s="1" t="str">
        <f t="shared" si="212"/>
        <v>Moist</v>
      </c>
      <c r="AW489" s="1" t="s">
        <v>12</v>
      </c>
      <c r="AX489" s="1" t="str">
        <f t="shared" si="213"/>
        <v>Acid, Neutral, Alkaline</v>
      </c>
      <c r="AY489" s="1" t="b">
        <v>0</v>
      </c>
      <c r="AZ489" s="1" t="b">
        <v>0</v>
      </c>
      <c r="BA489" s="1" t="b">
        <v>0</v>
      </c>
      <c r="BC489" t="str">
        <f t="shared" si="214"/>
        <v>FALSE</v>
      </c>
      <c r="BE489" t="str">
        <f t="shared" si="215"/>
        <v>FALSE</v>
      </c>
      <c r="BF489" s="1" t="b">
        <v>0</v>
      </c>
      <c r="BG489" s="1" t="b">
        <v>0</v>
      </c>
      <c r="BH489" s="1" t="b">
        <v>0</v>
      </c>
      <c r="BJ489" s="1" t="str">
        <f t="shared" si="216"/>
        <v>FALSE</v>
      </c>
      <c r="BL489" t="str">
        <f t="shared" si="217"/>
        <v>FALSE</v>
      </c>
      <c r="BM489" s="1" t="b">
        <v>0</v>
      </c>
      <c r="BN489" s="1" t="b">
        <v>0</v>
      </c>
      <c r="BO489" s="1">
        <f t="shared" si="221"/>
        <v>8</v>
      </c>
      <c r="BP489" s="1" t="s">
        <v>16498</v>
      </c>
      <c r="BQ489" s="1" cm="1">
        <f t="array" ref="BQ489">_xlfn.IFS(BP489="None Known",0, LEN(BP489)&gt;500, 5,LEN(BP489)&gt;400, 4, LEN(BP489)&gt;300, 3, LEN(BP489)&gt;200, 2, LEN(BP489)&gt;1, 1)</f>
        <v>1</v>
      </c>
      <c r="BR489" s="1" t="s">
        <v>13006</v>
      </c>
      <c r="BS489" s="1">
        <v>1</v>
      </c>
      <c r="BT489" s="1" t="s">
        <v>16499</v>
      </c>
      <c r="BU489" s="1">
        <v>4</v>
      </c>
      <c r="BV489" s="1" t="s">
        <v>16500</v>
      </c>
      <c r="BW489" s="1" t="s">
        <v>16501</v>
      </c>
      <c r="BX489" s="1"/>
      <c r="BY489" t="str">
        <f>_xlfn.XLOOKUP($B489,Img_lookup!A:A,Img_lookup!B:B, "Not available")</f>
        <v>d3850f72-7f25-481c-88f9-83b062bc6161</v>
      </c>
      <c r="BZ489" t="str">
        <f>_xlfn.XLOOKUP($B489,Img_lookup!A:A,Img_lookup!C:C, "Not available")</f>
        <v>Cimicifuga racemosa (black snakeroot)</v>
      </c>
      <c r="CA489" t="str">
        <f>_xlfn.XLOOKUP($B489,Img_lookup!A:A,Img_lookup!D:D, "Not available")</f>
        <v>cjohansen</v>
      </c>
      <c r="CB489" t="str">
        <f>_xlfn.XLOOKUP($B489,Img_lookup!A:A,Img_lookup!E:E, "https://imgur.com/aT5wafe")</f>
        <v>https://api.openverse.engineering/v1/images/d3850f72-7f25-481c-88f9-83b062bc6161/thumb/</v>
      </c>
    </row>
    <row r="490" spans="1:80" ht="409.6" x14ac:dyDescent="0.15">
      <c r="A490" s="1" t="s">
        <v>375</v>
      </c>
      <c r="B490" s="1" t="s">
        <v>4722</v>
      </c>
      <c r="D490" s="1" t="s">
        <v>4723</v>
      </c>
      <c r="E490" s="1" t="s">
        <v>4724</v>
      </c>
      <c r="F490" s="1" t="s">
        <v>6</v>
      </c>
      <c r="G490" s="1" t="s">
        <v>6</v>
      </c>
      <c r="H490" s="11" t="str">
        <f t="shared" si="231"/>
        <v>Perennial</v>
      </c>
      <c r="J490" s="1">
        <v>1.5</v>
      </c>
      <c r="K490" s="1">
        <v>0.60000002399999997</v>
      </c>
      <c r="L490" t="str" cm="1">
        <f t="array" ref="L490">_xlfn.IFS(J490+K490="", "Unknown", J490+K490&gt;3, "Large", J490+K490&gt;0.5, "Medium", J490+K490&gt;0, "Small")</f>
        <v>Medium</v>
      </c>
      <c r="M490" s="1">
        <v>5</v>
      </c>
      <c r="N490" cm="1">
        <f t="array" ref="N490">IF($M490="",INDEX($M$2:$M$2176,MATCH(1,INDEX(($A$2:$A$2176=$A490)*($M$2:$M$2176&lt;&gt;""),0),0)),$M490)</f>
        <v>5</v>
      </c>
      <c r="O490" s="2" t="str">
        <f t="shared" si="218"/>
        <v>Seasonal outdoors</v>
      </c>
      <c r="P490" s="1" t="s">
        <v>4725</v>
      </c>
      <c r="R490" t="str">
        <f t="shared" si="222"/>
        <v>Medium</v>
      </c>
      <c r="T490" s="1"/>
      <c r="U490" s="1"/>
      <c r="V490" s="1">
        <v>10</v>
      </c>
      <c r="W490" s="6">
        <f t="shared" si="232"/>
        <v>10</v>
      </c>
      <c r="X490" t="str">
        <f>IF(W490=1, "January", IF(W490=2, "February", IF(W490=3, "March", IF(W490=4, "April", IF(W490=5, "May", IF(W490=6, "June", IF(W490=7, "July", IF(W490=8, "August", IF(W490=9, "September", IF(W490=10, "October", IF(W490=11, "November", IF(W490=12, "December", "Other"))))))))))))</f>
        <v>October</v>
      </c>
      <c r="Y490" s="1"/>
      <c r="Z490" s="1"/>
      <c r="AA490" s="1" t="s">
        <v>907</v>
      </c>
      <c r="AB490" s="1" t="str">
        <f>IF(ISNUMBER(SEARCH("-",AA490)),TRIM(LEFT(AA490,FIND("-",AA490)-1)),AA490)</f>
        <v>10</v>
      </c>
      <c r="AC490" s="1" t="str">
        <f>IF(AB490="1", "January", IF(AB490="2", "February", IF(AB490="3", "March", IF(AB490="4", "April", IF(AB490="5", "May", IF(AB490="6", "June", IF(AB490="7", "July", IF(AB490="8", "August", IF(AB490="9", "September", IF(AB490="10", "October", IF(AB490="11", "November", IF(AB490="12", "December", "Other"))))))))))))</f>
        <v>October</v>
      </c>
      <c r="AD490" s="1" t="str">
        <f>IF(ISNUMBER(SEARCH("-",AA490)),TRIM(RIGHT(AA490,LEN(AA490)-SEARCH("-",AA490))),AA490)</f>
        <v>11</v>
      </c>
      <c r="AE490" s="1" t="str">
        <f>IF(AD490="1", "January", IF(AD490="2", "February", IF(AD490="3", "March", IF(AD490="4", "April", IF(AD490="5", "May", IF(AD490="6", "June", IF(AD490="7", "July", IF(AD490="8", "August", IF(AD490="9", "September", IF(AD490="10", "October", IF(AD490="11", "November", IF(AD490="12", "December", "Other"))))))))))))</f>
        <v>November</v>
      </c>
      <c r="AF490" s="16" t="s">
        <v>24011</v>
      </c>
      <c r="AG490" s="1" t="str">
        <f t="shared" si="208"/>
        <v xml:space="preserve">Seed </v>
      </c>
      <c r="AH490" s="2" t="str">
        <f t="shared" si="209"/>
        <v>Best sown as soon as it is ripe in a cold frame[1]. Only just cover the seed. It germinates in 1 - 12 months or even longer at 15�c[164]. The seed does not store well and soon loses its viability[200], stored seed may germinate better if given 6 - 8 weeks warm stratification at 15�c and then 8 weeks cold stratification[164]. Prick out the young seedlings into individual pots when they are large enough to handle and grow them on in a frame for their first winter. Plant out in late spring or early summer[K].
Division in spring or autumn[1]. Larger clumps can be replanted direct into their permanent positions, though it is best to pot up smaller clumps and grow them on in a cold frame until they are rooting well. Plant them out in the summer or following spring.</v>
      </c>
      <c r="AI490" s="1" t="s">
        <v>4726</v>
      </c>
      <c r="AJ490" s="1" t="s">
        <v>23803</v>
      </c>
      <c r="AK490" s="1" t="s">
        <v>17104</v>
      </c>
      <c r="AL490" s="1" t="str">
        <f t="shared" si="219"/>
        <v>Scented</v>
      </c>
      <c r="AM490" s="1" t="b">
        <v>1</v>
      </c>
      <c r="AN490" s="1" t="b">
        <v>1</v>
      </c>
      <c r="AO490" s="1" t="b">
        <v>0</v>
      </c>
      <c r="AP490" s="5" t="s">
        <v>28</v>
      </c>
      <c r="AQ490" s="5" t="str">
        <f t="shared" si="210"/>
        <v>Light, Medium, Heavy</v>
      </c>
      <c r="AR490" s="1" t="s">
        <v>120</v>
      </c>
      <c r="AS490" s="1" t="str">
        <f t="shared" si="220"/>
        <v>Partial</v>
      </c>
      <c r="AT490" s="1" t="str">
        <f t="shared" si="211"/>
        <v>Partial</v>
      </c>
      <c r="AU490" s="1" t="s">
        <v>29</v>
      </c>
      <c r="AV490" s="1" t="str">
        <f t="shared" si="212"/>
        <v>Moist</v>
      </c>
      <c r="AW490" s="1" t="s">
        <v>12</v>
      </c>
      <c r="AX490" s="1" t="str">
        <f t="shared" si="213"/>
        <v>Acid, Neutral, Alkaline</v>
      </c>
      <c r="AY490" s="1" t="b">
        <v>0</v>
      </c>
      <c r="AZ490" s="1" t="b">
        <v>0</v>
      </c>
      <c r="BA490" s="1" t="b">
        <v>0</v>
      </c>
      <c r="BC490" t="str">
        <f t="shared" si="214"/>
        <v>FALSE</v>
      </c>
      <c r="BE490" t="str">
        <f t="shared" si="215"/>
        <v>FALSE</v>
      </c>
      <c r="BF490" s="1" t="b">
        <v>0</v>
      </c>
      <c r="BG490" s="1" t="b">
        <v>0</v>
      </c>
      <c r="BH490" s="1" t="b">
        <v>0</v>
      </c>
      <c r="BJ490" s="1" t="str">
        <f t="shared" si="216"/>
        <v>FALSE</v>
      </c>
      <c r="BL490" t="str">
        <f t="shared" si="217"/>
        <v>FALSE</v>
      </c>
      <c r="BM490" s="1" t="b">
        <v>0</v>
      </c>
      <c r="BN490" s="1" t="b">
        <v>1</v>
      </c>
      <c r="BO490" s="1">
        <f t="shared" si="221"/>
        <v>3</v>
      </c>
      <c r="BP490" s="1" t="s">
        <v>31</v>
      </c>
      <c r="BQ490" s="1" cm="1">
        <f t="array" ref="BQ490">_xlfn.IFS(BP490="None Known",0, LEN(BP490)&gt;500, 5,LEN(BP490)&gt;400, 4, LEN(BP490)&gt;300, 3, LEN(BP490)&gt;200, 2, LEN(BP490)&gt;1, 1)</f>
        <v>0</v>
      </c>
      <c r="BR490" s="1" t="s">
        <v>4727</v>
      </c>
      <c r="BS490" s="1">
        <v>1</v>
      </c>
      <c r="BT490" s="1" t="s">
        <v>31</v>
      </c>
      <c r="BU490" s="1">
        <v>0</v>
      </c>
      <c r="BV490" s="1" t="s">
        <v>431</v>
      </c>
      <c r="BW490" s="1" t="s">
        <v>4728</v>
      </c>
      <c r="BX490" s="1"/>
      <c r="BY490" t="str">
        <f>_xlfn.XLOOKUP($B490,Img_lookup!A:A,Img_lookup!B:B, "Not available")</f>
        <v>Not available</v>
      </c>
      <c r="BZ490" t="str">
        <f>_xlfn.XLOOKUP($B490,Img_lookup!A:A,Img_lookup!C:C, "Not available")</f>
        <v>Not available</v>
      </c>
      <c r="CA490" t="str">
        <f>_xlfn.XLOOKUP($B490,Img_lookup!A:A,Img_lookup!D:D, "Not available")</f>
        <v>Not available</v>
      </c>
      <c r="CB490" t="str">
        <f>_xlfn.XLOOKUP($B490,Img_lookup!A:A,Img_lookup!E:E, "https://imgur.com/aT5wafe")</f>
        <v>https://imgur.com/aT5wafe</v>
      </c>
    </row>
    <row r="491" spans="1:80" ht="409.6" x14ac:dyDescent="0.15">
      <c r="A491" s="1" t="s">
        <v>1143</v>
      </c>
      <c r="B491" s="1" t="s">
        <v>15156</v>
      </c>
      <c r="C491" s="1" t="s">
        <v>15157</v>
      </c>
      <c r="D491" s="1" t="s">
        <v>15158</v>
      </c>
      <c r="E491" s="1" t="s">
        <v>606</v>
      </c>
      <c r="F491" s="1" t="s">
        <v>62</v>
      </c>
      <c r="G491" s="1" t="s">
        <v>62</v>
      </c>
      <c r="H491" s="11" t="str">
        <f t="shared" si="231"/>
        <v>Perennial</v>
      </c>
      <c r="I491" s="1" t="s">
        <v>17108</v>
      </c>
      <c r="J491" s="1">
        <v>6</v>
      </c>
      <c r="K491" s="1">
        <v>6</v>
      </c>
      <c r="L491" t="str" cm="1">
        <f t="array" ref="L491">_xlfn.IFS(J491+K491="", "Unknown", J491+K491&gt;3, "Large", J491+K491&gt;0.5, "Medium", J491+K491&gt;0, "Small")</f>
        <v>Large</v>
      </c>
      <c r="M491" s="1">
        <v>9</v>
      </c>
      <c r="N491" cm="1">
        <f t="array" ref="N491">IF($M491="",INDEX($M$2:$M$2176,MATCH(1,INDEX(($A$2:$A$2176=$A491)*($M$2:$M$2176&lt;&gt;""),0),0)),$M491)</f>
        <v>9</v>
      </c>
      <c r="O491" s="2" t="str">
        <f t="shared" si="218"/>
        <v>Grown indoors</v>
      </c>
      <c r="P491" s="1" t="s">
        <v>15159</v>
      </c>
      <c r="Q491" s="1" t="s">
        <v>17111</v>
      </c>
      <c r="R491" t="str">
        <f t="shared" si="222"/>
        <v>Slow</v>
      </c>
      <c r="S491" s="1" t="s">
        <v>24</v>
      </c>
      <c r="T491" s="1" t="str">
        <f>LEFT(S491,FIND("-",S491)-1)</f>
        <v xml:space="preserve">1 </v>
      </c>
      <c r="U491" s="1" t="str">
        <f>RIGHT(S491,FIND("-",S491)-1)</f>
        <v>12</v>
      </c>
      <c r="V491" s="1" t="s">
        <v>236</v>
      </c>
      <c r="W491" s="6" t="str">
        <f t="shared" si="232"/>
        <v>3</v>
      </c>
      <c r="X491" t="str">
        <f>IF(W491="1", "January", IF(W491="2", "February", IF(W491="3", "March", IF(W491="4", "April", IF(W491="5", "May", IF(W491="6", "June", IF(W491="7", "July", IF(W491="8", "August", IF(W491="9", "September", IF(W491="10", "October", IF(W491="11", "November", IF(W491="12", "December", "Other"))))))))))))</f>
        <v>March</v>
      </c>
      <c r="Y491" s="2" t="str">
        <f>IF(ISNUMBER(SEARCH("-",V491)),TRIM(RIGHT(V491,LEN(V491)-SEARCH("-",V491))),V491)</f>
        <v>6</v>
      </c>
      <c r="Z491" s="2" t="str">
        <f>IF(Y491="1", "January", IF(Y491="2", "February", IF(Y491="3", "March", IF(Y491="4", "April", IF(Y491="5", "May", IF(Y491="6", "June", IF(Y491="7", "July", IF(Y491="8", "August", IF(Y491="9", "September", IF(Y491="10", "October", IF(Y491="11", "November", IF(Y491="12", "December", "Other"))))))))))))</f>
        <v>June</v>
      </c>
      <c r="AF491" s="16" t="s">
        <v>25097</v>
      </c>
      <c r="AG491" s="1" t="str">
        <f t="shared" si="208"/>
        <v xml:space="preserve">Seed </v>
      </c>
      <c r="AH491" s="2" t="str">
        <f t="shared" si="209"/>
        <v>The seed has a short viability and is best sown as soon as it is ripe in a greenhouse[200]. Remove the fruit pulp since this can inhibit germination[200]. Germination can take 1 - 6 months at 20�c[164]. Stored seed should be sown as soon as possible in a warm greenhouse[78]. When they are large enough to handle, prick the seedlings out into individual pots and grow them on in a greenhouse for at least their first winter. Plant them out into their permanent positions in late spring or early summer, after the last expected frosts. Consider giving them some protection from the cold for at least their first two winters outdoors.
Cuttings of semi-ripe side shoots, 7cm with a heel, June/July in a frame with bottom heat[78].</v>
      </c>
      <c r="AI491" s="1" t="s">
        <v>15160</v>
      </c>
      <c r="AJ491" s="1" t="s">
        <v>15161</v>
      </c>
      <c r="AK491" s="1" t="s">
        <v>17104</v>
      </c>
      <c r="AL491" s="1" t="str">
        <f t="shared" si="219"/>
        <v>Scented</v>
      </c>
      <c r="AM491" s="1" t="b">
        <v>1</v>
      </c>
      <c r="AN491" s="1" t="b">
        <v>1</v>
      </c>
      <c r="AO491" s="1" t="b">
        <v>0</v>
      </c>
      <c r="AP491" s="5" t="s">
        <v>28</v>
      </c>
      <c r="AQ491" s="5" t="str">
        <f t="shared" si="210"/>
        <v>Light, Medium, Heavy</v>
      </c>
      <c r="AR491" s="1" t="s">
        <v>10</v>
      </c>
      <c r="AS491" s="1" t="str">
        <f t="shared" si="220"/>
        <v>None, Partial</v>
      </c>
      <c r="AT491" s="1" t="str">
        <f t="shared" si="211"/>
        <v>Partial, Full</v>
      </c>
      <c r="AU491" s="1" t="s">
        <v>29</v>
      </c>
      <c r="AV491" s="1" t="str">
        <f t="shared" si="212"/>
        <v>Moist</v>
      </c>
      <c r="AW491" s="1" t="s">
        <v>12</v>
      </c>
      <c r="AX491" s="1" t="str">
        <f t="shared" si="213"/>
        <v>Acid, Neutral, Alkaline</v>
      </c>
      <c r="AY491" s="1" t="b">
        <v>1</v>
      </c>
      <c r="AZ491" s="1" t="b">
        <v>1</v>
      </c>
      <c r="BA491" s="1" t="b">
        <v>0</v>
      </c>
      <c r="BC491" t="str">
        <f t="shared" si="214"/>
        <v>FALSE</v>
      </c>
      <c r="BE491" t="str">
        <f t="shared" si="215"/>
        <v>FALSE</v>
      </c>
      <c r="BF491" s="1" t="b">
        <v>0</v>
      </c>
      <c r="BG491" s="1" t="b">
        <v>0</v>
      </c>
      <c r="BH491" s="1" t="b">
        <v>0</v>
      </c>
      <c r="BI491" s="1" t="s">
        <v>77</v>
      </c>
      <c r="BJ491" s="1" t="str">
        <f t="shared" si="216"/>
        <v>TRUE</v>
      </c>
      <c r="BL491" t="str">
        <f t="shared" si="217"/>
        <v>FALSE</v>
      </c>
      <c r="BM491" s="1" t="b">
        <v>0</v>
      </c>
      <c r="BN491" s="1" t="b">
        <v>0</v>
      </c>
      <c r="BO491" s="1">
        <f t="shared" si="221"/>
        <v>17</v>
      </c>
      <c r="BP491" s="1" t="s">
        <v>15162</v>
      </c>
      <c r="BQ491" s="1" cm="1">
        <f t="array" ref="BQ491">_xlfn.IFS(BP491="None Known",0, LEN(BP491)&gt;500, 5,LEN(BP491)&gt;400, 4, LEN(BP491)&gt;300, 3, LEN(BP491)&gt;200, 2, LEN(BP491)&gt;1, 1)</f>
        <v>5</v>
      </c>
      <c r="BR491" s="1" t="s">
        <v>15163</v>
      </c>
      <c r="BS491" s="1">
        <v>3</v>
      </c>
      <c r="BT491" s="1" t="s">
        <v>15164</v>
      </c>
      <c r="BU491" s="1">
        <v>3</v>
      </c>
      <c r="BV491" s="1" t="s">
        <v>15165</v>
      </c>
      <c r="BW491" s="1" t="s">
        <v>15166</v>
      </c>
      <c r="BX491" s="1"/>
      <c r="BY491" t="str">
        <f>_xlfn.XLOOKUP($B491,Img_lookup!A:A,Img_lookup!B:B, "Not available")</f>
        <v>8ce92728-e074-4f11-bfed-c8b1f831a7a5</v>
      </c>
      <c r="BZ491" t="str">
        <f>_xlfn.XLOOKUP($B491,Img_lookup!A:A,Img_lookup!C:C, "Not available")</f>
        <v>Old Camphor Laurel Tree / Cinnamomum camphora / Â§ßÊ•†(„Åä„Åä„Åè„Åô)</v>
      </c>
      <c r="CA491" t="str">
        <f>_xlfn.XLOOKUP($B491,Img_lookup!A:A,Img_lookup!D:D, "Not available")</f>
        <v>TANAKA Juuyoh (Áî∞‰∏≠ÂçÅÊ¥ã)</v>
      </c>
      <c r="CB491" t="str">
        <f>_xlfn.XLOOKUP($B491,Img_lookup!A:A,Img_lookup!E:E, "https://imgur.com/aT5wafe")</f>
        <v>https://api.openverse.engineering/v1/images/8ce92728-e074-4f11-bfed-c8b1f831a7a5/thumb/</v>
      </c>
    </row>
    <row r="492" spans="1:80" ht="13" x14ac:dyDescent="0.15">
      <c r="A492" s="1" t="s">
        <v>69</v>
      </c>
      <c r="B492" s="1" t="s">
        <v>11686</v>
      </c>
      <c r="C492" s="1" t="s">
        <v>11687</v>
      </c>
      <c r="D492" s="1" t="s">
        <v>11688</v>
      </c>
      <c r="E492" s="1" t="s">
        <v>11689</v>
      </c>
      <c r="F492" s="1" t="s">
        <v>6</v>
      </c>
      <c r="G492" s="1" t="s">
        <v>6</v>
      </c>
      <c r="H492" s="11" t="str">
        <f t="shared" si="231"/>
        <v>Perennial</v>
      </c>
      <c r="J492" s="1">
        <v>0.89999997600000003</v>
      </c>
      <c r="K492" s="1">
        <v>1</v>
      </c>
      <c r="L492" t="str" cm="1">
        <f t="array" ref="L492">_xlfn.IFS(J492+K492="", "Unknown", J492+K492&gt;3, "Large", J492+K492&gt;0.5, "Medium", J492+K492&gt;0, "Small")</f>
        <v>Medium</v>
      </c>
      <c r="M492" s="1">
        <v>4</v>
      </c>
      <c r="N492" cm="1">
        <f t="array" ref="N492">IF($M492="",INDEX($M$2:$M$2176,MATCH(1,INDEX(($A$2:$A$2176=$A492)*($M$2:$M$2176&lt;&gt;""),0),0)),$M492)</f>
        <v>4</v>
      </c>
      <c r="O492" s="2" t="str">
        <f t="shared" si="218"/>
        <v>Hardy to cold</v>
      </c>
      <c r="P492" s="1" t="s">
        <v>11690</v>
      </c>
      <c r="Q492" s="1" t="s">
        <v>17109</v>
      </c>
      <c r="R492" t="str">
        <f t="shared" si="222"/>
        <v>Fast</v>
      </c>
      <c r="T492" s="1"/>
      <c r="U492" s="1"/>
      <c r="V492" s="1" t="s">
        <v>108</v>
      </c>
      <c r="W492" s="6" t="str">
        <f t="shared" si="232"/>
        <v>7</v>
      </c>
      <c r="X492" t="str">
        <f>IF(W492="1", "January", IF(W492="2", "February", IF(W492="3", "March", IF(W492="4", "April", IF(W492="5", "May", IF(W492="6", "June", IF(W492="7", "July", IF(W492="8", "August", IF(W492="9", "September", IF(W492="10", "October", IF(W492="11", "November", IF(W492="12", "December", "Other"))))))))))))</f>
        <v>July</v>
      </c>
      <c r="Y492" s="2" t="str">
        <f>IF(ISNUMBER(SEARCH("-",V492)),TRIM(RIGHT(V492,LEN(V492)-SEARCH("-",V492))),V492)</f>
        <v>9</v>
      </c>
      <c r="Z492" s="2" t="str">
        <f>IF(Y492="1", "January", IF(Y492="2", "February", IF(Y492="3", "March", IF(Y492="4", "April", IF(Y492="5", "May", IF(Y492="6", "June", IF(Y492="7", "July", IF(Y492="8", "August", IF(Y492="9", "September", IF(Y492="10", "October", IF(Y492="11", "November", IF(Y492="12", "December", "Other"))))))))))))</f>
        <v>September</v>
      </c>
      <c r="AA492" s="1" t="s">
        <v>135</v>
      </c>
      <c r="AB492" s="1" t="str">
        <f>IF(ISNUMBER(SEARCH("-",AA492)),TRIM(LEFT(AA492,FIND("-",AA492)-1)),AA492)</f>
        <v>8</v>
      </c>
      <c r="AC492" s="1" t="str">
        <f>IF(AB492="1", "January", IF(AB492="2", "February", IF(AB492="3", "March", IF(AB492="4", "April", IF(AB492="5", "May", IF(AB492="6", "June", IF(AB492="7", "July", IF(AB492="8", "August", IF(AB492="9", "September", IF(AB492="10", "October", IF(AB492="11", "November", IF(AB492="12", "December", "Other"))))))))))))</f>
        <v>August</v>
      </c>
      <c r="AD492" s="1" t="str">
        <f>IF(ISNUMBER(SEARCH("-",AA492)),TRIM(RIGHT(AA492,LEN(AA492)-SEARCH("-",AA492))),AA492)</f>
        <v>10</v>
      </c>
      <c r="AE492" s="1" t="str">
        <f>IF(AD492="1", "January", IF(AD492="2", "February", IF(AD492="3", "March", IF(AD492="4", "April", IF(AD492="5", "May", IF(AD492="6", "June", IF(AD492="7", "July", IF(AD492="8", "August", IF(AD492="9", "September", IF(AD492="10", "October", IF(AD492="11", "November", IF(AD492="12", "December", "Other"))))))))))))</f>
        <v>October</v>
      </c>
      <c r="AF492" s="1" t="s">
        <v>24385</v>
      </c>
      <c r="AG492" s="1" t="str">
        <f t="shared" si="208"/>
        <v xml:space="preserve">Seed </v>
      </c>
      <c r="AH492" s="2" t="str">
        <f t="shared" si="209"/>
        <v>Sow early spring or autumn in situ. Germination usually takes place within 2 - 8 weeks at 20�c. A pernicious weed, not many people would want to invite this plant into their garden.</v>
      </c>
      <c r="AI492" s="1" t="s">
        <v>11691</v>
      </c>
      <c r="AJ492" s="1" t="s">
        <v>23820</v>
      </c>
      <c r="AK492" s="1" t="s">
        <v>17104</v>
      </c>
      <c r="AL492" s="1" t="str">
        <f t="shared" si="219"/>
        <v>Unscented</v>
      </c>
      <c r="AM492" s="1" t="b">
        <v>0</v>
      </c>
      <c r="AN492" s="1" t="b">
        <v>0</v>
      </c>
      <c r="AO492" s="1" t="b">
        <v>0</v>
      </c>
      <c r="AP492" s="5" t="s">
        <v>28</v>
      </c>
      <c r="AQ492" s="5" t="str">
        <f t="shared" si="210"/>
        <v>Light, Medium, Heavy</v>
      </c>
      <c r="AR492" s="1" t="s">
        <v>30</v>
      </c>
      <c r="AS492" s="1" t="str">
        <f t="shared" si="220"/>
        <v>None</v>
      </c>
      <c r="AT492" s="1" t="str">
        <f t="shared" si="211"/>
        <v>Full</v>
      </c>
      <c r="AU492" s="1" t="s">
        <v>29</v>
      </c>
      <c r="AV492" s="1" t="str">
        <f t="shared" si="212"/>
        <v>Moist</v>
      </c>
      <c r="AW492" s="1" t="s">
        <v>12</v>
      </c>
      <c r="AX492" s="1" t="str">
        <f t="shared" si="213"/>
        <v>Acid, Neutral, Alkaline</v>
      </c>
      <c r="AY492" s="1" t="b">
        <v>0</v>
      </c>
      <c r="AZ492" s="1" t="b">
        <v>0</v>
      </c>
      <c r="BA492" s="1" t="b">
        <v>0</v>
      </c>
      <c r="BC492" t="str">
        <f t="shared" si="214"/>
        <v>FALSE</v>
      </c>
      <c r="BE492" t="str">
        <f t="shared" si="215"/>
        <v>FALSE</v>
      </c>
      <c r="BF492" s="1" t="b">
        <v>0</v>
      </c>
      <c r="BG492" s="1" t="b">
        <v>0</v>
      </c>
      <c r="BH492" s="1" t="b">
        <v>0</v>
      </c>
      <c r="BI492" s="1" t="s">
        <v>30</v>
      </c>
      <c r="BJ492" s="1" t="str">
        <f t="shared" si="216"/>
        <v>FALSE</v>
      </c>
      <c r="BK492" s="1" t="s">
        <v>77</v>
      </c>
      <c r="BL492" t="str">
        <f t="shared" si="217"/>
        <v>TRUE</v>
      </c>
      <c r="BM492" s="1" t="b">
        <v>0</v>
      </c>
      <c r="BN492" s="1" t="b">
        <v>0</v>
      </c>
      <c r="BO492" s="1">
        <f t="shared" si="221"/>
        <v>9</v>
      </c>
      <c r="BP492" s="1" t="s">
        <v>11692</v>
      </c>
      <c r="BQ492" s="1" cm="1">
        <f t="array" ref="BQ492">_xlfn.IFS(BP492="None Known",0, LEN(BP492)&gt;500, 5,LEN(BP492)&gt;400, 4, LEN(BP492)&gt;300, 3, LEN(BP492)&gt;200, 2, LEN(BP492)&gt;1, 1)</f>
        <v>1</v>
      </c>
      <c r="BR492" s="1" t="s">
        <v>11693</v>
      </c>
      <c r="BS492" s="1">
        <v>2</v>
      </c>
      <c r="BT492" s="1" t="s">
        <v>11694</v>
      </c>
      <c r="BU492" s="1">
        <v>2</v>
      </c>
      <c r="BV492" s="1" t="s">
        <v>465</v>
      </c>
      <c r="BW492" s="1" t="s">
        <v>31</v>
      </c>
      <c r="BX492" s="1"/>
      <c r="BY492" t="str">
        <f>_xlfn.XLOOKUP($B492,Img_lookup!A:A,Img_lookup!B:B, "Not available")</f>
        <v>d9c3b24b-7b98-442b-9dc8-bc48d6652694</v>
      </c>
      <c r="BZ492" t="str">
        <f>_xlfn.XLOOKUP($B492,Img_lookup!A:A,Img_lookup!C:C, "Not available")</f>
        <v>Cirsium arvense</v>
      </c>
      <c r="CA492" t="str">
        <f>_xlfn.XLOOKUP($B492,Img_lookup!A:A,Img_lookup!D:D, "Not available")</f>
        <v>Matt Lavin</v>
      </c>
      <c r="CB492" t="str">
        <f>_xlfn.XLOOKUP($B492,Img_lookup!A:A,Img_lookup!E:E, "https://imgur.com/aT5wafe")</f>
        <v>https://api.openverse.engineering/v1/images/d9c3b24b-7b98-442b-9dc8-bc48d6652694/thumb/</v>
      </c>
    </row>
    <row r="493" spans="1:80" ht="13" x14ac:dyDescent="0.15">
      <c r="A493" s="1" t="s">
        <v>69</v>
      </c>
      <c r="B493" s="1" t="s">
        <v>7427</v>
      </c>
      <c r="C493" s="1" t="s">
        <v>7428</v>
      </c>
      <c r="E493" s="1" t="s">
        <v>460</v>
      </c>
      <c r="F493" s="1" t="s">
        <v>6</v>
      </c>
      <c r="G493" s="1" t="s">
        <v>6</v>
      </c>
      <c r="H493" s="11" t="str">
        <f t="shared" si="231"/>
        <v>Perennial</v>
      </c>
      <c r="J493" s="1">
        <v>1.7999999520000001</v>
      </c>
      <c r="L493" t="str" cm="1">
        <f t="array" ref="L493">_xlfn.IFS(J493+K493="", "Unknown", J493+K493&gt;3, "Large", J493+K493&gt;0.5, "Medium", J493+K493&gt;0, "Small")</f>
        <v>Medium</v>
      </c>
      <c r="N493" cm="1">
        <f t="array" ref="N493">IF($M493="",INDEX($M$2:$M$2176,MATCH(1,INDEX(($A$2:$A$2176=$A493)*($M$2:$M$2176&lt;&gt;""),0),0)),$M493)</f>
        <v>7</v>
      </c>
      <c r="O493" s="2" t="str">
        <f t="shared" si="218"/>
        <v>Seasonal outdoors</v>
      </c>
      <c r="P493" s="1" t="s">
        <v>7429</v>
      </c>
      <c r="R493" t="str">
        <f t="shared" si="222"/>
        <v>Medium</v>
      </c>
      <c r="W493"/>
      <c r="AF493" s="1" t="s">
        <v>24386</v>
      </c>
      <c r="AG493" s="1" t="str">
        <f t="shared" si="208"/>
        <v xml:space="preserve">Seed </v>
      </c>
      <c r="AH493" s="2" t="str">
        <f t="shared" si="209"/>
        <v>Sow early spring or autumn in situ. Germination usually takes place within 2 - 8 weeks at 20�c.</v>
      </c>
      <c r="AI493" s="1" t="s">
        <v>7430</v>
      </c>
      <c r="AJ493" s="1" t="s">
        <v>53</v>
      </c>
      <c r="AK493" s="1" t="s">
        <v>17104</v>
      </c>
      <c r="AL493" s="1" t="str">
        <f t="shared" si="219"/>
        <v>Unscented</v>
      </c>
      <c r="AM493" s="1" t="b">
        <v>0</v>
      </c>
      <c r="AN493" s="1" t="b">
        <v>0</v>
      </c>
      <c r="AO493" s="1" t="b">
        <v>0</v>
      </c>
      <c r="AP493" s="5" t="s">
        <v>28</v>
      </c>
      <c r="AQ493" s="5" t="str">
        <f t="shared" si="210"/>
        <v>Light, Medium, Heavy</v>
      </c>
      <c r="AR493" s="1" t="s">
        <v>10</v>
      </c>
      <c r="AS493" s="1" t="str">
        <f t="shared" si="220"/>
        <v>None, Partial</v>
      </c>
      <c r="AT493" s="1" t="str">
        <f t="shared" si="211"/>
        <v>Partial, Full</v>
      </c>
      <c r="AU493" s="1" t="s">
        <v>29</v>
      </c>
      <c r="AV493" s="1" t="str">
        <f t="shared" si="212"/>
        <v>Moist</v>
      </c>
      <c r="AW493" s="1" t="s">
        <v>12</v>
      </c>
      <c r="AX493" s="1" t="str">
        <f t="shared" si="213"/>
        <v>Acid, Neutral, Alkaline</v>
      </c>
      <c r="AY493" s="1" t="b">
        <v>0</v>
      </c>
      <c r="AZ493" s="1" t="b">
        <v>0</v>
      </c>
      <c r="BA493" s="1" t="b">
        <v>0</v>
      </c>
      <c r="BC493" t="str">
        <f t="shared" si="214"/>
        <v>FALSE</v>
      </c>
      <c r="BE493" t="str">
        <f t="shared" si="215"/>
        <v>FALSE</v>
      </c>
      <c r="BF493" s="1" t="b">
        <v>0</v>
      </c>
      <c r="BG493" s="1" t="b">
        <v>0</v>
      </c>
      <c r="BH493" s="1" t="b">
        <v>0</v>
      </c>
      <c r="BJ493" s="1" t="str">
        <f t="shared" si="216"/>
        <v>FALSE</v>
      </c>
      <c r="BL493" t="str">
        <f t="shared" si="217"/>
        <v>FALSE</v>
      </c>
      <c r="BM493" s="1" t="b">
        <v>0</v>
      </c>
      <c r="BN493" s="1" t="b">
        <v>0</v>
      </c>
      <c r="BO493" s="1">
        <f t="shared" si="221"/>
        <v>11</v>
      </c>
      <c r="BP493" s="1" t="s">
        <v>7431</v>
      </c>
      <c r="BQ493" s="1" cm="1">
        <f t="array" ref="BQ493">_xlfn.IFS(BP493="None Known",0, LEN(BP493)&gt;500, 5,LEN(BP493)&gt;400, 4, LEN(BP493)&gt;300, 3, LEN(BP493)&gt;200, 2, LEN(BP493)&gt;1, 1)</f>
        <v>2</v>
      </c>
      <c r="BR493" s="1" t="s">
        <v>7432</v>
      </c>
      <c r="BS493" s="1">
        <v>3</v>
      </c>
      <c r="BT493" s="1" t="s">
        <v>31</v>
      </c>
      <c r="BU493" s="1">
        <v>0</v>
      </c>
      <c r="BV493" s="1" t="s">
        <v>6266</v>
      </c>
      <c r="BW493" s="1" t="s">
        <v>31</v>
      </c>
      <c r="BX493" s="1"/>
      <c r="BY493" t="str">
        <f>_xlfn.XLOOKUP($B493,Img_lookup!A:A,Img_lookup!B:B, "Not available")</f>
        <v>8cb9d74d-116d-413a-aaf0-93b8a1e7baf5</v>
      </c>
      <c r="BZ493" t="str">
        <f>_xlfn.XLOOKUP($B493,Img_lookup!A:A,Img_lookup!C:C, "Not available")</f>
        <v>Cirsium brevistylum Short Styled Thistle</v>
      </c>
      <c r="CA493" t="str">
        <f>_xlfn.XLOOKUP($B493,Img_lookup!A:A,Img_lookup!D:D, "Not available")</f>
        <v>NatureShutterbug</v>
      </c>
      <c r="CB493" t="str">
        <f>_xlfn.XLOOKUP($B493,Img_lookup!A:A,Img_lookup!E:E, "https://imgur.com/aT5wafe")</f>
        <v>https://api.openverse.engineering/v1/images/8cb9d74d-116d-413a-aaf0-93b8a1e7baf5/thumb/</v>
      </c>
    </row>
    <row r="494" spans="1:80" ht="13" x14ac:dyDescent="0.15">
      <c r="A494" s="1" t="s">
        <v>69</v>
      </c>
      <c r="B494" s="1" t="s">
        <v>1134</v>
      </c>
      <c r="C494" s="1" t="s">
        <v>1135</v>
      </c>
      <c r="D494" s="1" t="s">
        <v>1136</v>
      </c>
      <c r="E494" s="1" t="s">
        <v>1137</v>
      </c>
      <c r="F494" s="1" t="s">
        <v>368</v>
      </c>
      <c r="G494" s="1" t="s">
        <v>368</v>
      </c>
      <c r="H494" s="11" t="str">
        <f t="shared" si="231"/>
        <v>Perennial</v>
      </c>
      <c r="J494" s="1">
        <v>1.5</v>
      </c>
      <c r="L494" t="str" cm="1">
        <f t="array" ref="L494">_xlfn.IFS(J494+K494="", "Unknown", J494+K494&gt;3, "Large", J494+K494&gt;0.5, "Medium", J494+K494&gt;0, "Small")</f>
        <v>Medium</v>
      </c>
      <c r="M494" s="1">
        <v>6</v>
      </c>
      <c r="N494" cm="1">
        <f t="array" ref="N494">IF($M494="",INDEX($M$2:$M$2176,MATCH(1,INDEX(($A$2:$A$2176=$A494)*($M$2:$M$2176&lt;&gt;""),0),0)),$M494)</f>
        <v>6</v>
      </c>
      <c r="O494" s="2" t="str">
        <f t="shared" si="218"/>
        <v>Seasonal outdoors</v>
      </c>
      <c r="P494" s="1" t="s">
        <v>1138</v>
      </c>
      <c r="R494" t="str">
        <f t="shared" si="222"/>
        <v>Medium</v>
      </c>
      <c r="T494" s="1"/>
      <c r="U494" s="1"/>
      <c r="V494" s="1" t="s">
        <v>108</v>
      </c>
      <c r="W494" s="6" t="str">
        <f t="shared" ref="W494:W501" si="233">IF(ISNUMBER(SEARCH("-",V494)),TRIM(LEFT(V494,FIND("-",V494)-1)),V494)</f>
        <v>7</v>
      </c>
      <c r="X494" t="str">
        <f>IF(W494="1", "January", IF(W494="2", "February", IF(W494="3", "March", IF(W494="4", "April", IF(W494="5", "May", IF(W494="6", "June", IF(W494="7", "July", IF(W494="8", "August", IF(W494="9", "September", IF(W494="10", "October", IF(W494="11", "November", IF(W494="12", "December", "Other"))))))))))))</f>
        <v>July</v>
      </c>
      <c r="Y494" s="2" t="str">
        <f>IF(ISNUMBER(SEARCH("-",V494)),TRIM(RIGHT(V494,LEN(V494)-SEARCH("-",V494))),V494)</f>
        <v>9</v>
      </c>
      <c r="Z494" s="2" t="str">
        <f>IF(Y494="1", "January", IF(Y494="2", "February", IF(Y494="3", "March", IF(Y494="4", "April", IF(Y494="5", "May", IF(Y494="6", "June", IF(Y494="7", "July", IF(Y494="8", "August", IF(Y494="9", "September", IF(Y494="10", "October", IF(Y494="11", "November", IF(Y494="12", "December", "Other"))))))))))))</f>
        <v>September</v>
      </c>
      <c r="AA494" s="1" t="s">
        <v>135</v>
      </c>
      <c r="AB494" s="1" t="str">
        <f>IF(ISNUMBER(SEARCH("-",AA494)),TRIM(LEFT(AA494,FIND("-",AA494)-1)),AA494)</f>
        <v>8</v>
      </c>
      <c r="AC494" s="1" t="str">
        <f>IF(AB494="1", "January", IF(AB494="2", "February", IF(AB494="3", "March", IF(AB494="4", "April", IF(AB494="5", "May", IF(AB494="6", "June", IF(AB494="7", "July", IF(AB494="8", "August", IF(AB494="9", "September", IF(AB494="10", "October", IF(AB494="11", "November", IF(AB494="12", "December", "Other"))))))))))))</f>
        <v>August</v>
      </c>
      <c r="AD494" s="1" t="str">
        <f>IF(ISNUMBER(SEARCH("-",AA494)),TRIM(RIGHT(AA494,LEN(AA494)-SEARCH("-",AA494))),AA494)</f>
        <v>10</v>
      </c>
      <c r="AE494" s="1" t="str">
        <f>IF(AD494="1", "January", IF(AD494="2", "February", IF(AD494="3", "March", IF(AD494="4", "April", IF(AD494="5", "May", IF(AD494="6", "June", IF(AD494="7", "July", IF(AD494="8", "August", IF(AD494="9", "September", IF(AD494="10", "October", IF(AD494="11", "November", IF(AD494="12", "December", "Other"))))))))))))</f>
        <v>October</v>
      </c>
      <c r="AF494" s="1" t="s">
        <v>24386</v>
      </c>
      <c r="AG494" s="1" t="str">
        <f t="shared" si="208"/>
        <v xml:space="preserve">Seed </v>
      </c>
      <c r="AH494" s="2" t="str">
        <f t="shared" si="209"/>
        <v>Sow early spring or autumn in situ. Germination usually takes place within 2 - 8 weeks at 20�c.</v>
      </c>
      <c r="AI494" s="1" t="s">
        <v>1139</v>
      </c>
      <c r="AJ494" s="1" t="s">
        <v>23820</v>
      </c>
      <c r="AK494" s="1" t="s">
        <v>17104</v>
      </c>
      <c r="AL494" s="1" t="str">
        <f t="shared" si="219"/>
        <v>Unscented</v>
      </c>
      <c r="AM494" s="1" t="b">
        <v>0</v>
      </c>
      <c r="AN494" s="1" t="b">
        <v>0</v>
      </c>
      <c r="AO494" s="1" t="b">
        <v>0</v>
      </c>
      <c r="AP494" s="5" t="s">
        <v>28</v>
      </c>
      <c r="AQ494" s="5" t="str">
        <f t="shared" si="210"/>
        <v>Light, Medium, Heavy</v>
      </c>
      <c r="AR494" s="1" t="s">
        <v>30</v>
      </c>
      <c r="AS494" s="1" t="str">
        <f t="shared" si="220"/>
        <v>None</v>
      </c>
      <c r="AT494" s="1" t="str">
        <f t="shared" si="211"/>
        <v>Full</v>
      </c>
      <c r="AU494" s="1" t="s">
        <v>29</v>
      </c>
      <c r="AV494" s="1" t="str">
        <f t="shared" si="212"/>
        <v>Moist</v>
      </c>
      <c r="AW494" s="1" t="s">
        <v>12</v>
      </c>
      <c r="AX494" s="1" t="str">
        <f t="shared" si="213"/>
        <v>Acid, Neutral, Alkaline</v>
      </c>
      <c r="AY494" s="1" t="b">
        <v>0</v>
      </c>
      <c r="AZ494" s="1" t="b">
        <v>0</v>
      </c>
      <c r="BA494" s="1" t="b">
        <v>0</v>
      </c>
      <c r="BC494" t="str">
        <f t="shared" si="214"/>
        <v>FALSE</v>
      </c>
      <c r="BE494" t="str">
        <f t="shared" si="215"/>
        <v>FALSE</v>
      </c>
      <c r="BF494" s="1" t="b">
        <v>0</v>
      </c>
      <c r="BG494" s="1" t="b">
        <v>0</v>
      </c>
      <c r="BH494" s="1" t="b">
        <v>0</v>
      </c>
      <c r="BJ494" s="1" t="str">
        <f t="shared" si="216"/>
        <v>FALSE</v>
      </c>
      <c r="BK494" s="1" t="s">
        <v>77</v>
      </c>
      <c r="BL494" t="str">
        <f t="shared" si="217"/>
        <v>TRUE</v>
      </c>
      <c r="BM494" s="1" t="b">
        <v>0</v>
      </c>
      <c r="BN494" s="1" t="b">
        <v>0</v>
      </c>
      <c r="BO494" s="1">
        <f t="shared" si="221"/>
        <v>7</v>
      </c>
      <c r="BP494" s="1" t="s">
        <v>1140</v>
      </c>
      <c r="BQ494" s="1" cm="1">
        <f t="array" ref="BQ494">_xlfn.IFS(BP494="None Known",0, LEN(BP494)&gt;500, 5,LEN(BP494)&gt;400, 4, LEN(BP494)&gt;300, 3, LEN(BP494)&gt;200, 2, LEN(BP494)&gt;1, 1)</f>
        <v>1</v>
      </c>
      <c r="BR494" s="1" t="s">
        <v>1141</v>
      </c>
      <c r="BS494" s="1">
        <v>2</v>
      </c>
      <c r="BT494" s="1" t="s">
        <v>31</v>
      </c>
      <c r="BU494" s="1">
        <v>0</v>
      </c>
      <c r="BV494" s="1" t="s">
        <v>1142</v>
      </c>
      <c r="BW494" s="1" t="s">
        <v>31</v>
      </c>
      <c r="BX494" s="1"/>
      <c r="BY494" t="str">
        <f>_xlfn.XLOOKUP($B494,Img_lookup!A:A,Img_lookup!B:B, "Not available")</f>
        <v>4e3c8f38-b203-44f8-8c4a-8f1f83951f4c</v>
      </c>
      <c r="BZ494" t="str">
        <f>_xlfn.XLOOKUP($B494,Img_lookup!A:A,Img_lookup!C:C, "Not available")</f>
        <v>BM001161494 Cirsium eriophorum (L.) Scop.</v>
      </c>
      <c r="CA494" t="str">
        <f>_xlfn.XLOOKUP($B494,Img_lookup!A:A,Img_lookup!D:D, "Not available")</f>
        <v>NATT-at-NKM</v>
      </c>
      <c r="CB494" t="str">
        <f>_xlfn.XLOOKUP($B494,Img_lookup!A:A,Img_lookup!E:E, "https://imgur.com/aT5wafe")</f>
        <v>https://api.openverse.engineering/v1/images/4e3c8f38-b203-44f8-8c4a-8f1f83951f4c/thumb/</v>
      </c>
    </row>
    <row r="495" spans="1:80" ht="154" x14ac:dyDescent="0.15">
      <c r="A495" s="1" t="s">
        <v>69</v>
      </c>
      <c r="B495" s="1" t="s">
        <v>9734</v>
      </c>
      <c r="C495" s="1" t="s">
        <v>9735</v>
      </c>
      <c r="E495" s="1" t="s">
        <v>1168</v>
      </c>
      <c r="F495" s="1" t="s">
        <v>17125</v>
      </c>
      <c r="G495" s="1" t="s">
        <v>368</v>
      </c>
      <c r="H495" s="11" t="str">
        <f t="shared" si="231"/>
        <v>Biennial/Perennial</v>
      </c>
      <c r="J495" s="1">
        <v>0.89999997600000003</v>
      </c>
      <c r="L495" t="str" cm="1">
        <f t="array" ref="L495">_xlfn.IFS(J495+K495="", "Unknown", J495+K495&gt;3, "Large", J495+K495&gt;0.5, "Medium", J495+K495&gt;0, "Small")</f>
        <v>Medium</v>
      </c>
      <c r="M495" s="1">
        <v>6</v>
      </c>
      <c r="N495" cm="1">
        <f t="array" ref="N495">IF($M495="",INDEX($M$2:$M$2176,MATCH(1,INDEX(($A$2:$A$2176=$A495)*($M$2:$M$2176&lt;&gt;""),0),0)),$M495)</f>
        <v>6</v>
      </c>
      <c r="O495" s="2" t="str">
        <f t="shared" si="218"/>
        <v>Seasonal outdoors</v>
      </c>
      <c r="P495" s="1" t="s">
        <v>9736</v>
      </c>
      <c r="R495" t="str">
        <f t="shared" si="222"/>
        <v>Medium</v>
      </c>
      <c r="T495" s="1"/>
      <c r="U495" s="1"/>
      <c r="V495" s="1" t="s">
        <v>427</v>
      </c>
      <c r="W495" s="6" t="str">
        <f t="shared" si="233"/>
        <v>8</v>
      </c>
      <c r="X495" t="str">
        <f>IF(W495="1", "January", IF(W495="2", "February", IF(W495="3", "March", IF(W495="4", "April", IF(W495="5", "May", IF(W495="6", "June", IF(W495="7", "July", IF(W495="8", "August", IF(W495="9", "September", IF(W495="10", "October", IF(W495="11", "November", IF(W495="12", "December", "Other"))))))))))))</f>
        <v>August</v>
      </c>
      <c r="Y495" s="2" t="str">
        <f>IF(ISNUMBER(SEARCH("-",V495)),TRIM(RIGHT(V495,LEN(V495)-SEARCH("-",V495))),V495)</f>
        <v>9</v>
      </c>
      <c r="Z495" s="2" t="str">
        <f>IF(Y495="1", "January", IF(Y495="2", "February", IF(Y495="3", "March", IF(Y495="4", "April", IF(Y495="5", "May", IF(Y495="6", "June", IF(Y495="7", "July", IF(Y495="8", "August", IF(Y495="9", "September", IF(Y495="10", "October", IF(Y495="11", "November", IF(Y495="12", "December", "Other"))))))))))))</f>
        <v>September</v>
      </c>
      <c r="AA495" s="1" t="s">
        <v>109</v>
      </c>
      <c r="AB495" s="1" t="str">
        <f>IF(ISNUMBER(SEARCH("-",AA495)),TRIM(LEFT(AA495,FIND("-",AA495)-1)),AA495)</f>
        <v>9</v>
      </c>
      <c r="AC495" s="1" t="str">
        <f>IF(AB495="1", "January", IF(AB495="2", "February", IF(AB495="3", "March", IF(AB495="4", "April", IF(AB495="5", "May", IF(AB495="6", "June", IF(AB495="7", "July", IF(AB495="8", "August", IF(AB495="9", "September", IF(AB495="10", "October", IF(AB495="11", "November", IF(AB495="12", "December", "Other"))))))))))))</f>
        <v>September</v>
      </c>
      <c r="AD495" s="1" t="str">
        <f>IF(ISNUMBER(SEARCH("-",AA495)),TRIM(RIGHT(AA495,LEN(AA495)-SEARCH("-",AA495))),AA495)</f>
        <v>10</v>
      </c>
      <c r="AE495" s="1" t="str">
        <f>IF(AD495="1", "January", IF(AD495="2", "February", IF(AD495="3", "March", IF(AD495="4", "April", IF(AD495="5", "May", IF(AD495="6", "June", IF(AD495="7", "July", IF(AD495="8", "August", IF(AD495="9", "September", IF(AD495="10", "October", IF(AD495="11", "November", IF(AD495="12", "December", "Other"))))))))))))</f>
        <v>October</v>
      </c>
      <c r="AF495" s="16" t="s">
        <v>24387</v>
      </c>
      <c r="AG495" s="1" t="str">
        <f t="shared" si="208"/>
        <v xml:space="preserve">Seed </v>
      </c>
      <c r="AH495" s="2" t="str">
        <f t="shared" si="209"/>
        <v>Sow early spring or autumn in situ. Germination usually takes place within 2 - 8 weeks at 20�c[164].
Division in spring or autumn.</v>
      </c>
      <c r="AI495" s="1" t="s">
        <v>9737</v>
      </c>
      <c r="AJ495" s="1" t="s">
        <v>23820</v>
      </c>
      <c r="AK495" s="1" t="s">
        <v>17104</v>
      </c>
      <c r="AL495" s="1" t="str">
        <f t="shared" si="219"/>
        <v>Unscented</v>
      </c>
      <c r="AM495" s="1" t="b">
        <v>0</v>
      </c>
      <c r="AN495" s="1" t="b">
        <v>0</v>
      </c>
      <c r="AO495" s="1" t="b">
        <v>0</v>
      </c>
      <c r="AP495" s="5" t="s">
        <v>28</v>
      </c>
      <c r="AQ495" s="5" t="str">
        <f t="shared" si="210"/>
        <v>Light, Medium, Heavy</v>
      </c>
      <c r="AR495" s="1" t="s">
        <v>30</v>
      </c>
      <c r="AS495" s="1" t="str">
        <f t="shared" si="220"/>
        <v>None</v>
      </c>
      <c r="AT495" s="1" t="str">
        <f t="shared" si="211"/>
        <v>Full</v>
      </c>
      <c r="AU495" s="1" t="s">
        <v>29</v>
      </c>
      <c r="AV495" s="1" t="str">
        <f t="shared" si="212"/>
        <v>Moist</v>
      </c>
      <c r="AW495" s="1" t="s">
        <v>12</v>
      </c>
      <c r="AX495" s="1" t="str">
        <f t="shared" si="213"/>
        <v>Acid, Neutral, Alkaline</v>
      </c>
      <c r="AY495" s="1" t="b">
        <v>0</v>
      </c>
      <c r="AZ495" s="1" t="b">
        <v>0</v>
      </c>
      <c r="BA495" s="1" t="b">
        <v>0</v>
      </c>
      <c r="BC495" t="str">
        <f t="shared" si="214"/>
        <v>FALSE</v>
      </c>
      <c r="BE495" t="str">
        <f t="shared" si="215"/>
        <v>FALSE</v>
      </c>
      <c r="BF495" s="1" t="b">
        <v>0</v>
      </c>
      <c r="BG495" s="1" t="b">
        <v>0</v>
      </c>
      <c r="BH495" s="1" t="b">
        <v>0</v>
      </c>
      <c r="BJ495" s="1" t="str">
        <f t="shared" si="216"/>
        <v>FALSE</v>
      </c>
      <c r="BK495" s="1" t="s">
        <v>77</v>
      </c>
      <c r="BL495" t="str">
        <f t="shared" si="217"/>
        <v>TRUE</v>
      </c>
      <c r="BM495" s="1" t="b">
        <v>0</v>
      </c>
      <c r="BN495" s="1" t="b">
        <v>0</v>
      </c>
      <c r="BO495" s="1">
        <f t="shared" si="221"/>
        <v>9</v>
      </c>
      <c r="BP495" s="1" t="s">
        <v>7005</v>
      </c>
      <c r="BQ495" s="1" cm="1">
        <f t="array" ref="BQ495">_xlfn.IFS(BP495="None Known",0, LEN(BP495)&gt;500, 5,LEN(BP495)&gt;400, 4, LEN(BP495)&gt;300, 3, LEN(BP495)&gt;200, 2, LEN(BP495)&gt;1, 1)</f>
        <v>1</v>
      </c>
      <c r="BR495" s="1" t="s">
        <v>9738</v>
      </c>
      <c r="BS495" s="1">
        <v>2</v>
      </c>
      <c r="BT495" s="1" t="s">
        <v>9739</v>
      </c>
      <c r="BU495" s="1">
        <v>2</v>
      </c>
      <c r="BV495" s="1" t="s">
        <v>34</v>
      </c>
      <c r="BW495" s="1" t="s">
        <v>31</v>
      </c>
      <c r="BX495" s="1"/>
      <c r="BY495" t="str">
        <f>_xlfn.XLOOKUP($B495,Img_lookup!A:A,Img_lookup!B:B, "Not available")</f>
        <v>8187cf28-242a-4de1-a5d6-8d031677aa3b</v>
      </c>
      <c r="BZ495" t="str">
        <f>_xlfn.XLOOKUP($B495,Img_lookup!A:A,Img_lookup!C:C, "Not available")</f>
        <v>Japanese Thistle / Cirsium japonicum / „Éâ„Ç§„ÉÑ„Ç¢„Ç∂„Éü / „Éè„Éä„Ç¢„Ç∂„Éü</v>
      </c>
      <c r="CA495" t="str">
        <f>_xlfn.XLOOKUP($B495,Img_lookup!A:A,Img_lookup!D:D, "Not available")</f>
        <v>TANAKA Juuyoh (Áî∞‰∏≠ÂçÅÊ¥ã)</v>
      </c>
      <c r="CB495" t="str">
        <f>_xlfn.XLOOKUP($B495,Img_lookup!A:A,Img_lookup!E:E, "https://imgur.com/aT5wafe")</f>
        <v>https://api.openverse.engineering/v1/images/8187cf28-242a-4de1-a5d6-8d031677aa3b/thumb/</v>
      </c>
    </row>
    <row r="496" spans="1:80" ht="409.6" x14ac:dyDescent="0.15">
      <c r="A496" s="1" t="s">
        <v>6681</v>
      </c>
      <c r="B496" s="1" t="s">
        <v>6682</v>
      </c>
      <c r="C496" s="1" t="s">
        <v>6683</v>
      </c>
      <c r="D496" s="1" t="s">
        <v>6684</v>
      </c>
      <c r="E496" s="1" t="s">
        <v>339</v>
      </c>
      <c r="F496" s="1" t="s">
        <v>22</v>
      </c>
      <c r="G496" s="1" t="s">
        <v>22</v>
      </c>
      <c r="H496" s="11" t="str">
        <f t="shared" si="231"/>
        <v>Perennial</v>
      </c>
      <c r="I496" s="1" t="s">
        <v>17108</v>
      </c>
      <c r="J496" s="1">
        <v>1</v>
      </c>
      <c r="K496" s="1">
        <v>1</v>
      </c>
      <c r="L496" t="str" cm="1">
        <f t="array" ref="L496">_xlfn.IFS(J496+K496="", "Unknown", J496+K496&gt;3, "Large", J496+K496&gt;0.5, "Medium", J496+K496&gt;0, "Small")</f>
        <v>Medium</v>
      </c>
      <c r="M496" s="1">
        <v>8</v>
      </c>
      <c r="N496" cm="1">
        <f t="array" ref="N496">IF($M496="",INDEX($M$2:$M$2176,MATCH(1,INDEX(($A$2:$A$2176=$A496)*($M$2:$M$2176&lt;&gt;""),0),0)),$M496)</f>
        <v>8</v>
      </c>
      <c r="O496" s="2" t="str">
        <f t="shared" si="218"/>
        <v>Grown indoors</v>
      </c>
      <c r="P496" s="1" t="s">
        <v>6685</v>
      </c>
      <c r="R496" t="str">
        <f t="shared" si="222"/>
        <v>Medium</v>
      </c>
      <c r="S496" s="1" t="s">
        <v>24</v>
      </c>
      <c r="T496" s="1" t="str">
        <f>LEFT(S496,FIND("-",S496)-1)</f>
        <v xml:space="preserve">1 </v>
      </c>
      <c r="U496" s="1" t="str">
        <f>RIGHT(S496,FIND("-",S496)-1)</f>
        <v>12</v>
      </c>
      <c r="V496" s="1">
        <v>6</v>
      </c>
      <c r="W496" s="6">
        <f t="shared" si="233"/>
        <v>6</v>
      </c>
      <c r="X496" t="str">
        <f>IF(W496=1, "January", IF(W496=2, "February", IF(W496=3, "March", IF(W496=4, "April", IF(W496=5, "May", IF(W496=6, "June", IF(W496=7, "July", IF(W496=8, "August", IF(W496=9, "September", IF(W496=10, "October", IF(W496=11, "November", IF(W496=12, "December", "Other"))))))))))))</f>
        <v>June</v>
      </c>
      <c r="Y496" s="1"/>
      <c r="Z496" s="1"/>
      <c r="AA496" s="1">
        <v>8</v>
      </c>
      <c r="AB496" s="1">
        <f>IF(ISNUMBER(SEARCH("-",AA496)),TRIM(LEFT(AA496,FIND("-",AA496)-1)),AA496)</f>
        <v>8</v>
      </c>
      <c r="AC496" s="1" t="str">
        <f>IF(AB496=1, "January", IF(AB496=2, "February", IF(AB496=3, "March", IF(AB496=4, "April", IF(AB496=5, "May", IF(AB496=6, "June", IF(AB496=7, "July", IF(AB496=8, "August", IF(AB496=9, "September", IF(AB496=10, "October", IF(AB496=11, "November", IF(AB496=12, "December", "Other"))))))))))))</f>
        <v>August</v>
      </c>
      <c r="AD496" s="1"/>
      <c r="AE496" s="1"/>
      <c r="AF496" s="16" t="s">
        <v>25399</v>
      </c>
      <c r="AG496" s="1" t="str">
        <f t="shared" si="208"/>
        <v xml:space="preserve">Seed </v>
      </c>
      <c r="AH496" s="2" t="str">
        <f t="shared" si="209"/>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I496" s="1" t="s">
        <v>6686</v>
      </c>
      <c r="AJ496" s="1" t="s">
        <v>26</v>
      </c>
      <c r="AK496" s="1" t="s">
        <v>17104</v>
      </c>
      <c r="AL496" s="1" t="str">
        <f t="shared" si="219"/>
        <v>Scented</v>
      </c>
      <c r="AM496" s="1" t="b">
        <v>1</v>
      </c>
      <c r="AN496" s="1" t="b">
        <v>0</v>
      </c>
      <c r="AO496" s="1" t="b">
        <v>0</v>
      </c>
      <c r="AP496" s="5" t="s">
        <v>54</v>
      </c>
      <c r="AQ496" s="5" t="str">
        <f t="shared" si="210"/>
        <v>Light, Medium</v>
      </c>
      <c r="AR496" s="1" t="s">
        <v>30</v>
      </c>
      <c r="AS496" s="1" t="str">
        <f t="shared" si="220"/>
        <v>None</v>
      </c>
      <c r="AT496" s="1" t="str">
        <f t="shared" si="211"/>
        <v>Full</v>
      </c>
      <c r="AU496" s="1" t="s">
        <v>11</v>
      </c>
      <c r="AV496" s="1" t="str">
        <f t="shared" si="212"/>
        <v>Dry, Moist</v>
      </c>
      <c r="AW496" s="1" t="s">
        <v>12</v>
      </c>
      <c r="AX496" s="1" t="str">
        <f t="shared" si="213"/>
        <v>Acid, Neutral, Alkaline</v>
      </c>
      <c r="AY496" s="1" t="b">
        <v>0</v>
      </c>
      <c r="AZ496" s="1" t="b">
        <v>0</v>
      </c>
      <c r="BA496" s="1" t="b">
        <v>0</v>
      </c>
      <c r="BB496" s="1" t="s">
        <v>29</v>
      </c>
      <c r="BC496" t="str">
        <f t="shared" si="214"/>
        <v>TRUE</v>
      </c>
      <c r="BE496" t="str">
        <f t="shared" si="215"/>
        <v>FALSE</v>
      </c>
      <c r="BF496" s="1" t="b">
        <v>1</v>
      </c>
      <c r="BG496" s="1" t="b">
        <v>0</v>
      </c>
      <c r="BH496" s="1" t="b">
        <v>1</v>
      </c>
      <c r="BJ496" s="1" t="str">
        <f t="shared" si="216"/>
        <v>FALSE</v>
      </c>
      <c r="BK496" s="1" t="s">
        <v>77</v>
      </c>
      <c r="BL496" t="str">
        <f t="shared" si="217"/>
        <v>TRUE</v>
      </c>
      <c r="BM496" s="1" t="b">
        <v>0</v>
      </c>
      <c r="BN496" s="1" t="b">
        <v>1</v>
      </c>
      <c r="BO496" s="1">
        <f t="shared" si="221"/>
        <v>13</v>
      </c>
      <c r="BP496" s="1" t="s">
        <v>6687</v>
      </c>
      <c r="BQ496" s="1" cm="1">
        <f t="array" ref="BQ496">_xlfn.IFS(BP496="None Known",0, LEN(BP496)&gt;500, 5,LEN(BP496)&gt;400, 4, LEN(BP496)&gt;300, 3, LEN(BP496)&gt;200, 2, LEN(BP496)&gt;1, 1)</f>
        <v>5</v>
      </c>
      <c r="BR496" s="1" t="s">
        <v>6688</v>
      </c>
      <c r="BS496" s="1">
        <v>2</v>
      </c>
      <c r="BT496" s="1" t="s">
        <v>6689</v>
      </c>
      <c r="BU496" s="1">
        <v>2</v>
      </c>
      <c r="BV496" s="1" t="s">
        <v>343</v>
      </c>
      <c r="BW496" s="1" t="s">
        <v>31</v>
      </c>
      <c r="BX496" s="1"/>
      <c r="BY496" t="str">
        <f>_xlfn.XLOOKUP($B496,Img_lookup!A:A,Img_lookup!B:B, "Not available")</f>
        <v>2a8be2ec-7c3a-4f34-856a-be65772fd653</v>
      </c>
      <c r="BZ496" t="str">
        <f>_xlfn.XLOOKUP($B496,Img_lookup!A:A,Img_lookup!C:C, "Not available")</f>
        <v>Yellow Horned Poppy (Glaucium flavum, as Chelidenium glaucium), and Gum Cistus ( Cistus creticus, as Cistus ladaniferus). The new botanic garden (1812)</v>
      </c>
      <c r="CA496" t="str">
        <f>_xlfn.XLOOKUP($B496,Img_lookup!A:A,Img_lookup!D:D, "Not available")</f>
        <v>Swallowtail Garden Seeds</v>
      </c>
      <c r="CB496" t="str">
        <f>_xlfn.XLOOKUP($B496,Img_lookup!A:A,Img_lookup!E:E, "https://imgur.com/aT5wafe")</f>
        <v>https://api.openverse.engineering/v1/images/2a8be2ec-7c3a-4f34-856a-be65772fd653/thumb/</v>
      </c>
    </row>
    <row r="497" spans="1:80" ht="409.6" x14ac:dyDescent="0.15">
      <c r="A497" s="1" t="s">
        <v>6681</v>
      </c>
      <c r="B497" s="1" t="s">
        <v>10846</v>
      </c>
      <c r="C497" s="1" t="s">
        <v>10847</v>
      </c>
      <c r="D497" s="1" t="s">
        <v>10848</v>
      </c>
      <c r="E497" s="1" t="s">
        <v>568</v>
      </c>
      <c r="F497" s="1" t="s">
        <v>22</v>
      </c>
      <c r="G497" s="1" t="s">
        <v>22</v>
      </c>
      <c r="H497" s="11" t="str">
        <f t="shared" si="231"/>
        <v>Perennial</v>
      </c>
      <c r="I497" s="1" t="s">
        <v>17108</v>
      </c>
      <c r="J497" s="1">
        <v>1.5</v>
      </c>
      <c r="K497" s="1">
        <v>1</v>
      </c>
      <c r="L497" t="str" cm="1">
        <f t="array" ref="L497">_xlfn.IFS(J497+K497="", "Unknown", J497+K497&gt;3, "Large", J497+K497&gt;0.5, "Medium", J497+K497&gt;0, "Small")</f>
        <v>Medium</v>
      </c>
      <c r="M497" s="1">
        <v>7</v>
      </c>
      <c r="N497" cm="1">
        <f t="array" ref="N497">IF($M497="",INDEX($M$2:$M$2176,MATCH(1,INDEX(($A$2:$A$2176=$A497)*($M$2:$M$2176&lt;&gt;""),0),0)),$M497)</f>
        <v>7</v>
      </c>
      <c r="O497" s="2" t="str">
        <f t="shared" si="218"/>
        <v>Seasonal outdoors</v>
      </c>
      <c r="P497" s="1" t="s">
        <v>10849</v>
      </c>
      <c r="Q497" s="1" t="s">
        <v>17109</v>
      </c>
      <c r="R497" t="str">
        <f t="shared" si="222"/>
        <v>Fast</v>
      </c>
      <c r="S497" s="1" t="s">
        <v>24</v>
      </c>
      <c r="T497" s="1" t="str">
        <f>LEFT(S497,FIND("-",S497)-1)</f>
        <v xml:space="preserve">1 </v>
      </c>
      <c r="U497" s="1" t="str">
        <f>RIGHT(S497,FIND("-",S497)-1)</f>
        <v>12</v>
      </c>
      <c r="V497" s="1">
        <v>6</v>
      </c>
      <c r="W497" s="6">
        <f t="shared" si="233"/>
        <v>6</v>
      </c>
      <c r="X497" t="str">
        <f>IF(W497=1, "January", IF(W497=2, "February", IF(W497=3, "March", IF(W497=4, "April", IF(W497=5, "May", IF(W497=6, "June", IF(W497=7, "July", IF(W497=8, "August", IF(W497=9, "September", IF(W497=10, "October", IF(W497=11, "November", IF(W497=12, "December", "Other"))))))))))))</f>
        <v>June</v>
      </c>
      <c r="Y497" s="1"/>
      <c r="Z497" s="1"/>
      <c r="AA497" s="1">
        <v>8</v>
      </c>
      <c r="AB497" s="1">
        <f>IF(ISNUMBER(SEARCH("-",AA497)),TRIM(LEFT(AA497,FIND("-",AA497)-1)),AA497)</f>
        <v>8</v>
      </c>
      <c r="AC497" s="1" t="str">
        <f>IF(AB497=1, "January", IF(AB497=2, "February", IF(AB497=3, "March", IF(AB497=4, "April", IF(AB497=5, "May", IF(AB497=6, "June", IF(AB497=7, "July", IF(AB497=8, "August", IF(AB497=9, "September", IF(AB497=10, "October", IF(AB497=11, "November", IF(AB497=12, "December", "Other"))))))))))))</f>
        <v>August</v>
      </c>
      <c r="AD497" s="1"/>
      <c r="AE497" s="1"/>
      <c r="AF497" s="16" t="s">
        <v>25399</v>
      </c>
      <c r="AG497" s="1" t="str">
        <f t="shared" si="208"/>
        <v xml:space="preserve">Seed </v>
      </c>
      <c r="AH497" s="2" t="str">
        <f t="shared" si="209"/>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I497" s="1" t="s">
        <v>10850</v>
      </c>
      <c r="AJ497" s="1" t="s">
        <v>26</v>
      </c>
      <c r="AK497" s="1" t="s">
        <v>17104</v>
      </c>
      <c r="AL497" s="1" t="str">
        <f t="shared" si="219"/>
        <v>Scented</v>
      </c>
      <c r="AM497" s="1" t="b">
        <v>1</v>
      </c>
      <c r="AN497" s="1" t="b">
        <v>0</v>
      </c>
      <c r="AO497" s="1" t="b">
        <v>0</v>
      </c>
      <c r="AP497" s="5" t="s">
        <v>54</v>
      </c>
      <c r="AQ497" s="5" t="str">
        <f t="shared" si="210"/>
        <v>Light, Medium</v>
      </c>
      <c r="AR497" s="1" t="s">
        <v>30</v>
      </c>
      <c r="AS497" s="1" t="str">
        <f t="shared" si="220"/>
        <v>None</v>
      </c>
      <c r="AT497" s="1" t="str">
        <f t="shared" si="211"/>
        <v>Full</v>
      </c>
      <c r="AU497" s="1" t="s">
        <v>11</v>
      </c>
      <c r="AV497" s="1" t="str">
        <f t="shared" si="212"/>
        <v>Dry, Moist</v>
      </c>
      <c r="AW497" s="1" t="s">
        <v>12</v>
      </c>
      <c r="AX497" s="1" t="str">
        <f t="shared" si="213"/>
        <v>Acid, Neutral, Alkaline</v>
      </c>
      <c r="AY497" s="1" t="b">
        <v>0</v>
      </c>
      <c r="AZ497" s="1" t="b">
        <v>0</v>
      </c>
      <c r="BA497" s="1" t="b">
        <v>0</v>
      </c>
      <c r="BB497" s="1" t="s">
        <v>29</v>
      </c>
      <c r="BC497" t="str">
        <f t="shared" si="214"/>
        <v>TRUE</v>
      </c>
      <c r="BE497" t="str">
        <f t="shared" si="215"/>
        <v>FALSE</v>
      </c>
      <c r="BF497" s="1" t="b">
        <v>1</v>
      </c>
      <c r="BG497" s="1" t="b">
        <v>0</v>
      </c>
      <c r="BH497" s="1" t="b">
        <v>1</v>
      </c>
      <c r="BJ497" s="1" t="str">
        <f t="shared" si="216"/>
        <v>FALSE</v>
      </c>
      <c r="BK497" s="1" t="s">
        <v>77</v>
      </c>
      <c r="BL497" t="str">
        <f t="shared" si="217"/>
        <v>TRUE</v>
      </c>
      <c r="BM497" s="1" t="b">
        <v>0</v>
      </c>
      <c r="BN497" s="1" t="b">
        <v>1</v>
      </c>
      <c r="BO497" s="1">
        <f t="shared" si="221"/>
        <v>16</v>
      </c>
      <c r="BP497" s="1" t="s">
        <v>10851</v>
      </c>
      <c r="BQ497" s="1" cm="1">
        <f t="array" ref="BQ497">_xlfn.IFS(BP497="None Known",0, LEN(BP497)&gt;500, 5,LEN(BP497)&gt;400, 4, LEN(BP497)&gt;300, 3, LEN(BP497)&gt;200, 2, LEN(BP497)&gt;1, 1)</f>
        <v>5</v>
      </c>
      <c r="BR497" s="16" t="s">
        <v>25400</v>
      </c>
      <c r="BS497" s="1">
        <v>3</v>
      </c>
      <c r="BT497" s="1" t="s">
        <v>10852</v>
      </c>
      <c r="BU497" s="1">
        <v>2</v>
      </c>
      <c r="BV497" s="1" t="s">
        <v>10853</v>
      </c>
      <c r="BW497" s="1" t="s">
        <v>31</v>
      </c>
      <c r="BX497" s="1"/>
      <c r="BY497" t="str">
        <f>_xlfn.XLOOKUP($B497,Img_lookup!A:A,Img_lookup!B:B, "Not available")</f>
        <v>1c79aa12-3182-4158-b119-f9722b1591f0</v>
      </c>
      <c r="BZ497" t="str">
        <f>_xlfn.XLOOKUP($B497,Img_lookup!A:A,Img_lookup!C:C, "Not available")</f>
        <v>Blue crown passion flower. Passiflora caerulea. Cistus ladanifer. Moninckx atlas, Moninckx, J., vol. 2: t. 40 (1682-1701)</v>
      </c>
      <c r="CA497" t="str">
        <f>_xlfn.XLOOKUP($B497,Img_lookup!A:A,Img_lookup!D:D, "Not available")</f>
        <v>Swallowtail Garden Seeds</v>
      </c>
      <c r="CB497" t="str">
        <f>_xlfn.XLOOKUP($B497,Img_lookup!A:A,Img_lookup!E:E, "https://imgur.com/aT5wafe")</f>
        <v>https://api.openverse.engineering/v1/images/1c79aa12-3182-4158-b119-f9722b1591f0/thumb/</v>
      </c>
    </row>
    <row r="498" spans="1:80" ht="409.6" x14ac:dyDescent="0.15">
      <c r="A498" s="1" t="s">
        <v>6681</v>
      </c>
      <c r="B498" s="1" t="s">
        <v>13825</v>
      </c>
      <c r="C498" s="1" t="s">
        <v>6683</v>
      </c>
      <c r="E498" s="1" t="s">
        <v>339</v>
      </c>
      <c r="F498" s="1" t="s">
        <v>22</v>
      </c>
      <c r="G498" s="1" t="s">
        <v>22</v>
      </c>
      <c r="H498" s="11" t="str">
        <f t="shared" si="231"/>
        <v>Perennial</v>
      </c>
      <c r="I498" s="1" t="s">
        <v>17108</v>
      </c>
      <c r="J498" s="1">
        <v>0.60000002399999997</v>
      </c>
      <c r="K498" s="1">
        <v>0.75</v>
      </c>
      <c r="L498" t="str" cm="1">
        <f t="array" ref="L498">_xlfn.IFS(J498+K498="", "Unknown", J498+K498&gt;3, "Large", J498+K498&gt;0.5, "Medium", J498+K498&gt;0, "Small")</f>
        <v>Medium</v>
      </c>
      <c r="M498" s="1">
        <v>8</v>
      </c>
      <c r="N498" cm="1">
        <f t="array" ref="N498">IF($M498="",INDEX($M$2:$M$2176,MATCH(1,INDEX(($A$2:$A$2176=$A498)*($M$2:$M$2176&lt;&gt;""),0),0)),$M498)</f>
        <v>8</v>
      </c>
      <c r="O498" s="2" t="str">
        <f t="shared" si="218"/>
        <v>Grown indoors</v>
      </c>
      <c r="P498" s="1" t="s">
        <v>13826</v>
      </c>
      <c r="R498" t="str">
        <f t="shared" si="222"/>
        <v>Medium</v>
      </c>
      <c r="S498" s="1" t="s">
        <v>24</v>
      </c>
      <c r="T498" s="1" t="str">
        <f>LEFT(S498,FIND("-",S498)-1)</f>
        <v xml:space="preserve">1 </v>
      </c>
      <c r="U498" s="1" t="str">
        <f>RIGHT(S498,FIND("-",S498)-1)</f>
        <v>12</v>
      </c>
      <c r="V498" s="1">
        <v>6</v>
      </c>
      <c r="W498" s="6">
        <f t="shared" si="233"/>
        <v>6</v>
      </c>
      <c r="X498" t="str">
        <f>IF(W498=1, "January", IF(W498=2, "February", IF(W498=3, "March", IF(W498=4, "April", IF(W498=5, "May", IF(W498=6, "June", IF(W498=7, "July", IF(W498=8, "August", IF(W498=9, "September", IF(W498=10, "October", IF(W498=11, "November", IF(W498=12, "December", "Other"))))))))))))</f>
        <v>June</v>
      </c>
      <c r="Y498" s="1"/>
      <c r="Z498" s="1"/>
      <c r="AA498" s="1">
        <v>8</v>
      </c>
      <c r="AB498" s="1">
        <f>IF(ISNUMBER(SEARCH("-",AA498)),TRIM(LEFT(AA498,FIND("-",AA498)-1)),AA498)</f>
        <v>8</v>
      </c>
      <c r="AC498" s="1" t="str">
        <f>IF(AB498=1, "January", IF(AB498=2, "February", IF(AB498=3, "March", IF(AB498=4, "April", IF(AB498=5, "May", IF(AB498=6, "June", IF(AB498=7, "July", IF(AB498=8, "August", IF(AB498=9, "September", IF(AB498=10, "October", IF(AB498=11, "November", IF(AB498=12, "December", "Other"))))))))))))</f>
        <v>August</v>
      </c>
      <c r="AD498" s="1"/>
      <c r="AE498" s="1"/>
      <c r="AF498" s="16" t="s">
        <v>25399</v>
      </c>
      <c r="AG498" s="1" t="str">
        <f t="shared" si="208"/>
        <v xml:space="preserve">Seed </v>
      </c>
      <c r="AH498" s="2" t="str">
        <f t="shared" si="209"/>
        <v>Gather when ripe and store dry[78]. Surface sow in late winter in a greenhouse[164]. The seed usually germinates in 1 - 4 weeks at 20�c[164]. Prick out the seedlings as soon as they are large enough to handle into individual pots. Grow them on in the greenhouse for their first winter and plant them out the in the following spring or early summer, after the last expected frosts[164]. The seed stores for at least 3 years[K].
Cuttings of softish to half-ripe wood, 8cm long with a heel or at a node, June/August in a frame. Roots are formed within 3 weeks[78]. High percentage[78].
Cuttings of almost mature wood, 8 - 12cm with a heel or at a node, September/October in a frame. High percentage[78]. Lift and pot up in the spring, plant out when a good root system has formed[78].
Layering in spring.</v>
      </c>
      <c r="AI498" s="1" t="s">
        <v>13827</v>
      </c>
      <c r="AJ498" s="1" t="s">
        <v>26</v>
      </c>
      <c r="AK498" s="1" t="s">
        <v>17104</v>
      </c>
      <c r="AL498" s="1" t="str">
        <f t="shared" si="219"/>
        <v>Unscented</v>
      </c>
      <c r="AM498" s="1" t="b">
        <v>0</v>
      </c>
      <c r="AN498" s="1" t="b">
        <v>0</v>
      </c>
      <c r="AO498" s="1" t="b">
        <v>0</v>
      </c>
      <c r="AP498" s="5" t="s">
        <v>54</v>
      </c>
      <c r="AQ498" s="5" t="str">
        <f t="shared" si="210"/>
        <v>Light, Medium</v>
      </c>
      <c r="AR498" s="1" t="s">
        <v>30</v>
      </c>
      <c r="AS498" s="1" t="str">
        <f t="shared" si="220"/>
        <v>None</v>
      </c>
      <c r="AT498" s="1" t="str">
        <f t="shared" si="211"/>
        <v>Full</v>
      </c>
      <c r="AU498" s="1" t="s">
        <v>11</v>
      </c>
      <c r="AV498" s="1" t="str">
        <f t="shared" si="212"/>
        <v>Dry, Moist</v>
      </c>
      <c r="AW498" s="1" t="s">
        <v>12</v>
      </c>
      <c r="AX498" s="1" t="str">
        <f t="shared" si="213"/>
        <v>Acid, Neutral, Alkaline</v>
      </c>
      <c r="AY498" s="1" t="b">
        <v>0</v>
      </c>
      <c r="AZ498" s="1" t="b">
        <v>0</v>
      </c>
      <c r="BA498" s="1" t="b">
        <v>0</v>
      </c>
      <c r="BB498" s="1" t="s">
        <v>29</v>
      </c>
      <c r="BC498" t="str">
        <f t="shared" si="214"/>
        <v>TRUE</v>
      </c>
      <c r="BE498" t="str">
        <f t="shared" si="215"/>
        <v>FALSE</v>
      </c>
      <c r="BF498" s="1" t="b">
        <v>1</v>
      </c>
      <c r="BG498" s="1" t="b">
        <v>0</v>
      </c>
      <c r="BH498" s="1" t="b">
        <v>1</v>
      </c>
      <c r="BI498" s="1" t="s">
        <v>30</v>
      </c>
      <c r="BJ498" s="1" t="str">
        <f t="shared" si="216"/>
        <v>FALSE</v>
      </c>
      <c r="BK498" s="1" t="s">
        <v>77</v>
      </c>
      <c r="BL498" t="str">
        <f t="shared" si="217"/>
        <v>TRUE</v>
      </c>
      <c r="BM498" s="1" t="b">
        <v>0</v>
      </c>
      <c r="BN498" s="1" t="b">
        <v>1</v>
      </c>
      <c r="BO498" s="1">
        <f t="shared" si="221"/>
        <v>4</v>
      </c>
      <c r="BP498" s="1" t="s">
        <v>13828</v>
      </c>
      <c r="BQ498" s="1" cm="1">
        <f t="array" ref="BQ498">_xlfn.IFS(BP498="None Known",0, LEN(BP498)&gt;500, 5,LEN(BP498)&gt;400, 4, LEN(BP498)&gt;300, 3, LEN(BP498)&gt;200, 2, LEN(BP498)&gt;1, 1)</f>
        <v>1</v>
      </c>
      <c r="BR498" s="1" t="s">
        <v>13829</v>
      </c>
      <c r="BS498" s="1">
        <v>1</v>
      </c>
      <c r="BT498" s="1" t="s">
        <v>31</v>
      </c>
      <c r="BU498" s="1">
        <v>0</v>
      </c>
      <c r="BV498" s="1" t="s">
        <v>13830</v>
      </c>
      <c r="BW498" s="1" t="s">
        <v>31</v>
      </c>
      <c r="BX498" s="1"/>
      <c r="BY498" t="str">
        <f>_xlfn.XLOOKUP($B498,Img_lookup!A:A,Img_lookup!B:B, "Not available")</f>
        <v>e85bc49c-3915-4fed-b1ec-92f8ab1d1b3c</v>
      </c>
      <c r="BZ498" t="str">
        <f>_xlfn.XLOOKUP($B498,Img_lookup!A:A,Img_lookup!C:C, "Not available")</f>
        <v>Cistus salviifolius</v>
      </c>
      <c r="CA498" t="str">
        <f>_xlfn.XLOOKUP($B498,Img_lookup!A:A,Img_lookup!D:D, "Not available")</f>
        <v>dhobern</v>
      </c>
      <c r="CB498" t="str">
        <f>_xlfn.XLOOKUP($B498,Img_lookup!A:A,Img_lookup!E:E, "https://imgur.com/aT5wafe")</f>
        <v>https://api.openverse.engineering/v1/images/e85bc49c-3915-4fed-b1ec-92f8ab1d1b3c/thumb/</v>
      </c>
    </row>
    <row r="499" spans="1:80" ht="409.6" x14ac:dyDescent="0.15">
      <c r="A499" s="1" t="s">
        <v>703</v>
      </c>
      <c r="B499" s="1" t="s">
        <v>16463</v>
      </c>
      <c r="C499" s="1" t="s">
        <v>16464</v>
      </c>
      <c r="D499" s="1" t="s">
        <v>16465</v>
      </c>
      <c r="E499" s="1" t="s">
        <v>16466</v>
      </c>
      <c r="F499" s="1" t="s">
        <v>85</v>
      </c>
      <c r="G499" s="1" t="s">
        <v>85</v>
      </c>
      <c r="H499" s="11" t="str">
        <f t="shared" si="231"/>
        <v>Annual</v>
      </c>
      <c r="J499" s="1">
        <v>0.5</v>
      </c>
      <c r="K499" s="1">
        <v>2</v>
      </c>
      <c r="L499" t="str" cm="1">
        <f t="array" ref="L499">_xlfn.IFS(J499+K499="", "Unknown", J499+K499&gt;3, "Large", J499+K499&gt;0.5, "Medium", J499+K499&gt;0, "Small")</f>
        <v>Medium</v>
      </c>
      <c r="M499" s="1">
        <v>9</v>
      </c>
      <c r="N499" cm="1">
        <f t="array" ref="N499">IF($M499="",INDEX($M$2:$M$2176,MATCH(1,INDEX(($A$2:$A$2176=$A499)*($M$2:$M$2176&lt;&gt;""),0),0)),$M499)</f>
        <v>9</v>
      </c>
      <c r="O499" s="2" t="str">
        <f t="shared" si="218"/>
        <v>Grown indoors</v>
      </c>
      <c r="P499" s="1" t="s">
        <v>16467</v>
      </c>
      <c r="R499" t="str">
        <f t="shared" si="222"/>
        <v>Medium</v>
      </c>
      <c r="T499" s="1"/>
      <c r="U499" s="1"/>
      <c r="V499" s="1" t="s">
        <v>51</v>
      </c>
      <c r="W499" s="6" t="str">
        <f t="shared" si="233"/>
        <v>7</v>
      </c>
      <c r="X499" t="str">
        <f>IF(W499="1", "January", IF(W499="2", "February", IF(W499="3", "March", IF(W499="4", "April", IF(W499="5", "May", IF(W499="6", "June", IF(W499="7", "July", IF(W499="8", "August", IF(W499="9", "September", IF(W499="10", "October", IF(W499="11", "November", IF(W499="12", "December", "Other"))))))))))))</f>
        <v>July</v>
      </c>
      <c r="Y499" s="2" t="str">
        <f>IF(ISNUMBER(SEARCH("-",V499)),TRIM(RIGHT(V499,LEN(V499)-SEARCH("-",V499))),V499)</f>
        <v>8</v>
      </c>
      <c r="Z499" s="2" t="str">
        <f>IF(Y499="1", "January", IF(Y499="2", "February", IF(Y499="3", "March", IF(Y499="4", "April", IF(Y499="5", "May", IF(Y499="6", "June", IF(Y499="7", "July", IF(Y499="8", "August", IF(Y499="9", "September", IF(Y499="10", "October", IF(Y499="11", "November", IF(Y499="12", "December", "Other"))))))))))))</f>
        <v>August</v>
      </c>
      <c r="AF499" s="1" t="s">
        <v>24388</v>
      </c>
      <c r="AG499" s="1" t="str">
        <f t="shared" si="208"/>
        <v xml:space="preserve">Seed </v>
      </c>
      <c r="AH499" s="2" t="str">
        <f t="shared" si="209"/>
        <v>Sow spring in a rich compost in a greenhouse. Either put 2-3 seeds in each pot and thin to the best plant, or prick out the seedlings into individual pots of rich soil as soon as they are large enough to handle. Grow them on fast and, if trying them outside, plant out after the last expected frosts. Give them some protection, such as a cloche or a frame, at least until they are growing away vigorously.</v>
      </c>
      <c r="AI499" s="1" t="s">
        <v>16468</v>
      </c>
      <c r="AJ499" s="1" t="s">
        <v>53</v>
      </c>
      <c r="AK499" s="1" t="s">
        <v>17106</v>
      </c>
      <c r="AL499" s="1" t="str">
        <f t="shared" si="219"/>
        <v>Unscented</v>
      </c>
      <c r="AM499" s="1" t="b">
        <v>0</v>
      </c>
      <c r="AN499" s="1" t="b">
        <v>0</v>
      </c>
      <c r="AO499" s="1" t="b">
        <v>0</v>
      </c>
      <c r="AP499" s="5" t="s">
        <v>54</v>
      </c>
      <c r="AQ499" s="5" t="str">
        <f t="shared" si="210"/>
        <v>Light, Medium</v>
      </c>
      <c r="AR499" s="1" t="s">
        <v>30</v>
      </c>
      <c r="AS499" s="1" t="str">
        <f t="shared" si="220"/>
        <v>None</v>
      </c>
      <c r="AT499" s="1" t="str">
        <f t="shared" si="211"/>
        <v>Full</v>
      </c>
      <c r="AU499" s="1" t="s">
        <v>11</v>
      </c>
      <c r="AV499" s="1" t="str">
        <f t="shared" si="212"/>
        <v>Dry, Moist</v>
      </c>
      <c r="AW499" s="1" t="s">
        <v>12</v>
      </c>
      <c r="AX499" s="1" t="str">
        <f t="shared" si="213"/>
        <v>Acid, Neutral, Alkaline</v>
      </c>
      <c r="AY499" s="1" t="b">
        <v>0</v>
      </c>
      <c r="AZ499" s="1" t="b">
        <v>0</v>
      </c>
      <c r="BA499" s="1" t="b">
        <v>0</v>
      </c>
      <c r="BC499" t="str">
        <f t="shared" si="214"/>
        <v>FALSE</v>
      </c>
      <c r="BE499" t="str">
        <f t="shared" si="215"/>
        <v>FALSE</v>
      </c>
      <c r="BF499" s="1" t="b">
        <v>0</v>
      </c>
      <c r="BG499" s="1" t="b">
        <v>0</v>
      </c>
      <c r="BH499" s="1" t="b">
        <v>1</v>
      </c>
      <c r="BI499" s="1" t="s">
        <v>77</v>
      </c>
      <c r="BJ499" s="1" t="str">
        <f t="shared" si="216"/>
        <v>TRUE</v>
      </c>
      <c r="BL499" t="str">
        <f t="shared" si="217"/>
        <v>FALSE</v>
      </c>
      <c r="BM499" s="1" t="b">
        <v>0</v>
      </c>
      <c r="BN499" s="1" t="b">
        <v>0</v>
      </c>
      <c r="BO499" s="1">
        <f t="shared" si="221"/>
        <v>10</v>
      </c>
      <c r="BP499" s="1" t="s">
        <v>16469</v>
      </c>
      <c r="BQ499" s="1" cm="1">
        <f t="array" ref="BQ499">_xlfn.IFS(BP499="None Known",0, LEN(BP499)&gt;500, 5,LEN(BP499)&gt;400, 4, LEN(BP499)&gt;300, 3, LEN(BP499)&gt;200, 2, LEN(BP499)&gt;1, 1)</f>
        <v>1</v>
      </c>
      <c r="BR499" s="16" t="s">
        <v>24865</v>
      </c>
      <c r="BS499" s="1">
        <v>2</v>
      </c>
      <c r="BT499" s="1" t="s">
        <v>16470</v>
      </c>
      <c r="BU499" s="1">
        <v>3</v>
      </c>
      <c r="BV499" s="1" t="s">
        <v>16471</v>
      </c>
      <c r="BW499" s="1" t="s">
        <v>4721</v>
      </c>
      <c r="BX499" s="1"/>
      <c r="BY499" t="str">
        <f>_xlfn.XLOOKUP($B499,Img_lookup!A:A,Img_lookup!B:B, "Not available")</f>
        <v>37a0f763-6751-41ba-9b87-1f171ac4cd21</v>
      </c>
      <c r="BZ499" t="str">
        <f>_xlfn.XLOOKUP($B499,Img_lookup!A:A,Img_lookup!C:C, "Not available")</f>
        <v>Watermelon. Citrullus lanatus [as Anguiria fructu medio pulpa rubente seminibus migris tenello putamine] Hortus Romanus juxta Systema Tournefortianum, Bonelli, Giorgio, vol. 1 (1783-1816)</v>
      </c>
      <c r="CA499" t="str">
        <f>_xlfn.XLOOKUP($B499,Img_lookup!A:A,Img_lookup!D:D, "Not available")</f>
        <v>Swallowtail Garden Seeds</v>
      </c>
      <c r="CB499" t="str">
        <f>_xlfn.XLOOKUP($B499,Img_lookup!A:A,Img_lookup!E:E, "https://imgur.com/aT5wafe")</f>
        <v>https://api.openverse.engineering/v1/images/37a0f763-6751-41ba-9b87-1f171ac4cd21/thumb/</v>
      </c>
    </row>
    <row r="500" spans="1:80" ht="409.6" x14ac:dyDescent="0.2">
      <c r="A500" s="1" t="s">
        <v>752</v>
      </c>
      <c r="B500" s="1" t="s">
        <v>11394</v>
      </c>
      <c r="C500" s="1" t="s">
        <v>5109</v>
      </c>
      <c r="D500" s="1" t="s">
        <v>11395</v>
      </c>
      <c r="E500" s="1" t="s">
        <v>1212</v>
      </c>
      <c r="F500" s="1" t="s">
        <v>62</v>
      </c>
      <c r="G500" s="1" t="s">
        <v>62</v>
      </c>
      <c r="H500" s="11" t="str">
        <f t="shared" si="231"/>
        <v>Perennial</v>
      </c>
      <c r="I500" s="1" t="s">
        <v>17108</v>
      </c>
      <c r="J500" s="1">
        <v>9</v>
      </c>
      <c r="K500" s="1">
        <v>6</v>
      </c>
      <c r="L500" t="str" cm="1">
        <f t="array" ref="L500">_xlfn.IFS(J500+K500="", "Unknown", J500+K500&gt;3, "Large", J500+K500&gt;0.5, "Medium", J500+K500&gt;0, "Small")</f>
        <v>Large</v>
      </c>
      <c r="M500" s="1">
        <v>9</v>
      </c>
      <c r="N500" cm="1">
        <f t="array" ref="N500">IF($M500="",INDEX($M$2:$M$2176,MATCH(1,INDEX(($A$2:$A$2176=$A500)*($M$2:$M$2176&lt;&gt;""),0),0)),$M500)</f>
        <v>9</v>
      </c>
      <c r="O500" s="2" t="str">
        <f t="shared" si="218"/>
        <v>Grown indoors</v>
      </c>
      <c r="P500" s="1" t="s">
        <v>11396</v>
      </c>
      <c r="R500" t="str">
        <f t="shared" si="222"/>
        <v>Medium</v>
      </c>
      <c r="S500" s="1" t="s">
        <v>24</v>
      </c>
      <c r="T500" s="1" t="str">
        <f>LEFT(S500,FIND("-",S500)-1)</f>
        <v xml:space="preserve">1 </v>
      </c>
      <c r="U500" s="1" t="str">
        <f>RIGHT(S500,FIND("-",S500)-1)</f>
        <v>12</v>
      </c>
      <c r="V500" s="1" t="s">
        <v>272</v>
      </c>
      <c r="W500" s="6" t="str">
        <f t="shared" si="233"/>
        <v>4</v>
      </c>
      <c r="X500" t="str">
        <f>IF(W500="1", "January", IF(W500="2", "February", IF(W500="3", "March", IF(W500="4", "April", IF(W500="5", "May", IF(W500="6", "June", IF(W500="7", "July", IF(W500="8", "August", IF(W500="9", "September", IF(W500="10", "October", IF(W500="11", "November", IF(W500="12", "December", "Other"))))))))))))</f>
        <v>April</v>
      </c>
      <c r="Y500" s="2" t="str">
        <f>IF(ISNUMBER(SEARCH("-",V500)),TRIM(RIGHT(V500,LEN(V500)-SEARCH("-",V500))),V500)</f>
        <v>6</v>
      </c>
      <c r="Z500" s="2" t="str">
        <f>IF(Y500="1", "January", IF(Y500="2", "February", IF(Y500="3", "March", IF(Y500="4", "April", IF(Y500="5", "May", IF(Y500="6", "June", IF(Y500="7", "July", IF(Y500="8", "August", IF(Y500="9", "September", IF(Y500="10", "October", IF(Y500="11", "November", IF(Y500="12", "December", "Other"))))))))))))</f>
        <v>June</v>
      </c>
      <c r="AF500" s="17" t="s">
        <v>2683</v>
      </c>
      <c r="AG500" s="1" t="str">
        <f t="shared" si="208"/>
        <v xml:space="preserve">Seed </v>
      </c>
      <c r="AH500" s="2" t="str">
        <f t="shared" si="209"/>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I500" s="1" t="s">
        <v>11397</v>
      </c>
      <c r="AJ500" s="1" t="s">
        <v>23821</v>
      </c>
      <c r="AK500" s="1" t="s">
        <v>17104</v>
      </c>
      <c r="AL500" s="1" t="str">
        <f t="shared" si="219"/>
        <v>Scented</v>
      </c>
      <c r="AM500" s="1" t="b">
        <v>1</v>
      </c>
      <c r="AN500" s="1" t="b">
        <v>0</v>
      </c>
      <c r="AO500" s="1" t="b">
        <v>0</v>
      </c>
      <c r="AP500" s="5" t="s">
        <v>493</v>
      </c>
      <c r="AQ500" s="5" t="str">
        <f t="shared" si="210"/>
        <v>Medium, Heavy</v>
      </c>
      <c r="AR500" s="1" t="s">
        <v>30</v>
      </c>
      <c r="AS500" s="1" t="str">
        <f t="shared" si="220"/>
        <v>None</v>
      </c>
      <c r="AT500" s="1" t="str">
        <f t="shared" si="211"/>
        <v>Full</v>
      </c>
      <c r="AU500" s="1" t="s">
        <v>29</v>
      </c>
      <c r="AV500" s="1" t="str">
        <f t="shared" si="212"/>
        <v>Moist</v>
      </c>
      <c r="AW500" s="1" t="s">
        <v>123</v>
      </c>
      <c r="AX500" s="1" t="str">
        <f t="shared" si="213"/>
        <v>Acid, Neutral</v>
      </c>
      <c r="AY500" s="1" t="b">
        <v>0</v>
      </c>
      <c r="AZ500" s="1" t="b">
        <v>1</v>
      </c>
      <c r="BA500" s="1" t="b">
        <v>0</v>
      </c>
      <c r="BC500" t="str">
        <f t="shared" si="214"/>
        <v>FALSE</v>
      </c>
      <c r="BE500" t="str">
        <f t="shared" si="215"/>
        <v>FALSE</v>
      </c>
      <c r="BF500" s="1" t="b">
        <v>0</v>
      </c>
      <c r="BG500" s="1" t="b">
        <v>0</v>
      </c>
      <c r="BH500" s="1" t="b">
        <v>0</v>
      </c>
      <c r="BI500" s="1" t="s">
        <v>77</v>
      </c>
      <c r="BJ500" s="1" t="str">
        <f t="shared" si="216"/>
        <v>TRUE</v>
      </c>
      <c r="BK500" s="1" t="s">
        <v>77</v>
      </c>
      <c r="BL500" t="str">
        <f t="shared" si="217"/>
        <v>TRUE</v>
      </c>
      <c r="BM500" s="1" t="b">
        <v>0</v>
      </c>
      <c r="BN500" s="1" t="b">
        <v>0</v>
      </c>
      <c r="BO500" s="1">
        <f t="shared" si="221"/>
        <v>14</v>
      </c>
      <c r="BP500" s="1" t="s">
        <v>11398</v>
      </c>
      <c r="BQ500" s="1" cm="1">
        <f t="array" ref="BQ500">_xlfn.IFS(BP500="None Known",0, LEN(BP500)&gt;500, 5,LEN(BP500)&gt;400, 4, LEN(BP500)&gt;300, 3, LEN(BP500)&gt;200, 2, LEN(BP500)&gt;1, 1)</f>
        <v>5</v>
      </c>
      <c r="BR500" s="1" t="s">
        <v>11399</v>
      </c>
      <c r="BS500" s="1">
        <v>2</v>
      </c>
      <c r="BT500" s="1" t="s">
        <v>11400</v>
      </c>
      <c r="BU500" s="1">
        <v>3</v>
      </c>
      <c r="BV500" s="1" t="s">
        <v>11401</v>
      </c>
      <c r="BW500" s="1" t="s">
        <v>31</v>
      </c>
      <c r="BX500" s="1"/>
      <c r="BY500" t="str">
        <f>_xlfn.XLOOKUP($B500,Img_lookup!A:A,Img_lookup!B:B, "Not available")</f>
        <v>87233f45-c421-463a-8d62-0c467347d9ee</v>
      </c>
      <c r="BZ500" t="str">
        <f>_xlfn.XLOOKUP($B500,Img_lookup!A:A,Img_lookup!C:C, "Not available")</f>
        <v>Orangenbaum (Citrus aurantium)</v>
      </c>
      <c r="CA500" t="str">
        <f>_xlfn.XLOOKUP($B500,Img_lookup!A:A,Img_lookup!D:D, "Not available")</f>
        <v>wuestenigel</v>
      </c>
      <c r="CB500" t="str">
        <f>_xlfn.XLOOKUP($B500,Img_lookup!A:A,Img_lookup!E:E, "https://imgur.com/aT5wafe")</f>
        <v>https://api.openverse.engineering/v1/images/87233f45-c421-463a-8d62-0c467347d9ee/thumb/</v>
      </c>
    </row>
    <row r="501" spans="1:80" ht="409.6" x14ac:dyDescent="0.2">
      <c r="A501" s="1" t="s">
        <v>752</v>
      </c>
      <c r="B501" s="1" t="s">
        <v>16391</v>
      </c>
      <c r="C501" s="1" t="s">
        <v>16392</v>
      </c>
      <c r="D501" s="1" t="s">
        <v>16393</v>
      </c>
      <c r="E501" s="1" t="s">
        <v>16394</v>
      </c>
      <c r="F501" s="1" t="s">
        <v>22</v>
      </c>
      <c r="G501" s="1" t="s">
        <v>22</v>
      </c>
      <c r="H501" s="11" t="str">
        <f t="shared" si="231"/>
        <v>Perennial</v>
      </c>
      <c r="I501" s="1" t="s">
        <v>17108</v>
      </c>
      <c r="J501" s="1">
        <v>3</v>
      </c>
      <c r="K501" s="1">
        <v>1</v>
      </c>
      <c r="L501" t="str" cm="1">
        <f t="array" ref="L501">_xlfn.IFS(J501+K501="", "Unknown", J501+K501&gt;3, "Large", J501+K501&gt;0.5, "Medium", J501+K501&gt;0, "Small")</f>
        <v>Large</v>
      </c>
      <c r="M501" s="1">
        <v>9</v>
      </c>
      <c r="N501" cm="1">
        <f t="array" ref="N501">IF($M501="",INDEX($M$2:$M$2176,MATCH(1,INDEX(($A$2:$A$2176=$A501)*($M$2:$M$2176&lt;&gt;""),0),0)),$M501)</f>
        <v>9</v>
      </c>
      <c r="O501" s="2" t="str">
        <f t="shared" si="218"/>
        <v>Grown indoors</v>
      </c>
      <c r="P501" s="1" t="s">
        <v>16395</v>
      </c>
      <c r="Q501" s="1" t="s">
        <v>17110</v>
      </c>
      <c r="R501" t="str">
        <f t="shared" si="222"/>
        <v>Medium</v>
      </c>
      <c r="S501" s="1" t="s">
        <v>24</v>
      </c>
      <c r="T501" s="1" t="str">
        <f>LEFT(S501,FIND("-",S501)-1)</f>
        <v xml:space="preserve">1 </v>
      </c>
      <c r="U501" s="1" t="str">
        <f>RIGHT(S501,FIND("-",S501)-1)</f>
        <v>12</v>
      </c>
      <c r="V501" s="1" t="s">
        <v>24</v>
      </c>
      <c r="W501" s="6" t="str">
        <f t="shared" si="233"/>
        <v>1</v>
      </c>
      <c r="X501" t="str">
        <f>IF(W501="1", "January", IF(W501="2", "February", IF(W501="3", "March", IF(W501="4", "April", IF(W501="5", "May", IF(W501="6", "June", IF(W501="7", "July", IF(W501="8", "August", IF(W501="9", "September", IF(W501="10", "October", IF(W501="11", "November", IF(W501="12", "December", "Other"))))))))))))</f>
        <v>January</v>
      </c>
      <c r="Y501" s="2" t="str">
        <f>IF(ISNUMBER(SEARCH("-",V501)),TRIM(RIGHT(V501,LEN(V501)-SEARCH("-",V501))),V501)</f>
        <v>12</v>
      </c>
      <c r="Z501" s="2" t="str">
        <f>IF(Y501="1", "January", IF(Y501="2", "February", IF(Y501="3", "March", IF(Y501="4", "April", IF(Y501="5", "May", IF(Y501="6", "June", IF(Y501="7", "July", IF(Y501="8", "August", IF(Y501="9", "September", IF(Y501="10", "October", IF(Y501="11", "November", IF(Y501="12", "December", "Other"))))))))))))</f>
        <v>December</v>
      </c>
      <c r="AF501" s="17" t="s">
        <v>2683</v>
      </c>
      <c r="AG501" s="1" t="str">
        <f t="shared" si="208"/>
        <v xml:space="preserve">Seed </v>
      </c>
      <c r="AH501" s="2" t="str">
        <f t="shared" si="209"/>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I501" s="1" t="s">
        <v>16396</v>
      </c>
      <c r="AJ501" s="1" t="s">
        <v>23821</v>
      </c>
      <c r="AK501" s="1" t="s">
        <v>17104</v>
      </c>
      <c r="AL501" s="1" t="str">
        <f t="shared" si="219"/>
        <v>Scented</v>
      </c>
      <c r="AM501" s="1" t="b">
        <v>1</v>
      </c>
      <c r="AN501" s="1" t="b">
        <v>0</v>
      </c>
      <c r="AO501" s="1" t="b">
        <v>0</v>
      </c>
      <c r="AP501" s="5" t="s">
        <v>493</v>
      </c>
      <c r="AQ501" s="5" t="str">
        <f t="shared" si="210"/>
        <v>Medium, Heavy</v>
      </c>
      <c r="AR501" s="1" t="s">
        <v>30</v>
      </c>
      <c r="AS501" s="1" t="str">
        <f t="shared" si="220"/>
        <v>None</v>
      </c>
      <c r="AT501" s="1" t="str">
        <f t="shared" si="211"/>
        <v>Full</v>
      </c>
      <c r="AU501" s="1" t="s">
        <v>29</v>
      </c>
      <c r="AV501" s="1" t="str">
        <f t="shared" si="212"/>
        <v>Moist</v>
      </c>
      <c r="AW501" s="1" t="s">
        <v>12</v>
      </c>
      <c r="AX501" s="1" t="str">
        <f t="shared" si="213"/>
        <v>Acid, Neutral, Alkaline</v>
      </c>
      <c r="AY501" s="1" t="b">
        <v>0</v>
      </c>
      <c r="AZ501" s="1" t="b">
        <v>1</v>
      </c>
      <c r="BA501" s="1" t="b">
        <v>0</v>
      </c>
      <c r="BC501" t="str">
        <f t="shared" si="214"/>
        <v>FALSE</v>
      </c>
      <c r="BE501" t="str">
        <f t="shared" si="215"/>
        <v>FALSE</v>
      </c>
      <c r="BF501" s="1" t="b">
        <v>0</v>
      </c>
      <c r="BG501" s="1" t="b">
        <v>0</v>
      </c>
      <c r="BH501" s="1" t="b">
        <v>0</v>
      </c>
      <c r="BI501" s="1" t="s">
        <v>77</v>
      </c>
      <c r="BJ501" s="1" t="str">
        <f t="shared" si="216"/>
        <v>TRUE</v>
      </c>
      <c r="BK501" s="1" t="s">
        <v>77</v>
      </c>
      <c r="BL501" t="str">
        <f t="shared" si="217"/>
        <v>TRUE</v>
      </c>
      <c r="BM501" s="1" t="b">
        <v>0</v>
      </c>
      <c r="BN501" s="1" t="b">
        <v>0</v>
      </c>
      <c r="BO501" s="1">
        <f t="shared" si="221"/>
        <v>19</v>
      </c>
      <c r="BP501" s="1" t="s">
        <v>16397</v>
      </c>
      <c r="BQ501" s="1" cm="1">
        <f t="array" ref="BQ501">_xlfn.IFS(BP501="None Known",0, LEN(BP501)&gt;500, 5,LEN(BP501)&gt;400, 4, LEN(BP501)&gt;300, 3, LEN(BP501)&gt;200, 2, LEN(BP501)&gt;1, 1)</f>
        <v>5</v>
      </c>
      <c r="BR501" s="1" t="s">
        <v>16398</v>
      </c>
      <c r="BS501" s="1">
        <v>3</v>
      </c>
      <c r="BT501" s="1" t="s">
        <v>16399</v>
      </c>
      <c r="BU501" s="1">
        <v>5</v>
      </c>
      <c r="BV501" s="1" t="s">
        <v>16400</v>
      </c>
      <c r="BW501" s="1" t="s">
        <v>31</v>
      </c>
      <c r="BX501" s="1"/>
      <c r="BY501" t="str">
        <f>_xlfn.XLOOKUP($B501,Img_lookup!A:A,Img_lookup!B:B, "Not available")</f>
        <v>4beb647e-88eb-4829-82f5-8a9dcefccfab</v>
      </c>
      <c r="BZ501" t="str">
        <f>_xlfn.XLOOKUP($B501,Img_lookup!A:A,Img_lookup!C:C, "Not available")</f>
        <v>N20141104-0001‚ÄîCitrus √ó limon‚ÄîBerkeley</v>
      </c>
      <c r="CA501" t="str">
        <f>_xlfn.XLOOKUP($B501,Img_lookup!A:A,Img_lookup!D:D, "Not available")</f>
        <v>John Rusk</v>
      </c>
      <c r="CB501" t="str">
        <f>_xlfn.XLOOKUP($B501,Img_lookup!A:A,Img_lookup!E:E, "https://imgur.com/aT5wafe")</f>
        <v>https://api.openverse.engineering/v1/images/4beb647e-88eb-4829-82f5-8a9dcefccfab/thumb/</v>
      </c>
    </row>
    <row r="502" spans="1:80" ht="409.6" x14ac:dyDescent="0.2">
      <c r="A502" s="1" t="s">
        <v>752</v>
      </c>
      <c r="B502" s="1" t="s">
        <v>2680</v>
      </c>
      <c r="C502" s="1" t="s">
        <v>2681</v>
      </c>
      <c r="E502" s="1" t="s">
        <v>2682</v>
      </c>
      <c r="F502" s="1" t="s">
        <v>62</v>
      </c>
      <c r="G502" s="1" t="s">
        <v>62</v>
      </c>
      <c r="H502" s="11" t="str">
        <f t="shared" si="231"/>
        <v>Perennial</v>
      </c>
      <c r="I502" s="1" t="s">
        <v>17108</v>
      </c>
      <c r="J502" s="1">
        <v>4.5</v>
      </c>
      <c r="K502" s="1">
        <v>3</v>
      </c>
      <c r="L502" t="str" cm="1">
        <f t="array" ref="L502">_xlfn.IFS(J502+K502="", "Unknown", J502+K502&gt;3, "Large", J502+K502&gt;0.5, "Medium", J502+K502&gt;0, "Small")</f>
        <v>Large</v>
      </c>
      <c r="M502" s="1">
        <v>9</v>
      </c>
      <c r="N502" cm="1">
        <f t="array" ref="N502">IF($M502="",INDEX($M$2:$M$2176,MATCH(1,INDEX(($A$2:$A$2176=$A502)*($M$2:$M$2176&lt;&gt;""),0),0)),$M502)</f>
        <v>9</v>
      </c>
      <c r="O502" s="2" t="str">
        <f t="shared" si="218"/>
        <v>Grown indoors</v>
      </c>
      <c r="P502" s="1" t="s">
        <v>1213</v>
      </c>
      <c r="R502" t="str">
        <f t="shared" si="222"/>
        <v>Medium</v>
      </c>
      <c r="S502" s="1" t="s">
        <v>24</v>
      </c>
      <c r="T502" s="1" t="str">
        <f>LEFT(S502,FIND("-",S502)-1)</f>
        <v xml:space="preserve">1 </v>
      </c>
      <c r="U502" s="1" t="str">
        <f>RIGHT(S502,FIND("-",S502)-1)</f>
        <v>12</v>
      </c>
      <c r="W502"/>
      <c r="AF502" s="17" t="s">
        <v>2683</v>
      </c>
      <c r="AG502" s="1" t="str">
        <f t="shared" si="208"/>
        <v xml:space="preserve">Seed </v>
      </c>
      <c r="AH502" s="2" t="str">
        <f t="shared" si="209"/>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I502" s="1" t="s">
        <v>2684</v>
      </c>
      <c r="AJ502" s="1" t="s">
        <v>23821</v>
      </c>
      <c r="AK502" s="1" t="s">
        <v>17104</v>
      </c>
      <c r="AL502" s="1" t="str">
        <f t="shared" si="219"/>
        <v>Scented</v>
      </c>
      <c r="AM502" s="1" t="b">
        <v>1</v>
      </c>
      <c r="AN502" s="1" t="b">
        <v>0</v>
      </c>
      <c r="AO502" s="1" t="b">
        <v>0</v>
      </c>
      <c r="AP502" s="5" t="s">
        <v>493</v>
      </c>
      <c r="AQ502" s="5" t="str">
        <f t="shared" si="210"/>
        <v>Medium, Heavy</v>
      </c>
      <c r="AR502" s="1" t="s">
        <v>30</v>
      </c>
      <c r="AS502" s="1" t="str">
        <f t="shared" si="220"/>
        <v>None</v>
      </c>
      <c r="AT502" s="1" t="str">
        <f t="shared" si="211"/>
        <v>Full</v>
      </c>
      <c r="AU502" s="1" t="s">
        <v>29</v>
      </c>
      <c r="AV502" s="1" t="str">
        <f t="shared" si="212"/>
        <v>Moist</v>
      </c>
      <c r="AW502" s="1" t="s">
        <v>12</v>
      </c>
      <c r="AX502" s="1" t="str">
        <f t="shared" si="213"/>
        <v>Acid, Neutral, Alkaline</v>
      </c>
      <c r="AY502" s="1" t="b">
        <v>1</v>
      </c>
      <c r="AZ502" s="1" t="b">
        <v>1</v>
      </c>
      <c r="BA502" s="1" t="b">
        <v>0</v>
      </c>
      <c r="BC502" t="str">
        <f t="shared" si="214"/>
        <v>FALSE</v>
      </c>
      <c r="BE502" t="str">
        <f t="shared" si="215"/>
        <v>FALSE</v>
      </c>
      <c r="BF502" s="1" t="b">
        <v>0</v>
      </c>
      <c r="BG502" s="1" t="b">
        <v>0</v>
      </c>
      <c r="BH502" s="1" t="b">
        <v>0</v>
      </c>
      <c r="BI502" s="1" t="s">
        <v>77</v>
      </c>
      <c r="BJ502" s="1" t="str">
        <f t="shared" si="216"/>
        <v>TRUE</v>
      </c>
      <c r="BK502" s="1" t="s">
        <v>77</v>
      </c>
      <c r="BL502" t="str">
        <f t="shared" si="217"/>
        <v>TRUE</v>
      </c>
      <c r="BM502" s="1" t="b">
        <v>0</v>
      </c>
      <c r="BN502" s="1" t="b">
        <v>0</v>
      </c>
      <c r="BO502" s="1">
        <f t="shared" si="221"/>
        <v>11</v>
      </c>
      <c r="BP502" s="1" t="s">
        <v>2685</v>
      </c>
      <c r="BQ502" s="1" cm="1">
        <f t="array" ref="BQ502">_xlfn.IFS(BP502="None Known",0, LEN(BP502)&gt;500, 5,LEN(BP502)&gt;400, 4, LEN(BP502)&gt;300, 3, LEN(BP502)&gt;200, 2, LEN(BP502)&gt;1, 1)</f>
        <v>2</v>
      </c>
      <c r="BR502" s="1" t="s">
        <v>2686</v>
      </c>
      <c r="BS502" s="1">
        <v>2</v>
      </c>
      <c r="BT502" s="1" t="s">
        <v>2687</v>
      </c>
      <c r="BU502" s="1">
        <v>3</v>
      </c>
      <c r="BV502" s="1" t="s">
        <v>2688</v>
      </c>
      <c r="BW502" s="1" t="s">
        <v>31</v>
      </c>
      <c r="BX502" s="1"/>
      <c r="BY502" t="str">
        <f>_xlfn.XLOOKUP($B502,Img_lookup!A:A,Img_lookup!B:B, "Not available")</f>
        <v>f7c46159-4313-47c3-8ba8-c1bcb140867b</v>
      </c>
      <c r="BZ502" t="str">
        <f>_xlfn.XLOOKUP($B502,Img_lookup!A:A,Img_lookup!C:C, "Not available")</f>
        <v>Citrus reticulata: a vitamine C container</v>
      </c>
      <c r="CA502" t="str">
        <f>_xlfn.XLOOKUP($B502,Img_lookup!A:A,Img_lookup!D:D, "Not available")</f>
        <v>Ronald van der Graaf</v>
      </c>
      <c r="CB502" t="str">
        <f>_xlfn.XLOOKUP($B502,Img_lookup!A:A,Img_lookup!E:E, "https://imgur.com/aT5wafe")</f>
        <v>https://api.openverse.engineering/v1/images/f7c46159-4313-47c3-8ba8-c1bcb140867b/thumb/</v>
      </c>
    </row>
    <row r="503" spans="1:80" ht="409.6" x14ac:dyDescent="0.2">
      <c r="A503" s="1" t="s">
        <v>752</v>
      </c>
      <c r="B503" s="1" t="s">
        <v>10301</v>
      </c>
      <c r="C503" s="1" t="s">
        <v>10302</v>
      </c>
      <c r="D503" s="1" t="s">
        <v>10303</v>
      </c>
      <c r="E503" s="1" t="s">
        <v>10304</v>
      </c>
      <c r="F503" s="1" t="s">
        <v>62</v>
      </c>
      <c r="G503" s="1" t="s">
        <v>62</v>
      </c>
      <c r="H503" s="11" t="str">
        <f t="shared" si="231"/>
        <v>Perennial</v>
      </c>
      <c r="I503" s="1" t="s">
        <v>17108</v>
      </c>
      <c r="J503" s="1">
        <v>9</v>
      </c>
      <c r="L503" t="str" cm="1">
        <f t="array" ref="L503">_xlfn.IFS(J503+K503="", "Unknown", J503+K503&gt;3, "Large", J503+K503&gt;0.5, "Medium", J503+K503&gt;0, "Small")</f>
        <v>Large</v>
      </c>
      <c r="M503" s="1">
        <v>9</v>
      </c>
      <c r="N503" cm="1">
        <f t="array" ref="N503">IF($M503="",INDEX($M$2:$M$2176,MATCH(1,INDEX(($A$2:$A$2176=$A503)*($M$2:$M$2176&lt;&gt;""),0),0)),$M503)</f>
        <v>9</v>
      </c>
      <c r="O503" s="2" t="str">
        <f t="shared" si="218"/>
        <v>Grown indoors</v>
      </c>
      <c r="P503" s="1" t="s">
        <v>10305</v>
      </c>
      <c r="R503" t="str">
        <f t="shared" si="222"/>
        <v>Medium</v>
      </c>
      <c r="S503" s="1" t="s">
        <v>24</v>
      </c>
      <c r="T503" s="1" t="str">
        <f>LEFT(S503,FIND("-",S503)-1)</f>
        <v xml:space="preserve">1 </v>
      </c>
      <c r="U503" s="1" t="str">
        <f>RIGHT(S503,FIND("-",S503)-1)</f>
        <v>12</v>
      </c>
      <c r="W503"/>
      <c r="AF503" s="17" t="s">
        <v>2683</v>
      </c>
      <c r="AG503" s="1" t="str">
        <f t="shared" si="208"/>
        <v xml:space="preserve">Seed </v>
      </c>
      <c r="AH503" s="2" t="str">
        <f t="shared" si="209"/>
        <v>The seed is best sown in a greenhouse as soon as it ripe after thoroughly rinsing it[164, 200]. Sow stored seed in March in a greenhouse[3]. Germination usually takes place within 2 - 3 weeks at 13�c. Seedlings are liable to damp off so they must be watered with care and kept well ventilated. The seed is usually polyembrionic, two or more seedlings arise from each seed and they are genetically identical to the parent but they do not usually carry any virus that might be present in the parent plant[200]. When large enough to handle, prick the seedlings out into individual pots and grow them on in the greenhouse for at least three growing seasons before trying them outdoors. Plant them out in the summer and give them some protection from the cold for their first few winters outdoors.
 Cuttings of half-ripe wood, July/August in a frame.
 Layering in October.</v>
      </c>
      <c r="AI503" s="1" t="s">
        <v>10306</v>
      </c>
      <c r="AJ503" s="1" t="s">
        <v>23821</v>
      </c>
      <c r="AK503" s="1" t="s">
        <v>17104</v>
      </c>
      <c r="AL503" s="1" t="str">
        <f t="shared" si="219"/>
        <v>Scented</v>
      </c>
      <c r="AM503" s="1" t="b">
        <v>1</v>
      </c>
      <c r="AN503" s="1" t="b">
        <v>0</v>
      </c>
      <c r="AO503" s="1" t="b">
        <v>0</v>
      </c>
      <c r="AP503" s="5" t="s">
        <v>493</v>
      </c>
      <c r="AQ503" s="5" t="str">
        <f t="shared" si="210"/>
        <v>Medium, Heavy</v>
      </c>
      <c r="AR503" s="1" t="s">
        <v>30</v>
      </c>
      <c r="AS503" s="1" t="str">
        <f t="shared" si="220"/>
        <v>None</v>
      </c>
      <c r="AT503" s="1" t="str">
        <f t="shared" si="211"/>
        <v>Full</v>
      </c>
      <c r="AU503" s="1" t="s">
        <v>29</v>
      </c>
      <c r="AV503" s="1" t="str">
        <f t="shared" si="212"/>
        <v>Moist</v>
      </c>
      <c r="AW503" s="1" t="s">
        <v>12</v>
      </c>
      <c r="AX503" s="1" t="str">
        <f t="shared" si="213"/>
        <v>Acid, Neutral, Alkaline</v>
      </c>
      <c r="AY503" s="1" t="b">
        <v>1</v>
      </c>
      <c r="AZ503" s="1" t="b">
        <v>1</v>
      </c>
      <c r="BA503" s="1" t="b">
        <v>0</v>
      </c>
      <c r="BC503" t="str">
        <f t="shared" si="214"/>
        <v>FALSE</v>
      </c>
      <c r="BE503" t="str">
        <f t="shared" si="215"/>
        <v>FALSE</v>
      </c>
      <c r="BF503" s="1" t="b">
        <v>0</v>
      </c>
      <c r="BG503" s="1" t="b">
        <v>0</v>
      </c>
      <c r="BH503" s="1" t="b">
        <v>0</v>
      </c>
      <c r="BI503" s="1" t="s">
        <v>77</v>
      </c>
      <c r="BJ503" s="1" t="str">
        <f t="shared" si="216"/>
        <v>TRUE</v>
      </c>
      <c r="BK503" s="1" t="s">
        <v>77</v>
      </c>
      <c r="BL503" t="str">
        <f t="shared" si="217"/>
        <v>TRUE</v>
      </c>
      <c r="BM503" s="1" t="b">
        <v>0</v>
      </c>
      <c r="BN503" s="1" t="b">
        <v>0</v>
      </c>
      <c r="BO503" s="1">
        <f t="shared" si="221"/>
        <v>10</v>
      </c>
      <c r="BP503" s="1" t="s">
        <v>10307</v>
      </c>
      <c r="BQ503" s="1" cm="1">
        <f t="array" ref="BQ503">_xlfn.IFS(BP503="None Known",0, LEN(BP503)&gt;500, 5,LEN(BP503)&gt;400, 4, LEN(BP503)&gt;300, 3, LEN(BP503)&gt;200, 2, LEN(BP503)&gt;1, 1)</f>
        <v>1</v>
      </c>
      <c r="BR503" s="1" t="s">
        <v>10308</v>
      </c>
      <c r="BS503" s="1">
        <v>2</v>
      </c>
      <c r="BT503" s="1" t="s">
        <v>10309</v>
      </c>
      <c r="BU503" s="1">
        <v>3</v>
      </c>
      <c r="BV503" s="1" t="s">
        <v>10310</v>
      </c>
      <c r="BW503" s="1" t="s">
        <v>31</v>
      </c>
      <c r="BX503" s="1"/>
      <c r="BY503" t="str">
        <f>_xlfn.XLOOKUP($B503,Img_lookup!A:A,Img_lookup!B:B, "Not available")</f>
        <v>602a856d-3845-4375-a3d5-385a7f7f8269</v>
      </c>
      <c r="BZ503" t="str">
        <f>_xlfn.XLOOKUP($B503,Img_lookup!A:A,Img_lookup!C:C, "Not available")</f>
        <v>N20141125-0001‚ÄîCitrus √ó sinensis‚ÄîBerkeley</v>
      </c>
      <c r="CA503" t="str">
        <f>_xlfn.XLOOKUP($B503,Img_lookup!A:A,Img_lookup!D:D, "Not available")</f>
        <v>John Rusk</v>
      </c>
      <c r="CB503" t="str">
        <f>_xlfn.XLOOKUP($B503,Img_lookup!A:A,Img_lookup!E:E, "https://imgur.com/aT5wafe")</f>
        <v>https://api.openverse.engineering/v1/images/602a856d-3845-4375-a3d5-385a7f7f8269/thumb/</v>
      </c>
    </row>
    <row r="504" spans="1:80" ht="252" x14ac:dyDescent="0.15">
      <c r="A504" s="1" t="s">
        <v>1832</v>
      </c>
      <c r="B504" s="1" t="s">
        <v>14954</v>
      </c>
      <c r="C504" s="1" t="s">
        <v>14955</v>
      </c>
      <c r="D504" s="1" t="s">
        <v>14956</v>
      </c>
      <c r="E504" s="1" t="s">
        <v>14957</v>
      </c>
      <c r="F504" s="1" t="s">
        <v>6</v>
      </c>
      <c r="G504" s="1" t="s">
        <v>6</v>
      </c>
      <c r="H504" s="11" t="str">
        <f t="shared" si="231"/>
        <v>Perennial</v>
      </c>
      <c r="J504" s="1">
        <v>3</v>
      </c>
      <c r="K504" s="1">
        <v>3</v>
      </c>
      <c r="L504" t="str" cm="1">
        <f t="array" ref="L504">_xlfn.IFS(J504+K504="", "Unknown", J504+K504&gt;3, "Large", J504+K504&gt;0.5, "Medium", J504+K504&gt;0, "Small")</f>
        <v>Large</v>
      </c>
      <c r="M504" s="1">
        <v>3</v>
      </c>
      <c r="N504" cm="1">
        <f t="array" ref="N504">IF($M504="",INDEX($M$2:$M$2176,MATCH(1,INDEX(($A$2:$A$2176=$A504)*($M$2:$M$2176&lt;&gt;""),0),0)),$M504)</f>
        <v>3</v>
      </c>
      <c r="O504" s="2" t="str">
        <f t="shared" si="218"/>
        <v>Hardy to cold</v>
      </c>
      <c r="P504" s="1" t="s">
        <v>14958</v>
      </c>
      <c r="Q504" s="1" t="s">
        <v>17109</v>
      </c>
      <c r="R504" t="str">
        <f t="shared" si="222"/>
        <v>Fast</v>
      </c>
      <c r="T504" s="1"/>
      <c r="U504" s="1"/>
      <c r="V504" s="1" t="s">
        <v>51</v>
      </c>
      <c r="W504" s="6" t="str">
        <f t="shared" ref="W504:W511" si="234">IF(ISNUMBER(SEARCH("-",V504)),TRIM(LEFT(V504,FIND("-",V504)-1)),V504)</f>
        <v>7</v>
      </c>
      <c r="X504" t="str">
        <f t="shared" ref="X504:X511" si="235">IF(W504="1", "January", IF(W504="2", "February", IF(W504="3", "March", IF(W504="4", "April", IF(W504="5", "May", IF(W504="6", "June", IF(W504="7", "July", IF(W504="8", "August", IF(W504="9", "September", IF(W504="10", "October", IF(W504="11", "November", IF(W504="12", "December", "Other"))))))))))))</f>
        <v>July</v>
      </c>
      <c r="Y504" s="2" t="str">
        <f t="shared" ref="Y504:Y511" si="236">IF(ISNUMBER(SEARCH("-",V504)),TRIM(RIGHT(V504,LEN(V504)-SEARCH("-",V504))),V504)</f>
        <v>8</v>
      </c>
      <c r="Z504" s="2" t="str">
        <f t="shared" ref="Z504:Z511" si="237">IF(Y504="1", "January", IF(Y504="2", "February", IF(Y504="3", "March", IF(Y504="4", "April", IF(Y504="5", "May", IF(Y504="6", "June", IF(Y504="7", "July", IF(Y504="8", "August", IF(Y504="9", "September", IF(Y504="10", "October", IF(Y504="11", "November", IF(Y504="12", "December", "Other"))))))))))))</f>
        <v>August</v>
      </c>
      <c r="AA504" s="1" t="s">
        <v>427</v>
      </c>
      <c r="AB504" s="1" t="str">
        <f>IF(ISNUMBER(SEARCH("-",AA504)),TRIM(LEFT(AA504,FIND("-",AA504)-1)),AA504)</f>
        <v>8</v>
      </c>
      <c r="AC504" s="1" t="str">
        <f>IF(AB504="1", "January", IF(AB504="2", "February", IF(AB504="3", "March", IF(AB504="4", "April", IF(AB504="5", "May", IF(AB504="6", "June", IF(AB504="7", "July", IF(AB504="8", "August", IF(AB504="9", "September", IF(AB504="10", "October", IF(AB504="11", "November", IF(AB504="12", "December", "Other"))))))))))))</f>
        <v>August</v>
      </c>
      <c r="AD504" s="1" t="str">
        <f>IF(ISNUMBER(SEARCH("-",AA504)),TRIM(RIGHT(AA504,LEN(AA504)-SEARCH("-",AA504))),AA504)</f>
        <v>9</v>
      </c>
      <c r="AE504" s="1" t="str">
        <f>IF(AD504="1", "January", IF(AD504="2", "February", IF(AD504="3", "March", IF(AD504="4", "April", IF(AD504="5", "May", IF(AD504="6", "June", IF(AD504="7", "July", IF(AD504="8", "August", IF(AD504="9", "September", IF(AD504="10", "October", IF(AD504="11", "November", IF(AD504="12", "December", "Other"))))))))))))</f>
        <v>September</v>
      </c>
      <c r="AF504" s="16" t="s">
        <v>24012</v>
      </c>
      <c r="AG504" s="1" t="str">
        <f t="shared" si="208"/>
        <v xml:space="preserve">Seed </v>
      </c>
      <c r="AH504" s="2" t="str">
        <f t="shared" si="209"/>
        <v>Best sown in a cold frame as soon as it is ripe in a pot standing in 2cm of water[200]. When large enough to handle, prick the seedlings out into individual pots and plant them out in the summer.
Division in spring[200].</v>
      </c>
      <c r="AI504" s="1" t="s">
        <v>14959</v>
      </c>
      <c r="AJ504" s="1" t="s">
        <v>1</v>
      </c>
      <c r="AK504" s="1" t="s">
        <v>17104</v>
      </c>
      <c r="AL504" s="1" t="str">
        <f t="shared" si="219"/>
        <v>Unscented</v>
      </c>
      <c r="AM504" s="1" t="b">
        <v>0</v>
      </c>
      <c r="AN504" s="1" t="b">
        <v>0</v>
      </c>
      <c r="AO504" s="1" t="b">
        <v>0</v>
      </c>
      <c r="AP504" s="5" t="s">
        <v>28</v>
      </c>
      <c r="AQ504" s="5" t="str">
        <f t="shared" si="210"/>
        <v>Light, Medium, Heavy</v>
      </c>
      <c r="AR504" s="1" t="s">
        <v>10</v>
      </c>
      <c r="AS504" s="1" t="str">
        <f t="shared" si="220"/>
        <v>None, Partial</v>
      </c>
      <c r="AT504" s="1" t="str">
        <f t="shared" si="211"/>
        <v>Partial, Full</v>
      </c>
      <c r="AU504" s="1" t="s">
        <v>402</v>
      </c>
      <c r="AV504" s="1" t="str">
        <f t="shared" si="212"/>
        <v>Moist, Wet/Water</v>
      </c>
      <c r="AW504" s="1" t="s">
        <v>12</v>
      </c>
      <c r="AX504" s="1" t="str">
        <f t="shared" si="213"/>
        <v>Acid, Neutral, Alkaline</v>
      </c>
      <c r="AY504" s="1" t="b">
        <v>0</v>
      </c>
      <c r="AZ504" s="1" t="b">
        <v>0</v>
      </c>
      <c r="BA504" s="1" t="b">
        <v>0</v>
      </c>
      <c r="BC504" t="str">
        <f t="shared" si="214"/>
        <v>FALSE</v>
      </c>
      <c r="BE504" t="str">
        <f t="shared" si="215"/>
        <v>FALSE</v>
      </c>
      <c r="BF504" s="1" t="b">
        <v>0</v>
      </c>
      <c r="BG504" s="1" t="b">
        <v>0</v>
      </c>
      <c r="BH504" s="1" t="b">
        <v>0</v>
      </c>
      <c r="BJ504" s="1" t="str">
        <f t="shared" si="216"/>
        <v>FALSE</v>
      </c>
      <c r="BL504" t="str">
        <f t="shared" si="217"/>
        <v>FALSE</v>
      </c>
      <c r="BM504" s="1" t="b">
        <v>0</v>
      </c>
      <c r="BN504" s="1" t="b">
        <v>0</v>
      </c>
      <c r="BO504" s="1">
        <f t="shared" si="221"/>
        <v>4</v>
      </c>
      <c r="BP504" s="1" t="s">
        <v>14960</v>
      </c>
      <c r="BQ504" s="1" cm="1">
        <f t="array" ref="BQ504">_xlfn.IFS(BP504="None Known",0, LEN(BP504)&gt;500, 5,LEN(BP504)&gt;400, 4, LEN(BP504)&gt;300, 3, LEN(BP504)&gt;200, 2, LEN(BP504)&gt;1, 1)</f>
        <v>1</v>
      </c>
      <c r="BR504" s="1" t="s">
        <v>14961</v>
      </c>
      <c r="BS504" s="1">
        <v>1</v>
      </c>
      <c r="BT504" s="1" t="s">
        <v>31</v>
      </c>
      <c r="BU504" s="1">
        <v>0</v>
      </c>
      <c r="BV504" s="1" t="s">
        <v>10273</v>
      </c>
      <c r="BW504" s="1" t="s">
        <v>31</v>
      </c>
      <c r="BX504" s="1"/>
      <c r="BY504" t="str">
        <f>_xlfn.XLOOKUP($B504,Img_lookup!A:A,Img_lookup!B:B, "Not available")</f>
        <v>55fecd80-3e27-4cfe-af07-9d58c2f79fc7</v>
      </c>
      <c r="BZ504" t="str">
        <f>_xlfn.XLOOKUP($B504,Img_lookup!A:A,Img_lookup!C:C, "Not available")</f>
        <v>Cladium mariscus, Burren, 2 August</v>
      </c>
      <c r="CA504" t="str">
        <f>_xlfn.XLOOKUP($B504,Img_lookup!A:A,Img_lookup!D:D, "Not available")</f>
        <v>Mary Gillham Archive Project</v>
      </c>
      <c r="CB504" t="str">
        <f>_xlfn.XLOOKUP($B504,Img_lookup!A:A,Img_lookup!E:E, "https://imgur.com/aT5wafe")</f>
        <v>https://api.openverse.engineering/v1/images/55fecd80-3e27-4cfe-af07-9d58c2f79fc7/thumb/</v>
      </c>
    </row>
    <row r="505" spans="1:80" ht="13" x14ac:dyDescent="0.15">
      <c r="A505" s="1" t="s">
        <v>2305</v>
      </c>
      <c r="B505" s="1" t="s">
        <v>8837</v>
      </c>
      <c r="C505" s="1" t="s">
        <v>8838</v>
      </c>
      <c r="D505" s="1" t="s">
        <v>8839</v>
      </c>
      <c r="E505" s="1" t="s">
        <v>8840</v>
      </c>
      <c r="F505" s="1" t="s">
        <v>17124</v>
      </c>
      <c r="G505" s="1" t="s">
        <v>17124</v>
      </c>
      <c r="H505" s="11" t="str">
        <f t="shared" si="231"/>
        <v>Annual/Perennial</v>
      </c>
      <c r="I505" s="1" t="s">
        <v>17108</v>
      </c>
      <c r="J505" s="1">
        <v>0.15000000599999999</v>
      </c>
      <c r="L505" t="str" cm="1">
        <f t="array" ref="L505">_xlfn.IFS(J505+K505="", "Unknown", J505+K505&gt;3, "Large", J505+K505&gt;0.5, "Medium", J505+K505&gt;0, "Small")</f>
        <v>Small</v>
      </c>
      <c r="M505" s="1">
        <v>3</v>
      </c>
      <c r="N505" cm="1">
        <f t="array" ref="N505">IF($M505="",INDEX($M$2:$M$2176,MATCH(1,INDEX(($A$2:$A$2176=$A505)*($M$2:$M$2176&lt;&gt;""),0),0)),$M505)</f>
        <v>3</v>
      </c>
      <c r="O505" s="2" t="str">
        <f t="shared" si="218"/>
        <v>Hardy to cold</v>
      </c>
      <c r="P505" s="1" t="s">
        <v>8841</v>
      </c>
      <c r="R505" t="str">
        <f t="shared" si="222"/>
        <v>Medium</v>
      </c>
      <c r="S505" s="1" t="s">
        <v>24</v>
      </c>
      <c r="T505" s="1" t="str">
        <f>LEFT(S505,FIND("-",S505)-1)</f>
        <v xml:space="preserve">1 </v>
      </c>
      <c r="U505" s="1" t="str">
        <f>RIGHT(S505,FIND("-",S505)-1)</f>
        <v>12</v>
      </c>
      <c r="V505" s="1" t="s">
        <v>1602</v>
      </c>
      <c r="W505" s="6" t="str">
        <f t="shared" si="234"/>
        <v>4</v>
      </c>
      <c r="X505" t="str">
        <f t="shared" si="235"/>
        <v>April</v>
      </c>
      <c r="Y505" s="2" t="str">
        <f t="shared" si="236"/>
        <v>7</v>
      </c>
      <c r="Z505" s="2" t="str">
        <f t="shared" si="237"/>
        <v>July</v>
      </c>
      <c r="AA505" s="1" t="s">
        <v>322</v>
      </c>
      <c r="AB505" s="1" t="str">
        <f>IF(ISNUMBER(SEARCH("-",AA505)),TRIM(LEFT(AA505,FIND("-",AA505)-1)),AA505)</f>
        <v>6</v>
      </c>
      <c r="AC505" s="1" t="str">
        <f>IF(AB505="1", "January", IF(AB505="2", "February", IF(AB505="3", "March", IF(AB505="4", "April", IF(AB505="5", "May", IF(AB505="6", "June", IF(AB505="7", "July", IF(AB505="8", "August", IF(AB505="9", "September", IF(AB505="10", "October", IF(AB505="11", "November", IF(AB505="12", "December", "Other"))))))))))))</f>
        <v>June</v>
      </c>
      <c r="AD505" s="1" t="str">
        <f>IF(ISNUMBER(SEARCH("-",AA505)),TRIM(RIGHT(AA505,LEN(AA505)-SEARCH("-",AA505))),AA505)</f>
        <v>8</v>
      </c>
      <c r="AE505" s="1" t="str">
        <f>IF(AD505="1", "January", IF(AD505="2", "February", IF(AD505="3", "March", IF(AD505="4", "April", IF(AD505="5", "May", IF(AD505="6", "June", IF(AD505="7", "July", IF(AD505="8", "August", IF(AD505="9", "September", IF(AD505="10", "October", IF(AD505="11", "November", IF(AD505="12", "December", "Other"))))))))))))</f>
        <v>August</v>
      </c>
      <c r="AF505" s="1" t="s">
        <v>24389</v>
      </c>
      <c r="AG505" s="1" t="str">
        <f t="shared" si="208"/>
        <v xml:space="preserve">Seed </v>
      </c>
      <c r="AH505" s="2" t="str">
        <f t="shared" si="209"/>
        <v>Sow spring or autumn in situ. The seed usually germinates rapidly.</v>
      </c>
      <c r="AI505" s="1" t="s">
        <v>8842</v>
      </c>
      <c r="AJ505" s="1" t="s">
        <v>23802</v>
      </c>
      <c r="AK505" s="1" t="s">
        <v>17104</v>
      </c>
      <c r="AL505" s="1" t="str">
        <f t="shared" si="219"/>
        <v>Unscented</v>
      </c>
      <c r="AM505" s="1" t="b">
        <v>0</v>
      </c>
      <c r="AN505" s="1" t="b">
        <v>1</v>
      </c>
      <c r="AO505" s="1" t="b">
        <v>0</v>
      </c>
      <c r="AP505" s="5" t="s">
        <v>28</v>
      </c>
      <c r="AQ505" s="5" t="str">
        <f t="shared" si="210"/>
        <v>Light, Medium, Heavy</v>
      </c>
      <c r="AR505" s="1" t="s">
        <v>274</v>
      </c>
      <c r="AS505" s="1" t="str">
        <f t="shared" si="220"/>
        <v>None, Partial, Full</v>
      </c>
      <c r="AT505" s="1" t="str">
        <f t="shared" si="211"/>
        <v>None, Partial, Full</v>
      </c>
      <c r="AU505" s="1" t="s">
        <v>11</v>
      </c>
      <c r="AV505" s="1" t="str">
        <f t="shared" si="212"/>
        <v>Dry, Moist</v>
      </c>
      <c r="AW505" s="1" t="s">
        <v>12</v>
      </c>
      <c r="AX505" s="1" t="str">
        <f t="shared" si="213"/>
        <v>Acid, Neutral, Alkaline</v>
      </c>
      <c r="AY505" s="1" t="b">
        <v>1</v>
      </c>
      <c r="AZ505" s="1" t="b">
        <v>0</v>
      </c>
      <c r="BA505" s="1" t="b">
        <v>0</v>
      </c>
      <c r="BC505" t="str">
        <f t="shared" si="214"/>
        <v>FALSE</v>
      </c>
      <c r="BE505" t="str">
        <f t="shared" si="215"/>
        <v>FALSE</v>
      </c>
      <c r="BF505" s="1" t="b">
        <v>1</v>
      </c>
      <c r="BG505" s="1" t="b">
        <v>0</v>
      </c>
      <c r="BH505" s="1" t="b">
        <v>0</v>
      </c>
      <c r="BI505" s="1" t="s">
        <v>30</v>
      </c>
      <c r="BJ505" s="1" t="str">
        <f t="shared" si="216"/>
        <v>FALSE</v>
      </c>
      <c r="BK505" s="1" t="s">
        <v>77</v>
      </c>
      <c r="BL505" t="str">
        <f t="shared" si="217"/>
        <v>TRUE</v>
      </c>
      <c r="BM505" s="1" t="b">
        <v>0</v>
      </c>
      <c r="BN505" s="1" t="b">
        <v>0</v>
      </c>
      <c r="BO505" s="1">
        <f t="shared" si="221"/>
        <v>14</v>
      </c>
      <c r="BP505" s="1" t="s">
        <v>8843</v>
      </c>
      <c r="BQ505" s="1" cm="1">
        <f t="array" ref="BQ505">_xlfn.IFS(BP505="None Known",0, LEN(BP505)&gt;500, 5,LEN(BP505)&gt;400, 4, LEN(BP505)&gt;300, 3, LEN(BP505)&gt;200, 2, LEN(BP505)&gt;1, 1)</f>
        <v>1</v>
      </c>
      <c r="BR505" s="1" t="s">
        <v>8844</v>
      </c>
      <c r="BS505" s="1">
        <v>4</v>
      </c>
      <c r="BT505" s="1" t="s">
        <v>8845</v>
      </c>
      <c r="BU505" s="1">
        <v>1</v>
      </c>
      <c r="BV505" s="1" t="s">
        <v>8846</v>
      </c>
      <c r="BW505" s="1" t="s">
        <v>31</v>
      </c>
      <c r="BX505" s="1"/>
      <c r="BY505" t="str">
        <f>_xlfn.XLOOKUP($B505,Img_lookup!A:A,Img_lookup!B:B, "Not available")</f>
        <v>6235abfd-78b0-4d8f-831e-0b1a102e8a0c</v>
      </c>
      <c r="BZ505" t="str">
        <f>_xlfn.XLOOKUP($B505,Img_lookup!A:A,Img_lookup!C:C, "Not available")</f>
        <v>J20170504-0066‚ÄîClaytonia sibirica‚ÄîRPBG‚ÄîDxO</v>
      </c>
      <c r="CA505" t="str">
        <f>_xlfn.XLOOKUP($B505,Img_lookup!A:A,Img_lookup!D:D, "Not available")</f>
        <v>John Rusk</v>
      </c>
      <c r="CB505" t="str">
        <f>_xlfn.XLOOKUP($B505,Img_lookup!A:A,Img_lookup!E:E, "https://imgur.com/aT5wafe")</f>
        <v>https://api.openverse.engineering/v1/images/6235abfd-78b0-4d8f-831e-0b1a102e8a0c/thumb/</v>
      </c>
    </row>
    <row r="506" spans="1:80" ht="409.6" x14ac:dyDescent="0.15">
      <c r="A506" s="1" t="s">
        <v>375</v>
      </c>
      <c r="B506" s="1" t="s">
        <v>1819</v>
      </c>
      <c r="C506" s="1" t="s">
        <v>1820</v>
      </c>
      <c r="D506" s="1" t="s">
        <v>1821</v>
      </c>
      <c r="E506" s="1" t="s">
        <v>721</v>
      </c>
      <c r="F506" s="1" t="s">
        <v>156</v>
      </c>
      <c r="G506" s="1" t="s">
        <v>156</v>
      </c>
      <c r="H506" s="11" t="str">
        <f t="shared" si="231"/>
        <v>Perennial</v>
      </c>
      <c r="I506" s="1" t="s">
        <v>17107</v>
      </c>
      <c r="J506" s="1">
        <v>5</v>
      </c>
      <c r="K506" s="1">
        <v>5</v>
      </c>
      <c r="L506" t="str" cm="1">
        <f t="array" ref="L506">_xlfn.IFS(J506+K506="", "Unknown", J506+K506&gt;3, "Large", J506+K506&gt;0.5, "Medium", J506+K506&gt;0, "Small")</f>
        <v>Large</v>
      </c>
      <c r="M506" s="1">
        <v>6</v>
      </c>
      <c r="N506" cm="1">
        <f t="array" ref="N506">IF($M506="",INDEX($M$2:$M$2176,MATCH(1,INDEX(($A$2:$A$2176=$A506)*($M$2:$M$2176&lt;&gt;""),0),0)),$M506)</f>
        <v>6</v>
      </c>
      <c r="O506" s="2" t="str">
        <f t="shared" si="218"/>
        <v>Seasonal outdoors</v>
      </c>
      <c r="P506" s="1" t="s">
        <v>1822</v>
      </c>
      <c r="R506" t="str">
        <f t="shared" si="222"/>
        <v>Medium</v>
      </c>
      <c r="T506" s="1"/>
      <c r="U506" s="1"/>
      <c r="V506" s="1" t="s">
        <v>109</v>
      </c>
      <c r="W506" s="6" t="str">
        <f t="shared" si="234"/>
        <v>9</v>
      </c>
      <c r="X506" t="str">
        <f t="shared" si="235"/>
        <v>September</v>
      </c>
      <c r="Y506" s="2" t="str">
        <f t="shared" si="236"/>
        <v>10</v>
      </c>
      <c r="Z506" s="2" t="str">
        <f t="shared" si="237"/>
        <v>October</v>
      </c>
      <c r="AA506" s="1" t="s">
        <v>907</v>
      </c>
      <c r="AB506" s="1" t="str">
        <f>IF(ISNUMBER(SEARCH("-",AA506)),TRIM(LEFT(AA506,FIND("-",AA506)-1)),AA506)</f>
        <v>10</v>
      </c>
      <c r="AC506" s="1" t="str">
        <f>IF(AB506="1", "January", IF(AB506="2", "February", IF(AB506="3", "March", IF(AB506="4", "April", IF(AB506="5", "May", IF(AB506="6", "June", IF(AB506="7", "July", IF(AB506="8", "August", IF(AB506="9", "September", IF(AB506="10", "October", IF(AB506="11", "November", IF(AB506="12", "December", "Other"))))))))))))</f>
        <v>October</v>
      </c>
      <c r="AD506" s="1" t="str">
        <f>IF(ISNUMBER(SEARCH("-",AA506)),TRIM(RIGHT(AA506,LEN(AA506)-SEARCH("-",AA506))),AA506)</f>
        <v>11</v>
      </c>
      <c r="AE506" s="1" t="str">
        <f>IF(AD506="1", "January", IF(AD506="2", "February", IF(AD506="3", "March", IF(AD506="4", "April", IF(AD506="5", "May", IF(AD506="6", "June", IF(AD506="7", "July", IF(AD506="8", "August", IF(AD506="9", "September", IF(AD506="10", "October", IF(AD506="11", "November", IF(AD506="12", "December", "Other"))))))))))))</f>
        <v>November</v>
      </c>
      <c r="AF506" s="16" t="s">
        <v>24013</v>
      </c>
      <c r="AG506" s="1" t="str">
        <f t="shared" si="208"/>
        <v xml:space="preserve">Seed </v>
      </c>
      <c r="AH506"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I506" s="1" t="s">
        <v>1823</v>
      </c>
      <c r="AJ506" s="1" t="s">
        <v>23802</v>
      </c>
      <c r="AK506" s="1" t="s">
        <v>17104</v>
      </c>
      <c r="AL506" s="1" t="str">
        <f t="shared" si="219"/>
        <v>Unscented</v>
      </c>
      <c r="AM506" s="1" t="b">
        <v>0</v>
      </c>
      <c r="AN506" s="1" t="b">
        <v>1</v>
      </c>
      <c r="AO506" s="1" t="b">
        <v>0</v>
      </c>
      <c r="AP506" s="5" t="s">
        <v>28</v>
      </c>
      <c r="AQ506" s="5" t="str">
        <f t="shared" si="210"/>
        <v>Light, Medium, Heavy</v>
      </c>
      <c r="AR506" s="1" t="s">
        <v>10</v>
      </c>
      <c r="AS506" s="1" t="str">
        <f t="shared" si="220"/>
        <v>None, Partial</v>
      </c>
      <c r="AT506" s="1" t="str">
        <f t="shared" si="211"/>
        <v>Partial, Full</v>
      </c>
      <c r="AU506" s="1" t="s">
        <v>29</v>
      </c>
      <c r="AV506" s="1" t="str">
        <f t="shared" si="212"/>
        <v>Moist</v>
      </c>
      <c r="AW506" s="1" t="s">
        <v>12</v>
      </c>
      <c r="AX506" s="1" t="str">
        <f t="shared" si="213"/>
        <v>Acid, Neutral, Alkaline</v>
      </c>
      <c r="AY506" s="1" t="b">
        <v>0</v>
      </c>
      <c r="AZ506" s="1" t="b">
        <v>1</v>
      </c>
      <c r="BA506" s="1" t="b">
        <v>0</v>
      </c>
      <c r="BC506" t="str">
        <f t="shared" si="214"/>
        <v>FALSE</v>
      </c>
      <c r="BE506" t="str">
        <f t="shared" si="215"/>
        <v>FALSE</v>
      </c>
      <c r="BF506" s="1" t="b">
        <v>0</v>
      </c>
      <c r="BG506" s="1" t="b">
        <v>0</v>
      </c>
      <c r="BH506" s="1" t="b">
        <v>0</v>
      </c>
      <c r="BJ506" s="1" t="str">
        <f t="shared" si="216"/>
        <v>FALSE</v>
      </c>
      <c r="BL506" t="str">
        <f t="shared" si="217"/>
        <v>FALSE</v>
      </c>
      <c r="BM506" s="1" t="b">
        <v>0</v>
      </c>
      <c r="BN506" s="1" t="b">
        <v>0</v>
      </c>
      <c r="BO506" s="1">
        <f t="shared" si="221"/>
        <v>5</v>
      </c>
      <c r="BP506" s="1" t="s">
        <v>31</v>
      </c>
      <c r="BQ506" s="1" cm="1">
        <f t="array" ref="BQ506">_xlfn.IFS(BP506="None Known",0, LEN(BP506)&gt;500, 5,LEN(BP506)&gt;400, 4, LEN(BP506)&gt;300, 3, LEN(BP506)&gt;200, 2, LEN(BP506)&gt;1, 1)</f>
        <v>0</v>
      </c>
      <c r="BR506" s="1" t="s">
        <v>1824</v>
      </c>
      <c r="BS506" s="1">
        <v>1</v>
      </c>
      <c r="BT506" s="1" t="s">
        <v>1825</v>
      </c>
      <c r="BU506" s="1">
        <v>2</v>
      </c>
      <c r="BV506" s="1" t="s">
        <v>34</v>
      </c>
      <c r="BW506" s="1" t="s">
        <v>1826</v>
      </c>
      <c r="BX506" s="1"/>
      <c r="BY506" t="str">
        <f>_xlfn.XLOOKUP($B506,Img_lookup!A:A,Img_lookup!B:B, "Not available")</f>
        <v>6a0dde5e-4fb1-4301-98dd-6bc7177d4ae7</v>
      </c>
      <c r="BZ506" t="str">
        <f>_xlfn.XLOOKUP($B506,Img_lookup!A:A,Img_lookup!C:C, "Not available")</f>
        <v>Clematis chinensis Osbeck Â®ÅÈùà‰ªô</v>
      </c>
      <c r="CA506" t="str">
        <f>_xlfn.XLOOKUP($B506,Img_lookup!A:A,Img_lookup!D:D, "Not available")</f>
        <v>ÊÇ†ÈÅäÂ±±Âüé.Ê®πÁé´Áë∞.Â∫≠ÂúíÁæéÈ£ü.</v>
      </c>
      <c r="CB506" t="str">
        <f>_xlfn.XLOOKUP($B506,Img_lookup!A:A,Img_lookup!E:E, "https://imgur.com/aT5wafe")</f>
        <v>https://api.openverse.engineering/v1/images/6a0dde5e-4fb1-4301-98dd-6bc7177d4ae7/thumb/</v>
      </c>
    </row>
    <row r="507" spans="1:80" ht="409.6" x14ac:dyDescent="0.15">
      <c r="A507" s="1" t="s">
        <v>375</v>
      </c>
      <c r="B507" s="1" t="s">
        <v>13058</v>
      </c>
      <c r="C507" s="1" t="s">
        <v>13059</v>
      </c>
      <c r="E507" s="1" t="s">
        <v>13060</v>
      </c>
      <c r="F507" s="1" t="s">
        <v>156</v>
      </c>
      <c r="G507" s="1" t="s">
        <v>156</v>
      </c>
      <c r="H507" s="11" t="str">
        <f t="shared" si="231"/>
        <v>Perennial</v>
      </c>
      <c r="I507" s="1" t="s">
        <v>17107</v>
      </c>
      <c r="J507" s="1">
        <v>4</v>
      </c>
      <c r="K507" s="1">
        <v>4</v>
      </c>
      <c r="L507" t="str" cm="1">
        <f t="array" ref="L507">_xlfn.IFS(J507+K507="", "Unknown", J507+K507&gt;3, "Large", J507+K507&gt;0.5, "Medium", J507+K507&gt;0, "Small")</f>
        <v>Large</v>
      </c>
      <c r="M507" s="1">
        <v>6</v>
      </c>
      <c r="N507" cm="1">
        <f t="array" ref="N507">IF($M507="",INDEX($M$2:$M$2176,MATCH(1,INDEX(($A$2:$A$2176=$A507)*($M$2:$M$2176&lt;&gt;""),0),0)),$M507)</f>
        <v>6</v>
      </c>
      <c r="O507" s="2" t="str">
        <f t="shared" si="218"/>
        <v>Seasonal outdoors</v>
      </c>
      <c r="P507" s="1" t="s">
        <v>13061</v>
      </c>
      <c r="Q507" s="1" t="s">
        <v>17109</v>
      </c>
      <c r="R507" t="str">
        <f t="shared" si="222"/>
        <v>Fast</v>
      </c>
      <c r="S507" s="1" t="s">
        <v>13062</v>
      </c>
      <c r="T507" s="1" t="str">
        <f>LEFT(S507,FIND("-",S507)-1)</f>
        <v xml:space="preserve">3 </v>
      </c>
      <c r="U507" s="1" t="str">
        <f>RIGHT(S507,FIND("-",S507)-1)</f>
        <v>12</v>
      </c>
      <c r="V507" s="1" t="s">
        <v>135</v>
      </c>
      <c r="W507" s="6" t="str">
        <f t="shared" si="234"/>
        <v>8</v>
      </c>
      <c r="X507" t="str">
        <f t="shared" si="235"/>
        <v>August</v>
      </c>
      <c r="Y507" s="2" t="str">
        <f t="shared" si="236"/>
        <v>10</v>
      </c>
      <c r="Z507" s="2" t="str">
        <f t="shared" si="237"/>
        <v>October</v>
      </c>
      <c r="AA507" s="1" t="s">
        <v>13063</v>
      </c>
      <c r="AB507" s="1" t="str">
        <f>IF(ISNUMBER(SEARCH("-",AA507)),TRIM(LEFT(AA507,FIND("-",AA507)-1)),AA507)</f>
        <v>10</v>
      </c>
      <c r="AC507" s="1" t="str">
        <f>IF(AB507="1", "January", IF(AB507="2", "February", IF(AB507="3", "March", IF(AB507="4", "April", IF(AB507="5", "May", IF(AB507="6", "June", IF(AB507="7", "July", IF(AB507="8", "August", IF(AB507="9", "September", IF(AB507="10", "October", IF(AB507="11", "November", IF(AB507="12", "December", "Other"))))))))))))</f>
        <v>October</v>
      </c>
      <c r="AD507" s="1" t="str">
        <f>IF(ISNUMBER(SEARCH("-",AA507)),TRIM(RIGHT(AA507,LEN(AA507)-SEARCH("-",AA507))),AA507)</f>
        <v>1</v>
      </c>
      <c r="AE507" s="1" t="str">
        <f>IF(AD507="1", "January", IF(AD507="2", "February", IF(AD507="3", "March", IF(AD507="4", "April", IF(AD507="5", "May", IF(AD507="6", "June", IF(AD507="7", "July", IF(AD507="8", "August", IF(AD507="9", "September", IF(AD507="10", "October", IF(AD507="11", "November", IF(AD507="12", "December", "Other"))))))))))))</f>
        <v>January</v>
      </c>
      <c r="AF507" s="16" t="s">
        <v>24014</v>
      </c>
      <c r="AG507" s="1" t="str">
        <f t="shared" si="208"/>
        <v xml:space="preserve">Seed </v>
      </c>
      <c r="AH507"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Cuttings of half-ripe inter-nodal cuttings, June/July in a frame[202].
Layering of old stems in late winter or early spring[200].
Layering of current seasons growth in early summer[200].</v>
      </c>
      <c r="AI507" s="1" t="s">
        <v>13064</v>
      </c>
      <c r="AJ507" s="1" t="s">
        <v>23802</v>
      </c>
      <c r="AK507" s="1" t="s">
        <v>17104</v>
      </c>
      <c r="AL507" s="1" t="str">
        <f t="shared" si="219"/>
        <v>Scented</v>
      </c>
      <c r="AM507" s="1" t="b">
        <v>1</v>
      </c>
      <c r="AN507" s="1" t="b">
        <v>1</v>
      </c>
      <c r="AO507" s="1" t="b">
        <v>0</v>
      </c>
      <c r="AP507" s="5" t="s">
        <v>28</v>
      </c>
      <c r="AQ507" s="5" t="str">
        <f t="shared" si="210"/>
        <v>Light, Medium, Heavy</v>
      </c>
      <c r="AR507" s="1" t="s">
        <v>10</v>
      </c>
      <c r="AS507" s="1" t="str">
        <f t="shared" si="220"/>
        <v>None, Partial</v>
      </c>
      <c r="AT507" s="1" t="str">
        <f t="shared" si="211"/>
        <v>Partial, Full</v>
      </c>
      <c r="AU507" s="1" t="s">
        <v>29</v>
      </c>
      <c r="AV507" s="1" t="str">
        <f t="shared" si="212"/>
        <v>Moist</v>
      </c>
      <c r="AW507" s="1" t="s">
        <v>12</v>
      </c>
      <c r="AX507" s="1" t="str">
        <f t="shared" si="213"/>
        <v>Acid, Neutral, Alkaline</v>
      </c>
      <c r="AY507" s="1" t="b">
        <v>0</v>
      </c>
      <c r="AZ507" s="1" t="b">
        <v>1</v>
      </c>
      <c r="BA507" s="1" t="b">
        <v>0</v>
      </c>
      <c r="BB507" s="1" t="s">
        <v>275</v>
      </c>
      <c r="BC507" t="str">
        <f t="shared" si="214"/>
        <v>TRUE</v>
      </c>
      <c r="BE507" t="str">
        <f t="shared" si="215"/>
        <v>FALSE</v>
      </c>
      <c r="BF507" s="1" t="b">
        <v>0</v>
      </c>
      <c r="BG507" s="1" t="b">
        <v>0</v>
      </c>
      <c r="BH507" s="1" t="b">
        <v>0</v>
      </c>
      <c r="BJ507" s="1" t="str">
        <f t="shared" si="216"/>
        <v>FALSE</v>
      </c>
      <c r="BL507" t="str">
        <f t="shared" si="217"/>
        <v>FALSE</v>
      </c>
      <c r="BM507" s="1" t="b">
        <v>0</v>
      </c>
      <c r="BN507" s="1" t="b">
        <v>0</v>
      </c>
      <c r="BO507" s="1">
        <f t="shared" si="221"/>
        <v>4</v>
      </c>
      <c r="BP507" s="1" t="s">
        <v>13065</v>
      </c>
      <c r="BQ507" s="1" cm="1">
        <f t="array" ref="BQ507">_xlfn.IFS(BP507="None Known",0, LEN(BP507)&gt;500, 5,LEN(BP507)&gt;400, 4, LEN(BP507)&gt;300, 3, LEN(BP507)&gt;200, 2, LEN(BP507)&gt;1, 1)</f>
        <v>1</v>
      </c>
      <c r="BR507" s="1" t="s">
        <v>13066</v>
      </c>
      <c r="BS507" s="1">
        <v>1</v>
      </c>
      <c r="BT507" s="1" t="s">
        <v>31</v>
      </c>
      <c r="BU507" s="1">
        <v>0</v>
      </c>
      <c r="BV507" s="1" t="s">
        <v>4324</v>
      </c>
      <c r="BW507" s="1" t="s">
        <v>13067</v>
      </c>
      <c r="BX507" s="1"/>
      <c r="BY507" t="str">
        <f>_xlfn.XLOOKUP($B507,Img_lookup!A:A,Img_lookup!B:B, "Not available")</f>
        <v>6edda23e-a2d3-4f2e-8c15-e0cf00b10231</v>
      </c>
      <c r="BZ507" t="str">
        <f>_xlfn.XLOOKUP($B507,Img_lookup!A:A,Img_lookup!C:C, "Not available")</f>
        <v>Clematis flammula</v>
      </c>
      <c r="CA507" t="str">
        <f>_xlfn.XLOOKUP($B507,Img_lookup!A:A,Img_lookup!D:D, "Not available")</f>
        <v>candiru</v>
      </c>
      <c r="CB507" t="str">
        <f>_xlfn.XLOOKUP($B507,Img_lookup!A:A,Img_lookup!E:E, "https://imgur.com/aT5wafe")</f>
        <v>https://api.openverse.engineering/v1/images/6edda23e-a2d3-4f2e-8c15-e0cf00b10231/thumb/</v>
      </c>
    </row>
    <row r="508" spans="1:80" ht="409.6" x14ac:dyDescent="0.15">
      <c r="A508" s="1" t="s">
        <v>375</v>
      </c>
      <c r="B508" s="1" t="s">
        <v>1003</v>
      </c>
      <c r="E508" s="1" t="s">
        <v>1004</v>
      </c>
      <c r="F508" s="1" t="s">
        <v>156</v>
      </c>
      <c r="G508" s="1" t="s">
        <v>156</v>
      </c>
      <c r="H508" s="11" t="str">
        <f t="shared" si="231"/>
        <v>Perennial</v>
      </c>
      <c r="I508" s="1" t="s">
        <v>17107</v>
      </c>
      <c r="J508" s="1">
        <v>4</v>
      </c>
      <c r="L508" t="str" cm="1">
        <f t="array" ref="L508">_xlfn.IFS(J508+K508="", "Unknown", J508+K508&gt;3, "Large", J508+K508&gt;0.5, "Medium", J508+K508&gt;0, "Small")</f>
        <v>Large</v>
      </c>
      <c r="M508" s="1">
        <v>6</v>
      </c>
      <c r="N508" cm="1">
        <f t="array" ref="N508">IF($M508="",INDEX($M$2:$M$2176,MATCH(1,INDEX(($A$2:$A$2176=$A508)*($M$2:$M$2176&lt;&gt;""),0),0)),$M508)</f>
        <v>6</v>
      </c>
      <c r="O508" s="2" t="str">
        <f t="shared" si="218"/>
        <v>Seasonal outdoors</v>
      </c>
      <c r="P508" s="1" t="s">
        <v>1005</v>
      </c>
      <c r="R508" t="str">
        <f t="shared" si="222"/>
        <v>Medium</v>
      </c>
      <c r="T508" s="1"/>
      <c r="U508" s="1"/>
      <c r="V508" s="1" t="s">
        <v>1006</v>
      </c>
      <c r="W508" s="6" t="str">
        <f t="shared" si="234"/>
        <v>5</v>
      </c>
      <c r="X508" t="str">
        <f t="shared" si="235"/>
        <v>May</v>
      </c>
      <c r="Y508" s="2" t="str">
        <f t="shared" si="236"/>
        <v>7</v>
      </c>
      <c r="Z508" s="2" t="str">
        <f t="shared" si="237"/>
        <v>July</v>
      </c>
      <c r="AA508" s="1" t="s">
        <v>108</v>
      </c>
      <c r="AB508" s="1" t="str">
        <f>IF(ISNUMBER(SEARCH("-",AA508)),TRIM(LEFT(AA508,FIND("-",AA508)-1)),AA508)</f>
        <v>7</v>
      </c>
      <c r="AC508" s="1" t="str">
        <f>IF(AB508="1", "January", IF(AB508="2", "February", IF(AB508="3", "March", IF(AB508="4", "April", IF(AB508="5", "May", IF(AB508="6", "June", IF(AB508="7", "July", IF(AB508="8", "August", IF(AB508="9", "September", IF(AB508="10", "October", IF(AB508="11", "November", IF(AB508="12", "December", "Other"))))))))))))</f>
        <v>July</v>
      </c>
      <c r="AD508" s="1" t="str">
        <f>IF(ISNUMBER(SEARCH("-",AA508)),TRIM(RIGHT(AA508,LEN(AA508)-SEARCH("-",AA508))),AA508)</f>
        <v>9</v>
      </c>
      <c r="AE508" s="1" t="str">
        <f>IF(AD508="1", "January", IF(AD508="2", "February", IF(AD508="3", "March", IF(AD508="4", "April", IF(AD508="5", "May", IF(AD508="6", "June", IF(AD508="7", "July", IF(AD508="8", "August", IF(AD508="9", "September", IF(AD508="10", "October", IF(AD508="11", "November", IF(AD508="12", "December", "Other"))))))))))))</f>
        <v>September</v>
      </c>
      <c r="AF508" s="16" t="s">
        <v>24015</v>
      </c>
      <c r="AG508" s="1" t="str">
        <f t="shared" si="208"/>
        <v xml:space="preserve">Seed </v>
      </c>
      <c r="AH508"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I508" s="1" t="s">
        <v>1007</v>
      </c>
      <c r="AJ508" s="1" t="s">
        <v>23802</v>
      </c>
      <c r="AK508" s="1" t="s">
        <v>17104</v>
      </c>
      <c r="AL508" s="1" t="str">
        <f t="shared" si="219"/>
        <v>Unscented</v>
      </c>
      <c r="AM508" s="1" t="b">
        <v>0</v>
      </c>
      <c r="AN508" s="1" t="b">
        <v>0</v>
      </c>
      <c r="AO508" s="1" t="b">
        <v>0</v>
      </c>
      <c r="AP508" s="5" t="s">
        <v>28</v>
      </c>
      <c r="AQ508" s="5" t="str">
        <f t="shared" si="210"/>
        <v>Light, Medium, Heavy</v>
      </c>
      <c r="AR508" s="1" t="s">
        <v>10</v>
      </c>
      <c r="AS508" s="1" t="str">
        <f t="shared" si="220"/>
        <v>None, Partial</v>
      </c>
      <c r="AT508" s="1" t="str">
        <f t="shared" si="211"/>
        <v>Partial, Full</v>
      </c>
      <c r="AU508" s="1" t="s">
        <v>29</v>
      </c>
      <c r="AV508" s="1" t="str">
        <f t="shared" si="212"/>
        <v>Moist</v>
      </c>
      <c r="AW508" s="1" t="s">
        <v>12</v>
      </c>
      <c r="AX508" s="1" t="str">
        <f t="shared" si="213"/>
        <v>Acid, Neutral, Alkaline</v>
      </c>
      <c r="AY508" s="1" t="b">
        <v>0</v>
      </c>
      <c r="AZ508" s="1" t="b">
        <v>0</v>
      </c>
      <c r="BA508" s="1" t="b">
        <v>0</v>
      </c>
      <c r="BC508" t="str">
        <f t="shared" si="214"/>
        <v>FALSE</v>
      </c>
      <c r="BE508" t="str">
        <f t="shared" si="215"/>
        <v>FALSE</v>
      </c>
      <c r="BF508" s="1" t="b">
        <v>0</v>
      </c>
      <c r="BG508" s="1" t="b">
        <v>0</v>
      </c>
      <c r="BH508" s="1" t="b">
        <v>0</v>
      </c>
      <c r="BJ508" s="1" t="str">
        <f t="shared" si="216"/>
        <v>FALSE</v>
      </c>
      <c r="BL508" t="str">
        <f t="shared" si="217"/>
        <v>FALSE</v>
      </c>
      <c r="BM508" s="1" t="b">
        <v>0</v>
      </c>
      <c r="BN508" s="1" t="b">
        <v>0</v>
      </c>
      <c r="BO508" s="1">
        <f t="shared" si="221"/>
        <v>3</v>
      </c>
      <c r="BP508" s="1" t="s">
        <v>31</v>
      </c>
      <c r="BQ508" s="1" cm="1">
        <f t="array" ref="BQ508">_xlfn.IFS(BP508="None Known",0, LEN(BP508)&gt;500, 5,LEN(BP508)&gt;400, 4, LEN(BP508)&gt;300, 3, LEN(BP508)&gt;200, 2, LEN(BP508)&gt;1, 1)</f>
        <v>0</v>
      </c>
      <c r="BR508" s="1" t="s">
        <v>1008</v>
      </c>
      <c r="BS508" s="1">
        <v>1</v>
      </c>
      <c r="BT508" s="1" t="s">
        <v>31</v>
      </c>
      <c r="BU508" s="1">
        <v>0</v>
      </c>
      <c r="BW508" s="1" t="s">
        <v>1009</v>
      </c>
      <c r="BX508" s="1"/>
      <c r="BY508" t="str">
        <f>_xlfn.XLOOKUP($B508,Img_lookup!A:A,Img_lookup!B:B, "Not available")</f>
        <v>e4dcf981-e45b-4ae2-a2f4-18b77a424028</v>
      </c>
      <c r="BZ508" t="str">
        <f>_xlfn.XLOOKUP($B508,Img_lookup!A:A,Img_lookup!C:C, "Not available")</f>
        <v>Clematis patens 'John Gould Veitch' - circa 1870</v>
      </c>
      <c r="CA508" t="str">
        <f>_xlfn.XLOOKUP($B508,Img_lookup!A:A,Img_lookup!D:D, "Not available")</f>
        <v>Swallowtail Garden Seeds</v>
      </c>
      <c r="CB508" t="str">
        <f>_xlfn.XLOOKUP($B508,Img_lookup!A:A,Img_lookup!E:E, "https://imgur.com/aT5wafe")</f>
        <v>https://api.openverse.engineering/v1/images/e4dcf981-e45b-4ae2-a2f4-18b77a424028/thumb/</v>
      </c>
    </row>
    <row r="509" spans="1:80" ht="409.6" x14ac:dyDescent="0.15">
      <c r="A509" s="1" t="s">
        <v>375</v>
      </c>
      <c r="B509" s="1" t="s">
        <v>2292</v>
      </c>
      <c r="E509" s="1" t="s">
        <v>2293</v>
      </c>
      <c r="F509" s="1" t="s">
        <v>156</v>
      </c>
      <c r="G509" s="1" t="s">
        <v>156</v>
      </c>
      <c r="H509" s="11" t="str">
        <f t="shared" si="231"/>
        <v>Perennial</v>
      </c>
      <c r="J509" s="1">
        <v>1.5</v>
      </c>
      <c r="K509" s="1">
        <v>0.60000002399999997</v>
      </c>
      <c r="L509" t="str" cm="1">
        <f t="array" ref="L509">_xlfn.IFS(J509+K509="", "Unknown", J509+K509&gt;3, "Large", J509+K509&gt;0.5, "Medium", J509+K509&gt;0, "Small")</f>
        <v>Medium</v>
      </c>
      <c r="M509" s="1">
        <v>3</v>
      </c>
      <c r="N509" cm="1">
        <f t="array" ref="N509">IF($M509="",INDEX($M$2:$M$2176,MATCH(1,INDEX(($A$2:$A$2176=$A509)*($M$2:$M$2176&lt;&gt;""),0),0)),$M509)</f>
        <v>3</v>
      </c>
      <c r="O509" s="2" t="str">
        <f t="shared" si="218"/>
        <v>Hardy to cold</v>
      </c>
      <c r="P509" s="1" t="s">
        <v>2294</v>
      </c>
      <c r="R509" t="str">
        <f t="shared" si="222"/>
        <v>Medium</v>
      </c>
      <c r="T509" s="1"/>
      <c r="U509" s="1"/>
      <c r="V509" s="1" t="s">
        <v>51</v>
      </c>
      <c r="W509" s="6" t="str">
        <f t="shared" si="234"/>
        <v>7</v>
      </c>
      <c r="X509" t="str">
        <f t="shared" si="235"/>
        <v>July</v>
      </c>
      <c r="Y509" s="2" t="str">
        <f t="shared" si="236"/>
        <v>8</v>
      </c>
      <c r="Z509" s="2" t="str">
        <f t="shared" si="237"/>
        <v>August</v>
      </c>
      <c r="AF509" s="16" t="s">
        <v>24015</v>
      </c>
      <c r="AG509" s="1" t="str">
        <f t="shared" si="208"/>
        <v xml:space="preserve">Seed </v>
      </c>
      <c r="AH509"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I509" s="1" t="s">
        <v>2295</v>
      </c>
      <c r="AK509" s="1" t="s">
        <v>17104</v>
      </c>
      <c r="AL509" s="1" t="str">
        <f t="shared" si="219"/>
        <v>Unscented</v>
      </c>
      <c r="AM509" s="1" t="b">
        <v>0</v>
      </c>
      <c r="AN509" s="1" t="b">
        <v>0</v>
      </c>
      <c r="AO509" s="1" t="b">
        <v>0</v>
      </c>
      <c r="AP509" s="5" t="s">
        <v>28</v>
      </c>
      <c r="AQ509" s="5" t="str">
        <f t="shared" si="210"/>
        <v>Light, Medium, Heavy</v>
      </c>
      <c r="AR509" s="1" t="s">
        <v>30</v>
      </c>
      <c r="AS509" s="1" t="str">
        <f t="shared" si="220"/>
        <v>None</v>
      </c>
      <c r="AT509" s="1" t="str">
        <f t="shared" si="211"/>
        <v>Full</v>
      </c>
      <c r="AU509" s="1" t="s">
        <v>29</v>
      </c>
      <c r="AV509" s="1" t="str">
        <f t="shared" si="212"/>
        <v>Moist</v>
      </c>
      <c r="AW509" s="1" t="s">
        <v>12</v>
      </c>
      <c r="AX509" s="1" t="str">
        <f t="shared" si="213"/>
        <v>Acid, Neutral, Alkaline</v>
      </c>
      <c r="AY509" s="1" t="b">
        <v>0</v>
      </c>
      <c r="AZ509" s="1" t="b">
        <v>0</v>
      </c>
      <c r="BA509" s="1" t="b">
        <v>0</v>
      </c>
      <c r="BC509" t="str">
        <f t="shared" si="214"/>
        <v>FALSE</v>
      </c>
      <c r="BE509" t="str">
        <f t="shared" si="215"/>
        <v>FALSE</v>
      </c>
      <c r="BF509" s="1" t="b">
        <v>0</v>
      </c>
      <c r="BG509" s="1" t="b">
        <v>0</v>
      </c>
      <c r="BH509" s="1" t="b">
        <v>0</v>
      </c>
      <c r="BJ509" s="1" t="str">
        <f t="shared" si="216"/>
        <v>FALSE</v>
      </c>
      <c r="BL509" t="str">
        <f t="shared" si="217"/>
        <v>FALSE</v>
      </c>
      <c r="BM509" s="1" t="b">
        <v>0</v>
      </c>
      <c r="BN509" s="1" t="b">
        <v>0</v>
      </c>
      <c r="BO509" s="1">
        <f t="shared" si="221"/>
        <v>4</v>
      </c>
      <c r="BP509" s="1" t="s">
        <v>31</v>
      </c>
      <c r="BQ509" s="1" cm="1">
        <f t="array" ref="BQ509">_xlfn.IFS(BP509="None Known",0, LEN(BP509)&gt;500, 5,LEN(BP509)&gt;400, 4, LEN(BP509)&gt;300, 3, LEN(BP509)&gt;200, 2, LEN(BP509)&gt;1, 1)</f>
        <v>0</v>
      </c>
      <c r="BR509" s="1" t="s">
        <v>2296</v>
      </c>
      <c r="BS509" s="1">
        <v>1</v>
      </c>
      <c r="BT509" s="1" t="s">
        <v>2297</v>
      </c>
      <c r="BU509" s="1">
        <v>1</v>
      </c>
      <c r="BV509" s="1" t="s">
        <v>1039</v>
      </c>
      <c r="BW509" s="1" t="s">
        <v>1009</v>
      </c>
      <c r="BX509" s="1"/>
      <c r="BY509" t="str">
        <f>_xlfn.XLOOKUP($B509,Img_lookup!A:A,Img_lookup!B:B, "Not available")</f>
        <v>2fcfaa84-d089-4f09-8f3b-143c4eba12f2</v>
      </c>
      <c r="BZ509" t="str">
        <f>_xlfn.XLOOKUP($B509,Img_lookup!A:A,Img_lookup!C:C, "Not available")</f>
        <v>CBG Heritage Gdn Buttercup Fam Bed - Delphinium 'Magic Fountains', Trollius 'Golden Queen', Clematis recta 'Purpurea' 150620</v>
      </c>
      <c r="CA509" t="str">
        <f>_xlfn.XLOOKUP($B509,Img_lookup!A:A,Img_lookup!D:D, "Not available")</f>
        <v>cultivar413</v>
      </c>
      <c r="CB509" t="str">
        <f>_xlfn.XLOOKUP($B509,Img_lookup!A:A,Img_lookup!E:E, "https://imgur.com/aT5wafe")</f>
        <v>https://api.openverse.engineering/v1/images/2fcfaa84-d089-4f09-8f3b-143c4eba12f2/thumb/</v>
      </c>
    </row>
    <row r="510" spans="1:80" ht="409.6" x14ac:dyDescent="0.15">
      <c r="A510" s="1" t="s">
        <v>375</v>
      </c>
      <c r="B510" s="1" t="s">
        <v>5939</v>
      </c>
      <c r="C510" s="1" t="s">
        <v>5940</v>
      </c>
      <c r="D510" s="1" t="s">
        <v>5941</v>
      </c>
      <c r="E510" s="1" t="s">
        <v>606</v>
      </c>
      <c r="F510" s="1" t="s">
        <v>156</v>
      </c>
      <c r="G510" s="1" t="s">
        <v>156</v>
      </c>
      <c r="H510" s="11" t="str">
        <f t="shared" si="231"/>
        <v>Perennial</v>
      </c>
      <c r="J510" s="1">
        <v>5</v>
      </c>
      <c r="L510" t="str" cm="1">
        <f t="array" ref="L510">_xlfn.IFS(J510+K510="", "Unknown", J510+K510&gt;3, "Large", J510+K510&gt;0.5, "Medium", J510+K510&gt;0, "Small")</f>
        <v>Large</v>
      </c>
      <c r="M510" s="1">
        <v>6</v>
      </c>
      <c r="N510" cm="1">
        <f t="array" ref="N510">IF($M510="",INDEX($M$2:$M$2176,MATCH(1,INDEX(($A$2:$A$2176=$A510)*($M$2:$M$2176&lt;&gt;""),0),0)),$M510)</f>
        <v>6</v>
      </c>
      <c r="O510" s="2" t="str">
        <f t="shared" si="218"/>
        <v>Seasonal outdoors</v>
      </c>
      <c r="P510" s="1" t="s">
        <v>5942</v>
      </c>
      <c r="R510" t="str">
        <f t="shared" si="222"/>
        <v>Medium</v>
      </c>
      <c r="T510" s="1"/>
      <c r="U510" s="1"/>
      <c r="V510" s="1" t="s">
        <v>109</v>
      </c>
      <c r="W510" s="6" t="str">
        <f t="shared" si="234"/>
        <v>9</v>
      </c>
      <c r="X510" t="str">
        <f t="shared" si="235"/>
        <v>September</v>
      </c>
      <c r="Y510" s="2" t="str">
        <f t="shared" si="236"/>
        <v>10</v>
      </c>
      <c r="Z510" s="2" t="str">
        <f t="shared" si="237"/>
        <v>October</v>
      </c>
      <c r="AA510" s="1" t="s">
        <v>907</v>
      </c>
      <c r="AB510" s="1" t="str">
        <f>IF(ISNUMBER(SEARCH("-",AA510)),TRIM(LEFT(AA510,FIND("-",AA510)-1)),AA510)</f>
        <v>10</v>
      </c>
      <c r="AC510" s="1" t="str">
        <f>IF(AB510="1", "January", IF(AB510="2", "February", IF(AB510="3", "March", IF(AB510="4", "April", IF(AB510="5", "May", IF(AB510="6", "June", IF(AB510="7", "July", IF(AB510="8", "August", IF(AB510="9", "September", IF(AB510="10", "October", IF(AB510="11", "November", IF(AB510="12", "December", "Other"))))))))))))</f>
        <v>October</v>
      </c>
      <c r="AD510" s="1" t="str">
        <f>IF(ISNUMBER(SEARCH("-",AA510)),TRIM(RIGHT(AA510,LEN(AA510)-SEARCH("-",AA510))),AA510)</f>
        <v>11</v>
      </c>
      <c r="AE510" s="1" t="str">
        <f>IF(AD510="1", "January", IF(AD510="2", "February", IF(AD510="3", "March", IF(AD510="4", "April", IF(AD510="5", "May", IF(AD510="6", "June", IF(AD510="7", "July", IF(AD510="8", "August", IF(AD510="9", "September", IF(AD510="10", "October", IF(AD510="11", "November", IF(AD510="12", "December", "Other"))))))))))))</f>
        <v>November</v>
      </c>
      <c r="AF510" s="16" t="s">
        <v>24015</v>
      </c>
      <c r="AG510" s="1" t="str">
        <f t="shared" si="208"/>
        <v xml:space="preserve">Seed </v>
      </c>
      <c r="AH510"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Internodal cuttings of soft to semi-ripe wood, late spring in sandy soil in a frame[200].
Layering of old stems in late winter or early spring[200].
Layering of current seasons growth in early summer[200].</v>
      </c>
      <c r="AI510" s="1" t="s">
        <v>5943</v>
      </c>
      <c r="AJ510" s="1" t="s">
        <v>23802</v>
      </c>
      <c r="AK510" s="1" t="s">
        <v>17104</v>
      </c>
      <c r="AL510" s="1" t="str">
        <f t="shared" si="219"/>
        <v>Unscented</v>
      </c>
      <c r="AM510" s="1" t="b">
        <v>0</v>
      </c>
      <c r="AN510" s="1" t="b">
        <v>0</v>
      </c>
      <c r="AO510" s="1" t="b">
        <v>0</v>
      </c>
      <c r="AP510" s="5" t="s">
        <v>28</v>
      </c>
      <c r="AQ510" s="5" t="str">
        <f t="shared" si="210"/>
        <v>Light, Medium, Heavy</v>
      </c>
      <c r="AR510" s="1" t="s">
        <v>10</v>
      </c>
      <c r="AS510" s="1" t="str">
        <f t="shared" si="220"/>
        <v>None, Partial</v>
      </c>
      <c r="AT510" s="1" t="str">
        <f t="shared" si="211"/>
        <v>Partial, Full</v>
      </c>
      <c r="AU510" s="1" t="s">
        <v>29</v>
      </c>
      <c r="AV510" s="1" t="str">
        <f t="shared" si="212"/>
        <v>Moist</v>
      </c>
      <c r="AW510" s="1" t="s">
        <v>12</v>
      </c>
      <c r="AX510" s="1" t="str">
        <f t="shared" si="213"/>
        <v>Acid, Neutral, Alkaline</v>
      </c>
      <c r="AY510" s="1" t="b">
        <v>0</v>
      </c>
      <c r="AZ510" s="1" t="b">
        <v>1</v>
      </c>
      <c r="BA510" s="1" t="b">
        <v>0</v>
      </c>
      <c r="BC510" t="str">
        <f t="shared" si="214"/>
        <v>FALSE</v>
      </c>
      <c r="BE510" t="str">
        <f t="shared" si="215"/>
        <v>FALSE</v>
      </c>
      <c r="BF510" s="1" t="b">
        <v>0</v>
      </c>
      <c r="BG510" s="1" t="b">
        <v>0</v>
      </c>
      <c r="BH510" s="1" t="b">
        <v>0</v>
      </c>
      <c r="BJ510" s="1" t="str">
        <f t="shared" si="216"/>
        <v>FALSE</v>
      </c>
      <c r="BL510" t="str">
        <f t="shared" si="217"/>
        <v>FALSE</v>
      </c>
      <c r="BM510" s="1" t="b">
        <v>0</v>
      </c>
      <c r="BN510" s="1" t="b">
        <v>0</v>
      </c>
      <c r="BO510" s="1">
        <f t="shared" si="221"/>
        <v>4</v>
      </c>
      <c r="BP510" s="1" t="s">
        <v>31</v>
      </c>
      <c r="BQ510" s="1" cm="1">
        <f t="array" ref="BQ510">_xlfn.IFS(BP510="None Known",0, LEN(BP510)&gt;500, 5,LEN(BP510)&gt;400, 4, LEN(BP510)&gt;300, 3, LEN(BP510)&gt;200, 2, LEN(BP510)&gt;1, 1)</f>
        <v>0</v>
      </c>
      <c r="BR510" s="1" t="s">
        <v>5944</v>
      </c>
      <c r="BS510" s="1">
        <v>1</v>
      </c>
      <c r="BT510" s="1" t="s">
        <v>5945</v>
      </c>
      <c r="BU510" s="1">
        <v>1</v>
      </c>
      <c r="BV510" s="1" t="s">
        <v>431</v>
      </c>
      <c r="BW510" s="1" t="s">
        <v>1009</v>
      </c>
      <c r="BX510" s="1"/>
      <c r="BY510" t="str">
        <f>_xlfn.XLOOKUP($B510,Img_lookup!A:A,Img_lookup!B:B, "Not available")</f>
        <v>d947852a-1b91-4b7f-97e4-45157f1a833b</v>
      </c>
      <c r="BZ510" t="str">
        <f>_xlfn.XLOOKUP($B510,Img_lookup!A:A,Img_lookup!C:C, "Not available")</f>
        <v>Clematis terniflora</v>
      </c>
      <c r="CA510" t="str">
        <f>_xlfn.XLOOKUP($B510,Img_lookup!A:A,Img_lookup!D:D, "Not available")</f>
        <v>coniferconifer</v>
      </c>
      <c r="CB510" t="str">
        <f>_xlfn.XLOOKUP($B510,Img_lookup!A:A,Img_lookup!E:E, "https://imgur.com/aT5wafe")</f>
        <v>https://api.openverse.engineering/v1/images/d947852a-1b91-4b7f-97e4-45157f1a833b/thumb/</v>
      </c>
    </row>
    <row r="511" spans="1:80" ht="409.6" x14ac:dyDescent="0.15">
      <c r="A511" s="1" t="s">
        <v>375</v>
      </c>
      <c r="B511" s="1" t="s">
        <v>13188</v>
      </c>
      <c r="C511" s="1" t="s">
        <v>13189</v>
      </c>
      <c r="E511" s="1" t="s">
        <v>13190</v>
      </c>
      <c r="F511" s="1" t="s">
        <v>156</v>
      </c>
      <c r="G511" s="1" t="s">
        <v>156</v>
      </c>
      <c r="H511" s="11" t="str">
        <f t="shared" si="231"/>
        <v>Perennial</v>
      </c>
      <c r="I511" s="1" t="s">
        <v>17107</v>
      </c>
      <c r="J511" s="1">
        <v>15</v>
      </c>
      <c r="K511" s="1">
        <v>15</v>
      </c>
      <c r="L511" t="str" cm="1">
        <f t="array" ref="L511">_xlfn.IFS(J511+K511="", "Unknown", J511+K511&gt;3, "Large", J511+K511&gt;0.5, "Medium", J511+K511&gt;0, "Small")</f>
        <v>Large</v>
      </c>
      <c r="M511" s="1">
        <v>4</v>
      </c>
      <c r="N511" cm="1">
        <f t="array" ref="N511">IF($M511="",INDEX($M$2:$M$2176,MATCH(1,INDEX(($A$2:$A$2176=$A511)*($M$2:$M$2176&lt;&gt;""),0),0)),$M511)</f>
        <v>4</v>
      </c>
      <c r="O511" s="2" t="str">
        <f t="shared" si="218"/>
        <v>Hardy to cold</v>
      </c>
      <c r="P511" s="1" t="s">
        <v>13191</v>
      </c>
      <c r="Q511" s="1" t="s">
        <v>17109</v>
      </c>
      <c r="R511" t="str">
        <f t="shared" si="222"/>
        <v>Fast</v>
      </c>
      <c r="T511" s="1"/>
      <c r="U511" s="1"/>
      <c r="V511" s="1" t="s">
        <v>108</v>
      </c>
      <c r="W511" s="6" t="str">
        <f t="shared" si="234"/>
        <v>7</v>
      </c>
      <c r="X511" t="str">
        <f t="shared" si="235"/>
        <v>July</v>
      </c>
      <c r="Y511" s="2" t="str">
        <f t="shared" si="236"/>
        <v>9</v>
      </c>
      <c r="Z511" s="2" t="str">
        <f t="shared" si="237"/>
        <v>September</v>
      </c>
      <c r="AA511" s="1" t="s">
        <v>13063</v>
      </c>
      <c r="AB511" s="1" t="str">
        <f>IF(ISNUMBER(SEARCH("-",AA511)),TRIM(LEFT(AA511,FIND("-",AA511)-1)),AA511)</f>
        <v>10</v>
      </c>
      <c r="AC511" s="1" t="str">
        <f>IF(AB511="1", "January", IF(AB511="2", "February", IF(AB511="3", "March", IF(AB511="4", "April", IF(AB511="5", "May", IF(AB511="6", "June", IF(AB511="7", "July", IF(AB511="8", "August", IF(AB511="9", "September", IF(AB511="10", "October", IF(AB511="11", "November", IF(AB511="12", "December", "Other"))))))))))))</f>
        <v>October</v>
      </c>
      <c r="AD511" s="1" t="str">
        <f>IF(ISNUMBER(SEARCH("-",AA511)),TRIM(RIGHT(AA511,LEN(AA511)-SEARCH("-",AA511))),AA511)</f>
        <v>1</v>
      </c>
      <c r="AE511" s="1" t="str">
        <f>IF(AD511="1", "January", IF(AD511="2", "February", IF(AD511="3", "March", IF(AD511="4", "April", IF(AD511="5", "May", IF(AD511="6", "June", IF(AD511="7", "July", IF(AD511="8", "August", IF(AD511="9", "September", IF(AD511="10", "October", IF(AD511="11", "November", IF(AD511="12", "December", "Other"))))))))))))</f>
        <v>January</v>
      </c>
      <c r="AF511" s="16" t="s">
        <v>24016</v>
      </c>
      <c r="AG511" s="1" t="str">
        <f t="shared" si="208"/>
        <v xml:space="preserve">Seed </v>
      </c>
      <c r="AH511" s="2" t="str">
        <f t="shared" si="209"/>
        <v>Best sown as soon as it is ripe in a cold frame[164, 200]. Sow stored seed as soon as it is obtained in a cold frame. Pre-soak the seed for 12 hours in warm water and remove as much of the tail and outer coat as possible[164]. A period of cold stratification is beneficial[164]. The seed germinates in 1 - 9 months or more at 20�c[164]. Prick out the seedlings into individual pots when they are large enough to handle and grow them on in a cold frame for their first winter. Plant out in late spring or early summer, after the last expected frosts.
Cuttings of half-ripe wood, taken between nodes, July/August in a frame[1].
Internodal cuttings of soft to semi-ripe wood, late spring in sandy soil in a frame.
Layering of old stems in late winter or early spring[200].
Layering of current seasons growth in early summer[200].</v>
      </c>
      <c r="AI511" s="1" t="s">
        <v>13192</v>
      </c>
      <c r="AJ511" s="1" t="s">
        <v>23802</v>
      </c>
      <c r="AK511" s="1" t="s">
        <v>17104</v>
      </c>
      <c r="AL511" s="1" t="str">
        <f t="shared" si="219"/>
        <v>Scented</v>
      </c>
      <c r="AM511" s="1" t="b">
        <v>1</v>
      </c>
      <c r="AN511" s="1" t="b">
        <v>1</v>
      </c>
      <c r="AO511" s="1" t="b">
        <v>0</v>
      </c>
      <c r="AP511" s="5" t="s">
        <v>28</v>
      </c>
      <c r="AQ511" s="5" t="str">
        <f t="shared" si="210"/>
        <v>Light, Medium, Heavy</v>
      </c>
      <c r="AR511" s="1" t="s">
        <v>10</v>
      </c>
      <c r="AS511" s="1" t="str">
        <f t="shared" si="220"/>
        <v>None, Partial</v>
      </c>
      <c r="AT511" s="1" t="str">
        <f t="shared" si="211"/>
        <v>Partial, Full</v>
      </c>
      <c r="AU511" s="1" t="s">
        <v>29</v>
      </c>
      <c r="AV511" s="1" t="str">
        <f t="shared" si="212"/>
        <v>Moist</v>
      </c>
      <c r="AW511" s="1" t="s">
        <v>12</v>
      </c>
      <c r="AX511" s="1" t="str">
        <f t="shared" si="213"/>
        <v>Acid, Neutral, Alkaline</v>
      </c>
      <c r="AY511" s="1" t="b">
        <v>0</v>
      </c>
      <c r="AZ511" s="1" t="b">
        <v>1</v>
      </c>
      <c r="BA511" s="1" t="b">
        <v>0</v>
      </c>
      <c r="BC511" t="str">
        <f t="shared" si="214"/>
        <v>FALSE</v>
      </c>
      <c r="BE511" t="str">
        <f t="shared" si="215"/>
        <v>FALSE</v>
      </c>
      <c r="BF511" s="1" t="b">
        <v>0</v>
      </c>
      <c r="BG511" s="1" t="b">
        <v>0</v>
      </c>
      <c r="BH511" s="1" t="b">
        <v>0</v>
      </c>
      <c r="BJ511" s="1" t="str">
        <f t="shared" si="216"/>
        <v>FALSE</v>
      </c>
      <c r="BL511" t="str">
        <f t="shared" si="217"/>
        <v>FALSE</v>
      </c>
      <c r="BM511" s="1" t="b">
        <v>0</v>
      </c>
      <c r="BN511" s="1" t="b">
        <v>0</v>
      </c>
      <c r="BO511" s="1">
        <f t="shared" si="221"/>
        <v>6</v>
      </c>
      <c r="BP511" s="1" t="s">
        <v>13193</v>
      </c>
      <c r="BQ511" s="1" cm="1">
        <f t="array" ref="BQ511">_xlfn.IFS(BP511="None Known",0, LEN(BP511)&gt;500, 5,LEN(BP511)&gt;400, 4, LEN(BP511)&gt;300, 3, LEN(BP511)&gt;200, 2, LEN(BP511)&gt;1, 1)</f>
        <v>1</v>
      </c>
      <c r="BR511" s="1" t="s">
        <v>13194</v>
      </c>
      <c r="BS511" s="1">
        <v>1</v>
      </c>
      <c r="BT511" s="1" t="s">
        <v>13195</v>
      </c>
      <c r="BU511" s="1">
        <v>2</v>
      </c>
      <c r="BV511" s="1" t="s">
        <v>13196</v>
      </c>
      <c r="BW511" s="1" t="s">
        <v>13197</v>
      </c>
      <c r="BX511" s="1"/>
      <c r="BY511" t="str">
        <f>_xlfn.XLOOKUP($B511,Img_lookup!A:A,Img_lookup!B:B, "Not available")</f>
        <v>33d5cf4f-9574-4b1e-992a-673529a5e5b4</v>
      </c>
      <c r="BZ511" t="str">
        <f>_xlfn.XLOOKUP($B511,Img_lookup!A:A,Img_lookup!C:C, "Not available")</f>
        <v>Gew√∂hnliche Waldrebe, L√ºln, Ulischwidn oder Ni√´le (Clematis vitalba) in der Aubinger Lohe, M√ºnchen - Ordinary clematis (Clematis vitalba) in Munich.</v>
      </c>
      <c r="CA511" t="str">
        <f>_xlfn.XLOOKUP($B511,Img_lookup!A:A,Img_lookup!D:D, "Not available")</f>
        <v>Polybert49</v>
      </c>
      <c r="CB511" t="str">
        <f>_xlfn.XLOOKUP($B511,Img_lookup!A:A,Img_lookup!E:E, "https://imgur.com/aT5wafe")</f>
        <v>https://api.openverse.engineering/v1/images/33d5cf4f-9574-4b1e-992a-673529a5e5b4/thumb/</v>
      </c>
    </row>
    <row r="512" spans="1:80" ht="13" x14ac:dyDescent="0.15">
      <c r="A512" s="1" t="s">
        <v>941</v>
      </c>
      <c r="B512" s="1" t="s">
        <v>9288</v>
      </c>
      <c r="E512" s="1" t="s">
        <v>9289</v>
      </c>
      <c r="F512" s="1" t="s">
        <v>85</v>
      </c>
      <c r="G512" s="1" t="s">
        <v>85</v>
      </c>
      <c r="H512" s="11" t="str">
        <f t="shared" si="231"/>
        <v>Annual</v>
      </c>
      <c r="J512" s="1">
        <v>0.5</v>
      </c>
      <c r="L512" t="str" cm="1">
        <f t="array" ref="L512">_xlfn.IFS(J512+K512="", "Unknown", J512+K512&gt;3, "Large", J512+K512&gt;0.5, "Medium", J512+K512&gt;0, "Small")</f>
        <v>Small</v>
      </c>
      <c r="N512" cm="1">
        <f t="array" ref="N512">IF($M512="",INDEX($M$2:$M$2176,MATCH(1,INDEX(($A$2:$A$2176=$A512)*($M$2:$M$2176&lt;&gt;""),0),0)),$M512)</f>
        <v>8</v>
      </c>
      <c r="O512" s="2" t="str">
        <f t="shared" si="218"/>
        <v>Grown indoors</v>
      </c>
      <c r="P512" s="1" t="s">
        <v>9290</v>
      </c>
      <c r="R512" t="str">
        <f t="shared" si="222"/>
        <v>Medium</v>
      </c>
      <c r="S512" s="1" t="s">
        <v>936</v>
      </c>
      <c r="T512" s="1" t="str">
        <f>LEFT(S512,FIND("-",S512)-1)</f>
        <v xml:space="preserve">5 </v>
      </c>
      <c r="U512" s="1" t="str">
        <f>RIGHT(S512,FIND("-",S512)-1)</f>
        <v>10</v>
      </c>
      <c r="W512"/>
      <c r="AF512" s="1" t="s">
        <v>24390</v>
      </c>
      <c r="AG512" s="1" t="str">
        <f t="shared" si="208"/>
        <v xml:space="preserve">Seed </v>
      </c>
      <c r="AH512" s="2" t="str">
        <f t="shared" si="209"/>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I512" s="1" t="s">
        <v>9291</v>
      </c>
      <c r="AK512" s="1" t="s">
        <v>17104</v>
      </c>
      <c r="AL512" s="1" t="str">
        <f t="shared" si="219"/>
        <v>Unscented</v>
      </c>
      <c r="AM512" s="1" t="b">
        <v>0</v>
      </c>
      <c r="AN512" s="1" t="b">
        <v>0</v>
      </c>
      <c r="AO512" s="1" t="b">
        <v>0</v>
      </c>
      <c r="AP512" s="5" t="s">
        <v>54</v>
      </c>
      <c r="AQ512" s="5" t="str">
        <f t="shared" si="210"/>
        <v>Light, Medium</v>
      </c>
      <c r="AR512" s="1" t="s">
        <v>30</v>
      </c>
      <c r="AS512" s="1" t="str">
        <f t="shared" si="220"/>
        <v>None</v>
      </c>
      <c r="AT512" s="1" t="str">
        <f t="shared" si="211"/>
        <v>Full</v>
      </c>
      <c r="AU512" s="1" t="s">
        <v>11</v>
      </c>
      <c r="AV512" s="1" t="str">
        <f t="shared" si="212"/>
        <v>Dry, Moist</v>
      </c>
      <c r="AW512" s="1" t="s">
        <v>12</v>
      </c>
      <c r="AX512" s="1" t="str">
        <f t="shared" si="213"/>
        <v>Acid, Neutral, Alkaline</v>
      </c>
      <c r="AY512" s="1" t="b">
        <v>0</v>
      </c>
      <c r="AZ512" s="1" t="b">
        <v>0</v>
      </c>
      <c r="BA512" s="1" t="b">
        <v>0</v>
      </c>
      <c r="BC512" t="str">
        <f t="shared" si="214"/>
        <v>FALSE</v>
      </c>
      <c r="BE512" t="str">
        <f t="shared" si="215"/>
        <v>FALSE</v>
      </c>
      <c r="BF512" s="1" t="b">
        <v>0</v>
      </c>
      <c r="BG512" s="1" t="b">
        <v>0</v>
      </c>
      <c r="BH512" s="1" t="b">
        <v>0</v>
      </c>
      <c r="BI512" s="1" t="s">
        <v>77</v>
      </c>
      <c r="BJ512" s="1" t="str">
        <f t="shared" si="216"/>
        <v>TRUE</v>
      </c>
      <c r="BL512" t="str">
        <f t="shared" si="217"/>
        <v>FALSE</v>
      </c>
      <c r="BM512" s="1" t="b">
        <v>0</v>
      </c>
      <c r="BN512" s="1" t="b">
        <v>0</v>
      </c>
      <c r="BO512" s="1">
        <f t="shared" si="221"/>
        <v>7</v>
      </c>
      <c r="BP512" s="1" t="s">
        <v>31</v>
      </c>
      <c r="BQ512" s="1" cm="1">
        <f t="array" ref="BQ512">_xlfn.IFS(BP512="None Known",0, LEN(BP512)&gt;500, 5,LEN(BP512)&gt;400, 4, LEN(BP512)&gt;300, 3, LEN(BP512)&gt;200, 2, LEN(BP512)&gt;1, 1)</f>
        <v>0</v>
      </c>
      <c r="BR512" s="1" t="s">
        <v>9292</v>
      </c>
      <c r="BS512" s="1">
        <v>2</v>
      </c>
      <c r="BT512" s="1" t="s">
        <v>9293</v>
      </c>
      <c r="BU512" s="1">
        <v>1</v>
      </c>
      <c r="BV512" s="1" t="s">
        <v>2363</v>
      </c>
      <c r="BW512" s="1" t="s">
        <v>31</v>
      </c>
      <c r="BX512" s="1"/>
      <c r="BY512" t="str">
        <f>_xlfn.XLOOKUP($B512,Img_lookup!A:A,Img_lookup!B:B, "Not available")</f>
        <v>ef2bfdcf-ac87-4960-80e0-ee95f8a25532</v>
      </c>
      <c r="BZ512" t="str">
        <f>_xlfn.XLOOKUP($B512,Img_lookup!A:A,Img_lookup!C:C, "Not available")</f>
        <v>Cleome monophylla L.</v>
      </c>
      <c r="CA512" t="str">
        <f>_xlfn.XLOOKUP($B512,Img_lookup!A:A,Img_lookup!D:D, "Not available")</f>
        <v>A. G. Bagshawe</v>
      </c>
      <c r="CB512" t="str">
        <f>_xlfn.XLOOKUP($B512,Img_lookup!A:A,Img_lookup!E:E, "https://imgur.com/aT5wafe")</f>
        <v>https://api.openverse.engineering/v1/images/ef2bfdcf-ac87-4960-80e0-ee95f8a25532/thumb/</v>
      </c>
    </row>
    <row r="513" spans="1:80" ht="409.6" x14ac:dyDescent="0.15">
      <c r="A513" s="1" t="s">
        <v>941</v>
      </c>
      <c r="B513" s="1" t="s">
        <v>10394</v>
      </c>
      <c r="C513" s="1" t="s">
        <v>10395</v>
      </c>
      <c r="D513" s="1" t="s">
        <v>10396</v>
      </c>
      <c r="E513" s="1" t="s">
        <v>10397</v>
      </c>
      <c r="F513" s="1" t="s">
        <v>85</v>
      </c>
      <c r="G513" s="1" t="s">
        <v>85</v>
      </c>
      <c r="H513" s="11" t="str">
        <f t="shared" si="231"/>
        <v>Annual</v>
      </c>
      <c r="J513" s="1">
        <v>1</v>
      </c>
      <c r="L513" t="str" cm="1">
        <f t="array" ref="L513">_xlfn.IFS(J513+K513="", "Unknown", J513+K513&gt;3, "Large", J513+K513&gt;0.5, "Medium", J513+K513&gt;0, "Small")</f>
        <v>Medium</v>
      </c>
      <c r="N513" cm="1">
        <f t="array" ref="N513">IF($M513="",INDEX($M$2:$M$2176,MATCH(1,INDEX(($A$2:$A$2176=$A513)*($M$2:$M$2176&lt;&gt;""),0),0)),$M513)</f>
        <v>8</v>
      </c>
      <c r="O513" s="2" t="str">
        <f t="shared" si="218"/>
        <v>Grown indoors</v>
      </c>
      <c r="P513" s="1" t="s">
        <v>10398</v>
      </c>
      <c r="R513" t="str">
        <f t="shared" si="222"/>
        <v>Medium</v>
      </c>
      <c r="T513" s="1"/>
      <c r="U513" s="1"/>
      <c r="V513" s="1" t="s">
        <v>51</v>
      </c>
      <c r="W513" s="6" t="str">
        <f>IF(ISNUMBER(SEARCH("-",V513)),TRIM(LEFT(V513,FIND("-",V513)-1)),V513)</f>
        <v>7</v>
      </c>
      <c r="X513" t="str">
        <f>IF(W513="1", "January", IF(W513="2", "February", IF(W513="3", "March", IF(W513="4", "April", IF(W513="5", "May", IF(W513="6", "June", IF(W513="7", "July", IF(W513="8", "August", IF(W513="9", "September", IF(W513="10", "October", IF(W513="11", "November", IF(W513="12", "December", "Other"))))))))))))</f>
        <v>July</v>
      </c>
      <c r="Y513" s="2" t="str">
        <f>IF(ISNUMBER(SEARCH("-",V513)),TRIM(RIGHT(V513,LEN(V513)-SEARCH("-",V513))),V513)</f>
        <v>8</v>
      </c>
      <c r="Z513" s="2" t="str">
        <f>IF(Y513="1", "January", IF(Y513="2", "February", IF(Y513="3", "March", IF(Y513="4", "April", IF(Y513="5", "May", IF(Y513="6", "June", IF(Y513="7", "July", IF(Y513="8", "August", IF(Y513="9", "September", IF(Y513="10", "October", IF(Y513="11", "November", IF(Y513="12", "December", "Other"))))))))))))</f>
        <v>August</v>
      </c>
      <c r="AF513" s="1" t="s">
        <v>24390</v>
      </c>
      <c r="AG513" s="1" t="str">
        <f t="shared" si="208"/>
        <v xml:space="preserve">Seed </v>
      </c>
      <c r="AH513" s="2" t="str">
        <f t="shared" si="209"/>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I513" s="1" t="s">
        <v>10399</v>
      </c>
      <c r="AJ513" s="1" t="s">
        <v>26</v>
      </c>
      <c r="AK513" s="1" t="s">
        <v>17104</v>
      </c>
      <c r="AL513" s="1" t="str">
        <f t="shared" si="219"/>
        <v>Unscented</v>
      </c>
      <c r="AM513" s="1" t="b">
        <v>0</v>
      </c>
      <c r="AN513" s="1" t="b">
        <v>0</v>
      </c>
      <c r="AO513" s="1" t="b">
        <v>0</v>
      </c>
      <c r="AP513" s="5" t="s">
        <v>54</v>
      </c>
      <c r="AQ513" s="5" t="str">
        <f t="shared" si="210"/>
        <v>Light, Medium</v>
      </c>
      <c r="AR513" s="1" t="s">
        <v>10</v>
      </c>
      <c r="AS513" s="1" t="str">
        <f t="shared" si="220"/>
        <v>None, Partial</v>
      </c>
      <c r="AT513" s="1" t="str">
        <f t="shared" si="211"/>
        <v>Partial, Full</v>
      </c>
      <c r="AU513" s="1" t="s">
        <v>11</v>
      </c>
      <c r="AV513" s="1" t="str">
        <f t="shared" si="212"/>
        <v>Dry, Moist</v>
      </c>
      <c r="AW513" s="1" t="s">
        <v>12</v>
      </c>
      <c r="AX513" s="1" t="str">
        <f t="shared" si="213"/>
        <v>Acid, Neutral, Alkaline</v>
      </c>
      <c r="AY513" s="1" t="b">
        <v>0</v>
      </c>
      <c r="AZ513" s="1" t="b">
        <v>0</v>
      </c>
      <c r="BA513" s="1" t="b">
        <v>0</v>
      </c>
      <c r="BC513" t="str">
        <f t="shared" si="214"/>
        <v>FALSE</v>
      </c>
      <c r="BE513" t="str">
        <f t="shared" si="215"/>
        <v>FALSE</v>
      </c>
      <c r="BF513" s="1" t="b">
        <v>0</v>
      </c>
      <c r="BG513" s="1" t="b">
        <v>0</v>
      </c>
      <c r="BH513" s="1" t="b">
        <v>0</v>
      </c>
      <c r="BI513" s="1" t="s">
        <v>77</v>
      </c>
      <c r="BJ513" s="1" t="str">
        <f t="shared" si="216"/>
        <v>TRUE</v>
      </c>
      <c r="BL513" t="str">
        <f t="shared" si="217"/>
        <v>FALSE</v>
      </c>
      <c r="BM513" s="1" t="b">
        <v>0</v>
      </c>
      <c r="BN513" s="1" t="b">
        <v>1</v>
      </c>
      <c r="BO513" s="1">
        <f t="shared" si="221"/>
        <v>12</v>
      </c>
      <c r="BP513" s="1" t="s">
        <v>10400</v>
      </c>
      <c r="BQ513" s="1" cm="1">
        <f t="array" ref="BQ513">_xlfn.IFS(BP513="None Known",0, LEN(BP513)&gt;500, 5,LEN(BP513)&gt;400, 4, LEN(BP513)&gt;300, 3, LEN(BP513)&gt;200, 2, LEN(BP513)&gt;1, 1)</f>
        <v>5</v>
      </c>
      <c r="BR513" s="16" t="s">
        <v>24866</v>
      </c>
      <c r="BS513" s="1">
        <v>2</v>
      </c>
      <c r="BT513" s="1" t="s">
        <v>10401</v>
      </c>
      <c r="BU513" s="1">
        <v>1</v>
      </c>
      <c r="BV513" s="1" t="s">
        <v>465</v>
      </c>
      <c r="BW513" s="1" t="s">
        <v>31</v>
      </c>
      <c r="BX513" s="1"/>
      <c r="BY513" t="str">
        <f>_xlfn.XLOOKUP($B513,Img_lookup!A:A,Img_lookup!B:B, "Not available")</f>
        <v>5dac942d-4cf4-4a11-b777-15a05cc5f96b</v>
      </c>
      <c r="BZ513" t="str">
        <f>_xlfn.XLOOKUP($B513,Img_lookup!A:A,Img_lookup!C:C, "Not available")</f>
        <v>Cleome serrulata</v>
      </c>
      <c r="CA513" t="str">
        <f>_xlfn.XLOOKUP($B513,Img_lookup!A:A,Img_lookup!D:D, "Not available")</f>
        <v>amywashuta</v>
      </c>
      <c r="CB513" t="str">
        <f>_xlfn.XLOOKUP($B513,Img_lookup!A:A,Img_lookup!E:E, "https://imgur.com/aT5wafe")</f>
        <v>https://api.openverse.engineering/v1/images/5dac942d-4cf4-4a11-b777-15a05cc5f96b/thumb/</v>
      </c>
    </row>
    <row r="514" spans="1:80" ht="13" x14ac:dyDescent="0.15">
      <c r="A514" s="1" t="s">
        <v>941</v>
      </c>
      <c r="B514" s="1" t="s">
        <v>6508</v>
      </c>
      <c r="C514" s="1" t="s">
        <v>6509</v>
      </c>
      <c r="E514" s="1" t="s">
        <v>824</v>
      </c>
      <c r="F514" s="1" t="s">
        <v>85</v>
      </c>
      <c r="G514" s="1" t="s">
        <v>85</v>
      </c>
      <c r="H514" s="11" t="str">
        <f t="shared" si="231"/>
        <v>Annual</v>
      </c>
      <c r="J514" s="1">
        <v>1.5</v>
      </c>
      <c r="L514" t="str" cm="1">
        <f t="array" ref="L514">_xlfn.IFS(J514+K514="", "Unknown", J514+K514&gt;3, "Large", J514+K514&gt;0.5, "Medium", J514+K514&gt;0, "Small")</f>
        <v>Medium</v>
      </c>
      <c r="N514" cm="1">
        <f t="array" ref="N514">IF($M514="",INDEX($M$2:$M$2176,MATCH(1,INDEX(($A$2:$A$2176=$A514)*($M$2:$M$2176&lt;&gt;""),0),0)),$M514)</f>
        <v>8</v>
      </c>
      <c r="O514" s="2" t="str">
        <f t="shared" si="218"/>
        <v>Grown indoors</v>
      </c>
      <c r="P514" s="1" t="s">
        <v>6510</v>
      </c>
      <c r="R514" t="str">
        <f t="shared" si="222"/>
        <v>Medium</v>
      </c>
      <c r="W514"/>
      <c r="AF514" s="1" t="s">
        <v>24390</v>
      </c>
      <c r="AG514" s="1" t="str">
        <f t="shared" ref="AG514:AG577" si="238">LEFT(AF514,FIND("-",AF514)-1)</f>
        <v xml:space="preserve">Seed </v>
      </c>
      <c r="AH514" s="2" t="str">
        <f t="shared" ref="AH514:AH577" si="239">RIGHT(AF514,LEN(AF514)-FIND("-",AF514)-1)</f>
        <v>Surface sow or only lightly cover the seed in spring in a greenhouse[164]. The seed usually germinates in 5 - 14 days at 25�c[164]. When large enough to handle, prick the seedlings out into individual pots and plant them out in late spring. Day time temperatures below 20�c depress germination but a night time fall to 20� is necessary[164].</v>
      </c>
      <c r="AI514" s="1" t="s">
        <v>6511</v>
      </c>
      <c r="AK514" s="1" t="s">
        <v>17104</v>
      </c>
      <c r="AL514" s="1" t="str">
        <f t="shared" si="219"/>
        <v>Unscented</v>
      </c>
      <c r="AM514" s="1" t="b">
        <v>0</v>
      </c>
      <c r="AN514" s="1" t="b">
        <v>0</v>
      </c>
      <c r="AO514" s="1" t="b">
        <v>0</v>
      </c>
      <c r="AP514" s="5" t="s">
        <v>54</v>
      </c>
      <c r="AQ514" s="5" t="str">
        <f t="shared" ref="AQ514:AQ577" si="240">IF(AP514="L", "Light", IF(AP514="M", "Medium", IF(AP514="H", "Heavy", IF(AP514="LM", "Light, Medium", IF(AP514="MH", "Medium, Heavy", IF(AP514="LMH", "Light, Medium, Heavy", ""))))))</f>
        <v>Light, Medium</v>
      </c>
      <c r="AR514" s="1" t="s">
        <v>30</v>
      </c>
      <c r="AS514" s="1" t="str">
        <f t="shared" si="220"/>
        <v>None</v>
      </c>
      <c r="AT514" s="1" t="str">
        <f t="shared" ref="AT514:AT577" si="241">IF(AR514="N", "Full", IF(AR514="S", "Partial", IF(AR514="F", "None", IF(AR514="SN", "Partial, Full", IF(AR514="NP", "None, Partial", IF(AR514="FSN", "None, Partial, Full", ""))))))</f>
        <v>Full</v>
      </c>
      <c r="AU514" s="1" t="s">
        <v>11</v>
      </c>
      <c r="AV514" s="1" t="str">
        <f t="shared" ref="AV514:AV577" si="242">IF(AU514="D", "Dry", IF(AU514="M", "Moist", IF(AU514="We", "Wet/Water", IF(AU514="Wa", "Wet/Water", IF(AU514="WeWa", "Wet/Water", IF(AU514="DM", "Dry, Moist", IF(AU514="DMWe", "Dry, Moist, Wet/Water", IF(AU514="MWe", "Moist, Wet/Water", IF(AU514="MWeWa", "Moist, Wet/Water", IF(AU514="WeM", "Moist, Wet/Water",""))))))))))</f>
        <v>Dry, Moist</v>
      </c>
      <c r="AW514" s="1" t="s">
        <v>12</v>
      </c>
      <c r="AX514" s="1" t="str">
        <f t="shared" ref="AX514:AX577" si="243">IF(AW514="A", "Acid", IF(AW514="N", "Neutral", IF(AW514="B", "Alkaline", IF(AW514="AN", "Acid, Neutral", IF(AW514="NB", "Neutral, Alkaline", IF(AW514="ANB", "Acid, Neutral, Alkaline", ""))))))</f>
        <v>Acid, Neutral, Alkaline</v>
      </c>
      <c r="AY514" s="1" t="b">
        <v>0</v>
      </c>
      <c r="AZ514" s="1" t="b">
        <v>0</v>
      </c>
      <c r="BA514" s="1" t="b">
        <v>0</v>
      </c>
      <c r="BC514" t="str">
        <f t="shared" ref="BC514:BC577" si="244">IF(BB514="M", "TRUE", IF(BB514="W", "TRUE", "FALSE"))</f>
        <v>FALSE</v>
      </c>
      <c r="BE514" t="str">
        <f t="shared" ref="BE514:BE577" si="245">IF(BD514="Y", "TRUE", "FALSE")</f>
        <v>FALSE</v>
      </c>
      <c r="BF514" s="1" t="b">
        <v>0</v>
      </c>
      <c r="BG514" s="1" t="b">
        <v>0</v>
      </c>
      <c r="BH514" s="1" t="b">
        <v>0</v>
      </c>
      <c r="BI514" s="1" t="s">
        <v>77</v>
      </c>
      <c r="BJ514" s="1" t="str">
        <f t="shared" ref="BJ514:BJ577" si="246">IF(BI514="Y", "TRUE", "FALSE")</f>
        <v>TRUE</v>
      </c>
      <c r="BL514" t="str">
        <f t="shared" ref="BL514:BL577" si="247">IF(BK514="Y", "TRUE", "FALSE")</f>
        <v>FALSE</v>
      </c>
      <c r="BM514" s="1" t="b">
        <v>0</v>
      </c>
      <c r="BN514" s="1" t="b">
        <v>0</v>
      </c>
      <c r="BO514" s="1">
        <f t="shared" si="221"/>
        <v>8</v>
      </c>
      <c r="BP514" s="1" t="s">
        <v>31</v>
      </c>
      <c r="BQ514" s="1" cm="1">
        <f t="array" ref="BQ514">_xlfn.IFS(BP514="None Known",0, LEN(BP514)&gt;500, 5,LEN(BP514)&gt;400, 4, LEN(BP514)&gt;300, 3, LEN(BP514)&gt;200, 2, LEN(BP514)&gt;1, 1)</f>
        <v>0</v>
      </c>
      <c r="BR514" s="1" t="s">
        <v>6512</v>
      </c>
      <c r="BS514" s="1">
        <v>2</v>
      </c>
      <c r="BT514" s="1" t="s">
        <v>6513</v>
      </c>
      <c r="BU514" s="1">
        <v>2</v>
      </c>
      <c r="BV514" s="1" t="s">
        <v>6514</v>
      </c>
      <c r="BW514" s="1" t="s">
        <v>31</v>
      </c>
      <c r="BX514" s="1"/>
      <c r="BY514" t="str">
        <f>_xlfn.XLOOKUP($B514,Img_lookup!A:A,Img_lookup!B:B, "Not available")</f>
        <v>717ca811-351a-4dc6-ba96-0e0afe712e72</v>
      </c>
      <c r="BZ514" t="str">
        <f>_xlfn.XLOOKUP($B514,Img_lookup!A:A,Img_lookup!C:C, "Not available")</f>
        <v>Cleome viscosa</v>
      </c>
      <c r="CA514" t="str">
        <f>_xlfn.XLOOKUP($B514,Img_lookup!A:A,Img_lookup!D:D, "Not available")</f>
        <v>lalithamba</v>
      </c>
      <c r="CB514" t="str">
        <f>_xlfn.XLOOKUP($B514,Img_lookup!A:A,Img_lookup!E:E, "https://imgur.com/aT5wafe")</f>
        <v>https://api.openverse.engineering/v1/images/717ca811-351a-4dc6-ba96-0e0afe712e72/thumb/</v>
      </c>
    </row>
    <row r="515" spans="1:80" ht="409.6" x14ac:dyDescent="0.15">
      <c r="A515" s="1" t="s">
        <v>761</v>
      </c>
      <c r="B515" s="1" t="s">
        <v>8071</v>
      </c>
      <c r="E515" s="1" t="s">
        <v>8072</v>
      </c>
      <c r="F515" s="1" t="s">
        <v>22</v>
      </c>
      <c r="G515" s="1" t="s">
        <v>22</v>
      </c>
      <c r="H515" s="11" t="str">
        <f t="shared" si="231"/>
        <v>Perennial</v>
      </c>
      <c r="I515" s="1" t="s">
        <v>17107</v>
      </c>
      <c r="J515" s="1">
        <v>3</v>
      </c>
      <c r="L515" t="str" cm="1">
        <f t="array" ref="L515">_xlfn.IFS(J515+K515="", "Unknown", J515+K515&gt;3, "Large", J515+K515&gt;0.5, "Medium", J515+K515&gt;0, "Small")</f>
        <v>Medium</v>
      </c>
      <c r="N515" cm="1">
        <f t="array" ref="N515">IF($M515="",INDEX($M$2:$M$2176,MATCH(1,INDEX(($A$2:$A$2176=$A515)*($M$2:$M$2176&lt;&gt;""),0),0)),$M515)</f>
        <v>8</v>
      </c>
      <c r="O515" s="2" t="str">
        <f t="shared" ref="O515:O578" si="248">IF(N515="", "Temperate zone", IF(N515&lt;5, "Hardy to cold", IF(N515&lt;8, "Seasonal outdoors", IF(N515&lt;12, "Grown indoors", "all Temperate zone"))))</f>
        <v>Grown indoors</v>
      </c>
      <c r="P515" s="1" t="s">
        <v>8073</v>
      </c>
      <c r="R515" t="str">
        <f t="shared" si="222"/>
        <v>Medium</v>
      </c>
      <c r="W515"/>
      <c r="AF515" s="16" t="s">
        <v>24017</v>
      </c>
      <c r="AG515" s="1" t="str">
        <f t="shared" si="238"/>
        <v xml:space="preserve">Seed </v>
      </c>
      <c r="AH515" s="2" t="str">
        <f t="shared" si="239"/>
        <v>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v>
      </c>
      <c r="AI515" s="1" t="s">
        <v>8074</v>
      </c>
      <c r="AJ515" s="1" t="s">
        <v>53</v>
      </c>
      <c r="AK515" s="1" t="s">
        <v>17104</v>
      </c>
      <c r="AL515" s="1" t="str">
        <f t="shared" ref="AL515:AL578" si="249">IF(AM515=TRUE, "Scented", "Unscented")</f>
        <v>Unscented</v>
      </c>
      <c r="AM515" s="1" t="b">
        <v>0</v>
      </c>
      <c r="AN515" s="1" t="b">
        <v>0</v>
      </c>
      <c r="AO515" s="1" t="b">
        <v>0</v>
      </c>
      <c r="AP515" s="5" t="s">
        <v>28</v>
      </c>
      <c r="AQ515" s="5" t="str">
        <f t="shared" si="240"/>
        <v>Light, Medium, Heavy</v>
      </c>
      <c r="AR515" s="1" t="s">
        <v>30</v>
      </c>
      <c r="AS515" s="1" t="str">
        <f t="shared" ref="AS515:AS578" si="250">IF(AR515="N", "None", IF(AR515="S", "Partial", IF(AR515="F", "Full", IF(AR515="SN", "None, Partial", IF(AR515="FS", "Partial, Full", IF(AR515="FSN", "None, Partial, Full", ""))))))</f>
        <v>None</v>
      </c>
      <c r="AT515" s="1" t="str">
        <f t="shared" si="241"/>
        <v>Full</v>
      </c>
      <c r="AU515" s="1" t="s">
        <v>29</v>
      </c>
      <c r="AV515" s="1" t="str">
        <f t="shared" si="242"/>
        <v>Moist</v>
      </c>
      <c r="AW515" s="1" t="s">
        <v>12</v>
      </c>
      <c r="AX515" s="1" t="str">
        <f t="shared" si="243"/>
        <v>Acid, Neutral, Alkaline</v>
      </c>
      <c r="AY515" s="1" t="b">
        <v>0</v>
      </c>
      <c r="AZ515" s="1" t="b">
        <v>0</v>
      </c>
      <c r="BA515" s="1" t="b">
        <v>0</v>
      </c>
      <c r="BC515" t="str">
        <f t="shared" si="244"/>
        <v>FALSE</v>
      </c>
      <c r="BE515" t="str">
        <f t="shared" si="245"/>
        <v>FALSE</v>
      </c>
      <c r="BF515" s="1" t="b">
        <v>0</v>
      </c>
      <c r="BG515" s="1" t="b">
        <v>0</v>
      </c>
      <c r="BH515" s="1" t="b">
        <v>0</v>
      </c>
      <c r="BJ515" s="1" t="str">
        <f t="shared" si="246"/>
        <v>FALSE</v>
      </c>
      <c r="BL515" t="str">
        <f t="shared" si="247"/>
        <v>FALSE</v>
      </c>
      <c r="BM515" s="1" t="b">
        <v>0</v>
      </c>
      <c r="BN515" s="1" t="b">
        <v>0</v>
      </c>
      <c r="BO515" s="1">
        <f t="shared" ref="BO515:BO578" si="251">BQ515+(BS515*3)+BU515</f>
        <v>4</v>
      </c>
      <c r="BP515" s="1" t="s">
        <v>31</v>
      </c>
      <c r="BQ515" s="1" cm="1">
        <f t="array" ref="BQ515">_xlfn.IFS(BP515="None Known",0, LEN(BP515)&gt;500, 5,LEN(BP515)&gt;400, 4, LEN(BP515)&gt;300, 3, LEN(BP515)&gt;200, 2, LEN(BP515)&gt;1, 1)</f>
        <v>0</v>
      </c>
      <c r="BR515" s="1" t="s">
        <v>2518</v>
      </c>
      <c r="BS515" s="1">
        <v>1</v>
      </c>
      <c r="BT515" s="1" t="s">
        <v>8075</v>
      </c>
      <c r="BU515" s="1">
        <v>1</v>
      </c>
      <c r="BV515" s="1" t="s">
        <v>34</v>
      </c>
      <c r="BW515" s="1" t="s">
        <v>31</v>
      </c>
      <c r="BX515" s="1"/>
      <c r="BY515" t="str">
        <f>_xlfn.XLOOKUP($B515,Img_lookup!A:A,Img_lookup!B:B, "Not available")</f>
        <v>74e778a1-a22c-4261-85de-152b3a2a1f42</v>
      </c>
      <c r="BZ515" t="str">
        <f>_xlfn.XLOOKUP($B515,Img_lookup!A:A,Img_lookup!C:C, "Not available")</f>
        <v>Clerodendrum cyrtophyllum Turcz.</v>
      </c>
      <c r="CA515" t="str">
        <f>_xlfn.XLOOKUP($B515,Img_lookup!A:A,Img_lookup!D:D, "Not available")</f>
        <v>A. Petelot</v>
      </c>
      <c r="CB515" t="str">
        <f>_xlfn.XLOOKUP($B515,Img_lookup!A:A,Img_lookup!E:E, "https://imgur.com/aT5wafe")</f>
        <v>https://api.openverse.engineering/v1/images/74e778a1-a22c-4261-85de-152b3a2a1f42/thumb/</v>
      </c>
    </row>
    <row r="516" spans="1:80" ht="409.6" x14ac:dyDescent="0.15">
      <c r="A516" s="1" t="s">
        <v>761</v>
      </c>
      <c r="B516" s="1" t="s">
        <v>6401</v>
      </c>
      <c r="C516" s="1" t="s">
        <v>6402</v>
      </c>
      <c r="E516" s="1" t="s">
        <v>1126</v>
      </c>
      <c r="F516" s="1" t="s">
        <v>62</v>
      </c>
      <c r="G516" s="1" t="s">
        <v>62</v>
      </c>
      <c r="H516" s="11" t="str">
        <f t="shared" si="231"/>
        <v>Perennial</v>
      </c>
      <c r="I516" s="1" t="s">
        <v>17107</v>
      </c>
      <c r="J516" s="1">
        <v>6</v>
      </c>
      <c r="K516" s="1">
        <v>3</v>
      </c>
      <c r="L516" t="str" cm="1">
        <f t="array" ref="L516">_xlfn.IFS(J516+K516="", "Unknown", J516+K516&gt;3, "Large", J516+K516&gt;0.5, "Medium", J516+K516&gt;0, "Small")</f>
        <v>Large</v>
      </c>
      <c r="M516" s="1">
        <v>7</v>
      </c>
      <c r="N516" cm="1">
        <f t="array" ref="N516">IF($M516="",INDEX($M$2:$M$2176,MATCH(1,INDEX(($A$2:$A$2176=$A516)*($M$2:$M$2176&lt;&gt;""),0),0)),$M516)</f>
        <v>7</v>
      </c>
      <c r="O516" s="2" t="str">
        <f t="shared" si="248"/>
        <v>Seasonal outdoors</v>
      </c>
      <c r="P516" s="1" t="s">
        <v>6403</v>
      </c>
      <c r="R516" t="str">
        <f t="shared" ref="R516:R579" si="252">IF(Q516="Fast", "Fast", IF(Q516="Slow", "Slow", "Medium"))</f>
        <v>Medium</v>
      </c>
      <c r="T516" s="1"/>
      <c r="U516" s="1"/>
      <c r="V516" s="1" t="s">
        <v>135</v>
      </c>
      <c r="W516" s="6" t="str">
        <f>IF(ISNUMBER(SEARCH("-",V516)),TRIM(LEFT(V516,FIND("-",V516)-1)),V516)</f>
        <v>8</v>
      </c>
      <c r="X516" t="str">
        <f>IF(W516="1", "January", IF(W516="2", "February", IF(W516="3", "March", IF(W516="4", "April", IF(W516="5", "May", IF(W516="6", "June", IF(W516="7", "July", IF(W516="8", "August", IF(W516="9", "September", IF(W516="10", "October", IF(W516="11", "November", IF(W516="12", "December", "Other"))))))))))))</f>
        <v>August</v>
      </c>
      <c r="Y516" s="2" t="str">
        <f>IF(ISNUMBER(SEARCH("-",V516)),TRIM(RIGHT(V516,LEN(V516)-SEARCH("-",V516))),V516)</f>
        <v>10</v>
      </c>
      <c r="Z516" s="2" t="str">
        <f>IF(Y516="1", "January", IF(Y516="2", "February", IF(Y516="3", "March", IF(Y516="4", "April", IF(Y516="5", "May", IF(Y516="6", "June", IF(Y516="7", "July", IF(Y516="8", "August", IF(Y516="9", "September", IF(Y516="10", "October", IF(Y516="11", "November", IF(Y516="12", "December", "Other"))))))))))))</f>
        <v>October</v>
      </c>
      <c r="AF516" s="16" t="s">
        <v>24017</v>
      </c>
      <c r="AG516" s="1" t="str">
        <f t="shared" si="238"/>
        <v xml:space="preserve">Seed </v>
      </c>
      <c r="AH516" s="2" t="str">
        <f t="shared" si="239"/>
        <v>Best sown as soon as possible in a greenhouse. Germination can be erratic but usually takes place within 20 - 60 days at 20�c[164]. When large enough to handle, prick the seedlings out into individual pots and grow them on in the greenhouse for at least their first winter. Plant them out in late spring or early summer after the last expected frosts.
Root cuttings, 6 - 8cm long, December in a greenhouse. High percentage[78].
Division of suckers in the dormant season. Very easy, they can be planted out direct into their permanent positions if required.</v>
      </c>
      <c r="AI516" s="1" t="s">
        <v>6404</v>
      </c>
      <c r="AJ516" s="1" t="s">
        <v>53</v>
      </c>
      <c r="AK516" s="1" t="s">
        <v>17104</v>
      </c>
      <c r="AL516" s="1" t="str">
        <f t="shared" si="249"/>
        <v>Scented</v>
      </c>
      <c r="AM516" s="1" t="b">
        <v>1</v>
      </c>
      <c r="AN516" s="1" t="b">
        <v>1</v>
      </c>
      <c r="AO516" s="1" t="b">
        <v>0</v>
      </c>
      <c r="AP516" s="5" t="s">
        <v>28</v>
      </c>
      <c r="AQ516" s="5" t="str">
        <f t="shared" si="240"/>
        <v>Light, Medium, Heavy</v>
      </c>
      <c r="AR516" s="1" t="s">
        <v>30</v>
      </c>
      <c r="AS516" s="1" t="str">
        <f t="shared" si="250"/>
        <v>None</v>
      </c>
      <c r="AT516" s="1" t="str">
        <f t="shared" si="241"/>
        <v>Full</v>
      </c>
      <c r="AU516" s="1" t="s">
        <v>29</v>
      </c>
      <c r="AV516" s="1" t="str">
        <f t="shared" si="242"/>
        <v>Moist</v>
      </c>
      <c r="AW516" s="1" t="s">
        <v>12</v>
      </c>
      <c r="AX516" s="1" t="str">
        <f t="shared" si="243"/>
        <v>Acid, Neutral, Alkaline</v>
      </c>
      <c r="AY516" s="1" t="b">
        <v>0</v>
      </c>
      <c r="AZ516" s="1" t="b">
        <v>0</v>
      </c>
      <c r="BA516" s="1" t="b">
        <v>0</v>
      </c>
      <c r="BC516" t="str">
        <f t="shared" si="244"/>
        <v>FALSE</v>
      </c>
      <c r="BE516" t="str">
        <f t="shared" si="245"/>
        <v>FALSE</v>
      </c>
      <c r="BF516" s="1" t="b">
        <v>0</v>
      </c>
      <c r="BG516" s="1" t="b">
        <v>0</v>
      </c>
      <c r="BH516" s="1" t="b">
        <v>0</v>
      </c>
      <c r="BJ516" s="1" t="str">
        <f t="shared" si="246"/>
        <v>FALSE</v>
      </c>
      <c r="BL516" t="str">
        <f t="shared" si="247"/>
        <v>FALSE</v>
      </c>
      <c r="BM516" s="1" t="b">
        <v>0</v>
      </c>
      <c r="BN516" s="1" t="b">
        <v>0</v>
      </c>
      <c r="BO516" s="1">
        <f t="shared" si="251"/>
        <v>6</v>
      </c>
      <c r="BP516" s="1" t="s">
        <v>31</v>
      </c>
      <c r="BQ516" s="1" cm="1">
        <f t="array" ref="BQ516">_xlfn.IFS(BP516="None Known",0, LEN(BP516)&gt;500, 5,LEN(BP516)&gt;400, 4, LEN(BP516)&gt;300, 3, LEN(BP516)&gt;200, 2, LEN(BP516)&gt;1, 1)</f>
        <v>0</v>
      </c>
      <c r="BR516" s="1" t="s">
        <v>6405</v>
      </c>
      <c r="BS516" s="1">
        <v>1</v>
      </c>
      <c r="BT516" s="1" t="s">
        <v>6406</v>
      </c>
      <c r="BU516" s="1">
        <v>3</v>
      </c>
      <c r="BV516" s="1" t="s">
        <v>34</v>
      </c>
      <c r="BW516" s="1" t="s">
        <v>31</v>
      </c>
      <c r="BX516" s="1"/>
      <c r="BY516" t="str">
        <f>_xlfn.XLOOKUP($B516,Img_lookup!A:A,Img_lookup!B:B, "Not available")</f>
        <v>256f8889-295e-4cfb-8fbb-af2b136b43e4</v>
      </c>
      <c r="BZ516" t="str">
        <f>_xlfn.XLOOKUP($B516,Img_lookup!A:A,Img_lookup!C:C, "Not available")</f>
        <v>Cromos de plantas y flores: √Årbol del destino, Clerodendrum trichotomum,</v>
      </c>
      <c r="CA516" t="str">
        <f>_xlfn.XLOOKUP($B516,Img_lookup!A:A,Img_lookup!D:D, "Not available")</f>
        <v>M. Martin Vicente</v>
      </c>
      <c r="CB516" t="str">
        <f>_xlfn.XLOOKUP($B516,Img_lookup!A:A,Img_lookup!E:E, "https://imgur.com/aT5wafe")</f>
        <v>https://api.openverse.engineering/v1/images/256f8889-295e-4cfb-8fbb-af2b136b43e4/thumb/</v>
      </c>
    </row>
    <row r="517" spans="1:80" ht="409.6" x14ac:dyDescent="0.15">
      <c r="A517" s="1" t="s">
        <v>103</v>
      </c>
      <c r="B517" s="1" t="s">
        <v>1910</v>
      </c>
      <c r="C517" s="1" t="s">
        <v>1911</v>
      </c>
      <c r="D517" s="1" t="s">
        <v>1912</v>
      </c>
      <c r="E517" s="1" t="s">
        <v>1913</v>
      </c>
      <c r="F517" s="1" t="s">
        <v>6</v>
      </c>
      <c r="G517" s="1" t="s">
        <v>6</v>
      </c>
      <c r="H517" s="11" t="str">
        <f t="shared" si="231"/>
        <v>Perennial</v>
      </c>
      <c r="J517" s="1">
        <v>0.44999998800000002</v>
      </c>
      <c r="K517" s="1">
        <v>0.44999998800000002</v>
      </c>
      <c r="L517" t="str" cm="1">
        <f t="array" ref="L517">_xlfn.IFS(J517+K517="", "Unknown", J517+K517&gt;3, "Large", J517+K517&gt;0.5, "Medium", J517+K517&gt;0, "Small")</f>
        <v>Medium</v>
      </c>
      <c r="M517" s="1">
        <v>7</v>
      </c>
      <c r="N517" cm="1">
        <f t="array" ref="N517">IF($M517="",INDEX($M$2:$M$2176,MATCH(1,INDEX(($A$2:$A$2176=$A517)*($M$2:$M$2176&lt;&gt;""),0),0)),$M517)</f>
        <v>7</v>
      </c>
      <c r="O517" s="2" t="str">
        <f t="shared" si="248"/>
        <v>Seasonal outdoors</v>
      </c>
      <c r="P517" s="1" t="s">
        <v>1914</v>
      </c>
      <c r="R517" t="str">
        <f t="shared" si="252"/>
        <v>Medium</v>
      </c>
      <c r="T517" s="1"/>
      <c r="U517" s="1"/>
      <c r="V517" s="1" t="s">
        <v>108</v>
      </c>
      <c r="W517" s="6" t="str">
        <f>IF(ISNUMBER(SEARCH("-",V517)),TRIM(LEFT(V517,FIND("-",V517)-1)),V517)</f>
        <v>7</v>
      </c>
      <c r="X517" t="str">
        <f>IF(W517="1", "January", IF(W517="2", "February", IF(W517="3", "March", IF(W517="4", "April", IF(W517="5", "May", IF(W517="6", "June", IF(W517="7", "July", IF(W517="8", "August", IF(W517="9", "September", IF(W517="10", "October", IF(W517="11", "November", IF(W517="12", "December", "Other"))))))))))))</f>
        <v>July</v>
      </c>
      <c r="Y517" s="2" t="str">
        <f>IF(ISNUMBER(SEARCH("-",V517)),TRIM(RIGHT(V517,LEN(V517)-SEARCH("-",V517))),V517)</f>
        <v>9</v>
      </c>
      <c r="Z517" s="2" t="str">
        <f>IF(Y517="1", "January", IF(Y517="2", "February", IF(Y517="3", "March", IF(Y517="4", "April", IF(Y517="5", "May", IF(Y517="6", "June", IF(Y517="7", "July", IF(Y517="8", "August", IF(Y517="9", "September", IF(Y517="10", "October", IF(Y517="11", "November", IF(Y517="12", "December", "Other"))))))))))))</f>
        <v>September</v>
      </c>
      <c r="AA517" s="1" t="s">
        <v>427</v>
      </c>
      <c r="AB517" s="1" t="str">
        <f>IF(ISNUMBER(SEARCH("-",AA517)),TRIM(LEFT(AA517,FIND("-",AA517)-1)),AA517)</f>
        <v>8</v>
      </c>
      <c r="AC517" s="1" t="str">
        <f>IF(AB517="1", "January", IF(AB517="2", "February", IF(AB517="3", "March", IF(AB517="4", "April", IF(AB517="5", "May", IF(AB517="6", "June", IF(AB517="7", "July", IF(AB517="8", "August", IF(AB517="9", "September", IF(AB517="10", "October", IF(AB517="11", "November", IF(AB517="12", "December", "Other"))))))))))))</f>
        <v>August</v>
      </c>
      <c r="AD517" s="1" t="str">
        <f>IF(ISNUMBER(SEARCH("-",AA517)),TRIM(RIGHT(AA517,LEN(AA517)-SEARCH("-",AA517))),AA517)</f>
        <v>9</v>
      </c>
      <c r="AE517" s="1" t="str">
        <f>IF(AD517="1", "January", IF(AD517="2", "February", IF(AD517="3", "March", IF(AD517="4", "April", IF(AD517="5", "May", IF(AD517="6", "June", IF(AD517="7", "July", IF(AD517="8", "August", IF(AD517="9", "September", IF(AD517="10", "October", IF(AD517="11", "November", IF(AD517="12", "December", "Other"))))))))))))</f>
        <v>September</v>
      </c>
      <c r="AF517" s="16" t="s">
        <v>24391</v>
      </c>
      <c r="AG517" s="1" t="str">
        <f t="shared" si="238"/>
        <v xml:space="preserve">Seed </v>
      </c>
      <c r="AH517" s="2" t="str">
        <f t="shared" si="239"/>
        <v>Sow spring in a cold frame. Only just cover the seed. Germination usually takes place within 2 weeks at 21�c. When large enough to handle, prick the seedlings out into individual pots and grow them on in the greenhouse. Plant them out in the summer if they have made sufficient growth, otherwise plant them out in late spring or early summer of the following year.
Division in spring. Larger clumps can be replanted direct into their permanent positions, though it is best to pot up smaller clumps and grow them on in a cold frame until they are rooting well. Plant them out in the summer or following spring.
Cuttings of soft wood in May or June.</v>
      </c>
      <c r="AI517" s="1" t="s">
        <v>1915</v>
      </c>
      <c r="AJ517" s="1" t="s">
        <v>23822</v>
      </c>
      <c r="AK517" s="1" t="s">
        <v>17104</v>
      </c>
      <c r="AL517" s="1" t="str">
        <f t="shared" si="249"/>
        <v>Unscented</v>
      </c>
      <c r="AM517" s="1" t="b">
        <v>0</v>
      </c>
      <c r="AN517" s="1" t="b">
        <v>0</v>
      </c>
      <c r="AO517" s="1" t="b">
        <v>0</v>
      </c>
      <c r="AP517" s="5" t="s">
        <v>54</v>
      </c>
      <c r="AQ517" s="5" t="str">
        <f t="shared" si="240"/>
        <v>Light, Medium</v>
      </c>
      <c r="AR517" s="1" t="s">
        <v>10</v>
      </c>
      <c r="AS517" s="1" t="str">
        <f t="shared" si="250"/>
        <v>None, Partial</v>
      </c>
      <c r="AT517" s="1" t="str">
        <f t="shared" si="241"/>
        <v>Partial, Full</v>
      </c>
      <c r="AU517" s="1" t="s">
        <v>29</v>
      </c>
      <c r="AV517" s="1" t="str">
        <f t="shared" si="242"/>
        <v>Moist</v>
      </c>
      <c r="AW517" s="1" t="s">
        <v>12</v>
      </c>
      <c r="AX517" s="1" t="str">
        <f t="shared" si="243"/>
        <v>Acid, Neutral, Alkaline</v>
      </c>
      <c r="AY517" s="1" t="b">
        <v>0</v>
      </c>
      <c r="AZ517" s="1" t="b">
        <v>0</v>
      </c>
      <c r="BA517" s="1" t="b">
        <v>0</v>
      </c>
      <c r="BC517" t="str">
        <f t="shared" si="244"/>
        <v>FALSE</v>
      </c>
      <c r="BE517" t="str">
        <f t="shared" si="245"/>
        <v>FALSE</v>
      </c>
      <c r="BF517" s="1" t="b">
        <v>0</v>
      </c>
      <c r="BG517" s="1" t="b">
        <v>0</v>
      </c>
      <c r="BH517" s="1" t="b">
        <v>0</v>
      </c>
      <c r="BI517" s="1" t="s">
        <v>30</v>
      </c>
      <c r="BJ517" s="1" t="str">
        <f t="shared" si="246"/>
        <v>FALSE</v>
      </c>
      <c r="BL517" t="str">
        <f t="shared" si="247"/>
        <v>FALSE</v>
      </c>
      <c r="BM517" s="1" t="b">
        <v>0</v>
      </c>
      <c r="BN517" s="1" t="b">
        <v>0</v>
      </c>
      <c r="BO517" s="1">
        <f t="shared" si="251"/>
        <v>8</v>
      </c>
      <c r="BP517" s="1" t="s">
        <v>1916</v>
      </c>
      <c r="BQ517" s="1" cm="1">
        <f t="array" ref="BQ517">_xlfn.IFS(BP517="None Known",0, LEN(BP517)&gt;500, 5,LEN(BP517)&gt;400, 4, LEN(BP517)&gt;300, 3, LEN(BP517)&gt;200, 2, LEN(BP517)&gt;1, 1)</f>
        <v>1</v>
      </c>
      <c r="BR517" s="1" t="s">
        <v>1917</v>
      </c>
      <c r="BS517" s="1">
        <v>2</v>
      </c>
      <c r="BT517" s="1" t="s">
        <v>1918</v>
      </c>
      <c r="BU517" s="1">
        <v>1</v>
      </c>
      <c r="BW517" s="1" t="s">
        <v>31</v>
      </c>
      <c r="BX517" s="1"/>
      <c r="BY517" t="str">
        <f>_xlfn.XLOOKUP($B517,Img_lookup!A:A,Img_lookup!B:B, "Not available")</f>
        <v>e0b5f1ce-9617-4295-8602-e099723a0fbe</v>
      </c>
      <c r="BZ517" t="str">
        <f>_xlfn.XLOOKUP($B517,Img_lookup!A:A,Img_lookup!C:C, "Not available")</f>
        <v>Wild Basil - Clinopodium vulgare, Julie Metz Wetlands, Woodbridge, Virginia</v>
      </c>
      <c r="CA517" t="str">
        <f>_xlfn.XLOOKUP($B517,Img_lookup!A:A,Img_lookup!D:D, "Not available")</f>
        <v>Judy Gallagher</v>
      </c>
      <c r="CB517" t="str">
        <f>_xlfn.XLOOKUP($B517,Img_lookup!A:A,Img_lookup!E:E, "https://imgur.com/aT5wafe")</f>
        <v>https://api.openverse.engineering/v1/images/e0b5f1ce-9617-4295-8602-e099723a0fbe/thumb/</v>
      </c>
    </row>
    <row r="518" spans="1:80" ht="13" x14ac:dyDescent="0.15">
      <c r="A518" s="1" t="s">
        <v>69</v>
      </c>
      <c r="B518" s="1" t="s">
        <v>1773</v>
      </c>
      <c r="C518" s="1" t="s">
        <v>1774</v>
      </c>
      <c r="D518" s="1" t="s">
        <v>1775</v>
      </c>
      <c r="E518" s="1" t="s">
        <v>1776</v>
      </c>
      <c r="F518" s="1" t="s">
        <v>85</v>
      </c>
      <c r="G518" s="1" t="s">
        <v>85</v>
      </c>
      <c r="H518" s="11" t="str">
        <f t="shared" ref="H518:H581" si="253">IF(ISNUMBER(SEARCH("/",$F518)),$F518,IF(ISNUMBER(SEARCH("Annual",$F518)),"Annual","Perennial"))</f>
        <v>Annual</v>
      </c>
      <c r="J518" s="1">
        <v>0.60000002399999997</v>
      </c>
      <c r="L518" t="str" cm="1">
        <f t="array" ref="L518">_xlfn.IFS(J518+K518="", "Unknown", J518+K518&gt;3, "Large", J518+K518&gt;0.5, "Medium", J518+K518&gt;0, "Small")</f>
        <v>Medium</v>
      </c>
      <c r="M518" s="1">
        <v>8</v>
      </c>
      <c r="N518" cm="1">
        <f t="array" ref="N518">IF($M518="",INDEX($M$2:$M$2176,MATCH(1,INDEX(($A$2:$A$2176=$A518)*($M$2:$M$2176&lt;&gt;""),0),0)),$M518)</f>
        <v>8</v>
      </c>
      <c r="O518" s="2" t="str">
        <f t="shared" si="248"/>
        <v>Grown indoors</v>
      </c>
      <c r="P518" s="1" t="s">
        <v>1777</v>
      </c>
      <c r="R518" t="str">
        <f t="shared" si="252"/>
        <v>Medium</v>
      </c>
      <c r="T518" s="1"/>
      <c r="U518" s="1"/>
      <c r="V518" s="1" t="s">
        <v>470</v>
      </c>
      <c r="W518" s="6" t="str">
        <f>IF(ISNUMBER(SEARCH("-",V518)),TRIM(LEFT(V518,FIND("-",V518)-1)),V518)</f>
        <v>5</v>
      </c>
      <c r="X518" t="str">
        <f>IF(W518="1", "January", IF(W518="2", "February", IF(W518="3", "March", IF(W518="4", "April", IF(W518="5", "May", IF(W518="6", "June", IF(W518="7", "July", IF(W518="8", "August", IF(W518="9", "September", IF(W518="10", "October", IF(W518="11", "November", IF(W518="12", "December", "Other"))))))))))))</f>
        <v>May</v>
      </c>
      <c r="Y518" s="2" t="str">
        <f>IF(ISNUMBER(SEARCH("-",V518)),TRIM(RIGHT(V518,LEN(V518)-SEARCH("-",V518))),V518)</f>
        <v>9</v>
      </c>
      <c r="Z518" s="2" t="str">
        <f>IF(Y518="1", "January", IF(Y518="2", "February", IF(Y518="3", "March", IF(Y518="4", "April", IF(Y518="5", "May", IF(Y518="6", "June", IF(Y518="7", "July", IF(Y518="8", "August", IF(Y518="9", "September", IF(Y518="10", "October", IF(Y518="11", "November", IF(Y518="12", "December", "Other"))))))))))))</f>
        <v>September</v>
      </c>
      <c r="AA518" s="1" t="s">
        <v>177</v>
      </c>
      <c r="AB518" s="1" t="str">
        <f>IF(ISNUMBER(SEARCH("-",AA518)),TRIM(LEFT(AA518,FIND("-",AA518)-1)),AA518)</f>
        <v>7</v>
      </c>
      <c r="AC518" s="1" t="str">
        <f>IF(AB518="1", "January", IF(AB518="2", "February", IF(AB518="3", "March", IF(AB518="4", "April", IF(AB518="5", "May", IF(AB518="6", "June", IF(AB518="7", "July", IF(AB518="8", "August", IF(AB518="9", "September", IF(AB518="10", "October", IF(AB518="11", "November", IF(AB518="12", "December", "Other"))))))))))))</f>
        <v>July</v>
      </c>
      <c r="AD518" s="1" t="str">
        <f>IF(ISNUMBER(SEARCH("-",AA518)),TRIM(RIGHT(AA518,LEN(AA518)-SEARCH("-",AA518))),AA518)</f>
        <v>10</v>
      </c>
      <c r="AE518" s="1" t="str">
        <f>IF(AD518="1", "January", IF(AD518="2", "February", IF(AD518="3", "March", IF(AD518="4", "April", IF(AD518="5", "May", IF(AD518="6", "June", IF(AD518="7", "July", IF(AD518="8", "August", IF(AD518="9", "September", IF(AD518="10", "October", IF(AD518="11", "November", IF(AD518="12", "December", "Other"))))))))))))</f>
        <v>October</v>
      </c>
      <c r="AF518" s="1" t="s">
        <v>24392</v>
      </c>
      <c r="AG518" s="1" t="str">
        <f t="shared" si="238"/>
        <v xml:space="preserve">Seed </v>
      </c>
      <c r="AH518" s="2" t="str">
        <f t="shared" si="239"/>
        <v>Sow in situ in the spring or early autumn[111]. The seed usually germinates in 2 - 6 weeks at 10�c[164].</v>
      </c>
      <c r="AI518" s="1" t="s">
        <v>1778</v>
      </c>
      <c r="AJ518" s="1" t="s">
        <v>53</v>
      </c>
      <c r="AK518" s="1" t="s">
        <v>17104</v>
      </c>
      <c r="AL518" s="1" t="str">
        <f t="shared" si="249"/>
        <v>Unscented</v>
      </c>
      <c r="AM518" s="1" t="b">
        <v>0</v>
      </c>
      <c r="AN518" s="1" t="b">
        <v>0</v>
      </c>
      <c r="AO518" s="1" t="b">
        <v>0</v>
      </c>
      <c r="AP518" s="5" t="s">
        <v>28</v>
      </c>
      <c r="AQ518" s="5" t="str">
        <f t="shared" si="240"/>
        <v>Light, Medium, Heavy</v>
      </c>
      <c r="AR518" s="1" t="s">
        <v>30</v>
      </c>
      <c r="AS518" s="1" t="str">
        <f t="shared" si="250"/>
        <v>None</v>
      </c>
      <c r="AT518" s="1" t="str">
        <f t="shared" si="241"/>
        <v>Full</v>
      </c>
      <c r="AU518" s="1" t="s">
        <v>11</v>
      </c>
      <c r="AV518" s="1" t="str">
        <f t="shared" si="242"/>
        <v>Dry, Moist</v>
      </c>
      <c r="AW518" s="1" t="s">
        <v>12</v>
      </c>
      <c r="AX518" s="1" t="str">
        <f t="shared" si="243"/>
        <v>Acid, Neutral, Alkaline</v>
      </c>
      <c r="AY518" s="1" t="b">
        <v>0</v>
      </c>
      <c r="AZ518" s="1" t="b">
        <v>0</v>
      </c>
      <c r="BA518" s="1" t="b">
        <v>0</v>
      </c>
      <c r="BC518" t="str">
        <f t="shared" si="244"/>
        <v>FALSE</v>
      </c>
      <c r="BE518" t="str">
        <f t="shared" si="245"/>
        <v>FALSE</v>
      </c>
      <c r="BF518" s="1" t="b">
        <v>0</v>
      </c>
      <c r="BG518" s="1" t="b">
        <v>0</v>
      </c>
      <c r="BH518" s="1" t="b">
        <v>0</v>
      </c>
      <c r="BJ518" s="1" t="str">
        <f t="shared" si="246"/>
        <v>FALSE</v>
      </c>
      <c r="BL518" t="str">
        <f t="shared" si="247"/>
        <v>FALSE</v>
      </c>
      <c r="BM518" s="1" t="b">
        <v>0</v>
      </c>
      <c r="BN518" s="1" t="b">
        <v>0</v>
      </c>
      <c r="BO518" s="1">
        <f t="shared" si="251"/>
        <v>10</v>
      </c>
      <c r="BP518" s="1" t="s">
        <v>1779</v>
      </c>
      <c r="BQ518" s="1" cm="1">
        <f t="array" ref="BQ518">_xlfn.IFS(BP518="None Known",0, LEN(BP518)&gt;500, 5,LEN(BP518)&gt;400, 4, LEN(BP518)&gt;300, 3, LEN(BP518)&gt;200, 2, LEN(BP518)&gt;1, 1)</f>
        <v>1</v>
      </c>
      <c r="BR518" s="1" t="s">
        <v>1780</v>
      </c>
      <c r="BS518" s="1">
        <v>2</v>
      </c>
      <c r="BT518" s="1" t="s">
        <v>1781</v>
      </c>
      <c r="BU518" s="1">
        <v>3</v>
      </c>
      <c r="BV518" s="1" t="s">
        <v>1782</v>
      </c>
      <c r="BW518" s="1" t="s">
        <v>31</v>
      </c>
      <c r="BX518" s="1"/>
      <c r="BY518" t="str">
        <f>_xlfn.XLOOKUP($B518,Img_lookup!A:A,Img_lookup!B:B, "Not available")</f>
        <v>a39530cd-5ce9-489d-bd26-ab19bc14e173</v>
      </c>
      <c r="BZ518" t="str">
        <f>_xlfn.XLOOKUP($B518,Img_lookup!A:A,Img_lookup!C:C, "Not available")</f>
        <v>Cnicus benedictus</v>
      </c>
      <c r="CA518" t="str">
        <f>_xlfn.XLOOKUP($B518,Img_lookup!A:A,Img_lookup!D:D, "Not available")</f>
        <v>candiru</v>
      </c>
      <c r="CB518" t="str">
        <f>_xlfn.XLOOKUP($B518,Img_lookup!A:A,Img_lookup!E:E, "https://imgur.com/aT5wafe")</f>
        <v>https://api.openverse.engineering/v1/images/a39530cd-5ce9-489d-bd26-ab19bc14e173/thumb/</v>
      </c>
    </row>
    <row r="519" spans="1:80" ht="13" x14ac:dyDescent="0.15">
      <c r="A519" s="1" t="s">
        <v>316</v>
      </c>
      <c r="B519" s="1" t="s">
        <v>1312</v>
      </c>
      <c r="C519" s="1" t="s">
        <v>1313</v>
      </c>
      <c r="E519" s="1" t="s">
        <v>1314</v>
      </c>
      <c r="F519" s="1" t="s">
        <v>6</v>
      </c>
      <c r="G519" s="1" t="s">
        <v>6</v>
      </c>
      <c r="H519" s="11" t="str">
        <f t="shared" si="253"/>
        <v>Perennial</v>
      </c>
      <c r="L519" t="e" cm="1">
        <f t="array" ref="L519">_xlfn.IFS(J519+K519="", "Unknown", J519+K519&gt;3, "Large", J519+K519&gt;0.5, "Medium", J519+K519&gt;0, "Small")</f>
        <v>#N/A</v>
      </c>
      <c r="N519" cm="1">
        <f t="array" ref="N519">IF($M519="",INDEX($M$2:$M$2176,MATCH(1,INDEX(($A$2:$A$2176=$A519)*($M$2:$M$2176&lt;&gt;""),0),0)),$M519)</f>
        <v>5</v>
      </c>
      <c r="O519" s="2" t="str">
        <f t="shared" si="248"/>
        <v>Seasonal outdoors</v>
      </c>
      <c r="P519" s="1" t="s">
        <v>1315</v>
      </c>
      <c r="R519" t="str">
        <f t="shared" si="252"/>
        <v>Medium</v>
      </c>
      <c r="W519"/>
      <c r="AF519" s="1" t="s">
        <v>23875</v>
      </c>
      <c r="AG519" s="1" t="str">
        <f t="shared" si="238"/>
        <v xml:space="preserve">Seed </v>
      </c>
      <c r="AH519" s="2" t="str">
        <f t="shared" si="239"/>
        <v>We have no details for this species but suggest sowing it as soon as it is ripe in a cold frame. Alternatively, sow stored seed in late winter in a cold frame. When large enough to handle, prick the seedlings out into individual pots and plant them out in the summer.</v>
      </c>
      <c r="AI519" s="1" t="s">
        <v>1316</v>
      </c>
      <c r="AJ519" s="1" t="s">
        <v>53</v>
      </c>
      <c r="AK519" s="1" t="s">
        <v>17104</v>
      </c>
      <c r="AL519" s="1" t="str">
        <f t="shared" si="249"/>
        <v>Unscented</v>
      </c>
      <c r="AM519" s="1" t="b">
        <v>0</v>
      </c>
      <c r="AN519" s="1" t="b">
        <v>0</v>
      </c>
      <c r="AO519" s="1" t="b">
        <v>0</v>
      </c>
      <c r="AP519" s="5" t="s">
        <v>28</v>
      </c>
      <c r="AQ519" s="5" t="str">
        <f t="shared" si="240"/>
        <v>Light, Medium, Heavy</v>
      </c>
      <c r="AR519" s="1" t="s">
        <v>10</v>
      </c>
      <c r="AS519" s="1" t="str">
        <f t="shared" si="250"/>
        <v>None, Partial</v>
      </c>
      <c r="AT519" s="1" t="str">
        <f t="shared" si="241"/>
        <v>Partial, Full</v>
      </c>
      <c r="AU519" s="1" t="s">
        <v>29</v>
      </c>
      <c r="AV519" s="1" t="str">
        <f t="shared" si="242"/>
        <v>Moist</v>
      </c>
      <c r="AW519" s="1" t="s">
        <v>12</v>
      </c>
      <c r="AX519" s="1" t="str">
        <f t="shared" si="243"/>
        <v>Acid, Neutral, Alkaline</v>
      </c>
      <c r="AY519" s="1" t="b">
        <v>0</v>
      </c>
      <c r="AZ519" s="1" t="b">
        <v>0</v>
      </c>
      <c r="BA519" s="1" t="b">
        <v>0</v>
      </c>
      <c r="BC519" t="str">
        <f t="shared" si="244"/>
        <v>FALSE</v>
      </c>
      <c r="BE519" t="str">
        <f t="shared" si="245"/>
        <v>FALSE</v>
      </c>
      <c r="BF519" s="1" t="b">
        <v>0</v>
      </c>
      <c r="BG519" s="1" t="b">
        <v>0</v>
      </c>
      <c r="BH519" s="1" t="b">
        <v>0</v>
      </c>
      <c r="BJ519" s="1" t="str">
        <f t="shared" si="246"/>
        <v>FALSE</v>
      </c>
      <c r="BK519" s="1" t="s">
        <v>77</v>
      </c>
      <c r="BL519" t="str">
        <f t="shared" si="247"/>
        <v>TRUE</v>
      </c>
      <c r="BM519" s="1" t="b">
        <v>0</v>
      </c>
      <c r="BN519" s="1" t="b">
        <v>0</v>
      </c>
      <c r="BO519" s="1">
        <f t="shared" si="251"/>
        <v>6</v>
      </c>
      <c r="BP519" s="1" t="s">
        <v>31</v>
      </c>
      <c r="BQ519" s="1" cm="1">
        <f t="array" ref="BQ519">_xlfn.IFS(BP519="None Known",0, LEN(BP519)&gt;500, 5,LEN(BP519)&gt;400, 4, LEN(BP519)&gt;300, 3, LEN(BP519)&gt;200, 2, LEN(BP519)&gt;1, 1)</f>
        <v>0</v>
      </c>
      <c r="BR519" s="1" t="s">
        <v>1317</v>
      </c>
      <c r="BS519" s="1">
        <v>1</v>
      </c>
      <c r="BT519" s="1" t="s">
        <v>1318</v>
      </c>
      <c r="BU519" s="1">
        <v>3</v>
      </c>
      <c r="BV519" s="1" t="s">
        <v>34</v>
      </c>
      <c r="BW519" s="1" t="s">
        <v>1319</v>
      </c>
      <c r="BX519" s="1"/>
      <c r="BY519" t="str">
        <f>_xlfn.XLOOKUP($B519,Img_lookup!A:A,Img_lookup!B:B, "Not available")</f>
        <v>c1f8ee63-cfb0-4014-b8d0-ad318182a454</v>
      </c>
      <c r="BZ519" t="str">
        <f>_xlfn.XLOOKUP($B519,Img_lookup!A:A,Img_lookup!C:C, "Not available")</f>
        <v>Cnidium monnieri (L.) Cusson</v>
      </c>
      <c r="CA519" t="str">
        <f>_xlfn.XLOOKUP($B519,Img_lookup!A:A,Img_lookup!D:D, "Not available")</f>
        <v>Shiu-Ying Hu</v>
      </c>
      <c r="CB519" t="str">
        <f>_xlfn.XLOOKUP($B519,Img_lookup!A:A,Img_lookup!E:E, "https://imgur.com/aT5wafe")</f>
        <v>https://api.openverse.engineering/v1/images/c1f8ee63-cfb0-4014-b8d0-ad318182a454/thumb/</v>
      </c>
    </row>
    <row r="520" spans="1:80" ht="13" x14ac:dyDescent="0.15">
      <c r="A520" s="1" t="s">
        <v>316</v>
      </c>
      <c r="B520" s="1" t="s">
        <v>6889</v>
      </c>
      <c r="E520" s="1" t="s">
        <v>195</v>
      </c>
      <c r="F520" s="1" t="s">
        <v>6</v>
      </c>
      <c r="G520" s="1" t="s">
        <v>6</v>
      </c>
      <c r="H520" s="11" t="str">
        <f t="shared" si="253"/>
        <v>Perennial</v>
      </c>
      <c r="J520" s="1">
        <v>0.5</v>
      </c>
      <c r="L520" t="str" cm="1">
        <f t="array" ref="L520">_xlfn.IFS(J520+K520="", "Unknown", J520+K520&gt;3, "Large", J520+K520&gt;0.5, "Medium", J520+K520&gt;0, "Small")</f>
        <v>Small</v>
      </c>
      <c r="N520" cm="1">
        <f t="array" ref="N520">IF($M520="",INDEX($M$2:$M$2176,MATCH(1,INDEX(($A$2:$A$2176=$A520)*($M$2:$M$2176&lt;&gt;""),0),0)),$M520)</f>
        <v>5</v>
      </c>
      <c r="O520" s="2" t="str">
        <f t="shared" si="248"/>
        <v>Seasonal outdoors</v>
      </c>
      <c r="P520" s="1" t="s">
        <v>196</v>
      </c>
      <c r="R520" t="str">
        <f t="shared" si="252"/>
        <v>Medium</v>
      </c>
      <c r="T520" s="1"/>
      <c r="U520" s="1"/>
      <c r="V520" s="1">
        <v>8</v>
      </c>
      <c r="W520" s="6">
        <f>IF(ISNUMBER(SEARCH("-",V520)),TRIM(LEFT(V520,FIND("-",V520)-1)),V520)</f>
        <v>8</v>
      </c>
      <c r="X520" t="str">
        <f>IF(W520=1, "January", IF(W520=2, "February", IF(W520=3, "March", IF(W520=4, "April", IF(W520=5, "May", IF(W520=6, "June", IF(W520=7, "July", IF(W520=8, "August", IF(W520=9, "September", IF(W520=10, "October", IF(W520=11, "November", IF(W520=12, "December", "Other"))))))))))))</f>
        <v>August</v>
      </c>
      <c r="AF520" s="1" t="s">
        <v>23875</v>
      </c>
      <c r="AG520" s="1" t="str">
        <f t="shared" si="238"/>
        <v xml:space="preserve">Seed </v>
      </c>
      <c r="AH520" s="2" t="str">
        <f t="shared" si="239"/>
        <v>We have no details for this species but suggest sowing it as soon as it is ripe in a cold frame. Alternatively, sow stored seed in late winter in a cold frame. When large enough to handle, prick the seedlings out into individual pots and plant them out in the summer.</v>
      </c>
      <c r="AI520" s="1" t="s">
        <v>6890</v>
      </c>
      <c r="AJ520" s="1" t="s">
        <v>53</v>
      </c>
      <c r="AK520" s="1" t="s">
        <v>17104</v>
      </c>
      <c r="AL520" s="1" t="str">
        <f t="shared" si="249"/>
        <v>Unscented</v>
      </c>
      <c r="AM520" s="1" t="b">
        <v>0</v>
      </c>
      <c r="AN520" s="1" t="b">
        <v>0</v>
      </c>
      <c r="AO520" s="1" t="b">
        <v>0</v>
      </c>
      <c r="AP520" s="5" t="s">
        <v>28</v>
      </c>
      <c r="AQ520" s="5" t="str">
        <f t="shared" si="240"/>
        <v>Light, Medium, Heavy</v>
      </c>
      <c r="AR520" s="1" t="s">
        <v>10</v>
      </c>
      <c r="AS520" s="1" t="str">
        <f t="shared" si="250"/>
        <v>None, Partial</v>
      </c>
      <c r="AT520" s="1" t="str">
        <f t="shared" si="241"/>
        <v>Partial, Full</v>
      </c>
      <c r="AU520" s="1" t="s">
        <v>29</v>
      </c>
      <c r="AV520" s="1" t="str">
        <f t="shared" si="242"/>
        <v>Moist</v>
      </c>
      <c r="AW520" s="1" t="s">
        <v>12</v>
      </c>
      <c r="AX520" s="1" t="str">
        <f t="shared" si="243"/>
        <v>Acid, Neutral, Alkaline</v>
      </c>
      <c r="AY520" s="1" t="b">
        <v>0</v>
      </c>
      <c r="AZ520" s="1" t="b">
        <v>0</v>
      </c>
      <c r="BA520" s="1" t="b">
        <v>0</v>
      </c>
      <c r="BC520" t="str">
        <f t="shared" si="244"/>
        <v>FALSE</v>
      </c>
      <c r="BE520" t="str">
        <f t="shared" si="245"/>
        <v>FALSE</v>
      </c>
      <c r="BF520" s="1" t="b">
        <v>0</v>
      </c>
      <c r="BG520" s="1" t="b">
        <v>0</v>
      </c>
      <c r="BH520" s="1" t="b">
        <v>0</v>
      </c>
      <c r="BJ520" s="1" t="str">
        <f t="shared" si="246"/>
        <v>FALSE</v>
      </c>
      <c r="BK520" s="1" t="s">
        <v>77</v>
      </c>
      <c r="BL520" t="str">
        <f t="shared" si="247"/>
        <v>TRUE</v>
      </c>
      <c r="BM520" s="1" t="b">
        <v>0</v>
      </c>
      <c r="BN520" s="1" t="b">
        <v>0</v>
      </c>
      <c r="BO520" s="1">
        <f t="shared" si="251"/>
        <v>5</v>
      </c>
      <c r="BP520" s="1" t="s">
        <v>31</v>
      </c>
      <c r="BQ520" s="1" cm="1">
        <f t="array" ref="BQ520">_xlfn.IFS(BP520="None Known",0, LEN(BP520)&gt;500, 5,LEN(BP520)&gt;400, 4, LEN(BP520)&gt;300, 3, LEN(BP520)&gt;200, 2, LEN(BP520)&gt;1, 1)</f>
        <v>0</v>
      </c>
      <c r="BR520" s="1" t="s">
        <v>6891</v>
      </c>
      <c r="BS520" s="1">
        <v>1</v>
      </c>
      <c r="BT520" s="1" t="s">
        <v>6892</v>
      </c>
      <c r="BU520" s="1">
        <v>2</v>
      </c>
      <c r="BV520" s="1" t="s">
        <v>760</v>
      </c>
      <c r="BW520" s="1" t="s">
        <v>6893</v>
      </c>
      <c r="BX520" s="1"/>
      <c r="BY520" t="str">
        <f>_xlfn.XLOOKUP($B520,Img_lookup!A:A,Img_lookup!B:B, "Not available")</f>
        <v>d416ff47-eac6-45ae-a990-2de5429dcb9e</v>
      </c>
      <c r="BZ520" t="str">
        <f>_xlfn.XLOOKUP($B520,Img_lookup!A:A,Img_lookup!C:C, "Not available")</f>
        <v>Cnidium officinale Makino</v>
      </c>
      <c r="CA520" t="str">
        <f>_xlfn.XLOOKUP($B520,Img_lookup!A:A,Img_lookup!D:D, "Not available")</f>
        <v>Y. N. Lee and Y. S. Lee</v>
      </c>
      <c r="CB520" t="str">
        <f>_xlfn.XLOOKUP($B520,Img_lookup!A:A,Img_lookup!E:E, "https://imgur.com/aT5wafe")</f>
        <v>https://api.openverse.engineering/v1/images/d416ff47-eac6-45ae-a990-2de5429dcb9e/thumb/</v>
      </c>
    </row>
    <row r="521" spans="1:80" ht="13" x14ac:dyDescent="0.15">
      <c r="A521" s="1" t="s">
        <v>703</v>
      </c>
      <c r="B521" s="1" t="s">
        <v>2970</v>
      </c>
      <c r="C521" s="1" t="s">
        <v>2971</v>
      </c>
      <c r="D521" s="1" t="s">
        <v>2972</v>
      </c>
      <c r="E521" s="1" t="s">
        <v>2973</v>
      </c>
      <c r="F521" s="1" t="s">
        <v>6</v>
      </c>
      <c r="G521" s="1" t="s">
        <v>6</v>
      </c>
      <c r="H521" s="11" t="str">
        <f t="shared" si="253"/>
        <v>Perennial</v>
      </c>
      <c r="J521" s="1">
        <v>3</v>
      </c>
      <c r="L521" t="str" cm="1">
        <f t="array" ref="L521">_xlfn.IFS(J521+K521="", "Unknown", J521+K521&gt;3, "Large", J521+K521&gt;0.5, "Medium", J521+K521&gt;0, "Small")</f>
        <v>Medium</v>
      </c>
      <c r="M521" s="1">
        <v>9</v>
      </c>
      <c r="N521" cm="1">
        <f t="array" ref="N521">IF($M521="",INDEX($M$2:$M$2176,MATCH(1,INDEX(($A$2:$A$2176=$A521)*($M$2:$M$2176&lt;&gt;""),0),0)),$M521)</f>
        <v>9</v>
      </c>
      <c r="O521" s="2" t="str">
        <f t="shared" si="248"/>
        <v>Grown indoors</v>
      </c>
      <c r="P521" s="1" t="s">
        <v>2974</v>
      </c>
      <c r="R521" t="str">
        <f t="shared" si="252"/>
        <v>Medium</v>
      </c>
      <c r="T521" s="1"/>
      <c r="U521" s="1"/>
      <c r="V521" s="1" t="s">
        <v>427</v>
      </c>
      <c r="W521" s="6" t="str">
        <f>IF(ISNUMBER(SEARCH("-",V521)),TRIM(LEFT(V521,FIND("-",V521)-1)),V521)</f>
        <v>8</v>
      </c>
      <c r="X521" t="str">
        <f>IF(W521="1", "January", IF(W521="2", "February", IF(W521="3", "March", IF(W521="4", "April", IF(W521="5", "May", IF(W521="6", "June", IF(W521="7", "July", IF(W521="8", "August", IF(W521="9", "September", IF(W521="10", "October", IF(W521="11", "November", IF(W521="12", "December", "Other"))))))))))))</f>
        <v>August</v>
      </c>
      <c r="Y521" s="2" t="str">
        <f>IF(ISNUMBER(SEARCH("-",V521)),TRIM(RIGHT(V521,LEN(V521)-SEARCH("-",V521))),V521)</f>
        <v>9</v>
      </c>
      <c r="Z521" s="2" t="str">
        <f>IF(Y521="1", "January", IF(Y521="2", "February", IF(Y521="3", "March", IF(Y521="4", "April", IF(Y521="5", "May", IF(Y521="6", "June", IF(Y521="7", "July", IF(Y521="8", "August", IF(Y521="9", "September", IF(Y521="10", "October", IF(Y521="11", "November", IF(Y521="12", "December", "Other"))))))))))))</f>
        <v>September</v>
      </c>
      <c r="AF521" s="1" t="s">
        <v>24393</v>
      </c>
      <c r="AG521" s="1" t="str">
        <f t="shared" si="238"/>
        <v xml:space="preserve">Seed </v>
      </c>
      <c r="AH521" s="2" t="str">
        <f t="shared" si="239"/>
        <v>Sow March in a warm greenhouse in pots of fairly rich soil placing 2 - 3 seeds in each pot. The seed usually germinates within 2 - 4 weeks at 20�c[164]. Thin to the best seedling in each pot and grow them on fast, giving occasional liquid feeds. Plant out after the last expected frosts and give the plants some protection such as a cloche until they are growing away well.</v>
      </c>
      <c r="AI521" s="1" t="s">
        <v>2975</v>
      </c>
      <c r="AK521" s="1" t="s">
        <v>17105</v>
      </c>
      <c r="AL521" s="1" t="str">
        <f t="shared" si="249"/>
        <v>Unscented</v>
      </c>
      <c r="AM521" s="1" t="b">
        <v>0</v>
      </c>
      <c r="AN521" s="1" t="b">
        <v>0</v>
      </c>
      <c r="AO521" s="1" t="b">
        <v>0</v>
      </c>
      <c r="AP521" s="5" t="s">
        <v>28</v>
      </c>
      <c r="AQ521" s="5" t="str">
        <f t="shared" si="240"/>
        <v>Light, Medium, Heavy</v>
      </c>
      <c r="AR521" s="1" t="s">
        <v>30</v>
      </c>
      <c r="AS521" s="1" t="str">
        <f t="shared" si="250"/>
        <v>None</v>
      </c>
      <c r="AT521" s="1" t="str">
        <f t="shared" si="241"/>
        <v>Full</v>
      </c>
      <c r="AU521" s="1" t="s">
        <v>29</v>
      </c>
      <c r="AV521" s="1" t="str">
        <f t="shared" si="242"/>
        <v>Moist</v>
      </c>
      <c r="AW521" s="1" t="s">
        <v>12</v>
      </c>
      <c r="AX521" s="1" t="str">
        <f t="shared" si="243"/>
        <v>Acid, Neutral, Alkaline</v>
      </c>
      <c r="AY521" s="1" t="b">
        <v>0</v>
      </c>
      <c r="AZ521" s="1" t="b">
        <v>0</v>
      </c>
      <c r="BA521" s="1" t="b">
        <v>0</v>
      </c>
      <c r="BC521" t="str">
        <f t="shared" si="244"/>
        <v>FALSE</v>
      </c>
      <c r="BE521" t="str">
        <f t="shared" si="245"/>
        <v>FALSE</v>
      </c>
      <c r="BF521" s="1" t="b">
        <v>0</v>
      </c>
      <c r="BG521" s="1" t="b">
        <v>0</v>
      </c>
      <c r="BH521" s="1" t="b">
        <v>0</v>
      </c>
      <c r="BJ521" s="1" t="str">
        <f t="shared" si="246"/>
        <v>FALSE</v>
      </c>
      <c r="BK521" s="1" t="s">
        <v>30</v>
      </c>
      <c r="BL521" t="str">
        <f t="shared" si="247"/>
        <v>FALSE</v>
      </c>
      <c r="BM521" s="1" t="b">
        <v>0</v>
      </c>
      <c r="BN521" s="1" t="b">
        <v>0</v>
      </c>
      <c r="BO521" s="1">
        <f t="shared" si="251"/>
        <v>8</v>
      </c>
      <c r="BP521" s="1" t="s">
        <v>31</v>
      </c>
      <c r="BQ521" s="1" cm="1">
        <f t="array" ref="BQ521">_xlfn.IFS(BP521="None Known",0, LEN(BP521)&gt;500, 5,LEN(BP521)&gt;400, 4, LEN(BP521)&gt;300, 3, LEN(BP521)&gt;200, 2, LEN(BP521)&gt;1, 1)</f>
        <v>0</v>
      </c>
      <c r="BR521" s="1" t="s">
        <v>2976</v>
      </c>
      <c r="BS521" s="1">
        <v>2</v>
      </c>
      <c r="BT521" s="1" t="s">
        <v>2977</v>
      </c>
      <c r="BU521" s="1">
        <v>2</v>
      </c>
      <c r="BV521" s="1" t="s">
        <v>2978</v>
      </c>
      <c r="BW521" s="1" t="s">
        <v>31</v>
      </c>
      <c r="BX521" s="1"/>
      <c r="BY521" t="str">
        <f>_xlfn.XLOOKUP($B521,Img_lookup!A:A,Img_lookup!B:B, "Not available")</f>
        <v>fab45eca-250e-40fd-8596-ce3bcd8c0ce3</v>
      </c>
      <c r="BZ521" t="str">
        <f>_xlfn.XLOOKUP($B521,Img_lookup!A:A,Img_lookup!C:C, "Not available")</f>
        <v>Ivy gourd (Coccinia grandis): Whiteflies on leaves</v>
      </c>
      <c r="CA521" t="str">
        <f>_xlfn.XLOOKUP($B521,Img_lookup!A:A,Img_lookup!D:D, "Not available")</f>
        <v>Plant pests and diseases</v>
      </c>
      <c r="CB521" t="str">
        <f>_xlfn.XLOOKUP($B521,Img_lookup!A:A,Img_lookup!E:E, "https://imgur.com/aT5wafe")</f>
        <v>https://api.openverse.engineering/v1/images/fab45eca-250e-40fd-8596-ce3bcd8c0ce3/thumb/</v>
      </c>
    </row>
    <row r="522" spans="1:80" ht="409.6" x14ac:dyDescent="0.15">
      <c r="A522" s="1" t="s">
        <v>10871</v>
      </c>
      <c r="B522" s="1" t="s">
        <v>10872</v>
      </c>
      <c r="D522" s="1" t="s">
        <v>10873</v>
      </c>
      <c r="E522" s="1" t="s">
        <v>606</v>
      </c>
      <c r="F522" s="1" t="s">
        <v>156</v>
      </c>
      <c r="G522" s="1" t="s">
        <v>156</v>
      </c>
      <c r="H522" s="11" t="str">
        <f t="shared" si="253"/>
        <v>Perennial</v>
      </c>
      <c r="I522" s="1" t="s">
        <v>17107</v>
      </c>
      <c r="J522" s="1">
        <v>4</v>
      </c>
      <c r="L522" t="str" cm="1">
        <f t="array" ref="L522">_xlfn.IFS(J522+K522="", "Unknown", J522+K522&gt;3, "Large", J522+K522&gt;0.5, "Medium", J522+K522&gt;0, "Small")</f>
        <v>Large</v>
      </c>
      <c r="M522" s="1">
        <v>7</v>
      </c>
      <c r="N522" cm="1">
        <f t="array" ref="N522">IF($M522="",INDEX($M$2:$M$2176,MATCH(1,INDEX(($A$2:$A$2176=$A522)*($M$2:$M$2176&lt;&gt;""),0),0)),$M522)</f>
        <v>7</v>
      </c>
      <c r="O522" s="2" t="str">
        <f t="shared" si="248"/>
        <v>Seasonal outdoors</v>
      </c>
      <c r="P522" s="1" t="s">
        <v>10874</v>
      </c>
      <c r="R522" t="str">
        <f t="shared" si="252"/>
        <v>Medium</v>
      </c>
      <c r="T522" s="1"/>
      <c r="U522" s="1"/>
      <c r="V522" s="1">
        <v>8</v>
      </c>
      <c r="W522" s="6">
        <f>IF(ISNUMBER(SEARCH("-",V522)),TRIM(LEFT(V522,FIND("-",V522)-1)),V522)</f>
        <v>8</v>
      </c>
      <c r="X522" t="str">
        <f>IF(W522=1, "January", IF(W522=2, "February", IF(W522=3, "March", IF(W522=4, "April", IF(W522=5, "May", IF(W522=6, "June", IF(W522=7, "July", IF(W522=8, "August", IF(W522=9, "September", IF(W522=10, "October", IF(W522=11, "November", IF(W522=12, "December", "Other"))))))))))))</f>
        <v>August</v>
      </c>
      <c r="Y522" s="1"/>
      <c r="Z522" s="1"/>
      <c r="AA522" s="1">
        <v>10</v>
      </c>
      <c r="AB522" s="1">
        <f>IF(ISNUMBER(SEARCH("-",AA522)),TRIM(LEFT(AA522,FIND("-",AA522)-1)),AA522)</f>
        <v>10</v>
      </c>
      <c r="AC522" s="1" t="str">
        <f>IF(AB522=1, "January", IF(AB522=2, "February", IF(AB522=3, "March", IF(AB522=4, "April", IF(AB522=5, "May", IF(AB522=6, "June", IF(AB522=7, "July", IF(AB522=8, "August", IF(AB522=9, "September", IF(AB522=10, "October", IF(AB522=11, "November", IF(AB522=12, "December", "Other"))))))))))))</f>
        <v>October</v>
      </c>
      <c r="AD522" s="1"/>
      <c r="AE522" s="1"/>
      <c r="AF522" s="16" t="s">
        <v>23876</v>
      </c>
      <c r="AG522" s="1" t="str">
        <f t="shared" si="238"/>
        <v xml:space="preserve">Seed </v>
      </c>
      <c r="AH522" s="2" t="str">
        <f t="shared" si="239"/>
        <v>We have no details for this species but suggest sowing the seed as soon as it is ripe in a greenhouse. Sow stored seed as soon as possible in a greenhouse. When they are large enough to handle, prick the seedlings out into individual pots and grow them on in the greenhouse for at least their first winter. Plant them out in late spring or early summer, after the last expected frosts.
Root cuttings in December in a greenhouse[200].
Division in the dormant season.
Cuttings of half-ripe wood, July/August in a frame[200].</v>
      </c>
      <c r="AI522" s="1" t="s">
        <v>10875</v>
      </c>
      <c r="AK522" s="1" t="s">
        <v>17106</v>
      </c>
      <c r="AL522" s="1" t="str">
        <f t="shared" si="249"/>
        <v>Unscented</v>
      </c>
      <c r="AM522" s="1" t="b">
        <v>0</v>
      </c>
      <c r="AN522" s="1" t="b">
        <v>1</v>
      </c>
      <c r="AO522" s="1" t="b">
        <v>0</v>
      </c>
      <c r="AP522" s="5" t="s">
        <v>28</v>
      </c>
      <c r="AQ522" s="5" t="str">
        <f t="shared" si="240"/>
        <v>Light, Medium, Heavy</v>
      </c>
      <c r="AR522" s="1" t="s">
        <v>10</v>
      </c>
      <c r="AS522" s="1" t="str">
        <f t="shared" si="250"/>
        <v>None, Partial</v>
      </c>
      <c r="AT522" s="1" t="str">
        <f t="shared" si="241"/>
        <v>Partial, Full</v>
      </c>
      <c r="AU522" s="1" t="s">
        <v>29</v>
      </c>
      <c r="AV522" s="1" t="str">
        <f t="shared" si="242"/>
        <v>Moist</v>
      </c>
      <c r="AW522" s="1" t="s">
        <v>12</v>
      </c>
      <c r="AX522" s="1" t="str">
        <f t="shared" si="243"/>
        <v>Acid, Neutral, Alkaline</v>
      </c>
      <c r="AY522" s="1" t="b">
        <v>0</v>
      </c>
      <c r="AZ522" s="1" t="b">
        <v>0</v>
      </c>
      <c r="BA522" s="1" t="b">
        <v>0</v>
      </c>
      <c r="BC522" t="str">
        <f t="shared" si="244"/>
        <v>FALSE</v>
      </c>
      <c r="BE522" t="str">
        <f t="shared" si="245"/>
        <v>FALSE</v>
      </c>
      <c r="BF522" s="1" t="b">
        <v>0</v>
      </c>
      <c r="BG522" s="1" t="b">
        <v>0</v>
      </c>
      <c r="BH522" s="1" t="b">
        <v>0</v>
      </c>
      <c r="BJ522" s="1" t="str">
        <f t="shared" si="246"/>
        <v>FALSE</v>
      </c>
      <c r="BL522" t="str">
        <f t="shared" si="247"/>
        <v>FALSE</v>
      </c>
      <c r="BM522" s="1" t="b">
        <v>0</v>
      </c>
      <c r="BN522" s="1" t="b">
        <v>0</v>
      </c>
      <c r="BO522" s="1">
        <f t="shared" si="251"/>
        <v>6</v>
      </c>
      <c r="BP522" s="1" t="s">
        <v>10876</v>
      </c>
      <c r="BQ522" s="1" cm="1">
        <f t="array" ref="BQ522">_xlfn.IFS(BP522="None Known",0, LEN(BP522)&gt;500, 5,LEN(BP522)&gt;400, 4, LEN(BP522)&gt;300, 3, LEN(BP522)&gt;200, 2, LEN(BP522)&gt;1, 1)</f>
        <v>1</v>
      </c>
      <c r="BR522" s="1" t="s">
        <v>10877</v>
      </c>
      <c r="BS522" s="1">
        <v>1</v>
      </c>
      <c r="BT522" s="1" t="s">
        <v>10878</v>
      </c>
      <c r="BU522" s="1">
        <v>2</v>
      </c>
      <c r="BV522" s="1" t="s">
        <v>34</v>
      </c>
      <c r="BW522" s="1" t="s">
        <v>31</v>
      </c>
      <c r="BX522" s="1"/>
      <c r="BY522" t="str">
        <f>_xlfn.XLOOKUP($B522,Img_lookup!A:A,Img_lookup!B:B, "Not available")</f>
        <v>5a74e4ac-b558-48bb-9273-a30d8b365106</v>
      </c>
      <c r="BZ522" t="str">
        <f>_xlfn.XLOOKUP($B522,Img_lookup!A:A,Img_lookup!C:C, "Not available")</f>
        <v>Cocculus orbiculatus (huehue)</v>
      </c>
      <c r="CA522" t="str">
        <f>_xlfn.XLOOKUP($B522,Img_lookup!A:A,Img_lookup!D:D, "Not available")</f>
        <v>EBKauai</v>
      </c>
      <c r="CB522" t="str">
        <f>_xlfn.XLOOKUP($B522,Img_lookup!A:A,Img_lookup!E:E, "https://imgur.com/aT5wafe")</f>
        <v>https://api.openverse.engineering/v1/images/5a74e4ac-b558-48bb-9273-a30d8b365106/thumb/</v>
      </c>
    </row>
    <row r="523" spans="1:80" ht="13" x14ac:dyDescent="0.15">
      <c r="A523" s="1" t="s">
        <v>128</v>
      </c>
      <c r="B523" s="1" t="s">
        <v>9557</v>
      </c>
      <c r="E523" s="1" t="s">
        <v>6255</v>
      </c>
      <c r="F523" s="1" t="s">
        <v>6</v>
      </c>
      <c r="G523" s="1" t="s">
        <v>6</v>
      </c>
      <c r="H523" s="11" t="str">
        <f t="shared" si="253"/>
        <v>Perennial</v>
      </c>
      <c r="L523" t="e" cm="1">
        <f t="array" ref="L523">_xlfn.IFS(J523+K523="", "Unknown", J523+K523&gt;3, "Large", J523+K523&gt;0.5, "Medium", J523+K523&gt;0, "Small")</f>
        <v>#N/A</v>
      </c>
      <c r="N523" cm="1">
        <f t="array" ref="N523">IF($M523="",INDEX($M$2:$M$2176,MATCH(1,INDEX(($A$2:$A$2176=$A523)*($M$2:$M$2176&lt;&gt;""),0),0)),$M523)</f>
        <v>5</v>
      </c>
      <c r="O523" s="2" t="str">
        <f t="shared" si="248"/>
        <v>Seasonal outdoors</v>
      </c>
      <c r="P523" s="1" t="s">
        <v>196</v>
      </c>
      <c r="R523" t="str">
        <f t="shared" si="252"/>
        <v>Medium</v>
      </c>
      <c r="W523"/>
      <c r="AF523" s="1" t="s">
        <v>24394</v>
      </c>
      <c r="AG523" s="1" t="str">
        <f t="shared" si="238"/>
        <v xml:space="preserve">Seed </v>
      </c>
      <c r="AH523" s="2" t="str">
        <f t="shared" si="239"/>
        <v>Sow spring or autumn in situ. Germination usually takes place within 2 - 3 weeks at 15�c[164].</v>
      </c>
      <c r="AI523" s="1" t="s">
        <v>9558</v>
      </c>
      <c r="AJ523" s="1" t="s">
        <v>23812</v>
      </c>
      <c r="AK523" s="1" t="s">
        <v>17104</v>
      </c>
      <c r="AL523" s="1" t="str">
        <f t="shared" si="249"/>
        <v>Unscented</v>
      </c>
      <c r="AM523" s="1" t="b">
        <v>0</v>
      </c>
      <c r="AN523" s="1" t="b">
        <v>0</v>
      </c>
      <c r="AO523" s="1" t="b">
        <v>0</v>
      </c>
      <c r="AP523" s="5" t="s">
        <v>28</v>
      </c>
      <c r="AQ523" s="5" t="str">
        <f t="shared" si="240"/>
        <v>Light, Medium, Heavy</v>
      </c>
      <c r="AR523" s="1" t="s">
        <v>30</v>
      </c>
      <c r="AS523" s="1" t="str">
        <f t="shared" si="250"/>
        <v>None</v>
      </c>
      <c r="AT523" s="1" t="str">
        <f t="shared" si="241"/>
        <v>Full</v>
      </c>
      <c r="AU523" s="1" t="s">
        <v>29</v>
      </c>
      <c r="AV523" s="1" t="str">
        <f t="shared" si="242"/>
        <v>Moist</v>
      </c>
      <c r="AW523" s="1" t="s">
        <v>12</v>
      </c>
      <c r="AX523" s="1" t="str">
        <f t="shared" si="243"/>
        <v>Acid, Neutral, Alkaline</v>
      </c>
      <c r="AY523" s="1" t="b">
        <v>0</v>
      </c>
      <c r="AZ523" s="1" t="b">
        <v>0</v>
      </c>
      <c r="BA523" s="1" t="b">
        <v>0</v>
      </c>
      <c r="BC523" t="str">
        <f t="shared" si="244"/>
        <v>FALSE</v>
      </c>
      <c r="BE523" t="str">
        <f t="shared" si="245"/>
        <v>FALSE</v>
      </c>
      <c r="BF523" s="1" t="b">
        <v>0</v>
      </c>
      <c r="BG523" s="1" t="b">
        <v>0</v>
      </c>
      <c r="BH523" s="1" t="b">
        <v>0</v>
      </c>
      <c r="BJ523" s="1" t="str">
        <f t="shared" si="246"/>
        <v>FALSE</v>
      </c>
      <c r="BK523" s="1" t="s">
        <v>77</v>
      </c>
      <c r="BL523" t="str">
        <f t="shared" si="247"/>
        <v>TRUE</v>
      </c>
      <c r="BM523" s="1" t="b">
        <v>0</v>
      </c>
      <c r="BN523" s="1" t="b">
        <v>0</v>
      </c>
      <c r="BO523" s="1">
        <f t="shared" si="251"/>
        <v>3</v>
      </c>
      <c r="BP523" s="1" t="s">
        <v>31</v>
      </c>
      <c r="BQ523" s="1" cm="1">
        <f t="array" ref="BQ523">_xlfn.IFS(BP523="None Known",0, LEN(BP523)&gt;500, 5,LEN(BP523)&gt;400, 4, LEN(BP523)&gt;300, 3, LEN(BP523)&gt;200, 2, LEN(BP523)&gt;1, 1)</f>
        <v>0</v>
      </c>
      <c r="BR523" s="1" t="s">
        <v>9559</v>
      </c>
      <c r="BS523" s="1">
        <v>1</v>
      </c>
      <c r="BT523" s="1" t="s">
        <v>31</v>
      </c>
      <c r="BU523" s="1">
        <v>0</v>
      </c>
      <c r="BV523" s="1" t="s">
        <v>9560</v>
      </c>
      <c r="BW523" s="1" t="s">
        <v>31</v>
      </c>
      <c r="BX523" s="1"/>
      <c r="BY523" t="str">
        <f>_xlfn.XLOOKUP($B523,Img_lookup!A:A,Img_lookup!B:B, "Not available")</f>
        <v>Not available</v>
      </c>
      <c r="BZ523" t="str">
        <f>_xlfn.XLOOKUP($B523,Img_lookup!A:A,Img_lookup!C:C, "Not available")</f>
        <v>Not available</v>
      </c>
      <c r="CA523" t="str">
        <f>_xlfn.XLOOKUP($B523,Img_lookup!A:A,Img_lookup!D:D, "Not available")</f>
        <v>Not available</v>
      </c>
      <c r="CB523" t="str">
        <f>_xlfn.XLOOKUP($B523,Img_lookup!A:A,Img_lookup!E:E, "https://imgur.com/aT5wafe")</f>
        <v>https://imgur.com/aT5wafe</v>
      </c>
    </row>
    <row r="524" spans="1:80" ht="13" x14ac:dyDescent="0.15">
      <c r="A524" s="1" t="s">
        <v>128</v>
      </c>
      <c r="B524" s="1" t="s">
        <v>1732</v>
      </c>
      <c r="C524" s="1" t="s">
        <v>1733</v>
      </c>
      <c r="E524" s="1" t="s">
        <v>1734</v>
      </c>
      <c r="F524" s="1" t="s">
        <v>17125</v>
      </c>
      <c r="G524" s="1" t="s">
        <v>368</v>
      </c>
      <c r="H524" s="11" t="str">
        <f t="shared" si="253"/>
        <v>Biennial/Perennial</v>
      </c>
      <c r="J524" s="1">
        <v>0.30000001199999998</v>
      </c>
      <c r="L524" t="str" cm="1">
        <f t="array" ref="L524">_xlfn.IFS(J524+K524="", "Unknown", J524+K524&gt;3, "Large", J524+K524&gt;0.5, "Medium", J524+K524&gt;0, "Small")</f>
        <v>Small</v>
      </c>
      <c r="N524" cm="1">
        <f t="array" ref="N524">IF($M524="",INDEX($M$2:$M$2176,MATCH(1,INDEX(($A$2:$A$2176=$A524)*($M$2:$M$2176&lt;&gt;""),0),0)),$M524)</f>
        <v>5</v>
      </c>
      <c r="O524" s="2" t="str">
        <f t="shared" si="248"/>
        <v>Seasonal outdoors</v>
      </c>
      <c r="P524" s="1" t="s">
        <v>1735</v>
      </c>
      <c r="R524" t="str">
        <f t="shared" si="252"/>
        <v>Medium</v>
      </c>
      <c r="T524" s="1"/>
      <c r="U524" s="1"/>
      <c r="V524" s="1" t="s">
        <v>698</v>
      </c>
      <c r="W524" s="6" t="str">
        <f>IF(ISNUMBER(SEARCH("-",V524)),TRIM(LEFT(V524,FIND("-",V524)-1)),V524)</f>
        <v>5</v>
      </c>
      <c r="X524" t="str">
        <f>IF(W524="1", "January", IF(W524="2", "February", IF(W524="3", "March", IF(W524="4", "April", IF(W524="5", "May", IF(W524="6", "June", IF(W524="7", "July", IF(W524="8", "August", IF(W524="9", "September", IF(W524="10", "October", IF(W524="11", "November", IF(W524="12", "December", "Other"))))))))))))</f>
        <v>May</v>
      </c>
      <c r="Y524" s="2" t="str">
        <f>IF(ISNUMBER(SEARCH("-",V524)),TRIM(RIGHT(V524,LEN(V524)-SEARCH("-",V524))),V524)</f>
        <v>8</v>
      </c>
      <c r="Z524" s="2" t="str">
        <f>IF(Y524="1", "January", IF(Y524="2", "February", IF(Y524="3", "March", IF(Y524="4", "April", IF(Y524="5", "May", IF(Y524="6", "June", IF(Y524="7", "July", IF(Y524="8", "August", IF(Y524="9", "September", IF(Y524="10", "October", IF(Y524="11", "November", IF(Y524="12", "December", "Other"))))))))))))</f>
        <v>August</v>
      </c>
      <c r="AA524" s="1" t="s">
        <v>108</v>
      </c>
      <c r="AB524" s="1" t="str">
        <f>IF(ISNUMBER(SEARCH("-",AA524)),TRIM(LEFT(AA524,FIND("-",AA524)-1)),AA524)</f>
        <v>7</v>
      </c>
      <c r="AC524" s="1" t="str">
        <f>IF(AB524="1", "January", IF(AB524="2", "February", IF(AB524="3", "March", IF(AB524="4", "April", IF(AB524="5", "May", IF(AB524="6", "June", IF(AB524="7", "July", IF(AB524="8", "August", IF(AB524="9", "September", IF(AB524="10", "October", IF(AB524="11", "November", IF(AB524="12", "December", "Other"))))))))))))</f>
        <v>July</v>
      </c>
      <c r="AD524" s="1" t="str">
        <f>IF(ISNUMBER(SEARCH("-",AA524)),TRIM(RIGHT(AA524,LEN(AA524)-SEARCH("-",AA524))),AA524)</f>
        <v>9</v>
      </c>
      <c r="AE524" s="1" t="str">
        <f>IF(AD524="1", "January", IF(AD524="2", "February", IF(AD524="3", "March", IF(AD524="4", "April", IF(AD524="5", "May", IF(AD524="6", "June", IF(AD524="7", "July", IF(AD524="8", "August", IF(AD524="9", "September", IF(AD524="10", "October", IF(AD524="11", "November", IF(AD524="12", "December", "Other"))))))))))))</f>
        <v>September</v>
      </c>
      <c r="AF524" s="1" t="s">
        <v>24394</v>
      </c>
      <c r="AG524" s="1" t="str">
        <f t="shared" si="238"/>
        <v xml:space="preserve">Seed </v>
      </c>
      <c r="AH524" s="2" t="str">
        <f t="shared" si="239"/>
        <v>Sow spring or autumn in situ. Germination usually takes place within 2 - 3 weeks at 15�c[164].</v>
      </c>
      <c r="AI524" s="1" t="s">
        <v>1736</v>
      </c>
      <c r="AJ524" s="1" t="s">
        <v>23812</v>
      </c>
      <c r="AK524" s="1" t="s">
        <v>17104</v>
      </c>
      <c r="AL524" s="1" t="str">
        <f t="shared" si="249"/>
        <v>Unscented</v>
      </c>
      <c r="AM524" s="1" t="b">
        <v>0</v>
      </c>
      <c r="AN524" s="1" t="b">
        <v>0</v>
      </c>
      <c r="AO524" s="1" t="b">
        <v>0</v>
      </c>
      <c r="AP524" s="5" t="s">
        <v>28</v>
      </c>
      <c r="AQ524" s="5" t="str">
        <f t="shared" si="240"/>
        <v>Light, Medium, Heavy</v>
      </c>
      <c r="AR524" s="1" t="s">
        <v>10</v>
      </c>
      <c r="AS524" s="1" t="str">
        <f t="shared" si="250"/>
        <v>None, Partial</v>
      </c>
      <c r="AT524" s="1" t="str">
        <f t="shared" si="241"/>
        <v>Partial, Full</v>
      </c>
      <c r="AU524" s="1" t="s">
        <v>29</v>
      </c>
      <c r="AV524" s="1" t="str">
        <f t="shared" si="242"/>
        <v>Moist</v>
      </c>
      <c r="AW524" s="1" t="s">
        <v>12</v>
      </c>
      <c r="AX524" s="1" t="str">
        <f t="shared" si="243"/>
        <v>Acid, Neutral, Alkaline</v>
      </c>
      <c r="AY524" s="1" t="b">
        <v>0</v>
      </c>
      <c r="AZ524" s="1" t="b">
        <v>0</v>
      </c>
      <c r="BA524" s="1" t="b">
        <v>1</v>
      </c>
      <c r="BB524" s="1" t="s">
        <v>29</v>
      </c>
      <c r="BC524" t="str">
        <f t="shared" si="244"/>
        <v>TRUE</v>
      </c>
      <c r="BE524" t="str">
        <f t="shared" si="245"/>
        <v>FALSE</v>
      </c>
      <c r="BF524" s="1" t="b">
        <v>0</v>
      </c>
      <c r="BG524" s="1" t="b">
        <v>0</v>
      </c>
      <c r="BH524" s="1" t="b">
        <v>0</v>
      </c>
      <c r="BI524" s="1" t="s">
        <v>30</v>
      </c>
      <c r="BJ524" s="1" t="str">
        <f t="shared" si="246"/>
        <v>FALSE</v>
      </c>
      <c r="BK524" s="1" t="s">
        <v>77</v>
      </c>
      <c r="BL524" t="str">
        <f t="shared" si="247"/>
        <v>TRUE</v>
      </c>
      <c r="BM524" s="1" t="b">
        <v>0</v>
      </c>
      <c r="BN524" s="1" t="b">
        <v>1</v>
      </c>
      <c r="BO524" s="1">
        <f t="shared" si="251"/>
        <v>5</v>
      </c>
      <c r="BP524" s="1" t="s">
        <v>31</v>
      </c>
      <c r="BQ524" s="1" cm="1">
        <f t="array" ref="BQ524">_xlfn.IFS(BP524="None Known",0, LEN(BP524)&gt;500, 5,LEN(BP524)&gt;400, 4, LEN(BP524)&gt;300, 3, LEN(BP524)&gt;200, 2, LEN(BP524)&gt;1, 1)</f>
        <v>0</v>
      </c>
      <c r="BR524" s="1" t="s">
        <v>1737</v>
      </c>
      <c r="BS524" s="1">
        <v>1</v>
      </c>
      <c r="BT524" s="1" t="s">
        <v>1738</v>
      </c>
      <c r="BU524" s="1">
        <v>2</v>
      </c>
      <c r="BV524" s="1" t="s">
        <v>1739</v>
      </c>
      <c r="BW524" s="1" t="s">
        <v>31</v>
      </c>
      <c r="BX524" s="1"/>
      <c r="BY524" t="str">
        <f>_xlfn.XLOOKUP($B524,Img_lookup!A:A,Img_lookup!B:B, "Not available")</f>
        <v>2ddad163-48a5-4503-9c42-84b6af5ce88c</v>
      </c>
      <c r="BZ524" t="str">
        <f>_xlfn.XLOOKUP($B524,Img_lookup!A:A,Img_lookup!C:C, "Not available")</f>
        <v>Common Scurvygrass. Cochlearia officinalis. Kohler's Medizinal-Pflanzen band.1 (1887)</v>
      </c>
      <c r="CA524" t="str">
        <f>_xlfn.XLOOKUP($B524,Img_lookup!A:A,Img_lookup!D:D, "Not available")</f>
        <v>Swallowtail Garden Seeds</v>
      </c>
      <c r="CB524" t="str">
        <f>_xlfn.XLOOKUP($B524,Img_lookup!A:A,Img_lookup!E:E, "https://imgur.com/aT5wafe")</f>
        <v>https://api.openverse.engineering/v1/images/2ddad163-48a5-4503-9c42-84b6af5ce88c/thumb/</v>
      </c>
    </row>
    <row r="525" spans="1:80" ht="409.6" x14ac:dyDescent="0.15">
      <c r="A525" s="1" t="s">
        <v>257</v>
      </c>
      <c r="B525" s="1" t="s">
        <v>13535</v>
      </c>
      <c r="C525" s="1" t="s">
        <v>13536</v>
      </c>
      <c r="D525" s="1" t="s">
        <v>13537</v>
      </c>
      <c r="E525" s="1" t="s">
        <v>606</v>
      </c>
      <c r="F525" s="1" t="s">
        <v>156</v>
      </c>
      <c r="G525" s="1" t="s">
        <v>156</v>
      </c>
      <c r="H525" s="11" t="str">
        <f t="shared" si="253"/>
        <v>Perennial</v>
      </c>
      <c r="J525" s="1">
        <v>1.5</v>
      </c>
      <c r="L525" t="str" cm="1">
        <f t="array" ref="L525">_xlfn.IFS(J525+K525="", "Unknown", J525+K525&gt;3, "Large", J525+K525&gt;0.5, "Medium", J525+K525&gt;0, "Small")</f>
        <v>Medium</v>
      </c>
      <c r="M525" s="1">
        <v>7</v>
      </c>
      <c r="N525" cm="1">
        <f t="array" ref="N525">IF($M525="",INDEX($M$2:$M$2176,MATCH(1,INDEX(($A$2:$A$2176=$A525)*($M$2:$M$2176&lt;&gt;""),0),0)),$M525)</f>
        <v>7</v>
      </c>
      <c r="O525" s="2" t="str">
        <f t="shared" si="248"/>
        <v>Seasonal outdoors</v>
      </c>
      <c r="P525" s="1" t="s">
        <v>13538</v>
      </c>
      <c r="R525" t="str">
        <f t="shared" si="252"/>
        <v>Medium</v>
      </c>
      <c r="T525" s="1"/>
      <c r="U525" s="1"/>
      <c r="V525" s="1" t="s">
        <v>427</v>
      </c>
      <c r="W525" s="6" t="str">
        <f>IF(ISNUMBER(SEARCH("-",V525)),TRIM(LEFT(V525,FIND("-",V525)-1)),V525)</f>
        <v>8</v>
      </c>
      <c r="X525" t="str">
        <f>IF(W525="1", "January", IF(W525="2", "February", IF(W525="3", "March", IF(W525="4", "April", IF(W525="5", "May", IF(W525="6", "June", IF(W525="7", "July", IF(W525="8", "August", IF(W525="9", "September", IF(W525="10", "October", IF(W525="11", "November", IF(W525="12", "December", "Other"))))))))))))</f>
        <v>August</v>
      </c>
      <c r="Y525" s="2" t="str">
        <f>IF(ISNUMBER(SEARCH("-",V525)),TRIM(RIGHT(V525,LEN(V525)-SEARCH("-",V525))),V525)</f>
        <v>9</v>
      </c>
      <c r="Z525" s="2" t="str">
        <f>IF(Y525="1", "January", IF(Y525="2", "February", IF(Y525="3", "March", IF(Y525="4", "April", IF(Y525="5", "May", IF(Y525="6", "June", IF(Y525="7", "July", IF(Y525="8", "August", IF(Y525="9", "September", IF(Y525="10", "October", IF(Y525="11", "November", IF(Y525="12", "December", "Other"))))))))))))</f>
        <v>September</v>
      </c>
      <c r="AA525" s="1" t="s">
        <v>109</v>
      </c>
      <c r="AB525" s="1" t="str">
        <f>IF(ISNUMBER(SEARCH("-",AA525)),TRIM(LEFT(AA525,FIND("-",AA525)-1)),AA525)</f>
        <v>9</v>
      </c>
      <c r="AC525" s="1" t="str">
        <f>IF(AB525="1", "January", IF(AB525="2", "February", IF(AB525="3", "March", IF(AB525="4", "April", IF(AB525="5", "May", IF(AB525="6", "June", IF(AB525="7", "July", IF(AB525="8", "August", IF(AB525="9", "September", IF(AB525="10", "October", IF(AB525="11", "November", IF(AB525="12", "December", "Other"))))))))))))</f>
        <v>September</v>
      </c>
      <c r="AD525" s="1" t="str">
        <f>IF(ISNUMBER(SEARCH("-",AA525)),TRIM(RIGHT(AA525,LEN(AA525)-SEARCH("-",AA525))),AA525)</f>
        <v>10</v>
      </c>
      <c r="AE525" s="1" t="str">
        <f>IF(AD525="1", "January", IF(AD525="2", "February", IF(AD525="3", "March", IF(AD525="4", "April", IF(AD525="5", "May", IF(AD525="6", "June", IF(AD525="7", "July", IF(AD525="8", "August", IF(AD525="9", "September", IF(AD525="10", "October", IF(AD525="11", "November", IF(AD525="12", "December", "Other"))))))))))))</f>
        <v>October</v>
      </c>
      <c r="AF525" s="16" t="s">
        <v>24395</v>
      </c>
      <c r="AG525" s="1" t="str">
        <f t="shared" si="238"/>
        <v xml:space="preserve">Seed </v>
      </c>
      <c r="AH525" s="2" t="str">
        <f t="shared" si="239"/>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I525" s="1" t="s">
        <v>13539</v>
      </c>
      <c r="AJ525" s="1" t="s">
        <v>26</v>
      </c>
      <c r="AK525" s="1" t="s">
        <v>17104</v>
      </c>
      <c r="AL525" s="1" t="str">
        <f t="shared" si="249"/>
        <v>Unscented</v>
      </c>
      <c r="AM525" s="1" t="b">
        <v>0</v>
      </c>
      <c r="AN525" s="1" t="b">
        <v>1</v>
      </c>
      <c r="AO525" s="1" t="b">
        <v>0</v>
      </c>
      <c r="AP525" s="5" t="s">
        <v>54</v>
      </c>
      <c r="AQ525" s="5" t="str">
        <f t="shared" si="240"/>
        <v>Light, Medium</v>
      </c>
      <c r="AR525" s="1" t="s">
        <v>10</v>
      </c>
      <c r="AS525" s="1" t="str">
        <f t="shared" si="250"/>
        <v>None, Partial</v>
      </c>
      <c r="AT525" s="1" t="str">
        <f t="shared" si="241"/>
        <v>Partial, Full</v>
      </c>
      <c r="AU525" s="1" t="s">
        <v>29</v>
      </c>
      <c r="AV525" s="1" t="str">
        <f t="shared" si="242"/>
        <v>Moist</v>
      </c>
      <c r="AW525" s="1" t="s">
        <v>123</v>
      </c>
      <c r="AX525" s="1" t="str">
        <f t="shared" si="243"/>
        <v>Acid, Neutral</v>
      </c>
      <c r="AY525" s="1" t="b">
        <v>0</v>
      </c>
      <c r="AZ525" s="1" t="b">
        <v>0</v>
      </c>
      <c r="BA525" s="1" t="b">
        <v>0</v>
      </c>
      <c r="BC525" t="str">
        <f t="shared" si="244"/>
        <v>FALSE</v>
      </c>
      <c r="BE525" t="str">
        <f t="shared" si="245"/>
        <v>FALSE</v>
      </c>
      <c r="BF525" s="1" t="b">
        <v>0</v>
      </c>
      <c r="BG525" s="1" t="b">
        <v>0</v>
      </c>
      <c r="BH525" s="1" t="b">
        <v>0</v>
      </c>
      <c r="BI525" s="1" t="s">
        <v>77</v>
      </c>
      <c r="BJ525" s="1" t="str">
        <f t="shared" si="246"/>
        <v>TRUE</v>
      </c>
      <c r="BL525" t="str">
        <f t="shared" si="247"/>
        <v>FALSE</v>
      </c>
      <c r="BM525" s="1" t="b">
        <v>0</v>
      </c>
      <c r="BN525" s="1" t="b">
        <v>0</v>
      </c>
      <c r="BO525" s="1">
        <f t="shared" si="251"/>
        <v>8</v>
      </c>
      <c r="BP525" s="1" t="s">
        <v>31</v>
      </c>
      <c r="BQ525" s="1" cm="1">
        <f t="array" ref="BQ525">_xlfn.IFS(BP525="None Known",0, LEN(BP525)&gt;500, 5,LEN(BP525)&gt;400, 4, LEN(BP525)&gt;300, 3, LEN(BP525)&gt;200, 2, LEN(BP525)&gt;1, 1)</f>
        <v>0</v>
      </c>
      <c r="BR525" s="1" t="s">
        <v>13540</v>
      </c>
      <c r="BS525" s="1">
        <v>2</v>
      </c>
      <c r="BT525" s="1" t="s">
        <v>13541</v>
      </c>
      <c r="BU525" s="1">
        <v>2</v>
      </c>
      <c r="BV525" s="1" t="s">
        <v>34</v>
      </c>
      <c r="BW525" s="1" t="s">
        <v>31</v>
      </c>
      <c r="BX525" s="1"/>
      <c r="BY525" t="str">
        <f>_xlfn.XLOOKUP($B525,Img_lookup!A:A,Img_lookup!B:B, "Not available")</f>
        <v>faed9e50-fc84-4313-81aa-09281c4a05d2</v>
      </c>
      <c r="BZ525" t="str">
        <f>_xlfn.XLOOKUP($B525,Img_lookup!A:A,Img_lookup!C:C, "Not available")</f>
        <v>Codonopsis lanceolata. Flore des serres et des jardins de l'Europe v.9 (1853-1854)</v>
      </c>
      <c r="CA525" t="str">
        <f>_xlfn.XLOOKUP($B525,Img_lookup!A:A,Img_lookup!D:D, "Not available")</f>
        <v>Swallowtail Garden Seeds</v>
      </c>
      <c r="CB525" t="str">
        <f>_xlfn.XLOOKUP($B525,Img_lookup!A:A,Img_lookup!E:E, "https://imgur.com/aT5wafe")</f>
        <v>https://api.openverse.engineering/v1/images/faed9e50-fc84-4313-81aa-09281c4a05d2/thumb/</v>
      </c>
    </row>
    <row r="526" spans="1:80" ht="409.6" x14ac:dyDescent="0.15">
      <c r="A526" s="1" t="s">
        <v>257</v>
      </c>
      <c r="B526" s="1" t="s">
        <v>6488</v>
      </c>
      <c r="E526" s="1" t="s">
        <v>6489</v>
      </c>
      <c r="F526" s="1" t="s">
        <v>6</v>
      </c>
      <c r="G526" s="1" t="s">
        <v>6</v>
      </c>
      <c r="H526" s="11" t="str">
        <f t="shared" si="253"/>
        <v>Perennial</v>
      </c>
      <c r="J526" s="1">
        <v>0.40000000600000002</v>
      </c>
      <c r="K526" s="1">
        <v>0.40000000600000002</v>
      </c>
      <c r="L526" t="str" cm="1">
        <f t="array" ref="L526">_xlfn.IFS(J526+K526="", "Unknown", J526+K526&gt;3, "Large", J526+K526&gt;0.5, "Medium", J526+K526&gt;0, "Small")</f>
        <v>Medium</v>
      </c>
      <c r="M526" s="1">
        <v>4</v>
      </c>
      <c r="N526" cm="1">
        <f t="array" ref="N526">IF($M526="",INDEX($M$2:$M$2176,MATCH(1,INDEX(($A$2:$A$2176=$A526)*($M$2:$M$2176&lt;&gt;""),0),0)),$M526)</f>
        <v>4</v>
      </c>
      <c r="O526" s="2" t="str">
        <f t="shared" si="248"/>
        <v>Hardy to cold</v>
      </c>
      <c r="P526" s="1" t="s">
        <v>6490</v>
      </c>
      <c r="R526" t="str">
        <f t="shared" si="252"/>
        <v>Medium</v>
      </c>
      <c r="T526" s="1"/>
      <c r="U526" s="1"/>
      <c r="V526" s="1" t="s">
        <v>322</v>
      </c>
      <c r="W526" s="6" t="str">
        <f>IF(ISNUMBER(SEARCH("-",V526)),TRIM(LEFT(V526,FIND("-",V526)-1)),V526)</f>
        <v>6</v>
      </c>
      <c r="X526" t="str">
        <f>IF(W526="1", "January", IF(W526="2", "February", IF(W526="3", "March", IF(W526="4", "April", IF(W526="5", "May", IF(W526="6", "June", IF(W526="7", "July", IF(W526="8", "August", IF(W526="9", "September", IF(W526="10", "October", IF(W526="11", "November", IF(W526="12", "December", "Other"))))))))))))</f>
        <v>June</v>
      </c>
      <c r="Y526" s="2" t="str">
        <f>IF(ISNUMBER(SEARCH("-",V526)),TRIM(RIGHT(V526,LEN(V526)-SEARCH("-",V526))),V526)</f>
        <v>8</v>
      </c>
      <c r="Z526" s="2" t="str">
        <f>IF(Y526="1", "January", IF(Y526="2", "February", IF(Y526="3", "March", IF(Y526="4", "April", IF(Y526="5", "May", IF(Y526="6", "June", IF(Y526="7", "July", IF(Y526="8", "August", IF(Y526="9", "September", IF(Y526="10", "October", IF(Y526="11", "November", IF(Y526="12", "December", "Other"))))))))))))</f>
        <v>August</v>
      </c>
      <c r="AA526" s="1" t="s">
        <v>427</v>
      </c>
      <c r="AB526" s="1" t="str">
        <f>IF(ISNUMBER(SEARCH("-",AA526)),TRIM(LEFT(AA526,FIND("-",AA526)-1)),AA526)</f>
        <v>8</v>
      </c>
      <c r="AC526" s="1" t="str">
        <f>IF(AB526="1", "January", IF(AB526="2", "February", IF(AB526="3", "March", IF(AB526="4", "April", IF(AB526="5", "May", IF(AB526="6", "June", IF(AB526="7", "July", IF(AB526="8", "August", IF(AB526="9", "September", IF(AB526="10", "October", IF(AB526="11", "November", IF(AB526="12", "December", "Other"))))))))))))</f>
        <v>August</v>
      </c>
      <c r="AD526" s="1" t="str">
        <f>IF(ISNUMBER(SEARCH("-",AA526)),TRIM(RIGHT(AA526,LEN(AA526)-SEARCH("-",AA526))),AA526)</f>
        <v>9</v>
      </c>
      <c r="AE526" s="1" t="str">
        <f>IF(AD526="1", "January", IF(AD526="2", "February", IF(AD526="3", "March", IF(AD526="4", "April", IF(AD526="5", "May", IF(AD526="6", "June", IF(AD526="7", "July", IF(AD526="8", "August", IF(AD526="9", "September", IF(AD526="10", "October", IF(AD526="11", "November", IF(AD526="12", "December", "Other"))))))))))))</f>
        <v>September</v>
      </c>
      <c r="AF526" s="16" t="s">
        <v>24395</v>
      </c>
      <c r="AG526" s="1" t="str">
        <f t="shared" si="238"/>
        <v xml:space="preserve">Seed </v>
      </c>
      <c r="AH526" s="2" t="str">
        <f t="shared" si="239"/>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I526" s="1" t="s">
        <v>6491</v>
      </c>
      <c r="AK526" s="1" t="s">
        <v>17104</v>
      </c>
      <c r="AL526" s="1" t="str">
        <f t="shared" si="249"/>
        <v>Scented</v>
      </c>
      <c r="AM526" s="1" t="b">
        <v>1</v>
      </c>
      <c r="AN526" s="1" t="b">
        <v>1</v>
      </c>
      <c r="AO526" s="1" t="b">
        <v>0</v>
      </c>
      <c r="AP526" s="5" t="s">
        <v>54</v>
      </c>
      <c r="AQ526" s="5" t="str">
        <f t="shared" si="240"/>
        <v>Light, Medium</v>
      </c>
      <c r="AR526" s="1" t="s">
        <v>10</v>
      </c>
      <c r="AS526" s="1" t="str">
        <f t="shared" si="250"/>
        <v>None, Partial</v>
      </c>
      <c r="AT526" s="1" t="str">
        <f t="shared" si="241"/>
        <v>Partial, Full</v>
      </c>
      <c r="AU526" s="1" t="s">
        <v>29</v>
      </c>
      <c r="AV526" s="1" t="str">
        <f t="shared" si="242"/>
        <v>Moist</v>
      </c>
      <c r="AW526" s="1" t="s">
        <v>123</v>
      </c>
      <c r="AX526" s="1" t="str">
        <f t="shared" si="243"/>
        <v>Acid, Neutral</v>
      </c>
      <c r="AY526" s="1" t="b">
        <v>0</v>
      </c>
      <c r="AZ526" s="1" t="b">
        <v>0</v>
      </c>
      <c r="BA526" s="1" t="b">
        <v>0</v>
      </c>
      <c r="BC526" t="str">
        <f t="shared" si="244"/>
        <v>FALSE</v>
      </c>
      <c r="BE526" t="str">
        <f t="shared" si="245"/>
        <v>FALSE</v>
      </c>
      <c r="BF526" s="1" t="b">
        <v>0</v>
      </c>
      <c r="BG526" s="1" t="b">
        <v>0</v>
      </c>
      <c r="BH526" s="1" t="b">
        <v>0</v>
      </c>
      <c r="BI526" s="1" t="s">
        <v>77</v>
      </c>
      <c r="BJ526" s="1" t="str">
        <f t="shared" si="246"/>
        <v>TRUE</v>
      </c>
      <c r="BL526" t="str">
        <f t="shared" si="247"/>
        <v>FALSE</v>
      </c>
      <c r="BM526" s="1" t="b">
        <v>0</v>
      </c>
      <c r="BN526" s="1" t="b">
        <v>0</v>
      </c>
      <c r="BO526" s="1">
        <f t="shared" si="251"/>
        <v>7</v>
      </c>
      <c r="BP526" s="1" t="s">
        <v>31</v>
      </c>
      <c r="BQ526" s="1" cm="1">
        <f t="array" ref="BQ526">_xlfn.IFS(BP526="None Known",0, LEN(BP526)&gt;500, 5,LEN(BP526)&gt;400, 4, LEN(BP526)&gt;300, 3, LEN(BP526)&gt;200, 2, LEN(BP526)&gt;1, 1)</f>
        <v>0</v>
      </c>
      <c r="BR526" s="1" t="s">
        <v>6492</v>
      </c>
      <c r="BS526" s="1">
        <v>2</v>
      </c>
      <c r="BT526" s="1" t="s">
        <v>6493</v>
      </c>
      <c r="BU526" s="1">
        <v>1</v>
      </c>
      <c r="BW526" s="1" t="s">
        <v>31</v>
      </c>
      <c r="BX526" s="1"/>
      <c r="BY526" t="str">
        <f>_xlfn.XLOOKUP($B526,Img_lookup!A:A,Img_lookup!B:B, "Not available")</f>
        <v>540ec12e-54f6-4245-a189-6095b4cc1454</v>
      </c>
      <c r="BZ526" t="str">
        <f>_xlfn.XLOOKUP($B526,Img_lookup!A:A,Img_lookup!C:C, "Not available")</f>
        <v>Codonopsis ovata Benth.</v>
      </c>
      <c r="CA526" t="str">
        <f>_xlfn.XLOOKUP($B526,Img_lookup!A:A,Img_lookup!D:D, "Not available")</f>
        <v>Thomas Thomson</v>
      </c>
      <c r="CB526" t="str">
        <f>_xlfn.XLOOKUP($B526,Img_lookup!A:A,Img_lookup!E:E, "https://imgur.com/aT5wafe")</f>
        <v>https://api.openverse.engineering/v1/images/540ec12e-54f6-4245-a189-6095b4cc1454/thumb/</v>
      </c>
    </row>
    <row r="527" spans="1:80" ht="409.6" x14ac:dyDescent="0.15">
      <c r="A527" s="1" t="s">
        <v>257</v>
      </c>
      <c r="B527" s="1" t="s">
        <v>5623</v>
      </c>
      <c r="C527" s="1" t="s">
        <v>5624</v>
      </c>
      <c r="D527" s="1" t="s">
        <v>5625</v>
      </c>
      <c r="E527" s="1" t="s">
        <v>5626</v>
      </c>
      <c r="F527" s="1" t="s">
        <v>156</v>
      </c>
      <c r="G527" s="1" t="s">
        <v>156</v>
      </c>
      <c r="H527" s="11" t="str">
        <f t="shared" si="253"/>
        <v>Perennial</v>
      </c>
      <c r="J527" s="1">
        <v>1.7000000479999999</v>
      </c>
      <c r="L527" t="str" cm="1">
        <f t="array" ref="L527">_xlfn.IFS(J527+K527="", "Unknown", J527+K527&gt;3, "Large", J527+K527&gt;0.5, "Medium", J527+K527&gt;0, "Small")</f>
        <v>Medium</v>
      </c>
      <c r="M527" s="1">
        <v>6</v>
      </c>
      <c r="N527" cm="1">
        <f t="array" ref="N527">IF($M527="",INDEX($M$2:$M$2176,MATCH(1,INDEX(($A$2:$A$2176=$A527)*($M$2:$M$2176&lt;&gt;""),0),0)),$M527)</f>
        <v>6</v>
      </c>
      <c r="O527" s="2" t="str">
        <f t="shared" si="248"/>
        <v>Seasonal outdoors</v>
      </c>
      <c r="P527" s="1" t="s">
        <v>5627</v>
      </c>
      <c r="R527" t="str">
        <f t="shared" si="252"/>
        <v>Medium</v>
      </c>
      <c r="T527" s="1"/>
      <c r="U527" s="1"/>
      <c r="V527" s="1" t="s">
        <v>322</v>
      </c>
      <c r="W527" s="6" t="str">
        <f>IF(ISNUMBER(SEARCH("-",V527)),TRIM(LEFT(V527,FIND("-",V527)-1)),V527)</f>
        <v>6</v>
      </c>
      <c r="X527" t="str">
        <f>IF(W527="1", "January", IF(W527="2", "February", IF(W527="3", "March", IF(W527="4", "April", IF(W527="5", "May", IF(W527="6", "June", IF(W527="7", "July", IF(W527="8", "August", IF(W527="9", "September", IF(W527="10", "October", IF(W527="11", "November", IF(W527="12", "December", "Other"))))))))))))</f>
        <v>June</v>
      </c>
      <c r="Y527" s="2" t="str">
        <f>IF(ISNUMBER(SEARCH("-",V527)),TRIM(RIGHT(V527,LEN(V527)-SEARCH("-",V527))),V527)</f>
        <v>8</v>
      </c>
      <c r="Z527" s="2" t="str">
        <f>IF(Y527="1", "January", IF(Y527="2", "February", IF(Y527="3", "March", IF(Y527="4", "April", IF(Y527="5", "May", IF(Y527="6", "June", IF(Y527="7", "July", IF(Y527="8", "August", IF(Y527="9", "September", IF(Y527="10", "October", IF(Y527="11", "November", IF(Y527="12", "December", "Other"))))))))))))</f>
        <v>August</v>
      </c>
      <c r="AA527" s="1" t="s">
        <v>427</v>
      </c>
      <c r="AB527" s="1" t="str">
        <f>IF(ISNUMBER(SEARCH("-",AA527)),TRIM(LEFT(AA527,FIND("-",AA527)-1)),AA527)</f>
        <v>8</v>
      </c>
      <c r="AC527" s="1" t="str">
        <f>IF(AB527="1", "January", IF(AB527="2", "February", IF(AB527="3", "March", IF(AB527="4", "April", IF(AB527="5", "May", IF(AB527="6", "June", IF(AB527="7", "July", IF(AB527="8", "August", IF(AB527="9", "September", IF(AB527="10", "October", IF(AB527="11", "November", IF(AB527="12", "December", "Other"))))))))))))</f>
        <v>August</v>
      </c>
      <c r="AD527" s="1" t="str">
        <f>IF(ISNUMBER(SEARCH("-",AA527)),TRIM(RIGHT(AA527,LEN(AA527)-SEARCH("-",AA527))),AA527)</f>
        <v>9</v>
      </c>
      <c r="AE527" s="1" t="str">
        <f>IF(AD527="1", "January", IF(AD527="2", "February", IF(AD527="3", "March", IF(AD527="4", "April", IF(AD527="5", "May", IF(AD527="6", "June", IF(AD527="7", "July", IF(AD527="8", "August", IF(AD527="9", "September", IF(AD527="10", "October", IF(AD527="11", "November", IF(AD527="12", "December", "Other"))))))))))))</f>
        <v>September</v>
      </c>
      <c r="AF527" s="16" t="s">
        <v>24395</v>
      </c>
      <c r="AG527" s="1" t="str">
        <f t="shared" si="238"/>
        <v xml:space="preserve">Seed </v>
      </c>
      <c r="AH527" s="2" t="str">
        <f t="shared" si="239"/>
        <v>Surface sow in spring to early summer in an ericaceous compost in a greenhouse. Do not allow the compost to dry out. The seed usually germinates in 1 - 6 weeks at 20�c[164]. Prick out the seedlings into individual pots as soon as they are large enough to handle and grow them on in a greenhouse for their first winter. Plant out in late spring or early summer and protect them from slugs until the plants are well established[K].
Division in spring, with care, since the plant resents root disturbance[200]. We have found it best to take small divisions that are teased out from the sides of the main clump so as to cause the least possible disturbance to the plants and to avoid having to dig up the clump. These small divisions need to be potted up and placed in light shade in a greenhouse until they are rooting well. They can be planted out into their permanent positions in the summer if they are large enough, otherwise in the following spring[K].</v>
      </c>
      <c r="AI527" s="1" t="s">
        <v>5628</v>
      </c>
      <c r="AJ527" s="1" t="s">
        <v>53</v>
      </c>
      <c r="AK527" s="1" t="s">
        <v>17104</v>
      </c>
      <c r="AL527" s="1" t="str">
        <f t="shared" si="249"/>
        <v>Unscented</v>
      </c>
      <c r="AM527" s="1" t="b">
        <v>0</v>
      </c>
      <c r="AN527" s="1" t="b">
        <v>1</v>
      </c>
      <c r="AO527" s="1" t="b">
        <v>0</v>
      </c>
      <c r="AP527" s="5" t="s">
        <v>54</v>
      </c>
      <c r="AQ527" s="5" t="str">
        <f t="shared" si="240"/>
        <v>Light, Medium</v>
      </c>
      <c r="AR527" s="1" t="s">
        <v>10</v>
      </c>
      <c r="AS527" s="1" t="str">
        <f t="shared" si="250"/>
        <v>None, Partial</v>
      </c>
      <c r="AT527" s="1" t="str">
        <f t="shared" si="241"/>
        <v>Partial, Full</v>
      </c>
      <c r="AU527" s="1" t="s">
        <v>29</v>
      </c>
      <c r="AV527" s="1" t="str">
        <f t="shared" si="242"/>
        <v>Moist</v>
      </c>
      <c r="AW527" s="1" t="s">
        <v>123</v>
      </c>
      <c r="AX527" s="1" t="str">
        <f t="shared" si="243"/>
        <v>Acid, Neutral</v>
      </c>
      <c r="AY527" s="1" t="b">
        <v>0</v>
      </c>
      <c r="AZ527" s="1" t="b">
        <v>0</v>
      </c>
      <c r="BA527" s="1" t="b">
        <v>0</v>
      </c>
      <c r="BC527" t="str">
        <f t="shared" si="244"/>
        <v>FALSE</v>
      </c>
      <c r="BE527" t="str">
        <f t="shared" si="245"/>
        <v>FALSE</v>
      </c>
      <c r="BF527" s="1" t="b">
        <v>0</v>
      </c>
      <c r="BG527" s="1" t="b">
        <v>0</v>
      </c>
      <c r="BH527" s="1" t="b">
        <v>0</v>
      </c>
      <c r="BI527" s="1" t="s">
        <v>77</v>
      </c>
      <c r="BJ527" s="1" t="str">
        <f t="shared" si="246"/>
        <v>TRUE</v>
      </c>
      <c r="BL527" t="str">
        <f t="shared" si="247"/>
        <v>FALSE</v>
      </c>
      <c r="BM527" s="1" t="b">
        <v>0</v>
      </c>
      <c r="BN527" s="1" t="b">
        <v>0</v>
      </c>
      <c r="BO527" s="1">
        <f t="shared" si="251"/>
        <v>12</v>
      </c>
      <c r="BP527" s="1" t="s">
        <v>31</v>
      </c>
      <c r="BQ527" s="1" cm="1">
        <f t="array" ref="BQ527">_xlfn.IFS(BP527="None Known",0, LEN(BP527)&gt;500, 5,LEN(BP527)&gt;400, 4, LEN(BP527)&gt;300, 3, LEN(BP527)&gt;200, 2, LEN(BP527)&gt;1, 1)</f>
        <v>0</v>
      </c>
      <c r="BR527" s="1" t="s">
        <v>5629</v>
      </c>
      <c r="BS527" s="1">
        <v>3</v>
      </c>
      <c r="BT527" s="1" t="s">
        <v>5630</v>
      </c>
      <c r="BU527" s="1">
        <v>3</v>
      </c>
      <c r="BV527" s="1" t="s">
        <v>34</v>
      </c>
      <c r="BW527" s="1" t="s">
        <v>31</v>
      </c>
      <c r="BX527" s="1"/>
      <c r="BY527" t="str">
        <f>_xlfn.XLOOKUP($B527,Img_lookup!A:A,Img_lookup!B:B, "Not available")</f>
        <v>720df5bb-ba7a-4b90-843e-ae94a999ae3d</v>
      </c>
      <c r="BZ527" t="str">
        <f>_xlfn.XLOOKUP($B527,Img_lookup!A:A,Img_lookup!C:C, "Not available")</f>
        <v>Codonopsis pilosula (Franch.) Nannf.</v>
      </c>
      <c r="CA527" t="str">
        <f>_xlfn.XLOOKUP($B527,Img_lookup!A:A,Img_lookup!D:D, "Not available")</f>
        <v>Kristen M. Van Neste; Sarah E. Gabler; Charles P. Coddington and Kyle Wallick</v>
      </c>
      <c r="CB527" t="str">
        <f>_xlfn.XLOOKUP($B527,Img_lookup!A:A,Img_lookup!E:E, "https://imgur.com/aT5wafe")</f>
        <v>https://api.openverse.engineering/v1/images/720df5bb-ba7a-4b90-843e-ae94a999ae3d/thumb/</v>
      </c>
    </row>
    <row r="528" spans="1:80" ht="13" x14ac:dyDescent="0.15">
      <c r="A528" s="1" t="s">
        <v>316</v>
      </c>
      <c r="B528" s="1" t="s">
        <v>15669</v>
      </c>
      <c r="D528" s="1" t="s">
        <v>15670</v>
      </c>
      <c r="E528" s="1" t="s">
        <v>15671</v>
      </c>
      <c r="F528" s="1" t="s">
        <v>6</v>
      </c>
      <c r="G528" s="1" t="s">
        <v>6</v>
      </c>
      <c r="H528" s="11" t="str">
        <f t="shared" si="253"/>
        <v>Perennial</v>
      </c>
      <c r="J528" s="1">
        <v>1.2000000479999999</v>
      </c>
      <c r="L528" t="str" cm="1">
        <f t="array" ref="L528">_xlfn.IFS(J528+K528="", "Unknown", J528+K528&gt;3, "Large", J528+K528&gt;0.5, "Medium", J528+K528&gt;0, "Small")</f>
        <v>Medium</v>
      </c>
      <c r="N528" cm="1">
        <f t="array" ref="N528">IF($M528="",INDEX($M$2:$M$2176,MATCH(1,INDEX(($A$2:$A$2176=$A528)*($M$2:$M$2176&lt;&gt;""),0),0)),$M528)</f>
        <v>5</v>
      </c>
      <c r="O528" s="2" t="str">
        <f t="shared" si="248"/>
        <v>Seasonal outdoors</v>
      </c>
      <c r="P528" s="1" t="s">
        <v>15672</v>
      </c>
      <c r="R528" t="str">
        <f t="shared" si="252"/>
        <v>Medium</v>
      </c>
      <c r="W528"/>
      <c r="AF528" s="1" t="s">
        <v>24018</v>
      </c>
      <c r="AG528" s="1" t="str">
        <f t="shared" si="238"/>
        <v xml:space="preserve">Seed </v>
      </c>
      <c r="AH528" s="2" t="str">
        <f t="shared" si="239"/>
        <v>Best sown in a cold frame or in situ as soon as it is ripe since the seed only has a short viability[200]. Seed can also be stored and then sown in the spring, though germination rates will be lower. It requires light for germination[200]. If sown in a seedbed or in pots, the plants should be planted out into their permanent positions as soon as possible[1].</v>
      </c>
      <c r="AI528" s="1" t="s">
        <v>15673</v>
      </c>
      <c r="AJ528" s="1" t="s">
        <v>53</v>
      </c>
      <c r="AK528" s="1" t="s">
        <v>17104</v>
      </c>
      <c r="AL528" s="1" t="str">
        <f t="shared" si="249"/>
        <v>Unscented</v>
      </c>
      <c r="AM528" s="1" t="b">
        <v>0</v>
      </c>
      <c r="AN528" s="1" t="b">
        <v>0</v>
      </c>
      <c r="AO528" s="1" t="b">
        <v>0</v>
      </c>
      <c r="AP528" s="5" t="s">
        <v>28</v>
      </c>
      <c r="AQ528" s="5" t="str">
        <f t="shared" si="240"/>
        <v>Light, Medium, Heavy</v>
      </c>
      <c r="AR528" s="1" t="s">
        <v>30</v>
      </c>
      <c r="AS528" s="1" t="str">
        <f t="shared" si="250"/>
        <v>None</v>
      </c>
      <c r="AT528" s="1" t="str">
        <f t="shared" si="241"/>
        <v>Full</v>
      </c>
      <c r="AU528" s="1" t="s">
        <v>29</v>
      </c>
      <c r="AV528" s="1" t="str">
        <f t="shared" si="242"/>
        <v>Moist</v>
      </c>
      <c r="AW528" s="1" t="s">
        <v>12</v>
      </c>
      <c r="AX528" s="1" t="str">
        <f t="shared" si="243"/>
        <v>Acid, Neutral, Alkaline</v>
      </c>
      <c r="AY528" s="1" t="b">
        <v>0</v>
      </c>
      <c r="AZ528" s="1" t="b">
        <v>0</v>
      </c>
      <c r="BA528" s="1" t="b">
        <v>0</v>
      </c>
      <c r="BB528" s="1" t="s">
        <v>29</v>
      </c>
      <c r="BC528" t="str">
        <f t="shared" si="244"/>
        <v>TRUE</v>
      </c>
      <c r="BE528" t="str">
        <f t="shared" si="245"/>
        <v>FALSE</v>
      </c>
      <c r="BF528" s="1" t="b">
        <v>0</v>
      </c>
      <c r="BG528" s="1" t="b">
        <v>0</v>
      </c>
      <c r="BH528" s="1" t="b">
        <v>0</v>
      </c>
      <c r="BJ528" s="1" t="str">
        <f t="shared" si="246"/>
        <v>FALSE</v>
      </c>
      <c r="BK528" s="1" t="s">
        <v>77</v>
      </c>
      <c r="BL528" t="str">
        <f t="shared" si="247"/>
        <v>TRUE</v>
      </c>
      <c r="BM528" s="1" t="b">
        <v>0</v>
      </c>
      <c r="BN528" s="1" t="b">
        <v>0</v>
      </c>
      <c r="BO528" s="1">
        <f t="shared" si="251"/>
        <v>7</v>
      </c>
      <c r="BP528" s="1" t="s">
        <v>31</v>
      </c>
      <c r="BQ528" s="1" cm="1">
        <f t="array" ref="BQ528">_xlfn.IFS(BP528="None Known",0, LEN(BP528)&gt;500, 5,LEN(BP528)&gt;400, 4, LEN(BP528)&gt;300, 3, LEN(BP528)&gt;200, 2, LEN(BP528)&gt;1, 1)</f>
        <v>0</v>
      </c>
      <c r="BR528" s="1" t="s">
        <v>15674</v>
      </c>
      <c r="BS528" s="1">
        <v>2</v>
      </c>
      <c r="BT528" s="1" t="s">
        <v>15675</v>
      </c>
      <c r="BU528" s="1">
        <v>1</v>
      </c>
      <c r="BV528" s="1" t="s">
        <v>465</v>
      </c>
      <c r="BW528" s="1" t="s">
        <v>31</v>
      </c>
      <c r="BX528" s="1"/>
      <c r="BY528" t="str">
        <f>_xlfn.XLOOKUP($B528,Img_lookup!A:A,Img_lookup!B:B, "Not available")</f>
        <v>18cad52b-0893-45c8-9f34-1b2259dfc206</v>
      </c>
      <c r="BZ528" t="str">
        <f>_xlfn.XLOOKUP($B528,Img_lookup!A:A,Img_lookup!C:C, "Not available")</f>
        <v>Coelopleurum lucidum (L.) Fernald</v>
      </c>
      <c r="CA528" t="str">
        <f>_xlfn.XLOOKUP($B528,Img_lookup!A:A,Img_lookup!D:D, "Not available")</f>
        <v>Merritt L. Fernald and Arthur S. Pease</v>
      </c>
      <c r="CB528" t="str">
        <f>_xlfn.XLOOKUP($B528,Img_lookup!A:A,Img_lookup!E:E, "https://imgur.com/aT5wafe")</f>
        <v>https://api.openverse.engineering/v1/images/18cad52b-0893-45c8-9f34-1b2259dfc206/thumb/</v>
      </c>
    </row>
    <row r="529" spans="1:80" ht="409.6" x14ac:dyDescent="0.15">
      <c r="A529" s="1" t="s">
        <v>394</v>
      </c>
      <c r="B529" s="1" t="s">
        <v>932</v>
      </c>
      <c r="C529" s="1" t="s">
        <v>933</v>
      </c>
      <c r="E529" s="1" t="s">
        <v>934</v>
      </c>
      <c r="F529" s="1" t="s">
        <v>6</v>
      </c>
      <c r="G529" s="1" t="s">
        <v>6</v>
      </c>
      <c r="H529" s="11" t="str">
        <f t="shared" si="253"/>
        <v>Perennial</v>
      </c>
      <c r="J529" s="1">
        <v>1</v>
      </c>
      <c r="K529" s="1">
        <v>0.15000000599999999</v>
      </c>
      <c r="L529" t="str" cm="1">
        <f t="array" ref="L529">_xlfn.IFS(J529+K529="", "Unknown", J529+K529&gt;3, "Large", J529+K529&gt;0.5, "Medium", J529+K529&gt;0, "Small")</f>
        <v>Medium</v>
      </c>
      <c r="M529" s="1">
        <v>9</v>
      </c>
      <c r="N529" cm="1">
        <f t="array" ref="N529">IF($M529="",INDEX($M$2:$M$2176,MATCH(1,INDEX(($A$2:$A$2176=$A529)*($M$2:$M$2176&lt;&gt;""),0),0)),$M529)</f>
        <v>9</v>
      </c>
      <c r="O529" s="2" t="str">
        <f t="shared" si="248"/>
        <v>Grown indoors</v>
      </c>
      <c r="P529" s="1" t="s">
        <v>935</v>
      </c>
      <c r="R529" t="str">
        <f t="shared" si="252"/>
        <v>Medium</v>
      </c>
      <c r="S529" s="1" t="s">
        <v>936</v>
      </c>
      <c r="T529" s="1" t="str">
        <f>LEFT(S529,FIND("-",S529)-1)</f>
        <v xml:space="preserve">5 </v>
      </c>
      <c r="U529" s="1" t="str">
        <f>RIGHT(S529,FIND("-",S529)-1)</f>
        <v>10</v>
      </c>
      <c r="V529" s="1" t="s">
        <v>177</v>
      </c>
      <c r="W529" s="6" t="str">
        <f t="shared" ref="W529:W537" si="254">IF(ISNUMBER(SEARCH("-",V529)),TRIM(LEFT(V529,FIND("-",V529)-1)),V529)</f>
        <v>7</v>
      </c>
      <c r="X529" t="str">
        <f t="shared" ref="X529:X537" si="255">IF(W529="1", "January", IF(W529="2", "February", IF(W529="3", "March", IF(W529="4", "April", IF(W529="5", "May", IF(W529="6", "June", IF(W529="7", "July", IF(W529="8", "August", IF(W529="9", "September", IF(W529="10", "October", IF(W529="11", "November", IF(W529="12", "December", "Other"))))))))))))</f>
        <v>July</v>
      </c>
      <c r="Y529" s="2" t="str">
        <f t="shared" ref="Y529:Y537" si="256">IF(ISNUMBER(SEARCH("-",V529)),TRIM(RIGHT(V529,LEN(V529)-SEARCH("-",V529))),V529)</f>
        <v>10</v>
      </c>
      <c r="Z529" s="2" t="str">
        <f t="shared" ref="Z529:Z537" si="257">IF(Y529="1", "January", IF(Y529="2", "February", IF(Y529="3", "March", IF(Y529="4", "April", IF(Y529="5", "May", IF(Y529="6", "June", IF(Y529="7", "July", IF(Y529="8", "August", IF(Y529="9", "September", IF(Y529="10", "October", IF(Y529="11", "November", IF(Y529="12", "December", "Other"))))))))))))</f>
        <v>October</v>
      </c>
      <c r="AA529" s="1" t="s">
        <v>166</v>
      </c>
      <c r="AB529" s="1" t="str">
        <f>IF(ISNUMBER(SEARCH("-",AA529)),TRIM(LEFT(AA529,FIND("-",AA529)-1)),AA529)</f>
        <v>9</v>
      </c>
      <c r="AC529" s="1" t="str">
        <f>IF(AB529="1", "January", IF(AB529="2", "February", IF(AB529="3", "March", IF(AB529="4", "April", IF(AB529="5", "May", IF(AB529="6", "June", IF(AB529="7", "July", IF(AB529="8", "August", IF(AB529="9", "September", IF(AB529="10", "October", IF(AB529="11", "November", IF(AB529="12", "December", "Other"))))))))))))</f>
        <v>September</v>
      </c>
      <c r="AD529" s="1" t="str">
        <f>IF(ISNUMBER(SEARCH("-",AA529)),TRIM(RIGHT(AA529,LEN(AA529)-SEARCH("-",AA529))),AA529)</f>
        <v>11</v>
      </c>
      <c r="AE529" s="1" t="str">
        <f>IF(AD529="1", "January", IF(AD529="2", "February", IF(AD529="3", "March", IF(AD529="4", "April", IF(AD529="5", "May", IF(AD529="6", "June", IF(AD529="7", "July", IF(AD529="8", "August", IF(AD529="9", "September", IF(AD529="10", "October", IF(AD529="11", "November", IF(AD529="12", "December", "Other"))))))))))))</f>
        <v>November</v>
      </c>
      <c r="AF529" s="16" t="s">
        <v>25072</v>
      </c>
      <c r="AG529" s="1" t="str">
        <f t="shared" si="238"/>
        <v xml:space="preserve">Seed </v>
      </c>
      <c r="AH529" s="2" t="str">
        <f t="shared" si="239"/>
        <v>Pre-soak for 2 hours in warm water and sow February/March in a greenhouse[164]. The seed usually germinates in 3 - 4 weeks at 25�c. When they are large enough to handle, prick the seedlings out into individual pots. Grow them on in cool conditions and plant out in late spring after the last expected frosts[1, 164]. Seed can also be sown in situ in May[1] though it would be unlikely to ripen its seed in an average British summer. In a suitable climate, it takes about 4 - 5 months from seed to produce new seed[269].
Division of root offshoots[272]. This is probably best done in the spring as plants come into fresh growth[272].</v>
      </c>
      <c r="AI529" s="1" t="s">
        <v>937</v>
      </c>
      <c r="AJ529" s="1" t="s">
        <v>1</v>
      </c>
      <c r="AK529" s="1" t="s">
        <v>17106</v>
      </c>
      <c r="AL529" s="1" t="str">
        <f t="shared" si="249"/>
        <v>Unscented</v>
      </c>
      <c r="AM529" s="1" t="b">
        <v>0</v>
      </c>
      <c r="AN529" s="1" t="b">
        <v>0</v>
      </c>
      <c r="AO529" s="1" t="b">
        <v>0</v>
      </c>
      <c r="AP529" s="5" t="s">
        <v>28</v>
      </c>
      <c r="AQ529" s="5" t="str">
        <f t="shared" si="240"/>
        <v>Light, Medium, Heavy</v>
      </c>
      <c r="AR529" s="1" t="s">
        <v>30</v>
      </c>
      <c r="AS529" s="1" t="str">
        <f t="shared" si="250"/>
        <v>None</v>
      </c>
      <c r="AT529" s="1" t="str">
        <f t="shared" si="241"/>
        <v>Full</v>
      </c>
      <c r="AU529" s="1" t="s">
        <v>29</v>
      </c>
      <c r="AV529" s="1" t="str">
        <f t="shared" si="242"/>
        <v>Moist</v>
      </c>
      <c r="AW529" s="1" t="s">
        <v>12</v>
      </c>
      <c r="AX529" s="1" t="str">
        <f t="shared" si="243"/>
        <v>Acid, Neutral, Alkaline</v>
      </c>
      <c r="AY529" s="1" t="b">
        <v>1</v>
      </c>
      <c r="AZ529" s="1" t="b">
        <v>0</v>
      </c>
      <c r="BA529" s="1" t="b">
        <v>0</v>
      </c>
      <c r="BC529" t="str">
        <f t="shared" si="244"/>
        <v>FALSE</v>
      </c>
      <c r="BE529" t="str">
        <f t="shared" si="245"/>
        <v>FALSE</v>
      </c>
      <c r="BF529" s="1" t="b">
        <v>0</v>
      </c>
      <c r="BG529" s="1" t="b">
        <v>0</v>
      </c>
      <c r="BH529" s="1" t="b">
        <v>0</v>
      </c>
      <c r="BJ529" s="1" t="str">
        <f t="shared" si="246"/>
        <v>FALSE</v>
      </c>
      <c r="BL529" t="str">
        <f t="shared" si="247"/>
        <v>FALSE</v>
      </c>
      <c r="BM529" s="1" t="b">
        <v>0</v>
      </c>
      <c r="BN529" s="1" t="b">
        <v>0</v>
      </c>
      <c r="BO529" s="1">
        <f t="shared" si="251"/>
        <v>13</v>
      </c>
      <c r="BP529" s="1" t="s">
        <v>938</v>
      </c>
      <c r="BQ529" s="1" cm="1">
        <f t="array" ref="BQ529">_xlfn.IFS(BP529="None Known",0, LEN(BP529)&gt;500, 5,LEN(BP529)&gt;400, 4, LEN(BP529)&gt;300, 3, LEN(BP529)&gt;200, 2, LEN(BP529)&gt;1, 1)</f>
        <v>1</v>
      </c>
      <c r="BR529" s="16" t="s">
        <v>25277</v>
      </c>
      <c r="BS529" s="1">
        <v>3</v>
      </c>
      <c r="BT529" s="1" t="s">
        <v>939</v>
      </c>
      <c r="BU529" s="1">
        <v>3</v>
      </c>
      <c r="BV529" s="1" t="s">
        <v>940</v>
      </c>
      <c r="BW529" s="1" t="s">
        <v>31</v>
      </c>
      <c r="BX529" s="1"/>
      <c r="BY529" t="str">
        <f>_xlfn.XLOOKUP($B529,Img_lookup!A:A,Img_lookup!B:B, "Not available")</f>
        <v>Not available</v>
      </c>
      <c r="BZ529" t="str">
        <f>_xlfn.XLOOKUP($B529,Img_lookup!A:A,Img_lookup!C:C, "Not available")</f>
        <v>Not available</v>
      </c>
      <c r="CA529" t="str">
        <f>_xlfn.XLOOKUP($B529,Img_lookup!A:A,Img_lookup!D:D, "Not available")</f>
        <v>Not available</v>
      </c>
      <c r="CB529" t="str">
        <f>_xlfn.XLOOKUP($B529,Img_lookup!A:A,Img_lookup!E:E, "https://imgur.com/aT5wafe")</f>
        <v>https://imgur.com/aT5wafe</v>
      </c>
    </row>
    <row r="530" spans="1:80" ht="13" x14ac:dyDescent="0.15">
      <c r="A530" s="1" t="s">
        <v>5596</v>
      </c>
      <c r="B530" s="1" t="s">
        <v>5597</v>
      </c>
      <c r="C530" s="1" t="s">
        <v>5598</v>
      </c>
      <c r="D530" s="1" t="s">
        <v>5599</v>
      </c>
      <c r="E530" s="1" t="s">
        <v>5600</v>
      </c>
      <c r="F530" s="1" t="s">
        <v>6</v>
      </c>
      <c r="G530" s="1" t="s">
        <v>6</v>
      </c>
      <c r="H530" s="11" t="str">
        <f t="shared" si="253"/>
        <v>Perennial</v>
      </c>
      <c r="J530" s="1">
        <v>0.40000000600000002</v>
      </c>
      <c r="L530" t="str" cm="1">
        <f t="array" ref="L530">_xlfn.IFS(J530+K530="", "Unknown", J530+K530&gt;3, "Large", J530+K530&gt;0.5, "Medium", J530+K530&gt;0, "Small")</f>
        <v>Small</v>
      </c>
      <c r="M530">
        <v>10</v>
      </c>
      <c r="N530" cm="1">
        <f t="array" ref="N530">IF($M530="",INDEX($M$2:$M$2176,MATCH(1,INDEX(($A$2:$A$2176=$A530)*($M$2:$M$2176&lt;&gt;""),0),0)),$M530)</f>
        <v>10</v>
      </c>
      <c r="O530" s="2" t="str">
        <f t="shared" si="248"/>
        <v>Grown indoors</v>
      </c>
      <c r="P530" s="1" t="s">
        <v>5601</v>
      </c>
      <c r="R530" t="str">
        <f t="shared" si="252"/>
        <v>Medium</v>
      </c>
      <c r="T530" s="1"/>
      <c r="U530" s="1"/>
      <c r="V530" s="1" t="s">
        <v>96</v>
      </c>
      <c r="W530" s="6" t="str">
        <f t="shared" si="254"/>
        <v>5</v>
      </c>
      <c r="X530" t="str">
        <f t="shared" si="255"/>
        <v>May</v>
      </c>
      <c r="Y530" s="2" t="str">
        <f t="shared" si="256"/>
        <v>6</v>
      </c>
      <c r="Z530" s="2" t="str">
        <f t="shared" si="257"/>
        <v>June</v>
      </c>
      <c r="AF530" s="1" t="s">
        <v>24396</v>
      </c>
      <c r="AG530" s="1" t="str">
        <f t="shared" si="238"/>
        <v xml:space="preserve">Seed </v>
      </c>
      <c r="AH530" s="2" t="str">
        <f t="shared" si="239"/>
        <v>Stratify for 3 months at 5�c and then sow in the greenhouse in a pot with a suitable host. Plant out when it is well established close to a mature host plant[200].</v>
      </c>
      <c r="AI530" s="1" t="s">
        <v>5602</v>
      </c>
      <c r="AK530" s="1" t="s">
        <v>17104</v>
      </c>
      <c r="AL530" s="1" t="str">
        <f t="shared" si="249"/>
        <v>Unscented</v>
      </c>
      <c r="AM530" s="1" t="b">
        <v>0</v>
      </c>
      <c r="AN530" s="1" t="b">
        <v>0</v>
      </c>
      <c r="AO530" s="1" t="b">
        <v>0</v>
      </c>
      <c r="AP530" s="5" t="s">
        <v>28</v>
      </c>
      <c r="AQ530" s="5" t="str">
        <f t="shared" si="240"/>
        <v>Light, Medium, Heavy</v>
      </c>
      <c r="AR530" s="1" t="s">
        <v>30</v>
      </c>
      <c r="AS530" s="1" t="str">
        <f t="shared" si="250"/>
        <v>None</v>
      </c>
      <c r="AT530" s="1" t="str">
        <f t="shared" si="241"/>
        <v>Full</v>
      </c>
      <c r="AU530" s="1" t="s">
        <v>29</v>
      </c>
      <c r="AV530" s="1" t="str">
        <f t="shared" si="242"/>
        <v>Moist</v>
      </c>
      <c r="AW530" s="1" t="s">
        <v>146</v>
      </c>
      <c r="AX530" s="1" t="str">
        <f t="shared" si="243"/>
        <v>Acid</v>
      </c>
      <c r="AY530" s="1" t="b">
        <v>1</v>
      </c>
      <c r="AZ530" s="1" t="b">
        <v>0</v>
      </c>
      <c r="BA530" s="1" t="b">
        <v>0</v>
      </c>
      <c r="BC530" t="str">
        <f t="shared" si="244"/>
        <v>FALSE</v>
      </c>
      <c r="BE530" t="str">
        <f t="shared" si="245"/>
        <v>FALSE</v>
      </c>
      <c r="BF530" s="1" t="b">
        <v>0</v>
      </c>
      <c r="BG530" s="1" t="b">
        <v>0</v>
      </c>
      <c r="BH530" s="1" t="b">
        <v>0</v>
      </c>
      <c r="BJ530" s="1" t="str">
        <f t="shared" si="246"/>
        <v>FALSE</v>
      </c>
      <c r="BL530" t="str">
        <f t="shared" si="247"/>
        <v>FALSE</v>
      </c>
      <c r="BM530" s="1" t="b">
        <v>0</v>
      </c>
      <c r="BN530" s="1" t="b">
        <v>0</v>
      </c>
      <c r="BO530" s="1">
        <f t="shared" si="251"/>
        <v>5</v>
      </c>
      <c r="BP530" s="1" t="s">
        <v>5603</v>
      </c>
      <c r="BQ530" s="1" cm="1">
        <f t="array" ref="BQ530">_xlfn.IFS(BP530="None Known",0, LEN(BP530)&gt;500, 5,LEN(BP530)&gt;400, 4, LEN(BP530)&gt;300, 3, LEN(BP530)&gt;200, 2, LEN(BP530)&gt;1, 1)</f>
        <v>1</v>
      </c>
      <c r="BR530" s="1" t="s">
        <v>5604</v>
      </c>
      <c r="BS530" s="1">
        <v>1</v>
      </c>
      <c r="BT530" s="1" t="s">
        <v>5605</v>
      </c>
      <c r="BU530" s="1">
        <v>1</v>
      </c>
      <c r="BV530" s="1" t="s">
        <v>161</v>
      </c>
      <c r="BW530" s="1" t="s">
        <v>5606</v>
      </c>
      <c r="BX530" s="1" t="s">
        <v>17113</v>
      </c>
      <c r="BY530" t="str">
        <f>_xlfn.XLOOKUP($B530,Img_lookup!A:A,Img_lookup!B:B, "Not available")</f>
        <v>2e13a4f9-f17b-4857-96af-5004679b61a6</v>
      </c>
      <c r="BZ530" t="str">
        <f>_xlfn.XLOOKUP($B530,Img_lookup!A:A,Img_lookup!C:C, "Not available")</f>
        <v>Bastard Toadflax (Comandra pallida)</v>
      </c>
      <c r="CA530" t="str">
        <f>_xlfn.XLOOKUP($B530,Img_lookup!A:A,Img_lookup!D:D, "Not available")</f>
        <v>Mary Vaux Walcott, born Philadelphia, PA 1860-died St. Andrews, New Brunswick, Canada 1940</v>
      </c>
      <c r="CB530" t="str">
        <f>_xlfn.XLOOKUP($B530,Img_lookup!A:A,Img_lookup!E:E, "https://imgur.com/aT5wafe")</f>
        <v>https://api.openverse.engineering/v1/images/2e13a4f9-f17b-4857-96af-5004679b61a6/thumb/</v>
      </c>
    </row>
    <row r="531" spans="1:80" ht="409.6" x14ac:dyDescent="0.15">
      <c r="A531" s="1" t="s">
        <v>3331</v>
      </c>
      <c r="B531" s="1" t="s">
        <v>6547</v>
      </c>
      <c r="C531" s="1" t="s">
        <v>6548</v>
      </c>
      <c r="E531" s="1" t="s">
        <v>73</v>
      </c>
      <c r="F531" s="1" t="s">
        <v>6</v>
      </c>
      <c r="G531" s="1" t="s">
        <v>6</v>
      </c>
      <c r="H531" s="11" t="str">
        <f t="shared" si="253"/>
        <v>Perennial</v>
      </c>
      <c r="J531" s="1">
        <v>0.44999998800000002</v>
      </c>
      <c r="K531" s="1">
        <v>0.30000001199999998</v>
      </c>
      <c r="L531" t="str" cm="1">
        <f t="array" ref="L531">_xlfn.IFS(J531+K531="", "Unknown", J531+K531&gt;3, "Large", J531+K531&gt;0.5, "Medium", J531+K531&gt;0, "Small")</f>
        <v>Medium</v>
      </c>
      <c r="M531" s="1">
        <v>9</v>
      </c>
      <c r="N531" cm="1">
        <f t="array" ref="N531">IF($M531="",INDEX($M$2:$M$2176,MATCH(1,INDEX(($A$2:$A$2176=$A531)*($M$2:$M$2176&lt;&gt;""),0),0)),$M531)</f>
        <v>9</v>
      </c>
      <c r="O531" s="2" t="str">
        <f t="shared" si="248"/>
        <v>Grown indoors</v>
      </c>
      <c r="P531" s="1" t="s">
        <v>196</v>
      </c>
      <c r="R531" t="str">
        <f t="shared" si="252"/>
        <v>Medium</v>
      </c>
      <c r="T531" s="1"/>
      <c r="U531" s="1"/>
      <c r="V531" s="1" t="s">
        <v>108</v>
      </c>
      <c r="W531" s="6" t="str">
        <f t="shared" si="254"/>
        <v>7</v>
      </c>
      <c r="X531" t="str">
        <f t="shared" si="255"/>
        <v>July</v>
      </c>
      <c r="Y531" s="2" t="str">
        <f t="shared" si="256"/>
        <v>9</v>
      </c>
      <c r="Z531" s="2" t="str">
        <f t="shared" si="257"/>
        <v>September</v>
      </c>
      <c r="AA531" s="1" t="s">
        <v>135</v>
      </c>
      <c r="AB531" s="1" t="str">
        <f>IF(ISNUMBER(SEARCH("-",AA531)),TRIM(LEFT(AA531,FIND("-",AA531)-1)),AA531)</f>
        <v>8</v>
      </c>
      <c r="AC531" s="1" t="str">
        <f>IF(AB531="1", "January", IF(AB531="2", "February", IF(AB531="3", "March", IF(AB531="4", "April", IF(AB531="5", "May", IF(AB531="6", "June", IF(AB531="7", "July", IF(AB531="8", "August", IF(AB531="9", "September", IF(AB531="10", "October", IF(AB531="11", "November", IF(AB531="12", "December", "Other"))))))))))))</f>
        <v>August</v>
      </c>
      <c r="AD531" s="1" t="str">
        <f>IF(ISNUMBER(SEARCH("-",AA531)),TRIM(RIGHT(AA531,LEN(AA531)-SEARCH("-",AA531))),AA531)</f>
        <v>10</v>
      </c>
      <c r="AE531" s="1" t="str">
        <f>IF(AD531="1", "January", IF(AD531="2", "February", IF(AD531="3", "March", IF(AD531="4", "April", IF(AD531="5", "May", IF(AD531="6", "June", IF(AD531="7", "July", IF(AD531="8", "August", IF(AD531="9", "September", IF(AD531="10", "October", IF(AD531="11", "November", IF(AD531="12", "December", "Other"))))))))))))</f>
        <v>October</v>
      </c>
      <c r="AF531" s="16" t="s">
        <v>24397</v>
      </c>
      <c r="AG531" s="1" t="str">
        <f t="shared" si="238"/>
        <v xml:space="preserve">Seed </v>
      </c>
      <c r="AH531" s="2" t="str">
        <f t="shared" si="239"/>
        <v>Sow March in a greenhouse. The seed usually germinates in 4 - 5 weeks at 20�c[164]. Prick the seedlings out into individual pots as soon as they are large enough to handle and plant out in late spring or early summer after the last expected frosts.
Division in early spring. The root clump consists of a number of finger-shaped roots joined together at their tops. When dividing this, it is important to ensure that each division has at least one growing bud at the top[111, K]. Pot up the divisions and grow them on in a greenhouse or cold frame until they are established and then plant them out in late spring, after the last expected frosts[K].
Cuttings during the growing season. These root very easily[200].</v>
      </c>
      <c r="AI531" s="1" t="s">
        <v>6549</v>
      </c>
      <c r="AK531" s="1" t="s">
        <v>17104</v>
      </c>
      <c r="AL531" s="1" t="str">
        <f t="shared" si="249"/>
        <v>Unscented</v>
      </c>
      <c r="AM531" s="1" t="b">
        <v>0</v>
      </c>
      <c r="AN531" s="1" t="b">
        <v>0</v>
      </c>
      <c r="AO531" s="1" t="b">
        <v>0</v>
      </c>
      <c r="AP531" s="5" t="s">
        <v>9</v>
      </c>
      <c r="AQ531" s="5" t="str">
        <f t="shared" si="240"/>
        <v>Light</v>
      </c>
      <c r="AR531" s="1" t="s">
        <v>30</v>
      </c>
      <c r="AS531" s="1" t="str">
        <f t="shared" si="250"/>
        <v>None</v>
      </c>
      <c r="AT531" s="1" t="str">
        <f t="shared" si="241"/>
        <v>Full</v>
      </c>
      <c r="AU531" s="1" t="s">
        <v>11</v>
      </c>
      <c r="AV531" s="1" t="str">
        <f t="shared" si="242"/>
        <v>Dry, Moist</v>
      </c>
      <c r="AW531" s="1" t="s">
        <v>12</v>
      </c>
      <c r="AX531" s="1" t="str">
        <f t="shared" si="243"/>
        <v>Acid, Neutral, Alkaline</v>
      </c>
      <c r="AY531" s="1" t="b">
        <v>0</v>
      </c>
      <c r="AZ531" s="1" t="b">
        <v>0</v>
      </c>
      <c r="BA531" s="1" t="b">
        <v>0</v>
      </c>
      <c r="BC531" t="str">
        <f t="shared" si="244"/>
        <v>FALSE</v>
      </c>
      <c r="BE531" t="str">
        <f t="shared" si="245"/>
        <v>FALSE</v>
      </c>
      <c r="BF531" s="1" t="b">
        <v>0</v>
      </c>
      <c r="BG531" s="1" t="b">
        <v>0</v>
      </c>
      <c r="BH531" s="1" t="b">
        <v>1</v>
      </c>
      <c r="BJ531" s="1" t="str">
        <f t="shared" si="246"/>
        <v>FALSE</v>
      </c>
      <c r="BL531" t="str">
        <f t="shared" si="247"/>
        <v>FALSE</v>
      </c>
      <c r="BM531" s="1" t="b">
        <v>0</v>
      </c>
      <c r="BN531" s="1" t="b">
        <v>0</v>
      </c>
      <c r="BO531" s="1">
        <f t="shared" si="251"/>
        <v>6</v>
      </c>
      <c r="BP531" s="1" t="s">
        <v>31</v>
      </c>
      <c r="BQ531" s="1" cm="1">
        <f t="array" ref="BQ531">_xlfn.IFS(BP531="None Known",0, LEN(BP531)&gt;500, 5,LEN(BP531)&gt;400, 4, LEN(BP531)&gt;300, 3, LEN(BP531)&gt;200, 2, LEN(BP531)&gt;1, 1)</f>
        <v>0</v>
      </c>
      <c r="BR531" s="1" t="s">
        <v>6550</v>
      </c>
      <c r="BS531" s="1">
        <v>2</v>
      </c>
      <c r="BT531" s="1" t="s">
        <v>31</v>
      </c>
      <c r="BU531" s="1">
        <v>0</v>
      </c>
      <c r="BV531" s="1" t="s">
        <v>80</v>
      </c>
      <c r="BW531" s="1" t="s">
        <v>31</v>
      </c>
      <c r="BX531" s="1"/>
      <c r="BY531" t="str">
        <f>_xlfn.XLOOKUP($B531,Img_lookup!A:A,Img_lookup!B:B, "Not available")</f>
        <v>3c2cf59b-ebf2-4b67-b482-ff299c396117</v>
      </c>
      <c r="BZ531" t="str">
        <f>_xlfn.XLOOKUP($B531,Img_lookup!A:A,Img_lookup!C:C, "Not available")</f>
        <v>Commelina coelestis Willd.</v>
      </c>
      <c r="CA531" t="str">
        <f>_xlfn.XLOOKUP($B531,Img_lookup!A:A,Img_lookup!D:D, "Not available")</f>
        <v>Paul C. Standley</v>
      </c>
      <c r="CB531" t="str">
        <f>_xlfn.XLOOKUP($B531,Img_lookup!A:A,Img_lookup!E:E, "https://imgur.com/aT5wafe")</f>
        <v>https://api.openverse.engineering/v1/images/3c2cf59b-ebf2-4b67-b482-ff299c396117/thumb/</v>
      </c>
    </row>
    <row r="532" spans="1:80" ht="409.6" x14ac:dyDescent="0.15">
      <c r="A532" s="1" t="s">
        <v>3331</v>
      </c>
      <c r="B532" s="1" t="s">
        <v>6816</v>
      </c>
      <c r="C532" s="1" t="s">
        <v>6817</v>
      </c>
      <c r="E532" s="1" t="s">
        <v>4508</v>
      </c>
      <c r="F532" s="1" t="s">
        <v>6</v>
      </c>
      <c r="G532" s="1" t="s">
        <v>6</v>
      </c>
      <c r="H532" s="11" t="str">
        <f t="shared" si="253"/>
        <v>Perennial</v>
      </c>
      <c r="J532" s="1">
        <v>0.75</v>
      </c>
      <c r="L532" t="str" cm="1">
        <f t="array" ref="L532">_xlfn.IFS(J532+K532="", "Unknown", J532+K532&gt;3, "Large", J532+K532&gt;0.5, "Medium", J532+K532&gt;0, "Small")</f>
        <v>Medium</v>
      </c>
      <c r="M532" s="1">
        <v>7</v>
      </c>
      <c r="N532" cm="1">
        <f t="array" ref="N532">IF($M532="",INDEX($M$2:$M$2176,MATCH(1,INDEX(($A$2:$A$2176=$A532)*($M$2:$M$2176&lt;&gt;""),0),0)),$M532)</f>
        <v>7</v>
      </c>
      <c r="O532" s="2" t="str">
        <f t="shared" si="248"/>
        <v>Seasonal outdoors</v>
      </c>
      <c r="P532" s="1" t="s">
        <v>6818</v>
      </c>
      <c r="R532" t="str">
        <f t="shared" si="252"/>
        <v>Medium</v>
      </c>
      <c r="T532" s="1"/>
      <c r="U532" s="1"/>
      <c r="V532" s="1" t="s">
        <v>108</v>
      </c>
      <c r="W532" s="6" t="str">
        <f t="shared" si="254"/>
        <v>7</v>
      </c>
      <c r="X532" t="str">
        <f t="shared" si="255"/>
        <v>July</v>
      </c>
      <c r="Y532" s="2" t="str">
        <f t="shared" si="256"/>
        <v>9</v>
      </c>
      <c r="Z532" s="2" t="str">
        <f t="shared" si="257"/>
        <v>September</v>
      </c>
      <c r="AA532" s="1" t="s">
        <v>135</v>
      </c>
      <c r="AB532" s="1" t="str">
        <f>IF(ISNUMBER(SEARCH("-",AA532)),TRIM(LEFT(AA532,FIND("-",AA532)-1)),AA532)</f>
        <v>8</v>
      </c>
      <c r="AC532" s="1" t="str">
        <f>IF(AB532="1", "January", IF(AB532="2", "February", IF(AB532="3", "March", IF(AB532="4", "April", IF(AB532="5", "May", IF(AB532="6", "June", IF(AB532="7", "July", IF(AB532="8", "August", IF(AB532="9", "September", IF(AB532="10", "October", IF(AB532="11", "November", IF(AB532="12", "December", "Other"))))))))))))</f>
        <v>August</v>
      </c>
      <c r="AD532" s="1" t="str">
        <f>IF(ISNUMBER(SEARCH("-",AA532)),TRIM(RIGHT(AA532,LEN(AA532)-SEARCH("-",AA532))),AA532)</f>
        <v>10</v>
      </c>
      <c r="AE532" s="1" t="str">
        <f>IF(AD532="1", "January", IF(AD532="2", "February", IF(AD532="3", "March", IF(AD532="4", "April", IF(AD532="5", "May", IF(AD532="6", "June", IF(AD532="7", "July", IF(AD532="8", "August", IF(AD532="9", "September", IF(AD532="10", "October", IF(AD532="11", "November", IF(AD532="12", "December", "Other"))))))))))))</f>
        <v>October</v>
      </c>
      <c r="AF532" s="16" t="s">
        <v>24398</v>
      </c>
      <c r="AG532" s="1" t="str">
        <f t="shared" si="238"/>
        <v xml:space="preserve">Seed </v>
      </c>
      <c r="AH532" s="2" t="str">
        <f t="shared" si="239"/>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I532" s="1" t="s">
        <v>6819</v>
      </c>
      <c r="AK532" s="1" t="s">
        <v>17104</v>
      </c>
      <c r="AL532" s="1" t="str">
        <f t="shared" si="249"/>
        <v>Unscented</v>
      </c>
      <c r="AM532" s="1" t="b">
        <v>0</v>
      </c>
      <c r="AN532" s="1" t="b">
        <v>0</v>
      </c>
      <c r="AO532" s="1" t="b">
        <v>0</v>
      </c>
      <c r="AP532" s="5" t="s">
        <v>54</v>
      </c>
      <c r="AQ532" s="5" t="str">
        <f t="shared" si="240"/>
        <v>Light, Medium</v>
      </c>
      <c r="AR532" s="1" t="s">
        <v>10</v>
      </c>
      <c r="AS532" s="1" t="str">
        <f t="shared" si="250"/>
        <v>None, Partial</v>
      </c>
      <c r="AT532" s="1" t="str">
        <f t="shared" si="241"/>
        <v>Partial, Full</v>
      </c>
      <c r="AU532" s="1" t="s">
        <v>11</v>
      </c>
      <c r="AV532" s="1" t="str">
        <f t="shared" si="242"/>
        <v>Dry, Moist</v>
      </c>
      <c r="AW532" s="1" t="s">
        <v>12</v>
      </c>
      <c r="AX532" s="1" t="str">
        <f t="shared" si="243"/>
        <v>Acid, Neutral, Alkaline</v>
      </c>
      <c r="AY532" s="1" t="b">
        <v>0</v>
      </c>
      <c r="AZ532" s="1" t="b">
        <v>0</v>
      </c>
      <c r="BA532" s="1" t="b">
        <v>0</v>
      </c>
      <c r="BC532" t="str">
        <f t="shared" si="244"/>
        <v>FALSE</v>
      </c>
      <c r="BE532" t="str">
        <f t="shared" si="245"/>
        <v>FALSE</v>
      </c>
      <c r="BF532" s="1" t="b">
        <v>0</v>
      </c>
      <c r="BG532" s="1" t="b">
        <v>0</v>
      </c>
      <c r="BH532" s="1" t="b">
        <v>0</v>
      </c>
      <c r="BJ532" s="1" t="str">
        <f t="shared" si="246"/>
        <v>FALSE</v>
      </c>
      <c r="BL532" t="str">
        <f t="shared" si="247"/>
        <v>FALSE</v>
      </c>
      <c r="BM532" s="1" t="b">
        <v>0</v>
      </c>
      <c r="BN532" s="1" t="b">
        <v>0</v>
      </c>
      <c r="BO532" s="1">
        <f t="shared" si="251"/>
        <v>12</v>
      </c>
      <c r="BP532" s="1" t="s">
        <v>6820</v>
      </c>
      <c r="BQ532" s="1" cm="1">
        <f t="array" ref="BQ532">_xlfn.IFS(BP532="None Known",0, LEN(BP532)&gt;500, 5,LEN(BP532)&gt;400, 4, LEN(BP532)&gt;300, 3, LEN(BP532)&gt;200, 2, LEN(BP532)&gt;1, 1)</f>
        <v>1</v>
      </c>
      <c r="BR532" s="1" t="s">
        <v>6821</v>
      </c>
      <c r="BS532" s="1">
        <v>3</v>
      </c>
      <c r="BT532" s="1" t="s">
        <v>6822</v>
      </c>
      <c r="BU532" s="1">
        <v>2</v>
      </c>
      <c r="BV532" s="1" t="s">
        <v>431</v>
      </c>
      <c r="BW532" s="1" t="s">
        <v>31</v>
      </c>
      <c r="BX532" s="1"/>
      <c r="BY532" t="str">
        <f>_xlfn.XLOOKUP($B532,Img_lookup!A:A,Img_lookup!B:B, "Not available")</f>
        <v>ab19e6e3-8fcd-46dc-8d6c-0da7dd687efc</v>
      </c>
      <c r="BZ532" t="str">
        <f>_xlfn.XLOOKUP($B532,Img_lookup!A:A,Img_lookup!C:C, "Not available")</f>
        <v>Commelina communis 'TSUYU-KUSA' @Mon jardin</v>
      </c>
      <c r="CA532" t="str">
        <f>_xlfn.XLOOKUP($B532,Img_lookup!A:A,Img_lookup!D:D, "Not available")</f>
        <v>ai3310X</v>
      </c>
      <c r="CB532" t="str">
        <f>_xlfn.XLOOKUP($B532,Img_lookup!A:A,Img_lookup!E:E, "https://imgur.com/aT5wafe")</f>
        <v>https://api.openverse.engineering/v1/images/ab19e6e3-8fcd-46dc-8d6c-0da7dd687efc/thumb/</v>
      </c>
    </row>
    <row r="533" spans="1:80" ht="409.6" x14ac:dyDescent="0.15">
      <c r="A533" s="1" t="s">
        <v>3331</v>
      </c>
      <c r="B533" s="1" t="s">
        <v>3332</v>
      </c>
      <c r="C533" s="1" t="s">
        <v>3333</v>
      </c>
      <c r="D533" s="1" t="s">
        <v>3334</v>
      </c>
      <c r="E533" s="1" t="s">
        <v>3335</v>
      </c>
      <c r="F533" s="1" t="s">
        <v>6</v>
      </c>
      <c r="G533" s="1" t="s">
        <v>6</v>
      </c>
      <c r="H533" s="11" t="str">
        <f t="shared" si="253"/>
        <v>Perennial</v>
      </c>
      <c r="J533" s="1">
        <v>1.2000000479999999</v>
      </c>
      <c r="L533" t="str" cm="1">
        <f t="array" ref="L533">_xlfn.IFS(J533+K533="", "Unknown", J533+K533&gt;3, "Large", J533+K533&gt;0.5, "Medium", J533+K533&gt;0, "Small")</f>
        <v>Medium</v>
      </c>
      <c r="M533" s="1">
        <v>9</v>
      </c>
      <c r="N533" cm="1">
        <f t="array" ref="N533">IF($M533="",INDEX($M$2:$M$2176,MATCH(1,INDEX(($A$2:$A$2176=$A533)*($M$2:$M$2176&lt;&gt;""),0),0)),$M533)</f>
        <v>9</v>
      </c>
      <c r="O533" s="2" t="str">
        <f t="shared" si="248"/>
        <v>Grown indoors</v>
      </c>
      <c r="P533" s="1" t="s">
        <v>3336</v>
      </c>
      <c r="R533" t="str">
        <f t="shared" si="252"/>
        <v>Medium</v>
      </c>
      <c r="T533" s="1"/>
      <c r="U533" s="1"/>
      <c r="V533" s="1" t="s">
        <v>108</v>
      </c>
      <c r="W533" s="6" t="str">
        <f t="shared" si="254"/>
        <v>7</v>
      </c>
      <c r="X533" t="str">
        <f t="shared" si="255"/>
        <v>July</v>
      </c>
      <c r="Y533" s="2" t="str">
        <f t="shared" si="256"/>
        <v>9</v>
      </c>
      <c r="Z533" s="2" t="str">
        <f t="shared" si="257"/>
        <v>September</v>
      </c>
      <c r="AA533" s="1" t="s">
        <v>135</v>
      </c>
      <c r="AB533" s="1" t="str">
        <f>IF(ISNUMBER(SEARCH("-",AA533)),TRIM(LEFT(AA533,FIND("-",AA533)-1)),AA533)</f>
        <v>8</v>
      </c>
      <c r="AC533" s="1" t="str">
        <f>IF(AB533="1", "January", IF(AB533="2", "February", IF(AB533="3", "March", IF(AB533="4", "April", IF(AB533="5", "May", IF(AB533="6", "June", IF(AB533="7", "July", IF(AB533="8", "August", IF(AB533="9", "September", IF(AB533="10", "October", IF(AB533="11", "November", IF(AB533="12", "December", "Other"))))))))))))</f>
        <v>August</v>
      </c>
      <c r="AD533" s="1" t="str">
        <f>IF(ISNUMBER(SEARCH("-",AA533)),TRIM(RIGHT(AA533,LEN(AA533)-SEARCH("-",AA533))),AA533)</f>
        <v>10</v>
      </c>
      <c r="AE533" s="1" t="str">
        <f>IF(AD533="1", "January", IF(AD533="2", "February", IF(AD533="3", "March", IF(AD533="4", "April", IF(AD533="5", "May", IF(AD533="6", "June", IF(AD533="7", "July", IF(AD533="8", "August", IF(AD533="9", "September", IF(AD533="10", "October", IF(AD533="11", "November", IF(AD533="12", "December", "Other"))))))))))))</f>
        <v>October</v>
      </c>
      <c r="AF533" s="16" t="s">
        <v>24398</v>
      </c>
      <c r="AG533" s="1" t="str">
        <f t="shared" si="238"/>
        <v xml:space="preserve">Seed </v>
      </c>
      <c r="AH533" s="2" t="str">
        <f t="shared" si="239"/>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I533" s="1" t="s">
        <v>3337</v>
      </c>
      <c r="AK533" s="1" t="s">
        <v>17104</v>
      </c>
      <c r="AL533" s="1" t="str">
        <f t="shared" si="249"/>
        <v>Unscented</v>
      </c>
      <c r="AM533" s="1" t="b">
        <v>0</v>
      </c>
      <c r="AN533" s="1" t="b">
        <v>0</v>
      </c>
      <c r="AO533" s="1" t="b">
        <v>0</v>
      </c>
      <c r="AP533" s="5" t="s">
        <v>54</v>
      </c>
      <c r="AQ533" s="5" t="str">
        <f t="shared" si="240"/>
        <v>Light, Medium</v>
      </c>
      <c r="AR533" s="1" t="s">
        <v>10</v>
      </c>
      <c r="AS533" s="1" t="str">
        <f t="shared" si="250"/>
        <v>None, Partial</v>
      </c>
      <c r="AT533" s="1" t="str">
        <f t="shared" si="241"/>
        <v>Partial, Full</v>
      </c>
      <c r="AU533" s="1" t="s">
        <v>11</v>
      </c>
      <c r="AV533" s="1" t="str">
        <f t="shared" si="242"/>
        <v>Dry, Moist</v>
      </c>
      <c r="AW533" s="1" t="s">
        <v>12</v>
      </c>
      <c r="AX533" s="1" t="str">
        <f t="shared" si="243"/>
        <v>Acid, Neutral, Alkaline</v>
      </c>
      <c r="AY533" s="1" t="b">
        <v>0</v>
      </c>
      <c r="AZ533" s="1" t="b">
        <v>0</v>
      </c>
      <c r="BA533" s="1" t="b">
        <v>0</v>
      </c>
      <c r="BC533" t="str">
        <f t="shared" si="244"/>
        <v>FALSE</v>
      </c>
      <c r="BE533" t="str">
        <f t="shared" si="245"/>
        <v>FALSE</v>
      </c>
      <c r="BF533" s="1" t="b">
        <v>0</v>
      </c>
      <c r="BG533" s="1" t="b">
        <v>0</v>
      </c>
      <c r="BH533" s="1" t="b">
        <v>0</v>
      </c>
      <c r="BJ533" s="1" t="str">
        <f t="shared" si="246"/>
        <v>FALSE</v>
      </c>
      <c r="BL533" t="str">
        <f t="shared" si="247"/>
        <v>FALSE</v>
      </c>
      <c r="BM533" s="1" t="b">
        <v>0</v>
      </c>
      <c r="BN533" s="1" t="b">
        <v>0</v>
      </c>
      <c r="BO533" s="1">
        <f t="shared" si="251"/>
        <v>6</v>
      </c>
      <c r="BP533" s="1" t="s">
        <v>31</v>
      </c>
      <c r="BQ533" s="1" cm="1">
        <f t="array" ref="BQ533">_xlfn.IFS(BP533="None Known",0, LEN(BP533)&gt;500, 5,LEN(BP533)&gt;400, 4, LEN(BP533)&gt;300, 3, LEN(BP533)&gt;200, 2, LEN(BP533)&gt;1, 1)</f>
        <v>0</v>
      </c>
      <c r="BR533" s="1" t="s">
        <v>3338</v>
      </c>
      <c r="BS533" s="1">
        <v>2</v>
      </c>
      <c r="BT533" s="1" t="s">
        <v>31</v>
      </c>
      <c r="BU533" s="1">
        <v>0</v>
      </c>
      <c r="BV533" s="1" t="s">
        <v>3339</v>
      </c>
      <c r="BW533" s="1" t="s">
        <v>31</v>
      </c>
      <c r="BX533" s="1"/>
      <c r="BY533" t="str">
        <f>_xlfn.XLOOKUP($B533,Img_lookup!A:A,Img_lookup!B:B, "Not available")</f>
        <v>d3dd42f4-d85d-406b-8475-b4d41a004aa5</v>
      </c>
      <c r="BZ533" t="str">
        <f>_xlfn.XLOOKUP($B533,Img_lookup!A:A,Img_lookup!C:C, "Not available")</f>
        <v>Whitemouth dayflower (Commelina erecta)</v>
      </c>
      <c r="CA533" t="str">
        <f>_xlfn.XLOOKUP($B533,Img_lookup!A:A,Img_lookup!D:D, "Not available")</f>
        <v>bob in swamp</v>
      </c>
      <c r="CB533" t="str">
        <f>_xlfn.XLOOKUP($B533,Img_lookup!A:A,Img_lookup!E:E, "https://imgur.com/aT5wafe")</f>
        <v>https://api.openverse.engineering/v1/images/d3dd42f4-d85d-406b-8475-b4d41a004aa5/thumb/</v>
      </c>
    </row>
    <row r="534" spans="1:80" ht="409.6" x14ac:dyDescent="0.15">
      <c r="A534" s="1" t="s">
        <v>3331</v>
      </c>
      <c r="B534" s="1" t="s">
        <v>7878</v>
      </c>
      <c r="C534" s="1" t="s">
        <v>7879</v>
      </c>
      <c r="E534" s="1" t="s">
        <v>7880</v>
      </c>
      <c r="F534" s="1" t="s">
        <v>17124</v>
      </c>
      <c r="G534" s="1" t="s">
        <v>17124</v>
      </c>
      <c r="H534" s="11" t="str">
        <f t="shared" si="253"/>
        <v>Annual/Perennial</v>
      </c>
      <c r="J534" s="1">
        <v>1.2000000479999999</v>
      </c>
      <c r="L534" t="str" cm="1">
        <f t="array" ref="L534">_xlfn.IFS(J534+K534="", "Unknown", J534+K534&gt;3, "Large", J534+K534&gt;0.5, "Medium", J534+K534&gt;0, "Small")</f>
        <v>Medium</v>
      </c>
      <c r="N534" cm="1">
        <f t="array" ref="N534">IF($M534="",INDEX($M$2:$M$2176,MATCH(1,INDEX(($A$2:$A$2176=$A534)*($M$2:$M$2176&lt;&gt;""),0),0)),$M534)</f>
        <v>9</v>
      </c>
      <c r="O534" s="2" t="str">
        <f t="shared" si="248"/>
        <v>Grown indoors</v>
      </c>
      <c r="P534" s="1" t="s">
        <v>7881</v>
      </c>
      <c r="R534" t="str">
        <f t="shared" si="252"/>
        <v>Medium</v>
      </c>
      <c r="T534" s="1"/>
      <c r="U534" s="1"/>
      <c r="V534" s="1" t="s">
        <v>322</v>
      </c>
      <c r="W534" s="6" t="str">
        <f t="shared" si="254"/>
        <v>6</v>
      </c>
      <c r="X534" t="str">
        <f t="shared" si="255"/>
        <v>June</v>
      </c>
      <c r="Y534" s="2" t="str">
        <f t="shared" si="256"/>
        <v>8</v>
      </c>
      <c r="Z534" s="2" t="str">
        <f t="shared" si="257"/>
        <v>August</v>
      </c>
      <c r="AA534" s="1" t="s">
        <v>135</v>
      </c>
      <c r="AB534" s="1" t="str">
        <f>IF(ISNUMBER(SEARCH("-",AA534)),TRIM(LEFT(AA534,FIND("-",AA534)-1)),AA534)</f>
        <v>8</v>
      </c>
      <c r="AC534" s="1" t="str">
        <f>IF(AB534="1", "January", IF(AB534="2", "February", IF(AB534="3", "March", IF(AB534="4", "April", IF(AB534="5", "May", IF(AB534="6", "June", IF(AB534="7", "July", IF(AB534="8", "August", IF(AB534="9", "September", IF(AB534="10", "October", IF(AB534="11", "November", IF(AB534="12", "December", "Other"))))))))))))</f>
        <v>August</v>
      </c>
      <c r="AD534" s="1" t="str">
        <f>IF(ISNUMBER(SEARCH("-",AA534)),TRIM(RIGHT(AA534,LEN(AA534)-SEARCH("-",AA534))),AA534)</f>
        <v>10</v>
      </c>
      <c r="AE534" s="1" t="str">
        <f>IF(AD534="1", "January", IF(AD534="2", "February", IF(AD534="3", "March", IF(AD534="4", "April", IF(AD534="5", "May", IF(AD534="6", "June", IF(AD534="7", "July", IF(AD534="8", "August", IF(AD534="9", "September", IF(AD534="10", "October", IF(AD534="11", "November", IF(AD534="12", "December", "Other"))))))))))))</f>
        <v>October</v>
      </c>
      <c r="AF534" s="16" t="s">
        <v>24398</v>
      </c>
      <c r="AG534" s="1" t="str">
        <f t="shared" si="238"/>
        <v xml:space="preserve">Seed </v>
      </c>
      <c r="AH534" s="2" t="str">
        <f t="shared" si="239"/>
        <v>Sow March in a greenhouse. The seed usually germinates in 4 - 5 weeks at 20�c[164]. When they are large enough to handle, prick the seedlings out into individual pots plant them out in late spring or early summer, after the last expected frosts.
Division in early spring. Make sure that each portion has at least one growing bud[111, K].
Cuttings during the growing season. Very easy[200].</v>
      </c>
      <c r="AI534" s="1" t="s">
        <v>7882</v>
      </c>
      <c r="AK534" s="1" t="s">
        <v>17104</v>
      </c>
      <c r="AL534" s="1" t="str">
        <f t="shared" si="249"/>
        <v>Unscented</v>
      </c>
      <c r="AM534" s="1" t="b">
        <v>0</v>
      </c>
      <c r="AN534" s="1" t="b">
        <v>0</v>
      </c>
      <c r="AO534" s="1" t="b">
        <v>0</v>
      </c>
      <c r="AP534" s="5" t="s">
        <v>54</v>
      </c>
      <c r="AQ534" s="5" t="str">
        <f t="shared" si="240"/>
        <v>Light, Medium</v>
      </c>
      <c r="AR534" s="1" t="s">
        <v>10</v>
      </c>
      <c r="AS534" s="1" t="str">
        <f t="shared" si="250"/>
        <v>None, Partial</v>
      </c>
      <c r="AT534" s="1" t="str">
        <f t="shared" si="241"/>
        <v>Partial, Full</v>
      </c>
      <c r="AU534" s="1" t="s">
        <v>11</v>
      </c>
      <c r="AV534" s="1" t="str">
        <f t="shared" si="242"/>
        <v>Dry, Moist</v>
      </c>
      <c r="AW534" s="1" t="s">
        <v>12</v>
      </c>
      <c r="AX534" s="1" t="str">
        <f t="shared" si="243"/>
        <v>Acid, Neutral, Alkaline</v>
      </c>
      <c r="AY534" s="1" t="b">
        <v>0</v>
      </c>
      <c r="AZ534" s="1" t="b">
        <v>0</v>
      </c>
      <c r="BA534" s="1" t="b">
        <v>0</v>
      </c>
      <c r="BC534" t="str">
        <f t="shared" si="244"/>
        <v>FALSE</v>
      </c>
      <c r="BE534" t="str">
        <f t="shared" si="245"/>
        <v>FALSE</v>
      </c>
      <c r="BF534" s="1" t="b">
        <v>0</v>
      </c>
      <c r="BG534" s="1" t="b">
        <v>0</v>
      </c>
      <c r="BH534" s="1" t="b">
        <v>0</v>
      </c>
      <c r="BJ534" s="1" t="str">
        <f t="shared" si="246"/>
        <v>FALSE</v>
      </c>
      <c r="BL534" t="str">
        <f t="shared" si="247"/>
        <v>FALSE</v>
      </c>
      <c r="BM534" s="1" t="b">
        <v>0</v>
      </c>
      <c r="BN534" s="1" t="b">
        <v>0</v>
      </c>
      <c r="BO534" s="1">
        <f t="shared" si="251"/>
        <v>6</v>
      </c>
      <c r="BP534" s="1" t="s">
        <v>31</v>
      </c>
      <c r="BQ534" s="1" cm="1">
        <f t="array" ref="BQ534">_xlfn.IFS(BP534="None Known",0, LEN(BP534)&gt;500, 5,LEN(BP534)&gt;400, 4, LEN(BP534)&gt;300, 3, LEN(BP534)&gt;200, 2, LEN(BP534)&gt;1, 1)</f>
        <v>0</v>
      </c>
      <c r="BR534" s="1" t="s">
        <v>7883</v>
      </c>
      <c r="BS534" s="1">
        <v>2</v>
      </c>
      <c r="BT534" s="1" t="s">
        <v>31</v>
      </c>
      <c r="BU534" s="1">
        <v>0</v>
      </c>
      <c r="BV534" s="1" t="s">
        <v>5983</v>
      </c>
      <c r="BW534" s="1" t="s">
        <v>31</v>
      </c>
      <c r="BX534" s="1"/>
      <c r="BY534" t="str">
        <f>_xlfn.XLOOKUP($B534,Img_lookup!A:A,Img_lookup!B:B, "Not available")</f>
        <v>e857f4b5-cb11-44aa-ac9a-cca95e402fc6</v>
      </c>
      <c r="BZ534" t="str">
        <f>_xlfn.XLOOKUP($B534,Img_lookup!A:A,Img_lookup!C:C, "Not available")</f>
        <v>Commelina virginica - Virginia Dayflower leaves and flower</v>
      </c>
      <c r="CA534" t="str">
        <f>_xlfn.XLOOKUP($B534,Img_lookup!A:A,Img_lookup!D:D, "Not available")</f>
        <v>Virens (Latin for greening)</v>
      </c>
      <c r="CB534" t="str">
        <f>_xlfn.XLOOKUP($B534,Img_lookup!A:A,Img_lookup!E:E, "https://imgur.com/aT5wafe")</f>
        <v>https://api.openverse.engineering/v1/images/e857f4b5-cb11-44aa-ac9a-cca95e402fc6/thumb/</v>
      </c>
    </row>
    <row r="535" spans="1:80" ht="409.6" x14ac:dyDescent="0.15">
      <c r="A535" s="1" t="s">
        <v>672</v>
      </c>
      <c r="B535" s="1" t="s">
        <v>10122</v>
      </c>
      <c r="C535" s="1" t="s">
        <v>674</v>
      </c>
      <c r="E535" s="1" t="s">
        <v>10123</v>
      </c>
      <c r="F535" s="1" t="s">
        <v>22</v>
      </c>
      <c r="G535" s="1" t="s">
        <v>22</v>
      </c>
      <c r="H535" s="11" t="str">
        <f t="shared" si="253"/>
        <v>Perennial</v>
      </c>
      <c r="I535" s="1" t="s">
        <v>17107</v>
      </c>
      <c r="J535" s="1">
        <v>1.5</v>
      </c>
      <c r="K535" s="1">
        <v>1</v>
      </c>
      <c r="L535" t="str" cm="1">
        <f t="array" ref="L535">_xlfn.IFS(J535+K535="", "Unknown", J535+K535&gt;3, "Large", J535+K535&gt;0.5, "Medium", J535+K535&gt;0, "Small")</f>
        <v>Medium</v>
      </c>
      <c r="M535" s="1">
        <v>4</v>
      </c>
      <c r="N535" cm="1">
        <f t="array" ref="N535">IF($M535="",INDEX($M$2:$M$2176,MATCH(1,INDEX(($A$2:$A$2176=$A535)*($M$2:$M$2176&lt;&gt;""),0),0)),$M535)</f>
        <v>4</v>
      </c>
      <c r="O535" s="2" t="str">
        <f t="shared" si="248"/>
        <v>Hardy to cold</v>
      </c>
      <c r="P535" s="1" t="s">
        <v>677</v>
      </c>
      <c r="R535" t="str">
        <f t="shared" si="252"/>
        <v>Medium</v>
      </c>
      <c r="T535" s="1"/>
      <c r="U535" s="1"/>
      <c r="V535" s="1" t="s">
        <v>251</v>
      </c>
      <c r="W535" s="6" t="str">
        <f t="shared" si="254"/>
        <v>3</v>
      </c>
      <c r="X535" t="str">
        <f t="shared" si="255"/>
        <v>March</v>
      </c>
      <c r="Y535" s="2" t="str">
        <f t="shared" si="256"/>
        <v>4</v>
      </c>
      <c r="Z535" s="2" t="str">
        <f t="shared" si="257"/>
        <v>April</v>
      </c>
      <c r="AF535" s="16" t="s">
        <v>25138</v>
      </c>
      <c r="AG535" s="1" t="str">
        <f t="shared" si="238"/>
        <v xml:space="preserve">Seed </v>
      </c>
      <c r="AH535" s="2" t="str">
        <f t="shared" si="239"/>
        <v>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v>
      </c>
      <c r="AI535" s="1" t="s">
        <v>10124</v>
      </c>
      <c r="AK535" s="1" t="s">
        <v>17106</v>
      </c>
      <c r="AL535" s="1" t="str">
        <f t="shared" si="249"/>
        <v>Scented</v>
      </c>
      <c r="AM535" s="1" t="b">
        <v>1</v>
      </c>
      <c r="AN535" s="1" t="b">
        <v>1</v>
      </c>
      <c r="AO535" s="1" t="b">
        <v>0</v>
      </c>
      <c r="AP535" s="5" t="s">
        <v>54</v>
      </c>
      <c r="AQ535" s="5" t="str">
        <f t="shared" si="240"/>
        <v>Light, Medium</v>
      </c>
      <c r="AR535" s="1" t="s">
        <v>10</v>
      </c>
      <c r="AS535" s="1" t="str">
        <f t="shared" si="250"/>
        <v>None, Partial</v>
      </c>
      <c r="AT535" s="1" t="str">
        <f t="shared" si="241"/>
        <v>Partial, Full</v>
      </c>
      <c r="AU535" s="1" t="s">
        <v>11</v>
      </c>
      <c r="AV535" s="1" t="str">
        <f t="shared" si="242"/>
        <v>Dry, Moist</v>
      </c>
      <c r="AW535" s="1" t="s">
        <v>146</v>
      </c>
      <c r="AX535" s="1" t="str">
        <f t="shared" si="243"/>
        <v>Acid</v>
      </c>
      <c r="AY535" s="1" t="b">
        <v>1</v>
      </c>
      <c r="AZ535" s="1" t="b">
        <v>0</v>
      </c>
      <c r="BA535" s="1" t="b">
        <v>0</v>
      </c>
      <c r="BC535" t="str">
        <f t="shared" si="244"/>
        <v>FALSE</v>
      </c>
      <c r="BE535" t="str">
        <f t="shared" si="245"/>
        <v>FALSE</v>
      </c>
      <c r="BF535" s="1" t="b">
        <v>1</v>
      </c>
      <c r="BG535" s="1" t="b">
        <v>0</v>
      </c>
      <c r="BH535" s="1" t="b">
        <v>1</v>
      </c>
      <c r="BJ535" s="1" t="str">
        <f t="shared" si="246"/>
        <v>FALSE</v>
      </c>
      <c r="BL535" t="str">
        <f t="shared" si="247"/>
        <v>FALSE</v>
      </c>
      <c r="BM535" s="1" t="b">
        <v>1</v>
      </c>
      <c r="BN535" s="1" t="b">
        <v>0</v>
      </c>
      <c r="BO535" s="1">
        <f t="shared" si="251"/>
        <v>14</v>
      </c>
      <c r="BP535" s="1" t="s">
        <v>679</v>
      </c>
      <c r="BQ535" s="1" cm="1">
        <f t="array" ref="BQ535">_xlfn.IFS(BP535="None Known",0, LEN(BP535)&gt;500, 5,LEN(BP535)&gt;400, 4, LEN(BP535)&gt;300, 3, LEN(BP535)&gt;200, 2, LEN(BP535)&gt;1, 1)</f>
        <v>2</v>
      </c>
      <c r="BR535" s="1" t="s">
        <v>680</v>
      </c>
      <c r="BS535" s="1">
        <v>3</v>
      </c>
      <c r="BT535" s="1" t="s">
        <v>681</v>
      </c>
      <c r="BU535" s="1">
        <v>3</v>
      </c>
      <c r="BV535" s="1" t="s">
        <v>10125</v>
      </c>
      <c r="BW535" s="1" t="s">
        <v>31</v>
      </c>
      <c r="BX535" s="1"/>
      <c r="BY535" t="str">
        <f>_xlfn.XLOOKUP($B535,Img_lookup!A:A,Img_lookup!B:B, "Not available")</f>
        <v>0193ca6e-00ca-49f8-943d-c3115e310ff2</v>
      </c>
      <c r="BZ535" t="str">
        <f>_xlfn.XLOOKUP($B535,Img_lookup!A:A,Img_lookup!C:C, "Not available")</f>
        <v>Comptonia peregrina 1</v>
      </c>
      <c r="CA535" t="str">
        <f>_xlfn.XLOOKUP($B535,Img_lookup!A:A,Img_lookup!D:D, "Not available")</f>
        <v>Superior National Forest</v>
      </c>
      <c r="CB535" t="str">
        <f>_xlfn.XLOOKUP($B535,Img_lookup!A:A,Img_lookup!E:E, "https://imgur.com/aT5wafe")</f>
        <v>https://api.openverse.engineering/v1/images/0193ca6e-00ca-49f8-943d-c3115e310ff2/thumb/</v>
      </c>
    </row>
    <row r="536" spans="1:80" ht="409.6" x14ac:dyDescent="0.15">
      <c r="A536" s="1" t="s">
        <v>672</v>
      </c>
      <c r="B536" s="1" t="s">
        <v>673</v>
      </c>
      <c r="C536" s="1" t="s">
        <v>674</v>
      </c>
      <c r="D536" s="1" t="s">
        <v>675</v>
      </c>
      <c r="E536" s="1" t="s">
        <v>676</v>
      </c>
      <c r="F536" s="1" t="s">
        <v>22</v>
      </c>
      <c r="G536" s="1" t="s">
        <v>22</v>
      </c>
      <c r="H536" s="11" t="str">
        <f t="shared" si="253"/>
        <v>Perennial</v>
      </c>
      <c r="I536" s="1" t="s">
        <v>17107</v>
      </c>
      <c r="J536" s="1">
        <v>1.2000000479999999</v>
      </c>
      <c r="K536" s="1">
        <v>1</v>
      </c>
      <c r="L536" t="str" cm="1">
        <f t="array" ref="L536">_xlfn.IFS(J536+K536="", "Unknown", J536+K536&gt;3, "Large", J536+K536&gt;0.5, "Medium", J536+K536&gt;0, "Small")</f>
        <v>Medium</v>
      </c>
      <c r="M536" s="1">
        <v>4</v>
      </c>
      <c r="N536" cm="1">
        <f t="array" ref="N536">IF($M536="",INDEX($M$2:$M$2176,MATCH(1,INDEX(($A$2:$A$2176=$A536)*($M$2:$M$2176&lt;&gt;""),0),0)),$M536)</f>
        <v>4</v>
      </c>
      <c r="O536" s="2" t="str">
        <f t="shared" si="248"/>
        <v>Hardy to cold</v>
      </c>
      <c r="P536" s="1" t="s">
        <v>677</v>
      </c>
      <c r="R536" t="str">
        <f t="shared" si="252"/>
        <v>Medium</v>
      </c>
      <c r="T536" s="1"/>
      <c r="U536" s="1"/>
      <c r="V536" s="1" t="s">
        <v>251</v>
      </c>
      <c r="W536" s="6" t="str">
        <f t="shared" si="254"/>
        <v>3</v>
      </c>
      <c r="X536" t="str">
        <f t="shared" si="255"/>
        <v>March</v>
      </c>
      <c r="Y536" s="2" t="str">
        <f t="shared" si="256"/>
        <v>4</v>
      </c>
      <c r="Z536" s="2" t="str">
        <f t="shared" si="257"/>
        <v>April</v>
      </c>
      <c r="AF536" s="16" t="s">
        <v>25138</v>
      </c>
      <c r="AG536" s="1" t="str">
        <f t="shared" si="238"/>
        <v xml:space="preserve">Seed </v>
      </c>
      <c r="AH536" s="2" t="str">
        <f t="shared" si="239"/>
        <v>It has a very tough seed coat and also contains germination inhibitors and so is very difficult to germinate[113]. It is probably best to harvest the seed 'green' (after the seed has fully developed but before it dries on the plant) and sow immediately in a cold frame. If the seed has been stored then soaking in hot water for 24 hours will leach out some of the inhibitors and also help to soften the seed coat. Scarification will also help as will a period of cold stratification. Prick out the seedlings into individual pots as soon as they are large enough to handle. Grow them on in a greenhouse or cold frame for their first winter and plant them out into their permanent positions in late spring or early summer[K].
Root cuttings, 4cm long December in a frame[78, 113]. Plant the root horizontally. High percentage[78].
Suckers removed in the dormant season and potted up or planted into their permanent positions[200]. Plants can be difficult to move successfully[238].
Layering in spring[238].</v>
      </c>
      <c r="AI536" s="1" t="s">
        <v>678</v>
      </c>
      <c r="AK536" s="1" t="s">
        <v>17106</v>
      </c>
      <c r="AL536" s="1" t="str">
        <f t="shared" si="249"/>
        <v>Scented</v>
      </c>
      <c r="AM536" s="1" t="b">
        <v>1</v>
      </c>
      <c r="AN536" s="1" t="b">
        <v>1</v>
      </c>
      <c r="AO536" s="1" t="b">
        <v>0</v>
      </c>
      <c r="AP536" s="5" t="s">
        <v>54</v>
      </c>
      <c r="AQ536" s="5" t="str">
        <f t="shared" si="240"/>
        <v>Light, Medium</v>
      </c>
      <c r="AR536" s="1" t="s">
        <v>10</v>
      </c>
      <c r="AS536" s="1" t="str">
        <f t="shared" si="250"/>
        <v>None, Partial</v>
      </c>
      <c r="AT536" s="1" t="str">
        <f t="shared" si="241"/>
        <v>Partial, Full</v>
      </c>
      <c r="AU536" s="1" t="s">
        <v>11</v>
      </c>
      <c r="AV536" s="1" t="str">
        <f t="shared" si="242"/>
        <v>Dry, Moist</v>
      </c>
      <c r="AW536" s="1" t="s">
        <v>146</v>
      </c>
      <c r="AX536" s="1" t="str">
        <f t="shared" si="243"/>
        <v>Acid</v>
      </c>
      <c r="AY536" s="1" t="b">
        <v>1</v>
      </c>
      <c r="AZ536" s="1" t="b">
        <v>0</v>
      </c>
      <c r="BA536" s="1" t="b">
        <v>0</v>
      </c>
      <c r="BC536" t="str">
        <f t="shared" si="244"/>
        <v>FALSE</v>
      </c>
      <c r="BE536" t="str">
        <f t="shared" si="245"/>
        <v>FALSE</v>
      </c>
      <c r="BF536" s="1" t="b">
        <v>1</v>
      </c>
      <c r="BG536" s="1" t="b">
        <v>0</v>
      </c>
      <c r="BH536" s="1" t="b">
        <v>1</v>
      </c>
      <c r="BJ536" s="1" t="str">
        <f t="shared" si="246"/>
        <v>FALSE</v>
      </c>
      <c r="BL536" t="str">
        <f t="shared" si="247"/>
        <v>FALSE</v>
      </c>
      <c r="BM536" s="1" t="b">
        <v>1</v>
      </c>
      <c r="BN536" s="1" t="b">
        <v>0</v>
      </c>
      <c r="BO536" s="1">
        <f t="shared" si="251"/>
        <v>14</v>
      </c>
      <c r="BP536" s="1" t="s">
        <v>679</v>
      </c>
      <c r="BQ536" s="1" cm="1">
        <f t="array" ref="BQ536">_xlfn.IFS(BP536="None Known",0, LEN(BP536)&gt;500, 5,LEN(BP536)&gt;400, 4, LEN(BP536)&gt;300, 3, LEN(BP536)&gt;200, 2, LEN(BP536)&gt;1, 1)</f>
        <v>2</v>
      </c>
      <c r="BR536" s="1" t="s">
        <v>680</v>
      </c>
      <c r="BS536" s="1">
        <v>3</v>
      </c>
      <c r="BT536" s="1" t="s">
        <v>681</v>
      </c>
      <c r="BU536" s="1">
        <v>3</v>
      </c>
      <c r="BV536" s="1" t="s">
        <v>682</v>
      </c>
      <c r="BW536" s="1" t="s">
        <v>31</v>
      </c>
      <c r="BX536" s="1"/>
      <c r="BY536" t="str">
        <f>_xlfn.XLOOKUP($B536,Img_lookup!A:A,Img_lookup!B:B, "Not available")</f>
        <v>Not available</v>
      </c>
      <c r="BZ536" t="str">
        <f>_xlfn.XLOOKUP($B536,Img_lookup!A:A,Img_lookup!C:C, "Not available")</f>
        <v>Not available</v>
      </c>
      <c r="CA536" t="str">
        <f>_xlfn.XLOOKUP($B536,Img_lookup!A:A,Img_lookup!D:D, "Not available")</f>
        <v>Not available</v>
      </c>
      <c r="CB536" t="str">
        <f>_xlfn.XLOOKUP($B536,Img_lookup!A:A,Img_lookup!E:E, "https://imgur.com/aT5wafe")</f>
        <v>https://imgur.com/aT5wafe</v>
      </c>
    </row>
    <row r="537" spans="1:80" ht="409.6" x14ac:dyDescent="0.15">
      <c r="A537" s="1" t="s">
        <v>6471</v>
      </c>
      <c r="B537" s="1" t="s">
        <v>6472</v>
      </c>
      <c r="E537" s="1" t="s">
        <v>6473</v>
      </c>
      <c r="F537" s="1" t="s">
        <v>6</v>
      </c>
      <c r="G537" s="1" t="s">
        <v>6</v>
      </c>
      <c r="H537" s="11" t="str">
        <f t="shared" si="253"/>
        <v>Perennial</v>
      </c>
      <c r="J537" s="1">
        <v>0.30000001199999998</v>
      </c>
      <c r="K537" s="1">
        <v>0.20000000300000001</v>
      </c>
      <c r="L537" t="str" cm="1">
        <f t="array" ref="L537">_xlfn.IFS(J537+K537="", "Unknown", J537+K537&gt;3, "Large", J537+K537&gt;0.5, "Medium", J537+K537&gt;0, "Small")</f>
        <v>Medium</v>
      </c>
      <c r="M537" s="1">
        <v>9</v>
      </c>
      <c r="N537" cm="1">
        <f t="array" ref="N537">IF($M537="",INDEX($M$2:$M$2176,MATCH(1,INDEX(($A$2:$A$2176=$A537)*($M$2:$M$2176&lt;&gt;""),0),0)),$M537)</f>
        <v>9</v>
      </c>
      <c r="O537" s="2" t="str">
        <f t="shared" si="248"/>
        <v>Grown indoors</v>
      </c>
      <c r="P537" s="1" t="s">
        <v>6474</v>
      </c>
      <c r="R537" t="str">
        <f t="shared" si="252"/>
        <v>Medium</v>
      </c>
      <c r="T537" s="1"/>
      <c r="U537" s="1"/>
      <c r="V537" s="1" t="s">
        <v>51</v>
      </c>
      <c r="W537" s="6" t="str">
        <f t="shared" si="254"/>
        <v>7</v>
      </c>
      <c r="X537" t="str">
        <f t="shared" si="255"/>
        <v>July</v>
      </c>
      <c r="Y537" s="2" t="str">
        <f t="shared" si="256"/>
        <v>8</v>
      </c>
      <c r="Z537" s="2" t="str">
        <f t="shared" si="257"/>
        <v>August</v>
      </c>
      <c r="AF537" s="16" t="s">
        <v>24399</v>
      </c>
      <c r="AG537" s="1" t="str">
        <f t="shared" si="238"/>
        <v xml:space="preserve">Seed </v>
      </c>
      <c r="AH537" s="2" t="str">
        <f t="shared" si="239"/>
        <v>Surface sow as soon as it is ripe in a greenhouse[1]. Do not let the pots dry out and give artificial light during the winter. The seed can also be surface sown in spring. When they are large enough to handle, prick the seedlings out into individual pots and grow them on in the greenhouse for at least their first winter. Plant them out in late spring or early summer, after the last expected frosts.
Division in spring.</v>
      </c>
      <c r="AI537" s="1" t="s">
        <v>6475</v>
      </c>
      <c r="AK537" s="1" t="s">
        <v>17104</v>
      </c>
      <c r="AL537" s="1" t="str">
        <f t="shared" si="249"/>
        <v>Unscented</v>
      </c>
      <c r="AM537" s="1" t="b">
        <v>0</v>
      </c>
      <c r="AN537" s="1" t="b">
        <v>0</v>
      </c>
      <c r="AO537" s="1" t="b">
        <v>0</v>
      </c>
      <c r="AP537" s="5" t="s">
        <v>28</v>
      </c>
      <c r="AQ537" s="5" t="str">
        <f t="shared" si="240"/>
        <v>Light, Medium, Heavy</v>
      </c>
      <c r="AR537" s="1" t="s">
        <v>120</v>
      </c>
      <c r="AS537" s="1" t="str">
        <f t="shared" si="250"/>
        <v>Partial</v>
      </c>
      <c r="AT537" s="1" t="str">
        <f t="shared" si="241"/>
        <v>Partial</v>
      </c>
      <c r="AU537" s="1" t="s">
        <v>29</v>
      </c>
      <c r="AV537" s="1" t="str">
        <f t="shared" si="242"/>
        <v>Moist</v>
      </c>
      <c r="AW537" s="1" t="s">
        <v>123</v>
      </c>
      <c r="AX537" s="1" t="str">
        <f t="shared" si="243"/>
        <v>Acid, Neutral</v>
      </c>
      <c r="AY537" s="1" t="b">
        <v>1</v>
      </c>
      <c r="AZ537" s="1" t="b">
        <v>0</v>
      </c>
      <c r="BA537" s="1" t="b">
        <v>0</v>
      </c>
      <c r="BC537" t="str">
        <f t="shared" si="244"/>
        <v>FALSE</v>
      </c>
      <c r="BE537" t="str">
        <f t="shared" si="245"/>
        <v>FALSE</v>
      </c>
      <c r="BF537" s="1" t="b">
        <v>0</v>
      </c>
      <c r="BG537" s="1" t="b">
        <v>0</v>
      </c>
      <c r="BH537" s="1" t="b">
        <v>0</v>
      </c>
      <c r="BJ537" s="1" t="str">
        <f t="shared" si="246"/>
        <v>FALSE</v>
      </c>
      <c r="BL537" t="str">
        <f t="shared" si="247"/>
        <v>FALSE</v>
      </c>
      <c r="BM537" s="1" t="b">
        <v>0</v>
      </c>
      <c r="BN537" s="1" t="b">
        <v>0</v>
      </c>
      <c r="BO537" s="1">
        <f t="shared" si="251"/>
        <v>3</v>
      </c>
      <c r="BP537" s="1" t="s">
        <v>31</v>
      </c>
      <c r="BQ537" s="1" cm="1">
        <f t="array" ref="BQ537">_xlfn.IFS(BP537="None Known",0, LEN(BP537)&gt;500, 5,LEN(BP537)&gt;400, 4, LEN(BP537)&gt;300, 3, LEN(BP537)&gt;200, 2, LEN(BP537)&gt;1, 1)</f>
        <v>0</v>
      </c>
      <c r="BR537" s="1" t="s">
        <v>6476</v>
      </c>
      <c r="BS537" s="1">
        <v>1</v>
      </c>
      <c r="BT537" s="1" t="s">
        <v>31</v>
      </c>
      <c r="BU537" s="1">
        <v>0</v>
      </c>
      <c r="BV537" s="1" t="s">
        <v>760</v>
      </c>
      <c r="BW537" s="1" t="s">
        <v>31</v>
      </c>
      <c r="BX537" s="1"/>
      <c r="BY537" t="str">
        <f>_xlfn.XLOOKUP($B537,Img_lookup!A:A,Img_lookup!B:B, "Not available")</f>
        <v>ae0e7ddd-8f92-41d8-8567-e14003749582</v>
      </c>
      <c r="BZ537" t="str">
        <f>_xlfn.XLOOKUP($B537,Img_lookup!A:A,Img_lookup!C:C, "Not available")</f>
        <v>Iwa Tabacco 'Conandron ramondioides'</v>
      </c>
      <c r="CA537" t="str">
        <f>_xlfn.XLOOKUP($B537,Img_lookup!A:A,Img_lookup!D:D, "Not available")</f>
        <v>ai3310X</v>
      </c>
      <c r="CB537" t="str">
        <f>_xlfn.XLOOKUP($B537,Img_lookup!A:A,Img_lookup!E:E, "https://imgur.com/aT5wafe")</f>
        <v>https://api.openverse.engineering/v1/images/ae0e7ddd-8f92-41d8-8567-e14003749582/thumb/</v>
      </c>
    </row>
    <row r="538" spans="1:80" ht="409.6" x14ac:dyDescent="0.15">
      <c r="A538" s="1" t="s">
        <v>316</v>
      </c>
      <c r="B538" s="1" t="s">
        <v>7141</v>
      </c>
      <c r="C538" s="1" t="s">
        <v>7142</v>
      </c>
      <c r="D538" s="1" t="s">
        <v>7143</v>
      </c>
      <c r="E538" s="1" t="s">
        <v>460</v>
      </c>
      <c r="F538" s="1" t="s">
        <v>6</v>
      </c>
      <c r="G538" s="1" t="s">
        <v>6</v>
      </c>
      <c r="H538" s="11" t="str">
        <f t="shared" si="253"/>
        <v>Perennial</v>
      </c>
      <c r="L538" t="e" cm="1">
        <f t="array" ref="L538">_xlfn.IFS(J538+K538="", "Unknown", J538+K538&gt;3, "Large", J538+K538&gt;0.5, "Medium", J538+K538&gt;0, "Small")</f>
        <v>#N/A</v>
      </c>
      <c r="N538" cm="1">
        <f t="array" ref="N538">IF($M538="",INDEX($M$2:$M$2176,MATCH(1,INDEX(($A$2:$A$2176=$A538)*($M$2:$M$2176&lt;&gt;""),0),0)),$M538)</f>
        <v>5</v>
      </c>
      <c r="O538" s="2" t="str">
        <f t="shared" si="248"/>
        <v>Seasonal outdoors</v>
      </c>
      <c r="P538" s="1" t="s">
        <v>7144</v>
      </c>
      <c r="R538" t="str">
        <f t="shared" si="252"/>
        <v>Medium</v>
      </c>
      <c r="W538"/>
      <c r="AF538" s="16" t="s">
        <v>23877</v>
      </c>
      <c r="AG538" s="1" t="str">
        <f t="shared" si="238"/>
        <v xml:space="preserve">Seed </v>
      </c>
      <c r="AH538" s="2" t="str">
        <f t="shared" si="239"/>
        <v>We have no information for this species but suggest sowing the seed as soon as it is ripe if possible. Sow stored seed in early spring. As soon as they are large enough to handle, prick out the young seedlings into individual pots and plant them out once they are 20cm or more tall.
Division of the rootstock in the spring. Divisions can be planted out straight into their permanent positions.</v>
      </c>
      <c r="AI538" s="1" t="s">
        <v>7145</v>
      </c>
      <c r="AJ538" s="1" t="s">
        <v>53</v>
      </c>
      <c r="AK538" s="1" t="s">
        <v>17104</v>
      </c>
      <c r="AL538" s="1" t="str">
        <f t="shared" si="249"/>
        <v>Unscented</v>
      </c>
      <c r="AM538" s="1" t="b">
        <v>0</v>
      </c>
      <c r="AN538" s="1" t="b">
        <v>0</v>
      </c>
      <c r="AO538" s="1" t="b">
        <v>0</v>
      </c>
      <c r="AP538" s="5" t="s">
        <v>54</v>
      </c>
      <c r="AQ538" s="5" t="str">
        <f t="shared" si="240"/>
        <v>Light, Medium</v>
      </c>
      <c r="AR538" s="1" t="s">
        <v>30</v>
      </c>
      <c r="AS538" s="1" t="str">
        <f t="shared" si="250"/>
        <v>None</v>
      </c>
      <c r="AT538" s="1" t="str">
        <f t="shared" si="241"/>
        <v>Full</v>
      </c>
      <c r="AU538" s="1" t="s">
        <v>29</v>
      </c>
      <c r="AV538" s="1" t="str">
        <f t="shared" si="242"/>
        <v>Moist</v>
      </c>
      <c r="AW538" s="1" t="s">
        <v>12</v>
      </c>
      <c r="AX538" s="1" t="str">
        <f t="shared" si="243"/>
        <v>Acid, Neutral, Alkaline</v>
      </c>
      <c r="AY538" s="1" t="b">
        <v>0</v>
      </c>
      <c r="AZ538" s="1" t="b">
        <v>1</v>
      </c>
      <c r="BA538" s="1" t="b">
        <v>1</v>
      </c>
      <c r="BC538" t="str">
        <f t="shared" si="244"/>
        <v>FALSE</v>
      </c>
      <c r="BE538" t="str">
        <f t="shared" si="245"/>
        <v>FALSE</v>
      </c>
      <c r="BF538" s="1" t="b">
        <v>0</v>
      </c>
      <c r="BG538" s="1" t="b">
        <v>0</v>
      </c>
      <c r="BH538" s="1" t="b">
        <v>0</v>
      </c>
      <c r="BJ538" s="1" t="str">
        <f t="shared" si="246"/>
        <v>FALSE</v>
      </c>
      <c r="BL538" t="str">
        <f t="shared" si="247"/>
        <v>FALSE</v>
      </c>
      <c r="BM538" s="1" t="b">
        <v>0</v>
      </c>
      <c r="BN538" s="1" t="b">
        <v>0</v>
      </c>
      <c r="BO538" s="1">
        <f t="shared" si="251"/>
        <v>7</v>
      </c>
      <c r="BP538" s="1" t="s">
        <v>31</v>
      </c>
      <c r="BQ538" s="1" cm="1">
        <f t="array" ref="BQ538">_xlfn.IFS(BP538="None Known",0, LEN(BP538)&gt;500, 5,LEN(BP538)&gt;400, 4, LEN(BP538)&gt;300, 3, LEN(BP538)&gt;200, 2, LEN(BP538)&gt;1, 1)</f>
        <v>0</v>
      </c>
      <c r="BR538" s="1" t="s">
        <v>7146</v>
      </c>
      <c r="BS538" s="1">
        <v>2</v>
      </c>
      <c r="BT538" s="1" t="s">
        <v>7147</v>
      </c>
      <c r="BU538" s="1">
        <v>1</v>
      </c>
      <c r="BV538" s="1" t="s">
        <v>485</v>
      </c>
      <c r="BW538" s="1" t="s">
        <v>31</v>
      </c>
      <c r="BX538" s="1"/>
      <c r="BY538" t="str">
        <f>_xlfn.XLOOKUP($B538,Img_lookup!A:A,Img_lookup!B:B, "Not available")</f>
        <v>522e7878-c67e-4573-951c-b2e16d06e386</v>
      </c>
      <c r="BZ538" t="str">
        <f>_xlfn.XLOOKUP($B538,Img_lookup!A:A,Img_lookup!C:C, "Not available")</f>
        <v>Conioselinum pacificum (S. Watson) J.M. Coult. &amp; Rose</v>
      </c>
      <c r="CA538" t="str">
        <f>_xlfn.XLOOKUP($B538,Img_lookup!A:A,Img_lookup!D:D, "Not available")</f>
        <v>Ernest P. Walker and Mrs. E. P. Walker</v>
      </c>
      <c r="CB538" t="str">
        <f>_xlfn.XLOOKUP($B538,Img_lookup!A:A,Img_lookup!E:E, "https://imgur.com/aT5wafe")</f>
        <v>https://api.openverse.engineering/v1/images/522e7878-c67e-4573-951c-b2e16d06e386/thumb/</v>
      </c>
    </row>
    <row r="539" spans="1:80" ht="13" x14ac:dyDescent="0.15">
      <c r="A539" s="1" t="s">
        <v>316</v>
      </c>
      <c r="B539" s="1" t="s">
        <v>12902</v>
      </c>
      <c r="C539" s="1" t="s">
        <v>12903</v>
      </c>
      <c r="E539" s="1" t="s">
        <v>12904</v>
      </c>
      <c r="F539" s="1" t="s">
        <v>368</v>
      </c>
      <c r="G539" s="1" t="s">
        <v>368</v>
      </c>
      <c r="H539" s="11" t="str">
        <f t="shared" si="253"/>
        <v>Perennial</v>
      </c>
      <c r="J539" s="1">
        <v>2</v>
      </c>
      <c r="K539" s="1">
        <v>1</v>
      </c>
      <c r="L539" t="str" cm="1">
        <f t="array" ref="L539">_xlfn.IFS(J539+K539="", "Unknown", J539+K539&gt;3, "Large", J539+K539&gt;0.5, "Medium", J539+K539&gt;0, "Small")</f>
        <v>Medium</v>
      </c>
      <c r="M539" s="1">
        <v>5</v>
      </c>
      <c r="N539" cm="1">
        <f t="array" ref="N539">IF($M539="",INDEX($M$2:$M$2176,MATCH(1,INDEX(($A$2:$A$2176=$A539)*($M$2:$M$2176&lt;&gt;""),0),0)),$M539)</f>
        <v>5</v>
      </c>
      <c r="O539" s="2" t="str">
        <f t="shared" si="248"/>
        <v>Seasonal outdoors</v>
      </c>
      <c r="P539" s="1" t="s">
        <v>12905</v>
      </c>
      <c r="R539" t="str">
        <f t="shared" si="252"/>
        <v>Medium</v>
      </c>
      <c r="T539" s="1"/>
      <c r="U539" s="1"/>
      <c r="V539" s="1" t="s">
        <v>307</v>
      </c>
      <c r="W539" s="6" t="str">
        <f t="shared" ref="W539:W544" si="258">IF(ISNUMBER(SEARCH("-",V539)),TRIM(LEFT(V539,FIND("-",V539)-1)),V539)</f>
        <v>6</v>
      </c>
      <c r="X539" t="str">
        <f t="shared" ref="X539:X544" si="259">IF(W539="1", "January", IF(W539="2", "February", IF(W539="3", "March", IF(W539="4", "April", IF(W539="5", "May", IF(W539="6", "June", IF(W539="7", "July", IF(W539="8", "August", IF(W539="9", "September", IF(W539="10", "October", IF(W539="11", "November", IF(W539="12", "December", "Other"))))))))))))</f>
        <v>June</v>
      </c>
      <c r="Y539" s="2" t="str">
        <f t="shared" ref="Y539:Y544" si="260">IF(ISNUMBER(SEARCH("-",V539)),TRIM(RIGHT(V539,LEN(V539)-SEARCH("-",V539))),V539)</f>
        <v>7</v>
      </c>
      <c r="Z539" s="2" t="str">
        <f t="shared" ref="Z539:Z544" si="261">IF(Y539="1", "January", IF(Y539="2", "February", IF(Y539="3", "March", IF(Y539="4", "April", IF(Y539="5", "May", IF(Y539="6", "June", IF(Y539="7", "July", IF(Y539="8", "August", IF(Y539="9", "September", IF(Y539="10", "October", IF(Y539="11", "November", IF(Y539="12", "December", "Other"))))))))))))</f>
        <v>July</v>
      </c>
      <c r="AF539" s="1" t="s">
        <v>24019</v>
      </c>
      <c r="AG539" s="1" t="str">
        <f t="shared" si="238"/>
        <v xml:space="preserve">Seed </v>
      </c>
      <c r="AH539" s="2" t="str">
        <f t="shared" si="239"/>
        <v>Best sown in situ as soon as it is ripe in the late summer. It usually germinates in the autumn.</v>
      </c>
      <c r="AI539" s="1" t="s">
        <v>12906</v>
      </c>
      <c r="AJ539" s="1" t="s">
        <v>53</v>
      </c>
      <c r="AK539" s="1" t="s">
        <v>17104</v>
      </c>
      <c r="AL539" s="1" t="str">
        <f t="shared" si="249"/>
        <v>Scented</v>
      </c>
      <c r="AM539" s="1" t="b">
        <v>1</v>
      </c>
      <c r="AN539" s="1" t="b">
        <v>0</v>
      </c>
      <c r="AO539" s="1" t="b">
        <v>0</v>
      </c>
      <c r="AP539" s="5" t="s">
        <v>28</v>
      </c>
      <c r="AQ539" s="5" t="str">
        <f t="shared" si="240"/>
        <v>Light, Medium, Heavy</v>
      </c>
      <c r="AR539" s="1" t="s">
        <v>10</v>
      </c>
      <c r="AS539" s="1" t="str">
        <f t="shared" si="250"/>
        <v>None, Partial</v>
      </c>
      <c r="AT539" s="1" t="str">
        <f t="shared" si="241"/>
        <v>Partial, Full</v>
      </c>
      <c r="AU539" s="1" t="s">
        <v>29</v>
      </c>
      <c r="AV539" s="1" t="str">
        <f t="shared" si="242"/>
        <v>Moist</v>
      </c>
      <c r="AW539" s="1" t="s">
        <v>12</v>
      </c>
      <c r="AX539" s="1" t="str">
        <f t="shared" si="243"/>
        <v>Acid, Neutral, Alkaline</v>
      </c>
      <c r="AY539" s="1" t="b">
        <v>0</v>
      </c>
      <c r="AZ539" s="1" t="b">
        <v>0</v>
      </c>
      <c r="BA539" s="1" t="b">
        <v>0</v>
      </c>
      <c r="BC539" t="str">
        <f t="shared" si="244"/>
        <v>FALSE</v>
      </c>
      <c r="BE539" t="str">
        <f t="shared" si="245"/>
        <v>FALSE</v>
      </c>
      <c r="BF539" s="1" t="b">
        <v>0</v>
      </c>
      <c r="BG539" s="1" t="b">
        <v>0</v>
      </c>
      <c r="BH539" s="1" t="b">
        <v>0</v>
      </c>
      <c r="BI539" s="1" t="s">
        <v>30</v>
      </c>
      <c r="BJ539" s="1" t="str">
        <f t="shared" si="246"/>
        <v>FALSE</v>
      </c>
      <c r="BK539" s="1" t="s">
        <v>77</v>
      </c>
      <c r="BL539" t="str">
        <f t="shared" si="247"/>
        <v>TRUE</v>
      </c>
      <c r="BM539" s="1" t="b">
        <v>0</v>
      </c>
      <c r="BN539" s="1" t="b">
        <v>0</v>
      </c>
      <c r="BO539" s="1">
        <f t="shared" si="251"/>
        <v>5</v>
      </c>
      <c r="BP539" s="1" t="s">
        <v>31</v>
      </c>
      <c r="BQ539" s="1" cm="1">
        <f t="array" ref="BQ539">_xlfn.IFS(BP539="None Known",0, LEN(BP539)&gt;500, 5,LEN(BP539)&gt;400, 4, LEN(BP539)&gt;300, 3, LEN(BP539)&gt;200, 2, LEN(BP539)&gt;1, 1)</f>
        <v>0</v>
      </c>
      <c r="BR539" s="1" t="s">
        <v>12907</v>
      </c>
      <c r="BS539" s="1">
        <v>1</v>
      </c>
      <c r="BT539" s="1" t="s">
        <v>12908</v>
      </c>
      <c r="BU539" s="1">
        <v>2</v>
      </c>
      <c r="BV539" s="1" t="s">
        <v>12909</v>
      </c>
      <c r="BW539" s="1" t="s">
        <v>12910</v>
      </c>
      <c r="BX539" s="1"/>
      <c r="BY539" t="str">
        <f>_xlfn.XLOOKUP($B539,Img_lookup!A:A,Img_lookup!B:B, "Not available")</f>
        <v>37a0cd42-d815-498a-9177-eed1ff492f71</v>
      </c>
      <c r="BZ539" t="str">
        <f>_xlfn.XLOOKUP($B539,Img_lookup!A:A,Img_lookup!C:C, "Not available")</f>
        <v>Hartstongue (Asplenium scolopendrium), Hellebore, Black (Helleborus niger), Henbane (Hyoscyamus niger), and Hemlock (Conium maculatum).</v>
      </c>
      <c r="CA539" t="str">
        <f>_xlfn.XLOOKUP($B539,Img_lookup!A:A,Img_lookup!D:D, "Not available")</f>
        <v>Swallowtail Garden Seeds</v>
      </c>
      <c r="CB539" t="str">
        <f>_xlfn.XLOOKUP($B539,Img_lookup!A:A,Img_lookup!E:E, "https://imgur.com/aT5wafe")</f>
        <v>https://api.openverse.engineering/v1/images/37a0cd42-d815-498a-9177-eed1ff492f71/thumb/</v>
      </c>
    </row>
    <row r="540" spans="1:80" ht="13" x14ac:dyDescent="0.15">
      <c r="A540" s="1" t="s">
        <v>128</v>
      </c>
      <c r="B540" s="1" t="s">
        <v>14550</v>
      </c>
      <c r="C540" s="1" t="s">
        <v>14551</v>
      </c>
      <c r="D540" s="1" t="s">
        <v>14552</v>
      </c>
      <c r="E540" s="1" t="s">
        <v>14553</v>
      </c>
      <c r="F540" s="1" t="s">
        <v>85</v>
      </c>
      <c r="G540" s="1" t="s">
        <v>85</v>
      </c>
      <c r="H540" s="11" t="str">
        <f t="shared" si="253"/>
        <v>Annual</v>
      </c>
      <c r="J540" s="1">
        <v>0.44999998800000002</v>
      </c>
      <c r="L540" t="str" cm="1">
        <f t="array" ref="L540">_xlfn.IFS(J540+K540="", "Unknown", J540+K540&gt;3, "Large", J540+K540&gt;0.5, "Medium", J540+K540&gt;0, "Small")</f>
        <v>Small</v>
      </c>
      <c r="N540" cm="1">
        <f t="array" ref="N540">IF($M540="",INDEX($M$2:$M$2176,MATCH(1,INDEX(($A$2:$A$2176=$A540)*($M$2:$M$2176&lt;&gt;""),0),0)),$M540)</f>
        <v>5</v>
      </c>
      <c r="O540" s="2" t="str">
        <f t="shared" si="248"/>
        <v>Seasonal outdoors</v>
      </c>
      <c r="P540" s="1" t="s">
        <v>14554</v>
      </c>
      <c r="R540" t="str">
        <f t="shared" si="252"/>
        <v>Medium</v>
      </c>
      <c r="T540" s="1"/>
      <c r="U540" s="1"/>
      <c r="V540" s="1" t="s">
        <v>1006</v>
      </c>
      <c r="W540" s="6" t="str">
        <f t="shared" si="258"/>
        <v>5</v>
      </c>
      <c r="X540" t="str">
        <f t="shared" si="259"/>
        <v>May</v>
      </c>
      <c r="Y540" s="2" t="str">
        <f t="shared" si="260"/>
        <v>7</v>
      </c>
      <c r="Z540" s="2" t="str">
        <f t="shared" si="261"/>
        <v>July</v>
      </c>
      <c r="AF540" s="1" t="s">
        <v>23878</v>
      </c>
      <c r="AG540" s="1" t="str">
        <f t="shared" si="238"/>
        <v xml:space="preserve">Seed </v>
      </c>
      <c r="AH540" s="2" t="str">
        <f t="shared" si="239"/>
        <v>We have no information on this species but suggest sowing it in situ in the spring. It may also be worthwhile sowing the seed in situ in September/October for an earlier crop.</v>
      </c>
      <c r="AI540" s="1" t="s">
        <v>14555</v>
      </c>
      <c r="AJ540" s="1" t="s">
        <v>23823</v>
      </c>
      <c r="AK540" s="1" t="s">
        <v>17104</v>
      </c>
      <c r="AL540" s="1" t="str">
        <f t="shared" si="249"/>
        <v>Unscented</v>
      </c>
      <c r="AM540" s="1" t="b">
        <v>0</v>
      </c>
      <c r="AN540" s="1" t="b">
        <v>0</v>
      </c>
      <c r="AO540" s="1" t="b">
        <v>0</v>
      </c>
      <c r="AP540" s="5" t="s">
        <v>28</v>
      </c>
      <c r="AQ540" s="5" t="str">
        <f t="shared" si="240"/>
        <v>Light, Medium, Heavy</v>
      </c>
      <c r="AR540" s="1" t="s">
        <v>30</v>
      </c>
      <c r="AS540" s="1" t="str">
        <f t="shared" si="250"/>
        <v>None</v>
      </c>
      <c r="AT540" s="1" t="str">
        <f t="shared" si="241"/>
        <v>Full</v>
      </c>
      <c r="AU540" s="1" t="s">
        <v>29</v>
      </c>
      <c r="AV540" s="1" t="str">
        <f t="shared" si="242"/>
        <v>Moist</v>
      </c>
      <c r="AW540" s="1" t="s">
        <v>12</v>
      </c>
      <c r="AX540" s="1" t="str">
        <f t="shared" si="243"/>
        <v>Acid, Neutral, Alkaline</v>
      </c>
      <c r="AY540" s="1" t="b">
        <v>0</v>
      </c>
      <c r="AZ540" s="1" t="b">
        <v>1</v>
      </c>
      <c r="BA540" s="1" t="b">
        <v>0</v>
      </c>
      <c r="BB540" s="1" t="s">
        <v>275</v>
      </c>
      <c r="BC540" t="str">
        <f t="shared" si="244"/>
        <v>TRUE</v>
      </c>
      <c r="BE540" t="str">
        <f t="shared" si="245"/>
        <v>FALSE</v>
      </c>
      <c r="BF540" s="1" t="b">
        <v>0</v>
      </c>
      <c r="BG540" s="1" t="b">
        <v>1</v>
      </c>
      <c r="BH540" s="1" t="b">
        <v>0</v>
      </c>
      <c r="BJ540" s="1" t="str">
        <f t="shared" si="246"/>
        <v>FALSE</v>
      </c>
      <c r="BL540" t="str">
        <f t="shared" si="247"/>
        <v>FALSE</v>
      </c>
      <c r="BM540" s="1" t="b">
        <v>0</v>
      </c>
      <c r="BN540" s="1" t="b">
        <v>0</v>
      </c>
      <c r="BO540" s="1">
        <f t="shared" si="251"/>
        <v>6</v>
      </c>
      <c r="BP540" s="1" t="s">
        <v>31</v>
      </c>
      <c r="BQ540" s="1" cm="1">
        <f t="array" ref="BQ540">_xlfn.IFS(BP540="None Known",0, LEN(BP540)&gt;500, 5,LEN(BP540)&gt;400, 4, LEN(BP540)&gt;300, 3, LEN(BP540)&gt;200, 2, LEN(BP540)&gt;1, 1)</f>
        <v>0</v>
      </c>
      <c r="BR540" s="1" t="s">
        <v>14556</v>
      </c>
      <c r="BS540" s="1">
        <v>2</v>
      </c>
      <c r="BT540" s="1" t="s">
        <v>31</v>
      </c>
      <c r="BU540" s="1">
        <v>0</v>
      </c>
      <c r="BV540" s="1" t="s">
        <v>1142</v>
      </c>
      <c r="BW540" s="1" t="s">
        <v>31</v>
      </c>
      <c r="BX540" s="1"/>
      <c r="BY540" t="str">
        <f>_xlfn.XLOOKUP($B540,Img_lookup!A:A,Img_lookup!B:B, "Not available")</f>
        <v>36905c9e-1063-47d6-bba5-f19486205e51</v>
      </c>
      <c r="BZ540" t="str">
        <f>_xlfn.XLOOKUP($B540,Img_lookup!A:A,Img_lookup!C:C, "Not available")</f>
        <v>Conringia orientalis</v>
      </c>
      <c r="CA540" t="str">
        <f>_xlfn.XLOOKUP($B540,Img_lookup!A:A,Img_lookup!D:D, "Not available")</f>
        <v>L. M. Umbach</v>
      </c>
      <c r="CB540" t="str">
        <f>_xlfn.XLOOKUP($B540,Img_lookup!A:A,Img_lookup!E:E, "https://imgur.com/aT5wafe")</f>
        <v>https://api.openverse.engineering/v1/images/36905c9e-1063-47d6-bba5-f19486205e51/thumb/</v>
      </c>
    </row>
    <row r="541" spans="1:80" ht="409.6" x14ac:dyDescent="0.15">
      <c r="A541" s="1" t="s">
        <v>2364</v>
      </c>
      <c r="B541" s="1" t="s">
        <v>16965</v>
      </c>
      <c r="C541" s="1" t="s">
        <v>11710</v>
      </c>
      <c r="D541" s="1" t="s">
        <v>16966</v>
      </c>
      <c r="E541" s="1" t="s">
        <v>1083</v>
      </c>
      <c r="F541" s="1" t="s">
        <v>6</v>
      </c>
      <c r="G541" s="1" t="s">
        <v>6</v>
      </c>
      <c r="H541" s="11" t="str">
        <f t="shared" si="253"/>
        <v>Perennial</v>
      </c>
      <c r="J541" s="1">
        <v>0.30000001199999998</v>
      </c>
      <c r="L541" t="str" cm="1">
        <f t="array" ref="L541">_xlfn.IFS(J541+K541="", "Unknown", J541+K541&gt;3, "Large", J541+K541&gt;0.5, "Medium", J541+K541&gt;0, "Small")</f>
        <v>Small</v>
      </c>
      <c r="M541" s="1">
        <v>3</v>
      </c>
      <c r="N541" cm="1">
        <f t="array" ref="N541">IF($M541="",INDEX($M$2:$M$2176,MATCH(1,INDEX(($A$2:$A$2176=$A541)*($M$2:$M$2176&lt;&gt;""),0),0)),$M541)</f>
        <v>3</v>
      </c>
      <c r="O541" s="2" t="str">
        <f t="shared" si="248"/>
        <v>Hardy to cold</v>
      </c>
      <c r="P541" s="1" t="s">
        <v>16967</v>
      </c>
      <c r="R541" t="str">
        <f t="shared" si="252"/>
        <v>Medium</v>
      </c>
      <c r="T541" s="1"/>
      <c r="U541" s="1"/>
      <c r="V541" s="1" t="s">
        <v>188</v>
      </c>
      <c r="W541" s="6" t="str">
        <f t="shared" si="258"/>
        <v>4</v>
      </c>
      <c r="X541" t="str">
        <f t="shared" si="259"/>
        <v>April</v>
      </c>
      <c r="Y541" s="2" t="str">
        <f t="shared" si="260"/>
        <v>5</v>
      </c>
      <c r="Z541" s="2" t="str">
        <f t="shared" si="261"/>
        <v>May</v>
      </c>
      <c r="AF541" s="16" t="s">
        <v>24020</v>
      </c>
      <c r="AG541" s="1" t="str">
        <f t="shared" si="238"/>
        <v xml:space="preserve">Seed </v>
      </c>
      <c r="AH541" s="2" t="str">
        <f t="shared" si="239"/>
        <v>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v>
      </c>
      <c r="AI541" s="1" t="s">
        <v>16968</v>
      </c>
      <c r="AJ541" s="1" t="s">
        <v>23801</v>
      </c>
      <c r="AK541" s="1" t="s">
        <v>17104</v>
      </c>
      <c r="AL541" s="1" t="str">
        <f t="shared" si="249"/>
        <v>Unscented</v>
      </c>
      <c r="AM541" s="1" t="b">
        <v>0</v>
      </c>
      <c r="AN541" s="1" t="b">
        <v>0</v>
      </c>
      <c r="AO541" s="1" t="b">
        <v>0</v>
      </c>
      <c r="AP541" s="5" t="s">
        <v>28</v>
      </c>
      <c r="AQ541" s="5" t="str">
        <f t="shared" si="240"/>
        <v>Light, Medium, Heavy</v>
      </c>
      <c r="AR541" s="1" t="s">
        <v>274</v>
      </c>
      <c r="AS541" s="1" t="str">
        <f t="shared" si="250"/>
        <v>None, Partial, Full</v>
      </c>
      <c r="AT541" s="1" t="str">
        <f t="shared" si="241"/>
        <v>None, Partial, Full</v>
      </c>
      <c r="AU541" s="1" t="s">
        <v>2586</v>
      </c>
      <c r="AV541" s="1" t="str">
        <f t="shared" si="242"/>
        <v>Dry, Moist, Wet/Water</v>
      </c>
      <c r="AW541" s="1" t="s">
        <v>12</v>
      </c>
      <c r="AX541" s="1" t="str">
        <f t="shared" si="243"/>
        <v>Acid, Neutral, Alkaline</v>
      </c>
      <c r="AY541" s="1" t="b">
        <v>0</v>
      </c>
      <c r="AZ541" s="1" t="b">
        <v>0</v>
      </c>
      <c r="BA541" s="1" t="b">
        <v>0</v>
      </c>
      <c r="BC541" t="str">
        <f t="shared" si="244"/>
        <v>FALSE</v>
      </c>
      <c r="BE541" t="str">
        <f t="shared" si="245"/>
        <v>FALSE</v>
      </c>
      <c r="BF541" s="1" t="b">
        <v>0</v>
      </c>
      <c r="BG541" s="1" t="b">
        <v>0</v>
      </c>
      <c r="BH541" s="1" t="b">
        <v>0</v>
      </c>
      <c r="BI541" s="1" t="s">
        <v>30</v>
      </c>
      <c r="BJ541" s="1" t="str">
        <f t="shared" si="246"/>
        <v>FALSE</v>
      </c>
      <c r="BK541" s="1" t="s">
        <v>77</v>
      </c>
      <c r="BL541" t="str">
        <f t="shared" si="247"/>
        <v>TRUE</v>
      </c>
      <c r="BM541" s="1" t="b">
        <v>0</v>
      </c>
      <c r="BN541" s="1" t="b">
        <v>0</v>
      </c>
      <c r="BO541" s="1">
        <f t="shared" si="251"/>
        <v>4</v>
      </c>
      <c r="BP541" s="1" t="s">
        <v>16969</v>
      </c>
      <c r="BQ541" s="1" cm="1">
        <f t="array" ref="BQ541">_xlfn.IFS(BP541="None Known",0, LEN(BP541)&gt;500, 5,LEN(BP541)&gt;400, 4, LEN(BP541)&gt;300, 3, LEN(BP541)&gt;200, 2, LEN(BP541)&gt;1, 1)</f>
        <v>1</v>
      </c>
      <c r="BR541" s="1" t="s">
        <v>16970</v>
      </c>
      <c r="BS541" s="1">
        <v>1</v>
      </c>
      <c r="BT541" s="1" t="s">
        <v>31</v>
      </c>
      <c r="BU541" s="1">
        <v>0</v>
      </c>
      <c r="BV541" s="1" t="s">
        <v>16971</v>
      </c>
      <c r="BW541" s="1" t="s">
        <v>16972</v>
      </c>
      <c r="BX541" s="1"/>
      <c r="BY541" t="str">
        <f>_xlfn.XLOOKUP($B541,Img_lookup!A:A,Img_lookup!B:B, "Not available")</f>
        <v>398a0756-66cf-47dc-ac28-9dac42c45e9e</v>
      </c>
      <c r="BZ541" t="str">
        <f>_xlfn.XLOOKUP($B541,Img_lookup!A:A,Img_lookup!C:C, "Not available")</f>
        <v>Convallaria keiskeis.</v>
      </c>
      <c r="CA541" t="str">
        <f>_xlfn.XLOOKUP($B541,Img_lookup!A:A,Img_lookup!D:D, "Not available")</f>
        <v>MIKI Yoshihito. (#mikiyoshihito)</v>
      </c>
      <c r="CB541" t="str">
        <f>_xlfn.XLOOKUP($B541,Img_lookup!A:A,Img_lookup!E:E, "https://imgur.com/aT5wafe")</f>
        <v>https://api.openverse.engineering/v1/images/398a0756-66cf-47dc-ac28-9dac42c45e9e/thumb/</v>
      </c>
    </row>
    <row r="542" spans="1:80" ht="409.6" x14ac:dyDescent="0.15">
      <c r="A542" s="1" t="s">
        <v>2364</v>
      </c>
      <c r="B542" s="1" t="s">
        <v>11709</v>
      </c>
      <c r="C542" s="1" t="s">
        <v>11710</v>
      </c>
      <c r="E542" s="1" t="s">
        <v>11711</v>
      </c>
      <c r="F542" s="1" t="s">
        <v>6</v>
      </c>
      <c r="G542" s="1" t="s">
        <v>6</v>
      </c>
      <c r="H542" s="11" t="str">
        <f t="shared" si="253"/>
        <v>Perennial</v>
      </c>
      <c r="J542" s="1">
        <v>0.15000000599999999</v>
      </c>
      <c r="K542" s="1">
        <v>0.30000001199999998</v>
      </c>
      <c r="L542" t="str" cm="1">
        <f t="array" ref="L542">_xlfn.IFS(J542+K542="", "Unknown", J542+K542&gt;3, "Large", J542+K542&gt;0.5, "Medium", J542+K542&gt;0, "Small")</f>
        <v>Small</v>
      </c>
      <c r="M542" s="1">
        <v>3</v>
      </c>
      <c r="N542" cm="1">
        <f t="array" ref="N542">IF($M542="",INDEX($M$2:$M$2176,MATCH(1,INDEX(($A$2:$A$2176=$A542)*($M$2:$M$2176&lt;&gt;""),0),0)),$M542)</f>
        <v>3</v>
      </c>
      <c r="O542" s="2" t="str">
        <f t="shared" si="248"/>
        <v>Hardy to cold</v>
      </c>
      <c r="P542" s="1" t="s">
        <v>11712</v>
      </c>
      <c r="R542" t="str">
        <f t="shared" si="252"/>
        <v>Medium</v>
      </c>
      <c r="T542" s="1"/>
      <c r="U542" s="1"/>
      <c r="V542" s="1" t="s">
        <v>96</v>
      </c>
      <c r="W542" s="6" t="str">
        <f t="shared" si="258"/>
        <v>5</v>
      </c>
      <c r="X542" t="str">
        <f t="shared" si="259"/>
        <v>May</v>
      </c>
      <c r="Y542" s="2" t="str">
        <f t="shared" si="260"/>
        <v>6</v>
      </c>
      <c r="Z542" s="2" t="str">
        <f t="shared" si="261"/>
        <v>June</v>
      </c>
      <c r="AA542" s="1">
        <v>10</v>
      </c>
      <c r="AB542" s="1">
        <f>IF(ISNUMBER(SEARCH("-",AA542)),TRIM(LEFT(AA542,FIND("-",AA542)-1)),AA542)</f>
        <v>10</v>
      </c>
      <c r="AC542" s="1" t="str">
        <f>IF(AB542=1, "January", IF(AB542=2, "February", IF(AB542=3, "March", IF(AB542=4, "April", IF(AB542=5, "May", IF(AB542=6, "June", IF(AB542=7, "July", IF(AB542=8, "August", IF(AB542=9, "September", IF(AB542=10, "October", IF(AB542=11, "November", IF(AB542=12, "December", "Other"))))))))))))</f>
        <v>October</v>
      </c>
      <c r="AD542" s="1"/>
      <c r="AE542" s="1"/>
      <c r="AF542" s="16" t="s">
        <v>24020</v>
      </c>
      <c r="AG542" s="1" t="str">
        <f t="shared" si="238"/>
        <v xml:space="preserve">Seed </v>
      </c>
      <c r="AH542" s="2" t="str">
        <f t="shared" si="239"/>
        <v>Best sown as soon as it is ripe, otherwise in late winter, in a cold frame[164]. Germination, particularly of stored seed can be very slow, taking 2 - 12 months or more at 15�c[164]. Sow the seed thinly so that the seedlings can be allowed to grow on undisturbed in the pot for their first year. Apply a liquid feed during the growing season to ensure that the seedlings are well fed. Divide the young plants into individual pots when they die down in late summer and grow them on in pots in a shady position in a cold frame for at least another year before planting them out into their permanent positions when they are dormant[K].
Division in September[111]. Very easy, larger clumps can be replanted direct into their permanent positions, though it is best to pot up smaller clumps and grow them on in a cold frame until they are rooting well. Plant them out in the spring.</v>
      </c>
      <c r="AI542" s="1" t="s">
        <v>11713</v>
      </c>
      <c r="AJ542" s="1" t="s">
        <v>23801</v>
      </c>
      <c r="AK542" s="1" t="s">
        <v>17104</v>
      </c>
      <c r="AL542" s="1" t="str">
        <f t="shared" si="249"/>
        <v>Scented</v>
      </c>
      <c r="AM542" s="1" t="b">
        <v>1</v>
      </c>
      <c r="AN542" s="1" t="b">
        <v>1</v>
      </c>
      <c r="AO542" s="1" t="b">
        <v>0</v>
      </c>
      <c r="AP542" s="5" t="s">
        <v>28</v>
      </c>
      <c r="AQ542" s="5" t="str">
        <f t="shared" si="240"/>
        <v>Light, Medium, Heavy</v>
      </c>
      <c r="AR542" s="1" t="s">
        <v>274</v>
      </c>
      <c r="AS542" s="1" t="str">
        <f t="shared" si="250"/>
        <v>None, Partial, Full</v>
      </c>
      <c r="AT542" s="1" t="str">
        <f t="shared" si="241"/>
        <v>None, Partial, Full</v>
      </c>
      <c r="AU542" s="1" t="s">
        <v>2586</v>
      </c>
      <c r="AV542" s="1" t="str">
        <f t="shared" si="242"/>
        <v>Dry, Moist, Wet/Water</v>
      </c>
      <c r="AW542" s="1" t="s">
        <v>12</v>
      </c>
      <c r="AX542" s="1" t="str">
        <f t="shared" si="243"/>
        <v>Acid, Neutral, Alkaline</v>
      </c>
      <c r="AY542" s="1" t="b">
        <v>0</v>
      </c>
      <c r="AZ542" s="1" t="b">
        <v>0</v>
      </c>
      <c r="BA542" s="1" t="b">
        <v>0</v>
      </c>
      <c r="BC542" t="str">
        <f t="shared" si="244"/>
        <v>FALSE</v>
      </c>
      <c r="BE542" t="str">
        <f t="shared" si="245"/>
        <v>FALSE</v>
      </c>
      <c r="BF542" s="1" t="b">
        <v>1</v>
      </c>
      <c r="BG542" s="1" t="b">
        <v>1</v>
      </c>
      <c r="BH542" s="1" t="b">
        <v>0</v>
      </c>
      <c r="BI542" s="1" t="s">
        <v>30</v>
      </c>
      <c r="BJ542" s="1" t="str">
        <f t="shared" si="246"/>
        <v>FALSE</v>
      </c>
      <c r="BK542" s="1" t="s">
        <v>77</v>
      </c>
      <c r="BL542" t="str">
        <f t="shared" si="247"/>
        <v>TRUE</v>
      </c>
      <c r="BM542" s="1" t="b">
        <v>0</v>
      </c>
      <c r="BN542" s="1" t="b">
        <v>1</v>
      </c>
      <c r="BO542" s="1">
        <f t="shared" si="251"/>
        <v>12</v>
      </c>
      <c r="BP542" s="1" t="s">
        <v>11714</v>
      </c>
      <c r="BQ542" s="1" cm="1">
        <f t="array" ref="BQ542">_xlfn.IFS(BP542="None Known",0, LEN(BP542)&gt;500, 5,LEN(BP542)&gt;400, 4, LEN(BP542)&gt;300, 3, LEN(BP542)&gt;200, 2, LEN(BP542)&gt;1, 1)</f>
        <v>3</v>
      </c>
      <c r="BR542" s="1" t="s">
        <v>11715</v>
      </c>
      <c r="BS542" s="1">
        <v>2</v>
      </c>
      <c r="BT542" s="1" t="s">
        <v>11716</v>
      </c>
      <c r="BU542" s="1">
        <v>3</v>
      </c>
      <c r="BV542" s="1" t="s">
        <v>892</v>
      </c>
      <c r="BW542" s="1" t="s">
        <v>11717</v>
      </c>
      <c r="BX542" s="1"/>
      <c r="BY542" t="str">
        <f>_xlfn.XLOOKUP($B542,Img_lookup!A:A,Img_lookup!B:B, "Not available")</f>
        <v>1344e05d-7fbd-4710-8e6a-e12a0a3e3ec1</v>
      </c>
      <c r="BZ542" t="str">
        <f>_xlfn.XLOOKUP($B542,Img_lookup!A:A,Img_lookup!C:C, "Not available")</f>
        <v>Convallaria majalis</v>
      </c>
      <c r="CA542" t="str">
        <f>_xlfn.XLOOKUP($B542,Img_lookup!A:A,Img_lookup!D:D, "Not available")</f>
        <v>jcdcv</v>
      </c>
      <c r="CB542" t="str">
        <f>_xlfn.XLOOKUP($B542,Img_lookup!A:A,Img_lookup!E:E, "https://imgur.com/aT5wafe")</f>
        <v>https://api.openverse.engineering/v1/images/1344e05d-7fbd-4710-8e6a-e12a0a3e3ec1/thumb/</v>
      </c>
    </row>
    <row r="543" spans="1:80" ht="13" x14ac:dyDescent="0.15">
      <c r="A543" s="1" t="s">
        <v>820</v>
      </c>
      <c r="B543" s="1" t="s">
        <v>11914</v>
      </c>
      <c r="C543" s="1" t="s">
        <v>11915</v>
      </c>
      <c r="E543" s="1" t="s">
        <v>11916</v>
      </c>
      <c r="F543" s="1" t="s">
        <v>156</v>
      </c>
      <c r="G543" s="1" t="s">
        <v>156</v>
      </c>
      <c r="H543" s="11" t="str">
        <f t="shared" si="253"/>
        <v>Perennial</v>
      </c>
      <c r="J543" s="1">
        <v>2</v>
      </c>
      <c r="L543" t="str" cm="1">
        <f t="array" ref="L543">_xlfn.IFS(J543+K543="", "Unknown", J543+K543&gt;3, "Large", J543+K543&gt;0.5, "Medium", J543+K543&gt;0, "Small")</f>
        <v>Medium</v>
      </c>
      <c r="M543" s="1">
        <v>5</v>
      </c>
      <c r="N543" cm="1">
        <f t="array" ref="N543">IF($M543="",INDEX($M$2:$M$2176,MATCH(1,INDEX(($A$2:$A$2176=$A543)*($M$2:$M$2176&lt;&gt;""),0),0)),$M543)</f>
        <v>5</v>
      </c>
      <c r="O543" s="2" t="str">
        <f t="shared" si="248"/>
        <v>Seasonal outdoors</v>
      </c>
      <c r="P543" s="1" t="s">
        <v>11917</v>
      </c>
      <c r="R543" t="str">
        <f t="shared" si="252"/>
        <v>Medium</v>
      </c>
      <c r="T543" s="1"/>
      <c r="U543" s="1"/>
      <c r="V543" s="1" t="s">
        <v>134</v>
      </c>
      <c r="W543" s="6" t="str">
        <f t="shared" si="258"/>
        <v>6</v>
      </c>
      <c r="X543" t="str">
        <f t="shared" si="259"/>
        <v>June</v>
      </c>
      <c r="Y543" s="2" t="str">
        <f t="shared" si="260"/>
        <v>9</v>
      </c>
      <c r="Z543" s="2" t="str">
        <f t="shared" si="261"/>
        <v>September</v>
      </c>
      <c r="AA543" s="1" t="s">
        <v>135</v>
      </c>
      <c r="AB543" s="1" t="str">
        <f>IF(ISNUMBER(SEARCH("-",AA543)),TRIM(LEFT(AA543,FIND("-",AA543)-1)),AA543)</f>
        <v>8</v>
      </c>
      <c r="AC543" s="1" t="str">
        <f>IF(AB543="1", "January", IF(AB543="2", "February", IF(AB543="3", "March", IF(AB543="4", "April", IF(AB543="5", "May", IF(AB543="6", "June", IF(AB543="7", "July", IF(AB543="8", "August", IF(AB543="9", "September", IF(AB543="10", "October", IF(AB543="11", "November", IF(AB543="12", "December", "Other"))))))))))))</f>
        <v>August</v>
      </c>
      <c r="AD543" s="1" t="str">
        <f>IF(ISNUMBER(SEARCH("-",AA543)),TRIM(RIGHT(AA543,LEN(AA543)-SEARCH("-",AA543))),AA543)</f>
        <v>10</v>
      </c>
      <c r="AE543" s="1" t="str">
        <f>IF(AD543="1", "January", IF(AD543="2", "February", IF(AD543="3", "March", IF(AD543="4", "April", IF(AD543="5", "May", IF(AD543="6", "June", IF(AD543="7", "July", IF(AD543="8", "August", IF(AD543="9", "September", IF(AD543="10", "October", IF(AD543="11", "November", IF(AD543="12", "December", "Other"))))))))))))</f>
        <v>October</v>
      </c>
      <c r="AF543" s="1" t="s">
        <v>24021</v>
      </c>
      <c r="AG543" s="1" t="str">
        <f t="shared" si="238"/>
        <v xml:space="preserve">Seed </v>
      </c>
      <c r="AH543" s="2" t="str">
        <f t="shared" si="239"/>
        <v>Best sown in situ as soon as it is ripe, it germinates in the autumn[164]. This species can become a real pest in the garden so it is unwise to encourage it.</v>
      </c>
      <c r="AI543" s="1" t="s">
        <v>11918</v>
      </c>
      <c r="AJ543" s="1" t="s">
        <v>23801</v>
      </c>
      <c r="AK543" s="1" t="s">
        <v>17104</v>
      </c>
      <c r="AL543" s="1" t="str">
        <f t="shared" si="249"/>
        <v>Scented</v>
      </c>
      <c r="AM543" s="1" t="b">
        <v>1</v>
      </c>
      <c r="AN543" s="1" t="b">
        <v>0</v>
      </c>
      <c r="AO543" s="1" t="b">
        <v>0</v>
      </c>
      <c r="AP543" s="5" t="s">
        <v>54</v>
      </c>
      <c r="AQ543" s="5" t="str">
        <f t="shared" si="240"/>
        <v>Light, Medium</v>
      </c>
      <c r="AR543" s="1" t="s">
        <v>10</v>
      </c>
      <c r="AS543" s="1" t="str">
        <f t="shared" si="250"/>
        <v>None, Partial</v>
      </c>
      <c r="AT543" s="1" t="str">
        <f t="shared" si="241"/>
        <v>Partial, Full</v>
      </c>
      <c r="AU543" s="1" t="s">
        <v>11</v>
      </c>
      <c r="AV543" s="1" t="str">
        <f t="shared" si="242"/>
        <v>Dry, Moist</v>
      </c>
      <c r="AW543" s="1" t="s">
        <v>263</v>
      </c>
      <c r="AX543" s="1" t="str">
        <f t="shared" si="243"/>
        <v>Neutral, Alkaline</v>
      </c>
      <c r="AY543" s="1" t="b">
        <v>0</v>
      </c>
      <c r="AZ543" s="1" t="b">
        <v>0</v>
      </c>
      <c r="BA543" s="1" t="b">
        <v>0</v>
      </c>
      <c r="BC543" t="str">
        <f t="shared" si="244"/>
        <v>FALSE</v>
      </c>
      <c r="BE543" t="str">
        <f t="shared" si="245"/>
        <v>FALSE</v>
      </c>
      <c r="BF543" s="1" t="b">
        <v>1</v>
      </c>
      <c r="BG543" s="1" t="b">
        <v>0</v>
      </c>
      <c r="BH543" s="1" t="b">
        <v>0</v>
      </c>
      <c r="BJ543" s="1" t="str">
        <f t="shared" si="246"/>
        <v>FALSE</v>
      </c>
      <c r="BK543" s="1" t="s">
        <v>77</v>
      </c>
      <c r="BL543" t="str">
        <f t="shared" si="247"/>
        <v>TRUE</v>
      </c>
      <c r="BM543" s="1" t="b">
        <v>0</v>
      </c>
      <c r="BN543" s="1" t="b">
        <v>0</v>
      </c>
      <c r="BO543" s="1">
        <f t="shared" si="251"/>
        <v>6</v>
      </c>
      <c r="BP543" s="1" t="s">
        <v>11919</v>
      </c>
      <c r="BQ543" s="1" cm="1">
        <f t="array" ref="BQ543">_xlfn.IFS(BP543="None Known",0, LEN(BP543)&gt;500, 5,LEN(BP543)&gt;400, 4, LEN(BP543)&gt;300, 3, LEN(BP543)&gt;200, 2, LEN(BP543)&gt;1, 1)</f>
        <v>1</v>
      </c>
      <c r="BR543" s="1" t="s">
        <v>11920</v>
      </c>
      <c r="BS543" s="1">
        <v>1</v>
      </c>
      <c r="BT543" s="1" t="s">
        <v>11921</v>
      </c>
      <c r="BU543" s="1">
        <v>2</v>
      </c>
      <c r="BV543" s="1" t="s">
        <v>11922</v>
      </c>
      <c r="BW543" s="1" t="s">
        <v>31</v>
      </c>
      <c r="BX543" s="1"/>
      <c r="BY543" t="str">
        <f>_xlfn.XLOOKUP($B543,Img_lookup!A:A,Img_lookup!B:B, "Not available")</f>
        <v>4421599a-041e-4060-b92f-6b85f1dd56ae</v>
      </c>
      <c r="BZ543" t="str">
        <f>_xlfn.XLOOKUP($B543,Img_lookup!A:A,Img_lookup!C:C, "Not available")</f>
        <v>Convolvulus-Arvensis-white-Flowers_Field-Bindweed__IMG_3424</v>
      </c>
      <c r="CA543" t="str">
        <f>_xlfn.XLOOKUP($B543,Img_lookup!A:A,Img_lookup!D:D, "Not available")</f>
        <v>Public Domain Photos</v>
      </c>
      <c r="CB543" t="str">
        <f>_xlfn.XLOOKUP($B543,Img_lookup!A:A,Img_lookup!E:E, "https://imgur.com/aT5wafe")</f>
        <v>https://api.openverse.engineering/v1/images/4421599a-041e-4060-b92f-6b85f1dd56ae/thumb/</v>
      </c>
    </row>
    <row r="544" spans="1:80" ht="13" x14ac:dyDescent="0.15">
      <c r="A544" s="1" t="s">
        <v>69</v>
      </c>
      <c r="B544" s="1" t="s">
        <v>15823</v>
      </c>
      <c r="C544" s="1" t="s">
        <v>15824</v>
      </c>
      <c r="D544" s="1" t="s">
        <v>15825</v>
      </c>
      <c r="E544" s="1" t="s">
        <v>15826</v>
      </c>
      <c r="F544" s="1" t="s">
        <v>85</v>
      </c>
      <c r="G544" s="1" t="s">
        <v>85</v>
      </c>
      <c r="H544" s="11" t="str">
        <f t="shared" si="253"/>
        <v>Annual</v>
      </c>
      <c r="J544" s="1">
        <v>1</v>
      </c>
      <c r="K544" s="1">
        <v>0.5</v>
      </c>
      <c r="L544" t="str" cm="1">
        <f t="array" ref="L544">_xlfn.IFS(J544+K544="", "Unknown", J544+K544&gt;3, "Large", J544+K544&gt;0.5, "Medium", J544+K544&gt;0, "Small")</f>
        <v>Medium</v>
      </c>
      <c r="M544" s="1">
        <v>7</v>
      </c>
      <c r="N544" cm="1">
        <f t="array" ref="N544">IF($M544="",INDEX($M$2:$M$2176,MATCH(1,INDEX(($A$2:$A$2176=$A544)*($M$2:$M$2176&lt;&gt;""),0),0)),$M544)</f>
        <v>7</v>
      </c>
      <c r="O544" s="2" t="str">
        <f t="shared" si="248"/>
        <v>Seasonal outdoors</v>
      </c>
      <c r="P544" s="1" t="s">
        <v>15827</v>
      </c>
      <c r="R544" t="str">
        <f t="shared" si="252"/>
        <v>Medium</v>
      </c>
      <c r="T544" s="1"/>
      <c r="U544" s="1"/>
      <c r="V544" s="1" t="s">
        <v>75</v>
      </c>
      <c r="W544" s="6" t="str">
        <f t="shared" si="258"/>
        <v>6</v>
      </c>
      <c r="X544" t="str">
        <f t="shared" si="259"/>
        <v>June</v>
      </c>
      <c r="Y544" s="2" t="str">
        <f t="shared" si="260"/>
        <v>10</v>
      </c>
      <c r="Z544" s="2" t="str">
        <f t="shared" si="261"/>
        <v>October</v>
      </c>
      <c r="AA544" s="1" t="s">
        <v>177</v>
      </c>
      <c r="AB544" s="1" t="str">
        <f>IF(ISNUMBER(SEARCH("-",AA544)),TRIM(LEFT(AA544,FIND("-",AA544)-1)),AA544)</f>
        <v>7</v>
      </c>
      <c r="AC544" s="1" t="str">
        <f>IF(AB544="1", "January", IF(AB544="2", "February", IF(AB544="3", "March", IF(AB544="4", "April", IF(AB544="5", "May", IF(AB544="6", "June", IF(AB544="7", "July", IF(AB544="8", "August", IF(AB544="9", "September", IF(AB544="10", "October", IF(AB544="11", "November", IF(AB544="12", "December", "Other"))))))))))))</f>
        <v>July</v>
      </c>
      <c r="AD544" s="1" t="str">
        <f>IF(ISNUMBER(SEARCH("-",AA544)),TRIM(RIGHT(AA544,LEN(AA544)-SEARCH("-",AA544))),AA544)</f>
        <v>10</v>
      </c>
      <c r="AE544" s="1" t="str">
        <f>IF(AD544="1", "January", IF(AD544="2", "February", IF(AD544="3", "March", IF(AD544="4", "April", IF(AD544="5", "May", IF(AD544="6", "June", IF(AD544="7", "July", IF(AD544="8", "August", IF(AD544="9", "September", IF(AD544="10", "October", IF(AD544="11", "November", IF(AD544="12", "December", "Other"))))))))))))</f>
        <v>October</v>
      </c>
      <c r="AF544" s="1" t="s">
        <v>23879</v>
      </c>
      <c r="AG544" s="1" t="str">
        <f t="shared" si="238"/>
        <v xml:space="preserve">Seed </v>
      </c>
      <c r="AH544" s="2" t="str">
        <f t="shared" si="239"/>
        <v>We have no information on this species but suggest sowing the seed in spring in situ. An autumn sowing in situ might also be worthwhile.</v>
      </c>
      <c r="AI544" s="1" t="s">
        <v>15828</v>
      </c>
      <c r="AJ544" s="1" t="s">
        <v>23802</v>
      </c>
      <c r="AK544" s="1" t="s">
        <v>17104</v>
      </c>
      <c r="AL544" s="1" t="str">
        <f t="shared" si="249"/>
        <v>Scented</v>
      </c>
      <c r="AM544" s="1" t="b">
        <v>1</v>
      </c>
      <c r="AN544" s="1" t="b">
        <v>0</v>
      </c>
      <c r="AO544" s="1" t="b">
        <v>0</v>
      </c>
      <c r="AP544" s="5" t="s">
        <v>54</v>
      </c>
      <c r="AQ544" s="5" t="str">
        <f t="shared" si="240"/>
        <v>Light, Medium</v>
      </c>
      <c r="AR544" s="1" t="s">
        <v>10</v>
      </c>
      <c r="AS544" s="1" t="str">
        <f t="shared" si="250"/>
        <v>None, Partial</v>
      </c>
      <c r="AT544" s="1" t="str">
        <f t="shared" si="241"/>
        <v>Partial, Full</v>
      </c>
      <c r="AU544" s="1" t="s">
        <v>11</v>
      </c>
      <c r="AV544" s="1" t="str">
        <f t="shared" si="242"/>
        <v>Dry, Moist</v>
      </c>
      <c r="AW544" s="1" t="s">
        <v>263</v>
      </c>
      <c r="AX544" s="1" t="str">
        <f t="shared" si="243"/>
        <v>Neutral, Alkaline</v>
      </c>
      <c r="AY544" s="1" t="b">
        <v>0</v>
      </c>
      <c r="AZ544" s="1" t="b">
        <v>0</v>
      </c>
      <c r="BA544" s="1" t="b">
        <v>0</v>
      </c>
      <c r="BC544" t="str">
        <f t="shared" si="244"/>
        <v>FALSE</v>
      </c>
      <c r="BE544" t="str">
        <f t="shared" si="245"/>
        <v>FALSE</v>
      </c>
      <c r="BF544" s="1" t="b">
        <v>0</v>
      </c>
      <c r="BG544" s="1" t="b">
        <v>0</v>
      </c>
      <c r="BH544" s="1" t="b">
        <v>1</v>
      </c>
      <c r="BJ544" s="1" t="str">
        <f t="shared" si="246"/>
        <v>FALSE</v>
      </c>
      <c r="BL544" t="str">
        <f t="shared" si="247"/>
        <v>FALSE</v>
      </c>
      <c r="BM544" s="1" t="b">
        <v>0</v>
      </c>
      <c r="BN544" s="1" t="b">
        <v>1</v>
      </c>
      <c r="BO544" s="1">
        <f t="shared" si="251"/>
        <v>8</v>
      </c>
      <c r="BP544" s="1" t="s">
        <v>15829</v>
      </c>
      <c r="BQ544" s="1" cm="1">
        <f t="array" ref="BQ544">_xlfn.IFS(BP544="None Known",0, LEN(BP544)&gt;500, 5,LEN(BP544)&gt;400, 4, LEN(BP544)&gt;300, 3, LEN(BP544)&gt;200, 2, LEN(BP544)&gt;1, 1)</f>
        <v>2</v>
      </c>
      <c r="BR544" s="1" t="s">
        <v>15830</v>
      </c>
      <c r="BS544" s="1">
        <v>1</v>
      </c>
      <c r="BT544" s="1" t="s">
        <v>15831</v>
      </c>
      <c r="BU544" s="1">
        <v>3</v>
      </c>
      <c r="BV544" s="1" t="s">
        <v>15832</v>
      </c>
      <c r="BW544" s="1" t="s">
        <v>15833</v>
      </c>
      <c r="BX544" s="1"/>
      <c r="BY544" t="str">
        <f>_xlfn.XLOOKUP($B544,Img_lookup!A:A,Img_lookup!B:B, "Not available")</f>
        <v>5592db07-2a5d-49a0-97fa-3a552f90e5c5</v>
      </c>
      <c r="BZ544" t="str">
        <f>_xlfn.XLOOKUP($B544,Img_lookup!A:A,Img_lookup!C:C, "Not available")</f>
        <v>Conyza canadensis (L.) Cronq. - Canada horseweed, Canadian horseweed, horseweed, horseweed fleabane, mares tail, marestail</v>
      </c>
      <c r="CA544" t="str">
        <f>_xlfn.XLOOKUP($B544,Img_lookup!A:A,Img_lookup!D:D, "Not available")</f>
        <v>Sam Fraser-Smith</v>
      </c>
      <c r="CB544" t="str">
        <f>_xlfn.XLOOKUP($B544,Img_lookup!A:A,Img_lookup!E:E, "https://imgur.com/aT5wafe")</f>
        <v>https://api.openverse.engineering/v1/images/5592db07-2a5d-49a0-97fa-3a552f90e5c5/thumb/</v>
      </c>
    </row>
    <row r="545" spans="1:80" ht="409.6" x14ac:dyDescent="0.15">
      <c r="A545" s="1" t="s">
        <v>476</v>
      </c>
      <c r="B545" s="1" t="s">
        <v>1505</v>
      </c>
      <c r="D545" s="1" t="s">
        <v>1506</v>
      </c>
      <c r="E545" s="1" t="s">
        <v>905</v>
      </c>
      <c r="F545" s="1" t="s">
        <v>22</v>
      </c>
      <c r="G545" s="1" t="s">
        <v>22</v>
      </c>
      <c r="H545" s="11" t="str">
        <f t="shared" si="253"/>
        <v>Perennial</v>
      </c>
      <c r="I545" s="1" t="s">
        <v>17108</v>
      </c>
      <c r="J545" s="1">
        <v>5</v>
      </c>
      <c r="L545" t="str" cm="1">
        <f t="array" ref="L545">_xlfn.IFS(J545+K545="", "Unknown", J545+K545&gt;3, "Large", J545+K545&gt;0.5, "Medium", J545+K545&gt;0, "Small")</f>
        <v>Large</v>
      </c>
      <c r="M545" s="1">
        <v>9</v>
      </c>
      <c r="N545" cm="1">
        <f t="array" ref="N545">IF($M545="",INDEX($M$2:$M$2176,MATCH(1,INDEX(($A$2:$A$2176=$A545)*($M$2:$M$2176&lt;&gt;""),0),0)),$M545)</f>
        <v>9</v>
      </c>
      <c r="O545" s="2" t="str">
        <f t="shared" si="248"/>
        <v>Grown indoors</v>
      </c>
      <c r="P545" s="1" t="s">
        <v>1507</v>
      </c>
      <c r="R545" t="str">
        <f t="shared" si="252"/>
        <v>Medium</v>
      </c>
      <c r="S545" s="1" t="s">
        <v>24</v>
      </c>
      <c r="T545" s="1" t="str">
        <f>LEFT(S545,FIND("-",S545)-1)</f>
        <v xml:space="preserve">1 </v>
      </c>
      <c r="U545" s="1" t="str">
        <f>RIGHT(S545,FIND("-",S545)-1)</f>
        <v>12</v>
      </c>
      <c r="W545"/>
      <c r="AF545" s="16" t="s">
        <v>25073</v>
      </c>
      <c r="AG545" s="1" t="str">
        <f t="shared" si="238"/>
        <v xml:space="preserve">Seed </v>
      </c>
      <c r="AH545" s="2" t="str">
        <f t="shared" si="239"/>
        <v>Probably best sown as soon as it is ripe in a greenhouse or cold frame[K]. Sow stored seed in spring in a cold frame[200]. Germination can be slow, often taking more than 12 months even when fresh seed is used[K]. When the seedlings are large enough to handle, prick them out into individual pots. Grow on the plants for at least their first winter in a greenhouse and plant out in late spring or early summer. Give the plants some protection from the cold for their first winter outdoors[K].
Cuttings of mature wood of the current year's growth, autumn in a frame.</v>
      </c>
      <c r="AI545" s="1" t="s">
        <v>1508</v>
      </c>
      <c r="AJ545" s="1" t="s">
        <v>1</v>
      </c>
      <c r="AK545" s="1" t="s">
        <v>17105</v>
      </c>
      <c r="AL545" s="1" t="str">
        <f t="shared" si="249"/>
        <v>Unscented</v>
      </c>
      <c r="AM545" s="1" t="b">
        <v>0</v>
      </c>
      <c r="AN545" s="1" t="b">
        <v>0</v>
      </c>
      <c r="AO545" s="1" t="b">
        <v>0</v>
      </c>
      <c r="AP545" s="5" t="s">
        <v>54</v>
      </c>
      <c r="AQ545" s="5" t="str">
        <f t="shared" si="240"/>
        <v>Light, Medium</v>
      </c>
      <c r="AR545" s="1" t="s">
        <v>10</v>
      </c>
      <c r="AS545" s="1" t="str">
        <f t="shared" si="250"/>
        <v>None, Partial</v>
      </c>
      <c r="AT545" s="1" t="str">
        <f t="shared" si="241"/>
        <v>Partial, Full</v>
      </c>
      <c r="AU545" s="1" t="s">
        <v>29</v>
      </c>
      <c r="AV545" s="1" t="str">
        <f t="shared" si="242"/>
        <v>Moist</v>
      </c>
      <c r="AW545" s="1" t="s">
        <v>123</v>
      </c>
      <c r="AX545" s="1" t="str">
        <f t="shared" si="243"/>
        <v>Acid, Neutral</v>
      </c>
      <c r="AY545" s="1" t="b">
        <v>0</v>
      </c>
      <c r="AZ545" s="1" t="b">
        <v>0</v>
      </c>
      <c r="BA545" s="1" t="b">
        <v>0</v>
      </c>
      <c r="BC545" t="str">
        <f t="shared" si="244"/>
        <v>FALSE</v>
      </c>
      <c r="BE545" t="str">
        <f t="shared" si="245"/>
        <v>FALSE</v>
      </c>
      <c r="BF545" s="1" t="b">
        <v>0</v>
      </c>
      <c r="BG545" s="1" t="b">
        <v>0</v>
      </c>
      <c r="BH545" s="1" t="b">
        <v>0</v>
      </c>
      <c r="BJ545" s="1" t="str">
        <f t="shared" si="246"/>
        <v>FALSE</v>
      </c>
      <c r="BK545" s="1" t="s">
        <v>30</v>
      </c>
      <c r="BL545" t="str">
        <f t="shared" si="247"/>
        <v>FALSE</v>
      </c>
      <c r="BM545" s="1" t="b">
        <v>0</v>
      </c>
      <c r="BN545" s="1" t="b">
        <v>0</v>
      </c>
      <c r="BO545" s="1">
        <f t="shared" si="251"/>
        <v>5</v>
      </c>
      <c r="BP545" s="1" t="s">
        <v>1509</v>
      </c>
      <c r="BQ545" s="1" cm="1">
        <f t="array" ref="BQ545">_xlfn.IFS(BP545="None Known",0, LEN(BP545)&gt;500, 5,LEN(BP545)&gt;400, 4, LEN(BP545)&gt;300, 3, LEN(BP545)&gt;200, 2, LEN(BP545)&gt;1, 1)</f>
        <v>1</v>
      </c>
      <c r="BR545" s="1" t="s">
        <v>1510</v>
      </c>
      <c r="BS545" s="1">
        <v>1</v>
      </c>
      <c r="BT545" s="1" t="s">
        <v>1511</v>
      </c>
      <c r="BU545" s="1">
        <v>1</v>
      </c>
      <c r="BV545" s="1" t="s">
        <v>911</v>
      </c>
      <c r="BW545" s="1" t="s">
        <v>31</v>
      </c>
      <c r="BX545" s="1"/>
      <c r="BY545" t="str">
        <f>_xlfn.XLOOKUP($B545,Img_lookup!A:A,Img_lookup!B:B, "Not available")</f>
        <v>3a39aa0f-835b-4bbc-bab6-8ae58bc2b3ca</v>
      </c>
      <c r="BZ545" t="str">
        <f>_xlfn.XLOOKUP($B545,Img_lookup!A:A,Img_lookup!C:C, "Not available")</f>
        <v>Coprosma grandifolia</v>
      </c>
      <c r="CA545" t="str">
        <f>_xlfn.XLOOKUP($B545,Img_lookup!A:A,Img_lookup!D:D, "Not available")</f>
        <v>ex herb. T. Kirk</v>
      </c>
      <c r="CB545" t="str">
        <f>_xlfn.XLOOKUP($B545,Img_lookup!A:A,Img_lookup!E:E, "https://imgur.com/aT5wafe")</f>
        <v>https://api.openverse.engineering/v1/images/3a39aa0f-835b-4bbc-bab6-8ae58bc2b3ca/thumb/</v>
      </c>
    </row>
    <row r="546" spans="1:80" ht="409.6" x14ac:dyDescent="0.15">
      <c r="A546" s="1" t="s">
        <v>375</v>
      </c>
      <c r="B546" s="1" t="s">
        <v>4812</v>
      </c>
      <c r="C546" s="1" t="s">
        <v>4813</v>
      </c>
      <c r="E546" s="1" t="s">
        <v>4814</v>
      </c>
      <c r="F546" s="1" t="s">
        <v>6</v>
      </c>
      <c r="G546" s="1" t="s">
        <v>6</v>
      </c>
      <c r="H546" s="11" t="str">
        <f t="shared" si="253"/>
        <v>Perennial</v>
      </c>
      <c r="I546" s="1" t="s">
        <v>17108</v>
      </c>
      <c r="J546" s="1">
        <v>0.15000000599999999</v>
      </c>
      <c r="L546" t="str" cm="1">
        <f t="array" ref="L546">_xlfn.IFS(J546+K546="", "Unknown", J546+K546&gt;3, "Large", J546+K546&gt;0.5, "Medium", J546+K546&gt;0, "Small")</f>
        <v>Small</v>
      </c>
      <c r="N546" cm="1">
        <f t="array" ref="N546">IF($M546="",INDEX($M$2:$M$2176,MATCH(1,INDEX(($A$2:$A$2176=$A546)*($M$2:$M$2176&lt;&gt;""),0),0)),$M546)</f>
        <v>6</v>
      </c>
      <c r="O546" s="2" t="str">
        <f t="shared" si="248"/>
        <v>Seasonal outdoors</v>
      </c>
      <c r="P546" s="1" t="s">
        <v>4815</v>
      </c>
      <c r="R546" t="str">
        <f t="shared" si="252"/>
        <v>Medium</v>
      </c>
      <c r="S546" s="1" t="s">
        <v>24</v>
      </c>
      <c r="T546" s="1" t="str">
        <f>LEFT(S546,FIND("-",S546)-1)</f>
        <v xml:space="preserve">1 </v>
      </c>
      <c r="U546" s="1" t="str">
        <f>RIGHT(S546,FIND("-",S546)-1)</f>
        <v>12</v>
      </c>
      <c r="W546"/>
      <c r="AF546" s="16" t="s">
        <v>24022</v>
      </c>
      <c r="AG546" s="1" t="str">
        <f t="shared" si="238"/>
        <v xml:space="preserve">Seed </v>
      </c>
      <c r="AH546" s="2" t="str">
        <f t="shared" si="239"/>
        <v>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v>
      </c>
      <c r="AI546" s="1" t="s">
        <v>4816</v>
      </c>
      <c r="AJ546" s="1" t="s">
        <v>53</v>
      </c>
      <c r="AK546" s="1" t="s">
        <v>17104</v>
      </c>
      <c r="AL546" s="1" t="str">
        <f t="shared" si="249"/>
        <v>Unscented</v>
      </c>
      <c r="AM546" s="1" t="b">
        <v>0</v>
      </c>
      <c r="AN546" s="1" t="b">
        <v>1</v>
      </c>
      <c r="AO546" s="1" t="b">
        <v>0</v>
      </c>
      <c r="AP546" s="5" t="s">
        <v>28</v>
      </c>
      <c r="AQ546" s="5" t="str">
        <f t="shared" si="240"/>
        <v>Light, Medium, Heavy</v>
      </c>
      <c r="AR546" s="1" t="s">
        <v>10</v>
      </c>
      <c r="AS546" s="1" t="str">
        <f t="shared" si="250"/>
        <v>None, Partial</v>
      </c>
      <c r="AT546" s="1" t="str">
        <f t="shared" si="241"/>
        <v>Partial, Full</v>
      </c>
      <c r="AU546" s="1" t="s">
        <v>29</v>
      </c>
      <c r="AV546" s="1" t="str">
        <f t="shared" si="242"/>
        <v>Moist</v>
      </c>
      <c r="AW546" s="1" t="s">
        <v>146</v>
      </c>
      <c r="AX546" s="1" t="str">
        <f t="shared" si="243"/>
        <v>Acid</v>
      </c>
      <c r="AY546" s="1" t="b">
        <v>0</v>
      </c>
      <c r="AZ546" s="1" t="b">
        <v>0</v>
      </c>
      <c r="BA546" s="1" t="b">
        <v>0</v>
      </c>
      <c r="BC546" t="str">
        <f t="shared" si="244"/>
        <v>FALSE</v>
      </c>
      <c r="BE546" t="str">
        <f t="shared" si="245"/>
        <v>FALSE</v>
      </c>
      <c r="BF546" s="1" t="b">
        <v>0</v>
      </c>
      <c r="BG546" s="1" t="b">
        <v>0</v>
      </c>
      <c r="BH546" s="1" t="b">
        <v>0</v>
      </c>
      <c r="BJ546" s="1" t="str">
        <f t="shared" si="246"/>
        <v>FALSE</v>
      </c>
      <c r="BL546" t="str">
        <f t="shared" si="247"/>
        <v>FALSE</v>
      </c>
      <c r="BM546" s="1" t="b">
        <v>0</v>
      </c>
      <c r="BN546" s="1" t="b">
        <v>0</v>
      </c>
      <c r="BO546" s="1">
        <f t="shared" si="251"/>
        <v>6</v>
      </c>
      <c r="BP546" s="1" t="s">
        <v>4817</v>
      </c>
      <c r="BQ546" s="1" cm="1">
        <f t="array" ref="BQ546">_xlfn.IFS(BP546="None Known",0, LEN(BP546)&gt;500, 5,LEN(BP546)&gt;400, 4, LEN(BP546)&gt;300, 3, LEN(BP546)&gt;200, 2, LEN(BP546)&gt;1, 1)</f>
        <v>1</v>
      </c>
      <c r="BR546" s="1" t="s">
        <v>4818</v>
      </c>
      <c r="BS546" s="1">
        <v>1</v>
      </c>
      <c r="BT546" s="1" t="s">
        <v>4819</v>
      </c>
      <c r="BU546" s="1">
        <v>2</v>
      </c>
      <c r="BV546" s="1" t="s">
        <v>4820</v>
      </c>
      <c r="BW546" s="1" t="s">
        <v>2016</v>
      </c>
      <c r="BX546" s="1"/>
      <c r="BY546" t="str">
        <f>_xlfn.XLOOKUP($B546,Img_lookup!A:A,Img_lookup!B:B, "Not available")</f>
        <v>eaf3aad1-7321-4729-935f-a4769be094fa</v>
      </c>
      <c r="BZ546" t="str">
        <f>_xlfn.XLOOKUP($B546,Img_lookup!A:A,Img_lookup!C:C, "Not available")</f>
        <v>Coptis teeta Wall.</v>
      </c>
      <c r="CA546" t="str">
        <f>_xlfn.XLOOKUP($B546,Img_lookup!A:A,Img_lookup!D:D, "Not available")</f>
        <v>Augustine Henry</v>
      </c>
      <c r="CB546" t="str">
        <f>_xlfn.XLOOKUP($B546,Img_lookup!A:A,Img_lookup!E:E, "https://imgur.com/aT5wafe")</f>
        <v>https://api.openverse.engineering/v1/images/eaf3aad1-7321-4729-935f-a4769be094fa/thumb/</v>
      </c>
    </row>
    <row r="547" spans="1:80" ht="409.6" x14ac:dyDescent="0.15">
      <c r="A547" s="1" t="s">
        <v>375</v>
      </c>
      <c r="B547" s="1" t="s">
        <v>2007</v>
      </c>
      <c r="C547" s="1" t="s">
        <v>2008</v>
      </c>
      <c r="D547" s="1" t="s">
        <v>2009</v>
      </c>
      <c r="E547" s="1" t="s">
        <v>2010</v>
      </c>
      <c r="F547" s="1" t="s">
        <v>6</v>
      </c>
      <c r="G547" s="1" t="s">
        <v>6</v>
      </c>
      <c r="H547" s="11" t="str">
        <f t="shared" si="253"/>
        <v>Perennial</v>
      </c>
      <c r="I547" s="1" t="s">
        <v>17108</v>
      </c>
      <c r="J547" s="1">
        <v>0.15000000599999999</v>
      </c>
      <c r="K547" s="1">
        <v>0.5</v>
      </c>
      <c r="L547" t="str" cm="1">
        <f t="array" ref="L547">_xlfn.IFS(J547+K547="", "Unknown", J547+K547&gt;3, "Large", J547+K547&gt;0.5, "Medium", J547+K547&gt;0, "Small")</f>
        <v>Medium</v>
      </c>
      <c r="M547" s="1">
        <v>2</v>
      </c>
      <c r="N547" cm="1">
        <f t="array" ref="N547">IF($M547="",INDEX($M$2:$M$2176,MATCH(1,INDEX(($A$2:$A$2176=$A547)*($M$2:$M$2176&lt;&gt;""),0),0)),$M547)</f>
        <v>2</v>
      </c>
      <c r="O547" s="2" t="str">
        <f t="shared" si="248"/>
        <v>Hardy to cold</v>
      </c>
      <c r="P547" s="1" t="s">
        <v>2011</v>
      </c>
      <c r="R547" t="str">
        <f t="shared" si="252"/>
        <v>Medium</v>
      </c>
      <c r="S547" s="1" t="s">
        <v>24</v>
      </c>
      <c r="T547" s="1" t="str">
        <f>LEFT(S547,FIND("-",S547)-1)</f>
        <v xml:space="preserve">1 </v>
      </c>
      <c r="U547" s="1" t="str">
        <f>RIGHT(S547,FIND("-",S547)-1)</f>
        <v>12</v>
      </c>
      <c r="V547" s="1">
        <v>5</v>
      </c>
      <c r="W547" s="6">
        <f>IF(ISNUMBER(SEARCH("-",V547)),TRIM(LEFT(V547,FIND("-",V547)-1)),V547)</f>
        <v>5</v>
      </c>
      <c r="X547" t="str">
        <f>IF(W547=1, "January", IF(W547=2, "February", IF(W547=3, "March", IF(W547=4, "April", IF(W547=5, "May", IF(W547=6, "June", IF(W547=7, "July", IF(W547=8, "August", IF(W547=9, "September", IF(W547=10, "October", IF(W547=11, "November", IF(W547=12, "December", "Other"))))))))))))</f>
        <v>May</v>
      </c>
      <c r="AF547" s="16" t="s">
        <v>24022</v>
      </c>
      <c r="AG547" s="1" t="str">
        <f t="shared" si="238"/>
        <v xml:space="preserve">Seed </v>
      </c>
      <c r="AH547" s="2" t="str">
        <f t="shared" si="239"/>
        <v>Best sown in a greenhouse as soon as it is ripe in an ericaceous compost[164]. Seal the pot in a polythene bag until germination takes place, which is usually within 1 - 6 months at 10�c[164]. Stored seed should be sown as early in the year as possible. Four weeks cold stratification may be beneficial[164]. Prick out the seedlings into individual pots when they are large enough to handle and grow on in a shady part of the greenhouse for at least their first winter. Plant them out in mid-autumn or in spring.
Division in spring[200].</v>
      </c>
      <c r="AI547" s="1" t="s">
        <v>2012</v>
      </c>
      <c r="AK547" s="1" t="s">
        <v>17104</v>
      </c>
      <c r="AL547" s="1" t="str">
        <f t="shared" si="249"/>
        <v>Unscented</v>
      </c>
      <c r="AM547" s="1" t="b">
        <v>0</v>
      </c>
      <c r="AN547" s="1" t="b">
        <v>1</v>
      </c>
      <c r="AO547" s="1" t="b">
        <v>0</v>
      </c>
      <c r="AP547" s="5" t="s">
        <v>28</v>
      </c>
      <c r="AQ547" s="5" t="str">
        <f t="shared" si="240"/>
        <v>Light, Medium, Heavy</v>
      </c>
      <c r="AR547" s="1" t="s">
        <v>120</v>
      </c>
      <c r="AS547" s="1" t="str">
        <f t="shared" si="250"/>
        <v>Partial</v>
      </c>
      <c r="AT547" s="1" t="str">
        <f t="shared" si="241"/>
        <v>Partial</v>
      </c>
      <c r="AU547" s="1" t="s">
        <v>29</v>
      </c>
      <c r="AV547" s="1" t="str">
        <f t="shared" si="242"/>
        <v>Moist</v>
      </c>
      <c r="AW547" s="1" t="s">
        <v>146</v>
      </c>
      <c r="AX547" s="1" t="str">
        <f t="shared" si="243"/>
        <v>Acid</v>
      </c>
      <c r="AY547" s="1" t="b">
        <v>0</v>
      </c>
      <c r="AZ547" s="1" t="b">
        <v>0</v>
      </c>
      <c r="BA547" s="1" t="b">
        <v>0</v>
      </c>
      <c r="BC547" t="str">
        <f t="shared" si="244"/>
        <v>FALSE</v>
      </c>
      <c r="BE547" t="str">
        <f t="shared" si="245"/>
        <v>FALSE</v>
      </c>
      <c r="BF547" s="1" t="b">
        <v>0</v>
      </c>
      <c r="BG547" s="1" t="b">
        <v>0</v>
      </c>
      <c r="BH547" s="1" t="b">
        <v>0</v>
      </c>
      <c r="BJ547" s="1" t="str">
        <f t="shared" si="246"/>
        <v>FALSE</v>
      </c>
      <c r="BL547" t="str">
        <f t="shared" si="247"/>
        <v>FALSE</v>
      </c>
      <c r="BM547" s="1" t="b">
        <v>0</v>
      </c>
      <c r="BN547" s="1" t="b">
        <v>0</v>
      </c>
      <c r="BO547" s="1">
        <f t="shared" si="251"/>
        <v>9</v>
      </c>
      <c r="BP547" s="1" t="s">
        <v>2013</v>
      </c>
      <c r="BQ547" s="1" cm="1">
        <f t="array" ref="BQ547">_xlfn.IFS(BP547="None Known",0, LEN(BP547)&gt;500, 5,LEN(BP547)&gt;400, 4, LEN(BP547)&gt;300, 3, LEN(BP547)&gt;200, 2, LEN(BP547)&gt;1, 1)</f>
        <v>1</v>
      </c>
      <c r="BR547" s="1" t="s">
        <v>2014</v>
      </c>
      <c r="BS547" s="1">
        <v>2</v>
      </c>
      <c r="BT547" s="1" t="s">
        <v>2015</v>
      </c>
      <c r="BU547" s="1">
        <v>2</v>
      </c>
      <c r="BV547" s="1" t="s">
        <v>150</v>
      </c>
      <c r="BW547" s="1" t="s">
        <v>2016</v>
      </c>
      <c r="BX547" s="1"/>
      <c r="BY547" t="str">
        <f>_xlfn.XLOOKUP($B547,Img_lookup!A:A,Img_lookup!B:B, "Not available")</f>
        <v>11261a71-fb46-4b2d-98b4-bcea5f376d79</v>
      </c>
      <c r="BZ547" t="str">
        <f>_xlfn.XLOOKUP($B547,Img_lookup!A:A,Img_lookup!C:C, "Not available")</f>
        <v>Coptis groenlandica / Coptis trifolia / Coptide du Groenland / Savoyane</v>
      </c>
      <c r="CA547" t="str">
        <f>_xlfn.XLOOKUP($B547,Img_lookup!A:A,Img_lookup!D:D, "Not available")</f>
        <v>Charles de Mille-Isles</v>
      </c>
      <c r="CB547" t="str">
        <f>_xlfn.XLOOKUP($B547,Img_lookup!A:A,Img_lookup!E:E, "https://imgur.com/aT5wafe")</f>
        <v>https://api.openverse.engineering/v1/images/11261a71-fb46-4b2d-98b4-bcea5f376d79/thumb/</v>
      </c>
    </row>
    <row r="548" spans="1:80" ht="306" x14ac:dyDescent="0.15">
      <c r="A548" s="1" t="s">
        <v>951</v>
      </c>
      <c r="B548" s="1" t="s">
        <v>5101</v>
      </c>
      <c r="C548" s="1" t="s">
        <v>5102</v>
      </c>
      <c r="E548" s="1" t="s">
        <v>195</v>
      </c>
      <c r="F548" s="1" t="s">
        <v>17124</v>
      </c>
      <c r="G548" s="1" t="s">
        <v>17124</v>
      </c>
      <c r="H548" s="11" t="str">
        <f t="shared" si="253"/>
        <v>Annual/Perennial</v>
      </c>
      <c r="J548" s="1">
        <v>3.5</v>
      </c>
      <c r="L548" t="str" cm="1">
        <f t="array" ref="L548">_xlfn.IFS(J548+K548="", "Unknown", J548+K548&gt;3, "Large", J548+K548&gt;0.5, "Medium", J548+K548&gt;0, "Small")</f>
        <v>Large</v>
      </c>
      <c r="M548" s="1">
        <v>10</v>
      </c>
      <c r="N548" cm="1">
        <f t="array" ref="N548">IF($M548="",INDEX($M$2:$M$2176,MATCH(1,INDEX(($A$2:$A$2176=$A548)*($M$2:$M$2176&lt;&gt;""),0),0)),$M548)</f>
        <v>10</v>
      </c>
      <c r="O548" s="2" t="str">
        <f t="shared" si="248"/>
        <v>Grown indoors</v>
      </c>
      <c r="P548" s="1" t="s">
        <v>1213</v>
      </c>
      <c r="Q548" s="1" t="s">
        <v>17109</v>
      </c>
      <c r="R548" t="str">
        <f t="shared" si="252"/>
        <v>Fast</v>
      </c>
      <c r="T548" s="1"/>
      <c r="U548" s="1"/>
      <c r="V548" s="1">
        <v>8</v>
      </c>
      <c r="W548" s="6">
        <f>IF(ISNUMBER(SEARCH("-",V548)),TRIM(LEFT(V548,FIND("-",V548)-1)),V548)</f>
        <v>8</v>
      </c>
      <c r="X548" t="str">
        <f>IF(W548=1, "January", IF(W548=2, "February", IF(W548=3, "March", IF(W548=4, "April", IF(W548=5, "May", IF(W548=6, "June", IF(W548=7, "July", IF(W548=8, "August", IF(W548=9, "September", IF(W548=10, "October", IF(W548=11, "November", IF(W548=12, "December", "Other"))))))))))))</f>
        <v>August</v>
      </c>
      <c r="Y548" s="1"/>
      <c r="Z548" s="1"/>
      <c r="AA548" s="1">
        <v>10</v>
      </c>
      <c r="AB548" s="1">
        <f>IF(ISNUMBER(SEARCH("-",AA548)),TRIM(LEFT(AA548,FIND("-",AA548)-1)),AA548)</f>
        <v>10</v>
      </c>
      <c r="AC548" s="1" t="str">
        <f>IF(AB548=1, "January", IF(AB548=2, "February", IF(AB548=3, "March", IF(AB548=4, "April", IF(AB548=5, "May", IF(AB548=6, "June", IF(AB548=7, "July", IF(AB548=8, "August", IF(AB548=9, "September", IF(AB548=10, "October", IF(AB548=11, "November", IF(AB548=12, "December", "Other"))))))))))))</f>
        <v>October</v>
      </c>
      <c r="AD548" s="1"/>
      <c r="AE548" s="1"/>
      <c r="AF548" s="16" t="s">
        <v>24400</v>
      </c>
      <c r="AG548" s="1" t="str">
        <f t="shared" si="238"/>
        <v xml:space="preserve">Seed </v>
      </c>
      <c r="AH548" s="2" t="str">
        <f t="shared" si="239"/>
        <v>Sow spring in a greenhouse. When they are large enough to handle, prick the seedlings out into individual pots and plant them out in late spring, after the last expected frosts[200].
In areas with hot summers it should be possible to sow the seed in situ in mid spring.</v>
      </c>
      <c r="AI548" s="1" t="s">
        <v>5103</v>
      </c>
      <c r="AJ548" s="1" t="s">
        <v>53</v>
      </c>
      <c r="AK548" s="1" t="s">
        <v>17104</v>
      </c>
      <c r="AL548" s="1" t="str">
        <f t="shared" si="249"/>
        <v>Unscented</v>
      </c>
      <c r="AM548" s="1" t="b">
        <v>0</v>
      </c>
      <c r="AN548" s="1" t="b">
        <v>0</v>
      </c>
      <c r="AO548" s="1" t="b">
        <v>0</v>
      </c>
      <c r="AP548" s="5" t="s">
        <v>28</v>
      </c>
      <c r="AQ548" s="5" t="str">
        <f t="shared" si="240"/>
        <v>Light, Medium, Heavy</v>
      </c>
      <c r="AR548" s="1" t="s">
        <v>30</v>
      </c>
      <c r="AS548" s="1" t="str">
        <f t="shared" si="250"/>
        <v>None</v>
      </c>
      <c r="AT548" s="1" t="str">
        <f t="shared" si="241"/>
        <v>Full</v>
      </c>
      <c r="AU548" s="1" t="s">
        <v>29</v>
      </c>
      <c r="AV548" s="1" t="str">
        <f t="shared" si="242"/>
        <v>Moist</v>
      </c>
      <c r="AW548" s="1" t="s">
        <v>12</v>
      </c>
      <c r="AX548" s="1" t="str">
        <f t="shared" si="243"/>
        <v>Acid, Neutral, Alkaline</v>
      </c>
      <c r="AY548" s="1" t="b">
        <v>0</v>
      </c>
      <c r="AZ548" s="1" t="b">
        <v>0</v>
      </c>
      <c r="BA548" s="1" t="b">
        <v>0</v>
      </c>
      <c r="BC548" t="str">
        <f t="shared" si="244"/>
        <v>FALSE</v>
      </c>
      <c r="BE548" t="str">
        <f t="shared" si="245"/>
        <v>FALSE</v>
      </c>
      <c r="BF548" s="1" t="b">
        <v>0</v>
      </c>
      <c r="BG548" s="1" t="b">
        <v>0</v>
      </c>
      <c r="BH548" s="1" t="b">
        <v>0</v>
      </c>
      <c r="BJ548" s="1" t="str">
        <f t="shared" si="246"/>
        <v>FALSE</v>
      </c>
      <c r="BL548" t="str">
        <f t="shared" si="247"/>
        <v>FALSE</v>
      </c>
      <c r="BM548" s="1" t="b">
        <v>0</v>
      </c>
      <c r="BN548" s="1" t="b">
        <v>0</v>
      </c>
      <c r="BO548" s="1">
        <f t="shared" si="251"/>
        <v>16</v>
      </c>
      <c r="BP548" s="1" t="s">
        <v>5104</v>
      </c>
      <c r="BQ548" s="1" cm="1">
        <f t="array" ref="BQ548">_xlfn.IFS(BP548="None Known",0, LEN(BP548)&gt;500, 5,LEN(BP548)&gt;400, 4, LEN(BP548)&gt;300, 3, LEN(BP548)&gt;200, 2, LEN(BP548)&gt;1, 1)</f>
        <v>5</v>
      </c>
      <c r="BR548" s="1" t="s">
        <v>5105</v>
      </c>
      <c r="BS548" s="1">
        <v>3</v>
      </c>
      <c r="BT548" s="1" t="s">
        <v>5106</v>
      </c>
      <c r="BU548" s="1">
        <v>2</v>
      </c>
      <c r="BV548" s="1" t="s">
        <v>5107</v>
      </c>
      <c r="BW548" s="1" t="s">
        <v>31</v>
      </c>
      <c r="BX548" s="1"/>
      <c r="BY548" t="str">
        <f>_xlfn.XLOOKUP($B548,Img_lookup!A:A,Img_lookup!B:B, "Not available")</f>
        <v>efcb717f-c0a6-44b5-9a8f-6049ea34eec7</v>
      </c>
      <c r="BZ548" t="str">
        <f>_xlfn.XLOOKUP($B548,Img_lookup!A:A,Img_lookup!C:C, "Not available")</f>
        <v>Corchorus capsularis L.</v>
      </c>
      <c r="CA548" t="str">
        <f>_xlfn.XLOOKUP($B548,Img_lookup!A:A,Img_lookup!D:D, "Not available")</f>
        <v>J. W. Moore</v>
      </c>
      <c r="CB548" t="str">
        <f>_xlfn.XLOOKUP($B548,Img_lookup!A:A,Img_lookup!E:E, "https://imgur.com/aT5wafe")</f>
        <v>https://api.openverse.engineering/v1/images/efcb717f-c0a6-44b5-9a8f-6049ea34eec7/thumb/</v>
      </c>
    </row>
    <row r="549" spans="1:80" ht="306" x14ac:dyDescent="0.15">
      <c r="A549" s="1" t="s">
        <v>951</v>
      </c>
      <c r="B549" s="1" t="s">
        <v>1210</v>
      </c>
      <c r="C549" s="1" t="s">
        <v>1211</v>
      </c>
      <c r="E549" s="1" t="s">
        <v>1212</v>
      </c>
      <c r="F549" s="1" t="s">
        <v>17124</v>
      </c>
      <c r="G549" s="1" t="s">
        <v>17124</v>
      </c>
      <c r="H549" s="11" t="str">
        <f t="shared" si="253"/>
        <v>Annual/Perennial</v>
      </c>
      <c r="J549" s="1">
        <v>3.5</v>
      </c>
      <c r="L549" t="str" cm="1">
        <f t="array" ref="L549">_xlfn.IFS(J549+K549="", "Unknown", J549+K549&gt;3, "Large", J549+K549&gt;0.5, "Medium", J549+K549&gt;0, "Small")</f>
        <v>Large</v>
      </c>
      <c r="M549" s="1">
        <v>10</v>
      </c>
      <c r="N549" cm="1">
        <f t="array" ref="N549">IF($M549="",INDEX($M$2:$M$2176,MATCH(1,INDEX(($A$2:$A$2176=$A549)*($M$2:$M$2176&lt;&gt;""),0),0)),$M549)</f>
        <v>10</v>
      </c>
      <c r="O549" s="2" t="str">
        <f t="shared" si="248"/>
        <v>Grown indoors</v>
      </c>
      <c r="P549" s="1" t="s">
        <v>1213</v>
      </c>
      <c r="Q549" s="1" t="s">
        <v>17109</v>
      </c>
      <c r="R549" t="str">
        <f t="shared" si="252"/>
        <v>Fast</v>
      </c>
      <c r="T549" s="1"/>
      <c r="U549" s="1"/>
      <c r="V549" s="1" t="s">
        <v>135</v>
      </c>
      <c r="W549" s="6" t="str">
        <f>IF(ISNUMBER(SEARCH("-",V549)),TRIM(LEFT(V549,FIND("-",V549)-1)),V549)</f>
        <v>8</v>
      </c>
      <c r="X549" t="str">
        <f>IF(W549="1", "January", IF(W549="2", "February", IF(W549="3", "March", IF(W549="4", "April", IF(W549="5", "May", IF(W549="6", "June", IF(W549="7", "July", IF(W549="8", "August", IF(W549="9", "September", IF(W549="10", "October", IF(W549="11", "November", IF(W549="12", "December", "Other"))))))))))))</f>
        <v>August</v>
      </c>
      <c r="Y549" s="2" t="str">
        <f>IF(ISNUMBER(SEARCH("-",V549)),TRIM(RIGHT(V549,LEN(V549)-SEARCH("-",V549))),V549)</f>
        <v>10</v>
      </c>
      <c r="Z549" s="2" t="str">
        <f>IF(Y549="1", "January", IF(Y549="2", "February", IF(Y549="3", "March", IF(Y549="4", "April", IF(Y549="5", "May", IF(Y549="6", "June", IF(Y549="7", "July", IF(Y549="8", "August", IF(Y549="9", "September", IF(Y549="10", "October", IF(Y549="11", "November", IF(Y549="12", "December", "Other"))))))))))))</f>
        <v>October</v>
      </c>
      <c r="AA549" s="1">
        <v>10</v>
      </c>
      <c r="AB549" s="1">
        <f>IF(ISNUMBER(SEARCH("-",AA549)),TRIM(LEFT(AA549,FIND("-",AA549)-1)),AA549)</f>
        <v>10</v>
      </c>
      <c r="AC549" s="1" t="str">
        <f>IF(AB549=1, "January", IF(AB549=2, "February", IF(AB549=3, "March", IF(AB549=4, "April", IF(AB549=5, "May", IF(AB549=6, "June", IF(AB549=7, "July", IF(AB549=8, "August", IF(AB549=9, "September", IF(AB549=10, "October", IF(AB549=11, "November", IF(AB549=12, "December", "Other"))))))))))))</f>
        <v>October</v>
      </c>
      <c r="AD549" s="1"/>
      <c r="AE549" s="1"/>
      <c r="AF549" s="16" t="s">
        <v>24400</v>
      </c>
      <c r="AG549" s="1" t="str">
        <f t="shared" si="238"/>
        <v xml:space="preserve">Seed </v>
      </c>
      <c r="AH549" s="2" t="str">
        <f t="shared" si="239"/>
        <v>Sow spring in a greenhouse. When they are large enough to handle, prick the seedlings out into individual pots and plant them out in late spring, after the last expected frosts[200].
In areas with hot summers it should be possible to sow the seed in situ in mid spring.</v>
      </c>
      <c r="AI549" s="1" t="s">
        <v>1214</v>
      </c>
      <c r="AJ549" s="1" t="s">
        <v>53</v>
      </c>
      <c r="AK549" s="1" t="s">
        <v>17104</v>
      </c>
      <c r="AL549" s="1" t="str">
        <f t="shared" si="249"/>
        <v>Unscented</v>
      </c>
      <c r="AM549" s="1" t="b">
        <v>0</v>
      </c>
      <c r="AN549" s="1" t="b">
        <v>0</v>
      </c>
      <c r="AO549" s="1" t="b">
        <v>0</v>
      </c>
      <c r="AP549" s="5" t="s">
        <v>28</v>
      </c>
      <c r="AQ549" s="5" t="str">
        <f t="shared" si="240"/>
        <v>Light, Medium, Heavy</v>
      </c>
      <c r="AR549" s="1" t="s">
        <v>30</v>
      </c>
      <c r="AS549" s="1" t="str">
        <f t="shared" si="250"/>
        <v>None</v>
      </c>
      <c r="AT549" s="1" t="str">
        <f t="shared" si="241"/>
        <v>Full</v>
      </c>
      <c r="AU549" s="1" t="s">
        <v>29</v>
      </c>
      <c r="AV549" s="1" t="str">
        <f t="shared" si="242"/>
        <v>Moist</v>
      </c>
      <c r="AW549" s="1" t="s">
        <v>12</v>
      </c>
      <c r="AX549" s="1" t="str">
        <f t="shared" si="243"/>
        <v>Acid, Neutral, Alkaline</v>
      </c>
      <c r="AY549" s="1" t="b">
        <v>0</v>
      </c>
      <c r="AZ549" s="1" t="b">
        <v>1</v>
      </c>
      <c r="BA549" s="1" t="b">
        <v>0</v>
      </c>
      <c r="BC549" t="str">
        <f t="shared" si="244"/>
        <v>FALSE</v>
      </c>
      <c r="BE549" t="str">
        <f t="shared" si="245"/>
        <v>FALSE</v>
      </c>
      <c r="BF549" s="1" t="b">
        <v>0</v>
      </c>
      <c r="BG549" s="1" t="b">
        <v>0</v>
      </c>
      <c r="BH549" s="1" t="b">
        <v>0</v>
      </c>
      <c r="BJ549" s="1" t="str">
        <f t="shared" si="246"/>
        <v>FALSE</v>
      </c>
      <c r="BL549" t="str">
        <f t="shared" si="247"/>
        <v>FALSE</v>
      </c>
      <c r="BM549" s="1" t="b">
        <v>0</v>
      </c>
      <c r="BN549" s="1" t="b">
        <v>0</v>
      </c>
      <c r="BO549" s="1">
        <f t="shared" si="251"/>
        <v>16</v>
      </c>
      <c r="BP549" s="1" t="s">
        <v>1215</v>
      </c>
      <c r="BQ549" s="1" cm="1">
        <f t="array" ref="BQ549">_xlfn.IFS(BP549="None Known",0, LEN(BP549)&gt;500, 5,LEN(BP549)&gt;400, 4, LEN(BP549)&gt;300, 3, LEN(BP549)&gt;200, 2, LEN(BP549)&gt;1, 1)</f>
        <v>5</v>
      </c>
      <c r="BR549" s="1" t="s">
        <v>1216</v>
      </c>
      <c r="BS549" s="1">
        <v>3</v>
      </c>
      <c r="BT549" s="1" t="s">
        <v>1217</v>
      </c>
      <c r="BU549" s="1">
        <v>2</v>
      </c>
      <c r="BV549" s="1" t="s">
        <v>1218</v>
      </c>
      <c r="BW549" s="1" t="s">
        <v>31</v>
      </c>
      <c r="BX549" s="1"/>
      <c r="BY549" t="str">
        <f>_xlfn.XLOOKUP($B549,Img_lookup!A:A,Img_lookup!B:B, "Not available")</f>
        <v>0ee04fb9-356c-459d-9b45-1ac55b7cc174</v>
      </c>
      <c r="BZ549" t="str">
        <f>_xlfn.XLOOKUP($B549,Img_lookup!A:A,Img_lookup!C:C, "Not available")</f>
        <v>Starr-140621-0719-Corchorus olitorius-seedpods-Kohala-Hawaii (25125017392).jpg</v>
      </c>
      <c r="CA549" t="str">
        <f>_xlfn.XLOOKUP($B549,Img_lookup!A:A,Img_lookup!D:D, "Not available")</f>
        <v>Forest and Kim Starr</v>
      </c>
      <c r="CB549" t="str">
        <f>_xlfn.XLOOKUP($B549,Img_lookup!A:A,Img_lookup!E:E, "https://imgur.com/aT5wafe")</f>
        <v>https://api.openverse.engineering/v1/images/0ee04fb9-356c-459d-9b45-1ac55b7cc174/thumb/</v>
      </c>
    </row>
    <row r="550" spans="1:80" ht="409.6" x14ac:dyDescent="0.15">
      <c r="A550" s="1" t="s">
        <v>7563</v>
      </c>
      <c r="B550" s="1" t="s">
        <v>13246</v>
      </c>
      <c r="C550" s="1" t="s">
        <v>13247</v>
      </c>
      <c r="D550" s="1" t="s">
        <v>13248</v>
      </c>
      <c r="E550" s="1" t="s">
        <v>13249</v>
      </c>
      <c r="F550" s="1" t="s">
        <v>22</v>
      </c>
      <c r="G550" s="1" t="s">
        <v>22</v>
      </c>
      <c r="H550" s="11" t="str">
        <f t="shared" si="253"/>
        <v>Perennial</v>
      </c>
      <c r="I550" s="1" t="s">
        <v>17108</v>
      </c>
      <c r="J550" s="1">
        <v>0.30000001199999998</v>
      </c>
      <c r="L550" t="str" cm="1">
        <f t="array" ref="L550">_xlfn.IFS(J550+K550="", "Unknown", J550+K550&gt;3, "Large", J550+K550&gt;0.5, "Medium", J550+K550&gt;0, "Small")</f>
        <v>Small</v>
      </c>
      <c r="M550" s="1">
        <v>8</v>
      </c>
      <c r="N550" cm="1">
        <f t="array" ref="N550">IF($M550="",INDEX($M$2:$M$2176,MATCH(1,INDEX(($A$2:$A$2176=$A550)*($M$2:$M$2176&lt;&gt;""),0),0)),$M550)</f>
        <v>8</v>
      </c>
      <c r="O550" s="2" t="str">
        <f t="shared" si="248"/>
        <v>Grown indoors</v>
      </c>
      <c r="P550" s="1" t="s">
        <v>13250</v>
      </c>
      <c r="R550" t="str">
        <f t="shared" si="252"/>
        <v>Medium</v>
      </c>
      <c r="S550" s="1" t="s">
        <v>24</v>
      </c>
      <c r="T550" s="1" t="str">
        <f>LEFT(S550,FIND("-",S550)-1)</f>
        <v xml:space="preserve">1 </v>
      </c>
      <c r="U550" s="1" t="str">
        <f>RIGHT(S550,FIND("-",S550)-1)</f>
        <v>12</v>
      </c>
      <c r="W550"/>
      <c r="AF550" s="16" t="s">
        <v>24023</v>
      </c>
      <c r="AG550" s="1" t="str">
        <f t="shared" si="238"/>
        <v xml:space="preserve">Seed </v>
      </c>
      <c r="AH550" s="2" t="str">
        <f t="shared" si="239"/>
        <v>Best sown as soon as it is ripe in a cold frame. Stored seed requires 5 months warm stratification followed by 3 months at 5�c.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Cuttings of mature wood of the current year's growth, November in a frame.</v>
      </c>
      <c r="AI550" s="1" t="s">
        <v>13251</v>
      </c>
      <c r="AK550" s="1" t="s">
        <v>17105</v>
      </c>
      <c r="AL550" s="1" t="str">
        <f t="shared" si="249"/>
        <v>Unscented</v>
      </c>
      <c r="AM550" s="1" t="b">
        <v>0</v>
      </c>
      <c r="AN550" s="1" t="b">
        <v>1</v>
      </c>
      <c r="AO550" s="1" t="b">
        <v>0</v>
      </c>
      <c r="AP550" s="5" t="s">
        <v>54</v>
      </c>
      <c r="AQ550" s="5" t="str">
        <f t="shared" si="240"/>
        <v>Light, Medium</v>
      </c>
      <c r="AR550" s="1" t="s">
        <v>10</v>
      </c>
      <c r="AS550" s="1" t="str">
        <f t="shared" si="250"/>
        <v>None, Partial</v>
      </c>
      <c r="AT550" s="1" t="str">
        <f t="shared" si="241"/>
        <v>Partial, Full</v>
      </c>
      <c r="AU550" s="1" t="s">
        <v>11</v>
      </c>
      <c r="AV550" s="1" t="str">
        <f t="shared" si="242"/>
        <v>Dry, Moist</v>
      </c>
      <c r="AW550" s="1" t="s">
        <v>146</v>
      </c>
      <c r="AX550" s="1" t="str">
        <f t="shared" si="243"/>
        <v>Acid</v>
      </c>
      <c r="AY550" s="1" t="b">
        <v>1</v>
      </c>
      <c r="AZ550" s="1" t="b">
        <v>0</v>
      </c>
      <c r="BA550" s="1" t="b">
        <v>0</v>
      </c>
      <c r="BC550" t="str">
        <f t="shared" si="244"/>
        <v>FALSE</v>
      </c>
      <c r="BE550" t="str">
        <f t="shared" si="245"/>
        <v>FALSE</v>
      </c>
      <c r="BF550" s="1" t="b">
        <v>0</v>
      </c>
      <c r="BG550" s="1" t="b">
        <v>0</v>
      </c>
      <c r="BH550" s="1" t="b">
        <v>0</v>
      </c>
      <c r="BJ550" s="1" t="str">
        <f t="shared" si="246"/>
        <v>FALSE</v>
      </c>
      <c r="BK550" s="1" t="s">
        <v>30</v>
      </c>
      <c r="BL550" t="str">
        <f t="shared" si="247"/>
        <v>FALSE</v>
      </c>
      <c r="BM550" s="1" t="b">
        <v>0</v>
      </c>
      <c r="BN550" s="1" t="b">
        <v>0</v>
      </c>
      <c r="BO550" s="1">
        <f t="shared" si="251"/>
        <v>3</v>
      </c>
      <c r="BP550" s="1" t="s">
        <v>31</v>
      </c>
      <c r="BQ550" s="1" cm="1">
        <f t="array" ref="BQ550">_xlfn.IFS(BP550="None Known",0, LEN(BP550)&gt;500, 5,LEN(BP550)&gt;400, 4, LEN(BP550)&gt;300, 3, LEN(BP550)&gt;200, 2, LEN(BP550)&gt;1, 1)</f>
        <v>0</v>
      </c>
      <c r="BR550" s="1" t="s">
        <v>13252</v>
      </c>
      <c r="BS550" s="1">
        <v>1</v>
      </c>
      <c r="BT550" s="1" t="s">
        <v>31</v>
      </c>
      <c r="BU550" s="1">
        <v>0</v>
      </c>
      <c r="BV550" s="1" t="s">
        <v>181</v>
      </c>
      <c r="BW550" s="1" t="s">
        <v>31</v>
      </c>
      <c r="BX550" s="1"/>
      <c r="BY550" t="str">
        <f>_xlfn.XLOOKUP($B550,Img_lookup!A:A,Img_lookup!B:B, "Not available")</f>
        <v>2842b81d-56b9-49f2-b45e-68e1075c84b7</v>
      </c>
      <c r="BZ550" t="str">
        <f>_xlfn.XLOOKUP($B550,Img_lookup!A:A,Img_lookup!C:C, "Not available")</f>
        <v>Corema album D. Don</v>
      </c>
      <c r="CA550" t="str">
        <f>_xlfn.XLOOKUP($B550,Img_lookup!A:A,Img_lookup!D:D, "Not available")</f>
        <v>Richard K. Brummitt</v>
      </c>
      <c r="CB550" t="str">
        <f>_xlfn.XLOOKUP($B550,Img_lookup!A:A,Img_lookup!E:E, "https://imgur.com/aT5wafe")</f>
        <v>https://api.openverse.engineering/v1/images/2842b81d-56b9-49f2-b45e-68e1075c84b7/thumb/</v>
      </c>
    </row>
    <row r="551" spans="1:80" ht="409.6" x14ac:dyDescent="0.15">
      <c r="A551" s="1" t="s">
        <v>316</v>
      </c>
      <c r="B551" s="1" t="s">
        <v>1320</v>
      </c>
      <c r="C551" s="1" t="s">
        <v>1321</v>
      </c>
      <c r="E551" s="1" t="s">
        <v>1322</v>
      </c>
      <c r="F551" s="1" t="s">
        <v>85</v>
      </c>
      <c r="G551" s="1" t="s">
        <v>85</v>
      </c>
      <c r="H551" s="11" t="str">
        <f t="shared" si="253"/>
        <v>Annual</v>
      </c>
      <c r="J551" s="1">
        <v>0.44999998800000002</v>
      </c>
      <c r="K551" s="1">
        <v>0.25</v>
      </c>
      <c r="L551" t="str" cm="1">
        <f t="array" ref="L551">_xlfn.IFS(J551+K551="", "Unknown", J551+K551&gt;3, "Large", J551+K551&gt;0.5, "Medium", J551+K551&gt;0, "Small")</f>
        <v>Medium</v>
      </c>
      <c r="M551" s="1">
        <v>5</v>
      </c>
      <c r="N551" cm="1">
        <f t="array" ref="N551">IF($M551="",INDEX($M$2:$M$2176,MATCH(1,INDEX(($A$2:$A$2176=$A551)*($M$2:$M$2176&lt;&gt;""),0),0)),$M551)</f>
        <v>5</v>
      </c>
      <c r="O551" s="2" t="str">
        <f t="shared" si="248"/>
        <v>Seasonal outdoors</v>
      </c>
      <c r="P551" s="1" t="s">
        <v>1323</v>
      </c>
      <c r="R551" t="str">
        <f t="shared" si="252"/>
        <v>Medium</v>
      </c>
      <c r="T551" s="1"/>
      <c r="U551" s="1"/>
      <c r="V551" s="1" t="s">
        <v>307</v>
      </c>
      <c r="W551" s="6" t="str">
        <f t="shared" ref="W551:W563" si="262">IF(ISNUMBER(SEARCH("-",V551)),TRIM(LEFT(V551,FIND("-",V551)-1)),V551)</f>
        <v>6</v>
      </c>
      <c r="X551" t="str">
        <f>IF(W551="1", "January", IF(W551="2", "February", IF(W551="3", "March", IF(W551="4", "April", IF(W551="5", "May", IF(W551="6", "June", IF(W551="7", "July", IF(W551="8", "August", IF(W551="9", "September", IF(W551="10", "October", IF(W551="11", "November", IF(W551="12", "December", "Other"))))))))))))</f>
        <v>June</v>
      </c>
      <c r="Y551" s="2" t="str">
        <f>IF(ISNUMBER(SEARCH("-",V551)),TRIM(RIGHT(V551,LEN(V551)-SEARCH("-",V551))),V551)</f>
        <v>7</v>
      </c>
      <c r="Z551" s="2" t="str">
        <f>IF(Y551="1", "January", IF(Y551="2", "February", IF(Y551="3", "March", IF(Y551="4", "April", IF(Y551="5", "May", IF(Y551="6", "June", IF(Y551="7", "July", IF(Y551="8", "August", IF(Y551="9", "September", IF(Y551="10", "October", IF(Y551="11", "November", IF(Y551="12", "December", "Other"))))))))))))</f>
        <v>July</v>
      </c>
      <c r="AA551" s="1" t="s">
        <v>427</v>
      </c>
      <c r="AB551" s="1" t="str">
        <f>IF(ISNUMBER(SEARCH("-",AA551)),TRIM(LEFT(AA551,FIND("-",AA551)-1)),AA551)</f>
        <v>8</v>
      </c>
      <c r="AC551" s="1" t="str">
        <f>IF(AB551="1", "January", IF(AB551="2", "February", IF(AB551="3", "March", IF(AB551="4", "April", IF(AB551="5", "May", IF(AB551="6", "June", IF(AB551="7", "July", IF(AB551="8", "August", IF(AB551="9", "September", IF(AB551="10", "October", IF(AB551="11", "November", IF(AB551="12", "December", "Other"))))))))))))</f>
        <v>August</v>
      </c>
      <c r="AD551" s="1" t="str">
        <f>IF(ISNUMBER(SEARCH("-",AA551)),TRIM(RIGHT(AA551,LEN(AA551)-SEARCH("-",AA551))),AA551)</f>
        <v>9</v>
      </c>
      <c r="AE551" s="1" t="str">
        <f>IF(AD551="1", "January", IF(AD551="2", "February", IF(AD551="3", "March", IF(AD551="4", "April", IF(AD551="5", "May", IF(AD551="6", "June", IF(AD551="7", "July", IF(AD551="8", "August", IF(AD551="9", "September", IF(AD551="10", "October", IF(AD551="11", "November", IF(AD551="12", "December", "Other"))))))))))))</f>
        <v>September</v>
      </c>
      <c r="AF551" s="16" t="s">
        <v>24401</v>
      </c>
      <c r="AG551" s="1" t="str">
        <f t="shared" si="238"/>
        <v xml:space="preserve">Seed </v>
      </c>
      <c r="AH551" s="2" t="str">
        <f t="shared" si="239"/>
        <v>Sow April in situ[1, 37]. The seed is slow to germinate and so on a garden scale it can also be sown in March in a cold frame. Sow a few seeds in each pot and then plant them out when they are growing away strongly in May[4].
The seed can also be sown in situ in the autumn[1]. Autumn sown plants will grow bigger and produce more seed.</v>
      </c>
      <c r="AI551" s="1" t="s">
        <v>1324</v>
      </c>
      <c r="AJ551" s="1" t="s">
        <v>53</v>
      </c>
      <c r="AK551" s="1" t="s">
        <v>17104</v>
      </c>
      <c r="AL551" s="1" t="str">
        <f t="shared" si="249"/>
        <v>Scented</v>
      </c>
      <c r="AM551" s="1" t="b">
        <v>1</v>
      </c>
      <c r="AN551" s="1" t="b">
        <v>0</v>
      </c>
      <c r="AO551" s="1" t="b">
        <v>0</v>
      </c>
      <c r="AP551" s="5" t="s">
        <v>54</v>
      </c>
      <c r="AQ551" s="5" t="str">
        <f t="shared" si="240"/>
        <v>Light, Medium</v>
      </c>
      <c r="AR551" s="1" t="s">
        <v>10</v>
      </c>
      <c r="AS551" s="1" t="str">
        <f t="shared" si="250"/>
        <v>None, Partial</v>
      </c>
      <c r="AT551" s="1" t="str">
        <f t="shared" si="241"/>
        <v>Partial, Full</v>
      </c>
      <c r="AU551" s="1" t="s">
        <v>11</v>
      </c>
      <c r="AV551" s="1" t="str">
        <f t="shared" si="242"/>
        <v>Dry, Moist</v>
      </c>
      <c r="AW551" s="1" t="s">
        <v>12</v>
      </c>
      <c r="AX551" s="1" t="str">
        <f t="shared" si="243"/>
        <v>Acid, Neutral, Alkaline</v>
      </c>
      <c r="AY551" s="1" t="b">
        <v>0</v>
      </c>
      <c r="AZ551" s="1" t="b">
        <v>1</v>
      </c>
      <c r="BA551" s="1" t="b">
        <v>0</v>
      </c>
      <c r="BC551" t="str">
        <f t="shared" si="244"/>
        <v>FALSE</v>
      </c>
      <c r="BE551" t="str">
        <f t="shared" si="245"/>
        <v>FALSE</v>
      </c>
      <c r="BF551" s="1" t="b">
        <v>0</v>
      </c>
      <c r="BG551" s="1" t="b">
        <v>0</v>
      </c>
      <c r="BH551" s="1" t="b">
        <v>0</v>
      </c>
      <c r="BI551" s="1" t="s">
        <v>30</v>
      </c>
      <c r="BJ551" s="1" t="str">
        <f t="shared" si="246"/>
        <v>FALSE</v>
      </c>
      <c r="BK551" s="1" t="s">
        <v>77</v>
      </c>
      <c r="BL551" t="str">
        <f t="shared" si="247"/>
        <v>TRUE</v>
      </c>
      <c r="BM551" s="1" t="b">
        <v>0</v>
      </c>
      <c r="BN551" s="1" t="b">
        <v>1</v>
      </c>
      <c r="BO551" s="1">
        <f t="shared" si="251"/>
        <v>17</v>
      </c>
      <c r="BP551" s="1" t="s">
        <v>1325</v>
      </c>
      <c r="BQ551" s="1" cm="1">
        <f t="array" ref="BQ551">_xlfn.IFS(BP551="None Known",0, LEN(BP551)&gt;500, 5,LEN(BP551)&gt;400, 4, LEN(BP551)&gt;300, 3, LEN(BP551)&gt;200, 2, LEN(BP551)&gt;1, 1)</f>
        <v>5</v>
      </c>
      <c r="BR551" s="16" t="s">
        <v>25278</v>
      </c>
      <c r="BS551" s="1">
        <v>3</v>
      </c>
      <c r="BT551" s="1" t="s">
        <v>1326</v>
      </c>
      <c r="BU551" s="1">
        <v>3</v>
      </c>
      <c r="BV551" s="1" t="s">
        <v>1327</v>
      </c>
      <c r="BW551" s="1" t="s">
        <v>1328</v>
      </c>
      <c r="BX551" s="1"/>
      <c r="BY551" t="str">
        <f>_xlfn.XLOOKUP($B551,Img_lookup!A:A,Img_lookup!B:B, "Not available")</f>
        <v>fac4a34a-adcc-48fe-9709-7c4176248e03</v>
      </c>
      <c r="BZ551" t="str">
        <f>_xlfn.XLOOKUP($B551,Img_lookup!A:A,Img_lookup!C:C, "Not available")</f>
        <v>Clary (Salvia sclarea), Meadow Saffron (Colchicum autumnale ), Columbine (Aquilegia vulgaris), and Coriander (Coriandrum sativum).</v>
      </c>
      <c r="CA551" t="str">
        <f>_xlfn.XLOOKUP($B551,Img_lookup!A:A,Img_lookup!D:D, "Not available")</f>
        <v>Swallowtail Garden Seeds</v>
      </c>
      <c r="CB551" t="str">
        <f>_xlfn.XLOOKUP($B551,Img_lookup!A:A,Img_lookup!E:E, "https://imgur.com/aT5wafe")</f>
        <v>https://api.openverse.engineering/v1/images/fac4a34a-adcc-48fe-9709-7c4176248e03/thumb/</v>
      </c>
    </row>
    <row r="552" spans="1:80" ht="409.6" x14ac:dyDescent="0.15">
      <c r="A552" s="1" t="s">
        <v>6584</v>
      </c>
      <c r="B552" s="1" t="s">
        <v>15569</v>
      </c>
      <c r="C552" s="1" t="s">
        <v>15570</v>
      </c>
      <c r="D552" s="1" t="s">
        <v>15571</v>
      </c>
      <c r="E552" s="1" t="s">
        <v>905</v>
      </c>
      <c r="F552" s="1" t="s">
        <v>22</v>
      </c>
      <c r="G552" s="1" t="s">
        <v>22</v>
      </c>
      <c r="H552" s="11" t="str">
        <f t="shared" si="253"/>
        <v>Perennial</v>
      </c>
      <c r="I552" s="1" t="s">
        <v>17107</v>
      </c>
      <c r="J552" s="1">
        <v>1</v>
      </c>
      <c r="L552" t="str" cm="1">
        <f t="array" ref="L552">_xlfn.IFS(J552+K552="", "Unknown", J552+K552&gt;3, "Large", J552+K552&gt;0.5, "Medium", J552+K552&gt;0, "Small")</f>
        <v>Medium</v>
      </c>
      <c r="M552" s="1">
        <v>8</v>
      </c>
      <c r="N552" cm="1">
        <f t="array" ref="N552">IF($M552="",INDEX($M$2:$M$2176,MATCH(1,INDEX(($A$2:$A$2176=$A552)*($M$2:$M$2176&lt;&gt;""),0),0)),$M552)</f>
        <v>8</v>
      </c>
      <c r="O552" s="2" t="str">
        <f t="shared" si="248"/>
        <v>Grown indoors</v>
      </c>
      <c r="P552" s="1" t="s">
        <v>15572</v>
      </c>
      <c r="R552" t="str">
        <f t="shared" si="252"/>
        <v>Medium</v>
      </c>
      <c r="T552" s="1"/>
      <c r="U552" s="1"/>
      <c r="V552" s="1" t="s">
        <v>51</v>
      </c>
      <c r="W552" s="6" t="str">
        <f t="shared" si="262"/>
        <v>7</v>
      </c>
      <c r="X552" t="str">
        <f>IF(W552="1", "January", IF(W552="2", "February", IF(W552="3", "March", IF(W552="4", "April", IF(W552="5", "May", IF(W552="6", "June", IF(W552="7", "July", IF(W552="8", "August", IF(W552="9", "September", IF(W552="10", "October", IF(W552="11", "November", IF(W552="12", "December", "Other"))))))))))))</f>
        <v>July</v>
      </c>
      <c r="Y552" s="2" t="str">
        <f>IF(ISNUMBER(SEARCH("-",V552)),TRIM(RIGHT(V552,LEN(V552)-SEARCH("-",V552))),V552)</f>
        <v>8</v>
      </c>
      <c r="Z552" s="2" t="str">
        <f>IF(Y552="1", "January", IF(Y552="2", "February", IF(Y552="3", "March", IF(Y552="4", "April", IF(Y552="5", "May", IF(Y552="6", "June", IF(Y552="7", "July", IF(Y552="8", "August", IF(Y552="9", "September", IF(Y552="10", "October", IF(Y552="11", "November", IF(Y552="12", "December", "Other"))))))))))))</f>
        <v>August</v>
      </c>
      <c r="AF552" s="16" t="s">
        <v>24402</v>
      </c>
      <c r="AG552" s="1" t="str">
        <f t="shared" si="238"/>
        <v xml:space="preserve">Seed </v>
      </c>
      <c r="AH552" s="2" t="str">
        <f t="shared" si="239"/>
        <v>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v>
      </c>
      <c r="AI552" s="1" t="s">
        <v>15573</v>
      </c>
      <c r="AK552" s="1" t="s">
        <v>17104</v>
      </c>
      <c r="AL552" s="1" t="str">
        <f t="shared" si="249"/>
        <v>Unscented</v>
      </c>
      <c r="AM552" s="1" t="b">
        <v>0</v>
      </c>
      <c r="AN552" s="1" t="b">
        <v>0</v>
      </c>
      <c r="AO552" s="1" t="b">
        <v>0</v>
      </c>
      <c r="AP552" s="5" t="s">
        <v>28</v>
      </c>
      <c r="AQ552" s="5" t="str">
        <f t="shared" si="240"/>
        <v>Light, Medium, Heavy</v>
      </c>
      <c r="AR552" s="1" t="s">
        <v>30</v>
      </c>
      <c r="AS552" s="1" t="str">
        <f t="shared" si="250"/>
        <v>None</v>
      </c>
      <c r="AT552" s="1" t="str">
        <f t="shared" si="241"/>
        <v>Full</v>
      </c>
      <c r="AU552" s="1" t="s">
        <v>29</v>
      </c>
      <c r="AV552" s="1" t="str">
        <f t="shared" si="242"/>
        <v>Moist</v>
      </c>
      <c r="AW552" s="1" t="s">
        <v>12</v>
      </c>
      <c r="AX552" s="1" t="str">
        <f t="shared" si="243"/>
        <v>Acid, Neutral, Alkaline</v>
      </c>
      <c r="AY552" s="1" t="b">
        <v>0</v>
      </c>
      <c r="AZ552" s="1" t="b">
        <v>0</v>
      </c>
      <c r="BA552" s="1" t="b">
        <v>0</v>
      </c>
      <c r="BC552" t="str">
        <f t="shared" si="244"/>
        <v>FALSE</v>
      </c>
      <c r="BE552" t="str">
        <f t="shared" si="245"/>
        <v>FALSE</v>
      </c>
      <c r="BF552" s="1" t="b">
        <v>0</v>
      </c>
      <c r="BG552" s="1" t="b">
        <v>0</v>
      </c>
      <c r="BH552" s="1" t="b">
        <v>0</v>
      </c>
      <c r="BJ552" s="1" t="str">
        <f t="shared" si="246"/>
        <v>FALSE</v>
      </c>
      <c r="BL552" t="str">
        <f t="shared" si="247"/>
        <v>FALSE</v>
      </c>
      <c r="BM552" s="1" t="b">
        <v>1</v>
      </c>
      <c r="BN552" s="1" t="b">
        <v>0</v>
      </c>
      <c r="BO552" s="1">
        <f t="shared" si="251"/>
        <v>7</v>
      </c>
      <c r="BP552" s="1" t="s">
        <v>15574</v>
      </c>
      <c r="BQ552" s="1" cm="1">
        <f t="array" ref="BQ552">_xlfn.IFS(BP552="None Known",0, LEN(BP552)&gt;500, 5,LEN(BP552)&gt;400, 4, LEN(BP552)&gt;300, 3, LEN(BP552)&gt;200, 2, LEN(BP552)&gt;1, 1)</f>
        <v>1</v>
      </c>
      <c r="BR552" s="1" t="s">
        <v>15575</v>
      </c>
      <c r="BS552" s="1">
        <v>2</v>
      </c>
      <c r="BT552" s="1" t="s">
        <v>31</v>
      </c>
      <c r="BU552" s="1">
        <v>0</v>
      </c>
      <c r="BV552" s="1" t="s">
        <v>911</v>
      </c>
      <c r="BW552" s="1" t="s">
        <v>15576</v>
      </c>
      <c r="BX552" s="1"/>
      <c r="BY552" t="str">
        <f>_xlfn.XLOOKUP($B552,Img_lookup!A:A,Img_lookup!B:B, "Not available")</f>
        <v>5e861b64-0dac-4526-9cc3-411019d574f6</v>
      </c>
      <c r="BZ552" t="str">
        <f>_xlfn.XLOOKUP($B552,Img_lookup!A:A,Img_lookup!C:C, "Not available")</f>
        <v>Coriaria sarmentosa G. Forst.</v>
      </c>
      <c r="CA552" t="str">
        <f>_xlfn.XLOOKUP($B552,Img_lookup!A:A,Img_lookup!D:D, "Not available")</f>
        <v>Peter Coonan Hoch</v>
      </c>
      <c r="CB552" t="str">
        <f>_xlfn.XLOOKUP($B552,Img_lookup!A:A,Img_lookup!E:E, "https://imgur.com/aT5wafe")</f>
        <v>https://api.openverse.engineering/v1/images/5e861b64-0dac-4526-9cc3-411019d574f6/thumb/</v>
      </c>
    </row>
    <row r="553" spans="1:80" ht="409.6" x14ac:dyDescent="0.15">
      <c r="A553" s="1" t="s">
        <v>6584</v>
      </c>
      <c r="B553" s="1" t="s">
        <v>6585</v>
      </c>
      <c r="E553" s="1" t="s">
        <v>195</v>
      </c>
      <c r="F553" s="1" t="s">
        <v>22</v>
      </c>
      <c r="G553" s="1" t="s">
        <v>22</v>
      </c>
      <c r="H553" s="11" t="str">
        <f t="shared" si="253"/>
        <v>Perennial</v>
      </c>
      <c r="I553" s="1" t="s">
        <v>17107</v>
      </c>
      <c r="J553" s="1">
        <v>5</v>
      </c>
      <c r="L553" t="str" cm="1">
        <f t="array" ref="L553">_xlfn.IFS(J553+K553="", "Unknown", J553+K553&gt;3, "Large", J553+K553&gt;0.5, "Medium", J553+K553&gt;0, "Small")</f>
        <v>Large</v>
      </c>
      <c r="M553" s="1">
        <v>8</v>
      </c>
      <c r="N553" cm="1">
        <f t="array" ref="N553">IF($M553="",INDEX($M$2:$M$2176,MATCH(1,INDEX(($A$2:$A$2176=$A553)*($M$2:$M$2176&lt;&gt;""),0),0)),$M553)</f>
        <v>8</v>
      </c>
      <c r="O553" s="2" t="str">
        <f t="shared" si="248"/>
        <v>Grown indoors</v>
      </c>
      <c r="P553" s="1" t="s">
        <v>6586</v>
      </c>
      <c r="R553" t="str">
        <f t="shared" si="252"/>
        <v>Medium</v>
      </c>
      <c r="T553" s="1"/>
      <c r="U553" s="1"/>
      <c r="V553" s="1" t="s">
        <v>51</v>
      </c>
      <c r="W553" s="6" t="str">
        <f t="shared" si="262"/>
        <v>7</v>
      </c>
      <c r="X553" t="str">
        <f>IF(W553="1", "January", IF(W553="2", "February", IF(W553="3", "March", IF(W553="4", "April", IF(W553="5", "May", IF(W553="6", "June", IF(W553="7", "July", IF(W553="8", "August", IF(W553="9", "September", IF(W553="10", "October", IF(W553="11", "November", IF(W553="12", "December", "Other"))))))))))))</f>
        <v>July</v>
      </c>
      <c r="Y553" s="2" t="str">
        <f>IF(ISNUMBER(SEARCH("-",V553)),TRIM(RIGHT(V553,LEN(V553)-SEARCH("-",V553))),V553)</f>
        <v>8</v>
      </c>
      <c r="Z553" s="2" t="str">
        <f>IF(Y553="1", "January", IF(Y553="2", "February", IF(Y553="3", "March", IF(Y553="4", "April", IF(Y553="5", "May", IF(Y553="6", "June", IF(Y553="7", "July", IF(Y553="8", "August", IF(Y553="9", "September", IF(Y553="10", "October", IF(Y553="11", "November", IF(Y553="12", "December", "Other"))))))))))))</f>
        <v>August</v>
      </c>
      <c r="AF553" s="16" t="s">
        <v>24402</v>
      </c>
      <c r="AG553" s="1" t="str">
        <f t="shared" si="238"/>
        <v xml:space="preserve">Seed </v>
      </c>
      <c r="AH553" s="2" t="str">
        <f t="shared" si="239"/>
        <v>Sow February/March in a greenhouse[78]. The seed usually germinates in 1 - 3 months at 15�c[164].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7cm with a heel, July/August in a frame. Fair percentage[78].</v>
      </c>
      <c r="AI553" s="1" t="s">
        <v>6587</v>
      </c>
      <c r="AK553" s="1" t="s">
        <v>17104</v>
      </c>
      <c r="AL553" s="1" t="str">
        <f t="shared" si="249"/>
        <v>Unscented</v>
      </c>
      <c r="AM553" s="1" t="b">
        <v>0</v>
      </c>
      <c r="AN553" s="1" t="b">
        <v>1</v>
      </c>
      <c r="AO553" s="1" t="b">
        <v>0</v>
      </c>
      <c r="AP553" s="5" t="s">
        <v>28</v>
      </c>
      <c r="AQ553" s="5" t="str">
        <f t="shared" si="240"/>
        <v>Light, Medium, Heavy</v>
      </c>
      <c r="AR553" s="1" t="s">
        <v>10</v>
      </c>
      <c r="AS553" s="1" t="str">
        <f t="shared" si="250"/>
        <v>None, Partial</v>
      </c>
      <c r="AT553" s="1" t="str">
        <f t="shared" si="241"/>
        <v>Partial, Full</v>
      </c>
      <c r="AU553" s="1" t="s">
        <v>29</v>
      </c>
      <c r="AV553" s="1" t="str">
        <f t="shared" si="242"/>
        <v>Moist</v>
      </c>
      <c r="AW553" s="1" t="s">
        <v>12</v>
      </c>
      <c r="AX553" s="1" t="str">
        <f t="shared" si="243"/>
        <v>Acid, Neutral, Alkaline</v>
      </c>
      <c r="AY553" s="1" t="b">
        <v>0</v>
      </c>
      <c r="AZ553" s="1" t="b">
        <v>0</v>
      </c>
      <c r="BA553" s="1" t="b">
        <v>0</v>
      </c>
      <c r="BC553" t="str">
        <f t="shared" si="244"/>
        <v>FALSE</v>
      </c>
      <c r="BE553" t="str">
        <f t="shared" si="245"/>
        <v>FALSE</v>
      </c>
      <c r="BF553" s="1" t="b">
        <v>0</v>
      </c>
      <c r="BG553" s="1" t="b">
        <v>0</v>
      </c>
      <c r="BH553" s="1" t="b">
        <v>0</v>
      </c>
      <c r="BJ553" s="1" t="str">
        <f t="shared" si="246"/>
        <v>FALSE</v>
      </c>
      <c r="BL553" t="str">
        <f t="shared" si="247"/>
        <v>FALSE</v>
      </c>
      <c r="BM553" s="1" t="b">
        <v>1</v>
      </c>
      <c r="BN553" s="1" t="b">
        <v>0</v>
      </c>
      <c r="BO553" s="1">
        <f t="shared" si="251"/>
        <v>7</v>
      </c>
      <c r="BP553" s="1" t="s">
        <v>31</v>
      </c>
      <c r="BQ553" s="1" cm="1">
        <f t="array" ref="BQ553">_xlfn.IFS(BP553="None Known",0, LEN(BP553)&gt;500, 5,LEN(BP553)&gt;400, 4, LEN(BP553)&gt;300, 3, LEN(BP553)&gt;200, 2, LEN(BP553)&gt;1, 1)</f>
        <v>0</v>
      </c>
      <c r="BR553" s="1" t="s">
        <v>6588</v>
      </c>
      <c r="BS553" s="1">
        <v>2</v>
      </c>
      <c r="BT553" s="1" t="s">
        <v>6589</v>
      </c>
      <c r="BU553" s="1">
        <v>1</v>
      </c>
      <c r="BV553" s="1" t="s">
        <v>34</v>
      </c>
      <c r="BW553" s="1" t="s">
        <v>6590</v>
      </c>
      <c r="BX553" s="1"/>
      <c r="BY553" t="str">
        <f>_xlfn.XLOOKUP($B553,Img_lookup!A:A,Img_lookup!B:B, "Not available")</f>
        <v>33b4890f-c29d-4f1e-acc7-5e198b6cbae3</v>
      </c>
      <c r="BZ553" t="str">
        <f>_xlfn.XLOOKUP($B553,Img_lookup!A:A,Img_lookup!C:C, "Not available")</f>
        <v>Coriaria sinica</v>
      </c>
      <c r="CA553" t="str">
        <f>_xlfn.XLOOKUP($B553,Img_lookup!A:A,Img_lookup!D:D, "Not available")</f>
        <v>P. J. M. Delavay</v>
      </c>
      <c r="CB553" t="str">
        <f>_xlfn.XLOOKUP($B553,Img_lookup!A:A,Img_lookup!E:E, "https://imgur.com/aT5wafe")</f>
        <v>https://api.openverse.engineering/v1/images/33b4890f-c29d-4f1e-acc7-5e198b6cbae3/thumb/</v>
      </c>
    </row>
    <row r="554" spans="1:80" ht="409.6" x14ac:dyDescent="0.15">
      <c r="A554" s="1" t="s">
        <v>2208</v>
      </c>
      <c r="B554" s="1" t="s">
        <v>8794</v>
      </c>
      <c r="C554" s="1" t="s">
        <v>8795</v>
      </c>
      <c r="D554" s="1" t="s">
        <v>8796</v>
      </c>
      <c r="E554" s="1" t="s">
        <v>8797</v>
      </c>
      <c r="F554" s="1" t="s">
        <v>22</v>
      </c>
      <c r="G554" s="1" t="s">
        <v>22</v>
      </c>
      <c r="H554" s="11" t="str">
        <f t="shared" si="253"/>
        <v>Perennial</v>
      </c>
      <c r="I554" s="1" t="s">
        <v>17107</v>
      </c>
      <c r="J554" s="1">
        <v>3</v>
      </c>
      <c r="L554" t="str" cm="1">
        <f t="array" ref="L554">_xlfn.IFS(J554+K554="", "Unknown", J554+K554&gt;3, "Large", J554+K554&gt;0.5, "Medium", J554+K554&gt;0, "Small")</f>
        <v>Medium</v>
      </c>
      <c r="M554" s="1">
        <v>5</v>
      </c>
      <c r="N554" cm="1">
        <f t="array" ref="N554">IF($M554="",INDEX($M$2:$M$2176,MATCH(1,INDEX(($A$2:$A$2176=$A554)*($M$2:$M$2176&lt;&gt;""),0),0)),$M554)</f>
        <v>5</v>
      </c>
      <c r="O554" s="2" t="str">
        <f t="shared" si="248"/>
        <v>Seasonal outdoors</v>
      </c>
      <c r="P554" s="1" t="s">
        <v>8798</v>
      </c>
      <c r="R554" t="str">
        <f t="shared" si="252"/>
        <v>Medium</v>
      </c>
      <c r="T554" s="1"/>
      <c r="U554" s="1"/>
      <c r="V554" s="1">
        <v>7</v>
      </c>
      <c r="W554" s="6">
        <f t="shared" si="262"/>
        <v>7</v>
      </c>
      <c r="X554" t="str">
        <f>IF(W554=1, "January", IF(W554=2, "February", IF(W554=3, "March", IF(W554=4, "April", IF(W554=5, "May", IF(W554=6, "June", IF(W554=7, "July", IF(W554=8, "August", IF(W554=9, "September", IF(W554=10, "October", IF(W554=11, "November", IF(W554=12, "December", "Other"))))))))))))</f>
        <v>July</v>
      </c>
      <c r="AF554" s="16" t="s">
        <v>24024</v>
      </c>
      <c r="AG554" s="1" t="str">
        <f t="shared" si="238"/>
        <v xml:space="preserve">Seed </v>
      </c>
      <c r="AH554"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I554" s="1" t="s">
        <v>8799</v>
      </c>
      <c r="AJ554" s="1" t="s">
        <v>53</v>
      </c>
      <c r="AK554" s="1" t="s">
        <v>17104</v>
      </c>
      <c r="AL554" s="1" t="str">
        <f t="shared" si="249"/>
        <v>Unscented</v>
      </c>
      <c r="AM554" s="1" t="b">
        <v>0</v>
      </c>
      <c r="AN554" s="1" t="b">
        <v>1</v>
      </c>
      <c r="AO554" s="1" t="b">
        <v>0</v>
      </c>
      <c r="AP554" s="5" t="s">
        <v>28</v>
      </c>
      <c r="AQ554" s="5" t="str">
        <f t="shared" si="240"/>
        <v>Light, Medium, Heavy</v>
      </c>
      <c r="AR554" s="1" t="s">
        <v>10</v>
      </c>
      <c r="AS554" s="1" t="str">
        <f t="shared" si="250"/>
        <v>None, Partial</v>
      </c>
      <c r="AT554" s="1" t="str">
        <f t="shared" si="241"/>
        <v>Partial, Full</v>
      </c>
      <c r="AU554" s="1" t="s">
        <v>29</v>
      </c>
      <c r="AV554" s="1" t="str">
        <f t="shared" si="242"/>
        <v>Moist</v>
      </c>
      <c r="AW554" s="1" t="s">
        <v>12</v>
      </c>
      <c r="AX554" s="1" t="str">
        <f t="shared" si="243"/>
        <v>Acid, Neutral, Alkaline</v>
      </c>
      <c r="AY554" s="1" t="b">
        <v>0</v>
      </c>
      <c r="AZ554" s="1" t="b">
        <v>1</v>
      </c>
      <c r="BA554" s="1" t="b">
        <v>0</v>
      </c>
      <c r="BC554" t="str">
        <f t="shared" si="244"/>
        <v>FALSE</v>
      </c>
      <c r="BE554" t="str">
        <f t="shared" si="245"/>
        <v>FALSE</v>
      </c>
      <c r="BF554" s="1" t="b">
        <v>0</v>
      </c>
      <c r="BG554" s="1" t="b">
        <v>1</v>
      </c>
      <c r="BH554" s="1" t="b">
        <v>0</v>
      </c>
      <c r="BJ554" s="1" t="str">
        <f t="shared" si="246"/>
        <v>FALSE</v>
      </c>
      <c r="BL554" t="str">
        <f t="shared" si="247"/>
        <v>FALSE</v>
      </c>
      <c r="BM554" s="1" t="b">
        <v>0</v>
      </c>
      <c r="BN554" s="1" t="b">
        <v>0</v>
      </c>
      <c r="BO554" s="1">
        <f t="shared" si="251"/>
        <v>6</v>
      </c>
      <c r="BP554" s="1" t="s">
        <v>8800</v>
      </c>
      <c r="BQ554" s="1" cm="1">
        <f t="array" ref="BQ554">_xlfn.IFS(BP554="None Known",0, LEN(BP554)&gt;500, 5,LEN(BP554)&gt;400, 4, LEN(BP554)&gt;300, 3, LEN(BP554)&gt;200, 2, LEN(BP554)&gt;1, 1)</f>
        <v>1</v>
      </c>
      <c r="BR554" s="1" t="s">
        <v>8801</v>
      </c>
      <c r="BS554" s="1">
        <v>1</v>
      </c>
      <c r="BT554" s="1" t="s">
        <v>8802</v>
      </c>
      <c r="BU554" s="1">
        <v>2</v>
      </c>
      <c r="BW554" s="1" t="s">
        <v>31</v>
      </c>
      <c r="BX554" s="1"/>
      <c r="BY554" t="str">
        <f>_xlfn.XLOOKUP($B554,Img_lookup!A:A,Img_lookup!B:B, "Not available")</f>
        <v>55c0c798-13bd-4941-9bd0-3d2d212a9020</v>
      </c>
      <c r="BZ554" t="str">
        <f>_xlfn.XLOOKUP($B554,Img_lookup!A:A,Img_lookup!C:C, "Not available")</f>
        <v>Cornus amomum</v>
      </c>
      <c r="CA554" t="str">
        <f>_xlfn.XLOOKUP($B554,Img_lookup!A:A,Img_lookup!D:D, "Not available")</f>
        <v>elizawbarrett</v>
      </c>
      <c r="CB554" t="str">
        <f>_xlfn.XLOOKUP($B554,Img_lookup!A:A,Img_lookup!E:E, "https://imgur.com/aT5wafe")</f>
        <v>https://api.openverse.engineering/v1/images/55c0c798-13bd-4941-9bd0-3d2d212a9020/thumb/</v>
      </c>
    </row>
    <row r="555" spans="1:80" ht="409.6" x14ac:dyDescent="0.15">
      <c r="A555" s="1" t="s">
        <v>2208</v>
      </c>
      <c r="B555" s="1" t="s">
        <v>2832</v>
      </c>
      <c r="C555" s="1" t="s">
        <v>2833</v>
      </c>
      <c r="D555" s="1" t="s">
        <v>2834</v>
      </c>
      <c r="E555" s="1" t="s">
        <v>2835</v>
      </c>
      <c r="F555" s="1" t="s">
        <v>22</v>
      </c>
      <c r="G555" s="1" t="s">
        <v>22</v>
      </c>
      <c r="H555" s="11" t="str">
        <f t="shared" si="253"/>
        <v>Perennial</v>
      </c>
      <c r="I555" s="1" t="s">
        <v>17107</v>
      </c>
      <c r="J555" s="1">
        <v>6</v>
      </c>
      <c r="K555" s="1">
        <v>8</v>
      </c>
      <c r="L555" t="str" cm="1">
        <f t="array" ref="L555">_xlfn.IFS(J555+K555="", "Unknown", J555+K555&gt;3, "Large", J555+K555&gt;0.5, "Medium", J555+K555&gt;0, "Small")</f>
        <v>Large</v>
      </c>
      <c r="M555" s="1">
        <v>5</v>
      </c>
      <c r="N555" cm="1">
        <f t="array" ref="N555">IF($M555="",INDEX($M$2:$M$2176,MATCH(1,INDEX(($A$2:$A$2176=$A555)*($M$2:$M$2176&lt;&gt;""),0),0)),$M555)</f>
        <v>5</v>
      </c>
      <c r="O555" s="2" t="str">
        <f t="shared" si="248"/>
        <v>Seasonal outdoors</v>
      </c>
      <c r="P555" s="1" t="s">
        <v>2836</v>
      </c>
      <c r="Q555" s="1" t="s">
        <v>17110</v>
      </c>
      <c r="R555" t="str">
        <f t="shared" si="252"/>
        <v>Medium</v>
      </c>
      <c r="T555" s="1"/>
      <c r="U555" s="1"/>
      <c r="V555" s="1">
        <v>5</v>
      </c>
      <c r="W555" s="6">
        <f t="shared" si="262"/>
        <v>5</v>
      </c>
      <c r="X555" t="str">
        <f>IF(W555=1, "January", IF(W555=2, "February", IF(W555=3, "March", IF(W555=4, "April", IF(W555=5, "May", IF(W555=6, "June", IF(W555=7, "July", IF(W555=8, "August", IF(W555=9, "September", IF(W555=10, "October", IF(W555=11, "November", IF(W555=12, "December", "Other"))))))))))))</f>
        <v>May</v>
      </c>
      <c r="Y555" s="1"/>
      <c r="Z555" s="1"/>
      <c r="AA555" s="1">
        <v>11</v>
      </c>
      <c r="AB555" s="1">
        <f>IF(ISNUMBER(SEARCH("-",AA555)),TRIM(LEFT(AA555,FIND("-",AA555)-1)),AA555)</f>
        <v>11</v>
      </c>
      <c r="AC555" s="1" t="str">
        <f>IF(AB555=1, "January", IF(AB555=2, "February", IF(AB555=3, "March", IF(AB555=4, "April", IF(AB555=5, "May", IF(AB555=6, "June", IF(AB555=7, "July", IF(AB555=8, "August", IF(AB555=9, "September", IF(AB555=10, "October", IF(AB555=11, "November", IF(AB555=12, "December", "Other"))))))))))))</f>
        <v>November</v>
      </c>
      <c r="AD555" s="1"/>
      <c r="AE555" s="1"/>
      <c r="AF555" s="16" t="s">
        <v>24025</v>
      </c>
      <c r="AG555" s="1" t="str">
        <f t="shared" si="238"/>
        <v xml:space="preserve">Seed </v>
      </c>
      <c r="AH555"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v>
      </c>
      <c r="AI555" s="1" t="s">
        <v>2837</v>
      </c>
      <c r="AJ555" s="1" t="s">
        <v>53</v>
      </c>
      <c r="AK555" s="1" t="s">
        <v>17104</v>
      </c>
      <c r="AL555" s="1" t="str">
        <f t="shared" si="249"/>
        <v>Unscented</v>
      </c>
      <c r="AM555" s="1" t="b">
        <v>0</v>
      </c>
      <c r="AN555" s="1" t="b">
        <v>1</v>
      </c>
      <c r="AO555" s="1" t="b">
        <v>0</v>
      </c>
      <c r="AP555" s="5" t="s">
        <v>28</v>
      </c>
      <c r="AQ555" s="5" t="str">
        <f t="shared" si="240"/>
        <v>Light, Medium, Heavy</v>
      </c>
      <c r="AR555" s="1" t="s">
        <v>10</v>
      </c>
      <c r="AS555" s="1" t="str">
        <f t="shared" si="250"/>
        <v>None, Partial</v>
      </c>
      <c r="AT555" s="1" t="str">
        <f t="shared" si="241"/>
        <v>Partial, Full</v>
      </c>
      <c r="AU555" s="1" t="s">
        <v>29</v>
      </c>
      <c r="AV555" s="1" t="str">
        <f t="shared" si="242"/>
        <v>Moist</v>
      </c>
      <c r="AW555" s="1" t="s">
        <v>123</v>
      </c>
      <c r="AX555" s="1" t="str">
        <f t="shared" si="243"/>
        <v>Acid, Neutral</v>
      </c>
      <c r="AY555" s="1" t="b">
        <v>0</v>
      </c>
      <c r="AZ555" s="1" t="b">
        <v>0</v>
      </c>
      <c r="BA555" s="1" t="b">
        <v>0</v>
      </c>
      <c r="BC555" t="str">
        <f t="shared" si="244"/>
        <v>FALSE</v>
      </c>
      <c r="BE555" t="str">
        <f t="shared" si="245"/>
        <v>FALSE</v>
      </c>
      <c r="BF555" s="1" t="b">
        <v>0</v>
      </c>
      <c r="BG555" s="1" t="b">
        <v>1</v>
      </c>
      <c r="BH555" s="1" t="b">
        <v>0</v>
      </c>
      <c r="BI555" s="1" t="s">
        <v>77</v>
      </c>
      <c r="BJ555" s="1" t="str">
        <f t="shared" si="246"/>
        <v>TRUE</v>
      </c>
      <c r="BL555" t="str">
        <f t="shared" si="247"/>
        <v>FALSE</v>
      </c>
      <c r="BM555" s="1" t="b">
        <v>0</v>
      </c>
      <c r="BN555" s="1" t="b">
        <v>0</v>
      </c>
      <c r="BO555" s="1">
        <f t="shared" si="251"/>
        <v>13</v>
      </c>
      <c r="BP555" s="1" t="s">
        <v>2838</v>
      </c>
      <c r="BQ555" s="1" cm="1">
        <f t="array" ref="BQ555">_xlfn.IFS(BP555="None Known",0, LEN(BP555)&gt;500, 5,LEN(BP555)&gt;400, 4, LEN(BP555)&gt;300, 3, LEN(BP555)&gt;200, 2, LEN(BP555)&gt;1, 1)</f>
        <v>5</v>
      </c>
      <c r="BR555" s="1" t="s">
        <v>2839</v>
      </c>
      <c r="BS555" s="1">
        <v>2</v>
      </c>
      <c r="BT555" s="1" t="s">
        <v>2840</v>
      </c>
      <c r="BU555" s="1">
        <v>2</v>
      </c>
      <c r="BV555" s="1" t="s">
        <v>150</v>
      </c>
      <c r="BW555" s="1" t="s">
        <v>2841</v>
      </c>
      <c r="BX555" s="1"/>
      <c r="BY555" t="str">
        <f>_xlfn.XLOOKUP($B555,Img_lookup!A:A,Img_lookup!B:B, "Not available")</f>
        <v>f898ec65-0561-4728-82de-8d0187c15c39</v>
      </c>
      <c r="BZ555" t="str">
        <f>_xlfn.XLOOKUP($B555,Img_lookup!A:A,Img_lookup!C:C, "Not available")</f>
        <v>Cornus florida (flowering dogwood)</v>
      </c>
      <c r="CA555" t="str">
        <f>_xlfn.XLOOKUP($B555,Img_lookup!A:A,Img_lookup!D:D, "Not available")</f>
        <v>Bernard Spragg</v>
      </c>
      <c r="CB555" t="str">
        <f>_xlfn.XLOOKUP($B555,Img_lookup!A:A,Img_lookup!E:E, "https://imgur.com/aT5wafe")</f>
        <v>https://api.openverse.engineering/v1/images/f898ec65-0561-4728-82de-8d0187c15c39/thumb/</v>
      </c>
    </row>
    <row r="556" spans="1:80" ht="409.6" x14ac:dyDescent="0.15">
      <c r="A556" s="1" t="s">
        <v>2208</v>
      </c>
      <c r="B556" s="1" t="s">
        <v>2209</v>
      </c>
      <c r="C556" s="1" t="s">
        <v>2210</v>
      </c>
      <c r="D556" s="1" t="s">
        <v>2211</v>
      </c>
      <c r="E556" s="1" t="s">
        <v>2212</v>
      </c>
      <c r="F556" s="1" t="s">
        <v>62</v>
      </c>
      <c r="G556" s="1" t="s">
        <v>62</v>
      </c>
      <c r="H556" s="11" t="str">
        <f t="shared" si="253"/>
        <v>Perennial</v>
      </c>
      <c r="I556" s="1" t="s">
        <v>17107</v>
      </c>
      <c r="J556" s="1">
        <v>15</v>
      </c>
      <c r="K556" s="1">
        <v>10</v>
      </c>
      <c r="L556" t="str" cm="1">
        <f t="array" ref="L556">_xlfn.IFS(J556+K556="", "Unknown", J556+K556&gt;3, "Large", J556+K556&gt;0.5, "Medium", J556+K556&gt;0, "Small")</f>
        <v>Large</v>
      </c>
      <c r="M556" s="1">
        <v>6</v>
      </c>
      <c r="N556" cm="1">
        <f t="array" ref="N556">IF($M556="",INDEX($M$2:$M$2176,MATCH(1,INDEX(($A$2:$A$2176=$A556)*($M$2:$M$2176&lt;&gt;""),0),0)),$M556)</f>
        <v>6</v>
      </c>
      <c r="O556" s="2" t="str">
        <f t="shared" si="248"/>
        <v>Seasonal outdoors</v>
      </c>
      <c r="P556" s="1" t="s">
        <v>2213</v>
      </c>
      <c r="R556" t="str">
        <f t="shared" si="252"/>
        <v>Medium</v>
      </c>
      <c r="T556" s="1"/>
      <c r="U556" s="1"/>
      <c r="V556" s="1" t="s">
        <v>51</v>
      </c>
      <c r="W556" s="6" t="str">
        <f t="shared" si="262"/>
        <v>7</v>
      </c>
      <c r="X556" t="str">
        <f>IF(W556="1", "January", IF(W556="2", "February", IF(W556="3", "March", IF(W556="4", "April", IF(W556="5", "May", IF(W556="6", "June", IF(W556="7", "July", IF(W556="8", "August", IF(W556="9", "September", IF(W556="10", "October", IF(W556="11", "November", IF(W556="12", "December", "Other"))))))))))))</f>
        <v>July</v>
      </c>
      <c r="Y556" s="2" t="str">
        <f>IF(ISNUMBER(SEARCH("-",V556)),TRIM(RIGHT(V556,LEN(V556)-SEARCH("-",V556))),V556)</f>
        <v>8</v>
      </c>
      <c r="Z556" s="2" t="str">
        <f>IF(Y556="1", "January", IF(Y556="2", "February", IF(Y556="3", "March", IF(Y556="4", "April", IF(Y556="5", "May", IF(Y556="6", "June", IF(Y556="7", "July", IF(Y556="8", "August", IF(Y556="9", "September", IF(Y556="10", "October", IF(Y556="11", "November", IF(Y556="12", "December", "Other"))))))))))))</f>
        <v>August</v>
      </c>
      <c r="AA556" s="1" t="s">
        <v>135</v>
      </c>
      <c r="AB556" s="1" t="str">
        <f>IF(ISNUMBER(SEARCH("-",AA556)),TRIM(LEFT(AA556,FIND("-",AA556)-1)),AA556)</f>
        <v>8</v>
      </c>
      <c r="AC556" s="1" t="str">
        <f>IF(AB556="1", "January", IF(AB556="2", "February", IF(AB556="3", "March", IF(AB556="4", "April", IF(AB556="5", "May", IF(AB556="6", "June", IF(AB556="7", "July", IF(AB556="8", "August", IF(AB556="9", "September", IF(AB556="10", "October", IF(AB556="11", "November", IF(AB556="12", "December", "Other"))))))))))))</f>
        <v>August</v>
      </c>
      <c r="AD556" s="1" t="str">
        <f>IF(ISNUMBER(SEARCH("-",AA556)),TRIM(RIGHT(AA556,LEN(AA556)-SEARCH("-",AA556))),AA556)</f>
        <v>10</v>
      </c>
      <c r="AE556" s="1" t="str">
        <f>IF(AD556="1", "January", IF(AD556="2", "February", IF(AD556="3", "March", IF(AD556="4", "April", IF(AD556="5", "May", IF(AD556="6", "June", IF(AD556="7", "July", IF(AD556="8", "August", IF(AD556="9", "September", IF(AD556="10", "October", IF(AD556="11", "November", IF(AD556="12", "December", "Other"))))))))))))</f>
        <v>October</v>
      </c>
      <c r="AF556" s="16" t="s">
        <v>24025</v>
      </c>
      <c r="AG556" s="1" t="str">
        <f t="shared" si="238"/>
        <v xml:space="preserve">Seed </v>
      </c>
      <c r="AH556"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frame[188].
Cuttings of mature wood of the current year's growth, taken with a heel if possible, autumn in a cold frame. High percentage[78].
Layering of new growth in June/July. Takes 9 months[78].</v>
      </c>
      <c r="AI556" s="1" t="s">
        <v>2214</v>
      </c>
      <c r="AJ556" s="1" t="s">
        <v>53</v>
      </c>
      <c r="AK556" s="1" t="s">
        <v>17104</v>
      </c>
      <c r="AL556" s="1" t="str">
        <f t="shared" si="249"/>
        <v>Scented</v>
      </c>
      <c r="AM556" s="1" t="b">
        <v>1</v>
      </c>
      <c r="AN556" s="1" t="b">
        <v>1</v>
      </c>
      <c r="AO556" s="1" t="b">
        <v>0</v>
      </c>
      <c r="AP556" s="5" t="s">
        <v>28</v>
      </c>
      <c r="AQ556" s="5" t="str">
        <f t="shared" si="240"/>
        <v>Light, Medium, Heavy</v>
      </c>
      <c r="AR556" s="1" t="s">
        <v>10</v>
      </c>
      <c r="AS556" s="1" t="str">
        <f t="shared" si="250"/>
        <v>None, Partial</v>
      </c>
      <c r="AT556" s="1" t="str">
        <f t="shared" si="241"/>
        <v>Partial, Full</v>
      </c>
      <c r="AU556" s="1" t="s">
        <v>29</v>
      </c>
      <c r="AV556" s="1" t="str">
        <f t="shared" si="242"/>
        <v>Moist</v>
      </c>
      <c r="AW556" s="1" t="s">
        <v>12</v>
      </c>
      <c r="AX556" s="1" t="str">
        <f t="shared" si="243"/>
        <v>Acid, Neutral, Alkaline</v>
      </c>
      <c r="AY556" s="1" t="b">
        <v>0</v>
      </c>
      <c r="AZ556" s="1" t="b">
        <v>0</v>
      </c>
      <c r="BA556" s="1" t="b">
        <v>0</v>
      </c>
      <c r="BC556" t="str">
        <f t="shared" si="244"/>
        <v>FALSE</v>
      </c>
      <c r="BE556" t="str">
        <f t="shared" si="245"/>
        <v>FALSE</v>
      </c>
      <c r="BF556" s="1" t="b">
        <v>0</v>
      </c>
      <c r="BG556" s="1" t="b">
        <v>1</v>
      </c>
      <c r="BH556" s="1" t="b">
        <v>0</v>
      </c>
      <c r="BJ556" s="1" t="str">
        <f t="shared" si="246"/>
        <v>FALSE</v>
      </c>
      <c r="BL556" t="str">
        <f t="shared" si="247"/>
        <v>FALSE</v>
      </c>
      <c r="BM556" s="1" t="b">
        <v>0</v>
      </c>
      <c r="BN556" s="1" t="b">
        <v>0</v>
      </c>
      <c r="BO556" s="1">
        <f t="shared" si="251"/>
        <v>9</v>
      </c>
      <c r="BP556" s="1" t="s">
        <v>2215</v>
      </c>
      <c r="BQ556" s="1" cm="1">
        <f t="array" ref="BQ556">_xlfn.IFS(BP556="None Known",0, LEN(BP556)&gt;500, 5,LEN(BP556)&gt;400, 4, LEN(BP556)&gt;300, 3, LEN(BP556)&gt;200, 2, LEN(BP556)&gt;1, 1)</f>
        <v>1</v>
      </c>
      <c r="BR556" s="1" t="s">
        <v>2216</v>
      </c>
      <c r="BS556" s="1">
        <v>2</v>
      </c>
      <c r="BT556" s="1" t="s">
        <v>2217</v>
      </c>
      <c r="BU556" s="1">
        <v>2</v>
      </c>
      <c r="BV556" s="1" t="s">
        <v>34</v>
      </c>
      <c r="BW556" s="1" t="s">
        <v>31</v>
      </c>
      <c r="BX556" s="1"/>
      <c r="BY556" t="str">
        <f>_xlfn.XLOOKUP($B556,Img_lookup!A:A,Img_lookup!B:B, "Not available")</f>
        <v>7de25aba-94e1-4881-b0a5-a39715f1005f</v>
      </c>
      <c r="BZ556" t="str">
        <f>_xlfn.XLOOKUP($B556,Img_lookup!A:A,Img_lookup!C:C, "Not available")</f>
        <v>Cornus macrophylla Wall.</v>
      </c>
      <c r="CA556" t="str">
        <f>_xlfn.XLOOKUP($B556,Img_lookup!A:A,Img_lookup!D:D, "Not available")</f>
        <v>Augustine Henry</v>
      </c>
      <c r="CB556" t="str">
        <f>_xlfn.XLOOKUP($B556,Img_lookup!A:A,Img_lookup!E:E, "https://imgur.com/aT5wafe")</f>
        <v>https://api.openverse.engineering/v1/images/7de25aba-94e1-4881-b0a5-a39715f1005f/thumb/</v>
      </c>
    </row>
    <row r="557" spans="1:80" ht="409.6" x14ac:dyDescent="0.15">
      <c r="A557" s="1" t="s">
        <v>2208</v>
      </c>
      <c r="B557" s="1" t="s">
        <v>6258</v>
      </c>
      <c r="C557" s="1" t="s">
        <v>6259</v>
      </c>
      <c r="E557" s="1" t="s">
        <v>6260</v>
      </c>
      <c r="F557" s="1" t="s">
        <v>62</v>
      </c>
      <c r="G557" s="1" t="s">
        <v>62</v>
      </c>
      <c r="H557" s="11" t="str">
        <f t="shared" si="253"/>
        <v>Perennial</v>
      </c>
      <c r="I557" s="1" t="s">
        <v>17107</v>
      </c>
      <c r="J557" s="1">
        <v>10</v>
      </c>
      <c r="K557" s="1">
        <v>7</v>
      </c>
      <c r="L557" t="str" cm="1">
        <f t="array" ref="L557">_xlfn.IFS(J557+K557="", "Unknown", J557+K557&gt;3, "Large", J557+K557&gt;0.5, "Medium", J557+K557&gt;0, "Small")</f>
        <v>Large</v>
      </c>
      <c r="M557" s="1">
        <v>7</v>
      </c>
      <c r="N557" cm="1">
        <f t="array" ref="N557">IF($M557="",INDEX($M$2:$M$2176,MATCH(1,INDEX(($A$2:$A$2176=$A557)*($M$2:$M$2176&lt;&gt;""),0),0)),$M557)</f>
        <v>7</v>
      </c>
      <c r="O557" s="2" t="str">
        <f t="shared" si="248"/>
        <v>Seasonal outdoors</v>
      </c>
      <c r="P557" s="1" t="s">
        <v>6261</v>
      </c>
      <c r="R557" t="str">
        <f t="shared" si="252"/>
        <v>Medium</v>
      </c>
      <c r="T557" s="1"/>
      <c r="U557" s="1"/>
      <c r="V557" s="1">
        <v>5</v>
      </c>
      <c r="W557" s="6">
        <f t="shared" si="262"/>
        <v>5</v>
      </c>
      <c r="X557" t="str">
        <f>IF(W557=1, "January", IF(W557=2, "February", IF(W557=3, "March", IF(W557=4, "April", IF(W557=5, "May", IF(W557=6, "June", IF(W557=7, "July", IF(W557=8, "August", IF(W557=9, "September", IF(W557=10, "October", IF(W557=11, "November", IF(W557=12, "December", "Other"))))))))))))</f>
        <v>May</v>
      </c>
      <c r="Y557" s="1"/>
      <c r="Z557" s="1"/>
      <c r="AA557" s="1">
        <v>10</v>
      </c>
      <c r="AB557" s="1">
        <f>IF(ISNUMBER(SEARCH("-",AA557)),TRIM(LEFT(AA557,FIND("-",AA557)-1)),AA557)</f>
        <v>10</v>
      </c>
      <c r="AC557" s="1" t="str">
        <f>IF(AB557=1, "January", IF(AB557=2, "February", IF(AB557=3, "March", IF(AB557=4, "April", IF(AB557=5, "May", IF(AB557=6, "June", IF(AB557=7, "July", IF(AB557=8, "August", IF(AB557=9, "September", IF(AB557=10, "October", IF(AB557=11, "November", IF(AB557=12, "December", "Other"))))))))))))</f>
        <v>October</v>
      </c>
      <c r="AD557" s="1"/>
      <c r="AE557" s="1"/>
      <c r="AF557" s="16" t="s">
        <v>24026</v>
      </c>
      <c r="AG557" s="1" t="str">
        <f t="shared" si="238"/>
        <v xml:space="preserve">Seed </v>
      </c>
      <c r="AH557"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about 3 days warm stratification at 15�c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I557" s="1" t="s">
        <v>6262</v>
      </c>
      <c r="AJ557" s="1" t="s">
        <v>53</v>
      </c>
      <c r="AK557" s="1" t="s">
        <v>17104</v>
      </c>
      <c r="AL557" s="1" t="str">
        <f t="shared" si="249"/>
        <v>Unscented</v>
      </c>
      <c r="AM557" s="1" t="b">
        <v>0</v>
      </c>
      <c r="AN557" s="1" t="b">
        <v>1</v>
      </c>
      <c r="AO557" s="1" t="b">
        <v>0</v>
      </c>
      <c r="AP557" s="5" t="s">
        <v>28</v>
      </c>
      <c r="AQ557" s="5" t="str">
        <f t="shared" si="240"/>
        <v>Light, Medium, Heavy</v>
      </c>
      <c r="AR557" s="1" t="s">
        <v>10</v>
      </c>
      <c r="AS557" s="1" t="str">
        <f t="shared" si="250"/>
        <v>None, Partial</v>
      </c>
      <c r="AT557" s="1" t="str">
        <f t="shared" si="241"/>
        <v>Partial, Full</v>
      </c>
      <c r="AU557" s="1" t="s">
        <v>11</v>
      </c>
      <c r="AV557" s="1" t="str">
        <f t="shared" si="242"/>
        <v>Dry, Moist</v>
      </c>
      <c r="AW557" s="1" t="s">
        <v>12</v>
      </c>
      <c r="AX557" s="1" t="str">
        <f t="shared" si="243"/>
        <v>Acid, Neutral, Alkaline</v>
      </c>
      <c r="AY557" s="1" t="b">
        <v>0</v>
      </c>
      <c r="AZ557" s="1" t="b">
        <v>0</v>
      </c>
      <c r="BA557" s="1" t="b">
        <v>0</v>
      </c>
      <c r="BC557" t="str">
        <f t="shared" si="244"/>
        <v>FALSE</v>
      </c>
      <c r="BE557" t="str">
        <f t="shared" si="245"/>
        <v>FALSE</v>
      </c>
      <c r="BF557" s="1" t="b">
        <v>1</v>
      </c>
      <c r="BG557" s="1" t="b">
        <v>1</v>
      </c>
      <c r="BH557" s="1" t="b">
        <v>0</v>
      </c>
      <c r="BJ557" s="1" t="str">
        <f t="shared" si="246"/>
        <v>FALSE</v>
      </c>
      <c r="BL557" t="str">
        <f t="shared" si="247"/>
        <v>FALSE</v>
      </c>
      <c r="BM557" s="1" t="b">
        <v>0</v>
      </c>
      <c r="BN557" s="1" t="b">
        <v>0</v>
      </c>
      <c r="BO557" s="1">
        <f t="shared" si="251"/>
        <v>11</v>
      </c>
      <c r="BP557" s="1" t="s">
        <v>6263</v>
      </c>
      <c r="BQ557" s="1" cm="1">
        <f t="array" ref="BQ557">_xlfn.IFS(BP557="None Known",0, LEN(BP557)&gt;500, 5,LEN(BP557)&gt;400, 4, LEN(BP557)&gt;300, 3, LEN(BP557)&gt;200, 2, LEN(BP557)&gt;1, 1)</f>
        <v>3</v>
      </c>
      <c r="BR557" s="1" t="s">
        <v>6264</v>
      </c>
      <c r="BS557" s="1">
        <v>2</v>
      </c>
      <c r="BT557" s="1" t="s">
        <v>6265</v>
      </c>
      <c r="BU557" s="1">
        <v>2</v>
      </c>
      <c r="BV557" s="1" t="s">
        <v>6266</v>
      </c>
      <c r="BW557" s="1" t="s">
        <v>31</v>
      </c>
      <c r="BX557" s="1"/>
      <c r="BY557" t="str">
        <f>_xlfn.XLOOKUP($B557,Img_lookup!A:A,Img_lookup!B:B, "Not available")</f>
        <v>4670c776-e8d4-4657-a700-8f2fb475e100</v>
      </c>
      <c r="BZ557" t="str">
        <f>_xlfn.XLOOKUP($B557,Img_lookup!A:A,Img_lookup!C:C, "Not available")</f>
        <v>J20170410-0083‚ÄîCornus nuttallii‚ÄîRPBG‚ÄîDxO</v>
      </c>
      <c r="CA557" t="str">
        <f>_xlfn.XLOOKUP($B557,Img_lookup!A:A,Img_lookup!D:D, "Not available")</f>
        <v>John Rusk</v>
      </c>
      <c r="CB557" t="str">
        <f>_xlfn.XLOOKUP($B557,Img_lookup!A:A,Img_lookup!E:E, "https://imgur.com/aT5wafe")</f>
        <v>https://api.openverse.engineering/v1/images/4670c776-e8d4-4657-a700-8f2fb475e100/thumb/</v>
      </c>
    </row>
    <row r="558" spans="1:80" ht="409.6" x14ac:dyDescent="0.15">
      <c r="A558" s="1" t="s">
        <v>2208</v>
      </c>
      <c r="B558" s="1" t="s">
        <v>13909</v>
      </c>
      <c r="C558" s="1" t="s">
        <v>13910</v>
      </c>
      <c r="E558" s="1" t="s">
        <v>1126</v>
      </c>
      <c r="F558" s="1" t="s">
        <v>22</v>
      </c>
      <c r="G558" s="1" t="s">
        <v>22</v>
      </c>
      <c r="H558" s="11" t="str">
        <f t="shared" si="253"/>
        <v>Perennial</v>
      </c>
      <c r="I558" s="1" t="s">
        <v>17107</v>
      </c>
      <c r="J558" s="1">
        <v>10</v>
      </c>
      <c r="K558" s="1">
        <v>10</v>
      </c>
      <c r="L558" t="str" cm="1">
        <f t="array" ref="L558">_xlfn.IFS(J558+K558="", "Unknown", J558+K558&gt;3, "Large", J558+K558&gt;0.5, "Medium", J558+K558&gt;0, "Small")</f>
        <v>Large</v>
      </c>
      <c r="M558" s="1">
        <v>6</v>
      </c>
      <c r="N558" cm="1">
        <f t="array" ref="N558">IF($M558="",INDEX($M$2:$M$2176,MATCH(1,INDEX(($A$2:$A$2176=$A558)*($M$2:$M$2176&lt;&gt;""),0),0)),$M558)</f>
        <v>6</v>
      </c>
      <c r="O558" s="2" t="str">
        <f t="shared" si="248"/>
        <v>Seasonal outdoors</v>
      </c>
      <c r="P558" s="1" t="s">
        <v>13911</v>
      </c>
      <c r="R558" t="str">
        <f t="shared" si="252"/>
        <v>Medium</v>
      </c>
      <c r="T558" s="1"/>
      <c r="U558" s="1"/>
      <c r="V558" s="1" t="s">
        <v>1576</v>
      </c>
      <c r="W558" s="6" t="str">
        <f t="shared" si="262"/>
        <v>2</v>
      </c>
      <c r="X558" t="str">
        <f t="shared" ref="X558:X563" si="263">IF(W558="1", "January", IF(W558="2", "February", IF(W558="3", "March", IF(W558="4", "April", IF(W558="5", "May", IF(W558="6", "June", IF(W558="7", "July", IF(W558="8", "August", IF(W558="9", "September", IF(W558="10", "October", IF(W558="11", "November", IF(W558="12", "December", "Other"))))))))))))</f>
        <v>February</v>
      </c>
      <c r="Y558" s="2" t="str">
        <f t="shared" ref="Y558:Y563" si="264">IF(ISNUMBER(SEARCH("-",V558)),TRIM(RIGHT(V558,LEN(V558)-SEARCH("-",V558))),V558)</f>
        <v>3</v>
      </c>
      <c r="Z558" s="2" t="str">
        <f t="shared" ref="Z558:Z563" si="265">IF(Y558="1", "January", IF(Y558="2", "February", IF(Y558="3", "March", IF(Y558="4", "April", IF(Y558="5", "May", IF(Y558="6", "June", IF(Y558="7", "July", IF(Y558="8", "August", IF(Y558="9", "September", IF(Y558="10", "October", IF(Y558="11", "November", IF(Y558="12", "December", "Other"))))))))))))</f>
        <v>March</v>
      </c>
      <c r="AA558" s="1">
        <v>9</v>
      </c>
      <c r="AB558" s="1">
        <f>IF(ISNUMBER(SEARCH("-",AA558)),TRIM(LEFT(AA558,FIND("-",AA558)-1)),AA558)</f>
        <v>9</v>
      </c>
      <c r="AC558" s="1" t="str">
        <f>IF(AB558=1, "January", IF(AB558=2, "February", IF(AB558=3, "March", IF(AB558=4, "April", IF(AB558=5, "May", IF(AB558=6, "June", IF(AB558=7, "July", IF(AB558=8, "August", IF(AB558=9, "September", IF(AB558=10, "October", IF(AB558=11, "November", IF(AB558=12, "December", "Other"))))))))))))</f>
        <v>September</v>
      </c>
      <c r="AD558" s="1"/>
      <c r="AE558" s="1"/>
      <c r="AF558" s="16" t="s">
        <v>24024</v>
      </c>
      <c r="AG558" s="1" t="str">
        <f t="shared" si="238"/>
        <v xml:space="preserve">Seed </v>
      </c>
      <c r="AH558"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I558" s="1" t="s">
        <v>13912</v>
      </c>
      <c r="AJ558" s="1" t="s">
        <v>53</v>
      </c>
      <c r="AK558" s="1" t="s">
        <v>17104</v>
      </c>
      <c r="AL558" s="1" t="str">
        <f t="shared" si="249"/>
        <v>Unscented</v>
      </c>
      <c r="AM558" s="1" t="b">
        <v>0</v>
      </c>
      <c r="AN558" s="1" t="b">
        <v>1</v>
      </c>
      <c r="AO558" s="1" t="b">
        <v>0</v>
      </c>
      <c r="AP558" s="5" t="s">
        <v>28</v>
      </c>
      <c r="AQ558" s="5" t="str">
        <f t="shared" si="240"/>
        <v>Light, Medium, Heavy</v>
      </c>
      <c r="AR558" s="1" t="s">
        <v>10</v>
      </c>
      <c r="AS558" s="1" t="str">
        <f t="shared" si="250"/>
        <v>None, Partial</v>
      </c>
      <c r="AT558" s="1" t="str">
        <f t="shared" si="241"/>
        <v>Partial, Full</v>
      </c>
      <c r="AU558" s="1" t="s">
        <v>29</v>
      </c>
      <c r="AV558" s="1" t="str">
        <f t="shared" si="242"/>
        <v>Moist</v>
      </c>
      <c r="AW558" s="1" t="s">
        <v>12</v>
      </c>
      <c r="AX558" s="1" t="str">
        <f t="shared" si="243"/>
        <v>Acid, Neutral, Alkaline</v>
      </c>
      <c r="AY558" s="1" t="b">
        <v>0</v>
      </c>
      <c r="AZ558" s="1" t="b">
        <v>1</v>
      </c>
      <c r="BA558" s="1" t="b">
        <v>0</v>
      </c>
      <c r="BC558" t="str">
        <f t="shared" si="244"/>
        <v>FALSE</v>
      </c>
      <c r="BE558" t="str">
        <f t="shared" si="245"/>
        <v>FALSE</v>
      </c>
      <c r="BF558" s="1" t="b">
        <v>0</v>
      </c>
      <c r="BG558" s="1" t="b">
        <v>1</v>
      </c>
      <c r="BH558" s="1" t="b">
        <v>0</v>
      </c>
      <c r="BI558" s="1" t="s">
        <v>30</v>
      </c>
      <c r="BJ558" s="1" t="str">
        <f t="shared" si="246"/>
        <v>FALSE</v>
      </c>
      <c r="BL558" t="str">
        <f t="shared" si="247"/>
        <v>FALSE</v>
      </c>
      <c r="BM558" s="1" t="b">
        <v>0</v>
      </c>
      <c r="BN558" s="1" t="b">
        <v>0</v>
      </c>
      <c r="BO558" s="1">
        <f t="shared" si="251"/>
        <v>15</v>
      </c>
      <c r="BP558" s="1" t="s">
        <v>31</v>
      </c>
      <c r="BQ558" s="1" cm="1">
        <f t="array" ref="BQ558">_xlfn.IFS(BP558="None Known",0, LEN(BP558)&gt;500, 5,LEN(BP558)&gt;400, 4, LEN(BP558)&gt;300, 3, LEN(BP558)&gt;200, 2, LEN(BP558)&gt;1, 1)</f>
        <v>0</v>
      </c>
      <c r="BR558" s="1" t="s">
        <v>13913</v>
      </c>
      <c r="BS558" s="1">
        <v>4</v>
      </c>
      <c r="BT558" s="1" t="s">
        <v>13914</v>
      </c>
      <c r="BU558" s="1">
        <v>3</v>
      </c>
      <c r="BV558" s="1" t="s">
        <v>431</v>
      </c>
      <c r="BW558" s="1" t="s">
        <v>31</v>
      </c>
      <c r="BX558" s="1"/>
      <c r="BY558" t="str">
        <f>_xlfn.XLOOKUP($B558,Img_lookup!A:A,Img_lookup!B:B, "Not available")</f>
        <v>0c8bbf69-4c57-483f-b919-b59f21a43b63</v>
      </c>
      <c r="BZ558" t="str">
        <f>_xlfn.XLOOKUP($B558,Img_lookup!A:A,Img_lookup!C:C, "Not available")</f>
        <v>Japanese cornelian cherry (–ö–∏–∑–∏–ª ) - Cornus officinalis</v>
      </c>
      <c r="CA558" t="str">
        <f>_xlfn.XLOOKUP($B558,Img_lookup!A:A,Img_lookup!D:D, "Not available")</f>
        <v>Tatters ‚úæ</v>
      </c>
      <c r="CB558" t="str">
        <f>_xlfn.XLOOKUP($B558,Img_lookup!A:A,Img_lookup!E:E, "https://imgur.com/aT5wafe")</f>
        <v>https://api.openverse.engineering/v1/images/0c8bbf69-4c57-483f-b919-b59f21a43b63/thumb/</v>
      </c>
    </row>
    <row r="559" spans="1:80" ht="409.6" x14ac:dyDescent="0.15">
      <c r="A559" s="1" t="s">
        <v>2208</v>
      </c>
      <c r="B559" s="1" t="s">
        <v>4595</v>
      </c>
      <c r="C559" s="1" t="s">
        <v>4596</v>
      </c>
      <c r="D559" s="1" t="s">
        <v>4597</v>
      </c>
      <c r="E559" s="1" t="s">
        <v>4598</v>
      </c>
      <c r="F559" s="1" t="s">
        <v>22</v>
      </c>
      <c r="G559" s="1" t="s">
        <v>22</v>
      </c>
      <c r="H559" s="11" t="str">
        <f t="shared" si="253"/>
        <v>Perennial</v>
      </c>
      <c r="I559" s="1" t="s">
        <v>17107</v>
      </c>
      <c r="J559" s="1">
        <v>3</v>
      </c>
      <c r="L559" t="str" cm="1">
        <f t="array" ref="L559">_xlfn.IFS(J559+K559="", "Unknown", J559+K559&gt;3, "Large", J559+K559&gt;0.5, "Medium", J559+K559&gt;0, "Small")</f>
        <v>Medium</v>
      </c>
      <c r="M559" s="1">
        <v>5</v>
      </c>
      <c r="N559" cm="1">
        <f t="array" ref="N559">IF($M559="",INDEX($M$2:$M$2176,MATCH(1,INDEX(($A$2:$A$2176=$A559)*($M$2:$M$2176&lt;&gt;""),0),0)),$M559)</f>
        <v>5</v>
      </c>
      <c r="O559" s="2" t="str">
        <f t="shared" si="248"/>
        <v>Seasonal outdoors</v>
      </c>
      <c r="P559" s="1" t="s">
        <v>4599</v>
      </c>
      <c r="R559" t="str">
        <f t="shared" si="252"/>
        <v>Medium</v>
      </c>
      <c r="T559" s="1"/>
      <c r="U559" s="1"/>
      <c r="V559" s="1" t="s">
        <v>307</v>
      </c>
      <c r="W559" s="6" t="str">
        <f t="shared" si="262"/>
        <v>6</v>
      </c>
      <c r="X559" t="str">
        <f t="shared" si="263"/>
        <v>June</v>
      </c>
      <c r="Y559" s="2" t="str">
        <f t="shared" si="264"/>
        <v>7</v>
      </c>
      <c r="Z559" s="2" t="str">
        <f t="shared" si="265"/>
        <v>July</v>
      </c>
      <c r="AA559" s="1">
        <v>9</v>
      </c>
      <c r="AB559" s="1">
        <f>IF(ISNUMBER(SEARCH("-",AA559)),TRIM(LEFT(AA559,FIND("-",AA559)-1)),AA559)</f>
        <v>9</v>
      </c>
      <c r="AC559" s="1" t="str">
        <f>IF(AB559=1, "January", IF(AB559=2, "February", IF(AB559=3, "March", IF(AB559=4, "April", IF(AB559=5, "May", IF(AB559=6, "June", IF(AB559=7, "July", IF(AB559=8, "August", IF(AB559=9, "September", IF(AB559=10, "October", IF(AB559=11, "November", IF(AB559=12, "December", "Other"))))))))))))</f>
        <v>September</v>
      </c>
      <c r="AD559" s="1"/>
      <c r="AE559" s="1"/>
      <c r="AF559" s="16" t="s">
        <v>24024</v>
      </c>
      <c r="AG559" s="1" t="str">
        <f t="shared" si="238"/>
        <v xml:space="preserve">Seed </v>
      </c>
      <c r="AH559"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I559" s="1" t="s">
        <v>4600</v>
      </c>
      <c r="AJ559" s="1" t="s">
        <v>53</v>
      </c>
      <c r="AK559" s="1" t="s">
        <v>17104</v>
      </c>
      <c r="AL559" s="1" t="str">
        <f t="shared" si="249"/>
        <v>Scented</v>
      </c>
      <c r="AM559" s="1" t="b">
        <v>1</v>
      </c>
      <c r="AN559" s="1" t="b">
        <v>1</v>
      </c>
      <c r="AO559" s="1" t="b">
        <v>0</v>
      </c>
      <c r="AP559" s="5" t="s">
        <v>28</v>
      </c>
      <c r="AQ559" s="5" t="str">
        <f t="shared" si="240"/>
        <v>Light, Medium, Heavy</v>
      </c>
      <c r="AR559" s="1" t="s">
        <v>10</v>
      </c>
      <c r="AS559" s="1" t="str">
        <f t="shared" si="250"/>
        <v>None, Partial</v>
      </c>
      <c r="AT559" s="1" t="str">
        <f t="shared" si="241"/>
        <v>Partial, Full</v>
      </c>
      <c r="AU559" s="1" t="s">
        <v>29</v>
      </c>
      <c r="AV559" s="1" t="str">
        <f t="shared" si="242"/>
        <v>Moist</v>
      </c>
      <c r="AW559" s="1" t="s">
        <v>12</v>
      </c>
      <c r="AX559" s="1" t="str">
        <f t="shared" si="243"/>
        <v>Acid, Neutral, Alkaline</v>
      </c>
      <c r="AY559" s="1" t="b">
        <v>0</v>
      </c>
      <c r="AZ559" s="1" t="b">
        <v>1</v>
      </c>
      <c r="BA559" s="1" t="b">
        <v>0</v>
      </c>
      <c r="BC559" t="str">
        <f t="shared" si="244"/>
        <v>FALSE</v>
      </c>
      <c r="BE559" t="str">
        <f t="shared" si="245"/>
        <v>FALSE</v>
      </c>
      <c r="BF559" s="1" t="b">
        <v>0</v>
      </c>
      <c r="BG559" s="1" t="b">
        <v>1</v>
      </c>
      <c r="BH559" s="1" t="b">
        <v>0</v>
      </c>
      <c r="BI559" s="1" t="s">
        <v>30</v>
      </c>
      <c r="BJ559" s="1" t="str">
        <f t="shared" si="246"/>
        <v>FALSE</v>
      </c>
      <c r="BL559" t="str">
        <f t="shared" si="247"/>
        <v>FALSE</v>
      </c>
      <c r="BM559" s="1" t="b">
        <v>0</v>
      </c>
      <c r="BN559" s="1" t="b">
        <v>0</v>
      </c>
      <c r="BO559" s="1">
        <f t="shared" si="251"/>
        <v>15</v>
      </c>
      <c r="BP559" s="1" t="s">
        <v>4601</v>
      </c>
      <c r="BQ559" s="1" cm="1">
        <f t="array" ref="BQ559">_xlfn.IFS(BP559="None Known",0, LEN(BP559)&gt;500, 5,LEN(BP559)&gt;400, 4, LEN(BP559)&gt;300, 3, LEN(BP559)&gt;200, 2, LEN(BP559)&gt;1, 1)</f>
        <v>5</v>
      </c>
      <c r="BR559" s="1" t="s">
        <v>4602</v>
      </c>
      <c r="BS559" s="1">
        <v>3</v>
      </c>
      <c r="BT559" s="1" t="s">
        <v>4603</v>
      </c>
      <c r="BU559" s="1">
        <v>1</v>
      </c>
      <c r="BV559" s="1" t="s">
        <v>181</v>
      </c>
      <c r="BW559" s="1" t="s">
        <v>4604</v>
      </c>
      <c r="BX559" s="1"/>
      <c r="BY559" t="str">
        <f>_xlfn.XLOOKUP($B559,Img_lookup!A:A,Img_lookup!B:B, "Not available")</f>
        <v>2748668b-5a15-4eae-8479-6d9bc1595bcb</v>
      </c>
      <c r="BZ559" t="str">
        <f>_xlfn.XLOOKUP($B559,Img_lookup!A:A,Img_lookup!C:C, "Not available")</f>
        <v>Cornus-Sanguinea-Unripe-Fruits__IMG_9860</v>
      </c>
      <c r="CA559" t="str">
        <f>_xlfn.XLOOKUP($B559,Img_lookup!A:A,Img_lookup!D:D, "Not available")</f>
        <v>Public Domain Photos</v>
      </c>
      <c r="CB559" t="str">
        <f>_xlfn.XLOOKUP($B559,Img_lookup!A:A,Img_lookup!E:E, "https://imgur.com/aT5wafe")</f>
        <v>https://api.openverse.engineering/v1/images/2748668b-5a15-4eae-8479-6d9bc1595bcb/thumb/</v>
      </c>
    </row>
    <row r="560" spans="1:80" ht="409.6" x14ac:dyDescent="0.15">
      <c r="A560" s="1" t="s">
        <v>2208</v>
      </c>
      <c r="B560" s="1" t="s">
        <v>3736</v>
      </c>
      <c r="C560" s="1" t="s">
        <v>3737</v>
      </c>
      <c r="D560" s="1" t="s">
        <v>3738</v>
      </c>
      <c r="E560" s="1" t="s">
        <v>3739</v>
      </c>
      <c r="F560" s="1" t="s">
        <v>22</v>
      </c>
      <c r="G560" s="1" t="s">
        <v>22</v>
      </c>
      <c r="H560" s="11" t="str">
        <f t="shared" si="253"/>
        <v>Perennial</v>
      </c>
      <c r="I560" s="1" t="s">
        <v>17107</v>
      </c>
      <c r="J560" s="1">
        <v>2.5</v>
      </c>
      <c r="K560" s="1">
        <v>4</v>
      </c>
      <c r="L560" t="str" cm="1">
        <f t="array" ref="L560">_xlfn.IFS(J560+K560="", "Unknown", J560+K560&gt;3, "Large", J560+K560&gt;0.5, "Medium", J560+K560&gt;0, "Small")</f>
        <v>Large</v>
      </c>
      <c r="M560" s="1">
        <v>2</v>
      </c>
      <c r="N560" cm="1">
        <f t="array" ref="N560">IF($M560="",INDEX($M$2:$M$2176,MATCH(1,INDEX(($A$2:$A$2176=$A560)*($M$2:$M$2176&lt;&gt;""),0),0)),$M560)</f>
        <v>2</v>
      </c>
      <c r="O560" s="2" t="str">
        <f t="shared" si="248"/>
        <v>Hardy to cold</v>
      </c>
      <c r="P560" s="1" t="s">
        <v>3740</v>
      </c>
      <c r="R560" t="str">
        <f t="shared" si="252"/>
        <v>Medium</v>
      </c>
      <c r="T560" s="1"/>
      <c r="U560" s="1"/>
      <c r="V560" s="1" t="s">
        <v>96</v>
      </c>
      <c r="W560" s="6" t="str">
        <f t="shared" si="262"/>
        <v>5</v>
      </c>
      <c r="X560" t="str">
        <f t="shared" si="263"/>
        <v>May</v>
      </c>
      <c r="Y560" s="2" t="str">
        <f t="shared" si="264"/>
        <v>6</v>
      </c>
      <c r="Z560" s="2" t="str">
        <f t="shared" si="265"/>
        <v>June</v>
      </c>
      <c r="AF560" s="16" t="s">
        <v>24024</v>
      </c>
      <c r="AG560" s="1" t="str">
        <f t="shared" si="238"/>
        <v xml:space="preserve">Seed </v>
      </c>
      <c r="AH560" s="2" t="str">
        <f t="shared" si="239"/>
        <v>Best sown as soon as it is ripe in a cold frame or in an outdoors seedbed if there is sufficient seed[80, 113]. The seed must be separated from the fruit flesh since this contains germination inhibitors[80, 164]. Stored seed should be cold stratified for 3 - 4 months and sown as early as possible in the year[164]. Scarification may also help as may a period of warm stratification before the cold stratification[80, 164]. Germination, especially of stored seed, can be very slow, taking 18 months or more[164]. Prick out the seedlings of cold-frame sown seeds into individual pots as soon as they are large enough to handle and grow the plants on for their first winter in a greenhouse, planting out in the spring after the last expected frosts.
Cuttings of half-ripe side shoots, July/August in a frame.
Cuttings of mature wood of the current year's growth, taken with a heel if possible, autumn in a cold frame. High percentage[78].
Layering of new growth in June/July. Takes 9 months[78].</v>
      </c>
      <c r="AI560" s="1" t="s">
        <v>3741</v>
      </c>
      <c r="AJ560" s="1" t="s">
        <v>26</v>
      </c>
      <c r="AK560" s="1" t="s">
        <v>17104</v>
      </c>
      <c r="AL560" s="1" t="str">
        <f t="shared" si="249"/>
        <v>Unscented</v>
      </c>
      <c r="AM560" s="1" t="b">
        <v>0</v>
      </c>
      <c r="AN560" s="1" t="b">
        <v>1</v>
      </c>
      <c r="AO560" s="1" t="b">
        <v>0</v>
      </c>
      <c r="AP560" s="5" t="s">
        <v>28</v>
      </c>
      <c r="AQ560" s="5" t="str">
        <f t="shared" si="240"/>
        <v>Light, Medium, Heavy</v>
      </c>
      <c r="AR560" s="1" t="s">
        <v>10</v>
      </c>
      <c r="AS560" s="1" t="str">
        <f t="shared" si="250"/>
        <v>None, Partial</v>
      </c>
      <c r="AT560" s="1" t="str">
        <f t="shared" si="241"/>
        <v>Partial, Full</v>
      </c>
      <c r="AU560" s="1" t="s">
        <v>402</v>
      </c>
      <c r="AV560" s="1" t="str">
        <f t="shared" si="242"/>
        <v>Moist, Wet/Water</v>
      </c>
      <c r="AW560" s="1" t="s">
        <v>12</v>
      </c>
      <c r="AX560" s="1" t="str">
        <f t="shared" si="243"/>
        <v>Acid, Neutral, Alkaline</v>
      </c>
      <c r="AY560" s="1" t="b">
        <v>0</v>
      </c>
      <c r="AZ560" s="1" t="b">
        <v>0</v>
      </c>
      <c r="BA560" s="1" t="b">
        <v>0</v>
      </c>
      <c r="BC560" t="str">
        <f t="shared" si="244"/>
        <v>FALSE</v>
      </c>
      <c r="BE560" t="str">
        <f t="shared" si="245"/>
        <v>FALSE</v>
      </c>
      <c r="BF560" s="1" t="b">
        <v>0</v>
      </c>
      <c r="BG560" s="1" t="b">
        <v>1</v>
      </c>
      <c r="BH560" s="1" t="b">
        <v>0</v>
      </c>
      <c r="BI560" s="1" t="s">
        <v>30</v>
      </c>
      <c r="BJ560" s="1" t="str">
        <f t="shared" si="246"/>
        <v>FALSE</v>
      </c>
      <c r="BL560" t="str">
        <f t="shared" si="247"/>
        <v>FALSE</v>
      </c>
      <c r="BM560" s="1" t="b">
        <v>0</v>
      </c>
      <c r="BN560" s="1" t="b">
        <v>1</v>
      </c>
      <c r="BO560" s="1">
        <f t="shared" si="251"/>
        <v>16</v>
      </c>
      <c r="BP560" s="1" t="s">
        <v>3742</v>
      </c>
      <c r="BQ560" s="1" cm="1">
        <f t="array" ref="BQ560">_xlfn.IFS(BP560="None Known",0, LEN(BP560)&gt;500, 5,LEN(BP560)&gt;400, 4, LEN(BP560)&gt;300, 3, LEN(BP560)&gt;200, 2, LEN(BP560)&gt;1, 1)</f>
        <v>5</v>
      </c>
      <c r="BR560" s="1" t="s">
        <v>3743</v>
      </c>
      <c r="BS560" s="1">
        <v>3</v>
      </c>
      <c r="BT560" s="1" t="s">
        <v>3744</v>
      </c>
      <c r="BU560" s="1">
        <v>2</v>
      </c>
      <c r="BV560" s="1" t="s">
        <v>3745</v>
      </c>
      <c r="BW560" s="1" t="s">
        <v>31</v>
      </c>
      <c r="BX560" s="1"/>
      <c r="BY560" t="str">
        <f>_xlfn.XLOOKUP($B560,Img_lookup!A:A,Img_lookup!B:B, "Not available")</f>
        <v>ee97f08c-66ae-457c-ae5c-07f3620fc261</v>
      </c>
      <c r="BZ560" t="str">
        <f>_xlfn.XLOOKUP($B560,Img_lookup!A:A,Img_lookup!C:C, "Not available")</f>
        <v>J20170810-0019‚ÄîCornus sericea ssp sericea‚ÄîRPBG‚ÄîDxO</v>
      </c>
      <c r="CA560" t="str">
        <f>_xlfn.XLOOKUP($B560,Img_lookup!A:A,Img_lookup!D:D, "Not available")</f>
        <v>John Rusk</v>
      </c>
      <c r="CB560" t="str">
        <f>_xlfn.XLOOKUP($B560,Img_lookup!A:A,Img_lookup!E:E, "https://imgur.com/aT5wafe")</f>
        <v>https://api.openverse.engineering/v1/images/ee97f08c-66ae-457c-ae5c-07f3620fc261/thumb/</v>
      </c>
    </row>
    <row r="561" spans="1:80" ht="13" x14ac:dyDescent="0.15">
      <c r="A561" s="1" t="s">
        <v>128</v>
      </c>
      <c r="B561" s="1" t="s">
        <v>9347</v>
      </c>
      <c r="C561" s="1" t="s">
        <v>9348</v>
      </c>
      <c r="D561" s="1" t="s">
        <v>9349</v>
      </c>
      <c r="E561" s="1" t="s">
        <v>9350</v>
      </c>
      <c r="F561" s="1" t="s">
        <v>17123</v>
      </c>
      <c r="G561" s="1" t="s">
        <v>368</v>
      </c>
      <c r="H561" s="11" t="str">
        <f t="shared" si="253"/>
        <v>Annual/Biennial</v>
      </c>
      <c r="J561" s="1">
        <v>0.30000001199999998</v>
      </c>
      <c r="K561" s="1">
        <v>0.15000000599999999</v>
      </c>
      <c r="L561" t="str" cm="1">
        <f t="array" ref="L561">_xlfn.IFS(J561+K561="", "Unknown", J561+K561&gt;3, "Large", J561+K561&gt;0.5, "Medium", J561+K561&gt;0, "Small")</f>
        <v>Small</v>
      </c>
      <c r="N561" cm="1">
        <f t="array" ref="N561">IF($M561="",INDEX($M$2:$M$2176,MATCH(1,INDEX(($A$2:$A$2176=$A561)*($M$2:$M$2176&lt;&gt;""),0),0)),$M561)</f>
        <v>5</v>
      </c>
      <c r="O561" s="2" t="str">
        <f t="shared" si="248"/>
        <v>Seasonal outdoors</v>
      </c>
      <c r="P561" s="1" t="s">
        <v>9351</v>
      </c>
      <c r="R561" t="str">
        <f t="shared" si="252"/>
        <v>Medium</v>
      </c>
      <c r="T561" s="1"/>
      <c r="U561" s="1"/>
      <c r="V561" s="1" t="s">
        <v>108</v>
      </c>
      <c r="W561" s="6" t="str">
        <f t="shared" si="262"/>
        <v>7</v>
      </c>
      <c r="X561" t="str">
        <f t="shared" si="263"/>
        <v>July</v>
      </c>
      <c r="Y561" s="2" t="str">
        <f t="shared" si="264"/>
        <v>9</v>
      </c>
      <c r="Z561" s="2" t="str">
        <f t="shared" si="265"/>
        <v>September</v>
      </c>
      <c r="AA561" s="1" t="s">
        <v>135</v>
      </c>
      <c r="AB561" s="1" t="str">
        <f>IF(ISNUMBER(SEARCH("-",AA561)),TRIM(LEFT(AA561,FIND("-",AA561)-1)),AA561)</f>
        <v>8</v>
      </c>
      <c r="AC561" s="1" t="str">
        <f>IF(AB561="1", "January", IF(AB561="2", "February", IF(AB561="3", "March", IF(AB561="4", "April", IF(AB561="5", "May", IF(AB561="6", "June", IF(AB561="7", "July", IF(AB561="8", "August", IF(AB561="9", "September", IF(AB561="10", "October", IF(AB561="11", "November", IF(AB561="12", "December", "Other"))))))))))))</f>
        <v>August</v>
      </c>
      <c r="AD561" s="1" t="str">
        <f>IF(ISNUMBER(SEARCH("-",AA561)),TRIM(RIGHT(AA561,LEN(AA561)-SEARCH("-",AA561))),AA561)</f>
        <v>10</v>
      </c>
      <c r="AE561" s="1" t="str">
        <f>IF(AD561="1", "January", IF(AD561="2", "February", IF(AD561="3", "March", IF(AD561="4", "April", IF(AD561="5", "May", IF(AD561="6", "June", IF(AD561="7", "July", IF(AD561="8", "August", IF(AD561="9", "September", IF(AD561="10", "October", IF(AD561="11", "November", IF(AD561="12", "December", "Other"))))))))))))</f>
        <v>October</v>
      </c>
      <c r="AF561" s="1" t="s">
        <v>24333</v>
      </c>
      <c r="AG561" s="1" t="str">
        <f t="shared" si="238"/>
        <v xml:space="preserve">Seed </v>
      </c>
      <c r="AH561" s="2" t="str">
        <f t="shared" si="239"/>
        <v>Sow spring or autumn in situ.</v>
      </c>
      <c r="AI561" s="1" t="s">
        <v>136</v>
      </c>
      <c r="AJ561" s="1" t="s">
        <v>2431</v>
      </c>
      <c r="AK561" s="1" t="s">
        <v>17104</v>
      </c>
      <c r="AL561" s="1" t="str">
        <f t="shared" si="249"/>
        <v>Unscented</v>
      </c>
      <c r="AM561" s="1" t="b">
        <v>0</v>
      </c>
      <c r="AN561" s="1" t="b">
        <v>0</v>
      </c>
      <c r="AO561" s="1" t="b">
        <v>0</v>
      </c>
      <c r="AP561" s="5" t="s">
        <v>28</v>
      </c>
      <c r="AQ561" s="5" t="str">
        <f t="shared" si="240"/>
        <v>Light, Medium, Heavy</v>
      </c>
      <c r="AR561" s="1" t="s">
        <v>10</v>
      </c>
      <c r="AS561" s="1" t="str">
        <f t="shared" si="250"/>
        <v>None, Partial</v>
      </c>
      <c r="AT561" s="1" t="str">
        <f t="shared" si="241"/>
        <v>Partial, Full</v>
      </c>
      <c r="AU561" s="1" t="s">
        <v>29</v>
      </c>
      <c r="AV561" s="1" t="str">
        <f t="shared" si="242"/>
        <v>Moist</v>
      </c>
      <c r="AW561" s="1" t="s">
        <v>12</v>
      </c>
      <c r="AX561" s="1" t="str">
        <f t="shared" si="243"/>
        <v>Acid, Neutral, Alkaline</v>
      </c>
      <c r="AY561" s="1" t="b">
        <v>0</v>
      </c>
      <c r="AZ561" s="1" t="b">
        <v>0</v>
      </c>
      <c r="BA561" s="1" t="b">
        <v>0</v>
      </c>
      <c r="BC561" t="str">
        <f t="shared" si="244"/>
        <v>FALSE</v>
      </c>
      <c r="BE561" t="str">
        <f t="shared" si="245"/>
        <v>FALSE</v>
      </c>
      <c r="BF561" s="1" t="b">
        <v>0</v>
      </c>
      <c r="BG561" s="1" t="b">
        <v>0</v>
      </c>
      <c r="BH561" s="1" t="b">
        <v>0</v>
      </c>
      <c r="BJ561" s="1" t="str">
        <f t="shared" si="246"/>
        <v>FALSE</v>
      </c>
      <c r="BK561" s="1" t="s">
        <v>77</v>
      </c>
      <c r="BL561" t="str">
        <f t="shared" si="247"/>
        <v>TRUE</v>
      </c>
      <c r="BM561" s="1" t="b">
        <v>0</v>
      </c>
      <c r="BN561" s="1" t="b">
        <v>0</v>
      </c>
      <c r="BO561" s="1">
        <f t="shared" si="251"/>
        <v>3</v>
      </c>
      <c r="BP561" s="1" t="s">
        <v>31</v>
      </c>
      <c r="BQ561" s="1" cm="1">
        <f t="array" ref="BQ561">_xlfn.IFS(BP561="None Known",0, LEN(BP561)&gt;500, 5,LEN(BP561)&gt;400, 4, LEN(BP561)&gt;300, 3, LEN(BP561)&gt;200, 2, LEN(BP561)&gt;1, 1)</f>
        <v>0</v>
      </c>
      <c r="BR561" s="1" t="s">
        <v>9352</v>
      </c>
      <c r="BS561" s="1">
        <v>1</v>
      </c>
      <c r="BT561" s="1" t="s">
        <v>31</v>
      </c>
      <c r="BU561" s="1">
        <v>0</v>
      </c>
      <c r="BV561" s="1" t="s">
        <v>9353</v>
      </c>
      <c r="BW561" s="1" t="s">
        <v>31</v>
      </c>
      <c r="BX561" s="1"/>
      <c r="BY561" t="str">
        <f>_xlfn.XLOOKUP($B561,Img_lookup!A:A,Img_lookup!B:B, "Not available")</f>
        <v>aaa44701-b46e-4b6b-8ad5-7a2c1a549186</v>
      </c>
      <c r="BZ561" t="str">
        <f>_xlfn.XLOOKUP($B561,Img_lookup!A:A,Img_lookup!C:C, "Not available")</f>
        <v>Coronopus didymus Llandaff North Old tip July 1971</v>
      </c>
      <c r="CA561" t="str">
        <f>_xlfn.XLOOKUP($B561,Img_lookup!A:A,Img_lookup!D:D, "Not available")</f>
        <v>Mary Gillham Archive Project</v>
      </c>
      <c r="CB561" t="str">
        <f>_xlfn.XLOOKUP($B561,Img_lookup!A:A,Img_lookup!E:E, "https://imgur.com/aT5wafe")</f>
        <v>https://api.openverse.engineering/v1/images/aaa44701-b46e-4b6b-8ad5-7a2c1a549186/thumb/</v>
      </c>
    </row>
    <row r="562" spans="1:80" ht="13" x14ac:dyDescent="0.15">
      <c r="A562" s="1" t="s">
        <v>128</v>
      </c>
      <c r="B562" s="1" t="s">
        <v>129</v>
      </c>
      <c r="C562" s="1" t="s">
        <v>130</v>
      </c>
      <c r="D562" s="1" t="s">
        <v>131</v>
      </c>
      <c r="E562" s="1" t="s">
        <v>132</v>
      </c>
      <c r="F562" s="1" t="s">
        <v>17123</v>
      </c>
      <c r="G562" s="1" t="s">
        <v>368</v>
      </c>
      <c r="H562" s="11" t="str">
        <f t="shared" si="253"/>
        <v>Annual/Biennial</v>
      </c>
      <c r="J562" s="1">
        <v>0.30000001199999998</v>
      </c>
      <c r="L562" t="str" cm="1">
        <f t="array" ref="L562">_xlfn.IFS(J562+K562="", "Unknown", J562+K562&gt;3, "Large", J562+K562&gt;0.5, "Medium", J562+K562&gt;0, "Small")</f>
        <v>Small</v>
      </c>
      <c r="N562" cm="1">
        <f t="array" ref="N562">IF($M562="",INDEX($M$2:$M$2176,MATCH(1,INDEX(($A$2:$A$2176=$A562)*($M$2:$M$2176&lt;&gt;""),0),0)),$M562)</f>
        <v>5</v>
      </c>
      <c r="O562" s="2" t="str">
        <f t="shared" si="248"/>
        <v>Seasonal outdoors</v>
      </c>
      <c r="P562" s="1" t="s">
        <v>133</v>
      </c>
      <c r="R562" t="str">
        <f t="shared" si="252"/>
        <v>Medium</v>
      </c>
      <c r="T562" s="1"/>
      <c r="U562" s="1"/>
      <c r="V562" s="1" t="s">
        <v>134</v>
      </c>
      <c r="W562" s="6" t="str">
        <f t="shared" si="262"/>
        <v>6</v>
      </c>
      <c r="X562" t="str">
        <f t="shared" si="263"/>
        <v>June</v>
      </c>
      <c r="Y562" s="2" t="str">
        <f t="shared" si="264"/>
        <v>9</v>
      </c>
      <c r="Z562" s="2" t="str">
        <f t="shared" si="265"/>
        <v>September</v>
      </c>
      <c r="AA562" s="1" t="s">
        <v>135</v>
      </c>
      <c r="AB562" s="1" t="str">
        <f>IF(ISNUMBER(SEARCH("-",AA562)),TRIM(LEFT(AA562,FIND("-",AA562)-1)),AA562)</f>
        <v>8</v>
      </c>
      <c r="AC562" s="1" t="str">
        <f>IF(AB562="1", "January", IF(AB562="2", "February", IF(AB562="3", "March", IF(AB562="4", "April", IF(AB562="5", "May", IF(AB562="6", "June", IF(AB562="7", "July", IF(AB562="8", "August", IF(AB562="9", "September", IF(AB562="10", "October", IF(AB562="11", "November", IF(AB562="12", "December", "Other"))))))))))))</f>
        <v>August</v>
      </c>
      <c r="AD562" s="1" t="str">
        <f>IF(ISNUMBER(SEARCH("-",AA562)),TRIM(RIGHT(AA562,LEN(AA562)-SEARCH("-",AA562))),AA562)</f>
        <v>10</v>
      </c>
      <c r="AE562" s="1" t="str">
        <f>IF(AD562="1", "January", IF(AD562="2", "February", IF(AD562="3", "March", IF(AD562="4", "April", IF(AD562="5", "May", IF(AD562="6", "June", IF(AD562="7", "July", IF(AD562="8", "August", IF(AD562="9", "September", IF(AD562="10", "October", IF(AD562="11", "November", IF(AD562="12", "December", "Other"))))))))))))</f>
        <v>October</v>
      </c>
      <c r="AF562" s="1" t="s">
        <v>24333</v>
      </c>
      <c r="AG562" s="1" t="str">
        <f t="shared" si="238"/>
        <v xml:space="preserve">Seed </v>
      </c>
      <c r="AH562" s="2" t="str">
        <f t="shared" si="239"/>
        <v>Sow spring or autumn in situ.</v>
      </c>
      <c r="AI562" s="1" t="s">
        <v>136</v>
      </c>
      <c r="AJ562" s="1" t="s">
        <v>23806</v>
      </c>
      <c r="AK562" s="1" t="s">
        <v>17104</v>
      </c>
      <c r="AL562" s="1" t="str">
        <f t="shared" si="249"/>
        <v>Unscented</v>
      </c>
      <c r="AM562" s="1" t="b">
        <v>0</v>
      </c>
      <c r="AN562" s="1" t="b">
        <v>0</v>
      </c>
      <c r="AO562" s="1" t="b">
        <v>0</v>
      </c>
      <c r="AP562" s="5" t="s">
        <v>28</v>
      </c>
      <c r="AQ562" s="5" t="str">
        <f t="shared" si="240"/>
        <v>Light, Medium, Heavy</v>
      </c>
      <c r="AR562" s="1" t="s">
        <v>10</v>
      </c>
      <c r="AS562" s="1" t="str">
        <f t="shared" si="250"/>
        <v>None, Partial</v>
      </c>
      <c r="AT562" s="1" t="str">
        <f t="shared" si="241"/>
        <v>Partial, Full</v>
      </c>
      <c r="AU562" s="1" t="s">
        <v>29</v>
      </c>
      <c r="AV562" s="1" t="str">
        <f t="shared" si="242"/>
        <v>Moist</v>
      </c>
      <c r="AW562" s="1" t="s">
        <v>12</v>
      </c>
      <c r="AX562" s="1" t="str">
        <f t="shared" si="243"/>
        <v>Acid, Neutral, Alkaline</v>
      </c>
      <c r="AY562" s="1" t="b">
        <v>0</v>
      </c>
      <c r="AZ562" s="1" t="b">
        <v>0</v>
      </c>
      <c r="BA562" s="1" t="b">
        <v>0</v>
      </c>
      <c r="BC562" t="str">
        <f t="shared" si="244"/>
        <v>FALSE</v>
      </c>
      <c r="BE562" t="str">
        <f t="shared" si="245"/>
        <v>FALSE</v>
      </c>
      <c r="BF562" s="1" t="b">
        <v>0</v>
      </c>
      <c r="BG562" s="1" t="b">
        <v>0</v>
      </c>
      <c r="BH562" s="1" t="b">
        <v>0</v>
      </c>
      <c r="BJ562" s="1" t="str">
        <f t="shared" si="246"/>
        <v>FALSE</v>
      </c>
      <c r="BK562" s="1" t="s">
        <v>77</v>
      </c>
      <c r="BL562" t="str">
        <f t="shared" si="247"/>
        <v>TRUE</v>
      </c>
      <c r="BM562" s="1" t="b">
        <v>0</v>
      </c>
      <c r="BN562" s="1" t="b">
        <v>0</v>
      </c>
      <c r="BO562" s="1">
        <f t="shared" si="251"/>
        <v>3</v>
      </c>
      <c r="BP562" s="1" t="s">
        <v>31</v>
      </c>
      <c r="BQ562" s="1" cm="1">
        <f t="array" ref="BQ562">_xlfn.IFS(BP562="None Known",0, LEN(BP562)&gt;500, 5,LEN(BP562)&gt;400, 4, LEN(BP562)&gt;300, 3, LEN(BP562)&gt;200, 2, LEN(BP562)&gt;1, 1)</f>
        <v>0</v>
      </c>
      <c r="BR562" s="1" t="s">
        <v>137</v>
      </c>
      <c r="BS562" s="1">
        <v>1</v>
      </c>
      <c r="BT562" s="1" t="s">
        <v>31</v>
      </c>
      <c r="BU562" s="1">
        <v>0</v>
      </c>
      <c r="BV562" s="1" t="s">
        <v>138</v>
      </c>
      <c r="BW562" s="1" t="s">
        <v>31</v>
      </c>
      <c r="BX562" s="1"/>
      <c r="BY562" t="str">
        <f>_xlfn.XLOOKUP($B562,Img_lookup!A:A,Img_lookup!B:B, "Not available")</f>
        <v>280f8eb1-4e94-43a4-9141-1157dad9c36c</v>
      </c>
      <c r="BZ562" t="str">
        <f>_xlfn.XLOOKUP($B562,Img_lookup!A:A,Img_lookup!C:C, "Not available")</f>
        <v>Coronopus squamatus (Forssk.) Asch.</v>
      </c>
      <c r="CA562" t="str">
        <f>_xlfn.XLOOKUP($B562,Img_lookup!A:A,Img_lookup!D:D, "Not available")</f>
        <v>Mohr, C. T. (herbarium)</v>
      </c>
      <c r="CB562" t="str">
        <f>_xlfn.XLOOKUP($B562,Img_lookup!A:A,Img_lookup!E:E, "https://imgur.com/aT5wafe")</f>
        <v>https://api.openverse.engineering/v1/images/280f8eb1-4e94-43a4-9141-1157dad9c36c/thumb/</v>
      </c>
    </row>
    <row r="563" spans="1:80" ht="409.6" x14ac:dyDescent="0.15">
      <c r="A563" s="1" t="s">
        <v>752</v>
      </c>
      <c r="B563" s="1" t="s">
        <v>11718</v>
      </c>
      <c r="C563" s="1" t="s">
        <v>11719</v>
      </c>
      <c r="E563" s="1" t="s">
        <v>11720</v>
      </c>
      <c r="F563" s="1" t="s">
        <v>22</v>
      </c>
      <c r="G563" s="1" t="s">
        <v>22</v>
      </c>
      <c r="H563" s="11" t="str">
        <f t="shared" si="253"/>
        <v>Perennial</v>
      </c>
      <c r="I563" s="1" t="s">
        <v>17108</v>
      </c>
      <c r="J563" s="1">
        <v>1.5</v>
      </c>
      <c r="K563" s="1">
        <v>1.5</v>
      </c>
      <c r="L563" t="str" cm="1">
        <f t="array" ref="L563">_xlfn.IFS(J563+K563="", "Unknown", J563+K563&gt;3, "Large", J563+K563&gt;0.5, "Medium", J563+K563&gt;0, "Small")</f>
        <v>Medium</v>
      </c>
      <c r="M563" s="1">
        <v>9</v>
      </c>
      <c r="N563" cm="1">
        <f t="array" ref="N563">IF($M563="",INDEX($M$2:$M$2176,MATCH(1,INDEX(($A$2:$A$2176=$A563)*($M$2:$M$2176&lt;&gt;""),0),0)),$M563)</f>
        <v>9</v>
      </c>
      <c r="O563" s="2" t="str">
        <f t="shared" si="248"/>
        <v>Grown indoors</v>
      </c>
      <c r="P563" s="1" t="s">
        <v>11721</v>
      </c>
      <c r="R563" t="str">
        <f t="shared" si="252"/>
        <v>Medium</v>
      </c>
      <c r="S563" s="1" t="s">
        <v>24</v>
      </c>
      <c r="T563" s="1" t="str">
        <f>LEFT(S563,FIND("-",S563)-1)</f>
        <v xml:space="preserve">1 </v>
      </c>
      <c r="U563" s="1" t="str">
        <f>RIGHT(S563,FIND("-",S563)-1)</f>
        <v>12</v>
      </c>
      <c r="V563" s="1" t="s">
        <v>272</v>
      </c>
      <c r="W563" s="6" t="str">
        <f t="shared" si="262"/>
        <v>4</v>
      </c>
      <c r="X563" t="str">
        <f t="shared" si="263"/>
        <v>April</v>
      </c>
      <c r="Y563" s="2" t="str">
        <f t="shared" si="264"/>
        <v>6</v>
      </c>
      <c r="Z563" s="2" t="str">
        <f t="shared" si="265"/>
        <v>June</v>
      </c>
      <c r="AF563" s="16" t="s">
        <v>24027</v>
      </c>
      <c r="AG563" s="1" t="str">
        <f t="shared" si="238"/>
        <v xml:space="preserve">Seed </v>
      </c>
      <c r="AH563" s="2" t="str">
        <f t="shared" si="239"/>
        <v>Best sown as soon as it is ripe in a greenhouse. Fresh seed usually germinates in 1 - 3 months at 20�c[164]. Stored seed can be difficult to germinate, leaching with water can help, or perhaps a short burst of fire will initiate germination[260].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shaded frame[200]. Cuttings are generally quite easy to root[260].</v>
      </c>
      <c r="AI563" s="1" t="s">
        <v>11722</v>
      </c>
      <c r="AK563" s="1" t="s">
        <v>17104</v>
      </c>
      <c r="AL563" s="1" t="str">
        <f t="shared" si="249"/>
        <v>Unscented</v>
      </c>
      <c r="AM563" s="1" t="b">
        <v>0</v>
      </c>
      <c r="AN563" s="1" t="b">
        <v>0</v>
      </c>
      <c r="AO563" s="1" t="b">
        <v>0</v>
      </c>
      <c r="AP563" s="5" t="s">
        <v>54</v>
      </c>
      <c r="AQ563" s="5" t="str">
        <f t="shared" si="240"/>
        <v>Light, Medium</v>
      </c>
      <c r="AR563" s="1" t="s">
        <v>30</v>
      </c>
      <c r="AS563" s="1" t="str">
        <f t="shared" si="250"/>
        <v>None</v>
      </c>
      <c r="AT563" s="1" t="str">
        <f t="shared" si="241"/>
        <v>Full</v>
      </c>
      <c r="AU563" s="1" t="s">
        <v>29</v>
      </c>
      <c r="AV563" s="1" t="str">
        <f t="shared" si="242"/>
        <v>Moist</v>
      </c>
      <c r="AW563" s="1" t="s">
        <v>123</v>
      </c>
      <c r="AX563" s="1" t="str">
        <f t="shared" si="243"/>
        <v>Acid, Neutral</v>
      </c>
      <c r="AY563" s="1" t="b">
        <v>1</v>
      </c>
      <c r="AZ563" s="1" t="b">
        <v>0</v>
      </c>
      <c r="BA563" s="1" t="b">
        <v>1</v>
      </c>
      <c r="BB563" s="1" t="s">
        <v>29</v>
      </c>
      <c r="BC563" t="str">
        <f t="shared" si="244"/>
        <v>TRUE</v>
      </c>
      <c r="BE563" t="str">
        <f t="shared" si="245"/>
        <v>FALSE</v>
      </c>
      <c r="BF563" s="1" t="b">
        <v>1</v>
      </c>
      <c r="BG563" s="1" t="b">
        <v>0</v>
      </c>
      <c r="BH563" s="1" t="b">
        <v>0</v>
      </c>
      <c r="BJ563" s="1" t="str">
        <f t="shared" si="246"/>
        <v>FALSE</v>
      </c>
      <c r="BL563" t="str">
        <f t="shared" si="247"/>
        <v>FALSE</v>
      </c>
      <c r="BM563" s="1" t="b">
        <v>0</v>
      </c>
      <c r="BN563" s="1" t="b">
        <v>0</v>
      </c>
      <c r="BO563" s="1">
        <f t="shared" si="251"/>
        <v>3</v>
      </c>
      <c r="BP563" s="1" t="s">
        <v>31</v>
      </c>
      <c r="BQ563" s="1" cm="1">
        <f t="array" ref="BQ563">_xlfn.IFS(BP563="None Known",0, LEN(BP563)&gt;500, 5,LEN(BP563)&gt;400, 4, LEN(BP563)&gt;300, 3, LEN(BP563)&gt;200, 2, LEN(BP563)&gt;1, 1)</f>
        <v>0</v>
      </c>
      <c r="BR563" s="1" t="s">
        <v>11723</v>
      </c>
      <c r="BS563" s="1">
        <v>1</v>
      </c>
      <c r="BT563" s="1" t="s">
        <v>31</v>
      </c>
      <c r="BU563" s="1">
        <v>0</v>
      </c>
      <c r="BW563" s="1" t="s">
        <v>31</v>
      </c>
      <c r="BX563" s="1"/>
      <c r="BY563" t="str">
        <f>_xlfn.XLOOKUP($B563,Img_lookup!A:A,Img_lookup!B:B, "Not available")</f>
        <v>5ec0b5da-7470-4070-9493-a159d06b6f5f</v>
      </c>
      <c r="BZ563" t="str">
        <f>_xlfn.XLOOKUP($B563,Img_lookup!A:A,Img_lookup!C:C, "Not available")</f>
        <v>White correa (Correa alba) illustration from Trait√© des Arbres</v>
      </c>
      <c r="CA563" t="str">
        <f>_xlfn.XLOOKUP($B563,Img_lookup!A:A,Img_lookup!D:D, "Not available")</f>
        <v>Free Public Domain Illustrations by rawpixel</v>
      </c>
      <c r="CB563" t="str">
        <f>_xlfn.XLOOKUP($B563,Img_lookup!A:A,Img_lookup!E:E, "https://imgur.com/aT5wafe")</f>
        <v>https://api.openverse.engineering/v1/images/5ec0b5da-7470-4070-9493-a159d06b6f5f/thumb/</v>
      </c>
    </row>
    <row r="564" spans="1:80" ht="409.6" x14ac:dyDescent="0.15">
      <c r="A564" s="1" t="s">
        <v>6390</v>
      </c>
      <c r="B564" s="1" t="s">
        <v>6464</v>
      </c>
      <c r="D564" s="1" t="s">
        <v>6465</v>
      </c>
      <c r="E564" s="1" t="s">
        <v>1168</v>
      </c>
      <c r="F564" s="1" t="s">
        <v>6</v>
      </c>
      <c r="G564" s="1" t="s">
        <v>6</v>
      </c>
      <c r="H564" s="11" t="str">
        <f t="shared" si="253"/>
        <v>Perennial</v>
      </c>
      <c r="J564" s="1">
        <v>0.15000000599999999</v>
      </c>
      <c r="K564" s="1">
        <v>7.9999998000000003E-2</v>
      </c>
      <c r="L564" t="str" cm="1">
        <f t="array" ref="L564">_xlfn.IFS(J564+K564="", "Unknown", J564+K564&gt;3, "Large", J564+K564&gt;0.5, "Medium", J564+K564&gt;0, "Small")</f>
        <v>Small</v>
      </c>
      <c r="M564" s="1">
        <v>6</v>
      </c>
      <c r="N564" cm="1">
        <f t="array" ref="N564">IF($M564="",INDEX($M$2:$M$2176,MATCH(1,INDEX(($A$2:$A$2176=$A564)*($M$2:$M$2176&lt;&gt;""),0),0)),$M564)</f>
        <v>6</v>
      </c>
      <c r="O564" s="2" t="str">
        <f t="shared" si="248"/>
        <v>Seasonal outdoors</v>
      </c>
      <c r="P564" s="1" t="s">
        <v>6466</v>
      </c>
      <c r="R564" t="str">
        <f t="shared" si="252"/>
        <v>Medium</v>
      </c>
      <c r="S564" s="1" t="s">
        <v>236</v>
      </c>
      <c r="T564" s="1" t="str">
        <f>LEFT(S564,FIND("-",S564)-1)</f>
        <v xml:space="preserve">3 </v>
      </c>
      <c r="U564" s="1" t="str">
        <f>RIGHT(S564,FIND("-",S564)-1)</f>
        <v xml:space="preserve"> 6</v>
      </c>
      <c r="W564" s="1"/>
      <c r="X564" s="1"/>
      <c r="Y564" s="1"/>
      <c r="Z564" s="1"/>
      <c r="AA564" s="1" t="s">
        <v>96</v>
      </c>
      <c r="AB564" s="1" t="str">
        <f>IF(ISNUMBER(SEARCH("-",AA564)),TRIM(LEFT(AA564,FIND("-",AA564)-1)),AA564)</f>
        <v>5</v>
      </c>
      <c r="AC564" s="1" t="str">
        <f>IF(AB564="1", "January", IF(AB564="2", "February", IF(AB564="3", "March", IF(AB564="4", "April", IF(AB564="5", "May", IF(AB564="6", "June", IF(AB564="7", "July", IF(AB564="8", "August", IF(AB564="9", "September", IF(AB564="10", "October", IF(AB564="11", "November", IF(AB564="12", "December", "Other"))))))))))))</f>
        <v>May</v>
      </c>
      <c r="AD564" s="1" t="str">
        <f>IF(ISNUMBER(SEARCH("-",AA564)),TRIM(RIGHT(AA564,LEN(AA564)-SEARCH("-",AA564))),AA564)</f>
        <v>6</v>
      </c>
      <c r="AE564" s="1" t="str">
        <f>IF(AD564="1", "January", IF(AD564="2", "February", IF(AD564="3", "March", IF(AD564="4", "April", IF(AD564="5", "May", IF(AD564="6", "June", IF(AD564="7", "July", IF(AD564="8", "August", IF(AD564="9", "September", IF(AD564="10", "October", IF(AD564="11", "November", IF(AD564="12", "December", "Other"))))))))))))</f>
        <v>June</v>
      </c>
      <c r="AF564" s="16" t="s">
        <v>24028</v>
      </c>
      <c r="AG564" s="1" t="str">
        <f t="shared" si="238"/>
        <v xml:space="preserve">Seed </v>
      </c>
      <c r="AH564" s="2" t="str">
        <f t="shared" si="239"/>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in spring after flowering. Once the plants are dying down, dig up the clump and divide the tubers, planting them out straight into their permanent positions if required.</v>
      </c>
      <c r="AI564" s="1" t="s">
        <v>6467</v>
      </c>
      <c r="AJ564" s="1" t="s">
        <v>26</v>
      </c>
      <c r="AK564" s="1" t="s">
        <v>17104</v>
      </c>
      <c r="AL564" s="1" t="str">
        <f t="shared" si="249"/>
        <v>Unscented</v>
      </c>
      <c r="AM564" s="1" t="b">
        <v>0</v>
      </c>
      <c r="AN564" s="1" t="b">
        <v>1</v>
      </c>
      <c r="AO564" s="1" t="b">
        <v>0</v>
      </c>
      <c r="AP564" s="5" t="s">
        <v>54</v>
      </c>
      <c r="AQ564" s="5" t="str">
        <f t="shared" si="240"/>
        <v>Light, Medium</v>
      </c>
      <c r="AR564" s="1" t="s">
        <v>120</v>
      </c>
      <c r="AS564" s="1" t="str">
        <f t="shared" si="250"/>
        <v>Partial</v>
      </c>
      <c r="AT564" s="1" t="str">
        <f t="shared" si="241"/>
        <v>Partial</v>
      </c>
      <c r="AU564" s="1" t="s">
        <v>29</v>
      </c>
      <c r="AV564" s="1" t="str">
        <f t="shared" si="242"/>
        <v>Moist</v>
      </c>
      <c r="AW564" s="1" t="s">
        <v>12</v>
      </c>
      <c r="AX564" s="1" t="str">
        <f t="shared" si="243"/>
        <v>Acid, Neutral, Alkaline</v>
      </c>
      <c r="AY564" s="1" t="b">
        <v>0</v>
      </c>
      <c r="AZ564" s="1" t="b">
        <v>0</v>
      </c>
      <c r="BA564" s="1" t="b">
        <v>0</v>
      </c>
      <c r="BC564" t="str">
        <f t="shared" si="244"/>
        <v>FALSE</v>
      </c>
      <c r="BE564" t="str">
        <f t="shared" si="245"/>
        <v>FALSE</v>
      </c>
      <c r="BF564" s="1" t="b">
        <v>0</v>
      </c>
      <c r="BG564" s="1" t="b">
        <v>0</v>
      </c>
      <c r="BH564" s="1" t="b">
        <v>0</v>
      </c>
      <c r="BI564" s="1" t="s">
        <v>30</v>
      </c>
      <c r="BJ564" s="1" t="str">
        <f t="shared" si="246"/>
        <v>FALSE</v>
      </c>
      <c r="BK564" s="1" t="s">
        <v>77</v>
      </c>
      <c r="BL564" t="str">
        <f t="shared" si="247"/>
        <v>TRUE</v>
      </c>
      <c r="BM564" s="1" t="b">
        <v>0</v>
      </c>
      <c r="BN564" s="1" t="b">
        <v>0</v>
      </c>
      <c r="BO564" s="1">
        <f t="shared" si="251"/>
        <v>9</v>
      </c>
      <c r="BP564" s="1" t="s">
        <v>31</v>
      </c>
      <c r="BQ564" s="1" cm="1">
        <f t="array" ref="BQ564">_xlfn.IFS(BP564="None Known",0, LEN(BP564)&gt;500, 5,LEN(BP564)&gt;400, 4, LEN(BP564)&gt;300, 3, LEN(BP564)&gt;200, 2, LEN(BP564)&gt;1, 1)</f>
        <v>0</v>
      </c>
      <c r="BR564" s="1" t="s">
        <v>6468</v>
      </c>
      <c r="BS564" s="1">
        <v>2</v>
      </c>
      <c r="BT564" s="1" t="s">
        <v>6469</v>
      </c>
      <c r="BU564" s="1">
        <v>3</v>
      </c>
      <c r="BV564" s="1" t="s">
        <v>431</v>
      </c>
      <c r="BW564" s="1" t="s">
        <v>6470</v>
      </c>
      <c r="BX564" s="1"/>
      <c r="BY564" t="str">
        <f>_xlfn.XLOOKUP($B564,Img_lookup!A:A,Img_lookup!B:B, "Not available")</f>
        <v>777d1185-afdc-4e78-b22f-c51a873df11b</v>
      </c>
      <c r="BZ564" t="str">
        <f>_xlfn.XLOOKUP($B564,Img_lookup!A:A,Img_lookup!C:C, "Not available")</f>
        <v>Corydalis ambigua Cham. &amp; Schltdl.</v>
      </c>
      <c r="CA564" t="str">
        <f>_xlfn.XLOOKUP($B564,Img_lookup!A:A,Img_lookup!D:D, "Not available")</f>
        <v>Maximowicz, --</v>
      </c>
      <c r="CB564" t="str">
        <f>_xlfn.XLOOKUP($B564,Img_lookup!A:A,Img_lookup!E:E, "https://imgur.com/aT5wafe")</f>
        <v>https://api.openverse.engineering/v1/images/777d1185-afdc-4e78-b22f-c51a873df11b/thumb/</v>
      </c>
    </row>
    <row r="565" spans="1:80" ht="13" x14ac:dyDescent="0.15">
      <c r="A565" s="1" t="s">
        <v>6390</v>
      </c>
      <c r="B565" s="1" t="s">
        <v>10672</v>
      </c>
      <c r="E565" s="1" t="s">
        <v>606</v>
      </c>
      <c r="F565" s="1" t="s">
        <v>368</v>
      </c>
      <c r="G565" s="1" t="s">
        <v>368</v>
      </c>
      <c r="H565" s="11" t="str">
        <f t="shared" si="253"/>
        <v>Perennial</v>
      </c>
      <c r="J565" s="1">
        <v>0.30000001199999998</v>
      </c>
      <c r="L565" t="str" cm="1">
        <f t="array" ref="L565">_xlfn.IFS(J565+K565="", "Unknown", J565+K565&gt;3, "Large", J565+K565&gt;0.5, "Medium", J565+K565&gt;0, "Small")</f>
        <v>Small</v>
      </c>
      <c r="N565" cm="1">
        <f t="array" ref="N565">IF($M565="",INDEX($M$2:$M$2176,MATCH(1,INDEX(($A$2:$A$2176=$A565)*($M$2:$M$2176&lt;&gt;""),0),0)),$M565)</f>
        <v>8</v>
      </c>
      <c r="O565" s="2" t="str">
        <f t="shared" si="248"/>
        <v>Grown indoors</v>
      </c>
      <c r="P565" s="1" t="s">
        <v>10673</v>
      </c>
      <c r="R565" t="str">
        <f t="shared" si="252"/>
        <v>Medium</v>
      </c>
      <c r="W565"/>
      <c r="AF565" s="1" t="s">
        <v>24029</v>
      </c>
      <c r="AG565" s="1" t="str">
        <f t="shared" si="238"/>
        <v xml:space="preserve">Seed </v>
      </c>
      <c r="AH565" s="2" t="str">
        <f t="shared" si="239"/>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Seedlings only produce one leaf in their first year of growth[175] and are very prone to damping off[129]. This species is a biennial and probably germinates more easily than the perennial species.</v>
      </c>
      <c r="AI565" s="1" t="s">
        <v>10674</v>
      </c>
      <c r="AJ565" s="1" t="s">
        <v>26</v>
      </c>
      <c r="AK565" s="1" t="s">
        <v>17104</v>
      </c>
      <c r="AL565" s="1" t="str">
        <f t="shared" si="249"/>
        <v>Unscented</v>
      </c>
      <c r="AM565" s="1" t="b">
        <v>0</v>
      </c>
      <c r="AN565" s="1" t="b">
        <v>1</v>
      </c>
      <c r="AO565" s="1" t="b">
        <v>0</v>
      </c>
      <c r="AP565" s="5" t="s">
        <v>54</v>
      </c>
      <c r="AQ565" s="5" t="str">
        <f t="shared" si="240"/>
        <v>Light, Medium</v>
      </c>
      <c r="AR565" s="1" t="s">
        <v>120</v>
      </c>
      <c r="AS565" s="1" t="str">
        <f t="shared" si="250"/>
        <v>Partial</v>
      </c>
      <c r="AT565" s="1" t="str">
        <f t="shared" si="241"/>
        <v>Partial</v>
      </c>
      <c r="AU565" s="1" t="s">
        <v>29</v>
      </c>
      <c r="AV565" s="1" t="str">
        <f t="shared" si="242"/>
        <v>Moist</v>
      </c>
      <c r="AW565" s="1" t="s">
        <v>12</v>
      </c>
      <c r="AX565" s="1" t="str">
        <f t="shared" si="243"/>
        <v>Acid, Neutral, Alkaline</v>
      </c>
      <c r="AY565" s="1" t="b">
        <v>0</v>
      </c>
      <c r="AZ565" s="1" t="b">
        <v>0</v>
      </c>
      <c r="BA565" s="1" t="b">
        <v>0</v>
      </c>
      <c r="BC565" t="str">
        <f t="shared" si="244"/>
        <v>FALSE</v>
      </c>
      <c r="BE565" t="str">
        <f t="shared" si="245"/>
        <v>FALSE</v>
      </c>
      <c r="BF565" s="1" t="b">
        <v>0</v>
      </c>
      <c r="BG565" s="1" t="b">
        <v>0</v>
      </c>
      <c r="BH565" s="1" t="b">
        <v>0</v>
      </c>
      <c r="BJ565" s="1" t="str">
        <f t="shared" si="246"/>
        <v>FALSE</v>
      </c>
      <c r="BL565" t="str">
        <f t="shared" si="247"/>
        <v>FALSE</v>
      </c>
      <c r="BM565" s="1" t="b">
        <v>0</v>
      </c>
      <c r="BN565" s="1" t="b">
        <v>0</v>
      </c>
      <c r="BO565" s="1">
        <f t="shared" si="251"/>
        <v>4</v>
      </c>
      <c r="BP565" s="1" t="s">
        <v>31</v>
      </c>
      <c r="BQ565" s="1" cm="1">
        <f t="array" ref="BQ565">_xlfn.IFS(BP565="None Known",0, LEN(BP565)&gt;500, 5,LEN(BP565)&gt;400, 4, LEN(BP565)&gt;300, 3, LEN(BP565)&gt;200, 2, LEN(BP565)&gt;1, 1)</f>
        <v>0</v>
      </c>
      <c r="BR565" s="1" t="s">
        <v>10675</v>
      </c>
      <c r="BS565" s="1">
        <v>1</v>
      </c>
      <c r="BT565" s="1" t="s">
        <v>10676</v>
      </c>
      <c r="BU565" s="1">
        <v>1</v>
      </c>
      <c r="BV565" s="1" t="s">
        <v>34</v>
      </c>
      <c r="BW565" s="1" t="s">
        <v>6470</v>
      </c>
      <c r="BX565" s="1"/>
      <c r="BY565" t="str">
        <f>_xlfn.XLOOKUP($B565,Img_lookup!A:A,Img_lookup!B:B, "Not available")</f>
        <v>08b56b46-6c25-44d5-b18e-1f62b2b750e9</v>
      </c>
      <c r="BZ565" t="str">
        <f>_xlfn.XLOOKUP($B565,Img_lookup!A:A,Img_lookup!C:C, "Not available")</f>
        <v>Corydalis incisa</v>
      </c>
      <c r="CA565" t="str">
        <f>_xlfn.XLOOKUP($B565,Img_lookup!A:A,Img_lookup!D:D, "Not available")</f>
        <v>houroumono</v>
      </c>
      <c r="CB565" t="str">
        <f>_xlfn.XLOOKUP($B565,Img_lookup!A:A,Img_lookup!E:E, "https://imgur.com/aT5wafe")</f>
        <v>https://api.openverse.engineering/v1/images/08b56b46-6c25-44d5-b18e-1f62b2b750e9/thumb/</v>
      </c>
    </row>
    <row r="566" spans="1:80" ht="409.6" x14ac:dyDescent="0.15">
      <c r="A566" s="1" t="s">
        <v>6390</v>
      </c>
      <c r="B566" s="1" t="s">
        <v>12927</v>
      </c>
      <c r="C566" s="1" t="s">
        <v>12928</v>
      </c>
      <c r="D566" s="1" t="s">
        <v>12929</v>
      </c>
      <c r="E566" s="1" t="s">
        <v>1282</v>
      </c>
      <c r="F566" s="1" t="s">
        <v>6</v>
      </c>
      <c r="G566" s="1" t="s">
        <v>6</v>
      </c>
      <c r="H566" s="11" t="str">
        <f t="shared" si="253"/>
        <v>Perennial</v>
      </c>
      <c r="J566" s="1">
        <v>0.20000000300000001</v>
      </c>
      <c r="K566" s="1">
        <v>0.119999997</v>
      </c>
      <c r="L566" t="str" cm="1">
        <f t="array" ref="L566">_xlfn.IFS(J566+K566="", "Unknown", J566+K566&gt;3, "Large", J566+K566&gt;0.5, "Medium", J566+K566&gt;0, "Small")</f>
        <v>Small</v>
      </c>
      <c r="M566" s="1">
        <v>6</v>
      </c>
      <c r="N566" cm="1">
        <f t="array" ref="N566">IF($M566="",INDEX($M$2:$M$2176,MATCH(1,INDEX(($A$2:$A$2176=$A566)*($M$2:$M$2176&lt;&gt;""),0),0)),$M566)</f>
        <v>6</v>
      </c>
      <c r="O566" s="2" t="str">
        <f t="shared" si="248"/>
        <v>Seasonal outdoors</v>
      </c>
      <c r="P566" s="1" t="s">
        <v>12930</v>
      </c>
      <c r="R566" t="str">
        <f t="shared" si="252"/>
        <v>Medium</v>
      </c>
      <c r="S566" s="1" t="s">
        <v>4374</v>
      </c>
      <c r="T566" s="1" t="str">
        <f>LEFT(S566,FIND("-",S566)-1)</f>
        <v xml:space="preserve">3 </v>
      </c>
      <c r="U566" s="1" t="str">
        <f>RIGHT(S566,FIND("-",S566)-1)</f>
        <v xml:space="preserve"> 7</v>
      </c>
      <c r="V566" s="1" t="s">
        <v>188</v>
      </c>
      <c r="W566" s="6" t="str">
        <f t="shared" ref="W566:W583" si="266">IF(ISNUMBER(SEARCH("-",V566)),TRIM(LEFT(V566,FIND("-",V566)-1)),V566)</f>
        <v>4</v>
      </c>
      <c r="X566" t="str">
        <f t="shared" ref="X566:X572" si="267">IF(W566="1", "January", IF(W566="2", "February", IF(W566="3", "March", IF(W566="4", "April", IF(W566="5", "May", IF(W566="6", "June", IF(W566="7", "July", IF(W566="8", "August", IF(W566="9", "September", IF(W566="10", "October", IF(W566="11", "November", IF(W566="12", "December", "Other"))))))))))))</f>
        <v>April</v>
      </c>
      <c r="Y566" s="2" t="str">
        <f t="shared" ref="Y566:Y572" si="268">IF(ISNUMBER(SEARCH("-",V566)),TRIM(RIGHT(V566,LEN(V566)-SEARCH("-",V566))),V566)</f>
        <v>5</v>
      </c>
      <c r="Z566" s="2" t="str">
        <f t="shared" ref="Z566:Z572" si="269">IF(Y566="1", "January", IF(Y566="2", "February", IF(Y566="3", "March", IF(Y566="4", "April", IF(Y566="5", "May", IF(Y566="6", "June", IF(Y566="7", "July", IF(Y566="8", "August", IF(Y566="9", "September", IF(Y566="10", "October", IF(Y566="11", "November", IF(Y566="12", "December", "Other"))))))))))))</f>
        <v>May</v>
      </c>
      <c r="AA566" s="1" t="s">
        <v>96</v>
      </c>
      <c r="AB566" s="1" t="str">
        <f t="shared" ref="AB566:AB571" si="270">IF(ISNUMBER(SEARCH("-",AA566)),TRIM(LEFT(AA566,FIND("-",AA566)-1)),AA566)</f>
        <v>5</v>
      </c>
      <c r="AC566" s="1" t="str">
        <f t="shared" ref="AC566:AC571" si="271">IF(AB566="1", "January", IF(AB566="2", "February", IF(AB566="3", "March", IF(AB566="4", "April", IF(AB566="5", "May", IF(AB566="6", "June", IF(AB566="7", "July", IF(AB566="8", "August", IF(AB566="9", "September", IF(AB566="10", "October", IF(AB566="11", "November", IF(AB566="12", "December", "Other"))))))))))))</f>
        <v>May</v>
      </c>
      <c r="AD566" s="1" t="str">
        <f t="shared" ref="AD566:AD571" si="272">IF(ISNUMBER(SEARCH("-",AA566)),TRIM(RIGHT(AA566,LEN(AA566)-SEARCH("-",AA566))),AA566)</f>
        <v>6</v>
      </c>
      <c r="AE566" s="1" t="str">
        <f t="shared" ref="AE566:AE571" si="273">IF(AD566="1", "January", IF(AD566="2", "February", IF(AD566="3", "March", IF(AD566="4", "April", IF(AD566="5", "May", IF(AD566="6", "June", IF(AD566="7", "July", IF(AD566="8", "August", IF(AD566="9", "September", IF(AD566="10", "October", IF(AD566="11", "November", IF(AD566="12", "December", "Other"))))))))))))</f>
        <v>June</v>
      </c>
      <c r="AF566" s="16" t="s">
        <v>24030</v>
      </c>
      <c r="AG566" s="1" t="str">
        <f t="shared" si="238"/>
        <v xml:space="preserve">Seed </v>
      </c>
      <c r="AH566" s="2" t="str">
        <f t="shared" si="239"/>
        <v>Best sown as soon as it is ripe, the seed rapidly loses viability if it is allowed to become dry[129]. Surface sow and keep moist, it usually germinates in 1 - 3 months at 15�c[164].  Germinates in spring according to another report[129]. Two months warm, then a cold stratification improves the germination of stored seed[134, 164]. Sow the seed thinly so that the seedlings can be allowed to grow undisturbed in the pot for their first year. Apply liquid feed at intervals during their growing season to ensure they are well fed. The seedlings only produce one leaf in their first year of growth[175] and are very prone to damping off[129]. Divide the seedlings into individual pots once they have become dormant and grow them on in a partially shaded area of a greenhouse for at least another year. Plant them out into their permanent positions when they are dormant.
Division after flowering.</v>
      </c>
      <c r="AI566" s="1" t="s">
        <v>12931</v>
      </c>
      <c r="AJ566" s="1" t="s">
        <v>26</v>
      </c>
      <c r="AK566" s="1" t="s">
        <v>17104</v>
      </c>
      <c r="AL566" s="1" t="str">
        <f t="shared" si="249"/>
        <v>Unscented</v>
      </c>
      <c r="AM566" s="1" t="b">
        <v>0</v>
      </c>
      <c r="AN566" s="1" t="b">
        <v>1</v>
      </c>
      <c r="AO566" s="1" t="b">
        <v>0</v>
      </c>
      <c r="AP566" s="5" t="s">
        <v>54</v>
      </c>
      <c r="AQ566" s="5" t="str">
        <f t="shared" si="240"/>
        <v>Light, Medium</v>
      </c>
      <c r="AR566" s="1" t="s">
        <v>120</v>
      </c>
      <c r="AS566" s="1" t="str">
        <f t="shared" si="250"/>
        <v>Partial</v>
      </c>
      <c r="AT566" s="1" t="str">
        <f t="shared" si="241"/>
        <v>Partial</v>
      </c>
      <c r="AU566" s="1" t="s">
        <v>29</v>
      </c>
      <c r="AV566" s="1" t="str">
        <f t="shared" si="242"/>
        <v>Moist</v>
      </c>
      <c r="AW566" s="1" t="s">
        <v>12</v>
      </c>
      <c r="AX566" s="1" t="str">
        <f t="shared" si="243"/>
        <v>Acid, Neutral, Alkaline</v>
      </c>
      <c r="AY566" s="1" t="b">
        <v>0</v>
      </c>
      <c r="AZ566" s="1" t="b">
        <v>0</v>
      </c>
      <c r="BA566" s="1" t="b">
        <v>0</v>
      </c>
      <c r="BC566" t="str">
        <f t="shared" si="244"/>
        <v>FALSE</v>
      </c>
      <c r="BE566" t="str">
        <f t="shared" si="245"/>
        <v>FALSE</v>
      </c>
      <c r="BF566" s="1" t="b">
        <v>0</v>
      </c>
      <c r="BG566" s="1" t="b">
        <v>0</v>
      </c>
      <c r="BH566" s="1" t="b">
        <v>0</v>
      </c>
      <c r="BI566" s="1" t="s">
        <v>30</v>
      </c>
      <c r="BJ566" s="1" t="str">
        <f t="shared" si="246"/>
        <v>FALSE</v>
      </c>
      <c r="BK566" s="1" t="s">
        <v>77</v>
      </c>
      <c r="BL566" t="str">
        <f t="shared" si="247"/>
        <v>TRUE</v>
      </c>
      <c r="BM566" s="1" t="b">
        <v>0</v>
      </c>
      <c r="BN566" s="1" t="b">
        <v>0</v>
      </c>
      <c r="BO566" s="1">
        <f t="shared" si="251"/>
        <v>6</v>
      </c>
      <c r="BP566" s="1" t="s">
        <v>31</v>
      </c>
      <c r="BQ566" s="1" cm="1">
        <f t="array" ref="BQ566">_xlfn.IFS(BP566="None Known",0, LEN(BP566)&gt;500, 5,LEN(BP566)&gt;400, 4, LEN(BP566)&gt;300, 3, LEN(BP566)&gt;200, 2, LEN(BP566)&gt;1, 1)</f>
        <v>0</v>
      </c>
      <c r="BR566" s="1" t="s">
        <v>12932</v>
      </c>
      <c r="BS566" s="1">
        <v>1</v>
      </c>
      <c r="BT566" s="1" t="s">
        <v>12933</v>
      </c>
      <c r="BU566" s="1">
        <v>3</v>
      </c>
      <c r="BV566" s="1" t="s">
        <v>34</v>
      </c>
      <c r="BW566" s="1" t="s">
        <v>12934</v>
      </c>
      <c r="BX566" s="1"/>
      <c r="BY566" t="str">
        <f>_xlfn.XLOOKUP($B566,Img_lookup!A:A,Img_lookup!B:B, "Not available")</f>
        <v>8f54b81b-2f4f-4962-8b61-14bf7be5c15a</v>
      </c>
      <c r="BZ566" t="str">
        <f>_xlfn.XLOOKUP($B566,Img_lookup!A:A,Img_lookup!C:C, "Not available")</f>
        <v>Common Carder-bee (Bombus pascuorum) on Corydalis solida 1</v>
      </c>
      <c r="CA566" t="str">
        <f>_xlfn.XLOOKUP($B566,Img_lookup!A:A,Img_lookup!D:D, "Not available")</f>
        <v>Tim Kossow</v>
      </c>
      <c r="CB566" t="str">
        <f>_xlfn.XLOOKUP($B566,Img_lookup!A:A,Img_lookup!E:E, "https://imgur.com/aT5wafe")</f>
        <v>https://api.openverse.engineering/v1/images/8f54b81b-2f4f-4962-8b61-14bf7be5c15a/thumb/</v>
      </c>
    </row>
    <row r="567" spans="1:80" ht="409.6" x14ac:dyDescent="0.15">
      <c r="A567" s="1" t="s">
        <v>2929</v>
      </c>
      <c r="B567" s="1" t="s">
        <v>3290</v>
      </c>
      <c r="C567" s="1" t="s">
        <v>3291</v>
      </c>
      <c r="E567" s="1" t="s">
        <v>3292</v>
      </c>
      <c r="F567" s="1" t="s">
        <v>62</v>
      </c>
      <c r="G567" s="1" t="s">
        <v>62</v>
      </c>
      <c r="H567" s="11" t="str">
        <f t="shared" si="253"/>
        <v>Perennial</v>
      </c>
      <c r="I567" s="1" t="s">
        <v>17107</v>
      </c>
      <c r="J567" s="1">
        <v>3</v>
      </c>
      <c r="L567" t="str" cm="1">
        <f t="array" ref="L567">_xlfn.IFS(J567+K567="", "Unknown", J567+K567&gt;3, "Large", J567+K567&gt;0.5, "Medium", J567+K567&gt;0, "Small")</f>
        <v>Medium</v>
      </c>
      <c r="M567" s="1">
        <v>4</v>
      </c>
      <c r="N567" cm="1">
        <f t="array" ref="N567">IF($M567="",INDEX($M$2:$M$2176,MATCH(1,INDEX(($A$2:$A$2176=$A567)*($M$2:$M$2176&lt;&gt;""),0),0)),$M567)</f>
        <v>4</v>
      </c>
      <c r="O567" s="2" t="str">
        <f t="shared" si="248"/>
        <v>Hardy to cold</v>
      </c>
      <c r="P567" s="1" t="s">
        <v>3293</v>
      </c>
      <c r="R567" t="str">
        <f t="shared" si="252"/>
        <v>Medium</v>
      </c>
      <c r="T567" s="1"/>
      <c r="U567" s="1"/>
      <c r="V567" s="1" t="s">
        <v>188</v>
      </c>
      <c r="W567" s="6" t="str">
        <f t="shared" si="266"/>
        <v>4</v>
      </c>
      <c r="X567" t="str">
        <f t="shared" si="267"/>
        <v>April</v>
      </c>
      <c r="Y567" s="2" t="str">
        <f t="shared" si="268"/>
        <v>5</v>
      </c>
      <c r="Z567" s="2" t="str">
        <f t="shared" si="269"/>
        <v>May</v>
      </c>
      <c r="AA567" s="1" t="s">
        <v>109</v>
      </c>
      <c r="AB567" s="1" t="str">
        <f t="shared" si="270"/>
        <v>9</v>
      </c>
      <c r="AC567" s="1" t="str">
        <f t="shared" si="271"/>
        <v>September</v>
      </c>
      <c r="AD567" s="1" t="str">
        <f t="shared" si="272"/>
        <v>10</v>
      </c>
      <c r="AE567" s="1" t="str">
        <f t="shared" si="273"/>
        <v>October</v>
      </c>
      <c r="AF567" s="16" t="s">
        <v>24031</v>
      </c>
      <c r="AG567" s="1" t="str">
        <f t="shared" si="238"/>
        <v xml:space="preserve">Seed </v>
      </c>
      <c r="AH567" s="2" t="str">
        <f t="shared" si="239"/>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I567" s="1" t="s">
        <v>3294</v>
      </c>
      <c r="AJ567" s="1" t="s">
        <v>1</v>
      </c>
      <c r="AK567" s="1" t="s">
        <v>17106</v>
      </c>
      <c r="AL567" s="1" t="str">
        <f t="shared" si="249"/>
        <v>Unscented</v>
      </c>
      <c r="AM567" s="1" t="b">
        <v>0</v>
      </c>
      <c r="AN567" s="1" t="b">
        <v>1</v>
      </c>
      <c r="AO567" s="1" t="b">
        <v>0</v>
      </c>
      <c r="AP567" s="5" t="s">
        <v>28</v>
      </c>
      <c r="AQ567" s="5" t="str">
        <f t="shared" si="240"/>
        <v>Light, Medium, Heavy</v>
      </c>
      <c r="AR567" s="1" t="s">
        <v>10</v>
      </c>
      <c r="AS567" s="1" t="str">
        <f t="shared" si="250"/>
        <v>None, Partial</v>
      </c>
      <c r="AT567" s="1" t="str">
        <f t="shared" si="241"/>
        <v>Partial, Full</v>
      </c>
      <c r="AU567" s="1" t="s">
        <v>29</v>
      </c>
      <c r="AV567" s="1" t="str">
        <f t="shared" si="242"/>
        <v>Moist</v>
      </c>
      <c r="AW567" s="1" t="s">
        <v>12</v>
      </c>
      <c r="AX567" s="1" t="str">
        <f t="shared" si="243"/>
        <v>Acid, Neutral, Alkaline</v>
      </c>
      <c r="AY567" s="1" t="b">
        <v>0</v>
      </c>
      <c r="AZ567" s="1" t="b">
        <v>1</v>
      </c>
      <c r="BA567" s="1" t="b">
        <v>0</v>
      </c>
      <c r="BB567" s="1" t="s">
        <v>275</v>
      </c>
      <c r="BC567" t="str">
        <f t="shared" si="244"/>
        <v>TRUE</v>
      </c>
      <c r="BE567" t="str">
        <f t="shared" si="245"/>
        <v>FALSE</v>
      </c>
      <c r="BF567" s="1" t="b">
        <v>0</v>
      </c>
      <c r="BG567" s="1" t="b">
        <v>0</v>
      </c>
      <c r="BH567" s="1" t="b">
        <v>0</v>
      </c>
      <c r="BJ567" s="1" t="str">
        <f t="shared" si="246"/>
        <v>FALSE</v>
      </c>
      <c r="BK567" s="1" t="s">
        <v>77</v>
      </c>
      <c r="BL567" t="str">
        <f t="shared" si="247"/>
        <v>TRUE</v>
      </c>
      <c r="BM567" s="1" t="b">
        <v>0</v>
      </c>
      <c r="BN567" s="1" t="b">
        <v>0</v>
      </c>
      <c r="BO567" s="1">
        <f t="shared" si="251"/>
        <v>11</v>
      </c>
      <c r="BP567" s="1" t="s">
        <v>3295</v>
      </c>
      <c r="BQ567" s="1" cm="1">
        <f t="array" ref="BQ567">_xlfn.IFS(BP567="None Known",0, LEN(BP567)&gt;500, 5,LEN(BP567)&gt;400, 4, LEN(BP567)&gt;300, 3, LEN(BP567)&gt;200, 2, LEN(BP567)&gt;1, 1)</f>
        <v>1</v>
      </c>
      <c r="BR567" s="16" t="s">
        <v>24867</v>
      </c>
      <c r="BS567" s="1">
        <v>3</v>
      </c>
      <c r="BT567" s="1" t="s">
        <v>3296</v>
      </c>
      <c r="BU567" s="1">
        <v>1</v>
      </c>
      <c r="BV567" s="1" t="s">
        <v>150</v>
      </c>
      <c r="BW567" s="1" t="s">
        <v>31</v>
      </c>
      <c r="BX567" s="1"/>
      <c r="BY567" t="str">
        <f>_xlfn.XLOOKUP($B567,Img_lookup!A:A,Img_lookup!B:B, "Not available")</f>
        <v>8ff96805-c687-4609-a0ac-552c12c3e20f</v>
      </c>
      <c r="BZ567" t="str">
        <f>_xlfn.XLOOKUP($B567,Img_lookup!A:A,Img_lookup!C:C, "Not available")</f>
        <v>Corylus americana 3-eheep</v>
      </c>
      <c r="CA567" t="str">
        <f>_xlfn.XLOOKUP($B567,Img_lookup!A:A,Img_lookup!D:D, "Not available")</f>
        <v>Superior National Forest</v>
      </c>
      <c r="CB567" t="str">
        <f>_xlfn.XLOOKUP($B567,Img_lookup!A:A,Img_lookup!E:E, "https://imgur.com/aT5wafe")</f>
        <v>https://api.openverse.engineering/v1/images/8ff96805-c687-4609-a0ac-552c12c3e20f/thumb/</v>
      </c>
    </row>
    <row r="568" spans="1:80" ht="409.6" x14ac:dyDescent="0.15">
      <c r="A568" s="1" t="s">
        <v>2929</v>
      </c>
      <c r="B568" s="1" t="s">
        <v>7571</v>
      </c>
      <c r="C568" s="1" t="s">
        <v>7572</v>
      </c>
      <c r="E568" s="1" t="s">
        <v>7573</v>
      </c>
      <c r="F568" s="1" t="s">
        <v>62</v>
      </c>
      <c r="G568" s="1" t="s">
        <v>62</v>
      </c>
      <c r="H568" s="11" t="str">
        <f t="shared" si="253"/>
        <v>Perennial</v>
      </c>
      <c r="I568" s="1" t="s">
        <v>17107</v>
      </c>
      <c r="J568" s="1">
        <v>6</v>
      </c>
      <c r="K568" s="1">
        <v>3</v>
      </c>
      <c r="L568" t="str" cm="1">
        <f t="array" ref="L568">_xlfn.IFS(J568+K568="", "Unknown", J568+K568&gt;3, "Large", J568+K568&gt;0.5, "Medium", J568+K568&gt;0, "Small")</f>
        <v>Large</v>
      </c>
      <c r="M568" s="1">
        <v>4</v>
      </c>
      <c r="N568" cm="1">
        <f t="array" ref="N568">IF($M568="",INDEX($M$2:$M$2176,MATCH(1,INDEX(($A$2:$A$2176=$A568)*($M$2:$M$2176&lt;&gt;""),0),0)),$M568)</f>
        <v>4</v>
      </c>
      <c r="O568" s="2" t="str">
        <f t="shared" si="248"/>
        <v>Hardy to cold</v>
      </c>
      <c r="P568" s="1" t="s">
        <v>7574</v>
      </c>
      <c r="Q568" s="1" t="s">
        <v>17110</v>
      </c>
      <c r="R568" t="str">
        <f t="shared" si="252"/>
        <v>Medium</v>
      </c>
      <c r="T568" s="1"/>
      <c r="U568" s="1"/>
      <c r="V568" s="1" t="s">
        <v>6748</v>
      </c>
      <c r="W568" s="6" t="str">
        <f t="shared" si="266"/>
        <v>1</v>
      </c>
      <c r="X568" t="str">
        <f t="shared" si="267"/>
        <v>January</v>
      </c>
      <c r="Y568" s="2" t="str">
        <f t="shared" si="268"/>
        <v>4</v>
      </c>
      <c r="Z568" s="2" t="str">
        <f t="shared" si="269"/>
        <v>April</v>
      </c>
      <c r="AA568" s="1" t="s">
        <v>109</v>
      </c>
      <c r="AB568" s="1" t="str">
        <f t="shared" si="270"/>
        <v>9</v>
      </c>
      <c r="AC568" s="1" t="str">
        <f t="shared" si="271"/>
        <v>September</v>
      </c>
      <c r="AD568" s="1" t="str">
        <f t="shared" si="272"/>
        <v>10</v>
      </c>
      <c r="AE568" s="1" t="str">
        <f t="shared" si="273"/>
        <v>October</v>
      </c>
      <c r="AF568" s="16" t="s">
        <v>24031</v>
      </c>
      <c r="AG568" s="1" t="str">
        <f t="shared" si="238"/>
        <v xml:space="preserve">Seed </v>
      </c>
      <c r="AH568" s="2" t="str">
        <f t="shared" si="239"/>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I568" s="1" t="s">
        <v>7575</v>
      </c>
      <c r="AJ568" s="1" t="s">
        <v>1</v>
      </c>
      <c r="AK568" s="1" t="s">
        <v>17106</v>
      </c>
      <c r="AL568" s="1" t="str">
        <f t="shared" si="249"/>
        <v>Unscented</v>
      </c>
      <c r="AM568" s="1" t="b">
        <v>0</v>
      </c>
      <c r="AN568" s="1" t="b">
        <v>1</v>
      </c>
      <c r="AO568" s="1" t="b">
        <v>0</v>
      </c>
      <c r="AP568" s="5" t="s">
        <v>28</v>
      </c>
      <c r="AQ568" s="5" t="str">
        <f t="shared" si="240"/>
        <v>Light, Medium, Heavy</v>
      </c>
      <c r="AR568" s="1" t="s">
        <v>10</v>
      </c>
      <c r="AS568" s="1" t="str">
        <f t="shared" si="250"/>
        <v>None, Partial</v>
      </c>
      <c r="AT568" s="1" t="str">
        <f t="shared" si="241"/>
        <v>Partial, Full</v>
      </c>
      <c r="AU568" s="1" t="s">
        <v>29</v>
      </c>
      <c r="AV568" s="1" t="str">
        <f t="shared" si="242"/>
        <v>Moist</v>
      </c>
      <c r="AW568" s="1" t="s">
        <v>12</v>
      </c>
      <c r="AX568" s="1" t="str">
        <f t="shared" si="243"/>
        <v>Acid, Neutral, Alkaline</v>
      </c>
      <c r="AY568" s="1" t="b">
        <v>1</v>
      </c>
      <c r="AZ568" s="1" t="b">
        <v>1</v>
      </c>
      <c r="BA568" s="1" t="b">
        <v>0</v>
      </c>
      <c r="BB568" s="1" t="s">
        <v>275</v>
      </c>
      <c r="BC568" t="str">
        <f t="shared" si="244"/>
        <v>TRUE</v>
      </c>
      <c r="BE568" t="str">
        <f t="shared" si="245"/>
        <v>FALSE</v>
      </c>
      <c r="BF568" s="1" t="b">
        <v>0</v>
      </c>
      <c r="BG568" s="1" t="b">
        <v>0</v>
      </c>
      <c r="BH568" s="1" t="b">
        <v>0</v>
      </c>
      <c r="BI568" s="1" t="s">
        <v>77</v>
      </c>
      <c r="BJ568" s="1" t="str">
        <f t="shared" si="246"/>
        <v>TRUE</v>
      </c>
      <c r="BK568" s="1" t="s">
        <v>77</v>
      </c>
      <c r="BL568" t="str">
        <f t="shared" si="247"/>
        <v>TRUE</v>
      </c>
      <c r="BM568" s="1" t="b">
        <v>0</v>
      </c>
      <c r="BN568" s="1" t="b">
        <v>1</v>
      </c>
      <c r="BO568" s="1">
        <f t="shared" si="251"/>
        <v>22</v>
      </c>
      <c r="BP568" s="1" t="s">
        <v>7576</v>
      </c>
      <c r="BQ568" s="1" cm="1">
        <f t="array" ref="BQ568">_xlfn.IFS(BP568="None Known",0, LEN(BP568)&gt;500, 5,LEN(BP568)&gt;400, 4, LEN(BP568)&gt;300, 3, LEN(BP568)&gt;200, 2, LEN(BP568)&gt;1, 1)</f>
        <v>5</v>
      </c>
      <c r="BR568" s="16" t="s">
        <v>24868</v>
      </c>
      <c r="BS568" s="1">
        <v>5</v>
      </c>
      <c r="BT568" s="1" t="s">
        <v>7577</v>
      </c>
      <c r="BU568" s="1">
        <v>2</v>
      </c>
      <c r="BV568" s="1" t="s">
        <v>3476</v>
      </c>
      <c r="BW568" s="1" t="s">
        <v>31</v>
      </c>
      <c r="BX568" s="1"/>
      <c r="BY568" t="str">
        <f>_xlfn.XLOOKUP($B568,Img_lookup!A:A,Img_lookup!B:B, "Not available")</f>
        <v>dde97c3c-4b30-4603-802c-02fbced05d84</v>
      </c>
      <c r="BZ568" t="str">
        <f>_xlfn.XLOOKUP($B568,Img_lookup!A:A,Img_lookup!C:C, "Not available")</f>
        <v>Hazelnut. Corylus avellana. Engraving on copperplate.</v>
      </c>
      <c r="CA568" t="str">
        <f>_xlfn.XLOOKUP($B568,Img_lookup!A:A,Img_lookup!D:D, "Not available")</f>
        <v>Swallowtail Garden Seeds</v>
      </c>
      <c r="CB568" t="str">
        <f>_xlfn.XLOOKUP($B568,Img_lookup!A:A,Img_lookup!E:E, "https://imgur.com/aT5wafe")</f>
        <v>https://api.openverse.engineering/v1/images/dde97c3c-4b30-4603-802c-02fbced05d84/thumb/</v>
      </c>
    </row>
    <row r="569" spans="1:80" ht="409.6" x14ac:dyDescent="0.15">
      <c r="A569" s="1" t="s">
        <v>2929</v>
      </c>
      <c r="B569" s="1" t="s">
        <v>11420</v>
      </c>
      <c r="C569" s="1" t="s">
        <v>11421</v>
      </c>
      <c r="E569" s="1" t="s">
        <v>11005</v>
      </c>
      <c r="F569" s="1" t="s">
        <v>62</v>
      </c>
      <c r="G569" s="1" t="s">
        <v>62</v>
      </c>
      <c r="H569" s="11" t="str">
        <f t="shared" si="253"/>
        <v>Perennial</v>
      </c>
      <c r="I569" s="1" t="s">
        <v>17107</v>
      </c>
      <c r="J569" s="1">
        <v>7</v>
      </c>
      <c r="L569" t="str" cm="1">
        <f t="array" ref="L569">_xlfn.IFS(J569+K569="", "Unknown", J569+K569&gt;3, "Large", J569+K569&gt;0.5, "Medium", J569+K569&gt;0, "Small")</f>
        <v>Large</v>
      </c>
      <c r="M569" s="1">
        <v>5</v>
      </c>
      <c r="N569" cm="1">
        <f t="array" ref="N569">IF($M569="",INDEX($M$2:$M$2176,MATCH(1,INDEX(($A$2:$A$2176=$A569)*($M$2:$M$2176&lt;&gt;""),0),0)),$M569)</f>
        <v>5</v>
      </c>
      <c r="O569" s="2" t="str">
        <f t="shared" si="248"/>
        <v>Seasonal outdoors</v>
      </c>
      <c r="P569" s="1" t="s">
        <v>11422</v>
      </c>
      <c r="R569" t="str">
        <f t="shared" si="252"/>
        <v>Medium</v>
      </c>
      <c r="T569" s="1"/>
      <c r="U569" s="1"/>
      <c r="V569" s="1" t="s">
        <v>188</v>
      </c>
      <c r="W569" s="6" t="str">
        <f t="shared" si="266"/>
        <v>4</v>
      </c>
      <c r="X569" t="str">
        <f t="shared" si="267"/>
        <v>April</v>
      </c>
      <c r="Y569" s="2" t="str">
        <f t="shared" si="268"/>
        <v>5</v>
      </c>
      <c r="Z569" s="2" t="str">
        <f t="shared" si="269"/>
        <v>May</v>
      </c>
      <c r="AA569" s="1" t="s">
        <v>109</v>
      </c>
      <c r="AB569" s="1" t="str">
        <f t="shared" si="270"/>
        <v>9</v>
      </c>
      <c r="AC569" s="1" t="str">
        <f t="shared" si="271"/>
        <v>September</v>
      </c>
      <c r="AD569" s="1" t="str">
        <f t="shared" si="272"/>
        <v>10</v>
      </c>
      <c r="AE569" s="1" t="str">
        <f t="shared" si="273"/>
        <v>October</v>
      </c>
      <c r="AF569" s="16" t="s">
        <v>24031</v>
      </c>
      <c r="AG569" s="1" t="str">
        <f t="shared" si="238"/>
        <v xml:space="preserve">Seed </v>
      </c>
      <c r="AH569" s="2" t="str">
        <f t="shared" si="239"/>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I569" s="1" t="s">
        <v>11423</v>
      </c>
      <c r="AJ569" s="1" t="s">
        <v>1</v>
      </c>
      <c r="AK569" s="1" t="s">
        <v>17106</v>
      </c>
      <c r="AL569" s="1" t="str">
        <f t="shared" si="249"/>
        <v>Unscented</v>
      </c>
      <c r="AM569" s="1" t="b">
        <v>0</v>
      </c>
      <c r="AN569" s="1" t="b">
        <v>1</v>
      </c>
      <c r="AO569" s="1" t="b">
        <v>0</v>
      </c>
      <c r="AP569" s="5" t="s">
        <v>28</v>
      </c>
      <c r="AQ569" s="5" t="str">
        <f t="shared" si="240"/>
        <v>Light, Medium, Heavy</v>
      </c>
      <c r="AR569" s="1" t="s">
        <v>10</v>
      </c>
      <c r="AS569" s="1" t="str">
        <f t="shared" si="250"/>
        <v>None, Partial</v>
      </c>
      <c r="AT569" s="1" t="str">
        <f t="shared" si="241"/>
        <v>Partial, Full</v>
      </c>
      <c r="AU569" s="1" t="s">
        <v>29</v>
      </c>
      <c r="AV569" s="1" t="str">
        <f t="shared" si="242"/>
        <v>Moist</v>
      </c>
      <c r="AW569" s="1" t="s">
        <v>12</v>
      </c>
      <c r="AX569" s="1" t="str">
        <f t="shared" si="243"/>
        <v>Acid, Neutral, Alkaline</v>
      </c>
      <c r="AY569" s="1" t="b">
        <v>0</v>
      </c>
      <c r="AZ569" s="1" t="b">
        <v>1</v>
      </c>
      <c r="BA569" s="1" t="b">
        <v>0</v>
      </c>
      <c r="BB569" s="1" t="s">
        <v>275</v>
      </c>
      <c r="BC569" t="str">
        <f t="shared" si="244"/>
        <v>TRUE</v>
      </c>
      <c r="BE569" t="str">
        <f t="shared" si="245"/>
        <v>FALSE</v>
      </c>
      <c r="BF569" s="1" t="b">
        <v>0</v>
      </c>
      <c r="BG569" s="1" t="b">
        <v>0</v>
      </c>
      <c r="BH569" s="1" t="b">
        <v>0</v>
      </c>
      <c r="BJ569" s="1" t="str">
        <f t="shared" si="246"/>
        <v>FALSE</v>
      </c>
      <c r="BK569" s="1" t="s">
        <v>77</v>
      </c>
      <c r="BL569" t="str">
        <f t="shared" si="247"/>
        <v>TRUE</v>
      </c>
      <c r="BM569" s="1" t="b">
        <v>0</v>
      </c>
      <c r="BN569" s="1" t="b">
        <v>0</v>
      </c>
      <c r="BO569" s="1">
        <f t="shared" si="251"/>
        <v>7</v>
      </c>
      <c r="BP569" s="1" t="s">
        <v>31</v>
      </c>
      <c r="BQ569" s="1" cm="1">
        <f t="array" ref="BQ569">_xlfn.IFS(BP569="None Known",0, LEN(BP569)&gt;500, 5,LEN(BP569)&gt;400, 4, LEN(BP569)&gt;300, 3, LEN(BP569)&gt;200, 2, LEN(BP569)&gt;1, 1)</f>
        <v>0</v>
      </c>
      <c r="BR569" s="16" t="s">
        <v>24869</v>
      </c>
      <c r="BS569" s="1">
        <v>2</v>
      </c>
      <c r="BT569" s="1" t="s">
        <v>11424</v>
      </c>
      <c r="BU569" s="1">
        <v>1</v>
      </c>
      <c r="BV569" s="1" t="s">
        <v>11425</v>
      </c>
      <c r="BW569" s="1" t="s">
        <v>31</v>
      </c>
      <c r="BX569" s="1"/>
      <c r="BY569" t="str">
        <f>_xlfn.XLOOKUP($B569,Img_lookup!A:A,Img_lookup!B:B, "Not available")</f>
        <v>3a8046f1-1978-44b0-acbc-ded75895e8c2</v>
      </c>
      <c r="BZ569" t="str">
        <f>_xlfn.XLOOKUP($B569,Img_lookup!A:A,Img_lookup!C:C, "Not available")</f>
        <v>Corylus heterophylla Fisch. ex Trautv.</v>
      </c>
      <c r="CA569" t="str">
        <f>_xlfn.XLOOKUP($B569,Img_lookup!A:A,Img_lookup!D:D, "Not available")</f>
        <v>J. Matsumura</v>
      </c>
      <c r="CB569" t="str">
        <f>_xlfn.XLOOKUP($B569,Img_lookup!A:A,Img_lookup!E:E, "https://imgur.com/aT5wafe")</f>
        <v>https://api.openverse.engineering/v1/images/3a8046f1-1978-44b0-acbc-ded75895e8c2/thumb/</v>
      </c>
    </row>
    <row r="570" spans="1:80" ht="409.6" x14ac:dyDescent="0.15">
      <c r="A570" s="1" t="s">
        <v>2929</v>
      </c>
      <c r="B570" s="1" t="s">
        <v>6729</v>
      </c>
      <c r="D570" s="1" t="s">
        <v>6730</v>
      </c>
      <c r="E570" s="1" t="s">
        <v>6731</v>
      </c>
      <c r="F570" s="1" t="s">
        <v>22</v>
      </c>
      <c r="G570" s="1" t="s">
        <v>22</v>
      </c>
      <c r="H570" s="11" t="str">
        <f t="shared" si="253"/>
        <v>Perennial</v>
      </c>
      <c r="I570" s="1" t="s">
        <v>17107</v>
      </c>
      <c r="J570" s="1">
        <v>4.5</v>
      </c>
      <c r="L570" t="str" cm="1">
        <f t="array" ref="L570">_xlfn.IFS(J570+K570="", "Unknown", J570+K570&gt;3, "Large", J570+K570&gt;0.5, "Medium", J570+K570&gt;0, "Small")</f>
        <v>Large</v>
      </c>
      <c r="M570" s="1">
        <v>6</v>
      </c>
      <c r="N570" cm="1">
        <f t="array" ref="N570">IF($M570="",INDEX($M$2:$M$2176,MATCH(1,INDEX(($A$2:$A$2176=$A570)*($M$2:$M$2176&lt;&gt;""),0),0)),$M570)</f>
        <v>6</v>
      </c>
      <c r="O570" s="2" t="str">
        <f t="shared" si="248"/>
        <v>Seasonal outdoors</v>
      </c>
      <c r="P570" s="1" t="s">
        <v>6732</v>
      </c>
      <c r="R570" t="str">
        <f t="shared" si="252"/>
        <v>Medium</v>
      </c>
      <c r="T570" s="1"/>
      <c r="U570" s="1"/>
      <c r="V570" s="1" t="s">
        <v>188</v>
      </c>
      <c r="W570" s="6" t="str">
        <f t="shared" si="266"/>
        <v>4</v>
      </c>
      <c r="X570" t="str">
        <f t="shared" si="267"/>
        <v>April</v>
      </c>
      <c r="Y570" s="2" t="str">
        <f t="shared" si="268"/>
        <v>5</v>
      </c>
      <c r="Z570" s="2" t="str">
        <f t="shared" si="269"/>
        <v>May</v>
      </c>
      <c r="AA570" s="1" t="s">
        <v>109</v>
      </c>
      <c r="AB570" s="1" t="str">
        <f t="shared" si="270"/>
        <v>9</v>
      </c>
      <c r="AC570" s="1" t="str">
        <f t="shared" si="271"/>
        <v>September</v>
      </c>
      <c r="AD570" s="1" t="str">
        <f t="shared" si="272"/>
        <v>10</v>
      </c>
      <c r="AE570" s="1" t="str">
        <f t="shared" si="273"/>
        <v>October</v>
      </c>
      <c r="AF570" s="16" t="s">
        <v>24031</v>
      </c>
      <c r="AG570" s="1" t="str">
        <f t="shared" si="238"/>
        <v xml:space="preserve">Seed </v>
      </c>
      <c r="AH570" s="2" t="str">
        <f t="shared" si="239"/>
        <v>Best sown as soon as it is harvested in autumn in a cold frame[164]. Germinates in late winter or spring. Stored seed should be pre-soaked in warm water for 48 hours and then given 2 weeks warm followed by 3 - 4 months cold stratification[164]. Germinates in 1 - 6 months at 20�c[164]. When large enough to handle, prick the seedlings out into individual pots and grow them on in a cold frame or sheltered place outdoors for their first winter. Plant them out into their permanent positions in late spring or early summer[K].
Layering in autumn. Easy, it takes about 6 months[78, 200].
Division of suckers in early spring. Very easy, they can be planted out straight into their permanent positions.</v>
      </c>
      <c r="AI570" s="1" t="s">
        <v>6733</v>
      </c>
      <c r="AJ570" s="1" t="s">
        <v>1</v>
      </c>
      <c r="AK570" s="1" t="s">
        <v>17106</v>
      </c>
      <c r="AL570" s="1" t="str">
        <f t="shared" si="249"/>
        <v>Unscented</v>
      </c>
      <c r="AM570" s="1" t="b">
        <v>0</v>
      </c>
      <c r="AN570" s="1" t="b">
        <v>1</v>
      </c>
      <c r="AO570" s="1" t="b">
        <v>0</v>
      </c>
      <c r="AP570" s="5" t="s">
        <v>28</v>
      </c>
      <c r="AQ570" s="5" t="str">
        <f t="shared" si="240"/>
        <v>Light, Medium, Heavy</v>
      </c>
      <c r="AR570" s="1" t="s">
        <v>10</v>
      </c>
      <c r="AS570" s="1" t="str">
        <f t="shared" si="250"/>
        <v>None, Partial</v>
      </c>
      <c r="AT570" s="1" t="str">
        <f t="shared" si="241"/>
        <v>Partial, Full</v>
      </c>
      <c r="AU570" s="1" t="s">
        <v>29</v>
      </c>
      <c r="AV570" s="1" t="str">
        <f t="shared" si="242"/>
        <v>Moist</v>
      </c>
      <c r="AW570" s="1" t="s">
        <v>12</v>
      </c>
      <c r="AX570" s="1" t="str">
        <f t="shared" si="243"/>
        <v>Acid, Neutral, Alkaline</v>
      </c>
      <c r="AY570" s="1" t="b">
        <v>0</v>
      </c>
      <c r="AZ570" s="1" t="b">
        <v>1</v>
      </c>
      <c r="BA570" s="1" t="b">
        <v>0</v>
      </c>
      <c r="BB570" s="1" t="s">
        <v>275</v>
      </c>
      <c r="BC570" t="str">
        <f t="shared" si="244"/>
        <v>TRUE</v>
      </c>
      <c r="BE570" t="str">
        <f t="shared" si="245"/>
        <v>FALSE</v>
      </c>
      <c r="BF570" s="1" t="b">
        <v>0</v>
      </c>
      <c r="BG570" s="1" t="b">
        <v>0</v>
      </c>
      <c r="BH570" s="1" t="b">
        <v>0</v>
      </c>
      <c r="BJ570" s="1" t="str">
        <f t="shared" si="246"/>
        <v>FALSE</v>
      </c>
      <c r="BK570" s="1" t="s">
        <v>77</v>
      </c>
      <c r="BL570" t="str">
        <f t="shared" si="247"/>
        <v>TRUE</v>
      </c>
      <c r="BM570" s="1" t="b">
        <v>0</v>
      </c>
      <c r="BN570" s="1" t="b">
        <v>0</v>
      </c>
      <c r="BO570" s="1">
        <f t="shared" si="251"/>
        <v>9</v>
      </c>
      <c r="BP570" s="1" t="s">
        <v>31</v>
      </c>
      <c r="BQ570" s="1" cm="1">
        <f t="array" ref="BQ570">_xlfn.IFS(BP570="None Known",0, LEN(BP570)&gt;500, 5,LEN(BP570)&gt;400, 4, LEN(BP570)&gt;300, 3, LEN(BP570)&gt;200, 2, LEN(BP570)&gt;1, 1)</f>
        <v>0</v>
      </c>
      <c r="BR570" s="16" t="s">
        <v>24870</v>
      </c>
      <c r="BS570" s="1">
        <v>3</v>
      </c>
      <c r="BT570" s="1" t="s">
        <v>31</v>
      </c>
      <c r="BU570" s="1">
        <v>0</v>
      </c>
      <c r="BV570" s="1" t="s">
        <v>34</v>
      </c>
      <c r="BW570" s="1" t="s">
        <v>31</v>
      </c>
      <c r="BX570" s="1"/>
      <c r="BY570" t="str">
        <f>_xlfn.XLOOKUP($B570,Img_lookup!A:A,Img_lookup!B:B, "Not available")</f>
        <v>Not available</v>
      </c>
      <c r="BZ570" t="str">
        <f>_xlfn.XLOOKUP($B570,Img_lookup!A:A,Img_lookup!C:C, "Not available")</f>
        <v>Not available</v>
      </c>
      <c r="CA570" t="str">
        <f>_xlfn.XLOOKUP($B570,Img_lookup!A:A,Img_lookup!D:D, "Not available")</f>
        <v>Not available</v>
      </c>
      <c r="CB570" t="str">
        <f>_xlfn.XLOOKUP($B570,Img_lookup!A:A,Img_lookup!E:E, "https://imgur.com/aT5wafe")</f>
        <v>https://imgur.com/aT5wafe</v>
      </c>
    </row>
    <row r="571" spans="1:80" ht="409.6" x14ac:dyDescent="0.15">
      <c r="A571" s="1" t="s">
        <v>1998</v>
      </c>
      <c r="B571" s="1" t="s">
        <v>17070</v>
      </c>
      <c r="C571" s="1" t="s">
        <v>17071</v>
      </c>
      <c r="D571" s="1" t="s">
        <v>17072</v>
      </c>
      <c r="E571" s="1" t="s">
        <v>1090</v>
      </c>
      <c r="F571" s="1" t="s">
        <v>22</v>
      </c>
      <c r="G571" s="1" t="s">
        <v>22</v>
      </c>
      <c r="H571" s="11" t="str">
        <f t="shared" si="253"/>
        <v>Perennial</v>
      </c>
      <c r="I571" s="1" t="s">
        <v>17107</v>
      </c>
      <c r="J571" s="1">
        <v>5</v>
      </c>
      <c r="K571" s="1">
        <v>5</v>
      </c>
      <c r="L571" t="str" cm="1">
        <f t="array" ref="L571">_xlfn.IFS(J571+K571="", "Unknown", J571+K571&gt;3, "Large", J571+K571&gt;0.5, "Medium", J571+K571&gt;0, "Small")</f>
        <v>Large</v>
      </c>
      <c r="M571" s="1">
        <v>5</v>
      </c>
      <c r="N571" cm="1">
        <f t="array" ref="N571">IF($M571="",INDEX($M$2:$M$2176,MATCH(1,INDEX(($A$2:$A$2176=$A571)*($M$2:$M$2176&lt;&gt;""),0),0)),$M571)</f>
        <v>5</v>
      </c>
      <c r="O571" s="2" t="str">
        <f t="shared" si="248"/>
        <v>Seasonal outdoors</v>
      </c>
      <c r="P571" s="1" t="s">
        <v>17073</v>
      </c>
      <c r="Q571" s="1" t="s">
        <v>17110</v>
      </c>
      <c r="R571" t="str">
        <f t="shared" si="252"/>
        <v>Medium</v>
      </c>
      <c r="T571" s="1"/>
      <c r="U571" s="1"/>
      <c r="V571" s="1" t="s">
        <v>307</v>
      </c>
      <c r="W571" s="6" t="str">
        <f t="shared" si="266"/>
        <v>6</v>
      </c>
      <c r="X571" t="str">
        <f t="shared" si="267"/>
        <v>June</v>
      </c>
      <c r="Y571" s="2" t="str">
        <f t="shared" si="268"/>
        <v>7</v>
      </c>
      <c r="Z571" s="2" t="str">
        <f t="shared" si="269"/>
        <v>July</v>
      </c>
      <c r="AA571" s="1" t="s">
        <v>109</v>
      </c>
      <c r="AB571" s="1" t="str">
        <f t="shared" si="270"/>
        <v>9</v>
      </c>
      <c r="AC571" s="1" t="str">
        <f t="shared" si="271"/>
        <v>September</v>
      </c>
      <c r="AD571" s="1" t="str">
        <f t="shared" si="272"/>
        <v>10</v>
      </c>
      <c r="AE571" s="1" t="str">
        <f t="shared" si="273"/>
        <v>October</v>
      </c>
      <c r="AF571" s="16" t="s">
        <v>24032</v>
      </c>
      <c r="AG571" s="1" t="str">
        <f t="shared" si="238"/>
        <v xml:space="preserve">Seed </v>
      </c>
      <c r="AH571" s="2" t="str">
        <f t="shared" si="239"/>
        <v>Best sown as soon as it is ripe in a cold frame[78, 113, 200]. It should germinate in the spring. Slightly immature or 'green' seed, harvested when it has fully developed but before it dries on the plant, gives the best results[113]. Warm stratify stored seed for 2 - 3 months at 15�c, then cold stratify for 2 - 3 months[164]. Germination can be very slow, often taking 12 months or more at 15�c[164]. When they are large enough to handle, prick the seedlings out into individual pots and grow them on in the cold frame for at least their first winter. Plant them out into their permanent positions in late spring or early summer, after the last expected frosts. The seed has a long viability and should store for several years[113].
Cuttings of half-ripe wood, July/August in a frame[113].
Trench layering in spring[200].</v>
      </c>
      <c r="AI571" s="1" t="s">
        <v>17074</v>
      </c>
      <c r="AK571" s="1" t="s">
        <v>17105</v>
      </c>
      <c r="AL571" s="1" t="str">
        <f t="shared" si="249"/>
        <v>Scented</v>
      </c>
      <c r="AM571" s="1" t="b">
        <v>1</v>
      </c>
      <c r="AN571" s="1" t="b">
        <v>0</v>
      </c>
      <c r="AO571" s="1" t="b">
        <v>0</v>
      </c>
      <c r="AP571" s="5" t="s">
        <v>28</v>
      </c>
      <c r="AQ571" s="5" t="str">
        <f t="shared" si="240"/>
        <v>Light, Medium, Heavy</v>
      </c>
      <c r="AR571" s="1" t="s">
        <v>10</v>
      </c>
      <c r="AS571" s="1" t="str">
        <f t="shared" si="250"/>
        <v>None, Partial</v>
      </c>
      <c r="AT571" s="1" t="str">
        <f t="shared" si="241"/>
        <v>Partial, Full</v>
      </c>
      <c r="AU571" s="1" t="s">
        <v>11</v>
      </c>
      <c r="AV571" s="1" t="str">
        <f t="shared" si="242"/>
        <v>Dry, Moist</v>
      </c>
      <c r="AW571" s="1" t="s">
        <v>12</v>
      </c>
      <c r="AX571" s="1" t="str">
        <f t="shared" si="243"/>
        <v>Acid, Neutral, Alkaline</v>
      </c>
      <c r="AY571" s="1" t="b">
        <v>0</v>
      </c>
      <c r="AZ571" s="1" t="b">
        <v>0</v>
      </c>
      <c r="BA571" s="1" t="b">
        <v>0</v>
      </c>
      <c r="BC571" t="str">
        <f t="shared" si="244"/>
        <v>FALSE</v>
      </c>
      <c r="BE571" t="str">
        <f t="shared" si="245"/>
        <v>FALSE</v>
      </c>
      <c r="BF571" s="1" t="b">
        <v>1</v>
      </c>
      <c r="BG571" s="1" t="b">
        <v>0</v>
      </c>
      <c r="BH571" s="1" t="b">
        <v>1</v>
      </c>
      <c r="BJ571" s="1" t="str">
        <f t="shared" si="246"/>
        <v>FALSE</v>
      </c>
      <c r="BK571" s="1" t="s">
        <v>30</v>
      </c>
      <c r="BL571" t="str">
        <f t="shared" si="247"/>
        <v>FALSE</v>
      </c>
      <c r="BM571" s="1" t="b">
        <v>0</v>
      </c>
      <c r="BN571" s="1" t="b">
        <v>0</v>
      </c>
      <c r="BO571" s="1">
        <f t="shared" si="251"/>
        <v>10</v>
      </c>
      <c r="BP571" s="1" t="s">
        <v>17075</v>
      </c>
      <c r="BQ571" s="1" cm="1">
        <f t="array" ref="BQ571">_xlfn.IFS(BP571="None Known",0, LEN(BP571)&gt;500, 5,LEN(BP571)&gt;400, 4, LEN(BP571)&gt;300, 3, LEN(BP571)&gt;200, 2, LEN(BP571)&gt;1, 1)</f>
        <v>3</v>
      </c>
      <c r="BR571" s="1" t="s">
        <v>17076</v>
      </c>
      <c r="BS571" s="1">
        <v>2</v>
      </c>
      <c r="BT571" s="1" t="s">
        <v>17077</v>
      </c>
      <c r="BU571" s="1">
        <v>1</v>
      </c>
      <c r="BV571" s="1" t="s">
        <v>2101</v>
      </c>
      <c r="BW571" s="1" t="s">
        <v>17078</v>
      </c>
      <c r="BX571" s="1"/>
      <c r="BY571" t="str">
        <f>_xlfn.XLOOKUP($B571,Img_lookup!A:A,Img_lookup!B:B, "Not available")</f>
        <v>3a1df571-fd8e-46a1-a96b-7f7141a2f536</v>
      </c>
      <c r="BZ571" t="str">
        <f>_xlfn.XLOOKUP($B571,Img_lookup!A:A,Img_lookup!C:C, "Not available")</f>
        <v>–°–∫—É–º–ø–∏—è –∫–æ–∂–µ–≤–µ–Ω–Ω–∞—è European smoketree (Cotinus coggygria).jpg</v>
      </c>
      <c r="CA571" t="str">
        <f>_xlfn.XLOOKUP($B571,Img_lookup!A:A,Img_lookup!D:D, "Not available")</f>
        <v>LIght Dim</v>
      </c>
      <c r="CB571" t="str">
        <f>_xlfn.XLOOKUP($B571,Img_lookup!A:A,Img_lookup!E:E, "https://imgur.com/aT5wafe")</f>
        <v>https://api.openverse.engineering/v1/images/3a1df571-fd8e-46a1-a96b-7f7141a2f536/thumb/</v>
      </c>
    </row>
    <row r="572" spans="1:80" ht="409.6" x14ac:dyDescent="0.15">
      <c r="A572" s="1" t="s">
        <v>58</v>
      </c>
      <c r="B572" s="1" t="s">
        <v>10983</v>
      </c>
      <c r="C572" s="1" t="s">
        <v>10984</v>
      </c>
      <c r="D572" s="1" t="s">
        <v>10985</v>
      </c>
      <c r="E572" s="1" t="s">
        <v>10986</v>
      </c>
      <c r="F572" s="1" t="s">
        <v>22</v>
      </c>
      <c r="G572" s="1" t="s">
        <v>22</v>
      </c>
      <c r="H572" s="11" t="str">
        <f t="shared" si="253"/>
        <v>Perennial</v>
      </c>
      <c r="I572" s="1" t="s">
        <v>17107</v>
      </c>
      <c r="J572" s="1">
        <v>2.4000000950000002</v>
      </c>
      <c r="L572" t="str" cm="1">
        <f t="array" ref="L572">_xlfn.IFS(J572+K572="", "Unknown", J572+K572&gt;3, "Large", J572+K572&gt;0.5, "Medium", J572+K572&gt;0, "Small")</f>
        <v>Medium</v>
      </c>
      <c r="M572" s="1">
        <v>3</v>
      </c>
      <c r="N572" cm="1">
        <f t="array" ref="N572">IF($M572="",INDEX($M$2:$M$2176,MATCH(1,INDEX(($A$2:$A$2176=$A572)*($M$2:$M$2176&lt;&gt;""),0),0)),$M572)</f>
        <v>3</v>
      </c>
      <c r="O572" s="2" t="str">
        <f t="shared" si="248"/>
        <v>Hardy to cold</v>
      </c>
      <c r="P572" s="1" t="s">
        <v>10987</v>
      </c>
      <c r="Q572" s="1" t="s">
        <v>17110</v>
      </c>
      <c r="R572" t="str">
        <f t="shared" si="252"/>
        <v>Medium</v>
      </c>
      <c r="T572" s="1"/>
      <c r="U572" s="1"/>
      <c r="V572" s="1" t="s">
        <v>96</v>
      </c>
      <c r="W572" s="6" t="str">
        <f t="shared" si="266"/>
        <v>5</v>
      </c>
      <c r="X572" t="str">
        <f t="shared" si="267"/>
        <v>May</v>
      </c>
      <c r="Y572" s="2" t="str">
        <f t="shared" si="268"/>
        <v>6</v>
      </c>
      <c r="Z572" s="2" t="str">
        <f t="shared" si="269"/>
        <v>June</v>
      </c>
      <c r="AF572" s="16" t="s">
        <v>10988</v>
      </c>
      <c r="AG572" s="1" t="str">
        <f t="shared" si="238"/>
        <v xml:space="preserve">Seed </v>
      </c>
      <c r="AH572" s="2" t="str">
        <f t="shared" si="239"/>
        <v>Members of this genus hybridize freely so, if you require seed that breeds true, it is important to obtain it from a known wild source or from a controlled fertilization of garden plants. The seed is best sown as soon as it is ripe in the autumn in a cold frame, when it will usually germinate in the spring[11, 200]. Stored seed germinates faster if given 3 months warm stratification at 15�c and then 3 months cold stratification at 4�c[164]. The seed usually germinates within 1 - 18 months at 15�c but it can take 2 years[164]. Pot the seedlings up as soon as they are large enough to handle and plant them out into nursery beds or into their permanent positions when they are more than 10cm tall.
Cuttings of half-ripe wood with a heel, July/August in a frame[11, 200].
Cuttings of mature wood of the current year's growth, preferably with a heel, November in a frame.</v>
      </c>
      <c r="AI572" s="1" t="s">
        <v>10989</v>
      </c>
      <c r="AJ572" s="1" t="s">
        <v>23720</v>
      </c>
      <c r="AK572" s="1" t="s">
        <v>17104</v>
      </c>
      <c r="AL572" s="1" t="str">
        <f t="shared" si="249"/>
        <v>Scented</v>
      </c>
      <c r="AM572" s="1" t="b">
        <v>1</v>
      </c>
      <c r="AN572" s="1" t="b">
        <v>1</v>
      </c>
      <c r="AO572" s="1" t="b">
        <v>0</v>
      </c>
      <c r="AP572" s="5" t="s">
        <v>28</v>
      </c>
      <c r="AQ572" s="5" t="str">
        <f t="shared" si="240"/>
        <v>Light, Medium, Heavy</v>
      </c>
      <c r="AR572" s="1" t="s">
        <v>10</v>
      </c>
      <c r="AS572" s="1" t="str">
        <f t="shared" si="250"/>
        <v>None, Partial</v>
      </c>
      <c r="AT572" s="1" t="str">
        <f t="shared" si="241"/>
        <v>Partial, Full</v>
      </c>
      <c r="AU572" s="1" t="s">
        <v>11</v>
      </c>
      <c r="AV572" s="1" t="str">
        <f t="shared" si="242"/>
        <v>Dry, Moist</v>
      </c>
      <c r="AW572" s="1" t="s">
        <v>12</v>
      </c>
      <c r="AX572" s="1" t="str">
        <f t="shared" si="243"/>
        <v>Acid, Neutral, Alkaline</v>
      </c>
      <c r="AY572" s="1" t="b">
        <v>0</v>
      </c>
      <c r="AZ572" s="1" t="b">
        <v>1</v>
      </c>
      <c r="BA572" s="1" t="b">
        <v>0</v>
      </c>
      <c r="BB572" s="1" t="s">
        <v>275</v>
      </c>
      <c r="BC572" t="str">
        <f t="shared" si="244"/>
        <v>TRUE</v>
      </c>
      <c r="BD572" s="1" t="s">
        <v>77</v>
      </c>
      <c r="BE572" t="str">
        <f t="shared" si="245"/>
        <v>TRUE</v>
      </c>
      <c r="BF572" s="1" t="b">
        <v>1</v>
      </c>
      <c r="BG572" s="1" t="b">
        <v>1</v>
      </c>
      <c r="BH572" s="1" t="b">
        <v>0</v>
      </c>
      <c r="BJ572" s="1" t="str">
        <f t="shared" si="246"/>
        <v>FALSE</v>
      </c>
      <c r="BL572" t="str">
        <f t="shared" si="247"/>
        <v>FALSE</v>
      </c>
      <c r="BM572" s="1" t="b">
        <v>0</v>
      </c>
      <c r="BN572" s="1" t="b">
        <v>1</v>
      </c>
      <c r="BO572" s="1">
        <f t="shared" si="251"/>
        <v>8</v>
      </c>
      <c r="BP572" s="1" t="s">
        <v>10990</v>
      </c>
      <c r="BQ572" s="1" cm="1">
        <f t="array" ref="BQ572">_xlfn.IFS(BP572="None Known",0, LEN(BP572)&gt;500, 5,LEN(BP572)&gt;400, 4, LEN(BP572)&gt;300, 3, LEN(BP572)&gt;200, 2, LEN(BP572)&gt;1, 1)</f>
        <v>1</v>
      </c>
      <c r="BR572" s="1" t="s">
        <v>10991</v>
      </c>
      <c r="BS572" s="1">
        <v>2</v>
      </c>
      <c r="BT572" s="1" t="s">
        <v>10992</v>
      </c>
      <c r="BU572" s="1">
        <v>1</v>
      </c>
      <c r="BV572" s="1" t="s">
        <v>10993</v>
      </c>
      <c r="BW572" s="1" t="s">
        <v>31</v>
      </c>
      <c r="BX572" s="1"/>
      <c r="BY572" t="str">
        <f>_xlfn.XLOOKUP($B572,Img_lookup!A:A,Img_lookup!B:B, "Not available")</f>
        <v>9f638d99-b79e-42d1-9a3e-dd7337800548</v>
      </c>
      <c r="BZ572" t="str">
        <f>_xlfn.XLOOKUP($B572,Img_lookup!A:A,Img_lookup!C:C, "Not available")</f>
        <v>Cotoneaster racemiflorus (Desf.) K. Koch</v>
      </c>
      <c r="CA572" t="str">
        <f>_xlfn.XLOOKUP($B572,Img_lookup!A:A,Img_lookup!D:D, "Not available")</f>
        <v>E. H. Wilson</v>
      </c>
      <c r="CB572" t="str">
        <f>_xlfn.XLOOKUP($B572,Img_lookup!A:A,Img_lookup!E:E, "https://imgur.com/aT5wafe")</f>
        <v>https://api.openverse.engineering/v1/images/9f638d99-b79e-42d1-9a3e-dd7337800548/thumb/</v>
      </c>
    </row>
    <row r="573" spans="1:80" ht="409.6" x14ac:dyDescent="0.15">
      <c r="A573" s="1" t="s">
        <v>128</v>
      </c>
      <c r="B573" s="1" t="s">
        <v>9757</v>
      </c>
      <c r="E573" s="1" t="s">
        <v>9758</v>
      </c>
      <c r="F573" s="1" t="s">
        <v>6</v>
      </c>
      <c r="G573" s="1" t="s">
        <v>6</v>
      </c>
      <c r="H573" s="11" t="str">
        <f t="shared" si="253"/>
        <v>Perennial</v>
      </c>
      <c r="J573" s="1">
        <v>2</v>
      </c>
      <c r="K573" s="1">
        <v>1.2000000479999999</v>
      </c>
      <c r="L573" t="str" cm="1">
        <f t="array" ref="L573">_xlfn.IFS(J573+K573="", "Unknown", J573+K573&gt;3, "Large", J573+K573&gt;0.5, "Medium", J573+K573&gt;0, "Small")</f>
        <v>Large</v>
      </c>
      <c r="M573" s="1">
        <v>6</v>
      </c>
      <c r="N573" cm="1">
        <f t="array" ref="N573">IF($M573="",INDEX($M$2:$M$2176,MATCH(1,INDEX(($A$2:$A$2176=$A573)*($M$2:$M$2176&lt;&gt;""),0),0)),$M573)</f>
        <v>6</v>
      </c>
      <c r="O573" s="2" t="str">
        <f t="shared" si="248"/>
        <v>Seasonal outdoors</v>
      </c>
      <c r="P573" s="1" t="s">
        <v>9759</v>
      </c>
      <c r="R573" t="str">
        <f t="shared" si="252"/>
        <v>Medium</v>
      </c>
      <c r="T573" s="1"/>
      <c r="U573" s="1"/>
      <c r="V573" s="1">
        <v>6</v>
      </c>
      <c r="W573" s="6">
        <f t="shared" si="266"/>
        <v>6</v>
      </c>
      <c r="X573" t="str">
        <f>IF(W573=1, "January", IF(W573=2, "February", IF(W573=3, "March", IF(W573=4, "April", IF(W573=5, "May", IF(W573=6, "June", IF(W573=7, "July", IF(W573=8, "August", IF(W573=9, "September", IF(W573=10, "October", IF(W573=11, "November", IF(W573=12, "December", "Other"))))))))))))</f>
        <v>June</v>
      </c>
      <c r="Y573" s="1"/>
      <c r="Z573" s="1"/>
      <c r="AA573" s="1">
        <v>8</v>
      </c>
      <c r="AB573" s="1">
        <f>IF(ISNUMBER(SEARCH("-",AA573)),TRIM(LEFT(AA573,FIND("-",AA573)-1)),AA573)</f>
        <v>8</v>
      </c>
      <c r="AC573" s="1" t="str">
        <f>IF(AB573=1, "January", IF(AB573=2, "February", IF(AB573=3, "March", IF(AB573=4, "April", IF(AB573=5, "May", IF(AB573=6, "June", IF(AB573=7, "July", IF(AB573=8, "August", IF(AB573=9, "September", IF(AB573=10, "October", IF(AB573=11, "November", IF(AB573=12, "December", "Other"))))))))))))</f>
        <v>August</v>
      </c>
      <c r="AD573" s="1"/>
      <c r="AE573" s="1"/>
      <c r="AF573" s="16" t="s">
        <v>24403</v>
      </c>
      <c r="AG573" s="1" t="str">
        <f t="shared" si="238"/>
        <v xml:space="preserve">Seed </v>
      </c>
      <c r="AH573" s="2" t="str">
        <f t="shared" si="239"/>
        <v>Sow March/April in a seedbed outdoors and either thin the plants out or move them to their permanent positions when about 10cm tall[111]. The young plants are very attractive to slugs so some protection will often be needed.
Germination can be slow so it is best to sow the seed in pots in a cold frame[164]. Germination usually takes place in 3 - 26 weeks at 15�c[164]. Prick out the seedlings into individual pots as soon as they are large enough to handle and plant out into their permanent positions when they are at least 10cm tall.
Division in spring or autumn[1, 111]. Dig up the root clump and cut off as many sections as you require, making sure they all have at least one growing point. The larger of these divisions can be planted out straight into their permanent positions, though small ones are best potted up and grown on in a cold frame until they are established.
Root cuttings, 3 - 10 cm long, in spring[104]. These can be planted straight into the open ground or you can pot them up in the greenhouse and plant them out once they are growing strongly.</v>
      </c>
      <c r="AI573" s="1" t="s">
        <v>9760</v>
      </c>
      <c r="AJ573" s="1" t="s">
        <v>53</v>
      </c>
      <c r="AK573" s="1" t="s">
        <v>17104</v>
      </c>
      <c r="AL573" s="1" t="str">
        <f t="shared" si="249"/>
        <v>Scented</v>
      </c>
      <c r="AM573" s="1" t="b">
        <v>1</v>
      </c>
      <c r="AN573" s="1" t="b">
        <v>0</v>
      </c>
      <c r="AO573" s="1" t="b">
        <v>1</v>
      </c>
      <c r="AP573" s="5" t="s">
        <v>28</v>
      </c>
      <c r="AQ573" s="5" t="str">
        <f t="shared" si="240"/>
        <v>Light, Medium, Heavy</v>
      </c>
      <c r="AR573" s="1" t="s">
        <v>10</v>
      </c>
      <c r="AS573" s="1" t="str">
        <f t="shared" si="250"/>
        <v>None, Partial</v>
      </c>
      <c r="AT573" s="1" t="str">
        <f t="shared" si="241"/>
        <v>Partial, Full</v>
      </c>
      <c r="AU573" s="1" t="s">
        <v>11</v>
      </c>
      <c r="AV573" s="1" t="str">
        <f t="shared" si="242"/>
        <v>Dry, Moist</v>
      </c>
      <c r="AW573" s="1" t="s">
        <v>263</v>
      </c>
      <c r="AX573" s="1" t="str">
        <f t="shared" si="243"/>
        <v>Neutral, Alkaline</v>
      </c>
      <c r="AY573" s="1" t="b">
        <v>0</v>
      </c>
      <c r="AZ573" s="1" t="b">
        <v>0</v>
      </c>
      <c r="BA573" s="1" t="b">
        <v>0</v>
      </c>
      <c r="BB573" s="1" t="s">
        <v>29</v>
      </c>
      <c r="BC573" t="str">
        <f t="shared" si="244"/>
        <v>TRUE</v>
      </c>
      <c r="BE573" t="str">
        <f t="shared" si="245"/>
        <v>FALSE</v>
      </c>
      <c r="BF573" s="1" t="b">
        <v>1</v>
      </c>
      <c r="BG573" s="1" t="b">
        <v>0</v>
      </c>
      <c r="BH573" s="1" t="b">
        <v>1</v>
      </c>
      <c r="BI573" s="1" t="s">
        <v>30</v>
      </c>
      <c r="BJ573" s="1" t="str">
        <f t="shared" si="246"/>
        <v>FALSE</v>
      </c>
      <c r="BL573" t="str">
        <f t="shared" si="247"/>
        <v>FALSE</v>
      </c>
      <c r="BM573" s="1" t="b">
        <v>0</v>
      </c>
      <c r="BN573" s="1" t="b">
        <v>0</v>
      </c>
      <c r="BO573" s="1">
        <f t="shared" si="251"/>
        <v>11</v>
      </c>
      <c r="BP573" s="1" t="s">
        <v>9761</v>
      </c>
      <c r="BQ573" s="1" cm="1">
        <f t="array" ref="BQ573">_xlfn.IFS(BP573="None Known",0, LEN(BP573)&gt;500, 5,LEN(BP573)&gt;400, 4, LEN(BP573)&gt;300, 3, LEN(BP573)&gt;200, 2, LEN(BP573)&gt;1, 1)</f>
        <v>1</v>
      </c>
      <c r="BR573" s="1" t="s">
        <v>9762</v>
      </c>
      <c r="BS573" s="1">
        <v>3</v>
      </c>
      <c r="BT573" s="1" t="s">
        <v>9763</v>
      </c>
      <c r="BU573" s="1">
        <v>1</v>
      </c>
      <c r="BW573" s="1" t="s">
        <v>31</v>
      </c>
      <c r="BX573" s="1"/>
      <c r="BY573" t="str">
        <f>_xlfn.XLOOKUP($B573,Img_lookup!A:A,Img_lookup!B:B, "Not available")</f>
        <v>4021eeb9-1ffc-47ee-8f5d-1d15006cd3a2</v>
      </c>
      <c r="BZ573" t="str">
        <f>_xlfn.XLOOKUP($B573,Img_lookup!A:A,Img_lookup!C:C, "Not available")</f>
        <v>Crambe cordifolia</v>
      </c>
      <c r="CA573" t="str">
        <f>_xlfn.XLOOKUP($B573,Img_lookup!A:A,Img_lookup!D:D, "Not available")</f>
        <v>Bernard Spragg</v>
      </c>
      <c r="CB573" t="str">
        <f>_xlfn.XLOOKUP($B573,Img_lookup!A:A,Img_lookup!E:E, "https://imgur.com/aT5wafe")</f>
        <v>https://api.openverse.engineering/v1/images/4021eeb9-1ffc-47ee-8f5d-1d15006cd3a2/thumb/</v>
      </c>
    </row>
    <row r="574" spans="1:80" ht="13" x14ac:dyDescent="0.15">
      <c r="A574" s="1" t="s">
        <v>58</v>
      </c>
      <c r="B574" s="1" t="s">
        <v>5869</v>
      </c>
      <c r="C574" s="1" t="s">
        <v>5870</v>
      </c>
      <c r="D574" s="1" t="s">
        <v>5871</v>
      </c>
      <c r="E574" s="1" t="s">
        <v>1090</v>
      </c>
      <c r="F574" s="1" t="s">
        <v>62</v>
      </c>
      <c r="G574" s="1" t="s">
        <v>62</v>
      </c>
      <c r="H574" s="11" t="str">
        <f t="shared" si="253"/>
        <v>Perennial</v>
      </c>
      <c r="I574" s="1" t="s">
        <v>17107</v>
      </c>
      <c r="J574" s="1">
        <v>10</v>
      </c>
      <c r="L574" t="str" cm="1">
        <f t="array" ref="L574">_xlfn.IFS(J574+K574="", "Unknown", J574+K574&gt;3, "Large", J574+K574&gt;0.5, "Medium", J574+K574&gt;0, "Small")</f>
        <v>Large</v>
      </c>
      <c r="M574" s="1">
        <v>6</v>
      </c>
      <c r="N574" cm="1">
        <f t="array" ref="N574">IF($M574="",INDEX($M$2:$M$2176,MATCH(1,INDEX(($A$2:$A$2176=$A574)*($M$2:$M$2176&lt;&gt;""),0),0)),$M574)</f>
        <v>6</v>
      </c>
      <c r="O574" s="2" t="str">
        <f t="shared" si="248"/>
        <v>Seasonal outdoors</v>
      </c>
      <c r="P574" s="1" t="s">
        <v>5872</v>
      </c>
      <c r="Q574" s="1" t="s">
        <v>17110</v>
      </c>
      <c r="R574" t="str">
        <f t="shared" si="252"/>
        <v>Medium</v>
      </c>
      <c r="T574" s="1"/>
      <c r="U574" s="1"/>
      <c r="V574" s="1">
        <v>6</v>
      </c>
      <c r="W574" s="6">
        <f t="shared" si="266"/>
        <v>6</v>
      </c>
      <c r="X574" t="str">
        <f>IF(W574=1, "January", IF(W574=2, "February", IF(W574=3, "March", IF(W574=4, "April", IF(W574=5, "May", IF(W574=6, "June", IF(W574=7, "July", IF(W574=8, "August", IF(W574=9, "September", IF(W574=10, "October", IF(W574=11, "November", IF(W574=12, "December", "Other"))))))))))))</f>
        <v>June</v>
      </c>
      <c r="AF574" s="1" t="s">
        <v>25098</v>
      </c>
      <c r="AG574" s="1" t="str">
        <f t="shared" si="238"/>
        <v xml:space="preserve">Seed </v>
      </c>
      <c r="AH574" s="2" t="str">
        <f t="shared" si="239"/>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4" s="1" t="s">
        <v>5873</v>
      </c>
      <c r="AJ574" s="1" t="s">
        <v>1237</v>
      </c>
      <c r="AK574" s="1" t="s">
        <v>17104</v>
      </c>
      <c r="AL574" s="1" t="str">
        <f t="shared" si="249"/>
        <v>Scented</v>
      </c>
      <c r="AM574" s="1" t="b">
        <v>1</v>
      </c>
      <c r="AN574" s="1" t="b">
        <v>1</v>
      </c>
      <c r="AO574" s="1" t="b">
        <v>0</v>
      </c>
      <c r="AP574" s="5" t="s">
        <v>28</v>
      </c>
      <c r="AQ574" s="5" t="str">
        <f t="shared" si="240"/>
        <v>Light, Medium, Heavy</v>
      </c>
      <c r="AR574" s="1" t="s">
        <v>10</v>
      </c>
      <c r="AS574" s="1" t="str">
        <f t="shared" si="250"/>
        <v>None, Partial</v>
      </c>
      <c r="AT574" s="1" t="str">
        <f t="shared" si="241"/>
        <v>Partial, Full</v>
      </c>
      <c r="AU574" s="1" t="s">
        <v>402</v>
      </c>
      <c r="AV574" s="1" t="str">
        <f t="shared" si="242"/>
        <v>Moist, Wet/Water</v>
      </c>
      <c r="AW574" s="1" t="s">
        <v>12</v>
      </c>
      <c r="AX574" s="1" t="str">
        <f t="shared" si="243"/>
        <v>Acid, Neutral, Alkaline</v>
      </c>
      <c r="AY574" s="1" t="b">
        <v>0</v>
      </c>
      <c r="AZ574" s="1" t="b">
        <v>1</v>
      </c>
      <c r="BA574" s="1" t="b">
        <v>0</v>
      </c>
      <c r="BB574" s="1" t="s">
        <v>275</v>
      </c>
      <c r="BC574" t="str">
        <f t="shared" si="244"/>
        <v>TRUE</v>
      </c>
      <c r="BD574" s="1" t="s">
        <v>77</v>
      </c>
      <c r="BE574" t="str">
        <f t="shared" si="245"/>
        <v>TRUE</v>
      </c>
      <c r="BF574" s="1" t="b">
        <v>0</v>
      </c>
      <c r="BG574" s="1" t="b">
        <v>1</v>
      </c>
      <c r="BH574" s="1" t="b">
        <v>1</v>
      </c>
      <c r="BI574" s="1" t="s">
        <v>30</v>
      </c>
      <c r="BJ574" s="1" t="str">
        <f t="shared" si="246"/>
        <v>FALSE</v>
      </c>
      <c r="BL574" t="str">
        <f t="shared" si="247"/>
        <v>FALSE</v>
      </c>
      <c r="BM574" s="1" t="b">
        <v>0</v>
      </c>
      <c r="BN574" s="1" t="b">
        <v>0</v>
      </c>
      <c r="BO574" s="1">
        <f t="shared" si="251"/>
        <v>15</v>
      </c>
      <c r="BP574" s="1" t="s">
        <v>1308</v>
      </c>
      <c r="BQ574" s="1" cm="1">
        <f t="array" ref="BQ574">_xlfn.IFS(BP574="None Known",0, LEN(BP574)&gt;500, 5,LEN(BP574)&gt;400, 4, LEN(BP574)&gt;300, 3, LEN(BP574)&gt;200, 2, LEN(BP574)&gt;1, 1)</f>
        <v>1</v>
      </c>
      <c r="BR574" s="1" t="s">
        <v>5874</v>
      </c>
      <c r="BS574" s="1">
        <v>4</v>
      </c>
      <c r="BT574" s="1" t="s">
        <v>1310</v>
      </c>
      <c r="BU574" s="1">
        <v>2</v>
      </c>
      <c r="BV574" s="1" t="s">
        <v>465</v>
      </c>
      <c r="BW574" s="1" t="s">
        <v>31</v>
      </c>
      <c r="BX574" s="1"/>
      <c r="BY574" t="str">
        <f>_xlfn.XLOOKUP($B574,Img_lookup!A:A,Img_lookup!B:B, "Not available")</f>
        <v>c1075090-9681-4cb7-97e5-3c5a569c292c</v>
      </c>
      <c r="BZ574" t="str">
        <f>_xlfn.XLOOKUP($B574,Img_lookup!A:A,Img_lookup!C:C, "Not available")</f>
        <v>Mosphilla (Crataegus Azarolus) 2</v>
      </c>
      <c r="CA574" t="str">
        <f>_xlfn.XLOOKUP($B574,Img_lookup!A:A,Img_lookup!D:D, "Not available")</f>
        <v>ghadjikyriacou</v>
      </c>
      <c r="CB574" t="str">
        <f>_xlfn.XLOOKUP($B574,Img_lookup!A:A,Img_lookup!E:E, "https://imgur.com/aT5wafe")</f>
        <v>https://api.openverse.engineering/v1/images/c1075090-9681-4cb7-97e5-3c5a569c292c/thumb/</v>
      </c>
    </row>
    <row r="575" spans="1:80" ht="13" x14ac:dyDescent="0.15">
      <c r="A575" s="1" t="s">
        <v>58</v>
      </c>
      <c r="B575" s="1" t="s">
        <v>8707</v>
      </c>
      <c r="C575" s="1" t="s">
        <v>8708</v>
      </c>
      <c r="E575" s="1" t="s">
        <v>606</v>
      </c>
      <c r="F575" s="1" t="s">
        <v>22</v>
      </c>
      <c r="G575" s="1" t="s">
        <v>22</v>
      </c>
      <c r="H575" s="11" t="str">
        <f t="shared" si="253"/>
        <v>Perennial</v>
      </c>
      <c r="I575" s="1" t="s">
        <v>17107</v>
      </c>
      <c r="J575" s="1">
        <v>15</v>
      </c>
      <c r="L575" t="str" cm="1">
        <f t="array" ref="L575">_xlfn.IFS(J575+K575="", "Unknown", J575+K575&gt;3, "Large", J575+K575&gt;0.5, "Medium", J575+K575&gt;0, "Small")</f>
        <v>Large</v>
      </c>
      <c r="M575" s="1">
        <v>6</v>
      </c>
      <c r="N575" cm="1">
        <f t="array" ref="N575">IF($M575="",INDEX($M$2:$M$2176,MATCH(1,INDEX(($A$2:$A$2176=$A575)*($M$2:$M$2176&lt;&gt;""),0),0)),$M575)</f>
        <v>6</v>
      </c>
      <c r="O575" s="2" t="str">
        <f t="shared" si="248"/>
        <v>Seasonal outdoors</v>
      </c>
      <c r="P575" s="1" t="s">
        <v>8709</v>
      </c>
      <c r="R575" t="str">
        <f t="shared" si="252"/>
        <v>Medium</v>
      </c>
      <c r="T575" s="1"/>
      <c r="U575" s="1"/>
      <c r="V575" s="1" t="s">
        <v>96</v>
      </c>
      <c r="W575" s="6" t="str">
        <f t="shared" si="266"/>
        <v>5</v>
      </c>
      <c r="X575" t="str">
        <f>IF(W575="1", "January", IF(W575="2", "February", IF(W575="3", "March", IF(W575="4", "April", IF(W575="5", "May", IF(W575="6", "June", IF(W575="7", "July", IF(W575="8", "August", IF(W575="9", "September", IF(W575="10", "October", IF(W575="11", "November", IF(W575="12", "December", "Other"))))))))))))</f>
        <v>May</v>
      </c>
      <c r="Y575" s="2" t="str">
        <f>IF(ISNUMBER(SEARCH("-",V575)),TRIM(RIGHT(V575,LEN(V575)-SEARCH("-",V575))),V575)</f>
        <v>6</v>
      </c>
      <c r="Z575" s="2" t="str">
        <f>IF(Y575="1", "January", IF(Y575="2", "February", IF(Y575="3", "March", IF(Y575="4", "April", IF(Y575="5", "May", IF(Y575="6", "June", IF(Y575="7", "July", IF(Y575="8", "August", IF(Y575="9", "September", IF(Y575="10", "October", IF(Y575="11", "November", IF(Y575="12", "December", "Other"))))))))))))</f>
        <v>June</v>
      </c>
      <c r="AF575" s="1" t="s">
        <v>25098</v>
      </c>
      <c r="AG575" s="1" t="str">
        <f t="shared" si="238"/>
        <v xml:space="preserve">Seed </v>
      </c>
      <c r="AH575" s="2" t="str">
        <f t="shared" si="239"/>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5" s="1" t="s">
        <v>8710</v>
      </c>
      <c r="AJ575" s="1" t="s">
        <v>1237</v>
      </c>
      <c r="AK575" s="1" t="s">
        <v>17104</v>
      </c>
      <c r="AL575" s="1" t="str">
        <f t="shared" si="249"/>
        <v>Scented</v>
      </c>
      <c r="AM575" s="1" t="b">
        <v>1</v>
      </c>
      <c r="AN575" s="1" t="b">
        <v>1</v>
      </c>
      <c r="AO575" s="1" t="b">
        <v>0</v>
      </c>
      <c r="AP575" s="5" t="s">
        <v>28</v>
      </c>
      <c r="AQ575" s="5" t="str">
        <f t="shared" si="240"/>
        <v>Light, Medium, Heavy</v>
      </c>
      <c r="AR575" s="1" t="s">
        <v>10</v>
      </c>
      <c r="AS575" s="1" t="str">
        <f t="shared" si="250"/>
        <v>None, Partial</v>
      </c>
      <c r="AT575" s="1" t="str">
        <f t="shared" si="241"/>
        <v>Partial, Full</v>
      </c>
      <c r="AU575" s="1" t="s">
        <v>402</v>
      </c>
      <c r="AV575" s="1" t="str">
        <f t="shared" si="242"/>
        <v>Moist, Wet/Water</v>
      </c>
      <c r="AW575" s="1" t="s">
        <v>12</v>
      </c>
      <c r="AX575" s="1" t="str">
        <f t="shared" si="243"/>
        <v>Acid, Neutral, Alkaline</v>
      </c>
      <c r="AY575" s="1" t="b">
        <v>0</v>
      </c>
      <c r="AZ575" s="1" t="b">
        <v>1</v>
      </c>
      <c r="BA575" s="1" t="b">
        <v>0</v>
      </c>
      <c r="BB575" s="1" t="s">
        <v>275</v>
      </c>
      <c r="BC575" t="str">
        <f t="shared" si="244"/>
        <v>TRUE</v>
      </c>
      <c r="BD575" s="1" t="s">
        <v>77</v>
      </c>
      <c r="BE575" t="str">
        <f t="shared" si="245"/>
        <v>TRUE</v>
      </c>
      <c r="BF575" s="1" t="b">
        <v>0</v>
      </c>
      <c r="BG575" s="1" t="b">
        <v>1</v>
      </c>
      <c r="BH575" s="1" t="b">
        <v>1</v>
      </c>
      <c r="BI575" s="1" t="s">
        <v>77</v>
      </c>
      <c r="BJ575" s="1" t="str">
        <f t="shared" si="246"/>
        <v>TRUE</v>
      </c>
      <c r="BL575" t="str">
        <f t="shared" si="247"/>
        <v>FALSE</v>
      </c>
      <c r="BM575" s="1" t="b">
        <v>0</v>
      </c>
      <c r="BN575" s="1" t="b">
        <v>0</v>
      </c>
      <c r="BO575" s="1">
        <f t="shared" si="251"/>
        <v>13</v>
      </c>
      <c r="BP575" s="1" t="s">
        <v>1308</v>
      </c>
      <c r="BQ575" s="1" cm="1">
        <f t="array" ref="BQ575">_xlfn.IFS(BP575="None Known",0, LEN(BP575)&gt;500, 5,LEN(BP575)&gt;400, 4, LEN(BP575)&gt;300, 3, LEN(BP575)&gt;200, 2, LEN(BP575)&gt;1, 1)</f>
        <v>1</v>
      </c>
      <c r="BR575" s="1" t="s">
        <v>8711</v>
      </c>
      <c r="BS575" s="1">
        <v>3</v>
      </c>
      <c r="BT575" s="1" t="s">
        <v>8712</v>
      </c>
      <c r="BU575" s="1">
        <v>3</v>
      </c>
      <c r="BV575" s="1" t="s">
        <v>34</v>
      </c>
      <c r="BW575" s="1" t="s">
        <v>31</v>
      </c>
      <c r="BX575" s="1"/>
      <c r="BY575" t="str">
        <f>_xlfn.XLOOKUP($B575,Img_lookup!A:A,Img_lookup!B:B, "Not available")</f>
        <v>d7046267-d1c2-4f6b-9068-a3ad172fa619</v>
      </c>
      <c r="BZ575" t="str">
        <f>_xlfn.XLOOKUP($B575,Img_lookup!A:A,Img_lookup!C:C, "Not available")</f>
        <v>Japanese hawthorn / Crataegus cuneata / Â±±ÊüªÂ≠ê(„Çµ„É≥„Ç∂„Ç∑)</v>
      </c>
      <c r="CA575" t="str">
        <f>_xlfn.XLOOKUP($B575,Img_lookup!A:A,Img_lookup!D:D, "Not available")</f>
        <v>TANAKA Juuyoh (Áî∞‰∏≠ÂçÅÊ¥ã)</v>
      </c>
      <c r="CB575" t="str">
        <f>_xlfn.XLOOKUP($B575,Img_lookup!A:A,Img_lookup!E:E, "https://imgur.com/aT5wafe")</f>
        <v>https://api.openverse.engineering/v1/images/d7046267-d1c2-4f6b-9068-a3ad172fa619/thumb/</v>
      </c>
    </row>
    <row r="576" spans="1:80" ht="13" x14ac:dyDescent="0.15">
      <c r="A576" s="1" t="s">
        <v>58</v>
      </c>
      <c r="B576" s="1" t="s">
        <v>2160</v>
      </c>
      <c r="C576" s="1" t="s">
        <v>2161</v>
      </c>
      <c r="D576" s="1" t="s">
        <v>2162</v>
      </c>
      <c r="E576" s="1" t="s">
        <v>2163</v>
      </c>
      <c r="F576" s="1" t="s">
        <v>62</v>
      </c>
      <c r="G576" s="1" t="s">
        <v>62</v>
      </c>
      <c r="H576" s="11" t="str">
        <f t="shared" si="253"/>
        <v>Perennial</v>
      </c>
      <c r="I576" s="1" t="s">
        <v>17107</v>
      </c>
      <c r="J576" s="1">
        <v>9</v>
      </c>
      <c r="L576" t="str" cm="1">
        <f t="array" ref="L576">_xlfn.IFS(J576+K576="", "Unknown", J576+K576&gt;3, "Large", J576+K576&gt;0.5, "Medium", J576+K576&gt;0, "Small")</f>
        <v>Large</v>
      </c>
      <c r="M576" s="1">
        <v>5</v>
      </c>
      <c r="N576" cm="1">
        <f t="array" ref="N576">IF($M576="",INDEX($M$2:$M$2176,MATCH(1,INDEX(($A$2:$A$2176=$A576)*($M$2:$M$2176&lt;&gt;""),0),0)),$M576)</f>
        <v>5</v>
      </c>
      <c r="O576" s="2" t="str">
        <f t="shared" si="248"/>
        <v>Seasonal outdoors</v>
      </c>
      <c r="P576" s="1" t="s">
        <v>2164</v>
      </c>
      <c r="R576" t="str">
        <f t="shared" si="252"/>
        <v>Medium</v>
      </c>
      <c r="T576" s="1"/>
      <c r="U576" s="1"/>
      <c r="V576" s="1">
        <v>5</v>
      </c>
      <c r="W576" s="6">
        <f t="shared" si="266"/>
        <v>5</v>
      </c>
      <c r="X576" t="str">
        <f>IF(W576=1, "January", IF(W576=2, "February", IF(W576=3, "March", IF(W576=4, "April", IF(W576=5, "May", IF(W576=6, "June", IF(W576=7, "July", IF(W576=8, "August", IF(W576=9, "September", IF(W576=10, "October", IF(W576=11, "November", IF(W576=12, "December", "Other"))))))))))))</f>
        <v>May</v>
      </c>
      <c r="Y576" s="1"/>
      <c r="Z576" s="1"/>
      <c r="AA576" s="1">
        <v>9</v>
      </c>
      <c r="AB576" s="1">
        <f>IF(ISNUMBER(SEARCH("-",AA576)),TRIM(LEFT(AA576,FIND("-",AA576)-1)),AA576)</f>
        <v>9</v>
      </c>
      <c r="AC576" s="1" t="str">
        <f>IF(AB576=1, "January", IF(AB576=2, "February", IF(AB576=3, "March", IF(AB576=4, "April", IF(AB576=5, "May", IF(AB576=6, "June", IF(AB576=7, "July", IF(AB576=8, "August", IF(AB576=9, "September", IF(AB576=10, "October", IF(AB576=11, "November", IF(AB576=12, "December", "Other"))))))))))))</f>
        <v>September</v>
      </c>
      <c r="AD576" s="1"/>
      <c r="AE576" s="1"/>
      <c r="AF576" s="1" t="s">
        <v>25098</v>
      </c>
      <c r="AG576" s="1" t="str">
        <f t="shared" si="238"/>
        <v xml:space="preserve">Seed </v>
      </c>
      <c r="AH576" s="2" t="str">
        <f t="shared" si="239"/>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6" s="1" t="s">
        <v>2165</v>
      </c>
      <c r="AJ576" s="1" t="s">
        <v>1237</v>
      </c>
      <c r="AK576" s="1" t="s">
        <v>17104</v>
      </c>
      <c r="AL576" s="1" t="str">
        <f t="shared" si="249"/>
        <v>Scented</v>
      </c>
      <c r="AM576" s="1" t="b">
        <v>1</v>
      </c>
      <c r="AN576" s="1" t="b">
        <v>1</v>
      </c>
      <c r="AO576" s="1" t="b">
        <v>0</v>
      </c>
      <c r="AP576" s="5" t="s">
        <v>28</v>
      </c>
      <c r="AQ576" s="5" t="str">
        <f t="shared" si="240"/>
        <v>Light, Medium, Heavy</v>
      </c>
      <c r="AR576" s="1" t="s">
        <v>10</v>
      </c>
      <c r="AS576" s="1" t="str">
        <f t="shared" si="250"/>
        <v>None, Partial</v>
      </c>
      <c r="AT576" s="1" t="str">
        <f t="shared" si="241"/>
        <v>Partial, Full</v>
      </c>
      <c r="AU576" s="1" t="s">
        <v>402</v>
      </c>
      <c r="AV576" s="1" t="str">
        <f t="shared" si="242"/>
        <v>Moist, Wet/Water</v>
      </c>
      <c r="AW576" s="1" t="s">
        <v>12</v>
      </c>
      <c r="AX576" s="1" t="str">
        <f t="shared" si="243"/>
        <v>Acid, Neutral, Alkaline</v>
      </c>
      <c r="AY576" s="1" t="b">
        <v>0</v>
      </c>
      <c r="AZ576" s="1" t="b">
        <v>1</v>
      </c>
      <c r="BA576" s="1" t="b">
        <v>0</v>
      </c>
      <c r="BB576" s="1" t="s">
        <v>275</v>
      </c>
      <c r="BC576" t="str">
        <f t="shared" si="244"/>
        <v>TRUE</v>
      </c>
      <c r="BD576" s="1" t="s">
        <v>77</v>
      </c>
      <c r="BE576" t="str">
        <f t="shared" si="245"/>
        <v>TRUE</v>
      </c>
      <c r="BF576" s="1" t="b">
        <v>0</v>
      </c>
      <c r="BG576" s="1" t="b">
        <v>1</v>
      </c>
      <c r="BH576" s="1" t="b">
        <v>1</v>
      </c>
      <c r="BI576" s="1" t="s">
        <v>30</v>
      </c>
      <c r="BJ576" s="1" t="str">
        <f t="shared" si="246"/>
        <v>FALSE</v>
      </c>
      <c r="BL576" t="str">
        <f t="shared" si="247"/>
        <v>FALSE</v>
      </c>
      <c r="BM576" s="1" t="b">
        <v>0</v>
      </c>
      <c r="BN576" s="1" t="b">
        <v>0</v>
      </c>
      <c r="BO576" s="1">
        <f t="shared" si="251"/>
        <v>15</v>
      </c>
      <c r="BP576" s="1" t="s">
        <v>2166</v>
      </c>
      <c r="BQ576" s="1" cm="1">
        <f t="array" ref="BQ576">_xlfn.IFS(BP576="None Known",0, LEN(BP576)&gt;500, 5,LEN(BP576)&gt;400, 4, LEN(BP576)&gt;300, 3, LEN(BP576)&gt;200, 2, LEN(BP576)&gt;1, 1)</f>
        <v>1</v>
      </c>
      <c r="BR576" s="1" t="s">
        <v>2167</v>
      </c>
      <c r="BS576" s="1">
        <v>4</v>
      </c>
      <c r="BT576" s="1" t="s">
        <v>2168</v>
      </c>
      <c r="BU576" s="1">
        <v>2</v>
      </c>
      <c r="BV576" s="1" t="s">
        <v>485</v>
      </c>
      <c r="BW576" s="1" t="s">
        <v>31</v>
      </c>
      <c r="BX576" s="1"/>
      <c r="BY576" t="str">
        <f>_xlfn.XLOOKUP($B576,Img_lookup!A:A,Img_lookup!B:B, "Not available")</f>
        <v>352148fd-80a6-4953-bf27-1e6e5b34f944</v>
      </c>
      <c r="BZ576" t="str">
        <f>_xlfn.XLOOKUP($B576,Img_lookup!A:A,Img_lookup!C:C, "Not available")</f>
        <v>Black Hawthorn Crataegus douglasii, bush cluster</v>
      </c>
      <c r="CA576" t="str">
        <f>_xlfn.XLOOKUP($B576,Img_lookup!A:A,Img_lookup!D:D, "Not available")</f>
        <v>born1945</v>
      </c>
      <c r="CB576" t="str">
        <f>_xlfn.XLOOKUP($B576,Img_lookup!A:A,Img_lookup!E:E, "https://imgur.com/aT5wafe")</f>
        <v>https://api.openverse.engineering/v1/images/352148fd-80a6-4953-bf27-1e6e5b34f944/thumb/</v>
      </c>
    </row>
    <row r="577" spans="1:80" ht="13" x14ac:dyDescent="0.15">
      <c r="A577" s="1" t="s">
        <v>58</v>
      </c>
      <c r="B577" s="1" t="s">
        <v>4399</v>
      </c>
      <c r="D577" s="1" t="s">
        <v>4400</v>
      </c>
      <c r="E577" s="1" t="s">
        <v>4401</v>
      </c>
      <c r="F577" s="1" t="s">
        <v>22</v>
      </c>
      <c r="G577" s="1" t="s">
        <v>22</v>
      </c>
      <c r="H577" s="11" t="str">
        <f t="shared" si="253"/>
        <v>Perennial</v>
      </c>
      <c r="I577" s="1" t="s">
        <v>17107</v>
      </c>
      <c r="J577" s="1">
        <v>3</v>
      </c>
      <c r="L577" t="str" cm="1">
        <f t="array" ref="L577">_xlfn.IFS(J577+K577="", "Unknown", J577+K577&gt;3, "Large", J577+K577&gt;0.5, "Medium", J577+K577&gt;0, "Small")</f>
        <v>Medium</v>
      </c>
      <c r="M577" s="1">
        <v>5</v>
      </c>
      <c r="N577" cm="1">
        <f t="array" ref="N577">IF($M577="",INDEX($M$2:$M$2176,MATCH(1,INDEX(($A$2:$A$2176=$A577)*($M$2:$M$2176&lt;&gt;""),0),0)),$M577)</f>
        <v>5</v>
      </c>
      <c r="O577" s="2" t="str">
        <f t="shared" si="248"/>
        <v>Seasonal outdoors</v>
      </c>
      <c r="P577" s="1" t="s">
        <v>4402</v>
      </c>
      <c r="R577" t="str">
        <f t="shared" si="252"/>
        <v>Medium</v>
      </c>
      <c r="T577" s="1"/>
      <c r="U577" s="1"/>
      <c r="V577" s="1">
        <v>5</v>
      </c>
      <c r="W577" s="6">
        <f t="shared" si="266"/>
        <v>5</v>
      </c>
      <c r="X577" t="str">
        <f>IF(W577=1, "January", IF(W577=2, "February", IF(W577=3, "March", IF(W577=4, "April", IF(W577=5, "May", IF(W577=6, "June", IF(W577=7, "July", IF(W577=8, "August", IF(W577=9, "September", IF(W577=10, "October", IF(W577=11, "November", IF(W577=12, "December", "Other"))))))))))))</f>
        <v>May</v>
      </c>
      <c r="Y577" s="1"/>
      <c r="Z577" s="1"/>
      <c r="AA577" s="1">
        <v>9</v>
      </c>
      <c r="AB577" s="1">
        <f>IF(ISNUMBER(SEARCH("-",AA577)),TRIM(LEFT(AA577,FIND("-",AA577)-1)),AA577)</f>
        <v>9</v>
      </c>
      <c r="AC577" s="1" t="str">
        <f>IF(AB577=1, "January", IF(AB577=2, "February", IF(AB577=3, "March", IF(AB577=4, "April", IF(AB577=5, "May", IF(AB577=6, "June", IF(AB577=7, "July", IF(AB577=8, "August", IF(AB577=9, "September", IF(AB577=10, "October", IF(AB577=11, "November", IF(AB577=12, "December", "Other"))))))))))))</f>
        <v>September</v>
      </c>
      <c r="AD577" s="1"/>
      <c r="AE577" s="1"/>
      <c r="AF577" s="1" t="s">
        <v>25098</v>
      </c>
      <c r="AG577" s="1" t="str">
        <f t="shared" si="238"/>
        <v xml:space="preserve">Seed </v>
      </c>
      <c r="AH577" s="2" t="str">
        <f t="shared" si="239"/>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7" s="1" t="s">
        <v>2165</v>
      </c>
      <c r="AJ577" s="1" t="s">
        <v>1237</v>
      </c>
      <c r="AK577" s="1" t="s">
        <v>17104</v>
      </c>
      <c r="AL577" s="1" t="str">
        <f t="shared" si="249"/>
        <v>Scented</v>
      </c>
      <c r="AM577" s="1" t="b">
        <v>1</v>
      </c>
      <c r="AN577" s="1" t="b">
        <v>1</v>
      </c>
      <c r="AO577" s="1" t="b">
        <v>0</v>
      </c>
      <c r="AP577" s="5" t="s">
        <v>28</v>
      </c>
      <c r="AQ577" s="5" t="str">
        <f t="shared" si="240"/>
        <v>Light, Medium, Heavy</v>
      </c>
      <c r="AR577" s="1" t="s">
        <v>10</v>
      </c>
      <c r="AS577" s="1" t="str">
        <f t="shared" si="250"/>
        <v>None, Partial</v>
      </c>
      <c r="AT577" s="1" t="str">
        <f t="shared" si="241"/>
        <v>Partial, Full</v>
      </c>
      <c r="AU577" s="1" t="s">
        <v>402</v>
      </c>
      <c r="AV577" s="1" t="str">
        <f t="shared" si="242"/>
        <v>Moist, Wet/Water</v>
      </c>
      <c r="AW577" s="1" t="s">
        <v>12</v>
      </c>
      <c r="AX577" s="1" t="str">
        <f t="shared" si="243"/>
        <v>Acid, Neutral, Alkaline</v>
      </c>
      <c r="AY577" s="1" t="b">
        <v>0</v>
      </c>
      <c r="AZ577" s="1" t="b">
        <v>1</v>
      </c>
      <c r="BA577" s="1" t="b">
        <v>0</v>
      </c>
      <c r="BB577" s="1" t="s">
        <v>275</v>
      </c>
      <c r="BC577" t="str">
        <f t="shared" si="244"/>
        <v>TRUE</v>
      </c>
      <c r="BD577" s="1" t="s">
        <v>77</v>
      </c>
      <c r="BE577" t="str">
        <f t="shared" si="245"/>
        <v>TRUE</v>
      </c>
      <c r="BF577" s="1" t="b">
        <v>0</v>
      </c>
      <c r="BG577" s="1" t="b">
        <v>1</v>
      </c>
      <c r="BH577" s="1" t="b">
        <v>1</v>
      </c>
      <c r="BI577" s="1" t="s">
        <v>30</v>
      </c>
      <c r="BJ577" s="1" t="str">
        <f t="shared" si="246"/>
        <v>FALSE</v>
      </c>
      <c r="BL577" t="str">
        <f t="shared" si="247"/>
        <v>FALSE</v>
      </c>
      <c r="BM577" s="1" t="b">
        <v>0</v>
      </c>
      <c r="BN577" s="1" t="b">
        <v>0</v>
      </c>
      <c r="BO577" s="1">
        <f t="shared" si="251"/>
        <v>12</v>
      </c>
      <c r="BP577" s="1" t="s">
        <v>1308</v>
      </c>
      <c r="BQ577" s="1" cm="1">
        <f t="array" ref="BQ577">_xlfn.IFS(BP577="None Known",0, LEN(BP577)&gt;500, 5,LEN(BP577)&gt;400, 4, LEN(BP577)&gt;300, 3, LEN(BP577)&gt;200, 2, LEN(BP577)&gt;1, 1)</f>
        <v>1</v>
      </c>
      <c r="BR577" s="1" t="s">
        <v>4403</v>
      </c>
      <c r="BS577" s="1">
        <v>3</v>
      </c>
      <c r="BT577" s="1" t="s">
        <v>1310</v>
      </c>
      <c r="BU577" s="1">
        <v>2</v>
      </c>
      <c r="BV577" s="1" t="s">
        <v>465</v>
      </c>
      <c r="BW577" s="1" t="s">
        <v>31</v>
      </c>
      <c r="BX577" s="1"/>
      <c r="BY577" t="str">
        <f>_xlfn.XLOOKUP($B577,Img_lookup!A:A,Img_lookup!B:B, "Not available")</f>
        <v>a4418e2e-6542-4e71-bb33-b0a1544adfe6</v>
      </c>
      <c r="BZ577" t="str">
        <f>_xlfn.XLOOKUP($B577,Img_lookup!A:A,Img_lookup!C:C, "Not available")</f>
        <v>Crataegus intricata Lange</v>
      </c>
      <c r="CA577" t="str">
        <f>_xlfn.XLOOKUP($B577,Img_lookup!A:A,Img_lookup!D:D, "Not available")</f>
        <v>ex herb. Biltmore</v>
      </c>
      <c r="CB577" t="str">
        <f>_xlfn.XLOOKUP($B577,Img_lookup!A:A,Img_lookup!E:E, "https://imgur.com/aT5wafe")</f>
        <v>https://api.openverse.engineering/v1/images/a4418e2e-6542-4e71-bb33-b0a1544adfe6/thumb/</v>
      </c>
    </row>
    <row r="578" spans="1:80" ht="13" x14ac:dyDescent="0.15">
      <c r="A578" s="1" t="s">
        <v>58</v>
      </c>
      <c r="B578" s="1" t="s">
        <v>12429</v>
      </c>
      <c r="C578" s="1" t="s">
        <v>12430</v>
      </c>
      <c r="D578" s="1" t="s">
        <v>12431</v>
      </c>
      <c r="E578" s="1" t="s">
        <v>12432</v>
      </c>
      <c r="F578" s="1" t="s">
        <v>22</v>
      </c>
      <c r="G578" s="1" t="s">
        <v>22</v>
      </c>
      <c r="H578" s="11" t="str">
        <f t="shared" si="253"/>
        <v>Perennial</v>
      </c>
      <c r="I578" s="1" t="s">
        <v>17107</v>
      </c>
      <c r="J578" s="1">
        <v>6</v>
      </c>
      <c r="K578" s="1">
        <v>6</v>
      </c>
      <c r="L578" t="str" cm="1">
        <f t="array" ref="L578">_xlfn.IFS(J578+K578="", "Unknown", J578+K578&gt;3, "Large", J578+K578&gt;0.5, "Medium", J578+K578&gt;0, "Small")</f>
        <v>Large</v>
      </c>
      <c r="M578" s="1">
        <v>5</v>
      </c>
      <c r="N578" cm="1">
        <f t="array" ref="N578">IF($M578="",INDEX($M$2:$M$2176,MATCH(1,INDEX(($A$2:$A$2176=$A578)*($M$2:$M$2176&lt;&gt;""),0),0)),$M578)</f>
        <v>5</v>
      </c>
      <c r="O578" s="2" t="str">
        <f t="shared" si="248"/>
        <v>Seasonal outdoors</v>
      </c>
      <c r="P578" s="1" t="s">
        <v>12433</v>
      </c>
      <c r="Q578" s="1" t="s">
        <v>17110</v>
      </c>
      <c r="R578" t="str">
        <f t="shared" si="252"/>
        <v>Medium</v>
      </c>
      <c r="T578" s="1"/>
      <c r="U578" s="1"/>
      <c r="V578" s="1" t="s">
        <v>188</v>
      </c>
      <c r="W578" s="6" t="str">
        <f t="shared" si="266"/>
        <v>4</v>
      </c>
      <c r="X578" t="str">
        <f>IF(W578="1", "January", IF(W578="2", "February", IF(W578="3", "March", IF(W578="4", "April", IF(W578="5", "May", IF(W578="6", "June", IF(W578="7", "July", IF(W578="8", "August", IF(W578="9", "September", IF(W578="10", "October", IF(W578="11", "November", IF(W578="12", "December", "Other"))))))))))))</f>
        <v>April</v>
      </c>
      <c r="Y578" s="2" t="str">
        <f>IF(ISNUMBER(SEARCH("-",V578)),TRIM(RIGHT(V578,LEN(V578)-SEARCH("-",V578))),V578)</f>
        <v>5</v>
      </c>
      <c r="Z578" s="2" t="str">
        <f>IF(Y578="1", "January", IF(Y578="2", "February", IF(Y578="3", "March", IF(Y578="4", "April", IF(Y578="5", "May", IF(Y578="6", "June", IF(Y578="7", "July", IF(Y578="8", "August", IF(Y578="9", "September", IF(Y578="10", "October", IF(Y578="11", "November", IF(Y578="12", "December", "Other"))))))))))))</f>
        <v>May</v>
      </c>
      <c r="AA578" s="1" t="s">
        <v>166</v>
      </c>
      <c r="AB578" s="1" t="str">
        <f>IF(ISNUMBER(SEARCH("-",AA578)),TRIM(LEFT(AA578,FIND("-",AA578)-1)),AA578)</f>
        <v>9</v>
      </c>
      <c r="AC578" s="1" t="str">
        <f>IF(AB578="1", "January", IF(AB578="2", "February", IF(AB578="3", "March", IF(AB578="4", "April", IF(AB578="5", "May", IF(AB578="6", "June", IF(AB578="7", "July", IF(AB578="8", "August", IF(AB578="9", "September", IF(AB578="10", "October", IF(AB578="11", "November", IF(AB578="12", "December", "Other"))))))))))))</f>
        <v>September</v>
      </c>
      <c r="AD578" s="1" t="str">
        <f>IF(ISNUMBER(SEARCH("-",AA578)),TRIM(RIGHT(AA578,LEN(AA578)-SEARCH("-",AA578))),AA578)</f>
        <v>11</v>
      </c>
      <c r="AE578" s="1" t="str">
        <f>IF(AD578="1", "January", IF(AD578="2", "February", IF(AD578="3", "March", IF(AD578="4", "April", IF(AD578="5", "May", IF(AD578="6", "June", IF(AD578="7", "July", IF(AD578="8", "August", IF(AD578="9", "September", IF(AD578="10", "October", IF(AD578="11", "November", IF(AD578="12", "December", "Other"))))))))))))</f>
        <v>November</v>
      </c>
      <c r="AF578" s="1" t="s">
        <v>25098</v>
      </c>
      <c r="AG578" s="1" t="str">
        <f t="shared" ref="AG578:AG641" si="274">LEFT(AF578,FIND("-",AF578)-1)</f>
        <v xml:space="preserve">Seed </v>
      </c>
      <c r="AH578" s="2" t="str">
        <f t="shared" ref="AH578:AH641" si="275">RIGHT(AF578,LEN(AF578)-FIND("-",AF578)-1)</f>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8" s="1" t="s">
        <v>12434</v>
      </c>
      <c r="AJ578" s="1" t="s">
        <v>1237</v>
      </c>
      <c r="AK578" s="1" t="s">
        <v>17104</v>
      </c>
      <c r="AL578" s="1" t="str">
        <f t="shared" si="249"/>
        <v>Scented</v>
      </c>
      <c r="AM578" s="1" t="b">
        <v>1</v>
      </c>
      <c r="AN578" s="1" t="b">
        <v>1</v>
      </c>
      <c r="AO578" s="1" t="b">
        <v>0</v>
      </c>
      <c r="AP578" s="5" t="s">
        <v>28</v>
      </c>
      <c r="AQ578" s="5" t="str">
        <f t="shared" ref="AQ578:AQ641" si="276">IF(AP578="L", "Light", IF(AP578="M", "Medium", IF(AP578="H", "Heavy", IF(AP578="LM", "Light, Medium", IF(AP578="MH", "Medium, Heavy", IF(AP578="LMH", "Light, Medium, Heavy", ""))))))</f>
        <v>Light, Medium, Heavy</v>
      </c>
      <c r="AR578" s="1" t="s">
        <v>274</v>
      </c>
      <c r="AS578" s="1" t="str">
        <f t="shared" si="250"/>
        <v>None, Partial, Full</v>
      </c>
      <c r="AT578" s="1" t="str">
        <f t="shared" ref="AT578:AT641" si="277">IF(AR578="N", "Full", IF(AR578="S", "Partial", IF(AR578="F", "None", IF(AR578="SN", "Partial, Full", IF(AR578="NP", "None, Partial", IF(AR578="FSN", "None, Partial, Full", ""))))))</f>
        <v>None, Partial, Full</v>
      </c>
      <c r="AU578" s="1" t="s">
        <v>402</v>
      </c>
      <c r="AV578" s="1" t="str">
        <f t="shared" ref="AV578:AV641" si="278">IF(AU578="D", "Dry", IF(AU578="M", "Moist", IF(AU578="We", "Wet/Water", IF(AU578="Wa", "Wet/Water", IF(AU578="WeWa", "Wet/Water", IF(AU578="DM", "Dry, Moist", IF(AU578="DMWe", "Dry, Moist, Wet/Water", IF(AU578="MWe", "Moist, Wet/Water", IF(AU578="MWeWa", "Moist, Wet/Water", IF(AU578="WeM", "Moist, Wet/Water",""))))))))))</f>
        <v>Moist, Wet/Water</v>
      </c>
      <c r="AW578" s="1" t="s">
        <v>12</v>
      </c>
      <c r="AX578" s="1" t="str">
        <f t="shared" ref="AX578:AX641" si="279">IF(AW578="A", "Acid", IF(AW578="N", "Neutral", IF(AW578="B", "Alkaline", IF(AW578="AN", "Acid, Neutral", IF(AW578="NB", "Neutral, Alkaline", IF(AW578="ANB", "Acid, Neutral, Alkaline", ""))))))</f>
        <v>Acid, Neutral, Alkaline</v>
      </c>
      <c r="AY578" s="1" t="b">
        <v>0</v>
      </c>
      <c r="AZ578" s="1" t="b">
        <v>1</v>
      </c>
      <c r="BA578" s="1" t="b">
        <v>0</v>
      </c>
      <c r="BB578" s="1" t="s">
        <v>275</v>
      </c>
      <c r="BC578" t="str">
        <f t="shared" ref="BC578:BC641" si="280">IF(BB578="M", "TRUE", IF(BB578="W", "TRUE", "FALSE"))</f>
        <v>TRUE</v>
      </c>
      <c r="BD578" s="1" t="s">
        <v>77</v>
      </c>
      <c r="BE578" t="str">
        <f t="shared" ref="BE578:BE641" si="281">IF(BD578="Y", "TRUE", "FALSE")</f>
        <v>TRUE</v>
      </c>
      <c r="BF578" s="1" t="b">
        <v>0</v>
      </c>
      <c r="BG578" s="1" t="b">
        <v>1</v>
      </c>
      <c r="BH578" s="1" t="b">
        <v>1</v>
      </c>
      <c r="BI578" s="1" t="s">
        <v>30</v>
      </c>
      <c r="BJ578" s="1" t="str">
        <f t="shared" ref="BJ578:BJ641" si="282">IF(BI578="Y", "TRUE", "FALSE")</f>
        <v>FALSE</v>
      </c>
      <c r="BL578" t="str">
        <f t="shared" ref="BL578:BL641" si="283">IF(BK578="Y", "TRUE", "FALSE")</f>
        <v>FALSE</v>
      </c>
      <c r="BM578" s="1" t="b">
        <v>0</v>
      </c>
      <c r="BN578" s="1" t="b">
        <v>1</v>
      </c>
      <c r="BO578" s="1">
        <f t="shared" si="251"/>
        <v>19</v>
      </c>
      <c r="BP578" s="1" t="s">
        <v>12435</v>
      </c>
      <c r="BQ578" s="1" cm="1">
        <f t="array" ref="BQ578">_xlfn.IFS(BP578="None Known",0, LEN(BP578)&gt;500, 5,LEN(BP578)&gt;400, 4, LEN(BP578)&gt;300, 3, LEN(BP578)&gt;200, 2, LEN(BP578)&gt;1, 1)</f>
        <v>5</v>
      </c>
      <c r="BR578" s="1" t="s">
        <v>12436</v>
      </c>
      <c r="BS578" s="1">
        <v>3</v>
      </c>
      <c r="BT578" s="1" t="s">
        <v>1240</v>
      </c>
      <c r="BU578" s="1">
        <v>5</v>
      </c>
      <c r="BV578" s="1" t="s">
        <v>1700</v>
      </c>
      <c r="BW578" s="1" t="s">
        <v>31</v>
      </c>
      <c r="BX578" s="1"/>
      <c r="BY578" t="str">
        <f>_xlfn.XLOOKUP($B578,Img_lookup!A:A,Img_lookup!B:B, "Not available")</f>
        <v>f8345168-a883-4027-94b7-c49a79d1ac2c</v>
      </c>
      <c r="BZ578" t="str">
        <f>_xlfn.XLOOKUP($B578,Img_lookup!A:A,Img_lookup!C:C, "Not available")</f>
        <v>Rose-colored Hawthorn. Crataegus laevigata. The American flora vol. 3 (1855)</v>
      </c>
      <c r="CA578" t="str">
        <f>_xlfn.XLOOKUP($B578,Img_lookup!A:A,Img_lookup!D:D, "Not available")</f>
        <v>Swallowtail Garden Seeds</v>
      </c>
      <c r="CB578" t="str">
        <f>_xlfn.XLOOKUP($B578,Img_lookup!A:A,Img_lookup!E:E, "https://imgur.com/aT5wafe")</f>
        <v>https://api.openverse.engineering/v1/images/f8345168-a883-4027-94b7-c49a79d1ac2c/thumb/</v>
      </c>
    </row>
    <row r="579" spans="1:80" ht="13" x14ac:dyDescent="0.15">
      <c r="A579" s="1" t="s">
        <v>58</v>
      </c>
      <c r="B579" s="1" t="s">
        <v>1232</v>
      </c>
      <c r="C579" s="1" t="s">
        <v>1233</v>
      </c>
      <c r="E579" s="1" t="s">
        <v>1234</v>
      </c>
      <c r="F579" s="1" t="s">
        <v>22</v>
      </c>
      <c r="G579" s="1" t="s">
        <v>22</v>
      </c>
      <c r="H579" s="11" t="str">
        <f t="shared" si="253"/>
        <v>Perennial</v>
      </c>
      <c r="I579" s="1" t="s">
        <v>17107</v>
      </c>
      <c r="J579" s="1">
        <v>6</v>
      </c>
      <c r="K579" s="1">
        <v>6</v>
      </c>
      <c r="L579" t="str" cm="1">
        <f t="array" ref="L579">_xlfn.IFS(J579+K579="", "Unknown", J579+K579&gt;3, "Large", J579+K579&gt;0.5, "Medium", J579+K579&gt;0, "Small")</f>
        <v>Large</v>
      </c>
      <c r="M579" s="1">
        <v>5</v>
      </c>
      <c r="N579" cm="1">
        <f t="array" ref="N579">IF($M579="",INDEX($M$2:$M$2176,MATCH(1,INDEX(($A$2:$A$2176=$A579)*($M$2:$M$2176&lt;&gt;""),0),0)),$M579)</f>
        <v>5</v>
      </c>
      <c r="O579" s="2" t="str">
        <f t="shared" ref="O579:O642" si="284">IF(N579="", "Temperate zone", IF(N579&lt;5, "Hardy to cold", IF(N579&lt;8, "Seasonal outdoors", IF(N579&lt;12, "Grown indoors", "all Temperate zone"))))</f>
        <v>Seasonal outdoors</v>
      </c>
      <c r="P579" s="1" t="s">
        <v>1235</v>
      </c>
      <c r="Q579" s="1" t="s">
        <v>17110</v>
      </c>
      <c r="R579" t="str">
        <f t="shared" si="252"/>
        <v>Medium</v>
      </c>
      <c r="T579" s="1"/>
      <c r="U579" s="1"/>
      <c r="V579" s="1" t="s">
        <v>96</v>
      </c>
      <c r="W579" s="6" t="str">
        <f t="shared" si="266"/>
        <v>5</v>
      </c>
      <c r="X579" t="str">
        <f>IF(W579="1", "January", IF(W579="2", "February", IF(W579="3", "March", IF(W579="4", "April", IF(W579="5", "May", IF(W579="6", "June", IF(W579="7", "July", IF(W579="8", "August", IF(W579="9", "September", IF(W579="10", "October", IF(W579="11", "November", IF(W579="12", "December", "Other"))))))))))))</f>
        <v>May</v>
      </c>
      <c r="Y579" s="2" t="str">
        <f>IF(ISNUMBER(SEARCH("-",V579)),TRIM(RIGHT(V579,LEN(V579)-SEARCH("-",V579))),V579)</f>
        <v>6</v>
      </c>
      <c r="Z579" s="2" t="str">
        <f>IF(Y579="1", "January", IF(Y579="2", "February", IF(Y579="3", "March", IF(Y579="4", "April", IF(Y579="5", "May", IF(Y579="6", "June", IF(Y579="7", "July", IF(Y579="8", "August", IF(Y579="9", "September", IF(Y579="10", "October", IF(Y579="11", "November", IF(Y579="12", "December", "Other"))))))))))))</f>
        <v>June</v>
      </c>
      <c r="AA579" s="1" t="s">
        <v>166</v>
      </c>
      <c r="AB579" s="1" t="str">
        <f>IF(ISNUMBER(SEARCH("-",AA579)),TRIM(LEFT(AA579,FIND("-",AA579)-1)),AA579)</f>
        <v>9</v>
      </c>
      <c r="AC579" s="1" t="str">
        <f>IF(AB579="1", "January", IF(AB579="2", "February", IF(AB579="3", "March", IF(AB579="4", "April", IF(AB579="5", "May", IF(AB579="6", "June", IF(AB579="7", "July", IF(AB579="8", "August", IF(AB579="9", "September", IF(AB579="10", "October", IF(AB579="11", "November", IF(AB579="12", "December", "Other"))))))))))))</f>
        <v>September</v>
      </c>
      <c r="AD579" s="1" t="str">
        <f>IF(ISNUMBER(SEARCH("-",AA579)),TRIM(RIGHT(AA579,LEN(AA579)-SEARCH("-",AA579))),AA579)</f>
        <v>11</v>
      </c>
      <c r="AE579" s="1" t="str">
        <f>IF(AD579="1", "January", IF(AD579="2", "February", IF(AD579="3", "March", IF(AD579="4", "April", IF(AD579="5", "May", IF(AD579="6", "June", IF(AD579="7", "July", IF(AD579="8", "August", IF(AD579="9", "September", IF(AD579="10", "October", IF(AD579="11", "November", IF(AD579="12", "December", "Other"))))))))))))</f>
        <v>November</v>
      </c>
      <c r="AF579" s="1" t="s">
        <v>25098</v>
      </c>
      <c r="AG579" s="1" t="str">
        <f t="shared" si="274"/>
        <v xml:space="preserve">Seed </v>
      </c>
      <c r="AH579"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79" s="1" t="s">
        <v>1236</v>
      </c>
      <c r="AJ579" s="1" t="s">
        <v>1237</v>
      </c>
      <c r="AK579" s="1" t="s">
        <v>17104</v>
      </c>
      <c r="AL579" s="1" t="str">
        <f t="shared" ref="AL579:AL642" si="285">IF(AM579=TRUE, "Scented", "Unscented")</f>
        <v>Scented</v>
      </c>
      <c r="AM579" s="1" t="b">
        <v>1</v>
      </c>
      <c r="AN579" s="1" t="b">
        <v>1</v>
      </c>
      <c r="AO579" s="1" t="b">
        <v>0</v>
      </c>
      <c r="AP579" s="5" t="s">
        <v>28</v>
      </c>
      <c r="AQ579" s="5" t="str">
        <f t="shared" si="276"/>
        <v>Light, Medium, Heavy</v>
      </c>
      <c r="AR579" s="1" t="s">
        <v>10</v>
      </c>
      <c r="AS579" s="1" t="str">
        <f t="shared" ref="AS579:AS642" si="286">IF(AR579="N", "None", IF(AR579="S", "Partial", IF(AR579="F", "Full", IF(AR579="SN", "None, Partial", IF(AR579="FS", "Partial, Full", IF(AR579="FSN", "None, Partial, Full", ""))))))</f>
        <v>None, Partial</v>
      </c>
      <c r="AT579" s="1" t="str">
        <f t="shared" si="277"/>
        <v>Partial, Full</v>
      </c>
      <c r="AU579" s="1" t="s">
        <v>402</v>
      </c>
      <c r="AV579" s="1" t="str">
        <f t="shared" si="278"/>
        <v>Moist, Wet/Water</v>
      </c>
      <c r="AW579" s="1" t="s">
        <v>12</v>
      </c>
      <c r="AX579" s="1" t="str">
        <f t="shared" si="279"/>
        <v>Acid, Neutral, Alkaline</v>
      </c>
      <c r="AY579" s="1" t="b">
        <v>1</v>
      </c>
      <c r="AZ579" s="1" t="b">
        <v>1</v>
      </c>
      <c r="BA579" s="1" t="b">
        <v>0</v>
      </c>
      <c r="BB579" s="1" t="s">
        <v>29</v>
      </c>
      <c r="BC579" t="str">
        <f t="shared" si="280"/>
        <v>TRUE</v>
      </c>
      <c r="BD579" s="1" t="s">
        <v>77</v>
      </c>
      <c r="BE579" t="str">
        <f t="shared" si="281"/>
        <v>TRUE</v>
      </c>
      <c r="BF579" s="1" t="b">
        <v>1</v>
      </c>
      <c r="BG579" s="1" t="b">
        <v>1</v>
      </c>
      <c r="BH579" s="1" t="b">
        <v>1</v>
      </c>
      <c r="BI579" s="1" t="s">
        <v>30</v>
      </c>
      <c r="BJ579" s="1" t="str">
        <f t="shared" si="282"/>
        <v>FALSE</v>
      </c>
      <c r="BL579" t="str">
        <f t="shared" si="283"/>
        <v>FALSE</v>
      </c>
      <c r="BM579" s="1" t="b">
        <v>0</v>
      </c>
      <c r="BN579" s="1" t="b">
        <v>1</v>
      </c>
      <c r="BO579" s="1">
        <f t="shared" ref="BO579:BO642" si="287">BQ579+(BS579*3)+BU579</f>
        <v>19</v>
      </c>
      <c r="BP579" s="1" t="s">
        <v>1238</v>
      </c>
      <c r="BQ579" s="1" cm="1">
        <f t="array" ref="BQ579">_xlfn.IFS(BP579="None Known",0, LEN(BP579)&gt;500, 5,LEN(BP579)&gt;400, 4, LEN(BP579)&gt;300, 3, LEN(BP579)&gt;200, 2, LEN(BP579)&gt;1, 1)</f>
        <v>5</v>
      </c>
      <c r="BR579" s="1" t="s">
        <v>1239</v>
      </c>
      <c r="BS579" s="1">
        <v>3</v>
      </c>
      <c r="BT579" s="1" t="s">
        <v>1240</v>
      </c>
      <c r="BU579" s="1">
        <v>5</v>
      </c>
      <c r="BV579" s="1" t="s">
        <v>181</v>
      </c>
      <c r="BW579" s="1" t="s">
        <v>31</v>
      </c>
      <c r="BX579" s="1"/>
      <c r="BY579" t="str">
        <f>_xlfn.XLOOKUP($B579,Img_lookup!A:A,Img_lookup!B:B, "Not available")</f>
        <v>787e9327-d01b-47d3-8a5e-175cf775849d</v>
      </c>
      <c r="BZ579" t="str">
        <f>_xlfn.XLOOKUP($B579,Img_lookup!A:A,Img_lookup!C:C, "Not available")</f>
        <v>0 Crataegus monogyna - Havr√© 1.JPG</v>
      </c>
      <c r="CA579" t="str">
        <f>_xlfn.XLOOKUP($B579,Img_lookup!A:A,Img_lookup!D:D, "Not available")</f>
        <v>Jean-Pol GRANDMONT</v>
      </c>
      <c r="CB579" t="str">
        <f>_xlfn.XLOOKUP($B579,Img_lookup!A:A,Img_lookup!E:E, "https://imgur.com/aT5wafe")</f>
        <v>https://api.openverse.engineering/v1/images/787e9327-d01b-47d3-8a5e-175cf775849d/thumb/</v>
      </c>
    </row>
    <row r="580" spans="1:80" ht="13" x14ac:dyDescent="0.15">
      <c r="A580" s="1" t="s">
        <v>58</v>
      </c>
      <c r="B580" s="1" t="s">
        <v>12588</v>
      </c>
      <c r="C580" s="1" t="s">
        <v>12589</v>
      </c>
      <c r="D580" s="1" t="s">
        <v>4400</v>
      </c>
      <c r="E580" s="1" t="s">
        <v>12590</v>
      </c>
      <c r="F580" s="1" t="s">
        <v>22</v>
      </c>
      <c r="G580" s="1" t="s">
        <v>22</v>
      </c>
      <c r="H580" s="11" t="str">
        <f t="shared" si="253"/>
        <v>Perennial</v>
      </c>
      <c r="I580" s="1" t="s">
        <v>17107</v>
      </c>
      <c r="J580" s="1">
        <v>7</v>
      </c>
      <c r="K580" s="1">
        <v>7</v>
      </c>
      <c r="L580" t="str" cm="1">
        <f t="array" ref="L580">_xlfn.IFS(J580+K580="", "Unknown", J580+K580&gt;3, "Large", J580+K580&gt;0.5, "Medium", J580+K580&gt;0, "Small")</f>
        <v>Large</v>
      </c>
      <c r="M580" s="1">
        <v>5</v>
      </c>
      <c r="N580" cm="1">
        <f t="array" ref="N580">IF($M580="",INDEX($M$2:$M$2176,MATCH(1,INDEX(($A$2:$A$2176=$A580)*($M$2:$M$2176&lt;&gt;""),0),0)),$M580)</f>
        <v>5</v>
      </c>
      <c r="O580" s="2" t="str">
        <f t="shared" si="284"/>
        <v>Seasonal outdoors</v>
      </c>
      <c r="P580" s="1" t="s">
        <v>12591</v>
      </c>
      <c r="R580" t="str">
        <f t="shared" ref="R580:R643" si="288">IF(Q580="Fast", "Fast", IF(Q580="Slow", "Slow", "Medium"))</f>
        <v>Medium</v>
      </c>
      <c r="T580" s="1"/>
      <c r="U580" s="1"/>
      <c r="V580" s="1" t="s">
        <v>188</v>
      </c>
      <c r="W580" s="6" t="str">
        <f t="shared" si="266"/>
        <v>4</v>
      </c>
      <c r="X580" t="str">
        <f>IF(W580="1", "January", IF(W580="2", "February", IF(W580="3", "March", IF(W580="4", "April", IF(W580="5", "May", IF(W580="6", "June", IF(W580="7", "July", IF(W580="8", "August", IF(W580="9", "September", IF(W580="10", "October", IF(W580="11", "November", IF(W580="12", "December", "Other"))))))))))))</f>
        <v>April</v>
      </c>
      <c r="Y580" s="2" t="str">
        <f>IF(ISNUMBER(SEARCH("-",V580)),TRIM(RIGHT(V580,LEN(V580)-SEARCH("-",V580))),V580)</f>
        <v>5</v>
      </c>
      <c r="Z580" s="2" t="str">
        <f>IF(Y580="1", "January", IF(Y580="2", "February", IF(Y580="3", "March", IF(Y580="4", "April", IF(Y580="5", "May", IF(Y580="6", "June", IF(Y580="7", "July", IF(Y580="8", "August", IF(Y580="9", "September", IF(Y580="10", "October", IF(Y580="11", "November", IF(Y580="12", "December", "Other"))))))))))))</f>
        <v>May</v>
      </c>
      <c r="AA580" s="1">
        <v>10</v>
      </c>
      <c r="AB580" s="1">
        <f>IF(ISNUMBER(SEARCH("-",AA580)),TRIM(LEFT(AA580,FIND("-",AA580)-1)),AA580)</f>
        <v>10</v>
      </c>
      <c r="AC580" s="1" t="str">
        <f>IF(AB580=1, "January", IF(AB580=2, "February", IF(AB580=3, "March", IF(AB580=4, "April", IF(AB580=5, "May", IF(AB580=6, "June", IF(AB580=7, "July", IF(AB580=8, "August", IF(AB580=9, "September", IF(AB580=10, "October", IF(AB580=11, "November", IF(AB580=12, "December", "Other"))))))))))))</f>
        <v>October</v>
      </c>
      <c r="AD580" s="1"/>
      <c r="AE580" s="1"/>
      <c r="AF580" s="1" t="s">
        <v>25098</v>
      </c>
      <c r="AG580" s="1" t="str">
        <f t="shared" si="274"/>
        <v xml:space="preserve">Seed </v>
      </c>
      <c r="AH580"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0" s="1" t="s">
        <v>12592</v>
      </c>
      <c r="AJ580" s="1" t="s">
        <v>1237</v>
      </c>
      <c r="AK580" s="1" t="s">
        <v>17104</v>
      </c>
      <c r="AL580" s="1" t="str">
        <f t="shared" si="285"/>
        <v>Scented</v>
      </c>
      <c r="AM580" s="1" t="b">
        <v>1</v>
      </c>
      <c r="AN580" s="1" t="b">
        <v>1</v>
      </c>
      <c r="AO580" s="1" t="b">
        <v>0</v>
      </c>
      <c r="AP580" s="5" t="s">
        <v>28</v>
      </c>
      <c r="AQ580" s="5" t="str">
        <f t="shared" si="276"/>
        <v>Light, Medium, Heavy</v>
      </c>
      <c r="AR580" s="1" t="s">
        <v>10</v>
      </c>
      <c r="AS580" s="1" t="str">
        <f t="shared" si="286"/>
        <v>None, Partial</v>
      </c>
      <c r="AT580" s="1" t="str">
        <f t="shared" si="277"/>
        <v>Partial, Full</v>
      </c>
      <c r="AU580" s="1" t="s">
        <v>402</v>
      </c>
      <c r="AV580" s="1" t="str">
        <f t="shared" si="278"/>
        <v>Moist, Wet/Water</v>
      </c>
      <c r="AW580" s="1" t="s">
        <v>12</v>
      </c>
      <c r="AX580" s="1" t="str">
        <f t="shared" si="279"/>
        <v>Acid, Neutral, Alkaline</v>
      </c>
      <c r="AY580" s="1" t="b">
        <v>0</v>
      </c>
      <c r="AZ580" s="1" t="b">
        <v>1</v>
      </c>
      <c r="BA580" s="1" t="b">
        <v>0</v>
      </c>
      <c r="BB580" s="1" t="s">
        <v>275</v>
      </c>
      <c r="BC580" t="str">
        <f t="shared" si="280"/>
        <v>TRUE</v>
      </c>
      <c r="BD580" s="1" t="s">
        <v>77</v>
      </c>
      <c r="BE580" t="str">
        <f t="shared" si="281"/>
        <v>TRUE</v>
      </c>
      <c r="BF580" s="1" t="b">
        <v>0</v>
      </c>
      <c r="BG580" s="1" t="b">
        <v>1</v>
      </c>
      <c r="BH580" s="1" t="b">
        <v>1</v>
      </c>
      <c r="BI580" s="1" t="s">
        <v>30</v>
      </c>
      <c r="BJ580" s="1" t="str">
        <f t="shared" si="282"/>
        <v>FALSE</v>
      </c>
      <c r="BL580" t="str">
        <f t="shared" si="283"/>
        <v>FALSE</v>
      </c>
      <c r="BM580" s="1" t="b">
        <v>0</v>
      </c>
      <c r="BN580" s="1" t="b">
        <v>0</v>
      </c>
      <c r="BO580" s="1">
        <f t="shared" si="287"/>
        <v>18</v>
      </c>
      <c r="BP580" s="1" t="s">
        <v>1308</v>
      </c>
      <c r="BQ580" s="1" cm="1">
        <f t="array" ref="BQ580">_xlfn.IFS(BP580="None Known",0, LEN(BP580)&gt;500, 5,LEN(BP580)&gt;400, 4, LEN(BP580)&gt;300, 3, LEN(BP580)&gt;200, 2, LEN(BP580)&gt;1, 1)</f>
        <v>1</v>
      </c>
      <c r="BR580" s="1" t="s">
        <v>12593</v>
      </c>
      <c r="BS580" s="1">
        <v>5</v>
      </c>
      <c r="BT580" s="1" t="s">
        <v>1310</v>
      </c>
      <c r="BU580" s="1">
        <v>2</v>
      </c>
      <c r="BV580" s="1" t="s">
        <v>465</v>
      </c>
      <c r="BW580" s="1" t="s">
        <v>31</v>
      </c>
      <c r="BX580" s="1"/>
      <c r="BY580" t="str">
        <f>_xlfn.XLOOKUP($B580,Img_lookup!A:A,Img_lookup!B:B, "Not available")</f>
        <v>Not available</v>
      </c>
      <c r="BZ580" t="str">
        <f>_xlfn.XLOOKUP($B580,Img_lookup!A:A,Img_lookup!C:C, "Not available")</f>
        <v>Not available</v>
      </c>
      <c r="CA580" t="str">
        <f>_xlfn.XLOOKUP($B580,Img_lookup!A:A,Img_lookup!D:D, "Not available")</f>
        <v>Not available</v>
      </c>
      <c r="CB580" t="str">
        <f>_xlfn.XLOOKUP($B580,Img_lookup!A:A,Img_lookup!E:E, "https://imgur.com/aT5wafe")</f>
        <v>https://imgur.com/aT5wafe</v>
      </c>
    </row>
    <row r="581" spans="1:80" ht="13" x14ac:dyDescent="0.15">
      <c r="A581" s="1" t="s">
        <v>58</v>
      </c>
      <c r="B581" s="1" t="s">
        <v>12654</v>
      </c>
      <c r="E581" s="1" t="s">
        <v>12655</v>
      </c>
      <c r="F581" s="1" t="s">
        <v>62</v>
      </c>
      <c r="G581" s="1" t="s">
        <v>62</v>
      </c>
      <c r="H581" s="11" t="str">
        <f t="shared" si="253"/>
        <v>Perennial</v>
      </c>
      <c r="I581" s="1" t="s">
        <v>17107</v>
      </c>
      <c r="J581" s="1">
        <v>6</v>
      </c>
      <c r="L581" t="str" cm="1">
        <f t="array" ref="L581">_xlfn.IFS(J581+K581="", "Unknown", J581+K581&gt;3, "Large", J581+K581&gt;0.5, "Medium", J581+K581&gt;0, "Small")</f>
        <v>Large</v>
      </c>
      <c r="M581" s="1">
        <v>6</v>
      </c>
      <c r="N581" cm="1">
        <f t="array" ref="N581">IF($M581="",INDEX($M$2:$M$2176,MATCH(1,INDEX(($A$2:$A$2176=$A581)*($M$2:$M$2176&lt;&gt;""),0),0)),$M581)</f>
        <v>6</v>
      </c>
      <c r="O581" s="2" t="str">
        <f t="shared" si="284"/>
        <v>Seasonal outdoors</v>
      </c>
      <c r="P581" s="1" t="s">
        <v>12656</v>
      </c>
      <c r="R581" t="str">
        <f t="shared" si="288"/>
        <v>Medium</v>
      </c>
      <c r="T581" s="1"/>
      <c r="U581" s="1"/>
      <c r="V581" s="1">
        <v>6</v>
      </c>
      <c r="W581" s="6">
        <f t="shared" si="266"/>
        <v>6</v>
      </c>
      <c r="X581" t="str">
        <f>IF(W581=1, "January", IF(W581=2, "February", IF(W581=3, "March", IF(W581=4, "April", IF(W581=5, "May", IF(W581=6, "June", IF(W581=7, "July", IF(W581=8, "August", IF(W581=9, "September", IF(W581=10, "October", IF(W581=11, "November", IF(W581=12, "December", "Other"))))))))))))</f>
        <v>June</v>
      </c>
      <c r="AF581" s="1" t="s">
        <v>25098</v>
      </c>
      <c r="AG581" s="1" t="str">
        <f t="shared" si="274"/>
        <v xml:space="preserve">Seed </v>
      </c>
      <c r="AH581"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1" s="1" t="s">
        <v>12657</v>
      </c>
      <c r="AJ581" s="1" t="s">
        <v>1237</v>
      </c>
      <c r="AK581" s="1" t="s">
        <v>17104</v>
      </c>
      <c r="AL581" s="1" t="str">
        <f t="shared" si="285"/>
        <v>Scented</v>
      </c>
      <c r="AM581" s="1" t="b">
        <v>1</v>
      </c>
      <c r="AN581" s="1" t="b">
        <v>1</v>
      </c>
      <c r="AO581" s="1" t="b">
        <v>0</v>
      </c>
      <c r="AP581" s="5" t="s">
        <v>28</v>
      </c>
      <c r="AQ581" s="5" t="str">
        <f t="shared" si="276"/>
        <v>Light, Medium, Heavy</v>
      </c>
      <c r="AR581" s="1" t="s">
        <v>10</v>
      </c>
      <c r="AS581" s="1" t="str">
        <f t="shared" si="286"/>
        <v>None, Partial</v>
      </c>
      <c r="AT581" s="1" t="str">
        <f t="shared" si="277"/>
        <v>Partial, Full</v>
      </c>
      <c r="AU581" s="1" t="s">
        <v>402</v>
      </c>
      <c r="AV581" s="1" t="str">
        <f t="shared" si="278"/>
        <v>Moist, Wet/Water</v>
      </c>
      <c r="AW581" s="1" t="s">
        <v>12</v>
      </c>
      <c r="AX581" s="1" t="str">
        <f t="shared" si="279"/>
        <v>Acid, Neutral, Alkaline</v>
      </c>
      <c r="AY581" s="1" t="b">
        <v>0</v>
      </c>
      <c r="AZ581" s="1" t="b">
        <v>1</v>
      </c>
      <c r="BA581" s="1" t="b">
        <v>0</v>
      </c>
      <c r="BB581" s="1" t="s">
        <v>275</v>
      </c>
      <c r="BC581" t="str">
        <f t="shared" si="280"/>
        <v>TRUE</v>
      </c>
      <c r="BD581" s="1" t="s">
        <v>77</v>
      </c>
      <c r="BE581" t="str">
        <f t="shared" si="281"/>
        <v>TRUE</v>
      </c>
      <c r="BF581" s="1" t="b">
        <v>0</v>
      </c>
      <c r="BG581" s="1" t="b">
        <v>1</v>
      </c>
      <c r="BH581" s="1" t="b">
        <v>1</v>
      </c>
      <c r="BI581" s="1" t="s">
        <v>30</v>
      </c>
      <c r="BJ581" s="1" t="str">
        <f t="shared" si="282"/>
        <v>FALSE</v>
      </c>
      <c r="BL581" t="str">
        <f t="shared" si="283"/>
        <v>FALSE</v>
      </c>
      <c r="BM581" s="1" t="b">
        <v>0</v>
      </c>
      <c r="BN581" s="1" t="b">
        <v>0</v>
      </c>
      <c r="BO581" s="1">
        <f t="shared" si="287"/>
        <v>12</v>
      </c>
      <c r="BP581" s="1" t="s">
        <v>1308</v>
      </c>
      <c r="BQ581" s="1" cm="1">
        <f t="array" ref="BQ581">_xlfn.IFS(BP581="None Known",0, LEN(BP581)&gt;500, 5,LEN(BP581)&gt;400, 4, LEN(BP581)&gt;300, 3, LEN(BP581)&gt;200, 2, LEN(BP581)&gt;1, 1)</f>
        <v>1</v>
      </c>
      <c r="BR581" s="1" t="s">
        <v>12658</v>
      </c>
      <c r="BS581" s="1">
        <v>3</v>
      </c>
      <c r="BT581" s="1" t="s">
        <v>1310</v>
      </c>
      <c r="BU581" s="1">
        <v>2</v>
      </c>
      <c r="BV581" s="1" t="s">
        <v>34</v>
      </c>
      <c r="BW581" s="1" t="s">
        <v>31</v>
      </c>
      <c r="BX581" s="1"/>
      <c r="BY581" t="str">
        <f>_xlfn.XLOOKUP($B581,Img_lookup!A:A,Img_lookup!B:B, "Not available")</f>
        <v>edf4f632-5099-4030-92d5-5af3f7cabaf7</v>
      </c>
      <c r="BZ581" t="str">
        <f>_xlfn.XLOOKUP($B581,Img_lookup!A:A,Img_lookup!C:C, "Not available")</f>
        <v>Crataegus pentagyna (Willd. ex) Waldst. &amp; Kit.</v>
      </c>
      <c r="CA581" t="str">
        <f>_xlfn.XLOOKUP($B581,Img_lookup!A:A,Img_lookup!D:D, "Not available")</f>
        <v>R. F. Hohenacker</v>
      </c>
      <c r="CB581" t="str">
        <f>_xlfn.XLOOKUP($B581,Img_lookup!A:A,Img_lookup!E:E, "https://imgur.com/aT5wafe")</f>
        <v>https://api.openverse.engineering/v1/images/edf4f632-5099-4030-92d5-5af3f7cabaf7/thumb/</v>
      </c>
    </row>
    <row r="582" spans="1:80" ht="13" x14ac:dyDescent="0.15">
      <c r="A582" s="1" t="s">
        <v>58</v>
      </c>
      <c r="B582" s="1" t="s">
        <v>3957</v>
      </c>
      <c r="C582" s="1" t="s">
        <v>3958</v>
      </c>
      <c r="D582" s="1" t="s">
        <v>3959</v>
      </c>
      <c r="E582" s="1" t="s">
        <v>3960</v>
      </c>
      <c r="F582" s="1" t="s">
        <v>62</v>
      </c>
      <c r="G582" s="1" t="s">
        <v>62</v>
      </c>
      <c r="H582" s="11" t="str">
        <f t="shared" ref="H582:H645" si="289">IF(ISNUMBER(SEARCH("/",$F582)),$F582,IF(ISNUMBER(SEARCH("Annual",$F582)),"Annual","Perennial"))</f>
        <v>Perennial</v>
      </c>
      <c r="I582" s="1" t="s">
        <v>17107</v>
      </c>
      <c r="J582" s="1">
        <v>10</v>
      </c>
      <c r="K582" s="1">
        <v>10</v>
      </c>
      <c r="L582" t="str" cm="1">
        <f t="array" ref="L582">_xlfn.IFS(J582+K582="", "Unknown", J582+K582&gt;3, "Large", J582+K582&gt;0.5, "Medium", J582+K582&gt;0, "Small")</f>
        <v>Large</v>
      </c>
      <c r="M582" s="1">
        <v>5</v>
      </c>
      <c r="N582" cm="1">
        <f t="array" ref="N582">IF($M582="",INDEX($M$2:$M$2176,MATCH(1,INDEX(($A$2:$A$2176=$A582)*($M$2:$M$2176&lt;&gt;""),0),0)),$M582)</f>
        <v>5</v>
      </c>
      <c r="O582" s="2" t="str">
        <f t="shared" si="284"/>
        <v>Seasonal outdoors</v>
      </c>
      <c r="P582" s="1" t="s">
        <v>3961</v>
      </c>
      <c r="R582" t="str">
        <f t="shared" si="288"/>
        <v>Medium</v>
      </c>
      <c r="T582" s="1"/>
      <c r="U582" s="1"/>
      <c r="V582" s="1">
        <v>7</v>
      </c>
      <c r="W582" s="6">
        <f t="shared" si="266"/>
        <v>7</v>
      </c>
      <c r="X582" t="str">
        <f>IF(W582=1, "January", IF(W582=2, "February", IF(W582=3, "March", IF(W582=4, "April", IF(W582=5, "May", IF(W582=6, "June", IF(W582=7, "July", IF(W582=8, "August", IF(W582=9, "September", IF(W582=10, "October", IF(W582=11, "November", IF(W582=12, "December", "Other"))))))))))))</f>
        <v>July</v>
      </c>
      <c r="Y582" s="1"/>
      <c r="Z582" s="1"/>
      <c r="AA582" s="1">
        <v>10</v>
      </c>
      <c r="AB582" s="1">
        <f>IF(ISNUMBER(SEARCH("-",AA582)),TRIM(LEFT(AA582,FIND("-",AA582)-1)),AA582)</f>
        <v>10</v>
      </c>
      <c r="AC582" s="1" t="str">
        <f>IF(AB582=1, "January", IF(AB582=2, "February", IF(AB582=3, "March", IF(AB582=4, "April", IF(AB582=5, "May", IF(AB582=6, "June", IF(AB582=7, "July", IF(AB582=8, "August", IF(AB582=9, "September", IF(AB582=10, "October", IF(AB582=11, "November", IF(AB582=12, "December", "Other"))))))))))))</f>
        <v>October</v>
      </c>
      <c r="AD582" s="1"/>
      <c r="AE582" s="1"/>
      <c r="AF582" s="1" t="s">
        <v>25098</v>
      </c>
      <c r="AG582" s="1" t="str">
        <f t="shared" si="274"/>
        <v xml:space="preserve">Seed </v>
      </c>
      <c r="AH582"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2" s="1" t="s">
        <v>3962</v>
      </c>
      <c r="AJ582" s="1" t="s">
        <v>1237</v>
      </c>
      <c r="AK582" s="1" t="s">
        <v>17104</v>
      </c>
      <c r="AL582" s="1" t="str">
        <f t="shared" si="285"/>
        <v>Scented</v>
      </c>
      <c r="AM582" s="1" t="b">
        <v>1</v>
      </c>
      <c r="AN582" s="1" t="b">
        <v>1</v>
      </c>
      <c r="AO582" s="1" t="b">
        <v>0</v>
      </c>
      <c r="AP582" s="5" t="s">
        <v>28</v>
      </c>
      <c r="AQ582" s="5" t="str">
        <f t="shared" si="276"/>
        <v>Light, Medium, Heavy</v>
      </c>
      <c r="AR582" s="1" t="s">
        <v>10</v>
      </c>
      <c r="AS582" s="1" t="str">
        <f t="shared" si="286"/>
        <v>None, Partial</v>
      </c>
      <c r="AT582" s="1" t="str">
        <f t="shared" si="277"/>
        <v>Partial, Full</v>
      </c>
      <c r="AU582" s="1" t="s">
        <v>402</v>
      </c>
      <c r="AV582" s="1" t="str">
        <f t="shared" si="278"/>
        <v>Moist, Wet/Water</v>
      </c>
      <c r="AW582" s="1" t="s">
        <v>12</v>
      </c>
      <c r="AX582" s="1" t="str">
        <f t="shared" si="279"/>
        <v>Acid, Neutral, Alkaline</v>
      </c>
      <c r="AY582" s="1" t="b">
        <v>0</v>
      </c>
      <c r="AZ582" s="1" t="b">
        <v>1</v>
      </c>
      <c r="BA582" s="1" t="b">
        <v>0</v>
      </c>
      <c r="BB582" s="1" t="s">
        <v>275</v>
      </c>
      <c r="BC582" t="str">
        <f t="shared" si="280"/>
        <v>TRUE</v>
      </c>
      <c r="BD582" s="1" t="s">
        <v>77</v>
      </c>
      <c r="BE582" t="str">
        <f t="shared" si="281"/>
        <v>TRUE</v>
      </c>
      <c r="BF582" s="1" t="b">
        <v>0</v>
      </c>
      <c r="BG582" s="1" t="b">
        <v>1</v>
      </c>
      <c r="BH582" s="1" t="b">
        <v>1</v>
      </c>
      <c r="BI582" s="1" t="s">
        <v>30</v>
      </c>
      <c r="BJ582" s="1" t="str">
        <f t="shared" si="282"/>
        <v>FALSE</v>
      </c>
      <c r="BL582" t="str">
        <f t="shared" si="283"/>
        <v>FALSE</v>
      </c>
      <c r="BM582" s="1" t="b">
        <v>0</v>
      </c>
      <c r="BN582" s="1" t="b">
        <v>0</v>
      </c>
      <c r="BO582" s="1">
        <f t="shared" si="287"/>
        <v>9</v>
      </c>
      <c r="BP582" s="1" t="s">
        <v>1308</v>
      </c>
      <c r="BQ582" s="1" cm="1">
        <f t="array" ref="BQ582">_xlfn.IFS(BP582="None Known",0, LEN(BP582)&gt;500, 5,LEN(BP582)&gt;400, 4, LEN(BP582)&gt;300, 3, LEN(BP582)&gt;200, 2, LEN(BP582)&gt;1, 1)</f>
        <v>1</v>
      </c>
      <c r="BR582" s="1" t="s">
        <v>3963</v>
      </c>
      <c r="BS582" s="1">
        <v>2</v>
      </c>
      <c r="BT582" s="1" t="s">
        <v>1310</v>
      </c>
      <c r="BU582" s="1">
        <v>2</v>
      </c>
      <c r="BV582" s="1" t="s">
        <v>465</v>
      </c>
      <c r="BW582" s="1" t="s">
        <v>31</v>
      </c>
      <c r="BX582" s="1"/>
      <c r="BY582" t="str">
        <f>_xlfn.XLOOKUP($B582,Img_lookup!A:A,Img_lookup!B:B, "Not available")</f>
        <v>ce3e604b-b771-440c-90da-14a2b1c1f931</v>
      </c>
      <c r="BZ582" t="str">
        <f>_xlfn.XLOOKUP($B582,Img_lookup!A:A,Img_lookup!C:C, "Not available")</f>
        <v>Crataegus phaenopyrum (L. f.) Medik.</v>
      </c>
      <c r="CA582" t="str">
        <f>_xlfn.XLOOKUP($B582,Img_lookup!A:A,Img_lookup!D:D, "Not available")</f>
        <v>Paul C. Standley</v>
      </c>
      <c r="CB582" t="str">
        <f>_xlfn.XLOOKUP($B582,Img_lookup!A:A,Img_lookup!E:E, "https://imgur.com/aT5wafe")</f>
        <v>https://api.openverse.engineering/v1/images/ce3e604b-b771-440c-90da-14a2b1c1f931/thumb/</v>
      </c>
    </row>
    <row r="583" spans="1:80" ht="13" x14ac:dyDescent="0.15">
      <c r="A583" s="1" t="s">
        <v>58</v>
      </c>
      <c r="B583" s="1" t="s">
        <v>11608</v>
      </c>
      <c r="C583" s="1" t="s">
        <v>11609</v>
      </c>
      <c r="E583" s="1" t="s">
        <v>7041</v>
      </c>
      <c r="F583" s="1" t="s">
        <v>62</v>
      </c>
      <c r="G583" s="1" t="s">
        <v>62</v>
      </c>
      <c r="H583" s="11" t="str">
        <f t="shared" si="289"/>
        <v>Perennial</v>
      </c>
      <c r="I583" s="1" t="s">
        <v>17107</v>
      </c>
      <c r="J583" s="1">
        <v>7</v>
      </c>
      <c r="K583" s="1">
        <v>7</v>
      </c>
      <c r="L583" t="str" cm="1">
        <f t="array" ref="L583">_xlfn.IFS(J583+K583="", "Unknown", J583+K583&gt;3, "Large", J583+K583&gt;0.5, "Medium", J583+K583&gt;0, "Small")</f>
        <v>Large</v>
      </c>
      <c r="M583" s="1">
        <v>6</v>
      </c>
      <c r="N583" cm="1">
        <f t="array" ref="N583">IF($M583="",INDEX($M$2:$M$2176,MATCH(1,INDEX(($A$2:$A$2176=$A583)*($M$2:$M$2176&lt;&gt;""),0),0)),$M583)</f>
        <v>6</v>
      </c>
      <c r="O583" s="2" t="str">
        <f t="shared" si="284"/>
        <v>Seasonal outdoors</v>
      </c>
      <c r="P583" s="1" t="s">
        <v>11610</v>
      </c>
      <c r="R583" t="str">
        <f t="shared" si="288"/>
        <v>Medium</v>
      </c>
      <c r="T583" s="1"/>
      <c r="U583" s="1"/>
      <c r="V583" s="1">
        <v>5</v>
      </c>
      <c r="W583" s="6">
        <f t="shared" si="266"/>
        <v>5</v>
      </c>
      <c r="X583" t="str">
        <f>IF(W583=1, "January", IF(W583=2, "February", IF(W583=3, "March", IF(W583=4, "April", IF(W583=5, "May", IF(W583=6, "June", IF(W583=7, "July", IF(W583=8, "August", IF(W583=9, "September", IF(W583=10, "October", IF(W583=11, "November", IF(W583=12, "December", "Other"))))))))))))</f>
        <v>May</v>
      </c>
      <c r="Y583" s="1"/>
      <c r="Z583" s="1"/>
      <c r="AA583" s="1" t="s">
        <v>109</v>
      </c>
      <c r="AB583" s="1" t="str">
        <f>IF(ISNUMBER(SEARCH("-",AA583)),TRIM(LEFT(AA583,FIND("-",AA583)-1)),AA583)</f>
        <v>9</v>
      </c>
      <c r="AC583" s="1" t="str">
        <f>IF(AB583="1", "January", IF(AB583="2", "February", IF(AB583="3", "March", IF(AB583="4", "April", IF(AB583="5", "May", IF(AB583="6", "June", IF(AB583="7", "July", IF(AB583="8", "August", IF(AB583="9", "September", IF(AB583="10", "October", IF(AB583="11", "November", IF(AB583="12", "December", "Other"))))))))))))</f>
        <v>September</v>
      </c>
      <c r="AD583" s="1" t="str">
        <f>IF(ISNUMBER(SEARCH("-",AA583)),TRIM(RIGHT(AA583,LEN(AA583)-SEARCH("-",AA583))),AA583)</f>
        <v>10</v>
      </c>
      <c r="AE583" s="1" t="str">
        <f>IF(AD583="1", "January", IF(AD583="2", "February", IF(AD583="3", "March", IF(AD583="4", "April", IF(AD583="5", "May", IF(AD583="6", "June", IF(AD583="7", "July", IF(AD583="8", "August", IF(AD583="9", "September", IF(AD583="10", "October", IF(AD583="11", "November", IF(AD583="12", "December", "Other"))))))))))))</f>
        <v>October</v>
      </c>
      <c r="AF583" s="1" t="s">
        <v>25098</v>
      </c>
      <c r="AG583" s="1" t="str">
        <f t="shared" si="274"/>
        <v xml:space="preserve">Seed </v>
      </c>
      <c r="AH583"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3" s="1" t="s">
        <v>11611</v>
      </c>
      <c r="AJ583" s="1" t="s">
        <v>1237</v>
      </c>
      <c r="AK583" s="1" t="s">
        <v>17104</v>
      </c>
      <c r="AL583" s="1" t="str">
        <f t="shared" si="285"/>
        <v>Scented</v>
      </c>
      <c r="AM583" s="1" t="b">
        <v>1</v>
      </c>
      <c r="AN583" s="1" t="b">
        <v>1</v>
      </c>
      <c r="AO583" s="1" t="b">
        <v>0</v>
      </c>
      <c r="AP583" s="5" t="s">
        <v>28</v>
      </c>
      <c r="AQ583" s="5" t="str">
        <f t="shared" si="276"/>
        <v>Light, Medium, Heavy</v>
      </c>
      <c r="AR583" s="1" t="s">
        <v>10</v>
      </c>
      <c r="AS583" s="1" t="str">
        <f t="shared" si="286"/>
        <v>None, Partial</v>
      </c>
      <c r="AT583" s="1" t="str">
        <f t="shared" si="277"/>
        <v>Partial, Full</v>
      </c>
      <c r="AU583" s="1" t="s">
        <v>402</v>
      </c>
      <c r="AV583" s="1" t="str">
        <f t="shared" si="278"/>
        <v>Moist, Wet/Water</v>
      </c>
      <c r="AW583" s="1" t="s">
        <v>12</v>
      </c>
      <c r="AX583" s="1" t="str">
        <f t="shared" si="279"/>
        <v>Acid, Neutral, Alkaline</v>
      </c>
      <c r="AY583" s="1" t="b">
        <v>0</v>
      </c>
      <c r="AZ583" s="1" t="b">
        <v>1</v>
      </c>
      <c r="BA583" s="1" t="b">
        <v>0</v>
      </c>
      <c r="BB583" s="1" t="s">
        <v>275</v>
      </c>
      <c r="BC583" t="str">
        <f t="shared" si="280"/>
        <v>TRUE</v>
      </c>
      <c r="BD583" s="1" t="s">
        <v>77</v>
      </c>
      <c r="BE583" t="str">
        <f t="shared" si="281"/>
        <v>TRUE</v>
      </c>
      <c r="BF583" s="1" t="b">
        <v>0</v>
      </c>
      <c r="BG583" s="1" t="b">
        <v>1</v>
      </c>
      <c r="BH583" s="1" t="b">
        <v>1</v>
      </c>
      <c r="BI583" s="1" t="s">
        <v>30</v>
      </c>
      <c r="BJ583" s="1" t="str">
        <f t="shared" si="282"/>
        <v>FALSE</v>
      </c>
      <c r="BL583" t="str">
        <f t="shared" si="283"/>
        <v>FALSE</v>
      </c>
      <c r="BM583" s="1" t="b">
        <v>0</v>
      </c>
      <c r="BN583" s="1" t="b">
        <v>0</v>
      </c>
      <c r="BO583" s="1">
        <f t="shared" si="287"/>
        <v>13</v>
      </c>
      <c r="BP583" s="1" t="s">
        <v>1308</v>
      </c>
      <c r="BQ583" s="1" cm="1">
        <f t="array" ref="BQ583">_xlfn.IFS(BP583="None Known",0, LEN(BP583)&gt;500, 5,LEN(BP583)&gt;400, 4, LEN(BP583)&gt;300, 3, LEN(BP583)&gt;200, 2, LEN(BP583)&gt;1, 1)</f>
        <v>1</v>
      </c>
      <c r="BR583" s="1" t="s">
        <v>11612</v>
      </c>
      <c r="BS583" s="1">
        <v>3</v>
      </c>
      <c r="BT583" s="1" t="s">
        <v>11613</v>
      </c>
      <c r="BU583" s="1">
        <v>3</v>
      </c>
      <c r="BV583" s="1" t="s">
        <v>34</v>
      </c>
      <c r="BW583" s="1" t="s">
        <v>31</v>
      </c>
      <c r="BX583" s="1"/>
      <c r="BY583" t="str">
        <f>_xlfn.XLOOKUP($B583,Img_lookup!A:A,Img_lookup!B:B, "Not available")</f>
        <v>ae782b8f-11cb-4d9b-a836-440b389ab657</v>
      </c>
      <c r="BZ583" t="str">
        <f>_xlfn.XLOOKUP($B583,Img_lookup!A:A,Img_lookup!C:C, "Not available")</f>
        <v>Chinese Hawthorns (Crataegus Pinnatifida) (1936) by James Marion Shull. Original from U.S. Department of Agriculture Pomological Watercolor Collection. Rare and Special Collections, National Agricultural Library. Digitally enhanced by rawpixel.</v>
      </c>
      <c r="CA583" t="str">
        <f>_xlfn.XLOOKUP($B583,Img_lookup!A:A,Img_lookup!D:D, "Not available")</f>
        <v>Free Public Domain Illustrations by rawpixel</v>
      </c>
      <c r="CB583" t="str">
        <f>_xlfn.XLOOKUP($B583,Img_lookup!A:A,Img_lookup!E:E, "https://imgur.com/aT5wafe")</f>
        <v>https://api.openverse.engineering/v1/images/ae782b8f-11cb-4d9b-a836-440b389ab657/thumb/</v>
      </c>
    </row>
    <row r="584" spans="1:80" ht="13" x14ac:dyDescent="0.15">
      <c r="A584" s="1" t="s">
        <v>58</v>
      </c>
      <c r="B584" s="1" t="s">
        <v>16997</v>
      </c>
      <c r="C584" s="1" t="s">
        <v>1303</v>
      </c>
      <c r="E584" s="1" t="s">
        <v>73</v>
      </c>
      <c r="F584" s="1" t="s">
        <v>62</v>
      </c>
      <c r="G584" s="1" t="s">
        <v>62</v>
      </c>
      <c r="H584" s="11" t="str">
        <f t="shared" si="289"/>
        <v>Perennial</v>
      </c>
      <c r="I584" s="1" t="s">
        <v>17107</v>
      </c>
      <c r="J584" s="1">
        <v>10</v>
      </c>
      <c r="L584" t="str" cm="1">
        <f t="array" ref="L584">_xlfn.IFS(J584+K584="", "Unknown", J584+K584&gt;3, "Large", J584+K584&gt;0.5, "Medium", J584+K584&gt;0, "Small")</f>
        <v>Large</v>
      </c>
      <c r="M584" s="1">
        <v>7</v>
      </c>
      <c r="N584" cm="1">
        <f t="array" ref="N584">IF($M584="",INDEX($M$2:$M$2176,MATCH(1,INDEX(($A$2:$A$2176=$A584)*($M$2:$M$2176&lt;&gt;""),0),0)),$M584)</f>
        <v>7</v>
      </c>
      <c r="O584" s="2" t="str">
        <f t="shared" si="284"/>
        <v>Seasonal outdoors</v>
      </c>
      <c r="P584" s="1" t="s">
        <v>196</v>
      </c>
      <c r="Q584" s="1" t="s">
        <v>17110</v>
      </c>
      <c r="R584" t="str">
        <f t="shared" si="288"/>
        <v>Medium</v>
      </c>
      <c r="W584"/>
      <c r="AF584" s="1" t="s">
        <v>25098</v>
      </c>
      <c r="AG584" s="1" t="str">
        <f t="shared" si="274"/>
        <v xml:space="preserve">Seed </v>
      </c>
      <c r="AH584"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4" s="1" t="s">
        <v>2165</v>
      </c>
      <c r="AJ584" s="1" t="s">
        <v>1237</v>
      </c>
      <c r="AK584" s="1" t="s">
        <v>17104</v>
      </c>
      <c r="AL584" s="1" t="str">
        <f t="shared" si="285"/>
        <v>Scented</v>
      </c>
      <c r="AM584" s="1" t="b">
        <v>1</v>
      </c>
      <c r="AN584" s="1" t="b">
        <v>1</v>
      </c>
      <c r="AO584" s="1" t="b">
        <v>0</v>
      </c>
      <c r="AP584" s="5" t="s">
        <v>28</v>
      </c>
      <c r="AQ584" s="5" t="str">
        <f t="shared" si="276"/>
        <v>Light, Medium, Heavy</v>
      </c>
      <c r="AR584" s="1" t="s">
        <v>10</v>
      </c>
      <c r="AS584" s="1" t="str">
        <f t="shared" si="286"/>
        <v>None, Partial</v>
      </c>
      <c r="AT584" s="1" t="str">
        <f t="shared" si="277"/>
        <v>Partial, Full</v>
      </c>
      <c r="AU584" s="1" t="s">
        <v>402</v>
      </c>
      <c r="AV584" s="1" t="str">
        <f t="shared" si="278"/>
        <v>Moist, Wet/Water</v>
      </c>
      <c r="AW584" s="1" t="s">
        <v>12</v>
      </c>
      <c r="AX584" s="1" t="str">
        <f t="shared" si="279"/>
        <v>Acid, Neutral, Alkaline</v>
      </c>
      <c r="AY584" s="1" t="b">
        <v>0</v>
      </c>
      <c r="AZ584" s="1" t="b">
        <v>0</v>
      </c>
      <c r="BA584" s="1" t="b">
        <v>0</v>
      </c>
      <c r="BB584" s="1" t="s">
        <v>275</v>
      </c>
      <c r="BC584" t="str">
        <f t="shared" si="280"/>
        <v>TRUE</v>
      </c>
      <c r="BD584" s="1" t="s">
        <v>77</v>
      </c>
      <c r="BE584" t="str">
        <f t="shared" si="281"/>
        <v>TRUE</v>
      </c>
      <c r="BF584" s="1" t="b">
        <v>0</v>
      </c>
      <c r="BG584" s="1" t="b">
        <v>1</v>
      </c>
      <c r="BH584" s="1" t="b">
        <v>1</v>
      </c>
      <c r="BI584" s="1" t="s">
        <v>30</v>
      </c>
      <c r="BJ584" s="1" t="str">
        <f t="shared" si="282"/>
        <v>FALSE</v>
      </c>
      <c r="BL584" t="str">
        <f t="shared" si="283"/>
        <v>FALSE</v>
      </c>
      <c r="BM584" s="1" t="b">
        <v>0</v>
      </c>
      <c r="BN584" s="1" t="b">
        <v>0</v>
      </c>
      <c r="BO584" s="1">
        <f t="shared" si="287"/>
        <v>12</v>
      </c>
      <c r="BP584" s="1" t="s">
        <v>1308</v>
      </c>
      <c r="BQ584" s="1" cm="1">
        <f t="array" ref="BQ584">_xlfn.IFS(BP584="None Known",0, LEN(BP584)&gt;500, 5,LEN(BP584)&gt;400, 4, LEN(BP584)&gt;300, 3, LEN(BP584)&gt;200, 2, LEN(BP584)&gt;1, 1)</f>
        <v>1</v>
      </c>
      <c r="BR584" s="1" t="s">
        <v>16998</v>
      </c>
      <c r="BS584" s="1">
        <v>3</v>
      </c>
      <c r="BT584" s="1" t="s">
        <v>1310</v>
      </c>
      <c r="BU584" s="1">
        <v>2</v>
      </c>
      <c r="BV584" s="1" t="s">
        <v>1859</v>
      </c>
      <c r="BW584" s="1" t="s">
        <v>31</v>
      </c>
      <c r="BX584" s="1"/>
      <c r="BY584" t="str">
        <f>_xlfn.XLOOKUP($B584,Img_lookup!A:A,Img_lookup!B:B, "Not available")</f>
        <v>e228e668-cf43-49c3-b04f-3581fa91603f</v>
      </c>
      <c r="BZ584" t="str">
        <f>_xlfn.XLOOKUP($B584,Img_lookup!A:A,Img_lookup!C:C, "Not available")</f>
        <v>Crataegus pubescens (C. Presl) C. Presl</v>
      </c>
      <c r="CA584" t="str">
        <f>_xlfn.XLOOKUP($B584,Img_lookup!A:A,Img_lookup!D:D, "Not available")</f>
        <v>Paul G. Russell and Max J. Souviron</v>
      </c>
      <c r="CB584" t="str">
        <f>_xlfn.XLOOKUP($B584,Img_lookup!A:A,Img_lookup!E:E, "https://imgur.com/aT5wafe")</f>
        <v>https://api.openverse.engineering/v1/images/e228e668-cf43-49c3-b04f-3581fa91603f/thumb/</v>
      </c>
    </row>
    <row r="585" spans="1:80" ht="13" x14ac:dyDescent="0.15">
      <c r="A585" s="1" t="s">
        <v>58</v>
      </c>
      <c r="B585" s="1" t="s">
        <v>1302</v>
      </c>
      <c r="C585" s="1" t="s">
        <v>1303</v>
      </c>
      <c r="D585" s="1" t="s">
        <v>1304</v>
      </c>
      <c r="E585" s="1" t="s">
        <v>1305</v>
      </c>
      <c r="F585" s="1" t="s">
        <v>62</v>
      </c>
      <c r="G585" s="1" t="s">
        <v>62</v>
      </c>
      <c r="H585" s="11" t="str">
        <f t="shared" si="289"/>
        <v>Perennial</v>
      </c>
      <c r="I585" s="1" t="s">
        <v>17107</v>
      </c>
      <c r="J585" s="1">
        <v>9</v>
      </c>
      <c r="L585" t="str" cm="1">
        <f t="array" ref="L585">_xlfn.IFS(J585+K585="", "Unknown", J585+K585&gt;3, "Large", J585+K585&gt;0.5, "Medium", J585+K585&gt;0, "Small")</f>
        <v>Large</v>
      </c>
      <c r="M585" s="1">
        <v>7</v>
      </c>
      <c r="N585" cm="1">
        <f t="array" ref="N585">IF($M585="",INDEX($M$2:$M$2176,MATCH(1,INDEX(($A$2:$A$2176=$A585)*($M$2:$M$2176&lt;&gt;""),0),0)),$M585)</f>
        <v>7</v>
      </c>
      <c r="O585" s="2" t="str">
        <f t="shared" si="284"/>
        <v>Seasonal outdoors</v>
      </c>
      <c r="P585" s="1" t="s">
        <v>1306</v>
      </c>
      <c r="R585" t="str">
        <f t="shared" si="288"/>
        <v>Medium</v>
      </c>
      <c r="T585" s="1"/>
      <c r="U585" s="1"/>
      <c r="V585" s="1">
        <v>6</v>
      </c>
      <c r="W585" s="6">
        <f>IF(ISNUMBER(SEARCH("-",V585)),TRIM(LEFT(V585,FIND("-",V585)-1)),V585)</f>
        <v>6</v>
      </c>
      <c r="X585" t="str">
        <f>IF(W585=1, "January", IF(W585=2, "February", IF(W585=3, "March", IF(W585=4, "April", IF(W585=5, "May", IF(W585=6, "June", IF(W585=7, "July", IF(W585=8, "August", IF(W585=9, "September", IF(W585=10, "October", IF(W585=11, "November", IF(W585=12, "December", "Other"))))))))))))</f>
        <v>June</v>
      </c>
      <c r="Y585" s="1"/>
      <c r="Z585" s="1"/>
      <c r="AA585" s="1">
        <v>10</v>
      </c>
      <c r="AB585" s="1">
        <f>IF(ISNUMBER(SEARCH("-",AA585)),TRIM(LEFT(AA585,FIND("-",AA585)-1)),AA585)</f>
        <v>10</v>
      </c>
      <c r="AC585" s="1" t="str">
        <f>IF(AB585=1, "January", IF(AB585=2, "February", IF(AB585=3, "March", IF(AB585=4, "April", IF(AB585=5, "May", IF(AB585=6, "June", IF(AB585=7, "July", IF(AB585=8, "August", IF(AB585=9, "September", IF(AB585=10, "October", IF(AB585=11, "November", IF(AB585=12, "December", "Other"))))))))))))</f>
        <v>October</v>
      </c>
      <c r="AD585" s="1"/>
      <c r="AE585" s="1"/>
      <c r="AF585" s="1" t="s">
        <v>25098</v>
      </c>
      <c r="AG585" s="1" t="str">
        <f t="shared" si="274"/>
        <v xml:space="preserve">Seed </v>
      </c>
      <c r="AH585"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5" s="1" t="s">
        <v>1307</v>
      </c>
      <c r="AJ585" s="1" t="s">
        <v>1237</v>
      </c>
      <c r="AK585" s="1" t="s">
        <v>17104</v>
      </c>
      <c r="AL585" s="1" t="str">
        <f t="shared" si="285"/>
        <v>Scented</v>
      </c>
      <c r="AM585" s="1" t="b">
        <v>1</v>
      </c>
      <c r="AN585" s="1" t="b">
        <v>1</v>
      </c>
      <c r="AO585" s="1" t="b">
        <v>0</v>
      </c>
      <c r="AP585" s="5" t="s">
        <v>28</v>
      </c>
      <c r="AQ585" s="5" t="str">
        <f t="shared" si="276"/>
        <v>Light, Medium, Heavy</v>
      </c>
      <c r="AR585" s="1" t="s">
        <v>10</v>
      </c>
      <c r="AS585" s="1" t="str">
        <f t="shared" si="286"/>
        <v>None, Partial</v>
      </c>
      <c r="AT585" s="1" t="str">
        <f t="shared" si="277"/>
        <v>Partial, Full</v>
      </c>
      <c r="AU585" s="1" t="s">
        <v>11</v>
      </c>
      <c r="AV585" s="1" t="str">
        <f t="shared" si="278"/>
        <v>Dry, Moist</v>
      </c>
      <c r="AW585" s="1" t="s">
        <v>12</v>
      </c>
      <c r="AX585" s="1" t="str">
        <f t="shared" si="279"/>
        <v>Acid, Neutral, Alkaline</v>
      </c>
      <c r="AY585" s="1" t="b">
        <v>0</v>
      </c>
      <c r="AZ585" s="1" t="b">
        <v>1</v>
      </c>
      <c r="BA585" s="1" t="b">
        <v>0</v>
      </c>
      <c r="BB585" s="1" t="s">
        <v>275</v>
      </c>
      <c r="BC585" t="str">
        <f t="shared" si="280"/>
        <v>TRUE</v>
      </c>
      <c r="BD585" s="1" t="s">
        <v>77</v>
      </c>
      <c r="BE585" t="str">
        <f t="shared" si="281"/>
        <v>TRUE</v>
      </c>
      <c r="BF585" s="1" t="b">
        <v>0</v>
      </c>
      <c r="BG585" s="1" t="b">
        <v>1</v>
      </c>
      <c r="BH585" s="1" t="b">
        <v>1</v>
      </c>
      <c r="BI585" s="1" t="s">
        <v>30</v>
      </c>
      <c r="BJ585" s="1" t="str">
        <f t="shared" si="282"/>
        <v>FALSE</v>
      </c>
      <c r="BL585" t="str">
        <f t="shared" si="283"/>
        <v>FALSE</v>
      </c>
      <c r="BM585" s="1" t="b">
        <v>0</v>
      </c>
      <c r="BN585" s="1" t="b">
        <v>0</v>
      </c>
      <c r="BO585" s="1">
        <f t="shared" si="287"/>
        <v>12</v>
      </c>
      <c r="BP585" s="1" t="s">
        <v>1308</v>
      </c>
      <c r="BQ585" s="1" cm="1">
        <f t="array" ref="BQ585">_xlfn.IFS(BP585="None Known",0, LEN(BP585)&gt;500, 5,LEN(BP585)&gt;400, 4, LEN(BP585)&gt;300, 3, LEN(BP585)&gt;200, 2, LEN(BP585)&gt;1, 1)</f>
        <v>1</v>
      </c>
      <c r="BR585" s="1" t="s">
        <v>1309</v>
      </c>
      <c r="BS585" s="1">
        <v>3</v>
      </c>
      <c r="BT585" s="1" t="s">
        <v>1310</v>
      </c>
      <c r="BU585" s="1">
        <v>2</v>
      </c>
      <c r="BV585" s="1" t="s">
        <v>1311</v>
      </c>
      <c r="BW585" s="1" t="s">
        <v>31</v>
      </c>
      <c r="BX585" s="1"/>
      <c r="BY585" t="str">
        <f>_xlfn.XLOOKUP($B585,Img_lookup!A:A,Img_lookup!B:B, "Not available")</f>
        <v>Not available</v>
      </c>
      <c r="BZ585" t="str">
        <f>_xlfn.XLOOKUP($B585,Img_lookup!A:A,Img_lookup!C:C, "Not available")</f>
        <v>Not available</v>
      </c>
      <c r="CA585" t="str">
        <f>_xlfn.XLOOKUP($B585,Img_lookup!A:A,Img_lookup!D:D, "Not available")</f>
        <v>Not available</v>
      </c>
      <c r="CB585" t="str">
        <f>_xlfn.XLOOKUP($B585,Img_lookup!A:A,Img_lookup!E:E, "https://imgur.com/aT5wafe")</f>
        <v>https://imgur.com/aT5wafe</v>
      </c>
    </row>
    <row r="586" spans="1:80" ht="13" x14ac:dyDescent="0.15">
      <c r="A586" s="1" t="s">
        <v>58</v>
      </c>
      <c r="B586" s="1" t="s">
        <v>11323</v>
      </c>
      <c r="E586" s="1" t="s">
        <v>676</v>
      </c>
      <c r="F586" s="1" t="s">
        <v>62</v>
      </c>
      <c r="G586" s="1" t="s">
        <v>62</v>
      </c>
      <c r="H586" s="11" t="str">
        <f t="shared" si="289"/>
        <v>Perennial</v>
      </c>
      <c r="I586" s="1" t="s">
        <v>17107</v>
      </c>
      <c r="J586" s="1">
        <v>6</v>
      </c>
      <c r="K586" s="1">
        <v>4</v>
      </c>
      <c r="L586" t="str" cm="1">
        <f t="array" ref="L586">_xlfn.IFS(J586+K586="", "Unknown", J586+K586&gt;3, "Large", J586+K586&gt;0.5, "Medium", J586+K586&gt;0, "Small")</f>
        <v>Large</v>
      </c>
      <c r="M586" s="1">
        <v>5</v>
      </c>
      <c r="N586" cm="1">
        <f t="array" ref="N586">IF($M586="",INDEX($M$2:$M$2176,MATCH(1,INDEX(($A$2:$A$2176=$A586)*($M$2:$M$2176&lt;&gt;""),0),0)),$M586)</f>
        <v>5</v>
      </c>
      <c r="O586" s="2" t="str">
        <f t="shared" si="284"/>
        <v>Seasonal outdoors</v>
      </c>
      <c r="P586" s="1" t="s">
        <v>196</v>
      </c>
      <c r="R586" t="str">
        <f t="shared" si="288"/>
        <v>Medium</v>
      </c>
      <c r="T586" s="1"/>
      <c r="U586" s="1"/>
      <c r="V586" s="1">
        <v>6</v>
      </c>
      <c r="W586" s="6">
        <f>IF(ISNUMBER(SEARCH("-",V586)),TRIM(LEFT(V586,FIND("-",V586)-1)),V586)</f>
        <v>6</v>
      </c>
      <c r="X586" t="str">
        <f>IF(W586=1, "January", IF(W586=2, "February", IF(W586=3, "March", IF(W586=4, "April", IF(W586=5, "May", IF(W586=6, "June", IF(W586=7, "July", IF(W586=8, "August", IF(W586=9, "September", IF(W586=10, "October", IF(W586=11, "November", IF(W586=12, "December", "Other"))))))))))))</f>
        <v>June</v>
      </c>
      <c r="Y586" s="1"/>
      <c r="Z586" s="1"/>
      <c r="AA586" s="1">
        <v>9</v>
      </c>
      <c r="AB586" s="1">
        <f>IF(ISNUMBER(SEARCH("-",AA586)),TRIM(LEFT(AA586,FIND("-",AA586)-1)),AA586)</f>
        <v>9</v>
      </c>
      <c r="AC586" s="1" t="str">
        <f>IF(AB586=1, "January", IF(AB586=2, "February", IF(AB586=3, "March", IF(AB586=4, "April", IF(AB586=5, "May", IF(AB586=6, "June", IF(AB586=7, "July", IF(AB586=8, "August", IF(AB586=9, "September", IF(AB586=10, "October", IF(AB586=11, "November", IF(AB586=12, "December", "Other"))))))))))))</f>
        <v>September</v>
      </c>
      <c r="AD586" s="1"/>
      <c r="AE586" s="1"/>
      <c r="AF586" s="1" t="s">
        <v>25098</v>
      </c>
      <c r="AG586" s="1" t="str">
        <f t="shared" si="274"/>
        <v xml:space="preserve">Seed </v>
      </c>
      <c r="AH586"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6" s="1" t="s">
        <v>11324</v>
      </c>
      <c r="AJ586" s="1" t="s">
        <v>1237</v>
      </c>
      <c r="AK586" s="1" t="s">
        <v>17104</v>
      </c>
      <c r="AL586" s="1" t="str">
        <f t="shared" si="285"/>
        <v>Scented</v>
      </c>
      <c r="AM586" s="1" t="b">
        <v>1</v>
      </c>
      <c r="AN586" s="1" t="b">
        <v>1</v>
      </c>
      <c r="AO586" s="1" t="b">
        <v>0</v>
      </c>
      <c r="AP586" s="5" t="s">
        <v>28</v>
      </c>
      <c r="AQ586" s="5" t="str">
        <f t="shared" si="276"/>
        <v>Light, Medium, Heavy</v>
      </c>
      <c r="AR586" s="1" t="s">
        <v>10</v>
      </c>
      <c r="AS586" s="1" t="str">
        <f t="shared" si="286"/>
        <v>None, Partial</v>
      </c>
      <c r="AT586" s="1" t="str">
        <f t="shared" si="277"/>
        <v>Partial, Full</v>
      </c>
      <c r="AU586" s="1" t="s">
        <v>402</v>
      </c>
      <c r="AV586" s="1" t="str">
        <f t="shared" si="278"/>
        <v>Moist, Wet/Water</v>
      </c>
      <c r="AW586" s="1" t="s">
        <v>12</v>
      </c>
      <c r="AX586" s="1" t="str">
        <f t="shared" si="279"/>
        <v>Acid, Neutral, Alkaline</v>
      </c>
      <c r="AY586" s="1" t="b">
        <v>0</v>
      </c>
      <c r="AZ586" s="1" t="b">
        <v>1</v>
      </c>
      <c r="BA586" s="1" t="b">
        <v>0</v>
      </c>
      <c r="BB586" s="1" t="s">
        <v>275</v>
      </c>
      <c r="BC586" t="str">
        <f t="shared" si="280"/>
        <v>TRUE</v>
      </c>
      <c r="BD586" s="1" t="s">
        <v>77</v>
      </c>
      <c r="BE586" t="str">
        <f t="shared" si="281"/>
        <v>TRUE</v>
      </c>
      <c r="BF586" s="1" t="b">
        <v>0</v>
      </c>
      <c r="BG586" s="1" t="b">
        <v>1</v>
      </c>
      <c r="BH586" s="1" t="b">
        <v>1</v>
      </c>
      <c r="BI586" s="1" t="s">
        <v>30</v>
      </c>
      <c r="BJ586" s="1" t="str">
        <f t="shared" si="282"/>
        <v>FALSE</v>
      </c>
      <c r="BL586" t="str">
        <f t="shared" si="283"/>
        <v>FALSE</v>
      </c>
      <c r="BM586" s="1" t="b">
        <v>0</v>
      </c>
      <c r="BN586" s="1" t="b">
        <v>0</v>
      </c>
      <c r="BO586" s="1">
        <f t="shared" si="287"/>
        <v>12</v>
      </c>
      <c r="BP586" s="1" t="s">
        <v>1308</v>
      </c>
      <c r="BQ586" s="1" cm="1">
        <f t="array" ref="BQ586">_xlfn.IFS(BP586="None Known",0, LEN(BP586)&gt;500, 5,LEN(BP586)&gt;400, 4, LEN(BP586)&gt;300, 3, LEN(BP586)&gt;200, 2, LEN(BP586)&gt;1, 1)</f>
        <v>1</v>
      </c>
      <c r="BR586" s="1" t="s">
        <v>11325</v>
      </c>
      <c r="BS586" s="1">
        <v>3</v>
      </c>
      <c r="BT586" s="1" t="s">
        <v>1310</v>
      </c>
      <c r="BU586" s="1">
        <v>2</v>
      </c>
      <c r="BV586" s="1" t="s">
        <v>181</v>
      </c>
      <c r="BW586" s="1" t="s">
        <v>31</v>
      </c>
      <c r="BX586" s="1"/>
      <c r="BY586" t="str">
        <f>_xlfn.XLOOKUP($B586,Img_lookup!A:A,Img_lookup!B:B, "Not available")</f>
        <v>Not available</v>
      </c>
      <c r="BZ586" t="str">
        <f>_xlfn.XLOOKUP($B586,Img_lookup!A:A,Img_lookup!C:C, "Not available")</f>
        <v>Not available</v>
      </c>
      <c r="CA586" t="str">
        <f>_xlfn.XLOOKUP($B586,Img_lookup!A:A,Img_lookup!D:D, "Not available")</f>
        <v>Not available</v>
      </c>
      <c r="CB586" t="str">
        <f>_xlfn.XLOOKUP($B586,Img_lookup!A:A,Img_lookup!E:E, "https://imgur.com/aT5wafe")</f>
        <v>https://imgur.com/aT5wafe</v>
      </c>
    </row>
    <row r="587" spans="1:80" ht="13" x14ac:dyDescent="0.15">
      <c r="A587" s="1" t="s">
        <v>58</v>
      </c>
      <c r="B587" s="1" t="s">
        <v>16422</v>
      </c>
      <c r="E587" s="1" t="s">
        <v>16423</v>
      </c>
      <c r="F587" s="1" t="s">
        <v>62</v>
      </c>
      <c r="G587" s="1" t="s">
        <v>62</v>
      </c>
      <c r="H587" s="11" t="str">
        <f t="shared" si="289"/>
        <v>Perennial</v>
      </c>
      <c r="I587" s="1" t="s">
        <v>17107</v>
      </c>
      <c r="L587" t="e" cm="1">
        <f t="array" ref="L587">_xlfn.IFS(J587+K587="", "Unknown", J587+K587&gt;3, "Large", J587+K587&gt;0.5, "Medium", J587+K587&gt;0, "Small")</f>
        <v>#N/A</v>
      </c>
      <c r="N587" cm="1">
        <f t="array" ref="N587">IF($M587="",INDEX($M$2:$M$2176,MATCH(1,INDEX(($A$2:$A$2176=$A587)*($M$2:$M$2176&lt;&gt;""),0),0)),$M587)</f>
        <v>6</v>
      </c>
      <c r="O587" s="2" t="str">
        <f t="shared" si="284"/>
        <v>Seasonal outdoors</v>
      </c>
      <c r="P587" s="1" t="s">
        <v>196</v>
      </c>
      <c r="R587" t="str">
        <f t="shared" si="288"/>
        <v>Medium</v>
      </c>
      <c r="W587"/>
      <c r="AF587" s="1" t="s">
        <v>25098</v>
      </c>
      <c r="AG587" s="1" t="str">
        <f t="shared" si="274"/>
        <v xml:space="preserve">Seed </v>
      </c>
      <c r="AH587" s="2" t="str">
        <f t="shared" si="275"/>
        <v>This is best sown as soon as it is ripe in the autumn in a cold frame, some of the seed will germinate in the spring, though most will probably take another year. Stored seed can be very slow and erratic to germinate, it should be warm stratified for 3 months at 15�c and then cold stratified for another 3 months at 4�c[164]. It may still take another 18 months to germinate[78]. Scarifying the seed before stratifying it might reduce this time[80]. Fermenting the seed for a few days in its own pulp may also speed up the germination process[K]. Another possibility is to harvest the seed 'green' (as soon as the embryo has fully developed but before the seedcoat hardens) and sow it immediately in a cold frame. If timed well, it can germinate in the spring[80]. If you are only growing small quantities of plants, it is best to pot up the seedlings as soon as they are large enough to handle and grow them on in individual pots for their first year, planting them out in late spring into nursery beds or their final positions. When growing larger quantities, it might be best to sow them directly outdoors in a seedbed, but with protection from mice and other seed-eating creatures. Grow them on in the seedbed until large enough to plant out, but undercut the roots if they are to be left undisturbed for more than two years.</v>
      </c>
      <c r="AI587" s="1" t="s">
        <v>16424</v>
      </c>
      <c r="AJ587" s="1" t="s">
        <v>1237</v>
      </c>
      <c r="AK587" s="1" t="s">
        <v>17104</v>
      </c>
      <c r="AL587" s="1" t="str">
        <f t="shared" si="285"/>
        <v>Scented</v>
      </c>
      <c r="AM587" s="1" t="b">
        <v>1</v>
      </c>
      <c r="AN587" s="1" t="b">
        <v>1</v>
      </c>
      <c r="AO587" s="1" t="b">
        <v>0</v>
      </c>
      <c r="AP587" s="5" t="s">
        <v>28</v>
      </c>
      <c r="AQ587" s="5" t="str">
        <f t="shared" si="276"/>
        <v>Light, Medium, Heavy</v>
      </c>
      <c r="AR587" s="1" t="s">
        <v>10</v>
      </c>
      <c r="AS587" s="1" t="str">
        <f t="shared" si="286"/>
        <v>None, Partial</v>
      </c>
      <c r="AT587" s="1" t="str">
        <f t="shared" si="277"/>
        <v>Partial, Full</v>
      </c>
      <c r="AU587" s="1" t="s">
        <v>402</v>
      </c>
      <c r="AV587" s="1" t="str">
        <f t="shared" si="278"/>
        <v>Moist, Wet/Water</v>
      </c>
      <c r="AW587" s="1" t="s">
        <v>12</v>
      </c>
      <c r="AX587" s="1" t="str">
        <f t="shared" si="279"/>
        <v>Acid, Neutral, Alkaline</v>
      </c>
      <c r="AY587" s="1" t="b">
        <v>0</v>
      </c>
      <c r="AZ587" s="1" t="b">
        <v>0</v>
      </c>
      <c r="BA587" s="1" t="b">
        <v>0</v>
      </c>
      <c r="BB587" s="1" t="s">
        <v>275</v>
      </c>
      <c r="BC587" t="str">
        <f t="shared" si="280"/>
        <v>TRUE</v>
      </c>
      <c r="BD587" s="1" t="s">
        <v>77</v>
      </c>
      <c r="BE587" t="str">
        <f t="shared" si="281"/>
        <v>TRUE</v>
      </c>
      <c r="BF587" s="1" t="b">
        <v>0</v>
      </c>
      <c r="BG587" s="1" t="b">
        <v>1</v>
      </c>
      <c r="BH587" s="1" t="b">
        <v>1</v>
      </c>
      <c r="BI587" s="1" t="s">
        <v>30</v>
      </c>
      <c r="BJ587" s="1" t="str">
        <f t="shared" si="282"/>
        <v>FALSE</v>
      </c>
      <c r="BL587" t="str">
        <f t="shared" si="283"/>
        <v>FALSE</v>
      </c>
      <c r="BM587" s="1" t="b">
        <v>0</v>
      </c>
      <c r="BN587" s="1" t="b">
        <v>0</v>
      </c>
      <c r="BO587" s="1">
        <f t="shared" si="287"/>
        <v>9</v>
      </c>
      <c r="BP587" s="1" t="s">
        <v>1308</v>
      </c>
      <c r="BQ587" s="1" cm="1">
        <f t="array" ref="BQ587">_xlfn.IFS(BP587="None Known",0, LEN(BP587)&gt;500, 5,LEN(BP587)&gt;400, 4, LEN(BP587)&gt;300, 3, LEN(BP587)&gt;200, 2, LEN(BP587)&gt;1, 1)</f>
        <v>1</v>
      </c>
      <c r="BR587" s="1" t="s">
        <v>16425</v>
      </c>
      <c r="BS587" s="1">
        <v>2</v>
      </c>
      <c r="BT587" s="1" t="s">
        <v>1310</v>
      </c>
      <c r="BU587" s="1">
        <v>2</v>
      </c>
      <c r="BV587" s="1" t="s">
        <v>1859</v>
      </c>
      <c r="BW587" s="1" t="s">
        <v>31</v>
      </c>
      <c r="BX587" s="1"/>
      <c r="BY587" t="str">
        <f>_xlfn.XLOOKUP($B587,Img_lookup!A:A,Img_lookup!B:B, "Not available")</f>
        <v>d0046eb9-5cdc-4e14-bd70-b4daa429ad5e</v>
      </c>
      <c r="BZ587" t="str">
        <f>_xlfn.XLOOKUP($B587,Img_lookup!A:A,Img_lookup!C:C, "Not available")</f>
        <v>Crataegus stipulosa (Kunth) Steud.</v>
      </c>
      <c r="CA587" t="str">
        <f>_xlfn.XLOOKUP($B587,Img_lookup!A:A,Img_lookup!D:D, "Not available")</f>
        <v>Robert M. King and A. G. Diboll</v>
      </c>
      <c r="CB587" t="str">
        <f>_xlfn.XLOOKUP($B587,Img_lookup!A:A,Img_lookup!E:E, "https://imgur.com/aT5wafe")</f>
        <v>https://api.openverse.engineering/v1/images/d0046eb9-5cdc-4e14-bd70-b4daa429ad5e/thumb/</v>
      </c>
    </row>
    <row r="588" spans="1:80" ht="13" x14ac:dyDescent="0.15">
      <c r="A588" s="1" t="s">
        <v>69</v>
      </c>
      <c r="B588" s="1" t="s">
        <v>1219</v>
      </c>
      <c r="D588" s="1" t="s">
        <v>1220</v>
      </c>
      <c r="E588" s="1" t="s">
        <v>296</v>
      </c>
      <c r="F588" s="1" t="s">
        <v>6</v>
      </c>
      <c r="G588" s="1" t="s">
        <v>6</v>
      </c>
      <c r="H588" s="11" t="str">
        <f t="shared" si="289"/>
        <v>Perennial</v>
      </c>
      <c r="J588" s="1">
        <v>0.60000002399999997</v>
      </c>
      <c r="L588" t="str" cm="1">
        <f t="array" ref="L588">_xlfn.IFS(J588+K588="", "Unknown", J588+K588&gt;3, "Large", J588+K588&gt;0.5, "Medium", J588+K588&gt;0, "Small")</f>
        <v>Medium</v>
      </c>
      <c r="N588" cm="1">
        <f t="array" ref="N588">IF($M588="",INDEX($M$2:$M$2176,MATCH(1,INDEX(($A$2:$A$2176=$A588)*($M$2:$M$2176&lt;&gt;""),0),0)),$M588)</f>
        <v>7</v>
      </c>
      <c r="O588" s="2" t="str">
        <f t="shared" si="284"/>
        <v>Seasonal outdoors</v>
      </c>
      <c r="P588" s="1" t="s">
        <v>1221</v>
      </c>
      <c r="R588" t="str">
        <f t="shared" si="288"/>
        <v>Medium</v>
      </c>
      <c r="W588"/>
      <c r="AF588" s="1" t="s">
        <v>40</v>
      </c>
      <c r="AG588" s="1" t="str">
        <f t="shared" si="274"/>
        <v xml:space="preserve">Seed </v>
      </c>
      <c r="AH588" s="2" t="str">
        <f t="shared" si="275"/>
        <v/>
      </c>
      <c r="AI588" s="1">
        <v>257184</v>
      </c>
      <c r="AK588" s="1" t="s">
        <v>17104</v>
      </c>
      <c r="AL588" s="1" t="str">
        <f t="shared" si="285"/>
        <v>Unscented</v>
      </c>
      <c r="AM588" s="1" t="b">
        <v>0</v>
      </c>
      <c r="AN588" s="1" t="b">
        <v>0</v>
      </c>
      <c r="AO588" s="1" t="b">
        <v>0</v>
      </c>
      <c r="AP588" s="5" t="s">
        <v>28</v>
      </c>
      <c r="AQ588" s="5" t="str">
        <f t="shared" si="276"/>
        <v>Light, Medium, Heavy</v>
      </c>
      <c r="AR588" s="1" t="s">
        <v>10</v>
      </c>
      <c r="AS588" s="1" t="str">
        <f t="shared" si="286"/>
        <v>None, Partial</v>
      </c>
      <c r="AT588" s="1" t="str">
        <f t="shared" si="277"/>
        <v>Partial, Full</v>
      </c>
      <c r="AU588" s="1" t="s">
        <v>29</v>
      </c>
      <c r="AV588" s="1" t="str">
        <f t="shared" si="278"/>
        <v>Moist</v>
      </c>
      <c r="AW588" s="1" t="s">
        <v>12</v>
      </c>
      <c r="AX588" s="1" t="str">
        <f t="shared" si="279"/>
        <v>Acid, Neutral, Alkaline</v>
      </c>
      <c r="AY588" s="1" t="b">
        <v>0</v>
      </c>
      <c r="AZ588" s="1" t="b">
        <v>0</v>
      </c>
      <c r="BA588" s="1" t="b">
        <v>0</v>
      </c>
      <c r="BC588" t="str">
        <f t="shared" si="280"/>
        <v>FALSE</v>
      </c>
      <c r="BE588" t="str">
        <f t="shared" si="281"/>
        <v>FALSE</v>
      </c>
      <c r="BF588" s="1" t="b">
        <v>0</v>
      </c>
      <c r="BG588" s="1" t="b">
        <v>0</v>
      </c>
      <c r="BH588" s="1" t="b">
        <v>0</v>
      </c>
      <c r="BJ588" s="1" t="str">
        <f t="shared" si="282"/>
        <v>FALSE</v>
      </c>
      <c r="BL588" t="str">
        <f t="shared" si="283"/>
        <v>FALSE</v>
      </c>
      <c r="BM588" s="1" t="b">
        <v>0</v>
      </c>
      <c r="BN588" s="1" t="b">
        <v>0</v>
      </c>
      <c r="BO588" s="1">
        <f t="shared" si="287"/>
        <v>3</v>
      </c>
      <c r="BP588" s="1" t="s">
        <v>31</v>
      </c>
      <c r="BQ588" s="1" cm="1">
        <f t="array" ref="BQ588">_xlfn.IFS(BP588="None Known",0, LEN(BP588)&gt;500, 5,LEN(BP588)&gt;400, 4, LEN(BP588)&gt;300, 3, LEN(BP588)&gt;200, 2, LEN(BP588)&gt;1, 1)</f>
        <v>0</v>
      </c>
      <c r="BR588" s="1" t="s">
        <v>1222</v>
      </c>
      <c r="BS588" s="1">
        <v>1</v>
      </c>
      <c r="BT588" s="1" t="s">
        <v>31</v>
      </c>
      <c r="BU588" s="1">
        <v>0</v>
      </c>
      <c r="BV588" s="1" t="s">
        <v>1223</v>
      </c>
      <c r="BW588" s="1" t="s">
        <v>31</v>
      </c>
      <c r="BX588" s="1"/>
      <c r="BY588" t="str">
        <f>_xlfn.XLOOKUP($B588,Img_lookup!A:A,Img_lookup!B:B, "Not available")</f>
        <v>fdeeedce-5324-4e58-8689-584d82cae552</v>
      </c>
      <c r="BZ588" t="str">
        <f>_xlfn.XLOOKUP($B588,Img_lookup!A:A,Img_lookup!C:C, "Not available")</f>
        <v>Crepis runcinata, dandelion hawksbeard</v>
      </c>
      <c r="CA588" t="str">
        <f>_xlfn.XLOOKUP($B588,Img_lookup!A:A,Img_lookup!D:D, "Not available")</f>
        <v>nordique</v>
      </c>
      <c r="CB588" t="str">
        <f>_xlfn.XLOOKUP($B588,Img_lookup!A:A,Img_lookup!E:E, "https://imgur.com/aT5wafe")</f>
        <v>https://api.openverse.engineering/v1/images/fdeeedce-5324-4e58-8689-584d82cae552/thumb/</v>
      </c>
    </row>
    <row r="589" spans="1:80" ht="409.6" x14ac:dyDescent="0.15">
      <c r="A589" s="1" t="s">
        <v>857</v>
      </c>
      <c r="B589" s="1" t="s">
        <v>858</v>
      </c>
      <c r="D589" s="1" t="s">
        <v>859</v>
      </c>
      <c r="E589" s="1" t="s">
        <v>860</v>
      </c>
      <c r="F589" s="1" t="s">
        <v>23722</v>
      </c>
      <c r="G589" s="1" t="s">
        <v>23800</v>
      </c>
      <c r="H589" s="11" t="str">
        <f t="shared" si="289"/>
        <v>Perennial</v>
      </c>
      <c r="J589" s="1">
        <v>1</v>
      </c>
      <c r="K589" s="1">
        <v>0.60000002399999997</v>
      </c>
      <c r="L589" t="str" cm="1">
        <f t="array" ref="L589">_xlfn.IFS(J589+K589="", "Unknown", J589+K589&gt;3, "Large", J589+K589&gt;0.5, "Medium", J589+K589&gt;0, "Small")</f>
        <v>Medium</v>
      </c>
      <c r="M589" s="1">
        <v>6</v>
      </c>
      <c r="N589" cm="1">
        <f t="array" ref="N589">IF($M589="",INDEX($M$2:$M$2176,MATCH(1,INDEX(($A$2:$A$2176=$A589)*($M$2:$M$2176&lt;&gt;""),0),0)),$M589)</f>
        <v>6</v>
      </c>
      <c r="O589" s="2" t="str">
        <f t="shared" si="284"/>
        <v>Seasonal outdoors</v>
      </c>
      <c r="P589" s="1" t="s">
        <v>861</v>
      </c>
      <c r="R589" t="str">
        <f t="shared" si="288"/>
        <v>Medium</v>
      </c>
      <c r="T589" s="1"/>
      <c r="U589" s="1"/>
      <c r="V589" s="1" t="s">
        <v>322</v>
      </c>
      <c r="W589" s="6" t="str">
        <f>IF(ISNUMBER(SEARCH("-",V589)),TRIM(LEFT(V589,FIND("-",V589)-1)),V589)</f>
        <v>6</v>
      </c>
      <c r="X589" t="str">
        <f>IF(W589="1", "January", IF(W589="2", "February", IF(W589="3", "March", IF(W589="4", "April", IF(W589="5", "May", IF(W589="6", "June", IF(W589="7", "July", IF(W589="8", "August", IF(W589="9", "September", IF(W589="10", "October", IF(W589="11", "November", IF(W589="12", "December", "Other"))))))))))))</f>
        <v>June</v>
      </c>
      <c r="Y589" s="2" t="str">
        <f>IF(ISNUMBER(SEARCH("-",V589)),TRIM(RIGHT(V589,LEN(V589)-SEARCH("-",V589))),V589)</f>
        <v>8</v>
      </c>
      <c r="Z589" s="2" t="str">
        <f>IF(Y589="1", "January", IF(Y589="2", "February", IF(Y589="3", "March", IF(Y589="4", "April", IF(Y589="5", "May", IF(Y589="6", "June", IF(Y589="7", "July", IF(Y589="8", "August", IF(Y589="9", "September", IF(Y589="10", "October", IF(Y589="11", "November", IF(Y589="12", "December", "Other"))))))))))))</f>
        <v>August</v>
      </c>
      <c r="AF589" s="18" t="s">
        <v>25169</v>
      </c>
      <c r="AG589" s="1" t="str">
        <f t="shared" si="274"/>
        <v xml:space="preserve">Bulb </v>
      </c>
      <c r="AH589" s="2" t="str">
        <f t="shared" si="275"/>
        <v>Best sown as soon as it is ripe, placing 2 - 3 seeds in individual pots in a greenhouse. Do not cover the seed. Sow stored seed April/May in a warm greenhouse. Once they have germinated, you can thin each pot to just one plant if required, though we have not found this to be necessary. Give an occasional liquid feed to ensure that the plants do not suffer nutritional deficiencies. Grow them on in the greenhouse for at least their first 2 years, planting them out into their permanent positions in the spring.
 Division of offsets in April/May or in September. When divided in the spring, the bulbs can be planted out direct into their permanent positions, if done in September, however, they should be potted up and overwintered in the greenhouse.</v>
      </c>
      <c r="AI589" s="1" t="s">
        <v>862</v>
      </c>
      <c r="AJ589" s="1" t="s">
        <v>53</v>
      </c>
      <c r="AK589" s="1" t="s">
        <v>17104</v>
      </c>
      <c r="AL589" s="1" t="str">
        <f t="shared" si="285"/>
        <v>Scented</v>
      </c>
      <c r="AM589" s="1" t="b">
        <v>1</v>
      </c>
      <c r="AN589" s="1" t="b">
        <v>0</v>
      </c>
      <c r="AO589" s="1" t="b">
        <v>0</v>
      </c>
      <c r="AP589" s="5" t="s">
        <v>54</v>
      </c>
      <c r="AQ589" s="5" t="str">
        <f t="shared" si="276"/>
        <v>Light, Medium</v>
      </c>
      <c r="AR589" s="1" t="s">
        <v>30</v>
      </c>
      <c r="AS589" s="1" t="str">
        <f t="shared" si="286"/>
        <v>None</v>
      </c>
      <c r="AT589" s="1" t="str">
        <f t="shared" si="277"/>
        <v>Full</v>
      </c>
      <c r="AU589" s="1" t="s">
        <v>29</v>
      </c>
      <c r="AV589" s="1" t="str">
        <f t="shared" si="278"/>
        <v>Moist</v>
      </c>
      <c r="AW589" s="1" t="s">
        <v>12</v>
      </c>
      <c r="AX589" s="1" t="str">
        <f t="shared" si="279"/>
        <v>Acid, Neutral, Alkaline</v>
      </c>
      <c r="AY589" s="1" t="b">
        <v>0</v>
      </c>
      <c r="AZ589" s="1" t="b">
        <v>0</v>
      </c>
      <c r="BA589" s="1" t="b">
        <v>0</v>
      </c>
      <c r="BC589" t="str">
        <f t="shared" si="280"/>
        <v>FALSE</v>
      </c>
      <c r="BE589" t="str">
        <f t="shared" si="281"/>
        <v>FALSE</v>
      </c>
      <c r="BF589" s="1" t="b">
        <v>0</v>
      </c>
      <c r="BG589" s="1" t="b">
        <v>0</v>
      </c>
      <c r="BH589" s="1" t="b">
        <v>0</v>
      </c>
      <c r="BJ589" s="1" t="str">
        <f t="shared" si="282"/>
        <v>FALSE</v>
      </c>
      <c r="BL589" t="str">
        <f t="shared" si="283"/>
        <v>FALSE</v>
      </c>
      <c r="BM589" s="1" t="b">
        <v>0</v>
      </c>
      <c r="BN589" s="1" t="b">
        <v>0</v>
      </c>
      <c r="BO589" s="1">
        <f t="shared" si="287"/>
        <v>3</v>
      </c>
      <c r="BP589" s="1" t="s">
        <v>31</v>
      </c>
      <c r="BQ589" s="1" cm="1">
        <f t="array" ref="BQ589">_xlfn.IFS(BP589="None Known",0, LEN(BP589)&gt;500, 5,LEN(BP589)&gt;400, 4, LEN(BP589)&gt;300, 3, LEN(BP589)&gt;200, 2, LEN(BP589)&gt;1, 1)</f>
        <v>0</v>
      </c>
      <c r="BR589" s="1" t="s">
        <v>863</v>
      </c>
      <c r="BS589" s="1">
        <v>1</v>
      </c>
      <c r="BT589" s="1" t="s">
        <v>31</v>
      </c>
      <c r="BU589" s="1">
        <v>0</v>
      </c>
      <c r="BV589" s="1" t="s">
        <v>864</v>
      </c>
      <c r="BW589" s="1" t="s">
        <v>865</v>
      </c>
      <c r="BX589" s="1"/>
      <c r="BY589" t="str">
        <f>_xlfn.XLOOKUP($B589,Img_lookup!A:A,Img_lookup!B:B, "Not available")</f>
        <v>c072de75-b37d-46c6-a50c-f1e37b9cc357</v>
      </c>
      <c r="BZ589" t="str">
        <f>_xlfn.XLOOKUP($B589,Img_lookup!A:A,Img_lookup!C:C, "Not available")</f>
        <v>Crinum bulbispermum</v>
      </c>
      <c r="CA589" t="str">
        <f>_xlfn.XLOOKUP($B589,Img_lookup!A:A,Img_lookup!D:D, "Not available")</f>
        <v>Erich Werdermann and H. D. Oberdieck</v>
      </c>
      <c r="CB589" t="str">
        <f>_xlfn.XLOOKUP($B589,Img_lookup!A:A,Img_lookup!E:E, "https://imgur.com/aT5wafe")</f>
        <v>https://api.openverse.engineering/v1/images/c072de75-b37d-46c6-a50c-f1e37b9cc357/thumb/</v>
      </c>
    </row>
    <row r="590" spans="1:80" ht="409.6" x14ac:dyDescent="0.15">
      <c r="A590" s="1" t="s">
        <v>316</v>
      </c>
      <c r="B590" s="1" t="s">
        <v>16381</v>
      </c>
      <c r="C590" s="1" t="s">
        <v>16382</v>
      </c>
      <c r="D590" s="1" t="s">
        <v>16383</v>
      </c>
      <c r="E590" s="1" t="s">
        <v>16384</v>
      </c>
      <c r="F590" s="1" t="s">
        <v>6</v>
      </c>
      <c r="G590" s="1" t="s">
        <v>6</v>
      </c>
      <c r="H590" s="11" t="str">
        <f t="shared" si="289"/>
        <v>Perennial</v>
      </c>
      <c r="J590" s="1">
        <v>0.25</v>
      </c>
      <c r="K590" s="1">
        <v>0.25</v>
      </c>
      <c r="L590" t="str" cm="1">
        <f t="array" ref="L590">_xlfn.IFS(J590+K590="", "Unknown", J590+K590&gt;3, "Large", J590+K590&gt;0.5, "Medium", J590+K590&gt;0, "Small")</f>
        <v>Small</v>
      </c>
      <c r="M590" s="1">
        <v>6</v>
      </c>
      <c r="N590" cm="1">
        <f t="array" ref="N590">IF($M590="",INDEX($M$2:$M$2176,MATCH(1,INDEX(($A$2:$A$2176=$A590)*($M$2:$M$2176&lt;&gt;""),0),0)),$M590)</f>
        <v>6</v>
      </c>
      <c r="O590" s="2" t="str">
        <f t="shared" si="284"/>
        <v>Seasonal outdoors</v>
      </c>
      <c r="P590" s="1" t="s">
        <v>16385</v>
      </c>
      <c r="R590" t="str">
        <f t="shared" si="288"/>
        <v>Medium</v>
      </c>
      <c r="T590" s="1"/>
      <c r="U590" s="1"/>
      <c r="V590" s="1" t="s">
        <v>322</v>
      </c>
      <c r="W590" s="6" t="str">
        <f>IF(ISNUMBER(SEARCH("-",V590)),TRIM(LEFT(V590,FIND("-",V590)-1)),V590)</f>
        <v>6</v>
      </c>
      <c r="X590" t="str">
        <f>IF(W590="1", "January", IF(W590="2", "February", IF(W590="3", "March", IF(W590="4", "April", IF(W590="5", "May", IF(W590="6", "June", IF(W590="7", "July", IF(W590="8", "August", IF(W590="9", "September", IF(W590="10", "October", IF(W590="11", "November", IF(W590="12", "December", "Other"))))))))))))</f>
        <v>June</v>
      </c>
      <c r="Y590" s="2" t="str">
        <f>IF(ISNUMBER(SEARCH("-",V590)),TRIM(RIGHT(V590,LEN(V590)-SEARCH("-",V590))),V590)</f>
        <v>8</v>
      </c>
      <c r="Z590" s="2" t="str">
        <f>IF(Y590="1", "January", IF(Y590="2", "February", IF(Y590="3", "March", IF(Y590="4", "April", IF(Y590="5", "May", IF(Y590="6", "June", IF(Y590="7", "July", IF(Y590="8", "August", IF(Y590="9", "September", IF(Y590="10", "October", IF(Y590="11", "November", IF(Y590="12", "December", "Other"))))))))))))</f>
        <v>August</v>
      </c>
      <c r="AA590" s="1" t="s">
        <v>135</v>
      </c>
      <c r="AB590" s="1" t="str">
        <f>IF(ISNUMBER(SEARCH("-",AA590)),TRIM(LEFT(AA590,FIND("-",AA590)-1)),AA590)</f>
        <v>8</v>
      </c>
      <c r="AC590" s="1" t="str">
        <f>IF(AB590="1", "January", IF(AB590="2", "February", IF(AB590="3", "March", IF(AB590="4", "April", IF(AB590="5", "May", IF(AB590="6", "June", IF(AB590="7", "July", IF(AB590="8", "August", IF(AB590="9", "September", IF(AB590="10", "October", IF(AB590="11", "November", IF(AB590="12", "December", "Other"))))))))))))</f>
        <v>August</v>
      </c>
      <c r="AD590" s="1" t="str">
        <f>IF(ISNUMBER(SEARCH("-",AA590)),TRIM(RIGHT(AA590,LEN(AA590)-SEARCH("-",AA590))),AA590)</f>
        <v>10</v>
      </c>
      <c r="AE590" s="1" t="str">
        <f>IF(AD590="1", "January", IF(AD590="2", "February", IF(AD590="3", "March", IF(AD590="4", "April", IF(AD590="5", "May", IF(AD590="6", "June", IF(AD590="7", "July", IF(AD590="8", "August", IF(AD590="9", "September", IF(AD590="10", "October", IF(AD590="11", "November", IF(AD590="12", "December", "Other"))))))))))))</f>
        <v>October</v>
      </c>
      <c r="AF590" s="16" t="s">
        <v>24033</v>
      </c>
      <c r="AG590" s="1" t="str">
        <f t="shared" si="274"/>
        <v xml:space="preserve">Seed </v>
      </c>
      <c r="AH590" s="2" t="str">
        <f t="shared" si="275"/>
        <v>Best sown as soon as it is ripe in the autumn[1]. Sow in a cold frame and only just cover the seed[164]. Germination usually takes place within 3 - 6 weeks at 15�c[164]. One report says that the seed only has a short viability and should be sown as soon as it is ripe[238], but it has germinated well with us when sown in April in a cold frame[K]. When they are large enough to handle, prick the seedlings out into individual pots and plant them out in early summer.
Division in spring[238].</v>
      </c>
      <c r="AI590" s="1" t="s">
        <v>16386</v>
      </c>
      <c r="AJ590" s="1" t="s">
        <v>53</v>
      </c>
      <c r="AK590" s="1" t="s">
        <v>17104</v>
      </c>
      <c r="AL590" s="1" t="str">
        <f t="shared" si="285"/>
        <v>Scented</v>
      </c>
      <c r="AM590" s="1" t="b">
        <v>1</v>
      </c>
      <c r="AN590" s="1" t="b">
        <v>0</v>
      </c>
      <c r="AO590" s="1" t="b">
        <v>0</v>
      </c>
      <c r="AP590" s="5" t="s">
        <v>9</v>
      </c>
      <c r="AQ590" s="5" t="str">
        <f t="shared" si="276"/>
        <v>Light</v>
      </c>
      <c r="AR590" s="1" t="s">
        <v>30</v>
      </c>
      <c r="AS590" s="1" t="str">
        <f t="shared" si="286"/>
        <v>None</v>
      </c>
      <c r="AT590" s="1" t="str">
        <f t="shared" si="277"/>
        <v>Full</v>
      </c>
      <c r="AU590" s="1" t="s">
        <v>11</v>
      </c>
      <c r="AV590" s="1" t="str">
        <f t="shared" si="278"/>
        <v>Dry, Moist</v>
      </c>
      <c r="AW590" s="1" t="s">
        <v>12</v>
      </c>
      <c r="AX590" s="1" t="str">
        <f t="shared" si="279"/>
        <v>Acid, Neutral, Alkaline</v>
      </c>
      <c r="AY590" s="1" t="b">
        <v>0</v>
      </c>
      <c r="AZ590" s="1" t="b">
        <v>1</v>
      </c>
      <c r="BA590" s="1" t="b">
        <v>1</v>
      </c>
      <c r="BB590" s="1" t="s">
        <v>29</v>
      </c>
      <c r="BC590" t="str">
        <f t="shared" si="280"/>
        <v>TRUE</v>
      </c>
      <c r="BE590" t="str">
        <f t="shared" si="281"/>
        <v>FALSE</v>
      </c>
      <c r="BF590" s="1" t="b">
        <v>1</v>
      </c>
      <c r="BG590" s="1" t="b">
        <v>0</v>
      </c>
      <c r="BH590" s="1" t="b">
        <v>0</v>
      </c>
      <c r="BJ590" s="1" t="str">
        <f t="shared" si="282"/>
        <v>FALSE</v>
      </c>
      <c r="BK590" s="1" t="s">
        <v>77</v>
      </c>
      <c r="BL590" t="str">
        <f t="shared" si="283"/>
        <v>TRUE</v>
      </c>
      <c r="BM590" s="1" t="b">
        <v>0</v>
      </c>
      <c r="BN590" s="1" t="b">
        <v>0</v>
      </c>
      <c r="BO590" s="1">
        <f t="shared" si="287"/>
        <v>6</v>
      </c>
      <c r="BP590" s="1" t="s">
        <v>16387</v>
      </c>
      <c r="BQ590" s="1" cm="1">
        <f t="array" ref="BQ590">_xlfn.IFS(BP590="None Known",0, LEN(BP590)&gt;500, 5,LEN(BP590)&gt;400, 4, LEN(BP590)&gt;300, 3, LEN(BP590)&gt;200, 2, LEN(BP590)&gt;1, 1)</f>
        <v>1</v>
      </c>
      <c r="BR590" s="1" t="s">
        <v>16388</v>
      </c>
      <c r="BS590" s="1">
        <v>1</v>
      </c>
      <c r="BT590" s="1" t="s">
        <v>16389</v>
      </c>
      <c r="BU590" s="1">
        <v>2</v>
      </c>
      <c r="BV590" s="1" t="s">
        <v>16390</v>
      </c>
      <c r="BW590" s="1" t="s">
        <v>31</v>
      </c>
      <c r="BX590" s="1"/>
      <c r="BY590" t="str">
        <f>_xlfn.XLOOKUP($B590,Img_lookup!A:A,Img_lookup!B:B, "Not available")</f>
        <v>122310b1-4d84-4539-8c08-8e3b22744eb9</v>
      </c>
      <c r="BZ590" t="str">
        <f>_xlfn.XLOOKUP($B590,Img_lookup!A:A,Img_lookup!C:C, "Not available")</f>
        <v>Crithmum maritimum</v>
      </c>
      <c r="CA590" t="str">
        <f>_xlfn.XLOOKUP($B590,Img_lookup!A:A,Img_lookup!D:D, "Not available")</f>
        <v>DeanWmTaylor</v>
      </c>
      <c r="CB590" t="str">
        <f>_xlfn.XLOOKUP($B590,Img_lookup!A:A,Img_lookup!E:E, "https://imgur.com/aT5wafe")</f>
        <v>https://api.openverse.engineering/v1/images/122310b1-4d84-4539-8c08-8e3b22744eb9/thumb/</v>
      </c>
    </row>
    <row r="591" spans="1:80" ht="409.6" x14ac:dyDescent="0.15">
      <c r="A591" s="1" t="s">
        <v>2145</v>
      </c>
      <c r="B591" s="1" t="s">
        <v>13119</v>
      </c>
      <c r="C591" s="1" t="s">
        <v>13120</v>
      </c>
      <c r="E591" s="1" t="s">
        <v>13121</v>
      </c>
      <c r="F591" s="1" t="s">
        <v>23721</v>
      </c>
      <c r="G591" s="1" t="s">
        <v>23800</v>
      </c>
      <c r="H591" s="11" t="str">
        <f t="shared" si="289"/>
        <v>Perennial</v>
      </c>
      <c r="J591" s="1">
        <v>0.10000000100000001</v>
      </c>
      <c r="K591" s="1">
        <v>0.10000000100000001</v>
      </c>
      <c r="L591" t="str" cm="1">
        <f t="array" ref="L591">_xlfn.IFS(J591+K591="", "Unknown", J591+K591&gt;3, "Large", J591+K591&gt;0.5, "Medium", J591+K591&gt;0, "Small")</f>
        <v>Small</v>
      </c>
      <c r="M591" s="1">
        <v>6</v>
      </c>
      <c r="N591" cm="1">
        <f t="array" ref="N591">IF($M591="",INDEX($M$2:$M$2176,MATCH(1,INDEX(($A$2:$A$2176=$A591)*($M$2:$M$2176&lt;&gt;""),0),0)),$M591)</f>
        <v>6</v>
      </c>
      <c r="O591" s="2" t="str">
        <f t="shared" si="284"/>
        <v>Seasonal outdoors</v>
      </c>
      <c r="P591" s="1" t="s">
        <v>13122</v>
      </c>
      <c r="R591" t="str">
        <f t="shared" si="288"/>
        <v>Medium</v>
      </c>
      <c r="S591" s="1" t="s">
        <v>13123</v>
      </c>
      <c r="T591" s="1" t="str">
        <f>LEFT(S591,FIND("-",S591)-1)</f>
        <v xml:space="preserve">10 </v>
      </c>
      <c r="U591" s="1" t="str">
        <f>RIGHT(S591,FIND("-",S591)-1)</f>
        <v>- 5</v>
      </c>
      <c r="V591" s="1">
        <v>10</v>
      </c>
      <c r="W591" s="6">
        <f>IF(ISNUMBER(SEARCH("-",V591)),TRIM(LEFT(V591,FIND("-",V591)-1)),V591)</f>
        <v>10</v>
      </c>
      <c r="X591" t="str">
        <f>IF(W591=1, "January", IF(W591=2, "February", IF(W591=3, "March", IF(W591=4, "April", IF(W591=5, "May", IF(W591=6, "June", IF(W591=7, "July", IF(W591=8, "August", IF(W591=9, "September", IF(W591=10, "October", IF(W591=11, "November", IF(W591=12, "December", "Other"))))))))))))</f>
        <v>October</v>
      </c>
      <c r="AF591" s="16" t="s">
        <v>25221</v>
      </c>
      <c r="AG591" s="1" t="str">
        <f t="shared" si="274"/>
        <v xml:space="preserve">Seed </v>
      </c>
      <c r="AH591" s="2" t="str">
        <f t="shared" si="275"/>
        <v>According to some reports this species is a sterile triploid and so does not produce fertile seed[90, 238]. However, if seed is obtained then it is best sown as soon as it is ripe in a cold frame[1]. Stored seed can be sown in the spring in a cold frame[1]. Germination can take 1 - 6 months at 18�c[164]. Unless the seed has been sown too thickly, do not transplant the seedlings in their first year of growth, but give them regular liquid feeds to make sure they do not become deficient. Divide the small bulbs once the plants have died down, planting 2 - 3 bulbs per 8cm pot. Grow them on for another 2 years in a greenhouse or frame and plant them out into their permanent positions when dormant in late summer[K]. It takes 3 years for plants to flower from seed[244].
Division of the clumps in late summer after the plant has died down[1, 4, 14]. The bulbs can be planted out direct into their permanent positions.</v>
      </c>
      <c r="AI591" s="1" t="s">
        <v>13124</v>
      </c>
      <c r="AJ591" s="1" t="s">
        <v>23803</v>
      </c>
      <c r="AK591" s="1" t="s">
        <v>17104</v>
      </c>
      <c r="AL591" s="1" t="str">
        <f t="shared" si="285"/>
        <v>Scented</v>
      </c>
      <c r="AM591" s="1" t="b">
        <v>1</v>
      </c>
      <c r="AN591" s="1" t="b">
        <v>0</v>
      </c>
      <c r="AO591" s="1" t="b">
        <v>0</v>
      </c>
      <c r="AP591" s="5" t="s">
        <v>54</v>
      </c>
      <c r="AQ591" s="5" t="str">
        <f t="shared" si="276"/>
        <v>Light, Medium</v>
      </c>
      <c r="AR591" s="1" t="s">
        <v>10</v>
      </c>
      <c r="AS591" s="1" t="str">
        <f t="shared" si="286"/>
        <v>None, Partial</v>
      </c>
      <c r="AT591" s="1" t="str">
        <f t="shared" si="277"/>
        <v>Partial, Full</v>
      </c>
      <c r="AU591" s="1" t="s">
        <v>11</v>
      </c>
      <c r="AV591" s="1" t="str">
        <f t="shared" si="278"/>
        <v>Dry, Moist</v>
      </c>
      <c r="AW591" s="1" t="s">
        <v>12</v>
      </c>
      <c r="AX591" s="1" t="str">
        <f t="shared" si="279"/>
        <v>Acid, Neutral, Alkaline</v>
      </c>
      <c r="AY591" s="1" t="b">
        <v>0</v>
      </c>
      <c r="AZ591" s="1" t="b">
        <v>1</v>
      </c>
      <c r="BA591" s="1" t="b">
        <v>0</v>
      </c>
      <c r="BC591" t="str">
        <f t="shared" si="280"/>
        <v>FALSE</v>
      </c>
      <c r="BE591" t="str">
        <f t="shared" si="281"/>
        <v>FALSE</v>
      </c>
      <c r="BF591" s="1" t="b">
        <v>1</v>
      </c>
      <c r="BG591" s="1" t="b">
        <v>0</v>
      </c>
      <c r="BH591" s="1" t="b">
        <v>0</v>
      </c>
      <c r="BI591" s="1" t="s">
        <v>30</v>
      </c>
      <c r="BJ591" s="1" t="str">
        <f t="shared" si="282"/>
        <v>FALSE</v>
      </c>
      <c r="BL591" t="str">
        <f t="shared" si="283"/>
        <v>FALSE</v>
      </c>
      <c r="BM591" s="1" t="b">
        <v>0</v>
      </c>
      <c r="BN591" s="1" t="b">
        <v>0</v>
      </c>
      <c r="BO591" s="1">
        <f t="shared" si="287"/>
        <v>14</v>
      </c>
      <c r="BP591" s="1" t="s">
        <v>13125</v>
      </c>
      <c r="BQ591" s="1" cm="1">
        <f t="array" ref="BQ591">_xlfn.IFS(BP591="None Known",0, LEN(BP591)&gt;500, 5,LEN(BP591)&gt;400, 4, LEN(BP591)&gt;300, 3, LEN(BP591)&gt;200, 2, LEN(BP591)&gt;1, 1)</f>
        <v>2</v>
      </c>
      <c r="BR591" s="1" t="s">
        <v>13126</v>
      </c>
      <c r="BS591" s="1">
        <v>3</v>
      </c>
      <c r="BT591" s="1" t="s">
        <v>13127</v>
      </c>
      <c r="BU591" s="1">
        <v>3</v>
      </c>
      <c r="BV591" s="1" t="s">
        <v>13128</v>
      </c>
      <c r="BW591" s="1" t="s">
        <v>13129</v>
      </c>
      <c r="BX591" s="1"/>
      <c r="BY591" t="str">
        <f>_xlfn.XLOOKUP($B591,Img_lookup!A:A,Img_lookup!B:B, "Not available")</f>
        <v>325b9525-8bc0-48ba-9932-ea54c20b576e</v>
      </c>
      <c r="BZ591" t="str">
        <f>_xlfn.XLOOKUP($B591,Img_lookup!A:A,Img_lookup!C:C, "Not available")</f>
        <v>Crocus sativus and Fuchsia magellanica [as Fuchsia globosa] The American flora, volume 4, by Strong, Asa B. (1855) [D.W. Moody]</v>
      </c>
      <c r="CA591" t="str">
        <f>_xlfn.XLOOKUP($B591,Img_lookup!A:A,Img_lookup!D:D, "Not available")</f>
        <v>Swallowtail Garden Seeds</v>
      </c>
      <c r="CB591" t="str">
        <f>_xlfn.XLOOKUP($B591,Img_lookup!A:A,Img_lookup!E:E, "https://imgur.com/aT5wafe")</f>
        <v>https://api.openverse.engineering/v1/images/325b9525-8bc0-48ba-9932-ea54c20b576e/thumb/</v>
      </c>
    </row>
    <row r="592" spans="1:80" ht="13" x14ac:dyDescent="0.15">
      <c r="A592" s="1" t="s">
        <v>193</v>
      </c>
      <c r="B592" s="1" t="s">
        <v>15609</v>
      </c>
      <c r="D592" s="1" t="s">
        <v>15610</v>
      </c>
      <c r="E592" s="1" t="s">
        <v>15611</v>
      </c>
      <c r="F592" s="1" t="s">
        <v>85</v>
      </c>
      <c r="G592" s="1" t="s">
        <v>85</v>
      </c>
      <c r="H592" s="11" t="str">
        <f t="shared" si="289"/>
        <v>Annual</v>
      </c>
      <c r="J592" s="1">
        <v>0.60000002399999997</v>
      </c>
      <c r="L592" t="str" cm="1">
        <f t="array" ref="L592">_xlfn.IFS(J592+K592="", "Unknown", J592+K592&gt;3, "Large", J592+K592&gt;0.5, "Medium", J592+K592&gt;0, "Small")</f>
        <v>Medium</v>
      </c>
      <c r="N592" cm="1">
        <f t="array" ref="N592">IF($M592="",INDEX($M$2:$M$2176,MATCH(1,INDEX(($A$2:$A$2176=$A592)*($M$2:$M$2176&lt;&gt;""),0),0)),$M592)</f>
        <v>8</v>
      </c>
      <c r="O592" s="2" t="str">
        <f t="shared" si="284"/>
        <v>Grown indoors</v>
      </c>
      <c r="P592" s="1" t="s">
        <v>15612</v>
      </c>
      <c r="R592" t="str">
        <f t="shared" si="288"/>
        <v>Medium</v>
      </c>
      <c r="T592" s="1"/>
      <c r="U592" s="1"/>
      <c r="V592" s="1" t="s">
        <v>109</v>
      </c>
      <c r="W592" s="6" t="str">
        <f>IF(ISNUMBER(SEARCH("-",V592)),TRIM(LEFT(V592,FIND("-",V592)-1)),V592)</f>
        <v>9</v>
      </c>
      <c r="X592" t="str">
        <f>IF(W592="1", "January", IF(W592="2", "February", IF(W592="3", "March", IF(W592="4", "April", IF(W592="5", "May", IF(W592="6", "June", IF(W592="7", "July", IF(W592="8", "August", IF(W592="9", "September", IF(W592="10", "October", IF(W592="11", "November", IF(W592="12", "December", "Other"))))))))))))</f>
        <v>September</v>
      </c>
      <c r="Y592" s="2" t="str">
        <f>IF(ISNUMBER(SEARCH("-",V592)),TRIM(RIGHT(V592,LEN(V592)-SEARCH("-",V592))),V592)</f>
        <v>10</v>
      </c>
      <c r="Z592" s="2" t="str">
        <f>IF(Y592="1", "January", IF(Y592="2", "February", IF(Y592="3", "March", IF(Y592="4", "April", IF(Y592="5", "May", IF(Y592="6", "June", IF(Y592="7", "July", IF(Y592="8", "August", IF(Y592="9", "September", IF(Y592="10", "October", IF(Y592="11", "November", IF(Y592="12", "December", "Other"))))))))))))</f>
        <v>October</v>
      </c>
      <c r="AF592" s="1" t="s">
        <v>40</v>
      </c>
      <c r="AG592" s="1" t="str">
        <f t="shared" si="274"/>
        <v xml:space="preserve">Seed </v>
      </c>
      <c r="AH592" s="2" t="str">
        <f t="shared" si="275"/>
        <v/>
      </c>
      <c r="AI592" s="1" t="s">
        <v>31</v>
      </c>
      <c r="AK592" s="1" t="s">
        <v>17104</v>
      </c>
      <c r="AL592" s="1" t="str">
        <f t="shared" si="285"/>
        <v>Unscented</v>
      </c>
      <c r="AM592" s="1" t="b">
        <v>0</v>
      </c>
      <c r="AN592" s="1" t="b">
        <v>0</v>
      </c>
      <c r="AO592" s="1" t="b">
        <v>0</v>
      </c>
      <c r="AP592" s="5" t="s">
        <v>28</v>
      </c>
      <c r="AQ592" s="5" t="str">
        <f t="shared" si="276"/>
        <v>Light, Medium, Heavy</v>
      </c>
      <c r="AR592" s="1" t="s">
        <v>10</v>
      </c>
      <c r="AS592" s="1" t="str">
        <f t="shared" si="286"/>
        <v>None, Partial</v>
      </c>
      <c r="AT592" s="1" t="str">
        <f t="shared" si="277"/>
        <v>Partial, Full</v>
      </c>
      <c r="AU592" s="1" t="s">
        <v>29</v>
      </c>
      <c r="AV592" s="1" t="str">
        <f t="shared" si="278"/>
        <v>Moist</v>
      </c>
      <c r="AW592" s="1" t="s">
        <v>12</v>
      </c>
      <c r="AX592" s="1" t="str">
        <f t="shared" si="279"/>
        <v>Acid, Neutral, Alkaline</v>
      </c>
      <c r="AY592" s="1" t="b">
        <v>0</v>
      </c>
      <c r="AZ592" s="1" t="b">
        <v>0</v>
      </c>
      <c r="BA592" s="1" t="b">
        <v>0</v>
      </c>
      <c r="BC592" t="str">
        <f t="shared" si="280"/>
        <v>FALSE</v>
      </c>
      <c r="BE592" t="str">
        <f t="shared" si="281"/>
        <v>FALSE</v>
      </c>
      <c r="BF592" s="1" t="b">
        <v>0</v>
      </c>
      <c r="BG592" s="1" t="b">
        <v>0</v>
      </c>
      <c r="BH592" s="1" t="b">
        <v>0</v>
      </c>
      <c r="BJ592" s="1" t="str">
        <f t="shared" si="282"/>
        <v>FALSE</v>
      </c>
      <c r="BL592" t="str">
        <f t="shared" si="283"/>
        <v>FALSE</v>
      </c>
      <c r="BM592" s="1" t="b">
        <v>0</v>
      </c>
      <c r="BN592" s="1" t="b">
        <v>0</v>
      </c>
      <c r="BO592" s="1">
        <f t="shared" si="287"/>
        <v>4</v>
      </c>
      <c r="BP592" s="1" t="s">
        <v>31</v>
      </c>
      <c r="BQ592" s="1" cm="1">
        <f t="array" ref="BQ592">_xlfn.IFS(BP592="None Known",0, LEN(BP592)&gt;500, 5,LEN(BP592)&gt;400, 4, LEN(BP592)&gt;300, 3, LEN(BP592)&gt;200, 2, LEN(BP592)&gt;1, 1)</f>
        <v>0</v>
      </c>
      <c r="BR592" s="1" t="s">
        <v>15613</v>
      </c>
      <c r="BS592" s="1">
        <v>1</v>
      </c>
      <c r="BT592" s="1" t="s">
        <v>15614</v>
      </c>
      <c r="BU592" s="1">
        <v>1</v>
      </c>
      <c r="BV592" s="1" t="s">
        <v>34</v>
      </c>
      <c r="BW592" s="1" t="s">
        <v>31</v>
      </c>
      <c r="BX592" s="1"/>
      <c r="BY592" t="str">
        <f>_xlfn.XLOOKUP($B592,Img_lookup!A:A,Img_lookup!B:B, "Not available")</f>
        <v>ed941fae-81b2-4b34-bd17-1ef06b5b6df8</v>
      </c>
      <c r="BZ592" t="str">
        <f>_xlfn.XLOOKUP($B592,Img_lookup!A:A,Img_lookup!C:C, "Not available")</f>
        <v>_ESL4162 Crotalaria sessiliflora</v>
      </c>
      <c r="CA592" t="str">
        <f>_xlfn.XLOOKUP($B592,Img_lookup!A:A,Img_lookup!D:D, "Not available")</f>
        <v>papilioshih</v>
      </c>
      <c r="CB592" t="str">
        <f>_xlfn.XLOOKUP($B592,Img_lookup!A:A,Img_lookup!E:E, "https://imgur.com/aT5wafe")</f>
        <v>https://api.openverse.engineering/v1/images/ed941fae-81b2-4b34-bd17-1ef06b5b6df8/thumb/</v>
      </c>
    </row>
    <row r="593" spans="1:80" ht="409.6" x14ac:dyDescent="0.15">
      <c r="A593" s="1" t="s">
        <v>476</v>
      </c>
      <c r="B593" s="1" t="s">
        <v>3718</v>
      </c>
      <c r="C593" s="1" t="s">
        <v>3719</v>
      </c>
      <c r="D593" s="1" t="s">
        <v>3720</v>
      </c>
      <c r="E593" s="1" t="s">
        <v>3721</v>
      </c>
      <c r="F593" s="1" t="s">
        <v>6</v>
      </c>
      <c r="G593" s="1" t="s">
        <v>6</v>
      </c>
      <c r="H593" s="11" t="str">
        <f t="shared" si="289"/>
        <v>Perennial</v>
      </c>
      <c r="J593" s="1">
        <v>0.60000002399999997</v>
      </c>
      <c r="L593" t="str" cm="1">
        <f t="array" ref="L593">_xlfn.IFS(J593+K593="", "Unknown", J593+K593&gt;3, "Large", J593+K593&gt;0.5, "Medium", J593+K593&gt;0, "Small")</f>
        <v>Medium</v>
      </c>
      <c r="M593" s="1">
        <v>2</v>
      </c>
      <c r="N593" cm="1">
        <f t="array" ref="N593">IF($M593="",INDEX($M$2:$M$2176,MATCH(1,INDEX(($A$2:$A$2176=$A593)*($M$2:$M$2176&lt;&gt;""),0),0)),$M593)</f>
        <v>2</v>
      </c>
      <c r="O593" s="2" t="str">
        <f t="shared" si="284"/>
        <v>Hardy to cold</v>
      </c>
      <c r="P593" s="1" t="s">
        <v>3722</v>
      </c>
      <c r="R593" t="str">
        <f t="shared" si="288"/>
        <v>Medium</v>
      </c>
      <c r="T593" s="1"/>
      <c r="U593" s="1"/>
      <c r="V593" s="1" t="s">
        <v>96</v>
      </c>
      <c r="W593" s="6" t="str">
        <f>IF(ISNUMBER(SEARCH("-",V593)),TRIM(LEFT(V593,FIND("-",V593)-1)),V593)</f>
        <v>5</v>
      </c>
      <c r="X593" t="str">
        <f>IF(W593="1", "January", IF(W593="2", "February", IF(W593="3", "March", IF(W593="4", "April", IF(W593="5", "May", IF(W593="6", "June", IF(W593="7", "July", IF(W593="8", "August", IF(W593="9", "September", IF(W593="10", "October", IF(W593="11", "November", IF(W593="12", "December", "Other"))))))))))))</f>
        <v>May</v>
      </c>
      <c r="Y593" s="2" t="str">
        <f>IF(ISNUMBER(SEARCH("-",V593)),TRIM(RIGHT(V593,LEN(V593)-SEARCH("-",V593))),V593)</f>
        <v>6</v>
      </c>
      <c r="Z593" s="2" t="str">
        <f>IF(Y593="1", "January", IF(Y593="2", "February", IF(Y593="3", "March", IF(Y593="4", "April", IF(Y593="5", "May", IF(Y593="6", "June", IF(Y593="7", "July", IF(Y593="8", "August", IF(Y593="9", "September", IF(Y593="10", "October", IF(Y593="11", "November", IF(Y593="12", "December", "Other"))))))))))))</f>
        <v>June</v>
      </c>
      <c r="AA593" s="1" t="s">
        <v>307</v>
      </c>
      <c r="AB593" s="1" t="str">
        <f>IF(ISNUMBER(SEARCH("-",AA593)),TRIM(LEFT(AA593,FIND("-",AA593)-1)),AA593)</f>
        <v>6</v>
      </c>
      <c r="AC593" s="1" t="str">
        <f>IF(AB593="1", "January", IF(AB593="2", "February", IF(AB593="3", "March", IF(AB593="4", "April", IF(AB593="5", "May", IF(AB593="6", "June", IF(AB593="7", "July", IF(AB593="8", "August", IF(AB593="9", "September", IF(AB593="10", "October", IF(AB593="11", "November", IF(AB593="12", "December", "Other"))))))))))))</f>
        <v>June</v>
      </c>
      <c r="AD593" s="1" t="str">
        <f>IF(ISNUMBER(SEARCH("-",AA593)),TRIM(RIGHT(AA593,LEN(AA593)-SEARCH("-",AA593))),AA593)</f>
        <v>7</v>
      </c>
      <c r="AE593" s="1" t="str">
        <f>IF(AD593="1", "January", IF(AD593="2", "February", IF(AD593="3", "March", IF(AD593="4", "April", IF(AD593="5", "May", IF(AD593="6", "June", IF(AD593="7", "July", IF(AD593="8", "August", IF(AD593="9", "September", IF(AD593="10", "October", IF(AD593="11", "November", IF(AD593="12", "December", "Other"))))))))))))</f>
        <v>July</v>
      </c>
      <c r="AF593" s="16" t="s">
        <v>24034</v>
      </c>
      <c r="AG593" s="1" t="str">
        <f t="shared" si="274"/>
        <v xml:space="preserve">Seed </v>
      </c>
      <c r="AH593" s="2" t="str">
        <f t="shared" si="275"/>
        <v>Best sown in situ as soon as it is ripe in late summer[200]. The seed can also be sown in spring though it may be very slow to germinate[200].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I593" s="1" t="s">
        <v>3723</v>
      </c>
      <c r="AJ593" s="1" t="s">
        <v>23802</v>
      </c>
      <c r="AK593" s="1" t="s">
        <v>17104</v>
      </c>
      <c r="AL593" s="1" t="str">
        <f t="shared" si="285"/>
        <v>Scented</v>
      </c>
      <c r="AM593" s="1" t="b">
        <v>1</v>
      </c>
      <c r="AN593" s="1" t="b">
        <v>1</v>
      </c>
      <c r="AO593" s="1" t="b">
        <v>0</v>
      </c>
      <c r="AP593" s="5" t="s">
        <v>28</v>
      </c>
      <c r="AQ593" s="5" t="str">
        <f t="shared" si="276"/>
        <v>Light, Medium, Heavy</v>
      </c>
      <c r="AR593" s="1" t="s">
        <v>10</v>
      </c>
      <c r="AS593" s="1" t="str">
        <f t="shared" si="286"/>
        <v>None, Partial</v>
      </c>
      <c r="AT593" s="1" t="str">
        <f t="shared" si="277"/>
        <v>Partial, Full</v>
      </c>
      <c r="AU593" s="1" t="s">
        <v>11</v>
      </c>
      <c r="AV593" s="1" t="str">
        <f t="shared" si="278"/>
        <v>Dry, Moist</v>
      </c>
      <c r="AW593" s="1" t="s">
        <v>12</v>
      </c>
      <c r="AX593" s="1" t="str">
        <f t="shared" si="279"/>
        <v>Acid, Neutral, Alkaline</v>
      </c>
      <c r="AY593" s="1" t="b">
        <v>0</v>
      </c>
      <c r="AZ593" s="1" t="b">
        <v>1</v>
      </c>
      <c r="BA593" s="1" t="b">
        <v>0</v>
      </c>
      <c r="BC593" t="str">
        <f t="shared" si="280"/>
        <v>FALSE</v>
      </c>
      <c r="BE593" t="str">
        <f t="shared" si="281"/>
        <v>FALSE</v>
      </c>
      <c r="BF593" s="1" t="b">
        <v>0</v>
      </c>
      <c r="BG593" s="1" t="b">
        <v>0</v>
      </c>
      <c r="BH593" s="1" t="b">
        <v>0</v>
      </c>
      <c r="BJ593" s="1" t="str">
        <f t="shared" si="282"/>
        <v>FALSE</v>
      </c>
      <c r="BL593" t="str">
        <f t="shared" si="283"/>
        <v>FALSE</v>
      </c>
      <c r="BM593" s="1" t="b">
        <v>0</v>
      </c>
      <c r="BN593" s="1" t="b">
        <v>0</v>
      </c>
      <c r="BO593" s="1">
        <f t="shared" si="287"/>
        <v>9</v>
      </c>
      <c r="BP593" s="1" t="s">
        <v>3724</v>
      </c>
      <c r="BQ593" s="1" cm="1">
        <f t="array" ref="BQ593">_xlfn.IFS(BP593="None Known",0, LEN(BP593)&gt;500, 5,LEN(BP593)&gt;400, 4, LEN(BP593)&gt;300, 3, LEN(BP593)&gt;200, 2, LEN(BP593)&gt;1, 1)</f>
        <v>1</v>
      </c>
      <c r="BR593" s="1" t="s">
        <v>3725</v>
      </c>
      <c r="BS593" s="1">
        <v>2</v>
      </c>
      <c r="BT593" s="1" t="s">
        <v>3726</v>
      </c>
      <c r="BU593" s="1">
        <v>2</v>
      </c>
      <c r="BV593" s="1" t="s">
        <v>3727</v>
      </c>
      <c r="BW593" s="1" t="s">
        <v>31</v>
      </c>
      <c r="BX593" s="1"/>
      <c r="BY593" t="str">
        <f>_xlfn.XLOOKUP($B593,Img_lookup!A:A,Img_lookup!B:B, "Not available")</f>
        <v>c3e9aa3a-0766-4d62-b3ef-9365df6330f5</v>
      </c>
      <c r="BZ593" t="str">
        <f>_xlfn.XLOOKUP($B593,Img_lookup!A:A,Img_lookup!C:C, "Not available")</f>
        <v>BM001161419 Cruciata laevipes Opiz</v>
      </c>
      <c r="CA593" t="str">
        <f>_xlfn.XLOOKUP($B593,Img_lookup!A:A,Img_lookup!D:D, "Not available")</f>
        <v>NATT-at-NKM</v>
      </c>
      <c r="CB593" t="str">
        <f>_xlfn.XLOOKUP($B593,Img_lookup!A:A,Img_lookup!E:E, "https://imgur.com/aT5wafe")</f>
        <v>https://api.openverse.engineering/v1/images/c3e9aa3a-0766-4d62-b3ef-9365df6330f5/thumb/</v>
      </c>
    </row>
    <row r="594" spans="1:80" ht="409.6" x14ac:dyDescent="0.15">
      <c r="A594" s="1" t="s">
        <v>316</v>
      </c>
      <c r="B594" s="1" t="s">
        <v>16347</v>
      </c>
      <c r="C594" s="1" t="s">
        <v>16348</v>
      </c>
      <c r="E594" s="1" t="s">
        <v>16349</v>
      </c>
      <c r="F594" s="1" t="s">
        <v>6</v>
      </c>
      <c r="G594" s="1" t="s">
        <v>6</v>
      </c>
      <c r="H594" s="11" t="str">
        <f t="shared" si="289"/>
        <v>Perennial</v>
      </c>
      <c r="J594" s="1">
        <v>1</v>
      </c>
      <c r="K594" s="1">
        <v>0.60000002399999997</v>
      </c>
      <c r="L594" t="str" cm="1">
        <f t="array" ref="L594">_xlfn.IFS(J594+K594="", "Unknown", J594+K594&gt;3, "Large", J594+K594&gt;0.5, "Medium", J594+K594&gt;0, "Small")</f>
        <v>Medium</v>
      </c>
      <c r="M594" s="1">
        <v>5</v>
      </c>
      <c r="N594" cm="1">
        <f t="array" ref="N594">IF($M594="",INDEX($M$2:$M$2176,MATCH(1,INDEX(($A$2:$A$2176=$A594)*($M$2:$M$2176&lt;&gt;""),0),0)),$M594)</f>
        <v>5</v>
      </c>
      <c r="O594" s="2" t="str">
        <f t="shared" si="284"/>
        <v>Seasonal outdoors</v>
      </c>
      <c r="P594" s="1" t="s">
        <v>16350</v>
      </c>
      <c r="R594" t="str">
        <f t="shared" si="288"/>
        <v>Medium</v>
      </c>
      <c r="W594"/>
      <c r="AF594" s="16" t="s">
        <v>24404</v>
      </c>
      <c r="AG594" s="1" t="str">
        <f t="shared" si="274"/>
        <v xml:space="preserve">Seed </v>
      </c>
      <c r="AH594" s="2" t="str">
        <f t="shared" si="275"/>
        <v>Sow April in a greenhouse. Germination is usually rapid, prick out the seedlings into individual pots when they are large enough to handle and plant them out in early summer. The ideal temperature for sowing is about 25�c, though seed does germinate at higher and lower temperatures[206]. Seed can also be sown in early autumn[206].
Division in spring or autumn.</v>
      </c>
      <c r="AI594" s="1" t="s">
        <v>16351</v>
      </c>
      <c r="AJ594" s="1" t="s">
        <v>53</v>
      </c>
      <c r="AK594" s="1" t="s">
        <v>17104</v>
      </c>
      <c r="AL594" s="1" t="str">
        <f t="shared" si="285"/>
        <v>Unscented</v>
      </c>
      <c r="AM594" s="1" t="b">
        <v>0</v>
      </c>
      <c r="AN594" s="1" t="b">
        <v>1</v>
      </c>
      <c r="AO594" s="1" t="b">
        <v>0</v>
      </c>
      <c r="AP594" s="5" t="s">
        <v>28</v>
      </c>
      <c r="AQ594" s="5" t="str">
        <f t="shared" si="276"/>
        <v>Light, Medium, Heavy</v>
      </c>
      <c r="AR594" s="1" t="s">
        <v>120</v>
      </c>
      <c r="AS594" s="1" t="str">
        <f t="shared" si="286"/>
        <v>Partial</v>
      </c>
      <c r="AT594" s="1" t="str">
        <f t="shared" si="277"/>
        <v>Partial</v>
      </c>
      <c r="AU594" s="1" t="s">
        <v>29</v>
      </c>
      <c r="AV594" s="1" t="str">
        <f t="shared" si="278"/>
        <v>Moist</v>
      </c>
      <c r="AW594" s="1" t="s">
        <v>12</v>
      </c>
      <c r="AX594" s="1" t="str">
        <f t="shared" si="279"/>
        <v>Acid, Neutral, Alkaline</v>
      </c>
      <c r="AY594" s="1" t="b">
        <v>0</v>
      </c>
      <c r="AZ594" s="1" t="b">
        <v>0</v>
      </c>
      <c r="BA594" s="1" t="b">
        <v>0</v>
      </c>
      <c r="BC594" t="str">
        <f t="shared" si="280"/>
        <v>FALSE</v>
      </c>
      <c r="BE594" t="str">
        <f t="shared" si="281"/>
        <v>FALSE</v>
      </c>
      <c r="BF594" s="1" t="b">
        <v>0</v>
      </c>
      <c r="BG594" s="1" t="b">
        <v>0</v>
      </c>
      <c r="BH594" s="1" t="b">
        <v>0</v>
      </c>
      <c r="BJ594" s="1" t="str">
        <f t="shared" si="282"/>
        <v>FALSE</v>
      </c>
      <c r="BK594" s="1" t="s">
        <v>77</v>
      </c>
      <c r="BL594" t="str">
        <f t="shared" si="283"/>
        <v>TRUE</v>
      </c>
      <c r="BM594" s="1" t="b">
        <v>0</v>
      </c>
      <c r="BN594" s="1" t="b">
        <v>0</v>
      </c>
      <c r="BO594" s="1">
        <f t="shared" si="287"/>
        <v>9</v>
      </c>
      <c r="BP594" s="1" t="s">
        <v>31</v>
      </c>
      <c r="BQ594" s="1" cm="1">
        <f t="array" ref="BQ594">_xlfn.IFS(BP594="None Known",0, LEN(BP594)&gt;500, 5,LEN(BP594)&gt;400, 4, LEN(BP594)&gt;300, 3, LEN(BP594)&gt;200, 2, LEN(BP594)&gt;1, 1)</f>
        <v>0</v>
      </c>
      <c r="BR594" s="1" t="s">
        <v>16352</v>
      </c>
      <c r="BS594" s="1">
        <v>3</v>
      </c>
      <c r="BT594" s="1" t="s">
        <v>31</v>
      </c>
      <c r="BU594" s="1">
        <v>0</v>
      </c>
      <c r="BV594" s="1" t="s">
        <v>34</v>
      </c>
      <c r="BW594" s="1" t="s">
        <v>31</v>
      </c>
      <c r="BX594" s="1"/>
      <c r="BY594" t="str">
        <f>_xlfn.XLOOKUP($B594,Img_lookup!A:A,Img_lookup!B:B, "Not available")</f>
        <v>f176231a-b3af-40d6-9bc1-e2bbb9b7e6ac</v>
      </c>
      <c r="BZ594" t="str">
        <f>_xlfn.XLOOKUP($B594,Img_lookup!A:A,Img_lookup!C:C, "Not available")</f>
        <v>Cryptotaenia canadensis (Canada honewort), Saratoga Springs, NY</v>
      </c>
      <c r="CA594" t="str">
        <f>_xlfn.XLOOKUP($B594,Img_lookup!A:A,Img_lookup!D:D, "Not available")</f>
        <v>Doug_McGrady</v>
      </c>
      <c r="CB594" t="str">
        <f>_xlfn.XLOOKUP($B594,Img_lookup!A:A,Img_lookup!E:E, "https://imgur.com/aT5wafe")</f>
        <v>https://api.openverse.engineering/v1/images/f176231a-b3af-40d6-9bc1-e2bbb9b7e6ac/thumb/</v>
      </c>
    </row>
    <row r="595" spans="1:80" ht="13" x14ac:dyDescent="0.15">
      <c r="A595" s="1" t="s">
        <v>1891</v>
      </c>
      <c r="B595" s="1" t="s">
        <v>12878</v>
      </c>
      <c r="C595" s="1" t="s">
        <v>12879</v>
      </c>
      <c r="E595" s="1" t="s">
        <v>1090</v>
      </c>
      <c r="F595" s="1" t="s">
        <v>85</v>
      </c>
      <c r="G595" s="1" t="s">
        <v>85</v>
      </c>
      <c r="H595" s="11" t="str">
        <f t="shared" si="289"/>
        <v>Annual</v>
      </c>
      <c r="J595" s="1">
        <v>1</v>
      </c>
      <c r="L595" t="str" cm="1">
        <f t="array" ref="L595">_xlfn.IFS(J595+K595="", "Unknown", J595+K595&gt;3, "Large", J595+K595&gt;0.5, "Medium", J595+K595&gt;0, "Small")</f>
        <v>Medium</v>
      </c>
      <c r="M595" s="1">
        <v>7</v>
      </c>
      <c r="N595" cm="1">
        <f t="array" ref="N595">IF($M595="",INDEX($M$2:$M$2176,MATCH(1,INDEX(($A$2:$A$2176=$A595)*($M$2:$M$2176&lt;&gt;""),0),0)),$M595)</f>
        <v>7</v>
      </c>
      <c r="O595" s="2" t="str">
        <f t="shared" si="284"/>
        <v>Seasonal outdoors</v>
      </c>
      <c r="P595" s="1" t="s">
        <v>12880</v>
      </c>
      <c r="R595" t="str">
        <f t="shared" si="288"/>
        <v>Medium</v>
      </c>
      <c r="W595"/>
      <c r="AF595" s="1" t="s">
        <v>24238</v>
      </c>
      <c r="AG595" s="1" t="str">
        <f t="shared" si="274"/>
        <v xml:space="preserve">Seed </v>
      </c>
      <c r="AH595" s="2" t="str">
        <f t="shared" si="275"/>
        <v>Sow spring in situ.</v>
      </c>
      <c r="AI595" s="1" t="s">
        <v>12881</v>
      </c>
      <c r="AJ595" s="1" t="s">
        <v>53</v>
      </c>
      <c r="AK595" s="1" t="s">
        <v>17104</v>
      </c>
      <c r="AL595" s="1" t="str">
        <f t="shared" si="285"/>
        <v>Unscented</v>
      </c>
      <c r="AM595" s="1" t="b">
        <v>0</v>
      </c>
      <c r="AN595" s="1" t="b">
        <v>1</v>
      </c>
      <c r="AO595" s="1" t="b">
        <v>0</v>
      </c>
      <c r="AP595" s="5" t="s">
        <v>28</v>
      </c>
      <c r="AQ595" s="5" t="str">
        <f t="shared" si="276"/>
        <v>Light, Medium, Heavy</v>
      </c>
      <c r="AR595" s="1" t="s">
        <v>120</v>
      </c>
      <c r="AS595" s="1" t="str">
        <f t="shared" si="286"/>
        <v>Partial</v>
      </c>
      <c r="AT595" s="1" t="str">
        <f t="shared" si="277"/>
        <v>Partial</v>
      </c>
      <c r="AU595" s="1" t="s">
        <v>29</v>
      </c>
      <c r="AV595" s="1" t="str">
        <f t="shared" si="278"/>
        <v>Moist</v>
      </c>
      <c r="AW595" s="1" t="s">
        <v>12</v>
      </c>
      <c r="AX595" s="1" t="str">
        <f t="shared" si="279"/>
        <v>Acid, Neutral, Alkaline</v>
      </c>
      <c r="AY595" s="1" t="b">
        <v>0</v>
      </c>
      <c r="AZ595" s="1" t="b">
        <v>0</v>
      </c>
      <c r="BA595" s="1" t="b">
        <v>0</v>
      </c>
      <c r="BC595" t="str">
        <f t="shared" si="280"/>
        <v>FALSE</v>
      </c>
      <c r="BE595" t="str">
        <f t="shared" si="281"/>
        <v>FALSE</v>
      </c>
      <c r="BF595" s="1" t="b">
        <v>0</v>
      </c>
      <c r="BG595" s="1" t="b">
        <v>0</v>
      </c>
      <c r="BH595" s="1" t="b">
        <v>0</v>
      </c>
      <c r="BJ595" s="1" t="str">
        <f t="shared" si="282"/>
        <v>FALSE</v>
      </c>
      <c r="BL595" t="str">
        <f t="shared" si="283"/>
        <v>FALSE</v>
      </c>
      <c r="BM595" s="1" t="b">
        <v>0</v>
      </c>
      <c r="BN595" s="1" t="b">
        <v>0</v>
      </c>
      <c r="BO595" s="1">
        <f t="shared" si="287"/>
        <v>5</v>
      </c>
      <c r="BP595" s="1" t="s">
        <v>12882</v>
      </c>
      <c r="BQ595" s="1" cm="1">
        <f t="array" ref="BQ595">_xlfn.IFS(BP595="None Known",0, LEN(BP595)&gt;500, 5,LEN(BP595)&gt;400, 4, LEN(BP595)&gt;300, 3, LEN(BP595)&gt;200, 2, LEN(BP595)&gt;1, 1)</f>
        <v>1</v>
      </c>
      <c r="BR595" s="1" t="s">
        <v>12883</v>
      </c>
      <c r="BS595" s="1">
        <v>1</v>
      </c>
      <c r="BT595" s="1" t="s">
        <v>12884</v>
      </c>
      <c r="BU595" s="1">
        <v>1</v>
      </c>
      <c r="BV595" s="1" t="s">
        <v>181</v>
      </c>
      <c r="BW595" s="1" t="s">
        <v>31</v>
      </c>
      <c r="BX595" s="1"/>
      <c r="BY595" t="str">
        <f>_xlfn.XLOOKUP($B595,Img_lookup!A:A,Img_lookup!B:B, "Not available")</f>
        <v>ed601fed-60ea-4d25-97bc-e5a047ee8f6d</v>
      </c>
      <c r="BZ595" t="str">
        <f>_xlfn.XLOOKUP($B595,Img_lookup!A:A,Img_lookup!C:C, "Not available")</f>
        <v>Cucubalus baccifer var. japonicus Miquel</v>
      </c>
      <c r="CA595" t="str">
        <f>_xlfn.XLOOKUP($B595,Img_lookup!A:A,Img_lookup!D:D, "Not available")</f>
        <v>S. Saito</v>
      </c>
      <c r="CB595" t="str">
        <f>_xlfn.XLOOKUP($B595,Img_lookup!A:A,Img_lookup!E:E, "https://imgur.com/aT5wafe")</f>
        <v>https://api.openverse.engineering/v1/images/ed601fed-60ea-4d25-97bc-e5a047ee8f6d/thumb/</v>
      </c>
    </row>
    <row r="596" spans="1:80" ht="409.6" x14ac:dyDescent="0.15">
      <c r="A596" s="1" t="s">
        <v>703</v>
      </c>
      <c r="B596" s="1" t="s">
        <v>13139</v>
      </c>
      <c r="C596" s="1" t="s">
        <v>13140</v>
      </c>
      <c r="E596" s="1" t="s">
        <v>13141</v>
      </c>
      <c r="F596" s="1" t="s">
        <v>708</v>
      </c>
      <c r="G596" s="1" t="s">
        <v>156</v>
      </c>
      <c r="H596" s="11" t="str">
        <f t="shared" si="289"/>
        <v>Annual</v>
      </c>
      <c r="J596" s="1">
        <v>2.4000000950000002</v>
      </c>
      <c r="L596" t="str" cm="1">
        <f t="array" ref="L596">_xlfn.IFS(J596+K596="", "Unknown", J596+K596&gt;3, "Large", J596+K596&gt;0.5, "Medium", J596+K596&gt;0, "Small")</f>
        <v>Medium</v>
      </c>
      <c r="M596" s="1">
        <v>10</v>
      </c>
      <c r="N596" cm="1">
        <f t="array" ref="N596">IF($M596="",INDEX($M$2:$M$2176,MATCH(1,INDEX(($A$2:$A$2176=$A596)*($M$2:$M$2176&lt;&gt;""),0),0)),$M596)</f>
        <v>10</v>
      </c>
      <c r="O596" s="2" t="str">
        <f t="shared" si="284"/>
        <v>Grown indoors</v>
      </c>
      <c r="P596" s="1" t="s">
        <v>709</v>
      </c>
      <c r="R596" t="str">
        <f t="shared" si="288"/>
        <v>Medium</v>
      </c>
      <c r="T596" s="1"/>
      <c r="U596" s="1"/>
      <c r="V596" s="1" t="s">
        <v>108</v>
      </c>
      <c r="W596" s="6" t="str">
        <f t="shared" ref="W596:W607" si="290">IF(ISNUMBER(SEARCH("-",V596)),TRIM(LEFT(V596,FIND("-",V596)-1)),V596)</f>
        <v>7</v>
      </c>
      <c r="X596" t="str">
        <f t="shared" ref="X596:X603" si="291">IF(W596="1", "January", IF(W596="2", "February", IF(W596="3", "March", IF(W596="4", "April", IF(W596="5", "May", IF(W596="6", "June", IF(W596="7", "July", IF(W596="8", "August", IF(W596="9", "September", IF(W596="10", "October", IF(W596="11", "November", IF(W596="12", "December", "Other"))))))))))))</f>
        <v>July</v>
      </c>
      <c r="Y596" s="2" t="str">
        <f t="shared" ref="Y596:Y603" si="292">IF(ISNUMBER(SEARCH("-",V596)),TRIM(RIGHT(V596,LEN(V596)-SEARCH("-",V596))),V596)</f>
        <v>9</v>
      </c>
      <c r="Z596" s="2" t="str">
        <f t="shared" ref="Z596:Z603" si="293">IF(Y596="1", "January", IF(Y596="2", "February", IF(Y596="3", "March", IF(Y596="4", "April", IF(Y596="5", "May", IF(Y596="6", "June", IF(Y596="7", "July", IF(Y596="8", "August", IF(Y596="9", "September", IF(Y596="10", "October", IF(Y596="11", "November", IF(Y596="12", "December", "Other"))))))))))))</f>
        <v>September</v>
      </c>
      <c r="AA596" s="1" t="s">
        <v>135</v>
      </c>
      <c r="AB596" s="1" t="str">
        <f t="shared" ref="AB596:AB603" si="294">IF(ISNUMBER(SEARCH("-",AA596)),TRIM(LEFT(AA596,FIND("-",AA596)-1)),AA596)</f>
        <v>8</v>
      </c>
      <c r="AC596" s="1" t="str">
        <f t="shared" ref="AC596:AC603" si="295">IF(AB596="1", "January", IF(AB596="2", "February", IF(AB596="3", "March", IF(AB596="4", "April", IF(AB596="5", "May", IF(AB596="6", "June", IF(AB596="7", "July", IF(AB596="8", "August", IF(AB596="9", "September", IF(AB596="10", "October", IF(AB596="11", "November", IF(AB596="12", "December", "Other"))))))))))))</f>
        <v>August</v>
      </c>
      <c r="AD596" s="1" t="str">
        <f t="shared" ref="AD596:AD603" si="296">IF(ISNUMBER(SEARCH("-",AA596)),TRIM(RIGHT(AA596,LEN(AA596)-SEARCH("-",AA596))),AA596)</f>
        <v>10</v>
      </c>
      <c r="AE596" s="1" t="str">
        <f t="shared" ref="AE596:AE603" si="297">IF(AD596="1", "January", IF(AD596="2", "February", IF(AD596="3", "March", IF(AD596="4", "April", IF(AD596="5", "May", IF(AD596="6", "June", IF(AD596="7", "July", IF(AD596="8", "August", IF(AD596="9", "September", IF(AD596="10", "October", IF(AD596="11", "November", IF(AD596="12", "December", "Other"))))))))))))</f>
        <v>October</v>
      </c>
      <c r="AF596" s="1" t="s">
        <v>24405</v>
      </c>
      <c r="AG596" s="1" t="str">
        <f t="shared" si="274"/>
        <v xml:space="preserve">Seed </v>
      </c>
      <c r="AH596"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596" s="1" t="s">
        <v>13142</v>
      </c>
      <c r="AJ596" s="1" t="s">
        <v>53</v>
      </c>
      <c r="AK596" s="1" t="s">
        <v>17106</v>
      </c>
      <c r="AL596" s="1" t="str">
        <f t="shared" si="285"/>
        <v>Unscented</v>
      </c>
      <c r="AM596" s="1" t="b">
        <v>0</v>
      </c>
      <c r="AN596" s="1" t="b">
        <v>0</v>
      </c>
      <c r="AO596" s="1" t="b">
        <v>0</v>
      </c>
      <c r="AP596" s="5" t="s">
        <v>28</v>
      </c>
      <c r="AQ596" s="5" t="str">
        <f t="shared" si="276"/>
        <v>Light, Medium, Heavy</v>
      </c>
      <c r="AR596" s="1" t="s">
        <v>30</v>
      </c>
      <c r="AS596" s="1" t="str">
        <f t="shared" si="286"/>
        <v>None</v>
      </c>
      <c r="AT596" s="1" t="str">
        <f t="shared" si="277"/>
        <v>Full</v>
      </c>
      <c r="AU596" s="1" t="s">
        <v>29</v>
      </c>
      <c r="AV596" s="1" t="str">
        <f t="shared" si="278"/>
        <v>Moist</v>
      </c>
      <c r="AW596" s="1" t="s">
        <v>12</v>
      </c>
      <c r="AX596" s="1" t="str">
        <f t="shared" si="279"/>
        <v>Acid, Neutral, Alkaline</v>
      </c>
      <c r="AY596" s="1" t="b">
        <v>0</v>
      </c>
      <c r="AZ596" s="1" t="b">
        <v>0</v>
      </c>
      <c r="BA596" s="1" t="b">
        <v>0</v>
      </c>
      <c r="BC596" t="str">
        <f t="shared" si="280"/>
        <v>FALSE</v>
      </c>
      <c r="BE596" t="str">
        <f t="shared" si="281"/>
        <v>FALSE</v>
      </c>
      <c r="BF596" s="1" t="b">
        <v>0</v>
      </c>
      <c r="BG596" s="1" t="b">
        <v>0</v>
      </c>
      <c r="BH596" s="1" t="b">
        <v>0</v>
      </c>
      <c r="BI596" s="1" t="s">
        <v>77</v>
      </c>
      <c r="BJ596" s="1" t="str">
        <f t="shared" si="282"/>
        <v>TRUE</v>
      </c>
      <c r="BK596" s="1" t="s">
        <v>77</v>
      </c>
      <c r="BL596" t="str">
        <f t="shared" si="283"/>
        <v>TRUE</v>
      </c>
      <c r="BM596" s="1" t="b">
        <v>0</v>
      </c>
      <c r="BN596" s="1" t="b">
        <v>0</v>
      </c>
      <c r="BO596" s="1">
        <f t="shared" si="287"/>
        <v>7</v>
      </c>
      <c r="BP596" s="1" t="s">
        <v>31</v>
      </c>
      <c r="BQ596" s="1" cm="1">
        <f t="array" ref="BQ596">_xlfn.IFS(BP596="None Known",0, LEN(BP596)&gt;500, 5,LEN(BP596)&gt;400, 4, LEN(BP596)&gt;300, 3, LEN(BP596)&gt;200, 2, LEN(BP596)&gt;1, 1)</f>
        <v>0</v>
      </c>
      <c r="BR596" s="16" t="s">
        <v>24871</v>
      </c>
      <c r="BS596" s="1">
        <v>2</v>
      </c>
      <c r="BT596" s="1" t="s">
        <v>13143</v>
      </c>
      <c r="BU596" s="1">
        <v>1</v>
      </c>
      <c r="BV596" s="1" t="s">
        <v>13144</v>
      </c>
      <c r="BW596" s="1" t="s">
        <v>4721</v>
      </c>
      <c r="BX596" s="1"/>
      <c r="BY596" t="str">
        <f>_xlfn.XLOOKUP($B596,Img_lookup!A:A,Img_lookup!B:B, "Not available")</f>
        <v>88711b7b-ac41-4c78-bed2-276cfcda5917</v>
      </c>
      <c r="BZ596" t="str">
        <f>_xlfn.XLOOKUP($B596,Img_lookup!A:A,Img_lookup!C:C, "Not available")</f>
        <v>West indian gherkin. Cucumis anguria L. Curtis's botanical magazine s.3 v.26 (1870)</v>
      </c>
      <c r="CA596" t="str">
        <f>_xlfn.XLOOKUP($B596,Img_lookup!A:A,Img_lookup!D:D, "Not available")</f>
        <v>Swallowtail Garden Seeds</v>
      </c>
      <c r="CB596" t="str">
        <f>_xlfn.XLOOKUP($B596,Img_lookup!A:A,Img_lookup!E:E, "https://imgur.com/aT5wafe")</f>
        <v>https://api.openverse.engineering/v1/images/88711b7b-ac41-4c78-bed2-276cfcda5917/thumb/</v>
      </c>
    </row>
    <row r="597" spans="1:80" ht="409.6" x14ac:dyDescent="0.15">
      <c r="A597" s="1" t="s">
        <v>703</v>
      </c>
      <c r="B597" s="1" t="s">
        <v>14300</v>
      </c>
      <c r="C597" s="1" t="s">
        <v>14301</v>
      </c>
      <c r="E597" s="1" t="s">
        <v>9578</v>
      </c>
      <c r="F597" s="1" t="s">
        <v>708</v>
      </c>
      <c r="G597" s="1" t="s">
        <v>156</v>
      </c>
      <c r="H597" s="11" t="str">
        <f t="shared" si="289"/>
        <v>Annual</v>
      </c>
      <c r="J597" s="1">
        <v>1.5</v>
      </c>
      <c r="L597" t="str" cm="1">
        <f t="array" ref="L597">_xlfn.IFS(J597+K597="", "Unknown", J597+K597&gt;3, "Large", J597+K597&gt;0.5, "Medium", J597+K597&gt;0, "Small")</f>
        <v>Medium</v>
      </c>
      <c r="M597" s="1">
        <v>10</v>
      </c>
      <c r="N597" cm="1">
        <f t="array" ref="N597">IF($M597="",INDEX($M$2:$M$2176,MATCH(1,INDEX(($A$2:$A$2176=$A597)*($M$2:$M$2176&lt;&gt;""),0),0)),$M597)</f>
        <v>10</v>
      </c>
      <c r="O597" s="2" t="str">
        <f t="shared" si="284"/>
        <v>Grown indoors</v>
      </c>
      <c r="P597" s="1" t="s">
        <v>14302</v>
      </c>
      <c r="R597" t="str">
        <f t="shared" si="288"/>
        <v>Medium</v>
      </c>
      <c r="T597" s="1"/>
      <c r="U597" s="1"/>
      <c r="V597" s="1" t="s">
        <v>108</v>
      </c>
      <c r="W597" s="6" t="str">
        <f t="shared" si="290"/>
        <v>7</v>
      </c>
      <c r="X597" t="str">
        <f t="shared" si="291"/>
        <v>July</v>
      </c>
      <c r="Y597" s="2" t="str">
        <f t="shared" si="292"/>
        <v>9</v>
      </c>
      <c r="Z597" s="2" t="str">
        <f t="shared" si="293"/>
        <v>September</v>
      </c>
      <c r="AA597" s="1" t="s">
        <v>135</v>
      </c>
      <c r="AB597" s="1" t="str">
        <f t="shared" si="294"/>
        <v>8</v>
      </c>
      <c r="AC597" s="1" t="str">
        <f t="shared" si="295"/>
        <v>August</v>
      </c>
      <c r="AD597" s="1" t="str">
        <f t="shared" si="296"/>
        <v>10</v>
      </c>
      <c r="AE597" s="1" t="str">
        <f t="shared" si="297"/>
        <v>October</v>
      </c>
      <c r="AF597" s="1" t="s">
        <v>24405</v>
      </c>
      <c r="AG597" s="1" t="str">
        <f t="shared" si="274"/>
        <v xml:space="preserve">Seed </v>
      </c>
      <c r="AH597"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597" s="1" t="s">
        <v>14303</v>
      </c>
      <c r="AJ597" s="1" t="s">
        <v>53</v>
      </c>
      <c r="AK597" s="1" t="s">
        <v>17106</v>
      </c>
      <c r="AL597" s="1" t="str">
        <f t="shared" si="285"/>
        <v>Unscented</v>
      </c>
      <c r="AM597" s="1" t="b">
        <v>0</v>
      </c>
      <c r="AN597" s="1" t="b">
        <v>0</v>
      </c>
      <c r="AO597" s="1" t="b">
        <v>0</v>
      </c>
      <c r="AP597" s="5" t="s">
        <v>28</v>
      </c>
      <c r="AQ597" s="5" t="str">
        <f t="shared" si="276"/>
        <v>Light, Medium, Heavy</v>
      </c>
      <c r="AR597" s="1" t="s">
        <v>30</v>
      </c>
      <c r="AS597" s="1" t="str">
        <f t="shared" si="286"/>
        <v>None</v>
      </c>
      <c r="AT597" s="1" t="str">
        <f t="shared" si="277"/>
        <v>Full</v>
      </c>
      <c r="AU597" s="1" t="s">
        <v>29</v>
      </c>
      <c r="AV597" s="1" t="str">
        <f t="shared" si="278"/>
        <v>Moist</v>
      </c>
      <c r="AW597" s="1" t="s">
        <v>12</v>
      </c>
      <c r="AX597" s="1" t="str">
        <f t="shared" si="279"/>
        <v>Acid, Neutral, Alkaline</v>
      </c>
      <c r="AY597" s="1" t="b">
        <v>0</v>
      </c>
      <c r="AZ597" s="1" t="b">
        <v>0</v>
      </c>
      <c r="BA597" s="1" t="b">
        <v>0</v>
      </c>
      <c r="BC597" t="str">
        <f t="shared" si="280"/>
        <v>FALSE</v>
      </c>
      <c r="BE597" t="str">
        <f t="shared" si="281"/>
        <v>FALSE</v>
      </c>
      <c r="BF597" s="1" t="b">
        <v>0</v>
      </c>
      <c r="BG597" s="1" t="b">
        <v>0</v>
      </c>
      <c r="BH597" s="1" t="b">
        <v>0</v>
      </c>
      <c r="BI597" s="1" t="s">
        <v>77</v>
      </c>
      <c r="BJ597" s="1" t="str">
        <f t="shared" si="282"/>
        <v>TRUE</v>
      </c>
      <c r="BK597" s="1" t="s">
        <v>77</v>
      </c>
      <c r="BL597" t="str">
        <f t="shared" si="283"/>
        <v>TRUE</v>
      </c>
      <c r="BM597" s="1" t="b">
        <v>0</v>
      </c>
      <c r="BN597" s="1" t="b">
        <v>0</v>
      </c>
      <c r="BO597" s="1">
        <f t="shared" si="287"/>
        <v>8</v>
      </c>
      <c r="BP597" s="1" t="s">
        <v>31</v>
      </c>
      <c r="BQ597" s="1" cm="1">
        <f t="array" ref="BQ597">_xlfn.IFS(BP597="None Known",0, LEN(BP597)&gt;500, 5,LEN(BP597)&gt;400, 4, LEN(BP597)&gt;300, 3, LEN(BP597)&gt;200, 2, LEN(BP597)&gt;1, 1)</f>
        <v>0</v>
      </c>
      <c r="BR597" s="16" t="s">
        <v>24872</v>
      </c>
      <c r="BS597" s="1">
        <v>2</v>
      </c>
      <c r="BT597" s="1" t="s">
        <v>9581</v>
      </c>
      <c r="BU597" s="1">
        <v>2</v>
      </c>
      <c r="BV597" s="1" t="s">
        <v>9582</v>
      </c>
      <c r="BW597" s="1" t="s">
        <v>4721</v>
      </c>
      <c r="BX597" s="1"/>
      <c r="BY597" t="str">
        <f>_xlfn.XLOOKUP($B597,Img_lookup!A:A,Img_lookup!B:B, "Not available")</f>
        <v>d4a1cf03-8c18-46fd-a645-02e7e5cd32e5</v>
      </c>
      <c r="BZ597" t="str">
        <f>_xlfn.XLOOKUP($B597,Img_lookup!A:A,Img_lookup!C:C, "Not available")</f>
        <v>Cantaloupe, muskmelon. Cucumis melo [as Melo sive Melopepo vulga] Hortus Romanus juxta Systema Tournefortianum, Bonelli, Giorgio, vol. 1 (1783-1816)</v>
      </c>
      <c r="CA597" t="str">
        <f>_xlfn.XLOOKUP($B597,Img_lookup!A:A,Img_lookup!D:D, "Not available")</f>
        <v>Swallowtail Garden Seeds</v>
      </c>
      <c r="CB597" t="str">
        <f>_xlfn.XLOOKUP($B597,Img_lookup!A:A,Img_lookup!E:E, "https://imgur.com/aT5wafe")</f>
        <v>https://api.openverse.engineering/v1/images/d4a1cf03-8c18-46fd-a645-02e7e5cd32e5/thumb/</v>
      </c>
    </row>
    <row r="598" spans="1:80" ht="409.6" x14ac:dyDescent="0.15">
      <c r="A598" s="1" t="s">
        <v>703</v>
      </c>
      <c r="B598" s="1" t="s">
        <v>9576</v>
      </c>
      <c r="C598" s="1" t="s">
        <v>9577</v>
      </c>
      <c r="E598" s="1" t="s">
        <v>9578</v>
      </c>
      <c r="F598" s="1" t="s">
        <v>708</v>
      </c>
      <c r="G598" s="1" t="s">
        <v>156</v>
      </c>
      <c r="H598" s="11" t="str">
        <f t="shared" si="289"/>
        <v>Annual</v>
      </c>
      <c r="J598" s="1">
        <v>1.5</v>
      </c>
      <c r="L598" t="str" cm="1">
        <f t="array" ref="L598">_xlfn.IFS(J598+K598="", "Unknown", J598+K598&gt;3, "Large", J598+K598&gt;0.5, "Medium", J598+K598&gt;0, "Small")</f>
        <v>Medium</v>
      </c>
      <c r="M598" s="1">
        <v>10</v>
      </c>
      <c r="N598" cm="1">
        <f t="array" ref="N598">IF($M598="",INDEX($M$2:$M$2176,MATCH(1,INDEX(($A$2:$A$2176=$A598)*($M$2:$M$2176&lt;&gt;""),0),0)),$M598)</f>
        <v>10</v>
      </c>
      <c r="O598" s="2" t="str">
        <f t="shared" si="284"/>
        <v>Grown indoors</v>
      </c>
      <c r="P598" s="1" t="s">
        <v>9579</v>
      </c>
      <c r="R598" t="str">
        <f t="shared" si="288"/>
        <v>Medium</v>
      </c>
      <c r="T598" s="1"/>
      <c r="U598" s="1"/>
      <c r="V598" s="1" t="s">
        <v>108</v>
      </c>
      <c r="W598" s="6" t="str">
        <f t="shared" si="290"/>
        <v>7</v>
      </c>
      <c r="X598" t="str">
        <f t="shared" si="291"/>
        <v>July</v>
      </c>
      <c r="Y598" s="2" t="str">
        <f t="shared" si="292"/>
        <v>9</v>
      </c>
      <c r="Z598" s="2" t="str">
        <f t="shared" si="293"/>
        <v>September</v>
      </c>
      <c r="AA598" s="1" t="s">
        <v>135</v>
      </c>
      <c r="AB598" s="1" t="str">
        <f t="shared" si="294"/>
        <v>8</v>
      </c>
      <c r="AC598" s="1" t="str">
        <f t="shared" si="295"/>
        <v>August</v>
      </c>
      <c r="AD598" s="1" t="str">
        <f t="shared" si="296"/>
        <v>10</v>
      </c>
      <c r="AE598" s="1" t="str">
        <f t="shared" si="297"/>
        <v>October</v>
      </c>
      <c r="AF598" s="1" t="s">
        <v>24405</v>
      </c>
      <c r="AG598" s="1" t="str">
        <f t="shared" si="274"/>
        <v xml:space="preserve">Seed </v>
      </c>
      <c r="AH598"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598" s="1" t="s">
        <v>9580</v>
      </c>
      <c r="AJ598" s="1" t="s">
        <v>53</v>
      </c>
      <c r="AK598" s="1" t="s">
        <v>17106</v>
      </c>
      <c r="AL598" s="1" t="str">
        <f t="shared" si="285"/>
        <v>Unscented</v>
      </c>
      <c r="AM598" s="1" t="b">
        <v>0</v>
      </c>
      <c r="AN598" s="1" t="b">
        <v>0</v>
      </c>
      <c r="AO598" s="1" t="b">
        <v>0</v>
      </c>
      <c r="AP598" s="5" t="s">
        <v>28</v>
      </c>
      <c r="AQ598" s="5" t="str">
        <f t="shared" si="276"/>
        <v>Light, Medium, Heavy</v>
      </c>
      <c r="AR598" s="1" t="s">
        <v>30</v>
      </c>
      <c r="AS598" s="1" t="str">
        <f t="shared" si="286"/>
        <v>None</v>
      </c>
      <c r="AT598" s="1" t="str">
        <f t="shared" si="277"/>
        <v>Full</v>
      </c>
      <c r="AU598" s="1" t="s">
        <v>29</v>
      </c>
      <c r="AV598" s="1" t="str">
        <f t="shared" si="278"/>
        <v>Moist</v>
      </c>
      <c r="AW598" s="1" t="s">
        <v>12</v>
      </c>
      <c r="AX598" s="1" t="str">
        <f t="shared" si="279"/>
        <v>Acid, Neutral, Alkaline</v>
      </c>
      <c r="AY598" s="1" t="b">
        <v>0</v>
      </c>
      <c r="AZ598" s="1" t="b">
        <v>0</v>
      </c>
      <c r="BA598" s="1" t="b">
        <v>0</v>
      </c>
      <c r="BC598" t="str">
        <f t="shared" si="280"/>
        <v>FALSE</v>
      </c>
      <c r="BE598" t="str">
        <f t="shared" si="281"/>
        <v>FALSE</v>
      </c>
      <c r="BF598" s="1" t="b">
        <v>0</v>
      </c>
      <c r="BG598" s="1" t="b">
        <v>0</v>
      </c>
      <c r="BH598" s="1" t="b">
        <v>0</v>
      </c>
      <c r="BI598" s="1" t="s">
        <v>77</v>
      </c>
      <c r="BJ598" s="1" t="str">
        <f t="shared" si="282"/>
        <v>TRUE</v>
      </c>
      <c r="BK598" s="1" t="s">
        <v>77</v>
      </c>
      <c r="BL598" t="str">
        <f t="shared" si="283"/>
        <v>TRUE</v>
      </c>
      <c r="BM598" s="1" t="b">
        <v>0</v>
      </c>
      <c r="BN598" s="1" t="b">
        <v>0</v>
      </c>
      <c r="BO598" s="1">
        <f t="shared" si="287"/>
        <v>11</v>
      </c>
      <c r="BP598" s="1" t="s">
        <v>31</v>
      </c>
      <c r="BQ598" s="1" cm="1">
        <f t="array" ref="BQ598">_xlfn.IFS(BP598="None Known",0, LEN(BP598)&gt;500, 5,LEN(BP598)&gt;400, 4, LEN(BP598)&gt;300, 3, LEN(BP598)&gt;200, 2, LEN(BP598)&gt;1, 1)</f>
        <v>0</v>
      </c>
      <c r="BR598" s="16" t="s">
        <v>24873</v>
      </c>
      <c r="BS598" s="1">
        <v>3</v>
      </c>
      <c r="BT598" s="1" t="s">
        <v>9581</v>
      </c>
      <c r="BU598" s="1">
        <v>2</v>
      </c>
      <c r="BV598" s="1" t="s">
        <v>9582</v>
      </c>
      <c r="BW598" s="1" t="s">
        <v>4721</v>
      </c>
      <c r="BX598" s="1"/>
      <c r="BY598" t="str">
        <f>_xlfn.XLOOKUP($B598,Img_lookup!A:A,Img_lookup!B:B, "Not available")</f>
        <v>53666bd5-c0e0-4880-b036-2f1869182e6e</v>
      </c>
      <c r="BZ598" t="str">
        <f>_xlfn.XLOOKUP($B598,Img_lookup!A:A,Img_lookup!C:C, "Not available")</f>
        <v>Cucumis melo, Chito melon, vol. 1- t. 24 (1851)</v>
      </c>
      <c r="CA598" t="str">
        <f>_xlfn.XLOOKUP($B598,Img_lookup!A:A,Img_lookup!D:D, "Not available")</f>
        <v>Swallowtail Garden Seeds</v>
      </c>
      <c r="CB598" t="str">
        <f>_xlfn.XLOOKUP($B598,Img_lookup!A:A,Img_lookup!E:E, "https://imgur.com/aT5wafe")</f>
        <v>https://api.openverse.engineering/v1/images/53666bd5-c0e0-4880-b036-2f1869182e6e/thumb/</v>
      </c>
    </row>
    <row r="599" spans="1:80" ht="409.6" x14ac:dyDescent="0.15">
      <c r="A599" s="1" t="s">
        <v>703</v>
      </c>
      <c r="B599" s="1" t="s">
        <v>13112</v>
      </c>
      <c r="C599" s="1" t="s">
        <v>13113</v>
      </c>
      <c r="E599" s="1" t="s">
        <v>13114</v>
      </c>
      <c r="F599" s="1" t="s">
        <v>708</v>
      </c>
      <c r="G599" s="1" t="s">
        <v>156</v>
      </c>
      <c r="H599" s="11" t="str">
        <f t="shared" si="289"/>
        <v>Annual</v>
      </c>
      <c r="J599" s="1">
        <v>2</v>
      </c>
      <c r="L599" t="str" cm="1">
        <f t="array" ref="L599">_xlfn.IFS(J599+K599="", "Unknown", J599+K599&gt;3, "Large", J599+K599&gt;0.5, "Medium", J599+K599&gt;0, "Small")</f>
        <v>Medium</v>
      </c>
      <c r="M599" s="1">
        <v>10</v>
      </c>
      <c r="N599" cm="1">
        <f t="array" ref="N599">IF($M599="",INDEX($M$2:$M$2176,MATCH(1,INDEX(($A$2:$A$2176=$A599)*($M$2:$M$2176&lt;&gt;""),0),0)),$M599)</f>
        <v>10</v>
      </c>
      <c r="O599" s="2" t="str">
        <f t="shared" si="284"/>
        <v>Grown indoors</v>
      </c>
      <c r="P599" s="1" t="s">
        <v>306</v>
      </c>
      <c r="R599" t="str">
        <f t="shared" si="288"/>
        <v>Medium</v>
      </c>
      <c r="T599" s="1"/>
      <c r="U599" s="1"/>
      <c r="V599" s="1" t="s">
        <v>108</v>
      </c>
      <c r="W599" s="6" t="str">
        <f t="shared" si="290"/>
        <v>7</v>
      </c>
      <c r="X599" t="str">
        <f t="shared" si="291"/>
        <v>July</v>
      </c>
      <c r="Y599" s="2" t="str">
        <f t="shared" si="292"/>
        <v>9</v>
      </c>
      <c r="Z599" s="2" t="str">
        <f t="shared" si="293"/>
        <v>September</v>
      </c>
      <c r="AA599" s="1" t="s">
        <v>135</v>
      </c>
      <c r="AB599" s="1" t="str">
        <f t="shared" si="294"/>
        <v>8</v>
      </c>
      <c r="AC599" s="1" t="str">
        <f t="shared" si="295"/>
        <v>August</v>
      </c>
      <c r="AD599" s="1" t="str">
        <f t="shared" si="296"/>
        <v>10</v>
      </c>
      <c r="AE599" s="1" t="str">
        <f t="shared" si="297"/>
        <v>October</v>
      </c>
      <c r="AF599" s="1" t="s">
        <v>24405</v>
      </c>
      <c r="AG599" s="1" t="str">
        <f t="shared" si="274"/>
        <v xml:space="preserve">Seed </v>
      </c>
      <c r="AH599"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599" s="1" t="s">
        <v>13115</v>
      </c>
      <c r="AJ599" s="1" t="s">
        <v>53</v>
      </c>
      <c r="AK599" s="1" t="s">
        <v>17106</v>
      </c>
      <c r="AL599" s="1" t="str">
        <f t="shared" si="285"/>
        <v>Unscented</v>
      </c>
      <c r="AM599" s="1" t="b">
        <v>0</v>
      </c>
      <c r="AN599" s="1" t="b">
        <v>0</v>
      </c>
      <c r="AO599" s="1" t="b">
        <v>0</v>
      </c>
      <c r="AP599" s="5" t="s">
        <v>28</v>
      </c>
      <c r="AQ599" s="5" t="str">
        <f t="shared" si="276"/>
        <v>Light, Medium, Heavy</v>
      </c>
      <c r="AR599" s="1" t="s">
        <v>30</v>
      </c>
      <c r="AS599" s="1" t="str">
        <f t="shared" si="286"/>
        <v>None</v>
      </c>
      <c r="AT599" s="1" t="str">
        <f t="shared" si="277"/>
        <v>Full</v>
      </c>
      <c r="AU599" s="1" t="s">
        <v>29</v>
      </c>
      <c r="AV599" s="1" t="str">
        <f t="shared" si="278"/>
        <v>Moist</v>
      </c>
      <c r="AW599" s="1" t="s">
        <v>12</v>
      </c>
      <c r="AX599" s="1" t="str">
        <f t="shared" si="279"/>
        <v>Acid, Neutral, Alkaline</v>
      </c>
      <c r="AY599" s="1" t="b">
        <v>0</v>
      </c>
      <c r="AZ599" s="1" t="b">
        <v>0</v>
      </c>
      <c r="BA599" s="1" t="b">
        <v>0</v>
      </c>
      <c r="BC599" t="str">
        <f t="shared" si="280"/>
        <v>FALSE</v>
      </c>
      <c r="BE599" t="str">
        <f t="shared" si="281"/>
        <v>FALSE</v>
      </c>
      <c r="BF599" s="1" t="b">
        <v>0</v>
      </c>
      <c r="BG599" s="1" t="b">
        <v>0</v>
      </c>
      <c r="BH599" s="1" t="b">
        <v>0</v>
      </c>
      <c r="BI599" s="1" t="s">
        <v>77</v>
      </c>
      <c r="BJ599" s="1" t="str">
        <f t="shared" si="282"/>
        <v>TRUE</v>
      </c>
      <c r="BK599" s="1" t="s">
        <v>77</v>
      </c>
      <c r="BL599" t="str">
        <f t="shared" si="283"/>
        <v>TRUE</v>
      </c>
      <c r="BM599" s="1" t="b">
        <v>0</v>
      </c>
      <c r="BN599" s="1" t="b">
        <v>0</v>
      </c>
      <c r="BO599" s="1">
        <f t="shared" si="287"/>
        <v>16</v>
      </c>
      <c r="BP599" s="1" t="s">
        <v>13116</v>
      </c>
      <c r="BQ599" s="1" cm="1">
        <f t="array" ref="BQ599">_xlfn.IFS(BP599="None Known",0, LEN(BP599)&gt;500, 5,LEN(BP599)&gt;400, 4, LEN(BP599)&gt;300, 3, LEN(BP599)&gt;200, 2, LEN(BP599)&gt;1, 1)</f>
        <v>2</v>
      </c>
      <c r="BR599" s="16" t="s">
        <v>24874</v>
      </c>
      <c r="BS599" s="1">
        <v>4</v>
      </c>
      <c r="BT599" s="1" t="s">
        <v>13117</v>
      </c>
      <c r="BU599" s="1">
        <v>2</v>
      </c>
      <c r="BV599" s="1" t="s">
        <v>13118</v>
      </c>
      <c r="BW599" s="1" t="s">
        <v>4721</v>
      </c>
      <c r="BX599" s="1"/>
      <c r="BY599" t="str">
        <f>_xlfn.XLOOKUP($B599,Img_lookup!A:A,Img_lookup!B:B, "Not available")</f>
        <v>95d6c140-f839-4406-ae09-e9a110d3b370</v>
      </c>
      <c r="BZ599" t="str">
        <f>_xlfn.XLOOKUP($B599,Img_lookup!A:A,Img_lookup!C:C, "Not available")</f>
        <v>Root knot of cucumber (Cucumis sativus)</v>
      </c>
      <c r="CA599" t="str">
        <f>_xlfn.XLOOKUP($B599,Img_lookup!A:A,Img_lookup!D:D, "Not available")</f>
        <v>Plant pests and diseases</v>
      </c>
      <c r="CB599" t="str">
        <f>_xlfn.XLOOKUP($B599,Img_lookup!A:A,Img_lookup!E:E, "https://imgur.com/aT5wafe")</f>
        <v>https://api.openverse.engineering/v1/images/95d6c140-f839-4406-ae09-e9a110d3b370/thumb/</v>
      </c>
    </row>
    <row r="600" spans="1:80" ht="409.6" x14ac:dyDescent="0.15">
      <c r="A600" s="1" t="s">
        <v>703</v>
      </c>
      <c r="B600" s="1" t="s">
        <v>14697</v>
      </c>
      <c r="C600" s="1" t="s">
        <v>14698</v>
      </c>
      <c r="D600" s="1" t="s">
        <v>14699</v>
      </c>
      <c r="E600" s="1" t="s">
        <v>1932</v>
      </c>
      <c r="F600" s="1" t="s">
        <v>156</v>
      </c>
      <c r="G600" s="1" t="s">
        <v>156</v>
      </c>
      <c r="H600" s="11" t="str">
        <f t="shared" si="289"/>
        <v>Perennial</v>
      </c>
      <c r="J600" s="1">
        <v>6</v>
      </c>
      <c r="L600" t="str" cm="1">
        <f t="array" ref="L600">_xlfn.IFS(J600+K600="", "Unknown", J600+K600&gt;3, "Large", J600+K600&gt;0.5, "Medium", J600+K600&gt;0, "Small")</f>
        <v>Large</v>
      </c>
      <c r="M600" s="1">
        <v>10</v>
      </c>
      <c r="N600" cm="1">
        <f t="array" ref="N600">IF($M600="",INDEX($M$2:$M$2176,MATCH(1,INDEX(($A$2:$A$2176=$A600)*($M$2:$M$2176&lt;&gt;""),0),0)),$M600)</f>
        <v>10</v>
      </c>
      <c r="O600" s="2" t="str">
        <f t="shared" si="284"/>
        <v>Grown indoors</v>
      </c>
      <c r="P600" s="1" t="s">
        <v>14700</v>
      </c>
      <c r="Q600" s="1" t="s">
        <v>17109</v>
      </c>
      <c r="R600" t="str">
        <f t="shared" si="288"/>
        <v>Fast</v>
      </c>
      <c r="T600" s="1"/>
      <c r="U600" s="1"/>
      <c r="V600" s="1" t="s">
        <v>108</v>
      </c>
      <c r="W600" s="6" t="str">
        <f t="shared" si="290"/>
        <v>7</v>
      </c>
      <c r="X600" t="str">
        <f t="shared" si="291"/>
        <v>July</v>
      </c>
      <c r="Y600" s="2" t="str">
        <f t="shared" si="292"/>
        <v>9</v>
      </c>
      <c r="Z600" s="2" t="str">
        <f t="shared" si="293"/>
        <v>September</v>
      </c>
      <c r="AA600" s="1" t="s">
        <v>135</v>
      </c>
      <c r="AB600" s="1" t="str">
        <f t="shared" si="294"/>
        <v>8</v>
      </c>
      <c r="AC600" s="1" t="str">
        <f t="shared" si="295"/>
        <v>August</v>
      </c>
      <c r="AD600" s="1" t="str">
        <f t="shared" si="296"/>
        <v>10</v>
      </c>
      <c r="AE600" s="1" t="str">
        <f t="shared" si="297"/>
        <v>October</v>
      </c>
      <c r="AF600" s="1" t="s">
        <v>24405</v>
      </c>
      <c r="AG600" s="1" t="str">
        <f t="shared" si="274"/>
        <v xml:space="preserve">Seed </v>
      </c>
      <c r="AH600"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600" s="1" t="s">
        <v>14701</v>
      </c>
      <c r="AJ600" s="1" t="s">
        <v>53</v>
      </c>
      <c r="AK600" s="1" t="s">
        <v>17106</v>
      </c>
      <c r="AL600" s="1" t="str">
        <f t="shared" si="285"/>
        <v>Unscented</v>
      </c>
      <c r="AM600" s="1" t="b">
        <v>0</v>
      </c>
      <c r="AN600" s="1" t="b">
        <v>0</v>
      </c>
      <c r="AO600" s="1" t="b">
        <v>0</v>
      </c>
      <c r="AP600" s="5" t="s">
        <v>28</v>
      </c>
      <c r="AQ600" s="5" t="str">
        <f t="shared" si="276"/>
        <v>Light, Medium, Heavy</v>
      </c>
      <c r="AR600" s="1" t="s">
        <v>10</v>
      </c>
      <c r="AS600" s="1" t="str">
        <f t="shared" si="286"/>
        <v>None, Partial</v>
      </c>
      <c r="AT600" s="1" t="str">
        <f t="shared" si="277"/>
        <v>Partial, Full</v>
      </c>
      <c r="AU600" s="1" t="s">
        <v>11</v>
      </c>
      <c r="AV600" s="1" t="str">
        <f t="shared" si="278"/>
        <v>Dry, Moist</v>
      </c>
      <c r="AW600" s="1" t="s">
        <v>12</v>
      </c>
      <c r="AX600" s="1" t="str">
        <f t="shared" si="279"/>
        <v>Acid, Neutral, Alkaline</v>
      </c>
      <c r="AY600" s="1" t="b">
        <v>0</v>
      </c>
      <c r="AZ600" s="1" t="b">
        <v>0</v>
      </c>
      <c r="BA600" s="1" t="b">
        <v>0</v>
      </c>
      <c r="BC600" t="str">
        <f t="shared" si="280"/>
        <v>FALSE</v>
      </c>
      <c r="BE600" t="str">
        <f t="shared" si="281"/>
        <v>FALSE</v>
      </c>
      <c r="BF600" s="1" t="b">
        <v>0</v>
      </c>
      <c r="BG600" s="1" t="b">
        <v>0</v>
      </c>
      <c r="BH600" s="1" t="b">
        <v>1</v>
      </c>
      <c r="BJ600" s="1" t="str">
        <f t="shared" si="282"/>
        <v>FALSE</v>
      </c>
      <c r="BK600" s="1" t="s">
        <v>77</v>
      </c>
      <c r="BL600" t="str">
        <f t="shared" si="283"/>
        <v>TRUE</v>
      </c>
      <c r="BM600" s="1" t="b">
        <v>0</v>
      </c>
      <c r="BN600" s="1" t="b">
        <v>0</v>
      </c>
      <c r="BO600" s="1">
        <f t="shared" si="287"/>
        <v>16</v>
      </c>
      <c r="BP600" s="1" t="s">
        <v>14702</v>
      </c>
      <c r="BQ600" s="1" cm="1">
        <f t="array" ref="BQ600">_xlfn.IFS(BP600="None Known",0, LEN(BP600)&gt;500, 5,LEN(BP600)&gt;400, 4, LEN(BP600)&gt;300, 3, LEN(BP600)&gt;200, 2, LEN(BP600)&gt;1, 1)</f>
        <v>5</v>
      </c>
      <c r="BR600" s="16" t="s">
        <v>24875</v>
      </c>
      <c r="BS600" s="1">
        <v>3</v>
      </c>
      <c r="BT600" s="1" t="s">
        <v>14703</v>
      </c>
      <c r="BU600" s="1">
        <v>2</v>
      </c>
      <c r="BV600" s="1" t="s">
        <v>14704</v>
      </c>
      <c r="BW600" s="1" t="s">
        <v>14705</v>
      </c>
      <c r="BX600" s="1"/>
      <c r="BY600" t="str">
        <f>_xlfn.XLOOKUP($B600,Img_lookup!A:A,Img_lookup!B:B, "Not available")</f>
        <v>7cafb31e-6071-47ac-97f9-0ab5a13321b3</v>
      </c>
      <c r="BZ600" t="str">
        <f>_xlfn.XLOOKUP($B600,Img_lookup!A:A,Img_lookup!C:C, "Not available")</f>
        <v>E20170824-0002‚ÄîCucurbita foetidissima‚ÄîRPBG</v>
      </c>
      <c r="CA600" t="str">
        <f>_xlfn.XLOOKUP($B600,Img_lookup!A:A,Img_lookup!D:D, "Not available")</f>
        <v>John Rusk</v>
      </c>
      <c r="CB600" t="str">
        <f>_xlfn.XLOOKUP($B600,Img_lookup!A:A,Img_lookup!E:E, "https://imgur.com/aT5wafe")</f>
        <v>https://api.openverse.engineering/v1/images/7cafb31e-6071-47ac-97f9-0ab5a13321b3/thumb/</v>
      </c>
    </row>
    <row r="601" spans="1:80" ht="409.6" x14ac:dyDescent="0.15">
      <c r="A601" s="1" t="s">
        <v>703</v>
      </c>
      <c r="B601" s="1" t="s">
        <v>4714</v>
      </c>
      <c r="C601" s="1" t="s">
        <v>4715</v>
      </c>
      <c r="E601" s="1" t="s">
        <v>4716</v>
      </c>
      <c r="F601" s="1" t="s">
        <v>708</v>
      </c>
      <c r="G601" s="1" t="s">
        <v>156</v>
      </c>
      <c r="H601" s="11" t="str">
        <f t="shared" si="289"/>
        <v>Annual</v>
      </c>
      <c r="J601" s="1">
        <v>0.60000002399999997</v>
      </c>
      <c r="K601" s="1">
        <v>5</v>
      </c>
      <c r="L601" t="str" cm="1">
        <f t="array" ref="L601">_xlfn.IFS(J601+K601="", "Unknown", J601+K601&gt;3, "Large", J601+K601&gt;0.5, "Medium", J601+K601&gt;0, "Small")</f>
        <v>Large</v>
      </c>
      <c r="M601" s="1">
        <v>9</v>
      </c>
      <c r="N601" cm="1">
        <f t="array" ref="N601">IF($M601="",INDEX($M$2:$M$2176,MATCH(1,INDEX(($A$2:$A$2176=$A601)*($M$2:$M$2176&lt;&gt;""),0),0)),$M601)</f>
        <v>9</v>
      </c>
      <c r="O601" s="2" t="str">
        <f t="shared" si="284"/>
        <v>Grown indoors</v>
      </c>
      <c r="P601" s="1" t="s">
        <v>709</v>
      </c>
      <c r="Q601" s="1" t="s">
        <v>17109</v>
      </c>
      <c r="R601" t="str">
        <f t="shared" si="288"/>
        <v>Fast</v>
      </c>
      <c r="T601" s="1"/>
      <c r="U601" s="1"/>
      <c r="V601" s="1" t="s">
        <v>108</v>
      </c>
      <c r="W601" s="6" t="str">
        <f t="shared" si="290"/>
        <v>7</v>
      </c>
      <c r="X601" t="str">
        <f t="shared" si="291"/>
        <v>July</v>
      </c>
      <c r="Y601" s="2" t="str">
        <f t="shared" si="292"/>
        <v>9</v>
      </c>
      <c r="Z601" s="2" t="str">
        <f t="shared" si="293"/>
        <v>September</v>
      </c>
      <c r="AA601" s="1" t="s">
        <v>135</v>
      </c>
      <c r="AB601" s="1" t="str">
        <f t="shared" si="294"/>
        <v>8</v>
      </c>
      <c r="AC601" s="1" t="str">
        <f t="shared" si="295"/>
        <v>August</v>
      </c>
      <c r="AD601" s="1" t="str">
        <f t="shared" si="296"/>
        <v>10</v>
      </c>
      <c r="AE601" s="1" t="str">
        <f t="shared" si="297"/>
        <v>October</v>
      </c>
      <c r="AF601" s="1" t="s">
        <v>24405</v>
      </c>
      <c r="AG601" s="1" t="str">
        <f t="shared" si="274"/>
        <v xml:space="preserve">Seed </v>
      </c>
      <c r="AH601"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601" s="1" t="s">
        <v>4717</v>
      </c>
      <c r="AJ601" s="1" t="s">
        <v>53</v>
      </c>
      <c r="AK601" s="1" t="s">
        <v>17106</v>
      </c>
      <c r="AL601" s="1" t="str">
        <f t="shared" si="285"/>
        <v>Unscented</v>
      </c>
      <c r="AM601" s="1" t="b">
        <v>0</v>
      </c>
      <c r="AN601" s="1" t="b">
        <v>0</v>
      </c>
      <c r="AO601" s="1" t="b">
        <v>0</v>
      </c>
      <c r="AP601" s="5" t="s">
        <v>28</v>
      </c>
      <c r="AQ601" s="5" t="str">
        <f t="shared" si="276"/>
        <v>Light, Medium, Heavy</v>
      </c>
      <c r="AR601" s="1" t="s">
        <v>10</v>
      </c>
      <c r="AS601" s="1" t="str">
        <f t="shared" si="286"/>
        <v>None, Partial</v>
      </c>
      <c r="AT601" s="1" t="str">
        <f t="shared" si="277"/>
        <v>Partial, Full</v>
      </c>
      <c r="AU601" s="1" t="s">
        <v>29</v>
      </c>
      <c r="AV601" s="1" t="str">
        <f t="shared" si="278"/>
        <v>Moist</v>
      </c>
      <c r="AW601" s="1" t="s">
        <v>123</v>
      </c>
      <c r="AX601" s="1" t="str">
        <f t="shared" si="279"/>
        <v>Acid, Neutral</v>
      </c>
      <c r="AY601" s="1" t="b">
        <v>0</v>
      </c>
      <c r="AZ601" s="1" t="b">
        <v>0</v>
      </c>
      <c r="BA601" s="1" t="b">
        <v>0</v>
      </c>
      <c r="BC601" t="str">
        <f t="shared" si="280"/>
        <v>FALSE</v>
      </c>
      <c r="BE601" t="str">
        <f t="shared" si="281"/>
        <v>FALSE</v>
      </c>
      <c r="BF601" s="1" t="b">
        <v>0</v>
      </c>
      <c r="BG601" s="1" t="b">
        <v>0</v>
      </c>
      <c r="BH601" s="1" t="b">
        <v>0</v>
      </c>
      <c r="BI601" s="1" t="s">
        <v>77</v>
      </c>
      <c r="BJ601" s="1" t="str">
        <f t="shared" si="282"/>
        <v>TRUE</v>
      </c>
      <c r="BK601" s="1" t="s">
        <v>77</v>
      </c>
      <c r="BL601" t="str">
        <f t="shared" si="283"/>
        <v>TRUE</v>
      </c>
      <c r="BM601" s="1" t="b">
        <v>0</v>
      </c>
      <c r="BN601" s="1" t="b">
        <v>0</v>
      </c>
      <c r="BO601" s="1">
        <f t="shared" si="287"/>
        <v>19</v>
      </c>
      <c r="BP601" s="1" t="s">
        <v>4718</v>
      </c>
      <c r="BQ601" s="1" cm="1">
        <f t="array" ref="BQ601">_xlfn.IFS(BP601="None Known",0, LEN(BP601)&gt;500, 5,LEN(BP601)&gt;400, 4, LEN(BP601)&gt;300, 3, LEN(BP601)&gt;200, 2, LEN(BP601)&gt;1, 1)</f>
        <v>1</v>
      </c>
      <c r="BR601" s="16" t="s">
        <v>24876</v>
      </c>
      <c r="BS601" s="1">
        <v>5</v>
      </c>
      <c r="BT601" s="1" t="s">
        <v>4719</v>
      </c>
      <c r="BU601" s="1">
        <v>3</v>
      </c>
      <c r="BV601" s="1" t="s">
        <v>4720</v>
      </c>
      <c r="BW601" s="1" t="s">
        <v>4721</v>
      </c>
      <c r="BX601" s="1"/>
      <c r="BY601" t="str">
        <f>_xlfn.XLOOKUP($B601,Img_lookup!A:A,Img_lookup!B:B, "Not available")</f>
        <v>b334b382-6131-4b89-929d-9bff2dc74035</v>
      </c>
      <c r="BZ601" t="str">
        <f>_xlfn.XLOOKUP($B601,Img_lookup!A:A,Img_lookup!C:C, "Not available")</f>
        <v>Cucurbita maxima o calabaza grande</v>
      </c>
      <c r="CA601" t="str">
        <f>_xlfn.XLOOKUP($B601,Img_lookup!A:A,Img_lookup!D:D, "Not available")</f>
        <v>M. Martin Vicente</v>
      </c>
      <c r="CB601" t="str">
        <f>_xlfn.XLOOKUP($B601,Img_lookup!A:A,Img_lookup!E:E, "https://imgur.com/aT5wafe")</f>
        <v>https://api.openverse.engineering/v1/images/b334b382-6131-4b89-929d-9bff2dc74035/thumb/</v>
      </c>
    </row>
    <row r="602" spans="1:80" ht="409.6" x14ac:dyDescent="0.15">
      <c r="A602" s="1" t="s">
        <v>703</v>
      </c>
      <c r="B602" s="1" t="s">
        <v>16289</v>
      </c>
      <c r="C602" s="1" t="s">
        <v>16290</v>
      </c>
      <c r="E602" s="1" t="s">
        <v>16291</v>
      </c>
      <c r="F602" s="1" t="s">
        <v>708</v>
      </c>
      <c r="G602" s="1" t="s">
        <v>156</v>
      </c>
      <c r="H602" s="11" t="str">
        <f t="shared" si="289"/>
        <v>Annual</v>
      </c>
      <c r="J602" s="1">
        <v>0.60000002399999997</v>
      </c>
      <c r="K602" s="1">
        <v>5</v>
      </c>
      <c r="L602" t="str" cm="1">
        <f t="array" ref="L602">_xlfn.IFS(J602+K602="", "Unknown", J602+K602&gt;3, "Large", J602+K602&gt;0.5, "Medium", J602+K602&gt;0, "Small")</f>
        <v>Large</v>
      </c>
      <c r="M602" s="1">
        <v>10</v>
      </c>
      <c r="N602" cm="1">
        <f t="array" ref="N602">IF($M602="",INDEX($M$2:$M$2176,MATCH(1,INDEX(($A$2:$A$2176=$A602)*($M$2:$M$2176&lt;&gt;""),0),0)),$M602)</f>
        <v>10</v>
      </c>
      <c r="O602" s="2" t="str">
        <f t="shared" si="284"/>
        <v>Grown indoors</v>
      </c>
      <c r="P602" s="1" t="s">
        <v>709</v>
      </c>
      <c r="Q602" s="1" t="s">
        <v>17109</v>
      </c>
      <c r="R602" t="str">
        <f t="shared" si="288"/>
        <v>Fast</v>
      </c>
      <c r="T602" s="1"/>
      <c r="U602" s="1"/>
      <c r="V602" s="1" t="s">
        <v>108</v>
      </c>
      <c r="W602" s="6" t="str">
        <f t="shared" si="290"/>
        <v>7</v>
      </c>
      <c r="X602" t="str">
        <f t="shared" si="291"/>
        <v>July</v>
      </c>
      <c r="Y602" s="2" t="str">
        <f t="shared" si="292"/>
        <v>9</v>
      </c>
      <c r="Z602" s="2" t="str">
        <f t="shared" si="293"/>
        <v>September</v>
      </c>
      <c r="AA602" s="1" t="s">
        <v>135</v>
      </c>
      <c r="AB602" s="1" t="str">
        <f t="shared" si="294"/>
        <v>8</v>
      </c>
      <c r="AC602" s="1" t="str">
        <f t="shared" si="295"/>
        <v>August</v>
      </c>
      <c r="AD602" s="1" t="str">
        <f t="shared" si="296"/>
        <v>10</v>
      </c>
      <c r="AE602" s="1" t="str">
        <f t="shared" si="297"/>
        <v>October</v>
      </c>
      <c r="AF602" s="1" t="s">
        <v>24405</v>
      </c>
      <c r="AG602" s="1" t="str">
        <f t="shared" si="274"/>
        <v xml:space="preserve">Seed </v>
      </c>
      <c r="AH602" s="2" t="str">
        <f t="shared" si="275"/>
        <v>Sow early to mid spring in a greenhouse in a rich soil. Germination should take place within 2 weeks. Sow 2 or 3 seeds per pot and thin out to the best plant. Grow them on fast and plant out after the last expected frosts, giving them cloche or frame protection for at least their first few weeks if you are trying them outdoors.</v>
      </c>
      <c r="AI602" s="1" t="s">
        <v>16292</v>
      </c>
      <c r="AJ602" s="1" t="s">
        <v>53</v>
      </c>
      <c r="AK602" s="1" t="s">
        <v>17106</v>
      </c>
      <c r="AL602" s="1" t="str">
        <f t="shared" si="285"/>
        <v>Unscented</v>
      </c>
      <c r="AM602" s="1" t="b">
        <v>0</v>
      </c>
      <c r="AN602" s="1" t="b">
        <v>0</v>
      </c>
      <c r="AO602" s="1" t="b">
        <v>0</v>
      </c>
      <c r="AP602" s="5" t="s">
        <v>28</v>
      </c>
      <c r="AQ602" s="5" t="str">
        <f t="shared" si="276"/>
        <v>Light, Medium, Heavy</v>
      </c>
      <c r="AR602" s="1" t="s">
        <v>10</v>
      </c>
      <c r="AS602" s="1" t="str">
        <f t="shared" si="286"/>
        <v>None, Partial</v>
      </c>
      <c r="AT602" s="1" t="str">
        <f t="shared" si="277"/>
        <v>Partial, Full</v>
      </c>
      <c r="AU602" s="1" t="s">
        <v>29</v>
      </c>
      <c r="AV602" s="1" t="str">
        <f t="shared" si="278"/>
        <v>Moist</v>
      </c>
      <c r="AW602" s="1" t="s">
        <v>12</v>
      </c>
      <c r="AX602" s="1" t="str">
        <f t="shared" si="279"/>
        <v>Acid, Neutral, Alkaline</v>
      </c>
      <c r="AY602" s="1" t="b">
        <v>0</v>
      </c>
      <c r="AZ602" s="1" t="b">
        <v>0</v>
      </c>
      <c r="BA602" s="1" t="b">
        <v>0</v>
      </c>
      <c r="BC602" t="str">
        <f t="shared" si="280"/>
        <v>FALSE</v>
      </c>
      <c r="BE602" t="str">
        <f t="shared" si="281"/>
        <v>FALSE</v>
      </c>
      <c r="BF602" s="1" t="b">
        <v>0</v>
      </c>
      <c r="BG602" s="1" t="b">
        <v>0</v>
      </c>
      <c r="BH602" s="1" t="b">
        <v>0</v>
      </c>
      <c r="BI602" s="1" t="s">
        <v>77</v>
      </c>
      <c r="BJ602" s="1" t="str">
        <f t="shared" si="282"/>
        <v>TRUE</v>
      </c>
      <c r="BK602" s="1" t="s">
        <v>77</v>
      </c>
      <c r="BL602" t="str">
        <f t="shared" si="283"/>
        <v>TRUE</v>
      </c>
      <c r="BM602" s="1" t="b">
        <v>0</v>
      </c>
      <c r="BN602" s="1" t="b">
        <v>0</v>
      </c>
      <c r="BO602" s="1">
        <f t="shared" si="287"/>
        <v>18</v>
      </c>
      <c r="BP602" s="1" t="s">
        <v>31</v>
      </c>
      <c r="BQ602" s="1" cm="1">
        <f t="array" ref="BQ602">_xlfn.IFS(BP602="None Known",0, LEN(BP602)&gt;500, 5,LEN(BP602)&gt;400, 4, LEN(BP602)&gt;300, 3, LEN(BP602)&gt;200, 2, LEN(BP602)&gt;1, 1)</f>
        <v>0</v>
      </c>
      <c r="BR602" s="16" t="s">
        <v>24877</v>
      </c>
      <c r="BS602" s="1">
        <v>5</v>
      </c>
      <c r="BT602" s="1" t="s">
        <v>16293</v>
      </c>
      <c r="BU602" s="1">
        <v>3</v>
      </c>
      <c r="BV602" s="1" t="s">
        <v>16294</v>
      </c>
      <c r="BW602" s="1" t="s">
        <v>4721</v>
      </c>
      <c r="BX602" s="1"/>
      <c r="BY602" t="str">
        <f>_xlfn.XLOOKUP($B602,Img_lookup!A:A,Img_lookup!B:B, "Not available")</f>
        <v>958e827a-6991-4cdf-9a6d-8a89c645359a</v>
      </c>
      <c r="BZ602" t="str">
        <f>_xlfn.XLOOKUP($B602,Img_lookup!A:A,Img_lookup!C:C, "Not available")</f>
        <v>Peeled Cucurbita Moschata &amp; Japanese Knife</v>
      </c>
      <c r="CA602" t="str">
        <f>_xlfn.XLOOKUP($B602,Img_lookup!A:A,Img_lookup!D:D, "Not available")</f>
        <v>zeevveez</v>
      </c>
      <c r="CB602" t="str">
        <f>_xlfn.XLOOKUP($B602,Img_lookup!A:A,Img_lookup!E:E, "https://imgur.com/aT5wafe")</f>
        <v>https://api.openverse.engineering/v1/images/958e827a-6991-4cdf-9a6d-8a89c645359a/thumb/</v>
      </c>
    </row>
    <row r="603" spans="1:80" ht="409.6" x14ac:dyDescent="0.15">
      <c r="A603" s="1" t="s">
        <v>703</v>
      </c>
      <c r="B603" s="1" t="s">
        <v>15224</v>
      </c>
      <c r="C603" s="1" t="s">
        <v>15225</v>
      </c>
      <c r="E603" s="1" t="s">
        <v>15226</v>
      </c>
      <c r="F603" s="1" t="s">
        <v>708</v>
      </c>
      <c r="G603" s="1" t="s">
        <v>156</v>
      </c>
      <c r="H603" s="11" t="str">
        <f t="shared" si="289"/>
        <v>Annual</v>
      </c>
      <c r="J603" s="1">
        <v>0.60000002399999997</v>
      </c>
      <c r="K603" s="1">
        <v>5</v>
      </c>
      <c r="L603" t="str" cm="1">
        <f t="array" ref="L603">_xlfn.IFS(J603+K603="", "Unknown", J603+K603&gt;3, "Large", J603+K603&gt;0.5, "Medium", J603+K603&gt;0, "Small")</f>
        <v>Large</v>
      </c>
      <c r="M603" s="1">
        <v>10</v>
      </c>
      <c r="N603" cm="1">
        <f t="array" ref="N603">IF($M603="",INDEX($M$2:$M$2176,MATCH(1,INDEX(($A$2:$A$2176=$A603)*($M$2:$M$2176&lt;&gt;""),0),0)),$M603)</f>
        <v>10</v>
      </c>
      <c r="O603" s="2" t="str">
        <f t="shared" si="284"/>
        <v>Grown indoors</v>
      </c>
      <c r="P603" s="1" t="s">
        <v>709</v>
      </c>
      <c r="Q603" s="1" t="s">
        <v>17109</v>
      </c>
      <c r="R603" t="str">
        <f t="shared" si="288"/>
        <v>Fast</v>
      </c>
      <c r="T603" s="1"/>
      <c r="U603" s="1"/>
      <c r="V603" s="1" t="s">
        <v>108</v>
      </c>
      <c r="W603" s="6" t="str">
        <f t="shared" si="290"/>
        <v>7</v>
      </c>
      <c r="X603" t="str">
        <f t="shared" si="291"/>
        <v>July</v>
      </c>
      <c r="Y603" s="2" t="str">
        <f t="shared" si="292"/>
        <v>9</v>
      </c>
      <c r="Z603" s="2" t="str">
        <f t="shared" si="293"/>
        <v>September</v>
      </c>
      <c r="AA603" s="1" t="s">
        <v>135</v>
      </c>
      <c r="AB603" s="1" t="str">
        <f t="shared" si="294"/>
        <v>8</v>
      </c>
      <c r="AC603" s="1" t="str">
        <f t="shared" si="295"/>
        <v>August</v>
      </c>
      <c r="AD603" s="1" t="str">
        <f t="shared" si="296"/>
        <v>10</v>
      </c>
      <c r="AE603" s="1" t="str">
        <f t="shared" si="297"/>
        <v>October</v>
      </c>
      <c r="AF603" s="1" t="s">
        <v>24406</v>
      </c>
      <c r="AG603" s="1" t="str">
        <f t="shared" si="274"/>
        <v xml:space="preserve">Seed </v>
      </c>
      <c r="AH603" s="2" t="str">
        <f t="shared" si="275"/>
        <v>Sow April in a greenhouse in a rich soil. Germination should take place within 2 weeks. Sow 2 or 3 seeds per pot and thin out to the best plant. The seed requires a minimum temperature of 13�c to germinate[200]. Grow them on fast and plant out after the last expected frosts, giving them cloche or frame protection for at least their first few weeks outdoors until they are growing strongly.</v>
      </c>
      <c r="AI603" s="1" t="s">
        <v>15227</v>
      </c>
      <c r="AJ603" s="1" t="s">
        <v>53</v>
      </c>
      <c r="AK603" s="1" t="s">
        <v>17106</v>
      </c>
      <c r="AL603" s="1" t="str">
        <f t="shared" si="285"/>
        <v>Unscented</v>
      </c>
      <c r="AM603" s="1" t="b">
        <v>0</v>
      </c>
      <c r="AN603" s="1" t="b">
        <v>0</v>
      </c>
      <c r="AO603" s="1" t="b">
        <v>0</v>
      </c>
      <c r="AP603" s="5" t="s">
        <v>28</v>
      </c>
      <c r="AQ603" s="5" t="str">
        <f t="shared" si="276"/>
        <v>Light, Medium, Heavy</v>
      </c>
      <c r="AR603" s="1" t="s">
        <v>10</v>
      </c>
      <c r="AS603" s="1" t="str">
        <f t="shared" si="286"/>
        <v>None, Partial</v>
      </c>
      <c r="AT603" s="1" t="str">
        <f t="shared" si="277"/>
        <v>Partial, Full</v>
      </c>
      <c r="AU603" s="1" t="s">
        <v>29</v>
      </c>
      <c r="AV603" s="1" t="str">
        <f t="shared" si="278"/>
        <v>Moist</v>
      </c>
      <c r="AW603" s="1" t="s">
        <v>12</v>
      </c>
      <c r="AX603" s="1" t="str">
        <f t="shared" si="279"/>
        <v>Acid, Neutral, Alkaline</v>
      </c>
      <c r="AY603" s="1" t="b">
        <v>0</v>
      </c>
      <c r="AZ603" s="1" t="b">
        <v>0</v>
      </c>
      <c r="BA603" s="1" t="b">
        <v>0</v>
      </c>
      <c r="BC603" t="str">
        <f t="shared" si="280"/>
        <v>FALSE</v>
      </c>
      <c r="BE603" t="str">
        <f t="shared" si="281"/>
        <v>FALSE</v>
      </c>
      <c r="BF603" s="1" t="b">
        <v>0</v>
      </c>
      <c r="BG603" s="1" t="b">
        <v>0</v>
      </c>
      <c r="BH603" s="1" t="b">
        <v>0</v>
      </c>
      <c r="BI603" s="1" t="s">
        <v>77</v>
      </c>
      <c r="BJ603" s="1" t="str">
        <f t="shared" si="282"/>
        <v>TRUE</v>
      </c>
      <c r="BK603" s="1" t="s">
        <v>77</v>
      </c>
      <c r="BL603" t="str">
        <f t="shared" si="283"/>
        <v>TRUE</v>
      </c>
      <c r="BM603" s="1" t="b">
        <v>0</v>
      </c>
      <c r="BN603" s="1" t="b">
        <v>0</v>
      </c>
      <c r="BO603" s="1">
        <f t="shared" si="287"/>
        <v>13</v>
      </c>
      <c r="BP603" s="1" t="s">
        <v>15228</v>
      </c>
      <c r="BQ603" s="1" cm="1">
        <f t="array" ref="BQ603">_xlfn.IFS(BP603="None Known",0, LEN(BP603)&gt;500, 5,LEN(BP603)&gt;400, 4, LEN(BP603)&gt;300, 3, LEN(BP603)&gt;200, 2, LEN(BP603)&gt;1, 1)</f>
        <v>1</v>
      </c>
      <c r="BR603" s="16" t="s">
        <v>24878</v>
      </c>
      <c r="BS603" s="1">
        <v>3</v>
      </c>
      <c r="BT603" s="1" t="s">
        <v>15229</v>
      </c>
      <c r="BU603" s="1">
        <v>3</v>
      </c>
      <c r="BV603" s="1" t="s">
        <v>15230</v>
      </c>
      <c r="BW603" s="1" t="s">
        <v>4721</v>
      </c>
      <c r="BX603" s="1"/>
      <c r="BY603" t="str">
        <f>_xlfn.XLOOKUP($B603,Img_lookup!A:A,Img_lookup!B:B, "Not available")</f>
        <v>eeb43fe8-926c-4995-80ec-e93694364e2d</v>
      </c>
      <c r="BZ603" t="str">
        <f>_xlfn.XLOOKUP($B603,Img_lookup!A:A,Img_lookup!C:C, "Not available")</f>
        <v>Summer Squash. Cucurbita pepo. (1857)</v>
      </c>
      <c r="CA603" t="str">
        <f>_xlfn.XLOOKUP($B603,Img_lookup!A:A,Img_lookup!D:D, "Not available")</f>
        <v>Swallowtail Garden Seeds</v>
      </c>
      <c r="CB603" t="str">
        <f>_xlfn.XLOOKUP($B603,Img_lookup!A:A,Img_lookup!E:E, "https://imgur.com/aT5wafe")</f>
        <v>https://api.openverse.engineering/v1/images/eeb43fe8-926c-4995-80ec-e93694364e2d/thumb/</v>
      </c>
    </row>
    <row r="604" spans="1:80" ht="409.6" x14ac:dyDescent="0.15">
      <c r="A604" s="1" t="s">
        <v>612</v>
      </c>
      <c r="B604" s="1" t="s">
        <v>613</v>
      </c>
      <c r="C604" s="1" t="s">
        <v>614</v>
      </c>
      <c r="D604" s="1" t="s">
        <v>615</v>
      </c>
      <c r="E604" s="1" t="s">
        <v>616</v>
      </c>
      <c r="F604" s="1" t="s">
        <v>62</v>
      </c>
      <c r="G604" s="1" t="s">
        <v>62</v>
      </c>
      <c r="H604" s="11" t="str">
        <f t="shared" si="289"/>
        <v>Perennial</v>
      </c>
      <c r="I604" s="1" t="s">
        <v>17107</v>
      </c>
      <c r="J604" s="1">
        <v>6</v>
      </c>
      <c r="K604" s="1">
        <v>6</v>
      </c>
      <c r="L604" t="str" cm="1">
        <f t="array" ref="L604">_xlfn.IFS(J604+K604="", "Unknown", J604+K604&gt;3, "Large", J604+K604&gt;0.5, "Medium", J604+K604&gt;0, "Small")</f>
        <v>Large</v>
      </c>
      <c r="M604" s="1">
        <v>7</v>
      </c>
      <c r="N604" cm="1">
        <f t="array" ref="N604">IF($M604="",INDEX($M$2:$M$2176,MATCH(1,INDEX(($A$2:$A$2176=$A604)*($M$2:$M$2176&lt;&gt;""),0),0)),$M604)</f>
        <v>7</v>
      </c>
      <c r="O604" s="2" t="str">
        <f t="shared" si="284"/>
        <v>Seasonal outdoors</v>
      </c>
      <c r="P604" s="1" t="s">
        <v>617</v>
      </c>
      <c r="Q604" s="1" t="s">
        <v>17111</v>
      </c>
      <c r="R604" t="str">
        <f t="shared" si="288"/>
        <v>Slow</v>
      </c>
      <c r="T604" s="1"/>
      <c r="U604" s="1"/>
      <c r="V604" s="1">
        <v>7</v>
      </c>
      <c r="W604" s="6">
        <f t="shared" si="290"/>
        <v>7</v>
      </c>
      <c r="X604" t="str">
        <f>IF(W604=1, "January", IF(W604=2, "February", IF(W604=3, "March", IF(W604=4, "April", IF(W604=5, "May", IF(W604=6, "June", IF(W604=7, "July", IF(W604=8, "August", IF(W604=9, "September", IF(W604=10, "October", IF(W604=11, "November", IF(W604=12, "December", "Other"))))))))))))</f>
        <v>July</v>
      </c>
      <c r="AF604" s="16" t="s">
        <v>24035</v>
      </c>
      <c r="AG604" s="1" t="str">
        <f t="shared" si="274"/>
        <v xml:space="preserve">Seed </v>
      </c>
      <c r="AH604" s="2" t="str">
        <f t="shared" si="275"/>
        <v>Best sown as soon as it is ripe in a cold frame[188]. Sow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frame[188, K].
Cuttings of mature wood, November in a sandy soil in a frame[1].</v>
      </c>
      <c r="AI604" s="1" t="s">
        <v>618</v>
      </c>
      <c r="AK604" s="1" t="s">
        <v>17105</v>
      </c>
      <c r="AL604" s="1" t="str">
        <f t="shared" si="285"/>
        <v>Unscented</v>
      </c>
      <c r="AM604" s="1" t="b">
        <v>0</v>
      </c>
      <c r="AN604" s="1" t="b">
        <v>0</v>
      </c>
      <c r="AO604" s="1" t="b">
        <v>0</v>
      </c>
      <c r="AP604" s="5" t="s">
        <v>54</v>
      </c>
      <c r="AQ604" s="5" t="str">
        <f t="shared" si="276"/>
        <v>Light, Medium</v>
      </c>
      <c r="AR604" s="1" t="s">
        <v>30</v>
      </c>
      <c r="AS604" s="1" t="str">
        <f t="shared" si="286"/>
        <v>None</v>
      </c>
      <c r="AT604" s="1" t="str">
        <f t="shared" si="277"/>
        <v>Full</v>
      </c>
      <c r="AU604" s="1" t="s">
        <v>29</v>
      </c>
      <c r="AV604" s="1" t="str">
        <f t="shared" si="278"/>
        <v>Moist</v>
      </c>
      <c r="AW604" s="1" t="s">
        <v>12</v>
      </c>
      <c r="AX604" s="1" t="str">
        <f t="shared" si="279"/>
        <v>Acid, Neutral, Alkaline</v>
      </c>
      <c r="AY604" s="1" t="b">
        <v>0</v>
      </c>
      <c r="AZ604" s="1" t="b">
        <v>0</v>
      </c>
      <c r="BA604" s="1" t="b">
        <v>0</v>
      </c>
      <c r="BC604" t="str">
        <f t="shared" si="280"/>
        <v>FALSE</v>
      </c>
      <c r="BE604" t="str">
        <f t="shared" si="281"/>
        <v>FALSE</v>
      </c>
      <c r="BF604" s="1" t="b">
        <v>0</v>
      </c>
      <c r="BG604" s="1" t="b">
        <v>0</v>
      </c>
      <c r="BH604" s="1" t="b">
        <v>0</v>
      </c>
      <c r="BJ604" s="1" t="str">
        <f t="shared" si="282"/>
        <v>FALSE</v>
      </c>
      <c r="BK604" s="1" t="s">
        <v>30</v>
      </c>
      <c r="BL604" t="str">
        <f t="shared" si="283"/>
        <v>FALSE</v>
      </c>
      <c r="BM604" s="1" t="b">
        <v>0</v>
      </c>
      <c r="BN604" s="1" t="b">
        <v>0</v>
      </c>
      <c r="BO604" s="1">
        <f t="shared" si="287"/>
        <v>9</v>
      </c>
      <c r="BP604" s="1" t="s">
        <v>619</v>
      </c>
      <c r="BQ604" s="1" cm="1">
        <f t="array" ref="BQ604">_xlfn.IFS(BP604="None Known",0, LEN(BP604)&gt;500, 5,LEN(BP604)&gt;400, 4, LEN(BP604)&gt;300, 3, LEN(BP604)&gt;200, 2, LEN(BP604)&gt;1, 1)</f>
        <v>1</v>
      </c>
      <c r="BR604" s="1" t="s">
        <v>620</v>
      </c>
      <c r="BS604" s="1">
        <v>2</v>
      </c>
      <c r="BT604" s="1" t="s">
        <v>621</v>
      </c>
      <c r="BU604" s="1">
        <v>2</v>
      </c>
      <c r="BV604" s="1" t="s">
        <v>34</v>
      </c>
      <c r="BW604" s="1" t="s">
        <v>31</v>
      </c>
      <c r="BX604" s="1"/>
      <c r="BY604" t="str">
        <f>_xlfn.XLOOKUP($B604,Img_lookup!A:A,Img_lookup!B:B, "Not available")</f>
        <v>a501d2bf-f25c-49a2-bc71-36b41fe333b7</v>
      </c>
      <c r="BZ604" t="str">
        <f>_xlfn.XLOOKUP($B604,Img_lookup!A:A,Img_lookup!C:C, "Not available")</f>
        <v>Cudrania tricuspidata</v>
      </c>
      <c r="CA604" t="str">
        <f>_xlfn.XLOOKUP($B604,Img_lookup!A:A,Img_lookup!D:D, "Not available")</f>
        <v>E. H. Wilson</v>
      </c>
      <c r="CB604" t="str">
        <f>_xlfn.XLOOKUP($B604,Img_lookup!A:A,Img_lookup!E:E, "https://imgur.com/aT5wafe")</f>
        <v>https://api.openverse.engineering/v1/images/a501d2bf-f25c-49a2-bc71-36b41fe333b7/thumb/</v>
      </c>
    </row>
    <row r="605" spans="1:80" ht="409.6" x14ac:dyDescent="0.15">
      <c r="A605" s="1" t="s">
        <v>316</v>
      </c>
      <c r="B605" s="1" t="s">
        <v>2857</v>
      </c>
      <c r="C605" s="1" t="s">
        <v>2858</v>
      </c>
      <c r="E605" s="1" t="s">
        <v>2859</v>
      </c>
      <c r="F605" s="1" t="s">
        <v>85</v>
      </c>
      <c r="G605" s="1" t="s">
        <v>85</v>
      </c>
      <c r="H605" s="11" t="str">
        <f t="shared" si="289"/>
        <v>Annual</v>
      </c>
      <c r="J605" s="1">
        <v>0.30000001199999998</v>
      </c>
      <c r="K605" s="1">
        <v>0.20000000300000001</v>
      </c>
      <c r="L605" t="str" cm="1">
        <f t="array" ref="L605">_xlfn.IFS(J605+K605="", "Unknown", J605+K605&gt;3, "Large", J605+K605&gt;0.5, "Medium", J605+K605&gt;0, "Small")</f>
        <v>Medium</v>
      </c>
      <c r="M605" s="1">
        <v>8</v>
      </c>
      <c r="N605" cm="1">
        <f t="array" ref="N605">IF($M605="",INDEX($M$2:$M$2176,MATCH(1,INDEX(($A$2:$A$2176=$A605)*($M$2:$M$2176&lt;&gt;""),0),0)),$M605)</f>
        <v>8</v>
      </c>
      <c r="O605" s="2" t="str">
        <f t="shared" si="284"/>
        <v>Grown indoors</v>
      </c>
      <c r="P605" s="1" t="s">
        <v>2860</v>
      </c>
      <c r="R605" t="str">
        <f t="shared" si="288"/>
        <v>Medium</v>
      </c>
      <c r="S605" s="1" t="s">
        <v>936</v>
      </c>
      <c r="T605" s="1" t="str">
        <f>LEFT(S605,FIND("-",S605)-1)</f>
        <v xml:space="preserve">5 </v>
      </c>
      <c r="U605" s="1" t="str">
        <f>RIGHT(S605,FIND("-",S605)-1)</f>
        <v>10</v>
      </c>
      <c r="V605" s="1" t="s">
        <v>307</v>
      </c>
      <c r="W605" s="6" t="str">
        <f t="shared" si="290"/>
        <v>6</v>
      </c>
      <c r="X605" t="str">
        <f>IF(W605="1", "January", IF(W605="2", "February", IF(W605="3", "March", IF(W605="4", "April", IF(W605="5", "May", IF(W605="6", "June", IF(W605="7", "July", IF(W605="8", "August", IF(W605="9", "September", IF(W605="10", "October", IF(W605="11", "November", IF(W605="12", "December", "Other"))))))))))))</f>
        <v>June</v>
      </c>
      <c r="Y605" s="2" t="str">
        <f>IF(ISNUMBER(SEARCH("-",V605)),TRIM(RIGHT(V605,LEN(V605)-SEARCH("-",V605))),V605)</f>
        <v>7</v>
      </c>
      <c r="Z605" s="2" t="str">
        <f>IF(Y605="1", "January", IF(Y605="2", "February", IF(Y605="3", "March", IF(Y605="4", "April", IF(Y605="5", "May", IF(Y605="6", "June", IF(Y605="7", "July", IF(Y605="8", "August", IF(Y605="9", "September", IF(Y605="10", "October", IF(Y605="11", "November", IF(Y605="12", "December", "Other"))))))))))))</f>
        <v>July</v>
      </c>
      <c r="AA605" s="1" t="s">
        <v>427</v>
      </c>
      <c r="AB605" s="1" t="str">
        <f>IF(ISNUMBER(SEARCH("-",AA605)),TRIM(LEFT(AA605,FIND("-",AA605)-1)),AA605)</f>
        <v>8</v>
      </c>
      <c r="AC605" s="1" t="str">
        <f>IF(AB605="1", "January", IF(AB605="2", "February", IF(AB605="3", "March", IF(AB605="4", "April", IF(AB605="5", "May", IF(AB605="6", "June", IF(AB605="7", "July", IF(AB605="8", "August", IF(AB605="9", "September", IF(AB605="10", "October", IF(AB605="11", "November", IF(AB605="12", "December", "Other"))))))))))))</f>
        <v>August</v>
      </c>
      <c r="AD605" s="1" t="str">
        <f>IF(ISNUMBER(SEARCH("-",AA605)),TRIM(RIGHT(AA605,LEN(AA605)-SEARCH("-",AA605))),AA605)</f>
        <v>9</v>
      </c>
      <c r="AE605" s="1" t="str">
        <f>IF(AD605="1", "January", IF(AD605="2", "February", IF(AD605="3", "March", IF(AD605="4", "April", IF(AD605="5", "May", IF(AD605="6", "June", IF(AD605="7", "July", IF(AD605="8", "August", IF(AD605="9", "September", IF(AD605="10", "October", IF(AD605="11", "November", IF(AD605="12", "December", "Other"))))))))))))</f>
        <v>September</v>
      </c>
      <c r="AF605" s="1" t="s">
        <v>24407</v>
      </c>
      <c r="AG605" s="1" t="str">
        <f t="shared" si="274"/>
        <v xml:space="preserve">Seed </v>
      </c>
      <c r="AH605" s="2" t="str">
        <f t="shared" si="275"/>
        <v>Sow early spring in individual pots in a greenhouse. Grow the plants on fast, and plant them out after the last expected frosts[200]. Give the plants some temporary protection such as a cloche for their first few weeks in the open ground to make sure that they keep on growing in the cooler weather of early summer[K].</v>
      </c>
      <c r="AI605" s="1" t="s">
        <v>2861</v>
      </c>
      <c r="AJ605" s="1" t="s">
        <v>53</v>
      </c>
      <c r="AK605" s="1" t="s">
        <v>17104</v>
      </c>
      <c r="AL605" s="1" t="str">
        <f t="shared" si="285"/>
        <v>Scented</v>
      </c>
      <c r="AM605" s="1" t="b">
        <v>1</v>
      </c>
      <c r="AN605" s="1" t="b">
        <v>0</v>
      </c>
      <c r="AO605" s="1" t="b">
        <v>0</v>
      </c>
      <c r="AP605" s="5" t="s">
        <v>54</v>
      </c>
      <c r="AQ605" s="5" t="str">
        <f t="shared" si="276"/>
        <v>Light, Medium</v>
      </c>
      <c r="AR605" s="1" t="s">
        <v>30</v>
      </c>
      <c r="AS605" s="1" t="str">
        <f t="shared" si="286"/>
        <v>None</v>
      </c>
      <c r="AT605" s="1" t="str">
        <f t="shared" si="277"/>
        <v>Full</v>
      </c>
      <c r="AU605" s="1" t="s">
        <v>11</v>
      </c>
      <c r="AV605" s="1" t="str">
        <f t="shared" si="278"/>
        <v>Dry, Moist</v>
      </c>
      <c r="AW605" s="1" t="s">
        <v>12</v>
      </c>
      <c r="AX605" s="1" t="str">
        <f t="shared" si="279"/>
        <v>Acid, Neutral, Alkaline</v>
      </c>
      <c r="AY605" s="1" t="b">
        <v>0</v>
      </c>
      <c r="AZ605" s="1" t="b">
        <v>0</v>
      </c>
      <c r="BA605" s="1" t="b">
        <v>0</v>
      </c>
      <c r="BC605" t="str">
        <f t="shared" si="280"/>
        <v>FALSE</v>
      </c>
      <c r="BE605" t="str">
        <f t="shared" si="281"/>
        <v>FALSE</v>
      </c>
      <c r="BF605" s="1" t="b">
        <v>0</v>
      </c>
      <c r="BG605" s="1" t="b">
        <v>0</v>
      </c>
      <c r="BH605" s="1" t="b">
        <v>0</v>
      </c>
      <c r="BI605" s="1" t="s">
        <v>77</v>
      </c>
      <c r="BJ605" s="1" t="str">
        <f t="shared" si="282"/>
        <v>TRUE</v>
      </c>
      <c r="BK605" s="1" t="s">
        <v>77</v>
      </c>
      <c r="BL605" t="str">
        <f t="shared" si="283"/>
        <v>TRUE</v>
      </c>
      <c r="BM605" s="1" t="b">
        <v>0</v>
      </c>
      <c r="BN605" s="1" t="b">
        <v>0</v>
      </c>
      <c r="BO605" s="1">
        <f t="shared" si="287"/>
        <v>13</v>
      </c>
      <c r="BP605" s="1" t="s">
        <v>2862</v>
      </c>
      <c r="BQ605" s="1" cm="1">
        <f t="array" ref="BQ605">_xlfn.IFS(BP605="None Known",0, LEN(BP605)&gt;500, 5,LEN(BP605)&gt;400, 4, LEN(BP605)&gt;300, 3, LEN(BP605)&gt;200, 2, LEN(BP605)&gt;1, 1)</f>
        <v>1</v>
      </c>
      <c r="BR605" s="16" t="s">
        <v>25279</v>
      </c>
      <c r="BS605" s="1">
        <v>3</v>
      </c>
      <c r="BT605" s="1" t="s">
        <v>2863</v>
      </c>
      <c r="BU605" s="1">
        <v>3</v>
      </c>
      <c r="BV605" s="1" t="s">
        <v>2864</v>
      </c>
      <c r="BW605" s="1" t="s">
        <v>31</v>
      </c>
      <c r="BX605" s="1"/>
      <c r="BY605" t="str">
        <f>_xlfn.XLOOKUP($B605,Img_lookup!A:A,Img_lookup!B:B, "Not available")</f>
        <v>076ba0a7-7b5e-4302-a145-762af9b0eb6c</v>
      </c>
      <c r="BZ605" t="str">
        <f>_xlfn.XLOOKUP($B605,Img_lookup!A:A,Img_lookup!C:C, "Not available")</f>
        <v>Common Celandine (Chelidonium majus), Centaury (Centaurium erythraea), Cummin (Cuminum cyminum), and Cleavers, Goosegrass (Galium aparine).</v>
      </c>
      <c r="CA605" t="str">
        <f>_xlfn.XLOOKUP($B605,Img_lookup!A:A,Img_lookup!D:D, "Not available")</f>
        <v>Swallowtail Garden Seeds</v>
      </c>
      <c r="CB605" t="str">
        <f>_xlfn.XLOOKUP($B605,Img_lookup!A:A,Img_lookup!E:E, "https://imgur.com/aT5wafe")</f>
        <v>https://api.openverse.engineering/v1/images/076ba0a7-7b5e-4302-a145-762af9b0eb6c/thumb/</v>
      </c>
    </row>
    <row r="606" spans="1:80" ht="409.6" x14ac:dyDescent="0.15">
      <c r="A606" s="1" t="s">
        <v>103</v>
      </c>
      <c r="B606" s="1" t="s">
        <v>13667</v>
      </c>
      <c r="C606" s="1" t="s">
        <v>13668</v>
      </c>
      <c r="D606" s="1" t="s">
        <v>13669</v>
      </c>
      <c r="E606" s="1" t="s">
        <v>13670</v>
      </c>
      <c r="F606" s="1" t="s">
        <v>6</v>
      </c>
      <c r="G606" s="1" t="s">
        <v>6</v>
      </c>
      <c r="H606" s="11" t="str">
        <f t="shared" si="289"/>
        <v>Perennial</v>
      </c>
      <c r="J606" s="1">
        <v>0.30000001199999998</v>
      </c>
      <c r="L606" t="str" cm="1">
        <f t="array" ref="L606">_xlfn.IFS(J606+K606="", "Unknown", J606+K606&gt;3, "Large", J606+K606&gt;0.5, "Medium", J606+K606&gt;0, "Small")</f>
        <v>Small</v>
      </c>
      <c r="M606" s="1">
        <v>6</v>
      </c>
      <c r="N606" cm="1">
        <f t="array" ref="N606">IF($M606="",INDEX($M$2:$M$2176,MATCH(1,INDEX(($A$2:$A$2176=$A606)*($M$2:$M$2176&lt;&gt;""),0),0)),$M606)</f>
        <v>6</v>
      </c>
      <c r="O606" s="2" t="str">
        <f t="shared" si="284"/>
        <v>Seasonal outdoors</v>
      </c>
      <c r="P606" s="1" t="s">
        <v>13671</v>
      </c>
      <c r="R606" t="str">
        <f t="shared" si="288"/>
        <v>Medium</v>
      </c>
      <c r="T606" s="1"/>
      <c r="U606" s="1"/>
      <c r="V606" s="1" t="s">
        <v>51</v>
      </c>
      <c r="W606" s="6" t="str">
        <f t="shared" si="290"/>
        <v>7</v>
      </c>
      <c r="X606" t="str">
        <f>IF(W606="1", "January", IF(W606="2", "February", IF(W606="3", "March", IF(W606="4", "April", IF(W606="5", "May", IF(W606="6", "June", IF(W606="7", "July", IF(W606="8", "August", IF(W606="9", "September", IF(W606="10", "October", IF(W606="11", "November", IF(W606="12", "December", "Other"))))))))))))</f>
        <v>July</v>
      </c>
      <c r="Y606" s="2" t="str">
        <f>IF(ISNUMBER(SEARCH("-",V606)),TRIM(RIGHT(V606,LEN(V606)-SEARCH("-",V606))),V606)</f>
        <v>8</v>
      </c>
      <c r="Z606" s="2" t="str">
        <f>IF(Y606="1", "January", IF(Y606="2", "February", IF(Y606="3", "March", IF(Y606="4", "April", IF(Y606="5", "May", IF(Y606="6", "June", IF(Y606="7", "July", IF(Y606="8", "August", IF(Y606="9", "September", IF(Y606="10", "October", IF(Y606="11", "November", IF(Y606="12", "December", "Other"))))))))))))</f>
        <v>August</v>
      </c>
      <c r="AF606" s="16" t="s">
        <v>24408</v>
      </c>
      <c r="AG606" s="1" t="str">
        <f t="shared" si="274"/>
        <v xml:space="preserve">Seed </v>
      </c>
      <c r="AH606" s="2" t="str">
        <f t="shared" si="275"/>
        <v>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Division in spring[200].
Basal cuttings in late spring or early summer[200]. Harvest the shoots when they are about 10cm long with plenty of underground stem. Pot them up into individual pots and keep them in light shade in a cold frame or greenhouse until they are rooting well. Plant them out in the summer.</v>
      </c>
      <c r="AI606" s="1" t="s">
        <v>13672</v>
      </c>
      <c r="AK606" s="1" t="s">
        <v>17104</v>
      </c>
      <c r="AL606" s="1" t="str">
        <f t="shared" si="285"/>
        <v>Scented</v>
      </c>
      <c r="AM606" s="1" t="b">
        <v>1</v>
      </c>
      <c r="AN606" s="1" t="b">
        <v>0</v>
      </c>
      <c r="AO606" s="1" t="b">
        <v>0</v>
      </c>
      <c r="AP606" s="5" t="s">
        <v>54</v>
      </c>
      <c r="AQ606" s="5" t="str">
        <f t="shared" si="276"/>
        <v>Light, Medium</v>
      </c>
      <c r="AR606" s="1" t="s">
        <v>30</v>
      </c>
      <c r="AS606" s="1" t="str">
        <f t="shared" si="286"/>
        <v>None</v>
      </c>
      <c r="AT606" s="1" t="str">
        <f t="shared" si="277"/>
        <v>Full</v>
      </c>
      <c r="AU606" s="1" t="s">
        <v>11</v>
      </c>
      <c r="AV606" s="1" t="str">
        <f t="shared" si="278"/>
        <v>Dry, Moist</v>
      </c>
      <c r="AW606" s="1" t="s">
        <v>12</v>
      </c>
      <c r="AX606" s="1" t="str">
        <f t="shared" si="279"/>
        <v>Acid, Neutral, Alkaline</v>
      </c>
      <c r="AY606" s="1" t="b">
        <v>0</v>
      </c>
      <c r="AZ606" s="1" t="b">
        <v>0</v>
      </c>
      <c r="BA606" s="1" t="b">
        <v>0</v>
      </c>
      <c r="BC606" t="str">
        <f t="shared" si="280"/>
        <v>FALSE</v>
      </c>
      <c r="BE606" t="str">
        <f t="shared" si="281"/>
        <v>FALSE</v>
      </c>
      <c r="BF606" s="1" t="b">
        <v>0</v>
      </c>
      <c r="BG606" s="1" t="b">
        <v>0</v>
      </c>
      <c r="BH606" s="1" t="b">
        <v>0</v>
      </c>
      <c r="BJ606" s="1" t="str">
        <f t="shared" si="282"/>
        <v>FALSE</v>
      </c>
      <c r="BL606" t="str">
        <f t="shared" si="283"/>
        <v>FALSE</v>
      </c>
      <c r="BM606" s="1" t="b">
        <v>0</v>
      </c>
      <c r="BN606" s="1" t="b">
        <v>0</v>
      </c>
      <c r="BO606" s="1">
        <f t="shared" si="287"/>
        <v>10</v>
      </c>
      <c r="BP606" s="1" t="s">
        <v>13673</v>
      </c>
      <c r="BQ606" s="1" cm="1">
        <f t="array" ref="BQ606">_xlfn.IFS(BP606="None Known",0, LEN(BP606)&gt;500, 5,LEN(BP606)&gt;400, 4, LEN(BP606)&gt;300, 3, LEN(BP606)&gt;200, 2, LEN(BP606)&gt;1, 1)</f>
        <v>2</v>
      </c>
      <c r="BR606" s="1" t="s">
        <v>13674</v>
      </c>
      <c r="BS606" s="1">
        <v>2</v>
      </c>
      <c r="BT606" s="1" t="s">
        <v>13675</v>
      </c>
      <c r="BU606" s="1">
        <v>2</v>
      </c>
      <c r="BV606" s="1" t="s">
        <v>5089</v>
      </c>
      <c r="BW606" s="1" t="s">
        <v>31</v>
      </c>
      <c r="BX606" s="1"/>
      <c r="BY606" t="str">
        <f>_xlfn.XLOOKUP($B606,Img_lookup!A:A,Img_lookup!B:B, "Not available")</f>
        <v>fa416240-bb72-4d0e-84e9-e1d1e2e3c5ef</v>
      </c>
      <c r="BZ606" t="str">
        <f>_xlfn.XLOOKUP($B606,Img_lookup!A:A,Img_lookup!C:C, "Not available")</f>
        <v>Cunila origanoides, American Dittany, Howard County, MD, Helen Lowe Metzman_2017-09-13-16.16</v>
      </c>
      <c r="CA606" t="str">
        <f>_xlfn.XLOOKUP($B606,Img_lookup!A:A,Img_lookup!D:D, "Not available")</f>
        <v>Sam Droege</v>
      </c>
      <c r="CB606" t="str">
        <f>_xlfn.XLOOKUP($B606,Img_lookup!A:A,Img_lookup!E:E, "https://imgur.com/aT5wafe")</f>
        <v>https://api.openverse.engineering/v1/images/fa416240-bb72-4d0e-84e9-e1d1e2e3c5ef/thumb/</v>
      </c>
    </row>
    <row r="607" spans="1:80" ht="13" x14ac:dyDescent="0.15">
      <c r="A607" s="1" t="s">
        <v>820</v>
      </c>
      <c r="B607" s="1" t="s">
        <v>5838</v>
      </c>
      <c r="C607" s="1" t="s">
        <v>5839</v>
      </c>
      <c r="D607" s="1" t="s">
        <v>5840</v>
      </c>
      <c r="E607" s="1" t="s">
        <v>1126</v>
      </c>
      <c r="F607" s="1" t="s">
        <v>708</v>
      </c>
      <c r="G607" s="1" t="s">
        <v>156</v>
      </c>
      <c r="H607" s="11" t="str">
        <f t="shared" si="289"/>
        <v>Annual</v>
      </c>
      <c r="J607" s="1">
        <v>1</v>
      </c>
      <c r="L607" t="str" cm="1">
        <f t="array" ref="L607">_xlfn.IFS(J607+K607="", "Unknown", J607+K607&gt;3, "Large", J607+K607&gt;0.5, "Medium", J607+K607&gt;0, "Small")</f>
        <v>Medium</v>
      </c>
      <c r="M607" s="1">
        <v>6</v>
      </c>
      <c r="N607" cm="1">
        <f t="array" ref="N607">IF($M607="",INDEX($M$2:$M$2176,MATCH(1,INDEX(($A$2:$A$2176=$A607)*($M$2:$M$2176&lt;&gt;""),0),0)),$M607)</f>
        <v>6</v>
      </c>
      <c r="O607" s="2" t="str">
        <f t="shared" si="284"/>
        <v>Seasonal outdoors</v>
      </c>
      <c r="P607" s="1" t="s">
        <v>5841</v>
      </c>
      <c r="R607" t="str">
        <f t="shared" si="288"/>
        <v>Medium</v>
      </c>
      <c r="T607" s="1"/>
      <c r="U607" s="1"/>
      <c r="V607" s="1" t="s">
        <v>427</v>
      </c>
      <c r="W607" s="6" t="str">
        <f t="shared" si="290"/>
        <v>8</v>
      </c>
      <c r="X607" t="str">
        <f>IF(W607="1", "January", IF(W607="2", "February", IF(W607="3", "March", IF(W607="4", "April", IF(W607="5", "May", IF(W607="6", "June", IF(W607="7", "July", IF(W607="8", "August", IF(W607="9", "September", IF(W607="10", "October", IF(W607="11", "November", IF(W607="12", "December", "Other"))))))))))))</f>
        <v>August</v>
      </c>
      <c r="Y607" s="2" t="str">
        <f>IF(ISNUMBER(SEARCH("-",V607)),TRIM(RIGHT(V607,LEN(V607)-SEARCH("-",V607))),V607)</f>
        <v>9</v>
      </c>
      <c r="Z607" s="2" t="str">
        <f>IF(Y607="1", "January", IF(Y607="2", "February", IF(Y607="3", "March", IF(Y607="4", "April", IF(Y607="5", "May", IF(Y607="6", "June", IF(Y607="7", "July", IF(Y607="8", "August", IF(Y607="9", "September", IF(Y607="10", "October", IF(Y607="11", "November", IF(Y607="12", "December", "Other"))))))))))))</f>
        <v>September</v>
      </c>
      <c r="AF607" s="1" t="s">
        <v>24036</v>
      </c>
      <c r="AG607" s="1" t="str">
        <f t="shared" si="274"/>
        <v xml:space="preserve">Seed </v>
      </c>
      <c r="AH607" s="2" t="str">
        <f t="shared" si="275"/>
        <v>Best sown as soon as it is ripe in the autumn, by lodging it among the stems of a host plant[238].</v>
      </c>
      <c r="AI607" s="1" t="s">
        <v>5842</v>
      </c>
      <c r="AK607" s="1" t="s">
        <v>17104</v>
      </c>
      <c r="AL607" s="1" t="str">
        <f t="shared" si="285"/>
        <v>Unscented</v>
      </c>
      <c r="AM607" s="1" t="b">
        <v>0</v>
      </c>
      <c r="AN607" s="1" t="b">
        <v>0</v>
      </c>
      <c r="AO607" s="1" t="b">
        <v>0</v>
      </c>
      <c r="AP607" s="5" t="s">
        <v>28</v>
      </c>
      <c r="AQ607" s="5" t="str">
        <f t="shared" si="276"/>
        <v>Light, Medium, Heavy</v>
      </c>
      <c r="AR607" s="1" t="s">
        <v>10</v>
      </c>
      <c r="AS607" s="1" t="str">
        <f t="shared" si="286"/>
        <v>None, Partial</v>
      </c>
      <c r="AT607" s="1" t="str">
        <f t="shared" si="277"/>
        <v>Partial, Full</v>
      </c>
      <c r="AU607" s="1" t="s">
        <v>29</v>
      </c>
      <c r="AV607" s="1" t="str">
        <f t="shared" si="278"/>
        <v>Moist</v>
      </c>
      <c r="AW607" s="1" t="s">
        <v>12</v>
      </c>
      <c r="AX607" s="1" t="str">
        <f t="shared" si="279"/>
        <v>Acid, Neutral, Alkaline</v>
      </c>
      <c r="AY607" s="1" t="b">
        <v>0</v>
      </c>
      <c r="AZ607" s="1" t="b">
        <v>0</v>
      </c>
      <c r="BA607" s="1" t="b">
        <v>0</v>
      </c>
      <c r="BC607" t="str">
        <f t="shared" si="280"/>
        <v>FALSE</v>
      </c>
      <c r="BE607" t="str">
        <f t="shared" si="281"/>
        <v>FALSE</v>
      </c>
      <c r="BF607" s="1" t="b">
        <v>0</v>
      </c>
      <c r="BG607" s="1" t="b">
        <v>0</v>
      </c>
      <c r="BH607" s="1" t="b">
        <v>0</v>
      </c>
      <c r="BJ607" s="1" t="str">
        <f t="shared" si="282"/>
        <v>FALSE</v>
      </c>
      <c r="BL607" t="str">
        <f t="shared" si="283"/>
        <v>FALSE</v>
      </c>
      <c r="BM607" s="1" t="b">
        <v>0</v>
      </c>
      <c r="BN607" s="1" t="b">
        <v>0</v>
      </c>
      <c r="BO607" s="1">
        <f t="shared" si="287"/>
        <v>5</v>
      </c>
      <c r="BP607" s="1" t="s">
        <v>31</v>
      </c>
      <c r="BQ607" s="1" cm="1">
        <f t="array" ref="BQ607">_xlfn.IFS(BP607="None Known",0, LEN(BP607)&gt;500, 5,LEN(BP607)&gt;400, 4, LEN(BP607)&gt;300, 3, LEN(BP607)&gt;200, 2, LEN(BP607)&gt;1, 1)</f>
        <v>0</v>
      </c>
      <c r="BR607" s="1" t="s">
        <v>5843</v>
      </c>
      <c r="BS607" s="1">
        <v>1</v>
      </c>
      <c r="BT607" s="1" t="s">
        <v>5844</v>
      </c>
      <c r="BU607" s="1">
        <v>2</v>
      </c>
      <c r="BV607" s="1" t="s">
        <v>431</v>
      </c>
      <c r="BW607" s="1" t="s">
        <v>31</v>
      </c>
      <c r="BX607" s="1"/>
      <c r="BY607" t="str">
        <f>_xlfn.XLOOKUP($B607,Img_lookup!A:A,Img_lookup!B:B, "Not available")</f>
        <v>05592103-c405-4c93-872e-ca00bee20c4d</v>
      </c>
      <c r="BZ607" t="str">
        <f>_xlfn.XLOOKUP($B607,Img_lookup!A:A,Img_lookup!C:C, "Not available")</f>
        <v>Cuscuta japonica</v>
      </c>
      <c r="CA607" t="str">
        <f>_xlfn.XLOOKUP($B607,Img_lookup!A:A,Img_lookup!D:D, "Not available")</f>
        <v>Samuel McClatchie</v>
      </c>
      <c r="CB607" t="str">
        <f>_xlfn.XLOOKUP($B607,Img_lookup!A:A,Img_lookup!E:E, "https://imgur.com/aT5wafe")</f>
        <v>https://api.openverse.engineering/v1/images/05592103-c405-4c93-872e-ca00bee20c4d/thumb/</v>
      </c>
    </row>
    <row r="608" spans="1:80" ht="13" x14ac:dyDescent="0.15">
      <c r="A608" s="1" t="s">
        <v>820</v>
      </c>
      <c r="B608" s="1" t="s">
        <v>2227</v>
      </c>
      <c r="C608" s="1" t="s">
        <v>2228</v>
      </c>
      <c r="D608" s="1" t="s">
        <v>2229</v>
      </c>
      <c r="E608" s="1" t="s">
        <v>2230</v>
      </c>
      <c r="F608" s="1" t="s">
        <v>6</v>
      </c>
      <c r="G608" s="1" t="s">
        <v>6</v>
      </c>
      <c r="H608" s="11" t="str">
        <f t="shared" si="289"/>
        <v>Perennial</v>
      </c>
      <c r="L608" t="e" cm="1">
        <f t="array" ref="L608">_xlfn.IFS(J608+K608="", "Unknown", J608+K608&gt;3, "Large", J608+K608&gt;0.5, "Medium", J608+K608&gt;0, "Small")</f>
        <v>#N/A</v>
      </c>
      <c r="N608" cm="1">
        <f t="array" ref="N608">IF($M608="",INDEX($M$2:$M$2176,MATCH(1,INDEX(($A$2:$A$2176=$A608)*($M$2:$M$2176&lt;&gt;""),0),0)),$M608)</f>
        <v>4</v>
      </c>
      <c r="O608" s="2" t="str">
        <f t="shared" si="284"/>
        <v>Hardy to cold</v>
      </c>
      <c r="P608" s="1" t="s">
        <v>2231</v>
      </c>
      <c r="R608" t="str">
        <f t="shared" si="288"/>
        <v>Medium</v>
      </c>
      <c r="W608"/>
      <c r="AF608" s="1" t="s">
        <v>24036</v>
      </c>
      <c r="AG608" s="1" t="str">
        <f t="shared" si="274"/>
        <v xml:space="preserve">Seed </v>
      </c>
      <c r="AH608" s="2" t="str">
        <f t="shared" si="275"/>
        <v>Best sown as soon as it is ripe in the autumn, by lodging it among the stems of a host plant[238].</v>
      </c>
      <c r="AI608" s="1" t="s">
        <v>2232</v>
      </c>
      <c r="AK608" s="1" t="s">
        <v>17104</v>
      </c>
      <c r="AL608" s="1" t="str">
        <f t="shared" si="285"/>
        <v>Unscented</v>
      </c>
      <c r="AM608" s="1" t="b">
        <v>0</v>
      </c>
      <c r="AN608" s="1" t="b">
        <v>0</v>
      </c>
      <c r="AO608" s="1" t="b">
        <v>0</v>
      </c>
      <c r="AP608" s="5" t="s">
        <v>28</v>
      </c>
      <c r="AQ608" s="5" t="str">
        <f t="shared" si="276"/>
        <v>Light, Medium, Heavy</v>
      </c>
      <c r="AR608" s="1" t="s">
        <v>10</v>
      </c>
      <c r="AS608" s="1" t="str">
        <f t="shared" si="286"/>
        <v>None, Partial</v>
      </c>
      <c r="AT608" s="1" t="str">
        <f t="shared" si="277"/>
        <v>Partial, Full</v>
      </c>
      <c r="AU608" s="1" t="s">
        <v>29</v>
      </c>
      <c r="AV608" s="1" t="str">
        <f t="shared" si="278"/>
        <v>Moist</v>
      </c>
      <c r="AW608" s="1" t="s">
        <v>12</v>
      </c>
      <c r="AX608" s="1" t="str">
        <f t="shared" si="279"/>
        <v>Acid, Neutral, Alkaline</v>
      </c>
      <c r="AY608" s="1" t="b">
        <v>0</v>
      </c>
      <c r="AZ608" s="1" t="b">
        <v>0</v>
      </c>
      <c r="BA608" s="1" t="b">
        <v>0</v>
      </c>
      <c r="BC608" t="str">
        <f t="shared" si="280"/>
        <v>FALSE</v>
      </c>
      <c r="BE608" t="str">
        <f t="shared" si="281"/>
        <v>FALSE</v>
      </c>
      <c r="BF608" s="1" t="b">
        <v>0</v>
      </c>
      <c r="BG608" s="1" t="b">
        <v>0</v>
      </c>
      <c r="BH608" s="1" t="b">
        <v>0</v>
      </c>
      <c r="BJ608" s="1" t="str">
        <f t="shared" si="282"/>
        <v>FALSE</v>
      </c>
      <c r="BL608" t="str">
        <f t="shared" si="283"/>
        <v>FALSE</v>
      </c>
      <c r="BM608" s="1" t="b">
        <v>0</v>
      </c>
      <c r="BN608" s="1" t="b">
        <v>0</v>
      </c>
      <c r="BO608" s="1">
        <f t="shared" si="287"/>
        <v>3</v>
      </c>
      <c r="BP608" s="1" t="s">
        <v>31</v>
      </c>
      <c r="BQ608" s="1" cm="1">
        <f t="array" ref="BQ608">_xlfn.IFS(BP608="None Known",0, LEN(BP608)&gt;500, 5,LEN(BP608)&gt;400, 4, LEN(BP608)&gt;300, 3, LEN(BP608)&gt;200, 2, LEN(BP608)&gt;1, 1)</f>
        <v>0</v>
      </c>
      <c r="BR608" s="1" t="s">
        <v>25074</v>
      </c>
      <c r="BS608" s="1">
        <v>1</v>
      </c>
      <c r="BT608" s="1" t="s">
        <v>31</v>
      </c>
      <c r="BU608" s="1">
        <v>0</v>
      </c>
      <c r="BV608" s="1" t="s">
        <v>150</v>
      </c>
      <c r="BW608" s="1" t="s">
        <v>31</v>
      </c>
      <c r="BX608" s="1"/>
      <c r="BY608" t="str">
        <f>_xlfn.XLOOKUP($B608,Img_lookup!A:A,Img_lookup!B:B, "Not available")</f>
        <v>125ee5f7-3940-4e84-a990-0e8873636c8a</v>
      </c>
      <c r="BZ608" t="str">
        <f>_xlfn.XLOOKUP($B608,Img_lookup!A:A,Img_lookup!C:C, "Not available")</f>
        <v>Cuscuta megalocarpa Rydb.</v>
      </c>
      <c r="CA608" t="str">
        <f>_xlfn.XLOOKUP($B608,Img_lookup!A:A,Img_lookup!D:D, "Not available")</f>
        <v>Orin A. Stevens</v>
      </c>
      <c r="CB608" t="str">
        <f>_xlfn.XLOOKUP($B608,Img_lookup!A:A,Img_lookup!E:E, "https://imgur.com/aT5wafe")</f>
        <v>https://api.openverse.engineering/v1/images/125ee5f7-3940-4e84-a990-0e8873636c8a/thumb/</v>
      </c>
    </row>
    <row r="609" spans="1:80" ht="13" x14ac:dyDescent="0.15">
      <c r="A609" s="1" t="s">
        <v>820</v>
      </c>
      <c r="B609" s="1" t="s">
        <v>15052</v>
      </c>
      <c r="E609" s="1" t="s">
        <v>2981</v>
      </c>
      <c r="F609" s="1" t="s">
        <v>85</v>
      </c>
      <c r="G609" s="1" t="s">
        <v>85</v>
      </c>
      <c r="H609" s="11" t="str">
        <f t="shared" si="289"/>
        <v>Annual</v>
      </c>
      <c r="L609" t="e" cm="1">
        <f t="array" ref="L609">_xlfn.IFS(J609+K609="", "Unknown", J609+K609&gt;3, "Large", J609+K609&gt;0.5, "Medium", J609+K609&gt;0, "Small")</f>
        <v>#N/A</v>
      </c>
      <c r="N609" cm="1">
        <f t="array" ref="N609">IF($M609="",INDEX($M$2:$M$2176,MATCH(1,INDEX(($A$2:$A$2176=$A609)*($M$2:$M$2176&lt;&gt;""),0),0)),$M609)</f>
        <v>4</v>
      </c>
      <c r="O609" s="2" t="str">
        <f t="shared" si="284"/>
        <v>Hardy to cold</v>
      </c>
      <c r="P609" s="1" t="s">
        <v>15053</v>
      </c>
      <c r="R609" t="str">
        <f t="shared" si="288"/>
        <v>Medium</v>
      </c>
      <c r="W609"/>
      <c r="AF609" s="1" t="s">
        <v>24037</v>
      </c>
      <c r="AG609" s="1" t="str">
        <f t="shared" si="274"/>
        <v xml:space="preserve">Seed </v>
      </c>
      <c r="AH609" s="2" t="str">
        <f t="shared" si="275"/>
        <v>Best sown as soon as it is ripe in the autumn, by lodging it among the stems of a host plant that is being grown in a pot in the greenhouse[238].</v>
      </c>
      <c r="AI609" s="1" t="s">
        <v>15054</v>
      </c>
      <c r="AK609" s="1" t="s">
        <v>17104</v>
      </c>
      <c r="AL609" s="1" t="str">
        <f t="shared" si="285"/>
        <v>Unscented</v>
      </c>
      <c r="AM609" s="1" t="b">
        <v>0</v>
      </c>
      <c r="AN609" s="1" t="b">
        <v>0</v>
      </c>
      <c r="AO609" s="1" t="b">
        <v>0</v>
      </c>
      <c r="AP609" s="5" t="s">
        <v>28</v>
      </c>
      <c r="AQ609" s="5" t="str">
        <f t="shared" si="276"/>
        <v>Light, Medium, Heavy</v>
      </c>
      <c r="AR609" s="1" t="s">
        <v>10</v>
      </c>
      <c r="AS609" s="1" t="str">
        <f t="shared" si="286"/>
        <v>None, Partial</v>
      </c>
      <c r="AT609" s="1" t="str">
        <f t="shared" si="277"/>
        <v>Partial, Full</v>
      </c>
      <c r="AU609" s="1" t="s">
        <v>29</v>
      </c>
      <c r="AV609" s="1" t="str">
        <f t="shared" si="278"/>
        <v>Moist</v>
      </c>
      <c r="AW609" s="1" t="s">
        <v>12</v>
      </c>
      <c r="AX609" s="1" t="str">
        <f t="shared" si="279"/>
        <v>Acid, Neutral, Alkaline</v>
      </c>
      <c r="AY609" s="1" t="b">
        <v>0</v>
      </c>
      <c r="AZ609" s="1" t="b">
        <v>0</v>
      </c>
      <c r="BA609" s="1" t="b">
        <v>0</v>
      </c>
      <c r="BC609" t="str">
        <f t="shared" si="280"/>
        <v>FALSE</v>
      </c>
      <c r="BE609" t="str">
        <f t="shared" si="281"/>
        <v>FALSE</v>
      </c>
      <c r="BF609" s="1" t="b">
        <v>0</v>
      </c>
      <c r="BG609" s="1" t="b">
        <v>0</v>
      </c>
      <c r="BH609" s="1" t="b">
        <v>0</v>
      </c>
      <c r="BJ609" s="1" t="str">
        <f t="shared" si="282"/>
        <v>FALSE</v>
      </c>
      <c r="BL609" t="str">
        <f t="shared" si="283"/>
        <v>FALSE</v>
      </c>
      <c r="BM609" s="1" t="b">
        <v>0</v>
      </c>
      <c r="BN609" s="1" t="b">
        <v>0</v>
      </c>
      <c r="BO609" s="1">
        <f t="shared" si="287"/>
        <v>3</v>
      </c>
      <c r="BP609" s="1" t="s">
        <v>31</v>
      </c>
      <c r="BQ609" s="1" cm="1">
        <f t="array" ref="BQ609">_xlfn.IFS(BP609="None Known",0, LEN(BP609)&gt;500, 5,LEN(BP609)&gt;400, 4, LEN(BP609)&gt;300, 3, LEN(BP609)&gt;200, 2, LEN(BP609)&gt;1, 1)</f>
        <v>0</v>
      </c>
      <c r="BR609" s="1" t="s">
        <v>15055</v>
      </c>
      <c r="BS609" s="1">
        <v>1</v>
      </c>
      <c r="BT609" s="1" t="s">
        <v>31</v>
      </c>
      <c r="BU609" s="1">
        <v>0</v>
      </c>
      <c r="BV609" s="1" t="s">
        <v>80</v>
      </c>
      <c r="BW609" s="1" t="s">
        <v>31</v>
      </c>
      <c r="BX609" s="1"/>
      <c r="BY609" t="str">
        <f>_xlfn.XLOOKUP($B609,Img_lookup!A:A,Img_lookup!B:B, "Not available")</f>
        <v>b07fc2cc-97aa-47c7-9a21-bfc4b03f1bda</v>
      </c>
      <c r="BZ609" t="str">
        <f>_xlfn.XLOOKUP($B609,Img_lookup!A:A,Img_lookup!C:C, "Not available")</f>
        <v>Cuscuta umbellata</v>
      </c>
      <c r="CA609" t="str">
        <f>_xlfn.XLOOKUP($B609,Img_lookup!A:A,Img_lookup!D:D, "Not available")</f>
        <v>aspidoscelis</v>
      </c>
      <c r="CB609" t="str">
        <f>_xlfn.XLOOKUP($B609,Img_lookup!A:A,Img_lookup!E:E, "https://imgur.com/aT5wafe")</f>
        <v>https://api.openverse.engineering/v1/images/b07fc2cc-97aa-47c7-9a21-bfc4b03f1bda/thumb/</v>
      </c>
    </row>
    <row r="610" spans="1:80" ht="345" x14ac:dyDescent="0.15">
      <c r="A610" s="1" t="s">
        <v>3018</v>
      </c>
      <c r="B610" s="1" t="s">
        <v>3019</v>
      </c>
      <c r="C610" s="1" t="s">
        <v>3020</v>
      </c>
      <c r="D610" s="1" t="s">
        <v>3021</v>
      </c>
      <c r="E610" s="1" t="s">
        <v>3022</v>
      </c>
      <c r="F610" s="1" t="s">
        <v>22</v>
      </c>
      <c r="G610" s="1" t="s">
        <v>22</v>
      </c>
      <c r="H610" s="11" t="str">
        <f t="shared" si="289"/>
        <v>Perennial</v>
      </c>
      <c r="I610" s="1" t="s">
        <v>17108</v>
      </c>
      <c r="J610" s="1">
        <v>3.5</v>
      </c>
      <c r="L610" t="str" cm="1">
        <f t="array" ref="L610">_xlfn.IFS(J610+K610="", "Unknown", J610+K610&gt;3, "Large", J610+K610&gt;0.5, "Medium", J610+K610&gt;0, "Small")</f>
        <v>Large</v>
      </c>
      <c r="M610" s="1">
        <v>10</v>
      </c>
      <c r="N610" cm="1">
        <f t="array" ref="N610">IF($M610="",INDEX($M$2:$M$2176,MATCH(1,INDEX(($A$2:$A$2176=$A610)*($M$2:$M$2176&lt;&gt;""),0),0)),$M610)</f>
        <v>10</v>
      </c>
      <c r="O610" s="2" t="str">
        <f t="shared" si="284"/>
        <v>Grown indoors</v>
      </c>
      <c r="P610" s="1" t="s">
        <v>3023</v>
      </c>
      <c r="Q610" s="1" t="s">
        <v>17111</v>
      </c>
      <c r="R610" t="str">
        <f t="shared" si="288"/>
        <v>Slow</v>
      </c>
      <c r="S610" s="1" t="s">
        <v>24</v>
      </c>
      <c r="T610" s="1" t="str">
        <f>LEFT(S610,FIND("-",S610)-1)</f>
        <v xml:space="preserve">1 </v>
      </c>
      <c r="U610" s="1" t="str">
        <f>RIGHT(S610,FIND("-",S610)-1)</f>
        <v>12</v>
      </c>
      <c r="W610"/>
      <c r="AF610" s="16" t="s">
        <v>24038</v>
      </c>
      <c r="AG610" s="1" t="str">
        <f t="shared" si="274"/>
        <v xml:space="preserve">Seed </v>
      </c>
      <c r="AH610" s="2" t="str">
        <f t="shared" si="275"/>
        <v>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spring[188].</v>
      </c>
      <c r="AI610" s="1" t="s">
        <v>3024</v>
      </c>
      <c r="AJ610" s="1" t="s">
        <v>23824</v>
      </c>
      <c r="AK610" s="1" t="s">
        <v>17105</v>
      </c>
      <c r="AL610" s="1" t="str">
        <f t="shared" si="285"/>
        <v>Unscented</v>
      </c>
      <c r="AM610" s="1" t="b">
        <v>0</v>
      </c>
      <c r="AN610" s="1" t="b">
        <v>0</v>
      </c>
      <c r="AO610" s="1" t="b">
        <v>0</v>
      </c>
      <c r="AP610" s="5" t="s">
        <v>493</v>
      </c>
      <c r="AQ610" s="5" t="str">
        <f t="shared" si="276"/>
        <v>Medium, Heavy</v>
      </c>
      <c r="AR610" s="1" t="s">
        <v>30</v>
      </c>
      <c r="AS610" s="1" t="str">
        <f t="shared" si="286"/>
        <v>None</v>
      </c>
      <c r="AT610" s="1" t="str">
        <f t="shared" si="277"/>
        <v>Full</v>
      </c>
      <c r="AU610" s="1" t="s">
        <v>11</v>
      </c>
      <c r="AV610" s="1" t="str">
        <f t="shared" si="278"/>
        <v>Dry, Moist</v>
      </c>
      <c r="AW610" s="1" t="s">
        <v>12</v>
      </c>
      <c r="AX610" s="1" t="str">
        <f t="shared" si="279"/>
        <v>Acid, Neutral, Alkaline</v>
      </c>
      <c r="AY610" s="1" t="b">
        <v>0</v>
      </c>
      <c r="AZ610" s="1" t="b">
        <v>0</v>
      </c>
      <c r="BA610" s="1" t="b">
        <v>0</v>
      </c>
      <c r="BC610" t="str">
        <f t="shared" si="280"/>
        <v>FALSE</v>
      </c>
      <c r="BE610" t="str">
        <f t="shared" si="281"/>
        <v>FALSE</v>
      </c>
      <c r="BF610" s="1" t="b">
        <v>0</v>
      </c>
      <c r="BG610" s="1" t="b">
        <v>0</v>
      </c>
      <c r="BH610" s="1" t="b">
        <v>0</v>
      </c>
      <c r="BI610" s="1" t="s">
        <v>77</v>
      </c>
      <c r="BJ610" s="1" t="str">
        <f t="shared" si="282"/>
        <v>TRUE</v>
      </c>
      <c r="BK610" s="1" t="s">
        <v>30</v>
      </c>
      <c r="BL610" t="str">
        <f t="shared" si="283"/>
        <v>FALSE</v>
      </c>
      <c r="BM610" s="1" t="b">
        <v>1</v>
      </c>
      <c r="BN610" s="1" t="b">
        <v>0</v>
      </c>
      <c r="BO610" s="1">
        <f t="shared" si="287"/>
        <v>4</v>
      </c>
      <c r="BP610" s="1" t="s">
        <v>31</v>
      </c>
      <c r="BQ610" s="1" cm="1">
        <f t="array" ref="BQ610">_xlfn.IFS(BP610="None Known",0, LEN(BP610)&gt;500, 5,LEN(BP610)&gt;400, 4, LEN(BP610)&gt;300, 3, LEN(BP610)&gt;200, 2, LEN(BP610)&gt;1, 1)</f>
        <v>0</v>
      </c>
      <c r="BR610" s="1" t="s">
        <v>3025</v>
      </c>
      <c r="BS610" s="1">
        <v>1</v>
      </c>
      <c r="BT610" s="1" t="s">
        <v>3026</v>
      </c>
      <c r="BU610" s="1">
        <v>1</v>
      </c>
      <c r="BV610" s="1" t="s">
        <v>3027</v>
      </c>
      <c r="BW610" s="1" t="s">
        <v>3028</v>
      </c>
      <c r="BX610" s="1"/>
      <c r="BY610" t="str">
        <f>_xlfn.XLOOKUP($B610,Img_lookup!A:A,Img_lookup!B:B, "Not available")</f>
        <v>8690265f-315b-4ecc-864e-508822425f91</v>
      </c>
      <c r="BZ610" t="str">
        <f>_xlfn.XLOOKUP($B610,Img_lookup!A:A,Img_lookup!C:C, "Not available")</f>
        <v>Cycas circinalis L. - Descriptions et figures des plantes nouvelles et rares (1847)</v>
      </c>
      <c r="CA610" t="str">
        <f>_xlfn.XLOOKUP($B610,Img_lookup!A:A,Img_lookup!D:D, "Not available")</f>
        <v>Swallowtail Garden Seeds</v>
      </c>
      <c r="CB610" t="str">
        <f>_xlfn.XLOOKUP($B610,Img_lookup!A:A,Img_lookup!E:E, "https://imgur.com/aT5wafe")</f>
        <v>https://api.openverse.engineering/v1/images/8690265f-315b-4ecc-864e-508822425f91/thumb/</v>
      </c>
    </row>
    <row r="611" spans="1:80" ht="409.6" x14ac:dyDescent="0.15">
      <c r="A611" s="1" t="s">
        <v>3018</v>
      </c>
      <c r="B611" s="1" t="s">
        <v>5968</v>
      </c>
      <c r="C611" s="1" t="s">
        <v>5969</v>
      </c>
      <c r="E611" s="1" t="s">
        <v>606</v>
      </c>
      <c r="F611" s="1" t="s">
        <v>62</v>
      </c>
      <c r="G611" s="1" t="s">
        <v>62</v>
      </c>
      <c r="H611" s="11" t="str">
        <f t="shared" si="289"/>
        <v>Perennial</v>
      </c>
      <c r="I611" s="1" t="s">
        <v>17108</v>
      </c>
      <c r="J611" s="1">
        <v>3.5</v>
      </c>
      <c r="K611" s="1">
        <v>3.5</v>
      </c>
      <c r="L611" t="str" cm="1">
        <f t="array" ref="L611">_xlfn.IFS(J611+K611="", "Unknown", J611+K611&gt;3, "Large", J611+K611&gt;0.5, "Medium", J611+K611&gt;0, "Small")</f>
        <v>Large</v>
      </c>
      <c r="M611" s="1">
        <v>9</v>
      </c>
      <c r="N611" cm="1">
        <f t="array" ref="N611">IF($M611="",INDEX($M$2:$M$2176,MATCH(1,INDEX(($A$2:$A$2176=$A611)*($M$2:$M$2176&lt;&gt;""),0),0)),$M611)</f>
        <v>9</v>
      </c>
      <c r="O611" s="2" t="str">
        <f t="shared" si="284"/>
        <v>Grown indoors</v>
      </c>
      <c r="P611" s="1" t="s">
        <v>5970</v>
      </c>
      <c r="Q611" s="1" t="s">
        <v>17111</v>
      </c>
      <c r="R611" t="str">
        <f t="shared" si="288"/>
        <v>Slow</v>
      </c>
      <c r="S611" s="1" t="s">
        <v>24</v>
      </c>
      <c r="T611" s="1" t="str">
        <f>LEFT(S611,FIND("-",S611)-1)</f>
        <v xml:space="preserve">1 </v>
      </c>
      <c r="U611" s="1" t="str">
        <f>RIGHT(S611,FIND("-",S611)-1)</f>
        <v>12</v>
      </c>
      <c r="V611" s="1" t="s">
        <v>1006</v>
      </c>
      <c r="W611" s="6" t="str">
        <f t="shared" ref="W611:W619" si="298">IF(ISNUMBER(SEARCH("-",V611)),TRIM(LEFT(V611,FIND("-",V611)-1)),V611)</f>
        <v>5</v>
      </c>
      <c r="X611" t="str">
        <f>IF(W611="1", "January", IF(W611="2", "February", IF(W611="3", "March", IF(W611="4", "April", IF(W611="5", "May", IF(W611="6", "June", IF(W611="7", "July", IF(W611="8", "August", IF(W611="9", "September", IF(W611="10", "October", IF(W611="11", "November", IF(W611="12", "December", "Other"))))))))))))</f>
        <v>May</v>
      </c>
      <c r="Y611" s="2" t="str">
        <f>IF(ISNUMBER(SEARCH("-",V611)),TRIM(RIGHT(V611,LEN(V611)-SEARCH("-",V611))),V611)</f>
        <v>7</v>
      </c>
      <c r="Z611" s="2" t="str">
        <f>IF(Y611="1", "January", IF(Y611="2", "February", IF(Y611="3", "March", IF(Y611="4", "April", IF(Y611="5", "May", IF(Y611="6", "June", IF(Y611="7", "July", IF(Y611="8", "August", IF(Y611="9", "September", IF(Y611="10", "October", IF(Y611="11", "November", IF(Y611="12", "December", "Other"))))))))))))</f>
        <v>July</v>
      </c>
      <c r="AA611" s="1" t="s">
        <v>907</v>
      </c>
      <c r="AB611" s="1" t="str">
        <f>IF(ISNUMBER(SEARCH("-",AA611)),TRIM(LEFT(AA611,FIND("-",AA611)-1)),AA611)</f>
        <v>10</v>
      </c>
      <c r="AC611" s="1" t="str">
        <f>IF(AB611="1", "January", IF(AB611="2", "February", IF(AB611="3", "March", IF(AB611="4", "April", IF(AB611="5", "May", IF(AB611="6", "June", IF(AB611="7", "July", IF(AB611="8", "August", IF(AB611="9", "September", IF(AB611="10", "October", IF(AB611="11", "November", IF(AB611="12", "December", "Other"))))))))))))</f>
        <v>October</v>
      </c>
      <c r="AD611" s="1" t="str">
        <f>IF(ISNUMBER(SEARCH("-",AA611)),TRIM(RIGHT(AA611,LEN(AA611)-SEARCH("-",AA611))),AA611)</f>
        <v>11</v>
      </c>
      <c r="AE611" s="1" t="str">
        <f>IF(AD611="1", "January", IF(AD611="2", "February", IF(AD611="3", "March", IF(AD611="4", "April", IF(AD611="5", "May", IF(AD611="6", "June", IF(AD611="7", "July", IF(AD611="8", "August", IF(AD611="9", "September", IF(AD611="10", "October", IF(AD611="11", "November", IF(AD611="12", "December", "Other"))))))))))))</f>
        <v>November</v>
      </c>
      <c r="AF611" s="16" t="s">
        <v>24039</v>
      </c>
      <c r="AG611" s="1" t="str">
        <f t="shared" si="274"/>
        <v xml:space="preserve">Seed </v>
      </c>
      <c r="AH611" s="2" t="str">
        <f t="shared" si="275"/>
        <v>Best sown in a greenhouse as soon as it is ripe, 2cm deep in individual pots which are then sealed in plastic bags to keep them moist until germination takes place. Germinates in 1 - 3 months at 25�c[164]. Pre-soak stored seed for 24 hours in warm water then treat as above.
Division of suckers in the spring.</v>
      </c>
      <c r="AI611" s="1" t="s">
        <v>5971</v>
      </c>
      <c r="AJ611" s="1" t="s">
        <v>23824</v>
      </c>
      <c r="AK611" s="1" t="s">
        <v>17105</v>
      </c>
      <c r="AL611" s="1" t="str">
        <f t="shared" si="285"/>
        <v>Unscented</v>
      </c>
      <c r="AM611" s="1" t="b">
        <v>0</v>
      </c>
      <c r="AN611" s="1" t="b">
        <v>0</v>
      </c>
      <c r="AO611" s="1" t="b">
        <v>0</v>
      </c>
      <c r="AP611" s="5" t="s">
        <v>54</v>
      </c>
      <c r="AQ611" s="5" t="str">
        <f t="shared" si="276"/>
        <v>Light, Medium</v>
      </c>
      <c r="AR611" s="1" t="s">
        <v>10</v>
      </c>
      <c r="AS611" s="1" t="str">
        <f t="shared" si="286"/>
        <v>None, Partial</v>
      </c>
      <c r="AT611" s="1" t="str">
        <f t="shared" si="277"/>
        <v>Partial, Full</v>
      </c>
      <c r="AU611" s="1" t="s">
        <v>11</v>
      </c>
      <c r="AV611" s="1" t="str">
        <f t="shared" si="278"/>
        <v>Dry, Moist</v>
      </c>
      <c r="AW611" s="1" t="s">
        <v>12</v>
      </c>
      <c r="AX611" s="1" t="str">
        <f t="shared" si="279"/>
        <v>Acid, Neutral, Alkaline</v>
      </c>
      <c r="AY611" s="1" t="b">
        <v>0</v>
      </c>
      <c r="AZ611" s="1" t="b">
        <v>0</v>
      </c>
      <c r="BA611" s="1" t="b">
        <v>0</v>
      </c>
      <c r="BC611" t="str">
        <f t="shared" si="280"/>
        <v>FALSE</v>
      </c>
      <c r="BE611" t="str">
        <f t="shared" si="281"/>
        <v>FALSE</v>
      </c>
      <c r="BF611" s="1" t="b">
        <v>0</v>
      </c>
      <c r="BG611" s="1" t="b">
        <v>0</v>
      </c>
      <c r="BH611" s="1" t="b">
        <v>0</v>
      </c>
      <c r="BI611" s="1" t="s">
        <v>77</v>
      </c>
      <c r="BJ611" s="1" t="str">
        <f t="shared" si="282"/>
        <v>TRUE</v>
      </c>
      <c r="BK611" s="1" t="s">
        <v>30</v>
      </c>
      <c r="BL611" t="str">
        <f t="shared" si="283"/>
        <v>FALSE</v>
      </c>
      <c r="BM611" s="1" t="b">
        <v>1</v>
      </c>
      <c r="BN611" s="1" t="b">
        <v>0</v>
      </c>
      <c r="BO611" s="1">
        <f t="shared" si="287"/>
        <v>5</v>
      </c>
      <c r="BP611" s="1" t="s">
        <v>31</v>
      </c>
      <c r="BQ611" s="1" cm="1">
        <f t="array" ref="BQ611">_xlfn.IFS(BP611="None Known",0, LEN(BP611)&gt;500, 5,LEN(BP611)&gt;400, 4, LEN(BP611)&gt;300, 3, LEN(BP611)&gt;200, 2, LEN(BP611)&gt;1, 1)</f>
        <v>0</v>
      </c>
      <c r="BR611" s="16" t="s">
        <v>24879</v>
      </c>
      <c r="BS611" s="1">
        <v>1</v>
      </c>
      <c r="BT611" s="1" t="s">
        <v>5972</v>
      </c>
      <c r="BU611" s="1">
        <v>2</v>
      </c>
      <c r="BV611" s="1" t="s">
        <v>5973</v>
      </c>
      <c r="BW611" s="1" t="s">
        <v>3028</v>
      </c>
      <c r="BX611" s="1"/>
      <c r="BY611" t="str">
        <f>_xlfn.XLOOKUP($B611,Img_lookup!A:A,Img_lookup!B:B, "Not available")</f>
        <v>72999c3c-2585-45ab-baa0-df8bc06bdd47</v>
      </c>
      <c r="BZ611" t="str">
        <f>_xlfn.XLOOKUP($B611,Img_lookup!A:A,Img_lookup!C:C, "Not available")</f>
        <v>Sago palm. Cycas revoluta Thunb. Curtis's botanical magazine s.2 v.4 (1830)</v>
      </c>
      <c r="CA611" t="str">
        <f>_xlfn.XLOOKUP($B611,Img_lookup!A:A,Img_lookup!D:D, "Not available")</f>
        <v>Swallowtail Garden Seeds</v>
      </c>
      <c r="CB611" t="str">
        <f>_xlfn.XLOOKUP($B611,Img_lookup!A:A,Img_lookup!E:E, "https://imgur.com/aT5wafe")</f>
        <v>https://api.openverse.engineering/v1/images/72999c3c-2585-45ab-baa0-df8bc06bdd47/thumb/</v>
      </c>
    </row>
    <row r="612" spans="1:80" ht="409.6" x14ac:dyDescent="0.15">
      <c r="A612" s="1" t="s">
        <v>58</v>
      </c>
      <c r="B612" s="1" t="s">
        <v>7884</v>
      </c>
      <c r="C612" s="1" t="s">
        <v>7885</v>
      </c>
      <c r="D612" s="1" t="s">
        <v>7886</v>
      </c>
      <c r="E612" s="1" t="s">
        <v>7887</v>
      </c>
      <c r="F612" s="1" t="s">
        <v>62</v>
      </c>
      <c r="G612" s="1" t="s">
        <v>62</v>
      </c>
      <c r="H612" s="11" t="str">
        <f t="shared" si="289"/>
        <v>Perennial</v>
      </c>
      <c r="I612" s="1" t="s">
        <v>17107</v>
      </c>
      <c r="J612" s="1">
        <v>7.5</v>
      </c>
      <c r="K612" s="1">
        <v>7</v>
      </c>
      <c r="L612" t="str" cm="1">
        <f t="array" ref="L612">_xlfn.IFS(J612+K612="", "Unknown", J612+K612&gt;3, "Large", J612+K612&gt;0.5, "Medium", J612+K612&gt;0, "Small")</f>
        <v>Large</v>
      </c>
      <c r="M612" s="1">
        <v>4</v>
      </c>
      <c r="N612" cm="1">
        <f t="array" ref="N612">IF($M612="",INDEX($M$2:$M$2176,MATCH(1,INDEX(($A$2:$A$2176=$A612)*($M$2:$M$2176&lt;&gt;""),0),0)),$M612)</f>
        <v>4</v>
      </c>
      <c r="O612" s="2" t="str">
        <f t="shared" si="284"/>
        <v>Hardy to cold</v>
      </c>
      <c r="P612" s="1" t="s">
        <v>7888</v>
      </c>
      <c r="Q612" s="1" t="s">
        <v>17110</v>
      </c>
      <c r="R612" t="str">
        <f t="shared" si="288"/>
        <v>Medium</v>
      </c>
      <c r="T612" s="1"/>
      <c r="U612" s="1"/>
      <c r="V612" s="1">
        <v>5</v>
      </c>
      <c r="W612" s="6">
        <f t="shared" si="298"/>
        <v>5</v>
      </c>
      <c r="X612" t="str">
        <f>IF(W612=1, "January", IF(W612=2, "February", IF(W612=3, "March", IF(W612=4, "April", IF(W612=5, "May", IF(W612=6, "June", IF(W612=7, "July", IF(W612=8, "August", IF(W612=9, "September", IF(W612=10, "October", IF(W612=11, "November", IF(W612=12, "December", "Other"))))))))))))</f>
        <v>May</v>
      </c>
      <c r="Y612" s="1"/>
      <c r="Z612" s="1"/>
      <c r="AA612" s="1">
        <v>11</v>
      </c>
      <c r="AB612" s="1">
        <f>IF(ISNUMBER(SEARCH("-",AA612)),TRIM(LEFT(AA612,FIND("-",AA612)-1)),AA612)</f>
        <v>11</v>
      </c>
      <c r="AC612" s="1" t="str">
        <f>IF(AB612=1, "January", IF(AB612=2, "February", IF(AB612=3, "March", IF(AB612=4, "April", IF(AB612=5, "May", IF(AB612=6, "June", IF(AB612=7, "July", IF(AB612=8, "August", IF(AB612=9, "September", IF(AB612=10, "October", IF(AB612=11, "November", IF(AB612=12, "December", "Other"))))))))))))</f>
        <v>November</v>
      </c>
      <c r="AD612" s="1"/>
      <c r="AE612" s="1"/>
      <c r="AF612" s="16" t="s">
        <v>25075</v>
      </c>
      <c r="AG612" s="1" t="str">
        <f t="shared" si="274"/>
        <v xml:space="preserve">Seed </v>
      </c>
      <c r="AH612" s="2" t="str">
        <f t="shared" si="275"/>
        <v>Probably best sown in a cold frame as soon as it is ripe[K], it can also be sown in February[78]. It requires stratification[98], pre-chill the seed for 18 weeks if it is fresh, whilst old seed will require 2 weeks of warm stratification first and then 18 weeks cold treatment[164]. When they are large enough to handle, prick the seedlings out into individual pots and grow them on in the cold frame for at least their first winter. Plant them out into their permanent positions in late spring or early summer, after the last expected frosts.
Cuttings of mature wood, November in a cold frame[3, 37].
Layering in spring. Takes 1 year[78].
Suckers, removed in spring[200].</v>
      </c>
      <c r="AI612" s="1" t="s">
        <v>7889</v>
      </c>
      <c r="AJ612" s="1" t="s">
        <v>53</v>
      </c>
      <c r="AK612" s="1" t="s">
        <v>17104</v>
      </c>
      <c r="AL612" s="1" t="str">
        <f t="shared" si="285"/>
        <v>Unscented</v>
      </c>
      <c r="AM612" s="1" t="b">
        <v>0</v>
      </c>
      <c r="AN612" s="1" t="b">
        <v>1</v>
      </c>
      <c r="AO612" s="1" t="b">
        <v>0</v>
      </c>
      <c r="AP612" s="5" t="s">
        <v>28</v>
      </c>
      <c r="AQ612" s="5" t="str">
        <f t="shared" si="276"/>
        <v>Light, Medium, Heavy</v>
      </c>
      <c r="AR612" s="1" t="s">
        <v>274</v>
      </c>
      <c r="AS612" s="1" t="str">
        <f t="shared" si="286"/>
        <v>None, Partial, Full</v>
      </c>
      <c r="AT612" s="1" t="str">
        <f t="shared" si="277"/>
        <v>None, Partial, Full</v>
      </c>
      <c r="AU612" s="1" t="s">
        <v>29</v>
      </c>
      <c r="AV612" s="1" t="str">
        <f t="shared" si="278"/>
        <v>Moist</v>
      </c>
      <c r="AW612" s="1" t="s">
        <v>12</v>
      </c>
      <c r="AX612" s="1" t="str">
        <f t="shared" si="279"/>
        <v>Acid, Neutral, Alkaline</v>
      </c>
      <c r="AY612" s="1" t="b">
        <v>0</v>
      </c>
      <c r="AZ612" s="1" t="b">
        <v>0</v>
      </c>
      <c r="BA612" s="1" t="b">
        <v>0</v>
      </c>
      <c r="BC612" t="str">
        <f t="shared" si="280"/>
        <v>FALSE</v>
      </c>
      <c r="BE612" t="str">
        <f t="shared" si="281"/>
        <v>FALSE</v>
      </c>
      <c r="BF612" s="1" t="b">
        <v>0</v>
      </c>
      <c r="BG612" s="1" t="b">
        <v>0</v>
      </c>
      <c r="BH612" s="1" t="b">
        <v>0</v>
      </c>
      <c r="BI612" s="1" t="s">
        <v>30</v>
      </c>
      <c r="BJ612" s="1" t="str">
        <f t="shared" si="282"/>
        <v>FALSE</v>
      </c>
      <c r="BL612" t="str">
        <f t="shared" si="283"/>
        <v>FALSE</v>
      </c>
      <c r="BM612" s="1" t="b">
        <v>0</v>
      </c>
      <c r="BN612" s="1" t="b">
        <v>0</v>
      </c>
      <c r="BO612" s="1">
        <f t="shared" si="287"/>
        <v>13</v>
      </c>
      <c r="BP612" s="1" t="s">
        <v>7890</v>
      </c>
      <c r="BQ612" s="1" cm="1">
        <f t="array" ref="BQ612">_xlfn.IFS(BP612="None Known",0, LEN(BP612)&gt;500, 5,LEN(BP612)&gt;400, 4, LEN(BP612)&gt;300, 3, LEN(BP612)&gt;200, 2, LEN(BP612)&gt;1, 1)</f>
        <v>2</v>
      </c>
      <c r="BR612" s="1" t="s">
        <v>7891</v>
      </c>
      <c r="BS612" s="1">
        <v>3</v>
      </c>
      <c r="BT612" s="1" t="s">
        <v>7892</v>
      </c>
      <c r="BU612" s="1">
        <v>2</v>
      </c>
      <c r="BV612" s="1" t="s">
        <v>7893</v>
      </c>
      <c r="BW612" s="1" t="s">
        <v>7894</v>
      </c>
      <c r="BX612" s="1"/>
      <c r="BY612" t="str">
        <f>_xlfn.XLOOKUP($B612,Img_lookup!A:A,Img_lookup!B:B, "Not available")</f>
        <v>3df89227-9fa8-4526-84cf-afe1294ea01a</v>
      </c>
      <c r="BZ612" t="str">
        <f>_xlfn.XLOOKUP($B612,Img_lookup!A:A,Img_lookup!C:C, "Not available")</f>
        <v>Quince. Cydonia oblonga. Flora and Thalia; or, Gems of flowers and poetry- being an alphabetical arrangement of flowers, with appropriate poetical illustrations, embellished with coloured plates (1836)</v>
      </c>
      <c r="CA612" t="str">
        <f>_xlfn.XLOOKUP($B612,Img_lookup!A:A,Img_lookup!D:D, "Not available")</f>
        <v>Swallowtail Garden Seeds</v>
      </c>
      <c r="CB612" t="str">
        <f>_xlfn.XLOOKUP($B612,Img_lookup!A:A,Img_lookup!E:E, "https://imgur.com/aT5wafe")</f>
        <v>https://api.openverse.engineering/v1/images/3df89227-9fa8-4526-84cf-afe1294ea01a/thumb/</v>
      </c>
    </row>
    <row r="613" spans="1:80" ht="409.6" x14ac:dyDescent="0.15">
      <c r="A613" s="1" t="s">
        <v>1884</v>
      </c>
      <c r="B613" s="1" t="s">
        <v>14042</v>
      </c>
      <c r="C613" s="1" t="s">
        <v>14043</v>
      </c>
      <c r="D613" s="1" t="s">
        <v>14044</v>
      </c>
      <c r="E613" s="1" t="s">
        <v>320</v>
      </c>
      <c r="F613" s="1" t="s">
        <v>6</v>
      </c>
      <c r="G613" s="1" t="s">
        <v>6</v>
      </c>
      <c r="H613" s="11" t="str">
        <f t="shared" si="289"/>
        <v>Perennial</v>
      </c>
      <c r="J613" s="1">
        <v>0.10000000100000001</v>
      </c>
      <c r="K613" s="1">
        <v>0.40000000600000002</v>
      </c>
      <c r="L613" t="str" cm="1">
        <f t="array" ref="L613">_xlfn.IFS(J613+K613="", "Unknown", J613+K613&gt;3, "Large", J613+K613&gt;0.5, "Medium", J613+K613&gt;0, "Small")</f>
        <v>Medium</v>
      </c>
      <c r="M613" s="1">
        <v>3</v>
      </c>
      <c r="N613" cm="1">
        <f t="array" ref="N613">IF($M613="",INDEX($M$2:$M$2176,MATCH(1,INDEX(($A$2:$A$2176=$A613)*($M$2:$M$2176&lt;&gt;""),0),0)),$M613)</f>
        <v>3</v>
      </c>
      <c r="O613" s="2" t="str">
        <f t="shared" si="284"/>
        <v>Hardy to cold</v>
      </c>
      <c r="P613" s="1" t="s">
        <v>14045</v>
      </c>
      <c r="R613" t="str">
        <f t="shared" si="288"/>
        <v>Medium</v>
      </c>
      <c r="T613" s="1"/>
      <c r="U613" s="1"/>
      <c r="V613" s="1" t="s">
        <v>470</v>
      </c>
      <c r="W613" s="6" t="str">
        <f t="shared" si="298"/>
        <v>5</v>
      </c>
      <c r="X613" t="str">
        <f t="shared" ref="X613:X619" si="299">IF(W613="1", "January", IF(W613="2", "February", IF(W613="3", "March", IF(W613="4", "April", IF(W613="5", "May", IF(W613="6", "June", IF(W613="7", "July", IF(W613="8", "August", IF(W613="9", "September", IF(W613="10", "October", IF(W613="11", "November", IF(W613="12", "December", "Other"))))))))))))</f>
        <v>May</v>
      </c>
      <c r="Y613" s="2" t="str">
        <f t="shared" ref="Y613:Y619" si="300">IF(ISNUMBER(SEARCH("-",V613)),TRIM(RIGHT(V613,LEN(V613)-SEARCH("-",V613))),V613)</f>
        <v>9</v>
      </c>
      <c r="Z613" s="2" t="str">
        <f t="shared" ref="Z613:Z619" si="301">IF(Y613="1", "January", IF(Y613="2", "February", IF(Y613="3", "March", IF(Y613="4", "April", IF(Y613="5", "May", IF(Y613="6", "June", IF(Y613="7", "July", IF(Y613="8", "August", IF(Y613="9", "September", IF(Y613="10", "October", IF(Y613="11", "November", IF(Y613="12", "December", "Other"))))))))))))</f>
        <v>September</v>
      </c>
      <c r="AA613" s="1" t="s">
        <v>177</v>
      </c>
      <c r="AB613" s="1" t="str">
        <f>IF(ISNUMBER(SEARCH("-",AA613)),TRIM(LEFT(AA613,FIND("-",AA613)-1)),AA613)</f>
        <v>7</v>
      </c>
      <c r="AC613" s="1" t="str">
        <f>IF(AB613="1", "January", IF(AB613="2", "February", IF(AB613="3", "March", IF(AB613="4", "April", IF(AB613="5", "May", IF(AB613="6", "June", IF(AB613="7", "July", IF(AB613="8", "August", IF(AB613="9", "September", IF(AB613="10", "October", IF(AB613="11", "November", IF(AB613="12", "December", "Other"))))))))))))</f>
        <v>July</v>
      </c>
      <c r="AD613" s="1" t="str">
        <f>IF(ISNUMBER(SEARCH("-",AA613)),TRIM(RIGHT(AA613,LEN(AA613)-SEARCH("-",AA613))),AA613)</f>
        <v>10</v>
      </c>
      <c r="AE613" s="1" t="str">
        <f>IF(AD613="1", "January", IF(AD613="2", "February", IF(AD613="3", "March", IF(AD613="4", "April", IF(AD613="5", "May", IF(AD613="6", "June", IF(AD613="7", "July", IF(AD613="8", "August", IF(AD613="9", "September", IF(AD613="10", "October", IF(AD613="11", "November", IF(AD613="12", "December", "Other"))))))))))))</f>
        <v>October</v>
      </c>
      <c r="AF613" s="16" t="s">
        <v>24409</v>
      </c>
      <c r="AG613" s="1" t="str">
        <f t="shared" si="274"/>
        <v xml:space="preserve">Seed </v>
      </c>
      <c r="AH613" s="2" t="str">
        <f t="shared" si="275"/>
        <v>Surface sow March to June in a cold frame and do not exclude light. The seed usually germinates in 2 - 4 weeks at 18�c[164]. When they are large enough to handle, prick the seedlings out into individual pots and plant them out into their permanent positions in the summer.
Division in late spring. Very easy, larger clumps can be replanted direct into their permanent positions, though it is best to pot up smaller clumps and grow them on in a cold frame until they are rooting well. Plant them out in the spring.</v>
      </c>
      <c r="AI613" s="1" t="s">
        <v>14046</v>
      </c>
      <c r="AJ613" s="1" t="s">
        <v>23807</v>
      </c>
      <c r="AK613" s="1" t="s">
        <v>17104</v>
      </c>
      <c r="AL613" s="1" t="str">
        <f t="shared" si="285"/>
        <v>Unscented</v>
      </c>
      <c r="AM613" s="1" t="b">
        <v>0</v>
      </c>
      <c r="AN613" s="1" t="b">
        <v>1</v>
      </c>
      <c r="AO613" s="1" t="b">
        <v>0</v>
      </c>
      <c r="AP613" s="5" t="s">
        <v>28</v>
      </c>
      <c r="AQ613" s="5" t="str">
        <f t="shared" si="276"/>
        <v>Light, Medium, Heavy</v>
      </c>
      <c r="AR613" s="1" t="s">
        <v>120</v>
      </c>
      <c r="AS613" s="1" t="str">
        <f t="shared" si="286"/>
        <v>Partial</v>
      </c>
      <c r="AT613" s="1" t="str">
        <f t="shared" si="277"/>
        <v>Partial</v>
      </c>
      <c r="AU613" s="1" t="s">
        <v>11</v>
      </c>
      <c r="AV613" s="1" t="str">
        <f t="shared" si="278"/>
        <v>Dry, Moist</v>
      </c>
      <c r="AW613" s="1" t="s">
        <v>12</v>
      </c>
      <c r="AX613" s="1" t="str">
        <f t="shared" si="279"/>
        <v>Acid, Neutral, Alkaline</v>
      </c>
      <c r="AY613" s="1" t="b">
        <v>0</v>
      </c>
      <c r="AZ613" s="1" t="b">
        <v>0</v>
      </c>
      <c r="BA613" s="1" t="b">
        <v>0</v>
      </c>
      <c r="BC613" t="str">
        <f t="shared" si="280"/>
        <v>FALSE</v>
      </c>
      <c r="BE613" t="str">
        <f t="shared" si="281"/>
        <v>FALSE</v>
      </c>
      <c r="BF613" s="1" t="b">
        <v>0</v>
      </c>
      <c r="BG613" s="1" t="b">
        <v>0</v>
      </c>
      <c r="BH613" s="1" t="b">
        <v>0</v>
      </c>
      <c r="BI613" s="1" t="s">
        <v>30</v>
      </c>
      <c r="BJ613" s="1" t="str">
        <f t="shared" si="282"/>
        <v>FALSE</v>
      </c>
      <c r="BK613" s="1" t="s">
        <v>77</v>
      </c>
      <c r="BL613" t="str">
        <f t="shared" si="283"/>
        <v>TRUE</v>
      </c>
      <c r="BM613" s="1" t="b">
        <v>0</v>
      </c>
      <c r="BN613" s="1" t="b">
        <v>0</v>
      </c>
      <c r="BO613" s="1">
        <f t="shared" si="287"/>
        <v>8</v>
      </c>
      <c r="BP613" s="1" t="s">
        <v>14047</v>
      </c>
      <c r="BQ613" s="1" cm="1">
        <f t="array" ref="BQ613">_xlfn.IFS(BP613="None Known",0, LEN(BP613)&gt;500, 5,LEN(BP613)&gt;400, 4, LEN(BP613)&gt;300, 3, LEN(BP613)&gt;200, 2, LEN(BP613)&gt;1, 1)</f>
        <v>1</v>
      </c>
      <c r="BR613" s="1" t="s">
        <v>14048</v>
      </c>
      <c r="BS613" s="1">
        <v>2</v>
      </c>
      <c r="BT613" s="1" t="s">
        <v>14049</v>
      </c>
      <c r="BU613" s="1">
        <v>1</v>
      </c>
      <c r="BV613" s="1" t="s">
        <v>3617</v>
      </c>
      <c r="BW613" s="1" t="s">
        <v>14050</v>
      </c>
      <c r="BX613" s="1"/>
      <c r="BY613" t="str">
        <f>_xlfn.XLOOKUP($B613,Img_lookup!A:A,Img_lookup!B:B, "Not available")</f>
        <v>a9f6f291-ea7d-4a5b-bac1-8d7386748775</v>
      </c>
      <c r="BZ613" t="str">
        <f>_xlfn.XLOOKUP($B613,Img_lookup!A:A,Img_lookup!C:C, "Not available")</f>
        <v>Ivy-Leaved Toadflax (Cymbalaria muralis) (3)</v>
      </c>
      <c r="CA613" t="str">
        <f>_xlfn.XLOOKUP($B613,Img_lookup!A:A,Img_lookup!D:D, "Not available")</f>
        <v>Phil Sellens</v>
      </c>
      <c r="CB613" t="str">
        <f>_xlfn.XLOOKUP($B613,Img_lookup!A:A,Img_lookup!E:E, "https://imgur.com/aT5wafe")</f>
        <v>https://api.openverse.engineering/v1/images/a9f6f291-ea7d-4a5b-bac1-8d7386748775/thumb/</v>
      </c>
    </row>
    <row r="614" spans="1:80" ht="358" x14ac:dyDescent="0.15">
      <c r="A614" s="1" t="s">
        <v>2</v>
      </c>
      <c r="B614" s="1" t="s">
        <v>413</v>
      </c>
      <c r="C614" s="1" t="s">
        <v>414</v>
      </c>
      <c r="D614" s="1" t="s">
        <v>415</v>
      </c>
      <c r="E614" s="1" t="s">
        <v>416</v>
      </c>
      <c r="F614" s="1" t="s">
        <v>156</v>
      </c>
      <c r="G614" s="1" t="s">
        <v>156</v>
      </c>
      <c r="H614" s="11" t="str">
        <f t="shared" si="289"/>
        <v>Perennial</v>
      </c>
      <c r="J614" s="1">
        <v>0.60000002399999997</v>
      </c>
      <c r="L614" t="str" cm="1">
        <f t="array" ref="L614">_xlfn.IFS(J614+K614="", "Unknown", J614+K614&gt;3, "Large", J614+K614&gt;0.5, "Medium", J614+K614&gt;0, "Small")</f>
        <v>Medium</v>
      </c>
      <c r="N614" cm="1">
        <f t="array" ref="N614">IF($M614="",INDEX($M$2:$M$2176,MATCH(1,INDEX(($A$2:$A$2176=$A614)*($M$2:$M$2176&lt;&gt;""),0),0)),$M614)</f>
        <v>9</v>
      </c>
      <c r="O614" s="2" t="str">
        <f t="shared" si="284"/>
        <v>Grown indoors</v>
      </c>
      <c r="P614" s="1" t="s">
        <v>417</v>
      </c>
      <c r="R614" t="str">
        <f t="shared" si="288"/>
        <v>Medium</v>
      </c>
      <c r="T614" s="1"/>
      <c r="U614" s="1"/>
      <c r="V614" s="1" t="s">
        <v>96</v>
      </c>
      <c r="W614" s="6" t="str">
        <f t="shared" si="298"/>
        <v>5</v>
      </c>
      <c r="X614" t="str">
        <f t="shared" si="299"/>
        <v>May</v>
      </c>
      <c r="Y614" s="2" t="str">
        <f t="shared" si="300"/>
        <v>6</v>
      </c>
      <c r="Z614" s="2" t="str">
        <f t="shared" si="301"/>
        <v>June</v>
      </c>
      <c r="AF614" s="16" t="s">
        <v>24410</v>
      </c>
      <c r="AG614" s="1" t="str">
        <f t="shared" si="274"/>
        <v xml:space="preserve">Seed </v>
      </c>
      <c r="AH614" s="2" t="str">
        <f t="shared" si="275"/>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I614" s="1" t="s">
        <v>418</v>
      </c>
      <c r="AJ614" s="1" t="s">
        <v>53</v>
      </c>
      <c r="AK614" s="1" t="s">
        <v>17104</v>
      </c>
      <c r="AL614" s="1" t="str">
        <f t="shared" si="285"/>
        <v>Unscented</v>
      </c>
      <c r="AM614" s="1" t="b">
        <v>0</v>
      </c>
      <c r="AN614" s="1" t="b">
        <v>0</v>
      </c>
      <c r="AO614" s="1" t="b">
        <v>0</v>
      </c>
      <c r="AP614" s="5" t="s">
        <v>28</v>
      </c>
      <c r="AQ614" s="5" t="str">
        <f t="shared" si="276"/>
        <v>Light, Medium, Heavy</v>
      </c>
      <c r="AR614" s="1" t="s">
        <v>10</v>
      </c>
      <c r="AS614" s="1" t="str">
        <f t="shared" si="286"/>
        <v>None, Partial</v>
      </c>
      <c r="AT614" s="1" t="str">
        <f t="shared" si="277"/>
        <v>Partial, Full</v>
      </c>
      <c r="AU614" s="1" t="s">
        <v>29</v>
      </c>
      <c r="AV614" s="1" t="str">
        <f t="shared" si="278"/>
        <v>Moist</v>
      </c>
      <c r="AW614" s="1" t="s">
        <v>12</v>
      </c>
      <c r="AX614" s="1" t="str">
        <f t="shared" si="279"/>
        <v>Acid, Neutral, Alkaline</v>
      </c>
      <c r="AY614" s="1" t="b">
        <v>0</v>
      </c>
      <c r="AZ614" s="1" t="b">
        <v>0</v>
      </c>
      <c r="BA614" s="1" t="b">
        <v>0</v>
      </c>
      <c r="BC614" t="str">
        <f t="shared" si="280"/>
        <v>FALSE</v>
      </c>
      <c r="BE614" t="str">
        <f t="shared" si="281"/>
        <v>FALSE</v>
      </c>
      <c r="BF614" s="1" t="b">
        <v>0</v>
      </c>
      <c r="BG614" s="1" t="b">
        <v>0</v>
      </c>
      <c r="BH614" s="1" t="b">
        <v>0</v>
      </c>
      <c r="BJ614" s="1" t="str">
        <f t="shared" si="282"/>
        <v>FALSE</v>
      </c>
      <c r="BL614" t="str">
        <f t="shared" si="283"/>
        <v>FALSE</v>
      </c>
      <c r="BM614" s="1" t="b">
        <v>0</v>
      </c>
      <c r="BN614" s="1" t="b">
        <v>0</v>
      </c>
      <c r="BO614" s="1">
        <f t="shared" si="287"/>
        <v>5</v>
      </c>
      <c r="BP614" s="1" t="s">
        <v>31</v>
      </c>
      <c r="BQ614" s="1" cm="1">
        <f t="array" ref="BQ614">_xlfn.IFS(BP614="None Known",0, LEN(BP614)&gt;500, 5,LEN(BP614)&gt;400, 4, LEN(BP614)&gt;300, 3, LEN(BP614)&gt;200, 2, LEN(BP614)&gt;1, 1)</f>
        <v>0</v>
      </c>
      <c r="BR614" s="1" t="s">
        <v>419</v>
      </c>
      <c r="BS614" s="1">
        <v>1</v>
      </c>
      <c r="BT614" s="1" t="s">
        <v>420</v>
      </c>
      <c r="BU614" s="1">
        <v>2</v>
      </c>
      <c r="BV614" s="1" t="s">
        <v>34</v>
      </c>
      <c r="BW614" s="1" t="s">
        <v>421</v>
      </c>
      <c r="BX614" s="1"/>
      <c r="BY614" t="str">
        <f>_xlfn.XLOOKUP($B614,Img_lookup!A:A,Img_lookup!B:B, "Not available")</f>
        <v>442fa1f8-500e-47a1-a013-b7c6851f9494</v>
      </c>
      <c r="BZ614" t="str">
        <f>_xlfn.XLOOKUP($B614,Img_lookup!A:A,Img_lookup!C:C, "Not available")</f>
        <v>Cynanchum atratum Bunge</v>
      </c>
      <c r="CA614" t="str">
        <f>_xlfn.XLOOKUP($B614,Img_lookup!A:A,Img_lookup!D:D, "Not available")</f>
        <v>C. Y. Chiao</v>
      </c>
      <c r="CB614" t="str">
        <f>_xlfn.XLOOKUP($B614,Img_lookup!A:A,Img_lookup!E:E, "https://imgur.com/aT5wafe")</f>
        <v>https://api.openverse.engineering/v1/images/442fa1f8-500e-47a1-a013-b7c6851f9494/thumb/</v>
      </c>
    </row>
    <row r="615" spans="1:80" ht="358" x14ac:dyDescent="0.15">
      <c r="A615" s="1" t="s">
        <v>2</v>
      </c>
      <c r="B615" s="1" t="s">
        <v>13712</v>
      </c>
      <c r="E615" s="1" t="s">
        <v>606</v>
      </c>
      <c r="F615" s="1" t="s">
        <v>156</v>
      </c>
      <c r="G615" s="1" t="s">
        <v>156</v>
      </c>
      <c r="H615" s="11" t="str">
        <f t="shared" si="289"/>
        <v>Perennial</v>
      </c>
      <c r="L615" t="e" cm="1">
        <f t="array" ref="L615">_xlfn.IFS(J615+K615="", "Unknown", J615+K615&gt;3, "Large", J615+K615&gt;0.5, "Medium", J615+K615&gt;0, "Small")</f>
        <v>#N/A</v>
      </c>
      <c r="N615" cm="1">
        <f t="array" ref="N615">IF($M615="",INDEX($M$2:$M$2176,MATCH(1,INDEX(($A$2:$A$2176=$A615)*($M$2:$M$2176&lt;&gt;""),0),0)),$M615)</f>
        <v>9</v>
      </c>
      <c r="O615" s="2" t="str">
        <f t="shared" si="284"/>
        <v>Grown indoors</v>
      </c>
      <c r="P615" s="1" t="s">
        <v>13713</v>
      </c>
      <c r="R615" t="str">
        <f t="shared" si="288"/>
        <v>Medium</v>
      </c>
      <c r="T615" s="1"/>
      <c r="U615" s="1"/>
      <c r="V615" s="1" t="s">
        <v>51</v>
      </c>
      <c r="W615" s="6" t="str">
        <f t="shared" si="298"/>
        <v>7</v>
      </c>
      <c r="X615" t="str">
        <f t="shared" si="299"/>
        <v>July</v>
      </c>
      <c r="Y615" s="2" t="str">
        <f t="shared" si="300"/>
        <v>8</v>
      </c>
      <c r="Z615" s="2" t="str">
        <f t="shared" si="301"/>
        <v>August</v>
      </c>
      <c r="AF615" s="16" t="s">
        <v>24410</v>
      </c>
      <c r="AG615" s="1" t="str">
        <f t="shared" si="274"/>
        <v xml:space="preserve">Seed </v>
      </c>
      <c r="AH615" s="2" t="str">
        <f t="shared" si="275"/>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I615" s="1" t="s">
        <v>13714</v>
      </c>
      <c r="AJ615" s="1" t="s">
        <v>53</v>
      </c>
      <c r="AK615" s="1" t="s">
        <v>17104</v>
      </c>
      <c r="AL615" s="1" t="str">
        <f t="shared" si="285"/>
        <v>Unscented</v>
      </c>
      <c r="AM615" s="1" t="b">
        <v>0</v>
      </c>
      <c r="AN615" s="1" t="b">
        <v>0</v>
      </c>
      <c r="AO615" s="1" t="b">
        <v>0</v>
      </c>
      <c r="AP615" s="5" t="s">
        <v>28</v>
      </c>
      <c r="AQ615" s="5" t="str">
        <f t="shared" si="276"/>
        <v>Light, Medium, Heavy</v>
      </c>
      <c r="AR615" s="1" t="s">
        <v>10</v>
      </c>
      <c r="AS615" s="1" t="str">
        <f t="shared" si="286"/>
        <v>None, Partial</v>
      </c>
      <c r="AT615" s="1" t="str">
        <f t="shared" si="277"/>
        <v>Partial, Full</v>
      </c>
      <c r="AU615" s="1" t="s">
        <v>29</v>
      </c>
      <c r="AV615" s="1" t="str">
        <f t="shared" si="278"/>
        <v>Moist</v>
      </c>
      <c r="AW615" s="1" t="s">
        <v>12</v>
      </c>
      <c r="AX615" s="1" t="str">
        <f t="shared" si="279"/>
        <v>Acid, Neutral, Alkaline</v>
      </c>
      <c r="AY615" s="1" t="b">
        <v>0</v>
      </c>
      <c r="AZ615" s="1" t="b">
        <v>0</v>
      </c>
      <c r="BA615" s="1" t="b">
        <v>0</v>
      </c>
      <c r="BC615" t="str">
        <f t="shared" si="280"/>
        <v>FALSE</v>
      </c>
      <c r="BE615" t="str">
        <f t="shared" si="281"/>
        <v>FALSE</v>
      </c>
      <c r="BF615" s="1" t="b">
        <v>0</v>
      </c>
      <c r="BG615" s="1" t="b">
        <v>0</v>
      </c>
      <c r="BH615" s="1" t="b">
        <v>0</v>
      </c>
      <c r="BJ615" s="1" t="str">
        <f t="shared" si="282"/>
        <v>FALSE</v>
      </c>
      <c r="BL615" t="str">
        <f t="shared" si="283"/>
        <v>FALSE</v>
      </c>
      <c r="BM615" s="1" t="b">
        <v>0</v>
      </c>
      <c r="BN615" s="1" t="b">
        <v>0</v>
      </c>
      <c r="BO615" s="1">
        <f t="shared" si="287"/>
        <v>4</v>
      </c>
      <c r="BP615" s="1" t="s">
        <v>31</v>
      </c>
      <c r="BQ615" s="1" cm="1">
        <f t="array" ref="BQ615">_xlfn.IFS(BP615="None Known",0, LEN(BP615)&gt;500, 5,LEN(BP615)&gt;400, 4, LEN(BP615)&gt;300, 3, LEN(BP615)&gt;200, 2, LEN(BP615)&gt;1, 1)</f>
        <v>0</v>
      </c>
      <c r="BR615" s="1" t="s">
        <v>13715</v>
      </c>
      <c r="BS615" s="1">
        <v>1</v>
      </c>
      <c r="BT615" s="1" t="s">
        <v>13716</v>
      </c>
      <c r="BU615" s="1">
        <v>1</v>
      </c>
      <c r="BV615" s="1" t="s">
        <v>34</v>
      </c>
      <c r="BW615" s="1" t="s">
        <v>13717</v>
      </c>
      <c r="BX615" s="1"/>
      <c r="BY615" t="str">
        <f>_xlfn.XLOOKUP($B615,Img_lookup!A:A,Img_lookup!B:B, "Not available")</f>
        <v>Not available</v>
      </c>
      <c r="BZ615" t="str">
        <f>_xlfn.XLOOKUP($B615,Img_lookup!A:A,Img_lookup!C:C, "Not available")</f>
        <v>Not available</v>
      </c>
      <c r="CA615" t="str">
        <f>_xlfn.XLOOKUP($B615,Img_lookup!A:A,Img_lookup!D:D, "Not available")</f>
        <v>Not available</v>
      </c>
      <c r="CB615" t="str">
        <f>_xlfn.XLOOKUP($B615,Img_lookup!A:A,Img_lookup!E:E, "https://imgur.com/aT5wafe")</f>
        <v>https://imgur.com/aT5wafe</v>
      </c>
    </row>
    <row r="616" spans="1:80" ht="358" x14ac:dyDescent="0.15">
      <c r="A616" s="1" t="s">
        <v>2</v>
      </c>
      <c r="B616" s="1" t="s">
        <v>15387</v>
      </c>
      <c r="D616" s="1" t="s">
        <v>15388</v>
      </c>
      <c r="E616" s="1" t="s">
        <v>606</v>
      </c>
      <c r="F616" s="1" t="s">
        <v>156</v>
      </c>
      <c r="G616" s="1" t="s">
        <v>156</v>
      </c>
      <c r="H616" s="11" t="str">
        <f t="shared" si="289"/>
        <v>Perennial</v>
      </c>
      <c r="J616" s="1">
        <v>1</v>
      </c>
      <c r="L616" t="str" cm="1">
        <f t="array" ref="L616">_xlfn.IFS(J616+K616="", "Unknown", J616+K616&gt;3, "Large", J616+K616&gt;0.5, "Medium", J616+K616&gt;0, "Small")</f>
        <v>Medium</v>
      </c>
      <c r="N616" cm="1">
        <f t="array" ref="N616">IF($M616="",INDEX($M$2:$M$2176,MATCH(1,INDEX(($A$2:$A$2176=$A616)*($M$2:$M$2176&lt;&gt;""),0),0)),$M616)</f>
        <v>9</v>
      </c>
      <c r="O616" s="2" t="str">
        <f t="shared" si="284"/>
        <v>Grown indoors</v>
      </c>
      <c r="P616" s="1" t="s">
        <v>15389</v>
      </c>
      <c r="R616" t="str">
        <f t="shared" si="288"/>
        <v>Medium</v>
      </c>
      <c r="T616" s="1"/>
      <c r="U616" s="1"/>
      <c r="V616" s="1" t="s">
        <v>51</v>
      </c>
      <c r="W616" s="6" t="str">
        <f t="shared" si="298"/>
        <v>7</v>
      </c>
      <c r="X616" t="str">
        <f t="shared" si="299"/>
        <v>July</v>
      </c>
      <c r="Y616" s="2" t="str">
        <f t="shared" si="300"/>
        <v>8</v>
      </c>
      <c r="Z616" s="2" t="str">
        <f t="shared" si="301"/>
        <v>August</v>
      </c>
      <c r="AF616" s="16" t="s">
        <v>24410</v>
      </c>
      <c r="AG616" s="1" t="str">
        <f t="shared" si="274"/>
        <v xml:space="preserve">Seed </v>
      </c>
      <c r="AH616" s="2" t="str">
        <f t="shared" si="275"/>
        <v>Sow spring in the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I616" s="1" t="s">
        <v>13714</v>
      </c>
      <c r="AJ616" s="1" t="s">
        <v>53</v>
      </c>
      <c r="AK616" s="1" t="s">
        <v>17104</v>
      </c>
      <c r="AL616" s="1" t="str">
        <f t="shared" si="285"/>
        <v>Unscented</v>
      </c>
      <c r="AM616" s="1" t="b">
        <v>0</v>
      </c>
      <c r="AN616" s="1" t="b">
        <v>0</v>
      </c>
      <c r="AO616" s="1" t="b">
        <v>0</v>
      </c>
      <c r="AP616" s="5" t="s">
        <v>28</v>
      </c>
      <c r="AQ616" s="5" t="str">
        <f t="shared" si="276"/>
        <v>Light, Medium, Heavy</v>
      </c>
      <c r="AR616" s="1" t="s">
        <v>10</v>
      </c>
      <c r="AS616" s="1" t="str">
        <f t="shared" si="286"/>
        <v>None, Partial</v>
      </c>
      <c r="AT616" s="1" t="str">
        <f t="shared" si="277"/>
        <v>Partial, Full</v>
      </c>
      <c r="AU616" s="1" t="s">
        <v>29</v>
      </c>
      <c r="AV616" s="1" t="str">
        <f t="shared" si="278"/>
        <v>Moist</v>
      </c>
      <c r="AW616" s="1" t="s">
        <v>12</v>
      </c>
      <c r="AX616" s="1" t="str">
        <f t="shared" si="279"/>
        <v>Acid, Neutral, Alkaline</v>
      </c>
      <c r="AY616" s="1" t="b">
        <v>0</v>
      </c>
      <c r="AZ616" s="1" t="b">
        <v>0</v>
      </c>
      <c r="BA616" s="1" t="b">
        <v>0</v>
      </c>
      <c r="BC616" t="str">
        <f t="shared" si="280"/>
        <v>FALSE</v>
      </c>
      <c r="BE616" t="str">
        <f t="shared" si="281"/>
        <v>FALSE</v>
      </c>
      <c r="BF616" s="1" t="b">
        <v>0</v>
      </c>
      <c r="BG616" s="1" t="b">
        <v>0</v>
      </c>
      <c r="BH616" s="1" t="b">
        <v>0</v>
      </c>
      <c r="BJ616" s="1" t="str">
        <f t="shared" si="282"/>
        <v>FALSE</v>
      </c>
      <c r="BL616" t="str">
        <f t="shared" si="283"/>
        <v>FALSE</v>
      </c>
      <c r="BM616" s="1" t="b">
        <v>0</v>
      </c>
      <c r="BN616" s="1" t="b">
        <v>0</v>
      </c>
      <c r="BO616" s="1">
        <f t="shared" si="287"/>
        <v>5</v>
      </c>
      <c r="BP616" s="1" t="s">
        <v>31</v>
      </c>
      <c r="BQ616" s="1" cm="1">
        <f t="array" ref="BQ616">_xlfn.IFS(BP616="None Known",0, LEN(BP616)&gt;500, 5,LEN(BP616)&gt;400, 4, LEN(BP616)&gt;300, 3, LEN(BP616)&gt;200, 2, LEN(BP616)&gt;1, 1)</f>
        <v>0</v>
      </c>
      <c r="BR616" s="1" t="s">
        <v>15390</v>
      </c>
      <c r="BS616" s="1">
        <v>1</v>
      </c>
      <c r="BT616" s="1" t="s">
        <v>15391</v>
      </c>
      <c r="BU616" s="1">
        <v>2</v>
      </c>
      <c r="BV616" s="1" t="s">
        <v>34</v>
      </c>
      <c r="BW616" s="1" t="s">
        <v>421</v>
      </c>
      <c r="BX616" s="1"/>
      <c r="BY616" t="str">
        <f>_xlfn.XLOOKUP($B616,Img_lookup!A:A,Img_lookup!B:B, "Not available")</f>
        <v>113f9084-aeed-4e43-9836-0a23c1550d24</v>
      </c>
      <c r="BZ616" t="str">
        <f>_xlfn.XLOOKUP($B616,Img_lookup!A:A,Img_lookup!C:C, "Not available")</f>
        <v>Cynanchum paniculatum (Bunge) Kitag. ex H. Hara</v>
      </c>
      <c r="CA616" t="str">
        <f>_xlfn.XLOOKUP($B616,Img_lookup!A:A,Img_lookup!D:D, "Not available")</f>
        <v>R. Moran</v>
      </c>
      <c r="CB616" t="str">
        <f>_xlfn.XLOOKUP($B616,Img_lookup!A:A,Img_lookup!E:E, "https://imgur.com/aT5wafe")</f>
        <v>https://api.openverse.engineering/v1/images/113f9084-aeed-4e43-9836-0a23c1550d24/thumb/</v>
      </c>
    </row>
    <row r="617" spans="1:80" ht="409.6" x14ac:dyDescent="0.15">
      <c r="A617" s="1" t="s">
        <v>69</v>
      </c>
      <c r="B617" s="1" t="s">
        <v>10205</v>
      </c>
      <c r="C617" s="1" t="s">
        <v>10206</v>
      </c>
      <c r="E617" s="1" t="s">
        <v>434</v>
      </c>
      <c r="F617" s="1" t="s">
        <v>6</v>
      </c>
      <c r="G617" s="1" t="s">
        <v>6</v>
      </c>
      <c r="H617" s="11" t="str">
        <f t="shared" si="289"/>
        <v>Perennial</v>
      </c>
      <c r="J617" s="1">
        <v>2</v>
      </c>
      <c r="K617" s="1">
        <v>1</v>
      </c>
      <c r="L617" t="str" cm="1">
        <f t="array" ref="L617">_xlfn.IFS(J617+K617="", "Unknown", J617+K617&gt;3, "Large", J617+K617&gt;0.5, "Medium", J617+K617&gt;0, "Small")</f>
        <v>Medium</v>
      </c>
      <c r="M617" s="1">
        <v>6</v>
      </c>
      <c r="N617" cm="1">
        <f t="array" ref="N617">IF($M617="",INDEX($M$2:$M$2176,MATCH(1,INDEX(($A$2:$A$2176=$A617)*($M$2:$M$2176&lt;&gt;""),0),0)),$M617)</f>
        <v>6</v>
      </c>
      <c r="O617" s="2" t="str">
        <f t="shared" si="284"/>
        <v>Seasonal outdoors</v>
      </c>
      <c r="P617" s="1" t="s">
        <v>10207</v>
      </c>
      <c r="R617" t="str">
        <f t="shared" si="288"/>
        <v>Medium</v>
      </c>
      <c r="T617" s="1"/>
      <c r="U617" s="1"/>
      <c r="V617" s="1" t="s">
        <v>427</v>
      </c>
      <c r="W617" s="6" t="str">
        <f t="shared" si="298"/>
        <v>8</v>
      </c>
      <c r="X617" t="str">
        <f t="shared" si="299"/>
        <v>August</v>
      </c>
      <c r="Y617" s="2" t="str">
        <f t="shared" si="300"/>
        <v>9</v>
      </c>
      <c r="Z617" s="2" t="str">
        <f t="shared" si="301"/>
        <v>September</v>
      </c>
      <c r="AA617" s="1" t="s">
        <v>109</v>
      </c>
      <c r="AB617" s="1" t="str">
        <f>IF(ISNUMBER(SEARCH("-",AA617)),TRIM(LEFT(AA617,FIND("-",AA617)-1)),AA617)</f>
        <v>9</v>
      </c>
      <c r="AC617" s="1" t="str">
        <f>IF(AB617="1", "January", IF(AB617="2", "February", IF(AB617="3", "March", IF(AB617="4", "April", IF(AB617="5", "May", IF(AB617="6", "June", IF(AB617="7", "July", IF(AB617="8", "August", IF(AB617="9", "September", IF(AB617="10", "October", IF(AB617="11", "November", IF(AB617="12", "December", "Other"))))))))))))</f>
        <v>September</v>
      </c>
      <c r="AD617" s="1" t="str">
        <f>IF(ISNUMBER(SEARCH("-",AA617)),TRIM(RIGHT(AA617,LEN(AA617)-SEARCH("-",AA617))),AA617)</f>
        <v>10</v>
      </c>
      <c r="AE617" s="1" t="str">
        <f>IF(AD617="1", "January", IF(AD617="2", "February", IF(AD617="3", "March", IF(AD617="4", "April", IF(AD617="5", "May", IF(AD617="6", "June", IF(AD617="7", "July", IF(AD617="8", "August", IF(AD617="9", "September", IF(AD617="10", "October", IF(AD617="11", "November", IF(AD617="12", "December", "Other"))))))))))))</f>
        <v>October</v>
      </c>
      <c r="AF617" s="16" t="s">
        <v>24411</v>
      </c>
      <c r="AG617" s="1" t="str">
        <f t="shared" si="274"/>
        <v xml:space="preserve">Seed </v>
      </c>
      <c r="AH617" s="2" t="str">
        <f t="shared" si="275"/>
        <v>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v>
      </c>
      <c r="AI617" s="1" t="s">
        <v>10208</v>
      </c>
      <c r="AJ617" s="1" t="s">
        <v>23803</v>
      </c>
      <c r="AK617" s="1" t="s">
        <v>17104</v>
      </c>
      <c r="AL617" s="1" t="str">
        <f t="shared" si="285"/>
        <v>Unscented</v>
      </c>
      <c r="AM617" s="1" t="b">
        <v>0</v>
      </c>
      <c r="AN617" s="1" t="b">
        <v>0</v>
      </c>
      <c r="AO617" s="1" t="b">
        <v>0</v>
      </c>
      <c r="AP617" s="5" t="s">
        <v>28</v>
      </c>
      <c r="AQ617" s="5" t="str">
        <f t="shared" si="276"/>
        <v>Light, Medium, Heavy</v>
      </c>
      <c r="AR617" s="1" t="s">
        <v>30</v>
      </c>
      <c r="AS617" s="1" t="str">
        <f t="shared" si="286"/>
        <v>None</v>
      </c>
      <c r="AT617" s="1" t="str">
        <f t="shared" si="277"/>
        <v>Full</v>
      </c>
      <c r="AU617" s="1" t="s">
        <v>11</v>
      </c>
      <c r="AV617" s="1" t="str">
        <f t="shared" si="278"/>
        <v>Dry, Moist</v>
      </c>
      <c r="AW617" s="1" t="s">
        <v>12</v>
      </c>
      <c r="AX617" s="1" t="str">
        <f t="shared" si="279"/>
        <v>Acid, Neutral, Alkaline</v>
      </c>
      <c r="AY617" s="1" t="b">
        <v>0</v>
      </c>
      <c r="AZ617" s="1" t="b">
        <v>0</v>
      </c>
      <c r="BA617" s="1" t="b">
        <v>0</v>
      </c>
      <c r="BB617" s="1" t="s">
        <v>275</v>
      </c>
      <c r="BC617" t="str">
        <f t="shared" si="280"/>
        <v>TRUE</v>
      </c>
      <c r="BE617" t="str">
        <f t="shared" si="281"/>
        <v>FALSE</v>
      </c>
      <c r="BF617" s="1" t="b">
        <v>1</v>
      </c>
      <c r="BG617" s="1" t="b">
        <v>1</v>
      </c>
      <c r="BH617" s="1" t="b">
        <v>1</v>
      </c>
      <c r="BI617" s="1" t="s">
        <v>30</v>
      </c>
      <c r="BJ617" s="1" t="str">
        <f t="shared" si="282"/>
        <v>FALSE</v>
      </c>
      <c r="BL617" t="str">
        <f t="shared" si="283"/>
        <v>FALSE</v>
      </c>
      <c r="BM617" s="1" t="b">
        <v>0</v>
      </c>
      <c r="BN617" s="1" t="b">
        <v>0</v>
      </c>
      <c r="BO617" s="1">
        <f t="shared" si="287"/>
        <v>15</v>
      </c>
      <c r="BP617" s="1" t="s">
        <v>10209</v>
      </c>
      <c r="BQ617" s="1" cm="1">
        <f t="array" ref="BQ617">_xlfn.IFS(BP617="None Known",0, LEN(BP617)&gt;500, 5,LEN(BP617)&gt;400, 4, LEN(BP617)&gt;300, 3, LEN(BP617)&gt;200, 2, LEN(BP617)&gt;1, 1)</f>
        <v>1</v>
      </c>
      <c r="BR617" s="1" t="s">
        <v>10210</v>
      </c>
      <c r="BS617" s="1">
        <v>3</v>
      </c>
      <c r="BT617" s="1" t="s">
        <v>10211</v>
      </c>
      <c r="BU617" s="1">
        <v>5</v>
      </c>
      <c r="BV617" s="1" t="s">
        <v>3476</v>
      </c>
      <c r="BW617" s="1" t="s">
        <v>31</v>
      </c>
      <c r="BX617" s="1"/>
      <c r="BY617" t="str">
        <f>_xlfn.XLOOKUP($B617,Img_lookup!A:A,Img_lookup!B:B, "Not available")</f>
        <v>f6974cf2-443a-441d-8b5a-df29a672ba6a</v>
      </c>
      <c r="BZ617" t="str">
        <f>_xlfn.XLOOKUP($B617,Img_lookup!A:A,Img_lookup!C:C, "Not available")</f>
        <v>J20160608-0004‚ÄîCynara cardunculus w/syrphid fly‚ÄîBerkeley</v>
      </c>
      <c r="CA617" t="str">
        <f>_xlfn.XLOOKUP($B617,Img_lookup!A:A,Img_lookup!D:D, "Not available")</f>
        <v>John Rusk</v>
      </c>
      <c r="CB617" t="str">
        <f>_xlfn.XLOOKUP($B617,Img_lookup!A:A,Img_lookup!E:E, "https://imgur.com/aT5wafe")</f>
        <v>https://api.openverse.engineering/v1/images/f6974cf2-443a-441d-8b5a-df29a672ba6a/thumb/</v>
      </c>
    </row>
    <row r="618" spans="1:80" ht="409.6" x14ac:dyDescent="0.15">
      <c r="A618" s="1" t="s">
        <v>69</v>
      </c>
      <c r="B618" s="1" t="s">
        <v>9326</v>
      </c>
      <c r="C618" s="1" t="s">
        <v>9327</v>
      </c>
      <c r="E618" s="1" t="s">
        <v>9328</v>
      </c>
      <c r="F618" s="1" t="s">
        <v>6</v>
      </c>
      <c r="G618" s="1" t="s">
        <v>6</v>
      </c>
      <c r="H618" s="11" t="str">
        <f t="shared" si="289"/>
        <v>Perennial</v>
      </c>
      <c r="J618" s="1">
        <v>1.5</v>
      </c>
      <c r="K618" s="1">
        <v>1</v>
      </c>
      <c r="L618" t="str" cm="1">
        <f t="array" ref="L618">_xlfn.IFS(J618+K618="", "Unknown", J618+K618&gt;3, "Large", J618+K618&gt;0.5, "Medium", J618+K618&gt;0, "Small")</f>
        <v>Medium</v>
      </c>
      <c r="M618" s="1">
        <v>6</v>
      </c>
      <c r="N618" cm="1">
        <f t="array" ref="N618">IF($M618="",INDEX($M$2:$M$2176,MATCH(1,INDEX(($A$2:$A$2176=$A618)*($M$2:$M$2176&lt;&gt;""),0),0)),$M618)</f>
        <v>6</v>
      </c>
      <c r="O618" s="2" t="str">
        <f t="shared" si="284"/>
        <v>Seasonal outdoors</v>
      </c>
      <c r="P618" s="1" t="s">
        <v>709</v>
      </c>
      <c r="R618" t="str">
        <f t="shared" si="288"/>
        <v>Medium</v>
      </c>
      <c r="T618" s="1"/>
      <c r="U618" s="1"/>
      <c r="V618" s="1" t="s">
        <v>427</v>
      </c>
      <c r="W618" s="6" t="str">
        <f t="shared" si="298"/>
        <v>8</v>
      </c>
      <c r="X618" t="str">
        <f t="shared" si="299"/>
        <v>August</v>
      </c>
      <c r="Y618" s="2" t="str">
        <f t="shared" si="300"/>
        <v>9</v>
      </c>
      <c r="Z618" s="2" t="str">
        <f t="shared" si="301"/>
        <v>September</v>
      </c>
      <c r="AA618" s="1" t="s">
        <v>109</v>
      </c>
      <c r="AB618" s="1" t="str">
        <f>IF(ISNUMBER(SEARCH("-",AA618)),TRIM(LEFT(AA618,FIND("-",AA618)-1)),AA618)</f>
        <v>9</v>
      </c>
      <c r="AC618" s="1" t="str">
        <f>IF(AB618="1", "January", IF(AB618="2", "February", IF(AB618="3", "March", IF(AB618="4", "April", IF(AB618="5", "May", IF(AB618="6", "June", IF(AB618="7", "July", IF(AB618="8", "August", IF(AB618="9", "September", IF(AB618="10", "October", IF(AB618="11", "November", IF(AB618="12", "December", "Other"))))))))))))</f>
        <v>September</v>
      </c>
      <c r="AD618" s="1" t="str">
        <f>IF(ISNUMBER(SEARCH("-",AA618)),TRIM(RIGHT(AA618,LEN(AA618)-SEARCH("-",AA618))),AA618)</f>
        <v>10</v>
      </c>
      <c r="AE618" s="1" t="str">
        <f>IF(AD618="1", "January", IF(AD618="2", "February", IF(AD618="3", "March", IF(AD618="4", "April", IF(AD618="5", "May", IF(AD618="6", "June", IF(AD618="7", "July", IF(AD618="8", "August", IF(AD618="9", "September", IF(AD618="10", "October", IF(AD618="11", "November", IF(AD618="12", "December", "Other"))))))))))))</f>
        <v>October</v>
      </c>
      <c r="AF618" s="16" t="s">
        <v>24411</v>
      </c>
      <c r="AG618" s="1" t="str">
        <f t="shared" si="274"/>
        <v xml:space="preserve">Seed </v>
      </c>
      <c r="AH618" s="2" t="str">
        <f t="shared" si="275"/>
        <v>Sow early spring in a greenhouse. Germination is usually quick and good, prick out the seedlings into individual pots as soon as they are large enough to handle and plant them out into their permanent positions during the summer. It would be prudent to give the plants some winter protection in their first year.
The seed can also be sown in situ in April. Sow the seed 2cm deep, putting 2 or 3 seeds at each point that you want a plant[1]. Protect the seed from mice[1].
Division of suckers. This is best done in November and the suckers overwintered in a cold frame then planted out in April. Division can also be carried out in March/April with the divisions being planted out straight into their permanent positions, though the plants will be smaller in their first year.</v>
      </c>
      <c r="AI618" s="1" t="s">
        <v>9329</v>
      </c>
      <c r="AJ618" s="1" t="s">
        <v>23803</v>
      </c>
      <c r="AK618" s="1" t="s">
        <v>17104</v>
      </c>
      <c r="AL618" s="1" t="str">
        <f t="shared" si="285"/>
        <v>Unscented</v>
      </c>
      <c r="AM618" s="1" t="b">
        <v>0</v>
      </c>
      <c r="AN618" s="1" t="b">
        <v>0</v>
      </c>
      <c r="AO618" s="1" t="b">
        <v>0</v>
      </c>
      <c r="AP618" s="5" t="s">
        <v>28</v>
      </c>
      <c r="AQ618" s="5" t="str">
        <f t="shared" si="276"/>
        <v>Light, Medium, Heavy</v>
      </c>
      <c r="AR618" s="1" t="s">
        <v>30</v>
      </c>
      <c r="AS618" s="1" t="str">
        <f t="shared" si="286"/>
        <v>None</v>
      </c>
      <c r="AT618" s="1" t="str">
        <f t="shared" si="277"/>
        <v>Full</v>
      </c>
      <c r="AU618" s="1" t="s">
        <v>29</v>
      </c>
      <c r="AV618" s="1" t="str">
        <f t="shared" si="278"/>
        <v>Moist</v>
      </c>
      <c r="AW618" s="1" t="s">
        <v>12</v>
      </c>
      <c r="AX618" s="1" t="str">
        <f t="shared" si="279"/>
        <v>Acid, Neutral, Alkaline</v>
      </c>
      <c r="AY618" s="1" t="b">
        <v>0</v>
      </c>
      <c r="AZ618" s="1" t="b">
        <v>0</v>
      </c>
      <c r="BA618" s="1" t="b">
        <v>1</v>
      </c>
      <c r="BB618" s="1" t="s">
        <v>275</v>
      </c>
      <c r="BC618" t="str">
        <f t="shared" si="280"/>
        <v>TRUE</v>
      </c>
      <c r="BE618" t="str">
        <f t="shared" si="281"/>
        <v>FALSE</v>
      </c>
      <c r="BF618" s="1" t="b">
        <v>0</v>
      </c>
      <c r="BG618" s="1" t="b">
        <v>0</v>
      </c>
      <c r="BH618" s="1" t="b">
        <v>0</v>
      </c>
      <c r="BI618" s="1" t="s">
        <v>30</v>
      </c>
      <c r="BJ618" s="1" t="str">
        <f t="shared" si="282"/>
        <v>FALSE</v>
      </c>
      <c r="BL618" t="str">
        <f t="shared" si="283"/>
        <v>FALSE</v>
      </c>
      <c r="BM618" s="1" t="b">
        <v>0</v>
      </c>
      <c r="BN618" s="1" t="b">
        <v>1</v>
      </c>
      <c r="BO618" s="1">
        <f t="shared" si="287"/>
        <v>15</v>
      </c>
      <c r="BP618" s="1" t="s">
        <v>9330</v>
      </c>
      <c r="BQ618" s="1" cm="1">
        <f t="array" ref="BQ618">_xlfn.IFS(BP618="None Known",0, LEN(BP618)&gt;500, 5,LEN(BP618)&gt;400, 4, LEN(BP618)&gt;300, 3, LEN(BP618)&gt;200, 2, LEN(BP618)&gt;1, 1)</f>
        <v>1</v>
      </c>
      <c r="BR618" s="1" t="s">
        <v>9331</v>
      </c>
      <c r="BS618" s="1">
        <v>3</v>
      </c>
      <c r="BT618" s="1" t="s">
        <v>9332</v>
      </c>
      <c r="BU618" s="1">
        <v>5</v>
      </c>
      <c r="BV618" s="1" t="s">
        <v>9333</v>
      </c>
      <c r="BW618" s="1" t="s">
        <v>31</v>
      </c>
      <c r="BX618" s="1"/>
      <c r="BY618" t="str">
        <f>_xlfn.XLOOKUP($B618,Img_lookup!A:A,Img_lookup!B:B, "Not available")</f>
        <v>9740f796-e81b-4ef3-98cc-794f0bd1ebb7</v>
      </c>
      <c r="BZ618" t="str">
        <f>_xlfn.XLOOKUP($B618,Img_lookup!A:A,Img_lookup!C:C, "Not available")</f>
        <v>Artichoke / Cynara scolymus / ÊúùÈÆÆËñä(„ÉÅ„Éß„Ç¶„Çª„É≥„Ç¢„Ç∂„Éü)</v>
      </c>
      <c r="CA618" t="str">
        <f>_xlfn.XLOOKUP($B618,Img_lookup!A:A,Img_lookup!D:D, "Not available")</f>
        <v>TANAKA Juuyoh (Áî∞‰∏≠ÂçÅÊ¥ã)</v>
      </c>
      <c r="CB618" t="str">
        <f>_xlfn.XLOOKUP($B618,Img_lookup!A:A,Img_lookup!E:E, "https://imgur.com/aT5wafe")</f>
        <v>https://api.openverse.engineering/v1/images/9740f796-e81b-4ef3-98cc-794f0bd1ebb7/thumb/</v>
      </c>
    </row>
    <row r="619" spans="1:80" ht="13" x14ac:dyDescent="0.15">
      <c r="A619" s="1" t="s">
        <v>2017</v>
      </c>
      <c r="B619" s="1" t="s">
        <v>5845</v>
      </c>
      <c r="C619" s="1" t="s">
        <v>5846</v>
      </c>
      <c r="E619" s="1" t="s">
        <v>5847</v>
      </c>
      <c r="F619" s="1" t="s">
        <v>17125</v>
      </c>
      <c r="G619" s="1" t="s">
        <v>368</v>
      </c>
      <c r="H619" s="11" t="str">
        <f t="shared" si="289"/>
        <v>Biennial/Perennial</v>
      </c>
      <c r="J619" s="1">
        <v>0.80000001200000004</v>
      </c>
      <c r="K619" s="1">
        <v>0.5</v>
      </c>
      <c r="L619" t="str" cm="1">
        <f t="array" ref="L619">_xlfn.IFS(J619+K619="", "Unknown", J619+K619&gt;3, "Large", J619+K619&gt;0.5, "Medium", J619+K619&gt;0, "Small")</f>
        <v>Medium</v>
      </c>
      <c r="M619" s="1">
        <v>6</v>
      </c>
      <c r="N619" cm="1">
        <f t="array" ref="N619">IF($M619="",INDEX($M$2:$M$2176,MATCH(1,INDEX(($A$2:$A$2176=$A619)*($M$2:$M$2176&lt;&gt;""),0),0)),$M619)</f>
        <v>6</v>
      </c>
      <c r="O619" s="2" t="str">
        <f t="shared" si="284"/>
        <v>Seasonal outdoors</v>
      </c>
      <c r="P619" s="1" t="s">
        <v>5848</v>
      </c>
      <c r="R619" t="str">
        <f t="shared" si="288"/>
        <v>Medium</v>
      </c>
      <c r="T619" s="1"/>
      <c r="U619" s="1"/>
      <c r="V619" s="1" t="s">
        <v>322</v>
      </c>
      <c r="W619" s="6" t="str">
        <f t="shared" si="298"/>
        <v>6</v>
      </c>
      <c r="X619" t="str">
        <f t="shared" si="299"/>
        <v>June</v>
      </c>
      <c r="Y619" s="2" t="str">
        <f t="shared" si="300"/>
        <v>8</v>
      </c>
      <c r="Z619" s="2" t="str">
        <f t="shared" si="301"/>
        <v>August</v>
      </c>
      <c r="AA619" s="1" t="s">
        <v>427</v>
      </c>
      <c r="AB619" s="1" t="str">
        <f>IF(ISNUMBER(SEARCH("-",AA619)),TRIM(LEFT(AA619,FIND("-",AA619)-1)),AA619)</f>
        <v>8</v>
      </c>
      <c r="AC619" s="1" t="str">
        <f>IF(AB619="1", "January", IF(AB619="2", "February", IF(AB619="3", "March", IF(AB619="4", "April", IF(AB619="5", "May", IF(AB619="6", "June", IF(AB619="7", "July", IF(AB619="8", "August", IF(AB619="9", "September", IF(AB619="10", "October", IF(AB619="11", "November", IF(AB619="12", "December", "Other"))))))))))))</f>
        <v>August</v>
      </c>
      <c r="AD619" s="1" t="str">
        <f>IF(ISNUMBER(SEARCH("-",AA619)),TRIM(RIGHT(AA619,LEN(AA619)-SEARCH("-",AA619))),AA619)</f>
        <v>9</v>
      </c>
      <c r="AE619" s="1" t="str">
        <f>IF(AD619="1", "January", IF(AD619="2", "February", IF(AD619="3", "March", IF(AD619="4", "April", IF(AD619="5", "May", IF(AD619="6", "June", IF(AD619="7", "July", IF(AD619="8", "August", IF(AD619="9", "September", IF(AD619="10", "October", IF(AD619="11", "November", IF(AD619="12", "December", "Other"))))))))))))</f>
        <v>September</v>
      </c>
      <c r="AF619" s="1" t="s">
        <v>24412</v>
      </c>
      <c r="AG619" s="1" t="str">
        <f t="shared" si="274"/>
        <v xml:space="preserve">Seed </v>
      </c>
      <c r="AH619" s="2" t="str">
        <f t="shared" si="275"/>
        <v>Sow in situ in early summer. The seed can be sown in spring or autumn, a period of cold stratification improves germination.</v>
      </c>
      <c r="AI619" s="1" t="s">
        <v>5849</v>
      </c>
      <c r="AJ619" s="1" t="s">
        <v>53</v>
      </c>
      <c r="AK619" s="1" t="s">
        <v>17104</v>
      </c>
      <c r="AL619" s="1" t="str">
        <f t="shared" si="285"/>
        <v>Scented</v>
      </c>
      <c r="AM619" s="1" t="b">
        <v>1</v>
      </c>
      <c r="AN619" s="1" t="b">
        <v>0</v>
      </c>
      <c r="AO619" s="1" t="b">
        <v>0</v>
      </c>
      <c r="AP619" s="5" t="s">
        <v>54</v>
      </c>
      <c r="AQ619" s="5" t="str">
        <f t="shared" si="276"/>
        <v>Light, Medium</v>
      </c>
      <c r="AR619" s="1" t="s">
        <v>30</v>
      </c>
      <c r="AS619" s="1" t="str">
        <f t="shared" si="286"/>
        <v>None</v>
      </c>
      <c r="AT619" s="1" t="str">
        <f t="shared" si="277"/>
        <v>Full</v>
      </c>
      <c r="AU619" s="1" t="s">
        <v>29</v>
      </c>
      <c r="AV619" s="1" t="str">
        <f t="shared" si="278"/>
        <v>Moist</v>
      </c>
      <c r="AW619" s="1" t="s">
        <v>263</v>
      </c>
      <c r="AX619" s="1" t="str">
        <f t="shared" si="279"/>
        <v>Neutral, Alkaline</v>
      </c>
      <c r="AY619" s="1" t="b">
        <v>0</v>
      </c>
      <c r="AZ619" s="1" t="b">
        <v>0</v>
      </c>
      <c r="BA619" s="1" t="b">
        <v>0</v>
      </c>
      <c r="BB619" s="1" t="s">
        <v>275</v>
      </c>
      <c r="BC619" t="str">
        <f t="shared" si="280"/>
        <v>TRUE</v>
      </c>
      <c r="BE619" t="str">
        <f t="shared" si="281"/>
        <v>FALSE</v>
      </c>
      <c r="BF619" s="1" t="b">
        <v>1</v>
      </c>
      <c r="BG619" s="1" t="b">
        <v>0</v>
      </c>
      <c r="BH619" s="1" t="b">
        <v>0</v>
      </c>
      <c r="BJ619" s="1" t="str">
        <f t="shared" si="282"/>
        <v>FALSE</v>
      </c>
      <c r="BK619" s="1" t="s">
        <v>77</v>
      </c>
      <c r="BL619" t="str">
        <f t="shared" si="283"/>
        <v>TRUE</v>
      </c>
      <c r="BM619" s="1" t="b">
        <v>0</v>
      </c>
      <c r="BN619" s="1" t="b">
        <v>1</v>
      </c>
      <c r="BO619" s="1">
        <f t="shared" si="287"/>
        <v>8</v>
      </c>
      <c r="BP619" s="1" t="s">
        <v>31</v>
      </c>
      <c r="BQ619" s="1" cm="1">
        <f t="array" ref="BQ619">_xlfn.IFS(BP619="None Known",0, LEN(BP619)&gt;500, 5,LEN(BP619)&gt;400, 4, LEN(BP619)&gt;300, 3, LEN(BP619)&gt;200, 2, LEN(BP619)&gt;1, 1)</f>
        <v>0</v>
      </c>
      <c r="BR619" s="1" t="s">
        <v>5850</v>
      </c>
      <c r="BS619" s="1">
        <v>2</v>
      </c>
      <c r="BT619" s="1" t="s">
        <v>5851</v>
      </c>
      <c r="BU619" s="1">
        <v>2</v>
      </c>
      <c r="BV619" s="1" t="s">
        <v>5852</v>
      </c>
      <c r="BW619" s="1" t="s">
        <v>5853</v>
      </c>
      <c r="BX619" s="1"/>
      <c r="BY619" t="str">
        <f>_xlfn.XLOOKUP($B619,Img_lookup!A:A,Img_lookup!B:B, "Not available")</f>
        <v>d005b5af-ea58-454b-a54d-c117d5e389e9</v>
      </c>
      <c r="BZ619" t="str">
        <f>_xlfn.XLOOKUP($B619,Img_lookup!A:A,Img_lookup!C:C, "Not available")</f>
        <v>Hound's-tongue/Comfrey/Cynoglossum officinale</v>
      </c>
      <c r="CA619" t="str">
        <f>_xlfn.XLOOKUP($B619,Img_lookup!A:A,Img_lookup!D:D, "Not available")</f>
        <v>Paula Reedyk</v>
      </c>
      <c r="CB619" t="str">
        <f>_xlfn.XLOOKUP($B619,Img_lookup!A:A,Img_lookup!E:E, "https://imgur.com/aT5wafe")</f>
        <v>https://api.openverse.engineering/v1/images/d005b5af-ea58-454b-a54d-c117d5e389e9/thumb/</v>
      </c>
    </row>
    <row r="620" spans="1:80" ht="409.6" x14ac:dyDescent="0.15">
      <c r="A620" s="1" t="s">
        <v>1832</v>
      </c>
      <c r="B620" s="1" t="s">
        <v>5797</v>
      </c>
      <c r="C620" s="1" t="s">
        <v>5798</v>
      </c>
      <c r="E620" s="1" t="s">
        <v>5799</v>
      </c>
      <c r="F620" s="1" t="s">
        <v>6</v>
      </c>
      <c r="G620" s="1" t="s">
        <v>6</v>
      </c>
      <c r="H620" s="11" t="str">
        <f t="shared" si="289"/>
        <v>Perennial</v>
      </c>
      <c r="J620" s="1">
        <v>0.89999997600000003</v>
      </c>
      <c r="L620" t="str" cm="1">
        <f t="array" ref="L620">_xlfn.IFS(J620+K620="", "Unknown", J620+K620&gt;3, "Large", J620+K620&gt;0.5, "Medium", J620+K620&gt;0, "Small")</f>
        <v>Medium</v>
      </c>
      <c r="M620" s="1">
        <v>8</v>
      </c>
      <c r="N620" cm="1">
        <f t="array" ref="N620">IF($M620="",INDEX($M$2:$M$2176,MATCH(1,INDEX(($A$2:$A$2176=$A620)*($M$2:$M$2176&lt;&gt;""),0),0)),$M620)</f>
        <v>8</v>
      </c>
      <c r="O620" s="2" t="str">
        <f t="shared" si="284"/>
        <v>Grown indoors</v>
      </c>
      <c r="P620" s="1" t="s">
        <v>5800</v>
      </c>
      <c r="Q620" s="1" t="s">
        <v>17109</v>
      </c>
      <c r="R620" t="str">
        <f t="shared" si="288"/>
        <v>Fast</v>
      </c>
      <c r="W620"/>
      <c r="AF620" s="16" t="s">
        <v>24413</v>
      </c>
      <c r="AG620" s="1" t="str">
        <f t="shared" si="274"/>
        <v xml:space="preserve">Seed </v>
      </c>
      <c r="AH620" s="2" t="str">
        <f t="shared" si="275"/>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This is more a matter of harvesting the tubers and replanting them. If this is done in the autumn, then it is best to store the tubers in a cool frost-free place overwinter and plant them out in the spring.</v>
      </c>
      <c r="AI620" s="1" t="s">
        <v>5801</v>
      </c>
      <c r="AJ620" s="1" t="s">
        <v>1</v>
      </c>
      <c r="AK620" s="1" t="s">
        <v>17104</v>
      </c>
      <c r="AL620" s="1" t="str">
        <f t="shared" si="285"/>
        <v>Unscented</v>
      </c>
      <c r="AM620" s="1" t="b">
        <v>0</v>
      </c>
      <c r="AN620" s="1" t="b">
        <v>0</v>
      </c>
      <c r="AO620" s="1" t="b">
        <v>0</v>
      </c>
      <c r="AP620" s="5" t="s">
        <v>28</v>
      </c>
      <c r="AQ620" s="5" t="str">
        <f t="shared" si="276"/>
        <v>Light, Medium, Heavy</v>
      </c>
      <c r="AR620" s="1" t="s">
        <v>30</v>
      </c>
      <c r="AS620" s="1" t="str">
        <f t="shared" si="286"/>
        <v>None</v>
      </c>
      <c r="AT620" s="1" t="str">
        <f t="shared" si="277"/>
        <v>Full</v>
      </c>
      <c r="AU620" s="1" t="s">
        <v>402</v>
      </c>
      <c r="AV620" s="1" t="str">
        <f t="shared" si="278"/>
        <v>Moist, Wet/Water</v>
      </c>
      <c r="AW620" s="1" t="s">
        <v>12</v>
      </c>
      <c r="AX620" s="1" t="str">
        <f t="shared" si="279"/>
        <v>Acid, Neutral, Alkaline</v>
      </c>
      <c r="AY620" s="1" t="b">
        <v>0</v>
      </c>
      <c r="AZ620" s="1" t="b">
        <v>0</v>
      </c>
      <c r="BA620" s="1" t="b">
        <v>0</v>
      </c>
      <c r="BC620" t="str">
        <f t="shared" si="280"/>
        <v>FALSE</v>
      </c>
      <c r="BE620" t="str">
        <f t="shared" si="281"/>
        <v>FALSE</v>
      </c>
      <c r="BF620" s="1" t="b">
        <v>0</v>
      </c>
      <c r="BG620" s="1" t="b">
        <v>1</v>
      </c>
      <c r="BH620" s="1" t="b">
        <v>0</v>
      </c>
      <c r="BJ620" s="1" t="str">
        <f t="shared" si="282"/>
        <v>FALSE</v>
      </c>
      <c r="BL620" t="str">
        <f t="shared" si="283"/>
        <v>FALSE</v>
      </c>
      <c r="BM620" s="1" t="b">
        <v>0</v>
      </c>
      <c r="BN620" s="1" t="b">
        <v>0</v>
      </c>
      <c r="BO620" s="1">
        <f t="shared" si="287"/>
        <v>16</v>
      </c>
      <c r="BP620" s="1" t="s">
        <v>5802</v>
      </c>
      <c r="BQ620" s="1" cm="1">
        <f t="array" ref="BQ620">_xlfn.IFS(BP620="None Known",0, LEN(BP620)&gt;500, 5,LEN(BP620)&gt;400, 4, LEN(BP620)&gt;300, 3, LEN(BP620)&gt;200, 2, LEN(BP620)&gt;1, 1)</f>
        <v>2</v>
      </c>
      <c r="BR620" s="1" t="s">
        <v>5803</v>
      </c>
      <c r="BS620" s="1">
        <v>4</v>
      </c>
      <c r="BT620" s="1" t="s">
        <v>5804</v>
      </c>
      <c r="BU620" s="1">
        <v>2</v>
      </c>
      <c r="BV620" s="1" t="s">
        <v>5805</v>
      </c>
      <c r="BW620" s="1" t="s">
        <v>31</v>
      </c>
      <c r="BX620" s="1"/>
      <c r="BY620" t="str">
        <f>_xlfn.XLOOKUP($B620,Img_lookup!A:A,Img_lookup!B:B, "Not available")</f>
        <v>7ac807b4-edf5-44a4-a164-18c4f1a6c583</v>
      </c>
      <c r="BZ620" t="str">
        <f>_xlfn.XLOOKUP($B620,Img_lookup!A:A,Img_lookup!C:C, "Not available")</f>
        <v>Yellow Nutsedge Cyperus esculentus (43998391481).jpg</v>
      </c>
      <c r="CA620" t="str">
        <f>_xlfn.XLOOKUP($B620,Img_lookup!A:A,Img_lookup!D:D, "Not available")</f>
        <v>Homer Edward Price</v>
      </c>
      <c r="CB620" t="str">
        <f>_xlfn.XLOOKUP($B620,Img_lookup!A:A,Img_lookup!E:E, "https://imgur.com/aT5wafe")</f>
        <v>https://api.openverse.engineering/v1/images/7ac807b4-edf5-44a4-a164-18c4f1a6c583/thumb/</v>
      </c>
    </row>
    <row r="621" spans="1:80" ht="409.6" x14ac:dyDescent="0.15">
      <c r="A621" s="1" t="s">
        <v>1832</v>
      </c>
      <c r="B621" s="1" t="s">
        <v>7314</v>
      </c>
      <c r="C621" s="1" t="s">
        <v>7315</v>
      </c>
      <c r="E621" s="1" t="s">
        <v>7316</v>
      </c>
      <c r="F621" s="1" t="s">
        <v>6</v>
      </c>
      <c r="G621" s="1" t="s">
        <v>6</v>
      </c>
      <c r="H621" s="11" t="str">
        <f t="shared" si="289"/>
        <v>Perennial</v>
      </c>
      <c r="I621" s="1" t="s">
        <v>17108</v>
      </c>
      <c r="J621" s="1">
        <v>1.2000000479999999</v>
      </c>
      <c r="K621" s="1">
        <v>2</v>
      </c>
      <c r="L621" t="str" cm="1">
        <f t="array" ref="L621">_xlfn.IFS(J621+K621="", "Unknown", J621+K621&gt;3, "Large", J621+K621&gt;0.5, "Medium", J621+K621&gt;0, "Small")</f>
        <v>Large</v>
      </c>
      <c r="M621" s="1">
        <v>7</v>
      </c>
      <c r="N621" cm="1">
        <f t="array" ref="N621">IF($M621="",INDEX($M$2:$M$2176,MATCH(1,INDEX(($A$2:$A$2176=$A621)*($M$2:$M$2176&lt;&gt;""),0),0)),$M621)</f>
        <v>7</v>
      </c>
      <c r="O621" s="2" t="str">
        <f t="shared" si="284"/>
        <v>Seasonal outdoors</v>
      </c>
      <c r="P621" s="1" t="s">
        <v>7317</v>
      </c>
      <c r="Q621" s="1" t="s">
        <v>17109</v>
      </c>
      <c r="R621" t="str">
        <f t="shared" si="288"/>
        <v>Fast</v>
      </c>
      <c r="S621" s="1" t="s">
        <v>24</v>
      </c>
      <c r="T621" s="1" t="str">
        <f>LEFT(S621,FIND("-",S621)-1)</f>
        <v xml:space="preserve">1 </v>
      </c>
      <c r="U621" s="1" t="str">
        <f>RIGHT(S621,FIND("-",S621)-1)</f>
        <v>12</v>
      </c>
      <c r="V621" s="1" t="s">
        <v>427</v>
      </c>
      <c r="W621" s="6" t="str">
        <f>IF(ISNUMBER(SEARCH("-",V621)),TRIM(LEFT(V621,FIND("-",V621)-1)),V621)</f>
        <v>8</v>
      </c>
      <c r="X621" t="str">
        <f>IF(W621="1", "January", IF(W621="2", "February", IF(W621="3", "March", IF(W621="4", "April", IF(W621="5", "May", IF(W621="6", "June", IF(W621="7", "July", IF(W621="8", "August", IF(W621="9", "September", IF(W621="10", "October", IF(W621="11", "November", IF(W621="12", "December", "Other"))))))))))))</f>
        <v>August</v>
      </c>
      <c r="Y621" s="2" t="str">
        <f>IF(ISNUMBER(SEARCH("-",V621)),TRIM(RIGHT(V621,LEN(V621)-SEARCH("-",V621))),V621)</f>
        <v>9</v>
      </c>
      <c r="Z621" s="2" t="str">
        <f>IF(Y621="1", "January", IF(Y621="2", "February", IF(Y621="3", "March", IF(Y621="4", "April", IF(Y621="5", "May", IF(Y621="6", "June", IF(Y621="7", "July", IF(Y621="8", "August", IF(Y621="9", "September", IF(Y621="10", "October", IF(Y621="11", "November", IF(Y621="12", "December", "Other"))))))))))))</f>
        <v>September</v>
      </c>
      <c r="AF621" s="16" t="s">
        <v>24414</v>
      </c>
      <c r="AG621" s="1" t="str">
        <f t="shared" si="274"/>
        <v xml:space="preserve">Seed </v>
      </c>
      <c r="AH621" s="2" t="str">
        <f t="shared" si="275"/>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Division is simple at almost any time of the year, so long as the roots are not allowed to become dry. Plant them out straight into their permanent positions.</v>
      </c>
      <c r="AI621" s="1" t="s">
        <v>7318</v>
      </c>
      <c r="AK621" s="1" t="s">
        <v>17104</v>
      </c>
      <c r="AL621" s="1" t="str">
        <f t="shared" si="285"/>
        <v>Scented</v>
      </c>
      <c r="AM621" s="1" t="b">
        <v>1</v>
      </c>
      <c r="AN621" s="1" t="b">
        <v>0</v>
      </c>
      <c r="AO621" s="1" t="b">
        <v>0</v>
      </c>
      <c r="AP621" s="5" t="s">
        <v>28</v>
      </c>
      <c r="AQ621" s="5" t="str">
        <f t="shared" si="276"/>
        <v>Light, Medium, Heavy</v>
      </c>
      <c r="AR621" s="1" t="s">
        <v>30</v>
      </c>
      <c r="AS621" s="1" t="str">
        <f t="shared" si="286"/>
        <v>None</v>
      </c>
      <c r="AT621" s="1" t="str">
        <f t="shared" si="277"/>
        <v>Full</v>
      </c>
      <c r="AU621" s="1" t="s">
        <v>609</v>
      </c>
      <c r="AV621" s="1" t="str">
        <f t="shared" si="278"/>
        <v>Moist, Wet/Water</v>
      </c>
      <c r="AW621" s="1" t="s">
        <v>12</v>
      </c>
      <c r="AX621" s="1" t="str">
        <f t="shared" si="279"/>
        <v>Acid, Neutral, Alkaline</v>
      </c>
      <c r="AY621" s="1" t="b">
        <v>0</v>
      </c>
      <c r="AZ621" s="1" t="b">
        <v>0</v>
      </c>
      <c r="BA621" s="1" t="b">
        <v>0</v>
      </c>
      <c r="BC621" t="str">
        <f t="shared" si="280"/>
        <v>FALSE</v>
      </c>
      <c r="BE621" t="str">
        <f t="shared" si="281"/>
        <v>FALSE</v>
      </c>
      <c r="BF621" s="1" t="b">
        <v>0</v>
      </c>
      <c r="BG621" s="1" t="b">
        <v>0</v>
      </c>
      <c r="BH621" s="1" t="b">
        <v>0</v>
      </c>
      <c r="BJ621" s="1" t="str">
        <f t="shared" si="282"/>
        <v>FALSE</v>
      </c>
      <c r="BL621" t="str">
        <f t="shared" si="283"/>
        <v>FALSE</v>
      </c>
      <c r="BM621" s="1" t="b">
        <v>0</v>
      </c>
      <c r="BN621" s="1" t="b">
        <v>0</v>
      </c>
      <c r="BO621" s="1">
        <f t="shared" si="287"/>
        <v>10</v>
      </c>
      <c r="BP621" s="1" t="s">
        <v>7319</v>
      </c>
      <c r="BQ621" s="1" cm="1">
        <f t="array" ref="BQ621">_xlfn.IFS(BP621="None Known",0, LEN(BP621)&gt;500, 5,LEN(BP621)&gt;400, 4, LEN(BP621)&gt;300, 3, LEN(BP621)&gt;200, 2, LEN(BP621)&gt;1, 1)</f>
        <v>3</v>
      </c>
      <c r="BR621" s="1" t="s">
        <v>7320</v>
      </c>
      <c r="BS621" s="1">
        <v>2</v>
      </c>
      <c r="BT621" s="1" t="s">
        <v>7321</v>
      </c>
      <c r="BU621" s="1">
        <v>1</v>
      </c>
      <c r="BV621" s="1" t="s">
        <v>4080</v>
      </c>
      <c r="BW621" s="1" t="s">
        <v>31</v>
      </c>
      <c r="BX621" s="1"/>
      <c r="BY621" t="str">
        <f>_xlfn.XLOOKUP($B621,Img_lookup!A:A,Img_lookup!B:B, "Not available")</f>
        <v>cad70ebc-870d-4c60-9c34-77cb156e1966</v>
      </c>
      <c r="BZ621" t="str">
        <f>_xlfn.XLOOKUP($B621,Img_lookup!A:A,Img_lookup!C:C, "Not available")</f>
        <v>Galingale, Cyperus longus, Mountain Lakes Golf Course, Caerphilly, 1992</v>
      </c>
      <c r="CA621" t="str">
        <f>_xlfn.XLOOKUP($B621,Img_lookup!A:A,Img_lookup!D:D, "Not available")</f>
        <v>Mary Gillham Archive Project</v>
      </c>
      <c r="CB621" t="str">
        <f>_xlfn.XLOOKUP($B621,Img_lookup!A:A,Img_lookup!E:E, "https://imgur.com/aT5wafe")</f>
        <v>https://api.openverse.engineering/v1/images/cad70ebc-870d-4c60-9c34-77cb156e1966/thumb/</v>
      </c>
    </row>
    <row r="622" spans="1:80" ht="409.6" x14ac:dyDescent="0.15">
      <c r="A622" s="1" t="s">
        <v>1832</v>
      </c>
      <c r="B622" s="1" t="s">
        <v>2379</v>
      </c>
      <c r="C622" s="1" t="s">
        <v>2380</v>
      </c>
      <c r="D622" s="1" t="s">
        <v>2381</v>
      </c>
      <c r="E622" s="1" t="s">
        <v>2382</v>
      </c>
      <c r="F622" s="1" t="s">
        <v>6</v>
      </c>
      <c r="G622" s="1" t="s">
        <v>6</v>
      </c>
      <c r="H622" s="11" t="str">
        <f t="shared" si="289"/>
        <v>Perennial</v>
      </c>
      <c r="J622" s="1">
        <v>0.60000002399999997</v>
      </c>
      <c r="K622" s="1">
        <v>1</v>
      </c>
      <c r="L622" t="str" cm="1">
        <f t="array" ref="L622">_xlfn.IFS(J622+K622="", "Unknown", J622+K622&gt;3, "Large", J622+K622&gt;0.5, "Medium", J622+K622&gt;0, "Small")</f>
        <v>Medium</v>
      </c>
      <c r="N622" cm="1">
        <f t="array" ref="N622">IF($M622="",INDEX($M$2:$M$2176,MATCH(1,INDEX(($A$2:$A$2176=$A622)*($M$2:$M$2176&lt;&gt;""),0),0)),$M622)</f>
        <v>7</v>
      </c>
      <c r="O622" s="2" t="str">
        <f t="shared" si="284"/>
        <v>Seasonal outdoors</v>
      </c>
      <c r="P622" s="1" t="s">
        <v>2383</v>
      </c>
      <c r="R622" t="str">
        <f t="shared" si="288"/>
        <v>Medium</v>
      </c>
      <c r="W622"/>
      <c r="AF622" s="16" t="s">
        <v>24415</v>
      </c>
      <c r="AG622" s="1" t="str">
        <f t="shared" si="274"/>
        <v xml:space="preserve">Seed </v>
      </c>
      <c r="AH622" s="2" t="str">
        <f t="shared" si="275"/>
        <v>Surface sow in the spring and keep the compost moist[164]. The seed usually germinates in 2 - 6 weeks at 18�c[164]. Prick out the seedlings into individual pots as soon as they are large enough to handle. Grow on for their first winter in a greenhouse and plant them out in late spring after the last expected frosts.
Division in spring or autumn. Very easy, larger clumps can be replanted direct into their permanent positions, though it is best to pot up smaller clumps and grow them on in a cold frame until they are rooting well. Plant them out in the spring.</v>
      </c>
      <c r="AI622" s="1" t="s">
        <v>2384</v>
      </c>
      <c r="AK622" s="1" t="s">
        <v>17104</v>
      </c>
      <c r="AL622" s="1" t="str">
        <f t="shared" si="285"/>
        <v>Scented</v>
      </c>
      <c r="AM622" s="1" t="b">
        <v>1</v>
      </c>
      <c r="AN622" s="1" t="b">
        <v>0</v>
      </c>
      <c r="AO622" s="1" t="b">
        <v>0</v>
      </c>
      <c r="AP622" s="5" t="s">
        <v>54</v>
      </c>
      <c r="AQ622" s="5" t="str">
        <f t="shared" si="276"/>
        <v>Light, Medium</v>
      </c>
      <c r="AR622" s="1" t="s">
        <v>30</v>
      </c>
      <c r="AS622" s="1" t="str">
        <f t="shared" si="286"/>
        <v>None</v>
      </c>
      <c r="AT622" s="1" t="str">
        <f t="shared" si="277"/>
        <v>Full</v>
      </c>
      <c r="AU622" s="1" t="s">
        <v>402</v>
      </c>
      <c r="AV622" s="1" t="str">
        <f t="shared" si="278"/>
        <v>Moist, Wet/Water</v>
      </c>
      <c r="AW622" s="1" t="s">
        <v>12</v>
      </c>
      <c r="AX622" s="1" t="str">
        <f t="shared" si="279"/>
        <v>Acid, Neutral, Alkaline</v>
      </c>
      <c r="AY622" s="1" t="b">
        <v>0</v>
      </c>
      <c r="AZ622" s="1" t="b">
        <v>0</v>
      </c>
      <c r="BA622" s="1" t="b">
        <v>0</v>
      </c>
      <c r="BC622" t="str">
        <f t="shared" si="280"/>
        <v>FALSE</v>
      </c>
      <c r="BE622" t="str">
        <f t="shared" si="281"/>
        <v>FALSE</v>
      </c>
      <c r="BF622" s="1" t="b">
        <v>0</v>
      </c>
      <c r="BG622" s="1" t="b">
        <v>0</v>
      </c>
      <c r="BH622" s="1" t="b">
        <v>0</v>
      </c>
      <c r="BJ622" s="1" t="str">
        <f t="shared" si="282"/>
        <v>FALSE</v>
      </c>
      <c r="BL622" t="str">
        <f t="shared" si="283"/>
        <v>FALSE</v>
      </c>
      <c r="BM622" s="1" t="b">
        <v>0</v>
      </c>
      <c r="BN622" s="1" t="b">
        <v>0</v>
      </c>
      <c r="BO622" s="1">
        <f t="shared" si="287"/>
        <v>14</v>
      </c>
      <c r="BP622" s="1" t="s">
        <v>2385</v>
      </c>
      <c r="BQ622" s="1" cm="1">
        <f t="array" ref="BQ622">_xlfn.IFS(BP622="None Known",0, LEN(BP622)&gt;500, 5,LEN(BP622)&gt;400, 4, LEN(BP622)&gt;300, 3, LEN(BP622)&gt;200, 2, LEN(BP622)&gt;1, 1)</f>
        <v>2</v>
      </c>
      <c r="BR622" s="1" t="s">
        <v>2386</v>
      </c>
      <c r="BS622" s="1">
        <v>3</v>
      </c>
      <c r="BT622" s="1" t="s">
        <v>2387</v>
      </c>
      <c r="BU622" s="1">
        <v>3</v>
      </c>
      <c r="BV622" s="1" t="s">
        <v>2388</v>
      </c>
      <c r="BW622" s="1" t="s">
        <v>31</v>
      </c>
      <c r="BX622" s="1"/>
      <c r="BY622" t="str">
        <f>_xlfn.XLOOKUP($B622,Img_lookup!A:A,Img_lookup!B:B, "Not available")</f>
        <v>3daf318f-44bb-42f0-b6e8-969c1cdae986</v>
      </c>
      <c r="BZ622" t="str">
        <f>_xlfn.XLOOKUP($B622,Img_lookup!A:A,Img_lookup!C:C, "Not available")</f>
        <v>Nutgrass Cyperus rotundus stem cross section.jpg</v>
      </c>
      <c r="CA622" t="str">
        <f>_xlfn.XLOOKUP($B622,Img_lookup!A:A,Img_lookup!D:D, "Not available")</f>
        <v>No machine-readable author provided. Rickjpelleg assumed (based on copyright claims).</v>
      </c>
      <c r="CB622" t="str">
        <f>_xlfn.XLOOKUP($B622,Img_lookup!A:A,Img_lookup!E:E, "https://imgur.com/aT5wafe")</f>
        <v>https://api.openverse.engineering/v1/images/3daf318f-44bb-42f0-b6e8-969c1cdae986/thumb/</v>
      </c>
    </row>
    <row r="623" spans="1:80" ht="409.6" x14ac:dyDescent="0.15">
      <c r="A623" s="1" t="s">
        <v>3631</v>
      </c>
      <c r="B623" s="1" t="s">
        <v>3632</v>
      </c>
      <c r="C623" s="1" t="s">
        <v>3633</v>
      </c>
      <c r="E623" s="1" t="s">
        <v>3634</v>
      </c>
      <c r="F623" s="1" t="s">
        <v>539</v>
      </c>
      <c r="G623" s="1" t="s">
        <v>23799</v>
      </c>
      <c r="H623" s="11" t="str">
        <f t="shared" si="289"/>
        <v>Perennial</v>
      </c>
      <c r="I623" s="1" t="s">
        <v>17107</v>
      </c>
      <c r="J623" s="1">
        <v>0.15000000599999999</v>
      </c>
      <c r="K623" s="1">
        <v>0.23000000400000001</v>
      </c>
      <c r="L623" t="str" cm="1">
        <f t="array" ref="L623">_xlfn.IFS(J623+K623="", "Unknown", J623+K623&gt;3, "Large", J623+K623&gt;0.5, "Medium", J623+K623&gt;0, "Small")</f>
        <v>Small</v>
      </c>
      <c r="M623" s="1">
        <v>5</v>
      </c>
      <c r="N623" cm="1">
        <f t="array" ref="N623">IF($M623="",INDEX($M$2:$M$2176,MATCH(1,INDEX(($A$2:$A$2176=$A623)*($M$2:$M$2176&lt;&gt;""),0),0)),$M623)</f>
        <v>5</v>
      </c>
      <c r="O623" s="2" t="str">
        <f t="shared" si="284"/>
        <v>Seasonal outdoors</v>
      </c>
      <c r="P623" s="1" t="s">
        <v>3635</v>
      </c>
      <c r="R623" t="str">
        <f t="shared" si="288"/>
        <v>Medium</v>
      </c>
      <c r="W623"/>
      <c r="AF623" s="16" t="s">
        <v>25210</v>
      </c>
      <c r="AG623" s="1" t="str">
        <f t="shared" si="274"/>
        <v xml:space="preserve">Spores </v>
      </c>
      <c r="AH623" s="2" t="str">
        <f t="shared" si="275"/>
        <v>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
Bulbils are produced at intervals along the midrib and these can be planted into pots as soon as they are ripe[188, 219].</v>
      </c>
      <c r="AI623" s="1" t="s">
        <v>3636</v>
      </c>
      <c r="AL623" s="1" t="str">
        <f t="shared" si="285"/>
        <v>Unscented</v>
      </c>
      <c r="AM623" s="1" t="b">
        <v>0</v>
      </c>
      <c r="AN623" s="1" t="b">
        <v>1</v>
      </c>
      <c r="AO623" s="1" t="b">
        <v>0</v>
      </c>
      <c r="AP623" s="5" t="s">
        <v>28</v>
      </c>
      <c r="AQ623" s="5" t="str">
        <f t="shared" si="276"/>
        <v>Light, Medium, Heavy</v>
      </c>
      <c r="AR623" s="1" t="s">
        <v>1788</v>
      </c>
      <c r="AS623" s="1" t="str">
        <f t="shared" si="286"/>
        <v>Partial, Full</v>
      </c>
      <c r="AT623" s="1" t="str">
        <f t="shared" si="277"/>
        <v/>
      </c>
      <c r="AU623" s="1" t="s">
        <v>29</v>
      </c>
      <c r="AV623" s="1" t="str">
        <f t="shared" si="278"/>
        <v>Moist</v>
      </c>
      <c r="AW623" s="1" t="s">
        <v>12</v>
      </c>
      <c r="AX623" s="1" t="str">
        <f t="shared" si="279"/>
        <v>Acid, Neutral, Alkaline</v>
      </c>
      <c r="AY623" s="1" t="b">
        <v>0</v>
      </c>
      <c r="AZ623" s="1" t="b">
        <v>0</v>
      </c>
      <c r="BA623" s="1" t="b">
        <v>0</v>
      </c>
      <c r="BC623" t="str">
        <f t="shared" si="280"/>
        <v>FALSE</v>
      </c>
      <c r="BE623" t="str">
        <f t="shared" si="281"/>
        <v>FALSE</v>
      </c>
      <c r="BF623" s="1" t="b">
        <v>0</v>
      </c>
      <c r="BG623" s="1" t="b">
        <v>0</v>
      </c>
      <c r="BH623" s="1" t="b">
        <v>0</v>
      </c>
      <c r="BJ623" s="1" t="str">
        <f t="shared" si="282"/>
        <v>FALSE</v>
      </c>
      <c r="BL623" t="str">
        <f t="shared" si="283"/>
        <v>FALSE</v>
      </c>
      <c r="BM623" s="1" t="b">
        <v>0</v>
      </c>
      <c r="BN623" s="1" t="b">
        <v>0</v>
      </c>
      <c r="BO623" s="1">
        <f t="shared" si="287"/>
        <v>4</v>
      </c>
      <c r="BP623" s="1" t="s">
        <v>3637</v>
      </c>
      <c r="BQ623" s="1" cm="1">
        <f t="array" ref="BQ623">_xlfn.IFS(BP623="None Known",0, LEN(BP623)&gt;500, 5,LEN(BP623)&gt;400, 4, LEN(BP623)&gt;300, 3, LEN(BP623)&gt;200, 2, LEN(BP623)&gt;1, 1)</f>
        <v>1</v>
      </c>
      <c r="BR623" s="1" t="s">
        <v>3638</v>
      </c>
      <c r="BS623" s="1">
        <v>1</v>
      </c>
      <c r="BT623" s="1" t="s">
        <v>31</v>
      </c>
      <c r="BU623" s="1">
        <v>0</v>
      </c>
      <c r="BV623" s="1" t="s">
        <v>465</v>
      </c>
      <c r="BW623" s="1" t="s">
        <v>2137</v>
      </c>
      <c r="BX623" s="1"/>
      <c r="BY623" t="str">
        <f>_xlfn.XLOOKUP($B623,Img_lookup!A:A,Img_lookup!B:B, "Not available")</f>
        <v>f8db86e5-1351-40c1-9b7d-58a3c8640edf</v>
      </c>
      <c r="BZ623" t="str">
        <f>_xlfn.XLOOKUP($B623,Img_lookup!A:A,Img_lookup!C:C, "Not available")</f>
        <v>Bulblet fern (Cystopteris bulbifera), Governor Dodge State Park, WI, 9/7-9/8 2013</v>
      </c>
      <c r="CA623" t="str">
        <f>_xlfn.XLOOKUP($B623,Img_lookup!A:A,Img_lookup!D:D, "Not available")</f>
        <v>benet2006</v>
      </c>
      <c r="CB623" t="str">
        <f>_xlfn.XLOOKUP($B623,Img_lookup!A:A,Img_lookup!E:E, "https://imgur.com/aT5wafe")</f>
        <v>https://api.openverse.engineering/v1/images/f8db86e5-1351-40c1-9b7d-58a3c8640edf/thumb/</v>
      </c>
    </row>
    <row r="624" spans="1:80" ht="409.6" x14ac:dyDescent="0.15">
      <c r="A624" s="1" t="s">
        <v>3631</v>
      </c>
      <c r="B624" s="1" t="s">
        <v>14728</v>
      </c>
      <c r="C624" s="1" t="s">
        <v>14729</v>
      </c>
      <c r="E624" s="1" t="s">
        <v>14730</v>
      </c>
      <c r="F624" s="1" t="s">
        <v>539</v>
      </c>
      <c r="G624" s="1" t="s">
        <v>23799</v>
      </c>
      <c r="H624" s="11" t="str">
        <f t="shared" si="289"/>
        <v>Perennial</v>
      </c>
      <c r="I624" s="1" t="s">
        <v>17107</v>
      </c>
      <c r="J624" s="1">
        <v>0.15000000599999999</v>
      </c>
      <c r="K624" s="1">
        <v>0.23000000400000001</v>
      </c>
      <c r="L624" t="str" cm="1">
        <f t="array" ref="L624">_xlfn.IFS(J624+K624="", "Unknown", J624+K624&gt;3, "Large", J624+K624&gt;0.5, "Medium", J624+K624&gt;0, "Small")</f>
        <v>Small</v>
      </c>
      <c r="M624" s="1">
        <v>2</v>
      </c>
      <c r="N624" cm="1">
        <f t="array" ref="N624">IF($M624="",INDEX($M$2:$M$2176,MATCH(1,INDEX(($A$2:$A$2176=$A624)*($M$2:$M$2176&lt;&gt;""),0),0)),$M624)</f>
        <v>2</v>
      </c>
      <c r="O624" s="2" t="str">
        <f t="shared" si="284"/>
        <v>Hardy to cold</v>
      </c>
      <c r="P624" s="1" t="s">
        <v>14731</v>
      </c>
      <c r="R624" t="str">
        <f t="shared" si="288"/>
        <v>Medium</v>
      </c>
      <c r="W624" s="1"/>
      <c r="X624" s="1"/>
      <c r="Y624" s="1"/>
      <c r="Z624" s="1"/>
      <c r="AA624" s="1" t="s">
        <v>51</v>
      </c>
      <c r="AB624" s="1" t="str">
        <f>IF(ISNUMBER(SEARCH("-",AA624)),TRIM(LEFT(AA624,FIND("-",AA624)-1)),AA624)</f>
        <v>7</v>
      </c>
      <c r="AC624" s="1" t="str">
        <f>IF(AB624="1", "January", IF(AB624="2", "February", IF(AB624="3", "March", IF(AB624="4", "April", IF(AB624="5", "May", IF(AB624="6", "June", IF(AB624="7", "July", IF(AB624="8", "August", IF(AB624="9", "September", IF(AB624="10", "October", IF(AB624="11", "November", IF(AB624="12", "December", "Other"))))))))))))</f>
        <v>July</v>
      </c>
      <c r="AD624" s="1" t="str">
        <f>IF(ISNUMBER(SEARCH("-",AA624)),TRIM(RIGHT(AA624,LEN(AA624)-SEARCH("-",AA624))),AA624)</f>
        <v>8</v>
      </c>
      <c r="AE624" s="1" t="str">
        <f>IF(AD624="1", "January", IF(AD624="2", "February", IF(AD624="3", "March", IF(AD624="4", "April", IF(AD624="5", "May", IF(AD624="6", "June", IF(AD624="7", "July", IF(AD624="8", "August", IF(AD624="9", "September", IF(AD624="10", "October", IF(AD624="11", "November", IF(AD624="12", "December", "Other"))))))))))))</f>
        <v>August</v>
      </c>
      <c r="AF624" s="16" t="s">
        <v>25211</v>
      </c>
      <c r="AG624" s="1" t="str">
        <f t="shared" si="274"/>
        <v xml:space="preserve">Spores </v>
      </c>
      <c r="AH624" s="2" t="str">
        <f t="shared" si="275"/>
        <v>Best sown as soon as ripe on the surface of a humus-rich sterilized soil. Keep the compost moist, preferably by putting a plastic bag over the pot. Germinates in 1 - 3 months at 20�c[164].Pot on small clumps of plantlets as soon as they are large enough to handle and keep humid until they are well established. Do not plant outside until the ferns are at least 2 years old.
Division in spring.</v>
      </c>
      <c r="AI624" s="1" t="s">
        <v>14732</v>
      </c>
      <c r="AL624" s="1" t="str">
        <f t="shared" si="285"/>
        <v>Unscented</v>
      </c>
      <c r="AM624" s="1" t="b">
        <v>0</v>
      </c>
      <c r="AN624" s="1" t="b">
        <v>1</v>
      </c>
      <c r="AO624" s="1" t="b">
        <v>0</v>
      </c>
      <c r="AP624" s="5" t="s">
        <v>28</v>
      </c>
      <c r="AQ624" s="5" t="str">
        <f t="shared" si="276"/>
        <v>Light, Medium, Heavy</v>
      </c>
      <c r="AR624" s="1" t="s">
        <v>1788</v>
      </c>
      <c r="AS624" s="1" t="str">
        <f t="shared" si="286"/>
        <v>Partial, Full</v>
      </c>
      <c r="AT624" s="1" t="str">
        <f t="shared" si="277"/>
        <v/>
      </c>
      <c r="AU624" s="1" t="s">
        <v>29</v>
      </c>
      <c r="AV624" s="1" t="str">
        <f t="shared" si="278"/>
        <v>Moist</v>
      </c>
      <c r="AW624" s="1" t="s">
        <v>12</v>
      </c>
      <c r="AX624" s="1" t="str">
        <f t="shared" si="279"/>
        <v>Acid, Neutral, Alkaline</v>
      </c>
      <c r="AY624" s="1" t="b">
        <v>0</v>
      </c>
      <c r="AZ624" s="1" t="b">
        <v>0</v>
      </c>
      <c r="BA624" s="1" t="b">
        <v>0</v>
      </c>
      <c r="BC624" t="str">
        <f t="shared" si="280"/>
        <v>FALSE</v>
      </c>
      <c r="BE624" t="str">
        <f t="shared" si="281"/>
        <v>FALSE</v>
      </c>
      <c r="BF624" s="1" t="b">
        <v>0</v>
      </c>
      <c r="BG624" s="1" t="b">
        <v>0</v>
      </c>
      <c r="BH624" s="1" t="b">
        <v>0</v>
      </c>
      <c r="BJ624" s="1" t="str">
        <f t="shared" si="282"/>
        <v>FALSE</v>
      </c>
      <c r="BL624" t="str">
        <f t="shared" si="283"/>
        <v>FALSE</v>
      </c>
      <c r="BM624" s="1" t="b">
        <v>0</v>
      </c>
      <c r="BN624" s="1" t="b">
        <v>0</v>
      </c>
      <c r="BO624" s="1">
        <f t="shared" si="287"/>
        <v>5</v>
      </c>
      <c r="BP624" s="1" t="s">
        <v>14733</v>
      </c>
      <c r="BQ624" s="1" cm="1">
        <f t="array" ref="BQ624">_xlfn.IFS(BP624="None Known",0, LEN(BP624)&gt;500, 5,LEN(BP624)&gt;400, 4, LEN(BP624)&gt;300, 3, LEN(BP624)&gt;200, 2, LEN(BP624)&gt;1, 1)</f>
        <v>1</v>
      </c>
      <c r="BR624" s="1" t="s">
        <v>3638</v>
      </c>
      <c r="BS624" s="1">
        <v>1</v>
      </c>
      <c r="BT624" s="1" t="s">
        <v>14734</v>
      </c>
      <c r="BU624" s="1">
        <v>1</v>
      </c>
      <c r="BV624" s="1" t="s">
        <v>14735</v>
      </c>
      <c r="BW624" s="1" t="s">
        <v>2137</v>
      </c>
      <c r="BX624" s="1"/>
      <c r="BY624" t="str">
        <f>_xlfn.XLOOKUP($B624,Img_lookup!A:A,Img_lookup!B:B, "Not available")</f>
        <v>76de0b7e-cdb5-4611-99ce-d68ff113a7d7</v>
      </c>
      <c r="BZ624" t="str">
        <f>_xlfn.XLOOKUP($B624,Img_lookup!A:A,Img_lookup!C:C, "Not available")</f>
        <v>Cystopteris fragilis, Tarbet, Harris.</v>
      </c>
      <c r="CA624" t="str">
        <f>_xlfn.XLOOKUP($B624,Img_lookup!A:A,Img_lookup!D:D, "Not available")</f>
        <v>Mary Gillham Archive Project</v>
      </c>
      <c r="CB624" t="str">
        <f>_xlfn.XLOOKUP($B624,Img_lookup!A:A,Img_lookup!E:E, "https://imgur.com/aT5wafe")</f>
        <v>https://api.openverse.engineering/v1/images/76de0b7e-cdb5-4611-99ce-d68ff113a7d7/thumb/</v>
      </c>
    </row>
    <row r="625" spans="1:80" ht="13" x14ac:dyDescent="0.15">
      <c r="A625" s="1" t="s">
        <v>7380</v>
      </c>
      <c r="B625" s="1" t="s">
        <v>7381</v>
      </c>
      <c r="E625" s="1" t="s">
        <v>7382</v>
      </c>
      <c r="F625" s="1" t="s">
        <v>7383</v>
      </c>
      <c r="G625" s="1" t="s">
        <v>6</v>
      </c>
      <c r="H625" s="11" t="str">
        <f t="shared" si="289"/>
        <v>Perennial</v>
      </c>
      <c r="L625" t="e" cm="1">
        <f t="array" ref="L625">_xlfn.IFS(J625+K625="", "Unknown", J625+K625&gt;3, "Large", J625+K625&gt;0.5, "Medium", J625+K625&gt;0, "Small")</f>
        <v>#N/A</v>
      </c>
      <c r="M625">
        <v>10</v>
      </c>
      <c r="N625" cm="1">
        <f t="array" ref="N625">IF($M625="",INDEX($M$2:$M$2176,MATCH(1,INDEX(($A$2:$A$2176=$A625)*($M$2:$M$2176&lt;&gt;""),0),0)),$M625)</f>
        <v>10</v>
      </c>
      <c r="O625" s="2" t="str">
        <f t="shared" si="284"/>
        <v>Grown indoors</v>
      </c>
      <c r="P625" s="1" t="s">
        <v>7384</v>
      </c>
      <c r="R625" t="str">
        <f t="shared" si="288"/>
        <v>Medium</v>
      </c>
      <c r="W625"/>
      <c r="AF625" s="1" t="s">
        <v>40</v>
      </c>
      <c r="AG625" s="1" t="str">
        <f t="shared" si="274"/>
        <v xml:space="preserve">Seed </v>
      </c>
      <c r="AH625" s="2" t="str">
        <f t="shared" si="275"/>
        <v/>
      </c>
      <c r="AI625" s="1" t="s">
        <v>7385</v>
      </c>
      <c r="AK625" s="1" t="s">
        <v>17104</v>
      </c>
      <c r="AL625" s="1" t="str">
        <f t="shared" si="285"/>
        <v>Unscented</v>
      </c>
      <c r="AM625" s="1" t="b">
        <v>0</v>
      </c>
      <c r="AN625" s="1" t="b">
        <v>0</v>
      </c>
      <c r="AO625" s="1" t="b">
        <v>0</v>
      </c>
      <c r="AP625" s="5" t="s">
        <v>28</v>
      </c>
      <c r="AQ625" s="5" t="str">
        <f t="shared" si="276"/>
        <v>Light, Medium, Heavy</v>
      </c>
      <c r="AR625" s="1" t="s">
        <v>10</v>
      </c>
      <c r="AS625" s="1" t="str">
        <f t="shared" si="286"/>
        <v>None, Partial</v>
      </c>
      <c r="AT625" s="1" t="str">
        <f t="shared" si="277"/>
        <v>Partial, Full</v>
      </c>
      <c r="AU625" s="1" t="s">
        <v>29</v>
      </c>
      <c r="AV625" s="1" t="str">
        <f t="shared" si="278"/>
        <v>Moist</v>
      </c>
      <c r="AW625" s="1" t="s">
        <v>12</v>
      </c>
      <c r="AX625" s="1" t="str">
        <f t="shared" si="279"/>
        <v>Acid, Neutral, Alkaline</v>
      </c>
      <c r="AY625" s="1" t="b">
        <v>0</v>
      </c>
      <c r="AZ625" s="1" t="b">
        <v>0</v>
      </c>
      <c r="BA625" s="1" t="b">
        <v>0</v>
      </c>
      <c r="BC625" t="str">
        <f t="shared" si="280"/>
        <v>FALSE</v>
      </c>
      <c r="BE625" t="str">
        <f t="shared" si="281"/>
        <v>FALSE</v>
      </c>
      <c r="BF625" s="1" t="b">
        <v>0</v>
      </c>
      <c r="BG625" s="1" t="b">
        <v>0</v>
      </c>
      <c r="BH625" s="1" t="b">
        <v>0</v>
      </c>
      <c r="BJ625" s="1" t="str">
        <f t="shared" si="282"/>
        <v>FALSE</v>
      </c>
      <c r="BL625" t="str">
        <f t="shared" si="283"/>
        <v>FALSE</v>
      </c>
      <c r="BM625" s="1" t="b">
        <v>0</v>
      </c>
      <c r="BN625" s="1" t="b">
        <v>0</v>
      </c>
      <c r="BO625" s="1">
        <f t="shared" si="287"/>
        <v>4</v>
      </c>
      <c r="BP625" s="1" t="s">
        <v>31</v>
      </c>
      <c r="BQ625" s="1" cm="1">
        <f t="array" ref="BQ625">_xlfn.IFS(BP625="None Known",0, LEN(BP625)&gt;500, 5,LEN(BP625)&gt;400, 4, LEN(BP625)&gt;300, 3, LEN(BP625)&gt;200, 2, LEN(BP625)&gt;1, 1)</f>
        <v>0</v>
      </c>
      <c r="BR625" s="1" t="s">
        <v>7386</v>
      </c>
      <c r="BS625" s="1">
        <v>1</v>
      </c>
      <c r="BT625" s="1" t="s">
        <v>7387</v>
      </c>
      <c r="BU625" s="1">
        <v>1</v>
      </c>
      <c r="BV625" s="1" t="s">
        <v>7388</v>
      </c>
      <c r="BW625" s="1" t="s">
        <v>31</v>
      </c>
      <c r="BX625" s="1" t="s">
        <v>17113</v>
      </c>
      <c r="BY625" t="str">
        <f>_xlfn.XLOOKUP($B625,Img_lookup!A:A,Img_lookup!B:B, "Not available")</f>
        <v>2e56db48-5a2f-49d5-9a6c-0f74de658a02</v>
      </c>
      <c r="BZ625" t="str">
        <f>_xlfn.XLOOKUP($B625,Img_lookup!A:A,Img_lookup!C:C, "Not available")</f>
        <v>Cytinus ruber. Subsp. clusii. Cistaceae, Cytinaceae</v>
      </c>
      <c r="CA625" t="str">
        <f>_xlfn.XLOOKUP($B625,Img_lookup!A:A,Img_lookup!D:D, "Not available")</f>
        <v>gailhampshire</v>
      </c>
      <c r="CB625" t="str">
        <f>_xlfn.XLOOKUP($B625,Img_lookup!A:A,Img_lookup!E:E, "https://imgur.com/aT5wafe")</f>
        <v>https://api.openverse.engineering/v1/images/2e56db48-5a2f-49d5-9a6c-0f74de658a02/thumb/</v>
      </c>
    </row>
    <row r="626" spans="1:80" ht="409.6" x14ac:dyDescent="0.15">
      <c r="A626" s="1" t="s">
        <v>193</v>
      </c>
      <c r="B626" s="1" t="s">
        <v>12006</v>
      </c>
      <c r="C626" s="1" t="s">
        <v>12007</v>
      </c>
      <c r="D626" s="1" t="s">
        <v>12008</v>
      </c>
      <c r="E626" s="1" t="s">
        <v>12009</v>
      </c>
      <c r="F626" s="1" t="s">
        <v>22</v>
      </c>
      <c r="G626" s="1" t="s">
        <v>22</v>
      </c>
      <c r="H626" s="11" t="str">
        <f t="shared" si="289"/>
        <v>Perennial</v>
      </c>
      <c r="I626" s="1" t="s">
        <v>17107</v>
      </c>
      <c r="J626" s="1">
        <v>2.4000000950000002</v>
      </c>
      <c r="K626" s="1">
        <v>1</v>
      </c>
      <c r="L626" t="str" cm="1">
        <f t="array" ref="L626">_xlfn.IFS(J626+K626="", "Unknown", J626+K626&gt;3, "Large", J626+K626&gt;0.5, "Medium", J626+K626&gt;0, "Small")</f>
        <v>Large</v>
      </c>
      <c r="M626" s="1">
        <v>5</v>
      </c>
      <c r="N626" cm="1">
        <f t="array" ref="N626">IF($M626="",INDEX($M$2:$M$2176,MATCH(1,INDEX(($A$2:$A$2176=$A626)*($M$2:$M$2176&lt;&gt;""),0),0)),$M626)</f>
        <v>5</v>
      </c>
      <c r="O626" s="2" t="str">
        <f t="shared" si="284"/>
        <v>Seasonal outdoors</v>
      </c>
      <c r="P626" s="1" t="s">
        <v>12010</v>
      </c>
      <c r="Q626" s="1" t="s">
        <v>17109</v>
      </c>
      <c r="R626" t="str">
        <f t="shared" si="288"/>
        <v>Fast</v>
      </c>
      <c r="T626" s="1"/>
      <c r="U626" s="1"/>
      <c r="V626" s="1" t="s">
        <v>96</v>
      </c>
      <c r="W626" s="6" t="str">
        <f>IF(ISNUMBER(SEARCH("-",V626)),TRIM(LEFT(V626,FIND("-",V626)-1)),V626)</f>
        <v>5</v>
      </c>
      <c r="X626" t="str">
        <f>IF(W626="1", "January", IF(W626="2", "February", IF(W626="3", "March", IF(W626="4", "April", IF(W626="5", "May", IF(W626="6", "June", IF(W626="7", "July", IF(W626="8", "August", IF(W626="9", "September", IF(W626="10", "October", IF(W626="11", "November", IF(W626="12", "December", "Other"))))))))))))</f>
        <v>May</v>
      </c>
      <c r="Y626" s="2" t="str">
        <f>IF(ISNUMBER(SEARCH("-",V626)),TRIM(RIGHT(V626,LEN(V626)-SEARCH("-",V626))),V626)</f>
        <v>6</v>
      </c>
      <c r="Z626" s="2" t="str">
        <f>IF(Y626="1", "January", IF(Y626="2", "February", IF(Y626="3", "March", IF(Y626="4", "April", IF(Y626="5", "May", IF(Y626="6", "June", IF(Y626="7", "July", IF(Y626="8", "August", IF(Y626="9", "September", IF(Y626="10", "October", IF(Y626="11", "November", IF(Y626="12", "December", "Other"))))))))))))</f>
        <v>June</v>
      </c>
      <c r="AA626" s="1" t="s">
        <v>308</v>
      </c>
      <c r="AB626" s="1" t="str">
        <f>IF(ISNUMBER(SEARCH("-",AA626)),TRIM(LEFT(AA626,FIND("-",AA626)-1)),AA626)</f>
        <v>8</v>
      </c>
      <c r="AC626" s="1" t="str">
        <f>IF(AB626="1", "January", IF(AB626="2", "February", IF(AB626="3", "March", IF(AB626="4", "April", IF(AB626="5", "May", IF(AB626="6", "June", IF(AB626="7", "July", IF(AB626="8", "August", IF(AB626="9", "September", IF(AB626="10", "October", IF(AB626="11", "November", IF(AB626="12", "December", "Other"))))))))))))</f>
        <v>August</v>
      </c>
      <c r="AD626" s="1" t="str">
        <f>IF(ISNUMBER(SEARCH("-",AA626)),TRIM(RIGHT(AA626,LEN(AA626)-SEARCH("-",AA626))),AA626)</f>
        <v>11</v>
      </c>
      <c r="AE626" s="1" t="str">
        <f>IF(AD626="1", "January", IF(AD626="2", "February", IF(AD626="3", "March", IF(AD626="4", "April", IF(AD626="5", "May", IF(AD626="6", "June", IF(AD626="7", "July", IF(AD626="8", "August", IF(AD626="9", "September", IF(AD626="10", "October", IF(AD626="11", "November", IF(AD626="12", "December", "Other"))))))))))))</f>
        <v>November</v>
      </c>
      <c r="AF626" s="16" t="s">
        <v>24040</v>
      </c>
      <c r="AG626" s="1" t="str">
        <f t="shared" si="274"/>
        <v xml:space="preserve">Seed </v>
      </c>
      <c r="AH626" s="2" t="str">
        <f t="shared" si="275"/>
        <v>Best sown as soon as it is ripe in the autumn in a cold frame[80]. Pre-soak stored seed for 24 hours in warm water then cold stratify for 1 month and sow in a cold frame[80]. The seed usually germinates in 4 weeks at 20�c[98, 113]. Seedlings should be potted up as soon as possible since plants quickly become intolerant of root disturbance[186]. Plant them out into their permanent positions in late summer if they have made sufficient growth, otherwise in late spring of the following year[K]. The seed has a long viability[186].
Seed can also be sown in situ as soon as it is ripe in the late summer and autumn[4].
Cuttings of half-ripe wood, 4 - 7 cm with a heel,  August in a frame[11]. Produces roots in the spring[11]. Pot up as soon as possible[11].
Cuttings of mature wood, October/November in a frame.
Layering.</v>
      </c>
      <c r="AI626" s="1" t="s">
        <v>12011</v>
      </c>
      <c r="AJ626" s="1" t="s">
        <v>26</v>
      </c>
      <c r="AK626" s="1" t="s">
        <v>17104</v>
      </c>
      <c r="AL626" s="1" t="str">
        <f t="shared" si="285"/>
        <v>Scented</v>
      </c>
      <c r="AM626" s="1" t="b">
        <v>1</v>
      </c>
      <c r="AN626" s="1" t="b">
        <v>0</v>
      </c>
      <c r="AO626" s="1" t="b">
        <v>0</v>
      </c>
      <c r="AP626" s="5" t="s">
        <v>28</v>
      </c>
      <c r="AQ626" s="5" t="str">
        <f t="shared" si="276"/>
        <v>Light, Medium, Heavy</v>
      </c>
      <c r="AR626" s="1" t="s">
        <v>10</v>
      </c>
      <c r="AS626" s="1" t="str">
        <f t="shared" si="286"/>
        <v>None, Partial</v>
      </c>
      <c r="AT626" s="1" t="str">
        <f t="shared" si="277"/>
        <v>Partial, Full</v>
      </c>
      <c r="AU626" s="1" t="s">
        <v>11</v>
      </c>
      <c r="AV626" s="1" t="str">
        <f t="shared" si="278"/>
        <v>Dry, Moist</v>
      </c>
      <c r="AW626" s="1" t="s">
        <v>12</v>
      </c>
      <c r="AX626" s="1" t="str">
        <f t="shared" si="279"/>
        <v>Acid, Neutral, Alkaline</v>
      </c>
      <c r="AY626" s="1" t="b">
        <v>1</v>
      </c>
      <c r="AZ626" s="1" t="b">
        <v>0</v>
      </c>
      <c r="BA626" s="1" t="b">
        <v>0</v>
      </c>
      <c r="BB626" s="1" t="s">
        <v>29</v>
      </c>
      <c r="BC626" t="str">
        <f t="shared" si="280"/>
        <v>TRUE</v>
      </c>
      <c r="BD626" s="1" t="s">
        <v>77</v>
      </c>
      <c r="BE626" t="str">
        <f t="shared" si="281"/>
        <v>TRUE</v>
      </c>
      <c r="BF626" s="1" t="b">
        <v>1</v>
      </c>
      <c r="BG626" s="1" t="b">
        <v>0</v>
      </c>
      <c r="BH626" s="1" t="b">
        <v>1</v>
      </c>
      <c r="BI626" s="1" t="s">
        <v>30</v>
      </c>
      <c r="BJ626" s="1" t="str">
        <f t="shared" si="282"/>
        <v>FALSE</v>
      </c>
      <c r="BK626" s="1" t="s">
        <v>30</v>
      </c>
      <c r="BL626" t="str">
        <f t="shared" si="283"/>
        <v>FALSE</v>
      </c>
      <c r="BM626" s="1" t="b">
        <v>1</v>
      </c>
      <c r="BN626" s="1" t="b">
        <v>1</v>
      </c>
      <c r="BO626" s="1">
        <f t="shared" si="287"/>
        <v>17</v>
      </c>
      <c r="BP626" s="1" t="s">
        <v>12012</v>
      </c>
      <c r="BQ626" s="1" cm="1">
        <f t="array" ref="BQ626">_xlfn.IFS(BP626="None Known",0, LEN(BP626)&gt;500, 5,LEN(BP626)&gt;400, 4, LEN(BP626)&gt;300, 3, LEN(BP626)&gt;200, 2, LEN(BP626)&gt;1, 1)</f>
        <v>5</v>
      </c>
      <c r="BR626" s="1" t="s">
        <v>12013</v>
      </c>
      <c r="BS626" s="1">
        <v>3</v>
      </c>
      <c r="BT626" s="1" t="s">
        <v>12014</v>
      </c>
      <c r="BU626" s="1">
        <v>3</v>
      </c>
      <c r="BV626" s="1" t="s">
        <v>12015</v>
      </c>
      <c r="BW626" s="1" t="s">
        <v>12016</v>
      </c>
      <c r="BX626" s="1"/>
      <c r="BY626" t="str">
        <f>_xlfn.XLOOKUP($B626,Img_lookup!A:A,Img_lookup!B:B, "Not available")</f>
        <v>0484f0c3-cded-4d3f-8104-cbfcb4d1bcd2</v>
      </c>
      <c r="BZ626" t="str">
        <f>_xlfn.XLOOKUP($B626,Img_lookup!A:A,Img_lookup!C:C, "Not available")</f>
        <v>Burdock (Arctium lappa), Common Broom (Cytisus scoparius), Black Bryony (Dioscorea communis), and Butcher's Broom (Ruscus aculeatus).</v>
      </c>
      <c r="CA626" t="str">
        <f>_xlfn.XLOOKUP($B626,Img_lookup!A:A,Img_lookup!D:D, "Not available")</f>
        <v>Swallowtail Garden Seeds</v>
      </c>
      <c r="CB626" t="str">
        <f>_xlfn.XLOOKUP($B626,Img_lookup!A:A,Img_lookup!E:E, "https://imgur.com/aT5wafe")</f>
        <v>https://api.openverse.engineering/v1/images/0484f0c3-cded-4d3f-8104-cbfcb4d1bcd2/thumb/</v>
      </c>
    </row>
    <row r="627" spans="1:80" ht="409.6" x14ac:dyDescent="0.15">
      <c r="A627" s="1" t="s">
        <v>504</v>
      </c>
      <c r="B627" s="1" t="s">
        <v>16738</v>
      </c>
      <c r="C627" s="1" t="s">
        <v>16739</v>
      </c>
      <c r="D627" s="1" t="s">
        <v>16740</v>
      </c>
      <c r="E627" s="1" t="s">
        <v>16741</v>
      </c>
      <c r="F627" s="1" t="s">
        <v>23722</v>
      </c>
      <c r="G627" s="1" t="s">
        <v>23800</v>
      </c>
      <c r="H627" s="11" t="str">
        <f t="shared" si="289"/>
        <v>Perennial</v>
      </c>
      <c r="J627" s="1">
        <v>0.30000001199999998</v>
      </c>
      <c r="L627" t="str" cm="1">
        <f t="array" ref="L627">_xlfn.IFS(J627+K627="", "Unknown", J627+K627&gt;3, "Large", J627+K627&gt;0.5, "Medium", J627+K627&gt;0, "Small")</f>
        <v>Small</v>
      </c>
      <c r="M627" s="1">
        <v>7</v>
      </c>
      <c r="N627" cm="1">
        <f t="array" ref="N627">IF($M627="",INDEX($M$2:$M$2176,MATCH(1,INDEX(($A$2:$A$2176=$A627)*($M$2:$M$2176&lt;&gt;""),0),0)),$M627)</f>
        <v>7</v>
      </c>
      <c r="O627" s="2" t="str">
        <f t="shared" si="284"/>
        <v>Seasonal outdoors</v>
      </c>
      <c r="P627" s="1" t="s">
        <v>16742</v>
      </c>
      <c r="R627" t="str">
        <f t="shared" si="288"/>
        <v>Medium</v>
      </c>
      <c r="T627" s="1"/>
      <c r="U627" s="1"/>
      <c r="V627" s="1" t="s">
        <v>307</v>
      </c>
      <c r="W627" s="6" t="str">
        <f>IF(ISNUMBER(SEARCH("-",V627)),TRIM(LEFT(V627,FIND("-",V627)-1)),V627)</f>
        <v>6</v>
      </c>
      <c r="X627" t="str">
        <f>IF(W627="1", "January", IF(W627="2", "February", IF(W627="3", "March", IF(W627="4", "April", IF(W627="5", "May", IF(W627="6", "June", IF(W627="7", "July", IF(W627="8", "August", IF(W627="9", "September", IF(W627="10", "October", IF(W627="11", "November", IF(W627="12", "December", "Other"))))))))))))</f>
        <v>June</v>
      </c>
      <c r="Y627" s="2" t="str">
        <f>IF(ISNUMBER(SEARCH("-",V627)),TRIM(RIGHT(V627,LEN(V627)-SEARCH("-",V627))),V627)</f>
        <v>7</v>
      </c>
      <c r="Z627" s="2" t="str">
        <f>IF(Y627="1", "January", IF(Y627="2", "February", IF(Y627="3", "March", IF(Y627="4", "April", IF(Y627="5", "May", IF(Y627="6", "June", IF(Y627="7", "July", IF(Y627="8", "August", IF(Y627="9", "September", IF(Y627="10", "October", IF(Y627="11", "November", IF(Y627="12", "December", "Other"))))))))))))</f>
        <v>July</v>
      </c>
      <c r="AF627" s="18" t="s">
        <v>25194</v>
      </c>
      <c r="AG627" s="1" t="str">
        <f t="shared" si="274"/>
        <v xml:space="preserve">Bulb </v>
      </c>
      <c r="AH627" s="2" t="str">
        <f t="shared" si="275"/>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in autumn. The plant is very intolerant of root disturbance, any moving or dividing should be attempted in the autumn, keep a large ball of soil around the plant[1].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627" s="1" t="s">
        <v>16743</v>
      </c>
      <c r="AJ627" s="1" t="s">
        <v>53</v>
      </c>
      <c r="AK627" s="1" t="s">
        <v>17104</v>
      </c>
      <c r="AL627" s="1" t="str">
        <f t="shared" si="285"/>
        <v>Unscented</v>
      </c>
      <c r="AM627" s="1" t="b">
        <v>0</v>
      </c>
      <c r="AN627" s="1" t="b">
        <v>0</v>
      </c>
      <c r="AO627" s="1" t="b">
        <v>0</v>
      </c>
      <c r="AP627" s="5" t="s">
        <v>28</v>
      </c>
      <c r="AQ627" s="5" t="str">
        <f t="shared" si="276"/>
        <v>Light, Medium, Heavy</v>
      </c>
      <c r="AR627" s="1" t="s">
        <v>10</v>
      </c>
      <c r="AS627" s="1" t="str">
        <f t="shared" si="286"/>
        <v>None, Partial</v>
      </c>
      <c r="AT627" s="1" t="str">
        <f t="shared" si="277"/>
        <v>Partial, Full</v>
      </c>
      <c r="AU627" s="1" t="s">
        <v>29</v>
      </c>
      <c r="AV627" s="1" t="str">
        <f t="shared" si="278"/>
        <v>Moist</v>
      </c>
      <c r="AW627" s="1" t="s">
        <v>12</v>
      </c>
      <c r="AX627" s="1" t="str">
        <f t="shared" si="279"/>
        <v>Acid, Neutral, Alkaline</v>
      </c>
      <c r="AY627" s="1" t="b">
        <v>0</v>
      </c>
      <c r="AZ627" s="1" t="b">
        <v>0</v>
      </c>
      <c r="BA627" s="1" t="b">
        <v>0</v>
      </c>
      <c r="BC627" t="str">
        <f t="shared" si="280"/>
        <v>FALSE</v>
      </c>
      <c r="BE627" t="str">
        <f t="shared" si="281"/>
        <v>FALSE</v>
      </c>
      <c r="BF627" s="1" t="b">
        <v>0</v>
      </c>
      <c r="BG627" s="1" t="b">
        <v>0</v>
      </c>
      <c r="BH627" s="1" t="b">
        <v>0</v>
      </c>
      <c r="BI627" s="1" t="s">
        <v>30</v>
      </c>
      <c r="BJ627" s="1" t="str">
        <f t="shared" si="282"/>
        <v>FALSE</v>
      </c>
      <c r="BL627" t="str">
        <f t="shared" si="283"/>
        <v>FALSE</v>
      </c>
      <c r="BM627" s="1" t="b">
        <v>0</v>
      </c>
      <c r="BN627" s="1" t="b">
        <v>0</v>
      </c>
      <c r="BO627" s="1">
        <f t="shared" si="287"/>
        <v>8</v>
      </c>
      <c r="BP627" s="1" t="s">
        <v>31</v>
      </c>
      <c r="BQ627" s="1" cm="1">
        <f t="array" ref="BQ627">_xlfn.IFS(BP627="None Known",0, LEN(BP627)&gt;500, 5,LEN(BP627)&gt;400, 4, LEN(BP627)&gt;300, 3, LEN(BP627)&gt;200, 2, LEN(BP627)&gt;1, 1)</f>
        <v>0</v>
      </c>
      <c r="BR627" s="1" t="s">
        <v>16744</v>
      </c>
      <c r="BS627" s="1">
        <v>2</v>
      </c>
      <c r="BT627" s="1" t="s">
        <v>512</v>
      </c>
      <c r="BU627" s="1">
        <v>2</v>
      </c>
      <c r="BV627" s="1" t="s">
        <v>16745</v>
      </c>
      <c r="BW627" s="1" t="s">
        <v>31</v>
      </c>
      <c r="BX627" s="1"/>
      <c r="BY627" t="str">
        <f>_xlfn.XLOOKUP($B627,Img_lookup!A:A,Img_lookup!B:B, "Not available")</f>
        <v>7990664a-204e-47b7-8401-d84e8c43c75d</v>
      </c>
      <c r="BZ627" t="str">
        <f>_xlfn.XLOOKUP($B627,Img_lookup!A:A,Img_lookup!C:C, "Not available")</f>
        <v>Orchis incarnat (Dactylorhiza incarnata var. reichenbachii)</v>
      </c>
      <c r="CA627" t="str">
        <f>_xlfn.XLOOKUP($B627,Img_lookup!A:A,Img_lookup!D:D, "Not available")</f>
        <v>*pascal*</v>
      </c>
      <c r="CB627" t="str">
        <f>_xlfn.XLOOKUP($B627,Img_lookup!A:A,Img_lookup!E:E, "https://imgur.com/aT5wafe")</f>
        <v>https://api.openverse.engineering/v1/images/7990664a-204e-47b7-8401-d84e8c43c75d/thumb/</v>
      </c>
    </row>
    <row r="628" spans="1:80" ht="409.6" x14ac:dyDescent="0.15">
      <c r="A628" s="1" t="s">
        <v>504</v>
      </c>
      <c r="B628" s="1" t="s">
        <v>5607</v>
      </c>
      <c r="C628" s="1" t="s">
        <v>5608</v>
      </c>
      <c r="D628" s="1" t="s">
        <v>5609</v>
      </c>
      <c r="E628" s="1" t="s">
        <v>5610</v>
      </c>
      <c r="F628" s="1" t="s">
        <v>23722</v>
      </c>
      <c r="G628" s="1" t="s">
        <v>23800</v>
      </c>
      <c r="H628" s="11" t="str">
        <f t="shared" si="289"/>
        <v>Perennial</v>
      </c>
      <c r="J628" s="1">
        <v>0.60000002399999997</v>
      </c>
      <c r="L628" t="str" cm="1">
        <f t="array" ref="L628">_xlfn.IFS(J628+K628="", "Unknown", J628+K628&gt;3, "Large", J628+K628&gt;0.5, "Medium", J628+K628&gt;0, "Small")</f>
        <v>Medium</v>
      </c>
      <c r="M628" s="1">
        <v>5</v>
      </c>
      <c r="N628" cm="1">
        <f t="array" ref="N628">IF($M628="",INDEX($M$2:$M$2176,MATCH(1,INDEX(($A$2:$A$2176=$A628)*($M$2:$M$2176&lt;&gt;""),0),0)),$M628)</f>
        <v>5</v>
      </c>
      <c r="O628" s="2" t="str">
        <f t="shared" si="284"/>
        <v>Seasonal outdoors</v>
      </c>
      <c r="P628" s="1" t="s">
        <v>5611</v>
      </c>
      <c r="R628" t="str">
        <f t="shared" si="288"/>
        <v>Medium</v>
      </c>
      <c r="T628" s="1"/>
      <c r="U628" s="1"/>
      <c r="V628" s="1" t="s">
        <v>322</v>
      </c>
      <c r="W628" s="6" t="str">
        <f>IF(ISNUMBER(SEARCH("-",V628)),TRIM(LEFT(V628,FIND("-",V628)-1)),V628)</f>
        <v>6</v>
      </c>
      <c r="X628" t="str">
        <f>IF(W628="1", "January", IF(W628="2", "February", IF(W628="3", "March", IF(W628="4", "April", IF(W628="5", "May", IF(W628="6", "June", IF(W628="7", "July", IF(W628="8", "August", IF(W628="9", "September", IF(W628="10", "October", IF(W628="11", "November", IF(W628="12", "December", "Other"))))))))))))</f>
        <v>June</v>
      </c>
      <c r="Y628" s="2" t="str">
        <f>IF(ISNUMBER(SEARCH("-",V628)),TRIM(RIGHT(V628,LEN(V628)-SEARCH("-",V628))),V628)</f>
        <v>8</v>
      </c>
      <c r="Z628" s="2" t="str">
        <f>IF(Y628="1", "January", IF(Y628="2", "February", IF(Y628="3", "March", IF(Y628="4", "April", IF(Y628="5", "May", IF(Y628="6", "June", IF(Y628="7", "July", IF(Y628="8", "August", IF(Y628="9", "September", IF(Y628="10", "October", IF(Y628="11", "November", IF(Y628="12", "December", "Other"))))))))))))</f>
        <v>August</v>
      </c>
      <c r="AF628" s="18" t="s">
        <v>25195</v>
      </c>
      <c r="AG628" s="1" t="str">
        <f t="shared" si="274"/>
        <v xml:space="preserve">Bulb </v>
      </c>
      <c r="AH628" s="2" t="str">
        <f t="shared" si="275"/>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628" s="1" t="s">
        <v>5612</v>
      </c>
      <c r="AJ628" s="1" t="s">
        <v>23825</v>
      </c>
      <c r="AK628" s="1" t="s">
        <v>17104</v>
      </c>
      <c r="AL628" s="1" t="str">
        <f t="shared" si="285"/>
        <v>Unscented</v>
      </c>
      <c r="AM628" s="1" t="b">
        <v>0</v>
      </c>
      <c r="AN628" s="1" t="b">
        <v>1</v>
      </c>
      <c r="AO628" s="1" t="b">
        <v>0</v>
      </c>
      <c r="AP628" s="5" t="s">
        <v>28</v>
      </c>
      <c r="AQ628" s="5" t="str">
        <f t="shared" si="276"/>
        <v>Light, Medium, Heavy</v>
      </c>
      <c r="AR628" s="1" t="s">
        <v>10</v>
      </c>
      <c r="AS628" s="1" t="str">
        <f t="shared" si="286"/>
        <v>None, Partial</v>
      </c>
      <c r="AT628" s="1" t="str">
        <f t="shared" si="277"/>
        <v>Partial, Full</v>
      </c>
      <c r="AU628" s="1" t="s">
        <v>29</v>
      </c>
      <c r="AV628" s="1" t="str">
        <f t="shared" si="278"/>
        <v>Moist</v>
      </c>
      <c r="AW628" s="1" t="s">
        <v>146</v>
      </c>
      <c r="AX628" s="1" t="str">
        <f t="shared" si="279"/>
        <v>Acid</v>
      </c>
      <c r="AY628" s="1" t="b">
        <v>1</v>
      </c>
      <c r="AZ628" s="1" t="b">
        <v>0</v>
      </c>
      <c r="BA628" s="1" t="b">
        <v>0</v>
      </c>
      <c r="BC628" t="str">
        <f t="shared" si="280"/>
        <v>FALSE</v>
      </c>
      <c r="BE628" t="str">
        <f t="shared" si="281"/>
        <v>FALSE</v>
      </c>
      <c r="BF628" s="1" t="b">
        <v>0</v>
      </c>
      <c r="BG628" s="1" t="b">
        <v>0</v>
      </c>
      <c r="BH628" s="1" t="b">
        <v>0</v>
      </c>
      <c r="BI628" s="1" t="s">
        <v>30</v>
      </c>
      <c r="BJ628" s="1" t="str">
        <f t="shared" si="282"/>
        <v>FALSE</v>
      </c>
      <c r="BL628" t="str">
        <f t="shared" si="283"/>
        <v>FALSE</v>
      </c>
      <c r="BM628" s="1" t="b">
        <v>0</v>
      </c>
      <c r="BN628" s="1" t="b">
        <v>0</v>
      </c>
      <c r="BO628" s="1">
        <f t="shared" si="287"/>
        <v>8</v>
      </c>
      <c r="BP628" s="1" t="s">
        <v>31</v>
      </c>
      <c r="BQ628" s="1" cm="1">
        <f t="array" ref="BQ628">_xlfn.IFS(BP628="None Known",0, LEN(BP628)&gt;500, 5,LEN(BP628)&gt;400, 4, LEN(BP628)&gt;300, 3, LEN(BP628)&gt;200, 2, LEN(BP628)&gt;1, 1)</f>
        <v>0</v>
      </c>
      <c r="BR628" s="1" t="s">
        <v>5613</v>
      </c>
      <c r="BS628" s="1">
        <v>2</v>
      </c>
      <c r="BT628" s="1" t="s">
        <v>512</v>
      </c>
      <c r="BU628" s="1">
        <v>2</v>
      </c>
      <c r="BV628" s="1" t="s">
        <v>5614</v>
      </c>
      <c r="BW628" s="1" t="s">
        <v>31</v>
      </c>
      <c r="BX628" s="1"/>
      <c r="BY628" t="str">
        <f>_xlfn.XLOOKUP($B628,Img_lookup!A:A,Img_lookup!B:B, "Not available")</f>
        <v>78ff5c7e-fd19-43f3-9f78-27824fc7bc42</v>
      </c>
      <c r="BZ628" t="str">
        <f>_xlfn.XLOOKUP($B628,Img_lookup!A:A,Img_lookup!C:C, "Not available")</f>
        <v>DAM2108 - Dactylorhiza maculata</v>
      </c>
      <c r="CA628" t="str">
        <f>_xlfn.XLOOKUP($B628,Img_lookup!A:A,Img_lookup!D:D, "Not available")</f>
        <v>DamPappa</v>
      </c>
      <c r="CB628" t="str">
        <f>_xlfn.XLOOKUP($B628,Img_lookup!A:A,Img_lookup!E:E, "https://imgur.com/aT5wafe")</f>
        <v>https://api.openverse.engineering/v1/images/78ff5c7e-fd19-43f3-9f78-27824fc7bc42/thumb/</v>
      </c>
    </row>
    <row r="629" spans="1:80" ht="409.6" x14ac:dyDescent="0.15">
      <c r="A629" s="1" t="s">
        <v>69</v>
      </c>
      <c r="B629" s="1" t="s">
        <v>70</v>
      </c>
      <c r="C629" s="1" t="s">
        <v>71</v>
      </c>
      <c r="D629" s="1" t="s">
        <v>72</v>
      </c>
      <c r="E629" s="1" t="s">
        <v>73</v>
      </c>
      <c r="F629" s="1" t="s">
        <v>6</v>
      </c>
      <c r="G629" s="1" t="s">
        <v>6</v>
      </c>
      <c r="H629" s="11" t="str">
        <f t="shared" si="289"/>
        <v>Perennial</v>
      </c>
      <c r="J629" s="1">
        <v>1</v>
      </c>
      <c r="L629" t="str" cm="1">
        <f t="array" ref="L629">_xlfn.IFS(J629+K629="", "Unknown", J629+K629&gt;3, "Large", J629+K629&gt;0.5, "Medium", J629+K629&gt;0, "Small")</f>
        <v>Medium</v>
      </c>
      <c r="M629" s="1">
        <v>9</v>
      </c>
      <c r="N629" cm="1">
        <f t="array" ref="N629">IF($M629="",INDEX($M$2:$M$2176,MATCH(1,INDEX(($A$2:$A$2176=$A629)*($M$2:$M$2176&lt;&gt;""),0),0)),$M629)</f>
        <v>9</v>
      </c>
      <c r="O629" s="2" t="str">
        <f t="shared" si="284"/>
        <v>Grown indoors</v>
      </c>
      <c r="P629" s="1" t="s">
        <v>74</v>
      </c>
      <c r="R629" t="str">
        <f t="shared" si="288"/>
        <v>Medium</v>
      </c>
      <c r="T629" s="1"/>
      <c r="U629" s="1"/>
      <c r="V629" s="1" t="s">
        <v>75</v>
      </c>
      <c r="W629" s="6" t="str">
        <f>IF(ISNUMBER(SEARCH("-",V629)),TRIM(LEFT(V629,FIND("-",V629)-1)),V629)</f>
        <v>6</v>
      </c>
      <c r="X629" t="str">
        <f>IF(W629="1", "January", IF(W629="2", "February", IF(W629="3", "March", IF(W629="4", "April", IF(W629="5", "May", IF(W629="6", "June", IF(W629="7", "July", IF(W629="8", "August", IF(W629="9", "September", IF(W629="10", "October", IF(W629="11", "November", IF(W629="12", "December", "Other"))))))))))))</f>
        <v>June</v>
      </c>
      <c r="Y629" s="2" t="str">
        <f>IF(ISNUMBER(SEARCH("-",V629)),TRIM(RIGHT(V629,LEN(V629)-SEARCH("-",V629))),V629)</f>
        <v>10</v>
      </c>
      <c r="Z629" s="2" t="str">
        <f>IF(Y629="1", "January", IF(Y629="2", "February", IF(Y629="3", "March", IF(Y629="4", "April", IF(Y629="5", "May", IF(Y629="6", "June", IF(Y629="7", "July", IF(Y629="8", "August", IF(Y629="9", "September", IF(Y629="10", "October", IF(Y629="11", "November", IF(Y629="12", "December", "Other"))))))))))))</f>
        <v>October</v>
      </c>
      <c r="AF629" s="16" t="s">
        <v>24416</v>
      </c>
      <c r="AG629" s="1" t="str">
        <f t="shared" si="274"/>
        <v xml:space="preserve">Seed </v>
      </c>
      <c r="AH629" s="2" t="str">
        <f t="shared" si="275"/>
        <v>Sow late winter to mid spring in a greenhouse. The seed usually germinates in 1 - 3 weeks at 20�c[164]. When they are large enough to handle, prick the seedlings out into individual pots and grow them on in the greenhouse for at least their first winter. Plant them out into their permanent positions in late spring or early summer, after the last expected frosts.
Cuttings of young shoots in early spring. The tubers are usually brought into the greenhouse in late winter in order to encourage early growth and young basal shoots are removed as soon as they are large enough[200].
Division. The roots are usually harvested in the autumn. These can be divided into individual tubers when planting out in the spring. Each portion should have a growing point[200].</v>
      </c>
      <c r="AI629" s="1" t="s">
        <v>76</v>
      </c>
      <c r="AJ629" s="1" t="s">
        <v>53</v>
      </c>
      <c r="AK629" s="1" t="s">
        <v>17104</v>
      </c>
      <c r="AL629" s="1" t="str">
        <f t="shared" si="285"/>
        <v>Unscented</v>
      </c>
      <c r="AM629" s="1" t="b">
        <v>0</v>
      </c>
      <c r="AN629" s="1" t="b">
        <v>0</v>
      </c>
      <c r="AO629" s="1" t="b">
        <v>0</v>
      </c>
      <c r="AP629" s="5" t="s">
        <v>28</v>
      </c>
      <c r="AQ629" s="5" t="str">
        <f t="shared" si="276"/>
        <v>Light, Medium, Heavy</v>
      </c>
      <c r="AR629" s="1" t="s">
        <v>30</v>
      </c>
      <c r="AS629" s="1" t="str">
        <f t="shared" si="286"/>
        <v>None</v>
      </c>
      <c r="AT629" s="1" t="str">
        <f t="shared" si="277"/>
        <v>Full</v>
      </c>
      <c r="AU629" s="1" t="s">
        <v>29</v>
      </c>
      <c r="AV629" s="1" t="str">
        <f t="shared" si="278"/>
        <v>Moist</v>
      </c>
      <c r="AW629" s="1" t="s">
        <v>12</v>
      </c>
      <c r="AX629" s="1" t="str">
        <f t="shared" si="279"/>
        <v>Acid, Neutral, Alkaline</v>
      </c>
      <c r="AY629" s="1" t="b">
        <v>0</v>
      </c>
      <c r="AZ629" s="1" t="b">
        <v>0</v>
      </c>
      <c r="BA629" s="1" t="b">
        <v>0</v>
      </c>
      <c r="BC629" t="str">
        <f t="shared" si="280"/>
        <v>FALSE</v>
      </c>
      <c r="BE629" t="str">
        <f t="shared" si="281"/>
        <v>FALSE</v>
      </c>
      <c r="BF629" s="1" t="b">
        <v>0</v>
      </c>
      <c r="BG629" s="1" t="b">
        <v>0</v>
      </c>
      <c r="BH629" s="1" t="b">
        <v>0</v>
      </c>
      <c r="BI629" s="1" t="s">
        <v>77</v>
      </c>
      <c r="BJ629" s="1" t="str">
        <f t="shared" si="282"/>
        <v>TRUE</v>
      </c>
      <c r="BL629" t="str">
        <f t="shared" si="283"/>
        <v>FALSE</v>
      </c>
      <c r="BM629" s="1" t="b">
        <v>0</v>
      </c>
      <c r="BN629" s="1" t="b">
        <v>0</v>
      </c>
      <c r="BO629" s="1">
        <f t="shared" si="287"/>
        <v>4</v>
      </c>
      <c r="BP629" s="1" t="s">
        <v>78</v>
      </c>
      <c r="BQ629" s="1" cm="1">
        <f t="array" ref="BQ629">_xlfn.IFS(BP629="None Known",0, LEN(BP629)&gt;500, 5,LEN(BP629)&gt;400, 4, LEN(BP629)&gt;300, 3, LEN(BP629)&gt;200, 2, LEN(BP629)&gt;1, 1)</f>
        <v>1</v>
      </c>
      <c r="BR629" s="1" t="s">
        <v>79</v>
      </c>
      <c r="BS629" s="1">
        <v>1</v>
      </c>
      <c r="BT629" s="1" t="s">
        <v>31</v>
      </c>
      <c r="BU629" s="1">
        <v>0</v>
      </c>
      <c r="BV629" s="1" t="s">
        <v>80</v>
      </c>
      <c r="BW629" s="1" t="s">
        <v>31</v>
      </c>
      <c r="BX629" s="1"/>
      <c r="BY629" t="str">
        <f>_xlfn.XLOOKUP($B629,Img_lookup!A:A,Img_lookup!B:B, "Not available")</f>
        <v>d8ea5977-11bf-474f-b5f1-035927365ed7</v>
      </c>
      <c r="BZ629" t="str">
        <f>_xlfn.XLOOKUP($B629,Img_lookup!A:A,Img_lookup!C:C, "Not available")</f>
        <v>Dahlia pinnata</v>
      </c>
      <c r="CA629" t="str">
        <f>_xlfn.XLOOKUP($B629,Img_lookup!A:A,Img_lookup!D:D, "Not available")</f>
        <v>jam343</v>
      </c>
      <c r="CB629" t="str">
        <f>_xlfn.XLOOKUP($B629,Img_lookup!A:A,Img_lookup!E:E, "https://imgur.com/aT5wafe")</f>
        <v>https://api.openverse.engineering/v1/images/d8ea5977-11bf-474f-b5f1-035927365ed7/thumb/</v>
      </c>
    </row>
    <row r="630" spans="1:80" ht="13" x14ac:dyDescent="0.15">
      <c r="A630" s="1" t="s">
        <v>193</v>
      </c>
      <c r="B630" s="1" t="s">
        <v>16635</v>
      </c>
      <c r="E630" s="1" t="s">
        <v>195</v>
      </c>
      <c r="F630" s="1" t="s">
        <v>62</v>
      </c>
      <c r="G630" s="1" t="s">
        <v>62</v>
      </c>
      <c r="H630" s="11" t="str">
        <f t="shared" si="289"/>
        <v>Perennial</v>
      </c>
      <c r="J630" s="1">
        <v>15</v>
      </c>
      <c r="L630" t="str" cm="1">
        <f t="array" ref="L630">_xlfn.IFS(J630+K630="", "Unknown", J630+K630&gt;3, "Large", J630+K630&gt;0.5, "Medium", J630+K630&gt;0, "Small")</f>
        <v>Large</v>
      </c>
      <c r="N630" cm="1">
        <f t="array" ref="N630">IF($M630="",INDEX($M$2:$M$2176,MATCH(1,INDEX(($A$2:$A$2176=$A630)*($M$2:$M$2176&lt;&gt;""),0),0)),$M630)</f>
        <v>8</v>
      </c>
      <c r="O630" s="2" t="str">
        <f t="shared" si="284"/>
        <v>Grown indoors</v>
      </c>
      <c r="P630" s="1" t="s">
        <v>16636</v>
      </c>
      <c r="R630" t="str">
        <f t="shared" si="288"/>
        <v>Medium</v>
      </c>
      <c r="W630"/>
      <c r="AF630" s="1" t="s">
        <v>40</v>
      </c>
      <c r="AG630" s="1" t="str">
        <f t="shared" si="274"/>
        <v xml:space="preserve">Seed </v>
      </c>
      <c r="AH630" s="2" t="str">
        <f t="shared" si="275"/>
        <v/>
      </c>
      <c r="AI630" s="1" t="s">
        <v>16637</v>
      </c>
      <c r="AK630" s="1" t="s">
        <v>17104</v>
      </c>
      <c r="AL630" s="1" t="str">
        <f t="shared" si="285"/>
        <v>Unscented</v>
      </c>
      <c r="AM630" s="1" t="b">
        <v>0</v>
      </c>
      <c r="AN630" s="1" t="b">
        <v>0</v>
      </c>
      <c r="AO630" s="1" t="b">
        <v>0</v>
      </c>
      <c r="AP630" s="5" t="s">
        <v>28</v>
      </c>
      <c r="AQ630" s="5" t="str">
        <f t="shared" si="276"/>
        <v>Light, Medium, Heavy</v>
      </c>
      <c r="AR630" s="1" t="s">
        <v>10</v>
      </c>
      <c r="AS630" s="1" t="str">
        <f t="shared" si="286"/>
        <v>None, Partial</v>
      </c>
      <c r="AT630" s="1" t="str">
        <f t="shared" si="277"/>
        <v>Partial, Full</v>
      </c>
      <c r="AU630" s="1" t="s">
        <v>29</v>
      </c>
      <c r="AV630" s="1" t="str">
        <f t="shared" si="278"/>
        <v>Moist</v>
      </c>
      <c r="AW630" s="1" t="s">
        <v>12</v>
      </c>
      <c r="AX630" s="1" t="str">
        <f t="shared" si="279"/>
        <v>Acid, Neutral, Alkaline</v>
      </c>
      <c r="AY630" s="1" t="b">
        <v>0</v>
      </c>
      <c r="AZ630" s="1" t="b">
        <v>0</v>
      </c>
      <c r="BA630" s="1" t="b">
        <v>0</v>
      </c>
      <c r="BC630" t="str">
        <f t="shared" si="280"/>
        <v>FALSE</v>
      </c>
      <c r="BE630" t="str">
        <f t="shared" si="281"/>
        <v>FALSE</v>
      </c>
      <c r="BF630" s="1" t="b">
        <v>0</v>
      </c>
      <c r="BG630" s="1" t="b">
        <v>0</v>
      </c>
      <c r="BH630" s="1" t="b">
        <v>0</v>
      </c>
      <c r="BJ630" s="1" t="str">
        <f t="shared" si="282"/>
        <v>FALSE</v>
      </c>
      <c r="BL630" t="str">
        <f t="shared" si="283"/>
        <v>FALSE</v>
      </c>
      <c r="BM630" s="1" t="b">
        <v>0</v>
      </c>
      <c r="BN630" s="1" t="b">
        <v>0</v>
      </c>
      <c r="BO630" s="1">
        <f t="shared" si="287"/>
        <v>5</v>
      </c>
      <c r="BP630" s="1" t="s">
        <v>16638</v>
      </c>
      <c r="BQ630" s="1" cm="1">
        <f t="array" ref="BQ630">_xlfn.IFS(BP630="None Known",0, LEN(BP630)&gt;500, 5,LEN(BP630)&gt;400, 4, LEN(BP630)&gt;300, 3, LEN(BP630)&gt;200, 2, LEN(BP630)&gt;1, 1)</f>
        <v>1</v>
      </c>
      <c r="BR630" s="1" t="s">
        <v>16639</v>
      </c>
      <c r="BS630" s="1">
        <v>1</v>
      </c>
      <c r="BT630" s="1" t="s">
        <v>16640</v>
      </c>
      <c r="BU630" s="1">
        <v>1</v>
      </c>
      <c r="BV630" s="1" t="s">
        <v>34</v>
      </c>
      <c r="BW630" s="1" t="s">
        <v>4265</v>
      </c>
      <c r="BX630" s="1"/>
      <c r="BY630" t="str">
        <f>_xlfn.XLOOKUP($B630,Img_lookup!A:A,Img_lookup!B:B, "Not available")</f>
        <v>837731f4-4a8a-4dfd-92a9-b0fe749d3ab4</v>
      </c>
      <c r="BZ630" t="str">
        <f>_xlfn.XLOOKUP($B630,Img_lookup!A:A,Img_lookup!C:C, "Not available")</f>
        <v>Dalbergia hupeana</v>
      </c>
      <c r="CA630" t="str">
        <f>_xlfn.XLOOKUP($B630,Img_lookup!A:A,Img_lookup!D:D, "Not available")</f>
        <v>Liu Jin-Kui</v>
      </c>
      <c r="CB630" t="str">
        <f>_xlfn.XLOOKUP($B630,Img_lookup!A:A,Img_lookup!E:E, "https://imgur.com/aT5wafe")</f>
        <v>https://api.openverse.engineering/v1/images/837731f4-4a8a-4dfd-92a9-b0fe749d3ab4/thumb/</v>
      </c>
    </row>
    <row r="631" spans="1:80" ht="13" x14ac:dyDescent="0.15">
      <c r="A631" s="1" t="s">
        <v>193</v>
      </c>
      <c r="B631" s="1" t="s">
        <v>16472</v>
      </c>
      <c r="C631" s="1" t="s">
        <v>16473</v>
      </c>
      <c r="D631" s="1" t="s">
        <v>16474</v>
      </c>
      <c r="E631" s="1" t="s">
        <v>16475</v>
      </c>
      <c r="F631" s="1" t="s">
        <v>6</v>
      </c>
      <c r="G631" s="1" t="s">
        <v>6</v>
      </c>
      <c r="H631" s="11" t="str">
        <f t="shared" si="289"/>
        <v>Perennial</v>
      </c>
      <c r="J631" s="1">
        <v>0.69999998799999996</v>
      </c>
      <c r="L631" t="str" cm="1">
        <f t="array" ref="L631">_xlfn.IFS(J631+K631="", "Unknown", J631+K631&gt;3, "Large", J631+K631&gt;0.5, "Medium", J631+K631&gt;0, "Small")</f>
        <v>Medium</v>
      </c>
      <c r="N631" cm="1">
        <f t="array" ref="N631">IF($M631="",INDEX($M$2:$M$2176,MATCH(1,INDEX(($A$2:$A$2176=$A631)*($M$2:$M$2176&lt;&gt;""),0),0)),$M631)</f>
        <v>8</v>
      </c>
      <c r="O631" s="2" t="str">
        <f t="shared" si="284"/>
        <v>Grown indoors</v>
      </c>
      <c r="P631" s="1" t="s">
        <v>16476</v>
      </c>
      <c r="R631" t="str">
        <f t="shared" si="288"/>
        <v>Medium</v>
      </c>
      <c r="T631" s="1"/>
      <c r="U631" s="1"/>
      <c r="V631" s="1" t="s">
        <v>51</v>
      </c>
      <c r="W631" s="6" t="str">
        <f>IF(ISNUMBER(SEARCH("-",V631)),TRIM(LEFT(V631,FIND("-",V631)-1)),V631)</f>
        <v>7</v>
      </c>
      <c r="X631" t="str">
        <f>IF(W631="1", "January", IF(W631="2", "February", IF(W631="3", "March", IF(W631="4", "April", IF(W631="5", "May", IF(W631="6", "June", IF(W631="7", "July", IF(W631="8", "August", IF(W631="9", "September", IF(W631="10", "October", IF(W631="11", "November", IF(W631="12", "December", "Other"))))))))))))</f>
        <v>July</v>
      </c>
      <c r="Y631" s="2" t="str">
        <f>IF(ISNUMBER(SEARCH("-",V631)),TRIM(RIGHT(V631,LEN(V631)-SEARCH("-",V631))),V631)</f>
        <v>8</v>
      </c>
      <c r="Z631" s="2" t="str">
        <f>IF(Y631="1", "January", IF(Y631="2", "February", IF(Y631="3", "March", IF(Y631="4", "April", IF(Y631="5", "May", IF(Y631="6", "June", IF(Y631="7", "July", IF(Y631="8", "August", IF(Y631="9", "September", IF(Y631="10", "October", IF(Y631="11", "November", IF(Y631="12", "December", "Other"))))))))))))</f>
        <v>August</v>
      </c>
      <c r="AF631" s="1" t="s">
        <v>25076</v>
      </c>
      <c r="AG631" s="1" t="str">
        <f t="shared" si="274"/>
        <v xml:space="preserve">Seed </v>
      </c>
      <c r="AH631" s="2" t="str">
        <f t="shared" si="275"/>
        <v>Pre-soak for 12 hours in warm water and sow in early spring in a greenhouse. When they are large enough to handle, prick the seedlings out into individual pots and plant them out into their permanent positions in the summer[200].</v>
      </c>
      <c r="AI631" s="1" t="s">
        <v>16477</v>
      </c>
      <c r="AK631" s="1" t="s">
        <v>17104</v>
      </c>
      <c r="AL631" s="1" t="str">
        <f t="shared" si="285"/>
        <v>Unscented</v>
      </c>
      <c r="AM631" s="1" t="b">
        <v>0</v>
      </c>
      <c r="AN631" s="1" t="b">
        <v>0</v>
      </c>
      <c r="AO631" s="1" t="b">
        <v>0</v>
      </c>
      <c r="AP631" s="5" t="s">
        <v>54</v>
      </c>
      <c r="AQ631" s="5" t="str">
        <f t="shared" si="276"/>
        <v>Light, Medium</v>
      </c>
      <c r="AR631" s="1" t="s">
        <v>30</v>
      </c>
      <c r="AS631" s="1" t="str">
        <f t="shared" si="286"/>
        <v>None</v>
      </c>
      <c r="AT631" s="1" t="str">
        <f t="shared" si="277"/>
        <v>Full</v>
      </c>
      <c r="AU631" s="1" t="s">
        <v>11</v>
      </c>
      <c r="AV631" s="1" t="str">
        <f t="shared" si="278"/>
        <v>Dry, Moist</v>
      </c>
      <c r="AW631" s="1" t="s">
        <v>12</v>
      </c>
      <c r="AX631" s="1" t="str">
        <f t="shared" si="279"/>
        <v>Acid, Neutral, Alkaline</v>
      </c>
      <c r="AY631" s="1" t="b">
        <v>0</v>
      </c>
      <c r="AZ631" s="1" t="b">
        <v>0</v>
      </c>
      <c r="BA631" s="1" t="b">
        <v>0</v>
      </c>
      <c r="BC631" t="str">
        <f t="shared" si="280"/>
        <v>FALSE</v>
      </c>
      <c r="BE631" t="str">
        <f t="shared" si="281"/>
        <v>FALSE</v>
      </c>
      <c r="BF631" s="1" t="b">
        <v>0</v>
      </c>
      <c r="BG631" s="1" t="b">
        <v>0</v>
      </c>
      <c r="BH631" s="1" t="b">
        <v>1</v>
      </c>
      <c r="BJ631" s="1" t="str">
        <f t="shared" si="282"/>
        <v>FALSE</v>
      </c>
      <c r="BL631" t="str">
        <f t="shared" si="283"/>
        <v>FALSE</v>
      </c>
      <c r="BM631" s="1" t="b">
        <v>1</v>
      </c>
      <c r="BN631" s="1" t="b">
        <v>0</v>
      </c>
      <c r="BO631" s="1">
        <f t="shared" si="287"/>
        <v>10</v>
      </c>
      <c r="BP631" s="1" t="s">
        <v>31</v>
      </c>
      <c r="BQ631" s="1" cm="1">
        <f t="array" ref="BQ631">_xlfn.IFS(BP631="None Known",0, LEN(BP631)&gt;500, 5,LEN(BP631)&gt;400, 4, LEN(BP631)&gt;300, 3, LEN(BP631)&gt;200, 2, LEN(BP631)&gt;1, 1)</f>
        <v>0</v>
      </c>
      <c r="BR631" s="1" t="s">
        <v>16478</v>
      </c>
      <c r="BS631" s="1">
        <v>3</v>
      </c>
      <c r="BT631" s="1" t="s">
        <v>16479</v>
      </c>
      <c r="BU631" s="1">
        <v>1</v>
      </c>
      <c r="BV631" s="1" t="s">
        <v>90</v>
      </c>
      <c r="BW631" s="1" t="s">
        <v>31</v>
      </c>
      <c r="BX631" s="1"/>
      <c r="BY631" t="str">
        <f>_xlfn.XLOOKUP($B631,Img_lookup!A:A,Img_lookup!B:B, "Not available")</f>
        <v>ff26f930-293c-492a-bf35-0e54983a4e7a</v>
      </c>
      <c r="BZ631" t="str">
        <f>_xlfn.XLOOKUP($B631,Img_lookup!A:A,Img_lookup!C:C, "Not available")</f>
        <v>White prairie clover (Dalea candida)</v>
      </c>
      <c r="CA631" t="str">
        <f>_xlfn.XLOOKUP($B631,Img_lookup!A:A,Img_lookup!D:D, "Not available")</f>
        <v>nmsuipm</v>
      </c>
      <c r="CB631" t="str">
        <f>_xlfn.XLOOKUP($B631,Img_lookup!A:A,Img_lookup!E:E, "https://imgur.com/aT5wafe")</f>
        <v>https://api.openverse.engineering/v1/images/ff26f930-293c-492a-bf35-0e54983a4e7a/thumb/</v>
      </c>
    </row>
    <row r="632" spans="1:80" ht="13" x14ac:dyDescent="0.15">
      <c r="A632" s="1" t="s">
        <v>193</v>
      </c>
      <c r="B632" s="1" t="s">
        <v>10642</v>
      </c>
      <c r="D632" s="1" t="s">
        <v>10643</v>
      </c>
      <c r="E632" s="1" t="s">
        <v>10644</v>
      </c>
      <c r="F632" s="1" t="s">
        <v>6</v>
      </c>
      <c r="G632" s="1" t="s">
        <v>6</v>
      </c>
      <c r="H632" s="11" t="str">
        <f t="shared" si="289"/>
        <v>Perennial</v>
      </c>
      <c r="J632" s="1">
        <v>0.34999999399999998</v>
      </c>
      <c r="L632" t="str" cm="1">
        <f t="array" ref="L632">_xlfn.IFS(J632+K632="", "Unknown", J632+K632&gt;3, "Large", J632+K632&gt;0.5, "Medium", J632+K632&gt;0, "Small")</f>
        <v>Small</v>
      </c>
      <c r="N632" cm="1">
        <f t="array" ref="N632">IF($M632="",INDEX($M$2:$M$2176,MATCH(1,INDEX(($A$2:$A$2176=$A632)*($M$2:$M$2176&lt;&gt;""),0),0)),$M632)</f>
        <v>8</v>
      </c>
      <c r="O632" s="2" t="str">
        <f t="shared" si="284"/>
        <v>Grown indoors</v>
      </c>
      <c r="P632" s="1" t="s">
        <v>10645</v>
      </c>
      <c r="R632" t="str">
        <f t="shared" si="288"/>
        <v>Medium</v>
      </c>
      <c r="T632" s="1"/>
      <c r="U632" s="1"/>
      <c r="V632" s="1">
        <v>7</v>
      </c>
      <c r="W632" s="6">
        <f>IF(ISNUMBER(SEARCH("-",V632)),TRIM(LEFT(V632,FIND("-",V632)-1)),V632)</f>
        <v>7</v>
      </c>
      <c r="X632" t="str">
        <f>IF(W632=1, "January", IF(W632=2, "February", IF(W632=3, "March", IF(W632=4, "April", IF(W632=5, "May", IF(W632=6, "June", IF(W632=7, "July", IF(W632=8, "August", IF(W632=9, "September", IF(W632=10, "October", IF(W632=11, "November", IF(W632=12, "December", "Other"))))))))))))</f>
        <v>July</v>
      </c>
      <c r="AF632" s="1" t="s">
        <v>25076</v>
      </c>
      <c r="AG632" s="1" t="str">
        <f t="shared" si="274"/>
        <v xml:space="preserve">Seed </v>
      </c>
      <c r="AH632" s="2" t="str">
        <f t="shared" si="275"/>
        <v>Pre-soak for 12 hours in warm water and sow in early spring in a greenhouse. When they are large enough to handle, prick the seedlings out into individual pots and plant them out into their permanent positions in the summer[200].</v>
      </c>
      <c r="AI632" s="1" t="s">
        <v>10646</v>
      </c>
      <c r="AK632" s="1" t="s">
        <v>17104</v>
      </c>
      <c r="AL632" s="1" t="str">
        <f t="shared" si="285"/>
        <v>Unscented</v>
      </c>
      <c r="AM632" s="1" t="b">
        <v>0</v>
      </c>
      <c r="AN632" s="1" t="b">
        <v>0</v>
      </c>
      <c r="AO632" s="1" t="b">
        <v>0</v>
      </c>
      <c r="AP632" s="5" t="s">
        <v>54</v>
      </c>
      <c r="AQ632" s="5" t="str">
        <f t="shared" si="276"/>
        <v>Light, Medium</v>
      </c>
      <c r="AR632" s="1" t="s">
        <v>30</v>
      </c>
      <c r="AS632" s="1" t="str">
        <f t="shared" si="286"/>
        <v>None</v>
      </c>
      <c r="AT632" s="1" t="str">
        <f t="shared" si="277"/>
        <v>Full</v>
      </c>
      <c r="AU632" s="1" t="s">
        <v>11</v>
      </c>
      <c r="AV632" s="1" t="str">
        <f t="shared" si="278"/>
        <v>Dry, Moist</v>
      </c>
      <c r="AW632" s="1" t="s">
        <v>12</v>
      </c>
      <c r="AX632" s="1" t="str">
        <f t="shared" si="279"/>
        <v>Acid, Neutral, Alkaline</v>
      </c>
      <c r="AY632" s="1" t="b">
        <v>0</v>
      </c>
      <c r="AZ632" s="1" t="b">
        <v>0</v>
      </c>
      <c r="BA632" s="1" t="b">
        <v>0</v>
      </c>
      <c r="BC632" t="str">
        <f t="shared" si="280"/>
        <v>FALSE</v>
      </c>
      <c r="BE632" t="str">
        <f t="shared" si="281"/>
        <v>FALSE</v>
      </c>
      <c r="BF632" s="1" t="b">
        <v>0</v>
      </c>
      <c r="BG632" s="1" t="b">
        <v>0</v>
      </c>
      <c r="BH632" s="1" t="b">
        <v>1</v>
      </c>
      <c r="BJ632" s="1" t="str">
        <f t="shared" si="282"/>
        <v>FALSE</v>
      </c>
      <c r="BL632" t="str">
        <f t="shared" si="283"/>
        <v>FALSE</v>
      </c>
      <c r="BM632" s="1" t="b">
        <v>1</v>
      </c>
      <c r="BN632" s="1" t="b">
        <v>0</v>
      </c>
      <c r="BO632" s="1">
        <f t="shared" si="287"/>
        <v>6</v>
      </c>
      <c r="BP632" s="1" t="s">
        <v>31</v>
      </c>
      <c r="BQ632" s="1" cm="1">
        <f t="array" ref="BQ632">_xlfn.IFS(BP632="None Known",0, LEN(BP632)&gt;500, 5,LEN(BP632)&gt;400, 4, LEN(BP632)&gt;300, 3, LEN(BP632)&gt;200, 2, LEN(BP632)&gt;1, 1)</f>
        <v>0</v>
      </c>
      <c r="BR632" s="1" t="s">
        <v>10647</v>
      </c>
      <c r="BS632" s="1">
        <v>2</v>
      </c>
      <c r="BT632" s="1" t="s">
        <v>31</v>
      </c>
      <c r="BU632" s="1">
        <v>0</v>
      </c>
      <c r="BV632" s="1" t="s">
        <v>161</v>
      </c>
      <c r="BW632" s="1" t="s">
        <v>31</v>
      </c>
      <c r="BX632" s="1"/>
      <c r="BY632" t="str">
        <f>_xlfn.XLOOKUP($B632,Img_lookup!A:A,Img_lookup!B:B, "Not available")</f>
        <v>4cb7b31a-198c-4d76-afd5-0139beba1cf3</v>
      </c>
      <c r="BZ632" t="str">
        <f>_xlfn.XLOOKUP($B632,Img_lookup!A:A,Img_lookup!C:C, "Not available")</f>
        <v>Dalea gattingeri</v>
      </c>
      <c r="CA632" t="str">
        <f>_xlfn.XLOOKUP($B632,Img_lookup!A:A,Img_lookup!D:D, "Not available")</f>
        <v>R. James</v>
      </c>
      <c r="CB632" t="str">
        <f>_xlfn.XLOOKUP($B632,Img_lookup!A:A,Img_lookup!E:E, "https://imgur.com/aT5wafe")</f>
        <v>https://api.openverse.engineering/v1/images/4cb7b31a-198c-4d76-afd5-0139beba1cf3/thumb/</v>
      </c>
    </row>
    <row r="633" spans="1:80" ht="409.6" x14ac:dyDescent="0.15">
      <c r="A633" s="1" t="s">
        <v>9265</v>
      </c>
      <c r="B633" s="1" t="s">
        <v>9266</v>
      </c>
      <c r="D633" s="1" t="s">
        <v>9267</v>
      </c>
      <c r="E633" s="1" t="s">
        <v>9268</v>
      </c>
      <c r="F633" s="1" t="s">
        <v>22</v>
      </c>
      <c r="G633" s="1" t="s">
        <v>22</v>
      </c>
      <c r="H633" s="11" t="str">
        <f t="shared" si="289"/>
        <v>Perennial</v>
      </c>
      <c r="I633" s="1" t="s">
        <v>17108</v>
      </c>
      <c r="J633" s="1">
        <v>1</v>
      </c>
      <c r="L633" t="str" cm="1">
        <f t="array" ref="L633">_xlfn.IFS(J633+K633="", "Unknown", J633+K633&gt;3, "Large", J633+K633&gt;0.5, "Medium", J633+K633&gt;0, "Small")</f>
        <v>Medium</v>
      </c>
      <c r="M633" s="1">
        <v>8</v>
      </c>
      <c r="N633" cm="1">
        <f t="array" ref="N633">IF($M633="",INDEX($M$2:$M$2176,MATCH(1,INDEX(($A$2:$A$2176=$A633)*($M$2:$M$2176&lt;&gt;""),0),0)),$M633)</f>
        <v>8</v>
      </c>
      <c r="O633" s="2" t="str">
        <f t="shared" si="284"/>
        <v>Grown indoors</v>
      </c>
      <c r="P633" s="1" t="s">
        <v>9269</v>
      </c>
      <c r="R633" t="str">
        <f t="shared" si="288"/>
        <v>Medium</v>
      </c>
      <c r="S633" s="1" t="s">
        <v>24</v>
      </c>
      <c r="T633" s="1" t="str">
        <f>LEFT(S633,FIND("-",S633)-1)</f>
        <v xml:space="preserve">1 </v>
      </c>
      <c r="U633" s="1" t="str">
        <f>RIGHT(S633,FIND("-",S633)-1)</f>
        <v>12</v>
      </c>
      <c r="V633" s="1" t="s">
        <v>96</v>
      </c>
      <c r="W633" s="6" t="str">
        <f>IF(ISNUMBER(SEARCH("-",V633)),TRIM(LEFT(V633,FIND("-",V633)-1)),V633)</f>
        <v>5</v>
      </c>
      <c r="X633" t="str">
        <f>IF(W633="1", "January", IF(W633="2", "February", IF(W633="3", "March", IF(W633="4", "April", IF(W633="5", "May", IF(W633="6", "June", IF(W633="7", "July", IF(W633="8", "August", IF(W633="9", "September", IF(W633="10", "October", IF(W633="11", "November", IF(W633="12", "December", "Other"))))))))))))</f>
        <v>May</v>
      </c>
      <c r="Y633" s="2" t="str">
        <f>IF(ISNUMBER(SEARCH("-",V633)),TRIM(RIGHT(V633,LEN(V633)-SEARCH("-",V633))),V633)</f>
        <v>6</v>
      </c>
      <c r="Z633" s="2" t="str">
        <f>IF(Y633="1", "January", IF(Y633="2", "February", IF(Y633="3", "March", IF(Y633="4", "April", IF(Y633="5", "May", IF(Y633="6", "June", IF(Y633="7", "July", IF(Y633="8", "August", IF(Y633="9", "September", IF(Y633="10", "October", IF(Y633="11", "November", IF(Y633="12", "December", "Other"))))))))))))</f>
        <v>June</v>
      </c>
      <c r="AF633" s="16" t="s">
        <v>24041</v>
      </c>
      <c r="AG633" s="1" t="str">
        <f t="shared" si="274"/>
        <v xml:space="preserve">Seed </v>
      </c>
      <c r="AH633" s="2" t="str">
        <f t="shared" si="275"/>
        <v>Best sown in a greenhouse as soon as it is ripe with the pot sealed in a polythene bag to hold in the moisture. Remove this bag as soon as germination takes place[164]. The seed usually germinates better if it is harvested 'green' (when it has fully developed but before it dries on the plant) and sown immediately. Germination should normally take place by spring, though it sometimes takes a further year. Stored seed is more problematic. It should be warm stratified for 8 - 12 weeks at 20�c followed by 12 - 14 weeks at 3�c. Germination may still take another 12 months or more at 15�c[164]. Prick out the seedlings into individual pots as soon as they are large enough to handle. Grow the plants on in the greenhouse for their first winter and then plant out in spring after the last expected frosts.
Cuttings of half-ripe wood, July/August in a frame.</v>
      </c>
      <c r="AI633" s="1" t="s">
        <v>9270</v>
      </c>
      <c r="AJ633" s="1" t="s">
        <v>23813</v>
      </c>
      <c r="AK633" s="1" t="s">
        <v>17104</v>
      </c>
      <c r="AL633" s="1" t="str">
        <f t="shared" si="285"/>
        <v>Scented</v>
      </c>
      <c r="AM633" s="1" t="b">
        <v>1</v>
      </c>
      <c r="AN633" s="1" t="b">
        <v>0</v>
      </c>
      <c r="AO633" s="1" t="b">
        <v>0</v>
      </c>
      <c r="AP633" s="5" t="s">
        <v>493</v>
      </c>
      <c r="AQ633" s="5" t="str">
        <f t="shared" si="276"/>
        <v>Medium, Heavy</v>
      </c>
      <c r="AR633" s="1" t="s">
        <v>30</v>
      </c>
      <c r="AS633" s="1" t="str">
        <f t="shared" si="286"/>
        <v>None</v>
      </c>
      <c r="AT633" s="1" t="str">
        <f t="shared" si="277"/>
        <v>Full</v>
      </c>
      <c r="AU633" s="1" t="s">
        <v>11</v>
      </c>
      <c r="AV633" s="1" t="str">
        <f t="shared" si="278"/>
        <v>Dry, Moist</v>
      </c>
      <c r="AW633" s="1" t="s">
        <v>123</v>
      </c>
      <c r="AX633" s="1" t="str">
        <f t="shared" si="279"/>
        <v>Acid, Neutral</v>
      </c>
      <c r="AY633" s="1" t="b">
        <v>0</v>
      </c>
      <c r="AZ633" s="1" t="b">
        <v>0</v>
      </c>
      <c r="BA633" s="1" t="b">
        <v>0</v>
      </c>
      <c r="BC633" t="str">
        <f t="shared" si="280"/>
        <v>FALSE</v>
      </c>
      <c r="BE633" t="str">
        <f t="shared" si="281"/>
        <v>FALSE</v>
      </c>
      <c r="BF633" s="1" t="b">
        <v>0</v>
      </c>
      <c r="BG633" s="1" t="b">
        <v>0</v>
      </c>
      <c r="BH633" s="1" t="b">
        <v>0</v>
      </c>
      <c r="BJ633" s="1" t="str">
        <f t="shared" si="282"/>
        <v>FALSE</v>
      </c>
      <c r="BL633" t="str">
        <f t="shared" si="283"/>
        <v>FALSE</v>
      </c>
      <c r="BM633" s="1" t="b">
        <v>0</v>
      </c>
      <c r="BN633" s="1" t="b">
        <v>0</v>
      </c>
      <c r="BO633" s="1">
        <f t="shared" si="287"/>
        <v>4</v>
      </c>
      <c r="BP633" s="1" t="s">
        <v>31</v>
      </c>
      <c r="BQ633" s="1" cm="1">
        <f t="array" ref="BQ633">_xlfn.IFS(BP633="None Known",0, LEN(BP633)&gt;500, 5,LEN(BP633)&gt;400, 4, LEN(BP633)&gt;300, 3, LEN(BP633)&gt;200, 2, LEN(BP633)&gt;1, 1)</f>
        <v>0</v>
      </c>
      <c r="BR633" s="1" t="s">
        <v>9271</v>
      </c>
      <c r="BS633" s="1">
        <v>1</v>
      </c>
      <c r="BT633" s="1" t="s">
        <v>9272</v>
      </c>
      <c r="BU633" s="1">
        <v>1</v>
      </c>
      <c r="BV633" s="1" t="s">
        <v>9273</v>
      </c>
      <c r="BW633" s="1" t="s">
        <v>9274</v>
      </c>
      <c r="BX633" s="1"/>
      <c r="BY633" t="str">
        <f>_xlfn.XLOOKUP($B633,Img_lookup!A:A,Img_lookup!B:B, "Not available")</f>
        <v>a87d64fe-8882-4d5d-8ca6-52e2eeea5f95</v>
      </c>
      <c r="BZ633" t="str">
        <f>_xlfn.XLOOKUP($B633,Img_lookup!A:A,Img_lookup!C:C, "Not available")</f>
        <v>Daphne oleoides</v>
      </c>
      <c r="CA633" t="str">
        <f>_xlfn.XLOOKUP($B633,Img_lookup!A:A,Img_lookup!D:D, "Not available")</f>
        <v>Aries Tottle</v>
      </c>
      <c r="CB633" t="str">
        <f>_xlfn.XLOOKUP($B633,Img_lookup!A:A,Img_lookup!E:E, "https://imgur.com/aT5wafe")</f>
        <v>https://api.openverse.engineering/v1/images/a87d64fe-8882-4d5d-8ca6-52e2eeea5f95/thumb/</v>
      </c>
    </row>
    <row r="634" spans="1:80" ht="409.6" x14ac:dyDescent="0.15">
      <c r="A634" s="1" t="s">
        <v>11089</v>
      </c>
      <c r="B634" s="1" t="s">
        <v>11090</v>
      </c>
      <c r="D634" s="1" t="s">
        <v>11091</v>
      </c>
      <c r="E634" s="1" t="s">
        <v>1126</v>
      </c>
      <c r="F634" s="1" t="s">
        <v>22</v>
      </c>
      <c r="G634" s="1" t="s">
        <v>22</v>
      </c>
      <c r="H634" s="11" t="str">
        <f t="shared" si="289"/>
        <v>Perennial</v>
      </c>
      <c r="I634" s="1" t="s">
        <v>17108</v>
      </c>
      <c r="J634" s="1">
        <v>6</v>
      </c>
      <c r="K634" s="1">
        <v>6</v>
      </c>
      <c r="L634" t="str" cm="1">
        <f t="array" ref="L634">_xlfn.IFS(J634+K634="", "Unknown", J634+K634&gt;3, "Large", J634+K634&gt;0.5, "Medium", J634+K634&gt;0, "Small")</f>
        <v>Large</v>
      </c>
      <c r="M634" s="1">
        <v>6</v>
      </c>
      <c r="N634" cm="1">
        <f t="array" ref="N634">IF($M634="",INDEX($M$2:$M$2176,MATCH(1,INDEX(($A$2:$A$2176=$A634)*($M$2:$M$2176&lt;&gt;""),0),0)),$M634)</f>
        <v>6</v>
      </c>
      <c r="O634" s="2" t="str">
        <f t="shared" si="284"/>
        <v>Seasonal outdoors</v>
      </c>
      <c r="P634" s="1" t="s">
        <v>11092</v>
      </c>
      <c r="R634" t="str">
        <f t="shared" si="288"/>
        <v>Medium</v>
      </c>
      <c r="S634" s="1" t="s">
        <v>24</v>
      </c>
      <c r="T634" s="1" t="str">
        <f>LEFT(S634,FIND("-",S634)-1)</f>
        <v xml:space="preserve">1 </v>
      </c>
      <c r="U634" s="1" t="str">
        <f>RIGHT(S634,FIND("-",S634)-1)</f>
        <v>12</v>
      </c>
      <c r="V634" s="1">
        <v>5</v>
      </c>
      <c r="W634" s="6">
        <f>IF(ISNUMBER(SEARCH("-",V634)),TRIM(LEFT(V634,FIND("-",V634)-1)),V634)</f>
        <v>5</v>
      </c>
      <c r="X634" t="str">
        <f>IF(W634=1, "January", IF(W634=2, "February", IF(W634=3, "March", IF(W634=4, "April", IF(W634=5, "May", IF(W634=6, "June", IF(W634=7, "July", IF(W634=8, "August", IF(W634=9, "September", IF(W634=10, "October", IF(W634=11, "November", IF(W634=12, "December", "Other"))))))))))))</f>
        <v>May</v>
      </c>
      <c r="AF634" s="16" t="s">
        <v>24417</v>
      </c>
      <c r="AG634" s="1" t="str">
        <f t="shared" si="274"/>
        <v xml:space="preserve">Seed </v>
      </c>
      <c r="AH634" s="2" t="str">
        <f t="shared" si="275"/>
        <v>Sow spring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moderately ripened wood, 7 - 10cm with a heel or at a junction with old wood, July in individual pots in a frame. The cuttings are slow to root, give them brisk bottom heat[78]. Fair percentage[78].
Layering of current seasons growth, 12cm long in August/September. Takes 12 - 18 months. High percentage[78].</v>
      </c>
      <c r="AI634" s="1" t="s">
        <v>11093</v>
      </c>
      <c r="AK634" s="1" t="s">
        <v>17105</v>
      </c>
      <c r="AL634" s="1" t="str">
        <f t="shared" si="285"/>
        <v>Scented</v>
      </c>
      <c r="AM634" s="1" t="b">
        <v>1</v>
      </c>
      <c r="AN634" s="1" t="b">
        <v>1</v>
      </c>
      <c r="AO634" s="1" t="b">
        <v>0</v>
      </c>
      <c r="AP634" s="5" t="s">
        <v>28</v>
      </c>
      <c r="AQ634" s="5" t="str">
        <f t="shared" si="276"/>
        <v>Light, Medium, Heavy</v>
      </c>
      <c r="AR634" s="1" t="s">
        <v>1788</v>
      </c>
      <c r="AS634" s="1" t="str">
        <f t="shared" si="286"/>
        <v>Partial, Full</v>
      </c>
      <c r="AT634" s="1" t="str">
        <f t="shared" si="277"/>
        <v/>
      </c>
      <c r="AU634" s="1" t="s">
        <v>29</v>
      </c>
      <c r="AV634" s="1" t="str">
        <f t="shared" si="278"/>
        <v>Moist</v>
      </c>
      <c r="AW634" s="1" t="s">
        <v>12</v>
      </c>
      <c r="AX634" s="1" t="str">
        <f t="shared" si="279"/>
        <v>Acid, Neutral, Alkaline</v>
      </c>
      <c r="AY634" s="1" t="b">
        <v>0</v>
      </c>
      <c r="AZ634" s="1" t="b">
        <v>0</v>
      </c>
      <c r="BA634" s="1" t="b">
        <v>0</v>
      </c>
      <c r="BC634" t="str">
        <f t="shared" si="280"/>
        <v>FALSE</v>
      </c>
      <c r="BE634" t="str">
        <f t="shared" si="281"/>
        <v>FALSE</v>
      </c>
      <c r="BF634" s="1" t="b">
        <v>0</v>
      </c>
      <c r="BG634" s="1" t="b">
        <v>0</v>
      </c>
      <c r="BH634" s="1" t="b">
        <v>0</v>
      </c>
      <c r="BJ634" s="1" t="str">
        <f t="shared" si="282"/>
        <v>FALSE</v>
      </c>
      <c r="BK634" s="1" t="s">
        <v>30</v>
      </c>
      <c r="BL634" t="str">
        <f t="shared" si="283"/>
        <v>FALSE</v>
      </c>
      <c r="BM634" s="1" t="b">
        <v>0</v>
      </c>
      <c r="BN634" s="1" t="b">
        <v>0</v>
      </c>
      <c r="BO634" s="1">
        <f t="shared" si="287"/>
        <v>4</v>
      </c>
      <c r="BP634" s="1" t="s">
        <v>11094</v>
      </c>
      <c r="BQ634" s="1" cm="1">
        <f t="array" ref="BQ634">_xlfn.IFS(BP634="None Known",0, LEN(BP634)&gt;500, 5,LEN(BP634)&gt;400, 4, LEN(BP634)&gt;300, 3, LEN(BP634)&gt;200, 2, LEN(BP634)&gt;1, 1)</f>
        <v>1</v>
      </c>
      <c r="BR634" s="1" t="s">
        <v>11095</v>
      </c>
      <c r="BS634" s="1">
        <v>1</v>
      </c>
      <c r="BT634" s="1" t="s">
        <v>31</v>
      </c>
      <c r="BU634" s="1">
        <v>0</v>
      </c>
      <c r="BW634" s="1" t="s">
        <v>31</v>
      </c>
      <c r="BX634" s="1"/>
      <c r="BY634" t="str">
        <f>_xlfn.XLOOKUP($B634,Img_lookup!A:A,Img_lookup!B:B, "Not available")</f>
        <v>b0b6b91a-e41a-4ce4-91a3-74a3852585bc</v>
      </c>
      <c r="BZ634" t="str">
        <f>_xlfn.XLOOKUP($B634,Img_lookup!A:A,Img_lookup!C:C, "Not available")</f>
        <v>Daphniphyllum macropodum, Idjevan, 2012.05.30</v>
      </c>
      <c r="CA634" t="str">
        <f>_xlfn.XLOOKUP($B634,Img_lookup!A:A,Img_lookup!D:D, "Not available")</f>
        <v>Vahe Martirosyan</v>
      </c>
      <c r="CB634" t="str">
        <f>_xlfn.XLOOKUP($B634,Img_lookup!A:A,Img_lookup!E:E, "https://imgur.com/aT5wafe")</f>
        <v>https://api.openverse.engineering/v1/images/b0b6b91a-e41a-4ce4-91a3-74a3852585bc/thumb/</v>
      </c>
    </row>
    <row r="635" spans="1:80" ht="409.6" x14ac:dyDescent="0.2">
      <c r="A635" s="1" t="s">
        <v>81</v>
      </c>
      <c r="B635" s="1" t="s">
        <v>3272</v>
      </c>
      <c r="C635" s="1" t="s">
        <v>3273</v>
      </c>
      <c r="D635" s="1" t="s">
        <v>3274</v>
      </c>
      <c r="E635" s="1" t="s">
        <v>1932</v>
      </c>
      <c r="F635" s="1" t="s">
        <v>85</v>
      </c>
      <c r="G635" s="1" t="s">
        <v>85</v>
      </c>
      <c r="H635" s="11" t="str">
        <f t="shared" si="289"/>
        <v>Annual</v>
      </c>
      <c r="J635" s="1">
        <v>1</v>
      </c>
      <c r="L635" t="str" cm="1">
        <f t="array" ref="L635">_xlfn.IFS(J635+K635="", "Unknown", J635+K635&gt;3, "Large", J635+K635&gt;0.5, "Medium", J635+K635&gt;0, "Small")</f>
        <v>Medium</v>
      </c>
      <c r="M635" s="1">
        <v>9</v>
      </c>
      <c r="N635" cm="1">
        <f t="array" ref="N635">IF($M635="",INDEX($M$2:$M$2176,MATCH(1,INDEX(($A$2:$A$2176=$A635)*($M$2:$M$2176&lt;&gt;""),0),0)),$M635)</f>
        <v>9</v>
      </c>
      <c r="O635" s="2" t="str">
        <f t="shared" si="284"/>
        <v>Grown indoors</v>
      </c>
      <c r="P635" s="1" t="s">
        <v>3275</v>
      </c>
      <c r="R635" t="str">
        <f t="shared" si="288"/>
        <v>Medium</v>
      </c>
      <c r="W635"/>
      <c r="AF635" s="17" t="s">
        <v>1423</v>
      </c>
      <c r="AG635" s="1" t="str">
        <f t="shared" si="274"/>
        <v xml:space="preserve">Seed </v>
      </c>
      <c r="AH635" s="2" t="str">
        <f t="shared" si="275"/>
        <v>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v>
      </c>
      <c r="AI635" s="1" t="s">
        <v>3276</v>
      </c>
      <c r="AJ635" s="1" t="s">
        <v>53</v>
      </c>
      <c r="AK635" s="1" t="s">
        <v>17104</v>
      </c>
      <c r="AL635" s="1" t="str">
        <f t="shared" si="285"/>
        <v>Unscented</v>
      </c>
      <c r="AM635" s="1" t="b">
        <v>0</v>
      </c>
      <c r="AN635" s="1" t="b">
        <v>0</v>
      </c>
      <c r="AO635" s="1" t="b">
        <v>0</v>
      </c>
      <c r="AP635" s="5" t="s">
        <v>54</v>
      </c>
      <c r="AQ635" s="5" t="str">
        <f t="shared" si="276"/>
        <v>Light, Medium</v>
      </c>
      <c r="AR635" s="1" t="s">
        <v>30</v>
      </c>
      <c r="AS635" s="1" t="str">
        <f t="shared" si="286"/>
        <v>None</v>
      </c>
      <c r="AT635" s="1" t="str">
        <f t="shared" si="277"/>
        <v>Full</v>
      </c>
      <c r="AU635" s="1" t="s">
        <v>11</v>
      </c>
      <c r="AV635" s="1" t="str">
        <f t="shared" si="278"/>
        <v>Dry, Moist</v>
      </c>
      <c r="AW635" s="1" t="s">
        <v>263</v>
      </c>
      <c r="AX635" s="1" t="str">
        <f t="shared" si="279"/>
        <v>Neutral, Alkaline</v>
      </c>
      <c r="AY635" s="1" t="b">
        <v>0</v>
      </c>
      <c r="AZ635" s="1" t="b">
        <v>1</v>
      </c>
      <c r="BA635" s="1" t="b">
        <v>0</v>
      </c>
      <c r="BC635" t="str">
        <f t="shared" si="280"/>
        <v>FALSE</v>
      </c>
      <c r="BE635" t="str">
        <f t="shared" si="281"/>
        <v>FALSE</v>
      </c>
      <c r="BF635" s="1" t="b">
        <v>0</v>
      </c>
      <c r="BG635" s="1" t="b">
        <v>0</v>
      </c>
      <c r="BH635" s="1" t="b">
        <v>0</v>
      </c>
      <c r="BI635" s="1" t="s">
        <v>77</v>
      </c>
      <c r="BJ635" s="1" t="str">
        <f t="shared" si="282"/>
        <v>TRUE</v>
      </c>
      <c r="BL635" t="str">
        <f t="shared" si="283"/>
        <v>FALSE</v>
      </c>
      <c r="BM635" s="1" t="b">
        <v>0</v>
      </c>
      <c r="BN635" s="1" t="b">
        <v>0</v>
      </c>
      <c r="BO635" s="1">
        <f t="shared" si="287"/>
        <v>6</v>
      </c>
      <c r="BP635" s="1" t="s">
        <v>31</v>
      </c>
      <c r="BQ635" s="1" cm="1">
        <f t="array" ref="BQ635">_xlfn.IFS(BP635="None Known",0, LEN(BP635)&gt;500, 5,LEN(BP635)&gt;400, 4, LEN(BP635)&gt;300, 3, LEN(BP635)&gt;200, 2, LEN(BP635)&gt;1, 1)</f>
        <v>0</v>
      </c>
      <c r="BR635" s="1" t="s">
        <v>3277</v>
      </c>
      <c r="BS635" s="1">
        <v>1</v>
      </c>
      <c r="BT635" s="1" t="s">
        <v>3278</v>
      </c>
      <c r="BU635" s="1">
        <v>3</v>
      </c>
      <c r="BV635" s="1" t="s">
        <v>3279</v>
      </c>
      <c r="BW635" s="1" t="s">
        <v>3280</v>
      </c>
      <c r="BX635" s="1"/>
      <c r="BY635" t="str">
        <f>_xlfn.XLOOKUP($B635,Img_lookup!A:A,Img_lookup!B:B, "Not available")</f>
        <v>7fe3d800-f1c0-4adb-b2a4-5deb74d2bb0f</v>
      </c>
      <c r="BZ635" t="str">
        <f>_xlfn.XLOOKUP($B635,Img_lookup!A:A,Img_lookup!C:C, "Not available")</f>
        <v>Datura Inoxia</v>
      </c>
      <c r="CA635" t="str">
        <f>_xlfn.XLOOKUP($B635,Img_lookup!A:A,Img_lookup!D:D, "Not available")</f>
        <v>Bryan Pocius</v>
      </c>
      <c r="CB635" t="str">
        <f>_xlfn.XLOOKUP($B635,Img_lookup!A:A,Img_lookup!E:E, "https://imgur.com/aT5wafe")</f>
        <v>https://api.openverse.engineering/v1/images/7fe3d800-f1c0-4adb-b2a4-5deb74d2bb0f/thumb/</v>
      </c>
    </row>
    <row r="636" spans="1:80" ht="409.6" x14ac:dyDescent="0.2">
      <c r="A636" s="1" t="s">
        <v>81</v>
      </c>
      <c r="B636" s="1" t="s">
        <v>1418</v>
      </c>
      <c r="C636" s="1" t="s">
        <v>1419</v>
      </c>
      <c r="D636" s="1" t="s">
        <v>1420</v>
      </c>
      <c r="E636" s="1" t="s">
        <v>1421</v>
      </c>
      <c r="F636" s="1" t="s">
        <v>85</v>
      </c>
      <c r="G636" s="1" t="s">
        <v>85</v>
      </c>
      <c r="H636" s="11" t="str">
        <f t="shared" si="289"/>
        <v>Annual</v>
      </c>
      <c r="J636" s="1">
        <v>1.5</v>
      </c>
      <c r="L636" t="str" cm="1">
        <f t="array" ref="L636">_xlfn.IFS(J636+K636="", "Unknown", J636+K636&gt;3, "Large", J636+K636&gt;0.5, "Medium", J636+K636&gt;0, "Small")</f>
        <v>Medium</v>
      </c>
      <c r="M636" s="1">
        <v>9</v>
      </c>
      <c r="N636" cm="1">
        <f t="array" ref="N636">IF($M636="",INDEX($M$2:$M$2176,MATCH(1,INDEX(($A$2:$A$2176=$A636)*($M$2:$M$2176&lt;&gt;""),0),0)),$M636)</f>
        <v>9</v>
      </c>
      <c r="O636" s="2" t="str">
        <f t="shared" si="284"/>
        <v>Grown indoors</v>
      </c>
      <c r="P636" s="1" t="s">
        <v>1422</v>
      </c>
      <c r="R636" t="str">
        <f t="shared" si="288"/>
        <v>Medium</v>
      </c>
      <c r="T636" s="1"/>
      <c r="U636" s="1"/>
      <c r="V636" s="1" t="s">
        <v>307</v>
      </c>
      <c r="W636" s="6" t="str">
        <f t="shared" ref="W636:W653" si="302">IF(ISNUMBER(SEARCH("-",V636)),TRIM(LEFT(V636,FIND("-",V636)-1)),V636)</f>
        <v>6</v>
      </c>
      <c r="X636" t="str">
        <f t="shared" ref="X636:X644" si="303">IF(W636="1", "January", IF(W636="2", "February", IF(W636="3", "March", IF(W636="4", "April", IF(W636="5", "May", IF(W636="6", "June", IF(W636="7", "July", IF(W636="8", "August", IF(W636="9", "September", IF(W636="10", "October", IF(W636="11", "November", IF(W636="12", "December", "Other"))))))))))))</f>
        <v>June</v>
      </c>
      <c r="Y636" s="2" t="str">
        <f t="shared" ref="Y636:Y644" si="304">IF(ISNUMBER(SEARCH("-",V636)),TRIM(RIGHT(V636,LEN(V636)-SEARCH("-",V636))),V636)</f>
        <v>7</v>
      </c>
      <c r="Z636" s="2" t="str">
        <f t="shared" ref="Z636:Z644" si="305">IF(Y636="1", "January", IF(Y636="2", "February", IF(Y636="3", "March", IF(Y636="4", "April", IF(Y636="5", "May", IF(Y636="6", "June", IF(Y636="7", "July", IF(Y636="8", "August", IF(Y636="9", "September", IF(Y636="10", "October", IF(Y636="11", "November", IF(Y636="12", "December", "Other"))))))))))))</f>
        <v>July</v>
      </c>
      <c r="AF636" s="17" t="s">
        <v>1423</v>
      </c>
      <c r="AG636" s="1" t="str">
        <f t="shared" si="274"/>
        <v xml:space="preserve">Seed </v>
      </c>
      <c r="AH636" s="2" t="str">
        <f t="shared" si="275"/>
        <v>Sow the seed in individual pots in early spring in a greenhouse[200]. Put 3 or 4 seeds in each pot and thin if necessary to the best plant. The seed usually germinates in 3 - 6 weeks at 15�c. Plant out in late spring or early summer, after the last expected frosts.
 Especially in areas with hot summers, it is worthwhile trying a sowing outdoors in situ in mid to late spring.</v>
      </c>
      <c r="AI636" s="1" t="s">
        <v>1424</v>
      </c>
      <c r="AJ636" s="1" t="s">
        <v>53</v>
      </c>
      <c r="AK636" s="1" t="s">
        <v>17104</v>
      </c>
      <c r="AL636" s="1" t="str">
        <f t="shared" si="285"/>
        <v>Scented</v>
      </c>
      <c r="AM636" s="1" t="b">
        <v>1</v>
      </c>
      <c r="AN636" s="1" t="b">
        <v>0</v>
      </c>
      <c r="AO636" s="1" t="b">
        <v>0</v>
      </c>
      <c r="AP636" s="5" t="s">
        <v>54</v>
      </c>
      <c r="AQ636" s="5" t="str">
        <f t="shared" si="276"/>
        <v>Light, Medium</v>
      </c>
      <c r="AR636" s="1" t="s">
        <v>30</v>
      </c>
      <c r="AS636" s="1" t="str">
        <f t="shared" si="286"/>
        <v>None</v>
      </c>
      <c r="AT636" s="1" t="str">
        <f t="shared" si="277"/>
        <v>Full</v>
      </c>
      <c r="AU636" s="1" t="s">
        <v>11</v>
      </c>
      <c r="AV636" s="1" t="str">
        <f t="shared" si="278"/>
        <v>Dry, Moist</v>
      </c>
      <c r="AW636" s="1" t="s">
        <v>263</v>
      </c>
      <c r="AX636" s="1" t="str">
        <f t="shared" si="279"/>
        <v>Neutral, Alkaline</v>
      </c>
      <c r="AY636" s="1" t="b">
        <v>0</v>
      </c>
      <c r="AZ636" s="1" t="b">
        <v>1</v>
      </c>
      <c r="BA636" s="1" t="b">
        <v>0</v>
      </c>
      <c r="BC636" t="str">
        <f t="shared" si="280"/>
        <v>FALSE</v>
      </c>
      <c r="BE636" t="str">
        <f t="shared" si="281"/>
        <v>FALSE</v>
      </c>
      <c r="BF636" s="1" t="b">
        <v>0</v>
      </c>
      <c r="BG636" s="1" t="b">
        <v>0</v>
      </c>
      <c r="BH636" s="1" t="b">
        <v>0</v>
      </c>
      <c r="BI636" s="1" t="s">
        <v>77</v>
      </c>
      <c r="BJ636" s="1" t="str">
        <f t="shared" si="282"/>
        <v>TRUE</v>
      </c>
      <c r="BL636" t="str">
        <f t="shared" si="283"/>
        <v>FALSE</v>
      </c>
      <c r="BM636" s="1" t="b">
        <v>0</v>
      </c>
      <c r="BN636" s="1" t="b">
        <v>0</v>
      </c>
      <c r="BO636" s="1">
        <f t="shared" si="287"/>
        <v>6</v>
      </c>
      <c r="BP636" s="1" t="s">
        <v>31</v>
      </c>
      <c r="BQ636" s="1" cm="1">
        <f t="array" ref="BQ636">_xlfn.IFS(BP636="None Known",0, LEN(BP636)&gt;500, 5,LEN(BP636)&gt;400, 4, LEN(BP636)&gt;300, 3, LEN(BP636)&gt;200, 2, LEN(BP636)&gt;1, 1)</f>
        <v>0</v>
      </c>
      <c r="BR636" s="1" t="s">
        <v>1425</v>
      </c>
      <c r="BS636" s="1">
        <v>1</v>
      </c>
      <c r="BT636" s="1" t="s">
        <v>1426</v>
      </c>
      <c r="BU636" s="1">
        <v>3</v>
      </c>
      <c r="BV636" s="1" t="s">
        <v>1427</v>
      </c>
      <c r="BW636" s="1" t="s">
        <v>1428</v>
      </c>
      <c r="BX636" s="1"/>
      <c r="BY636" t="str">
        <f>_xlfn.XLOOKUP($B636,Img_lookup!A:A,Img_lookup!B:B, "Not available")</f>
        <v>52ba443b-90ed-40e2-9fc4-3a0ee82e059a</v>
      </c>
      <c r="BZ636" t="str">
        <f>_xlfn.XLOOKUP($B636,Img_lookup!A:A,Img_lookup!C:C, "Not available")</f>
        <v>Datura metel</v>
      </c>
      <c r="CA636" t="str">
        <f>_xlfn.XLOOKUP($B636,Img_lookup!A:A,Img_lookup!D:D, "Not available")</f>
        <v>Kumaravel</v>
      </c>
      <c r="CB636" t="str">
        <f>_xlfn.XLOOKUP($B636,Img_lookup!A:A,Img_lookup!E:E, "https://imgur.com/aT5wafe")</f>
        <v>https://api.openverse.engineering/v1/images/52ba443b-90ed-40e2-9fc4-3a0ee82e059a/thumb/</v>
      </c>
    </row>
    <row r="637" spans="1:80" ht="13" x14ac:dyDescent="0.15">
      <c r="A637" s="1" t="s">
        <v>316</v>
      </c>
      <c r="B637" s="1" t="s">
        <v>13033</v>
      </c>
      <c r="C637" s="1" t="s">
        <v>13034</v>
      </c>
      <c r="E637" s="1" t="s">
        <v>13035</v>
      </c>
      <c r="F637" s="1" t="s">
        <v>368</v>
      </c>
      <c r="G637" s="1" t="s">
        <v>368</v>
      </c>
      <c r="H637" s="11" t="str">
        <f t="shared" si="289"/>
        <v>Perennial</v>
      </c>
      <c r="J637" s="1">
        <v>0.60000002399999997</v>
      </c>
      <c r="K637" s="1">
        <v>0.30000001199999998</v>
      </c>
      <c r="L637" t="str" cm="1">
        <f t="array" ref="L637">_xlfn.IFS(J637+K637="", "Unknown", J637+K637&gt;3, "Large", J637+K637&gt;0.5, "Medium", J637+K637&gt;0, "Small")</f>
        <v>Medium</v>
      </c>
      <c r="M637" s="1">
        <v>5</v>
      </c>
      <c r="N637" cm="1">
        <f t="array" ref="N637">IF($M637="",INDEX($M$2:$M$2176,MATCH(1,INDEX(($A$2:$A$2176=$A637)*($M$2:$M$2176&lt;&gt;""),0),0)),$M637)</f>
        <v>5</v>
      </c>
      <c r="O637" s="2" t="str">
        <f t="shared" si="284"/>
        <v>Seasonal outdoors</v>
      </c>
      <c r="P637" s="1" t="s">
        <v>13036</v>
      </c>
      <c r="R637" t="str">
        <f t="shared" si="288"/>
        <v>Medium</v>
      </c>
      <c r="T637" s="1"/>
      <c r="U637" s="1"/>
      <c r="V637" s="1" t="s">
        <v>322</v>
      </c>
      <c r="W637" s="6" t="str">
        <f t="shared" si="302"/>
        <v>6</v>
      </c>
      <c r="X637" t="str">
        <f t="shared" si="303"/>
        <v>June</v>
      </c>
      <c r="Y637" s="2" t="str">
        <f t="shared" si="304"/>
        <v>8</v>
      </c>
      <c r="Z637" s="2" t="str">
        <f t="shared" si="305"/>
        <v>August</v>
      </c>
      <c r="AA637" s="1" t="s">
        <v>427</v>
      </c>
      <c r="AB637" s="1" t="str">
        <f>IF(ISNUMBER(SEARCH("-",AA637)),TRIM(LEFT(AA637,FIND("-",AA637)-1)),AA637)</f>
        <v>8</v>
      </c>
      <c r="AC637" s="1" t="str">
        <f>IF(AB637="1", "January", IF(AB637="2", "February", IF(AB637="3", "March", IF(AB637="4", "April", IF(AB637="5", "May", IF(AB637="6", "June", IF(AB637="7", "July", IF(AB637="8", "August", IF(AB637="9", "September", IF(AB637="10", "October", IF(AB637="11", "November", IF(AB637="12", "December", "Other"))))))))))))</f>
        <v>August</v>
      </c>
      <c r="AD637" s="1" t="str">
        <f>IF(ISNUMBER(SEARCH("-",AA637)),TRIM(RIGHT(AA637,LEN(AA637)-SEARCH("-",AA637))),AA637)</f>
        <v>9</v>
      </c>
      <c r="AE637" s="1" t="str">
        <f>IF(AD637="1", "January", IF(AD637="2", "February", IF(AD637="3", "March", IF(AD637="4", "April", IF(AD637="5", "May", IF(AD637="6", "June", IF(AD637="7", "July", IF(AD637="8", "August", IF(AD637="9", "September", IF(AD637="10", "October", IF(AD637="11", "November", IF(AD637="12", "December", "Other"))))))))))))</f>
        <v>September</v>
      </c>
      <c r="AF637" s="1" t="s">
        <v>24418</v>
      </c>
      <c r="AG637" s="1" t="str">
        <f t="shared" si="274"/>
        <v xml:space="preserve">Seed </v>
      </c>
      <c r="AH637" s="2" t="str">
        <f t="shared" si="275"/>
        <v>Sow August/September or April in situ. The seed germinates better if it is given a period of cold stratification.</v>
      </c>
      <c r="AI637" s="1" t="s">
        <v>13037</v>
      </c>
      <c r="AJ637" s="1" t="s">
        <v>23826</v>
      </c>
      <c r="AK637" s="1" t="s">
        <v>17104</v>
      </c>
      <c r="AL637" s="1" t="str">
        <f t="shared" si="285"/>
        <v>Scented</v>
      </c>
      <c r="AM637" s="1" t="b">
        <v>1</v>
      </c>
      <c r="AN637" s="1" t="b">
        <v>0</v>
      </c>
      <c r="AO637" s="1" t="b">
        <v>1</v>
      </c>
      <c r="AP637" s="5" t="s">
        <v>28</v>
      </c>
      <c r="AQ637" s="5" t="str">
        <f t="shared" si="276"/>
        <v>Light, Medium, Heavy</v>
      </c>
      <c r="AR637" s="1" t="s">
        <v>30</v>
      </c>
      <c r="AS637" s="1" t="str">
        <f t="shared" si="286"/>
        <v>None</v>
      </c>
      <c r="AT637" s="1" t="str">
        <f t="shared" si="277"/>
        <v>Full</v>
      </c>
      <c r="AU637" s="1" t="s">
        <v>29</v>
      </c>
      <c r="AV637" s="1" t="str">
        <f t="shared" si="278"/>
        <v>Moist</v>
      </c>
      <c r="AW637" s="1" t="s">
        <v>12</v>
      </c>
      <c r="AX637" s="1" t="str">
        <f t="shared" si="279"/>
        <v>Acid, Neutral, Alkaline</v>
      </c>
      <c r="AY637" s="1" t="b">
        <v>0</v>
      </c>
      <c r="AZ637" s="1" t="b">
        <v>0</v>
      </c>
      <c r="BA637" s="1" t="b">
        <v>0</v>
      </c>
      <c r="BB637" s="1" t="s">
        <v>29</v>
      </c>
      <c r="BC637" t="str">
        <f t="shared" si="280"/>
        <v>TRUE</v>
      </c>
      <c r="BE637" t="str">
        <f t="shared" si="281"/>
        <v>FALSE</v>
      </c>
      <c r="BF637" s="1" t="b">
        <v>0</v>
      </c>
      <c r="BG637" s="1" t="b">
        <v>0</v>
      </c>
      <c r="BH637" s="1" t="b">
        <v>0</v>
      </c>
      <c r="BI637" s="1" t="s">
        <v>30</v>
      </c>
      <c r="BJ637" s="1" t="str">
        <f t="shared" si="282"/>
        <v>FALSE</v>
      </c>
      <c r="BK637" s="1" t="s">
        <v>77</v>
      </c>
      <c r="BL637" t="str">
        <f t="shared" si="283"/>
        <v>TRUE</v>
      </c>
      <c r="BM637" s="1" t="b">
        <v>0</v>
      </c>
      <c r="BN637" s="1" t="b">
        <v>1</v>
      </c>
      <c r="BO637" s="1">
        <f t="shared" si="287"/>
        <v>10</v>
      </c>
      <c r="BP637" s="1" t="s">
        <v>13038</v>
      </c>
      <c r="BQ637" s="1" cm="1">
        <f t="array" ref="BQ637">_xlfn.IFS(BP637="None Known",0, LEN(BP637)&gt;500, 5,LEN(BP637)&gt;400, 4, LEN(BP637)&gt;300, 3, LEN(BP637)&gt;200, 2, LEN(BP637)&gt;1, 1)</f>
        <v>1</v>
      </c>
      <c r="BR637" s="1" t="s">
        <v>13039</v>
      </c>
      <c r="BS637" s="1">
        <v>2</v>
      </c>
      <c r="BT637" s="1" t="s">
        <v>13040</v>
      </c>
      <c r="BU637" s="1">
        <v>3</v>
      </c>
      <c r="BV637" s="1" t="s">
        <v>13041</v>
      </c>
      <c r="BW637" s="1" t="s">
        <v>13042</v>
      </c>
      <c r="BX637" s="1"/>
      <c r="BY637" t="str">
        <f>_xlfn.XLOOKUP($B637,Img_lookup!A:A,Img_lookup!B:B, "Not available")</f>
        <v>1dbdf4ec-5d69-4a67-b73e-849d877533c1</v>
      </c>
      <c r="BZ637" t="str">
        <f>_xlfn.XLOOKUP($B637,Img_lookup!A:A,Img_lookup!C:C, "Not available")</f>
        <v>Carrot (Daucus carota L.) at Alnarp</v>
      </c>
      <c r="CA637" t="str">
        <f>_xlfn.XLOOKUP($B637,Img_lookup!A:A,Img_lookup!D:D, "Not available")</f>
        <v>Dag Endresen</v>
      </c>
      <c r="CB637" t="str">
        <f>_xlfn.XLOOKUP($B637,Img_lookup!A:A,Img_lookup!E:E, "https://imgur.com/aT5wafe")</f>
        <v>https://api.openverse.engineering/v1/images/1dbdf4ec-5d69-4a67-b73e-849d877533c1/thumb/</v>
      </c>
    </row>
    <row r="638" spans="1:80" ht="409.6" x14ac:dyDescent="0.15">
      <c r="A638" s="1" t="s">
        <v>69</v>
      </c>
      <c r="B638" s="1" t="s">
        <v>8610</v>
      </c>
      <c r="C638" s="1" t="s">
        <v>4354</v>
      </c>
      <c r="D638" s="1" t="s">
        <v>8611</v>
      </c>
      <c r="E638" s="1" t="s">
        <v>8612</v>
      </c>
      <c r="F638" s="1" t="s">
        <v>6</v>
      </c>
      <c r="G638" s="1" t="s">
        <v>6</v>
      </c>
      <c r="H638" s="11" t="str">
        <f t="shared" si="289"/>
        <v>Perennial</v>
      </c>
      <c r="J638" s="1">
        <v>0.60000002399999997</v>
      </c>
      <c r="K638" s="1">
        <v>0.60000002399999997</v>
      </c>
      <c r="L638" t="str" cm="1">
        <f t="array" ref="L638">_xlfn.IFS(J638+K638="", "Unknown", J638+K638&gt;3, "Large", J638+K638&gt;0.5, "Medium", J638+K638&gt;0, "Small")</f>
        <v>Medium</v>
      </c>
      <c r="M638" s="1">
        <v>6</v>
      </c>
      <c r="N638" cm="1">
        <f t="array" ref="N638">IF($M638="",INDEX($M$2:$M$2176,MATCH(1,INDEX(($A$2:$A$2176=$A638)*($M$2:$M$2176&lt;&gt;""),0),0)),$M638)</f>
        <v>6</v>
      </c>
      <c r="O638" s="2" t="str">
        <f t="shared" si="284"/>
        <v>Seasonal outdoors</v>
      </c>
      <c r="P638" s="1" t="s">
        <v>8613</v>
      </c>
      <c r="R638" t="str">
        <f t="shared" si="288"/>
        <v>Medium</v>
      </c>
      <c r="T638" s="1"/>
      <c r="U638" s="1"/>
      <c r="V638" s="1" t="s">
        <v>135</v>
      </c>
      <c r="W638" s="6" t="str">
        <f t="shared" si="302"/>
        <v>8</v>
      </c>
      <c r="X638" t="str">
        <f t="shared" si="303"/>
        <v>August</v>
      </c>
      <c r="Y638" s="2" t="str">
        <f t="shared" si="304"/>
        <v>10</v>
      </c>
      <c r="Z638" s="2" t="str">
        <f t="shared" si="305"/>
        <v>October</v>
      </c>
      <c r="AF638" s="16" t="s">
        <v>24419</v>
      </c>
      <c r="AG638" s="1" t="str">
        <f t="shared" si="274"/>
        <v xml:space="preserve">Seed </v>
      </c>
      <c r="AH638" s="2" t="str">
        <f t="shared" si="275"/>
        <v>Sow spring to early summer in a greenhouse and only just cover the seed[200].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Division in spring. Larger clumps can be replanted direct into their permanent positions, though it is best to pot up smaller clumps and grow them on in a cold frame until they are rooting well. Plant them out in the spring.</v>
      </c>
      <c r="AI638" s="1" t="s">
        <v>8614</v>
      </c>
      <c r="AJ638" s="1" t="s">
        <v>53</v>
      </c>
      <c r="AK638" s="1" t="s">
        <v>17104</v>
      </c>
      <c r="AL638" s="1" t="str">
        <f t="shared" si="285"/>
        <v>Scented</v>
      </c>
      <c r="AM638" s="1" t="b">
        <v>1</v>
      </c>
      <c r="AN638" s="1" t="b">
        <v>0</v>
      </c>
      <c r="AO638" s="1" t="b">
        <v>0</v>
      </c>
      <c r="AP638" s="5" t="s">
        <v>28</v>
      </c>
      <c r="AQ638" s="5" t="str">
        <f t="shared" si="276"/>
        <v>Light, Medium, Heavy</v>
      </c>
      <c r="AR638" s="1" t="s">
        <v>30</v>
      </c>
      <c r="AS638" s="1" t="str">
        <f t="shared" si="286"/>
        <v>None</v>
      </c>
      <c r="AT638" s="1" t="str">
        <f t="shared" si="277"/>
        <v>Full</v>
      </c>
      <c r="AU638" s="1" t="s">
        <v>29</v>
      </c>
      <c r="AV638" s="1" t="str">
        <f t="shared" si="278"/>
        <v>Moist</v>
      </c>
      <c r="AW638" s="1" t="s">
        <v>12</v>
      </c>
      <c r="AX638" s="1" t="str">
        <f t="shared" si="279"/>
        <v>Acid, Neutral, Alkaline</v>
      </c>
      <c r="AY638" s="1" t="b">
        <v>0</v>
      </c>
      <c r="AZ638" s="1" t="b">
        <v>0</v>
      </c>
      <c r="BA638" s="1" t="b">
        <v>0</v>
      </c>
      <c r="BC638" t="str">
        <f t="shared" si="280"/>
        <v>FALSE</v>
      </c>
      <c r="BE638" t="str">
        <f t="shared" si="281"/>
        <v>FALSE</v>
      </c>
      <c r="BF638" s="1" t="b">
        <v>0</v>
      </c>
      <c r="BG638" s="1" t="b">
        <v>0</v>
      </c>
      <c r="BH638" s="1" t="b">
        <v>0</v>
      </c>
      <c r="BJ638" s="1" t="str">
        <f t="shared" si="282"/>
        <v>FALSE</v>
      </c>
      <c r="BL638" t="str">
        <f t="shared" si="283"/>
        <v>FALSE</v>
      </c>
      <c r="BM638" s="1" t="b">
        <v>0</v>
      </c>
      <c r="BN638" s="1" t="b">
        <v>0</v>
      </c>
      <c r="BO638" s="1">
        <f t="shared" si="287"/>
        <v>10</v>
      </c>
      <c r="BP638" s="1" t="s">
        <v>8615</v>
      </c>
      <c r="BQ638" s="1" cm="1">
        <f t="array" ref="BQ638">_xlfn.IFS(BP638="None Known",0, LEN(BP638)&gt;500, 5,LEN(BP638)&gt;400, 4, LEN(BP638)&gt;300, 3, LEN(BP638)&gt;200, 2, LEN(BP638)&gt;1, 1)</f>
        <v>1</v>
      </c>
      <c r="BR638" s="1" t="s">
        <v>8616</v>
      </c>
      <c r="BS638" s="1">
        <v>2</v>
      </c>
      <c r="BT638" s="1" t="s">
        <v>8617</v>
      </c>
      <c r="BU638" s="1">
        <v>3</v>
      </c>
      <c r="BV638" s="1" t="s">
        <v>8618</v>
      </c>
      <c r="BW638" s="1" t="s">
        <v>31</v>
      </c>
      <c r="BX638" s="1"/>
      <c r="BY638" t="str">
        <f>_xlfn.XLOOKUP($B638,Img_lookup!A:A,Img_lookup!B:B, "Not available")</f>
        <v>21617eb9-64fd-42c3-a460-ea4942a8bdf9</v>
      </c>
      <c r="BZ638" t="str">
        <f>_xlfn.XLOOKUP($B638,Img_lookup!A:A,Img_lookup!C:C, "Not available")</f>
        <v>Dendranthema indicum (L.) Des Moul.</v>
      </c>
      <c r="CA638" t="str">
        <f>_xlfn.XLOOKUP($B638,Img_lookup!A:A,Img_lookup!D:D, "Not available")</f>
        <v>Charles Wright</v>
      </c>
      <c r="CB638" t="str">
        <f>_xlfn.XLOOKUP($B638,Img_lookup!A:A,Img_lookup!E:E, "https://imgur.com/aT5wafe")</f>
        <v>https://api.openverse.engineering/v1/images/21617eb9-64fd-42c3-a460-ea4942a8bdf9/thumb/</v>
      </c>
    </row>
    <row r="639" spans="1:80" ht="409.6" x14ac:dyDescent="0.15">
      <c r="A639" s="1" t="s">
        <v>69</v>
      </c>
      <c r="B639" s="1" t="s">
        <v>4353</v>
      </c>
      <c r="C639" s="1" t="s">
        <v>4354</v>
      </c>
      <c r="D639" s="1" t="s">
        <v>4355</v>
      </c>
      <c r="E639" s="1" t="s">
        <v>4356</v>
      </c>
      <c r="F639" s="1" t="s">
        <v>6</v>
      </c>
      <c r="G639" s="1" t="s">
        <v>6</v>
      </c>
      <c r="H639" s="11" t="str">
        <f t="shared" si="289"/>
        <v>Perennial</v>
      </c>
      <c r="J639" s="1">
        <v>1.5</v>
      </c>
      <c r="L639" t="str" cm="1">
        <f t="array" ref="L639">_xlfn.IFS(J639+K639="", "Unknown", J639+K639&gt;3, "Large", J639+K639&gt;0.5, "Medium", J639+K639&gt;0, "Small")</f>
        <v>Medium</v>
      </c>
      <c r="M639" s="1">
        <v>4</v>
      </c>
      <c r="N639" cm="1">
        <f t="array" ref="N639">IF($M639="",INDEX($M$2:$M$2176,MATCH(1,INDEX(($A$2:$A$2176=$A639)*($M$2:$M$2176&lt;&gt;""),0),0)),$M639)</f>
        <v>4</v>
      </c>
      <c r="O639" s="2" t="str">
        <f t="shared" si="284"/>
        <v>Hardy to cold</v>
      </c>
      <c r="P639" s="1" t="s">
        <v>306</v>
      </c>
      <c r="R639" t="str">
        <f t="shared" si="288"/>
        <v>Medium</v>
      </c>
      <c r="T639" s="1"/>
      <c r="U639" s="1"/>
      <c r="V639" s="1" t="s">
        <v>135</v>
      </c>
      <c r="W639" s="6" t="str">
        <f t="shared" si="302"/>
        <v>8</v>
      </c>
      <c r="X639" t="str">
        <f t="shared" si="303"/>
        <v>August</v>
      </c>
      <c r="Y639" s="2" t="str">
        <f t="shared" si="304"/>
        <v>10</v>
      </c>
      <c r="Z639" s="2" t="str">
        <f t="shared" si="305"/>
        <v>October</v>
      </c>
      <c r="AF639" s="16" t="s">
        <v>24420</v>
      </c>
      <c r="AG639" s="1" t="str">
        <f t="shared" si="274"/>
        <v xml:space="preserve">Seed </v>
      </c>
      <c r="AH639" s="2" t="str">
        <f t="shared" si="275"/>
        <v>Sow spring to early summer in a greenhouse and only just cover the seed. It usually germinates in 10 - 18 days at 15�c but if it does not germinate within 4 weeks then try chilling the seed for 3 weeks in the salad compartment of a fridge[164]. When they are large enough to handle, prick the seedlings out into individual pots and plant them out in the summer. This is a hybrid species and so will not breed true from seed.
Division in spring. Larger clumps can be replanted direct into their permanent positions, though it is best to pot up smaller clumps and grow them on in a cold frame until they are rooting well. Plant them out in the spring.</v>
      </c>
      <c r="AI639" s="1" t="s">
        <v>4357</v>
      </c>
      <c r="AJ639" s="1" t="s">
        <v>53</v>
      </c>
      <c r="AK639" s="1" t="s">
        <v>17104</v>
      </c>
      <c r="AL639" s="1" t="str">
        <f t="shared" si="285"/>
        <v>Unscented</v>
      </c>
      <c r="AM639" s="1" t="b">
        <v>0</v>
      </c>
      <c r="AN639" s="1" t="b">
        <v>0</v>
      </c>
      <c r="AO639" s="1" t="b">
        <v>0</v>
      </c>
      <c r="AP639" s="5" t="s">
        <v>28</v>
      </c>
      <c r="AQ639" s="5" t="str">
        <f t="shared" si="276"/>
        <v>Light, Medium, Heavy</v>
      </c>
      <c r="AR639" s="1" t="s">
        <v>30</v>
      </c>
      <c r="AS639" s="1" t="str">
        <f t="shared" si="286"/>
        <v>None</v>
      </c>
      <c r="AT639" s="1" t="str">
        <f t="shared" si="277"/>
        <v>Full</v>
      </c>
      <c r="AU639" s="1" t="s">
        <v>29</v>
      </c>
      <c r="AV639" s="1" t="str">
        <f t="shared" si="278"/>
        <v>Moist</v>
      </c>
      <c r="AW639" s="1" t="s">
        <v>12</v>
      </c>
      <c r="AX639" s="1" t="str">
        <f t="shared" si="279"/>
        <v>Acid, Neutral, Alkaline</v>
      </c>
      <c r="AY639" s="1" t="b">
        <v>0</v>
      </c>
      <c r="AZ639" s="1" t="b">
        <v>0</v>
      </c>
      <c r="BA639" s="1" t="b">
        <v>0</v>
      </c>
      <c r="BC639" t="str">
        <f t="shared" si="280"/>
        <v>FALSE</v>
      </c>
      <c r="BE639" t="str">
        <f t="shared" si="281"/>
        <v>FALSE</v>
      </c>
      <c r="BF639" s="1" t="b">
        <v>0</v>
      </c>
      <c r="BG639" s="1" t="b">
        <v>0</v>
      </c>
      <c r="BH639" s="1" t="b">
        <v>0</v>
      </c>
      <c r="BJ639" s="1" t="str">
        <f t="shared" si="282"/>
        <v>FALSE</v>
      </c>
      <c r="BL639" t="str">
        <f t="shared" si="283"/>
        <v>FALSE</v>
      </c>
      <c r="BM639" s="1" t="b">
        <v>0</v>
      </c>
      <c r="BN639" s="1" t="b">
        <v>0</v>
      </c>
      <c r="BO639" s="1">
        <f t="shared" si="287"/>
        <v>10</v>
      </c>
      <c r="BP639" s="1" t="s">
        <v>4358</v>
      </c>
      <c r="BQ639" s="1" cm="1">
        <f t="array" ref="BQ639">_xlfn.IFS(BP639="None Known",0, LEN(BP639)&gt;500, 5,LEN(BP639)&gt;400, 4, LEN(BP639)&gt;300, 3, LEN(BP639)&gt;200, 2, LEN(BP639)&gt;1, 1)</f>
        <v>1</v>
      </c>
      <c r="BR639" s="1" t="s">
        <v>4359</v>
      </c>
      <c r="BS639" s="1">
        <v>2</v>
      </c>
      <c r="BT639" s="1" t="s">
        <v>4360</v>
      </c>
      <c r="BU639" s="1">
        <v>3</v>
      </c>
      <c r="BV639" s="1" t="s">
        <v>34</v>
      </c>
      <c r="BW639" s="1" t="s">
        <v>31</v>
      </c>
      <c r="BX639" s="1"/>
      <c r="BY639" t="str">
        <f>_xlfn.XLOOKUP($B639,Img_lookup!A:A,Img_lookup!B:B, "Not available")</f>
        <v>15887858-8878-4c47-9643-b97949e0f3e8</v>
      </c>
      <c r="BZ639" t="str">
        <f>_xlfn.XLOOKUP($B639,Img_lookup!A:A,Img_lookup!C:C, "Not available")</f>
        <v>Starr-080117-1750-Dendranthema x grandiflorum-flowers-Walmart Kahului-Maui (24782919602).jpg</v>
      </c>
      <c r="CA639" t="str">
        <f>_xlfn.XLOOKUP($B639,Img_lookup!A:A,Img_lookup!D:D, "Not available")</f>
        <v>Forest and Kim Starr</v>
      </c>
      <c r="CB639" t="str">
        <f>_xlfn.XLOOKUP($B639,Img_lookup!A:A,Img_lookup!E:E, "https://imgur.com/aT5wafe")</f>
        <v>https://api.openverse.engineering/v1/images/15887858-8878-4c47-9643-b97949e0f3e8/thumb/</v>
      </c>
    </row>
    <row r="640" spans="1:80" ht="409.6" x14ac:dyDescent="0.15">
      <c r="A640" s="1" t="s">
        <v>128</v>
      </c>
      <c r="B640" s="1" t="s">
        <v>6335</v>
      </c>
      <c r="C640" s="1" t="s">
        <v>6336</v>
      </c>
      <c r="D640" s="1" t="s">
        <v>6337</v>
      </c>
      <c r="E640" s="1" t="s">
        <v>6338</v>
      </c>
      <c r="F640" s="1" t="s">
        <v>6</v>
      </c>
      <c r="G640" s="1" t="s">
        <v>6</v>
      </c>
      <c r="H640" s="11" t="str">
        <f t="shared" si="289"/>
        <v>Perennial</v>
      </c>
      <c r="J640" s="1">
        <v>0.30000001199999998</v>
      </c>
      <c r="L640" t="str" cm="1">
        <f t="array" ref="L640">_xlfn.IFS(J640+K640="", "Unknown", J640+K640&gt;3, "Large", J640+K640&gt;0.5, "Medium", J640+K640&gt;0, "Small")</f>
        <v>Small</v>
      </c>
      <c r="N640" cm="1">
        <f t="array" ref="N640">IF($M640="",INDEX($M$2:$M$2176,MATCH(1,INDEX(($A$2:$A$2176=$A640)*($M$2:$M$2176&lt;&gt;""),0),0)),$M640)</f>
        <v>5</v>
      </c>
      <c r="O640" s="2" t="str">
        <f t="shared" si="284"/>
        <v>Seasonal outdoors</v>
      </c>
      <c r="P640" s="1" t="s">
        <v>6339</v>
      </c>
      <c r="R640" t="str">
        <f t="shared" si="288"/>
        <v>Medium</v>
      </c>
      <c r="T640" s="1"/>
      <c r="U640" s="1"/>
      <c r="V640" s="1" t="s">
        <v>96</v>
      </c>
      <c r="W640" s="6" t="str">
        <f t="shared" si="302"/>
        <v>5</v>
      </c>
      <c r="X640" t="str">
        <f t="shared" si="303"/>
        <v>May</v>
      </c>
      <c r="Y640" s="2" t="str">
        <f t="shared" si="304"/>
        <v>6</v>
      </c>
      <c r="Z640" s="2" t="str">
        <f t="shared" si="305"/>
        <v>June</v>
      </c>
      <c r="AF640" s="16" t="s">
        <v>24421</v>
      </c>
      <c r="AG640" s="1" t="str">
        <f t="shared" si="274"/>
        <v xml:space="preserve">Seed </v>
      </c>
      <c r="AH640" s="2" t="str">
        <f t="shared" si="275"/>
        <v>Sow spring in a cold frame. Germination usually takes place within 1 - 3 weeks at 15�c[175]. When large enough to handle, prick the seedlings out into individual pots and grow them on in light shade in a greenhouse or cold frame for the first two years, planting them out when dormant in late summer.
Division in early spring or after the plant dies down in the summer. Larger clumps can be replanted direct into their permanent positions, though it is best to pot up smaller clumps and grow them on in a cold frame until they are rooting well. Plant them out in the spring.</v>
      </c>
      <c r="AI640" s="1" t="s">
        <v>6340</v>
      </c>
      <c r="AJ640" s="1" t="s">
        <v>53</v>
      </c>
      <c r="AK640" s="1" t="s">
        <v>17104</v>
      </c>
      <c r="AL640" s="1" t="str">
        <f t="shared" si="285"/>
        <v>Unscented</v>
      </c>
      <c r="AM640" s="1" t="b">
        <v>0</v>
      </c>
      <c r="AN640" s="1" t="b">
        <v>1</v>
      </c>
      <c r="AO640" s="1" t="b">
        <v>0</v>
      </c>
      <c r="AP640" s="5" t="s">
        <v>54</v>
      </c>
      <c r="AQ640" s="5" t="str">
        <f t="shared" si="276"/>
        <v>Light, Medium</v>
      </c>
      <c r="AR640" s="1" t="s">
        <v>1788</v>
      </c>
      <c r="AS640" s="1" t="str">
        <f t="shared" si="286"/>
        <v>Partial, Full</v>
      </c>
      <c r="AT640" s="1" t="str">
        <f t="shared" si="277"/>
        <v/>
      </c>
      <c r="AU640" s="1" t="s">
        <v>29</v>
      </c>
      <c r="AV640" s="1" t="str">
        <f t="shared" si="278"/>
        <v>Moist</v>
      </c>
      <c r="AW640" s="1" t="s">
        <v>12</v>
      </c>
      <c r="AX640" s="1" t="str">
        <f t="shared" si="279"/>
        <v>Acid, Neutral, Alkaline</v>
      </c>
      <c r="AY640" s="1" t="b">
        <v>0</v>
      </c>
      <c r="AZ640" s="1" t="b">
        <v>0</v>
      </c>
      <c r="BA640" s="1" t="b">
        <v>0</v>
      </c>
      <c r="BC640" t="str">
        <f t="shared" si="280"/>
        <v>FALSE</v>
      </c>
      <c r="BE640" t="str">
        <f t="shared" si="281"/>
        <v>FALSE</v>
      </c>
      <c r="BF640" s="1" t="b">
        <v>0</v>
      </c>
      <c r="BG640" s="1" t="b">
        <v>0</v>
      </c>
      <c r="BH640" s="1" t="b">
        <v>0</v>
      </c>
      <c r="BI640" s="1" t="s">
        <v>30</v>
      </c>
      <c r="BJ640" s="1" t="str">
        <f t="shared" si="282"/>
        <v>FALSE</v>
      </c>
      <c r="BL640" t="str">
        <f t="shared" si="283"/>
        <v>FALSE</v>
      </c>
      <c r="BM640" s="1" t="b">
        <v>0</v>
      </c>
      <c r="BN640" s="1" t="b">
        <v>0</v>
      </c>
      <c r="BO640" s="1">
        <f t="shared" si="287"/>
        <v>14</v>
      </c>
      <c r="BP640" s="1" t="s">
        <v>31</v>
      </c>
      <c r="BQ640" s="1" cm="1">
        <f t="array" ref="BQ640">_xlfn.IFS(BP640="None Known",0, LEN(BP640)&gt;500, 5,LEN(BP640)&gt;400, 4, LEN(BP640)&gt;300, 3, LEN(BP640)&gt;200, 2, LEN(BP640)&gt;1, 1)</f>
        <v>0</v>
      </c>
      <c r="BR640" s="1" t="s">
        <v>6341</v>
      </c>
      <c r="BS640" s="1">
        <v>4</v>
      </c>
      <c r="BT640" s="1" t="s">
        <v>6342</v>
      </c>
      <c r="BU640" s="1">
        <v>2</v>
      </c>
      <c r="BV640" s="1" t="s">
        <v>465</v>
      </c>
      <c r="BW640" s="1" t="s">
        <v>31</v>
      </c>
      <c r="BX640" s="1"/>
      <c r="BY640" t="str">
        <f>_xlfn.XLOOKUP($B640,Img_lookup!A:A,Img_lookup!B:B, "Not available")</f>
        <v>f9d1d4c4-d8f7-4df3-aff0-f9525d84f17e</v>
      </c>
      <c r="BZ640" t="str">
        <f>_xlfn.XLOOKUP($B640,Img_lookup!A:A,Img_lookup!C:C, "Not available")</f>
        <v>Dentaria diphylla</v>
      </c>
      <c r="CA640" t="str">
        <f>_xlfn.XLOOKUP($B640,Img_lookup!A:A,Img_lookup!D:D, "Not available")</f>
        <v>E. Lucy Braun</v>
      </c>
      <c r="CB640" t="str">
        <f>_xlfn.XLOOKUP($B640,Img_lookup!A:A,Img_lookup!E:E, "https://imgur.com/aT5wafe")</f>
        <v>https://api.openverse.engineering/v1/images/f9d1d4c4-d8f7-4df3-aff0-f9525d84f17e/thumb/</v>
      </c>
    </row>
    <row r="641" spans="1:80" ht="409.6" x14ac:dyDescent="0.15">
      <c r="A641" s="1" t="s">
        <v>128</v>
      </c>
      <c r="B641" s="1" t="s">
        <v>9506</v>
      </c>
      <c r="C641" s="1" t="s">
        <v>9507</v>
      </c>
      <c r="D641" s="1" t="s">
        <v>9508</v>
      </c>
      <c r="E641" s="1" t="s">
        <v>460</v>
      </c>
      <c r="F641" s="1" t="s">
        <v>85</v>
      </c>
      <c r="G641" s="1" t="s">
        <v>85</v>
      </c>
      <c r="H641" s="11" t="str">
        <f t="shared" si="289"/>
        <v>Annual</v>
      </c>
      <c r="J641" s="1">
        <v>0.60000002399999997</v>
      </c>
      <c r="L641" t="str" cm="1">
        <f t="array" ref="L641">_xlfn.IFS(J641+K641="", "Unknown", J641+K641&gt;3, "Large", J641+K641&gt;0.5, "Medium", J641+K641&gt;0, "Small")</f>
        <v>Medium</v>
      </c>
      <c r="N641" cm="1">
        <f t="array" ref="N641">IF($M641="",INDEX($M$2:$M$2176,MATCH(1,INDEX(($A$2:$A$2176=$A641)*($M$2:$M$2176&lt;&gt;""),0),0)),$M641)</f>
        <v>5</v>
      </c>
      <c r="O641" s="2" t="str">
        <f t="shared" si="284"/>
        <v>Seasonal outdoors</v>
      </c>
      <c r="P641" s="1" t="s">
        <v>9509</v>
      </c>
      <c r="R641" t="str">
        <f t="shared" si="288"/>
        <v>Medium</v>
      </c>
      <c r="T641" s="1"/>
      <c r="U641" s="1"/>
      <c r="V641" s="1" t="s">
        <v>322</v>
      </c>
      <c r="W641" s="6" t="str">
        <f t="shared" si="302"/>
        <v>6</v>
      </c>
      <c r="X641" t="str">
        <f t="shared" si="303"/>
        <v>June</v>
      </c>
      <c r="Y641" s="2" t="str">
        <f t="shared" si="304"/>
        <v>8</v>
      </c>
      <c r="Z641" s="2" t="str">
        <f t="shared" si="305"/>
        <v>August</v>
      </c>
      <c r="AA641" s="1" t="s">
        <v>427</v>
      </c>
      <c r="AB641" s="1" t="str">
        <f>IF(ISNUMBER(SEARCH("-",AA641)),TRIM(LEFT(AA641,FIND("-",AA641)-1)),AA641)</f>
        <v>8</v>
      </c>
      <c r="AC641" s="1" t="str">
        <f>IF(AB641="1", "January", IF(AB641="2", "February", IF(AB641="3", "March", IF(AB641="4", "April", IF(AB641="5", "May", IF(AB641="6", "June", IF(AB641="7", "July", IF(AB641="8", "August", IF(AB641="9", "September", IF(AB641="10", "October", IF(AB641="11", "November", IF(AB641="12", "December", "Other"))))))))))))</f>
        <v>August</v>
      </c>
      <c r="AD641" s="1" t="str">
        <f>IF(ISNUMBER(SEARCH("-",AA641)),TRIM(RIGHT(AA641,LEN(AA641)-SEARCH("-",AA641))),AA641)</f>
        <v>9</v>
      </c>
      <c r="AE641" s="1" t="str">
        <f>IF(AD641="1", "January", IF(AD641="2", "February", IF(AD641="3", "March", IF(AD641="4", "April", IF(AD641="5", "May", IF(AD641="6", "June", IF(AD641="7", "July", IF(AD641="8", "August", IF(AD641="9", "September", IF(AD641="10", "October", IF(AD641="11", "November", IF(AD641="12", "December", "Other"))))))))))))</f>
        <v>September</v>
      </c>
      <c r="AF641" s="1" t="s">
        <v>24238</v>
      </c>
      <c r="AG641" s="1" t="str">
        <f t="shared" si="274"/>
        <v xml:space="preserve">Seed </v>
      </c>
      <c r="AH641" s="2" t="str">
        <f t="shared" si="275"/>
        <v>Sow spring in situ.</v>
      </c>
      <c r="AI641" s="1" t="s">
        <v>9510</v>
      </c>
      <c r="AJ641" s="1" t="s">
        <v>2431</v>
      </c>
      <c r="AK641" s="1" t="s">
        <v>17104</v>
      </c>
      <c r="AL641" s="1" t="str">
        <f t="shared" si="285"/>
        <v>Unscented</v>
      </c>
      <c r="AM641" s="1" t="b">
        <v>0</v>
      </c>
      <c r="AN641" s="1" t="b">
        <v>0</v>
      </c>
      <c r="AO641" s="1" t="b">
        <v>0</v>
      </c>
      <c r="AP641" s="5" t="s">
        <v>28</v>
      </c>
      <c r="AQ641" s="5" t="str">
        <f t="shared" si="276"/>
        <v>Light, Medium, Heavy</v>
      </c>
      <c r="AR641" s="1" t="s">
        <v>10</v>
      </c>
      <c r="AS641" s="1" t="str">
        <f t="shared" si="286"/>
        <v>None, Partial</v>
      </c>
      <c r="AT641" s="1" t="str">
        <f t="shared" si="277"/>
        <v>Partial, Full</v>
      </c>
      <c r="AU641" s="1" t="s">
        <v>11</v>
      </c>
      <c r="AV641" s="1" t="str">
        <f t="shared" si="278"/>
        <v>Dry, Moist</v>
      </c>
      <c r="AW641" s="1" t="s">
        <v>12</v>
      </c>
      <c r="AX641" s="1" t="str">
        <f t="shared" si="279"/>
        <v>Acid, Neutral, Alkaline</v>
      </c>
      <c r="AY641" s="1" t="b">
        <v>0</v>
      </c>
      <c r="AZ641" s="1" t="b">
        <v>0</v>
      </c>
      <c r="BA641" s="1" t="b">
        <v>0</v>
      </c>
      <c r="BC641" t="str">
        <f t="shared" si="280"/>
        <v>FALSE</v>
      </c>
      <c r="BE641" t="str">
        <f t="shared" si="281"/>
        <v>FALSE</v>
      </c>
      <c r="BF641" s="1" t="b">
        <v>0</v>
      </c>
      <c r="BG641" s="1" t="b">
        <v>0</v>
      </c>
      <c r="BH641" s="1" t="b">
        <v>0</v>
      </c>
      <c r="BJ641" s="1" t="str">
        <f t="shared" si="282"/>
        <v>FALSE</v>
      </c>
      <c r="BK641" s="1" t="s">
        <v>77</v>
      </c>
      <c r="BL641" t="str">
        <f t="shared" si="283"/>
        <v>TRUE</v>
      </c>
      <c r="BM641" s="1" t="b">
        <v>0</v>
      </c>
      <c r="BN641" s="1" t="b">
        <v>0</v>
      </c>
      <c r="BO641" s="1">
        <f t="shared" si="287"/>
        <v>7</v>
      </c>
      <c r="BP641" s="1" t="s">
        <v>31</v>
      </c>
      <c r="BQ641" s="1" cm="1">
        <f t="array" ref="BQ641">_xlfn.IFS(BP641="None Known",0, LEN(BP641)&gt;500, 5,LEN(BP641)&gt;400, 4, LEN(BP641)&gt;300, 3, LEN(BP641)&gt;200, 2, LEN(BP641)&gt;1, 1)</f>
        <v>0</v>
      </c>
      <c r="BR641" s="16" t="s">
        <v>24880</v>
      </c>
      <c r="BS641" s="1">
        <v>2</v>
      </c>
      <c r="BT641" s="1" t="s">
        <v>9511</v>
      </c>
      <c r="BU641" s="1">
        <v>1</v>
      </c>
      <c r="BV641" s="1" t="s">
        <v>9507</v>
      </c>
      <c r="BW641" s="1" t="s">
        <v>9512</v>
      </c>
      <c r="BX641" s="1"/>
      <c r="BY641" t="str">
        <f>_xlfn.XLOOKUP($B641,Img_lookup!A:A,Img_lookup!B:B, "Not available")</f>
        <v>0c287f33-5c37-4f02-b1a2-8fb6cc25e4af</v>
      </c>
      <c r="BZ641" t="str">
        <f>_xlfn.XLOOKUP($B641,Img_lookup!A:A,Img_lookup!C:C, "Not available")</f>
        <v>Western tansy-mustard (Descurainia pinnata)</v>
      </c>
      <c r="CA641" t="str">
        <f>_xlfn.XLOOKUP($B641,Img_lookup!A:A,Img_lookup!D:D, "Not available")</f>
        <v>NaturalBridgesNPS</v>
      </c>
      <c r="CB641" t="str">
        <f>_xlfn.XLOOKUP($B641,Img_lookup!A:A,Img_lookup!E:E, "https://imgur.com/aT5wafe")</f>
        <v>https://api.openverse.engineering/v1/images/0c287f33-5c37-4f02-b1a2-8fb6cc25e4af/thumb/</v>
      </c>
    </row>
    <row r="642" spans="1:80" ht="409.6" x14ac:dyDescent="0.15">
      <c r="A642" s="1" t="s">
        <v>128</v>
      </c>
      <c r="B642" s="1" t="s">
        <v>9590</v>
      </c>
      <c r="C642" s="1" t="s">
        <v>9591</v>
      </c>
      <c r="D642" s="1" t="s">
        <v>9592</v>
      </c>
      <c r="E642" s="1" t="s">
        <v>9593</v>
      </c>
      <c r="F642" s="1" t="s">
        <v>17123</v>
      </c>
      <c r="G642" s="1" t="s">
        <v>368</v>
      </c>
      <c r="H642" s="11" t="str">
        <f t="shared" si="289"/>
        <v>Annual/Biennial</v>
      </c>
      <c r="J642" s="1">
        <v>0.89999997600000003</v>
      </c>
      <c r="L642" t="str" cm="1">
        <f t="array" ref="L642">_xlfn.IFS(J642+K642="", "Unknown", J642+K642&gt;3, "Large", J642+K642&gt;0.5, "Medium", J642+K642&gt;0, "Small")</f>
        <v>Medium</v>
      </c>
      <c r="N642" cm="1">
        <f t="array" ref="N642">IF($M642="",INDEX($M$2:$M$2176,MATCH(1,INDEX(($A$2:$A$2176=$A642)*($M$2:$M$2176&lt;&gt;""),0),0)),$M642)</f>
        <v>5</v>
      </c>
      <c r="O642" s="2" t="str">
        <f t="shared" si="284"/>
        <v>Seasonal outdoors</v>
      </c>
      <c r="P642" s="1" t="s">
        <v>9594</v>
      </c>
      <c r="R642" t="str">
        <f t="shared" si="288"/>
        <v>Medium</v>
      </c>
      <c r="T642" s="1"/>
      <c r="U642" s="1"/>
      <c r="V642" s="1" t="s">
        <v>322</v>
      </c>
      <c r="W642" s="6" t="str">
        <f t="shared" si="302"/>
        <v>6</v>
      </c>
      <c r="X642" t="str">
        <f t="shared" si="303"/>
        <v>June</v>
      </c>
      <c r="Y642" s="2" t="str">
        <f t="shared" si="304"/>
        <v>8</v>
      </c>
      <c r="Z642" s="2" t="str">
        <f t="shared" si="305"/>
        <v>August</v>
      </c>
      <c r="AA642" s="1" t="s">
        <v>427</v>
      </c>
      <c r="AB642" s="1" t="str">
        <f>IF(ISNUMBER(SEARCH("-",AA642)),TRIM(LEFT(AA642,FIND("-",AA642)-1)),AA642)</f>
        <v>8</v>
      </c>
      <c r="AC642" s="1" t="str">
        <f>IF(AB642="1", "January", IF(AB642="2", "February", IF(AB642="3", "March", IF(AB642="4", "April", IF(AB642="5", "May", IF(AB642="6", "June", IF(AB642="7", "July", IF(AB642="8", "August", IF(AB642="9", "September", IF(AB642="10", "October", IF(AB642="11", "November", IF(AB642="12", "December", "Other"))))))))))))</f>
        <v>August</v>
      </c>
      <c r="AD642" s="1" t="str">
        <f>IF(ISNUMBER(SEARCH("-",AA642)),TRIM(RIGHT(AA642,LEN(AA642)-SEARCH("-",AA642))),AA642)</f>
        <v>9</v>
      </c>
      <c r="AE642" s="1" t="str">
        <f>IF(AD642="1", "January", IF(AD642="2", "February", IF(AD642="3", "March", IF(AD642="4", "April", IF(AD642="5", "May", IF(AD642="6", "June", IF(AD642="7", "July", IF(AD642="8", "August", IF(AD642="9", "September", IF(AD642="10", "October", IF(AD642="11", "November", IF(AD642="12", "December", "Other"))))))))))))</f>
        <v>September</v>
      </c>
      <c r="AF642" s="1" t="s">
        <v>24238</v>
      </c>
      <c r="AG642" s="1" t="str">
        <f t="shared" ref="AG642:AG705" si="306">LEFT(AF642,FIND("-",AF642)-1)</f>
        <v xml:space="preserve">Seed </v>
      </c>
      <c r="AH642" s="2" t="str">
        <f t="shared" ref="AH642:AH705" si="307">RIGHT(AF642,LEN(AF642)-FIND("-",AF642)-1)</f>
        <v>Sow spring in situ.</v>
      </c>
      <c r="AI642" s="1" t="s">
        <v>9595</v>
      </c>
      <c r="AJ642" s="1" t="s">
        <v>2431</v>
      </c>
      <c r="AK642" s="1" t="s">
        <v>17104</v>
      </c>
      <c r="AL642" s="1" t="str">
        <f t="shared" si="285"/>
        <v>Unscented</v>
      </c>
      <c r="AM642" s="1" t="b">
        <v>0</v>
      </c>
      <c r="AN642" s="1" t="b">
        <v>0</v>
      </c>
      <c r="AO642" s="1" t="b">
        <v>0</v>
      </c>
      <c r="AP642" s="5" t="s">
        <v>28</v>
      </c>
      <c r="AQ642" s="5" t="str">
        <f t="shared" ref="AQ642:AQ705" si="308">IF(AP642="L", "Light", IF(AP642="M", "Medium", IF(AP642="H", "Heavy", IF(AP642="LM", "Light, Medium", IF(AP642="MH", "Medium, Heavy", IF(AP642="LMH", "Light, Medium, Heavy", ""))))))</f>
        <v>Light, Medium, Heavy</v>
      </c>
      <c r="AR642" s="1" t="s">
        <v>10</v>
      </c>
      <c r="AS642" s="1" t="str">
        <f t="shared" si="286"/>
        <v>None, Partial</v>
      </c>
      <c r="AT642" s="1" t="str">
        <f t="shared" ref="AT642:AT705" si="309">IF(AR642="N", "Full", IF(AR642="S", "Partial", IF(AR642="F", "None", IF(AR642="SN", "Partial, Full", IF(AR642="NP", "None, Partial", IF(AR642="FSN", "None, Partial, Full", ""))))))</f>
        <v>Partial, Full</v>
      </c>
      <c r="AU642" s="1" t="s">
        <v>29</v>
      </c>
      <c r="AV642" s="1" t="str">
        <f t="shared" ref="AV642:AV705" si="310">IF(AU642="D", "Dry", IF(AU642="M", "Moist", IF(AU642="We", "Wet/Water", IF(AU642="Wa", "Wet/Water", IF(AU642="WeWa", "Wet/Water", IF(AU642="DM", "Dry, Moist", IF(AU642="DMWe", "Dry, Moist, Wet/Water", IF(AU642="MWe", "Moist, Wet/Water", IF(AU642="MWeWa", "Moist, Wet/Water", IF(AU642="WeM", "Moist, Wet/Water",""))))))))))</f>
        <v>Moist</v>
      </c>
      <c r="AW642" s="1" t="s">
        <v>12</v>
      </c>
      <c r="AX642" s="1" t="str">
        <f t="shared" ref="AX642:AX705" si="311">IF(AW642="A", "Acid", IF(AW642="N", "Neutral", IF(AW642="B", "Alkaline", IF(AW642="AN", "Acid, Neutral", IF(AW642="NB", "Neutral, Alkaline", IF(AW642="ANB", "Acid, Neutral, Alkaline", ""))))))</f>
        <v>Acid, Neutral, Alkaline</v>
      </c>
      <c r="AY642" s="1" t="b">
        <v>0</v>
      </c>
      <c r="AZ642" s="1" t="b">
        <v>0</v>
      </c>
      <c r="BA642" s="1" t="b">
        <v>0</v>
      </c>
      <c r="BC642" t="str">
        <f t="shared" ref="BC642:BC705" si="312">IF(BB642="M", "TRUE", IF(BB642="W", "TRUE", "FALSE"))</f>
        <v>FALSE</v>
      </c>
      <c r="BE642" t="str">
        <f t="shared" ref="BE642:BE705" si="313">IF(BD642="Y", "TRUE", "FALSE")</f>
        <v>FALSE</v>
      </c>
      <c r="BF642" s="1" t="b">
        <v>0</v>
      </c>
      <c r="BG642" s="1" t="b">
        <v>0</v>
      </c>
      <c r="BH642" s="1" t="b">
        <v>0</v>
      </c>
      <c r="BJ642" s="1" t="str">
        <f t="shared" ref="BJ642:BJ705" si="314">IF(BI642="Y", "TRUE", "FALSE")</f>
        <v>FALSE</v>
      </c>
      <c r="BK642" s="1" t="s">
        <v>77</v>
      </c>
      <c r="BL642" t="str">
        <f t="shared" ref="BL642:BL705" si="315">IF(BK642="Y", "TRUE", "FALSE")</f>
        <v>TRUE</v>
      </c>
      <c r="BM642" s="1" t="b">
        <v>0</v>
      </c>
      <c r="BN642" s="1" t="b">
        <v>0</v>
      </c>
      <c r="BO642" s="1">
        <f t="shared" si="287"/>
        <v>9</v>
      </c>
      <c r="BP642" s="1" t="s">
        <v>9596</v>
      </c>
      <c r="BQ642" s="1" cm="1">
        <f t="array" ref="BQ642">_xlfn.IFS(BP642="None Known",0, LEN(BP642)&gt;500, 5,LEN(BP642)&gt;400, 4, LEN(BP642)&gt;300, 3, LEN(BP642)&gt;200, 2, LEN(BP642)&gt;1, 1)</f>
        <v>1</v>
      </c>
      <c r="BR642" s="16" t="s">
        <v>24881</v>
      </c>
      <c r="BS642" s="1">
        <v>2</v>
      </c>
      <c r="BT642" s="1" t="s">
        <v>9597</v>
      </c>
      <c r="BU642" s="1">
        <v>2</v>
      </c>
      <c r="BV642" s="1" t="s">
        <v>9598</v>
      </c>
      <c r="BW642" s="1" t="s">
        <v>31</v>
      </c>
      <c r="BX642" s="1"/>
      <c r="BY642" t="str">
        <f>_xlfn.XLOOKUP($B642,Img_lookup!A:A,Img_lookup!B:B, "Not available")</f>
        <v>18a357b9-ec7c-44fc-bc9d-39fe769a9062</v>
      </c>
      <c r="BZ642" t="str">
        <f>_xlfn.XLOOKUP($B642,Img_lookup!A:A,Img_lookup!C:C, "Not available")</f>
        <v>Descurainia sophia</v>
      </c>
      <c r="CA642" t="str">
        <f>_xlfn.XLOOKUP($B642,Img_lookup!A:A,Img_lookup!D:D, "Not available")</f>
        <v>amywashuta</v>
      </c>
      <c r="CB642" t="str">
        <f>_xlfn.XLOOKUP($B642,Img_lookup!A:A,Img_lookup!E:E, "https://imgur.com/aT5wafe")</f>
        <v>https://api.openverse.engineering/v1/images/18a357b9-ec7c-44fc-bc9d-39fe769a9062/thumb/</v>
      </c>
    </row>
    <row r="643" spans="1:80" ht="409.6" x14ac:dyDescent="0.15">
      <c r="A643" s="1" t="s">
        <v>1891</v>
      </c>
      <c r="B643" s="1" t="s">
        <v>9748</v>
      </c>
      <c r="C643" s="1" t="s">
        <v>9749</v>
      </c>
      <c r="E643" s="1" t="s">
        <v>9750</v>
      </c>
      <c r="F643" s="1" t="s">
        <v>6</v>
      </c>
      <c r="G643" s="1" t="s">
        <v>6</v>
      </c>
      <c r="H643" s="11" t="str">
        <f t="shared" si="289"/>
        <v>Perennial</v>
      </c>
      <c r="J643" s="1">
        <v>1</v>
      </c>
      <c r="K643" s="1">
        <v>0.5</v>
      </c>
      <c r="L643" t="str" cm="1">
        <f t="array" ref="L643">_xlfn.IFS(J643+K643="", "Unknown", J643+K643&gt;3, "Large", J643+K643&gt;0.5, "Medium", J643+K643&gt;0, "Small")</f>
        <v>Medium</v>
      </c>
      <c r="M643" s="1">
        <v>8</v>
      </c>
      <c r="N643" cm="1">
        <f t="array" ref="N643">IF($M643="",INDEX($M$2:$M$2176,MATCH(1,INDEX(($A$2:$A$2176=$A643)*($M$2:$M$2176&lt;&gt;""),0),0)),$M643)</f>
        <v>8</v>
      </c>
      <c r="O643" s="2" t="str">
        <f t="shared" ref="O643:O706" si="316">IF(N643="", "Temperate zone", IF(N643&lt;5, "Hardy to cold", IF(N643&lt;8, "Seasonal outdoors", IF(N643&lt;12, "Grown indoors", "all Temperate zone"))))</f>
        <v>Grown indoors</v>
      </c>
      <c r="P643" s="1" t="s">
        <v>9751</v>
      </c>
      <c r="R643" t="str">
        <f t="shared" si="288"/>
        <v>Medium</v>
      </c>
      <c r="T643" s="1"/>
      <c r="U643" s="1"/>
      <c r="V643" s="1" t="s">
        <v>51</v>
      </c>
      <c r="W643" s="6" t="str">
        <f t="shared" si="302"/>
        <v>7</v>
      </c>
      <c r="X643" t="str">
        <f t="shared" si="303"/>
        <v>July</v>
      </c>
      <c r="Y643" s="2" t="str">
        <f t="shared" si="304"/>
        <v>8</v>
      </c>
      <c r="Z643" s="2" t="str">
        <f t="shared" si="305"/>
        <v>August</v>
      </c>
      <c r="AA643" s="1" t="s">
        <v>427</v>
      </c>
      <c r="AB643" s="1" t="str">
        <f>IF(ISNUMBER(SEARCH("-",AA643)),TRIM(LEFT(AA643,FIND("-",AA643)-1)),AA643)</f>
        <v>8</v>
      </c>
      <c r="AC643" s="1" t="str">
        <f>IF(AB643="1", "January", IF(AB643="2", "February", IF(AB643="3", "March", IF(AB643="4", "April", IF(AB643="5", "May", IF(AB643="6", "June", IF(AB643="7", "July", IF(AB643="8", "August", IF(AB643="9", "September", IF(AB643="10", "October", IF(AB643="11", "November", IF(AB643="12", "December", "Other"))))))))))))</f>
        <v>August</v>
      </c>
      <c r="AD643" s="1" t="str">
        <f>IF(ISNUMBER(SEARCH("-",AA643)),TRIM(RIGHT(AA643,LEN(AA643)-SEARCH("-",AA643))),AA643)</f>
        <v>9</v>
      </c>
      <c r="AE643" s="1" t="str">
        <f>IF(AD643="1", "January", IF(AD643="2", "February", IF(AD643="3", "March", IF(AD643="4", "April", IF(AD643="5", "May", IF(AD643="6", "June", IF(AD643="7", "July", IF(AD643="8", "August", IF(AD643="9", "September", IF(AD643="10", "October", IF(AD643="11", "November", IF(AD643="12", "December", "Other"))))))))))))</f>
        <v>September</v>
      </c>
      <c r="AF643" s="16" t="s">
        <v>24422</v>
      </c>
      <c r="AG643" s="1" t="str">
        <f t="shared" si="306"/>
        <v xml:space="preserve">Seed </v>
      </c>
      <c r="AH643" s="2" t="str">
        <f t="shared" si="307"/>
        <v>Sow spring in slight heat in a greenhouse[1]. The seed usually germinates in 2 - 3 weeks at 15�c. When they are large enough to handle, prick the seedlings out into individual pots and grow them on in the greenhouse for their first winter. Plant them out into their permanent positions in late spring or early summer, after the last expected frosts.
Layering in July[1].
Cuttings of non-flowering basal shoots, June/July in a frame[200]. Harvest the shoots when they are about 10cm long with plenty of underground stem. Pot them up into individual pots and keep them in light shade in a cold frame or greenhouse until they are rooting well. Plant them out in the summer.</v>
      </c>
      <c r="AI643" s="1" t="s">
        <v>9752</v>
      </c>
      <c r="AJ643" s="1" t="s">
        <v>23719</v>
      </c>
      <c r="AK643" s="1" t="s">
        <v>17104</v>
      </c>
      <c r="AL643" s="1" t="str">
        <f t="shared" ref="AL643:AL706" si="317">IF(AM643=TRUE, "Scented", "Unscented")</f>
        <v>Scented</v>
      </c>
      <c r="AM643" s="1" t="b">
        <v>1</v>
      </c>
      <c r="AN643" s="1" t="b">
        <v>0</v>
      </c>
      <c r="AO643" s="1" t="b">
        <v>0</v>
      </c>
      <c r="AP643" s="5" t="s">
        <v>28</v>
      </c>
      <c r="AQ643" s="5" t="str">
        <f t="shared" si="308"/>
        <v>Light, Medium, Heavy</v>
      </c>
      <c r="AR643" s="1" t="s">
        <v>30</v>
      </c>
      <c r="AS643" s="1" t="str">
        <f t="shared" ref="AS643:AS706" si="318">IF(AR643="N", "None", IF(AR643="S", "Partial", IF(AR643="F", "Full", IF(AR643="SN", "None, Partial", IF(AR643="FS", "Partial, Full", IF(AR643="FSN", "None, Partial, Full", ""))))))</f>
        <v>None</v>
      </c>
      <c r="AT643" s="1" t="str">
        <f t="shared" si="309"/>
        <v>Full</v>
      </c>
      <c r="AU643" s="1" t="s">
        <v>11</v>
      </c>
      <c r="AV643" s="1" t="str">
        <f t="shared" si="310"/>
        <v>Dry, Moist</v>
      </c>
      <c r="AW643" s="1" t="s">
        <v>12</v>
      </c>
      <c r="AX643" s="1" t="str">
        <f t="shared" si="311"/>
        <v>Acid, Neutral, Alkaline</v>
      </c>
      <c r="AY643" s="1" t="b">
        <v>0</v>
      </c>
      <c r="AZ643" s="1" t="b">
        <v>1</v>
      </c>
      <c r="BA643" s="1" t="b">
        <v>1</v>
      </c>
      <c r="BB643" s="1" t="s">
        <v>29</v>
      </c>
      <c r="BC643" t="str">
        <f t="shared" si="312"/>
        <v>TRUE</v>
      </c>
      <c r="BD643" s="1" t="s">
        <v>77</v>
      </c>
      <c r="BE643" t="str">
        <f t="shared" si="313"/>
        <v>TRUE</v>
      </c>
      <c r="BF643" s="1" t="b">
        <v>0</v>
      </c>
      <c r="BG643" s="1" t="b">
        <v>0</v>
      </c>
      <c r="BH643" s="1" t="b">
        <v>0</v>
      </c>
      <c r="BI643" s="1" t="s">
        <v>30</v>
      </c>
      <c r="BJ643" s="1" t="str">
        <f t="shared" si="314"/>
        <v>FALSE</v>
      </c>
      <c r="BK643" s="1" t="s">
        <v>77</v>
      </c>
      <c r="BL643" t="str">
        <f t="shared" si="315"/>
        <v>TRUE</v>
      </c>
      <c r="BM643" s="1" t="b">
        <v>0</v>
      </c>
      <c r="BN643" s="1" t="b">
        <v>1</v>
      </c>
      <c r="BO643" s="1">
        <f t="shared" ref="BO643:BO706" si="319">BQ643+(BS643*3)+BU643</f>
        <v>12</v>
      </c>
      <c r="BP643" s="1" t="s">
        <v>9753</v>
      </c>
      <c r="BQ643" s="1" cm="1">
        <f t="array" ref="BQ643">_xlfn.IFS(BP643="None Known",0, LEN(BP643)&gt;500, 5,LEN(BP643)&gt;400, 4, LEN(BP643)&gt;300, 3, LEN(BP643)&gt;200, 2, LEN(BP643)&gt;1, 1)</f>
        <v>4</v>
      </c>
      <c r="BR643" s="1" t="s">
        <v>9754</v>
      </c>
      <c r="BS643" s="1">
        <v>2</v>
      </c>
      <c r="BT643" s="1" t="s">
        <v>9755</v>
      </c>
      <c r="BU643" s="1">
        <v>2</v>
      </c>
      <c r="BV643" s="1" t="s">
        <v>9756</v>
      </c>
      <c r="BW643" s="1" t="s">
        <v>31</v>
      </c>
      <c r="BX643" s="1"/>
      <c r="BY643" t="str">
        <f>_xlfn.XLOOKUP($B643,Img_lookup!A:A,Img_lookup!B:B, "Not available")</f>
        <v>8f1e4df4-30a7-4dff-b822-61798ccee0b5</v>
      </c>
      <c r="BZ643" t="str">
        <f>_xlfn.XLOOKUP($B643,Img_lookup!A:A,Img_lookup!C:C, "Not available")</f>
        <v>Christmas Rose (Hellebore niger) and Red Carnation (Dianthus caryophyllus). Choix des plus belles fleurs -et des plus beaux fruits par P.J. RedouteÃÅ. (1833)</v>
      </c>
      <c r="CA643" t="str">
        <f>_xlfn.XLOOKUP($B643,Img_lookup!A:A,Img_lookup!D:D, "Not available")</f>
        <v>Swallowtail Garden Seeds</v>
      </c>
      <c r="CB643" t="str">
        <f>_xlfn.XLOOKUP($B643,Img_lookup!A:A,Img_lookup!E:E, "https://imgur.com/aT5wafe")</f>
        <v>https://api.openverse.engineering/v1/images/8f1e4df4-30a7-4dff-b822-61798ccee0b5/thumb/</v>
      </c>
    </row>
    <row r="644" spans="1:80" ht="13" x14ac:dyDescent="0.15">
      <c r="A644" s="1" t="s">
        <v>1891</v>
      </c>
      <c r="B644" s="1" t="s">
        <v>12569</v>
      </c>
      <c r="C644" s="1" t="s">
        <v>12570</v>
      </c>
      <c r="D644" s="1" t="s">
        <v>12571</v>
      </c>
      <c r="E644" s="1" t="s">
        <v>12572</v>
      </c>
      <c r="F644" s="1" t="s">
        <v>6</v>
      </c>
      <c r="G644" s="1" t="s">
        <v>6</v>
      </c>
      <c r="H644" s="11" t="str">
        <f t="shared" si="289"/>
        <v>Perennial</v>
      </c>
      <c r="J644" s="1">
        <v>0.60000002399999997</v>
      </c>
      <c r="L644" t="str" cm="1">
        <f t="array" ref="L644">_xlfn.IFS(J644+K644="", "Unknown", J644+K644&gt;3, "Large", J644+K644&gt;0.5, "Medium", J644+K644&gt;0, "Small")</f>
        <v>Medium</v>
      </c>
      <c r="M644" s="1">
        <v>4</v>
      </c>
      <c r="N644" cm="1">
        <f t="array" ref="N644">IF($M644="",INDEX($M$2:$M$2176,MATCH(1,INDEX(($A$2:$A$2176=$A644)*($M$2:$M$2176&lt;&gt;""),0),0)),$M644)</f>
        <v>4</v>
      </c>
      <c r="O644" s="2" t="str">
        <f t="shared" si="316"/>
        <v>Hardy to cold</v>
      </c>
      <c r="P644" s="1" t="s">
        <v>12573</v>
      </c>
      <c r="R644" t="str">
        <f t="shared" ref="R644:R707" si="320">IF(Q644="Fast", "Fast", IF(Q644="Slow", "Slow", "Medium"))</f>
        <v>Medium</v>
      </c>
      <c r="T644" s="1"/>
      <c r="U644" s="1"/>
      <c r="V644" s="1" t="s">
        <v>134</v>
      </c>
      <c r="W644" s="6" t="str">
        <f t="shared" si="302"/>
        <v>6</v>
      </c>
      <c r="X644" t="str">
        <f t="shared" si="303"/>
        <v>June</v>
      </c>
      <c r="Y644" s="2" t="str">
        <f t="shared" si="304"/>
        <v>9</v>
      </c>
      <c r="Z644" s="2" t="str">
        <f t="shared" si="305"/>
        <v>September</v>
      </c>
      <c r="AF644" s="1" t="s">
        <v>24423</v>
      </c>
      <c r="AG644" s="1" t="str">
        <f t="shared" si="306"/>
        <v xml:space="preserve">Seed </v>
      </c>
      <c r="AH644" s="2" t="str">
        <f t="shared" si="307"/>
        <v>Sow April/June in a greenhouse and only just cover the seed. Germination usually takes place within 1 - 3 weeks at 20�c. When they are large enough to handle, prick the seedlings out into individual pots and plant them out in the autumn.</v>
      </c>
      <c r="AI644" s="1" t="s">
        <v>12574</v>
      </c>
      <c r="AJ644" s="1" t="s">
        <v>53</v>
      </c>
      <c r="AK644" s="1" t="s">
        <v>17104</v>
      </c>
      <c r="AL644" s="1" t="str">
        <f t="shared" si="317"/>
        <v>Scented</v>
      </c>
      <c r="AM644" s="1" t="b">
        <v>1</v>
      </c>
      <c r="AN644" s="1" t="b">
        <v>0</v>
      </c>
      <c r="AO644" s="1" t="b">
        <v>0</v>
      </c>
      <c r="AP644" s="5" t="s">
        <v>28</v>
      </c>
      <c r="AQ644" s="5" t="str">
        <f t="shared" si="308"/>
        <v>Light, Medium, Heavy</v>
      </c>
      <c r="AR644" s="1" t="s">
        <v>10</v>
      </c>
      <c r="AS644" s="1" t="str">
        <f t="shared" si="318"/>
        <v>None, Partial</v>
      </c>
      <c r="AT644" s="1" t="str">
        <f t="shared" si="309"/>
        <v>Partial, Full</v>
      </c>
      <c r="AU644" s="1" t="s">
        <v>11</v>
      </c>
      <c r="AV644" s="1" t="str">
        <f t="shared" si="310"/>
        <v>Dry, Moist</v>
      </c>
      <c r="AW644" s="1" t="s">
        <v>12</v>
      </c>
      <c r="AX644" s="1" t="str">
        <f t="shared" si="311"/>
        <v>Acid, Neutral, Alkaline</v>
      </c>
      <c r="AY644" s="1" t="b">
        <v>0</v>
      </c>
      <c r="AZ644" s="1" t="b">
        <v>1</v>
      </c>
      <c r="BA644" s="1" t="b">
        <v>0</v>
      </c>
      <c r="BC644" t="str">
        <f t="shared" si="312"/>
        <v>FALSE</v>
      </c>
      <c r="BE644" t="str">
        <f t="shared" si="313"/>
        <v>FALSE</v>
      </c>
      <c r="BF644" s="1" t="b">
        <v>0</v>
      </c>
      <c r="BG644" s="1" t="b">
        <v>0</v>
      </c>
      <c r="BH644" s="1" t="b">
        <v>0</v>
      </c>
      <c r="BI644" s="1" t="s">
        <v>30</v>
      </c>
      <c r="BJ644" s="1" t="str">
        <f t="shared" si="314"/>
        <v>FALSE</v>
      </c>
      <c r="BL644" t="str">
        <f t="shared" si="315"/>
        <v>FALSE</v>
      </c>
      <c r="BM644" s="1" t="b">
        <v>0</v>
      </c>
      <c r="BN644" s="1" t="b">
        <v>0</v>
      </c>
      <c r="BO644" s="1">
        <f t="shared" si="319"/>
        <v>9</v>
      </c>
      <c r="BP644" s="1" t="s">
        <v>31</v>
      </c>
      <c r="BQ644" s="1" cm="1">
        <f t="array" ref="BQ644">_xlfn.IFS(BP644="None Known",0, LEN(BP644)&gt;500, 5,LEN(BP644)&gt;400, 4, LEN(BP644)&gt;300, 3, LEN(BP644)&gt;200, 2, LEN(BP644)&gt;1, 1)</f>
        <v>0</v>
      </c>
      <c r="BR644" s="1" t="s">
        <v>12575</v>
      </c>
      <c r="BS644" s="1">
        <v>2</v>
      </c>
      <c r="BT644" s="1" t="s">
        <v>12576</v>
      </c>
      <c r="BU644" s="1">
        <v>3</v>
      </c>
      <c r="BV644" s="1" t="s">
        <v>34</v>
      </c>
      <c r="BW644" s="1" t="s">
        <v>12577</v>
      </c>
      <c r="BX644" s="1"/>
      <c r="BY644" t="str">
        <f>_xlfn.XLOOKUP($B644,Img_lookup!A:A,Img_lookup!B:B, "Not available")</f>
        <v>e51ed807-527e-4746-9413-0f04fc2fa7fb</v>
      </c>
      <c r="BZ644" t="str">
        <f>_xlfn.XLOOKUP($B644,Img_lookup!A:A,Img_lookup!C:C, "Not available")</f>
        <v>Dianthus superbus var. superbus / Ëù¶Â§∑Ê≤≥ÂéüÊí´Â≠ê(„Ç®„Çæ„Ç´„ÉØ„É©„Éä„Éá„Ç∑„Ç≥)</v>
      </c>
      <c r="CA644" t="str">
        <f>_xlfn.XLOOKUP($B644,Img_lookup!A:A,Img_lookup!D:D, "Not available")</f>
        <v>TANAKA Juuyoh (Áî∞‰∏≠ÂçÅÊ¥ã)</v>
      </c>
      <c r="CB644" t="str">
        <f>_xlfn.XLOOKUP($B644,Img_lookup!A:A,Img_lookup!E:E, "https://imgur.com/aT5wafe")</f>
        <v>https://api.openverse.engineering/v1/images/e51ed807-527e-4746-9413-0f04fc2fa7fb/thumb/</v>
      </c>
    </row>
    <row r="645" spans="1:80" ht="409.6" x14ac:dyDescent="0.15">
      <c r="A645" s="1" t="s">
        <v>6390</v>
      </c>
      <c r="B645" s="1" t="s">
        <v>16325</v>
      </c>
      <c r="C645" s="1" t="s">
        <v>16326</v>
      </c>
      <c r="E645" s="1" t="s">
        <v>16327</v>
      </c>
      <c r="F645" s="1" t="s">
        <v>6</v>
      </c>
      <c r="G645" s="1" t="s">
        <v>6</v>
      </c>
      <c r="H645" s="11" t="str">
        <f t="shared" si="289"/>
        <v>Perennial</v>
      </c>
      <c r="J645" s="1">
        <v>0.15000000599999999</v>
      </c>
      <c r="L645" t="str" cm="1">
        <f t="array" ref="L645">_xlfn.IFS(J645+K645="", "Unknown", J645+K645&gt;3, "Large", J645+K645&gt;0.5, "Medium", J645+K645&gt;0, "Small")</f>
        <v>Small</v>
      </c>
      <c r="M645" s="1">
        <v>5</v>
      </c>
      <c r="N645" cm="1">
        <f t="array" ref="N645">IF($M645="",INDEX($M$2:$M$2176,MATCH(1,INDEX(($A$2:$A$2176=$A645)*($M$2:$M$2176&lt;&gt;""),0),0)),$M645)</f>
        <v>5</v>
      </c>
      <c r="O645" s="2" t="str">
        <f t="shared" si="316"/>
        <v>Seasonal outdoors</v>
      </c>
      <c r="P645" s="1" t="s">
        <v>16328</v>
      </c>
      <c r="R645" t="str">
        <f t="shared" si="320"/>
        <v>Medium</v>
      </c>
      <c r="T645" s="1"/>
      <c r="U645" s="1"/>
      <c r="V645" s="1">
        <v>5</v>
      </c>
      <c r="W645" s="6">
        <f t="shared" si="302"/>
        <v>5</v>
      </c>
      <c r="X645" t="str">
        <f>IF(W645=1, "January", IF(W645=2, "February", IF(W645=3, "March", IF(W645=4, "April", IF(W645=5, "May", IF(W645=6, "June", IF(W645=7, "July", IF(W645=8, "August", IF(W645=9, "September", IF(W645=10, "October", IF(W645=11, "November", IF(W645=12, "December", "Other"))))))))))))</f>
        <v>May</v>
      </c>
      <c r="AF645" s="16" t="s">
        <v>24042</v>
      </c>
      <c r="AG645" s="1" t="str">
        <f t="shared" si="306"/>
        <v xml:space="preserve">Seed </v>
      </c>
      <c r="AH645" s="2" t="str">
        <f t="shared" si="307"/>
        <v>Best sown as soon as it is ripe in a cold frame[134]. Stored seed should be sown in early spring[175]. Germination usually takes place within 1 - 6 months at 15�c[175]. Two weeks warm stratification at 18�c followed by six weeks at 2�c can shorten up the germination time[134]. When they are large enough to handle, prick the seedlings out into individual pots and grow them on in the greenhouse for their first winter. Plant them out into their permanent positions in late spring or early summer, after the last expected frosts.
Division in early spring[200]. Larger clumps can be replanted direct into their permanent positions, though it is best to pot up smaller clumps and grow them on in a cold frame until they are rooting well. Plant them out in the spring.
Root cuttings 7 - 10cm long in sandy soil in a cold frame[200].</v>
      </c>
      <c r="AI645" s="1" t="s">
        <v>16329</v>
      </c>
      <c r="AK645" s="1" t="s">
        <v>17104</v>
      </c>
      <c r="AL645" s="1" t="str">
        <f t="shared" si="317"/>
        <v>Unscented</v>
      </c>
      <c r="AM645" s="1" t="b">
        <v>0</v>
      </c>
      <c r="AN645" s="1" t="b">
        <v>1</v>
      </c>
      <c r="AO645" s="1" t="b">
        <v>0</v>
      </c>
      <c r="AP645" s="5" t="s">
        <v>54</v>
      </c>
      <c r="AQ645" s="5" t="str">
        <f t="shared" si="308"/>
        <v>Light, Medium</v>
      </c>
      <c r="AR645" s="1" t="s">
        <v>1788</v>
      </c>
      <c r="AS645" s="1" t="str">
        <f t="shared" si="318"/>
        <v>Partial, Full</v>
      </c>
      <c r="AT645" s="1" t="str">
        <f t="shared" si="309"/>
        <v/>
      </c>
      <c r="AU645" s="1" t="s">
        <v>29</v>
      </c>
      <c r="AV645" s="1" t="str">
        <f t="shared" si="310"/>
        <v>Moist</v>
      </c>
      <c r="AW645" s="1" t="s">
        <v>123</v>
      </c>
      <c r="AX645" s="1" t="str">
        <f t="shared" si="311"/>
        <v>Acid, Neutral</v>
      </c>
      <c r="AY645" s="1" t="b">
        <v>0</v>
      </c>
      <c r="AZ645" s="1" t="b">
        <v>0</v>
      </c>
      <c r="BA645" s="1" t="b">
        <v>0</v>
      </c>
      <c r="BC645" t="str">
        <f t="shared" si="312"/>
        <v>FALSE</v>
      </c>
      <c r="BE645" t="str">
        <f t="shared" si="313"/>
        <v>FALSE</v>
      </c>
      <c r="BF645" s="1" t="b">
        <v>0</v>
      </c>
      <c r="BG645" s="1" t="b">
        <v>0</v>
      </c>
      <c r="BH645" s="1" t="b">
        <v>0</v>
      </c>
      <c r="BJ645" s="1" t="str">
        <f t="shared" si="314"/>
        <v>FALSE</v>
      </c>
      <c r="BL645" t="str">
        <f t="shared" si="315"/>
        <v>FALSE</v>
      </c>
      <c r="BM645" s="1" t="b">
        <v>0</v>
      </c>
      <c r="BN645" s="1" t="b">
        <v>0</v>
      </c>
      <c r="BO645" s="1">
        <f t="shared" si="319"/>
        <v>5</v>
      </c>
      <c r="BP645" s="1" t="s">
        <v>31</v>
      </c>
      <c r="BQ645" s="1" cm="1">
        <f t="array" ref="BQ645">_xlfn.IFS(BP645="None Known",0, LEN(BP645)&gt;500, 5,LEN(BP645)&gt;400, 4, LEN(BP645)&gt;300, 3, LEN(BP645)&gt;200, 2, LEN(BP645)&gt;1, 1)</f>
        <v>0</v>
      </c>
      <c r="BR645" s="1" t="s">
        <v>16330</v>
      </c>
      <c r="BS645" s="1">
        <v>1</v>
      </c>
      <c r="BT645" s="1" t="s">
        <v>16331</v>
      </c>
      <c r="BU645" s="1">
        <v>2</v>
      </c>
      <c r="BV645" s="1" t="s">
        <v>2101</v>
      </c>
      <c r="BW645" s="1" t="s">
        <v>16332</v>
      </c>
      <c r="BX645" s="1"/>
      <c r="BY645" t="str">
        <f>_xlfn.XLOOKUP($B645,Img_lookup!A:A,Img_lookup!B:B, "Not available")</f>
        <v>900159f7-c7d8-4477-9054-a1229226265d</v>
      </c>
      <c r="BZ645" t="str">
        <f>_xlfn.XLOOKUP($B645,Img_lookup!A:A,Img_lookup!C:C, "Not available")</f>
        <v>Dicentra canadensis (Goldie) Walp. Curtis's botanical magazine s.2 v.4 (1830)</v>
      </c>
      <c r="CA645" t="str">
        <f>_xlfn.XLOOKUP($B645,Img_lookup!A:A,Img_lookup!D:D, "Not available")</f>
        <v>Swallowtail Garden Seeds</v>
      </c>
      <c r="CB645" t="str">
        <f>_xlfn.XLOOKUP($B645,Img_lookup!A:A,Img_lookup!E:E, "https://imgur.com/aT5wafe")</f>
        <v>https://api.openverse.engineering/v1/images/900159f7-c7d8-4477-9054-a1229226265d/thumb/</v>
      </c>
    </row>
    <row r="646" spans="1:80" ht="409.6" x14ac:dyDescent="0.15">
      <c r="A646" s="1" t="s">
        <v>752</v>
      </c>
      <c r="B646" s="1" t="s">
        <v>13599</v>
      </c>
      <c r="C646" s="1" t="s">
        <v>13600</v>
      </c>
      <c r="D646" s="1" t="s">
        <v>13601</v>
      </c>
      <c r="E646" s="1" t="s">
        <v>1903</v>
      </c>
      <c r="F646" s="1" t="s">
        <v>6</v>
      </c>
      <c r="G646" s="1" t="s">
        <v>6</v>
      </c>
      <c r="H646" s="11" t="str">
        <f t="shared" ref="H646:H709" si="321">IF(ISNUMBER(SEARCH("/",$F646)),$F646,IF(ISNUMBER(SEARCH("Annual",$F646)),"Annual","Perennial"))</f>
        <v>Perennial</v>
      </c>
      <c r="J646" s="1">
        <v>1</v>
      </c>
      <c r="K646" s="1">
        <v>0.60000002399999997</v>
      </c>
      <c r="L646" t="str" cm="1">
        <f t="array" ref="L646">_xlfn.IFS(J646+K646="", "Unknown", J646+K646&gt;3, "Large", J646+K646&gt;0.5, "Medium", J646+K646&gt;0, "Small")</f>
        <v>Medium</v>
      </c>
      <c r="M646" s="1">
        <v>3</v>
      </c>
      <c r="N646" cm="1">
        <f t="array" ref="N646">IF($M646="",INDEX($M$2:$M$2176,MATCH(1,INDEX(($A$2:$A$2176=$A646)*($M$2:$M$2176&lt;&gt;""),0),0)),$M646)</f>
        <v>3</v>
      </c>
      <c r="O646" s="2" t="str">
        <f t="shared" si="316"/>
        <v>Hardy to cold</v>
      </c>
      <c r="P646" s="1" t="s">
        <v>13602</v>
      </c>
      <c r="R646" t="str">
        <f t="shared" si="320"/>
        <v>Medium</v>
      </c>
      <c r="T646" s="1"/>
      <c r="U646" s="1"/>
      <c r="V646" s="1" t="s">
        <v>307</v>
      </c>
      <c r="W646" s="6" t="str">
        <f t="shared" si="302"/>
        <v>6</v>
      </c>
      <c r="X646" t="str">
        <f t="shared" ref="X646:X653" si="322">IF(W646="1", "January", IF(W646="2", "February", IF(W646="3", "March", IF(W646="4", "April", IF(W646="5", "May", IF(W646="6", "June", IF(W646="7", "July", IF(W646="8", "August", IF(W646="9", "September", IF(W646="10", "October", IF(W646="11", "November", IF(W646="12", "December", "Other"))))))))))))</f>
        <v>June</v>
      </c>
      <c r="Y646" s="2" t="str">
        <f t="shared" ref="Y646:Y653" si="323">IF(ISNUMBER(SEARCH("-",V646)),TRIM(RIGHT(V646,LEN(V646)-SEARCH("-",V646))),V646)</f>
        <v>7</v>
      </c>
      <c r="Z646" s="2" t="str">
        <f t="shared" ref="Z646:Z653" si="324">IF(Y646="1", "January", IF(Y646="2", "February", IF(Y646="3", "March", IF(Y646="4", "April", IF(Y646="5", "May", IF(Y646="6", "June", IF(Y646="7", "July", IF(Y646="8", "August", IF(Y646="9", "September", IF(Y646="10", "October", IF(Y646="11", "November", IF(Y646="12", "December", "Other"))))))))))))</f>
        <v>July</v>
      </c>
      <c r="AF646" s="16" t="s">
        <v>24043</v>
      </c>
      <c r="AG646" s="1" t="str">
        <f t="shared" si="306"/>
        <v xml:space="preserve">Seed </v>
      </c>
      <c r="AH646" s="2" t="str">
        <f t="shared" si="307"/>
        <v>Best sown in a cold frame as soon as it is ripe[175]. Cold stratify stored seed for 6 weeks and sow in the spring in a cold frame[175]. The seed usually germinates in 1 - 6 months at 15�c[175]. As soon as they are large enough to handle, prick the seedlings out into individual pots and grow them on in the greenhouse for at least their first winter. Plant them out into their permanent positions in late spring or early summer, after the last expected frosts.
Division in spring[1]. Take care since the plant resents root disturbance[1]. The plant can also be divided in autumn[200]. We have found it best to tease out divisions from the side of the clump to avoid the need to dig up the main clump. Try to get divisions that already have formed roots. Pot them up in a greenhouse and grow them on for a year to make sure they are well established before planting them out.
Root cuttings in November/December.</v>
      </c>
      <c r="AI646" s="1" t="s">
        <v>13603</v>
      </c>
      <c r="AJ646" s="1" t="s">
        <v>26</v>
      </c>
      <c r="AK646" s="1" t="s">
        <v>17104</v>
      </c>
      <c r="AL646" s="1" t="str">
        <f t="shared" si="317"/>
        <v>Scented</v>
      </c>
      <c r="AM646" s="1" t="b">
        <v>1</v>
      </c>
      <c r="AN646" s="1" t="b">
        <v>0</v>
      </c>
      <c r="AO646" s="1" t="b">
        <v>0</v>
      </c>
      <c r="AP646" s="5" t="s">
        <v>54</v>
      </c>
      <c r="AQ646" s="5" t="str">
        <f t="shared" si="308"/>
        <v>Light, Medium</v>
      </c>
      <c r="AR646" s="1" t="s">
        <v>30</v>
      </c>
      <c r="AS646" s="1" t="str">
        <f t="shared" si="318"/>
        <v>None</v>
      </c>
      <c r="AT646" s="1" t="str">
        <f t="shared" si="309"/>
        <v>Full</v>
      </c>
      <c r="AU646" s="1" t="s">
        <v>11</v>
      </c>
      <c r="AV646" s="1" t="str">
        <f t="shared" si="310"/>
        <v>Dry, Moist</v>
      </c>
      <c r="AW646" s="1" t="s">
        <v>12</v>
      </c>
      <c r="AX646" s="1" t="str">
        <f t="shared" si="311"/>
        <v>Acid, Neutral, Alkaline</v>
      </c>
      <c r="AY646" s="1" t="b">
        <v>0</v>
      </c>
      <c r="AZ646" s="1" t="b">
        <v>0</v>
      </c>
      <c r="BA646" s="1" t="b">
        <v>0</v>
      </c>
      <c r="BC646" t="str">
        <f t="shared" si="312"/>
        <v>FALSE</v>
      </c>
      <c r="BE646" t="str">
        <f t="shared" si="313"/>
        <v>FALSE</v>
      </c>
      <c r="BF646" s="1" t="b">
        <v>0</v>
      </c>
      <c r="BG646" s="1" t="b">
        <v>0</v>
      </c>
      <c r="BH646" s="1" t="b">
        <v>1</v>
      </c>
      <c r="BJ646" s="1" t="str">
        <f t="shared" si="314"/>
        <v>FALSE</v>
      </c>
      <c r="BL646" t="str">
        <f t="shared" si="315"/>
        <v>FALSE</v>
      </c>
      <c r="BM646" s="1" t="b">
        <v>0</v>
      </c>
      <c r="BN646" s="1" t="b">
        <v>1</v>
      </c>
      <c r="BO646" s="1">
        <f t="shared" si="319"/>
        <v>10</v>
      </c>
      <c r="BP646" s="1" t="s">
        <v>13604</v>
      </c>
      <c r="BQ646" s="1" cm="1">
        <f t="array" ref="BQ646">_xlfn.IFS(BP646="None Known",0, LEN(BP646)&gt;500, 5,LEN(BP646)&gt;400, 4, LEN(BP646)&gt;300, 3, LEN(BP646)&gt;200, 2, LEN(BP646)&gt;1, 1)</f>
        <v>1</v>
      </c>
      <c r="BR646" s="1" t="s">
        <v>13605</v>
      </c>
      <c r="BS646" s="1">
        <v>2</v>
      </c>
      <c r="BT646" s="1" t="s">
        <v>13606</v>
      </c>
      <c r="BU646" s="1">
        <v>3</v>
      </c>
      <c r="BV646" s="1" t="s">
        <v>6769</v>
      </c>
      <c r="BW646" s="1" t="s">
        <v>13607</v>
      </c>
      <c r="BX646" s="1"/>
      <c r="BY646" t="str">
        <f>_xlfn.XLOOKUP($B646,Img_lookup!A:A,Img_lookup!B:B, "Not available")</f>
        <v>8edb8697-4a79-4e00-aa0e-1e384f99425e</v>
      </c>
      <c r="BZ646" t="str">
        <f>_xlfn.XLOOKUP($B646,Img_lookup!A:A,Img_lookup!C:C, "Not available")</f>
        <v>Burning Bush, Gas plant. Dictamnus albus [as Dictamnus fraxinella] Flora. Afbeeldingen en beschrijvingen van boomen, heesters, eÃÅeÃÅnjarige planten, enz., voorkomende in de Nederlandsche tuinen, Witte, H. (1868) [A.J. Wendel]</v>
      </c>
      <c r="CA646" t="str">
        <f>_xlfn.XLOOKUP($B646,Img_lookup!A:A,Img_lookup!D:D, "Not available")</f>
        <v>Swallowtail Garden Seeds</v>
      </c>
      <c r="CB646" t="str">
        <f>_xlfn.XLOOKUP($B646,Img_lookup!A:A,Img_lookup!E:E, "https://imgur.com/aT5wafe")</f>
        <v>https://api.openverse.engineering/v1/images/8edb8697-4a79-4e00-aa0e-1e384f99425e/thumb/</v>
      </c>
    </row>
    <row r="647" spans="1:80" ht="13" x14ac:dyDescent="0.15">
      <c r="A647" s="1" t="s">
        <v>394</v>
      </c>
      <c r="B647" s="1" t="s">
        <v>7295</v>
      </c>
      <c r="C647" s="1" t="s">
        <v>7296</v>
      </c>
      <c r="D647" s="1" t="s">
        <v>7297</v>
      </c>
      <c r="E647" s="1" t="s">
        <v>7298</v>
      </c>
      <c r="F647" s="1" t="s">
        <v>85</v>
      </c>
      <c r="G647" s="1" t="s">
        <v>85</v>
      </c>
      <c r="H647" s="11" t="str">
        <f t="shared" si="321"/>
        <v>Annual</v>
      </c>
      <c r="J647" s="1">
        <v>0.5</v>
      </c>
      <c r="L647" t="str" cm="1">
        <f t="array" ref="L647">_xlfn.IFS(J647+K647="", "Unknown", J647+K647&gt;3, "Large", J647+K647&gt;0.5, "Medium", J647+K647&gt;0, "Small")</f>
        <v>Small</v>
      </c>
      <c r="M647" s="1">
        <v>7</v>
      </c>
      <c r="N647" cm="1">
        <f t="array" ref="N647">IF($M647="",INDEX($M$2:$M$2176,MATCH(1,INDEX(($A$2:$A$2176=$A647)*($M$2:$M$2176&lt;&gt;""),0),0)),$M647)</f>
        <v>7</v>
      </c>
      <c r="O647" s="2" t="str">
        <f t="shared" si="316"/>
        <v>Seasonal outdoors</v>
      </c>
      <c r="P647" s="1" t="s">
        <v>7299</v>
      </c>
      <c r="R647" t="str">
        <f t="shared" si="320"/>
        <v>Medium</v>
      </c>
      <c r="T647" s="1"/>
      <c r="U647" s="1"/>
      <c r="V647" s="1" t="s">
        <v>427</v>
      </c>
      <c r="W647" s="6" t="str">
        <f t="shared" si="302"/>
        <v>8</v>
      </c>
      <c r="X647" t="str">
        <f t="shared" si="322"/>
        <v>August</v>
      </c>
      <c r="Y647" s="2" t="str">
        <f t="shared" si="323"/>
        <v>9</v>
      </c>
      <c r="Z647" s="2" t="str">
        <f t="shared" si="324"/>
        <v>September</v>
      </c>
      <c r="AF647" s="1" t="s">
        <v>24044</v>
      </c>
      <c r="AG647" s="1" t="str">
        <f t="shared" si="306"/>
        <v xml:space="preserve">Seed </v>
      </c>
      <c r="AH647" s="2" t="str">
        <f t="shared" si="307"/>
        <v>Best sown in situ in the spring[162]. Only just cover the seed.</v>
      </c>
      <c r="AI647" s="1" t="s">
        <v>7300</v>
      </c>
      <c r="AJ647" s="1" t="s">
        <v>1</v>
      </c>
      <c r="AK647" s="1" t="s">
        <v>17104</v>
      </c>
      <c r="AL647" s="1" t="str">
        <f t="shared" si="317"/>
        <v>Unscented</v>
      </c>
      <c r="AM647" s="1" t="b">
        <v>0</v>
      </c>
      <c r="AN647" s="1" t="b">
        <v>0</v>
      </c>
      <c r="AO647" s="1" t="b">
        <v>0</v>
      </c>
      <c r="AP647" s="5" t="s">
        <v>54</v>
      </c>
      <c r="AQ647" s="5" t="str">
        <f t="shared" si="308"/>
        <v>Light, Medium</v>
      </c>
      <c r="AR647" s="1" t="s">
        <v>30</v>
      </c>
      <c r="AS647" s="1" t="str">
        <f t="shared" si="318"/>
        <v>None</v>
      </c>
      <c r="AT647" s="1" t="str">
        <f t="shared" si="309"/>
        <v>Full</v>
      </c>
      <c r="AU647" s="1" t="s">
        <v>29</v>
      </c>
      <c r="AV647" s="1" t="str">
        <f t="shared" si="310"/>
        <v>Moist</v>
      </c>
      <c r="AW647" s="1" t="s">
        <v>12</v>
      </c>
      <c r="AX647" s="1" t="str">
        <f t="shared" si="311"/>
        <v>Acid, Neutral, Alkaline</v>
      </c>
      <c r="AY647" s="1" t="b">
        <v>0</v>
      </c>
      <c r="AZ647" s="1" t="b">
        <v>0</v>
      </c>
      <c r="BA647" s="1" t="b">
        <v>0</v>
      </c>
      <c r="BC647" t="str">
        <f t="shared" si="312"/>
        <v>FALSE</v>
      </c>
      <c r="BE647" t="str">
        <f t="shared" si="313"/>
        <v>FALSE</v>
      </c>
      <c r="BF647" s="1" t="b">
        <v>0</v>
      </c>
      <c r="BG647" s="1" t="b">
        <v>0</v>
      </c>
      <c r="BH647" s="1" t="b">
        <v>0</v>
      </c>
      <c r="BJ647" s="1" t="str">
        <f t="shared" si="314"/>
        <v>FALSE</v>
      </c>
      <c r="BL647" t="str">
        <f t="shared" si="315"/>
        <v>FALSE</v>
      </c>
      <c r="BM647" s="1" t="b">
        <v>0</v>
      </c>
      <c r="BN647" s="1" t="b">
        <v>0</v>
      </c>
      <c r="BO647" s="1">
        <f t="shared" si="319"/>
        <v>8</v>
      </c>
      <c r="BP647" s="1" t="s">
        <v>7301</v>
      </c>
      <c r="BQ647" s="1" cm="1">
        <f t="array" ref="BQ647">_xlfn.IFS(BP647="None Known",0, LEN(BP647)&gt;500, 5,LEN(BP647)&gt;400, 4, LEN(BP647)&gt;300, 3, LEN(BP647)&gt;200, 2, LEN(BP647)&gt;1, 1)</f>
        <v>1</v>
      </c>
      <c r="BR647" s="1" t="s">
        <v>25401</v>
      </c>
      <c r="BS647" s="1">
        <v>2</v>
      </c>
      <c r="BT647" s="1" t="s">
        <v>7302</v>
      </c>
      <c r="BU647" s="1">
        <v>1</v>
      </c>
      <c r="BV647" s="1" t="s">
        <v>7303</v>
      </c>
      <c r="BW647" s="1" t="s">
        <v>7304</v>
      </c>
      <c r="BX647" s="1"/>
      <c r="BY647" t="str">
        <f>_xlfn.XLOOKUP($B647,Img_lookup!A:A,Img_lookup!B:B, "Not available")</f>
        <v>94b37692-7c7d-4866-98f7-9431f62c1646</v>
      </c>
      <c r="BZ647" t="str">
        <f>_xlfn.XLOOKUP($B647,Img_lookup!A:A,Img_lookup!C:C, "Not available")</f>
        <v>Digitaria sanguinalis plant NC1</v>
      </c>
      <c r="CA647" t="str">
        <f>_xlfn.XLOOKUP($B647,Img_lookup!A:A,Img_lookup!D:D, "Not available")</f>
        <v>Macleay Grass Man</v>
      </c>
      <c r="CB647" t="str">
        <f>_xlfn.XLOOKUP($B647,Img_lookup!A:A,Img_lookup!E:E, "https://imgur.com/aT5wafe")</f>
        <v>https://api.openverse.engineering/v1/images/94b37692-7c7d-4866-98f7-9431f62c1646/thumb/</v>
      </c>
    </row>
    <row r="648" spans="1:80" ht="409.6" x14ac:dyDescent="0.15">
      <c r="A648" s="1" t="s">
        <v>220</v>
      </c>
      <c r="B648" s="1" t="s">
        <v>12611</v>
      </c>
      <c r="C648" s="1" t="s">
        <v>12612</v>
      </c>
      <c r="D648" s="1" t="s">
        <v>12613</v>
      </c>
      <c r="E648" s="1" t="s">
        <v>12614</v>
      </c>
      <c r="F648" s="1" t="s">
        <v>6</v>
      </c>
      <c r="G648" s="1" t="s">
        <v>6</v>
      </c>
      <c r="H648" s="11" t="str">
        <f t="shared" si="321"/>
        <v>Perennial</v>
      </c>
      <c r="J648" s="1">
        <v>3</v>
      </c>
      <c r="K648" s="1">
        <v>1.5</v>
      </c>
      <c r="L648" t="str" cm="1">
        <f t="array" ref="L648">_xlfn.IFS(J648+K648="", "Unknown", J648+K648&gt;3, "Large", J648+K648&gt;0.5, "Medium", J648+K648&gt;0, "Small")</f>
        <v>Large</v>
      </c>
      <c r="M648" s="1">
        <v>5</v>
      </c>
      <c r="N648" cm="1">
        <f t="array" ref="N648">IF($M648="",INDEX($M$2:$M$2176,MATCH(1,INDEX(($A$2:$A$2176=$A648)*($M$2:$M$2176&lt;&gt;""),0),0)),$M648)</f>
        <v>5</v>
      </c>
      <c r="O648" s="2" t="str">
        <f t="shared" si="316"/>
        <v>Seasonal outdoors</v>
      </c>
      <c r="P648" s="1" t="s">
        <v>12615</v>
      </c>
      <c r="R648" t="str">
        <f t="shared" si="320"/>
        <v>Medium</v>
      </c>
      <c r="T648" s="1"/>
      <c r="U648" s="1"/>
      <c r="V648" s="1" t="s">
        <v>109</v>
      </c>
      <c r="W648" s="6" t="str">
        <f t="shared" si="302"/>
        <v>9</v>
      </c>
      <c r="X648" t="str">
        <f t="shared" si="322"/>
        <v>September</v>
      </c>
      <c r="Y648" s="2" t="str">
        <f t="shared" si="323"/>
        <v>10</v>
      </c>
      <c r="Z648" s="2" t="str">
        <f t="shared" si="324"/>
        <v>October</v>
      </c>
      <c r="AF648" s="16" t="s">
        <v>24424</v>
      </c>
      <c r="AG648" s="1" t="str">
        <f t="shared" si="306"/>
        <v xml:space="preserve">Seed </v>
      </c>
      <c r="AH648" s="2" t="str">
        <f t="shared" si="30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an unheated greenhouse or cold frame, covering them with about 10mm of soil. Protect them from mice etc and keep the soil moist but not wet. They should come into growth in the spring, plant them out in early summer when in active growth[K].</v>
      </c>
      <c r="AI648" s="1" t="s">
        <v>12616</v>
      </c>
      <c r="AK648" s="1" t="s">
        <v>17105</v>
      </c>
      <c r="AL648" s="1" t="str">
        <f t="shared" si="317"/>
        <v>Scented</v>
      </c>
      <c r="AM648" s="1" t="b">
        <v>1</v>
      </c>
      <c r="AN648" s="1" t="b">
        <v>0</v>
      </c>
      <c r="AO648" s="1" t="b">
        <v>0</v>
      </c>
      <c r="AP648" s="5" t="s">
        <v>28</v>
      </c>
      <c r="AQ648" s="5" t="str">
        <f t="shared" si="308"/>
        <v>Light, Medium, Heavy</v>
      </c>
      <c r="AR648" s="1" t="s">
        <v>10</v>
      </c>
      <c r="AS648" s="1" t="str">
        <f t="shared" si="318"/>
        <v>None, Partial</v>
      </c>
      <c r="AT648" s="1" t="str">
        <f t="shared" si="309"/>
        <v>Partial, Full</v>
      </c>
      <c r="AU648" s="1" t="s">
        <v>29</v>
      </c>
      <c r="AV648" s="1" t="str">
        <f t="shared" si="310"/>
        <v>Moist</v>
      </c>
      <c r="AW648" s="1" t="s">
        <v>12</v>
      </c>
      <c r="AX648" s="1" t="str">
        <f t="shared" si="311"/>
        <v>Acid, Neutral, Alkaline</v>
      </c>
      <c r="AY648" s="1" t="b">
        <v>0</v>
      </c>
      <c r="AZ648" s="1" t="b">
        <v>0</v>
      </c>
      <c r="BA648" s="1" t="b">
        <v>0</v>
      </c>
      <c r="BC648" t="str">
        <f t="shared" si="312"/>
        <v>FALSE</v>
      </c>
      <c r="BE648" t="str">
        <f t="shared" si="313"/>
        <v>FALSE</v>
      </c>
      <c r="BF648" s="1" t="b">
        <v>0</v>
      </c>
      <c r="BG648" s="1" t="b">
        <v>0</v>
      </c>
      <c r="BH648" s="1" t="b">
        <v>0</v>
      </c>
      <c r="BJ648" s="1" t="str">
        <f t="shared" si="314"/>
        <v>FALSE</v>
      </c>
      <c r="BK648" s="1" t="s">
        <v>30</v>
      </c>
      <c r="BL648" t="str">
        <f t="shared" si="315"/>
        <v>FALSE</v>
      </c>
      <c r="BM648" s="1" t="b">
        <v>0</v>
      </c>
      <c r="BN648" s="1" t="b">
        <v>0</v>
      </c>
      <c r="BO648" s="1">
        <f t="shared" si="319"/>
        <v>20</v>
      </c>
      <c r="BP648" s="1" t="s">
        <v>31</v>
      </c>
      <c r="BQ648" s="1" cm="1">
        <f t="array" ref="BQ648">_xlfn.IFS(BP648="None Known",0, LEN(BP648)&gt;500, 5,LEN(BP648)&gt;400, 4, LEN(BP648)&gt;300, 3, LEN(BP648)&gt;200, 2, LEN(BP648)&gt;1, 1)</f>
        <v>0</v>
      </c>
      <c r="BR648" s="1" t="s">
        <v>12617</v>
      </c>
      <c r="BS648" s="1">
        <v>5</v>
      </c>
      <c r="BT648" s="1" t="s">
        <v>12618</v>
      </c>
      <c r="BU648" s="1">
        <v>5</v>
      </c>
      <c r="BV648" s="1" t="s">
        <v>12619</v>
      </c>
      <c r="BW648" s="1" t="s">
        <v>230</v>
      </c>
      <c r="BX648" s="1"/>
      <c r="BY648" t="str">
        <f>_xlfn.XLOOKUP($B648,Img_lookup!A:A,Img_lookup!B:B, "Not available")</f>
        <v>29ccbb84-ecc0-46ef-a8b1-44754eff7da0</v>
      </c>
      <c r="BZ648" t="str">
        <f>_xlfn.XLOOKUP($B648,Img_lookup!A:A,Img_lookup!C:C, "Not available")</f>
        <v>Lichtwurzel / Dioscorea batatas</v>
      </c>
      <c r="CA648" t="str">
        <f>_xlfn.XLOOKUP($B648,Img_lookup!A:A,Img_lookup!D:D, "Not available")</f>
        <v>storebukkebruse</v>
      </c>
      <c r="CB648" t="str">
        <f>_xlfn.XLOOKUP($B648,Img_lookup!A:A,Img_lookup!E:E, "https://imgur.com/aT5wafe")</f>
        <v>https://api.openverse.engineering/v1/images/29ccbb84-ecc0-46ef-a8b1-44754eff7da0/thumb/</v>
      </c>
    </row>
    <row r="649" spans="1:80" ht="409.6" x14ac:dyDescent="0.15">
      <c r="A649" s="1" t="s">
        <v>220</v>
      </c>
      <c r="B649" s="1" t="s">
        <v>221</v>
      </c>
      <c r="C649" s="1" t="s">
        <v>222</v>
      </c>
      <c r="E649" s="1" t="s">
        <v>223</v>
      </c>
      <c r="F649" s="1" t="s">
        <v>156</v>
      </c>
      <c r="G649" s="1" t="s">
        <v>156</v>
      </c>
      <c r="H649" s="11" t="str">
        <f t="shared" si="321"/>
        <v>Perennial</v>
      </c>
      <c r="J649" s="1">
        <v>3</v>
      </c>
      <c r="L649" t="str" cm="1">
        <f t="array" ref="L649">_xlfn.IFS(J649+K649="", "Unknown", J649+K649&gt;3, "Large", J649+K649&gt;0.5, "Medium", J649+K649&gt;0, "Small")</f>
        <v>Medium</v>
      </c>
      <c r="N649" cm="1">
        <f t="array" ref="N649">IF($M649="",INDEX($M$2:$M$2176,MATCH(1,INDEX(($A$2:$A$2176=$A649)*($M$2:$M$2176&lt;&gt;""),0),0)),$M649)</f>
        <v>5</v>
      </c>
      <c r="O649" s="2" t="str">
        <f t="shared" si="316"/>
        <v>Seasonal outdoors</v>
      </c>
      <c r="P649" s="1" t="s">
        <v>224</v>
      </c>
      <c r="R649" t="str">
        <f t="shared" si="320"/>
        <v>Medium</v>
      </c>
      <c r="T649" s="1"/>
      <c r="U649" s="1"/>
      <c r="V649" s="1" t="s">
        <v>109</v>
      </c>
      <c r="W649" s="6" t="str">
        <f t="shared" si="302"/>
        <v>9</v>
      </c>
      <c r="X649" t="str">
        <f t="shared" si="322"/>
        <v>September</v>
      </c>
      <c r="Y649" s="2" t="str">
        <f t="shared" si="323"/>
        <v>10</v>
      </c>
      <c r="Z649" s="2" t="str">
        <f t="shared" si="324"/>
        <v>October</v>
      </c>
      <c r="AF649" s="16" t="s">
        <v>24425</v>
      </c>
      <c r="AG649" s="1" t="str">
        <f t="shared" si="306"/>
        <v xml:space="preserve">Seed </v>
      </c>
      <c r="AH649" s="2" t="str">
        <f t="shared" si="30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I649" s="1" t="s">
        <v>225</v>
      </c>
      <c r="AK649" s="1" t="s">
        <v>17105</v>
      </c>
      <c r="AL649" s="1" t="str">
        <f t="shared" si="317"/>
        <v>Unscented</v>
      </c>
      <c r="AM649" s="1" t="b">
        <v>0</v>
      </c>
      <c r="AN649" s="1" t="b">
        <v>0</v>
      </c>
      <c r="AO649" s="1" t="b">
        <v>0</v>
      </c>
      <c r="AP649" s="5" t="s">
        <v>28</v>
      </c>
      <c r="AQ649" s="5" t="str">
        <f t="shared" si="308"/>
        <v>Light, Medium, Heavy</v>
      </c>
      <c r="AR649" s="1" t="s">
        <v>10</v>
      </c>
      <c r="AS649" s="1" t="str">
        <f t="shared" si="318"/>
        <v>None, Partial</v>
      </c>
      <c r="AT649" s="1" t="str">
        <f t="shared" si="309"/>
        <v>Partial, Full</v>
      </c>
      <c r="AU649" s="1" t="s">
        <v>29</v>
      </c>
      <c r="AV649" s="1" t="str">
        <f t="shared" si="310"/>
        <v>Moist</v>
      </c>
      <c r="AW649" s="1" t="s">
        <v>12</v>
      </c>
      <c r="AX649" s="1" t="str">
        <f t="shared" si="311"/>
        <v>Acid, Neutral, Alkaline</v>
      </c>
      <c r="AY649" s="1" t="b">
        <v>0</v>
      </c>
      <c r="AZ649" s="1" t="b">
        <v>0</v>
      </c>
      <c r="BA649" s="1" t="b">
        <v>0</v>
      </c>
      <c r="BC649" t="str">
        <f t="shared" si="312"/>
        <v>FALSE</v>
      </c>
      <c r="BE649" t="str">
        <f t="shared" si="313"/>
        <v>FALSE</v>
      </c>
      <c r="BF649" s="1" t="b">
        <v>0</v>
      </c>
      <c r="BG649" s="1" t="b">
        <v>0</v>
      </c>
      <c r="BH649" s="1" t="b">
        <v>0</v>
      </c>
      <c r="BJ649" s="1" t="str">
        <f t="shared" si="314"/>
        <v>FALSE</v>
      </c>
      <c r="BK649" s="1" t="s">
        <v>30</v>
      </c>
      <c r="BL649" t="str">
        <f t="shared" si="315"/>
        <v>FALSE</v>
      </c>
      <c r="BM649" s="1" t="b">
        <v>0</v>
      </c>
      <c r="BN649" s="1" t="b">
        <v>0</v>
      </c>
      <c r="BO649" s="1">
        <f t="shared" si="319"/>
        <v>9</v>
      </c>
      <c r="BP649" s="1" t="s">
        <v>226</v>
      </c>
      <c r="BQ649" s="1" cm="1">
        <f t="array" ref="BQ649">_xlfn.IFS(BP649="None Known",0, LEN(BP649)&gt;500, 5,LEN(BP649)&gt;400, 4, LEN(BP649)&gt;300, 3, LEN(BP649)&gt;200, 2, LEN(BP649)&gt;1, 1)</f>
        <v>1</v>
      </c>
      <c r="BR649" s="1" t="s">
        <v>227</v>
      </c>
      <c r="BS649" s="1">
        <v>2</v>
      </c>
      <c r="BT649" s="1" t="s">
        <v>228</v>
      </c>
      <c r="BU649" s="1">
        <v>2</v>
      </c>
      <c r="BV649" s="1" t="s">
        <v>229</v>
      </c>
      <c r="BW649" s="1" t="s">
        <v>230</v>
      </c>
      <c r="BX649" s="1"/>
      <c r="BY649" t="str">
        <f>_xlfn.XLOOKUP($B649,Img_lookup!A:A,Img_lookup!B:B, "Not available")</f>
        <v>8d0450c9-b403-454b-9927-4104da51a260</v>
      </c>
      <c r="BZ649" t="str">
        <f>_xlfn.XLOOKUP($B649,Img_lookup!A:A,Img_lookup!C:C, "Not available")</f>
        <v>Dioscorea deltoidea Wall.</v>
      </c>
      <c r="CA649" t="str">
        <f>_xlfn.XLOOKUP($B649,Img_lookup!A:A,Img_lookup!D:D, "Not available")</f>
        <v>T. B. Shrestha</v>
      </c>
      <c r="CB649" t="str">
        <f>_xlfn.XLOOKUP($B649,Img_lookup!A:A,Img_lookup!E:E, "https://imgur.com/aT5wafe")</f>
        <v>https://api.openverse.engineering/v1/images/8d0450c9-b403-454b-9927-4104da51a260/thumb/</v>
      </c>
    </row>
    <row r="650" spans="1:80" ht="409.6" x14ac:dyDescent="0.15">
      <c r="A650" s="1" t="s">
        <v>220</v>
      </c>
      <c r="B650" s="1" t="s">
        <v>3660</v>
      </c>
      <c r="C650" s="1" t="s">
        <v>3661</v>
      </c>
      <c r="E650" s="1" t="s">
        <v>3662</v>
      </c>
      <c r="F650" s="1" t="s">
        <v>156</v>
      </c>
      <c r="G650" s="1" t="s">
        <v>156</v>
      </c>
      <c r="H650" s="11" t="str">
        <f t="shared" si="321"/>
        <v>Perennial</v>
      </c>
      <c r="L650" t="e" cm="1">
        <f t="array" ref="L650">_xlfn.IFS(J650+K650="", "Unknown", J650+K650&gt;3, "Large", J650+K650&gt;0.5, "Medium", J650+K650&gt;0, "Small")</f>
        <v>#N/A</v>
      </c>
      <c r="N650" cm="1">
        <f t="array" ref="N650">IF($M650="",INDEX($M$2:$M$2176,MATCH(1,INDEX(($A$2:$A$2176=$A650)*($M$2:$M$2176&lt;&gt;""),0),0)),$M650)</f>
        <v>5</v>
      </c>
      <c r="O650" s="2" t="str">
        <f t="shared" si="316"/>
        <v>Seasonal outdoors</v>
      </c>
      <c r="P650" s="1" t="s">
        <v>3663</v>
      </c>
      <c r="R650" t="str">
        <f t="shared" si="320"/>
        <v>Medium</v>
      </c>
      <c r="T650" s="1"/>
      <c r="U650" s="1"/>
      <c r="V650" s="1" t="s">
        <v>109</v>
      </c>
      <c r="W650" s="6" t="str">
        <f t="shared" si="302"/>
        <v>9</v>
      </c>
      <c r="X650" t="str">
        <f t="shared" si="322"/>
        <v>September</v>
      </c>
      <c r="Y650" s="2" t="str">
        <f t="shared" si="323"/>
        <v>10</v>
      </c>
      <c r="Z650" s="2" t="str">
        <f t="shared" si="324"/>
        <v>October</v>
      </c>
      <c r="AF650" s="16" t="s">
        <v>24426</v>
      </c>
      <c r="AG650" s="1" t="str">
        <f t="shared" si="306"/>
        <v xml:space="preserve">Seed </v>
      </c>
      <c r="AH650" s="2" t="str">
        <f t="shared" si="30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I650" s="1" t="s">
        <v>3664</v>
      </c>
      <c r="AK650" s="1" t="s">
        <v>17105</v>
      </c>
      <c r="AL650" s="1" t="str">
        <f t="shared" si="317"/>
        <v>Unscented</v>
      </c>
      <c r="AM650" s="1" t="b">
        <v>0</v>
      </c>
      <c r="AN650" s="1" t="b">
        <v>0</v>
      </c>
      <c r="AO650" s="1" t="b">
        <v>0</v>
      </c>
      <c r="AP650" s="5" t="s">
        <v>28</v>
      </c>
      <c r="AQ650" s="5" t="str">
        <f t="shared" si="308"/>
        <v>Light, Medium, Heavy</v>
      </c>
      <c r="AR650" s="1" t="s">
        <v>30</v>
      </c>
      <c r="AS650" s="1" t="str">
        <f t="shared" si="318"/>
        <v>None</v>
      </c>
      <c r="AT650" s="1" t="str">
        <f t="shared" si="309"/>
        <v>Full</v>
      </c>
      <c r="AU650" s="1" t="s">
        <v>29</v>
      </c>
      <c r="AV650" s="1" t="str">
        <f t="shared" si="310"/>
        <v>Moist</v>
      </c>
      <c r="AW650" s="1" t="s">
        <v>12</v>
      </c>
      <c r="AX650" s="1" t="str">
        <f t="shared" si="311"/>
        <v>Acid, Neutral, Alkaline</v>
      </c>
      <c r="AY650" s="1" t="b">
        <v>0</v>
      </c>
      <c r="AZ650" s="1" t="b">
        <v>0</v>
      </c>
      <c r="BA650" s="1" t="b">
        <v>0</v>
      </c>
      <c r="BC650" t="str">
        <f t="shared" si="312"/>
        <v>FALSE</v>
      </c>
      <c r="BE650" t="str">
        <f t="shared" si="313"/>
        <v>FALSE</v>
      </c>
      <c r="BF650" s="1" t="b">
        <v>0</v>
      </c>
      <c r="BG650" s="1" t="b">
        <v>0</v>
      </c>
      <c r="BH650" s="1" t="b">
        <v>0</v>
      </c>
      <c r="BJ650" s="1" t="str">
        <f t="shared" si="314"/>
        <v>FALSE</v>
      </c>
      <c r="BK650" s="1" t="s">
        <v>30</v>
      </c>
      <c r="BL650" t="str">
        <f t="shared" si="315"/>
        <v>FALSE</v>
      </c>
      <c r="BM650" s="1" t="b">
        <v>0</v>
      </c>
      <c r="BN650" s="1" t="b">
        <v>0</v>
      </c>
      <c r="BO650" s="1">
        <f t="shared" si="319"/>
        <v>14</v>
      </c>
      <c r="BP650" s="1" t="s">
        <v>31</v>
      </c>
      <c r="BQ650" s="1" cm="1">
        <f t="array" ref="BQ650">_xlfn.IFS(BP650="None Known",0, LEN(BP650)&gt;500, 5,LEN(BP650)&gt;400, 4, LEN(BP650)&gt;300, 3, LEN(BP650)&gt;200, 2, LEN(BP650)&gt;1, 1)</f>
        <v>0</v>
      </c>
      <c r="BR650" s="1" t="s">
        <v>3665</v>
      </c>
      <c r="BS650" s="1">
        <v>4</v>
      </c>
      <c r="BT650" s="1" t="s">
        <v>3666</v>
      </c>
      <c r="BU650" s="1">
        <v>2</v>
      </c>
      <c r="BV650" s="1" t="s">
        <v>431</v>
      </c>
      <c r="BW650" s="1" t="s">
        <v>230</v>
      </c>
      <c r="BX650" s="1"/>
      <c r="BY650" t="str">
        <f>_xlfn.XLOOKUP($B650,Img_lookup!A:A,Img_lookup!B:B, "Not available")</f>
        <v>704a9610-c32c-458a-805e-947ff26999ea</v>
      </c>
      <c r="BZ650" t="str">
        <f>_xlfn.XLOOKUP($B650,Img_lookup!A:A,Img_lookup!C:C, "Not available")</f>
        <v>Leiden University Library - Seikei Zusetsu vol. 22, page 021 - ËîìËäã - Dioscorea japonica Thunb. - Èï∑Ëäã - Dioscorea polystachya Turcz., 1804.jpg</v>
      </c>
      <c r="CA650" t="str">
        <f>_xlfn.XLOOKUP($B650,Img_lookup!A:A,Img_lookup!D:D, "Not available")</f>
        <v>AnonymousUnknown author</v>
      </c>
      <c r="CB650" t="str">
        <f>_xlfn.XLOOKUP($B650,Img_lookup!A:A,Img_lookup!E:E, "https://imgur.com/aT5wafe")</f>
        <v>https://api.openverse.engineering/v1/images/704a9610-c32c-458a-805e-947ff26999ea/thumb/</v>
      </c>
    </row>
    <row r="651" spans="1:80" ht="409.6" x14ac:dyDescent="0.15">
      <c r="A651" s="1" t="s">
        <v>220</v>
      </c>
      <c r="B651" s="1" t="s">
        <v>8264</v>
      </c>
      <c r="E651" s="1" t="s">
        <v>606</v>
      </c>
      <c r="F651" s="1" t="s">
        <v>156</v>
      </c>
      <c r="G651" s="1" t="s">
        <v>156</v>
      </c>
      <c r="H651" s="11" t="str">
        <f t="shared" si="321"/>
        <v>Perennial</v>
      </c>
      <c r="L651" t="e" cm="1">
        <f t="array" ref="L651">_xlfn.IFS(J651+K651="", "Unknown", J651+K651&gt;3, "Large", J651+K651&gt;0.5, "Medium", J651+K651&gt;0, "Small")</f>
        <v>#N/A</v>
      </c>
      <c r="N651" cm="1">
        <f t="array" ref="N651">IF($M651="",INDEX($M$2:$M$2176,MATCH(1,INDEX(($A$2:$A$2176=$A651)*($M$2:$M$2176&lt;&gt;""),0),0)),$M651)</f>
        <v>5</v>
      </c>
      <c r="O651" s="2" t="str">
        <f t="shared" si="316"/>
        <v>Seasonal outdoors</v>
      </c>
      <c r="P651" s="1" t="s">
        <v>8265</v>
      </c>
      <c r="R651" t="str">
        <f t="shared" si="320"/>
        <v>Medium</v>
      </c>
      <c r="T651" s="1"/>
      <c r="U651" s="1"/>
      <c r="V651" s="1" t="s">
        <v>109</v>
      </c>
      <c r="W651" s="6" t="str">
        <f t="shared" si="302"/>
        <v>9</v>
      </c>
      <c r="X651" t="str">
        <f t="shared" si="322"/>
        <v>September</v>
      </c>
      <c r="Y651" s="2" t="str">
        <f t="shared" si="323"/>
        <v>10</v>
      </c>
      <c r="Z651" s="2" t="str">
        <f t="shared" si="324"/>
        <v>October</v>
      </c>
      <c r="AF651" s="16" t="s">
        <v>24425</v>
      </c>
      <c r="AG651" s="1" t="str">
        <f t="shared" si="306"/>
        <v xml:space="preserve">Seed </v>
      </c>
      <c r="AH651" s="2" t="str">
        <f t="shared" si="30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I651" s="1" t="s">
        <v>8266</v>
      </c>
      <c r="AK651" s="1" t="s">
        <v>17105</v>
      </c>
      <c r="AL651" s="1" t="str">
        <f t="shared" si="317"/>
        <v>Unscented</v>
      </c>
      <c r="AM651" s="1" t="b">
        <v>0</v>
      </c>
      <c r="AN651" s="1" t="b">
        <v>0</v>
      </c>
      <c r="AO651" s="1" t="b">
        <v>0</v>
      </c>
      <c r="AP651" s="5" t="s">
        <v>28</v>
      </c>
      <c r="AQ651" s="5" t="str">
        <f t="shared" si="308"/>
        <v>Light, Medium, Heavy</v>
      </c>
      <c r="AR651" s="1" t="s">
        <v>30</v>
      </c>
      <c r="AS651" s="1" t="str">
        <f t="shared" si="318"/>
        <v>None</v>
      </c>
      <c r="AT651" s="1" t="str">
        <f t="shared" si="309"/>
        <v>Full</v>
      </c>
      <c r="AU651" s="1" t="s">
        <v>29</v>
      </c>
      <c r="AV651" s="1" t="str">
        <f t="shared" si="310"/>
        <v>Moist</v>
      </c>
      <c r="AW651" s="1" t="s">
        <v>12</v>
      </c>
      <c r="AX651" s="1" t="str">
        <f t="shared" si="311"/>
        <v>Acid, Neutral, Alkaline</v>
      </c>
      <c r="AY651" s="1" t="b">
        <v>0</v>
      </c>
      <c r="AZ651" s="1" t="b">
        <v>0</v>
      </c>
      <c r="BA651" s="1" t="b">
        <v>0</v>
      </c>
      <c r="BC651" t="str">
        <f t="shared" si="312"/>
        <v>FALSE</v>
      </c>
      <c r="BE651" t="str">
        <f t="shared" si="313"/>
        <v>FALSE</v>
      </c>
      <c r="BF651" s="1" t="b">
        <v>0</v>
      </c>
      <c r="BG651" s="1" t="b">
        <v>0</v>
      </c>
      <c r="BH651" s="1" t="b">
        <v>0</v>
      </c>
      <c r="BJ651" s="1" t="str">
        <f t="shared" si="314"/>
        <v>FALSE</v>
      </c>
      <c r="BK651" s="1" t="s">
        <v>30</v>
      </c>
      <c r="BL651" t="str">
        <f t="shared" si="315"/>
        <v>FALSE</v>
      </c>
      <c r="BM651" s="1" t="b">
        <v>0</v>
      </c>
      <c r="BN651" s="1" t="b">
        <v>0</v>
      </c>
      <c r="BO651" s="1">
        <f t="shared" si="319"/>
        <v>8</v>
      </c>
      <c r="BP651" s="1" t="s">
        <v>31</v>
      </c>
      <c r="BQ651" s="1" cm="1">
        <f t="array" ref="BQ651">_xlfn.IFS(BP651="None Known",0, LEN(BP651)&gt;500, 5,LEN(BP651)&gt;400, 4, LEN(BP651)&gt;300, 3, LEN(BP651)&gt;200, 2, LEN(BP651)&gt;1, 1)</f>
        <v>0</v>
      </c>
      <c r="BR651" s="1" t="s">
        <v>8267</v>
      </c>
      <c r="BS651" s="1">
        <v>2</v>
      </c>
      <c r="BT651" s="1" t="s">
        <v>8268</v>
      </c>
      <c r="BU651" s="1">
        <v>2</v>
      </c>
      <c r="BV651" s="1" t="s">
        <v>34</v>
      </c>
      <c r="BW651" s="1" t="s">
        <v>8269</v>
      </c>
      <c r="BX651" s="1"/>
      <c r="BY651" t="str">
        <f>_xlfn.XLOOKUP($B651,Img_lookup!A:A,Img_lookup!B:B, "Not available")</f>
        <v>33eea28e-90de-495d-bde4-ae7fc485546f</v>
      </c>
      <c r="BZ651" t="str">
        <f>_xlfn.XLOOKUP($B651,Img_lookup!A:A,Img_lookup!C:C, "Not available")</f>
        <v>Dioscorea tokoro Makino ex Miyabe</v>
      </c>
      <c r="CA651" t="str">
        <f>_xlfn.XLOOKUP($B651,Img_lookup!A:A,Img_lookup!D:D, "Not available")</f>
        <v>Leopold A. Charette</v>
      </c>
      <c r="CB651" t="str">
        <f>_xlfn.XLOOKUP($B651,Img_lookup!A:A,Img_lookup!E:E, "https://imgur.com/aT5wafe")</f>
        <v>https://api.openverse.engineering/v1/images/33eea28e-90de-495d-bde4-ae7fc485546f/thumb/</v>
      </c>
    </row>
    <row r="652" spans="1:80" ht="409.6" x14ac:dyDescent="0.15">
      <c r="A652" s="1" t="s">
        <v>220</v>
      </c>
      <c r="B652" s="1" t="s">
        <v>9920</v>
      </c>
      <c r="C652" s="1" t="s">
        <v>9921</v>
      </c>
      <c r="E652" s="1" t="s">
        <v>9922</v>
      </c>
      <c r="F652" s="1" t="s">
        <v>156</v>
      </c>
      <c r="G652" s="1" t="s">
        <v>156</v>
      </c>
      <c r="H652" s="11" t="str">
        <f t="shared" si="321"/>
        <v>Perennial</v>
      </c>
      <c r="J652" s="1">
        <v>3</v>
      </c>
      <c r="L652" t="str" cm="1">
        <f t="array" ref="L652">_xlfn.IFS(J652+K652="", "Unknown", J652+K652&gt;3, "Large", J652+K652&gt;0.5, "Medium", J652+K652&gt;0, "Small")</f>
        <v>Medium</v>
      </c>
      <c r="M652" s="1">
        <v>6</v>
      </c>
      <c r="N652" cm="1">
        <f t="array" ref="N652">IF($M652="",INDEX($M$2:$M$2176,MATCH(1,INDEX(($A$2:$A$2176=$A652)*($M$2:$M$2176&lt;&gt;""),0),0)),$M652)</f>
        <v>6</v>
      </c>
      <c r="O652" s="2" t="str">
        <f t="shared" si="316"/>
        <v>Seasonal outdoors</v>
      </c>
      <c r="P652" s="1" t="s">
        <v>9923</v>
      </c>
      <c r="R652" t="str">
        <f t="shared" si="320"/>
        <v>Medium</v>
      </c>
      <c r="T652" s="1"/>
      <c r="U652" s="1"/>
      <c r="V652" s="1" t="s">
        <v>109</v>
      </c>
      <c r="W652" s="6" t="str">
        <f t="shared" si="302"/>
        <v>9</v>
      </c>
      <c r="X652" t="str">
        <f t="shared" si="322"/>
        <v>September</v>
      </c>
      <c r="Y652" s="2" t="str">
        <f t="shared" si="323"/>
        <v>10</v>
      </c>
      <c r="Z652" s="2" t="str">
        <f t="shared" si="324"/>
        <v>October</v>
      </c>
      <c r="AF652" s="16" t="s">
        <v>24425</v>
      </c>
      <c r="AG652" s="1" t="str">
        <f t="shared" si="306"/>
        <v xml:space="preserve">Seed </v>
      </c>
      <c r="AH652" s="2" t="str">
        <f t="shared" si="307"/>
        <v>Sow March to April in a sunny position in a warm greenhouse and only just cover. It germinates in 1 - 3 weeks at 20�c[175]. Prick out the seedlings as soon as they are large enough to handle and grow on in a greenhouse for their first year. Plant out in late spring as the plant comes into new growth.
Basal stem cuttings in the summer[37]. 
Division in the dormant season, never when in growth[1]. The plant will often produce a number of shoots, the top 5 - 10 cm of the root below each shoot can be potted up to form a new plant whilst the lower part of the root can possibly be eaten[K].
Tubercles (baby tubers) are formed in the leaf axils. These are harvested in late summer and early autumn when about the size of a pea and coming away easily from the plant. They should be potted up immediately in individual pots in a greenhouse or cold frame. Plant out in early summer when in active growth[K].</v>
      </c>
      <c r="AI652" s="1" t="s">
        <v>9924</v>
      </c>
      <c r="AK652" s="1" t="s">
        <v>17105</v>
      </c>
      <c r="AL652" s="1" t="str">
        <f t="shared" si="317"/>
        <v>Unscented</v>
      </c>
      <c r="AM652" s="1" t="b">
        <v>0</v>
      </c>
      <c r="AN652" s="1" t="b">
        <v>0</v>
      </c>
      <c r="AO652" s="1" t="b">
        <v>0</v>
      </c>
      <c r="AP652" s="5" t="s">
        <v>28</v>
      </c>
      <c r="AQ652" s="5" t="str">
        <f t="shared" si="308"/>
        <v>Light, Medium, Heavy</v>
      </c>
      <c r="AR652" s="1" t="s">
        <v>30</v>
      </c>
      <c r="AS652" s="1" t="str">
        <f t="shared" si="318"/>
        <v>None</v>
      </c>
      <c r="AT652" s="1" t="str">
        <f t="shared" si="309"/>
        <v>Full</v>
      </c>
      <c r="AU652" s="1" t="s">
        <v>29</v>
      </c>
      <c r="AV652" s="1" t="str">
        <f t="shared" si="310"/>
        <v>Moist</v>
      </c>
      <c r="AW652" s="1" t="s">
        <v>12</v>
      </c>
      <c r="AX652" s="1" t="str">
        <f t="shared" si="311"/>
        <v>Acid, Neutral, Alkaline</v>
      </c>
      <c r="AY652" s="1" t="b">
        <v>0</v>
      </c>
      <c r="AZ652" s="1" t="b">
        <v>0</v>
      </c>
      <c r="BA652" s="1" t="b">
        <v>0</v>
      </c>
      <c r="BC652" t="str">
        <f t="shared" si="312"/>
        <v>FALSE</v>
      </c>
      <c r="BE652" t="str">
        <f t="shared" si="313"/>
        <v>FALSE</v>
      </c>
      <c r="BF652" s="1" t="b">
        <v>0</v>
      </c>
      <c r="BG652" s="1" t="b">
        <v>0</v>
      </c>
      <c r="BH652" s="1" t="b">
        <v>0</v>
      </c>
      <c r="BJ652" s="1" t="str">
        <f t="shared" si="314"/>
        <v>FALSE</v>
      </c>
      <c r="BK652" s="1" t="s">
        <v>30</v>
      </c>
      <c r="BL652" t="str">
        <f t="shared" si="315"/>
        <v>FALSE</v>
      </c>
      <c r="BM652" s="1" t="b">
        <v>0</v>
      </c>
      <c r="BN652" s="1" t="b">
        <v>0</v>
      </c>
      <c r="BO652" s="1">
        <f t="shared" si="319"/>
        <v>10</v>
      </c>
      <c r="BP652" s="1" t="s">
        <v>31</v>
      </c>
      <c r="BQ652" s="1" cm="1">
        <f t="array" ref="BQ652">_xlfn.IFS(BP652="None Known",0, LEN(BP652)&gt;500, 5,LEN(BP652)&gt;400, 4, LEN(BP652)&gt;300, 3, LEN(BP652)&gt;200, 2, LEN(BP652)&gt;1, 1)</f>
        <v>0</v>
      </c>
      <c r="BR652" s="1" t="s">
        <v>9925</v>
      </c>
      <c r="BS652" s="1">
        <v>2</v>
      </c>
      <c r="BT652" s="1" t="s">
        <v>9926</v>
      </c>
      <c r="BU652" s="1">
        <v>4</v>
      </c>
      <c r="BV652" s="1" t="s">
        <v>9927</v>
      </c>
      <c r="BW652" s="1" t="s">
        <v>9928</v>
      </c>
      <c r="BX652" s="1"/>
      <c r="BY652" t="str">
        <f>_xlfn.XLOOKUP($B652,Img_lookup!A:A,Img_lookup!B:B, "Not available")</f>
        <v>812c45b6-4386-4ed8-85a6-3ebefc3bd1dd</v>
      </c>
      <c r="BZ652" t="str">
        <f>_xlfn.XLOOKUP($B652,Img_lookup!A:A,Img_lookup!C:C, "Not available")</f>
        <v>Dioscorea villosa, Wild Yam, pistillate inflorescences in bud 2, Howard County, MD, HeLoMetz_2017-05-26-19.52</v>
      </c>
      <c r="CA652" t="str">
        <f>_xlfn.XLOOKUP($B652,Img_lookup!A:A,Img_lookup!D:D, "Not available")</f>
        <v>Sam Droege</v>
      </c>
      <c r="CB652" t="str">
        <f>_xlfn.XLOOKUP($B652,Img_lookup!A:A,Img_lookup!E:E, "https://imgur.com/aT5wafe")</f>
        <v>https://api.openverse.engineering/v1/images/812c45b6-4386-4ed8-85a6-3ebefc3bd1dd/thumb/</v>
      </c>
    </row>
    <row r="653" spans="1:80" ht="409.6" x14ac:dyDescent="0.15">
      <c r="A653" s="1" t="s">
        <v>4185</v>
      </c>
      <c r="B653" s="1" t="s">
        <v>10837</v>
      </c>
      <c r="C653" s="1" t="s">
        <v>10838</v>
      </c>
      <c r="D653" s="1" t="s">
        <v>10839</v>
      </c>
      <c r="E653" s="1" t="s">
        <v>606</v>
      </c>
      <c r="F653" s="1" t="s">
        <v>62</v>
      </c>
      <c r="G653" s="1" t="s">
        <v>62</v>
      </c>
      <c r="H653" s="11" t="str">
        <f t="shared" si="321"/>
        <v>Perennial</v>
      </c>
      <c r="I653" s="1" t="s">
        <v>17107</v>
      </c>
      <c r="J653" s="1">
        <v>12</v>
      </c>
      <c r="K653" s="1">
        <v>7</v>
      </c>
      <c r="L653" t="str" cm="1">
        <f t="array" ref="L653">_xlfn.IFS(J653+K653="", "Unknown", J653+K653&gt;3, "Large", J653+K653&gt;0.5, "Medium", J653+K653&gt;0, "Small")</f>
        <v>Large</v>
      </c>
      <c r="M653" s="1">
        <v>8</v>
      </c>
      <c r="N653" cm="1">
        <f t="array" ref="N653">IF($M653="",INDEX($M$2:$M$2176,MATCH(1,INDEX(($A$2:$A$2176=$A653)*($M$2:$M$2176&lt;&gt;""),0),0)),$M653)</f>
        <v>8</v>
      </c>
      <c r="O653" s="2" t="str">
        <f t="shared" si="316"/>
        <v>Grown indoors</v>
      </c>
      <c r="P653" s="1" t="s">
        <v>10840</v>
      </c>
      <c r="R653" t="str">
        <f t="shared" si="320"/>
        <v>Medium</v>
      </c>
      <c r="T653" s="1"/>
      <c r="U653" s="1"/>
      <c r="V653" s="1" t="s">
        <v>51</v>
      </c>
      <c r="W653" s="6" t="str">
        <f t="shared" si="302"/>
        <v>7</v>
      </c>
      <c r="X653" t="str">
        <f t="shared" si="322"/>
        <v>July</v>
      </c>
      <c r="Y653" s="2" t="str">
        <f t="shared" si="323"/>
        <v>8</v>
      </c>
      <c r="Z653" s="2" t="str">
        <f t="shared" si="324"/>
        <v>August</v>
      </c>
      <c r="AA653" s="1">
        <v>11</v>
      </c>
      <c r="AB653" s="1">
        <f>IF(ISNUMBER(SEARCH("-",AA653)),TRIM(LEFT(AA653,FIND("-",AA653)-1)),AA653)</f>
        <v>11</v>
      </c>
      <c r="AC653" s="1" t="str">
        <f>IF(AB653=1, "January", IF(AB653=2, "February", IF(AB653=3, "March", IF(AB653=4, "April", IF(AB653=5, "May", IF(AB653=6, "June", IF(AB653=7, "July", IF(AB653=8, "August", IF(AB653=9, "September", IF(AB653=10, "October", IF(AB653=11, "November", IF(AB653=12, "December", "Other"))))))))))))</f>
        <v>November</v>
      </c>
      <c r="AD653" s="1"/>
      <c r="AE653" s="1"/>
      <c r="AF653" s="16" t="s">
        <v>24045</v>
      </c>
      <c r="AG653" s="1" t="str">
        <f t="shared" si="306"/>
        <v xml:space="preserve">Seed </v>
      </c>
      <c r="AH653" s="2" t="str">
        <f t="shared" si="307"/>
        <v>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v>
      </c>
      <c r="AI653" s="1" t="s">
        <v>10841</v>
      </c>
      <c r="AK653" s="1" t="s">
        <v>17105</v>
      </c>
      <c r="AL653" s="1" t="str">
        <f t="shared" si="317"/>
        <v>Unscented</v>
      </c>
      <c r="AM653" s="1" t="b">
        <v>0</v>
      </c>
      <c r="AN653" s="1" t="b">
        <v>1</v>
      </c>
      <c r="AO653" s="1" t="b">
        <v>0</v>
      </c>
      <c r="AP653" s="5" t="s">
        <v>28</v>
      </c>
      <c r="AQ653" s="5" t="str">
        <f t="shared" si="308"/>
        <v>Light, Medium, Heavy</v>
      </c>
      <c r="AR653" s="1" t="s">
        <v>10</v>
      </c>
      <c r="AS653" s="1" t="str">
        <f t="shared" si="318"/>
        <v>None, Partial</v>
      </c>
      <c r="AT653" s="1" t="str">
        <f t="shared" si="309"/>
        <v>Partial, Full</v>
      </c>
      <c r="AU653" s="1" t="s">
        <v>29</v>
      </c>
      <c r="AV653" s="1" t="str">
        <f t="shared" si="310"/>
        <v>Moist</v>
      </c>
      <c r="AW653" s="1" t="s">
        <v>12</v>
      </c>
      <c r="AX653" s="1" t="str">
        <f t="shared" si="311"/>
        <v>Acid, Neutral, Alkaline</v>
      </c>
      <c r="AY653" s="1" t="b">
        <v>0</v>
      </c>
      <c r="AZ653" s="1" t="b">
        <v>0</v>
      </c>
      <c r="BA653" s="1" t="b">
        <v>0</v>
      </c>
      <c r="BC653" t="str">
        <f t="shared" si="312"/>
        <v>FALSE</v>
      </c>
      <c r="BE653" t="str">
        <f t="shared" si="313"/>
        <v>FALSE</v>
      </c>
      <c r="BF653" s="1" t="b">
        <v>0</v>
      </c>
      <c r="BG653" s="1" t="b">
        <v>0</v>
      </c>
      <c r="BH653" s="1" t="b">
        <v>0</v>
      </c>
      <c r="BI653" s="1" t="s">
        <v>77</v>
      </c>
      <c r="BJ653" s="1" t="str">
        <f t="shared" si="314"/>
        <v>TRUE</v>
      </c>
      <c r="BK653" s="1" t="s">
        <v>30</v>
      </c>
      <c r="BL653" t="str">
        <f t="shared" si="315"/>
        <v>FALSE</v>
      </c>
      <c r="BM653" s="1" t="b">
        <v>0</v>
      </c>
      <c r="BN653" s="1" t="b">
        <v>0</v>
      </c>
      <c r="BO653" s="1">
        <f t="shared" si="319"/>
        <v>13</v>
      </c>
      <c r="BP653" s="1" t="s">
        <v>10842</v>
      </c>
      <c r="BQ653" s="1" cm="1">
        <f t="array" ref="BQ653">_xlfn.IFS(BP653="None Known",0, LEN(BP653)&gt;500, 5,LEN(BP653)&gt;400, 4, LEN(BP653)&gt;300, 3, LEN(BP653)&gt;200, 2, LEN(BP653)&gt;1, 1)</f>
        <v>1</v>
      </c>
      <c r="BR653" s="1" t="s">
        <v>10843</v>
      </c>
      <c r="BS653" s="1">
        <v>3</v>
      </c>
      <c r="BT653" s="1" t="s">
        <v>10844</v>
      </c>
      <c r="BU653" s="1">
        <v>3</v>
      </c>
      <c r="BV653" s="1" t="s">
        <v>10845</v>
      </c>
      <c r="BW653" s="1" t="s">
        <v>31</v>
      </c>
      <c r="BX653" s="1"/>
      <c r="BY653" t="str">
        <f>_xlfn.XLOOKUP($B653,Img_lookup!A:A,Img_lookup!B:B, "Not available")</f>
        <v>ee688d9d-aef2-4a66-a98d-29e8e93e560d</v>
      </c>
      <c r="BZ653" t="str">
        <f>_xlfn.XLOOKUP($B653,Img_lookup!A:A,Img_lookup!C:C, "Not available")</f>
        <v>Persimmon, Japanese persimmon. Diospyros kaki var. costata. L‚Äô Illustration horticole, vol. 18 (1871) [P. Stroobant]</v>
      </c>
      <c r="CA653" t="str">
        <f>_xlfn.XLOOKUP($B653,Img_lookup!A:A,Img_lookup!D:D, "Not available")</f>
        <v>Swallowtail Garden Seeds</v>
      </c>
      <c r="CB653" t="str">
        <f>_xlfn.XLOOKUP($B653,Img_lookup!A:A,Img_lookup!E:E, "https://imgur.com/aT5wafe")</f>
        <v>https://api.openverse.engineering/v1/images/ee688d9d-aef2-4a66-a98d-29e8e93e560d/thumb/</v>
      </c>
    </row>
    <row r="654" spans="1:80" ht="409.6" x14ac:dyDescent="0.15">
      <c r="A654" s="1" t="s">
        <v>4185</v>
      </c>
      <c r="B654" s="1" t="s">
        <v>15464</v>
      </c>
      <c r="C654" s="1" t="s">
        <v>15465</v>
      </c>
      <c r="D654" s="1" t="s">
        <v>15466</v>
      </c>
      <c r="E654" s="1" t="s">
        <v>15467</v>
      </c>
      <c r="F654" s="1" t="s">
        <v>62</v>
      </c>
      <c r="G654" s="1" t="s">
        <v>62</v>
      </c>
      <c r="H654" s="11" t="str">
        <f t="shared" si="321"/>
        <v>Perennial</v>
      </c>
      <c r="J654" s="1">
        <v>12</v>
      </c>
      <c r="L654" t="str" cm="1">
        <f t="array" ref="L654">_xlfn.IFS(J654+K654="", "Unknown", J654+K654&gt;3, "Large", J654+K654&gt;0.5, "Medium", J654+K654&gt;0, "Small")</f>
        <v>Large</v>
      </c>
      <c r="N654" cm="1">
        <f t="array" ref="N654">IF($M654="",INDEX($M$2:$M$2176,MATCH(1,INDEX(($A$2:$A$2176=$A654)*($M$2:$M$2176&lt;&gt;""),0),0)),$M654)</f>
        <v>8</v>
      </c>
      <c r="O654" s="2" t="str">
        <f t="shared" si="316"/>
        <v>Grown indoors</v>
      </c>
      <c r="P654" s="1" t="s">
        <v>15468</v>
      </c>
      <c r="R654" t="str">
        <f t="shared" si="320"/>
        <v>Medium</v>
      </c>
      <c r="W654"/>
      <c r="AF654" s="16" t="s">
        <v>24045</v>
      </c>
      <c r="AG654" s="1" t="str">
        <f t="shared" si="306"/>
        <v xml:space="preserve">Seed </v>
      </c>
      <c r="AH654" s="2" t="str">
        <f t="shared" si="307"/>
        <v>Best sown in a cold frame as soon as it is ripe[113, 200]. Stored seed requires a period of cold-stratification and should be sown as early in the year as possible[78]. It usually germinates in 1 - 6 months at 15�c[175]. Pot up the young seedlings as soon as they are large enough to handle into fairly deep pots and plant them out into their permanent positions in early summer. Give them some protection from winter cold for their first year or two outdoors.
Cuttings of half-ripe wood, July/August in a frame[200].
Layering in spring[200].</v>
      </c>
      <c r="AI654" s="1">
        <v>257201</v>
      </c>
      <c r="AK654" s="1" t="s">
        <v>17104</v>
      </c>
      <c r="AL654" s="1" t="str">
        <f t="shared" si="317"/>
        <v>Unscented</v>
      </c>
      <c r="AM654" s="1" t="b">
        <v>0</v>
      </c>
      <c r="AN654" s="1" t="b">
        <v>0</v>
      </c>
      <c r="AO654" s="1" t="b">
        <v>0</v>
      </c>
      <c r="AP654" s="5" t="s">
        <v>28</v>
      </c>
      <c r="AQ654" s="5" t="str">
        <f t="shared" si="308"/>
        <v>Light, Medium, Heavy</v>
      </c>
      <c r="AR654" s="1" t="s">
        <v>10</v>
      </c>
      <c r="AS654" s="1" t="str">
        <f t="shared" si="318"/>
        <v>None, Partial</v>
      </c>
      <c r="AT654" s="1" t="str">
        <f t="shared" si="309"/>
        <v>Partial, Full</v>
      </c>
      <c r="AU654" s="1" t="s">
        <v>29</v>
      </c>
      <c r="AV654" s="1" t="str">
        <f t="shared" si="310"/>
        <v>Moist</v>
      </c>
      <c r="AW654" s="1" t="s">
        <v>12</v>
      </c>
      <c r="AX654" s="1" t="str">
        <f t="shared" si="311"/>
        <v>Acid, Neutral, Alkaline</v>
      </c>
      <c r="AY654" s="1" t="b">
        <v>0</v>
      </c>
      <c r="AZ654" s="1" t="b">
        <v>0</v>
      </c>
      <c r="BA654" s="1" t="b">
        <v>0</v>
      </c>
      <c r="BC654" t="str">
        <f t="shared" si="312"/>
        <v>FALSE</v>
      </c>
      <c r="BE654" t="str">
        <f t="shared" si="313"/>
        <v>FALSE</v>
      </c>
      <c r="BF654" s="1" t="b">
        <v>0</v>
      </c>
      <c r="BG654" s="1" t="b">
        <v>0</v>
      </c>
      <c r="BH654" s="1" t="b">
        <v>0</v>
      </c>
      <c r="BJ654" s="1" t="str">
        <f t="shared" si="314"/>
        <v>FALSE</v>
      </c>
      <c r="BL654" t="str">
        <f t="shared" si="315"/>
        <v>FALSE</v>
      </c>
      <c r="BM654" s="1" t="b">
        <v>0</v>
      </c>
      <c r="BN654" s="1" t="b">
        <v>0</v>
      </c>
      <c r="BO654" s="1">
        <f t="shared" si="319"/>
        <v>7</v>
      </c>
      <c r="BP654" s="1" t="s">
        <v>15469</v>
      </c>
      <c r="BQ654" s="1" cm="1">
        <f t="array" ref="BQ654">_xlfn.IFS(BP654="None Known",0, LEN(BP654)&gt;500, 5,LEN(BP654)&gt;400, 4, LEN(BP654)&gt;300, 3, LEN(BP654)&gt;200, 2, LEN(BP654)&gt;1, 1)</f>
        <v>1</v>
      </c>
      <c r="BR654" s="1" t="s">
        <v>15470</v>
      </c>
      <c r="BS654" s="1">
        <v>2</v>
      </c>
      <c r="BT654" s="1" t="s">
        <v>31</v>
      </c>
      <c r="BU654" s="1">
        <v>0</v>
      </c>
      <c r="BV654" s="1" t="s">
        <v>80</v>
      </c>
      <c r="BW654" s="1" t="s">
        <v>31</v>
      </c>
      <c r="BX654" s="1"/>
      <c r="BY654" t="str">
        <f>_xlfn.XLOOKUP($B654,Img_lookup!A:A,Img_lookup!B:B, "Not available")</f>
        <v>Not available</v>
      </c>
      <c r="BZ654" t="str">
        <f>_xlfn.XLOOKUP($B654,Img_lookup!A:A,Img_lookup!C:C, "Not available")</f>
        <v>Not available</v>
      </c>
      <c r="CA654" t="str">
        <f>_xlfn.XLOOKUP($B654,Img_lookup!A:A,Img_lookup!D:D, "Not available")</f>
        <v>Not available</v>
      </c>
      <c r="CB654" t="str">
        <f>_xlfn.XLOOKUP($B654,Img_lookup!A:A,Img_lookup!E:E, "https://imgur.com/aT5wafe")</f>
        <v>https://imgur.com/aT5wafe</v>
      </c>
    </row>
    <row r="655" spans="1:80" ht="409.6" x14ac:dyDescent="0.15">
      <c r="A655" s="1" t="s">
        <v>4185</v>
      </c>
      <c r="B655" s="1" t="s">
        <v>4186</v>
      </c>
      <c r="C655" s="1" t="s">
        <v>4187</v>
      </c>
      <c r="E655" s="1" t="s">
        <v>4188</v>
      </c>
      <c r="F655" s="1" t="s">
        <v>62</v>
      </c>
      <c r="G655" s="1" t="s">
        <v>62</v>
      </c>
      <c r="H655" s="11" t="str">
        <f t="shared" si="321"/>
        <v>Perennial</v>
      </c>
      <c r="I655" s="1" t="s">
        <v>17107</v>
      </c>
      <c r="J655" s="1">
        <v>20</v>
      </c>
      <c r="L655" t="str" cm="1">
        <f t="array" ref="L655">_xlfn.IFS(J655+K655="", "Unknown", J655+K655&gt;3, "Large", J655+K655&gt;0.5, "Medium", J655+K655&gt;0, "Small")</f>
        <v>Large</v>
      </c>
      <c r="M655" s="1">
        <v>4</v>
      </c>
      <c r="N655" cm="1">
        <f t="array" ref="N655">IF($M655="",INDEX($M$2:$M$2176,MATCH(1,INDEX(($A$2:$A$2176=$A655)*($M$2:$M$2176&lt;&gt;""),0),0)),$M655)</f>
        <v>4</v>
      </c>
      <c r="O655" s="2" t="str">
        <f t="shared" si="316"/>
        <v>Hardy to cold</v>
      </c>
      <c r="P655" s="1" t="s">
        <v>4189</v>
      </c>
      <c r="Q655" s="1" t="s">
        <v>17110</v>
      </c>
      <c r="R655" t="str">
        <f t="shared" si="320"/>
        <v>Medium</v>
      </c>
      <c r="T655" s="1"/>
      <c r="U655" s="1"/>
      <c r="V655" s="1">
        <v>6</v>
      </c>
      <c r="W655" s="6">
        <f>IF(ISNUMBER(SEARCH("-",V655)),TRIM(LEFT(V655,FIND("-",V655)-1)),V655)</f>
        <v>6</v>
      </c>
      <c r="X655" t="str">
        <f>IF(W655=1, "January", IF(W655=2, "February", IF(W655=3, "March", IF(W655=4, "April", IF(W655=5, "May", IF(W655=6, "June", IF(W655=7, "July", IF(W655=8, "August", IF(W655=9, "September", IF(W655=10, "October", IF(W655=11, "November", IF(W655=12, "December", "Other"))))))))))))</f>
        <v>June</v>
      </c>
      <c r="Y655" s="1"/>
      <c r="Z655" s="1"/>
      <c r="AA655" s="1" t="s">
        <v>907</v>
      </c>
      <c r="AB655" s="1" t="str">
        <f>IF(ISNUMBER(SEARCH("-",AA655)),TRIM(LEFT(AA655,FIND("-",AA655)-1)),AA655)</f>
        <v>10</v>
      </c>
      <c r="AC655" s="1" t="str">
        <f>IF(AB655="1", "January", IF(AB655="2", "February", IF(AB655="3", "March", IF(AB655="4", "April", IF(AB655="5", "May", IF(AB655="6", "June", IF(AB655="7", "July", IF(AB655="8", "August", IF(AB655="9", "September", IF(AB655="10", "October", IF(AB655="11", "November", IF(AB655="12", "December", "Other"))))))))))))</f>
        <v>October</v>
      </c>
      <c r="AD655" s="1" t="str">
        <f>IF(ISNUMBER(SEARCH("-",AA655)),TRIM(RIGHT(AA655,LEN(AA655)-SEARCH("-",AA655))),AA655)</f>
        <v>11</v>
      </c>
      <c r="AE655" s="1" t="str">
        <f>IF(AD655="1", "January", IF(AD655="2", "February", IF(AD655="3", "March", IF(AD655="4", "April", IF(AD655="5", "May", IF(AD655="6", "June", IF(AD655="7", "July", IF(AD655="8", "August", IF(AD655="9", "September", IF(AD655="10", "October", IF(AD655="11", "November", IF(AD655="12", "December", "Other"))))))))))))</f>
        <v>November</v>
      </c>
      <c r="AF655" s="16" t="s">
        <v>24046</v>
      </c>
      <c r="AG655" s="1" t="str">
        <f t="shared" si="306"/>
        <v xml:space="preserve">Seed </v>
      </c>
      <c r="AH655" s="2" t="str">
        <f t="shared" si="307"/>
        <v>Best sown in a cold frame as soon as it is ripe[113, 200]. Stored seed requires cold-stratification and should be sown as early in the year as possible[78]. It usually germinates in 1 - 6 months at 15�c[175]. Pot up the young seedlings as soon as they are large enough to handle into fairly deep pots and plant them out in early summer. Give the plants some protection from winter cold for their first winter or two outdoors.
Cuttings of half-ripe wood, July/August in a frame[200].
Layering in spring[200].</v>
      </c>
      <c r="AI655" s="1" t="s">
        <v>4190</v>
      </c>
      <c r="AJ655" s="1" t="s">
        <v>23824</v>
      </c>
      <c r="AK655" s="1" t="s">
        <v>17105</v>
      </c>
      <c r="AL655" s="1" t="str">
        <f t="shared" si="317"/>
        <v>Unscented</v>
      </c>
      <c r="AM655" s="1" t="b">
        <v>0</v>
      </c>
      <c r="AN655" s="1" t="b">
        <v>1</v>
      </c>
      <c r="AO655" s="1" t="b">
        <v>0</v>
      </c>
      <c r="AP655" s="5" t="s">
        <v>28</v>
      </c>
      <c r="AQ655" s="5" t="str">
        <f t="shared" si="308"/>
        <v>Light, Medium, Heavy</v>
      </c>
      <c r="AR655" s="1" t="s">
        <v>10</v>
      </c>
      <c r="AS655" s="1" t="str">
        <f t="shared" si="318"/>
        <v>None, Partial</v>
      </c>
      <c r="AT655" s="1" t="str">
        <f t="shared" si="309"/>
        <v>Partial, Full</v>
      </c>
      <c r="AU655" s="1" t="s">
        <v>29</v>
      </c>
      <c r="AV655" s="1" t="str">
        <f t="shared" si="310"/>
        <v>Moist</v>
      </c>
      <c r="AW655" s="1" t="s">
        <v>12</v>
      </c>
      <c r="AX655" s="1" t="str">
        <f t="shared" si="311"/>
        <v>Acid, Neutral, Alkaline</v>
      </c>
      <c r="AY655" s="1" t="b">
        <v>0</v>
      </c>
      <c r="AZ655" s="1" t="b">
        <v>0</v>
      </c>
      <c r="BA655" s="1" t="b">
        <v>0</v>
      </c>
      <c r="BC655" t="str">
        <f t="shared" si="312"/>
        <v>FALSE</v>
      </c>
      <c r="BE655" t="str">
        <f t="shared" si="313"/>
        <v>FALSE</v>
      </c>
      <c r="BF655" s="1" t="b">
        <v>0</v>
      </c>
      <c r="BG655" s="1" t="b">
        <v>0</v>
      </c>
      <c r="BH655" s="1" t="b">
        <v>0</v>
      </c>
      <c r="BI655" s="1" t="s">
        <v>77</v>
      </c>
      <c r="BJ655" s="1" t="str">
        <f t="shared" si="314"/>
        <v>TRUE</v>
      </c>
      <c r="BK655" s="1" t="s">
        <v>30</v>
      </c>
      <c r="BL655" t="str">
        <f t="shared" si="315"/>
        <v>FALSE</v>
      </c>
      <c r="BM655" s="1" t="b">
        <v>0</v>
      </c>
      <c r="BN655" s="1" t="b">
        <v>0</v>
      </c>
      <c r="BO655" s="1">
        <f t="shared" si="319"/>
        <v>18</v>
      </c>
      <c r="BP655" s="1" t="s">
        <v>4191</v>
      </c>
      <c r="BQ655" s="1" cm="1">
        <f t="array" ref="BQ655">_xlfn.IFS(BP655="None Known",0, LEN(BP655)&gt;500, 5,LEN(BP655)&gt;400, 4, LEN(BP655)&gt;300, 3, LEN(BP655)&gt;200, 2, LEN(BP655)&gt;1, 1)</f>
        <v>2</v>
      </c>
      <c r="BR655" s="1" t="s">
        <v>4192</v>
      </c>
      <c r="BS655" s="1">
        <v>5</v>
      </c>
      <c r="BT655" s="1" t="s">
        <v>4193</v>
      </c>
      <c r="BU655" s="1">
        <v>1</v>
      </c>
      <c r="BV655" s="1" t="s">
        <v>4194</v>
      </c>
      <c r="BW655" s="1" t="s">
        <v>31</v>
      </c>
      <c r="BX655" s="1"/>
      <c r="BY655" t="str">
        <f>_xlfn.XLOOKUP($B655,Img_lookup!A:A,Img_lookup!B:B, "Not available")</f>
        <v>54670514-b870-4842-b50b-de84ecf4eabf</v>
      </c>
      <c r="BZ655" t="str">
        <f>_xlfn.XLOOKUP($B655,Img_lookup!A:A,Img_lookup!C:C, "Not available")</f>
        <v>Diospyros virginiana, Persimmon staminate flower, Howard County, MD, Helen Lowe Metmzn_2017-06-16-15.37</v>
      </c>
      <c r="CA655" t="str">
        <f>_xlfn.XLOOKUP($B655,Img_lookup!A:A,Img_lookup!D:D, "Not available")</f>
        <v>Sam Droege</v>
      </c>
      <c r="CB655" t="str">
        <f>_xlfn.XLOOKUP($B655,Img_lookup!A:A,Img_lookup!E:E, "https://imgur.com/aT5wafe")</f>
        <v>https://api.openverse.engineering/v1/images/54670514-b870-4842-b50b-de84ecf4eabf/thumb/</v>
      </c>
    </row>
    <row r="656" spans="1:80" ht="13" x14ac:dyDescent="0.15">
      <c r="A656" s="1" t="s">
        <v>128</v>
      </c>
      <c r="B656" s="1" t="s">
        <v>5157</v>
      </c>
      <c r="C656" s="1" t="s">
        <v>5158</v>
      </c>
      <c r="D656" s="1" t="s">
        <v>5159</v>
      </c>
      <c r="E656" s="1" t="s">
        <v>5160</v>
      </c>
      <c r="F656" s="1" t="s">
        <v>85</v>
      </c>
      <c r="G656" s="1" t="s">
        <v>85</v>
      </c>
      <c r="H656" s="11" t="str">
        <f t="shared" si="321"/>
        <v>Annual</v>
      </c>
      <c r="J656" s="1">
        <v>0.5</v>
      </c>
      <c r="L656" t="str" cm="1">
        <f t="array" ref="L656">_xlfn.IFS(J656+K656="", "Unknown", J656+K656&gt;3, "Large", J656+K656&gt;0.5, "Medium", J656+K656&gt;0, "Small")</f>
        <v>Small</v>
      </c>
      <c r="N656" cm="1">
        <f t="array" ref="N656">IF($M656="",INDEX($M$2:$M$2176,MATCH(1,INDEX(($A$2:$A$2176=$A656)*($M$2:$M$2176&lt;&gt;""),0),0)),$M656)</f>
        <v>5</v>
      </c>
      <c r="O656" s="2" t="str">
        <f t="shared" si="316"/>
        <v>Seasonal outdoors</v>
      </c>
      <c r="P656" s="1" t="s">
        <v>5161</v>
      </c>
      <c r="R656" t="str">
        <f t="shared" si="320"/>
        <v>Medium</v>
      </c>
      <c r="T656" s="1"/>
      <c r="U656" s="1"/>
      <c r="V656" s="1" t="s">
        <v>470</v>
      </c>
      <c r="W656" s="6" t="str">
        <f>IF(ISNUMBER(SEARCH("-",V656)),TRIM(LEFT(V656,FIND("-",V656)-1)),V656)</f>
        <v>5</v>
      </c>
      <c r="X656" t="str">
        <f>IF(W656="1", "January", IF(W656="2", "February", IF(W656="3", "March", IF(W656="4", "April", IF(W656="5", "May", IF(W656="6", "June", IF(W656="7", "July", IF(W656="8", "August", IF(W656="9", "September", IF(W656="10", "October", IF(W656="11", "November", IF(W656="12", "December", "Other"))))))))))))</f>
        <v>May</v>
      </c>
      <c r="Y656" s="2" t="str">
        <f>IF(ISNUMBER(SEARCH("-",V656)),TRIM(RIGHT(V656,LEN(V656)-SEARCH("-",V656))),V656)</f>
        <v>9</v>
      </c>
      <c r="Z656" s="2" t="str">
        <f>IF(Y656="1", "January", IF(Y656="2", "February", IF(Y656="3", "March", IF(Y656="4", "April", IF(Y656="5", "May", IF(Y656="6", "June", IF(Y656="7", "July", IF(Y656="8", "August", IF(Y656="9", "September", IF(Y656="10", "October", IF(Y656="11", "November", IF(Y656="12", "December", "Other"))))))))))))</f>
        <v>September</v>
      </c>
      <c r="AA656" s="1" t="s">
        <v>75</v>
      </c>
      <c r="AB656" s="1" t="str">
        <f>IF(ISNUMBER(SEARCH("-",AA656)),TRIM(LEFT(AA656,FIND("-",AA656)-1)),AA656)</f>
        <v>6</v>
      </c>
      <c r="AC656" s="1" t="str">
        <f>IF(AB656="1", "January", IF(AB656="2", "February", IF(AB656="3", "March", IF(AB656="4", "April", IF(AB656="5", "May", IF(AB656="6", "June", IF(AB656="7", "July", IF(AB656="8", "August", IF(AB656="9", "September", IF(AB656="10", "October", IF(AB656="11", "November", IF(AB656="12", "December", "Other"))))))))))))</f>
        <v>June</v>
      </c>
      <c r="AD656" s="1" t="str">
        <f>IF(ISNUMBER(SEARCH("-",AA656)),TRIM(RIGHT(AA656,LEN(AA656)-SEARCH("-",AA656))),AA656)</f>
        <v>10</v>
      </c>
      <c r="AE656" s="1" t="str">
        <f>IF(AD656="1", "January", IF(AD656="2", "February", IF(AD656="3", "March", IF(AD656="4", "April", IF(AD656="5", "May", IF(AD656="6", "June", IF(AD656="7", "July", IF(AD656="8", "August", IF(AD656="9", "September", IF(AD656="10", "October", IF(AD656="11", "November", IF(AD656="12", "December", "Other"))))))))))))</f>
        <v>October</v>
      </c>
      <c r="AF656" s="1" t="s">
        <v>24047</v>
      </c>
      <c r="AG656" s="1" t="str">
        <f t="shared" si="306"/>
        <v xml:space="preserve">Seed </v>
      </c>
      <c r="AH656" s="2" t="str">
        <f t="shared" si="307"/>
        <v>Best sown in situ as soon as it is ripe, though it can also be sown in situ in the spring. The seed usually germinates in the autumn.</v>
      </c>
      <c r="AI656" s="1" t="s">
        <v>5162</v>
      </c>
      <c r="AJ656" s="1" t="s">
        <v>53</v>
      </c>
      <c r="AK656" s="1" t="s">
        <v>17104</v>
      </c>
      <c r="AL656" s="1" t="str">
        <f t="shared" si="317"/>
        <v>Unscented</v>
      </c>
      <c r="AM656" s="1" t="b">
        <v>0</v>
      </c>
      <c r="AN656" s="1" t="b">
        <v>0</v>
      </c>
      <c r="AO656" s="1" t="b">
        <v>0</v>
      </c>
      <c r="AP656" s="5" t="s">
        <v>28</v>
      </c>
      <c r="AQ656" s="5" t="str">
        <f t="shared" si="308"/>
        <v>Light, Medium, Heavy</v>
      </c>
      <c r="AR656" s="1" t="s">
        <v>10</v>
      </c>
      <c r="AS656" s="1" t="str">
        <f t="shared" si="318"/>
        <v>None, Partial</v>
      </c>
      <c r="AT656" s="1" t="str">
        <f t="shared" si="309"/>
        <v>Partial, Full</v>
      </c>
      <c r="AU656" s="1" t="s">
        <v>29</v>
      </c>
      <c r="AV656" s="1" t="str">
        <f t="shared" si="310"/>
        <v>Moist</v>
      </c>
      <c r="AW656" s="1" t="s">
        <v>12</v>
      </c>
      <c r="AX656" s="1" t="str">
        <f t="shared" si="311"/>
        <v>Acid, Neutral, Alkaline</v>
      </c>
      <c r="AY656" s="1" t="b">
        <v>0</v>
      </c>
      <c r="AZ656" s="1" t="b">
        <v>0</v>
      </c>
      <c r="BA656" s="1" t="b">
        <v>0</v>
      </c>
      <c r="BC656" t="str">
        <f t="shared" si="312"/>
        <v>FALSE</v>
      </c>
      <c r="BE656" t="str">
        <f t="shared" si="313"/>
        <v>FALSE</v>
      </c>
      <c r="BF656" s="1" t="b">
        <v>0</v>
      </c>
      <c r="BG656" s="1" t="b">
        <v>0</v>
      </c>
      <c r="BH656" s="1" t="b">
        <v>0</v>
      </c>
      <c r="BJ656" s="1" t="str">
        <f t="shared" si="314"/>
        <v>FALSE</v>
      </c>
      <c r="BL656" t="str">
        <f t="shared" si="315"/>
        <v>FALSE</v>
      </c>
      <c r="BM656" s="1" t="b">
        <v>0</v>
      </c>
      <c r="BN656" s="1" t="b">
        <v>0</v>
      </c>
      <c r="BO656" s="1">
        <f t="shared" si="319"/>
        <v>6</v>
      </c>
      <c r="BP656" s="1" t="s">
        <v>31</v>
      </c>
      <c r="BQ656" s="1" cm="1">
        <f t="array" ref="BQ656">_xlfn.IFS(BP656="None Known",0, LEN(BP656)&gt;500, 5,LEN(BP656)&gt;400, 4, LEN(BP656)&gt;300, 3, LEN(BP656)&gt;200, 2, LEN(BP656)&gt;1, 1)</f>
        <v>0</v>
      </c>
      <c r="BR656" s="1" t="s">
        <v>5163</v>
      </c>
      <c r="BS656" s="1">
        <v>2</v>
      </c>
      <c r="BT656" s="1" t="s">
        <v>31</v>
      </c>
      <c r="BU656" s="1">
        <v>0</v>
      </c>
      <c r="BV656" s="1" t="s">
        <v>218</v>
      </c>
      <c r="BW656" s="1" t="s">
        <v>31</v>
      </c>
      <c r="BX656" s="1"/>
      <c r="BY656" t="str">
        <f>_xlfn.XLOOKUP($B656,Img_lookup!A:A,Img_lookup!B:B, "Not available")</f>
        <v>86d2e867-a8d6-4f40-b615-fb588e368a0d</v>
      </c>
      <c r="BZ656" t="str">
        <f>_xlfn.XLOOKUP($B656,Img_lookup!A:A,Img_lookup!C:C, "Not available")</f>
        <v>Diplotaxis Erucoides - ◊ò◊ï◊®◊ô◊ô◊ù ◊û◊¶◊ï◊ô◊ô◊ù</v>
      </c>
      <c r="CA656" t="str">
        <f>_xlfn.XLOOKUP($B656,Img_lookup!A:A,Img_lookup!D:D, "Not available")</f>
        <v>Eran Finkle</v>
      </c>
      <c r="CB656" t="str">
        <f>_xlfn.XLOOKUP($B656,Img_lookup!A:A,Img_lookup!E:E, "https://imgur.com/aT5wafe")</f>
        <v>https://api.openverse.engineering/v1/images/86d2e867-a8d6-4f40-b615-fb588e368a0d/thumb/</v>
      </c>
    </row>
    <row r="657" spans="1:80" ht="13" x14ac:dyDescent="0.15">
      <c r="A657" s="1" t="s">
        <v>894</v>
      </c>
      <c r="B657" s="1" t="s">
        <v>895</v>
      </c>
      <c r="C657" s="1" t="s">
        <v>896</v>
      </c>
      <c r="E657" s="1" t="s">
        <v>606</v>
      </c>
      <c r="F657" s="1" t="s">
        <v>17125</v>
      </c>
      <c r="G657" s="1" t="s">
        <v>368</v>
      </c>
      <c r="H657" s="11" t="str">
        <f t="shared" si="321"/>
        <v>Biennial/Perennial</v>
      </c>
      <c r="J657" s="1">
        <v>0.75</v>
      </c>
      <c r="L657" t="str" cm="1">
        <f t="array" ref="L657">_xlfn.IFS(J657+K657="", "Unknown", J657+K657&gt;3, "Large", J657+K657&gt;0.5, "Medium", J657+K657&gt;0, "Small")</f>
        <v>Medium</v>
      </c>
      <c r="N657" cm="1">
        <f t="array" ref="N657">IF($M657="",INDEX($M$2:$M$2176,MATCH(1,INDEX(($A$2:$A$2176=$A657)*($M$2:$M$2176&lt;&gt;""),0),0)),$M657)</f>
        <v>6</v>
      </c>
      <c r="O657" s="2" t="str">
        <f t="shared" si="316"/>
        <v>Seasonal outdoors</v>
      </c>
      <c r="P657" s="1" t="s">
        <v>897</v>
      </c>
      <c r="R657" t="str">
        <f t="shared" si="320"/>
        <v>Medium</v>
      </c>
      <c r="T657" s="1"/>
      <c r="U657" s="1"/>
      <c r="V657" s="1" t="s">
        <v>427</v>
      </c>
      <c r="W657" s="6" t="str">
        <f>IF(ISNUMBER(SEARCH("-",V657)),TRIM(LEFT(V657,FIND("-",V657)-1)),V657)</f>
        <v>8</v>
      </c>
      <c r="X657" t="str">
        <f>IF(W657="1", "January", IF(W657="2", "February", IF(W657="3", "March", IF(W657="4", "April", IF(W657="5", "May", IF(W657="6", "June", IF(W657="7", "July", IF(W657="8", "August", IF(W657="9", "September", IF(W657="10", "October", IF(W657="11", "November", IF(W657="12", "December", "Other"))))))))))))</f>
        <v>August</v>
      </c>
      <c r="Y657" s="2" t="str">
        <f>IF(ISNUMBER(SEARCH("-",V657)),TRIM(RIGHT(V657,LEN(V657)-SEARCH("-",V657))),V657)</f>
        <v>9</v>
      </c>
      <c r="Z657" s="2" t="str">
        <f>IF(Y657="1", "January", IF(Y657="2", "February", IF(Y657="3", "March", IF(Y657="4", "April", IF(Y657="5", "May", IF(Y657="6", "June", IF(Y657="7", "July", IF(Y657="8", "August", IF(Y657="9", "September", IF(Y657="10", "October", IF(Y657="11", "November", IF(Y657="12", "December", "Other"))))))))))))</f>
        <v>September</v>
      </c>
      <c r="AF657" s="1" t="s">
        <v>23880</v>
      </c>
      <c r="AG657" s="1" t="str">
        <f t="shared" si="306"/>
        <v xml:space="preserve">Seed </v>
      </c>
      <c r="AH657" s="2" t="str">
        <f t="shared" si="307"/>
        <v>We have no details but suggest sowing it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v>
      </c>
      <c r="AI657" s="1" t="s">
        <v>898</v>
      </c>
      <c r="AK657" s="1" t="s">
        <v>17104</v>
      </c>
      <c r="AL657" s="1" t="str">
        <f t="shared" si="317"/>
        <v>Unscented</v>
      </c>
      <c r="AM657" s="1" t="b">
        <v>0</v>
      </c>
      <c r="AN657" s="1" t="b">
        <v>0</v>
      </c>
      <c r="AO657" s="1" t="b">
        <v>0</v>
      </c>
      <c r="AP657" s="5" t="s">
        <v>28</v>
      </c>
      <c r="AQ657" s="5" t="str">
        <f t="shared" si="308"/>
        <v>Light, Medium, Heavy</v>
      </c>
      <c r="AR657" s="1" t="s">
        <v>10</v>
      </c>
      <c r="AS657" s="1" t="str">
        <f t="shared" si="318"/>
        <v>None, Partial</v>
      </c>
      <c r="AT657" s="1" t="str">
        <f t="shared" si="309"/>
        <v>Partial, Full</v>
      </c>
      <c r="AU657" s="1" t="s">
        <v>29</v>
      </c>
      <c r="AV657" s="1" t="str">
        <f t="shared" si="310"/>
        <v>Moist</v>
      </c>
      <c r="AW657" s="1" t="s">
        <v>12</v>
      </c>
      <c r="AX657" s="1" t="str">
        <f t="shared" si="311"/>
        <v>Acid, Neutral, Alkaline</v>
      </c>
      <c r="AY657" s="1" t="b">
        <v>0</v>
      </c>
      <c r="AZ657" s="1" t="b">
        <v>0</v>
      </c>
      <c r="BA657" s="1" t="b">
        <v>0</v>
      </c>
      <c r="BC657" t="str">
        <f t="shared" si="312"/>
        <v>FALSE</v>
      </c>
      <c r="BE657" t="str">
        <f t="shared" si="313"/>
        <v>FALSE</v>
      </c>
      <c r="BF657" s="1" t="b">
        <v>0</v>
      </c>
      <c r="BG657" s="1" t="b">
        <v>0</v>
      </c>
      <c r="BH657" s="1" t="b">
        <v>0</v>
      </c>
      <c r="BJ657" s="1" t="str">
        <f t="shared" si="314"/>
        <v>FALSE</v>
      </c>
      <c r="BL657" t="str">
        <f t="shared" si="315"/>
        <v>FALSE</v>
      </c>
      <c r="BM657" s="1" t="b">
        <v>0</v>
      </c>
      <c r="BN657" s="1" t="b">
        <v>0</v>
      </c>
      <c r="BO657" s="1">
        <f t="shared" si="319"/>
        <v>5</v>
      </c>
      <c r="BP657" s="1" t="s">
        <v>31</v>
      </c>
      <c r="BQ657" s="1" cm="1">
        <f t="array" ref="BQ657">_xlfn.IFS(BP657="None Known",0, LEN(BP657)&gt;500, 5,LEN(BP657)&gt;400, 4, LEN(BP657)&gt;300, 3, LEN(BP657)&gt;200, 2, LEN(BP657)&gt;1, 1)</f>
        <v>0</v>
      </c>
      <c r="BR657" s="1" t="s">
        <v>899</v>
      </c>
      <c r="BS657" s="1">
        <v>1</v>
      </c>
      <c r="BT657" s="1" t="s">
        <v>900</v>
      </c>
      <c r="BU657" s="1">
        <v>2</v>
      </c>
      <c r="BV657" s="1" t="s">
        <v>34</v>
      </c>
      <c r="BW657" s="1" t="s">
        <v>31</v>
      </c>
      <c r="BX657" s="1"/>
      <c r="BY657" t="str">
        <f>_xlfn.XLOOKUP($B657,Img_lookup!A:A,Img_lookup!B:B, "Not available")</f>
        <v>7bafd06d-0322-4333-8c16-7eda9b19c8df</v>
      </c>
      <c r="BZ657" t="str">
        <f>_xlfn.XLOOKUP($B657,Img_lookup!A:A,Img_lookup!C:C, "Not available")</f>
        <v>Dipsacus japonicus Miq.</v>
      </c>
      <c r="CA657" t="str">
        <f>_xlfn.XLOOKUP($B657,Img_lookup!A:A,Img_lookup!D:D, "Not available")</f>
        <v>Albert N. Steward</v>
      </c>
      <c r="CB657" t="str">
        <f>_xlfn.XLOOKUP($B657,Img_lookup!A:A,Img_lookup!E:E, "https://imgur.com/aT5wafe")</f>
        <v>https://api.openverse.engineering/v1/images/7bafd06d-0322-4333-8c16-7eda9b19c8df/thumb/</v>
      </c>
    </row>
    <row r="658" spans="1:80" ht="409.6" x14ac:dyDescent="0.15">
      <c r="A658" s="1" t="s">
        <v>1841</v>
      </c>
      <c r="B658" s="1" t="s">
        <v>1860</v>
      </c>
      <c r="C658" s="1" t="s">
        <v>1861</v>
      </c>
      <c r="D658" s="1" t="s">
        <v>1862</v>
      </c>
      <c r="E658" s="1" t="s">
        <v>1863</v>
      </c>
      <c r="F658" s="1" t="s">
        <v>22</v>
      </c>
      <c r="G658" s="1" t="s">
        <v>22</v>
      </c>
      <c r="H658" s="11" t="str">
        <f t="shared" si="321"/>
        <v>Perennial</v>
      </c>
      <c r="I658" s="1" t="s">
        <v>17108</v>
      </c>
      <c r="J658" s="1">
        <v>3</v>
      </c>
      <c r="K658" s="1">
        <v>1.5</v>
      </c>
      <c r="L658" t="str" cm="1">
        <f t="array" ref="L658">_xlfn.IFS(J658+K658="", "Unknown", J658+K658&gt;3, "Large", J658+K658&gt;0.5, "Medium", J658+K658&gt;0, "Small")</f>
        <v>Large</v>
      </c>
      <c r="M658" s="1">
        <v>9</v>
      </c>
      <c r="N658" cm="1">
        <f t="array" ref="N658">IF($M658="",INDEX($M$2:$M$2176,MATCH(1,INDEX(($A$2:$A$2176=$A658)*($M$2:$M$2176&lt;&gt;""),0),0)),$M658)</f>
        <v>9</v>
      </c>
      <c r="O658" s="2" t="str">
        <f t="shared" si="316"/>
        <v>Grown indoors</v>
      </c>
      <c r="P658" s="1" t="s">
        <v>1864</v>
      </c>
      <c r="R658" t="str">
        <f t="shared" si="320"/>
        <v>Medium</v>
      </c>
      <c r="S658" s="1" t="s">
        <v>24</v>
      </c>
      <c r="T658" s="1" t="str">
        <f>LEFT(S658,FIND("-",S658)-1)</f>
        <v xml:space="preserve">1 </v>
      </c>
      <c r="U658" s="1" t="str">
        <f>RIGHT(S658,FIND("-",S658)-1)</f>
        <v>12</v>
      </c>
      <c r="W658"/>
      <c r="AF658" s="16" t="s">
        <v>24427</v>
      </c>
      <c r="AG658" s="1" t="str">
        <f t="shared" si="306"/>
        <v xml:space="preserve">Seed </v>
      </c>
      <c r="AH658" s="2" t="str">
        <f t="shared" si="307"/>
        <v>Sow spring in a greenhouse[K]. The seed is slow to germinate according to one report[200], but it germinated in 3 weeks in a cold greenhouse with us[K]. Prick out the seedlings into individual pots once they are large enough to handle and grow them on in a fairly sunny part of the greenhouse for at least their first winter. If trying them outdoors, then plant them out in early summer of their second or third year's growth after the last expected frosts and give them some protection from the cold for their next winter or two[K].
Cuttings of half-ripe wood, July/August in a frame[188].</v>
      </c>
      <c r="AI658" s="1" t="s">
        <v>1865</v>
      </c>
      <c r="AK658" s="1" t="s">
        <v>17105</v>
      </c>
      <c r="AL658" s="1" t="str">
        <f t="shared" si="317"/>
        <v>Unscented</v>
      </c>
      <c r="AM658" s="1" t="b">
        <v>0</v>
      </c>
      <c r="AN658" s="1" t="b">
        <v>0</v>
      </c>
      <c r="AO658" s="1" t="b">
        <v>0</v>
      </c>
      <c r="AP658" s="5" t="s">
        <v>9</v>
      </c>
      <c r="AQ658" s="5" t="str">
        <f t="shared" si="308"/>
        <v>Light</v>
      </c>
      <c r="AR658" s="1" t="s">
        <v>30</v>
      </c>
      <c r="AS658" s="1" t="str">
        <f t="shared" si="318"/>
        <v>None</v>
      </c>
      <c r="AT658" s="1" t="str">
        <f t="shared" si="309"/>
        <v>Full</v>
      </c>
      <c r="AU658" s="1" t="s">
        <v>11</v>
      </c>
      <c r="AV658" s="1" t="str">
        <f t="shared" si="310"/>
        <v>Dry, Moist</v>
      </c>
      <c r="AW658" s="1" t="s">
        <v>12</v>
      </c>
      <c r="AX658" s="1" t="str">
        <f t="shared" si="311"/>
        <v>Acid, Neutral, Alkaline</v>
      </c>
      <c r="AY658" s="1" t="b">
        <v>0</v>
      </c>
      <c r="AZ658" s="1" t="b">
        <v>0</v>
      </c>
      <c r="BA658" s="1" t="b">
        <v>0</v>
      </c>
      <c r="BB658" s="1" t="s">
        <v>29</v>
      </c>
      <c r="BC658" t="str">
        <f t="shared" si="312"/>
        <v>TRUE</v>
      </c>
      <c r="BD658" s="1" t="s">
        <v>77</v>
      </c>
      <c r="BE658" t="str">
        <f t="shared" si="313"/>
        <v>TRUE</v>
      </c>
      <c r="BF658" s="1" t="b">
        <v>0</v>
      </c>
      <c r="BG658" s="1" t="b">
        <v>0</v>
      </c>
      <c r="BH658" s="1" t="b">
        <v>1</v>
      </c>
      <c r="BI658" s="1" t="s">
        <v>77</v>
      </c>
      <c r="BJ658" s="1" t="str">
        <f t="shared" si="314"/>
        <v>TRUE</v>
      </c>
      <c r="BK658" s="1" t="s">
        <v>30</v>
      </c>
      <c r="BL658" t="str">
        <f t="shared" si="315"/>
        <v>FALSE</v>
      </c>
      <c r="BM658" s="1" t="b">
        <v>0</v>
      </c>
      <c r="BN658" s="1" t="b">
        <v>0</v>
      </c>
      <c r="BO658" s="1">
        <f t="shared" si="319"/>
        <v>10</v>
      </c>
      <c r="BP658" s="1" t="s">
        <v>1866</v>
      </c>
      <c r="BQ658" s="1" cm="1">
        <f t="array" ref="BQ658">_xlfn.IFS(BP658="None Known",0, LEN(BP658)&gt;500, 5,LEN(BP658)&gt;400, 4, LEN(BP658)&gt;300, 3, LEN(BP658)&gt;200, 2, LEN(BP658)&gt;1, 1)</f>
        <v>2</v>
      </c>
      <c r="BR658" s="1" t="s">
        <v>1867</v>
      </c>
      <c r="BS658" s="1">
        <v>2</v>
      </c>
      <c r="BT658" s="1" t="s">
        <v>1868</v>
      </c>
      <c r="BU658" s="1">
        <v>2</v>
      </c>
      <c r="BV658" s="1" t="s">
        <v>1869</v>
      </c>
      <c r="BW658" s="1" t="s">
        <v>1870</v>
      </c>
      <c r="BX658" s="1"/>
      <c r="BY658" t="str">
        <f>_xlfn.XLOOKUP($B658,Img_lookup!A:A,Img_lookup!B:B, "Not available")</f>
        <v>11b942e7-d411-46ba-ad2e-1c4a4d1a4bf4</v>
      </c>
      <c r="BZ658" t="str">
        <f>_xlfn.XLOOKUP($B658,Img_lookup!A:A,Img_lookup!C:C, "Not available")</f>
        <v>Dodonaea viscosa</v>
      </c>
      <c r="CA658" t="str">
        <f>_xlfn.XLOOKUP($B658,Img_lookup!A:A,Img_lookup!D:D, "Not available")</f>
        <v>D.Eickhoff</v>
      </c>
      <c r="CB658" t="str">
        <f>_xlfn.XLOOKUP($B658,Img_lookup!A:A,Img_lookup!E:E, "https://imgur.com/aT5wafe")</f>
        <v>https://api.openverse.engineering/v1/images/11b942e7-d411-46ba-ad2e-1c4a4d1a4bf4/thumb/</v>
      </c>
    </row>
    <row r="659" spans="1:80" ht="13" x14ac:dyDescent="0.15">
      <c r="A659" s="1" t="s">
        <v>128</v>
      </c>
      <c r="B659" s="1" t="s">
        <v>4760</v>
      </c>
      <c r="C659" s="1" t="s">
        <v>4761</v>
      </c>
      <c r="E659" s="1" t="s">
        <v>4762</v>
      </c>
      <c r="F659" s="1" t="s">
        <v>17123</v>
      </c>
      <c r="G659" s="1" t="s">
        <v>368</v>
      </c>
      <c r="H659" s="11" t="str">
        <f t="shared" si="321"/>
        <v>Annual/Biennial</v>
      </c>
      <c r="J659" s="1">
        <v>0.30000001199999998</v>
      </c>
      <c r="L659" t="str" cm="1">
        <f t="array" ref="L659">_xlfn.IFS(J659+K659="", "Unknown", J659+K659&gt;3, "Large", J659+K659&gt;0.5, "Medium", J659+K659&gt;0, "Small")</f>
        <v>Small</v>
      </c>
      <c r="N659" cm="1">
        <f t="array" ref="N659">IF($M659="",INDEX($M$2:$M$2176,MATCH(1,INDEX(($A$2:$A$2176=$A659)*($M$2:$M$2176&lt;&gt;""),0),0)),$M659)</f>
        <v>5</v>
      </c>
      <c r="O659" s="2" t="str">
        <f t="shared" si="316"/>
        <v>Seasonal outdoors</v>
      </c>
      <c r="P659" s="1" t="s">
        <v>4763</v>
      </c>
      <c r="R659" t="str">
        <f t="shared" si="320"/>
        <v>Medium</v>
      </c>
      <c r="T659" s="1"/>
      <c r="U659" s="1"/>
      <c r="V659" s="1" t="s">
        <v>188</v>
      </c>
      <c r="W659" s="6" t="str">
        <f>IF(ISNUMBER(SEARCH("-",V659)),TRIM(LEFT(V659,FIND("-",V659)-1)),V659)</f>
        <v>4</v>
      </c>
      <c r="X659" t="str">
        <f>IF(W659="1", "January", IF(W659="2", "February", IF(W659="3", "March", IF(W659="4", "April", IF(W659="5", "May", IF(W659="6", "June", IF(W659="7", "July", IF(W659="8", "August", IF(W659="9", "September", IF(W659="10", "October", IF(W659="11", "November", IF(W659="12", "December", "Other"))))))))))))</f>
        <v>April</v>
      </c>
      <c r="Y659" s="2" t="str">
        <f>IF(ISNUMBER(SEARCH("-",V659)),TRIM(RIGHT(V659,LEN(V659)-SEARCH("-",V659))),V659)</f>
        <v>5</v>
      </c>
      <c r="Z659" s="2" t="str">
        <f>IF(Y659="1", "January", IF(Y659="2", "February", IF(Y659="3", "March", IF(Y659="4", "April", IF(Y659="5", "May", IF(Y659="6", "June", IF(Y659="7", "July", IF(Y659="8", "August", IF(Y659="9", "September", IF(Y659="10", "October", IF(Y659="11", "November", IF(Y659="12", "December", "Other"))))))))))))</f>
        <v>May</v>
      </c>
      <c r="AF659" s="1" t="s">
        <v>24238</v>
      </c>
      <c r="AG659" s="1" t="str">
        <f t="shared" si="306"/>
        <v xml:space="preserve">Seed </v>
      </c>
      <c r="AH659" s="2" t="str">
        <f t="shared" si="307"/>
        <v>Sow spring in situ.</v>
      </c>
      <c r="AI659" s="1" t="s">
        <v>136</v>
      </c>
      <c r="AK659" s="1" t="s">
        <v>17104</v>
      </c>
      <c r="AL659" s="1" t="str">
        <f t="shared" si="317"/>
        <v>Unscented</v>
      </c>
      <c r="AM659" s="1" t="b">
        <v>0</v>
      </c>
      <c r="AN659" s="1" t="b">
        <v>0</v>
      </c>
      <c r="AO659" s="1" t="b">
        <v>0</v>
      </c>
      <c r="AP659" s="5" t="s">
        <v>28</v>
      </c>
      <c r="AQ659" s="5" t="str">
        <f t="shared" si="308"/>
        <v>Light, Medium, Heavy</v>
      </c>
      <c r="AR659" s="1" t="s">
        <v>10</v>
      </c>
      <c r="AS659" s="1" t="str">
        <f t="shared" si="318"/>
        <v>None, Partial</v>
      </c>
      <c r="AT659" s="1" t="str">
        <f t="shared" si="309"/>
        <v>Partial, Full</v>
      </c>
      <c r="AU659" s="1" t="s">
        <v>11</v>
      </c>
      <c r="AV659" s="1" t="str">
        <f t="shared" si="310"/>
        <v>Dry, Moist</v>
      </c>
      <c r="AW659" s="1" t="s">
        <v>12</v>
      </c>
      <c r="AX659" s="1" t="str">
        <f t="shared" si="311"/>
        <v>Acid, Neutral, Alkaline</v>
      </c>
      <c r="AY659" s="1" t="b">
        <v>0</v>
      </c>
      <c r="AZ659" s="1" t="b">
        <v>0</v>
      </c>
      <c r="BA659" s="1" t="b">
        <v>0</v>
      </c>
      <c r="BC659" t="str">
        <f t="shared" si="312"/>
        <v>FALSE</v>
      </c>
      <c r="BE659" t="str">
        <f t="shared" si="313"/>
        <v>FALSE</v>
      </c>
      <c r="BF659" s="1" t="b">
        <v>0</v>
      </c>
      <c r="BG659" s="1" t="b">
        <v>0</v>
      </c>
      <c r="BH659" s="1" t="b">
        <v>0</v>
      </c>
      <c r="BI659" s="1" t="s">
        <v>30</v>
      </c>
      <c r="BJ659" s="1" t="str">
        <f t="shared" si="314"/>
        <v>FALSE</v>
      </c>
      <c r="BL659" t="str">
        <f t="shared" si="315"/>
        <v>FALSE</v>
      </c>
      <c r="BM659" s="1" t="b">
        <v>0</v>
      </c>
      <c r="BN659" s="1" t="b">
        <v>0</v>
      </c>
      <c r="BO659" s="1">
        <f t="shared" si="319"/>
        <v>4</v>
      </c>
      <c r="BP659" s="1" t="s">
        <v>31</v>
      </c>
      <c r="BQ659" s="1" cm="1">
        <f t="array" ref="BQ659">_xlfn.IFS(BP659="None Known",0, LEN(BP659)&gt;500, 5,LEN(BP659)&gt;400, 4, LEN(BP659)&gt;300, 3, LEN(BP659)&gt;200, 2, LEN(BP659)&gt;1, 1)</f>
        <v>0</v>
      </c>
      <c r="BR659" s="1" t="s">
        <v>4764</v>
      </c>
      <c r="BS659" s="1">
        <v>1</v>
      </c>
      <c r="BT659" s="1" t="s">
        <v>4765</v>
      </c>
      <c r="BU659" s="1">
        <v>1</v>
      </c>
      <c r="BV659" s="1" t="s">
        <v>181</v>
      </c>
      <c r="BW659" s="1" t="s">
        <v>31</v>
      </c>
      <c r="BX659" s="1"/>
      <c r="BY659" t="str">
        <f>_xlfn.XLOOKUP($B659,Img_lookup!A:A,Img_lookup!B:B, "Not available")</f>
        <v>93a2875b-55b6-4e56-a5f8-bd298eaf5a11</v>
      </c>
      <c r="BZ659" t="str">
        <f>_xlfn.XLOOKUP($B659,Img_lookup!A:A,Img_lookup!C:C, "Not available")</f>
        <v>BM001154363 Draba muralis L.</v>
      </c>
      <c r="CA659" t="str">
        <f>_xlfn.XLOOKUP($B659,Img_lookup!A:A,Img_lookup!D:D, "Not available")</f>
        <v>NATT-at-NKM</v>
      </c>
      <c r="CB659" t="str">
        <f>_xlfn.XLOOKUP($B659,Img_lookup!A:A,Img_lookup!E:E, "https://imgur.com/aT5wafe")</f>
        <v>https://api.openverse.engineering/v1/images/93a2875b-55b6-4e56-a5f8-bd298eaf5a11/thumb/</v>
      </c>
    </row>
    <row r="660" spans="1:80" ht="13" x14ac:dyDescent="0.15">
      <c r="A660" s="1" t="s">
        <v>128</v>
      </c>
      <c r="B660" s="1" t="s">
        <v>11638</v>
      </c>
      <c r="E660" s="1" t="s">
        <v>1275</v>
      </c>
      <c r="F660" s="1" t="s">
        <v>17123</v>
      </c>
      <c r="G660" s="1" t="s">
        <v>368</v>
      </c>
      <c r="H660" s="11" t="str">
        <f t="shared" si="321"/>
        <v>Annual/Biennial</v>
      </c>
      <c r="J660" s="1">
        <v>0.30000001199999998</v>
      </c>
      <c r="L660" t="str" cm="1">
        <f t="array" ref="L660">_xlfn.IFS(J660+K660="", "Unknown", J660+K660&gt;3, "Large", J660+K660&gt;0.5, "Medium", J660+K660&gt;0, "Small")</f>
        <v>Small</v>
      </c>
      <c r="N660" cm="1">
        <f t="array" ref="N660">IF($M660="",INDEX($M$2:$M$2176,MATCH(1,INDEX(($A$2:$A$2176=$A660)*($M$2:$M$2176&lt;&gt;""),0),0)),$M660)</f>
        <v>5</v>
      </c>
      <c r="O660" s="2" t="str">
        <f t="shared" si="316"/>
        <v>Seasonal outdoors</v>
      </c>
      <c r="P660" s="1" t="s">
        <v>11639</v>
      </c>
      <c r="R660" t="str">
        <f t="shared" si="320"/>
        <v>Medium</v>
      </c>
      <c r="W660"/>
      <c r="AF660" s="1" t="s">
        <v>24238</v>
      </c>
      <c r="AG660" s="1" t="str">
        <f t="shared" si="306"/>
        <v xml:space="preserve">Seed </v>
      </c>
      <c r="AH660" s="2" t="str">
        <f t="shared" si="307"/>
        <v>Sow spring in situ.</v>
      </c>
      <c r="AI660" s="1" t="s">
        <v>11640</v>
      </c>
      <c r="AK660" s="1" t="s">
        <v>17104</v>
      </c>
      <c r="AL660" s="1" t="str">
        <f t="shared" si="317"/>
        <v>Unscented</v>
      </c>
      <c r="AM660" s="1" t="b">
        <v>0</v>
      </c>
      <c r="AN660" s="1" t="b">
        <v>0</v>
      </c>
      <c r="AO660" s="1" t="b">
        <v>0</v>
      </c>
      <c r="AP660" s="5" t="s">
        <v>28</v>
      </c>
      <c r="AQ660" s="5" t="str">
        <f t="shared" si="308"/>
        <v>Light, Medium, Heavy</v>
      </c>
      <c r="AR660" s="1" t="s">
        <v>10</v>
      </c>
      <c r="AS660" s="1" t="str">
        <f t="shared" si="318"/>
        <v>None, Partial</v>
      </c>
      <c r="AT660" s="1" t="str">
        <f t="shared" si="309"/>
        <v>Partial, Full</v>
      </c>
      <c r="AU660" s="1" t="s">
        <v>29</v>
      </c>
      <c r="AV660" s="1" t="str">
        <f t="shared" si="310"/>
        <v>Moist</v>
      </c>
      <c r="AW660" s="1" t="s">
        <v>12</v>
      </c>
      <c r="AX660" s="1" t="str">
        <f t="shared" si="311"/>
        <v>Acid, Neutral, Alkaline</v>
      </c>
      <c r="AY660" s="1" t="b">
        <v>0</v>
      </c>
      <c r="AZ660" s="1" t="b">
        <v>0</v>
      </c>
      <c r="BA660" s="1" t="b">
        <v>0</v>
      </c>
      <c r="BC660" t="str">
        <f t="shared" si="312"/>
        <v>FALSE</v>
      </c>
      <c r="BE660" t="str">
        <f t="shared" si="313"/>
        <v>FALSE</v>
      </c>
      <c r="BF660" s="1" t="b">
        <v>0</v>
      </c>
      <c r="BG660" s="1" t="b">
        <v>0</v>
      </c>
      <c r="BH660" s="1" t="b">
        <v>0</v>
      </c>
      <c r="BI660" s="1" t="s">
        <v>30</v>
      </c>
      <c r="BJ660" s="1" t="str">
        <f t="shared" si="314"/>
        <v>FALSE</v>
      </c>
      <c r="BL660" t="str">
        <f t="shared" si="315"/>
        <v>FALSE</v>
      </c>
      <c r="BM660" s="1" t="b">
        <v>0</v>
      </c>
      <c r="BN660" s="1" t="b">
        <v>0</v>
      </c>
      <c r="BO660" s="1">
        <f t="shared" si="319"/>
        <v>4</v>
      </c>
      <c r="BP660" s="1" t="s">
        <v>31</v>
      </c>
      <c r="BQ660" s="1" cm="1">
        <f t="array" ref="BQ660">_xlfn.IFS(BP660="None Known",0, LEN(BP660)&gt;500, 5,LEN(BP660)&gt;400, 4, LEN(BP660)&gt;300, 3, LEN(BP660)&gt;200, 2, LEN(BP660)&gt;1, 1)</f>
        <v>0</v>
      </c>
      <c r="BR660" s="1" t="s">
        <v>11641</v>
      </c>
      <c r="BS660" s="1">
        <v>1</v>
      </c>
      <c r="BT660" s="1" t="s">
        <v>11642</v>
      </c>
      <c r="BU660" s="1">
        <v>1</v>
      </c>
      <c r="BV660" s="1" t="s">
        <v>34</v>
      </c>
      <c r="BW660" s="1" t="s">
        <v>31</v>
      </c>
      <c r="BX660" s="1"/>
      <c r="BY660" t="str">
        <f>_xlfn.XLOOKUP($B660,Img_lookup!A:A,Img_lookup!B:B, "Not available")</f>
        <v>Not available</v>
      </c>
      <c r="BZ660" t="str">
        <f>_xlfn.XLOOKUP($B660,Img_lookup!A:A,Img_lookup!C:C, "Not available")</f>
        <v>Not available</v>
      </c>
      <c r="CA660" t="str">
        <f>_xlfn.XLOOKUP($B660,Img_lookup!A:A,Img_lookup!D:D, "Not available")</f>
        <v>Not available</v>
      </c>
      <c r="CB660" t="str">
        <f>_xlfn.XLOOKUP($B660,Img_lookup!A:A,Img_lookup!E:E, "https://imgur.com/aT5wafe")</f>
        <v>https://imgur.com/aT5wafe</v>
      </c>
    </row>
    <row r="661" spans="1:80" ht="13" x14ac:dyDescent="0.15">
      <c r="A661" s="1" t="s">
        <v>103</v>
      </c>
      <c r="B661" s="1" t="s">
        <v>13271</v>
      </c>
      <c r="C661" s="1" t="s">
        <v>13272</v>
      </c>
      <c r="E661" s="1" t="s">
        <v>11071</v>
      </c>
      <c r="F661" s="1" t="s">
        <v>85</v>
      </c>
      <c r="G661" s="1" t="s">
        <v>85</v>
      </c>
      <c r="H661" s="11" t="str">
        <f t="shared" si="321"/>
        <v>Annual</v>
      </c>
      <c r="J661" s="1">
        <v>0.25</v>
      </c>
      <c r="L661" t="str" cm="1">
        <f t="array" ref="L661">_xlfn.IFS(J661+K661="", "Unknown", J661+K661&gt;3, "Large", J661+K661&gt;0.5, "Medium", J661+K661&gt;0, "Small")</f>
        <v>Small</v>
      </c>
      <c r="M661" s="1">
        <v>7</v>
      </c>
      <c r="N661" cm="1">
        <f t="array" ref="N661">IF($M661="",INDEX($M$2:$M$2176,MATCH(1,INDEX(($A$2:$A$2176=$A661)*($M$2:$M$2176&lt;&gt;""),0),0)),$M661)</f>
        <v>7</v>
      </c>
      <c r="O661" s="2" t="str">
        <f t="shared" si="316"/>
        <v>Seasonal outdoors</v>
      </c>
      <c r="P661" s="1" t="s">
        <v>13273</v>
      </c>
      <c r="R661" t="str">
        <f t="shared" si="320"/>
        <v>Medium</v>
      </c>
      <c r="T661" s="1"/>
      <c r="U661" s="1"/>
      <c r="V661" s="1" t="s">
        <v>51</v>
      </c>
      <c r="W661" s="6" t="str">
        <f>IF(ISNUMBER(SEARCH("-",V661)),TRIM(LEFT(V661,FIND("-",V661)-1)),V661)</f>
        <v>7</v>
      </c>
      <c r="X661" t="str">
        <f>IF(W661="1", "January", IF(W661="2", "February", IF(W661="3", "March", IF(W661="4", "April", IF(W661="5", "May", IF(W661="6", "June", IF(W661="7", "July", IF(W661="8", "August", IF(W661="9", "September", IF(W661="10", "October", IF(W661="11", "November", IF(W661="12", "December", "Other"))))))))))))</f>
        <v>July</v>
      </c>
      <c r="Y661" s="2" t="str">
        <f>IF(ISNUMBER(SEARCH("-",V661)),TRIM(RIGHT(V661,LEN(V661)-SEARCH("-",V661))),V661)</f>
        <v>8</v>
      </c>
      <c r="Z661" s="2" t="str">
        <f>IF(Y661="1", "January", IF(Y661="2", "February", IF(Y661="3", "March", IF(Y661="4", "April", IF(Y661="5", "May", IF(Y661="6", "June", IF(Y661="7", "July", IF(Y661="8", "August", IF(Y661="9", "September", IF(Y661="10", "October", IF(Y661="11", "November", IF(Y661="12", "December", "Other"))))))))))))</f>
        <v>August</v>
      </c>
      <c r="AF661" s="1" t="s">
        <v>24428</v>
      </c>
      <c r="AG661" s="1" t="str">
        <f t="shared" si="306"/>
        <v xml:space="preserve">Seed </v>
      </c>
      <c r="AH661" s="2" t="str">
        <f t="shared" si="307"/>
        <v>Sow early spring in situ. Pinch back the shoot tips in May in order to encourage bushy growth[200].</v>
      </c>
      <c r="AI661" s="1" t="s">
        <v>13274</v>
      </c>
      <c r="AJ661" s="1" t="s">
        <v>53</v>
      </c>
      <c r="AK661" s="1" t="s">
        <v>17104</v>
      </c>
      <c r="AL661" s="1" t="str">
        <f t="shared" si="317"/>
        <v>Scented</v>
      </c>
      <c r="AM661" s="1" t="b">
        <v>1</v>
      </c>
      <c r="AN661" s="1" t="b">
        <v>0</v>
      </c>
      <c r="AO661" s="1" t="b">
        <v>0</v>
      </c>
      <c r="AP661" s="5" t="s">
        <v>28</v>
      </c>
      <c r="AQ661" s="5" t="str">
        <f t="shared" si="308"/>
        <v>Light, Medium, Heavy</v>
      </c>
      <c r="AR661" s="1" t="s">
        <v>10</v>
      </c>
      <c r="AS661" s="1" t="str">
        <f t="shared" si="318"/>
        <v>None, Partial</v>
      </c>
      <c r="AT661" s="1" t="str">
        <f t="shared" si="309"/>
        <v>Partial, Full</v>
      </c>
      <c r="AU661" s="1" t="s">
        <v>29</v>
      </c>
      <c r="AV661" s="1" t="str">
        <f t="shared" si="310"/>
        <v>Moist</v>
      </c>
      <c r="AW661" s="1" t="s">
        <v>12</v>
      </c>
      <c r="AX661" s="1" t="str">
        <f t="shared" si="311"/>
        <v>Acid, Neutral, Alkaline</v>
      </c>
      <c r="AY661" s="1" t="b">
        <v>0</v>
      </c>
      <c r="AZ661" s="1" t="b">
        <v>0</v>
      </c>
      <c r="BA661" s="1" t="b">
        <v>0</v>
      </c>
      <c r="BC661" t="str">
        <f t="shared" si="312"/>
        <v>FALSE</v>
      </c>
      <c r="BE661" t="str">
        <f t="shared" si="313"/>
        <v>FALSE</v>
      </c>
      <c r="BF661" s="1" t="b">
        <v>0</v>
      </c>
      <c r="BG661" s="1" t="b">
        <v>0</v>
      </c>
      <c r="BH661" s="1" t="b">
        <v>0</v>
      </c>
      <c r="BJ661" s="1" t="str">
        <f t="shared" si="314"/>
        <v>FALSE</v>
      </c>
      <c r="BL661" t="str">
        <f t="shared" si="315"/>
        <v>FALSE</v>
      </c>
      <c r="BM661" s="1" t="b">
        <v>0</v>
      </c>
      <c r="BN661" s="1" t="b">
        <v>0</v>
      </c>
      <c r="BO661" s="1">
        <f t="shared" si="319"/>
        <v>5</v>
      </c>
      <c r="BP661" s="1" t="s">
        <v>13275</v>
      </c>
      <c r="BQ661" s="1" cm="1">
        <f t="array" ref="BQ661">_xlfn.IFS(BP661="None Known",0, LEN(BP661)&gt;500, 5,LEN(BP661)&gt;400, 4, LEN(BP661)&gt;300, 3, LEN(BP661)&gt;200, 2, LEN(BP661)&gt;1, 1)</f>
        <v>1</v>
      </c>
      <c r="BR661" s="1" t="s">
        <v>13276</v>
      </c>
      <c r="BS661" s="1">
        <v>1</v>
      </c>
      <c r="BT661" s="1" t="s">
        <v>13277</v>
      </c>
      <c r="BU661" s="1">
        <v>1</v>
      </c>
      <c r="BV661" s="1" t="s">
        <v>1960</v>
      </c>
      <c r="BW661" s="1" t="s">
        <v>31</v>
      </c>
      <c r="BX661" s="1"/>
      <c r="BY661" t="str">
        <f>_xlfn.XLOOKUP($B661,Img_lookup!A:A,Img_lookup!B:B, "Not available")</f>
        <v>59f795d5-1cae-425d-951c-5b25b12de48a</v>
      </c>
      <c r="BZ661" t="str">
        <f>_xlfn.XLOOKUP($B661,Img_lookup!A:A,Img_lookup!C:C, "Not available")</f>
        <v>Carpenter bee Xylocopa virginica covered with pollen nectar robbing flowers of dragonhead Dracocephalum moldavica</v>
      </c>
      <c r="CA661" t="str">
        <f>_xlfn.XLOOKUP($B661,Img_lookup!A:A,Img_lookup!D:D, "Not available")</f>
        <v>karen_hine</v>
      </c>
      <c r="CB661" t="str">
        <f>_xlfn.XLOOKUP($B661,Img_lookup!A:A,Img_lookup!E:E, "https://imgur.com/aT5wafe")</f>
        <v>https://api.openverse.engineering/v1/images/59f795d5-1cae-425d-951c-5b25b12de48a/thumb/</v>
      </c>
    </row>
    <row r="662" spans="1:80" ht="409.6" x14ac:dyDescent="0.15">
      <c r="A662" s="1" t="s">
        <v>16770</v>
      </c>
      <c r="B662" s="1" t="s">
        <v>16771</v>
      </c>
      <c r="C662" s="1" t="s">
        <v>16772</v>
      </c>
      <c r="D662" s="1" t="s">
        <v>16773</v>
      </c>
      <c r="E662" s="1" t="s">
        <v>16774</v>
      </c>
      <c r="F662" s="1" t="s">
        <v>22</v>
      </c>
      <c r="G662" s="1" t="s">
        <v>22</v>
      </c>
      <c r="H662" s="11" t="str">
        <f t="shared" si="321"/>
        <v>Perennial</v>
      </c>
      <c r="I662" s="1" t="s">
        <v>17108</v>
      </c>
      <c r="J662" s="1">
        <v>7.5</v>
      </c>
      <c r="K662" s="1">
        <v>6</v>
      </c>
      <c r="L662" t="str" cm="1">
        <f t="array" ref="L662">_xlfn.IFS(J662+K662="", "Unknown", J662+K662&gt;3, "Large", J662+K662&gt;0.5, "Medium", J662+K662&gt;0, "Small")</f>
        <v>Large</v>
      </c>
      <c r="M662" s="1">
        <v>8</v>
      </c>
      <c r="N662" cm="1">
        <f t="array" ref="N662">IF($M662="",INDEX($M$2:$M$2176,MATCH(1,INDEX(($A$2:$A$2176=$A662)*($M$2:$M$2176&lt;&gt;""),0),0)),$M662)</f>
        <v>8</v>
      </c>
      <c r="O662" s="2" t="str">
        <f t="shared" si="316"/>
        <v>Grown indoors</v>
      </c>
      <c r="P662" s="1" t="s">
        <v>16775</v>
      </c>
      <c r="Q662" s="1" t="s">
        <v>17110</v>
      </c>
      <c r="R662" t="str">
        <f t="shared" si="320"/>
        <v>Medium</v>
      </c>
      <c r="S662" s="1" t="s">
        <v>24</v>
      </c>
      <c r="T662" s="1" t="str">
        <f>LEFT(S662,FIND("-",S662)-1)</f>
        <v xml:space="preserve">1 </v>
      </c>
      <c r="U662" s="1" t="str">
        <f>RIGHT(S662,FIND("-",S662)-1)</f>
        <v>12</v>
      </c>
      <c r="V662" s="1" t="s">
        <v>12283</v>
      </c>
      <c r="W662" s="6" t="str">
        <f>IF(ISNUMBER(SEARCH("-",V662)),TRIM(LEFT(V662,FIND("-",V662)-1)),V662)</f>
        <v>1</v>
      </c>
      <c r="X662" t="str">
        <f>IF(W662="1", "January", IF(W662="2", "February", IF(W662="3", "March", IF(W662="4", "April", IF(W662="5", "May", IF(W662="6", "June", IF(W662="7", "July", IF(W662="8", "August", IF(W662="9", "September", IF(W662="10", "October", IF(W662="11", "November", IF(W662="12", "December", "Other"))))))))))))</f>
        <v>January</v>
      </c>
      <c r="Y662" s="2" t="str">
        <f>IF(ISNUMBER(SEARCH("-",V662)),TRIM(RIGHT(V662,LEN(V662)-SEARCH("-",V662))),V662)</f>
        <v>6</v>
      </c>
      <c r="Z662" s="2" t="str">
        <f>IF(Y662="1", "January", IF(Y662="2", "February", IF(Y662="3", "March", IF(Y662="4", "April", IF(Y662="5", "May", IF(Y662="6", "June", IF(Y662="7", "July", IF(Y662="8", "August", IF(Y662="9", "September", IF(Y662="10", "October", IF(Y662="11", "November", IF(Y662="12", "December", "Other"))))))))))))</f>
        <v>June</v>
      </c>
      <c r="AF662" s="16" t="s">
        <v>24048</v>
      </c>
      <c r="AG662" s="1" t="str">
        <f t="shared" si="306"/>
        <v xml:space="preserve">Seed </v>
      </c>
      <c r="AH662" s="2" t="str">
        <f t="shared" si="307"/>
        <v>Best sown as soon as it is ripe in the autumn in a greenhouse[200]. Prick out the seedlings into individual pots when they are large enough to handle and grow on the plants for at least their first winter in a cold frame. Plant them out in late spring or early summer, after the last expected frosts.
Layering in March/April. Takes 12 months[78].
Cuttings of half-ripe wood, 10 - 15 cm with a heel, July/August in a frame. Approximately 60% take[78].
Cuttings of mature wood of the current year's growth with a heel of older wood, November in a cold frame[78].</v>
      </c>
      <c r="AI662" s="1" t="s">
        <v>16776</v>
      </c>
      <c r="AK662" s="1" t="s">
        <v>17104</v>
      </c>
      <c r="AL662" s="1" t="str">
        <f t="shared" si="317"/>
        <v>Scented</v>
      </c>
      <c r="AM662" s="1" t="b">
        <v>1</v>
      </c>
      <c r="AN662" s="1" t="b">
        <v>1</v>
      </c>
      <c r="AO662" s="1" t="b">
        <v>0</v>
      </c>
      <c r="AP662" s="5" t="s">
        <v>54</v>
      </c>
      <c r="AQ662" s="5" t="str">
        <f t="shared" si="308"/>
        <v>Light, Medium</v>
      </c>
      <c r="AR662" s="1" t="s">
        <v>120</v>
      </c>
      <c r="AS662" s="1" t="str">
        <f t="shared" si="318"/>
        <v>Partial</v>
      </c>
      <c r="AT662" s="1" t="str">
        <f t="shared" si="309"/>
        <v>Partial</v>
      </c>
      <c r="AU662" s="1" t="s">
        <v>29</v>
      </c>
      <c r="AV662" s="1" t="str">
        <f t="shared" si="310"/>
        <v>Moist</v>
      </c>
      <c r="AW662" s="1" t="s">
        <v>123</v>
      </c>
      <c r="AX662" s="1" t="str">
        <f t="shared" si="311"/>
        <v>Acid, Neutral</v>
      </c>
      <c r="AY662" s="1" t="b">
        <v>0</v>
      </c>
      <c r="AZ662" s="1" t="b">
        <v>0</v>
      </c>
      <c r="BA662" s="1" t="b">
        <v>0</v>
      </c>
      <c r="BB662" s="1" t="s">
        <v>275</v>
      </c>
      <c r="BC662" t="str">
        <f t="shared" si="312"/>
        <v>TRUE</v>
      </c>
      <c r="BE662" t="str">
        <f t="shared" si="313"/>
        <v>FALSE</v>
      </c>
      <c r="BF662" s="1" t="b">
        <v>0</v>
      </c>
      <c r="BG662" s="1" t="b">
        <v>0</v>
      </c>
      <c r="BH662" s="1" t="b">
        <v>0</v>
      </c>
      <c r="BJ662" s="1" t="str">
        <f t="shared" si="314"/>
        <v>FALSE</v>
      </c>
      <c r="BL662" t="str">
        <f t="shared" si="315"/>
        <v>FALSE</v>
      </c>
      <c r="BM662" s="1" t="b">
        <v>0</v>
      </c>
      <c r="BN662" s="1" t="b">
        <v>0</v>
      </c>
      <c r="BO662" s="1">
        <f t="shared" si="319"/>
        <v>13</v>
      </c>
      <c r="BP662" s="1" t="s">
        <v>16777</v>
      </c>
      <c r="BQ662" s="1" cm="1">
        <f t="array" ref="BQ662">_xlfn.IFS(BP662="None Known",0, LEN(BP662)&gt;500, 5,LEN(BP662)&gt;400, 4, LEN(BP662)&gt;300, 3, LEN(BP662)&gt;200, 2, LEN(BP662)&gt;1, 1)</f>
        <v>2</v>
      </c>
      <c r="BR662" s="1" t="s">
        <v>16778</v>
      </c>
      <c r="BS662" s="1">
        <v>3</v>
      </c>
      <c r="BT662" s="1" t="s">
        <v>16779</v>
      </c>
      <c r="BU662" s="1">
        <v>2</v>
      </c>
      <c r="BV662" s="1" t="s">
        <v>16780</v>
      </c>
      <c r="BW662" s="1" t="s">
        <v>16781</v>
      </c>
      <c r="BX662" s="1"/>
      <c r="BY662" t="str">
        <f>_xlfn.XLOOKUP($B662,Img_lookup!A:A,Img_lookup!B:B, "Not available")</f>
        <v>e391e61a-07a3-4f57-b3a1-faa78c2d62ba</v>
      </c>
      <c r="BZ662" t="str">
        <f>_xlfn.XLOOKUP($B662,Img_lookup!A:A,Img_lookup!C:C, "Not available")</f>
        <v>foye,drimys winteri, canelo</v>
      </c>
      <c r="CA662" t="str">
        <f>_xlfn.XLOOKUP($B662,Img_lookup!A:A,Img_lookup!D:D, "Not available")</f>
        <v>hozdiamant</v>
      </c>
      <c r="CB662" t="str">
        <f>_xlfn.XLOOKUP($B662,Img_lookup!A:A,Img_lookup!E:E, "https://imgur.com/aT5wafe")</f>
        <v>https://api.openverse.engineering/v1/images/e391e61a-07a3-4f57-b3a1-faa78c2d62ba/thumb/</v>
      </c>
    </row>
    <row r="663" spans="1:80" ht="409.6" x14ac:dyDescent="0.15">
      <c r="A663" s="1" t="s">
        <v>10442</v>
      </c>
      <c r="B663" s="1" t="s">
        <v>10443</v>
      </c>
      <c r="C663" s="1" t="s">
        <v>10444</v>
      </c>
      <c r="E663" s="1" t="s">
        <v>10445</v>
      </c>
      <c r="F663" s="1" t="s">
        <v>6</v>
      </c>
      <c r="G663" s="1" t="s">
        <v>6</v>
      </c>
      <c r="H663" s="11" t="str">
        <f t="shared" si="321"/>
        <v>Perennial</v>
      </c>
      <c r="I663" s="1" t="s">
        <v>17108</v>
      </c>
      <c r="J663" s="1">
        <v>0.10000000100000001</v>
      </c>
      <c r="K663" s="1">
        <v>7.9999998000000003E-2</v>
      </c>
      <c r="L663" t="str" cm="1">
        <f t="array" ref="L663">_xlfn.IFS(J663+K663="", "Unknown", J663+K663&gt;3, "Large", J663+K663&gt;0.5, "Medium", J663+K663&gt;0, "Small")</f>
        <v>Small</v>
      </c>
      <c r="M663" s="1">
        <v>6</v>
      </c>
      <c r="N663" cm="1">
        <f t="array" ref="N663">IF($M663="",INDEX($M$2:$M$2176,MATCH(1,INDEX(($A$2:$A$2176=$A663)*($M$2:$M$2176&lt;&gt;""),0),0)),$M663)</f>
        <v>6</v>
      </c>
      <c r="O663" s="2" t="str">
        <f t="shared" si="316"/>
        <v>Seasonal outdoors</v>
      </c>
      <c r="P663" s="1" t="s">
        <v>10446</v>
      </c>
      <c r="Q663" s="1" t="s">
        <v>17111</v>
      </c>
      <c r="R663" t="str">
        <f t="shared" si="320"/>
        <v>Slow</v>
      </c>
      <c r="S663" s="1" t="s">
        <v>24</v>
      </c>
      <c r="T663" s="1" t="str">
        <f>LEFT(S663,FIND("-",S663)-1)</f>
        <v xml:space="preserve">1 </v>
      </c>
      <c r="U663" s="1" t="str">
        <f>RIGHT(S663,FIND("-",S663)-1)</f>
        <v>12</v>
      </c>
      <c r="V663" s="1" t="s">
        <v>51</v>
      </c>
      <c r="W663" s="6" t="str">
        <f>IF(ISNUMBER(SEARCH("-",V663)),TRIM(LEFT(V663,FIND("-",V663)-1)),V663)</f>
        <v>7</v>
      </c>
      <c r="X663" t="str">
        <f>IF(W663="1", "January", IF(W663="2", "February", IF(W663="3", "March", IF(W663="4", "April", IF(W663="5", "May", IF(W663="6", "June", IF(W663="7", "July", IF(W663="8", "August", IF(W663="9", "September", IF(W663="10", "October", IF(W663="11", "November", IF(W663="12", "December", "Other"))))))))))))</f>
        <v>July</v>
      </c>
      <c r="Y663" s="2" t="str">
        <f>IF(ISNUMBER(SEARCH("-",V663)),TRIM(RIGHT(V663,LEN(V663)-SEARCH("-",V663))),V663)</f>
        <v>8</v>
      </c>
      <c r="Z663" s="2" t="str">
        <f>IF(Y663="1", "January", IF(Y663="2", "February", IF(Y663="3", "March", IF(Y663="4", "April", IF(Y663="5", "May", IF(Y663="6", "June", IF(Y663="7", "July", IF(Y663="8", "August", IF(Y663="9", "September", IF(Y663="10", "October", IF(Y663="11", "November", IF(Y663="12", "December", "Other"))))))))))))</f>
        <v>August</v>
      </c>
      <c r="AF663" s="16" t="s">
        <v>24049</v>
      </c>
      <c r="AG663" s="1" t="str">
        <f t="shared" si="306"/>
        <v xml:space="preserve">Seed </v>
      </c>
      <c r="AH663" s="2" t="str">
        <f t="shared" si="307"/>
        <v>Best sown thinly as soon as it is ripe into pots of a free-draining soil with some charcoal added and with a layer of finely chopped sphagnum moss on top[175]. Surface sow and keep the compost moist. The seed usually germinates in 1 - 2 months at 20�c[175]. Grow the plants on in the pots for their first growing season, making sure that the soil does not become dry.
Divide the plants in the autumn, grow them on in the greenhouse for the winter and plant them out into their permanent positions in late spring.</v>
      </c>
      <c r="AI663" s="1" t="s">
        <v>10447</v>
      </c>
      <c r="AJ663" s="1" t="s">
        <v>2431</v>
      </c>
      <c r="AK663" s="1" t="s">
        <v>17104</v>
      </c>
      <c r="AL663" s="1" t="str">
        <f t="shared" si="317"/>
        <v>Unscented</v>
      </c>
      <c r="AM663" s="1" t="b">
        <v>0</v>
      </c>
      <c r="AN663" s="1" t="b">
        <v>0</v>
      </c>
      <c r="AO663" s="1" t="b">
        <v>0</v>
      </c>
      <c r="AP663" s="5" t="s">
        <v>54</v>
      </c>
      <c r="AQ663" s="5" t="str">
        <f t="shared" si="308"/>
        <v>Light, Medium</v>
      </c>
      <c r="AR663" s="1" t="s">
        <v>30</v>
      </c>
      <c r="AS663" s="1" t="str">
        <f t="shared" si="318"/>
        <v>None</v>
      </c>
      <c r="AT663" s="1" t="str">
        <f t="shared" si="309"/>
        <v>Full</v>
      </c>
      <c r="AU663" s="1" t="s">
        <v>402</v>
      </c>
      <c r="AV663" s="1" t="str">
        <f t="shared" si="310"/>
        <v>Moist, Wet/Water</v>
      </c>
      <c r="AW663" s="1" t="s">
        <v>12</v>
      </c>
      <c r="AX663" s="1" t="str">
        <f t="shared" si="311"/>
        <v>Acid, Neutral, Alkaline</v>
      </c>
      <c r="AY663" s="1" t="b">
        <v>1</v>
      </c>
      <c r="AZ663" s="1" t="b">
        <v>0</v>
      </c>
      <c r="BA663" s="1" t="b">
        <v>0</v>
      </c>
      <c r="BC663" t="str">
        <f t="shared" si="312"/>
        <v>FALSE</v>
      </c>
      <c r="BE663" t="str">
        <f t="shared" si="313"/>
        <v>FALSE</v>
      </c>
      <c r="BF663" s="1" t="b">
        <v>1</v>
      </c>
      <c r="BG663" s="1" t="b">
        <v>0</v>
      </c>
      <c r="BH663" s="1" t="b">
        <v>0</v>
      </c>
      <c r="BJ663" s="1" t="str">
        <f t="shared" si="314"/>
        <v>FALSE</v>
      </c>
      <c r="BK663" s="1" t="s">
        <v>77</v>
      </c>
      <c r="BL663" t="str">
        <f t="shared" si="315"/>
        <v>TRUE</v>
      </c>
      <c r="BM663" s="1" t="b">
        <v>0</v>
      </c>
      <c r="BN663" s="1" t="b">
        <v>0</v>
      </c>
      <c r="BO663" s="1">
        <f t="shared" si="319"/>
        <v>7</v>
      </c>
      <c r="BP663" s="1" t="s">
        <v>10448</v>
      </c>
      <c r="BQ663" s="1" cm="1">
        <f t="array" ref="BQ663">_xlfn.IFS(BP663="None Known",0, LEN(BP663)&gt;500, 5,LEN(BP663)&gt;400, 4, LEN(BP663)&gt;300, 3, LEN(BP663)&gt;200, 2, LEN(BP663)&gt;1, 1)</f>
        <v>1</v>
      </c>
      <c r="BR663" s="1" t="s">
        <v>10449</v>
      </c>
      <c r="BS663" s="1">
        <v>1</v>
      </c>
      <c r="BT663" s="1" t="s">
        <v>10450</v>
      </c>
      <c r="BU663" s="1">
        <v>3</v>
      </c>
      <c r="BV663" s="1" t="s">
        <v>10451</v>
      </c>
      <c r="BW663" s="1" t="s">
        <v>31</v>
      </c>
      <c r="BX663" s="1"/>
      <c r="BY663" t="str">
        <f>_xlfn.XLOOKUP($B663,Img_lookup!A:A,Img_lookup!B:B, "Not available")</f>
        <v>efe7ed43-4a81-447d-87e4-98cf0ce6a63e</v>
      </c>
      <c r="BZ663" t="str">
        <f>_xlfn.XLOOKUP($B663,Img_lookup!A:A,Img_lookup!C:C, "Not available")</f>
        <v>Drosera rotundifolia.</v>
      </c>
      <c r="CA663" t="str">
        <f>_xlfn.XLOOKUP($B663,Img_lookup!A:A,Img_lookup!D:D, "Not available")</f>
        <v>Free the Image</v>
      </c>
      <c r="CB663" t="str">
        <f>_xlfn.XLOOKUP($B663,Img_lookup!A:A,Img_lookup!E:E, "https://imgur.com/aT5wafe")</f>
        <v>https://api.openverse.engineering/v1/images/efe7ed43-4a81-447d-87e4-98cf0ce6a63e/thumb/</v>
      </c>
    </row>
    <row r="664" spans="1:80" ht="409.6" x14ac:dyDescent="0.15">
      <c r="A664" s="1" t="s">
        <v>58</v>
      </c>
      <c r="B664" s="1" t="s">
        <v>12620</v>
      </c>
      <c r="C664" s="1" t="s">
        <v>12621</v>
      </c>
      <c r="E664" s="1" t="s">
        <v>12622</v>
      </c>
      <c r="F664" s="1" t="s">
        <v>22</v>
      </c>
      <c r="G664" s="1" t="s">
        <v>22</v>
      </c>
      <c r="H664" s="11" t="str">
        <f t="shared" si="321"/>
        <v>Perennial</v>
      </c>
      <c r="I664" s="1" t="s">
        <v>17108</v>
      </c>
      <c r="J664" s="1">
        <v>0.10000000100000001</v>
      </c>
      <c r="K664" s="1">
        <v>1</v>
      </c>
      <c r="L664" t="str" cm="1">
        <f t="array" ref="L664">_xlfn.IFS(J664+K664="", "Unknown", J664+K664&gt;3, "Large", J664+K664&gt;0.5, "Medium", J664+K664&gt;0, "Small")</f>
        <v>Medium</v>
      </c>
      <c r="M664" s="1">
        <v>2</v>
      </c>
      <c r="N664" cm="1">
        <f t="array" ref="N664">IF($M664="",INDEX($M$2:$M$2176,MATCH(1,INDEX(($A$2:$A$2176=$A664)*($M$2:$M$2176&lt;&gt;""),0),0)),$M664)</f>
        <v>2</v>
      </c>
      <c r="O664" s="2" t="str">
        <f t="shared" si="316"/>
        <v>Hardy to cold</v>
      </c>
      <c r="P664" s="1" t="s">
        <v>12623</v>
      </c>
      <c r="Q664" s="1" t="s">
        <v>17110</v>
      </c>
      <c r="R664" t="str">
        <f t="shared" si="320"/>
        <v>Medium</v>
      </c>
      <c r="S664" s="1" t="s">
        <v>24</v>
      </c>
      <c r="T664" s="1" t="str">
        <f>LEFT(S664,FIND("-",S664)-1)</f>
        <v xml:space="preserve">1 </v>
      </c>
      <c r="U664" s="1" t="str">
        <f>RIGHT(S664,FIND("-",S664)-1)</f>
        <v>12</v>
      </c>
      <c r="V664" s="1" t="s">
        <v>307</v>
      </c>
      <c r="W664" s="6" t="str">
        <f>IF(ISNUMBER(SEARCH("-",V664)),TRIM(LEFT(V664,FIND("-",V664)-1)),V664)</f>
        <v>6</v>
      </c>
      <c r="X664" t="str">
        <f>IF(W664="1", "January", IF(W664="2", "February", IF(W664="3", "March", IF(W664="4", "April", IF(W664="5", "May", IF(W664="6", "June", IF(W664="7", "July", IF(W664="8", "August", IF(W664="9", "September", IF(W664="10", "October", IF(W664="11", "November", IF(W664="12", "December", "Other"))))))))))))</f>
        <v>June</v>
      </c>
      <c r="Y664" s="2" t="str">
        <f>IF(ISNUMBER(SEARCH("-",V664)),TRIM(RIGHT(V664,LEN(V664)-SEARCH("-",V664))),V664)</f>
        <v>7</v>
      </c>
      <c r="Z664" s="2" t="str">
        <f>IF(Y664="1", "January", IF(Y664="2", "February", IF(Y664="3", "March", IF(Y664="4", "April", IF(Y664="5", "May", IF(Y664="6", "June", IF(Y664="7", "July", IF(Y664="8", "August", IF(Y664="9", "September", IF(Y664="10", "October", IF(Y664="11", "November", IF(Y664="12", "December", "Other"))))))))))))</f>
        <v>July</v>
      </c>
      <c r="AF664" s="16" t="s">
        <v>24050</v>
      </c>
      <c r="AG664" s="1" t="str">
        <f t="shared" si="306"/>
        <v xml:space="preserve">Seed </v>
      </c>
      <c r="AH664" s="2" t="str">
        <f t="shared" si="307"/>
        <v>Best sown in pots a shady cold frame or sheltered place outdoors as soon as it is ripe[200]. Stored seed requires stratification and should be sown as soon as possible. The seed usually germinates in 1 - 12 months or more at 20�c[200]. When they are large enough to handle, prick the seedlings out into individual pots and grow them on in the greenhouse for their first winter. Plant them out into their permanent positions in late spring or early summer, after the last expected frosts.
Division of self-layered shoots in early spring[1, 200].
Cuttings of half-ripe wood with a heel, July/August in sharp sand in a frame[1, 200].</v>
      </c>
      <c r="AI664" s="1" t="s">
        <v>12624</v>
      </c>
      <c r="AJ664" s="1" t="s">
        <v>53</v>
      </c>
      <c r="AK664" s="1" t="s">
        <v>17104</v>
      </c>
      <c r="AL664" s="1" t="str">
        <f t="shared" si="317"/>
        <v>Unscented</v>
      </c>
      <c r="AM664" s="1" t="b">
        <v>0</v>
      </c>
      <c r="AN664" s="1" t="b">
        <v>0</v>
      </c>
      <c r="AO664" s="1" t="b">
        <v>0</v>
      </c>
      <c r="AP664" s="5" t="s">
        <v>28</v>
      </c>
      <c r="AQ664" s="5" t="str">
        <f t="shared" si="308"/>
        <v>Light, Medium, Heavy</v>
      </c>
      <c r="AR664" s="1" t="s">
        <v>30</v>
      </c>
      <c r="AS664" s="1" t="str">
        <f t="shared" si="318"/>
        <v>None</v>
      </c>
      <c r="AT664" s="1" t="str">
        <f t="shared" si="309"/>
        <v>Full</v>
      </c>
      <c r="AU664" s="1" t="s">
        <v>29</v>
      </c>
      <c r="AV664" s="1" t="str">
        <f t="shared" si="310"/>
        <v>Moist</v>
      </c>
      <c r="AW664" s="1" t="s">
        <v>12</v>
      </c>
      <c r="AX664" s="1" t="str">
        <f t="shared" si="311"/>
        <v>Acid, Neutral, Alkaline</v>
      </c>
      <c r="AY664" s="1" t="b">
        <v>0</v>
      </c>
      <c r="AZ664" s="1" t="b">
        <v>0</v>
      </c>
      <c r="BA664" s="1" t="b">
        <v>0</v>
      </c>
      <c r="BC664" t="str">
        <f t="shared" si="312"/>
        <v>FALSE</v>
      </c>
      <c r="BE664" t="str">
        <f t="shared" si="313"/>
        <v>FALSE</v>
      </c>
      <c r="BF664" s="1" t="b">
        <v>0</v>
      </c>
      <c r="BG664" s="1" t="b">
        <v>0</v>
      </c>
      <c r="BH664" s="1" t="b">
        <v>0</v>
      </c>
      <c r="BJ664" s="1" t="str">
        <f t="shared" si="314"/>
        <v>FALSE</v>
      </c>
      <c r="BL664" t="str">
        <f t="shared" si="315"/>
        <v>FALSE</v>
      </c>
      <c r="BM664" s="1" t="b">
        <v>1</v>
      </c>
      <c r="BN664" s="1" t="b">
        <v>0</v>
      </c>
      <c r="BO664" s="1">
        <f t="shared" si="319"/>
        <v>6</v>
      </c>
      <c r="BP664" s="1" t="s">
        <v>12625</v>
      </c>
      <c r="BQ664" s="1" cm="1">
        <f t="array" ref="BQ664">_xlfn.IFS(BP664="None Known",0, LEN(BP664)&gt;500, 5,LEN(BP664)&gt;400, 4, LEN(BP664)&gt;300, 3, LEN(BP664)&gt;200, 2, LEN(BP664)&gt;1, 1)</f>
        <v>2</v>
      </c>
      <c r="BR664" s="1" t="s">
        <v>12626</v>
      </c>
      <c r="BS664" s="1">
        <v>1</v>
      </c>
      <c r="BT664" s="1" t="s">
        <v>12627</v>
      </c>
      <c r="BU664" s="1">
        <v>1</v>
      </c>
      <c r="BV664" s="1" t="s">
        <v>6382</v>
      </c>
      <c r="BW664" s="1" t="s">
        <v>31</v>
      </c>
      <c r="BX664" s="1"/>
      <c r="BY664" t="str">
        <f>_xlfn.XLOOKUP($B664,Img_lookup!A:A,Img_lookup!B:B, "Not available")</f>
        <v>7bb178b0-a95f-4637-8405-7878bba2d62c</v>
      </c>
      <c r="BZ664" t="str">
        <f>_xlfn.XLOOKUP($B664,Img_lookup!A:A,Img_lookup!C:C, "Not available")</f>
        <v>Dryas octopetala L. Curtis's botanical magazine s.2 v.4 (1830)</v>
      </c>
      <c r="CA664" t="str">
        <f>_xlfn.XLOOKUP($B664,Img_lookup!A:A,Img_lookup!D:D, "Not available")</f>
        <v>Swallowtail Garden Seeds</v>
      </c>
      <c r="CB664" t="str">
        <f>_xlfn.XLOOKUP($B664,Img_lookup!A:A,Img_lookup!E:E, "https://imgur.com/aT5wafe")</f>
        <v>https://api.openverse.engineering/v1/images/7bb178b0-a95f-4637-8405-7878bba2d62c/thumb/</v>
      </c>
    </row>
    <row r="665" spans="1:80" ht="13" x14ac:dyDescent="0.15">
      <c r="A665" s="1" t="s">
        <v>1891</v>
      </c>
      <c r="B665" s="1" t="s">
        <v>15762</v>
      </c>
      <c r="C665" s="1" t="s">
        <v>15763</v>
      </c>
      <c r="E665" s="1" t="s">
        <v>15764</v>
      </c>
      <c r="F665" s="1" t="s">
        <v>17124</v>
      </c>
      <c r="G665" s="1" t="s">
        <v>17124</v>
      </c>
      <c r="H665" s="11" t="str">
        <f t="shared" si="321"/>
        <v>Annual/Perennial</v>
      </c>
      <c r="J665" s="1">
        <v>0.60000002399999997</v>
      </c>
      <c r="L665" t="str" cm="1">
        <f t="array" ref="L665">_xlfn.IFS(J665+K665="", "Unknown", J665+K665&gt;3, "Large", J665+K665&gt;0.5, "Medium", J665+K665&gt;0, "Small")</f>
        <v>Medium</v>
      </c>
      <c r="N665" cm="1">
        <f t="array" ref="N665">IF($M665="",INDEX($M$2:$M$2176,MATCH(1,INDEX(($A$2:$A$2176=$A665)*($M$2:$M$2176&lt;&gt;""),0),0)),$M665)</f>
        <v>7</v>
      </c>
      <c r="O665" s="2" t="str">
        <f t="shared" si="316"/>
        <v>Seasonal outdoors</v>
      </c>
      <c r="P665" s="1" t="s">
        <v>15765</v>
      </c>
      <c r="R665" t="str">
        <f t="shared" si="320"/>
        <v>Medium</v>
      </c>
      <c r="T665" s="1"/>
      <c r="U665" s="1"/>
      <c r="V665" s="1" t="s">
        <v>51</v>
      </c>
      <c r="W665" s="6" t="str">
        <f>IF(ISNUMBER(SEARCH("-",V665)),TRIM(LEFT(V665,FIND("-",V665)-1)),V665)</f>
        <v>7</v>
      </c>
      <c r="X665" t="str">
        <f>IF(W665="1", "January", IF(W665="2", "February", IF(W665="3", "March", IF(W665="4", "April", IF(W665="5", "May", IF(W665="6", "June", IF(W665="7", "July", IF(W665="8", "August", IF(W665="9", "September", IF(W665="10", "October", IF(W665="11", "November", IF(W665="12", "December", "Other"))))))))))))</f>
        <v>July</v>
      </c>
      <c r="Y665" s="2" t="str">
        <f>IF(ISNUMBER(SEARCH("-",V665)),TRIM(RIGHT(V665,LEN(V665)-SEARCH("-",V665))),V665)</f>
        <v>8</v>
      </c>
      <c r="Z665" s="2" t="str">
        <f>IF(Y665="1", "January", IF(Y665="2", "February", IF(Y665="3", "March", IF(Y665="4", "April", IF(Y665="5", "May", IF(Y665="6", "June", IF(Y665="7", "July", IF(Y665="8", "August", IF(Y665="9", "September", IF(Y665="10", "October", IF(Y665="11", "November", IF(Y665="12", "December", "Other"))))))))))))</f>
        <v>August</v>
      </c>
      <c r="AF665" s="1" t="s">
        <v>24429</v>
      </c>
      <c r="AG665" s="1" t="str">
        <f t="shared" si="306"/>
        <v xml:space="preserve">Seed </v>
      </c>
      <c r="AH665" s="2" t="str">
        <f t="shared" si="307"/>
        <v>Sow in situ in the spring. Germination usually takes place within 1 - 4 weeks at 20�c[175].</v>
      </c>
      <c r="AI665" s="1" t="s">
        <v>15766</v>
      </c>
      <c r="AK665" s="1" t="s">
        <v>17104</v>
      </c>
      <c r="AL665" s="1" t="str">
        <f t="shared" si="317"/>
        <v>Unscented</v>
      </c>
      <c r="AM665" s="1" t="b">
        <v>0</v>
      </c>
      <c r="AN665" s="1" t="b">
        <v>0</v>
      </c>
      <c r="AO665" s="1" t="b">
        <v>0</v>
      </c>
      <c r="AP665" s="5" t="s">
        <v>28</v>
      </c>
      <c r="AQ665" s="5" t="str">
        <f t="shared" si="308"/>
        <v>Light, Medium, Heavy</v>
      </c>
      <c r="AR665" s="1" t="s">
        <v>30</v>
      </c>
      <c r="AS665" s="1" t="str">
        <f t="shared" si="318"/>
        <v>None</v>
      </c>
      <c r="AT665" s="1" t="str">
        <f t="shared" si="309"/>
        <v>Full</v>
      </c>
      <c r="AU665" s="1" t="s">
        <v>29</v>
      </c>
      <c r="AV665" s="1" t="str">
        <f t="shared" si="310"/>
        <v>Moist</v>
      </c>
      <c r="AW665" s="1" t="s">
        <v>12</v>
      </c>
      <c r="AX665" s="1" t="str">
        <f t="shared" si="311"/>
        <v>Acid, Neutral, Alkaline</v>
      </c>
      <c r="AY665" s="1" t="b">
        <v>0</v>
      </c>
      <c r="AZ665" s="1" t="b">
        <v>0</v>
      </c>
      <c r="BA665" s="1" t="b">
        <v>0</v>
      </c>
      <c r="BC665" t="str">
        <f t="shared" si="312"/>
        <v>FALSE</v>
      </c>
      <c r="BE665" t="str">
        <f t="shared" si="313"/>
        <v>FALSE</v>
      </c>
      <c r="BF665" s="1" t="b">
        <v>0</v>
      </c>
      <c r="BG665" s="1" t="b">
        <v>0</v>
      </c>
      <c r="BH665" s="1" t="b">
        <v>0</v>
      </c>
      <c r="BJ665" s="1" t="str">
        <f t="shared" si="314"/>
        <v>FALSE</v>
      </c>
      <c r="BL665" t="str">
        <f t="shared" si="315"/>
        <v>FALSE</v>
      </c>
      <c r="BM665" s="1" t="b">
        <v>0</v>
      </c>
      <c r="BN665" s="1" t="b">
        <v>0</v>
      </c>
      <c r="BO665" s="1">
        <f t="shared" si="319"/>
        <v>5</v>
      </c>
      <c r="BP665" s="1" t="s">
        <v>31</v>
      </c>
      <c r="BQ665" s="1" cm="1">
        <f t="array" ref="BQ665">_xlfn.IFS(BP665="None Known",0, LEN(BP665)&gt;500, 5,LEN(BP665)&gt;400, 4, LEN(BP665)&gt;300, 3, LEN(BP665)&gt;200, 2, LEN(BP665)&gt;1, 1)</f>
        <v>0</v>
      </c>
      <c r="BR665" s="1" t="s">
        <v>15767</v>
      </c>
      <c r="BS665" s="1">
        <v>1</v>
      </c>
      <c r="BT665" s="1" t="s">
        <v>15768</v>
      </c>
      <c r="BU665" s="1">
        <v>2</v>
      </c>
      <c r="BV665" s="1" t="s">
        <v>15769</v>
      </c>
      <c r="BW665" s="1" t="s">
        <v>31</v>
      </c>
      <c r="BX665" s="1"/>
      <c r="BY665" t="str">
        <f>_xlfn.XLOOKUP($B665,Img_lookup!A:A,Img_lookup!B:B, "Not available")</f>
        <v>7700d22b-ffd8-44d0-b836-4cc550af1062</v>
      </c>
      <c r="BZ665" t="str">
        <f>_xlfn.XLOOKUP($B665,Img_lookup!A:A,Img_lookup!C:C, "Not available")</f>
        <v>Starr 031118-0073 Drymaria cordata var. pacifica.jpg</v>
      </c>
      <c r="CA665" t="str">
        <f>_xlfn.XLOOKUP($B665,Img_lookup!A:A,Img_lookup!D:D, "Not available")</f>
        <v>Forest &amp; Kim Starr</v>
      </c>
      <c r="CB665" t="str">
        <f>_xlfn.XLOOKUP($B665,Img_lookup!A:A,Img_lookup!E:E, "https://imgur.com/aT5wafe")</f>
        <v>https://api.openverse.engineering/v1/images/7700d22b-ffd8-44d0-b836-4cc550af1062/thumb/</v>
      </c>
    </row>
    <row r="666" spans="1:80" ht="409.6" x14ac:dyDescent="0.15">
      <c r="A666" s="1" t="s">
        <v>3631</v>
      </c>
      <c r="B666" s="1" t="s">
        <v>14137</v>
      </c>
      <c r="C666" s="1" t="s">
        <v>14138</v>
      </c>
      <c r="D666" s="1" t="s">
        <v>14139</v>
      </c>
      <c r="E666" s="1" t="s">
        <v>14140</v>
      </c>
      <c r="F666" s="1" t="s">
        <v>539</v>
      </c>
      <c r="G666" s="1" t="s">
        <v>23799</v>
      </c>
      <c r="H666" s="11" t="str">
        <f t="shared" si="321"/>
        <v>Perennial</v>
      </c>
      <c r="J666" s="1">
        <v>1</v>
      </c>
      <c r="K666" s="1">
        <v>0.5</v>
      </c>
      <c r="L666" t="str" cm="1">
        <f t="array" ref="L666">_xlfn.IFS(J666+K666="", "Unknown", J666+K666&gt;3, "Large", J666+K666&gt;0.5, "Medium", J666+K666&gt;0, "Small")</f>
        <v>Medium</v>
      </c>
      <c r="M666" s="1">
        <v>5</v>
      </c>
      <c r="N666" cm="1">
        <f t="array" ref="N666">IF($M666="",INDEX($M$2:$M$2176,MATCH(1,INDEX(($A$2:$A$2176=$A666)*($M$2:$M$2176&lt;&gt;""),0),0)),$M666)</f>
        <v>5</v>
      </c>
      <c r="O666" s="2" t="str">
        <f t="shared" si="316"/>
        <v>Seasonal outdoors</v>
      </c>
      <c r="P666" s="1" t="s">
        <v>14141</v>
      </c>
      <c r="R666" t="str">
        <f t="shared" si="320"/>
        <v>Medium</v>
      </c>
      <c r="W666"/>
      <c r="AF666" s="16" t="s">
        <v>25220</v>
      </c>
      <c r="AG666" s="1" t="str">
        <f t="shared" si="306"/>
        <v xml:space="preserve">Spores </v>
      </c>
      <c r="AH666" s="2" t="str">
        <f t="shared" si="30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I666" s="1" t="s">
        <v>14142</v>
      </c>
      <c r="AL666" s="1" t="str">
        <f t="shared" si="317"/>
        <v>Unscented</v>
      </c>
      <c r="AM666" s="1" t="b">
        <v>0</v>
      </c>
      <c r="AN666" s="1" t="b">
        <v>1</v>
      </c>
      <c r="AO666" s="1" t="b">
        <v>0</v>
      </c>
      <c r="AP666" s="5" t="s">
        <v>28</v>
      </c>
      <c r="AQ666" s="5" t="str">
        <f t="shared" si="308"/>
        <v>Light, Medium, Heavy</v>
      </c>
      <c r="AR666" s="1" t="s">
        <v>120</v>
      </c>
      <c r="AS666" s="1" t="str">
        <f t="shared" si="318"/>
        <v>Partial</v>
      </c>
      <c r="AT666" s="1" t="str">
        <f t="shared" si="309"/>
        <v>Partial</v>
      </c>
      <c r="AU666" s="1" t="s">
        <v>402</v>
      </c>
      <c r="AV666" s="1" t="str">
        <f t="shared" si="310"/>
        <v>Moist, Wet/Water</v>
      </c>
      <c r="AW666" s="1" t="s">
        <v>123</v>
      </c>
      <c r="AX666" s="1" t="str">
        <f t="shared" si="311"/>
        <v>Acid, Neutral</v>
      </c>
      <c r="AY666" s="1" t="b">
        <v>0</v>
      </c>
      <c r="AZ666" s="1" t="b">
        <v>0</v>
      </c>
      <c r="BA666" s="1" t="b">
        <v>0</v>
      </c>
      <c r="BC666" t="str">
        <f t="shared" si="312"/>
        <v>FALSE</v>
      </c>
      <c r="BE666" t="str">
        <f t="shared" si="313"/>
        <v>FALSE</v>
      </c>
      <c r="BF666" s="1" t="b">
        <v>0</v>
      </c>
      <c r="BG666" s="1" t="b">
        <v>0</v>
      </c>
      <c r="BH666" s="1" t="b">
        <v>0</v>
      </c>
      <c r="BJ666" s="1" t="str">
        <f t="shared" si="314"/>
        <v>FALSE</v>
      </c>
      <c r="BL666" t="str">
        <f t="shared" si="315"/>
        <v>FALSE</v>
      </c>
      <c r="BM666" s="1" t="b">
        <v>0</v>
      </c>
      <c r="BN666" s="1" t="b">
        <v>0</v>
      </c>
      <c r="BO666" s="1">
        <f t="shared" si="319"/>
        <v>11</v>
      </c>
      <c r="BP666" s="1" t="s">
        <v>14143</v>
      </c>
      <c r="BQ666" s="1" cm="1">
        <f t="array" ref="BQ666">_xlfn.IFS(BP666="None Known",0, LEN(BP666)&gt;500, 5,LEN(BP666)&gt;400, 4, LEN(BP666)&gt;300, 3, LEN(BP666)&gt;200, 2, LEN(BP666)&gt;1, 1)</f>
        <v>1</v>
      </c>
      <c r="BR666" s="1" t="s">
        <v>14144</v>
      </c>
      <c r="BS666" s="1">
        <v>2</v>
      </c>
      <c r="BT666" s="1" t="s">
        <v>14145</v>
      </c>
      <c r="BU666" s="1">
        <v>4</v>
      </c>
      <c r="BV666" s="1" t="s">
        <v>14146</v>
      </c>
      <c r="BW666" s="1" t="s">
        <v>14041</v>
      </c>
      <c r="BX666" s="1"/>
      <c r="BY666" t="str">
        <f>_xlfn.XLOOKUP($B666,Img_lookup!A:A,Img_lookup!B:B, "Not available")</f>
        <v>e9cde5aa-93ba-40a6-bdec-9a27b04187c6</v>
      </c>
      <c r="BZ666" t="str">
        <f>_xlfn.XLOOKUP($B666,Img_lookup!A:A,Img_lookup!C:C, "Not available")</f>
        <v>Dryopteris carthusiana. Fern and crowberry. Back of west beach. Handa</v>
      </c>
      <c r="CA666" t="str">
        <f>_xlfn.XLOOKUP($B666,Img_lookup!A:A,Img_lookup!D:D, "Not available")</f>
        <v>Mary Gillham Archive Project</v>
      </c>
      <c r="CB666" t="str">
        <f>_xlfn.XLOOKUP($B666,Img_lookup!A:A,Img_lookup!E:E, "https://imgur.com/aT5wafe")</f>
        <v>https://api.openverse.engineering/v1/images/e9cde5aa-93ba-40a6-bdec-9a27b04187c6/thumb/</v>
      </c>
    </row>
    <row r="667" spans="1:80" ht="409.6" x14ac:dyDescent="0.15">
      <c r="A667" s="1" t="s">
        <v>3631</v>
      </c>
      <c r="B667" s="1" t="s">
        <v>15392</v>
      </c>
      <c r="C667" s="1" t="s">
        <v>15393</v>
      </c>
      <c r="E667" s="1" t="s">
        <v>3846</v>
      </c>
      <c r="F667" s="1" t="s">
        <v>539</v>
      </c>
      <c r="G667" s="1" t="s">
        <v>23799</v>
      </c>
      <c r="H667" s="11" t="str">
        <f t="shared" si="321"/>
        <v>Perennial</v>
      </c>
      <c r="J667" s="1">
        <v>1</v>
      </c>
      <c r="L667" t="str" cm="1">
        <f t="array" ref="L667">_xlfn.IFS(J667+K667="", "Unknown", J667+K667&gt;3, "Large", J667+K667&gt;0.5, "Medium", J667+K667&gt;0, "Small")</f>
        <v>Medium</v>
      </c>
      <c r="M667" s="1">
        <v>6</v>
      </c>
      <c r="N667" cm="1">
        <f t="array" ref="N667">IF($M667="",INDEX($M$2:$M$2176,MATCH(1,INDEX(($A$2:$A$2176=$A667)*($M$2:$M$2176&lt;&gt;""),0),0)),$M667)</f>
        <v>6</v>
      </c>
      <c r="O667" s="2" t="str">
        <f t="shared" si="316"/>
        <v>Seasonal outdoors</v>
      </c>
      <c r="P667" s="1" t="s">
        <v>15394</v>
      </c>
      <c r="R667" t="str">
        <f t="shared" si="320"/>
        <v>Medium</v>
      </c>
      <c r="W667"/>
      <c r="AF667" s="16" t="s">
        <v>25220</v>
      </c>
      <c r="AG667" s="1" t="str">
        <f t="shared" si="306"/>
        <v xml:space="preserve">Spores </v>
      </c>
      <c r="AH667" s="2" t="str">
        <f t="shared" si="30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I667" s="1" t="s">
        <v>15395</v>
      </c>
      <c r="AL667" s="1" t="str">
        <f t="shared" si="317"/>
        <v>Unscented</v>
      </c>
      <c r="AM667" s="1" t="b">
        <v>0</v>
      </c>
      <c r="AN667" s="1" t="b">
        <v>1</v>
      </c>
      <c r="AO667" s="1" t="b">
        <v>0</v>
      </c>
      <c r="AP667" s="5" t="s">
        <v>28</v>
      </c>
      <c r="AQ667" s="5" t="str">
        <f t="shared" si="308"/>
        <v>Light, Medium, Heavy</v>
      </c>
      <c r="AR667" s="1" t="s">
        <v>120</v>
      </c>
      <c r="AS667" s="1" t="str">
        <f t="shared" si="318"/>
        <v>Partial</v>
      </c>
      <c r="AT667" s="1" t="str">
        <f t="shared" si="309"/>
        <v>Partial</v>
      </c>
      <c r="AU667" s="1" t="s">
        <v>29</v>
      </c>
      <c r="AV667" s="1" t="str">
        <f t="shared" si="310"/>
        <v>Moist</v>
      </c>
      <c r="AW667" s="1" t="s">
        <v>123</v>
      </c>
      <c r="AX667" s="1" t="str">
        <f t="shared" si="311"/>
        <v>Acid, Neutral</v>
      </c>
      <c r="AY667" s="1" t="b">
        <v>0</v>
      </c>
      <c r="AZ667" s="1" t="b">
        <v>0</v>
      </c>
      <c r="BA667" s="1" t="b">
        <v>0</v>
      </c>
      <c r="BC667" t="str">
        <f t="shared" si="312"/>
        <v>FALSE</v>
      </c>
      <c r="BE667" t="str">
        <f t="shared" si="313"/>
        <v>FALSE</v>
      </c>
      <c r="BF667" s="1" t="b">
        <v>0</v>
      </c>
      <c r="BG667" s="1" t="b">
        <v>0</v>
      </c>
      <c r="BH667" s="1" t="b">
        <v>1</v>
      </c>
      <c r="BJ667" s="1" t="str">
        <f t="shared" si="314"/>
        <v>FALSE</v>
      </c>
      <c r="BL667" t="str">
        <f t="shared" si="315"/>
        <v>FALSE</v>
      </c>
      <c r="BM667" s="1" t="b">
        <v>0</v>
      </c>
      <c r="BN667" s="1" t="b">
        <v>0</v>
      </c>
      <c r="BO667" s="1">
        <f t="shared" si="319"/>
        <v>7</v>
      </c>
      <c r="BP667" s="1" t="s">
        <v>31</v>
      </c>
      <c r="BQ667" s="1" cm="1">
        <f t="array" ref="BQ667">_xlfn.IFS(BP667="None Known",0, LEN(BP667)&gt;500, 5,LEN(BP667)&gt;400, 4, LEN(BP667)&gt;300, 3, LEN(BP667)&gt;200, 2, LEN(BP667)&gt;1, 1)</f>
        <v>0</v>
      </c>
      <c r="BR667" s="1" t="s">
        <v>15396</v>
      </c>
      <c r="BS667" s="1">
        <v>1</v>
      </c>
      <c r="BT667" s="1" t="s">
        <v>15397</v>
      </c>
      <c r="BU667" s="1">
        <v>4</v>
      </c>
      <c r="BV667" s="1" t="s">
        <v>34</v>
      </c>
      <c r="BW667" s="1" t="s">
        <v>14041</v>
      </c>
      <c r="BX667" s="1"/>
      <c r="BY667" t="str">
        <f>_xlfn.XLOOKUP($B667,Img_lookup!A:A,Img_lookup!B:B, "Not available")</f>
        <v>4c642e51-6415-4687-8fb3-2a9a9a94ecf2</v>
      </c>
      <c r="BZ667" t="str">
        <f>_xlfn.XLOOKUP($B667,Img_lookup!A:A,Img_lookup!C:C, "Not available")</f>
        <v>Dryopteris crassirhizoma Nakai</v>
      </c>
      <c r="CA667" t="str">
        <f>_xlfn.XLOOKUP($B667,Img_lookup!A:A,Img_lookup!D:D, "Not available")</f>
        <v>Hiroshi It√¥</v>
      </c>
      <c r="CB667" t="str">
        <f>_xlfn.XLOOKUP($B667,Img_lookup!A:A,Img_lookup!E:E, "https://imgur.com/aT5wafe")</f>
        <v>https://api.openverse.engineering/v1/images/4c642e51-6415-4687-8fb3-2a9a9a94ecf2/thumb/</v>
      </c>
    </row>
    <row r="668" spans="1:80" ht="409.6" x14ac:dyDescent="0.15">
      <c r="A668" s="1" t="s">
        <v>3631</v>
      </c>
      <c r="B668" s="1" t="s">
        <v>14031</v>
      </c>
      <c r="C668" s="1" t="s">
        <v>14032</v>
      </c>
      <c r="D668" s="1" t="s">
        <v>14033</v>
      </c>
      <c r="E668" s="1" t="s">
        <v>14034</v>
      </c>
      <c r="F668" s="1" t="s">
        <v>539</v>
      </c>
      <c r="G668" s="1" t="s">
        <v>23799</v>
      </c>
      <c r="H668" s="11" t="str">
        <f t="shared" si="321"/>
        <v>Perennial</v>
      </c>
      <c r="I668" s="1" t="s">
        <v>17108</v>
      </c>
      <c r="J668" s="1">
        <v>1.2000000479999999</v>
      </c>
      <c r="K668" s="1">
        <v>1</v>
      </c>
      <c r="L668" t="str" cm="1">
        <f t="array" ref="L668">_xlfn.IFS(J668+K668="", "Unknown", J668+K668&gt;3, "Large", J668+K668&gt;0.5, "Medium", J668+K668&gt;0, "Small")</f>
        <v>Medium</v>
      </c>
      <c r="M668" s="1">
        <v>2</v>
      </c>
      <c r="N668" cm="1">
        <f t="array" ref="N668">IF($M668="",INDEX($M$2:$M$2176,MATCH(1,INDEX(($A$2:$A$2176=$A668)*($M$2:$M$2176&lt;&gt;""),0),0)),$M668)</f>
        <v>2</v>
      </c>
      <c r="O668" s="2" t="str">
        <f t="shared" si="316"/>
        <v>Hardy to cold</v>
      </c>
      <c r="P668" s="1" t="s">
        <v>14035</v>
      </c>
      <c r="R668" t="str">
        <f t="shared" si="320"/>
        <v>Medium</v>
      </c>
      <c r="S668" s="1" t="s">
        <v>24</v>
      </c>
      <c r="T668" s="1" t="str">
        <f>LEFT(S668,FIND("-",S668)-1)</f>
        <v xml:space="preserve">1 </v>
      </c>
      <c r="U668" s="1" t="str">
        <f>RIGHT(S668,FIND("-",S668)-1)</f>
        <v>12</v>
      </c>
      <c r="W668" s="1"/>
      <c r="X668" s="1"/>
      <c r="Y668" s="1"/>
      <c r="Z668" s="1"/>
      <c r="AA668" s="1" t="s">
        <v>108</v>
      </c>
      <c r="AB668" s="1" t="str">
        <f>IF(ISNUMBER(SEARCH("-",AA668)),TRIM(LEFT(AA668,FIND("-",AA668)-1)),AA668)</f>
        <v>7</v>
      </c>
      <c r="AC668" s="1" t="str">
        <f>IF(AB668="1", "January", IF(AB668="2", "February", IF(AB668="3", "March", IF(AB668="4", "April", IF(AB668="5", "May", IF(AB668="6", "June", IF(AB668="7", "July", IF(AB668="8", "August", IF(AB668="9", "September", IF(AB668="10", "October", IF(AB668="11", "November", IF(AB668="12", "December", "Other"))))))))))))</f>
        <v>July</v>
      </c>
      <c r="AD668" s="1" t="str">
        <f>IF(ISNUMBER(SEARCH("-",AA668)),TRIM(RIGHT(AA668,LEN(AA668)-SEARCH("-",AA668))),AA668)</f>
        <v>9</v>
      </c>
      <c r="AE668" s="1" t="str">
        <f>IF(AD668="1", "January", IF(AD668="2", "February", IF(AD668="3", "March", IF(AD668="4", "April", IF(AD668="5", "May", IF(AD668="6", "June", IF(AD668="7", "July", IF(AD668="8", "August", IF(AD668="9", "September", IF(AD668="10", "October", IF(AD668="11", "November", IF(AD668="12", "December", "Other"))))))))))))</f>
        <v>September</v>
      </c>
      <c r="AF668" s="16" t="s">
        <v>25220</v>
      </c>
      <c r="AG668" s="1" t="str">
        <f t="shared" si="306"/>
        <v xml:space="preserve">Spores </v>
      </c>
      <c r="AH668" s="2" t="str">
        <f t="shared" si="307"/>
        <v>Can be sown at any time of the year in a greenhouse. Surface sow on a sterilised compost and keep  moist, possibly by placing the pot in a plastic bag. Germinates in 1 - 3 months at 20�c. Pot up small clumps of the plants when they are large enough to handle and grow on in a shady part of the greenhouse until large enough to plant out.
Division in spring. Larger clumps can be replanted direct into their permanent positions, though it is best to pot up smaller clumps and grow them on in a cold frame until they are rooting well. Plant them out in the spring.</v>
      </c>
      <c r="AI668" s="1" t="s">
        <v>14036</v>
      </c>
      <c r="AL668" s="1" t="str">
        <f t="shared" si="317"/>
        <v>Unscented</v>
      </c>
      <c r="AM668" s="1" t="b">
        <v>0</v>
      </c>
      <c r="AN668" s="1" t="b">
        <v>1</v>
      </c>
      <c r="AO668" s="1" t="b">
        <v>0</v>
      </c>
      <c r="AP668" s="5" t="s">
        <v>28</v>
      </c>
      <c r="AQ668" s="5" t="str">
        <f t="shared" si="308"/>
        <v>Light, Medium, Heavy</v>
      </c>
      <c r="AR668" s="1" t="s">
        <v>120</v>
      </c>
      <c r="AS668" s="1" t="str">
        <f t="shared" si="318"/>
        <v>Partial</v>
      </c>
      <c r="AT668" s="1" t="str">
        <f t="shared" si="309"/>
        <v>Partial</v>
      </c>
      <c r="AU668" s="1" t="s">
        <v>11</v>
      </c>
      <c r="AV668" s="1" t="str">
        <f t="shared" si="310"/>
        <v>Dry, Moist</v>
      </c>
      <c r="AW668" s="1" t="s">
        <v>123</v>
      </c>
      <c r="AX668" s="1" t="str">
        <f t="shared" si="311"/>
        <v>Acid, Neutral</v>
      </c>
      <c r="AY668" s="1" t="b">
        <v>0</v>
      </c>
      <c r="AZ668" s="1" t="b">
        <v>0</v>
      </c>
      <c r="BA668" s="1" t="b">
        <v>0</v>
      </c>
      <c r="BC668" t="str">
        <f t="shared" si="312"/>
        <v>FALSE</v>
      </c>
      <c r="BE668" t="str">
        <f t="shared" si="313"/>
        <v>FALSE</v>
      </c>
      <c r="BF668" s="1" t="b">
        <v>1</v>
      </c>
      <c r="BG668" s="1" t="b">
        <v>0</v>
      </c>
      <c r="BH668" s="1" t="b">
        <v>1</v>
      </c>
      <c r="BJ668" s="1" t="str">
        <f t="shared" si="314"/>
        <v>FALSE</v>
      </c>
      <c r="BL668" t="str">
        <f t="shared" si="315"/>
        <v>FALSE</v>
      </c>
      <c r="BM668" s="1" t="b">
        <v>0</v>
      </c>
      <c r="BN668" s="1" t="b">
        <v>0</v>
      </c>
      <c r="BO668" s="1">
        <f t="shared" si="319"/>
        <v>14</v>
      </c>
      <c r="BP668" s="1" t="s">
        <v>14037</v>
      </c>
      <c r="BQ668" s="1" cm="1">
        <f t="array" ref="BQ668">_xlfn.IFS(BP668="None Known",0, LEN(BP668)&gt;500, 5,LEN(BP668)&gt;400, 4, LEN(BP668)&gt;300, 3, LEN(BP668)&gt;200, 2, LEN(BP668)&gt;1, 1)</f>
        <v>4</v>
      </c>
      <c r="BR668" s="1" t="s">
        <v>14038</v>
      </c>
      <c r="BS668" s="1">
        <v>2</v>
      </c>
      <c r="BT668" s="1" t="s">
        <v>14039</v>
      </c>
      <c r="BU668" s="1">
        <v>4</v>
      </c>
      <c r="BV668" s="1" t="s">
        <v>14040</v>
      </c>
      <c r="BW668" s="1" t="s">
        <v>14041</v>
      </c>
      <c r="BX668" s="1"/>
      <c r="BY668" t="str">
        <f>_xlfn.XLOOKUP($B668,Img_lookup!A:A,Img_lookup!B:B, "Not available")</f>
        <v>Not available</v>
      </c>
      <c r="BZ668" t="str">
        <f>_xlfn.XLOOKUP($B668,Img_lookup!A:A,Img_lookup!C:C, "Not available")</f>
        <v>Not available</v>
      </c>
      <c r="CA668" t="str">
        <f>_xlfn.XLOOKUP($B668,Img_lookup!A:A,Img_lookup!D:D, "Not available")</f>
        <v>Not available</v>
      </c>
      <c r="CB668" t="str">
        <f>_xlfn.XLOOKUP($B668,Img_lookup!A:A,Img_lookup!E:E, "https://imgur.com/aT5wafe")</f>
        <v>https://imgur.com/aT5wafe</v>
      </c>
    </row>
    <row r="669" spans="1:80" ht="409.6" x14ac:dyDescent="0.15">
      <c r="A669" s="1" t="s">
        <v>58</v>
      </c>
      <c r="B669" s="1" t="s">
        <v>4746</v>
      </c>
      <c r="C669" s="1" t="s">
        <v>4747</v>
      </c>
      <c r="D669" s="1" t="s">
        <v>4748</v>
      </c>
      <c r="E669" s="1" t="s">
        <v>4749</v>
      </c>
      <c r="F669" s="1" t="s">
        <v>6</v>
      </c>
      <c r="G669" s="1" t="s">
        <v>6</v>
      </c>
      <c r="H669" s="11" t="str">
        <f t="shared" si="321"/>
        <v>Perennial</v>
      </c>
      <c r="I669" s="1" t="s">
        <v>17108</v>
      </c>
      <c r="J669" s="1">
        <v>0.10000000100000001</v>
      </c>
      <c r="K669" s="1">
        <v>1</v>
      </c>
      <c r="L669" t="str" cm="1">
        <f t="array" ref="L669">_xlfn.IFS(J669+K669="", "Unknown", J669+K669&gt;3, "Large", J669+K669&gt;0.5, "Medium", J669+K669&gt;0, "Small")</f>
        <v>Medium</v>
      </c>
      <c r="M669" s="1">
        <v>6</v>
      </c>
      <c r="N669" cm="1">
        <f t="array" ref="N669">IF($M669="",INDEX($M$2:$M$2176,MATCH(1,INDEX(($A$2:$A$2176=$A669)*($M$2:$M$2176&lt;&gt;""),0),0)),$M669)</f>
        <v>6</v>
      </c>
      <c r="O669" s="2" t="str">
        <f t="shared" si="316"/>
        <v>Seasonal outdoors</v>
      </c>
      <c r="P669" s="1" t="s">
        <v>4750</v>
      </c>
      <c r="Q669" s="1" t="s">
        <v>17109</v>
      </c>
      <c r="R669" t="str">
        <f t="shared" si="320"/>
        <v>Fast</v>
      </c>
      <c r="S669" s="1" t="s">
        <v>24</v>
      </c>
      <c r="T669" s="1" t="str">
        <f>LEFT(S669,FIND("-",S669)-1)</f>
        <v xml:space="preserve">1 </v>
      </c>
      <c r="U669" s="1" t="str">
        <f>RIGHT(S669,FIND("-",S669)-1)</f>
        <v>12</v>
      </c>
      <c r="V669" s="1" t="s">
        <v>936</v>
      </c>
      <c r="W669" s="6" t="str">
        <f t="shared" ref="W669:W675" si="325">IF(ISNUMBER(SEARCH("-",V669)),TRIM(LEFT(V669,FIND("-",V669)-1)),V669)</f>
        <v>5</v>
      </c>
      <c r="X669" t="str">
        <f t="shared" ref="X669:X674" si="326">IF(W669="1", "January", IF(W669="2", "February", IF(W669="3", "March", IF(W669="4", "April", IF(W669="5", "May", IF(W669="6", "June", IF(W669="7", "July", IF(W669="8", "August", IF(W669="9", "September", IF(W669="10", "October", IF(W669="11", "November", IF(W669="12", "December", "Other"))))))))))))</f>
        <v>May</v>
      </c>
      <c r="Y669" s="2" t="str">
        <f t="shared" ref="Y669:Y674" si="327">IF(ISNUMBER(SEARCH("-",V669)),TRIM(RIGHT(V669,LEN(V669)-SEARCH("-",V669))),V669)</f>
        <v>10</v>
      </c>
      <c r="Z669" s="2" t="str">
        <f t="shared" ref="Z669:Z674" si="328">IF(Y669="1", "January", IF(Y669="2", "February", IF(Y669="3", "March", IF(Y669="4", "April", IF(Y669="5", "May", IF(Y669="6", "June", IF(Y669="7", "July", IF(Y669="8", "August", IF(Y669="9", "September", IF(Y669="10", "October", IF(Y669="11", "November", IF(Y669="12", "December", "Other"))))))))))))</f>
        <v>October</v>
      </c>
      <c r="AA669" s="1" t="s">
        <v>177</v>
      </c>
      <c r="AB669" s="1" t="str">
        <f>IF(ISNUMBER(SEARCH("-",AA669)),TRIM(LEFT(AA669,FIND("-",AA669)-1)),AA669)</f>
        <v>7</v>
      </c>
      <c r="AC669" s="1" t="str">
        <f>IF(AB669="1", "January", IF(AB669="2", "February", IF(AB669="3", "March", IF(AB669="4", "April", IF(AB669="5", "May", IF(AB669="6", "June", IF(AB669="7", "July", IF(AB669="8", "August", IF(AB669="9", "September", IF(AB669="10", "October", IF(AB669="11", "November", IF(AB669="12", "December", "Other"))))))))))))</f>
        <v>July</v>
      </c>
      <c r="AD669" s="1" t="str">
        <f>IF(ISNUMBER(SEARCH("-",AA669)),TRIM(RIGHT(AA669,LEN(AA669)-SEARCH("-",AA669))),AA669)</f>
        <v>10</v>
      </c>
      <c r="AE669" s="1" t="str">
        <f>IF(AD669="1", "January", IF(AD669="2", "February", IF(AD669="3", "March", IF(AD669="4", "April", IF(AD669="5", "May", IF(AD669="6", "June", IF(AD669="7", "July", IF(AD669="8", "August", IF(AD669="9", "September", IF(AD669="10", "October", IF(AD669="11", "November", IF(AD669="12", "December", "Other"))))))))))))</f>
        <v>October</v>
      </c>
      <c r="AF669" s="16" t="s">
        <v>24430</v>
      </c>
      <c r="AG669" s="1" t="str">
        <f t="shared" si="306"/>
        <v xml:space="preserve">Seed </v>
      </c>
      <c r="AH669" s="2" t="str">
        <f t="shared" si="307"/>
        <v>Sow spring in a sunny position in a greenhouse. Germination usually takes place within 1 - 6 weeks or more at 15�c. A period of cold stratification may speed up germination. When large enough to handle, prick the seedlings out into individual pots and plant them out in the summer.
Division of runners in spring or late summer. Very easy, they can be planted out straight into their permanent positions.</v>
      </c>
      <c r="AI669" s="1" t="s">
        <v>4751</v>
      </c>
      <c r="AJ669" s="1" t="s">
        <v>53</v>
      </c>
      <c r="AK669" s="1" t="s">
        <v>17104</v>
      </c>
      <c r="AL669" s="1" t="str">
        <f t="shared" si="317"/>
        <v>Unscented</v>
      </c>
      <c r="AM669" s="1" t="b">
        <v>0</v>
      </c>
      <c r="AN669" s="1" t="b">
        <v>0</v>
      </c>
      <c r="AO669" s="1" t="b">
        <v>0</v>
      </c>
      <c r="AP669" s="5" t="s">
        <v>28</v>
      </c>
      <c r="AQ669" s="5" t="str">
        <f t="shared" si="308"/>
        <v>Light, Medium, Heavy</v>
      </c>
      <c r="AR669" s="1" t="s">
        <v>10</v>
      </c>
      <c r="AS669" s="1" t="str">
        <f t="shared" si="318"/>
        <v>None, Partial</v>
      </c>
      <c r="AT669" s="1" t="str">
        <f t="shared" si="309"/>
        <v>Partial, Full</v>
      </c>
      <c r="AU669" s="1" t="s">
        <v>29</v>
      </c>
      <c r="AV669" s="1" t="str">
        <f t="shared" si="310"/>
        <v>Moist</v>
      </c>
      <c r="AW669" s="1" t="s">
        <v>12</v>
      </c>
      <c r="AX669" s="1" t="str">
        <f t="shared" si="311"/>
        <v>Acid, Neutral, Alkaline</v>
      </c>
      <c r="AY669" s="1" t="b">
        <v>0</v>
      </c>
      <c r="AZ669" s="1" t="b">
        <v>0</v>
      </c>
      <c r="BA669" s="1" t="b">
        <v>0</v>
      </c>
      <c r="BC669" t="str">
        <f t="shared" si="312"/>
        <v>FALSE</v>
      </c>
      <c r="BE669" t="str">
        <f t="shared" si="313"/>
        <v>FALSE</v>
      </c>
      <c r="BF669" s="1" t="b">
        <v>0</v>
      </c>
      <c r="BG669" s="1" t="b">
        <v>0</v>
      </c>
      <c r="BH669" s="1" t="b">
        <v>0</v>
      </c>
      <c r="BI669" s="1" t="s">
        <v>30</v>
      </c>
      <c r="BJ669" s="1" t="str">
        <f t="shared" si="314"/>
        <v>FALSE</v>
      </c>
      <c r="BK669" s="1" t="s">
        <v>77</v>
      </c>
      <c r="BL669" t="str">
        <f t="shared" si="315"/>
        <v>TRUE</v>
      </c>
      <c r="BM669" s="1" t="b">
        <v>0</v>
      </c>
      <c r="BN669" s="1" t="b">
        <v>0</v>
      </c>
      <c r="BO669" s="1">
        <f t="shared" si="319"/>
        <v>10</v>
      </c>
      <c r="BP669" s="1" t="s">
        <v>4752</v>
      </c>
      <c r="BQ669" s="1" cm="1">
        <f t="array" ref="BQ669">_xlfn.IFS(BP669="None Known",0, LEN(BP669)&gt;500, 5,LEN(BP669)&gt;400, 4, LEN(BP669)&gt;300, 3, LEN(BP669)&gt;200, 2, LEN(BP669)&gt;1, 1)</f>
        <v>2</v>
      </c>
      <c r="BR669" s="1" t="s">
        <v>4753</v>
      </c>
      <c r="BS669" s="1">
        <v>2</v>
      </c>
      <c r="BT669" s="1" t="s">
        <v>4754</v>
      </c>
      <c r="BU669" s="1">
        <v>2</v>
      </c>
      <c r="BV669" s="1" t="s">
        <v>4755</v>
      </c>
      <c r="BW669" s="1" t="s">
        <v>31</v>
      </c>
      <c r="BX669" s="1"/>
      <c r="BY669" t="str">
        <f>_xlfn.XLOOKUP($B669,Img_lookup!A:A,Img_lookup!B:B, "Not available")</f>
        <v>006c788b-1ed6-4f9e-a5c7-f9df376f587f</v>
      </c>
      <c r="BZ669" t="str">
        <f>_xlfn.XLOOKUP($B669,Img_lookup!A:A,Img_lookup!C:C, "Not available")</f>
        <v>Duchesnea indica - Fraisier de Duchesne, Fraisier des Indes, Fraisier √† fleurs jaunes</v>
      </c>
      <c r="CA669" t="str">
        <f>_xlfn.XLOOKUP($B669,Img_lookup!A:A,Img_lookup!D:D, "Not available")</f>
        <v>pixeltoo</v>
      </c>
      <c r="CB669" t="str">
        <f>_xlfn.XLOOKUP($B669,Img_lookup!A:A,Img_lookup!E:E, "https://imgur.com/aT5wafe")</f>
        <v>https://api.openverse.engineering/v1/images/006c788b-1ed6-4f9e-a5c7-f9df376f587f/thumb/</v>
      </c>
    </row>
    <row r="670" spans="1:80" ht="409.6" x14ac:dyDescent="0.15">
      <c r="A670" s="1" t="s">
        <v>69</v>
      </c>
      <c r="B670" s="1" t="s">
        <v>11755</v>
      </c>
      <c r="C670" s="1" t="s">
        <v>11756</v>
      </c>
      <c r="E670" s="1" t="s">
        <v>11757</v>
      </c>
      <c r="F670" s="1" t="s">
        <v>6</v>
      </c>
      <c r="G670" s="1" t="s">
        <v>6</v>
      </c>
      <c r="H670" s="11" t="str">
        <f t="shared" si="321"/>
        <v>Perennial</v>
      </c>
      <c r="J670" s="1">
        <v>1.2000000479999999</v>
      </c>
      <c r="K670" s="1">
        <v>0.5</v>
      </c>
      <c r="L670" t="str" cm="1">
        <f t="array" ref="L670">_xlfn.IFS(J670+K670="", "Unknown", J670+K670&gt;3, "Large", J670+K670&gt;0.5, "Medium", J670+K670&gt;0, "Small")</f>
        <v>Medium</v>
      </c>
      <c r="M670" s="1">
        <v>3</v>
      </c>
      <c r="N670" cm="1">
        <f t="array" ref="N670">IF($M670="",INDEX($M$2:$M$2176,MATCH(1,INDEX(($A$2:$A$2176=$A670)*($M$2:$M$2176&lt;&gt;""),0),0)),$M670)</f>
        <v>3</v>
      </c>
      <c r="O670" s="2" t="str">
        <f t="shared" si="316"/>
        <v>Hardy to cold</v>
      </c>
      <c r="P670" s="1" t="s">
        <v>11758</v>
      </c>
      <c r="R670" t="str">
        <f t="shared" si="320"/>
        <v>Medium</v>
      </c>
      <c r="T670" s="1"/>
      <c r="U670" s="1"/>
      <c r="V670" s="1" t="s">
        <v>51</v>
      </c>
      <c r="W670" s="6" t="str">
        <f t="shared" si="325"/>
        <v>7</v>
      </c>
      <c r="X670" t="str">
        <f t="shared" si="326"/>
        <v>July</v>
      </c>
      <c r="Y670" s="2" t="str">
        <f t="shared" si="327"/>
        <v>8</v>
      </c>
      <c r="Z670" s="2" t="str">
        <f t="shared" si="328"/>
        <v>August</v>
      </c>
      <c r="AF670" s="16" t="s">
        <v>24431</v>
      </c>
      <c r="AG670" s="1" t="str">
        <f t="shared" si="306"/>
        <v xml:space="preserve">Seed </v>
      </c>
      <c r="AH670" s="2" t="str">
        <f t="shared" si="307"/>
        <v>Sow March/April in a greenhouse and only just cover the seed[175, K]. Diurnal temperature fluctuations aid germination[175]. The seed usually germinates in 10 - 21 days at 25�c[175]. Prick out the seedlings into individual pots once they are large enough to handle and grow them on in the greenhouse for the first summer. Plant them out in the late spring or early summer of the following year and give them some protection from slugs at least until they are established[K].
Division in spring or autumn[111]. Larger clumps can be replanted direct into their permanent positions, though it is best to pot up smaller clumps and grow them on in a cold frame until they are rooting well. Plant them out in the spring.
Root cuttings, October in a frame[200].</v>
      </c>
      <c r="AI670" s="1" t="s">
        <v>11759</v>
      </c>
      <c r="AJ670" s="1" t="s">
        <v>53</v>
      </c>
      <c r="AK670" s="1" t="s">
        <v>17104</v>
      </c>
      <c r="AL670" s="1" t="str">
        <f t="shared" si="317"/>
        <v>Unscented</v>
      </c>
      <c r="AM670" s="1" t="b">
        <v>0</v>
      </c>
      <c r="AN670" s="1" t="b">
        <v>0</v>
      </c>
      <c r="AO670" s="1" t="b">
        <v>0</v>
      </c>
      <c r="AP670" s="5" t="s">
        <v>54</v>
      </c>
      <c r="AQ670" s="5" t="str">
        <f t="shared" si="308"/>
        <v>Light, Medium</v>
      </c>
      <c r="AR670" s="1" t="s">
        <v>30</v>
      </c>
      <c r="AS670" s="1" t="str">
        <f t="shared" si="318"/>
        <v>None</v>
      </c>
      <c r="AT670" s="1" t="str">
        <f t="shared" si="309"/>
        <v>Full</v>
      </c>
      <c r="AU670" s="1" t="s">
        <v>11</v>
      </c>
      <c r="AV670" s="1" t="str">
        <f t="shared" si="310"/>
        <v>Dry, Moist</v>
      </c>
      <c r="AW670" s="1" t="s">
        <v>12</v>
      </c>
      <c r="AX670" s="1" t="str">
        <f t="shared" si="311"/>
        <v>Acid, Neutral, Alkaline</v>
      </c>
      <c r="AY670" s="1" t="b">
        <v>0</v>
      </c>
      <c r="AZ670" s="1" t="b">
        <v>0</v>
      </c>
      <c r="BA670" s="1" t="b">
        <v>0</v>
      </c>
      <c r="BC670" t="str">
        <f t="shared" si="312"/>
        <v>FALSE</v>
      </c>
      <c r="BE670" t="str">
        <f t="shared" si="313"/>
        <v>FALSE</v>
      </c>
      <c r="BF670" s="1" t="b">
        <v>0</v>
      </c>
      <c r="BG670" s="1" t="b">
        <v>0</v>
      </c>
      <c r="BH670" s="1" t="b">
        <v>1</v>
      </c>
      <c r="BI670" s="1" t="s">
        <v>30</v>
      </c>
      <c r="BJ670" s="1" t="str">
        <f t="shared" si="314"/>
        <v>FALSE</v>
      </c>
      <c r="BL670" t="str">
        <f t="shared" si="315"/>
        <v>FALSE</v>
      </c>
      <c r="BM670" s="1" t="b">
        <v>0</v>
      </c>
      <c r="BN670" s="1" t="b">
        <v>0</v>
      </c>
      <c r="BO670" s="1">
        <f t="shared" si="319"/>
        <v>11</v>
      </c>
      <c r="BP670" s="1" t="s">
        <v>31</v>
      </c>
      <c r="BQ670" s="1" cm="1">
        <f t="array" ref="BQ670">_xlfn.IFS(BP670="None Known",0, LEN(BP670)&gt;500, 5,LEN(BP670)&gt;400, 4, LEN(BP670)&gt;300, 3, LEN(BP670)&gt;200, 2, LEN(BP670)&gt;1, 1)</f>
        <v>0</v>
      </c>
      <c r="BR670" s="1" t="s">
        <v>11760</v>
      </c>
      <c r="BS670" s="1">
        <v>2</v>
      </c>
      <c r="BT670" s="1" t="s">
        <v>11761</v>
      </c>
      <c r="BU670" s="1">
        <v>5</v>
      </c>
      <c r="BV670" s="1" t="s">
        <v>5622</v>
      </c>
      <c r="BW670" s="1" t="s">
        <v>31</v>
      </c>
      <c r="BX670" s="1"/>
      <c r="BY670" t="str">
        <f>_xlfn.XLOOKUP($B670,Img_lookup!A:A,Img_lookup!B:B, "Not available")</f>
        <v>643d2254-2d5b-43f9-9239-ab5c7c99937f</v>
      </c>
      <c r="BZ670" t="str">
        <f>_xlfn.XLOOKUP($B670,Img_lookup!A:A,Img_lookup!C:C, "Not available")</f>
        <v>0 Belle-dame (Vanessa cardui) - Echinacea purpurea - Havr√© (3).jpg</v>
      </c>
      <c r="CA670" t="str">
        <f>_xlfn.XLOOKUP($B670,Img_lookup!A:A,Img_lookup!D:D, "Not available")</f>
        <v>Jean-Pol GRANDMONT</v>
      </c>
      <c r="CB670" t="str">
        <f>_xlfn.XLOOKUP($B670,Img_lookup!A:A,Img_lookup!E:E, "https://imgur.com/aT5wafe")</f>
        <v>https://api.openverse.engineering/v1/images/643d2254-2d5b-43f9-9239-ab5c7c99937f/thumb/</v>
      </c>
    </row>
    <row r="671" spans="1:80" ht="409.6" x14ac:dyDescent="0.15">
      <c r="A671" s="1" t="s">
        <v>394</v>
      </c>
      <c r="B671" s="1" t="s">
        <v>9101</v>
      </c>
      <c r="C671" s="1" t="s">
        <v>9102</v>
      </c>
      <c r="D671" s="1" t="s">
        <v>9103</v>
      </c>
      <c r="E671" s="1" t="s">
        <v>9104</v>
      </c>
      <c r="F671" s="1" t="s">
        <v>85</v>
      </c>
      <c r="G671" s="1" t="s">
        <v>85</v>
      </c>
      <c r="H671" s="11" t="str">
        <f t="shared" si="321"/>
        <v>Annual</v>
      </c>
      <c r="J671" s="1">
        <v>1.2000000479999999</v>
      </c>
      <c r="K671" s="1">
        <v>0.15000000599999999</v>
      </c>
      <c r="L671" t="str" cm="1">
        <f t="array" ref="L671">_xlfn.IFS(J671+K671="", "Unknown", J671+K671&gt;3, "Large", J671+K671&gt;0.5, "Medium", J671+K671&gt;0, "Small")</f>
        <v>Medium</v>
      </c>
      <c r="M671" s="1">
        <v>6</v>
      </c>
      <c r="N671" cm="1">
        <f t="array" ref="N671">IF($M671="",INDEX($M$2:$M$2176,MATCH(1,INDEX(($A$2:$A$2176=$A671)*($M$2:$M$2176&lt;&gt;""),0),0)),$M671)</f>
        <v>6</v>
      </c>
      <c r="O671" s="2" t="str">
        <f t="shared" si="316"/>
        <v>Seasonal outdoors</v>
      </c>
      <c r="P671" s="1" t="s">
        <v>9105</v>
      </c>
      <c r="R671" t="str">
        <f t="shared" si="320"/>
        <v>Medium</v>
      </c>
      <c r="T671" s="1"/>
      <c r="U671" s="1"/>
      <c r="V671" s="1" t="s">
        <v>108</v>
      </c>
      <c r="W671" s="6" t="str">
        <f t="shared" si="325"/>
        <v>7</v>
      </c>
      <c r="X671" t="str">
        <f t="shared" si="326"/>
        <v>July</v>
      </c>
      <c r="Y671" s="2" t="str">
        <f t="shared" si="327"/>
        <v>9</v>
      </c>
      <c r="Z671" s="2" t="str">
        <f t="shared" si="328"/>
        <v>September</v>
      </c>
      <c r="AA671" s="1" t="s">
        <v>135</v>
      </c>
      <c r="AB671" s="1" t="str">
        <f>IF(ISNUMBER(SEARCH("-",AA671)),TRIM(LEFT(AA671,FIND("-",AA671)-1)),AA671)</f>
        <v>8</v>
      </c>
      <c r="AC671" s="1" t="str">
        <f>IF(AB671="1", "January", IF(AB671="2", "February", IF(AB671="3", "March", IF(AB671="4", "April", IF(AB671="5", "May", IF(AB671="6", "June", IF(AB671="7", "July", IF(AB671="8", "August", IF(AB671="9", "September", IF(AB671="10", "October", IF(AB671="11", "November", IF(AB671="12", "December", "Other"))))))))))))</f>
        <v>August</v>
      </c>
      <c r="AD671" s="1" t="str">
        <f>IF(ISNUMBER(SEARCH("-",AA671)),TRIM(RIGHT(AA671,LEN(AA671)-SEARCH("-",AA671))),AA671)</f>
        <v>10</v>
      </c>
      <c r="AE671" s="1" t="str">
        <f>IF(AD671="1", "January", IF(AD671="2", "February", IF(AD671="3", "March", IF(AD671="4", "April", IF(AD671="5", "May", IF(AD671="6", "June", IF(AD671="7", "July", IF(AD671="8", "August", IF(AD671="9", "September", IF(AD671="10", "October", IF(AD671="11", "November", IF(AD671="12", "December", "Other"))))))))))))</f>
        <v>October</v>
      </c>
      <c r="AF671" s="16" t="s">
        <v>24432</v>
      </c>
      <c r="AG671" s="1" t="str">
        <f t="shared" si="306"/>
        <v xml:space="preserve">Seed </v>
      </c>
      <c r="AH671" s="2" t="str">
        <f t="shared" si="307"/>
        <v>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v>
      </c>
      <c r="AI671" s="1" t="s">
        <v>9106</v>
      </c>
      <c r="AJ671" s="1" t="s">
        <v>1</v>
      </c>
      <c r="AK671" s="1" t="s">
        <v>17104</v>
      </c>
      <c r="AL671" s="1" t="str">
        <f t="shared" si="317"/>
        <v>Unscented</v>
      </c>
      <c r="AM671" s="1" t="b">
        <v>0</v>
      </c>
      <c r="AN671" s="1" t="b">
        <v>0</v>
      </c>
      <c r="AO671" s="1" t="b">
        <v>0</v>
      </c>
      <c r="AP671" s="5" t="s">
        <v>28</v>
      </c>
      <c r="AQ671" s="5" t="str">
        <f t="shared" si="308"/>
        <v>Light, Medium, Heavy</v>
      </c>
      <c r="AR671" s="1" t="s">
        <v>30</v>
      </c>
      <c r="AS671" s="1" t="str">
        <f t="shared" si="318"/>
        <v>None</v>
      </c>
      <c r="AT671" s="1" t="str">
        <f t="shared" si="309"/>
        <v>Full</v>
      </c>
      <c r="AU671" s="1" t="s">
        <v>29</v>
      </c>
      <c r="AV671" s="1" t="str">
        <f t="shared" si="310"/>
        <v>Moist</v>
      </c>
      <c r="AW671" s="1" t="s">
        <v>12</v>
      </c>
      <c r="AX671" s="1" t="str">
        <f t="shared" si="311"/>
        <v>Acid, Neutral, Alkaline</v>
      </c>
      <c r="AY671" s="1" t="b">
        <v>0</v>
      </c>
      <c r="AZ671" s="1" t="b">
        <v>1</v>
      </c>
      <c r="BA671" s="1" t="b">
        <v>0</v>
      </c>
      <c r="BB671" s="1" t="s">
        <v>275</v>
      </c>
      <c r="BC671" t="str">
        <f t="shared" si="312"/>
        <v>TRUE</v>
      </c>
      <c r="BE671" t="str">
        <f t="shared" si="313"/>
        <v>FALSE</v>
      </c>
      <c r="BF671" s="1" t="b">
        <v>0</v>
      </c>
      <c r="BG671" s="1" t="b">
        <v>0</v>
      </c>
      <c r="BH671" s="1" t="b">
        <v>0</v>
      </c>
      <c r="BJ671" s="1" t="str">
        <f t="shared" si="314"/>
        <v>FALSE</v>
      </c>
      <c r="BL671" t="str">
        <f t="shared" si="315"/>
        <v>FALSE</v>
      </c>
      <c r="BM671" s="1" t="b">
        <v>0</v>
      </c>
      <c r="BN671" s="1" t="b">
        <v>0</v>
      </c>
      <c r="BO671" s="1">
        <f t="shared" si="319"/>
        <v>12</v>
      </c>
      <c r="BP671" s="1" t="s">
        <v>9107</v>
      </c>
      <c r="BQ671" s="1" cm="1">
        <f t="array" ref="BQ671">_xlfn.IFS(BP671="None Known",0, LEN(BP671)&gt;500, 5,LEN(BP671)&gt;400, 4, LEN(BP671)&gt;300, 3, LEN(BP671)&gt;200, 2, LEN(BP671)&gt;1, 1)</f>
        <v>1</v>
      </c>
      <c r="BR671" s="16" t="s">
        <v>25280</v>
      </c>
      <c r="BS671" s="1">
        <v>3</v>
      </c>
      <c r="BT671" s="1" t="s">
        <v>9108</v>
      </c>
      <c r="BU671" s="1">
        <v>2</v>
      </c>
      <c r="BV671" s="1" t="s">
        <v>9109</v>
      </c>
      <c r="BW671" s="1" t="s">
        <v>9110</v>
      </c>
      <c r="BX671" s="1"/>
      <c r="BY671" t="str">
        <f>_xlfn.XLOOKUP($B671,Img_lookup!A:A,Img_lookup!B:B, "Not available")</f>
        <v>Not available</v>
      </c>
      <c r="BZ671" t="str">
        <f>_xlfn.XLOOKUP($B671,Img_lookup!A:A,Img_lookup!C:C, "Not available")</f>
        <v>Not available</v>
      </c>
      <c r="CA671" t="str">
        <f>_xlfn.XLOOKUP($B671,Img_lookup!A:A,Img_lookup!D:D, "Not available")</f>
        <v>Not available</v>
      </c>
      <c r="CB671" t="str">
        <f>_xlfn.XLOOKUP($B671,Img_lookup!A:A,Img_lookup!E:E, "https://imgur.com/aT5wafe")</f>
        <v>https://imgur.com/aT5wafe</v>
      </c>
    </row>
    <row r="672" spans="1:80" ht="371" x14ac:dyDescent="0.15">
      <c r="A672" s="1" t="s">
        <v>394</v>
      </c>
      <c r="B672" s="1" t="s">
        <v>3625</v>
      </c>
      <c r="C672" s="1" t="s">
        <v>3626</v>
      </c>
      <c r="D672" s="1" t="s">
        <v>3627</v>
      </c>
      <c r="E672" s="1" t="s">
        <v>3628</v>
      </c>
      <c r="F672" s="1" t="s">
        <v>85</v>
      </c>
      <c r="G672" s="1" t="s">
        <v>85</v>
      </c>
      <c r="H672" s="11" t="str">
        <f t="shared" si="321"/>
        <v>Annual</v>
      </c>
      <c r="J672" s="1">
        <v>1.7999999520000001</v>
      </c>
      <c r="K672" s="1">
        <v>0.15000000599999999</v>
      </c>
      <c r="L672" t="str" cm="1">
        <f t="array" ref="L672">_xlfn.IFS(J672+K672="", "Unknown", J672+K672&gt;3, "Large", J672+K672&gt;0.5, "Medium", J672+K672&gt;0, "Small")</f>
        <v>Medium</v>
      </c>
      <c r="N672" cm="1">
        <f t="array" ref="N672">IF($M672="",INDEX($M$2:$M$2176,MATCH(1,INDEX(($A$2:$A$2176=$A672)*($M$2:$M$2176&lt;&gt;""),0),0)),$M672)</f>
        <v>6</v>
      </c>
      <c r="O672" s="2" t="str">
        <f t="shared" si="316"/>
        <v>Seasonal outdoors</v>
      </c>
      <c r="P672" s="1" t="s">
        <v>306</v>
      </c>
      <c r="R672" t="str">
        <f t="shared" si="320"/>
        <v>Medium</v>
      </c>
      <c r="T672" s="1"/>
      <c r="U672" s="1"/>
      <c r="V672" s="1" t="s">
        <v>108</v>
      </c>
      <c r="W672" s="6" t="str">
        <f t="shared" si="325"/>
        <v>7</v>
      </c>
      <c r="X672" t="str">
        <f t="shared" si="326"/>
        <v>July</v>
      </c>
      <c r="Y672" s="2" t="str">
        <f t="shared" si="327"/>
        <v>9</v>
      </c>
      <c r="Z672" s="2" t="str">
        <f t="shared" si="328"/>
        <v>September</v>
      </c>
      <c r="AA672" s="1" t="s">
        <v>109</v>
      </c>
      <c r="AB672" s="1" t="str">
        <f>IF(ISNUMBER(SEARCH("-",AA672)),TRIM(LEFT(AA672,FIND("-",AA672)-1)),AA672)</f>
        <v>9</v>
      </c>
      <c r="AC672" s="1" t="str">
        <f>IF(AB672="1", "January", IF(AB672="2", "February", IF(AB672="3", "March", IF(AB672="4", "April", IF(AB672="5", "May", IF(AB672="6", "June", IF(AB672="7", "July", IF(AB672="8", "August", IF(AB672="9", "September", IF(AB672="10", "October", IF(AB672="11", "November", IF(AB672="12", "December", "Other"))))))))))))</f>
        <v>September</v>
      </c>
      <c r="AD672" s="1" t="str">
        <f>IF(ISNUMBER(SEARCH("-",AA672)),TRIM(RIGHT(AA672,LEN(AA672)-SEARCH("-",AA672))),AA672)</f>
        <v>10</v>
      </c>
      <c r="AE672" s="1" t="str">
        <f>IF(AD672="1", "January", IF(AD672="2", "February", IF(AD672="3", "March", IF(AD672="4", "April", IF(AD672="5", "May", IF(AD672="6", "June", IF(AD672="7", "July", IF(AD672="8", "August", IF(AD672="9", "September", IF(AD672="10", "October", IF(AD672="11", "November", IF(AD672="12", "December", "Other"))))))))))))</f>
        <v>October</v>
      </c>
      <c r="AF672" s="16" t="s">
        <v>24432</v>
      </c>
      <c r="AG672" s="1" t="str">
        <f t="shared" si="306"/>
        <v xml:space="preserve">Seed </v>
      </c>
      <c r="AH672" s="2" t="str">
        <f t="shared" si="307"/>
        <v>Sow early spring in a greenhouse and only just cover the seed. When they are large enough to handle, prick the seedlings out into individual pots and plant them out into their permanent positions in early summer.
A sowing in situ in late spring might also succeed but is unlikely to ripen a crop of seed if the summer is cool and wet.</v>
      </c>
      <c r="AI672" s="1" t="s">
        <v>3629</v>
      </c>
      <c r="AJ672" s="1" t="s">
        <v>1</v>
      </c>
      <c r="AK672" s="1" t="s">
        <v>17104</v>
      </c>
      <c r="AL672" s="1" t="str">
        <f t="shared" si="317"/>
        <v>Unscented</v>
      </c>
      <c r="AM672" s="1" t="b">
        <v>0</v>
      </c>
      <c r="AN672" s="1" t="b">
        <v>0</v>
      </c>
      <c r="AO672" s="1" t="b">
        <v>0</v>
      </c>
      <c r="AP672" s="5" t="s">
        <v>28</v>
      </c>
      <c r="AQ672" s="5" t="str">
        <f t="shared" si="308"/>
        <v>Light, Medium, Heavy</v>
      </c>
      <c r="AR672" s="1" t="s">
        <v>30</v>
      </c>
      <c r="AS672" s="1" t="str">
        <f t="shared" si="318"/>
        <v>None</v>
      </c>
      <c r="AT672" s="1" t="str">
        <f t="shared" si="309"/>
        <v>Full</v>
      </c>
      <c r="AU672" s="1" t="s">
        <v>29</v>
      </c>
      <c r="AV672" s="1" t="str">
        <f t="shared" si="310"/>
        <v>Moist</v>
      </c>
      <c r="AW672" s="1" t="s">
        <v>12</v>
      </c>
      <c r="AX672" s="1" t="str">
        <f t="shared" si="311"/>
        <v>Acid, Neutral, Alkaline</v>
      </c>
      <c r="AY672" s="1" t="b">
        <v>0</v>
      </c>
      <c r="AZ672" s="1" t="b">
        <v>0</v>
      </c>
      <c r="BA672" s="1" t="b">
        <v>0</v>
      </c>
      <c r="BB672" s="1" t="s">
        <v>275</v>
      </c>
      <c r="BC672" t="str">
        <f t="shared" si="312"/>
        <v>TRUE</v>
      </c>
      <c r="BE672" t="str">
        <f t="shared" si="313"/>
        <v>FALSE</v>
      </c>
      <c r="BF672" s="1" t="b">
        <v>0</v>
      </c>
      <c r="BG672" s="1" t="b">
        <v>0</v>
      </c>
      <c r="BH672" s="1" t="b">
        <v>0</v>
      </c>
      <c r="BJ672" s="1" t="str">
        <f t="shared" si="314"/>
        <v>FALSE</v>
      </c>
      <c r="BL672" t="str">
        <f t="shared" si="315"/>
        <v>FALSE</v>
      </c>
      <c r="BM672" s="1" t="b">
        <v>0</v>
      </c>
      <c r="BN672" s="1" t="b">
        <v>0</v>
      </c>
      <c r="BO672" s="1">
        <f t="shared" si="319"/>
        <v>10</v>
      </c>
      <c r="BP672" s="1" t="s">
        <v>31</v>
      </c>
      <c r="BQ672" s="1" cm="1">
        <f t="array" ref="BQ672">_xlfn.IFS(BP672="None Known",0, LEN(BP672)&gt;500, 5,LEN(BP672)&gt;400, 4, LEN(BP672)&gt;300, 3, LEN(BP672)&gt;200, 2, LEN(BP672)&gt;1, 1)</f>
        <v>0</v>
      </c>
      <c r="BR672" s="1" t="s">
        <v>25281</v>
      </c>
      <c r="BS672" s="1">
        <v>3</v>
      </c>
      <c r="BT672" s="1" t="s">
        <v>3630</v>
      </c>
      <c r="BU672" s="1">
        <v>1</v>
      </c>
      <c r="BV672" s="1" t="s">
        <v>245</v>
      </c>
      <c r="BW672" s="1" t="s">
        <v>31</v>
      </c>
      <c r="BX672" s="1"/>
      <c r="BY672" t="str">
        <f>_xlfn.XLOOKUP($B672,Img_lookup!A:A,Img_lookup!B:B, "Not available")</f>
        <v>a4b99919-93a7-4160-996e-14919d47a205</v>
      </c>
      <c r="BZ672" t="str">
        <f>_xlfn.XLOOKUP($B672,Img_lookup!A:A,Img_lookup!C:C, "Not available")</f>
        <v>Echinochloa frumentacea</v>
      </c>
      <c r="CA672" t="str">
        <f>_xlfn.XLOOKUP($B672,Img_lookup!A:A,Img_lookup!D:D, "Not available")</f>
        <v>Francis Uhler</v>
      </c>
      <c r="CB672" t="str">
        <f>_xlfn.XLOOKUP($B672,Img_lookup!A:A,Img_lookup!E:E, "https://imgur.com/aT5wafe")</f>
        <v>https://api.openverse.engineering/v1/images/a4b99919-93a7-4160-996e-14919d47a205/thumb/</v>
      </c>
    </row>
    <row r="673" spans="1:80" ht="409.6" x14ac:dyDescent="0.15">
      <c r="A673" s="1" t="s">
        <v>69</v>
      </c>
      <c r="B673" s="1" t="s">
        <v>337</v>
      </c>
      <c r="D673" s="1" t="s">
        <v>338</v>
      </c>
      <c r="E673" s="1" t="s">
        <v>339</v>
      </c>
      <c r="F673" s="1" t="s">
        <v>6</v>
      </c>
      <c r="G673" s="1" t="s">
        <v>6</v>
      </c>
      <c r="H673" s="11" t="str">
        <f t="shared" si="321"/>
        <v>Perennial</v>
      </c>
      <c r="J673" s="1">
        <v>0.80000001200000004</v>
      </c>
      <c r="L673" t="str" cm="1">
        <f t="array" ref="L673">_xlfn.IFS(J673+K673="", "Unknown", J673+K673&gt;3, "Large", J673+K673&gt;0.5, "Medium", J673+K673&gt;0, "Small")</f>
        <v>Medium</v>
      </c>
      <c r="M673" s="1">
        <v>7</v>
      </c>
      <c r="N673" cm="1">
        <f t="array" ref="N673">IF($M673="",INDEX($M$2:$M$2176,MATCH(1,INDEX(($A$2:$A$2176=$A673)*($M$2:$M$2176&lt;&gt;""),0),0)),$M673)</f>
        <v>7</v>
      </c>
      <c r="O673" s="2" t="str">
        <f t="shared" si="316"/>
        <v>Seasonal outdoors</v>
      </c>
      <c r="P673" s="1" t="s">
        <v>340</v>
      </c>
      <c r="R673" t="str">
        <f t="shared" si="320"/>
        <v>Medium</v>
      </c>
      <c r="T673" s="1"/>
      <c r="U673" s="1"/>
      <c r="V673" s="1" t="s">
        <v>322</v>
      </c>
      <c r="W673" s="6" t="str">
        <f t="shared" si="325"/>
        <v>6</v>
      </c>
      <c r="X673" t="str">
        <f t="shared" si="326"/>
        <v>June</v>
      </c>
      <c r="Y673" s="2" t="str">
        <f t="shared" si="327"/>
        <v>8</v>
      </c>
      <c r="Z673" s="2" t="str">
        <f t="shared" si="328"/>
        <v>August</v>
      </c>
      <c r="AF673" s="16" t="s">
        <v>24433</v>
      </c>
      <c r="AG673" s="1" t="str">
        <f t="shared" si="306"/>
        <v xml:space="preserve">Seed </v>
      </c>
      <c r="AH673" s="2" t="str">
        <f t="shared" si="307"/>
        <v>Sow early spring in a cold frame[111]. The seed usually germinates in 3 - 9 weeks at 25�c[175]. When they are large enough to handle, prick the seedlings out into individual pots and plant them out in the summer.
The seed can also be sown in an outdoor seedbed in mid spring and is then planted out into its permanent position in late summer or the autumn[111].
Division in autumn[111].
Root cuttings in the winter[200].</v>
      </c>
      <c r="AI673" s="1" t="s">
        <v>341</v>
      </c>
      <c r="AJ673" s="1" t="s">
        <v>53</v>
      </c>
      <c r="AK673" s="1" t="s">
        <v>17104</v>
      </c>
      <c r="AL673" s="1" t="str">
        <f t="shared" si="317"/>
        <v>Unscented</v>
      </c>
      <c r="AM673" s="1" t="b">
        <v>0</v>
      </c>
      <c r="AN673" s="1" t="b">
        <v>0</v>
      </c>
      <c r="AO673" s="1" t="b">
        <v>0</v>
      </c>
      <c r="AP673" s="5" t="s">
        <v>28</v>
      </c>
      <c r="AQ673" s="5" t="str">
        <f t="shared" si="308"/>
        <v>Light, Medium, Heavy</v>
      </c>
      <c r="AR673" s="1" t="s">
        <v>30</v>
      </c>
      <c r="AS673" s="1" t="str">
        <f t="shared" si="318"/>
        <v>None</v>
      </c>
      <c r="AT673" s="1" t="str">
        <f t="shared" si="309"/>
        <v>Full</v>
      </c>
      <c r="AU673" s="1" t="s">
        <v>11</v>
      </c>
      <c r="AV673" s="1" t="str">
        <f t="shared" si="310"/>
        <v>Dry, Moist</v>
      </c>
      <c r="AW673" s="1" t="s">
        <v>12</v>
      </c>
      <c r="AX673" s="1" t="str">
        <f t="shared" si="311"/>
        <v>Acid, Neutral, Alkaline</v>
      </c>
      <c r="AY673" s="1" t="b">
        <v>0</v>
      </c>
      <c r="AZ673" s="1" t="b">
        <v>0</v>
      </c>
      <c r="BA673" s="1" t="b">
        <v>0</v>
      </c>
      <c r="BC673" t="str">
        <f t="shared" si="312"/>
        <v>FALSE</v>
      </c>
      <c r="BE673" t="str">
        <f t="shared" si="313"/>
        <v>FALSE</v>
      </c>
      <c r="BF673" s="1" t="b">
        <v>1</v>
      </c>
      <c r="BG673" s="1" t="b">
        <v>0</v>
      </c>
      <c r="BH673" s="1" t="b">
        <v>1</v>
      </c>
      <c r="BJ673" s="1" t="str">
        <f t="shared" si="314"/>
        <v>FALSE</v>
      </c>
      <c r="BL673" t="str">
        <f t="shared" si="315"/>
        <v>FALSE</v>
      </c>
      <c r="BM673" s="1" t="b">
        <v>0</v>
      </c>
      <c r="BN673" s="1" t="b">
        <v>0</v>
      </c>
      <c r="BO673" s="1">
        <f t="shared" si="319"/>
        <v>3</v>
      </c>
      <c r="BP673" s="1" t="s">
        <v>31</v>
      </c>
      <c r="BQ673" s="1" cm="1">
        <f t="array" ref="BQ673">_xlfn.IFS(BP673="None Known",0, LEN(BP673)&gt;500, 5,LEN(BP673)&gt;400, 4, LEN(BP673)&gt;300, 3, LEN(BP673)&gt;200, 2, LEN(BP673)&gt;1, 1)</f>
        <v>0</v>
      </c>
      <c r="BR673" s="1" t="s">
        <v>342</v>
      </c>
      <c r="BS673" s="1">
        <v>1</v>
      </c>
      <c r="BT673" s="1" t="s">
        <v>31</v>
      </c>
      <c r="BU673" s="1">
        <v>0</v>
      </c>
      <c r="BV673" s="1" t="s">
        <v>343</v>
      </c>
      <c r="BW673" s="1" t="s">
        <v>31</v>
      </c>
      <c r="BX673" s="1"/>
      <c r="BY673" t="str">
        <f>_xlfn.XLOOKUP($B673,Img_lookup!A:A,Img_lookup!B:B, "Not available")</f>
        <v>1bf405f0-a5fb-4f9c-b5f9-95a9f64f2336</v>
      </c>
      <c r="BZ673" t="str">
        <f>_xlfn.XLOOKUP($B673,Img_lookup!A:A,Img_lookup!C:C, "Not available")</f>
        <v>Echinops spinosissimus et Aranea ignota (KPFC) XIX 01.jpg</v>
      </c>
      <c r="CA673" t="str">
        <f>_xlfn.XLOOKUP($B673,Img_lookup!A:A,Img_lookup!D:D, "Not available")</f>
        <v>KPFC</v>
      </c>
      <c r="CB673" t="str">
        <f>_xlfn.XLOOKUP($B673,Img_lookup!A:A,Img_lookup!E:E, "https://imgur.com/aT5wafe")</f>
        <v>https://api.openverse.engineering/v1/images/1bf405f0-a5fb-4f9c-b5f9-95a9f64f2336/thumb/</v>
      </c>
    </row>
    <row r="674" spans="1:80" ht="332" x14ac:dyDescent="0.15">
      <c r="A674" s="1" t="s">
        <v>2017</v>
      </c>
      <c r="B674" s="1" t="s">
        <v>3786</v>
      </c>
      <c r="C674" s="1" t="s">
        <v>3787</v>
      </c>
      <c r="E674" s="1" t="s">
        <v>3788</v>
      </c>
      <c r="F674" s="1" t="s">
        <v>17125</v>
      </c>
      <c r="G674" s="1" t="s">
        <v>368</v>
      </c>
      <c r="H674" s="11" t="str">
        <f t="shared" si="321"/>
        <v>Biennial/Perennial</v>
      </c>
      <c r="J674" s="1">
        <v>0.89999997600000003</v>
      </c>
      <c r="K674" s="1">
        <v>0.60000002399999997</v>
      </c>
      <c r="L674" t="str" cm="1">
        <f t="array" ref="L674">_xlfn.IFS(J674+K674="", "Unknown", J674+K674&gt;3, "Large", J674+K674&gt;0.5, "Medium", J674+K674&gt;0, "Small")</f>
        <v>Medium</v>
      </c>
      <c r="N674" cm="1">
        <f t="array" ref="N674">IF($M674="",INDEX($M$2:$M$2176,MATCH(1,INDEX(($A$2:$A$2176=$A674)*($M$2:$M$2176&lt;&gt;""),0),0)),$M674)</f>
        <v>3</v>
      </c>
      <c r="O674" s="2" t="str">
        <f t="shared" si="316"/>
        <v>Hardy to cold</v>
      </c>
      <c r="P674" s="1" t="s">
        <v>3789</v>
      </c>
      <c r="R674" t="str">
        <f t="shared" si="320"/>
        <v>Medium</v>
      </c>
      <c r="T674" s="1"/>
      <c r="U674" s="1"/>
      <c r="V674" s="1" t="s">
        <v>177</v>
      </c>
      <c r="W674" s="6" t="str">
        <f t="shared" si="325"/>
        <v>7</v>
      </c>
      <c r="X674" t="str">
        <f t="shared" si="326"/>
        <v>July</v>
      </c>
      <c r="Y674" s="2" t="str">
        <f t="shared" si="327"/>
        <v>10</v>
      </c>
      <c r="Z674" s="2" t="str">
        <f t="shared" si="328"/>
        <v>October</v>
      </c>
      <c r="AA674" s="1" t="s">
        <v>135</v>
      </c>
      <c r="AB674" s="1" t="str">
        <f>IF(ISNUMBER(SEARCH("-",AA674)),TRIM(LEFT(AA674,FIND("-",AA674)-1)),AA674)</f>
        <v>8</v>
      </c>
      <c r="AC674" s="1" t="str">
        <f>IF(AB674="1", "January", IF(AB674="2", "February", IF(AB674="3", "March", IF(AB674="4", "April", IF(AB674="5", "May", IF(AB674="6", "June", IF(AB674="7", "July", IF(AB674="8", "August", IF(AB674="9", "September", IF(AB674="10", "October", IF(AB674="11", "November", IF(AB674="12", "December", "Other"))))))))))))</f>
        <v>August</v>
      </c>
      <c r="AD674" s="1" t="str">
        <f>IF(ISNUMBER(SEARCH("-",AA674)),TRIM(RIGHT(AA674,LEN(AA674)-SEARCH("-",AA674))),AA674)</f>
        <v>10</v>
      </c>
      <c r="AE674" s="1" t="str">
        <f>IF(AD674="1", "January", IF(AD674="2", "February", IF(AD674="3", "March", IF(AD674="4", "April", IF(AD674="5", "May", IF(AD674="6", "June", IF(AD674="7", "July", IF(AD674="8", "August", IF(AD674="9", "September", IF(AD674="10", "October", IF(AD674="11", "November", IF(AD674="12", "December", "Other"))))))))))))</f>
        <v>October</v>
      </c>
      <c r="AF674" s="16" t="s">
        <v>24434</v>
      </c>
      <c r="AG674" s="1" t="str">
        <f t="shared" si="306"/>
        <v xml:space="preserve">Seed </v>
      </c>
      <c r="AH674" s="2" t="str">
        <f t="shared" si="307"/>
        <v>Sow February-May or August-November in situ. Germination usually takes place within 2 - 3 weeks at 15�c.
If the seed is in short supply then it can be sown in pots in a cold frame. When they are large enough to handle, prick the seedlings out into individual pots and plant them out in the summer.</v>
      </c>
      <c r="AI674" s="1" t="s">
        <v>3790</v>
      </c>
      <c r="AJ674" s="1" t="s">
        <v>23813</v>
      </c>
      <c r="AK674" s="1" t="s">
        <v>17104</v>
      </c>
      <c r="AL674" s="1" t="str">
        <f t="shared" si="317"/>
        <v>Unscented</v>
      </c>
      <c r="AM674" s="1" t="b">
        <v>0</v>
      </c>
      <c r="AN674" s="1" t="b">
        <v>0</v>
      </c>
      <c r="AO674" s="1" t="b">
        <v>0</v>
      </c>
      <c r="AP674" s="5" t="s">
        <v>28</v>
      </c>
      <c r="AQ674" s="5" t="str">
        <f t="shared" si="308"/>
        <v>Light, Medium, Heavy</v>
      </c>
      <c r="AR674" s="1" t="s">
        <v>30</v>
      </c>
      <c r="AS674" s="1" t="str">
        <f t="shared" si="318"/>
        <v>None</v>
      </c>
      <c r="AT674" s="1" t="str">
        <f t="shared" si="309"/>
        <v>Full</v>
      </c>
      <c r="AU674" s="1" t="s">
        <v>11</v>
      </c>
      <c r="AV674" s="1" t="str">
        <f t="shared" si="310"/>
        <v>Dry, Moist</v>
      </c>
      <c r="AW674" s="1" t="s">
        <v>12</v>
      </c>
      <c r="AX674" s="1" t="str">
        <f t="shared" si="311"/>
        <v>Acid, Neutral, Alkaline</v>
      </c>
      <c r="AY674" s="1" t="b">
        <v>0</v>
      </c>
      <c r="AZ674" s="1" t="b">
        <v>0</v>
      </c>
      <c r="BA674" s="1" t="b">
        <v>0</v>
      </c>
      <c r="BB674" s="1" t="s">
        <v>29</v>
      </c>
      <c r="BC674" t="str">
        <f t="shared" si="312"/>
        <v>TRUE</v>
      </c>
      <c r="BE674" t="str">
        <f t="shared" si="313"/>
        <v>FALSE</v>
      </c>
      <c r="BF674" s="1" t="b">
        <v>1</v>
      </c>
      <c r="BG674" s="1" t="b">
        <v>0</v>
      </c>
      <c r="BH674" s="1" t="b">
        <v>0</v>
      </c>
      <c r="BI674" s="1" t="s">
        <v>30</v>
      </c>
      <c r="BJ674" s="1" t="str">
        <f t="shared" si="314"/>
        <v>FALSE</v>
      </c>
      <c r="BK674" s="1" t="s">
        <v>77</v>
      </c>
      <c r="BL674" t="str">
        <f t="shared" si="315"/>
        <v>TRUE</v>
      </c>
      <c r="BM674" s="1" t="b">
        <v>0</v>
      </c>
      <c r="BN674" s="1" t="b">
        <v>1</v>
      </c>
      <c r="BO674" s="1">
        <f t="shared" si="319"/>
        <v>6</v>
      </c>
      <c r="BP674" s="1" t="s">
        <v>3791</v>
      </c>
      <c r="BQ674" s="1" cm="1">
        <f t="array" ref="BQ674">_xlfn.IFS(BP674="None Known",0, LEN(BP674)&gt;500, 5,LEN(BP674)&gt;400, 4, LEN(BP674)&gt;300, 3, LEN(BP674)&gt;200, 2, LEN(BP674)&gt;1, 1)</f>
        <v>1</v>
      </c>
      <c r="BR674" s="1" t="s">
        <v>3792</v>
      </c>
      <c r="BS674" s="1">
        <v>1</v>
      </c>
      <c r="BT674" s="1" t="s">
        <v>3793</v>
      </c>
      <c r="BU674" s="1">
        <v>2</v>
      </c>
      <c r="BV674" s="1" t="s">
        <v>3476</v>
      </c>
      <c r="BW674" s="1" t="s">
        <v>3794</v>
      </c>
      <c r="BX674" s="1"/>
      <c r="BY674" t="str">
        <f>_xlfn.XLOOKUP($B674,Img_lookup!A:A,Img_lookup!B:B, "Not available")</f>
        <v>db0f5be9-508c-4976-bc3f-a04b664bc20b</v>
      </c>
      <c r="BZ674" t="str">
        <f>_xlfn.XLOOKUP($B674,Img_lookup!A:A,Img_lookup!C:C, "Not available")</f>
        <v>Viper's Bugloss. (Echium vulgare). A guide to the wild flowers, by Alice Lounsberry (1899)</v>
      </c>
      <c r="CA674" t="str">
        <f>_xlfn.XLOOKUP($B674,Img_lookup!A:A,Img_lookup!D:D, "Not available")</f>
        <v>Swallowtail Garden Seeds</v>
      </c>
      <c r="CB674" t="str">
        <f>_xlfn.XLOOKUP($B674,Img_lookup!A:A,Img_lookup!E:E, "https://imgur.com/aT5wafe")</f>
        <v>https://api.openverse.engineering/v1/images/db0f5be9-508c-4976-bc3f-a04b664bc20b/thumb/</v>
      </c>
    </row>
    <row r="675" spans="1:80" ht="13" x14ac:dyDescent="0.15">
      <c r="A675" s="1" t="s">
        <v>69</v>
      </c>
      <c r="B675" s="1" t="s">
        <v>961</v>
      </c>
      <c r="C675" s="1" t="s">
        <v>962</v>
      </c>
      <c r="D675" s="1" t="s">
        <v>963</v>
      </c>
      <c r="E675" s="1" t="s">
        <v>964</v>
      </c>
      <c r="F675" s="1" t="s">
        <v>85</v>
      </c>
      <c r="G675" s="1" t="s">
        <v>85</v>
      </c>
      <c r="H675" s="11" t="str">
        <f t="shared" si="321"/>
        <v>Annual</v>
      </c>
      <c r="J675" s="1">
        <v>0.60000002399999997</v>
      </c>
      <c r="K675" s="1">
        <v>0.60000002399999997</v>
      </c>
      <c r="L675" t="str" cm="1">
        <f t="array" ref="L675">_xlfn.IFS(J675+K675="", "Unknown", J675+K675&gt;3, "Large", J675+K675&gt;0.5, "Medium", J675+K675&gt;0, "Small")</f>
        <v>Medium</v>
      </c>
      <c r="M675" s="1">
        <v>9</v>
      </c>
      <c r="N675" cm="1">
        <f t="array" ref="N675">IF($M675="",INDEX($M$2:$M$2176,MATCH(1,INDEX(($A$2:$A$2176=$A675)*($M$2:$M$2176&lt;&gt;""),0),0)),$M675)</f>
        <v>9</v>
      </c>
      <c r="O675" s="2" t="str">
        <f t="shared" si="316"/>
        <v>Grown indoors</v>
      </c>
      <c r="P675" s="1" t="s">
        <v>965</v>
      </c>
      <c r="R675" t="str">
        <f t="shared" si="320"/>
        <v>Medium</v>
      </c>
      <c r="T675" s="1"/>
      <c r="U675" s="1"/>
      <c r="V675" s="1">
        <v>8</v>
      </c>
      <c r="W675" s="6">
        <f t="shared" si="325"/>
        <v>8</v>
      </c>
      <c r="X675" t="str">
        <f>IF(W675=1, "January", IF(W675=2, "February", IF(W675=3, "March", IF(W675=4, "April", IF(W675=5, "May", IF(W675=6, "June", IF(W675=7, "July", IF(W675=8, "August", IF(W675=9, "September", IF(W675=10, "October", IF(W675=11, "November", IF(W675=12, "December", "Other"))))))))))))</f>
        <v>August</v>
      </c>
      <c r="AF675" s="1" t="s">
        <v>24435</v>
      </c>
      <c r="AG675" s="1" t="str">
        <f t="shared" si="306"/>
        <v xml:space="preserve">Seed </v>
      </c>
      <c r="AH675" s="2" t="str">
        <f t="shared" si="307"/>
        <v>Sow spring in a greenhouse and only just cover the seed. When they are large enough to handle, prick the seedlings out into individual pots and plant them out into their permanent positions in early summer, after the last expected frosts. Give the plants some extra protection, such as a cloche, until they are established and growing away well.</v>
      </c>
      <c r="AI675" s="1" t="s">
        <v>966</v>
      </c>
      <c r="AK675" s="1" t="s">
        <v>17104</v>
      </c>
      <c r="AL675" s="1" t="str">
        <f t="shared" si="317"/>
        <v>Unscented</v>
      </c>
      <c r="AM675" s="1" t="b">
        <v>0</v>
      </c>
      <c r="AN675" s="1" t="b">
        <v>0</v>
      </c>
      <c r="AO675" s="1" t="b">
        <v>0</v>
      </c>
      <c r="AP675" s="5" t="s">
        <v>28</v>
      </c>
      <c r="AQ675" s="5" t="str">
        <f t="shared" si="308"/>
        <v>Light, Medium, Heavy</v>
      </c>
      <c r="AR675" s="1" t="s">
        <v>120</v>
      </c>
      <c r="AS675" s="1" t="str">
        <f t="shared" si="318"/>
        <v>Partial</v>
      </c>
      <c r="AT675" s="1" t="str">
        <f t="shared" si="309"/>
        <v>Partial</v>
      </c>
      <c r="AU675" s="1" t="s">
        <v>402</v>
      </c>
      <c r="AV675" s="1" t="str">
        <f t="shared" si="310"/>
        <v>Moist, Wet/Water</v>
      </c>
      <c r="AW675" s="1" t="s">
        <v>12</v>
      </c>
      <c r="AX675" s="1" t="str">
        <f t="shared" si="311"/>
        <v>Acid, Neutral, Alkaline</v>
      </c>
      <c r="AY675" s="1" t="b">
        <v>0</v>
      </c>
      <c r="AZ675" s="1" t="b">
        <v>0</v>
      </c>
      <c r="BA675" s="1" t="b">
        <v>0</v>
      </c>
      <c r="BC675" t="str">
        <f t="shared" si="312"/>
        <v>FALSE</v>
      </c>
      <c r="BE675" t="str">
        <f t="shared" si="313"/>
        <v>FALSE</v>
      </c>
      <c r="BF675" s="1" t="b">
        <v>0</v>
      </c>
      <c r="BG675" s="1" t="b">
        <v>0</v>
      </c>
      <c r="BH675" s="1" t="b">
        <v>0</v>
      </c>
      <c r="BJ675" s="1" t="str">
        <f t="shared" si="314"/>
        <v>FALSE</v>
      </c>
      <c r="BL675" t="str">
        <f t="shared" si="315"/>
        <v>FALSE</v>
      </c>
      <c r="BM675" s="1" t="b">
        <v>0</v>
      </c>
      <c r="BN675" s="1" t="b">
        <v>0</v>
      </c>
      <c r="BO675" s="1">
        <f t="shared" si="319"/>
        <v>7</v>
      </c>
      <c r="BP675" s="1" t="s">
        <v>967</v>
      </c>
      <c r="BQ675" s="1" cm="1">
        <f t="array" ref="BQ675">_xlfn.IFS(BP675="None Known",0, LEN(BP675)&gt;500, 5,LEN(BP675)&gt;400, 4, LEN(BP675)&gt;300, 3, LEN(BP675)&gt;200, 2, LEN(BP675)&gt;1, 1)</f>
        <v>1</v>
      </c>
      <c r="BR675" s="1" t="s">
        <v>968</v>
      </c>
      <c r="BS675" s="1">
        <v>1</v>
      </c>
      <c r="BT675" s="1" t="s">
        <v>969</v>
      </c>
      <c r="BU675" s="1">
        <v>3</v>
      </c>
      <c r="BV675" s="1" t="s">
        <v>970</v>
      </c>
      <c r="BW675" s="1" t="s">
        <v>31</v>
      </c>
      <c r="BX675" s="1"/>
      <c r="BY675" t="str">
        <f>_xlfn.XLOOKUP($B675,Img_lookup!A:A,Img_lookup!B:B, "Not available")</f>
        <v>dc47e904-e533-486e-a669-f88dfbd92a35</v>
      </c>
      <c r="BZ675" t="str">
        <f>_xlfn.XLOOKUP($B675,Img_lookup!A:A,Img_lookup!C:C, "Not available")</f>
        <v>False Daisy (Eclipta prostrata)</v>
      </c>
      <c r="CA675" t="str">
        <f>_xlfn.XLOOKUP($B675,Img_lookup!A:A,Img_lookup!D:D, "Not available")</f>
        <v>bob in swamp</v>
      </c>
      <c r="CB675" t="str">
        <f>_xlfn.XLOOKUP($B675,Img_lookup!A:A,Img_lookup!E:E, "https://imgur.com/aT5wafe")</f>
        <v>https://api.openverse.engineering/v1/images/dc47e904-e533-486e-a669-f88dfbd92a35/thumb/</v>
      </c>
    </row>
    <row r="676" spans="1:80" ht="13" x14ac:dyDescent="0.15">
      <c r="A676" s="1" t="s">
        <v>7513</v>
      </c>
      <c r="B676" s="1" t="s">
        <v>7514</v>
      </c>
      <c r="C676" s="1" t="s">
        <v>7515</v>
      </c>
      <c r="D676" s="1" t="s">
        <v>7516</v>
      </c>
      <c r="E676" s="1" t="s">
        <v>7517</v>
      </c>
      <c r="F676" s="1" t="s">
        <v>6</v>
      </c>
      <c r="G676" s="1" t="s">
        <v>6</v>
      </c>
      <c r="H676" s="11" t="str">
        <f t="shared" si="321"/>
        <v>Perennial</v>
      </c>
      <c r="L676" t="e" cm="1">
        <f t="array" ref="L676">_xlfn.IFS(J676+K676="", "Unknown", J676+K676&gt;3, "Large", J676+K676&gt;0.5, "Medium", J676+K676&gt;0, "Small")</f>
        <v>#N/A</v>
      </c>
      <c r="M676">
        <v>10</v>
      </c>
      <c r="N676" cm="1">
        <f t="array" ref="N676">IF($M676="",INDEX($M$2:$M$2176,MATCH(1,INDEX(($A$2:$A$2176=$A676)*($M$2:$M$2176&lt;&gt;""),0),0)),$M676)</f>
        <v>10</v>
      </c>
      <c r="O676" s="2" t="str">
        <f t="shared" si="316"/>
        <v>Grown indoors</v>
      </c>
      <c r="P676" s="1" t="s">
        <v>7518</v>
      </c>
      <c r="R676" t="str">
        <f t="shared" si="320"/>
        <v>Medium</v>
      </c>
      <c r="W676"/>
      <c r="AF676" s="1" t="s">
        <v>7519</v>
      </c>
      <c r="AG676" s="1" t="str">
        <f t="shared" si="306"/>
        <v xml:space="preserve">Seed </v>
      </c>
      <c r="AH676" s="2" t="str">
        <f t="shared" si="307"/>
        <v>Seeds can tolerate submersion or desiccation for 15 years and still germinate[269]. Scarification, but not light, may be required for germination[269].</v>
      </c>
      <c r="AI676" s="1" t="s">
        <v>7520</v>
      </c>
      <c r="AK676" s="1" t="s">
        <v>17104</v>
      </c>
      <c r="AL676" s="1" t="str">
        <f t="shared" si="317"/>
        <v>Unscented</v>
      </c>
      <c r="AM676" s="1" t="b">
        <v>0</v>
      </c>
      <c r="AN676" s="1" t="b">
        <v>0</v>
      </c>
      <c r="AO676" s="1" t="b">
        <v>0</v>
      </c>
      <c r="AP676" s="5" t="s">
        <v>28</v>
      </c>
      <c r="AQ676" s="5" t="str">
        <f t="shared" si="308"/>
        <v>Light, Medium, Heavy</v>
      </c>
      <c r="AR676" s="1" t="s">
        <v>10</v>
      </c>
      <c r="AS676" s="1" t="str">
        <f t="shared" si="318"/>
        <v>None, Partial</v>
      </c>
      <c r="AT676" s="1" t="str">
        <f t="shared" si="309"/>
        <v>Partial, Full</v>
      </c>
      <c r="AU676" s="1" t="s">
        <v>29</v>
      </c>
      <c r="AV676" s="1" t="str">
        <f t="shared" si="310"/>
        <v>Moist</v>
      </c>
      <c r="AW676" s="1" t="s">
        <v>12</v>
      </c>
      <c r="AX676" s="1" t="str">
        <f t="shared" si="311"/>
        <v>Acid, Neutral, Alkaline</v>
      </c>
      <c r="AY676" s="1" t="b">
        <v>0</v>
      </c>
      <c r="AZ676" s="1" t="b">
        <v>0</v>
      </c>
      <c r="BA676" s="1" t="b">
        <v>0</v>
      </c>
      <c r="BC676" t="str">
        <f t="shared" si="312"/>
        <v>FALSE</v>
      </c>
      <c r="BE676" t="str">
        <f t="shared" si="313"/>
        <v>FALSE</v>
      </c>
      <c r="BF676" s="1" t="b">
        <v>0</v>
      </c>
      <c r="BG676" s="1" t="b">
        <v>0</v>
      </c>
      <c r="BH676" s="1" t="b">
        <v>0</v>
      </c>
      <c r="BJ676" s="1" t="str">
        <f t="shared" si="314"/>
        <v>FALSE</v>
      </c>
      <c r="BL676" t="str">
        <f t="shared" si="315"/>
        <v>FALSE</v>
      </c>
      <c r="BM676" s="1" t="b">
        <v>1</v>
      </c>
      <c r="BN676" s="1" t="b">
        <v>0</v>
      </c>
      <c r="BO676" s="1">
        <f t="shared" si="319"/>
        <v>8</v>
      </c>
      <c r="BP676" s="1" t="s">
        <v>7521</v>
      </c>
      <c r="BQ676" s="1" cm="1">
        <f t="array" ref="BQ676">_xlfn.IFS(BP676="None Known",0, LEN(BP676)&gt;500, 5,LEN(BP676)&gt;400, 4, LEN(BP676)&gt;300, 3, LEN(BP676)&gt;200, 2, LEN(BP676)&gt;1, 1)</f>
        <v>5</v>
      </c>
      <c r="BR676" s="1" t="s">
        <v>7522</v>
      </c>
      <c r="BS676" s="1">
        <v>1</v>
      </c>
      <c r="BT676" s="1" t="s">
        <v>31</v>
      </c>
      <c r="BU676" s="1">
        <v>0</v>
      </c>
      <c r="BW676" s="1" t="s">
        <v>7523</v>
      </c>
      <c r="BX676" s="1" t="s">
        <v>17113</v>
      </c>
      <c r="BY676" t="str">
        <f>_xlfn.XLOOKUP($B676,Img_lookup!A:A,Img_lookup!B:B, "Not available")</f>
        <v>4bf22157-6f4f-4ccc-8d70-cb129926ac2b</v>
      </c>
      <c r="BZ676" t="str">
        <f>_xlfn.XLOOKUP($B676,Img_lookup!A:A,Img_lookup!C:C, "Not available")</f>
        <v>Water Hyacinth. Eichhornia crassipes, as Piaropus crassipes). A guide to the wild flowers, by Alice Lounsberry (1899)</v>
      </c>
      <c r="CA676" t="str">
        <f>_xlfn.XLOOKUP($B676,Img_lookup!A:A,Img_lookup!D:D, "Not available")</f>
        <v>Swallowtail Garden Seeds</v>
      </c>
      <c r="CB676" t="str">
        <f>_xlfn.XLOOKUP($B676,Img_lookup!A:A,Img_lookup!E:E, "https://imgur.com/aT5wafe")</f>
        <v>https://api.openverse.engineering/v1/images/4bf22157-6f4f-4ccc-8d70-cb129926ac2b/thumb/</v>
      </c>
    </row>
    <row r="677" spans="1:80" ht="409.6" x14ac:dyDescent="0.15">
      <c r="A677" s="1" t="s">
        <v>830</v>
      </c>
      <c r="B677" s="1" t="s">
        <v>10966</v>
      </c>
      <c r="C677" s="1" t="s">
        <v>10967</v>
      </c>
      <c r="D677" s="1" t="s">
        <v>10968</v>
      </c>
      <c r="E677" s="1" t="s">
        <v>10969</v>
      </c>
      <c r="F677" s="1" t="s">
        <v>22</v>
      </c>
      <c r="G677" s="1" t="s">
        <v>22</v>
      </c>
      <c r="H677" s="11" t="str">
        <f t="shared" si="321"/>
        <v>Perennial</v>
      </c>
      <c r="I677" s="1" t="s">
        <v>17107</v>
      </c>
      <c r="J677" s="1">
        <v>7</v>
      </c>
      <c r="K677" s="1">
        <v>7</v>
      </c>
      <c r="L677" t="str" cm="1">
        <f t="array" ref="L677">_xlfn.IFS(J677+K677="", "Unknown", J677+K677&gt;3, "Large", J677+K677&gt;0.5, "Medium", J677+K677&gt;0, "Small")</f>
        <v>Large</v>
      </c>
      <c r="M677" s="1">
        <v>2</v>
      </c>
      <c r="N677" cm="1">
        <f t="array" ref="N677">IF($M677="",INDEX($M$2:$M$2176,MATCH(1,INDEX(($A$2:$A$2176=$A677)*($M$2:$M$2176&lt;&gt;""),0),0)),$M677)</f>
        <v>2</v>
      </c>
      <c r="O677" s="2" t="str">
        <f t="shared" si="316"/>
        <v>Hardy to cold</v>
      </c>
      <c r="P677" s="1" t="s">
        <v>10970</v>
      </c>
      <c r="Q677" s="1" t="s">
        <v>17110</v>
      </c>
      <c r="R677" t="str">
        <f t="shared" si="320"/>
        <v>Medium</v>
      </c>
      <c r="T677" s="1"/>
      <c r="U677" s="1"/>
      <c r="V677" s="1">
        <v>6</v>
      </c>
      <c r="W677" s="6">
        <f>IF(ISNUMBER(SEARCH("-",V677)),TRIM(LEFT(V677,FIND("-",V677)-1)),V677)</f>
        <v>6</v>
      </c>
      <c r="X677" t="str">
        <f>IF(W677=1, "January", IF(W677=2, "February", IF(W677=3, "March", IF(W677=4, "April", IF(W677=5, "May", IF(W677=6, "June", IF(W677=7, "July", IF(W677=8, "August", IF(W677=9, "September", IF(W677=10, "October", IF(W677=11, "November", IF(W677=12, "December", "Other"))))))))))))</f>
        <v>June</v>
      </c>
      <c r="Y677" s="1"/>
      <c r="Z677" s="1"/>
      <c r="AA677" s="1" t="s">
        <v>109</v>
      </c>
      <c r="AB677" s="1" t="str">
        <f>IF(ISNUMBER(SEARCH("-",AA677)),TRIM(LEFT(AA677,FIND("-",AA677)-1)),AA677)</f>
        <v>9</v>
      </c>
      <c r="AC677" s="1" t="str">
        <f>IF(AB677="1", "January", IF(AB677="2", "February", IF(AB677="3", "March", IF(AB677="4", "April", IF(AB677="5", "May", IF(AB677="6", "June", IF(AB677="7", "July", IF(AB677="8", "August", IF(AB677="9", "September", IF(AB677="10", "October", IF(AB677="11", "November", IF(AB677="12", "December", "Other"))))))))))))</f>
        <v>September</v>
      </c>
      <c r="AD677" s="1" t="str">
        <f>IF(ISNUMBER(SEARCH("-",AA677)),TRIM(RIGHT(AA677,LEN(AA677)-SEARCH("-",AA677))),AA677)</f>
        <v>10</v>
      </c>
      <c r="AE677" s="1" t="str">
        <f>IF(AD677="1", "January", IF(AD677="2", "February", IF(AD677="3", "March", IF(AD677="4", "April", IF(AD677="5", "May", IF(AD677="6", "June", IF(AD677="7", "July", IF(AD677="8", "August", IF(AD677="9", "September", IF(AD677="10", "October", IF(AD677="11", "November", IF(AD677="12", "December", "Other"))))))))))))</f>
        <v>October</v>
      </c>
      <c r="AF677" s="16" t="s">
        <v>24051</v>
      </c>
      <c r="AG677" s="1" t="str">
        <f t="shared" si="306"/>
        <v xml:space="preserve">Seed </v>
      </c>
      <c r="AH677" s="2" t="str">
        <f t="shared" si="30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Difficult[113].
Cuttings of mature wood of the current year's growth, 10 - 12cm with a heel, October/November in a frame[200]. The cuttings are rather slow and difficult to root, leave them for 12 months[113].
Layering in September/October. Takes 12 months[78].
Root cuttings in the winter[200].</v>
      </c>
      <c r="AI677" s="1" t="s">
        <v>10971</v>
      </c>
      <c r="AJ677" s="1" t="s">
        <v>26</v>
      </c>
      <c r="AK677" s="1" t="s">
        <v>17104</v>
      </c>
      <c r="AL677" s="1" t="str">
        <f t="shared" si="317"/>
        <v>Scented</v>
      </c>
      <c r="AM677" s="1" t="b">
        <v>1</v>
      </c>
      <c r="AN677" s="1" t="b">
        <v>0</v>
      </c>
      <c r="AO677" s="1" t="b">
        <v>0</v>
      </c>
      <c r="AP677" s="5" t="s">
        <v>28</v>
      </c>
      <c r="AQ677" s="5" t="str">
        <f t="shared" si="308"/>
        <v>Light, Medium, Heavy</v>
      </c>
      <c r="AR677" s="1" t="s">
        <v>30</v>
      </c>
      <c r="AS677" s="1" t="str">
        <f t="shared" si="318"/>
        <v>None</v>
      </c>
      <c r="AT677" s="1" t="str">
        <f t="shared" si="309"/>
        <v>Full</v>
      </c>
      <c r="AU677" s="1" t="s">
        <v>11</v>
      </c>
      <c r="AV677" s="1" t="str">
        <f t="shared" si="310"/>
        <v>Dry, Moist</v>
      </c>
      <c r="AW677" s="1" t="s">
        <v>12</v>
      </c>
      <c r="AX677" s="1" t="str">
        <f t="shared" si="311"/>
        <v>Acid, Neutral, Alkaline</v>
      </c>
      <c r="AY677" s="1" t="b">
        <v>0</v>
      </c>
      <c r="AZ677" s="1" t="b">
        <v>1</v>
      </c>
      <c r="BA677" s="1" t="b">
        <v>1</v>
      </c>
      <c r="BB677" s="1" t="s">
        <v>29</v>
      </c>
      <c r="BC677" t="str">
        <f t="shared" si="312"/>
        <v>TRUE</v>
      </c>
      <c r="BE677" t="str">
        <f t="shared" si="313"/>
        <v>FALSE</v>
      </c>
      <c r="BF677" s="1" t="b">
        <v>1</v>
      </c>
      <c r="BG677" s="1" t="b">
        <v>0</v>
      </c>
      <c r="BH677" s="1" t="b">
        <v>1</v>
      </c>
      <c r="BI677" s="1" t="s">
        <v>30</v>
      </c>
      <c r="BJ677" s="1" t="str">
        <f t="shared" si="314"/>
        <v>FALSE</v>
      </c>
      <c r="BL677" t="str">
        <f t="shared" si="315"/>
        <v>FALSE</v>
      </c>
      <c r="BM677" s="1" t="b">
        <v>1</v>
      </c>
      <c r="BN677" s="1" t="b">
        <v>0</v>
      </c>
      <c r="BO677" s="1">
        <f t="shared" si="319"/>
        <v>19</v>
      </c>
      <c r="BP677" s="1" t="s">
        <v>10972</v>
      </c>
      <c r="BQ677" s="1" cm="1">
        <f t="array" ref="BQ677">_xlfn.IFS(BP677="None Known",0, LEN(BP677)&gt;500, 5,LEN(BP677)&gt;400, 4, LEN(BP677)&gt;300, 3, LEN(BP677)&gt;200, 2, LEN(BP677)&gt;1, 1)</f>
        <v>5</v>
      </c>
      <c r="BR677" s="16" t="s">
        <v>24882</v>
      </c>
      <c r="BS677" s="1">
        <v>4</v>
      </c>
      <c r="BT677" s="1" t="s">
        <v>10973</v>
      </c>
      <c r="BU677" s="1">
        <v>2</v>
      </c>
      <c r="BV677" s="1" t="s">
        <v>3617</v>
      </c>
      <c r="BW677" s="1" t="s">
        <v>31</v>
      </c>
      <c r="BX677" s="1"/>
      <c r="BY677" t="str">
        <f>_xlfn.XLOOKUP($B677,Img_lookup!A:A,Img_lookup!B:B, "Not available")</f>
        <v>dae2f570-6fec-48a3-bbc6-2a5ad3095fc8</v>
      </c>
      <c r="BZ677" t="str">
        <f>_xlfn.XLOOKUP($B677,Img_lookup!A:A,Img_lookup!C:C, "Not available")</f>
        <v>Russian Olive (Elaeagnus angustifolia)</v>
      </c>
      <c r="CA677" t="str">
        <f>_xlfn.XLOOKUP($B677,Img_lookup!A:A,Img_lookup!D:D, "Not available")</f>
        <v>GlacierNPS</v>
      </c>
      <c r="CB677" t="str">
        <f>_xlfn.XLOOKUP($B677,Img_lookup!A:A,Img_lookup!E:E, "https://imgur.com/aT5wafe")</f>
        <v>https://api.openverse.engineering/v1/images/dae2f570-6fec-48a3-bbc6-2a5ad3095fc8/thumb/</v>
      </c>
    </row>
    <row r="678" spans="1:80" ht="409.6" x14ac:dyDescent="0.15">
      <c r="A678" s="1" t="s">
        <v>830</v>
      </c>
      <c r="B678" s="1" t="s">
        <v>8752</v>
      </c>
      <c r="C678" s="1" t="s">
        <v>8753</v>
      </c>
      <c r="E678" s="1" t="s">
        <v>1050</v>
      </c>
      <c r="F678" s="1" t="s">
        <v>22</v>
      </c>
      <c r="G678" s="1" t="s">
        <v>22</v>
      </c>
      <c r="H678" s="11" t="str">
        <f t="shared" si="321"/>
        <v>Perennial</v>
      </c>
      <c r="I678" s="1" t="s">
        <v>17107</v>
      </c>
      <c r="J678" s="1">
        <v>3</v>
      </c>
      <c r="K678" s="1">
        <v>3</v>
      </c>
      <c r="L678" t="str" cm="1">
        <f t="array" ref="L678">_xlfn.IFS(J678+K678="", "Unknown", J678+K678&gt;3, "Large", J678+K678&gt;0.5, "Medium", J678+K678&gt;0, "Small")</f>
        <v>Large</v>
      </c>
      <c r="M678" s="1">
        <v>9</v>
      </c>
      <c r="N678" cm="1">
        <f t="array" ref="N678">IF($M678="",INDEX($M$2:$M$2176,MATCH(1,INDEX(($A$2:$A$2176=$A678)*($M$2:$M$2176&lt;&gt;""),0),0)),$M678)</f>
        <v>9</v>
      </c>
      <c r="O678" s="2" t="str">
        <f t="shared" si="316"/>
        <v>Grown indoors</v>
      </c>
      <c r="P678" s="1" t="s">
        <v>8754</v>
      </c>
      <c r="Q678" s="1" t="s">
        <v>17110</v>
      </c>
      <c r="R678" t="str">
        <f t="shared" si="320"/>
        <v>Medium</v>
      </c>
      <c r="W678"/>
      <c r="AF678" s="16" t="s">
        <v>24052</v>
      </c>
      <c r="AG678" s="1" t="str">
        <f t="shared" si="306"/>
        <v xml:space="preserve">Seed </v>
      </c>
      <c r="AH678" s="2" t="str">
        <f t="shared" si="30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(This information on stratification is probably not appropriate to this species since it does not experience much frost in its native habitat[K]).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v>
      </c>
      <c r="AI678" s="1" t="s">
        <v>8755</v>
      </c>
      <c r="AJ678" s="1" t="s">
        <v>26</v>
      </c>
      <c r="AK678" s="1" t="s">
        <v>17104</v>
      </c>
      <c r="AL678" s="1" t="str">
        <f t="shared" si="317"/>
        <v>Unscented</v>
      </c>
      <c r="AM678" s="1" t="b">
        <v>0</v>
      </c>
      <c r="AN678" s="1" t="b">
        <v>0</v>
      </c>
      <c r="AO678" s="1" t="b">
        <v>0</v>
      </c>
      <c r="AP678" s="5" t="s">
        <v>28</v>
      </c>
      <c r="AQ678" s="5" t="str">
        <f t="shared" si="308"/>
        <v>Light, Medium, Heavy</v>
      </c>
      <c r="AR678" s="1" t="s">
        <v>30</v>
      </c>
      <c r="AS678" s="1" t="str">
        <f t="shared" si="318"/>
        <v>None</v>
      </c>
      <c r="AT678" s="1" t="str">
        <f t="shared" si="309"/>
        <v>Full</v>
      </c>
      <c r="AU678" s="1" t="s">
        <v>11</v>
      </c>
      <c r="AV678" s="1" t="str">
        <f t="shared" si="310"/>
        <v>Dry, Moist</v>
      </c>
      <c r="AW678" s="1" t="s">
        <v>12</v>
      </c>
      <c r="AX678" s="1" t="str">
        <f t="shared" si="311"/>
        <v>Acid, Neutral, Alkaline</v>
      </c>
      <c r="AY678" s="1" t="b">
        <v>0</v>
      </c>
      <c r="AZ678" s="1" t="b">
        <v>0</v>
      </c>
      <c r="BA678" s="1" t="b">
        <v>0</v>
      </c>
      <c r="BB678" s="1" t="s">
        <v>29</v>
      </c>
      <c r="BC678" t="str">
        <f t="shared" si="312"/>
        <v>TRUE</v>
      </c>
      <c r="BE678" t="str">
        <f t="shared" si="313"/>
        <v>FALSE</v>
      </c>
      <c r="BF678" s="1" t="b">
        <v>1</v>
      </c>
      <c r="BG678" s="1" t="b">
        <v>0</v>
      </c>
      <c r="BH678" s="1" t="b">
        <v>1</v>
      </c>
      <c r="BI678" s="1" t="s">
        <v>30</v>
      </c>
      <c r="BJ678" s="1" t="str">
        <f t="shared" si="314"/>
        <v>FALSE</v>
      </c>
      <c r="BL678" t="str">
        <f t="shared" si="315"/>
        <v>FALSE</v>
      </c>
      <c r="BM678" s="1" t="b">
        <v>1</v>
      </c>
      <c r="BN678" s="1" t="b">
        <v>0</v>
      </c>
      <c r="BO678" s="1">
        <f t="shared" si="319"/>
        <v>12</v>
      </c>
      <c r="BP678" s="1" t="s">
        <v>8756</v>
      </c>
      <c r="BQ678" s="1" cm="1">
        <f t="array" ref="BQ678">_xlfn.IFS(BP678="None Known",0, LEN(BP678)&gt;500, 5,LEN(BP678)&gt;400, 4, LEN(BP678)&gt;300, 3, LEN(BP678)&gt;200, 2, LEN(BP678)&gt;1, 1)</f>
        <v>1</v>
      </c>
      <c r="BR678" s="16" t="s">
        <v>24883</v>
      </c>
      <c r="BS678" s="1">
        <v>3</v>
      </c>
      <c r="BT678" s="1" t="s">
        <v>8757</v>
      </c>
      <c r="BU678" s="1">
        <v>2</v>
      </c>
      <c r="BV678" s="1" t="s">
        <v>245</v>
      </c>
      <c r="BW678" s="1" t="s">
        <v>31</v>
      </c>
      <c r="BX678" s="1"/>
      <c r="BY678" t="str">
        <f>_xlfn.XLOOKUP($B678,Img_lookup!A:A,Img_lookup!B:B, "Not available")</f>
        <v>583c62e6-1747-4885-aed3-c671be30ee6f</v>
      </c>
      <c r="BZ678" t="str">
        <f>_xlfn.XLOOKUP($B678,Img_lookup!A:A,Img_lookup!C:C, "Not available")</f>
        <v>Elaeagnus latifolia</v>
      </c>
      <c r="CA678" t="str">
        <f>_xlfn.XLOOKUP($B678,Img_lookup!A:A,Img_lookup!D:D, "Not available")</f>
        <v>tuanleanh5561</v>
      </c>
      <c r="CB678" t="str">
        <f>_xlfn.XLOOKUP($B678,Img_lookup!A:A,Img_lookup!E:E, "https://imgur.com/aT5wafe")</f>
        <v>https://api.openverse.engineering/v1/images/583c62e6-1747-4885-aed3-c671be30ee6f/thumb/</v>
      </c>
    </row>
    <row r="679" spans="1:80" ht="409.6" x14ac:dyDescent="0.15">
      <c r="A679" s="1" t="s">
        <v>830</v>
      </c>
      <c r="B679" s="1" t="s">
        <v>831</v>
      </c>
      <c r="C679" s="1" t="s">
        <v>832</v>
      </c>
      <c r="D679" s="1" t="s">
        <v>833</v>
      </c>
      <c r="E679" s="1" t="s">
        <v>834</v>
      </c>
      <c r="F679" s="1" t="s">
        <v>22</v>
      </c>
      <c r="G679" s="1" t="s">
        <v>22</v>
      </c>
      <c r="H679" s="11" t="str">
        <f t="shared" si="321"/>
        <v>Perennial</v>
      </c>
      <c r="I679" s="1" t="s">
        <v>17107</v>
      </c>
      <c r="J679" s="1">
        <v>3</v>
      </c>
      <c r="K679" s="1">
        <v>2</v>
      </c>
      <c r="L679" t="str" cm="1">
        <f t="array" ref="L679">_xlfn.IFS(J679+K679="", "Unknown", J679+K679&gt;3, "Large", J679+K679&gt;0.5, "Medium", J679+K679&gt;0, "Small")</f>
        <v>Large</v>
      </c>
      <c r="M679" s="1">
        <v>6</v>
      </c>
      <c r="N679" cm="1">
        <f t="array" ref="N679">IF($M679="",INDEX($M$2:$M$2176,MATCH(1,INDEX(($A$2:$A$2176=$A679)*($M$2:$M$2176&lt;&gt;""),0),0)),$M679)</f>
        <v>6</v>
      </c>
      <c r="O679" s="2" t="str">
        <f t="shared" si="316"/>
        <v>Seasonal outdoors</v>
      </c>
      <c r="P679" s="1" t="s">
        <v>835</v>
      </c>
      <c r="Q679" s="1" t="s">
        <v>17110</v>
      </c>
      <c r="R679" t="str">
        <f t="shared" si="320"/>
        <v>Medium</v>
      </c>
      <c r="T679" s="1"/>
      <c r="U679" s="1"/>
      <c r="V679" s="1" t="s">
        <v>188</v>
      </c>
      <c r="W679" s="6" t="str">
        <f>IF(ISNUMBER(SEARCH("-",V679)),TRIM(LEFT(V679,FIND("-",V679)-1)),V679)</f>
        <v>4</v>
      </c>
      <c r="X679" t="str">
        <f>IF(W679="1", "January", IF(W679="2", "February", IF(W679="3", "March", IF(W679="4", "April", IF(W679="5", "May", IF(W679="6", "June", IF(W679="7", "July", IF(W679="8", "August", IF(W679="9", "September", IF(W679="10", "October", IF(W679="11", "November", IF(W679="12", "December", "Other"))))))))))))</f>
        <v>April</v>
      </c>
      <c r="Y679" s="2" t="str">
        <f>IF(ISNUMBER(SEARCH("-",V679)),TRIM(RIGHT(V679,LEN(V679)-SEARCH("-",V679))),V679)</f>
        <v>5</v>
      </c>
      <c r="Z679" s="2" t="str">
        <f>IF(Y679="1", "January", IF(Y679="2", "February", IF(Y679="3", "March", IF(Y679="4", "April", IF(Y679="5", "May", IF(Y679="6", "June", IF(Y679="7", "July", IF(Y679="8", "August", IF(Y679="9", "September", IF(Y679="10", "October", IF(Y679="11", "November", IF(Y679="12", "December", "Other"))))))))))))</f>
        <v>May</v>
      </c>
      <c r="AA679" s="1">
        <v>7</v>
      </c>
      <c r="AB679" s="1">
        <f>IF(ISNUMBER(SEARCH("-",AA679)),TRIM(LEFT(AA679,FIND("-",AA679)-1)),AA679)</f>
        <v>7</v>
      </c>
      <c r="AC679" s="1" t="str">
        <f>IF(AB679=1, "January", IF(AB679=2, "February", IF(AB679=3, "March", IF(AB679=4, "April", IF(AB679=5, "May", IF(AB679=6, "June", IF(AB679=7, "July", IF(AB679=8, "August", IF(AB679=9, "September", IF(AB679=10, "October", IF(AB679=11, "November", IF(AB679=12, "December", "Other"))))))))))))</f>
        <v>July</v>
      </c>
      <c r="AD679" s="1"/>
      <c r="AE679" s="1"/>
      <c r="AF679" s="16" t="s">
        <v>24053</v>
      </c>
      <c r="AG679" s="1" t="str">
        <f t="shared" si="306"/>
        <v xml:space="preserve">Seed </v>
      </c>
      <c r="AH679" s="2" t="str">
        <f t="shared" si="30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v>
      </c>
      <c r="AI679" s="1" t="s">
        <v>836</v>
      </c>
      <c r="AJ679" s="1" t="s">
        <v>26</v>
      </c>
      <c r="AK679" s="1" t="s">
        <v>17104</v>
      </c>
      <c r="AL679" s="1" t="str">
        <f t="shared" si="317"/>
        <v>Scented</v>
      </c>
      <c r="AM679" s="1" t="b">
        <v>1</v>
      </c>
      <c r="AN679" s="1" t="b">
        <v>0</v>
      </c>
      <c r="AO679" s="1" t="b">
        <v>0</v>
      </c>
      <c r="AP679" s="5" t="s">
        <v>28</v>
      </c>
      <c r="AQ679" s="5" t="str">
        <f t="shared" si="308"/>
        <v>Light, Medium, Heavy</v>
      </c>
      <c r="AR679" s="1" t="s">
        <v>10</v>
      </c>
      <c r="AS679" s="1" t="str">
        <f t="shared" si="318"/>
        <v>None, Partial</v>
      </c>
      <c r="AT679" s="1" t="str">
        <f t="shared" si="309"/>
        <v>Partial, Full</v>
      </c>
      <c r="AU679" s="1" t="s">
        <v>11</v>
      </c>
      <c r="AV679" s="1" t="str">
        <f t="shared" si="310"/>
        <v>Dry, Moist</v>
      </c>
      <c r="AW679" s="1" t="s">
        <v>12</v>
      </c>
      <c r="AX679" s="1" t="str">
        <f t="shared" si="311"/>
        <v>Acid, Neutral, Alkaline</v>
      </c>
      <c r="AY679" s="1" t="b">
        <v>0</v>
      </c>
      <c r="AZ679" s="1" t="b">
        <v>0</v>
      </c>
      <c r="BA679" s="1" t="b">
        <v>0</v>
      </c>
      <c r="BB679" s="1" t="s">
        <v>29</v>
      </c>
      <c r="BC679" t="str">
        <f t="shared" si="312"/>
        <v>TRUE</v>
      </c>
      <c r="BD679" s="1" t="s">
        <v>77</v>
      </c>
      <c r="BE679" t="str">
        <f t="shared" si="313"/>
        <v>TRUE</v>
      </c>
      <c r="BF679" s="1" t="b">
        <v>1</v>
      </c>
      <c r="BG679" s="1" t="b">
        <v>0</v>
      </c>
      <c r="BH679" s="1" t="b">
        <v>1</v>
      </c>
      <c r="BI679" s="1" t="s">
        <v>30</v>
      </c>
      <c r="BJ679" s="1" t="str">
        <f t="shared" si="314"/>
        <v>FALSE</v>
      </c>
      <c r="BL679" t="str">
        <f t="shared" si="315"/>
        <v>FALSE</v>
      </c>
      <c r="BM679" s="1" t="b">
        <v>1</v>
      </c>
      <c r="BN679" s="1" t="b">
        <v>0</v>
      </c>
      <c r="BO679" s="1">
        <f t="shared" si="319"/>
        <v>22</v>
      </c>
      <c r="BP679" s="1" t="s">
        <v>837</v>
      </c>
      <c r="BQ679" s="1" cm="1">
        <f t="array" ref="BQ679">_xlfn.IFS(BP679="None Known",0, LEN(BP679)&gt;500, 5,LEN(BP679)&gt;400, 4, LEN(BP679)&gt;300, 3, LEN(BP679)&gt;200, 2, LEN(BP679)&gt;1, 1)</f>
        <v>5</v>
      </c>
      <c r="BR679" s="16" t="s">
        <v>24884</v>
      </c>
      <c r="BS679" s="1">
        <v>5</v>
      </c>
      <c r="BT679" s="1" t="s">
        <v>838</v>
      </c>
      <c r="BU679" s="1">
        <v>2</v>
      </c>
      <c r="BV679" s="1" t="s">
        <v>34</v>
      </c>
      <c r="BW679" s="1" t="s">
        <v>31</v>
      </c>
      <c r="BX679" s="1"/>
      <c r="BY679" t="str">
        <f>_xlfn.XLOOKUP($B679,Img_lookup!A:A,Img_lookup!B:B, "Not available")</f>
        <v>aff267de-307f-407a-8bd2-adfacbad073d</v>
      </c>
      <c r="BZ679" t="str">
        <f>_xlfn.XLOOKUP($B679,Img_lookup!A:A,Img_lookup!C:C, "Not available")</f>
        <v>Elaeagnus multiflora Thunb.</v>
      </c>
      <c r="CA679" t="str">
        <f>_xlfn.XLOOKUP($B679,Img_lookup!A:A,Img_lookup!D:D, "Not available")</f>
        <v>Mrs. Robert Kral</v>
      </c>
      <c r="CB679" t="str">
        <f>_xlfn.XLOOKUP($B679,Img_lookup!A:A,Img_lookup!E:E, "https://imgur.com/aT5wafe")</f>
        <v>https://api.openverse.engineering/v1/images/aff267de-307f-407a-8bd2-adfacbad073d/thumb/</v>
      </c>
    </row>
    <row r="680" spans="1:80" ht="409.6" x14ac:dyDescent="0.15">
      <c r="A680" s="1" t="s">
        <v>830</v>
      </c>
      <c r="B680" s="1" t="s">
        <v>4447</v>
      </c>
      <c r="C680" s="1" t="s">
        <v>4448</v>
      </c>
      <c r="D680" s="1" t="s">
        <v>4449</v>
      </c>
      <c r="E680" s="1" t="s">
        <v>1923</v>
      </c>
      <c r="F680" s="1" t="s">
        <v>22</v>
      </c>
      <c r="G680" s="1" t="s">
        <v>22</v>
      </c>
      <c r="H680" s="11" t="str">
        <f t="shared" si="321"/>
        <v>Perennial</v>
      </c>
      <c r="I680" s="1" t="s">
        <v>17107</v>
      </c>
      <c r="J680" s="1">
        <v>12</v>
      </c>
      <c r="K680" s="1">
        <v>6</v>
      </c>
      <c r="L680" t="str" cm="1">
        <f t="array" ref="L680">_xlfn.IFS(J680+K680="", "Unknown", J680+K680&gt;3, "Large", J680+K680&gt;0.5, "Medium", J680+K680&gt;0, "Small")</f>
        <v>Large</v>
      </c>
      <c r="M680" s="1">
        <v>4</v>
      </c>
      <c r="N680" cm="1">
        <f t="array" ref="N680">IF($M680="",INDEX($M$2:$M$2176,MATCH(1,INDEX(($A$2:$A$2176=$A680)*($M$2:$M$2176&lt;&gt;""),0),0)),$M680)</f>
        <v>4</v>
      </c>
      <c r="O680" s="2" t="str">
        <f t="shared" si="316"/>
        <v>Hardy to cold</v>
      </c>
      <c r="P680" s="1" t="s">
        <v>4450</v>
      </c>
      <c r="Q680" s="1" t="s">
        <v>17110</v>
      </c>
      <c r="R680" t="str">
        <f t="shared" si="320"/>
        <v>Medium</v>
      </c>
      <c r="T680" s="1"/>
      <c r="U680" s="1"/>
      <c r="V680" s="1">
        <v>6</v>
      </c>
      <c r="W680" s="6">
        <f>IF(ISNUMBER(SEARCH("-",V680)),TRIM(LEFT(V680,FIND("-",V680)-1)),V680)</f>
        <v>6</v>
      </c>
      <c r="X680" t="str">
        <f>IF(W680=1, "January", IF(W680=2, "February", IF(W680=3, "March", IF(W680=4, "April", IF(W680=5, "May", IF(W680=6, "June", IF(W680=7, "July", IF(W680=8, "August", IF(W680=9, "September", IF(W680=10, "October", IF(W680=11, "November", IF(W680=12, "December", "Other"))))))))))))</f>
        <v>June</v>
      </c>
      <c r="AF680" s="16" t="s">
        <v>24054</v>
      </c>
      <c r="AG680" s="1" t="str">
        <f t="shared" si="306"/>
        <v xml:space="preserve">Seed </v>
      </c>
      <c r="AH680" s="2" t="str">
        <f t="shared" si="30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Cuttings of mature wood of the current year's growth, 10 - 12cm with a heel, October/November in a frame[200]. The cuttings are rather slow and difficult to root, leave them for 12 months[113].
Layering in September/October. Takes 12 months[78].</v>
      </c>
      <c r="AI680" s="1" t="s">
        <v>4451</v>
      </c>
      <c r="AJ680" s="1" t="s">
        <v>26</v>
      </c>
      <c r="AK680" s="1" t="s">
        <v>17104</v>
      </c>
      <c r="AL680" s="1" t="str">
        <f t="shared" si="317"/>
        <v>Unscented</v>
      </c>
      <c r="AM680" s="1" t="b">
        <v>0</v>
      </c>
      <c r="AN680" s="1" t="b">
        <v>0</v>
      </c>
      <c r="AO680" s="1" t="b">
        <v>0</v>
      </c>
      <c r="AP680" s="5" t="s">
        <v>28</v>
      </c>
      <c r="AQ680" s="5" t="str">
        <f t="shared" si="308"/>
        <v>Light, Medium, Heavy</v>
      </c>
      <c r="AR680" s="1" t="s">
        <v>30</v>
      </c>
      <c r="AS680" s="1" t="str">
        <f t="shared" si="318"/>
        <v>None</v>
      </c>
      <c r="AT680" s="1" t="str">
        <f t="shared" si="309"/>
        <v>Full</v>
      </c>
      <c r="AU680" s="1" t="s">
        <v>11</v>
      </c>
      <c r="AV680" s="1" t="str">
        <f t="shared" si="310"/>
        <v>Dry, Moist</v>
      </c>
      <c r="AW680" s="1" t="s">
        <v>12</v>
      </c>
      <c r="AX680" s="1" t="str">
        <f t="shared" si="311"/>
        <v>Acid, Neutral, Alkaline</v>
      </c>
      <c r="AY680" s="1" t="b">
        <v>0</v>
      </c>
      <c r="AZ680" s="1" t="b">
        <v>0</v>
      </c>
      <c r="BA680" s="1" t="b">
        <v>0</v>
      </c>
      <c r="BB680" s="1" t="s">
        <v>29</v>
      </c>
      <c r="BC680" t="str">
        <f t="shared" si="312"/>
        <v>TRUE</v>
      </c>
      <c r="BE680" t="str">
        <f t="shared" si="313"/>
        <v>FALSE</v>
      </c>
      <c r="BF680" s="1" t="b">
        <v>1</v>
      </c>
      <c r="BG680" s="1" t="b">
        <v>0</v>
      </c>
      <c r="BH680" s="1" t="b">
        <v>1</v>
      </c>
      <c r="BI680" s="1" t="s">
        <v>30</v>
      </c>
      <c r="BJ680" s="1" t="str">
        <f t="shared" si="314"/>
        <v>FALSE</v>
      </c>
      <c r="BL680" t="str">
        <f t="shared" si="315"/>
        <v>FALSE</v>
      </c>
      <c r="BM680" s="1" t="b">
        <v>1</v>
      </c>
      <c r="BN680" s="1" t="b">
        <v>1</v>
      </c>
      <c r="BO680" s="1">
        <f t="shared" si="319"/>
        <v>15</v>
      </c>
      <c r="BP680" s="1" t="s">
        <v>4452</v>
      </c>
      <c r="BQ680" s="1" cm="1">
        <f t="array" ref="BQ680">_xlfn.IFS(BP680="None Known",0, LEN(BP680)&gt;500, 5,LEN(BP680)&gt;400, 4, LEN(BP680)&gt;300, 3, LEN(BP680)&gt;200, 2, LEN(BP680)&gt;1, 1)</f>
        <v>1</v>
      </c>
      <c r="BR680" s="16" t="s">
        <v>24885</v>
      </c>
      <c r="BS680" s="1">
        <v>4</v>
      </c>
      <c r="BT680" s="1" t="s">
        <v>817</v>
      </c>
      <c r="BU680" s="1">
        <v>2</v>
      </c>
      <c r="BV680" s="1" t="s">
        <v>181</v>
      </c>
      <c r="BW680" s="1" t="s">
        <v>31</v>
      </c>
      <c r="BX680" s="1"/>
      <c r="BY680" t="str">
        <f>_xlfn.XLOOKUP($B680,Img_lookup!A:A,Img_lookup!B:B, "Not available")</f>
        <v>499ddfc5-9d14-4fdc-bc92-9adf0a622042</v>
      </c>
      <c r="BZ680" t="str">
        <f>_xlfn.XLOOKUP($B680,Img_lookup!A:A,Img_lookup!C:C, "Not available")</f>
        <v>Elaeagnus orientalis L.</v>
      </c>
      <c r="CA680" t="str">
        <f>_xlfn.XLOOKUP($B680,Img_lookup!A:A,Img_lookup!D:D, "Not available")</f>
        <v>I. Vasilchenko</v>
      </c>
      <c r="CB680" t="str">
        <f>_xlfn.XLOOKUP($B680,Img_lookup!A:A,Img_lookup!E:E, "https://imgur.com/aT5wafe")</f>
        <v>https://api.openverse.engineering/v1/images/499ddfc5-9d14-4fdc-bc92-9adf0a622042/thumb/</v>
      </c>
    </row>
    <row r="681" spans="1:80" ht="409.6" x14ac:dyDescent="0.15">
      <c r="A681" s="1" t="s">
        <v>830</v>
      </c>
      <c r="B681" s="1" t="s">
        <v>11442</v>
      </c>
      <c r="C681" s="1" t="s">
        <v>11443</v>
      </c>
      <c r="E681" s="1" t="s">
        <v>1168</v>
      </c>
      <c r="F681" s="1" t="s">
        <v>22</v>
      </c>
      <c r="G681" s="1" t="s">
        <v>22</v>
      </c>
      <c r="H681" s="11" t="str">
        <f t="shared" si="321"/>
        <v>Perennial</v>
      </c>
      <c r="I681" s="1" t="s">
        <v>17108</v>
      </c>
      <c r="J681" s="1">
        <v>4</v>
      </c>
      <c r="K681" s="1">
        <v>4</v>
      </c>
      <c r="L681" t="str" cm="1">
        <f t="array" ref="L681">_xlfn.IFS(J681+K681="", "Unknown", J681+K681&gt;3, "Large", J681+K681&gt;0.5, "Medium", J681+K681&gt;0, "Small")</f>
        <v>Large</v>
      </c>
      <c r="M681" s="1">
        <v>7</v>
      </c>
      <c r="N681" cm="1">
        <f t="array" ref="N681">IF($M681="",INDEX($M$2:$M$2176,MATCH(1,INDEX(($A$2:$A$2176=$A681)*($M$2:$M$2176&lt;&gt;""),0),0)),$M681)</f>
        <v>7</v>
      </c>
      <c r="O681" s="2" t="str">
        <f t="shared" si="316"/>
        <v>Seasonal outdoors</v>
      </c>
      <c r="P681" s="1" t="s">
        <v>11444</v>
      </c>
      <c r="Q681" s="1" t="s">
        <v>17110</v>
      </c>
      <c r="R681" t="str">
        <f t="shared" si="320"/>
        <v>Medium</v>
      </c>
      <c r="S681" s="1" t="s">
        <v>24</v>
      </c>
      <c r="T681" s="1" t="str">
        <f>LEFT(S681,FIND("-",S681)-1)</f>
        <v xml:space="preserve">1 </v>
      </c>
      <c r="U681" s="1" t="str">
        <f>RIGHT(S681,FIND("-",S681)-1)</f>
        <v>12</v>
      </c>
      <c r="V681" s="1" t="s">
        <v>389</v>
      </c>
      <c r="W681" s="6" t="str">
        <f>IF(ISNUMBER(SEARCH("-",V681)),TRIM(LEFT(V681,FIND("-",V681)-1)),V681)</f>
        <v>11</v>
      </c>
      <c r="X681" t="str">
        <f>IF(W681="1", "January", IF(W681="2", "February", IF(W681="3", "March", IF(W681="4", "April", IF(W681="5", "May", IF(W681="6", "June", IF(W681="7", "July", IF(W681="8", "August", IF(W681="9", "September", IF(W681="10", "October", IF(W681="11", "November", IF(W681="12", "December", "Other"))))))))))))</f>
        <v>November</v>
      </c>
      <c r="Y681" s="2" t="str">
        <f>IF(ISNUMBER(SEARCH("-",V681)),TRIM(RIGHT(V681,LEN(V681)-SEARCH("-",V681))),V681)</f>
        <v>2</v>
      </c>
      <c r="Z681" s="2" t="str">
        <f>IF(Y681="1", "January", IF(Y681="2", "February", IF(Y681="3", "March", IF(Y681="4", "April", IF(Y681="5", "May", IF(Y681="6", "June", IF(Y681="7", "July", IF(Y681="8", "August", IF(Y681="9", "September", IF(Y681="10", "October", IF(Y681="11", "November", IF(Y681="12", "December", "Other"))))))))))))</f>
        <v>February</v>
      </c>
      <c r="AA681" s="1" t="s">
        <v>188</v>
      </c>
      <c r="AB681" s="1" t="str">
        <f>IF(ISNUMBER(SEARCH("-",AA681)),TRIM(LEFT(AA681,FIND("-",AA681)-1)),AA681)</f>
        <v>4</v>
      </c>
      <c r="AC681" s="1" t="str">
        <f>IF(AB681="1", "January", IF(AB681="2", "February", IF(AB681="3", "March", IF(AB681="4", "April", IF(AB681="5", "May", IF(AB681="6", "June", IF(AB681="7", "July", IF(AB681="8", "August", IF(AB681="9", "September", IF(AB681="10", "October", IF(AB681="11", "November", IF(AB681="12", "December", "Other"))))))))))))</f>
        <v>April</v>
      </c>
      <c r="AD681" s="1" t="str">
        <f>IF(ISNUMBER(SEARCH("-",AA681)),TRIM(RIGHT(AA681,LEN(AA681)-SEARCH("-",AA681))),AA681)</f>
        <v>5</v>
      </c>
      <c r="AE681" s="1" t="str">
        <f>IF(AD681="1", "January", IF(AD681="2", "February", IF(AD681="3", "March", IF(AD681="4", "April", IF(AD681="5", "May", IF(AD681="6", "June", IF(AD681="7", "July", IF(AD681="8", "August", IF(AD681="9", "September", IF(AD681="10", "October", IF(AD681="11", "November", IF(AD681="12", "December", "Other"))))))))))))</f>
        <v>May</v>
      </c>
      <c r="AF681" s="16" t="s">
        <v>24055</v>
      </c>
      <c r="AG681" s="1" t="str">
        <f t="shared" si="306"/>
        <v xml:space="preserve">Seed </v>
      </c>
      <c r="AH681" s="2" t="str">
        <f t="shared" si="307"/>
        <v>Best sown as soon as it is ripe in a cold frame[78]. It should germinate freely within 4 weeks,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It is best to take the cuttings in June[202].
Cuttings of mature wood of the current year's growth, 10 - 12cm with a heel, November in a frame. Leave for 12 months. Fair to good percentage[78].
Layering in September/October. Takes 12 months[78].</v>
      </c>
      <c r="AI681" s="1" t="s">
        <v>11445</v>
      </c>
      <c r="AJ681" s="1" t="s">
        <v>26</v>
      </c>
      <c r="AK681" s="1" t="s">
        <v>17104</v>
      </c>
      <c r="AL681" s="1" t="str">
        <f t="shared" si="317"/>
        <v>Scented</v>
      </c>
      <c r="AM681" s="1" t="b">
        <v>1</v>
      </c>
      <c r="AN681" s="1" t="b">
        <v>1</v>
      </c>
      <c r="AO681" s="1" t="b">
        <v>0</v>
      </c>
      <c r="AP681" s="5" t="s">
        <v>28</v>
      </c>
      <c r="AQ681" s="5" t="str">
        <f t="shared" si="308"/>
        <v>Light, Medium, Heavy</v>
      </c>
      <c r="AR681" s="1" t="s">
        <v>274</v>
      </c>
      <c r="AS681" s="1" t="str">
        <f t="shared" si="318"/>
        <v>None, Partial, Full</v>
      </c>
      <c r="AT681" s="1" t="str">
        <f t="shared" si="309"/>
        <v>None, Partial, Full</v>
      </c>
      <c r="AU681" s="1" t="s">
        <v>11</v>
      </c>
      <c r="AV681" s="1" t="str">
        <f t="shared" si="310"/>
        <v>Dry, Moist</v>
      </c>
      <c r="AW681" s="1" t="s">
        <v>12</v>
      </c>
      <c r="AX681" s="1" t="str">
        <f t="shared" si="311"/>
        <v>Acid, Neutral, Alkaline</v>
      </c>
      <c r="AY681" s="1" t="b">
        <v>0</v>
      </c>
      <c r="AZ681" s="1" t="b">
        <v>0</v>
      </c>
      <c r="BA681" s="1" t="b">
        <v>0</v>
      </c>
      <c r="BB681" s="1" t="s">
        <v>29</v>
      </c>
      <c r="BC681" t="str">
        <f t="shared" si="312"/>
        <v>TRUE</v>
      </c>
      <c r="BE681" t="str">
        <f t="shared" si="313"/>
        <v>FALSE</v>
      </c>
      <c r="BF681" s="1" t="b">
        <v>1</v>
      </c>
      <c r="BG681" s="1" t="b">
        <v>1</v>
      </c>
      <c r="BH681" s="1" t="b">
        <v>1</v>
      </c>
      <c r="BI681" s="1" t="s">
        <v>30</v>
      </c>
      <c r="BJ681" s="1" t="str">
        <f t="shared" si="314"/>
        <v>FALSE</v>
      </c>
      <c r="BL681" t="str">
        <f t="shared" si="315"/>
        <v>FALSE</v>
      </c>
      <c r="BM681" s="1" t="b">
        <v>1</v>
      </c>
      <c r="BN681" s="1" t="b">
        <v>0</v>
      </c>
      <c r="BO681" s="1">
        <f t="shared" si="319"/>
        <v>19</v>
      </c>
      <c r="BP681" s="1" t="s">
        <v>11446</v>
      </c>
      <c r="BQ681" s="1" cm="1">
        <f t="array" ref="BQ681">_xlfn.IFS(BP681="None Known",0, LEN(BP681)&gt;500, 5,LEN(BP681)&gt;400, 4, LEN(BP681)&gt;300, 3, LEN(BP681)&gt;200, 2, LEN(BP681)&gt;1, 1)</f>
        <v>2</v>
      </c>
      <c r="BR681" s="16" t="s">
        <v>24886</v>
      </c>
      <c r="BS681" s="1">
        <v>5</v>
      </c>
      <c r="BT681" s="1" t="s">
        <v>11447</v>
      </c>
      <c r="BU681" s="1">
        <v>2</v>
      </c>
      <c r="BV681" s="1" t="s">
        <v>34</v>
      </c>
      <c r="BW681" s="1" t="s">
        <v>31</v>
      </c>
      <c r="BX681" s="1"/>
      <c r="BY681" t="str">
        <f>_xlfn.XLOOKUP($B681,Img_lookup!A:A,Img_lookup!B:B, "Not available")</f>
        <v>d63bb755-3236-4045-9af7-bf88d348ec0b</v>
      </c>
      <c r="BZ681" t="str">
        <f>_xlfn.XLOOKUP($B681,Img_lookup!A:A,Img_lookup!C:C, "Not available")</f>
        <v>Trees &amp; Shrubs (Elaeagnus pungens, variegated cultivar)</v>
      </c>
      <c r="CA681" t="str">
        <f>_xlfn.XLOOKUP($B681,Img_lookup!A:A,Img_lookup!D:D, "Not available")</f>
        <v>Mick E. Talbot</v>
      </c>
      <c r="CB681" t="str">
        <f>_xlfn.XLOOKUP($B681,Img_lookup!A:A,Img_lookup!E:E, "https://imgur.com/aT5wafe")</f>
        <v>https://api.openverse.engineering/v1/images/d63bb755-3236-4045-9af7-bf88d348ec0b/thumb/</v>
      </c>
    </row>
    <row r="682" spans="1:80" ht="409.6" x14ac:dyDescent="0.15">
      <c r="A682" s="1" t="s">
        <v>830</v>
      </c>
      <c r="B682" s="1" t="s">
        <v>9491</v>
      </c>
      <c r="C682" s="1" t="s">
        <v>9492</v>
      </c>
      <c r="D682" s="1" t="s">
        <v>9493</v>
      </c>
      <c r="E682" s="1" t="s">
        <v>2212</v>
      </c>
      <c r="F682" s="1" t="s">
        <v>22</v>
      </c>
      <c r="G682" s="1" t="s">
        <v>22</v>
      </c>
      <c r="H682" s="11" t="str">
        <f t="shared" si="321"/>
        <v>Perennial</v>
      </c>
      <c r="I682" s="1" t="s">
        <v>17107</v>
      </c>
      <c r="J682" s="1">
        <v>4.5</v>
      </c>
      <c r="K682" s="1">
        <v>4</v>
      </c>
      <c r="L682" t="str" cm="1">
        <f t="array" ref="L682">_xlfn.IFS(J682+K682="", "Unknown", J682+K682&gt;3, "Large", J682+K682&gt;0.5, "Medium", J682+K682&gt;0, "Small")</f>
        <v>Large</v>
      </c>
      <c r="M682" s="1">
        <v>3</v>
      </c>
      <c r="N682" cm="1">
        <f t="array" ref="N682">IF($M682="",INDEX($M$2:$M$2176,MATCH(1,INDEX(($A$2:$A$2176=$A682)*($M$2:$M$2176&lt;&gt;""),0),0)),$M682)</f>
        <v>3</v>
      </c>
      <c r="O682" s="2" t="str">
        <f t="shared" si="316"/>
        <v>Hardy to cold</v>
      </c>
      <c r="P682" s="1" t="s">
        <v>9494</v>
      </c>
      <c r="Q682" s="1" t="s">
        <v>17110</v>
      </c>
      <c r="R682" t="str">
        <f t="shared" si="320"/>
        <v>Medium</v>
      </c>
      <c r="T682" s="1"/>
      <c r="U682" s="1"/>
      <c r="V682" s="1" t="s">
        <v>96</v>
      </c>
      <c r="W682" s="6" t="str">
        <f>IF(ISNUMBER(SEARCH("-",V682)),TRIM(LEFT(V682,FIND("-",V682)-1)),V682)</f>
        <v>5</v>
      </c>
      <c r="X682" t="str">
        <f>IF(W682="1", "January", IF(W682="2", "February", IF(W682="3", "March", IF(W682="4", "April", IF(W682="5", "May", IF(W682="6", "June", IF(W682="7", "July", IF(W682="8", "August", IF(W682="9", "September", IF(W682="10", "October", IF(W682="11", "November", IF(W682="12", "December", "Other"))))))))))))</f>
        <v>May</v>
      </c>
      <c r="Y682" s="2" t="str">
        <f>IF(ISNUMBER(SEARCH("-",V682)),TRIM(RIGHT(V682,LEN(V682)-SEARCH("-",V682))),V682)</f>
        <v>6</v>
      </c>
      <c r="Z682" s="2" t="str">
        <f>IF(Y682="1", "January", IF(Y682="2", "February", IF(Y682="3", "March", IF(Y682="4", "April", IF(Y682="5", "May", IF(Y682="6", "June", IF(Y682="7", "July", IF(Y682="8", "August", IF(Y682="9", "September", IF(Y682="10", "October", IF(Y682="11", "November", IF(Y682="12", "December", "Other"))))))))))))</f>
        <v>June</v>
      </c>
      <c r="AA682" s="1" t="s">
        <v>166</v>
      </c>
      <c r="AB682" s="1" t="str">
        <f>IF(ISNUMBER(SEARCH("-",AA682)),TRIM(LEFT(AA682,FIND("-",AA682)-1)),AA682)</f>
        <v>9</v>
      </c>
      <c r="AC682" s="1" t="str">
        <f>IF(AB682="1", "January", IF(AB682="2", "February", IF(AB682="3", "March", IF(AB682="4", "April", IF(AB682="5", "May", IF(AB682="6", "June", IF(AB682="7", "July", IF(AB682="8", "August", IF(AB682="9", "September", IF(AB682="10", "October", IF(AB682="11", "November", IF(AB682="12", "December", "Other"))))))))))))</f>
        <v>September</v>
      </c>
      <c r="AD682" s="1" t="str">
        <f>IF(ISNUMBER(SEARCH("-",AA682)),TRIM(RIGHT(AA682,LEN(AA682)-SEARCH("-",AA682))),AA682)</f>
        <v>11</v>
      </c>
      <c r="AE682" s="1" t="str">
        <f>IF(AD682="1", "January", IF(AD682="2", "February", IF(AD682="3", "March", IF(AD682="4", "April", IF(AD682="5", "May", IF(AD682="6", "June", IF(AD682="7", "July", IF(AD682="8", "August", IF(AD682="9", "September", IF(AD682="10", "October", IF(AD682="11", "November", IF(AD682="12", "December", "Other"))))))))))))</f>
        <v>November</v>
      </c>
      <c r="AF682" s="16" t="s">
        <v>24053</v>
      </c>
      <c r="AG682" s="1" t="str">
        <f t="shared" si="306"/>
        <v xml:space="preserve">Seed </v>
      </c>
      <c r="AH682" s="2" t="str">
        <f t="shared" si="307"/>
        <v>Best sown as soon as it is ripe in a cold frame[78]. It should germinate in late winter or early spring, though it may take 18 months[K]. Stored seed can be very slow to germinate, often taking more than 18 months. A warm stratification for 4 weeks followed by 12 weeks cold stratification can help[98]. The seed usually (eventually) germinates quite well[78]. Prick out the seedlings into individual pot as soon as they are large enough to handle and plant out when they are at least 15cm tall.
Cuttings of half-ripe wood, 7 - 10cm with a heel, July/August in a frame. Good percentage[78].
Cuttings of mature wood of the current year's growth, 10 - 12cm with a heel, November in a frame. Leave for 12 months. Fair to good percentage[78].
Layering in September/October. Takes 12 months[78].</v>
      </c>
      <c r="AI682" s="1" t="s">
        <v>9495</v>
      </c>
      <c r="AJ682" s="1" t="s">
        <v>26</v>
      </c>
      <c r="AK682" s="1" t="s">
        <v>17104</v>
      </c>
      <c r="AL682" s="1" t="str">
        <f t="shared" si="317"/>
        <v>Scented</v>
      </c>
      <c r="AM682" s="1" t="b">
        <v>1</v>
      </c>
      <c r="AN682" s="1" t="b">
        <v>0</v>
      </c>
      <c r="AO682" s="1" t="b">
        <v>0</v>
      </c>
      <c r="AP682" s="5" t="s">
        <v>28</v>
      </c>
      <c r="AQ682" s="5" t="str">
        <f t="shared" si="308"/>
        <v>Light, Medium, Heavy</v>
      </c>
      <c r="AR682" s="1" t="s">
        <v>30</v>
      </c>
      <c r="AS682" s="1" t="str">
        <f t="shared" si="318"/>
        <v>None</v>
      </c>
      <c r="AT682" s="1" t="str">
        <f t="shared" si="309"/>
        <v>Full</v>
      </c>
      <c r="AU682" s="1" t="s">
        <v>11</v>
      </c>
      <c r="AV682" s="1" t="str">
        <f t="shared" si="310"/>
        <v>Dry, Moist</v>
      </c>
      <c r="AW682" s="1" t="s">
        <v>12</v>
      </c>
      <c r="AX682" s="1" t="str">
        <f t="shared" si="311"/>
        <v>Acid, Neutral, Alkaline</v>
      </c>
      <c r="AY682" s="1" t="b">
        <v>0</v>
      </c>
      <c r="AZ682" s="1" t="b">
        <v>0</v>
      </c>
      <c r="BA682" s="1" t="b">
        <v>0</v>
      </c>
      <c r="BB682" s="1" t="s">
        <v>29</v>
      </c>
      <c r="BC682" t="str">
        <f t="shared" si="312"/>
        <v>TRUE</v>
      </c>
      <c r="BE682" t="str">
        <f t="shared" si="313"/>
        <v>FALSE</v>
      </c>
      <c r="BF682" s="1" t="b">
        <v>1</v>
      </c>
      <c r="BG682" s="1" t="b">
        <v>0</v>
      </c>
      <c r="BH682" s="1" t="b">
        <v>1</v>
      </c>
      <c r="BI682" s="1" t="s">
        <v>30</v>
      </c>
      <c r="BJ682" s="1" t="str">
        <f t="shared" si="314"/>
        <v>FALSE</v>
      </c>
      <c r="BL682" t="str">
        <f t="shared" si="315"/>
        <v>FALSE</v>
      </c>
      <c r="BM682" s="1" t="b">
        <v>1</v>
      </c>
      <c r="BN682" s="1" t="b">
        <v>1</v>
      </c>
      <c r="BO682" s="1">
        <f t="shared" si="319"/>
        <v>17</v>
      </c>
      <c r="BP682" s="1" t="s">
        <v>9496</v>
      </c>
      <c r="BQ682" s="1" cm="1">
        <f t="array" ref="BQ682">_xlfn.IFS(BP682="None Known",0, LEN(BP682)&gt;500, 5,LEN(BP682)&gt;400, 4, LEN(BP682)&gt;300, 3, LEN(BP682)&gt;200, 2, LEN(BP682)&gt;1, 1)</f>
        <v>3</v>
      </c>
      <c r="BR682" s="16" t="s">
        <v>24887</v>
      </c>
      <c r="BS682" s="1">
        <v>4</v>
      </c>
      <c r="BT682" s="1" t="s">
        <v>9497</v>
      </c>
      <c r="BU682" s="1">
        <v>2</v>
      </c>
      <c r="BV682" s="1" t="s">
        <v>245</v>
      </c>
      <c r="BW682" s="1" t="s">
        <v>31</v>
      </c>
      <c r="BX682" s="1"/>
      <c r="BY682" t="str">
        <f>_xlfn.XLOOKUP($B682,Img_lookup!A:A,Img_lookup!B:B, "Not available")</f>
        <v>bb0d351d-31bf-42ad-bdd1-cf09fa0ee8de</v>
      </c>
      <c r="BZ682" t="str">
        <f>_xlfn.XLOOKUP($B682,Img_lookup!A:A,Img_lookup!C:C, "Not available")</f>
        <v>Crop of Elaeagnus umbellata leaf upper surface detail.jpg</v>
      </c>
      <c r="CA682" t="str">
        <f>_xlfn.XLOOKUP($B682,Img_lookup!A:A,Img_lookup!D:D, "Not available")</f>
        <v>Mark Fickett</v>
      </c>
      <c r="CB682" t="str">
        <f>_xlfn.XLOOKUP($B682,Img_lookup!A:A,Img_lookup!E:E, "https://imgur.com/aT5wafe")</f>
        <v>https://api.openverse.engineering/v1/images/bb0d351d-31bf-42ad-bdd1-cf09fa0ee8de/thumb/</v>
      </c>
    </row>
    <row r="683" spans="1:80" ht="409.6" x14ac:dyDescent="0.15">
      <c r="A683" s="1" t="s">
        <v>1832</v>
      </c>
      <c r="B683" s="1" t="s">
        <v>12223</v>
      </c>
      <c r="C683" s="1" t="s">
        <v>12224</v>
      </c>
      <c r="D683" s="1" t="s">
        <v>12225</v>
      </c>
      <c r="E683" s="1" t="s">
        <v>12226</v>
      </c>
      <c r="F683" s="1" t="s">
        <v>6</v>
      </c>
      <c r="G683" s="1" t="s">
        <v>6</v>
      </c>
      <c r="H683" s="11" t="str">
        <f t="shared" si="321"/>
        <v>Perennial</v>
      </c>
      <c r="J683" s="1">
        <v>1</v>
      </c>
      <c r="L683" t="str" cm="1">
        <f t="array" ref="L683">_xlfn.IFS(J683+K683="", "Unknown", J683+K683&gt;3, "Large", J683+K683&gt;0.5, "Medium", J683+K683&gt;0, "Small")</f>
        <v>Medium</v>
      </c>
      <c r="M683" s="1">
        <v>9</v>
      </c>
      <c r="N683" cm="1">
        <f t="array" ref="N683">IF($M683="",INDEX($M$2:$M$2176,MATCH(1,INDEX(($A$2:$A$2176=$A683)*($M$2:$M$2176&lt;&gt;""),0),0)),$M683)</f>
        <v>9</v>
      </c>
      <c r="O683" s="2" t="str">
        <f t="shared" si="316"/>
        <v>Grown indoors</v>
      </c>
      <c r="P683" s="1" t="s">
        <v>12227</v>
      </c>
      <c r="R683" t="str">
        <f t="shared" si="320"/>
        <v>Medium</v>
      </c>
      <c r="W683"/>
      <c r="AF683" s="16" t="s">
        <v>23881</v>
      </c>
      <c r="AG683" s="1" t="str">
        <f t="shared" si="306"/>
        <v xml:space="preserve">Seed </v>
      </c>
      <c r="AH683" s="2" t="str">
        <f t="shared" si="307"/>
        <v>We have no details for this species but suggest sowing the seed as soon as it is ripe in a greenhouse. Only just cover the seed and place the pot in 3cm of water to keep the soil wet. When they are large enough to handle, prick the seedlings out into individual pots and grow them on in the greenhouse for at least their first winter. Plant them out into their permanent positions in late spring or early summer, after the last expected frosts.
Division. Harvest the tubers at the end of the growing season, store them in a cool but frost-free place over the winter and plant them out in early spring.</v>
      </c>
      <c r="AI683" s="1" t="s">
        <v>12228</v>
      </c>
      <c r="AK683" s="1" t="s">
        <v>17104</v>
      </c>
      <c r="AL683" s="1" t="str">
        <f t="shared" si="317"/>
        <v>Unscented</v>
      </c>
      <c r="AM683" s="1" t="b">
        <v>0</v>
      </c>
      <c r="AN683" s="1" t="b">
        <v>0</v>
      </c>
      <c r="AO683" s="1" t="b">
        <v>0</v>
      </c>
      <c r="AP683" s="5" t="s">
        <v>28</v>
      </c>
      <c r="AQ683" s="5" t="str">
        <f t="shared" si="308"/>
        <v>Light, Medium, Heavy</v>
      </c>
      <c r="AR683" s="1" t="s">
        <v>30</v>
      </c>
      <c r="AS683" s="1" t="str">
        <f t="shared" si="318"/>
        <v>None</v>
      </c>
      <c r="AT683" s="1" t="str">
        <f t="shared" si="309"/>
        <v>Full</v>
      </c>
      <c r="AU683" s="1" t="s">
        <v>919</v>
      </c>
      <c r="AV683" s="1" t="str">
        <f t="shared" si="310"/>
        <v>Wet/Water</v>
      </c>
      <c r="AW683" s="1" t="s">
        <v>12</v>
      </c>
      <c r="AX683" s="1" t="str">
        <f t="shared" si="311"/>
        <v>Acid, Neutral, Alkaline</v>
      </c>
      <c r="AY683" s="1" t="b">
        <v>0</v>
      </c>
      <c r="AZ683" s="1" t="b">
        <v>0</v>
      </c>
      <c r="BA683" s="1" t="b">
        <v>0</v>
      </c>
      <c r="BC683" t="str">
        <f t="shared" si="312"/>
        <v>FALSE</v>
      </c>
      <c r="BE683" t="str">
        <f t="shared" si="313"/>
        <v>FALSE</v>
      </c>
      <c r="BF683" s="1" t="b">
        <v>0</v>
      </c>
      <c r="BG683" s="1" t="b">
        <v>0</v>
      </c>
      <c r="BH683" s="1" t="b">
        <v>0</v>
      </c>
      <c r="BI683" s="1" t="s">
        <v>77</v>
      </c>
      <c r="BJ683" s="1" t="str">
        <f t="shared" si="314"/>
        <v>TRUE</v>
      </c>
      <c r="BL683" t="str">
        <f t="shared" si="315"/>
        <v>FALSE</v>
      </c>
      <c r="BM683" s="1" t="b">
        <v>0</v>
      </c>
      <c r="BN683" s="1" t="b">
        <v>0</v>
      </c>
      <c r="BO683" s="1">
        <f t="shared" si="319"/>
        <v>11</v>
      </c>
      <c r="BP683" s="1" t="s">
        <v>12229</v>
      </c>
      <c r="BQ683" s="1" cm="1">
        <f t="array" ref="BQ683">_xlfn.IFS(BP683="None Known",0, LEN(BP683)&gt;500, 5,LEN(BP683)&gt;400, 4, LEN(BP683)&gt;300, 3, LEN(BP683)&gt;200, 2, LEN(BP683)&gt;1, 1)</f>
        <v>1</v>
      </c>
      <c r="BR683" s="1" t="s">
        <v>12230</v>
      </c>
      <c r="BS683" s="1">
        <v>3</v>
      </c>
      <c r="BT683" s="1" t="s">
        <v>12231</v>
      </c>
      <c r="BU683" s="1">
        <v>1</v>
      </c>
      <c r="BV683" s="1" t="s">
        <v>245</v>
      </c>
      <c r="BW683" s="1" t="s">
        <v>31</v>
      </c>
      <c r="BX683" s="1"/>
      <c r="BY683" t="str">
        <f>_xlfn.XLOOKUP($B683,Img_lookup!A:A,Img_lookup!B:B, "Not available")</f>
        <v>1414059f-75aa-4118-8579-f2b92ac43412</v>
      </c>
      <c r="BZ683" t="str">
        <f>_xlfn.XLOOKUP($B683,Img_lookup!A:A,Img_lookup!C:C, "Not available")</f>
        <v>Eleocharis dulcis (Burm. f.) Trin. ex Hensch.</v>
      </c>
      <c r="CA683" t="str">
        <f>_xlfn.XLOOKUP($B683,Img_lookup!A:A,Img_lookup!D:D, "Not available")</f>
        <v>Charles B. Clarke</v>
      </c>
      <c r="CB683" t="str">
        <f>_xlfn.XLOOKUP($B683,Img_lookup!A:A,Img_lookup!E:E, "https://imgur.com/aT5wafe")</f>
        <v>https://api.openverse.engineering/v1/images/1414059f-75aa-4118-8579-f2b92ac43412/thumb/</v>
      </c>
    </row>
    <row r="684" spans="1:80" ht="409.6" x14ac:dyDescent="0.15">
      <c r="A684" s="1" t="s">
        <v>394</v>
      </c>
      <c r="B684" s="1" t="s">
        <v>12992</v>
      </c>
      <c r="C684" s="1" t="s">
        <v>12993</v>
      </c>
      <c r="E684" s="1" t="s">
        <v>12994</v>
      </c>
      <c r="F684" s="1" t="s">
        <v>85</v>
      </c>
      <c r="G684" s="1" t="s">
        <v>85</v>
      </c>
      <c r="H684" s="11" t="str">
        <f t="shared" si="321"/>
        <v>Annual</v>
      </c>
      <c r="J684" s="1">
        <v>0.30000001199999998</v>
      </c>
      <c r="L684" t="str" cm="1">
        <f t="array" ref="L684">_xlfn.IFS(J684+K684="", "Unknown", J684+K684&gt;3, "Large", J684+K684&gt;0.5, "Medium", J684+K684&gt;0, "Small")</f>
        <v>Small</v>
      </c>
      <c r="M684" s="1">
        <v>9</v>
      </c>
      <c r="N684" cm="1">
        <f t="array" ref="N684">IF($M684="",INDEX($M$2:$M$2176,MATCH(1,INDEX(($A$2:$A$2176=$A684)*($M$2:$M$2176&lt;&gt;""),0),0)),$M684)</f>
        <v>9</v>
      </c>
      <c r="O684" s="2" t="str">
        <f t="shared" si="316"/>
        <v>Grown indoors</v>
      </c>
      <c r="P684" s="1" t="s">
        <v>12995</v>
      </c>
      <c r="R684" t="str">
        <f t="shared" si="320"/>
        <v>Medium</v>
      </c>
      <c r="T684" s="1"/>
      <c r="U684" s="1"/>
      <c r="V684" s="1" t="s">
        <v>51</v>
      </c>
      <c r="W684" s="6" t="str">
        <f t="shared" ref="W684:W694" si="329">IF(ISNUMBER(SEARCH("-",V684)),TRIM(LEFT(V684,FIND("-",V684)-1)),V684)</f>
        <v>7</v>
      </c>
      <c r="X684" t="str">
        <f>IF(W684="1", "January", IF(W684="2", "February", IF(W684="3", "March", IF(W684="4", "April", IF(W684="5", "May", IF(W684="6", "June", IF(W684="7", "July", IF(W684="8", "August", IF(W684="9", "September", IF(W684="10", "October", IF(W684="11", "November", IF(W684="12", "December", "Other"))))))))))))</f>
        <v>July</v>
      </c>
      <c r="Y684" s="2" t="str">
        <f>IF(ISNUMBER(SEARCH("-",V684)),TRIM(RIGHT(V684,LEN(V684)-SEARCH("-",V684))),V684)</f>
        <v>8</v>
      </c>
      <c r="Z684" s="2" t="str">
        <f>IF(Y684="1", "January", IF(Y684="2", "February", IF(Y684="3", "March", IF(Y684="4", "April", IF(Y684="5", "May", IF(Y684="6", "June", IF(Y684="7", "July", IF(Y684="8", "August", IF(Y684="9", "September", IF(Y684="10", "October", IF(Y684="11", "November", IF(Y684="12", "December", "Other"))))))))))))</f>
        <v>August</v>
      </c>
      <c r="AA684" s="1" t="s">
        <v>135</v>
      </c>
      <c r="AB684" s="1" t="str">
        <f>IF(ISNUMBER(SEARCH("-",AA684)),TRIM(LEFT(AA684,FIND("-",AA684)-1)),AA684)</f>
        <v>8</v>
      </c>
      <c r="AC684" s="1" t="str">
        <f>IF(AB684="1", "January", IF(AB684="2", "February", IF(AB684="3", "March", IF(AB684="4", "April", IF(AB684="5", "May", IF(AB684="6", "June", IF(AB684="7", "July", IF(AB684="8", "August", IF(AB684="9", "September", IF(AB684="10", "October", IF(AB684="11", "November", IF(AB684="12", "December", "Other"))))))))))))</f>
        <v>August</v>
      </c>
      <c r="AD684" s="1" t="str">
        <f>IF(ISNUMBER(SEARCH("-",AA684)),TRIM(RIGHT(AA684,LEN(AA684)-SEARCH("-",AA684))),AA684)</f>
        <v>10</v>
      </c>
      <c r="AE684" s="1" t="str">
        <f>IF(AD684="1", "January", IF(AD684="2", "February", IF(AD684="3", "March", IF(AD684="4", "April", IF(AD684="5", "May", IF(AD684="6", "June", IF(AD684="7", "July", IF(AD684="8", "August", IF(AD684="9", "September", IF(AD684="10", "October", IF(AD684="11", "November", IF(AD684="12", "December", "Other"))))))))))))</f>
        <v>October</v>
      </c>
      <c r="AF684" s="16" t="s">
        <v>24436</v>
      </c>
      <c r="AG684" s="1" t="str">
        <f t="shared" si="306"/>
        <v xml:space="preserve">Seed </v>
      </c>
      <c r="AH684" s="2" t="str">
        <f t="shared" si="307"/>
        <v>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v>
      </c>
      <c r="AI684" s="1" t="s">
        <v>12996</v>
      </c>
      <c r="AJ684" s="1" t="s">
        <v>1</v>
      </c>
      <c r="AK684" s="1" t="s">
        <v>17106</v>
      </c>
      <c r="AL684" s="1" t="str">
        <f t="shared" si="317"/>
        <v>Unscented</v>
      </c>
      <c r="AM684" s="1" t="b">
        <v>0</v>
      </c>
      <c r="AN684" s="1" t="b">
        <v>0</v>
      </c>
      <c r="AO684" s="1" t="b">
        <v>0</v>
      </c>
      <c r="AP684" s="5" t="s">
        <v>28</v>
      </c>
      <c r="AQ684" s="5" t="str">
        <f t="shared" si="308"/>
        <v>Light, Medium, Heavy</v>
      </c>
      <c r="AR684" s="1" t="s">
        <v>30</v>
      </c>
      <c r="AS684" s="1" t="str">
        <f t="shared" si="318"/>
        <v>None</v>
      </c>
      <c r="AT684" s="1" t="str">
        <f t="shared" si="309"/>
        <v>Full</v>
      </c>
      <c r="AU684" s="1" t="s">
        <v>29</v>
      </c>
      <c r="AV684" s="1" t="str">
        <f t="shared" si="310"/>
        <v>Moist</v>
      </c>
      <c r="AW684" s="1" t="s">
        <v>12</v>
      </c>
      <c r="AX684" s="1" t="str">
        <f t="shared" si="311"/>
        <v>Acid, Neutral, Alkaline</v>
      </c>
      <c r="AY684" s="1" t="b">
        <v>0</v>
      </c>
      <c r="AZ684" s="1" t="b">
        <v>0</v>
      </c>
      <c r="BA684" s="1" t="b">
        <v>1</v>
      </c>
      <c r="BC684" t="str">
        <f t="shared" si="312"/>
        <v>FALSE</v>
      </c>
      <c r="BE684" t="str">
        <f t="shared" si="313"/>
        <v>FALSE</v>
      </c>
      <c r="BF684" s="1" t="b">
        <v>1</v>
      </c>
      <c r="BG684" s="1" t="b">
        <v>0</v>
      </c>
      <c r="BH684" s="1" t="b">
        <v>0</v>
      </c>
      <c r="BJ684" s="1" t="str">
        <f t="shared" si="314"/>
        <v>FALSE</v>
      </c>
      <c r="BK684" s="1" t="s">
        <v>77</v>
      </c>
      <c r="BL684" t="str">
        <f t="shared" si="315"/>
        <v>TRUE</v>
      </c>
      <c r="BM684" s="1" t="b">
        <v>0</v>
      </c>
      <c r="BN684" s="1" t="b">
        <v>0</v>
      </c>
      <c r="BO684" s="1">
        <f t="shared" si="319"/>
        <v>11</v>
      </c>
      <c r="BP684" s="1" t="s">
        <v>31</v>
      </c>
      <c r="BQ684" s="1" cm="1">
        <f t="array" ref="BQ684">_xlfn.IFS(BP684="None Known",0, LEN(BP684)&gt;500, 5,LEN(BP684)&gt;400, 4, LEN(BP684)&gt;300, 3, LEN(BP684)&gt;200, 2, LEN(BP684)&gt;1, 1)</f>
        <v>0</v>
      </c>
      <c r="BR684" s="16" t="s">
        <v>25282</v>
      </c>
      <c r="BS684" s="1">
        <v>3</v>
      </c>
      <c r="BT684" s="1" t="s">
        <v>12997</v>
      </c>
      <c r="BU684" s="1">
        <v>2</v>
      </c>
      <c r="BV684" s="1" t="s">
        <v>12998</v>
      </c>
      <c r="BW684" s="1" t="s">
        <v>31</v>
      </c>
      <c r="BX684" s="1"/>
      <c r="BY684" t="str">
        <f>_xlfn.XLOOKUP($B684,Img_lookup!A:A,Img_lookup!B:B, "Not available")</f>
        <v>0d63e992-d3d7-4854-a551-616fbf8d8e95</v>
      </c>
      <c r="BZ684" t="str">
        <f>_xlfn.XLOOKUP($B684,Img_lookup!A:A,Img_lookup!C:C, "Not available")</f>
        <v>Eleusine coracana (L.) Gaertn.</v>
      </c>
      <c r="CA684" t="str">
        <f>_xlfn.XLOOKUP($B684,Img_lookup!A:A,Img_lookup!D:D, "Not available")</f>
        <v>Qing Liu</v>
      </c>
      <c r="CB684" t="str">
        <f>_xlfn.XLOOKUP($B684,Img_lookup!A:A,Img_lookup!E:E, "https://imgur.com/aT5wafe")</f>
        <v>https://api.openverse.engineering/v1/images/0d63e992-d3d7-4854-a551-616fbf8d8e95/thumb/</v>
      </c>
    </row>
    <row r="685" spans="1:80" ht="409.6" x14ac:dyDescent="0.15">
      <c r="A685" s="1" t="s">
        <v>394</v>
      </c>
      <c r="B685" s="1" t="s">
        <v>13088</v>
      </c>
      <c r="C685" s="1" t="s">
        <v>13089</v>
      </c>
      <c r="E685" s="1" t="s">
        <v>13090</v>
      </c>
      <c r="F685" s="1" t="s">
        <v>85</v>
      </c>
      <c r="G685" s="1" t="s">
        <v>85</v>
      </c>
      <c r="H685" s="11" t="str">
        <f t="shared" si="321"/>
        <v>Annual</v>
      </c>
      <c r="J685" s="1">
        <v>0.44999998800000002</v>
      </c>
      <c r="L685" t="str" cm="1">
        <f t="array" ref="L685">_xlfn.IFS(J685+K685="", "Unknown", J685+K685&gt;3, "Large", J685+K685&gt;0.5, "Medium", J685+K685&gt;0, "Small")</f>
        <v>Small</v>
      </c>
      <c r="M685" s="1">
        <v>9</v>
      </c>
      <c r="N685" cm="1">
        <f t="array" ref="N685">IF($M685="",INDEX($M$2:$M$2176,MATCH(1,INDEX(($A$2:$A$2176=$A685)*($M$2:$M$2176&lt;&gt;""),0),0)),$M685)</f>
        <v>9</v>
      </c>
      <c r="O685" s="2" t="str">
        <f t="shared" si="316"/>
        <v>Grown indoors</v>
      </c>
      <c r="P685" s="1" t="s">
        <v>13091</v>
      </c>
      <c r="R685" t="str">
        <f t="shared" si="320"/>
        <v>Medium</v>
      </c>
      <c r="T685" s="1"/>
      <c r="U685" s="1"/>
      <c r="V685" s="1" t="s">
        <v>51</v>
      </c>
      <c r="W685" s="6" t="str">
        <f t="shared" si="329"/>
        <v>7</v>
      </c>
      <c r="X685" t="str">
        <f>IF(W685="1", "January", IF(W685="2", "February", IF(W685="3", "March", IF(W685="4", "April", IF(W685="5", "May", IF(W685="6", "June", IF(W685="7", "July", IF(W685="8", "August", IF(W685="9", "September", IF(W685="10", "October", IF(W685="11", "November", IF(W685="12", "December", "Other"))))))))))))</f>
        <v>July</v>
      </c>
      <c r="Y685" s="2" t="str">
        <f>IF(ISNUMBER(SEARCH("-",V685)),TRIM(RIGHT(V685,LEN(V685)-SEARCH("-",V685))),V685)</f>
        <v>8</v>
      </c>
      <c r="Z685" s="2" t="str">
        <f>IF(Y685="1", "January", IF(Y685="2", "February", IF(Y685="3", "March", IF(Y685="4", "April", IF(Y685="5", "May", IF(Y685="6", "June", IF(Y685="7", "July", IF(Y685="8", "August", IF(Y685="9", "September", IF(Y685="10", "October", IF(Y685="11", "November", IF(Y685="12", "December", "Other"))))))))))))</f>
        <v>August</v>
      </c>
      <c r="AA685" s="1" t="s">
        <v>135</v>
      </c>
      <c r="AB685" s="1" t="str">
        <f>IF(ISNUMBER(SEARCH("-",AA685)),TRIM(LEFT(AA685,FIND("-",AA685)-1)),AA685)</f>
        <v>8</v>
      </c>
      <c r="AC685" s="1" t="str">
        <f>IF(AB685="1", "January", IF(AB685="2", "February", IF(AB685="3", "March", IF(AB685="4", "April", IF(AB685="5", "May", IF(AB685="6", "June", IF(AB685="7", "July", IF(AB685="8", "August", IF(AB685="9", "September", IF(AB685="10", "October", IF(AB685="11", "November", IF(AB685="12", "December", "Other"))))))))))))</f>
        <v>August</v>
      </c>
      <c r="AD685" s="1" t="str">
        <f>IF(ISNUMBER(SEARCH("-",AA685)),TRIM(RIGHT(AA685,LEN(AA685)-SEARCH("-",AA685))),AA685)</f>
        <v>10</v>
      </c>
      <c r="AE685" s="1" t="str">
        <f>IF(AD685="1", "January", IF(AD685="2", "February", IF(AD685="3", "March", IF(AD685="4", "April", IF(AD685="5", "May", IF(AD685="6", "June", IF(AD685="7", "July", IF(AD685="8", "August", IF(AD685="9", "September", IF(AD685="10", "October", IF(AD685="11", "November", IF(AD685="12", "December", "Other"))))))))))))</f>
        <v>October</v>
      </c>
      <c r="AF685" s="16" t="s">
        <v>24436</v>
      </c>
      <c r="AG685" s="1" t="str">
        <f t="shared" si="306"/>
        <v xml:space="preserve">Seed </v>
      </c>
      <c r="AH685" s="2" t="str">
        <f t="shared" si="307"/>
        <v>Sow early spring in a greenhouse and only just cover the seed. Germination should take place within 2 weeks. Prick out the seedlings into individual pots as soon as they are large enough to handle and plant them out in late spring after the last expected frosts[162, 200].
The seed can also be sown in mid to late spring in situ[200], though if the summer is cool it might not ripen its seed[K].</v>
      </c>
      <c r="AI685" s="1" t="s">
        <v>13092</v>
      </c>
      <c r="AJ685" s="1" t="s">
        <v>1</v>
      </c>
      <c r="AK685" s="1" t="s">
        <v>17106</v>
      </c>
      <c r="AL685" s="1" t="str">
        <f t="shared" si="317"/>
        <v>Unscented</v>
      </c>
      <c r="AM685" s="1" t="b">
        <v>0</v>
      </c>
      <c r="AN685" s="1" t="b">
        <v>0</v>
      </c>
      <c r="AO685" s="1" t="b">
        <v>0</v>
      </c>
      <c r="AP685" s="5" t="s">
        <v>28</v>
      </c>
      <c r="AQ685" s="5" t="str">
        <f t="shared" si="308"/>
        <v>Light, Medium, Heavy</v>
      </c>
      <c r="AR685" s="1" t="s">
        <v>30</v>
      </c>
      <c r="AS685" s="1" t="str">
        <f t="shared" si="318"/>
        <v>None</v>
      </c>
      <c r="AT685" s="1" t="str">
        <f t="shared" si="309"/>
        <v>Full</v>
      </c>
      <c r="AU685" s="1" t="s">
        <v>29</v>
      </c>
      <c r="AV685" s="1" t="str">
        <f t="shared" si="310"/>
        <v>Moist</v>
      </c>
      <c r="AW685" s="1" t="s">
        <v>12</v>
      </c>
      <c r="AX685" s="1" t="str">
        <f t="shared" si="311"/>
        <v>Acid, Neutral, Alkaline</v>
      </c>
      <c r="AY685" s="1" t="b">
        <v>0</v>
      </c>
      <c r="AZ685" s="1" t="b">
        <v>0</v>
      </c>
      <c r="BA685" s="1" t="b">
        <v>0</v>
      </c>
      <c r="BC685" t="str">
        <f t="shared" si="312"/>
        <v>FALSE</v>
      </c>
      <c r="BE685" t="str">
        <f t="shared" si="313"/>
        <v>FALSE</v>
      </c>
      <c r="BF685" s="1" t="b">
        <v>0</v>
      </c>
      <c r="BG685" s="1" t="b">
        <v>0</v>
      </c>
      <c r="BH685" s="1" t="b">
        <v>0</v>
      </c>
      <c r="BJ685" s="1" t="str">
        <f t="shared" si="314"/>
        <v>FALSE</v>
      </c>
      <c r="BL685" t="str">
        <f t="shared" si="315"/>
        <v>FALSE</v>
      </c>
      <c r="BM685" s="1" t="b">
        <v>0</v>
      </c>
      <c r="BN685" s="1" t="b">
        <v>0</v>
      </c>
      <c r="BO685" s="1">
        <f t="shared" si="319"/>
        <v>11</v>
      </c>
      <c r="BP685" s="1" t="s">
        <v>13093</v>
      </c>
      <c r="BQ685" s="1" cm="1">
        <f t="array" ref="BQ685">_xlfn.IFS(BP685="None Known",0, LEN(BP685)&gt;500, 5,LEN(BP685)&gt;400, 4, LEN(BP685)&gt;300, 3, LEN(BP685)&gt;200, 2, LEN(BP685)&gt;1, 1)</f>
        <v>1</v>
      </c>
      <c r="BR685" s="16" t="s">
        <v>25283</v>
      </c>
      <c r="BS685" s="1">
        <v>3</v>
      </c>
      <c r="BT685" s="1" t="s">
        <v>13094</v>
      </c>
      <c r="BU685" s="1">
        <v>1</v>
      </c>
      <c r="BV685" s="1" t="s">
        <v>13095</v>
      </c>
      <c r="BW685" s="1" t="s">
        <v>31</v>
      </c>
      <c r="BX685" s="1"/>
      <c r="BY685" t="str">
        <f>_xlfn.XLOOKUP($B685,Img_lookup!A:A,Img_lookup!B:B, "Not available")</f>
        <v>9a1cbd87-8870-4517-a803-ce5fc6d32ff7</v>
      </c>
      <c r="BZ685" t="str">
        <f>_xlfn.XLOOKUP($B685,Img_lookup!A:A,Img_lookup!C:C, "Not available")</f>
        <v>Eleusine indica plant2</v>
      </c>
      <c r="CA685" t="str">
        <f>_xlfn.XLOOKUP($B685,Img_lookup!A:A,Img_lookup!D:D, "Not available")</f>
        <v>Macleay Grass Man</v>
      </c>
      <c r="CB685" t="str">
        <f>_xlfn.XLOOKUP($B685,Img_lookup!A:A,Img_lookup!E:E, "https://imgur.com/aT5wafe")</f>
        <v>https://api.openverse.engineering/v1/images/9a1cbd87-8870-4517-a803-ce5fc6d32ff7/thumb/</v>
      </c>
    </row>
    <row r="686" spans="1:80" ht="409.6" x14ac:dyDescent="0.15">
      <c r="A686" s="1" t="s">
        <v>1384</v>
      </c>
      <c r="B686" s="1" t="s">
        <v>1385</v>
      </c>
      <c r="C686" s="1" t="s">
        <v>1386</v>
      </c>
      <c r="D686" s="1" t="s">
        <v>1387</v>
      </c>
      <c r="E686" s="1" t="s">
        <v>195</v>
      </c>
      <c r="F686" s="1" t="s">
        <v>22</v>
      </c>
      <c r="G686" s="1" t="s">
        <v>22</v>
      </c>
      <c r="H686" s="11" t="str">
        <f t="shared" si="321"/>
        <v>Perennial</v>
      </c>
      <c r="I686" s="1" t="s">
        <v>17107</v>
      </c>
      <c r="J686" s="1">
        <v>3</v>
      </c>
      <c r="L686" t="str" cm="1">
        <f t="array" ref="L686">_xlfn.IFS(J686+K686="", "Unknown", J686+K686&gt;3, "Large", J686+K686&gt;0.5, "Medium", J686+K686&gt;0, "Small")</f>
        <v>Medium</v>
      </c>
      <c r="M686" s="1">
        <v>6</v>
      </c>
      <c r="N686" cm="1">
        <f t="array" ref="N686">IF($M686="",INDEX($M$2:$M$2176,MATCH(1,INDEX(($A$2:$A$2176=$A686)*($M$2:$M$2176&lt;&gt;""),0),0)),$M686)</f>
        <v>6</v>
      </c>
      <c r="O686" s="2" t="str">
        <f t="shared" si="316"/>
        <v>Seasonal outdoors</v>
      </c>
      <c r="P686" s="1" t="s">
        <v>1388</v>
      </c>
      <c r="R686" t="str">
        <f t="shared" si="320"/>
        <v>Medium</v>
      </c>
      <c r="T686" s="1"/>
      <c r="U686" s="1"/>
      <c r="V686" s="1">
        <v>8</v>
      </c>
      <c r="W686" s="6">
        <f t="shared" si="329"/>
        <v>8</v>
      </c>
      <c r="X686" t="str">
        <f>IF(W686=1, "January", IF(W686=2, "February", IF(W686=3, "March", IF(W686=4, "April", IF(W686=5, "May", IF(W686=6, "June", IF(W686=7, "July", IF(W686=8, "August", IF(W686=9, "September", IF(W686=10, "October", IF(W686=11, "November", IF(W686=12, "December", "Other"))))))))))))</f>
        <v>August</v>
      </c>
      <c r="AF686" s="16" t="s">
        <v>24056</v>
      </c>
      <c r="AG686" s="1" t="str">
        <f t="shared" si="306"/>
        <v xml:space="preserve">Seed </v>
      </c>
      <c r="AH686" s="2" t="str">
        <f t="shared" si="30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I686" s="1" t="s">
        <v>1389</v>
      </c>
      <c r="AK686" s="1" t="s">
        <v>17104</v>
      </c>
      <c r="AL686" s="1" t="str">
        <f t="shared" si="317"/>
        <v>Unscented</v>
      </c>
      <c r="AM686" s="1" t="b">
        <v>0</v>
      </c>
      <c r="AN686" s="1" t="b">
        <v>1</v>
      </c>
      <c r="AO686" s="1" t="b">
        <v>0</v>
      </c>
      <c r="AP686" s="5" t="s">
        <v>28</v>
      </c>
      <c r="AQ686" s="5" t="str">
        <f t="shared" si="308"/>
        <v>Light, Medium, Heavy</v>
      </c>
      <c r="AR686" s="1" t="s">
        <v>10</v>
      </c>
      <c r="AS686" s="1" t="str">
        <f t="shared" si="318"/>
        <v>None, Partial</v>
      </c>
      <c r="AT686" s="1" t="str">
        <f t="shared" si="309"/>
        <v>Partial, Full</v>
      </c>
      <c r="AU686" s="1" t="s">
        <v>29</v>
      </c>
      <c r="AV686" s="1" t="str">
        <f t="shared" si="310"/>
        <v>Moist</v>
      </c>
      <c r="AW686" s="1" t="s">
        <v>12</v>
      </c>
      <c r="AX686" s="1" t="str">
        <f t="shared" si="311"/>
        <v>Acid, Neutral, Alkaline</v>
      </c>
      <c r="AY686" s="1" t="b">
        <v>0</v>
      </c>
      <c r="AZ686" s="1" t="b">
        <v>0</v>
      </c>
      <c r="BA686" s="1" t="b">
        <v>0</v>
      </c>
      <c r="BC686" t="str">
        <f t="shared" si="312"/>
        <v>FALSE</v>
      </c>
      <c r="BD686" s="1" t="s">
        <v>77</v>
      </c>
      <c r="BE686" t="str">
        <f t="shared" si="313"/>
        <v>TRUE</v>
      </c>
      <c r="BF686" s="1" t="b">
        <v>1</v>
      </c>
      <c r="BG686" s="1" t="b">
        <v>0</v>
      </c>
      <c r="BH686" s="1" t="b">
        <v>0</v>
      </c>
      <c r="BJ686" s="1" t="str">
        <f t="shared" si="314"/>
        <v>FALSE</v>
      </c>
      <c r="BL686" t="str">
        <f t="shared" si="315"/>
        <v>FALSE</v>
      </c>
      <c r="BM686" s="1" t="b">
        <v>0</v>
      </c>
      <c r="BN686" s="1" t="b">
        <v>0</v>
      </c>
      <c r="BO686" s="1">
        <f t="shared" si="319"/>
        <v>6</v>
      </c>
      <c r="BP686" s="1" t="s">
        <v>31</v>
      </c>
      <c r="BQ686" s="1" cm="1">
        <f t="array" ref="BQ686">_xlfn.IFS(BP686="None Known",0, LEN(BP686)&gt;500, 5,LEN(BP686)&gt;400, 4, LEN(BP686)&gt;300, 3, LEN(BP686)&gt;200, 2, LEN(BP686)&gt;1, 1)</f>
        <v>0</v>
      </c>
      <c r="BR686" s="1" t="s">
        <v>1390</v>
      </c>
      <c r="BS686" s="1">
        <v>1</v>
      </c>
      <c r="BT686" s="1" t="s">
        <v>1391</v>
      </c>
      <c r="BU686" s="1">
        <v>3</v>
      </c>
      <c r="BV686" s="1" t="s">
        <v>34</v>
      </c>
      <c r="BW686" s="1" t="s">
        <v>31</v>
      </c>
      <c r="BX686" s="1"/>
      <c r="BY686" t="str">
        <f>_xlfn.XLOOKUP($B686,Img_lookup!A:A,Img_lookup!B:B, "Not available")</f>
        <v>Not available</v>
      </c>
      <c r="BZ686" t="str">
        <f>_xlfn.XLOOKUP($B686,Img_lookup!A:A,Img_lookup!C:C, "Not available")</f>
        <v>Not available</v>
      </c>
      <c r="CA686" t="str">
        <f>_xlfn.XLOOKUP($B686,Img_lookup!A:A,Img_lookup!D:D, "Not available")</f>
        <v>Not available</v>
      </c>
      <c r="CB686" t="str">
        <f>_xlfn.XLOOKUP($B686,Img_lookup!A:A,Img_lookup!E:E, "https://imgur.com/aT5wafe")</f>
        <v>https://imgur.com/aT5wafe</v>
      </c>
    </row>
    <row r="687" spans="1:80" ht="409.6" x14ac:dyDescent="0.15">
      <c r="A687" s="1" t="s">
        <v>1384</v>
      </c>
      <c r="B687" s="1" t="s">
        <v>7680</v>
      </c>
      <c r="C687" s="1" t="s">
        <v>7681</v>
      </c>
      <c r="D687" s="1" t="s">
        <v>7682</v>
      </c>
      <c r="E687" s="1" t="s">
        <v>606</v>
      </c>
      <c r="F687" s="1" t="s">
        <v>22</v>
      </c>
      <c r="G687" s="1" t="s">
        <v>22</v>
      </c>
      <c r="H687" s="11" t="str">
        <f t="shared" si="321"/>
        <v>Perennial</v>
      </c>
      <c r="I687" s="1" t="s">
        <v>17107</v>
      </c>
      <c r="J687" s="1">
        <v>3</v>
      </c>
      <c r="K687" s="1">
        <v>2.5</v>
      </c>
      <c r="L687" t="str" cm="1">
        <f t="array" ref="L687">_xlfn.IFS(J687+K687="", "Unknown", J687+K687&gt;3, "Large", J687+K687&gt;0.5, "Medium", J687+K687&gt;0, "Small")</f>
        <v>Large</v>
      </c>
      <c r="M687" s="1">
        <v>4</v>
      </c>
      <c r="N687" cm="1">
        <f t="array" ref="N687">IF($M687="",INDEX($M$2:$M$2176,MATCH(1,INDEX(($A$2:$A$2176=$A687)*($M$2:$M$2176&lt;&gt;""),0),0)),$M687)</f>
        <v>4</v>
      </c>
      <c r="O687" s="2" t="str">
        <f t="shared" si="316"/>
        <v>Hardy to cold</v>
      </c>
      <c r="P687" s="1" t="s">
        <v>7683</v>
      </c>
      <c r="Q687" s="1" t="s">
        <v>17111</v>
      </c>
      <c r="R687" t="str">
        <f t="shared" si="320"/>
        <v>Slow</v>
      </c>
      <c r="T687" s="1"/>
      <c r="U687" s="1"/>
      <c r="V687" s="1" t="s">
        <v>307</v>
      </c>
      <c r="W687" s="6" t="str">
        <f t="shared" si="329"/>
        <v>6</v>
      </c>
      <c r="X687" t="str">
        <f>IF(W687="1", "January", IF(W687="2", "February", IF(W687="3", "March", IF(W687="4", "April", IF(W687="5", "May", IF(W687="6", "June", IF(W687="7", "July", IF(W687="8", "August", IF(W687="9", "September", IF(W687="10", "October", IF(W687="11", "November", IF(W687="12", "December", "Other"))))))))))))</f>
        <v>June</v>
      </c>
      <c r="Y687" s="2" t="str">
        <f>IF(ISNUMBER(SEARCH("-",V687)),TRIM(RIGHT(V687,LEN(V687)-SEARCH("-",V687))),V687)</f>
        <v>7</v>
      </c>
      <c r="Z687" s="2" t="str">
        <f>IF(Y687="1", "January", IF(Y687="2", "February", IF(Y687="3", "March", IF(Y687="4", "April", IF(Y687="5", "May", IF(Y687="6", "June", IF(Y687="7", "July", IF(Y687="8", "August", IF(Y687="9", "September", IF(Y687="10", "October", IF(Y687="11", "November", IF(Y687="12", "December", "Other"))))))))))))</f>
        <v>July</v>
      </c>
      <c r="AA687" s="1" t="s">
        <v>109</v>
      </c>
      <c r="AB687" s="1" t="str">
        <f>IF(ISNUMBER(SEARCH("-",AA687)),TRIM(LEFT(AA687,FIND("-",AA687)-1)),AA687)</f>
        <v>9</v>
      </c>
      <c r="AC687" s="1" t="str">
        <f>IF(AB687="1", "January", IF(AB687="2", "February", IF(AB687="3", "March", IF(AB687="4", "April", IF(AB687="5", "May", IF(AB687="6", "June", IF(AB687="7", "July", IF(AB687="8", "August", IF(AB687="9", "September", IF(AB687="10", "October", IF(AB687="11", "November", IF(AB687="12", "December", "Other"))))))))))))</f>
        <v>September</v>
      </c>
      <c r="AD687" s="1" t="str">
        <f>IF(ISNUMBER(SEARCH("-",AA687)),TRIM(RIGHT(AA687,LEN(AA687)-SEARCH("-",AA687))),AA687)</f>
        <v>10</v>
      </c>
      <c r="AE687" s="1" t="str">
        <f>IF(AD687="1", "January", IF(AD687="2", "February", IF(AD687="3", "March", IF(AD687="4", "April", IF(AD687="5", "May", IF(AD687="6", "June", IF(AD687="7", "July", IF(AD687="8", "August", IF(AD687="9", "September", IF(AD687="10", "October", IF(AD687="11", "November", IF(AD687="12", "December", "Other"))))))))))))</f>
        <v>October</v>
      </c>
      <c r="AF687" s="16" t="s">
        <v>24056</v>
      </c>
      <c r="AG687" s="1" t="str">
        <f t="shared" si="306"/>
        <v xml:space="preserve">Seed </v>
      </c>
      <c r="AH687" s="2" t="str">
        <f t="shared" si="30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I687" s="1" t="s">
        <v>7684</v>
      </c>
      <c r="AJ687" s="1" t="s">
        <v>53</v>
      </c>
      <c r="AK687" s="1" t="s">
        <v>17104</v>
      </c>
      <c r="AL687" s="1" t="str">
        <f t="shared" si="317"/>
        <v>Unscented</v>
      </c>
      <c r="AM687" s="1" t="b">
        <v>0</v>
      </c>
      <c r="AN687" s="1" t="b">
        <v>1</v>
      </c>
      <c r="AO687" s="1" t="b">
        <v>0</v>
      </c>
      <c r="AP687" s="5" t="s">
        <v>28</v>
      </c>
      <c r="AQ687" s="5" t="str">
        <f t="shared" si="308"/>
        <v>Light, Medium, Heavy</v>
      </c>
      <c r="AR687" s="1" t="s">
        <v>10</v>
      </c>
      <c r="AS687" s="1" t="str">
        <f t="shared" si="318"/>
        <v>None, Partial</v>
      </c>
      <c r="AT687" s="1" t="str">
        <f t="shared" si="309"/>
        <v>Partial, Full</v>
      </c>
      <c r="AU687" s="1" t="s">
        <v>29</v>
      </c>
      <c r="AV687" s="1" t="str">
        <f t="shared" si="310"/>
        <v>Moist</v>
      </c>
      <c r="AW687" s="1" t="s">
        <v>12</v>
      </c>
      <c r="AX687" s="1" t="str">
        <f t="shared" si="311"/>
        <v>Acid, Neutral, Alkaline</v>
      </c>
      <c r="AY687" s="1" t="b">
        <v>0</v>
      </c>
      <c r="AZ687" s="1" t="b">
        <v>0</v>
      </c>
      <c r="BA687" s="1" t="b">
        <v>0</v>
      </c>
      <c r="BC687" t="str">
        <f t="shared" si="312"/>
        <v>FALSE</v>
      </c>
      <c r="BD687" s="1" t="s">
        <v>77</v>
      </c>
      <c r="BE687" t="str">
        <f t="shared" si="313"/>
        <v>TRUE</v>
      </c>
      <c r="BF687" s="1" t="b">
        <v>1</v>
      </c>
      <c r="BG687" s="1" t="b">
        <v>0</v>
      </c>
      <c r="BH687" s="1" t="b">
        <v>0</v>
      </c>
      <c r="BJ687" s="1" t="str">
        <f t="shared" si="314"/>
        <v>FALSE</v>
      </c>
      <c r="BL687" t="str">
        <f t="shared" si="315"/>
        <v>FALSE</v>
      </c>
      <c r="BM687" s="1" t="b">
        <v>0</v>
      </c>
      <c r="BN687" s="1" t="b">
        <v>0</v>
      </c>
      <c r="BO687" s="1">
        <f t="shared" si="319"/>
        <v>10</v>
      </c>
      <c r="BP687" s="1" t="s">
        <v>7685</v>
      </c>
      <c r="BQ687" s="1" cm="1">
        <f t="array" ref="BQ687">_xlfn.IFS(BP687="None Known",0, LEN(BP687)&gt;500, 5,LEN(BP687)&gt;400, 4, LEN(BP687)&gt;300, 3, LEN(BP687)&gt;200, 2, LEN(BP687)&gt;1, 1)</f>
        <v>1</v>
      </c>
      <c r="BR687" s="1" t="s">
        <v>7686</v>
      </c>
      <c r="BS687" s="1">
        <v>3</v>
      </c>
      <c r="BT687" s="1" t="s">
        <v>31</v>
      </c>
      <c r="BU687" s="1">
        <v>0</v>
      </c>
      <c r="BV687" s="1" t="s">
        <v>34</v>
      </c>
      <c r="BW687" s="1" t="s">
        <v>31</v>
      </c>
      <c r="BX687" s="1"/>
      <c r="BY687" t="str">
        <f>_xlfn.XLOOKUP($B687,Img_lookup!A:A,Img_lookup!B:B, "Not available")</f>
        <v>8bd508d3-fbce-4d35-a3f4-a4ab1972d34a</v>
      </c>
      <c r="BZ687" t="str">
        <f>_xlfn.XLOOKUP($B687,Img_lookup!A:A,Img_lookup!C:C, "Not available")</f>
        <v>Eleutherococcus sieboldianus o Aralia de cinco hojas</v>
      </c>
      <c r="CA687" t="str">
        <f>_xlfn.XLOOKUP($B687,Img_lookup!A:A,Img_lookup!D:D, "Not available")</f>
        <v>M. Martin Vicente</v>
      </c>
      <c r="CB687" t="str">
        <f>_xlfn.XLOOKUP($B687,Img_lookup!A:A,Img_lookup!E:E, "https://imgur.com/aT5wafe")</f>
        <v>https://api.openverse.engineering/v1/images/8bd508d3-fbce-4d35-a3f4-a4ab1972d34a/thumb/</v>
      </c>
    </row>
    <row r="688" spans="1:80" ht="409.6" x14ac:dyDescent="0.15">
      <c r="A688" s="1" t="s">
        <v>1384</v>
      </c>
      <c r="B688" s="1" t="s">
        <v>11003</v>
      </c>
      <c r="D688" s="1" t="s">
        <v>11004</v>
      </c>
      <c r="E688" s="1" t="s">
        <v>11005</v>
      </c>
      <c r="F688" s="1" t="s">
        <v>22</v>
      </c>
      <c r="G688" s="1" t="s">
        <v>22</v>
      </c>
      <c r="H688" s="11" t="str">
        <f t="shared" si="321"/>
        <v>Perennial</v>
      </c>
      <c r="I688" s="1" t="s">
        <v>17107</v>
      </c>
      <c r="J688" s="1">
        <v>3</v>
      </c>
      <c r="L688" t="str" cm="1">
        <f t="array" ref="L688">_xlfn.IFS(J688+K688="", "Unknown", J688+K688&gt;3, "Large", J688+K688&gt;0.5, "Medium", J688+K688&gt;0, "Small")</f>
        <v>Medium</v>
      </c>
      <c r="M688" s="1">
        <v>4</v>
      </c>
      <c r="N688" cm="1">
        <f t="array" ref="N688">IF($M688="",INDEX($M$2:$M$2176,MATCH(1,INDEX(($A$2:$A$2176=$A688)*($M$2:$M$2176&lt;&gt;""),0),0)),$M688)</f>
        <v>4</v>
      </c>
      <c r="O688" s="2" t="str">
        <f t="shared" si="316"/>
        <v>Hardy to cold</v>
      </c>
      <c r="P688" s="1" t="s">
        <v>196</v>
      </c>
      <c r="R688" t="str">
        <f t="shared" si="320"/>
        <v>Medium</v>
      </c>
      <c r="T688" s="1"/>
      <c r="U688" s="1"/>
      <c r="V688" s="1" t="s">
        <v>51</v>
      </c>
      <c r="W688" s="6" t="str">
        <f t="shared" si="329"/>
        <v>7</v>
      </c>
      <c r="X688" t="str">
        <f>IF(W688="1", "January", IF(W688="2", "February", IF(W688="3", "March", IF(W688="4", "April", IF(W688="5", "May", IF(W688="6", "June", IF(W688="7", "July", IF(W688="8", "August", IF(W688="9", "September", IF(W688="10", "October", IF(W688="11", "November", IF(W688="12", "December", "Other"))))))))))))</f>
        <v>July</v>
      </c>
      <c r="Y688" s="2" t="str">
        <f>IF(ISNUMBER(SEARCH("-",V688)),TRIM(RIGHT(V688,LEN(V688)-SEARCH("-",V688))),V688)</f>
        <v>8</v>
      </c>
      <c r="Z688" s="2" t="str">
        <f>IF(Y688="1", "January", IF(Y688="2", "February", IF(Y688="3", "March", IF(Y688="4", "April", IF(Y688="5", "May", IF(Y688="6", "June", IF(Y688="7", "July", IF(Y688="8", "August", IF(Y688="9", "September", IF(Y688="10", "October", IF(Y688="11", "November", IF(Y688="12", "December", "Other"))))))))))))</f>
        <v>August</v>
      </c>
      <c r="AF688" s="16" t="s">
        <v>24056</v>
      </c>
      <c r="AG688" s="1" t="str">
        <f t="shared" si="306"/>
        <v xml:space="preserve">Seed </v>
      </c>
      <c r="AH688" s="2" t="str">
        <f t="shared" si="307"/>
        <v>Best sown as soon as it is ripe in the autumn in a cold frame[200]. It can be slow to germinate. Stored seed requires 6 months warm followed by 3 months cold stratification[113] and can be very slow to germinate[133]. Prick out the seedlings into individual pots when they are large enough to handle and grow them on in light shade in a cold frame or greenhouse for at least the first winter. Plant out in late spring or early summer.
Cuttings of half-ripe wood, July/August in a frame[113, 200].
Cuttings of ripe wood of the current season's growth, 15 - 30cm long in a cold frame[238].
Root cuttings in late winter[200].
Division of suckers in the dormant season[200].</v>
      </c>
      <c r="AI688" s="1" t="s">
        <v>11006</v>
      </c>
      <c r="AK688" s="1" t="s">
        <v>17104</v>
      </c>
      <c r="AL688" s="1" t="str">
        <f t="shared" si="317"/>
        <v>Unscented</v>
      </c>
      <c r="AM688" s="1" t="b">
        <v>0</v>
      </c>
      <c r="AN688" s="1" t="b">
        <v>1</v>
      </c>
      <c r="AO688" s="1" t="b">
        <v>0</v>
      </c>
      <c r="AP688" s="5" t="s">
        <v>28</v>
      </c>
      <c r="AQ688" s="5" t="str">
        <f t="shared" si="308"/>
        <v>Light, Medium, Heavy</v>
      </c>
      <c r="AR688" s="1" t="s">
        <v>10</v>
      </c>
      <c r="AS688" s="1" t="str">
        <f t="shared" si="318"/>
        <v>None, Partial</v>
      </c>
      <c r="AT688" s="1" t="str">
        <f t="shared" si="309"/>
        <v>Partial, Full</v>
      </c>
      <c r="AU688" s="1" t="s">
        <v>29</v>
      </c>
      <c r="AV688" s="1" t="str">
        <f t="shared" si="310"/>
        <v>Moist</v>
      </c>
      <c r="AW688" s="1" t="s">
        <v>12</v>
      </c>
      <c r="AX688" s="1" t="str">
        <f t="shared" si="311"/>
        <v>Acid, Neutral, Alkaline</v>
      </c>
      <c r="AY688" s="1" t="b">
        <v>0</v>
      </c>
      <c r="AZ688" s="1" t="b">
        <v>0</v>
      </c>
      <c r="BA688" s="1" t="b">
        <v>0</v>
      </c>
      <c r="BC688" t="str">
        <f t="shared" si="312"/>
        <v>FALSE</v>
      </c>
      <c r="BD688" s="1" t="s">
        <v>77</v>
      </c>
      <c r="BE688" t="str">
        <f t="shared" si="313"/>
        <v>TRUE</v>
      </c>
      <c r="BF688" s="1" t="b">
        <v>1</v>
      </c>
      <c r="BG688" s="1" t="b">
        <v>0</v>
      </c>
      <c r="BH688" s="1" t="b">
        <v>0</v>
      </c>
      <c r="BJ688" s="1" t="str">
        <f t="shared" si="314"/>
        <v>FALSE</v>
      </c>
      <c r="BL688" t="str">
        <f t="shared" si="315"/>
        <v>FALSE</v>
      </c>
      <c r="BM688" s="1" t="b">
        <v>0</v>
      </c>
      <c r="BN688" s="1" t="b">
        <v>0</v>
      </c>
      <c r="BO688" s="1">
        <f t="shared" si="319"/>
        <v>9</v>
      </c>
      <c r="BP688" s="1" t="s">
        <v>11007</v>
      </c>
      <c r="BQ688" s="1" cm="1">
        <f t="array" ref="BQ688">_xlfn.IFS(BP688="None Known",0, LEN(BP688)&gt;500, 5,LEN(BP688)&gt;400, 4, LEN(BP688)&gt;300, 3, LEN(BP688)&gt;200, 2, LEN(BP688)&gt;1, 1)</f>
        <v>1</v>
      </c>
      <c r="BR688" s="1" t="s">
        <v>11008</v>
      </c>
      <c r="BS688" s="1">
        <v>2</v>
      </c>
      <c r="BT688" s="1" t="s">
        <v>11009</v>
      </c>
      <c r="BU688" s="1">
        <v>2</v>
      </c>
      <c r="BV688" s="1" t="s">
        <v>34</v>
      </c>
      <c r="BW688" s="1" t="s">
        <v>31</v>
      </c>
      <c r="BX688" s="1"/>
      <c r="BY688" t="str">
        <f>_xlfn.XLOOKUP($B688,Img_lookup!A:A,Img_lookup!B:B, "Not available")</f>
        <v>12ad9db8-581b-43a6-ac7f-b215b051e09e</v>
      </c>
      <c r="BZ688" t="str">
        <f>_xlfn.XLOOKUP($B688,Img_lookup!A:A,Img_lookup!C:C, "Not available")</f>
        <v>Eleutherococcus spinosus S.Y. Hu</v>
      </c>
      <c r="CA688" t="str">
        <f>_xlfn.XLOOKUP($B688,Img_lookup!A:A,Img_lookup!D:D, "Not available")</f>
        <v>Yoichi Tateishi; K. Suzuki; O. Shimoda; H. Sakai and T. Nemoto</v>
      </c>
      <c r="CB688" t="str">
        <f>_xlfn.XLOOKUP($B688,Img_lookup!A:A,Img_lookup!E:E, "https://imgur.com/aT5wafe")</f>
        <v>https://api.openverse.engineering/v1/images/12ad9db8-581b-43a6-ac7f-b215b051e09e/thumb/</v>
      </c>
    </row>
    <row r="689" spans="1:80" ht="13" x14ac:dyDescent="0.15">
      <c r="A689" s="1" t="s">
        <v>103</v>
      </c>
      <c r="B689" s="1" t="s">
        <v>15979</v>
      </c>
      <c r="D689" s="1" t="s">
        <v>15980</v>
      </c>
      <c r="E689" s="1" t="s">
        <v>15981</v>
      </c>
      <c r="F689" s="1" t="s">
        <v>85</v>
      </c>
      <c r="G689" s="1" t="s">
        <v>85</v>
      </c>
      <c r="H689" s="11" t="str">
        <f t="shared" si="321"/>
        <v>Annual</v>
      </c>
      <c r="J689" s="1">
        <v>0.60000002399999997</v>
      </c>
      <c r="L689" t="str" cm="1">
        <f t="array" ref="L689">_xlfn.IFS(J689+K689="", "Unknown", J689+K689&gt;3, "Large", J689+K689&gt;0.5, "Medium", J689+K689&gt;0, "Small")</f>
        <v>Medium</v>
      </c>
      <c r="M689" s="1">
        <v>5</v>
      </c>
      <c r="N689" cm="1">
        <f t="array" ref="N689">IF($M689="",INDEX($M$2:$M$2176,MATCH(1,INDEX(($A$2:$A$2176=$A689)*($M$2:$M$2176&lt;&gt;""),0),0)),$M689)</f>
        <v>5</v>
      </c>
      <c r="O689" s="2" t="str">
        <f t="shared" si="316"/>
        <v>Seasonal outdoors</v>
      </c>
      <c r="P689" s="1" t="s">
        <v>15982</v>
      </c>
      <c r="R689" t="str">
        <f t="shared" si="320"/>
        <v>Medium</v>
      </c>
      <c r="T689" s="1"/>
      <c r="U689" s="1"/>
      <c r="V689" s="1" t="s">
        <v>427</v>
      </c>
      <c r="W689" s="6" t="str">
        <f t="shared" si="329"/>
        <v>8</v>
      </c>
      <c r="X689" t="str">
        <f>IF(W689="1", "January", IF(W689="2", "February", IF(W689="3", "March", IF(W689="4", "April", IF(W689="5", "May", IF(W689="6", "June", IF(W689="7", "July", IF(W689="8", "August", IF(W689="9", "September", IF(W689="10", "October", IF(W689="11", "November", IF(W689="12", "December", "Other"))))))))))))</f>
        <v>August</v>
      </c>
      <c r="Y689" s="2" t="str">
        <f>IF(ISNUMBER(SEARCH("-",V689)),TRIM(RIGHT(V689,LEN(V689)-SEARCH("-",V689))),V689)</f>
        <v>9</v>
      </c>
      <c r="Z689" s="2" t="str">
        <f>IF(Y689="1", "January", IF(Y689="2", "February", IF(Y689="3", "March", IF(Y689="4", "April", IF(Y689="5", "May", IF(Y689="6", "June", IF(Y689="7", "July", IF(Y689="8", "August", IF(Y689="9", "September", IF(Y689="10", "October", IF(Y689="11", "November", IF(Y689="12", "December", "Other"))))))))))))</f>
        <v>September</v>
      </c>
      <c r="AF689" s="1" t="s">
        <v>24437</v>
      </c>
      <c r="AG689" s="1" t="str">
        <f t="shared" si="306"/>
        <v xml:space="preserve">Seed </v>
      </c>
      <c r="AH689" s="2" t="str">
        <f t="shared" si="307"/>
        <v>Sow late spring in situ[200].</v>
      </c>
      <c r="AI689" s="1" t="s">
        <v>15983</v>
      </c>
      <c r="AJ689" s="1" t="s">
        <v>53</v>
      </c>
      <c r="AK689" s="1" t="s">
        <v>17104</v>
      </c>
      <c r="AL689" s="1" t="str">
        <f t="shared" si="317"/>
        <v>Unscented</v>
      </c>
      <c r="AM689" s="1" t="b">
        <v>0</v>
      </c>
      <c r="AN689" s="1" t="b">
        <v>0</v>
      </c>
      <c r="AO689" s="1" t="b">
        <v>0</v>
      </c>
      <c r="AP689" s="5" t="s">
        <v>28</v>
      </c>
      <c r="AQ689" s="5" t="str">
        <f t="shared" si="308"/>
        <v>Light, Medium, Heavy</v>
      </c>
      <c r="AR689" s="1" t="s">
        <v>30</v>
      </c>
      <c r="AS689" s="1" t="str">
        <f t="shared" si="318"/>
        <v>None</v>
      </c>
      <c r="AT689" s="1" t="str">
        <f t="shared" si="309"/>
        <v>Full</v>
      </c>
      <c r="AU689" s="1" t="s">
        <v>29</v>
      </c>
      <c r="AV689" s="1" t="str">
        <f t="shared" si="310"/>
        <v>Moist</v>
      </c>
      <c r="AW689" s="1" t="s">
        <v>12</v>
      </c>
      <c r="AX689" s="1" t="str">
        <f t="shared" si="311"/>
        <v>Acid, Neutral, Alkaline</v>
      </c>
      <c r="AY689" s="1" t="b">
        <v>0</v>
      </c>
      <c r="AZ689" s="1" t="b">
        <v>0</v>
      </c>
      <c r="BA689" s="1" t="b">
        <v>0</v>
      </c>
      <c r="BC689" t="str">
        <f t="shared" si="312"/>
        <v>FALSE</v>
      </c>
      <c r="BE689" t="str">
        <f t="shared" si="313"/>
        <v>FALSE</v>
      </c>
      <c r="BF689" s="1" t="b">
        <v>0</v>
      </c>
      <c r="BG689" s="1" t="b">
        <v>0</v>
      </c>
      <c r="BH689" s="1" t="b">
        <v>0</v>
      </c>
      <c r="BJ689" s="1" t="str">
        <f t="shared" si="314"/>
        <v>FALSE</v>
      </c>
      <c r="BL689" t="str">
        <f t="shared" si="315"/>
        <v>FALSE</v>
      </c>
      <c r="BM689" s="1" t="b">
        <v>0</v>
      </c>
      <c r="BN689" s="1" t="b">
        <v>0</v>
      </c>
      <c r="BO689" s="1">
        <f t="shared" si="319"/>
        <v>8</v>
      </c>
      <c r="BP689" s="1" t="s">
        <v>31</v>
      </c>
      <c r="BQ689" s="1" cm="1">
        <f t="array" ref="BQ689">_xlfn.IFS(BP689="None Known",0, LEN(BP689)&gt;500, 5,LEN(BP689)&gt;400, 4, LEN(BP689)&gt;300, 3, LEN(BP689)&gt;200, 2, LEN(BP689)&gt;1, 1)</f>
        <v>0</v>
      </c>
      <c r="BR689" s="1" t="s">
        <v>15984</v>
      </c>
      <c r="BS689" s="1">
        <v>2</v>
      </c>
      <c r="BT689" s="1" t="s">
        <v>15985</v>
      </c>
      <c r="BU689" s="1">
        <v>2</v>
      </c>
      <c r="BV689" s="1" t="s">
        <v>8576</v>
      </c>
      <c r="BW689" s="1" t="s">
        <v>31</v>
      </c>
      <c r="BX689" s="1"/>
      <c r="BY689" t="str">
        <f>_xlfn.XLOOKUP($B689,Img_lookup!A:A,Img_lookup!B:B, "Not available")</f>
        <v>49c984f7-840d-4773-ab25-369088bcaac7</v>
      </c>
      <c r="BZ689" t="str">
        <f>_xlfn.XLOOKUP($B689,Img_lookup!A:A,Img_lookup!C:C, "Not available")</f>
        <v>Naturalis Biodiversity Center - L.2096568 - Anoniem - Elsholtzia ciliata Hylander - Artwork.jpeg</v>
      </c>
      <c r="CA689" t="str">
        <f>_xlfn.XLOOKUP($B689,Img_lookup!A:A,Img_lookup!D:D, "Not available")</f>
        <v>Hylander</v>
      </c>
      <c r="CB689" t="str">
        <f>_xlfn.XLOOKUP($B689,Img_lookup!A:A,Img_lookup!E:E, "https://imgur.com/aT5wafe")</f>
        <v>https://api.openverse.engineering/v1/images/49c984f7-840d-4773-ab25-369088bcaac7/thumb/</v>
      </c>
    </row>
    <row r="690" spans="1:80" ht="13" x14ac:dyDescent="0.15">
      <c r="A690" s="1" t="s">
        <v>394</v>
      </c>
      <c r="B690" s="1" t="s">
        <v>6789</v>
      </c>
      <c r="C690" s="1" t="s">
        <v>6790</v>
      </c>
      <c r="D690" s="1" t="s">
        <v>6791</v>
      </c>
      <c r="E690" s="1" t="s">
        <v>6792</v>
      </c>
      <c r="F690" s="1" t="s">
        <v>6</v>
      </c>
      <c r="G690" s="1" t="s">
        <v>6</v>
      </c>
      <c r="H690" s="11" t="str">
        <f t="shared" si="321"/>
        <v>Perennial</v>
      </c>
      <c r="J690" s="1">
        <v>0.60000002399999997</v>
      </c>
      <c r="K690" s="1">
        <v>1</v>
      </c>
      <c r="L690" t="str" cm="1">
        <f t="array" ref="L690">_xlfn.IFS(J690+K690="", "Unknown", J690+K690&gt;3, "Large", J690+K690&gt;0.5, "Medium", J690+K690&gt;0, "Small")</f>
        <v>Medium</v>
      </c>
      <c r="N690" cm="1">
        <f t="array" ref="N690">IF($M690="",INDEX($M$2:$M$2176,MATCH(1,INDEX(($A$2:$A$2176=$A690)*($M$2:$M$2176&lt;&gt;""),0),0)),$M690)</f>
        <v>6</v>
      </c>
      <c r="O690" s="2" t="str">
        <f t="shared" si="316"/>
        <v>Seasonal outdoors</v>
      </c>
      <c r="P690" s="1" t="s">
        <v>6793</v>
      </c>
      <c r="R690" t="str">
        <f t="shared" si="320"/>
        <v>Medium</v>
      </c>
      <c r="T690" s="1"/>
      <c r="U690" s="1"/>
      <c r="V690" s="1" t="s">
        <v>134</v>
      </c>
      <c r="W690" s="6" t="str">
        <f t="shared" si="329"/>
        <v>6</v>
      </c>
      <c r="X690" t="str">
        <f>IF(W690="1", "January", IF(W690="2", "February", IF(W690="3", "March", IF(W690="4", "April", IF(W690="5", "May", IF(W690="6", "June", IF(W690="7", "July", IF(W690="8", "August", IF(W690="9", "September", IF(W690="10", "October", IF(W690="11", "November", IF(W690="12", "December", "Other"))))))))))))</f>
        <v>June</v>
      </c>
      <c r="Y690" s="2" t="str">
        <f>IF(ISNUMBER(SEARCH("-",V690)),TRIM(RIGHT(V690,LEN(V690)-SEARCH("-",V690))),V690)</f>
        <v>9</v>
      </c>
      <c r="Z690" s="2" t="str">
        <f>IF(Y690="1", "January", IF(Y690="2", "February", IF(Y690="3", "March", IF(Y690="4", "April", IF(Y690="5", "May", IF(Y690="6", "June", IF(Y690="7", "July", IF(Y690="8", "August", IF(Y690="9", "September", IF(Y690="10", "October", IF(Y690="11", "November", IF(Y690="12", "December", "Other"))))))))))))</f>
        <v>September</v>
      </c>
      <c r="AA690" s="1" t="s">
        <v>427</v>
      </c>
      <c r="AB690" s="1" t="str">
        <f>IF(ISNUMBER(SEARCH("-",AA690)),TRIM(LEFT(AA690,FIND("-",AA690)-1)),AA690)</f>
        <v>8</v>
      </c>
      <c r="AC690" s="1" t="str">
        <f>IF(AB690="1", "January", IF(AB690="2", "February", IF(AB690="3", "March", IF(AB690="4", "April", IF(AB690="5", "May", IF(AB690="6", "June", IF(AB690="7", "July", IF(AB690="8", "August", IF(AB690="9", "September", IF(AB690="10", "October", IF(AB690="11", "November", IF(AB690="12", "December", "Other"))))))))))))</f>
        <v>August</v>
      </c>
      <c r="AD690" s="1" t="str">
        <f>IF(ISNUMBER(SEARCH("-",AA690)),TRIM(RIGHT(AA690,LEN(AA690)-SEARCH("-",AA690))),AA690)</f>
        <v>9</v>
      </c>
      <c r="AE690" s="1" t="str">
        <f>IF(AD690="1", "January", IF(AD690="2", "February", IF(AD690="3", "March", IF(AD690="4", "April", IF(AD690="5", "May", IF(AD690="6", "June", IF(AD690="7", "July", IF(AD690="8", "August", IF(AD690="9", "September", IF(AD690="10", "October", IF(AD690="11", "November", IF(AD690="12", "December", "Other"))))))))))))</f>
        <v>September</v>
      </c>
      <c r="AF690" s="1" t="s">
        <v>6794</v>
      </c>
      <c r="AG690" s="1" t="str">
        <f t="shared" si="306"/>
        <v xml:space="preserve">Seed and rhizomes </v>
      </c>
      <c r="AH690" s="2" t="str">
        <f t="shared" si="307"/>
        <v>This species is a pernicious weed and will not require assistance in spreading itself.</v>
      </c>
      <c r="AI690" s="1" t="s">
        <v>6795</v>
      </c>
      <c r="AJ690" s="1" t="s">
        <v>1</v>
      </c>
      <c r="AK690" s="1" t="s">
        <v>17104</v>
      </c>
      <c r="AL690" s="1" t="str">
        <f t="shared" si="317"/>
        <v>Unscented</v>
      </c>
      <c r="AM690" s="1" t="b">
        <v>0</v>
      </c>
      <c r="AN690" s="1" t="b">
        <v>1</v>
      </c>
      <c r="AO690" s="1" t="b">
        <v>0</v>
      </c>
      <c r="AP690" s="5" t="s">
        <v>28</v>
      </c>
      <c r="AQ690" s="5" t="str">
        <f t="shared" si="308"/>
        <v>Light, Medium, Heavy</v>
      </c>
      <c r="AR690" s="1" t="s">
        <v>274</v>
      </c>
      <c r="AS690" s="1" t="str">
        <f t="shared" si="318"/>
        <v>None, Partial, Full</v>
      </c>
      <c r="AT690" s="1" t="str">
        <f t="shared" si="309"/>
        <v>None, Partial, Full</v>
      </c>
      <c r="AU690" s="1" t="s">
        <v>2586</v>
      </c>
      <c r="AV690" s="1" t="str">
        <f t="shared" si="310"/>
        <v>Dry, Moist, Wet/Water</v>
      </c>
      <c r="AW690" s="1" t="s">
        <v>12</v>
      </c>
      <c r="AX690" s="1" t="str">
        <f t="shared" si="311"/>
        <v>Acid, Neutral, Alkaline</v>
      </c>
      <c r="AY690" s="1" t="b">
        <v>1</v>
      </c>
      <c r="AZ690" s="1" t="b">
        <v>1</v>
      </c>
      <c r="BA690" s="1" t="b">
        <v>0</v>
      </c>
      <c r="BC690" t="str">
        <f t="shared" si="312"/>
        <v>FALSE</v>
      </c>
      <c r="BE690" t="str">
        <f t="shared" si="313"/>
        <v>FALSE</v>
      </c>
      <c r="BF690" s="1" t="b">
        <v>0</v>
      </c>
      <c r="BG690" s="1" t="b">
        <v>0</v>
      </c>
      <c r="BH690" s="1" t="b">
        <v>0</v>
      </c>
      <c r="BI690" s="1" t="s">
        <v>30</v>
      </c>
      <c r="BJ690" s="1" t="str">
        <f t="shared" si="314"/>
        <v>FALSE</v>
      </c>
      <c r="BL690" t="str">
        <f t="shared" si="315"/>
        <v>FALSE</v>
      </c>
      <c r="BM690" s="1" t="b">
        <v>0</v>
      </c>
      <c r="BN690" s="1" t="b">
        <v>1</v>
      </c>
      <c r="BO690" s="1">
        <f t="shared" si="319"/>
        <v>11</v>
      </c>
      <c r="BP690" s="1" t="s">
        <v>6796</v>
      </c>
      <c r="BQ690" s="1" cm="1">
        <f t="array" ref="BQ690">_xlfn.IFS(BP690="None Known",0, LEN(BP690)&gt;500, 5,LEN(BP690)&gt;400, 4, LEN(BP690)&gt;300, 3, LEN(BP690)&gt;200, 2, LEN(BP690)&gt;1, 1)</f>
        <v>2</v>
      </c>
      <c r="BR690" s="1" t="s">
        <v>6797</v>
      </c>
      <c r="BS690" s="1">
        <v>2</v>
      </c>
      <c r="BT690" s="1" t="s">
        <v>6798</v>
      </c>
      <c r="BU690" s="1">
        <v>3</v>
      </c>
      <c r="BV690" s="1" t="s">
        <v>6799</v>
      </c>
      <c r="BW690" s="1" t="s">
        <v>31</v>
      </c>
      <c r="BX690" s="1"/>
      <c r="BY690" t="str">
        <f>_xlfn.XLOOKUP($B690,Img_lookup!A:A,Img_lookup!B:B, "Not available")</f>
        <v>59237122-5117-4d06-9f59-9a6b7dda457c</v>
      </c>
      <c r="BZ690" t="str">
        <f>_xlfn.XLOOKUP($B690,Img_lookup!A:A,Img_lookup!C:C, "Not available")</f>
        <v>Quackgrass</v>
      </c>
      <c r="CA690" t="str">
        <f>_xlfn.XLOOKUP($B690,Img_lookup!A:A,Img_lookup!D:D, "Not available")</f>
        <v>The NYSIPM Image Gallery</v>
      </c>
      <c r="CB690" t="str">
        <f>_xlfn.XLOOKUP($B690,Img_lookup!A:A,Img_lookup!E:E, "https://imgur.com/aT5wafe")</f>
        <v>https://api.openverse.engineering/v1/images/59237122-5117-4d06-9f59-9a6b7dda457c/thumb/</v>
      </c>
    </row>
    <row r="691" spans="1:80" ht="306" x14ac:dyDescent="0.15">
      <c r="A691" s="1" t="s">
        <v>69</v>
      </c>
      <c r="B691" s="1" t="s">
        <v>9441</v>
      </c>
      <c r="C691" s="1" t="s">
        <v>9442</v>
      </c>
      <c r="D691" s="1" t="s">
        <v>9443</v>
      </c>
      <c r="E691" s="1" t="s">
        <v>9444</v>
      </c>
      <c r="F691" s="1" t="s">
        <v>85</v>
      </c>
      <c r="G691" s="1" t="s">
        <v>85</v>
      </c>
      <c r="H691" s="11" t="str">
        <f t="shared" si="321"/>
        <v>Annual</v>
      </c>
      <c r="J691" s="1">
        <v>0.60000002399999997</v>
      </c>
      <c r="L691" t="str" cm="1">
        <f t="array" ref="L691">_xlfn.IFS(J691+K691="", "Unknown", J691+K691&gt;3, "Large", J691+K691&gt;0.5, "Medium", J691+K691&gt;0, "Small")</f>
        <v>Medium</v>
      </c>
      <c r="M691" s="1">
        <v>9</v>
      </c>
      <c r="N691" cm="1">
        <f t="array" ref="N691">IF($M691="",INDEX($M$2:$M$2176,MATCH(1,INDEX(($A$2:$A$2176=$A691)*($M$2:$M$2176&lt;&gt;""),0),0)),$M691)</f>
        <v>9</v>
      </c>
      <c r="O691" s="2" t="str">
        <f t="shared" si="316"/>
        <v>Grown indoors</v>
      </c>
      <c r="P691" s="1" t="s">
        <v>9445</v>
      </c>
      <c r="R691" t="str">
        <f t="shared" si="320"/>
        <v>Medium</v>
      </c>
      <c r="T691" s="1"/>
      <c r="U691" s="1"/>
      <c r="V691" s="1" t="s">
        <v>177</v>
      </c>
      <c r="W691" s="6" t="str">
        <f t="shared" si="329"/>
        <v>7</v>
      </c>
      <c r="X691" t="str">
        <f>IF(W691="1", "January", IF(W691="2", "February", IF(W691="3", "March", IF(W691="4", "April", IF(W691="5", "May", IF(W691="6", "June", IF(W691="7", "July", IF(W691="8", "August", IF(W691="9", "September", IF(W691="10", "October", IF(W691="11", "November", IF(W691="12", "December", "Other"))))))))))))</f>
        <v>July</v>
      </c>
      <c r="Y691" s="2" t="str">
        <f>IF(ISNUMBER(SEARCH("-",V691)),TRIM(RIGHT(V691,LEN(V691)-SEARCH("-",V691))),V691)</f>
        <v>10</v>
      </c>
      <c r="Z691" s="2" t="str">
        <f>IF(Y691="1", "January", IF(Y691="2", "February", IF(Y691="3", "March", IF(Y691="4", "April", IF(Y691="5", "May", IF(Y691="6", "June", IF(Y691="7", "July", IF(Y691="8", "August", IF(Y691="9", "September", IF(Y691="10", "October", IF(Y691="11", "November", IF(Y691="12", "December", "Other"))))))))))))</f>
        <v>October</v>
      </c>
      <c r="AA691" s="1" t="s">
        <v>135</v>
      </c>
      <c r="AB691" s="1" t="str">
        <f>IF(ISNUMBER(SEARCH("-",AA691)),TRIM(LEFT(AA691,FIND("-",AA691)-1)),AA691)</f>
        <v>8</v>
      </c>
      <c r="AC691" s="1" t="str">
        <f>IF(AB691="1", "January", IF(AB691="2", "February", IF(AB691="3", "March", IF(AB691="4", "April", IF(AB691="5", "May", IF(AB691="6", "June", IF(AB691="7", "July", IF(AB691="8", "August", IF(AB691="9", "September", IF(AB691="10", "October", IF(AB691="11", "November", IF(AB691="12", "December", "Other"))))))))))))</f>
        <v>August</v>
      </c>
      <c r="AD691" s="1" t="str">
        <f>IF(ISNUMBER(SEARCH("-",AA691)),TRIM(RIGHT(AA691,LEN(AA691)-SEARCH("-",AA691))),AA691)</f>
        <v>10</v>
      </c>
      <c r="AE691" s="1" t="str">
        <f>IF(AD691="1", "January", IF(AD691="2", "February", IF(AD691="3", "March", IF(AD691="4", "April", IF(AD691="5", "May", IF(AD691="6", "June", IF(AD691="7", "July", IF(AD691="8", "August", IF(AD691="9", "September", IF(AD691="10", "October", IF(AD691="11", "November", IF(AD691="12", "December", "Other"))))))))))))</f>
        <v>October</v>
      </c>
      <c r="AF691" s="16" t="s">
        <v>24438</v>
      </c>
      <c r="AG691" s="1" t="str">
        <f t="shared" si="306"/>
        <v xml:space="preserve">Seed </v>
      </c>
      <c r="AH691" s="2" t="str">
        <f t="shared" si="307"/>
        <v>Sow early spring in a greenhouse and only just cover the seed. When large enough to handle, prick the seedlings out into individual pots and plant them out after the last expected frosts[1, 200].
The seed can also be sown outdoors in situ in the middle of spring[1, 200].</v>
      </c>
      <c r="AI691" s="1" t="s">
        <v>9446</v>
      </c>
      <c r="AJ691" s="1" t="s">
        <v>53</v>
      </c>
      <c r="AK691" s="1" t="s">
        <v>17104</v>
      </c>
      <c r="AL691" s="1" t="str">
        <f t="shared" si="317"/>
        <v>Unscented</v>
      </c>
      <c r="AM691" s="1" t="b">
        <v>0</v>
      </c>
      <c r="AN691" s="1" t="b">
        <v>0</v>
      </c>
      <c r="AO691" s="1" t="b">
        <v>0</v>
      </c>
      <c r="AP691" s="5" t="s">
        <v>28</v>
      </c>
      <c r="AQ691" s="5" t="str">
        <f t="shared" si="308"/>
        <v>Light, Medium, Heavy</v>
      </c>
      <c r="AR691" s="1" t="s">
        <v>30</v>
      </c>
      <c r="AS691" s="1" t="str">
        <f t="shared" si="318"/>
        <v>None</v>
      </c>
      <c r="AT691" s="1" t="str">
        <f t="shared" si="309"/>
        <v>Full</v>
      </c>
      <c r="AU691" s="1" t="s">
        <v>29</v>
      </c>
      <c r="AV691" s="1" t="str">
        <f t="shared" si="310"/>
        <v>Moist</v>
      </c>
      <c r="AW691" s="1" t="s">
        <v>12</v>
      </c>
      <c r="AX691" s="1" t="str">
        <f t="shared" si="311"/>
        <v>Acid, Neutral, Alkaline</v>
      </c>
      <c r="AY691" s="1" t="b">
        <v>0</v>
      </c>
      <c r="AZ691" s="1" t="b">
        <v>0</v>
      </c>
      <c r="BA691" s="1" t="b">
        <v>0</v>
      </c>
      <c r="BC691" t="str">
        <f t="shared" si="312"/>
        <v>FALSE</v>
      </c>
      <c r="BE691" t="str">
        <f t="shared" si="313"/>
        <v>FALSE</v>
      </c>
      <c r="BF691" s="1" t="b">
        <v>0</v>
      </c>
      <c r="BG691" s="1" t="b">
        <v>0</v>
      </c>
      <c r="BH691" s="1" t="b">
        <v>0</v>
      </c>
      <c r="BI691" s="1" t="s">
        <v>77</v>
      </c>
      <c r="BJ691" s="1" t="str">
        <f t="shared" si="314"/>
        <v>TRUE</v>
      </c>
      <c r="BK691" s="1" t="s">
        <v>77</v>
      </c>
      <c r="BL691" t="str">
        <f t="shared" si="315"/>
        <v>TRUE</v>
      </c>
      <c r="BM691" s="1" t="b">
        <v>0</v>
      </c>
      <c r="BN691" s="1" t="b">
        <v>0</v>
      </c>
      <c r="BO691" s="1">
        <f t="shared" si="319"/>
        <v>8</v>
      </c>
      <c r="BP691" s="1" t="s">
        <v>31</v>
      </c>
      <c r="BQ691" s="1" cm="1">
        <f t="array" ref="BQ691">_xlfn.IFS(BP691="None Known",0, LEN(BP691)&gt;500, 5,LEN(BP691)&gt;400, 4, LEN(BP691)&gt;300, 3, LEN(BP691)&gt;200, 2, LEN(BP691)&gt;1, 1)</f>
        <v>0</v>
      </c>
      <c r="BR691" s="1" t="s">
        <v>9447</v>
      </c>
      <c r="BS691" s="1">
        <v>2</v>
      </c>
      <c r="BT691" s="1" t="s">
        <v>9448</v>
      </c>
      <c r="BU691" s="1">
        <v>2</v>
      </c>
      <c r="BV691" s="1" t="s">
        <v>9449</v>
      </c>
      <c r="BW691" s="1" t="s">
        <v>31</v>
      </c>
      <c r="BX691" s="1"/>
      <c r="BY691" t="str">
        <f>_xlfn.XLOOKUP($B691,Img_lookup!A:A,Img_lookup!B:B, "Not available")</f>
        <v>79fbcb3b-d507-411c-9ddf-f299d15fcf92</v>
      </c>
      <c r="BZ691" t="str">
        <f>_xlfn.XLOOKUP($B691,Img_lookup!A:A,Img_lookup!C:C, "Not available")</f>
        <v>Emilia sonchifolia: Rust</v>
      </c>
      <c r="CA691" t="str">
        <f>_xlfn.XLOOKUP($B691,Img_lookup!A:A,Img_lookup!D:D, "Not available")</f>
        <v>Plant pests and diseases</v>
      </c>
      <c r="CB691" t="str">
        <f>_xlfn.XLOOKUP($B691,Img_lookup!A:A,Img_lookup!E:E, "https://imgur.com/aT5wafe")</f>
        <v>https://api.openverse.engineering/v1/images/79fbcb3b-d507-411c-9ddf-f299d15fcf92/thumb/</v>
      </c>
    </row>
    <row r="692" spans="1:80" ht="409.6" x14ac:dyDescent="0.15">
      <c r="A692" s="1" t="s">
        <v>7563</v>
      </c>
      <c r="B692" s="1" t="s">
        <v>7564</v>
      </c>
      <c r="E692" s="1" t="s">
        <v>7565</v>
      </c>
      <c r="F692" s="1" t="s">
        <v>22</v>
      </c>
      <c r="G692" s="1" t="s">
        <v>22</v>
      </c>
      <c r="H692" s="11" t="str">
        <f t="shared" si="321"/>
        <v>Perennial</v>
      </c>
      <c r="I692" s="1" t="s">
        <v>17108</v>
      </c>
      <c r="J692" s="1">
        <v>0.30000001199999998</v>
      </c>
      <c r="K692" s="1">
        <v>0.5</v>
      </c>
      <c r="L692" t="str" cm="1">
        <f t="array" ref="L692">_xlfn.IFS(J692+K692="", "Unknown", J692+K692&gt;3, "Large", J692+K692&gt;0.5, "Medium", J692+K692&gt;0, "Small")</f>
        <v>Medium</v>
      </c>
      <c r="M692" s="1">
        <v>8</v>
      </c>
      <c r="N692" cm="1">
        <f t="array" ref="N692">IF($M692="",INDEX($M$2:$M$2176,MATCH(1,INDEX(($A$2:$A$2176=$A692)*($M$2:$M$2176&lt;&gt;""),0),0)),$M692)</f>
        <v>8</v>
      </c>
      <c r="O692" s="2" t="str">
        <f t="shared" si="316"/>
        <v>Grown indoors</v>
      </c>
      <c r="P692" s="1" t="s">
        <v>7566</v>
      </c>
      <c r="Q692" s="1" t="s">
        <v>17111</v>
      </c>
      <c r="R692" t="str">
        <f t="shared" si="320"/>
        <v>Slow</v>
      </c>
      <c r="S692" s="1" t="s">
        <v>24</v>
      </c>
      <c r="T692" s="1" t="str">
        <f>LEFT(S692,FIND("-",S692)-1)</f>
        <v xml:space="preserve">1 </v>
      </c>
      <c r="U692" s="1" t="str">
        <f>RIGHT(S692,FIND("-",S692)-1)</f>
        <v>12</v>
      </c>
      <c r="V692" s="1">
        <v>5</v>
      </c>
      <c r="W692" s="6">
        <f t="shared" si="329"/>
        <v>5</v>
      </c>
      <c r="X692" t="str">
        <f>IF(W692=1, "January", IF(W692=2, "February", IF(W692=3, "March", IF(W692=4, "April", IF(W692=5, "May", IF(W692=6, "June", IF(W692=7, "July", IF(W692=8, "August", IF(W692=9, "September", IF(W692=10, "October", IF(W692=11, "November", IF(W692=12, "December", "Other"))))))))))))</f>
        <v>May</v>
      </c>
      <c r="AF692" s="16" t="s">
        <v>24057</v>
      </c>
      <c r="AG692" s="1" t="str">
        <f t="shared" si="306"/>
        <v xml:space="preserve">Seed </v>
      </c>
      <c r="AH692" s="2" t="str">
        <f t="shared" si="307"/>
        <v>Best sown as soon as it is ripe in a cold frame. The seed can be very slow to germinate, stored seed requires 5 months warm then 3 months cold stratification at 5�c[200].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3cm with a heel, July/August in a frame. Takes 3 weeks. Good percentage[78, 200]. 
Cuttings of mature wood of the current year's growth, 3cm with a heel, October in a frame. Requires shade. Good percentage[78, 200].</v>
      </c>
      <c r="AI692" s="1" t="s">
        <v>7567</v>
      </c>
      <c r="AJ692" s="1" t="s">
        <v>23813</v>
      </c>
      <c r="AK692" s="1" t="s">
        <v>17105</v>
      </c>
      <c r="AL692" s="1" t="str">
        <f t="shared" si="317"/>
        <v>Unscented</v>
      </c>
      <c r="AM692" s="1" t="b">
        <v>0</v>
      </c>
      <c r="AN692" s="1" t="b">
        <v>0</v>
      </c>
      <c r="AO692" s="1" t="b">
        <v>0</v>
      </c>
      <c r="AP692" s="5" t="s">
        <v>28</v>
      </c>
      <c r="AQ692" s="5" t="str">
        <f t="shared" si="308"/>
        <v>Light, Medium, Heavy</v>
      </c>
      <c r="AR692" s="1" t="s">
        <v>10</v>
      </c>
      <c r="AS692" s="1" t="str">
        <f t="shared" si="318"/>
        <v>None, Partial</v>
      </c>
      <c r="AT692" s="1" t="str">
        <f t="shared" si="309"/>
        <v>Partial, Full</v>
      </c>
      <c r="AU692" s="1" t="s">
        <v>29</v>
      </c>
      <c r="AV692" s="1" t="str">
        <f t="shared" si="310"/>
        <v>Moist</v>
      </c>
      <c r="AW692" s="1" t="s">
        <v>123</v>
      </c>
      <c r="AX692" s="1" t="str">
        <f t="shared" si="311"/>
        <v>Acid, Neutral</v>
      </c>
      <c r="AY692" s="1" t="b">
        <v>0</v>
      </c>
      <c r="AZ692" s="1" t="b">
        <v>0</v>
      </c>
      <c r="BA692" s="1" t="b">
        <v>0</v>
      </c>
      <c r="BB692" s="1" t="s">
        <v>29</v>
      </c>
      <c r="BC692" t="str">
        <f t="shared" si="312"/>
        <v>TRUE</v>
      </c>
      <c r="BE692" t="str">
        <f t="shared" si="313"/>
        <v>FALSE</v>
      </c>
      <c r="BF692" s="1" t="b">
        <v>0</v>
      </c>
      <c r="BG692" s="1" t="b">
        <v>0</v>
      </c>
      <c r="BH692" s="1" t="b">
        <v>0</v>
      </c>
      <c r="BI692" s="1" t="s">
        <v>30</v>
      </c>
      <c r="BJ692" s="1" t="str">
        <f t="shared" si="314"/>
        <v>FALSE</v>
      </c>
      <c r="BK692" s="1" t="s">
        <v>30</v>
      </c>
      <c r="BL692" t="str">
        <f t="shared" si="315"/>
        <v>FALSE</v>
      </c>
      <c r="BM692" s="1" t="b">
        <v>0</v>
      </c>
      <c r="BN692" s="1" t="b">
        <v>0</v>
      </c>
      <c r="BO692" s="1">
        <f t="shared" si="319"/>
        <v>8</v>
      </c>
      <c r="BP692" s="1" t="s">
        <v>7568</v>
      </c>
      <c r="BQ692" s="1" cm="1">
        <f t="array" ref="BQ692">_xlfn.IFS(BP692="None Known",0, LEN(BP692)&gt;500, 5,LEN(BP692)&gt;400, 4, LEN(BP692)&gt;300, 3, LEN(BP692)&gt;200, 2, LEN(BP692)&gt;1, 1)</f>
        <v>1</v>
      </c>
      <c r="BR692" s="1" t="s">
        <v>7569</v>
      </c>
      <c r="BS692" s="1">
        <v>2</v>
      </c>
      <c r="BT692" s="1" t="s">
        <v>7570</v>
      </c>
      <c r="BU692" s="1">
        <v>1</v>
      </c>
      <c r="BW692" s="1" t="s">
        <v>31</v>
      </c>
      <c r="BX692" s="1"/>
      <c r="BY692" t="str">
        <f>_xlfn.XLOOKUP($B692,Img_lookup!A:A,Img_lookup!B:B, "Not available")</f>
        <v>ebf77c98-64d3-42aa-bf0b-91d24c7f270b</v>
      </c>
      <c r="BZ692" t="str">
        <f>_xlfn.XLOOKUP($B692,Img_lookup!A:A,Img_lookup!C:C, "Not available")</f>
        <v>Empetrum rubrum</v>
      </c>
      <c r="CA692" t="str">
        <f>_xlfn.XLOOKUP($B692,Img_lookup!A:A,Img_lookup!D:D, "Not available")</f>
        <v>pellaea</v>
      </c>
      <c r="CB692" t="str">
        <f>_xlfn.XLOOKUP($B692,Img_lookup!A:A,Img_lookup!E:E, "https://imgur.com/aT5wafe")</f>
        <v>https://api.openverse.engineering/v1/images/ebf77c98-64d3-42aa-bf0b-91d24c7f270b/thumb/</v>
      </c>
    </row>
    <row r="693" spans="1:80" ht="409.6" x14ac:dyDescent="0.15">
      <c r="A693" s="1" t="s">
        <v>69</v>
      </c>
      <c r="B693" s="1" t="s">
        <v>13625</v>
      </c>
      <c r="C693" s="1" t="s">
        <v>13626</v>
      </c>
      <c r="E693" s="1" t="s">
        <v>13627</v>
      </c>
      <c r="F693" s="1" t="s">
        <v>22</v>
      </c>
      <c r="G693" s="1" t="s">
        <v>22</v>
      </c>
      <c r="H693" s="11" t="str">
        <f t="shared" si="321"/>
        <v>Perennial</v>
      </c>
      <c r="I693" s="1" t="s">
        <v>17107</v>
      </c>
      <c r="J693" s="1">
        <v>0.75</v>
      </c>
      <c r="L693" t="str" cm="1">
        <f t="array" ref="L693">_xlfn.IFS(J693+K693="", "Unknown", J693+K693&gt;3, "Large", J693+K693&gt;0.5, "Medium", J693+K693&gt;0, "Small")</f>
        <v>Medium</v>
      </c>
      <c r="M693" s="1">
        <v>8</v>
      </c>
      <c r="N693" cm="1">
        <f t="array" ref="N693">IF($M693="",INDEX($M$2:$M$2176,MATCH(1,INDEX(($A$2:$A$2176=$A693)*($M$2:$M$2176&lt;&gt;""),0),0)),$M693)</f>
        <v>8</v>
      </c>
      <c r="O693" s="2" t="str">
        <f t="shared" si="316"/>
        <v>Grown indoors</v>
      </c>
      <c r="P693" s="1" t="s">
        <v>13628</v>
      </c>
      <c r="R693" t="str">
        <f t="shared" si="320"/>
        <v>Medium</v>
      </c>
      <c r="T693" s="1"/>
      <c r="U693" s="1"/>
      <c r="V693" s="1">
        <v>5</v>
      </c>
      <c r="W693" s="6">
        <f t="shared" si="329"/>
        <v>5</v>
      </c>
      <c r="X693" t="str">
        <f>IF(W693=1, "January", IF(W693=2, "February", IF(W693=3, "March", IF(W693=4, "April", IF(W693=5, "May", IF(W693=6, "June", IF(W693=7, "July", IF(W693=8, "August", IF(W693=9, "September", IF(W693=10, "October", IF(W693=11, "November", IF(W693=12, "December", "Other"))))))))))))</f>
        <v>May</v>
      </c>
      <c r="AF693" s="16" t="s">
        <v>24439</v>
      </c>
      <c r="AG693" s="1" t="str">
        <f t="shared" si="306"/>
        <v xml:space="preserve">Seed </v>
      </c>
      <c r="AH693" s="2" t="str">
        <f t="shared" si="307"/>
        <v>Sow spring in a greenhouse. Only just cover the seed and pot up the seedlings into individual pots as soon as they are large enough to handle[200]. Grow on in a greenhouse for at least their first winter, making sure the pots are deep enough to accommodate the tap root, and plant out in early summer.
Cuttings, in pure sand, in a frame[200]. The report does not specify the type of cutting.</v>
      </c>
      <c r="AI693" s="1" t="s">
        <v>13629</v>
      </c>
      <c r="AJ693" s="1" t="s">
        <v>53</v>
      </c>
      <c r="AK693" s="1" t="s">
        <v>17104</v>
      </c>
      <c r="AL693" s="1" t="str">
        <f t="shared" si="317"/>
        <v>Unscented</v>
      </c>
      <c r="AM693" s="1" t="b">
        <v>0</v>
      </c>
      <c r="AN693" s="1" t="b">
        <v>0</v>
      </c>
      <c r="AO693" s="1" t="b">
        <v>0</v>
      </c>
      <c r="AP693" s="5" t="s">
        <v>54</v>
      </c>
      <c r="AQ693" s="5" t="str">
        <f t="shared" si="308"/>
        <v>Light, Medium</v>
      </c>
      <c r="AR693" s="1" t="s">
        <v>30</v>
      </c>
      <c r="AS693" s="1" t="str">
        <f t="shared" si="318"/>
        <v>None</v>
      </c>
      <c r="AT693" s="1" t="str">
        <f t="shared" si="309"/>
        <v>Full</v>
      </c>
      <c r="AU693" s="1" t="s">
        <v>11</v>
      </c>
      <c r="AV693" s="1" t="str">
        <f t="shared" si="310"/>
        <v>Dry, Moist</v>
      </c>
      <c r="AW693" s="1" t="s">
        <v>12</v>
      </c>
      <c r="AX693" s="1" t="str">
        <f t="shared" si="311"/>
        <v>Acid, Neutral, Alkaline</v>
      </c>
      <c r="AY693" s="1" t="b">
        <v>0</v>
      </c>
      <c r="AZ693" s="1" t="b">
        <v>0</v>
      </c>
      <c r="BA693" s="1" t="b">
        <v>0</v>
      </c>
      <c r="BC693" t="str">
        <f t="shared" si="312"/>
        <v>FALSE</v>
      </c>
      <c r="BE693" t="str">
        <f t="shared" si="313"/>
        <v>FALSE</v>
      </c>
      <c r="BF693" s="1" t="b">
        <v>0</v>
      </c>
      <c r="BG693" s="1" t="b">
        <v>0</v>
      </c>
      <c r="BH693" s="1" t="b">
        <v>1</v>
      </c>
      <c r="BI693" s="1" t="s">
        <v>77</v>
      </c>
      <c r="BJ693" s="1" t="str">
        <f t="shared" si="314"/>
        <v>TRUE</v>
      </c>
      <c r="BL693" t="str">
        <f t="shared" si="315"/>
        <v>FALSE</v>
      </c>
      <c r="BM693" s="1" t="b">
        <v>0</v>
      </c>
      <c r="BN693" s="1" t="b">
        <v>0</v>
      </c>
      <c r="BO693" s="1">
        <f t="shared" si="319"/>
        <v>9</v>
      </c>
      <c r="BP693" s="1" t="s">
        <v>13630</v>
      </c>
      <c r="BQ693" s="1" cm="1">
        <f t="array" ref="BQ693">_xlfn.IFS(BP693="None Known",0, LEN(BP693)&gt;500, 5,LEN(BP693)&gt;400, 4, LEN(BP693)&gt;300, 3, LEN(BP693)&gt;200, 2, LEN(BP693)&gt;1, 1)</f>
        <v>2</v>
      </c>
      <c r="BR693" s="1" t="s">
        <v>13631</v>
      </c>
      <c r="BS693" s="1">
        <v>2</v>
      </c>
      <c r="BT693" s="1" t="s">
        <v>13632</v>
      </c>
      <c r="BU693" s="1">
        <v>1</v>
      </c>
      <c r="BV693" s="1" t="s">
        <v>13633</v>
      </c>
      <c r="BW693" s="1" t="s">
        <v>31</v>
      </c>
      <c r="BX693" s="1"/>
      <c r="BY693" t="str">
        <f>_xlfn.XLOOKUP($B693,Img_lookup!A:A,Img_lookup!B:B, "Not available")</f>
        <v>eef1dc91-25f9-48f6-a87c-f77f9d06bf65</v>
      </c>
      <c r="BZ693" t="str">
        <f>_xlfn.XLOOKUP($B693,Img_lookup!A:A,Img_lookup!C:C, "Not available")</f>
        <v>Goldenhills - Encelia farinosa</v>
      </c>
      <c r="CA693" t="str">
        <f>_xlfn.XLOOKUP($B693,Img_lookup!A:A,Img_lookup!D:D, "Not available")</f>
        <v>Grand Canyon NPS</v>
      </c>
      <c r="CB693" t="str">
        <f>_xlfn.XLOOKUP($B693,Img_lookup!A:A,Img_lookup!E:E, "https://imgur.com/aT5wafe")</f>
        <v>https://api.openverse.engineering/v1/images/eef1dc91-25f9-48f6-a87c-f77f9d06bf65/thumb/</v>
      </c>
    </row>
    <row r="694" spans="1:80" ht="409.6" x14ac:dyDescent="0.15">
      <c r="A694" s="1" t="s">
        <v>422</v>
      </c>
      <c r="B694" s="1" t="s">
        <v>3443</v>
      </c>
      <c r="C694" s="1" t="s">
        <v>3444</v>
      </c>
      <c r="E694" s="1" t="s">
        <v>3445</v>
      </c>
      <c r="F694" s="1" t="s">
        <v>22</v>
      </c>
      <c r="G694" s="1" t="s">
        <v>22</v>
      </c>
      <c r="H694" s="11" t="str">
        <f t="shared" si="321"/>
        <v>Perennial</v>
      </c>
      <c r="I694" s="1" t="s">
        <v>17108</v>
      </c>
      <c r="J694" s="1">
        <v>1</v>
      </c>
      <c r="K694" s="1">
        <v>1</v>
      </c>
      <c r="L694" t="str" cm="1">
        <f t="array" ref="L694">_xlfn.IFS(J694+K694="", "Unknown", J694+K694&gt;3, "Large", J694+K694&gt;0.5, "Medium", J694+K694&gt;0, "Small")</f>
        <v>Medium</v>
      </c>
      <c r="M694" s="1">
        <v>6</v>
      </c>
      <c r="N694" cm="1">
        <f t="array" ref="N694">IF($M694="",INDEX($M$2:$M$2176,MATCH(1,INDEX(($A$2:$A$2176=$A694)*($M$2:$M$2176&lt;&gt;""),0),0)),$M694)</f>
        <v>6</v>
      </c>
      <c r="O694" s="2" t="str">
        <f t="shared" si="316"/>
        <v>Seasonal outdoors</v>
      </c>
      <c r="P694" s="1" t="s">
        <v>3446</v>
      </c>
      <c r="R694" t="str">
        <f t="shared" si="320"/>
        <v>Medium</v>
      </c>
      <c r="S694" s="1" t="s">
        <v>24</v>
      </c>
      <c r="T694" s="1" t="str">
        <f t="shared" ref="T694:T704" si="330">LEFT(S694,FIND("-",S694)-1)</f>
        <v xml:space="preserve">1 </v>
      </c>
      <c r="U694" s="1" t="str">
        <f t="shared" ref="U694:U704" si="331">RIGHT(S694,FIND("-",S694)-1)</f>
        <v>12</v>
      </c>
      <c r="V694" s="1">
        <v>7</v>
      </c>
      <c r="W694" s="6">
        <f t="shared" si="329"/>
        <v>7</v>
      </c>
      <c r="X694" t="str">
        <f>IF(W694=1, "January", IF(W694=2, "February", IF(W694=3, "March", IF(W694=4, "April", IF(W694=5, "May", IF(W694=6, "June", IF(W694=7, "July", IF(W694=8, "August", IF(W694=9, "September", IF(W694=10, "October", IF(W694=11, "November", IF(W694=12, "December", "Other"))))))))))))</f>
        <v>July</v>
      </c>
      <c r="AF694" s="16" t="s">
        <v>24058</v>
      </c>
      <c r="AG694" s="1" t="str">
        <f t="shared" si="306"/>
        <v xml:space="preserve">Seed </v>
      </c>
      <c r="AH694"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4" s="1" t="s">
        <v>3447</v>
      </c>
      <c r="AK694" s="1" t="s">
        <v>17105</v>
      </c>
      <c r="AL694" s="1" t="str">
        <f t="shared" si="317"/>
        <v>Unscented</v>
      </c>
      <c r="AM694" s="1" t="b">
        <v>0</v>
      </c>
      <c r="AN694" s="1" t="b">
        <v>0</v>
      </c>
      <c r="AO694" s="1" t="b">
        <v>0</v>
      </c>
      <c r="AP694" s="5" t="s">
        <v>54</v>
      </c>
      <c r="AQ694" s="5" t="str">
        <f t="shared" si="308"/>
        <v>Light, Medium</v>
      </c>
      <c r="AR694" s="1" t="s">
        <v>30</v>
      </c>
      <c r="AS694" s="1" t="str">
        <f t="shared" si="318"/>
        <v>None</v>
      </c>
      <c r="AT694" s="1" t="str">
        <f t="shared" si="309"/>
        <v>Full</v>
      </c>
      <c r="AU694" s="1" t="s">
        <v>11</v>
      </c>
      <c r="AV694" s="1" t="str">
        <f t="shared" si="310"/>
        <v>Dry, Moist</v>
      </c>
      <c r="AW694" s="1" t="s">
        <v>12</v>
      </c>
      <c r="AX694" s="1" t="str">
        <f t="shared" si="311"/>
        <v>Acid, Neutral, Alkaline</v>
      </c>
      <c r="AY694" s="1" t="b">
        <v>0</v>
      </c>
      <c r="AZ694" s="1" t="b">
        <v>0</v>
      </c>
      <c r="BA694" s="1" t="b">
        <v>0</v>
      </c>
      <c r="BC694" t="str">
        <f t="shared" si="312"/>
        <v>FALSE</v>
      </c>
      <c r="BE694" t="str">
        <f t="shared" si="313"/>
        <v>FALSE</v>
      </c>
      <c r="BF694" s="1" t="b">
        <v>0</v>
      </c>
      <c r="BG694" s="1" t="b">
        <v>0</v>
      </c>
      <c r="BH694" s="1" t="b">
        <v>1</v>
      </c>
      <c r="BJ694" s="1" t="str">
        <f t="shared" si="314"/>
        <v>FALSE</v>
      </c>
      <c r="BK694" s="1" t="s">
        <v>30</v>
      </c>
      <c r="BL694" t="str">
        <f t="shared" si="315"/>
        <v>FALSE</v>
      </c>
      <c r="BM694" s="1" t="b">
        <v>0</v>
      </c>
      <c r="BN694" s="1" t="b">
        <v>0</v>
      </c>
      <c r="BO694" s="1">
        <f t="shared" si="319"/>
        <v>14</v>
      </c>
      <c r="BP694" s="1" t="s">
        <v>3448</v>
      </c>
      <c r="BQ694" s="1" cm="1">
        <f t="array" ref="BQ694">_xlfn.IFS(BP694="None Known",0, LEN(BP694)&gt;500, 5,LEN(BP694)&gt;400, 4, LEN(BP694)&gt;300, 3, LEN(BP694)&gt;200, 2, LEN(BP694)&gt;1, 1)</f>
        <v>1</v>
      </c>
      <c r="BR694" s="1" t="s">
        <v>3449</v>
      </c>
      <c r="BS694" s="1">
        <v>3</v>
      </c>
      <c r="BT694" s="1" t="s">
        <v>3450</v>
      </c>
      <c r="BU694" s="1">
        <v>4</v>
      </c>
      <c r="BV694" s="1" t="s">
        <v>3451</v>
      </c>
      <c r="BW694" s="1" t="s">
        <v>31</v>
      </c>
      <c r="BX694" s="1"/>
      <c r="BY694" t="str">
        <f>_xlfn.XLOOKUP($B694,Img_lookup!A:A,Img_lookup!B:B, "Not available")</f>
        <v>b7047744-537d-4eff-84f6-351f2bda05f7</v>
      </c>
      <c r="BZ694" t="str">
        <f>_xlfn.XLOOKUP($B694,Img_lookup!A:A,Img_lookup!C:C, "Not available")</f>
        <v>200829 228 Encinitas SD Botanic Gdn - Mediterranean Garden, Ephedra distachya Sea Grape Jointfir, the alkaloid Ephedrine is obtained from its dried branches</v>
      </c>
      <c r="CA694" t="str">
        <f>_xlfn.XLOOKUP($B694,Img_lookup!A:A,Img_lookup!D:D, "Not available")</f>
        <v>cultivar413</v>
      </c>
      <c r="CB694" t="str">
        <f>_xlfn.XLOOKUP($B694,Img_lookup!A:A,Img_lookup!E:E, "https://imgur.com/aT5wafe")</f>
        <v>https://api.openverse.engineering/v1/images/b7047744-537d-4eff-84f6-351f2bda05f7/thumb/</v>
      </c>
    </row>
    <row r="695" spans="1:80" ht="409.6" x14ac:dyDescent="0.15">
      <c r="A695" s="1" t="s">
        <v>422</v>
      </c>
      <c r="B695" s="1" t="s">
        <v>13451</v>
      </c>
      <c r="C695" s="1" t="s">
        <v>13452</v>
      </c>
      <c r="E695" s="1" t="s">
        <v>425</v>
      </c>
      <c r="F695" s="1" t="s">
        <v>22</v>
      </c>
      <c r="G695" s="1" t="s">
        <v>22</v>
      </c>
      <c r="H695" s="11" t="str">
        <f t="shared" si="321"/>
        <v>Perennial</v>
      </c>
      <c r="I695" s="1" t="s">
        <v>17108</v>
      </c>
      <c r="J695" s="1">
        <v>1.5</v>
      </c>
      <c r="K695" s="1">
        <v>1</v>
      </c>
      <c r="L695" t="str" cm="1">
        <f t="array" ref="L695">_xlfn.IFS(J695+K695="", "Unknown", J695+K695&gt;3, "Large", J695+K695&gt;0.5, "Medium", J695+K695&gt;0, "Small")</f>
        <v>Medium</v>
      </c>
      <c r="N695" cm="1">
        <f t="array" ref="N695">IF($M695="",INDEX($M$2:$M$2176,MATCH(1,INDEX(($A$2:$A$2176=$A695)*($M$2:$M$2176&lt;&gt;""),0),0)),$M695)</f>
        <v>6</v>
      </c>
      <c r="O695" s="2" t="str">
        <f t="shared" si="316"/>
        <v>Seasonal outdoors</v>
      </c>
      <c r="P695" s="1" t="s">
        <v>13453</v>
      </c>
      <c r="R695" t="str">
        <f t="shared" si="320"/>
        <v>Medium</v>
      </c>
      <c r="S695" s="1" t="s">
        <v>24</v>
      </c>
      <c r="T695" s="1" t="str">
        <f t="shared" si="330"/>
        <v xml:space="preserve">1 </v>
      </c>
      <c r="U695" s="1" t="str">
        <f t="shared" si="331"/>
        <v>12</v>
      </c>
      <c r="W695"/>
      <c r="AF695" s="16" t="s">
        <v>24058</v>
      </c>
      <c r="AG695" s="1" t="str">
        <f t="shared" si="306"/>
        <v xml:space="preserve">Seed </v>
      </c>
      <c r="AH695"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5" s="1" t="s">
        <v>13454</v>
      </c>
      <c r="AK695" s="1" t="s">
        <v>17105</v>
      </c>
      <c r="AL695" s="1" t="str">
        <f t="shared" si="317"/>
        <v>Unscented</v>
      </c>
      <c r="AM695" s="1" t="b">
        <v>0</v>
      </c>
      <c r="AN695" s="1" t="b">
        <v>0</v>
      </c>
      <c r="AO695" s="1" t="b">
        <v>0</v>
      </c>
      <c r="AP695" s="5" t="s">
        <v>54</v>
      </c>
      <c r="AQ695" s="5" t="str">
        <f t="shared" si="308"/>
        <v>Light, Medium</v>
      </c>
      <c r="AR695" s="1" t="s">
        <v>30</v>
      </c>
      <c r="AS695" s="1" t="str">
        <f t="shared" si="318"/>
        <v>None</v>
      </c>
      <c r="AT695" s="1" t="str">
        <f t="shared" si="309"/>
        <v>Full</v>
      </c>
      <c r="AU695" s="1" t="s">
        <v>11</v>
      </c>
      <c r="AV695" s="1" t="str">
        <f t="shared" si="310"/>
        <v>Dry, Moist</v>
      </c>
      <c r="AW695" s="1" t="s">
        <v>12</v>
      </c>
      <c r="AX695" s="1" t="str">
        <f t="shared" si="311"/>
        <v>Acid, Neutral, Alkaline</v>
      </c>
      <c r="AY695" s="1" t="b">
        <v>0</v>
      </c>
      <c r="AZ695" s="1" t="b">
        <v>0</v>
      </c>
      <c r="BA695" s="1" t="b">
        <v>0</v>
      </c>
      <c r="BC695" t="str">
        <f t="shared" si="312"/>
        <v>FALSE</v>
      </c>
      <c r="BE695" t="str">
        <f t="shared" si="313"/>
        <v>FALSE</v>
      </c>
      <c r="BF695" s="1" t="b">
        <v>0</v>
      </c>
      <c r="BG695" s="1" t="b">
        <v>0</v>
      </c>
      <c r="BH695" s="1" t="b">
        <v>1</v>
      </c>
      <c r="BJ695" s="1" t="str">
        <f t="shared" si="314"/>
        <v>FALSE</v>
      </c>
      <c r="BK695" s="1" t="s">
        <v>30</v>
      </c>
      <c r="BL695" t="str">
        <f t="shared" si="315"/>
        <v>FALSE</v>
      </c>
      <c r="BM695" s="1" t="b">
        <v>0</v>
      </c>
      <c r="BN695" s="1" t="b">
        <v>0</v>
      </c>
      <c r="BO695" s="1">
        <f t="shared" si="319"/>
        <v>7</v>
      </c>
      <c r="BP695" s="1" t="s">
        <v>31</v>
      </c>
      <c r="BQ695" s="1" cm="1">
        <f t="array" ref="BQ695">_xlfn.IFS(BP695="None Known",0, LEN(BP695)&gt;500, 5,LEN(BP695)&gt;400, 4, LEN(BP695)&gt;300, 3, LEN(BP695)&gt;200, 2, LEN(BP695)&gt;1, 1)</f>
        <v>0</v>
      </c>
      <c r="BR695" s="1" t="s">
        <v>13455</v>
      </c>
      <c r="BS695" s="1">
        <v>1</v>
      </c>
      <c r="BT695" s="1" t="s">
        <v>13456</v>
      </c>
      <c r="BU695" s="1">
        <v>4</v>
      </c>
      <c r="BV695" s="1" t="s">
        <v>431</v>
      </c>
      <c r="BW695" s="1" t="s">
        <v>31</v>
      </c>
      <c r="BX695" s="1"/>
      <c r="BY695" t="str">
        <f>_xlfn.XLOOKUP($B695,Img_lookup!A:A,Img_lookup!B:B, "Not available")</f>
        <v>29799ee5-b858-4cfc-b08c-1b34a31bbddd</v>
      </c>
      <c r="BZ695" t="str">
        <f>_xlfn.XLOOKUP($B695,Img_lookup!A:A,Img_lookup!C:C, "Not available")</f>
        <v>Bluestem joint fir {ephedra equisetina}</v>
      </c>
      <c r="CA695" t="str">
        <f>_xlfn.XLOOKUP($B695,Img_lookup!A:A,Img_lookup!D:D, "Not available")</f>
        <v>Drew Avery</v>
      </c>
      <c r="CB695" t="str">
        <f>_xlfn.XLOOKUP($B695,Img_lookup!A:A,Img_lookup!E:E, "https://imgur.com/aT5wafe")</f>
        <v>https://api.openverse.engineering/v1/images/29799ee5-b858-4cfc-b08c-1b34a31bbddd/thumb/</v>
      </c>
    </row>
    <row r="696" spans="1:80" ht="409.6" x14ac:dyDescent="0.15">
      <c r="A696" s="1" t="s">
        <v>422</v>
      </c>
      <c r="B696" s="1" t="s">
        <v>13278</v>
      </c>
      <c r="E696" s="1" t="s">
        <v>13279</v>
      </c>
      <c r="F696" s="1" t="s">
        <v>22</v>
      </c>
      <c r="G696" s="1" t="s">
        <v>22</v>
      </c>
      <c r="H696" s="11" t="str">
        <f t="shared" si="321"/>
        <v>Perennial</v>
      </c>
      <c r="I696" s="1" t="s">
        <v>17108</v>
      </c>
      <c r="L696" t="e" cm="1">
        <f t="array" ref="L696">_xlfn.IFS(J696+K696="", "Unknown", J696+K696&gt;3, "Large", J696+K696&gt;0.5, "Medium", J696+K696&gt;0, "Small")</f>
        <v>#N/A</v>
      </c>
      <c r="N696" cm="1">
        <f t="array" ref="N696">IF($M696="",INDEX($M$2:$M$2176,MATCH(1,INDEX(($A$2:$A$2176=$A696)*($M$2:$M$2176&lt;&gt;""),0),0)),$M696)</f>
        <v>6</v>
      </c>
      <c r="O696" s="2" t="str">
        <f t="shared" si="316"/>
        <v>Seasonal outdoors</v>
      </c>
      <c r="P696" s="1" t="s">
        <v>196</v>
      </c>
      <c r="R696" t="str">
        <f t="shared" si="320"/>
        <v>Medium</v>
      </c>
      <c r="S696" s="1" t="s">
        <v>24</v>
      </c>
      <c r="T696" s="1" t="str">
        <f t="shared" si="330"/>
        <v xml:space="preserve">1 </v>
      </c>
      <c r="U696" s="1" t="str">
        <f t="shared" si="331"/>
        <v>12</v>
      </c>
      <c r="W696"/>
      <c r="AF696" s="16" t="s">
        <v>24058</v>
      </c>
      <c r="AG696" s="1" t="str">
        <f t="shared" si="306"/>
        <v xml:space="preserve">Seed </v>
      </c>
      <c r="AH696"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6" s="1" t="s">
        <v>13280</v>
      </c>
      <c r="AK696" s="1" t="s">
        <v>17105</v>
      </c>
      <c r="AL696" s="1" t="str">
        <f t="shared" si="317"/>
        <v>Unscented</v>
      </c>
      <c r="AM696" s="1" t="b">
        <v>0</v>
      </c>
      <c r="AN696" s="1" t="b">
        <v>0</v>
      </c>
      <c r="AO696" s="1" t="b">
        <v>0</v>
      </c>
      <c r="AP696" s="5" t="s">
        <v>54</v>
      </c>
      <c r="AQ696" s="5" t="str">
        <f t="shared" si="308"/>
        <v>Light, Medium</v>
      </c>
      <c r="AR696" s="1" t="s">
        <v>30</v>
      </c>
      <c r="AS696" s="1" t="str">
        <f t="shared" si="318"/>
        <v>None</v>
      </c>
      <c r="AT696" s="1" t="str">
        <f t="shared" si="309"/>
        <v>Full</v>
      </c>
      <c r="AU696" s="1" t="s">
        <v>11</v>
      </c>
      <c r="AV696" s="1" t="str">
        <f t="shared" si="310"/>
        <v>Dry, Moist</v>
      </c>
      <c r="AW696" s="1" t="s">
        <v>12</v>
      </c>
      <c r="AX696" s="1" t="str">
        <f t="shared" si="311"/>
        <v>Acid, Neutral, Alkaline</v>
      </c>
      <c r="AY696" s="1" t="b">
        <v>0</v>
      </c>
      <c r="AZ696" s="1" t="b">
        <v>0</v>
      </c>
      <c r="BA696" s="1" t="b">
        <v>0</v>
      </c>
      <c r="BC696" t="str">
        <f t="shared" si="312"/>
        <v>FALSE</v>
      </c>
      <c r="BE696" t="str">
        <f t="shared" si="313"/>
        <v>FALSE</v>
      </c>
      <c r="BF696" s="1" t="b">
        <v>0</v>
      </c>
      <c r="BG696" s="1" t="b">
        <v>0</v>
      </c>
      <c r="BH696" s="1" t="b">
        <v>1</v>
      </c>
      <c r="BJ696" s="1" t="str">
        <f t="shared" si="314"/>
        <v>FALSE</v>
      </c>
      <c r="BK696" s="1" t="s">
        <v>30</v>
      </c>
      <c r="BL696" t="str">
        <f t="shared" si="315"/>
        <v>FALSE</v>
      </c>
      <c r="BM696" s="1" t="b">
        <v>0</v>
      </c>
      <c r="BN696" s="1" t="b">
        <v>0</v>
      </c>
      <c r="BO696" s="1">
        <f t="shared" si="319"/>
        <v>6</v>
      </c>
      <c r="BP696" s="1" t="s">
        <v>31</v>
      </c>
      <c r="BQ696" s="1" cm="1">
        <f t="array" ref="BQ696">_xlfn.IFS(BP696="None Known",0, LEN(BP696)&gt;500, 5,LEN(BP696)&gt;400, 4, LEN(BP696)&gt;300, 3, LEN(BP696)&gt;200, 2, LEN(BP696)&gt;1, 1)</f>
        <v>0</v>
      </c>
      <c r="BR696" s="1" t="s">
        <v>1264</v>
      </c>
      <c r="BS696" s="1">
        <v>1</v>
      </c>
      <c r="BT696" s="1" t="s">
        <v>13281</v>
      </c>
      <c r="BU696" s="1">
        <v>3</v>
      </c>
      <c r="BV696" s="1" t="s">
        <v>5107</v>
      </c>
      <c r="BW696" s="1" t="s">
        <v>31</v>
      </c>
      <c r="BX696" s="1"/>
      <c r="BY696" t="str">
        <f>_xlfn.XLOOKUP($B696,Img_lookup!A:A,Img_lookup!B:B, "Not available")</f>
        <v>4c4142ad-47c1-48ab-b1a8-4ff2b953b217</v>
      </c>
      <c r="BZ696" t="str">
        <f>_xlfn.XLOOKUP($B696,Img_lookup!A:A,Img_lookup!C:C, "Not available")</f>
        <v>Ephedra foliata Boiss. ex C.A. Mey.</v>
      </c>
      <c r="CA696" t="str">
        <f>_xlfn.XLOOKUP($B696,Img_lookup!A:A,Img_lookup!D:D, "Not available")</f>
        <v>Karl H. Rechinger</v>
      </c>
      <c r="CB696" t="str">
        <f>_xlfn.XLOOKUP($B696,Img_lookup!A:A,Img_lookup!E:E, "https://imgur.com/aT5wafe")</f>
        <v>https://api.openverse.engineering/v1/images/4c4142ad-47c1-48ab-b1a8-4ff2b953b217/thumb/</v>
      </c>
    </row>
    <row r="697" spans="1:80" ht="409.6" x14ac:dyDescent="0.15">
      <c r="A697" s="1" t="s">
        <v>422</v>
      </c>
      <c r="B697" s="1" t="s">
        <v>14261</v>
      </c>
      <c r="E697" s="1" t="s">
        <v>4074</v>
      </c>
      <c r="F697" s="1" t="s">
        <v>22</v>
      </c>
      <c r="G697" s="1" t="s">
        <v>22</v>
      </c>
      <c r="H697" s="11" t="str">
        <f t="shared" si="321"/>
        <v>Perennial</v>
      </c>
      <c r="I697" s="1" t="s">
        <v>17108</v>
      </c>
      <c r="J697" s="1">
        <v>1.7999999520000001</v>
      </c>
      <c r="L697" t="str" cm="1">
        <f t="array" ref="L697">_xlfn.IFS(J697+K697="", "Unknown", J697+K697&gt;3, "Large", J697+K697&gt;0.5, "Medium", J697+K697&gt;0, "Small")</f>
        <v>Medium</v>
      </c>
      <c r="M697" s="1">
        <v>8</v>
      </c>
      <c r="N697" cm="1">
        <f t="array" ref="N697">IF($M697="",INDEX($M$2:$M$2176,MATCH(1,INDEX(($A$2:$A$2176=$A697)*($M$2:$M$2176&lt;&gt;""),0),0)),$M697)</f>
        <v>8</v>
      </c>
      <c r="O697" s="2" t="str">
        <f t="shared" si="316"/>
        <v>Grown indoors</v>
      </c>
      <c r="P697" s="1" t="s">
        <v>14262</v>
      </c>
      <c r="R697" t="str">
        <f t="shared" si="320"/>
        <v>Medium</v>
      </c>
      <c r="S697" s="1" t="s">
        <v>24</v>
      </c>
      <c r="T697" s="1" t="str">
        <f t="shared" si="330"/>
        <v xml:space="preserve">1 </v>
      </c>
      <c r="U697" s="1" t="str">
        <f t="shared" si="331"/>
        <v>12</v>
      </c>
      <c r="W697"/>
      <c r="AF697" s="16" t="s">
        <v>24058</v>
      </c>
      <c r="AG697" s="1" t="str">
        <f t="shared" si="306"/>
        <v xml:space="preserve">Seed </v>
      </c>
      <c r="AH697"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7" s="1" t="s">
        <v>14263</v>
      </c>
      <c r="AK697" s="1" t="s">
        <v>17105</v>
      </c>
      <c r="AL697" s="1" t="str">
        <f t="shared" si="317"/>
        <v>Unscented</v>
      </c>
      <c r="AM697" s="1" t="b">
        <v>0</v>
      </c>
      <c r="AN697" s="1" t="b">
        <v>0</v>
      </c>
      <c r="AO697" s="1" t="b">
        <v>0</v>
      </c>
      <c r="AP697" s="5" t="s">
        <v>54</v>
      </c>
      <c r="AQ697" s="5" t="str">
        <f t="shared" si="308"/>
        <v>Light, Medium</v>
      </c>
      <c r="AR697" s="1" t="s">
        <v>30</v>
      </c>
      <c r="AS697" s="1" t="str">
        <f t="shared" si="318"/>
        <v>None</v>
      </c>
      <c r="AT697" s="1" t="str">
        <f t="shared" si="309"/>
        <v>Full</v>
      </c>
      <c r="AU697" s="1" t="s">
        <v>11</v>
      </c>
      <c r="AV697" s="1" t="str">
        <f t="shared" si="310"/>
        <v>Dry, Moist</v>
      </c>
      <c r="AW697" s="1" t="s">
        <v>12</v>
      </c>
      <c r="AX697" s="1" t="str">
        <f t="shared" si="311"/>
        <v>Acid, Neutral, Alkaline</v>
      </c>
      <c r="AY697" s="1" t="b">
        <v>0</v>
      </c>
      <c r="AZ697" s="1" t="b">
        <v>0</v>
      </c>
      <c r="BA697" s="1" t="b">
        <v>0</v>
      </c>
      <c r="BC697" t="str">
        <f t="shared" si="312"/>
        <v>FALSE</v>
      </c>
      <c r="BE697" t="str">
        <f t="shared" si="313"/>
        <v>FALSE</v>
      </c>
      <c r="BF697" s="1" t="b">
        <v>0</v>
      </c>
      <c r="BG697" s="1" t="b">
        <v>0</v>
      </c>
      <c r="BH697" s="1" t="b">
        <v>1</v>
      </c>
      <c r="BJ697" s="1" t="str">
        <f t="shared" si="314"/>
        <v>FALSE</v>
      </c>
      <c r="BK697" s="1" t="s">
        <v>30</v>
      </c>
      <c r="BL697" t="str">
        <f t="shared" si="315"/>
        <v>FALSE</v>
      </c>
      <c r="BM697" s="1" t="b">
        <v>0</v>
      </c>
      <c r="BN697" s="1" t="b">
        <v>0</v>
      </c>
      <c r="BO697" s="1">
        <f t="shared" si="319"/>
        <v>10</v>
      </c>
      <c r="BP697" s="1" t="s">
        <v>31</v>
      </c>
      <c r="BQ697" s="1" cm="1">
        <f t="array" ref="BQ697">_xlfn.IFS(BP697="None Known",0, LEN(BP697)&gt;500, 5,LEN(BP697)&gt;400, 4, LEN(BP697)&gt;300, 3, LEN(BP697)&gt;200, 2, LEN(BP697)&gt;1, 1)</f>
        <v>0</v>
      </c>
      <c r="BR697" s="1" t="s">
        <v>14264</v>
      </c>
      <c r="BS697" s="1">
        <v>2</v>
      </c>
      <c r="BT697" s="1" t="s">
        <v>14265</v>
      </c>
      <c r="BU697" s="1">
        <v>4</v>
      </c>
      <c r="BV697" s="1" t="s">
        <v>181</v>
      </c>
      <c r="BW697" s="1" t="s">
        <v>31</v>
      </c>
      <c r="BX697" s="1"/>
      <c r="BY697" t="str">
        <f>_xlfn.XLOOKUP($B697,Img_lookup!A:A,Img_lookup!B:B, "Not available")</f>
        <v>24c1fc79-c393-43a9-86d3-0eed7942d63a</v>
      </c>
      <c r="BZ697" t="str">
        <f>_xlfn.XLOOKUP($B697,Img_lookup!A:A,Img_lookup!C:C, "Not available")</f>
        <v>Ephedra fragilis</v>
      </c>
      <c r="CA697" t="str">
        <f>_xlfn.XLOOKUP($B697,Img_lookup!A:A,Img_lookup!D:D, "Not available")</f>
        <v>Ashley Basil</v>
      </c>
      <c r="CB697" t="str">
        <f>_xlfn.XLOOKUP($B697,Img_lookup!A:A,Img_lookup!E:E, "https://imgur.com/aT5wafe")</f>
        <v>https://api.openverse.engineering/v1/images/24c1fc79-c393-43a9-86d3-0eed7942d63a/thumb/</v>
      </c>
    </row>
    <row r="698" spans="1:80" ht="409.6" x14ac:dyDescent="0.15">
      <c r="A698" s="1" t="s">
        <v>422</v>
      </c>
      <c r="B698" s="1" t="s">
        <v>3930</v>
      </c>
      <c r="C698" s="1" t="s">
        <v>424</v>
      </c>
      <c r="D698" s="1" t="s">
        <v>3931</v>
      </c>
      <c r="E698" s="1" t="s">
        <v>3932</v>
      </c>
      <c r="F698" s="1" t="s">
        <v>22</v>
      </c>
      <c r="G698" s="1" t="s">
        <v>22</v>
      </c>
      <c r="H698" s="11" t="str">
        <f t="shared" si="321"/>
        <v>Perennial</v>
      </c>
      <c r="I698" s="1" t="s">
        <v>17108</v>
      </c>
      <c r="J698" s="1">
        <v>0.60000002399999997</v>
      </c>
      <c r="K698" s="1">
        <v>2</v>
      </c>
      <c r="L698" t="str" cm="1">
        <f t="array" ref="L698">_xlfn.IFS(J698+K698="", "Unknown", J698+K698&gt;3, "Large", J698+K698&gt;0.5, "Medium", J698+K698&gt;0, "Small")</f>
        <v>Medium</v>
      </c>
      <c r="M698" s="1">
        <v>7</v>
      </c>
      <c r="N698" cm="1">
        <f t="array" ref="N698">IF($M698="",INDEX($M$2:$M$2176,MATCH(1,INDEX(($A$2:$A$2176=$A698)*($M$2:$M$2176&lt;&gt;""),0),0)),$M698)</f>
        <v>7</v>
      </c>
      <c r="O698" s="2" t="str">
        <f t="shared" si="316"/>
        <v>Seasonal outdoors</v>
      </c>
      <c r="P698" s="1" t="s">
        <v>3933</v>
      </c>
      <c r="R698" t="str">
        <f t="shared" si="320"/>
        <v>Medium</v>
      </c>
      <c r="S698" s="1" t="s">
        <v>24</v>
      </c>
      <c r="T698" s="1" t="str">
        <f t="shared" si="330"/>
        <v xml:space="preserve">1 </v>
      </c>
      <c r="U698" s="1" t="str">
        <f t="shared" si="331"/>
        <v>12</v>
      </c>
      <c r="W698"/>
      <c r="AF698" s="16" t="s">
        <v>24058</v>
      </c>
      <c r="AG698" s="1" t="str">
        <f t="shared" si="306"/>
        <v xml:space="preserve">Seed </v>
      </c>
      <c r="AH698"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8" s="1" t="s">
        <v>3934</v>
      </c>
      <c r="AK698" s="1" t="s">
        <v>17105</v>
      </c>
      <c r="AL698" s="1" t="str">
        <f t="shared" si="317"/>
        <v>Unscented</v>
      </c>
      <c r="AM698" s="1" t="b">
        <v>0</v>
      </c>
      <c r="AN698" s="1" t="b">
        <v>0</v>
      </c>
      <c r="AO698" s="1" t="b">
        <v>0</v>
      </c>
      <c r="AP698" s="5" t="s">
        <v>54</v>
      </c>
      <c r="AQ698" s="5" t="str">
        <f t="shared" si="308"/>
        <v>Light, Medium</v>
      </c>
      <c r="AR698" s="1" t="s">
        <v>30</v>
      </c>
      <c r="AS698" s="1" t="str">
        <f t="shared" si="318"/>
        <v>None</v>
      </c>
      <c r="AT698" s="1" t="str">
        <f t="shared" si="309"/>
        <v>Full</v>
      </c>
      <c r="AU698" s="1" t="s">
        <v>11</v>
      </c>
      <c r="AV698" s="1" t="str">
        <f t="shared" si="310"/>
        <v>Dry, Moist</v>
      </c>
      <c r="AW698" s="1" t="s">
        <v>12</v>
      </c>
      <c r="AX698" s="1" t="str">
        <f t="shared" si="311"/>
        <v>Acid, Neutral, Alkaline</v>
      </c>
      <c r="AY698" s="1" t="b">
        <v>0</v>
      </c>
      <c r="AZ698" s="1" t="b">
        <v>0</v>
      </c>
      <c r="BA698" s="1" t="b">
        <v>0</v>
      </c>
      <c r="BC698" t="str">
        <f t="shared" si="312"/>
        <v>FALSE</v>
      </c>
      <c r="BE698" t="str">
        <f t="shared" si="313"/>
        <v>FALSE</v>
      </c>
      <c r="BF698" s="1" t="b">
        <v>0</v>
      </c>
      <c r="BG698" s="1" t="b">
        <v>0</v>
      </c>
      <c r="BH698" s="1" t="b">
        <v>1</v>
      </c>
      <c r="BJ698" s="1" t="str">
        <f t="shared" si="314"/>
        <v>FALSE</v>
      </c>
      <c r="BK698" s="1" t="s">
        <v>30</v>
      </c>
      <c r="BL698" t="str">
        <f t="shared" si="315"/>
        <v>FALSE</v>
      </c>
      <c r="BM698" s="1" t="b">
        <v>0</v>
      </c>
      <c r="BN698" s="1" t="b">
        <v>0</v>
      </c>
      <c r="BO698" s="1">
        <f t="shared" si="319"/>
        <v>12</v>
      </c>
      <c r="BP698" s="1" t="s">
        <v>3935</v>
      </c>
      <c r="BQ698" s="1" cm="1">
        <f t="array" ref="BQ698">_xlfn.IFS(BP698="None Known",0, LEN(BP698)&gt;500, 5,LEN(BP698)&gt;400, 4, LEN(BP698)&gt;300, 3, LEN(BP698)&gt;200, 2, LEN(BP698)&gt;1, 1)</f>
        <v>2</v>
      </c>
      <c r="BR698" s="1" t="s">
        <v>3936</v>
      </c>
      <c r="BS698" s="1">
        <v>2</v>
      </c>
      <c r="BT698" s="1" t="s">
        <v>3937</v>
      </c>
      <c r="BU698" s="1">
        <v>4</v>
      </c>
      <c r="BV698" s="1" t="s">
        <v>3938</v>
      </c>
      <c r="BW698" s="1" t="s">
        <v>31</v>
      </c>
      <c r="BX698" s="1"/>
      <c r="BY698" t="str">
        <f>_xlfn.XLOOKUP($B698,Img_lookup!A:A,Img_lookup!B:B, "Not available")</f>
        <v>ef0a5658-6e43-46a1-8d20-03a993d27004</v>
      </c>
      <c r="BZ698" t="str">
        <f>_xlfn.XLOOKUP($B698,Img_lookup!A:A,Img_lookup!C:C, "Not available")</f>
        <v>Ephedra gerardiana</v>
      </c>
      <c r="CA698" t="str">
        <f>_xlfn.XLOOKUP($B698,Img_lookup!A:A,Img_lookup!D:D, "Not available")</f>
        <v>Walter N. Koelz</v>
      </c>
      <c r="CB698" t="str">
        <f>_xlfn.XLOOKUP($B698,Img_lookup!A:A,Img_lookup!E:E, "https://imgur.com/aT5wafe")</f>
        <v>https://api.openverse.engineering/v1/images/ef0a5658-6e43-46a1-8d20-03a993d27004/thumb/</v>
      </c>
    </row>
    <row r="699" spans="1:80" ht="409.6" x14ac:dyDescent="0.15">
      <c r="A699" s="1" t="s">
        <v>422</v>
      </c>
      <c r="B699" s="1" t="s">
        <v>2070</v>
      </c>
      <c r="C699" s="1" t="s">
        <v>2071</v>
      </c>
      <c r="E699" s="1" t="s">
        <v>2072</v>
      </c>
      <c r="F699" s="1" t="s">
        <v>22</v>
      </c>
      <c r="G699" s="1" t="s">
        <v>22</v>
      </c>
      <c r="H699" s="11" t="str">
        <f t="shared" si="321"/>
        <v>Perennial</v>
      </c>
      <c r="I699" s="1" t="s">
        <v>17108</v>
      </c>
      <c r="J699" s="1">
        <v>1</v>
      </c>
      <c r="L699" t="str" cm="1">
        <f t="array" ref="L699">_xlfn.IFS(J699+K699="", "Unknown", J699+K699&gt;3, "Large", J699+K699&gt;0.5, "Medium", J699+K699&gt;0, "Small")</f>
        <v>Medium</v>
      </c>
      <c r="M699" s="1">
        <v>6</v>
      </c>
      <c r="N699" cm="1">
        <f t="array" ref="N699">IF($M699="",INDEX($M$2:$M$2176,MATCH(1,INDEX(($A$2:$A$2176=$A699)*($M$2:$M$2176&lt;&gt;""),0),0)),$M699)</f>
        <v>6</v>
      </c>
      <c r="O699" s="2" t="str">
        <f t="shared" si="316"/>
        <v>Seasonal outdoors</v>
      </c>
      <c r="P699" s="1" t="s">
        <v>2073</v>
      </c>
      <c r="R699" t="str">
        <f t="shared" si="320"/>
        <v>Medium</v>
      </c>
      <c r="S699" s="1" t="s">
        <v>24</v>
      </c>
      <c r="T699" s="1" t="str">
        <f t="shared" si="330"/>
        <v xml:space="preserve">1 </v>
      </c>
      <c r="U699" s="1" t="str">
        <f t="shared" si="331"/>
        <v>12</v>
      </c>
      <c r="W699"/>
      <c r="AF699" s="16" t="s">
        <v>24058</v>
      </c>
      <c r="AG699" s="1" t="str">
        <f t="shared" si="306"/>
        <v xml:space="preserve">Seed </v>
      </c>
      <c r="AH699"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699" s="1" t="s">
        <v>2074</v>
      </c>
      <c r="AK699" s="1" t="s">
        <v>17105</v>
      </c>
      <c r="AL699" s="1" t="str">
        <f t="shared" si="317"/>
        <v>Unscented</v>
      </c>
      <c r="AM699" s="1" t="b">
        <v>0</v>
      </c>
      <c r="AN699" s="1" t="b">
        <v>0</v>
      </c>
      <c r="AO699" s="1" t="b">
        <v>0</v>
      </c>
      <c r="AP699" s="5" t="s">
        <v>54</v>
      </c>
      <c r="AQ699" s="5" t="str">
        <f t="shared" si="308"/>
        <v>Light, Medium</v>
      </c>
      <c r="AR699" s="1" t="s">
        <v>30</v>
      </c>
      <c r="AS699" s="1" t="str">
        <f t="shared" si="318"/>
        <v>None</v>
      </c>
      <c r="AT699" s="1" t="str">
        <f t="shared" si="309"/>
        <v>Full</v>
      </c>
      <c r="AU699" s="1" t="s">
        <v>11</v>
      </c>
      <c r="AV699" s="1" t="str">
        <f t="shared" si="310"/>
        <v>Dry, Moist</v>
      </c>
      <c r="AW699" s="1" t="s">
        <v>12</v>
      </c>
      <c r="AX699" s="1" t="str">
        <f t="shared" si="311"/>
        <v>Acid, Neutral, Alkaline</v>
      </c>
      <c r="AY699" s="1" t="b">
        <v>0</v>
      </c>
      <c r="AZ699" s="1" t="b">
        <v>0</v>
      </c>
      <c r="BA699" s="1" t="b">
        <v>0</v>
      </c>
      <c r="BC699" t="str">
        <f t="shared" si="312"/>
        <v>FALSE</v>
      </c>
      <c r="BE699" t="str">
        <f t="shared" si="313"/>
        <v>FALSE</v>
      </c>
      <c r="BF699" s="1" t="b">
        <v>0</v>
      </c>
      <c r="BG699" s="1" t="b">
        <v>0</v>
      </c>
      <c r="BH699" s="1" t="b">
        <v>1</v>
      </c>
      <c r="BJ699" s="1" t="str">
        <f t="shared" si="314"/>
        <v>FALSE</v>
      </c>
      <c r="BK699" s="1" t="s">
        <v>30</v>
      </c>
      <c r="BL699" t="str">
        <f t="shared" si="315"/>
        <v>FALSE</v>
      </c>
      <c r="BM699" s="1" t="b">
        <v>0</v>
      </c>
      <c r="BN699" s="1" t="b">
        <v>0</v>
      </c>
      <c r="BO699" s="1">
        <f t="shared" si="319"/>
        <v>7</v>
      </c>
      <c r="BP699" s="1" t="s">
        <v>31</v>
      </c>
      <c r="BQ699" s="1" cm="1">
        <f t="array" ref="BQ699">_xlfn.IFS(BP699="None Known",0, LEN(BP699)&gt;500, 5,LEN(BP699)&gt;400, 4, LEN(BP699)&gt;300, 3, LEN(BP699)&gt;200, 2, LEN(BP699)&gt;1, 1)</f>
        <v>0</v>
      </c>
      <c r="BR699" s="1" t="s">
        <v>2075</v>
      </c>
      <c r="BS699" s="1">
        <v>1</v>
      </c>
      <c r="BT699" s="1" t="s">
        <v>2076</v>
      </c>
      <c r="BU699" s="1">
        <v>4</v>
      </c>
      <c r="BV699" s="1" t="s">
        <v>34</v>
      </c>
      <c r="BW699" s="1" t="s">
        <v>31</v>
      </c>
      <c r="BX699" s="1"/>
      <c r="BY699" t="str">
        <f>_xlfn.XLOOKUP($B699,Img_lookup!A:A,Img_lookup!B:B, "Not available")</f>
        <v>f64828e5-6b42-4a37-a0b6-aaf2619b339b</v>
      </c>
      <c r="BZ699" t="str">
        <f>_xlfn.XLOOKUP($B699,Img_lookup!A:A,Img_lookup!C:C, "Not available")</f>
        <v>Female cone of Ephedra intermedia - journal.pone.0053652.g002-C.png</v>
      </c>
      <c r="CA699" t="str">
        <f>_xlfn.XLOOKUP($B699,Img_lookup!A:A,Img_lookup!D:D, "Not available")</f>
        <v>Yang Y, Wang Q (2013)</v>
      </c>
      <c r="CB699" t="str">
        <f>_xlfn.XLOOKUP($B699,Img_lookup!A:A,Img_lookup!E:E, "https://imgur.com/aT5wafe")</f>
        <v>https://api.openverse.engineering/v1/images/f64828e5-6b42-4a37-a0b6-aaf2619b339b/thumb/</v>
      </c>
    </row>
    <row r="700" spans="1:80" ht="409.6" x14ac:dyDescent="0.15">
      <c r="A700" s="1" t="s">
        <v>422</v>
      </c>
      <c r="B700" s="1" t="s">
        <v>8701</v>
      </c>
      <c r="C700" s="1" t="s">
        <v>8702</v>
      </c>
      <c r="E700" s="1" t="s">
        <v>8703</v>
      </c>
      <c r="F700" s="1" t="s">
        <v>22</v>
      </c>
      <c r="G700" s="1" t="s">
        <v>22</v>
      </c>
      <c r="H700" s="11" t="str">
        <f t="shared" si="321"/>
        <v>Perennial</v>
      </c>
      <c r="I700" s="1" t="s">
        <v>17108</v>
      </c>
      <c r="J700" s="1">
        <v>1.2000000479999999</v>
      </c>
      <c r="L700" t="str" cm="1">
        <f t="array" ref="L700">_xlfn.IFS(J700+K700="", "Unknown", J700+K700&gt;3, "Large", J700+K700&gt;0.5, "Medium", J700+K700&gt;0, "Small")</f>
        <v>Medium</v>
      </c>
      <c r="M700" s="1">
        <v>6</v>
      </c>
      <c r="N700" cm="1">
        <f t="array" ref="N700">IF($M700="",INDEX($M$2:$M$2176,MATCH(1,INDEX(($A$2:$A$2176=$A700)*($M$2:$M$2176&lt;&gt;""),0),0)),$M700)</f>
        <v>6</v>
      </c>
      <c r="O700" s="2" t="str">
        <f t="shared" si="316"/>
        <v>Seasonal outdoors</v>
      </c>
      <c r="P700" s="1" t="s">
        <v>8704</v>
      </c>
      <c r="R700" t="str">
        <f t="shared" si="320"/>
        <v>Medium</v>
      </c>
      <c r="S700" s="1" t="s">
        <v>24</v>
      </c>
      <c r="T700" s="1" t="str">
        <f t="shared" si="330"/>
        <v xml:space="preserve">1 </v>
      </c>
      <c r="U700" s="1" t="str">
        <f t="shared" si="331"/>
        <v>12</v>
      </c>
      <c r="W700"/>
      <c r="AF700" s="16" t="s">
        <v>24058</v>
      </c>
      <c r="AG700" s="1" t="str">
        <f t="shared" si="306"/>
        <v xml:space="preserve">Seed </v>
      </c>
      <c r="AH700"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700" s="1" t="s">
        <v>8705</v>
      </c>
      <c r="AK700" s="1" t="s">
        <v>17105</v>
      </c>
      <c r="AL700" s="1" t="str">
        <f t="shared" si="317"/>
        <v>Unscented</v>
      </c>
      <c r="AM700" s="1" t="b">
        <v>0</v>
      </c>
      <c r="AN700" s="1" t="b">
        <v>0</v>
      </c>
      <c r="AO700" s="1" t="b">
        <v>0</v>
      </c>
      <c r="AP700" s="5" t="s">
        <v>54</v>
      </c>
      <c r="AQ700" s="5" t="str">
        <f t="shared" si="308"/>
        <v>Light, Medium</v>
      </c>
      <c r="AR700" s="1" t="s">
        <v>30</v>
      </c>
      <c r="AS700" s="1" t="str">
        <f t="shared" si="318"/>
        <v>None</v>
      </c>
      <c r="AT700" s="1" t="str">
        <f t="shared" si="309"/>
        <v>Full</v>
      </c>
      <c r="AU700" s="1" t="s">
        <v>11</v>
      </c>
      <c r="AV700" s="1" t="str">
        <f t="shared" si="310"/>
        <v>Dry, Moist</v>
      </c>
      <c r="AW700" s="1" t="s">
        <v>12</v>
      </c>
      <c r="AX700" s="1" t="str">
        <f t="shared" si="311"/>
        <v>Acid, Neutral, Alkaline</v>
      </c>
      <c r="AY700" s="1" t="b">
        <v>0</v>
      </c>
      <c r="AZ700" s="1" t="b">
        <v>0</v>
      </c>
      <c r="BA700" s="1" t="b">
        <v>0</v>
      </c>
      <c r="BC700" t="str">
        <f t="shared" si="312"/>
        <v>FALSE</v>
      </c>
      <c r="BE700" t="str">
        <f t="shared" si="313"/>
        <v>FALSE</v>
      </c>
      <c r="BF700" s="1" t="b">
        <v>0</v>
      </c>
      <c r="BG700" s="1" t="b">
        <v>0</v>
      </c>
      <c r="BH700" s="1" t="b">
        <v>1</v>
      </c>
      <c r="BJ700" s="1" t="str">
        <f t="shared" si="314"/>
        <v>FALSE</v>
      </c>
      <c r="BK700" s="1" t="s">
        <v>30</v>
      </c>
      <c r="BL700" t="str">
        <f t="shared" si="315"/>
        <v>FALSE</v>
      </c>
      <c r="BM700" s="1" t="b">
        <v>0</v>
      </c>
      <c r="BN700" s="1" t="b">
        <v>0</v>
      </c>
      <c r="BO700" s="1">
        <f t="shared" si="319"/>
        <v>9</v>
      </c>
      <c r="BP700" s="1" t="s">
        <v>31</v>
      </c>
      <c r="BQ700" s="1" cm="1">
        <f t="array" ref="BQ700">_xlfn.IFS(BP700="None Known",0, LEN(BP700)&gt;500, 5,LEN(BP700)&gt;400, 4, LEN(BP700)&gt;300, 3, LEN(BP700)&gt;200, 2, LEN(BP700)&gt;1, 1)</f>
        <v>0</v>
      </c>
      <c r="BR700" s="16" t="s">
        <v>25284</v>
      </c>
      <c r="BS700" s="1">
        <v>2</v>
      </c>
      <c r="BT700" s="1" t="s">
        <v>8706</v>
      </c>
      <c r="BU700" s="1">
        <v>3</v>
      </c>
      <c r="BV700" s="1" t="s">
        <v>301</v>
      </c>
      <c r="BW700" s="1" t="s">
        <v>31</v>
      </c>
      <c r="BX700" s="1"/>
      <c r="BY700" t="str">
        <f>_xlfn.XLOOKUP($B700,Img_lookup!A:A,Img_lookup!B:B, "Not available")</f>
        <v>e9d555a6-f8bd-4fc8-8924-92d9b2378594</v>
      </c>
      <c r="BZ700" t="str">
        <f>_xlfn.XLOOKUP($B700,Img_lookup!A:A,Img_lookup!C:C, "Not available")</f>
        <v>Ephedra nevadensis</v>
      </c>
      <c r="CA700" t="str">
        <f>_xlfn.XLOOKUP($B700,Img_lookup!A:A,Img_lookup!D:D, "Not available")</f>
        <v>tdlucas5000</v>
      </c>
      <c r="CB700" t="str">
        <f>_xlfn.XLOOKUP($B700,Img_lookup!A:A,Img_lookup!E:E, "https://imgur.com/aT5wafe")</f>
        <v>https://api.openverse.engineering/v1/images/e9d555a6-f8bd-4fc8-8924-92d9b2378594/thumb/</v>
      </c>
    </row>
    <row r="701" spans="1:80" ht="409.6" x14ac:dyDescent="0.15">
      <c r="A701" s="1" t="s">
        <v>422</v>
      </c>
      <c r="B701" s="1" t="s">
        <v>423</v>
      </c>
      <c r="C701" s="1" t="s">
        <v>424</v>
      </c>
      <c r="E701" s="1" t="s">
        <v>425</v>
      </c>
      <c r="F701" s="1" t="s">
        <v>22</v>
      </c>
      <c r="G701" s="1" t="s">
        <v>22</v>
      </c>
      <c r="H701" s="11" t="str">
        <f t="shared" si="321"/>
        <v>Perennial</v>
      </c>
      <c r="I701" s="1" t="s">
        <v>17108</v>
      </c>
      <c r="J701" s="1">
        <v>0.40000000600000002</v>
      </c>
      <c r="L701" t="str" cm="1">
        <f t="array" ref="L701">_xlfn.IFS(J701+K701="", "Unknown", J701+K701&gt;3, "Large", J701+K701&gt;0.5, "Medium", J701+K701&gt;0, "Small")</f>
        <v>Small</v>
      </c>
      <c r="N701" cm="1">
        <f t="array" ref="N701">IF($M701="",INDEX($M$2:$M$2176,MATCH(1,INDEX(($A$2:$A$2176=$A701)*($M$2:$M$2176&lt;&gt;""),0),0)),$M701)</f>
        <v>6</v>
      </c>
      <c r="O701" s="2" t="str">
        <f t="shared" si="316"/>
        <v>Seasonal outdoors</v>
      </c>
      <c r="P701" s="1" t="s">
        <v>426</v>
      </c>
      <c r="R701" t="str">
        <f t="shared" si="320"/>
        <v>Medium</v>
      </c>
      <c r="S701" s="1" t="s">
        <v>24</v>
      </c>
      <c r="T701" s="1" t="str">
        <f t="shared" si="330"/>
        <v xml:space="preserve">1 </v>
      </c>
      <c r="U701" s="1" t="str">
        <f t="shared" si="331"/>
        <v>12</v>
      </c>
      <c r="V701" s="1" t="s">
        <v>96</v>
      </c>
      <c r="W701" s="6" t="str">
        <f>IF(ISNUMBER(SEARCH("-",V701)),TRIM(LEFT(V701,FIND("-",V701)-1)),V701)</f>
        <v>5</v>
      </c>
      <c r="X701" t="str">
        <f>IF(W701="1", "January", IF(W701="2", "February", IF(W701="3", "March", IF(W701="4", "April", IF(W701="5", "May", IF(W701="6", "June", IF(W701="7", "July", IF(W701="8", "August", IF(W701="9", "September", IF(W701="10", "October", IF(W701="11", "November", IF(W701="12", "December", "Other"))))))))))))</f>
        <v>May</v>
      </c>
      <c r="Y701" s="2" t="str">
        <f>IF(ISNUMBER(SEARCH("-",V701)),TRIM(RIGHT(V701,LEN(V701)-SEARCH("-",V701))),V701)</f>
        <v>6</v>
      </c>
      <c r="Z701" s="2" t="str">
        <f>IF(Y701="1", "January", IF(Y701="2", "February", IF(Y701="3", "March", IF(Y701="4", "April", IF(Y701="5", "May", IF(Y701="6", "June", IF(Y701="7", "July", IF(Y701="8", "August", IF(Y701="9", "September", IF(Y701="10", "October", IF(Y701="11", "November", IF(Y701="12", "December", "Other"))))))))))))</f>
        <v>June</v>
      </c>
      <c r="AA701" s="1" t="s">
        <v>427</v>
      </c>
      <c r="AB701" s="1" t="str">
        <f>IF(ISNUMBER(SEARCH("-",AA701)),TRIM(LEFT(AA701,FIND("-",AA701)-1)),AA701)</f>
        <v>8</v>
      </c>
      <c r="AC701" s="1" t="str">
        <f>IF(AB701="1", "January", IF(AB701="2", "February", IF(AB701="3", "March", IF(AB701="4", "April", IF(AB701="5", "May", IF(AB701="6", "June", IF(AB701="7", "July", IF(AB701="8", "August", IF(AB701="9", "September", IF(AB701="10", "October", IF(AB701="11", "November", IF(AB701="12", "December", "Other"))))))))))))</f>
        <v>August</v>
      </c>
      <c r="AD701" s="1" t="str">
        <f>IF(ISNUMBER(SEARCH("-",AA701)),TRIM(RIGHT(AA701,LEN(AA701)-SEARCH("-",AA701))),AA701)</f>
        <v>9</v>
      </c>
      <c r="AE701" s="1" t="str">
        <f>IF(AD701="1", "January", IF(AD701="2", "February", IF(AD701="3", "March", IF(AD701="4", "April", IF(AD701="5", "May", IF(AD701="6", "June", IF(AD701="7", "July", IF(AD701="8", "August", IF(AD701="9", "September", IF(AD701="10", "October", IF(AD701="11", "November", IF(AD701="12", "December", "Other"))))))))))))</f>
        <v>September</v>
      </c>
      <c r="AF701" s="16" t="s">
        <v>24058</v>
      </c>
      <c r="AG701" s="1" t="str">
        <f t="shared" si="306"/>
        <v xml:space="preserve">Seed </v>
      </c>
      <c r="AH701"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701" s="1" t="s">
        <v>428</v>
      </c>
      <c r="AK701" s="1" t="s">
        <v>17105</v>
      </c>
      <c r="AL701" s="1" t="str">
        <f t="shared" si="317"/>
        <v>Unscented</v>
      </c>
      <c r="AM701" s="1" t="b">
        <v>0</v>
      </c>
      <c r="AN701" s="1" t="b">
        <v>0</v>
      </c>
      <c r="AO701" s="1" t="b">
        <v>0</v>
      </c>
      <c r="AP701" s="5" t="s">
        <v>54</v>
      </c>
      <c r="AQ701" s="5" t="str">
        <f t="shared" si="308"/>
        <v>Light, Medium</v>
      </c>
      <c r="AR701" s="1" t="s">
        <v>30</v>
      </c>
      <c r="AS701" s="1" t="str">
        <f t="shared" si="318"/>
        <v>None</v>
      </c>
      <c r="AT701" s="1" t="str">
        <f t="shared" si="309"/>
        <v>Full</v>
      </c>
      <c r="AU701" s="1" t="s">
        <v>11</v>
      </c>
      <c r="AV701" s="1" t="str">
        <f t="shared" si="310"/>
        <v>Dry, Moist</v>
      </c>
      <c r="AW701" s="1" t="s">
        <v>12</v>
      </c>
      <c r="AX701" s="1" t="str">
        <f t="shared" si="311"/>
        <v>Acid, Neutral, Alkaline</v>
      </c>
      <c r="AY701" s="1" t="b">
        <v>0</v>
      </c>
      <c r="AZ701" s="1" t="b">
        <v>0</v>
      </c>
      <c r="BA701" s="1" t="b">
        <v>0</v>
      </c>
      <c r="BC701" t="str">
        <f t="shared" si="312"/>
        <v>FALSE</v>
      </c>
      <c r="BE701" t="str">
        <f t="shared" si="313"/>
        <v>FALSE</v>
      </c>
      <c r="BF701" s="1" t="b">
        <v>0</v>
      </c>
      <c r="BG701" s="1" t="b">
        <v>0</v>
      </c>
      <c r="BH701" s="1" t="b">
        <v>1</v>
      </c>
      <c r="BJ701" s="1" t="str">
        <f t="shared" si="314"/>
        <v>FALSE</v>
      </c>
      <c r="BK701" s="1" t="s">
        <v>30</v>
      </c>
      <c r="BL701" t="str">
        <f t="shared" si="315"/>
        <v>FALSE</v>
      </c>
      <c r="BM701" s="1" t="b">
        <v>0</v>
      </c>
      <c r="BN701" s="1" t="b">
        <v>0</v>
      </c>
      <c r="BO701" s="1">
        <f t="shared" si="319"/>
        <v>13</v>
      </c>
      <c r="BP701" s="1" t="s">
        <v>31</v>
      </c>
      <c r="BQ701" s="1" cm="1">
        <f t="array" ref="BQ701">_xlfn.IFS(BP701="None Known",0, LEN(BP701)&gt;500, 5,LEN(BP701)&gt;400, 4, LEN(BP701)&gt;300, 3, LEN(BP701)&gt;200, 2, LEN(BP701)&gt;1, 1)</f>
        <v>0</v>
      </c>
      <c r="BR701" s="1" t="s">
        <v>429</v>
      </c>
      <c r="BS701" s="1">
        <v>3</v>
      </c>
      <c r="BT701" s="1" t="s">
        <v>430</v>
      </c>
      <c r="BU701" s="1">
        <v>4</v>
      </c>
      <c r="BV701" s="1" t="s">
        <v>431</v>
      </c>
      <c r="BW701" s="1" t="s">
        <v>31</v>
      </c>
      <c r="BX701" s="1"/>
      <c r="BY701" t="str">
        <f>_xlfn.XLOOKUP($B701,Img_lookup!A:A,Img_lookup!B:B, "Not available")</f>
        <v>0a75d365-1b16-40c5-8eec-801495496af3</v>
      </c>
      <c r="BZ701" t="str">
        <f>_xlfn.XLOOKUP($B701,Img_lookup!A:A,Img_lookup!C:C, "Not available")</f>
        <v>Ephedra sinica</v>
      </c>
      <c r="CA701" t="str">
        <f>_xlfn.XLOOKUP($B701,Img_lookup!A:A,Img_lookup!D:D, "Not available")</f>
        <v>alexlomas</v>
      </c>
      <c r="CB701" t="str">
        <f>_xlfn.XLOOKUP($B701,Img_lookup!A:A,Img_lookup!E:E, "https://imgur.com/aT5wafe")</f>
        <v>https://api.openverse.engineering/v1/images/0a75d365-1b16-40c5-8eec-801495496af3/thumb/</v>
      </c>
    </row>
    <row r="702" spans="1:80" ht="409.6" x14ac:dyDescent="0.15">
      <c r="A702" s="1" t="s">
        <v>422</v>
      </c>
      <c r="B702" s="1" t="s">
        <v>10864</v>
      </c>
      <c r="C702" s="1" t="s">
        <v>10865</v>
      </c>
      <c r="E702" s="1" t="s">
        <v>10866</v>
      </c>
      <c r="F702" s="1" t="s">
        <v>22</v>
      </c>
      <c r="G702" s="1" t="s">
        <v>22</v>
      </c>
      <c r="H702" s="11" t="str">
        <f t="shared" si="321"/>
        <v>Perennial</v>
      </c>
      <c r="I702" s="1" t="s">
        <v>17108</v>
      </c>
      <c r="J702" s="1">
        <v>2</v>
      </c>
      <c r="L702" t="str" cm="1">
        <f t="array" ref="L702">_xlfn.IFS(J702+K702="", "Unknown", J702+K702&gt;3, "Large", J702+K702&gt;0.5, "Medium", J702+K702&gt;0, "Small")</f>
        <v>Medium</v>
      </c>
      <c r="N702" cm="1">
        <f t="array" ref="N702">IF($M702="",INDEX($M$2:$M$2176,MATCH(1,INDEX(($A$2:$A$2176=$A702)*($M$2:$M$2176&lt;&gt;""),0),0)),$M702)</f>
        <v>6</v>
      </c>
      <c r="O702" s="2" t="str">
        <f t="shared" si="316"/>
        <v>Seasonal outdoors</v>
      </c>
      <c r="P702" s="1" t="s">
        <v>10867</v>
      </c>
      <c r="R702" t="str">
        <f t="shared" si="320"/>
        <v>Medium</v>
      </c>
      <c r="S702" s="1" t="s">
        <v>24</v>
      </c>
      <c r="T702" s="1" t="str">
        <f t="shared" si="330"/>
        <v xml:space="preserve">1 </v>
      </c>
      <c r="U702" s="1" t="str">
        <f t="shared" si="331"/>
        <v>12</v>
      </c>
      <c r="W702"/>
      <c r="AF702" s="16" t="s">
        <v>24058</v>
      </c>
      <c r="AG702" s="1" t="str">
        <f t="shared" si="306"/>
        <v xml:space="preserve">Seed </v>
      </c>
      <c r="AH702" s="2" t="str">
        <f t="shared" si="307"/>
        <v>Best sown as soon as it is ripe in the autumn in a greenhouse[200]. It can also be sown in spring in a greenhouse in a sandy compost[K]. Prick out the seedlings into individual pots as soon as they are large enough to handle and grow them on for at least their first winter in a greenhouse. Plant out in the spring or early summer after the last expected frosts and give some protection in their first winter[K].
Division in spring or autumn[238].
Layering.</v>
      </c>
      <c r="AI702" s="1" t="s">
        <v>10868</v>
      </c>
      <c r="AK702" s="1" t="s">
        <v>17105</v>
      </c>
      <c r="AL702" s="1" t="str">
        <f t="shared" si="317"/>
        <v>Unscented</v>
      </c>
      <c r="AM702" s="1" t="b">
        <v>0</v>
      </c>
      <c r="AN702" s="1" t="b">
        <v>0</v>
      </c>
      <c r="AO702" s="1" t="b">
        <v>0</v>
      </c>
      <c r="AP702" s="5" t="s">
        <v>54</v>
      </c>
      <c r="AQ702" s="5" t="str">
        <f t="shared" si="308"/>
        <v>Light, Medium</v>
      </c>
      <c r="AR702" s="1" t="s">
        <v>30</v>
      </c>
      <c r="AS702" s="1" t="str">
        <f t="shared" si="318"/>
        <v>None</v>
      </c>
      <c r="AT702" s="1" t="str">
        <f t="shared" si="309"/>
        <v>Full</v>
      </c>
      <c r="AU702" s="1" t="s">
        <v>11</v>
      </c>
      <c r="AV702" s="1" t="str">
        <f t="shared" si="310"/>
        <v>Dry, Moist</v>
      </c>
      <c r="AW702" s="1" t="s">
        <v>12</v>
      </c>
      <c r="AX702" s="1" t="str">
        <f t="shared" si="311"/>
        <v>Acid, Neutral, Alkaline</v>
      </c>
      <c r="AY702" s="1" t="b">
        <v>0</v>
      </c>
      <c r="AZ702" s="1" t="b">
        <v>0</v>
      </c>
      <c r="BA702" s="1" t="b">
        <v>0</v>
      </c>
      <c r="BC702" t="str">
        <f t="shared" si="312"/>
        <v>FALSE</v>
      </c>
      <c r="BE702" t="str">
        <f t="shared" si="313"/>
        <v>FALSE</v>
      </c>
      <c r="BF702" s="1" t="b">
        <v>0</v>
      </c>
      <c r="BG702" s="1" t="b">
        <v>0</v>
      </c>
      <c r="BH702" s="1" t="b">
        <v>1</v>
      </c>
      <c r="BJ702" s="1" t="str">
        <f t="shared" si="314"/>
        <v>FALSE</v>
      </c>
      <c r="BK702" s="1" t="s">
        <v>30</v>
      </c>
      <c r="BL702" t="str">
        <f t="shared" si="315"/>
        <v>FALSE</v>
      </c>
      <c r="BM702" s="1" t="b">
        <v>0</v>
      </c>
      <c r="BN702" s="1" t="b">
        <v>0</v>
      </c>
      <c r="BO702" s="1">
        <f t="shared" si="319"/>
        <v>5</v>
      </c>
      <c r="BP702" s="1" t="s">
        <v>31</v>
      </c>
      <c r="BQ702" s="1" cm="1">
        <f t="array" ref="BQ702">_xlfn.IFS(BP702="None Known",0, LEN(BP702)&gt;500, 5,LEN(BP702)&gt;400, 4, LEN(BP702)&gt;300, 3, LEN(BP702)&gt;200, 2, LEN(BP702)&gt;1, 1)</f>
        <v>0</v>
      </c>
      <c r="BR702" s="1" t="s">
        <v>10869</v>
      </c>
      <c r="BS702" s="1">
        <v>1</v>
      </c>
      <c r="BT702" s="1" t="s">
        <v>10870</v>
      </c>
      <c r="BU702" s="1">
        <v>2</v>
      </c>
      <c r="BW702" s="1" t="s">
        <v>31</v>
      </c>
      <c r="BX702" s="1"/>
      <c r="BY702" t="str">
        <f>_xlfn.XLOOKUP($B702,Img_lookup!A:A,Img_lookup!B:B, "Not available")</f>
        <v>5edf5c30-ab94-42c1-9951-5d6b9cbc8135</v>
      </c>
      <c r="BZ702" t="str">
        <f>_xlfn.XLOOKUP($B702,Img_lookup!A:A,Img_lookup!C:C, "Not available")</f>
        <v>Ephedra trifurca</v>
      </c>
      <c r="CA702" t="str">
        <f>_xlfn.XLOOKUP($B702,Img_lookup!A:A,Img_lookup!D:D, "Not available")</f>
        <v>aspidoscelis</v>
      </c>
      <c r="CB702" t="str">
        <f>_xlfn.XLOOKUP($B702,Img_lookup!A:A,Img_lookup!E:E, "https://imgur.com/aT5wafe")</f>
        <v>https://api.openverse.engineering/v1/images/5edf5c30-ab94-42c1-9951-5d6b9cbc8135/thumb/</v>
      </c>
    </row>
    <row r="703" spans="1:80" ht="409.6" x14ac:dyDescent="0.15">
      <c r="A703" s="1" t="s">
        <v>139</v>
      </c>
      <c r="B703" s="1" t="s">
        <v>14933</v>
      </c>
      <c r="D703" s="1" t="s">
        <v>14934</v>
      </c>
      <c r="E703" s="1" t="s">
        <v>14935</v>
      </c>
      <c r="F703" s="1" t="s">
        <v>22</v>
      </c>
      <c r="G703" s="1" t="s">
        <v>22</v>
      </c>
      <c r="H703" s="11" t="str">
        <f t="shared" si="321"/>
        <v>Perennial</v>
      </c>
      <c r="I703" s="1" t="s">
        <v>17108</v>
      </c>
      <c r="J703" s="1">
        <v>0.10000000100000001</v>
      </c>
      <c r="K703" s="1">
        <v>0.5</v>
      </c>
      <c r="L703" t="str" cm="1">
        <f t="array" ref="L703">_xlfn.IFS(J703+K703="", "Unknown", J703+K703&gt;3, "Large", J703+K703&gt;0.5, "Medium", J703+K703&gt;0, "Small")</f>
        <v>Medium</v>
      </c>
      <c r="M703" s="1">
        <v>4</v>
      </c>
      <c r="N703" cm="1">
        <f t="array" ref="N703">IF($M703="",INDEX($M$2:$M$2176,MATCH(1,INDEX(($A$2:$A$2176=$A703)*($M$2:$M$2176&lt;&gt;""),0),0)),$M703)</f>
        <v>4</v>
      </c>
      <c r="O703" s="2" t="str">
        <f t="shared" si="316"/>
        <v>Hardy to cold</v>
      </c>
      <c r="P703" s="1" t="s">
        <v>14936</v>
      </c>
      <c r="R703" t="str">
        <f t="shared" si="320"/>
        <v>Medium</v>
      </c>
      <c r="S703" s="1" t="s">
        <v>24</v>
      </c>
      <c r="T703" s="1" t="str">
        <f t="shared" si="330"/>
        <v xml:space="preserve">1 </v>
      </c>
      <c r="U703" s="1" t="str">
        <f t="shared" si="331"/>
        <v>12</v>
      </c>
      <c r="V703" s="1" t="s">
        <v>188</v>
      </c>
      <c r="W703" s="6" t="str">
        <f t="shared" ref="W703:W708" si="332">IF(ISNUMBER(SEARCH("-",V703)),TRIM(LEFT(V703,FIND("-",V703)-1)),V703)</f>
        <v>4</v>
      </c>
      <c r="X703" t="str">
        <f t="shared" ref="X703:X708" si="333">IF(W703="1", "January", IF(W703="2", "February", IF(W703="3", "March", IF(W703="4", "April", IF(W703="5", "May", IF(W703="6", "June", IF(W703="7", "July", IF(W703="8", "August", IF(W703="9", "September", IF(W703="10", "October", IF(W703="11", "November", IF(W703="12", "December", "Other"))))))))))))</f>
        <v>April</v>
      </c>
      <c r="Y703" s="2" t="str">
        <f t="shared" ref="Y703:Y708" si="334">IF(ISNUMBER(SEARCH("-",V703)),TRIM(RIGHT(V703,LEN(V703)-SEARCH("-",V703))),V703)</f>
        <v>5</v>
      </c>
      <c r="Z703" s="2" t="str">
        <f t="shared" ref="Z703:Z708" si="335">IF(Y703="1", "January", IF(Y703="2", "February", IF(Y703="3", "March", IF(Y703="4", "April", IF(Y703="5", "May", IF(Y703="6", "June", IF(Y703="7", "July", IF(Y703="8", "August", IF(Y703="9", "September", IF(Y703="10", "October", IF(Y703="11", "November", IF(Y703="12", "December", "Other"))))))))))))</f>
        <v>May</v>
      </c>
      <c r="AF703" s="16" t="s">
        <v>24059</v>
      </c>
      <c r="AG703" s="1" t="str">
        <f t="shared" si="306"/>
        <v xml:space="preserve">Seed </v>
      </c>
      <c r="AH703" s="2" t="str">
        <f t="shared" si="307"/>
        <v>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v>
      </c>
      <c r="AI703" s="1" t="s">
        <v>14937</v>
      </c>
      <c r="AK703" s="1" t="s">
        <v>17104</v>
      </c>
      <c r="AL703" s="1" t="str">
        <f t="shared" si="317"/>
        <v>Scented</v>
      </c>
      <c r="AM703" s="1" t="b">
        <v>1</v>
      </c>
      <c r="AN703" s="1" t="b">
        <v>1</v>
      </c>
      <c r="AO703" s="1" t="b">
        <v>0</v>
      </c>
      <c r="AP703" s="5" t="s">
        <v>54</v>
      </c>
      <c r="AQ703" s="5" t="str">
        <f t="shared" si="308"/>
        <v>Light, Medium</v>
      </c>
      <c r="AR703" s="1" t="s">
        <v>1788</v>
      </c>
      <c r="AS703" s="1" t="str">
        <f t="shared" si="318"/>
        <v>Partial, Full</v>
      </c>
      <c r="AT703" s="1" t="str">
        <f t="shared" si="309"/>
        <v/>
      </c>
      <c r="AU703" s="1" t="s">
        <v>29</v>
      </c>
      <c r="AV703" s="1" t="str">
        <f t="shared" si="310"/>
        <v>Moist</v>
      </c>
      <c r="AW703" s="1" t="s">
        <v>123</v>
      </c>
      <c r="AX703" s="1" t="str">
        <f t="shared" si="311"/>
        <v>Acid, Neutral</v>
      </c>
      <c r="AY703" s="1" t="b">
        <v>1</v>
      </c>
      <c r="AZ703" s="1" t="b">
        <v>0</v>
      </c>
      <c r="BA703" s="1" t="b">
        <v>0</v>
      </c>
      <c r="BC703" t="str">
        <f t="shared" si="312"/>
        <v>FALSE</v>
      </c>
      <c r="BE703" t="str">
        <f t="shared" si="313"/>
        <v>FALSE</v>
      </c>
      <c r="BF703" s="1" t="b">
        <v>0</v>
      </c>
      <c r="BG703" s="1" t="b">
        <v>0</v>
      </c>
      <c r="BH703" s="1" t="b">
        <v>0</v>
      </c>
      <c r="BJ703" s="1" t="str">
        <f t="shared" si="314"/>
        <v>FALSE</v>
      </c>
      <c r="BL703" t="str">
        <f t="shared" si="315"/>
        <v>FALSE</v>
      </c>
      <c r="BM703" s="1" t="b">
        <v>0</v>
      </c>
      <c r="BN703" s="1" t="b">
        <v>0</v>
      </c>
      <c r="BO703" s="1">
        <f t="shared" si="319"/>
        <v>5</v>
      </c>
      <c r="BP703" s="1" t="s">
        <v>14938</v>
      </c>
      <c r="BQ703" s="1" cm="1">
        <f t="array" ref="BQ703">_xlfn.IFS(BP703="None Known",0, LEN(BP703)&gt;500, 5,LEN(BP703)&gt;400, 4, LEN(BP703)&gt;300, 3, LEN(BP703)&gt;200, 2, LEN(BP703)&gt;1, 1)</f>
        <v>2</v>
      </c>
      <c r="BR703" s="1" t="s">
        <v>14939</v>
      </c>
      <c r="BS703" s="1">
        <v>1</v>
      </c>
      <c r="BT703" s="1" t="s">
        <v>31</v>
      </c>
      <c r="BU703" s="1">
        <v>0</v>
      </c>
      <c r="BV703" s="1" t="s">
        <v>34</v>
      </c>
      <c r="BW703" s="1" t="s">
        <v>31</v>
      </c>
      <c r="BX703" s="1"/>
      <c r="BY703" t="str">
        <f>_xlfn.XLOOKUP($B703,Img_lookup!A:A,Img_lookup!B:B, "Not available")</f>
        <v>Not available</v>
      </c>
      <c r="BZ703" t="str">
        <f>_xlfn.XLOOKUP($B703,Img_lookup!A:A,Img_lookup!C:C, "Not available")</f>
        <v>Not available</v>
      </c>
      <c r="CA703" t="str">
        <f>_xlfn.XLOOKUP($B703,Img_lookup!A:A,Img_lookup!D:D, "Not available")</f>
        <v>Not available</v>
      </c>
      <c r="CB703" t="str">
        <f>_xlfn.XLOOKUP($B703,Img_lookup!A:A,Img_lookup!E:E, "https://imgur.com/aT5wafe")</f>
        <v>https://imgur.com/aT5wafe</v>
      </c>
    </row>
    <row r="704" spans="1:80" ht="409.6" x14ac:dyDescent="0.15">
      <c r="A704" s="1" t="s">
        <v>139</v>
      </c>
      <c r="B704" s="1" t="s">
        <v>11426</v>
      </c>
      <c r="C704" s="1" t="s">
        <v>11427</v>
      </c>
      <c r="E704" s="1" t="s">
        <v>11428</v>
      </c>
      <c r="F704" s="1" t="s">
        <v>22</v>
      </c>
      <c r="G704" s="1" t="s">
        <v>22</v>
      </c>
      <c r="H704" s="11" t="str">
        <f t="shared" si="321"/>
        <v>Perennial</v>
      </c>
      <c r="I704" s="1" t="s">
        <v>17108</v>
      </c>
      <c r="J704" s="1">
        <v>0.10000000100000001</v>
      </c>
      <c r="K704" s="1">
        <v>0.30000001199999998</v>
      </c>
      <c r="L704" t="str" cm="1">
        <f t="array" ref="L704">_xlfn.IFS(J704+K704="", "Unknown", J704+K704&gt;3, "Large", J704+K704&gt;0.5, "Medium", J704+K704&gt;0, "Small")</f>
        <v>Small</v>
      </c>
      <c r="M704" s="1">
        <v>2</v>
      </c>
      <c r="N704" cm="1">
        <f t="array" ref="N704">IF($M704="",INDEX($M$2:$M$2176,MATCH(1,INDEX(($A$2:$A$2176=$A704)*($M$2:$M$2176&lt;&gt;""),0),0)),$M704)</f>
        <v>2</v>
      </c>
      <c r="O704" s="2" t="str">
        <f t="shared" si="316"/>
        <v>Hardy to cold</v>
      </c>
      <c r="P704" s="1" t="s">
        <v>11429</v>
      </c>
      <c r="R704" t="str">
        <f t="shared" si="320"/>
        <v>Medium</v>
      </c>
      <c r="S704" s="1" t="s">
        <v>24</v>
      </c>
      <c r="T704" s="1" t="str">
        <f t="shared" si="330"/>
        <v xml:space="preserve">1 </v>
      </c>
      <c r="U704" s="1" t="str">
        <f t="shared" si="331"/>
        <v>12</v>
      </c>
      <c r="V704" s="1" t="s">
        <v>188</v>
      </c>
      <c r="W704" s="6" t="str">
        <f t="shared" si="332"/>
        <v>4</v>
      </c>
      <c r="X704" t="str">
        <f t="shared" si="333"/>
        <v>April</v>
      </c>
      <c r="Y704" s="2" t="str">
        <f t="shared" si="334"/>
        <v>5</v>
      </c>
      <c r="Z704" s="2" t="str">
        <f t="shared" si="335"/>
        <v>May</v>
      </c>
      <c r="AF704" s="16" t="s">
        <v>24059</v>
      </c>
      <c r="AG704" s="1" t="str">
        <f t="shared" si="306"/>
        <v xml:space="preserve">Seed </v>
      </c>
      <c r="AH704" s="2" t="str">
        <f t="shared" si="307"/>
        <v>Best sown as soon as it is ripe in a shady position in a cold frame[200]. Another report says that the seed requires no pre-treatment and can be sown in late winter in a cold frame[113]. Surface sow and place the pot in light shade, do not allow it to dry out[113]. The seed usually germinates in 3 - 5 weeks[113]. As soon as they are large enough to handle, pot up the seedlings into individual pots. Be very careful since they strongly resent root disturbance. Grow them on in light shade in the greenhouse and plant them out in their permanent positions in the late spring of their second years growth.
Cuttings of half-ripe wood, July/August in a frame[200].Take the cutting with a part of the previous year's growth[113]. (This report is unclear as to whether it means a heel of older wood or just a small section of older wood[K])
Plants self-layer and can be divided in the spring but this must be done with great care since they deeply resent root disturbance[200].</v>
      </c>
      <c r="AI704" s="1" t="s">
        <v>11430</v>
      </c>
      <c r="AK704" s="1" t="s">
        <v>17104</v>
      </c>
      <c r="AL704" s="1" t="str">
        <f t="shared" si="317"/>
        <v>Scented</v>
      </c>
      <c r="AM704" s="1" t="b">
        <v>1</v>
      </c>
      <c r="AN704" s="1" t="b">
        <v>1</v>
      </c>
      <c r="AO704" s="1" t="b">
        <v>0</v>
      </c>
      <c r="AP704" s="5" t="s">
        <v>54</v>
      </c>
      <c r="AQ704" s="5" t="str">
        <f t="shared" si="308"/>
        <v>Light, Medium</v>
      </c>
      <c r="AR704" s="1" t="s">
        <v>120</v>
      </c>
      <c r="AS704" s="1" t="str">
        <f t="shared" si="318"/>
        <v>Partial</v>
      </c>
      <c r="AT704" s="1" t="str">
        <f t="shared" si="309"/>
        <v>Partial</v>
      </c>
      <c r="AU704" s="1" t="s">
        <v>29</v>
      </c>
      <c r="AV704" s="1" t="str">
        <f t="shared" si="310"/>
        <v>Moist</v>
      </c>
      <c r="AW704" s="1" t="s">
        <v>123</v>
      </c>
      <c r="AX704" s="1" t="str">
        <f t="shared" si="311"/>
        <v>Acid, Neutral</v>
      </c>
      <c r="AY704" s="1" t="b">
        <v>1</v>
      </c>
      <c r="AZ704" s="1" t="b">
        <v>0</v>
      </c>
      <c r="BA704" s="1" t="b">
        <v>0</v>
      </c>
      <c r="BC704" t="str">
        <f t="shared" si="312"/>
        <v>FALSE</v>
      </c>
      <c r="BE704" t="str">
        <f t="shared" si="313"/>
        <v>FALSE</v>
      </c>
      <c r="BF704" s="1" t="b">
        <v>0</v>
      </c>
      <c r="BG704" s="1" t="b">
        <v>0</v>
      </c>
      <c r="BH704" s="1" t="b">
        <v>0</v>
      </c>
      <c r="BI704" s="1" t="s">
        <v>77</v>
      </c>
      <c r="BJ704" s="1" t="str">
        <f t="shared" si="314"/>
        <v>TRUE</v>
      </c>
      <c r="BL704" t="str">
        <f t="shared" si="315"/>
        <v>FALSE</v>
      </c>
      <c r="BM704" s="1" t="b">
        <v>0</v>
      </c>
      <c r="BN704" s="1" t="b">
        <v>0</v>
      </c>
      <c r="BO704" s="1">
        <f t="shared" si="319"/>
        <v>7</v>
      </c>
      <c r="BP704" s="1" t="s">
        <v>11431</v>
      </c>
      <c r="BQ704" s="1" cm="1">
        <f t="array" ref="BQ704">_xlfn.IFS(BP704="None Known",0, LEN(BP704)&gt;500, 5,LEN(BP704)&gt;400, 4, LEN(BP704)&gt;300, 3, LEN(BP704)&gt;200, 2, LEN(BP704)&gt;1, 1)</f>
        <v>2</v>
      </c>
      <c r="BR704" s="1" t="s">
        <v>11432</v>
      </c>
      <c r="BS704" s="1">
        <v>1</v>
      </c>
      <c r="BT704" s="1" t="s">
        <v>11433</v>
      </c>
      <c r="BU704" s="1">
        <v>2</v>
      </c>
      <c r="BV704" s="1" t="s">
        <v>11434</v>
      </c>
      <c r="BW704" s="1" t="s">
        <v>31</v>
      </c>
      <c r="BX704" s="1"/>
      <c r="BY704" t="str">
        <f>_xlfn.XLOOKUP($B704,Img_lookup!A:A,Img_lookup!B:B, "Not available")</f>
        <v>7acf9510-c2b7-4665-971d-df8ebb1e7e45</v>
      </c>
      <c r="BZ704" t="str">
        <f>_xlfn.XLOOKUP($B704,Img_lookup!A:A,Img_lookup!C:C, "Not available")</f>
        <v>Epigaea repens 2, Trailing Arbutus, Howard County, Md, Helen Lowe Metzman_2019-10-23-15.29.35 ZS PMax UDR</v>
      </c>
      <c r="CA704" t="str">
        <f>_xlfn.XLOOKUP($B704,Img_lookup!A:A,Img_lookup!D:D, "Not available")</f>
        <v>Sam Droege</v>
      </c>
      <c r="CB704" t="str">
        <f>_xlfn.XLOOKUP($B704,Img_lookup!A:A,Img_lookup!E:E, "https://imgur.com/aT5wafe")</f>
        <v>https://api.openverse.engineering/v1/images/7acf9510-c2b7-4665-971d-df8ebb1e7e45/thumb/</v>
      </c>
    </row>
    <row r="705" spans="1:80" ht="409.6" x14ac:dyDescent="0.15">
      <c r="A705" s="1" t="s">
        <v>1701</v>
      </c>
      <c r="B705" s="1" t="s">
        <v>8239</v>
      </c>
      <c r="C705" s="1" t="s">
        <v>8240</v>
      </c>
      <c r="D705" s="1" t="s">
        <v>8241</v>
      </c>
      <c r="E705" s="1" t="s">
        <v>8242</v>
      </c>
      <c r="F705" s="1" t="s">
        <v>6</v>
      </c>
      <c r="G705" s="1" t="s">
        <v>6</v>
      </c>
      <c r="H705" s="11" t="str">
        <f t="shared" si="321"/>
        <v>Perennial</v>
      </c>
      <c r="J705" s="1">
        <v>2</v>
      </c>
      <c r="K705" s="1">
        <v>1</v>
      </c>
      <c r="L705" t="str" cm="1">
        <f t="array" ref="L705">_xlfn.IFS(J705+K705="", "Unknown", J705+K705&gt;3, "Large", J705+K705&gt;0.5, "Medium", J705+K705&gt;0, "Small")</f>
        <v>Medium</v>
      </c>
      <c r="M705" s="1">
        <v>3</v>
      </c>
      <c r="N705" cm="1">
        <f t="array" ref="N705">IF($M705="",INDEX($M$2:$M$2176,MATCH(1,INDEX(($A$2:$A$2176=$A705)*($M$2:$M$2176&lt;&gt;""),0),0)),$M705)</f>
        <v>3</v>
      </c>
      <c r="O705" s="2" t="str">
        <f t="shared" si="316"/>
        <v>Hardy to cold</v>
      </c>
      <c r="P705" s="1" t="s">
        <v>8243</v>
      </c>
      <c r="Q705" s="1" t="s">
        <v>17109</v>
      </c>
      <c r="R705" t="str">
        <f t="shared" si="320"/>
        <v>Fast</v>
      </c>
      <c r="T705" s="1"/>
      <c r="U705" s="1"/>
      <c r="V705" s="1" t="s">
        <v>108</v>
      </c>
      <c r="W705" s="6" t="str">
        <f t="shared" si="332"/>
        <v>7</v>
      </c>
      <c r="X705" t="str">
        <f t="shared" si="333"/>
        <v>July</v>
      </c>
      <c r="Y705" s="2" t="str">
        <f t="shared" si="334"/>
        <v>9</v>
      </c>
      <c r="Z705" s="2" t="str">
        <f t="shared" si="335"/>
        <v>September</v>
      </c>
      <c r="AA705" s="1" t="s">
        <v>135</v>
      </c>
      <c r="AB705" s="1" t="str">
        <f>IF(ISNUMBER(SEARCH("-",AA705)),TRIM(LEFT(AA705,FIND("-",AA705)-1)),AA705)</f>
        <v>8</v>
      </c>
      <c r="AC705" s="1" t="str">
        <f>IF(AB705="1", "January", IF(AB705="2", "February", IF(AB705="3", "March", IF(AB705="4", "April", IF(AB705="5", "May", IF(AB705="6", "June", IF(AB705="7", "July", IF(AB705="8", "August", IF(AB705="9", "September", IF(AB705="10", "October", IF(AB705="11", "November", IF(AB705="12", "December", "Other"))))))))))))</f>
        <v>August</v>
      </c>
      <c r="AD705" s="1" t="str">
        <f>IF(ISNUMBER(SEARCH("-",AA705)),TRIM(RIGHT(AA705,LEN(AA705)-SEARCH("-",AA705))),AA705)</f>
        <v>10</v>
      </c>
      <c r="AE705" s="1" t="str">
        <f>IF(AD705="1", "January", IF(AD705="2", "February", IF(AD705="3", "March", IF(AD705="4", "April", IF(AD705="5", "May", IF(AD705="6", "June", IF(AD705="7", "July", IF(AD705="8", "August", IF(AD705="9", "September", IF(AD705="10", "October", IF(AD705="11", "November", IF(AD705="12", "December", "Other"))))))))))))</f>
        <v>October</v>
      </c>
      <c r="AF705" s="16" t="s">
        <v>24440</v>
      </c>
      <c r="AG705" s="1" t="str">
        <f t="shared" si="306"/>
        <v xml:space="preserve">Seed </v>
      </c>
      <c r="AH705" s="2" t="str">
        <f t="shared" si="307"/>
        <v>Sow early spring in situ or as soon as the seed is ripe[111]. This plant is more than capable of finding its own way into most gardens and does not usually require an invitation.
Division in spring or autumn. Very easy, larger clumps can be replanted direct into their permanent positions, though it is best to pot up smaller clumps and grow them on in a cold frame until they are rooting well. Plant them out in the spring.</v>
      </c>
      <c r="AI705" s="1" t="s">
        <v>8244</v>
      </c>
      <c r="AJ705" s="1" t="s">
        <v>26</v>
      </c>
      <c r="AK705" s="1" t="s">
        <v>17104</v>
      </c>
      <c r="AL705" s="1" t="str">
        <f t="shared" si="317"/>
        <v>Unscented</v>
      </c>
      <c r="AM705" s="1" t="b">
        <v>0</v>
      </c>
      <c r="AN705" s="1" t="b">
        <v>1</v>
      </c>
      <c r="AO705" s="1" t="b">
        <v>0</v>
      </c>
      <c r="AP705" s="5" t="s">
        <v>28</v>
      </c>
      <c r="AQ705" s="5" t="str">
        <f t="shared" si="308"/>
        <v>Light, Medium, Heavy</v>
      </c>
      <c r="AR705" s="1" t="s">
        <v>10</v>
      </c>
      <c r="AS705" s="1" t="str">
        <f t="shared" si="318"/>
        <v>None, Partial</v>
      </c>
      <c r="AT705" s="1" t="str">
        <f t="shared" si="309"/>
        <v>Partial, Full</v>
      </c>
      <c r="AU705" s="1" t="s">
        <v>11</v>
      </c>
      <c r="AV705" s="1" t="str">
        <f t="shared" si="310"/>
        <v>Dry, Moist</v>
      </c>
      <c r="AW705" s="1" t="s">
        <v>12</v>
      </c>
      <c r="AX705" s="1" t="str">
        <f t="shared" si="311"/>
        <v>Acid, Neutral, Alkaline</v>
      </c>
      <c r="AY705" s="1" t="b">
        <v>0</v>
      </c>
      <c r="AZ705" s="1" t="b">
        <v>0</v>
      </c>
      <c r="BA705" s="1" t="b">
        <v>0</v>
      </c>
      <c r="BC705" t="str">
        <f t="shared" si="312"/>
        <v>FALSE</v>
      </c>
      <c r="BE705" t="str">
        <f t="shared" si="313"/>
        <v>FALSE</v>
      </c>
      <c r="BF705" s="1" t="b">
        <v>0</v>
      </c>
      <c r="BG705" s="1" t="b">
        <v>0</v>
      </c>
      <c r="BH705" s="1" t="b">
        <v>0</v>
      </c>
      <c r="BI705" s="1" t="s">
        <v>30</v>
      </c>
      <c r="BJ705" s="1" t="str">
        <f t="shared" si="314"/>
        <v>FALSE</v>
      </c>
      <c r="BL705" t="str">
        <f t="shared" si="315"/>
        <v>FALSE</v>
      </c>
      <c r="BM705" s="1" t="b">
        <v>0</v>
      </c>
      <c r="BN705" s="1" t="b">
        <v>1</v>
      </c>
      <c r="BO705" s="1">
        <f t="shared" si="319"/>
        <v>13</v>
      </c>
      <c r="BP705" s="1" t="s">
        <v>8245</v>
      </c>
      <c r="BQ705" s="1" cm="1">
        <f t="array" ref="BQ705">_xlfn.IFS(BP705="None Known",0, LEN(BP705)&gt;500, 5,LEN(BP705)&gt;400, 4, LEN(BP705)&gt;300, 3, LEN(BP705)&gt;200, 2, LEN(BP705)&gt;1, 1)</f>
        <v>2</v>
      </c>
      <c r="BR705" s="1" t="s">
        <v>8246</v>
      </c>
      <c r="BS705" s="1">
        <v>3</v>
      </c>
      <c r="BT705" s="1" t="s">
        <v>8247</v>
      </c>
      <c r="BU705" s="1">
        <v>2</v>
      </c>
      <c r="BV705" s="1" t="s">
        <v>8248</v>
      </c>
      <c r="BW705" s="1" t="s">
        <v>8249</v>
      </c>
      <c r="BX705" s="1"/>
      <c r="BY705" t="str">
        <f>_xlfn.XLOOKUP($B705,Img_lookup!A:A,Img_lookup!B:B, "Not available")</f>
        <v>d39be304-5d81-4120-849a-56060ba470f0</v>
      </c>
      <c r="BZ705" t="str">
        <f>_xlfn.XLOOKUP($B705,Img_lookup!A:A,Img_lookup!C:C, "Not available")</f>
        <v>Great flowered Heath (Erica abietina subsp. aurantiaca, as Erica grandiflora) and Rose bay Willow herb, Fireweed (Epilobium angustifolium). The new botanic garden (1812)</v>
      </c>
      <c r="CA705" t="str">
        <f>_xlfn.XLOOKUP($B705,Img_lookup!A:A,Img_lookup!D:D, "Not available")</f>
        <v>Swallowtail Garden Seeds</v>
      </c>
      <c r="CB705" t="str">
        <f>_xlfn.XLOOKUP($B705,Img_lookup!A:A,Img_lookup!E:E, "https://imgur.com/aT5wafe")</f>
        <v>https://api.openverse.engineering/v1/images/d39be304-5d81-4120-849a-56060ba470f0/thumb/</v>
      </c>
    </row>
    <row r="706" spans="1:80" ht="332" x14ac:dyDescent="0.15">
      <c r="A706" s="1" t="s">
        <v>1701</v>
      </c>
      <c r="B706" s="1" t="s">
        <v>6136</v>
      </c>
      <c r="C706" s="1" t="s">
        <v>6137</v>
      </c>
      <c r="E706" s="1" t="s">
        <v>6138</v>
      </c>
      <c r="F706" s="1" t="s">
        <v>6</v>
      </c>
      <c r="G706" s="1" t="s">
        <v>6</v>
      </c>
      <c r="H706" s="11" t="str">
        <f t="shared" si="321"/>
        <v>Perennial</v>
      </c>
      <c r="J706" s="1">
        <v>2</v>
      </c>
      <c r="L706" t="str" cm="1">
        <f t="array" ref="L706">_xlfn.IFS(J706+K706="", "Unknown", J706+K706&gt;3, "Large", J706+K706&gt;0.5, "Medium", J706+K706&gt;0, "Small")</f>
        <v>Medium</v>
      </c>
      <c r="N706" cm="1">
        <f t="array" ref="N706">IF($M706="",INDEX($M$2:$M$2176,MATCH(1,INDEX(($A$2:$A$2176=$A706)*($M$2:$M$2176&lt;&gt;""),0),0)),$M706)</f>
        <v>3</v>
      </c>
      <c r="O706" s="2" t="str">
        <f t="shared" si="316"/>
        <v>Hardy to cold</v>
      </c>
      <c r="P706" s="1" t="s">
        <v>6139</v>
      </c>
      <c r="R706" t="str">
        <f t="shared" si="320"/>
        <v>Medium</v>
      </c>
      <c r="T706" s="1"/>
      <c r="U706" s="1"/>
      <c r="V706" s="1" t="s">
        <v>108</v>
      </c>
      <c r="W706" s="6" t="str">
        <f t="shared" si="332"/>
        <v>7</v>
      </c>
      <c r="X706" t="str">
        <f t="shared" si="333"/>
        <v>July</v>
      </c>
      <c r="Y706" s="2" t="str">
        <f t="shared" si="334"/>
        <v>9</v>
      </c>
      <c r="Z706" s="2" t="str">
        <f t="shared" si="335"/>
        <v>September</v>
      </c>
      <c r="AF706" s="16" t="s">
        <v>24441</v>
      </c>
      <c r="AG706" s="1" t="str">
        <f t="shared" ref="AG706:AG769" si="336">LEFT(AF706,FIND("-",AF706)-1)</f>
        <v xml:space="preserve">Seed </v>
      </c>
      <c r="AH706" s="2" t="str">
        <f t="shared" ref="AH706:AH769" si="337">RIGHT(AF706,LEN(AF706)-FIND("-",AF706)-1)</f>
        <v>Sow early spring in situ or as soon as the seed is ripe.
Division in spring or autumn. Very easy, larger clumps can be replanted direct into their permanent positions, though it is best to pot up smaller clumps and grow them on in a cold frame until they are rooting well. Plant them out in the spring.</v>
      </c>
      <c r="AI706" s="1" t="s">
        <v>6140</v>
      </c>
      <c r="AJ706" s="1" t="s">
        <v>23801</v>
      </c>
      <c r="AK706" s="1" t="s">
        <v>17104</v>
      </c>
      <c r="AL706" s="1" t="str">
        <f t="shared" si="317"/>
        <v>Scented</v>
      </c>
      <c r="AM706" s="1" t="b">
        <v>1</v>
      </c>
      <c r="AN706" s="1" t="b">
        <v>0</v>
      </c>
      <c r="AO706" s="1" t="b">
        <v>0</v>
      </c>
      <c r="AP706" s="5" t="s">
        <v>28</v>
      </c>
      <c r="AQ706" s="5" t="str">
        <f t="shared" ref="AQ706:AQ769" si="338">IF(AP706="L", "Light", IF(AP706="M", "Medium", IF(AP706="H", "Heavy", IF(AP706="LM", "Light, Medium", IF(AP706="MH", "Medium, Heavy", IF(AP706="LMH", "Light, Medium, Heavy", ""))))))</f>
        <v>Light, Medium, Heavy</v>
      </c>
      <c r="AR706" s="1" t="s">
        <v>30</v>
      </c>
      <c r="AS706" s="1" t="str">
        <f t="shared" si="318"/>
        <v>None</v>
      </c>
      <c r="AT706" s="1" t="str">
        <f t="shared" ref="AT706:AT769" si="339">IF(AR706="N", "Full", IF(AR706="S", "Partial", IF(AR706="F", "None", IF(AR706="SN", "Partial, Full", IF(AR706="NP", "None, Partial", IF(AR706="FSN", "None, Partial, Full", ""))))))</f>
        <v>Full</v>
      </c>
      <c r="AU706" s="1" t="s">
        <v>29</v>
      </c>
      <c r="AV706" s="1" t="str">
        <f t="shared" ref="AV706:AV769" si="340">IF(AU706="D", "Dry", IF(AU706="M", "Moist", IF(AU706="We", "Wet/Water", IF(AU706="Wa", "Wet/Water", IF(AU706="WeWa", "Wet/Water", IF(AU706="DM", "Dry, Moist", IF(AU706="DMWe", "Dry, Moist, Wet/Water", IF(AU706="MWe", "Moist, Wet/Water", IF(AU706="MWeWa", "Moist, Wet/Water", IF(AU706="WeM", "Moist, Wet/Water",""))))))))))</f>
        <v>Moist</v>
      </c>
      <c r="AW706" s="1" t="s">
        <v>12</v>
      </c>
      <c r="AX706" s="1" t="str">
        <f t="shared" ref="AX706:AX769" si="341">IF(AW706="A", "Acid", IF(AW706="N", "Neutral", IF(AW706="B", "Alkaline", IF(AW706="AN", "Acid, Neutral", IF(AW706="NB", "Neutral, Alkaline", IF(AW706="ANB", "Acid, Neutral, Alkaline", ""))))))</f>
        <v>Acid, Neutral, Alkaline</v>
      </c>
      <c r="AY706" s="1" t="b">
        <v>0</v>
      </c>
      <c r="AZ706" s="1" t="b">
        <v>0</v>
      </c>
      <c r="BA706" s="1" t="b">
        <v>0</v>
      </c>
      <c r="BC706" t="str">
        <f t="shared" ref="BC706:BC769" si="342">IF(BB706="M", "TRUE", IF(BB706="W", "TRUE", "FALSE"))</f>
        <v>FALSE</v>
      </c>
      <c r="BE706" t="str">
        <f t="shared" ref="BE706:BE769" si="343">IF(BD706="Y", "TRUE", "FALSE")</f>
        <v>FALSE</v>
      </c>
      <c r="BF706" s="1" t="b">
        <v>0</v>
      </c>
      <c r="BG706" s="1" t="b">
        <v>0</v>
      </c>
      <c r="BH706" s="1" t="b">
        <v>0</v>
      </c>
      <c r="BJ706" s="1" t="str">
        <f t="shared" ref="BJ706:BJ769" si="344">IF(BI706="Y", "TRUE", "FALSE")</f>
        <v>FALSE</v>
      </c>
      <c r="BK706" s="1" t="s">
        <v>77</v>
      </c>
      <c r="BL706" t="str">
        <f t="shared" ref="BL706:BL769" si="345">IF(BK706="Y", "TRUE", "FALSE")</f>
        <v>TRUE</v>
      </c>
      <c r="BM706" s="1" t="b">
        <v>0</v>
      </c>
      <c r="BN706" s="1" t="b">
        <v>1</v>
      </c>
      <c r="BO706" s="1">
        <f t="shared" si="319"/>
        <v>7</v>
      </c>
      <c r="BP706" s="1" t="s">
        <v>31</v>
      </c>
      <c r="BQ706" s="1" cm="1">
        <f t="array" ref="BQ706">_xlfn.IFS(BP706="None Known",0, LEN(BP706)&gt;500, 5,LEN(BP706)&gt;400, 4, LEN(BP706)&gt;300, 3, LEN(BP706)&gt;200, 2, LEN(BP706)&gt;1, 1)</f>
        <v>0</v>
      </c>
      <c r="BR706" s="1" t="s">
        <v>6141</v>
      </c>
      <c r="BS706" s="1">
        <v>2</v>
      </c>
      <c r="BT706" s="1" t="s">
        <v>6142</v>
      </c>
      <c r="BU706" s="1">
        <v>1</v>
      </c>
      <c r="BV706" s="1" t="s">
        <v>6143</v>
      </c>
      <c r="BW706" s="1" t="s">
        <v>6144</v>
      </c>
      <c r="BX706" s="1"/>
      <c r="BY706" t="str">
        <f>_xlfn.XLOOKUP($B706,Img_lookup!A:A,Img_lookup!B:B, "Not available")</f>
        <v>da050393-dbf6-491d-8125-8cd4b8e0dd76</v>
      </c>
      <c r="BZ706" t="str">
        <f>_xlfn.XLOOKUP($B706,Img_lookup!A:A,Img_lookup!C:C, "Not available")</f>
        <v>Great Willowherb (Epilobium hirsutum)</v>
      </c>
      <c r="CA706" t="str">
        <f>_xlfn.XLOOKUP($B706,Img_lookup!A:A,Img_lookup!D:D, "Not available")</f>
        <v>Phil Sellens</v>
      </c>
      <c r="CB706" t="str">
        <f>_xlfn.XLOOKUP($B706,Img_lookup!A:A,Img_lookup!E:E, "https://imgur.com/aT5wafe")</f>
        <v>https://api.openverse.engineering/v1/images/da050393-dbf6-491d-8125-8cd4b8e0dd76/thumb/</v>
      </c>
    </row>
    <row r="707" spans="1:80" ht="409.6" x14ac:dyDescent="0.15">
      <c r="A707" s="1" t="s">
        <v>182</v>
      </c>
      <c r="B707" s="1" t="s">
        <v>16189</v>
      </c>
      <c r="C707" s="1" t="s">
        <v>16190</v>
      </c>
      <c r="D707" s="1" t="s">
        <v>16191</v>
      </c>
      <c r="E707" s="1" t="s">
        <v>16192</v>
      </c>
      <c r="F707" s="1" t="s">
        <v>6</v>
      </c>
      <c r="G707" s="1" t="s">
        <v>6</v>
      </c>
      <c r="H707" s="11" t="str">
        <f t="shared" si="321"/>
        <v>Perennial</v>
      </c>
      <c r="J707" s="1">
        <v>0.34999999399999998</v>
      </c>
      <c r="K707" s="1">
        <v>0.30000001199999998</v>
      </c>
      <c r="L707" t="str" cm="1">
        <f t="array" ref="L707">_xlfn.IFS(J707+K707="", "Unknown", J707+K707&gt;3, "Large", J707+K707&gt;0.5, "Medium", J707+K707&gt;0, "Small")</f>
        <v>Medium</v>
      </c>
      <c r="M707" s="1">
        <v>5</v>
      </c>
      <c r="N707" cm="1">
        <f t="array" ref="N707">IF($M707="",INDEX($M$2:$M$2176,MATCH(1,INDEX(($A$2:$A$2176=$A707)*($M$2:$M$2176&lt;&gt;""),0),0)),$M707)</f>
        <v>5</v>
      </c>
      <c r="O707" s="2" t="str">
        <f t="shared" ref="O707:O770" si="346">IF(N707="", "Temperate zone", IF(N707&lt;5, "Hardy to cold", IF(N707&lt;8, "Seasonal outdoors", IF(N707&lt;12, "Grown indoors", "all Temperate zone"))))</f>
        <v>Seasonal outdoors</v>
      </c>
      <c r="P707" s="1" t="s">
        <v>16193</v>
      </c>
      <c r="R707" t="str">
        <f t="shared" si="320"/>
        <v>Medium</v>
      </c>
      <c r="T707" s="1"/>
      <c r="U707" s="1"/>
      <c r="V707" s="1" t="s">
        <v>96</v>
      </c>
      <c r="W707" s="6" t="str">
        <f t="shared" si="332"/>
        <v>5</v>
      </c>
      <c r="X707" t="str">
        <f t="shared" si="333"/>
        <v>May</v>
      </c>
      <c r="Y707" s="2" t="str">
        <f t="shared" si="334"/>
        <v>6</v>
      </c>
      <c r="Z707" s="2" t="str">
        <f t="shared" si="335"/>
        <v>June</v>
      </c>
      <c r="AF707" s="16" t="s">
        <v>24060</v>
      </c>
      <c r="AG707" s="1" t="str">
        <f t="shared" si="336"/>
        <v xml:space="preserve">Seed </v>
      </c>
      <c r="AH707" s="2" t="str">
        <f t="shared" si="337"/>
        <v>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v>
      </c>
      <c r="AI707" s="1" t="s">
        <v>16194</v>
      </c>
      <c r="AK707" s="1" t="s">
        <v>17104</v>
      </c>
      <c r="AL707" s="1" t="str">
        <f t="shared" ref="AL707:AL770" si="347">IF(AM707=TRUE, "Scented", "Unscented")</f>
        <v>Unscented</v>
      </c>
      <c r="AM707" s="1" t="b">
        <v>0</v>
      </c>
      <c r="AN707" s="1" t="b">
        <v>1</v>
      </c>
      <c r="AO707" s="1" t="b">
        <v>0</v>
      </c>
      <c r="AP707" s="5" t="s">
        <v>28</v>
      </c>
      <c r="AQ707" s="5" t="str">
        <f t="shared" si="338"/>
        <v>Light, Medium, Heavy</v>
      </c>
      <c r="AR707" s="1" t="s">
        <v>120</v>
      </c>
      <c r="AS707" s="1" t="str">
        <f t="shared" ref="AS707:AS770" si="348">IF(AR707="N", "None", IF(AR707="S", "Partial", IF(AR707="F", "Full", IF(AR707="SN", "None, Partial", IF(AR707="FS", "Partial, Full", IF(AR707="FSN", "None, Partial, Full", ""))))))</f>
        <v>Partial</v>
      </c>
      <c r="AT707" s="1" t="str">
        <f t="shared" si="339"/>
        <v>Partial</v>
      </c>
      <c r="AU707" s="1" t="s">
        <v>11</v>
      </c>
      <c r="AV707" s="1" t="str">
        <f t="shared" si="340"/>
        <v>Dry, Moist</v>
      </c>
      <c r="AW707" s="1" t="s">
        <v>12</v>
      </c>
      <c r="AX707" s="1" t="str">
        <f t="shared" si="341"/>
        <v>Acid, Neutral, Alkaline</v>
      </c>
      <c r="AY707" s="1" t="b">
        <v>0</v>
      </c>
      <c r="AZ707" s="1" t="b">
        <v>0</v>
      </c>
      <c r="BA707" s="1" t="b">
        <v>0</v>
      </c>
      <c r="BC707" t="str">
        <f t="shared" si="342"/>
        <v>FALSE</v>
      </c>
      <c r="BE707" t="str">
        <f t="shared" si="343"/>
        <v>FALSE</v>
      </c>
      <c r="BF707" s="1" t="b">
        <v>0</v>
      </c>
      <c r="BG707" s="1" t="b">
        <v>0</v>
      </c>
      <c r="BH707" s="1" t="b">
        <v>0</v>
      </c>
      <c r="BI707" s="1" t="s">
        <v>77</v>
      </c>
      <c r="BJ707" s="1" t="str">
        <f t="shared" si="344"/>
        <v>TRUE</v>
      </c>
      <c r="BL707" t="str">
        <f t="shared" si="345"/>
        <v>FALSE</v>
      </c>
      <c r="BM707" s="1" t="b">
        <v>0</v>
      </c>
      <c r="BN707" s="1" t="b">
        <v>0</v>
      </c>
      <c r="BO707" s="1">
        <f t="shared" ref="BO707:BO770" si="349">BQ707+(BS707*3)+BU707</f>
        <v>10</v>
      </c>
      <c r="BP707" s="1" t="s">
        <v>1646</v>
      </c>
      <c r="BQ707" s="1" cm="1">
        <f t="array" ref="BQ707">_xlfn.IFS(BP707="None Known",0, LEN(BP707)&gt;500, 5,LEN(BP707)&gt;400, 4, LEN(BP707)&gt;300, 3, LEN(BP707)&gt;200, 2, LEN(BP707)&gt;1, 1)</f>
        <v>1</v>
      </c>
      <c r="BR707" s="1" t="s">
        <v>16195</v>
      </c>
      <c r="BS707" s="1">
        <v>2</v>
      </c>
      <c r="BT707" s="1" t="s">
        <v>16196</v>
      </c>
      <c r="BU707" s="1">
        <v>3</v>
      </c>
      <c r="BV707" s="1" t="s">
        <v>34</v>
      </c>
      <c r="BW707" s="1" t="s">
        <v>31</v>
      </c>
      <c r="BX707" s="1"/>
      <c r="BY707" t="str">
        <f>_xlfn.XLOOKUP($B707,Img_lookup!A:A,Img_lookup!B:B, "Not available")</f>
        <v>3e09b0bd-34a8-411c-ac69-1d0b4f792368</v>
      </c>
      <c r="BZ707" t="str">
        <f>_xlfn.XLOOKUP($B707,Img_lookup!A:A,Img_lookup!C:C, "Not available")</f>
        <v>'IKARI-SOU' Epimedium grandiflorum var. thunbergianum @OKUTAMA</v>
      </c>
      <c r="CA707" t="str">
        <f>_xlfn.XLOOKUP($B707,Img_lookup!A:A,Img_lookup!D:D, "Not available")</f>
        <v>ai3310X</v>
      </c>
      <c r="CB707" t="str">
        <f>_xlfn.XLOOKUP($B707,Img_lookup!A:A,Img_lookup!E:E, "https://imgur.com/aT5wafe")</f>
        <v>https://api.openverse.engineering/v1/images/3e09b0bd-34a8-411c-ac69-1d0b4f792368/thumb/</v>
      </c>
    </row>
    <row r="708" spans="1:80" ht="409.6" x14ac:dyDescent="0.15">
      <c r="A708" s="1" t="s">
        <v>182</v>
      </c>
      <c r="B708" s="1" t="s">
        <v>1642</v>
      </c>
      <c r="D708" s="1" t="s">
        <v>1643</v>
      </c>
      <c r="E708" s="1" t="s">
        <v>195</v>
      </c>
      <c r="F708" s="1" t="s">
        <v>6</v>
      </c>
      <c r="G708" s="1" t="s">
        <v>6</v>
      </c>
      <c r="H708" s="11" t="str">
        <f t="shared" si="321"/>
        <v>Perennial</v>
      </c>
      <c r="J708" s="1">
        <v>0.5</v>
      </c>
      <c r="K708" s="1">
        <v>0.40000000600000002</v>
      </c>
      <c r="L708" t="str" cm="1">
        <f t="array" ref="L708">_xlfn.IFS(J708+K708="", "Unknown", J708+K708&gt;3, "Large", J708+K708&gt;0.5, "Medium", J708+K708&gt;0, "Small")</f>
        <v>Medium</v>
      </c>
      <c r="M708" s="1">
        <v>6</v>
      </c>
      <c r="N708" cm="1">
        <f t="array" ref="N708">IF($M708="",INDEX($M$2:$M$2176,MATCH(1,INDEX(($A$2:$A$2176=$A708)*($M$2:$M$2176&lt;&gt;""),0),0)),$M708)</f>
        <v>6</v>
      </c>
      <c r="O708" s="2" t="str">
        <f t="shared" si="346"/>
        <v>Seasonal outdoors</v>
      </c>
      <c r="P708" s="1" t="s">
        <v>1644</v>
      </c>
      <c r="R708" t="str">
        <f t="shared" ref="R708:R771" si="350">IF(Q708="Fast", "Fast", IF(Q708="Slow", "Slow", "Medium"))</f>
        <v>Medium</v>
      </c>
      <c r="T708" s="1"/>
      <c r="U708" s="1"/>
      <c r="V708" s="1" t="s">
        <v>96</v>
      </c>
      <c r="W708" s="6" t="str">
        <f t="shared" si="332"/>
        <v>5</v>
      </c>
      <c r="X708" t="str">
        <f t="shared" si="333"/>
        <v>May</v>
      </c>
      <c r="Y708" s="2" t="str">
        <f t="shared" si="334"/>
        <v>6</v>
      </c>
      <c r="Z708" s="2" t="str">
        <f t="shared" si="335"/>
        <v>June</v>
      </c>
      <c r="AF708" s="16" t="s">
        <v>24060</v>
      </c>
      <c r="AG708" s="1" t="str">
        <f t="shared" si="336"/>
        <v xml:space="preserve">Seed </v>
      </c>
      <c r="AH708" s="2" t="str">
        <f t="shared" si="337"/>
        <v>Best sown in a cold frame as soon as it is ripe in late summer[200]. Sow stored seed as early as possible in the year in a cold frame. Prick out the seedlings into individual pots when they are large enough to handle and grow them on in light shade in the cold frame or greenhouse for at least their first winter[K]. Plant them out in mid to late summer[K].
Division in July/August according to one report, in late spring according to another[200]. Larger clumps can be replanted direct into their permanent positions, though it is best to pot up smaller clumps and grow them on in a cold frame until they are rooting well. Plant them out in the spring.
Cuttings in late summer[200].</v>
      </c>
      <c r="AI708" s="1" t="s">
        <v>1645</v>
      </c>
      <c r="AK708" s="1" t="s">
        <v>17104</v>
      </c>
      <c r="AL708" s="1" t="str">
        <f t="shared" si="347"/>
        <v>Unscented</v>
      </c>
      <c r="AM708" s="1" t="b">
        <v>0</v>
      </c>
      <c r="AN708" s="1" t="b">
        <v>1</v>
      </c>
      <c r="AO708" s="1" t="b">
        <v>0</v>
      </c>
      <c r="AP708" s="5" t="s">
        <v>28</v>
      </c>
      <c r="AQ708" s="5" t="str">
        <f t="shared" si="338"/>
        <v>Light, Medium, Heavy</v>
      </c>
      <c r="AR708" s="1" t="s">
        <v>120</v>
      </c>
      <c r="AS708" s="1" t="str">
        <f t="shared" si="348"/>
        <v>Partial</v>
      </c>
      <c r="AT708" s="1" t="str">
        <f t="shared" si="339"/>
        <v>Partial</v>
      </c>
      <c r="AU708" s="1" t="s">
        <v>11</v>
      </c>
      <c r="AV708" s="1" t="str">
        <f t="shared" si="340"/>
        <v>Dry, Moist</v>
      </c>
      <c r="AW708" s="1" t="s">
        <v>12</v>
      </c>
      <c r="AX708" s="1" t="str">
        <f t="shared" si="341"/>
        <v>Acid, Neutral, Alkaline</v>
      </c>
      <c r="AY708" s="1" t="b">
        <v>0</v>
      </c>
      <c r="AZ708" s="1" t="b">
        <v>0</v>
      </c>
      <c r="BA708" s="1" t="b">
        <v>0</v>
      </c>
      <c r="BC708" t="str">
        <f t="shared" si="342"/>
        <v>FALSE</v>
      </c>
      <c r="BE708" t="str">
        <f t="shared" si="343"/>
        <v>FALSE</v>
      </c>
      <c r="BF708" s="1" t="b">
        <v>0</v>
      </c>
      <c r="BG708" s="1" t="b">
        <v>0</v>
      </c>
      <c r="BH708" s="1" t="b">
        <v>0</v>
      </c>
      <c r="BI708" s="1" t="s">
        <v>77</v>
      </c>
      <c r="BJ708" s="1" t="str">
        <f t="shared" si="344"/>
        <v>TRUE</v>
      </c>
      <c r="BL708" t="str">
        <f t="shared" si="345"/>
        <v>FALSE</v>
      </c>
      <c r="BM708" s="1" t="b">
        <v>0</v>
      </c>
      <c r="BN708" s="1" t="b">
        <v>0</v>
      </c>
      <c r="BO708" s="1">
        <f t="shared" si="349"/>
        <v>10</v>
      </c>
      <c r="BP708" s="1" t="s">
        <v>1646</v>
      </c>
      <c r="BQ708" s="1" cm="1">
        <f t="array" ref="BQ708">_xlfn.IFS(BP708="None Known",0, LEN(BP708)&gt;500, 5,LEN(BP708)&gt;400, 4, LEN(BP708)&gt;300, 3, LEN(BP708)&gt;200, 2, LEN(BP708)&gt;1, 1)</f>
        <v>1</v>
      </c>
      <c r="BR708" s="1" t="s">
        <v>1647</v>
      </c>
      <c r="BS708" s="1">
        <v>2</v>
      </c>
      <c r="BT708" s="1" t="s">
        <v>1648</v>
      </c>
      <c r="BU708" s="1">
        <v>3</v>
      </c>
      <c r="BV708" s="1" t="s">
        <v>431</v>
      </c>
      <c r="BW708" s="1" t="s">
        <v>31</v>
      </c>
      <c r="BX708" s="1"/>
      <c r="BY708" t="str">
        <f>_xlfn.XLOOKUP($B708,Img_lookup!A:A,Img_lookup!B:B, "Not available")</f>
        <v>c38866f0-e849-4e07-9ddd-7435022d094d</v>
      </c>
      <c r="BZ708" t="str">
        <f>_xlfn.XLOOKUP($B708,Img_lookup!A:A,Img_lookup!C:C, "Not available")</f>
        <v>Epimedium sagittatum (Siebold &amp; Zucc.) Maxim.</v>
      </c>
      <c r="CA708" t="str">
        <f>_xlfn.XLOOKUP($B708,Img_lookup!A:A,Img_lookup!D:D, "Not available")</f>
        <v>Barchet</v>
      </c>
      <c r="CB708" t="str">
        <f>_xlfn.XLOOKUP($B708,Img_lookup!A:A,Img_lookup!E:E, "https://imgur.com/aT5wafe")</f>
        <v>https://api.openverse.engineering/v1/images/c38866f0-e849-4e07-9ddd-7435022d094d/thumb/</v>
      </c>
    </row>
    <row r="709" spans="1:80" ht="358" x14ac:dyDescent="0.15">
      <c r="A709" s="1" t="s">
        <v>6610</v>
      </c>
      <c r="B709" s="1" t="s">
        <v>10469</v>
      </c>
      <c r="C709" s="1" t="s">
        <v>10470</v>
      </c>
      <c r="E709" s="1" t="s">
        <v>10471</v>
      </c>
      <c r="F709" s="1" t="s">
        <v>6</v>
      </c>
      <c r="G709" s="1" t="s">
        <v>23799</v>
      </c>
      <c r="H709" s="11" t="str">
        <f t="shared" si="321"/>
        <v>Perennial</v>
      </c>
      <c r="J709" s="1">
        <v>0.60000002399999997</v>
      </c>
      <c r="L709" t="str" cm="1">
        <f t="array" ref="L709">_xlfn.IFS(J709+K709="", "Unknown", J709+K709&gt;3, "Large", J709+K709&gt;0.5, "Medium", J709+K709&gt;0, "Small")</f>
        <v>Medium</v>
      </c>
      <c r="M709" s="1">
        <v>2</v>
      </c>
      <c r="N709" cm="1">
        <f t="array" ref="N709">IF($M709="",INDEX($M$2:$M$2176,MATCH(1,INDEX(($A$2:$A$2176=$A709)*($M$2:$M$2176&lt;&gt;""),0),0)),$M709)</f>
        <v>2</v>
      </c>
      <c r="O709" s="2" t="str">
        <f t="shared" si="346"/>
        <v>Hardy to cold</v>
      </c>
      <c r="P709" s="1" t="s">
        <v>10472</v>
      </c>
      <c r="R709" t="str">
        <f t="shared" si="350"/>
        <v>Medium</v>
      </c>
      <c r="W709" s="1"/>
      <c r="X709" s="1"/>
      <c r="Y709" s="1"/>
      <c r="Z709" s="1"/>
      <c r="AA709" s="1">
        <v>4</v>
      </c>
      <c r="AB709" s="1">
        <f>IF(ISNUMBER(SEARCH("-",AA709)),TRIM(LEFT(AA709,FIND("-",AA709)-1)),AA709)</f>
        <v>4</v>
      </c>
      <c r="AC709" s="1" t="str">
        <f>IF(AB709=1, "January", IF(AB709=2, "February", IF(AB709=3, "March", IF(AB709=4, "April", IF(AB709=5, "May", IF(AB709=6, "June", IF(AB709=7, "July", IF(AB709=8, "August", IF(AB709=9, "September", IF(AB709=10, "October", IF(AB709=11, "November", IF(AB709=12, "December", "Other"))))))))))))</f>
        <v>April</v>
      </c>
      <c r="AD709" s="1"/>
      <c r="AE709" s="1"/>
      <c r="AF709" s="16" t="s">
        <v>25212</v>
      </c>
      <c r="AG709" s="1" t="str">
        <f t="shared" si="336"/>
        <v xml:space="preserve">Spores </v>
      </c>
      <c r="AH709" s="2" t="str">
        <f t="shared" si="337"/>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I709" s="1" t="s">
        <v>10473</v>
      </c>
      <c r="AL709" s="1" t="str">
        <f t="shared" si="347"/>
        <v>Unscented</v>
      </c>
      <c r="AM709" s="1" t="b">
        <v>0</v>
      </c>
      <c r="AN709" s="1" t="b">
        <v>0</v>
      </c>
      <c r="AO709" s="1" t="b">
        <v>0</v>
      </c>
      <c r="AP709" s="5" t="s">
        <v>28</v>
      </c>
      <c r="AQ709" s="5" t="str">
        <f t="shared" si="338"/>
        <v>Light, Medium, Heavy</v>
      </c>
      <c r="AR709" s="1" t="s">
        <v>10</v>
      </c>
      <c r="AS709" s="1" t="str">
        <f t="shared" si="348"/>
        <v>None, Partial</v>
      </c>
      <c r="AT709" s="1" t="str">
        <f t="shared" si="339"/>
        <v>Partial, Full</v>
      </c>
      <c r="AU709" s="1" t="s">
        <v>11</v>
      </c>
      <c r="AV709" s="1" t="str">
        <f t="shared" si="340"/>
        <v>Dry, Moist</v>
      </c>
      <c r="AW709" s="1" t="s">
        <v>12</v>
      </c>
      <c r="AX709" s="1" t="str">
        <f t="shared" si="341"/>
        <v>Acid, Neutral, Alkaline</v>
      </c>
      <c r="AY709" s="1" t="b">
        <v>0</v>
      </c>
      <c r="AZ709" s="1" t="b">
        <v>0</v>
      </c>
      <c r="BA709" s="1" t="b">
        <v>0</v>
      </c>
      <c r="BC709" t="str">
        <f t="shared" si="342"/>
        <v>FALSE</v>
      </c>
      <c r="BE709" t="str">
        <f t="shared" si="343"/>
        <v>FALSE</v>
      </c>
      <c r="BF709" s="1" t="b">
        <v>1</v>
      </c>
      <c r="BG709" s="1" t="b">
        <v>0</v>
      </c>
      <c r="BH709" s="1" t="b">
        <v>0</v>
      </c>
      <c r="BJ709" s="1" t="str">
        <f t="shared" si="344"/>
        <v>FALSE</v>
      </c>
      <c r="BL709" t="str">
        <f t="shared" si="345"/>
        <v>FALSE</v>
      </c>
      <c r="BM709" s="1" t="b">
        <v>0</v>
      </c>
      <c r="BN709" s="1" t="b">
        <v>0</v>
      </c>
      <c r="BO709" s="1">
        <f t="shared" si="349"/>
        <v>13</v>
      </c>
      <c r="BP709" s="1" t="s">
        <v>10474</v>
      </c>
      <c r="BQ709" s="1" cm="1">
        <f t="array" ref="BQ709">_xlfn.IFS(BP709="None Known",0, LEN(BP709)&gt;500, 5,LEN(BP709)&gt;400, 4, LEN(BP709)&gt;300, 3, LEN(BP709)&gt;200, 2, LEN(BP709)&gt;1, 1)</f>
        <v>4</v>
      </c>
      <c r="BR709" s="1" t="s">
        <v>10475</v>
      </c>
      <c r="BS709" s="1">
        <v>2</v>
      </c>
      <c r="BT709" s="1" t="s">
        <v>10476</v>
      </c>
      <c r="BU709" s="1">
        <v>3</v>
      </c>
      <c r="BV709" s="1" t="s">
        <v>10477</v>
      </c>
      <c r="BW709" s="1" t="s">
        <v>6620</v>
      </c>
      <c r="BX709" s="1"/>
      <c r="BY709" t="str">
        <f>_xlfn.XLOOKUP($B709,Img_lookup!A:A,Img_lookup!B:B, "Not available")</f>
        <v>9c61ac9c-8df6-48c7-b416-270c8ac5ee5b</v>
      </c>
      <c r="BZ709" t="str">
        <f>_xlfn.XLOOKUP($B709,Img_lookup!A:A,Img_lookup!C:C, "Not available")</f>
        <v>J20160402-0003‚ÄîEquisetum arvense‚ÄîRPBG</v>
      </c>
      <c r="CA709" t="str">
        <f>_xlfn.XLOOKUP($B709,Img_lookup!A:A,Img_lookup!D:D, "Not available")</f>
        <v>John Rusk</v>
      </c>
      <c r="CB709" t="str">
        <f>_xlfn.XLOOKUP($B709,Img_lookup!A:A,Img_lookup!E:E, "https://imgur.com/aT5wafe")</f>
        <v>https://api.openverse.engineering/v1/images/9c61ac9c-8df6-48c7-b416-270c8ac5ee5b/thumb/</v>
      </c>
    </row>
    <row r="710" spans="1:80" ht="358" x14ac:dyDescent="0.15">
      <c r="A710" s="1" t="s">
        <v>6610</v>
      </c>
      <c r="B710" s="1" t="s">
        <v>11772</v>
      </c>
      <c r="C710" s="1" t="s">
        <v>11773</v>
      </c>
      <c r="D710" s="1" t="s">
        <v>11774</v>
      </c>
      <c r="E710" s="1" t="s">
        <v>10471</v>
      </c>
      <c r="F710" s="1" t="s">
        <v>6</v>
      </c>
      <c r="G710" s="1" t="s">
        <v>23799</v>
      </c>
      <c r="H710" s="11" t="str">
        <f t="shared" ref="H710:H773" si="351">IF(ISNUMBER(SEARCH("/",$F710)),$F710,IF(ISNUMBER(SEARCH("Annual",$F710)),"Annual","Perennial"))</f>
        <v>Perennial</v>
      </c>
      <c r="J710" s="1">
        <v>1.2000000479999999</v>
      </c>
      <c r="L710" t="str" cm="1">
        <f t="array" ref="L710">_xlfn.IFS(J710+K710="", "Unknown", J710+K710&gt;3, "Large", J710+K710&gt;0.5, "Medium", J710+K710&gt;0, "Small")</f>
        <v>Medium</v>
      </c>
      <c r="M710" s="1">
        <v>2</v>
      </c>
      <c r="N710" cm="1">
        <f t="array" ref="N710">IF($M710="",INDEX($M$2:$M$2176,MATCH(1,INDEX(($A$2:$A$2176=$A710)*($M$2:$M$2176&lt;&gt;""),0),0)),$M710)</f>
        <v>2</v>
      </c>
      <c r="O710" s="2" t="str">
        <f t="shared" si="346"/>
        <v>Hardy to cold</v>
      </c>
      <c r="P710" s="1" t="s">
        <v>11775</v>
      </c>
      <c r="R710" t="str">
        <f t="shared" si="350"/>
        <v>Medium</v>
      </c>
      <c r="W710" s="1"/>
      <c r="X710" s="1"/>
      <c r="Y710" s="1"/>
      <c r="Z710" s="1"/>
      <c r="AA710" s="1" t="s">
        <v>307</v>
      </c>
      <c r="AB710" s="1" t="str">
        <f>IF(ISNUMBER(SEARCH("-",AA710)),TRIM(LEFT(AA710,FIND("-",AA710)-1)),AA710)</f>
        <v>6</v>
      </c>
      <c r="AC710" s="1" t="str">
        <f>IF(AB710="1", "January", IF(AB710="2", "February", IF(AB710="3", "March", IF(AB710="4", "April", IF(AB710="5", "May", IF(AB710="6", "June", IF(AB710="7", "July", IF(AB710="8", "August", IF(AB710="9", "September", IF(AB710="10", "October", IF(AB710="11", "November", IF(AB710="12", "December", "Other"))))))))))))</f>
        <v>June</v>
      </c>
      <c r="AD710" s="1" t="str">
        <f>IF(ISNUMBER(SEARCH("-",AA710)),TRIM(RIGHT(AA710,LEN(AA710)-SEARCH("-",AA710))),AA710)</f>
        <v>7</v>
      </c>
      <c r="AE710" s="1" t="str">
        <f>IF(AD710="1", "January", IF(AD710="2", "February", IF(AD710="3", "March", IF(AD710="4", "April", IF(AD710="5", "May", IF(AD710="6", "June", IF(AD710="7", "July", IF(AD710="8", "August", IF(AD710="9", "September", IF(AD710="10", "October", IF(AD710="11", "November", IF(AD710="12", "December", "Other"))))))))))))</f>
        <v>July</v>
      </c>
      <c r="AF710" s="16" t="s">
        <v>25212</v>
      </c>
      <c r="AG710" s="1" t="str">
        <f t="shared" si="336"/>
        <v xml:space="preserve">Spores </v>
      </c>
      <c r="AH710" s="2" t="str">
        <f t="shared" si="337"/>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I710" s="1" t="s">
        <v>8862</v>
      </c>
      <c r="AL710" s="1" t="str">
        <f t="shared" si="347"/>
        <v>Unscented</v>
      </c>
      <c r="AM710" s="1" t="b">
        <v>0</v>
      </c>
      <c r="AN710" s="1" t="b">
        <v>0</v>
      </c>
      <c r="AO710" s="1" t="b">
        <v>0</v>
      </c>
      <c r="AP710" s="5" t="s">
        <v>28</v>
      </c>
      <c r="AQ710" s="5" t="str">
        <f t="shared" si="338"/>
        <v>Light, Medium, Heavy</v>
      </c>
      <c r="AR710" s="1" t="s">
        <v>10</v>
      </c>
      <c r="AS710" s="1" t="str">
        <f t="shared" si="348"/>
        <v>None, Partial</v>
      </c>
      <c r="AT710" s="1" t="str">
        <f t="shared" si="339"/>
        <v>Partial, Full</v>
      </c>
      <c r="AU710" s="1" t="s">
        <v>609</v>
      </c>
      <c r="AV710" s="1" t="str">
        <f t="shared" si="340"/>
        <v>Moist, Wet/Water</v>
      </c>
      <c r="AW710" s="1" t="s">
        <v>12</v>
      </c>
      <c r="AX710" s="1" t="str">
        <f t="shared" si="341"/>
        <v>Acid, Neutral, Alkaline</v>
      </c>
      <c r="AY710" s="1" t="b">
        <v>0</v>
      </c>
      <c r="AZ710" s="1" t="b">
        <v>0</v>
      </c>
      <c r="BA710" s="1" t="b">
        <v>0</v>
      </c>
      <c r="BC710" t="str">
        <f t="shared" si="342"/>
        <v>FALSE</v>
      </c>
      <c r="BE710" t="str">
        <f t="shared" si="343"/>
        <v>FALSE</v>
      </c>
      <c r="BF710" s="1" t="b">
        <v>0</v>
      </c>
      <c r="BG710" s="1" t="b">
        <v>0</v>
      </c>
      <c r="BH710" s="1" t="b">
        <v>0</v>
      </c>
      <c r="BJ710" s="1" t="str">
        <f t="shared" si="344"/>
        <v>FALSE</v>
      </c>
      <c r="BL710" t="str">
        <f t="shared" si="345"/>
        <v>FALSE</v>
      </c>
      <c r="BM710" s="1" t="b">
        <v>0</v>
      </c>
      <c r="BN710" s="1" t="b">
        <v>0</v>
      </c>
      <c r="BO710" s="1">
        <f t="shared" si="349"/>
        <v>8</v>
      </c>
      <c r="BP710" s="1" t="s">
        <v>31</v>
      </c>
      <c r="BQ710" s="1" cm="1">
        <f t="array" ref="BQ710">_xlfn.IFS(BP710="None Known",0, LEN(BP710)&gt;500, 5,LEN(BP710)&gt;400, 4, LEN(BP710)&gt;300, 3, LEN(BP710)&gt;200, 2, LEN(BP710)&gt;1, 1)</f>
        <v>0</v>
      </c>
      <c r="BR710" s="1" t="s">
        <v>11776</v>
      </c>
      <c r="BS710" s="1">
        <v>2</v>
      </c>
      <c r="BT710" s="1" t="s">
        <v>11777</v>
      </c>
      <c r="BU710" s="1">
        <v>2</v>
      </c>
      <c r="BV710" s="1" t="s">
        <v>11778</v>
      </c>
      <c r="BW710" s="1" t="s">
        <v>6620</v>
      </c>
      <c r="BX710" s="1"/>
      <c r="BY710" t="str">
        <f>_xlfn.XLOOKUP($B710,Img_lookup!A:A,Img_lookup!B:B, "Not available")</f>
        <v>c55d3a2e-ac08-4308-8f38-5df52db25ebc</v>
      </c>
      <c r="BZ710" t="str">
        <f>_xlfn.XLOOKUP($B710,Img_lookup!A:A,Img_lookup!C:C, "Not available")</f>
        <v>Caltha, Equisetum fluviatile, Castell Coch, May 1986</v>
      </c>
      <c r="CA710" t="str">
        <f>_xlfn.XLOOKUP($B710,Img_lookup!A:A,Img_lookup!D:D, "Not available")</f>
        <v>Mary Gillham Archive Project</v>
      </c>
      <c r="CB710" t="str">
        <f>_xlfn.XLOOKUP($B710,Img_lookup!A:A,Img_lookup!E:E, "https://imgur.com/aT5wafe")</f>
        <v>https://api.openverse.engineering/v1/images/c55d3a2e-ac08-4308-8f38-5df52db25ebc/thumb/</v>
      </c>
    </row>
    <row r="711" spans="1:80" ht="358" x14ac:dyDescent="0.15">
      <c r="A711" s="1" t="s">
        <v>6610</v>
      </c>
      <c r="B711" s="1" t="s">
        <v>6611</v>
      </c>
      <c r="C711" s="1" t="s">
        <v>6612</v>
      </c>
      <c r="E711" s="1" t="s">
        <v>6613</v>
      </c>
      <c r="F711" s="1" t="s">
        <v>6</v>
      </c>
      <c r="G711" s="1" t="s">
        <v>23799</v>
      </c>
      <c r="H711" s="11" t="str">
        <f t="shared" si="351"/>
        <v>Perennial</v>
      </c>
      <c r="J711" s="1">
        <v>1</v>
      </c>
      <c r="L711" t="str" cm="1">
        <f t="array" ref="L711">_xlfn.IFS(J711+K711="", "Unknown", J711+K711&gt;3, "Large", J711+K711&gt;0.5, "Medium", J711+K711&gt;0, "Small")</f>
        <v>Medium</v>
      </c>
      <c r="M711" s="1">
        <v>5</v>
      </c>
      <c r="N711" cm="1">
        <f t="array" ref="N711">IF($M711="",INDEX($M$2:$M$2176,MATCH(1,INDEX(($A$2:$A$2176=$A711)*($M$2:$M$2176&lt;&gt;""),0),0)),$M711)</f>
        <v>5</v>
      </c>
      <c r="O711" s="2" t="str">
        <f t="shared" si="346"/>
        <v>Seasonal outdoors</v>
      </c>
      <c r="P711" s="1" t="s">
        <v>6614</v>
      </c>
      <c r="R711" t="str">
        <f t="shared" si="350"/>
        <v>Medium</v>
      </c>
      <c r="W711" s="1"/>
      <c r="X711" s="1"/>
      <c r="Y711" s="1"/>
      <c r="Z711" s="1"/>
      <c r="AA711" s="1" t="s">
        <v>51</v>
      </c>
      <c r="AB711" s="1" t="str">
        <f>IF(ISNUMBER(SEARCH("-",AA711)),TRIM(LEFT(AA711,FIND("-",AA711)-1)),AA711)</f>
        <v>7</v>
      </c>
      <c r="AC711" s="1" t="str">
        <f>IF(AB711="1", "January", IF(AB711="2", "February", IF(AB711="3", "March", IF(AB711="4", "April", IF(AB711="5", "May", IF(AB711="6", "June", IF(AB711="7", "July", IF(AB711="8", "August", IF(AB711="9", "September", IF(AB711="10", "October", IF(AB711="11", "November", IF(AB711="12", "December", "Other"))))))))))))</f>
        <v>July</v>
      </c>
      <c r="AD711" s="1" t="str">
        <f>IF(ISNUMBER(SEARCH("-",AA711)),TRIM(RIGHT(AA711,LEN(AA711)-SEARCH("-",AA711))),AA711)</f>
        <v>8</v>
      </c>
      <c r="AE711" s="1" t="str">
        <f>IF(AD711="1", "January", IF(AD711="2", "February", IF(AD711="3", "March", IF(AD711="4", "April", IF(AD711="5", "May", IF(AD711="6", "June", IF(AD711="7", "July", IF(AD711="8", "August", IF(AD711="9", "September", IF(AD711="10", "October", IF(AD711="11", "November", IF(AD711="12", "December", "Other"))))))))))))</f>
        <v>August</v>
      </c>
      <c r="AF711" s="16" t="s">
        <v>25212</v>
      </c>
      <c r="AG711" s="1" t="str">
        <f t="shared" si="336"/>
        <v xml:space="preserve">Spores </v>
      </c>
      <c r="AH711" s="2" t="str">
        <f t="shared" si="337"/>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I711" s="1" t="s">
        <v>6615</v>
      </c>
      <c r="AL711" s="1" t="str">
        <f t="shared" si="347"/>
        <v>Unscented</v>
      </c>
      <c r="AM711" s="1" t="b">
        <v>0</v>
      </c>
      <c r="AN711" s="1" t="b">
        <v>0</v>
      </c>
      <c r="AO711" s="1" t="b">
        <v>0</v>
      </c>
      <c r="AP711" s="5" t="s">
        <v>28</v>
      </c>
      <c r="AQ711" s="5" t="str">
        <f t="shared" si="338"/>
        <v>Light, Medium, Heavy</v>
      </c>
      <c r="AR711" s="1" t="s">
        <v>10</v>
      </c>
      <c r="AS711" s="1" t="str">
        <f t="shared" si="348"/>
        <v>None, Partial</v>
      </c>
      <c r="AT711" s="1" t="str">
        <f t="shared" si="339"/>
        <v>Partial, Full</v>
      </c>
      <c r="AU711" s="1" t="s">
        <v>29</v>
      </c>
      <c r="AV711" s="1" t="str">
        <f t="shared" si="340"/>
        <v>Moist</v>
      </c>
      <c r="AW711" s="1" t="s">
        <v>12</v>
      </c>
      <c r="AX711" s="1" t="str">
        <f t="shared" si="341"/>
        <v>Acid, Neutral, Alkaline</v>
      </c>
      <c r="AY711" s="1" t="b">
        <v>0</v>
      </c>
      <c r="AZ711" s="1" t="b">
        <v>0</v>
      </c>
      <c r="BA711" s="1" t="b">
        <v>0</v>
      </c>
      <c r="BC711" t="str">
        <f t="shared" si="342"/>
        <v>FALSE</v>
      </c>
      <c r="BE711" t="str">
        <f t="shared" si="343"/>
        <v>FALSE</v>
      </c>
      <c r="BF711" s="1" t="b">
        <v>0</v>
      </c>
      <c r="BG711" s="1" t="b">
        <v>0</v>
      </c>
      <c r="BH711" s="1" t="b">
        <v>0</v>
      </c>
      <c r="BJ711" s="1" t="str">
        <f t="shared" si="344"/>
        <v>FALSE</v>
      </c>
      <c r="BL711" t="str">
        <f t="shared" si="345"/>
        <v>FALSE</v>
      </c>
      <c r="BM711" s="1" t="b">
        <v>0</v>
      </c>
      <c r="BN711" s="1" t="b">
        <v>0</v>
      </c>
      <c r="BO711" s="1">
        <f t="shared" si="349"/>
        <v>13</v>
      </c>
      <c r="BP711" s="1" t="s">
        <v>6616</v>
      </c>
      <c r="BQ711" s="1" cm="1">
        <f t="array" ref="BQ711">_xlfn.IFS(BP711="None Known",0, LEN(BP711)&gt;500, 5,LEN(BP711)&gt;400, 4, LEN(BP711)&gt;300, 3, LEN(BP711)&gt;200, 2, LEN(BP711)&gt;1, 1)</f>
        <v>5</v>
      </c>
      <c r="BR711" s="1" t="s">
        <v>6617</v>
      </c>
      <c r="BS711" s="1">
        <v>2</v>
      </c>
      <c r="BT711" s="1" t="s">
        <v>6618</v>
      </c>
      <c r="BU711" s="1">
        <v>2</v>
      </c>
      <c r="BV711" s="1" t="s">
        <v>6619</v>
      </c>
      <c r="BW711" s="1" t="s">
        <v>6620</v>
      </c>
      <c r="BX711" s="1"/>
      <c r="BY711" t="str">
        <f>_xlfn.XLOOKUP($B711,Img_lookup!A:A,Img_lookup!B:B, "Not available")</f>
        <v>701131df-3b9f-4332-bb04-982e63fb7446</v>
      </c>
      <c r="BZ711" t="str">
        <f>_xlfn.XLOOKUP($B711,Img_lookup!A:A,Img_lookup!C:C, "Not available")</f>
        <v>horsetail / Equisetum hyemale L. / Á†•Ëçâ(„Éà„ÇØ„Çµ)</v>
      </c>
      <c r="CA711" t="str">
        <f>_xlfn.XLOOKUP($B711,Img_lookup!A:A,Img_lookup!D:D, "Not available")</f>
        <v>TANAKA Juuyoh (Áî∞‰∏≠ÂçÅÊ¥ã)</v>
      </c>
      <c r="CB711" t="str">
        <f>_xlfn.XLOOKUP($B711,Img_lookup!A:A,Img_lookup!E:E, "https://imgur.com/aT5wafe")</f>
        <v>https://api.openverse.engineering/v1/images/701131df-3b9f-4332-bb04-982e63fb7446/thumb/</v>
      </c>
    </row>
    <row r="712" spans="1:80" ht="358" x14ac:dyDescent="0.15">
      <c r="A712" s="1" t="s">
        <v>6610</v>
      </c>
      <c r="B712" s="1" t="s">
        <v>8857</v>
      </c>
      <c r="C712" s="1" t="s">
        <v>8858</v>
      </c>
      <c r="D712" s="1" t="s">
        <v>8859</v>
      </c>
      <c r="E712" s="1" t="s">
        <v>8860</v>
      </c>
      <c r="F712" s="1" t="s">
        <v>6</v>
      </c>
      <c r="G712" s="1" t="s">
        <v>23799</v>
      </c>
      <c r="H712" s="11" t="str">
        <f t="shared" si="351"/>
        <v>Perennial</v>
      </c>
      <c r="J712" s="1">
        <v>2</v>
      </c>
      <c r="L712" t="str" cm="1">
        <f t="array" ref="L712">_xlfn.IFS(J712+K712="", "Unknown", J712+K712&gt;3, "Large", J712+K712&gt;0.5, "Medium", J712+K712&gt;0, "Small")</f>
        <v>Medium</v>
      </c>
      <c r="M712" s="1">
        <v>6</v>
      </c>
      <c r="N712" cm="1">
        <f t="array" ref="N712">IF($M712="",INDEX($M$2:$M$2176,MATCH(1,INDEX(($A$2:$A$2176=$A712)*($M$2:$M$2176&lt;&gt;""),0),0)),$M712)</f>
        <v>6</v>
      </c>
      <c r="O712" s="2" t="str">
        <f t="shared" si="346"/>
        <v>Seasonal outdoors</v>
      </c>
      <c r="P712" s="1" t="s">
        <v>8861</v>
      </c>
      <c r="R712" t="str">
        <f t="shared" si="350"/>
        <v>Medium</v>
      </c>
      <c r="T712" s="1"/>
      <c r="U712" s="1"/>
      <c r="V712" s="1">
        <v>3</v>
      </c>
      <c r="W712" s="6">
        <f>IF(ISNUMBER(SEARCH("-",V712)),TRIM(LEFT(V712,FIND("-",V712)-1)),V712)</f>
        <v>3</v>
      </c>
      <c r="X712" t="str">
        <f>IF(W712=1, "January", IF(W712=2, "February", IF(W712=3, "March", IF(W712=4, "April", IF(W712=5, "May", IF(W712=6, "June", IF(W712=7, "July", IF(W712=8, "August", IF(W712=9, "September", IF(W712=10, "October", IF(W712=11, "November", IF(W712=12, "December", "Other"))))))))))))</f>
        <v>March</v>
      </c>
      <c r="Y712" s="1"/>
      <c r="Z712" s="1"/>
      <c r="AA712" s="1">
        <v>4</v>
      </c>
      <c r="AB712" s="1">
        <f>IF(ISNUMBER(SEARCH("-",AA712)),TRIM(LEFT(AA712,FIND("-",AA712)-1)),AA712)</f>
        <v>4</v>
      </c>
      <c r="AC712" s="1" t="str">
        <f>IF(AB712=1, "January", IF(AB712=2, "February", IF(AB712=3, "March", IF(AB712=4, "April", IF(AB712=5, "May", IF(AB712=6, "June", IF(AB712=7, "July", IF(AB712=8, "August", IF(AB712=9, "September", IF(AB712=10, "October", IF(AB712=11, "November", IF(AB712=12, "December", "Other"))))))))))))</f>
        <v>April</v>
      </c>
      <c r="AD712" s="1"/>
      <c r="AE712" s="1"/>
      <c r="AF712" s="16" t="s">
        <v>25212</v>
      </c>
      <c r="AG712" s="1" t="str">
        <f t="shared" si="336"/>
        <v xml:space="preserve">Spores </v>
      </c>
      <c r="AH712" s="2" t="str">
        <f t="shared" si="337"/>
        <v>Best collected as soon as they are ripe in the spring and surface-sown immediately on a sterile compost. Keep moist and pot up as soon as the plants are large enough to handle. Very difficult[200].
Division. The plants usually spread very freely when well sited and should not really need any assistance.</v>
      </c>
      <c r="AI712" s="1" t="s">
        <v>8862</v>
      </c>
      <c r="AL712" s="1" t="str">
        <f t="shared" si="347"/>
        <v>Unscented</v>
      </c>
      <c r="AM712" s="1" t="b">
        <v>0</v>
      </c>
      <c r="AN712" s="1" t="b">
        <v>1</v>
      </c>
      <c r="AO712" s="1" t="b">
        <v>0</v>
      </c>
      <c r="AP712" s="5" t="s">
        <v>28</v>
      </c>
      <c r="AQ712" s="5" t="str">
        <f t="shared" si="338"/>
        <v>Light, Medium, Heavy</v>
      </c>
      <c r="AR712" s="1" t="s">
        <v>10</v>
      </c>
      <c r="AS712" s="1" t="str">
        <f t="shared" si="348"/>
        <v>None, Partial</v>
      </c>
      <c r="AT712" s="1" t="str">
        <f t="shared" si="339"/>
        <v>Partial, Full</v>
      </c>
      <c r="AU712" s="1" t="s">
        <v>29</v>
      </c>
      <c r="AV712" s="1" t="str">
        <f t="shared" si="340"/>
        <v>Moist</v>
      </c>
      <c r="AW712" s="1" t="s">
        <v>12</v>
      </c>
      <c r="AX712" s="1" t="str">
        <f t="shared" si="341"/>
        <v>Acid, Neutral, Alkaline</v>
      </c>
      <c r="AY712" s="1" t="b">
        <v>0</v>
      </c>
      <c r="AZ712" s="1" t="b">
        <v>0</v>
      </c>
      <c r="BA712" s="1" t="b">
        <v>0</v>
      </c>
      <c r="BC712" t="str">
        <f t="shared" si="342"/>
        <v>FALSE</v>
      </c>
      <c r="BE712" t="str">
        <f t="shared" si="343"/>
        <v>FALSE</v>
      </c>
      <c r="BF712" s="1" t="b">
        <v>0</v>
      </c>
      <c r="BG712" s="1" t="b">
        <v>0</v>
      </c>
      <c r="BH712" s="1" t="b">
        <v>0</v>
      </c>
      <c r="BJ712" s="1" t="str">
        <f t="shared" si="344"/>
        <v>FALSE</v>
      </c>
      <c r="BL712" t="str">
        <f t="shared" si="345"/>
        <v>FALSE</v>
      </c>
      <c r="BM712" s="1" t="b">
        <v>0</v>
      </c>
      <c r="BN712" s="1" t="b">
        <v>0</v>
      </c>
      <c r="BO712" s="1">
        <f t="shared" si="349"/>
        <v>9</v>
      </c>
      <c r="BP712" s="1" t="s">
        <v>8863</v>
      </c>
      <c r="BQ712" s="1" cm="1">
        <f t="array" ref="BQ712">_xlfn.IFS(BP712="None Known",0, LEN(BP712)&gt;500, 5,LEN(BP712)&gt;400, 4, LEN(BP712)&gt;300, 3, LEN(BP712)&gt;200, 2, LEN(BP712)&gt;1, 1)</f>
        <v>5</v>
      </c>
      <c r="BR712" s="1" t="s">
        <v>8864</v>
      </c>
      <c r="BS712" s="1">
        <v>1</v>
      </c>
      <c r="BT712" s="1" t="s">
        <v>8865</v>
      </c>
      <c r="BU712" s="1">
        <v>1</v>
      </c>
      <c r="BV712" s="1" t="s">
        <v>8866</v>
      </c>
      <c r="BW712" s="1" t="s">
        <v>6620</v>
      </c>
      <c r="BX712" s="1"/>
      <c r="BY712" t="str">
        <f>_xlfn.XLOOKUP($B712,Img_lookup!A:A,Img_lookup!B:B, "Not available")</f>
        <v>606f2abe-9047-4a30-87eb-c7cde3f8635d</v>
      </c>
      <c r="BZ712" t="str">
        <f>_xlfn.XLOOKUP($B712,Img_lookup!A:A,Img_lookup!C:C, "Not available")</f>
        <v>Horsetail (Equisetum telmateia)</v>
      </c>
      <c r="CA712" t="str">
        <f>_xlfn.XLOOKUP($B712,Img_lookup!A:A,Img_lookup!D:D, "Not available")</f>
        <v>Phil Sellens</v>
      </c>
      <c r="CB712" t="str">
        <f>_xlfn.XLOOKUP($B712,Img_lookup!A:A,Img_lookup!E:E, "https://imgur.com/aT5wafe")</f>
        <v>https://api.openverse.engineering/v1/images/606f2abe-9047-4a30-87eb-c7cde3f8635d/thumb/</v>
      </c>
    </row>
    <row r="713" spans="1:80" ht="409.6" x14ac:dyDescent="0.15">
      <c r="A713" s="1" t="s">
        <v>394</v>
      </c>
      <c r="B713" s="1" t="s">
        <v>2466</v>
      </c>
      <c r="C713" s="1" t="s">
        <v>2467</v>
      </c>
      <c r="E713" s="1" t="s">
        <v>2468</v>
      </c>
      <c r="F713" s="1" t="s">
        <v>6</v>
      </c>
      <c r="G713" s="1" t="s">
        <v>6</v>
      </c>
      <c r="H713" s="11" t="str">
        <f t="shared" si="351"/>
        <v>Perennial</v>
      </c>
      <c r="I713" s="1" t="s">
        <v>17108</v>
      </c>
      <c r="J713" s="1">
        <v>1.2000000479999999</v>
      </c>
      <c r="L713" t="str" cm="1">
        <f t="array" ref="L713">_xlfn.IFS(J713+K713="", "Unknown", J713+K713&gt;3, "Large", J713+K713&gt;0.5, "Medium", J713+K713&gt;0, "Small")</f>
        <v>Medium</v>
      </c>
      <c r="M713" s="1">
        <v>7</v>
      </c>
      <c r="N713" cm="1">
        <f t="array" ref="N713">IF($M713="",INDEX($M$2:$M$2176,MATCH(1,INDEX(($A$2:$A$2176=$A713)*($M$2:$M$2176&lt;&gt;""),0),0)),$M713)</f>
        <v>7</v>
      </c>
      <c r="O713" s="2" t="str">
        <f t="shared" si="346"/>
        <v>Seasonal outdoors</v>
      </c>
      <c r="P713" s="1" t="s">
        <v>196</v>
      </c>
      <c r="R713" t="str">
        <f t="shared" si="350"/>
        <v>Medium</v>
      </c>
      <c r="S713" s="1" t="s">
        <v>24</v>
      </c>
      <c r="T713" s="1" t="str">
        <f>LEFT(S713,FIND("-",S713)-1)</f>
        <v xml:space="preserve">1 </v>
      </c>
      <c r="U713" s="1" t="str">
        <f>RIGHT(S713,FIND("-",S713)-1)</f>
        <v>12</v>
      </c>
      <c r="V713" s="1" t="s">
        <v>135</v>
      </c>
      <c r="W713" s="6" t="str">
        <f>IF(ISNUMBER(SEARCH("-",V713)),TRIM(LEFT(V713,FIND("-",V713)-1)),V713)</f>
        <v>8</v>
      </c>
      <c r="X713" t="str">
        <f>IF(W713="1", "January", IF(W713="2", "February", IF(W713="3", "March", IF(W713="4", "April", IF(W713="5", "May", IF(W713="6", "June", IF(W713="7", "July", IF(W713="8", "August", IF(W713="9", "September", IF(W713="10", "October", IF(W713="11", "November", IF(W713="12", "December", "Other"))))))))))))</f>
        <v>August</v>
      </c>
      <c r="Y713" s="2" t="str">
        <f>IF(ISNUMBER(SEARCH("-",V713)),TRIM(RIGHT(V713,LEN(V713)-SEARCH("-",V713))),V713)</f>
        <v>10</v>
      </c>
      <c r="Z713" s="2" t="str">
        <f>IF(Y713="1", "January", IF(Y713="2", "February", IF(Y713="3", "March", IF(Y713="4", "April", IF(Y713="5", "May", IF(Y713="6", "June", IF(Y713="7", "July", IF(Y713="8", "August", IF(Y713="9", "September", IF(Y713="10", "October", IF(Y713="11", "November", IF(Y713="12", "December", "Other"))))))))))))</f>
        <v>October</v>
      </c>
      <c r="AF713" s="16" t="s">
        <v>24442</v>
      </c>
      <c r="AG713" s="1" t="str">
        <f t="shared" si="336"/>
        <v xml:space="preserve">Seed </v>
      </c>
      <c r="AH713" s="2" t="str">
        <f t="shared" si="337"/>
        <v>Sow early spring in a greenhouse and only just cover the seed. Germination should take place within 2 weeks. When they are large enough to handle, prick the seedlings out into individual pots and plant them out after the last expected frosts.
The seed can also be sown in situ in mid to late spring, though in a cool summer it may fail to ripen many seeds[162].
Division in spring.</v>
      </c>
      <c r="AI713" s="1" t="s">
        <v>2469</v>
      </c>
      <c r="AJ713" s="1" t="s">
        <v>23827</v>
      </c>
      <c r="AK713" s="1" t="s">
        <v>17104</v>
      </c>
      <c r="AL713" s="1" t="str">
        <f t="shared" si="347"/>
        <v>Unscented</v>
      </c>
      <c r="AM713" s="1" t="b">
        <v>0</v>
      </c>
      <c r="AN713" s="1" t="b">
        <v>0</v>
      </c>
      <c r="AO713" s="1" t="b">
        <v>0</v>
      </c>
      <c r="AP713" s="5" t="s">
        <v>28</v>
      </c>
      <c r="AQ713" s="5" t="str">
        <f t="shared" si="338"/>
        <v>Light, Medium, Heavy</v>
      </c>
      <c r="AR713" s="1" t="s">
        <v>30</v>
      </c>
      <c r="AS713" s="1" t="str">
        <f t="shared" si="348"/>
        <v>None</v>
      </c>
      <c r="AT713" s="1" t="str">
        <f t="shared" si="339"/>
        <v>Full</v>
      </c>
      <c r="AU713" s="1" t="s">
        <v>29</v>
      </c>
      <c r="AV713" s="1" t="str">
        <f t="shared" si="340"/>
        <v>Moist</v>
      </c>
      <c r="AW713" s="1" t="s">
        <v>12</v>
      </c>
      <c r="AX713" s="1" t="str">
        <f t="shared" si="341"/>
        <v>Acid, Neutral, Alkaline</v>
      </c>
      <c r="AY713" s="1" t="b">
        <v>0</v>
      </c>
      <c r="AZ713" s="1" t="b">
        <v>0</v>
      </c>
      <c r="BA713" s="1" t="b">
        <v>0</v>
      </c>
      <c r="BC713" t="str">
        <f t="shared" si="342"/>
        <v>FALSE</v>
      </c>
      <c r="BE713" t="str">
        <f t="shared" si="343"/>
        <v>FALSE</v>
      </c>
      <c r="BF713" s="1" t="b">
        <v>0</v>
      </c>
      <c r="BG713" s="1" t="b">
        <v>0</v>
      </c>
      <c r="BH713" s="1" t="b">
        <v>0</v>
      </c>
      <c r="BI713" s="1" t="s">
        <v>30</v>
      </c>
      <c r="BJ713" s="1" t="str">
        <f t="shared" si="344"/>
        <v>FALSE</v>
      </c>
      <c r="BK713" s="1" t="s">
        <v>77</v>
      </c>
      <c r="BL713" t="str">
        <f t="shared" si="345"/>
        <v>TRUE</v>
      </c>
      <c r="BM713" s="1" t="b">
        <v>0</v>
      </c>
      <c r="BN713" s="1" t="b">
        <v>0</v>
      </c>
      <c r="BO713" s="1">
        <f t="shared" si="349"/>
        <v>5</v>
      </c>
      <c r="BP713" s="1" t="s">
        <v>2470</v>
      </c>
      <c r="BQ713" s="1" cm="1">
        <f t="array" ref="BQ713">_xlfn.IFS(BP713="None Known",0, LEN(BP713)&gt;500, 5,LEN(BP713)&gt;400, 4, LEN(BP713)&gt;300, 3, LEN(BP713)&gt;200, 2, LEN(BP713)&gt;1, 1)</f>
        <v>2</v>
      </c>
      <c r="BR713" s="1" t="s">
        <v>25285</v>
      </c>
      <c r="BS713" s="1">
        <v>1</v>
      </c>
      <c r="BT713" s="1" t="s">
        <v>31</v>
      </c>
      <c r="BU713" s="1">
        <v>0</v>
      </c>
      <c r="BV713" s="1" t="s">
        <v>864</v>
      </c>
      <c r="BW713" s="1" t="s">
        <v>31</v>
      </c>
      <c r="BX713" s="1"/>
      <c r="BY713" t="str">
        <f>_xlfn.XLOOKUP($B713,Img_lookup!A:A,Img_lookup!B:B, "Not available")</f>
        <v>1bab1010-4689-4508-839f-29ae82595e31</v>
      </c>
      <c r="BZ713" t="str">
        <f>_xlfn.XLOOKUP($B713,Img_lookup!A:A,Img_lookup!C:C, "Not available")</f>
        <v>Eragrostis curvula in Nassella neesiana lawn CAN</v>
      </c>
      <c r="CA713" t="str">
        <f>_xlfn.XLOOKUP($B713,Img_lookup!A:A,Img_lookup!D:D, "Not available")</f>
        <v>Macleay Grass Man</v>
      </c>
      <c r="CB713" t="str">
        <f>_xlfn.XLOOKUP($B713,Img_lookup!A:A,Img_lookup!E:E, "https://imgur.com/aT5wafe")</f>
        <v>https://api.openverse.engineering/v1/images/1bab1010-4689-4508-839f-29ae82595e31/thumb/</v>
      </c>
    </row>
    <row r="714" spans="1:80" ht="409.6" x14ac:dyDescent="0.15">
      <c r="A714" s="1" t="s">
        <v>394</v>
      </c>
      <c r="B714" s="1" t="s">
        <v>4947</v>
      </c>
      <c r="C714" s="1" t="s">
        <v>4948</v>
      </c>
      <c r="D714" s="1" t="s">
        <v>4949</v>
      </c>
      <c r="E714" s="1" t="s">
        <v>4950</v>
      </c>
      <c r="F714" s="1" t="s">
        <v>85</v>
      </c>
      <c r="G714" s="1" t="s">
        <v>85</v>
      </c>
      <c r="H714" s="11" t="str">
        <f t="shared" si="351"/>
        <v>Annual</v>
      </c>
      <c r="J714" s="1">
        <v>1</v>
      </c>
      <c r="L714" t="str" cm="1">
        <f t="array" ref="L714">_xlfn.IFS(J714+K714="", "Unknown", J714+K714&gt;3, "Large", J714+K714&gt;0.5, "Medium", J714+K714&gt;0, "Small")</f>
        <v>Medium</v>
      </c>
      <c r="M714" s="1">
        <v>9</v>
      </c>
      <c r="N714" cm="1">
        <f t="array" ref="N714">IF($M714="",INDEX($M$2:$M$2176,MATCH(1,INDEX(($A$2:$A$2176=$A714)*($M$2:$M$2176&lt;&gt;""),0),0)),$M714)</f>
        <v>9</v>
      </c>
      <c r="O714" s="2" t="str">
        <f t="shared" si="346"/>
        <v>Grown indoors</v>
      </c>
      <c r="P714" s="1" t="s">
        <v>4951</v>
      </c>
      <c r="R714" t="str">
        <f t="shared" si="350"/>
        <v>Medium</v>
      </c>
      <c r="T714" s="1"/>
      <c r="U714" s="1"/>
      <c r="V714" s="1" t="s">
        <v>427</v>
      </c>
      <c r="W714" s="6" t="str">
        <f>IF(ISNUMBER(SEARCH("-",V714)),TRIM(LEFT(V714,FIND("-",V714)-1)),V714)</f>
        <v>8</v>
      </c>
      <c r="X714" t="str">
        <f>IF(W714="1", "January", IF(W714="2", "February", IF(W714="3", "March", IF(W714="4", "April", IF(W714="5", "May", IF(W714="6", "June", IF(W714="7", "July", IF(W714="8", "August", IF(W714="9", "September", IF(W714="10", "October", IF(W714="11", "November", IF(W714="12", "December", "Other"))))))))))))</f>
        <v>August</v>
      </c>
      <c r="Y714" s="2" t="str">
        <f>IF(ISNUMBER(SEARCH("-",V714)),TRIM(RIGHT(V714,LEN(V714)-SEARCH("-",V714))),V714)</f>
        <v>9</v>
      </c>
      <c r="Z714" s="2" t="str">
        <f>IF(Y714="1", "January", IF(Y714="2", "February", IF(Y714="3", "March", IF(Y714="4", "April", IF(Y714="5", "May", IF(Y714="6", "June", IF(Y714="7", "July", IF(Y714="8", "August", IF(Y714="9", "September", IF(Y714="10", "October", IF(Y714="11", "November", IF(Y714="12", "December", "Other"))))))))))))</f>
        <v>September</v>
      </c>
      <c r="AA714" s="1" t="s">
        <v>109</v>
      </c>
      <c r="AB714" s="1" t="str">
        <f>IF(ISNUMBER(SEARCH("-",AA714)),TRIM(LEFT(AA714,FIND("-",AA714)-1)),AA714)</f>
        <v>9</v>
      </c>
      <c r="AC714" s="1" t="str">
        <f>IF(AB714="1", "January", IF(AB714="2", "February", IF(AB714="3", "March", IF(AB714="4", "April", IF(AB714="5", "May", IF(AB714="6", "June", IF(AB714="7", "July", IF(AB714="8", "August", IF(AB714="9", "September", IF(AB714="10", "October", IF(AB714="11", "November", IF(AB714="12", "December", "Other"))))))))))))</f>
        <v>September</v>
      </c>
      <c r="AD714" s="1" t="str">
        <f>IF(ISNUMBER(SEARCH("-",AA714)),TRIM(RIGHT(AA714,LEN(AA714)-SEARCH("-",AA714))),AA714)</f>
        <v>10</v>
      </c>
      <c r="AE714" s="1" t="str">
        <f>IF(AD714="1", "January", IF(AD714="2", "February", IF(AD714="3", "March", IF(AD714="4", "April", IF(AD714="5", "May", IF(AD714="6", "June", IF(AD714="7", "July", IF(AD714="8", "August", IF(AD714="9", "September", IF(AD714="10", "October", IF(AD714="11", "November", IF(AD714="12", "December", "Other"))))))))))))</f>
        <v>October</v>
      </c>
      <c r="AF714" s="16" t="s">
        <v>24443</v>
      </c>
      <c r="AG714" s="1" t="str">
        <f t="shared" si="336"/>
        <v xml:space="preserve">Seed </v>
      </c>
      <c r="AH714" s="2" t="str">
        <f t="shared" si="337"/>
        <v>Sow early spring in a greenhouse, only just covering the seed. Germination is usually very quick and free. Prick out the seedlings into individual pots as soon as they are large enough to handle and plant out after the last expected frosts.
The seed can also be sown in situ in late April, but in cool summers this might not give a long enough growing season to ripen the crop[200].</v>
      </c>
      <c r="AI714" s="1" t="s">
        <v>4952</v>
      </c>
      <c r="AJ714" s="1" t="s">
        <v>1</v>
      </c>
      <c r="AK714" s="1" t="s">
        <v>17104</v>
      </c>
      <c r="AL714" s="1" t="str">
        <f t="shared" si="347"/>
        <v>Unscented</v>
      </c>
      <c r="AM714" s="1" t="b">
        <v>0</v>
      </c>
      <c r="AN714" s="1" t="b">
        <v>0</v>
      </c>
      <c r="AO714" s="1" t="b">
        <v>0</v>
      </c>
      <c r="AP714" s="5" t="s">
        <v>28</v>
      </c>
      <c r="AQ714" s="5" t="str">
        <f t="shared" si="338"/>
        <v>Light, Medium, Heavy</v>
      </c>
      <c r="AR714" s="1" t="s">
        <v>30</v>
      </c>
      <c r="AS714" s="1" t="str">
        <f t="shared" si="348"/>
        <v>None</v>
      </c>
      <c r="AT714" s="1" t="str">
        <f t="shared" si="339"/>
        <v>Full</v>
      </c>
      <c r="AU714" s="1" t="s">
        <v>11</v>
      </c>
      <c r="AV714" s="1" t="str">
        <f t="shared" si="340"/>
        <v>Dry, Moist</v>
      </c>
      <c r="AW714" s="1" t="s">
        <v>12</v>
      </c>
      <c r="AX714" s="1" t="str">
        <f t="shared" si="341"/>
        <v>Acid, Neutral, Alkaline</v>
      </c>
      <c r="AY714" s="1" t="b">
        <v>0</v>
      </c>
      <c r="AZ714" s="1" t="b">
        <v>0</v>
      </c>
      <c r="BA714" s="1" t="b">
        <v>0</v>
      </c>
      <c r="BC714" t="str">
        <f t="shared" si="342"/>
        <v>FALSE</v>
      </c>
      <c r="BE714" t="str">
        <f t="shared" si="343"/>
        <v>FALSE</v>
      </c>
      <c r="BF714" s="1" t="b">
        <v>0</v>
      </c>
      <c r="BG714" s="1" t="b">
        <v>0</v>
      </c>
      <c r="BH714" s="1" t="b">
        <v>0</v>
      </c>
      <c r="BJ714" s="1" t="str">
        <f t="shared" si="344"/>
        <v>FALSE</v>
      </c>
      <c r="BL714" t="str">
        <f t="shared" si="345"/>
        <v>FALSE</v>
      </c>
      <c r="BM714" s="1" t="b">
        <v>0</v>
      </c>
      <c r="BN714" s="1" t="b">
        <v>0</v>
      </c>
      <c r="BO714" s="1">
        <f t="shared" si="349"/>
        <v>9</v>
      </c>
      <c r="BP714" s="1" t="s">
        <v>31</v>
      </c>
      <c r="BQ714" s="1" cm="1">
        <f t="array" ref="BQ714">_xlfn.IFS(BP714="None Known",0, LEN(BP714)&gt;500, 5,LEN(BP714)&gt;400, 4, LEN(BP714)&gt;300, 3, LEN(BP714)&gt;200, 2, LEN(BP714)&gt;1, 1)</f>
        <v>0</v>
      </c>
      <c r="BR714" s="1" t="s">
        <v>25286</v>
      </c>
      <c r="BS714" s="1">
        <v>3</v>
      </c>
      <c r="BT714" s="1" t="s">
        <v>31</v>
      </c>
      <c r="BU714" s="1">
        <v>0</v>
      </c>
      <c r="BV714" s="1" t="s">
        <v>4953</v>
      </c>
      <c r="BW714" s="1" t="s">
        <v>31</v>
      </c>
      <c r="BX714" s="1"/>
      <c r="BY714" t="str">
        <f>_xlfn.XLOOKUP($B714,Img_lookup!A:A,Img_lookup!B:B, "Not available")</f>
        <v>72ef6e44-f056-4226-82d5-c247b4485c62</v>
      </c>
      <c r="BZ714" t="str">
        <f>_xlfn.XLOOKUP($B714,Img_lookup!A:A,Img_lookup!C:C, "Not available")</f>
        <v>Eragrostis tef 'Ruby Silk', Tsaghkadzor, in culture, 2010.09.06 (02)</v>
      </c>
      <c r="CA714" t="str">
        <f>_xlfn.XLOOKUP($B714,Img_lookup!A:A,Img_lookup!D:D, "Not available")</f>
        <v>Vahe Martirosyan</v>
      </c>
      <c r="CB714" t="str">
        <f>_xlfn.XLOOKUP($B714,Img_lookup!A:A,Img_lookup!E:E, "https://imgur.com/aT5wafe")</f>
        <v>https://api.openverse.engineering/v1/images/72ef6e44-f056-4226-82d5-c247b4485c62/thumb/</v>
      </c>
    </row>
    <row r="715" spans="1:80" ht="409.6" x14ac:dyDescent="0.15">
      <c r="A715" s="1" t="s">
        <v>139</v>
      </c>
      <c r="B715" s="1" t="s">
        <v>8966</v>
      </c>
      <c r="C715" s="1" t="s">
        <v>8967</v>
      </c>
      <c r="E715" s="1" t="s">
        <v>8968</v>
      </c>
      <c r="F715" s="1" t="s">
        <v>22</v>
      </c>
      <c r="G715" s="1" t="s">
        <v>22</v>
      </c>
      <c r="H715" s="11" t="str">
        <f t="shared" si="351"/>
        <v>Perennial</v>
      </c>
      <c r="I715" s="1" t="s">
        <v>17108</v>
      </c>
      <c r="J715" s="1">
        <v>1.5</v>
      </c>
      <c r="L715" t="str" cm="1">
        <f t="array" ref="L715">_xlfn.IFS(J715+K715="", "Unknown", J715+K715&gt;3, "Large", J715+K715&gt;0.5, "Medium", J715+K715&gt;0, "Small")</f>
        <v>Medium</v>
      </c>
      <c r="M715" s="1">
        <v>10</v>
      </c>
      <c r="N715" cm="1">
        <f t="array" ref="N715">IF($M715="",INDEX($M$2:$M$2176,MATCH(1,INDEX(($A$2:$A$2176=$A715)*($M$2:$M$2176&lt;&gt;""),0),0)),$M715)</f>
        <v>10</v>
      </c>
      <c r="O715" s="2" t="str">
        <f t="shared" si="346"/>
        <v>Grown indoors</v>
      </c>
      <c r="P715" s="1" t="s">
        <v>8969</v>
      </c>
      <c r="R715" t="str">
        <f t="shared" si="350"/>
        <v>Medium</v>
      </c>
      <c r="S715" s="1" t="s">
        <v>24</v>
      </c>
      <c r="T715" s="1" t="str">
        <f>LEFT(S715,FIND("-",S715)-1)</f>
        <v xml:space="preserve">1 </v>
      </c>
      <c r="U715" s="1" t="str">
        <f>RIGHT(S715,FIND("-",S715)-1)</f>
        <v>12</v>
      </c>
      <c r="V715" s="1" t="s">
        <v>936</v>
      </c>
      <c r="W715" s="6" t="str">
        <f>IF(ISNUMBER(SEARCH("-",V715)),TRIM(LEFT(V715,FIND("-",V715)-1)),V715)</f>
        <v>5</v>
      </c>
      <c r="X715" t="str">
        <f>IF(W715="1", "January", IF(W715="2", "February", IF(W715="3", "March", IF(W715="4", "April", IF(W715="5", "May", IF(W715="6", "June", IF(W715="7", "July", IF(W715="8", "August", IF(W715="9", "September", IF(W715="10", "October", IF(W715="11", "November", IF(W715="12", "December", "Other"))))))))))))</f>
        <v>May</v>
      </c>
      <c r="Y715" s="2" t="str">
        <f>IF(ISNUMBER(SEARCH("-",V715)),TRIM(RIGHT(V715,LEN(V715)-SEARCH("-",V715))),V715)</f>
        <v>10</v>
      </c>
      <c r="Z715" s="2" t="str">
        <f>IF(Y715="1", "January", IF(Y715="2", "February", IF(Y715="3", "March", IF(Y715="4", "April", IF(Y715="5", "May", IF(Y715="6", "June", IF(Y715="7", "July", IF(Y715="8", "August", IF(Y715="9", "September", IF(Y715="10", "October", IF(Y715="11", "November", IF(Y715="12", "December", "Other"))))))))))))</f>
        <v>October</v>
      </c>
      <c r="AF715" s="16" t="s">
        <v>24444</v>
      </c>
      <c r="AG715" s="1" t="str">
        <f t="shared" si="336"/>
        <v xml:space="preserve">Seed </v>
      </c>
      <c r="AH715" s="2" t="str">
        <f t="shared" si="337"/>
        <v>Surface sow in a sandy compost in a cold frame in spring. Keep moist. Prick out the plants as soon as they are large enough to handle and plant them in their permanent positions when they are 5 - 8cm tall[11].
Cuttings of half-ripe wood, 3cm long taken from twiggy lateral growths near the base of the plant, July/August in a frame. Remove the leaves from the bottom part of the stem without causing any damage to the bark. The cuttings root in a few weeks if they are given some bottom heat. Plant out in spring[11].
Layering in spring or autumn. Plants can be 'dropped' and then dug up and divided about 6 - 12 months later. Dropping involves digging up the plant and then replanting it about 15 - 20cm deeper in the soil to encourage roots to form along the stems[78].</v>
      </c>
      <c r="AI715" s="1" t="s">
        <v>8970</v>
      </c>
      <c r="AJ715" s="1" t="s">
        <v>53</v>
      </c>
      <c r="AK715" s="1" t="s">
        <v>17104</v>
      </c>
      <c r="AL715" s="1" t="str">
        <f t="shared" si="347"/>
        <v>Unscented</v>
      </c>
      <c r="AM715" s="1" t="b">
        <v>0</v>
      </c>
      <c r="AN715" s="1" t="b">
        <v>0</v>
      </c>
      <c r="AO715" s="1" t="b">
        <v>0</v>
      </c>
      <c r="AP715" s="5" t="s">
        <v>54</v>
      </c>
      <c r="AQ715" s="5" t="str">
        <f t="shared" si="338"/>
        <v>Light, Medium</v>
      </c>
      <c r="AR715" s="1" t="s">
        <v>30</v>
      </c>
      <c r="AS715" s="1" t="str">
        <f t="shared" si="348"/>
        <v>None</v>
      </c>
      <c r="AT715" s="1" t="str">
        <f t="shared" si="339"/>
        <v>Full</v>
      </c>
      <c r="AU715" s="1" t="s">
        <v>29</v>
      </c>
      <c r="AV715" s="1" t="str">
        <f t="shared" si="340"/>
        <v>Moist</v>
      </c>
      <c r="AW715" s="1" t="s">
        <v>123</v>
      </c>
      <c r="AX715" s="1" t="str">
        <f t="shared" si="341"/>
        <v>Acid, Neutral</v>
      </c>
      <c r="AY715" s="1" t="b">
        <v>1</v>
      </c>
      <c r="AZ715" s="1" t="b">
        <v>0</v>
      </c>
      <c r="BA715" s="1" t="b">
        <v>0</v>
      </c>
      <c r="BC715" t="str">
        <f t="shared" si="342"/>
        <v>FALSE</v>
      </c>
      <c r="BE715" t="str">
        <f t="shared" si="343"/>
        <v>FALSE</v>
      </c>
      <c r="BF715" s="1" t="b">
        <v>1</v>
      </c>
      <c r="BG715" s="1" t="b">
        <v>0</v>
      </c>
      <c r="BH715" s="1" t="b">
        <v>0</v>
      </c>
      <c r="BJ715" s="1" t="str">
        <f t="shared" si="344"/>
        <v>FALSE</v>
      </c>
      <c r="BL715" t="str">
        <f t="shared" si="345"/>
        <v>FALSE</v>
      </c>
      <c r="BM715" s="1" t="b">
        <v>0</v>
      </c>
      <c r="BN715" s="1" t="b">
        <v>0</v>
      </c>
      <c r="BO715" s="1">
        <f t="shared" si="349"/>
        <v>4</v>
      </c>
      <c r="BP715" s="1" t="s">
        <v>8971</v>
      </c>
      <c r="BQ715" s="1" cm="1">
        <f t="array" ref="BQ715">_xlfn.IFS(BP715="None Known",0, LEN(BP715)&gt;500, 5,LEN(BP715)&gt;400, 4, LEN(BP715)&gt;300, 3, LEN(BP715)&gt;200, 2, LEN(BP715)&gt;1, 1)</f>
        <v>1</v>
      </c>
      <c r="BR715" s="1" t="s">
        <v>8972</v>
      </c>
      <c r="BS715" s="1">
        <v>1</v>
      </c>
      <c r="BT715" s="1" t="s">
        <v>31</v>
      </c>
      <c r="BU715" s="1">
        <v>0</v>
      </c>
      <c r="BV715" s="1" t="s">
        <v>864</v>
      </c>
      <c r="BW715" s="1" t="s">
        <v>31</v>
      </c>
      <c r="BX715" s="1"/>
      <c r="BY715" t="str">
        <f>_xlfn.XLOOKUP($B715,Img_lookup!A:A,Img_lookup!B:B, "Not available")</f>
        <v>c5edfdcf-5420-4609-9f78-9a3fb3f0c71d</v>
      </c>
      <c r="BZ715" t="str">
        <f>_xlfn.XLOOKUP($B715,Img_lookup!A:A,Img_lookup!C:C, "Not available")</f>
        <v>Erica cerinthoides (red hairy heath from the Renosterveld)</v>
      </c>
      <c r="CA715" t="str">
        <f>_xlfn.XLOOKUP($B715,Img_lookup!A:A,Img_lookup!D:D, "Not available")</f>
        <v>Derek Keats</v>
      </c>
      <c r="CB715" t="str">
        <f>_xlfn.XLOOKUP($B715,Img_lookup!A:A,Img_lookup!E:E, "https://imgur.com/aT5wafe")</f>
        <v>https://api.openverse.engineering/v1/images/c5edfdcf-5420-4609-9f78-9a3fb3f0c71d/thumb/</v>
      </c>
    </row>
    <row r="716" spans="1:80" ht="13" x14ac:dyDescent="0.15">
      <c r="A716" s="1" t="s">
        <v>69</v>
      </c>
      <c r="B716" s="1" t="s">
        <v>12791</v>
      </c>
      <c r="D716" s="1" t="s">
        <v>12792</v>
      </c>
      <c r="E716" s="1" t="s">
        <v>12793</v>
      </c>
      <c r="F716" s="1" t="s">
        <v>17125</v>
      </c>
      <c r="G716" s="1" t="s">
        <v>368</v>
      </c>
      <c r="H716" s="11" t="str">
        <f t="shared" si="351"/>
        <v>Biennial/Perennial</v>
      </c>
      <c r="J716" s="1">
        <v>0.5</v>
      </c>
      <c r="L716" t="str" cm="1">
        <f t="array" ref="L716">_xlfn.IFS(J716+K716="", "Unknown", J716+K716&gt;3, "Large", J716+K716&gt;0.5, "Medium", J716+K716&gt;0, "Small")</f>
        <v>Small</v>
      </c>
      <c r="N716" cm="1">
        <f t="array" ref="N716">IF($M716="",INDEX($M$2:$M$2176,MATCH(1,INDEX(($A$2:$A$2176=$A716)*($M$2:$M$2176&lt;&gt;""),0),0)),$M716)</f>
        <v>7</v>
      </c>
      <c r="O716" s="2" t="str">
        <f t="shared" si="346"/>
        <v>Seasonal outdoors</v>
      </c>
      <c r="P716" s="1" t="s">
        <v>12794</v>
      </c>
      <c r="R716" t="str">
        <f t="shared" si="350"/>
        <v>Medium</v>
      </c>
      <c r="W716"/>
      <c r="AF716" s="1" t="s">
        <v>24445</v>
      </c>
      <c r="AG716" s="1" t="str">
        <f t="shared" si="336"/>
        <v xml:space="preserve">Seed </v>
      </c>
      <c r="AH716" s="2" t="str">
        <f t="shared" si="337"/>
        <v>Sow spring in situ. The seed usually germinates within four weeks.</v>
      </c>
      <c r="AI716" s="1" t="s">
        <v>12795</v>
      </c>
      <c r="AJ716" s="1" t="s">
        <v>23828</v>
      </c>
      <c r="AK716" s="1" t="s">
        <v>17104</v>
      </c>
      <c r="AL716" s="1" t="str">
        <f t="shared" si="347"/>
        <v>Unscented</v>
      </c>
      <c r="AM716" s="1" t="b">
        <v>0</v>
      </c>
      <c r="AN716" s="1" t="b">
        <v>0</v>
      </c>
      <c r="AO716" s="1" t="b">
        <v>0</v>
      </c>
      <c r="AP716" s="5" t="s">
        <v>28</v>
      </c>
      <c r="AQ716" s="5" t="str">
        <f t="shared" si="338"/>
        <v>Light, Medium, Heavy</v>
      </c>
      <c r="AR716" s="1" t="s">
        <v>30</v>
      </c>
      <c r="AS716" s="1" t="str">
        <f t="shared" si="348"/>
        <v>None</v>
      </c>
      <c r="AT716" s="1" t="str">
        <f t="shared" si="339"/>
        <v>Full</v>
      </c>
      <c r="AU716" s="1" t="s">
        <v>29</v>
      </c>
      <c r="AV716" s="1" t="str">
        <f t="shared" si="340"/>
        <v>Moist</v>
      </c>
      <c r="AW716" s="1" t="s">
        <v>12</v>
      </c>
      <c r="AX716" s="1" t="str">
        <f t="shared" si="341"/>
        <v>Acid, Neutral, Alkaline</v>
      </c>
      <c r="AY716" s="1" t="b">
        <v>0</v>
      </c>
      <c r="AZ716" s="1" t="b">
        <v>0</v>
      </c>
      <c r="BA716" s="1" t="b">
        <v>0</v>
      </c>
      <c r="BB716" s="1" t="s">
        <v>29</v>
      </c>
      <c r="BC716" t="str">
        <f t="shared" si="342"/>
        <v>TRUE</v>
      </c>
      <c r="BE716" t="str">
        <f t="shared" si="343"/>
        <v>FALSE</v>
      </c>
      <c r="BF716" s="1" t="b">
        <v>0</v>
      </c>
      <c r="BG716" s="1" t="b">
        <v>0</v>
      </c>
      <c r="BH716" s="1" t="b">
        <v>0</v>
      </c>
      <c r="BJ716" s="1" t="str">
        <f t="shared" si="344"/>
        <v>FALSE</v>
      </c>
      <c r="BL716" t="str">
        <f t="shared" si="345"/>
        <v>FALSE</v>
      </c>
      <c r="BM716" s="1" t="b">
        <v>0</v>
      </c>
      <c r="BN716" s="1" t="b">
        <v>0</v>
      </c>
      <c r="BO716" s="1">
        <f t="shared" si="349"/>
        <v>3</v>
      </c>
      <c r="BP716" s="1" t="s">
        <v>31</v>
      </c>
      <c r="BQ716" s="1" cm="1">
        <f t="array" ref="BQ716">_xlfn.IFS(BP716="None Known",0, LEN(BP716)&gt;500, 5,LEN(BP716)&gt;400, 4, LEN(BP716)&gt;300, 3, LEN(BP716)&gt;200, 2, LEN(BP716)&gt;1, 1)</f>
        <v>0</v>
      </c>
      <c r="BR716" s="1" t="s">
        <v>12796</v>
      </c>
      <c r="BS716" s="1">
        <v>1</v>
      </c>
      <c r="BT716" s="1" t="s">
        <v>31</v>
      </c>
      <c r="BU716" s="1">
        <v>0</v>
      </c>
      <c r="BW716" s="1" t="s">
        <v>31</v>
      </c>
      <c r="BX716" s="1"/>
      <c r="BY716" t="str">
        <f>_xlfn.XLOOKUP($B716,Img_lookup!A:A,Img_lookup!B:B, "Not available")</f>
        <v>c1cd045a-4bd0-449b-a788-a6c039f1d59f</v>
      </c>
      <c r="BZ716" t="str">
        <f>_xlfn.XLOOKUP($B716,Img_lookup!A:A,Img_lookup!C:C, "Not available")</f>
        <v>Erigeron acer subsp. arculatum L.</v>
      </c>
      <c r="CA716" t="str">
        <f>_xlfn.XLOOKUP($B716,Img_lookup!A:A,Img_lookup!D:D, "Not available")</f>
        <v>J. Ullepitsch</v>
      </c>
      <c r="CB716" t="str">
        <f>_xlfn.XLOOKUP($B716,Img_lookup!A:A,Img_lookup!E:E, "https://imgur.com/aT5wafe")</f>
        <v>https://api.openverse.engineering/v1/images/c1cd045a-4bd0-449b-a788-a6c039f1d59f/thumb/</v>
      </c>
    </row>
    <row r="717" spans="1:80" ht="13" x14ac:dyDescent="0.15">
      <c r="A717" s="1" t="s">
        <v>69</v>
      </c>
      <c r="B717" s="1" t="s">
        <v>3880</v>
      </c>
      <c r="C717" s="1" t="s">
        <v>3881</v>
      </c>
      <c r="D717" s="1" t="s">
        <v>3882</v>
      </c>
      <c r="E717" s="1" t="s">
        <v>3883</v>
      </c>
      <c r="F717" s="1" t="s">
        <v>17124</v>
      </c>
      <c r="G717" s="1" t="s">
        <v>17124</v>
      </c>
      <c r="H717" s="11" t="str">
        <f t="shared" si="351"/>
        <v>Annual/Perennial</v>
      </c>
      <c r="J717" s="1">
        <v>1</v>
      </c>
      <c r="L717" t="str" cm="1">
        <f t="array" ref="L717">_xlfn.IFS(J717+K717="", "Unknown", J717+K717&gt;3, "Large", J717+K717&gt;0.5, "Medium", J717+K717&gt;0, "Small")</f>
        <v>Medium</v>
      </c>
      <c r="M717" s="1">
        <v>3</v>
      </c>
      <c r="N717" cm="1">
        <f t="array" ref="N717">IF($M717="",INDEX($M$2:$M$2176,MATCH(1,INDEX(($A$2:$A$2176=$A717)*($M$2:$M$2176&lt;&gt;""),0),0)),$M717)</f>
        <v>3</v>
      </c>
      <c r="O717" s="2" t="str">
        <f t="shared" si="346"/>
        <v>Hardy to cold</v>
      </c>
      <c r="P717" s="1" t="s">
        <v>3884</v>
      </c>
      <c r="R717" t="str">
        <f t="shared" si="350"/>
        <v>Medium</v>
      </c>
      <c r="W717"/>
      <c r="AF717" s="1" t="s">
        <v>24445</v>
      </c>
      <c r="AG717" s="1" t="str">
        <f t="shared" si="336"/>
        <v xml:space="preserve">Seed </v>
      </c>
      <c r="AH717" s="2" t="str">
        <f t="shared" si="337"/>
        <v>Sow spring in situ. The seed usually germinates within four weeks.</v>
      </c>
      <c r="AI717" s="1" t="s">
        <v>3885</v>
      </c>
      <c r="AJ717" s="1" t="s">
        <v>23829</v>
      </c>
      <c r="AK717" s="1" t="s">
        <v>17104</v>
      </c>
      <c r="AL717" s="1" t="str">
        <f t="shared" si="347"/>
        <v>Unscented</v>
      </c>
      <c r="AM717" s="1" t="b">
        <v>0</v>
      </c>
      <c r="AN717" s="1" t="b">
        <v>0</v>
      </c>
      <c r="AO717" s="1" t="b">
        <v>0</v>
      </c>
      <c r="AP717" s="5" t="s">
        <v>28</v>
      </c>
      <c r="AQ717" s="5" t="str">
        <f t="shared" si="338"/>
        <v>Light, Medium, Heavy</v>
      </c>
      <c r="AR717" s="1" t="s">
        <v>30</v>
      </c>
      <c r="AS717" s="1" t="str">
        <f t="shared" si="348"/>
        <v>None</v>
      </c>
      <c r="AT717" s="1" t="str">
        <f t="shared" si="339"/>
        <v>Full</v>
      </c>
      <c r="AU717" s="1" t="s">
        <v>29</v>
      </c>
      <c r="AV717" s="1" t="str">
        <f t="shared" si="340"/>
        <v>Moist</v>
      </c>
      <c r="AW717" s="1" t="s">
        <v>12</v>
      </c>
      <c r="AX717" s="1" t="str">
        <f t="shared" si="341"/>
        <v>Acid, Neutral, Alkaline</v>
      </c>
      <c r="AY717" s="1" t="b">
        <v>0</v>
      </c>
      <c r="AZ717" s="1" t="b">
        <v>0</v>
      </c>
      <c r="BA717" s="1" t="b">
        <v>0</v>
      </c>
      <c r="BC717" t="str">
        <f t="shared" si="342"/>
        <v>FALSE</v>
      </c>
      <c r="BE717" t="str">
        <f t="shared" si="343"/>
        <v>FALSE</v>
      </c>
      <c r="BF717" s="1" t="b">
        <v>0</v>
      </c>
      <c r="BG717" s="1" t="b">
        <v>0</v>
      </c>
      <c r="BH717" s="1" t="b">
        <v>0</v>
      </c>
      <c r="BJ717" s="1" t="str">
        <f t="shared" si="344"/>
        <v>FALSE</v>
      </c>
      <c r="BK717" s="1" t="s">
        <v>77</v>
      </c>
      <c r="BL717" t="str">
        <f t="shared" si="345"/>
        <v>TRUE</v>
      </c>
      <c r="BM717" s="1" t="b">
        <v>0</v>
      </c>
      <c r="BN717" s="1" t="b">
        <v>0</v>
      </c>
      <c r="BO717" s="1">
        <f t="shared" si="349"/>
        <v>3</v>
      </c>
      <c r="BP717" s="1" t="s">
        <v>31</v>
      </c>
      <c r="BQ717" s="1" cm="1">
        <f t="array" ref="BQ717">_xlfn.IFS(BP717="None Known",0, LEN(BP717)&gt;500, 5,LEN(BP717)&gt;400, 4, LEN(BP717)&gt;300, 3, LEN(BP717)&gt;200, 2, LEN(BP717)&gt;1, 1)</f>
        <v>0</v>
      </c>
      <c r="BR717" s="1" t="s">
        <v>3886</v>
      </c>
      <c r="BS717" s="1">
        <v>1</v>
      </c>
      <c r="BT717" s="1" t="s">
        <v>31</v>
      </c>
      <c r="BU717" s="1">
        <v>0</v>
      </c>
      <c r="BV717" s="1" t="s">
        <v>465</v>
      </c>
      <c r="BW717" s="1" t="s">
        <v>31</v>
      </c>
      <c r="BX717" s="1"/>
      <c r="BY717" t="str">
        <f>_xlfn.XLOOKUP($B717,Img_lookup!A:A,Img_lookup!B:B, "Not available")</f>
        <v>440618a4-f5d5-4cc1-a3d6-56ba57c12db1</v>
      </c>
      <c r="BZ717" t="str">
        <f>_xlfn.XLOOKUP($B717,Img_lookup!A:A,Img_lookup!C:C, "Not available")</f>
        <v>Erigeron annuus , Daisy Fleabane, Howard Co, Md, H Metzman_2018-06-19-21.26.22 ZS PMax UDR</v>
      </c>
      <c r="CA717" t="str">
        <f>_xlfn.XLOOKUP($B717,Img_lookup!A:A,Img_lookup!D:D, "Not available")</f>
        <v>Sam Droege</v>
      </c>
      <c r="CB717" t="str">
        <f>_xlfn.XLOOKUP($B717,Img_lookup!A:A,Img_lookup!E:E, "https://imgur.com/aT5wafe")</f>
        <v>https://api.openverse.engineering/v1/images/440618a4-f5d5-4cc1-a3d6-56ba57c12db1/thumb/</v>
      </c>
    </row>
    <row r="718" spans="1:80" ht="409.6" x14ac:dyDescent="0.15">
      <c r="A718" s="1" t="s">
        <v>58</v>
      </c>
      <c r="B718" s="1" t="s">
        <v>795</v>
      </c>
      <c r="C718" s="1" t="s">
        <v>796</v>
      </c>
      <c r="D718" s="1" t="s">
        <v>797</v>
      </c>
      <c r="E718" s="1" t="s">
        <v>606</v>
      </c>
      <c r="F718" s="1" t="s">
        <v>62</v>
      </c>
      <c r="G718" s="1" t="s">
        <v>62</v>
      </c>
      <c r="H718" s="11" t="str">
        <f t="shared" si="351"/>
        <v>Perennial</v>
      </c>
      <c r="I718" s="1" t="s">
        <v>17108</v>
      </c>
      <c r="J718" s="1">
        <v>9</v>
      </c>
      <c r="K718" s="1">
        <v>5</v>
      </c>
      <c r="L718" t="str" cm="1">
        <f t="array" ref="L718">_xlfn.IFS(J718+K718="", "Unknown", J718+K718&gt;3, "Large", J718+K718&gt;0.5, "Medium", J718+K718&gt;0, "Small")</f>
        <v>Large</v>
      </c>
      <c r="M718" s="1">
        <v>7</v>
      </c>
      <c r="N718" cm="1">
        <f t="array" ref="N718">IF($M718="",INDEX($M$2:$M$2176,MATCH(1,INDEX(($A$2:$A$2176=$A718)*($M$2:$M$2176&lt;&gt;""),0),0)),$M718)</f>
        <v>7</v>
      </c>
      <c r="O718" s="2" t="str">
        <f t="shared" si="346"/>
        <v>Seasonal outdoors</v>
      </c>
      <c r="P718" s="1" t="s">
        <v>798</v>
      </c>
      <c r="Q718" s="1" t="s">
        <v>17110</v>
      </c>
      <c r="R718" t="str">
        <f t="shared" si="350"/>
        <v>Medium</v>
      </c>
      <c r="S718" s="1" t="s">
        <v>24</v>
      </c>
      <c r="T718" s="1" t="str">
        <f>LEFT(S718,FIND("-",S718)-1)</f>
        <v xml:space="preserve">1 </v>
      </c>
      <c r="U718" s="1" t="str">
        <f>RIGHT(S718,FIND("-",S718)-1)</f>
        <v>12</v>
      </c>
      <c r="V718" s="1" t="s">
        <v>799</v>
      </c>
      <c r="W718" s="6" t="str">
        <f>IF(ISNUMBER(SEARCH("-",V718)),TRIM(LEFT(V718,FIND("-",V718)-1)),V718)</f>
        <v>11</v>
      </c>
      <c r="X718" t="str">
        <f>IF(W718="1", "January", IF(W718="2", "February", IF(W718="3", "March", IF(W718="4", "April", IF(W718="5", "May", IF(W718="6", "June", IF(W718="7", "July", IF(W718="8", "August", IF(W718="9", "September", IF(W718="10", "October", IF(W718="11", "November", IF(W718="12", "December", "Other"))))))))))))</f>
        <v>November</v>
      </c>
      <c r="Y718" s="2" t="str">
        <f>IF(ISNUMBER(SEARCH("-",V718)),TRIM(RIGHT(V718,LEN(V718)-SEARCH("-",V718))),V718)</f>
        <v>3</v>
      </c>
      <c r="Z718" s="2" t="str">
        <f>IF(Y718="1", "January", IF(Y718="2", "February", IF(Y718="3", "March", IF(Y718="4", "April", IF(Y718="5", "May", IF(Y718="6", "June", IF(Y718="7", "July", IF(Y718="8", "August", IF(Y718="9", "September", IF(Y718="10", "October", IF(Y718="11", "November", IF(Y718="12", "December", "Other"))))))))))))</f>
        <v>March</v>
      </c>
      <c r="AA718" s="1" t="s">
        <v>272</v>
      </c>
      <c r="AB718" s="1" t="str">
        <f>IF(ISNUMBER(SEARCH("-",AA718)),TRIM(LEFT(AA718,FIND("-",AA718)-1)),AA718)</f>
        <v>4</v>
      </c>
      <c r="AC718" s="1" t="str">
        <f>IF(AB718="1", "January", IF(AB718="2", "February", IF(AB718="3", "March", IF(AB718="4", "April", IF(AB718="5", "May", IF(AB718="6", "June", IF(AB718="7", "July", IF(AB718="8", "August", IF(AB718="9", "September", IF(AB718="10", "October", IF(AB718="11", "November", IF(AB718="12", "December", "Other"))))))))))))</f>
        <v>April</v>
      </c>
      <c r="AD718" s="1" t="str">
        <f>IF(ISNUMBER(SEARCH("-",AA718)),TRIM(RIGHT(AA718,LEN(AA718)-SEARCH("-",AA718))),AA718)</f>
        <v>6</v>
      </c>
      <c r="AE718" s="1" t="str">
        <f>IF(AD718="1", "January", IF(AD718="2", "February", IF(AD718="3", "March", IF(AD718="4", "April", IF(AD718="5", "May", IF(AD718="6", "June", IF(AD718="7", "July", IF(AD718="8", "August", IF(AD718="9", "September", IF(AD718="10", "October", IF(AD718="11", "November", IF(AD718="12", "December", "Other"))))))))))))</f>
        <v>June</v>
      </c>
      <c r="AF718" s="16" t="s">
        <v>24061</v>
      </c>
      <c r="AG718" s="1" t="str">
        <f t="shared" si="336"/>
        <v xml:space="preserve">Seed </v>
      </c>
      <c r="AH718" s="2" t="str">
        <f t="shared" si="337"/>
        <v>Best sown as soon as it is ripe in a cold fame in the spring[200]. Pre-soak stored seed for 24 hours and sow late winter in a warm greenhouse[78, 113]. Germination usually takes place within 1 - 4 months at 20�c.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with a heel, July/August in a frame[200].
Cuttings of softwood, spring in a frame[78].
Air layering[200].</v>
      </c>
      <c r="AI718" s="1" t="s">
        <v>800</v>
      </c>
      <c r="AJ718" s="1" t="s">
        <v>53</v>
      </c>
      <c r="AK718" s="1" t="s">
        <v>17104</v>
      </c>
      <c r="AL718" s="1" t="str">
        <f t="shared" si="347"/>
        <v>Scented</v>
      </c>
      <c r="AM718" s="1" t="b">
        <v>1</v>
      </c>
      <c r="AN718" s="1" t="b">
        <v>0</v>
      </c>
      <c r="AO718" s="1" t="b">
        <v>0</v>
      </c>
      <c r="AP718" s="5" t="s">
        <v>28</v>
      </c>
      <c r="AQ718" s="5" t="str">
        <f t="shared" si="338"/>
        <v>Light, Medium, Heavy</v>
      </c>
      <c r="AR718" s="1" t="s">
        <v>10</v>
      </c>
      <c r="AS718" s="1" t="str">
        <f t="shared" si="348"/>
        <v>None, Partial</v>
      </c>
      <c r="AT718" s="1" t="str">
        <f t="shared" si="339"/>
        <v>Partial, Full</v>
      </c>
      <c r="AU718" s="1" t="s">
        <v>11</v>
      </c>
      <c r="AV718" s="1" t="str">
        <f t="shared" si="340"/>
        <v>Dry, Moist</v>
      </c>
      <c r="AW718" s="1" t="s">
        <v>12</v>
      </c>
      <c r="AX718" s="1" t="str">
        <f t="shared" si="341"/>
        <v>Acid, Neutral, Alkaline</v>
      </c>
      <c r="AY718" s="1" t="b">
        <v>0</v>
      </c>
      <c r="AZ718" s="1" t="b">
        <v>0</v>
      </c>
      <c r="BA718" s="1" t="b">
        <v>0</v>
      </c>
      <c r="BB718" s="1" t="s">
        <v>29</v>
      </c>
      <c r="BC718" t="str">
        <f t="shared" si="342"/>
        <v>TRUE</v>
      </c>
      <c r="BE718" t="str">
        <f t="shared" si="343"/>
        <v>FALSE</v>
      </c>
      <c r="BF718" s="1" t="b">
        <v>0</v>
      </c>
      <c r="BG718" s="1" t="b">
        <v>0</v>
      </c>
      <c r="BH718" s="1" t="b">
        <v>0</v>
      </c>
      <c r="BJ718" s="1" t="str">
        <f t="shared" si="344"/>
        <v>FALSE</v>
      </c>
      <c r="BL718" t="str">
        <f t="shared" si="345"/>
        <v>FALSE</v>
      </c>
      <c r="BM718" s="1" t="b">
        <v>0</v>
      </c>
      <c r="BN718" s="1" t="b">
        <v>0</v>
      </c>
      <c r="BO718" s="1">
        <f t="shared" si="349"/>
        <v>13</v>
      </c>
      <c r="BP718" s="1" t="s">
        <v>801</v>
      </c>
      <c r="BQ718" s="1" cm="1">
        <f t="array" ref="BQ718">_xlfn.IFS(BP718="None Known",0, LEN(BP718)&gt;500, 5,LEN(BP718)&gt;400, 4, LEN(BP718)&gt;300, 3, LEN(BP718)&gt;200, 2, LEN(BP718)&gt;1, 1)</f>
        <v>1</v>
      </c>
      <c r="BR718" s="16" t="s">
        <v>25287</v>
      </c>
      <c r="BS718" s="1">
        <v>3</v>
      </c>
      <c r="BT718" s="1" t="s">
        <v>802</v>
      </c>
      <c r="BU718" s="1">
        <v>3</v>
      </c>
      <c r="BV718" s="1" t="s">
        <v>803</v>
      </c>
      <c r="BW718" s="1" t="s">
        <v>804</v>
      </c>
      <c r="BX718" s="1"/>
      <c r="BY718" t="str">
        <f>_xlfn.XLOOKUP($B718,Img_lookup!A:A,Img_lookup!B:B, "Not available")</f>
        <v>7e6ef9b6-066f-430b-a87b-06cd7197f0a3</v>
      </c>
      <c r="BZ718" t="str">
        <f>_xlfn.XLOOKUP($B718,Img_lookup!A:A,Img_lookup!C:C, "Not available")</f>
        <v>Eriobotrya japonica</v>
      </c>
      <c r="CA718" t="str">
        <f>_xlfn.XLOOKUP($B718,Img_lookup!A:A,Img_lookup!D:D, "Not available")</f>
        <v>Aaron Stidwell</v>
      </c>
      <c r="CB718" t="str">
        <f>_xlfn.XLOOKUP($B718,Img_lookup!A:A,Img_lookup!E:E, "https://imgur.com/aT5wafe")</f>
        <v>https://api.openverse.engineering/v1/images/7e6ef9b6-066f-430b-a87b-06cd7197f0a3/thumb/</v>
      </c>
    </row>
    <row r="719" spans="1:80" ht="13" x14ac:dyDescent="0.15">
      <c r="A719" s="1" t="s">
        <v>514</v>
      </c>
      <c r="B719" s="1" t="s">
        <v>515</v>
      </c>
      <c r="C719" s="1" t="s">
        <v>516</v>
      </c>
      <c r="D719" s="1" t="s">
        <v>517</v>
      </c>
      <c r="E719" s="1" t="s">
        <v>518</v>
      </c>
      <c r="F719" s="1" t="s">
        <v>22</v>
      </c>
      <c r="G719" s="1" t="s">
        <v>22</v>
      </c>
      <c r="H719" s="11" t="str">
        <f t="shared" si="351"/>
        <v>Perennial</v>
      </c>
      <c r="I719" s="1" t="s">
        <v>17108</v>
      </c>
      <c r="J719" s="1">
        <v>2.25</v>
      </c>
      <c r="K719" s="1">
        <v>2</v>
      </c>
      <c r="L719" t="str" cm="1">
        <f t="array" ref="L719">_xlfn.IFS(J719+K719="", "Unknown", J719+K719&gt;3, "Large", J719+K719&gt;0.5, "Medium", J719+K719&gt;0, "Small")</f>
        <v>Large</v>
      </c>
      <c r="M719" s="1">
        <v>8</v>
      </c>
      <c r="N719" cm="1">
        <f t="array" ref="N719">IF($M719="",INDEX($M$2:$M$2176,MATCH(1,INDEX(($A$2:$A$2176=$A719)*($M$2:$M$2176&lt;&gt;""),0),0)),$M719)</f>
        <v>8</v>
      </c>
      <c r="O719" s="2" t="str">
        <f t="shared" si="346"/>
        <v>Grown indoors</v>
      </c>
      <c r="P719" s="1" t="s">
        <v>519</v>
      </c>
      <c r="R719" t="str">
        <f t="shared" si="350"/>
        <v>Medium</v>
      </c>
      <c r="S719" s="1" t="s">
        <v>24</v>
      </c>
      <c r="T719" s="1" t="str">
        <f>LEFT(S719,FIND("-",S719)-1)</f>
        <v xml:space="preserve">1 </v>
      </c>
      <c r="U719" s="1" t="str">
        <f>RIGHT(S719,FIND("-",S719)-1)</f>
        <v>12</v>
      </c>
      <c r="V719" s="1" t="s">
        <v>51</v>
      </c>
      <c r="W719" s="6" t="str">
        <f>IF(ISNUMBER(SEARCH("-",V719)),TRIM(LEFT(V719,FIND("-",V719)-1)),V719)</f>
        <v>7</v>
      </c>
      <c r="X719" t="str">
        <f>IF(W719="1", "January", IF(W719="2", "February", IF(W719="3", "March", IF(W719="4", "April", IF(W719="5", "May", IF(W719="6", "June", IF(W719="7", "July", IF(W719="8", "August", IF(W719="9", "September", IF(W719="10", "October", IF(W719="11", "November", IF(W719="12", "December", "Other"))))))))))))</f>
        <v>July</v>
      </c>
      <c r="Y719" s="2" t="str">
        <f>IF(ISNUMBER(SEARCH("-",V719)),TRIM(RIGHT(V719,LEN(V719)-SEARCH("-",V719))),V719)</f>
        <v>8</v>
      </c>
      <c r="Z719" s="2" t="str">
        <f>IF(Y719="1", "January", IF(Y719="2", "February", IF(Y719="3", "March", IF(Y719="4", "April", IF(Y719="5", "May", IF(Y719="6", "June", IF(Y719="7", "July", IF(Y719="8", "August", IF(Y719="9", "September", IF(Y719="10", "October", IF(Y719="11", "November", IF(Y719="12", "December", "Other"))))))))))))</f>
        <v>August</v>
      </c>
      <c r="AF719" s="1" t="s">
        <v>24446</v>
      </c>
      <c r="AG719" s="1" t="str">
        <f t="shared" si="336"/>
        <v xml:space="preserve">Seed </v>
      </c>
      <c r="AH719" s="2" t="str">
        <f t="shared" si="337"/>
        <v>Sow spring in a greenhouse[200]. Prick out the seedlings into individual pots when they are large enough to handle. Grow on the young plants for at least their first winter in a greenhouse and plant out in late spring or early summer. Give some protection from the cold for at least their first couple of winters outdoors.</v>
      </c>
      <c r="AI719" s="1" t="s">
        <v>520</v>
      </c>
      <c r="AK719" s="1" t="s">
        <v>17104</v>
      </c>
      <c r="AL719" s="1" t="str">
        <f t="shared" si="347"/>
        <v>Scented</v>
      </c>
      <c r="AM719" s="1" t="b">
        <v>1</v>
      </c>
      <c r="AN719" s="1" t="b">
        <v>0</v>
      </c>
      <c r="AO719" s="1" t="b">
        <v>0</v>
      </c>
      <c r="AP719" s="5" t="s">
        <v>9</v>
      </c>
      <c r="AQ719" s="5" t="str">
        <f t="shared" si="338"/>
        <v>Light</v>
      </c>
      <c r="AR719" s="1" t="s">
        <v>30</v>
      </c>
      <c r="AS719" s="1" t="str">
        <f t="shared" si="348"/>
        <v>None</v>
      </c>
      <c r="AT719" s="1" t="str">
        <f t="shared" si="339"/>
        <v>Full</v>
      </c>
      <c r="AU719" s="1" t="s">
        <v>11</v>
      </c>
      <c r="AV719" s="1" t="str">
        <f t="shared" si="340"/>
        <v>Dry, Moist</v>
      </c>
      <c r="AW719" s="1" t="s">
        <v>12</v>
      </c>
      <c r="AX719" s="1" t="str">
        <f t="shared" si="341"/>
        <v>Acid, Neutral, Alkaline</v>
      </c>
      <c r="AY719" s="1" t="b">
        <v>0</v>
      </c>
      <c r="AZ719" s="1" t="b">
        <v>0</v>
      </c>
      <c r="BA719" s="1" t="b">
        <v>0</v>
      </c>
      <c r="BC719" t="str">
        <f t="shared" si="342"/>
        <v>FALSE</v>
      </c>
      <c r="BE719" t="str">
        <f t="shared" si="343"/>
        <v>FALSE</v>
      </c>
      <c r="BF719" s="1" t="b">
        <v>0</v>
      </c>
      <c r="BG719" s="1" t="b">
        <v>0</v>
      </c>
      <c r="BH719" s="1" t="b">
        <v>0</v>
      </c>
      <c r="BJ719" s="1" t="str">
        <f t="shared" si="344"/>
        <v>FALSE</v>
      </c>
      <c r="BL719" t="str">
        <f t="shared" si="345"/>
        <v>FALSE</v>
      </c>
      <c r="BM719" s="1" t="b">
        <v>0</v>
      </c>
      <c r="BN719" s="1" t="b">
        <v>0</v>
      </c>
      <c r="BO719" s="1">
        <f t="shared" si="349"/>
        <v>13</v>
      </c>
      <c r="BP719" s="1" t="s">
        <v>521</v>
      </c>
      <c r="BQ719" s="1" cm="1">
        <f t="array" ref="BQ719">_xlfn.IFS(BP719="None Known",0, LEN(BP719)&gt;500, 5,LEN(BP719)&gt;400, 4, LEN(BP719)&gt;300, 3, LEN(BP719)&gt;200, 2, LEN(BP719)&gt;1, 1)</f>
        <v>1</v>
      </c>
      <c r="BR719" s="1" t="s">
        <v>522</v>
      </c>
      <c r="BS719" s="1">
        <v>3</v>
      </c>
      <c r="BT719" s="1" t="s">
        <v>523</v>
      </c>
      <c r="BU719" s="1">
        <v>3</v>
      </c>
      <c r="BV719" s="1" t="s">
        <v>524</v>
      </c>
      <c r="BW719" s="1" t="s">
        <v>31</v>
      </c>
      <c r="BX719" s="1"/>
      <c r="BY719" t="str">
        <f>_xlfn.XLOOKUP($B719,Img_lookup!A:A,Img_lookup!B:B, "Not available")</f>
        <v>126c693e-d019-4d4f-b15d-417edb0704ad</v>
      </c>
      <c r="BZ719" t="str">
        <f>_xlfn.XLOOKUP($B719,Img_lookup!A:A,Img_lookup!C:C, "Not available")</f>
        <v>Trirhabda diducta (on Eriodictyon californicum)</v>
      </c>
      <c r="CA719" t="str">
        <f>_xlfn.XLOOKUP($B719,Img_lookup!A:A,Img_lookup!D:D, "Not available")</f>
        <v>S. Rae</v>
      </c>
      <c r="CB719" t="str">
        <f>_xlfn.XLOOKUP($B719,Img_lookup!A:A,Img_lookup!E:E, "https://imgur.com/aT5wafe")</f>
        <v>https://api.openverse.engineering/v1/images/126c693e-d019-4d4f-b15d-417edb0704ad/thumb/</v>
      </c>
    </row>
    <row r="720" spans="1:80" ht="409.6" x14ac:dyDescent="0.15">
      <c r="A720" s="1" t="s">
        <v>92</v>
      </c>
      <c r="B720" s="1" t="s">
        <v>5233</v>
      </c>
      <c r="E720" s="1" t="s">
        <v>73</v>
      </c>
      <c r="F720" s="1" t="s">
        <v>6</v>
      </c>
      <c r="G720" s="1" t="s">
        <v>6</v>
      </c>
      <c r="H720" s="11" t="str">
        <f t="shared" si="351"/>
        <v>Perennial</v>
      </c>
      <c r="L720" t="e" cm="1">
        <f t="array" ref="L720">_xlfn.IFS(J720+K720="", "Unknown", J720+K720&gt;3, "Large", J720+K720&gt;0.5, "Medium", J720+K720&gt;0, "Small")</f>
        <v>#N/A</v>
      </c>
      <c r="N720" cm="1">
        <f t="array" ref="N720">IF($M720="",INDEX($M$2:$M$2176,MATCH(1,INDEX(($A$2:$A$2176=$A720)*($M$2:$M$2176&lt;&gt;""),0),0)),$M720)</f>
        <v>6</v>
      </c>
      <c r="O720" s="2" t="str">
        <f t="shared" si="346"/>
        <v>Seasonal outdoors</v>
      </c>
      <c r="P720" s="1" t="s">
        <v>196</v>
      </c>
      <c r="R720" t="str">
        <f t="shared" si="350"/>
        <v>Medium</v>
      </c>
      <c r="W720"/>
      <c r="AF720" s="16" t="s">
        <v>24062</v>
      </c>
      <c r="AG720" s="1" t="str">
        <f t="shared" si="336"/>
        <v xml:space="preserve">Seed </v>
      </c>
      <c r="AH720" s="2" t="str">
        <f t="shared" si="337"/>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I720" s="1" t="s">
        <v>5234</v>
      </c>
      <c r="AK720" s="1" t="s">
        <v>17104</v>
      </c>
      <c r="AL720" s="1" t="str">
        <f t="shared" si="347"/>
        <v>Unscented</v>
      </c>
      <c r="AM720" s="1" t="b">
        <v>0</v>
      </c>
      <c r="AN720" s="1" t="b">
        <v>0</v>
      </c>
      <c r="AO720" s="1" t="b">
        <v>0</v>
      </c>
      <c r="AP720" s="5" t="s">
        <v>54</v>
      </c>
      <c r="AQ720" s="5" t="str">
        <f t="shared" si="338"/>
        <v>Light, Medium</v>
      </c>
      <c r="AR720" s="1" t="s">
        <v>30</v>
      </c>
      <c r="AS720" s="1" t="str">
        <f t="shared" si="348"/>
        <v>None</v>
      </c>
      <c r="AT720" s="1" t="str">
        <f t="shared" si="339"/>
        <v>Full</v>
      </c>
      <c r="AU720" s="1" t="s">
        <v>11</v>
      </c>
      <c r="AV720" s="1" t="str">
        <f t="shared" si="340"/>
        <v>Dry, Moist</v>
      </c>
      <c r="AW720" s="1" t="s">
        <v>12</v>
      </c>
      <c r="AX720" s="1" t="str">
        <f t="shared" si="341"/>
        <v>Acid, Neutral, Alkaline</v>
      </c>
      <c r="AY720" s="1" t="b">
        <v>0</v>
      </c>
      <c r="AZ720" s="1" t="b">
        <v>0</v>
      </c>
      <c r="BA720" s="1" t="b">
        <v>0</v>
      </c>
      <c r="BC720" t="str">
        <f t="shared" si="342"/>
        <v>FALSE</v>
      </c>
      <c r="BE720" t="str">
        <f t="shared" si="343"/>
        <v>FALSE</v>
      </c>
      <c r="BF720" s="1" t="b">
        <v>1</v>
      </c>
      <c r="BG720" s="1" t="b">
        <v>0</v>
      </c>
      <c r="BH720" s="1" t="b">
        <v>0</v>
      </c>
      <c r="BJ720" s="1" t="str">
        <f t="shared" si="344"/>
        <v>FALSE</v>
      </c>
      <c r="BL720" t="str">
        <f t="shared" si="345"/>
        <v>FALSE</v>
      </c>
      <c r="BM720" s="1" t="b">
        <v>0</v>
      </c>
      <c r="BN720" s="1" t="b">
        <v>0</v>
      </c>
      <c r="BO720" s="1">
        <f t="shared" si="349"/>
        <v>3</v>
      </c>
      <c r="BP720" s="1" t="s">
        <v>31</v>
      </c>
      <c r="BQ720" s="1" cm="1">
        <f t="array" ref="BQ720">_xlfn.IFS(BP720="None Known",0, LEN(BP720)&gt;500, 5,LEN(BP720)&gt;400, 4, LEN(BP720)&gt;300, 3, LEN(BP720)&gt;200, 2, LEN(BP720)&gt;1, 1)</f>
        <v>0</v>
      </c>
      <c r="BR720" s="1" t="s">
        <v>5235</v>
      </c>
      <c r="BS720" s="1">
        <v>1</v>
      </c>
      <c r="BT720" s="1" t="s">
        <v>31</v>
      </c>
      <c r="BU720" s="1">
        <v>0</v>
      </c>
      <c r="BV720" s="1" t="s">
        <v>80</v>
      </c>
      <c r="BW720" s="1" t="s">
        <v>31</v>
      </c>
      <c r="BX720" s="1"/>
      <c r="BY720" t="str">
        <f>_xlfn.XLOOKUP($B720,Img_lookup!A:A,Img_lookup!B:B, "Not available")</f>
        <v>6ed1baf3-9a84-4dae-ab52-366215185cf4</v>
      </c>
      <c r="BZ720" t="str">
        <f>_xlfn.XLOOKUP($B720,Img_lookup!A:A,Img_lookup!C:C, "Not available")</f>
        <v>Eriogonum atrorubens Engelm.</v>
      </c>
      <c r="CA720" t="str">
        <f>_xlfn.XLOOKUP($B720,Img_lookup!A:A,Img_lookup!D:D, "Not available")</f>
        <v>Richard M. Straw and M. Forman</v>
      </c>
      <c r="CB720" t="str">
        <f>_xlfn.XLOOKUP($B720,Img_lookup!A:A,Img_lookup!E:E, "https://imgur.com/aT5wafe")</f>
        <v>https://api.openverse.engineering/v1/images/6ed1baf3-9a84-4dae-ab52-366215185cf4/thumb/</v>
      </c>
    </row>
    <row r="721" spans="1:80" ht="409.6" x14ac:dyDescent="0.15">
      <c r="A721" s="1" t="s">
        <v>92</v>
      </c>
      <c r="B721" s="1" t="s">
        <v>8132</v>
      </c>
      <c r="C721" s="1" t="s">
        <v>8133</v>
      </c>
      <c r="E721" s="1" t="s">
        <v>460</v>
      </c>
      <c r="F721" s="1" t="s">
        <v>6</v>
      </c>
      <c r="G721" s="1" t="s">
        <v>6</v>
      </c>
      <c r="H721" s="11" t="str">
        <f t="shared" si="351"/>
        <v>Perennial</v>
      </c>
      <c r="J721" s="1">
        <v>0.60000002399999997</v>
      </c>
      <c r="L721" t="str" cm="1">
        <f t="array" ref="L721">_xlfn.IFS(J721+K721="", "Unknown", J721+K721&gt;3, "Large", J721+K721&gt;0.5, "Medium", J721+K721&gt;0, "Small")</f>
        <v>Medium</v>
      </c>
      <c r="N721" cm="1">
        <f t="array" ref="N721">IF($M721="",INDEX($M$2:$M$2176,MATCH(1,INDEX(($A$2:$A$2176=$A721)*($M$2:$M$2176&lt;&gt;""),0),0)),$M721)</f>
        <v>6</v>
      </c>
      <c r="O721" s="2" t="str">
        <f t="shared" si="346"/>
        <v>Seasonal outdoors</v>
      </c>
      <c r="P721" s="1" t="s">
        <v>8134</v>
      </c>
      <c r="R721" t="str">
        <f t="shared" si="350"/>
        <v>Medium</v>
      </c>
      <c r="W721"/>
      <c r="AF721" s="16" t="s">
        <v>24062</v>
      </c>
      <c r="AG721" s="1" t="str">
        <f t="shared" si="336"/>
        <v xml:space="preserve">Seed </v>
      </c>
      <c r="AH721" s="2" t="str">
        <f t="shared" si="337"/>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I721" s="1" t="s">
        <v>8135</v>
      </c>
      <c r="AK721" s="1" t="s">
        <v>17104</v>
      </c>
      <c r="AL721" s="1" t="str">
        <f t="shared" si="347"/>
        <v>Unscented</v>
      </c>
      <c r="AM721" s="1" t="b">
        <v>0</v>
      </c>
      <c r="AN721" s="1" t="b">
        <v>0</v>
      </c>
      <c r="AO721" s="1" t="b">
        <v>0</v>
      </c>
      <c r="AP721" s="5" t="s">
        <v>54</v>
      </c>
      <c r="AQ721" s="5" t="str">
        <f t="shared" si="338"/>
        <v>Light, Medium</v>
      </c>
      <c r="AR721" s="1" t="s">
        <v>30</v>
      </c>
      <c r="AS721" s="1" t="str">
        <f t="shared" si="348"/>
        <v>None</v>
      </c>
      <c r="AT721" s="1" t="str">
        <f t="shared" si="339"/>
        <v>Full</v>
      </c>
      <c r="AU721" s="1" t="s">
        <v>11</v>
      </c>
      <c r="AV721" s="1" t="str">
        <f t="shared" si="340"/>
        <v>Dry, Moist</v>
      </c>
      <c r="AW721" s="1" t="s">
        <v>12</v>
      </c>
      <c r="AX721" s="1" t="str">
        <f t="shared" si="341"/>
        <v>Acid, Neutral, Alkaline</v>
      </c>
      <c r="AY721" s="1" t="b">
        <v>0</v>
      </c>
      <c r="AZ721" s="1" t="b">
        <v>0</v>
      </c>
      <c r="BA721" s="1" t="b">
        <v>0</v>
      </c>
      <c r="BB721" s="1" t="s">
        <v>275</v>
      </c>
      <c r="BC721" t="str">
        <f t="shared" si="342"/>
        <v>TRUE</v>
      </c>
      <c r="BE721" t="str">
        <f t="shared" si="343"/>
        <v>FALSE</v>
      </c>
      <c r="BF721" s="1" t="b">
        <v>1</v>
      </c>
      <c r="BG721" s="1" t="b">
        <v>0</v>
      </c>
      <c r="BH721" s="1" t="b">
        <v>0</v>
      </c>
      <c r="BJ721" s="1" t="str">
        <f t="shared" si="344"/>
        <v>FALSE</v>
      </c>
      <c r="BL721" t="str">
        <f t="shared" si="345"/>
        <v>FALSE</v>
      </c>
      <c r="BM721" s="1" t="b">
        <v>0</v>
      </c>
      <c r="BN721" s="1" t="b">
        <v>0</v>
      </c>
      <c r="BO721" s="1">
        <f t="shared" si="349"/>
        <v>8</v>
      </c>
      <c r="BP721" s="1" t="s">
        <v>8136</v>
      </c>
      <c r="BQ721" s="1" cm="1">
        <f t="array" ref="BQ721">_xlfn.IFS(BP721="None Known",0, LEN(BP721)&gt;500, 5,LEN(BP721)&gt;400, 4, LEN(BP721)&gt;300, 3, LEN(BP721)&gt;200, 2, LEN(BP721)&gt;1, 1)</f>
        <v>1</v>
      </c>
      <c r="BR721" s="16" t="s">
        <v>25077</v>
      </c>
      <c r="BS721" s="1">
        <v>2</v>
      </c>
      <c r="BT721" s="1" t="s">
        <v>8137</v>
      </c>
      <c r="BU721" s="1">
        <v>1</v>
      </c>
      <c r="BV721" s="1" t="s">
        <v>8138</v>
      </c>
      <c r="BW721" s="1" t="s">
        <v>31</v>
      </c>
      <c r="BX721" s="1"/>
      <c r="BY721" t="str">
        <f>_xlfn.XLOOKUP($B721,Img_lookup!A:A,Img_lookup!B:B, "Not available")</f>
        <v>04430abf-0d56-42d7-8e8a-e45eeb9602a1</v>
      </c>
      <c r="BZ721" t="str">
        <f>_xlfn.XLOOKUP($B721,Img_lookup!A:A,Img_lookup!C:C, "Not available")</f>
        <v>Eriogonum inflatum (desert trumpet) (Arches National Park, Utah, USA) 5</v>
      </c>
      <c r="CA721" t="str">
        <f>_xlfn.XLOOKUP($B721,Img_lookup!A:A,Img_lookup!D:D, "Not available")</f>
        <v>James St. John</v>
      </c>
      <c r="CB721" t="str">
        <f>_xlfn.XLOOKUP($B721,Img_lookup!A:A,Img_lookup!E:E, "https://imgur.com/aT5wafe")</f>
        <v>https://api.openverse.engineering/v1/images/04430abf-0d56-42d7-8e8a-e45eeb9602a1/thumb/</v>
      </c>
    </row>
    <row r="722" spans="1:80" ht="409.6" x14ac:dyDescent="0.15">
      <c r="A722" s="1" t="s">
        <v>92</v>
      </c>
      <c r="B722" s="1" t="s">
        <v>3112</v>
      </c>
      <c r="C722" s="1" t="s">
        <v>3113</v>
      </c>
      <c r="E722" s="1" t="s">
        <v>3114</v>
      </c>
      <c r="F722" s="1" t="s">
        <v>22</v>
      </c>
      <c r="G722" s="1" t="s">
        <v>22</v>
      </c>
      <c r="H722" s="11" t="str">
        <f t="shared" si="351"/>
        <v>Perennial</v>
      </c>
      <c r="I722" s="1" t="s">
        <v>17108</v>
      </c>
      <c r="J722" s="1">
        <v>0.30000001199999998</v>
      </c>
      <c r="L722" t="str" cm="1">
        <f t="array" ref="L722">_xlfn.IFS(J722+K722="", "Unknown", J722+K722&gt;3, "Large", J722+K722&gt;0.5, "Medium", J722+K722&gt;0, "Small")</f>
        <v>Small</v>
      </c>
      <c r="M722" s="1">
        <v>6</v>
      </c>
      <c r="N722" cm="1">
        <f t="array" ref="N722">IF($M722="",INDEX($M$2:$M$2176,MATCH(1,INDEX(($A$2:$A$2176=$A722)*($M$2:$M$2176&lt;&gt;""),0),0)),$M722)</f>
        <v>6</v>
      </c>
      <c r="O722" s="2" t="str">
        <f t="shared" si="346"/>
        <v>Seasonal outdoors</v>
      </c>
      <c r="P722" s="1" t="s">
        <v>3115</v>
      </c>
      <c r="R722" t="str">
        <f t="shared" si="350"/>
        <v>Medium</v>
      </c>
      <c r="S722" s="1" t="s">
        <v>24</v>
      </c>
      <c r="T722" s="1" t="str">
        <f>LEFT(S722,FIND("-",S722)-1)</f>
        <v xml:space="preserve">1 </v>
      </c>
      <c r="U722" s="1" t="str">
        <f>RIGHT(S722,FIND("-",S722)-1)</f>
        <v>12</v>
      </c>
      <c r="V722" s="1" t="s">
        <v>51</v>
      </c>
      <c r="W722" s="6" t="str">
        <f t="shared" ref="W722:W727" si="352">IF(ISNUMBER(SEARCH("-",V722)),TRIM(LEFT(V722,FIND("-",V722)-1)),V722)</f>
        <v>7</v>
      </c>
      <c r="X722" t="str">
        <f t="shared" ref="X722:X727" si="353">IF(W722="1", "January", IF(W722="2", "February", IF(W722="3", "March", IF(W722="4", "April", IF(W722="5", "May", IF(W722="6", "June", IF(W722="7", "July", IF(W722="8", "August", IF(W722="9", "September", IF(W722="10", "October", IF(W722="11", "November", IF(W722="12", "December", "Other"))))))))))))</f>
        <v>July</v>
      </c>
      <c r="Y722" s="2" t="str">
        <f t="shared" ref="Y722:Y727" si="354">IF(ISNUMBER(SEARCH("-",V722)),TRIM(RIGHT(V722,LEN(V722)-SEARCH("-",V722))),V722)</f>
        <v>8</v>
      </c>
      <c r="Z722" s="2" t="str">
        <f t="shared" ref="Z722:Z727" si="355">IF(Y722="1", "January", IF(Y722="2", "February", IF(Y722="3", "March", IF(Y722="4", "April", IF(Y722="5", "May", IF(Y722="6", "June", IF(Y722="7", "July", IF(Y722="8", "August", IF(Y722="9", "September", IF(Y722="10", "October", IF(Y722="11", "November", IF(Y722="12", "December", "Other"))))))))))))</f>
        <v>August</v>
      </c>
      <c r="AF722" s="16" t="s">
        <v>24062</v>
      </c>
      <c r="AG722" s="1" t="str">
        <f t="shared" si="336"/>
        <v xml:space="preserve">Seed </v>
      </c>
      <c r="AH722" s="2" t="str">
        <f t="shared" si="337"/>
        <v>Best sown as soon as it is ripe in the autumn in a sandy compost in a greenhouse. Sow stored seed in early spring in a warm greenhouse[1]. As soon as they are large enough to handle, prick the seedlings out into individual pots and grow them on in the greenhouse for at least their first winter. Plant out in late spring or early summer, after the last expected frosts.
Division in early spring[1]. This has to be done with care because the plant resents root disturbance[200]. Try to obtain divisions from around the edges of the plants without digging up the whole clump. Tease the divisions out with as much root on them as possible and pot them up. Grow them on in light shade in the greenhouse until they are rooting well and plant them out in the summer.
Cuttings of greenwood with a heel in the summer[200].</v>
      </c>
      <c r="AI722" s="1" t="s">
        <v>3116</v>
      </c>
      <c r="AK722" s="1" t="s">
        <v>17104</v>
      </c>
      <c r="AL722" s="1" t="str">
        <f t="shared" si="347"/>
        <v>Unscented</v>
      </c>
      <c r="AM722" s="1" t="b">
        <v>0</v>
      </c>
      <c r="AN722" s="1" t="b">
        <v>0</v>
      </c>
      <c r="AO722" s="1" t="b">
        <v>0</v>
      </c>
      <c r="AP722" s="5" t="s">
        <v>54</v>
      </c>
      <c r="AQ722" s="5" t="str">
        <f t="shared" si="338"/>
        <v>Light, Medium</v>
      </c>
      <c r="AR722" s="1" t="s">
        <v>30</v>
      </c>
      <c r="AS722" s="1" t="str">
        <f t="shared" si="348"/>
        <v>None</v>
      </c>
      <c r="AT722" s="1" t="str">
        <f t="shared" si="339"/>
        <v>Full</v>
      </c>
      <c r="AU722" s="1" t="s">
        <v>11</v>
      </c>
      <c r="AV722" s="1" t="str">
        <f t="shared" si="340"/>
        <v>Dry, Moist</v>
      </c>
      <c r="AW722" s="1" t="s">
        <v>12</v>
      </c>
      <c r="AX722" s="1" t="str">
        <f t="shared" si="341"/>
        <v>Acid, Neutral, Alkaline</v>
      </c>
      <c r="AY722" s="1" t="b">
        <v>0</v>
      </c>
      <c r="AZ722" s="1" t="b">
        <v>0</v>
      </c>
      <c r="BA722" s="1" t="b">
        <v>0</v>
      </c>
      <c r="BC722" t="str">
        <f t="shared" si="342"/>
        <v>FALSE</v>
      </c>
      <c r="BE722" t="str">
        <f t="shared" si="343"/>
        <v>FALSE</v>
      </c>
      <c r="BF722" s="1" t="b">
        <v>0</v>
      </c>
      <c r="BG722" s="1" t="b">
        <v>0</v>
      </c>
      <c r="BH722" s="1" t="b">
        <v>0</v>
      </c>
      <c r="BJ722" s="1" t="str">
        <f t="shared" si="344"/>
        <v>FALSE</v>
      </c>
      <c r="BL722" t="str">
        <f t="shared" si="345"/>
        <v>FALSE</v>
      </c>
      <c r="BM722" s="1" t="b">
        <v>0</v>
      </c>
      <c r="BN722" s="1" t="b">
        <v>0</v>
      </c>
      <c r="BO722" s="1">
        <f t="shared" si="349"/>
        <v>4</v>
      </c>
      <c r="BP722" s="1" t="s">
        <v>31</v>
      </c>
      <c r="BQ722" s="1" cm="1">
        <f t="array" ref="BQ722">_xlfn.IFS(BP722="None Known",0, LEN(BP722)&gt;500, 5,LEN(BP722)&gt;400, 4, LEN(BP722)&gt;300, 3, LEN(BP722)&gt;200, 2, LEN(BP722)&gt;1, 1)</f>
        <v>0</v>
      </c>
      <c r="BR722" s="1" t="s">
        <v>3117</v>
      </c>
      <c r="BS722" s="1">
        <v>1</v>
      </c>
      <c r="BT722" s="1" t="s">
        <v>3118</v>
      </c>
      <c r="BU722" s="1">
        <v>1</v>
      </c>
      <c r="BV722" s="1" t="s">
        <v>209</v>
      </c>
      <c r="BW722" s="1" t="s">
        <v>31</v>
      </c>
      <c r="BX722" s="1"/>
      <c r="BY722" t="str">
        <f>_xlfn.XLOOKUP($B722,Img_lookup!A:A,Img_lookup!B:B, "Not available")</f>
        <v>9821fc08-e1ae-4d60-b7b9-78b0a8276a96</v>
      </c>
      <c r="BZ722" t="str">
        <f>_xlfn.XLOOKUP($B722,Img_lookup!A:A,Img_lookup!C:C, "Not available")</f>
        <v>Eriogonum microthecum var. foliosum (Torr. &amp; A. Gray) Reveal</v>
      </c>
      <c r="CA722" t="str">
        <f>_xlfn.XLOOKUP($B722,Img_lookup!A:A,Img_lookup!D:D, "Not available")</f>
        <v>J. C. Allen</v>
      </c>
      <c r="CB722" t="str">
        <f>_xlfn.XLOOKUP($B722,Img_lookup!A:A,Img_lookup!E:E, "https://imgur.com/aT5wafe")</f>
        <v>https://api.openverse.engineering/v1/images/9821fc08-e1ae-4d60-b7b9-78b0a8276a96/thumb/</v>
      </c>
    </row>
    <row r="723" spans="1:80" ht="13" x14ac:dyDescent="0.15">
      <c r="A723" s="1" t="s">
        <v>6800</v>
      </c>
      <c r="B723" s="1" t="s">
        <v>8171</v>
      </c>
      <c r="C723" s="1" t="s">
        <v>8172</v>
      </c>
      <c r="E723" s="1" t="s">
        <v>8173</v>
      </c>
      <c r="F723" s="1" t="s">
        <v>85</v>
      </c>
      <c r="G723" s="1" t="s">
        <v>85</v>
      </c>
      <c r="H723" s="11" t="str">
        <f t="shared" si="351"/>
        <v>Annual</v>
      </c>
      <c r="J723" s="1">
        <v>0.60000002399999997</v>
      </c>
      <c r="L723" t="str" cm="1">
        <f t="array" ref="L723">_xlfn.IFS(J723+K723="", "Unknown", J723+K723&gt;3, "Large", J723+K723&gt;0.5, "Medium", J723+K723&gt;0, "Small")</f>
        <v>Medium</v>
      </c>
      <c r="N723" cm="1">
        <f t="array" ref="N723">IF($M723="",INDEX($M$2:$M$2176,MATCH(1,INDEX(($A$2:$A$2176=$A723)*($M$2:$M$2176&lt;&gt;""),0),0)),$M723)</f>
        <v>6</v>
      </c>
      <c r="O723" s="2" t="str">
        <f t="shared" si="346"/>
        <v>Seasonal outdoors</v>
      </c>
      <c r="P723" s="1" t="s">
        <v>8174</v>
      </c>
      <c r="R723" t="str">
        <f t="shared" si="350"/>
        <v>Medium</v>
      </c>
      <c r="T723" s="1"/>
      <c r="U723" s="1"/>
      <c r="V723" s="1" t="s">
        <v>134</v>
      </c>
      <c r="W723" s="6" t="str">
        <f t="shared" si="352"/>
        <v>6</v>
      </c>
      <c r="X723" t="str">
        <f t="shared" si="353"/>
        <v>June</v>
      </c>
      <c r="Y723" s="2" t="str">
        <f t="shared" si="354"/>
        <v>9</v>
      </c>
      <c r="Z723" s="2" t="str">
        <f t="shared" si="355"/>
        <v>September</v>
      </c>
      <c r="AA723" s="1" t="s">
        <v>135</v>
      </c>
      <c r="AB723" s="1" t="str">
        <f>IF(ISNUMBER(SEARCH("-",AA723)),TRIM(LEFT(AA723,FIND("-",AA723)-1)),AA723)</f>
        <v>8</v>
      </c>
      <c r="AC723" s="1" t="str">
        <f>IF(AB723="1", "January", IF(AB723="2", "February", IF(AB723="3", "March", IF(AB723="4", "April", IF(AB723="5", "May", IF(AB723="6", "June", IF(AB723="7", "July", IF(AB723="8", "August", IF(AB723="9", "September", IF(AB723="10", "October", IF(AB723="11", "November", IF(AB723="12", "December", "Other"))))))))))))</f>
        <v>August</v>
      </c>
      <c r="AD723" s="1" t="str">
        <f>IF(ISNUMBER(SEARCH("-",AA723)),TRIM(RIGHT(AA723,LEN(AA723)-SEARCH("-",AA723))),AA723)</f>
        <v>10</v>
      </c>
      <c r="AE723" s="1" t="str">
        <f>IF(AD723="1", "January", IF(AD723="2", "February", IF(AD723="3", "March", IF(AD723="4", "April", IF(AD723="5", "May", IF(AD723="6", "June", IF(AD723="7", "July", IF(AD723="8", "August", IF(AD723="9", "September", IF(AD723="10", "October", IF(AD723="11", "November", IF(AD723="12", "December", "Other"))))))))))))</f>
        <v>October</v>
      </c>
      <c r="AF723" s="1" t="s">
        <v>24447</v>
      </c>
      <c r="AG723" s="1" t="str">
        <f t="shared" si="336"/>
        <v xml:space="preserve">Seed </v>
      </c>
      <c r="AH723" s="2" t="str">
        <f t="shared" si="337"/>
        <v>Sow in situ as soon as the seed is ripe in the late summer. The seed can also be sown in situ in late spring[1]. Germination usually takes place within 3 weeks[200].</v>
      </c>
      <c r="AI723" s="1" t="s">
        <v>8175</v>
      </c>
      <c r="AJ723" s="1" t="s">
        <v>23830</v>
      </c>
      <c r="AK723" s="1" t="s">
        <v>17104</v>
      </c>
      <c r="AL723" s="1" t="str">
        <f t="shared" si="347"/>
        <v>Unscented</v>
      </c>
      <c r="AM723" s="1" t="b">
        <v>0</v>
      </c>
      <c r="AN723" s="1" t="b">
        <v>0</v>
      </c>
      <c r="AO723" s="1" t="b">
        <v>0</v>
      </c>
      <c r="AP723" s="5" t="s">
        <v>28</v>
      </c>
      <c r="AQ723" s="5" t="str">
        <f t="shared" si="338"/>
        <v>Light, Medium, Heavy</v>
      </c>
      <c r="AR723" s="1" t="s">
        <v>30</v>
      </c>
      <c r="AS723" s="1" t="str">
        <f t="shared" si="348"/>
        <v>None</v>
      </c>
      <c r="AT723" s="1" t="str">
        <f t="shared" si="339"/>
        <v>Full</v>
      </c>
      <c r="AU723" s="1" t="s">
        <v>29</v>
      </c>
      <c r="AV723" s="1" t="str">
        <f t="shared" si="340"/>
        <v>Moist</v>
      </c>
      <c r="AW723" s="1" t="s">
        <v>263</v>
      </c>
      <c r="AX723" s="1" t="str">
        <f t="shared" si="341"/>
        <v>Neutral, Alkaline</v>
      </c>
      <c r="AY723" s="1" t="b">
        <v>0</v>
      </c>
      <c r="AZ723" s="1" t="b">
        <v>1</v>
      </c>
      <c r="BA723" s="1" t="b">
        <v>0</v>
      </c>
      <c r="BB723" s="1" t="s">
        <v>29</v>
      </c>
      <c r="BC723" t="str">
        <f t="shared" si="342"/>
        <v>TRUE</v>
      </c>
      <c r="BE723" t="str">
        <f t="shared" si="343"/>
        <v>FALSE</v>
      </c>
      <c r="BF723" s="1" t="b">
        <v>0</v>
      </c>
      <c r="BG723" s="1" t="b">
        <v>0</v>
      </c>
      <c r="BH723" s="1" t="b">
        <v>0</v>
      </c>
      <c r="BJ723" s="1" t="str">
        <f t="shared" si="344"/>
        <v>FALSE</v>
      </c>
      <c r="BK723" s="1" t="s">
        <v>77</v>
      </c>
      <c r="BL723" t="str">
        <f t="shared" si="345"/>
        <v>TRUE</v>
      </c>
      <c r="BM723" s="1" t="b">
        <v>0</v>
      </c>
      <c r="BN723" s="1" t="b">
        <v>0</v>
      </c>
      <c r="BO723" s="1">
        <f t="shared" si="349"/>
        <v>14</v>
      </c>
      <c r="BP723" s="1" t="s">
        <v>8176</v>
      </c>
      <c r="BQ723" s="1" cm="1">
        <f t="array" ref="BQ723">_xlfn.IFS(BP723="None Known",0, LEN(BP723)&gt;500, 5,LEN(BP723)&gt;400, 4, LEN(BP723)&gt;300, 3, LEN(BP723)&gt;200, 2, LEN(BP723)&gt;1, 1)</f>
        <v>3</v>
      </c>
      <c r="BR723" s="1" t="s">
        <v>8177</v>
      </c>
      <c r="BS723" s="1">
        <v>3</v>
      </c>
      <c r="BT723" s="1" t="s">
        <v>8178</v>
      </c>
      <c r="BU723" s="1">
        <v>2</v>
      </c>
      <c r="BV723" s="1" t="s">
        <v>8179</v>
      </c>
      <c r="BW723" s="1" t="s">
        <v>31</v>
      </c>
      <c r="BX723" s="1"/>
      <c r="BY723" t="str">
        <f>_xlfn.XLOOKUP($B723,Img_lookup!A:A,Img_lookup!B:B, "Not available")</f>
        <v>9bb8dd16-4e34-4c56-a2d5-da6f5cd3332b</v>
      </c>
      <c r="BZ723" t="str">
        <f>_xlfn.XLOOKUP($B723,Img_lookup!A:A,Img_lookup!C:C, "Not available")</f>
        <v>Erodium cicutarium flower20</v>
      </c>
      <c r="CA723" t="str">
        <f>_xlfn.XLOOKUP($B723,Img_lookup!A:A,Img_lookup!D:D, "Not available")</f>
        <v>Macleay Grass Man</v>
      </c>
      <c r="CB723" t="str">
        <f>_xlfn.XLOOKUP($B723,Img_lookup!A:A,Img_lookup!E:E, "https://imgur.com/aT5wafe")</f>
        <v>https://api.openverse.engineering/v1/images/9bb8dd16-4e34-4c56-a2d5-da6f5cd3332b/thumb/</v>
      </c>
    </row>
    <row r="724" spans="1:80" ht="13" x14ac:dyDescent="0.15">
      <c r="A724" s="1" t="s">
        <v>6800</v>
      </c>
      <c r="B724" s="1" t="s">
        <v>8641</v>
      </c>
      <c r="C724" s="1" t="s">
        <v>8642</v>
      </c>
      <c r="E724" s="1" t="s">
        <v>8643</v>
      </c>
      <c r="F724" s="1" t="s">
        <v>17123</v>
      </c>
      <c r="G724" s="1" t="s">
        <v>368</v>
      </c>
      <c r="H724" s="11" t="str">
        <f t="shared" si="351"/>
        <v>Annual/Biennial</v>
      </c>
      <c r="J724" s="1">
        <v>0.5</v>
      </c>
      <c r="L724" t="str" cm="1">
        <f t="array" ref="L724">_xlfn.IFS(J724+K724="", "Unknown", J724+K724&gt;3, "Large", J724+K724&gt;0.5, "Medium", J724+K724&gt;0, "Small")</f>
        <v>Small</v>
      </c>
      <c r="M724" s="1">
        <v>6</v>
      </c>
      <c r="N724" cm="1">
        <f t="array" ref="N724">IF($M724="",INDEX($M$2:$M$2176,MATCH(1,INDEX(($A$2:$A$2176=$A724)*($M$2:$M$2176&lt;&gt;""),0),0)),$M724)</f>
        <v>6</v>
      </c>
      <c r="O724" s="2" t="str">
        <f t="shared" si="346"/>
        <v>Seasonal outdoors</v>
      </c>
      <c r="P724" s="1" t="s">
        <v>8644</v>
      </c>
      <c r="R724" t="str">
        <f t="shared" si="350"/>
        <v>Medium</v>
      </c>
      <c r="T724" s="1"/>
      <c r="U724" s="1"/>
      <c r="V724" s="1" t="s">
        <v>51</v>
      </c>
      <c r="W724" s="6" t="str">
        <f t="shared" si="352"/>
        <v>7</v>
      </c>
      <c r="X724" t="str">
        <f t="shared" si="353"/>
        <v>July</v>
      </c>
      <c r="Y724" s="2" t="str">
        <f t="shared" si="354"/>
        <v>8</v>
      </c>
      <c r="Z724" s="2" t="str">
        <f t="shared" si="355"/>
        <v>August</v>
      </c>
      <c r="AA724" s="1" t="s">
        <v>427</v>
      </c>
      <c r="AB724" s="1" t="str">
        <f>IF(ISNUMBER(SEARCH("-",AA724)),TRIM(LEFT(AA724,FIND("-",AA724)-1)),AA724)</f>
        <v>8</v>
      </c>
      <c r="AC724" s="1" t="str">
        <f>IF(AB724="1", "January", IF(AB724="2", "February", IF(AB724="3", "March", IF(AB724="4", "April", IF(AB724="5", "May", IF(AB724="6", "June", IF(AB724="7", "July", IF(AB724="8", "August", IF(AB724="9", "September", IF(AB724="10", "October", IF(AB724="11", "November", IF(AB724="12", "December", "Other"))))))))))))</f>
        <v>August</v>
      </c>
      <c r="AD724" s="1" t="str">
        <f>IF(ISNUMBER(SEARCH("-",AA724)),TRIM(RIGHT(AA724,LEN(AA724)-SEARCH("-",AA724))),AA724)</f>
        <v>9</v>
      </c>
      <c r="AE724" s="1" t="str">
        <f>IF(AD724="1", "January", IF(AD724="2", "February", IF(AD724="3", "March", IF(AD724="4", "April", IF(AD724="5", "May", IF(AD724="6", "June", IF(AD724="7", "July", IF(AD724="8", "August", IF(AD724="9", "September", IF(AD724="10", "October", IF(AD724="11", "November", IF(AD724="12", "December", "Other"))))))))))))</f>
        <v>September</v>
      </c>
      <c r="AF724" s="1" t="s">
        <v>24448</v>
      </c>
      <c r="AG724" s="1" t="str">
        <f t="shared" si="336"/>
        <v xml:space="preserve">Seed </v>
      </c>
      <c r="AH724" s="2" t="str">
        <f t="shared" si="337"/>
        <v>Sow in situ as soon as the seed is ripe in the late summer. The seed can also be sown in situ in late spring[1]. It usually germinates readily[200].</v>
      </c>
      <c r="AI724" s="1" t="s">
        <v>8645</v>
      </c>
      <c r="AJ724" s="1" t="s">
        <v>53</v>
      </c>
      <c r="AK724" s="1" t="s">
        <v>17104</v>
      </c>
      <c r="AL724" s="1" t="str">
        <f t="shared" si="347"/>
        <v>Scented</v>
      </c>
      <c r="AM724" s="1" t="b">
        <v>1</v>
      </c>
      <c r="AN724" s="1" t="b">
        <v>0</v>
      </c>
      <c r="AO724" s="1" t="b">
        <v>0</v>
      </c>
      <c r="AP724" s="5" t="s">
        <v>54</v>
      </c>
      <c r="AQ724" s="5" t="str">
        <f t="shared" si="338"/>
        <v>Light, Medium</v>
      </c>
      <c r="AR724" s="1" t="s">
        <v>30</v>
      </c>
      <c r="AS724" s="1" t="str">
        <f t="shared" si="348"/>
        <v>None</v>
      </c>
      <c r="AT724" s="1" t="str">
        <f t="shared" si="339"/>
        <v>Full</v>
      </c>
      <c r="AU724" s="1" t="s">
        <v>11</v>
      </c>
      <c r="AV724" s="1" t="str">
        <f t="shared" si="340"/>
        <v>Dry, Moist</v>
      </c>
      <c r="AW724" s="1" t="s">
        <v>263</v>
      </c>
      <c r="AX724" s="1" t="str">
        <f t="shared" si="341"/>
        <v>Neutral, Alkaline</v>
      </c>
      <c r="AY724" s="1" t="b">
        <v>0</v>
      </c>
      <c r="AZ724" s="1" t="b">
        <v>0</v>
      </c>
      <c r="BA724" s="1" t="b">
        <v>0</v>
      </c>
      <c r="BB724" s="1" t="s">
        <v>29</v>
      </c>
      <c r="BC724" t="str">
        <f t="shared" si="342"/>
        <v>TRUE</v>
      </c>
      <c r="BE724" t="str">
        <f t="shared" si="343"/>
        <v>FALSE</v>
      </c>
      <c r="BF724" s="1" t="b">
        <v>0</v>
      </c>
      <c r="BG724" s="1" t="b">
        <v>0</v>
      </c>
      <c r="BH724" s="1" t="b">
        <v>0</v>
      </c>
      <c r="BJ724" s="1" t="str">
        <f t="shared" si="344"/>
        <v>FALSE</v>
      </c>
      <c r="BL724" t="str">
        <f t="shared" si="345"/>
        <v>FALSE</v>
      </c>
      <c r="BM724" s="1" t="b">
        <v>0</v>
      </c>
      <c r="BN724" s="1" t="b">
        <v>0</v>
      </c>
      <c r="BO724" s="1">
        <f t="shared" si="349"/>
        <v>8</v>
      </c>
      <c r="BP724" s="1" t="s">
        <v>8646</v>
      </c>
      <c r="BQ724" s="1" cm="1">
        <f t="array" ref="BQ724">_xlfn.IFS(BP724="None Known",0, LEN(BP724)&gt;500, 5,LEN(BP724)&gt;400, 4, LEN(BP724)&gt;300, 3, LEN(BP724)&gt;200, 2, LEN(BP724)&gt;1, 1)</f>
        <v>1</v>
      </c>
      <c r="BR724" s="1" t="s">
        <v>8647</v>
      </c>
      <c r="BS724" s="1">
        <v>2</v>
      </c>
      <c r="BT724" s="1" t="s">
        <v>8648</v>
      </c>
      <c r="BU724" s="1">
        <v>1</v>
      </c>
      <c r="BV724" s="1" t="s">
        <v>8649</v>
      </c>
      <c r="BW724" s="1" t="s">
        <v>31</v>
      </c>
      <c r="BX724" s="1"/>
      <c r="BY724" t="str">
        <f>_xlfn.XLOOKUP($B724,Img_lookup!A:A,Img_lookup!B:B, "Not available")</f>
        <v>a6b01e57-e846-4e5c-8038-38db57b4426b</v>
      </c>
      <c r="BZ724" t="str">
        <f>_xlfn.XLOOKUP($B724,Img_lookup!A:A,Img_lookup!C:C, "Not available")</f>
        <v>Erodium moschatum</v>
      </c>
      <c r="CA724" t="str">
        <f>_xlfn.XLOOKUP($B724,Img_lookup!A:A,Img_lookup!D:D, "Not available")</f>
        <v>Dick Culbert</v>
      </c>
      <c r="CB724" t="str">
        <f>_xlfn.XLOOKUP($B724,Img_lookup!A:A,Img_lookup!E:E, "https://imgur.com/aT5wafe")</f>
        <v>https://api.openverse.engineering/v1/images/a6b01e57-e846-4e5c-8038-38db57b4426b/thumb/</v>
      </c>
    </row>
    <row r="725" spans="1:80" ht="13" x14ac:dyDescent="0.15">
      <c r="A725" s="1" t="s">
        <v>128</v>
      </c>
      <c r="B725" s="1" t="s">
        <v>231</v>
      </c>
      <c r="C725" s="1" t="s">
        <v>232</v>
      </c>
      <c r="D725" s="1" t="s">
        <v>233</v>
      </c>
      <c r="E725" s="1" t="s">
        <v>234</v>
      </c>
      <c r="F725" s="1" t="s">
        <v>85</v>
      </c>
      <c r="G725" s="1" t="s">
        <v>85</v>
      </c>
      <c r="H725" s="11" t="str">
        <f t="shared" si="351"/>
        <v>Annual</v>
      </c>
      <c r="J725" s="1">
        <v>0.20000000300000001</v>
      </c>
      <c r="L725" t="str" cm="1">
        <f t="array" ref="L725">_xlfn.IFS(J725+K725="", "Unknown", J725+K725&gt;3, "Large", J725+K725&gt;0.5, "Medium", J725+K725&gt;0, "Small")</f>
        <v>Small</v>
      </c>
      <c r="N725" cm="1">
        <f t="array" ref="N725">IF($M725="",INDEX($M$2:$M$2176,MATCH(1,INDEX(($A$2:$A$2176=$A725)*($M$2:$M$2176&lt;&gt;""),0),0)),$M725)</f>
        <v>5</v>
      </c>
      <c r="O725" s="2" t="str">
        <f t="shared" si="346"/>
        <v>Seasonal outdoors</v>
      </c>
      <c r="P725" s="1" t="s">
        <v>235</v>
      </c>
      <c r="R725" t="str">
        <f t="shared" si="350"/>
        <v>Medium</v>
      </c>
      <c r="T725" s="1"/>
      <c r="U725" s="1"/>
      <c r="V725" s="1" t="s">
        <v>236</v>
      </c>
      <c r="W725" s="6" t="str">
        <f t="shared" si="352"/>
        <v>3</v>
      </c>
      <c r="X725" t="str">
        <f t="shared" si="353"/>
        <v>March</v>
      </c>
      <c r="Y725" s="2" t="str">
        <f t="shared" si="354"/>
        <v>6</v>
      </c>
      <c r="Z725" s="2" t="str">
        <f t="shared" si="355"/>
        <v>June</v>
      </c>
      <c r="AF725" s="1" t="s">
        <v>24449</v>
      </c>
      <c r="AG725" s="1" t="str">
        <f t="shared" si="336"/>
        <v xml:space="preserve">Seed </v>
      </c>
      <c r="AH725" s="2" t="str">
        <f t="shared" si="337"/>
        <v>Sow in situ when it is ripe in the summer or sow stored seed in situ in early spring.</v>
      </c>
      <c r="AI725" s="1" t="s">
        <v>237</v>
      </c>
      <c r="AJ725" s="1" t="s">
        <v>23801</v>
      </c>
      <c r="AK725" s="1" t="s">
        <v>17104</v>
      </c>
      <c r="AL725" s="1" t="str">
        <f t="shared" si="347"/>
        <v>Unscented</v>
      </c>
      <c r="AM725" s="1" t="b">
        <v>0</v>
      </c>
      <c r="AN725" s="1" t="b">
        <v>0</v>
      </c>
      <c r="AO725" s="1" t="b">
        <v>0</v>
      </c>
      <c r="AP725" s="5" t="s">
        <v>28</v>
      </c>
      <c r="AQ725" s="5" t="str">
        <f t="shared" si="338"/>
        <v>Light, Medium, Heavy</v>
      </c>
      <c r="AR725" s="1" t="s">
        <v>10</v>
      </c>
      <c r="AS725" s="1" t="str">
        <f t="shared" si="348"/>
        <v>None, Partial</v>
      </c>
      <c r="AT725" s="1" t="str">
        <f t="shared" si="339"/>
        <v>Partial, Full</v>
      </c>
      <c r="AU725" s="1" t="s">
        <v>11</v>
      </c>
      <c r="AV725" s="1" t="str">
        <f t="shared" si="340"/>
        <v>Dry, Moist</v>
      </c>
      <c r="AW725" s="1" t="s">
        <v>12</v>
      </c>
      <c r="AX725" s="1" t="str">
        <f t="shared" si="341"/>
        <v>Acid, Neutral, Alkaline</v>
      </c>
      <c r="AY725" s="1" t="b">
        <v>0</v>
      </c>
      <c r="AZ725" s="1" t="b">
        <v>0</v>
      </c>
      <c r="BA725" s="1" t="b">
        <v>0</v>
      </c>
      <c r="BC725" t="str">
        <f t="shared" si="342"/>
        <v>FALSE</v>
      </c>
      <c r="BE725" t="str">
        <f t="shared" si="343"/>
        <v>FALSE</v>
      </c>
      <c r="BF725" s="1" t="b">
        <v>0</v>
      </c>
      <c r="BG725" s="1" t="b">
        <v>0</v>
      </c>
      <c r="BH725" s="1" t="b">
        <v>0</v>
      </c>
      <c r="BJ725" s="1" t="str">
        <f t="shared" si="344"/>
        <v>FALSE</v>
      </c>
      <c r="BK725" s="1" t="s">
        <v>77</v>
      </c>
      <c r="BL725" t="str">
        <f t="shared" si="345"/>
        <v>TRUE</v>
      </c>
      <c r="BM725" s="1" t="b">
        <v>0</v>
      </c>
      <c r="BN725" s="1" t="b">
        <v>0</v>
      </c>
      <c r="BO725" s="1">
        <f t="shared" si="349"/>
        <v>4</v>
      </c>
      <c r="BP725" s="1" t="s">
        <v>31</v>
      </c>
      <c r="BQ725" s="1" cm="1">
        <f t="array" ref="BQ725">_xlfn.IFS(BP725="None Known",0, LEN(BP725)&gt;500, 5,LEN(BP725)&gt;400, 4, LEN(BP725)&gt;300, 3, LEN(BP725)&gt;200, 2, LEN(BP725)&gt;1, 1)</f>
        <v>0</v>
      </c>
      <c r="BR725" s="1" t="s">
        <v>238</v>
      </c>
      <c r="BS725" s="1">
        <v>1</v>
      </c>
      <c r="BT725" s="1" t="s">
        <v>239</v>
      </c>
      <c r="BU725" s="1">
        <v>1</v>
      </c>
      <c r="BV725" s="1" t="s">
        <v>181</v>
      </c>
      <c r="BW725" s="1" t="s">
        <v>31</v>
      </c>
      <c r="BX725" s="1"/>
      <c r="BY725" t="str">
        <f>_xlfn.XLOOKUP($B725,Img_lookup!A:A,Img_lookup!B:B, "Not available")</f>
        <v>731ed309-2ad2-4ea2-a97d-3b28972c1b00</v>
      </c>
      <c r="BZ725" t="str">
        <f>_xlfn.XLOOKUP($B725,Img_lookup!A:A,Img_lookup!C:C, "Not available")</f>
        <v>Whitlow Grass - Erophila verna, Occoquan Bay National Wildlife Refuge, Woodbridge, Virginia</v>
      </c>
      <c r="CA725" t="str">
        <f>_xlfn.XLOOKUP($B725,Img_lookup!A:A,Img_lookup!D:D, "Not available")</f>
        <v>Judy Gallagher</v>
      </c>
      <c r="CB725" t="str">
        <f>_xlfn.XLOOKUP($B725,Img_lookup!A:A,Img_lookup!E:E, "https://imgur.com/aT5wafe")</f>
        <v>https://api.openverse.engineering/v1/images/731ed309-2ad2-4ea2-a97d-3b28972c1b00/thumb/</v>
      </c>
    </row>
    <row r="726" spans="1:80" ht="13" x14ac:dyDescent="0.15">
      <c r="A726" s="1" t="s">
        <v>128</v>
      </c>
      <c r="B726" s="1" t="s">
        <v>4315</v>
      </c>
      <c r="C726" s="1" t="s">
        <v>4316</v>
      </c>
      <c r="D726" s="1" t="s">
        <v>4317</v>
      </c>
      <c r="E726" s="1" t="s">
        <v>4318</v>
      </c>
      <c r="F726" s="1" t="s">
        <v>85</v>
      </c>
      <c r="G726" s="1" t="s">
        <v>85</v>
      </c>
      <c r="H726" s="11" t="str">
        <f t="shared" si="351"/>
        <v>Annual</v>
      </c>
      <c r="J726" s="1">
        <v>0.60000002399999997</v>
      </c>
      <c r="K726" s="1">
        <v>0.25</v>
      </c>
      <c r="L726" t="str" cm="1">
        <f t="array" ref="L726">_xlfn.IFS(J726+K726="", "Unknown", J726+K726&gt;3, "Large", J726+K726&gt;0.5, "Medium", J726+K726&gt;0, "Small")</f>
        <v>Medium</v>
      </c>
      <c r="M726" s="1">
        <v>7</v>
      </c>
      <c r="N726" cm="1">
        <f t="array" ref="N726">IF($M726="",INDEX($M$2:$M$2176,MATCH(1,INDEX(($A$2:$A$2176=$A726)*($M$2:$M$2176&lt;&gt;""),0),0)),$M726)</f>
        <v>7</v>
      </c>
      <c r="O726" s="2" t="str">
        <f t="shared" si="346"/>
        <v>Seasonal outdoors</v>
      </c>
      <c r="P726" s="1" t="s">
        <v>4319</v>
      </c>
      <c r="Q726" s="1" t="s">
        <v>17109</v>
      </c>
      <c r="R726" t="str">
        <f t="shared" si="350"/>
        <v>Fast</v>
      </c>
      <c r="S726" s="1" t="s">
        <v>24</v>
      </c>
      <c r="T726" s="1" t="str">
        <f>LEFT(S726,FIND("-",S726)-1)</f>
        <v xml:space="preserve">1 </v>
      </c>
      <c r="U726" s="1" t="str">
        <f>RIGHT(S726,FIND("-",S726)-1)</f>
        <v>12</v>
      </c>
      <c r="V726" s="1" t="s">
        <v>698</v>
      </c>
      <c r="W726" s="6" t="str">
        <f t="shared" si="352"/>
        <v>5</v>
      </c>
      <c r="X726" t="str">
        <f t="shared" si="353"/>
        <v>May</v>
      </c>
      <c r="Y726" s="2" t="str">
        <f t="shared" si="354"/>
        <v>8</v>
      </c>
      <c r="Z726" s="2" t="str">
        <f t="shared" si="355"/>
        <v>August</v>
      </c>
      <c r="AA726" s="1" t="s">
        <v>108</v>
      </c>
      <c r="AB726" s="1" t="str">
        <f>IF(ISNUMBER(SEARCH("-",AA726)),TRIM(LEFT(AA726,FIND("-",AA726)-1)),AA726)</f>
        <v>7</v>
      </c>
      <c r="AC726" s="1" t="str">
        <f>IF(AB726="1", "January", IF(AB726="2", "February", IF(AB726="3", "March", IF(AB726="4", "April", IF(AB726="5", "May", IF(AB726="6", "June", IF(AB726="7", "July", IF(AB726="8", "August", IF(AB726="9", "September", IF(AB726="10", "October", IF(AB726="11", "November", IF(AB726="12", "December", "Other"))))))))))))</f>
        <v>July</v>
      </c>
      <c r="AD726" s="1" t="str">
        <f>IF(ISNUMBER(SEARCH("-",AA726)),TRIM(RIGHT(AA726,LEN(AA726)-SEARCH("-",AA726))),AA726)</f>
        <v>9</v>
      </c>
      <c r="AE726" s="1" t="str">
        <f>IF(AD726="1", "January", IF(AD726="2", "February", IF(AD726="3", "March", IF(AD726="4", "April", IF(AD726="5", "May", IF(AD726="6", "June", IF(AD726="7", "July", IF(AD726="8", "August", IF(AD726="9", "September", IF(AD726="10", "October", IF(AD726="11", "November", IF(AD726="12", "December", "Other"))))))))))))</f>
        <v>September</v>
      </c>
      <c r="AF726" s="1" t="s">
        <v>24450</v>
      </c>
      <c r="AG726" s="1" t="str">
        <f t="shared" si="336"/>
        <v xml:space="preserve">Seed </v>
      </c>
      <c r="AH726" s="2" t="str">
        <f t="shared" si="337"/>
        <v>Sow outdoors in spring in situ. Germination is usually very quick and free. In order to obtain a continuous supply of edible leaves, successional sowings can be made every few weeks until mid August[33]. A late summer/early autumn sowing can provide leaves in winter, though the plants might require some protection in very cold winters[200].</v>
      </c>
      <c r="AI726" s="1" t="s">
        <v>4320</v>
      </c>
      <c r="AJ726" s="1" t="s">
        <v>53</v>
      </c>
      <c r="AK726" s="1" t="s">
        <v>17104</v>
      </c>
      <c r="AL726" s="1" t="str">
        <f t="shared" si="347"/>
        <v>Unscented</v>
      </c>
      <c r="AM726" s="1" t="b">
        <v>0</v>
      </c>
      <c r="AN726" s="1" t="b">
        <v>0</v>
      </c>
      <c r="AO726" s="1" t="b">
        <v>0</v>
      </c>
      <c r="AP726" s="5" t="s">
        <v>28</v>
      </c>
      <c r="AQ726" s="5" t="str">
        <f t="shared" si="338"/>
        <v>Light, Medium, Heavy</v>
      </c>
      <c r="AR726" s="1" t="s">
        <v>10</v>
      </c>
      <c r="AS726" s="1" t="str">
        <f t="shared" si="348"/>
        <v>None, Partial</v>
      </c>
      <c r="AT726" s="1" t="str">
        <f t="shared" si="339"/>
        <v>Partial, Full</v>
      </c>
      <c r="AU726" s="1" t="s">
        <v>11</v>
      </c>
      <c r="AV726" s="1" t="str">
        <f t="shared" si="340"/>
        <v>Dry, Moist</v>
      </c>
      <c r="AW726" s="1" t="s">
        <v>12</v>
      </c>
      <c r="AX726" s="1" t="str">
        <f t="shared" si="341"/>
        <v>Acid, Neutral, Alkaline</v>
      </c>
      <c r="AY726" s="1" t="b">
        <v>0</v>
      </c>
      <c r="AZ726" s="1" t="b">
        <v>0</v>
      </c>
      <c r="BA726" s="1" t="b">
        <v>0</v>
      </c>
      <c r="BB726" s="1" t="s">
        <v>275</v>
      </c>
      <c r="BC726" t="str">
        <f t="shared" si="342"/>
        <v>TRUE</v>
      </c>
      <c r="BE726" t="str">
        <f t="shared" si="343"/>
        <v>FALSE</v>
      </c>
      <c r="BF726" s="1" t="b">
        <v>0</v>
      </c>
      <c r="BG726" s="1" t="b">
        <v>0</v>
      </c>
      <c r="BH726" s="1" t="b">
        <v>1</v>
      </c>
      <c r="BI726" s="1" t="s">
        <v>30</v>
      </c>
      <c r="BJ726" s="1" t="str">
        <f t="shared" si="344"/>
        <v>FALSE</v>
      </c>
      <c r="BL726" t="str">
        <f t="shared" si="345"/>
        <v>FALSE</v>
      </c>
      <c r="BM726" s="1" t="b">
        <v>0</v>
      </c>
      <c r="BN726" s="1" t="b">
        <v>0</v>
      </c>
      <c r="BO726" s="1">
        <f t="shared" si="349"/>
        <v>11</v>
      </c>
      <c r="BP726" s="1" t="s">
        <v>4321</v>
      </c>
      <c r="BQ726" s="1" cm="1">
        <f t="array" ref="BQ726">_xlfn.IFS(BP726="None Known",0, LEN(BP726)&gt;500, 5,LEN(BP726)&gt;400, 4, LEN(BP726)&gt;300, 3, LEN(BP726)&gt;200, 2, LEN(BP726)&gt;1, 1)</f>
        <v>1</v>
      </c>
      <c r="BR726" s="1" t="s">
        <v>4322</v>
      </c>
      <c r="BS726" s="1">
        <v>3</v>
      </c>
      <c r="BT726" s="1" t="s">
        <v>4323</v>
      </c>
      <c r="BU726" s="1">
        <v>1</v>
      </c>
      <c r="BV726" s="1" t="s">
        <v>4324</v>
      </c>
      <c r="BW726" s="1" t="s">
        <v>31</v>
      </c>
      <c r="BX726" s="1"/>
      <c r="BY726" t="str">
        <f>_xlfn.XLOOKUP($B726,Img_lookup!A:A,Img_lookup!B:B, "Not available")</f>
        <v>040d0c02-70b3-48c2-bab7-3fc088890937</v>
      </c>
      <c r="BZ726" t="str">
        <f>_xlfn.XLOOKUP($B726,Img_lookup!A:A,Img_lookup!C:C, "Not available")</f>
        <v>Starr 070906-8898 Eruca vesicaria subsp. sativa.jpg</v>
      </c>
      <c r="CA726" t="str">
        <f>_xlfn.XLOOKUP($B726,Img_lookup!A:A,Img_lookup!D:D, "Not available")</f>
        <v>Forest &amp; Kim Starr</v>
      </c>
      <c r="CB726" t="str">
        <f>_xlfn.XLOOKUP($B726,Img_lookup!A:A,Img_lookup!E:E, "https://imgur.com/aT5wafe")</f>
        <v>https://api.openverse.engineering/v1/images/040d0c02-70b3-48c2-bab7-3fc088890937/thumb/</v>
      </c>
    </row>
    <row r="727" spans="1:80" ht="409.6" x14ac:dyDescent="0.15">
      <c r="A727" s="1" t="s">
        <v>316</v>
      </c>
      <c r="B727" s="1" t="s">
        <v>14862</v>
      </c>
      <c r="C727" s="1" t="s">
        <v>14863</v>
      </c>
      <c r="E727" s="1" t="s">
        <v>14864</v>
      </c>
      <c r="F727" s="1" t="s">
        <v>6</v>
      </c>
      <c r="G727" s="1" t="s">
        <v>6</v>
      </c>
      <c r="H727" s="11" t="str">
        <f t="shared" si="351"/>
        <v>Perennial</v>
      </c>
      <c r="J727" s="1">
        <v>0.60000002399999997</v>
      </c>
      <c r="K727" s="1">
        <v>0.44999998800000002</v>
      </c>
      <c r="L727" t="str" cm="1">
        <f t="array" ref="L727">_xlfn.IFS(J727+K727="", "Unknown", J727+K727&gt;3, "Large", J727+K727&gt;0.5, "Medium", J727+K727&gt;0, "Small")</f>
        <v>Medium</v>
      </c>
      <c r="M727" s="1">
        <v>6</v>
      </c>
      <c r="N727" cm="1">
        <f t="array" ref="N727">IF($M727="",INDEX($M$2:$M$2176,MATCH(1,INDEX(($A$2:$A$2176=$A727)*($M$2:$M$2176&lt;&gt;""),0),0)),$M727)</f>
        <v>6</v>
      </c>
      <c r="O727" s="2" t="str">
        <f t="shared" si="346"/>
        <v>Seasonal outdoors</v>
      </c>
      <c r="P727" s="1" t="s">
        <v>14865</v>
      </c>
      <c r="R727" t="str">
        <f t="shared" si="350"/>
        <v>Medium</v>
      </c>
      <c r="T727" s="1"/>
      <c r="U727" s="1"/>
      <c r="V727" s="1" t="s">
        <v>51</v>
      </c>
      <c r="W727" s="6" t="str">
        <f t="shared" si="352"/>
        <v>7</v>
      </c>
      <c r="X727" t="str">
        <f t="shared" si="353"/>
        <v>July</v>
      </c>
      <c r="Y727" s="2" t="str">
        <f t="shared" si="354"/>
        <v>8</v>
      </c>
      <c r="Z727" s="2" t="str">
        <f t="shared" si="355"/>
        <v>August</v>
      </c>
      <c r="AF727" s="16" t="s">
        <v>24063</v>
      </c>
      <c r="AG727" s="1" t="str">
        <f t="shared" si="336"/>
        <v xml:space="preserve">Seed </v>
      </c>
      <c r="AH727" s="2" t="str">
        <f t="shared" si="337"/>
        <v>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I727" s="1" t="s">
        <v>14866</v>
      </c>
      <c r="AJ727" s="1" t="s">
        <v>23812</v>
      </c>
      <c r="AK727" s="1" t="s">
        <v>17104</v>
      </c>
      <c r="AL727" s="1" t="str">
        <f t="shared" si="347"/>
        <v>Unscented</v>
      </c>
      <c r="AM727" s="1" t="b">
        <v>0</v>
      </c>
      <c r="AN727" s="1" t="b">
        <v>0</v>
      </c>
      <c r="AO727" s="1" t="b">
        <v>0</v>
      </c>
      <c r="AP727" s="5" t="s">
        <v>54</v>
      </c>
      <c r="AQ727" s="5" t="str">
        <f t="shared" si="338"/>
        <v>Light, Medium</v>
      </c>
      <c r="AR727" s="1" t="s">
        <v>30</v>
      </c>
      <c r="AS727" s="1" t="str">
        <f t="shared" si="348"/>
        <v>None</v>
      </c>
      <c r="AT727" s="1" t="str">
        <f t="shared" si="339"/>
        <v>Full</v>
      </c>
      <c r="AU727" s="1" t="s">
        <v>11</v>
      </c>
      <c r="AV727" s="1" t="str">
        <f t="shared" si="340"/>
        <v>Dry, Moist</v>
      </c>
      <c r="AW727" s="1" t="s">
        <v>12</v>
      </c>
      <c r="AX727" s="1" t="str">
        <f t="shared" si="341"/>
        <v>Acid, Neutral, Alkaline</v>
      </c>
      <c r="AY727" s="1" t="b">
        <v>0</v>
      </c>
      <c r="AZ727" s="1" t="b">
        <v>0</v>
      </c>
      <c r="BA727" s="1" t="b">
        <v>0</v>
      </c>
      <c r="BB727" s="1" t="s">
        <v>29</v>
      </c>
      <c r="BC727" t="str">
        <f t="shared" si="342"/>
        <v>TRUE</v>
      </c>
      <c r="BE727" t="str">
        <f t="shared" si="343"/>
        <v>FALSE</v>
      </c>
      <c r="BF727" s="1" t="b">
        <v>1</v>
      </c>
      <c r="BG727" s="1" t="b">
        <v>0</v>
      </c>
      <c r="BH727" s="1" t="b">
        <v>0</v>
      </c>
      <c r="BJ727" s="1" t="str">
        <f t="shared" si="344"/>
        <v>FALSE</v>
      </c>
      <c r="BK727" s="1" t="s">
        <v>77</v>
      </c>
      <c r="BL727" t="str">
        <f t="shared" si="345"/>
        <v>TRUE</v>
      </c>
      <c r="BM727" s="1" t="b">
        <v>0</v>
      </c>
      <c r="BN727" s="1" t="b">
        <v>0</v>
      </c>
      <c r="BO727" s="1">
        <f t="shared" si="349"/>
        <v>8</v>
      </c>
      <c r="BP727" s="1" t="s">
        <v>31</v>
      </c>
      <c r="BQ727" s="1" cm="1">
        <f t="array" ref="BQ727">_xlfn.IFS(BP727="None Known",0, LEN(BP727)&gt;500, 5,LEN(BP727)&gt;400, 4, LEN(BP727)&gt;300, 3, LEN(BP727)&gt;200, 2, LEN(BP727)&gt;1, 1)</f>
        <v>0</v>
      </c>
      <c r="BR727" s="1" t="s">
        <v>14867</v>
      </c>
      <c r="BS727" s="1">
        <v>2</v>
      </c>
      <c r="BT727" s="1" t="s">
        <v>14868</v>
      </c>
      <c r="BU727" s="1">
        <v>2</v>
      </c>
      <c r="BV727" s="1" t="s">
        <v>7388</v>
      </c>
      <c r="BW727" s="1" t="s">
        <v>31</v>
      </c>
      <c r="BX727" s="1"/>
      <c r="BY727" t="str">
        <f>_xlfn.XLOOKUP($B727,Img_lookup!A:A,Img_lookup!B:B, "Not available")</f>
        <v>f5229e8f-92ec-4098-a26a-8f2cf4185b9a</v>
      </c>
      <c r="BZ727" t="str">
        <f>_xlfn.XLOOKUP($B727,Img_lookup!A:A,Img_lookup!C:C, "Not available")</f>
        <v>Field Eryngo {eryngium campestre}</v>
      </c>
      <c r="CA727" t="str">
        <f>_xlfn.XLOOKUP($B727,Img_lookup!A:A,Img_lookup!D:D, "Not available")</f>
        <v>Drew Avery</v>
      </c>
      <c r="CB727" t="str">
        <f>_xlfn.XLOOKUP($B727,Img_lookup!A:A,Img_lookup!E:E, "https://imgur.com/aT5wafe")</f>
        <v>https://api.openverse.engineering/v1/images/f5229e8f-92ec-4098-a26a-8f2cf4185b9a/thumb/</v>
      </c>
    </row>
    <row r="728" spans="1:80" ht="409.6" x14ac:dyDescent="0.15">
      <c r="A728" s="1" t="s">
        <v>316</v>
      </c>
      <c r="B728" s="1" t="s">
        <v>16896</v>
      </c>
      <c r="E728" s="1" t="s">
        <v>16897</v>
      </c>
      <c r="F728" s="1" t="s">
        <v>6</v>
      </c>
      <c r="G728" s="1" t="s">
        <v>6</v>
      </c>
      <c r="H728" s="11" t="str">
        <f t="shared" si="351"/>
        <v>Perennial</v>
      </c>
      <c r="J728" s="1">
        <v>0.60000002399999997</v>
      </c>
      <c r="L728" t="str" cm="1">
        <f t="array" ref="L728">_xlfn.IFS(J728+K728="", "Unknown", J728+K728&gt;3, "Large", J728+K728&gt;0.5, "Medium", J728+K728&gt;0, "Small")</f>
        <v>Medium</v>
      </c>
      <c r="N728" cm="1">
        <f t="array" ref="N728">IF($M728="",INDEX($M$2:$M$2176,MATCH(1,INDEX(($A$2:$A$2176=$A728)*($M$2:$M$2176&lt;&gt;""),0),0)),$M728)</f>
        <v>5</v>
      </c>
      <c r="O728" s="2" t="str">
        <f t="shared" si="346"/>
        <v>Seasonal outdoors</v>
      </c>
      <c r="P728" s="1" t="s">
        <v>16898</v>
      </c>
      <c r="R728" t="str">
        <f t="shared" si="350"/>
        <v>Medium</v>
      </c>
      <c r="W728"/>
      <c r="AF728" s="16" t="s">
        <v>24063</v>
      </c>
      <c r="AG728" s="1" t="str">
        <f t="shared" si="336"/>
        <v xml:space="preserve">Seed </v>
      </c>
      <c r="AH728" s="2" t="str">
        <f t="shared" si="337"/>
        <v>Best sown as soon as it is ripe in early autumn on the surface of a well-drained compost in a cold frame[200]. The seed can also be sown in spring. It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I728" s="1" t="s">
        <v>16899</v>
      </c>
      <c r="AJ728" s="1" t="s">
        <v>23809</v>
      </c>
      <c r="AK728" s="1" t="s">
        <v>17104</v>
      </c>
      <c r="AL728" s="1" t="str">
        <f t="shared" si="347"/>
        <v>Unscented</v>
      </c>
      <c r="AM728" s="1" t="b">
        <v>0</v>
      </c>
      <c r="AN728" s="1" t="b">
        <v>0</v>
      </c>
      <c r="AO728" s="1" t="b">
        <v>0</v>
      </c>
      <c r="AP728" s="5" t="s">
        <v>54</v>
      </c>
      <c r="AQ728" s="5" t="str">
        <f t="shared" si="338"/>
        <v>Light, Medium</v>
      </c>
      <c r="AR728" s="1" t="s">
        <v>30</v>
      </c>
      <c r="AS728" s="1" t="str">
        <f t="shared" si="348"/>
        <v>None</v>
      </c>
      <c r="AT728" s="1" t="str">
        <f t="shared" si="339"/>
        <v>Full</v>
      </c>
      <c r="AU728" s="1" t="s">
        <v>11</v>
      </c>
      <c r="AV728" s="1" t="str">
        <f t="shared" si="340"/>
        <v>Dry, Moist</v>
      </c>
      <c r="AW728" s="1" t="s">
        <v>12</v>
      </c>
      <c r="AX728" s="1" t="str">
        <f t="shared" si="341"/>
        <v>Acid, Neutral, Alkaline</v>
      </c>
      <c r="AY728" s="1" t="b">
        <v>0</v>
      </c>
      <c r="AZ728" s="1" t="b">
        <v>0</v>
      </c>
      <c r="BA728" s="1" t="b">
        <v>0</v>
      </c>
      <c r="BC728" t="str">
        <f t="shared" si="342"/>
        <v>FALSE</v>
      </c>
      <c r="BE728" t="str">
        <f t="shared" si="343"/>
        <v>FALSE</v>
      </c>
      <c r="BF728" s="1" t="b">
        <v>1</v>
      </c>
      <c r="BG728" s="1" t="b">
        <v>0</v>
      </c>
      <c r="BH728" s="1" t="b">
        <v>0</v>
      </c>
      <c r="BJ728" s="1" t="str">
        <f t="shared" si="344"/>
        <v>FALSE</v>
      </c>
      <c r="BK728" s="1" t="s">
        <v>77</v>
      </c>
      <c r="BL728" t="str">
        <f t="shared" si="345"/>
        <v>TRUE</v>
      </c>
      <c r="BM728" s="1" t="b">
        <v>0</v>
      </c>
      <c r="BN728" s="1" t="b">
        <v>0</v>
      </c>
      <c r="BO728" s="1">
        <f t="shared" si="349"/>
        <v>4</v>
      </c>
      <c r="BP728" s="1" t="s">
        <v>31</v>
      </c>
      <c r="BQ728" s="1" cm="1">
        <f t="array" ref="BQ728">_xlfn.IFS(BP728="None Known",0, LEN(BP728)&gt;500, 5,LEN(BP728)&gt;400, 4, LEN(BP728)&gt;300, 3, LEN(BP728)&gt;200, 2, LEN(BP728)&gt;1, 1)</f>
        <v>0</v>
      </c>
      <c r="BR728" s="1" t="s">
        <v>16900</v>
      </c>
      <c r="BS728" s="1">
        <v>1</v>
      </c>
      <c r="BT728" s="1" t="s">
        <v>16901</v>
      </c>
      <c r="BU728" s="1">
        <v>1</v>
      </c>
      <c r="BV728" s="1" t="s">
        <v>16902</v>
      </c>
      <c r="BW728" s="1" t="s">
        <v>31</v>
      </c>
      <c r="BX728" s="1"/>
      <c r="BY728" t="str">
        <f>_xlfn.XLOOKUP($B728,Img_lookup!A:A,Img_lookup!B:B, "Not available")</f>
        <v>fd272ac9-17ba-4356-8e47-a97029172e45</v>
      </c>
      <c r="BZ728" t="str">
        <f>_xlfn.XLOOKUP($B728,Img_lookup!A:A,Img_lookup!C:C, "Not available")</f>
        <v>Eryngium creticum. Eryngor inland sea holly</v>
      </c>
      <c r="CA728" t="str">
        <f>_xlfn.XLOOKUP($B728,Img_lookup!A:A,Img_lookup!D:D, "Not available")</f>
        <v>Mary Gillham Archive Project</v>
      </c>
      <c r="CB728" t="str">
        <f>_xlfn.XLOOKUP($B728,Img_lookup!A:A,Img_lookup!E:E, "https://imgur.com/aT5wafe")</f>
        <v>https://api.openverse.engineering/v1/images/fd272ac9-17ba-4356-8e47-a97029172e45/thumb/</v>
      </c>
    </row>
    <row r="729" spans="1:80" ht="409.6" x14ac:dyDescent="0.15">
      <c r="A729" s="1" t="s">
        <v>316</v>
      </c>
      <c r="B729" s="1" t="s">
        <v>5696</v>
      </c>
      <c r="C729" s="1" t="s">
        <v>5697</v>
      </c>
      <c r="E729" s="1" t="s">
        <v>5698</v>
      </c>
      <c r="F729" s="1" t="s">
        <v>6</v>
      </c>
      <c r="G729" s="1" t="s">
        <v>6</v>
      </c>
      <c r="H729" s="11" t="str">
        <f t="shared" si="351"/>
        <v>Perennial</v>
      </c>
      <c r="I729" s="1" t="s">
        <v>17108</v>
      </c>
      <c r="J729" s="1">
        <v>0.44999998800000002</v>
      </c>
      <c r="K729" s="1">
        <v>0.40000000600000002</v>
      </c>
      <c r="L729" t="str" cm="1">
        <f t="array" ref="L729">_xlfn.IFS(J729+K729="", "Unknown", J729+K729&gt;3, "Large", J729+K729&gt;0.5, "Medium", J729+K729&gt;0, "Small")</f>
        <v>Medium</v>
      </c>
      <c r="M729" s="1">
        <v>5</v>
      </c>
      <c r="N729" cm="1">
        <f t="array" ref="N729">IF($M729="",INDEX($M$2:$M$2176,MATCH(1,INDEX(($A$2:$A$2176=$A729)*($M$2:$M$2176&lt;&gt;""),0),0)),$M729)</f>
        <v>5</v>
      </c>
      <c r="O729" s="2" t="str">
        <f t="shared" si="346"/>
        <v>Seasonal outdoors</v>
      </c>
      <c r="P729" s="1" t="s">
        <v>5699</v>
      </c>
      <c r="R729" t="str">
        <f t="shared" si="350"/>
        <v>Medium</v>
      </c>
      <c r="S729" s="1" t="s">
        <v>24</v>
      </c>
      <c r="T729" s="1" t="str">
        <f>LEFT(S729,FIND("-",S729)-1)</f>
        <v xml:space="preserve">1 </v>
      </c>
      <c r="U729" s="1" t="str">
        <f>RIGHT(S729,FIND("-",S729)-1)</f>
        <v>12</v>
      </c>
      <c r="V729" s="1" t="s">
        <v>177</v>
      </c>
      <c r="W729" s="6" t="str">
        <f t="shared" ref="W729:W735" si="356">IF(ISNUMBER(SEARCH("-",V729)),TRIM(LEFT(V729,FIND("-",V729)-1)),V729)</f>
        <v>7</v>
      </c>
      <c r="X729" t="str">
        <f>IF(W729="1", "January", IF(W729="2", "February", IF(W729="3", "March", IF(W729="4", "April", IF(W729="5", "May", IF(W729="6", "June", IF(W729="7", "July", IF(W729="8", "August", IF(W729="9", "September", IF(W729="10", "October", IF(W729="11", "November", IF(W729="12", "December", "Other"))))))))))))</f>
        <v>July</v>
      </c>
      <c r="Y729" s="2" t="str">
        <f>IF(ISNUMBER(SEARCH("-",V729)),TRIM(RIGHT(V729,LEN(V729)-SEARCH("-",V729))),V729)</f>
        <v>10</v>
      </c>
      <c r="Z729" s="2" t="str">
        <f>IF(Y729="1", "January", IF(Y729="2", "February", IF(Y729="3", "March", IF(Y729="4", "April", IF(Y729="5", "May", IF(Y729="6", "June", IF(Y729="7", "July", IF(Y729="8", "August", IF(Y729="9", "September", IF(Y729="10", "October", IF(Y729="11", "November", IF(Y729="12", "December", "Other"))))))))))))</f>
        <v>October</v>
      </c>
      <c r="AF729" s="16" t="s">
        <v>24064</v>
      </c>
      <c r="AG729" s="1" t="str">
        <f t="shared" si="336"/>
        <v xml:space="preserve">Seed </v>
      </c>
      <c r="AH729" s="2" t="str">
        <f t="shared" si="337"/>
        <v>Best sown as soon as it is ripe in early autumn on the surface of a well-drained compost in a cold frame[200]. The seed can also be sown in spring. Germination can be very slow[4], although another report says that the seed usually germinates in 5 - 90 days at 20�c. When they are large enough to handle, prick the seedlings out into individual pots and grow them on in the greenhouse for their first winter. Plant them out into their permanent positions in late spring or early summer, after the last expected frosts.
Division in early spring or autumn. Take care since the plant resents root disturbance[200].
Root cuttings in autumn or winter[200].</v>
      </c>
      <c r="AI729" s="1" t="s">
        <v>5700</v>
      </c>
      <c r="AJ729" s="1" t="s">
        <v>23809</v>
      </c>
      <c r="AK729" s="1" t="s">
        <v>17104</v>
      </c>
      <c r="AL729" s="1" t="str">
        <f t="shared" si="347"/>
        <v>Scented</v>
      </c>
      <c r="AM729" s="1" t="b">
        <v>1</v>
      </c>
      <c r="AN729" s="1" t="b">
        <v>0</v>
      </c>
      <c r="AO729" s="1" t="b">
        <v>0</v>
      </c>
      <c r="AP729" s="5" t="s">
        <v>54</v>
      </c>
      <c r="AQ729" s="5" t="str">
        <f t="shared" si="338"/>
        <v>Light, Medium</v>
      </c>
      <c r="AR729" s="1" t="s">
        <v>30</v>
      </c>
      <c r="AS729" s="1" t="str">
        <f t="shared" si="348"/>
        <v>None</v>
      </c>
      <c r="AT729" s="1" t="str">
        <f t="shared" si="339"/>
        <v>Full</v>
      </c>
      <c r="AU729" s="1" t="s">
        <v>11</v>
      </c>
      <c r="AV729" s="1" t="str">
        <f t="shared" si="340"/>
        <v>Dry, Moist</v>
      </c>
      <c r="AW729" s="1" t="s">
        <v>12</v>
      </c>
      <c r="AX729" s="1" t="str">
        <f t="shared" si="341"/>
        <v>Acid, Neutral, Alkaline</v>
      </c>
      <c r="AY729" s="1" t="b">
        <v>0</v>
      </c>
      <c r="AZ729" s="1" t="b">
        <v>1</v>
      </c>
      <c r="BA729" s="1" t="b">
        <v>1</v>
      </c>
      <c r="BB729" s="1" t="s">
        <v>29</v>
      </c>
      <c r="BC729" t="str">
        <f t="shared" si="342"/>
        <v>TRUE</v>
      </c>
      <c r="BE729" t="str">
        <f t="shared" si="343"/>
        <v>FALSE</v>
      </c>
      <c r="BF729" s="1" t="b">
        <v>1</v>
      </c>
      <c r="BG729" s="1" t="b">
        <v>0</v>
      </c>
      <c r="BH729" s="1" t="b">
        <v>1</v>
      </c>
      <c r="BJ729" s="1" t="str">
        <f t="shared" si="344"/>
        <v>FALSE</v>
      </c>
      <c r="BK729" s="1" t="s">
        <v>77</v>
      </c>
      <c r="BL729" t="str">
        <f t="shared" si="345"/>
        <v>TRUE</v>
      </c>
      <c r="BM729" s="1" t="b">
        <v>0</v>
      </c>
      <c r="BN729" s="1" t="b">
        <v>1</v>
      </c>
      <c r="BO729" s="1">
        <f t="shared" si="349"/>
        <v>13</v>
      </c>
      <c r="BP729" s="1" t="s">
        <v>5701</v>
      </c>
      <c r="BQ729" s="1" cm="1">
        <f t="array" ref="BQ729">_xlfn.IFS(BP729="None Known",0, LEN(BP729)&gt;500, 5,LEN(BP729)&gt;400, 4, LEN(BP729)&gt;300, 3, LEN(BP729)&gt;200, 2, LEN(BP729)&gt;1, 1)</f>
        <v>1</v>
      </c>
      <c r="BR729" s="1" t="s">
        <v>5702</v>
      </c>
      <c r="BS729" s="1">
        <v>3</v>
      </c>
      <c r="BT729" s="1" t="s">
        <v>5703</v>
      </c>
      <c r="BU729" s="1">
        <v>3</v>
      </c>
      <c r="BV729" s="1" t="s">
        <v>5704</v>
      </c>
      <c r="BW729" s="1" t="s">
        <v>31</v>
      </c>
      <c r="BX729" s="1"/>
      <c r="BY729" t="str">
        <f>_xlfn.XLOOKUP($B729,Img_lookup!A:A,Img_lookup!B:B, "Not available")</f>
        <v>f3a329b0-aeb8-4c04-ae61-9ef0713e8f6c</v>
      </c>
      <c r="BZ729" t="str">
        <f>_xlfn.XLOOKUP($B729,Img_lookup!A:A,Img_lookup!C:C, "Not available")</f>
        <v>Dropwort (Filipendula vulgaris), Eryngo (Eryngium maritimum), Cuckow Flower (Cardamine pratensis), and Elder (Sambacus nigra).</v>
      </c>
      <c r="CA729" t="str">
        <f>_xlfn.XLOOKUP($B729,Img_lookup!A:A,Img_lookup!D:D, "Not available")</f>
        <v>Swallowtail Garden Seeds</v>
      </c>
      <c r="CB729" t="str">
        <f>_xlfn.XLOOKUP($B729,Img_lookup!A:A,Img_lookup!E:E, "https://imgur.com/aT5wafe")</f>
        <v>https://api.openverse.engineering/v1/images/f3a329b0-aeb8-4c04-ae61-9ef0713e8f6c/thumb/</v>
      </c>
    </row>
    <row r="730" spans="1:80" ht="409.6" x14ac:dyDescent="0.15">
      <c r="A730" s="1" t="s">
        <v>193</v>
      </c>
      <c r="B730" s="1" t="s">
        <v>585</v>
      </c>
      <c r="C730" s="1" t="s">
        <v>586</v>
      </c>
      <c r="D730" s="1" t="s">
        <v>587</v>
      </c>
      <c r="E730" s="1" t="s">
        <v>588</v>
      </c>
      <c r="F730" s="1" t="s">
        <v>6</v>
      </c>
      <c r="G730" s="1" t="s">
        <v>6</v>
      </c>
      <c r="H730" s="11" t="str">
        <f t="shared" si="351"/>
        <v>Perennial</v>
      </c>
      <c r="J730" s="1">
        <v>1</v>
      </c>
      <c r="L730" t="str" cm="1">
        <f t="array" ref="L730">_xlfn.IFS(J730+K730="", "Unknown", J730+K730&gt;3, "Large", J730+K730&gt;0.5, "Medium", J730+K730&gt;0, "Small")</f>
        <v>Medium</v>
      </c>
      <c r="M730" s="1">
        <v>8</v>
      </c>
      <c r="N730" cm="1">
        <f t="array" ref="N730">IF($M730="",INDEX($M$2:$M$2176,MATCH(1,INDEX(($A$2:$A$2176=$A730)*($M$2:$M$2176&lt;&gt;""),0),0)),$M730)</f>
        <v>8</v>
      </c>
      <c r="O730" s="2" t="str">
        <f t="shared" si="346"/>
        <v>Grown indoors</v>
      </c>
      <c r="P730" s="1" t="s">
        <v>589</v>
      </c>
      <c r="R730" t="str">
        <f t="shared" si="350"/>
        <v>Medium</v>
      </c>
      <c r="T730" s="1"/>
      <c r="U730" s="1"/>
      <c r="V730" s="1" t="s">
        <v>108</v>
      </c>
      <c r="W730" s="6" t="str">
        <f t="shared" si="356"/>
        <v>7</v>
      </c>
      <c r="X730" t="str">
        <f>IF(W730="1", "January", IF(W730="2", "February", IF(W730="3", "March", IF(W730="4", "April", IF(W730="5", "May", IF(W730="6", "June", IF(W730="7", "July", IF(W730="8", "August", IF(W730="9", "September", IF(W730="10", "October", IF(W730="11", "November", IF(W730="12", "December", "Other"))))))))))))</f>
        <v>July</v>
      </c>
      <c r="Y730" s="2" t="str">
        <f>IF(ISNUMBER(SEARCH("-",V730)),TRIM(RIGHT(V730,LEN(V730)-SEARCH("-",V730))),V730)</f>
        <v>9</v>
      </c>
      <c r="Z730" s="2" t="str">
        <f>IF(Y730="1", "January", IF(Y730="2", "February", IF(Y730="3", "March", IF(Y730="4", "April", IF(Y730="5", "May", IF(Y730="6", "June", IF(Y730="7", "July", IF(Y730="8", "August", IF(Y730="9", "September", IF(Y730="10", "October", IF(Y730="11", "November", IF(Y730="12", "December", "Other"))))))))))))</f>
        <v>September</v>
      </c>
      <c r="AF730" s="16" t="s">
        <v>25078</v>
      </c>
      <c r="AG730" s="1" t="str">
        <f t="shared" si="336"/>
        <v xml:space="preserve">Seed </v>
      </c>
      <c r="AH730" s="2" t="str">
        <f t="shared" si="337"/>
        <v>Pre-soak for 12 hours in warm water and 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Overwinter in a greenhouse and plant out in late spring or early summer.
Heeled cuttings of young growth in the spring in a frame[200]. Overwinter in a greenhouse and plant out in late spring or early summer.</v>
      </c>
      <c r="AI730" s="1" t="s">
        <v>590</v>
      </c>
      <c r="AJ730" s="1" t="s">
        <v>53</v>
      </c>
      <c r="AK730" s="1" t="s">
        <v>17104</v>
      </c>
      <c r="AL730" s="1" t="str">
        <f t="shared" si="347"/>
        <v>Unscented</v>
      </c>
      <c r="AM730" s="1" t="b">
        <v>0</v>
      </c>
      <c r="AN730" s="1" t="b">
        <v>0</v>
      </c>
      <c r="AO730" s="1" t="b">
        <v>0</v>
      </c>
      <c r="AP730" s="5" t="s">
        <v>28</v>
      </c>
      <c r="AQ730" s="5" t="str">
        <f t="shared" si="338"/>
        <v>Light, Medium, Heavy</v>
      </c>
      <c r="AR730" s="1" t="s">
        <v>10</v>
      </c>
      <c r="AS730" s="1" t="str">
        <f t="shared" si="348"/>
        <v>None, Partial</v>
      </c>
      <c r="AT730" s="1" t="str">
        <f t="shared" si="339"/>
        <v>Partial, Full</v>
      </c>
      <c r="AU730" s="1" t="s">
        <v>29</v>
      </c>
      <c r="AV730" s="1" t="str">
        <f t="shared" si="340"/>
        <v>Moist</v>
      </c>
      <c r="AW730" s="1" t="s">
        <v>12</v>
      </c>
      <c r="AX730" s="1" t="str">
        <f t="shared" si="341"/>
        <v>Acid, Neutral, Alkaline</v>
      </c>
      <c r="AY730" s="1" t="b">
        <v>0</v>
      </c>
      <c r="AZ730" s="1" t="b">
        <v>0</v>
      </c>
      <c r="BA730" s="1" t="b">
        <v>0</v>
      </c>
      <c r="BC730" t="str">
        <f t="shared" si="342"/>
        <v>FALSE</v>
      </c>
      <c r="BE730" t="str">
        <f t="shared" si="343"/>
        <v>FALSE</v>
      </c>
      <c r="BF730" s="1" t="b">
        <v>0</v>
      </c>
      <c r="BG730" s="1" t="b">
        <v>0</v>
      </c>
      <c r="BH730" s="1" t="b">
        <v>0</v>
      </c>
      <c r="BI730" s="1" t="s">
        <v>77</v>
      </c>
      <c r="BJ730" s="1" t="str">
        <f t="shared" si="344"/>
        <v>TRUE</v>
      </c>
      <c r="BL730" t="str">
        <f t="shared" si="345"/>
        <v>FALSE</v>
      </c>
      <c r="BM730" s="1" t="b">
        <v>1</v>
      </c>
      <c r="BN730" s="1" t="b">
        <v>0</v>
      </c>
      <c r="BO730" s="1">
        <f t="shared" si="349"/>
        <v>7</v>
      </c>
      <c r="BP730" s="1" t="s">
        <v>31</v>
      </c>
      <c r="BQ730" s="1" cm="1">
        <f t="array" ref="BQ730">_xlfn.IFS(BP730="None Known",0, LEN(BP730)&gt;500, 5,LEN(BP730)&gt;400, 4, LEN(BP730)&gt;300, 3, LEN(BP730)&gt;200, 2, LEN(BP730)&gt;1, 1)</f>
        <v>0</v>
      </c>
      <c r="BR730" s="1" t="s">
        <v>591</v>
      </c>
      <c r="BS730" s="1">
        <v>2</v>
      </c>
      <c r="BT730" s="1" t="s">
        <v>592</v>
      </c>
      <c r="BU730" s="1">
        <v>1</v>
      </c>
      <c r="BV730" s="1" t="s">
        <v>80</v>
      </c>
      <c r="BW730" s="1" t="s">
        <v>593</v>
      </c>
      <c r="BX730" s="1"/>
      <c r="BY730" t="str">
        <f>_xlfn.XLOOKUP($B730,Img_lookup!A:A,Img_lookup!B:B, "Not available")</f>
        <v>4faa9e1f-480a-496b-b37d-6579eb937208</v>
      </c>
      <c r="BZ730" t="str">
        <f>_xlfn.XLOOKUP($B730,Img_lookup!A:A,Img_lookup!C:C, "Not available")</f>
        <v>Coral Bean - Erythrina herbacea, Navy Wells Pineland Preserve, Homestead, Florida</v>
      </c>
      <c r="CA730" t="str">
        <f>_xlfn.XLOOKUP($B730,Img_lookup!A:A,Img_lookup!D:D, "Not available")</f>
        <v>Judy Gallagher</v>
      </c>
      <c r="CB730" t="str">
        <f>_xlfn.XLOOKUP($B730,Img_lookup!A:A,Img_lookup!E:E, "https://imgur.com/aT5wafe")</f>
        <v>https://api.openverse.engineering/v1/images/4faa9e1f-480a-496b-b37d-6579eb937208/thumb/</v>
      </c>
    </row>
    <row r="731" spans="1:80" ht="409.6" x14ac:dyDescent="0.15">
      <c r="A731" s="1" t="s">
        <v>1018</v>
      </c>
      <c r="B731" s="1" t="s">
        <v>14994</v>
      </c>
      <c r="C731" s="1" t="s">
        <v>14995</v>
      </c>
      <c r="E731" s="1" t="s">
        <v>14996</v>
      </c>
      <c r="F731" s="1" t="s">
        <v>23722</v>
      </c>
      <c r="G731" s="1" t="s">
        <v>23800</v>
      </c>
      <c r="H731" s="11" t="str">
        <f t="shared" si="351"/>
        <v>Perennial</v>
      </c>
      <c r="J731" s="1">
        <v>0.20000000300000001</v>
      </c>
      <c r="K731" s="1">
        <v>7.9999998000000003E-2</v>
      </c>
      <c r="L731" t="str" cm="1">
        <f t="array" ref="L731">_xlfn.IFS(J731+K731="", "Unknown", J731+K731&gt;3, "Large", J731+K731&gt;0.5, "Medium", J731+K731&gt;0, "Small")</f>
        <v>Small</v>
      </c>
      <c r="M731" s="1">
        <v>3</v>
      </c>
      <c r="N731" cm="1">
        <f t="array" ref="N731">IF($M731="",INDEX($M$2:$M$2176,MATCH(1,INDEX(($A$2:$A$2176=$A731)*($M$2:$M$2176&lt;&gt;""),0),0)),$M731)</f>
        <v>3</v>
      </c>
      <c r="O731" s="2" t="str">
        <f t="shared" si="346"/>
        <v>Hardy to cold</v>
      </c>
      <c r="P731" s="1" t="s">
        <v>14997</v>
      </c>
      <c r="R731" t="str">
        <f t="shared" si="350"/>
        <v>Medium</v>
      </c>
      <c r="T731" s="1"/>
      <c r="U731" s="1"/>
      <c r="V731" s="1" t="s">
        <v>251</v>
      </c>
      <c r="W731" s="6" t="str">
        <f t="shared" si="356"/>
        <v>3</v>
      </c>
      <c r="X731" t="str">
        <f>IF(W731="1", "January", IF(W731="2", "February", IF(W731="3", "March", IF(W731="4", "April", IF(W731="5", "May", IF(W731="6", "June", IF(W731="7", "July", IF(W731="8", "August", IF(W731="9", "September", IF(W731="10", "October", IF(W731="11", "November", IF(W731="12", "December", "Other"))))))))))))</f>
        <v>March</v>
      </c>
      <c r="Y731" s="2" t="str">
        <f>IF(ISNUMBER(SEARCH("-",V731)),TRIM(RIGHT(V731,LEN(V731)-SEARCH("-",V731))),V731)</f>
        <v>4</v>
      </c>
      <c r="Z731" s="2" t="str">
        <f>IF(Y731="1", "January", IF(Y731="2", "February", IF(Y731="3", "March", IF(Y731="4", "April", IF(Y731="5", "May", IF(Y731="6", "June", IF(Y731="7", "July", IF(Y731="8", "August", IF(Y731="9", "September", IF(Y731="10", "October", IF(Y731="11", "November", IF(Y731="12", "December", "Other"))))))))))))</f>
        <v>April</v>
      </c>
      <c r="AA731" s="1" t="s">
        <v>96</v>
      </c>
      <c r="AB731" s="1" t="str">
        <f>IF(ISNUMBER(SEARCH("-",AA731)),TRIM(LEFT(AA731,FIND("-",AA731)-1)),AA731)</f>
        <v>5</v>
      </c>
      <c r="AC731" s="1" t="str">
        <f>IF(AB731="1", "January", IF(AB731="2", "February", IF(AB731="3", "March", IF(AB731="4", "April", IF(AB731="5", "May", IF(AB731="6", "June", IF(AB731="7", "July", IF(AB731="8", "August", IF(AB731="9", "September", IF(AB731="10", "October", IF(AB731="11", "November", IF(AB731="12", "December", "Other"))))))))))))</f>
        <v>May</v>
      </c>
      <c r="AD731" s="1" t="str">
        <f>IF(ISNUMBER(SEARCH("-",AA731)),TRIM(RIGHT(AA731,LEN(AA731)-SEARCH("-",AA731))),AA731)</f>
        <v>6</v>
      </c>
      <c r="AE731" s="1" t="str">
        <f>IF(AD731="1", "January", IF(AD731="2", "February", IF(AD731="3", "March", IF(AD731="4", "April", IF(AD731="5", "May", IF(AD731="6", "June", IF(AD731="7", "July", IF(AD731="8", "August", IF(AD731="9", "September", IF(AD731="10", "October", IF(AD731="11", "November", IF(AD731="12", "December", "Other"))))))))))))</f>
        <v>June</v>
      </c>
      <c r="AF731" s="18" t="s">
        <v>25170</v>
      </c>
      <c r="AG731" s="1" t="str">
        <f t="shared" si="336"/>
        <v xml:space="preserve">Bulb </v>
      </c>
      <c r="AH731" s="2" t="str">
        <f t="shared" si="337"/>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in summer as the leaves die down. This species does not produce offsets[200].</v>
      </c>
      <c r="AI731" s="1" t="s">
        <v>14998</v>
      </c>
      <c r="AK731" s="1" t="s">
        <v>17104</v>
      </c>
      <c r="AL731" s="1" t="str">
        <f t="shared" si="347"/>
        <v>Unscented</v>
      </c>
      <c r="AM731" s="1" t="b">
        <v>0</v>
      </c>
      <c r="AN731" s="1" t="b">
        <v>1</v>
      </c>
      <c r="AO731" s="1" t="b">
        <v>0</v>
      </c>
      <c r="AP731" s="5" t="s">
        <v>54</v>
      </c>
      <c r="AQ731" s="5" t="str">
        <f t="shared" si="338"/>
        <v>Light, Medium</v>
      </c>
      <c r="AR731" s="1" t="s">
        <v>120</v>
      </c>
      <c r="AS731" s="1" t="str">
        <f t="shared" si="348"/>
        <v>Partial</v>
      </c>
      <c r="AT731" s="1" t="str">
        <f t="shared" si="339"/>
        <v>Partial</v>
      </c>
      <c r="AU731" s="1" t="s">
        <v>29</v>
      </c>
      <c r="AV731" s="1" t="str">
        <f t="shared" si="340"/>
        <v>Moist</v>
      </c>
      <c r="AW731" s="1" t="s">
        <v>12</v>
      </c>
      <c r="AX731" s="1" t="str">
        <f t="shared" si="341"/>
        <v>Acid, Neutral, Alkaline</v>
      </c>
      <c r="AY731" s="1" t="b">
        <v>0</v>
      </c>
      <c r="AZ731" s="1" t="b">
        <v>0</v>
      </c>
      <c r="BA731" s="1" t="b">
        <v>0</v>
      </c>
      <c r="BC731" t="str">
        <f t="shared" si="342"/>
        <v>FALSE</v>
      </c>
      <c r="BE731" t="str">
        <f t="shared" si="343"/>
        <v>FALSE</v>
      </c>
      <c r="BF731" s="1" t="b">
        <v>0</v>
      </c>
      <c r="BG731" s="1" t="b">
        <v>0</v>
      </c>
      <c r="BH731" s="1" t="b">
        <v>0</v>
      </c>
      <c r="BI731" s="1" t="s">
        <v>30</v>
      </c>
      <c r="BJ731" s="1" t="str">
        <f t="shared" si="344"/>
        <v>FALSE</v>
      </c>
      <c r="BL731" t="str">
        <f t="shared" si="345"/>
        <v>FALSE</v>
      </c>
      <c r="BM731" s="1" t="b">
        <v>0</v>
      </c>
      <c r="BN731" s="1" t="b">
        <v>0</v>
      </c>
      <c r="BO731" s="1">
        <f t="shared" si="349"/>
        <v>15</v>
      </c>
      <c r="BP731" s="1" t="s">
        <v>14999</v>
      </c>
      <c r="BQ731" s="1" cm="1">
        <f t="array" ref="BQ731">_xlfn.IFS(BP731="None Known",0, LEN(BP731)&gt;500, 5,LEN(BP731)&gt;400, 4, LEN(BP731)&gt;300, 3, LEN(BP731)&gt;200, 2, LEN(BP731)&gt;1, 1)</f>
        <v>2</v>
      </c>
      <c r="BR731" s="1" t="s">
        <v>15000</v>
      </c>
      <c r="BS731" s="1">
        <v>4</v>
      </c>
      <c r="BT731" s="1" t="s">
        <v>15001</v>
      </c>
      <c r="BU731" s="1">
        <v>1</v>
      </c>
      <c r="BV731" s="1" t="s">
        <v>3200</v>
      </c>
      <c r="BW731" s="1" t="s">
        <v>9408</v>
      </c>
      <c r="BX731" s="1"/>
      <c r="BY731" t="str">
        <f>_xlfn.XLOOKUP($B731,Img_lookup!A:A,Img_lookup!B:B, "Not available")</f>
        <v>7abaa9b8-776f-48b2-9ffd-12fabdf0102e</v>
      </c>
      <c r="BZ731" t="str">
        <f>_xlfn.XLOOKUP($B731,Img_lookup!A:A,Img_lookup!C:C, "Not available")</f>
        <v>Yellow Adder's tongue. (Erythronium americanum). A guide to the wild flowers, by Alice Lounsberry (1899)</v>
      </c>
      <c r="CA731" t="str">
        <f>_xlfn.XLOOKUP($B731,Img_lookup!A:A,Img_lookup!D:D, "Not available")</f>
        <v>Swallowtail Garden Seeds</v>
      </c>
      <c r="CB731" t="str">
        <f>_xlfn.XLOOKUP($B731,Img_lookup!A:A,Img_lookup!E:E, "https://imgur.com/aT5wafe")</f>
        <v>https://api.openverse.engineering/v1/images/7abaa9b8-776f-48b2-9ffd-12fabdf0102e/thumb/</v>
      </c>
    </row>
    <row r="732" spans="1:80" ht="409.6" x14ac:dyDescent="0.15">
      <c r="A732" s="1" t="s">
        <v>1018</v>
      </c>
      <c r="B732" s="1" t="s">
        <v>3801</v>
      </c>
      <c r="C732" s="1" t="s">
        <v>3802</v>
      </c>
      <c r="E732" s="1" t="s">
        <v>3087</v>
      </c>
      <c r="F732" s="1" t="s">
        <v>23722</v>
      </c>
      <c r="G732" s="1" t="s">
        <v>23800</v>
      </c>
      <c r="H732" s="11" t="str">
        <f t="shared" si="351"/>
        <v>Perennial</v>
      </c>
      <c r="J732" s="1">
        <v>0.15000000599999999</v>
      </c>
      <c r="K732" s="1">
        <v>0.10000000100000001</v>
      </c>
      <c r="L732" t="str" cm="1">
        <f t="array" ref="L732">_xlfn.IFS(J732+K732="", "Unknown", J732+K732&gt;3, "Large", J732+K732&gt;0.5, "Medium", J732+K732&gt;0, "Small")</f>
        <v>Small</v>
      </c>
      <c r="M732" s="1">
        <v>3</v>
      </c>
      <c r="N732" cm="1">
        <f t="array" ref="N732">IF($M732="",INDEX($M$2:$M$2176,MATCH(1,INDEX(($A$2:$A$2176=$A732)*($M$2:$M$2176&lt;&gt;""),0),0)),$M732)</f>
        <v>3</v>
      </c>
      <c r="O732" s="2" t="str">
        <f t="shared" si="346"/>
        <v>Hardy to cold</v>
      </c>
      <c r="P732" s="1" t="s">
        <v>3803</v>
      </c>
      <c r="R732" t="str">
        <f t="shared" si="350"/>
        <v>Medium</v>
      </c>
      <c r="T732" s="1"/>
      <c r="U732" s="1"/>
      <c r="V732" s="1" t="s">
        <v>272</v>
      </c>
      <c r="W732" s="6" t="str">
        <f t="shared" si="356"/>
        <v>4</v>
      </c>
      <c r="X732" t="str">
        <f>IF(W732="1", "January", IF(W732="2", "February", IF(W732="3", "March", IF(W732="4", "April", IF(W732="5", "May", IF(W732="6", "June", IF(W732="7", "July", IF(W732="8", "August", IF(W732="9", "September", IF(W732="10", "October", IF(W732="11", "November", IF(W732="12", "December", "Other"))))))))))))</f>
        <v>April</v>
      </c>
      <c r="Y732" s="2" t="str">
        <f>IF(ISNUMBER(SEARCH("-",V732)),TRIM(RIGHT(V732,LEN(V732)-SEARCH("-",V732))),V732)</f>
        <v>6</v>
      </c>
      <c r="Z732" s="2" t="str">
        <f>IF(Y732="1", "January", IF(Y732="2", "February", IF(Y732="3", "March", IF(Y732="4", "April", IF(Y732="5", "May", IF(Y732="6", "June", IF(Y732="7", "July", IF(Y732="8", "August", IF(Y732="9", "September", IF(Y732="10", "October", IF(Y732="11", "November", IF(Y732="12", "December", "Other"))))))))))))</f>
        <v>June</v>
      </c>
      <c r="AA732" s="1" t="s">
        <v>96</v>
      </c>
      <c r="AB732" s="1" t="str">
        <f>IF(ISNUMBER(SEARCH("-",AA732)),TRIM(LEFT(AA732,FIND("-",AA732)-1)),AA732)</f>
        <v>5</v>
      </c>
      <c r="AC732" s="1" t="str">
        <f>IF(AB732="1", "January", IF(AB732="2", "February", IF(AB732="3", "March", IF(AB732="4", "April", IF(AB732="5", "May", IF(AB732="6", "June", IF(AB732="7", "July", IF(AB732="8", "August", IF(AB732="9", "September", IF(AB732="10", "October", IF(AB732="11", "November", IF(AB732="12", "December", "Other"))))))))))))</f>
        <v>May</v>
      </c>
      <c r="AD732" s="1" t="str">
        <f>IF(ISNUMBER(SEARCH("-",AA732)),TRIM(RIGHT(AA732,LEN(AA732)-SEARCH("-",AA732))),AA732)</f>
        <v>6</v>
      </c>
      <c r="AE732" s="1" t="str">
        <f>IF(AD732="1", "January", IF(AD732="2", "February", IF(AD732="3", "March", IF(AD732="4", "April", IF(AD732="5", "May", IF(AD732="6", "June", IF(AD732="7", "July", IF(AD732="8", "August", IF(AD732="9", "September", IF(AD732="10", "October", IF(AD732="11", "November", IF(AD732="12", "December", "Other"))))))))))))</f>
        <v>June</v>
      </c>
      <c r="AF732" s="18" t="s">
        <v>25171</v>
      </c>
      <c r="AG732" s="1" t="str">
        <f t="shared" si="336"/>
        <v xml:space="preserve">Bulb </v>
      </c>
      <c r="AH732" s="2" t="str">
        <f t="shared" si="337"/>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I732" s="1" t="s">
        <v>3804</v>
      </c>
      <c r="AJ732" s="1" t="s">
        <v>53</v>
      </c>
      <c r="AK732" s="1" t="s">
        <v>17104</v>
      </c>
      <c r="AL732" s="1" t="str">
        <f t="shared" si="347"/>
        <v>Unscented</v>
      </c>
      <c r="AM732" s="1" t="b">
        <v>0</v>
      </c>
      <c r="AN732" s="1" t="b">
        <v>1</v>
      </c>
      <c r="AO732" s="1" t="b">
        <v>0</v>
      </c>
      <c r="AP732" s="5" t="s">
        <v>54</v>
      </c>
      <c r="AQ732" s="5" t="str">
        <f t="shared" si="338"/>
        <v>Light, Medium</v>
      </c>
      <c r="AR732" s="1" t="s">
        <v>120</v>
      </c>
      <c r="AS732" s="1" t="str">
        <f t="shared" si="348"/>
        <v>Partial</v>
      </c>
      <c r="AT732" s="1" t="str">
        <f t="shared" si="339"/>
        <v>Partial</v>
      </c>
      <c r="AU732" s="1" t="s">
        <v>29</v>
      </c>
      <c r="AV732" s="1" t="str">
        <f t="shared" si="340"/>
        <v>Moist</v>
      </c>
      <c r="AW732" s="1" t="s">
        <v>12</v>
      </c>
      <c r="AX732" s="1" t="str">
        <f t="shared" si="341"/>
        <v>Acid, Neutral, Alkaline</v>
      </c>
      <c r="AY732" s="1" t="b">
        <v>0</v>
      </c>
      <c r="AZ732" s="1" t="b">
        <v>0</v>
      </c>
      <c r="BA732" s="1" t="b">
        <v>0</v>
      </c>
      <c r="BC732" t="str">
        <f t="shared" si="342"/>
        <v>FALSE</v>
      </c>
      <c r="BE732" t="str">
        <f t="shared" si="343"/>
        <v>FALSE</v>
      </c>
      <c r="BF732" s="1" t="b">
        <v>0</v>
      </c>
      <c r="BG732" s="1" t="b">
        <v>0</v>
      </c>
      <c r="BH732" s="1" t="b">
        <v>0</v>
      </c>
      <c r="BI732" s="1" t="s">
        <v>30</v>
      </c>
      <c r="BJ732" s="1" t="str">
        <f t="shared" si="344"/>
        <v>FALSE</v>
      </c>
      <c r="BL732" t="str">
        <f t="shared" si="345"/>
        <v>FALSE</v>
      </c>
      <c r="BM732" s="1" t="b">
        <v>0</v>
      </c>
      <c r="BN732" s="1" t="b">
        <v>0</v>
      </c>
      <c r="BO732" s="1">
        <f t="shared" si="349"/>
        <v>12</v>
      </c>
      <c r="BP732" s="1" t="s">
        <v>31</v>
      </c>
      <c r="BQ732" s="1" cm="1">
        <f t="array" ref="BQ732">_xlfn.IFS(BP732="None Known",0, LEN(BP732)&gt;500, 5,LEN(BP732)&gt;400, 4, LEN(BP732)&gt;300, 3, LEN(BP732)&gt;200, 2, LEN(BP732)&gt;1, 1)</f>
        <v>0</v>
      </c>
      <c r="BR732" s="1" t="s">
        <v>3805</v>
      </c>
      <c r="BS732" s="1">
        <v>4</v>
      </c>
      <c r="BT732" s="1" t="s">
        <v>31</v>
      </c>
      <c r="BU732" s="1">
        <v>0</v>
      </c>
      <c r="BV732" s="1" t="s">
        <v>3806</v>
      </c>
      <c r="BW732" s="1" t="s">
        <v>3807</v>
      </c>
      <c r="BX732" s="1"/>
      <c r="BY732" t="str">
        <f>_xlfn.XLOOKUP($B732,Img_lookup!A:A,Img_lookup!B:B, "Not available")</f>
        <v>Not available</v>
      </c>
      <c r="BZ732" t="str">
        <f>_xlfn.XLOOKUP($B732,Img_lookup!A:A,Img_lookup!C:C, "Not available")</f>
        <v>Not available</v>
      </c>
      <c r="CA732" t="str">
        <f>_xlfn.XLOOKUP($B732,Img_lookup!A:A,Img_lookup!D:D, "Not available")</f>
        <v>Not available</v>
      </c>
      <c r="CB732" t="str">
        <f>_xlfn.XLOOKUP($B732,Img_lookup!A:A,Img_lookup!E:E, "https://imgur.com/aT5wafe")</f>
        <v>https://imgur.com/aT5wafe</v>
      </c>
    </row>
    <row r="733" spans="1:80" ht="409.6" x14ac:dyDescent="0.15">
      <c r="A733" s="1" t="s">
        <v>1018</v>
      </c>
      <c r="B733" s="1" t="s">
        <v>7406</v>
      </c>
      <c r="C733" s="1" t="s">
        <v>7407</v>
      </c>
      <c r="E733" s="1" t="s">
        <v>7408</v>
      </c>
      <c r="F733" s="1" t="s">
        <v>23722</v>
      </c>
      <c r="G733" s="1" t="s">
        <v>23800</v>
      </c>
      <c r="H733" s="11" t="str">
        <f t="shared" si="351"/>
        <v>Perennial</v>
      </c>
      <c r="J733" s="1">
        <v>0.15000000599999999</v>
      </c>
      <c r="K733" s="1">
        <v>7.9999998000000003E-2</v>
      </c>
      <c r="L733" t="str" cm="1">
        <f t="array" ref="L733">_xlfn.IFS(J733+K733="", "Unknown", J733+K733&gt;3, "Large", J733+K733&gt;0.5, "Medium", J733+K733&gt;0, "Small")</f>
        <v>Small</v>
      </c>
      <c r="M733" s="1">
        <v>5</v>
      </c>
      <c r="N733" cm="1">
        <f t="array" ref="N733">IF($M733="",INDEX($M$2:$M$2176,MATCH(1,INDEX(($A$2:$A$2176=$A733)*($M$2:$M$2176&lt;&gt;""),0),0)),$M733)</f>
        <v>5</v>
      </c>
      <c r="O733" s="2" t="str">
        <f t="shared" si="346"/>
        <v>Seasonal outdoors</v>
      </c>
      <c r="P733" s="1" t="s">
        <v>7409</v>
      </c>
      <c r="R733" t="str">
        <f t="shared" si="350"/>
        <v>Medium</v>
      </c>
      <c r="T733" s="1"/>
      <c r="U733" s="1"/>
      <c r="V733" s="1">
        <v>4</v>
      </c>
      <c r="W733" s="6">
        <f t="shared" si="356"/>
        <v>4</v>
      </c>
      <c r="X733" t="str">
        <f>IF(W733=1, "January", IF(W733=2, "February", IF(W733=3, "March", IF(W733=4, "April", IF(W733=5, "May", IF(W733=6, "June", IF(W733=7, "July", IF(W733=8, "August", IF(W733=9, "September", IF(W733=10, "October", IF(W733=11, "November", IF(W733=12, "December", "Other"))))))))))))</f>
        <v>April</v>
      </c>
      <c r="Y733" s="1"/>
      <c r="Z733" s="1"/>
      <c r="AA733" s="1" t="s">
        <v>96</v>
      </c>
      <c r="AB733" s="1" t="str">
        <f>IF(ISNUMBER(SEARCH("-",AA733)),TRIM(LEFT(AA733,FIND("-",AA733)-1)),AA733)</f>
        <v>5</v>
      </c>
      <c r="AC733" s="1" t="str">
        <f>IF(AB733="1", "January", IF(AB733="2", "February", IF(AB733="3", "March", IF(AB733="4", "April", IF(AB733="5", "May", IF(AB733="6", "June", IF(AB733="7", "July", IF(AB733="8", "August", IF(AB733="9", "September", IF(AB733="10", "October", IF(AB733="11", "November", IF(AB733="12", "December", "Other"))))))))))))</f>
        <v>May</v>
      </c>
      <c r="AD733" s="1" t="str">
        <f>IF(ISNUMBER(SEARCH("-",AA733)),TRIM(RIGHT(AA733,LEN(AA733)-SEARCH("-",AA733))),AA733)</f>
        <v>6</v>
      </c>
      <c r="AE733" s="1" t="str">
        <f>IF(AD733="1", "January", IF(AD733="2", "February", IF(AD733="3", "March", IF(AD733="4", "April", IF(AD733="5", "May", IF(AD733="6", "June", IF(AD733="7", "July", IF(AD733="8", "August", IF(AD733="9", "September", IF(AD733="10", "October", IF(AD733="11", "November", IF(AD733="12", "December", "Other"))))))))))))</f>
        <v>June</v>
      </c>
      <c r="AF733" s="18" t="s">
        <v>25171</v>
      </c>
      <c r="AG733" s="1" t="str">
        <f t="shared" si="336"/>
        <v xml:space="preserve">Bulb </v>
      </c>
      <c r="AH733" s="2" t="str">
        <f t="shared" si="337"/>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I733" s="1" t="s">
        <v>7410</v>
      </c>
      <c r="AJ733" s="1" t="s">
        <v>53</v>
      </c>
      <c r="AK733" s="1" t="s">
        <v>17104</v>
      </c>
      <c r="AL733" s="1" t="str">
        <f t="shared" si="347"/>
        <v>Unscented</v>
      </c>
      <c r="AM733" s="1" t="b">
        <v>0</v>
      </c>
      <c r="AN733" s="1" t="b">
        <v>1</v>
      </c>
      <c r="AO733" s="1" t="b">
        <v>0</v>
      </c>
      <c r="AP733" s="5" t="s">
        <v>54</v>
      </c>
      <c r="AQ733" s="5" t="str">
        <f t="shared" si="338"/>
        <v>Light, Medium</v>
      </c>
      <c r="AR733" s="1" t="s">
        <v>120</v>
      </c>
      <c r="AS733" s="1" t="str">
        <f t="shared" si="348"/>
        <v>Partial</v>
      </c>
      <c r="AT733" s="1" t="str">
        <f t="shared" si="339"/>
        <v>Partial</v>
      </c>
      <c r="AU733" s="1" t="s">
        <v>11</v>
      </c>
      <c r="AV733" s="1" t="str">
        <f t="shared" si="340"/>
        <v>Dry, Moist</v>
      </c>
      <c r="AW733" s="1" t="s">
        <v>12</v>
      </c>
      <c r="AX733" s="1" t="str">
        <f t="shared" si="341"/>
        <v>Acid, Neutral, Alkaline</v>
      </c>
      <c r="AY733" s="1" t="b">
        <v>0</v>
      </c>
      <c r="AZ733" s="1" t="b">
        <v>0</v>
      </c>
      <c r="BA733" s="1" t="b">
        <v>0</v>
      </c>
      <c r="BC733" t="str">
        <f t="shared" si="342"/>
        <v>FALSE</v>
      </c>
      <c r="BE733" t="str">
        <f t="shared" si="343"/>
        <v>FALSE</v>
      </c>
      <c r="BF733" s="1" t="b">
        <v>0</v>
      </c>
      <c r="BG733" s="1" t="b">
        <v>0</v>
      </c>
      <c r="BH733" s="1" t="b">
        <v>0</v>
      </c>
      <c r="BI733" s="1" t="s">
        <v>30</v>
      </c>
      <c r="BJ733" s="1" t="str">
        <f t="shared" si="344"/>
        <v>FALSE</v>
      </c>
      <c r="BL733" t="str">
        <f t="shared" si="345"/>
        <v>FALSE</v>
      </c>
      <c r="BM733" s="1" t="b">
        <v>0</v>
      </c>
      <c r="BN733" s="1" t="b">
        <v>0</v>
      </c>
      <c r="BO733" s="1">
        <f t="shared" si="349"/>
        <v>10</v>
      </c>
      <c r="BP733" s="1" t="s">
        <v>31</v>
      </c>
      <c r="BQ733" s="1" cm="1">
        <f t="array" ref="BQ733">_xlfn.IFS(BP733="None Known",0, LEN(BP733)&gt;500, 5,LEN(BP733)&gt;400, 4, LEN(BP733)&gt;300, 3, LEN(BP733)&gt;200, 2, LEN(BP733)&gt;1, 1)</f>
        <v>0</v>
      </c>
      <c r="BR733" s="1" t="s">
        <v>7411</v>
      </c>
      <c r="BS733" s="1">
        <v>3</v>
      </c>
      <c r="BT733" s="1" t="s">
        <v>7412</v>
      </c>
      <c r="BU733" s="1">
        <v>1</v>
      </c>
      <c r="BV733" s="1" t="s">
        <v>6845</v>
      </c>
      <c r="BW733" s="1" t="s">
        <v>3807</v>
      </c>
      <c r="BX733" s="1"/>
      <c r="BY733" t="str">
        <f>_xlfn.XLOOKUP($B733,Img_lookup!A:A,Img_lookup!B:B, "Not available")</f>
        <v>475d8ffb-7a15-4ae0-8baf-9adbe44b13e7</v>
      </c>
      <c r="BZ733" t="str">
        <f>_xlfn.XLOOKUP($B733,Img_lookup!A:A,Img_lookup!C:C, "Not available")</f>
        <v>White Glacier Lily - Erythronium grandiflorum var candidum</v>
      </c>
      <c r="CA733" t="str">
        <f>_xlfn.XLOOKUP($B733,Img_lookup!A:A,Img_lookup!D:D, "Not available")</f>
        <v>GlacierNPS</v>
      </c>
      <c r="CB733" t="str">
        <f>_xlfn.XLOOKUP($B733,Img_lookup!A:A,Img_lookup!E:E, "https://imgur.com/aT5wafe")</f>
        <v>https://api.openverse.engineering/v1/images/475d8ffb-7a15-4ae0-8baf-9adbe44b13e7/thumb/</v>
      </c>
    </row>
    <row r="734" spans="1:80" ht="409.6" x14ac:dyDescent="0.15">
      <c r="A734" s="1" t="s">
        <v>1018</v>
      </c>
      <c r="B734" s="1" t="s">
        <v>9403</v>
      </c>
      <c r="C734" s="1" t="s">
        <v>9404</v>
      </c>
      <c r="E734" s="1" t="s">
        <v>1126</v>
      </c>
      <c r="F734" s="1" t="s">
        <v>23722</v>
      </c>
      <c r="G734" s="1" t="s">
        <v>23800</v>
      </c>
      <c r="H734" s="11" t="str">
        <f t="shared" si="351"/>
        <v>Perennial</v>
      </c>
      <c r="J734" s="1">
        <v>0.20000000300000001</v>
      </c>
      <c r="L734" t="str" cm="1">
        <f t="array" ref="L734">_xlfn.IFS(J734+K734="", "Unknown", J734+K734&gt;3, "Large", J734+K734&gt;0.5, "Medium", J734+K734&gt;0, "Small")</f>
        <v>Small</v>
      </c>
      <c r="N734" cm="1">
        <f t="array" ref="N734">IF($M734="",INDEX($M$2:$M$2176,MATCH(1,INDEX(($A$2:$A$2176=$A734)*($M$2:$M$2176&lt;&gt;""),0),0)),$M734)</f>
        <v>7</v>
      </c>
      <c r="O734" s="2" t="str">
        <f t="shared" si="346"/>
        <v>Seasonal outdoors</v>
      </c>
      <c r="P734" s="1" t="s">
        <v>9405</v>
      </c>
      <c r="R734" t="str">
        <f t="shared" si="350"/>
        <v>Medium</v>
      </c>
      <c r="T734" s="1"/>
      <c r="U734" s="1"/>
      <c r="V734" s="1" t="s">
        <v>251</v>
      </c>
      <c r="W734" s="6" t="str">
        <f t="shared" si="356"/>
        <v>3</v>
      </c>
      <c r="X734" t="str">
        <f>IF(W734="1", "January", IF(W734="2", "February", IF(W734="3", "March", IF(W734="4", "April", IF(W734="5", "May", IF(W734="6", "June", IF(W734="7", "July", IF(W734="8", "August", IF(W734="9", "September", IF(W734="10", "October", IF(W734="11", "November", IF(W734="12", "December", "Other"))))))))))))</f>
        <v>March</v>
      </c>
      <c r="Y734" s="2" t="str">
        <f>IF(ISNUMBER(SEARCH("-",V734)),TRIM(RIGHT(V734,LEN(V734)-SEARCH("-",V734))),V734)</f>
        <v>4</v>
      </c>
      <c r="Z734" s="2" t="str">
        <f>IF(Y734="1", "January", IF(Y734="2", "February", IF(Y734="3", "March", IF(Y734="4", "April", IF(Y734="5", "May", IF(Y734="6", "June", IF(Y734="7", "July", IF(Y734="8", "August", IF(Y734="9", "September", IF(Y734="10", "October", IF(Y734="11", "November", IF(Y734="12", "December", "Other"))))))))))))</f>
        <v>April</v>
      </c>
      <c r="AA734" s="1" t="s">
        <v>96</v>
      </c>
      <c r="AB734" s="1" t="str">
        <f>IF(ISNUMBER(SEARCH("-",AA734)),TRIM(LEFT(AA734,FIND("-",AA734)-1)),AA734)</f>
        <v>5</v>
      </c>
      <c r="AC734" s="1" t="str">
        <f>IF(AB734="1", "January", IF(AB734="2", "February", IF(AB734="3", "March", IF(AB734="4", "April", IF(AB734="5", "May", IF(AB734="6", "June", IF(AB734="7", "July", IF(AB734="8", "August", IF(AB734="9", "September", IF(AB734="10", "October", IF(AB734="11", "November", IF(AB734="12", "December", "Other"))))))))))))</f>
        <v>May</v>
      </c>
      <c r="AD734" s="1" t="str">
        <f>IF(ISNUMBER(SEARCH("-",AA734)),TRIM(RIGHT(AA734,LEN(AA734)-SEARCH("-",AA734))),AA734)</f>
        <v>6</v>
      </c>
      <c r="AE734" s="1" t="str">
        <f>IF(AD734="1", "January", IF(AD734="2", "February", IF(AD734="3", "March", IF(AD734="4", "April", IF(AD734="5", "May", IF(AD734="6", "June", IF(AD734="7", "July", IF(AD734="8", "August", IF(AD734="9", "September", IF(AD734="10", "October", IF(AD734="11", "November", IF(AD734="12", "December", "Other"))))))))))))</f>
        <v>June</v>
      </c>
      <c r="AF734" s="18" t="s">
        <v>25171</v>
      </c>
      <c r="AG734" s="1" t="str">
        <f t="shared" si="336"/>
        <v xml:space="preserve">Bulb </v>
      </c>
      <c r="AH734" s="2" t="str">
        <f t="shared" si="337"/>
        <v>Best sown as soon as it is ripe in a shady position in a cold frame. Water lightly in summer, it should germinate in autumn or winter[164, 200]. Stored seed requires a period of cold stratification[164]. Sow as early in spring as possible in a cold frame. Sow the seed thinly so that it will not be necessary to prick them out for their first year of growth. Give an occasional liquid feed to the seedlings to make sure that they do not become nutrient deficient. When the plants are dormant, pot up the small bulbs putting 2 - 3 bulbs in each pot. Grow them on in a shady position in the greenhouse for another 2 3 years and then plant them out into their permanent positions when they are dormant in late summer.
 Division of the bulbs in the summer as the leaves die down[1]. Larger bulbs can be replanted immediately into their permanent positions, but it is best to pot up smaller bulbs and grow them on in a shady position in a greenhouse for a year before planting them out when dormant in late summer.</v>
      </c>
      <c r="AI734" s="1" t="s">
        <v>9406</v>
      </c>
      <c r="AJ734" s="1" t="s">
        <v>53</v>
      </c>
      <c r="AK734" s="1" t="s">
        <v>17104</v>
      </c>
      <c r="AL734" s="1" t="str">
        <f t="shared" si="347"/>
        <v>Unscented</v>
      </c>
      <c r="AM734" s="1" t="b">
        <v>0</v>
      </c>
      <c r="AN734" s="1" t="b">
        <v>1</v>
      </c>
      <c r="AO734" s="1" t="b">
        <v>0</v>
      </c>
      <c r="AP734" s="5" t="s">
        <v>54</v>
      </c>
      <c r="AQ734" s="5" t="str">
        <f t="shared" si="338"/>
        <v>Light, Medium</v>
      </c>
      <c r="AR734" s="1" t="s">
        <v>120</v>
      </c>
      <c r="AS734" s="1" t="str">
        <f t="shared" si="348"/>
        <v>Partial</v>
      </c>
      <c r="AT734" s="1" t="str">
        <f t="shared" si="339"/>
        <v>Partial</v>
      </c>
      <c r="AU734" s="1" t="s">
        <v>29</v>
      </c>
      <c r="AV734" s="1" t="str">
        <f t="shared" si="340"/>
        <v>Moist</v>
      </c>
      <c r="AW734" s="1" t="s">
        <v>12</v>
      </c>
      <c r="AX734" s="1" t="str">
        <f t="shared" si="341"/>
        <v>Acid, Neutral, Alkaline</v>
      </c>
      <c r="AY734" s="1" t="b">
        <v>0</v>
      </c>
      <c r="AZ734" s="1" t="b">
        <v>0</v>
      </c>
      <c r="BA734" s="1" t="b">
        <v>0</v>
      </c>
      <c r="BC734" t="str">
        <f t="shared" si="342"/>
        <v>FALSE</v>
      </c>
      <c r="BE734" t="str">
        <f t="shared" si="343"/>
        <v>FALSE</v>
      </c>
      <c r="BF734" s="1" t="b">
        <v>0</v>
      </c>
      <c r="BG734" s="1" t="b">
        <v>0</v>
      </c>
      <c r="BH734" s="1" t="b">
        <v>0</v>
      </c>
      <c r="BI734" s="1" t="s">
        <v>30</v>
      </c>
      <c r="BJ734" s="1" t="str">
        <f t="shared" si="344"/>
        <v>FALSE</v>
      </c>
      <c r="BL734" t="str">
        <f t="shared" si="345"/>
        <v>FALSE</v>
      </c>
      <c r="BM734" s="1" t="b">
        <v>0</v>
      </c>
      <c r="BN734" s="1" t="b">
        <v>0</v>
      </c>
      <c r="BO734" s="1">
        <f t="shared" si="349"/>
        <v>12</v>
      </c>
      <c r="BP734" s="1" t="s">
        <v>31</v>
      </c>
      <c r="BQ734" s="1" cm="1">
        <f t="array" ref="BQ734">_xlfn.IFS(BP734="None Known",0, LEN(BP734)&gt;500, 5,LEN(BP734)&gt;400, 4, LEN(BP734)&gt;300, 3, LEN(BP734)&gt;200, 2, LEN(BP734)&gt;1, 1)</f>
        <v>0</v>
      </c>
      <c r="BR734" s="1" t="s">
        <v>9407</v>
      </c>
      <c r="BS734" s="1">
        <v>4</v>
      </c>
      <c r="BT734" s="1" t="s">
        <v>31</v>
      </c>
      <c r="BU734" s="1">
        <v>0</v>
      </c>
      <c r="BW734" s="1" t="s">
        <v>9408</v>
      </c>
      <c r="BX734" s="1"/>
      <c r="BY734" t="str">
        <f>_xlfn.XLOOKUP($B734,Img_lookup!A:A,Img_lookup!B:B, "Not available")</f>
        <v>f641f04a-e358-4602-8280-4a9a1747fd89</v>
      </c>
      <c r="BZ734" t="str">
        <f>_xlfn.XLOOKUP($B734,Img_lookup!A:A,Img_lookup!C:C, "Not available")</f>
        <v>'KATAKURI' Erythronium japonicum Erythronium</v>
      </c>
      <c r="CA734" t="str">
        <f>_xlfn.XLOOKUP($B734,Img_lookup!A:A,Img_lookup!D:D, "Not available")</f>
        <v>ai3310X</v>
      </c>
      <c r="CB734" t="str">
        <f>_xlfn.XLOOKUP($B734,Img_lookup!A:A,Img_lookup!E:E, "https://imgur.com/aT5wafe")</f>
        <v>https://api.openverse.engineering/v1/images/f641f04a-e358-4602-8280-4a9a1747fd89/thumb/</v>
      </c>
    </row>
    <row r="735" spans="1:80" ht="13" x14ac:dyDescent="0.15">
      <c r="A735" s="1" t="s">
        <v>6390</v>
      </c>
      <c r="B735" s="1" t="s">
        <v>9764</v>
      </c>
      <c r="C735" s="1" t="s">
        <v>9765</v>
      </c>
      <c r="D735" s="1" t="s">
        <v>9766</v>
      </c>
      <c r="E735" s="1" t="s">
        <v>9767</v>
      </c>
      <c r="F735" s="1" t="s">
        <v>6</v>
      </c>
      <c r="G735" s="1" t="s">
        <v>6</v>
      </c>
      <c r="H735" s="11" t="str">
        <f t="shared" si="351"/>
        <v>Perennial</v>
      </c>
      <c r="J735" s="1">
        <v>0.30000001199999998</v>
      </c>
      <c r="K735" s="1">
        <v>0.15000000599999999</v>
      </c>
      <c r="L735" t="str" cm="1">
        <f t="array" ref="L735">_xlfn.IFS(J735+K735="", "Unknown", J735+K735&gt;3, "Large", J735+K735&gt;0.5, "Medium", J735+K735&gt;0, "Small")</f>
        <v>Small</v>
      </c>
      <c r="M735" s="1">
        <v>6</v>
      </c>
      <c r="N735" cm="1">
        <f t="array" ref="N735">IF($M735="",INDEX($M$2:$M$2176,MATCH(1,INDEX(($A$2:$A$2176=$A735)*($M$2:$M$2176&lt;&gt;""),0),0)),$M735)</f>
        <v>6</v>
      </c>
      <c r="O735" s="2" t="str">
        <f t="shared" si="346"/>
        <v>Seasonal outdoors</v>
      </c>
      <c r="P735" s="1" t="s">
        <v>9768</v>
      </c>
      <c r="Q735" s="1" t="s">
        <v>17109</v>
      </c>
      <c r="R735" t="str">
        <f t="shared" si="350"/>
        <v>Fast</v>
      </c>
      <c r="T735" s="1"/>
      <c r="U735" s="1"/>
      <c r="V735" s="1" t="s">
        <v>108</v>
      </c>
      <c r="W735" s="6" t="str">
        <f t="shared" si="356"/>
        <v>7</v>
      </c>
      <c r="X735" t="str">
        <f>IF(W735="1", "January", IF(W735="2", "February", IF(W735="3", "March", IF(W735="4", "April", IF(W735="5", "May", IF(W735="6", "June", IF(W735="7", "July", IF(W735="8", "August", IF(W735="9", "September", IF(W735="10", "October", IF(W735="11", "November", IF(W735="12", "December", "Other"))))))))))))</f>
        <v>July</v>
      </c>
      <c r="Y735" s="2" t="str">
        <f>IF(ISNUMBER(SEARCH("-",V735)),TRIM(RIGHT(V735,LEN(V735)-SEARCH("-",V735))),V735)</f>
        <v>9</v>
      </c>
      <c r="Z735" s="2" t="str">
        <f>IF(Y735="1", "January", IF(Y735="2", "February", IF(Y735="3", "March", IF(Y735="4", "April", IF(Y735="5", "May", IF(Y735="6", "June", IF(Y735="7", "July", IF(Y735="8", "August", IF(Y735="9", "September", IF(Y735="10", "October", IF(Y735="11", "November", IF(Y735="12", "December", "Other"))))))))))))</f>
        <v>September</v>
      </c>
      <c r="AA735" s="1" t="s">
        <v>427</v>
      </c>
      <c r="AB735" s="1" t="str">
        <f>IF(ISNUMBER(SEARCH("-",AA735)),TRIM(LEFT(AA735,FIND("-",AA735)-1)),AA735)</f>
        <v>8</v>
      </c>
      <c r="AC735" s="1" t="str">
        <f>IF(AB735="1", "January", IF(AB735="2", "February", IF(AB735="3", "March", IF(AB735="4", "April", IF(AB735="5", "May", IF(AB735="6", "June", IF(AB735="7", "July", IF(AB735="8", "August", IF(AB735="9", "September", IF(AB735="10", "October", IF(AB735="11", "November", IF(AB735="12", "December", "Other"))))))))))))</f>
        <v>August</v>
      </c>
      <c r="AD735" s="1" t="str">
        <f>IF(ISNUMBER(SEARCH("-",AA735)),TRIM(RIGHT(AA735,LEN(AA735)-SEARCH("-",AA735))),AA735)</f>
        <v>9</v>
      </c>
      <c r="AE735" s="1" t="str">
        <f>IF(AD735="1", "January", IF(AD735="2", "February", IF(AD735="3", "March", IF(AD735="4", "April", IF(AD735="5", "May", IF(AD735="6", "June", IF(AD735="7", "July", IF(AD735="8", "August", IF(AD735="9", "September", IF(AD735="10", "October", IF(AD735="11", "November", IF(AD735="12", "December", "Other"))))))))))))</f>
        <v>September</v>
      </c>
      <c r="AF735" s="1" t="s">
        <v>24451</v>
      </c>
      <c r="AG735" s="1" t="str">
        <f t="shared" si="336"/>
        <v xml:space="preserve">Seed </v>
      </c>
      <c r="AH735" s="2" t="str">
        <f t="shared" si="337"/>
        <v>Sow in mid spring or late summer to early autumn in a sunny border outdoors and only just cover the seed[200]. Autumn sown plants may require protection from frosts in cold winters[200]. The seed usually germinates in 2 - 3 weeks.</v>
      </c>
      <c r="AI735" s="1" t="s">
        <v>9769</v>
      </c>
      <c r="AJ735" s="1" t="s">
        <v>26</v>
      </c>
      <c r="AK735" s="1" t="s">
        <v>17104</v>
      </c>
      <c r="AL735" s="1" t="str">
        <f t="shared" si="347"/>
        <v>Unscented</v>
      </c>
      <c r="AM735" s="1" t="b">
        <v>0</v>
      </c>
      <c r="AN735" s="1" t="b">
        <v>0</v>
      </c>
      <c r="AO735" s="1" t="b">
        <v>0</v>
      </c>
      <c r="AP735" s="5" t="s">
        <v>28</v>
      </c>
      <c r="AQ735" s="5" t="str">
        <f t="shared" si="338"/>
        <v>Light, Medium, Heavy</v>
      </c>
      <c r="AR735" s="1" t="s">
        <v>30</v>
      </c>
      <c r="AS735" s="1" t="str">
        <f t="shared" si="348"/>
        <v>None</v>
      </c>
      <c r="AT735" s="1" t="str">
        <f t="shared" si="339"/>
        <v>Full</v>
      </c>
      <c r="AU735" s="1" t="s">
        <v>11</v>
      </c>
      <c r="AV735" s="1" t="str">
        <f t="shared" si="340"/>
        <v>Dry, Moist</v>
      </c>
      <c r="AW735" s="1" t="s">
        <v>12</v>
      </c>
      <c r="AX735" s="1" t="str">
        <f t="shared" si="341"/>
        <v>Acid, Neutral, Alkaline</v>
      </c>
      <c r="AY735" s="1" t="b">
        <v>0</v>
      </c>
      <c r="AZ735" s="1" t="b">
        <v>0</v>
      </c>
      <c r="BA735" s="1" t="b">
        <v>0</v>
      </c>
      <c r="BB735" s="1" t="s">
        <v>29</v>
      </c>
      <c r="BC735" t="str">
        <f t="shared" si="342"/>
        <v>TRUE</v>
      </c>
      <c r="BE735" t="str">
        <f t="shared" si="343"/>
        <v>FALSE</v>
      </c>
      <c r="BF735" s="1" t="b">
        <v>1</v>
      </c>
      <c r="BG735" s="1" t="b">
        <v>0</v>
      </c>
      <c r="BH735" s="1" t="b">
        <v>0</v>
      </c>
      <c r="BJ735" s="1" t="str">
        <f t="shared" si="344"/>
        <v>FALSE</v>
      </c>
      <c r="BL735" t="str">
        <f t="shared" si="345"/>
        <v>FALSE</v>
      </c>
      <c r="BM735" s="1" t="b">
        <v>0</v>
      </c>
      <c r="BN735" s="1" t="b">
        <v>1</v>
      </c>
      <c r="BO735" s="1">
        <f t="shared" si="349"/>
        <v>6</v>
      </c>
      <c r="BP735" s="1" t="s">
        <v>31</v>
      </c>
      <c r="BQ735" s="1" cm="1">
        <f t="array" ref="BQ735">_xlfn.IFS(BP735="None Known",0, LEN(BP735)&gt;500, 5,LEN(BP735)&gt;400, 4, LEN(BP735)&gt;300, 3, LEN(BP735)&gt;200, 2, LEN(BP735)&gt;1, 1)</f>
        <v>0</v>
      </c>
      <c r="BR735" s="1" t="s">
        <v>9770</v>
      </c>
      <c r="BS735" s="1">
        <v>1</v>
      </c>
      <c r="BT735" s="1" t="s">
        <v>9771</v>
      </c>
      <c r="BU735" s="1">
        <v>3</v>
      </c>
      <c r="BV735" s="1" t="s">
        <v>9772</v>
      </c>
      <c r="BW735" s="1" t="s">
        <v>9773</v>
      </c>
      <c r="BX735" s="1"/>
      <c r="BY735" t="str">
        <f>_xlfn.XLOOKUP($B735,Img_lookup!A:A,Img_lookup!B:B, "Not available")</f>
        <v>62d6ceda-7923-4994-9415-84a67aaa9072</v>
      </c>
      <c r="BZ735" t="str">
        <f>_xlfn.XLOOKUP($B735,Img_lookup!A:A,Img_lookup!C:C, "Not available")</f>
        <v>Kaldari Eschscholzia californica 01.jpg</v>
      </c>
      <c r="CA735" t="str">
        <f>_xlfn.XLOOKUP($B735,Img_lookup!A:A,Img_lookup!D:D, "Not available")</f>
        <v>Kaldari</v>
      </c>
      <c r="CB735" t="str">
        <f>_xlfn.XLOOKUP($B735,Img_lookup!A:A,Img_lookup!E:E, "https://imgur.com/aT5wafe")</f>
        <v>https://api.openverse.engineering/v1/images/62d6ceda-7923-4994-9415-84a67aaa9072/thumb/</v>
      </c>
    </row>
    <row r="736" spans="1:80" ht="13" x14ac:dyDescent="0.15">
      <c r="A736" s="1" t="s">
        <v>3176</v>
      </c>
      <c r="B736" s="1" t="s">
        <v>6980</v>
      </c>
      <c r="C736" s="1" t="s">
        <v>6981</v>
      </c>
      <c r="D736" s="1" t="s">
        <v>6982</v>
      </c>
      <c r="E736" s="1" t="s">
        <v>6983</v>
      </c>
      <c r="F736" s="1" t="s">
        <v>62</v>
      </c>
      <c r="G736" s="1" t="s">
        <v>62</v>
      </c>
      <c r="H736" s="11" t="str">
        <f t="shared" si="351"/>
        <v>Perennial</v>
      </c>
      <c r="I736" s="1" t="s">
        <v>17108</v>
      </c>
      <c r="J736" s="1">
        <v>30</v>
      </c>
      <c r="K736" s="1">
        <v>20</v>
      </c>
      <c r="L736" t="str" cm="1">
        <f t="array" ref="L736">_xlfn.IFS(J736+K736="", "Unknown", J736+K736&gt;3, "Large", J736+K736&gt;0.5, "Medium", J736+K736&gt;0, "Small")</f>
        <v>Large</v>
      </c>
      <c r="M736" s="1">
        <v>9</v>
      </c>
      <c r="N736" cm="1">
        <f t="array" ref="N736">IF($M736="",INDEX($M$2:$M$2176,MATCH(1,INDEX(($A$2:$A$2176=$A736)*($M$2:$M$2176&lt;&gt;""),0),0)),$M736)</f>
        <v>9</v>
      </c>
      <c r="O736" s="2" t="str">
        <f t="shared" si="346"/>
        <v>Grown indoors</v>
      </c>
      <c r="P736" s="1" t="s">
        <v>6984</v>
      </c>
      <c r="Q736" s="1" t="s">
        <v>17109</v>
      </c>
      <c r="R736" t="str">
        <f t="shared" si="350"/>
        <v>Fast</v>
      </c>
      <c r="S736" s="1" t="s">
        <v>24</v>
      </c>
      <c r="T736" s="1" t="str">
        <f>LEFT(S736,FIND("-",S736)-1)</f>
        <v xml:space="preserve">1 </v>
      </c>
      <c r="U736" s="1" t="str">
        <f>RIGHT(S736,FIND("-",S736)-1)</f>
        <v>12</v>
      </c>
      <c r="W736"/>
      <c r="AF736" s="1" t="s">
        <v>24452</v>
      </c>
      <c r="AG736" s="1" t="str">
        <f t="shared" si="336"/>
        <v xml:space="preserve">Seed </v>
      </c>
      <c r="AH736" s="2" t="str">
        <f t="shared" si="337"/>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I736" s="1" t="s">
        <v>6985</v>
      </c>
      <c r="AJ736" s="1" t="s">
        <v>26</v>
      </c>
      <c r="AK736" s="1" t="s">
        <v>17104</v>
      </c>
      <c r="AL736" s="1" t="str">
        <f t="shared" si="347"/>
        <v>Unscented</v>
      </c>
      <c r="AM736" s="1" t="b">
        <v>0</v>
      </c>
      <c r="AN736" s="1" t="b">
        <v>1</v>
      </c>
      <c r="AO736" s="1" t="b">
        <v>0</v>
      </c>
      <c r="AP736" s="5" t="s">
        <v>28</v>
      </c>
      <c r="AQ736" s="5" t="str">
        <f t="shared" si="338"/>
        <v>Light, Medium, Heavy</v>
      </c>
      <c r="AR736" s="1" t="s">
        <v>30</v>
      </c>
      <c r="AS736" s="1" t="str">
        <f t="shared" si="348"/>
        <v>None</v>
      </c>
      <c r="AT736" s="1" t="str">
        <f t="shared" si="339"/>
        <v>Full</v>
      </c>
      <c r="AU736" s="1" t="s">
        <v>2586</v>
      </c>
      <c r="AV736" s="1" t="str">
        <f t="shared" si="340"/>
        <v>Dry, Moist, Wet/Water</v>
      </c>
      <c r="AW736" s="1" t="s">
        <v>12</v>
      </c>
      <c r="AX736" s="1" t="str">
        <f t="shared" si="341"/>
        <v>Acid, Neutral, Alkaline</v>
      </c>
      <c r="AY736" s="1" t="b">
        <v>0</v>
      </c>
      <c r="AZ736" s="1" t="b">
        <v>0</v>
      </c>
      <c r="BA736" s="1" t="b">
        <v>1</v>
      </c>
      <c r="BC736" t="str">
        <f t="shared" si="342"/>
        <v>FALSE</v>
      </c>
      <c r="BE736" t="str">
        <f t="shared" si="343"/>
        <v>FALSE</v>
      </c>
      <c r="BF736" s="1" t="b">
        <v>1</v>
      </c>
      <c r="BG736" s="1" t="b">
        <v>0</v>
      </c>
      <c r="BH736" s="1" t="b">
        <v>1</v>
      </c>
      <c r="BJ736" s="1" t="str">
        <f t="shared" si="344"/>
        <v>FALSE</v>
      </c>
      <c r="BL736" t="str">
        <f t="shared" si="345"/>
        <v>FALSE</v>
      </c>
      <c r="BM736" s="1" t="b">
        <v>0</v>
      </c>
      <c r="BN736" s="1" t="b">
        <v>0</v>
      </c>
      <c r="BO736" s="1">
        <f t="shared" si="349"/>
        <v>11</v>
      </c>
      <c r="BP736" s="1" t="s">
        <v>6986</v>
      </c>
      <c r="BQ736" s="1" cm="1">
        <f t="array" ref="BQ736">_xlfn.IFS(BP736="None Known",0, LEN(BP736)&gt;500, 5,LEN(BP736)&gt;400, 4, LEN(BP736)&gt;300, 3, LEN(BP736)&gt;200, 2, LEN(BP736)&gt;1, 1)</f>
        <v>5</v>
      </c>
      <c r="BR736" s="1" t="s">
        <v>6987</v>
      </c>
      <c r="BS736" s="1">
        <v>1</v>
      </c>
      <c r="BT736" s="1" t="s">
        <v>6988</v>
      </c>
      <c r="BU736" s="1">
        <v>3</v>
      </c>
      <c r="BV736" s="1" t="s">
        <v>6989</v>
      </c>
      <c r="BW736" s="1" t="s">
        <v>3185</v>
      </c>
      <c r="BX736" s="1"/>
      <c r="BY736" t="str">
        <f>_xlfn.XLOOKUP($B736,Img_lookup!A:A,Img_lookup!B:B, "Not available")</f>
        <v>15b7e476-f2b1-44c7-8c28-9d671d7bfff2</v>
      </c>
      <c r="BZ736" t="str">
        <f>_xlfn.XLOOKUP($B736,Img_lookup!A:A,Img_lookup!C:C, "Not available")</f>
        <v>Honey Bee on Eucalyptus camaldulensis Flowers</v>
      </c>
      <c r="CA736" t="str">
        <f>_xlfn.XLOOKUP($B736,Img_lookup!A:A,Img_lookup!D:D, "Not available")</f>
        <v>expom2uk</v>
      </c>
      <c r="CB736" t="str">
        <f>_xlfn.XLOOKUP($B736,Img_lookup!A:A,Img_lookup!E:E, "https://imgur.com/aT5wafe")</f>
        <v>https://api.openverse.engineering/v1/images/15b7e476-f2b1-44c7-8c28-9d671d7bfff2/thumb/</v>
      </c>
    </row>
    <row r="737" spans="1:80" ht="13" x14ac:dyDescent="0.15">
      <c r="A737" s="1" t="s">
        <v>3176</v>
      </c>
      <c r="B737" s="1" t="s">
        <v>5974</v>
      </c>
      <c r="C737" s="1" t="s">
        <v>5975</v>
      </c>
      <c r="D737" s="1" t="s">
        <v>5976</v>
      </c>
      <c r="E737" s="1" t="s">
        <v>5977</v>
      </c>
      <c r="F737" s="1" t="s">
        <v>62</v>
      </c>
      <c r="G737" s="1" t="s">
        <v>62</v>
      </c>
      <c r="H737" s="11" t="str">
        <f t="shared" si="351"/>
        <v>Perennial</v>
      </c>
      <c r="I737" s="1" t="s">
        <v>17108</v>
      </c>
      <c r="J737" s="1">
        <v>45</v>
      </c>
      <c r="L737" t="str" cm="1">
        <f t="array" ref="L737">_xlfn.IFS(J737+K737="", "Unknown", J737+K737&gt;3, "Large", J737+K737&gt;0.5, "Medium", J737+K737&gt;0, "Small")</f>
        <v>Large</v>
      </c>
      <c r="M737" s="1">
        <v>10</v>
      </c>
      <c r="N737" cm="1">
        <f t="array" ref="N737">IF($M737="",INDEX($M$2:$M$2176,MATCH(1,INDEX(($A$2:$A$2176=$A737)*($M$2:$M$2176&lt;&gt;""),0),0)),$M737)</f>
        <v>10</v>
      </c>
      <c r="O737" s="2" t="str">
        <f t="shared" si="346"/>
        <v>Grown indoors</v>
      </c>
      <c r="P737" s="1" t="s">
        <v>5978</v>
      </c>
      <c r="Q737" s="1" t="s">
        <v>17109</v>
      </c>
      <c r="R737" t="str">
        <f t="shared" si="350"/>
        <v>Fast</v>
      </c>
      <c r="S737" s="1" t="s">
        <v>24</v>
      </c>
      <c r="T737" s="1" t="str">
        <f>LEFT(S737,FIND("-",S737)-1)</f>
        <v xml:space="preserve">1 </v>
      </c>
      <c r="U737" s="1" t="str">
        <f>RIGHT(S737,FIND("-",S737)-1)</f>
        <v>12</v>
      </c>
      <c r="V737" s="1" t="s">
        <v>51</v>
      </c>
      <c r="W737" s="6" t="str">
        <f>IF(ISNUMBER(SEARCH("-",V737)),TRIM(LEFT(V737,FIND("-",V737)-1)),V737)</f>
        <v>7</v>
      </c>
      <c r="X737" t="str">
        <f>IF(W737="1", "January", IF(W737="2", "February", IF(W737="3", "March", IF(W737="4", "April", IF(W737="5", "May", IF(W737="6", "June", IF(W737="7", "July", IF(W737="8", "August", IF(W737="9", "September", IF(W737="10", "October", IF(W737="11", "November", IF(W737="12", "December", "Other"))))))))))))</f>
        <v>July</v>
      </c>
      <c r="Y737" s="2" t="str">
        <f>IF(ISNUMBER(SEARCH("-",V737)),TRIM(RIGHT(V737,LEN(V737)-SEARCH("-",V737))),V737)</f>
        <v>8</v>
      </c>
      <c r="Z737" s="2" t="str">
        <f>IF(Y737="1", "January", IF(Y737="2", "February", IF(Y737="3", "March", IF(Y737="4", "April", IF(Y737="5", "May", IF(Y737="6", "June", IF(Y737="7", "July", IF(Y737="8", "August", IF(Y737="9", "September", IF(Y737="10", "October", IF(Y737="11", "November", IF(Y737="12", "December", "Other"))))))))))))</f>
        <v>August</v>
      </c>
      <c r="AF737" s="1" t="s">
        <v>24452</v>
      </c>
      <c r="AG737" s="1" t="str">
        <f t="shared" si="336"/>
        <v xml:space="preserve">Seed </v>
      </c>
      <c r="AH737" s="2" t="str">
        <f t="shared" si="337"/>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I737" s="1" t="s">
        <v>5979</v>
      </c>
      <c r="AJ737" s="1" t="s">
        <v>26</v>
      </c>
      <c r="AK737" s="1" t="s">
        <v>17104</v>
      </c>
      <c r="AL737" s="1" t="str">
        <f t="shared" si="347"/>
        <v>Scented</v>
      </c>
      <c r="AM737" s="1" t="b">
        <v>1</v>
      </c>
      <c r="AN737" s="1" t="b">
        <v>1</v>
      </c>
      <c r="AO737" s="1" t="b">
        <v>0</v>
      </c>
      <c r="AP737" s="5" t="s">
        <v>28</v>
      </c>
      <c r="AQ737" s="5" t="str">
        <f t="shared" si="338"/>
        <v>Light, Medium, Heavy</v>
      </c>
      <c r="AR737" s="1" t="s">
        <v>30</v>
      </c>
      <c r="AS737" s="1" t="str">
        <f t="shared" si="348"/>
        <v>None</v>
      </c>
      <c r="AT737" s="1" t="str">
        <f t="shared" si="339"/>
        <v>Full</v>
      </c>
      <c r="AU737" s="1" t="s">
        <v>2586</v>
      </c>
      <c r="AV737" s="1" t="str">
        <f t="shared" si="340"/>
        <v>Dry, Moist, Wet/Water</v>
      </c>
      <c r="AW737" s="1" t="s">
        <v>12</v>
      </c>
      <c r="AX737" s="1" t="str">
        <f t="shared" si="341"/>
        <v>Acid, Neutral, Alkaline</v>
      </c>
      <c r="AY737" s="1" t="b">
        <v>0</v>
      </c>
      <c r="AZ737" s="1" t="b">
        <v>0</v>
      </c>
      <c r="BA737" s="1" t="b">
        <v>0</v>
      </c>
      <c r="BC737" t="str">
        <f t="shared" si="342"/>
        <v>FALSE</v>
      </c>
      <c r="BE737" t="str">
        <f t="shared" si="343"/>
        <v>FALSE</v>
      </c>
      <c r="BF737" s="1" t="b">
        <v>1</v>
      </c>
      <c r="BG737" s="1" t="b">
        <v>0</v>
      </c>
      <c r="BH737" s="1" t="b">
        <v>1</v>
      </c>
      <c r="BJ737" s="1" t="str">
        <f t="shared" si="344"/>
        <v>FALSE</v>
      </c>
      <c r="BL737" t="str">
        <f t="shared" si="345"/>
        <v>FALSE</v>
      </c>
      <c r="BM737" s="1" t="b">
        <v>0</v>
      </c>
      <c r="BN737" s="1" t="b">
        <v>0</v>
      </c>
      <c r="BO737" s="1">
        <f t="shared" si="349"/>
        <v>11</v>
      </c>
      <c r="BP737" s="1" t="s">
        <v>5980</v>
      </c>
      <c r="BQ737" s="1" cm="1">
        <f t="array" ref="BQ737">_xlfn.IFS(BP737="None Known",0, LEN(BP737)&gt;500, 5,LEN(BP737)&gt;400, 4, LEN(BP737)&gt;300, 3, LEN(BP737)&gt;200, 2, LEN(BP737)&gt;1, 1)</f>
        <v>5</v>
      </c>
      <c r="BR737" s="1" t="s">
        <v>5981</v>
      </c>
      <c r="BS737" s="1">
        <v>1</v>
      </c>
      <c r="BT737" s="1" t="s">
        <v>5982</v>
      </c>
      <c r="BU737" s="1">
        <v>3</v>
      </c>
      <c r="BV737" s="1" t="s">
        <v>5983</v>
      </c>
      <c r="BW737" s="1" t="s">
        <v>3185</v>
      </c>
      <c r="BX737" s="1"/>
      <c r="BY737" t="str">
        <f>_xlfn.XLOOKUP($B737,Img_lookup!A:A,Img_lookup!B:B, "Not available")</f>
        <v>15b61728-705c-45f0-b74d-41525e726f18</v>
      </c>
      <c r="BZ737" t="str">
        <f>_xlfn.XLOOKUP($B737,Img_lookup!A:A,Img_lookup!C:C, "Not available")</f>
        <v>Eucalyptus citriodora = Corymbia citriodora. Lemon Scented Gum.</v>
      </c>
      <c r="CA737" t="str">
        <f>_xlfn.XLOOKUP($B737,Img_lookup!A:A,Img_lookup!D:D, "Not available")</f>
        <v>expom2uk</v>
      </c>
      <c r="CB737" t="str">
        <f>_xlfn.XLOOKUP($B737,Img_lookup!A:A,Img_lookup!E:E, "https://imgur.com/aT5wafe")</f>
        <v>https://api.openverse.engineering/v1/images/15b61728-705c-45f0-b74d-41525e726f18/thumb/</v>
      </c>
    </row>
    <row r="738" spans="1:80" ht="13" x14ac:dyDescent="0.15">
      <c r="A738" s="1" t="s">
        <v>3176</v>
      </c>
      <c r="B738" s="1" t="s">
        <v>3177</v>
      </c>
      <c r="C738" s="1" t="s">
        <v>3178</v>
      </c>
      <c r="E738" s="1" t="s">
        <v>3179</v>
      </c>
      <c r="F738" s="1" t="s">
        <v>62</v>
      </c>
      <c r="G738" s="1" t="s">
        <v>62</v>
      </c>
      <c r="H738" s="11" t="str">
        <f t="shared" si="351"/>
        <v>Perennial</v>
      </c>
      <c r="I738" s="1" t="s">
        <v>17108</v>
      </c>
      <c r="J738" s="1">
        <v>7</v>
      </c>
      <c r="L738" t="str" cm="1">
        <f t="array" ref="L738">_xlfn.IFS(J738+K738="", "Unknown", J738+K738&gt;3, "Large", J738+K738&gt;0.5, "Medium", J738+K738&gt;0, "Small")</f>
        <v>Large</v>
      </c>
      <c r="M738" s="1">
        <v>10</v>
      </c>
      <c r="N738" cm="1">
        <f t="array" ref="N738">IF($M738="",INDEX($M$2:$M$2176,MATCH(1,INDEX(($A$2:$A$2176=$A738)*($M$2:$M$2176&lt;&gt;""),0),0)),$M738)</f>
        <v>10</v>
      </c>
      <c r="O738" s="2" t="str">
        <f t="shared" si="346"/>
        <v>Grown indoors</v>
      </c>
      <c r="P738" s="1" t="s">
        <v>3180</v>
      </c>
      <c r="Q738" s="1" t="s">
        <v>17109</v>
      </c>
      <c r="R738" t="str">
        <f t="shared" si="350"/>
        <v>Fast</v>
      </c>
      <c r="S738" s="1" t="s">
        <v>24</v>
      </c>
      <c r="T738" s="1" t="str">
        <f>LEFT(S738,FIND("-",S738)-1)</f>
        <v xml:space="preserve">1 </v>
      </c>
      <c r="U738" s="1" t="str">
        <f>RIGHT(S738,FIND("-",S738)-1)</f>
        <v>12</v>
      </c>
      <c r="W738"/>
      <c r="AF738" s="1" t="s">
        <v>24452</v>
      </c>
      <c r="AG738" s="1" t="str">
        <f t="shared" si="336"/>
        <v xml:space="preserve">Seed </v>
      </c>
      <c r="AH738" s="2" t="str">
        <f t="shared" si="337"/>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I738" s="1" t="s">
        <v>3181</v>
      </c>
      <c r="AJ738" s="1" t="s">
        <v>26</v>
      </c>
      <c r="AK738" s="1" t="s">
        <v>17104</v>
      </c>
      <c r="AL738" s="1" t="str">
        <f t="shared" si="347"/>
        <v>Scented</v>
      </c>
      <c r="AM738" s="1" t="b">
        <v>1</v>
      </c>
      <c r="AN738" s="1" t="b">
        <v>1</v>
      </c>
      <c r="AO738" s="1" t="b">
        <v>0</v>
      </c>
      <c r="AP738" s="5" t="s">
        <v>28</v>
      </c>
      <c r="AQ738" s="5" t="str">
        <f t="shared" si="338"/>
        <v>Light, Medium, Heavy</v>
      </c>
      <c r="AR738" s="1" t="s">
        <v>30</v>
      </c>
      <c r="AS738" s="1" t="str">
        <f t="shared" si="348"/>
        <v>None</v>
      </c>
      <c r="AT738" s="1" t="str">
        <f t="shared" si="339"/>
        <v>Full</v>
      </c>
      <c r="AU738" s="1" t="s">
        <v>2586</v>
      </c>
      <c r="AV738" s="1" t="str">
        <f t="shared" si="340"/>
        <v>Dry, Moist, Wet/Water</v>
      </c>
      <c r="AW738" s="1" t="s">
        <v>12</v>
      </c>
      <c r="AX738" s="1" t="str">
        <f t="shared" si="341"/>
        <v>Acid, Neutral, Alkaline</v>
      </c>
      <c r="AY738" s="1" t="b">
        <v>0</v>
      </c>
      <c r="AZ738" s="1" t="b">
        <v>0</v>
      </c>
      <c r="BA738" s="1" t="b">
        <v>0</v>
      </c>
      <c r="BB738" s="1" t="s">
        <v>275</v>
      </c>
      <c r="BC738" t="str">
        <f t="shared" si="342"/>
        <v>TRUE</v>
      </c>
      <c r="BE738" t="str">
        <f t="shared" si="343"/>
        <v>FALSE</v>
      </c>
      <c r="BF738" s="1" t="b">
        <v>1</v>
      </c>
      <c r="BG738" s="1" t="b">
        <v>0</v>
      </c>
      <c r="BH738" s="1" t="b">
        <v>1</v>
      </c>
      <c r="BJ738" s="1" t="str">
        <f t="shared" si="344"/>
        <v>FALSE</v>
      </c>
      <c r="BL738" t="str">
        <f t="shared" si="345"/>
        <v>FALSE</v>
      </c>
      <c r="BM738" s="1" t="b">
        <v>0</v>
      </c>
      <c r="BN738" s="1" t="b">
        <v>0</v>
      </c>
      <c r="BO738" s="1">
        <f t="shared" si="349"/>
        <v>5</v>
      </c>
      <c r="BP738" s="1" t="s">
        <v>3182</v>
      </c>
      <c r="BQ738" s="1" cm="1">
        <f t="array" ref="BQ738">_xlfn.IFS(BP738="None Known",0, LEN(BP738)&gt;500, 5,LEN(BP738)&gt;400, 4, LEN(BP738)&gt;300, 3, LEN(BP738)&gt;200, 2, LEN(BP738)&gt;1, 1)</f>
        <v>2</v>
      </c>
      <c r="BR738" s="1" t="s">
        <v>3183</v>
      </c>
      <c r="BS738" s="1">
        <v>1</v>
      </c>
      <c r="BT738" s="1" t="s">
        <v>31</v>
      </c>
      <c r="BU738" s="1">
        <v>0</v>
      </c>
      <c r="BV738" s="1" t="s">
        <v>3184</v>
      </c>
      <c r="BW738" s="1" t="s">
        <v>3185</v>
      </c>
      <c r="BX738" s="1"/>
      <c r="BY738" t="str">
        <f>_xlfn.XLOOKUP($B738,Img_lookup!A:A,Img_lookup!B:B, "Not available")</f>
        <v>58a6828b-3503-4130-91bf-cac17e671abe</v>
      </c>
      <c r="BZ738" t="str">
        <f>_xlfn.XLOOKUP($B738,Img_lookup!A:A,Img_lookup!C:C, "Not available")</f>
        <v>Eucalyptus dumosa. White Mallee. Congoo Mallee.</v>
      </c>
      <c r="CA738" t="str">
        <f>_xlfn.XLOOKUP($B738,Img_lookup!A:A,Img_lookup!D:D, "Not available")</f>
        <v>expom2uk</v>
      </c>
      <c r="CB738" t="str">
        <f>_xlfn.XLOOKUP($B738,Img_lookup!A:A,Img_lookup!E:E, "https://imgur.com/aT5wafe")</f>
        <v>https://api.openverse.engineering/v1/images/58a6828b-3503-4130-91bf-cac17e671abe/thumb/</v>
      </c>
    </row>
    <row r="739" spans="1:80" ht="13" x14ac:dyDescent="0.15">
      <c r="A739" s="1" t="s">
        <v>3176</v>
      </c>
      <c r="B739" s="1" t="s">
        <v>5147</v>
      </c>
      <c r="C739" s="1" t="s">
        <v>5148</v>
      </c>
      <c r="E739" s="1" t="s">
        <v>5149</v>
      </c>
      <c r="F739" s="1" t="s">
        <v>62</v>
      </c>
      <c r="G739" s="1" t="s">
        <v>62</v>
      </c>
      <c r="H739" s="11" t="str">
        <f t="shared" si="351"/>
        <v>Perennial</v>
      </c>
      <c r="I739" s="1" t="s">
        <v>17108</v>
      </c>
      <c r="J739" s="1">
        <v>55</v>
      </c>
      <c r="K739" s="1">
        <v>15</v>
      </c>
      <c r="L739" t="str" cm="1">
        <f t="array" ref="L739">_xlfn.IFS(J739+K739="", "Unknown", J739+K739&gt;3, "Large", J739+K739&gt;0.5, "Medium", J739+K739&gt;0, "Small")</f>
        <v>Large</v>
      </c>
      <c r="M739" s="1">
        <v>9</v>
      </c>
      <c r="N739" cm="1">
        <f t="array" ref="N739">IF($M739="",INDEX($M$2:$M$2176,MATCH(1,INDEX(($A$2:$A$2176=$A739)*($M$2:$M$2176&lt;&gt;""),0),0)),$M739)</f>
        <v>9</v>
      </c>
      <c r="O739" s="2" t="str">
        <f t="shared" si="346"/>
        <v>Grown indoors</v>
      </c>
      <c r="P739" s="1" t="s">
        <v>5150</v>
      </c>
      <c r="Q739" s="1" t="s">
        <v>17109</v>
      </c>
      <c r="R739" t="str">
        <f t="shared" si="350"/>
        <v>Fast</v>
      </c>
      <c r="S739" s="1" t="s">
        <v>24</v>
      </c>
      <c r="T739" s="1" t="str">
        <f>LEFT(S739,FIND("-",S739)-1)</f>
        <v xml:space="preserve">1 </v>
      </c>
      <c r="U739" s="1" t="str">
        <f>RIGHT(S739,FIND("-",S739)-1)</f>
        <v>12</v>
      </c>
      <c r="V739" s="1" t="s">
        <v>51</v>
      </c>
      <c r="W739" s="6" t="str">
        <f>IF(ISNUMBER(SEARCH("-",V739)),TRIM(LEFT(V739,FIND("-",V739)-1)),V739)</f>
        <v>7</v>
      </c>
      <c r="X739" t="str">
        <f>IF(W739="1", "January", IF(W739="2", "February", IF(W739="3", "March", IF(W739="4", "April", IF(W739="5", "May", IF(W739="6", "June", IF(W739="7", "July", IF(W739="8", "August", IF(W739="9", "September", IF(W739="10", "October", IF(W739="11", "November", IF(W739="12", "December", "Other"))))))))))))</f>
        <v>July</v>
      </c>
      <c r="Y739" s="2" t="str">
        <f>IF(ISNUMBER(SEARCH("-",V739)),TRIM(RIGHT(V739,LEN(V739)-SEARCH("-",V739))),V739)</f>
        <v>8</v>
      </c>
      <c r="Z739" s="2" t="str">
        <f>IF(Y739="1", "January", IF(Y739="2", "February", IF(Y739="3", "March", IF(Y739="4", "April", IF(Y739="5", "May", IF(Y739="6", "June", IF(Y739="7", "July", IF(Y739="8", "August", IF(Y739="9", "September", IF(Y739="10", "October", IF(Y739="11", "November", IF(Y739="12", "December", "Other"))))))))))))</f>
        <v>August</v>
      </c>
      <c r="AF739" s="1" t="s">
        <v>24452</v>
      </c>
      <c r="AG739" s="1" t="str">
        <f t="shared" si="336"/>
        <v xml:space="preserve">Seed </v>
      </c>
      <c r="AH739" s="2" t="str">
        <f t="shared" si="337"/>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I739" s="1" t="s">
        <v>5151</v>
      </c>
      <c r="AJ739" s="1" t="s">
        <v>26</v>
      </c>
      <c r="AK739" s="1" t="s">
        <v>17104</v>
      </c>
      <c r="AL739" s="1" t="str">
        <f t="shared" si="347"/>
        <v>Scented</v>
      </c>
      <c r="AM739" s="1" t="b">
        <v>1</v>
      </c>
      <c r="AN739" s="1" t="b">
        <v>1</v>
      </c>
      <c r="AO739" s="1" t="b">
        <v>0</v>
      </c>
      <c r="AP739" s="5" t="s">
        <v>28</v>
      </c>
      <c r="AQ739" s="5" t="str">
        <f t="shared" si="338"/>
        <v>Light, Medium, Heavy</v>
      </c>
      <c r="AR739" s="1" t="s">
        <v>30</v>
      </c>
      <c r="AS739" s="1" t="str">
        <f t="shared" si="348"/>
        <v>None</v>
      </c>
      <c r="AT739" s="1" t="str">
        <f t="shared" si="339"/>
        <v>Full</v>
      </c>
      <c r="AU739" s="1" t="s">
        <v>2586</v>
      </c>
      <c r="AV739" s="1" t="str">
        <f t="shared" si="340"/>
        <v>Dry, Moist, Wet/Water</v>
      </c>
      <c r="AW739" s="1" t="s">
        <v>12</v>
      </c>
      <c r="AX739" s="1" t="str">
        <f t="shared" si="341"/>
        <v>Acid, Neutral, Alkaline</v>
      </c>
      <c r="AY739" s="1" t="b">
        <v>0</v>
      </c>
      <c r="AZ739" s="1" t="b">
        <v>0</v>
      </c>
      <c r="BA739" s="1" t="b">
        <v>0</v>
      </c>
      <c r="BC739" t="str">
        <f t="shared" si="342"/>
        <v>FALSE</v>
      </c>
      <c r="BE739" t="str">
        <f t="shared" si="343"/>
        <v>FALSE</v>
      </c>
      <c r="BF739" s="1" t="b">
        <v>1</v>
      </c>
      <c r="BG739" s="1" t="b">
        <v>0</v>
      </c>
      <c r="BH739" s="1" t="b">
        <v>1</v>
      </c>
      <c r="BJ739" s="1" t="str">
        <f t="shared" si="344"/>
        <v>FALSE</v>
      </c>
      <c r="BL739" t="str">
        <f t="shared" si="345"/>
        <v>FALSE</v>
      </c>
      <c r="BM739" s="1" t="b">
        <v>0</v>
      </c>
      <c r="BN739" s="1" t="b">
        <v>0</v>
      </c>
      <c r="BO739" s="1">
        <f t="shared" si="349"/>
        <v>12</v>
      </c>
      <c r="BP739" s="1" t="s">
        <v>5152</v>
      </c>
      <c r="BQ739" s="1" cm="1">
        <f t="array" ref="BQ739">_xlfn.IFS(BP739="None Known",0, LEN(BP739)&gt;500, 5,LEN(BP739)&gt;400, 4, LEN(BP739)&gt;300, 3, LEN(BP739)&gt;200, 2, LEN(BP739)&gt;1, 1)</f>
        <v>5</v>
      </c>
      <c r="BR739" s="1" t="s">
        <v>5153</v>
      </c>
      <c r="BS739" s="1">
        <v>1</v>
      </c>
      <c r="BT739" s="1" t="s">
        <v>5154</v>
      </c>
      <c r="BU739" s="1">
        <v>4</v>
      </c>
      <c r="BV739" s="1" t="s">
        <v>5155</v>
      </c>
      <c r="BW739" s="1" t="s">
        <v>5156</v>
      </c>
      <c r="BX739" s="1"/>
      <c r="BY739" t="str">
        <f>_xlfn.XLOOKUP($B739,Img_lookup!A:A,Img_lookup!B:B, "Not available")</f>
        <v>e726dc73-8ce1-4a63-9b5d-ad6156d6986b</v>
      </c>
      <c r="BZ739" t="str">
        <f>_xlfn.XLOOKUP($B739,Img_lookup!A:A,Img_lookup!C:C, "Not available")</f>
        <v>N20151231-0019‚ÄîEucalyptus globulus‚ÄîTilden Nature Area</v>
      </c>
      <c r="CA739" t="str">
        <f>_xlfn.XLOOKUP($B739,Img_lookup!A:A,Img_lookup!D:D, "Not available")</f>
        <v>John Rusk</v>
      </c>
      <c r="CB739" t="str">
        <f>_xlfn.XLOOKUP($B739,Img_lookup!A:A,Img_lookup!E:E, "https://imgur.com/aT5wafe")</f>
        <v>https://api.openverse.engineering/v1/images/e726dc73-8ce1-4a63-9b5d-ad6156d6986b/thumb/</v>
      </c>
    </row>
    <row r="740" spans="1:80" ht="13" x14ac:dyDescent="0.15">
      <c r="A740" s="1" t="s">
        <v>3176</v>
      </c>
      <c r="B740" s="1" t="s">
        <v>6894</v>
      </c>
      <c r="C740" s="1" t="s">
        <v>6895</v>
      </c>
      <c r="D740" s="1" t="s">
        <v>6896</v>
      </c>
      <c r="E740" s="1" t="s">
        <v>6897</v>
      </c>
      <c r="F740" s="1" t="s">
        <v>62</v>
      </c>
      <c r="G740" s="1" t="s">
        <v>62</v>
      </c>
      <c r="H740" s="11" t="str">
        <f t="shared" si="351"/>
        <v>Perennial</v>
      </c>
      <c r="I740" s="1" t="s">
        <v>17108</v>
      </c>
      <c r="J740" s="1">
        <v>18</v>
      </c>
      <c r="L740" t="str" cm="1">
        <f t="array" ref="L740">_xlfn.IFS(J740+K740="", "Unknown", J740+K740&gt;3, "Large", J740+K740&gt;0.5, "Medium", J740+K740&gt;0, "Small")</f>
        <v>Large</v>
      </c>
      <c r="M740" s="1">
        <v>10</v>
      </c>
      <c r="N740" cm="1">
        <f t="array" ref="N740">IF($M740="",INDEX($M$2:$M$2176,MATCH(1,INDEX(($A$2:$A$2176=$A740)*($M$2:$M$2176&lt;&gt;""),0),0)),$M740)</f>
        <v>10</v>
      </c>
      <c r="O740" s="2" t="str">
        <f t="shared" si="346"/>
        <v>Grown indoors</v>
      </c>
      <c r="P740" s="1" t="s">
        <v>6898</v>
      </c>
      <c r="Q740" s="1" t="s">
        <v>17111</v>
      </c>
      <c r="R740" t="str">
        <f t="shared" si="350"/>
        <v>Slow</v>
      </c>
      <c r="S740" s="1" t="s">
        <v>24</v>
      </c>
      <c r="T740" s="1" t="str">
        <f>LEFT(S740,FIND("-",S740)-1)</f>
        <v xml:space="preserve">1 </v>
      </c>
      <c r="U740" s="1" t="str">
        <f>RIGHT(S740,FIND("-",S740)-1)</f>
        <v>12</v>
      </c>
      <c r="W740"/>
      <c r="AF740" s="1" t="s">
        <v>24452</v>
      </c>
      <c r="AG740" s="1" t="str">
        <f t="shared" si="336"/>
        <v xml:space="preserve">Seed </v>
      </c>
      <c r="AH740" s="2" t="str">
        <f t="shared" si="337"/>
        <v>Surface sow February/March in a sunny position in a greenhouse[11, 78, 134]. Species that come from high altitudes appreciate 6 - 8 weeks cold stratification at 2�c[200]. Pot up the seedlings into individual pots as soon as the second set of seed leaves has developed, if left longer than this they might not move well. Plant out into their permanent positions in early summer and give them some protection from the cold in their first winter. The seed can also be sown in June, the young trees being planted in their final positions in late spring of the following year. The seed has a long viability[200].</v>
      </c>
      <c r="AI740" s="1" t="s">
        <v>6899</v>
      </c>
      <c r="AJ740" s="1" t="s">
        <v>26</v>
      </c>
      <c r="AK740" s="1" t="s">
        <v>17104</v>
      </c>
      <c r="AL740" s="1" t="str">
        <f t="shared" si="347"/>
        <v>Scented</v>
      </c>
      <c r="AM740" s="1" t="b">
        <v>1</v>
      </c>
      <c r="AN740" s="1" t="b">
        <v>1</v>
      </c>
      <c r="AO740" s="1" t="b">
        <v>0</v>
      </c>
      <c r="AP740" s="5" t="s">
        <v>28</v>
      </c>
      <c r="AQ740" s="5" t="str">
        <f t="shared" si="338"/>
        <v>Light, Medium, Heavy</v>
      </c>
      <c r="AR740" s="1" t="s">
        <v>30</v>
      </c>
      <c r="AS740" s="1" t="str">
        <f t="shared" si="348"/>
        <v>None</v>
      </c>
      <c r="AT740" s="1" t="str">
        <f t="shared" si="339"/>
        <v>Full</v>
      </c>
      <c r="AU740" s="1" t="s">
        <v>2586</v>
      </c>
      <c r="AV740" s="1" t="str">
        <f t="shared" si="340"/>
        <v>Dry, Moist, Wet/Water</v>
      </c>
      <c r="AW740" s="1" t="s">
        <v>12</v>
      </c>
      <c r="AX740" s="1" t="str">
        <f t="shared" si="341"/>
        <v>Acid, Neutral, Alkaline</v>
      </c>
      <c r="AY740" s="1" t="b">
        <v>0</v>
      </c>
      <c r="AZ740" s="1" t="b">
        <v>0</v>
      </c>
      <c r="BA740" s="1" t="b">
        <v>1</v>
      </c>
      <c r="BC740" t="str">
        <f t="shared" si="342"/>
        <v>FALSE</v>
      </c>
      <c r="BE740" t="str">
        <f t="shared" si="343"/>
        <v>FALSE</v>
      </c>
      <c r="BF740" s="1" t="b">
        <v>1</v>
      </c>
      <c r="BG740" s="1" t="b">
        <v>0</v>
      </c>
      <c r="BH740" s="1" t="b">
        <v>1</v>
      </c>
      <c r="BJ740" s="1" t="str">
        <f t="shared" si="344"/>
        <v>FALSE</v>
      </c>
      <c r="BL740" t="str">
        <f t="shared" si="345"/>
        <v>FALSE</v>
      </c>
      <c r="BM740" s="1" t="b">
        <v>0</v>
      </c>
      <c r="BN740" s="1" t="b">
        <v>0</v>
      </c>
      <c r="BO740" s="1">
        <f t="shared" si="349"/>
        <v>4</v>
      </c>
      <c r="BP740" s="1" t="s">
        <v>6900</v>
      </c>
      <c r="BQ740" s="1" cm="1">
        <f t="array" ref="BQ740">_xlfn.IFS(BP740="None Known",0, LEN(BP740)&gt;500, 5,LEN(BP740)&gt;400, 4, LEN(BP740)&gt;300, 3, LEN(BP740)&gt;200, 2, LEN(BP740)&gt;1, 1)</f>
        <v>1</v>
      </c>
      <c r="BR740" s="1" t="s">
        <v>24453</v>
      </c>
      <c r="BS740" s="1">
        <v>1</v>
      </c>
      <c r="BT740" s="1" t="s">
        <v>31</v>
      </c>
      <c r="BU740" s="1">
        <v>0</v>
      </c>
      <c r="BV740" s="1" t="s">
        <v>6901</v>
      </c>
      <c r="BW740" s="1" t="s">
        <v>3185</v>
      </c>
      <c r="BX740" s="1"/>
      <c r="BY740" t="str">
        <f>_xlfn.XLOOKUP($B740,Img_lookup!A:A,Img_lookup!B:B, "Not available")</f>
        <v>25ae7900-9805-408b-baac-c3a795e02c51</v>
      </c>
      <c r="BZ740" t="str">
        <f>_xlfn.XLOOKUP($B740,Img_lookup!A:A,Img_lookup!C:C, "Not available")</f>
        <v>Eucalyptus largiflorens</v>
      </c>
      <c r="CA740" t="str">
        <f>_xlfn.XLOOKUP($B740,Img_lookup!A:A,Img_lookup!D:D, "Not available")</f>
        <v>dhobern</v>
      </c>
      <c r="CB740" t="str">
        <f>_xlfn.XLOOKUP($B740,Img_lookup!A:A,Img_lookup!E:E, "https://imgur.com/aT5wafe")</f>
        <v>https://api.openverse.engineering/v1/images/25ae7900-9805-408b-baac-c3a795e02c51/thumb/</v>
      </c>
    </row>
    <row r="741" spans="1:80" ht="409.6" x14ac:dyDescent="0.15">
      <c r="A741" s="1" t="s">
        <v>8363</v>
      </c>
      <c r="B741" s="1" t="s">
        <v>8364</v>
      </c>
      <c r="C741" s="1" t="s">
        <v>8365</v>
      </c>
      <c r="E741" s="1" t="s">
        <v>195</v>
      </c>
      <c r="F741" s="1" t="s">
        <v>62</v>
      </c>
      <c r="G741" s="1" t="s">
        <v>62</v>
      </c>
      <c r="H741" s="11" t="str">
        <f t="shared" si="351"/>
        <v>Perennial</v>
      </c>
      <c r="I741" s="1" t="s">
        <v>17107</v>
      </c>
      <c r="J741" s="1">
        <v>12</v>
      </c>
      <c r="K741" s="1">
        <v>8</v>
      </c>
      <c r="L741" t="str" cm="1">
        <f t="array" ref="L741">_xlfn.IFS(J741+K741="", "Unknown", J741+K741&gt;3, "Large", J741+K741&gt;0.5, "Medium", J741+K741&gt;0, "Small")</f>
        <v>Large</v>
      </c>
      <c r="M741" s="1">
        <v>5</v>
      </c>
      <c r="N741" cm="1">
        <f t="array" ref="N741">IF($M741="",INDEX($M$2:$M$2176,MATCH(1,INDEX(($A$2:$A$2176=$A741)*($M$2:$M$2176&lt;&gt;""),0),0)),$M741)</f>
        <v>5</v>
      </c>
      <c r="O741" s="2" t="str">
        <f t="shared" si="346"/>
        <v>Seasonal outdoors</v>
      </c>
      <c r="P741" s="1" t="s">
        <v>8366</v>
      </c>
      <c r="Q741" s="1" t="s">
        <v>17109</v>
      </c>
      <c r="R741" t="str">
        <f t="shared" si="350"/>
        <v>Fast</v>
      </c>
      <c r="T741" s="1"/>
      <c r="U741" s="1"/>
      <c r="V741" s="1">
        <v>4</v>
      </c>
      <c r="W741" s="6">
        <f>IF(ISNUMBER(SEARCH("-",V741)),TRIM(LEFT(V741,FIND("-",V741)-1)),V741)</f>
        <v>4</v>
      </c>
      <c r="X741" t="str">
        <f>IF(W741=1, "January", IF(W741=2, "February", IF(W741=3, "March", IF(W741=4, "April", IF(W741=5, "May", IF(W741=6, "June", IF(W741=7, "July", IF(W741=8, "August", IF(W741=9, "September", IF(W741=10, "October", IF(W741=11, "November", IF(W741=12, "December", "Other"))))))))))))</f>
        <v>April</v>
      </c>
      <c r="Y741" s="1"/>
      <c r="Z741" s="1"/>
      <c r="AA741" s="1" t="s">
        <v>109</v>
      </c>
      <c r="AB741" s="1" t="str">
        <f>IF(ISNUMBER(SEARCH("-",AA741)),TRIM(LEFT(AA741,FIND("-",AA741)-1)),AA741)</f>
        <v>9</v>
      </c>
      <c r="AC741" s="1" t="str">
        <f>IF(AB741="1", "January", IF(AB741="2", "February", IF(AB741="3", "March", IF(AB741="4", "April", IF(AB741="5", "May", IF(AB741="6", "June", IF(AB741="7", "July", IF(AB741="8", "August", IF(AB741="9", "September", IF(AB741="10", "October", IF(AB741="11", "November", IF(AB741="12", "December", "Other"))))))))))))</f>
        <v>September</v>
      </c>
      <c r="AD741" s="1" t="str">
        <f>IF(ISNUMBER(SEARCH("-",AA741)),TRIM(RIGHT(AA741,LEN(AA741)-SEARCH("-",AA741))),AA741)</f>
        <v>10</v>
      </c>
      <c r="AE741" s="1" t="str">
        <f>IF(AD741="1", "January", IF(AD741="2", "February", IF(AD741="3", "March", IF(AD741="4", "April", IF(AD741="5", "May", IF(AD741="6", "June", IF(AD741="7", "July", IF(AD741="8", "August", IF(AD741="9", "September", IF(AD741="10", "October", IF(AD741="11", "November", IF(AD741="12", "December", "Other"))))))))))))</f>
        <v>October</v>
      </c>
      <c r="AF741" s="16" t="s">
        <v>24065</v>
      </c>
      <c r="AG741" s="1" t="str">
        <f t="shared" si="336"/>
        <v xml:space="preserve">Seed </v>
      </c>
      <c r="AH741" s="2" t="str">
        <f t="shared" si="337"/>
        <v>Best sown as soon as it is ripe in a cold frame. Stratify stored seed for 3 months at 2�c[113]. Germination is usually good and takes place in the first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v>
      </c>
      <c r="AI741" s="1" t="s">
        <v>8367</v>
      </c>
      <c r="AK741" s="1" t="s">
        <v>17105</v>
      </c>
      <c r="AL741" s="1" t="str">
        <f t="shared" si="347"/>
        <v>Unscented</v>
      </c>
      <c r="AM741" s="1" t="b">
        <v>0</v>
      </c>
      <c r="AN741" s="1" t="b">
        <v>1</v>
      </c>
      <c r="AO741" s="1" t="b">
        <v>0</v>
      </c>
      <c r="AP741" s="5" t="s">
        <v>28</v>
      </c>
      <c r="AQ741" s="5" t="str">
        <f t="shared" si="338"/>
        <v>Light, Medium, Heavy</v>
      </c>
      <c r="AR741" s="1" t="s">
        <v>30</v>
      </c>
      <c r="AS741" s="1" t="str">
        <f t="shared" si="348"/>
        <v>None</v>
      </c>
      <c r="AT741" s="1" t="str">
        <f t="shared" si="339"/>
        <v>Full</v>
      </c>
      <c r="AU741" s="1" t="s">
        <v>29</v>
      </c>
      <c r="AV741" s="1" t="str">
        <f t="shared" si="340"/>
        <v>Moist</v>
      </c>
      <c r="AW741" s="1" t="s">
        <v>12</v>
      </c>
      <c r="AX741" s="1" t="str">
        <f t="shared" si="341"/>
        <v>Acid, Neutral, Alkaline</v>
      </c>
      <c r="AY741" s="1" t="b">
        <v>0</v>
      </c>
      <c r="AZ741" s="1" t="b">
        <v>0</v>
      </c>
      <c r="BA741" s="1" t="b">
        <v>0</v>
      </c>
      <c r="BC741" t="str">
        <f t="shared" si="342"/>
        <v>FALSE</v>
      </c>
      <c r="BE741" t="str">
        <f t="shared" si="343"/>
        <v>FALSE</v>
      </c>
      <c r="BF741" s="1" t="b">
        <v>0</v>
      </c>
      <c r="BG741" s="1" t="b">
        <v>0</v>
      </c>
      <c r="BH741" s="1" t="b">
        <v>0</v>
      </c>
      <c r="BJ741" s="1" t="str">
        <f t="shared" si="344"/>
        <v>FALSE</v>
      </c>
      <c r="BK741" s="1" t="s">
        <v>30</v>
      </c>
      <c r="BL741" t="str">
        <f t="shared" si="345"/>
        <v>FALSE</v>
      </c>
      <c r="BM741" s="1" t="b">
        <v>0</v>
      </c>
      <c r="BN741" s="1" t="b">
        <v>0</v>
      </c>
      <c r="BO741" s="1">
        <f t="shared" si="349"/>
        <v>15</v>
      </c>
      <c r="BP741" s="1" t="s">
        <v>8368</v>
      </c>
      <c r="BQ741" s="1" cm="1">
        <f t="array" ref="BQ741">_xlfn.IFS(BP741="None Known",0, LEN(BP741)&gt;500, 5,LEN(BP741)&gt;400, 4, LEN(BP741)&gt;300, 3, LEN(BP741)&gt;200, 2, LEN(BP741)&gt;1, 1)</f>
        <v>3</v>
      </c>
      <c r="BR741" s="1" t="s">
        <v>8369</v>
      </c>
      <c r="BS741" s="1">
        <v>3</v>
      </c>
      <c r="BT741" s="1" t="s">
        <v>8370</v>
      </c>
      <c r="BU741" s="1">
        <v>3</v>
      </c>
      <c r="BV741" s="1" t="s">
        <v>34</v>
      </c>
      <c r="BW741" s="1" t="s">
        <v>31</v>
      </c>
      <c r="BX741" s="1"/>
      <c r="BY741" t="str">
        <f>_xlfn.XLOOKUP($B741,Img_lookup!A:A,Img_lookup!B:B, "Not available")</f>
        <v>83b5fe39-ced3-4c0f-9005-3221d03571b9</v>
      </c>
      <c r="BZ741" t="str">
        <f>_xlfn.XLOOKUP($B741,Img_lookup!A:A,Img_lookup!C:C, "Not available")</f>
        <v>Eucommia ulmoides. Leaf</v>
      </c>
      <c r="CA741" t="str">
        <f>_xlfn.XLOOKUP($B741,Img_lookup!A:A,Img_lookup!D:D, "Not available")</f>
        <v>ÿ£ÿ®Ÿà ŸÅÿ±ŸäÿØ</v>
      </c>
      <c r="CB741" t="str">
        <f>_xlfn.XLOOKUP($B741,Img_lookup!A:A,Img_lookup!E:E, "https://imgur.com/aT5wafe")</f>
        <v>https://api.openverse.engineering/v1/images/83b5fe39-ced3-4c0f-9005-3221d03571b9/thumb/</v>
      </c>
    </row>
    <row r="742" spans="1:80" ht="409.6" x14ac:dyDescent="0.15">
      <c r="A742" s="1" t="s">
        <v>752</v>
      </c>
      <c r="B742" s="1" t="s">
        <v>2733</v>
      </c>
      <c r="D742" s="1" t="s">
        <v>2734</v>
      </c>
      <c r="E742" s="1" t="s">
        <v>2735</v>
      </c>
      <c r="F742" s="1" t="s">
        <v>62</v>
      </c>
      <c r="G742" s="1" t="s">
        <v>62</v>
      </c>
      <c r="H742" s="11" t="str">
        <f t="shared" si="351"/>
        <v>Perennial</v>
      </c>
      <c r="I742" s="1" t="s">
        <v>17107</v>
      </c>
      <c r="J742" s="1">
        <v>15</v>
      </c>
      <c r="L742" t="str" cm="1">
        <f t="array" ref="L742">_xlfn.IFS(J742+K742="", "Unknown", J742+K742&gt;3, "Large", J742+K742&gt;0.5, "Medium", J742+K742&gt;0, "Small")</f>
        <v>Large</v>
      </c>
      <c r="M742" s="1">
        <v>10</v>
      </c>
      <c r="N742" cm="1">
        <f t="array" ref="N742">IF($M742="",INDEX($M$2:$M$2176,MATCH(1,INDEX(($A$2:$A$2176=$A742)*($M$2:$M$2176&lt;&gt;""),0),0)),$M742)</f>
        <v>10</v>
      </c>
      <c r="O742" s="2" t="str">
        <f t="shared" si="346"/>
        <v>Grown indoors</v>
      </c>
      <c r="P742" s="1" t="s">
        <v>2736</v>
      </c>
      <c r="R742" t="str">
        <f t="shared" si="350"/>
        <v>Medium</v>
      </c>
      <c r="W742"/>
      <c r="AF742" s="16" t="s">
        <v>24454</v>
      </c>
      <c r="AG742" s="1" t="str">
        <f t="shared" si="336"/>
        <v xml:space="preserve">Seed </v>
      </c>
      <c r="AH742" s="2" t="str">
        <f t="shared" si="337"/>
        <v>Sow February in a greenhouse. Variable germination rates[78].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(preferably forced in a greenhouse), 5 - 8cm with a heel, June to August in a warm greenhouse. Fair to good percentage[78].</v>
      </c>
      <c r="AI742" s="1" t="s">
        <v>2737</v>
      </c>
      <c r="AK742" s="1" t="s">
        <v>17104</v>
      </c>
      <c r="AL742" s="1" t="str">
        <f t="shared" si="347"/>
        <v>Scented</v>
      </c>
      <c r="AM742" s="1" t="b">
        <v>1</v>
      </c>
      <c r="AN742" s="1" t="b">
        <v>0</v>
      </c>
      <c r="AO742" s="1" t="b">
        <v>0</v>
      </c>
      <c r="AP742" s="5" t="s">
        <v>28</v>
      </c>
      <c r="AQ742" s="5" t="str">
        <f t="shared" si="338"/>
        <v>Light, Medium, Heavy</v>
      </c>
      <c r="AR742" s="1" t="s">
        <v>10</v>
      </c>
      <c r="AS742" s="1" t="str">
        <f t="shared" si="348"/>
        <v>None, Partial</v>
      </c>
      <c r="AT742" s="1" t="str">
        <f t="shared" si="339"/>
        <v>Partial, Full</v>
      </c>
      <c r="AU742" s="1" t="s">
        <v>29</v>
      </c>
      <c r="AV742" s="1" t="str">
        <f t="shared" si="340"/>
        <v>Moist</v>
      </c>
      <c r="AW742" s="1" t="s">
        <v>12</v>
      </c>
      <c r="AX742" s="1" t="str">
        <f t="shared" si="341"/>
        <v>Acid, Neutral, Alkaline</v>
      </c>
      <c r="AY742" s="1" t="b">
        <v>0</v>
      </c>
      <c r="AZ742" s="1" t="b">
        <v>0</v>
      </c>
      <c r="BA742" s="1" t="b">
        <v>0</v>
      </c>
      <c r="BC742" t="str">
        <f t="shared" si="342"/>
        <v>FALSE</v>
      </c>
      <c r="BE742" t="str">
        <f t="shared" si="343"/>
        <v>FALSE</v>
      </c>
      <c r="BF742" s="1" t="b">
        <v>0</v>
      </c>
      <c r="BG742" s="1" t="b">
        <v>0</v>
      </c>
      <c r="BH742" s="1" t="b">
        <v>0</v>
      </c>
      <c r="BI742" s="1" t="s">
        <v>77</v>
      </c>
      <c r="BJ742" s="1" t="str">
        <f t="shared" si="344"/>
        <v>TRUE</v>
      </c>
      <c r="BL742" t="str">
        <f t="shared" si="345"/>
        <v>FALSE</v>
      </c>
      <c r="BM742" s="1" t="b">
        <v>0</v>
      </c>
      <c r="BN742" s="1" t="b">
        <v>0</v>
      </c>
      <c r="BO742" s="1">
        <f t="shared" si="349"/>
        <v>8</v>
      </c>
      <c r="BP742" s="1" t="s">
        <v>2738</v>
      </c>
      <c r="BQ742" s="1" cm="1">
        <f t="array" ref="BQ742">_xlfn.IFS(BP742="None Known",0, LEN(BP742)&gt;500, 5,LEN(BP742)&gt;400, 4, LEN(BP742)&gt;300, 3, LEN(BP742)&gt;200, 2, LEN(BP742)&gt;1, 1)</f>
        <v>1</v>
      </c>
      <c r="BR742" s="1" t="s">
        <v>2739</v>
      </c>
      <c r="BS742" s="1">
        <v>2</v>
      </c>
      <c r="BT742" s="1" t="s">
        <v>2740</v>
      </c>
      <c r="BU742" s="1">
        <v>1</v>
      </c>
      <c r="BV742" s="1" t="s">
        <v>2741</v>
      </c>
      <c r="BW742" s="1" t="s">
        <v>31</v>
      </c>
      <c r="BX742" s="1"/>
      <c r="BY742" t="str">
        <f>_xlfn.XLOOKUP($B742,Img_lookup!A:A,Img_lookup!B:B, "Not available")</f>
        <v>Not available</v>
      </c>
      <c r="BZ742" t="str">
        <f>_xlfn.XLOOKUP($B742,Img_lookup!A:A,Img_lookup!C:C, "Not available")</f>
        <v>Not available</v>
      </c>
      <c r="CA742" t="str">
        <f>_xlfn.XLOOKUP($B742,Img_lookup!A:A,Img_lookup!D:D, "Not available")</f>
        <v>Not available</v>
      </c>
      <c r="CB742" t="str">
        <f>_xlfn.XLOOKUP($B742,Img_lookup!A:A,Img_lookup!E:E, "https://imgur.com/aT5wafe")</f>
        <v>https://imgur.com/aT5wafe</v>
      </c>
    </row>
    <row r="743" spans="1:80" ht="409.6" x14ac:dyDescent="0.15">
      <c r="A743" s="1" t="s">
        <v>383</v>
      </c>
      <c r="B743" s="1" t="s">
        <v>8561</v>
      </c>
      <c r="C743" s="1" t="s">
        <v>1167</v>
      </c>
      <c r="D743" s="1" t="s">
        <v>8562</v>
      </c>
      <c r="E743" s="1" t="s">
        <v>1168</v>
      </c>
      <c r="F743" s="1" t="s">
        <v>22</v>
      </c>
      <c r="G743" s="1" t="s">
        <v>22</v>
      </c>
      <c r="H743" s="11" t="str">
        <f t="shared" si="351"/>
        <v>Perennial</v>
      </c>
      <c r="I743" s="1" t="s">
        <v>17107</v>
      </c>
      <c r="J743" s="1">
        <v>2</v>
      </c>
      <c r="K743" s="1">
        <v>3</v>
      </c>
      <c r="L743" t="str" cm="1">
        <f t="array" ref="L743">_xlfn.IFS(J743+K743="", "Unknown", J743+K743&gt;3, "Large", J743+K743&gt;0.5, "Medium", J743+K743&gt;0, "Small")</f>
        <v>Large</v>
      </c>
      <c r="M743" s="1">
        <v>3</v>
      </c>
      <c r="N743" cm="1">
        <f t="array" ref="N743">IF($M743="",INDEX($M$2:$M$2176,MATCH(1,INDEX(($A$2:$A$2176=$A743)*($M$2:$M$2176&lt;&gt;""),0),0)),$M743)</f>
        <v>3</v>
      </c>
      <c r="O743" s="2" t="str">
        <f t="shared" si="346"/>
        <v>Hardy to cold</v>
      </c>
      <c r="P743" s="1" t="s">
        <v>8563</v>
      </c>
      <c r="R743" t="str">
        <f t="shared" si="350"/>
        <v>Medium</v>
      </c>
      <c r="T743" s="1"/>
      <c r="U743" s="1"/>
      <c r="V743" s="1" t="s">
        <v>51</v>
      </c>
      <c r="W743" s="6" t="str">
        <f t="shared" ref="W743:W748" si="357">IF(ISNUMBER(SEARCH("-",V743)),TRIM(LEFT(V743,FIND("-",V743)-1)),V743)</f>
        <v>7</v>
      </c>
      <c r="X743" t="str">
        <f>IF(W743="1", "January", IF(W743="2", "February", IF(W743="3", "March", IF(W743="4", "April", IF(W743="5", "May", IF(W743="6", "June", IF(W743="7", "July", IF(W743="8", "August", IF(W743="9", "September", IF(W743="10", "October", IF(W743="11", "November", IF(W743="12", "December", "Other"))))))))))))</f>
        <v>July</v>
      </c>
      <c r="Y743" s="2" t="str">
        <f>IF(ISNUMBER(SEARCH("-",V743)),TRIM(RIGHT(V743,LEN(V743)-SEARCH("-",V743))),V743)</f>
        <v>8</v>
      </c>
      <c r="Z743" s="2" t="str">
        <f>IF(Y743="1", "January", IF(Y743="2", "February", IF(Y743="3", "March", IF(Y743="4", "April", IF(Y743="5", "May", IF(Y743="6", "June", IF(Y743="7", "July", IF(Y743="8", "August", IF(Y743="9", "September", IF(Y743="10", "October", IF(Y743="11", "November", IF(Y743="12", "December", "Other"))))))))))))</f>
        <v>August</v>
      </c>
      <c r="AA743" s="1">
        <v>10</v>
      </c>
      <c r="AB743" s="1">
        <f>IF(ISNUMBER(SEARCH("-",AA743)),TRIM(LEFT(AA743,FIND("-",AA743)-1)),AA743)</f>
        <v>10</v>
      </c>
      <c r="AC743" s="1" t="str">
        <f>IF(AB743=1, "January", IF(AB743=2, "February", IF(AB743=3, "March", IF(AB743=4, "April", IF(AB743=5, "May", IF(AB743=6, "June", IF(AB743=7, "July", IF(AB743=8, "August", IF(AB743=9, "September", IF(AB743=10, "October", IF(AB743=11, "November", IF(AB743=12, "December", "Other"))))))))))))</f>
        <v>October</v>
      </c>
      <c r="AD743" s="1"/>
      <c r="AE743" s="1"/>
      <c r="AF743" s="16" t="s">
        <v>24066</v>
      </c>
      <c r="AG743" s="1" t="str">
        <f t="shared" si="336"/>
        <v xml:space="preserve">Seed </v>
      </c>
      <c r="AH743" s="2" t="str">
        <f t="shared" si="337"/>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I743" s="1" t="s">
        <v>8564</v>
      </c>
      <c r="AJ743" s="1" t="s">
        <v>53</v>
      </c>
      <c r="AK743" s="1" t="s">
        <v>17104</v>
      </c>
      <c r="AL743" s="1" t="str">
        <f t="shared" si="347"/>
        <v>Unscented</v>
      </c>
      <c r="AM743" s="1" t="b">
        <v>0</v>
      </c>
      <c r="AN743" s="1" t="b">
        <v>1</v>
      </c>
      <c r="AO743" s="1" t="b">
        <v>0</v>
      </c>
      <c r="AP743" s="5" t="s">
        <v>28</v>
      </c>
      <c r="AQ743" s="5" t="str">
        <f t="shared" si="338"/>
        <v>Light, Medium, Heavy</v>
      </c>
      <c r="AR743" s="1" t="s">
        <v>10</v>
      </c>
      <c r="AS743" s="1" t="str">
        <f t="shared" si="348"/>
        <v>None, Partial</v>
      </c>
      <c r="AT743" s="1" t="str">
        <f t="shared" si="339"/>
        <v>Partial, Full</v>
      </c>
      <c r="AU743" s="1" t="s">
        <v>11</v>
      </c>
      <c r="AV743" s="1" t="str">
        <f t="shared" si="340"/>
        <v>Dry, Moist</v>
      </c>
      <c r="AW743" s="1" t="s">
        <v>12</v>
      </c>
      <c r="AX743" s="1" t="str">
        <f t="shared" si="341"/>
        <v>Acid, Neutral, Alkaline</v>
      </c>
      <c r="AY743" s="1" t="b">
        <v>0</v>
      </c>
      <c r="AZ743" s="1" t="b">
        <v>0</v>
      </c>
      <c r="BA743" s="1" t="b">
        <v>0</v>
      </c>
      <c r="BC743" t="str">
        <f t="shared" si="342"/>
        <v>FALSE</v>
      </c>
      <c r="BE743" t="str">
        <f t="shared" si="343"/>
        <v>FALSE</v>
      </c>
      <c r="BF743" s="1" t="b">
        <v>0</v>
      </c>
      <c r="BG743" s="1" t="b">
        <v>0</v>
      </c>
      <c r="BH743" s="1" t="b">
        <v>0</v>
      </c>
      <c r="BJ743" s="1" t="str">
        <f t="shared" si="344"/>
        <v>FALSE</v>
      </c>
      <c r="BL743" t="str">
        <f t="shared" si="345"/>
        <v>FALSE</v>
      </c>
      <c r="BM743" s="1" t="b">
        <v>0</v>
      </c>
      <c r="BN743" s="1" t="b">
        <v>0</v>
      </c>
      <c r="BO743" s="1">
        <f t="shared" si="349"/>
        <v>12</v>
      </c>
      <c r="BP743" s="1" t="s">
        <v>8565</v>
      </c>
      <c r="BQ743" s="1" cm="1">
        <f t="array" ref="BQ743">_xlfn.IFS(BP743="None Known",0, LEN(BP743)&gt;500, 5,LEN(BP743)&gt;400, 4, LEN(BP743)&gt;300, 3, LEN(BP743)&gt;200, 2, LEN(BP743)&gt;1, 1)</f>
        <v>1</v>
      </c>
      <c r="BR743" s="1" t="s">
        <v>8566</v>
      </c>
      <c r="BS743" s="1">
        <v>3</v>
      </c>
      <c r="BT743" s="1" t="s">
        <v>8567</v>
      </c>
      <c r="BU743" s="1">
        <v>2</v>
      </c>
      <c r="BV743" s="1" t="s">
        <v>431</v>
      </c>
      <c r="BW743" s="1" t="s">
        <v>1173</v>
      </c>
      <c r="BX743" s="1"/>
      <c r="BY743" t="str">
        <f>_xlfn.XLOOKUP($B743,Img_lookup!A:A,Img_lookup!B:B, "Not available")</f>
        <v>d753340c-fae4-40d7-a07c-67969d8f675b</v>
      </c>
      <c r="BZ743" t="str">
        <f>_xlfn.XLOOKUP($B743,Img_lookup!A:A,Img_lookup!C:C, "Not available")</f>
        <v>Celastraceae Euonymus alatus 'Burning Bush'</v>
      </c>
      <c r="CA743" t="str">
        <f>_xlfn.XLOOKUP($B743,Img_lookup!A:A,Img_lookup!D:D, "Not available")</f>
        <v>Jamie Richmond</v>
      </c>
      <c r="CB743" t="str">
        <f>_xlfn.XLOOKUP($B743,Img_lookup!A:A,Img_lookup!E:E, "https://imgur.com/aT5wafe")</f>
        <v>https://api.openverse.engineering/v1/images/d753340c-fae4-40d7-a07c-67969d8f675b/thumb/</v>
      </c>
    </row>
    <row r="744" spans="1:80" ht="409.6" x14ac:dyDescent="0.15">
      <c r="A744" s="1" t="s">
        <v>383</v>
      </c>
      <c r="B744" s="1" t="s">
        <v>1166</v>
      </c>
      <c r="C744" s="1" t="s">
        <v>1167</v>
      </c>
      <c r="E744" s="1" t="s">
        <v>1168</v>
      </c>
      <c r="F744" s="1" t="s">
        <v>22</v>
      </c>
      <c r="G744" s="1" t="s">
        <v>22</v>
      </c>
      <c r="H744" s="11" t="str">
        <f t="shared" si="351"/>
        <v>Perennial</v>
      </c>
      <c r="I744" s="1" t="s">
        <v>17107</v>
      </c>
      <c r="J744" s="1">
        <v>2</v>
      </c>
      <c r="K744" s="1">
        <v>3</v>
      </c>
      <c r="L744" t="str" cm="1">
        <f t="array" ref="L744">_xlfn.IFS(J744+K744="", "Unknown", J744+K744&gt;3, "Large", J744+K744&gt;0.5, "Medium", J744+K744&gt;0, "Small")</f>
        <v>Large</v>
      </c>
      <c r="M744" s="1">
        <v>3</v>
      </c>
      <c r="N744" cm="1">
        <f t="array" ref="N744">IF($M744="",INDEX($M$2:$M$2176,MATCH(1,INDEX(($A$2:$A$2176=$A744)*($M$2:$M$2176&lt;&gt;""),0),0)),$M744)</f>
        <v>3</v>
      </c>
      <c r="O744" s="2" t="str">
        <f t="shared" si="346"/>
        <v>Hardy to cold</v>
      </c>
      <c r="P744" s="1" t="s">
        <v>1169</v>
      </c>
      <c r="R744" t="str">
        <f t="shared" si="350"/>
        <v>Medium</v>
      </c>
      <c r="T744" s="1"/>
      <c r="U744" s="1"/>
      <c r="V744" s="1" t="s">
        <v>51</v>
      </c>
      <c r="W744" s="6" t="str">
        <f t="shared" si="357"/>
        <v>7</v>
      </c>
      <c r="X744" t="str">
        <f>IF(W744="1", "January", IF(W744="2", "February", IF(W744="3", "March", IF(W744="4", "April", IF(W744="5", "May", IF(W744="6", "June", IF(W744="7", "July", IF(W744="8", "August", IF(W744="9", "September", IF(W744="10", "October", IF(W744="11", "November", IF(W744="12", "December", "Other"))))))))))))</f>
        <v>July</v>
      </c>
      <c r="Y744" s="2" t="str">
        <f>IF(ISNUMBER(SEARCH("-",V744)),TRIM(RIGHT(V744,LEN(V744)-SEARCH("-",V744))),V744)</f>
        <v>8</v>
      </c>
      <c r="Z744" s="2" t="str">
        <f>IF(Y744="1", "January", IF(Y744="2", "February", IF(Y744="3", "March", IF(Y744="4", "April", IF(Y744="5", "May", IF(Y744="6", "June", IF(Y744="7", "July", IF(Y744="8", "August", IF(Y744="9", "September", IF(Y744="10", "October", IF(Y744="11", "November", IF(Y744="12", "December", "Other"))))))))))))</f>
        <v>August</v>
      </c>
      <c r="AA744" s="1">
        <v>10</v>
      </c>
      <c r="AB744" s="1">
        <f>IF(ISNUMBER(SEARCH("-",AA744)),TRIM(LEFT(AA744,FIND("-",AA744)-1)),AA744)</f>
        <v>10</v>
      </c>
      <c r="AC744" s="1" t="str">
        <f>IF(AB744=1, "January", IF(AB744=2, "February", IF(AB744=3, "March", IF(AB744=4, "April", IF(AB744=5, "May", IF(AB744=6, "June", IF(AB744=7, "July", IF(AB744=8, "August", IF(AB744=9, "September", IF(AB744=10, "October", IF(AB744=11, "November", IF(AB744=12, "December", "Other"))))))))))))</f>
        <v>October</v>
      </c>
      <c r="AD744" s="1"/>
      <c r="AE744" s="1"/>
      <c r="AF744" s="16" t="s">
        <v>24066</v>
      </c>
      <c r="AG744" s="1" t="str">
        <f t="shared" si="336"/>
        <v xml:space="preserve">Seed </v>
      </c>
      <c r="AH744" s="2" t="str">
        <f t="shared" si="337"/>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I744" s="1" t="s">
        <v>1170</v>
      </c>
      <c r="AJ744" s="1" t="s">
        <v>53</v>
      </c>
      <c r="AK744" s="1" t="s">
        <v>17104</v>
      </c>
      <c r="AL744" s="1" t="str">
        <f t="shared" si="347"/>
        <v>Unscented</v>
      </c>
      <c r="AM744" s="1" t="b">
        <v>0</v>
      </c>
      <c r="AN744" s="1" t="b">
        <v>1</v>
      </c>
      <c r="AO744" s="1" t="b">
        <v>0</v>
      </c>
      <c r="AP744" s="5" t="s">
        <v>28</v>
      </c>
      <c r="AQ744" s="5" t="str">
        <f t="shared" si="338"/>
        <v>Light, Medium, Heavy</v>
      </c>
      <c r="AR744" s="1" t="s">
        <v>10</v>
      </c>
      <c r="AS744" s="1" t="str">
        <f t="shared" si="348"/>
        <v>None, Partial</v>
      </c>
      <c r="AT744" s="1" t="str">
        <f t="shared" si="339"/>
        <v>Partial, Full</v>
      </c>
      <c r="AU744" s="1" t="s">
        <v>11</v>
      </c>
      <c r="AV744" s="1" t="str">
        <f t="shared" si="340"/>
        <v>Dry, Moist</v>
      </c>
      <c r="AW744" s="1" t="s">
        <v>12</v>
      </c>
      <c r="AX744" s="1" t="str">
        <f t="shared" si="341"/>
        <v>Acid, Neutral, Alkaline</v>
      </c>
      <c r="AY744" s="1" t="b">
        <v>0</v>
      </c>
      <c r="AZ744" s="1" t="b">
        <v>1</v>
      </c>
      <c r="BA744" s="1" t="b">
        <v>0</v>
      </c>
      <c r="BC744" t="str">
        <f t="shared" si="342"/>
        <v>FALSE</v>
      </c>
      <c r="BE744" t="str">
        <f t="shared" si="343"/>
        <v>FALSE</v>
      </c>
      <c r="BF744" s="1" t="b">
        <v>0</v>
      </c>
      <c r="BG744" s="1" t="b">
        <v>0</v>
      </c>
      <c r="BH744" s="1" t="b">
        <v>0</v>
      </c>
      <c r="BJ744" s="1" t="str">
        <f t="shared" si="344"/>
        <v>FALSE</v>
      </c>
      <c r="BL744" t="str">
        <f t="shared" si="345"/>
        <v>FALSE</v>
      </c>
      <c r="BM744" s="1" t="b">
        <v>0</v>
      </c>
      <c r="BN744" s="1" t="b">
        <v>0</v>
      </c>
      <c r="BO744" s="1">
        <f t="shared" si="349"/>
        <v>11</v>
      </c>
      <c r="BP744" s="1" t="s">
        <v>31</v>
      </c>
      <c r="BQ744" s="1" cm="1">
        <f t="array" ref="BQ744">_xlfn.IFS(BP744="None Known",0, LEN(BP744)&gt;500, 5,LEN(BP744)&gt;400, 4, LEN(BP744)&gt;300, 3, LEN(BP744)&gt;200, 2, LEN(BP744)&gt;1, 1)</f>
        <v>0</v>
      </c>
      <c r="BR744" s="1" t="s">
        <v>1171</v>
      </c>
      <c r="BS744" s="1">
        <v>3</v>
      </c>
      <c r="BT744" s="1" t="s">
        <v>1172</v>
      </c>
      <c r="BU744" s="1">
        <v>2</v>
      </c>
      <c r="BV744" s="1" t="s">
        <v>431</v>
      </c>
      <c r="BW744" s="1" t="s">
        <v>1173</v>
      </c>
      <c r="BX744" s="1"/>
      <c r="BY744" t="str">
        <f>_xlfn.XLOOKUP($B744,Img_lookup!A:A,Img_lookup!B:B, "Not available")</f>
        <v>9c6bbfb7-db78-4d06-b48b-16b4f04fcb51</v>
      </c>
      <c r="BZ744" t="str">
        <f>_xlfn.XLOOKUP($B744,Img_lookup!A:A,Img_lookup!C:C, "Not available")</f>
        <v>Euonymus alatus - R2709.JPG</v>
      </c>
      <c r="CA744" t="str">
        <f>_xlfn.XLOOKUP($B744,Img_lookup!A:A,Img_lookup!D:D, "Not available")</f>
        <v>Jean-Pol GRANDMONT</v>
      </c>
      <c r="CB744" t="str">
        <f>_xlfn.XLOOKUP($B744,Img_lookup!A:A,Img_lookup!E:E, "https://imgur.com/aT5wafe")</f>
        <v>https://api.openverse.engineering/v1/images/9c6bbfb7-db78-4d06-b48b-16b4f04fcb51/thumb/</v>
      </c>
    </row>
    <row r="745" spans="1:80" ht="409.6" x14ac:dyDescent="0.15">
      <c r="A745" s="1" t="s">
        <v>383</v>
      </c>
      <c r="B745" s="1" t="s">
        <v>11800</v>
      </c>
      <c r="C745" s="1" t="s">
        <v>11801</v>
      </c>
      <c r="E745" s="1" t="s">
        <v>11802</v>
      </c>
      <c r="F745" s="1" t="s">
        <v>22</v>
      </c>
      <c r="G745" s="1" t="s">
        <v>22</v>
      </c>
      <c r="H745" s="11" t="str">
        <f t="shared" si="351"/>
        <v>Perennial</v>
      </c>
      <c r="I745" s="1" t="s">
        <v>17107</v>
      </c>
      <c r="J745" s="1">
        <v>2.5</v>
      </c>
      <c r="L745" t="str" cm="1">
        <f t="array" ref="L745">_xlfn.IFS(J745+K745="", "Unknown", J745+K745&gt;3, "Large", J745+K745&gt;0.5, "Medium", J745+K745&gt;0, "Small")</f>
        <v>Medium</v>
      </c>
      <c r="M745" s="1">
        <v>4</v>
      </c>
      <c r="N745" cm="1">
        <f t="array" ref="N745">IF($M745="",INDEX($M$2:$M$2176,MATCH(1,INDEX(($A$2:$A$2176=$A745)*($M$2:$M$2176&lt;&gt;""),0),0)),$M745)</f>
        <v>4</v>
      </c>
      <c r="O745" s="2" t="str">
        <f t="shared" si="346"/>
        <v>Hardy to cold</v>
      </c>
      <c r="P745" s="1" t="s">
        <v>11803</v>
      </c>
      <c r="Q745" s="1" t="s">
        <v>17110</v>
      </c>
      <c r="R745" t="str">
        <f t="shared" si="350"/>
        <v>Medium</v>
      </c>
      <c r="T745" s="1"/>
      <c r="U745" s="1"/>
      <c r="V745" s="1">
        <v>6</v>
      </c>
      <c r="W745" s="6">
        <f t="shared" si="357"/>
        <v>6</v>
      </c>
      <c r="X745" t="str">
        <f>IF(W745=1, "January", IF(W745=2, "February", IF(W745=3, "March", IF(W745=4, "April", IF(W745=5, "May", IF(W745=6, "June", IF(W745=7, "July", IF(W745=8, "August", IF(W745=9, "September", IF(W745=10, "October", IF(W745=11, "November", IF(W745=12, "December", "Other"))))))))))))</f>
        <v>June</v>
      </c>
      <c r="Y745" s="1"/>
      <c r="Z745" s="1"/>
      <c r="AA745" s="1">
        <v>10</v>
      </c>
      <c r="AB745" s="1">
        <f>IF(ISNUMBER(SEARCH("-",AA745)),TRIM(LEFT(AA745,FIND("-",AA745)-1)),AA745)</f>
        <v>10</v>
      </c>
      <c r="AC745" s="1" t="str">
        <f>IF(AB745=1, "January", IF(AB745=2, "February", IF(AB745=3, "March", IF(AB745=4, "April", IF(AB745=5, "May", IF(AB745=6, "June", IF(AB745=7, "July", IF(AB745=8, "August", IF(AB745=9, "September", IF(AB745=10, "October", IF(AB745=11, "November", IF(AB745=12, "December", "Other"))))))))))))</f>
        <v>October</v>
      </c>
      <c r="AD745" s="1"/>
      <c r="AE745" s="1"/>
      <c r="AF745" s="16" t="s">
        <v>24066</v>
      </c>
      <c r="AG745" s="1" t="str">
        <f t="shared" si="336"/>
        <v xml:space="preserve">Seed </v>
      </c>
      <c r="AH745" s="2" t="str">
        <f t="shared" si="337"/>
        <v>Best sown as soon as it is ripe in a cold frame. Stored seed requires 8 - 12 weeks warm followed by 8 - 16 weeks cold stratification and can then be sown in a cold frame[78, 98].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long taken at a node or with a heel, July/August in a frame. Very easy[200].</v>
      </c>
      <c r="AI745" s="1" t="s">
        <v>11804</v>
      </c>
      <c r="AJ745" s="1" t="s">
        <v>53</v>
      </c>
      <c r="AK745" s="1" t="s">
        <v>17104</v>
      </c>
      <c r="AL745" s="1" t="str">
        <f t="shared" si="347"/>
        <v>Unscented</v>
      </c>
      <c r="AM745" s="1" t="b">
        <v>0</v>
      </c>
      <c r="AN745" s="1" t="b">
        <v>1</v>
      </c>
      <c r="AO745" s="1" t="b">
        <v>0</v>
      </c>
      <c r="AP745" s="5" t="s">
        <v>28</v>
      </c>
      <c r="AQ745" s="5" t="str">
        <f t="shared" si="338"/>
        <v>Light, Medium, Heavy</v>
      </c>
      <c r="AR745" s="1" t="s">
        <v>10</v>
      </c>
      <c r="AS745" s="1" t="str">
        <f t="shared" si="348"/>
        <v>None, Partial</v>
      </c>
      <c r="AT745" s="1" t="str">
        <f t="shared" si="339"/>
        <v>Partial, Full</v>
      </c>
      <c r="AU745" s="1" t="s">
        <v>11</v>
      </c>
      <c r="AV745" s="1" t="str">
        <f t="shared" si="340"/>
        <v>Dry, Moist</v>
      </c>
      <c r="AW745" s="1" t="s">
        <v>12</v>
      </c>
      <c r="AX745" s="1" t="str">
        <f t="shared" si="341"/>
        <v>Acid, Neutral, Alkaline</v>
      </c>
      <c r="AY745" s="1" t="b">
        <v>0</v>
      </c>
      <c r="AZ745" s="1" t="b">
        <v>0</v>
      </c>
      <c r="BA745" s="1" t="b">
        <v>0</v>
      </c>
      <c r="BC745" t="str">
        <f t="shared" si="342"/>
        <v>FALSE</v>
      </c>
      <c r="BE745" t="str">
        <f t="shared" si="343"/>
        <v>FALSE</v>
      </c>
      <c r="BF745" s="1" t="b">
        <v>0</v>
      </c>
      <c r="BG745" s="1" t="b">
        <v>0</v>
      </c>
      <c r="BH745" s="1" t="b">
        <v>0</v>
      </c>
      <c r="BJ745" s="1" t="str">
        <f t="shared" si="344"/>
        <v>FALSE</v>
      </c>
      <c r="BL745" t="str">
        <f t="shared" si="345"/>
        <v>FALSE</v>
      </c>
      <c r="BM745" s="1" t="b">
        <v>0</v>
      </c>
      <c r="BN745" s="1" t="b">
        <v>0</v>
      </c>
      <c r="BO745" s="1">
        <f t="shared" si="349"/>
        <v>6</v>
      </c>
      <c r="BP745" s="1" t="s">
        <v>11805</v>
      </c>
      <c r="BQ745" s="1" cm="1">
        <f t="array" ref="BQ745">_xlfn.IFS(BP745="None Known",0, LEN(BP745)&gt;500, 5,LEN(BP745)&gt;400, 4, LEN(BP745)&gt;300, 3, LEN(BP745)&gt;200, 2, LEN(BP745)&gt;1, 1)</f>
        <v>1</v>
      </c>
      <c r="BR745" s="1" t="s">
        <v>11806</v>
      </c>
      <c r="BS745" s="1">
        <v>1</v>
      </c>
      <c r="BT745" s="1" t="s">
        <v>11807</v>
      </c>
      <c r="BU745" s="1">
        <v>2</v>
      </c>
      <c r="BV745" s="1" t="s">
        <v>11808</v>
      </c>
      <c r="BW745" s="1" t="s">
        <v>11809</v>
      </c>
      <c r="BX745" s="1"/>
      <c r="BY745" t="str">
        <f>_xlfn.XLOOKUP($B745,Img_lookup!A:A,Img_lookup!B:B, "Not available")</f>
        <v>7de51581-b88b-4779-a9e2-62065b671ba1</v>
      </c>
      <c r="BZ745" t="str">
        <f>_xlfn.XLOOKUP($B745,Img_lookup!A:A,Img_lookup!C:C, "Not available")</f>
        <v>Burning Bush (Euonymus atropurpureus).jpg</v>
      </c>
      <c r="CA745" t="str">
        <f>_xlfn.XLOOKUP($B745,Img_lookup!A:A,Img_lookup!D:D, "Not available")</f>
        <v>Dwight Sipler from Stow, MA, USA</v>
      </c>
      <c r="CB745" t="str">
        <f>_xlfn.XLOOKUP($B745,Img_lookup!A:A,Img_lookup!E:E, "https://imgur.com/aT5wafe")</f>
        <v>https://api.openverse.engineering/v1/images/7de51581-b88b-4779-a9e2-62065b671ba1/thumb/</v>
      </c>
    </row>
    <row r="746" spans="1:80" ht="409.6" x14ac:dyDescent="0.15">
      <c r="A746" s="1" t="s">
        <v>383</v>
      </c>
      <c r="B746" s="1" t="s">
        <v>8425</v>
      </c>
      <c r="C746" s="1" t="s">
        <v>8426</v>
      </c>
      <c r="E746" s="1" t="s">
        <v>8427</v>
      </c>
      <c r="F746" s="1" t="s">
        <v>22</v>
      </c>
      <c r="G746" s="1" t="s">
        <v>22</v>
      </c>
      <c r="H746" s="11" t="str">
        <f t="shared" si="351"/>
        <v>Perennial</v>
      </c>
      <c r="I746" s="1" t="s">
        <v>17107</v>
      </c>
      <c r="J746" s="1">
        <v>6</v>
      </c>
      <c r="L746" t="str" cm="1">
        <f t="array" ref="L746">_xlfn.IFS(J746+K746="", "Unknown", J746+K746&gt;3, "Large", J746+K746&gt;0.5, "Medium", J746+K746&gt;0, "Small")</f>
        <v>Large</v>
      </c>
      <c r="M746" s="1">
        <v>3</v>
      </c>
      <c r="N746" cm="1">
        <f t="array" ref="N746">IF($M746="",INDEX($M$2:$M$2176,MATCH(1,INDEX(($A$2:$A$2176=$A746)*($M$2:$M$2176&lt;&gt;""),0),0)),$M746)</f>
        <v>3</v>
      </c>
      <c r="O746" s="2" t="str">
        <f t="shared" si="346"/>
        <v>Hardy to cold</v>
      </c>
      <c r="P746" s="1" t="s">
        <v>8428</v>
      </c>
      <c r="R746" t="str">
        <f t="shared" si="350"/>
        <v>Medium</v>
      </c>
      <c r="T746" s="1"/>
      <c r="U746" s="1"/>
      <c r="V746" s="1" t="s">
        <v>96</v>
      </c>
      <c r="W746" s="6" t="str">
        <f t="shared" si="357"/>
        <v>5</v>
      </c>
      <c r="X746" t="str">
        <f>IF(W746="1", "January", IF(W746="2", "February", IF(W746="3", "March", IF(W746="4", "April", IF(W746="5", "May", IF(W746="6", "June", IF(W746="7", "July", IF(W746="8", "August", IF(W746="9", "September", IF(W746="10", "October", IF(W746="11", "November", IF(W746="12", "December", "Other"))))))))))))</f>
        <v>May</v>
      </c>
      <c r="Y746" s="2" t="str">
        <f>IF(ISNUMBER(SEARCH("-",V746)),TRIM(RIGHT(V746,LEN(V746)-SEARCH("-",V746))),V746)</f>
        <v>6</v>
      </c>
      <c r="Z746" s="2" t="str">
        <f>IF(Y746="1", "January", IF(Y746="2", "February", IF(Y746="3", "March", IF(Y746="4", "April", IF(Y746="5", "May", IF(Y746="6", "June", IF(Y746="7", "July", IF(Y746="8", "August", IF(Y746="9", "September", IF(Y746="10", "October", IF(Y746="11", "November", IF(Y746="12", "December", "Other"))))))))))))</f>
        <v>June</v>
      </c>
      <c r="AA746" s="1" t="s">
        <v>166</v>
      </c>
      <c r="AB746" s="1" t="str">
        <f>IF(ISNUMBER(SEARCH("-",AA746)),TRIM(LEFT(AA746,FIND("-",AA746)-1)),AA746)</f>
        <v>9</v>
      </c>
      <c r="AC746" s="1" t="str">
        <f>IF(AB746="1", "January", IF(AB746="2", "February", IF(AB746="3", "March", IF(AB746="4", "April", IF(AB746="5", "May", IF(AB746="6", "June", IF(AB746="7", "July", IF(AB746="8", "August", IF(AB746="9", "September", IF(AB746="10", "October", IF(AB746="11", "November", IF(AB746="12", "December", "Other"))))))))))))</f>
        <v>September</v>
      </c>
      <c r="AD746" s="1" t="str">
        <f>IF(ISNUMBER(SEARCH("-",AA746)),TRIM(RIGHT(AA746,LEN(AA746)-SEARCH("-",AA746))),AA746)</f>
        <v>11</v>
      </c>
      <c r="AE746" s="1" t="str">
        <f>IF(AD746="1", "January", IF(AD746="2", "February", IF(AD746="3", "March", IF(AD746="4", "April", IF(AD746="5", "May", IF(AD746="6", "June", IF(AD746="7", "July", IF(AD746="8", "August", IF(AD746="9", "September", IF(AD746="10", "October", IF(AD746="11", "November", IF(AD746="12", "December", "Other"))))))))))))</f>
        <v>November</v>
      </c>
      <c r="AF746" s="16" t="s">
        <v>24067</v>
      </c>
      <c r="AG746" s="1" t="str">
        <f t="shared" si="336"/>
        <v xml:space="preserve">Seed </v>
      </c>
      <c r="AH746" s="2" t="str">
        <f t="shared" si="337"/>
        <v>Best sown as soon as it is ripe in a cold frame. Stored seed requires 8 - 12 weeks warm followed by 8 - 16 weeks cold stratification and can then be sown in a cold frame[98]. When they are large enough to handle, prick the seedlings out into individual pots and grow them on in the greenhouse for at least their first winter. Plant them out into their permanent positions in late spring or early summer, after the last expected frosts.
One report says that the seed can be sown in an outdoors seedbed in early spring with good results[78]. Grow the seedlings on for two years in the seedbed before planting them out into their permanent positions.
Cuttings of half-ripe wood, 5 - 8cm long taken at a node or with a heel, July/August in a frame. Very easy[78].
Cuttings of mature wood, November in a frame[113].
Layering in July/August. Takes 14 months[78].</v>
      </c>
      <c r="AI746" s="1" t="s">
        <v>8429</v>
      </c>
      <c r="AJ746" s="1" t="s">
        <v>53</v>
      </c>
      <c r="AK746" s="1" t="s">
        <v>17104</v>
      </c>
      <c r="AL746" s="1" t="str">
        <f t="shared" si="347"/>
        <v>Unscented</v>
      </c>
      <c r="AM746" s="1" t="b">
        <v>0</v>
      </c>
      <c r="AN746" s="1" t="b">
        <v>1</v>
      </c>
      <c r="AO746" s="1" t="b">
        <v>0</v>
      </c>
      <c r="AP746" s="5" t="s">
        <v>28</v>
      </c>
      <c r="AQ746" s="5" t="str">
        <f t="shared" si="338"/>
        <v>Light, Medium, Heavy</v>
      </c>
      <c r="AR746" s="1" t="s">
        <v>10</v>
      </c>
      <c r="AS746" s="1" t="str">
        <f t="shared" si="348"/>
        <v>None, Partial</v>
      </c>
      <c r="AT746" s="1" t="str">
        <f t="shared" si="339"/>
        <v>Partial, Full</v>
      </c>
      <c r="AU746" s="1" t="s">
        <v>11</v>
      </c>
      <c r="AV746" s="1" t="str">
        <f t="shared" si="340"/>
        <v>Dry, Moist</v>
      </c>
      <c r="AW746" s="1" t="s">
        <v>12</v>
      </c>
      <c r="AX746" s="1" t="str">
        <f t="shared" si="341"/>
        <v>Acid, Neutral, Alkaline</v>
      </c>
      <c r="AY746" s="1" t="b">
        <v>0</v>
      </c>
      <c r="AZ746" s="1" t="b">
        <v>1</v>
      </c>
      <c r="BA746" s="1" t="b">
        <v>0</v>
      </c>
      <c r="BC746" t="str">
        <f t="shared" si="342"/>
        <v>FALSE</v>
      </c>
      <c r="BE746" t="str">
        <f t="shared" si="343"/>
        <v>FALSE</v>
      </c>
      <c r="BF746" s="1" t="b">
        <v>0</v>
      </c>
      <c r="BG746" s="1" t="b">
        <v>0</v>
      </c>
      <c r="BH746" s="1" t="b">
        <v>0</v>
      </c>
      <c r="BJ746" s="1" t="str">
        <f t="shared" si="344"/>
        <v>FALSE</v>
      </c>
      <c r="BL746" t="str">
        <f t="shared" si="345"/>
        <v>FALSE</v>
      </c>
      <c r="BM746" s="1" t="b">
        <v>0</v>
      </c>
      <c r="BN746" s="1" t="b">
        <v>0</v>
      </c>
      <c r="BO746" s="1">
        <f t="shared" si="349"/>
        <v>16</v>
      </c>
      <c r="BP746" s="1" t="s">
        <v>8430</v>
      </c>
      <c r="BQ746" s="1" cm="1">
        <f t="array" ref="BQ746">_xlfn.IFS(BP746="None Known",0, LEN(BP746)&gt;500, 5,LEN(BP746)&gt;400, 4, LEN(BP746)&gt;300, 3, LEN(BP746)&gt;200, 2, LEN(BP746)&gt;1, 1)</f>
        <v>5</v>
      </c>
      <c r="BR746" s="1" t="s">
        <v>8431</v>
      </c>
      <c r="BS746" s="1">
        <v>3</v>
      </c>
      <c r="BT746" s="1" t="s">
        <v>8432</v>
      </c>
      <c r="BU746" s="1">
        <v>2</v>
      </c>
      <c r="BV746" s="1" t="s">
        <v>702</v>
      </c>
      <c r="BW746" s="1" t="s">
        <v>8433</v>
      </c>
      <c r="BX746" s="1"/>
      <c r="BY746" t="str">
        <f>_xlfn.XLOOKUP($B746,Img_lookup!A:A,Img_lookup!B:B, "Not available")</f>
        <v>da920f3e-6537-4ce5-9869-bbb61ee9b094</v>
      </c>
      <c r="BZ746" t="str">
        <f>_xlfn.XLOOKUP($B746,Img_lookup!A:A,Img_lookup!C:C, "Not available")</f>
        <v>Spindle, Euonymus europaeus</v>
      </c>
      <c r="CA746" t="str">
        <f>_xlfn.XLOOKUP($B746,Img_lookup!A:A,Img_lookup!D:D, "Not available")</f>
        <v>john shortland</v>
      </c>
      <c r="CB746" t="str">
        <f>_xlfn.XLOOKUP($B746,Img_lookup!A:A,Img_lookup!E:E, "https://imgur.com/aT5wafe")</f>
        <v>https://api.openverse.engineering/v1/images/da920f3e-6537-4ce5-9869-bbb61ee9b094/thumb/</v>
      </c>
    </row>
    <row r="747" spans="1:80" ht="409.6" x14ac:dyDescent="0.15">
      <c r="A747" s="1" t="s">
        <v>383</v>
      </c>
      <c r="B747" s="1" t="s">
        <v>1463</v>
      </c>
      <c r="D747" s="1" t="s">
        <v>1464</v>
      </c>
      <c r="E747" s="1" t="s">
        <v>1168</v>
      </c>
      <c r="F747" s="1" t="s">
        <v>22</v>
      </c>
      <c r="G747" s="1" t="s">
        <v>22</v>
      </c>
      <c r="H747" s="11" t="str">
        <f t="shared" si="351"/>
        <v>Perennial</v>
      </c>
      <c r="I747" s="1" t="s">
        <v>17107</v>
      </c>
      <c r="J747" s="1">
        <v>6</v>
      </c>
      <c r="K747" s="1">
        <v>6</v>
      </c>
      <c r="L747" t="str" cm="1">
        <f t="array" ref="L747">_xlfn.IFS(J747+K747="", "Unknown", J747+K747&gt;3, "Large", J747+K747&gt;0.5, "Medium", J747+K747&gt;0, "Small")</f>
        <v>Large</v>
      </c>
      <c r="M747" s="1">
        <v>4</v>
      </c>
      <c r="N747" cm="1">
        <f t="array" ref="N747">IF($M747="",INDEX($M$2:$M$2176,MATCH(1,INDEX(($A$2:$A$2176=$A747)*($M$2:$M$2176&lt;&gt;""),0),0)),$M747)</f>
        <v>4</v>
      </c>
      <c r="O747" s="2" t="str">
        <f t="shared" si="346"/>
        <v>Hardy to cold</v>
      </c>
      <c r="P747" s="1" t="s">
        <v>1465</v>
      </c>
      <c r="R747" t="str">
        <f t="shared" si="350"/>
        <v>Medium</v>
      </c>
      <c r="T747" s="1"/>
      <c r="U747" s="1"/>
      <c r="V747" s="1" t="s">
        <v>96</v>
      </c>
      <c r="W747" s="6" t="str">
        <f t="shared" si="357"/>
        <v>5</v>
      </c>
      <c r="X747" t="str">
        <f>IF(W747="1", "January", IF(W747="2", "February", IF(W747="3", "March", IF(W747="4", "April", IF(W747="5", "May", IF(W747="6", "June", IF(W747="7", "July", IF(W747="8", "August", IF(W747="9", "September", IF(W747="10", "October", IF(W747="11", "November", IF(W747="12", "December", "Other"))))))))))))</f>
        <v>May</v>
      </c>
      <c r="Y747" s="2" t="str">
        <f>IF(ISNUMBER(SEARCH("-",V747)),TRIM(RIGHT(V747,LEN(V747)-SEARCH("-",V747))),V747)</f>
        <v>6</v>
      </c>
      <c r="Z747" s="2" t="str">
        <f>IF(Y747="1", "January", IF(Y747="2", "February", IF(Y747="3", "March", IF(Y747="4", "April", IF(Y747="5", "May", IF(Y747="6", "June", IF(Y747="7", "July", IF(Y747="8", "August", IF(Y747="9", "September", IF(Y747="10", "October", IF(Y747="11", "November", IF(Y747="12", "December", "Other"))))))))))))</f>
        <v>June</v>
      </c>
      <c r="AF747" s="16" t="s">
        <v>24068</v>
      </c>
      <c r="AG747" s="1" t="str">
        <f t="shared" si="336"/>
        <v xml:space="preserve">Seed </v>
      </c>
      <c r="AH747" s="2" t="str">
        <f t="shared" si="337"/>
        <v>Best sown as soon as it is ripe in a cold frame[113]. Stored seed requires 3 months cold stratification so should be sown as early in the year as possible in a cold frame[113]. The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taken at a node, July/August in a frame. Very easy[200].
Root cuttings in winter[113].</v>
      </c>
      <c r="AI747" s="1" t="s">
        <v>1466</v>
      </c>
      <c r="AJ747" s="1" t="s">
        <v>53</v>
      </c>
      <c r="AK747" s="1" t="s">
        <v>17104</v>
      </c>
      <c r="AL747" s="1" t="str">
        <f t="shared" si="347"/>
        <v>Unscented</v>
      </c>
      <c r="AM747" s="1" t="b">
        <v>0</v>
      </c>
      <c r="AN747" s="1" t="b">
        <v>1</v>
      </c>
      <c r="AO747" s="1" t="b">
        <v>0</v>
      </c>
      <c r="AP747" s="5" t="s">
        <v>28</v>
      </c>
      <c r="AQ747" s="5" t="str">
        <f t="shared" si="338"/>
        <v>Light, Medium, Heavy</v>
      </c>
      <c r="AR747" s="1" t="s">
        <v>10</v>
      </c>
      <c r="AS747" s="1" t="str">
        <f t="shared" si="348"/>
        <v>None, Partial</v>
      </c>
      <c r="AT747" s="1" t="str">
        <f t="shared" si="339"/>
        <v>Partial, Full</v>
      </c>
      <c r="AU747" s="1" t="s">
        <v>11</v>
      </c>
      <c r="AV747" s="1" t="str">
        <f t="shared" si="340"/>
        <v>Dry, Moist</v>
      </c>
      <c r="AW747" s="1" t="s">
        <v>12</v>
      </c>
      <c r="AX747" s="1" t="str">
        <f t="shared" si="341"/>
        <v>Acid, Neutral, Alkaline</v>
      </c>
      <c r="AY747" s="1" t="b">
        <v>0</v>
      </c>
      <c r="AZ747" s="1" t="b">
        <v>0</v>
      </c>
      <c r="BA747" s="1" t="b">
        <v>0</v>
      </c>
      <c r="BC747" t="str">
        <f t="shared" si="342"/>
        <v>FALSE</v>
      </c>
      <c r="BE747" t="str">
        <f t="shared" si="343"/>
        <v>FALSE</v>
      </c>
      <c r="BF747" s="1" t="b">
        <v>0</v>
      </c>
      <c r="BG747" s="1" t="b">
        <v>0</v>
      </c>
      <c r="BH747" s="1" t="b">
        <v>0</v>
      </c>
      <c r="BJ747" s="1" t="str">
        <f t="shared" si="344"/>
        <v>FALSE</v>
      </c>
      <c r="BL747" t="str">
        <f t="shared" si="345"/>
        <v>FALSE</v>
      </c>
      <c r="BM747" s="1" t="b">
        <v>0</v>
      </c>
      <c r="BN747" s="1" t="b">
        <v>0</v>
      </c>
      <c r="BO747" s="1">
        <f t="shared" si="349"/>
        <v>5</v>
      </c>
      <c r="BP747" s="1" t="s">
        <v>1467</v>
      </c>
      <c r="BQ747" s="1" cm="1">
        <f t="array" ref="BQ747">_xlfn.IFS(BP747="None Known",0, LEN(BP747)&gt;500, 5,LEN(BP747)&gt;400, 4, LEN(BP747)&gt;300, 3, LEN(BP747)&gt;200, 2, LEN(BP747)&gt;1, 1)</f>
        <v>2</v>
      </c>
      <c r="BR747" s="1" t="s">
        <v>1468</v>
      </c>
      <c r="BS747" s="1">
        <v>1</v>
      </c>
      <c r="BT747" s="1" t="s">
        <v>31</v>
      </c>
      <c r="BU747" s="1">
        <v>0</v>
      </c>
      <c r="BW747" s="1" t="s">
        <v>1173</v>
      </c>
      <c r="BX747" s="1"/>
      <c r="BY747" t="str">
        <f>_xlfn.XLOOKUP($B747,Img_lookup!A:A,Img_lookup!B:B, "Not available")</f>
        <v>Not available</v>
      </c>
      <c r="BZ747" t="str">
        <f>_xlfn.XLOOKUP($B747,Img_lookup!A:A,Img_lookup!C:C, "Not available")</f>
        <v>Not available</v>
      </c>
      <c r="CA747" t="str">
        <f>_xlfn.XLOOKUP($B747,Img_lookup!A:A,Img_lookup!D:D, "Not available")</f>
        <v>Not available</v>
      </c>
      <c r="CB747" t="str">
        <f>_xlfn.XLOOKUP($B747,Img_lookup!A:A,Img_lookup!E:E, "https://imgur.com/aT5wafe")</f>
        <v>https://imgur.com/aT5wafe</v>
      </c>
    </row>
    <row r="748" spans="1:80" ht="409.6" x14ac:dyDescent="0.15">
      <c r="A748" s="1" t="s">
        <v>383</v>
      </c>
      <c r="B748" s="1" t="s">
        <v>10505</v>
      </c>
      <c r="C748" s="1" t="s">
        <v>10506</v>
      </c>
      <c r="E748" s="1" t="s">
        <v>10507</v>
      </c>
      <c r="F748" s="1" t="s">
        <v>22</v>
      </c>
      <c r="G748" s="1" t="s">
        <v>22</v>
      </c>
      <c r="H748" s="11" t="str">
        <f t="shared" si="351"/>
        <v>Perennial</v>
      </c>
      <c r="I748" s="1" t="s">
        <v>17108</v>
      </c>
      <c r="J748" s="1">
        <v>4.5</v>
      </c>
      <c r="K748" s="1">
        <v>2</v>
      </c>
      <c r="L748" t="str" cm="1">
        <f t="array" ref="L748">_xlfn.IFS(J748+K748="", "Unknown", J748+K748&gt;3, "Large", J748+K748&gt;0.5, "Medium", J748+K748&gt;0, "Small")</f>
        <v>Large</v>
      </c>
      <c r="M748" s="1">
        <v>7</v>
      </c>
      <c r="N748" cm="1">
        <f t="array" ref="N748">IF($M748="",INDEX($M$2:$M$2176,MATCH(1,INDEX(($A$2:$A$2176=$A748)*($M$2:$M$2176&lt;&gt;""),0),0)),$M748)</f>
        <v>7</v>
      </c>
      <c r="O748" s="2" t="str">
        <f t="shared" si="346"/>
        <v>Seasonal outdoors</v>
      </c>
      <c r="P748" s="1" t="s">
        <v>10508</v>
      </c>
      <c r="Q748" s="1" t="s">
        <v>17110</v>
      </c>
      <c r="R748" t="str">
        <f t="shared" si="350"/>
        <v>Medium</v>
      </c>
      <c r="S748" s="1" t="s">
        <v>24</v>
      </c>
      <c r="T748" s="1" t="str">
        <f>LEFT(S748,FIND("-",S748)-1)</f>
        <v xml:space="preserve">1 </v>
      </c>
      <c r="U748" s="1" t="str">
        <f>RIGHT(S748,FIND("-",S748)-1)</f>
        <v>12</v>
      </c>
      <c r="V748" s="1" t="s">
        <v>96</v>
      </c>
      <c r="W748" s="6" t="str">
        <f t="shared" si="357"/>
        <v>5</v>
      </c>
      <c r="X748" t="str">
        <f>IF(W748="1", "January", IF(W748="2", "February", IF(W748="3", "March", IF(W748="4", "April", IF(W748="5", "May", IF(W748="6", "June", IF(W748="7", "July", IF(W748="8", "August", IF(W748="9", "September", IF(W748="10", "October", IF(W748="11", "November", IF(W748="12", "December", "Other"))))))))))))</f>
        <v>May</v>
      </c>
      <c r="Y748" s="2" t="str">
        <f>IF(ISNUMBER(SEARCH("-",V748)),TRIM(RIGHT(V748,LEN(V748)-SEARCH("-",V748))),V748)</f>
        <v>6</v>
      </c>
      <c r="Z748" s="2" t="str">
        <f>IF(Y748="1", "January", IF(Y748="2", "February", IF(Y748="3", "March", IF(Y748="4", "April", IF(Y748="5", "May", IF(Y748="6", "June", IF(Y748="7", "July", IF(Y748="8", "August", IF(Y748="9", "September", IF(Y748="10", "October", IF(Y748="11", "November", IF(Y748="12", "December", "Other"))))))))))))</f>
        <v>June</v>
      </c>
      <c r="AF748" s="16" t="s">
        <v>24069</v>
      </c>
      <c r="AG748" s="1" t="str">
        <f t="shared" si="336"/>
        <v xml:space="preserve">Seed </v>
      </c>
      <c r="AH748" s="2" t="str">
        <f t="shared" si="337"/>
        <v>Best sown as soon as it is ripe in a cold frame[121]. Stored seed requires 3 months cold stratification, so should be sown as early in the year as possible in a cold frame[113]. Seed can take 18 months to germinate[74].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5 - 7cm long taken at a node or with a heel, July/August in a frame. Very easy[200].
Cuttings of mature wood, October in a frame78, 113]. Cuttings will root readily at any time of the year if given bottom heat[1].
Root cuttings in winter.</v>
      </c>
      <c r="AI748" s="1" t="s">
        <v>10509</v>
      </c>
      <c r="AJ748" s="1" t="s">
        <v>53</v>
      </c>
      <c r="AK748" s="1" t="s">
        <v>17104</v>
      </c>
      <c r="AL748" s="1" t="str">
        <f t="shared" si="347"/>
        <v>Unscented</v>
      </c>
      <c r="AM748" s="1" t="b">
        <v>0</v>
      </c>
      <c r="AN748" s="1" t="b">
        <v>1</v>
      </c>
      <c r="AO748" s="1" t="b">
        <v>0</v>
      </c>
      <c r="AP748" s="5" t="s">
        <v>28</v>
      </c>
      <c r="AQ748" s="5" t="str">
        <f t="shared" si="338"/>
        <v>Light, Medium, Heavy</v>
      </c>
      <c r="AR748" s="1" t="s">
        <v>10</v>
      </c>
      <c r="AS748" s="1" t="str">
        <f t="shared" si="348"/>
        <v>None, Partial</v>
      </c>
      <c r="AT748" s="1" t="str">
        <f t="shared" si="339"/>
        <v>Partial, Full</v>
      </c>
      <c r="AU748" s="1" t="s">
        <v>11</v>
      </c>
      <c r="AV748" s="1" t="str">
        <f t="shared" si="340"/>
        <v>Dry, Moist</v>
      </c>
      <c r="AW748" s="1" t="s">
        <v>12</v>
      </c>
      <c r="AX748" s="1" t="str">
        <f t="shared" si="341"/>
        <v>Acid, Neutral, Alkaline</v>
      </c>
      <c r="AY748" s="1" t="b">
        <v>0</v>
      </c>
      <c r="AZ748" s="1" t="b">
        <v>0</v>
      </c>
      <c r="BA748" s="1" t="b">
        <v>0</v>
      </c>
      <c r="BB748" s="1" t="s">
        <v>29</v>
      </c>
      <c r="BC748" t="str">
        <f t="shared" si="342"/>
        <v>TRUE</v>
      </c>
      <c r="BE748" t="str">
        <f t="shared" si="343"/>
        <v>FALSE</v>
      </c>
      <c r="BF748" s="1" t="b">
        <v>0</v>
      </c>
      <c r="BG748" s="1" t="b">
        <v>1</v>
      </c>
      <c r="BH748" s="1" t="b">
        <v>0</v>
      </c>
      <c r="BJ748" s="1" t="str">
        <f t="shared" si="344"/>
        <v>FALSE</v>
      </c>
      <c r="BL748" t="str">
        <f t="shared" si="345"/>
        <v>FALSE</v>
      </c>
      <c r="BM748" s="1" t="b">
        <v>0</v>
      </c>
      <c r="BN748" s="1" t="b">
        <v>0</v>
      </c>
      <c r="BO748" s="1">
        <f t="shared" si="349"/>
        <v>12</v>
      </c>
      <c r="BP748" s="1" t="s">
        <v>10510</v>
      </c>
      <c r="BQ748" s="1" cm="1">
        <f t="array" ref="BQ748">_xlfn.IFS(BP748="None Known",0, LEN(BP748)&gt;500, 5,LEN(BP748)&gt;400, 4, LEN(BP748)&gt;300, 3, LEN(BP748)&gt;200, 2, LEN(BP748)&gt;1, 1)</f>
        <v>2</v>
      </c>
      <c r="BR748" s="1" t="s">
        <v>10511</v>
      </c>
      <c r="BS748" s="1">
        <v>3</v>
      </c>
      <c r="BT748" s="1" t="s">
        <v>10512</v>
      </c>
      <c r="BU748" s="1">
        <v>1</v>
      </c>
      <c r="BV748" s="1" t="s">
        <v>34</v>
      </c>
      <c r="BW748" s="1" t="s">
        <v>10513</v>
      </c>
      <c r="BX748" s="1"/>
      <c r="BY748" t="str">
        <f>_xlfn.XLOOKUP($B748,Img_lookup!A:A,Img_lookup!B:B, "Not available")</f>
        <v>6e807cb4-59b3-46fe-a5c0-b52325dc9e8f</v>
      </c>
      <c r="BZ748" t="str">
        <f>_xlfn.XLOOKUP($B748,Img_lookup!A:A,Img_lookup!C:C, "Not available")</f>
        <v>Japanese Spindle (Euonymus japonicus) cultivar leaves...</v>
      </c>
      <c r="CA748" t="str">
        <f>_xlfn.XLOOKUP($B748,Img_lookup!A:A,Img_lookup!D:D, "Not available")</f>
        <v>mauro halpern</v>
      </c>
      <c r="CB748" t="str">
        <f>_xlfn.XLOOKUP($B748,Img_lookup!A:A,Img_lookup!E:E, "https://imgur.com/aT5wafe")</f>
        <v>https://api.openverse.engineering/v1/images/6e807cb4-59b3-46fe-a5c0-b52325dc9e8f/thumb/</v>
      </c>
    </row>
    <row r="749" spans="1:80" ht="345" x14ac:dyDescent="0.15">
      <c r="A749" s="1" t="s">
        <v>69</v>
      </c>
      <c r="B749" s="1" t="s">
        <v>14131</v>
      </c>
      <c r="E749" s="1" t="s">
        <v>1126</v>
      </c>
      <c r="F749" s="1" t="s">
        <v>6</v>
      </c>
      <c r="G749" s="1" t="s">
        <v>6</v>
      </c>
      <c r="H749" s="11" t="str">
        <f t="shared" si="351"/>
        <v>Perennial</v>
      </c>
      <c r="J749" s="1">
        <v>1.7999999520000001</v>
      </c>
      <c r="L749" t="str" cm="1">
        <f t="array" ref="L749">_xlfn.IFS(J749+K749="", "Unknown", J749+K749&gt;3, "Large", J749+K749&gt;0.5, "Medium", J749+K749&gt;0, "Small")</f>
        <v>Medium</v>
      </c>
      <c r="M749" s="1">
        <v>7</v>
      </c>
      <c r="N749" cm="1">
        <f t="array" ref="N749">IF($M749="",INDEX($M$2:$M$2176,MATCH(1,INDEX(($A$2:$A$2176=$A749)*($M$2:$M$2176&lt;&gt;""),0),0)),$M749)</f>
        <v>7</v>
      </c>
      <c r="O749" s="2" t="str">
        <f t="shared" si="346"/>
        <v>Seasonal outdoors</v>
      </c>
      <c r="P749" s="1" t="s">
        <v>14132</v>
      </c>
      <c r="R749" t="str">
        <f t="shared" si="350"/>
        <v>Medium</v>
      </c>
      <c r="W749"/>
      <c r="AF749" s="16" t="s">
        <v>24455</v>
      </c>
      <c r="AG749" s="1" t="str">
        <f t="shared" si="336"/>
        <v xml:space="preserve">Seed </v>
      </c>
      <c r="AH749" s="2" t="str">
        <f t="shared" si="337"/>
        <v>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v>
      </c>
      <c r="AI749" s="1" t="s">
        <v>14133</v>
      </c>
      <c r="AJ749" s="1" t="s">
        <v>53</v>
      </c>
      <c r="AK749" s="1" t="s">
        <v>17104</v>
      </c>
      <c r="AL749" s="1" t="str">
        <f t="shared" si="347"/>
        <v>Unscented</v>
      </c>
      <c r="AM749" s="1" t="b">
        <v>0</v>
      </c>
      <c r="AN749" s="1" t="b">
        <v>0</v>
      </c>
      <c r="AO749" s="1" t="b">
        <v>0</v>
      </c>
      <c r="AP749" s="5" t="s">
        <v>28</v>
      </c>
      <c r="AQ749" s="5" t="str">
        <f t="shared" si="338"/>
        <v>Light, Medium, Heavy</v>
      </c>
      <c r="AR749" s="1" t="s">
        <v>10</v>
      </c>
      <c r="AS749" s="1" t="str">
        <f t="shared" si="348"/>
        <v>None, Partial</v>
      </c>
      <c r="AT749" s="1" t="str">
        <f t="shared" si="339"/>
        <v>Partial, Full</v>
      </c>
      <c r="AU749" s="1" t="s">
        <v>29</v>
      </c>
      <c r="AV749" s="1" t="str">
        <f t="shared" si="340"/>
        <v>Moist</v>
      </c>
      <c r="AW749" s="1" t="s">
        <v>12</v>
      </c>
      <c r="AX749" s="1" t="str">
        <f t="shared" si="341"/>
        <v>Acid, Neutral, Alkaline</v>
      </c>
      <c r="AY749" s="1" t="b">
        <v>0</v>
      </c>
      <c r="AZ749" s="1" t="b">
        <v>0</v>
      </c>
      <c r="BA749" s="1" t="b">
        <v>0</v>
      </c>
      <c r="BC749" t="str">
        <f t="shared" si="342"/>
        <v>FALSE</v>
      </c>
      <c r="BE749" t="str">
        <f t="shared" si="343"/>
        <v>FALSE</v>
      </c>
      <c r="BF749" s="1" t="b">
        <v>0</v>
      </c>
      <c r="BG749" s="1" t="b">
        <v>0</v>
      </c>
      <c r="BH749" s="1" t="b">
        <v>0</v>
      </c>
      <c r="BJ749" s="1" t="str">
        <f t="shared" si="344"/>
        <v>FALSE</v>
      </c>
      <c r="BK749" s="1" t="s">
        <v>77</v>
      </c>
      <c r="BL749" t="str">
        <f t="shared" si="345"/>
        <v>TRUE</v>
      </c>
      <c r="BM749" s="1" t="b">
        <v>0</v>
      </c>
      <c r="BN749" s="1" t="b">
        <v>0</v>
      </c>
      <c r="BO749" s="1">
        <f t="shared" si="349"/>
        <v>6</v>
      </c>
      <c r="BP749" s="1" t="s">
        <v>14134</v>
      </c>
      <c r="BQ749" s="1" cm="1">
        <f t="array" ref="BQ749">_xlfn.IFS(BP749="None Known",0, LEN(BP749)&gt;500, 5,LEN(BP749)&gt;400, 4, LEN(BP749)&gt;300, 3, LEN(BP749)&gt;200, 2, LEN(BP749)&gt;1, 1)</f>
        <v>1</v>
      </c>
      <c r="BR749" s="1" t="s">
        <v>14135</v>
      </c>
      <c r="BS749" s="1">
        <v>1</v>
      </c>
      <c r="BT749" s="1" t="s">
        <v>14136</v>
      </c>
      <c r="BU749" s="1">
        <v>2</v>
      </c>
      <c r="BV749" s="1" t="s">
        <v>34</v>
      </c>
      <c r="BW749" s="1" t="s">
        <v>31</v>
      </c>
      <c r="BX749" s="1"/>
      <c r="BY749" t="str">
        <f>_xlfn.XLOOKUP($B749,Img_lookup!A:A,Img_lookup!B:B, "Not available")</f>
        <v>7e59bca4-5e94-4244-b527-5d3e2dea1d8f</v>
      </c>
      <c r="BZ749" t="str">
        <f>_xlfn.XLOOKUP($B749,Img_lookup!A:A,Img_lookup!C:C, "Not available")</f>
        <v>Eupatorium chinense L.</v>
      </c>
      <c r="CA749" t="str">
        <f>_xlfn.XLOOKUP($B749,Img_lookup!A:A,Img_lookup!D:D, "Not available")</f>
        <v>Maximowicz, --</v>
      </c>
      <c r="CB749" t="str">
        <f>_xlfn.XLOOKUP($B749,Img_lookup!A:A,Img_lookup!E:E, "https://imgur.com/aT5wafe")</f>
        <v>https://api.openverse.engineering/v1/images/7e59bca4-5e94-4244-b527-5d3e2dea1d8f/thumb/</v>
      </c>
    </row>
    <row r="750" spans="1:80" ht="345" x14ac:dyDescent="0.15">
      <c r="A750" s="1" t="s">
        <v>69</v>
      </c>
      <c r="B750" s="1" t="s">
        <v>4919</v>
      </c>
      <c r="C750" s="1" t="s">
        <v>4920</v>
      </c>
      <c r="E750" s="1" t="s">
        <v>4921</v>
      </c>
      <c r="F750" s="1" t="s">
        <v>6</v>
      </c>
      <c r="G750" s="1" t="s">
        <v>6</v>
      </c>
      <c r="H750" s="11" t="str">
        <f t="shared" si="351"/>
        <v>Perennial</v>
      </c>
      <c r="J750" s="1">
        <v>2</v>
      </c>
      <c r="K750" s="1">
        <v>1</v>
      </c>
      <c r="L750" t="str" cm="1">
        <f t="array" ref="L750">_xlfn.IFS(J750+K750="", "Unknown", J750+K750&gt;3, "Large", J750+K750&gt;0.5, "Medium", J750+K750&gt;0, "Small")</f>
        <v>Medium</v>
      </c>
      <c r="M750" s="1">
        <v>4</v>
      </c>
      <c r="N750" cm="1">
        <f t="array" ref="N750">IF($M750="",INDEX($M$2:$M$2176,MATCH(1,INDEX(($A$2:$A$2176=$A750)*($M$2:$M$2176&lt;&gt;""),0),0)),$M750)</f>
        <v>4</v>
      </c>
      <c r="O750" s="2" t="str">
        <f t="shared" si="346"/>
        <v>Hardy to cold</v>
      </c>
      <c r="P750" s="1" t="s">
        <v>4922</v>
      </c>
      <c r="R750" t="str">
        <f t="shared" si="350"/>
        <v>Medium</v>
      </c>
      <c r="T750" s="1"/>
      <c r="U750" s="1"/>
      <c r="V750" s="1" t="s">
        <v>135</v>
      </c>
      <c r="W750" s="6" t="str">
        <f>IF(ISNUMBER(SEARCH("-",V750)),TRIM(LEFT(V750,FIND("-",V750)-1)),V750)</f>
        <v>8</v>
      </c>
      <c r="X750" t="str">
        <f>IF(W750="1", "January", IF(W750="2", "February", IF(W750="3", "March", IF(W750="4", "April", IF(W750="5", "May", IF(W750="6", "June", IF(W750="7", "July", IF(W750="8", "August", IF(W750="9", "September", IF(W750="10", "October", IF(W750="11", "November", IF(W750="12", "December", "Other"))))))))))))</f>
        <v>August</v>
      </c>
      <c r="Y750" s="2" t="str">
        <f>IF(ISNUMBER(SEARCH("-",V750)),TRIM(RIGHT(V750,LEN(V750)-SEARCH("-",V750))),V750)</f>
        <v>10</v>
      </c>
      <c r="Z750" s="2" t="str">
        <f>IF(Y750="1", "January", IF(Y750="2", "February", IF(Y750="3", "March", IF(Y750="4", "April", IF(Y750="5", "May", IF(Y750="6", "June", IF(Y750="7", "July", IF(Y750="8", "August", IF(Y750="9", "September", IF(Y750="10", "October", IF(Y750="11", "November", IF(Y750="12", "December", "Other"))))))))))))</f>
        <v>October</v>
      </c>
      <c r="AA750" s="1" t="s">
        <v>166</v>
      </c>
      <c r="AB750" s="1" t="str">
        <f>IF(ISNUMBER(SEARCH("-",AA750)),TRIM(LEFT(AA750,FIND("-",AA750)-1)),AA750)</f>
        <v>9</v>
      </c>
      <c r="AC750" s="1" t="str">
        <f>IF(AB750="1", "January", IF(AB750="2", "February", IF(AB750="3", "March", IF(AB750="4", "April", IF(AB750="5", "May", IF(AB750="6", "June", IF(AB750="7", "July", IF(AB750="8", "August", IF(AB750="9", "September", IF(AB750="10", "October", IF(AB750="11", "November", IF(AB750="12", "December", "Other"))))))))))))</f>
        <v>September</v>
      </c>
      <c r="AD750" s="1" t="str">
        <f>IF(ISNUMBER(SEARCH("-",AA750)),TRIM(RIGHT(AA750,LEN(AA750)-SEARCH("-",AA750))),AA750)</f>
        <v>11</v>
      </c>
      <c r="AE750" s="1" t="str">
        <f>IF(AD750="1", "January", IF(AD750="2", "February", IF(AD750="3", "March", IF(AD750="4", "April", IF(AD750="5", "May", IF(AD750="6", "June", IF(AD750="7", "July", IF(AD750="8", "August", IF(AD750="9", "September", IF(AD750="10", "October", IF(AD750="11", "November", IF(AD750="12", "December", "Other"))))))))))))</f>
        <v>November</v>
      </c>
      <c r="AF750" s="16" t="s">
        <v>24455</v>
      </c>
      <c r="AG750" s="1" t="str">
        <f t="shared" si="336"/>
        <v xml:space="preserve">Seed </v>
      </c>
      <c r="AH750" s="2" t="str">
        <f t="shared" si="337"/>
        <v>Sow spring in a cold frame and only just cover the seed. Prick out the seedlings into individual pots when they are large enough to handle and plant them out into their permanent positions in the summer.
Division in spring or autumn[111]. Very easy, the clumps can be replanted direct into their permanent positions.</v>
      </c>
      <c r="AI750" s="1" t="s">
        <v>4923</v>
      </c>
      <c r="AJ750" s="1" t="s">
        <v>53</v>
      </c>
      <c r="AK750" s="1" t="s">
        <v>17104</v>
      </c>
      <c r="AL750" s="1" t="str">
        <f t="shared" si="347"/>
        <v>Unscented</v>
      </c>
      <c r="AM750" s="1" t="b">
        <v>0</v>
      </c>
      <c r="AN750" s="1" t="b">
        <v>1</v>
      </c>
      <c r="AO750" s="1" t="b">
        <v>1</v>
      </c>
      <c r="AP750" s="5" t="s">
        <v>28</v>
      </c>
      <c r="AQ750" s="5" t="str">
        <f t="shared" si="338"/>
        <v>Light, Medium, Heavy</v>
      </c>
      <c r="AR750" s="1" t="s">
        <v>10</v>
      </c>
      <c r="AS750" s="1" t="str">
        <f t="shared" si="348"/>
        <v>None, Partial</v>
      </c>
      <c r="AT750" s="1" t="str">
        <f t="shared" si="339"/>
        <v>Partial, Full</v>
      </c>
      <c r="AU750" s="1" t="s">
        <v>29</v>
      </c>
      <c r="AV750" s="1" t="str">
        <f t="shared" si="340"/>
        <v>Moist</v>
      </c>
      <c r="AW750" s="1" t="s">
        <v>12</v>
      </c>
      <c r="AX750" s="1" t="str">
        <f t="shared" si="341"/>
        <v>Acid, Neutral, Alkaline</v>
      </c>
      <c r="AY750" s="1" t="b">
        <v>0</v>
      </c>
      <c r="AZ750" s="1" t="b">
        <v>0</v>
      </c>
      <c r="BA750" s="1" t="b">
        <v>0</v>
      </c>
      <c r="BC750" t="str">
        <f t="shared" si="342"/>
        <v>FALSE</v>
      </c>
      <c r="BE750" t="str">
        <f t="shared" si="343"/>
        <v>FALSE</v>
      </c>
      <c r="BF750" s="1" t="b">
        <v>0</v>
      </c>
      <c r="BG750" s="1" t="b">
        <v>0</v>
      </c>
      <c r="BH750" s="1" t="b">
        <v>0</v>
      </c>
      <c r="BJ750" s="1" t="str">
        <f t="shared" si="344"/>
        <v>FALSE</v>
      </c>
      <c r="BK750" s="1" t="s">
        <v>77</v>
      </c>
      <c r="BL750" t="str">
        <f t="shared" si="345"/>
        <v>TRUE</v>
      </c>
      <c r="BM750" s="1" t="b">
        <v>0</v>
      </c>
      <c r="BN750" s="1" t="b">
        <v>1</v>
      </c>
      <c r="BO750" s="1">
        <f t="shared" si="349"/>
        <v>7</v>
      </c>
      <c r="BP750" s="1" t="s">
        <v>4924</v>
      </c>
      <c r="BQ750" s="1" cm="1">
        <f t="array" ref="BQ750">_xlfn.IFS(BP750="None Known",0, LEN(BP750)&gt;500, 5,LEN(BP750)&gt;400, 4, LEN(BP750)&gt;300, 3, LEN(BP750)&gt;200, 2, LEN(BP750)&gt;1, 1)</f>
        <v>1</v>
      </c>
      <c r="BR750" s="1" t="s">
        <v>4925</v>
      </c>
      <c r="BS750" s="1">
        <v>1</v>
      </c>
      <c r="BT750" s="1" t="s">
        <v>4926</v>
      </c>
      <c r="BU750" s="1">
        <v>3</v>
      </c>
      <c r="BV750" s="1" t="s">
        <v>4927</v>
      </c>
      <c r="BW750" s="1" t="s">
        <v>31</v>
      </c>
      <c r="BX750" s="1"/>
      <c r="BY750" t="str">
        <f>_xlfn.XLOOKUP($B750,Img_lookup!A:A,Img_lookup!B:B, "Not available")</f>
        <v>d871e7b0-90a7-4aa6-ae87-c94a8770a44f</v>
      </c>
      <c r="BZ750" t="str">
        <f>_xlfn.XLOOKUP($B750,Img_lookup!A:A,Img_lookup!C:C, "Not available")</f>
        <v>eupatorium purpureum o eupatorio</v>
      </c>
      <c r="CA750" t="str">
        <f>_xlfn.XLOOKUP($B750,Img_lookup!A:A,Img_lookup!D:D, "Not available")</f>
        <v>M. Martin Vicente</v>
      </c>
      <c r="CB750" t="str">
        <f>_xlfn.XLOOKUP($B750,Img_lookup!A:A,Img_lookup!E:E, "https://imgur.com/aT5wafe")</f>
        <v>https://api.openverse.engineering/v1/images/d871e7b0-90a7-4aa6-ae87-c94a8770a44f/thumb/</v>
      </c>
    </row>
    <row r="751" spans="1:80" ht="409.6" x14ac:dyDescent="0.15">
      <c r="A751" s="1" t="s">
        <v>1348</v>
      </c>
      <c r="B751" s="1" t="s">
        <v>5705</v>
      </c>
      <c r="C751" s="1" t="s">
        <v>5706</v>
      </c>
      <c r="D751" s="1" t="s">
        <v>5707</v>
      </c>
      <c r="E751" s="1" t="s">
        <v>5708</v>
      </c>
      <c r="F751" s="1" t="s">
        <v>22</v>
      </c>
      <c r="G751" s="1" t="s">
        <v>22</v>
      </c>
      <c r="H751" s="11" t="str">
        <f t="shared" si="351"/>
        <v>Perennial</v>
      </c>
      <c r="I751" s="1" t="s">
        <v>17108</v>
      </c>
      <c r="J751" s="1">
        <v>1</v>
      </c>
      <c r="L751" t="str" cm="1">
        <f t="array" ref="L751">_xlfn.IFS(J751+K751="", "Unknown", J751+K751&gt;3, "Large", J751+K751&gt;0.5, "Medium", J751+K751&gt;0, "Small")</f>
        <v>Medium</v>
      </c>
      <c r="M751" s="1">
        <v>8</v>
      </c>
      <c r="N751" cm="1">
        <f t="array" ref="N751">IF($M751="",INDEX($M$2:$M$2176,MATCH(1,INDEX(($A$2:$A$2176=$A751)*($M$2:$M$2176&lt;&gt;""),0),0)),$M751)</f>
        <v>8</v>
      </c>
      <c r="O751" s="2" t="str">
        <f t="shared" si="346"/>
        <v>Grown indoors</v>
      </c>
      <c r="P751" s="1" t="s">
        <v>5709</v>
      </c>
      <c r="R751" t="str">
        <f t="shared" si="350"/>
        <v>Medium</v>
      </c>
      <c r="S751" s="1" t="s">
        <v>24</v>
      </c>
      <c r="T751" s="1" t="str">
        <f>LEFT(S751,FIND("-",S751)-1)</f>
        <v xml:space="preserve">1 </v>
      </c>
      <c r="U751" s="1" t="str">
        <f>RIGHT(S751,FIND("-",S751)-1)</f>
        <v>12</v>
      </c>
      <c r="W751"/>
      <c r="AF751" s="16" t="s">
        <v>24456</v>
      </c>
      <c r="AG751" s="1" t="str">
        <f t="shared" si="336"/>
        <v xml:space="preserve">Seed </v>
      </c>
      <c r="AH751" s="2" t="str">
        <f t="shared" si="337"/>
        <v>Sow spring in a warm greenhouse. When they are large enough to handle, prick the seedlings out into individual pots and grow them on in the greenhouse for at least their first winter. Plant them out into their permanent positions in late spring or early summer, after the last expected frosts.
Cuttings can be taken throughout the growing season. Leave them to dry and callus for 2 weeks before potting them up[1].</v>
      </c>
      <c r="AI751" s="1" t="s">
        <v>5710</v>
      </c>
      <c r="AJ751" s="1" t="s">
        <v>53</v>
      </c>
      <c r="AK751" s="1" t="s">
        <v>17106</v>
      </c>
      <c r="AL751" s="1" t="str">
        <f t="shared" si="347"/>
        <v>Unscented</v>
      </c>
      <c r="AM751" s="1" t="b">
        <v>0</v>
      </c>
      <c r="AN751" s="1" t="b">
        <v>0</v>
      </c>
      <c r="AO751" s="1" t="b">
        <v>0</v>
      </c>
      <c r="AP751" s="5" t="s">
        <v>54</v>
      </c>
      <c r="AQ751" s="5" t="str">
        <f t="shared" si="338"/>
        <v>Light, Medium</v>
      </c>
      <c r="AR751" s="1" t="s">
        <v>30</v>
      </c>
      <c r="AS751" s="1" t="str">
        <f t="shared" si="348"/>
        <v>None</v>
      </c>
      <c r="AT751" s="1" t="str">
        <f t="shared" si="339"/>
        <v>Full</v>
      </c>
      <c r="AU751" s="1" t="s">
        <v>11</v>
      </c>
      <c r="AV751" s="1" t="str">
        <f t="shared" si="340"/>
        <v>Dry, Moist</v>
      </c>
      <c r="AW751" s="1" t="s">
        <v>12</v>
      </c>
      <c r="AX751" s="1" t="str">
        <f t="shared" si="341"/>
        <v>Acid, Neutral, Alkaline</v>
      </c>
      <c r="AY751" s="1" t="b">
        <v>0</v>
      </c>
      <c r="AZ751" s="1" t="b">
        <v>0</v>
      </c>
      <c r="BA751" s="1" t="b">
        <v>0</v>
      </c>
      <c r="BC751" t="str">
        <f t="shared" si="342"/>
        <v>FALSE</v>
      </c>
      <c r="BE751" t="str">
        <f t="shared" si="343"/>
        <v>FALSE</v>
      </c>
      <c r="BF751" s="1" t="b">
        <v>0</v>
      </c>
      <c r="BG751" s="1" t="b">
        <v>0</v>
      </c>
      <c r="BH751" s="1" t="b">
        <v>1</v>
      </c>
      <c r="BJ751" s="1" t="str">
        <f t="shared" si="344"/>
        <v>FALSE</v>
      </c>
      <c r="BL751" t="str">
        <f t="shared" si="345"/>
        <v>FALSE</v>
      </c>
      <c r="BM751" s="1" t="b">
        <v>0</v>
      </c>
      <c r="BN751" s="1" t="b">
        <v>0</v>
      </c>
      <c r="BO751" s="1">
        <f t="shared" si="349"/>
        <v>11</v>
      </c>
      <c r="BP751" s="1" t="s">
        <v>5711</v>
      </c>
      <c r="BQ751" s="1" cm="1">
        <f t="array" ref="BQ751">_xlfn.IFS(BP751="None Known",0, LEN(BP751)&gt;500, 5,LEN(BP751)&gt;400, 4, LEN(BP751)&gt;300, 3, LEN(BP751)&gt;200, 2, LEN(BP751)&gt;1, 1)</f>
        <v>2</v>
      </c>
      <c r="BR751" s="1" t="s">
        <v>5712</v>
      </c>
      <c r="BS751" s="1">
        <v>3</v>
      </c>
      <c r="BT751" s="1" t="s">
        <v>31</v>
      </c>
      <c r="BU751" s="1">
        <v>0</v>
      </c>
      <c r="BV751" s="1" t="s">
        <v>1311</v>
      </c>
      <c r="BW751" s="1" t="s">
        <v>1355</v>
      </c>
      <c r="BX751" s="1"/>
      <c r="BY751" t="str">
        <f>_xlfn.XLOOKUP($B751,Img_lookup!A:A,Img_lookup!B:B, "Not available")</f>
        <v>c5ce87b3-295c-4cdb-a087-b732e83ba19f</v>
      </c>
      <c r="BZ751" t="str">
        <f>_xlfn.XLOOKUP($B751,Img_lookup!A:A,Img_lookup!C:C, "Not available")</f>
        <v>181022 Waterwise Botanicals Nursery, Bonsall CA - Euphorbia antisyphilitica Candelilla</v>
      </c>
      <c r="CA751" t="str">
        <f>_xlfn.XLOOKUP($B751,Img_lookup!A:A,Img_lookup!D:D, "Not available")</f>
        <v>cultivar413</v>
      </c>
      <c r="CB751" t="str">
        <f>_xlfn.XLOOKUP($B751,Img_lookup!A:A,Img_lookup!E:E, "https://imgur.com/aT5wafe")</f>
        <v>https://api.openverse.engineering/v1/images/c5ce87b3-295c-4cdb-a087-b732e83ba19f/thumb/</v>
      </c>
    </row>
    <row r="752" spans="1:80" ht="13" x14ac:dyDescent="0.15">
      <c r="A752" s="1" t="s">
        <v>1348</v>
      </c>
      <c r="B752" s="1" t="s">
        <v>5381</v>
      </c>
      <c r="C752" s="1" t="s">
        <v>5382</v>
      </c>
      <c r="D752" s="1" t="s">
        <v>5383</v>
      </c>
      <c r="E752" s="1" t="s">
        <v>5384</v>
      </c>
      <c r="F752" s="1" t="s">
        <v>85</v>
      </c>
      <c r="G752" s="1" t="s">
        <v>85</v>
      </c>
      <c r="H752" s="11" t="str">
        <f t="shared" si="351"/>
        <v>Annual</v>
      </c>
      <c r="J752" s="1">
        <v>0.34999999399999998</v>
      </c>
      <c r="L752" t="str" cm="1">
        <f t="array" ref="L752">_xlfn.IFS(J752+K752="", "Unknown", J752+K752&gt;3, "Large", J752+K752&gt;0.5, "Medium", J752+K752&gt;0, "Small")</f>
        <v>Small</v>
      </c>
      <c r="N752" cm="1">
        <f t="array" ref="N752">IF($M752="",INDEX($M$2:$M$2176,MATCH(1,INDEX(($A$2:$A$2176=$A752)*($M$2:$M$2176&lt;&gt;""),0),0)),$M752)</f>
        <v>10</v>
      </c>
      <c r="O752" s="2" t="str">
        <f t="shared" si="346"/>
        <v>Grown indoors</v>
      </c>
      <c r="P752" s="1" t="s">
        <v>5385</v>
      </c>
      <c r="R752" t="str">
        <f t="shared" si="350"/>
        <v>Medium</v>
      </c>
      <c r="T752" s="1"/>
      <c r="U752" s="1"/>
      <c r="V752" s="1" t="s">
        <v>936</v>
      </c>
      <c r="W752" s="6" t="str">
        <f>IF(ISNUMBER(SEARCH("-",V752)),TRIM(LEFT(V752,FIND("-",V752)-1)),V752)</f>
        <v>5</v>
      </c>
      <c r="X752" t="str">
        <f>IF(W752="1", "January", IF(W752="2", "February", IF(W752="3", "March", IF(W752="4", "April", IF(W752="5", "May", IF(W752="6", "June", IF(W752="7", "July", IF(W752="8", "August", IF(W752="9", "September", IF(W752="10", "October", IF(W752="11", "November", IF(W752="12", "December", "Other"))))))))))))</f>
        <v>May</v>
      </c>
      <c r="Y752" s="2" t="str">
        <f>IF(ISNUMBER(SEARCH("-",V752)),TRIM(RIGHT(V752,LEN(V752)-SEARCH("-",V752))),V752)</f>
        <v>10</v>
      </c>
      <c r="Z752" s="2" t="str">
        <f>IF(Y752="1", "January", IF(Y752="2", "February", IF(Y752="3", "March", IF(Y752="4", "April", IF(Y752="5", "May", IF(Y752="6", "June", IF(Y752="7", "July", IF(Y752="8", "August", IF(Y752="9", "September", IF(Y752="10", "October", IF(Y752="11", "November", IF(Y752="12", "December", "Other"))))))))))))</f>
        <v>October</v>
      </c>
      <c r="AF752" s="1" t="s">
        <v>24457</v>
      </c>
      <c r="AG752" s="1" t="str">
        <f t="shared" si="336"/>
        <v xml:space="preserve">Seed </v>
      </c>
      <c r="AH752" s="2" t="str">
        <f t="shared" si="337"/>
        <v>Sow spring or late summer in situ. Germination usually takes place within 2 - 3 weeks at 20�c.</v>
      </c>
      <c r="AI752" s="1" t="s">
        <v>5386</v>
      </c>
      <c r="AJ752" s="1" t="s">
        <v>53</v>
      </c>
      <c r="AK752" s="1" t="s">
        <v>17104</v>
      </c>
      <c r="AL752" s="1" t="str">
        <f t="shared" si="347"/>
        <v>Unscented</v>
      </c>
      <c r="AM752" s="1" t="b">
        <v>0</v>
      </c>
      <c r="AN752" s="1" t="b">
        <v>0</v>
      </c>
      <c r="AO752" s="1" t="b">
        <v>0</v>
      </c>
      <c r="AP752" s="5" t="s">
        <v>54</v>
      </c>
      <c r="AQ752" s="5" t="str">
        <f t="shared" si="338"/>
        <v>Light, Medium</v>
      </c>
      <c r="AR752" s="1" t="s">
        <v>30</v>
      </c>
      <c r="AS752" s="1" t="str">
        <f t="shared" si="348"/>
        <v>None</v>
      </c>
      <c r="AT752" s="1" t="str">
        <f t="shared" si="339"/>
        <v>Full</v>
      </c>
      <c r="AU752" s="1" t="s">
        <v>11</v>
      </c>
      <c r="AV752" s="1" t="str">
        <f t="shared" si="340"/>
        <v>Dry, Moist</v>
      </c>
      <c r="AW752" s="1" t="s">
        <v>12</v>
      </c>
      <c r="AX752" s="1" t="str">
        <f t="shared" si="341"/>
        <v>Acid, Neutral, Alkaline</v>
      </c>
      <c r="AY752" s="1" t="b">
        <v>0</v>
      </c>
      <c r="AZ752" s="1" t="b">
        <v>0</v>
      </c>
      <c r="BA752" s="1" t="b">
        <v>0</v>
      </c>
      <c r="BC752" t="str">
        <f t="shared" si="342"/>
        <v>FALSE</v>
      </c>
      <c r="BE752" t="str">
        <f t="shared" si="343"/>
        <v>FALSE</v>
      </c>
      <c r="BF752" s="1" t="b">
        <v>0</v>
      </c>
      <c r="BG752" s="1" t="b">
        <v>0</v>
      </c>
      <c r="BH752" s="1" t="b">
        <v>0</v>
      </c>
      <c r="BJ752" s="1" t="str">
        <f t="shared" si="344"/>
        <v>FALSE</v>
      </c>
      <c r="BL752" t="str">
        <f t="shared" si="345"/>
        <v>FALSE</v>
      </c>
      <c r="BM752" s="1" t="b">
        <v>0</v>
      </c>
      <c r="BN752" s="1" t="b">
        <v>0</v>
      </c>
      <c r="BO752" s="1">
        <f t="shared" si="349"/>
        <v>5</v>
      </c>
      <c r="BP752" s="1" t="s">
        <v>31</v>
      </c>
      <c r="BQ752" s="1" cm="1">
        <f t="array" ref="BQ752">_xlfn.IFS(BP752="None Known",0, LEN(BP752)&gt;500, 5,LEN(BP752)&gt;400, 4, LEN(BP752)&gt;300, 3, LEN(BP752)&gt;200, 2, LEN(BP752)&gt;1, 1)</f>
        <v>0</v>
      </c>
      <c r="BR752" s="1" t="s">
        <v>5387</v>
      </c>
      <c r="BS752" s="1">
        <v>1</v>
      </c>
      <c r="BT752" s="1" t="s">
        <v>5388</v>
      </c>
      <c r="BU752" s="1">
        <v>2</v>
      </c>
      <c r="BV752" s="1" t="s">
        <v>5389</v>
      </c>
      <c r="BW752" s="1" t="s">
        <v>1355</v>
      </c>
      <c r="BX752" s="1"/>
      <c r="BY752" t="str">
        <f>_xlfn.XLOOKUP($B752,Img_lookup!A:A,Img_lookup!B:B, "Not available")</f>
        <v>d7fdcbbf-6b26-42c4-8a87-63a1efc050fd</v>
      </c>
      <c r="BZ752" t="str">
        <f>_xlfn.XLOOKUP($B752,Img_lookup!A:A,Img_lookup!C:C, "Not available")</f>
        <v>Euphorbia helioscopia, U, front, Maryland, Beltsville_2013-03-14-14.15.24 ZS PMax</v>
      </c>
      <c r="CA752" t="str">
        <f>_xlfn.XLOOKUP($B752,Img_lookup!A:A,Img_lookup!D:D, "Not available")</f>
        <v>Sam Droege</v>
      </c>
      <c r="CB752" t="str">
        <f>_xlfn.XLOOKUP($B752,Img_lookup!A:A,Img_lookup!E:E, "https://imgur.com/aT5wafe")</f>
        <v>https://api.openverse.engineering/v1/images/d7fdcbbf-6b26-42c4-8a87-63a1efc050fd/thumb/</v>
      </c>
    </row>
    <row r="753" spans="1:80" ht="384" x14ac:dyDescent="0.15">
      <c r="A753" s="1" t="s">
        <v>1348</v>
      </c>
      <c r="B753" s="1" t="s">
        <v>6823</v>
      </c>
      <c r="C753" s="1" t="s">
        <v>6824</v>
      </c>
      <c r="D753" s="1" t="s">
        <v>6825</v>
      </c>
      <c r="E753" s="1" t="s">
        <v>2212</v>
      </c>
      <c r="F753" s="1" t="s">
        <v>85</v>
      </c>
      <c r="G753" s="1" t="s">
        <v>85</v>
      </c>
      <c r="H753" s="11" t="str">
        <f t="shared" si="351"/>
        <v>Annual</v>
      </c>
      <c r="J753" s="1">
        <v>0.30000001199999998</v>
      </c>
      <c r="K753" s="1">
        <v>0.25</v>
      </c>
      <c r="L753" t="str" cm="1">
        <f t="array" ref="L753">_xlfn.IFS(J753+K753="", "Unknown", J753+K753&gt;3, "Large", J753+K753&gt;0.5, "Medium", J753+K753&gt;0, "Small")</f>
        <v>Medium</v>
      </c>
      <c r="N753" cm="1">
        <f t="array" ref="N753">IF($M753="",INDEX($M$2:$M$2176,MATCH(1,INDEX(($A$2:$A$2176=$A753)*($M$2:$M$2176&lt;&gt;""),0),0)),$M753)</f>
        <v>10</v>
      </c>
      <c r="O753" s="2" t="str">
        <f t="shared" si="346"/>
        <v>Grown indoors</v>
      </c>
      <c r="P753" s="1" t="s">
        <v>6826</v>
      </c>
      <c r="R753" t="str">
        <f t="shared" si="350"/>
        <v>Medium</v>
      </c>
      <c r="W753"/>
      <c r="AF753" s="16" t="s">
        <v>24458</v>
      </c>
      <c r="AG753" s="1" t="str">
        <f t="shared" si="336"/>
        <v xml:space="preserve">Seed </v>
      </c>
      <c r="AH753" s="2" t="str">
        <f t="shared" si="337"/>
        <v>Sow mid to late spring in situ. Germination usually takes place within 2 - 3 weeks at 20�c.
It might be best to sow the seed in a cool greenhouse in early March. When they are large enough to handle, prick the seedlings out into individual pots and plant out the seedlings in late May. This will give the plants longer to grow and mature.</v>
      </c>
      <c r="AI753" s="1" t="s">
        <v>6827</v>
      </c>
      <c r="AJ753" s="1" t="s">
        <v>53</v>
      </c>
      <c r="AK753" s="1" t="s">
        <v>17106</v>
      </c>
      <c r="AL753" s="1" t="str">
        <f t="shared" si="347"/>
        <v>Unscented</v>
      </c>
      <c r="AM753" s="1" t="b">
        <v>0</v>
      </c>
      <c r="AN753" s="1" t="b">
        <v>0</v>
      </c>
      <c r="AO753" s="1" t="b">
        <v>0</v>
      </c>
      <c r="AP753" s="5" t="s">
        <v>54</v>
      </c>
      <c r="AQ753" s="5" t="str">
        <f t="shared" si="338"/>
        <v>Light, Medium</v>
      </c>
      <c r="AR753" s="1" t="s">
        <v>30</v>
      </c>
      <c r="AS753" s="1" t="str">
        <f t="shared" si="348"/>
        <v>None</v>
      </c>
      <c r="AT753" s="1" t="str">
        <f t="shared" si="339"/>
        <v>Full</v>
      </c>
      <c r="AU753" s="1" t="s">
        <v>11</v>
      </c>
      <c r="AV753" s="1" t="str">
        <f t="shared" si="340"/>
        <v>Dry, Moist</v>
      </c>
      <c r="AW753" s="1" t="s">
        <v>12</v>
      </c>
      <c r="AX753" s="1" t="str">
        <f t="shared" si="341"/>
        <v>Acid, Neutral, Alkaline</v>
      </c>
      <c r="AY753" s="1" t="b">
        <v>0</v>
      </c>
      <c r="AZ753" s="1" t="b">
        <v>0</v>
      </c>
      <c r="BA753" s="1" t="b">
        <v>0</v>
      </c>
      <c r="BC753" t="str">
        <f t="shared" si="342"/>
        <v>FALSE</v>
      </c>
      <c r="BE753" t="str">
        <f t="shared" si="343"/>
        <v>FALSE</v>
      </c>
      <c r="BF753" s="1" t="b">
        <v>0</v>
      </c>
      <c r="BG753" s="1" t="b">
        <v>0</v>
      </c>
      <c r="BH753" s="1" t="b">
        <v>0</v>
      </c>
      <c r="BI753" s="1" t="s">
        <v>77</v>
      </c>
      <c r="BJ753" s="1" t="str">
        <f t="shared" si="344"/>
        <v>TRUE</v>
      </c>
      <c r="BL753" t="str">
        <f t="shared" si="345"/>
        <v>FALSE</v>
      </c>
      <c r="BM753" s="1" t="b">
        <v>0</v>
      </c>
      <c r="BN753" s="1" t="b">
        <v>0</v>
      </c>
      <c r="BO753" s="1">
        <f t="shared" si="349"/>
        <v>6</v>
      </c>
      <c r="BP753" s="1" t="s">
        <v>31</v>
      </c>
      <c r="BQ753" s="1" cm="1">
        <f t="array" ref="BQ753">_xlfn.IFS(BP753="None Known",0, LEN(BP753)&gt;500, 5,LEN(BP753)&gt;400, 4, LEN(BP753)&gt;300, 3, LEN(BP753)&gt;200, 2, LEN(BP753)&gt;1, 1)</f>
        <v>0</v>
      </c>
      <c r="BR753" s="1" t="s">
        <v>6828</v>
      </c>
      <c r="BS753" s="1">
        <v>1</v>
      </c>
      <c r="BT753" s="1" t="s">
        <v>6829</v>
      </c>
      <c r="BU753" s="1">
        <v>3</v>
      </c>
      <c r="BV753" s="1" t="s">
        <v>6830</v>
      </c>
      <c r="BW753" s="1" t="s">
        <v>1355</v>
      </c>
      <c r="BX753" s="1"/>
      <c r="BY753" t="str">
        <f>_xlfn.XLOOKUP($B753,Img_lookup!A:A,Img_lookup!B:B, "Not available")</f>
        <v>22a1610c-f0f2-45de-8b21-acd17a61d241</v>
      </c>
      <c r="BZ753" t="str">
        <f>_xlfn.XLOOKUP($B753,Img_lookup!A:A,Img_lookup!C:C, "Not available")</f>
        <v>Euphorbia hirta plant4</v>
      </c>
      <c r="CA753" t="str">
        <f>_xlfn.XLOOKUP($B753,Img_lookup!A:A,Img_lookup!D:D, "Not available")</f>
        <v>Macleay Grass Man</v>
      </c>
      <c r="CB753" t="str">
        <f>_xlfn.XLOOKUP($B753,Img_lookup!A:A,Img_lookup!E:E, "https://imgur.com/aT5wafe")</f>
        <v>https://api.openverse.engineering/v1/images/22a1610c-f0f2-45de-8b21-acd17a61d241/thumb/</v>
      </c>
    </row>
    <row r="754" spans="1:80" ht="13" x14ac:dyDescent="0.15">
      <c r="A754" s="1" t="s">
        <v>1348</v>
      </c>
      <c r="B754" s="1" t="s">
        <v>1349</v>
      </c>
      <c r="E754" s="1" t="s">
        <v>1350</v>
      </c>
      <c r="F754" s="1" t="s">
        <v>85</v>
      </c>
      <c r="G754" s="1" t="s">
        <v>85</v>
      </c>
      <c r="H754" s="11" t="str">
        <f t="shared" si="351"/>
        <v>Annual</v>
      </c>
      <c r="J754" s="1">
        <v>0.15000000599999999</v>
      </c>
      <c r="L754" t="str" cm="1">
        <f t="array" ref="L754">_xlfn.IFS(J754+K754="", "Unknown", J754+K754&gt;3, "Large", J754+K754&gt;0.5, "Medium", J754+K754&gt;0, "Small")</f>
        <v>Small</v>
      </c>
      <c r="N754" cm="1">
        <f t="array" ref="N754">IF($M754="",INDEX($M$2:$M$2176,MATCH(1,INDEX(($A$2:$A$2176=$A754)*($M$2:$M$2176&lt;&gt;""),0),0)),$M754)</f>
        <v>10</v>
      </c>
      <c r="O754" s="2" t="str">
        <f t="shared" si="346"/>
        <v>Grown indoors</v>
      </c>
      <c r="P754" s="1" t="s">
        <v>1351</v>
      </c>
      <c r="R754" t="str">
        <f t="shared" si="350"/>
        <v>Medium</v>
      </c>
      <c r="W754"/>
      <c r="AF754" s="1" t="s">
        <v>24459</v>
      </c>
      <c r="AG754" s="1" t="str">
        <f t="shared" si="336"/>
        <v xml:space="preserve">Seed </v>
      </c>
      <c r="AH754" s="2" t="str">
        <f t="shared" si="337"/>
        <v>Sow spring in situ. Germination usually takes place within 2 - 3 weeks at 20�c.</v>
      </c>
      <c r="AI754" s="1" t="s">
        <v>1352</v>
      </c>
      <c r="AJ754" s="1" t="s">
        <v>53</v>
      </c>
      <c r="AK754" s="1" t="s">
        <v>17106</v>
      </c>
      <c r="AL754" s="1" t="str">
        <f t="shared" si="347"/>
        <v>Unscented</v>
      </c>
      <c r="AM754" s="1" t="b">
        <v>0</v>
      </c>
      <c r="AN754" s="1" t="b">
        <v>0</v>
      </c>
      <c r="AO754" s="1" t="b">
        <v>0</v>
      </c>
      <c r="AP754" s="5" t="s">
        <v>54</v>
      </c>
      <c r="AQ754" s="5" t="str">
        <f t="shared" si="338"/>
        <v>Light, Medium</v>
      </c>
      <c r="AR754" s="1" t="s">
        <v>30</v>
      </c>
      <c r="AS754" s="1" t="str">
        <f t="shared" si="348"/>
        <v>None</v>
      </c>
      <c r="AT754" s="1" t="str">
        <f t="shared" si="339"/>
        <v>Full</v>
      </c>
      <c r="AU754" s="1" t="s">
        <v>11</v>
      </c>
      <c r="AV754" s="1" t="str">
        <f t="shared" si="340"/>
        <v>Dry, Moist</v>
      </c>
      <c r="AW754" s="1" t="s">
        <v>12</v>
      </c>
      <c r="AX754" s="1" t="str">
        <f t="shared" si="341"/>
        <v>Acid, Neutral, Alkaline</v>
      </c>
      <c r="AY754" s="1" t="b">
        <v>0</v>
      </c>
      <c r="AZ754" s="1" t="b">
        <v>0</v>
      </c>
      <c r="BA754" s="1" t="b">
        <v>0</v>
      </c>
      <c r="BC754" t="str">
        <f t="shared" si="342"/>
        <v>FALSE</v>
      </c>
      <c r="BE754" t="str">
        <f t="shared" si="343"/>
        <v>FALSE</v>
      </c>
      <c r="BF754" s="1" t="b">
        <v>0</v>
      </c>
      <c r="BG754" s="1" t="b">
        <v>0</v>
      </c>
      <c r="BH754" s="1" t="b">
        <v>0</v>
      </c>
      <c r="BJ754" s="1" t="str">
        <f t="shared" si="344"/>
        <v>FALSE</v>
      </c>
      <c r="BL754" t="str">
        <f t="shared" si="345"/>
        <v>FALSE</v>
      </c>
      <c r="BM754" s="1" t="b">
        <v>0</v>
      </c>
      <c r="BN754" s="1" t="b">
        <v>0</v>
      </c>
      <c r="BO754" s="1">
        <f t="shared" si="349"/>
        <v>5</v>
      </c>
      <c r="BP754" s="1" t="s">
        <v>31</v>
      </c>
      <c r="BQ754" s="1" cm="1">
        <f t="array" ref="BQ754">_xlfn.IFS(BP754="None Known",0, LEN(BP754)&gt;500, 5,LEN(BP754)&gt;400, 4, LEN(BP754)&gt;300, 3, LEN(BP754)&gt;200, 2, LEN(BP754)&gt;1, 1)</f>
        <v>0</v>
      </c>
      <c r="BR754" s="1" t="s">
        <v>1353</v>
      </c>
      <c r="BS754" s="1">
        <v>1</v>
      </c>
      <c r="BT754" s="1" t="s">
        <v>1354</v>
      </c>
      <c r="BU754" s="1">
        <v>2</v>
      </c>
      <c r="BV754" s="1" t="s">
        <v>34</v>
      </c>
      <c r="BW754" s="1" t="s">
        <v>1355</v>
      </c>
      <c r="BX754" s="1"/>
      <c r="BY754" t="str">
        <f>_xlfn.XLOOKUP($B754,Img_lookup!A:A,Img_lookup!B:B, "Not available")</f>
        <v>677ed581-bb2c-4c9a-b351-5a9c37bb7340</v>
      </c>
      <c r="BZ754" t="str">
        <f>_xlfn.XLOOKUP($B754,Img_lookup!A:A,Img_lookup!C:C, "Not available")</f>
        <v>Euphorbia humifusa Willd. ex Schlecht.</v>
      </c>
      <c r="CA754" t="str">
        <f>_xlfn.XLOOKUP($B754,Img_lookup!A:A,Img_lookup!D:D, "Not available")</f>
        <v>E. I. Ny√°r√°dy</v>
      </c>
      <c r="CB754" t="str">
        <f>_xlfn.XLOOKUP($B754,Img_lookup!A:A,Img_lookup!E:E, "https://imgur.com/aT5wafe")</f>
        <v>https://api.openverse.engineering/v1/images/677ed581-bb2c-4c9a-b351-5a9c37bb7340/thumb/</v>
      </c>
    </row>
    <row r="755" spans="1:80" ht="13" x14ac:dyDescent="0.15">
      <c r="A755" s="1" t="s">
        <v>1348</v>
      </c>
      <c r="B755" s="1" t="s">
        <v>9460</v>
      </c>
      <c r="C755" s="1" t="s">
        <v>9461</v>
      </c>
      <c r="E755" s="1" t="s">
        <v>9462</v>
      </c>
      <c r="F755" s="1" t="s">
        <v>17123</v>
      </c>
      <c r="G755" s="1" t="s">
        <v>368</v>
      </c>
      <c r="H755" s="11" t="str">
        <f t="shared" si="351"/>
        <v>Annual/Biennial</v>
      </c>
      <c r="J755" s="1">
        <v>1</v>
      </c>
      <c r="L755" t="str" cm="1">
        <f t="array" ref="L755">_xlfn.IFS(J755+K755="", "Unknown", J755+K755&gt;3, "Large", J755+K755&gt;0.5, "Medium", J755+K755&gt;0, "Small")</f>
        <v>Medium</v>
      </c>
      <c r="M755" s="1">
        <v>6</v>
      </c>
      <c r="N755" cm="1">
        <f t="array" ref="N755">IF($M755="",INDEX($M$2:$M$2176,MATCH(1,INDEX(($A$2:$A$2176=$A755)*($M$2:$M$2176&lt;&gt;""),0),0)),$M755)</f>
        <v>6</v>
      </c>
      <c r="O755" s="2" t="str">
        <f t="shared" si="346"/>
        <v>Seasonal outdoors</v>
      </c>
      <c r="P755" s="1" t="s">
        <v>9463</v>
      </c>
      <c r="R755" t="str">
        <f t="shared" si="350"/>
        <v>Medium</v>
      </c>
      <c r="T755" s="1"/>
      <c r="U755" s="1"/>
      <c r="V755" s="1" t="s">
        <v>96</v>
      </c>
      <c r="W755" s="6" t="str">
        <f>IF(ISNUMBER(SEARCH("-",V755)),TRIM(LEFT(V755,FIND("-",V755)-1)),V755)</f>
        <v>5</v>
      </c>
      <c r="X755" t="str">
        <f>IF(W755="1", "January", IF(W755="2", "February", IF(W755="3", "March", IF(W755="4", "April", IF(W755="5", "May", IF(W755="6", "June", IF(W755="7", "July", IF(W755="8", "August", IF(W755="9", "September", IF(W755="10", "October", IF(W755="11", "November", IF(W755="12", "December", "Other"))))))))))))</f>
        <v>May</v>
      </c>
      <c r="Y755" s="2" t="str">
        <f>IF(ISNUMBER(SEARCH("-",V755)),TRIM(RIGHT(V755,LEN(V755)-SEARCH("-",V755))),V755)</f>
        <v>6</v>
      </c>
      <c r="Z755" s="2" t="str">
        <f>IF(Y755="1", "January", IF(Y755="2", "February", IF(Y755="3", "March", IF(Y755="4", "April", IF(Y755="5", "May", IF(Y755="6", "June", IF(Y755="7", "July", IF(Y755="8", "August", IF(Y755="9", "September", IF(Y755="10", "October", IF(Y755="11", "November", IF(Y755="12", "December", "Other"))))))))))))</f>
        <v>June</v>
      </c>
      <c r="AA755" s="1" t="s">
        <v>51</v>
      </c>
      <c r="AB755" s="1" t="str">
        <f>IF(ISNUMBER(SEARCH("-",AA755)),TRIM(LEFT(AA755,FIND("-",AA755)-1)),AA755)</f>
        <v>7</v>
      </c>
      <c r="AC755" s="1" t="str">
        <f>IF(AB755="1", "January", IF(AB755="2", "February", IF(AB755="3", "March", IF(AB755="4", "April", IF(AB755="5", "May", IF(AB755="6", "June", IF(AB755="7", "July", IF(AB755="8", "August", IF(AB755="9", "September", IF(AB755="10", "October", IF(AB755="11", "November", IF(AB755="12", "December", "Other"))))))))))))</f>
        <v>July</v>
      </c>
      <c r="AD755" s="1" t="str">
        <f>IF(ISNUMBER(SEARCH("-",AA755)),TRIM(RIGHT(AA755,LEN(AA755)-SEARCH("-",AA755))),AA755)</f>
        <v>8</v>
      </c>
      <c r="AE755" s="1" t="str">
        <f>IF(AD755="1", "January", IF(AD755="2", "February", IF(AD755="3", "March", IF(AD755="4", "April", IF(AD755="5", "May", IF(AD755="6", "June", IF(AD755="7", "July", IF(AD755="8", "August", IF(AD755="9", "September", IF(AD755="10", "October", IF(AD755="11", "November", IF(AD755="12", "December", "Other"))))))))))))</f>
        <v>August</v>
      </c>
      <c r="AF755" s="1" t="s">
        <v>24459</v>
      </c>
      <c r="AG755" s="1" t="str">
        <f t="shared" si="336"/>
        <v xml:space="preserve">Seed </v>
      </c>
      <c r="AH755" s="2" t="str">
        <f t="shared" si="337"/>
        <v>Sow spring in situ. Germination usually takes place within 2 - 3 weeks at 20�c.</v>
      </c>
      <c r="AI755" s="1" t="s">
        <v>9464</v>
      </c>
      <c r="AJ755" s="1" t="s">
        <v>53</v>
      </c>
      <c r="AK755" s="1" t="s">
        <v>17106</v>
      </c>
      <c r="AL755" s="1" t="str">
        <f t="shared" si="347"/>
        <v>Unscented</v>
      </c>
      <c r="AM755" s="1" t="b">
        <v>0</v>
      </c>
      <c r="AN755" s="1" t="b">
        <v>1</v>
      </c>
      <c r="AO755" s="1" t="b">
        <v>0</v>
      </c>
      <c r="AP755" s="5" t="s">
        <v>28</v>
      </c>
      <c r="AQ755" s="5" t="str">
        <f t="shared" si="338"/>
        <v>Light, Medium, Heavy</v>
      </c>
      <c r="AR755" s="1" t="s">
        <v>10</v>
      </c>
      <c r="AS755" s="1" t="str">
        <f t="shared" si="348"/>
        <v>None, Partial</v>
      </c>
      <c r="AT755" s="1" t="str">
        <f t="shared" si="339"/>
        <v>Partial, Full</v>
      </c>
      <c r="AU755" s="1" t="s">
        <v>11</v>
      </c>
      <c r="AV755" s="1" t="str">
        <f t="shared" si="340"/>
        <v>Dry, Moist</v>
      </c>
      <c r="AW755" s="1" t="s">
        <v>12</v>
      </c>
      <c r="AX755" s="1" t="str">
        <f t="shared" si="341"/>
        <v>Acid, Neutral, Alkaline</v>
      </c>
      <c r="AY755" s="1" t="b">
        <v>0</v>
      </c>
      <c r="AZ755" s="1" t="b">
        <v>0</v>
      </c>
      <c r="BA755" s="1" t="b">
        <v>0</v>
      </c>
      <c r="BC755" t="str">
        <f t="shared" si="342"/>
        <v>FALSE</v>
      </c>
      <c r="BE755" t="str">
        <f t="shared" si="343"/>
        <v>FALSE</v>
      </c>
      <c r="BF755" s="1" t="b">
        <v>0</v>
      </c>
      <c r="BG755" s="1" t="b">
        <v>0</v>
      </c>
      <c r="BH755" s="1" t="b">
        <v>0</v>
      </c>
      <c r="BJ755" s="1" t="str">
        <f t="shared" si="344"/>
        <v>FALSE</v>
      </c>
      <c r="BL755" t="str">
        <f t="shared" si="345"/>
        <v>FALSE</v>
      </c>
      <c r="BM755" s="1" t="b">
        <v>0</v>
      </c>
      <c r="BN755" s="1" t="b">
        <v>0</v>
      </c>
      <c r="BO755" s="1">
        <f t="shared" si="349"/>
        <v>13</v>
      </c>
      <c r="BP755" s="1" t="s">
        <v>9465</v>
      </c>
      <c r="BQ755" s="1" cm="1">
        <f t="array" ref="BQ755">_xlfn.IFS(BP755="None Known",0, LEN(BP755)&gt;500, 5,LEN(BP755)&gt;400, 4, LEN(BP755)&gt;300, 3, LEN(BP755)&gt;200, 2, LEN(BP755)&gt;1, 1)</f>
        <v>5</v>
      </c>
      <c r="BR755" s="1" t="s">
        <v>9466</v>
      </c>
      <c r="BS755" s="1">
        <v>2</v>
      </c>
      <c r="BT755" s="1" t="s">
        <v>9467</v>
      </c>
      <c r="BU755" s="1">
        <v>2</v>
      </c>
      <c r="BV755" s="1" t="s">
        <v>9468</v>
      </c>
      <c r="BW755" s="1" t="s">
        <v>9469</v>
      </c>
      <c r="BX755" s="1"/>
      <c r="BY755" t="str">
        <f>_xlfn.XLOOKUP($B755,Img_lookup!A:A,Img_lookup!B:B, "Not available")</f>
        <v>6a930855-630b-46b0-a862-b92169249ee3</v>
      </c>
      <c r="BZ755" t="str">
        <f>_xlfn.XLOOKUP($B755,Img_lookup!A:A,Img_lookup!C:C, "Not available")</f>
        <v>Caper Spurge. Euphorbia lathyris. Sammtlich Giftgewache Deutschlands (1854)</v>
      </c>
      <c r="CA755" t="str">
        <f>_xlfn.XLOOKUP($B755,Img_lookup!A:A,Img_lookup!D:D, "Not available")</f>
        <v>Swallowtail Garden Seeds</v>
      </c>
      <c r="CB755" t="str">
        <f>_xlfn.XLOOKUP($B755,Img_lookup!A:A,Img_lookup!E:E, "https://imgur.com/aT5wafe")</f>
        <v>https://api.openverse.engineering/v1/images/6a930855-630b-46b0-a862-b92169249ee3/thumb/</v>
      </c>
    </row>
    <row r="756" spans="1:80" ht="13" x14ac:dyDescent="0.15">
      <c r="A756" s="1" t="s">
        <v>1348</v>
      </c>
      <c r="B756" s="1" t="s">
        <v>5139</v>
      </c>
      <c r="C756" s="1" t="s">
        <v>5140</v>
      </c>
      <c r="E756" s="1" t="s">
        <v>5141</v>
      </c>
      <c r="F756" s="1" t="s">
        <v>85</v>
      </c>
      <c r="G756" s="1" t="s">
        <v>85</v>
      </c>
      <c r="H756" s="11" t="str">
        <f t="shared" si="351"/>
        <v>Annual</v>
      </c>
      <c r="J756" s="1">
        <v>0.60000002399999997</v>
      </c>
      <c r="K756" s="1">
        <v>0.30000001199999998</v>
      </c>
      <c r="L756" t="str" cm="1">
        <f t="array" ref="L756">_xlfn.IFS(J756+K756="", "Unknown", J756+K756&gt;3, "Large", J756+K756&gt;0.5, "Medium", J756+K756&gt;0, "Small")</f>
        <v>Medium</v>
      </c>
      <c r="M756" s="1">
        <v>4</v>
      </c>
      <c r="N756" cm="1">
        <f t="array" ref="N756">IF($M756="",INDEX($M$2:$M$2176,MATCH(1,INDEX(($A$2:$A$2176=$A756)*($M$2:$M$2176&lt;&gt;""),0),0)),$M756)</f>
        <v>4</v>
      </c>
      <c r="O756" s="2" t="str">
        <f t="shared" si="346"/>
        <v>Hardy to cold</v>
      </c>
      <c r="P756" s="1" t="s">
        <v>5142</v>
      </c>
      <c r="R756" t="str">
        <f t="shared" si="350"/>
        <v>Medium</v>
      </c>
      <c r="T756" s="1"/>
      <c r="U756" s="1"/>
      <c r="V756" s="1">
        <v>9</v>
      </c>
      <c r="W756" s="6">
        <f>IF(ISNUMBER(SEARCH("-",V756)),TRIM(LEFT(V756,FIND("-",V756)-1)),V756)</f>
        <v>9</v>
      </c>
      <c r="X756" t="str">
        <f>IF(W756=1, "January", IF(W756=2, "February", IF(W756=3, "March", IF(W756=4, "April", IF(W756=5, "May", IF(W756=6, "June", IF(W756=7, "July", IF(W756=8, "August", IF(W756=9, "September", IF(W756=10, "October", IF(W756=11, "November", IF(W756=12, "December", "Other"))))))))))))</f>
        <v>September</v>
      </c>
      <c r="AF756" s="1" t="s">
        <v>24459</v>
      </c>
      <c r="AG756" s="1" t="str">
        <f t="shared" si="336"/>
        <v xml:space="preserve">Seed </v>
      </c>
      <c r="AH756" s="2" t="str">
        <f t="shared" si="337"/>
        <v>Sow spring in situ. Germination usually takes place within 2 - 3 weeks at 20�c.</v>
      </c>
      <c r="AI756" s="1" t="s">
        <v>5143</v>
      </c>
      <c r="AJ756" s="1" t="s">
        <v>53</v>
      </c>
      <c r="AK756" s="1" t="s">
        <v>17106</v>
      </c>
      <c r="AL756" s="1" t="str">
        <f t="shared" si="347"/>
        <v>Unscented</v>
      </c>
      <c r="AM756" s="1" t="b">
        <v>0</v>
      </c>
      <c r="AN756" s="1" t="b">
        <v>0</v>
      </c>
      <c r="AO756" s="1" t="b">
        <v>0</v>
      </c>
      <c r="AP756" s="5" t="s">
        <v>54</v>
      </c>
      <c r="AQ756" s="5" t="str">
        <f t="shared" si="338"/>
        <v>Light, Medium</v>
      </c>
      <c r="AR756" s="1" t="s">
        <v>30</v>
      </c>
      <c r="AS756" s="1" t="str">
        <f t="shared" si="348"/>
        <v>None</v>
      </c>
      <c r="AT756" s="1" t="str">
        <f t="shared" si="339"/>
        <v>Full</v>
      </c>
      <c r="AU756" s="1" t="s">
        <v>11</v>
      </c>
      <c r="AV756" s="1" t="str">
        <f t="shared" si="340"/>
        <v>Dry, Moist</v>
      </c>
      <c r="AW756" s="1" t="s">
        <v>12</v>
      </c>
      <c r="AX756" s="1" t="str">
        <f t="shared" si="341"/>
        <v>Acid, Neutral, Alkaline</v>
      </c>
      <c r="AY756" s="1" t="b">
        <v>0</v>
      </c>
      <c r="AZ756" s="1" t="b">
        <v>0</v>
      </c>
      <c r="BA756" s="1" t="b">
        <v>0</v>
      </c>
      <c r="BC756" t="str">
        <f t="shared" si="342"/>
        <v>FALSE</v>
      </c>
      <c r="BE756" t="str">
        <f t="shared" si="343"/>
        <v>FALSE</v>
      </c>
      <c r="BF756" s="1" t="b">
        <v>0</v>
      </c>
      <c r="BG756" s="1" t="b">
        <v>0</v>
      </c>
      <c r="BH756" s="1" t="b">
        <v>0</v>
      </c>
      <c r="BJ756" s="1" t="str">
        <f t="shared" si="344"/>
        <v>FALSE</v>
      </c>
      <c r="BL756" t="str">
        <f t="shared" si="345"/>
        <v>FALSE</v>
      </c>
      <c r="BM756" s="1" t="b">
        <v>0</v>
      </c>
      <c r="BN756" s="1" t="b">
        <v>0</v>
      </c>
      <c r="BO756" s="1">
        <f t="shared" si="349"/>
        <v>4</v>
      </c>
      <c r="BP756" s="1" t="s">
        <v>31</v>
      </c>
      <c r="BQ756" s="1" cm="1">
        <f t="array" ref="BQ756">_xlfn.IFS(BP756="None Known",0, LEN(BP756)&gt;500, 5,LEN(BP756)&gt;400, 4, LEN(BP756)&gt;300, 3, LEN(BP756)&gt;200, 2, LEN(BP756)&gt;1, 1)</f>
        <v>0</v>
      </c>
      <c r="BR756" s="1" t="s">
        <v>5144</v>
      </c>
      <c r="BS756" s="1">
        <v>1</v>
      </c>
      <c r="BT756" s="1" t="s">
        <v>5145</v>
      </c>
      <c r="BU756" s="1">
        <v>1</v>
      </c>
      <c r="BV756" s="1" t="s">
        <v>5146</v>
      </c>
      <c r="BW756" s="1" t="s">
        <v>1355</v>
      </c>
      <c r="BX756" s="1"/>
      <c r="BY756" t="str">
        <f>_xlfn.XLOOKUP($B756,Img_lookup!A:A,Img_lookup!B:B, "Not available")</f>
        <v>e6dfeb9b-9a6f-45f6-962c-275d320043be</v>
      </c>
      <c r="BZ756" t="str">
        <f>_xlfn.XLOOKUP($B756,Img_lookup!A:A,Img_lookup!C:C, "Not available")</f>
        <v>Euphorbia marginata</v>
      </c>
      <c r="CA756" t="str">
        <f>_xlfn.XLOOKUP($B756,Img_lookup!A:A,Img_lookup!D:D, "Not available")</f>
        <v>aspidoscelis</v>
      </c>
      <c r="CB756" t="str">
        <f>_xlfn.XLOOKUP($B756,Img_lookup!A:A,Img_lookup!E:E, "https://imgur.com/aT5wafe")</f>
        <v>https://api.openverse.engineering/v1/images/e6dfeb9b-9a6f-45f6-962c-275d320043be/thumb/</v>
      </c>
    </row>
    <row r="757" spans="1:80" ht="13" x14ac:dyDescent="0.15">
      <c r="A757" s="1" t="s">
        <v>1348</v>
      </c>
      <c r="B757" s="1" t="s">
        <v>6151</v>
      </c>
      <c r="C757" s="1" t="s">
        <v>6152</v>
      </c>
      <c r="D757" s="1" t="s">
        <v>6153</v>
      </c>
      <c r="E757" s="1" t="s">
        <v>6154</v>
      </c>
      <c r="F757" s="1" t="s">
        <v>85</v>
      </c>
      <c r="G757" s="1" t="s">
        <v>85</v>
      </c>
      <c r="H757" s="11" t="str">
        <f t="shared" si="351"/>
        <v>Annual</v>
      </c>
      <c r="J757" s="1">
        <v>0.25</v>
      </c>
      <c r="L757" t="str" cm="1">
        <f t="array" ref="L757">_xlfn.IFS(J757+K757="", "Unknown", J757+K757&gt;3, "Large", J757+K757&gt;0.5, "Medium", J757+K757&gt;0, "Small")</f>
        <v>Small</v>
      </c>
      <c r="N757" cm="1">
        <f t="array" ref="N757">IF($M757="",INDEX($M$2:$M$2176,MATCH(1,INDEX(($A$2:$A$2176=$A757)*($M$2:$M$2176&lt;&gt;""),0),0)),$M757)</f>
        <v>10</v>
      </c>
      <c r="O757" s="2" t="str">
        <f t="shared" si="346"/>
        <v>Grown indoors</v>
      </c>
      <c r="P757" s="1" t="s">
        <v>6155</v>
      </c>
      <c r="R757" t="str">
        <f t="shared" si="350"/>
        <v>Medium</v>
      </c>
      <c r="W757"/>
      <c r="AF757" s="1" t="s">
        <v>24459</v>
      </c>
      <c r="AG757" s="1" t="str">
        <f t="shared" si="336"/>
        <v xml:space="preserve">Seed </v>
      </c>
      <c r="AH757" s="2" t="str">
        <f t="shared" si="337"/>
        <v>Sow spring in situ. Germination usually takes place within 2 - 3 weeks at 20�c.</v>
      </c>
      <c r="AI757" s="1" t="s">
        <v>6156</v>
      </c>
      <c r="AJ757" s="1" t="s">
        <v>53</v>
      </c>
      <c r="AK757" s="1" t="s">
        <v>17106</v>
      </c>
      <c r="AL757" s="1" t="str">
        <f t="shared" si="347"/>
        <v>Unscented</v>
      </c>
      <c r="AM757" s="1" t="b">
        <v>0</v>
      </c>
      <c r="AN757" s="1" t="b">
        <v>0</v>
      </c>
      <c r="AO757" s="1" t="b">
        <v>0</v>
      </c>
      <c r="AP757" s="5" t="s">
        <v>54</v>
      </c>
      <c r="AQ757" s="5" t="str">
        <f t="shared" si="338"/>
        <v>Light, Medium</v>
      </c>
      <c r="AR757" s="1" t="s">
        <v>30</v>
      </c>
      <c r="AS757" s="1" t="str">
        <f t="shared" si="348"/>
        <v>None</v>
      </c>
      <c r="AT757" s="1" t="str">
        <f t="shared" si="339"/>
        <v>Full</v>
      </c>
      <c r="AU757" s="1" t="s">
        <v>11</v>
      </c>
      <c r="AV757" s="1" t="str">
        <f t="shared" si="340"/>
        <v>Dry, Moist</v>
      </c>
      <c r="AW757" s="1" t="s">
        <v>12</v>
      </c>
      <c r="AX757" s="1" t="str">
        <f t="shared" si="341"/>
        <v>Acid, Neutral, Alkaline</v>
      </c>
      <c r="AY757" s="1" t="b">
        <v>0</v>
      </c>
      <c r="AZ757" s="1" t="b">
        <v>0</v>
      </c>
      <c r="BA757" s="1" t="b">
        <v>0</v>
      </c>
      <c r="BC757" t="str">
        <f t="shared" si="342"/>
        <v>FALSE</v>
      </c>
      <c r="BE757" t="str">
        <f t="shared" si="343"/>
        <v>FALSE</v>
      </c>
      <c r="BF757" s="1" t="b">
        <v>0</v>
      </c>
      <c r="BG757" s="1" t="b">
        <v>0</v>
      </c>
      <c r="BH757" s="1" t="b">
        <v>0</v>
      </c>
      <c r="BJ757" s="1" t="str">
        <f t="shared" si="344"/>
        <v>FALSE</v>
      </c>
      <c r="BL757" t="str">
        <f t="shared" si="345"/>
        <v>FALSE</v>
      </c>
      <c r="BM757" s="1" t="b">
        <v>0</v>
      </c>
      <c r="BN757" s="1" t="b">
        <v>0</v>
      </c>
      <c r="BO757" s="1">
        <f t="shared" si="349"/>
        <v>5</v>
      </c>
      <c r="BP757" s="1" t="s">
        <v>31</v>
      </c>
      <c r="BQ757" s="1" cm="1">
        <f t="array" ref="BQ757">_xlfn.IFS(BP757="None Known",0, LEN(BP757)&gt;500, 5,LEN(BP757)&gt;400, 4, LEN(BP757)&gt;300, 3, LEN(BP757)&gt;200, 2, LEN(BP757)&gt;1, 1)</f>
        <v>0</v>
      </c>
      <c r="BR757" s="1" t="s">
        <v>6157</v>
      </c>
      <c r="BS757" s="1">
        <v>1</v>
      </c>
      <c r="BT757" s="1" t="s">
        <v>6158</v>
      </c>
      <c r="BU757" s="1">
        <v>2</v>
      </c>
      <c r="BV757" s="1" t="s">
        <v>6159</v>
      </c>
      <c r="BW757" s="1" t="s">
        <v>1355</v>
      </c>
      <c r="BX757" s="1"/>
      <c r="BY757" t="str">
        <f>_xlfn.XLOOKUP($B757,Img_lookup!A:A,Img_lookup!B:B, "Not available")</f>
        <v>8d5b7643-1f4c-46e8-8011-48b611410f3a</v>
      </c>
      <c r="BZ757" t="str">
        <f>_xlfn.XLOOKUP($B757,Img_lookup!A:A,Img_lookup!C:C, "Not available")</f>
        <v>Baylor Pass Trail</v>
      </c>
      <c r="CA757" t="str">
        <f>_xlfn.XLOOKUP($B757,Img_lookup!A:A,Img_lookup!D:D, "Not available")</f>
        <v>aspidoscelis</v>
      </c>
      <c r="CB757" t="str">
        <f>_xlfn.XLOOKUP($B757,Img_lookup!A:A,Img_lookup!E:E, "https://imgur.com/aT5wafe")</f>
        <v>https://api.openverse.engineering/v1/images/8d5b7643-1f4c-46e8-8011-48b611410f3a/thumb/</v>
      </c>
    </row>
    <row r="758" spans="1:80" ht="13" x14ac:dyDescent="0.15">
      <c r="A758" s="1" t="s">
        <v>1348</v>
      </c>
      <c r="B758" s="1" t="s">
        <v>1600</v>
      </c>
      <c r="E758" s="1" t="s">
        <v>606</v>
      </c>
      <c r="F758" s="1" t="s">
        <v>6</v>
      </c>
      <c r="G758" s="1" t="s">
        <v>6</v>
      </c>
      <c r="H758" s="11" t="str">
        <f t="shared" si="351"/>
        <v>Perennial</v>
      </c>
      <c r="J758" s="1">
        <v>0.30000001199999998</v>
      </c>
      <c r="L758" t="str" cm="1">
        <f t="array" ref="L758">_xlfn.IFS(J758+K758="", "Unknown", J758+K758&gt;3, "Large", J758+K758&gt;0.5, "Medium", J758+K758&gt;0, "Small")</f>
        <v>Small</v>
      </c>
      <c r="N758" cm="1">
        <f t="array" ref="N758">IF($M758="",INDEX($M$2:$M$2176,MATCH(1,INDEX(($A$2:$A$2176=$A758)*($M$2:$M$2176&lt;&gt;""),0),0)),$M758)</f>
        <v>10</v>
      </c>
      <c r="O758" s="2" t="str">
        <f t="shared" si="346"/>
        <v>Grown indoors</v>
      </c>
      <c r="P758" s="1" t="s">
        <v>1601</v>
      </c>
      <c r="R758" t="str">
        <f t="shared" si="350"/>
        <v>Medium</v>
      </c>
      <c r="T758" s="1"/>
      <c r="U758" s="1"/>
      <c r="V758" s="1" t="s">
        <v>1602</v>
      </c>
      <c r="W758" s="6" t="str">
        <f>IF(ISNUMBER(SEARCH("-",V758)),TRIM(LEFT(V758,FIND("-",V758)-1)),V758)</f>
        <v>4</v>
      </c>
      <c r="X758" t="str">
        <f>IF(W758="1", "January", IF(W758="2", "February", IF(W758="3", "March", IF(W758="4", "April", IF(W758="5", "May", IF(W758="6", "June", IF(W758="7", "July", IF(W758="8", "August", IF(W758="9", "September", IF(W758="10", "October", IF(W758="11", "November", IF(W758="12", "December", "Other"))))))))))))</f>
        <v>April</v>
      </c>
      <c r="Y758" s="2" t="str">
        <f>IF(ISNUMBER(SEARCH("-",V758)),TRIM(RIGHT(V758,LEN(V758)-SEARCH("-",V758))),V758)</f>
        <v>7</v>
      </c>
      <c r="Z758" s="2" t="str">
        <f>IF(Y758="1", "January", IF(Y758="2", "February", IF(Y758="3", "March", IF(Y758="4", "April", IF(Y758="5", "May", IF(Y758="6", "June", IF(Y758="7", "July", IF(Y758="8", "August", IF(Y758="9", "September", IF(Y758="10", "October", IF(Y758="11", "November", IF(Y758="12", "December", "Other"))))))))))))</f>
        <v>July</v>
      </c>
      <c r="AF758" s="1" t="s">
        <v>24460</v>
      </c>
      <c r="AG758" s="1" t="str">
        <f t="shared" si="336"/>
        <v xml:space="preserve">Seed </v>
      </c>
      <c r="AH758" s="2" t="str">
        <f t="shared" si="337"/>
        <v>Sow spring in a shaded cold frame[200]. Germination usually takes place within 2 - 3 weeks at 20�c.</v>
      </c>
      <c r="AI758" s="1" t="s">
        <v>1603</v>
      </c>
      <c r="AJ758" s="1" t="s">
        <v>53</v>
      </c>
      <c r="AK758" s="1" t="s">
        <v>17106</v>
      </c>
      <c r="AL758" s="1" t="str">
        <f t="shared" si="347"/>
        <v>Unscented</v>
      </c>
      <c r="AM758" s="1" t="b">
        <v>0</v>
      </c>
      <c r="AN758" s="1" t="b">
        <v>0</v>
      </c>
      <c r="AO758" s="1" t="b">
        <v>0</v>
      </c>
      <c r="AP758" s="5" t="s">
        <v>54</v>
      </c>
      <c r="AQ758" s="5" t="str">
        <f t="shared" si="338"/>
        <v>Light, Medium</v>
      </c>
      <c r="AR758" s="1" t="s">
        <v>30</v>
      </c>
      <c r="AS758" s="1" t="str">
        <f t="shared" si="348"/>
        <v>None</v>
      </c>
      <c r="AT758" s="1" t="str">
        <f t="shared" si="339"/>
        <v>Full</v>
      </c>
      <c r="AU758" s="1" t="s">
        <v>11</v>
      </c>
      <c r="AV758" s="1" t="str">
        <f t="shared" si="340"/>
        <v>Dry, Moist</v>
      </c>
      <c r="AW758" s="1" t="s">
        <v>12</v>
      </c>
      <c r="AX758" s="1" t="str">
        <f t="shared" si="341"/>
        <v>Acid, Neutral, Alkaline</v>
      </c>
      <c r="AY758" s="1" t="b">
        <v>0</v>
      </c>
      <c r="AZ758" s="1" t="b">
        <v>0</v>
      </c>
      <c r="BA758" s="1" t="b">
        <v>0</v>
      </c>
      <c r="BC758" t="str">
        <f t="shared" si="342"/>
        <v>FALSE</v>
      </c>
      <c r="BE758" t="str">
        <f t="shared" si="343"/>
        <v>FALSE</v>
      </c>
      <c r="BF758" s="1" t="b">
        <v>0</v>
      </c>
      <c r="BG758" s="1" t="b">
        <v>0</v>
      </c>
      <c r="BH758" s="1" t="b">
        <v>0</v>
      </c>
      <c r="BJ758" s="1" t="str">
        <f t="shared" si="344"/>
        <v>FALSE</v>
      </c>
      <c r="BL758" t="str">
        <f t="shared" si="345"/>
        <v>FALSE</v>
      </c>
      <c r="BM758" s="1" t="b">
        <v>0</v>
      </c>
      <c r="BN758" s="1" t="b">
        <v>0</v>
      </c>
      <c r="BO758" s="1">
        <f t="shared" si="349"/>
        <v>5</v>
      </c>
      <c r="BP758" s="1" t="s">
        <v>31</v>
      </c>
      <c r="BQ758" s="1" cm="1">
        <f t="array" ref="BQ758">_xlfn.IFS(BP758="None Known",0, LEN(BP758)&gt;500, 5,LEN(BP758)&gt;400, 4, LEN(BP758)&gt;300, 3, LEN(BP758)&gt;200, 2, LEN(BP758)&gt;1, 1)</f>
        <v>0</v>
      </c>
      <c r="BR758" s="1" t="s">
        <v>1604</v>
      </c>
      <c r="BS758" s="1">
        <v>1</v>
      </c>
      <c r="BT758" s="1" t="s">
        <v>1605</v>
      </c>
      <c r="BU758" s="1">
        <v>2</v>
      </c>
      <c r="BV758" s="1" t="s">
        <v>34</v>
      </c>
      <c r="BW758" s="1" t="s">
        <v>1355</v>
      </c>
      <c r="BX758" s="1"/>
      <c r="BY758" t="str">
        <f>_xlfn.XLOOKUP($B758,Img_lookup!A:A,Img_lookup!B:B, "Not available")</f>
        <v>Not available</v>
      </c>
      <c r="BZ758" t="str">
        <f>_xlfn.XLOOKUP($B758,Img_lookup!A:A,Img_lookup!C:C, "Not available")</f>
        <v>Not available</v>
      </c>
      <c r="CA758" t="str">
        <f>_xlfn.XLOOKUP($B758,Img_lookup!A:A,Img_lookup!D:D, "Not available")</f>
        <v>Not available</v>
      </c>
      <c r="CB758" t="str">
        <f>_xlfn.XLOOKUP($B758,Img_lookup!A:A,Img_lookup!E:E, "https://imgur.com/aT5wafe")</f>
        <v>https://imgur.com/aT5wafe</v>
      </c>
    </row>
    <row r="759" spans="1:80" ht="13" x14ac:dyDescent="0.15">
      <c r="A759" s="1" t="s">
        <v>1884</v>
      </c>
      <c r="B759" s="1" t="s">
        <v>6690</v>
      </c>
      <c r="C759" s="1" t="s">
        <v>6691</v>
      </c>
      <c r="E759" s="1" t="s">
        <v>6692</v>
      </c>
      <c r="F759" s="1" t="s">
        <v>85</v>
      </c>
      <c r="G759" s="1" t="s">
        <v>85</v>
      </c>
      <c r="H759" s="11" t="str">
        <f t="shared" si="351"/>
        <v>Annual</v>
      </c>
      <c r="J759" s="1">
        <v>0.15000000599999999</v>
      </c>
      <c r="K759" s="1">
        <v>0.10000000100000001</v>
      </c>
      <c r="L759" t="str" cm="1">
        <f t="array" ref="L759">_xlfn.IFS(J759+K759="", "Unknown", J759+K759&gt;3, "Large", J759+K759&gt;0.5, "Medium", J759+K759&gt;0, "Small")</f>
        <v>Small</v>
      </c>
      <c r="M759" s="1">
        <v>6</v>
      </c>
      <c r="N759" cm="1">
        <f t="array" ref="N759">IF($M759="",INDEX($M$2:$M$2176,MATCH(1,INDEX(($A$2:$A$2176=$A759)*($M$2:$M$2176&lt;&gt;""),0),0)),$M759)</f>
        <v>6</v>
      </c>
      <c r="O759" s="2" t="str">
        <f t="shared" si="346"/>
        <v>Seasonal outdoors</v>
      </c>
      <c r="P759" s="1" t="s">
        <v>6693</v>
      </c>
      <c r="R759" t="str">
        <f t="shared" si="350"/>
        <v>Medium</v>
      </c>
      <c r="T759" s="1"/>
      <c r="U759" s="1"/>
      <c r="V759" s="1" t="s">
        <v>108</v>
      </c>
      <c r="W759" s="6" t="str">
        <f>IF(ISNUMBER(SEARCH("-",V759)),TRIM(LEFT(V759,FIND("-",V759)-1)),V759)</f>
        <v>7</v>
      </c>
      <c r="X759" t="str">
        <f>IF(W759="1", "January", IF(W759="2", "February", IF(W759="3", "March", IF(W759="4", "April", IF(W759="5", "May", IF(W759="6", "June", IF(W759="7", "July", IF(W759="8", "August", IF(W759="9", "September", IF(W759="10", "October", IF(W759="11", "November", IF(W759="12", "December", "Other"))))))))))))</f>
        <v>July</v>
      </c>
      <c r="Y759" s="2" t="str">
        <f>IF(ISNUMBER(SEARCH("-",V759)),TRIM(RIGHT(V759,LEN(V759)-SEARCH("-",V759))),V759)</f>
        <v>9</v>
      </c>
      <c r="Z759" s="2" t="str">
        <f>IF(Y759="1", "January", IF(Y759="2", "February", IF(Y759="3", "March", IF(Y759="4", "April", IF(Y759="5", "May", IF(Y759="6", "June", IF(Y759="7", "July", IF(Y759="8", "August", IF(Y759="9", "September", IF(Y759="10", "October", IF(Y759="11", "November", IF(Y759="12", "December", "Other"))))))))))))</f>
        <v>September</v>
      </c>
      <c r="AF759" s="1" t="s">
        <v>6694</v>
      </c>
      <c r="AG759" s="1" t="str">
        <f t="shared" si="336"/>
        <v xml:space="preserve">Seed </v>
      </c>
      <c r="AH759" s="2" t="str">
        <f t="shared" si="337"/>
        <v>Sow the seed outdoors in situ in early spring amongst grass in a moist but not marshy soil[1].</v>
      </c>
      <c r="AI759" s="1" t="s">
        <v>6695</v>
      </c>
      <c r="AJ759" s="1" t="s">
        <v>23807</v>
      </c>
      <c r="AK759" s="1" t="s">
        <v>17104</v>
      </c>
      <c r="AL759" s="1" t="str">
        <f t="shared" si="347"/>
        <v>Unscented</v>
      </c>
      <c r="AM759" s="1" t="b">
        <v>0</v>
      </c>
      <c r="AN759" s="1" t="b">
        <v>0</v>
      </c>
      <c r="AO759" s="1" t="b">
        <v>0</v>
      </c>
      <c r="AP759" s="5" t="s">
        <v>28</v>
      </c>
      <c r="AQ759" s="5" t="str">
        <f t="shared" si="338"/>
        <v>Light, Medium, Heavy</v>
      </c>
      <c r="AR759" s="1" t="s">
        <v>10</v>
      </c>
      <c r="AS759" s="1" t="str">
        <f t="shared" si="348"/>
        <v>None, Partial</v>
      </c>
      <c r="AT759" s="1" t="str">
        <f t="shared" si="339"/>
        <v>Partial, Full</v>
      </c>
      <c r="AU759" s="1" t="s">
        <v>29</v>
      </c>
      <c r="AV759" s="1" t="str">
        <f t="shared" si="340"/>
        <v>Moist</v>
      </c>
      <c r="AW759" s="1" t="s">
        <v>12</v>
      </c>
      <c r="AX759" s="1" t="str">
        <f t="shared" si="341"/>
        <v>Acid, Neutral, Alkaline</v>
      </c>
      <c r="AY759" s="1" t="b">
        <v>0</v>
      </c>
      <c r="AZ759" s="1" t="b">
        <v>1</v>
      </c>
      <c r="BA759" s="1" t="b">
        <v>0</v>
      </c>
      <c r="BC759" t="str">
        <f t="shared" si="342"/>
        <v>FALSE</v>
      </c>
      <c r="BE759" t="str">
        <f t="shared" si="343"/>
        <v>FALSE</v>
      </c>
      <c r="BF759" s="1" t="b">
        <v>0</v>
      </c>
      <c r="BG759" s="1" t="b">
        <v>0</v>
      </c>
      <c r="BH759" s="1" t="b">
        <v>0</v>
      </c>
      <c r="BJ759" s="1" t="str">
        <f t="shared" si="344"/>
        <v>FALSE</v>
      </c>
      <c r="BK759" s="1" t="s">
        <v>77</v>
      </c>
      <c r="BL759" t="str">
        <f t="shared" si="345"/>
        <v>TRUE</v>
      </c>
      <c r="BM759" s="1" t="b">
        <v>0</v>
      </c>
      <c r="BN759" s="1" t="b">
        <v>0</v>
      </c>
      <c r="BO759" s="1">
        <f t="shared" si="349"/>
        <v>6</v>
      </c>
      <c r="BP759" s="1" t="s">
        <v>31</v>
      </c>
      <c r="BQ759" s="1" cm="1">
        <f t="array" ref="BQ759">_xlfn.IFS(BP759="None Known",0, LEN(BP759)&gt;500, 5,LEN(BP759)&gt;400, 4, LEN(BP759)&gt;300, 3, LEN(BP759)&gt;200, 2, LEN(BP759)&gt;1, 1)</f>
        <v>0</v>
      </c>
      <c r="BR759" s="1" t="s">
        <v>6696</v>
      </c>
      <c r="BS759" s="1">
        <v>1</v>
      </c>
      <c r="BT759" s="1" t="s">
        <v>6697</v>
      </c>
      <c r="BU759" s="1">
        <v>3</v>
      </c>
      <c r="BV759" s="1" t="s">
        <v>336</v>
      </c>
      <c r="BW759" s="1" t="s">
        <v>31</v>
      </c>
      <c r="BX759" s="1"/>
      <c r="BY759" t="str">
        <f>_xlfn.XLOOKUP($B759,Img_lookup!A:A,Img_lookup!B:B, "Not available")</f>
        <v>f4f79e2d-8b39-4f72-aba5-8741180cd691</v>
      </c>
      <c r="BZ759" t="str">
        <f>_xlfn.XLOOKUP($B759,Img_lookup!A:A,Img_lookup!C:C, "Not available")</f>
        <v>Elm (Ulmus glabra), Fern (Dryopteris filix-mas), Water Figwort (Scrophularia umbrosa), and Eyebright (Euphrasia officinalis).</v>
      </c>
      <c r="CA759" t="str">
        <f>_xlfn.XLOOKUP($B759,Img_lookup!A:A,Img_lookup!D:D, "Not available")</f>
        <v>Swallowtail Garden Seeds</v>
      </c>
      <c r="CB759" t="str">
        <f>_xlfn.XLOOKUP($B759,Img_lookup!A:A,Img_lookup!E:E, "https://imgur.com/aT5wafe")</f>
        <v>https://api.openverse.engineering/v1/images/f4f79e2d-8b39-4f72-aba5-8741180cd691/thumb/</v>
      </c>
    </row>
    <row r="760" spans="1:80" ht="409.6" x14ac:dyDescent="0.15">
      <c r="A760" s="1" t="s">
        <v>2497</v>
      </c>
      <c r="B760" s="1" t="s">
        <v>16669</v>
      </c>
      <c r="D760" s="1" t="s">
        <v>16670</v>
      </c>
      <c r="E760" s="1" t="s">
        <v>1126</v>
      </c>
      <c r="F760" s="1" t="s">
        <v>62</v>
      </c>
      <c r="G760" s="1" t="s">
        <v>62</v>
      </c>
      <c r="H760" s="11" t="str">
        <f t="shared" si="351"/>
        <v>Perennial</v>
      </c>
      <c r="I760" s="1" t="s">
        <v>17108</v>
      </c>
      <c r="J760" s="1">
        <v>3</v>
      </c>
      <c r="K760" s="1">
        <v>3</v>
      </c>
      <c r="L760" t="str" cm="1">
        <f t="array" ref="L760">_xlfn.IFS(J760+K760="", "Unknown", J760+K760&gt;3, "Large", J760+K760&gt;0.5, "Medium", J760+K760&gt;0, "Small")</f>
        <v>Large</v>
      </c>
      <c r="M760" s="1">
        <v>9</v>
      </c>
      <c r="N760" cm="1">
        <f t="array" ref="N760">IF($M760="",INDEX($M$2:$M$2176,MATCH(1,INDEX(($A$2:$A$2176=$A760)*($M$2:$M$2176&lt;&gt;""),0),0)),$M760)</f>
        <v>9</v>
      </c>
      <c r="O760" s="2" t="str">
        <f t="shared" si="346"/>
        <v>Grown indoors</v>
      </c>
      <c r="P760" s="1" t="s">
        <v>16671</v>
      </c>
      <c r="R760" t="str">
        <f t="shared" si="350"/>
        <v>Medium</v>
      </c>
      <c r="S760" s="1" t="s">
        <v>24</v>
      </c>
      <c r="T760" s="1" t="str">
        <f>LEFT(S760,FIND("-",S760)-1)</f>
        <v xml:space="preserve">1 </v>
      </c>
      <c r="U760" s="1" t="str">
        <f>RIGHT(S760,FIND("-",S760)-1)</f>
        <v>12</v>
      </c>
      <c r="V760" s="1">
        <v>5</v>
      </c>
      <c r="W760" s="6">
        <f>IF(ISNUMBER(SEARCH("-",V760)),TRIM(LEFT(V760,FIND("-",V760)-1)),V760)</f>
        <v>5</v>
      </c>
      <c r="X760" t="str">
        <f>IF(W760=1, "January", IF(W760=2, "February", IF(W760=3, "March", IF(W760=4, "April", IF(W760=5, "May", IF(W760=6, "June", IF(W760=7, "July", IF(W760=8, "August", IF(W760=9, "September", IF(W760=10, "October", IF(W760=11, "November", IF(W760=12, "December", "Other"))))))))))))</f>
        <v>May</v>
      </c>
      <c r="Y760" s="1"/>
      <c r="Z760" s="1"/>
      <c r="AA760" s="1">
        <v>10</v>
      </c>
      <c r="AB760" s="1">
        <f>IF(ISNUMBER(SEARCH("-",AA760)),TRIM(LEFT(AA760,FIND("-",AA760)-1)),AA760)</f>
        <v>10</v>
      </c>
      <c r="AC760" s="1" t="str">
        <f>IF(AB760=1, "January", IF(AB760=2, "February", IF(AB760=3, "March", IF(AB760=4, "April", IF(AB760=5, "May", IF(AB760=6, "June", IF(AB760=7, "July", IF(AB760=8, "August", IF(AB760=9, "September", IF(AB760=10, "October", IF(AB760=11, "November", IF(AB760=12, "December", "Other"))))))))))))</f>
        <v>October</v>
      </c>
      <c r="AD760" s="1"/>
      <c r="AE760" s="1"/>
      <c r="AF760" s="16" t="s">
        <v>24461</v>
      </c>
      <c r="AG760" s="1" t="str">
        <f t="shared" si="336"/>
        <v xml:space="preserve">Seed </v>
      </c>
      <c r="AH760" s="2" t="str">
        <f t="shared" si="337"/>
        <v>Sow as soon as it is ripe in a cold frame or sow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slight heel, July/August in individual pots in a frame. High percentage[78].</v>
      </c>
      <c r="AI760" s="1" t="s">
        <v>16672</v>
      </c>
      <c r="AK760" s="1" t="s">
        <v>17104</v>
      </c>
      <c r="AL760" s="1" t="str">
        <f t="shared" si="347"/>
        <v>Unscented</v>
      </c>
      <c r="AM760" s="1" t="b">
        <v>0</v>
      </c>
      <c r="AN760" s="1" t="b">
        <v>0</v>
      </c>
      <c r="AO760" s="1" t="b">
        <v>0</v>
      </c>
      <c r="AP760" s="5" t="s">
        <v>28</v>
      </c>
      <c r="AQ760" s="5" t="str">
        <f t="shared" si="338"/>
        <v>Light, Medium, Heavy</v>
      </c>
      <c r="AR760" s="1" t="s">
        <v>10</v>
      </c>
      <c r="AS760" s="1" t="str">
        <f t="shared" si="348"/>
        <v>None, Partial</v>
      </c>
      <c r="AT760" s="1" t="str">
        <f t="shared" si="339"/>
        <v>Partial, Full</v>
      </c>
      <c r="AU760" s="1" t="s">
        <v>29</v>
      </c>
      <c r="AV760" s="1" t="str">
        <f t="shared" si="340"/>
        <v>Moist</v>
      </c>
      <c r="AW760" s="1" t="s">
        <v>12</v>
      </c>
      <c r="AX760" s="1" t="str">
        <f t="shared" si="341"/>
        <v>Acid, Neutral, Alkaline</v>
      </c>
      <c r="AY760" s="1" t="b">
        <v>0</v>
      </c>
      <c r="AZ760" s="1" t="b">
        <v>0</v>
      </c>
      <c r="BA760" s="1" t="b">
        <v>0</v>
      </c>
      <c r="BC760" t="str">
        <f t="shared" si="342"/>
        <v>FALSE</v>
      </c>
      <c r="BE760" t="str">
        <f t="shared" si="343"/>
        <v>FALSE</v>
      </c>
      <c r="BF760" s="1" t="b">
        <v>0</v>
      </c>
      <c r="BG760" s="1" t="b">
        <v>0</v>
      </c>
      <c r="BH760" s="1" t="b">
        <v>0</v>
      </c>
      <c r="BI760" s="1" t="s">
        <v>77</v>
      </c>
      <c r="BJ760" s="1" t="str">
        <f t="shared" si="344"/>
        <v>TRUE</v>
      </c>
      <c r="BL760" t="str">
        <f t="shared" si="345"/>
        <v>FALSE</v>
      </c>
      <c r="BM760" s="1" t="b">
        <v>0</v>
      </c>
      <c r="BN760" s="1" t="b">
        <v>0</v>
      </c>
      <c r="BO760" s="1">
        <f t="shared" si="349"/>
        <v>4</v>
      </c>
      <c r="BP760" s="1" t="s">
        <v>16673</v>
      </c>
      <c r="BQ760" s="1" cm="1">
        <f t="array" ref="BQ760">_xlfn.IFS(BP760="None Known",0, LEN(BP760)&gt;500, 5,LEN(BP760)&gt;400, 4, LEN(BP760)&gt;300, 3, LEN(BP760)&gt;200, 2, LEN(BP760)&gt;1, 1)</f>
        <v>1</v>
      </c>
      <c r="BR760" s="1" t="s">
        <v>16674</v>
      </c>
      <c r="BS760" s="1">
        <v>1</v>
      </c>
      <c r="BT760" s="1" t="s">
        <v>31</v>
      </c>
      <c r="BU760" s="1">
        <v>0</v>
      </c>
      <c r="BV760" s="1" t="s">
        <v>3060</v>
      </c>
      <c r="BW760" s="1" t="s">
        <v>31</v>
      </c>
      <c r="BX760" s="1"/>
      <c r="BY760" t="str">
        <f>_xlfn.XLOOKUP($B760,Img_lookup!A:A,Img_lookup!B:B, "Not available")</f>
        <v>9f56ada9-25ba-4467-b839-95b852c7e212</v>
      </c>
      <c r="BZ760" t="str">
        <f>_xlfn.XLOOKUP($B760,Img_lookup!A:A,Img_lookup!C:C, "Not available")</f>
        <v>Eurya japonica Thunb.</v>
      </c>
      <c r="CA760" t="str">
        <f>_xlfn.XLOOKUP($B760,Img_lookup!A:A,Img_lookup!D:D, "Not available")</f>
        <v>E. A. Amor</v>
      </c>
      <c r="CB760" t="str">
        <f>_xlfn.XLOOKUP($B760,Img_lookup!A:A,Img_lookup!E:E, "https://imgur.com/aT5wafe")</f>
        <v>https://api.openverse.engineering/v1/images/9f56ada9-25ba-4467-b839-95b852c7e212/thumb/</v>
      </c>
    </row>
    <row r="761" spans="1:80" ht="409.6" x14ac:dyDescent="0.15">
      <c r="A761" s="1" t="s">
        <v>2725</v>
      </c>
      <c r="B761" s="1" t="s">
        <v>2726</v>
      </c>
      <c r="C761" s="1" t="s">
        <v>2727</v>
      </c>
      <c r="E761" s="1" t="s">
        <v>2728</v>
      </c>
      <c r="F761" s="1" t="s">
        <v>6</v>
      </c>
      <c r="G761" s="1" t="s">
        <v>6</v>
      </c>
      <c r="H761" s="11" t="str">
        <f t="shared" si="351"/>
        <v>Perennial</v>
      </c>
      <c r="J761" s="1">
        <v>1</v>
      </c>
      <c r="K761" s="1">
        <v>3</v>
      </c>
      <c r="L761" t="str" cm="1">
        <f t="array" ref="L761">_xlfn.IFS(J761+K761="", "Unknown", J761+K761&gt;3, "Large", J761+K761&gt;0.5, "Medium", J761+K761&gt;0, "Small")</f>
        <v>Large</v>
      </c>
      <c r="M761" s="1">
        <v>8</v>
      </c>
      <c r="N761" cm="1">
        <f t="array" ref="N761">IF($M761="",INDEX($M$2:$M$2176,MATCH(1,INDEX(($A$2:$A$2176=$A761)*($M$2:$M$2176&lt;&gt;""),0),0)),$M761)</f>
        <v>8</v>
      </c>
      <c r="O761" s="2" t="str">
        <f t="shared" si="346"/>
        <v>Grown indoors</v>
      </c>
      <c r="P761" s="1" t="s">
        <v>2729</v>
      </c>
      <c r="R761" t="str">
        <f t="shared" si="350"/>
        <v>Medium</v>
      </c>
      <c r="W761"/>
      <c r="AF761" s="1" t="s">
        <v>24070</v>
      </c>
      <c r="AG761" s="1" t="str">
        <f t="shared" si="336"/>
        <v xml:space="preserve">Seed </v>
      </c>
      <c r="AH761" s="2" t="str">
        <f t="shared" si="337"/>
        <v>Best sown as soon as it is ripe, the seed has a short viability and must not be allowed to become dry. Sow the seed in pots in a greenhouse at about 21�c and immerse the pots in water. As soon as they are large enough to handle, prick the seedlings out into individual pots and grow them on in the greenhouse for at least their first winter. Plant them out into their permanent positions in late spring or early summer, after the last expected frosts.</v>
      </c>
      <c r="AI761" s="1" t="s">
        <v>2730</v>
      </c>
      <c r="AK761" s="1" t="s">
        <v>17104</v>
      </c>
      <c r="AL761" s="1" t="str">
        <f t="shared" si="347"/>
        <v>Unscented</v>
      </c>
      <c r="AM761" s="1" t="b">
        <v>0</v>
      </c>
      <c r="AN761" s="1" t="b">
        <v>0</v>
      </c>
      <c r="AO761" s="1" t="b">
        <v>0</v>
      </c>
      <c r="AP761" s="5" t="s">
        <v>28</v>
      </c>
      <c r="AQ761" s="5" t="str">
        <f t="shared" si="338"/>
        <v>Light, Medium, Heavy</v>
      </c>
      <c r="AR761" s="1" t="s">
        <v>30</v>
      </c>
      <c r="AS761" s="1" t="str">
        <f t="shared" si="348"/>
        <v>None</v>
      </c>
      <c r="AT761" s="1" t="str">
        <f t="shared" si="339"/>
        <v>Full</v>
      </c>
      <c r="AU761" s="1" t="s">
        <v>689</v>
      </c>
      <c r="AV761" s="1" t="str">
        <f t="shared" si="340"/>
        <v>Wet/Water</v>
      </c>
      <c r="AW761" s="1" t="s">
        <v>12</v>
      </c>
      <c r="AX761" s="1" t="str">
        <f t="shared" si="341"/>
        <v>Acid, Neutral, Alkaline</v>
      </c>
      <c r="AY761" s="1" t="b">
        <v>0</v>
      </c>
      <c r="AZ761" s="1" t="b">
        <v>0</v>
      </c>
      <c r="BA761" s="1" t="b">
        <v>0</v>
      </c>
      <c r="BC761" t="str">
        <f t="shared" si="342"/>
        <v>FALSE</v>
      </c>
      <c r="BE761" t="str">
        <f t="shared" si="343"/>
        <v>FALSE</v>
      </c>
      <c r="BF761" s="1" t="b">
        <v>0</v>
      </c>
      <c r="BG761" s="1" t="b">
        <v>0</v>
      </c>
      <c r="BH761" s="1" t="b">
        <v>0</v>
      </c>
      <c r="BJ761" s="1" t="str">
        <f t="shared" si="344"/>
        <v>FALSE</v>
      </c>
      <c r="BL761" t="str">
        <f t="shared" si="345"/>
        <v>FALSE</v>
      </c>
      <c r="BM761" s="1" t="b">
        <v>0</v>
      </c>
      <c r="BN761" s="1" t="b">
        <v>0</v>
      </c>
      <c r="BO761" s="1">
        <f t="shared" si="349"/>
        <v>11</v>
      </c>
      <c r="BP761" s="1" t="s">
        <v>31</v>
      </c>
      <c r="BQ761" s="1" cm="1">
        <f t="array" ref="BQ761">_xlfn.IFS(BP761="None Known",0, LEN(BP761)&gt;500, 5,LEN(BP761)&gt;400, 4, LEN(BP761)&gt;300, 3, LEN(BP761)&gt;200, 2, LEN(BP761)&gt;1, 1)</f>
        <v>0</v>
      </c>
      <c r="BR761" s="16" t="s">
        <v>25162</v>
      </c>
      <c r="BS761" s="1">
        <v>3</v>
      </c>
      <c r="BT761" s="1" t="s">
        <v>2731</v>
      </c>
      <c r="BU761" s="1">
        <v>2</v>
      </c>
      <c r="BV761" s="1" t="s">
        <v>2732</v>
      </c>
      <c r="BW761" s="1" t="s">
        <v>31</v>
      </c>
      <c r="BX761" s="1"/>
      <c r="BY761" t="str">
        <f>_xlfn.XLOOKUP($B761,Img_lookup!A:A,Img_lookup!B:B, "Not available")</f>
        <v>78f478bb-2cd7-4225-8195-f557376480f1</v>
      </c>
      <c r="BZ761" t="str">
        <f>_xlfn.XLOOKUP($B761,Img_lookup!A:A,Img_lookup!C:C, "Not available")</f>
        <v>Euryale ferox Salisb.</v>
      </c>
      <c r="CA761" t="str">
        <f>_xlfn.XLOOKUP($B761,Img_lookup!A:A,Img_lookup!D:D, "Not available")</f>
        <v>Floyd A. McClure</v>
      </c>
      <c r="CB761" t="str">
        <f>_xlfn.XLOOKUP($B761,Img_lookup!A:A,Img_lookup!E:E, "https://imgur.com/aT5wafe")</f>
        <v>https://api.openverse.engineering/v1/images/78f478bb-2cd7-4225-8195-f557376480f1/thumb/</v>
      </c>
    </row>
    <row r="762" spans="1:80" ht="409.6" x14ac:dyDescent="0.15">
      <c r="A762" s="1" t="s">
        <v>92</v>
      </c>
      <c r="B762" s="1" t="s">
        <v>11018</v>
      </c>
      <c r="C762" s="1" t="s">
        <v>11019</v>
      </c>
      <c r="D762" s="1" t="s">
        <v>11020</v>
      </c>
      <c r="E762" s="1" t="s">
        <v>2212</v>
      </c>
      <c r="F762" s="1" t="s">
        <v>6</v>
      </c>
      <c r="G762" s="1" t="s">
        <v>6</v>
      </c>
      <c r="H762" s="11" t="str">
        <f t="shared" si="351"/>
        <v>Perennial</v>
      </c>
      <c r="J762" s="1">
        <v>1</v>
      </c>
      <c r="K762" s="1">
        <v>2</v>
      </c>
      <c r="L762" t="str" cm="1">
        <f t="array" ref="L762">_xlfn.IFS(J762+K762="", "Unknown", J762+K762&gt;3, "Large", J762+K762&gt;0.5, "Medium", J762+K762&gt;0, "Small")</f>
        <v>Medium</v>
      </c>
      <c r="N762" cm="1">
        <f t="array" ref="N762">IF($M762="",INDEX($M$2:$M$2176,MATCH(1,INDEX(($A$2:$A$2176=$A762)*($M$2:$M$2176&lt;&gt;""),0),0)),$M762)</f>
        <v>6</v>
      </c>
      <c r="O762" s="2" t="str">
        <f t="shared" si="346"/>
        <v>Seasonal outdoors</v>
      </c>
      <c r="P762" s="1" t="s">
        <v>11021</v>
      </c>
      <c r="Q762" s="1" t="s">
        <v>17109</v>
      </c>
      <c r="R762" t="str">
        <f t="shared" si="350"/>
        <v>Fast</v>
      </c>
      <c r="T762" s="1"/>
      <c r="U762" s="1"/>
      <c r="V762" s="1">
        <v>9</v>
      </c>
      <c r="W762" s="6">
        <f t="shared" ref="W762:W773" si="358">IF(ISNUMBER(SEARCH("-",V762)),TRIM(LEFT(V762,FIND("-",V762)-1)),V762)</f>
        <v>9</v>
      </c>
      <c r="X762" t="str">
        <f>IF(W762=1, "January", IF(W762=2, "February", IF(W762=3, "March", IF(W762=4, "April", IF(W762=5, "May", IF(W762=6, "June", IF(W762=7, "July", IF(W762=8, "August", IF(W762=9, "September", IF(W762=10, "October", IF(W762=11, "November", IF(W762=12, "December", "Other"))))))))))))</f>
        <v>September</v>
      </c>
      <c r="AF762" s="16" t="s">
        <v>24462</v>
      </c>
      <c r="AG762" s="1" t="str">
        <f t="shared" si="336"/>
        <v xml:space="preserve">Seed </v>
      </c>
      <c r="AH762" s="2" t="str">
        <f t="shared" si="337"/>
        <v>Sow spring in a greenhouse. Prick out the seedlings when they are large enough to handle and plant them out into their permanent positions in the summer.
Division is very easy at almost any time in the growing season, though it is best avoided in early spring because the young growth can be damaged by late frosts. The divisions can be planted out direct into their permanent positions.</v>
      </c>
      <c r="AI762" s="1" t="s">
        <v>11022</v>
      </c>
      <c r="AJ762" s="1" t="s">
        <v>23802</v>
      </c>
      <c r="AK762" s="1" t="s">
        <v>17106</v>
      </c>
      <c r="AL762" s="1" t="str">
        <f t="shared" si="347"/>
        <v>Unscented</v>
      </c>
      <c r="AM762" s="1" t="b">
        <v>0</v>
      </c>
      <c r="AN762" s="1" t="b">
        <v>1</v>
      </c>
      <c r="AO762" s="1" t="b">
        <v>0</v>
      </c>
      <c r="AP762" s="5" t="s">
        <v>28</v>
      </c>
      <c r="AQ762" s="5" t="str">
        <f t="shared" si="338"/>
        <v>Light, Medium, Heavy</v>
      </c>
      <c r="AR762" s="1" t="s">
        <v>10</v>
      </c>
      <c r="AS762" s="1" t="str">
        <f t="shared" si="348"/>
        <v>None, Partial</v>
      </c>
      <c r="AT762" s="1" t="str">
        <f t="shared" si="339"/>
        <v>Partial, Full</v>
      </c>
      <c r="AU762" s="1" t="s">
        <v>11</v>
      </c>
      <c r="AV762" s="1" t="str">
        <f t="shared" si="340"/>
        <v>Dry, Moist</v>
      </c>
      <c r="AW762" s="1" t="s">
        <v>12</v>
      </c>
      <c r="AX762" s="1" t="str">
        <f t="shared" si="341"/>
        <v>Acid, Neutral, Alkaline</v>
      </c>
      <c r="AY762" s="1" t="b">
        <v>0</v>
      </c>
      <c r="AZ762" s="1" t="b">
        <v>0</v>
      </c>
      <c r="BA762" s="1" t="b">
        <v>0</v>
      </c>
      <c r="BC762" t="str">
        <f t="shared" si="342"/>
        <v>FALSE</v>
      </c>
      <c r="BE762" t="str">
        <f t="shared" si="343"/>
        <v>FALSE</v>
      </c>
      <c r="BF762" s="1" t="b">
        <v>1</v>
      </c>
      <c r="BG762" s="1" t="b">
        <v>1</v>
      </c>
      <c r="BH762" s="1" t="b">
        <v>0</v>
      </c>
      <c r="BI762" s="1" t="s">
        <v>77</v>
      </c>
      <c r="BJ762" s="1" t="str">
        <f t="shared" si="344"/>
        <v>TRUE</v>
      </c>
      <c r="BL762" t="str">
        <f t="shared" si="345"/>
        <v>FALSE</v>
      </c>
      <c r="BM762" s="1" t="b">
        <v>0</v>
      </c>
      <c r="BN762" s="1" t="b">
        <v>0</v>
      </c>
      <c r="BO762" s="1">
        <f t="shared" si="349"/>
        <v>14</v>
      </c>
      <c r="BP762" s="1" t="s">
        <v>31</v>
      </c>
      <c r="BQ762" s="1" cm="1">
        <f t="array" ref="BQ762">_xlfn.IFS(BP762="None Known",0, LEN(BP762)&gt;500, 5,LEN(BP762)&gt;400, 4, LEN(BP762)&gt;300, 3, LEN(BP762)&gt;200, 2, LEN(BP762)&gt;1, 1)</f>
        <v>0</v>
      </c>
      <c r="BR762" s="16" t="s">
        <v>25139</v>
      </c>
      <c r="BS762" s="1">
        <v>4</v>
      </c>
      <c r="BT762" s="1" t="s">
        <v>11023</v>
      </c>
      <c r="BU762" s="1">
        <v>2</v>
      </c>
      <c r="BV762" s="1" t="s">
        <v>11024</v>
      </c>
      <c r="BW762" s="1" t="s">
        <v>31</v>
      </c>
      <c r="BX762" s="1"/>
      <c r="BY762" t="str">
        <f>_xlfn.XLOOKUP($B762,Img_lookup!A:A,Img_lookup!B:B, "Not available")</f>
        <v>8229b4b0-d364-48e5-9e28-40809ec61500</v>
      </c>
      <c r="BZ762" t="str">
        <f>_xlfn.XLOOKUP($B762,Img_lookup!A:A,Img_lookup!C:C, "Not available")</f>
        <v>Fagopyrum dibotrys (D. Don) H. Hara</v>
      </c>
      <c r="CA762" t="str">
        <f>_xlfn.XLOOKUP($B762,Img_lookup!A:A,Img_lookup!D:D, "Not available")</f>
        <v>Sino-Amer. Bot. Exped. 1984</v>
      </c>
      <c r="CB762" t="str">
        <f>_xlfn.XLOOKUP($B762,Img_lookup!A:A,Img_lookup!E:E, "https://imgur.com/aT5wafe")</f>
        <v>https://api.openverse.engineering/v1/images/8229b4b0-d364-48e5-9e28-40809ec61500/thumb/</v>
      </c>
    </row>
    <row r="763" spans="1:80" ht="409.6" x14ac:dyDescent="0.15">
      <c r="A763" s="1" t="s">
        <v>92</v>
      </c>
      <c r="B763" s="1" t="s">
        <v>5430</v>
      </c>
      <c r="C763" s="1" t="s">
        <v>5431</v>
      </c>
      <c r="D763" s="1" t="s">
        <v>5432</v>
      </c>
      <c r="E763" s="1" t="s">
        <v>5433</v>
      </c>
      <c r="F763" s="1" t="s">
        <v>85</v>
      </c>
      <c r="G763" s="1" t="s">
        <v>85</v>
      </c>
      <c r="H763" s="11" t="str">
        <f t="shared" si="351"/>
        <v>Annual</v>
      </c>
      <c r="J763" s="1">
        <v>1.5</v>
      </c>
      <c r="K763" s="1">
        <v>0.30000001199999998</v>
      </c>
      <c r="L763" t="str" cm="1">
        <f t="array" ref="L763">_xlfn.IFS(J763+K763="", "Unknown", J763+K763&gt;3, "Large", J763+K763&gt;0.5, "Medium", J763+K763&gt;0, "Small")</f>
        <v>Medium</v>
      </c>
      <c r="N763" cm="1">
        <f t="array" ref="N763">IF($M763="",INDEX($M$2:$M$2176,MATCH(1,INDEX(($A$2:$A$2176=$A763)*($M$2:$M$2176&lt;&gt;""),0),0)),$M763)</f>
        <v>6</v>
      </c>
      <c r="O763" s="2" t="str">
        <f t="shared" si="346"/>
        <v>Seasonal outdoors</v>
      </c>
      <c r="P763" s="1" t="s">
        <v>5434</v>
      </c>
      <c r="Q763" s="1" t="s">
        <v>17109</v>
      </c>
      <c r="R763" t="str">
        <f t="shared" si="350"/>
        <v>Fast</v>
      </c>
      <c r="T763" s="1"/>
      <c r="U763" s="1"/>
      <c r="V763" s="1" t="s">
        <v>108</v>
      </c>
      <c r="W763" s="6" t="str">
        <f t="shared" si="358"/>
        <v>7</v>
      </c>
      <c r="X763" t="str">
        <f>IF(W763="1", "January", IF(W763="2", "February", IF(W763="3", "March", IF(W763="4", "April", IF(W763="5", "May", IF(W763="6", "June", IF(W763="7", "July", IF(W763="8", "August", IF(W763="9", "September", IF(W763="10", "October", IF(W763="11", "November", IF(W763="12", "December", "Other"))))))))))))</f>
        <v>July</v>
      </c>
      <c r="Y763" s="2" t="str">
        <f>IF(ISNUMBER(SEARCH("-",V763)),TRIM(RIGHT(V763,LEN(V763)-SEARCH("-",V763))),V763)</f>
        <v>9</v>
      </c>
      <c r="Z763" s="2" t="str">
        <f>IF(Y763="1", "January", IF(Y763="2", "February", IF(Y763="3", "March", IF(Y763="4", "April", IF(Y763="5", "May", IF(Y763="6", "June", IF(Y763="7", "July", IF(Y763="8", "August", IF(Y763="9", "September", IF(Y763="10", "October", IF(Y763="11", "November", IF(Y763="12", "December", "Other"))))))))))))</f>
        <v>September</v>
      </c>
      <c r="AA763" s="1" t="s">
        <v>135</v>
      </c>
      <c r="AB763" s="1" t="str">
        <f>IF(ISNUMBER(SEARCH("-",AA763)),TRIM(LEFT(AA763,FIND("-",AA763)-1)),AA763)</f>
        <v>8</v>
      </c>
      <c r="AC763" s="1" t="str">
        <f>IF(AB763="1", "January", IF(AB763="2", "February", IF(AB763="3", "March", IF(AB763="4", "April", IF(AB763="5", "May", IF(AB763="6", "June", IF(AB763="7", "July", IF(AB763="8", "August", IF(AB763="9", "September", IF(AB763="10", "October", IF(AB763="11", "November", IF(AB763="12", "December", "Other"))))))))))))</f>
        <v>August</v>
      </c>
      <c r="AD763" s="1" t="str">
        <f>IF(ISNUMBER(SEARCH("-",AA763)),TRIM(RIGHT(AA763,LEN(AA763)-SEARCH("-",AA763))),AA763)</f>
        <v>10</v>
      </c>
      <c r="AE763" s="1" t="str">
        <f>IF(AD763="1", "January", IF(AD763="2", "February", IF(AD763="3", "March", IF(AD763="4", "April", IF(AD763="5", "May", IF(AD763="6", "June", IF(AD763="7", "July", IF(AD763="8", "August", IF(AD763="9", "September", IF(AD763="10", "October", IF(AD763="11", "November", IF(AD763="12", "December", "Other"))))))))))))</f>
        <v>October</v>
      </c>
      <c r="AF763" s="1" t="s">
        <v>24463</v>
      </c>
      <c r="AG763" s="1" t="str">
        <f t="shared" si="336"/>
        <v xml:space="preserve">Seed </v>
      </c>
      <c r="AH763" s="2" t="str">
        <f t="shared" si="337"/>
        <v>Sow from the middle of spring to early summer in situ. The seed usually germinates in 5 days[115]. The earlier sowings are for a seed or leaf crop whilst the later sowings are used mainly for leaf crops or green manure.</v>
      </c>
      <c r="AI763" s="1" t="s">
        <v>5435</v>
      </c>
      <c r="AJ763" s="1" t="s">
        <v>23802</v>
      </c>
      <c r="AK763" s="1" t="s">
        <v>17106</v>
      </c>
      <c r="AL763" s="1" t="str">
        <f t="shared" si="347"/>
        <v>Scented</v>
      </c>
      <c r="AM763" s="1" t="b">
        <v>1</v>
      </c>
      <c r="AN763" s="1" t="b">
        <v>0</v>
      </c>
      <c r="AO763" s="1" t="b">
        <v>0</v>
      </c>
      <c r="AP763" s="5" t="s">
        <v>28</v>
      </c>
      <c r="AQ763" s="5" t="str">
        <f t="shared" si="338"/>
        <v>Light, Medium, Heavy</v>
      </c>
      <c r="AR763" s="1" t="s">
        <v>30</v>
      </c>
      <c r="AS763" s="1" t="str">
        <f t="shared" si="348"/>
        <v>None</v>
      </c>
      <c r="AT763" s="1" t="str">
        <f t="shared" si="339"/>
        <v>Full</v>
      </c>
      <c r="AU763" s="1" t="s">
        <v>11</v>
      </c>
      <c r="AV763" s="1" t="str">
        <f t="shared" si="340"/>
        <v>Dry, Moist</v>
      </c>
      <c r="AW763" s="1" t="s">
        <v>12</v>
      </c>
      <c r="AX763" s="1" t="str">
        <f t="shared" si="341"/>
        <v>Acid, Neutral, Alkaline</v>
      </c>
      <c r="AY763" s="1" t="b">
        <v>1</v>
      </c>
      <c r="AZ763" s="1" t="b">
        <v>0</v>
      </c>
      <c r="BA763" s="1" t="b">
        <v>0</v>
      </c>
      <c r="BC763" t="str">
        <f t="shared" si="342"/>
        <v>FALSE</v>
      </c>
      <c r="BE763" t="str">
        <f t="shared" si="343"/>
        <v>FALSE</v>
      </c>
      <c r="BF763" s="1" t="b">
        <v>1</v>
      </c>
      <c r="BG763" s="1" t="b">
        <v>1</v>
      </c>
      <c r="BH763" s="1" t="b">
        <v>1</v>
      </c>
      <c r="BI763" s="1" t="s">
        <v>77</v>
      </c>
      <c r="BJ763" s="1" t="str">
        <f t="shared" si="344"/>
        <v>TRUE</v>
      </c>
      <c r="BL763" t="str">
        <f t="shared" si="345"/>
        <v>FALSE</v>
      </c>
      <c r="BM763" s="1" t="b">
        <v>0</v>
      </c>
      <c r="BN763" s="1" t="b">
        <v>1</v>
      </c>
      <c r="BO763" s="1">
        <f t="shared" si="349"/>
        <v>14</v>
      </c>
      <c r="BP763" s="1" t="s">
        <v>5436</v>
      </c>
      <c r="BQ763" s="1" cm="1">
        <f t="array" ref="BQ763">_xlfn.IFS(BP763="None Known",0, LEN(BP763)&gt;500, 5,LEN(BP763)&gt;400, 4, LEN(BP763)&gt;300, 3, LEN(BP763)&gt;200, 2, LEN(BP763)&gt;1, 1)</f>
        <v>2</v>
      </c>
      <c r="BR763" s="16" t="s">
        <v>24888</v>
      </c>
      <c r="BS763" s="1">
        <v>3</v>
      </c>
      <c r="BT763" s="1" t="s">
        <v>5437</v>
      </c>
      <c r="BU763" s="1">
        <v>3</v>
      </c>
      <c r="BV763" s="1" t="s">
        <v>5438</v>
      </c>
      <c r="BW763" s="1" t="s">
        <v>5439</v>
      </c>
      <c r="BX763" s="1"/>
      <c r="BY763" t="str">
        <f>_xlfn.XLOOKUP($B763,Img_lookup!A:A,Img_lookup!B:B, "Not available")</f>
        <v>6381e1ad-a624-4d5b-b23f-c0a9a1a07f91</v>
      </c>
      <c r="BZ763" t="str">
        <f>_xlfn.XLOOKUP($B763,Img_lookup!A:A,Img_lookup!C:C, "Not available")</f>
        <v>Fagopyrum esculentum, NGB16073</v>
      </c>
      <c r="CA763" t="str">
        <f>_xlfn.XLOOKUP($B763,Img_lookup!A:A,Img_lookup!D:D, "Not available")</f>
        <v>Dag Endresen</v>
      </c>
      <c r="CB763" t="str">
        <f>_xlfn.XLOOKUP($B763,Img_lookup!A:A,Img_lookup!E:E, "https://imgur.com/aT5wafe")</f>
        <v>https://api.openverse.engineering/v1/images/6381e1ad-a624-4d5b-b23f-c0a9a1a07f91/thumb/</v>
      </c>
    </row>
    <row r="764" spans="1:80" ht="409.6" x14ac:dyDescent="0.15">
      <c r="A764" s="1" t="s">
        <v>92</v>
      </c>
      <c r="B764" s="1" t="s">
        <v>6776</v>
      </c>
      <c r="C764" s="1" t="s">
        <v>6777</v>
      </c>
      <c r="D764" s="1" t="s">
        <v>6778</v>
      </c>
      <c r="E764" s="1" t="s">
        <v>3372</v>
      </c>
      <c r="F764" s="1" t="s">
        <v>85</v>
      </c>
      <c r="G764" s="1" t="s">
        <v>85</v>
      </c>
      <c r="H764" s="11" t="str">
        <f t="shared" si="351"/>
        <v>Annual</v>
      </c>
      <c r="J764" s="1">
        <v>0.80000001200000004</v>
      </c>
      <c r="L764" t="str" cm="1">
        <f t="array" ref="L764">_xlfn.IFS(J764+K764="", "Unknown", J764+K764&gt;3, "Large", J764+K764&gt;0.5, "Medium", J764+K764&gt;0, "Small")</f>
        <v>Medium</v>
      </c>
      <c r="N764" cm="1">
        <f t="array" ref="N764">IF($M764="",INDEX($M$2:$M$2176,MATCH(1,INDEX(($A$2:$A$2176=$A764)*($M$2:$M$2176&lt;&gt;""),0),0)),$M764)</f>
        <v>6</v>
      </c>
      <c r="O764" s="2" t="str">
        <f t="shared" si="346"/>
        <v>Seasonal outdoors</v>
      </c>
      <c r="P764" s="1" t="s">
        <v>6779</v>
      </c>
      <c r="R764" t="str">
        <f t="shared" si="350"/>
        <v>Medium</v>
      </c>
      <c r="T764" s="1"/>
      <c r="U764" s="1"/>
      <c r="V764" s="1" t="s">
        <v>108</v>
      </c>
      <c r="W764" s="6" t="str">
        <f t="shared" si="358"/>
        <v>7</v>
      </c>
      <c r="X764" t="str">
        <f>IF(W764="1", "January", IF(W764="2", "February", IF(W764="3", "March", IF(W764="4", "April", IF(W764="5", "May", IF(W764="6", "June", IF(W764="7", "July", IF(W764="8", "August", IF(W764="9", "September", IF(W764="10", "October", IF(W764="11", "November", IF(W764="12", "December", "Other"))))))))))))</f>
        <v>July</v>
      </c>
      <c r="Y764" s="2" t="str">
        <f>IF(ISNUMBER(SEARCH("-",V764)),TRIM(RIGHT(V764,LEN(V764)-SEARCH("-",V764))),V764)</f>
        <v>9</v>
      </c>
      <c r="Z764" s="2" t="str">
        <f>IF(Y764="1", "January", IF(Y764="2", "February", IF(Y764="3", "March", IF(Y764="4", "April", IF(Y764="5", "May", IF(Y764="6", "June", IF(Y764="7", "July", IF(Y764="8", "August", IF(Y764="9", "September", IF(Y764="10", "October", IF(Y764="11", "November", IF(Y764="12", "December", "Other"))))))))))))</f>
        <v>September</v>
      </c>
      <c r="AF764" s="1" t="s">
        <v>24463</v>
      </c>
      <c r="AG764" s="1" t="str">
        <f t="shared" si="336"/>
        <v xml:space="preserve">Seed </v>
      </c>
      <c r="AH764" s="2" t="str">
        <f t="shared" si="337"/>
        <v>Sow from the middle of spring to early summer in situ. The seed usually germinates in 5 days[115]. The earlier sowings are for a seed or leaf crop whilst the later sowings are used mainly for leaf crops or green manure.</v>
      </c>
      <c r="AI764" s="1" t="s">
        <v>6780</v>
      </c>
      <c r="AJ764" s="1" t="s">
        <v>23802</v>
      </c>
      <c r="AK764" s="1" t="s">
        <v>17106</v>
      </c>
      <c r="AL764" s="1" t="str">
        <f t="shared" si="347"/>
        <v>Unscented</v>
      </c>
      <c r="AM764" s="1" t="b">
        <v>0</v>
      </c>
      <c r="AN764" s="1" t="b">
        <v>0</v>
      </c>
      <c r="AO764" s="1" t="b">
        <v>0</v>
      </c>
      <c r="AP764" s="5" t="s">
        <v>28</v>
      </c>
      <c r="AQ764" s="5" t="str">
        <f t="shared" si="338"/>
        <v>Light, Medium, Heavy</v>
      </c>
      <c r="AR764" s="1" t="s">
        <v>30</v>
      </c>
      <c r="AS764" s="1" t="str">
        <f t="shared" si="348"/>
        <v>None</v>
      </c>
      <c r="AT764" s="1" t="str">
        <f t="shared" si="339"/>
        <v>Full</v>
      </c>
      <c r="AU764" s="1" t="s">
        <v>11</v>
      </c>
      <c r="AV764" s="1" t="str">
        <f t="shared" si="340"/>
        <v>Dry, Moist</v>
      </c>
      <c r="AW764" s="1" t="s">
        <v>12</v>
      </c>
      <c r="AX764" s="1" t="str">
        <f t="shared" si="341"/>
        <v>Acid, Neutral, Alkaline</v>
      </c>
      <c r="AY764" s="1" t="b">
        <v>1</v>
      </c>
      <c r="AZ764" s="1" t="b">
        <v>0</v>
      </c>
      <c r="BA764" s="1" t="b">
        <v>0</v>
      </c>
      <c r="BC764" t="str">
        <f t="shared" si="342"/>
        <v>FALSE</v>
      </c>
      <c r="BE764" t="str">
        <f t="shared" si="343"/>
        <v>FALSE</v>
      </c>
      <c r="BF764" s="1" t="b">
        <v>1</v>
      </c>
      <c r="BG764" s="1" t="b">
        <v>0</v>
      </c>
      <c r="BH764" s="1" t="b">
        <v>0</v>
      </c>
      <c r="BJ764" s="1" t="str">
        <f t="shared" si="344"/>
        <v>FALSE</v>
      </c>
      <c r="BL764" t="str">
        <f t="shared" si="345"/>
        <v>FALSE</v>
      </c>
      <c r="BM764" s="1" t="b">
        <v>0</v>
      </c>
      <c r="BN764" s="1" t="b">
        <v>0</v>
      </c>
      <c r="BO764" s="1">
        <f t="shared" si="349"/>
        <v>10</v>
      </c>
      <c r="BP764" s="1" t="s">
        <v>31</v>
      </c>
      <c r="BQ764" s="1" cm="1">
        <f t="array" ref="BQ764">_xlfn.IFS(BP764="None Known",0, LEN(BP764)&gt;500, 5,LEN(BP764)&gt;400, 4, LEN(BP764)&gt;300, 3, LEN(BP764)&gt;200, 2, LEN(BP764)&gt;1, 1)</f>
        <v>0</v>
      </c>
      <c r="BR764" s="16" t="s">
        <v>25288</v>
      </c>
      <c r="BS764" s="1">
        <v>3</v>
      </c>
      <c r="BT764" s="1" t="s">
        <v>6781</v>
      </c>
      <c r="BU764" s="1">
        <v>1</v>
      </c>
      <c r="BV764" s="1" t="s">
        <v>34</v>
      </c>
      <c r="BW764" s="1" t="s">
        <v>6782</v>
      </c>
      <c r="BX764" s="1"/>
      <c r="BY764" t="str">
        <f>_xlfn.XLOOKUP($B764,Img_lookup!A:A,Img_lookup!B:B, "Not available")</f>
        <v>56e837a0-84ff-4f74-8054-bd2e38cb4733</v>
      </c>
      <c r="BZ764" t="str">
        <f>_xlfn.XLOOKUP($B764,Img_lookup!A:A,Img_lookup!C:C, "Not available")</f>
        <v>Fagopyrum tataricum (L.) Gaertn.</v>
      </c>
      <c r="CA764" t="str">
        <f>_xlfn.XLOOKUP($B764,Img_lookup!A:A,Img_lookup!D:D, "Not available")</f>
        <v>T. Tang</v>
      </c>
      <c r="CB764" t="str">
        <f>_xlfn.XLOOKUP($B764,Img_lookup!A:A,Img_lookup!E:E, "https://imgur.com/aT5wafe")</f>
        <v>https://api.openverse.engineering/v1/images/56e837a0-84ff-4f74-8054-bd2e38cb4733/thumb/</v>
      </c>
    </row>
    <row r="765" spans="1:80" ht="409.6" x14ac:dyDescent="0.15">
      <c r="A765" s="1" t="s">
        <v>486</v>
      </c>
      <c r="B765" s="1" t="s">
        <v>11290</v>
      </c>
      <c r="C765" s="1" t="s">
        <v>11291</v>
      </c>
      <c r="E765" s="1" t="s">
        <v>11292</v>
      </c>
      <c r="F765" s="1" t="s">
        <v>62</v>
      </c>
      <c r="G765" s="1" t="s">
        <v>62</v>
      </c>
      <c r="H765" s="11" t="str">
        <f t="shared" si="351"/>
        <v>Perennial</v>
      </c>
      <c r="I765" s="1" t="s">
        <v>17107</v>
      </c>
      <c r="J765" s="1">
        <v>10</v>
      </c>
      <c r="K765" s="1">
        <v>10</v>
      </c>
      <c r="L765" t="str" cm="1">
        <f t="array" ref="L765">_xlfn.IFS(J765+K765="", "Unknown", J765+K765&gt;3, "Large", J765+K765&gt;0.5, "Medium", J765+K765&gt;0, "Small")</f>
        <v>Large</v>
      </c>
      <c r="M765" s="1">
        <v>4</v>
      </c>
      <c r="N765" cm="1">
        <f t="array" ref="N765">IF($M765="",INDEX($M$2:$M$2176,MATCH(1,INDEX(($A$2:$A$2176=$A765)*($M$2:$M$2176&lt;&gt;""),0),0)),$M765)</f>
        <v>4</v>
      </c>
      <c r="O765" s="2" t="str">
        <f t="shared" si="346"/>
        <v>Hardy to cold</v>
      </c>
      <c r="P765" s="1" t="s">
        <v>11293</v>
      </c>
      <c r="Q765" s="1" t="s">
        <v>17111</v>
      </c>
      <c r="R765" t="str">
        <f t="shared" si="350"/>
        <v>Slow</v>
      </c>
      <c r="T765" s="1"/>
      <c r="U765" s="1"/>
      <c r="V765" s="1" t="s">
        <v>188</v>
      </c>
      <c r="W765" s="6" t="str">
        <f t="shared" si="358"/>
        <v>4</v>
      </c>
      <c r="X765" t="str">
        <f>IF(W765="1", "January", IF(W765="2", "February", IF(W765="3", "March", IF(W765="4", "April", IF(W765="5", "May", IF(W765="6", "June", IF(W765="7", "July", IF(W765="8", "August", IF(W765="9", "September", IF(W765="10", "October", IF(W765="11", "November", IF(W765="12", "December", "Other"))))))))))))</f>
        <v>April</v>
      </c>
      <c r="Y765" s="2" t="str">
        <f>IF(ISNUMBER(SEARCH("-",V765)),TRIM(RIGHT(V765,LEN(V765)-SEARCH("-",V765))),V765)</f>
        <v>5</v>
      </c>
      <c r="Z765" s="2" t="str">
        <f>IF(Y765="1", "January", IF(Y765="2", "February", IF(Y765="3", "March", IF(Y765="4", "April", IF(Y765="5", "May", IF(Y765="6", "June", IF(Y765="7", "July", IF(Y765="8", "August", IF(Y765="9", "September", IF(Y765="10", "October", IF(Y765="11", "November", IF(Y765="12", "December", "Other"))))))))))))</f>
        <v>May</v>
      </c>
      <c r="AA765" s="1" t="s">
        <v>907</v>
      </c>
      <c r="AB765" s="1" t="str">
        <f>IF(ISNUMBER(SEARCH("-",AA765)),TRIM(LEFT(AA765,FIND("-",AA765)-1)),AA765)</f>
        <v>10</v>
      </c>
      <c r="AC765" s="1" t="str">
        <f>IF(AB765="1", "January", IF(AB765="2", "February", IF(AB765="3", "March", IF(AB765="4", "April", IF(AB765="5", "May", IF(AB765="6", "June", IF(AB765="7", "July", IF(AB765="8", "August", IF(AB765="9", "September", IF(AB765="10", "October", IF(AB765="11", "November", IF(AB765="12", "December", "Other"))))))))))))</f>
        <v>October</v>
      </c>
      <c r="AD765" s="1" t="str">
        <f>IF(ISNUMBER(SEARCH("-",AA765)),TRIM(RIGHT(AA765,LEN(AA765)-SEARCH("-",AA765))),AA765)</f>
        <v>11</v>
      </c>
      <c r="AE765" s="1" t="str">
        <f>IF(AD765="1", "January", IF(AD765="2", "February", IF(AD765="3", "March", IF(AD765="4", "April", IF(AD765="5", "May", IF(AD765="6", "June", IF(AD765="7", "July", IF(AD765="8", "August", IF(AD765="9", "September", IF(AD765="10", "October", IF(AD765="11", "November", IF(AD765="12", "December", "Other"))))))))))))</f>
        <v>November</v>
      </c>
      <c r="AF765" s="16" t="s">
        <v>25099</v>
      </c>
      <c r="AG765" s="1" t="str">
        <f t="shared" si="336"/>
        <v xml:space="preserve">Seed </v>
      </c>
      <c r="AH765" s="2" t="str">
        <f t="shared" si="337"/>
        <v>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 The seedlings can be left in the open ground for three years before transplanting, but do best if put into their final positions as soon as possible and given some protection from spring frosts.</v>
      </c>
      <c r="AI765" s="1" t="s">
        <v>11294</v>
      </c>
      <c r="AJ765" s="1" t="s">
        <v>1</v>
      </c>
      <c r="AK765" s="1" t="s">
        <v>17106</v>
      </c>
      <c r="AL765" s="1" t="str">
        <f t="shared" si="347"/>
        <v>Unscented</v>
      </c>
      <c r="AM765" s="1" t="b">
        <v>0</v>
      </c>
      <c r="AN765" s="1" t="b">
        <v>1</v>
      </c>
      <c r="AO765" s="1" t="b">
        <v>0</v>
      </c>
      <c r="AP765" s="5" t="s">
        <v>54</v>
      </c>
      <c r="AQ765" s="5" t="str">
        <f t="shared" si="338"/>
        <v>Light, Medium</v>
      </c>
      <c r="AR765" s="1" t="s">
        <v>274</v>
      </c>
      <c r="AS765" s="1" t="str">
        <f t="shared" si="348"/>
        <v>None, Partial, Full</v>
      </c>
      <c r="AT765" s="1" t="str">
        <f t="shared" si="339"/>
        <v>None, Partial, Full</v>
      </c>
      <c r="AU765" s="1" t="s">
        <v>11</v>
      </c>
      <c r="AV765" s="1" t="str">
        <f t="shared" si="340"/>
        <v>Dry, Moist</v>
      </c>
      <c r="AW765" s="1" t="s">
        <v>12</v>
      </c>
      <c r="AX765" s="1" t="str">
        <f t="shared" si="341"/>
        <v>Acid, Neutral, Alkaline</v>
      </c>
      <c r="AY765" s="1" t="b">
        <v>0</v>
      </c>
      <c r="AZ765" s="1" t="b">
        <v>0</v>
      </c>
      <c r="BA765" s="1" t="b">
        <v>0</v>
      </c>
      <c r="BC765" t="str">
        <f t="shared" si="342"/>
        <v>FALSE</v>
      </c>
      <c r="BE765" t="str">
        <f t="shared" si="343"/>
        <v>FALSE</v>
      </c>
      <c r="BF765" s="1" t="b">
        <v>0</v>
      </c>
      <c r="BG765" s="1" t="b">
        <v>0</v>
      </c>
      <c r="BH765" s="1" t="b">
        <v>0</v>
      </c>
      <c r="BI765" s="1" t="s">
        <v>77</v>
      </c>
      <c r="BJ765" s="1" t="str">
        <f t="shared" si="344"/>
        <v>TRUE</v>
      </c>
      <c r="BL765" t="str">
        <f t="shared" si="345"/>
        <v>FALSE</v>
      </c>
      <c r="BM765" s="1" t="b">
        <v>0</v>
      </c>
      <c r="BN765" s="1" t="b">
        <v>0</v>
      </c>
      <c r="BO765" s="1">
        <f t="shared" si="349"/>
        <v>11</v>
      </c>
      <c r="BP765" s="1" t="s">
        <v>11295</v>
      </c>
      <c r="BQ765" s="1" cm="1">
        <f t="array" ref="BQ765">_xlfn.IFS(BP765="None Known",0, LEN(BP765)&gt;500, 5,LEN(BP765)&gt;400, 4, LEN(BP765)&gt;300, 3, LEN(BP765)&gt;200, 2, LEN(BP765)&gt;1, 1)</f>
        <v>3</v>
      </c>
      <c r="BR765" s="16" t="s">
        <v>24889</v>
      </c>
      <c r="BS765" s="1">
        <v>2</v>
      </c>
      <c r="BT765" s="1" t="s">
        <v>11296</v>
      </c>
      <c r="BU765" s="1">
        <v>2</v>
      </c>
      <c r="BV765" s="1" t="s">
        <v>3099</v>
      </c>
      <c r="BW765" s="1" t="s">
        <v>11297</v>
      </c>
      <c r="BX765" s="1"/>
      <c r="BY765" t="str">
        <f>_xlfn.XLOOKUP($B765,Img_lookup!A:A,Img_lookup!B:B, "Not available")</f>
        <v>0639678e-6529-4752-8c9a-eed7a5c9b7fd</v>
      </c>
      <c r="BZ765" t="str">
        <f>_xlfn.XLOOKUP($B765,Img_lookup!A:A,Img_lookup!C:C, "Not available")</f>
        <v>Fagus grandifolia, beltsville, md_2014-04-16-16.01.20 ZS PMax</v>
      </c>
      <c r="CA765" t="str">
        <f>_xlfn.XLOOKUP($B765,Img_lookup!A:A,Img_lookup!D:D, "Not available")</f>
        <v>Sam Droege</v>
      </c>
      <c r="CB765" t="str">
        <f>_xlfn.XLOOKUP($B765,Img_lookup!A:A,Img_lookup!E:E, "https://imgur.com/aT5wafe")</f>
        <v>https://api.openverse.engineering/v1/images/0639678e-6529-4752-8c9a-eed7a5c9b7fd/thumb/</v>
      </c>
    </row>
    <row r="766" spans="1:80" ht="409.6" x14ac:dyDescent="0.15">
      <c r="A766" s="1" t="s">
        <v>486</v>
      </c>
      <c r="B766" s="1" t="s">
        <v>5020</v>
      </c>
      <c r="C766" s="1" t="s">
        <v>5021</v>
      </c>
      <c r="E766" s="1" t="s">
        <v>5022</v>
      </c>
      <c r="F766" s="1" t="s">
        <v>62</v>
      </c>
      <c r="G766" s="1" t="s">
        <v>62</v>
      </c>
      <c r="H766" s="11" t="str">
        <f t="shared" si="351"/>
        <v>Perennial</v>
      </c>
      <c r="I766" s="1" t="s">
        <v>17107</v>
      </c>
      <c r="J766" s="1">
        <v>30</v>
      </c>
      <c r="K766" s="1">
        <v>15</v>
      </c>
      <c r="L766" t="str" cm="1">
        <f t="array" ref="L766">_xlfn.IFS(J766+K766="", "Unknown", J766+K766&gt;3, "Large", J766+K766&gt;0.5, "Medium", J766+K766&gt;0, "Small")</f>
        <v>Large</v>
      </c>
      <c r="M766" s="1">
        <v>5</v>
      </c>
      <c r="N766" cm="1">
        <f t="array" ref="N766">IF($M766="",INDEX($M$2:$M$2176,MATCH(1,INDEX(($A$2:$A$2176=$A766)*($M$2:$M$2176&lt;&gt;""),0),0)),$M766)</f>
        <v>5</v>
      </c>
      <c r="O766" s="2" t="str">
        <f t="shared" si="346"/>
        <v>Seasonal outdoors</v>
      </c>
      <c r="P766" s="1" t="s">
        <v>5023</v>
      </c>
      <c r="Q766" s="1" t="s">
        <v>17110</v>
      </c>
      <c r="R766" t="str">
        <f t="shared" si="350"/>
        <v>Medium</v>
      </c>
      <c r="T766" s="1"/>
      <c r="U766" s="1"/>
      <c r="V766" s="1" t="s">
        <v>188</v>
      </c>
      <c r="W766" s="6" t="str">
        <f t="shared" si="358"/>
        <v>4</v>
      </c>
      <c r="X766" t="str">
        <f>IF(W766="1", "January", IF(W766="2", "February", IF(W766="3", "March", IF(W766="4", "April", IF(W766="5", "May", IF(W766="6", "June", IF(W766="7", "July", IF(W766="8", "August", IF(W766="9", "September", IF(W766="10", "October", IF(W766="11", "November", IF(W766="12", "December", "Other"))))))))))))</f>
        <v>April</v>
      </c>
      <c r="Y766" s="2" t="str">
        <f>IF(ISNUMBER(SEARCH("-",V766)),TRIM(RIGHT(V766,LEN(V766)-SEARCH("-",V766))),V766)</f>
        <v>5</v>
      </c>
      <c r="Z766" s="2" t="str">
        <f>IF(Y766="1", "January", IF(Y766="2", "February", IF(Y766="3", "March", IF(Y766="4", "April", IF(Y766="5", "May", IF(Y766="6", "June", IF(Y766="7", "July", IF(Y766="8", "August", IF(Y766="9", "September", IF(Y766="10", "October", IF(Y766="11", "November", IF(Y766="12", "December", "Other"))))))))))))</f>
        <v>May</v>
      </c>
      <c r="AA766" s="1" t="s">
        <v>109</v>
      </c>
      <c r="AB766" s="1" t="str">
        <f>IF(ISNUMBER(SEARCH("-",AA766)),TRIM(LEFT(AA766,FIND("-",AA766)-1)),AA766)</f>
        <v>9</v>
      </c>
      <c r="AC766" s="1" t="str">
        <f>IF(AB766="1", "January", IF(AB766="2", "February", IF(AB766="3", "March", IF(AB766="4", "April", IF(AB766="5", "May", IF(AB766="6", "June", IF(AB766="7", "July", IF(AB766="8", "August", IF(AB766="9", "September", IF(AB766="10", "October", IF(AB766="11", "November", IF(AB766="12", "December", "Other"))))))))))))</f>
        <v>September</v>
      </c>
      <c r="AD766" s="1" t="str">
        <f>IF(ISNUMBER(SEARCH("-",AA766)),TRIM(RIGHT(AA766,LEN(AA766)-SEARCH("-",AA766))),AA766)</f>
        <v>10</v>
      </c>
      <c r="AE766" s="1" t="str">
        <f>IF(AD766="1", "January", IF(AD766="2", "February", IF(AD766="3", "March", IF(AD766="4", "April", IF(AD766="5", "May", IF(AD766="6", "June", IF(AD766="7", "July", IF(AD766="8", "August", IF(AD766="9", "September", IF(AD766="10", "October", IF(AD766="11", "November", IF(AD766="12", "December", "Other"))))))))))))</f>
        <v>October</v>
      </c>
      <c r="AF766" s="16" t="s">
        <v>25100</v>
      </c>
      <c r="AG766" s="1" t="str">
        <f t="shared" si="336"/>
        <v xml:space="preserve">Seed </v>
      </c>
      <c r="AH766" s="2" t="str">
        <f t="shared" si="337"/>
        <v>The seed has a short viability and is best sown as soon as it is ripe in the autumn in a cold frame. Protect the seed from mice. Germination takes place in the spring. When they are large enough to handle, prick the seedlings out into individual pots and grow them on in the greenhouse for at least their first winter. Plant them out into their permanent positions in late spring or early summer, after the last expected frosts. The seedlings are slow growing for the first few years and are very susceptible to damage by late frosts. 
The seed can also be sown in an outdoor seedbed in the autumn[186]. The seedlings can be left in the open ground for three years before transplanting, but do best if put into their final positions as soon as possible and given some protection from spring frosts.</v>
      </c>
      <c r="AI766" s="1" t="s">
        <v>5024</v>
      </c>
      <c r="AJ766" s="1" t="s">
        <v>1</v>
      </c>
      <c r="AK766" s="1" t="s">
        <v>17106</v>
      </c>
      <c r="AL766" s="1" t="str">
        <f t="shared" si="347"/>
        <v>Unscented</v>
      </c>
      <c r="AM766" s="1" t="b">
        <v>0</v>
      </c>
      <c r="AN766" s="1" t="b">
        <v>1</v>
      </c>
      <c r="AO766" s="1" t="b">
        <v>0</v>
      </c>
      <c r="AP766" s="5" t="s">
        <v>28</v>
      </c>
      <c r="AQ766" s="5" t="str">
        <f t="shared" si="338"/>
        <v>Light, Medium, Heavy</v>
      </c>
      <c r="AR766" s="1" t="s">
        <v>274</v>
      </c>
      <c r="AS766" s="1" t="str">
        <f t="shared" si="348"/>
        <v>None, Partial, Full</v>
      </c>
      <c r="AT766" s="1" t="str">
        <f t="shared" si="339"/>
        <v>None, Partial, Full</v>
      </c>
      <c r="AU766" s="1" t="s">
        <v>11</v>
      </c>
      <c r="AV766" s="1" t="str">
        <f t="shared" si="340"/>
        <v>Dry, Moist</v>
      </c>
      <c r="AW766" s="1" t="s">
        <v>12</v>
      </c>
      <c r="AX766" s="1" t="str">
        <f t="shared" si="341"/>
        <v>Acid, Neutral, Alkaline</v>
      </c>
      <c r="AY766" s="1" t="b">
        <v>1</v>
      </c>
      <c r="AZ766" s="1" t="b">
        <v>1</v>
      </c>
      <c r="BA766" s="1" t="b">
        <v>0</v>
      </c>
      <c r="BB766" s="1" t="s">
        <v>275</v>
      </c>
      <c r="BC766" t="str">
        <f t="shared" si="342"/>
        <v>TRUE</v>
      </c>
      <c r="BD766" s="1" t="s">
        <v>77</v>
      </c>
      <c r="BE766" t="str">
        <f t="shared" si="343"/>
        <v>TRUE</v>
      </c>
      <c r="BF766" s="1" t="b">
        <v>0</v>
      </c>
      <c r="BG766" s="1" t="b">
        <v>0</v>
      </c>
      <c r="BH766" s="1" t="b">
        <v>0</v>
      </c>
      <c r="BI766" s="1" t="s">
        <v>77</v>
      </c>
      <c r="BJ766" s="1" t="str">
        <f t="shared" si="344"/>
        <v>TRUE</v>
      </c>
      <c r="BL766" t="str">
        <f t="shared" si="345"/>
        <v>FALSE</v>
      </c>
      <c r="BM766" s="1" t="b">
        <v>0</v>
      </c>
      <c r="BN766" s="1" t="b">
        <v>1</v>
      </c>
      <c r="BO766" s="1">
        <f t="shared" si="349"/>
        <v>19</v>
      </c>
      <c r="BP766" s="1" t="s">
        <v>5025</v>
      </c>
      <c r="BQ766" s="1" cm="1">
        <f t="array" ref="BQ766">_xlfn.IFS(BP766="None Known",0, LEN(BP766)&gt;500, 5,LEN(BP766)&gt;400, 4, LEN(BP766)&gt;300, 3, LEN(BP766)&gt;200, 2, LEN(BP766)&gt;1, 1)</f>
        <v>5</v>
      </c>
      <c r="BR766" s="16" t="s">
        <v>24890</v>
      </c>
      <c r="BS766" s="1">
        <v>4</v>
      </c>
      <c r="BT766" s="1" t="s">
        <v>5026</v>
      </c>
      <c r="BU766" s="1">
        <v>2</v>
      </c>
      <c r="BV766" s="1" t="s">
        <v>702</v>
      </c>
      <c r="BW766" s="1" t="s">
        <v>5027</v>
      </c>
      <c r="BX766" s="1"/>
      <c r="BY766" t="str">
        <f>_xlfn.XLOOKUP($B766,Img_lookup!A:A,Img_lookup!B:B, "Not available")</f>
        <v>80ec88b9-ef9e-49ea-9fbb-5b03e6f20f72</v>
      </c>
      <c r="BZ766" t="str">
        <f>_xlfn.XLOOKUP($B766,Img_lookup!A:A,Img_lookup!C:C, "Not available")</f>
        <v>Tree surgeon in a beech tree (Fagus sylvatica)</v>
      </c>
      <c r="CA766" t="str">
        <f>_xlfn.XLOOKUP($B766,Img_lookup!A:A,Img_lookup!D:D, "Not available")</f>
        <v>Lasting Spring</v>
      </c>
      <c r="CB766" t="str">
        <f>_xlfn.XLOOKUP($B766,Img_lookup!A:A,Img_lookup!E:E, "https://imgur.com/aT5wafe")</f>
        <v>https://api.openverse.engineering/v1/images/80ec88b9-ef9e-49ea-9fbb-5b03e6f20f72/thumb/</v>
      </c>
    </row>
    <row r="767" spans="1:80" ht="358" x14ac:dyDescent="0.15">
      <c r="A767" s="1" t="s">
        <v>69</v>
      </c>
      <c r="B767" s="1" t="s">
        <v>12375</v>
      </c>
      <c r="C767" s="1" t="s">
        <v>12376</v>
      </c>
      <c r="D767" s="1" t="s">
        <v>12377</v>
      </c>
      <c r="E767" s="1" t="s">
        <v>6968</v>
      </c>
      <c r="F767" s="1" t="s">
        <v>6</v>
      </c>
      <c r="G767" s="1" t="s">
        <v>6</v>
      </c>
      <c r="H767" s="11" t="str">
        <f t="shared" si="351"/>
        <v>Perennial</v>
      </c>
      <c r="I767" s="1" t="s">
        <v>17108</v>
      </c>
      <c r="J767" s="1">
        <v>0.75</v>
      </c>
      <c r="L767" t="str" cm="1">
        <f t="array" ref="L767">_xlfn.IFS(J767+K767="", "Unknown", J767+K767&gt;3, "Large", J767+K767&gt;0.5, "Medium", J767+K767&gt;0, "Small")</f>
        <v>Medium</v>
      </c>
      <c r="M767" s="1">
        <v>8</v>
      </c>
      <c r="N767" cm="1">
        <f t="array" ref="N767">IF($M767="",INDEX($M$2:$M$2176,MATCH(1,INDEX(($A$2:$A$2176=$A767)*($M$2:$M$2176&lt;&gt;""),0),0)),$M767)</f>
        <v>8</v>
      </c>
      <c r="O767" s="2" t="str">
        <f t="shared" si="346"/>
        <v>Grown indoors</v>
      </c>
      <c r="P767" s="1" t="s">
        <v>12378</v>
      </c>
      <c r="R767" t="str">
        <f t="shared" si="350"/>
        <v>Medium</v>
      </c>
      <c r="S767" s="1" t="s">
        <v>24</v>
      </c>
      <c r="T767" s="1" t="str">
        <f>LEFT(S767,FIND("-",S767)-1)</f>
        <v xml:space="preserve">1 </v>
      </c>
      <c r="U767" s="1" t="str">
        <f>RIGHT(S767,FIND("-",S767)-1)</f>
        <v>12</v>
      </c>
      <c r="V767" s="1" t="s">
        <v>3078</v>
      </c>
      <c r="W767" s="6" t="str">
        <f t="shared" si="358"/>
        <v>11</v>
      </c>
      <c r="X767" t="str">
        <f>IF(W767="1", "January", IF(W767="2", "February", IF(W767="3", "March", IF(W767="4", "April", IF(W767="5", "May", IF(W767="6", "June", IF(W767="7", "July", IF(W767="8", "August", IF(W767="9", "September", IF(W767="10", "October", IF(W767="11", "November", IF(W767="12", "December", "Other"))))))))))))</f>
        <v>November</v>
      </c>
      <c r="Y767" s="2" t="str">
        <f>IF(ISNUMBER(SEARCH("-",V767)),TRIM(RIGHT(V767,LEN(V767)-SEARCH("-",V767))),V767)</f>
        <v>12</v>
      </c>
      <c r="Z767" s="2" t="str">
        <f>IF(Y767="1", "January", IF(Y767="2", "February", IF(Y767="3", "March", IF(Y767="4", "April", IF(Y767="5", "May", IF(Y767="6", "June", IF(Y767="7", "July", IF(Y767="8", "August", IF(Y767="9", "September", IF(Y767="10", "October", IF(Y767="11", "November", IF(Y767="12", "December", "Other"))))))))))))</f>
        <v>December</v>
      </c>
      <c r="AF767" s="16" t="s">
        <v>24464</v>
      </c>
      <c r="AG767" s="1" t="str">
        <f t="shared" si="336"/>
        <v xml:space="preserve">Seed </v>
      </c>
      <c r="AH767" s="2" t="str">
        <f t="shared" si="337"/>
        <v>Sow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I767" s="1" t="s">
        <v>12379</v>
      </c>
      <c r="AJ767" s="1" t="s">
        <v>53</v>
      </c>
      <c r="AK767" s="1" t="s">
        <v>17104</v>
      </c>
      <c r="AL767" s="1" t="str">
        <f t="shared" si="347"/>
        <v>Unscented</v>
      </c>
      <c r="AM767" s="1" t="b">
        <v>0</v>
      </c>
      <c r="AN767" s="1" t="b">
        <v>0</v>
      </c>
      <c r="AO767" s="1" t="b">
        <v>0</v>
      </c>
      <c r="AP767" s="5" t="s">
        <v>28</v>
      </c>
      <c r="AQ767" s="5" t="str">
        <f t="shared" si="338"/>
        <v>Light, Medium, Heavy</v>
      </c>
      <c r="AR767" s="1" t="s">
        <v>10</v>
      </c>
      <c r="AS767" s="1" t="str">
        <f t="shared" si="348"/>
        <v>None, Partial</v>
      </c>
      <c r="AT767" s="1" t="str">
        <f t="shared" si="339"/>
        <v>Partial, Full</v>
      </c>
      <c r="AU767" s="1" t="s">
        <v>29</v>
      </c>
      <c r="AV767" s="1" t="str">
        <f t="shared" si="340"/>
        <v>Moist</v>
      </c>
      <c r="AW767" s="1" t="s">
        <v>12</v>
      </c>
      <c r="AX767" s="1" t="str">
        <f t="shared" si="341"/>
        <v>Acid, Neutral, Alkaline</v>
      </c>
      <c r="AY767" s="1" t="b">
        <v>0</v>
      </c>
      <c r="AZ767" s="1" t="b">
        <v>0</v>
      </c>
      <c r="BA767" s="1" t="b">
        <v>0</v>
      </c>
      <c r="BC767" t="str">
        <f t="shared" si="342"/>
        <v>FALSE</v>
      </c>
      <c r="BE767" t="str">
        <f t="shared" si="343"/>
        <v>FALSE</v>
      </c>
      <c r="BF767" s="1" t="b">
        <v>0</v>
      </c>
      <c r="BG767" s="1" t="b">
        <v>0</v>
      </c>
      <c r="BH767" s="1" t="b">
        <v>0</v>
      </c>
      <c r="BJ767" s="1" t="str">
        <f t="shared" si="344"/>
        <v>FALSE</v>
      </c>
      <c r="BL767" t="str">
        <f t="shared" si="345"/>
        <v>FALSE</v>
      </c>
      <c r="BM767" s="1" t="b">
        <v>0</v>
      </c>
      <c r="BN767" s="1" t="b">
        <v>0</v>
      </c>
      <c r="BO767" s="1">
        <f t="shared" si="349"/>
        <v>4</v>
      </c>
      <c r="BP767" s="1" t="s">
        <v>31</v>
      </c>
      <c r="BQ767" s="1" cm="1">
        <f t="array" ref="BQ767">_xlfn.IFS(BP767="None Known",0, LEN(BP767)&gt;500, 5,LEN(BP767)&gt;400, 4, LEN(BP767)&gt;300, 3, LEN(BP767)&gt;200, 2, LEN(BP767)&gt;1, 1)</f>
        <v>0</v>
      </c>
      <c r="BR767" s="1" t="s">
        <v>12380</v>
      </c>
      <c r="BS767" s="1">
        <v>1</v>
      </c>
      <c r="BT767" s="1" t="s">
        <v>12381</v>
      </c>
      <c r="BU767" s="1">
        <v>1</v>
      </c>
      <c r="BW767" s="1" t="s">
        <v>31</v>
      </c>
      <c r="BX767" s="1"/>
      <c r="BY767" t="str">
        <f>_xlfn.XLOOKUP($B767,Img_lookup!A:A,Img_lookup!B:B, "Not available")</f>
        <v>8f25d84e-1348-441a-9919-7a8ac56f873a</v>
      </c>
      <c r="BZ767" t="str">
        <f>_xlfn.XLOOKUP($B767,Img_lookup!A:A,Img_lookup!C:C, "Not available")</f>
        <v>Farfugium japonicum</v>
      </c>
      <c r="CA767" t="str">
        <f>_xlfn.XLOOKUP($B767,Img_lookup!A:A,Img_lookup!D:D, "Not available")</f>
        <v>jam343</v>
      </c>
      <c r="CB767" t="str">
        <f>_xlfn.XLOOKUP($B767,Img_lookup!A:A,Img_lookup!E:E, "https://imgur.com/aT5wafe")</f>
        <v>https://api.openverse.engineering/v1/images/8f25d84e-1348-441a-9919-7a8ac56f873a/thumb/</v>
      </c>
    </row>
    <row r="768" spans="1:80" ht="409.6" x14ac:dyDescent="0.15">
      <c r="A768" s="1" t="s">
        <v>316</v>
      </c>
      <c r="B768" s="1" t="s">
        <v>7704</v>
      </c>
      <c r="C768" s="1" t="s">
        <v>7705</v>
      </c>
      <c r="E768" s="1" t="s">
        <v>7706</v>
      </c>
      <c r="F768" s="1" t="s">
        <v>6</v>
      </c>
      <c r="G768" s="1" t="s">
        <v>6</v>
      </c>
      <c r="H768" s="11" t="str">
        <f t="shared" si="351"/>
        <v>Perennial</v>
      </c>
      <c r="J768" s="1">
        <v>2</v>
      </c>
      <c r="K768" s="1">
        <v>1.5</v>
      </c>
      <c r="L768" t="str" cm="1">
        <f t="array" ref="L768">_xlfn.IFS(J768+K768="", "Unknown", J768+K768&gt;3, "Large", J768+K768&gt;0.5, "Medium", J768+K768&gt;0, "Small")</f>
        <v>Large</v>
      </c>
      <c r="M768" s="1">
        <v>8</v>
      </c>
      <c r="N768" cm="1">
        <f t="array" ref="N768">IF($M768="",INDEX($M$2:$M$2176,MATCH(1,INDEX(($A$2:$A$2176=$A768)*($M$2:$M$2176&lt;&gt;""),0),0)),$M768)</f>
        <v>8</v>
      </c>
      <c r="O768" s="2" t="str">
        <f t="shared" si="346"/>
        <v>Grown indoors</v>
      </c>
      <c r="P768" s="1" t="s">
        <v>7707</v>
      </c>
      <c r="R768" t="str">
        <f t="shared" si="350"/>
        <v>Medium</v>
      </c>
      <c r="T768" s="1"/>
      <c r="U768" s="1"/>
      <c r="V768" s="1">
        <v>7</v>
      </c>
      <c r="W768" s="6">
        <f t="shared" si="358"/>
        <v>7</v>
      </c>
      <c r="X768" t="str">
        <f>IF(W768=1, "January", IF(W768=2, "February", IF(W768=3, "March", IF(W768=4, "April", IF(W768=5, "May", IF(W768=6, "June", IF(W768=7, "July", IF(W768=8, "August", IF(W768=9, "September", IF(W768=10, "October", IF(W768=11, "November", IF(W768=12, "December", "Other"))))))))))))</f>
        <v>July</v>
      </c>
      <c r="AF768" s="16" t="s">
        <v>24071</v>
      </c>
      <c r="AG768" s="1" t="str">
        <f t="shared" si="336"/>
        <v xml:space="preserve">Seed </v>
      </c>
      <c r="AH768" s="2" t="str">
        <f t="shared" si="337"/>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I768" s="1" t="s">
        <v>7708</v>
      </c>
      <c r="AJ768" s="1" t="s">
        <v>53</v>
      </c>
      <c r="AK768" s="1" t="s">
        <v>17104</v>
      </c>
      <c r="AL768" s="1" t="str">
        <f t="shared" si="347"/>
        <v>Scented</v>
      </c>
      <c r="AM768" s="1" t="b">
        <v>1</v>
      </c>
      <c r="AN768" s="1" t="b">
        <v>0</v>
      </c>
      <c r="AO768" s="1" t="b">
        <v>0</v>
      </c>
      <c r="AP768" s="5" t="s">
        <v>28</v>
      </c>
      <c r="AQ768" s="5" t="str">
        <f t="shared" si="338"/>
        <v>Light, Medium, Heavy</v>
      </c>
      <c r="AR768" s="1" t="s">
        <v>30</v>
      </c>
      <c r="AS768" s="1" t="str">
        <f t="shared" si="348"/>
        <v>None</v>
      </c>
      <c r="AT768" s="1" t="str">
        <f t="shared" si="339"/>
        <v>Full</v>
      </c>
      <c r="AU768" s="1" t="s">
        <v>11</v>
      </c>
      <c r="AV768" s="1" t="str">
        <f t="shared" si="340"/>
        <v>Dry, Moist</v>
      </c>
      <c r="AW768" s="1" t="s">
        <v>12</v>
      </c>
      <c r="AX768" s="1" t="str">
        <f t="shared" si="341"/>
        <v>Acid, Neutral, Alkaline</v>
      </c>
      <c r="AY768" s="1" t="b">
        <v>0</v>
      </c>
      <c r="AZ768" s="1" t="b">
        <v>0</v>
      </c>
      <c r="BA768" s="1" t="b">
        <v>0</v>
      </c>
      <c r="BC768" t="str">
        <f t="shared" si="342"/>
        <v>FALSE</v>
      </c>
      <c r="BE768" t="str">
        <f t="shared" si="343"/>
        <v>FALSE</v>
      </c>
      <c r="BF768" s="1" t="b">
        <v>0</v>
      </c>
      <c r="BG768" s="1" t="b">
        <v>0</v>
      </c>
      <c r="BH768" s="1" t="b">
        <v>0</v>
      </c>
      <c r="BJ768" s="1" t="str">
        <f t="shared" si="344"/>
        <v>FALSE</v>
      </c>
      <c r="BK768" s="1" t="s">
        <v>77</v>
      </c>
      <c r="BL768" t="str">
        <f t="shared" si="345"/>
        <v>TRUE</v>
      </c>
      <c r="BM768" s="1" t="b">
        <v>0</v>
      </c>
      <c r="BN768" s="1" t="b">
        <v>0</v>
      </c>
      <c r="BO768" s="1">
        <f t="shared" si="349"/>
        <v>17</v>
      </c>
      <c r="BP768" s="1" t="s">
        <v>7709</v>
      </c>
      <c r="BQ768" s="1" cm="1">
        <f t="array" ref="BQ768">_xlfn.IFS(BP768="None Known",0, LEN(BP768)&gt;500, 5,LEN(BP768)&gt;400, 4, LEN(BP768)&gt;300, 3, LEN(BP768)&gt;200, 2, LEN(BP768)&gt;1, 1)</f>
        <v>5</v>
      </c>
      <c r="BR768" s="1" t="s">
        <v>7710</v>
      </c>
      <c r="BS768" s="1">
        <v>3</v>
      </c>
      <c r="BT768" s="1" t="s">
        <v>7711</v>
      </c>
      <c r="BU768" s="1">
        <v>3</v>
      </c>
      <c r="BV768" s="1" t="s">
        <v>7712</v>
      </c>
      <c r="BW768" s="1" t="s">
        <v>31</v>
      </c>
      <c r="BX768" s="1"/>
      <c r="BY768" t="str">
        <f>_xlfn.XLOOKUP($B768,Img_lookup!A:A,Img_lookup!B:B, "Not available")</f>
        <v>Not available</v>
      </c>
      <c r="BZ768" t="str">
        <f>_xlfn.XLOOKUP($B768,Img_lookup!A:A,Img_lookup!C:C, "Not available")</f>
        <v>Not available</v>
      </c>
      <c r="CA768" t="str">
        <f>_xlfn.XLOOKUP($B768,Img_lookup!A:A,Img_lookup!D:D, "Not available")</f>
        <v>Not available</v>
      </c>
      <c r="CB768" t="str">
        <f>_xlfn.XLOOKUP($B768,Img_lookup!A:A,Img_lookup!E:E, "https://imgur.com/aT5wafe")</f>
        <v>https://imgur.com/aT5wafe</v>
      </c>
    </row>
    <row r="769" spans="1:80" ht="409.6" x14ac:dyDescent="0.15">
      <c r="A769" s="1" t="s">
        <v>316</v>
      </c>
      <c r="B769" s="1" t="s">
        <v>10009</v>
      </c>
      <c r="C769" s="1" t="s">
        <v>10010</v>
      </c>
      <c r="D769" s="1" t="s">
        <v>10011</v>
      </c>
      <c r="E769" s="1" t="s">
        <v>339</v>
      </c>
      <c r="F769" s="1" t="s">
        <v>6</v>
      </c>
      <c r="G769" s="1" t="s">
        <v>6</v>
      </c>
      <c r="H769" s="11" t="str">
        <f t="shared" si="351"/>
        <v>Perennial</v>
      </c>
      <c r="J769" s="1">
        <v>2.5</v>
      </c>
      <c r="K769" s="1">
        <v>1</v>
      </c>
      <c r="L769" t="str" cm="1">
        <f t="array" ref="L769">_xlfn.IFS(J769+K769="", "Unknown", J769+K769&gt;3, "Large", J769+K769&gt;0.5, "Medium", J769+K769&gt;0, "Small")</f>
        <v>Large</v>
      </c>
      <c r="M769" s="1">
        <v>8</v>
      </c>
      <c r="N769" cm="1">
        <f t="array" ref="N769">IF($M769="",INDEX($M$2:$M$2176,MATCH(1,INDEX(($A$2:$A$2176=$A769)*($M$2:$M$2176&lt;&gt;""),0),0)),$M769)</f>
        <v>8</v>
      </c>
      <c r="O769" s="2" t="str">
        <f t="shared" si="346"/>
        <v>Grown indoors</v>
      </c>
      <c r="P769" s="1" t="s">
        <v>10012</v>
      </c>
      <c r="R769" t="str">
        <f t="shared" si="350"/>
        <v>Medium</v>
      </c>
      <c r="T769" s="1"/>
      <c r="U769" s="1"/>
      <c r="V769" s="1">
        <v>6</v>
      </c>
      <c r="W769" s="6">
        <f t="shared" si="358"/>
        <v>6</v>
      </c>
      <c r="X769" t="str">
        <f>IF(W769=1, "January", IF(W769=2, "February", IF(W769=3, "March", IF(W769=4, "April", IF(W769=5, "May", IF(W769=6, "June", IF(W769=7, "July", IF(W769=8, "August", IF(W769=9, "September", IF(W769=10, "October", IF(W769=11, "November", IF(W769=12, "December", "Other"))))))))))))</f>
        <v>June</v>
      </c>
      <c r="AF769" s="16" t="s">
        <v>24071</v>
      </c>
      <c r="AG769" s="1" t="str">
        <f t="shared" si="336"/>
        <v xml:space="preserve">Seed </v>
      </c>
      <c r="AH769" s="2" t="str">
        <f t="shared" si="337"/>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I769" s="1" t="s">
        <v>10013</v>
      </c>
      <c r="AJ769" s="1" t="s">
        <v>53</v>
      </c>
      <c r="AK769" s="1" t="s">
        <v>17104</v>
      </c>
      <c r="AL769" s="1" t="str">
        <f t="shared" si="347"/>
        <v>Scented</v>
      </c>
      <c r="AM769" s="1" t="b">
        <v>1</v>
      </c>
      <c r="AN769" s="1" t="b">
        <v>0</v>
      </c>
      <c r="AO769" s="1" t="b">
        <v>0</v>
      </c>
      <c r="AP769" s="5" t="s">
        <v>28</v>
      </c>
      <c r="AQ769" s="5" t="str">
        <f t="shared" si="338"/>
        <v>Light, Medium, Heavy</v>
      </c>
      <c r="AR769" s="1" t="s">
        <v>30</v>
      </c>
      <c r="AS769" s="1" t="str">
        <f t="shared" si="348"/>
        <v>None</v>
      </c>
      <c r="AT769" s="1" t="str">
        <f t="shared" si="339"/>
        <v>Full</v>
      </c>
      <c r="AU769" s="1" t="s">
        <v>11</v>
      </c>
      <c r="AV769" s="1" t="str">
        <f t="shared" si="340"/>
        <v>Dry, Moist</v>
      </c>
      <c r="AW769" s="1" t="s">
        <v>12</v>
      </c>
      <c r="AX769" s="1" t="str">
        <f t="shared" si="341"/>
        <v>Acid, Neutral, Alkaline</v>
      </c>
      <c r="AY769" s="1" t="b">
        <v>0</v>
      </c>
      <c r="AZ769" s="1" t="b">
        <v>0</v>
      </c>
      <c r="BA769" s="1" t="b">
        <v>0</v>
      </c>
      <c r="BC769" t="str">
        <f t="shared" si="342"/>
        <v>FALSE</v>
      </c>
      <c r="BE769" t="str">
        <f t="shared" si="343"/>
        <v>FALSE</v>
      </c>
      <c r="BF769" s="1" t="b">
        <v>0</v>
      </c>
      <c r="BG769" s="1" t="b">
        <v>0</v>
      </c>
      <c r="BH769" s="1" t="b">
        <v>1</v>
      </c>
      <c r="BI769" s="1" t="s">
        <v>30</v>
      </c>
      <c r="BJ769" s="1" t="str">
        <f t="shared" si="344"/>
        <v>FALSE</v>
      </c>
      <c r="BK769" s="1" t="s">
        <v>77</v>
      </c>
      <c r="BL769" t="str">
        <f t="shared" si="345"/>
        <v>TRUE</v>
      </c>
      <c r="BM769" s="1" t="b">
        <v>0</v>
      </c>
      <c r="BN769" s="1" t="b">
        <v>0</v>
      </c>
      <c r="BO769" s="1">
        <f t="shared" si="349"/>
        <v>10</v>
      </c>
      <c r="BP769" s="1" t="s">
        <v>10014</v>
      </c>
      <c r="BQ769" s="1" cm="1">
        <f t="array" ref="BQ769">_xlfn.IFS(BP769="None Known",0, LEN(BP769)&gt;500, 5,LEN(BP769)&gt;400, 4, LEN(BP769)&gt;300, 3, LEN(BP769)&gt;200, 2, LEN(BP769)&gt;1, 1)</f>
        <v>3</v>
      </c>
      <c r="BR769" s="1" t="s">
        <v>10015</v>
      </c>
      <c r="BS769" s="1">
        <v>2</v>
      </c>
      <c r="BT769" s="1" t="s">
        <v>10016</v>
      </c>
      <c r="BU769" s="1">
        <v>1</v>
      </c>
      <c r="BV769" s="1" t="s">
        <v>1039</v>
      </c>
      <c r="BW769" s="1" t="s">
        <v>31</v>
      </c>
      <c r="BX769" s="1"/>
      <c r="BY769" t="str">
        <f>_xlfn.XLOOKUP($B769,Img_lookup!A:A,Img_lookup!B:B, "Not available")</f>
        <v>0fcaee2f-f6d6-4a62-9b3f-57ab340db245</v>
      </c>
      <c r="BZ769" t="str">
        <f>_xlfn.XLOOKUP($B769,Img_lookup!A:A,Img_lookup!C:C, "Not available")</f>
        <v>Ferula communis. Chamae rops humilis. P sphodelus. Microcarpus Gladiolus communis. Atlantic plain</v>
      </c>
      <c r="CA769" t="str">
        <f>_xlfn.XLOOKUP($B769,Img_lookup!A:A,Img_lookup!D:D, "Not available")</f>
        <v>Mary Gillham Archive Project</v>
      </c>
      <c r="CB769" t="str">
        <f>_xlfn.XLOOKUP($B769,Img_lookup!A:A,Img_lookup!E:E, "https://imgur.com/aT5wafe")</f>
        <v>https://api.openverse.engineering/v1/images/0fcaee2f-f6d6-4a62-9b3f-57ab340db245/thumb/</v>
      </c>
    </row>
    <row r="770" spans="1:80" ht="409.6" x14ac:dyDescent="0.15">
      <c r="A770" s="1" t="s">
        <v>316</v>
      </c>
      <c r="B770" s="1" t="s">
        <v>9643</v>
      </c>
      <c r="C770" s="1" t="s">
        <v>7705</v>
      </c>
      <c r="E770" s="1" t="s">
        <v>9644</v>
      </c>
      <c r="F770" s="1" t="s">
        <v>6</v>
      </c>
      <c r="G770" s="1" t="s">
        <v>6</v>
      </c>
      <c r="H770" s="11" t="str">
        <f t="shared" si="351"/>
        <v>Perennial</v>
      </c>
      <c r="J770" s="1">
        <v>1</v>
      </c>
      <c r="L770" t="str" cm="1">
        <f t="array" ref="L770">_xlfn.IFS(J770+K770="", "Unknown", J770+K770&gt;3, "Large", J770+K770&gt;0.5, "Medium", J770+K770&gt;0, "Small")</f>
        <v>Medium</v>
      </c>
      <c r="M770" s="1">
        <v>8</v>
      </c>
      <c r="N770" cm="1">
        <f t="array" ref="N770">IF($M770="",INDEX($M$2:$M$2176,MATCH(1,INDEX(($A$2:$A$2176=$A770)*($M$2:$M$2176&lt;&gt;""),0),0)),$M770)</f>
        <v>8</v>
      </c>
      <c r="O770" s="2" t="str">
        <f t="shared" si="346"/>
        <v>Grown indoors</v>
      </c>
      <c r="P770" s="1" t="s">
        <v>9645</v>
      </c>
      <c r="R770" t="str">
        <f t="shared" si="350"/>
        <v>Medium</v>
      </c>
      <c r="T770" s="1"/>
      <c r="U770" s="1"/>
      <c r="V770" s="1" t="s">
        <v>1006</v>
      </c>
      <c r="W770" s="6" t="str">
        <f t="shared" si="358"/>
        <v>5</v>
      </c>
      <c r="X770" t="str">
        <f>IF(W770="1", "January", IF(W770="2", "February", IF(W770="3", "March", IF(W770="4", "April", IF(W770="5", "May", IF(W770="6", "June", IF(W770="7", "July", IF(W770="8", "August", IF(W770="9", "September", IF(W770="10", "October", IF(W770="11", "November", IF(W770="12", "December", "Other"))))))))))))</f>
        <v>May</v>
      </c>
      <c r="Y770" s="2" t="str">
        <f>IF(ISNUMBER(SEARCH("-",V770)),TRIM(RIGHT(V770,LEN(V770)-SEARCH("-",V770))),V770)</f>
        <v>7</v>
      </c>
      <c r="Z770" s="2" t="str">
        <f>IF(Y770="1", "January", IF(Y770="2", "February", IF(Y770="3", "March", IF(Y770="4", "April", IF(Y770="5", "May", IF(Y770="6", "June", IF(Y770="7", "July", IF(Y770="8", "August", IF(Y770="9", "September", IF(Y770="10", "October", IF(Y770="11", "November", IF(Y770="12", "December", "Other"))))))))))))</f>
        <v>July</v>
      </c>
      <c r="AF770" s="16" t="s">
        <v>24071</v>
      </c>
      <c r="AG770" s="1" t="str">
        <f t="shared" ref="AG770:AG833" si="359">LEFT(AF770,FIND("-",AF770)-1)</f>
        <v xml:space="preserve">Seed </v>
      </c>
      <c r="AH770" s="2" t="str">
        <f t="shared" ref="AH770:AH833" si="360">RIGHT(AF770,LEN(AF770)-FIND("-",AF770)-1)</f>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I770" s="1" t="s">
        <v>9646</v>
      </c>
      <c r="AJ770" s="1" t="s">
        <v>53</v>
      </c>
      <c r="AK770" s="1" t="s">
        <v>17104</v>
      </c>
      <c r="AL770" s="1" t="str">
        <f t="shared" si="347"/>
        <v>Scented</v>
      </c>
      <c r="AM770" s="1" t="b">
        <v>1</v>
      </c>
      <c r="AN770" s="1" t="b">
        <v>0</v>
      </c>
      <c r="AO770" s="1" t="b">
        <v>0</v>
      </c>
      <c r="AP770" s="5" t="s">
        <v>28</v>
      </c>
      <c r="AQ770" s="5" t="str">
        <f t="shared" ref="AQ770:AQ833" si="361">IF(AP770="L", "Light", IF(AP770="M", "Medium", IF(AP770="H", "Heavy", IF(AP770="LM", "Light, Medium", IF(AP770="MH", "Medium, Heavy", IF(AP770="LMH", "Light, Medium, Heavy", ""))))))</f>
        <v>Light, Medium, Heavy</v>
      </c>
      <c r="AR770" s="1" t="s">
        <v>30</v>
      </c>
      <c r="AS770" s="1" t="str">
        <f t="shared" si="348"/>
        <v>None</v>
      </c>
      <c r="AT770" s="1" t="str">
        <f t="shared" ref="AT770:AT833" si="362">IF(AR770="N", "Full", IF(AR770="S", "Partial", IF(AR770="F", "None", IF(AR770="SN", "Partial, Full", IF(AR770="NP", "None, Partial", IF(AR770="FSN", "None, Partial, Full", ""))))))</f>
        <v>Full</v>
      </c>
      <c r="AU770" s="1" t="s">
        <v>11</v>
      </c>
      <c r="AV770" s="1" t="str">
        <f t="shared" ref="AV770:AV833" si="363">IF(AU770="D", "Dry", IF(AU770="M", "Moist", IF(AU770="We", "Wet/Water", IF(AU770="Wa", "Wet/Water", IF(AU770="WeWa", "Wet/Water", IF(AU770="DM", "Dry, Moist", IF(AU770="DMWe", "Dry, Moist, Wet/Water", IF(AU770="MWe", "Moist, Wet/Water", IF(AU770="MWeWa", "Moist, Wet/Water", IF(AU770="WeM", "Moist, Wet/Water",""))))))))))</f>
        <v>Dry, Moist</v>
      </c>
      <c r="AW770" s="1" t="s">
        <v>12</v>
      </c>
      <c r="AX770" s="1" t="str">
        <f t="shared" ref="AX770:AX833" si="364">IF(AW770="A", "Acid", IF(AW770="N", "Neutral", IF(AW770="B", "Alkaline", IF(AW770="AN", "Acid, Neutral", IF(AW770="NB", "Neutral, Alkaline", IF(AW770="ANB", "Acid, Neutral, Alkaline", ""))))))</f>
        <v>Acid, Neutral, Alkaline</v>
      </c>
      <c r="AY770" s="1" t="b">
        <v>0</v>
      </c>
      <c r="AZ770" s="1" t="b">
        <v>0</v>
      </c>
      <c r="BA770" s="1" t="b">
        <v>0</v>
      </c>
      <c r="BC770" t="str">
        <f t="shared" ref="BC770:BC833" si="365">IF(BB770="M", "TRUE", IF(BB770="W", "TRUE", "FALSE"))</f>
        <v>FALSE</v>
      </c>
      <c r="BE770" t="str">
        <f t="shared" ref="BE770:BE833" si="366">IF(BD770="Y", "TRUE", "FALSE")</f>
        <v>FALSE</v>
      </c>
      <c r="BF770" s="1" t="b">
        <v>0</v>
      </c>
      <c r="BG770" s="1" t="b">
        <v>0</v>
      </c>
      <c r="BH770" s="1" t="b">
        <v>0</v>
      </c>
      <c r="BJ770" s="1" t="str">
        <f t="shared" ref="BJ770:BJ833" si="367">IF(BI770="Y", "TRUE", "FALSE")</f>
        <v>FALSE</v>
      </c>
      <c r="BK770" s="1" t="s">
        <v>77</v>
      </c>
      <c r="BL770" t="str">
        <f t="shared" ref="BL770:BL833" si="368">IF(BK770="Y", "TRUE", "FALSE")</f>
        <v>TRUE</v>
      </c>
      <c r="BM770" s="1" t="b">
        <v>0</v>
      </c>
      <c r="BN770" s="1" t="b">
        <v>0</v>
      </c>
      <c r="BO770" s="1">
        <f t="shared" si="349"/>
        <v>12</v>
      </c>
      <c r="BP770" s="1" t="s">
        <v>9647</v>
      </c>
      <c r="BQ770" s="1" cm="1">
        <f t="array" ref="BQ770">_xlfn.IFS(BP770="None Known",0, LEN(BP770)&gt;500, 5,LEN(BP770)&gt;400, 4, LEN(BP770)&gt;300, 3, LEN(BP770)&gt;200, 2, LEN(BP770)&gt;1, 1)</f>
        <v>3</v>
      </c>
      <c r="BR770" s="1" t="s">
        <v>9648</v>
      </c>
      <c r="BS770" s="1">
        <v>2</v>
      </c>
      <c r="BT770" s="1" t="s">
        <v>9649</v>
      </c>
      <c r="BU770" s="1">
        <v>3</v>
      </c>
      <c r="BV770" s="1" t="s">
        <v>9650</v>
      </c>
      <c r="BW770" s="1" t="s">
        <v>31</v>
      </c>
      <c r="BX770" s="1"/>
      <c r="BY770" t="str">
        <f>_xlfn.XLOOKUP($B770,Img_lookup!A:A,Img_lookup!B:B, "Not available")</f>
        <v>dc1cf0f3-2184-43fb-8e4c-9380c77ea2ea</v>
      </c>
      <c r="BZ770" t="str">
        <f>_xlfn.XLOOKUP($B770,Img_lookup!A:A,Img_lookup!C:C, "Not available")</f>
        <v>Ferula foetida (Bunge) Regel</v>
      </c>
      <c r="CA770" t="str">
        <f>_xlfn.XLOOKUP($B770,Img_lookup!A:A,Img_lookup!D:D, "Not available")</f>
        <v>Karl H. Rechinger; Frida Rechinger; Paul Aellen and Esfandiar Esfandiari</v>
      </c>
      <c r="CB770" t="str">
        <f>_xlfn.XLOOKUP($B770,Img_lookup!A:A,Img_lookup!E:E, "https://imgur.com/aT5wafe")</f>
        <v>https://api.openverse.engineering/v1/images/dc1cf0f3-2184-43fb-8e4c-9380c77ea2ea/thumb/</v>
      </c>
    </row>
    <row r="771" spans="1:80" ht="409.6" x14ac:dyDescent="0.15">
      <c r="A771" s="1" t="s">
        <v>316</v>
      </c>
      <c r="B771" s="1" t="s">
        <v>10316</v>
      </c>
      <c r="C771" s="1" t="s">
        <v>10317</v>
      </c>
      <c r="D771" s="1" t="s">
        <v>10318</v>
      </c>
      <c r="E771" s="1" t="s">
        <v>10319</v>
      </c>
      <c r="F771" s="1" t="s">
        <v>6</v>
      </c>
      <c r="G771" s="1" t="s">
        <v>6</v>
      </c>
      <c r="H771" s="11" t="str">
        <f t="shared" si="351"/>
        <v>Perennial</v>
      </c>
      <c r="J771" s="1">
        <v>1</v>
      </c>
      <c r="K771" s="1">
        <v>1</v>
      </c>
      <c r="L771" t="str" cm="1">
        <f t="array" ref="L771">_xlfn.IFS(J771+K771="", "Unknown", J771+K771&gt;3, "Large", J771+K771&gt;0.5, "Medium", J771+K771&gt;0, "Small")</f>
        <v>Medium</v>
      </c>
      <c r="M771" s="1">
        <v>6</v>
      </c>
      <c r="N771" cm="1">
        <f t="array" ref="N771">IF($M771="",INDEX($M$2:$M$2176,MATCH(1,INDEX(($A$2:$A$2176=$A771)*($M$2:$M$2176&lt;&gt;""),0),0)),$M771)</f>
        <v>6</v>
      </c>
      <c r="O771" s="2" t="str">
        <f t="shared" ref="O771:O834" si="369">IF(N771="", "Temperate zone", IF(N771&lt;5, "Hardy to cold", IF(N771&lt;8, "Seasonal outdoors", IF(N771&lt;12, "Grown indoors", "all Temperate zone"))))</f>
        <v>Seasonal outdoors</v>
      </c>
      <c r="P771" s="1" t="s">
        <v>10320</v>
      </c>
      <c r="R771" t="str">
        <f t="shared" si="350"/>
        <v>Medium</v>
      </c>
      <c r="T771" s="1"/>
      <c r="U771" s="1"/>
      <c r="V771" s="1" t="s">
        <v>96</v>
      </c>
      <c r="W771" s="6" t="str">
        <f t="shared" si="358"/>
        <v>5</v>
      </c>
      <c r="X771" t="str">
        <f>IF(W771="1", "January", IF(W771="2", "February", IF(W771="3", "March", IF(W771="4", "April", IF(W771="5", "May", IF(W771="6", "June", IF(W771="7", "July", IF(W771="8", "August", IF(W771="9", "September", IF(W771="10", "October", IF(W771="11", "November", IF(W771="12", "December", "Other"))))))))))))</f>
        <v>May</v>
      </c>
      <c r="Y771" s="2" t="str">
        <f>IF(ISNUMBER(SEARCH("-",V771)),TRIM(RIGHT(V771,LEN(V771)-SEARCH("-",V771))),V771)</f>
        <v>6</v>
      </c>
      <c r="Z771" s="2" t="str">
        <f>IF(Y771="1", "January", IF(Y771="2", "February", IF(Y771="3", "March", IF(Y771="4", "April", IF(Y771="5", "May", IF(Y771="6", "June", IF(Y771="7", "July", IF(Y771="8", "August", IF(Y771="9", "September", IF(Y771="10", "October", IF(Y771="11", "November", IF(Y771="12", "December", "Other"))))))))))))</f>
        <v>June</v>
      </c>
      <c r="AA771" s="1" t="s">
        <v>322</v>
      </c>
      <c r="AB771" s="1" t="str">
        <f>IF(ISNUMBER(SEARCH("-",AA771)),TRIM(LEFT(AA771,FIND("-",AA771)-1)),AA771)</f>
        <v>6</v>
      </c>
      <c r="AC771" s="1" t="str">
        <f>IF(AB771="1", "January", IF(AB771="2", "February", IF(AB771="3", "March", IF(AB771="4", "April", IF(AB771="5", "May", IF(AB771="6", "June", IF(AB771="7", "July", IF(AB771="8", "August", IF(AB771="9", "September", IF(AB771="10", "October", IF(AB771="11", "November", IF(AB771="12", "December", "Other"))))))))))))</f>
        <v>June</v>
      </c>
      <c r="AD771" s="1" t="str">
        <f>IF(ISNUMBER(SEARCH("-",AA771)),TRIM(RIGHT(AA771,LEN(AA771)-SEARCH("-",AA771))),AA771)</f>
        <v>8</v>
      </c>
      <c r="AE771" s="1" t="str">
        <f>IF(AD771="1", "January", IF(AD771="2", "February", IF(AD771="3", "March", IF(AD771="4", "April", IF(AD771="5", "May", IF(AD771="6", "June", IF(AD771="7", "July", IF(AD771="8", "August", IF(AD771="9", "September", IF(AD771="10", "October", IF(AD771="11", "November", IF(AD771="12", "December", "Other"))))))))))))</f>
        <v>August</v>
      </c>
      <c r="AF771" s="16" t="s">
        <v>24071</v>
      </c>
      <c r="AG771" s="1" t="str">
        <f t="shared" si="359"/>
        <v xml:space="preserve">Seed </v>
      </c>
      <c r="AH771" s="2" t="str">
        <f t="shared" si="360"/>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I771" s="1" t="s">
        <v>10321</v>
      </c>
      <c r="AJ771" s="1" t="s">
        <v>53</v>
      </c>
      <c r="AK771" s="1" t="s">
        <v>17104</v>
      </c>
      <c r="AL771" s="1" t="str">
        <f t="shared" ref="AL771:AL834" si="370">IF(AM771=TRUE, "Scented", "Unscented")</f>
        <v>Scented</v>
      </c>
      <c r="AM771" s="1" t="b">
        <v>1</v>
      </c>
      <c r="AN771" s="1" t="b">
        <v>0</v>
      </c>
      <c r="AO771" s="1" t="b">
        <v>0</v>
      </c>
      <c r="AP771" s="5" t="s">
        <v>28</v>
      </c>
      <c r="AQ771" s="5" t="str">
        <f t="shared" si="361"/>
        <v>Light, Medium, Heavy</v>
      </c>
      <c r="AR771" s="1" t="s">
        <v>30</v>
      </c>
      <c r="AS771" s="1" t="str">
        <f t="shared" ref="AS771:AS834" si="371">IF(AR771="N", "None", IF(AR771="S", "Partial", IF(AR771="F", "Full", IF(AR771="SN", "None, Partial", IF(AR771="FS", "Partial, Full", IF(AR771="FSN", "None, Partial, Full", ""))))))</f>
        <v>None</v>
      </c>
      <c r="AT771" s="1" t="str">
        <f t="shared" si="362"/>
        <v>Full</v>
      </c>
      <c r="AU771" s="1" t="s">
        <v>11</v>
      </c>
      <c r="AV771" s="1" t="str">
        <f t="shared" si="363"/>
        <v>Dry, Moist</v>
      </c>
      <c r="AW771" s="1" t="s">
        <v>12</v>
      </c>
      <c r="AX771" s="1" t="str">
        <f t="shared" si="364"/>
        <v>Acid, Neutral, Alkaline</v>
      </c>
      <c r="AY771" s="1" t="b">
        <v>0</v>
      </c>
      <c r="AZ771" s="1" t="b">
        <v>0</v>
      </c>
      <c r="BA771" s="1" t="b">
        <v>0</v>
      </c>
      <c r="BC771" t="str">
        <f t="shared" si="365"/>
        <v>FALSE</v>
      </c>
      <c r="BE771" t="str">
        <f t="shared" si="366"/>
        <v>FALSE</v>
      </c>
      <c r="BF771" s="1" t="b">
        <v>0</v>
      </c>
      <c r="BG771" s="1" t="b">
        <v>0</v>
      </c>
      <c r="BH771" s="1" t="b">
        <v>0</v>
      </c>
      <c r="BJ771" s="1" t="str">
        <f t="shared" si="367"/>
        <v>FALSE</v>
      </c>
      <c r="BK771" s="1" t="s">
        <v>77</v>
      </c>
      <c r="BL771" t="str">
        <f t="shared" si="368"/>
        <v>TRUE</v>
      </c>
      <c r="BM771" s="1" t="b">
        <v>0</v>
      </c>
      <c r="BN771" s="1" t="b">
        <v>0</v>
      </c>
      <c r="BO771" s="1">
        <f t="shared" ref="BO771:BO834" si="372">BQ771+(BS771*3)+BU771</f>
        <v>12</v>
      </c>
      <c r="BP771" s="1" t="s">
        <v>10322</v>
      </c>
      <c r="BQ771" s="1" cm="1">
        <f t="array" ref="BQ771">_xlfn.IFS(BP771="None Known",0, LEN(BP771)&gt;500, 5,LEN(BP771)&gt;400, 4, LEN(BP771)&gt;300, 3, LEN(BP771)&gt;200, 2, LEN(BP771)&gt;1, 1)</f>
        <v>4</v>
      </c>
      <c r="BR771" s="1" t="s">
        <v>10323</v>
      </c>
      <c r="BS771" s="1">
        <v>2</v>
      </c>
      <c r="BT771" s="1" t="s">
        <v>10324</v>
      </c>
      <c r="BU771" s="1">
        <v>2</v>
      </c>
      <c r="BV771" s="1" t="s">
        <v>10325</v>
      </c>
      <c r="BW771" s="1" t="s">
        <v>31</v>
      </c>
      <c r="BX771" s="1"/>
      <c r="BY771" t="str">
        <f>_xlfn.XLOOKUP($B771,Img_lookup!A:A,Img_lookup!B:B, "Not available")</f>
        <v>Not available</v>
      </c>
      <c r="BZ771" t="str">
        <f>_xlfn.XLOOKUP($B771,Img_lookup!A:A,Img_lookup!C:C, "Not available")</f>
        <v>Not available</v>
      </c>
      <c r="CA771" t="str">
        <f>_xlfn.XLOOKUP($B771,Img_lookup!A:A,Img_lookup!D:D, "Not available")</f>
        <v>Not available</v>
      </c>
      <c r="CB771" t="str">
        <f>_xlfn.XLOOKUP($B771,Img_lookup!A:A,Img_lookup!E:E, "https://imgur.com/aT5wafe")</f>
        <v>https://imgur.com/aT5wafe</v>
      </c>
    </row>
    <row r="772" spans="1:80" ht="409.6" x14ac:dyDescent="0.15">
      <c r="A772" s="1" t="s">
        <v>316</v>
      </c>
      <c r="B772" s="1" t="s">
        <v>11514</v>
      </c>
      <c r="D772" s="1" t="s">
        <v>11515</v>
      </c>
      <c r="E772" s="1" t="s">
        <v>11516</v>
      </c>
      <c r="F772" s="1" t="s">
        <v>6</v>
      </c>
      <c r="G772" s="1" t="s">
        <v>6</v>
      </c>
      <c r="H772" s="11" t="str">
        <f t="shared" si="351"/>
        <v>Perennial</v>
      </c>
      <c r="J772" s="1">
        <v>2.5</v>
      </c>
      <c r="L772" t="str" cm="1">
        <f t="array" ref="L772">_xlfn.IFS(J772+K772="", "Unknown", J772+K772&gt;3, "Large", J772+K772&gt;0.5, "Medium", J772+K772&gt;0, "Small")</f>
        <v>Medium</v>
      </c>
      <c r="M772" s="1">
        <v>8</v>
      </c>
      <c r="N772" cm="1">
        <f t="array" ref="N772">IF($M772="",INDEX($M$2:$M$2176,MATCH(1,INDEX(($A$2:$A$2176=$A772)*($M$2:$M$2176&lt;&gt;""),0),0)),$M772)</f>
        <v>8</v>
      </c>
      <c r="O772" s="2" t="str">
        <f t="shared" si="369"/>
        <v>Grown indoors</v>
      </c>
      <c r="P772" s="1" t="s">
        <v>196</v>
      </c>
      <c r="R772" t="str">
        <f t="shared" ref="R772:R835" si="373">IF(Q772="Fast", "Fast", IF(Q772="Slow", "Slow", "Medium"))</f>
        <v>Medium</v>
      </c>
      <c r="T772" s="1"/>
      <c r="U772" s="1"/>
      <c r="V772" s="1">
        <v>7</v>
      </c>
      <c r="W772" s="6">
        <f t="shared" si="358"/>
        <v>7</v>
      </c>
      <c r="X772" t="str">
        <f>IF(W772=1, "January", IF(W772=2, "February", IF(W772=3, "March", IF(W772=4, "April", IF(W772=5, "May", IF(W772=6, "June", IF(W772=7, "July", IF(W772=8, "August", IF(W772=9, "September", IF(W772=10, "October", IF(W772=11, "November", IF(W772=12, "December", "Other"))))))))))))</f>
        <v>July</v>
      </c>
      <c r="AF772" s="16" t="s">
        <v>24071</v>
      </c>
      <c r="AG772" s="1" t="str">
        <f t="shared" si="359"/>
        <v xml:space="preserve">Seed </v>
      </c>
      <c r="AH772" s="2" t="str">
        <f t="shared" si="360"/>
        <v>Best sown as soon as the seed is ripe in a greenhouse in autumn[1]. Otherwise sow in April in a greenhouse. Prick out the seedlings into individual pots as soon as they are large enough to handle. Plant them out into their permanent positions whilst still small because the plants dislike root disturbance[1]. Give the plants a protective mulch for at least their first winter outdoors.
Division in autumn. This may be inadvisable due to the plants dislike of root disturbance.</v>
      </c>
      <c r="AI772" s="1" t="s">
        <v>11517</v>
      </c>
      <c r="AJ772" s="1" t="s">
        <v>53</v>
      </c>
      <c r="AK772" s="1" t="s">
        <v>17104</v>
      </c>
      <c r="AL772" s="1" t="str">
        <f t="shared" si="370"/>
        <v>Scented</v>
      </c>
      <c r="AM772" s="1" t="b">
        <v>1</v>
      </c>
      <c r="AN772" s="1" t="b">
        <v>0</v>
      </c>
      <c r="AO772" s="1" t="b">
        <v>0</v>
      </c>
      <c r="AP772" s="5" t="s">
        <v>28</v>
      </c>
      <c r="AQ772" s="5" t="str">
        <f t="shared" si="361"/>
        <v>Light, Medium, Heavy</v>
      </c>
      <c r="AR772" s="1" t="s">
        <v>30</v>
      </c>
      <c r="AS772" s="1" t="str">
        <f t="shared" si="371"/>
        <v>None</v>
      </c>
      <c r="AT772" s="1" t="str">
        <f t="shared" si="362"/>
        <v>Full</v>
      </c>
      <c r="AU772" s="1" t="s">
        <v>11</v>
      </c>
      <c r="AV772" s="1" t="str">
        <f t="shared" si="363"/>
        <v>Dry, Moist</v>
      </c>
      <c r="AW772" s="1" t="s">
        <v>12</v>
      </c>
      <c r="AX772" s="1" t="str">
        <f t="shared" si="364"/>
        <v>Acid, Neutral, Alkaline</v>
      </c>
      <c r="AY772" s="1" t="b">
        <v>0</v>
      </c>
      <c r="AZ772" s="1" t="b">
        <v>0</v>
      </c>
      <c r="BA772" s="1" t="b">
        <v>0</v>
      </c>
      <c r="BC772" t="str">
        <f t="shared" si="365"/>
        <v>FALSE</v>
      </c>
      <c r="BE772" t="str">
        <f t="shared" si="366"/>
        <v>FALSE</v>
      </c>
      <c r="BF772" s="1" t="b">
        <v>0</v>
      </c>
      <c r="BG772" s="1" t="b">
        <v>0</v>
      </c>
      <c r="BH772" s="1" t="b">
        <v>0</v>
      </c>
      <c r="BJ772" s="1" t="str">
        <f t="shared" si="367"/>
        <v>FALSE</v>
      </c>
      <c r="BK772" s="1" t="s">
        <v>77</v>
      </c>
      <c r="BL772" t="str">
        <f t="shared" si="368"/>
        <v>TRUE</v>
      </c>
      <c r="BM772" s="1" t="b">
        <v>0</v>
      </c>
      <c r="BN772" s="1" t="b">
        <v>0</v>
      </c>
      <c r="BO772" s="1">
        <f t="shared" si="372"/>
        <v>9</v>
      </c>
      <c r="BP772" s="1" t="s">
        <v>11518</v>
      </c>
      <c r="BQ772" s="1" cm="1">
        <f t="array" ref="BQ772">_xlfn.IFS(BP772="None Known",0, LEN(BP772)&gt;500, 5,LEN(BP772)&gt;400, 4, LEN(BP772)&gt;300, 3, LEN(BP772)&gt;200, 2, LEN(BP772)&gt;1, 1)</f>
        <v>1</v>
      </c>
      <c r="BR772" s="1" t="s">
        <v>11519</v>
      </c>
      <c r="BS772" s="1">
        <v>2</v>
      </c>
      <c r="BT772" s="1" t="s">
        <v>11520</v>
      </c>
      <c r="BU772" s="1">
        <v>2</v>
      </c>
      <c r="BV772" s="1" t="s">
        <v>11521</v>
      </c>
      <c r="BW772" s="1" t="s">
        <v>31</v>
      </c>
      <c r="BX772" s="1"/>
      <c r="BY772" t="str">
        <f>_xlfn.XLOOKUP($B772,Img_lookup!A:A,Img_lookup!B:B, "Not available")</f>
        <v>254b3f7d-e7a9-4967-b5cb-e450aad1a0e8</v>
      </c>
      <c r="BZ772" t="str">
        <f>_xlfn.XLOOKUP($B772,Img_lookup!A:A,Img_lookup!C:C, "Not available")</f>
        <v>Ferula narthex Boiss.</v>
      </c>
      <c r="CA772" t="str">
        <f>_xlfn.XLOOKUP($B772,Img_lookup!A:A,Img_lookup!D:D, "Not available")</f>
        <v>Walter N. Koelz</v>
      </c>
      <c r="CB772" t="str">
        <f>_xlfn.XLOOKUP($B772,Img_lookup!A:A,Img_lookup!E:E, "https://imgur.com/aT5wafe")</f>
        <v>https://api.openverse.engineering/v1/images/254b3f7d-e7a9-4967-b5cb-e450aad1a0e8/thumb/</v>
      </c>
    </row>
    <row r="773" spans="1:80" ht="409.6" x14ac:dyDescent="0.15">
      <c r="A773" s="1" t="s">
        <v>612</v>
      </c>
      <c r="B773" s="1" t="s">
        <v>14736</v>
      </c>
      <c r="C773" s="1" t="s">
        <v>14737</v>
      </c>
      <c r="E773" s="1" t="s">
        <v>14738</v>
      </c>
      <c r="F773" s="1" t="s">
        <v>62</v>
      </c>
      <c r="G773" s="1" t="s">
        <v>62</v>
      </c>
      <c r="H773" s="11" t="str">
        <f t="shared" si="351"/>
        <v>Perennial</v>
      </c>
      <c r="I773" s="1" t="s">
        <v>17107</v>
      </c>
      <c r="J773" s="1">
        <v>6</v>
      </c>
      <c r="K773" s="1">
        <v>6</v>
      </c>
      <c r="L773" t="str" cm="1">
        <f t="array" ref="L773">_xlfn.IFS(J773+K773="", "Unknown", J773+K773&gt;3, "Large", J773+K773&gt;0.5, "Medium", J773+K773&gt;0, "Small")</f>
        <v>Large</v>
      </c>
      <c r="M773" s="1">
        <v>7</v>
      </c>
      <c r="N773" cm="1">
        <f t="array" ref="N773">IF($M773="",INDEX($M$2:$M$2176,MATCH(1,INDEX(($A$2:$A$2176=$A773)*($M$2:$M$2176&lt;&gt;""),0),0)),$M773)</f>
        <v>7</v>
      </c>
      <c r="O773" s="2" t="str">
        <f t="shared" si="369"/>
        <v>Seasonal outdoors</v>
      </c>
      <c r="P773" s="1" t="s">
        <v>14739</v>
      </c>
      <c r="Q773" s="1" t="s">
        <v>17110</v>
      </c>
      <c r="R773" t="str">
        <f t="shared" si="373"/>
        <v>Medium</v>
      </c>
      <c r="T773" s="1"/>
      <c r="U773" s="1"/>
      <c r="V773" s="1" t="s">
        <v>134</v>
      </c>
      <c r="W773" s="6" t="str">
        <f t="shared" si="358"/>
        <v>6</v>
      </c>
      <c r="X773" t="str">
        <f>IF(W773="1", "January", IF(W773="2", "February", IF(W773="3", "March", IF(W773="4", "April", IF(W773="5", "May", IF(W773="6", "June", IF(W773="7", "July", IF(W773="8", "August", IF(W773="9", "September", IF(W773="10", "October", IF(W773="11", "November", IF(W773="12", "December", "Other"))))))))))))</f>
        <v>June</v>
      </c>
      <c r="Y773" s="2" t="str">
        <f>IF(ISNUMBER(SEARCH("-",V773)),TRIM(RIGHT(V773,LEN(V773)-SEARCH("-",V773))),V773)</f>
        <v>9</v>
      </c>
      <c r="Z773" s="2" t="str">
        <f>IF(Y773="1", "January", IF(Y773="2", "February", IF(Y773="3", "March", IF(Y773="4", "April", IF(Y773="5", "May", IF(Y773="6", "June", IF(Y773="7", "July", IF(Y773="8", "August", IF(Y773="9", "September", IF(Y773="10", "October", IF(Y773="11", "November", IF(Y773="12", "December", "Other"))))))))))))</f>
        <v>September</v>
      </c>
      <c r="AA773" s="1" t="s">
        <v>427</v>
      </c>
      <c r="AB773" s="1" t="str">
        <f>IF(ISNUMBER(SEARCH("-",AA773)),TRIM(LEFT(AA773,FIND("-",AA773)-1)),AA773)</f>
        <v>8</v>
      </c>
      <c r="AC773" s="1" t="str">
        <f>IF(AB773="1", "January", IF(AB773="2", "February", IF(AB773="3", "March", IF(AB773="4", "April", IF(AB773="5", "May", IF(AB773="6", "June", IF(AB773="7", "July", IF(AB773="8", "August", IF(AB773="9", "September", IF(AB773="10", "October", IF(AB773="11", "November", IF(AB773="12", "December", "Other"))))))))))))</f>
        <v>August</v>
      </c>
      <c r="AD773" s="1" t="str">
        <f>IF(ISNUMBER(SEARCH("-",AA773)),TRIM(RIGHT(AA773,LEN(AA773)-SEARCH("-",AA773))),AA773)</f>
        <v>9</v>
      </c>
      <c r="AE773" s="1" t="str">
        <f>IF(AD773="1", "January", IF(AD773="2", "February", IF(AD773="3", "March", IF(AD773="4", "April", IF(AD773="5", "May", IF(AD773="6", "June", IF(AD773="7", "July", IF(AD773="8", "August", IF(AD773="9", "September", IF(AD773="10", "October", IF(AD773="11", "November", IF(AD773="12", "December", "Other"))))))))))))</f>
        <v>September</v>
      </c>
      <c r="AF773" s="16" t="s">
        <v>24465</v>
      </c>
      <c r="AG773" s="1" t="str">
        <f t="shared" si="359"/>
        <v xml:space="preserve">Seed </v>
      </c>
      <c r="AH773" s="2" t="str">
        <f t="shared" si="360"/>
        <v>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v>
      </c>
      <c r="AI773" s="1" t="s">
        <v>14740</v>
      </c>
      <c r="AK773" s="1" t="s">
        <v>17106</v>
      </c>
      <c r="AL773" s="1" t="str">
        <f t="shared" si="370"/>
        <v>Unscented</v>
      </c>
      <c r="AM773" s="1" t="b">
        <v>0</v>
      </c>
      <c r="AN773" s="1" t="b">
        <v>0</v>
      </c>
      <c r="AO773" s="1" t="b">
        <v>0</v>
      </c>
      <c r="AP773" s="5" t="s">
        <v>28</v>
      </c>
      <c r="AQ773" s="5" t="str">
        <f t="shared" si="361"/>
        <v>Light, Medium, Heavy</v>
      </c>
      <c r="AR773" s="1" t="s">
        <v>30</v>
      </c>
      <c r="AS773" s="1" t="str">
        <f t="shared" si="371"/>
        <v>None</v>
      </c>
      <c r="AT773" s="1" t="str">
        <f t="shared" si="362"/>
        <v>Full</v>
      </c>
      <c r="AU773" s="1" t="s">
        <v>11</v>
      </c>
      <c r="AV773" s="1" t="str">
        <f t="shared" si="363"/>
        <v>Dry, Moist</v>
      </c>
      <c r="AW773" s="1" t="s">
        <v>12</v>
      </c>
      <c r="AX773" s="1" t="str">
        <f t="shared" si="364"/>
        <v>Acid, Neutral, Alkaline</v>
      </c>
      <c r="AY773" s="1" t="b">
        <v>0</v>
      </c>
      <c r="AZ773" s="1" t="b">
        <v>0</v>
      </c>
      <c r="BA773" s="1" t="b">
        <v>0</v>
      </c>
      <c r="BC773" t="str">
        <f t="shared" si="365"/>
        <v>FALSE</v>
      </c>
      <c r="BE773" t="str">
        <f t="shared" si="366"/>
        <v>FALSE</v>
      </c>
      <c r="BF773" s="1" t="b">
        <v>1</v>
      </c>
      <c r="BG773" s="1" t="b">
        <v>1</v>
      </c>
      <c r="BH773" s="1" t="b">
        <v>1</v>
      </c>
      <c r="BI773" s="1" t="s">
        <v>77</v>
      </c>
      <c r="BJ773" s="1" t="str">
        <f t="shared" si="367"/>
        <v>TRUE</v>
      </c>
      <c r="BK773" s="1" t="s">
        <v>77</v>
      </c>
      <c r="BL773" t="str">
        <f t="shared" si="368"/>
        <v>TRUE</v>
      </c>
      <c r="BM773" s="1" t="b">
        <v>0</v>
      </c>
      <c r="BN773" s="1" t="b">
        <v>0</v>
      </c>
      <c r="BO773" s="1">
        <f t="shared" si="372"/>
        <v>15</v>
      </c>
      <c r="BP773" s="1" t="s">
        <v>14741</v>
      </c>
      <c r="BQ773" s="1" cm="1">
        <f t="array" ref="BQ773">_xlfn.IFS(BP773="None Known",0, LEN(BP773)&gt;500, 5,LEN(BP773)&gt;400, 4, LEN(BP773)&gt;300, 3, LEN(BP773)&gt;200, 2, LEN(BP773)&gt;1, 1)</f>
        <v>1</v>
      </c>
      <c r="BR773" s="1" t="s">
        <v>14742</v>
      </c>
      <c r="BS773" s="1">
        <v>4</v>
      </c>
      <c r="BT773" s="1" t="s">
        <v>14743</v>
      </c>
      <c r="BU773" s="1">
        <v>2</v>
      </c>
      <c r="BV773" s="1" t="s">
        <v>14744</v>
      </c>
      <c r="BW773" s="1" t="s">
        <v>14745</v>
      </c>
      <c r="BX773" s="1"/>
      <c r="BY773" t="str">
        <f>_xlfn.XLOOKUP($B773,Img_lookup!A:A,Img_lookup!B:B, "Not available")</f>
        <v>5ccaf94f-eaf5-4522-9c74-d80fcdeb06e6</v>
      </c>
      <c r="BZ773" t="str">
        <f>_xlfn.XLOOKUP($B773,Img_lookup!A:A,Img_lookup!C:C, "Not available")</f>
        <v>Edible Fig. Ficus carica. Blackwell, E., A curious herbal, vol. 1: t. 125 (1737) [E. Blackwell]</v>
      </c>
      <c r="CA773" t="str">
        <f>_xlfn.XLOOKUP($B773,Img_lookup!A:A,Img_lookup!D:D, "Not available")</f>
        <v>Swallowtail Garden Seeds</v>
      </c>
      <c r="CB773" t="str">
        <f>_xlfn.XLOOKUP($B773,Img_lookup!A:A,Img_lookup!E:E, "https://imgur.com/aT5wafe")</f>
        <v>https://api.openverse.engineering/v1/images/5ccaf94f-eaf5-4522-9c74-d80fcdeb06e6/thumb/</v>
      </c>
    </row>
    <row r="774" spans="1:80" ht="13" x14ac:dyDescent="0.15">
      <c r="A774" s="1" t="s">
        <v>612</v>
      </c>
      <c r="B774" s="1" t="s">
        <v>6207</v>
      </c>
      <c r="C774" s="1" t="s">
        <v>6208</v>
      </c>
      <c r="E774" s="1" t="s">
        <v>6209</v>
      </c>
      <c r="F774" s="1" t="s">
        <v>62</v>
      </c>
      <c r="G774" s="1" t="s">
        <v>62</v>
      </c>
      <c r="H774" s="11" t="str">
        <f t="shared" ref="H774:H837" si="374">IF(ISNUMBER(SEARCH("/",$F774)),$F774,IF(ISNUMBER(SEARCH("Annual",$F774)),"Annual","Perennial"))</f>
        <v>Perennial</v>
      </c>
      <c r="I774" s="1" t="s">
        <v>17108</v>
      </c>
      <c r="J774" s="1">
        <v>35</v>
      </c>
      <c r="L774" t="str" cm="1">
        <f t="array" ref="L774">_xlfn.IFS(J774+K774="", "Unknown", J774+K774&gt;3, "Large", J774+K774&gt;0.5, "Medium", J774+K774&gt;0, "Small")</f>
        <v>Large</v>
      </c>
      <c r="M774" s="1">
        <v>10</v>
      </c>
      <c r="N774" cm="1">
        <f t="array" ref="N774">IF($M774="",INDEX($M$2:$M$2176,MATCH(1,INDEX(($A$2:$A$2176=$A774)*($M$2:$M$2176&lt;&gt;""),0),0)),$M774)</f>
        <v>10</v>
      </c>
      <c r="O774" s="2" t="str">
        <f t="shared" si="369"/>
        <v>Grown indoors</v>
      </c>
      <c r="P774" s="1" t="s">
        <v>6210</v>
      </c>
      <c r="R774" t="str">
        <f t="shared" si="373"/>
        <v>Medium</v>
      </c>
      <c r="W774"/>
      <c r="AF774" s="1" t="s">
        <v>40</v>
      </c>
      <c r="AG774" s="1" t="str">
        <f t="shared" si="359"/>
        <v xml:space="preserve">Seed </v>
      </c>
      <c r="AH774" s="2" t="str">
        <f t="shared" si="360"/>
        <v/>
      </c>
      <c r="AI774" s="1" t="s">
        <v>6211</v>
      </c>
      <c r="AK774" s="1" t="s">
        <v>17104</v>
      </c>
      <c r="AL774" s="1" t="str">
        <f t="shared" si="370"/>
        <v>Unscented</v>
      </c>
      <c r="AM774" s="1" t="b">
        <v>0</v>
      </c>
      <c r="AN774" s="1" t="b">
        <v>0</v>
      </c>
      <c r="AO774" s="1" t="b">
        <v>0</v>
      </c>
      <c r="AP774" s="5" t="s">
        <v>28</v>
      </c>
      <c r="AQ774" s="5" t="str">
        <f t="shared" si="361"/>
        <v>Light, Medium, Heavy</v>
      </c>
      <c r="AR774" s="1" t="s">
        <v>10</v>
      </c>
      <c r="AS774" s="1" t="str">
        <f t="shared" si="371"/>
        <v>None, Partial</v>
      </c>
      <c r="AT774" s="1" t="str">
        <f t="shared" si="362"/>
        <v>Partial, Full</v>
      </c>
      <c r="AU774" s="1" t="s">
        <v>29</v>
      </c>
      <c r="AV774" s="1" t="str">
        <f t="shared" si="363"/>
        <v>Moist</v>
      </c>
      <c r="AW774" s="1" t="s">
        <v>12</v>
      </c>
      <c r="AX774" s="1" t="str">
        <f t="shared" si="364"/>
        <v>Acid, Neutral, Alkaline</v>
      </c>
      <c r="AY774" s="1" t="b">
        <v>0</v>
      </c>
      <c r="AZ774" s="1" t="b">
        <v>0</v>
      </c>
      <c r="BA774" s="1" t="b">
        <v>0</v>
      </c>
      <c r="BC774" t="str">
        <f t="shared" si="365"/>
        <v>FALSE</v>
      </c>
      <c r="BE774" t="str">
        <f t="shared" si="366"/>
        <v>FALSE</v>
      </c>
      <c r="BF774" s="1" t="b">
        <v>0</v>
      </c>
      <c r="BG774" s="1" t="b">
        <v>0</v>
      </c>
      <c r="BH774" s="1" t="b">
        <v>0</v>
      </c>
      <c r="BJ774" s="1" t="str">
        <f t="shared" si="367"/>
        <v>FALSE</v>
      </c>
      <c r="BL774" t="str">
        <f t="shared" si="368"/>
        <v>FALSE</v>
      </c>
      <c r="BM774" s="1" t="b">
        <v>0</v>
      </c>
      <c r="BN774" s="1" t="b">
        <v>0</v>
      </c>
      <c r="BO774" s="1">
        <f t="shared" si="372"/>
        <v>3</v>
      </c>
      <c r="BP774" s="1" t="s">
        <v>31</v>
      </c>
      <c r="BQ774" s="1" cm="1">
        <f t="array" ref="BQ774">_xlfn.IFS(BP774="None Known",0, LEN(BP774)&gt;500, 5,LEN(BP774)&gt;400, 4, LEN(BP774)&gt;300, 3, LEN(BP774)&gt;200, 2, LEN(BP774)&gt;1, 1)</f>
        <v>0</v>
      </c>
      <c r="BR774" s="1" t="s">
        <v>6212</v>
      </c>
      <c r="BS774" s="1">
        <v>1</v>
      </c>
      <c r="BT774" s="1" t="s">
        <v>31</v>
      </c>
      <c r="BU774" s="1">
        <v>0</v>
      </c>
      <c r="BV774" s="1" t="s">
        <v>3184</v>
      </c>
      <c r="BW774" s="1" t="s">
        <v>31</v>
      </c>
      <c r="BX774" s="1"/>
      <c r="BY774" t="str">
        <f>_xlfn.XLOOKUP($B774,Img_lookup!A:A,Img_lookup!B:B, "Not available")</f>
        <v>f0cdbde0-0372-4757-ac57-57bcf18c3562</v>
      </c>
      <c r="BZ774" t="str">
        <f>_xlfn.XLOOKUP($B774,Img_lookup!A:A,Img_lookup!C:C, "Not available")</f>
        <v>DSC_6351 Ficus macrophylla (Moreton Bay fig), Botanic Park, Plane Tree Drive, Adelaide, South Australia</v>
      </c>
      <c r="CA774" t="str">
        <f>_xlfn.XLOOKUP($B774,Img_lookup!A:A,Img_lookup!D:D, "Not available")</f>
        <v>JohnJennings995</v>
      </c>
      <c r="CB774" t="str">
        <f>_xlfn.XLOOKUP($B774,Img_lookup!A:A,Img_lookup!E:E, "https://imgur.com/aT5wafe")</f>
        <v>https://api.openverse.engineering/v1/images/f0cdbde0-0372-4757-ac57-57bcf18c3562/thumb/</v>
      </c>
    </row>
    <row r="775" spans="1:80" ht="409.6" x14ac:dyDescent="0.15">
      <c r="A775" s="1" t="s">
        <v>612</v>
      </c>
      <c r="B775" s="1" t="s">
        <v>8497</v>
      </c>
      <c r="C775" s="1" t="s">
        <v>8498</v>
      </c>
      <c r="E775" s="1" t="s">
        <v>3372</v>
      </c>
      <c r="F775" s="1" t="s">
        <v>62</v>
      </c>
      <c r="G775" s="1" t="s">
        <v>62</v>
      </c>
      <c r="H775" s="11" t="str">
        <f t="shared" si="374"/>
        <v>Perennial</v>
      </c>
      <c r="I775" s="1" t="s">
        <v>17107</v>
      </c>
      <c r="J775" s="1">
        <v>9</v>
      </c>
      <c r="L775" t="str" cm="1">
        <f t="array" ref="L775">_xlfn.IFS(J775+K775="", "Unknown", J775+K775&gt;3, "Large", J775+K775&gt;0.5, "Medium", J775+K775&gt;0, "Small")</f>
        <v>Large</v>
      </c>
      <c r="N775" cm="1">
        <f t="array" ref="N775">IF($M775="",INDEX($M$2:$M$2176,MATCH(1,INDEX(($A$2:$A$2176=$A775)*($M$2:$M$2176&lt;&gt;""),0),0)),$M775)</f>
        <v>8</v>
      </c>
      <c r="O775" s="2" t="str">
        <f t="shared" si="369"/>
        <v>Grown indoors</v>
      </c>
      <c r="P775" s="1" t="s">
        <v>8499</v>
      </c>
      <c r="R775" t="str">
        <f t="shared" si="373"/>
        <v>Medium</v>
      </c>
      <c r="T775" s="1"/>
      <c r="U775" s="1"/>
      <c r="V775" s="1" t="s">
        <v>134</v>
      </c>
      <c r="W775" s="6" t="str">
        <f t="shared" ref="W775:W802" si="375">IF(ISNUMBER(SEARCH("-",V775)),TRIM(LEFT(V775,FIND("-",V775)-1)),V775)</f>
        <v>6</v>
      </c>
      <c r="X775" t="str">
        <f>IF(W775="1", "January", IF(W775="2", "February", IF(W775="3", "March", IF(W775="4", "April", IF(W775="5", "May", IF(W775="6", "June", IF(W775="7", "July", IF(W775="8", "August", IF(W775="9", "September", IF(W775="10", "October", IF(W775="11", "November", IF(W775="12", "December", "Other"))))))))))))</f>
        <v>June</v>
      </c>
      <c r="Y775" s="2" t="str">
        <f>IF(ISNUMBER(SEARCH("-",V775)),TRIM(RIGHT(V775,LEN(V775)-SEARCH("-",V775))),V775)</f>
        <v>9</v>
      </c>
      <c r="Z775" s="2" t="str">
        <f>IF(Y775="1", "January", IF(Y775="2", "February", IF(Y775="3", "March", IF(Y775="4", "April", IF(Y775="5", "May", IF(Y775="6", "June", IF(Y775="7", "July", IF(Y775="8", "August", IF(Y775="9", "September", IF(Y775="10", "October", IF(Y775="11", "November", IF(Y775="12", "December", "Other"))))))))))))</f>
        <v>September</v>
      </c>
      <c r="AA775" s="1">
        <v>8</v>
      </c>
      <c r="AB775" s="1">
        <f>IF(ISNUMBER(SEARCH("-",AA775)),TRIM(LEFT(AA775,FIND("-",AA775)-1)),AA775)</f>
        <v>8</v>
      </c>
      <c r="AC775" s="1" t="str">
        <f>IF(AB775=1, "January", IF(AB775=2, "February", IF(AB775=3, "March", IF(AB775=4, "April", IF(AB775=5, "May", IF(AB775=6, "June", IF(AB775=7, "July", IF(AB775=8, "August", IF(AB775=9, "September", IF(AB775=10, "October", IF(AB775=11, "November", IF(AB775=12, "December", "Other"))))))))))))</f>
        <v>August</v>
      </c>
      <c r="AD775" s="1"/>
      <c r="AE775" s="1"/>
      <c r="AF775" s="16" t="s">
        <v>24465</v>
      </c>
      <c r="AG775" s="1" t="str">
        <f t="shared" si="359"/>
        <v xml:space="preserve">Seed </v>
      </c>
      <c r="AH775" s="2" t="str">
        <f t="shared" si="360"/>
        <v>Sow spring in a warm greenhouse. Prick out the seedlings as soon as they are large enough to handle and overwinter the young plants in a greenhouse for at least their first year. Plant out in late spring after the last expected frosts and give some protection for their first winter outdoors.
Cuttings of mature wood 10 - 12cm with a heel, winter in a frame. Fairly easy, but the cuttings must be kept frost free. It is probably best if the cuttings are put in individual pots[78].
Layering.</v>
      </c>
      <c r="AI775" s="1" t="s">
        <v>8500</v>
      </c>
      <c r="AK775" s="1" t="s">
        <v>17106</v>
      </c>
      <c r="AL775" s="1" t="str">
        <f t="shared" si="370"/>
        <v>Unscented</v>
      </c>
      <c r="AM775" s="1" t="b">
        <v>0</v>
      </c>
      <c r="AN775" s="1" t="b">
        <v>0</v>
      </c>
      <c r="AO775" s="1" t="b">
        <v>0</v>
      </c>
      <c r="AP775" s="5" t="s">
        <v>28</v>
      </c>
      <c r="AQ775" s="5" t="str">
        <f t="shared" si="361"/>
        <v>Light, Medium, Heavy</v>
      </c>
      <c r="AR775" s="1" t="s">
        <v>30</v>
      </c>
      <c r="AS775" s="1" t="str">
        <f t="shared" si="371"/>
        <v>None</v>
      </c>
      <c r="AT775" s="1" t="str">
        <f t="shared" si="362"/>
        <v>Full</v>
      </c>
      <c r="AU775" s="1" t="s">
        <v>11</v>
      </c>
      <c r="AV775" s="1" t="str">
        <f t="shared" si="363"/>
        <v>Dry, Moist</v>
      </c>
      <c r="AW775" s="1" t="s">
        <v>12</v>
      </c>
      <c r="AX775" s="1" t="str">
        <f t="shared" si="364"/>
        <v>Acid, Neutral, Alkaline</v>
      </c>
      <c r="AY775" s="1" t="b">
        <v>0</v>
      </c>
      <c r="AZ775" s="1" t="b">
        <v>0</v>
      </c>
      <c r="BA775" s="1" t="b">
        <v>0</v>
      </c>
      <c r="BC775" t="str">
        <f t="shared" si="365"/>
        <v>FALSE</v>
      </c>
      <c r="BE775" t="str">
        <f t="shared" si="366"/>
        <v>FALSE</v>
      </c>
      <c r="BF775" s="1" t="b">
        <v>1</v>
      </c>
      <c r="BG775" s="1" t="b">
        <v>0</v>
      </c>
      <c r="BH775" s="1" t="b">
        <v>1</v>
      </c>
      <c r="BI775" s="1" t="s">
        <v>77</v>
      </c>
      <c r="BJ775" s="1" t="str">
        <f t="shared" si="367"/>
        <v>TRUE</v>
      </c>
      <c r="BK775" s="1" t="s">
        <v>77</v>
      </c>
      <c r="BL775" t="str">
        <f t="shared" si="368"/>
        <v>TRUE</v>
      </c>
      <c r="BM775" s="1" t="b">
        <v>0</v>
      </c>
      <c r="BN775" s="1" t="b">
        <v>0</v>
      </c>
      <c r="BO775" s="1">
        <f t="shared" si="372"/>
        <v>8</v>
      </c>
      <c r="BP775" s="1" t="s">
        <v>8501</v>
      </c>
      <c r="BQ775" s="1" cm="1">
        <f t="array" ref="BQ775">_xlfn.IFS(BP775="None Known",0, LEN(BP775)&gt;500, 5,LEN(BP775)&gt;400, 4, LEN(BP775)&gt;300, 3, LEN(BP775)&gt;200, 2, LEN(BP775)&gt;1, 1)</f>
        <v>1</v>
      </c>
      <c r="BR775" s="1" t="s">
        <v>8502</v>
      </c>
      <c r="BS775" s="1">
        <v>2</v>
      </c>
      <c r="BT775" s="1" t="s">
        <v>8503</v>
      </c>
      <c r="BU775" s="1">
        <v>1</v>
      </c>
      <c r="BV775" s="1" t="s">
        <v>245</v>
      </c>
      <c r="BW775" s="1" t="s">
        <v>8504</v>
      </c>
      <c r="BX775" s="1"/>
      <c r="BY775" t="str">
        <f>_xlfn.XLOOKUP($B775,Img_lookup!A:A,Img_lookup!B:B, "Not available")</f>
        <v>2c9bbadd-1bb0-4e04-9dbb-f16edc9ba2fb</v>
      </c>
      <c r="BZ775" t="str">
        <f>_xlfn.XLOOKUP($B775,Img_lookup!A:A,Img_lookup!C:C, "Not available")</f>
        <v>Naturalis Biodiversity Center - L.2096329 - Gaijkema, Jan - Ficus palmata Forssk√•l - Artwork.jpeg</v>
      </c>
      <c r="CA775" t="str">
        <f>_xlfn.XLOOKUP($B775,Img_lookup!A:A,Img_lookup!D:D, "Not available")</f>
        <v>Forssk√•l</v>
      </c>
      <c r="CB775" t="str">
        <f>_xlfn.XLOOKUP($B775,Img_lookup!A:A,Img_lookup!E:E, "https://imgur.com/aT5wafe")</f>
        <v>https://api.openverse.engineering/v1/images/2c9bbadd-1bb0-4e04-9dbb-f16edc9ba2fb/thumb/</v>
      </c>
    </row>
    <row r="776" spans="1:80" ht="409.6" x14ac:dyDescent="0.15">
      <c r="A776" s="1" t="s">
        <v>58</v>
      </c>
      <c r="B776" s="1" t="s">
        <v>14968</v>
      </c>
      <c r="C776" s="1" t="s">
        <v>14969</v>
      </c>
      <c r="D776" s="1" t="s">
        <v>14970</v>
      </c>
      <c r="E776" s="1" t="s">
        <v>14971</v>
      </c>
      <c r="F776" s="1" t="s">
        <v>6</v>
      </c>
      <c r="G776" s="1" t="s">
        <v>6</v>
      </c>
      <c r="H776" s="11" t="str">
        <f t="shared" si="374"/>
        <v>Perennial</v>
      </c>
      <c r="J776" s="1">
        <v>1.2000000479999999</v>
      </c>
      <c r="K776" s="1">
        <v>0.40000000600000002</v>
      </c>
      <c r="L776" t="str" cm="1">
        <f t="array" ref="L776">_xlfn.IFS(J776+K776="", "Unknown", J776+K776&gt;3, "Large", J776+K776&gt;0.5, "Medium", J776+K776&gt;0, "Small")</f>
        <v>Medium</v>
      </c>
      <c r="M776" s="1">
        <v>2</v>
      </c>
      <c r="N776" cm="1">
        <f t="array" ref="N776">IF($M776="",INDEX($M$2:$M$2176,MATCH(1,INDEX(($A$2:$A$2176=$A776)*($M$2:$M$2176&lt;&gt;""),0),0)),$M776)</f>
        <v>2</v>
      </c>
      <c r="O776" s="2" t="str">
        <f t="shared" si="369"/>
        <v>Hardy to cold</v>
      </c>
      <c r="P776" s="1" t="s">
        <v>14972</v>
      </c>
      <c r="R776" t="str">
        <f t="shared" si="373"/>
        <v>Medium</v>
      </c>
      <c r="T776" s="1"/>
      <c r="U776" s="1"/>
      <c r="V776" s="1" t="s">
        <v>322</v>
      </c>
      <c r="W776" s="6" t="str">
        <f t="shared" si="375"/>
        <v>6</v>
      </c>
      <c r="X776" t="str">
        <f>IF(W776="1", "January", IF(W776="2", "February", IF(W776="3", "March", IF(W776="4", "April", IF(W776="5", "May", IF(W776="6", "June", IF(W776="7", "July", IF(W776="8", "August", IF(W776="9", "September", IF(W776="10", "October", IF(W776="11", "November", IF(W776="12", "December", "Other"))))))))))))</f>
        <v>June</v>
      </c>
      <c r="Y776" s="2" t="str">
        <f>IF(ISNUMBER(SEARCH("-",V776)),TRIM(RIGHT(V776,LEN(V776)-SEARCH("-",V776))),V776)</f>
        <v>8</v>
      </c>
      <c r="Z776" s="2" t="str">
        <f>IF(Y776="1", "January", IF(Y776="2", "February", IF(Y776="3", "March", IF(Y776="4", "April", IF(Y776="5", "May", IF(Y776="6", "June", IF(Y776="7", "July", IF(Y776="8", "August", IF(Y776="9", "September", IF(Y776="10", "October", IF(Y776="11", "November", IF(Y776="12", "December", "Other"))))))))))))</f>
        <v>August</v>
      </c>
      <c r="AA776" s="1" t="s">
        <v>427</v>
      </c>
      <c r="AB776" s="1" t="str">
        <f>IF(ISNUMBER(SEARCH("-",AA776)),TRIM(LEFT(AA776,FIND("-",AA776)-1)),AA776)</f>
        <v>8</v>
      </c>
      <c r="AC776" s="1" t="str">
        <f>IF(AB776="1", "January", IF(AB776="2", "February", IF(AB776="3", "March", IF(AB776="4", "April", IF(AB776="5", "May", IF(AB776="6", "June", IF(AB776="7", "July", IF(AB776="8", "August", IF(AB776="9", "September", IF(AB776="10", "October", IF(AB776="11", "November", IF(AB776="12", "December", "Other"))))))))))))</f>
        <v>August</v>
      </c>
      <c r="AD776" s="1" t="str">
        <f>IF(ISNUMBER(SEARCH("-",AA776)),TRIM(RIGHT(AA776,LEN(AA776)-SEARCH("-",AA776))),AA776)</f>
        <v>9</v>
      </c>
      <c r="AE776" s="1" t="str">
        <f>IF(AD776="1", "January", IF(AD776="2", "February", IF(AD776="3", "March", IF(AD776="4", "April", IF(AD776="5", "May", IF(AD776="6", "June", IF(AD776="7", "July", IF(AD776="8", "August", IF(AD776="9", "September", IF(AD776="10", "October", IF(AD776="11", "November", IF(AD776="12", "December", "Other"))))))))))))</f>
        <v>September</v>
      </c>
      <c r="AF776" s="16" t="s">
        <v>24072</v>
      </c>
      <c r="AG776" s="1" t="str">
        <f t="shared" si="359"/>
        <v xml:space="preserve">Seed </v>
      </c>
      <c r="AH776" s="2" t="str">
        <f t="shared" si="360"/>
        <v>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v>
      </c>
      <c r="AI776" s="1" t="s">
        <v>14973</v>
      </c>
      <c r="AJ776" s="1" t="s">
        <v>23812</v>
      </c>
      <c r="AK776" s="1" t="s">
        <v>17104</v>
      </c>
      <c r="AL776" s="1" t="str">
        <f t="shared" si="370"/>
        <v>Scented</v>
      </c>
      <c r="AM776" s="1" t="b">
        <v>1</v>
      </c>
      <c r="AN776" s="1" t="b">
        <v>1</v>
      </c>
      <c r="AO776" s="1" t="b">
        <v>1</v>
      </c>
      <c r="AP776" s="5" t="s">
        <v>28</v>
      </c>
      <c r="AQ776" s="5" t="str">
        <f t="shared" si="361"/>
        <v>Light, Medium, Heavy</v>
      </c>
      <c r="AR776" s="1" t="s">
        <v>10</v>
      </c>
      <c r="AS776" s="1" t="str">
        <f t="shared" si="371"/>
        <v>None, Partial</v>
      </c>
      <c r="AT776" s="1" t="str">
        <f t="shared" si="362"/>
        <v>Partial, Full</v>
      </c>
      <c r="AU776" s="1" t="s">
        <v>402</v>
      </c>
      <c r="AV776" s="1" t="str">
        <f t="shared" si="363"/>
        <v>Moist, Wet/Water</v>
      </c>
      <c r="AW776" s="1" t="s">
        <v>263</v>
      </c>
      <c r="AX776" s="1" t="str">
        <f t="shared" si="364"/>
        <v>Neutral, Alkaline</v>
      </c>
      <c r="AY776" s="1" t="b">
        <v>0</v>
      </c>
      <c r="AZ776" s="1" t="b">
        <v>0</v>
      </c>
      <c r="BA776" s="1" t="b">
        <v>0</v>
      </c>
      <c r="BC776" t="str">
        <f t="shared" si="365"/>
        <v>FALSE</v>
      </c>
      <c r="BE776" t="str">
        <f t="shared" si="366"/>
        <v>FALSE</v>
      </c>
      <c r="BF776" s="1" t="b">
        <v>0</v>
      </c>
      <c r="BG776" s="1" t="b">
        <v>1</v>
      </c>
      <c r="BH776" s="1" t="b">
        <v>0</v>
      </c>
      <c r="BI776" s="1" t="s">
        <v>30</v>
      </c>
      <c r="BJ776" s="1" t="str">
        <f t="shared" si="367"/>
        <v>FALSE</v>
      </c>
      <c r="BK776" s="1" t="s">
        <v>77</v>
      </c>
      <c r="BL776" t="str">
        <f t="shared" si="368"/>
        <v>TRUE</v>
      </c>
      <c r="BM776" s="1" t="b">
        <v>0</v>
      </c>
      <c r="BN776" s="1" t="b">
        <v>1</v>
      </c>
      <c r="BO776" s="1">
        <f t="shared" si="372"/>
        <v>17</v>
      </c>
      <c r="BP776" s="1" t="s">
        <v>14974</v>
      </c>
      <c r="BQ776" s="1" cm="1">
        <f t="array" ref="BQ776">_xlfn.IFS(BP776="None Known",0, LEN(BP776)&gt;500, 5,LEN(BP776)&gt;400, 4, LEN(BP776)&gt;300, 3, LEN(BP776)&gt;200, 2, LEN(BP776)&gt;1, 1)</f>
        <v>5</v>
      </c>
      <c r="BR776" s="1" t="s">
        <v>14975</v>
      </c>
      <c r="BS776" s="1">
        <v>3</v>
      </c>
      <c r="BT776" s="1" t="s">
        <v>14976</v>
      </c>
      <c r="BU776" s="1">
        <v>3</v>
      </c>
      <c r="BV776" s="1" t="s">
        <v>14977</v>
      </c>
      <c r="BW776" s="1" t="s">
        <v>31</v>
      </c>
      <c r="BX776" s="1"/>
      <c r="BY776" t="str">
        <f>_xlfn.XLOOKUP($B776,Img_lookup!A:A,Img_lookup!B:B, "Not available")</f>
        <v>3d51249e-cecc-4513-87c2-b49b5f4984a7</v>
      </c>
      <c r="BZ776" t="str">
        <f>_xlfn.XLOOKUP($B776,Img_lookup!A:A,Img_lookup!C:C, "Not available")</f>
        <v>Reine des Pr√©s (Filipendula ulmaria)</v>
      </c>
      <c r="CA776" t="str">
        <f>_xlfn.XLOOKUP($B776,Img_lookup!A:A,Img_lookup!D:D, "Not available")</f>
        <v>*pascal*</v>
      </c>
      <c r="CB776" t="str">
        <f>_xlfn.XLOOKUP($B776,Img_lookup!A:A,Img_lookup!E:E, "https://imgur.com/aT5wafe")</f>
        <v>https://api.openverse.engineering/v1/images/3d51249e-cecc-4513-87c2-b49b5f4984a7/thumb/</v>
      </c>
    </row>
    <row r="777" spans="1:80" ht="409.6" x14ac:dyDescent="0.15">
      <c r="A777" s="1" t="s">
        <v>58</v>
      </c>
      <c r="B777" s="1" t="s">
        <v>10648</v>
      </c>
      <c r="C777" s="1" t="s">
        <v>10649</v>
      </c>
      <c r="D777" s="1" t="s">
        <v>10650</v>
      </c>
      <c r="E777" s="1" t="s">
        <v>10651</v>
      </c>
      <c r="F777" s="1" t="s">
        <v>6</v>
      </c>
      <c r="G777" s="1" t="s">
        <v>6</v>
      </c>
      <c r="H777" s="11" t="str">
        <f t="shared" si="374"/>
        <v>Perennial</v>
      </c>
      <c r="J777" s="1">
        <v>0.75</v>
      </c>
      <c r="K777" s="1">
        <v>0.40000000600000002</v>
      </c>
      <c r="L777" t="str" cm="1">
        <f t="array" ref="L777">_xlfn.IFS(J777+K777="", "Unknown", J777+K777&gt;3, "Large", J777+K777&gt;0.5, "Medium", J777+K777&gt;0, "Small")</f>
        <v>Medium</v>
      </c>
      <c r="M777" s="1">
        <v>3</v>
      </c>
      <c r="N777" cm="1">
        <f t="array" ref="N777">IF($M777="",INDEX($M$2:$M$2176,MATCH(1,INDEX(($A$2:$A$2176=$A777)*($M$2:$M$2176&lt;&gt;""),0),0)),$M777)</f>
        <v>3</v>
      </c>
      <c r="O777" s="2" t="str">
        <f t="shared" si="369"/>
        <v>Hardy to cold</v>
      </c>
      <c r="P777" s="1" t="s">
        <v>10652</v>
      </c>
      <c r="R777" t="str">
        <f t="shared" si="373"/>
        <v>Medium</v>
      </c>
      <c r="T777" s="1"/>
      <c r="U777" s="1"/>
      <c r="V777" s="1" t="s">
        <v>698</v>
      </c>
      <c r="W777" s="6" t="str">
        <f t="shared" si="375"/>
        <v>5</v>
      </c>
      <c r="X777" t="str">
        <f>IF(W777="1", "January", IF(W777="2", "February", IF(W777="3", "March", IF(W777="4", "April", IF(W777="5", "May", IF(W777="6", "June", IF(W777="7", "July", IF(W777="8", "August", IF(W777="9", "September", IF(W777="10", "October", IF(W777="11", "November", IF(W777="12", "December", "Other"))))))))))))</f>
        <v>May</v>
      </c>
      <c r="Y777" s="2" t="str">
        <f>IF(ISNUMBER(SEARCH("-",V777)),TRIM(RIGHT(V777,LEN(V777)-SEARCH("-",V777))),V777)</f>
        <v>8</v>
      </c>
      <c r="Z777" s="2" t="str">
        <f>IF(Y777="1", "January", IF(Y777="2", "February", IF(Y777="3", "March", IF(Y777="4", "April", IF(Y777="5", "May", IF(Y777="6", "June", IF(Y777="7", "July", IF(Y777="8", "August", IF(Y777="9", "September", IF(Y777="10", "October", IF(Y777="11", "November", IF(Y777="12", "December", "Other"))))))))))))</f>
        <v>August</v>
      </c>
      <c r="AA777" s="1" t="s">
        <v>108</v>
      </c>
      <c r="AB777" s="1" t="str">
        <f>IF(ISNUMBER(SEARCH("-",AA777)),TRIM(LEFT(AA777,FIND("-",AA777)-1)),AA777)</f>
        <v>7</v>
      </c>
      <c r="AC777" s="1" t="str">
        <f>IF(AB777="1", "January", IF(AB777="2", "February", IF(AB777="3", "March", IF(AB777="4", "April", IF(AB777="5", "May", IF(AB777="6", "June", IF(AB777="7", "July", IF(AB777="8", "August", IF(AB777="9", "September", IF(AB777="10", "October", IF(AB777="11", "November", IF(AB777="12", "December", "Other"))))))))))))</f>
        <v>July</v>
      </c>
      <c r="AD777" s="1" t="str">
        <f>IF(ISNUMBER(SEARCH("-",AA777)),TRIM(RIGHT(AA777,LEN(AA777)-SEARCH("-",AA777))),AA777)</f>
        <v>9</v>
      </c>
      <c r="AE777" s="1" t="str">
        <f>IF(AD777="1", "January", IF(AD777="2", "February", IF(AD777="3", "March", IF(AD777="4", "April", IF(AD777="5", "May", IF(AD777="6", "June", IF(AD777="7", "July", IF(AD777="8", "August", IF(AD777="9", "September", IF(AD777="10", "October", IF(AD777="11", "November", IF(AD777="12", "December", "Other"))))))))))))</f>
        <v>September</v>
      </c>
      <c r="AF777" s="16" t="s">
        <v>24072</v>
      </c>
      <c r="AG777" s="1" t="str">
        <f t="shared" si="359"/>
        <v xml:space="preserve">Seed </v>
      </c>
      <c r="AH777" s="2" t="str">
        <f t="shared" si="360"/>
        <v>Best sown in the autumn in a cold frame[1]. The seed can also be sown in a cold frame in spring, germinating best at a temperature of 10 - 13�c[200]. When they are large enough to handle, prick the seedlings out into individual pots and plant them out in the summer if they have grown enough. If not, keep them in a cold frame for the winter and plant them out in late spring.
Division in autumn or winter[200]. Very easy, larger clumps can be replanted direct into their permanent positions, though it is best to pot up smaller clumps and grow them on in a cold frame until they are rooting well. Plant them out in the spring.</v>
      </c>
      <c r="AI777" s="1" t="s">
        <v>10653</v>
      </c>
      <c r="AJ777" s="1" t="s">
        <v>23812</v>
      </c>
      <c r="AK777" s="1" t="s">
        <v>17104</v>
      </c>
      <c r="AL777" s="1" t="str">
        <f t="shared" si="370"/>
        <v>Scented</v>
      </c>
      <c r="AM777" s="1" t="b">
        <v>1</v>
      </c>
      <c r="AN777" s="1" t="b">
        <v>0</v>
      </c>
      <c r="AO777" s="1" t="b">
        <v>1</v>
      </c>
      <c r="AP777" s="5" t="s">
        <v>28</v>
      </c>
      <c r="AQ777" s="5" t="str">
        <f t="shared" si="361"/>
        <v>Light, Medium, Heavy</v>
      </c>
      <c r="AR777" s="1" t="s">
        <v>30</v>
      </c>
      <c r="AS777" s="1" t="str">
        <f t="shared" si="371"/>
        <v>None</v>
      </c>
      <c r="AT777" s="1" t="str">
        <f t="shared" si="362"/>
        <v>Full</v>
      </c>
      <c r="AU777" s="1" t="s">
        <v>11</v>
      </c>
      <c r="AV777" s="1" t="str">
        <f t="shared" si="363"/>
        <v>Dry, Moist</v>
      </c>
      <c r="AW777" s="1" t="s">
        <v>263</v>
      </c>
      <c r="AX777" s="1" t="str">
        <f t="shared" si="364"/>
        <v>Neutral, Alkaline</v>
      </c>
      <c r="AY777" s="1" t="b">
        <v>0</v>
      </c>
      <c r="AZ777" s="1" t="b">
        <v>1</v>
      </c>
      <c r="BA777" s="1" t="b">
        <v>0</v>
      </c>
      <c r="BC777" t="str">
        <f t="shared" si="365"/>
        <v>FALSE</v>
      </c>
      <c r="BE777" t="str">
        <f t="shared" si="366"/>
        <v>FALSE</v>
      </c>
      <c r="BF777" s="1" t="b">
        <v>0</v>
      </c>
      <c r="BG777" s="1" t="b">
        <v>1</v>
      </c>
      <c r="BH777" s="1" t="b">
        <v>0</v>
      </c>
      <c r="BI777" s="1" t="s">
        <v>30</v>
      </c>
      <c r="BJ777" s="1" t="str">
        <f t="shared" si="367"/>
        <v>FALSE</v>
      </c>
      <c r="BK777" s="1" t="s">
        <v>77</v>
      </c>
      <c r="BL777" t="str">
        <f t="shared" si="368"/>
        <v>TRUE</v>
      </c>
      <c r="BM777" s="1" t="b">
        <v>0</v>
      </c>
      <c r="BN777" s="1" t="b">
        <v>1</v>
      </c>
      <c r="BO777" s="1">
        <f t="shared" si="372"/>
        <v>11</v>
      </c>
      <c r="BP777" s="1" t="s">
        <v>10654</v>
      </c>
      <c r="BQ777" s="1" cm="1">
        <f t="array" ref="BQ777">_xlfn.IFS(BP777="None Known",0, LEN(BP777)&gt;500, 5,LEN(BP777)&gt;400, 4, LEN(BP777)&gt;300, 3, LEN(BP777)&gt;200, 2, LEN(BP777)&gt;1, 1)</f>
        <v>1</v>
      </c>
      <c r="BR777" s="1" t="s">
        <v>10655</v>
      </c>
      <c r="BS777" s="1">
        <v>3</v>
      </c>
      <c r="BT777" s="1" t="s">
        <v>10656</v>
      </c>
      <c r="BU777" s="1">
        <v>1</v>
      </c>
      <c r="BV777" s="1" t="s">
        <v>10657</v>
      </c>
      <c r="BW777" s="1" t="s">
        <v>31</v>
      </c>
      <c r="BX777" s="1"/>
      <c r="BY777" t="str">
        <f>_xlfn.XLOOKUP($B777,Img_lookup!A:A,Img_lookup!B:B, "Not available")</f>
        <v>627e9e03-81fb-4608-939d-02df79b37ce3</v>
      </c>
      <c r="BZ777" t="str">
        <f>_xlfn.XLOOKUP($B777,Img_lookup!A:A,Img_lookup!C:C, "Not available")</f>
        <v>Dill (Anethum graveolens), Dandelion (Taraxacum campylodes), Dodder (Cuscuta europaea), and Elecampanel ( Filipendula vulgaris). The British flora medica...(1838))</v>
      </c>
      <c r="CA777" t="str">
        <f>_xlfn.XLOOKUP($B777,Img_lookup!A:A,Img_lookup!D:D, "Not available")</f>
        <v>Swallowtail Garden Seeds</v>
      </c>
      <c r="CB777" t="str">
        <f>_xlfn.XLOOKUP($B777,Img_lookup!A:A,Img_lookup!E:E, "https://imgur.com/aT5wafe")</f>
        <v>https://api.openverse.engineering/v1/images/627e9e03-81fb-4608-939d-02df79b37ce3/thumb/</v>
      </c>
    </row>
    <row r="778" spans="1:80" ht="13" x14ac:dyDescent="0.15">
      <c r="A778" s="1" t="s">
        <v>12179</v>
      </c>
      <c r="B778" s="1" t="s">
        <v>12180</v>
      </c>
      <c r="C778" s="1" t="s">
        <v>12181</v>
      </c>
      <c r="D778" s="1" t="s">
        <v>12182</v>
      </c>
      <c r="E778" s="1" t="s">
        <v>195</v>
      </c>
      <c r="F778" s="1" t="s">
        <v>62</v>
      </c>
      <c r="G778" s="1" t="s">
        <v>62</v>
      </c>
      <c r="H778" s="11" t="str">
        <f t="shared" si="374"/>
        <v>Perennial</v>
      </c>
      <c r="I778" s="1" t="s">
        <v>17107</v>
      </c>
      <c r="J778" s="1">
        <v>15</v>
      </c>
      <c r="K778" s="1">
        <v>10</v>
      </c>
      <c r="L778" t="str" cm="1">
        <f t="array" ref="L778">_xlfn.IFS(J778+K778="", "Unknown", J778+K778&gt;3, "Large", J778+K778&gt;0.5, "Medium", J778+K778&gt;0, "Small")</f>
        <v>Large</v>
      </c>
      <c r="M778" s="1">
        <v>9</v>
      </c>
      <c r="N778" cm="1">
        <f t="array" ref="N778">IF($M778="",INDEX($M$2:$M$2176,MATCH(1,INDEX(($A$2:$A$2176=$A778)*($M$2:$M$2176&lt;&gt;""),0),0)),$M778)</f>
        <v>9</v>
      </c>
      <c r="O778" s="2" t="str">
        <f t="shared" si="369"/>
        <v>Grown indoors</v>
      </c>
      <c r="P778" s="1" t="s">
        <v>12183</v>
      </c>
      <c r="R778" t="str">
        <f t="shared" si="373"/>
        <v>Medium</v>
      </c>
      <c r="T778" s="1"/>
      <c r="U778" s="1"/>
      <c r="V778" s="1">
        <v>7</v>
      </c>
      <c r="W778" s="6">
        <f t="shared" si="375"/>
        <v>7</v>
      </c>
      <c r="X778" t="str">
        <f>IF(W778=1, "January", IF(W778=2, "February", IF(W778=3, "March", IF(W778=4, "April", IF(W778=5, "May", IF(W778=6, "June", IF(W778=7, "July", IF(W778=8, "August", IF(W778=9, "September", IF(W778=10, "October", IF(W778=11, "November", IF(W778=12, "December", "Other"))))))))))))</f>
        <v>July</v>
      </c>
      <c r="AF778" s="1" t="s">
        <v>24073</v>
      </c>
      <c r="AG778" s="1" t="str">
        <f t="shared" si="359"/>
        <v xml:space="preserve">Seed </v>
      </c>
      <c r="AH778" s="2" t="str">
        <f t="shared" si="360"/>
        <v>Best sown as soon as it is ripe in a warm greenhouse[200]. The stored seed can be sown in the early spring in a greenhouse[1] and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v>
      </c>
      <c r="AI778" s="1" t="s">
        <v>12184</v>
      </c>
      <c r="AK778" s="1" t="s">
        <v>17106</v>
      </c>
      <c r="AL778" s="1" t="str">
        <f t="shared" si="370"/>
        <v>Unscented</v>
      </c>
      <c r="AM778" s="1" t="b">
        <v>0</v>
      </c>
      <c r="AN778" s="1" t="b">
        <v>1</v>
      </c>
      <c r="AO778" s="1" t="b">
        <v>0</v>
      </c>
      <c r="AP778" s="5" t="s">
        <v>54</v>
      </c>
      <c r="AQ778" s="5" t="str">
        <f t="shared" si="361"/>
        <v>Light, Medium</v>
      </c>
      <c r="AR778" s="1" t="s">
        <v>10</v>
      </c>
      <c r="AS778" s="1" t="str">
        <f t="shared" si="371"/>
        <v>None, Partial</v>
      </c>
      <c r="AT778" s="1" t="str">
        <f t="shared" si="362"/>
        <v>Partial, Full</v>
      </c>
      <c r="AU778" s="1" t="s">
        <v>29</v>
      </c>
      <c r="AV778" s="1" t="str">
        <f t="shared" si="363"/>
        <v>Moist</v>
      </c>
      <c r="AW778" s="1" t="s">
        <v>12</v>
      </c>
      <c r="AX778" s="1" t="str">
        <f t="shared" si="364"/>
        <v>Acid, Neutral, Alkaline</v>
      </c>
      <c r="AY778" s="1" t="b">
        <v>0</v>
      </c>
      <c r="AZ778" s="1" t="b">
        <v>0</v>
      </c>
      <c r="BA778" s="1" t="b">
        <v>0</v>
      </c>
      <c r="BC778" t="str">
        <f t="shared" si="365"/>
        <v>FALSE</v>
      </c>
      <c r="BE778" t="str">
        <f t="shared" si="366"/>
        <v>FALSE</v>
      </c>
      <c r="BF778" s="1" t="b">
        <v>0</v>
      </c>
      <c r="BG778" s="1" t="b">
        <v>0</v>
      </c>
      <c r="BH778" s="1" t="b">
        <v>0</v>
      </c>
      <c r="BJ778" s="1" t="str">
        <f t="shared" si="367"/>
        <v>FALSE</v>
      </c>
      <c r="BL778" t="str">
        <f t="shared" si="368"/>
        <v>FALSE</v>
      </c>
      <c r="BM778" s="1" t="b">
        <v>0</v>
      </c>
      <c r="BN778" s="1" t="b">
        <v>0</v>
      </c>
      <c r="BO778" s="1">
        <f t="shared" si="372"/>
        <v>9</v>
      </c>
      <c r="BP778" s="1" t="s">
        <v>12185</v>
      </c>
      <c r="BQ778" s="1" cm="1">
        <f t="array" ref="BQ778">_xlfn.IFS(BP778="None Known",0, LEN(BP778)&gt;500, 5,LEN(BP778)&gt;400, 4, LEN(BP778)&gt;300, 3, LEN(BP778)&gt;200, 2, LEN(BP778)&gt;1, 1)</f>
        <v>2</v>
      </c>
      <c r="BR778" s="1" t="s">
        <v>24891</v>
      </c>
      <c r="BS778" s="1">
        <v>2</v>
      </c>
      <c r="BT778" s="1" t="s">
        <v>12186</v>
      </c>
      <c r="BU778" s="1">
        <v>1</v>
      </c>
      <c r="BV778" s="1" t="s">
        <v>12187</v>
      </c>
      <c r="BW778" s="1" t="s">
        <v>31</v>
      </c>
      <c r="BX778" s="1"/>
      <c r="BY778" t="str">
        <f>_xlfn.XLOOKUP($B778,Img_lookup!A:A,Img_lookup!B:B, "Not available")</f>
        <v>1f8e82a2-bc75-484c-a745-7d691bbfdbb7</v>
      </c>
      <c r="BZ778" t="str">
        <f>_xlfn.XLOOKUP($B778,Img_lookup!A:A,Img_lookup!C:C, "Not available")</f>
        <v>Firmiana simplex (L.) W. Wight</v>
      </c>
      <c r="CA778" t="str">
        <f>_xlfn.XLOOKUP($B778,Img_lookup!A:A,Img_lookup!D:D, "Not available")</f>
        <v>Leopold A. Charette</v>
      </c>
      <c r="CB778" t="str">
        <f>_xlfn.XLOOKUP($B778,Img_lookup!A:A,Img_lookup!E:E, "https://imgur.com/aT5wafe")</f>
        <v>https://api.openverse.engineering/v1/images/1f8e82a2-bc75-484c-a745-7d691bbfdbb7/thumb/</v>
      </c>
    </row>
    <row r="779" spans="1:80" ht="397" x14ac:dyDescent="0.15">
      <c r="A779" s="1" t="s">
        <v>316</v>
      </c>
      <c r="B779" s="1" t="s">
        <v>12025</v>
      </c>
      <c r="C779" s="1" t="s">
        <v>12026</v>
      </c>
      <c r="D779" s="1" t="s">
        <v>12027</v>
      </c>
      <c r="E779" s="1" t="s">
        <v>320</v>
      </c>
      <c r="F779" s="1" t="s">
        <v>6</v>
      </c>
      <c r="G779" s="1" t="s">
        <v>6</v>
      </c>
      <c r="H779" s="11" t="str">
        <f t="shared" si="374"/>
        <v>Perennial</v>
      </c>
      <c r="I779" s="1" t="s">
        <v>17108</v>
      </c>
      <c r="J779" s="1">
        <v>1.5</v>
      </c>
      <c r="K779" s="1">
        <v>1</v>
      </c>
      <c r="L779" t="str" cm="1">
        <f t="array" ref="L779">_xlfn.IFS(J779+K779="", "Unknown", J779+K779&gt;3, "Large", J779+K779&gt;0.5, "Medium", J779+K779&gt;0, "Small")</f>
        <v>Medium</v>
      </c>
      <c r="M779" s="1">
        <v>5</v>
      </c>
      <c r="N779" cm="1">
        <f t="array" ref="N779">IF($M779="",INDEX($M$2:$M$2176,MATCH(1,INDEX(($A$2:$A$2176=$A779)*($M$2:$M$2176&lt;&gt;""),0),0)),$M779)</f>
        <v>5</v>
      </c>
      <c r="O779" s="2" t="str">
        <f t="shared" si="369"/>
        <v>Seasonal outdoors</v>
      </c>
      <c r="P779" s="1" t="s">
        <v>12028</v>
      </c>
      <c r="R779" t="str">
        <f t="shared" si="373"/>
        <v>Medium</v>
      </c>
      <c r="S779" s="1" t="s">
        <v>24</v>
      </c>
      <c r="T779" s="1" t="str">
        <f>LEFT(S779,FIND("-",S779)-1)</f>
        <v xml:space="preserve">1 </v>
      </c>
      <c r="U779" s="1" t="str">
        <f>RIGHT(S779,FIND("-",S779)-1)</f>
        <v>12</v>
      </c>
      <c r="V779" s="1" t="s">
        <v>135</v>
      </c>
      <c r="W779" s="6" t="str">
        <f t="shared" si="375"/>
        <v>8</v>
      </c>
      <c r="X779" t="str">
        <f t="shared" ref="X779:X788" si="376">IF(W779="1", "January", IF(W779="2", "February", IF(W779="3", "March", IF(W779="4", "April", IF(W779="5", "May", IF(W779="6", "June", IF(W779="7", "July", IF(W779="8", "August", IF(W779="9", "September", IF(W779="10", "October", IF(W779="11", "November", IF(W779="12", "December", "Other"))))))))))))</f>
        <v>August</v>
      </c>
      <c r="Y779" s="2" t="str">
        <f t="shared" ref="Y779:Y788" si="377">IF(ISNUMBER(SEARCH("-",V779)),TRIM(RIGHT(V779,LEN(V779)-SEARCH("-",V779))),V779)</f>
        <v>10</v>
      </c>
      <c r="Z779" s="2" t="str">
        <f t="shared" ref="Z779:Z788" si="378">IF(Y779="1", "January", IF(Y779="2", "February", IF(Y779="3", "March", IF(Y779="4", "April", IF(Y779="5", "May", IF(Y779="6", "June", IF(Y779="7", "July", IF(Y779="8", "August", IF(Y779="9", "September", IF(Y779="10", "October", IF(Y779="11", "November", IF(Y779="12", "December", "Other"))))))))))))</f>
        <v>October</v>
      </c>
      <c r="AA779" s="1" t="s">
        <v>109</v>
      </c>
      <c r="AB779" s="1" t="str">
        <f>IF(ISNUMBER(SEARCH("-",AA779)),TRIM(LEFT(AA779,FIND("-",AA779)-1)),AA779)</f>
        <v>9</v>
      </c>
      <c r="AC779" s="1" t="str">
        <f>IF(AB779="1", "January", IF(AB779="2", "February", IF(AB779="3", "March", IF(AB779="4", "April", IF(AB779="5", "May", IF(AB779="6", "June", IF(AB779="7", "July", IF(AB779="8", "August", IF(AB779="9", "September", IF(AB779="10", "October", IF(AB779="11", "November", IF(AB779="12", "December", "Other"))))))))))))</f>
        <v>September</v>
      </c>
      <c r="AD779" s="1" t="str">
        <f>IF(ISNUMBER(SEARCH("-",AA779)),TRIM(RIGHT(AA779,LEN(AA779)-SEARCH("-",AA779))),AA779)</f>
        <v>10</v>
      </c>
      <c r="AE779" s="1" t="str">
        <f>IF(AD779="1", "January", IF(AD779="2", "February", IF(AD779="3", "March", IF(AD779="4", "April", IF(AD779="5", "May", IF(AD779="6", "June", IF(AD779="7", "July", IF(AD779="8", "August", IF(AD779="9", "September", IF(AD779="10", "October", IF(AD779="11", "November", IF(AD779="12", "December", "Other"))))))))))))</f>
        <v>October</v>
      </c>
      <c r="AF779" s="16" t="s">
        <v>24074</v>
      </c>
      <c r="AG779" s="1" t="str">
        <f t="shared" si="359"/>
        <v xml:space="preserve">Seed </v>
      </c>
      <c r="AH779" s="2" t="str">
        <f t="shared" si="360"/>
        <v>Best sown in early spring in situ[1]. The seed can also be sown in situ in the autumn[4, 37]. In many gardens it self sows freely.
Division in March as the new growth appears[16, 200]. The plants are very tolerant of disturbance, we have found divisions to take well at any time of the year, though these divisions are never as good as seed-sown plants[K].</v>
      </c>
      <c r="AI779" s="1" t="s">
        <v>12029</v>
      </c>
      <c r="AJ779" s="1" t="s">
        <v>53</v>
      </c>
      <c r="AK779" s="1" t="s">
        <v>17104</v>
      </c>
      <c r="AL779" s="1" t="str">
        <f t="shared" si="370"/>
        <v>Scented</v>
      </c>
      <c r="AM779" s="1" t="b">
        <v>1</v>
      </c>
      <c r="AN779" s="1" t="b">
        <v>0</v>
      </c>
      <c r="AO779" s="1" t="b">
        <v>1</v>
      </c>
      <c r="AP779" s="5" t="s">
        <v>28</v>
      </c>
      <c r="AQ779" s="5" t="str">
        <f t="shared" si="361"/>
        <v>Light, Medium, Heavy</v>
      </c>
      <c r="AR779" s="1" t="s">
        <v>30</v>
      </c>
      <c r="AS779" s="1" t="str">
        <f t="shared" si="371"/>
        <v>None</v>
      </c>
      <c r="AT779" s="1" t="str">
        <f t="shared" si="362"/>
        <v>Full</v>
      </c>
      <c r="AU779" s="1" t="s">
        <v>11</v>
      </c>
      <c r="AV779" s="1" t="str">
        <f t="shared" si="363"/>
        <v>Dry, Moist</v>
      </c>
      <c r="AW779" s="1" t="s">
        <v>12</v>
      </c>
      <c r="AX779" s="1" t="str">
        <f t="shared" si="364"/>
        <v>Acid, Neutral, Alkaline</v>
      </c>
      <c r="AY779" s="1" t="b">
        <v>0</v>
      </c>
      <c r="AZ779" s="1" t="b">
        <v>0</v>
      </c>
      <c r="BA779" s="1" t="b">
        <v>0</v>
      </c>
      <c r="BB779" s="1" t="s">
        <v>275</v>
      </c>
      <c r="BC779" t="str">
        <f t="shared" si="365"/>
        <v>TRUE</v>
      </c>
      <c r="BE779" t="str">
        <f t="shared" si="366"/>
        <v>FALSE</v>
      </c>
      <c r="BF779" s="1" t="b">
        <v>0</v>
      </c>
      <c r="BG779" s="1" t="b">
        <v>0</v>
      </c>
      <c r="BH779" s="1" t="b">
        <v>1</v>
      </c>
      <c r="BI779" s="1" t="s">
        <v>30</v>
      </c>
      <c r="BJ779" s="1" t="str">
        <f t="shared" si="367"/>
        <v>FALSE</v>
      </c>
      <c r="BK779" s="1" t="s">
        <v>77</v>
      </c>
      <c r="BL779" t="str">
        <f t="shared" si="368"/>
        <v>TRUE</v>
      </c>
      <c r="BM779" s="1" t="b">
        <v>0</v>
      </c>
      <c r="BN779" s="1" t="b">
        <v>1</v>
      </c>
      <c r="BO779" s="1">
        <f t="shared" si="372"/>
        <v>23</v>
      </c>
      <c r="BP779" s="1" t="s">
        <v>12030</v>
      </c>
      <c r="BQ779" s="1" cm="1">
        <f t="array" ref="BQ779">_xlfn.IFS(BP779="None Known",0, LEN(BP779)&gt;500, 5,LEN(BP779)&gt;400, 4, LEN(BP779)&gt;300, 3, LEN(BP779)&gt;200, 2, LEN(BP779)&gt;1, 1)</f>
        <v>5</v>
      </c>
      <c r="BR779" s="1" t="s">
        <v>12031</v>
      </c>
      <c r="BS779" s="1">
        <v>5</v>
      </c>
      <c r="BT779" s="1" t="s">
        <v>12032</v>
      </c>
      <c r="BU779" s="1">
        <v>3</v>
      </c>
      <c r="BV779" s="1" t="s">
        <v>12033</v>
      </c>
      <c r="BW779" s="1" t="s">
        <v>12034</v>
      </c>
      <c r="BX779" s="1"/>
      <c r="BY779" t="str">
        <f>_xlfn.XLOOKUP($B779,Img_lookup!A:A,Img_lookup!B:B, "Not available")</f>
        <v>4da5f8ca-5fca-4def-aa6e-cf99a39f5f7b</v>
      </c>
      <c r="BZ779" t="str">
        <f>_xlfn.XLOOKUP($B779,Img_lookup!A:A,Img_lookup!C:C, "Not available")</f>
        <v>P20101102-0013--Foeniculum vulgare--Berkeley</v>
      </c>
      <c r="CA779" t="str">
        <f>_xlfn.XLOOKUP($B779,Img_lookup!A:A,Img_lookup!D:D, "Not available")</f>
        <v>John Rusk</v>
      </c>
      <c r="CB779" t="str">
        <f>_xlfn.XLOOKUP($B779,Img_lookup!A:A,Img_lookup!E:E, "https://imgur.com/aT5wafe")</f>
        <v>https://api.openverse.engineering/v1/images/4da5f8ca-5fca-4def-aa6e-cf99a39f5f7b/thumb/</v>
      </c>
    </row>
    <row r="780" spans="1:80" ht="126" x14ac:dyDescent="0.15">
      <c r="A780" s="1" t="s">
        <v>316</v>
      </c>
      <c r="B780" s="1" t="s">
        <v>15194</v>
      </c>
      <c r="C780" s="1" t="s">
        <v>15195</v>
      </c>
      <c r="D780" s="1" t="s">
        <v>15196</v>
      </c>
      <c r="E780" s="1" t="s">
        <v>15197</v>
      </c>
      <c r="F780" s="1" t="s">
        <v>6</v>
      </c>
      <c r="G780" s="1" t="s">
        <v>6</v>
      </c>
      <c r="H780" s="11" t="str">
        <f t="shared" si="374"/>
        <v>Perennial</v>
      </c>
      <c r="J780" s="1">
        <v>1.5</v>
      </c>
      <c r="L780" t="str" cm="1">
        <f t="array" ref="L780">_xlfn.IFS(J780+K780="", "Unknown", J780+K780&gt;3, "Large", J780+K780&gt;0.5, "Medium", J780+K780&gt;0, "Small")</f>
        <v>Medium</v>
      </c>
      <c r="M780" s="1">
        <v>7</v>
      </c>
      <c r="N780" cm="1">
        <f t="array" ref="N780">IF($M780="",INDEX($M$2:$M$2176,MATCH(1,INDEX(($A$2:$A$2176=$A780)*($M$2:$M$2176&lt;&gt;""),0),0)),$M780)</f>
        <v>7</v>
      </c>
      <c r="O780" s="2" t="str">
        <f t="shared" si="369"/>
        <v>Seasonal outdoors</v>
      </c>
      <c r="P780" s="1" t="s">
        <v>15198</v>
      </c>
      <c r="R780" t="str">
        <f t="shared" si="373"/>
        <v>Medium</v>
      </c>
      <c r="T780" s="1"/>
      <c r="U780" s="1"/>
      <c r="V780" s="1" t="s">
        <v>135</v>
      </c>
      <c r="W780" s="6" t="str">
        <f t="shared" si="375"/>
        <v>8</v>
      </c>
      <c r="X780" t="str">
        <f t="shared" si="376"/>
        <v>August</v>
      </c>
      <c r="Y780" s="2" t="str">
        <f t="shared" si="377"/>
        <v>10</v>
      </c>
      <c r="Z780" s="2" t="str">
        <f t="shared" si="378"/>
        <v>October</v>
      </c>
      <c r="AA780" s="1" t="s">
        <v>109</v>
      </c>
      <c r="AB780" s="1" t="str">
        <f>IF(ISNUMBER(SEARCH("-",AA780)),TRIM(LEFT(AA780,FIND("-",AA780)-1)),AA780)</f>
        <v>9</v>
      </c>
      <c r="AC780" s="1" t="str">
        <f>IF(AB780="1", "January", IF(AB780="2", "February", IF(AB780="3", "March", IF(AB780="4", "April", IF(AB780="5", "May", IF(AB780="6", "June", IF(AB780="7", "July", IF(AB780="8", "August", IF(AB780="9", "September", IF(AB780="10", "October", IF(AB780="11", "November", IF(AB780="12", "December", "Other"))))))))))))</f>
        <v>September</v>
      </c>
      <c r="AD780" s="1" t="str">
        <f>IF(ISNUMBER(SEARCH("-",AA780)),TRIM(RIGHT(AA780,LEN(AA780)-SEARCH("-",AA780))),AA780)</f>
        <v>10</v>
      </c>
      <c r="AE780" s="1" t="str">
        <f>IF(AD780="1", "January", IF(AD780="2", "February", IF(AD780="3", "March", IF(AD780="4", "April", IF(AD780="5", "May", IF(AD780="6", "June", IF(AD780="7", "July", IF(AD780="8", "August", IF(AD780="9", "September", IF(AD780="10", "October", IF(AD780="11", "November", IF(AD780="12", "December", "Other"))))))))))))</f>
        <v>October</v>
      </c>
      <c r="AF780" s="16" t="s">
        <v>24075</v>
      </c>
      <c r="AG780" s="1" t="str">
        <f t="shared" si="359"/>
        <v xml:space="preserve">Seed </v>
      </c>
      <c r="AH780" s="2" t="str">
        <f t="shared" si="360"/>
        <v>Best sown in early spring in situ[1].
Division in March as the new growth appears[16, 200].</v>
      </c>
      <c r="AI780" s="1" t="s">
        <v>15199</v>
      </c>
      <c r="AJ780" s="1" t="s">
        <v>53</v>
      </c>
      <c r="AK780" s="1" t="s">
        <v>17104</v>
      </c>
      <c r="AL780" s="1" t="str">
        <f t="shared" si="370"/>
        <v>Scented</v>
      </c>
      <c r="AM780" s="1" t="b">
        <v>1</v>
      </c>
      <c r="AN780" s="1" t="b">
        <v>0</v>
      </c>
      <c r="AO780" s="1" t="b">
        <v>0</v>
      </c>
      <c r="AP780" s="5" t="s">
        <v>28</v>
      </c>
      <c r="AQ780" s="5" t="str">
        <f t="shared" si="361"/>
        <v>Light, Medium, Heavy</v>
      </c>
      <c r="AR780" s="1" t="s">
        <v>30</v>
      </c>
      <c r="AS780" s="1" t="str">
        <f t="shared" si="371"/>
        <v>None</v>
      </c>
      <c r="AT780" s="1" t="str">
        <f t="shared" si="362"/>
        <v>Full</v>
      </c>
      <c r="AU780" s="1" t="s">
        <v>11</v>
      </c>
      <c r="AV780" s="1" t="str">
        <f t="shared" si="363"/>
        <v>Dry, Moist</v>
      </c>
      <c r="AW780" s="1" t="s">
        <v>12</v>
      </c>
      <c r="AX780" s="1" t="str">
        <f t="shared" si="364"/>
        <v>Acid, Neutral, Alkaline</v>
      </c>
      <c r="AY780" s="1" t="b">
        <v>0</v>
      </c>
      <c r="AZ780" s="1" t="b">
        <v>0</v>
      </c>
      <c r="BA780" s="1" t="b">
        <v>0</v>
      </c>
      <c r="BB780" s="1" t="s">
        <v>275</v>
      </c>
      <c r="BC780" t="str">
        <f t="shared" si="365"/>
        <v>TRUE</v>
      </c>
      <c r="BE780" t="str">
        <f t="shared" si="366"/>
        <v>FALSE</v>
      </c>
      <c r="BF780" s="1" t="b">
        <v>0</v>
      </c>
      <c r="BG780" s="1" t="b">
        <v>0</v>
      </c>
      <c r="BH780" s="1" t="b">
        <v>0</v>
      </c>
      <c r="BI780" s="1" t="s">
        <v>30</v>
      </c>
      <c r="BJ780" s="1" t="str">
        <f t="shared" si="367"/>
        <v>FALSE</v>
      </c>
      <c r="BK780" s="1" t="s">
        <v>77</v>
      </c>
      <c r="BL780" t="str">
        <f t="shared" si="368"/>
        <v>TRUE</v>
      </c>
      <c r="BM780" s="1" t="b">
        <v>0</v>
      </c>
      <c r="BN780" s="1" t="b">
        <v>0</v>
      </c>
      <c r="BO780" s="1">
        <f t="shared" si="372"/>
        <v>17</v>
      </c>
      <c r="BP780" s="1" t="s">
        <v>12030</v>
      </c>
      <c r="BQ780" s="1" cm="1">
        <f t="array" ref="BQ780">_xlfn.IFS(BP780="None Known",0, LEN(BP780)&gt;500, 5,LEN(BP780)&gt;400, 4, LEN(BP780)&gt;300, 3, LEN(BP780)&gt;200, 2, LEN(BP780)&gt;1, 1)</f>
        <v>5</v>
      </c>
      <c r="BR780" s="1" t="s">
        <v>15200</v>
      </c>
      <c r="BS780" s="1">
        <v>3</v>
      </c>
      <c r="BT780" s="1" t="s">
        <v>15201</v>
      </c>
      <c r="BU780" s="1">
        <v>3</v>
      </c>
      <c r="BW780" s="1" t="s">
        <v>12034</v>
      </c>
      <c r="BX780" s="1"/>
      <c r="BY780" t="str">
        <f>_xlfn.XLOOKUP($B780,Img_lookup!A:A,Img_lookup!B:B, "Not available")</f>
        <v>Not available</v>
      </c>
      <c r="BZ780" t="str">
        <f>_xlfn.XLOOKUP($B780,Img_lookup!A:A,Img_lookup!C:C, "Not available")</f>
        <v>Not available</v>
      </c>
      <c r="CA780" t="str">
        <f>_xlfn.XLOOKUP($B780,Img_lookup!A:A,Img_lookup!D:D, "Not available")</f>
        <v>Not available</v>
      </c>
      <c r="CB780" t="str">
        <f>_xlfn.XLOOKUP($B780,Img_lookup!A:A,Img_lookup!E:E, "https://imgur.com/aT5wafe")</f>
        <v>https://imgur.com/aT5wafe</v>
      </c>
    </row>
    <row r="781" spans="1:80" ht="409.6" x14ac:dyDescent="0.15">
      <c r="A781" s="1" t="s">
        <v>1751</v>
      </c>
      <c r="B781" s="1" t="s">
        <v>1752</v>
      </c>
      <c r="C781" s="1" t="s">
        <v>1753</v>
      </c>
      <c r="D781" s="1" t="s">
        <v>1754</v>
      </c>
      <c r="E781" s="1" t="s">
        <v>1755</v>
      </c>
      <c r="F781" s="1" t="s">
        <v>22</v>
      </c>
      <c r="G781" s="1" t="s">
        <v>22</v>
      </c>
      <c r="H781" s="11" t="str">
        <f t="shared" si="374"/>
        <v>Perennial</v>
      </c>
      <c r="I781" s="1" t="s">
        <v>17107</v>
      </c>
      <c r="J781" s="1">
        <v>5</v>
      </c>
      <c r="K781" s="1">
        <v>5</v>
      </c>
      <c r="L781" t="str" cm="1">
        <f t="array" ref="L781">_xlfn.IFS(J781+K781="", "Unknown", J781+K781&gt;3, "Large", J781+K781&gt;0.5, "Medium", J781+K781&gt;0, "Small")</f>
        <v>Large</v>
      </c>
      <c r="M781" s="1">
        <v>5</v>
      </c>
      <c r="N781" cm="1">
        <f t="array" ref="N781">IF($M781="",INDEX($M$2:$M$2176,MATCH(1,INDEX(($A$2:$A$2176=$A781)*($M$2:$M$2176&lt;&gt;""),0),0)),$M781)</f>
        <v>5</v>
      </c>
      <c r="O781" s="2" t="str">
        <f t="shared" si="369"/>
        <v>Seasonal outdoors</v>
      </c>
      <c r="P781" s="1" t="s">
        <v>1756</v>
      </c>
      <c r="Q781" s="1" t="s">
        <v>17110</v>
      </c>
      <c r="R781" t="str">
        <f t="shared" si="373"/>
        <v>Medium</v>
      </c>
      <c r="T781" s="1"/>
      <c r="U781" s="1"/>
      <c r="V781" s="1" t="s">
        <v>251</v>
      </c>
      <c r="W781" s="6" t="str">
        <f t="shared" si="375"/>
        <v>3</v>
      </c>
      <c r="X781" t="str">
        <f t="shared" si="376"/>
        <v>March</v>
      </c>
      <c r="Y781" s="2" t="str">
        <f t="shared" si="377"/>
        <v>4</v>
      </c>
      <c r="Z781" s="2" t="str">
        <f t="shared" si="378"/>
        <v>April</v>
      </c>
      <c r="AF781" s="16" t="s">
        <v>24466</v>
      </c>
      <c r="AG781" s="1" t="str">
        <f t="shared" si="359"/>
        <v xml:space="preserve">Seed </v>
      </c>
      <c r="AH781" s="2" t="str">
        <f t="shared" si="360"/>
        <v>Sow spring in a cold frame. The seed usually germinates within 2 months[K].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taken at a node, July/August in a frame. Plant out in autumn or spring. A very high percentage, they root within 3 weeks[78].
Cuttings of mature wood in a sheltered outdoor bed. Good percentage[78].
Layering in spring or summer. Plants often self-layer[K].</v>
      </c>
      <c r="AI781" s="1" t="s">
        <v>1757</v>
      </c>
      <c r="AJ781" s="1" t="s">
        <v>53</v>
      </c>
      <c r="AK781" s="1" t="s">
        <v>17104</v>
      </c>
      <c r="AL781" s="1" t="str">
        <f t="shared" si="370"/>
        <v>Unscented</v>
      </c>
      <c r="AM781" s="1" t="b">
        <v>0</v>
      </c>
      <c r="AN781" s="1" t="b">
        <v>0</v>
      </c>
      <c r="AO781" s="1" t="b">
        <v>0</v>
      </c>
      <c r="AP781" s="5" t="s">
        <v>28</v>
      </c>
      <c r="AQ781" s="5" t="str">
        <f t="shared" si="361"/>
        <v>Light, Medium, Heavy</v>
      </c>
      <c r="AR781" s="1" t="s">
        <v>274</v>
      </c>
      <c r="AS781" s="1" t="str">
        <f t="shared" si="371"/>
        <v>None, Partial, Full</v>
      </c>
      <c r="AT781" s="1" t="str">
        <f t="shared" si="362"/>
        <v>None, Partial, Full</v>
      </c>
      <c r="AU781" s="1" t="s">
        <v>29</v>
      </c>
      <c r="AV781" s="1" t="str">
        <f t="shared" si="363"/>
        <v>Moist</v>
      </c>
      <c r="AW781" s="1" t="s">
        <v>12</v>
      </c>
      <c r="AX781" s="1" t="str">
        <f t="shared" si="364"/>
        <v>Acid, Neutral, Alkaline</v>
      </c>
      <c r="AY781" s="1" t="b">
        <v>0</v>
      </c>
      <c r="AZ781" s="1" t="b">
        <v>1</v>
      </c>
      <c r="BA781" s="1" t="b">
        <v>0</v>
      </c>
      <c r="BC781" t="str">
        <f t="shared" si="365"/>
        <v>FALSE</v>
      </c>
      <c r="BE781" t="str">
        <f t="shared" si="366"/>
        <v>FALSE</v>
      </c>
      <c r="BF781" s="1" t="b">
        <v>0</v>
      </c>
      <c r="BG781" s="1" t="b">
        <v>1</v>
      </c>
      <c r="BH781" s="1" t="b">
        <v>0</v>
      </c>
      <c r="BI781" s="1" t="s">
        <v>30</v>
      </c>
      <c r="BJ781" s="1" t="str">
        <f t="shared" si="367"/>
        <v>FALSE</v>
      </c>
      <c r="BK781" s="1" t="s">
        <v>30</v>
      </c>
      <c r="BL781" t="str">
        <f t="shared" si="368"/>
        <v>FALSE</v>
      </c>
      <c r="BM781" s="1" t="b">
        <v>0</v>
      </c>
      <c r="BN781" s="1" t="b">
        <v>0</v>
      </c>
      <c r="BO781" s="1">
        <f t="shared" si="372"/>
        <v>10</v>
      </c>
      <c r="BP781" s="1" t="s">
        <v>1758</v>
      </c>
      <c r="BQ781" s="1" cm="1">
        <f t="array" ref="BQ781">_xlfn.IFS(BP781="None Known",0, LEN(BP781)&gt;500, 5,LEN(BP781)&gt;400, 4, LEN(BP781)&gt;300, 3, LEN(BP781)&gt;200, 2, LEN(BP781)&gt;1, 1)</f>
        <v>1</v>
      </c>
      <c r="BR781" s="1" t="s">
        <v>1759</v>
      </c>
      <c r="BS781" s="1">
        <v>2</v>
      </c>
      <c r="BT781" s="1" t="s">
        <v>1760</v>
      </c>
      <c r="BU781" s="1">
        <v>3</v>
      </c>
      <c r="BV781" s="1" t="s">
        <v>1761</v>
      </c>
      <c r="BW781" s="1" t="s">
        <v>1762</v>
      </c>
      <c r="BX781" s="1"/>
      <c r="BY781" t="str">
        <f>_xlfn.XLOOKUP($B781,Img_lookup!A:A,Img_lookup!B:B, "Not available")</f>
        <v>6481353c-7801-445f-b153-f093594e2313</v>
      </c>
      <c r="BZ781" t="str">
        <f>_xlfn.XLOOKUP($B781,Img_lookup!A:A,Img_lookup!C:C, "Not available")</f>
        <v>Petunia inimitable hybrid and Forsythia suspensa. La Belgique horticole, journal des jardins et des vergers, vol.8 (1858)</v>
      </c>
      <c r="CA781" t="str">
        <f>_xlfn.XLOOKUP($B781,Img_lookup!A:A,Img_lookup!D:D, "Not available")</f>
        <v>Swallowtail Garden Seeds</v>
      </c>
      <c r="CB781" t="str">
        <f>_xlfn.XLOOKUP($B781,Img_lookup!A:A,Img_lookup!E:E, "https://imgur.com/aT5wafe")</f>
        <v>https://api.openverse.engineering/v1/images/6481353c-7801-445f-b153-f093594e2313/thumb/</v>
      </c>
    </row>
    <row r="782" spans="1:80" ht="409.6" x14ac:dyDescent="0.15">
      <c r="A782" s="1" t="s">
        <v>58</v>
      </c>
      <c r="B782" s="1" t="s">
        <v>594</v>
      </c>
      <c r="C782" s="1" t="s">
        <v>595</v>
      </c>
      <c r="D782" s="1" t="s">
        <v>596</v>
      </c>
      <c r="E782" s="1" t="s">
        <v>597</v>
      </c>
      <c r="F782" s="1" t="s">
        <v>6</v>
      </c>
      <c r="G782" s="1" t="s">
        <v>6</v>
      </c>
      <c r="H782" s="11" t="str">
        <f t="shared" si="374"/>
        <v>Perennial</v>
      </c>
      <c r="J782" s="1">
        <v>0.30000001199999998</v>
      </c>
      <c r="L782" t="str" cm="1">
        <f t="array" ref="L782">_xlfn.IFS(J782+K782="", "Unknown", J782+K782&gt;3, "Large", J782+K782&gt;0.5, "Medium", J782+K782&gt;0, "Small")</f>
        <v>Small</v>
      </c>
      <c r="M782" s="1">
        <v>4</v>
      </c>
      <c r="N782" cm="1">
        <f t="array" ref="N782">IF($M782="",INDEX($M$2:$M$2176,MATCH(1,INDEX(($A$2:$A$2176=$A782)*($M$2:$M$2176&lt;&gt;""),0),0)),$M782)</f>
        <v>4</v>
      </c>
      <c r="O782" s="2" t="str">
        <f t="shared" si="369"/>
        <v>Hardy to cold</v>
      </c>
      <c r="P782" s="1" t="s">
        <v>598</v>
      </c>
      <c r="R782" t="str">
        <f t="shared" si="373"/>
        <v>Medium</v>
      </c>
      <c r="T782" s="1"/>
      <c r="U782" s="1"/>
      <c r="V782" s="1" t="s">
        <v>188</v>
      </c>
      <c r="W782" s="6" t="str">
        <f t="shared" si="375"/>
        <v>4</v>
      </c>
      <c r="X782" t="str">
        <f t="shared" si="376"/>
        <v>April</v>
      </c>
      <c r="Y782" s="2" t="str">
        <f t="shared" si="377"/>
        <v>5</v>
      </c>
      <c r="Z782" s="2" t="str">
        <f t="shared" si="378"/>
        <v>May</v>
      </c>
      <c r="AA782" s="1" t="s">
        <v>307</v>
      </c>
      <c r="AB782" s="1" t="str">
        <f t="shared" ref="AB782:AB787" si="379">IF(ISNUMBER(SEARCH("-",AA782)),TRIM(LEFT(AA782,FIND("-",AA782)-1)),AA782)</f>
        <v>6</v>
      </c>
      <c r="AC782" s="1" t="str">
        <f>IF(AB782="1", "January", IF(AB782="2", "February", IF(AB782="3", "March", IF(AB782="4", "April", IF(AB782="5", "May", IF(AB782="6", "June", IF(AB782="7", "July", IF(AB782="8", "August", IF(AB782="9", "September", IF(AB782="10", "October", IF(AB782="11", "November", IF(AB782="12", "December", "Other"))))))))))))</f>
        <v>June</v>
      </c>
      <c r="AD782" s="1" t="str">
        <f>IF(ISNUMBER(SEARCH("-",AA782)),TRIM(RIGHT(AA782,LEN(AA782)-SEARCH("-",AA782))),AA782)</f>
        <v>7</v>
      </c>
      <c r="AE782" s="1" t="str">
        <f>IF(AD782="1", "January", IF(AD782="2", "February", IF(AD782="3", "March", IF(AD782="4", "April", IF(AD782="5", "May", IF(AD782="6", "June", IF(AD782="7", "July", IF(AD782="8", "August", IF(AD782="9", "September", IF(AD782="10", "October", IF(AD782="11", "November", IF(AD782="12", "December", "Other"))))))))))))</f>
        <v>July</v>
      </c>
      <c r="AF782" s="16" t="s">
        <v>24467</v>
      </c>
      <c r="AG782" s="1" t="str">
        <f t="shared" si="359"/>
        <v xml:space="preserve">Seed </v>
      </c>
      <c r="AH782" s="2" t="str">
        <f t="shared" si="360"/>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I782" s="1" t="s">
        <v>599</v>
      </c>
      <c r="AJ782" s="1" t="s">
        <v>53</v>
      </c>
      <c r="AK782" s="1" t="s">
        <v>17105</v>
      </c>
      <c r="AL782" s="1" t="str">
        <f t="shared" si="370"/>
        <v>Unscented</v>
      </c>
      <c r="AM782" s="1" t="b">
        <v>0</v>
      </c>
      <c r="AN782" s="1" t="b">
        <v>0</v>
      </c>
      <c r="AO782" s="1" t="b">
        <v>0</v>
      </c>
      <c r="AP782" s="5" t="s">
        <v>28</v>
      </c>
      <c r="AQ782" s="5" t="str">
        <f t="shared" si="361"/>
        <v>Light, Medium, Heavy</v>
      </c>
      <c r="AR782" s="1" t="s">
        <v>10</v>
      </c>
      <c r="AS782" s="1" t="str">
        <f t="shared" si="371"/>
        <v>None, Partial</v>
      </c>
      <c r="AT782" s="1" t="str">
        <f t="shared" si="362"/>
        <v>Partial, Full</v>
      </c>
      <c r="AU782" s="1" t="s">
        <v>29</v>
      </c>
      <c r="AV782" s="1" t="str">
        <f t="shared" si="363"/>
        <v>Moist</v>
      </c>
      <c r="AW782" s="1" t="s">
        <v>12</v>
      </c>
      <c r="AX782" s="1" t="str">
        <f t="shared" si="364"/>
        <v>Acid, Neutral, Alkaline</v>
      </c>
      <c r="AY782" s="1" t="b">
        <v>0</v>
      </c>
      <c r="AZ782" s="1" t="b">
        <v>0</v>
      </c>
      <c r="BA782" s="1" t="b">
        <v>0</v>
      </c>
      <c r="BB782" s="1" t="s">
        <v>275</v>
      </c>
      <c r="BC782" t="str">
        <f t="shared" si="365"/>
        <v>TRUE</v>
      </c>
      <c r="BE782" t="str">
        <f t="shared" si="366"/>
        <v>FALSE</v>
      </c>
      <c r="BF782" s="1" t="b">
        <v>0</v>
      </c>
      <c r="BG782" s="1" t="b">
        <v>0</v>
      </c>
      <c r="BH782" s="1" t="b">
        <v>0</v>
      </c>
      <c r="BI782" s="1" t="s">
        <v>30</v>
      </c>
      <c r="BJ782" s="1" t="str">
        <f t="shared" si="367"/>
        <v>FALSE</v>
      </c>
      <c r="BK782" s="1" t="s">
        <v>30</v>
      </c>
      <c r="BL782" t="str">
        <f t="shared" si="368"/>
        <v>FALSE</v>
      </c>
      <c r="BM782" s="1" t="b">
        <v>0</v>
      </c>
      <c r="BN782" s="1" t="b">
        <v>0</v>
      </c>
      <c r="BO782" s="1">
        <f t="shared" si="372"/>
        <v>8</v>
      </c>
      <c r="BP782" s="1" t="s">
        <v>600</v>
      </c>
      <c r="BQ782" s="1" cm="1">
        <f t="array" ref="BQ782">_xlfn.IFS(BP782="None Known",0, LEN(BP782)&gt;500, 5,LEN(BP782)&gt;400, 4, LEN(BP782)&gt;300, 3, LEN(BP782)&gt;200, 2, LEN(BP782)&gt;1, 1)</f>
        <v>1</v>
      </c>
      <c r="BR782" s="1" t="s">
        <v>601</v>
      </c>
      <c r="BS782" s="1">
        <v>2</v>
      </c>
      <c r="BT782" s="1" t="s">
        <v>602</v>
      </c>
      <c r="BU782" s="1">
        <v>1</v>
      </c>
      <c r="BV782" s="1" t="s">
        <v>603</v>
      </c>
      <c r="BW782" s="1" t="s">
        <v>31</v>
      </c>
      <c r="BX782" s="1"/>
      <c r="BY782" t="str">
        <f>_xlfn.XLOOKUP($B782,Img_lookup!A:A,Img_lookup!B:B, "Not available")</f>
        <v>82fc1db0-61ed-40af-894b-ed291a3aa467</v>
      </c>
      <c r="BZ782" t="str">
        <f>_xlfn.XLOOKUP($B782,Img_lookup!A:A,Img_lookup!C:C, "Not available")</f>
        <v>Starr 041006-0321 Fragaria chiloensis subsp. sandwicensis.jpg</v>
      </c>
      <c r="CA782" t="str">
        <f>_xlfn.XLOOKUP($B782,Img_lookup!A:A,Img_lookup!D:D, "Not available")</f>
        <v>Forest &amp; Kim Starr</v>
      </c>
      <c r="CB782" t="str">
        <f>_xlfn.XLOOKUP($B782,Img_lookup!A:A,Img_lookup!E:E, "https://imgur.com/aT5wafe")</f>
        <v>https://api.openverse.engineering/v1/images/82fc1db0-61ed-40af-894b-ed291a3aa467/thumb/</v>
      </c>
    </row>
    <row r="783" spans="1:80" ht="409.6" x14ac:dyDescent="0.15">
      <c r="A783" s="1" t="s">
        <v>58</v>
      </c>
      <c r="B783" s="1" t="s">
        <v>4131</v>
      </c>
      <c r="C783" s="1" t="s">
        <v>4132</v>
      </c>
      <c r="E783" s="1" t="s">
        <v>4133</v>
      </c>
      <c r="F783" s="1" t="s">
        <v>6</v>
      </c>
      <c r="G783" s="1" t="s">
        <v>6</v>
      </c>
      <c r="H783" s="11" t="str">
        <f t="shared" si="374"/>
        <v>Perennial</v>
      </c>
      <c r="J783" s="1">
        <v>0.25</v>
      </c>
      <c r="K783" s="1">
        <v>1</v>
      </c>
      <c r="L783" t="str" cm="1">
        <f t="array" ref="L783">_xlfn.IFS(J783+K783="", "Unknown", J783+K783&gt;3, "Large", J783+K783&gt;0.5, "Medium", J783+K783&gt;0, "Small")</f>
        <v>Medium</v>
      </c>
      <c r="M783" s="1">
        <v>5</v>
      </c>
      <c r="N783" cm="1">
        <f t="array" ref="N783">IF($M783="",INDEX($M$2:$M$2176,MATCH(1,INDEX(($A$2:$A$2176=$A783)*($M$2:$M$2176&lt;&gt;""),0),0)),$M783)</f>
        <v>5</v>
      </c>
      <c r="O783" s="2" t="str">
        <f t="shared" si="369"/>
        <v>Seasonal outdoors</v>
      </c>
      <c r="P783" s="1" t="s">
        <v>4134</v>
      </c>
      <c r="R783" t="str">
        <f t="shared" si="373"/>
        <v>Medium</v>
      </c>
      <c r="T783" s="1"/>
      <c r="U783" s="1"/>
      <c r="V783" s="1" t="s">
        <v>1602</v>
      </c>
      <c r="W783" s="6" t="str">
        <f t="shared" si="375"/>
        <v>4</v>
      </c>
      <c r="X783" t="str">
        <f t="shared" si="376"/>
        <v>April</v>
      </c>
      <c r="Y783" s="2" t="str">
        <f t="shared" si="377"/>
        <v>7</v>
      </c>
      <c r="Z783" s="2" t="str">
        <f t="shared" si="378"/>
        <v>July</v>
      </c>
      <c r="AA783" s="1" t="s">
        <v>470</v>
      </c>
      <c r="AB783" s="1" t="str">
        <f t="shared" si="379"/>
        <v>5</v>
      </c>
      <c r="AC783" s="1" t="str">
        <f>IF(AB783="1", "January", IF(AB783="2", "February", IF(AB783="3", "March", IF(AB783="4", "April", IF(AB783="5", "May", IF(AB783="6", "June", IF(AB783="7", "July", IF(AB783="8", "August", IF(AB783="9", "September", IF(AB783="10", "October", IF(AB783="11", "November", IF(AB783="12", "December", "Other"))))))))))))</f>
        <v>May</v>
      </c>
      <c r="AD783" s="1" t="str">
        <f>IF(ISNUMBER(SEARCH("-",AA783)),TRIM(RIGHT(AA783,LEN(AA783)-SEARCH("-",AA783))),AA783)</f>
        <v>9</v>
      </c>
      <c r="AE783" s="1" t="str">
        <f>IF(AD783="1", "January", IF(AD783="2", "February", IF(AD783="3", "March", IF(AD783="4", "April", IF(AD783="5", "May", IF(AD783="6", "June", IF(AD783="7", "July", IF(AD783="8", "August", IF(AD783="9", "September", IF(AD783="10", "October", IF(AD783="11", "November", IF(AD783="12", "December", "Other"))))))))))))</f>
        <v>September</v>
      </c>
      <c r="AF783" s="16" t="s">
        <v>24467</v>
      </c>
      <c r="AG783" s="1" t="str">
        <f t="shared" si="359"/>
        <v xml:space="preserve">Seed </v>
      </c>
      <c r="AH783" s="2" t="str">
        <f t="shared" si="360"/>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I783" s="1" t="s">
        <v>4135</v>
      </c>
      <c r="AJ783" s="1" t="s">
        <v>23813</v>
      </c>
      <c r="AK783" s="1" t="s">
        <v>17104</v>
      </c>
      <c r="AL783" s="1" t="str">
        <f t="shared" si="370"/>
        <v>Unscented</v>
      </c>
      <c r="AM783" s="1" t="b">
        <v>0</v>
      </c>
      <c r="AN783" s="1" t="b">
        <v>1</v>
      </c>
      <c r="AO783" s="1" t="b">
        <v>0</v>
      </c>
      <c r="AP783" s="5" t="s">
        <v>28</v>
      </c>
      <c r="AQ783" s="5" t="str">
        <f t="shared" si="361"/>
        <v>Light, Medium, Heavy</v>
      </c>
      <c r="AR783" s="1" t="s">
        <v>10</v>
      </c>
      <c r="AS783" s="1" t="str">
        <f t="shared" si="371"/>
        <v>None, Partial</v>
      </c>
      <c r="AT783" s="1" t="str">
        <f t="shared" si="362"/>
        <v>Partial, Full</v>
      </c>
      <c r="AU783" s="1" t="s">
        <v>29</v>
      </c>
      <c r="AV783" s="1" t="str">
        <f t="shared" si="363"/>
        <v>Moist</v>
      </c>
      <c r="AW783" s="1" t="s">
        <v>12</v>
      </c>
      <c r="AX783" s="1" t="str">
        <f t="shared" si="364"/>
        <v>Acid, Neutral, Alkaline</v>
      </c>
      <c r="AY783" s="1" t="b">
        <v>0</v>
      </c>
      <c r="AZ783" s="1" t="b">
        <v>0</v>
      </c>
      <c r="BA783" s="1" t="b">
        <v>0</v>
      </c>
      <c r="BC783" t="str">
        <f t="shared" si="365"/>
        <v>FALSE</v>
      </c>
      <c r="BE783" t="str">
        <f t="shared" si="366"/>
        <v>FALSE</v>
      </c>
      <c r="BF783" s="1" t="b">
        <v>0</v>
      </c>
      <c r="BG783" s="1" t="b">
        <v>0</v>
      </c>
      <c r="BH783" s="1" t="b">
        <v>0</v>
      </c>
      <c r="BI783" s="1" t="s">
        <v>30</v>
      </c>
      <c r="BJ783" s="1" t="str">
        <f t="shared" si="367"/>
        <v>FALSE</v>
      </c>
      <c r="BL783" t="str">
        <f t="shared" si="368"/>
        <v>FALSE</v>
      </c>
      <c r="BM783" s="1" t="b">
        <v>0</v>
      </c>
      <c r="BN783" s="1" t="b">
        <v>0</v>
      </c>
      <c r="BO783" s="1">
        <f t="shared" si="372"/>
        <v>15</v>
      </c>
      <c r="BP783" s="1" t="s">
        <v>4136</v>
      </c>
      <c r="BQ783" s="1" cm="1">
        <f t="array" ref="BQ783">_xlfn.IFS(BP783="None Known",0, LEN(BP783)&gt;500, 5,LEN(BP783)&gt;400, 4, LEN(BP783)&gt;300, 3, LEN(BP783)&gt;200, 2, LEN(BP783)&gt;1, 1)</f>
        <v>3</v>
      </c>
      <c r="BR783" s="1" t="s">
        <v>4137</v>
      </c>
      <c r="BS783" s="1">
        <v>3</v>
      </c>
      <c r="BT783" s="1" t="s">
        <v>4138</v>
      </c>
      <c r="BU783" s="1">
        <v>3</v>
      </c>
      <c r="BV783" s="1" t="s">
        <v>4139</v>
      </c>
      <c r="BW783" s="1" t="s">
        <v>31</v>
      </c>
      <c r="BX783" s="1"/>
      <c r="BY783" t="str">
        <f>_xlfn.XLOOKUP($B783,Img_lookup!A:A,Img_lookup!B:B, "Not available")</f>
        <v>7f8b8eaf-0c74-4351-9096-7b38e3139d1d</v>
      </c>
      <c r="BZ783" t="str">
        <f>_xlfn.XLOOKUP($B783,Img_lookup!A:A,Img_lookup!C:C, "Not available")</f>
        <v>H20130117-6261‚ÄîFragaria vesca‚ÄîRPBG</v>
      </c>
      <c r="CA783" t="str">
        <f>_xlfn.XLOOKUP($B783,Img_lookup!A:A,Img_lookup!D:D, "Not available")</f>
        <v>John Rusk</v>
      </c>
      <c r="CB783" t="str">
        <f>_xlfn.XLOOKUP($B783,Img_lookup!A:A,Img_lookup!E:E, "https://imgur.com/aT5wafe")</f>
        <v>https://api.openverse.engineering/v1/images/7f8b8eaf-0c74-4351-9096-7b38e3139d1d/thumb/</v>
      </c>
    </row>
    <row r="784" spans="1:80" ht="409.6" x14ac:dyDescent="0.15">
      <c r="A784" s="1" t="s">
        <v>58</v>
      </c>
      <c r="B784" s="1" t="s">
        <v>4556</v>
      </c>
      <c r="C784" s="1" t="s">
        <v>4557</v>
      </c>
      <c r="D784" s="1" t="s">
        <v>4558</v>
      </c>
      <c r="E784" s="1" t="s">
        <v>4559</v>
      </c>
      <c r="F784" s="1" t="s">
        <v>6</v>
      </c>
      <c r="G784" s="1" t="s">
        <v>6</v>
      </c>
      <c r="H784" s="11" t="str">
        <f t="shared" si="374"/>
        <v>Perennial</v>
      </c>
      <c r="J784" s="1">
        <v>0.30000001199999998</v>
      </c>
      <c r="L784" t="str" cm="1">
        <f t="array" ref="L784">_xlfn.IFS(J784+K784="", "Unknown", J784+K784&gt;3, "Large", J784+K784&gt;0.5, "Medium", J784+K784&gt;0, "Small")</f>
        <v>Small</v>
      </c>
      <c r="M784" s="1">
        <v>3</v>
      </c>
      <c r="N784" cm="1">
        <f t="array" ref="N784">IF($M784="",INDEX($M$2:$M$2176,MATCH(1,INDEX(($A$2:$A$2176=$A784)*($M$2:$M$2176&lt;&gt;""),0),0)),$M784)</f>
        <v>3</v>
      </c>
      <c r="O784" s="2" t="str">
        <f t="shared" si="369"/>
        <v>Hardy to cold</v>
      </c>
      <c r="P784" s="1" t="s">
        <v>4560</v>
      </c>
      <c r="R784" t="str">
        <f t="shared" si="373"/>
        <v>Medium</v>
      </c>
      <c r="T784" s="1"/>
      <c r="U784" s="1"/>
      <c r="V784" s="1" t="s">
        <v>188</v>
      </c>
      <c r="W784" s="6" t="str">
        <f t="shared" si="375"/>
        <v>4</v>
      </c>
      <c r="X784" t="str">
        <f t="shared" si="376"/>
        <v>April</v>
      </c>
      <c r="Y784" s="2" t="str">
        <f t="shared" si="377"/>
        <v>5</v>
      </c>
      <c r="Z784" s="2" t="str">
        <f t="shared" si="378"/>
        <v>May</v>
      </c>
      <c r="AA784" s="1" t="s">
        <v>307</v>
      </c>
      <c r="AB784" s="1" t="str">
        <f t="shared" si="379"/>
        <v>6</v>
      </c>
      <c r="AC784" s="1" t="str">
        <f>IF(AB784="1", "January", IF(AB784="2", "February", IF(AB784="3", "March", IF(AB784="4", "April", IF(AB784="5", "May", IF(AB784="6", "June", IF(AB784="7", "July", IF(AB784="8", "August", IF(AB784="9", "September", IF(AB784="10", "October", IF(AB784="11", "November", IF(AB784="12", "December", "Other"))))))))))))</f>
        <v>June</v>
      </c>
      <c r="AD784" s="1" t="str">
        <f>IF(ISNUMBER(SEARCH("-",AA784)),TRIM(RIGHT(AA784,LEN(AA784)-SEARCH("-",AA784))),AA784)</f>
        <v>7</v>
      </c>
      <c r="AE784" s="1" t="str">
        <f>IF(AD784="1", "January", IF(AD784="2", "February", IF(AD784="3", "March", IF(AD784="4", "April", IF(AD784="5", "May", IF(AD784="6", "June", IF(AD784="7", "July", IF(AD784="8", "August", IF(AD784="9", "September", IF(AD784="10", "October", IF(AD784="11", "November", IF(AD784="12", "December", "Other"))))))))))))</f>
        <v>July</v>
      </c>
      <c r="AF784" s="16" t="s">
        <v>24467</v>
      </c>
      <c r="AG784" s="1" t="str">
        <f t="shared" si="359"/>
        <v xml:space="preserve">Seed </v>
      </c>
      <c r="AH784" s="2" t="str">
        <f t="shared" si="360"/>
        <v>Sow early spring in a greenhouse. The seed can take 4 weeks or more to germinate. The seedlings are very small and slow-growing at first, but then grow rapidly. Prick them out into individual pots when they are large enough to handle and plant them out during the summer.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I784" s="1" t="s">
        <v>4561</v>
      </c>
      <c r="AJ784" s="1" t="s">
        <v>53</v>
      </c>
      <c r="AK784" s="1" t="s">
        <v>17104</v>
      </c>
      <c r="AL784" s="1" t="str">
        <f t="shared" si="370"/>
        <v>Unscented</v>
      </c>
      <c r="AM784" s="1" t="b">
        <v>0</v>
      </c>
      <c r="AN784" s="1" t="b">
        <v>1</v>
      </c>
      <c r="AO784" s="1" t="b">
        <v>0</v>
      </c>
      <c r="AP784" s="5" t="s">
        <v>28</v>
      </c>
      <c r="AQ784" s="5" t="str">
        <f t="shared" si="361"/>
        <v>Light, Medium, Heavy</v>
      </c>
      <c r="AR784" s="1" t="s">
        <v>10</v>
      </c>
      <c r="AS784" s="1" t="str">
        <f t="shared" si="371"/>
        <v>None, Partial</v>
      </c>
      <c r="AT784" s="1" t="str">
        <f t="shared" si="362"/>
        <v>Partial, Full</v>
      </c>
      <c r="AU784" s="1" t="s">
        <v>29</v>
      </c>
      <c r="AV784" s="1" t="str">
        <f t="shared" si="363"/>
        <v>Moist</v>
      </c>
      <c r="AW784" s="1" t="s">
        <v>12</v>
      </c>
      <c r="AX784" s="1" t="str">
        <f t="shared" si="364"/>
        <v>Acid, Neutral, Alkaline</v>
      </c>
      <c r="AY784" s="1" t="b">
        <v>0</v>
      </c>
      <c r="AZ784" s="1" t="b">
        <v>0</v>
      </c>
      <c r="BA784" s="1" t="b">
        <v>0</v>
      </c>
      <c r="BC784" t="str">
        <f t="shared" si="365"/>
        <v>FALSE</v>
      </c>
      <c r="BE784" t="str">
        <f t="shared" si="366"/>
        <v>FALSE</v>
      </c>
      <c r="BF784" s="1" t="b">
        <v>0</v>
      </c>
      <c r="BG784" s="1" t="b">
        <v>0</v>
      </c>
      <c r="BH784" s="1" t="b">
        <v>0</v>
      </c>
      <c r="BI784" s="1" t="s">
        <v>30</v>
      </c>
      <c r="BJ784" s="1" t="str">
        <f t="shared" si="367"/>
        <v>FALSE</v>
      </c>
      <c r="BL784" t="str">
        <f t="shared" si="368"/>
        <v>FALSE</v>
      </c>
      <c r="BM784" s="1" t="b">
        <v>0</v>
      </c>
      <c r="BN784" s="1" t="b">
        <v>0</v>
      </c>
      <c r="BO784" s="1">
        <f t="shared" si="372"/>
        <v>12</v>
      </c>
      <c r="BP784" s="1" t="s">
        <v>4562</v>
      </c>
      <c r="BQ784" s="1" cm="1">
        <f t="array" ref="BQ784">_xlfn.IFS(BP784="None Known",0, LEN(BP784)&gt;500, 5,LEN(BP784)&gt;400, 4, LEN(BP784)&gt;300, 3, LEN(BP784)&gt;200, 2, LEN(BP784)&gt;1, 1)</f>
        <v>1</v>
      </c>
      <c r="BR784" s="1" t="s">
        <v>4563</v>
      </c>
      <c r="BS784" s="1">
        <v>3</v>
      </c>
      <c r="BT784" s="1" t="s">
        <v>4564</v>
      </c>
      <c r="BU784" s="1">
        <v>2</v>
      </c>
      <c r="BV784" s="1" t="s">
        <v>4565</v>
      </c>
      <c r="BW784" s="1" t="s">
        <v>31</v>
      </c>
      <c r="BX784" s="1"/>
      <c r="BY784" t="str">
        <f>_xlfn.XLOOKUP($B784,Img_lookup!A:A,Img_lookup!B:B, "Not available")</f>
        <v>52aa7127-6bf9-47b4-8c9f-35b9d1e78753</v>
      </c>
      <c r="BZ784" t="str">
        <f>_xlfn.XLOOKUP($B784,Img_lookup!A:A,Img_lookup!C:C, "Not available")</f>
        <v>Strawberry - Fragaria virginiana</v>
      </c>
      <c r="CA784" t="str">
        <f>_xlfn.XLOOKUP($B784,Img_lookup!A:A,Img_lookup!D:D, "Not available")</f>
        <v>GlacierNPS</v>
      </c>
      <c r="CB784" t="str">
        <f>_xlfn.XLOOKUP($B784,Img_lookup!A:A,Img_lookup!E:E, "https://imgur.com/aT5wafe")</f>
        <v>https://api.openverse.engineering/v1/images/52aa7127-6bf9-47b4-8c9f-35b9d1e78753/thumb/</v>
      </c>
    </row>
    <row r="785" spans="1:80" ht="409.6" x14ac:dyDescent="0.15">
      <c r="A785" s="1" t="s">
        <v>58</v>
      </c>
      <c r="B785" s="1" t="s">
        <v>15503</v>
      </c>
      <c r="C785" s="1" t="s">
        <v>15504</v>
      </c>
      <c r="D785" s="1" t="s">
        <v>15505</v>
      </c>
      <c r="E785" s="1" t="s">
        <v>15506</v>
      </c>
      <c r="F785" s="1" t="s">
        <v>6</v>
      </c>
      <c r="G785" s="1" t="s">
        <v>6</v>
      </c>
      <c r="H785" s="11" t="str">
        <f t="shared" si="374"/>
        <v>Perennial</v>
      </c>
      <c r="J785" s="1">
        <v>0.30000001199999998</v>
      </c>
      <c r="L785" t="str" cm="1">
        <f t="array" ref="L785">_xlfn.IFS(J785+K785="", "Unknown", J785+K785&gt;3, "Large", J785+K785&gt;0.5, "Medium", J785+K785&gt;0, "Small")</f>
        <v>Small</v>
      </c>
      <c r="M785" s="1">
        <v>5</v>
      </c>
      <c r="N785" cm="1">
        <f t="array" ref="N785">IF($M785="",INDEX($M$2:$M$2176,MATCH(1,INDEX(($A$2:$A$2176=$A785)*($M$2:$M$2176&lt;&gt;""),0),0)),$M785)</f>
        <v>5</v>
      </c>
      <c r="O785" s="2" t="str">
        <f t="shared" si="369"/>
        <v>Seasonal outdoors</v>
      </c>
      <c r="P785" s="1" t="s">
        <v>709</v>
      </c>
      <c r="R785" t="str">
        <f t="shared" si="373"/>
        <v>Medium</v>
      </c>
      <c r="T785" s="1"/>
      <c r="U785" s="1"/>
      <c r="V785" s="1" t="s">
        <v>1006</v>
      </c>
      <c r="W785" s="6" t="str">
        <f t="shared" si="375"/>
        <v>5</v>
      </c>
      <c r="X785" t="str">
        <f t="shared" si="376"/>
        <v>May</v>
      </c>
      <c r="Y785" s="2" t="str">
        <f t="shared" si="377"/>
        <v>7</v>
      </c>
      <c r="Z785" s="2" t="str">
        <f t="shared" si="378"/>
        <v>July</v>
      </c>
      <c r="AA785" s="1" t="s">
        <v>322</v>
      </c>
      <c r="AB785" s="1" t="str">
        <f t="shared" si="379"/>
        <v>6</v>
      </c>
      <c r="AC785" s="1" t="str">
        <f>IF(AB785="1", "January", IF(AB785="2", "February", IF(AB785="3", "March", IF(AB785="4", "April", IF(AB785="5", "May", IF(AB785="6", "June", IF(AB785="7", "July", IF(AB785="8", "August", IF(AB785="9", "September", IF(AB785="10", "October", IF(AB785="11", "November", IF(AB785="12", "December", "Other"))))))))))))</f>
        <v>June</v>
      </c>
      <c r="AD785" s="1" t="str">
        <f>IF(ISNUMBER(SEARCH("-",AA785)),TRIM(RIGHT(AA785,LEN(AA785)-SEARCH("-",AA785))),AA785)</f>
        <v>8</v>
      </c>
      <c r="AE785" s="1" t="str">
        <f>IF(AD785="1", "January", IF(AD785="2", "February", IF(AD785="3", "March", IF(AD785="4", "April", IF(AD785="5", "May", IF(AD785="6", "June", IF(AD785="7", "July", IF(AD785="8", "August", IF(AD785="9", "September", IF(AD785="10", "October", IF(AD785="11", "November", IF(AD785="12", "December", "Other"))))))))))))</f>
        <v>August</v>
      </c>
      <c r="AF785" s="16" t="s">
        <v>24468</v>
      </c>
      <c r="AG785" s="1" t="str">
        <f t="shared" si="359"/>
        <v xml:space="preserve">Seed </v>
      </c>
      <c r="AH785" s="2" t="str">
        <f t="shared" si="360"/>
        <v>Sow early spring in a greenhouse. The seed can take 4 weeks or more to germinate. The seedlings are very small and slow-growing at first, but then grow rapidly. Prick them out into individual pots when they are large enough to handle and plant them out during the summer. This is a hybrid species and seed will not breed true, though this is the only way to develop new varieties.
Division of runners, preferably done in July/August in order to allow the plants to become established for the following years crop[200]. They can also be moved in the following spring if required though should not then be allowed to fruit in their first year. The runners can be planted out direct into their permanent positions.</v>
      </c>
      <c r="AI785" s="1" t="s">
        <v>15507</v>
      </c>
      <c r="AJ785" s="1" t="s">
        <v>53</v>
      </c>
      <c r="AK785" s="1" t="s">
        <v>17104</v>
      </c>
      <c r="AL785" s="1" t="str">
        <f t="shared" si="370"/>
        <v>Unscented</v>
      </c>
      <c r="AM785" s="1" t="b">
        <v>0</v>
      </c>
      <c r="AN785" s="1" t="b">
        <v>0</v>
      </c>
      <c r="AO785" s="1" t="b">
        <v>0</v>
      </c>
      <c r="AP785" s="5" t="s">
        <v>28</v>
      </c>
      <c r="AQ785" s="5" t="str">
        <f t="shared" si="361"/>
        <v>Light, Medium, Heavy</v>
      </c>
      <c r="AR785" s="1" t="s">
        <v>10</v>
      </c>
      <c r="AS785" s="1" t="str">
        <f t="shared" si="371"/>
        <v>None, Partial</v>
      </c>
      <c r="AT785" s="1" t="str">
        <f t="shared" si="362"/>
        <v>Partial, Full</v>
      </c>
      <c r="AU785" s="1" t="s">
        <v>29</v>
      </c>
      <c r="AV785" s="1" t="str">
        <f t="shared" si="363"/>
        <v>Moist</v>
      </c>
      <c r="AW785" s="1" t="s">
        <v>12</v>
      </c>
      <c r="AX785" s="1" t="str">
        <f t="shared" si="364"/>
        <v>Acid, Neutral, Alkaline</v>
      </c>
      <c r="AY785" s="1" t="b">
        <v>0</v>
      </c>
      <c r="AZ785" s="1" t="b">
        <v>0</v>
      </c>
      <c r="BA785" s="1" t="b">
        <v>0</v>
      </c>
      <c r="BC785" t="str">
        <f t="shared" si="365"/>
        <v>FALSE</v>
      </c>
      <c r="BE785" t="str">
        <f t="shared" si="366"/>
        <v>FALSE</v>
      </c>
      <c r="BF785" s="1" t="b">
        <v>0</v>
      </c>
      <c r="BG785" s="1" t="b">
        <v>0</v>
      </c>
      <c r="BH785" s="1" t="b">
        <v>0</v>
      </c>
      <c r="BI785" s="1" t="s">
        <v>77</v>
      </c>
      <c r="BJ785" s="1" t="str">
        <f t="shared" si="367"/>
        <v>TRUE</v>
      </c>
      <c r="BK785" s="1" t="s">
        <v>77</v>
      </c>
      <c r="BL785" t="str">
        <f t="shared" si="368"/>
        <v>TRUE</v>
      </c>
      <c r="BM785" s="1" t="b">
        <v>0</v>
      </c>
      <c r="BN785" s="1" t="b">
        <v>0</v>
      </c>
      <c r="BO785" s="1">
        <f t="shared" si="372"/>
        <v>15</v>
      </c>
      <c r="BP785" s="1" t="s">
        <v>31</v>
      </c>
      <c r="BQ785" s="1" cm="1">
        <f t="array" ref="BQ785">_xlfn.IFS(BP785="None Known",0, LEN(BP785)&gt;500, 5,LEN(BP785)&gt;400, 4, LEN(BP785)&gt;300, 3, LEN(BP785)&gt;200, 2, LEN(BP785)&gt;1, 1)</f>
        <v>0</v>
      </c>
      <c r="BR785" s="1" t="s">
        <v>15508</v>
      </c>
      <c r="BS785" s="1">
        <v>5</v>
      </c>
      <c r="BT785" s="1" t="s">
        <v>31</v>
      </c>
      <c r="BU785" s="1">
        <v>0</v>
      </c>
      <c r="BV785" s="1" t="s">
        <v>5961</v>
      </c>
      <c r="BW785" s="1" t="s">
        <v>31</v>
      </c>
      <c r="BX785" s="1"/>
      <c r="BY785" t="str">
        <f>_xlfn.XLOOKUP($B785,Img_lookup!A:A,Img_lookup!B:B, "Not available")</f>
        <v>896052bc-fbd0-4b41-8d54-e96b8110a950</v>
      </c>
      <c r="BZ785" t="str">
        <f>_xlfn.XLOOKUP($B785,Img_lookup!A:A,Img_lookup!C:C, "Not available")</f>
        <v>Fragaria x ananassa, Tsaghkadzor, in culture, 2013.05.18</v>
      </c>
      <c r="CA785" t="str">
        <f>_xlfn.XLOOKUP($B785,Img_lookup!A:A,Img_lookup!D:D, "Not available")</f>
        <v>Vahe Martirosyan</v>
      </c>
      <c r="CB785" t="str">
        <f>_xlfn.XLOOKUP($B785,Img_lookup!A:A,Img_lookup!E:E, "https://imgur.com/aT5wafe")</f>
        <v>https://api.openverse.engineering/v1/images/896052bc-fbd0-4b41-8d54-e96b8110a950/thumb/</v>
      </c>
    </row>
    <row r="786" spans="1:80" ht="409.6" x14ac:dyDescent="0.15">
      <c r="A786" s="1" t="s">
        <v>1751</v>
      </c>
      <c r="B786" s="1" t="s">
        <v>5946</v>
      </c>
      <c r="C786" s="1" t="s">
        <v>5947</v>
      </c>
      <c r="D786" s="1" t="s">
        <v>5948</v>
      </c>
      <c r="E786" s="1" t="s">
        <v>5949</v>
      </c>
      <c r="F786" s="1" t="s">
        <v>62</v>
      </c>
      <c r="G786" s="1" t="s">
        <v>62</v>
      </c>
      <c r="H786" s="11" t="str">
        <f t="shared" si="374"/>
        <v>Perennial</v>
      </c>
      <c r="I786" s="1" t="s">
        <v>17107</v>
      </c>
      <c r="J786" s="1">
        <v>25</v>
      </c>
      <c r="K786" s="1">
        <v>15</v>
      </c>
      <c r="L786" t="str" cm="1">
        <f t="array" ref="L786">_xlfn.IFS(J786+K786="", "Unknown", J786+K786&gt;3, "Large", J786+K786&gt;0.5, "Medium", J786+K786&gt;0, "Small")</f>
        <v>Large</v>
      </c>
      <c r="M786" s="1">
        <v>3</v>
      </c>
      <c r="N786" cm="1">
        <f t="array" ref="N786">IF($M786="",INDEX($M$2:$M$2176,MATCH(1,INDEX(($A$2:$A$2176=$A786)*($M$2:$M$2176&lt;&gt;""),0),0)),$M786)</f>
        <v>3</v>
      </c>
      <c r="O786" s="2" t="str">
        <f t="shared" si="369"/>
        <v>Hardy to cold</v>
      </c>
      <c r="P786" s="1" t="s">
        <v>5950</v>
      </c>
      <c r="Q786" s="1" t="s">
        <v>17109</v>
      </c>
      <c r="R786" t="str">
        <f t="shared" si="373"/>
        <v>Fast</v>
      </c>
      <c r="T786" s="1"/>
      <c r="U786" s="1"/>
      <c r="V786" s="1" t="s">
        <v>188</v>
      </c>
      <c r="W786" s="6" t="str">
        <f t="shared" si="375"/>
        <v>4</v>
      </c>
      <c r="X786" t="str">
        <f t="shared" si="376"/>
        <v>April</v>
      </c>
      <c r="Y786" s="2" t="str">
        <f t="shared" si="377"/>
        <v>5</v>
      </c>
      <c r="Z786" s="2" t="str">
        <f t="shared" si="378"/>
        <v>May</v>
      </c>
      <c r="AA786" s="1">
        <v>9</v>
      </c>
      <c r="AB786" s="1">
        <f t="shared" si="379"/>
        <v>9</v>
      </c>
      <c r="AC786" s="1" t="str">
        <f>IF(AB786=1, "January", IF(AB786=2, "February", IF(AB786=3, "March", IF(AB786=4, "April", IF(AB786=5, "May", IF(AB786=6, "June", IF(AB786=7, "July", IF(AB786=8, "August", IF(AB786=9, "September", IF(AB786=10, "October", IF(AB786=11, "November", IF(AB786=12, "December", "Other"))))))))))))</f>
        <v>September</v>
      </c>
      <c r="AD786" s="1"/>
      <c r="AE786" s="1"/>
      <c r="AF786" s="16" t="s">
        <v>25101</v>
      </c>
      <c r="AG786" s="1" t="str">
        <f t="shared" si="359"/>
        <v xml:space="preserve">Stratified Seed </v>
      </c>
      <c r="AH786" s="2" t="str">
        <f t="shared" si="360"/>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I786" s="1" t="s">
        <v>5951</v>
      </c>
      <c r="AJ786" s="1" t="s">
        <v>1</v>
      </c>
      <c r="AK786" s="1" t="s">
        <v>17105</v>
      </c>
      <c r="AL786" s="1" t="str">
        <f t="shared" si="370"/>
        <v>Unscented</v>
      </c>
      <c r="AM786" s="1" t="b">
        <v>0</v>
      </c>
      <c r="AN786" s="1" t="b">
        <v>1</v>
      </c>
      <c r="AO786" s="1" t="b">
        <v>0</v>
      </c>
      <c r="AP786" s="5" t="s">
        <v>28</v>
      </c>
      <c r="AQ786" s="5" t="str">
        <f t="shared" si="361"/>
        <v>Light, Medium, Heavy</v>
      </c>
      <c r="AR786" s="1" t="s">
        <v>10</v>
      </c>
      <c r="AS786" s="1" t="str">
        <f t="shared" si="371"/>
        <v>None, Partial</v>
      </c>
      <c r="AT786" s="1" t="str">
        <f t="shared" si="362"/>
        <v>Partial, Full</v>
      </c>
      <c r="AU786" s="1" t="s">
        <v>11</v>
      </c>
      <c r="AV786" s="1" t="str">
        <f t="shared" si="363"/>
        <v>Dry, Moist</v>
      </c>
      <c r="AW786" s="1" t="s">
        <v>12</v>
      </c>
      <c r="AX786" s="1" t="str">
        <f t="shared" si="364"/>
        <v>Acid, Neutral, Alkaline</v>
      </c>
      <c r="AY786" s="1" t="b">
        <v>0</v>
      </c>
      <c r="AZ786" s="1" t="b">
        <v>1</v>
      </c>
      <c r="BA786" s="1" t="b">
        <v>0</v>
      </c>
      <c r="BB786" s="1" t="s">
        <v>275</v>
      </c>
      <c r="BC786" t="str">
        <f t="shared" si="365"/>
        <v>TRUE</v>
      </c>
      <c r="BD786" s="1" t="s">
        <v>77</v>
      </c>
      <c r="BE786" t="str">
        <f t="shared" si="366"/>
        <v>TRUE</v>
      </c>
      <c r="BF786" s="1" t="b">
        <v>0</v>
      </c>
      <c r="BG786" s="1" t="b">
        <v>0</v>
      </c>
      <c r="BH786" s="1" t="b">
        <v>0</v>
      </c>
      <c r="BI786" s="1" t="s">
        <v>77</v>
      </c>
      <c r="BJ786" s="1" t="str">
        <f t="shared" si="367"/>
        <v>TRUE</v>
      </c>
      <c r="BK786" s="1" t="s">
        <v>30</v>
      </c>
      <c r="BL786" t="str">
        <f t="shared" si="368"/>
        <v>FALSE</v>
      </c>
      <c r="BM786" s="1" t="b">
        <v>0</v>
      </c>
      <c r="BN786" s="1" t="b">
        <v>0</v>
      </c>
      <c r="BO786" s="1">
        <f t="shared" si="372"/>
        <v>10</v>
      </c>
      <c r="BP786" s="1" t="s">
        <v>5952</v>
      </c>
      <c r="BQ786" s="1" cm="1">
        <f t="array" ref="BQ786">_xlfn.IFS(BP786="None Known",0, LEN(BP786)&gt;500, 5,LEN(BP786)&gt;400, 4, LEN(BP786)&gt;300, 3, LEN(BP786)&gt;200, 2, LEN(BP786)&gt;1, 1)</f>
        <v>5</v>
      </c>
      <c r="BR786" s="1" t="s">
        <v>5953</v>
      </c>
      <c r="BS786" s="1">
        <v>1</v>
      </c>
      <c r="BT786" s="1" t="s">
        <v>5954</v>
      </c>
      <c r="BU786" s="1">
        <v>2</v>
      </c>
      <c r="BV786" s="1" t="s">
        <v>5208</v>
      </c>
      <c r="BW786" s="1" t="s">
        <v>31</v>
      </c>
      <c r="BX786" s="1"/>
      <c r="BY786" t="str">
        <f>_xlfn.XLOOKUP($B786,Img_lookup!A:A,Img_lookup!B:B, "Not available")</f>
        <v>99007a25-6118-42d6-8672-aaa0ab86392c</v>
      </c>
      <c r="BZ786" t="str">
        <f>_xlfn.XLOOKUP($B786,Img_lookup!A:A,Img_lookup!C:C, "Not available")</f>
        <v>Fraxinus americana - White Ash leaves</v>
      </c>
      <c r="CA786" t="str">
        <f>_xlfn.XLOOKUP($B786,Img_lookup!A:A,Img_lookup!D:D, "Not available")</f>
        <v>Virens (Latin for greening)</v>
      </c>
      <c r="CB786" t="str">
        <f>_xlfn.XLOOKUP($B786,Img_lookup!A:A,Img_lookup!E:E, "https://imgur.com/aT5wafe")</f>
        <v>https://api.openverse.engineering/v1/images/99007a25-6118-42d6-8672-aaa0ab86392c/thumb/</v>
      </c>
    </row>
    <row r="787" spans="1:80" ht="409.6" x14ac:dyDescent="0.15">
      <c r="A787" s="1" t="s">
        <v>1751</v>
      </c>
      <c r="B787" s="1" t="s">
        <v>4195</v>
      </c>
      <c r="C787" s="1" t="s">
        <v>4196</v>
      </c>
      <c r="E787" s="1" t="s">
        <v>4197</v>
      </c>
      <c r="F787" s="1" t="s">
        <v>62</v>
      </c>
      <c r="G787" s="1" t="s">
        <v>62</v>
      </c>
      <c r="H787" s="11" t="str">
        <f t="shared" si="374"/>
        <v>Perennial</v>
      </c>
      <c r="I787" s="1" t="s">
        <v>17107</v>
      </c>
      <c r="J787" s="1">
        <v>30</v>
      </c>
      <c r="K787" s="1">
        <v>20</v>
      </c>
      <c r="L787" t="str" cm="1">
        <f t="array" ref="L787">_xlfn.IFS(J787+K787="", "Unknown", J787+K787&gt;3, "Large", J787+K787&gt;0.5, "Medium", J787+K787&gt;0, "Small")</f>
        <v>Large</v>
      </c>
      <c r="M787" s="1">
        <v>4</v>
      </c>
      <c r="N787" cm="1">
        <f t="array" ref="N787">IF($M787="",INDEX($M$2:$M$2176,MATCH(1,INDEX(($A$2:$A$2176=$A787)*($M$2:$M$2176&lt;&gt;""),0),0)),$M787)</f>
        <v>4</v>
      </c>
      <c r="O787" s="2" t="str">
        <f t="shared" si="369"/>
        <v>Hardy to cold</v>
      </c>
      <c r="P787" s="1" t="s">
        <v>4198</v>
      </c>
      <c r="Q787" s="1" t="s">
        <v>17109</v>
      </c>
      <c r="R787" t="str">
        <f t="shared" si="373"/>
        <v>Fast</v>
      </c>
      <c r="S787" s="1" t="s">
        <v>936</v>
      </c>
      <c r="T787" s="1" t="str">
        <f>LEFT(S787,FIND("-",S787)-1)</f>
        <v xml:space="preserve">5 </v>
      </c>
      <c r="U787" s="1" t="str">
        <f>RIGHT(S787,FIND("-",S787)-1)</f>
        <v>10</v>
      </c>
      <c r="V787" s="1" t="s">
        <v>188</v>
      </c>
      <c r="W787" s="6" t="str">
        <f t="shared" si="375"/>
        <v>4</v>
      </c>
      <c r="X787" t="str">
        <f t="shared" si="376"/>
        <v>April</v>
      </c>
      <c r="Y787" s="2" t="str">
        <f t="shared" si="377"/>
        <v>5</v>
      </c>
      <c r="Z787" s="2" t="str">
        <f t="shared" si="378"/>
        <v>May</v>
      </c>
      <c r="AA787" s="1" t="s">
        <v>4199</v>
      </c>
      <c r="AB787" s="1" t="str">
        <f t="shared" si="379"/>
        <v>9</v>
      </c>
      <c r="AC787" s="1" t="str">
        <f>IF(AB787="1", "January", IF(AB787="2", "February", IF(AB787="3", "March", IF(AB787="4", "April", IF(AB787="5", "May", IF(AB787="6", "June", IF(AB787="7", "July", IF(AB787="8", "August", IF(AB787="9", "September", IF(AB787="10", "October", IF(AB787="11", "November", IF(AB787="12", "December", "Other"))))))))))))</f>
        <v>September</v>
      </c>
      <c r="AD787" s="1" t="str">
        <f>IF(ISNUMBER(SEARCH("-",AA787)),TRIM(RIGHT(AA787,LEN(AA787)-SEARCH("-",AA787))),AA787)</f>
        <v>1</v>
      </c>
      <c r="AE787" s="1" t="str">
        <f>IF(AD787="1", "January", IF(AD787="2", "February", IF(AD787="3", "March", IF(AD787="4", "April", IF(AD787="5", "May", IF(AD787="6", "June", IF(AD787="7", "July", IF(AD787="8", "August", IF(AD787="9", "September", IF(AD787="10", "October", IF(AD787="11", "November", IF(AD787="12", "December", "Other"))))))))))))</f>
        <v>January</v>
      </c>
      <c r="AF787" s="16" t="s">
        <v>25102</v>
      </c>
      <c r="AG787" s="1" t="str">
        <f t="shared" si="359"/>
        <v xml:space="preserve">Stratified Seed </v>
      </c>
      <c r="AH787" s="2" t="str">
        <f t="shared" si="360"/>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Approximately 5% of stored seed will germinate in the first year, the remainder germinating in the second year[186].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
Cuttings of mature wood, placed in a sheltered outdoor bed in the winter, sometimes strike.</v>
      </c>
      <c r="AI787" s="1" t="s">
        <v>4200</v>
      </c>
      <c r="AJ787" s="1" t="s">
        <v>1</v>
      </c>
      <c r="AK787" s="1" t="s">
        <v>17105</v>
      </c>
      <c r="AL787" s="1" t="str">
        <f t="shared" si="370"/>
        <v>Unscented</v>
      </c>
      <c r="AM787" s="1" t="b">
        <v>0</v>
      </c>
      <c r="AN787" s="1" t="b">
        <v>1</v>
      </c>
      <c r="AO787" s="1" t="b">
        <v>0</v>
      </c>
      <c r="AP787" s="5" t="s">
        <v>28</v>
      </c>
      <c r="AQ787" s="5" t="str">
        <f t="shared" si="361"/>
        <v>Light, Medium, Heavy</v>
      </c>
      <c r="AR787" s="1" t="s">
        <v>30</v>
      </c>
      <c r="AS787" s="1" t="str">
        <f t="shared" si="371"/>
        <v>None</v>
      </c>
      <c r="AT787" s="1" t="str">
        <f t="shared" si="362"/>
        <v>Full</v>
      </c>
      <c r="AU787" s="1" t="s">
        <v>402</v>
      </c>
      <c r="AV787" s="1" t="str">
        <f t="shared" si="363"/>
        <v>Moist, Wet/Water</v>
      </c>
      <c r="AW787" s="1" t="s">
        <v>12</v>
      </c>
      <c r="AX787" s="1" t="str">
        <f t="shared" si="364"/>
        <v>Acid, Neutral, Alkaline</v>
      </c>
      <c r="AY787" s="1" t="b">
        <v>1</v>
      </c>
      <c r="AZ787" s="1" t="b">
        <v>0</v>
      </c>
      <c r="BA787" s="1" t="b">
        <v>0</v>
      </c>
      <c r="BB787" s="1" t="s">
        <v>29</v>
      </c>
      <c r="BC787" t="str">
        <f t="shared" si="365"/>
        <v>TRUE</v>
      </c>
      <c r="BD787" s="1" t="s">
        <v>77</v>
      </c>
      <c r="BE787" t="str">
        <f t="shared" si="366"/>
        <v>TRUE</v>
      </c>
      <c r="BF787" s="1" t="b">
        <v>0</v>
      </c>
      <c r="BG787" s="1" t="b">
        <v>0</v>
      </c>
      <c r="BH787" s="1" t="b">
        <v>0</v>
      </c>
      <c r="BI787" s="1" t="s">
        <v>77</v>
      </c>
      <c r="BJ787" s="1" t="str">
        <f t="shared" si="367"/>
        <v>TRUE</v>
      </c>
      <c r="BK787" s="1" t="s">
        <v>30</v>
      </c>
      <c r="BL787" t="str">
        <f t="shared" si="368"/>
        <v>FALSE</v>
      </c>
      <c r="BM787" s="1" t="b">
        <v>0</v>
      </c>
      <c r="BN787" s="1" t="b">
        <v>1</v>
      </c>
      <c r="BO787" s="1">
        <f t="shared" si="372"/>
        <v>16</v>
      </c>
      <c r="BP787" s="1" t="s">
        <v>4201</v>
      </c>
      <c r="BQ787" s="1" cm="1">
        <f t="array" ref="BQ787">_xlfn.IFS(BP787="None Known",0, LEN(BP787)&gt;500, 5,LEN(BP787)&gt;400, 4, LEN(BP787)&gt;300, 3, LEN(BP787)&gt;200, 2, LEN(BP787)&gt;1, 1)</f>
        <v>5</v>
      </c>
      <c r="BR787" s="1" t="s">
        <v>4202</v>
      </c>
      <c r="BS787" s="1">
        <v>3</v>
      </c>
      <c r="BT787" s="1" t="s">
        <v>4203</v>
      </c>
      <c r="BU787" s="1">
        <v>2</v>
      </c>
      <c r="BV787" s="1" t="s">
        <v>4204</v>
      </c>
      <c r="BW787" s="1" t="s">
        <v>4205</v>
      </c>
      <c r="BX787" s="1"/>
      <c r="BY787" t="str">
        <f>_xlfn.XLOOKUP($B787,Img_lookup!A:A,Img_lookup!B:B, "Not available")</f>
        <v>1d4b29bb-1b35-4844-97ff-43d03699c08a</v>
      </c>
      <c r="BZ787" t="str">
        <f>_xlfn.XLOOKUP($B787,Img_lookup!A:A,Img_lookup!C:C, "Not available")</f>
        <v>European ash (Fraxinus excelsior) illustration from Trait√© des</v>
      </c>
      <c r="CA787" t="str">
        <f>_xlfn.XLOOKUP($B787,Img_lookup!A:A,Img_lookup!D:D, "Not available")</f>
        <v>Free Public Domain Illustrations by rawpixel</v>
      </c>
      <c r="CB787" t="str">
        <f>_xlfn.XLOOKUP($B787,Img_lookup!A:A,Img_lookup!E:E, "https://imgur.com/aT5wafe")</f>
        <v>https://api.openverse.engineering/v1/images/1d4b29bb-1b35-4844-97ff-43d03699c08a/thumb/</v>
      </c>
    </row>
    <row r="788" spans="1:80" ht="409.6" x14ac:dyDescent="0.15">
      <c r="A788" s="1" t="s">
        <v>1751</v>
      </c>
      <c r="B788" s="1" t="s">
        <v>15595</v>
      </c>
      <c r="C788" s="1" t="s">
        <v>15596</v>
      </c>
      <c r="E788" s="1" t="s">
        <v>15597</v>
      </c>
      <c r="F788" s="1" t="s">
        <v>62</v>
      </c>
      <c r="G788" s="1" t="s">
        <v>62</v>
      </c>
      <c r="H788" s="11" t="str">
        <f t="shared" si="374"/>
        <v>Perennial</v>
      </c>
      <c r="I788" s="1" t="s">
        <v>17107</v>
      </c>
      <c r="J788" s="1">
        <v>40</v>
      </c>
      <c r="L788" t="str" cm="1">
        <f t="array" ref="L788">_xlfn.IFS(J788+K788="", "Unknown", J788+K788&gt;3, "Large", J788+K788&gt;0.5, "Medium", J788+K788&gt;0, "Small")</f>
        <v>Large</v>
      </c>
      <c r="M788" s="1">
        <v>8</v>
      </c>
      <c r="N788" cm="1">
        <f t="array" ref="N788">IF($M788="",INDEX($M$2:$M$2176,MATCH(1,INDEX(($A$2:$A$2176=$A788)*($M$2:$M$2176&lt;&gt;""),0),0)),$M788)</f>
        <v>8</v>
      </c>
      <c r="O788" s="2" t="str">
        <f t="shared" si="369"/>
        <v>Grown indoors</v>
      </c>
      <c r="P788" s="1" t="s">
        <v>15598</v>
      </c>
      <c r="R788" t="str">
        <f t="shared" si="373"/>
        <v>Medium</v>
      </c>
      <c r="T788" s="1"/>
      <c r="U788" s="1"/>
      <c r="V788" s="1" t="s">
        <v>307</v>
      </c>
      <c r="W788" s="6" t="str">
        <f t="shared" si="375"/>
        <v>6</v>
      </c>
      <c r="X788" t="str">
        <f t="shared" si="376"/>
        <v>June</v>
      </c>
      <c r="Y788" s="2" t="str">
        <f t="shared" si="377"/>
        <v>7</v>
      </c>
      <c r="Z788" s="2" t="str">
        <f t="shared" si="378"/>
        <v>July</v>
      </c>
      <c r="AF788" s="16" t="s">
        <v>25101</v>
      </c>
      <c r="AG788" s="1" t="str">
        <f t="shared" si="359"/>
        <v xml:space="preserve">Stratified Seed </v>
      </c>
      <c r="AH788" s="2" t="str">
        <f t="shared" si="360"/>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I788" s="1" t="s">
        <v>15599</v>
      </c>
      <c r="AJ788" s="1" t="s">
        <v>1</v>
      </c>
      <c r="AK788" s="1" t="s">
        <v>17105</v>
      </c>
      <c r="AL788" s="1" t="str">
        <f t="shared" si="370"/>
        <v>Unscented</v>
      </c>
      <c r="AM788" s="1" t="b">
        <v>0</v>
      </c>
      <c r="AN788" s="1" t="b">
        <v>1</v>
      </c>
      <c r="AO788" s="1" t="b">
        <v>0</v>
      </c>
      <c r="AP788" s="5" t="s">
        <v>28</v>
      </c>
      <c r="AQ788" s="5" t="str">
        <f t="shared" si="361"/>
        <v>Light, Medium, Heavy</v>
      </c>
      <c r="AR788" s="1" t="s">
        <v>30</v>
      </c>
      <c r="AS788" s="1" t="str">
        <f t="shared" si="371"/>
        <v>None</v>
      </c>
      <c r="AT788" s="1" t="str">
        <f t="shared" si="362"/>
        <v>Full</v>
      </c>
      <c r="AU788" s="1" t="s">
        <v>29</v>
      </c>
      <c r="AV788" s="1" t="str">
        <f t="shared" si="363"/>
        <v>Moist</v>
      </c>
      <c r="AW788" s="1" t="s">
        <v>12</v>
      </c>
      <c r="AX788" s="1" t="str">
        <f t="shared" si="364"/>
        <v>Acid, Neutral, Alkaline</v>
      </c>
      <c r="AY788" s="1" t="b">
        <v>0</v>
      </c>
      <c r="AZ788" s="1" t="b">
        <v>0</v>
      </c>
      <c r="BA788" s="1" t="b">
        <v>0</v>
      </c>
      <c r="BB788" s="1" t="s">
        <v>275</v>
      </c>
      <c r="BC788" t="str">
        <f t="shared" si="365"/>
        <v>TRUE</v>
      </c>
      <c r="BD788" s="1" t="s">
        <v>77</v>
      </c>
      <c r="BE788" t="str">
        <f t="shared" si="366"/>
        <v>TRUE</v>
      </c>
      <c r="BF788" s="1" t="b">
        <v>0</v>
      </c>
      <c r="BG788" s="1" t="b">
        <v>0</v>
      </c>
      <c r="BH788" s="1" t="b">
        <v>0</v>
      </c>
      <c r="BJ788" s="1" t="str">
        <f t="shared" si="367"/>
        <v>FALSE</v>
      </c>
      <c r="BK788" s="1" t="s">
        <v>30</v>
      </c>
      <c r="BL788" t="str">
        <f t="shared" si="368"/>
        <v>FALSE</v>
      </c>
      <c r="BM788" s="1" t="b">
        <v>0</v>
      </c>
      <c r="BN788" s="1" t="b">
        <v>0</v>
      </c>
      <c r="BO788" s="1">
        <f t="shared" si="372"/>
        <v>9</v>
      </c>
      <c r="BP788" s="1" t="s">
        <v>15600</v>
      </c>
      <c r="BQ788" s="1" cm="1">
        <f t="array" ref="BQ788">_xlfn.IFS(BP788="None Known",0, LEN(BP788)&gt;500, 5,LEN(BP788)&gt;400, 4, LEN(BP788)&gt;300, 3, LEN(BP788)&gt;200, 2, LEN(BP788)&gt;1, 1)</f>
        <v>1</v>
      </c>
      <c r="BR788" s="1" t="s">
        <v>15601</v>
      </c>
      <c r="BS788" s="1">
        <v>2</v>
      </c>
      <c r="BT788" s="1" t="s">
        <v>15602</v>
      </c>
      <c r="BU788" s="1">
        <v>2</v>
      </c>
      <c r="BV788" s="1" t="s">
        <v>34</v>
      </c>
      <c r="BW788" s="1" t="s">
        <v>31</v>
      </c>
      <c r="BX788" s="1"/>
      <c r="BY788" t="str">
        <f>_xlfn.XLOOKUP($B788,Img_lookup!A:A,Img_lookup!B:B, "Not available")</f>
        <v>e4314298-cbb6-4dfe-ac2b-8f3b5f9bd7d1</v>
      </c>
      <c r="BZ788" t="str">
        <f>_xlfn.XLOOKUP($B788,Img_lookup!A:A,Img_lookup!C:C, "Not available")</f>
        <v>OLEACEAE, FRAXINUS FLORIBUNDA Wall._par_Lucile.jpg</v>
      </c>
      <c r="CA788" t="str">
        <f>_xlfn.XLOOKUP($B788,Img_lookup!A:A,Img_lookup!D:D, "Not available")</f>
        <v>voyage-madagascar.org</v>
      </c>
      <c r="CB788" t="str">
        <f>_xlfn.XLOOKUP($B788,Img_lookup!A:A,Img_lookup!E:E, "https://imgur.com/aT5wafe")</f>
        <v>https://api.openverse.engineering/v1/images/e4314298-cbb6-4dfe-ac2b-8f3b5f9bd7d1/thumb/</v>
      </c>
    </row>
    <row r="789" spans="1:80" ht="409.6" x14ac:dyDescent="0.15">
      <c r="A789" s="1" t="s">
        <v>1751</v>
      </c>
      <c r="B789" s="1" t="s">
        <v>3489</v>
      </c>
      <c r="C789" s="1" t="s">
        <v>3490</v>
      </c>
      <c r="D789" s="1" t="s">
        <v>3491</v>
      </c>
      <c r="E789" s="1" t="s">
        <v>1090</v>
      </c>
      <c r="F789" s="1" t="s">
        <v>62</v>
      </c>
      <c r="G789" s="1" t="s">
        <v>62</v>
      </c>
      <c r="H789" s="11" t="str">
        <f t="shared" si="374"/>
        <v>Perennial</v>
      </c>
      <c r="I789" s="1" t="s">
        <v>17107</v>
      </c>
      <c r="J789" s="1">
        <v>9</v>
      </c>
      <c r="K789" s="1">
        <v>6</v>
      </c>
      <c r="L789" t="str" cm="1">
        <f t="array" ref="L789">_xlfn.IFS(J789+K789="", "Unknown", J789+K789&gt;3, "Large", J789+K789&gt;0.5, "Medium", J789+K789&gt;0, "Small")</f>
        <v>Large</v>
      </c>
      <c r="M789" s="1">
        <v>6</v>
      </c>
      <c r="N789" cm="1">
        <f t="array" ref="N789">IF($M789="",INDEX($M$2:$M$2176,MATCH(1,INDEX(($A$2:$A$2176=$A789)*($M$2:$M$2176&lt;&gt;""),0),0)),$M789)</f>
        <v>6</v>
      </c>
      <c r="O789" s="2" t="str">
        <f t="shared" si="369"/>
        <v>Seasonal outdoors</v>
      </c>
      <c r="P789" s="1" t="s">
        <v>3492</v>
      </c>
      <c r="R789" t="str">
        <f t="shared" si="373"/>
        <v>Medium</v>
      </c>
      <c r="T789" s="1"/>
      <c r="U789" s="1"/>
      <c r="V789" s="1">
        <v>5</v>
      </c>
      <c r="W789" s="6">
        <f t="shared" si="375"/>
        <v>5</v>
      </c>
      <c r="X789" t="str">
        <f>IF(W789=1, "January", IF(W789=2, "February", IF(W789=3, "March", IF(W789=4, "April", IF(W789=5, "May", IF(W789=6, "June", IF(W789=7, "July", IF(W789=8, "August", IF(W789=9, "September", IF(W789=10, "October", IF(W789=11, "November", IF(W789=12, "December", "Other"))))))))))))</f>
        <v>May</v>
      </c>
      <c r="Y789" s="1"/>
      <c r="Z789" s="1"/>
      <c r="AA789" s="1" t="s">
        <v>3493</v>
      </c>
      <c r="AB789" s="1" t="str">
        <f>IF(ISNUMBER(SEARCH("-",AA789)),TRIM(LEFT(AA789,FIND("-",AA789)-1)),AA789)</f>
        <v>9</v>
      </c>
      <c r="AC789" s="1" t="str">
        <f>IF(AB789="1", "January", IF(AB789="2", "February", IF(AB789="3", "March", IF(AB789="4", "April", IF(AB789="5", "May", IF(AB789="6", "June", IF(AB789="7", "July", IF(AB789="8", "August", IF(AB789="9", "September", IF(AB789="10", "October", IF(AB789="11", "November", IF(AB789="12", "December", "Other"))))))))))))</f>
        <v>September</v>
      </c>
      <c r="AD789" s="1" t="str">
        <f>IF(ISNUMBER(SEARCH("-",AA789)),TRIM(RIGHT(AA789,LEN(AA789)-SEARCH("-",AA789))),AA789)</f>
        <v>12</v>
      </c>
      <c r="AE789" s="1" t="str">
        <f>IF(AD789="1", "January", IF(AD789="2", "February", IF(AD789="3", "March", IF(AD789="4", "April", IF(AD789="5", "May", IF(AD789="6", "June", IF(AD789="7", "July", IF(AD789="8", "August", IF(AD789="9", "September", IF(AD789="10", "October", IF(AD789="11", "November", IF(AD789="12", "December", "Other"))))))))))))</f>
        <v>December</v>
      </c>
      <c r="AF789" s="16" t="s">
        <v>25101</v>
      </c>
      <c r="AG789" s="1" t="str">
        <f t="shared" si="359"/>
        <v xml:space="preserve">Stratified Seed </v>
      </c>
      <c r="AH789" s="2" t="str">
        <f t="shared" si="360"/>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I789" s="1" t="s">
        <v>3494</v>
      </c>
      <c r="AJ789" s="1" t="s">
        <v>1</v>
      </c>
      <c r="AK789" s="1" t="s">
        <v>17105</v>
      </c>
      <c r="AL789" s="1" t="str">
        <f t="shared" si="370"/>
        <v>Scented</v>
      </c>
      <c r="AM789" s="1" t="b">
        <v>1</v>
      </c>
      <c r="AN789" s="1" t="b">
        <v>0</v>
      </c>
      <c r="AO789" s="1" t="b">
        <v>0</v>
      </c>
      <c r="AP789" s="5" t="s">
        <v>28</v>
      </c>
      <c r="AQ789" s="5" t="str">
        <f t="shared" si="361"/>
        <v>Light, Medium, Heavy</v>
      </c>
      <c r="AR789" s="1" t="s">
        <v>30</v>
      </c>
      <c r="AS789" s="1" t="str">
        <f t="shared" si="371"/>
        <v>None</v>
      </c>
      <c r="AT789" s="1" t="str">
        <f t="shared" si="362"/>
        <v>Full</v>
      </c>
      <c r="AU789" s="1" t="s">
        <v>11</v>
      </c>
      <c r="AV789" s="1" t="str">
        <f t="shared" si="363"/>
        <v>Dry, Moist</v>
      </c>
      <c r="AW789" s="1" t="s">
        <v>12</v>
      </c>
      <c r="AX789" s="1" t="str">
        <f t="shared" si="364"/>
        <v>Acid, Neutral, Alkaline</v>
      </c>
      <c r="AY789" s="1" t="b">
        <v>0</v>
      </c>
      <c r="AZ789" s="1" t="b">
        <v>0</v>
      </c>
      <c r="BA789" s="1" t="b">
        <v>0</v>
      </c>
      <c r="BB789" s="1" t="s">
        <v>275</v>
      </c>
      <c r="BC789" t="str">
        <f t="shared" si="365"/>
        <v>TRUE</v>
      </c>
      <c r="BD789" s="1" t="s">
        <v>77</v>
      </c>
      <c r="BE789" t="str">
        <f t="shared" si="366"/>
        <v>TRUE</v>
      </c>
      <c r="BF789" s="1" t="b">
        <v>0</v>
      </c>
      <c r="BG789" s="1" t="b">
        <v>0</v>
      </c>
      <c r="BH789" s="1" t="b">
        <v>0</v>
      </c>
      <c r="BI789" s="1" t="s">
        <v>77</v>
      </c>
      <c r="BJ789" s="1" t="str">
        <f t="shared" si="367"/>
        <v>TRUE</v>
      </c>
      <c r="BK789" s="1" t="s">
        <v>30</v>
      </c>
      <c r="BL789" t="str">
        <f t="shared" si="368"/>
        <v>FALSE</v>
      </c>
      <c r="BM789" s="1" t="b">
        <v>0</v>
      </c>
      <c r="BN789" s="1" t="b">
        <v>0</v>
      </c>
      <c r="BO789" s="1">
        <f t="shared" si="372"/>
        <v>9</v>
      </c>
      <c r="BP789" s="1" t="s">
        <v>31</v>
      </c>
      <c r="BQ789" s="1" cm="1">
        <f t="array" ref="BQ789">_xlfn.IFS(BP789="None Known",0, LEN(BP789)&gt;500, 5,LEN(BP789)&gt;400, 4, LEN(BP789)&gt;300, 3, LEN(BP789)&gt;200, 2, LEN(BP789)&gt;1, 1)</f>
        <v>0</v>
      </c>
      <c r="BR789" s="1" t="s">
        <v>3495</v>
      </c>
      <c r="BS789" s="1">
        <v>2</v>
      </c>
      <c r="BT789" s="1" t="s">
        <v>3496</v>
      </c>
      <c r="BU789" s="1">
        <v>3</v>
      </c>
      <c r="BV789" s="1" t="s">
        <v>3497</v>
      </c>
      <c r="BW789" s="1" t="s">
        <v>3498</v>
      </c>
      <c r="BX789" s="1"/>
      <c r="BY789" t="str">
        <f>_xlfn.XLOOKUP($B789,Img_lookup!A:A,Img_lookup!B:B, "Not available")</f>
        <v>e2d9ffd4-4ccb-486d-b8f1-d68f8883ae10</v>
      </c>
      <c r="BZ789" t="str">
        <f>_xlfn.XLOOKUP($B789,Img_lookup!A:A,Img_lookup!C:C, "Not available")</f>
        <v>Manna ash (Fraxinus ornus) illustration from Trait√© des Arbres</v>
      </c>
      <c r="CA789" t="str">
        <f>_xlfn.XLOOKUP($B789,Img_lookup!A:A,Img_lookup!D:D, "Not available")</f>
        <v>Free Public Domain Illustrations by rawpixel</v>
      </c>
      <c r="CB789" t="str">
        <f>_xlfn.XLOOKUP($B789,Img_lookup!A:A,Img_lookup!E:E, "https://imgur.com/aT5wafe")</f>
        <v>https://api.openverse.engineering/v1/images/e2d9ffd4-4ccb-486d-b8f1-d68f8883ae10/thumb/</v>
      </c>
    </row>
    <row r="790" spans="1:80" ht="409.6" x14ac:dyDescent="0.15">
      <c r="A790" s="1" t="s">
        <v>1751</v>
      </c>
      <c r="B790" s="1" t="s">
        <v>3746</v>
      </c>
      <c r="C790" s="1" t="s">
        <v>3747</v>
      </c>
      <c r="D790" s="1" t="s">
        <v>3748</v>
      </c>
      <c r="E790" s="1" t="s">
        <v>3749</v>
      </c>
      <c r="F790" s="1" t="s">
        <v>62</v>
      </c>
      <c r="G790" s="1" t="s">
        <v>62</v>
      </c>
      <c r="H790" s="11" t="str">
        <f t="shared" si="374"/>
        <v>Perennial</v>
      </c>
      <c r="I790" s="1" t="s">
        <v>17107</v>
      </c>
      <c r="J790" s="1">
        <v>20</v>
      </c>
      <c r="K790" s="1">
        <v>20</v>
      </c>
      <c r="L790" t="str" cm="1">
        <f t="array" ref="L790">_xlfn.IFS(J790+K790="", "Unknown", J790+K790&gt;3, "Large", J790+K790&gt;0.5, "Medium", J790+K790&gt;0, "Small")</f>
        <v>Large</v>
      </c>
      <c r="M790" s="1">
        <v>4</v>
      </c>
      <c r="N790" cm="1">
        <f t="array" ref="N790">IF($M790="",INDEX($M$2:$M$2176,MATCH(1,INDEX(($A$2:$A$2176=$A790)*($M$2:$M$2176&lt;&gt;""),0),0)),$M790)</f>
        <v>4</v>
      </c>
      <c r="O790" s="2" t="str">
        <f t="shared" si="369"/>
        <v>Hardy to cold</v>
      </c>
      <c r="P790" s="1" t="s">
        <v>3750</v>
      </c>
      <c r="Q790" s="1" t="s">
        <v>17109</v>
      </c>
      <c r="R790" t="str">
        <f t="shared" si="373"/>
        <v>Fast</v>
      </c>
      <c r="T790" s="1"/>
      <c r="U790" s="1"/>
      <c r="V790" s="1">
        <v>5</v>
      </c>
      <c r="W790" s="6">
        <f t="shared" si="375"/>
        <v>5</v>
      </c>
      <c r="X790" t="str">
        <f>IF(W790=1, "January", IF(W790=2, "February", IF(W790=3, "March", IF(W790=4, "April", IF(W790=5, "May", IF(W790=6, "June", IF(W790=7, "July", IF(W790=8, "August", IF(W790=9, "September", IF(W790=10, "October", IF(W790=11, "November", IF(W790=12, "December", "Other"))))))))))))</f>
        <v>May</v>
      </c>
      <c r="Y790" s="1"/>
      <c r="Z790" s="1"/>
      <c r="AA790" s="1">
        <v>10</v>
      </c>
      <c r="AB790" s="1">
        <f>IF(ISNUMBER(SEARCH("-",AA790)),TRIM(LEFT(AA790,FIND("-",AA790)-1)),AA790)</f>
        <v>10</v>
      </c>
      <c r="AC790" s="1" t="str">
        <f>IF(AB790=1, "January", IF(AB790=2, "February", IF(AB790=3, "March", IF(AB790=4, "April", IF(AB790=5, "May", IF(AB790=6, "June", IF(AB790=7, "July", IF(AB790=8, "August", IF(AB790=9, "September", IF(AB790=10, "October", IF(AB790=11, "November", IF(AB790=12, "December", "Other"))))))))))))</f>
        <v>October</v>
      </c>
      <c r="AD790" s="1"/>
      <c r="AE790" s="1"/>
      <c r="AF790" s="16" t="s">
        <v>25101</v>
      </c>
      <c r="AG790" s="1" t="str">
        <f t="shared" si="359"/>
        <v xml:space="preserve">Stratified Seed </v>
      </c>
      <c r="AH790" s="2" t="str">
        <f t="shared" si="360"/>
        <v>The seed is best harvested green - as soon as it is fully developed but before it has fully dried on the tree - and can then be sown immediately in a cold frame[80]. It usually germinates in the spring[80]. Stored seed requires a period of cold stratification and is best sown as soon as possible in a cold frame[200]. Prick out the seedlings into individual pots when they are large enough to handle and grow them on in a cold frame for their first winter. Plant them out into their permanent positions or a nursery bed in late spring or early summer of the following year.
If you have sufficient seed then it is possible to sow it directly into an outdoor seedbed, preferably in the autumn. Grow the seedlings on in the seedbed for 2 years before transplanting either to their permanent positions or to nursery beds.</v>
      </c>
      <c r="AI790" s="1" t="s">
        <v>3751</v>
      </c>
      <c r="AJ790" s="1" t="s">
        <v>1</v>
      </c>
      <c r="AK790" s="1" t="s">
        <v>17105</v>
      </c>
      <c r="AL790" s="1" t="str">
        <f t="shared" si="370"/>
        <v>Unscented</v>
      </c>
      <c r="AM790" s="1" t="b">
        <v>0</v>
      </c>
      <c r="AN790" s="1" t="b">
        <v>1</v>
      </c>
      <c r="AO790" s="1" t="b">
        <v>0</v>
      </c>
      <c r="AP790" s="5" t="s">
        <v>28</v>
      </c>
      <c r="AQ790" s="5" t="str">
        <f t="shared" si="361"/>
        <v>Light, Medium, Heavy</v>
      </c>
      <c r="AR790" s="1" t="s">
        <v>30</v>
      </c>
      <c r="AS790" s="1" t="str">
        <f t="shared" si="371"/>
        <v>None</v>
      </c>
      <c r="AT790" s="1" t="str">
        <f t="shared" si="362"/>
        <v>Full</v>
      </c>
      <c r="AU790" s="1" t="s">
        <v>29</v>
      </c>
      <c r="AV790" s="1" t="str">
        <f t="shared" si="363"/>
        <v>Moist</v>
      </c>
      <c r="AW790" s="1" t="s">
        <v>12</v>
      </c>
      <c r="AX790" s="1" t="str">
        <f t="shared" si="364"/>
        <v>Acid, Neutral, Alkaline</v>
      </c>
      <c r="AY790" s="1" t="b">
        <v>0</v>
      </c>
      <c r="AZ790" s="1" t="b">
        <v>0</v>
      </c>
      <c r="BA790" s="1" t="b">
        <v>0</v>
      </c>
      <c r="BB790" s="1" t="s">
        <v>275</v>
      </c>
      <c r="BC790" t="str">
        <f t="shared" si="365"/>
        <v>TRUE</v>
      </c>
      <c r="BD790" s="1" t="s">
        <v>77</v>
      </c>
      <c r="BE790" t="str">
        <f t="shared" si="366"/>
        <v>TRUE</v>
      </c>
      <c r="BF790" s="1" t="b">
        <v>0</v>
      </c>
      <c r="BG790" s="1" t="b">
        <v>0</v>
      </c>
      <c r="BH790" s="1" t="b">
        <v>0</v>
      </c>
      <c r="BJ790" s="1" t="str">
        <f t="shared" si="367"/>
        <v>FALSE</v>
      </c>
      <c r="BK790" s="1" t="s">
        <v>30</v>
      </c>
      <c r="BL790" t="str">
        <f t="shared" si="368"/>
        <v>FALSE</v>
      </c>
      <c r="BM790" s="1" t="b">
        <v>0</v>
      </c>
      <c r="BN790" s="1" t="b">
        <v>0</v>
      </c>
      <c r="BO790" s="1">
        <f t="shared" si="372"/>
        <v>9</v>
      </c>
      <c r="BP790" s="1" t="s">
        <v>3752</v>
      </c>
      <c r="BQ790" s="1" cm="1">
        <f t="array" ref="BQ790">_xlfn.IFS(BP790="None Known",0, LEN(BP790)&gt;500, 5,LEN(BP790)&gt;400, 4, LEN(BP790)&gt;300, 3, LEN(BP790)&gt;200, 2, LEN(BP790)&gt;1, 1)</f>
        <v>5</v>
      </c>
      <c r="BR790" s="1" t="s">
        <v>3753</v>
      </c>
      <c r="BS790" s="1">
        <v>1</v>
      </c>
      <c r="BT790" s="1" t="s">
        <v>3754</v>
      </c>
      <c r="BU790" s="1">
        <v>1</v>
      </c>
      <c r="BW790" s="1" t="s">
        <v>31</v>
      </c>
      <c r="BX790" s="1"/>
      <c r="BY790" t="str">
        <f>_xlfn.XLOOKUP($B790,Img_lookup!A:A,Img_lookup!B:B, "Not available")</f>
        <v>bf80e71c-1857-4106-b1b8-50b22fca50dc</v>
      </c>
      <c r="BZ790" t="str">
        <f>_xlfn.XLOOKUP($B790,Img_lookup!A:A,Img_lookup!C:C, "Not available")</f>
        <v>Fraxinus pennsylvanica 01</v>
      </c>
      <c r="CA790" t="str">
        <f>_xlfn.XLOOKUP($B790,Img_lookup!A:A,Img_lookup!D:D, "Not available")</f>
        <v>Bruce Kirchoff</v>
      </c>
      <c r="CB790" t="str">
        <f>_xlfn.XLOOKUP($B790,Img_lookup!A:A,Img_lookup!E:E, "https://imgur.com/aT5wafe")</f>
        <v>https://api.openverse.engineering/v1/images/bf80e71c-1857-4106-b1b8-50b22fca50dc/thumb/</v>
      </c>
    </row>
    <row r="791" spans="1:80" ht="409.6" x14ac:dyDescent="0.15">
      <c r="A791" s="1" t="s">
        <v>1018</v>
      </c>
      <c r="B791" s="1" t="s">
        <v>5813</v>
      </c>
      <c r="C791" s="1" t="s">
        <v>5814</v>
      </c>
      <c r="E791" s="1" t="s">
        <v>5815</v>
      </c>
      <c r="F791" s="1" t="s">
        <v>23722</v>
      </c>
      <c r="G791" s="1" t="s">
        <v>23800</v>
      </c>
      <c r="H791" s="11" t="str">
        <f t="shared" si="374"/>
        <v>Perennial</v>
      </c>
      <c r="J791" s="1">
        <v>0.44999998800000002</v>
      </c>
      <c r="K791" s="1">
        <v>7.9999998000000003E-2</v>
      </c>
      <c r="L791" t="str" cm="1">
        <f t="array" ref="L791">_xlfn.IFS(J791+K791="", "Unknown", J791+K791&gt;3, "Large", J791+K791&gt;0.5, "Medium", J791+K791&gt;0, "Small")</f>
        <v>Medium</v>
      </c>
      <c r="M791" s="1">
        <v>5</v>
      </c>
      <c r="N791" cm="1">
        <f t="array" ref="N791">IF($M791="",INDEX($M$2:$M$2176,MATCH(1,INDEX(($A$2:$A$2176=$A791)*($M$2:$M$2176&lt;&gt;""),0),0)),$M791)</f>
        <v>5</v>
      </c>
      <c r="O791" s="2" t="str">
        <f t="shared" si="369"/>
        <v>Seasonal outdoors</v>
      </c>
      <c r="P791" s="1" t="s">
        <v>5816</v>
      </c>
      <c r="R791" t="str">
        <f t="shared" si="373"/>
        <v>Medium</v>
      </c>
      <c r="T791" s="1"/>
      <c r="U791" s="1"/>
      <c r="V791" s="1" t="s">
        <v>188</v>
      </c>
      <c r="W791" s="6" t="str">
        <f t="shared" si="375"/>
        <v>4</v>
      </c>
      <c r="X791" t="str">
        <f>IF(W791="1", "January", IF(W791="2", "February", IF(W791="3", "March", IF(W791="4", "April", IF(W791="5", "May", IF(W791="6", "June", IF(W791="7", "July", IF(W791="8", "August", IF(W791="9", "September", IF(W791="10", "October", IF(W791="11", "November", IF(W791="12", "December", "Other"))))))))))))</f>
        <v>April</v>
      </c>
      <c r="Y791" s="2" t="str">
        <f>IF(ISNUMBER(SEARCH("-",V791)),TRIM(RIGHT(V791,LEN(V791)-SEARCH("-",V791))),V791)</f>
        <v>5</v>
      </c>
      <c r="Z791" s="2" t="str">
        <f>IF(Y791="1", "January", IF(Y791="2", "February", IF(Y791="3", "March", IF(Y791="4", "April", IF(Y791="5", "May", IF(Y791="6", "June", IF(Y791="7", "July", IF(Y791="8", "August", IF(Y791="9", "September", IF(Y791="10", "October", IF(Y791="11", "November", IF(Y791="12", "December", "Other"))))))))))))</f>
        <v>May</v>
      </c>
      <c r="AF791" s="18" t="s">
        <v>25172</v>
      </c>
      <c r="AG791" s="1" t="str">
        <f t="shared" si="359"/>
        <v xml:space="preserve">Bulb </v>
      </c>
      <c r="AH791" s="2" t="str">
        <f t="shared" si="360"/>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I791" s="1" t="s">
        <v>5817</v>
      </c>
      <c r="AJ791" s="1" t="s">
        <v>53</v>
      </c>
      <c r="AK791" s="1" t="s">
        <v>17104</v>
      </c>
      <c r="AL791" s="1" t="str">
        <f t="shared" si="370"/>
        <v>Unscented</v>
      </c>
      <c r="AM791" s="1" t="b">
        <v>0</v>
      </c>
      <c r="AN791" s="1" t="b">
        <v>0</v>
      </c>
      <c r="AO791" s="1" t="b">
        <v>0</v>
      </c>
      <c r="AP791" s="5" t="s">
        <v>54</v>
      </c>
      <c r="AQ791" s="5" t="str">
        <f t="shared" si="361"/>
        <v>Light, Medium</v>
      </c>
      <c r="AR791" s="1" t="s">
        <v>10</v>
      </c>
      <c r="AS791" s="1" t="str">
        <f t="shared" si="371"/>
        <v>None, Partial</v>
      </c>
      <c r="AT791" s="1" t="str">
        <f t="shared" si="362"/>
        <v>Partial, Full</v>
      </c>
      <c r="AU791" s="1" t="s">
        <v>29</v>
      </c>
      <c r="AV791" s="1" t="str">
        <f t="shared" si="363"/>
        <v>Moist</v>
      </c>
      <c r="AW791" s="1" t="s">
        <v>12</v>
      </c>
      <c r="AX791" s="1" t="str">
        <f t="shared" si="364"/>
        <v>Acid, Neutral, Alkaline</v>
      </c>
      <c r="AY791" s="1" t="b">
        <v>0</v>
      </c>
      <c r="AZ791" s="1" t="b">
        <v>0</v>
      </c>
      <c r="BA791" s="1" t="b">
        <v>0</v>
      </c>
      <c r="BC791" t="str">
        <f t="shared" si="365"/>
        <v>FALSE</v>
      </c>
      <c r="BE791" t="str">
        <f t="shared" si="366"/>
        <v>FALSE</v>
      </c>
      <c r="BF791" s="1" t="b">
        <v>0</v>
      </c>
      <c r="BG791" s="1" t="b">
        <v>0</v>
      </c>
      <c r="BH791" s="1" t="b">
        <v>0</v>
      </c>
      <c r="BJ791" s="1" t="str">
        <f t="shared" si="367"/>
        <v>FALSE</v>
      </c>
      <c r="BL791" t="str">
        <f t="shared" si="368"/>
        <v>FALSE</v>
      </c>
      <c r="BM791" s="1" t="b">
        <v>0</v>
      </c>
      <c r="BN791" s="1" t="b">
        <v>0</v>
      </c>
      <c r="BO791" s="1">
        <f t="shared" si="372"/>
        <v>9</v>
      </c>
      <c r="BP791" s="1" t="s">
        <v>31</v>
      </c>
      <c r="BQ791" s="1" cm="1">
        <f t="array" ref="BQ791">_xlfn.IFS(BP791="None Known",0, LEN(BP791)&gt;500, 5,LEN(BP791)&gt;400, 4, LEN(BP791)&gt;300, 3, LEN(BP791)&gt;200, 2, LEN(BP791)&gt;1, 1)</f>
        <v>0</v>
      </c>
      <c r="BR791" s="1" t="s">
        <v>25173</v>
      </c>
      <c r="BS791" s="1">
        <v>2</v>
      </c>
      <c r="BT791" s="1" t="s">
        <v>5818</v>
      </c>
      <c r="BU791" s="1">
        <v>3</v>
      </c>
      <c r="BV791" s="1" t="s">
        <v>5819</v>
      </c>
      <c r="BW791" s="1" t="s">
        <v>31</v>
      </c>
      <c r="BX791" s="1"/>
      <c r="BY791" t="str">
        <f>_xlfn.XLOOKUP($B791,Img_lookup!A:A,Img_lookup!B:B, "Not available")</f>
        <v>e76a6503-d0ca-4a44-bcda-17790c8282d7</v>
      </c>
      <c r="BZ791" t="str">
        <f>_xlfn.XLOOKUP($B791,Img_lookup!A:A,Img_lookup!C:C, "Not available")</f>
        <v>Fritillaria cirrhosa D. Don</v>
      </c>
      <c r="CA791" t="str">
        <f>_xlfn.XLOOKUP($B791,Img_lookup!A:A,Img_lookup!D:D, "Not available")</f>
        <v>E. H. Wilson</v>
      </c>
      <c r="CB791" t="str">
        <f>_xlfn.XLOOKUP($B791,Img_lookup!A:A,Img_lookup!E:E, "https://imgur.com/aT5wafe")</f>
        <v>https://api.openverse.engineering/v1/images/e76a6503-d0ca-4a44-bcda-17790c8282d7/thumb/</v>
      </c>
    </row>
    <row r="792" spans="1:80" ht="409.6" x14ac:dyDescent="0.15">
      <c r="A792" s="1" t="s">
        <v>1018</v>
      </c>
      <c r="B792" s="1" t="s">
        <v>7955</v>
      </c>
      <c r="C792" s="1" t="s">
        <v>7956</v>
      </c>
      <c r="E792" s="1" t="s">
        <v>7957</v>
      </c>
      <c r="F792" s="1" t="s">
        <v>23722</v>
      </c>
      <c r="G792" s="1" t="s">
        <v>23800</v>
      </c>
      <c r="H792" s="11" t="str">
        <f t="shared" si="374"/>
        <v>Perennial</v>
      </c>
      <c r="J792" s="1">
        <v>1</v>
      </c>
      <c r="K792" s="1">
        <v>0.30000001199999998</v>
      </c>
      <c r="L792" t="str" cm="1">
        <f t="array" ref="L792">_xlfn.IFS(J792+K792="", "Unknown", J792+K792&gt;3, "Large", J792+K792&gt;0.5, "Medium", J792+K792&gt;0, "Small")</f>
        <v>Medium</v>
      </c>
      <c r="M792" s="1">
        <v>4</v>
      </c>
      <c r="N792" cm="1">
        <f t="array" ref="N792">IF($M792="",INDEX($M$2:$M$2176,MATCH(1,INDEX(($A$2:$A$2176=$A792)*($M$2:$M$2176&lt;&gt;""),0),0)),$M792)</f>
        <v>4</v>
      </c>
      <c r="O792" s="2" t="str">
        <f t="shared" si="369"/>
        <v>Hardy to cold</v>
      </c>
      <c r="P792" s="1" t="s">
        <v>7958</v>
      </c>
      <c r="R792" t="str">
        <f t="shared" si="373"/>
        <v>Medium</v>
      </c>
      <c r="T792" s="1"/>
      <c r="U792" s="1"/>
      <c r="V792" s="1">
        <v>4</v>
      </c>
      <c r="W792" s="6">
        <f t="shared" si="375"/>
        <v>4</v>
      </c>
      <c r="X792" t="str">
        <f>IF(W792=1, "January", IF(W792=2, "February", IF(W792=3, "March", IF(W792=4, "April", IF(W792=5, "May", IF(W792=6, "June", IF(W792=7, "July", IF(W792=8, "August", IF(W792=9, "September", IF(W792=10, "October", IF(W792=11, "November", IF(W792=12, "December", "Other"))))))))))))</f>
        <v>April</v>
      </c>
      <c r="Y792" s="1"/>
      <c r="Z792" s="1"/>
      <c r="AA792" s="1" t="s">
        <v>51</v>
      </c>
      <c r="AB792" s="1" t="str">
        <f>IF(ISNUMBER(SEARCH("-",AA792)),TRIM(LEFT(AA792,FIND("-",AA792)-1)),AA792)</f>
        <v>7</v>
      </c>
      <c r="AC792" s="1" t="str">
        <f>IF(AB792="1", "January", IF(AB792="2", "February", IF(AB792="3", "March", IF(AB792="4", "April", IF(AB792="5", "May", IF(AB792="6", "June", IF(AB792="7", "July", IF(AB792="8", "August", IF(AB792="9", "September", IF(AB792="10", "October", IF(AB792="11", "November", IF(AB792="12", "December", "Other"))))))))))))</f>
        <v>July</v>
      </c>
      <c r="AD792" s="1" t="str">
        <f>IF(ISNUMBER(SEARCH("-",AA792)),TRIM(RIGHT(AA792,LEN(AA792)-SEARCH("-",AA792))),AA792)</f>
        <v>8</v>
      </c>
      <c r="AE792" s="1" t="str">
        <f>IF(AD792="1", "January", IF(AD792="2", "February", IF(AD792="3", "March", IF(AD792="4", "April", IF(AD792="5", "May", IF(AD792="6", "June", IF(AD792="7", "July", IF(AD792="8", "August", IF(AD792="9", "September", IF(AD792="10", "October", IF(AD792="11", "November", IF(AD792="12", "December", "Other"))))))))))))</f>
        <v>August</v>
      </c>
      <c r="AF792" s="18" t="s">
        <v>25172</v>
      </c>
      <c r="AG792" s="1" t="str">
        <f t="shared" si="359"/>
        <v xml:space="preserve">Bulb </v>
      </c>
      <c r="AH792" s="2" t="str">
        <f t="shared" si="360"/>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I792" s="1" t="s">
        <v>7959</v>
      </c>
      <c r="AJ792" s="1" t="s">
        <v>26</v>
      </c>
      <c r="AK792" s="1" t="s">
        <v>17104</v>
      </c>
      <c r="AL792" s="1" t="str">
        <f t="shared" si="370"/>
        <v>Scented</v>
      </c>
      <c r="AM792" s="1" t="b">
        <v>1</v>
      </c>
      <c r="AN792" s="1" t="b">
        <v>1</v>
      </c>
      <c r="AO792" s="1" t="b">
        <v>0</v>
      </c>
      <c r="AP792" s="5" t="s">
        <v>493</v>
      </c>
      <c r="AQ792" s="5" t="str">
        <f t="shared" si="361"/>
        <v>Medium, Heavy</v>
      </c>
      <c r="AR792" s="1" t="s">
        <v>10</v>
      </c>
      <c r="AS792" s="1" t="str">
        <f t="shared" si="371"/>
        <v>None, Partial</v>
      </c>
      <c r="AT792" s="1" t="str">
        <f t="shared" si="362"/>
        <v>Partial, Full</v>
      </c>
      <c r="AU792" s="1" t="s">
        <v>11</v>
      </c>
      <c r="AV792" s="1" t="str">
        <f t="shared" si="363"/>
        <v>Dry, Moist</v>
      </c>
      <c r="AW792" s="1" t="s">
        <v>12</v>
      </c>
      <c r="AX792" s="1" t="str">
        <f t="shared" si="364"/>
        <v>Acid, Neutral, Alkaline</v>
      </c>
      <c r="AY792" s="1" t="b">
        <v>0</v>
      </c>
      <c r="AZ792" s="1" t="b">
        <v>0</v>
      </c>
      <c r="BA792" s="1" t="b">
        <v>0</v>
      </c>
      <c r="BC792" t="str">
        <f t="shared" si="365"/>
        <v>FALSE</v>
      </c>
      <c r="BE792" t="str">
        <f t="shared" si="366"/>
        <v>FALSE</v>
      </c>
      <c r="BF792" s="1" t="b">
        <v>0</v>
      </c>
      <c r="BG792" s="1" t="b">
        <v>1</v>
      </c>
      <c r="BH792" s="1" t="b">
        <v>1</v>
      </c>
      <c r="BI792" s="1" t="s">
        <v>30</v>
      </c>
      <c r="BJ792" s="1" t="str">
        <f t="shared" si="367"/>
        <v>FALSE</v>
      </c>
      <c r="BL792" t="str">
        <f t="shared" si="368"/>
        <v>FALSE</v>
      </c>
      <c r="BM792" s="1" t="b">
        <v>0</v>
      </c>
      <c r="BN792" s="1" t="b">
        <v>0</v>
      </c>
      <c r="BO792" s="1">
        <f t="shared" si="372"/>
        <v>7</v>
      </c>
      <c r="BP792" s="1" t="s">
        <v>31</v>
      </c>
      <c r="BQ792" s="1" cm="1">
        <f t="array" ref="BQ792">_xlfn.IFS(BP792="None Known",0, LEN(BP792)&gt;500, 5,LEN(BP792)&gt;400, 4, LEN(BP792)&gt;300, 3, LEN(BP792)&gt;200, 2, LEN(BP792)&gt;1, 1)</f>
        <v>0</v>
      </c>
      <c r="BR792" s="1" t="s">
        <v>7960</v>
      </c>
      <c r="BS792" s="1">
        <v>2</v>
      </c>
      <c r="BT792" s="1" t="s">
        <v>7961</v>
      </c>
      <c r="BU792" s="1">
        <v>1</v>
      </c>
      <c r="BV792" s="1" t="s">
        <v>7962</v>
      </c>
      <c r="BW792" s="1" t="s">
        <v>7963</v>
      </c>
      <c r="BX792" s="1"/>
      <c r="BY792" t="str">
        <f>_xlfn.XLOOKUP($B792,Img_lookup!A:A,Img_lookup!B:B, "Not available")</f>
        <v>e6d9727d-5b5e-4a85-be9b-81c9c443f268</v>
      </c>
      <c r="BZ792" t="str">
        <f>_xlfn.XLOOKUP($B792,Img_lookup!A:A,Img_lookup!C:C, "Not available")</f>
        <v>Still life of roses, lilac, peonies, tulips, an iris, auriculus, Fritillaria imperialis, morning glory, and other flowers in a terracotta vase on a stone ledge, with a sprig of honeysuckle (1812)</v>
      </c>
      <c r="CA792" t="str">
        <f>_xlfn.XLOOKUP($B792,Img_lookup!A:A,Img_lookup!D:D, "Not available")</f>
        <v>Swallowtail Garden Seeds</v>
      </c>
      <c r="CB792" t="str">
        <f>_xlfn.XLOOKUP($B792,Img_lookup!A:A,Img_lookup!E:E, "https://imgur.com/aT5wafe")</f>
        <v>https://api.openverse.engineering/v1/images/e6d9727d-5b5e-4a85-be9b-81c9c443f268/thumb/</v>
      </c>
    </row>
    <row r="793" spans="1:80" ht="409.6" x14ac:dyDescent="0.15">
      <c r="A793" s="1" t="s">
        <v>1018</v>
      </c>
      <c r="B793" s="1" t="s">
        <v>16556</v>
      </c>
      <c r="C793" s="1" t="s">
        <v>16557</v>
      </c>
      <c r="D793" s="1" t="s">
        <v>16558</v>
      </c>
      <c r="E793" s="1" t="s">
        <v>1755</v>
      </c>
      <c r="F793" s="1" t="s">
        <v>23722</v>
      </c>
      <c r="G793" s="1" t="s">
        <v>23800</v>
      </c>
      <c r="H793" s="11" t="str">
        <f t="shared" si="374"/>
        <v>Perennial</v>
      </c>
      <c r="J793" s="1">
        <v>0.60000002399999997</v>
      </c>
      <c r="L793" t="str" cm="1">
        <f t="array" ref="L793">_xlfn.IFS(J793+K793="", "Unknown", J793+K793&gt;3, "Large", J793+K793&gt;0.5, "Medium", J793+K793&gt;0, "Small")</f>
        <v>Medium</v>
      </c>
      <c r="M793" s="1">
        <v>8</v>
      </c>
      <c r="N793" cm="1">
        <f t="array" ref="N793">IF($M793="",INDEX($M$2:$M$2176,MATCH(1,INDEX(($A$2:$A$2176=$A793)*($M$2:$M$2176&lt;&gt;""),0),0)),$M793)</f>
        <v>8</v>
      </c>
      <c r="O793" s="2" t="str">
        <f t="shared" si="369"/>
        <v>Grown indoors</v>
      </c>
      <c r="P793" s="1" t="s">
        <v>16559</v>
      </c>
      <c r="R793" t="str">
        <f t="shared" si="373"/>
        <v>Medium</v>
      </c>
      <c r="T793" s="1"/>
      <c r="U793" s="1"/>
      <c r="V793" s="1" t="s">
        <v>205</v>
      </c>
      <c r="W793" s="6" t="str">
        <f t="shared" si="375"/>
        <v>3</v>
      </c>
      <c r="X793" t="str">
        <f t="shared" ref="X793:X802" si="380">IF(W793="1", "January", IF(W793="2", "February", IF(W793="3", "March", IF(W793="4", "April", IF(W793="5", "May", IF(W793="6", "June", IF(W793="7", "July", IF(W793="8", "August", IF(W793="9", "September", IF(W793="10", "October", IF(W793="11", "November", IF(W793="12", "December", "Other"))))))))))))</f>
        <v>March</v>
      </c>
      <c r="Y793" s="2" t="str">
        <f t="shared" ref="Y793:Y802" si="381">IF(ISNUMBER(SEARCH("-",V793)),TRIM(RIGHT(V793,LEN(V793)-SEARCH("-",V793))),V793)</f>
        <v>5</v>
      </c>
      <c r="Z793" s="2" t="str">
        <f t="shared" ref="Z793:Z802" si="382">IF(Y793="1", "January", IF(Y793="2", "February", IF(Y793="3", "March", IF(Y793="4", "April", IF(Y793="5", "May", IF(Y793="6", "June", IF(Y793="7", "July", IF(Y793="8", "August", IF(Y793="9", "September", IF(Y793="10", "October", IF(Y793="11", "November", IF(Y793="12", "December", "Other"))))))))))))</f>
        <v>May</v>
      </c>
      <c r="AF793" s="18" t="s">
        <v>25172</v>
      </c>
      <c r="AG793" s="1" t="str">
        <f t="shared" si="359"/>
        <v xml:space="preserve">Bulb </v>
      </c>
      <c r="AH793" s="2" t="str">
        <f t="shared" si="360"/>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I793" s="1" t="s">
        <v>16560</v>
      </c>
      <c r="AJ793" s="1" t="s">
        <v>53</v>
      </c>
      <c r="AK793" s="1" t="s">
        <v>17104</v>
      </c>
      <c r="AL793" s="1" t="str">
        <f t="shared" si="370"/>
        <v>Unscented</v>
      </c>
      <c r="AM793" s="1" t="b">
        <v>0</v>
      </c>
      <c r="AN793" s="1" t="b">
        <v>0</v>
      </c>
      <c r="AO793" s="1" t="b">
        <v>0</v>
      </c>
      <c r="AP793" s="5" t="s">
        <v>54</v>
      </c>
      <c r="AQ793" s="5" t="str">
        <f t="shared" si="361"/>
        <v>Light, Medium</v>
      </c>
      <c r="AR793" s="1" t="s">
        <v>10</v>
      </c>
      <c r="AS793" s="1" t="str">
        <f t="shared" si="371"/>
        <v>None, Partial</v>
      </c>
      <c r="AT793" s="1" t="str">
        <f t="shared" si="362"/>
        <v>Partial, Full</v>
      </c>
      <c r="AU793" s="1" t="s">
        <v>29</v>
      </c>
      <c r="AV793" s="1" t="str">
        <f t="shared" si="363"/>
        <v>Moist</v>
      </c>
      <c r="AW793" s="1" t="s">
        <v>12</v>
      </c>
      <c r="AX793" s="1" t="str">
        <f t="shared" si="364"/>
        <v>Acid, Neutral, Alkaline</v>
      </c>
      <c r="AY793" s="1" t="b">
        <v>0</v>
      </c>
      <c r="AZ793" s="1" t="b">
        <v>0</v>
      </c>
      <c r="BA793" s="1" t="b">
        <v>0</v>
      </c>
      <c r="BC793" t="str">
        <f t="shared" si="365"/>
        <v>FALSE</v>
      </c>
      <c r="BE793" t="str">
        <f t="shared" si="366"/>
        <v>FALSE</v>
      </c>
      <c r="BF793" s="1" t="b">
        <v>0</v>
      </c>
      <c r="BG793" s="1" t="b">
        <v>0</v>
      </c>
      <c r="BH793" s="1" t="b">
        <v>0</v>
      </c>
      <c r="BJ793" s="1" t="str">
        <f t="shared" si="367"/>
        <v>FALSE</v>
      </c>
      <c r="BL793" t="str">
        <f t="shared" si="368"/>
        <v>FALSE</v>
      </c>
      <c r="BM793" s="1" t="b">
        <v>0</v>
      </c>
      <c r="BN793" s="1" t="b">
        <v>0</v>
      </c>
      <c r="BO793" s="1">
        <f t="shared" si="372"/>
        <v>9</v>
      </c>
      <c r="BP793" s="1" t="s">
        <v>31</v>
      </c>
      <c r="BQ793" s="1" cm="1">
        <f t="array" ref="BQ793">_xlfn.IFS(BP793="None Known",0, LEN(BP793)&gt;500, 5,LEN(BP793)&gt;400, 4, LEN(BP793)&gt;300, 3, LEN(BP793)&gt;200, 2, LEN(BP793)&gt;1, 1)</f>
        <v>0</v>
      </c>
      <c r="BR793" s="16" t="s">
        <v>25199</v>
      </c>
      <c r="BS793" s="1">
        <v>2</v>
      </c>
      <c r="BT793" s="1" t="s">
        <v>16561</v>
      </c>
      <c r="BU793" s="1">
        <v>3</v>
      </c>
      <c r="BV793" s="1" t="s">
        <v>12537</v>
      </c>
      <c r="BW793" s="1" t="s">
        <v>31</v>
      </c>
      <c r="BX793" s="1"/>
      <c r="BY793" t="str">
        <f>_xlfn.XLOOKUP($B793,Img_lookup!A:A,Img_lookup!B:B, "Not available")</f>
        <v>2381bdee-6717-4d89-aa01-9c2635e980e8</v>
      </c>
      <c r="BZ793" t="str">
        <f>_xlfn.XLOOKUP($B793,Img_lookup!A:A,Img_lookup!C:C, "Not available")</f>
        <v>Fritillaria verticillata var. thunbergii</v>
      </c>
      <c r="CA793" t="str">
        <f>_xlfn.XLOOKUP($B793,Img_lookup!A:A,Img_lookup!D:D, "Not available")</f>
        <v>houroumono</v>
      </c>
      <c r="CB793" t="str">
        <f>_xlfn.XLOOKUP($B793,Img_lookup!A:A,Img_lookup!E:E, "https://imgur.com/aT5wafe")</f>
        <v>https://api.openverse.engineering/v1/images/2381bdee-6717-4d89-aa01-9c2635e980e8/thumb/</v>
      </c>
    </row>
    <row r="794" spans="1:80" ht="409.6" x14ac:dyDescent="0.15">
      <c r="A794" s="1" t="s">
        <v>1018</v>
      </c>
      <c r="B794" s="1" t="s">
        <v>15848</v>
      </c>
      <c r="E794" s="1" t="s">
        <v>12333</v>
      </c>
      <c r="F794" s="1" t="s">
        <v>23722</v>
      </c>
      <c r="G794" s="1" t="s">
        <v>23800</v>
      </c>
      <c r="H794" s="11" t="str">
        <f t="shared" si="374"/>
        <v>Perennial</v>
      </c>
      <c r="J794" s="1">
        <v>0.60000002399999997</v>
      </c>
      <c r="K794" s="1">
        <v>0.10000000100000001</v>
      </c>
      <c r="L794" t="str" cm="1">
        <f t="array" ref="L794">_xlfn.IFS(J794+K794="", "Unknown", J794+K794&gt;3, "Large", J794+K794&gt;0.5, "Medium", J794+K794&gt;0, "Small")</f>
        <v>Medium</v>
      </c>
      <c r="M794" s="1">
        <v>5</v>
      </c>
      <c r="N794" cm="1">
        <f t="array" ref="N794">IF($M794="",INDEX($M$2:$M$2176,MATCH(1,INDEX(($A$2:$A$2176=$A794)*($M$2:$M$2176&lt;&gt;""),0),0)),$M794)</f>
        <v>5</v>
      </c>
      <c r="O794" s="2" t="str">
        <f t="shared" si="369"/>
        <v>Seasonal outdoors</v>
      </c>
      <c r="P794" s="1" t="s">
        <v>15849</v>
      </c>
      <c r="R794" t="str">
        <f t="shared" si="373"/>
        <v>Medium</v>
      </c>
      <c r="T794" s="1"/>
      <c r="U794" s="1"/>
      <c r="V794" s="1" t="s">
        <v>205</v>
      </c>
      <c r="W794" s="6" t="str">
        <f t="shared" si="375"/>
        <v>3</v>
      </c>
      <c r="X794" t="str">
        <f t="shared" si="380"/>
        <v>March</v>
      </c>
      <c r="Y794" s="2" t="str">
        <f t="shared" si="381"/>
        <v>5</v>
      </c>
      <c r="Z794" s="2" t="str">
        <f t="shared" si="382"/>
        <v>May</v>
      </c>
      <c r="AF794" s="18" t="s">
        <v>25172</v>
      </c>
      <c r="AG794" s="1" t="str">
        <f t="shared" si="359"/>
        <v xml:space="preserve">Bulb </v>
      </c>
      <c r="AH794" s="2" t="str">
        <f t="shared" si="360"/>
        <v>Best sown as soon as ripe in a cold frame, it should germinate in the spring[1]. Protect from frost[134]. Stored seed should be sown as soon as possible and can take a year or more to germinate[134]. Sow the seed quite thinly to avoid the need to prick out the seedlings. Once they have germinated, give them an occasional liquid feed to ensure that they do not suffer mineral deficiency. Once they die down at the end of their second growing season, divide up the small bulbs, planting 2 - 3 to an 8cm deep pot. Grow them on for at least another year in light shade in the greenhouse before planting them out whilst dormant.
 Division of offsets in August[1]. The larger bulbs can be planted out direct into their permanent positions, but it is best to pot up the smaller bulbs and grow them on in a cold frame for a year before planting them out in the autumn.
 Bulb scales[163].</v>
      </c>
      <c r="AI794" s="1" t="s">
        <v>15850</v>
      </c>
      <c r="AJ794" s="1" t="s">
        <v>53</v>
      </c>
      <c r="AK794" s="1" t="s">
        <v>17104</v>
      </c>
      <c r="AL794" s="1" t="str">
        <f t="shared" si="370"/>
        <v>Unscented</v>
      </c>
      <c r="AM794" s="1" t="b">
        <v>0</v>
      </c>
      <c r="AN794" s="1" t="b">
        <v>0</v>
      </c>
      <c r="AO794" s="1" t="b">
        <v>0</v>
      </c>
      <c r="AP794" s="5" t="s">
        <v>54</v>
      </c>
      <c r="AQ794" s="5" t="str">
        <f t="shared" si="361"/>
        <v>Light, Medium</v>
      </c>
      <c r="AR794" s="1" t="s">
        <v>10</v>
      </c>
      <c r="AS794" s="1" t="str">
        <f t="shared" si="371"/>
        <v>None, Partial</v>
      </c>
      <c r="AT794" s="1" t="str">
        <f t="shared" si="362"/>
        <v>Partial, Full</v>
      </c>
      <c r="AU794" s="1" t="s">
        <v>11</v>
      </c>
      <c r="AV794" s="1" t="str">
        <f t="shared" si="363"/>
        <v>Dry, Moist</v>
      </c>
      <c r="AW794" s="1" t="s">
        <v>12</v>
      </c>
      <c r="AX794" s="1" t="str">
        <f t="shared" si="364"/>
        <v>Acid, Neutral, Alkaline</v>
      </c>
      <c r="AY794" s="1" t="b">
        <v>0</v>
      </c>
      <c r="AZ794" s="1" t="b">
        <v>0</v>
      </c>
      <c r="BA794" s="1" t="b">
        <v>0</v>
      </c>
      <c r="BC794" t="str">
        <f t="shared" si="365"/>
        <v>FALSE</v>
      </c>
      <c r="BE794" t="str">
        <f t="shared" si="366"/>
        <v>FALSE</v>
      </c>
      <c r="BF794" s="1" t="b">
        <v>0</v>
      </c>
      <c r="BG794" s="1" t="b">
        <v>0</v>
      </c>
      <c r="BH794" s="1" t="b">
        <v>1</v>
      </c>
      <c r="BJ794" s="1" t="str">
        <f t="shared" si="367"/>
        <v>FALSE</v>
      </c>
      <c r="BL794" t="str">
        <f t="shared" si="368"/>
        <v>FALSE</v>
      </c>
      <c r="BM794" s="1" t="b">
        <v>0</v>
      </c>
      <c r="BN794" s="1" t="b">
        <v>0</v>
      </c>
      <c r="BO794" s="1">
        <f t="shared" si="372"/>
        <v>9</v>
      </c>
      <c r="BP794" s="1" t="s">
        <v>31</v>
      </c>
      <c r="BQ794" s="1" cm="1">
        <f t="array" ref="BQ794">_xlfn.IFS(BP794="None Known",0, LEN(BP794)&gt;500, 5,LEN(BP794)&gt;400, 4, LEN(BP794)&gt;300, 3, LEN(BP794)&gt;200, 2, LEN(BP794)&gt;1, 1)</f>
        <v>0</v>
      </c>
      <c r="BR794" s="1" t="s">
        <v>15851</v>
      </c>
      <c r="BS794" s="1">
        <v>2</v>
      </c>
      <c r="BT794" s="1" t="s">
        <v>15852</v>
      </c>
      <c r="BU794" s="1">
        <v>3</v>
      </c>
      <c r="BV794" s="1" t="s">
        <v>113</v>
      </c>
      <c r="BW794" s="1" t="s">
        <v>31</v>
      </c>
      <c r="BX794" s="1"/>
      <c r="BY794" t="str">
        <f>_xlfn.XLOOKUP($B794,Img_lookup!A:A,Img_lookup!B:B, "Not available")</f>
        <v>2381bdee-6717-4d89-aa01-9c2635e980e8</v>
      </c>
      <c r="BZ794" t="str">
        <f>_xlfn.XLOOKUP($B794,Img_lookup!A:A,Img_lookup!C:C, "Not available")</f>
        <v>Fritillaria verticillata var. thunbergii</v>
      </c>
      <c r="CA794" t="str">
        <f>_xlfn.XLOOKUP($B794,Img_lookup!A:A,Img_lookup!D:D, "Not available")</f>
        <v>houroumono</v>
      </c>
      <c r="CB794" t="str">
        <f>_xlfn.XLOOKUP($B794,Img_lookup!A:A,Img_lookup!E:E, "https://imgur.com/aT5wafe")</f>
        <v>https://api.openverse.engineering/v1/images/2381bdee-6717-4d89-aa01-9c2635e980e8/thumb/</v>
      </c>
    </row>
    <row r="795" spans="1:80" ht="409.6" x14ac:dyDescent="0.15">
      <c r="A795" s="1" t="s">
        <v>1701</v>
      </c>
      <c r="B795" s="1" t="s">
        <v>7895</v>
      </c>
      <c r="C795" s="1" t="s">
        <v>7896</v>
      </c>
      <c r="D795" s="1" t="s">
        <v>7897</v>
      </c>
      <c r="E795" s="1" t="s">
        <v>905</v>
      </c>
      <c r="F795" s="1" t="s">
        <v>22</v>
      </c>
      <c r="G795" s="1" t="s">
        <v>22</v>
      </c>
      <c r="H795" s="11" t="str">
        <f t="shared" si="374"/>
        <v>Perennial</v>
      </c>
      <c r="I795" s="1" t="s">
        <v>17107</v>
      </c>
      <c r="J795" s="1">
        <v>10</v>
      </c>
      <c r="L795" t="str" cm="1">
        <f t="array" ref="L795">_xlfn.IFS(J795+K795="", "Unknown", J795+K795&gt;3, "Large", J795+K795&gt;0.5, "Medium", J795+K795&gt;0, "Small")</f>
        <v>Large</v>
      </c>
      <c r="M795" s="1">
        <v>9</v>
      </c>
      <c r="N795" cm="1">
        <f t="array" ref="N795">IF($M795="",INDEX($M$2:$M$2176,MATCH(1,INDEX(($A$2:$A$2176=$A795)*($M$2:$M$2176&lt;&gt;""),0),0)),$M795)</f>
        <v>9</v>
      </c>
      <c r="O795" s="2" t="str">
        <f t="shared" si="369"/>
        <v>Grown indoors</v>
      </c>
      <c r="P795" s="1" t="s">
        <v>7898</v>
      </c>
      <c r="Q795" s="1" t="s">
        <v>17110</v>
      </c>
      <c r="R795" t="str">
        <f t="shared" si="373"/>
        <v>Medium</v>
      </c>
      <c r="T795" s="1"/>
      <c r="U795" s="1"/>
      <c r="V795" s="1" t="s">
        <v>96</v>
      </c>
      <c r="W795" s="6" t="str">
        <f t="shared" si="375"/>
        <v>5</v>
      </c>
      <c r="X795" t="str">
        <f t="shared" si="380"/>
        <v>May</v>
      </c>
      <c r="Y795" s="2" t="str">
        <f t="shared" si="381"/>
        <v>6</v>
      </c>
      <c r="Z795" s="2" t="str">
        <f t="shared" si="382"/>
        <v>June</v>
      </c>
      <c r="AF795" s="16" t="s">
        <v>24076</v>
      </c>
      <c r="AG795" s="1" t="str">
        <f t="shared" si="359"/>
        <v xml:space="preserve">Seed </v>
      </c>
      <c r="AH795" s="2" t="str">
        <f t="shared" si="360"/>
        <v>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v>
      </c>
      <c r="AI795" s="1" t="s">
        <v>7899</v>
      </c>
      <c r="AJ795" s="1" t="s">
        <v>53</v>
      </c>
      <c r="AK795" s="1" t="s">
        <v>17104</v>
      </c>
      <c r="AL795" s="1" t="str">
        <f t="shared" si="370"/>
        <v>Unscented</v>
      </c>
      <c r="AM795" s="1" t="b">
        <v>0</v>
      </c>
      <c r="AN795" s="1" t="b">
        <v>1</v>
      </c>
      <c r="AO795" s="1" t="b">
        <v>0</v>
      </c>
      <c r="AP795" s="5" t="s">
        <v>28</v>
      </c>
      <c r="AQ795" s="5" t="str">
        <f t="shared" si="361"/>
        <v>Light, Medium, Heavy</v>
      </c>
      <c r="AR795" s="1" t="s">
        <v>10</v>
      </c>
      <c r="AS795" s="1" t="str">
        <f t="shared" si="371"/>
        <v>None, Partial</v>
      </c>
      <c r="AT795" s="1" t="str">
        <f t="shared" si="362"/>
        <v>Partial, Full</v>
      </c>
      <c r="AU795" s="1" t="s">
        <v>29</v>
      </c>
      <c r="AV795" s="1" t="str">
        <f t="shared" si="363"/>
        <v>Moist</v>
      </c>
      <c r="AW795" s="1" t="s">
        <v>12</v>
      </c>
      <c r="AX795" s="1" t="str">
        <f t="shared" si="364"/>
        <v>Acid, Neutral, Alkaline</v>
      </c>
      <c r="AY795" s="1" t="b">
        <v>0</v>
      </c>
      <c r="AZ795" s="1" t="b">
        <v>0</v>
      </c>
      <c r="BA795" s="1" t="b">
        <v>0</v>
      </c>
      <c r="BB795" s="1" t="s">
        <v>275</v>
      </c>
      <c r="BC795" t="str">
        <f t="shared" si="365"/>
        <v>TRUE</v>
      </c>
      <c r="BE795" t="str">
        <f t="shared" si="366"/>
        <v>FALSE</v>
      </c>
      <c r="BF795" s="1" t="b">
        <v>0</v>
      </c>
      <c r="BG795" s="1" t="b">
        <v>0</v>
      </c>
      <c r="BH795" s="1" t="b">
        <v>0</v>
      </c>
      <c r="BI795" s="1" t="s">
        <v>77</v>
      </c>
      <c r="BJ795" s="1" t="str">
        <f t="shared" si="367"/>
        <v>TRUE</v>
      </c>
      <c r="BL795" t="str">
        <f t="shared" si="368"/>
        <v>FALSE</v>
      </c>
      <c r="BM795" s="1" t="b">
        <v>0</v>
      </c>
      <c r="BN795" s="1" t="b">
        <v>1</v>
      </c>
      <c r="BO795" s="1">
        <f t="shared" si="372"/>
        <v>9</v>
      </c>
      <c r="BP795" s="1" t="s">
        <v>7900</v>
      </c>
      <c r="BQ795" s="1" cm="1">
        <f t="array" ref="BQ795">_xlfn.IFS(BP795="None Known",0, LEN(BP795)&gt;500, 5,LEN(BP795)&gt;400, 4, LEN(BP795)&gt;300, 3, LEN(BP795)&gt;200, 2, LEN(BP795)&gt;1, 1)</f>
        <v>3</v>
      </c>
      <c r="BR795" s="1" t="s">
        <v>7901</v>
      </c>
      <c r="BS795" s="1">
        <v>2</v>
      </c>
      <c r="BT795" s="1" t="s">
        <v>31</v>
      </c>
      <c r="BU795" s="1">
        <v>0</v>
      </c>
      <c r="BV795" s="1" t="s">
        <v>911</v>
      </c>
      <c r="BW795" s="1" t="s">
        <v>31</v>
      </c>
      <c r="BX795" s="1"/>
      <c r="BY795" t="str">
        <f>_xlfn.XLOOKUP($B795,Img_lookup!A:A,Img_lookup!B:B, "Not available")</f>
        <v>a8256853-cd96-4563-8f2d-762b7a1d887e</v>
      </c>
      <c r="BZ795" t="str">
        <f>_xlfn.XLOOKUP($B795,Img_lookup!A:A,Img_lookup!C:C, "Not available")</f>
        <v>Tree Fuchsia, New Zealand Fuchsia. Fuchsia excorticata. Largest of all fuschias, plants grow to 50 feet tall. Produces small, dark sweet fruit, a favorite food of the Maori. Botanical Register, vol. 10- (1824) [M. Hart]</v>
      </c>
      <c r="CA795" t="str">
        <f>_xlfn.XLOOKUP($B795,Img_lookup!A:A,Img_lookup!D:D, "Not available")</f>
        <v>Swallowtail Garden Seeds</v>
      </c>
      <c r="CB795" t="str">
        <f>_xlfn.XLOOKUP($B795,Img_lookup!A:A,Img_lookup!E:E, "https://imgur.com/aT5wafe")</f>
        <v>https://api.openverse.engineering/v1/images/a8256853-cd96-4563-8f2d-762b7a1d887e/thumb/</v>
      </c>
    </row>
    <row r="796" spans="1:80" ht="409.6" x14ac:dyDescent="0.15">
      <c r="A796" s="1" t="s">
        <v>1701</v>
      </c>
      <c r="B796" s="1" t="s">
        <v>1702</v>
      </c>
      <c r="C796" s="1" t="s">
        <v>1703</v>
      </c>
      <c r="D796" s="1" t="s">
        <v>1704</v>
      </c>
      <c r="E796" s="1" t="s">
        <v>1705</v>
      </c>
      <c r="F796" s="1" t="s">
        <v>22</v>
      </c>
      <c r="G796" s="1" t="s">
        <v>22</v>
      </c>
      <c r="H796" s="11" t="str">
        <f t="shared" si="374"/>
        <v>Perennial</v>
      </c>
      <c r="I796" s="1" t="s">
        <v>17107</v>
      </c>
      <c r="J796" s="1">
        <v>3.5999999049999998</v>
      </c>
      <c r="K796" s="1">
        <v>2</v>
      </c>
      <c r="L796" t="str" cm="1">
        <f t="array" ref="L796">_xlfn.IFS(J796+K796="", "Unknown", J796+K796&gt;3, "Large", J796+K796&gt;0.5, "Medium", J796+K796&gt;0, "Small")</f>
        <v>Large</v>
      </c>
      <c r="M796" s="1">
        <v>6</v>
      </c>
      <c r="N796" cm="1">
        <f t="array" ref="N796">IF($M796="",INDEX($M$2:$M$2176,MATCH(1,INDEX(($A$2:$A$2176=$A796)*($M$2:$M$2176&lt;&gt;""),0),0)),$M796)</f>
        <v>6</v>
      </c>
      <c r="O796" s="2" t="str">
        <f t="shared" si="369"/>
        <v>Seasonal outdoors</v>
      </c>
      <c r="P796" s="1" t="s">
        <v>1706</v>
      </c>
      <c r="Q796" s="1" t="s">
        <v>17110</v>
      </c>
      <c r="R796" t="str">
        <f t="shared" si="373"/>
        <v>Medium</v>
      </c>
      <c r="T796" s="1"/>
      <c r="U796" s="1"/>
      <c r="V796" s="1" t="s">
        <v>177</v>
      </c>
      <c r="W796" s="6" t="str">
        <f t="shared" si="375"/>
        <v>7</v>
      </c>
      <c r="X796" t="str">
        <f t="shared" si="380"/>
        <v>July</v>
      </c>
      <c r="Y796" s="2" t="str">
        <f t="shared" si="381"/>
        <v>10</v>
      </c>
      <c r="Z796" s="2" t="str">
        <f t="shared" si="382"/>
        <v>October</v>
      </c>
      <c r="AF796" s="16" t="s">
        <v>24076</v>
      </c>
      <c r="AG796" s="1" t="str">
        <f t="shared" si="359"/>
        <v xml:space="preserve">Seed </v>
      </c>
      <c r="AH796" s="2" t="str">
        <f t="shared" si="360"/>
        <v>Best sown as soon as it is ripe[200] though it can also be sown in the spring[1]. Surface sow the seed in pots in a warm greenhouse and do not allow the compost to dry out[200]. Germination should take place in less than 6 weeks. Prick out the seedlings into individual pots when they are large enough to handle, and grow them on in the greenhouse for at least their first winter. Plant out in late spring or early summer, after the last expected frosts.
Inter-nodal cuttings of greenwood, 5 - 8cm long, May/June in a frame. Quick and easy, a high percentage take[78, K]. Overwinter in the greenhouse for the first year and plant out after the last expected frosts.
Inter-nodal cuttings of half-ripe wood, July/August in a frame. Very quick and easy, treat as greenwood cuttings above[K].
Cuttings usually succeed at any time during the growing season[K].</v>
      </c>
      <c r="AI796" s="1" t="s">
        <v>1707</v>
      </c>
      <c r="AJ796" s="1" t="s">
        <v>53</v>
      </c>
      <c r="AK796" s="1" t="s">
        <v>17104</v>
      </c>
      <c r="AL796" s="1" t="str">
        <f t="shared" si="370"/>
        <v>Unscented</v>
      </c>
      <c r="AM796" s="1" t="b">
        <v>0</v>
      </c>
      <c r="AN796" s="1" t="b">
        <v>1</v>
      </c>
      <c r="AO796" s="1" t="b">
        <v>0</v>
      </c>
      <c r="AP796" s="5" t="s">
        <v>28</v>
      </c>
      <c r="AQ796" s="5" t="str">
        <f t="shared" si="361"/>
        <v>Light, Medium, Heavy</v>
      </c>
      <c r="AR796" s="1" t="s">
        <v>10</v>
      </c>
      <c r="AS796" s="1" t="str">
        <f t="shared" si="371"/>
        <v>None, Partial</v>
      </c>
      <c r="AT796" s="1" t="str">
        <f t="shared" si="362"/>
        <v>Partial, Full</v>
      </c>
      <c r="AU796" s="1" t="s">
        <v>29</v>
      </c>
      <c r="AV796" s="1" t="str">
        <f t="shared" si="363"/>
        <v>Moist</v>
      </c>
      <c r="AW796" s="1" t="s">
        <v>12</v>
      </c>
      <c r="AX796" s="1" t="str">
        <f t="shared" si="364"/>
        <v>Acid, Neutral, Alkaline</v>
      </c>
      <c r="AY796" s="1" t="b">
        <v>0</v>
      </c>
      <c r="AZ796" s="1" t="b">
        <v>0</v>
      </c>
      <c r="BA796" s="1" t="b">
        <v>0</v>
      </c>
      <c r="BB796" s="1" t="s">
        <v>29</v>
      </c>
      <c r="BC796" t="str">
        <f t="shared" si="365"/>
        <v>TRUE</v>
      </c>
      <c r="BE796" t="str">
        <f t="shared" si="366"/>
        <v>FALSE</v>
      </c>
      <c r="BF796" s="1" t="b">
        <v>0</v>
      </c>
      <c r="BG796" s="1" t="b">
        <v>1</v>
      </c>
      <c r="BH796" s="1" t="b">
        <v>0</v>
      </c>
      <c r="BI796" s="1" t="s">
        <v>77</v>
      </c>
      <c r="BJ796" s="1" t="str">
        <f t="shared" si="367"/>
        <v>TRUE</v>
      </c>
      <c r="BL796" t="str">
        <f t="shared" si="368"/>
        <v>FALSE</v>
      </c>
      <c r="BM796" s="1" t="b">
        <v>0</v>
      </c>
      <c r="BN796" s="1" t="b">
        <v>1</v>
      </c>
      <c r="BO796" s="1">
        <f t="shared" si="372"/>
        <v>10</v>
      </c>
      <c r="BP796" s="1" t="s">
        <v>1708</v>
      </c>
      <c r="BQ796" s="1" cm="1">
        <f t="array" ref="BQ796">_xlfn.IFS(BP796="None Known",0, LEN(BP796)&gt;500, 5,LEN(BP796)&gt;400, 4, LEN(BP796)&gt;300, 3, LEN(BP796)&gt;200, 2, LEN(BP796)&gt;1, 1)</f>
        <v>3</v>
      </c>
      <c r="BR796" s="1" t="s">
        <v>1709</v>
      </c>
      <c r="BS796" s="1">
        <v>2</v>
      </c>
      <c r="BT796" s="1" t="s">
        <v>1710</v>
      </c>
      <c r="BU796" s="1">
        <v>1</v>
      </c>
      <c r="BW796" s="1" t="s">
        <v>31</v>
      </c>
      <c r="BX796" s="1"/>
      <c r="BY796" t="str">
        <f>_xlfn.XLOOKUP($B796,Img_lookup!A:A,Img_lookup!B:B, "Not available")</f>
        <v>de26c9c3-4ddd-423e-9713-8941ba6982d5</v>
      </c>
      <c r="BZ796" t="str">
        <f>_xlfn.XLOOKUP($B796,Img_lookup!A:A,Img_lookup!C:C, "Not available")</f>
        <v>Globose Fuchsia. (Fuchsia magellanica). The beauties of flora- with botanic and poetic illustrations, being a selection of flowers drawn from nature arranged emblematically- with directions for colouring them by Gleadall, Eliza Eve (1834).</v>
      </c>
      <c r="CA796" t="str">
        <f>_xlfn.XLOOKUP($B796,Img_lookup!A:A,Img_lookup!D:D, "Not available")</f>
        <v>Swallowtail Garden Seeds</v>
      </c>
      <c r="CB796" t="str">
        <f>_xlfn.XLOOKUP($B796,Img_lookup!A:A,Img_lookup!E:E, "https://imgur.com/aT5wafe")</f>
        <v>https://api.openverse.engineering/v1/images/de26c9c3-4ddd-423e-9713-8941ba6982d5/thumb/</v>
      </c>
    </row>
    <row r="797" spans="1:80" ht="13" x14ac:dyDescent="0.15">
      <c r="A797" s="1" t="s">
        <v>9198</v>
      </c>
      <c r="B797" s="1" t="s">
        <v>9199</v>
      </c>
      <c r="C797" s="1" t="s">
        <v>9200</v>
      </c>
      <c r="E797" s="1" t="s">
        <v>9201</v>
      </c>
      <c r="F797" s="1" t="s">
        <v>85</v>
      </c>
      <c r="G797" s="1" t="s">
        <v>85</v>
      </c>
      <c r="H797" s="11" t="str">
        <f t="shared" si="374"/>
        <v>Annual</v>
      </c>
      <c r="J797" s="1">
        <v>0.30000001199999998</v>
      </c>
      <c r="K797" s="1">
        <v>0.30000001199999998</v>
      </c>
      <c r="L797" t="str" cm="1">
        <f t="array" ref="L797">_xlfn.IFS(J797+K797="", "Unknown", J797+K797&gt;3, "Large", J797+K797&gt;0.5, "Medium", J797+K797&gt;0, "Small")</f>
        <v>Medium</v>
      </c>
      <c r="M797" s="1">
        <v>5</v>
      </c>
      <c r="N797" cm="1">
        <f t="array" ref="N797">IF($M797="",INDEX($M$2:$M$2176,MATCH(1,INDEX(($A$2:$A$2176=$A797)*($M$2:$M$2176&lt;&gt;""),0),0)),$M797)</f>
        <v>5</v>
      </c>
      <c r="O797" s="2" t="str">
        <f t="shared" si="369"/>
        <v>Seasonal outdoors</v>
      </c>
      <c r="P797" s="1" t="s">
        <v>9202</v>
      </c>
      <c r="R797" t="str">
        <f t="shared" si="373"/>
        <v>Medium</v>
      </c>
      <c r="T797" s="1"/>
      <c r="U797" s="1"/>
      <c r="V797" s="1" t="s">
        <v>470</v>
      </c>
      <c r="W797" s="6" t="str">
        <f t="shared" si="375"/>
        <v>5</v>
      </c>
      <c r="X797" t="str">
        <f t="shared" si="380"/>
        <v>May</v>
      </c>
      <c r="Y797" s="2" t="str">
        <f t="shared" si="381"/>
        <v>9</v>
      </c>
      <c r="Z797" s="2" t="str">
        <f t="shared" si="382"/>
        <v>September</v>
      </c>
      <c r="AA797" s="1" t="s">
        <v>177</v>
      </c>
      <c r="AB797" s="1" t="str">
        <f>IF(ISNUMBER(SEARCH("-",AA797)),TRIM(LEFT(AA797,FIND("-",AA797)-1)),AA797)</f>
        <v>7</v>
      </c>
      <c r="AC797" s="1" t="str">
        <f>IF(AB797="1", "January", IF(AB797="2", "February", IF(AB797="3", "March", IF(AB797="4", "April", IF(AB797="5", "May", IF(AB797="6", "June", IF(AB797="7", "July", IF(AB797="8", "August", IF(AB797="9", "September", IF(AB797="10", "October", IF(AB797="11", "November", IF(AB797="12", "December", "Other"))))))))))))</f>
        <v>July</v>
      </c>
      <c r="AD797" s="1" t="str">
        <f>IF(ISNUMBER(SEARCH("-",AA797)),TRIM(RIGHT(AA797,LEN(AA797)-SEARCH("-",AA797))),AA797)</f>
        <v>10</v>
      </c>
      <c r="AE797" s="1" t="str">
        <f>IF(AD797="1", "January", IF(AD797="2", "February", IF(AD797="3", "March", IF(AD797="4", "April", IF(AD797="5", "May", IF(AD797="6", "June", IF(AD797="7", "July", IF(AD797="8", "August", IF(AD797="9", "September", IF(AD797="10", "October", IF(AD797="11", "November", IF(AD797="12", "December", "Other"))))))))))))</f>
        <v>October</v>
      </c>
      <c r="AF797" s="1" t="s">
        <v>24469</v>
      </c>
      <c r="AG797" s="1" t="str">
        <f t="shared" si="359"/>
        <v xml:space="preserve">Seed </v>
      </c>
      <c r="AH797" s="2" t="str">
        <f t="shared" si="360"/>
        <v>Sow spring in situ. There is normally very little need to sow this seed, the plant normally self-sows freely and should manage quite nicely by itself.</v>
      </c>
      <c r="AI797" s="1" t="s">
        <v>9203</v>
      </c>
      <c r="AJ797" s="1" t="s">
        <v>23801</v>
      </c>
      <c r="AK797" s="1" t="s">
        <v>17104</v>
      </c>
      <c r="AL797" s="1" t="str">
        <f t="shared" si="370"/>
        <v>Unscented</v>
      </c>
      <c r="AM797" s="1" t="b">
        <v>0</v>
      </c>
      <c r="AN797" s="1" t="b">
        <v>0</v>
      </c>
      <c r="AO797" s="1" t="b">
        <v>0</v>
      </c>
      <c r="AP797" s="5" t="s">
        <v>54</v>
      </c>
      <c r="AQ797" s="5" t="str">
        <f t="shared" si="361"/>
        <v>Light, Medium</v>
      </c>
      <c r="AR797" s="1" t="s">
        <v>10</v>
      </c>
      <c r="AS797" s="1" t="str">
        <f t="shared" si="371"/>
        <v>None, Partial</v>
      </c>
      <c r="AT797" s="1" t="str">
        <f t="shared" si="362"/>
        <v>Partial, Full</v>
      </c>
      <c r="AU797" s="1" t="s">
        <v>29</v>
      </c>
      <c r="AV797" s="1" t="str">
        <f t="shared" si="363"/>
        <v>Moist</v>
      </c>
      <c r="AW797" s="1" t="s">
        <v>12</v>
      </c>
      <c r="AX797" s="1" t="str">
        <f t="shared" si="364"/>
        <v>Acid, Neutral, Alkaline</v>
      </c>
      <c r="AY797" s="1" t="b">
        <v>0</v>
      </c>
      <c r="AZ797" s="1" t="b">
        <v>0</v>
      </c>
      <c r="BA797" s="1" t="b">
        <v>0</v>
      </c>
      <c r="BC797" t="str">
        <f t="shared" si="365"/>
        <v>FALSE</v>
      </c>
      <c r="BE797" t="str">
        <f t="shared" si="366"/>
        <v>FALSE</v>
      </c>
      <c r="BF797" s="1" t="b">
        <v>0</v>
      </c>
      <c r="BG797" s="1" t="b">
        <v>0</v>
      </c>
      <c r="BH797" s="1" t="b">
        <v>0</v>
      </c>
      <c r="BI797" s="1" t="s">
        <v>30</v>
      </c>
      <c r="BJ797" s="1" t="str">
        <f t="shared" si="367"/>
        <v>FALSE</v>
      </c>
      <c r="BK797" s="1" t="s">
        <v>77</v>
      </c>
      <c r="BL797" t="str">
        <f t="shared" si="368"/>
        <v>TRUE</v>
      </c>
      <c r="BM797" s="1" t="b">
        <v>0</v>
      </c>
      <c r="BN797" s="1" t="b">
        <v>0</v>
      </c>
      <c r="BO797" s="1">
        <f t="shared" si="372"/>
        <v>7</v>
      </c>
      <c r="BP797" s="1" t="s">
        <v>9204</v>
      </c>
      <c r="BQ797" s="1" cm="1">
        <f t="array" ref="BQ797">_xlfn.IFS(BP797="None Known",0, LEN(BP797)&gt;500, 5,LEN(BP797)&gt;400, 4, LEN(BP797)&gt;300, 3, LEN(BP797)&gt;200, 2, LEN(BP797)&gt;1, 1)</f>
        <v>1</v>
      </c>
      <c r="BR797" s="1" t="s">
        <v>9205</v>
      </c>
      <c r="BS797" s="1">
        <v>1</v>
      </c>
      <c r="BT797" s="1" t="s">
        <v>9206</v>
      </c>
      <c r="BU797" s="1">
        <v>3</v>
      </c>
      <c r="BV797" s="1" t="s">
        <v>9207</v>
      </c>
      <c r="BW797" s="1" t="s">
        <v>31</v>
      </c>
      <c r="BX797" s="1"/>
      <c r="BY797" t="str">
        <f>_xlfn.XLOOKUP($B797,Img_lookup!A:A,Img_lookup!B:B, "Not available")</f>
        <v>cd233380-9902-4d1d-b8bb-e84f6991ce76</v>
      </c>
      <c r="BZ797" t="str">
        <f>_xlfn.XLOOKUP($B797,Img_lookup!A:A,Img_lookup!C:C, "Not available")</f>
        <v>Fir (Picea abies ), Fumitory (Fumaria officinalis), Fools Parsley (Aethusa cynapium), and Goosefoot (Chenopodium vulvaria).</v>
      </c>
      <c r="CA797" t="str">
        <f>_xlfn.XLOOKUP($B797,Img_lookup!A:A,Img_lookup!D:D, "Not available")</f>
        <v>Swallowtail Garden Seeds</v>
      </c>
      <c r="CB797" t="str">
        <f>_xlfn.XLOOKUP($B797,Img_lookup!A:A,Img_lookup!E:E, "https://imgur.com/aT5wafe")</f>
        <v>https://api.openverse.engineering/v1/images/cd233380-9902-4d1d-b8bb-e84f6991ce76/thumb/</v>
      </c>
    </row>
    <row r="798" spans="1:80" ht="409.6" x14ac:dyDescent="0.15">
      <c r="A798" s="1" t="s">
        <v>1018</v>
      </c>
      <c r="B798" s="1" t="s">
        <v>14962</v>
      </c>
      <c r="C798" s="1" t="s">
        <v>14963</v>
      </c>
      <c r="D798" s="1" t="s">
        <v>14964</v>
      </c>
      <c r="E798" s="1" t="s">
        <v>12310</v>
      </c>
      <c r="F798" s="1" t="s">
        <v>23722</v>
      </c>
      <c r="G798" s="1" t="s">
        <v>23800</v>
      </c>
      <c r="H798" s="11" t="str">
        <f t="shared" si="374"/>
        <v>Perennial</v>
      </c>
      <c r="J798" s="1">
        <v>0.15000000599999999</v>
      </c>
      <c r="L798" t="str" cm="1">
        <f t="array" ref="L798">_xlfn.IFS(J798+K798="", "Unknown", J798+K798&gt;3, "Large", J798+K798&gt;0.5, "Medium", J798+K798&gt;0, "Small")</f>
        <v>Small</v>
      </c>
      <c r="M798" s="1">
        <v>6</v>
      </c>
      <c r="N798" cm="1">
        <f t="array" ref="N798">IF($M798="",INDEX($M$2:$M$2176,MATCH(1,INDEX(($A$2:$A$2176=$A798)*($M$2:$M$2176&lt;&gt;""),0),0)),$M798)</f>
        <v>6</v>
      </c>
      <c r="O798" s="2" t="str">
        <f t="shared" si="369"/>
        <v>Seasonal outdoors</v>
      </c>
      <c r="P798" s="1" t="s">
        <v>14965</v>
      </c>
      <c r="R798" t="str">
        <f t="shared" si="373"/>
        <v>Medium</v>
      </c>
      <c r="T798" s="1"/>
      <c r="U798" s="1"/>
      <c r="V798" s="1" t="s">
        <v>205</v>
      </c>
      <c r="W798" s="6" t="str">
        <f t="shared" si="375"/>
        <v>3</v>
      </c>
      <c r="X798" t="str">
        <f t="shared" si="380"/>
        <v>March</v>
      </c>
      <c r="Y798" s="2" t="str">
        <f t="shared" si="381"/>
        <v>5</v>
      </c>
      <c r="Z798" s="2" t="str">
        <f t="shared" si="382"/>
        <v>May</v>
      </c>
      <c r="AF798" s="18" t="s">
        <v>25196</v>
      </c>
      <c r="AG798" s="1" t="str">
        <f t="shared" si="359"/>
        <v xml:space="preserve">Bulb </v>
      </c>
      <c r="AH798" s="2" t="str">
        <f t="shared" si="360"/>
        <v>Sow spring in a greenhouse[200]. Sow the seed thinly so that there is no need to transplant them, and grow the seedlings on in the same pot in the greenhouse for their first year or two. Give an occasional liquid feed to ensure they do not become nutrient deficient. Pot up the small bulbs when the plants are dormant, placing 2 - 3 bulbs in each pot. Grow them on for another year or two in the greenhouse before planting them out when they are dormant.
 Division. We have no details of when is the best time to divide the bulbs but suggest doing it after the leaves die down in the summer.</v>
      </c>
      <c r="AI798" s="1" t="s">
        <v>14966</v>
      </c>
      <c r="AJ798" s="1" t="s">
        <v>53</v>
      </c>
      <c r="AK798" s="1" t="s">
        <v>17104</v>
      </c>
      <c r="AL798" s="1" t="str">
        <f t="shared" si="370"/>
        <v>Unscented</v>
      </c>
      <c r="AM798" s="1" t="b">
        <v>0</v>
      </c>
      <c r="AN798" s="1" t="b">
        <v>1</v>
      </c>
      <c r="AO798" s="1" t="b">
        <v>0</v>
      </c>
      <c r="AP798" s="5" t="s">
        <v>28</v>
      </c>
      <c r="AQ798" s="5" t="str">
        <f t="shared" si="361"/>
        <v>Light, Medium, Heavy</v>
      </c>
      <c r="AR798" s="1" t="s">
        <v>10</v>
      </c>
      <c r="AS798" s="1" t="str">
        <f t="shared" si="371"/>
        <v>None, Partial</v>
      </c>
      <c r="AT798" s="1" t="str">
        <f t="shared" si="362"/>
        <v>Partial, Full</v>
      </c>
      <c r="AU798" s="1" t="s">
        <v>29</v>
      </c>
      <c r="AV798" s="1" t="str">
        <f t="shared" si="363"/>
        <v>Moist</v>
      </c>
      <c r="AW798" s="1" t="s">
        <v>12</v>
      </c>
      <c r="AX798" s="1" t="str">
        <f t="shared" si="364"/>
        <v>Acid, Neutral, Alkaline</v>
      </c>
      <c r="AY798" s="1" t="b">
        <v>0</v>
      </c>
      <c r="AZ798" s="1" t="b">
        <v>0</v>
      </c>
      <c r="BA798" s="1" t="b">
        <v>0</v>
      </c>
      <c r="BC798" t="str">
        <f t="shared" si="365"/>
        <v>FALSE</v>
      </c>
      <c r="BE798" t="str">
        <f t="shared" si="366"/>
        <v>FALSE</v>
      </c>
      <c r="BF798" s="1" t="b">
        <v>0</v>
      </c>
      <c r="BG798" s="1" t="b">
        <v>0</v>
      </c>
      <c r="BH798" s="1" t="b">
        <v>0</v>
      </c>
      <c r="BJ798" s="1" t="str">
        <f t="shared" si="367"/>
        <v>FALSE</v>
      </c>
      <c r="BL798" t="str">
        <f t="shared" si="368"/>
        <v>FALSE</v>
      </c>
      <c r="BM798" s="1" t="b">
        <v>0</v>
      </c>
      <c r="BN798" s="1" t="b">
        <v>0</v>
      </c>
      <c r="BO798" s="1">
        <f t="shared" si="372"/>
        <v>6</v>
      </c>
      <c r="BP798" s="1" t="s">
        <v>31</v>
      </c>
      <c r="BQ798" s="1" cm="1">
        <f t="array" ref="BQ798">_xlfn.IFS(BP798="None Known",0, LEN(BP798)&gt;500, 5,LEN(BP798)&gt;400, 4, LEN(BP798)&gt;300, 3, LEN(BP798)&gt;200, 2, LEN(BP798)&gt;1, 1)</f>
        <v>0</v>
      </c>
      <c r="BR798" s="1" t="s">
        <v>14967</v>
      </c>
      <c r="BS798" s="1">
        <v>2</v>
      </c>
      <c r="BT798" s="1" t="s">
        <v>31</v>
      </c>
      <c r="BU798" s="1">
        <v>0</v>
      </c>
      <c r="BV798" s="1" t="s">
        <v>702</v>
      </c>
      <c r="BW798" s="1" t="s">
        <v>31</v>
      </c>
      <c r="BX798" s="1"/>
      <c r="BY798" t="str">
        <f>_xlfn.XLOOKUP($B798,Img_lookup!A:A,Img_lookup!B:B, "Not available")</f>
        <v>566d0f9c-8a60-46c0-b956-e91d81045707</v>
      </c>
      <c r="BZ798" t="str">
        <f>_xlfn.XLOOKUP($B798,Img_lookup!A:A,Img_lookup!C:C, "Not available")</f>
        <v>Kollane kuldt√§ht, Gagea lutea</v>
      </c>
      <c r="CA798" t="str">
        <f>_xlfn.XLOOKUP($B798,Img_lookup!A:A,Img_lookup!D:D, "Not available")</f>
        <v>priittammets</v>
      </c>
      <c r="CB798" t="str">
        <f>_xlfn.XLOOKUP($B798,Img_lookup!A:A,Img_lookup!E:E, "https://imgur.com/aT5wafe")</f>
        <v>https://api.openverse.engineering/v1/images/566d0f9c-8a60-46c0-b956-e91d81045707/thumb/</v>
      </c>
    </row>
    <row r="799" spans="1:80" ht="238" x14ac:dyDescent="0.15">
      <c r="A799" s="1" t="s">
        <v>69</v>
      </c>
      <c r="B799" s="1" t="s">
        <v>2979</v>
      </c>
      <c r="C799" s="1" t="s">
        <v>2980</v>
      </c>
      <c r="E799" s="1" t="s">
        <v>2981</v>
      </c>
      <c r="F799" s="1" t="s">
        <v>6</v>
      </c>
      <c r="G799" s="1" t="s">
        <v>6</v>
      </c>
      <c r="H799" s="11" t="str">
        <f t="shared" si="374"/>
        <v>Perennial</v>
      </c>
      <c r="J799" s="1">
        <v>0.40000000600000002</v>
      </c>
      <c r="L799" t="str" cm="1">
        <f t="array" ref="L799">_xlfn.IFS(J799+K799="", "Unknown", J799+K799&gt;3, "Large", J799+K799&gt;0.5, "Medium", J799+K799&gt;0, "Small")</f>
        <v>Small</v>
      </c>
      <c r="M799" s="1">
        <v>8</v>
      </c>
      <c r="N799" cm="1">
        <f t="array" ref="N799">IF($M799="",INDEX($M$2:$M$2176,MATCH(1,INDEX(($A$2:$A$2176=$A799)*($M$2:$M$2176&lt;&gt;""),0),0)),$M799)</f>
        <v>8</v>
      </c>
      <c r="O799" s="2" t="str">
        <f t="shared" si="369"/>
        <v>Grown indoors</v>
      </c>
      <c r="P799" s="1" t="s">
        <v>2982</v>
      </c>
      <c r="R799" t="str">
        <f t="shared" si="373"/>
        <v>Medium</v>
      </c>
      <c r="T799" s="1"/>
      <c r="U799" s="1"/>
      <c r="V799" s="1" t="s">
        <v>108</v>
      </c>
      <c r="W799" s="6" t="str">
        <f t="shared" si="375"/>
        <v>7</v>
      </c>
      <c r="X799" t="str">
        <f t="shared" si="380"/>
        <v>July</v>
      </c>
      <c r="Y799" s="2" t="str">
        <f t="shared" si="381"/>
        <v>9</v>
      </c>
      <c r="Z799" s="2" t="str">
        <f t="shared" si="382"/>
        <v>September</v>
      </c>
      <c r="AF799" s="16" t="s">
        <v>24470</v>
      </c>
      <c r="AG799" s="1" t="str">
        <f t="shared" si="359"/>
        <v xml:space="preserve">Seed </v>
      </c>
      <c r="AH799" s="2" t="str">
        <f t="shared" si="360"/>
        <v>Sow spring in a greenhouse. When they are large enough to handle, prick the seedlings out into individual pots and plant them out in the summer.
Division, with care[200].
Root cuttings in the winter[200].</v>
      </c>
      <c r="AI799" s="1" t="s">
        <v>2983</v>
      </c>
      <c r="AK799" s="1" t="s">
        <v>17104</v>
      </c>
      <c r="AL799" s="1" t="str">
        <f t="shared" si="370"/>
        <v>Unscented</v>
      </c>
      <c r="AM799" s="1" t="b">
        <v>0</v>
      </c>
      <c r="AN799" s="1" t="b">
        <v>0</v>
      </c>
      <c r="AO799" s="1" t="b">
        <v>0</v>
      </c>
      <c r="AP799" s="5" t="s">
        <v>28</v>
      </c>
      <c r="AQ799" s="5" t="str">
        <f t="shared" si="361"/>
        <v>Light, Medium, Heavy</v>
      </c>
      <c r="AR799" s="1" t="s">
        <v>10</v>
      </c>
      <c r="AS799" s="1" t="str">
        <f t="shared" si="371"/>
        <v>None, Partial</v>
      </c>
      <c r="AT799" s="1" t="str">
        <f t="shared" si="362"/>
        <v>Partial, Full</v>
      </c>
      <c r="AU799" s="1" t="s">
        <v>29</v>
      </c>
      <c r="AV799" s="1" t="str">
        <f t="shared" si="363"/>
        <v>Moist</v>
      </c>
      <c r="AW799" s="1" t="s">
        <v>12</v>
      </c>
      <c r="AX799" s="1" t="str">
        <f t="shared" si="364"/>
        <v>Acid, Neutral, Alkaline</v>
      </c>
      <c r="AY799" s="1" t="b">
        <v>0</v>
      </c>
      <c r="AZ799" s="1" t="b">
        <v>0</v>
      </c>
      <c r="BA799" s="1" t="b">
        <v>0</v>
      </c>
      <c r="BC799" t="str">
        <f t="shared" si="365"/>
        <v>FALSE</v>
      </c>
      <c r="BE799" t="str">
        <f t="shared" si="366"/>
        <v>FALSE</v>
      </c>
      <c r="BF799" s="1" t="b">
        <v>0</v>
      </c>
      <c r="BG799" s="1" t="b">
        <v>0</v>
      </c>
      <c r="BH799" s="1" t="b">
        <v>0</v>
      </c>
      <c r="BJ799" s="1" t="str">
        <f t="shared" si="367"/>
        <v>FALSE</v>
      </c>
      <c r="BL799" t="str">
        <f t="shared" si="368"/>
        <v>FALSE</v>
      </c>
      <c r="BM799" s="1" t="b">
        <v>0</v>
      </c>
      <c r="BN799" s="1" t="b">
        <v>0</v>
      </c>
      <c r="BO799" s="1">
        <f t="shared" si="372"/>
        <v>7</v>
      </c>
      <c r="BP799" s="1" t="s">
        <v>31</v>
      </c>
      <c r="BQ799" s="1" cm="1">
        <f t="array" ref="BQ799">_xlfn.IFS(BP799="None Known",0, LEN(BP799)&gt;500, 5,LEN(BP799)&gt;400, 4, LEN(BP799)&gt;300, 3, LEN(BP799)&gt;200, 2, LEN(BP799)&gt;1, 1)</f>
        <v>0</v>
      </c>
      <c r="BR799" s="1" t="s">
        <v>2984</v>
      </c>
      <c r="BS799" s="1">
        <v>2</v>
      </c>
      <c r="BT799" s="1" t="s">
        <v>2985</v>
      </c>
      <c r="BU799" s="1">
        <v>1</v>
      </c>
      <c r="BV799" s="1" t="s">
        <v>16</v>
      </c>
      <c r="BW799" s="1" t="s">
        <v>31</v>
      </c>
      <c r="BX799" s="1"/>
      <c r="BY799" t="str">
        <f>_xlfn.XLOOKUP($B799,Img_lookup!A:A,Img_lookup!B:B, "Not available")</f>
        <v>8f42a898-4951-4042-83c8-185ffc7f028c</v>
      </c>
      <c r="BZ799" t="str">
        <f>_xlfn.XLOOKUP($B799,Img_lookup!A:A,Img_lookup!C:C, "Not available")</f>
        <v>Red dome blanketflower (Gaillardia pinnatifida)</v>
      </c>
      <c r="CA799" t="str">
        <f>_xlfn.XLOOKUP($B799,Img_lookup!A:A,Img_lookup!D:D, "Not available")</f>
        <v>PetrifiedForestNPS</v>
      </c>
      <c r="CB799" t="str">
        <f>_xlfn.XLOOKUP($B799,Img_lookup!A:A,Img_lookup!E:E, "https://imgur.com/aT5wafe")</f>
        <v>https://api.openverse.engineering/v1/images/8f42a898-4951-4042-83c8-185ffc7f028c/thumb/</v>
      </c>
    </row>
    <row r="800" spans="1:80" ht="409.6" x14ac:dyDescent="0.15">
      <c r="A800" s="1" t="s">
        <v>193</v>
      </c>
      <c r="B800" s="1" t="s">
        <v>4165</v>
      </c>
      <c r="C800" s="1" t="s">
        <v>4166</v>
      </c>
      <c r="D800" s="1" t="s">
        <v>4167</v>
      </c>
      <c r="E800" s="1" t="s">
        <v>4168</v>
      </c>
      <c r="F800" s="1" t="s">
        <v>6</v>
      </c>
      <c r="G800" s="1" t="s">
        <v>6</v>
      </c>
      <c r="H800" s="11" t="str">
        <f t="shared" si="374"/>
        <v>Perennial</v>
      </c>
      <c r="J800" s="1">
        <v>1.2000000479999999</v>
      </c>
      <c r="K800" s="1">
        <v>0.75</v>
      </c>
      <c r="L800" t="str" cm="1">
        <f t="array" ref="L800">_xlfn.IFS(J800+K800="", "Unknown", J800+K800&gt;3, "Large", J800+K800&gt;0.5, "Medium", J800+K800&gt;0, "Small")</f>
        <v>Medium</v>
      </c>
      <c r="M800" s="1">
        <v>4</v>
      </c>
      <c r="N800" cm="1">
        <f t="array" ref="N800">IF($M800="",INDEX($M$2:$M$2176,MATCH(1,INDEX(($A$2:$A$2176=$A800)*($M$2:$M$2176&lt;&gt;""),0),0)),$M800)</f>
        <v>4</v>
      </c>
      <c r="O800" s="2" t="str">
        <f t="shared" si="369"/>
        <v>Hardy to cold</v>
      </c>
      <c r="P800" s="1" t="s">
        <v>4169</v>
      </c>
      <c r="Q800" s="1" t="s">
        <v>17109</v>
      </c>
      <c r="R800" t="str">
        <f t="shared" si="373"/>
        <v>Fast</v>
      </c>
      <c r="T800" s="1"/>
      <c r="U800" s="1"/>
      <c r="V800" s="1" t="s">
        <v>307</v>
      </c>
      <c r="W800" s="6" t="str">
        <f t="shared" si="375"/>
        <v>6</v>
      </c>
      <c r="X800" t="str">
        <f t="shared" si="380"/>
        <v>June</v>
      </c>
      <c r="Y800" s="2" t="str">
        <f t="shared" si="381"/>
        <v>7</v>
      </c>
      <c r="Z800" s="2" t="str">
        <f t="shared" si="382"/>
        <v>July</v>
      </c>
      <c r="AA800" s="1">
        <v>8</v>
      </c>
      <c r="AB800" s="1">
        <f>IF(ISNUMBER(SEARCH("-",AA800)),TRIM(LEFT(AA800,FIND("-",AA800)-1)),AA800)</f>
        <v>8</v>
      </c>
      <c r="AC800" s="1" t="str">
        <f>IF(AB800=1, "January", IF(AB800=2, "February", IF(AB800=3, "March", IF(AB800=4, "April", IF(AB800=5, "May", IF(AB800=6, "June", IF(AB800=7, "July", IF(AB800=8, "August", IF(AB800=9, "September", IF(AB800=10, "October", IF(AB800=11, "November", IF(AB800=12, "December", "Other"))))))))))))</f>
        <v>August</v>
      </c>
      <c r="AD800" s="1"/>
      <c r="AE800" s="1"/>
      <c r="AF800" s="16" t="s">
        <v>25079</v>
      </c>
      <c r="AG800" s="1" t="str">
        <f t="shared" si="359"/>
        <v xml:space="preserve">Seed </v>
      </c>
      <c r="AH800" s="2" t="str">
        <f t="shared" si="360"/>
        <v>Pre-soak for 12 hours in warm water and then sow the seed in spring or autumn in a cold frame[111, 200]. Spring-sown seed can be slow to germinate, a period of cold stratification may improve the germination time. When they are large enough to handle, prick the seedlings out into individual pots and plant them out into their permanent positions in the summer.
If you have sufficient seed, then it is possible to sow outdoors in situ in mid to late spring.
Division in spring or autumn[111]. Larger clumps can be replanted direct into their permanent positions, though it is best to pot up smaller clumps and grow them on in a cold frame until they are rooting well. Plant them out in the spring.</v>
      </c>
      <c r="AI800" s="1" t="s">
        <v>4170</v>
      </c>
      <c r="AJ800" s="1" t="s">
        <v>53</v>
      </c>
      <c r="AK800" s="1" t="s">
        <v>17104</v>
      </c>
      <c r="AL800" s="1" t="str">
        <f t="shared" si="370"/>
        <v>Unscented</v>
      </c>
      <c r="AM800" s="1" t="b">
        <v>0</v>
      </c>
      <c r="AN800" s="1" t="b">
        <v>0</v>
      </c>
      <c r="AO800" s="1" t="b">
        <v>1</v>
      </c>
      <c r="AP800" s="5" t="s">
        <v>28</v>
      </c>
      <c r="AQ800" s="5" t="str">
        <f t="shared" si="361"/>
        <v>Light, Medium, Heavy</v>
      </c>
      <c r="AR800" s="1" t="s">
        <v>10</v>
      </c>
      <c r="AS800" s="1" t="str">
        <f t="shared" si="371"/>
        <v>None, Partial</v>
      </c>
      <c r="AT800" s="1" t="str">
        <f t="shared" si="362"/>
        <v>Partial, Full</v>
      </c>
      <c r="AU800" s="1" t="s">
        <v>29</v>
      </c>
      <c r="AV800" s="1" t="str">
        <f t="shared" si="363"/>
        <v>Moist</v>
      </c>
      <c r="AW800" s="1" t="s">
        <v>12</v>
      </c>
      <c r="AX800" s="1" t="str">
        <f t="shared" si="364"/>
        <v>Acid, Neutral, Alkaline</v>
      </c>
      <c r="AY800" s="1" t="b">
        <v>0</v>
      </c>
      <c r="AZ800" s="1" t="b">
        <v>0</v>
      </c>
      <c r="BA800" s="1" t="b">
        <v>0</v>
      </c>
      <c r="BC800" t="str">
        <f t="shared" si="365"/>
        <v>FALSE</v>
      </c>
      <c r="BE800" t="str">
        <f t="shared" si="366"/>
        <v>FALSE</v>
      </c>
      <c r="BF800" s="1" t="b">
        <v>1</v>
      </c>
      <c r="BG800" s="1" t="b">
        <v>0</v>
      </c>
      <c r="BH800" s="1" t="b">
        <v>0</v>
      </c>
      <c r="BJ800" s="1" t="str">
        <f t="shared" si="367"/>
        <v>FALSE</v>
      </c>
      <c r="BL800" t="str">
        <f t="shared" si="368"/>
        <v>FALSE</v>
      </c>
      <c r="BM800" s="1" t="b">
        <v>1</v>
      </c>
      <c r="BN800" s="1" t="b">
        <v>0</v>
      </c>
      <c r="BO800" s="1">
        <f t="shared" si="372"/>
        <v>10</v>
      </c>
      <c r="BP800" s="1" t="s">
        <v>4171</v>
      </c>
      <c r="BQ800" s="1" cm="1">
        <f t="array" ref="BQ800">_xlfn.IFS(BP800="None Known",0, LEN(BP800)&gt;500, 5,LEN(BP800)&gt;400, 4, LEN(BP800)&gt;300, 3, LEN(BP800)&gt;200, 2, LEN(BP800)&gt;1, 1)</f>
        <v>1</v>
      </c>
      <c r="BR800" s="1" t="s">
        <v>4172</v>
      </c>
      <c r="BS800" s="1">
        <v>2</v>
      </c>
      <c r="BT800" s="1" t="s">
        <v>4173</v>
      </c>
      <c r="BU800" s="1">
        <v>3</v>
      </c>
      <c r="BV800" s="1" t="s">
        <v>3476</v>
      </c>
      <c r="BW800" s="1" t="s">
        <v>4174</v>
      </c>
      <c r="BX800" s="1"/>
      <c r="BY800" t="str">
        <f>_xlfn.XLOOKUP($B800,Img_lookup!A:A,Img_lookup!B:B, "Not available")</f>
        <v>5d026be4-9b23-46e6-a3d9-1d50a3094f08</v>
      </c>
      <c r="BZ800" t="str">
        <f>_xlfn.XLOOKUP($B800,Img_lookup!A:A,Img_lookup!C:C, "Not available")</f>
        <v>Goat's Rue (Galega officinalis)</v>
      </c>
      <c r="CA800" t="str">
        <f>_xlfn.XLOOKUP($B800,Img_lookup!A:A,Img_lookup!D:D, "Not available")</f>
        <v>pete. #hwcp</v>
      </c>
      <c r="CB800" t="str">
        <f>_xlfn.XLOOKUP($B800,Img_lookup!A:A,Img_lookup!E:E, "https://imgur.com/aT5wafe")</f>
        <v>https://api.openverse.engineering/v1/images/5d026be4-9b23-46e6-a3d9-1d50a3094f08/thumb/</v>
      </c>
    </row>
    <row r="801" spans="1:80" ht="13" x14ac:dyDescent="0.15">
      <c r="A801" s="1" t="s">
        <v>69</v>
      </c>
      <c r="B801" s="1" t="s">
        <v>3053</v>
      </c>
      <c r="C801" s="1" t="s">
        <v>3054</v>
      </c>
      <c r="E801" s="1" t="s">
        <v>3055</v>
      </c>
      <c r="F801" s="1" t="s">
        <v>85</v>
      </c>
      <c r="G801" s="1" t="s">
        <v>85</v>
      </c>
      <c r="H801" s="11" t="str">
        <f t="shared" si="374"/>
        <v>Annual</v>
      </c>
      <c r="J801" s="1">
        <v>0.60000002399999997</v>
      </c>
      <c r="L801" t="str" cm="1">
        <f t="array" ref="L801">_xlfn.IFS(J801+K801="", "Unknown", J801+K801&gt;3, "Large", J801+K801&gt;0.5, "Medium", J801+K801&gt;0, "Small")</f>
        <v>Medium</v>
      </c>
      <c r="N801" cm="1">
        <f t="array" ref="N801">IF($M801="",INDEX($M$2:$M$2176,MATCH(1,INDEX(($A$2:$A$2176=$A801)*($M$2:$M$2176&lt;&gt;""),0),0)),$M801)</f>
        <v>7</v>
      </c>
      <c r="O801" s="2" t="str">
        <f t="shared" si="369"/>
        <v>Seasonal outdoors</v>
      </c>
      <c r="P801" s="1" t="s">
        <v>3056</v>
      </c>
      <c r="R801" t="str">
        <f t="shared" si="373"/>
        <v>Medium</v>
      </c>
      <c r="T801" s="1"/>
      <c r="U801" s="1"/>
      <c r="V801" s="1" t="s">
        <v>936</v>
      </c>
      <c r="W801" s="6" t="str">
        <f t="shared" si="375"/>
        <v>5</v>
      </c>
      <c r="X801" t="str">
        <f t="shared" si="380"/>
        <v>May</v>
      </c>
      <c r="Y801" s="2" t="str">
        <f t="shared" si="381"/>
        <v>10</v>
      </c>
      <c r="Z801" s="2" t="str">
        <f t="shared" si="382"/>
        <v>October</v>
      </c>
      <c r="AF801" s="1" t="s">
        <v>24471</v>
      </c>
      <c r="AG801" s="1" t="str">
        <f t="shared" si="359"/>
        <v xml:space="preserve">Seed </v>
      </c>
      <c r="AH801" s="2" t="str">
        <f t="shared" si="360"/>
        <v>Sow spring in situ[200]. Germination usually takes place within a month.</v>
      </c>
      <c r="AI801" s="1" t="s">
        <v>3057</v>
      </c>
      <c r="AJ801" s="1" t="s">
        <v>23806</v>
      </c>
      <c r="AK801" s="1" t="s">
        <v>17104</v>
      </c>
      <c r="AL801" s="1" t="str">
        <f t="shared" si="370"/>
        <v>Unscented</v>
      </c>
      <c r="AM801" s="1" t="b">
        <v>0</v>
      </c>
      <c r="AN801" s="1" t="b">
        <v>0</v>
      </c>
      <c r="AO801" s="1" t="b">
        <v>0</v>
      </c>
      <c r="AP801" s="5" t="s">
        <v>28</v>
      </c>
      <c r="AQ801" s="5" t="str">
        <f t="shared" si="361"/>
        <v>Light, Medium, Heavy</v>
      </c>
      <c r="AR801" s="1" t="s">
        <v>10</v>
      </c>
      <c r="AS801" s="1" t="str">
        <f t="shared" si="371"/>
        <v>None, Partial</v>
      </c>
      <c r="AT801" s="1" t="str">
        <f t="shared" si="362"/>
        <v>Partial, Full</v>
      </c>
      <c r="AU801" s="1" t="s">
        <v>29</v>
      </c>
      <c r="AV801" s="1" t="str">
        <f t="shared" si="363"/>
        <v>Moist</v>
      </c>
      <c r="AW801" s="1" t="s">
        <v>12</v>
      </c>
      <c r="AX801" s="1" t="str">
        <f t="shared" si="364"/>
        <v>Acid, Neutral, Alkaline</v>
      </c>
      <c r="AY801" s="1" t="b">
        <v>0</v>
      </c>
      <c r="AZ801" s="1" t="b">
        <v>0</v>
      </c>
      <c r="BA801" s="1" t="b">
        <v>0</v>
      </c>
      <c r="BC801" t="str">
        <f t="shared" si="365"/>
        <v>FALSE</v>
      </c>
      <c r="BE801" t="str">
        <f t="shared" si="366"/>
        <v>FALSE</v>
      </c>
      <c r="BF801" s="1" t="b">
        <v>0</v>
      </c>
      <c r="BG801" s="1" t="b">
        <v>0</v>
      </c>
      <c r="BH801" s="1" t="b">
        <v>0</v>
      </c>
      <c r="BJ801" s="1" t="str">
        <f t="shared" si="367"/>
        <v>FALSE</v>
      </c>
      <c r="BK801" s="1" t="s">
        <v>77</v>
      </c>
      <c r="BL801" t="str">
        <f t="shared" si="368"/>
        <v>TRUE</v>
      </c>
      <c r="BM801" s="1" t="b">
        <v>0</v>
      </c>
      <c r="BN801" s="1" t="b">
        <v>0</v>
      </c>
      <c r="BO801" s="1">
        <f t="shared" si="372"/>
        <v>7</v>
      </c>
      <c r="BP801" s="1" t="s">
        <v>31</v>
      </c>
      <c r="BQ801" s="1" cm="1">
        <f t="array" ref="BQ801">_xlfn.IFS(BP801="None Known",0, LEN(BP801)&gt;500, 5,LEN(BP801)&gt;400, 4, LEN(BP801)&gt;300, 3, LEN(BP801)&gt;200, 2, LEN(BP801)&gt;1, 1)</f>
        <v>0</v>
      </c>
      <c r="BR801" s="1" t="s">
        <v>3058</v>
      </c>
      <c r="BS801" s="1">
        <v>2</v>
      </c>
      <c r="BT801" s="1" t="s">
        <v>3059</v>
      </c>
      <c r="BU801" s="1">
        <v>1</v>
      </c>
      <c r="BV801" s="1" t="s">
        <v>3060</v>
      </c>
      <c r="BW801" s="1" t="s">
        <v>3061</v>
      </c>
      <c r="BX801" s="1"/>
      <c r="BY801" t="str">
        <f>_xlfn.XLOOKUP($B801,Img_lookup!A:A,Img_lookup!B:B, "Not available")</f>
        <v>5e8ed1dd-52f0-4982-abc3-70ed876b5ae8</v>
      </c>
      <c r="BZ801" t="str">
        <f>_xlfn.XLOOKUP($B801,Img_lookup!A:A,Img_lookup!C:C, "Not available")</f>
        <v>Flower and leaves of Galinsoga parviflora taken at Sandwip Island.jpg</v>
      </c>
      <c r="CA801" t="str">
        <f>_xlfn.XLOOKUP($B801,Img_lookup!A:A,Img_lookup!D:D, "Not available")</f>
        <v>Arr4</v>
      </c>
      <c r="CB801" t="str">
        <f>_xlfn.XLOOKUP($B801,Img_lookup!A:A,Img_lookup!E:E, "https://imgur.com/aT5wafe")</f>
        <v>https://api.openverse.engineering/v1/images/5e8ed1dd-52f0-4982-abc3-70ed876b5ae8/thumb/</v>
      </c>
    </row>
    <row r="802" spans="1:80" ht="13" x14ac:dyDescent="0.15">
      <c r="A802" s="1" t="s">
        <v>476</v>
      </c>
      <c r="B802" s="1" t="s">
        <v>16820</v>
      </c>
      <c r="C802" s="1" t="s">
        <v>16821</v>
      </c>
      <c r="E802" s="1" t="s">
        <v>16822</v>
      </c>
      <c r="F802" s="1" t="s">
        <v>85</v>
      </c>
      <c r="G802" s="1" t="s">
        <v>85</v>
      </c>
      <c r="H802" s="11" t="str">
        <f t="shared" si="374"/>
        <v>Annual</v>
      </c>
      <c r="J802" s="1">
        <v>1.2000000479999999</v>
      </c>
      <c r="K802" s="1">
        <v>3</v>
      </c>
      <c r="L802" t="str" cm="1">
        <f t="array" ref="L802">_xlfn.IFS(J802+K802="", "Unknown", J802+K802&gt;3, "Large", J802+K802&gt;0.5, "Medium", J802+K802&gt;0, "Small")</f>
        <v>Large</v>
      </c>
      <c r="M802" s="1">
        <v>3</v>
      </c>
      <c r="N802" cm="1">
        <f t="array" ref="N802">IF($M802="",INDEX($M$2:$M$2176,MATCH(1,INDEX(($A$2:$A$2176=$A802)*($M$2:$M$2176&lt;&gt;""),0),0)),$M802)</f>
        <v>3</v>
      </c>
      <c r="O802" s="2" t="str">
        <f t="shared" si="369"/>
        <v>Hardy to cold</v>
      </c>
      <c r="P802" s="1" t="s">
        <v>16823</v>
      </c>
      <c r="R802" t="str">
        <f t="shared" si="373"/>
        <v>Medium</v>
      </c>
      <c r="T802" s="1"/>
      <c r="U802" s="1"/>
      <c r="V802" s="1" t="s">
        <v>322</v>
      </c>
      <c r="W802" s="6" t="str">
        <f t="shared" si="375"/>
        <v>6</v>
      </c>
      <c r="X802" t="str">
        <f t="shared" si="380"/>
        <v>June</v>
      </c>
      <c r="Y802" s="2" t="str">
        <f t="shared" si="381"/>
        <v>8</v>
      </c>
      <c r="Z802" s="2" t="str">
        <f t="shared" si="382"/>
        <v>August</v>
      </c>
      <c r="AA802" s="1" t="s">
        <v>427</v>
      </c>
      <c r="AB802" s="1" t="str">
        <f>IF(ISNUMBER(SEARCH("-",AA802)),TRIM(LEFT(AA802,FIND("-",AA802)-1)),AA802)</f>
        <v>8</v>
      </c>
      <c r="AC802" s="1" t="str">
        <f>IF(AB802="1", "January", IF(AB802="2", "February", IF(AB802="3", "March", IF(AB802="4", "April", IF(AB802="5", "May", IF(AB802="6", "June", IF(AB802="7", "July", IF(AB802="8", "August", IF(AB802="9", "September", IF(AB802="10", "October", IF(AB802="11", "November", IF(AB802="12", "December", "Other"))))))))))))</f>
        <v>August</v>
      </c>
      <c r="AD802" s="1" t="str">
        <f>IF(ISNUMBER(SEARCH("-",AA802)),TRIM(RIGHT(AA802,LEN(AA802)-SEARCH("-",AA802))),AA802)</f>
        <v>9</v>
      </c>
      <c r="AE802" s="1" t="str">
        <f>IF(AD802="1", "January", IF(AD802="2", "February", IF(AD802="3", "March", IF(AD802="4", "April", IF(AD802="5", "May", IF(AD802="6", "June", IF(AD802="7", "July", IF(AD802="8", "August", IF(AD802="9", "September", IF(AD802="10", "October", IF(AD802="11", "November", IF(AD802="12", "December", "Other"))))))))))))</f>
        <v>September</v>
      </c>
      <c r="AF802" s="1" t="s">
        <v>24077</v>
      </c>
      <c r="AG802" s="1" t="str">
        <f t="shared" si="359"/>
        <v xml:space="preserve">Seed </v>
      </c>
      <c r="AH802" s="2" t="str">
        <f t="shared" si="360"/>
        <v>Best sown in situ as soon as the seed is ripe in late summer[200]. The seed can also be sown in spring though it may be very slow to germinate[200]. Once established, this plant does not really need any help to reproduce itself.</v>
      </c>
      <c r="AI802" s="1" t="s">
        <v>16824</v>
      </c>
      <c r="AJ802" s="1" t="s">
        <v>23810</v>
      </c>
      <c r="AK802" s="1" t="s">
        <v>17104</v>
      </c>
      <c r="AL802" s="1" t="str">
        <f t="shared" si="370"/>
        <v>Unscented</v>
      </c>
      <c r="AM802" s="1" t="b">
        <v>0</v>
      </c>
      <c r="AN802" s="1" t="b">
        <v>1</v>
      </c>
      <c r="AO802" s="1" t="b">
        <v>0</v>
      </c>
      <c r="AP802" s="5" t="s">
        <v>28</v>
      </c>
      <c r="AQ802" s="5" t="str">
        <f t="shared" si="361"/>
        <v>Light, Medium, Heavy</v>
      </c>
      <c r="AR802" s="1" t="s">
        <v>274</v>
      </c>
      <c r="AS802" s="1" t="str">
        <f t="shared" si="371"/>
        <v>None, Partial, Full</v>
      </c>
      <c r="AT802" s="1" t="str">
        <f t="shared" si="362"/>
        <v>None, Partial, Full</v>
      </c>
      <c r="AU802" s="1" t="s">
        <v>11</v>
      </c>
      <c r="AV802" s="1" t="str">
        <f t="shared" si="363"/>
        <v>Dry, Moist</v>
      </c>
      <c r="AW802" s="1" t="s">
        <v>12</v>
      </c>
      <c r="AX802" s="1" t="str">
        <f t="shared" si="364"/>
        <v>Acid, Neutral, Alkaline</v>
      </c>
      <c r="AY802" s="1" t="b">
        <v>0</v>
      </c>
      <c r="AZ802" s="1" t="b">
        <v>0</v>
      </c>
      <c r="BA802" s="1" t="b">
        <v>0</v>
      </c>
      <c r="BC802" t="str">
        <f t="shared" si="365"/>
        <v>FALSE</v>
      </c>
      <c r="BE802" t="str">
        <f t="shared" si="366"/>
        <v>FALSE</v>
      </c>
      <c r="BF802" s="1" t="b">
        <v>0</v>
      </c>
      <c r="BG802" s="1" t="b">
        <v>0</v>
      </c>
      <c r="BH802" s="1" t="b">
        <v>0</v>
      </c>
      <c r="BI802" s="1" t="s">
        <v>30</v>
      </c>
      <c r="BJ802" s="1" t="str">
        <f t="shared" si="367"/>
        <v>FALSE</v>
      </c>
      <c r="BK802" s="1" t="s">
        <v>77</v>
      </c>
      <c r="BL802" t="str">
        <f t="shared" si="368"/>
        <v>TRUE</v>
      </c>
      <c r="BM802" s="1" t="b">
        <v>0</v>
      </c>
      <c r="BN802" s="1" t="b">
        <v>1</v>
      </c>
      <c r="BO802" s="1">
        <f t="shared" si="372"/>
        <v>12</v>
      </c>
      <c r="BP802" s="1" t="s">
        <v>16825</v>
      </c>
      <c r="BQ802" s="1" cm="1">
        <f t="array" ref="BQ802">_xlfn.IFS(BP802="None Known",0, LEN(BP802)&gt;500, 5,LEN(BP802)&gt;400, 4, LEN(BP802)&gt;300, 3, LEN(BP802)&gt;200, 2, LEN(BP802)&gt;1, 1)</f>
        <v>3</v>
      </c>
      <c r="BR802" s="1" t="s">
        <v>16826</v>
      </c>
      <c r="BS802" s="1">
        <v>2</v>
      </c>
      <c r="BT802" s="1" t="s">
        <v>16827</v>
      </c>
      <c r="BU802" s="1">
        <v>3</v>
      </c>
      <c r="BV802" s="1" t="s">
        <v>16828</v>
      </c>
      <c r="BW802" s="1" t="s">
        <v>16829</v>
      </c>
      <c r="BX802" s="1"/>
      <c r="BY802" t="str">
        <f>_xlfn.XLOOKUP($B802,Img_lookup!A:A,Img_lookup!B:B, "Not available")</f>
        <v>076ba0a7-7b5e-4302-a145-762af9b0eb6c</v>
      </c>
      <c r="BZ802" t="str">
        <f>_xlfn.XLOOKUP($B802,Img_lookup!A:A,Img_lookup!C:C, "Not available")</f>
        <v>Common Celandine (Chelidonium majus), Centaury (Centaurium erythraea), Cummin (Cuminum cyminum), and Cleavers, Goosegrass (Galium aparine).</v>
      </c>
      <c r="CA802" t="str">
        <f>_xlfn.XLOOKUP($B802,Img_lookup!A:A,Img_lookup!D:D, "Not available")</f>
        <v>Swallowtail Garden Seeds</v>
      </c>
      <c r="CB802" t="str">
        <f>_xlfn.XLOOKUP($B802,Img_lookup!A:A,Img_lookup!E:E, "https://imgur.com/aT5wafe")</f>
        <v>https://api.openverse.engineering/v1/images/076ba0a7-7b5e-4302-a145-762af9b0eb6c/thumb/</v>
      </c>
    </row>
    <row r="803" spans="1:80" ht="409.6" x14ac:dyDescent="0.15">
      <c r="A803" s="1" t="s">
        <v>476</v>
      </c>
      <c r="B803" s="1" t="s">
        <v>12485</v>
      </c>
      <c r="E803" s="1" t="s">
        <v>195</v>
      </c>
      <c r="F803" s="1" t="s">
        <v>6</v>
      </c>
      <c r="G803" s="1" t="s">
        <v>6</v>
      </c>
      <c r="H803" s="11" t="str">
        <f t="shared" si="374"/>
        <v>Perennial</v>
      </c>
      <c r="J803" s="1">
        <v>0.15000000599999999</v>
      </c>
      <c r="K803" s="1">
        <v>0.5</v>
      </c>
      <c r="L803" t="str" cm="1">
        <f t="array" ref="L803">_xlfn.IFS(J803+K803="", "Unknown", J803+K803&gt;3, "Large", J803+K803&gt;0.5, "Medium", J803+K803&gt;0, "Small")</f>
        <v>Medium</v>
      </c>
      <c r="N803" cm="1">
        <f t="array" ref="N803">IF($M803="",INDEX($M$2:$M$2176,MATCH(1,INDEX(($A$2:$A$2176=$A803)*($M$2:$M$2176&lt;&gt;""),0),0)),$M803)</f>
        <v>9</v>
      </c>
      <c r="O803" s="2" t="str">
        <f t="shared" si="369"/>
        <v>Grown indoors</v>
      </c>
      <c r="P803" s="1" t="s">
        <v>12486</v>
      </c>
      <c r="R803" t="str">
        <f t="shared" si="373"/>
        <v>Medium</v>
      </c>
      <c r="W803"/>
      <c r="AF803" s="16" t="s">
        <v>24078</v>
      </c>
      <c r="AG803" s="1" t="str">
        <f t="shared" si="359"/>
        <v xml:space="preserve">Seed </v>
      </c>
      <c r="AH803" s="2" t="str">
        <f t="shared" si="360"/>
        <v>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I803" s="1" t="s">
        <v>12487</v>
      </c>
      <c r="AJ803" s="1" t="s">
        <v>23810</v>
      </c>
      <c r="AK803" s="1" t="s">
        <v>17104</v>
      </c>
      <c r="AL803" s="1" t="str">
        <f t="shared" si="370"/>
        <v>Unscented</v>
      </c>
      <c r="AM803" s="1" t="b">
        <v>0</v>
      </c>
      <c r="AN803" s="1" t="b">
        <v>0</v>
      </c>
      <c r="AO803" s="1" t="b">
        <v>0</v>
      </c>
      <c r="AP803" s="5" t="s">
        <v>28</v>
      </c>
      <c r="AQ803" s="5" t="str">
        <f t="shared" si="361"/>
        <v>Light, Medium, Heavy</v>
      </c>
      <c r="AR803" s="1" t="s">
        <v>120</v>
      </c>
      <c r="AS803" s="1" t="str">
        <f t="shared" si="371"/>
        <v>Partial</v>
      </c>
      <c r="AT803" s="1" t="str">
        <f t="shared" si="362"/>
        <v>Partial</v>
      </c>
      <c r="AU803" s="1" t="s">
        <v>11</v>
      </c>
      <c r="AV803" s="1" t="str">
        <f t="shared" si="363"/>
        <v>Dry, Moist</v>
      </c>
      <c r="AW803" s="1" t="s">
        <v>12</v>
      </c>
      <c r="AX803" s="1" t="str">
        <f t="shared" si="364"/>
        <v>Acid, Neutral, Alkaline</v>
      </c>
      <c r="AY803" s="1" t="b">
        <v>0</v>
      </c>
      <c r="AZ803" s="1" t="b">
        <v>0</v>
      </c>
      <c r="BA803" s="1" t="b">
        <v>0</v>
      </c>
      <c r="BC803" t="str">
        <f t="shared" si="365"/>
        <v>FALSE</v>
      </c>
      <c r="BE803" t="str">
        <f t="shared" si="366"/>
        <v>FALSE</v>
      </c>
      <c r="BF803" s="1" t="b">
        <v>0</v>
      </c>
      <c r="BG803" s="1" t="b">
        <v>0</v>
      </c>
      <c r="BH803" s="1" t="b">
        <v>0</v>
      </c>
      <c r="BJ803" s="1" t="str">
        <f t="shared" si="367"/>
        <v>FALSE</v>
      </c>
      <c r="BK803" s="1" t="s">
        <v>77</v>
      </c>
      <c r="BL803" t="str">
        <f t="shared" si="368"/>
        <v>TRUE</v>
      </c>
      <c r="BM803" s="1" t="b">
        <v>0</v>
      </c>
      <c r="BN803" s="1" t="b">
        <v>0</v>
      </c>
      <c r="BO803" s="1">
        <f t="shared" si="372"/>
        <v>6</v>
      </c>
      <c r="BP803" s="1" t="s">
        <v>12488</v>
      </c>
      <c r="BQ803" s="1" cm="1">
        <f t="array" ref="BQ803">_xlfn.IFS(BP803="None Known",0, LEN(BP803)&gt;500, 5,LEN(BP803)&gt;400, 4, LEN(BP803)&gt;300, 3, LEN(BP803)&gt;200, 2, LEN(BP803)&gt;1, 1)</f>
        <v>1</v>
      </c>
      <c r="BR803" s="1" t="s">
        <v>3725</v>
      </c>
      <c r="BS803" s="1">
        <v>1</v>
      </c>
      <c r="BT803" s="1" t="s">
        <v>12489</v>
      </c>
      <c r="BU803" s="1">
        <v>2</v>
      </c>
      <c r="BV803" s="1" t="s">
        <v>34</v>
      </c>
      <c r="BW803" s="1" t="s">
        <v>31</v>
      </c>
      <c r="BX803" s="1"/>
      <c r="BY803" t="str">
        <f>_xlfn.XLOOKUP($B803,Img_lookup!A:A,Img_lookup!B:B, "Not available")</f>
        <v>2a7d5edd-c5aa-4049-8c04-b7ff3d8867e3</v>
      </c>
      <c r="BZ803" t="str">
        <f>_xlfn.XLOOKUP($B803,Img_lookup!A:A,Img_lookup!C:C, "Not available")</f>
        <v>Granite Wash Pass</v>
      </c>
      <c r="CA803" t="str">
        <f>_xlfn.XLOOKUP($B803,Img_lookup!A:A,Img_lookup!D:D, "Not available")</f>
        <v>aspidoscelis</v>
      </c>
      <c r="CB803" t="str">
        <f>_xlfn.XLOOKUP($B803,Img_lookup!A:A,Img_lookup!E:E, "https://imgur.com/aT5wafe")</f>
        <v>https://api.openverse.engineering/v1/images/2a7d5edd-c5aa-4049-8c04-b7ff3d8867e3/thumb/</v>
      </c>
    </row>
    <row r="804" spans="1:80" ht="409.6" x14ac:dyDescent="0.15">
      <c r="A804" s="1" t="s">
        <v>476</v>
      </c>
      <c r="B804" s="1" t="s">
        <v>10212</v>
      </c>
      <c r="C804" s="1" t="s">
        <v>10213</v>
      </c>
      <c r="D804" s="1" t="s">
        <v>10214</v>
      </c>
      <c r="E804" s="1" t="s">
        <v>696</v>
      </c>
      <c r="F804" s="1" t="s">
        <v>6</v>
      </c>
      <c r="G804" s="1" t="s">
        <v>6</v>
      </c>
      <c r="H804" s="11" t="str">
        <f t="shared" si="374"/>
        <v>Perennial</v>
      </c>
      <c r="J804" s="1">
        <v>1.2000000479999999</v>
      </c>
      <c r="K804" s="1">
        <v>0.60000002399999997</v>
      </c>
      <c r="L804" t="str" cm="1">
        <f t="array" ref="L804">_xlfn.IFS(J804+K804="", "Unknown", J804+K804&gt;3, "Large", J804+K804&gt;0.5, "Medium", J804+K804&gt;0, "Small")</f>
        <v>Medium</v>
      </c>
      <c r="M804" s="1">
        <v>3</v>
      </c>
      <c r="N804" cm="1">
        <f t="array" ref="N804">IF($M804="",INDEX($M$2:$M$2176,MATCH(1,INDEX(($A$2:$A$2176=$A804)*($M$2:$M$2176&lt;&gt;""),0),0)),$M804)</f>
        <v>3</v>
      </c>
      <c r="O804" s="2" t="str">
        <f t="shared" si="369"/>
        <v>Hardy to cold</v>
      </c>
      <c r="P804" s="1" t="s">
        <v>10215</v>
      </c>
      <c r="Q804" s="1" t="s">
        <v>17110</v>
      </c>
      <c r="R804" t="str">
        <f t="shared" si="373"/>
        <v>Medium</v>
      </c>
      <c r="T804" s="1"/>
      <c r="U804" s="1"/>
      <c r="V804" s="1" t="s">
        <v>134</v>
      </c>
      <c r="W804" s="6" t="str">
        <f>IF(ISNUMBER(SEARCH("-",V804)),TRIM(LEFT(V804,FIND("-",V804)-1)),V804)</f>
        <v>6</v>
      </c>
      <c r="X804" t="str">
        <f>IF(W804="1", "January", IF(W804="2", "February", IF(W804="3", "March", IF(W804="4", "April", IF(W804="5", "May", IF(W804="6", "June", IF(W804="7", "July", IF(W804="8", "August", IF(W804="9", "September", IF(W804="10", "October", IF(W804="11", "November", IF(W804="12", "December", "Other"))))))))))))</f>
        <v>June</v>
      </c>
      <c r="Y804" s="2" t="str">
        <f>IF(ISNUMBER(SEARCH("-",V804)),TRIM(RIGHT(V804,LEN(V804)-SEARCH("-",V804))),V804)</f>
        <v>9</v>
      </c>
      <c r="Z804" s="2" t="str">
        <f>IF(Y804="1", "January", IF(Y804="2", "February", IF(Y804="3", "March", IF(Y804="4", "April", IF(Y804="5", "May", IF(Y804="6", "June", IF(Y804="7", "July", IF(Y804="8", "August", IF(Y804="9", "September", IF(Y804="10", "October", IF(Y804="11", "November", IF(Y804="12", "December", "Other"))))))))))))</f>
        <v>September</v>
      </c>
      <c r="AA804" s="1" t="s">
        <v>427</v>
      </c>
      <c r="AB804" s="1" t="str">
        <f>IF(ISNUMBER(SEARCH("-",AA804)),TRIM(LEFT(AA804,FIND("-",AA804)-1)),AA804)</f>
        <v>8</v>
      </c>
      <c r="AC804" s="1" t="str">
        <f>IF(AB804="1", "January", IF(AB804="2", "February", IF(AB804="3", "March", IF(AB804="4", "April", IF(AB804="5", "May", IF(AB804="6", "June", IF(AB804="7", "July", IF(AB804="8", "August", IF(AB804="9", "September", IF(AB804="10", "October", IF(AB804="11", "November", IF(AB804="12", "December", "Other"))))))))))))</f>
        <v>August</v>
      </c>
      <c r="AD804" s="1" t="str">
        <f>IF(ISNUMBER(SEARCH("-",AA804)),TRIM(RIGHT(AA804,LEN(AA804)-SEARCH("-",AA804))),AA804)</f>
        <v>9</v>
      </c>
      <c r="AE804" s="1" t="str">
        <f>IF(AD804="1", "January", IF(AD804="2", "February", IF(AD804="3", "March", IF(AD804="4", "April", IF(AD804="5", "May", IF(AD804="6", "June", IF(AD804="7", "July", IF(AD804="8", "August", IF(AD804="9", "September", IF(AD804="10", "October", IF(AD804="11", "November", IF(AD804="12", "December", "Other"))))))))))))</f>
        <v>September</v>
      </c>
      <c r="AF804" s="16" t="s">
        <v>24078</v>
      </c>
      <c r="AG804" s="1" t="str">
        <f t="shared" si="359"/>
        <v xml:space="preserve">Seed </v>
      </c>
      <c r="AH804" s="2" t="str">
        <f t="shared" si="360"/>
        <v>Best sown in situ as soon as it is ripe in late summer[200]. The seed can also be sown in spring though it may be very slow to germinate[200]. This plant does not really need any help to reproduce itself.
Division in spring or throughout the growing season if the plants are kept well watered[200]. Very easy, larger clumps can be replanted direct into their permanent positions, though it is best to pot up smaller clumps and grow them on in a cold frame until they are rooting well. Plant them out in the spring.</v>
      </c>
      <c r="AI804" s="1" t="s">
        <v>10216</v>
      </c>
      <c r="AJ804" s="1" t="s">
        <v>23810</v>
      </c>
      <c r="AK804" s="1" t="s">
        <v>17104</v>
      </c>
      <c r="AL804" s="1" t="str">
        <f t="shared" si="370"/>
        <v>Unscented</v>
      </c>
      <c r="AM804" s="1" t="b">
        <v>0</v>
      </c>
      <c r="AN804" s="1" t="b">
        <v>1</v>
      </c>
      <c r="AO804" s="1" t="b">
        <v>0</v>
      </c>
      <c r="AP804" s="5" t="s">
        <v>28</v>
      </c>
      <c r="AQ804" s="5" t="str">
        <f t="shared" si="361"/>
        <v>Light, Medium, Heavy</v>
      </c>
      <c r="AR804" s="1" t="s">
        <v>120</v>
      </c>
      <c r="AS804" s="1" t="str">
        <f t="shared" si="371"/>
        <v>Partial</v>
      </c>
      <c r="AT804" s="1" t="str">
        <f t="shared" si="362"/>
        <v>Partial</v>
      </c>
      <c r="AU804" s="1" t="s">
        <v>11</v>
      </c>
      <c r="AV804" s="1" t="str">
        <f t="shared" si="363"/>
        <v>Dry, Moist</v>
      </c>
      <c r="AW804" s="1" t="s">
        <v>12</v>
      </c>
      <c r="AX804" s="1" t="str">
        <f t="shared" si="364"/>
        <v>Acid, Neutral, Alkaline</v>
      </c>
      <c r="AY804" s="1" t="b">
        <v>0</v>
      </c>
      <c r="AZ804" s="1" t="b">
        <v>0</v>
      </c>
      <c r="BA804" s="1" t="b">
        <v>0</v>
      </c>
      <c r="BC804" t="str">
        <f t="shared" si="365"/>
        <v>FALSE</v>
      </c>
      <c r="BE804" t="str">
        <f t="shared" si="366"/>
        <v>FALSE</v>
      </c>
      <c r="BF804" s="1" t="b">
        <v>0</v>
      </c>
      <c r="BG804" s="1" t="b">
        <v>0</v>
      </c>
      <c r="BH804" s="1" t="b">
        <v>0</v>
      </c>
      <c r="BI804" s="1" t="s">
        <v>30</v>
      </c>
      <c r="BJ804" s="1" t="str">
        <f t="shared" si="367"/>
        <v>FALSE</v>
      </c>
      <c r="BK804" s="1" t="s">
        <v>77</v>
      </c>
      <c r="BL804" t="str">
        <f t="shared" si="368"/>
        <v>TRUE</v>
      </c>
      <c r="BM804" s="1" t="b">
        <v>0</v>
      </c>
      <c r="BN804" s="1" t="b">
        <v>0</v>
      </c>
      <c r="BO804" s="1">
        <f t="shared" si="372"/>
        <v>6</v>
      </c>
      <c r="BP804" s="1" t="s">
        <v>10217</v>
      </c>
      <c r="BQ804" s="1" cm="1">
        <f t="array" ref="BQ804">_xlfn.IFS(BP804="None Known",0, LEN(BP804)&gt;500, 5,LEN(BP804)&gt;400, 4, LEN(BP804)&gt;300, 3, LEN(BP804)&gt;200, 2, LEN(BP804)&gt;1, 1)</f>
        <v>1</v>
      </c>
      <c r="BR804" s="1" t="s">
        <v>3725</v>
      </c>
      <c r="BS804" s="1">
        <v>1</v>
      </c>
      <c r="BT804" s="1" t="s">
        <v>10218</v>
      </c>
      <c r="BU804" s="1">
        <v>2</v>
      </c>
      <c r="BV804" s="1" t="s">
        <v>4397</v>
      </c>
      <c r="BW804" s="1" t="s">
        <v>31</v>
      </c>
      <c r="BX804" s="1"/>
      <c r="BY804" t="str">
        <f>_xlfn.XLOOKUP($B804,Img_lookup!A:A,Img_lookup!B:B, "Not available")</f>
        <v>ea2a452d-add8-488f-bec1-5a36e6e95b1a</v>
      </c>
      <c r="BZ804" t="str">
        <f>_xlfn.XLOOKUP($B804,Img_lookup!A:A,Img_lookup!C:C, "Not available")</f>
        <v>Galium mollugo (small leaves), Galium aperine, Dinas Powys 1972</v>
      </c>
      <c r="CA804" t="str">
        <f>_xlfn.XLOOKUP($B804,Img_lookup!A:A,Img_lookup!D:D, "Not available")</f>
        <v>Mary Gillham Archive Project</v>
      </c>
      <c r="CB804" t="str">
        <f>_xlfn.XLOOKUP($B804,Img_lookup!A:A,Img_lookup!E:E, "https://imgur.com/aT5wafe")</f>
        <v>https://api.openverse.engineering/v1/images/ea2a452d-add8-488f-bec1-5a36e6e95b1a/thumb/</v>
      </c>
    </row>
    <row r="805" spans="1:80" ht="409.6" x14ac:dyDescent="0.15">
      <c r="A805" s="1" t="s">
        <v>476</v>
      </c>
      <c r="B805" s="1" t="s">
        <v>1937</v>
      </c>
      <c r="C805" s="1" t="s">
        <v>1938</v>
      </c>
      <c r="D805" s="1" t="s">
        <v>1939</v>
      </c>
      <c r="E805" s="1" t="s">
        <v>1940</v>
      </c>
      <c r="F805" s="1" t="s">
        <v>6</v>
      </c>
      <c r="G805" s="1" t="s">
        <v>6</v>
      </c>
      <c r="H805" s="11" t="str">
        <f t="shared" si="374"/>
        <v>Perennial</v>
      </c>
      <c r="J805" s="1">
        <v>0.15000000599999999</v>
      </c>
      <c r="K805" s="1">
        <v>0.44999998800000002</v>
      </c>
      <c r="L805" t="str" cm="1">
        <f t="array" ref="L805">_xlfn.IFS(J805+K805="", "Unknown", J805+K805&gt;3, "Large", J805+K805&gt;0.5, "Medium", J805+K805&gt;0, "Small")</f>
        <v>Medium</v>
      </c>
      <c r="M805" s="1">
        <v>5</v>
      </c>
      <c r="N805" cm="1">
        <f t="array" ref="N805">IF($M805="",INDEX($M$2:$M$2176,MATCH(1,INDEX(($A$2:$A$2176=$A805)*($M$2:$M$2176&lt;&gt;""),0),0)),$M805)</f>
        <v>5</v>
      </c>
      <c r="O805" s="2" t="str">
        <f t="shared" si="369"/>
        <v>Seasonal outdoors</v>
      </c>
      <c r="P805" s="1" t="s">
        <v>1941</v>
      </c>
      <c r="Q805" s="1" t="s">
        <v>17110</v>
      </c>
      <c r="R805" t="str">
        <f t="shared" si="373"/>
        <v>Medium</v>
      </c>
      <c r="T805" s="1"/>
      <c r="U805" s="1"/>
      <c r="V805" s="1" t="s">
        <v>1006</v>
      </c>
      <c r="W805" s="6" t="str">
        <f>IF(ISNUMBER(SEARCH("-",V805)),TRIM(LEFT(V805,FIND("-",V805)-1)),V805)</f>
        <v>5</v>
      </c>
      <c r="X805" t="str">
        <f>IF(W805="1", "January", IF(W805="2", "February", IF(W805="3", "March", IF(W805="4", "April", IF(W805="5", "May", IF(W805="6", "June", IF(W805="7", "July", IF(W805="8", "August", IF(W805="9", "September", IF(W805="10", "October", IF(W805="11", "November", IF(W805="12", "December", "Other"))))))))))))</f>
        <v>May</v>
      </c>
      <c r="Y805" s="2" t="str">
        <f>IF(ISNUMBER(SEARCH("-",V805)),TRIM(RIGHT(V805,LEN(V805)-SEARCH("-",V805))),V805)</f>
        <v>7</v>
      </c>
      <c r="Z805" s="2" t="str">
        <f>IF(Y805="1", "January", IF(Y805="2", "February", IF(Y805="3", "March", IF(Y805="4", "April", IF(Y805="5", "May", IF(Y805="6", "June", IF(Y805="7", "July", IF(Y805="8", "August", IF(Y805="9", "September", IF(Y805="10", "October", IF(Y805="11", "November", IF(Y805="12", "December", "Other"))))))))))))</f>
        <v>July</v>
      </c>
      <c r="AA805" s="1" t="s">
        <v>51</v>
      </c>
      <c r="AB805" s="1" t="str">
        <f>IF(ISNUMBER(SEARCH("-",AA805)),TRIM(LEFT(AA805,FIND("-",AA805)-1)),AA805)</f>
        <v>7</v>
      </c>
      <c r="AC805" s="1" t="str">
        <f>IF(AB805="1", "January", IF(AB805="2", "February", IF(AB805="3", "March", IF(AB805="4", "April", IF(AB805="5", "May", IF(AB805="6", "June", IF(AB805="7", "July", IF(AB805="8", "August", IF(AB805="9", "September", IF(AB805="10", "October", IF(AB805="11", "November", IF(AB805="12", "December", "Other"))))))))))))</f>
        <v>July</v>
      </c>
      <c r="AD805" s="1" t="str">
        <f>IF(ISNUMBER(SEARCH("-",AA805)),TRIM(RIGHT(AA805,LEN(AA805)-SEARCH("-",AA805))),AA805)</f>
        <v>8</v>
      </c>
      <c r="AE805" s="1" t="str">
        <f>IF(AD805="1", "January", IF(AD805="2", "February", IF(AD805="3", "March", IF(AD805="4", "April", IF(AD805="5", "May", IF(AD805="6", "June", IF(AD805="7", "July", IF(AD805="8", "August", IF(AD805="9", "September", IF(AD805="10", "October", IF(AD805="11", "November", IF(AD805="12", "December", "Other"))))))))))))</f>
        <v>August</v>
      </c>
      <c r="AF805" s="16" t="s">
        <v>24079</v>
      </c>
      <c r="AG805" s="1" t="str">
        <f t="shared" si="359"/>
        <v xml:space="preserve">Seed </v>
      </c>
      <c r="AH805" s="2" t="str">
        <f t="shared" si="360"/>
        <v>Best sown in situ as soon as it is ripe in late summer[200]. The seed can also be sown in spring though it may be very slow to germinate[200].  A period of cold stratification helps reduce the germination time. Lots of leafmold in the soil and the shade of trees also improves germination rates.
Division in spring. The plant can also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
Cuttings of soft wood, after flowering, in a frame.</v>
      </c>
      <c r="AI805" s="1" t="s">
        <v>1942</v>
      </c>
      <c r="AJ805" s="1" t="s">
        <v>23831</v>
      </c>
      <c r="AK805" s="1" t="s">
        <v>17104</v>
      </c>
      <c r="AL805" s="1" t="str">
        <f t="shared" si="370"/>
        <v>Scented</v>
      </c>
      <c r="AM805" s="1" t="b">
        <v>1</v>
      </c>
      <c r="AN805" s="1" t="b">
        <v>1</v>
      </c>
      <c r="AO805" s="1" t="b">
        <v>0</v>
      </c>
      <c r="AP805" s="5" t="s">
        <v>28</v>
      </c>
      <c r="AQ805" s="5" t="str">
        <f t="shared" si="361"/>
        <v>Light, Medium, Heavy</v>
      </c>
      <c r="AR805" s="1" t="s">
        <v>1788</v>
      </c>
      <c r="AS805" s="1" t="str">
        <f t="shared" si="371"/>
        <v>Partial, Full</v>
      </c>
      <c r="AT805" s="1" t="str">
        <f t="shared" si="362"/>
        <v/>
      </c>
      <c r="AU805" s="1" t="s">
        <v>11</v>
      </c>
      <c r="AV805" s="1" t="str">
        <f t="shared" si="363"/>
        <v>Dry, Moist</v>
      </c>
      <c r="AW805" s="1" t="s">
        <v>12</v>
      </c>
      <c r="AX805" s="1" t="str">
        <f t="shared" si="364"/>
        <v>Acid, Neutral, Alkaline</v>
      </c>
      <c r="AY805" s="1" t="b">
        <v>1</v>
      </c>
      <c r="AZ805" s="1" t="b">
        <v>1</v>
      </c>
      <c r="BA805" s="1" t="b">
        <v>0</v>
      </c>
      <c r="BC805" t="str">
        <f t="shared" si="365"/>
        <v>FALSE</v>
      </c>
      <c r="BD805" s="1" t="s">
        <v>77</v>
      </c>
      <c r="BE805" t="str">
        <f t="shared" si="366"/>
        <v>TRUE</v>
      </c>
      <c r="BF805" s="1" t="b">
        <v>0</v>
      </c>
      <c r="BG805" s="1" t="b">
        <v>0</v>
      </c>
      <c r="BH805" s="1" t="b">
        <v>0</v>
      </c>
      <c r="BI805" s="1" t="s">
        <v>30</v>
      </c>
      <c r="BJ805" s="1" t="str">
        <f t="shared" si="367"/>
        <v>FALSE</v>
      </c>
      <c r="BK805" s="1" t="s">
        <v>77</v>
      </c>
      <c r="BL805" t="str">
        <f t="shared" si="368"/>
        <v>TRUE</v>
      </c>
      <c r="BM805" s="1" t="b">
        <v>0</v>
      </c>
      <c r="BN805" s="1" t="b">
        <v>0</v>
      </c>
      <c r="BO805" s="1">
        <f t="shared" si="372"/>
        <v>17</v>
      </c>
      <c r="BP805" s="1" t="s">
        <v>1943</v>
      </c>
      <c r="BQ805" s="1" cm="1">
        <f t="array" ref="BQ805">_xlfn.IFS(BP805="None Known",0, LEN(BP805)&gt;500, 5,LEN(BP805)&gt;400, 4, LEN(BP805)&gt;300, 3, LEN(BP805)&gt;200, 2, LEN(BP805)&gt;1, 1)</f>
        <v>5</v>
      </c>
      <c r="BR805" s="1" t="s">
        <v>1944</v>
      </c>
      <c r="BS805" s="1">
        <v>3</v>
      </c>
      <c r="BT805" s="1" t="s">
        <v>1945</v>
      </c>
      <c r="BU805" s="1">
        <v>3</v>
      </c>
      <c r="BV805" s="1" t="s">
        <v>1946</v>
      </c>
      <c r="BW805" s="1" t="s">
        <v>31</v>
      </c>
      <c r="BX805" s="1"/>
      <c r="BY805" t="str">
        <f>_xlfn.XLOOKUP($B805,Img_lookup!A:A,Img_lookup!B:B, "Not available")</f>
        <v>4c410227-1e3d-4bc8-93d1-ebff5a9ae2fc</v>
      </c>
      <c r="BZ805" t="str">
        <f>_xlfn.XLOOKUP($B805,Img_lookup!A:A,Img_lookup!C:C, "Not available")</f>
        <v>European beech (Fagus sylvatica) and sweetscented bedstraw (Galium odoratum) 1897.</v>
      </c>
      <c r="CA805" t="str">
        <f>_xlfn.XLOOKUP($B805,Img_lookup!A:A,Img_lookup!D:D, "Not available")</f>
        <v>Swallowtail Garden Seeds</v>
      </c>
      <c r="CB805" t="str">
        <f>_xlfn.XLOOKUP($B805,Img_lookup!A:A,Img_lookup!E:E, "https://imgur.com/aT5wafe")</f>
        <v>https://api.openverse.engineering/v1/images/4c410227-1e3d-4bc8-93d1-ebff5a9ae2fc/thumb/</v>
      </c>
    </row>
    <row r="806" spans="1:80" ht="13" x14ac:dyDescent="0.15">
      <c r="A806" s="1" t="s">
        <v>476</v>
      </c>
      <c r="B806" s="1" t="s">
        <v>16841</v>
      </c>
      <c r="C806" s="1" t="s">
        <v>16842</v>
      </c>
      <c r="D806" s="1" t="s">
        <v>16843</v>
      </c>
      <c r="E806" s="1" t="s">
        <v>4177</v>
      </c>
      <c r="F806" s="1" t="s">
        <v>85</v>
      </c>
      <c r="G806" s="1" t="s">
        <v>85</v>
      </c>
      <c r="H806" s="11" t="str">
        <f t="shared" si="374"/>
        <v>Annual</v>
      </c>
      <c r="J806" s="1">
        <v>0.75</v>
      </c>
      <c r="L806" t="str" cm="1">
        <f t="array" ref="L806">_xlfn.IFS(J806+K806="", "Unknown", J806+K806&gt;3, "Large", J806+K806&gt;0.5, "Medium", J806+K806&gt;0, "Small")</f>
        <v>Medium</v>
      </c>
      <c r="N806" cm="1">
        <f t="array" ref="N806">IF($M806="",INDEX($M$2:$M$2176,MATCH(1,INDEX(($A$2:$A$2176=$A806)*($M$2:$M$2176&lt;&gt;""),0),0)),$M806)</f>
        <v>9</v>
      </c>
      <c r="O806" s="2" t="str">
        <f t="shared" si="369"/>
        <v>Grown indoors</v>
      </c>
      <c r="P806" s="1" t="s">
        <v>16844</v>
      </c>
      <c r="R806" t="str">
        <f t="shared" si="373"/>
        <v>Medium</v>
      </c>
      <c r="T806" s="1"/>
      <c r="U806" s="1"/>
      <c r="V806" s="1">
        <v>7</v>
      </c>
      <c r="W806" s="6">
        <f>IF(ISNUMBER(SEARCH("-",V806)),TRIM(LEFT(V806,FIND("-",V806)-1)),V806)</f>
        <v>7</v>
      </c>
      <c r="X806" t="str">
        <f>IF(W806=1, "January", IF(W806=2, "February", IF(W806=3, "March", IF(W806=4, "April", IF(W806=5, "May", IF(W806=6, "June", IF(W806=7, "July", IF(W806=8, "August", IF(W806=9, "September", IF(W806=10, "October", IF(W806=11, "November", IF(W806=12, "December", "Other"))))))))))))</f>
        <v>July</v>
      </c>
      <c r="AF806" s="1" t="s">
        <v>24080</v>
      </c>
      <c r="AG806" s="1" t="str">
        <f t="shared" si="359"/>
        <v xml:space="preserve">Seed </v>
      </c>
      <c r="AH806" s="2" t="str">
        <f t="shared" si="360"/>
        <v>Best sown in situ as soon as it is ripe in late summer. The seed can also be sown in situ in the spring though it may be very slow to germinate.</v>
      </c>
      <c r="AI806" s="1" t="s">
        <v>481</v>
      </c>
      <c r="AJ806" s="1" t="s">
        <v>23810</v>
      </c>
      <c r="AK806" s="1" t="s">
        <v>17104</v>
      </c>
      <c r="AL806" s="1" t="str">
        <f t="shared" si="370"/>
        <v>Unscented</v>
      </c>
      <c r="AM806" s="1" t="b">
        <v>0</v>
      </c>
      <c r="AN806" s="1" t="b">
        <v>0</v>
      </c>
      <c r="AO806" s="1" t="b">
        <v>0</v>
      </c>
      <c r="AP806" s="5" t="s">
        <v>28</v>
      </c>
      <c r="AQ806" s="5" t="str">
        <f t="shared" si="361"/>
        <v>Light, Medium, Heavy</v>
      </c>
      <c r="AR806" s="1" t="s">
        <v>120</v>
      </c>
      <c r="AS806" s="1" t="str">
        <f t="shared" si="371"/>
        <v>Partial</v>
      </c>
      <c r="AT806" s="1" t="str">
        <f t="shared" si="362"/>
        <v>Partial</v>
      </c>
      <c r="AU806" s="1" t="s">
        <v>11</v>
      </c>
      <c r="AV806" s="1" t="str">
        <f t="shared" si="363"/>
        <v>Dry, Moist</v>
      </c>
      <c r="AW806" s="1" t="s">
        <v>12</v>
      </c>
      <c r="AX806" s="1" t="str">
        <f t="shared" si="364"/>
        <v>Acid, Neutral, Alkaline</v>
      </c>
      <c r="AY806" s="1" t="b">
        <v>0</v>
      </c>
      <c r="AZ806" s="1" t="b">
        <v>0</v>
      </c>
      <c r="BA806" s="1" t="b">
        <v>0</v>
      </c>
      <c r="BC806" t="str">
        <f t="shared" si="365"/>
        <v>FALSE</v>
      </c>
      <c r="BE806" t="str">
        <f t="shared" si="366"/>
        <v>FALSE</v>
      </c>
      <c r="BF806" s="1" t="b">
        <v>0</v>
      </c>
      <c r="BG806" s="1" t="b">
        <v>0</v>
      </c>
      <c r="BH806" s="1" t="b">
        <v>0</v>
      </c>
      <c r="BJ806" s="1" t="str">
        <f t="shared" si="367"/>
        <v>FALSE</v>
      </c>
      <c r="BK806" s="1" t="s">
        <v>77</v>
      </c>
      <c r="BL806" t="str">
        <f t="shared" si="368"/>
        <v>TRUE</v>
      </c>
      <c r="BM806" s="1" t="b">
        <v>0</v>
      </c>
      <c r="BN806" s="1" t="b">
        <v>0</v>
      </c>
      <c r="BO806" s="1">
        <f t="shared" si="372"/>
        <v>6</v>
      </c>
      <c r="BP806" s="1" t="s">
        <v>12488</v>
      </c>
      <c r="BQ806" s="1" cm="1">
        <f t="array" ref="BQ806">_xlfn.IFS(BP806="None Known",0, LEN(BP806)&gt;500, 5,LEN(BP806)&gt;400, 4, LEN(BP806)&gt;300, 3, LEN(BP806)&gt;200, 2, LEN(BP806)&gt;1, 1)</f>
        <v>1</v>
      </c>
      <c r="BR806" s="1" t="s">
        <v>16845</v>
      </c>
      <c r="BS806" s="1">
        <v>1</v>
      </c>
      <c r="BT806" s="1" t="s">
        <v>16846</v>
      </c>
      <c r="BU806" s="1">
        <v>2</v>
      </c>
      <c r="BV806" s="1" t="s">
        <v>16828</v>
      </c>
      <c r="BW806" s="1" t="s">
        <v>31</v>
      </c>
      <c r="BX806" s="1"/>
      <c r="BY806" t="str">
        <f>_xlfn.XLOOKUP($B806,Img_lookup!A:A,Img_lookup!B:B, "Not available")</f>
        <v>7665d5e8-650c-46d4-832c-172a8b72f8f8</v>
      </c>
      <c r="BZ806" t="str">
        <f>_xlfn.XLOOKUP($B806,Img_lookup!A:A,Img_lookup!C:C, "Not available")</f>
        <v>Galium spurium L.</v>
      </c>
      <c r="CA806" t="str">
        <f>_xlfn.XLOOKUP($B806,Img_lookup!A:A,Img_lookup!D:D, "Not available")</f>
        <v>Shuho Kirino</v>
      </c>
      <c r="CB806" t="str">
        <f>_xlfn.XLOOKUP($B806,Img_lookup!A:A,Img_lookup!E:E, "https://imgur.com/aT5wafe")</f>
        <v>https://api.openverse.engineering/v1/images/7665d5e8-650c-46d4-832c-172a8b72f8f8/thumb/</v>
      </c>
    </row>
    <row r="807" spans="1:80" ht="409.6" x14ac:dyDescent="0.15">
      <c r="A807" s="1" t="s">
        <v>476</v>
      </c>
      <c r="B807" s="1" t="s">
        <v>477</v>
      </c>
      <c r="C807" s="1" t="s">
        <v>478</v>
      </c>
      <c r="E807" s="1" t="s">
        <v>479</v>
      </c>
      <c r="F807" s="1" t="s">
        <v>6</v>
      </c>
      <c r="G807" s="1" t="s">
        <v>6</v>
      </c>
      <c r="H807" s="11" t="str">
        <f t="shared" si="374"/>
        <v>Perennial</v>
      </c>
      <c r="J807" s="1">
        <v>0.60000002399999997</v>
      </c>
      <c r="L807" t="str" cm="1">
        <f t="array" ref="L807">_xlfn.IFS(J807+K807="", "Unknown", J807+K807&gt;3, "Large", J807+K807&gt;0.5, "Medium", J807+K807&gt;0, "Small")</f>
        <v>Medium</v>
      </c>
      <c r="N807" cm="1">
        <f t="array" ref="N807">IF($M807="",INDEX($M$2:$M$2176,MATCH(1,INDEX(($A$2:$A$2176=$A807)*($M$2:$M$2176&lt;&gt;""),0),0)),$M807)</f>
        <v>9</v>
      </c>
      <c r="O807" s="2" t="str">
        <f t="shared" si="369"/>
        <v>Grown indoors</v>
      </c>
      <c r="P807" s="1" t="s">
        <v>480</v>
      </c>
      <c r="R807" t="str">
        <f t="shared" si="373"/>
        <v>Medium</v>
      </c>
      <c r="W807"/>
      <c r="AF807" s="16" t="s">
        <v>24081</v>
      </c>
      <c r="AG807" s="1" t="str">
        <f t="shared" si="359"/>
        <v xml:space="preserve">Seed </v>
      </c>
      <c r="AH807" s="2" t="str">
        <f t="shared" si="360"/>
        <v>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v>
      </c>
      <c r="AI807" s="1" t="s">
        <v>481</v>
      </c>
      <c r="AJ807" s="1" t="s">
        <v>23810</v>
      </c>
      <c r="AK807" s="1" t="s">
        <v>17104</v>
      </c>
      <c r="AL807" s="1" t="str">
        <f t="shared" si="370"/>
        <v>Unscented</v>
      </c>
      <c r="AM807" s="1" t="b">
        <v>0</v>
      </c>
      <c r="AN807" s="1" t="b">
        <v>0</v>
      </c>
      <c r="AO807" s="1" t="b">
        <v>0</v>
      </c>
      <c r="AP807" s="5" t="s">
        <v>28</v>
      </c>
      <c r="AQ807" s="5" t="str">
        <f t="shared" si="361"/>
        <v>Light, Medium, Heavy</v>
      </c>
      <c r="AR807" s="1" t="s">
        <v>120</v>
      </c>
      <c r="AS807" s="1" t="str">
        <f t="shared" si="371"/>
        <v>Partial</v>
      </c>
      <c r="AT807" s="1" t="str">
        <f t="shared" si="362"/>
        <v>Partial</v>
      </c>
      <c r="AU807" s="1" t="s">
        <v>11</v>
      </c>
      <c r="AV807" s="1" t="str">
        <f t="shared" si="363"/>
        <v>Dry, Moist</v>
      </c>
      <c r="AW807" s="1" t="s">
        <v>12</v>
      </c>
      <c r="AX807" s="1" t="str">
        <f t="shared" si="364"/>
        <v>Acid, Neutral, Alkaline</v>
      </c>
      <c r="AY807" s="1" t="b">
        <v>0</v>
      </c>
      <c r="AZ807" s="1" t="b">
        <v>0</v>
      </c>
      <c r="BA807" s="1" t="b">
        <v>0</v>
      </c>
      <c r="BC807" t="str">
        <f t="shared" si="365"/>
        <v>FALSE</v>
      </c>
      <c r="BE807" t="str">
        <f t="shared" si="366"/>
        <v>FALSE</v>
      </c>
      <c r="BF807" s="1" t="b">
        <v>0</v>
      </c>
      <c r="BG807" s="1" t="b">
        <v>0</v>
      </c>
      <c r="BH807" s="1" t="b">
        <v>0</v>
      </c>
      <c r="BJ807" s="1" t="str">
        <f t="shared" si="367"/>
        <v>FALSE</v>
      </c>
      <c r="BK807" s="1" t="s">
        <v>77</v>
      </c>
      <c r="BL807" t="str">
        <f t="shared" si="368"/>
        <v>TRUE</v>
      </c>
      <c r="BM807" s="1" t="b">
        <v>0</v>
      </c>
      <c r="BN807" s="1" t="b">
        <v>0</v>
      </c>
      <c r="BO807" s="1">
        <f t="shared" si="372"/>
        <v>8</v>
      </c>
      <c r="BP807" s="1" t="s">
        <v>482</v>
      </c>
      <c r="BQ807" s="1" cm="1">
        <f t="array" ref="BQ807">_xlfn.IFS(BP807="None Known",0, LEN(BP807)&gt;500, 5,LEN(BP807)&gt;400, 4, LEN(BP807)&gt;300, 3, LEN(BP807)&gt;200, 2, LEN(BP807)&gt;1, 1)</f>
        <v>3</v>
      </c>
      <c r="BR807" s="1" t="s">
        <v>483</v>
      </c>
      <c r="BS807" s="1">
        <v>1</v>
      </c>
      <c r="BT807" s="1" t="s">
        <v>484</v>
      </c>
      <c r="BU807" s="1">
        <v>2</v>
      </c>
      <c r="BV807" s="1" t="s">
        <v>485</v>
      </c>
      <c r="BW807" s="1" t="s">
        <v>31</v>
      </c>
      <c r="BX807" s="1"/>
      <c r="BY807" t="str">
        <f>_xlfn.XLOOKUP($B807,Img_lookup!A:A,Img_lookup!B:B, "Not available")</f>
        <v>2e2eccfa-2f6d-45eb-945e-ccca6235c006</v>
      </c>
      <c r="BZ807" t="str">
        <f>_xlfn.XLOOKUP($B807,Img_lookup!A:A,Img_lookup!C:C, "Not available")</f>
        <v>Galium triflorum Michx.</v>
      </c>
      <c r="CA807" t="str">
        <f>_xlfn.XLOOKUP($B807,Img_lookup!A:A,Img_lookup!D:D, "Not available")</f>
        <v>L. M. Umbach</v>
      </c>
      <c r="CB807" t="str">
        <f>_xlfn.XLOOKUP($B807,Img_lookup!A:A,Img_lookup!E:E, "https://imgur.com/aT5wafe")</f>
        <v>https://api.openverse.engineering/v1/images/2e2eccfa-2f6d-45eb-945e-ccca6235c006/thumb/</v>
      </c>
    </row>
    <row r="808" spans="1:80" ht="409.6" x14ac:dyDescent="0.15">
      <c r="A808" s="1" t="s">
        <v>476</v>
      </c>
      <c r="B808" s="1" t="s">
        <v>4571</v>
      </c>
      <c r="C808" s="1" t="s">
        <v>4572</v>
      </c>
      <c r="E808" s="1" t="s">
        <v>4573</v>
      </c>
      <c r="F808" s="1" t="s">
        <v>6</v>
      </c>
      <c r="G808" s="1" t="s">
        <v>6</v>
      </c>
      <c r="H808" s="11" t="str">
        <f t="shared" si="374"/>
        <v>Perennial</v>
      </c>
      <c r="J808" s="1">
        <v>0.60000002399999997</v>
      </c>
      <c r="K808" s="1">
        <v>1</v>
      </c>
      <c r="L808" t="str" cm="1">
        <f t="array" ref="L808">_xlfn.IFS(J808+K808="", "Unknown", J808+K808&gt;3, "Large", J808+K808&gt;0.5, "Medium", J808+K808&gt;0, "Small")</f>
        <v>Medium</v>
      </c>
      <c r="M808" s="1">
        <v>3</v>
      </c>
      <c r="N808" cm="1">
        <f t="array" ref="N808">IF($M808="",INDEX($M$2:$M$2176,MATCH(1,INDEX(($A$2:$A$2176=$A808)*($M$2:$M$2176&lt;&gt;""),0),0)),$M808)</f>
        <v>3</v>
      </c>
      <c r="O808" s="2" t="str">
        <f t="shared" si="369"/>
        <v>Hardy to cold</v>
      </c>
      <c r="P808" s="1" t="s">
        <v>4574</v>
      </c>
      <c r="R808" t="str">
        <f t="shared" si="373"/>
        <v>Medium</v>
      </c>
      <c r="T808" s="1"/>
      <c r="U808" s="1"/>
      <c r="V808" s="1" t="s">
        <v>51</v>
      </c>
      <c r="W808" s="6" t="str">
        <f>IF(ISNUMBER(SEARCH("-",V808)),TRIM(LEFT(V808,FIND("-",V808)-1)),V808)</f>
        <v>7</v>
      </c>
      <c r="X808" t="str">
        <f>IF(W808="1", "January", IF(W808="2", "February", IF(W808="3", "March", IF(W808="4", "April", IF(W808="5", "May", IF(W808="6", "June", IF(W808="7", "July", IF(W808="8", "August", IF(W808="9", "September", IF(W808="10", "October", IF(W808="11", "November", IF(W808="12", "December", "Other"))))))))))))</f>
        <v>July</v>
      </c>
      <c r="Y808" s="2" t="str">
        <f>IF(ISNUMBER(SEARCH("-",V808)),TRIM(RIGHT(V808,LEN(V808)-SEARCH("-",V808))),V808)</f>
        <v>8</v>
      </c>
      <c r="Z808" s="2" t="str">
        <f>IF(Y808="1", "January", IF(Y808="2", "February", IF(Y808="3", "March", IF(Y808="4", "April", IF(Y808="5", "May", IF(Y808="6", "June", IF(Y808="7", "July", IF(Y808="8", "August", IF(Y808="9", "September", IF(Y808="10", "October", IF(Y808="11", "November", IF(Y808="12", "December", "Other"))))))))))))</f>
        <v>August</v>
      </c>
      <c r="AA808" s="1" t="s">
        <v>427</v>
      </c>
      <c r="AB808" s="1" t="str">
        <f>IF(ISNUMBER(SEARCH("-",AA808)),TRIM(LEFT(AA808,FIND("-",AA808)-1)),AA808)</f>
        <v>8</v>
      </c>
      <c r="AC808" s="1" t="str">
        <f>IF(AB808="1", "January", IF(AB808="2", "February", IF(AB808="3", "March", IF(AB808="4", "April", IF(AB808="5", "May", IF(AB808="6", "June", IF(AB808="7", "July", IF(AB808="8", "August", IF(AB808="9", "September", IF(AB808="10", "October", IF(AB808="11", "November", IF(AB808="12", "December", "Other"))))))))))))</f>
        <v>August</v>
      </c>
      <c r="AD808" s="1" t="str">
        <f>IF(ISNUMBER(SEARCH("-",AA808)),TRIM(RIGHT(AA808,LEN(AA808)-SEARCH("-",AA808))),AA808)</f>
        <v>9</v>
      </c>
      <c r="AE808" s="1" t="str">
        <f>IF(AD808="1", "January", IF(AD808="2", "February", IF(AD808="3", "March", IF(AD808="4", "April", IF(AD808="5", "May", IF(AD808="6", "June", IF(AD808="7", "July", IF(AD808="8", "August", IF(AD808="9", "September", IF(AD808="10", "October", IF(AD808="11", "November", IF(AD808="12", "December", "Other"))))))))))))</f>
        <v>September</v>
      </c>
      <c r="AF808" s="16" t="s">
        <v>24081</v>
      </c>
      <c r="AG808" s="1" t="str">
        <f t="shared" si="359"/>
        <v xml:space="preserve">Seed </v>
      </c>
      <c r="AH808" s="2" t="str">
        <f t="shared" si="360"/>
        <v>Best sown in situ as soon as it is ripe in late summer[200]. The seed can also be sown in situ in the spring though it may be very slow to germinate[200].
Division in spring. The plant can be successfully divided throughout the growing season if the divisions are kept moist until they are established[200]. Very easy, larger clumps can be replanted direct into their permanent positions, though it is best to pot up smaller clumps and grow them on in a cold frame until they are rooting well. Plant them out in the spring.</v>
      </c>
      <c r="AI808" s="1" t="s">
        <v>4575</v>
      </c>
      <c r="AJ808" s="1" t="s">
        <v>23810</v>
      </c>
      <c r="AK808" s="1" t="s">
        <v>17104</v>
      </c>
      <c r="AL808" s="1" t="str">
        <f t="shared" si="370"/>
        <v>Unscented</v>
      </c>
      <c r="AM808" s="1" t="b">
        <v>0</v>
      </c>
      <c r="AN808" s="1" t="b">
        <v>1</v>
      </c>
      <c r="AO808" s="1" t="b">
        <v>1</v>
      </c>
      <c r="AP808" s="5" t="s">
        <v>28</v>
      </c>
      <c r="AQ808" s="5" t="str">
        <f t="shared" si="361"/>
        <v>Light, Medium, Heavy</v>
      </c>
      <c r="AR808" s="1" t="s">
        <v>10</v>
      </c>
      <c r="AS808" s="1" t="str">
        <f t="shared" si="371"/>
        <v>None, Partial</v>
      </c>
      <c r="AT808" s="1" t="str">
        <f t="shared" si="362"/>
        <v>Partial, Full</v>
      </c>
      <c r="AU808" s="1" t="s">
        <v>11</v>
      </c>
      <c r="AV808" s="1" t="str">
        <f t="shared" si="363"/>
        <v>Dry, Moist</v>
      </c>
      <c r="AW808" s="1" t="s">
        <v>12</v>
      </c>
      <c r="AX808" s="1" t="str">
        <f t="shared" si="364"/>
        <v>Acid, Neutral, Alkaline</v>
      </c>
      <c r="AY808" s="1" t="b">
        <v>0</v>
      </c>
      <c r="AZ808" s="1" t="b">
        <v>0</v>
      </c>
      <c r="BA808" s="1" t="b">
        <v>0</v>
      </c>
      <c r="BB808" s="1" t="s">
        <v>29</v>
      </c>
      <c r="BC808" t="str">
        <f t="shared" si="365"/>
        <v>TRUE</v>
      </c>
      <c r="BE808" t="str">
        <f t="shared" si="366"/>
        <v>FALSE</v>
      </c>
      <c r="BF808" s="1" t="b">
        <v>0</v>
      </c>
      <c r="BG808" s="1" t="b">
        <v>0</v>
      </c>
      <c r="BH808" s="1" t="b">
        <v>0</v>
      </c>
      <c r="BI808" s="1" t="s">
        <v>30</v>
      </c>
      <c r="BJ808" s="1" t="str">
        <f t="shared" si="367"/>
        <v>FALSE</v>
      </c>
      <c r="BK808" s="1" t="s">
        <v>77</v>
      </c>
      <c r="BL808" t="str">
        <f t="shared" si="368"/>
        <v>TRUE</v>
      </c>
      <c r="BM808" s="1" t="b">
        <v>0</v>
      </c>
      <c r="BN808" s="1" t="b">
        <v>1</v>
      </c>
      <c r="BO808" s="1">
        <f t="shared" si="372"/>
        <v>15</v>
      </c>
      <c r="BP808" s="1" t="s">
        <v>4576</v>
      </c>
      <c r="BQ808" s="1" cm="1">
        <f t="array" ref="BQ808">_xlfn.IFS(BP808="None Known",0, LEN(BP808)&gt;500, 5,LEN(BP808)&gt;400, 4, LEN(BP808)&gt;300, 3, LEN(BP808)&gt;200, 2, LEN(BP808)&gt;1, 1)</f>
        <v>4</v>
      </c>
      <c r="BR808" s="1" t="s">
        <v>4577</v>
      </c>
      <c r="BS808" s="1">
        <v>3</v>
      </c>
      <c r="BT808" s="1" t="s">
        <v>4578</v>
      </c>
      <c r="BU808" s="1">
        <v>2</v>
      </c>
      <c r="BV808" s="1" t="s">
        <v>4579</v>
      </c>
      <c r="BW808" s="1" t="s">
        <v>31</v>
      </c>
      <c r="BX808" s="1"/>
      <c r="BY808" t="str">
        <f>_xlfn.XLOOKUP($B808,Img_lookup!A:A,Img_lookup!B:B, "Not available")</f>
        <v>052086cd-1669-4259-a0c3-57ceee1df862</v>
      </c>
      <c r="BZ808" t="str">
        <f>_xlfn.XLOOKUP($B808,Img_lookup!A:A,Img_lookup!C:C, "Not available")</f>
        <v>Rubiaceae - Galium verum (8304675540).jpg</v>
      </c>
      <c r="CA808" t="str">
        <f>_xlfn.XLOOKUP($B808,Img_lookup!A:A,Img_lookup!D:D, "Not available")</f>
        <v>Ettore Balocchi</v>
      </c>
      <c r="CB808" t="str">
        <f>_xlfn.XLOOKUP($B808,Img_lookup!A:A,Img_lookup!E:E, "https://imgur.com/aT5wafe")</f>
        <v>https://api.openverse.engineering/v1/images/052086cd-1669-4259-a0c3-57ceee1df862/thumb/</v>
      </c>
    </row>
    <row r="809" spans="1:80" ht="409.6" x14ac:dyDescent="0.15">
      <c r="A809" s="1" t="s">
        <v>504</v>
      </c>
      <c r="B809" s="1" t="s">
        <v>15921</v>
      </c>
      <c r="C809" s="1" t="s">
        <v>15922</v>
      </c>
      <c r="E809" s="1" t="s">
        <v>1126</v>
      </c>
      <c r="F809" s="1" t="s">
        <v>6</v>
      </c>
      <c r="G809" s="1" t="s">
        <v>6</v>
      </c>
      <c r="H809" s="11" t="str">
        <f t="shared" si="374"/>
        <v>Perennial</v>
      </c>
      <c r="J809" s="1">
        <v>1</v>
      </c>
      <c r="K809" s="1">
        <v>0.30000001199999998</v>
      </c>
      <c r="L809" t="str" cm="1">
        <f t="array" ref="L809">_xlfn.IFS(J809+K809="", "Unknown", J809+K809&gt;3, "Large", J809+K809&gt;0.5, "Medium", J809+K809&gt;0, "Small")</f>
        <v>Medium</v>
      </c>
      <c r="M809" s="1">
        <v>6</v>
      </c>
      <c r="N809" cm="1">
        <f t="array" ref="N809">IF($M809="",INDEX($M$2:$M$2176,MATCH(1,INDEX(($A$2:$A$2176=$A809)*($M$2:$M$2176&lt;&gt;""),0),0)),$M809)</f>
        <v>6</v>
      </c>
      <c r="O809" s="2" t="str">
        <f t="shared" si="369"/>
        <v>Seasonal outdoors</v>
      </c>
      <c r="P809" s="1" t="s">
        <v>15923</v>
      </c>
      <c r="R809" t="str">
        <f t="shared" si="373"/>
        <v>Medium</v>
      </c>
      <c r="T809" s="1"/>
      <c r="U809" s="1"/>
      <c r="V809" s="1" t="s">
        <v>51</v>
      </c>
      <c r="W809" s="6" t="str">
        <f>IF(ISNUMBER(SEARCH("-",V809)),TRIM(LEFT(V809,FIND("-",V809)-1)),V809)</f>
        <v>7</v>
      </c>
      <c r="X809" t="str">
        <f>IF(W809="1", "January", IF(W809="2", "February", IF(W809="3", "March", IF(W809="4", "April", IF(W809="5", "May", IF(W809="6", "June", IF(W809="7", "July", IF(W809="8", "August", IF(W809="9", "September", IF(W809="10", "October", IF(W809="11", "November", IF(W809="12", "December", "Other"))))))))))))</f>
        <v>July</v>
      </c>
      <c r="Y809" s="2" t="str">
        <f>IF(ISNUMBER(SEARCH("-",V809)),TRIM(RIGHT(V809,LEN(V809)-SEARCH("-",V809))),V809)</f>
        <v>8</v>
      </c>
      <c r="Z809" s="2" t="str">
        <f>IF(Y809="1", "January", IF(Y809="2", "February", IF(Y809="3", "March", IF(Y809="4", "April", IF(Y809="5", "May", IF(Y809="6", "June", IF(Y809="7", "July", IF(Y809="8", "August", IF(Y809="9", "September", IF(Y809="10", "October", IF(Y809="11", "November", IF(Y809="12", "December", "Other"))))))))))))</f>
        <v>August</v>
      </c>
      <c r="AF809" s="16" t="s">
        <v>24472</v>
      </c>
      <c r="AG809" s="1" t="str">
        <f t="shared" si="359"/>
        <v xml:space="preserve">Seed </v>
      </c>
      <c r="AH809" s="2" t="str">
        <f t="shared" si="360"/>
        <v>Surface sow, preferably as soon as it is ripe, into the plants natural habitat near existing colonies, or onto a bed of Quercus wood inoculated with the fungus Armillaria mellea (introduce this fungus into your land with extreme caution since it kills trees and there is no known preventative[K]).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Division in autumn. The plant is very intolerant of root disturbance, any moving or dividing should be attempted in the autumn, keep a large ball of soil around the plant[1].</v>
      </c>
      <c r="AI809" s="1" t="s">
        <v>15924</v>
      </c>
      <c r="AK809" s="1" t="s">
        <v>17104</v>
      </c>
      <c r="AL809" s="1" t="str">
        <f t="shared" si="370"/>
        <v>Unscented</v>
      </c>
      <c r="AM809" s="1" t="b">
        <v>0</v>
      </c>
      <c r="AN809" s="1" t="b">
        <v>0</v>
      </c>
      <c r="AO809" s="1" t="b">
        <v>0</v>
      </c>
      <c r="AP809" s="5" t="s">
        <v>28</v>
      </c>
      <c r="AQ809" s="5" t="str">
        <f t="shared" si="361"/>
        <v>Light, Medium, Heavy</v>
      </c>
      <c r="AR809" s="1" t="s">
        <v>1788</v>
      </c>
      <c r="AS809" s="1" t="str">
        <f t="shared" si="371"/>
        <v>Partial, Full</v>
      </c>
      <c r="AT809" s="1" t="str">
        <f t="shared" si="362"/>
        <v/>
      </c>
      <c r="AU809" s="1" t="s">
        <v>29</v>
      </c>
      <c r="AV809" s="1" t="str">
        <f t="shared" si="363"/>
        <v>Moist</v>
      </c>
      <c r="AW809" s="1" t="s">
        <v>12</v>
      </c>
      <c r="AX809" s="1" t="str">
        <f t="shared" si="364"/>
        <v>Acid, Neutral, Alkaline</v>
      </c>
      <c r="AY809" s="1" t="b">
        <v>0</v>
      </c>
      <c r="AZ809" s="1" t="b">
        <v>0</v>
      </c>
      <c r="BA809" s="1" t="b">
        <v>0</v>
      </c>
      <c r="BC809" t="str">
        <f t="shared" si="365"/>
        <v>FALSE</v>
      </c>
      <c r="BE809" t="str">
        <f t="shared" si="366"/>
        <v>FALSE</v>
      </c>
      <c r="BF809" s="1" t="b">
        <v>0</v>
      </c>
      <c r="BG809" s="1" t="b">
        <v>0</v>
      </c>
      <c r="BH809" s="1" t="b">
        <v>0</v>
      </c>
      <c r="BJ809" s="1" t="str">
        <f t="shared" si="367"/>
        <v>FALSE</v>
      </c>
      <c r="BL809" t="str">
        <f t="shared" si="368"/>
        <v>FALSE</v>
      </c>
      <c r="BM809" s="1" t="b">
        <v>0</v>
      </c>
      <c r="BN809" s="1" t="b">
        <v>0</v>
      </c>
      <c r="BO809" s="1">
        <f t="shared" si="372"/>
        <v>9</v>
      </c>
      <c r="BP809" s="1" t="s">
        <v>31</v>
      </c>
      <c r="BQ809" s="1" cm="1">
        <f t="array" ref="BQ809">_xlfn.IFS(BP809="None Known",0, LEN(BP809)&gt;500, 5,LEN(BP809)&gt;400, 4, LEN(BP809)&gt;300, 3, LEN(BP809)&gt;200, 2, LEN(BP809)&gt;1, 1)</f>
        <v>0</v>
      </c>
      <c r="BR809" s="1" t="s">
        <v>15925</v>
      </c>
      <c r="BS809" s="1">
        <v>2</v>
      </c>
      <c r="BT809" s="1" t="s">
        <v>15926</v>
      </c>
      <c r="BU809" s="1">
        <v>3</v>
      </c>
      <c r="BV809" s="1" t="s">
        <v>431</v>
      </c>
      <c r="BW809" s="1" t="s">
        <v>31</v>
      </c>
      <c r="BX809" s="1"/>
      <c r="BY809" t="str">
        <f>_xlfn.XLOOKUP($B809,Img_lookup!A:A,Img_lookup!B:B, "Not available")</f>
        <v>d06f42c6-a206-4d3f-ab19-4e9cb1017a3d</v>
      </c>
      <c r="BZ809" t="str">
        <f>_xlfn.XLOOKUP($B809,Img_lookup!A:A,Img_lookup!C:C, "Not available")</f>
        <v>6Êúà19Êó• Â§©È∫ªÂ±±Ëó•ÁÖ≤ÈõûÔºåÈÇÑÂä†‰∫ÜËä±ÁîüËúúÊ£óÁ¥ÖÊ£óÊû∏ÊùûÂíåÁ¥ÖËÖ∞Ë±Ü</v>
      </c>
      <c r="CA809" t="str">
        <f>_xlfn.XLOOKUP($B809,Img_lookup!A:A,Img_lookup!D:D, "Not available")</f>
        <v>Singzy</v>
      </c>
      <c r="CB809" t="str">
        <f>_xlfn.XLOOKUP($B809,Img_lookup!A:A,Img_lookup!E:E, "https://imgur.com/aT5wafe")</f>
        <v>https://api.openverse.engineering/v1/images/d06f42c6-a206-4d3f-ab19-4e9cb1017a3d/thumb/</v>
      </c>
    </row>
    <row r="810" spans="1:80" ht="409.6" x14ac:dyDescent="0.15">
      <c r="A810" s="1" t="s">
        <v>139</v>
      </c>
      <c r="B810" s="1" t="s">
        <v>6861</v>
      </c>
      <c r="E810" s="1" t="s">
        <v>6862</v>
      </c>
      <c r="F810" s="1" t="s">
        <v>22</v>
      </c>
      <c r="G810" s="1" t="s">
        <v>22</v>
      </c>
      <c r="H810" s="11" t="str">
        <f t="shared" si="374"/>
        <v>Perennial</v>
      </c>
      <c r="I810" s="1" t="s">
        <v>17108</v>
      </c>
      <c r="J810" s="1">
        <v>3</v>
      </c>
      <c r="L810" t="str" cm="1">
        <f t="array" ref="L810">_xlfn.IFS(J810+K810="", "Unknown", J810+K810&gt;3, "Large", J810+K810&gt;0.5, "Medium", J810+K810&gt;0, "Small")</f>
        <v>Medium</v>
      </c>
      <c r="M810" s="1">
        <v>10</v>
      </c>
      <c r="N810" cm="1">
        <f t="array" ref="N810">IF($M810="",INDEX($M$2:$M$2176,MATCH(1,INDEX(($A$2:$A$2176=$A810)*($M$2:$M$2176&lt;&gt;""),0),0)),$M810)</f>
        <v>10</v>
      </c>
      <c r="O810" s="2" t="str">
        <f t="shared" si="369"/>
        <v>Grown indoors</v>
      </c>
      <c r="P810" s="1" t="s">
        <v>6863</v>
      </c>
      <c r="R810" t="str">
        <f t="shared" si="373"/>
        <v>Medium</v>
      </c>
      <c r="S810" s="1" t="s">
        <v>24</v>
      </c>
      <c r="T810" s="1" t="str">
        <f>LEFT(S810,FIND("-",S810)-1)</f>
        <v xml:space="preserve">1 </v>
      </c>
      <c r="U810" s="1" t="str">
        <f>RIGHT(S810,FIND("-",S810)-1)</f>
        <v>12</v>
      </c>
      <c r="W810"/>
      <c r="AF810" s="16" t="s">
        <v>25103</v>
      </c>
      <c r="AG810" s="1" t="str">
        <f t="shared" si="359"/>
        <v xml:space="preserve">Stratified Seed </v>
      </c>
      <c r="AH810" s="2" t="str">
        <f t="shared" si="360"/>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I810" s="1" t="s">
        <v>6864</v>
      </c>
      <c r="AJ810" s="1" t="s">
        <v>53</v>
      </c>
      <c r="AK810" s="1" t="s">
        <v>17104</v>
      </c>
      <c r="AL810" s="1" t="str">
        <f t="shared" si="370"/>
        <v>Unscented</v>
      </c>
      <c r="AM810" s="1" t="b">
        <v>0</v>
      </c>
      <c r="AN810" s="1" t="b">
        <v>1</v>
      </c>
      <c r="AO810" s="1" t="b">
        <v>0</v>
      </c>
      <c r="AP810" s="5" t="s">
        <v>54</v>
      </c>
      <c r="AQ810" s="5" t="str">
        <f t="shared" si="361"/>
        <v>Light, Medium</v>
      </c>
      <c r="AR810" s="1" t="s">
        <v>120</v>
      </c>
      <c r="AS810" s="1" t="str">
        <f t="shared" si="371"/>
        <v>Partial</v>
      </c>
      <c r="AT810" s="1" t="str">
        <f t="shared" si="362"/>
        <v>Partial</v>
      </c>
      <c r="AU810" s="1" t="s">
        <v>29</v>
      </c>
      <c r="AV810" s="1" t="str">
        <f t="shared" si="363"/>
        <v>Moist</v>
      </c>
      <c r="AW810" s="1" t="s">
        <v>123</v>
      </c>
      <c r="AX810" s="1" t="str">
        <f t="shared" si="364"/>
        <v>Acid, Neutral</v>
      </c>
      <c r="AY810" s="1" t="b">
        <v>1</v>
      </c>
      <c r="AZ810" s="1" t="b">
        <v>0</v>
      </c>
      <c r="BA810" s="1" t="b">
        <v>0</v>
      </c>
      <c r="BC810" t="str">
        <f t="shared" si="365"/>
        <v>FALSE</v>
      </c>
      <c r="BE810" t="str">
        <f t="shared" si="366"/>
        <v>FALSE</v>
      </c>
      <c r="BF810" s="1" t="b">
        <v>0</v>
      </c>
      <c r="BG810" s="1" t="b">
        <v>0</v>
      </c>
      <c r="BH810" s="1" t="b">
        <v>0</v>
      </c>
      <c r="BJ810" s="1" t="str">
        <f t="shared" si="367"/>
        <v>FALSE</v>
      </c>
      <c r="BL810" t="str">
        <f t="shared" si="368"/>
        <v>FALSE</v>
      </c>
      <c r="BM810" s="1" t="b">
        <v>0</v>
      </c>
      <c r="BN810" s="1" t="b">
        <v>0</v>
      </c>
      <c r="BO810" s="1">
        <f t="shared" si="372"/>
        <v>8</v>
      </c>
      <c r="BP810" s="1" t="s">
        <v>31</v>
      </c>
      <c r="BQ810" s="1" cm="1">
        <f t="array" ref="BQ810">_xlfn.IFS(BP810="None Known",0, LEN(BP810)&gt;500, 5,LEN(BP810)&gt;400, 4, LEN(BP810)&gt;300, 3, LEN(BP810)&gt;200, 2, LEN(BP810)&gt;1, 1)</f>
        <v>0</v>
      </c>
      <c r="BR810" s="1" t="s">
        <v>6865</v>
      </c>
      <c r="BS810" s="1">
        <v>2</v>
      </c>
      <c r="BT810" s="1" t="s">
        <v>6866</v>
      </c>
      <c r="BU810" s="1">
        <v>2</v>
      </c>
      <c r="BV810" s="1" t="s">
        <v>4330</v>
      </c>
      <c r="BW810" s="1" t="s">
        <v>31</v>
      </c>
      <c r="BX810" s="1"/>
      <c r="BY810" t="str">
        <f>_xlfn.XLOOKUP($B810,Img_lookup!A:A,Img_lookup!B:B, "Not available")</f>
        <v>c551bb38-8ed2-4aa2-b84a-12a7919d6bb0</v>
      </c>
      <c r="BZ810" t="str">
        <f>_xlfn.XLOOKUP($B810,Img_lookup!A:A,Img_lookup!C:C, "Not available")</f>
        <v>Gaultheria cumingiana</v>
      </c>
      <c r="CA810" t="str">
        <f>_xlfn.XLOOKUP($B810,Img_lookup!A:A,Img_lookup!D:D, "Not available")</f>
        <v>M. L. Merritt</v>
      </c>
      <c r="CB810" t="str">
        <f>_xlfn.XLOOKUP($B810,Img_lookup!A:A,Img_lookup!E:E, "https://imgur.com/aT5wafe")</f>
        <v>https://api.openverse.engineering/v1/images/c551bb38-8ed2-4aa2-b84a-12a7919d6bb0/thumb/</v>
      </c>
    </row>
    <row r="811" spans="1:80" ht="409.6" x14ac:dyDescent="0.15">
      <c r="A811" s="1" t="s">
        <v>139</v>
      </c>
      <c r="B811" s="1" t="s">
        <v>16720</v>
      </c>
      <c r="C811" s="1" t="s">
        <v>16721</v>
      </c>
      <c r="D811" s="1" t="s">
        <v>16722</v>
      </c>
      <c r="E811" s="1" t="s">
        <v>16723</v>
      </c>
      <c r="F811" s="1" t="s">
        <v>22</v>
      </c>
      <c r="G811" s="1" t="s">
        <v>22</v>
      </c>
      <c r="H811" s="11" t="str">
        <f t="shared" si="374"/>
        <v>Perennial</v>
      </c>
      <c r="I811" s="1" t="s">
        <v>17108</v>
      </c>
      <c r="J811" s="1">
        <v>1</v>
      </c>
      <c r="L811" t="str" cm="1">
        <f t="array" ref="L811">_xlfn.IFS(J811+K811="", "Unknown", J811+K811&gt;3, "Large", J811+K811&gt;0.5, "Medium", J811+K811&gt;0, "Small")</f>
        <v>Medium</v>
      </c>
      <c r="M811" s="1">
        <v>9</v>
      </c>
      <c r="N811" cm="1">
        <f t="array" ref="N811">IF($M811="",INDEX($M$2:$M$2176,MATCH(1,INDEX(($A$2:$A$2176=$A811)*($M$2:$M$2176&lt;&gt;""),0),0)),$M811)</f>
        <v>9</v>
      </c>
      <c r="O811" s="2" t="str">
        <f t="shared" si="369"/>
        <v>Grown indoors</v>
      </c>
      <c r="P811" s="1" t="s">
        <v>16724</v>
      </c>
      <c r="R811" t="str">
        <f t="shared" si="373"/>
        <v>Medium</v>
      </c>
      <c r="S811" s="1" t="s">
        <v>24</v>
      </c>
      <c r="T811" s="1" t="str">
        <f>LEFT(S811,FIND("-",S811)-1)</f>
        <v xml:space="preserve">1 </v>
      </c>
      <c r="U811" s="1" t="str">
        <f>RIGHT(S811,FIND("-",S811)-1)</f>
        <v>12</v>
      </c>
      <c r="V811" s="1" t="s">
        <v>188</v>
      </c>
      <c r="W811" s="6" t="str">
        <f>IF(ISNUMBER(SEARCH("-",V811)),TRIM(LEFT(V811,FIND("-",V811)-1)),V811)</f>
        <v>4</v>
      </c>
      <c r="X811" t="str">
        <f>IF(W811="1", "January", IF(W811="2", "February", IF(W811="3", "March", IF(W811="4", "April", IF(W811="5", "May", IF(W811="6", "June", IF(W811="7", "July", IF(W811="8", "August", IF(W811="9", "September", IF(W811="10", "October", IF(W811="11", "November", IF(W811="12", "December", "Other"))))))))))))</f>
        <v>April</v>
      </c>
      <c r="Y811" s="2" t="str">
        <f>IF(ISNUMBER(SEARCH("-",V811)),TRIM(RIGHT(V811,LEN(V811)-SEARCH("-",V811))),V811)</f>
        <v>5</v>
      </c>
      <c r="Z811" s="2" t="str">
        <f>IF(Y811="1", "January", IF(Y811="2", "February", IF(Y811="3", "March", IF(Y811="4", "April", IF(Y811="5", "May", IF(Y811="6", "June", IF(Y811="7", "July", IF(Y811="8", "August", IF(Y811="9", "September", IF(Y811="10", "October", IF(Y811="11", "November", IF(Y811="12", "December", "Other"))))))))))))</f>
        <v>May</v>
      </c>
      <c r="AF811" s="16" t="s">
        <v>16725</v>
      </c>
      <c r="AG811" s="1" t="str">
        <f t="shared" si="359"/>
        <v xml:space="preserve">Seed </v>
      </c>
      <c r="AH811" s="2" t="str">
        <f t="shared" si="360"/>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I811" s="1" t="s">
        <v>16726</v>
      </c>
      <c r="AJ811" s="1" t="s">
        <v>53</v>
      </c>
      <c r="AK811" s="1" t="s">
        <v>17104</v>
      </c>
      <c r="AL811" s="1" t="str">
        <f t="shared" si="370"/>
        <v>Scented</v>
      </c>
      <c r="AM811" s="1" t="b">
        <v>1</v>
      </c>
      <c r="AN811" s="1" t="b">
        <v>1</v>
      </c>
      <c r="AO811" s="1" t="b">
        <v>0</v>
      </c>
      <c r="AP811" s="5" t="s">
        <v>54</v>
      </c>
      <c r="AQ811" s="5" t="str">
        <f t="shared" si="361"/>
        <v>Light, Medium</v>
      </c>
      <c r="AR811" s="1" t="s">
        <v>1788</v>
      </c>
      <c r="AS811" s="1" t="str">
        <f t="shared" si="371"/>
        <v>Partial, Full</v>
      </c>
      <c r="AT811" s="1" t="str">
        <f t="shared" si="362"/>
        <v/>
      </c>
      <c r="AU811" s="1" t="s">
        <v>29</v>
      </c>
      <c r="AV811" s="1" t="str">
        <f t="shared" si="363"/>
        <v>Moist</v>
      </c>
      <c r="AW811" s="1" t="s">
        <v>123</v>
      </c>
      <c r="AX811" s="1" t="str">
        <f t="shared" si="364"/>
        <v>Acid, Neutral</v>
      </c>
      <c r="AY811" s="1" t="b">
        <v>1</v>
      </c>
      <c r="AZ811" s="1" t="b">
        <v>0</v>
      </c>
      <c r="BA811" s="1" t="b">
        <v>0</v>
      </c>
      <c r="BC811" t="str">
        <f t="shared" si="365"/>
        <v>FALSE</v>
      </c>
      <c r="BE811" t="str">
        <f t="shared" si="366"/>
        <v>FALSE</v>
      </c>
      <c r="BF811" s="1" t="b">
        <v>0</v>
      </c>
      <c r="BG811" s="1" t="b">
        <v>0</v>
      </c>
      <c r="BH811" s="1" t="b">
        <v>0</v>
      </c>
      <c r="BJ811" s="1" t="str">
        <f t="shared" si="367"/>
        <v>FALSE</v>
      </c>
      <c r="BL811" t="str">
        <f t="shared" si="368"/>
        <v>FALSE</v>
      </c>
      <c r="BM811" s="1" t="b">
        <v>0</v>
      </c>
      <c r="BN811" s="1" t="b">
        <v>0</v>
      </c>
      <c r="BO811" s="1">
        <f t="shared" si="372"/>
        <v>9</v>
      </c>
      <c r="BP811" s="1" t="s">
        <v>16727</v>
      </c>
      <c r="BQ811" s="1" cm="1">
        <f t="array" ref="BQ811">_xlfn.IFS(BP811="None Known",0, LEN(BP811)&gt;500, 5,LEN(BP811)&gt;400, 4, LEN(BP811)&gt;300, 3, LEN(BP811)&gt;200, 2, LEN(BP811)&gt;1, 1)</f>
        <v>1</v>
      </c>
      <c r="BR811" s="1" t="s">
        <v>16728</v>
      </c>
      <c r="BS811" s="1">
        <v>2</v>
      </c>
      <c r="BT811" s="1" t="s">
        <v>16729</v>
      </c>
      <c r="BU811" s="1">
        <v>2</v>
      </c>
      <c r="BV811" s="1" t="s">
        <v>16730</v>
      </c>
      <c r="BW811" s="1" t="s">
        <v>31</v>
      </c>
      <c r="BX811" s="1"/>
      <c r="BY811" t="str">
        <f>_xlfn.XLOOKUP($B811,Img_lookup!A:A,Img_lookup!B:B, "Not available")</f>
        <v>bd08b581-8a06-4eb5-97a2-43ff81b2f381</v>
      </c>
      <c r="BZ811" t="str">
        <f>_xlfn.XLOOKUP($B811,Img_lookup!A:A,Img_lookup!C:C, "Not available")</f>
        <v>Gaultheria fragrantissima Wall.</v>
      </c>
      <c r="CA811" t="str">
        <f>_xlfn.XLOOKUP($B811,Img_lookup!A:A,Img_lookup!D:D, "Not available")</f>
        <v>F. C. Colomb</v>
      </c>
      <c r="CB811" t="str">
        <f>_xlfn.XLOOKUP($B811,Img_lookup!A:A,Img_lookup!E:E, "https://imgur.com/aT5wafe")</f>
        <v>https://api.openverse.engineering/v1/images/bd08b581-8a06-4eb5-97a2-43ff81b2f381/thumb/</v>
      </c>
    </row>
    <row r="812" spans="1:80" ht="409.6" x14ac:dyDescent="0.15">
      <c r="A812" s="1" t="s">
        <v>139</v>
      </c>
      <c r="B812" s="1" t="s">
        <v>13412</v>
      </c>
      <c r="C812" s="1" t="s">
        <v>13413</v>
      </c>
      <c r="D812" s="1" t="s">
        <v>13414</v>
      </c>
      <c r="E812" s="1" t="s">
        <v>13415</v>
      </c>
      <c r="F812" s="1" t="s">
        <v>22</v>
      </c>
      <c r="G812" s="1" t="s">
        <v>22</v>
      </c>
      <c r="H812" s="11" t="str">
        <f t="shared" si="374"/>
        <v>Perennial</v>
      </c>
      <c r="I812" s="1" t="s">
        <v>17108</v>
      </c>
      <c r="J812" s="1">
        <v>0.10000000100000001</v>
      </c>
      <c r="K812" s="1">
        <v>1</v>
      </c>
      <c r="L812" t="str" cm="1">
        <f t="array" ref="L812">_xlfn.IFS(J812+K812="", "Unknown", J812+K812&gt;3, "Large", J812+K812&gt;0.5, "Medium", J812+K812&gt;0, "Small")</f>
        <v>Medium</v>
      </c>
      <c r="M812" s="1">
        <v>6</v>
      </c>
      <c r="N812" cm="1">
        <f t="array" ref="N812">IF($M812="",INDEX($M$2:$M$2176,MATCH(1,INDEX(($A$2:$A$2176=$A812)*($M$2:$M$2176&lt;&gt;""),0),0)),$M812)</f>
        <v>6</v>
      </c>
      <c r="O812" s="2" t="str">
        <f t="shared" si="369"/>
        <v>Seasonal outdoors</v>
      </c>
      <c r="P812" s="1" t="s">
        <v>13416</v>
      </c>
      <c r="Q812" s="1" t="s">
        <v>17109</v>
      </c>
      <c r="R812" t="str">
        <f t="shared" si="373"/>
        <v>Fast</v>
      </c>
      <c r="S812" s="1" t="s">
        <v>24</v>
      </c>
      <c r="T812" s="1" t="str">
        <f>LEFT(S812,FIND("-",S812)-1)</f>
        <v xml:space="preserve">1 </v>
      </c>
      <c r="U812" s="1" t="str">
        <f>RIGHT(S812,FIND("-",S812)-1)</f>
        <v>12</v>
      </c>
      <c r="V812" s="1" t="s">
        <v>96</v>
      </c>
      <c r="W812" s="6" t="str">
        <f>IF(ISNUMBER(SEARCH("-",V812)),TRIM(LEFT(V812,FIND("-",V812)-1)),V812)</f>
        <v>5</v>
      </c>
      <c r="X812" t="str">
        <f>IF(W812="1", "January", IF(W812="2", "February", IF(W812="3", "March", IF(W812="4", "April", IF(W812="5", "May", IF(W812="6", "June", IF(W812="7", "July", IF(W812="8", "August", IF(W812="9", "September", IF(W812="10", "October", IF(W812="11", "November", IF(W812="12", "December", "Other"))))))))))))</f>
        <v>May</v>
      </c>
      <c r="Y812" s="2" t="str">
        <f>IF(ISNUMBER(SEARCH("-",V812)),TRIM(RIGHT(V812,LEN(V812)-SEARCH("-",V812))),V812)</f>
        <v>6</v>
      </c>
      <c r="Z812" s="2" t="str">
        <f>IF(Y812="1", "January", IF(Y812="2", "February", IF(Y812="3", "March", IF(Y812="4", "April", IF(Y812="5", "May", IF(Y812="6", "June", IF(Y812="7", "July", IF(Y812="8", "August", IF(Y812="9", "September", IF(Y812="10", "October", IF(Y812="11", "November", IF(Y812="12", "December", "Other"))))))))))))</f>
        <v>June</v>
      </c>
      <c r="AA812" s="1" t="s">
        <v>427</v>
      </c>
      <c r="AB812" s="1" t="str">
        <f>IF(ISNUMBER(SEARCH("-",AA812)),TRIM(LEFT(AA812,FIND("-",AA812)-1)),AA812)</f>
        <v>8</v>
      </c>
      <c r="AC812" s="1" t="str">
        <f>IF(AB812="1", "January", IF(AB812="2", "February", IF(AB812="3", "March", IF(AB812="4", "April", IF(AB812="5", "May", IF(AB812="6", "June", IF(AB812="7", "July", IF(AB812="8", "August", IF(AB812="9", "September", IF(AB812="10", "October", IF(AB812="11", "November", IF(AB812="12", "December", "Other"))))))))))))</f>
        <v>August</v>
      </c>
      <c r="AD812" s="1" t="str">
        <f>IF(ISNUMBER(SEARCH("-",AA812)),TRIM(RIGHT(AA812,LEN(AA812)-SEARCH("-",AA812))),AA812)</f>
        <v>9</v>
      </c>
      <c r="AE812" s="1" t="str">
        <f>IF(AD812="1", "January", IF(AD812="2", "February", IF(AD812="3", "March", IF(AD812="4", "April", IF(AD812="5", "May", IF(AD812="6", "June", IF(AD812="7", "July", IF(AD812="8", "August", IF(AD812="9", "September", IF(AD812="10", "October", IF(AD812="11", "November", IF(AD812="12", "December", "Other"))))))))))))</f>
        <v>September</v>
      </c>
      <c r="AF812" s="16" t="s">
        <v>25103</v>
      </c>
      <c r="AG812" s="1" t="str">
        <f t="shared" si="359"/>
        <v xml:space="preserve">Stratified Seed </v>
      </c>
      <c r="AH812" s="2" t="str">
        <f t="shared" si="360"/>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in spring just before new growth begins[200]. Larger clumps can be replanted direct into their permanent positions, though it is best to pot up smaller clumps and grow them on in a cold frame until they are rooting well. Plant them out in the spring.
Layering.</v>
      </c>
      <c r="AI812" s="1" t="s">
        <v>13417</v>
      </c>
      <c r="AJ812" s="1" t="s">
        <v>53</v>
      </c>
      <c r="AK812" s="1" t="s">
        <v>17104</v>
      </c>
      <c r="AL812" s="1" t="str">
        <f t="shared" si="370"/>
        <v>Unscented</v>
      </c>
      <c r="AM812" s="1" t="b">
        <v>0</v>
      </c>
      <c r="AN812" s="1" t="b">
        <v>1</v>
      </c>
      <c r="AO812" s="1" t="b">
        <v>0</v>
      </c>
      <c r="AP812" s="5" t="s">
        <v>54</v>
      </c>
      <c r="AQ812" s="5" t="str">
        <f t="shared" si="361"/>
        <v>Light, Medium</v>
      </c>
      <c r="AR812" s="1" t="s">
        <v>120</v>
      </c>
      <c r="AS812" s="1" t="str">
        <f t="shared" si="371"/>
        <v>Partial</v>
      </c>
      <c r="AT812" s="1" t="str">
        <f t="shared" si="362"/>
        <v>Partial</v>
      </c>
      <c r="AU812" s="1" t="s">
        <v>402</v>
      </c>
      <c r="AV812" s="1" t="str">
        <f t="shared" si="363"/>
        <v>Moist, Wet/Water</v>
      </c>
      <c r="AW812" s="1" t="s">
        <v>123</v>
      </c>
      <c r="AX812" s="1" t="str">
        <f t="shared" si="364"/>
        <v>Acid, Neutral</v>
      </c>
      <c r="AY812" s="1" t="b">
        <v>1</v>
      </c>
      <c r="AZ812" s="1" t="b">
        <v>0</v>
      </c>
      <c r="BA812" s="1" t="b">
        <v>0</v>
      </c>
      <c r="BC812" t="str">
        <f t="shared" si="365"/>
        <v>FALSE</v>
      </c>
      <c r="BE812" t="str">
        <f t="shared" si="366"/>
        <v>FALSE</v>
      </c>
      <c r="BF812" s="1" t="b">
        <v>0</v>
      </c>
      <c r="BG812" s="1" t="b">
        <v>0</v>
      </c>
      <c r="BH812" s="1" t="b">
        <v>0</v>
      </c>
      <c r="BJ812" s="1" t="str">
        <f t="shared" si="367"/>
        <v>FALSE</v>
      </c>
      <c r="BL812" t="str">
        <f t="shared" si="368"/>
        <v>FALSE</v>
      </c>
      <c r="BM812" s="1" t="b">
        <v>0</v>
      </c>
      <c r="BN812" s="1" t="b">
        <v>0</v>
      </c>
      <c r="BO812" s="1">
        <f t="shared" si="372"/>
        <v>14</v>
      </c>
      <c r="BP812" s="1" t="s">
        <v>13418</v>
      </c>
      <c r="BQ812" s="1" cm="1">
        <f t="array" ref="BQ812">_xlfn.IFS(BP812="None Known",0, LEN(BP812)&gt;500, 5,LEN(BP812)&gt;400, 4, LEN(BP812)&gt;300, 3, LEN(BP812)&gt;200, 2, LEN(BP812)&gt;1, 1)</f>
        <v>1</v>
      </c>
      <c r="BR812" s="1" t="s">
        <v>13419</v>
      </c>
      <c r="BS812" s="1">
        <v>4</v>
      </c>
      <c r="BT812" s="1" t="s">
        <v>13420</v>
      </c>
      <c r="BU812" s="1">
        <v>1</v>
      </c>
      <c r="BW812" s="1" t="s">
        <v>31</v>
      </c>
      <c r="BX812" s="1"/>
      <c r="BY812" t="str">
        <f>_xlfn.XLOOKUP($B812,Img_lookup!A:A,Img_lookup!B:B, "Not available")</f>
        <v>36b1e106-2bc2-427b-bd82-4338a16ae256</v>
      </c>
      <c r="BZ812" t="str">
        <f>_xlfn.XLOOKUP($B812,Img_lookup!A:A,Img_lookup!C:C, "Not available")</f>
        <v>Gaultheria hispidula / creeping snowberry</v>
      </c>
      <c r="CA812" t="str">
        <f>_xlfn.XLOOKUP($B812,Img_lookup!A:A,Img_lookup!D:D, "Not available")</f>
        <v>Charles de Mille-Isles</v>
      </c>
      <c r="CB812" t="str">
        <f>_xlfn.XLOOKUP($B812,Img_lookup!A:A,Img_lookup!E:E, "https://imgur.com/aT5wafe")</f>
        <v>https://api.openverse.engineering/v1/images/36b1e106-2bc2-427b-bd82-4338a16ae256/thumb/</v>
      </c>
    </row>
    <row r="813" spans="1:80" ht="409.6" x14ac:dyDescent="0.15">
      <c r="A813" s="1" t="s">
        <v>139</v>
      </c>
      <c r="B813" s="1" t="s">
        <v>8958</v>
      </c>
      <c r="D813" s="1" t="s">
        <v>8959</v>
      </c>
      <c r="E813" s="1" t="s">
        <v>8960</v>
      </c>
      <c r="F813" s="1" t="s">
        <v>22</v>
      </c>
      <c r="G813" s="1" t="s">
        <v>22</v>
      </c>
      <c r="H813" s="11" t="str">
        <f t="shared" si="374"/>
        <v>Perennial</v>
      </c>
      <c r="I813" s="1" t="s">
        <v>17108</v>
      </c>
      <c r="J813" s="1">
        <v>0.15000000599999999</v>
      </c>
      <c r="K813" s="1">
        <v>0.30000001199999998</v>
      </c>
      <c r="L813" t="str" cm="1">
        <f t="array" ref="L813">_xlfn.IFS(J813+K813="", "Unknown", J813+K813&gt;3, "Large", J813+K813&gt;0.5, "Medium", J813+K813&gt;0, "Small")</f>
        <v>Small</v>
      </c>
      <c r="M813" s="1">
        <v>9</v>
      </c>
      <c r="N813" cm="1">
        <f t="array" ref="N813">IF($M813="",INDEX($M$2:$M$2176,MATCH(1,INDEX(($A$2:$A$2176=$A813)*($M$2:$M$2176&lt;&gt;""),0),0)),$M813)</f>
        <v>9</v>
      </c>
      <c r="O813" s="2" t="str">
        <f t="shared" si="369"/>
        <v>Grown indoors</v>
      </c>
      <c r="P813" s="1" t="s">
        <v>196</v>
      </c>
      <c r="R813" t="str">
        <f t="shared" si="373"/>
        <v>Medium</v>
      </c>
      <c r="S813" s="1" t="s">
        <v>24</v>
      </c>
      <c r="T813" s="1" t="str">
        <f>LEFT(S813,FIND("-",S813)-1)</f>
        <v xml:space="preserve">1 </v>
      </c>
      <c r="U813" s="1" t="str">
        <f>RIGHT(S813,FIND("-",S813)-1)</f>
        <v>12</v>
      </c>
      <c r="V813" s="1" t="s">
        <v>1006</v>
      </c>
      <c r="W813" s="6" t="str">
        <f>IF(ISNUMBER(SEARCH("-",V813)),TRIM(LEFT(V813,FIND("-",V813)-1)),V813)</f>
        <v>5</v>
      </c>
      <c r="X813" t="str">
        <f>IF(W813="1", "January", IF(W813="2", "February", IF(W813="3", "March", IF(W813="4", "April", IF(W813="5", "May", IF(W813="6", "June", IF(W813="7", "July", IF(W813="8", "August", IF(W813="9", "September", IF(W813="10", "October", IF(W813="11", "November", IF(W813="12", "December", "Other"))))))))))))</f>
        <v>May</v>
      </c>
      <c r="Y813" s="2" t="str">
        <f>IF(ISNUMBER(SEARCH("-",V813)),TRIM(RIGHT(V813,LEN(V813)-SEARCH("-",V813))),V813)</f>
        <v>7</v>
      </c>
      <c r="Z813" s="2" t="str">
        <f>IF(Y813="1", "January", IF(Y813="2", "February", IF(Y813="3", "March", IF(Y813="4", "April", IF(Y813="5", "May", IF(Y813="6", "June", IF(Y813="7", "July", IF(Y813="8", "August", IF(Y813="9", "September", IF(Y813="10", "October", IF(Y813="11", "November", IF(Y813="12", "December", "Other"))))))))))))</f>
        <v>July</v>
      </c>
      <c r="AF813" s="16" t="s">
        <v>25104</v>
      </c>
      <c r="AG813" s="1" t="str">
        <f t="shared" si="359"/>
        <v xml:space="preserve">Stratified Seed </v>
      </c>
      <c r="AH813" s="2" t="str">
        <f t="shared" si="360"/>
        <v>The seed requires a period of cold stratification. Pre-chill for 4 - 10 weeks and surface sow in a lime-free compost in a shady part of the greenhouse and keep moist[78]. The seed usually germinates well, usually within 1 - 2 months at 20�c, but the seedlings are liable to damp off. Watering them with care and making sure they get ample ventilation will reduce this risk. Watering them with a garlic infusion can help to prevent damping off[K]. Prick out the seedlings into individual pots when they are about 25mm tall and grow them on in light shade in the greenhouse for at least their first winter[K]. Plant them out in late spring or early summer. The seedlings are susceptible to spring frosts and so it might be wise to give them some protection in their first spring or two outdoors..
Cuttings of half-ripe wood 3 - 6cm long, July/August in a frame in a shady position. They form roots in late summer or spring[78]. A good percentage usually take.
Division in spring just before new growth begins. 'Drop' the plants 12 months earlier by digging them up and replanting them deeper in the soil so that the branches are buried and can form roots. This works best in a sandy soil[78]. It is best to pot up the divisions and grow them on in a lightly shaded position in the greenhouse until they are established. Plant them out in the summer.
Layering in September/October. Takes 12 months[78].</v>
      </c>
      <c r="AI813" s="1" t="s">
        <v>8961</v>
      </c>
      <c r="AJ813" s="1" t="s">
        <v>53</v>
      </c>
      <c r="AK813" s="1" t="s">
        <v>17105</v>
      </c>
      <c r="AL813" s="1" t="str">
        <f t="shared" si="370"/>
        <v>Unscented</v>
      </c>
      <c r="AM813" s="1" t="b">
        <v>0</v>
      </c>
      <c r="AN813" s="1" t="b">
        <v>1</v>
      </c>
      <c r="AO813" s="1" t="b">
        <v>0</v>
      </c>
      <c r="AP813" s="5" t="s">
        <v>54</v>
      </c>
      <c r="AQ813" s="5" t="str">
        <f t="shared" si="361"/>
        <v>Light, Medium</v>
      </c>
      <c r="AR813" s="1" t="s">
        <v>10</v>
      </c>
      <c r="AS813" s="1" t="str">
        <f t="shared" si="371"/>
        <v>None, Partial</v>
      </c>
      <c r="AT813" s="1" t="str">
        <f t="shared" si="362"/>
        <v>Partial, Full</v>
      </c>
      <c r="AU813" s="1" t="s">
        <v>29</v>
      </c>
      <c r="AV813" s="1" t="str">
        <f t="shared" si="363"/>
        <v>Moist</v>
      </c>
      <c r="AW813" s="1" t="s">
        <v>146</v>
      </c>
      <c r="AX813" s="1" t="str">
        <f t="shared" si="364"/>
        <v>Acid</v>
      </c>
      <c r="AY813" s="1" t="b">
        <v>1</v>
      </c>
      <c r="AZ813" s="1" t="b">
        <v>0</v>
      </c>
      <c r="BA813" s="1" t="b">
        <v>0</v>
      </c>
      <c r="BC813" t="str">
        <f t="shared" si="365"/>
        <v>FALSE</v>
      </c>
      <c r="BE813" t="str">
        <f t="shared" si="366"/>
        <v>FALSE</v>
      </c>
      <c r="BF813" s="1" t="b">
        <v>0</v>
      </c>
      <c r="BG813" s="1" t="b">
        <v>0</v>
      </c>
      <c r="BH813" s="1" t="b">
        <v>0</v>
      </c>
      <c r="BJ813" s="1" t="str">
        <f t="shared" si="367"/>
        <v>FALSE</v>
      </c>
      <c r="BL813" t="str">
        <f t="shared" si="368"/>
        <v>FALSE</v>
      </c>
      <c r="BM813" s="1" t="b">
        <v>0</v>
      </c>
      <c r="BN813" s="1" t="b">
        <v>0</v>
      </c>
      <c r="BO813" s="1">
        <f t="shared" si="372"/>
        <v>7</v>
      </c>
      <c r="BP813" s="1" t="s">
        <v>8962</v>
      </c>
      <c r="BQ813" s="1" cm="1">
        <f t="array" ref="BQ813">_xlfn.IFS(BP813="None Known",0, LEN(BP813)&gt;500, 5,LEN(BP813)&gt;400, 4, LEN(BP813)&gt;300, 3, LEN(BP813)&gt;200, 2, LEN(BP813)&gt;1, 1)</f>
        <v>1</v>
      </c>
      <c r="BR813" s="1" t="s">
        <v>8963</v>
      </c>
      <c r="BS813" s="1">
        <v>2</v>
      </c>
      <c r="BT813" s="1" t="s">
        <v>31</v>
      </c>
      <c r="BU813" s="1">
        <v>0</v>
      </c>
      <c r="BV813" s="1" t="s">
        <v>8964</v>
      </c>
      <c r="BW813" s="1" t="s">
        <v>8965</v>
      </c>
      <c r="BX813" s="1"/>
      <c r="BY813" t="str">
        <f>_xlfn.XLOOKUP($B813,Img_lookup!A:A,Img_lookup!B:B, "Not available")</f>
        <v>ebcdd5f6-1df3-4bda-935c-932a2c6226e2</v>
      </c>
      <c r="BZ813" t="str">
        <f>_xlfn.XLOOKUP($B813,Img_lookup!A:A,Img_lookup!C:C, "Not available")</f>
        <v>Gaultheria myrsinoides Kunth</v>
      </c>
      <c r="CA813" t="str">
        <f>_xlfn.XLOOKUP($B813,Img_lookup!A:A,Img_lookup!D:D, "Not available")</f>
        <v>Basil G. Stergios; Laurence J. Dorr and Kenneth Wurdack</v>
      </c>
      <c r="CB813" t="str">
        <f>_xlfn.XLOOKUP($B813,Img_lookup!A:A,Img_lookup!E:E, "https://imgur.com/aT5wafe")</f>
        <v>https://api.openverse.engineering/v1/images/ebcdd5f6-1df3-4bda-935c-932a2c6226e2/thumb/</v>
      </c>
    </row>
    <row r="814" spans="1:80" ht="409.6" x14ac:dyDescent="0.15">
      <c r="A814" s="1" t="s">
        <v>139</v>
      </c>
      <c r="B814" s="1" t="s">
        <v>5200</v>
      </c>
      <c r="C814" s="1" t="s">
        <v>5201</v>
      </c>
      <c r="E814" s="1" t="s">
        <v>5202</v>
      </c>
      <c r="F814" s="1" t="s">
        <v>22</v>
      </c>
      <c r="G814" s="1" t="s">
        <v>22</v>
      </c>
      <c r="H814" s="11" t="str">
        <f t="shared" si="374"/>
        <v>Perennial</v>
      </c>
      <c r="I814" s="1" t="s">
        <v>17108</v>
      </c>
      <c r="J814" s="1">
        <v>0.15000000599999999</v>
      </c>
      <c r="K814" s="1">
        <v>1</v>
      </c>
      <c r="L814" t="str" cm="1">
        <f t="array" ref="L814">_xlfn.IFS(J814+K814="", "Unknown", J814+K814&gt;3, "Large", J814+K814&gt;0.5, "Medium", J814+K814&gt;0, "Small")</f>
        <v>Medium</v>
      </c>
      <c r="M814" s="1">
        <v>4</v>
      </c>
      <c r="N814" cm="1">
        <f t="array" ref="N814">IF($M814="",INDEX($M$2:$M$2176,MATCH(1,INDEX(($A$2:$A$2176=$A814)*($M$2:$M$2176&lt;&gt;""),0),0)),$M814)</f>
        <v>4</v>
      </c>
      <c r="O814" s="2" t="str">
        <f t="shared" si="369"/>
        <v>Hardy to cold</v>
      </c>
      <c r="P814" s="1" t="s">
        <v>5203</v>
      </c>
      <c r="Q814" s="1" t="s">
        <v>17110</v>
      </c>
      <c r="R814" t="str">
        <f t="shared" si="373"/>
        <v>Medium</v>
      </c>
      <c r="S814" s="1" t="s">
        <v>24</v>
      </c>
      <c r="T814" s="1" t="str">
        <f>LEFT(S814,FIND("-",S814)-1)</f>
        <v xml:space="preserve">1 </v>
      </c>
      <c r="U814" s="1" t="str">
        <f>RIGHT(S814,FIND("-",S814)-1)</f>
        <v>12</v>
      </c>
      <c r="V814" s="1" t="s">
        <v>51</v>
      </c>
      <c r="W814" s="6" t="str">
        <f>IF(ISNUMBER(SEARCH("-",V814)),TRIM(LEFT(V814,FIND("-",V814)-1)),V814)</f>
        <v>7</v>
      </c>
      <c r="X814" t="str">
        <f>IF(W814="1", "January", IF(W814="2", "February", IF(W814="3", "March", IF(W814="4", "April", IF(W814="5", "May", IF(W814="6", "June", IF(W814="7", "July", IF(W814="8", "August", IF(W814="9", "September", IF(W814="10", "October", IF(W814="11", "November", IF(W814="12", "December", "Other"))))))))))))</f>
        <v>July</v>
      </c>
      <c r="Y814" s="2" t="str">
        <f>IF(ISNUMBER(SEARCH("-",V814)),TRIM(RIGHT(V814,LEN(V814)-SEARCH("-",V814))),V814)</f>
        <v>8</v>
      </c>
      <c r="Z814" s="2" t="str">
        <f>IF(Y814="1", "January", IF(Y814="2", "February", IF(Y814="3", "March", IF(Y814="4", "April", IF(Y814="5", "May", IF(Y814="6", "June", IF(Y814="7", "July", IF(Y814="8", "August", IF(Y814="9", "September", IF(Y814="10", "October", IF(Y814="11", "November", IF(Y814="12", "December", "Other"))))))))))))</f>
        <v>August</v>
      </c>
      <c r="AA814" s="1" t="s">
        <v>666</v>
      </c>
      <c r="AB814" s="1" t="str">
        <f>IF(ISNUMBER(SEARCH("-",AA814)),TRIM(LEFT(AA814,FIND("-",AA814)-1)),AA814)</f>
        <v>10</v>
      </c>
      <c r="AC814" s="1" t="str">
        <f>IF(AB814="1", "January", IF(AB814="2", "February", IF(AB814="3", "March", IF(AB814="4", "April", IF(AB814="5", "May", IF(AB814="6", "June", IF(AB814="7", "July", IF(AB814="8", "August", IF(AB814="9", "September", IF(AB814="10", "October", IF(AB814="11", "November", IF(AB814="12", "December", "Other"))))))))))))</f>
        <v>October</v>
      </c>
      <c r="AD814" s="1" t="str">
        <f>IF(ISNUMBER(SEARCH("-",AA814)),TRIM(RIGHT(AA814,LEN(AA814)-SEARCH("-",AA814))),AA814)</f>
        <v>12</v>
      </c>
      <c r="AE814" s="1" t="str">
        <f>IF(AD814="1", "January", IF(AD814="2", "February", IF(AD814="3", "March", IF(AD814="4", "April", IF(AD814="5", "May", IF(AD814="6", "June", IF(AD814="7", "July", IF(AD814="8", "August", IF(AD814="9", "September", IF(AD814="10", "October", IF(AD814="11", "November", IF(AD814="12", "December", "Other"))))))))))))</f>
        <v>December</v>
      </c>
      <c r="AF814" s="16" t="s">
        <v>25105</v>
      </c>
      <c r="AG814" s="1" t="str">
        <f t="shared" si="359"/>
        <v xml:space="preserve">Stratified Seed </v>
      </c>
      <c r="AH814" s="2" t="str">
        <f t="shared" si="360"/>
        <v>The seed requires a period of cold stratification. Pre-chill for 4 - 10 weeks and then surface sow in a lime-free compost in a shady part of the greenhouse and keep the compost moist[78]. The seed usually germinates well, usually within 1 - 2 months at 20�c, but the seedlings are liable to damp off. It is important to water them with care and to ensure that they get plenty of ventilation. Watering them with a garlic infusion can also help to prevent damping of[K]. Prick out the seedlings into individual pots when they are about 25mm tall and grow them on in light shade in the greenhouse for at least their first winter[K]. Plant them out in late spring or early summer. The seedlings are susceptible to spring frosts so might need some protection for their first few years outdoors. The leaves remain very small for the first few years[11].
Cuttings of half-ripe wood 3 - 6cm long, July/August in a frame in a shady position. They form roots in late summer or spring[78]. A good percentage usually take.
Division can be carried out at almost any time of the year, but works best in the spring just before new growth begins[K]. Very easy, larger clumps can be replanted direct into their permanent positions, though it is best to pot up smaller clumps and grow them on in a cold frame until they are rooting well. Plant them out in the spring.</v>
      </c>
      <c r="AI814" s="1" t="s">
        <v>5204</v>
      </c>
      <c r="AJ814" s="1" t="s">
        <v>53</v>
      </c>
      <c r="AK814" s="1" t="s">
        <v>17104</v>
      </c>
      <c r="AL814" s="1" t="str">
        <f t="shared" si="370"/>
        <v>Scented</v>
      </c>
      <c r="AM814" s="1" t="b">
        <v>1</v>
      </c>
      <c r="AN814" s="1" t="b">
        <v>1</v>
      </c>
      <c r="AO814" s="1" t="b">
        <v>0</v>
      </c>
      <c r="AP814" s="5" t="s">
        <v>54</v>
      </c>
      <c r="AQ814" s="5" t="str">
        <f t="shared" si="361"/>
        <v>Light, Medium</v>
      </c>
      <c r="AR814" s="1" t="s">
        <v>1788</v>
      </c>
      <c r="AS814" s="1" t="str">
        <f t="shared" si="371"/>
        <v>Partial, Full</v>
      </c>
      <c r="AT814" s="1" t="str">
        <f t="shared" si="362"/>
        <v/>
      </c>
      <c r="AU814" s="1" t="s">
        <v>11</v>
      </c>
      <c r="AV814" s="1" t="str">
        <f t="shared" si="363"/>
        <v>Dry, Moist</v>
      </c>
      <c r="AW814" s="1" t="s">
        <v>123</v>
      </c>
      <c r="AX814" s="1" t="str">
        <f t="shared" si="364"/>
        <v>Acid, Neutral</v>
      </c>
      <c r="AY814" s="1" t="b">
        <v>1</v>
      </c>
      <c r="AZ814" s="1" t="b">
        <v>0</v>
      </c>
      <c r="BA814" s="1" t="b">
        <v>0</v>
      </c>
      <c r="BC814" t="str">
        <f t="shared" si="365"/>
        <v>FALSE</v>
      </c>
      <c r="BE814" t="str">
        <f t="shared" si="366"/>
        <v>FALSE</v>
      </c>
      <c r="BF814" s="1" t="b">
        <v>1</v>
      </c>
      <c r="BG814" s="1" t="b">
        <v>0</v>
      </c>
      <c r="BH814" s="1" t="b">
        <v>1</v>
      </c>
      <c r="BJ814" s="1" t="str">
        <f t="shared" si="367"/>
        <v>FALSE</v>
      </c>
      <c r="BK814" s="1" t="s">
        <v>77</v>
      </c>
      <c r="BL814" t="str">
        <f t="shared" si="368"/>
        <v>TRUE</v>
      </c>
      <c r="BM814" s="1" t="b">
        <v>0</v>
      </c>
      <c r="BN814" s="1" t="b">
        <v>0</v>
      </c>
      <c r="BO814" s="1">
        <f t="shared" si="372"/>
        <v>20</v>
      </c>
      <c r="BP814" s="1" t="s">
        <v>5205</v>
      </c>
      <c r="BQ814" s="1" cm="1">
        <f t="array" ref="BQ814">_xlfn.IFS(BP814="None Known",0, LEN(BP814)&gt;500, 5,LEN(BP814)&gt;400, 4, LEN(BP814)&gt;300, 3, LEN(BP814)&gt;200, 2, LEN(BP814)&gt;1, 1)</f>
        <v>5</v>
      </c>
      <c r="BR814" s="1" t="s">
        <v>5206</v>
      </c>
      <c r="BS814" s="1">
        <v>4</v>
      </c>
      <c r="BT814" s="1" t="s">
        <v>5207</v>
      </c>
      <c r="BU814" s="1">
        <v>3</v>
      </c>
      <c r="BV814" s="1" t="s">
        <v>5208</v>
      </c>
      <c r="BW814" s="1" t="s">
        <v>5209</v>
      </c>
      <c r="BX814" s="1"/>
      <c r="BY814" t="str">
        <f>_xlfn.XLOOKUP($B814,Img_lookup!A:A,Img_lookup!B:B, "Not available")</f>
        <v>df2f02e5-573e-4ef5-9ec7-07d6bf9c9fa6</v>
      </c>
      <c r="BZ814" t="str">
        <f>_xlfn.XLOOKUP($B814,Img_lookup!A:A,Img_lookup!C:C, "Not available")</f>
        <v>Wintergreen. Gaultheria procumbens L. - The Botanical Cabinet - Volume 1 - 1817</v>
      </c>
      <c r="CA814" t="str">
        <f>_xlfn.XLOOKUP($B814,Img_lookup!A:A,Img_lookup!D:D, "Not available")</f>
        <v>Swallowtail Garden Seeds</v>
      </c>
      <c r="CB814" t="str">
        <f>_xlfn.XLOOKUP($B814,Img_lookup!A:A,Img_lookup!E:E, "https://imgur.com/aT5wafe")</f>
        <v>https://api.openverse.engineering/v1/images/df2f02e5-573e-4ef5-9ec7-07d6bf9c9fa6/thumb/</v>
      </c>
    </row>
    <row r="815" spans="1:80" ht="409.6" x14ac:dyDescent="0.15">
      <c r="A815" s="1" t="s">
        <v>139</v>
      </c>
      <c r="B815" s="1" t="s">
        <v>4738</v>
      </c>
      <c r="C815" s="1" t="s">
        <v>4739</v>
      </c>
      <c r="D815" s="1" t="s">
        <v>4740</v>
      </c>
      <c r="E815" s="1" t="s">
        <v>4741</v>
      </c>
      <c r="F815" s="1" t="s">
        <v>22</v>
      </c>
      <c r="G815" s="1" t="s">
        <v>22</v>
      </c>
      <c r="H815" s="11" t="str">
        <f t="shared" si="374"/>
        <v>Perennial</v>
      </c>
      <c r="I815" s="1" t="s">
        <v>17107</v>
      </c>
      <c r="J815" s="1">
        <v>1.7999999520000001</v>
      </c>
      <c r="L815" t="str" cm="1">
        <f t="array" ref="L815">_xlfn.IFS(J815+K815="", "Unknown", J815+K815&gt;3, "Large", J815+K815&gt;0.5, "Medium", J815+K815&gt;0, "Small")</f>
        <v>Medium</v>
      </c>
      <c r="M815" s="1">
        <v>6</v>
      </c>
      <c r="N815" cm="1">
        <f t="array" ref="N815">IF($M815="",INDEX($M$2:$M$2176,MATCH(1,INDEX(($A$2:$A$2176=$A815)*($M$2:$M$2176&lt;&gt;""),0),0)),$M815)</f>
        <v>6</v>
      </c>
      <c r="O815" s="2" t="str">
        <f t="shared" si="369"/>
        <v>Seasonal outdoors</v>
      </c>
      <c r="P815" s="1" t="s">
        <v>4742</v>
      </c>
      <c r="R815" t="str">
        <f t="shared" si="373"/>
        <v>Medium</v>
      </c>
      <c r="T815" s="1"/>
      <c r="U815" s="1"/>
      <c r="V815" s="1" t="s">
        <v>307</v>
      </c>
      <c r="W815" s="6" t="str">
        <f>IF(ISNUMBER(SEARCH("-",V815)),TRIM(LEFT(V815,FIND("-",V815)-1)),V815)</f>
        <v>6</v>
      </c>
      <c r="X815" t="str">
        <f>IF(W815="1", "January", IF(W815="2", "February", IF(W815="3", "March", IF(W815="4", "April", IF(W815="5", "May", IF(W815="6", "June", IF(W815="7", "July", IF(W815="8", "August", IF(W815="9", "September", IF(W815="10", "October", IF(W815="11", "November", IF(W815="12", "December", "Other"))))))))))))</f>
        <v>June</v>
      </c>
      <c r="Y815" s="2" t="str">
        <f>IF(ISNUMBER(SEARCH("-",V815)),TRIM(RIGHT(V815,LEN(V815)-SEARCH("-",V815))),V815)</f>
        <v>7</v>
      </c>
      <c r="Z815" s="2" t="str">
        <f>IF(Y815="1", "January", IF(Y815="2", "February", IF(Y815="3", "March", IF(Y815="4", "April", IF(Y815="5", "May", IF(Y815="6", "June", IF(Y815="7", "July", IF(Y815="8", "August", IF(Y815="9", "September", IF(Y815="10", "October", IF(Y815="11", "November", IF(Y815="12", "December", "Other"))))))))))))</f>
        <v>July</v>
      </c>
      <c r="AF815" s="16" t="s">
        <v>24082</v>
      </c>
      <c r="AG815" s="1" t="str">
        <f t="shared" si="359"/>
        <v xml:space="preserve">Seed </v>
      </c>
      <c r="AH815" s="2" t="str">
        <f t="shared" si="360"/>
        <v>Best sown in the autumn in a cold frame[200]. Stored seed requires 1 month warm stratification followed by 2 months cold[113]. When large enough to handle, prick the seedlings out into individual pots of lime-free compost and grow them on in light shade in a greenhouse or cold frame for at least their first winter. Plant out into their permanent positions in late spring or early summer when they are at least 15cm tall.
Cuttings of half-ripe wood, July/August in a frame[200].
Layering.
Division in spring.</v>
      </c>
      <c r="AI815" s="1" t="s">
        <v>4743</v>
      </c>
      <c r="AK815" s="1" t="s">
        <v>17104</v>
      </c>
      <c r="AL815" s="1" t="str">
        <f t="shared" si="370"/>
        <v>Unscented</v>
      </c>
      <c r="AM815" s="1" t="b">
        <v>0</v>
      </c>
      <c r="AN815" s="1" t="b">
        <v>1</v>
      </c>
      <c r="AO815" s="1" t="b">
        <v>0</v>
      </c>
      <c r="AP815" s="5" t="s">
        <v>28</v>
      </c>
      <c r="AQ815" s="5" t="str">
        <f t="shared" si="361"/>
        <v>Light, Medium, Heavy</v>
      </c>
      <c r="AR815" s="1" t="s">
        <v>10</v>
      </c>
      <c r="AS815" s="1" t="str">
        <f t="shared" si="371"/>
        <v>None, Partial</v>
      </c>
      <c r="AT815" s="1" t="str">
        <f t="shared" si="362"/>
        <v>Partial, Full</v>
      </c>
      <c r="AU815" s="1" t="s">
        <v>11</v>
      </c>
      <c r="AV815" s="1" t="str">
        <f t="shared" si="363"/>
        <v>Dry, Moist</v>
      </c>
      <c r="AW815" s="1" t="s">
        <v>146</v>
      </c>
      <c r="AX815" s="1" t="str">
        <f t="shared" si="364"/>
        <v>Acid</v>
      </c>
      <c r="AY815" s="1" t="b">
        <v>1</v>
      </c>
      <c r="AZ815" s="1" t="b">
        <v>0</v>
      </c>
      <c r="BA815" s="1" t="b">
        <v>0</v>
      </c>
      <c r="BC815" t="str">
        <f t="shared" si="365"/>
        <v>FALSE</v>
      </c>
      <c r="BE815" t="str">
        <f t="shared" si="366"/>
        <v>FALSE</v>
      </c>
      <c r="BF815" s="1" t="b">
        <v>0</v>
      </c>
      <c r="BG815" s="1" t="b">
        <v>0</v>
      </c>
      <c r="BH815" s="1" t="b">
        <v>0</v>
      </c>
      <c r="BJ815" s="1" t="str">
        <f t="shared" si="367"/>
        <v>FALSE</v>
      </c>
      <c r="BL815" t="str">
        <f t="shared" si="368"/>
        <v>FALSE</v>
      </c>
      <c r="BM815" s="1" t="b">
        <v>0</v>
      </c>
      <c r="BN815" s="1" t="b">
        <v>0</v>
      </c>
      <c r="BO815" s="1">
        <f t="shared" si="372"/>
        <v>9</v>
      </c>
      <c r="BP815" s="1" t="s">
        <v>31</v>
      </c>
      <c r="BQ815" s="1" cm="1">
        <f t="array" ref="BQ815">_xlfn.IFS(BP815="None Known",0, LEN(BP815)&gt;500, 5,LEN(BP815)&gt;400, 4, LEN(BP815)&gt;300, 3, LEN(BP815)&gt;200, 2, LEN(BP815)&gt;1, 1)</f>
        <v>0</v>
      </c>
      <c r="BR815" s="1" t="s">
        <v>4744</v>
      </c>
      <c r="BS815" s="1">
        <v>3</v>
      </c>
      <c r="BT815" s="1" t="s">
        <v>31</v>
      </c>
      <c r="BU815" s="1">
        <v>0</v>
      </c>
      <c r="BV815" s="1" t="s">
        <v>4745</v>
      </c>
      <c r="BW815" s="1" t="s">
        <v>31</v>
      </c>
      <c r="BX815" s="1"/>
      <c r="BY815" t="str">
        <f>_xlfn.XLOOKUP($B815,Img_lookup!A:A,Img_lookup!B:B, "Not available")</f>
        <v>9d768bbf-f02a-4529-8412-c80384a08941</v>
      </c>
      <c r="BZ815" t="str">
        <f>_xlfn.XLOOKUP($B815,Img_lookup!A:A,Img_lookup!C:C, "Not available")</f>
        <v>Gaylussacia frondosa (L.) Torr. &amp; A. Gray</v>
      </c>
      <c r="CA815" t="str">
        <f>_xlfn.XLOOKUP($B815,Img_lookup!A:A,Img_lookup!D:D, "Not available")</f>
        <v>Ivar F. Tidestrom</v>
      </c>
      <c r="CB815" t="str">
        <f>_xlfn.XLOOKUP($B815,Img_lookup!A:A,Img_lookup!E:E, "https://imgur.com/aT5wafe")</f>
        <v>https://api.openverse.engineering/v1/images/9d768bbf-f02a-4529-8412-c80384a08941/thumb/</v>
      </c>
    </row>
    <row r="816" spans="1:80" ht="409.6" x14ac:dyDescent="0.15">
      <c r="A816" s="1" t="s">
        <v>13312</v>
      </c>
      <c r="B816" s="1" t="s">
        <v>13313</v>
      </c>
      <c r="C816" s="1" t="s">
        <v>13314</v>
      </c>
      <c r="E816" s="1" t="s">
        <v>13315</v>
      </c>
      <c r="F816" s="1" t="s">
        <v>156</v>
      </c>
      <c r="G816" s="1" t="s">
        <v>156</v>
      </c>
      <c r="H816" s="11" t="str">
        <f t="shared" si="374"/>
        <v>Perennial</v>
      </c>
      <c r="I816" s="1" t="s">
        <v>17108</v>
      </c>
      <c r="J816" s="1">
        <v>4</v>
      </c>
      <c r="L816" t="str" cm="1">
        <f t="array" ref="L816">_xlfn.IFS(J816+K816="", "Unknown", J816+K816&gt;3, "Large", J816+K816&gt;0.5, "Medium", J816+K816&gt;0, "Small")</f>
        <v>Large</v>
      </c>
      <c r="M816" s="1">
        <v>9</v>
      </c>
      <c r="N816" cm="1">
        <f t="array" ref="N816">IF($M816="",INDEX($M$2:$M$2176,MATCH(1,INDEX(($A$2:$A$2176=$A816)*($M$2:$M$2176&lt;&gt;""),0),0)),$M816)</f>
        <v>9</v>
      </c>
      <c r="O816" s="2" t="str">
        <f t="shared" si="369"/>
        <v>Grown indoors</v>
      </c>
      <c r="P816" s="1" t="s">
        <v>13316</v>
      </c>
      <c r="R816" t="str">
        <f t="shared" si="373"/>
        <v>Medium</v>
      </c>
      <c r="W816"/>
      <c r="AF816" s="16" t="s">
        <v>24473</v>
      </c>
      <c r="AG816" s="1" t="str">
        <f t="shared" si="359"/>
        <v xml:space="preserve">Seed </v>
      </c>
      <c r="AH816" s="2" t="str">
        <f t="shared" si="360"/>
        <v>Sow spring in a greenhouse[1]. Germination is sporadic and some seed can take more than 12 months. Pot up the plants when they are large enough to handle and grow them on in the greenhouse for at least their first 2 winters. If trying them outdoors, plant them out in early summer and give some winter protection for their first year or two.
Division.</v>
      </c>
      <c r="AI816" s="1" t="s">
        <v>13317</v>
      </c>
      <c r="AJ816" s="1" t="s">
        <v>53</v>
      </c>
      <c r="AK816" s="1" t="s">
        <v>17104</v>
      </c>
      <c r="AL816" s="1" t="str">
        <f t="shared" si="370"/>
        <v>Scented</v>
      </c>
      <c r="AM816" s="1" t="b">
        <v>1</v>
      </c>
      <c r="AN816" s="1" t="b">
        <v>0</v>
      </c>
      <c r="AO816" s="1" t="b">
        <v>0</v>
      </c>
      <c r="AP816" s="5" t="s">
        <v>28</v>
      </c>
      <c r="AQ816" s="5" t="str">
        <f t="shared" si="361"/>
        <v>Light, Medium, Heavy</v>
      </c>
      <c r="AR816" s="1" t="s">
        <v>10</v>
      </c>
      <c r="AS816" s="1" t="str">
        <f t="shared" si="371"/>
        <v>None, Partial</v>
      </c>
      <c r="AT816" s="1" t="str">
        <f t="shared" si="362"/>
        <v>Partial, Full</v>
      </c>
      <c r="AU816" s="1" t="s">
        <v>29</v>
      </c>
      <c r="AV816" s="1" t="str">
        <f t="shared" si="363"/>
        <v>Moist</v>
      </c>
      <c r="AW816" s="1" t="s">
        <v>12</v>
      </c>
      <c r="AX816" s="1" t="str">
        <f t="shared" si="364"/>
        <v>Acid, Neutral, Alkaline</v>
      </c>
      <c r="AY816" s="1" t="b">
        <v>0</v>
      </c>
      <c r="AZ816" s="1" t="b">
        <v>0</v>
      </c>
      <c r="BA816" s="1" t="b">
        <v>0</v>
      </c>
      <c r="BC816" t="str">
        <f t="shared" si="365"/>
        <v>FALSE</v>
      </c>
      <c r="BE816" t="str">
        <f t="shared" si="366"/>
        <v>FALSE</v>
      </c>
      <c r="BF816" s="1" t="b">
        <v>0</v>
      </c>
      <c r="BG816" s="1" t="b">
        <v>0</v>
      </c>
      <c r="BH816" s="1" t="b">
        <v>0</v>
      </c>
      <c r="BI816" s="1" t="s">
        <v>77</v>
      </c>
      <c r="BJ816" s="1" t="str">
        <f t="shared" si="367"/>
        <v>TRUE</v>
      </c>
      <c r="BL816" t="str">
        <f t="shared" si="368"/>
        <v>FALSE</v>
      </c>
      <c r="BM816" s="1" t="b">
        <v>0</v>
      </c>
      <c r="BN816" s="1" t="b">
        <v>0</v>
      </c>
      <c r="BO816" s="1">
        <f t="shared" si="372"/>
        <v>7</v>
      </c>
      <c r="BP816" s="1" t="s">
        <v>13318</v>
      </c>
      <c r="BQ816" s="1" cm="1">
        <f t="array" ref="BQ816">_xlfn.IFS(BP816="None Known",0, LEN(BP816)&gt;500, 5,LEN(BP816)&gt;400, 4, LEN(BP816)&gt;300, 3, LEN(BP816)&gt;200, 2, LEN(BP816)&gt;1, 1)</f>
        <v>1</v>
      </c>
      <c r="BR816" s="1" t="s">
        <v>13319</v>
      </c>
      <c r="BS816" s="1">
        <v>2</v>
      </c>
      <c r="BT816" s="1" t="s">
        <v>31</v>
      </c>
      <c r="BU816" s="1">
        <v>0</v>
      </c>
      <c r="BV816" s="1" t="s">
        <v>13320</v>
      </c>
      <c r="BW816" s="1" t="s">
        <v>31</v>
      </c>
      <c r="BX816" s="1"/>
      <c r="BY816" t="str">
        <f>_xlfn.XLOOKUP($B816,Img_lookup!A:A,Img_lookup!B:B, "Not available")</f>
        <v>da07e35e-2c62-4c52-8dbe-cba71bf149f6</v>
      </c>
      <c r="BZ816" t="str">
        <f>_xlfn.XLOOKUP($B816,Img_lookup!A:A,Img_lookup!C:C, "Not available")</f>
        <v>Geitonoplesium cymosum leaf DC3</v>
      </c>
      <c r="CA816" t="str">
        <f>_xlfn.XLOOKUP($B816,Img_lookup!A:A,Img_lookup!D:D, "Not available")</f>
        <v>Macleay Grass Man</v>
      </c>
      <c r="CB816" t="str">
        <f>_xlfn.XLOOKUP($B816,Img_lookup!A:A,Img_lookup!E:E, "https://imgur.com/aT5wafe")</f>
        <v>https://api.openverse.engineering/v1/images/da07e35e-2c62-4c52-8dbe-cba71bf149f6/thumb/</v>
      </c>
    </row>
    <row r="817" spans="1:80" ht="409.6" x14ac:dyDescent="0.15">
      <c r="A817" s="1" t="s">
        <v>193</v>
      </c>
      <c r="B817" s="1" t="s">
        <v>11898</v>
      </c>
      <c r="C817" s="1" t="s">
        <v>11899</v>
      </c>
      <c r="E817" s="1" t="s">
        <v>11900</v>
      </c>
      <c r="F817" s="1" t="s">
        <v>22</v>
      </c>
      <c r="G817" s="1" t="s">
        <v>22</v>
      </c>
      <c r="H817" s="11" t="str">
        <f t="shared" si="374"/>
        <v>Perennial</v>
      </c>
      <c r="I817" s="1" t="s">
        <v>17107</v>
      </c>
      <c r="J817" s="1">
        <v>0.60000002399999997</v>
      </c>
      <c r="K817" s="1">
        <v>1</v>
      </c>
      <c r="L817" t="str" cm="1">
        <f t="array" ref="L817">_xlfn.IFS(J817+K817="", "Unknown", J817+K817&gt;3, "Large", J817+K817&gt;0.5, "Medium", J817+K817&gt;0, "Small")</f>
        <v>Medium</v>
      </c>
      <c r="M817" s="1">
        <v>2</v>
      </c>
      <c r="N817" cm="1">
        <f t="array" ref="N817">IF($M817="",INDEX($M$2:$M$2176,MATCH(1,INDEX(($A$2:$A$2176=$A817)*($M$2:$M$2176&lt;&gt;""),0),0)),$M817)</f>
        <v>2</v>
      </c>
      <c r="O817" s="2" t="str">
        <f t="shared" si="369"/>
        <v>Hardy to cold</v>
      </c>
      <c r="P817" s="1" t="s">
        <v>11901</v>
      </c>
      <c r="Q817" s="1" t="s">
        <v>17110</v>
      </c>
      <c r="R817" t="str">
        <f t="shared" si="373"/>
        <v>Medium</v>
      </c>
      <c r="T817" s="1"/>
      <c r="U817" s="1"/>
      <c r="V817" s="1" t="s">
        <v>134</v>
      </c>
      <c r="W817" s="6" t="str">
        <f t="shared" ref="W817:W823" si="383">IF(ISNUMBER(SEARCH("-",V817)),TRIM(LEFT(V817,FIND("-",V817)-1)),V817)</f>
        <v>6</v>
      </c>
      <c r="X817" t="str">
        <f t="shared" ref="X817:X823" si="384">IF(W817="1", "January", IF(W817="2", "February", IF(W817="3", "March", IF(W817="4", "April", IF(W817="5", "May", IF(W817="6", "June", IF(W817="7", "July", IF(W817="8", "August", IF(W817="9", "September", IF(W817="10", "October", IF(W817="11", "November", IF(W817="12", "December", "Other"))))))))))))</f>
        <v>June</v>
      </c>
      <c r="Y817" s="2" t="str">
        <f t="shared" ref="Y817:Y823" si="385">IF(ISNUMBER(SEARCH("-",V817)),TRIM(RIGHT(V817,LEN(V817)-SEARCH("-",V817))),V817)</f>
        <v>9</v>
      </c>
      <c r="Z817" s="2" t="str">
        <f t="shared" ref="Z817:Z823" si="386">IF(Y817="1", "January", IF(Y817="2", "February", IF(Y817="3", "March", IF(Y817="4", "April", IF(Y817="5", "May", IF(Y817="6", "June", IF(Y817="7", "July", IF(Y817="8", "August", IF(Y817="9", "September", IF(Y817="10", "October", IF(Y817="11", "November", IF(Y817="12", "December", "Other"))))))))))))</f>
        <v>September</v>
      </c>
      <c r="AA817" s="1" t="s">
        <v>135</v>
      </c>
      <c r="AB817" s="1" t="str">
        <f>IF(ISNUMBER(SEARCH("-",AA817)),TRIM(LEFT(AA817,FIND("-",AA817)-1)),AA817)</f>
        <v>8</v>
      </c>
      <c r="AC817" s="1" t="str">
        <f>IF(AB817="1", "January", IF(AB817="2", "February", IF(AB817="3", "March", IF(AB817="4", "April", IF(AB817="5", "May", IF(AB817="6", "June", IF(AB817="7", "July", IF(AB817="8", "August", IF(AB817="9", "September", IF(AB817="10", "October", IF(AB817="11", "November", IF(AB817="12", "December", "Other"))))))))))))</f>
        <v>August</v>
      </c>
      <c r="AD817" s="1" t="str">
        <f>IF(ISNUMBER(SEARCH("-",AA817)),TRIM(RIGHT(AA817,LEN(AA817)-SEARCH("-",AA817))),AA817)</f>
        <v>10</v>
      </c>
      <c r="AE817" s="1" t="str">
        <f>IF(AD817="1", "January", IF(AD817="2", "February", IF(AD817="3", "March", IF(AD817="4", "April", IF(AD817="5", "May", IF(AD817="6", "June", IF(AD817="7", "July", IF(AD817="8", "August", IF(AD817="9", "September", IF(AD817="10", "October", IF(AD817="11", "November", IF(AD817="12", "December", "Other"))))))))))))</f>
        <v>October</v>
      </c>
      <c r="AF817" s="16" t="s">
        <v>25106</v>
      </c>
      <c r="AG817" s="1" t="str">
        <f t="shared" si="359"/>
        <v xml:space="preserve">Stratified Seed </v>
      </c>
      <c r="AH817" s="2" t="str">
        <f t="shared" si="360"/>
        <v>The seed requires a period of cold stratification and is best sown autumn in a cold frame. Pre-soak stored seed for 24 hours in warm water and sow February in a cold frame. Good germination[78]. When they are large enough to handle, prick the seedlings out into individual pots and plant them out in the summer.
Cuttings of half-ripe wood, 5 - 10 cm with a heel, July/August in a frame. Roots are formed in the spring[11].
Cuttings of ripe wood, 5 - 10 cm with a heel, September/October in a frame. Good percentage. Plant out the following autumn[78].</v>
      </c>
      <c r="AI817" s="1" t="s">
        <v>11902</v>
      </c>
      <c r="AJ817" s="1" t="s">
        <v>23807</v>
      </c>
      <c r="AK817" s="1" t="s">
        <v>17104</v>
      </c>
      <c r="AL817" s="1" t="str">
        <f t="shared" si="370"/>
        <v>Unscented</v>
      </c>
      <c r="AM817" s="1" t="b">
        <v>0</v>
      </c>
      <c r="AN817" s="1" t="b">
        <v>0</v>
      </c>
      <c r="AO817" s="1" t="b">
        <v>0</v>
      </c>
      <c r="AP817" s="5" t="s">
        <v>54</v>
      </c>
      <c r="AQ817" s="5" t="str">
        <f t="shared" si="361"/>
        <v>Light, Medium</v>
      </c>
      <c r="AR817" s="1" t="s">
        <v>30</v>
      </c>
      <c r="AS817" s="1" t="str">
        <f t="shared" si="371"/>
        <v>None</v>
      </c>
      <c r="AT817" s="1" t="str">
        <f t="shared" si="362"/>
        <v>Full</v>
      </c>
      <c r="AU817" s="1" t="s">
        <v>11</v>
      </c>
      <c r="AV817" s="1" t="str">
        <f t="shared" si="363"/>
        <v>Dry, Moist</v>
      </c>
      <c r="AW817" s="1" t="s">
        <v>12</v>
      </c>
      <c r="AX817" s="1" t="str">
        <f t="shared" si="364"/>
        <v>Acid, Neutral, Alkaline</v>
      </c>
      <c r="AY817" s="1" t="b">
        <v>0</v>
      </c>
      <c r="AZ817" s="1" t="b">
        <v>0</v>
      </c>
      <c r="BA817" s="1" t="b">
        <v>0</v>
      </c>
      <c r="BB817" s="1" t="s">
        <v>275</v>
      </c>
      <c r="BC817" t="str">
        <f t="shared" si="365"/>
        <v>TRUE</v>
      </c>
      <c r="BE817" t="str">
        <f t="shared" si="366"/>
        <v>FALSE</v>
      </c>
      <c r="BF817" s="1" t="b">
        <v>1</v>
      </c>
      <c r="BG817" s="1" t="b">
        <v>0</v>
      </c>
      <c r="BH817" s="1" t="b">
        <v>0</v>
      </c>
      <c r="BI817" s="1" t="s">
        <v>30</v>
      </c>
      <c r="BJ817" s="1" t="str">
        <f t="shared" si="367"/>
        <v>FALSE</v>
      </c>
      <c r="BK817" s="1" t="s">
        <v>77</v>
      </c>
      <c r="BL817" t="str">
        <f t="shared" si="368"/>
        <v>TRUE</v>
      </c>
      <c r="BM817" s="1" t="b">
        <v>1</v>
      </c>
      <c r="BN817" s="1" t="b">
        <v>1</v>
      </c>
      <c r="BO817" s="1">
        <f t="shared" si="372"/>
        <v>13</v>
      </c>
      <c r="BP817" s="1" t="s">
        <v>11903</v>
      </c>
      <c r="BQ817" s="1" cm="1">
        <f t="array" ref="BQ817">_xlfn.IFS(BP817="None Known",0, LEN(BP817)&gt;500, 5,LEN(BP817)&gt;400, 4, LEN(BP817)&gt;300, 3, LEN(BP817)&gt;200, 2, LEN(BP817)&gt;1, 1)</f>
        <v>5</v>
      </c>
      <c r="BR817" s="1" t="s">
        <v>11904</v>
      </c>
      <c r="BS817" s="1">
        <v>2</v>
      </c>
      <c r="BT817" s="1" t="s">
        <v>11905</v>
      </c>
      <c r="BU817" s="1">
        <v>2</v>
      </c>
      <c r="BV817" s="1" t="s">
        <v>11906</v>
      </c>
      <c r="BW817" s="1" t="s">
        <v>31</v>
      </c>
      <c r="BX817" s="1"/>
      <c r="BY817" t="str">
        <f>_xlfn.XLOOKUP($B817,Img_lookup!A:A,Img_lookup!B:B, "Not available")</f>
        <v>5d9e20ce-0427-4752-b941-afead8ee30f4</v>
      </c>
      <c r="BZ817" t="str">
        <f>_xlfn.XLOOKUP($B817,Img_lookup!A:A,Img_lookup!C:C, "Not available")</f>
        <v>Dyer's Greenweed. Genista tinctoria (49208501383).jpg</v>
      </c>
      <c r="CA817" t="str">
        <f>_xlfn.XLOOKUP($B817,Img_lookup!A:A,Img_lookup!D:D, "Not available")</f>
        <v>gailhampshire from Cradley, Malvern, U.K</v>
      </c>
      <c r="CB817" t="str">
        <f>_xlfn.XLOOKUP($B817,Img_lookup!A:A,Img_lookup!E:E, "https://imgur.com/aT5wafe")</f>
        <v>https://api.openverse.engineering/v1/images/5d9e20ce-0427-4752-b941-afead8ee30f4/thumb/</v>
      </c>
    </row>
    <row r="818" spans="1:80" ht="409.6" x14ac:dyDescent="0.15">
      <c r="A818" s="1" t="s">
        <v>328</v>
      </c>
      <c r="B818" s="1" t="s">
        <v>6028</v>
      </c>
      <c r="E818" s="1" t="s">
        <v>6029</v>
      </c>
      <c r="F818" s="1" t="s">
        <v>6</v>
      </c>
      <c r="G818" s="1" t="s">
        <v>6</v>
      </c>
      <c r="H818" s="11" t="str">
        <f t="shared" si="374"/>
        <v>Perennial</v>
      </c>
      <c r="J818" s="1">
        <v>0.40000000600000002</v>
      </c>
      <c r="L818" t="str" cm="1">
        <f t="array" ref="L818">_xlfn.IFS(J818+K818="", "Unknown", J818+K818&gt;3, "Large", J818+K818&gt;0.5, "Medium", J818+K818&gt;0, "Small")</f>
        <v>Small</v>
      </c>
      <c r="N818" cm="1">
        <f t="array" ref="N818">IF($M818="",INDEX($M$2:$M$2176,MATCH(1,INDEX(($A$2:$A$2176=$A818)*($M$2:$M$2176&lt;&gt;""),0),0)),$M818)</f>
        <v>5</v>
      </c>
      <c r="O818" s="2" t="str">
        <f t="shared" si="369"/>
        <v>Seasonal outdoors</v>
      </c>
      <c r="P818" s="1" t="s">
        <v>6030</v>
      </c>
      <c r="R818" t="str">
        <f t="shared" si="373"/>
        <v>Medium</v>
      </c>
      <c r="T818" s="1"/>
      <c r="U818" s="1"/>
      <c r="V818" s="1" t="s">
        <v>177</v>
      </c>
      <c r="W818" s="6" t="str">
        <f t="shared" si="383"/>
        <v>7</v>
      </c>
      <c r="X818" t="str">
        <f t="shared" si="384"/>
        <v>July</v>
      </c>
      <c r="Y818" s="2" t="str">
        <f t="shared" si="385"/>
        <v>10</v>
      </c>
      <c r="Z818" s="2" t="str">
        <f t="shared" si="386"/>
        <v>October</v>
      </c>
      <c r="AF818" s="16" t="s">
        <v>24083</v>
      </c>
      <c r="AG818" s="1" t="str">
        <f t="shared" si="359"/>
        <v xml:space="preserve">Seed </v>
      </c>
      <c r="AH818" s="2" t="str">
        <f t="shared" si="360"/>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239].
Cuttings of basal shoots in late spring[238].</v>
      </c>
      <c r="AI818" s="1" t="s">
        <v>6031</v>
      </c>
      <c r="AJ818" s="1" t="s">
        <v>23803</v>
      </c>
      <c r="AK818" s="1" t="s">
        <v>17104</v>
      </c>
      <c r="AL818" s="1" t="str">
        <f t="shared" si="370"/>
        <v>Unscented</v>
      </c>
      <c r="AM818" s="1" t="b">
        <v>0</v>
      </c>
      <c r="AN818" s="1" t="b">
        <v>0</v>
      </c>
      <c r="AO818" s="1" t="b">
        <v>0</v>
      </c>
      <c r="AP818" s="5" t="s">
        <v>28</v>
      </c>
      <c r="AQ818" s="5" t="str">
        <f t="shared" si="361"/>
        <v>Light, Medium, Heavy</v>
      </c>
      <c r="AR818" s="1" t="s">
        <v>10</v>
      </c>
      <c r="AS818" s="1" t="str">
        <f t="shared" si="371"/>
        <v>None, Partial</v>
      </c>
      <c r="AT818" s="1" t="str">
        <f t="shared" si="362"/>
        <v>Partial, Full</v>
      </c>
      <c r="AU818" s="1" t="s">
        <v>29</v>
      </c>
      <c r="AV818" s="1" t="str">
        <f t="shared" si="363"/>
        <v>Moist</v>
      </c>
      <c r="AW818" s="1" t="s">
        <v>12</v>
      </c>
      <c r="AX818" s="1" t="str">
        <f t="shared" si="364"/>
        <v>Acid, Neutral, Alkaline</v>
      </c>
      <c r="AY818" s="1" t="b">
        <v>0</v>
      </c>
      <c r="AZ818" s="1" t="b">
        <v>0</v>
      </c>
      <c r="BA818" s="1" t="b">
        <v>0</v>
      </c>
      <c r="BC818" t="str">
        <f t="shared" si="365"/>
        <v>FALSE</v>
      </c>
      <c r="BE818" t="str">
        <f t="shared" si="366"/>
        <v>FALSE</v>
      </c>
      <c r="BF818" s="1" t="b">
        <v>0</v>
      </c>
      <c r="BG818" s="1" t="b">
        <v>0</v>
      </c>
      <c r="BH818" s="1" t="b">
        <v>0</v>
      </c>
      <c r="BJ818" s="1" t="str">
        <f t="shared" si="367"/>
        <v>FALSE</v>
      </c>
      <c r="BL818" t="str">
        <f t="shared" si="368"/>
        <v>FALSE</v>
      </c>
      <c r="BM818" s="1" t="b">
        <v>0</v>
      </c>
      <c r="BN818" s="1" t="b">
        <v>0</v>
      </c>
      <c r="BO818" s="1">
        <f t="shared" si="372"/>
        <v>5</v>
      </c>
      <c r="BP818" s="1" t="s">
        <v>31</v>
      </c>
      <c r="BQ818" s="1" cm="1">
        <f t="array" ref="BQ818">_xlfn.IFS(BP818="None Known",0, LEN(BP818)&gt;500, 5,LEN(BP818)&gt;400, 4, LEN(BP818)&gt;300, 3, LEN(BP818)&gt;200, 2, LEN(BP818)&gt;1, 1)</f>
        <v>0</v>
      </c>
      <c r="BR818" s="1" t="s">
        <v>6032</v>
      </c>
      <c r="BS818" s="1">
        <v>1</v>
      </c>
      <c r="BT818" s="1" t="s">
        <v>6033</v>
      </c>
      <c r="BU818" s="1">
        <v>2</v>
      </c>
      <c r="BW818" s="1" t="s">
        <v>31</v>
      </c>
      <c r="BX818" s="1"/>
      <c r="BY818" t="str">
        <f>_xlfn.XLOOKUP($B818,Img_lookup!A:A,Img_lookup!B:B, "Not available")</f>
        <v>6b05c498-2b9e-4a65-82b1-ff75833ccf12</v>
      </c>
      <c r="BZ818" t="str">
        <f>_xlfn.XLOOKUP($B818,Img_lookup!A:A,Img_lookup!C:C, "Not available")</f>
        <v>Gentianaceae - Gentiana cruciata</v>
      </c>
      <c r="CA818" t="str">
        <f>_xlfn.XLOOKUP($B818,Img_lookup!A:A,Img_lookup!D:D, "Not available")</f>
        <v>Ettore Balocchi</v>
      </c>
      <c r="CB818" t="str">
        <f>_xlfn.XLOOKUP($B818,Img_lookup!A:A,Img_lookup!E:E, "https://imgur.com/aT5wafe")</f>
        <v>https://api.openverse.engineering/v1/images/6b05c498-2b9e-4a65-82b1-ff75833ccf12/thumb/</v>
      </c>
    </row>
    <row r="819" spans="1:80" ht="409.6" x14ac:dyDescent="0.15">
      <c r="A819" s="1" t="s">
        <v>328</v>
      </c>
      <c r="B819" s="1" t="s">
        <v>329</v>
      </c>
      <c r="C819" s="1" t="s">
        <v>330</v>
      </c>
      <c r="E819" s="1" t="s">
        <v>331</v>
      </c>
      <c r="F819" s="1" t="s">
        <v>6</v>
      </c>
      <c r="G819" s="1" t="s">
        <v>6</v>
      </c>
      <c r="H819" s="11" t="str">
        <f t="shared" si="374"/>
        <v>Perennial</v>
      </c>
      <c r="J819" s="1">
        <v>1.2000000479999999</v>
      </c>
      <c r="K819" s="1">
        <v>0.60000002399999997</v>
      </c>
      <c r="L819" t="str" cm="1">
        <f t="array" ref="L819">_xlfn.IFS(J819+K819="", "Unknown", J819+K819&gt;3, "Large", J819+K819&gt;0.5, "Medium", J819+K819&gt;0, "Small")</f>
        <v>Medium</v>
      </c>
      <c r="M819" s="1">
        <v>5</v>
      </c>
      <c r="N819" cm="1">
        <f t="array" ref="N819">IF($M819="",INDEX($M$2:$M$2176,MATCH(1,INDEX(($A$2:$A$2176=$A819)*($M$2:$M$2176&lt;&gt;""),0),0)),$M819)</f>
        <v>5</v>
      </c>
      <c r="O819" s="2" t="str">
        <f t="shared" si="369"/>
        <v>Seasonal outdoors</v>
      </c>
      <c r="P819" s="1" t="s">
        <v>332</v>
      </c>
      <c r="R819" t="str">
        <f t="shared" si="373"/>
        <v>Medium</v>
      </c>
      <c r="T819" s="1"/>
      <c r="U819" s="1"/>
      <c r="V819" s="1" t="s">
        <v>51</v>
      </c>
      <c r="W819" s="6" t="str">
        <f t="shared" si="383"/>
        <v>7</v>
      </c>
      <c r="X819" t="str">
        <f t="shared" si="384"/>
        <v>July</v>
      </c>
      <c r="Y819" s="2" t="str">
        <f t="shared" si="385"/>
        <v>8</v>
      </c>
      <c r="Z819" s="2" t="str">
        <f t="shared" si="386"/>
        <v>August</v>
      </c>
      <c r="AF819" s="16" t="s">
        <v>24084</v>
      </c>
      <c r="AG819" s="1" t="str">
        <f t="shared" si="359"/>
        <v xml:space="preserve">Seed </v>
      </c>
      <c r="AH819" s="2" t="str">
        <f t="shared" si="360"/>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Cuttings of basal shoots in late spring[238].</v>
      </c>
      <c r="AI819" s="1" t="s">
        <v>333</v>
      </c>
      <c r="AJ819" s="1" t="s">
        <v>23811</v>
      </c>
      <c r="AK819" s="1" t="s">
        <v>17104</v>
      </c>
      <c r="AL819" s="1" t="str">
        <f t="shared" si="370"/>
        <v>Unscented</v>
      </c>
      <c r="AM819" s="1" t="b">
        <v>0</v>
      </c>
      <c r="AN819" s="1" t="b">
        <v>0</v>
      </c>
      <c r="AO819" s="1" t="b">
        <v>0</v>
      </c>
      <c r="AP819" s="5" t="s">
        <v>28</v>
      </c>
      <c r="AQ819" s="5" t="str">
        <f t="shared" si="361"/>
        <v>Light, Medium, Heavy</v>
      </c>
      <c r="AR819" s="1" t="s">
        <v>10</v>
      </c>
      <c r="AS819" s="1" t="str">
        <f t="shared" si="371"/>
        <v>None, Partial</v>
      </c>
      <c r="AT819" s="1" t="str">
        <f t="shared" si="362"/>
        <v>Partial, Full</v>
      </c>
      <c r="AU819" s="1" t="s">
        <v>29</v>
      </c>
      <c r="AV819" s="1" t="str">
        <f t="shared" si="363"/>
        <v>Moist</v>
      </c>
      <c r="AW819" s="1" t="s">
        <v>12</v>
      </c>
      <c r="AX819" s="1" t="str">
        <f t="shared" si="364"/>
        <v>Acid, Neutral, Alkaline</v>
      </c>
      <c r="AY819" s="1" t="b">
        <v>0</v>
      </c>
      <c r="AZ819" s="1" t="b">
        <v>0</v>
      </c>
      <c r="BA819" s="1" t="b">
        <v>0</v>
      </c>
      <c r="BC819" t="str">
        <f t="shared" si="365"/>
        <v>FALSE</v>
      </c>
      <c r="BE819" t="str">
        <f t="shared" si="366"/>
        <v>FALSE</v>
      </c>
      <c r="BF819" s="1" t="b">
        <v>0</v>
      </c>
      <c r="BG819" s="1" t="b">
        <v>0</v>
      </c>
      <c r="BH819" s="1" t="b">
        <v>0</v>
      </c>
      <c r="BI819" s="1" t="s">
        <v>30</v>
      </c>
      <c r="BJ819" s="1" t="str">
        <f t="shared" si="367"/>
        <v>FALSE</v>
      </c>
      <c r="BL819" t="str">
        <f t="shared" si="368"/>
        <v>FALSE</v>
      </c>
      <c r="BM819" s="1" t="b">
        <v>0</v>
      </c>
      <c r="BN819" s="1" t="b">
        <v>0</v>
      </c>
      <c r="BO819" s="1">
        <f t="shared" si="372"/>
        <v>14</v>
      </c>
      <c r="BP819" s="1" t="s">
        <v>31</v>
      </c>
      <c r="BQ819" s="1" cm="1">
        <f t="array" ref="BQ819">_xlfn.IFS(BP819="None Known",0, LEN(BP819)&gt;500, 5,LEN(BP819)&gt;400, 4, LEN(BP819)&gt;300, 3, LEN(BP819)&gt;200, 2, LEN(BP819)&gt;1, 1)</f>
        <v>0</v>
      </c>
      <c r="BR819" s="1" t="s">
        <v>334</v>
      </c>
      <c r="BS819" s="1">
        <v>3</v>
      </c>
      <c r="BT819" s="1" t="s">
        <v>335</v>
      </c>
      <c r="BU819" s="1">
        <v>5</v>
      </c>
      <c r="BV819" s="1" t="s">
        <v>336</v>
      </c>
      <c r="BW819" s="1" t="s">
        <v>31</v>
      </c>
      <c r="BX819" s="1"/>
      <c r="BY819" t="str">
        <f>_xlfn.XLOOKUP($B819,Img_lookup!A:A,Img_lookup!B:B, "Not available")</f>
        <v>6a898628-33b5-4856-a77f-aabe7341957e</v>
      </c>
      <c r="BZ819" t="str">
        <f>_xlfn.XLOOKUP($B819,Img_lookup!A:A,Img_lookup!C:C, "Not available")</f>
        <v>Jacob's Ladder, Bog-bean, Yellow Gentian, Spring Gentian, Marsh Gentian, Bindweed. Polemonium caeruleum, Menyanthes trifoliata, Gentiana lutea, Gentiana verna, Gentiana pneumonanthe, and Calystegia sepium.</v>
      </c>
      <c r="CA819" t="str">
        <f>_xlfn.XLOOKUP($B819,Img_lookup!A:A,Img_lookup!D:D, "Not available")</f>
        <v>Swallowtail Garden Seeds</v>
      </c>
      <c r="CB819" t="str">
        <f>_xlfn.XLOOKUP($B819,Img_lookup!A:A,Img_lookup!E:E, "https://imgur.com/aT5wafe")</f>
        <v>https://api.openverse.engineering/v1/images/6a898628-33b5-4856-a77f-aabe7341957e/thumb/</v>
      </c>
    </row>
    <row r="820" spans="1:80" ht="409.6" x14ac:dyDescent="0.15">
      <c r="A820" s="1" t="s">
        <v>328</v>
      </c>
      <c r="B820" s="1" t="s">
        <v>12331</v>
      </c>
      <c r="C820" s="1" t="s">
        <v>12332</v>
      </c>
      <c r="E820" s="1" t="s">
        <v>12333</v>
      </c>
      <c r="F820" s="1" t="s">
        <v>6</v>
      </c>
      <c r="G820" s="1" t="s">
        <v>6</v>
      </c>
      <c r="H820" s="11" t="str">
        <f t="shared" si="374"/>
        <v>Perennial</v>
      </c>
      <c r="J820" s="1">
        <v>0.60000002399999997</v>
      </c>
      <c r="K820" s="1">
        <v>0.60000002399999997</v>
      </c>
      <c r="L820" t="str" cm="1">
        <f t="array" ref="L820">_xlfn.IFS(J820+K820="", "Unknown", J820+K820&gt;3, "Large", J820+K820&gt;0.5, "Medium", J820+K820&gt;0, "Small")</f>
        <v>Medium</v>
      </c>
      <c r="M820" s="1">
        <v>6</v>
      </c>
      <c r="N820" cm="1">
        <f t="array" ref="N820">IF($M820="",INDEX($M$2:$M$2176,MATCH(1,INDEX(($A$2:$A$2176=$A820)*($M$2:$M$2176&lt;&gt;""),0),0)),$M820)</f>
        <v>6</v>
      </c>
      <c r="O820" s="2" t="str">
        <f t="shared" si="369"/>
        <v>Seasonal outdoors</v>
      </c>
      <c r="P820" s="1" t="s">
        <v>12334</v>
      </c>
      <c r="R820" t="str">
        <f t="shared" si="373"/>
        <v>Medium</v>
      </c>
      <c r="T820" s="1"/>
      <c r="U820" s="1"/>
      <c r="V820" s="1" t="s">
        <v>427</v>
      </c>
      <c r="W820" s="6" t="str">
        <f t="shared" si="383"/>
        <v>8</v>
      </c>
      <c r="X820" t="str">
        <f t="shared" si="384"/>
        <v>August</v>
      </c>
      <c r="Y820" s="2" t="str">
        <f t="shared" si="385"/>
        <v>9</v>
      </c>
      <c r="Z820" s="2" t="str">
        <f t="shared" si="386"/>
        <v>September</v>
      </c>
      <c r="AF820" s="16" t="s">
        <v>24085</v>
      </c>
      <c r="AG820" s="1" t="str">
        <f t="shared" si="359"/>
        <v xml:space="preserve">Seed </v>
      </c>
      <c r="AH820" s="2" t="str">
        <f t="shared" si="360"/>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I820" s="1" t="s">
        <v>12335</v>
      </c>
      <c r="AJ820" s="1" t="s">
        <v>23803</v>
      </c>
      <c r="AK820" s="1" t="s">
        <v>17104</v>
      </c>
      <c r="AL820" s="1" t="str">
        <f t="shared" si="370"/>
        <v>Unscented</v>
      </c>
      <c r="AM820" s="1" t="b">
        <v>0</v>
      </c>
      <c r="AN820" s="1" t="b">
        <v>0</v>
      </c>
      <c r="AO820" s="1" t="b">
        <v>0</v>
      </c>
      <c r="AP820" s="5" t="s">
        <v>28</v>
      </c>
      <c r="AQ820" s="5" t="str">
        <f t="shared" si="361"/>
        <v>Light, Medium, Heavy</v>
      </c>
      <c r="AR820" s="1" t="s">
        <v>10</v>
      </c>
      <c r="AS820" s="1" t="str">
        <f t="shared" si="371"/>
        <v>None, Partial</v>
      </c>
      <c r="AT820" s="1" t="str">
        <f t="shared" si="362"/>
        <v>Partial, Full</v>
      </c>
      <c r="AU820" s="1" t="s">
        <v>29</v>
      </c>
      <c r="AV820" s="1" t="str">
        <f t="shared" si="363"/>
        <v>Moist</v>
      </c>
      <c r="AW820" s="1" t="s">
        <v>12</v>
      </c>
      <c r="AX820" s="1" t="str">
        <f t="shared" si="364"/>
        <v>Acid, Neutral, Alkaline</v>
      </c>
      <c r="AY820" s="1" t="b">
        <v>0</v>
      </c>
      <c r="AZ820" s="1" t="b">
        <v>0</v>
      </c>
      <c r="BA820" s="1" t="b">
        <v>0</v>
      </c>
      <c r="BC820" t="str">
        <f t="shared" si="365"/>
        <v>FALSE</v>
      </c>
      <c r="BE820" t="str">
        <f t="shared" si="366"/>
        <v>FALSE</v>
      </c>
      <c r="BF820" s="1" t="b">
        <v>0</v>
      </c>
      <c r="BG820" s="1" t="b">
        <v>0</v>
      </c>
      <c r="BH820" s="1" t="b">
        <v>0</v>
      </c>
      <c r="BJ820" s="1" t="str">
        <f t="shared" si="367"/>
        <v>FALSE</v>
      </c>
      <c r="BL820" t="str">
        <f t="shared" si="368"/>
        <v>FALSE</v>
      </c>
      <c r="BM820" s="1" t="b">
        <v>0</v>
      </c>
      <c r="BN820" s="1" t="b">
        <v>0</v>
      </c>
      <c r="BO820" s="1">
        <f t="shared" si="372"/>
        <v>6</v>
      </c>
      <c r="BP820" s="1" t="s">
        <v>31</v>
      </c>
      <c r="BQ820" s="1" cm="1">
        <f t="array" ref="BQ820">_xlfn.IFS(BP820="None Known",0, LEN(BP820)&gt;500, 5,LEN(BP820)&gt;400, 4, LEN(BP820)&gt;300, 3, LEN(BP820)&gt;200, 2, LEN(BP820)&gt;1, 1)</f>
        <v>0</v>
      </c>
      <c r="BR820" s="1" t="s">
        <v>12336</v>
      </c>
      <c r="BS820" s="1">
        <v>1</v>
      </c>
      <c r="BT820" s="1" t="s">
        <v>12337</v>
      </c>
      <c r="BU820" s="1">
        <v>3</v>
      </c>
      <c r="BV820" s="1" t="s">
        <v>34</v>
      </c>
      <c r="BW820" s="1" t="s">
        <v>31</v>
      </c>
      <c r="BX820" s="1"/>
      <c r="BY820" t="str">
        <f>_xlfn.XLOOKUP($B820,Img_lookup!A:A,Img_lookup!B:B, "Not available")</f>
        <v>3c8583ea-a889-4ae7-abd0-536e9fcfc79a</v>
      </c>
      <c r="BZ820" t="str">
        <f>_xlfn.XLOOKUP($B820,Img_lookup!A:A,Img_lookup!C:C, "Not available")</f>
        <v>Gentiana macrophylla Pall.</v>
      </c>
      <c r="CA820" t="str">
        <f>_xlfn.XLOOKUP($B820,Img_lookup!A:A,Img_lookup!D:D, "Not available")</f>
        <v>Schrenk, --</v>
      </c>
      <c r="CB820" t="str">
        <f>_xlfn.XLOOKUP($B820,Img_lookup!A:A,Img_lookup!E:E, "https://imgur.com/aT5wafe")</f>
        <v>https://api.openverse.engineering/v1/images/3c8583ea-a889-4ae7-abd0-536e9fcfc79a/thumb/</v>
      </c>
    </row>
    <row r="821" spans="1:80" ht="409.6" x14ac:dyDescent="0.15">
      <c r="A821" s="1" t="s">
        <v>328</v>
      </c>
      <c r="B821" s="1" t="s">
        <v>14610</v>
      </c>
      <c r="E821" s="1" t="s">
        <v>14611</v>
      </c>
      <c r="F821" s="1" t="s">
        <v>6</v>
      </c>
      <c r="G821" s="1" t="s">
        <v>6</v>
      </c>
      <c r="H821" s="11" t="str">
        <f t="shared" si="374"/>
        <v>Perennial</v>
      </c>
      <c r="J821" s="1">
        <v>0.60000002399999997</v>
      </c>
      <c r="L821" t="str" cm="1">
        <f t="array" ref="L821">_xlfn.IFS(J821+K821="", "Unknown", J821+K821&gt;3, "Large", J821+K821&gt;0.5, "Medium", J821+K821&gt;0, "Small")</f>
        <v>Medium</v>
      </c>
      <c r="M821" s="1">
        <v>5</v>
      </c>
      <c r="N821" cm="1">
        <f t="array" ref="N821">IF($M821="",INDEX($M$2:$M$2176,MATCH(1,INDEX(($A$2:$A$2176=$A821)*($M$2:$M$2176&lt;&gt;""),0),0)),$M821)</f>
        <v>5</v>
      </c>
      <c r="O821" s="2" t="str">
        <f t="shared" si="369"/>
        <v>Seasonal outdoors</v>
      </c>
      <c r="P821" s="1" t="s">
        <v>14612</v>
      </c>
      <c r="R821" t="str">
        <f t="shared" si="373"/>
        <v>Medium</v>
      </c>
      <c r="T821" s="1"/>
      <c r="U821" s="1"/>
      <c r="V821" s="1" t="s">
        <v>51</v>
      </c>
      <c r="W821" s="6" t="str">
        <f t="shared" si="383"/>
        <v>7</v>
      </c>
      <c r="X821" t="str">
        <f t="shared" si="384"/>
        <v>July</v>
      </c>
      <c r="Y821" s="2" t="str">
        <f t="shared" si="385"/>
        <v>8</v>
      </c>
      <c r="Z821" s="2" t="str">
        <f t="shared" si="386"/>
        <v>August</v>
      </c>
      <c r="AF821" s="16" t="s">
        <v>24085</v>
      </c>
      <c r="AG821" s="1" t="str">
        <f t="shared" si="359"/>
        <v xml:space="preserve">Seed </v>
      </c>
      <c r="AH821" s="2" t="str">
        <f t="shared" si="360"/>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I821" s="1" t="s">
        <v>14613</v>
      </c>
      <c r="AJ821" s="1" t="s">
        <v>23803</v>
      </c>
      <c r="AK821" s="1" t="s">
        <v>17104</v>
      </c>
      <c r="AL821" s="1" t="str">
        <f t="shared" si="370"/>
        <v>Unscented</v>
      </c>
      <c r="AM821" s="1" t="b">
        <v>0</v>
      </c>
      <c r="AN821" s="1" t="b">
        <v>0</v>
      </c>
      <c r="AO821" s="1" t="b">
        <v>0</v>
      </c>
      <c r="AP821" s="5" t="s">
        <v>28</v>
      </c>
      <c r="AQ821" s="5" t="str">
        <f t="shared" si="361"/>
        <v>Light, Medium, Heavy</v>
      </c>
      <c r="AR821" s="1" t="s">
        <v>10</v>
      </c>
      <c r="AS821" s="1" t="str">
        <f t="shared" si="371"/>
        <v>None, Partial</v>
      </c>
      <c r="AT821" s="1" t="str">
        <f t="shared" si="362"/>
        <v>Partial, Full</v>
      </c>
      <c r="AU821" s="1" t="s">
        <v>29</v>
      </c>
      <c r="AV821" s="1" t="str">
        <f t="shared" si="363"/>
        <v>Moist</v>
      </c>
      <c r="AW821" s="1" t="s">
        <v>123</v>
      </c>
      <c r="AX821" s="1" t="str">
        <f t="shared" si="364"/>
        <v>Acid, Neutral</v>
      </c>
      <c r="AY821" s="1" t="b">
        <v>0</v>
      </c>
      <c r="AZ821" s="1" t="b">
        <v>0</v>
      </c>
      <c r="BA821" s="1" t="b">
        <v>0</v>
      </c>
      <c r="BC821" t="str">
        <f t="shared" si="365"/>
        <v>FALSE</v>
      </c>
      <c r="BE821" t="str">
        <f t="shared" si="366"/>
        <v>FALSE</v>
      </c>
      <c r="BF821" s="1" t="b">
        <v>0</v>
      </c>
      <c r="BG821" s="1" t="b">
        <v>0</v>
      </c>
      <c r="BH821" s="1" t="b">
        <v>0</v>
      </c>
      <c r="BJ821" s="1" t="str">
        <f t="shared" si="367"/>
        <v>FALSE</v>
      </c>
      <c r="BL821" t="str">
        <f t="shared" si="368"/>
        <v>FALSE</v>
      </c>
      <c r="BM821" s="1" t="b">
        <v>0</v>
      </c>
      <c r="BN821" s="1" t="b">
        <v>0</v>
      </c>
      <c r="BO821" s="1">
        <f t="shared" si="372"/>
        <v>6</v>
      </c>
      <c r="BP821" s="1" t="s">
        <v>31</v>
      </c>
      <c r="BQ821" s="1" cm="1">
        <f t="array" ref="BQ821">_xlfn.IFS(BP821="None Known",0, LEN(BP821)&gt;500, 5,LEN(BP821)&gt;400, 4, LEN(BP821)&gt;300, 3, LEN(BP821)&gt;200, 2, LEN(BP821)&gt;1, 1)</f>
        <v>0</v>
      </c>
      <c r="BR821" s="1" t="s">
        <v>6032</v>
      </c>
      <c r="BS821" s="1">
        <v>1</v>
      </c>
      <c r="BT821" s="1" t="s">
        <v>14614</v>
      </c>
      <c r="BU821" s="1">
        <v>3</v>
      </c>
      <c r="BV821" s="1" t="s">
        <v>2771</v>
      </c>
      <c r="BW821" s="1" t="s">
        <v>31</v>
      </c>
      <c r="BX821" s="1"/>
      <c r="BY821" t="str">
        <f>_xlfn.XLOOKUP($B821,Img_lookup!A:A,Img_lookup!B:B, "Not available")</f>
        <v>286445b7-f73c-4866-b97e-781d68431948</v>
      </c>
      <c r="BZ821" t="str">
        <f>_xlfn.XLOOKUP($B821,Img_lookup!A:A,Img_lookup!C:C, "Not available")</f>
        <v>Gentiana purpurea</v>
      </c>
      <c r="CA821" t="str">
        <f>_xlfn.XLOOKUP($B821,Img_lookup!A:A,Img_lookup!D:D, "Not available")</f>
        <v>Disgwylfa</v>
      </c>
      <c r="CB821" t="str">
        <f>_xlfn.XLOOKUP($B821,Img_lookup!A:A,Img_lookup!E:E, "https://imgur.com/aT5wafe")</f>
        <v>https://api.openverse.engineering/v1/images/286445b7-f73c-4866-b97e-781d68431948/thumb/</v>
      </c>
    </row>
    <row r="822" spans="1:80" ht="409.6" x14ac:dyDescent="0.15">
      <c r="A822" s="1" t="s">
        <v>328</v>
      </c>
      <c r="B822" s="1" t="s">
        <v>4009</v>
      </c>
      <c r="C822" s="1" t="s">
        <v>4010</v>
      </c>
      <c r="E822" s="1" t="s">
        <v>606</v>
      </c>
      <c r="F822" s="1" t="s">
        <v>6</v>
      </c>
      <c r="G822" s="1" t="s">
        <v>6</v>
      </c>
      <c r="H822" s="11" t="str">
        <f t="shared" si="374"/>
        <v>Perennial</v>
      </c>
      <c r="J822" s="1">
        <v>0.30000001199999998</v>
      </c>
      <c r="K822" s="1">
        <v>0.20000000300000001</v>
      </c>
      <c r="L822" t="str" cm="1">
        <f t="array" ref="L822">_xlfn.IFS(J822+K822="", "Unknown", J822+K822&gt;3, "Large", J822+K822&gt;0.5, "Medium", J822+K822&gt;0, "Small")</f>
        <v>Medium</v>
      </c>
      <c r="M822" s="1">
        <v>5</v>
      </c>
      <c r="N822" cm="1">
        <f t="array" ref="N822">IF($M822="",INDEX($M$2:$M$2176,MATCH(1,INDEX(($A$2:$A$2176=$A822)*($M$2:$M$2176&lt;&gt;""),0),0)),$M822)</f>
        <v>5</v>
      </c>
      <c r="O822" s="2" t="str">
        <f t="shared" si="369"/>
        <v>Seasonal outdoors</v>
      </c>
      <c r="P822" s="1" t="s">
        <v>4011</v>
      </c>
      <c r="R822" t="str">
        <f t="shared" si="373"/>
        <v>Medium</v>
      </c>
      <c r="T822" s="1"/>
      <c r="U822" s="1"/>
      <c r="V822" s="1" t="s">
        <v>427</v>
      </c>
      <c r="W822" s="6" t="str">
        <f t="shared" si="383"/>
        <v>8</v>
      </c>
      <c r="X822" t="str">
        <f t="shared" si="384"/>
        <v>August</v>
      </c>
      <c r="Y822" s="2" t="str">
        <f t="shared" si="385"/>
        <v>9</v>
      </c>
      <c r="Z822" s="2" t="str">
        <f t="shared" si="386"/>
        <v>September</v>
      </c>
      <c r="AF822" s="16" t="s">
        <v>24085</v>
      </c>
      <c r="AG822" s="1" t="str">
        <f t="shared" si="359"/>
        <v xml:space="preserve">Seed </v>
      </c>
      <c r="AH822" s="2" t="str">
        <f t="shared" si="360"/>
        <v>Best sown as soon as it is ripe in a light position in a cold frame[200]. It can also be sown in late winter or early spring but the seed germinates best if given a period of cold stratification and quickly loses viability when stored, with older seed germinating slowly and erratically[200, 239]. It is advantageous to keep the seed at about 10�c for a few days after sowing, to enable the seed to imbibe moisture[239]. Following this with a period of at least 5 - 6 weeks with temperatures falling to between 0 and -5�c will usually produce reasonable germination[239]. It is best to use clay pots, since plastic ones do not drain so freely and the moister conditions encourage the growth of moss, which will prevent germination of the seed[239]. The seed should be surface-sown, or only covered with a very light dressing of compost. The seed requires dark for germination, so the pots should be covered with something like newspaper or be kept in the dark[239]. Pot up the seedlings into individual pots as soon as they are large enough to handle and grow on in light shade in the greenhouse for at least their first winter. The seedlings grow on very slowly, taking 2 - 7 years to reach flowering size[239]. When the plants are of sufficient size, place them out into their permanent positions in late spring or early summer.
Division in March[111]. Most members of this genus have either a single tap-root, or a compact root system united in a single root head, and are thus unsuitable for division[239].
Cuttings of basal shoots in late spring[238].</v>
      </c>
      <c r="AI822" s="1" t="s">
        <v>4012</v>
      </c>
      <c r="AJ822" s="1" t="s">
        <v>23803</v>
      </c>
      <c r="AK822" s="1" t="s">
        <v>17104</v>
      </c>
      <c r="AL822" s="1" t="str">
        <f t="shared" si="370"/>
        <v>Unscented</v>
      </c>
      <c r="AM822" s="1" t="b">
        <v>0</v>
      </c>
      <c r="AN822" s="1" t="b">
        <v>0</v>
      </c>
      <c r="AO822" s="1" t="b">
        <v>0</v>
      </c>
      <c r="AP822" s="5" t="s">
        <v>28</v>
      </c>
      <c r="AQ822" s="5" t="str">
        <f t="shared" si="361"/>
        <v>Light, Medium, Heavy</v>
      </c>
      <c r="AR822" s="1" t="s">
        <v>10</v>
      </c>
      <c r="AS822" s="1" t="str">
        <f t="shared" si="371"/>
        <v>None, Partial</v>
      </c>
      <c r="AT822" s="1" t="str">
        <f t="shared" si="362"/>
        <v>Partial, Full</v>
      </c>
      <c r="AU822" s="1" t="s">
        <v>29</v>
      </c>
      <c r="AV822" s="1" t="str">
        <f t="shared" si="363"/>
        <v>Moist</v>
      </c>
      <c r="AW822" s="1" t="s">
        <v>12</v>
      </c>
      <c r="AX822" s="1" t="str">
        <f t="shared" si="364"/>
        <v>Acid, Neutral, Alkaline</v>
      </c>
      <c r="AY822" s="1" t="b">
        <v>0</v>
      </c>
      <c r="AZ822" s="1" t="b">
        <v>0</v>
      </c>
      <c r="BA822" s="1" t="b">
        <v>0</v>
      </c>
      <c r="BC822" t="str">
        <f t="shared" si="365"/>
        <v>FALSE</v>
      </c>
      <c r="BE822" t="str">
        <f t="shared" si="366"/>
        <v>FALSE</v>
      </c>
      <c r="BF822" s="1" t="b">
        <v>0</v>
      </c>
      <c r="BG822" s="1" t="b">
        <v>0</v>
      </c>
      <c r="BH822" s="1" t="b">
        <v>0</v>
      </c>
      <c r="BJ822" s="1" t="str">
        <f t="shared" si="367"/>
        <v>FALSE</v>
      </c>
      <c r="BL822" t="str">
        <f t="shared" si="368"/>
        <v>FALSE</v>
      </c>
      <c r="BM822" s="1" t="b">
        <v>0</v>
      </c>
      <c r="BN822" s="1" t="b">
        <v>0</v>
      </c>
      <c r="BO822" s="1">
        <f t="shared" si="372"/>
        <v>6</v>
      </c>
      <c r="BP822" s="1" t="s">
        <v>31</v>
      </c>
      <c r="BQ822" s="1" cm="1">
        <f t="array" ref="BQ822">_xlfn.IFS(BP822="None Known",0, LEN(BP822)&gt;500, 5,LEN(BP822)&gt;400, 4, LEN(BP822)&gt;300, 3, LEN(BP822)&gt;200, 2, LEN(BP822)&gt;1, 1)</f>
        <v>0</v>
      </c>
      <c r="BR822" s="1" t="s">
        <v>4013</v>
      </c>
      <c r="BS822" s="1">
        <v>1</v>
      </c>
      <c r="BT822" s="1" t="s">
        <v>4014</v>
      </c>
      <c r="BU822" s="1">
        <v>3</v>
      </c>
      <c r="BV822" s="1" t="s">
        <v>431</v>
      </c>
      <c r="BW822" s="1" t="s">
        <v>31</v>
      </c>
      <c r="BX822" s="1"/>
      <c r="BY822" t="str">
        <f>_xlfn.XLOOKUP($B822,Img_lookup!A:A,Img_lookup!B:B, "Not available")</f>
        <v>fda56432-4741-46d2-b172-ba4854cd57c6</v>
      </c>
      <c r="BZ822" t="str">
        <f>_xlfn.XLOOKUP($B822,Img_lookup!A:A,Img_lookup!C:C, "Not available")</f>
        <v>Gentiana scabra. Flore des serres et des jardins de l'Europe v.9 (1853-1854)</v>
      </c>
      <c r="CA822" t="str">
        <f>_xlfn.XLOOKUP($B822,Img_lookup!A:A,Img_lookup!D:D, "Not available")</f>
        <v>Swallowtail Garden Seeds</v>
      </c>
      <c r="CB822" t="str">
        <f>_xlfn.XLOOKUP($B822,Img_lookup!A:A,Img_lookup!E:E, "https://imgur.com/aT5wafe")</f>
        <v>https://api.openverse.engineering/v1/images/fda56432-4741-46d2-b172-ba4854cd57c6/thumb/</v>
      </c>
    </row>
    <row r="823" spans="1:80" ht="409.6" x14ac:dyDescent="0.15">
      <c r="A823" s="1" t="s">
        <v>6800</v>
      </c>
      <c r="B823" s="1" t="s">
        <v>12554</v>
      </c>
      <c r="C823" s="1" t="s">
        <v>12555</v>
      </c>
      <c r="E823" s="1" t="s">
        <v>164</v>
      </c>
      <c r="F823" s="1" t="s">
        <v>6</v>
      </c>
      <c r="G823" s="1" t="s">
        <v>6</v>
      </c>
      <c r="H823" s="11" t="str">
        <f t="shared" si="374"/>
        <v>Perennial</v>
      </c>
      <c r="J823" s="1">
        <v>1</v>
      </c>
      <c r="L823" t="str" cm="1">
        <f t="array" ref="L823">_xlfn.IFS(J823+K823="", "Unknown", J823+K823&gt;3, "Large", J823+K823&gt;0.5, "Medium", J823+K823&gt;0, "Small")</f>
        <v>Medium</v>
      </c>
      <c r="M823" s="1">
        <v>7</v>
      </c>
      <c r="N823" cm="1">
        <f t="array" ref="N823">IF($M823="",INDEX($M$2:$M$2176,MATCH(1,INDEX(($A$2:$A$2176=$A823)*($M$2:$M$2176&lt;&gt;""),0),0)),$M823)</f>
        <v>7</v>
      </c>
      <c r="O823" s="2" t="str">
        <f t="shared" si="369"/>
        <v>Seasonal outdoors</v>
      </c>
      <c r="P823" s="1" t="s">
        <v>12556</v>
      </c>
      <c r="R823" t="str">
        <f t="shared" si="373"/>
        <v>Medium</v>
      </c>
      <c r="T823" s="1"/>
      <c r="U823" s="1"/>
      <c r="V823" s="1" t="s">
        <v>51</v>
      </c>
      <c r="W823" s="6" t="str">
        <f t="shared" si="383"/>
        <v>7</v>
      </c>
      <c r="X823" t="str">
        <f t="shared" si="384"/>
        <v>July</v>
      </c>
      <c r="Y823" s="2" t="str">
        <f t="shared" si="385"/>
        <v>8</v>
      </c>
      <c r="Z823" s="2" t="str">
        <f t="shared" si="386"/>
        <v>August</v>
      </c>
      <c r="AF823" s="16" t="s">
        <v>24474</v>
      </c>
      <c r="AG823" s="1" t="str">
        <f t="shared" si="359"/>
        <v xml:space="preserve">Seed </v>
      </c>
      <c r="AH823" s="2" t="str">
        <f t="shared" si="360"/>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I823" s="1" t="s">
        <v>12557</v>
      </c>
      <c r="AJ823" s="1" t="s">
        <v>53</v>
      </c>
      <c r="AK823" s="1" t="s">
        <v>17104</v>
      </c>
      <c r="AL823" s="1" t="str">
        <f t="shared" si="370"/>
        <v>Unscented</v>
      </c>
      <c r="AM823" s="1" t="b">
        <v>0</v>
      </c>
      <c r="AN823" s="1" t="b">
        <v>0</v>
      </c>
      <c r="AO823" s="1" t="b">
        <v>0</v>
      </c>
      <c r="AP823" s="5" t="s">
        <v>28</v>
      </c>
      <c r="AQ823" s="5" t="str">
        <f t="shared" si="361"/>
        <v>Light, Medium, Heavy</v>
      </c>
      <c r="AR823" s="1" t="s">
        <v>30</v>
      </c>
      <c r="AS823" s="1" t="str">
        <f t="shared" si="371"/>
        <v>None</v>
      </c>
      <c r="AT823" s="1" t="str">
        <f t="shared" si="362"/>
        <v>Full</v>
      </c>
      <c r="AU823" s="1" t="s">
        <v>29</v>
      </c>
      <c r="AV823" s="1" t="str">
        <f t="shared" si="363"/>
        <v>Moist</v>
      </c>
      <c r="AW823" s="1" t="s">
        <v>12</v>
      </c>
      <c r="AX823" s="1" t="str">
        <f t="shared" si="364"/>
        <v>Acid, Neutral, Alkaline</v>
      </c>
      <c r="AY823" s="1" t="b">
        <v>0</v>
      </c>
      <c r="AZ823" s="1" t="b">
        <v>0</v>
      </c>
      <c r="BA823" s="1" t="b">
        <v>0</v>
      </c>
      <c r="BC823" t="str">
        <f t="shared" si="365"/>
        <v>FALSE</v>
      </c>
      <c r="BE823" t="str">
        <f t="shared" si="366"/>
        <v>FALSE</v>
      </c>
      <c r="BF823" s="1" t="b">
        <v>0</v>
      </c>
      <c r="BG823" s="1" t="b">
        <v>0</v>
      </c>
      <c r="BH823" s="1" t="b">
        <v>0</v>
      </c>
      <c r="BJ823" s="1" t="str">
        <f t="shared" si="367"/>
        <v>FALSE</v>
      </c>
      <c r="BL823" t="str">
        <f t="shared" si="368"/>
        <v>FALSE</v>
      </c>
      <c r="BM823" s="1" t="b">
        <v>0</v>
      </c>
      <c r="BN823" s="1" t="b">
        <v>0</v>
      </c>
      <c r="BO823" s="1">
        <f t="shared" si="372"/>
        <v>6</v>
      </c>
      <c r="BP823" s="1" t="s">
        <v>12558</v>
      </c>
      <c r="BQ823" s="1" cm="1">
        <f t="array" ref="BQ823">_xlfn.IFS(BP823="None Known",0, LEN(BP823)&gt;500, 5,LEN(BP823)&gt;400, 4, LEN(BP823)&gt;300, 3, LEN(BP823)&gt;200, 2, LEN(BP823)&gt;1, 1)</f>
        <v>1</v>
      </c>
      <c r="BR823" s="1" t="s">
        <v>12559</v>
      </c>
      <c r="BS823" s="1">
        <v>1</v>
      </c>
      <c r="BT823" s="1" t="s">
        <v>12560</v>
      </c>
      <c r="BU823" s="1">
        <v>2</v>
      </c>
      <c r="BV823" s="1" t="s">
        <v>12561</v>
      </c>
      <c r="BW823" s="1" t="s">
        <v>31</v>
      </c>
      <c r="BX823" s="1"/>
      <c r="BY823" t="str">
        <f>_xlfn.XLOOKUP($B823,Img_lookup!A:A,Img_lookup!B:B, "Not available")</f>
        <v>c50e9f29-60be-411a-a2ae-ced7698f78aa</v>
      </c>
      <c r="BZ823" t="str">
        <f>_xlfn.XLOOKUP($B823,Img_lookup!A:A,Img_lookup!C:C, "Not available")</f>
        <v>Geranium nepalense Sweet</v>
      </c>
      <c r="CA823" t="str">
        <f>_xlfn.XLOOKUP($B823,Img_lookup!A:A,Img_lookup!D:D, "Not available")</f>
        <v>Meliyasena D. Dassanayake</v>
      </c>
      <c r="CB823" t="str">
        <f>_xlfn.XLOOKUP($B823,Img_lookup!A:A,Img_lookup!E:E, "https://imgur.com/aT5wafe")</f>
        <v>https://api.openverse.engineering/v1/images/c50e9f29-60be-411a-a2ae-ced7698f78aa/thumb/</v>
      </c>
    </row>
    <row r="824" spans="1:80" ht="409.6" x14ac:dyDescent="0.15">
      <c r="A824" s="1" t="s">
        <v>6800</v>
      </c>
      <c r="B824" s="1" t="s">
        <v>14334</v>
      </c>
      <c r="E824" s="1" t="s">
        <v>1126</v>
      </c>
      <c r="F824" s="1" t="s">
        <v>6</v>
      </c>
      <c r="G824" s="1" t="s">
        <v>6</v>
      </c>
      <c r="H824" s="11" t="str">
        <f t="shared" si="374"/>
        <v>Perennial</v>
      </c>
      <c r="J824" s="1">
        <v>0.30000001199999998</v>
      </c>
      <c r="L824" t="str" cm="1">
        <f t="array" ref="L824">_xlfn.IFS(J824+K824="", "Unknown", J824+K824&gt;3, "Large", J824+K824&gt;0.5, "Medium", J824+K824&gt;0, "Small")</f>
        <v>Small</v>
      </c>
      <c r="M824" s="1">
        <v>7</v>
      </c>
      <c r="N824" cm="1">
        <f t="array" ref="N824">IF($M824="",INDEX($M$2:$M$2176,MATCH(1,INDEX(($A$2:$A$2176=$A824)*($M$2:$M$2176&lt;&gt;""),0),0)),$M824)</f>
        <v>7</v>
      </c>
      <c r="O824" s="2" t="str">
        <f t="shared" si="369"/>
        <v>Seasonal outdoors</v>
      </c>
      <c r="P824" s="1" t="s">
        <v>14335</v>
      </c>
      <c r="R824" t="str">
        <f t="shared" si="373"/>
        <v>Medium</v>
      </c>
      <c r="W824"/>
      <c r="AF824" s="16" t="s">
        <v>24474</v>
      </c>
      <c r="AG824" s="1" t="str">
        <f t="shared" si="359"/>
        <v xml:space="preserve">Seed </v>
      </c>
      <c r="AH824" s="2" t="str">
        <f t="shared" si="360"/>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I824" s="1" t="s">
        <v>12557</v>
      </c>
      <c r="AJ824" s="1" t="s">
        <v>53</v>
      </c>
      <c r="AK824" s="1" t="s">
        <v>17104</v>
      </c>
      <c r="AL824" s="1" t="str">
        <f t="shared" si="370"/>
        <v>Unscented</v>
      </c>
      <c r="AM824" s="1" t="b">
        <v>0</v>
      </c>
      <c r="AN824" s="1" t="b">
        <v>0</v>
      </c>
      <c r="AO824" s="1" t="b">
        <v>0</v>
      </c>
      <c r="AP824" s="5" t="s">
        <v>28</v>
      </c>
      <c r="AQ824" s="5" t="str">
        <f t="shared" si="361"/>
        <v>Light, Medium, Heavy</v>
      </c>
      <c r="AR824" s="1" t="s">
        <v>30</v>
      </c>
      <c r="AS824" s="1" t="str">
        <f t="shared" si="371"/>
        <v>None</v>
      </c>
      <c r="AT824" s="1" t="str">
        <f t="shared" si="362"/>
        <v>Full</v>
      </c>
      <c r="AU824" s="1" t="s">
        <v>29</v>
      </c>
      <c r="AV824" s="1" t="str">
        <f t="shared" si="363"/>
        <v>Moist</v>
      </c>
      <c r="AW824" s="1" t="s">
        <v>12</v>
      </c>
      <c r="AX824" s="1" t="str">
        <f t="shared" si="364"/>
        <v>Acid, Neutral, Alkaline</v>
      </c>
      <c r="AY824" s="1" t="b">
        <v>0</v>
      </c>
      <c r="AZ824" s="1" t="b">
        <v>0</v>
      </c>
      <c r="BA824" s="1" t="b">
        <v>0</v>
      </c>
      <c r="BC824" t="str">
        <f t="shared" si="365"/>
        <v>FALSE</v>
      </c>
      <c r="BE824" t="str">
        <f t="shared" si="366"/>
        <v>FALSE</v>
      </c>
      <c r="BF824" s="1" t="b">
        <v>0</v>
      </c>
      <c r="BG824" s="1" t="b">
        <v>0</v>
      </c>
      <c r="BH824" s="1" t="b">
        <v>0</v>
      </c>
      <c r="BI824" s="1" t="s">
        <v>30</v>
      </c>
      <c r="BJ824" s="1" t="str">
        <f t="shared" si="367"/>
        <v>FALSE</v>
      </c>
      <c r="BL824" t="str">
        <f t="shared" si="368"/>
        <v>FALSE</v>
      </c>
      <c r="BM824" s="1" t="b">
        <v>0</v>
      </c>
      <c r="BN824" s="1" t="b">
        <v>0</v>
      </c>
      <c r="BO824" s="1">
        <f t="shared" si="372"/>
        <v>4</v>
      </c>
      <c r="BP824" s="1" t="s">
        <v>31</v>
      </c>
      <c r="BQ824" s="1" cm="1">
        <f t="array" ref="BQ824">_xlfn.IFS(BP824="None Known",0, LEN(BP824)&gt;500, 5,LEN(BP824)&gt;400, 4, LEN(BP824)&gt;300, 3, LEN(BP824)&gt;200, 2, LEN(BP824)&gt;1, 1)</f>
        <v>0</v>
      </c>
      <c r="BR824" s="1" t="s">
        <v>14336</v>
      </c>
      <c r="BS824" s="1">
        <v>1</v>
      </c>
      <c r="BT824" s="1" t="s">
        <v>14337</v>
      </c>
      <c r="BU824" s="1">
        <v>1</v>
      </c>
      <c r="BV824" s="1" t="s">
        <v>760</v>
      </c>
      <c r="BW824" s="1" t="s">
        <v>31</v>
      </c>
      <c r="BX824" s="1"/>
      <c r="BY824" t="str">
        <f>_xlfn.XLOOKUP($B824,Img_lookup!A:A,Img_lookup!B:B, "Not available")</f>
        <v>ee6996c0-a12f-4093-96eb-f2eef36bed72</v>
      </c>
      <c r="BZ824" t="str">
        <f>_xlfn.XLOOKUP($B824,Img_lookup!A:A,Img_lookup!C:C, "Not available")</f>
        <v>Geranium thunbergii Siebold ex Lindl. &amp; Paxton</v>
      </c>
      <c r="CA824" t="str">
        <f>_xlfn.XLOOKUP($B824,Img_lookup!A:A,Img_lookup!D:D, "Not available")</f>
        <v>J. Amaro</v>
      </c>
      <c r="CB824" t="str">
        <f>_xlfn.XLOOKUP($B824,Img_lookup!A:A,Img_lookup!E:E, "https://imgur.com/aT5wafe")</f>
        <v>https://api.openverse.engineering/v1/images/ee6996c0-a12f-4093-96eb-f2eef36bed72/thumb/</v>
      </c>
    </row>
    <row r="825" spans="1:80" ht="345" x14ac:dyDescent="0.15">
      <c r="A825" s="1" t="s">
        <v>6800</v>
      </c>
      <c r="B825" s="1" t="s">
        <v>9436</v>
      </c>
      <c r="E825" s="1" t="s">
        <v>339</v>
      </c>
      <c r="F825" s="1" t="s">
        <v>6</v>
      </c>
      <c r="G825" s="1" t="s">
        <v>6</v>
      </c>
      <c r="H825" s="11" t="str">
        <f t="shared" si="374"/>
        <v>Perennial</v>
      </c>
      <c r="J825" s="1">
        <v>0.30000001199999998</v>
      </c>
      <c r="L825" t="str" cm="1">
        <f t="array" ref="L825">_xlfn.IFS(J825+K825="", "Unknown", J825+K825&gt;3, "Large", J825+K825&gt;0.5, "Medium", J825+K825&gt;0, "Small")</f>
        <v>Small</v>
      </c>
      <c r="M825" s="1">
        <v>8</v>
      </c>
      <c r="N825" cm="1">
        <f t="array" ref="N825">IF($M825="",INDEX($M$2:$M$2176,MATCH(1,INDEX(($A$2:$A$2176=$A825)*($M$2:$M$2176&lt;&gt;""),0),0)),$M825)</f>
        <v>8</v>
      </c>
      <c r="O825" s="2" t="str">
        <f t="shared" si="369"/>
        <v>Grown indoors</v>
      </c>
      <c r="P825" s="1" t="s">
        <v>9437</v>
      </c>
      <c r="R825" t="str">
        <f t="shared" si="373"/>
        <v>Medium</v>
      </c>
      <c r="S825" s="1" t="s">
        <v>9438</v>
      </c>
      <c r="T825" s="1" t="str">
        <f>LEFT(S825,FIND("-",S825)-1)</f>
        <v xml:space="preserve">10 </v>
      </c>
      <c r="U825" s="1" t="str">
        <f>RIGHT(S825,FIND("-",S825)-1)</f>
        <v>- 7</v>
      </c>
      <c r="V825" s="1">
        <v>5</v>
      </c>
      <c r="W825" s="6">
        <f t="shared" ref="W825:W837" si="387">IF(ISNUMBER(SEARCH("-",V825)),TRIM(LEFT(V825,FIND("-",V825)-1)),V825)</f>
        <v>5</v>
      </c>
      <c r="X825" t="str">
        <f>IF(W825=1, "January", IF(W825=2, "February", IF(W825=3, "March", IF(W825=4, "April", IF(W825=5, "May", IF(W825=6, "June", IF(W825=7, "July", IF(W825=8, "August", IF(W825=9, "September", IF(W825=10, "October", IF(W825=11, "November", IF(W825=12, "December", "Other"))))))))))))</f>
        <v>May</v>
      </c>
      <c r="AF825" s="16" t="s">
        <v>24475</v>
      </c>
      <c r="AG825" s="1" t="str">
        <f t="shared" si="359"/>
        <v xml:space="preserve">Seed </v>
      </c>
      <c r="AH825" s="2" t="str">
        <f t="shared" si="360"/>
        <v>Sow spring in a cold frame or as soon as it is ripe in the summer.
Division in late summer or early autumn. Larger clumps can be replanted direct into their permanent positions, though it is best to pot up smaller clumps and grow them on in a cold frame until they are rooting well. Plant them out in the spring.</v>
      </c>
      <c r="AI825" s="1" t="s">
        <v>9439</v>
      </c>
      <c r="AJ825" s="1" t="s">
        <v>53</v>
      </c>
      <c r="AK825" s="1" t="s">
        <v>17104</v>
      </c>
      <c r="AL825" s="1" t="str">
        <f t="shared" si="370"/>
        <v>Unscented</v>
      </c>
      <c r="AM825" s="1" t="b">
        <v>0</v>
      </c>
      <c r="AN825" s="1" t="b">
        <v>0</v>
      </c>
      <c r="AO825" s="1" t="b">
        <v>0</v>
      </c>
      <c r="AP825" s="5" t="s">
        <v>28</v>
      </c>
      <c r="AQ825" s="5" t="str">
        <f t="shared" si="361"/>
        <v>Light, Medium, Heavy</v>
      </c>
      <c r="AR825" s="1" t="s">
        <v>30</v>
      </c>
      <c r="AS825" s="1" t="str">
        <f t="shared" si="371"/>
        <v>None</v>
      </c>
      <c r="AT825" s="1" t="str">
        <f t="shared" si="362"/>
        <v>Full</v>
      </c>
      <c r="AU825" s="1" t="s">
        <v>29</v>
      </c>
      <c r="AV825" s="1" t="str">
        <f t="shared" si="363"/>
        <v>Moist</v>
      </c>
      <c r="AW825" s="1" t="s">
        <v>12</v>
      </c>
      <c r="AX825" s="1" t="str">
        <f t="shared" si="364"/>
        <v>Acid, Neutral, Alkaline</v>
      </c>
      <c r="AY825" s="1" t="b">
        <v>0</v>
      </c>
      <c r="AZ825" s="1" t="b">
        <v>0</v>
      </c>
      <c r="BA825" s="1" t="b">
        <v>0</v>
      </c>
      <c r="BC825" t="str">
        <f t="shared" si="365"/>
        <v>FALSE</v>
      </c>
      <c r="BE825" t="str">
        <f t="shared" si="366"/>
        <v>FALSE</v>
      </c>
      <c r="BF825" s="1" t="b">
        <v>0</v>
      </c>
      <c r="BG825" s="1" t="b">
        <v>0</v>
      </c>
      <c r="BH825" s="1" t="b">
        <v>0</v>
      </c>
      <c r="BJ825" s="1" t="str">
        <f t="shared" si="367"/>
        <v>FALSE</v>
      </c>
      <c r="BL825" t="str">
        <f t="shared" si="368"/>
        <v>FALSE</v>
      </c>
      <c r="BM825" s="1" t="b">
        <v>0</v>
      </c>
      <c r="BN825" s="1" t="b">
        <v>0</v>
      </c>
      <c r="BO825" s="1">
        <f t="shared" si="372"/>
        <v>6</v>
      </c>
      <c r="BP825" s="1" t="s">
        <v>31</v>
      </c>
      <c r="BQ825" s="1" cm="1">
        <f t="array" ref="BQ825">_xlfn.IFS(BP825="None Known",0, LEN(BP825)&gt;500, 5,LEN(BP825)&gt;400, 4, LEN(BP825)&gt;300, 3, LEN(BP825)&gt;200, 2, LEN(BP825)&gt;1, 1)</f>
        <v>0</v>
      </c>
      <c r="BR825" s="1" t="s">
        <v>9440</v>
      </c>
      <c r="BS825" s="1">
        <v>2</v>
      </c>
      <c r="BT825" s="1" t="s">
        <v>31</v>
      </c>
      <c r="BU825" s="1">
        <v>0</v>
      </c>
      <c r="BV825" s="1" t="s">
        <v>181</v>
      </c>
      <c r="BW825" s="1" t="s">
        <v>31</v>
      </c>
      <c r="BX825" s="1"/>
      <c r="BY825" t="str">
        <f>_xlfn.XLOOKUP($B825,Img_lookup!A:A,Img_lookup!B:B, "Not available")</f>
        <v>aea84ce1-23b5-4bc4-bebc-6ea7ab964a11</v>
      </c>
      <c r="BZ825" t="str">
        <f>_xlfn.XLOOKUP($B825,Img_lookup!A:A,Img_lookup!C:C, "Not available")</f>
        <v>Geranium tuberosum L.</v>
      </c>
      <c r="CA825" t="str">
        <f>_xlfn.XLOOKUP($B825,Img_lookup!A:A,Img_lookup!D:D, "Not available")</f>
        <v>M. Kocher</v>
      </c>
      <c r="CB825" t="str">
        <f>_xlfn.XLOOKUP($B825,Img_lookup!A:A,Img_lookup!E:E, "https://imgur.com/aT5wafe")</f>
        <v>https://api.openverse.engineering/v1/images/aea84ce1-23b5-4bc4-bebc-6ea7ab964a11/thumb/</v>
      </c>
    </row>
    <row r="826" spans="1:80" ht="409.6" x14ac:dyDescent="0.15">
      <c r="A826" s="1" t="s">
        <v>6800</v>
      </c>
      <c r="B826" s="1" t="s">
        <v>6801</v>
      </c>
      <c r="C826" s="1" t="s">
        <v>6802</v>
      </c>
      <c r="E826" s="1" t="s">
        <v>6803</v>
      </c>
      <c r="F826" s="1" t="s">
        <v>6</v>
      </c>
      <c r="G826" s="1" t="s">
        <v>6</v>
      </c>
      <c r="H826" s="11" t="str">
        <f t="shared" si="374"/>
        <v>Perennial</v>
      </c>
      <c r="J826" s="1">
        <v>0.75</v>
      </c>
      <c r="L826" t="str" cm="1">
        <f t="array" ref="L826">_xlfn.IFS(J826+K826="", "Unknown", J826+K826&gt;3, "Large", J826+K826&gt;0.5, "Medium", J826+K826&gt;0, "Small")</f>
        <v>Medium</v>
      </c>
      <c r="M826" s="1">
        <v>7</v>
      </c>
      <c r="N826" cm="1">
        <f t="array" ref="N826">IF($M826="",INDEX($M$2:$M$2176,MATCH(1,INDEX(($A$2:$A$2176=$A826)*($M$2:$M$2176&lt;&gt;""),0),0)),$M826)</f>
        <v>7</v>
      </c>
      <c r="O826" s="2" t="str">
        <f t="shared" si="369"/>
        <v>Seasonal outdoors</v>
      </c>
      <c r="P826" s="1" t="s">
        <v>6804</v>
      </c>
      <c r="R826" t="str">
        <f t="shared" si="373"/>
        <v>Medium</v>
      </c>
      <c r="T826" s="1"/>
      <c r="U826" s="1"/>
      <c r="V826" s="1" t="s">
        <v>51</v>
      </c>
      <c r="W826" s="6" t="str">
        <f t="shared" si="387"/>
        <v>7</v>
      </c>
      <c r="X826" t="str">
        <f t="shared" ref="X826:X837" si="388">IF(W826="1", "January", IF(W826="2", "February", IF(W826="3", "March", IF(W826="4", "April", IF(W826="5", "May", IF(W826="6", "June", IF(W826="7", "July", IF(W826="8", "August", IF(W826="9", "September", IF(W826="10", "October", IF(W826="11", "November", IF(W826="12", "December", "Other"))))))))))))</f>
        <v>July</v>
      </c>
      <c r="Y826" s="2" t="str">
        <f t="shared" ref="Y826:Y837" si="389">IF(ISNUMBER(SEARCH("-",V826)),TRIM(RIGHT(V826,LEN(V826)-SEARCH("-",V826))),V826)</f>
        <v>8</v>
      </c>
      <c r="Z826" s="2" t="str">
        <f t="shared" ref="Z826:Z837" si="390">IF(Y826="1", "January", IF(Y826="2", "February", IF(Y826="3", "March", IF(Y826="4", "April", IF(Y826="5", "May", IF(Y826="6", "June", IF(Y826="7", "July", IF(Y826="8", "August", IF(Y826="9", "September", IF(Y826="10", "October", IF(Y826="11", "November", IF(Y826="12", "December", "Other"))))))))))))</f>
        <v>August</v>
      </c>
      <c r="AF826" s="16" t="s">
        <v>24474</v>
      </c>
      <c r="AG826" s="1" t="str">
        <f t="shared" si="359"/>
        <v xml:space="preserve">Seed </v>
      </c>
      <c r="AH826" s="2" t="str">
        <f t="shared" si="360"/>
        <v>Sow spring in a cold frame.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v>
      </c>
      <c r="AI826" s="1" t="s">
        <v>6805</v>
      </c>
      <c r="AK826" s="1" t="s">
        <v>17104</v>
      </c>
      <c r="AL826" s="1" t="str">
        <f t="shared" si="370"/>
        <v>Unscented</v>
      </c>
      <c r="AM826" s="1" t="b">
        <v>0</v>
      </c>
      <c r="AN826" s="1" t="b">
        <v>0</v>
      </c>
      <c r="AO826" s="1" t="b">
        <v>0</v>
      </c>
      <c r="AP826" s="5" t="s">
        <v>28</v>
      </c>
      <c r="AQ826" s="5" t="str">
        <f t="shared" si="361"/>
        <v>Light, Medium, Heavy</v>
      </c>
      <c r="AR826" s="1" t="s">
        <v>10</v>
      </c>
      <c r="AS826" s="1" t="str">
        <f t="shared" si="371"/>
        <v>None, Partial</v>
      </c>
      <c r="AT826" s="1" t="str">
        <f t="shared" si="362"/>
        <v>Partial, Full</v>
      </c>
      <c r="AU826" s="1" t="s">
        <v>29</v>
      </c>
      <c r="AV826" s="1" t="str">
        <f t="shared" si="363"/>
        <v>Moist</v>
      </c>
      <c r="AW826" s="1" t="s">
        <v>12</v>
      </c>
      <c r="AX826" s="1" t="str">
        <f t="shared" si="364"/>
        <v>Acid, Neutral, Alkaline</v>
      </c>
      <c r="AY826" s="1" t="b">
        <v>0</v>
      </c>
      <c r="AZ826" s="1" t="b">
        <v>0</v>
      </c>
      <c r="BA826" s="1" t="b">
        <v>0</v>
      </c>
      <c r="BC826" t="str">
        <f t="shared" si="365"/>
        <v>FALSE</v>
      </c>
      <c r="BE826" t="str">
        <f t="shared" si="366"/>
        <v>FALSE</v>
      </c>
      <c r="BF826" s="1" t="b">
        <v>0</v>
      </c>
      <c r="BG826" s="1" t="b">
        <v>0</v>
      </c>
      <c r="BH826" s="1" t="b">
        <v>0</v>
      </c>
      <c r="BJ826" s="1" t="str">
        <f t="shared" si="367"/>
        <v>FALSE</v>
      </c>
      <c r="BL826" t="str">
        <f t="shared" si="368"/>
        <v>FALSE</v>
      </c>
      <c r="BM826" s="1" t="b">
        <v>0</v>
      </c>
      <c r="BN826" s="1" t="b">
        <v>0</v>
      </c>
      <c r="BO826" s="1">
        <f t="shared" si="372"/>
        <v>5</v>
      </c>
      <c r="BP826" s="1" t="s">
        <v>31</v>
      </c>
      <c r="BQ826" s="1" cm="1">
        <f t="array" ref="BQ826">_xlfn.IFS(BP826="None Known",0, LEN(BP826)&gt;500, 5,LEN(BP826)&gt;400, 4, LEN(BP826)&gt;300, 3, LEN(BP826)&gt;200, 2, LEN(BP826)&gt;1, 1)</f>
        <v>0</v>
      </c>
      <c r="BR826" s="1" t="s">
        <v>6806</v>
      </c>
      <c r="BS826" s="1">
        <v>1</v>
      </c>
      <c r="BT826" s="1" t="s">
        <v>6807</v>
      </c>
      <c r="BU826" s="1">
        <v>2</v>
      </c>
      <c r="BV826" s="1" t="s">
        <v>3559</v>
      </c>
      <c r="BW826" s="1" t="s">
        <v>31</v>
      </c>
      <c r="BX826" s="1"/>
      <c r="BY826" t="str">
        <f>_xlfn.XLOOKUP($B826,Img_lookup!A:A,Img_lookup!B:B, "Not available")</f>
        <v>ce4fd65d-1360-493f-ae1c-6ac753f1b7c7</v>
      </c>
      <c r="BZ826" t="str">
        <f>_xlfn.XLOOKUP($B826,Img_lookup!A:A,Img_lookup!C:C, "Not available")</f>
        <v>Sticky Geranium - Geranium viscosissimum</v>
      </c>
      <c r="CA826" t="str">
        <f>_xlfn.XLOOKUP($B826,Img_lookup!A:A,Img_lookup!D:D, "Not available")</f>
        <v>GlacierNPS</v>
      </c>
      <c r="CB826" t="str">
        <f>_xlfn.XLOOKUP($B826,Img_lookup!A:A,Img_lookup!E:E, "https://imgur.com/aT5wafe")</f>
        <v>https://api.openverse.engineering/v1/images/ce4fd65d-1360-493f-ae1c-6ac753f1b7c7/thumb/</v>
      </c>
    </row>
    <row r="827" spans="1:80" ht="409.6" x14ac:dyDescent="0.15">
      <c r="A827" s="1" t="s">
        <v>58</v>
      </c>
      <c r="B827" s="1" t="s">
        <v>3507</v>
      </c>
      <c r="C827" s="1" t="s">
        <v>3508</v>
      </c>
      <c r="D827" s="1" t="s">
        <v>3509</v>
      </c>
      <c r="E827" s="1" t="s">
        <v>3510</v>
      </c>
      <c r="F827" s="1" t="s">
        <v>6</v>
      </c>
      <c r="G827" s="1" t="s">
        <v>6</v>
      </c>
      <c r="H827" s="11" t="str">
        <f t="shared" si="374"/>
        <v>Perennial</v>
      </c>
      <c r="J827" s="1">
        <v>0.60000002399999997</v>
      </c>
      <c r="L827" t="str" cm="1">
        <f t="array" ref="L827">_xlfn.IFS(J827+K827="", "Unknown", J827+K827&gt;3, "Large", J827+K827&gt;0.5, "Medium", J827+K827&gt;0, "Small")</f>
        <v>Medium</v>
      </c>
      <c r="M827" s="1">
        <v>3</v>
      </c>
      <c r="N827" cm="1">
        <f t="array" ref="N827">IF($M827="",INDEX($M$2:$M$2176,MATCH(1,INDEX(($A$2:$A$2176=$A827)*($M$2:$M$2176&lt;&gt;""),0),0)),$M827)</f>
        <v>3</v>
      </c>
      <c r="O827" s="2" t="str">
        <f t="shared" si="369"/>
        <v>Hardy to cold</v>
      </c>
      <c r="P827" s="1" t="s">
        <v>3511</v>
      </c>
      <c r="R827" t="str">
        <f t="shared" si="373"/>
        <v>Medium</v>
      </c>
      <c r="T827" s="1"/>
      <c r="U827" s="1"/>
      <c r="V827" s="1" t="s">
        <v>134</v>
      </c>
      <c r="W827" s="6" t="str">
        <f t="shared" si="387"/>
        <v>6</v>
      </c>
      <c r="X827" t="str">
        <f t="shared" si="388"/>
        <v>June</v>
      </c>
      <c r="Y827" s="2" t="str">
        <f t="shared" si="389"/>
        <v>9</v>
      </c>
      <c r="Z827" s="2" t="str">
        <f t="shared" si="390"/>
        <v>September</v>
      </c>
      <c r="AA827" s="1" t="s">
        <v>177</v>
      </c>
      <c r="AB827" s="1" t="str">
        <f>IF(ISNUMBER(SEARCH("-",AA827)),TRIM(LEFT(AA827,FIND("-",AA827)-1)),AA827)</f>
        <v>7</v>
      </c>
      <c r="AC827" s="1" t="str">
        <f>IF(AB827="1", "January", IF(AB827="2", "February", IF(AB827="3", "March", IF(AB827="4", "April", IF(AB827="5", "May", IF(AB827="6", "June", IF(AB827="7", "July", IF(AB827="8", "August", IF(AB827="9", "September", IF(AB827="10", "October", IF(AB827="11", "November", IF(AB827="12", "December", "Other"))))))))))))</f>
        <v>July</v>
      </c>
      <c r="AD827" s="1" t="str">
        <f>IF(ISNUMBER(SEARCH("-",AA827)),TRIM(RIGHT(AA827,LEN(AA827)-SEARCH("-",AA827))),AA827)</f>
        <v>10</v>
      </c>
      <c r="AE827" s="1" t="str">
        <f>IF(AD827="1", "January", IF(AD827="2", "February", IF(AD827="3", "March", IF(AD827="4", "April", IF(AD827="5", "May", IF(AD827="6", "June", IF(AD827="7", "July", IF(AD827="8", "August", IF(AD827="9", "September", IF(AD827="10", "October", IF(AD827="11", "November", IF(AD827="12", "December", "Other"))))))))))))</f>
        <v>October</v>
      </c>
      <c r="AF827" s="16" t="s">
        <v>24476</v>
      </c>
      <c r="AG827" s="1" t="str">
        <f t="shared" si="359"/>
        <v xml:space="preserve">Seed </v>
      </c>
      <c r="AH827"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27" s="1" t="s">
        <v>3512</v>
      </c>
      <c r="AJ827" s="1" t="s">
        <v>53</v>
      </c>
      <c r="AK827" s="1" t="s">
        <v>17104</v>
      </c>
      <c r="AL827" s="1" t="str">
        <f t="shared" si="370"/>
        <v>Unscented</v>
      </c>
      <c r="AM827" s="1" t="b">
        <v>0</v>
      </c>
      <c r="AN827" s="1" t="b">
        <v>1</v>
      </c>
      <c r="AO827" s="1" t="b">
        <v>0</v>
      </c>
      <c r="AP827" s="5" t="s">
        <v>28</v>
      </c>
      <c r="AQ827" s="5" t="str">
        <f t="shared" si="361"/>
        <v>Light, Medium, Heavy</v>
      </c>
      <c r="AR827" s="1" t="s">
        <v>10</v>
      </c>
      <c r="AS827" s="1" t="str">
        <f t="shared" si="371"/>
        <v>None, Partial</v>
      </c>
      <c r="AT827" s="1" t="str">
        <f t="shared" si="362"/>
        <v>Partial, Full</v>
      </c>
      <c r="AU827" s="1" t="s">
        <v>29</v>
      </c>
      <c r="AV827" s="1" t="str">
        <f t="shared" si="363"/>
        <v>Moist</v>
      </c>
      <c r="AW827" s="1" t="s">
        <v>12</v>
      </c>
      <c r="AX827" s="1" t="str">
        <f t="shared" si="364"/>
        <v>Acid, Neutral, Alkaline</v>
      </c>
      <c r="AY827" s="1" t="b">
        <v>0</v>
      </c>
      <c r="AZ827" s="1" t="b">
        <v>0</v>
      </c>
      <c r="BA827" s="1" t="b">
        <v>0</v>
      </c>
      <c r="BC827" t="str">
        <f t="shared" si="365"/>
        <v>FALSE</v>
      </c>
      <c r="BE827" t="str">
        <f t="shared" si="366"/>
        <v>FALSE</v>
      </c>
      <c r="BF827" s="1" t="b">
        <v>0</v>
      </c>
      <c r="BG827" s="1" t="b">
        <v>0</v>
      </c>
      <c r="BH827" s="1" t="b">
        <v>0</v>
      </c>
      <c r="BI827" s="1" t="s">
        <v>30</v>
      </c>
      <c r="BJ827" s="1" t="str">
        <f t="shared" si="367"/>
        <v>FALSE</v>
      </c>
      <c r="BL827" t="str">
        <f t="shared" si="368"/>
        <v>FALSE</v>
      </c>
      <c r="BM827" s="1" t="b">
        <v>0</v>
      </c>
      <c r="BN827" s="1" t="b">
        <v>0</v>
      </c>
      <c r="BO827" s="1">
        <f t="shared" si="372"/>
        <v>5</v>
      </c>
      <c r="BP827" s="1" t="s">
        <v>31</v>
      </c>
      <c r="BQ827" s="1" cm="1">
        <f t="array" ref="BQ827">_xlfn.IFS(BP827="None Known",0, LEN(BP827)&gt;500, 5,LEN(BP827)&gt;400, 4, LEN(BP827)&gt;300, 3, LEN(BP827)&gt;200, 2, LEN(BP827)&gt;1, 1)</f>
        <v>0</v>
      </c>
      <c r="BR827" s="1" t="s">
        <v>3513</v>
      </c>
      <c r="BS827" s="1">
        <v>1</v>
      </c>
      <c r="BT827" s="1" t="s">
        <v>3514</v>
      </c>
      <c r="BU827" s="1">
        <v>2</v>
      </c>
      <c r="BW827" s="1" t="s">
        <v>31</v>
      </c>
      <c r="BX827" s="1"/>
      <c r="BY827" t="str">
        <f>_xlfn.XLOOKUP($B827,Img_lookup!A:A,Img_lookup!B:B, "Not available")</f>
        <v>bc050e2e-2a88-4761-a147-251f2fe28795</v>
      </c>
      <c r="BZ827" t="str">
        <f>_xlfn.XLOOKUP($B827,Img_lookup!A:A,Img_lookup!C:C, "Not available")</f>
        <v>Geum aleppicum Jacq.</v>
      </c>
      <c r="CA827" t="str">
        <f>_xlfn.XLOOKUP($B827,Img_lookup!A:A,Img_lookup!D:D, "Not available")</f>
        <v>Martin L. Grant</v>
      </c>
      <c r="CB827" t="str">
        <f>_xlfn.XLOOKUP($B827,Img_lookup!A:A,Img_lookup!E:E, "https://imgur.com/aT5wafe")</f>
        <v>https://api.openverse.engineering/v1/images/bc050e2e-2a88-4761-a147-251f2fe28795/thumb/</v>
      </c>
    </row>
    <row r="828" spans="1:80" ht="409.6" x14ac:dyDescent="0.15">
      <c r="A828" s="1" t="s">
        <v>58</v>
      </c>
      <c r="B828" s="1" t="s">
        <v>16798</v>
      </c>
      <c r="C828" s="1" t="s">
        <v>16799</v>
      </c>
      <c r="E828" s="1" t="s">
        <v>16800</v>
      </c>
      <c r="F828" s="1" t="s">
        <v>6</v>
      </c>
      <c r="G828" s="1" t="s">
        <v>6</v>
      </c>
      <c r="H828" s="11" t="str">
        <f t="shared" si="374"/>
        <v>Perennial</v>
      </c>
      <c r="J828" s="1">
        <v>0.80000001200000004</v>
      </c>
      <c r="L828" t="str" cm="1">
        <f t="array" ref="L828">_xlfn.IFS(J828+K828="", "Unknown", J828+K828&gt;3, "Large", J828+K828&gt;0.5, "Medium", J828+K828&gt;0, "Small")</f>
        <v>Medium</v>
      </c>
      <c r="M828" s="1">
        <v>3</v>
      </c>
      <c r="N828" cm="1">
        <f t="array" ref="N828">IF($M828="",INDEX($M$2:$M$2176,MATCH(1,INDEX(($A$2:$A$2176=$A828)*($M$2:$M$2176&lt;&gt;""),0),0)),$M828)</f>
        <v>3</v>
      </c>
      <c r="O828" s="2" t="str">
        <f t="shared" si="369"/>
        <v>Hardy to cold</v>
      </c>
      <c r="P828" s="1" t="s">
        <v>16801</v>
      </c>
      <c r="R828" t="str">
        <f t="shared" si="373"/>
        <v>Medium</v>
      </c>
      <c r="T828" s="1"/>
      <c r="U828" s="1"/>
      <c r="V828" s="1" t="s">
        <v>51</v>
      </c>
      <c r="W828" s="6" t="str">
        <f t="shared" si="387"/>
        <v>7</v>
      </c>
      <c r="X828" t="str">
        <f t="shared" si="388"/>
        <v>July</v>
      </c>
      <c r="Y828" s="2" t="str">
        <f t="shared" si="389"/>
        <v>8</v>
      </c>
      <c r="Z828" s="2" t="str">
        <f t="shared" si="390"/>
        <v>August</v>
      </c>
      <c r="AF828" s="16" t="s">
        <v>24476</v>
      </c>
      <c r="AG828" s="1" t="str">
        <f t="shared" si="359"/>
        <v xml:space="preserve">Seed </v>
      </c>
      <c r="AH828"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28" s="1" t="s">
        <v>16802</v>
      </c>
      <c r="AJ828" s="1" t="s">
        <v>53</v>
      </c>
      <c r="AK828" s="1" t="s">
        <v>17104</v>
      </c>
      <c r="AL828" s="1" t="str">
        <f t="shared" si="370"/>
        <v>Unscented</v>
      </c>
      <c r="AM828" s="1" t="b">
        <v>0</v>
      </c>
      <c r="AN828" s="1" t="b">
        <v>1</v>
      </c>
      <c r="AO828" s="1" t="b">
        <v>0</v>
      </c>
      <c r="AP828" s="5" t="s">
        <v>28</v>
      </c>
      <c r="AQ828" s="5" t="str">
        <f t="shared" si="361"/>
        <v>Light, Medium, Heavy</v>
      </c>
      <c r="AR828" s="1" t="s">
        <v>10</v>
      </c>
      <c r="AS828" s="1" t="str">
        <f t="shared" si="371"/>
        <v>None, Partial</v>
      </c>
      <c r="AT828" s="1" t="str">
        <f t="shared" si="362"/>
        <v>Partial, Full</v>
      </c>
      <c r="AU828" s="1" t="s">
        <v>29</v>
      </c>
      <c r="AV828" s="1" t="str">
        <f t="shared" si="363"/>
        <v>Moist</v>
      </c>
      <c r="AW828" s="1" t="s">
        <v>12</v>
      </c>
      <c r="AX828" s="1" t="str">
        <f t="shared" si="364"/>
        <v>Acid, Neutral, Alkaline</v>
      </c>
      <c r="AY828" s="1" t="b">
        <v>0</v>
      </c>
      <c r="AZ828" s="1" t="b">
        <v>0</v>
      </c>
      <c r="BA828" s="1" t="b">
        <v>0</v>
      </c>
      <c r="BC828" t="str">
        <f t="shared" si="365"/>
        <v>FALSE</v>
      </c>
      <c r="BE828" t="str">
        <f t="shared" si="366"/>
        <v>FALSE</v>
      </c>
      <c r="BF828" s="1" t="b">
        <v>0</v>
      </c>
      <c r="BG828" s="1" t="b">
        <v>0</v>
      </c>
      <c r="BH828" s="1" t="b">
        <v>0</v>
      </c>
      <c r="BI828" s="1" t="s">
        <v>30</v>
      </c>
      <c r="BJ828" s="1" t="str">
        <f t="shared" si="367"/>
        <v>FALSE</v>
      </c>
      <c r="BL828" t="str">
        <f t="shared" si="368"/>
        <v>FALSE</v>
      </c>
      <c r="BM828" s="1" t="b">
        <v>0</v>
      </c>
      <c r="BN828" s="1" t="b">
        <v>0</v>
      </c>
      <c r="BO828" s="1">
        <f t="shared" si="372"/>
        <v>6</v>
      </c>
      <c r="BP828" s="1" t="s">
        <v>31</v>
      </c>
      <c r="BQ828" s="1" cm="1">
        <f t="array" ref="BQ828">_xlfn.IFS(BP828="None Known",0, LEN(BP828)&gt;500, 5,LEN(BP828)&gt;400, 4, LEN(BP828)&gt;300, 3, LEN(BP828)&gt;200, 2, LEN(BP828)&gt;1, 1)</f>
        <v>0</v>
      </c>
      <c r="BR828" s="1" t="s">
        <v>16803</v>
      </c>
      <c r="BS828" s="1">
        <v>2</v>
      </c>
      <c r="BT828" s="1" t="s">
        <v>31</v>
      </c>
      <c r="BU828" s="1">
        <v>0</v>
      </c>
      <c r="BW828" s="1" t="s">
        <v>31</v>
      </c>
      <c r="BX828" s="1"/>
      <c r="BY828" t="str">
        <f>_xlfn.XLOOKUP($B828,Img_lookup!A:A,Img_lookup!B:B, "Not available")</f>
        <v>3376bd2a-4b84-4332-a204-8f2cc00f95c5</v>
      </c>
      <c r="BZ828" t="str">
        <f>_xlfn.XLOOKUP($B828,Img_lookup!A:A,Img_lookup!C:C, "Not available")</f>
        <v>White Avens - Geum canadense, Julie Metz Wetlands, Woodbridge, Virginia</v>
      </c>
      <c r="CA828" t="str">
        <f>_xlfn.XLOOKUP($B828,Img_lookup!A:A,Img_lookup!D:D, "Not available")</f>
        <v>Judy Gallagher</v>
      </c>
      <c r="CB828" t="str">
        <f>_xlfn.XLOOKUP($B828,Img_lookup!A:A,Img_lookup!E:E, "https://imgur.com/aT5wafe")</f>
        <v>https://api.openverse.engineering/v1/images/3376bd2a-4b84-4332-a204-8f2cc00f95c5/thumb/</v>
      </c>
    </row>
    <row r="829" spans="1:80" ht="409.6" x14ac:dyDescent="0.15">
      <c r="A829" s="1" t="s">
        <v>58</v>
      </c>
      <c r="B829" s="1" t="s">
        <v>8319</v>
      </c>
      <c r="D829" s="1" t="s">
        <v>8320</v>
      </c>
      <c r="E829" s="1" t="s">
        <v>8321</v>
      </c>
      <c r="F829" s="1" t="s">
        <v>6</v>
      </c>
      <c r="G829" s="1" t="s">
        <v>6</v>
      </c>
      <c r="H829" s="11" t="str">
        <f t="shared" si="374"/>
        <v>Perennial</v>
      </c>
      <c r="J829" s="1">
        <v>0.60000002399999997</v>
      </c>
      <c r="L829" t="str" cm="1">
        <f t="array" ref="L829">_xlfn.IFS(J829+K829="", "Unknown", J829+K829&gt;3, "Large", J829+K829&gt;0.5, "Medium", J829+K829&gt;0, "Small")</f>
        <v>Medium</v>
      </c>
      <c r="M829" s="1">
        <v>7</v>
      </c>
      <c r="N829" cm="1">
        <f t="array" ref="N829">IF($M829="",INDEX($M$2:$M$2176,MATCH(1,INDEX(($A$2:$A$2176=$A829)*($M$2:$M$2176&lt;&gt;""),0),0)),$M829)</f>
        <v>7</v>
      </c>
      <c r="O829" s="2" t="str">
        <f t="shared" si="369"/>
        <v>Seasonal outdoors</v>
      </c>
      <c r="P829" s="1" t="s">
        <v>8322</v>
      </c>
      <c r="R829" t="str">
        <f t="shared" si="373"/>
        <v>Medium</v>
      </c>
      <c r="T829" s="1"/>
      <c r="U829" s="1"/>
      <c r="V829" s="1" t="s">
        <v>307</v>
      </c>
      <c r="W829" s="6" t="str">
        <f t="shared" si="387"/>
        <v>6</v>
      </c>
      <c r="X829" t="str">
        <f t="shared" si="388"/>
        <v>June</v>
      </c>
      <c r="Y829" s="2" t="str">
        <f t="shared" si="389"/>
        <v>7</v>
      </c>
      <c r="Z829" s="2" t="str">
        <f t="shared" si="390"/>
        <v>July</v>
      </c>
      <c r="AA829" s="1" t="s">
        <v>51</v>
      </c>
      <c r="AB829" s="1" t="str">
        <f>IF(ISNUMBER(SEARCH("-",AA829)),TRIM(LEFT(AA829,FIND("-",AA829)-1)),AA829)</f>
        <v>7</v>
      </c>
      <c r="AC829" s="1" t="str">
        <f>IF(AB829="1", "January", IF(AB829="2", "February", IF(AB829="3", "March", IF(AB829="4", "April", IF(AB829="5", "May", IF(AB829="6", "June", IF(AB829="7", "July", IF(AB829="8", "August", IF(AB829="9", "September", IF(AB829="10", "October", IF(AB829="11", "November", IF(AB829="12", "December", "Other"))))))))))))</f>
        <v>July</v>
      </c>
      <c r="AD829" s="1" t="str">
        <f>IF(ISNUMBER(SEARCH("-",AA829)),TRIM(RIGHT(AA829,LEN(AA829)-SEARCH("-",AA829))),AA829)</f>
        <v>8</v>
      </c>
      <c r="AE829" s="1" t="str">
        <f>IF(AD829="1", "January", IF(AD829="2", "February", IF(AD829="3", "March", IF(AD829="4", "April", IF(AD829="5", "May", IF(AD829="6", "June", IF(AD829="7", "July", IF(AD829="8", "August", IF(AD829="9", "September", IF(AD829="10", "October", IF(AD829="11", "November", IF(AD829="12", "December", "Other"))))))))))))</f>
        <v>August</v>
      </c>
      <c r="AF829" s="16" t="s">
        <v>24476</v>
      </c>
      <c r="AG829" s="1" t="str">
        <f t="shared" si="359"/>
        <v xml:space="preserve">Seed </v>
      </c>
      <c r="AH829"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29" s="1" t="s">
        <v>3512</v>
      </c>
      <c r="AJ829" s="1" t="s">
        <v>53</v>
      </c>
      <c r="AK829" s="1" t="s">
        <v>17104</v>
      </c>
      <c r="AL829" s="1" t="str">
        <f t="shared" si="370"/>
        <v>Unscented</v>
      </c>
      <c r="AM829" s="1" t="b">
        <v>0</v>
      </c>
      <c r="AN829" s="1" t="b">
        <v>1</v>
      </c>
      <c r="AO829" s="1" t="b">
        <v>0</v>
      </c>
      <c r="AP829" s="5" t="s">
        <v>28</v>
      </c>
      <c r="AQ829" s="5" t="str">
        <f t="shared" si="361"/>
        <v>Light, Medium, Heavy</v>
      </c>
      <c r="AR829" s="1" t="s">
        <v>10</v>
      </c>
      <c r="AS829" s="1" t="str">
        <f t="shared" si="371"/>
        <v>None, Partial</v>
      </c>
      <c r="AT829" s="1" t="str">
        <f t="shared" si="362"/>
        <v>Partial, Full</v>
      </c>
      <c r="AU829" s="1" t="s">
        <v>29</v>
      </c>
      <c r="AV829" s="1" t="str">
        <f t="shared" si="363"/>
        <v>Moist</v>
      </c>
      <c r="AW829" s="1" t="s">
        <v>12</v>
      </c>
      <c r="AX829" s="1" t="str">
        <f t="shared" si="364"/>
        <v>Acid, Neutral, Alkaline</v>
      </c>
      <c r="AY829" s="1" t="b">
        <v>0</v>
      </c>
      <c r="AZ829" s="1" t="b">
        <v>0</v>
      </c>
      <c r="BA829" s="1" t="b">
        <v>0</v>
      </c>
      <c r="BC829" t="str">
        <f t="shared" si="365"/>
        <v>FALSE</v>
      </c>
      <c r="BE829" t="str">
        <f t="shared" si="366"/>
        <v>FALSE</v>
      </c>
      <c r="BF829" s="1" t="b">
        <v>0</v>
      </c>
      <c r="BG829" s="1" t="b">
        <v>0</v>
      </c>
      <c r="BH829" s="1" t="b">
        <v>0</v>
      </c>
      <c r="BI829" s="1" t="s">
        <v>30</v>
      </c>
      <c r="BJ829" s="1" t="str">
        <f t="shared" si="367"/>
        <v>FALSE</v>
      </c>
      <c r="BL829" t="str">
        <f t="shared" si="368"/>
        <v>FALSE</v>
      </c>
      <c r="BM829" s="1" t="b">
        <v>0</v>
      </c>
      <c r="BN829" s="1" t="b">
        <v>0</v>
      </c>
      <c r="BO829" s="1">
        <f t="shared" si="372"/>
        <v>5</v>
      </c>
      <c r="BP829" s="1" t="s">
        <v>31</v>
      </c>
      <c r="BQ829" s="1" cm="1">
        <f t="array" ref="BQ829">_xlfn.IFS(BP829="None Known",0, LEN(BP829)&gt;500, 5,LEN(BP829)&gt;400, 4, LEN(BP829)&gt;300, 3, LEN(BP829)&gt;200, 2, LEN(BP829)&gt;1, 1)</f>
        <v>0</v>
      </c>
      <c r="BR829" s="1" t="s">
        <v>8323</v>
      </c>
      <c r="BS829" s="1">
        <v>1</v>
      </c>
      <c r="BT829" s="1" t="s">
        <v>8324</v>
      </c>
      <c r="BU829" s="1">
        <v>2</v>
      </c>
      <c r="BV829" s="1" t="s">
        <v>8325</v>
      </c>
      <c r="BW829" s="1" t="s">
        <v>31</v>
      </c>
      <c r="BX829" s="1"/>
      <c r="BY829" t="str">
        <f>_xlfn.XLOOKUP($B829,Img_lookup!A:A,Img_lookup!B:B, "Not available")</f>
        <v>fae9800c-f4cb-4762-84b4-485343b9d2db</v>
      </c>
      <c r="BZ829" t="str">
        <f>_xlfn.XLOOKUP($B829,Img_lookup!A:A,Img_lookup!C:C, "Not available")</f>
        <v>Geum japonicum Thunb.</v>
      </c>
      <c r="CA829" t="str">
        <f>_xlfn.XLOOKUP($B829,Img_lookup!A:A,Img_lookup!D:D, "Not available")</f>
        <v>ex herb. U. S. Department of Agriculture</v>
      </c>
      <c r="CB829" t="str">
        <f>_xlfn.XLOOKUP($B829,Img_lookup!A:A,Img_lookup!E:E, "https://imgur.com/aT5wafe")</f>
        <v>https://api.openverse.engineering/v1/images/fae9800c-f4cb-4762-84b4-485343b9d2db/thumb/</v>
      </c>
    </row>
    <row r="830" spans="1:80" ht="409.6" x14ac:dyDescent="0.15">
      <c r="A830" s="1" t="s">
        <v>58</v>
      </c>
      <c r="B830" s="1" t="s">
        <v>466</v>
      </c>
      <c r="C830" s="1" t="s">
        <v>467</v>
      </c>
      <c r="E830" s="1" t="s">
        <v>468</v>
      </c>
      <c r="F830" s="1" t="s">
        <v>6</v>
      </c>
      <c r="G830" s="1" t="s">
        <v>6</v>
      </c>
      <c r="H830" s="11" t="str">
        <f t="shared" si="374"/>
        <v>Perennial</v>
      </c>
      <c r="J830" s="1">
        <v>0.30000001199999998</v>
      </c>
      <c r="K830" s="1">
        <v>0.30000001199999998</v>
      </c>
      <c r="L830" t="str" cm="1">
        <f t="array" ref="L830">_xlfn.IFS(J830+K830="", "Unknown", J830+K830&gt;3, "Large", J830+K830&gt;0.5, "Medium", J830+K830&gt;0, "Small")</f>
        <v>Medium</v>
      </c>
      <c r="M830" s="1">
        <v>3</v>
      </c>
      <c r="N830" cm="1">
        <f t="array" ref="N830">IF($M830="",INDEX($M$2:$M$2176,MATCH(1,INDEX(($A$2:$A$2176=$A830)*($M$2:$M$2176&lt;&gt;""),0),0)),$M830)</f>
        <v>3</v>
      </c>
      <c r="O830" s="2" t="str">
        <f t="shared" si="369"/>
        <v>Hardy to cold</v>
      </c>
      <c r="P830" s="1" t="s">
        <v>469</v>
      </c>
      <c r="R830" t="str">
        <f t="shared" si="373"/>
        <v>Medium</v>
      </c>
      <c r="T830" s="1"/>
      <c r="U830" s="1"/>
      <c r="V830" s="1" t="s">
        <v>470</v>
      </c>
      <c r="W830" s="6" t="str">
        <f t="shared" si="387"/>
        <v>5</v>
      </c>
      <c r="X830" t="str">
        <f t="shared" si="388"/>
        <v>May</v>
      </c>
      <c r="Y830" s="2" t="str">
        <f t="shared" si="389"/>
        <v>9</v>
      </c>
      <c r="Z830" s="2" t="str">
        <f t="shared" si="390"/>
        <v>September</v>
      </c>
      <c r="AA830" s="1" t="s">
        <v>75</v>
      </c>
      <c r="AB830" s="1" t="str">
        <f>IF(ISNUMBER(SEARCH("-",AA830)),TRIM(LEFT(AA830,FIND("-",AA830)-1)),AA830)</f>
        <v>6</v>
      </c>
      <c r="AC830" s="1" t="str">
        <f>IF(AB830="1", "January", IF(AB830="2", "February", IF(AB830="3", "March", IF(AB830="4", "April", IF(AB830="5", "May", IF(AB830="6", "June", IF(AB830="7", "July", IF(AB830="8", "August", IF(AB830="9", "September", IF(AB830="10", "October", IF(AB830="11", "November", IF(AB830="12", "December", "Other"))))))))))))</f>
        <v>June</v>
      </c>
      <c r="AD830" s="1" t="str">
        <f>IF(ISNUMBER(SEARCH("-",AA830)),TRIM(RIGHT(AA830,LEN(AA830)-SEARCH("-",AA830))),AA830)</f>
        <v>10</v>
      </c>
      <c r="AE830" s="1" t="str">
        <f>IF(AD830="1", "January", IF(AD830="2", "February", IF(AD830="3", "March", IF(AD830="4", "April", IF(AD830="5", "May", IF(AD830="6", "June", IF(AD830="7", "July", IF(AD830="8", "August", IF(AD830="9", "September", IF(AD830="10", "October", IF(AD830="11", "November", IF(AD830="12", "December", "Other"))))))))))))</f>
        <v>October</v>
      </c>
      <c r="AF830" s="16" t="s">
        <v>24476</v>
      </c>
      <c r="AG830" s="1" t="str">
        <f t="shared" si="359"/>
        <v xml:space="preserve">Seed </v>
      </c>
      <c r="AH830"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30" s="1" t="s">
        <v>471</v>
      </c>
      <c r="AJ830" s="1" t="s">
        <v>23807</v>
      </c>
      <c r="AK830" s="1" t="s">
        <v>17104</v>
      </c>
      <c r="AL830" s="1" t="str">
        <f t="shared" si="370"/>
        <v>Scented</v>
      </c>
      <c r="AM830" s="1" t="b">
        <v>1</v>
      </c>
      <c r="AN830" s="1" t="b">
        <v>1</v>
      </c>
      <c r="AO830" s="1" t="b">
        <v>0</v>
      </c>
      <c r="AP830" s="5" t="s">
        <v>28</v>
      </c>
      <c r="AQ830" s="5" t="str">
        <f t="shared" si="361"/>
        <v>Light, Medium, Heavy</v>
      </c>
      <c r="AR830" s="1" t="s">
        <v>10</v>
      </c>
      <c r="AS830" s="1" t="str">
        <f t="shared" si="371"/>
        <v>None, Partial</v>
      </c>
      <c r="AT830" s="1" t="str">
        <f t="shared" si="362"/>
        <v>Partial, Full</v>
      </c>
      <c r="AU830" s="1" t="s">
        <v>402</v>
      </c>
      <c r="AV830" s="1" t="str">
        <f t="shared" si="363"/>
        <v>Moist, Wet/Water</v>
      </c>
      <c r="AW830" s="1" t="s">
        <v>12</v>
      </c>
      <c r="AX830" s="1" t="str">
        <f t="shared" si="364"/>
        <v>Acid, Neutral, Alkaline</v>
      </c>
      <c r="AY830" s="1" t="b">
        <v>0</v>
      </c>
      <c r="AZ830" s="1" t="b">
        <v>0</v>
      </c>
      <c r="BA830" s="1" t="b">
        <v>0</v>
      </c>
      <c r="BC830" t="str">
        <f t="shared" si="365"/>
        <v>FALSE</v>
      </c>
      <c r="BE830" t="str">
        <f t="shared" si="366"/>
        <v>FALSE</v>
      </c>
      <c r="BF830" s="1" t="b">
        <v>0</v>
      </c>
      <c r="BG830" s="1" t="b">
        <v>0</v>
      </c>
      <c r="BH830" s="1" t="b">
        <v>0</v>
      </c>
      <c r="BI830" s="1" t="s">
        <v>30</v>
      </c>
      <c r="BJ830" s="1" t="str">
        <f t="shared" si="367"/>
        <v>FALSE</v>
      </c>
      <c r="BK830" s="1" t="s">
        <v>77</v>
      </c>
      <c r="BL830" t="str">
        <f t="shared" si="368"/>
        <v>TRUE</v>
      </c>
      <c r="BM830" s="1" t="b">
        <v>0</v>
      </c>
      <c r="BN830" s="1" t="b">
        <v>0</v>
      </c>
      <c r="BO830" s="1">
        <f t="shared" si="372"/>
        <v>12</v>
      </c>
      <c r="BP830" s="1" t="s">
        <v>472</v>
      </c>
      <c r="BQ830" s="1" cm="1">
        <f t="array" ref="BQ830">_xlfn.IFS(BP830="None Known",0, LEN(BP830)&gt;500, 5,LEN(BP830)&gt;400, 4, LEN(BP830)&gt;300, 3, LEN(BP830)&gt;200, 2, LEN(BP830)&gt;1, 1)</f>
        <v>1</v>
      </c>
      <c r="BR830" s="1" t="s">
        <v>473</v>
      </c>
      <c r="BS830" s="1">
        <v>3</v>
      </c>
      <c r="BT830" s="1" t="s">
        <v>474</v>
      </c>
      <c r="BU830" s="1">
        <v>2</v>
      </c>
      <c r="BV830" s="1" t="s">
        <v>475</v>
      </c>
      <c r="BW830" s="1" t="s">
        <v>31</v>
      </c>
      <c r="BX830" s="1"/>
      <c r="BY830" t="str">
        <f>_xlfn.XLOOKUP($B830,Img_lookup!A:A,Img_lookup!B:B, "Not available")</f>
        <v>a8db47a5-cacf-4bdf-ab40-a6f081f8331e</v>
      </c>
      <c r="BZ830" t="str">
        <f>_xlfn.XLOOKUP($B830,Img_lookup!A:A,Img_lookup!C:C, "Not available")</f>
        <v>Geum rivale</v>
      </c>
      <c r="CA830" t="str">
        <f>_xlfn.XLOOKUP($B830,Img_lookup!A:A,Img_lookup!D:D, "Not available")</f>
        <v>Kess Vargavind</v>
      </c>
      <c r="CB830" t="str">
        <f>_xlfn.XLOOKUP($B830,Img_lookup!A:A,Img_lookup!E:E, "https://imgur.com/aT5wafe")</f>
        <v>https://api.openverse.engineering/v1/images/a8db47a5-cacf-4bdf-ab40-a6f081f8331e/thumb/</v>
      </c>
    </row>
    <row r="831" spans="1:80" ht="409.6" x14ac:dyDescent="0.15">
      <c r="A831" s="1" t="s">
        <v>58</v>
      </c>
      <c r="B831" s="1" t="s">
        <v>2816</v>
      </c>
      <c r="C831" s="1" t="s">
        <v>2817</v>
      </c>
      <c r="E831" s="1" t="s">
        <v>2818</v>
      </c>
      <c r="F831" s="1" t="s">
        <v>6</v>
      </c>
      <c r="G831" s="1" t="s">
        <v>6</v>
      </c>
      <c r="H831" s="11" t="str">
        <f t="shared" si="374"/>
        <v>Perennial</v>
      </c>
      <c r="J831" s="1">
        <v>0.30000001199999998</v>
      </c>
      <c r="K831" s="1">
        <v>0.30000001199999998</v>
      </c>
      <c r="L831" t="str" cm="1">
        <f t="array" ref="L831">_xlfn.IFS(J831+K831="", "Unknown", J831+K831&gt;3, "Large", J831+K831&gt;0.5, "Medium", J831+K831&gt;0, "Small")</f>
        <v>Medium</v>
      </c>
      <c r="M831" s="1">
        <v>1</v>
      </c>
      <c r="N831" cm="1">
        <f t="array" ref="N831">IF($M831="",INDEX($M$2:$M$2176,MATCH(1,INDEX(($A$2:$A$2176=$A831)*($M$2:$M$2176&lt;&gt;""),0),0)),$M831)</f>
        <v>1</v>
      </c>
      <c r="O831" s="2" t="str">
        <f t="shared" si="369"/>
        <v>Hardy to cold</v>
      </c>
      <c r="P831" s="1" t="s">
        <v>2819</v>
      </c>
      <c r="R831" t="str">
        <f t="shared" si="373"/>
        <v>Medium</v>
      </c>
      <c r="T831" s="1"/>
      <c r="U831" s="1"/>
      <c r="V831" s="1" t="s">
        <v>51</v>
      </c>
      <c r="W831" s="6" t="str">
        <f t="shared" si="387"/>
        <v>7</v>
      </c>
      <c r="X831" t="str">
        <f t="shared" si="388"/>
        <v>July</v>
      </c>
      <c r="Y831" s="2" t="str">
        <f t="shared" si="389"/>
        <v>8</v>
      </c>
      <c r="Z831" s="2" t="str">
        <f t="shared" si="390"/>
        <v>August</v>
      </c>
      <c r="AF831" s="16" t="s">
        <v>24476</v>
      </c>
      <c r="AG831" s="1" t="str">
        <f t="shared" si="359"/>
        <v xml:space="preserve">Seed </v>
      </c>
      <c r="AH831"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31" s="1" t="s">
        <v>2820</v>
      </c>
      <c r="AJ831" s="1" t="s">
        <v>53</v>
      </c>
      <c r="AK831" s="1" t="s">
        <v>17104</v>
      </c>
      <c r="AL831" s="1" t="str">
        <f t="shared" si="370"/>
        <v>Scented</v>
      </c>
      <c r="AM831" s="1" t="b">
        <v>1</v>
      </c>
      <c r="AN831" s="1" t="b">
        <v>0</v>
      </c>
      <c r="AO831" s="1" t="b">
        <v>0</v>
      </c>
      <c r="AP831" s="5" t="s">
        <v>28</v>
      </c>
      <c r="AQ831" s="5" t="str">
        <f t="shared" si="361"/>
        <v>Light, Medium, Heavy</v>
      </c>
      <c r="AR831" s="1" t="s">
        <v>10</v>
      </c>
      <c r="AS831" s="1" t="str">
        <f t="shared" si="371"/>
        <v>None, Partial</v>
      </c>
      <c r="AT831" s="1" t="str">
        <f t="shared" si="362"/>
        <v>Partial, Full</v>
      </c>
      <c r="AU831" s="1" t="s">
        <v>29</v>
      </c>
      <c r="AV831" s="1" t="str">
        <f t="shared" si="363"/>
        <v>Moist</v>
      </c>
      <c r="AW831" s="1" t="s">
        <v>12</v>
      </c>
      <c r="AX831" s="1" t="str">
        <f t="shared" si="364"/>
        <v>Acid, Neutral, Alkaline</v>
      </c>
      <c r="AY831" s="1" t="b">
        <v>0</v>
      </c>
      <c r="AZ831" s="1" t="b">
        <v>0</v>
      </c>
      <c r="BA831" s="1" t="b">
        <v>0</v>
      </c>
      <c r="BC831" t="str">
        <f t="shared" si="365"/>
        <v>FALSE</v>
      </c>
      <c r="BE831" t="str">
        <f t="shared" si="366"/>
        <v>FALSE</v>
      </c>
      <c r="BF831" s="1" t="b">
        <v>0</v>
      </c>
      <c r="BG831" s="1" t="b">
        <v>0</v>
      </c>
      <c r="BH831" s="1" t="b">
        <v>0</v>
      </c>
      <c r="BJ831" s="1" t="str">
        <f t="shared" si="367"/>
        <v>FALSE</v>
      </c>
      <c r="BL831" t="str">
        <f t="shared" si="368"/>
        <v>FALSE</v>
      </c>
      <c r="BM831" s="1" t="b">
        <v>0</v>
      </c>
      <c r="BN831" s="1" t="b">
        <v>0</v>
      </c>
      <c r="BO831" s="1">
        <f t="shared" si="372"/>
        <v>9</v>
      </c>
      <c r="BP831" s="1" t="s">
        <v>2821</v>
      </c>
      <c r="BQ831" s="1" cm="1">
        <f t="array" ref="BQ831">_xlfn.IFS(BP831="None Known",0, LEN(BP831)&gt;500, 5,LEN(BP831)&gt;400, 4, LEN(BP831)&gt;300, 3, LEN(BP831)&gt;200, 2, LEN(BP831)&gt;1, 1)</f>
        <v>1</v>
      </c>
      <c r="BR831" s="1" t="s">
        <v>2822</v>
      </c>
      <c r="BS831" s="1">
        <v>2</v>
      </c>
      <c r="BT831" s="1" t="s">
        <v>2823</v>
      </c>
      <c r="BU831" s="1">
        <v>2</v>
      </c>
      <c r="BV831" s="1" t="s">
        <v>584</v>
      </c>
      <c r="BW831" s="1" t="s">
        <v>31</v>
      </c>
      <c r="BX831" s="1"/>
      <c r="BY831" t="str">
        <f>_xlfn.XLOOKUP($B831,Img_lookup!A:A,Img_lookup!B:B, "Not available")</f>
        <v>cd6b9b7b-6b68-40d9-8179-724758d478ba</v>
      </c>
      <c r="BZ831" t="str">
        <f>_xlfn.XLOOKUP($B831,Img_lookup!A:A,Img_lookup!C:C, "Not available")</f>
        <v>Prairie Smoke (Geum triflorum)</v>
      </c>
      <c r="CA831" t="str">
        <f>_xlfn.XLOOKUP($B831,Img_lookup!A:A,Img_lookup!D:D, "Not available")</f>
        <v>YellowstoneNPS</v>
      </c>
      <c r="CB831" t="str">
        <f>_xlfn.XLOOKUP($B831,Img_lookup!A:A,Img_lookup!E:E, "https://imgur.com/aT5wafe")</f>
        <v>https://api.openverse.engineering/v1/images/cd6b9b7b-6b68-40d9-8179-724758d478ba/thumb/</v>
      </c>
    </row>
    <row r="832" spans="1:80" ht="409.6" x14ac:dyDescent="0.15">
      <c r="A832" s="1" t="s">
        <v>58</v>
      </c>
      <c r="B832" s="1" t="s">
        <v>16660</v>
      </c>
      <c r="C832" s="1" t="s">
        <v>16661</v>
      </c>
      <c r="E832" s="1" t="s">
        <v>16662</v>
      </c>
      <c r="F832" s="1" t="s">
        <v>6</v>
      </c>
      <c r="G832" s="1" t="s">
        <v>6</v>
      </c>
      <c r="H832" s="11" t="str">
        <f t="shared" si="374"/>
        <v>Perennial</v>
      </c>
      <c r="J832" s="1">
        <v>0.5</v>
      </c>
      <c r="K832" s="1">
        <v>0.5</v>
      </c>
      <c r="L832" t="str" cm="1">
        <f t="array" ref="L832">_xlfn.IFS(J832+K832="", "Unknown", J832+K832&gt;3, "Large", J832+K832&gt;0.5, "Medium", J832+K832&gt;0, "Small")</f>
        <v>Medium</v>
      </c>
      <c r="M832" s="1">
        <v>6</v>
      </c>
      <c r="N832" cm="1">
        <f t="array" ref="N832">IF($M832="",INDEX($M$2:$M$2176,MATCH(1,INDEX(($A$2:$A$2176=$A832)*($M$2:$M$2176&lt;&gt;""),0),0)),$M832)</f>
        <v>6</v>
      </c>
      <c r="O832" s="2" t="str">
        <f t="shared" si="369"/>
        <v>Seasonal outdoors</v>
      </c>
      <c r="P832" s="1" t="s">
        <v>16663</v>
      </c>
      <c r="R832" t="str">
        <f t="shared" si="373"/>
        <v>Medium</v>
      </c>
      <c r="T832" s="1"/>
      <c r="U832" s="1"/>
      <c r="V832" s="1" t="s">
        <v>322</v>
      </c>
      <c r="W832" s="6" t="str">
        <f t="shared" si="387"/>
        <v>6</v>
      </c>
      <c r="X832" t="str">
        <f t="shared" si="388"/>
        <v>June</v>
      </c>
      <c r="Y832" s="2" t="str">
        <f t="shared" si="389"/>
        <v>8</v>
      </c>
      <c r="Z832" s="2" t="str">
        <f t="shared" si="390"/>
        <v>August</v>
      </c>
      <c r="AF832" s="16" t="s">
        <v>24476</v>
      </c>
      <c r="AG832" s="1" t="str">
        <f t="shared" si="359"/>
        <v xml:space="preserve">Seed </v>
      </c>
      <c r="AH832" s="2" t="str">
        <f t="shared" si="360"/>
        <v>Sow spring or autumn in a cold frame[200]. When they are large enough to handle, prick the seedlings out into individual pots and plant them out in the summer'
Division in spring or autumn. This should be done every 3 - 4 years in order to maintain the vigour of the plant[200]. Very easy, larger clumps can be replanted direct into their permanent positions, though it is best to pot up smaller clumps and grow them on in a cold frame until they are rooting well. Plant them out in the spring.</v>
      </c>
      <c r="AI832" s="1" t="s">
        <v>16664</v>
      </c>
      <c r="AJ832" s="1" t="s">
        <v>23807</v>
      </c>
      <c r="AK832" s="1" t="s">
        <v>17104</v>
      </c>
      <c r="AL832" s="1" t="str">
        <f t="shared" si="370"/>
        <v>Scented</v>
      </c>
      <c r="AM832" s="1" t="b">
        <v>1</v>
      </c>
      <c r="AN832" s="1" t="b">
        <v>1</v>
      </c>
      <c r="AO832" s="1" t="b">
        <v>0</v>
      </c>
      <c r="AP832" s="5" t="s">
        <v>28</v>
      </c>
      <c r="AQ832" s="5" t="str">
        <f t="shared" si="361"/>
        <v>Light, Medium, Heavy</v>
      </c>
      <c r="AR832" s="1" t="s">
        <v>10</v>
      </c>
      <c r="AS832" s="1" t="str">
        <f t="shared" si="371"/>
        <v>None, Partial</v>
      </c>
      <c r="AT832" s="1" t="str">
        <f t="shared" si="362"/>
        <v>Partial, Full</v>
      </c>
      <c r="AU832" s="1" t="s">
        <v>29</v>
      </c>
      <c r="AV832" s="1" t="str">
        <f t="shared" si="363"/>
        <v>Moist</v>
      </c>
      <c r="AW832" s="1" t="s">
        <v>12</v>
      </c>
      <c r="AX832" s="1" t="str">
        <f t="shared" si="364"/>
        <v>Acid, Neutral, Alkaline</v>
      </c>
      <c r="AY832" s="1" t="b">
        <v>0</v>
      </c>
      <c r="AZ832" s="1" t="b">
        <v>0</v>
      </c>
      <c r="BA832" s="1" t="b">
        <v>0</v>
      </c>
      <c r="BC832" t="str">
        <f t="shared" si="365"/>
        <v>FALSE</v>
      </c>
      <c r="BE832" t="str">
        <f t="shared" si="366"/>
        <v>FALSE</v>
      </c>
      <c r="BF832" s="1" t="b">
        <v>0</v>
      </c>
      <c r="BG832" s="1" t="b">
        <v>0</v>
      </c>
      <c r="BH832" s="1" t="b">
        <v>0</v>
      </c>
      <c r="BI832" s="1" t="s">
        <v>30</v>
      </c>
      <c r="BJ832" s="1" t="str">
        <f t="shared" si="367"/>
        <v>FALSE</v>
      </c>
      <c r="BK832" s="1" t="s">
        <v>77</v>
      </c>
      <c r="BL832" t="str">
        <f t="shared" si="368"/>
        <v>TRUE</v>
      </c>
      <c r="BM832" s="1" t="b">
        <v>0</v>
      </c>
      <c r="BN832" s="1" t="b">
        <v>0</v>
      </c>
      <c r="BO832" s="1">
        <f t="shared" si="372"/>
        <v>13</v>
      </c>
      <c r="BP832" s="1" t="s">
        <v>16665</v>
      </c>
      <c r="BQ832" s="1" cm="1">
        <f t="array" ref="BQ832">_xlfn.IFS(BP832="None Known",0, LEN(BP832)&gt;500, 5,LEN(BP832)&gt;400, 4, LEN(BP832)&gt;300, 3, LEN(BP832)&gt;200, 2, LEN(BP832)&gt;1, 1)</f>
        <v>1</v>
      </c>
      <c r="BR832" s="1" t="s">
        <v>16666</v>
      </c>
      <c r="BS832" s="1">
        <v>3</v>
      </c>
      <c r="BT832" s="1" t="s">
        <v>16667</v>
      </c>
      <c r="BU832" s="1">
        <v>3</v>
      </c>
      <c r="BV832" s="1" t="s">
        <v>16668</v>
      </c>
      <c r="BW832" s="1" t="s">
        <v>31</v>
      </c>
      <c r="BX832" s="1"/>
      <c r="BY832" t="str">
        <f>_xlfn.XLOOKUP($B832,Img_lookup!A:A,Img_lookup!B:B, "Not available")</f>
        <v>4f70ff55-b89c-4253-abf2-838cd3f8230e</v>
      </c>
      <c r="BZ832" t="str">
        <f>_xlfn.XLOOKUP($B832,Img_lookup!A:A,Img_lookup!C:C, "Not available")</f>
        <v>Common Avens (Geum urbanum), Asarabacca (Asarum europaeum), Birch (Betula pubescens), and Biting Persicaria (Persicaria hydropiper).</v>
      </c>
      <c r="CA832" t="str">
        <f>_xlfn.XLOOKUP($B832,Img_lookup!A:A,Img_lookup!D:D, "Not available")</f>
        <v>Swallowtail Garden Seeds</v>
      </c>
      <c r="CB832" t="str">
        <f>_xlfn.XLOOKUP($B832,Img_lookup!A:A,Img_lookup!E:E, "https://imgur.com/aT5wafe")</f>
        <v>https://api.openverse.engineering/v1/images/4f70ff55-b89c-4253-abf2-838cd3f8230e/thumb/</v>
      </c>
    </row>
    <row r="833" spans="1:80" ht="409.6" x14ac:dyDescent="0.15">
      <c r="A833" s="1" t="s">
        <v>5730</v>
      </c>
      <c r="B833" s="1" t="s">
        <v>5731</v>
      </c>
      <c r="C833" s="1" t="s">
        <v>5732</v>
      </c>
      <c r="D833" s="1" t="s">
        <v>5733</v>
      </c>
      <c r="E833" s="1" t="s">
        <v>425</v>
      </c>
      <c r="F833" s="1" t="s">
        <v>62</v>
      </c>
      <c r="G833" s="1" t="s">
        <v>62</v>
      </c>
      <c r="H833" s="11" t="str">
        <f t="shared" si="374"/>
        <v>Perennial</v>
      </c>
      <c r="I833" s="1" t="s">
        <v>17107</v>
      </c>
      <c r="J833" s="1">
        <v>30</v>
      </c>
      <c r="K833" s="1">
        <v>9</v>
      </c>
      <c r="L833" t="str" cm="1">
        <f t="array" ref="L833">_xlfn.IFS(J833+K833="", "Unknown", J833+K833&gt;3, "Large", J833+K833&gt;0.5, "Medium", J833+K833&gt;0, "Small")</f>
        <v>Large</v>
      </c>
      <c r="M833" s="1">
        <v>4</v>
      </c>
      <c r="N833" cm="1">
        <f t="array" ref="N833">IF($M833="",INDEX($M$2:$M$2176,MATCH(1,INDEX(($A$2:$A$2176=$A833)*($M$2:$M$2176&lt;&gt;""),0),0)),$M833)</f>
        <v>4</v>
      </c>
      <c r="O833" s="2" t="str">
        <f t="shared" si="369"/>
        <v>Hardy to cold</v>
      </c>
      <c r="P833" s="1" t="s">
        <v>5734</v>
      </c>
      <c r="Q833" s="1" t="s">
        <v>17111</v>
      </c>
      <c r="R833" t="str">
        <f t="shared" si="373"/>
        <v>Slow</v>
      </c>
      <c r="T833" s="1"/>
      <c r="U833" s="1"/>
      <c r="V833" s="1" t="s">
        <v>188</v>
      </c>
      <c r="W833" s="6" t="str">
        <f t="shared" si="387"/>
        <v>4</v>
      </c>
      <c r="X833" t="str">
        <f t="shared" si="388"/>
        <v>April</v>
      </c>
      <c r="Y833" s="2" t="str">
        <f t="shared" si="389"/>
        <v>5</v>
      </c>
      <c r="Z833" s="2" t="str">
        <f t="shared" si="390"/>
        <v>May</v>
      </c>
      <c r="AA833" s="1" t="s">
        <v>907</v>
      </c>
      <c r="AB833" s="1" t="str">
        <f>IF(ISNUMBER(SEARCH("-",AA833)),TRIM(LEFT(AA833,FIND("-",AA833)-1)),AA833)</f>
        <v>10</v>
      </c>
      <c r="AC833" s="1" t="str">
        <f>IF(AB833="1", "January", IF(AB833="2", "February", IF(AB833="3", "March", IF(AB833="4", "April", IF(AB833="5", "May", IF(AB833="6", "June", IF(AB833="7", "July", IF(AB833="8", "August", IF(AB833="9", "September", IF(AB833="10", "October", IF(AB833="11", "November", IF(AB833="12", "December", "Other"))))))))))))</f>
        <v>October</v>
      </c>
      <c r="AD833" s="1" t="str">
        <f>IF(ISNUMBER(SEARCH("-",AA833)),TRIM(RIGHT(AA833,LEN(AA833)-SEARCH("-",AA833))),AA833)</f>
        <v>11</v>
      </c>
      <c r="AE833" s="1" t="str">
        <f>IF(AD833="1", "January", IF(AD833="2", "February", IF(AD833="3", "March", IF(AD833="4", "April", IF(AD833="5", "May", IF(AD833="6", "June", IF(AD833="7", "July", IF(AD833="8", "August", IF(AD833="9", "September", IF(AD833="10", "October", IF(AD833="11", "November", IF(AD833="12", "December", "Other"))))))))))))</f>
        <v>November</v>
      </c>
      <c r="AF833" s="16" t="s">
        <v>24086</v>
      </c>
      <c r="AG833" s="1" t="str">
        <f t="shared" si="359"/>
        <v xml:space="preserve">Seed </v>
      </c>
      <c r="AH833" s="2" t="str">
        <f t="shared" si="360"/>
        <v>Best sown as soon as it is ripe in a cold frame or in a sheltered outdoor bed[78, 80]. The seed requires stratification according to one report[78] whilst another says that stratification is not required[80] and that the seed can be sown in spring but that it must not have been allowed to dry out[80]. Germination is usually good to fair. Prick out the seedlings into individual pots when they are large enough to handle and grow them on in light shade in the greenhouse for their first year. Plant them out into their permanent positions in the following spring[78, 80] and consider giving them some protection from winter cold for their first winter outdoors[K].
Softwood cuttings in a frame in spring[238].
Cuttings of half-ripe wood, July/August in a frame. The cutting may not grow away in its first year but usually grows all right after that[113].
Cuttings of mature wood, December in a frame[200].</v>
      </c>
      <c r="AI833" s="1" t="s">
        <v>5735</v>
      </c>
      <c r="AJ833" s="1" t="s">
        <v>1</v>
      </c>
      <c r="AK833" s="1" t="s">
        <v>17105</v>
      </c>
      <c r="AL833" s="1" t="str">
        <f t="shared" si="370"/>
        <v>Scented</v>
      </c>
      <c r="AM833" s="1" t="b">
        <v>1</v>
      </c>
      <c r="AN833" s="1" t="b">
        <v>1</v>
      </c>
      <c r="AO833" s="1" t="b">
        <v>0</v>
      </c>
      <c r="AP833" s="5" t="s">
        <v>28</v>
      </c>
      <c r="AQ833" s="5" t="str">
        <f t="shared" si="361"/>
        <v>Light, Medium, Heavy</v>
      </c>
      <c r="AR833" s="1" t="s">
        <v>30</v>
      </c>
      <c r="AS833" s="1" t="str">
        <f t="shared" si="371"/>
        <v>None</v>
      </c>
      <c r="AT833" s="1" t="str">
        <f t="shared" si="362"/>
        <v>Full</v>
      </c>
      <c r="AU833" s="1" t="s">
        <v>11</v>
      </c>
      <c r="AV833" s="1" t="str">
        <f t="shared" si="363"/>
        <v>Dry, Moist</v>
      </c>
      <c r="AW833" s="1" t="s">
        <v>12</v>
      </c>
      <c r="AX833" s="1" t="str">
        <f t="shared" si="364"/>
        <v>Acid, Neutral, Alkaline</v>
      </c>
      <c r="AY833" s="1" t="b">
        <v>0</v>
      </c>
      <c r="AZ833" s="1" t="b">
        <v>0</v>
      </c>
      <c r="BA833" s="1" t="b">
        <v>0</v>
      </c>
      <c r="BC833" t="str">
        <f t="shared" si="365"/>
        <v>FALSE</v>
      </c>
      <c r="BD833" s="1" t="s">
        <v>77</v>
      </c>
      <c r="BE833" t="str">
        <f t="shared" si="366"/>
        <v>TRUE</v>
      </c>
      <c r="BF833" s="1" t="b">
        <v>0</v>
      </c>
      <c r="BG833" s="1" t="b">
        <v>0</v>
      </c>
      <c r="BH833" s="1" t="b">
        <v>1</v>
      </c>
      <c r="BJ833" s="1" t="str">
        <f t="shared" si="367"/>
        <v>FALSE</v>
      </c>
      <c r="BK833" s="1" t="s">
        <v>30</v>
      </c>
      <c r="BL833" t="str">
        <f t="shared" si="368"/>
        <v>FALSE</v>
      </c>
      <c r="BM833" s="1" t="b">
        <v>0</v>
      </c>
      <c r="BN833" s="1" t="b">
        <v>0</v>
      </c>
      <c r="BO833" s="1">
        <f t="shared" si="372"/>
        <v>22</v>
      </c>
      <c r="BP833" s="1" t="s">
        <v>5736</v>
      </c>
      <c r="BQ833" s="1" cm="1">
        <f t="array" ref="BQ833">_xlfn.IFS(BP833="None Known",0, LEN(BP833)&gt;500, 5,LEN(BP833)&gt;400, 4, LEN(BP833)&gt;300, 3, LEN(BP833)&gt;200, 2, LEN(BP833)&gt;1, 1)</f>
        <v>2</v>
      </c>
      <c r="BR833" s="16" t="s">
        <v>24892</v>
      </c>
      <c r="BS833" s="1">
        <v>5</v>
      </c>
      <c r="BT833" s="1" t="s">
        <v>5737</v>
      </c>
      <c r="BU833" s="1">
        <v>5</v>
      </c>
      <c r="BV833" s="1" t="s">
        <v>431</v>
      </c>
      <c r="BW833" s="1" t="s">
        <v>5738</v>
      </c>
      <c r="BX833" s="1"/>
      <c r="BY833" t="str">
        <f>_xlfn.XLOOKUP($B833,Img_lookup!A:A,Img_lookup!B:B, "Not available")</f>
        <v>a418bc19-8f93-4091-aca7-79baf052386b</v>
      </c>
      <c r="BZ833" t="str">
        <f>_xlfn.XLOOKUP($B833,Img_lookup!A:A,Img_lookup!C:C, "Not available")</f>
        <v>Ginkgo Biloba</v>
      </c>
      <c r="CA833" t="str">
        <f>_xlfn.XLOOKUP($B833,Img_lookup!A:A,Img_lookup!D:D, "Not available")</f>
        <v>ginkgocz</v>
      </c>
      <c r="CB833" t="str">
        <f>_xlfn.XLOOKUP($B833,Img_lookup!A:A,Img_lookup!E:E, "https://imgur.com/aT5wafe")</f>
        <v>https://api.openverse.engineering/v1/images/a418bc19-8f93-4091-aca7-79baf052386b/thumb/</v>
      </c>
    </row>
    <row r="834" spans="1:80" ht="409.6" x14ac:dyDescent="0.15">
      <c r="A834" s="1" t="s">
        <v>2145</v>
      </c>
      <c r="B834" s="1" t="s">
        <v>7587</v>
      </c>
      <c r="E834" s="1" t="s">
        <v>7588</v>
      </c>
      <c r="F834" s="1" t="s">
        <v>23721</v>
      </c>
      <c r="G834" s="1" t="s">
        <v>23800</v>
      </c>
      <c r="H834" s="11" t="str">
        <f t="shared" si="374"/>
        <v>Perennial</v>
      </c>
      <c r="J834" s="1">
        <v>0.89999997600000003</v>
      </c>
      <c r="L834" t="str" cm="1">
        <f t="array" ref="L834">_xlfn.IFS(J834+K834="", "Unknown", J834+K834&gt;3, "Large", J834+K834&gt;0.5, "Medium", J834+K834&gt;0, "Small")</f>
        <v>Medium</v>
      </c>
      <c r="M834" s="1">
        <v>8</v>
      </c>
      <c r="N834" cm="1">
        <f t="array" ref="N834">IF($M834="",INDEX($M$2:$M$2176,MATCH(1,INDEX(($A$2:$A$2176=$A834)*($M$2:$M$2176&lt;&gt;""),0),0)),$M834)</f>
        <v>8</v>
      </c>
      <c r="O834" s="2" t="str">
        <f t="shared" si="369"/>
        <v>Grown indoors</v>
      </c>
      <c r="P834" s="1" t="s">
        <v>196</v>
      </c>
      <c r="R834" t="str">
        <f t="shared" si="373"/>
        <v>Medium</v>
      </c>
      <c r="T834" s="1"/>
      <c r="U834" s="1"/>
      <c r="V834" s="1" t="s">
        <v>51</v>
      </c>
      <c r="W834" s="6" t="str">
        <f t="shared" si="387"/>
        <v>7</v>
      </c>
      <c r="X834" t="str">
        <f t="shared" si="388"/>
        <v>July</v>
      </c>
      <c r="Y834" s="2" t="str">
        <f t="shared" si="389"/>
        <v>8</v>
      </c>
      <c r="Z834" s="2" t="str">
        <f t="shared" si="390"/>
        <v>August</v>
      </c>
      <c r="AF834" s="16" t="s">
        <v>24477</v>
      </c>
      <c r="AG834" s="1" t="str">
        <f t="shared" ref="AG834:AG897" si="391">LEFT(AF834,FIND("-",AF834)-1)</f>
        <v xml:space="preserve">Seed </v>
      </c>
      <c r="AH834" s="2" t="str">
        <f t="shared" ref="AH834:AH897" si="392">RIGHT(AF834,LEN(AF834)-FIND("-",AF834)-1)</f>
        <v>Sow early spring in a greenhouse at 15�c[200]. It usually germinates freely[1]. The seed can also be sown as soon as it is ripe in the autumn in a warm greenhouse[200]. Sow the seed thinly so that the seedlings can be grown on in the pot without disturbance for their first year, giving them an occasional liquid feed to ensure they do not become nutrient deficient. Pot up the small bulbs when they are dormant in the autumn, placing about 2 - 3 bulbs in each pot. Grow them on for another year or two in the greenhouse and then plant them out in late spring.
Division. Dig up the corms in October, dry them in well ventilated conditions at about 20�c and then store them in a cool but frost-free place over the winter, planting them out about 10cm deep in April[1, 200].
Cormlets harvested when digging up the corms in the autumn can be stored in a similar manner to the corms[200]. Larger cormlets can be planted out in spring, smaller ones may be best grown on for a year in the greenhouse.</v>
      </c>
      <c r="AI834" s="1" t="s">
        <v>7589</v>
      </c>
      <c r="AK834" s="1" t="s">
        <v>17104</v>
      </c>
      <c r="AL834" s="1" t="str">
        <f t="shared" si="370"/>
        <v>Unscented</v>
      </c>
      <c r="AM834" s="1" t="b">
        <v>0</v>
      </c>
      <c r="AN834" s="1" t="b">
        <v>0</v>
      </c>
      <c r="AO834" s="1" t="b">
        <v>0</v>
      </c>
      <c r="AP834" s="5" t="s">
        <v>54</v>
      </c>
      <c r="AQ834" s="5" t="str">
        <f t="shared" ref="AQ834:AQ897" si="393">IF(AP834="L", "Light", IF(AP834="M", "Medium", IF(AP834="H", "Heavy", IF(AP834="LM", "Light, Medium", IF(AP834="MH", "Medium, Heavy", IF(AP834="LMH", "Light, Medium, Heavy", ""))))))</f>
        <v>Light, Medium</v>
      </c>
      <c r="AR834" s="1" t="s">
        <v>30</v>
      </c>
      <c r="AS834" s="1" t="str">
        <f t="shared" si="371"/>
        <v>None</v>
      </c>
      <c r="AT834" s="1" t="str">
        <f t="shared" ref="AT834:AT897" si="394">IF(AR834="N", "Full", IF(AR834="S", "Partial", IF(AR834="F", "None", IF(AR834="SN", "Partial, Full", IF(AR834="NP", "None, Partial", IF(AR834="FSN", "None, Partial, Full", ""))))))</f>
        <v>Full</v>
      </c>
      <c r="AU834" s="1" t="s">
        <v>29</v>
      </c>
      <c r="AV834" s="1" t="str">
        <f t="shared" ref="AV834:AV897" si="395">IF(AU834="D", "Dry", IF(AU834="M", "Moist", IF(AU834="We", "Wet/Water", IF(AU834="Wa", "Wet/Water", IF(AU834="WeWa", "Wet/Water", IF(AU834="DM", "Dry, Moist", IF(AU834="DMWe", "Dry, Moist, Wet/Water", IF(AU834="MWe", "Moist, Wet/Water", IF(AU834="MWeWa", "Moist, Wet/Water", IF(AU834="WeM", "Moist, Wet/Water",""))))))))))</f>
        <v>Moist</v>
      </c>
      <c r="AW834" s="1" t="s">
        <v>12</v>
      </c>
      <c r="AX834" s="1" t="str">
        <f t="shared" ref="AX834:AX897" si="396">IF(AW834="A", "Acid", IF(AW834="N", "Neutral", IF(AW834="B", "Alkaline", IF(AW834="AN", "Acid, Neutral", IF(AW834="NB", "Neutral, Alkaline", IF(AW834="ANB", "Acid, Neutral, Alkaline", ""))))))</f>
        <v>Acid, Neutral, Alkaline</v>
      </c>
      <c r="AY834" s="1" t="b">
        <v>0</v>
      </c>
      <c r="AZ834" s="1" t="b">
        <v>0</v>
      </c>
      <c r="BA834" s="1" t="b">
        <v>0</v>
      </c>
      <c r="BC834" t="str">
        <f t="shared" ref="BC834:BC897" si="397">IF(BB834="M", "TRUE", IF(BB834="W", "TRUE", "FALSE"))</f>
        <v>FALSE</v>
      </c>
      <c r="BE834" t="str">
        <f t="shared" ref="BE834:BE897" si="398">IF(BD834="Y", "TRUE", "FALSE")</f>
        <v>FALSE</v>
      </c>
      <c r="BF834" s="1" t="b">
        <v>0</v>
      </c>
      <c r="BG834" s="1" t="b">
        <v>0</v>
      </c>
      <c r="BH834" s="1" t="b">
        <v>0</v>
      </c>
      <c r="BJ834" s="1" t="str">
        <f t="shared" ref="BJ834:BJ897" si="399">IF(BI834="Y", "TRUE", "FALSE")</f>
        <v>FALSE</v>
      </c>
      <c r="BL834" t="str">
        <f t="shared" ref="BL834:BL897" si="400">IF(BK834="Y", "TRUE", "FALSE")</f>
        <v>FALSE</v>
      </c>
      <c r="BM834" s="1" t="b">
        <v>0</v>
      </c>
      <c r="BN834" s="1" t="b">
        <v>0</v>
      </c>
      <c r="BO834" s="1">
        <f t="shared" si="372"/>
        <v>6</v>
      </c>
      <c r="BP834" s="1" t="s">
        <v>31</v>
      </c>
      <c r="BQ834" s="1" cm="1">
        <f t="array" ref="BQ834">_xlfn.IFS(BP834="None Known",0, LEN(BP834)&gt;500, 5,LEN(BP834)&gt;400, 4, LEN(BP834)&gt;300, 3, LEN(BP834)&gt;200, 2, LEN(BP834)&gt;1, 1)</f>
        <v>0</v>
      </c>
      <c r="BR834" s="1" t="s">
        <v>7590</v>
      </c>
      <c r="BS834" s="1">
        <v>2</v>
      </c>
      <c r="BT834" s="1" t="s">
        <v>31</v>
      </c>
      <c r="BU834" s="1">
        <v>0</v>
      </c>
      <c r="BV834" s="1" t="s">
        <v>864</v>
      </c>
      <c r="BW834" s="1" t="s">
        <v>31</v>
      </c>
      <c r="BX834" s="1"/>
      <c r="BY834" t="str">
        <f>_xlfn.XLOOKUP($B834,Img_lookup!A:A,Img_lookup!B:B, "Not available")</f>
        <v>c6a51a4d-7794-4997-b598-a7bedc78f8cb</v>
      </c>
      <c r="BZ834" t="str">
        <f>_xlfn.XLOOKUP($B834,Img_lookup!A:A,Img_lookup!C:C, "Not available")</f>
        <v>Gladiolus cruentus - circa 1869</v>
      </c>
      <c r="CA834" t="str">
        <f>_xlfn.XLOOKUP($B834,Img_lookup!A:A,Img_lookup!D:D, "Not available")</f>
        <v>Swallowtail Garden Seeds</v>
      </c>
      <c r="CB834" t="str">
        <f>_xlfn.XLOOKUP($B834,Img_lookup!A:A,Img_lookup!E:E, "https://imgur.com/aT5wafe")</f>
        <v>https://api.openverse.engineering/v1/images/c6a51a4d-7794-4997-b598-a7bedc78f8cb/thumb/</v>
      </c>
    </row>
    <row r="835" spans="1:80" ht="409.6" x14ac:dyDescent="0.2">
      <c r="A835" s="1" t="s">
        <v>6390</v>
      </c>
      <c r="B835" s="1" t="s">
        <v>6391</v>
      </c>
      <c r="C835" s="1" t="s">
        <v>6392</v>
      </c>
      <c r="D835" s="1" t="s">
        <v>6393</v>
      </c>
      <c r="E835" s="1" t="s">
        <v>6394</v>
      </c>
      <c r="F835" s="1" t="s">
        <v>6</v>
      </c>
      <c r="G835" s="1" t="s">
        <v>6</v>
      </c>
      <c r="H835" s="11" t="str">
        <f t="shared" si="374"/>
        <v>Perennial</v>
      </c>
      <c r="J835" s="1">
        <v>0.60000002399999997</v>
      </c>
      <c r="K835" s="1">
        <v>0.44999998800000002</v>
      </c>
      <c r="L835" t="str" cm="1">
        <f t="array" ref="L835">_xlfn.IFS(J835+K835="", "Unknown", J835+K835&gt;3, "Large", J835+K835&gt;0.5, "Medium", J835+K835&gt;0, "Small")</f>
        <v>Medium</v>
      </c>
      <c r="M835" s="1">
        <v>7</v>
      </c>
      <c r="N835" cm="1">
        <f t="array" ref="N835">IF($M835="",INDEX($M$2:$M$2176,MATCH(1,INDEX(($A$2:$A$2176=$A835)*($M$2:$M$2176&lt;&gt;""),0),0)),$M835)</f>
        <v>7</v>
      </c>
      <c r="O835" s="2" t="str">
        <f t="shared" ref="O835:O898" si="401">IF(N835="", "Temperate zone", IF(N835&lt;5, "Hardy to cold", IF(N835&lt;8, "Seasonal outdoors", IF(N835&lt;12, "Grown indoors", "all Temperate zone"))))</f>
        <v>Seasonal outdoors</v>
      </c>
      <c r="P835" s="1" t="s">
        <v>6395</v>
      </c>
      <c r="Q835" s="1" t="s">
        <v>17111</v>
      </c>
      <c r="R835" t="str">
        <f t="shared" si="373"/>
        <v>Slow</v>
      </c>
      <c r="T835" s="1"/>
      <c r="U835" s="1"/>
      <c r="V835" s="1" t="s">
        <v>322</v>
      </c>
      <c r="W835" s="6" t="str">
        <f t="shared" si="387"/>
        <v>6</v>
      </c>
      <c r="X835" t="str">
        <f t="shared" si="388"/>
        <v>June</v>
      </c>
      <c r="Y835" s="2" t="str">
        <f t="shared" si="389"/>
        <v>8</v>
      </c>
      <c r="Z835" s="2" t="str">
        <f t="shared" si="390"/>
        <v>August</v>
      </c>
      <c r="AA835" s="1" t="s">
        <v>427</v>
      </c>
      <c r="AB835" s="1" t="str">
        <f>IF(ISNUMBER(SEARCH("-",AA835)),TRIM(LEFT(AA835,FIND("-",AA835)-1)),AA835)</f>
        <v>8</v>
      </c>
      <c r="AC835" s="1" t="str">
        <f>IF(AB835="1", "January", IF(AB835="2", "February", IF(AB835="3", "March", IF(AB835="4", "April", IF(AB835="5", "May", IF(AB835="6", "June", IF(AB835="7", "July", IF(AB835="8", "August", IF(AB835="9", "September", IF(AB835="10", "October", IF(AB835="11", "November", IF(AB835="12", "December", "Other"))))))))))))</f>
        <v>August</v>
      </c>
      <c r="AD835" s="1" t="str">
        <f>IF(ISNUMBER(SEARCH("-",AA835)),TRIM(RIGHT(AA835,LEN(AA835)-SEARCH("-",AA835))),AA835)</f>
        <v>9</v>
      </c>
      <c r="AE835" s="1" t="str">
        <f>IF(AD835="1", "January", IF(AD835="2", "February", IF(AD835="3", "March", IF(AD835="4", "April", IF(AD835="5", "May", IF(AD835="6", "June", IF(AD835="7", "July", IF(AD835="8", "August", IF(AD835="9", "September", IF(AD835="10", "October", IF(AD835="11", "November", IF(AD835="12", "December", "Other"))))))))))))</f>
        <v>September</v>
      </c>
      <c r="AF835" s="17" t="s">
        <v>25107</v>
      </c>
      <c r="AG835" s="1" t="str">
        <f t="shared" si="391"/>
        <v xml:space="preserve">Stratified Seed </v>
      </c>
      <c r="AH835" s="2" t="str">
        <f t="shared" si="392"/>
        <v>The seed can be sown in the middle of spring or in autumn in a cold frame. A period of cold stratification improves germination. As soon as they are large enough to handle, prick the seedlings out into individual pots and grow them on in the greenhouse for at least their first winter. Plant them out into their permanent positions in late spring or early summer, after the last expected frosts[1].
 If you have sufficient seed it should be worthwhile trying an outdoor sowing in situ in mid spring[1].</v>
      </c>
      <c r="AI835" s="1" t="s">
        <v>6396</v>
      </c>
      <c r="AJ835" s="1" t="s">
        <v>23802</v>
      </c>
      <c r="AK835" s="1" t="s">
        <v>17104</v>
      </c>
      <c r="AL835" s="1" t="str">
        <f t="shared" ref="AL835:AL898" si="402">IF(AM835=TRUE, "Scented", "Unscented")</f>
        <v>Unscented</v>
      </c>
      <c r="AM835" s="1" t="b">
        <v>0</v>
      </c>
      <c r="AN835" s="1" t="b">
        <v>0</v>
      </c>
      <c r="AO835" s="1" t="b">
        <v>0</v>
      </c>
      <c r="AP835" s="5" t="s">
        <v>28</v>
      </c>
      <c r="AQ835" s="5" t="str">
        <f t="shared" si="393"/>
        <v>Light, Medium, Heavy</v>
      </c>
      <c r="AR835" s="1" t="s">
        <v>30</v>
      </c>
      <c r="AS835" s="1" t="str">
        <f t="shared" ref="AS835:AS898" si="403">IF(AR835="N", "None", IF(AR835="S", "Partial", IF(AR835="F", "Full", IF(AR835="SN", "None, Partial", IF(AR835="FS", "Partial, Full", IF(AR835="FSN", "None, Partial, Full", ""))))))</f>
        <v>None</v>
      </c>
      <c r="AT835" s="1" t="str">
        <f t="shared" si="394"/>
        <v>Full</v>
      </c>
      <c r="AU835" s="1" t="s">
        <v>11</v>
      </c>
      <c r="AV835" s="1" t="str">
        <f t="shared" si="395"/>
        <v>Dry, Moist</v>
      </c>
      <c r="AW835" s="1" t="s">
        <v>12</v>
      </c>
      <c r="AX835" s="1" t="str">
        <f t="shared" si="396"/>
        <v>Acid, Neutral, Alkaline</v>
      </c>
      <c r="AY835" s="1" t="b">
        <v>0</v>
      </c>
      <c r="AZ835" s="1" t="b">
        <v>0</v>
      </c>
      <c r="BA835" s="1" t="b">
        <v>0</v>
      </c>
      <c r="BB835" s="1" t="s">
        <v>29</v>
      </c>
      <c r="BC835" t="str">
        <f t="shared" si="397"/>
        <v>TRUE</v>
      </c>
      <c r="BE835" t="str">
        <f t="shared" si="398"/>
        <v>FALSE</v>
      </c>
      <c r="BF835" s="1" t="b">
        <v>0</v>
      </c>
      <c r="BG835" s="1" t="b">
        <v>0</v>
      </c>
      <c r="BH835" s="1" t="b">
        <v>1</v>
      </c>
      <c r="BI835" s="1" t="s">
        <v>30</v>
      </c>
      <c r="BJ835" s="1" t="str">
        <f t="shared" si="399"/>
        <v>FALSE</v>
      </c>
      <c r="BL835" t="str">
        <f t="shared" si="400"/>
        <v>FALSE</v>
      </c>
      <c r="BM835" s="1" t="b">
        <v>0</v>
      </c>
      <c r="BN835" s="1" t="b">
        <v>0</v>
      </c>
      <c r="BO835" s="1">
        <f t="shared" ref="BO835:BO898" si="404">BQ835+(BS835*3)+BU835</f>
        <v>8</v>
      </c>
      <c r="BP835" s="1" t="s">
        <v>6397</v>
      </c>
      <c r="BQ835" s="1" cm="1">
        <f t="array" ref="BQ835">_xlfn.IFS(BP835="None Known",0, LEN(BP835)&gt;500, 5,LEN(BP835)&gt;400, 4, LEN(BP835)&gt;300, 3, LEN(BP835)&gt;200, 2, LEN(BP835)&gt;1, 1)</f>
        <v>1</v>
      </c>
      <c r="BR835" s="1" t="s">
        <v>6398</v>
      </c>
      <c r="BS835" s="1">
        <v>2</v>
      </c>
      <c r="BT835" s="1" t="s">
        <v>6399</v>
      </c>
      <c r="BU835" s="1">
        <v>1</v>
      </c>
      <c r="BV835" s="1" t="s">
        <v>5079</v>
      </c>
      <c r="BW835" s="1" t="s">
        <v>6400</v>
      </c>
      <c r="BX835" s="1"/>
      <c r="BY835" t="str">
        <f>_xlfn.XLOOKUP($B835,Img_lookup!A:A,Img_lookup!B:B, "Not available")</f>
        <v>2a8be2ec-7c3a-4f34-856a-be65772fd653</v>
      </c>
      <c r="BZ835" t="str">
        <f>_xlfn.XLOOKUP($B835,Img_lookup!A:A,Img_lookup!C:C, "Not available")</f>
        <v>Yellow Horned Poppy (Glaucium flavum, as Chelidenium glaucium), and Gum Cistus ( Cistus creticus, as Cistus ladaniferus). The new botanic garden (1812)</v>
      </c>
      <c r="CA835" t="str">
        <f>_xlfn.XLOOKUP($B835,Img_lookup!A:A,Img_lookup!D:D, "Not available")</f>
        <v>Swallowtail Garden Seeds</v>
      </c>
      <c r="CB835" t="str">
        <f>_xlfn.XLOOKUP($B835,Img_lookup!A:A,Img_lookup!E:E, "https://imgur.com/aT5wafe")</f>
        <v>https://api.openverse.engineering/v1/images/2a8be2ec-7c3a-4f34-856a-be65772fd653/thumb/</v>
      </c>
    </row>
    <row r="836" spans="1:80" ht="409.6" x14ac:dyDescent="0.15">
      <c r="A836" s="1" t="s">
        <v>604</v>
      </c>
      <c r="B836" s="1" t="s">
        <v>10046</v>
      </c>
      <c r="C836" s="1" t="s">
        <v>10047</v>
      </c>
      <c r="E836" s="1" t="s">
        <v>10048</v>
      </c>
      <c r="F836" s="1" t="s">
        <v>6</v>
      </c>
      <c r="G836" s="1" t="s">
        <v>6</v>
      </c>
      <c r="H836" s="11" t="str">
        <f t="shared" si="374"/>
        <v>Perennial</v>
      </c>
      <c r="J836" s="1">
        <v>0.30000001199999998</v>
      </c>
      <c r="K836" s="1">
        <v>0.30000001199999998</v>
      </c>
      <c r="L836" t="str" cm="1">
        <f t="array" ref="L836">_xlfn.IFS(J836+K836="", "Unknown", J836+K836&gt;3, "Large", J836+K836&gt;0.5, "Medium", J836+K836&gt;0, "Small")</f>
        <v>Medium</v>
      </c>
      <c r="N836" cm="1">
        <f t="array" ref="N836">IF($M836="",INDEX($M$2:$M$2176,MATCH(1,INDEX(($A$2:$A$2176=$A836)*($M$2:$M$2176&lt;&gt;""),0),0)),$M836)</f>
        <v>7</v>
      </c>
      <c r="O836" s="2" t="str">
        <f t="shared" si="401"/>
        <v>Seasonal outdoors</v>
      </c>
      <c r="P836" s="1" t="s">
        <v>10049</v>
      </c>
      <c r="R836" t="str">
        <f t="shared" ref="R836:R899" si="405">IF(Q836="Fast", "Fast", IF(Q836="Slow", "Slow", "Medium"))</f>
        <v>Medium</v>
      </c>
      <c r="T836" s="1"/>
      <c r="U836" s="1"/>
      <c r="V836" s="1" t="s">
        <v>322</v>
      </c>
      <c r="W836" s="6" t="str">
        <f t="shared" si="387"/>
        <v>6</v>
      </c>
      <c r="X836" t="str">
        <f t="shared" si="388"/>
        <v>June</v>
      </c>
      <c r="Y836" s="2" t="str">
        <f t="shared" si="389"/>
        <v>8</v>
      </c>
      <c r="Z836" s="2" t="str">
        <f t="shared" si="390"/>
        <v>August</v>
      </c>
      <c r="AF836" s="16" t="s">
        <v>24478</v>
      </c>
      <c r="AG836" s="1" t="str">
        <f t="shared" si="391"/>
        <v xml:space="preserve">Seed </v>
      </c>
      <c r="AH836" s="2" t="str">
        <f t="shared" si="392"/>
        <v>Sow spring in a cold frame. When they are large enough to handle, prick the seedlings out into individual pots and plant them out in the summer.
If you have sufficient seed it should be worthwhile trying an outdoor sowing in situ in mid spring.
Division in spring.  Very easy, larger clumps can be replanted direct into their permanent positions, though it is best to pot up smaller clumps and grow them on in a cold frame until they are rooting well. Plant them out in the spring.</v>
      </c>
      <c r="AI836" s="1" t="s">
        <v>10050</v>
      </c>
      <c r="AJ836" s="1" t="s">
        <v>23806</v>
      </c>
      <c r="AK836" s="1" t="s">
        <v>17104</v>
      </c>
      <c r="AL836" s="1" t="str">
        <f t="shared" si="402"/>
        <v>Unscented</v>
      </c>
      <c r="AM836" s="1" t="b">
        <v>0</v>
      </c>
      <c r="AN836" s="1" t="b">
        <v>0</v>
      </c>
      <c r="AO836" s="1" t="b">
        <v>0</v>
      </c>
      <c r="AP836" s="5" t="s">
        <v>28</v>
      </c>
      <c r="AQ836" s="5" t="str">
        <f t="shared" si="393"/>
        <v>Light, Medium, Heavy</v>
      </c>
      <c r="AR836" s="1" t="s">
        <v>30</v>
      </c>
      <c r="AS836" s="1" t="str">
        <f t="shared" si="403"/>
        <v>None</v>
      </c>
      <c r="AT836" s="1" t="str">
        <f t="shared" si="394"/>
        <v>Full</v>
      </c>
      <c r="AU836" s="1" t="s">
        <v>29</v>
      </c>
      <c r="AV836" s="1" t="str">
        <f t="shared" si="395"/>
        <v>Moist</v>
      </c>
      <c r="AW836" s="1" t="s">
        <v>12</v>
      </c>
      <c r="AX836" s="1" t="str">
        <f t="shared" si="396"/>
        <v>Acid, Neutral, Alkaline</v>
      </c>
      <c r="AY836" s="1" t="b">
        <v>0</v>
      </c>
      <c r="AZ836" s="1" t="b">
        <v>0</v>
      </c>
      <c r="BA836" s="1" t="b">
        <v>1</v>
      </c>
      <c r="BB836" s="1" t="s">
        <v>29</v>
      </c>
      <c r="BC836" t="str">
        <f t="shared" si="397"/>
        <v>TRUE</v>
      </c>
      <c r="BE836" t="str">
        <f t="shared" si="398"/>
        <v>FALSE</v>
      </c>
      <c r="BF836" s="1" t="b">
        <v>0</v>
      </c>
      <c r="BG836" s="1" t="b">
        <v>0</v>
      </c>
      <c r="BH836" s="1" t="b">
        <v>0</v>
      </c>
      <c r="BI836" s="1" t="s">
        <v>30</v>
      </c>
      <c r="BJ836" s="1" t="str">
        <f t="shared" si="399"/>
        <v>FALSE</v>
      </c>
      <c r="BK836" s="1" t="s">
        <v>77</v>
      </c>
      <c r="BL836" t="str">
        <f t="shared" si="400"/>
        <v>TRUE</v>
      </c>
      <c r="BM836" s="1" t="b">
        <v>0</v>
      </c>
      <c r="BN836" s="1" t="b">
        <v>0</v>
      </c>
      <c r="BO836" s="1">
        <f t="shared" si="404"/>
        <v>7</v>
      </c>
      <c r="BP836" s="1" t="s">
        <v>31</v>
      </c>
      <c r="BQ836" s="1" cm="1">
        <f t="array" ref="BQ836">_xlfn.IFS(BP836="None Known",0, LEN(BP836)&gt;500, 5,LEN(BP836)&gt;400, 4, LEN(BP836)&gt;300, 3, LEN(BP836)&gt;200, 2, LEN(BP836)&gt;1, 1)</f>
        <v>0</v>
      </c>
      <c r="BR836" s="1" t="s">
        <v>10051</v>
      </c>
      <c r="BS836" s="1">
        <v>2</v>
      </c>
      <c r="BT836" s="1" t="s">
        <v>10052</v>
      </c>
      <c r="BU836" s="1">
        <v>1</v>
      </c>
      <c r="BV836" s="1" t="s">
        <v>485</v>
      </c>
      <c r="BW836" s="1" t="s">
        <v>31</v>
      </c>
      <c r="BX836" s="1"/>
      <c r="BY836" t="str">
        <f>_xlfn.XLOOKUP($B836,Img_lookup!A:A,Img_lookup!B:B, "Not available")</f>
        <v>72a485f1-cfc6-4f6b-8481-f4bafbd961b0</v>
      </c>
      <c r="BZ836" t="str">
        <f>_xlfn.XLOOKUP($B836,Img_lookup!A:A,Img_lookup!C:C, "Not available")</f>
        <v>Glaux maritima Aster tripolium - Rhymney. Field above A48 West bank October 1980</v>
      </c>
      <c r="CA836" t="str">
        <f>_xlfn.XLOOKUP($B836,Img_lookup!A:A,Img_lookup!D:D, "Not available")</f>
        <v>Mary Gillham Archive Project</v>
      </c>
      <c r="CB836" t="str">
        <f>_xlfn.XLOOKUP($B836,Img_lookup!A:A,Img_lookup!E:E, "https://imgur.com/aT5wafe")</f>
        <v>https://api.openverse.engineering/v1/images/72a485f1-cfc6-4f6b-8481-f4bafbd961b0/thumb/</v>
      </c>
    </row>
    <row r="837" spans="1:80" ht="409.6" x14ac:dyDescent="0.15">
      <c r="A837" s="1" t="s">
        <v>103</v>
      </c>
      <c r="B837" s="1" t="s">
        <v>16241</v>
      </c>
      <c r="C837" s="1" t="s">
        <v>16242</v>
      </c>
      <c r="D837" s="1" t="s">
        <v>16243</v>
      </c>
      <c r="E837" s="1" t="s">
        <v>16244</v>
      </c>
      <c r="F837" s="1" t="s">
        <v>6</v>
      </c>
      <c r="G837" s="1" t="s">
        <v>6</v>
      </c>
      <c r="H837" s="11" t="str">
        <f t="shared" si="374"/>
        <v>Perennial</v>
      </c>
      <c r="I837" s="1" t="s">
        <v>17108</v>
      </c>
      <c r="J837" s="1">
        <v>0.20000000300000001</v>
      </c>
      <c r="K837" s="1">
        <v>1</v>
      </c>
      <c r="L837" t="str" cm="1">
        <f t="array" ref="L837">_xlfn.IFS(J837+K837="", "Unknown", J837+K837&gt;3, "Large", J837+K837&gt;0.5, "Medium", J837+K837&gt;0, "Small")</f>
        <v>Medium</v>
      </c>
      <c r="N837" cm="1">
        <f t="array" ref="N837">IF($M837="",INDEX($M$2:$M$2176,MATCH(1,INDEX(($A$2:$A$2176=$A837)*($M$2:$M$2176&lt;&gt;""),0),0)),$M837)</f>
        <v>4</v>
      </c>
      <c r="O837" s="2" t="str">
        <f t="shared" si="401"/>
        <v>Hardy to cold</v>
      </c>
      <c r="P837" s="1" t="s">
        <v>16245</v>
      </c>
      <c r="R837" t="str">
        <f t="shared" si="405"/>
        <v>Medium</v>
      </c>
      <c r="S837" s="1" t="s">
        <v>24</v>
      </c>
      <c r="T837" s="1" t="str">
        <f>LEFT(S837,FIND("-",S837)-1)</f>
        <v xml:space="preserve">1 </v>
      </c>
      <c r="U837" s="1" t="str">
        <f>RIGHT(S837,FIND("-",S837)-1)</f>
        <v>12</v>
      </c>
      <c r="V837" s="1" t="s">
        <v>205</v>
      </c>
      <c r="W837" s="6" t="str">
        <f t="shared" si="387"/>
        <v>3</v>
      </c>
      <c r="X837" t="str">
        <f t="shared" si="388"/>
        <v>March</v>
      </c>
      <c r="Y837" s="2" t="str">
        <f t="shared" si="389"/>
        <v>5</v>
      </c>
      <c r="Z837" s="2" t="str">
        <f t="shared" si="390"/>
        <v>May</v>
      </c>
      <c r="AF837" s="16" t="s">
        <v>23882</v>
      </c>
      <c r="AG837" s="1" t="str">
        <f t="shared" si="391"/>
        <v xml:space="preserve">Seed </v>
      </c>
      <c r="AH837" s="2" t="str">
        <f t="shared" si="392"/>
        <v>We have no information for this species but suggest sowing the seed in situ as soon as it is ripe, or in the spring.
Division in spring or autumn[188]. Very easy, larger clumps can be replanted direct into their permanent positions, though it is best to pot up smaller clumps and grow them on in a cold frame until they are rooting well. Plant them out in the spring.</v>
      </c>
      <c r="AI837" s="1" t="s">
        <v>16246</v>
      </c>
      <c r="AJ837" s="1" t="s">
        <v>26</v>
      </c>
      <c r="AK837" s="1" t="s">
        <v>17104</v>
      </c>
      <c r="AL837" s="1" t="str">
        <f t="shared" si="402"/>
        <v>Unscented</v>
      </c>
      <c r="AM837" s="1" t="b">
        <v>0</v>
      </c>
      <c r="AN837" s="1" t="b">
        <v>1</v>
      </c>
      <c r="AO837" s="1" t="b">
        <v>0</v>
      </c>
      <c r="AP837" s="5" t="s">
        <v>493</v>
      </c>
      <c r="AQ837" s="5" t="str">
        <f t="shared" si="393"/>
        <v>Medium, Heavy</v>
      </c>
      <c r="AR837" s="1" t="s">
        <v>10</v>
      </c>
      <c r="AS837" s="1" t="str">
        <f t="shared" si="403"/>
        <v>None, Partial</v>
      </c>
      <c r="AT837" s="1" t="str">
        <f t="shared" si="394"/>
        <v>Partial, Full</v>
      </c>
      <c r="AU837" s="1" t="s">
        <v>29</v>
      </c>
      <c r="AV837" s="1" t="str">
        <f t="shared" si="395"/>
        <v>Moist</v>
      </c>
      <c r="AW837" s="1" t="s">
        <v>12</v>
      </c>
      <c r="AX837" s="1" t="str">
        <f t="shared" si="396"/>
        <v>Acid, Neutral, Alkaline</v>
      </c>
      <c r="AY837" s="1" t="b">
        <v>0</v>
      </c>
      <c r="AZ837" s="1" t="b">
        <v>0</v>
      </c>
      <c r="BA837" s="1" t="b">
        <v>0</v>
      </c>
      <c r="BC837" t="str">
        <f t="shared" si="397"/>
        <v>FALSE</v>
      </c>
      <c r="BE837" t="str">
        <f t="shared" si="398"/>
        <v>FALSE</v>
      </c>
      <c r="BF837" s="1" t="b">
        <v>0</v>
      </c>
      <c r="BG837" s="1" t="b">
        <v>1</v>
      </c>
      <c r="BH837" s="1" t="b">
        <v>0</v>
      </c>
      <c r="BI837" s="1" t="s">
        <v>30</v>
      </c>
      <c r="BJ837" s="1" t="str">
        <f t="shared" si="399"/>
        <v>FALSE</v>
      </c>
      <c r="BL837" t="str">
        <f t="shared" si="400"/>
        <v>FALSE</v>
      </c>
      <c r="BM837" s="1" t="b">
        <v>0</v>
      </c>
      <c r="BN837" s="1" t="b">
        <v>1</v>
      </c>
      <c r="BO837" s="1">
        <f t="shared" si="404"/>
        <v>13</v>
      </c>
      <c r="BP837" s="1" t="s">
        <v>16247</v>
      </c>
      <c r="BQ837" s="1" cm="1">
        <f t="array" ref="BQ837">_xlfn.IFS(BP837="None Known",0, LEN(BP837)&gt;500, 5,LEN(BP837)&gt;400, 4, LEN(BP837)&gt;300, 3, LEN(BP837)&gt;200, 2, LEN(BP837)&gt;1, 1)</f>
        <v>1</v>
      </c>
      <c r="BR837" s="1" t="s">
        <v>16248</v>
      </c>
      <c r="BS837" s="1">
        <v>3</v>
      </c>
      <c r="BT837" s="1" t="s">
        <v>16249</v>
      </c>
      <c r="BU837" s="1">
        <v>3</v>
      </c>
      <c r="BV837" s="1" t="s">
        <v>16250</v>
      </c>
      <c r="BW837" s="1" t="s">
        <v>16251</v>
      </c>
      <c r="BX837" s="1"/>
      <c r="BY837" t="str">
        <f>_xlfn.XLOOKUP($B837,Img_lookup!A:A,Img_lookup!B:B, "Not available")</f>
        <v>e3c81740-6442-4046-823f-38b384f221bb</v>
      </c>
      <c r="BZ837" t="str">
        <f>_xlfn.XLOOKUP($B837,Img_lookup!A:A,Img_lookup!C:C, "Not available")</f>
        <v>Gromwell (Lithospermum officinale), Wall Germander (Teucrium chamaedrys), Golden Rod (Solidago virgaurea), and Ground Ivy (Glechoma hederacea).</v>
      </c>
      <c r="CA837" t="str">
        <f>_xlfn.XLOOKUP($B837,Img_lookup!A:A,Img_lookup!D:D, "Not available")</f>
        <v>Swallowtail Garden Seeds</v>
      </c>
      <c r="CB837" t="str">
        <f>_xlfn.XLOOKUP($B837,Img_lookup!A:A,Img_lookup!E:E, "https://imgur.com/aT5wafe")</f>
        <v>https://api.openverse.engineering/v1/images/e3c81740-6442-4046-823f-38b384f221bb/thumb/</v>
      </c>
    </row>
    <row r="838" spans="1:80" ht="280" x14ac:dyDescent="0.15">
      <c r="A838" s="1" t="s">
        <v>193</v>
      </c>
      <c r="B838" s="1" t="s">
        <v>13096</v>
      </c>
      <c r="D838" s="1" t="s">
        <v>13097</v>
      </c>
      <c r="E838" s="1" t="s">
        <v>1168</v>
      </c>
      <c r="F838" s="1" t="s">
        <v>62</v>
      </c>
      <c r="G838" s="1" t="s">
        <v>62</v>
      </c>
      <c r="H838" s="11" t="str">
        <f t="shared" ref="H838:H901" si="406">IF(ISNUMBER(SEARCH("/",$F838)),$F838,IF(ISNUMBER(SEARCH("Annual",$F838)),"Annual","Perennial"))</f>
        <v>Perennial</v>
      </c>
      <c r="I838" s="1" t="s">
        <v>17107</v>
      </c>
      <c r="J838" s="1">
        <v>20</v>
      </c>
      <c r="K838" s="1">
        <v>12</v>
      </c>
      <c r="L838" t="str" cm="1">
        <f t="array" ref="L838">_xlfn.IFS(J838+K838="", "Unknown", J838+K838&gt;3, "Large", J838+K838&gt;0.5, "Medium", J838+K838&gt;0, "Small")</f>
        <v>Large</v>
      </c>
      <c r="M838" s="1">
        <v>6</v>
      </c>
      <c r="N838" cm="1">
        <f t="array" ref="N838">IF($M838="",INDEX($M$2:$M$2176,MATCH(1,INDEX(($A$2:$A$2176=$A838)*($M$2:$M$2176&lt;&gt;""),0),0)),$M838)</f>
        <v>6</v>
      </c>
      <c r="O838" s="2" t="str">
        <f t="shared" si="401"/>
        <v>Seasonal outdoors</v>
      </c>
      <c r="P838" s="1" t="s">
        <v>13098</v>
      </c>
      <c r="Q838" s="1" t="s">
        <v>17110</v>
      </c>
      <c r="R838" t="str">
        <f t="shared" si="405"/>
        <v>Medium</v>
      </c>
      <c r="W838"/>
      <c r="AF838" s="1" t="s">
        <v>25080</v>
      </c>
      <c r="AG838" s="1" t="str">
        <f t="shared" si="391"/>
        <v xml:space="preserve">Seed </v>
      </c>
      <c r="AH838" s="2" t="str">
        <f t="shared" si="392"/>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I838" s="1" t="s">
        <v>13099</v>
      </c>
      <c r="AJ838" s="1" t="s">
        <v>53</v>
      </c>
      <c r="AK838" s="1" t="s">
        <v>17104</v>
      </c>
      <c r="AL838" s="1" t="str">
        <f t="shared" si="402"/>
        <v>Unscented</v>
      </c>
      <c r="AM838" s="1" t="b">
        <v>0</v>
      </c>
      <c r="AN838" s="1" t="b">
        <v>1</v>
      </c>
      <c r="AO838" s="1" t="b">
        <v>0</v>
      </c>
      <c r="AP838" s="5" t="s">
        <v>28</v>
      </c>
      <c r="AQ838" s="5" t="str">
        <f t="shared" si="393"/>
        <v>Light, Medium, Heavy</v>
      </c>
      <c r="AR838" s="1" t="s">
        <v>30</v>
      </c>
      <c r="AS838" s="1" t="str">
        <f t="shared" si="403"/>
        <v>None</v>
      </c>
      <c r="AT838" s="1" t="str">
        <f t="shared" si="394"/>
        <v>Full</v>
      </c>
      <c r="AU838" s="1" t="s">
        <v>11</v>
      </c>
      <c r="AV838" s="1" t="str">
        <f t="shared" si="395"/>
        <v>Dry, Moist</v>
      </c>
      <c r="AW838" s="1" t="s">
        <v>12</v>
      </c>
      <c r="AX838" s="1" t="str">
        <f t="shared" si="396"/>
        <v>Acid, Neutral, Alkaline</v>
      </c>
      <c r="AY838" s="1" t="b">
        <v>0</v>
      </c>
      <c r="AZ838" s="1" t="b">
        <v>0</v>
      </c>
      <c r="BA838" s="1" t="b">
        <v>0</v>
      </c>
      <c r="BC838" t="str">
        <f t="shared" si="397"/>
        <v>FALSE</v>
      </c>
      <c r="BD838" s="1" t="s">
        <v>77</v>
      </c>
      <c r="BE838" t="str">
        <f t="shared" si="398"/>
        <v>TRUE</v>
      </c>
      <c r="BF838" s="1" t="b">
        <v>0</v>
      </c>
      <c r="BG838" s="1" t="b">
        <v>0</v>
      </c>
      <c r="BH838" s="1" t="b">
        <v>1</v>
      </c>
      <c r="BJ838" s="1" t="str">
        <f t="shared" si="399"/>
        <v>FALSE</v>
      </c>
      <c r="BL838" t="str">
        <f t="shared" si="400"/>
        <v>FALSE</v>
      </c>
      <c r="BM838" s="1" t="b">
        <v>1</v>
      </c>
      <c r="BN838" s="1" t="b">
        <v>0</v>
      </c>
      <c r="BO838" s="1">
        <f t="shared" si="404"/>
        <v>11</v>
      </c>
      <c r="BP838" s="1" t="s">
        <v>13100</v>
      </c>
      <c r="BQ838" s="1" cm="1">
        <f t="array" ref="BQ838">_xlfn.IFS(BP838="None Known",0, LEN(BP838)&gt;500, 5,LEN(BP838)&gt;400, 4, LEN(BP838)&gt;300, 3, LEN(BP838)&gt;200, 2, LEN(BP838)&gt;1, 1)</f>
        <v>1</v>
      </c>
      <c r="BR838" s="16" t="s">
        <v>25289</v>
      </c>
      <c r="BS838" s="1">
        <v>3</v>
      </c>
      <c r="BT838" s="1" t="s">
        <v>13101</v>
      </c>
      <c r="BU838" s="1">
        <v>1</v>
      </c>
      <c r="BV838" s="1" t="s">
        <v>760</v>
      </c>
      <c r="BW838" s="1" t="s">
        <v>31</v>
      </c>
      <c r="BX838" s="1"/>
      <c r="BY838" t="str">
        <f>_xlfn.XLOOKUP($B838,Img_lookup!A:A,Img_lookup!B:B, "Not available")</f>
        <v>aca3df5b-2fcd-4856-be81-6dcc8165218c</v>
      </c>
      <c r="BZ838" t="str">
        <f>_xlfn.XLOOKUP($B838,Img_lookup!A:A,Img_lookup!C:C, "Not available")</f>
        <v>Gleditsia japonica</v>
      </c>
      <c r="CA838" t="str">
        <f>_xlfn.XLOOKUP($B838,Img_lookup!A:A,Img_lookup!D:D, "Not available")</f>
        <v>H. Kanai and Hiroyoshi Ohashi</v>
      </c>
      <c r="CB838" t="str">
        <f>_xlfn.XLOOKUP($B838,Img_lookup!A:A,Img_lookup!E:E, "https://imgur.com/aT5wafe")</f>
        <v>https://api.openverse.engineering/v1/images/aca3df5b-2fcd-4856-be81-6dcc8165218c/thumb/</v>
      </c>
    </row>
    <row r="839" spans="1:80" ht="13" x14ac:dyDescent="0.15">
      <c r="A839" s="1" t="s">
        <v>193</v>
      </c>
      <c r="B839" s="1" t="s">
        <v>9244</v>
      </c>
      <c r="C839" s="1" t="s">
        <v>9245</v>
      </c>
      <c r="E839" s="1" t="s">
        <v>9246</v>
      </c>
      <c r="F839" s="1" t="s">
        <v>62</v>
      </c>
      <c r="G839" s="1" t="s">
        <v>62</v>
      </c>
      <c r="H839" s="11" t="str">
        <f t="shared" si="406"/>
        <v>Perennial</v>
      </c>
      <c r="I839" s="1" t="s">
        <v>17107</v>
      </c>
      <c r="J839" s="1">
        <v>20</v>
      </c>
      <c r="L839" t="str" cm="1">
        <f t="array" ref="L839">_xlfn.IFS(J839+K839="", "Unknown", J839+K839&gt;3, "Large", J839+K839&gt;0.5, "Medium", J839+K839&gt;0, "Small")</f>
        <v>Large</v>
      </c>
      <c r="N839" cm="1">
        <f t="array" ref="N839">IF($M839="",INDEX($M$2:$M$2176,MATCH(1,INDEX(($A$2:$A$2176=$A839)*($M$2:$M$2176&lt;&gt;""),0),0)),$M839)</f>
        <v>8</v>
      </c>
      <c r="O839" s="2" t="str">
        <f t="shared" si="401"/>
        <v>Grown indoors</v>
      </c>
      <c r="P839" s="1" t="s">
        <v>9247</v>
      </c>
      <c r="R839" t="str">
        <f t="shared" si="405"/>
        <v>Medium</v>
      </c>
      <c r="S839" s="1" t="s">
        <v>75</v>
      </c>
      <c r="T839" s="1" t="str">
        <f>LEFT(S839,FIND("-",S839)-1)</f>
        <v xml:space="preserve">6 </v>
      </c>
      <c r="U839" s="1" t="str">
        <f>RIGHT(S839,FIND("-",S839)-1)</f>
        <v>10</v>
      </c>
      <c r="V839" s="1">
        <v>6</v>
      </c>
      <c r="W839" s="6">
        <f>IF(ISNUMBER(SEARCH("-",V839)),TRIM(LEFT(V839,FIND("-",V839)-1)),V839)</f>
        <v>6</v>
      </c>
      <c r="X839" t="str">
        <f>IF(W839=1, "January", IF(W839=2, "February", IF(W839=3, "March", IF(W839=4, "April", IF(W839=5, "May", IF(W839=6, "June", IF(W839=7, "July", IF(W839=8, "August", IF(W839=9, "September", IF(W839=10, "October", IF(W839=11, "November", IF(W839=12, "December", "Other"))))))))))))</f>
        <v>June</v>
      </c>
      <c r="Y839" s="1"/>
      <c r="Z839" s="1"/>
      <c r="AA839" s="1" t="s">
        <v>666</v>
      </c>
      <c r="AB839" s="1" t="str">
        <f>IF(ISNUMBER(SEARCH("-",AA839)),TRIM(LEFT(AA839,FIND("-",AA839)-1)),AA839)</f>
        <v>10</v>
      </c>
      <c r="AC839" s="1" t="str">
        <f>IF(AB839="1", "January", IF(AB839="2", "February", IF(AB839="3", "March", IF(AB839="4", "April", IF(AB839="5", "May", IF(AB839="6", "June", IF(AB839="7", "July", IF(AB839="8", "August", IF(AB839="9", "September", IF(AB839="10", "October", IF(AB839="11", "November", IF(AB839="12", "December", "Other"))))))))))))</f>
        <v>October</v>
      </c>
      <c r="AD839" s="1" t="str">
        <f>IF(ISNUMBER(SEARCH("-",AA839)),TRIM(RIGHT(AA839,LEN(AA839)-SEARCH("-",AA839))),AA839)</f>
        <v>12</v>
      </c>
      <c r="AE839" s="1" t="str">
        <f>IF(AD839="1", "January", IF(AD839="2", "February", IF(AD839="3", "March", IF(AD839="4", "April", IF(AD839="5", "May", IF(AD839="6", "June", IF(AD839="7", "July", IF(AD839="8", "August", IF(AD839="9", "September", IF(AD839="10", "October", IF(AD839="11", "November", IF(AD839="12", "December", "Other"))))))))))))</f>
        <v>December</v>
      </c>
      <c r="AF839" s="1" t="s">
        <v>25080</v>
      </c>
      <c r="AG839" s="1" t="str">
        <f t="shared" si="391"/>
        <v xml:space="preserve">Seed </v>
      </c>
      <c r="AH839" s="2" t="str">
        <f t="shared" si="392"/>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I839" s="1" t="s">
        <v>9248</v>
      </c>
      <c r="AJ839" s="1" t="s">
        <v>53</v>
      </c>
      <c r="AK839" s="1" t="s">
        <v>17104</v>
      </c>
      <c r="AL839" s="1" t="str">
        <f t="shared" si="402"/>
        <v>Unscented</v>
      </c>
      <c r="AM839" s="1" t="b">
        <v>0</v>
      </c>
      <c r="AN839" s="1" t="b">
        <v>1</v>
      </c>
      <c r="AO839" s="1" t="b">
        <v>0</v>
      </c>
      <c r="AP839" s="5" t="s">
        <v>28</v>
      </c>
      <c r="AQ839" s="5" t="str">
        <f t="shared" si="393"/>
        <v>Light, Medium, Heavy</v>
      </c>
      <c r="AR839" s="1" t="s">
        <v>30</v>
      </c>
      <c r="AS839" s="1" t="str">
        <f t="shared" si="403"/>
        <v>None</v>
      </c>
      <c r="AT839" s="1" t="str">
        <f t="shared" si="394"/>
        <v>Full</v>
      </c>
      <c r="AU839" s="1" t="s">
        <v>11</v>
      </c>
      <c r="AV839" s="1" t="str">
        <f t="shared" si="395"/>
        <v>Dry, Moist</v>
      </c>
      <c r="AW839" s="1" t="s">
        <v>12</v>
      </c>
      <c r="AX839" s="1" t="str">
        <f t="shared" si="396"/>
        <v>Acid, Neutral, Alkaline</v>
      </c>
      <c r="AY839" s="1" t="b">
        <v>0</v>
      </c>
      <c r="AZ839" s="1" t="b">
        <v>0</v>
      </c>
      <c r="BA839" s="1" t="b">
        <v>0</v>
      </c>
      <c r="BC839" t="str">
        <f t="shared" si="397"/>
        <v>FALSE</v>
      </c>
      <c r="BD839" s="1" t="s">
        <v>77</v>
      </c>
      <c r="BE839" t="str">
        <f t="shared" si="398"/>
        <v>TRUE</v>
      </c>
      <c r="BF839" s="1" t="b">
        <v>0</v>
      </c>
      <c r="BG839" s="1" t="b">
        <v>0</v>
      </c>
      <c r="BH839" s="1" t="b">
        <v>1</v>
      </c>
      <c r="BJ839" s="1" t="str">
        <f t="shared" si="399"/>
        <v>FALSE</v>
      </c>
      <c r="BL839" t="str">
        <f t="shared" si="400"/>
        <v>FALSE</v>
      </c>
      <c r="BM839" s="1" t="b">
        <v>1</v>
      </c>
      <c r="BN839" s="1" t="b">
        <v>0</v>
      </c>
      <c r="BO839" s="1">
        <f t="shared" si="404"/>
        <v>9</v>
      </c>
      <c r="BP839" s="1" t="s">
        <v>9249</v>
      </c>
      <c r="BQ839" s="1" cm="1">
        <f t="array" ref="BQ839">_xlfn.IFS(BP839="None Known",0, LEN(BP839)&gt;500, 5,LEN(BP839)&gt;400, 4, LEN(BP839)&gt;300, 3, LEN(BP839)&gt;200, 2, LEN(BP839)&gt;1, 1)</f>
        <v>1</v>
      </c>
      <c r="BR839" s="1" t="s">
        <v>9250</v>
      </c>
      <c r="BS839" s="1">
        <v>2</v>
      </c>
      <c r="BT839" s="1" t="s">
        <v>9251</v>
      </c>
      <c r="BU839" s="1">
        <v>2</v>
      </c>
      <c r="BV839" s="1" t="s">
        <v>3806</v>
      </c>
      <c r="BW839" s="1" t="s">
        <v>31</v>
      </c>
      <c r="BX839" s="1"/>
      <c r="BY839" t="str">
        <f>_xlfn.XLOOKUP($B839,Img_lookup!A:A,Img_lookup!B:B, "Not available")</f>
        <v>Not available</v>
      </c>
      <c r="BZ839" t="str">
        <f>_xlfn.XLOOKUP($B839,Img_lookup!A:A,Img_lookup!C:C, "Not available")</f>
        <v>Not available</v>
      </c>
      <c r="CA839" t="str">
        <f>_xlfn.XLOOKUP($B839,Img_lookup!A:A,Img_lookup!D:D, "Not available")</f>
        <v>Not available</v>
      </c>
      <c r="CB839" t="str">
        <f>_xlfn.XLOOKUP($B839,Img_lookup!A:A,Img_lookup!E:E, "https://imgur.com/aT5wafe")</f>
        <v>https://imgur.com/aT5wafe</v>
      </c>
    </row>
    <row r="840" spans="1:80" ht="13" x14ac:dyDescent="0.15">
      <c r="A840" s="1" t="s">
        <v>193</v>
      </c>
      <c r="B840" s="1" t="s">
        <v>655</v>
      </c>
      <c r="E840" s="1" t="s">
        <v>195</v>
      </c>
      <c r="F840" s="1" t="s">
        <v>62</v>
      </c>
      <c r="G840" s="1" t="s">
        <v>62</v>
      </c>
      <c r="H840" s="11" t="str">
        <f t="shared" si="406"/>
        <v>Perennial</v>
      </c>
      <c r="I840" s="1" t="s">
        <v>17107</v>
      </c>
      <c r="J840" s="1">
        <v>12</v>
      </c>
      <c r="L840" t="str" cm="1">
        <f t="array" ref="L840">_xlfn.IFS(J840+K840="", "Unknown", J840+K840&gt;3, "Large", J840+K840&gt;0.5, "Medium", J840+K840&gt;0, "Small")</f>
        <v>Large</v>
      </c>
      <c r="M840" s="1">
        <v>5</v>
      </c>
      <c r="N840" cm="1">
        <f t="array" ref="N840">IF($M840="",INDEX($M$2:$M$2176,MATCH(1,INDEX(($A$2:$A$2176=$A840)*($M$2:$M$2176&lt;&gt;""),0),0)),$M840)</f>
        <v>5</v>
      </c>
      <c r="O840" s="2" t="str">
        <f t="shared" si="401"/>
        <v>Seasonal outdoors</v>
      </c>
      <c r="P840" s="1" t="s">
        <v>656</v>
      </c>
      <c r="Q840" s="1" t="s">
        <v>17110</v>
      </c>
      <c r="R840" t="str">
        <f t="shared" si="405"/>
        <v>Medium</v>
      </c>
      <c r="W840"/>
      <c r="AF840" s="1" t="s">
        <v>25080</v>
      </c>
      <c r="AG840" s="1" t="str">
        <f t="shared" si="391"/>
        <v xml:space="preserve">Seed </v>
      </c>
      <c r="AH840" s="2" t="str">
        <f t="shared" si="392"/>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I840" s="1" t="s">
        <v>657</v>
      </c>
      <c r="AJ840" s="1" t="s">
        <v>53</v>
      </c>
      <c r="AK840" s="1" t="s">
        <v>17104</v>
      </c>
      <c r="AL840" s="1" t="str">
        <f t="shared" si="402"/>
        <v>Unscented</v>
      </c>
      <c r="AM840" s="1" t="b">
        <v>0</v>
      </c>
      <c r="AN840" s="1" t="b">
        <v>0</v>
      </c>
      <c r="AO840" s="1" t="b">
        <v>0</v>
      </c>
      <c r="AP840" s="5" t="s">
        <v>28</v>
      </c>
      <c r="AQ840" s="5" t="str">
        <f t="shared" si="393"/>
        <v>Light, Medium, Heavy</v>
      </c>
      <c r="AR840" s="1" t="s">
        <v>30</v>
      </c>
      <c r="AS840" s="1" t="str">
        <f t="shared" si="403"/>
        <v>None</v>
      </c>
      <c r="AT840" s="1" t="str">
        <f t="shared" si="394"/>
        <v>Full</v>
      </c>
      <c r="AU840" s="1" t="s">
        <v>11</v>
      </c>
      <c r="AV840" s="1" t="str">
        <f t="shared" si="395"/>
        <v>Dry, Moist</v>
      </c>
      <c r="AW840" s="1" t="s">
        <v>12</v>
      </c>
      <c r="AX840" s="1" t="str">
        <f t="shared" si="396"/>
        <v>Acid, Neutral, Alkaline</v>
      </c>
      <c r="AY840" s="1" t="b">
        <v>0</v>
      </c>
      <c r="AZ840" s="1" t="b">
        <v>0</v>
      </c>
      <c r="BA840" s="1" t="b">
        <v>0</v>
      </c>
      <c r="BC840" t="str">
        <f t="shared" si="397"/>
        <v>FALSE</v>
      </c>
      <c r="BD840" s="1" t="s">
        <v>77</v>
      </c>
      <c r="BE840" t="str">
        <f t="shared" si="398"/>
        <v>TRUE</v>
      </c>
      <c r="BF840" s="1" t="b">
        <v>0</v>
      </c>
      <c r="BG840" s="1" t="b">
        <v>0</v>
      </c>
      <c r="BH840" s="1" t="b">
        <v>1</v>
      </c>
      <c r="BJ840" s="1" t="str">
        <f t="shared" si="399"/>
        <v>FALSE</v>
      </c>
      <c r="BL840" t="str">
        <f t="shared" si="400"/>
        <v>FALSE</v>
      </c>
      <c r="BM840" s="1" t="b">
        <v>1</v>
      </c>
      <c r="BN840" s="1" t="b">
        <v>0</v>
      </c>
      <c r="BO840" s="1">
        <f t="shared" si="404"/>
        <v>13</v>
      </c>
      <c r="BP840" s="1" t="s">
        <v>658</v>
      </c>
      <c r="BQ840" s="1" cm="1">
        <f t="array" ref="BQ840">_xlfn.IFS(BP840="None Known",0, LEN(BP840)&gt;500, 5,LEN(BP840)&gt;400, 4, LEN(BP840)&gt;300, 3, LEN(BP840)&gt;200, 2, LEN(BP840)&gt;1, 1)</f>
        <v>1</v>
      </c>
      <c r="BR840" s="1" t="s">
        <v>659</v>
      </c>
      <c r="BS840" s="1">
        <v>3</v>
      </c>
      <c r="BT840" s="1" t="s">
        <v>660</v>
      </c>
      <c r="BU840" s="1">
        <v>3</v>
      </c>
      <c r="BV840" s="1" t="s">
        <v>34</v>
      </c>
      <c r="BW840" s="1" t="s">
        <v>661</v>
      </c>
      <c r="BX840" s="1"/>
      <c r="BY840" t="str">
        <f>_xlfn.XLOOKUP($B840,Img_lookup!A:A,Img_lookup!B:B, "Not available")</f>
        <v>2142f76d-4305-4b6f-878f-e4110e11e1d4</v>
      </c>
      <c r="BZ840" t="str">
        <f>_xlfn.XLOOKUP($B840,Img_lookup!A:A,Img_lookup!C:C, "Not available")</f>
        <v>Gleditsia sinensis</v>
      </c>
      <c r="CA840" t="str">
        <f>_xlfn.XLOOKUP($B840,Img_lookup!A:A,Img_lookup!D:D, "Not available")</f>
        <v>Heinrich R. E. Handel-Mazzetti</v>
      </c>
      <c r="CB840" t="str">
        <f>_xlfn.XLOOKUP($B840,Img_lookup!A:A,Img_lookup!E:E, "https://imgur.com/aT5wafe")</f>
        <v>https://api.openverse.engineering/v1/images/2142f76d-4305-4b6f-878f-e4110e11e1d4/thumb/</v>
      </c>
    </row>
    <row r="841" spans="1:80" ht="409.6" x14ac:dyDescent="0.15">
      <c r="A841" s="1" t="s">
        <v>193</v>
      </c>
      <c r="B841" s="1" t="s">
        <v>8577</v>
      </c>
      <c r="C841" s="1" t="s">
        <v>8578</v>
      </c>
      <c r="E841" s="1" t="s">
        <v>8579</v>
      </c>
      <c r="F841" s="1" t="s">
        <v>62</v>
      </c>
      <c r="G841" s="1" t="s">
        <v>62</v>
      </c>
      <c r="H841" s="11" t="str">
        <f t="shared" si="406"/>
        <v>Perennial</v>
      </c>
      <c r="I841" s="1" t="s">
        <v>17107</v>
      </c>
      <c r="J841" s="1">
        <v>20</v>
      </c>
      <c r="K841" s="1">
        <v>15</v>
      </c>
      <c r="L841" t="str" cm="1">
        <f t="array" ref="L841">_xlfn.IFS(J841+K841="", "Unknown", J841+K841&gt;3, "Large", J841+K841&gt;0.5, "Medium", J841+K841&gt;0, "Small")</f>
        <v>Large</v>
      </c>
      <c r="M841" s="1">
        <v>3</v>
      </c>
      <c r="N841" cm="1">
        <f t="array" ref="N841">IF($M841="",INDEX($M$2:$M$2176,MATCH(1,INDEX(($A$2:$A$2176=$A841)*($M$2:$M$2176&lt;&gt;""),0),0)),$M841)</f>
        <v>3</v>
      </c>
      <c r="O841" s="2" t="str">
        <f t="shared" si="401"/>
        <v>Hardy to cold</v>
      </c>
      <c r="P841" s="1" t="s">
        <v>8580</v>
      </c>
      <c r="Q841" s="1" t="s">
        <v>17110</v>
      </c>
      <c r="R841" t="str">
        <f t="shared" si="405"/>
        <v>Medium</v>
      </c>
      <c r="T841" s="1"/>
      <c r="U841" s="1"/>
      <c r="V841" s="1">
        <v>7</v>
      </c>
      <c r="W841" s="6">
        <f>IF(ISNUMBER(SEARCH("-",V841)),TRIM(LEFT(V841,FIND("-",V841)-1)),V841)</f>
        <v>7</v>
      </c>
      <c r="X841" t="str">
        <f>IF(W841=1, "January", IF(W841=2, "February", IF(W841=3, "March", IF(W841=4, "April", IF(W841=5, "May", IF(W841=6, "June", IF(W841=7, "July", IF(W841=8, "August", IF(W841=9, "September", IF(W841=10, "October", IF(W841=11, "November", IF(W841=12, "December", "Other"))))))))))))</f>
        <v>July</v>
      </c>
      <c r="Y841" s="1"/>
      <c r="Z841" s="1"/>
      <c r="AA841" s="1" t="s">
        <v>907</v>
      </c>
      <c r="AB841" s="1" t="str">
        <f>IF(ISNUMBER(SEARCH("-",AA841)),TRIM(LEFT(AA841,FIND("-",AA841)-1)),AA841)</f>
        <v>10</v>
      </c>
      <c r="AC841" s="1" t="str">
        <f>IF(AB841="1", "January", IF(AB841="2", "February", IF(AB841="3", "March", IF(AB841="4", "April", IF(AB841="5", "May", IF(AB841="6", "June", IF(AB841="7", "July", IF(AB841="8", "August", IF(AB841="9", "September", IF(AB841="10", "October", IF(AB841="11", "November", IF(AB841="12", "December", "Other"))))))))))))</f>
        <v>October</v>
      </c>
      <c r="AD841" s="1" t="str">
        <f>IF(ISNUMBER(SEARCH("-",AA841)),TRIM(RIGHT(AA841,LEN(AA841)-SEARCH("-",AA841))),AA841)</f>
        <v>11</v>
      </c>
      <c r="AE841" s="1" t="str">
        <f>IF(AD841="1", "January", IF(AD841="2", "February", IF(AD841="3", "March", IF(AD841="4", "April", IF(AD841="5", "May", IF(AD841="6", "June", IF(AD841="7", "July", IF(AD841="8", "August", IF(AD841="9", "September", IF(AD841="10", "October", IF(AD841="11", "November", IF(AD841="12", "December", "Other"))))))))))))</f>
        <v>November</v>
      </c>
      <c r="AF841" s="1" t="s">
        <v>25080</v>
      </c>
      <c r="AG841" s="1" t="str">
        <f t="shared" si="391"/>
        <v xml:space="preserve">Seed </v>
      </c>
      <c r="AH841" s="2" t="str">
        <f t="shared" si="392"/>
        <v>Pre-soak for 24 hours in warm water and then sow in spring in a greenhouse[78]. The seed should have swollen up, in which case it can be sown, if it has not swollen then soak it for another 24 hours in warm water. If this does not work then file away some of the seed coat but be careful not to damage the embryo[78]. Further soaking should then cause the seed to swell. One it has swollen, the seed should germinate within 2 - 4 weeks at 20�c. As soon as they are large enough to handle, prick the seedlings out into individual deep pots and plant them out into their permanent positions in the summer. Give the plants some protection from the cold for their first few winters outdoors.</v>
      </c>
      <c r="AI841" s="1" t="s">
        <v>8581</v>
      </c>
      <c r="AJ841" s="1" t="s">
        <v>53</v>
      </c>
      <c r="AK841" s="1" t="s">
        <v>17104</v>
      </c>
      <c r="AL841" s="1" t="str">
        <f t="shared" si="402"/>
        <v>Scented</v>
      </c>
      <c r="AM841" s="1" t="b">
        <v>1</v>
      </c>
      <c r="AN841" s="1" t="b">
        <v>1</v>
      </c>
      <c r="AO841" s="1" t="b">
        <v>0</v>
      </c>
      <c r="AP841" s="5" t="s">
        <v>28</v>
      </c>
      <c r="AQ841" s="5" t="str">
        <f t="shared" si="393"/>
        <v>Light, Medium, Heavy</v>
      </c>
      <c r="AR841" s="1" t="s">
        <v>30</v>
      </c>
      <c r="AS841" s="1" t="str">
        <f t="shared" si="403"/>
        <v>None</v>
      </c>
      <c r="AT841" s="1" t="str">
        <f t="shared" si="394"/>
        <v>Full</v>
      </c>
      <c r="AU841" s="1" t="s">
        <v>11</v>
      </c>
      <c r="AV841" s="1" t="str">
        <f t="shared" si="395"/>
        <v>Dry, Moist</v>
      </c>
      <c r="AW841" s="1" t="s">
        <v>12</v>
      </c>
      <c r="AX841" s="1" t="str">
        <f t="shared" si="396"/>
        <v>Acid, Neutral, Alkaline</v>
      </c>
      <c r="AY841" s="1" t="b">
        <v>0</v>
      </c>
      <c r="AZ841" s="1" t="b">
        <v>0</v>
      </c>
      <c r="BA841" s="1" t="b">
        <v>1</v>
      </c>
      <c r="BC841" t="str">
        <f t="shared" si="397"/>
        <v>FALSE</v>
      </c>
      <c r="BD841" s="1" t="s">
        <v>77</v>
      </c>
      <c r="BE841" t="str">
        <f t="shared" si="398"/>
        <v>TRUE</v>
      </c>
      <c r="BF841" s="1" t="b">
        <v>1</v>
      </c>
      <c r="BG841" s="1" t="b">
        <v>0</v>
      </c>
      <c r="BH841" s="1" t="b">
        <v>1</v>
      </c>
      <c r="BJ841" s="1" t="str">
        <f t="shared" si="399"/>
        <v>FALSE</v>
      </c>
      <c r="BL841" t="str">
        <f t="shared" si="400"/>
        <v>FALSE</v>
      </c>
      <c r="BM841" s="1" t="b">
        <v>0</v>
      </c>
      <c r="BN841" s="1" t="b">
        <v>0</v>
      </c>
      <c r="BO841" s="1">
        <f t="shared" si="404"/>
        <v>16</v>
      </c>
      <c r="BP841" s="1" t="s">
        <v>8582</v>
      </c>
      <c r="BQ841" s="1" cm="1">
        <f t="array" ref="BQ841">_xlfn.IFS(BP841="None Known",0, LEN(BP841)&gt;500, 5,LEN(BP841)&gt;400, 4, LEN(BP841)&gt;300, 3, LEN(BP841)&gt;200, 2, LEN(BP841)&gt;1, 1)</f>
        <v>5</v>
      </c>
      <c r="BR841" s="16" t="s">
        <v>24893</v>
      </c>
      <c r="BS841" s="1">
        <v>3</v>
      </c>
      <c r="BT841" s="1" t="s">
        <v>8583</v>
      </c>
      <c r="BU841" s="1">
        <v>2</v>
      </c>
      <c r="BV841" s="1" t="s">
        <v>8584</v>
      </c>
      <c r="BW841" s="1" t="s">
        <v>661</v>
      </c>
      <c r="BX841" s="1"/>
      <c r="BY841" t="str">
        <f>_xlfn.XLOOKUP($B841,Img_lookup!A:A,Img_lookup!B:B, "Not available")</f>
        <v>8be49aa5-fea9-4789-87ae-e1e70886c797</v>
      </c>
      <c r="BZ841" t="str">
        <f>_xlfn.XLOOKUP($B841,Img_lookup!A:A,Img_lookup!C:C, "Not available")</f>
        <v>Gleditsia triacanthos spines</v>
      </c>
      <c r="CA841" t="str">
        <f>_xlfn.XLOOKUP($B841,Img_lookup!A:A,Img_lookup!D:D, "Not available")</f>
        <v>ComputerHotline</v>
      </c>
      <c r="CB841" t="str">
        <f>_xlfn.XLOOKUP($B841,Img_lookup!A:A,Img_lookup!E:E, "https://imgur.com/aT5wafe")</f>
        <v>https://api.openverse.engineering/v1/images/8be49aa5-fea9-4789-87ae-e1e70886c797/thumb/</v>
      </c>
    </row>
    <row r="842" spans="1:80" ht="13" x14ac:dyDescent="0.15">
      <c r="A842" s="1" t="s">
        <v>316</v>
      </c>
      <c r="B842" s="1" t="s">
        <v>3045</v>
      </c>
      <c r="C842" s="1" t="s">
        <v>3046</v>
      </c>
      <c r="D842" s="1" t="s">
        <v>3047</v>
      </c>
      <c r="E842" s="1" t="s">
        <v>3048</v>
      </c>
      <c r="F842" s="1" t="s">
        <v>6</v>
      </c>
      <c r="G842" s="1" t="s">
        <v>6</v>
      </c>
      <c r="H842" s="11" t="str">
        <f t="shared" si="406"/>
        <v>Perennial</v>
      </c>
      <c r="J842" s="1">
        <v>0.30000001199999998</v>
      </c>
      <c r="L842" t="str" cm="1">
        <f t="array" ref="L842">_xlfn.IFS(J842+K842="", "Unknown", J842+K842&gt;3, "Large", J842+K842&gt;0.5, "Medium", J842+K842&gt;0, "Small")</f>
        <v>Small</v>
      </c>
      <c r="N842" cm="1">
        <f t="array" ref="N842">IF($M842="",INDEX($M$2:$M$2176,MATCH(1,INDEX(($A$2:$A$2176=$A842)*($M$2:$M$2176&lt;&gt;""),0),0)),$M842)</f>
        <v>5</v>
      </c>
      <c r="O842" s="2" t="str">
        <f t="shared" si="401"/>
        <v>Seasonal outdoors</v>
      </c>
      <c r="P842" s="1" t="s">
        <v>3049</v>
      </c>
      <c r="R842" t="str">
        <f t="shared" si="405"/>
        <v>Medium</v>
      </c>
      <c r="T842" s="1"/>
      <c r="U842" s="1"/>
      <c r="V842" s="1" t="s">
        <v>307</v>
      </c>
      <c r="W842" s="6" t="str">
        <f>IF(ISNUMBER(SEARCH("-",V842)),TRIM(LEFT(V842,FIND("-",V842)-1)),V842)</f>
        <v>6</v>
      </c>
      <c r="X842" t="str">
        <f>IF(W842="1", "January", IF(W842="2", "February", IF(W842="3", "March", IF(W842="4", "April", IF(W842="5", "May", IF(W842="6", "June", IF(W842="7", "July", IF(W842="8", "August", IF(W842="9", "September", IF(W842="10", "October", IF(W842="11", "November", IF(W842="12", "December", "Other"))))))))))))</f>
        <v>June</v>
      </c>
      <c r="Y842" s="2" t="str">
        <f>IF(ISNUMBER(SEARCH("-",V842)),TRIM(RIGHT(V842,LEN(V842)-SEARCH("-",V842))),V842)</f>
        <v>7</v>
      </c>
      <c r="Z842" s="2" t="str">
        <f>IF(Y842="1", "January", IF(Y842="2", "February", IF(Y842="3", "March", IF(Y842="4", "April", IF(Y842="5", "May", IF(Y842="6", "June", IF(Y842="7", "July", IF(Y842="8", "August", IF(Y842="9", "September", IF(Y842="10", "October", IF(Y842="11", "November", IF(Y842="12", "December", "Other"))))))))))))</f>
        <v>July</v>
      </c>
      <c r="AF842" s="1" t="s">
        <v>23883</v>
      </c>
      <c r="AG842" s="1" t="str">
        <f t="shared" si="391"/>
        <v xml:space="preserve">Seed </v>
      </c>
      <c r="AH842" s="2" t="str">
        <f t="shared" si="392"/>
        <v>We have no information for this species, but suggest sowing the seed in a greenhouse in the early spring. If fresh seed can be obtained, then it would be a good idea to sow some of it immediately in a greenhouse in case, like several other species in this family, it has a short viability. Prick out the seedlings into individual pots as soon as they are large enough to handle and plant them out in the early summer. Consider giving the plants some protection from the cold during their first winter.</v>
      </c>
      <c r="AI842" s="1" t="s">
        <v>3050</v>
      </c>
      <c r="AK842" s="1" t="s">
        <v>17104</v>
      </c>
      <c r="AL842" s="1" t="str">
        <f t="shared" si="402"/>
        <v>Unscented</v>
      </c>
      <c r="AM842" s="1" t="b">
        <v>0</v>
      </c>
      <c r="AN842" s="1" t="b">
        <v>0</v>
      </c>
      <c r="AO842" s="1" t="b">
        <v>0</v>
      </c>
      <c r="AP842" s="5" t="s">
        <v>54</v>
      </c>
      <c r="AQ842" s="5" t="str">
        <f t="shared" si="393"/>
        <v>Light, Medium</v>
      </c>
      <c r="AR842" s="1" t="s">
        <v>10</v>
      </c>
      <c r="AS842" s="1" t="str">
        <f t="shared" si="403"/>
        <v>None, Partial</v>
      </c>
      <c r="AT842" s="1" t="str">
        <f t="shared" si="394"/>
        <v>Partial, Full</v>
      </c>
      <c r="AU842" s="1" t="s">
        <v>29</v>
      </c>
      <c r="AV842" s="1" t="str">
        <f t="shared" si="395"/>
        <v>Moist</v>
      </c>
      <c r="AW842" s="1" t="s">
        <v>12</v>
      </c>
      <c r="AX842" s="1" t="str">
        <f t="shared" si="396"/>
        <v>Acid, Neutral, Alkaline</v>
      </c>
      <c r="AY842" s="1" t="b">
        <v>0</v>
      </c>
      <c r="AZ842" s="1" t="b">
        <v>0</v>
      </c>
      <c r="BA842" s="1" t="b">
        <v>1</v>
      </c>
      <c r="BC842" t="str">
        <f t="shared" si="397"/>
        <v>FALSE</v>
      </c>
      <c r="BE842" t="str">
        <f t="shared" si="398"/>
        <v>FALSE</v>
      </c>
      <c r="BF842" s="1" t="b">
        <v>1</v>
      </c>
      <c r="BG842" s="1" t="b">
        <v>0</v>
      </c>
      <c r="BH842" s="1" t="b">
        <v>0</v>
      </c>
      <c r="BJ842" s="1" t="str">
        <f t="shared" si="399"/>
        <v>FALSE</v>
      </c>
      <c r="BL842" t="str">
        <f t="shared" si="400"/>
        <v>FALSE</v>
      </c>
      <c r="BM842" s="1" t="b">
        <v>0</v>
      </c>
      <c r="BN842" s="1" t="b">
        <v>0</v>
      </c>
      <c r="BO842" s="1">
        <f t="shared" si="404"/>
        <v>5</v>
      </c>
      <c r="BP842" s="1" t="s">
        <v>31</v>
      </c>
      <c r="BQ842" s="1" cm="1">
        <f t="array" ref="BQ842">_xlfn.IFS(BP842="None Known",0, LEN(BP842)&gt;500, 5,LEN(BP842)&gt;400, 4, LEN(BP842)&gt;300, 3, LEN(BP842)&gt;200, 2, LEN(BP842)&gt;1, 1)</f>
        <v>0</v>
      </c>
      <c r="BR842" s="1" t="s">
        <v>3051</v>
      </c>
      <c r="BS842" s="1">
        <v>1</v>
      </c>
      <c r="BT842" s="1" t="s">
        <v>3052</v>
      </c>
      <c r="BU842" s="1">
        <v>2</v>
      </c>
      <c r="BV842" s="1" t="s">
        <v>431</v>
      </c>
      <c r="BW842" s="1" t="s">
        <v>31</v>
      </c>
      <c r="BX842" s="1"/>
      <c r="BY842" t="str">
        <f>_xlfn.XLOOKUP($B842,Img_lookup!A:A,Img_lookup!B:B, "Not available")</f>
        <v>5ca1aaa3-dab4-4568-aee7-d73f30eb873b</v>
      </c>
      <c r="BZ842" t="str">
        <f>_xlfn.XLOOKUP($B842,Img_lookup!A:A,Img_lookup!C:C, "Not available")</f>
        <v>Glehnia littoralis ssp. leiocarpa</v>
      </c>
      <c r="CA842" t="str">
        <f>_xlfn.XLOOKUP($B842,Img_lookup!A:A,Img_lookup!D:D, "Not available")</f>
        <v>John Game</v>
      </c>
      <c r="CB842" t="str">
        <f>_xlfn.XLOOKUP($B842,Img_lookup!A:A,Img_lookup!E:E, "https://imgur.com/aT5wafe")</f>
        <v>https://api.openverse.engineering/v1/images/5ca1aaa3-dab4-4568-aee7-d73f30eb873b/thumb/</v>
      </c>
    </row>
    <row r="843" spans="1:80" ht="409.6" x14ac:dyDescent="0.15">
      <c r="A843" s="1" t="s">
        <v>394</v>
      </c>
      <c r="B843" s="1" t="s">
        <v>14849</v>
      </c>
      <c r="C843" s="1" t="s">
        <v>14850</v>
      </c>
      <c r="D843" s="1" t="s">
        <v>14851</v>
      </c>
      <c r="E843" s="1" t="s">
        <v>14852</v>
      </c>
      <c r="F843" s="1" t="s">
        <v>6</v>
      </c>
      <c r="G843" s="1" t="s">
        <v>6</v>
      </c>
      <c r="H843" s="11" t="str">
        <f t="shared" si="406"/>
        <v>Perennial</v>
      </c>
      <c r="J843" s="1">
        <v>1.5</v>
      </c>
      <c r="L843" t="str" cm="1">
        <f t="array" ref="L843">_xlfn.IFS(J843+K843="", "Unknown", J843+K843&gt;3, "Large", J843+K843&gt;0.5, "Medium", J843+K843&gt;0, "Small")</f>
        <v>Medium</v>
      </c>
      <c r="N843" cm="1">
        <f t="array" ref="N843">IF($M843="",INDEX($M$2:$M$2176,MATCH(1,INDEX(($A$2:$A$2176=$A843)*($M$2:$M$2176&lt;&gt;""),0),0)),$M843)</f>
        <v>6</v>
      </c>
      <c r="O843" s="2" t="str">
        <f t="shared" si="401"/>
        <v>Seasonal outdoors</v>
      </c>
      <c r="P843" s="1" t="s">
        <v>14853</v>
      </c>
      <c r="R843" t="str">
        <f t="shared" si="405"/>
        <v>Medium</v>
      </c>
      <c r="W843"/>
      <c r="AF843" s="16" t="s">
        <v>24479</v>
      </c>
      <c r="AG843" s="1" t="str">
        <f t="shared" si="391"/>
        <v xml:space="preserve">Seed </v>
      </c>
      <c r="AH843" s="2" t="str">
        <f t="shared" si="392"/>
        <v>Sow spring in a greenhouse in a pot standing in 3 - 5cm of water. Surface sow the seed, or only just cover it. Germination should take place within 3 weeks. When they are large enough to handle, prick the seedlings out into individual pots and plant them out in early summer.
Division in spring. Very easy, larger clumps can be replanted direct into their permanent positions, though it is best to pot up smaller clumps and grow them on in a cold frame until they are rooting well. Plant them out in the spring.</v>
      </c>
      <c r="AI843" s="1" t="s">
        <v>14854</v>
      </c>
      <c r="AJ843" s="1" t="s">
        <v>1</v>
      </c>
      <c r="AK843" s="1" t="s">
        <v>17104</v>
      </c>
      <c r="AL843" s="1" t="str">
        <f t="shared" si="402"/>
        <v>Unscented</v>
      </c>
      <c r="AM843" s="1" t="b">
        <v>0</v>
      </c>
      <c r="AN843" s="1" t="b">
        <v>0</v>
      </c>
      <c r="AO843" s="1" t="b">
        <v>0</v>
      </c>
      <c r="AP843" s="5" t="s">
        <v>28</v>
      </c>
      <c r="AQ843" s="5" t="str">
        <f t="shared" si="393"/>
        <v>Light, Medium, Heavy</v>
      </c>
      <c r="AR843" s="1" t="s">
        <v>10</v>
      </c>
      <c r="AS843" s="1" t="str">
        <f t="shared" si="403"/>
        <v>None, Partial</v>
      </c>
      <c r="AT843" s="1" t="str">
        <f t="shared" si="394"/>
        <v>Partial, Full</v>
      </c>
      <c r="AU843" s="1" t="s">
        <v>919</v>
      </c>
      <c r="AV843" s="1" t="str">
        <f t="shared" si="395"/>
        <v>Wet/Water</v>
      </c>
      <c r="AW843" s="1" t="s">
        <v>12</v>
      </c>
      <c r="AX843" s="1" t="str">
        <f t="shared" si="396"/>
        <v>Acid, Neutral, Alkaline</v>
      </c>
      <c r="AY843" s="1" t="b">
        <v>0</v>
      </c>
      <c r="AZ843" s="1" t="b">
        <v>0</v>
      </c>
      <c r="BA843" s="1" t="b">
        <v>0</v>
      </c>
      <c r="BC843" t="str">
        <f t="shared" si="397"/>
        <v>FALSE</v>
      </c>
      <c r="BE843" t="str">
        <f t="shared" si="398"/>
        <v>FALSE</v>
      </c>
      <c r="BF843" s="1" t="b">
        <v>0</v>
      </c>
      <c r="BG843" s="1" t="b">
        <v>0</v>
      </c>
      <c r="BH843" s="1" t="b">
        <v>0</v>
      </c>
      <c r="BJ843" s="1" t="str">
        <f t="shared" si="399"/>
        <v>FALSE</v>
      </c>
      <c r="BL843" t="str">
        <f t="shared" si="400"/>
        <v>FALSE</v>
      </c>
      <c r="BM843" s="1" t="b">
        <v>0</v>
      </c>
      <c r="BN843" s="1" t="b">
        <v>0</v>
      </c>
      <c r="BO843" s="1">
        <f t="shared" si="404"/>
        <v>3</v>
      </c>
      <c r="BP843" s="1" t="s">
        <v>31</v>
      </c>
      <c r="BQ843" s="1" cm="1">
        <f t="array" ref="BQ843">_xlfn.IFS(BP843="None Known",0, LEN(BP843)&gt;500, 5,LEN(BP843)&gt;400, 4, LEN(BP843)&gt;300, 3, LEN(BP843)&gt;200, 2, LEN(BP843)&gt;1, 1)</f>
        <v>0</v>
      </c>
      <c r="BR843" s="1" t="s">
        <v>14855</v>
      </c>
      <c r="BS843" s="1">
        <v>1</v>
      </c>
      <c r="BT843" s="1" t="s">
        <v>31</v>
      </c>
      <c r="BU843" s="1">
        <v>0</v>
      </c>
      <c r="BV843" s="1" t="s">
        <v>465</v>
      </c>
      <c r="BW843" s="1" t="s">
        <v>31</v>
      </c>
      <c r="BX843" s="1"/>
      <c r="BY843" t="str">
        <f>_xlfn.XLOOKUP($B843,Img_lookup!A:A,Img_lookup!B:B, "Not available")</f>
        <v>ebe12a8b-41bd-4ff2-b6af-a7579d910e46</v>
      </c>
      <c r="BZ843" t="str">
        <f>_xlfn.XLOOKUP($B843,Img_lookup!A:A,Img_lookup!C:C, "Not available")</f>
        <v>Glyceria striata</v>
      </c>
      <c r="CA843" t="str">
        <f>_xlfn.XLOOKUP($B843,Img_lookup!A:A,Img_lookup!D:D, "Not available")</f>
        <v>aspidoscelis</v>
      </c>
      <c r="CB843" t="str">
        <f>_xlfn.XLOOKUP($B843,Img_lookup!A:A,Img_lookup!E:E, "https://imgur.com/aT5wafe")</f>
        <v>https://api.openverse.engineering/v1/images/ebe12a8b-41bd-4ff2-b6af-a7579d910e46/thumb/</v>
      </c>
    </row>
    <row r="844" spans="1:80" ht="409.6" x14ac:dyDescent="0.15">
      <c r="A844" s="1" t="s">
        <v>193</v>
      </c>
      <c r="B844" s="1" t="s">
        <v>3939</v>
      </c>
      <c r="C844" s="1" t="s">
        <v>3940</v>
      </c>
      <c r="D844" s="1" t="s">
        <v>3941</v>
      </c>
      <c r="E844" s="1" t="s">
        <v>716</v>
      </c>
      <c r="F844" s="1" t="s">
        <v>85</v>
      </c>
      <c r="G844" s="1" t="s">
        <v>85</v>
      </c>
      <c r="H844" s="11" t="str">
        <f t="shared" si="406"/>
        <v>Annual</v>
      </c>
      <c r="J844" s="1">
        <v>0.60000002399999997</v>
      </c>
      <c r="L844" t="str" cm="1">
        <f t="array" ref="L844">_xlfn.IFS(J844+K844="", "Unknown", J844+K844&gt;3, "Large", J844+K844&gt;0.5, "Medium", J844+K844&gt;0, "Small")</f>
        <v>Medium</v>
      </c>
      <c r="M844" s="1">
        <v>8</v>
      </c>
      <c r="N844" cm="1">
        <f t="array" ref="N844">IF($M844="",INDEX($M$2:$M$2176,MATCH(1,INDEX(($A$2:$A$2176=$A844)*($M$2:$M$2176&lt;&gt;""),0),0)),$M844)</f>
        <v>8</v>
      </c>
      <c r="O844" s="2" t="str">
        <f t="shared" si="401"/>
        <v>Grown indoors</v>
      </c>
      <c r="P844" s="1" t="s">
        <v>3942</v>
      </c>
      <c r="R844" t="str">
        <f t="shared" si="405"/>
        <v>Medium</v>
      </c>
      <c r="T844" s="1"/>
      <c r="U844" s="1"/>
      <c r="V844" s="1" t="s">
        <v>108</v>
      </c>
      <c r="W844" s="6" t="str">
        <f>IF(ISNUMBER(SEARCH("-",V844)),TRIM(LEFT(V844,FIND("-",V844)-1)),V844)</f>
        <v>7</v>
      </c>
      <c r="X844" t="str">
        <f>IF(W844="1", "January", IF(W844="2", "February", IF(W844="3", "March", IF(W844="4", "April", IF(W844="5", "May", IF(W844="6", "June", IF(W844="7", "July", IF(W844="8", "August", IF(W844="9", "September", IF(W844="10", "October", IF(W844="11", "November", IF(W844="12", "December", "Other"))))))))))))</f>
        <v>July</v>
      </c>
      <c r="Y844" s="2" t="str">
        <f>IF(ISNUMBER(SEARCH("-",V844)),TRIM(RIGHT(V844,LEN(V844)-SEARCH("-",V844))),V844)</f>
        <v>9</v>
      </c>
      <c r="Z844" s="2" t="str">
        <f>IF(Y844="1", "January", IF(Y844="2", "February", IF(Y844="3", "March", IF(Y844="4", "April", IF(Y844="5", "May", IF(Y844="6", "June", IF(Y844="7", "July", IF(Y844="8", "August", IF(Y844="9", "September", IF(Y844="10", "October", IF(Y844="11", "November", IF(Y844="12", "December", "Other"))))))))))))</f>
        <v>September</v>
      </c>
      <c r="AF844" s="16" t="s">
        <v>25412</v>
      </c>
      <c r="AG844" s="1" t="str">
        <f t="shared" si="391"/>
        <v xml:space="preserve">Presoaked seed </v>
      </c>
      <c r="AH844" s="2" t="str">
        <f t="shared" si="392"/>
        <v>Pre-soak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v>
      </c>
      <c r="AI844" s="1" t="s">
        <v>3943</v>
      </c>
      <c r="AJ844" s="1" t="s">
        <v>53</v>
      </c>
      <c r="AK844" s="1" t="s">
        <v>17104</v>
      </c>
      <c r="AL844" s="1" t="str">
        <f t="shared" si="402"/>
        <v>Unscented</v>
      </c>
      <c r="AM844" s="1" t="b">
        <v>0</v>
      </c>
      <c r="AN844" s="1" t="b">
        <v>0</v>
      </c>
      <c r="AO844" s="1" t="b">
        <v>0</v>
      </c>
      <c r="AP844" s="5" t="s">
        <v>54</v>
      </c>
      <c r="AQ844" s="5" t="str">
        <f t="shared" si="393"/>
        <v>Light, Medium</v>
      </c>
      <c r="AR844" s="1" t="s">
        <v>30</v>
      </c>
      <c r="AS844" s="1" t="str">
        <f t="shared" si="403"/>
        <v>None</v>
      </c>
      <c r="AT844" s="1" t="str">
        <f t="shared" si="394"/>
        <v>Full</v>
      </c>
      <c r="AU844" s="1" t="s">
        <v>29</v>
      </c>
      <c r="AV844" s="1" t="str">
        <f t="shared" si="395"/>
        <v>Moist</v>
      </c>
      <c r="AW844" s="1" t="s">
        <v>12</v>
      </c>
      <c r="AX844" s="1" t="str">
        <f t="shared" si="396"/>
        <v>Acid, Neutral, Alkaline</v>
      </c>
      <c r="AY844" s="1" t="b">
        <v>0</v>
      </c>
      <c r="AZ844" s="1" t="b">
        <v>0</v>
      </c>
      <c r="BA844" s="1" t="b">
        <v>0</v>
      </c>
      <c r="BC844" t="str">
        <f t="shared" si="397"/>
        <v>FALSE</v>
      </c>
      <c r="BE844" t="str">
        <f t="shared" si="398"/>
        <v>FALSE</v>
      </c>
      <c r="BF844" s="1" t="b">
        <v>0</v>
      </c>
      <c r="BG844" s="1" t="b">
        <v>0</v>
      </c>
      <c r="BH844" s="1" t="b">
        <v>0</v>
      </c>
      <c r="BJ844" s="1" t="str">
        <f t="shared" si="399"/>
        <v>FALSE</v>
      </c>
      <c r="BL844" t="str">
        <f t="shared" si="400"/>
        <v>FALSE</v>
      </c>
      <c r="BM844" s="1" t="b">
        <v>1</v>
      </c>
      <c r="BN844" s="1" t="b">
        <v>0</v>
      </c>
      <c r="BO844" s="1">
        <f t="shared" si="404"/>
        <v>19</v>
      </c>
      <c r="BP844" s="1" t="s">
        <v>3944</v>
      </c>
      <c r="BQ844" s="1" cm="1">
        <f t="array" ref="BQ844">_xlfn.IFS(BP844="None Known",0, LEN(BP844)&gt;500, 5,LEN(BP844)&gt;400, 4, LEN(BP844)&gt;300, 3, LEN(BP844)&gt;200, 2, LEN(BP844)&gt;1, 1)</f>
        <v>5</v>
      </c>
      <c r="BR844" s="16" t="s">
        <v>25290</v>
      </c>
      <c r="BS844" s="1">
        <v>4</v>
      </c>
      <c r="BT844" s="1" t="s">
        <v>3945</v>
      </c>
      <c r="BU844" s="1">
        <v>2</v>
      </c>
      <c r="BV844" s="1" t="s">
        <v>3946</v>
      </c>
      <c r="BW844" s="1" t="s">
        <v>3947</v>
      </c>
      <c r="BX844" s="1"/>
      <c r="BY844" t="str">
        <f>_xlfn.XLOOKUP($B844,Img_lookup!A:A,Img_lookup!B:B, "Not available")</f>
        <v>692a40f2-a40c-4511-9d68-5da1aac61639</v>
      </c>
      <c r="BZ844" t="str">
        <f>_xlfn.XLOOKUP($B844,Img_lookup!A:A,Img_lookup!C:C, "Not available")</f>
        <v>Epicauta vittata on glycine max 1.jpg</v>
      </c>
      <c r="CA844" t="str">
        <f>_xlfn.XLOOKUP($B844,Img_lookup!A:A,Img_lookup!D:D, "Not available")</f>
        <v>Clemson University - USDA Cooperative Extension Slide Series, Bugwood.org</v>
      </c>
      <c r="CB844" t="str">
        <f>_xlfn.XLOOKUP($B844,Img_lookup!A:A,Img_lookup!E:E, "https://imgur.com/aT5wafe")</f>
        <v>https://api.openverse.engineering/v1/images/692a40f2-a40c-4511-9d68-5da1aac61639/thumb/</v>
      </c>
    </row>
    <row r="845" spans="1:80" ht="409.6" x14ac:dyDescent="0.15">
      <c r="A845" s="1" t="s">
        <v>193</v>
      </c>
      <c r="B845" s="1" t="s">
        <v>12158</v>
      </c>
      <c r="C845" s="1" t="s">
        <v>12159</v>
      </c>
      <c r="E845" s="1" t="s">
        <v>195</v>
      </c>
      <c r="F845" s="1" t="s">
        <v>85</v>
      </c>
      <c r="G845" s="1" t="s">
        <v>85</v>
      </c>
      <c r="H845" s="11" t="str">
        <f t="shared" si="406"/>
        <v>Annual</v>
      </c>
      <c r="J845" s="1">
        <v>0.60000002399999997</v>
      </c>
      <c r="L845" t="str" cm="1">
        <f t="array" ref="L845">_xlfn.IFS(J845+K845="", "Unknown", J845+K845&gt;3, "Large", J845+K845&gt;0.5, "Medium", J845+K845&gt;0, "Small")</f>
        <v>Medium</v>
      </c>
      <c r="M845" s="1">
        <v>8</v>
      </c>
      <c r="N845" cm="1">
        <f t="array" ref="N845">IF($M845="",INDEX($M$2:$M$2176,MATCH(1,INDEX(($A$2:$A$2176=$A845)*($M$2:$M$2176&lt;&gt;""),0),0)),$M845)</f>
        <v>8</v>
      </c>
      <c r="O845" s="2" t="str">
        <f t="shared" si="401"/>
        <v>Grown indoors</v>
      </c>
      <c r="P845" s="1" t="s">
        <v>3942</v>
      </c>
      <c r="R845" t="str">
        <f t="shared" si="405"/>
        <v>Medium</v>
      </c>
      <c r="T845" s="1"/>
      <c r="U845" s="1"/>
      <c r="V845" s="1" t="s">
        <v>108</v>
      </c>
      <c r="W845" s="6" t="str">
        <f>IF(ISNUMBER(SEARCH("-",V845)),TRIM(LEFT(V845,FIND("-",V845)-1)),V845)</f>
        <v>7</v>
      </c>
      <c r="X845" t="str">
        <f>IF(W845="1", "January", IF(W845="2", "February", IF(W845="3", "March", IF(W845="4", "April", IF(W845="5", "May", IF(W845="6", "June", IF(W845="7", "July", IF(W845="8", "August", IF(W845="9", "September", IF(W845="10", "October", IF(W845="11", "November", IF(W845="12", "December", "Other"))))))))))))</f>
        <v>July</v>
      </c>
      <c r="Y845" s="2" t="str">
        <f>IF(ISNUMBER(SEARCH("-",V845)),TRIM(RIGHT(V845,LEN(V845)-SEARCH("-",V845))),V845)</f>
        <v>9</v>
      </c>
      <c r="Z845" s="2" t="str">
        <f>IF(Y845="1", "January", IF(Y845="2", "February", IF(Y845="3", "March", IF(Y845="4", "April", IF(Y845="5", "May", IF(Y845="6", "June", IF(Y845="7", "July", IF(Y845="8", "August", IF(Y845="9", "September", IF(Y845="10", "October", IF(Y845="11", "November", IF(Y845="12", "December", "Other"))))))))))))</f>
        <v>September</v>
      </c>
      <c r="AF845" s="16" t="s">
        <v>25412</v>
      </c>
      <c r="AG845" s="1" t="str">
        <f t="shared" si="391"/>
        <v xml:space="preserve">Presoaked seed </v>
      </c>
      <c r="AH845" s="2" t="str">
        <f t="shared" si="392"/>
        <v>Pre-soak the seed for 12 hours in warm water and then sow in early spring in a greenhouse. The seed should germinate within two weeks at a temperature between 12 - 16�c[206]. When they are large enough to handle, prick the seedlings out into individual pots and plant them out in late spring or early summer, after the last expected frosts.
Seed can also be pre-soaked for 12 hours in warm water and then sown in situ in late spring, though this will not yield well unless the summer is very hot.</v>
      </c>
      <c r="AI845" s="1" t="s">
        <v>12160</v>
      </c>
      <c r="AJ845" s="1" t="s">
        <v>53</v>
      </c>
      <c r="AK845" s="1" t="s">
        <v>17104</v>
      </c>
      <c r="AL845" s="1" t="str">
        <f t="shared" si="402"/>
        <v>Unscented</v>
      </c>
      <c r="AM845" s="1" t="b">
        <v>0</v>
      </c>
      <c r="AN845" s="1" t="b">
        <v>0</v>
      </c>
      <c r="AO845" s="1" t="b">
        <v>0</v>
      </c>
      <c r="AP845" s="5" t="s">
        <v>54</v>
      </c>
      <c r="AQ845" s="5" t="str">
        <f t="shared" si="393"/>
        <v>Light, Medium</v>
      </c>
      <c r="AR845" s="1" t="s">
        <v>30</v>
      </c>
      <c r="AS845" s="1" t="str">
        <f t="shared" si="403"/>
        <v>None</v>
      </c>
      <c r="AT845" s="1" t="str">
        <f t="shared" si="394"/>
        <v>Full</v>
      </c>
      <c r="AU845" s="1" t="s">
        <v>29</v>
      </c>
      <c r="AV845" s="1" t="str">
        <f t="shared" si="395"/>
        <v>Moist</v>
      </c>
      <c r="AW845" s="1" t="s">
        <v>12</v>
      </c>
      <c r="AX845" s="1" t="str">
        <f t="shared" si="396"/>
        <v>Acid, Neutral, Alkaline</v>
      </c>
      <c r="AY845" s="1" t="b">
        <v>0</v>
      </c>
      <c r="AZ845" s="1" t="b">
        <v>0</v>
      </c>
      <c r="BA845" s="1" t="b">
        <v>0</v>
      </c>
      <c r="BC845" t="str">
        <f t="shared" si="397"/>
        <v>FALSE</v>
      </c>
      <c r="BE845" t="str">
        <f t="shared" si="398"/>
        <v>FALSE</v>
      </c>
      <c r="BF845" s="1" t="b">
        <v>0</v>
      </c>
      <c r="BG845" s="1" t="b">
        <v>0</v>
      </c>
      <c r="BH845" s="1" t="b">
        <v>0</v>
      </c>
      <c r="BI845" s="1" t="s">
        <v>77</v>
      </c>
      <c r="BJ845" s="1" t="str">
        <f t="shared" si="399"/>
        <v>TRUE</v>
      </c>
      <c r="BL845" t="str">
        <f t="shared" si="400"/>
        <v>FALSE</v>
      </c>
      <c r="BM845" s="1" t="b">
        <v>1</v>
      </c>
      <c r="BN845" s="1" t="b">
        <v>0</v>
      </c>
      <c r="BO845" s="1">
        <f t="shared" si="404"/>
        <v>13</v>
      </c>
      <c r="BP845" s="1" t="s">
        <v>12161</v>
      </c>
      <c r="BQ845" s="1" cm="1">
        <f t="array" ref="BQ845">_xlfn.IFS(BP845="None Known",0, LEN(BP845)&gt;500, 5,LEN(BP845)&gt;400, 4, LEN(BP845)&gt;300, 3, LEN(BP845)&gt;200, 2, LEN(BP845)&gt;1, 1)</f>
        <v>2</v>
      </c>
      <c r="BR845" s="16" t="s">
        <v>25291</v>
      </c>
      <c r="BS845" s="1">
        <v>3</v>
      </c>
      <c r="BT845" s="1" t="s">
        <v>12162</v>
      </c>
      <c r="BU845" s="1">
        <v>2</v>
      </c>
      <c r="BV845" s="1" t="s">
        <v>3946</v>
      </c>
      <c r="BW845" s="1" t="s">
        <v>3947</v>
      </c>
      <c r="BX845" s="1"/>
      <c r="BY845" t="str">
        <f>_xlfn.XLOOKUP($B845,Img_lookup!A:A,Img_lookup!B:B, "Not available")</f>
        <v>696b39b9-7545-4b00-9bfe-ba40e8b9d3c8</v>
      </c>
      <c r="BZ845" t="str">
        <f>_xlfn.XLOOKUP($B845,Img_lookup!A:A,Img_lookup!C:C, "Not available")</f>
        <v>Soya beans. Glycine max or Glycine soja. Malayan type takes 20 weeks to mature. Minna Rural Education College</v>
      </c>
      <c r="CA845" t="str">
        <f>_xlfn.XLOOKUP($B845,Img_lookup!A:A,Img_lookup!D:D, "Not available")</f>
        <v>Mary Gillham Archive Project</v>
      </c>
      <c r="CB845" t="str">
        <f>_xlfn.XLOOKUP($B845,Img_lookup!A:A,Img_lookup!E:E, "https://imgur.com/aT5wafe")</f>
        <v>https://api.openverse.engineering/v1/images/696b39b9-7545-4b00-9bfe-ba40e8b9d3c8/thumb/</v>
      </c>
    </row>
    <row r="846" spans="1:80" ht="409.6" x14ac:dyDescent="0.15">
      <c r="A846" s="1" t="s">
        <v>193</v>
      </c>
      <c r="B846" s="1" t="s">
        <v>11842</v>
      </c>
      <c r="C846" s="1" t="s">
        <v>11843</v>
      </c>
      <c r="E846" s="1" t="s">
        <v>434</v>
      </c>
      <c r="F846" s="1" t="s">
        <v>6</v>
      </c>
      <c r="G846" s="1" t="s">
        <v>6</v>
      </c>
      <c r="H846" s="11" t="str">
        <f t="shared" si="406"/>
        <v>Perennial</v>
      </c>
      <c r="J846" s="1">
        <v>1</v>
      </c>
      <c r="L846" t="str" cm="1">
        <f t="array" ref="L846">_xlfn.IFS(J846+K846="", "Unknown", J846+K846&gt;3, "Large", J846+K846&gt;0.5, "Medium", J846+K846&gt;0, "Small")</f>
        <v>Medium</v>
      </c>
      <c r="M846" s="1">
        <v>8</v>
      </c>
      <c r="N846" cm="1">
        <f t="array" ref="N846">IF($M846="",INDEX($M$2:$M$2176,MATCH(1,INDEX(($A$2:$A$2176=$A846)*($M$2:$M$2176&lt;&gt;""),0),0)),$M846)</f>
        <v>8</v>
      </c>
      <c r="O846" s="2" t="str">
        <f t="shared" si="401"/>
        <v>Grown indoors</v>
      </c>
      <c r="P846" s="1" t="s">
        <v>11844</v>
      </c>
      <c r="R846" t="str">
        <f t="shared" si="405"/>
        <v>Medium</v>
      </c>
      <c r="T846" s="1"/>
      <c r="U846" s="1"/>
      <c r="V846" s="1" t="s">
        <v>307</v>
      </c>
      <c r="W846" s="6" t="str">
        <f>IF(ISNUMBER(SEARCH("-",V846)),TRIM(LEFT(V846,FIND("-",V846)-1)),V846)</f>
        <v>6</v>
      </c>
      <c r="X846" t="str">
        <f>IF(W846="1", "January", IF(W846="2", "February", IF(W846="3", "March", IF(W846="4", "April", IF(W846="5", "May", IF(W846="6", "June", IF(W846="7", "July", IF(W846="8", "August", IF(W846="9", "September", IF(W846="10", "October", IF(W846="11", "November", IF(W846="12", "December", "Other"))))))))))))</f>
        <v>June</v>
      </c>
      <c r="Y846" s="2" t="str">
        <f>IF(ISNUMBER(SEARCH("-",V846)),TRIM(RIGHT(V846,LEN(V846)-SEARCH("-",V846))),V846)</f>
        <v>7</v>
      </c>
      <c r="Z846" s="2" t="str">
        <f>IF(Y846="1", "January", IF(Y846="2", "February", IF(Y846="3", "March", IF(Y846="4", "April", IF(Y846="5", "May", IF(Y846="6", "June", IF(Y846="7", "July", IF(Y846="8", "August", IF(Y846="9", "September", IF(Y846="10", "October", IF(Y846="11", "November", IF(Y846="12", "December", "Other"))))))))))))</f>
        <v>July</v>
      </c>
      <c r="AF846" s="16" t="s">
        <v>25413</v>
      </c>
      <c r="AG846" s="1" t="str">
        <f t="shared" si="391"/>
        <v xml:space="preserve">Presoaked seed </v>
      </c>
      <c r="AH846" s="2" t="str">
        <f t="shared" si="392"/>
        <v>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I846" s="1" t="s">
        <v>11845</v>
      </c>
      <c r="AJ846" s="1" t="s">
        <v>53</v>
      </c>
      <c r="AK846" s="1" t="s">
        <v>17104</v>
      </c>
      <c r="AL846" s="1" t="str">
        <f t="shared" si="402"/>
        <v>Unscented</v>
      </c>
      <c r="AM846" s="1" t="b">
        <v>0</v>
      </c>
      <c r="AN846" s="1" t="b">
        <v>0</v>
      </c>
      <c r="AO846" s="1" t="b">
        <v>0</v>
      </c>
      <c r="AP846" s="5" t="s">
        <v>54</v>
      </c>
      <c r="AQ846" s="5" t="str">
        <f t="shared" si="393"/>
        <v>Light, Medium</v>
      </c>
      <c r="AR846" s="1" t="s">
        <v>10</v>
      </c>
      <c r="AS846" s="1" t="str">
        <f t="shared" si="403"/>
        <v>None, Partial</v>
      </c>
      <c r="AT846" s="1" t="str">
        <f t="shared" si="394"/>
        <v>Partial, Full</v>
      </c>
      <c r="AU846" s="1" t="s">
        <v>29</v>
      </c>
      <c r="AV846" s="1" t="str">
        <f t="shared" si="395"/>
        <v>Moist</v>
      </c>
      <c r="AW846" s="1" t="s">
        <v>12</v>
      </c>
      <c r="AX846" s="1" t="str">
        <f t="shared" si="396"/>
        <v>Acid, Neutral, Alkaline</v>
      </c>
      <c r="AY846" s="1" t="b">
        <v>0</v>
      </c>
      <c r="AZ846" s="1" t="b">
        <v>0</v>
      </c>
      <c r="BA846" s="1" t="b">
        <v>0</v>
      </c>
      <c r="BC846" t="str">
        <f t="shared" si="397"/>
        <v>FALSE</v>
      </c>
      <c r="BE846" t="str">
        <f t="shared" si="398"/>
        <v>FALSE</v>
      </c>
      <c r="BF846" s="1" t="b">
        <v>0</v>
      </c>
      <c r="BG846" s="1" t="b">
        <v>0</v>
      </c>
      <c r="BH846" s="1" t="b">
        <v>0</v>
      </c>
      <c r="BJ846" s="1" t="str">
        <f t="shared" si="399"/>
        <v>FALSE</v>
      </c>
      <c r="BL846" t="str">
        <f t="shared" si="400"/>
        <v>FALSE</v>
      </c>
      <c r="BM846" s="1" t="b">
        <v>1</v>
      </c>
      <c r="BN846" s="1" t="b">
        <v>0</v>
      </c>
      <c r="BO846" s="1">
        <f t="shared" si="404"/>
        <v>15</v>
      </c>
      <c r="BP846" s="1" t="s">
        <v>31</v>
      </c>
      <c r="BQ846" s="1" cm="1">
        <f t="array" ref="BQ846">_xlfn.IFS(BP846="None Known",0, LEN(BP846)&gt;500, 5,LEN(BP846)&gt;400, 4, LEN(BP846)&gt;300, 3, LEN(BP846)&gt;200, 2, LEN(BP846)&gt;1, 1)</f>
        <v>0</v>
      </c>
      <c r="BR846" s="1" t="s">
        <v>11846</v>
      </c>
      <c r="BS846" s="1">
        <v>4</v>
      </c>
      <c r="BT846" s="1" t="s">
        <v>11847</v>
      </c>
      <c r="BU846" s="1">
        <v>3</v>
      </c>
      <c r="BV846" s="1" t="s">
        <v>11848</v>
      </c>
      <c r="BW846" s="1" t="s">
        <v>31</v>
      </c>
      <c r="BX846" s="1"/>
      <c r="BY846" t="str">
        <f>_xlfn.XLOOKUP($B846,Img_lookup!A:A,Img_lookup!B:B, "Not available")</f>
        <v>9f0147a5-33d5-44d3-8532-3f50781e1071</v>
      </c>
      <c r="BZ846" t="str">
        <f>_xlfn.XLOOKUP($B846,Img_lookup!A:A,Img_lookup!C:C, "Not available")</f>
        <v>Liquorice plant (Glycyrrhiza echinata); flow Wellcome V0043167.jpg</v>
      </c>
      <c r="CA846">
        <f>_xlfn.XLOOKUP($B846,Img_lookup!A:A,Img_lookup!D:D, "Not available")</f>
        <v>0</v>
      </c>
      <c r="CB846" t="str">
        <f>_xlfn.XLOOKUP($B846,Img_lookup!A:A,Img_lookup!E:E, "https://imgur.com/aT5wafe")</f>
        <v>https://api.openverse.engineering/v1/images/9f0147a5-33d5-44d3-8532-3f50781e1071/thumb/</v>
      </c>
    </row>
    <row r="847" spans="1:80" ht="409.6" x14ac:dyDescent="0.15">
      <c r="A847" s="1" t="s">
        <v>193</v>
      </c>
      <c r="B847" s="1" t="s">
        <v>7056</v>
      </c>
      <c r="C847" s="1" t="s">
        <v>7057</v>
      </c>
      <c r="D847" s="1" t="s">
        <v>7058</v>
      </c>
      <c r="E847" s="1" t="s">
        <v>339</v>
      </c>
      <c r="F847" s="1" t="s">
        <v>6</v>
      </c>
      <c r="G847" s="1" t="s">
        <v>6</v>
      </c>
      <c r="H847" s="11" t="str">
        <f t="shared" si="406"/>
        <v>Perennial</v>
      </c>
      <c r="J847" s="1">
        <v>1.2000000479999999</v>
      </c>
      <c r="K847" s="1">
        <v>1</v>
      </c>
      <c r="L847" t="str" cm="1">
        <f t="array" ref="L847">_xlfn.IFS(J847+K847="", "Unknown", J847+K847&gt;3, "Large", J847+K847&gt;0.5, "Medium", J847+K847&gt;0, "Small")</f>
        <v>Medium</v>
      </c>
      <c r="M847" s="1">
        <v>8</v>
      </c>
      <c r="N847" cm="1">
        <f t="array" ref="N847">IF($M847="",INDEX($M$2:$M$2176,MATCH(1,INDEX(($A$2:$A$2176=$A847)*($M$2:$M$2176&lt;&gt;""),0),0)),$M847)</f>
        <v>8</v>
      </c>
      <c r="O847" s="2" t="str">
        <f t="shared" si="401"/>
        <v>Grown indoors</v>
      </c>
      <c r="P847" s="1" t="s">
        <v>7059</v>
      </c>
      <c r="R847" t="str">
        <f t="shared" si="405"/>
        <v>Medium</v>
      </c>
      <c r="T847" s="1"/>
      <c r="U847" s="1"/>
      <c r="V847" s="1" t="s">
        <v>307</v>
      </c>
      <c r="W847" s="6" t="str">
        <f>IF(ISNUMBER(SEARCH("-",V847)),TRIM(LEFT(V847,FIND("-",V847)-1)),V847)</f>
        <v>6</v>
      </c>
      <c r="X847" t="str">
        <f>IF(W847="1", "January", IF(W847="2", "February", IF(W847="3", "March", IF(W847="4", "April", IF(W847="5", "May", IF(W847="6", "June", IF(W847="7", "July", IF(W847="8", "August", IF(W847="9", "September", IF(W847="10", "October", IF(W847="11", "November", IF(W847="12", "December", "Other"))))))))))))</f>
        <v>June</v>
      </c>
      <c r="Y847" s="2" t="str">
        <f>IF(ISNUMBER(SEARCH("-",V847)),TRIM(RIGHT(V847,LEN(V847)-SEARCH("-",V847))),V847)</f>
        <v>7</v>
      </c>
      <c r="Z847" s="2" t="str">
        <f>IF(Y847="1", "January", IF(Y847="2", "February", IF(Y847="3", "March", IF(Y847="4", "April", IF(Y847="5", "May", IF(Y847="6", "June", IF(Y847="7", "July", IF(Y847="8", "August", IF(Y847="9", "September", IF(Y847="10", "October", IF(Y847="11", "November", IF(Y847="12", "December", "Other"))))))))))))</f>
        <v>July</v>
      </c>
      <c r="AF847" s="16" t="s">
        <v>25413</v>
      </c>
      <c r="AG847" s="1" t="str">
        <f t="shared" si="391"/>
        <v xml:space="preserve">Presoaked seed </v>
      </c>
      <c r="AH847" s="2" t="str">
        <f t="shared" si="392"/>
        <v>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I847" s="1" t="s">
        <v>7060</v>
      </c>
      <c r="AJ847" s="1" t="s">
        <v>53</v>
      </c>
      <c r="AK847" s="1" t="s">
        <v>17104</v>
      </c>
      <c r="AL847" s="1" t="str">
        <f t="shared" si="402"/>
        <v>Scented</v>
      </c>
      <c r="AM847" s="1" t="b">
        <v>1</v>
      </c>
      <c r="AN847" s="1" t="b">
        <v>0</v>
      </c>
      <c r="AO847" s="1" t="b">
        <v>0</v>
      </c>
      <c r="AP847" s="5" t="s">
        <v>54</v>
      </c>
      <c r="AQ847" s="5" t="str">
        <f t="shared" si="393"/>
        <v>Light, Medium</v>
      </c>
      <c r="AR847" s="1" t="s">
        <v>10</v>
      </c>
      <c r="AS847" s="1" t="str">
        <f t="shared" si="403"/>
        <v>None, Partial</v>
      </c>
      <c r="AT847" s="1" t="str">
        <f t="shared" si="394"/>
        <v>Partial, Full</v>
      </c>
      <c r="AU847" s="1" t="s">
        <v>29</v>
      </c>
      <c r="AV847" s="1" t="str">
        <f t="shared" si="395"/>
        <v>Moist</v>
      </c>
      <c r="AW847" s="1" t="s">
        <v>12</v>
      </c>
      <c r="AX847" s="1" t="str">
        <f t="shared" si="396"/>
        <v>Acid, Neutral, Alkaline</v>
      </c>
      <c r="AY847" s="1" t="b">
        <v>0</v>
      </c>
      <c r="AZ847" s="1" t="b">
        <v>0</v>
      </c>
      <c r="BA847" s="1" t="b">
        <v>0</v>
      </c>
      <c r="BB847" s="1" t="s">
        <v>275</v>
      </c>
      <c r="BC847" t="str">
        <f t="shared" si="397"/>
        <v>TRUE</v>
      </c>
      <c r="BE847" t="str">
        <f t="shared" si="398"/>
        <v>FALSE</v>
      </c>
      <c r="BF847" s="1" t="b">
        <v>0</v>
      </c>
      <c r="BG847" s="1" t="b">
        <v>0</v>
      </c>
      <c r="BH847" s="1" t="b">
        <v>0</v>
      </c>
      <c r="BJ847" s="1" t="str">
        <f t="shared" si="399"/>
        <v>FALSE</v>
      </c>
      <c r="BL847" t="str">
        <f t="shared" si="400"/>
        <v>FALSE</v>
      </c>
      <c r="BM847" s="1" t="b">
        <v>1</v>
      </c>
      <c r="BN847" s="1" t="b">
        <v>0</v>
      </c>
      <c r="BO847" s="1">
        <f t="shared" si="404"/>
        <v>19</v>
      </c>
      <c r="BP847" s="1" t="s">
        <v>7061</v>
      </c>
      <c r="BQ847" s="1" cm="1">
        <f t="array" ref="BQ847">_xlfn.IFS(BP847="None Known",0, LEN(BP847)&gt;500, 5,LEN(BP847)&gt;400, 4, LEN(BP847)&gt;300, 3, LEN(BP847)&gt;200, 2, LEN(BP847)&gt;1, 1)</f>
        <v>3</v>
      </c>
      <c r="BR847" s="1" t="s">
        <v>7062</v>
      </c>
      <c r="BS847" s="1">
        <v>4</v>
      </c>
      <c r="BT847" s="1" t="s">
        <v>7063</v>
      </c>
      <c r="BU847" s="1">
        <v>4</v>
      </c>
      <c r="BV847" s="1" t="s">
        <v>7064</v>
      </c>
      <c r="BW847" s="1" t="s">
        <v>7065</v>
      </c>
      <c r="BX847" s="1"/>
      <c r="BY847" t="str">
        <f>_xlfn.XLOOKUP($B847,Img_lookup!A:A,Img_lookup!B:B, "Not available")</f>
        <v>2047b238-3865-49e1-8401-8d893a5ece27</v>
      </c>
      <c r="BZ847" t="str">
        <f>_xlfn.XLOOKUP($B847,Img_lookup!A:A,Img_lookup!C:C, "Not available")</f>
        <v>Antique illustration of glycyrrhiza glabra</v>
      </c>
      <c r="CA847" t="str">
        <f>_xlfn.XLOOKUP($B847,Img_lookup!A:A,Img_lookup!D:D, "Not available")</f>
        <v>Free Public Domain Illustrations by rawpixel</v>
      </c>
      <c r="CB847" t="str">
        <f>_xlfn.XLOOKUP($B847,Img_lookup!A:A,Img_lookup!E:E, "https://imgur.com/aT5wafe")</f>
        <v>https://api.openverse.engineering/v1/images/2047b238-3865-49e1-8401-8d893a5ece27/thumb/</v>
      </c>
    </row>
    <row r="848" spans="1:80" ht="409.6" x14ac:dyDescent="0.15">
      <c r="A848" s="1" t="s">
        <v>193</v>
      </c>
      <c r="B848" s="1" t="s">
        <v>9498</v>
      </c>
      <c r="C848" s="1" t="s">
        <v>9499</v>
      </c>
      <c r="E848" s="1" t="s">
        <v>9500</v>
      </c>
      <c r="F848" s="1" t="s">
        <v>6</v>
      </c>
      <c r="G848" s="1" t="s">
        <v>6</v>
      </c>
      <c r="H848" s="11" t="str">
        <f t="shared" si="406"/>
        <v>Perennial</v>
      </c>
      <c r="J848" s="1">
        <v>1</v>
      </c>
      <c r="L848" t="str" cm="1">
        <f t="array" ref="L848">_xlfn.IFS(J848+K848="", "Unknown", J848+K848&gt;3, "Large", J848+K848&gt;0.5, "Medium", J848+K848&gt;0, "Small")</f>
        <v>Medium</v>
      </c>
      <c r="N848" cm="1">
        <f t="array" ref="N848">IF($M848="",INDEX($M$2:$M$2176,MATCH(1,INDEX(($A$2:$A$2176=$A848)*($M$2:$M$2176&lt;&gt;""),0),0)),$M848)</f>
        <v>8</v>
      </c>
      <c r="O848" s="2" t="str">
        <f t="shared" si="401"/>
        <v>Grown indoors</v>
      </c>
      <c r="P848" s="1" t="s">
        <v>9501</v>
      </c>
      <c r="R848" t="str">
        <f t="shared" si="405"/>
        <v>Medium</v>
      </c>
      <c r="T848" s="1"/>
      <c r="U848" s="1"/>
      <c r="V848" s="1" t="s">
        <v>51</v>
      </c>
      <c r="W848" s="6" t="str">
        <f>IF(ISNUMBER(SEARCH("-",V848)),TRIM(LEFT(V848,FIND("-",V848)-1)),V848)</f>
        <v>7</v>
      </c>
      <c r="X848" t="str">
        <f>IF(W848="1", "January", IF(W848="2", "February", IF(W848="3", "March", IF(W848="4", "April", IF(W848="5", "May", IF(W848="6", "June", IF(W848="7", "July", IF(W848="8", "August", IF(W848="9", "September", IF(W848="10", "October", IF(W848="11", "November", IF(W848="12", "December", "Other"))))))))))))</f>
        <v>July</v>
      </c>
      <c r="Y848" s="2" t="str">
        <f>IF(ISNUMBER(SEARCH("-",V848)),TRIM(RIGHT(V848,LEN(V848)-SEARCH("-",V848))),V848)</f>
        <v>8</v>
      </c>
      <c r="Z848" s="2" t="str">
        <f>IF(Y848="1", "January", IF(Y848="2", "February", IF(Y848="3", "March", IF(Y848="4", "April", IF(Y848="5", "May", IF(Y848="6", "June", IF(Y848="7", "July", IF(Y848="8", "August", IF(Y848="9", "September", IF(Y848="10", "October", IF(Y848="11", "November", IF(Y848="12", "December", "Other"))))))))))))</f>
        <v>August</v>
      </c>
      <c r="AA848" s="1" t="s">
        <v>427</v>
      </c>
      <c r="AB848" s="1" t="str">
        <f>IF(ISNUMBER(SEARCH("-",AA848)),TRIM(LEFT(AA848,FIND("-",AA848)-1)),AA848)</f>
        <v>8</v>
      </c>
      <c r="AC848" s="1" t="str">
        <f>IF(AB848="1", "January", IF(AB848="2", "February", IF(AB848="3", "March", IF(AB848="4", "April", IF(AB848="5", "May", IF(AB848="6", "June", IF(AB848="7", "July", IF(AB848="8", "August", IF(AB848="9", "September", IF(AB848="10", "October", IF(AB848="11", "November", IF(AB848="12", "December", "Other"))))))))))))</f>
        <v>August</v>
      </c>
      <c r="AD848" s="1" t="str">
        <f>IF(ISNUMBER(SEARCH("-",AA848)),TRIM(RIGHT(AA848,LEN(AA848)-SEARCH("-",AA848))),AA848)</f>
        <v>9</v>
      </c>
      <c r="AE848" s="1" t="str">
        <f>IF(AD848="1", "January", IF(AD848="2", "February", IF(AD848="3", "March", IF(AD848="4", "April", IF(AD848="5", "May", IF(AD848="6", "June", IF(AD848="7", "July", IF(AD848="8", "August", IF(AD848="9", "September", IF(AD848="10", "October", IF(AD848="11", "November", IF(AD848="12", "December", "Other"))))))))))))</f>
        <v>September</v>
      </c>
      <c r="AF848" s="16" t="s">
        <v>25413</v>
      </c>
      <c r="AG848" s="1" t="str">
        <f t="shared" si="391"/>
        <v xml:space="preserve">Presoaked seed </v>
      </c>
      <c r="AH848" s="2" t="str">
        <f t="shared" si="392"/>
        <v>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I848" s="1" t="s">
        <v>9502</v>
      </c>
      <c r="AJ848" s="1" t="s">
        <v>53</v>
      </c>
      <c r="AK848" s="1" t="s">
        <v>17104</v>
      </c>
      <c r="AL848" s="1" t="str">
        <f t="shared" si="402"/>
        <v>Unscented</v>
      </c>
      <c r="AM848" s="1" t="b">
        <v>0</v>
      </c>
      <c r="AN848" s="1" t="b">
        <v>0</v>
      </c>
      <c r="AO848" s="1" t="b">
        <v>0</v>
      </c>
      <c r="AP848" s="5" t="s">
        <v>54</v>
      </c>
      <c r="AQ848" s="5" t="str">
        <f t="shared" si="393"/>
        <v>Light, Medium</v>
      </c>
      <c r="AR848" s="1" t="s">
        <v>10</v>
      </c>
      <c r="AS848" s="1" t="str">
        <f t="shared" si="403"/>
        <v>None, Partial</v>
      </c>
      <c r="AT848" s="1" t="str">
        <f t="shared" si="394"/>
        <v>Partial, Full</v>
      </c>
      <c r="AU848" s="1" t="s">
        <v>29</v>
      </c>
      <c r="AV848" s="1" t="str">
        <f t="shared" si="395"/>
        <v>Moist</v>
      </c>
      <c r="AW848" s="1" t="s">
        <v>12</v>
      </c>
      <c r="AX848" s="1" t="str">
        <f t="shared" si="396"/>
        <v>Acid, Neutral, Alkaline</v>
      </c>
      <c r="AY848" s="1" t="b">
        <v>0</v>
      </c>
      <c r="AZ848" s="1" t="b">
        <v>0</v>
      </c>
      <c r="BA848" s="1" t="b">
        <v>0</v>
      </c>
      <c r="BC848" t="str">
        <f t="shared" si="397"/>
        <v>FALSE</v>
      </c>
      <c r="BE848" t="str">
        <f t="shared" si="398"/>
        <v>FALSE</v>
      </c>
      <c r="BF848" s="1" t="b">
        <v>0</v>
      </c>
      <c r="BG848" s="1" t="b">
        <v>0</v>
      </c>
      <c r="BH848" s="1" t="b">
        <v>0</v>
      </c>
      <c r="BJ848" s="1" t="str">
        <f t="shared" si="399"/>
        <v>FALSE</v>
      </c>
      <c r="BL848" t="str">
        <f t="shared" si="400"/>
        <v>FALSE</v>
      </c>
      <c r="BM848" s="1" t="b">
        <v>1</v>
      </c>
      <c r="BN848" s="1" t="b">
        <v>0</v>
      </c>
      <c r="BO848" s="1">
        <f t="shared" si="404"/>
        <v>15</v>
      </c>
      <c r="BP848" s="1" t="s">
        <v>31</v>
      </c>
      <c r="BQ848" s="1" cm="1">
        <f t="array" ref="BQ848">_xlfn.IFS(BP848="None Known",0, LEN(BP848)&gt;500, 5,LEN(BP848)&gt;400, 4, LEN(BP848)&gt;300, 3, LEN(BP848)&gt;200, 2, LEN(BP848)&gt;1, 1)</f>
        <v>0</v>
      </c>
      <c r="BR848" s="1" t="s">
        <v>9503</v>
      </c>
      <c r="BS848" s="1">
        <v>4</v>
      </c>
      <c r="BT848" s="1" t="s">
        <v>9504</v>
      </c>
      <c r="BU848" s="1">
        <v>3</v>
      </c>
      <c r="BV848" s="1" t="s">
        <v>1346</v>
      </c>
      <c r="BW848" s="1" t="s">
        <v>9505</v>
      </c>
      <c r="BX848" s="1"/>
      <c r="BY848" t="str">
        <f>_xlfn.XLOOKUP($B848,Img_lookup!A:A,Img_lookup!B:B, "Not available")</f>
        <v>fcb4bfbb-4ba4-4017-b528-f08ec58d9dc7</v>
      </c>
      <c r="BZ848" t="str">
        <f>_xlfn.XLOOKUP($B848,Img_lookup!A:A,Img_lookup!C:C, "Not available")</f>
        <v>Glycyrrhiza lepidota</v>
      </c>
      <c r="CA848" t="str">
        <f>_xlfn.XLOOKUP($B848,Img_lookup!A:A,Img_lookup!D:D, "Not available")</f>
        <v>aspidoscelis</v>
      </c>
      <c r="CB848" t="str">
        <f>_xlfn.XLOOKUP($B848,Img_lookup!A:A,Img_lookup!E:E, "https://imgur.com/aT5wafe")</f>
        <v>https://api.openverse.engineering/v1/images/fcb4bfbb-4ba4-4017-b528-f08ec58d9dc7/thumb/</v>
      </c>
    </row>
    <row r="849" spans="1:80" ht="409.6" x14ac:dyDescent="0.15">
      <c r="A849" s="1" t="s">
        <v>193</v>
      </c>
      <c r="B849" s="1" t="s">
        <v>10528</v>
      </c>
      <c r="E849" s="1" t="s">
        <v>195</v>
      </c>
      <c r="F849" s="1" t="s">
        <v>6</v>
      </c>
      <c r="G849" s="1" t="s">
        <v>6</v>
      </c>
      <c r="H849" s="11" t="str">
        <f t="shared" si="406"/>
        <v>Perennial</v>
      </c>
      <c r="L849" t="e" cm="1">
        <f t="array" ref="L849">_xlfn.IFS(J849+K849="", "Unknown", J849+K849&gt;3, "Large", J849+K849&gt;0.5, "Medium", J849+K849&gt;0, "Small")</f>
        <v>#N/A</v>
      </c>
      <c r="N849" cm="1">
        <f t="array" ref="N849">IF($M849="",INDEX($M$2:$M$2176,MATCH(1,INDEX(($A$2:$A$2176=$A849)*($M$2:$M$2176&lt;&gt;""),0),0)),$M849)</f>
        <v>8</v>
      </c>
      <c r="O849" s="2" t="str">
        <f t="shared" si="401"/>
        <v>Grown indoors</v>
      </c>
      <c r="P849" s="1" t="s">
        <v>196</v>
      </c>
      <c r="R849" t="str">
        <f t="shared" si="405"/>
        <v>Medium</v>
      </c>
      <c r="W849"/>
      <c r="AF849" s="16" t="s">
        <v>25413</v>
      </c>
      <c r="AG849" s="1" t="str">
        <f t="shared" si="391"/>
        <v xml:space="preserve">Presoaked seed </v>
      </c>
      <c r="AH849" s="2" t="str">
        <f t="shared" si="392"/>
        <v>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I849" s="1" t="s">
        <v>10529</v>
      </c>
      <c r="AK849" s="1" t="s">
        <v>17104</v>
      </c>
      <c r="AL849" s="1" t="str">
        <f t="shared" si="402"/>
        <v>Unscented</v>
      </c>
      <c r="AM849" s="1" t="b">
        <v>0</v>
      </c>
      <c r="AN849" s="1" t="b">
        <v>0</v>
      </c>
      <c r="AO849" s="1" t="b">
        <v>0</v>
      </c>
      <c r="AP849" s="5" t="s">
        <v>54</v>
      </c>
      <c r="AQ849" s="5" t="str">
        <f t="shared" si="393"/>
        <v>Light, Medium</v>
      </c>
      <c r="AR849" s="1" t="s">
        <v>10</v>
      </c>
      <c r="AS849" s="1" t="str">
        <f t="shared" si="403"/>
        <v>None, Partial</v>
      </c>
      <c r="AT849" s="1" t="str">
        <f t="shared" si="394"/>
        <v>Partial, Full</v>
      </c>
      <c r="AU849" s="1" t="s">
        <v>29</v>
      </c>
      <c r="AV849" s="1" t="str">
        <f t="shared" si="395"/>
        <v>Moist</v>
      </c>
      <c r="AW849" s="1" t="s">
        <v>12</v>
      </c>
      <c r="AX849" s="1" t="str">
        <f t="shared" si="396"/>
        <v>Acid, Neutral, Alkaline</v>
      </c>
      <c r="AY849" s="1" t="b">
        <v>0</v>
      </c>
      <c r="AZ849" s="1" t="b">
        <v>0</v>
      </c>
      <c r="BA849" s="1" t="b">
        <v>0</v>
      </c>
      <c r="BC849" t="str">
        <f t="shared" si="397"/>
        <v>FALSE</v>
      </c>
      <c r="BE849" t="str">
        <f t="shared" si="398"/>
        <v>FALSE</v>
      </c>
      <c r="BF849" s="1" t="b">
        <v>0</v>
      </c>
      <c r="BG849" s="1" t="b">
        <v>0</v>
      </c>
      <c r="BH849" s="1" t="b">
        <v>0</v>
      </c>
      <c r="BJ849" s="1" t="str">
        <f t="shared" si="399"/>
        <v>FALSE</v>
      </c>
      <c r="BL849" t="str">
        <f t="shared" si="400"/>
        <v>FALSE</v>
      </c>
      <c r="BM849" s="1" t="b">
        <v>1</v>
      </c>
      <c r="BN849" s="1" t="b">
        <v>0</v>
      </c>
      <c r="BO849" s="1">
        <f t="shared" si="404"/>
        <v>6</v>
      </c>
      <c r="BP849" s="1" t="s">
        <v>31</v>
      </c>
      <c r="BQ849" s="1" cm="1">
        <f t="array" ref="BQ849">_xlfn.IFS(BP849="None Known",0, LEN(BP849)&gt;500, 5,LEN(BP849)&gt;400, 4, LEN(BP849)&gt;300, 3, LEN(BP849)&gt;200, 2, LEN(BP849)&gt;1, 1)</f>
        <v>0</v>
      </c>
      <c r="BR849" s="1" t="s">
        <v>10530</v>
      </c>
      <c r="BS849" s="1">
        <v>2</v>
      </c>
      <c r="BT849" s="1" t="s">
        <v>31</v>
      </c>
      <c r="BU849" s="1">
        <v>0</v>
      </c>
      <c r="BV849" s="1" t="s">
        <v>431</v>
      </c>
      <c r="BW849" s="1" t="s">
        <v>31</v>
      </c>
      <c r="BX849" s="1"/>
      <c r="BY849" t="str">
        <f>_xlfn.XLOOKUP($B849,Img_lookup!A:A,Img_lookup!B:B, "Not available")</f>
        <v>Not available</v>
      </c>
      <c r="BZ849" t="str">
        <f>_xlfn.XLOOKUP($B849,Img_lookup!A:A,Img_lookup!C:C, "Not available")</f>
        <v>Not available</v>
      </c>
      <c r="CA849" t="str">
        <f>_xlfn.XLOOKUP($B849,Img_lookup!A:A,Img_lookup!D:D, "Not available")</f>
        <v>Not available</v>
      </c>
      <c r="CB849" t="str">
        <f>_xlfn.XLOOKUP($B849,Img_lookup!A:A,Img_lookup!E:E, "https://imgur.com/aT5wafe")</f>
        <v>https://imgur.com/aT5wafe</v>
      </c>
    </row>
    <row r="850" spans="1:80" ht="409.6" x14ac:dyDescent="0.15">
      <c r="A850" s="1" t="s">
        <v>193</v>
      </c>
      <c r="B850" s="1" t="s">
        <v>6168</v>
      </c>
      <c r="C850" s="1" t="s">
        <v>6169</v>
      </c>
      <c r="E850" s="1" t="s">
        <v>2874</v>
      </c>
      <c r="F850" s="1" t="s">
        <v>6</v>
      </c>
      <c r="G850" s="1" t="s">
        <v>6</v>
      </c>
      <c r="H850" s="11" t="str">
        <f t="shared" si="406"/>
        <v>Perennial</v>
      </c>
      <c r="J850" s="1">
        <v>0.60000002399999997</v>
      </c>
      <c r="K850" s="1">
        <v>0.40000000600000002</v>
      </c>
      <c r="L850" t="str" cm="1">
        <f t="array" ref="L850">_xlfn.IFS(J850+K850="", "Unknown", J850+K850&gt;3, "Large", J850+K850&gt;0.5, "Medium", J850+K850&gt;0, "Small")</f>
        <v>Medium</v>
      </c>
      <c r="M850" s="1">
        <v>6</v>
      </c>
      <c r="N850" cm="1">
        <f t="array" ref="N850">IF($M850="",INDEX($M$2:$M$2176,MATCH(1,INDEX(($A$2:$A$2176=$A850)*($M$2:$M$2176&lt;&gt;""),0),0)),$M850)</f>
        <v>6</v>
      </c>
      <c r="O850" s="2" t="str">
        <f t="shared" si="401"/>
        <v>Seasonal outdoors</v>
      </c>
      <c r="P850" s="1" t="s">
        <v>6170</v>
      </c>
      <c r="R850" t="str">
        <f t="shared" si="405"/>
        <v>Medium</v>
      </c>
      <c r="W850"/>
      <c r="AF850" s="16" t="s">
        <v>25413</v>
      </c>
      <c r="AG850" s="1" t="str">
        <f t="shared" si="391"/>
        <v xml:space="preserve">Presoaked seed </v>
      </c>
      <c r="AH850" s="2" t="str">
        <f t="shared" si="392"/>
        <v>Pre-soak the seed for 24 hours in warm water and then sow spring or autumn in a greenhouse[200]. Prick out the seedlings into individual pots when they are large enough to handle, and grow them on for their first winter in a greenhouse. Plant out in late spring or early summer when in active growth. Plants are rather slow to grow from seed[238].
Division of the root in spring or autumn. Each division must have at least one growth bud. Autumn divisions can either be replanted immediately or stored in clamps until the spring and then be planted out[200]. It is best to pt up the smaller divisions and grow them on in a cold frame until they are established before planting them out in the spring or summer.</v>
      </c>
      <c r="AI850" s="1" t="s">
        <v>6171</v>
      </c>
      <c r="AK850" s="1" t="s">
        <v>17104</v>
      </c>
      <c r="AL850" s="1" t="str">
        <f t="shared" si="402"/>
        <v>Unscented</v>
      </c>
      <c r="AM850" s="1" t="b">
        <v>0</v>
      </c>
      <c r="AN850" s="1" t="b">
        <v>0</v>
      </c>
      <c r="AO850" s="1" t="b">
        <v>0</v>
      </c>
      <c r="AP850" s="5" t="s">
        <v>28</v>
      </c>
      <c r="AQ850" s="5" t="str">
        <f t="shared" si="393"/>
        <v>Light, Medium, Heavy</v>
      </c>
      <c r="AR850" s="1" t="s">
        <v>10</v>
      </c>
      <c r="AS850" s="1" t="str">
        <f t="shared" si="403"/>
        <v>None, Partial</v>
      </c>
      <c r="AT850" s="1" t="str">
        <f t="shared" si="394"/>
        <v>Partial, Full</v>
      </c>
      <c r="AU850" s="1" t="s">
        <v>29</v>
      </c>
      <c r="AV850" s="1" t="str">
        <f t="shared" si="395"/>
        <v>Moist</v>
      </c>
      <c r="AW850" s="1" t="s">
        <v>12</v>
      </c>
      <c r="AX850" s="1" t="str">
        <f t="shared" si="396"/>
        <v>Acid, Neutral, Alkaline</v>
      </c>
      <c r="AY850" s="1" t="b">
        <v>0</v>
      </c>
      <c r="AZ850" s="1" t="b">
        <v>0</v>
      </c>
      <c r="BA850" s="1" t="b">
        <v>0</v>
      </c>
      <c r="BC850" t="str">
        <f t="shared" si="397"/>
        <v>FALSE</v>
      </c>
      <c r="BE850" t="str">
        <f t="shared" si="398"/>
        <v>FALSE</v>
      </c>
      <c r="BF850" s="1" t="b">
        <v>0</v>
      </c>
      <c r="BG850" s="1" t="b">
        <v>0</v>
      </c>
      <c r="BH850" s="1" t="b">
        <v>0</v>
      </c>
      <c r="BJ850" s="1" t="str">
        <f t="shared" si="399"/>
        <v>FALSE</v>
      </c>
      <c r="BL850" t="str">
        <f t="shared" si="400"/>
        <v>FALSE</v>
      </c>
      <c r="BM850" s="1" t="b">
        <v>1</v>
      </c>
      <c r="BN850" s="1" t="b">
        <v>0</v>
      </c>
      <c r="BO850" s="1">
        <f t="shared" si="404"/>
        <v>11</v>
      </c>
      <c r="BP850" s="1" t="s">
        <v>6172</v>
      </c>
      <c r="BQ850" s="1" cm="1">
        <f t="array" ref="BQ850">_xlfn.IFS(BP850="None Known",0, LEN(BP850)&gt;500, 5,LEN(BP850)&gt;400, 4, LEN(BP850)&gt;300, 3, LEN(BP850)&gt;200, 2, LEN(BP850)&gt;1, 1)</f>
        <v>1</v>
      </c>
      <c r="BR850" s="1" t="s">
        <v>6173</v>
      </c>
      <c r="BS850" s="1">
        <v>2</v>
      </c>
      <c r="BT850" s="1" t="s">
        <v>6174</v>
      </c>
      <c r="BU850" s="1">
        <v>4</v>
      </c>
      <c r="BV850" s="1" t="s">
        <v>431</v>
      </c>
      <c r="BW850" s="1" t="s">
        <v>31</v>
      </c>
      <c r="BX850" s="1"/>
      <c r="BY850" t="str">
        <f>_xlfn.XLOOKUP($B850,Img_lookup!A:A,Img_lookup!B:B, "Not available")</f>
        <v>875094b9-bb70-4b2c-9ca8-071d569a5f25</v>
      </c>
      <c r="BZ850" t="str">
        <f>_xlfn.XLOOKUP($B850,Img_lookup!A:A,Img_lookup!C:C, "Not available")</f>
        <v>Glycyrrhiza uralensis Fisch.</v>
      </c>
      <c r="CA850" t="str">
        <f>_xlfn.XLOOKUP($B850,Img_lookup!A:A,Img_lookup!D:D, "Not available")</f>
        <v>J. Eriksson</v>
      </c>
      <c r="CB850" t="str">
        <f>_xlfn.XLOOKUP($B850,Img_lookup!A:A,Img_lookup!E:E, "https://imgur.com/aT5wafe")</f>
        <v>https://api.openverse.engineering/v1/images/875094b9-bb70-4b2c-9ca8-071d569a5f25/thumb/</v>
      </c>
    </row>
    <row r="851" spans="1:80" ht="13" x14ac:dyDescent="0.15">
      <c r="A851" s="1" t="s">
        <v>69</v>
      </c>
      <c r="B851" s="1" t="s">
        <v>2994</v>
      </c>
      <c r="D851" s="1" t="s">
        <v>2995</v>
      </c>
      <c r="E851" s="1" t="s">
        <v>2030</v>
      </c>
      <c r="F851" s="1" t="s">
        <v>368</v>
      </c>
      <c r="G851" s="1" t="s">
        <v>368</v>
      </c>
      <c r="H851" s="11" t="str">
        <f t="shared" si="406"/>
        <v>Perennial</v>
      </c>
      <c r="J851" s="1">
        <v>0.30000001199999998</v>
      </c>
      <c r="L851" t="str" cm="1">
        <f t="array" ref="L851">_xlfn.IFS(J851+K851="", "Unknown", J851+K851&gt;3, "Large", J851+K851&gt;0.5, "Medium", J851+K851&gt;0, "Small")</f>
        <v>Small</v>
      </c>
      <c r="N851" cm="1">
        <f t="array" ref="N851">IF($M851="",INDEX($M$2:$M$2176,MATCH(1,INDEX(($A$2:$A$2176=$A851)*($M$2:$M$2176&lt;&gt;""),0),0)),$M851)</f>
        <v>7</v>
      </c>
      <c r="O851" s="2" t="str">
        <f t="shared" si="401"/>
        <v>Seasonal outdoors</v>
      </c>
      <c r="P851" s="1" t="s">
        <v>2996</v>
      </c>
      <c r="R851" t="str">
        <f t="shared" si="405"/>
        <v>Medium</v>
      </c>
      <c r="W851"/>
      <c r="AF851" s="1" t="s">
        <v>24480</v>
      </c>
      <c r="AG851" s="1" t="str">
        <f t="shared" si="391"/>
        <v xml:space="preserve">Seed </v>
      </c>
      <c r="AH851" s="2" t="str">
        <f t="shared" si="392"/>
        <v>Sow late spring in situ and only just cover the seed.</v>
      </c>
      <c r="AI851" s="1" t="s">
        <v>2997</v>
      </c>
      <c r="AJ851" s="1" t="s">
        <v>53</v>
      </c>
      <c r="AK851" s="1" t="s">
        <v>17104</v>
      </c>
      <c r="AL851" s="1" t="str">
        <f t="shared" si="402"/>
        <v>Unscented</v>
      </c>
      <c r="AM851" s="1" t="b">
        <v>0</v>
      </c>
      <c r="AN851" s="1" t="b">
        <v>0</v>
      </c>
      <c r="AO851" s="1" t="b">
        <v>0</v>
      </c>
      <c r="AP851" s="5" t="s">
        <v>54</v>
      </c>
      <c r="AQ851" s="5" t="str">
        <f t="shared" si="393"/>
        <v>Light, Medium</v>
      </c>
      <c r="AR851" s="1" t="s">
        <v>10</v>
      </c>
      <c r="AS851" s="1" t="str">
        <f t="shared" si="403"/>
        <v>None, Partial</v>
      </c>
      <c r="AT851" s="1" t="str">
        <f t="shared" si="394"/>
        <v>Partial, Full</v>
      </c>
      <c r="AU851" s="1" t="s">
        <v>11</v>
      </c>
      <c r="AV851" s="1" t="str">
        <f t="shared" si="395"/>
        <v>Dry, Moist</v>
      </c>
      <c r="AW851" s="1" t="s">
        <v>12</v>
      </c>
      <c r="AX851" s="1" t="str">
        <f t="shared" si="396"/>
        <v>Acid, Neutral, Alkaline</v>
      </c>
      <c r="AY851" s="1" t="b">
        <v>0</v>
      </c>
      <c r="AZ851" s="1" t="b">
        <v>0</v>
      </c>
      <c r="BA851" s="1" t="b">
        <v>0</v>
      </c>
      <c r="BC851" t="str">
        <f t="shared" si="397"/>
        <v>FALSE</v>
      </c>
      <c r="BE851" t="str">
        <f t="shared" si="398"/>
        <v>FALSE</v>
      </c>
      <c r="BF851" s="1" t="b">
        <v>0</v>
      </c>
      <c r="BG851" s="1" t="b">
        <v>0</v>
      </c>
      <c r="BH851" s="1" t="b">
        <v>0</v>
      </c>
      <c r="BJ851" s="1" t="str">
        <f t="shared" si="399"/>
        <v>FALSE</v>
      </c>
      <c r="BL851" t="str">
        <f t="shared" si="400"/>
        <v>FALSE</v>
      </c>
      <c r="BM851" s="1" t="b">
        <v>0</v>
      </c>
      <c r="BN851" s="1" t="b">
        <v>0</v>
      </c>
      <c r="BO851" s="1">
        <f t="shared" si="404"/>
        <v>6</v>
      </c>
      <c r="BP851" s="1" t="s">
        <v>2998</v>
      </c>
      <c r="BQ851" s="1" cm="1">
        <f t="array" ref="BQ851">_xlfn.IFS(BP851="None Known",0, LEN(BP851)&gt;500, 5,LEN(BP851)&gt;400, 4, LEN(BP851)&gt;300, 3, LEN(BP851)&gt;200, 2, LEN(BP851)&gt;1, 1)</f>
        <v>1</v>
      </c>
      <c r="BR851" s="1" t="s">
        <v>2999</v>
      </c>
      <c r="BS851" s="1">
        <v>1</v>
      </c>
      <c r="BT851" s="1" t="s">
        <v>3000</v>
      </c>
      <c r="BU851" s="1">
        <v>2</v>
      </c>
      <c r="BV851" s="1" t="s">
        <v>34</v>
      </c>
      <c r="BW851" s="1" t="s">
        <v>31</v>
      </c>
      <c r="BX851" s="1"/>
      <c r="BY851" t="str">
        <f>_xlfn.XLOOKUP($B851,Img_lookup!A:A,Img_lookup!B:B, "Not available")</f>
        <v>c66cf9b5-74fc-4c9f-b8c8-aad74b92cfd3</v>
      </c>
      <c r="BZ851" t="str">
        <f>_xlfn.XLOOKUP($B851,Img_lookup!A:A,Img_lookup!C:C, "Not available")</f>
        <v>Gnaphalium affine D. Don</v>
      </c>
      <c r="CA851" t="str">
        <f>_xlfn.XLOOKUP($B851,Img_lookup!A:A,Img_lookup!D:D, "Not available")</f>
        <v>Tibet-MacArthur; Deborah A. Bell; Dr. Vicki A. Funk; S. Ge; Y. Meng; Dr. Z.L. Nie; R. H. Ree; Dr. Jun Wen; Su-Kung Wu; Z. Yang; J. P. Yue and W. J. Zuo</v>
      </c>
      <c r="CB851" t="str">
        <f>_xlfn.XLOOKUP($B851,Img_lookup!A:A,Img_lookup!E:E, "https://imgur.com/aT5wafe")</f>
        <v>https://api.openverse.engineering/v1/images/c66cf9b5-74fc-4c9f-b8c8-aad74b92cfd3/thumb/</v>
      </c>
    </row>
    <row r="852" spans="1:80" ht="13" x14ac:dyDescent="0.15">
      <c r="A852" s="1" t="s">
        <v>69</v>
      </c>
      <c r="B852" s="1" t="s">
        <v>15912</v>
      </c>
      <c r="C852" s="1" t="s">
        <v>15913</v>
      </c>
      <c r="E852" s="1" t="s">
        <v>15914</v>
      </c>
      <c r="F852" s="1" t="s">
        <v>17123</v>
      </c>
      <c r="G852" s="1" t="s">
        <v>368</v>
      </c>
      <c r="H852" s="11" t="str">
        <f t="shared" si="406"/>
        <v>Annual/Biennial</v>
      </c>
      <c r="J852" s="1">
        <v>0.20000000300000001</v>
      </c>
      <c r="L852" t="str" cm="1">
        <f t="array" ref="L852">_xlfn.IFS(J852+K852="", "Unknown", J852+K852&gt;3, "Large", J852+K852&gt;0.5, "Medium", J852+K852&gt;0, "Small")</f>
        <v>Small</v>
      </c>
      <c r="N852" cm="1">
        <f t="array" ref="N852">IF($M852="",INDEX($M$2:$M$2176,MATCH(1,INDEX(($A$2:$A$2176=$A852)*($M$2:$M$2176&lt;&gt;""),0),0)),$M852)</f>
        <v>7</v>
      </c>
      <c r="O852" s="2" t="str">
        <f t="shared" si="401"/>
        <v>Seasonal outdoors</v>
      </c>
      <c r="P852" s="1" t="s">
        <v>15915</v>
      </c>
      <c r="R852" t="str">
        <f t="shared" si="405"/>
        <v>Medium</v>
      </c>
      <c r="T852" s="1"/>
      <c r="U852" s="1"/>
      <c r="V852" s="1" t="s">
        <v>322</v>
      </c>
      <c r="W852" s="6" t="str">
        <f>IF(ISNUMBER(SEARCH("-",V852)),TRIM(LEFT(V852,FIND("-",V852)-1)),V852)</f>
        <v>6</v>
      </c>
      <c r="X852" t="str">
        <f>IF(W852="1", "January", IF(W852="2", "February", IF(W852="3", "March", IF(W852="4", "April", IF(W852="5", "May", IF(W852="6", "June", IF(W852="7", "July", IF(W852="8", "August", IF(W852="9", "September", IF(W852="10", "October", IF(W852="11", "November", IF(W852="12", "December", "Other"))))))))))))</f>
        <v>June</v>
      </c>
      <c r="Y852" s="2" t="str">
        <f>IF(ISNUMBER(SEARCH("-",V852)),TRIM(RIGHT(V852,LEN(V852)-SEARCH("-",V852))),V852)</f>
        <v>8</v>
      </c>
      <c r="Z852" s="2" t="str">
        <f>IF(Y852="1", "January", IF(Y852="2", "February", IF(Y852="3", "March", IF(Y852="4", "April", IF(Y852="5", "May", IF(Y852="6", "June", IF(Y852="7", "July", IF(Y852="8", "August", IF(Y852="9", "September", IF(Y852="10", "October", IF(Y852="11", "November", IF(Y852="12", "December", "Other"))))))))))))</f>
        <v>August</v>
      </c>
      <c r="AF852" s="1" t="s">
        <v>24480</v>
      </c>
      <c r="AG852" s="1" t="str">
        <f t="shared" si="391"/>
        <v xml:space="preserve">Seed </v>
      </c>
      <c r="AH852" s="2" t="str">
        <f t="shared" si="392"/>
        <v>Sow late spring in situ and only just cover the seed.</v>
      </c>
      <c r="AI852" s="1" t="s">
        <v>15916</v>
      </c>
      <c r="AJ852" s="1" t="s">
        <v>23832</v>
      </c>
      <c r="AK852" s="1" t="s">
        <v>17104</v>
      </c>
      <c r="AL852" s="1" t="str">
        <f t="shared" si="402"/>
        <v>Unscented</v>
      </c>
      <c r="AM852" s="1" t="b">
        <v>0</v>
      </c>
      <c r="AN852" s="1" t="b">
        <v>0</v>
      </c>
      <c r="AO852" s="1" t="b">
        <v>0</v>
      </c>
      <c r="AP852" s="5" t="s">
        <v>54</v>
      </c>
      <c r="AQ852" s="5" t="str">
        <f t="shared" si="393"/>
        <v>Light, Medium</v>
      </c>
      <c r="AR852" s="1" t="s">
        <v>10</v>
      </c>
      <c r="AS852" s="1" t="str">
        <f t="shared" si="403"/>
        <v>None, Partial</v>
      </c>
      <c r="AT852" s="1" t="str">
        <f t="shared" si="394"/>
        <v>Partial, Full</v>
      </c>
      <c r="AU852" s="1" t="s">
        <v>11</v>
      </c>
      <c r="AV852" s="1" t="str">
        <f t="shared" si="395"/>
        <v>Dry, Moist</v>
      </c>
      <c r="AW852" s="1" t="s">
        <v>12</v>
      </c>
      <c r="AX852" s="1" t="str">
        <f t="shared" si="396"/>
        <v>Acid, Neutral, Alkaline</v>
      </c>
      <c r="AY852" s="1" t="b">
        <v>0</v>
      </c>
      <c r="AZ852" s="1" t="b">
        <v>0</v>
      </c>
      <c r="BA852" s="1" t="b">
        <v>0</v>
      </c>
      <c r="BC852" t="str">
        <f t="shared" si="397"/>
        <v>FALSE</v>
      </c>
      <c r="BE852" t="str">
        <f t="shared" si="398"/>
        <v>FALSE</v>
      </c>
      <c r="BF852" s="1" t="b">
        <v>0</v>
      </c>
      <c r="BG852" s="1" t="b">
        <v>0</v>
      </c>
      <c r="BH852" s="1" t="b">
        <v>0</v>
      </c>
      <c r="BJ852" s="1" t="str">
        <f t="shared" si="399"/>
        <v>FALSE</v>
      </c>
      <c r="BL852" t="str">
        <f t="shared" si="400"/>
        <v>FALSE</v>
      </c>
      <c r="BM852" s="1" t="b">
        <v>0</v>
      </c>
      <c r="BN852" s="1" t="b">
        <v>0</v>
      </c>
      <c r="BO852" s="1">
        <f t="shared" si="404"/>
        <v>5</v>
      </c>
      <c r="BP852" s="1" t="s">
        <v>15917</v>
      </c>
      <c r="BQ852" s="1" cm="1">
        <f t="array" ref="BQ852">_xlfn.IFS(BP852="None Known",0, LEN(BP852)&gt;500, 5,LEN(BP852)&gt;400, 4, LEN(BP852)&gt;300, 3, LEN(BP852)&gt;200, 2, LEN(BP852)&gt;1, 1)</f>
        <v>1</v>
      </c>
      <c r="BR852" s="1" t="s">
        <v>15918</v>
      </c>
      <c r="BS852" s="1">
        <v>1</v>
      </c>
      <c r="BT852" s="1" t="s">
        <v>15919</v>
      </c>
      <c r="BU852" s="1">
        <v>1</v>
      </c>
      <c r="BV852" s="1" t="s">
        <v>15920</v>
      </c>
      <c r="BW852" s="1" t="s">
        <v>31</v>
      </c>
      <c r="BX852" s="1"/>
      <c r="BY852" t="str">
        <f>_xlfn.XLOOKUP($B852,Img_lookup!A:A,Img_lookup!B:B, "Not available")</f>
        <v>4382b5da-2d55-4e23-9e6a-08b0fab561ac</v>
      </c>
      <c r="BZ852" t="str">
        <f>_xlfn.XLOOKUP($B852,Img_lookup!A:A,Img_lookup!C:C, "Not available")</f>
        <v>Gnaphalium luteoalbum L.</v>
      </c>
      <c r="CA852" t="str">
        <f>_xlfn.XLOOKUP($B852,Img_lookup!A:A,Img_lookup!D:D, "Not available")</f>
        <v>Wilkes Explor. Exped.</v>
      </c>
      <c r="CB852" t="str">
        <f>_xlfn.XLOOKUP($B852,Img_lookup!A:A,Img_lookup!E:E, "https://imgur.com/aT5wafe")</f>
        <v>https://api.openverse.engineering/v1/images/4382b5da-2d55-4e23-9e6a-08b0fab561ac/thumb/</v>
      </c>
    </row>
    <row r="853" spans="1:80" ht="409.6" x14ac:dyDescent="0.15">
      <c r="A853" s="1" t="s">
        <v>504</v>
      </c>
      <c r="B853" s="1" t="s">
        <v>5527</v>
      </c>
      <c r="C853" s="1" t="s">
        <v>5528</v>
      </c>
      <c r="D853" s="1" t="s">
        <v>5529</v>
      </c>
      <c r="E853" s="1" t="s">
        <v>5530</v>
      </c>
      <c r="F853" s="1" t="s">
        <v>6</v>
      </c>
      <c r="G853" s="1" t="s">
        <v>6</v>
      </c>
      <c r="H853" s="11" t="str">
        <f t="shared" si="406"/>
        <v>Perennial</v>
      </c>
      <c r="J853" s="1">
        <v>0.30000001199999998</v>
      </c>
      <c r="L853" t="str" cm="1">
        <f t="array" ref="L853">_xlfn.IFS(J853+K853="", "Unknown", J853+K853&gt;3, "Large", J853+K853&gt;0.5, "Medium", J853+K853&gt;0, "Small")</f>
        <v>Small</v>
      </c>
      <c r="M853" s="1">
        <v>7</v>
      </c>
      <c r="N853" cm="1">
        <f t="array" ref="N853">IF($M853="",INDEX($M$2:$M$2176,MATCH(1,INDEX(($A$2:$A$2176=$A853)*($M$2:$M$2176&lt;&gt;""),0),0)),$M853)</f>
        <v>7</v>
      </c>
      <c r="O853" s="2" t="str">
        <f t="shared" si="401"/>
        <v>Seasonal outdoors</v>
      </c>
      <c r="P853" s="1" t="s">
        <v>5531</v>
      </c>
      <c r="R853" t="str">
        <f t="shared" si="405"/>
        <v>Medium</v>
      </c>
      <c r="T853" s="1"/>
      <c r="U853" s="1"/>
      <c r="V853" s="1">
        <v>8</v>
      </c>
      <c r="W853" s="6">
        <f>IF(ISNUMBER(SEARCH("-",V853)),TRIM(LEFT(V853,FIND("-",V853)-1)),V853)</f>
        <v>8</v>
      </c>
      <c r="X853" t="str">
        <f>IF(W853=1, "January", IF(W853=2, "February", IF(W853=3, "March", IF(W853=4, "April", IF(W853=5, "May", IF(W853=6, "June", IF(W853=7, "July", IF(W853=8, "August", IF(W853=9, "September", IF(W853=10, "October", IF(W853=11, "November", IF(W853=12, "December", "Other"))))))))))))</f>
        <v>August</v>
      </c>
      <c r="AF853" s="16" t="s">
        <v>24481</v>
      </c>
      <c r="AG853" s="1" t="str">
        <f t="shared" si="391"/>
        <v xml:space="preserve">Seed </v>
      </c>
      <c r="AH853" s="2" t="str">
        <f t="shared" si="392"/>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is best carried out in the spring[230]. Each division should have a leading point and two, or preferably three, joints of the rhizome[230]. More propagating material can be obtained by cutting halfway through the rhizome during the previous growing season at the point where you wish to divide[230]. This will stimulate the production of growth buds at the point of division[230].</v>
      </c>
      <c r="AI853" s="1" t="s">
        <v>5532</v>
      </c>
      <c r="AK853" s="1" t="s">
        <v>17104</v>
      </c>
      <c r="AL853" s="1" t="str">
        <f t="shared" si="402"/>
        <v>Unscented</v>
      </c>
      <c r="AM853" s="1" t="b">
        <v>0</v>
      </c>
      <c r="AN853" s="1" t="b">
        <v>1</v>
      </c>
      <c r="AO853" s="1" t="b">
        <v>0</v>
      </c>
      <c r="AP853" s="5" t="s">
        <v>54</v>
      </c>
      <c r="AQ853" s="5" t="str">
        <f t="shared" si="393"/>
        <v>Light, Medium</v>
      </c>
      <c r="AR853" s="1" t="s">
        <v>10</v>
      </c>
      <c r="AS853" s="1" t="str">
        <f t="shared" si="403"/>
        <v>None, Partial</v>
      </c>
      <c r="AT853" s="1" t="str">
        <f t="shared" si="394"/>
        <v>Partial, Full</v>
      </c>
      <c r="AU853" s="1" t="s">
        <v>11</v>
      </c>
      <c r="AV853" s="1" t="str">
        <f t="shared" si="395"/>
        <v>Dry, Moist</v>
      </c>
      <c r="AW853" s="1" t="s">
        <v>12</v>
      </c>
      <c r="AX853" s="1" t="str">
        <f t="shared" si="396"/>
        <v>Acid, Neutral, Alkaline</v>
      </c>
      <c r="AY853" s="1" t="b">
        <v>0</v>
      </c>
      <c r="AZ853" s="1" t="b">
        <v>0</v>
      </c>
      <c r="BA853" s="1" t="b">
        <v>0</v>
      </c>
      <c r="BC853" t="str">
        <f t="shared" si="397"/>
        <v>FALSE</v>
      </c>
      <c r="BE853" t="str">
        <f t="shared" si="398"/>
        <v>FALSE</v>
      </c>
      <c r="BF853" s="1" t="b">
        <v>0</v>
      </c>
      <c r="BG853" s="1" t="b">
        <v>0</v>
      </c>
      <c r="BH853" s="1" t="b">
        <v>0</v>
      </c>
      <c r="BJ853" s="1" t="str">
        <f t="shared" si="399"/>
        <v>FALSE</v>
      </c>
      <c r="BL853" t="str">
        <f t="shared" si="400"/>
        <v>FALSE</v>
      </c>
      <c r="BM853" s="1" t="b">
        <v>0</v>
      </c>
      <c r="BN853" s="1" t="b">
        <v>0</v>
      </c>
      <c r="BO853" s="1">
        <f t="shared" si="404"/>
        <v>4</v>
      </c>
      <c r="BP853" s="1" t="s">
        <v>31</v>
      </c>
      <c r="BQ853" s="1" cm="1">
        <f t="array" ref="BQ853">_xlfn.IFS(BP853="None Known",0, LEN(BP853)&gt;500, 5,LEN(BP853)&gt;400, 4, LEN(BP853)&gt;300, 3, LEN(BP853)&gt;200, 2, LEN(BP853)&gt;1, 1)</f>
        <v>0</v>
      </c>
      <c r="BR853" s="1" t="s">
        <v>5533</v>
      </c>
      <c r="BS853" s="1">
        <v>1</v>
      </c>
      <c r="BT853" s="1" t="s">
        <v>5534</v>
      </c>
      <c r="BU853" s="1">
        <v>1</v>
      </c>
      <c r="BV853" s="1" t="s">
        <v>5535</v>
      </c>
      <c r="BW853" s="1" t="s">
        <v>31</v>
      </c>
      <c r="BX853" s="1"/>
      <c r="BY853" t="str">
        <f>_xlfn.XLOOKUP($B853,Img_lookup!A:A,Img_lookup!B:B, "Not available")</f>
        <v>60137ac8-32a7-4c49-b562-b7b6ba3a04b3</v>
      </c>
      <c r="BZ853" t="str">
        <f>_xlfn.XLOOKUP($B853,Img_lookup!A:A,Img_lookup!C:C, "Not available")</f>
        <v>Rattlesnake plantain leaves - Goodyera oblongifolia</v>
      </c>
      <c r="CA853" t="str">
        <f>_xlfn.XLOOKUP($B853,Img_lookup!A:A,Img_lookup!D:D, "Not available")</f>
        <v>La.Catholique</v>
      </c>
      <c r="CB853" t="str">
        <f>_xlfn.XLOOKUP($B853,Img_lookup!A:A,Img_lookup!E:E, "https://imgur.com/aT5wafe")</f>
        <v>https://api.openverse.engineering/v1/images/60137ac8-32a7-4c49-b562-b7b6ba3a04b3/thumb/</v>
      </c>
    </row>
    <row r="854" spans="1:80" ht="409.6" x14ac:dyDescent="0.15">
      <c r="A854" s="1" t="s">
        <v>951</v>
      </c>
      <c r="B854" s="1" t="s">
        <v>7216</v>
      </c>
      <c r="D854" s="1" t="s">
        <v>7217</v>
      </c>
      <c r="E854" s="1" t="s">
        <v>3372</v>
      </c>
      <c r="F854" s="1" t="s">
        <v>22</v>
      </c>
      <c r="G854" s="1" t="s">
        <v>22</v>
      </c>
      <c r="H854" s="11" t="str">
        <f t="shared" si="406"/>
        <v>Perennial</v>
      </c>
      <c r="I854" s="1" t="s">
        <v>17107</v>
      </c>
      <c r="L854" t="e" cm="1">
        <f t="array" ref="L854">_xlfn.IFS(J854+K854="", "Unknown", J854+K854&gt;3, "Large", J854+K854&gt;0.5, "Medium", J854+K854&gt;0, "Small")</f>
        <v>#N/A</v>
      </c>
      <c r="M854" s="1">
        <v>9</v>
      </c>
      <c r="N854" cm="1">
        <f t="array" ref="N854">IF($M854="",INDEX($M$2:$M$2176,MATCH(1,INDEX(($A$2:$A$2176=$A854)*($M$2:$M$2176&lt;&gt;""),0),0)),$M854)</f>
        <v>9</v>
      </c>
      <c r="O854" s="2" t="str">
        <f t="shared" si="401"/>
        <v>Grown indoors</v>
      </c>
      <c r="P854" s="1" t="s">
        <v>7218</v>
      </c>
      <c r="R854" t="str">
        <f t="shared" si="405"/>
        <v>Medium</v>
      </c>
      <c r="W854"/>
      <c r="AF854" s="16" t="s">
        <v>23884</v>
      </c>
      <c r="AG854" s="1" t="str">
        <f t="shared" si="391"/>
        <v xml:space="preserve">Seed </v>
      </c>
      <c r="AH854" s="2" t="str">
        <f t="shared" si="392"/>
        <v>We have no information for this species but suggest sowing the seed in late winter in a cold frame. When they are large enough to handle, prick the seedlings out into individual pots and grow them on in the greenhouse for at least their first winter. Plant them out into their permanent positions in late spring or early summer, after the last expected frosts.
Layering.</v>
      </c>
      <c r="AI854" s="1" t="s">
        <v>7219</v>
      </c>
      <c r="AK854" s="1" t="s">
        <v>17104</v>
      </c>
      <c r="AL854" s="1" t="str">
        <f t="shared" si="402"/>
        <v>Unscented</v>
      </c>
      <c r="AM854" s="1" t="b">
        <v>0</v>
      </c>
      <c r="AN854" s="1" t="b">
        <v>1</v>
      </c>
      <c r="AO854" s="1" t="b">
        <v>0</v>
      </c>
      <c r="AP854" s="5" t="s">
        <v>28</v>
      </c>
      <c r="AQ854" s="5" t="str">
        <f t="shared" si="393"/>
        <v>Light, Medium, Heavy</v>
      </c>
      <c r="AR854" s="1" t="s">
        <v>10</v>
      </c>
      <c r="AS854" s="1" t="str">
        <f t="shared" si="403"/>
        <v>None, Partial</v>
      </c>
      <c r="AT854" s="1" t="str">
        <f t="shared" si="394"/>
        <v>Partial, Full</v>
      </c>
      <c r="AU854" s="1" t="s">
        <v>29</v>
      </c>
      <c r="AV854" s="1" t="str">
        <f t="shared" si="395"/>
        <v>Moist</v>
      </c>
      <c r="AW854" s="1" t="s">
        <v>12</v>
      </c>
      <c r="AX854" s="1" t="str">
        <f t="shared" si="396"/>
        <v>Acid, Neutral, Alkaline</v>
      </c>
      <c r="AY854" s="1" t="b">
        <v>0</v>
      </c>
      <c r="AZ854" s="1" t="b">
        <v>0</v>
      </c>
      <c r="BA854" s="1" t="b">
        <v>0</v>
      </c>
      <c r="BC854" t="str">
        <f t="shared" si="397"/>
        <v>FALSE</v>
      </c>
      <c r="BE854" t="str">
        <f t="shared" si="398"/>
        <v>FALSE</v>
      </c>
      <c r="BF854" s="1" t="b">
        <v>0</v>
      </c>
      <c r="BG854" s="1" t="b">
        <v>0</v>
      </c>
      <c r="BH854" s="1" t="b">
        <v>0</v>
      </c>
      <c r="BJ854" s="1" t="str">
        <f t="shared" si="399"/>
        <v>FALSE</v>
      </c>
      <c r="BL854" t="str">
        <f t="shared" si="400"/>
        <v>FALSE</v>
      </c>
      <c r="BM854" s="1" t="b">
        <v>0</v>
      </c>
      <c r="BN854" s="1" t="b">
        <v>0</v>
      </c>
      <c r="BO854" s="1">
        <f t="shared" si="404"/>
        <v>8</v>
      </c>
      <c r="BP854" s="1" t="s">
        <v>7220</v>
      </c>
      <c r="BQ854" s="1" cm="1">
        <f t="array" ref="BQ854">_xlfn.IFS(BP854="None Known",0, LEN(BP854)&gt;500, 5,LEN(BP854)&gt;400, 4, LEN(BP854)&gt;300, 3, LEN(BP854)&gt;200, 2, LEN(BP854)&gt;1, 1)</f>
        <v>2</v>
      </c>
      <c r="BR854" s="1" t="s">
        <v>7221</v>
      </c>
      <c r="BS854" s="1">
        <v>2</v>
      </c>
      <c r="BT854" s="1" t="s">
        <v>31</v>
      </c>
      <c r="BU854" s="1">
        <v>0</v>
      </c>
      <c r="BV854" s="1" t="s">
        <v>245</v>
      </c>
      <c r="BW854" s="1" t="s">
        <v>31</v>
      </c>
      <c r="BX854" s="1"/>
      <c r="BY854" t="str">
        <f>_xlfn.XLOOKUP($B854,Img_lookup!A:A,Img_lookup!B:B, "Not available")</f>
        <v>b48b7c3c-284f-4edf-b714-d9551d5fde2b</v>
      </c>
      <c r="BZ854" t="str">
        <f>_xlfn.XLOOKUP($B854,Img_lookup!A:A,Img_lookup!C:C, "Not available")</f>
        <v>Grewia oppositifolia Roxb. ex DC.</v>
      </c>
      <c r="CA854" t="e">
        <f>_xlfn.XLOOKUP($B854,Img_lookup!A:A,Img_lookup!D:D, "Not available")</f>
        <v>#NAME?</v>
      </c>
      <c r="CB854" t="str">
        <f>_xlfn.XLOOKUP($B854,Img_lookup!A:A,Img_lookup!E:E, "https://imgur.com/aT5wafe")</f>
        <v>https://api.openverse.engineering/v1/images/b48b7c3c-284f-4edf-b714-d9551d5fde2b/thumb/</v>
      </c>
    </row>
    <row r="855" spans="1:80" ht="13" x14ac:dyDescent="0.15">
      <c r="A855" s="1" t="s">
        <v>69</v>
      </c>
      <c r="B855" s="1" t="s">
        <v>4453</v>
      </c>
      <c r="C855" s="1" t="s">
        <v>4454</v>
      </c>
      <c r="E855" s="1" t="s">
        <v>1932</v>
      </c>
      <c r="F855" s="1" t="s">
        <v>6</v>
      </c>
      <c r="G855" s="1" t="s">
        <v>6</v>
      </c>
      <c r="H855" s="11" t="str">
        <f t="shared" si="406"/>
        <v>Perennial</v>
      </c>
      <c r="J855" s="1">
        <v>0.60000002399999997</v>
      </c>
      <c r="L855" t="str" cm="1">
        <f t="array" ref="L855">_xlfn.IFS(J855+K855="", "Unknown", J855+K855&gt;3, "Large", J855+K855&gt;0.5, "Medium", J855+K855&gt;0, "Small")</f>
        <v>Medium</v>
      </c>
      <c r="M855" s="1">
        <v>7</v>
      </c>
      <c r="N855" cm="1">
        <f t="array" ref="N855">IF($M855="",INDEX($M$2:$M$2176,MATCH(1,INDEX(($A$2:$A$2176=$A855)*($M$2:$M$2176&lt;&gt;""),0),0)),$M855)</f>
        <v>7</v>
      </c>
      <c r="O855" s="2" t="str">
        <f t="shared" si="401"/>
        <v>Seasonal outdoors</v>
      </c>
      <c r="P855" s="1" t="s">
        <v>4455</v>
      </c>
      <c r="R855" t="str">
        <f t="shared" si="405"/>
        <v>Medium</v>
      </c>
      <c r="T855" s="1"/>
      <c r="U855" s="1"/>
      <c r="V855" s="1" t="s">
        <v>470</v>
      </c>
      <c r="W855" s="6" t="str">
        <f t="shared" ref="W855:W861" si="407">IF(ISNUMBER(SEARCH("-",V855)),TRIM(LEFT(V855,FIND("-",V855)-1)),V855)</f>
        <v>5</v>
      </c>
      <c r="X855" t="str">
        <f>IF(W855="1", "January", IF(W855="2", "February", IF(W855="3", "March", IF(W855="4", "April", IF(W855="5", "May", IF(W855="6", "June", IF(W855="7", "July", IF(W855="8", "August", IF(W855="9", "September", IF(W855="10", "October", IF(W855="11", "November", IF(W855="12", "December", "Other"))))))))))))</f>
        <v>May</v>
      </c>
      <c r="Y855" s="2" t="str">
        <f>IF(ISNUMBER(SEARCH("-",V855)),TRIM(RIGHT(V855,LEN(V855)-SEARCH("-",V855))),V855)</f>
        <v>9</v>
      </c>
      <c r="Z855" s="2" t="str">
        <f>IF(Y855="1", "January", IF(Y855="2", "February", IF(Y855="3", "March", IF(Y855="4", "April", IF(Y855="5", "May", IF(Y855="6", "June", IF(Y855="7", "July", IF(Y855="8", "August", IF(Y855="9", "September", IF(Y855="10", "October", IF(Y855="11", "November", IF(Y855="12", "December", "Other"))))))))))))</f>
        <v>September</v>
      </c>
      <c r="AF855" s="1" t="s">
        <v>24482</v>
      </c>
      <c r="AG855" s="1" t="str">
        <f t="shared" si="391"/>
        <v xml:space="preserve">Seed </v>
      </c>
      <c r="AH855" s="2" t="str">
        <f t="shared" si="392"/>
        <v>Sow autumn or spring in a cool greenhouse and only just cover the seed. Prick out the plants into individual pots when they are large enough to handle and plant them out into their permanent positions in early summer.</v>
      </c>
      <c r="AI855" s="1" t="s">
        <v>4456</v>
      </c>
      <c r="AJ855" s="1" t="s">
        <v>53</v>
      </c>
      <c r="AK855" s="1" t="s">
        <v>17104</v>
      </c>
      <c r="AL855" s="1" t="str">
        <f t="shared" si="402"/>
        <v>Unscented</v>
      </c>
      <c r="AM855" s="1" t="b">
        <v>0</v>
      </c>
      <c r="AN855" s="1" t="b">
        <v>0</v>
      </c>
      <c r="AO855" s="1" t="b">
        <v>0</v>
      </c>
      <c r="AP855" s="5" t="s">
        <v>54</v>
      </c>
      <c r="AQ855" s="5" t="str">
        <f t="shared" si="393"/>
        <v>Light, Medium</v>
      </c>
      <c r="AR855" s="1" t="s">
        <v>30</v>
      </c>
      <c r="AS855" s="1" t="str">
        <f t="shared" si="403"/>
        <v>None</v>
      </c>
      <c r="AT855" s="1" t="str">
        <f t="shared" si="394"/>
        <v>Full</v>
      </c>
      <c r="AU855" s="1" t="s">
        <v>11</v>
      </c>
      <c r="AV855" s="1" t="str">
        <f t="shared" si="395"/>
        <v>Dry, Moist</v>
      </c>
      <c r="AW855" s="1" t="s">
        <v>12</v>
      </c>
      <c r="AX855" s="1" t="str">
        <f t="shared" si="396"/>
        <v>Acid, Neutral, Alkaline</v>
      </c>
      <c r="AY855" s="1" t="b">
        <v>0</v>
      </c>
      <c r="AZ855" s="1" t="b">
        <v>0</v>
      </c>
      <c r="BA855" s="1" t="b">
        <v>1</v>
      </c>
      <c r="BC855" t="str">
        <f t="shared" si="397"/>
        <v>FALSE</v>
      </c>
      <c r="BE855" t="str">
        <f t="shared" si="398"/>
        <v>FALSE</v>
      </c>
      <c r="BF855" s="1" t="b">
        <v>1</v>
      </c>
      <c r="BG855" s="1" t="b">
        <v>0</v>
      </c>
      <c r="BH855" s="1" t="b">
        <v>1</v>
      </c>
      <c r="BJ855" s="1" t="str">
        <f t="shared" si="399"/>
        <v>FALSE</v>
      </c>
      <c r="BL855" t="str">
        <f t="shared" si="400"/>
        <v>FALSE</v>
      </c>
      <c r="BM855" s="1" t="b">
        <v>0</v>
      </c>
      <c r="BN855" s="1" t="b">
        <v>0</v>
      </c>
      <c r="BO855" s="1">
        <f t="shared" si="404"/>
        <v>6</v>
      </c>
      <c r="BP855" s="1" t="s">
        <v>4457</v>
      </c>
      <c r="BQ855" s="1" cm="1">
        <f t="array" ref="BQ855">_xlfn.IFS(BP855="None Known",0, LEN(BP855)&gt;500, 5,LEN(BP855)&gt;400, 4, LEN(BP855)&gt;300, 3, LEN(BP855)&gt;200, 2, LEN(BP855)&gt;1, 1)</f>
        <v>1</v>
      </c>
      <c r="BR855" s="1" t="s">
        <v>4458</v>
      </c>
      <c r="BS855" s="1">
        <v>1</v>
      </c>
      <c r="BT855" s="1" t="s">
        <v>4459</v>
      </c>
      <c r="BU855" s="1">
        <v>2</v>
      </c>
      <c r="BV855" s="1" t="s">
        <v>4460</v>
      </c>
      <c r="BW855" s="1" t="s">
        <v>31</v>
      </c>
      <c r="BX855" s="1"/>
      <c r="BY855" t="str">
        <f>_xlfn.XLOOKUP($B855,Img_lookup!A:A,Img_lookup!B:B, "Not available")</f>
        <v>8ece5838-b112-425f-b179-9d400e1736e0</v>
      </c>
      <c r="BZ855" t="str">
        <f>_xlfn.XLOOKUP($B855,Img_lookup!A:A,Img_lookup!C:C, "Not available")</f>
        <v>Grindelia robusta Nutt.</v>
      </c>
      <c r="CA855" t="str">
        <f>_xlfn.XLOOKUP($B855,Img_lookup!A:A,Img_lookup!D:D, "Not available")</f>
        <v>Jennifer Mandel</v>
      </c>
      <c r="CB855" t="str">
        <f>_xlfn.XLOOKUP($B855,Img_lookup!A:A,Img_lookup!E:E, "https://imgur.com/aT5wafe")</f>
        <v>https://api.openverse.engineering/v1/images/8ece5838-b112-425f-b179-9d400e1736e0/thumb/</v>
      </c>
    </row>
    <row r="856" spans="1:80" ht="409.6" x14ac:dyDescent="0.15">
      <c r="A856" s="1" t="s">
        <v>69</v>
      </c>
      <c r="B856" s="1" t="s">
        <v>7268</v>
      </c>
      <c r="C856" s="1" t="s">
        <v>7269</v>
      </c>
      <c r="E856" s="1" t="s">
        <v>7270</v>
      </c>
      <c r="F856" s="1" t="s">
        <v>17125</v>
      </c>
      <c r="G856" s="1" t="s">
        <v>368</v>
      </c>
      <c r="H856" s="11" t="str">
        <f t="shared" si="406"/>
        <v>Biennial/Perennial</v>
      </c>
      <c r="J856" s="1">
        <v>1</v>
      </c>
      <c r="L856" t="str" cm="1">
        <f t="array" ref="L856">_xlfn.IFS(J856+K856="", "Unknown", J856+K856&gt;3, "Large", J856+K856&gt;0.5, "Medium", J856+K856&gt;0, "Small")</f>
        <v>Medium</v>
      </c>
      <c r="M856" s="1">
        <v>3</v>
      </c>
      <c r="N856" cm="1">
        <f t="array" ref="N856">IF($M856="",INDEX($M$2:$M$2176,MATCH(1,INDEX(($A$2:$A$2176=$A856)*($M$2:$M$2176&lt;&gt;""),0),0)),$M856)</f>
        <v>3</v>
      </c>
      <c r="O856" s="2" t="str">
        <f t="shared" si="401"/>
        <v>Hardy to cold</v>
      </c>
      <c r="P856" s="1" t="s">
        <v>7271</v>
      </c>
      <c r="R856" t="str">
        <f t="shared" si="405"/>
        <v>Medium</v>
      </c>
      <c r="T856" s="1"/>
      <c r="U856" s="1"/>
      <c r="V856" s="1" t="s">
        <v>108</v>
      </c>
      <c r="W856" s="6" t="str">
        <f t="shared" si="407"/>
        <v>7</v>
      </c>
      <c r="X856" t="str">
        <f>IF(W856="1", "January", IF(W856="2", "February", IF(W856="3", "March", IF(W856="4", "April", IF(W856="5", "May", IF(W856="6", "June", IF(W856="7", "July", IF(W856="8", "August", IF(W856="9", "September", IF(W856="10", "October", IF(W856="11", "November", IF(W856="12", "December", "Other"))))))))))))</f>
        <v>July</v>
      </c>
      <c r="Y856" s="2" t="str">
        <f>IF(ISNUMBER(SEARCH("-",V856)),TRIM(RIGHT(V856,LEN(V856)-SEARCH("-",V856))),V856)</f>
        <v>9</v>
      </c>
      <c r="Z856" s="2" t="str">
        <f>IF(Y856="1", "January", IF(Y856="2", "February", IF(Y856="3", "March", IF(Y856="4", "April", IF(Y856="5", "May", IF(Y856="6", "June", IF(Y856="7", "July", IF(Y856="8", "August", IF(Y856="9", "September", IF(Y856="10", "October", IF(Y856="11", "November", IF(Y856="12", "December", "Other"))))))))))))</f>
        <v>September</v>
      </c>
      <c r="AF856" s="16" t="s">
        <v>24483</v>
      </c>
      <c r="AG856" s="1" t="str">
        <f t="shared" si="391"/>
        <v xml:space="preserve">Seed </v>
      </c>
      <c r="AH856" s="2" t="str">
        <f t="shared" si="392"/>
        <v>Sow autumn or spring in a cool greenhouse and only just cover the seed. Prick out the plants into individual pots when they are large enough to handle and plant them out into their permanent positions in early summer.
Division as new growth commences in the spring. Very easy, larger clumps can be replanted direct into their permanent positions, though it is best to pot up smaller clumps and grow them on in a cold frame until they are rooting well. Plant them out in the spring.
Cuttings.</v>
      </c>
      <c r="AI856" s="1" t="s">
        <v>7272</v>
      </c>
      <c r="AJ856" s="1" t="s">
        <v>53</v>
      </c>
      <c r="AK856" s="1" t="s">
        <v>17104</v>
      </c>
      <c r="AL856" s="1" t="str">
        <f t="shared" si="402"/>
        <v>Unscented</v>
      </c>
      <c r="AM856" s="1" t="b">
        <v>0</v>
      </c>
      <c r="AN856" s="1" t="b">
        <v>0</v>
      </c>
      <c r="AO856" s="1" t="b">
        <v>0</v>
      </c>
      <c r="AP856" s="5" t="s">
        <v>54</v>
      </c>
      <c r="AQ856" s="5" t="str">
        <f t="shared" si="393"/>
        <v>Light, Medium</v>
      </c>
      <c r="AR856" s="1" t="s">
        <v>30</v>
      </c>
      <c r="AS856" s="1" t="str">
        <f t="shared" si="403"/>
        <v>None</v>
      </c>
      <c r="AT856" s="1" t="str">
        <f t="shared" si="394"/>
        <v>Full</v>
      </c>
      <c r="AU856" s="1" t="s">
        <v>11</v>
      </c>
      <c r="AV856" s="1" t="str">
        <f t="shared" si="395"/>
        <v>Dry, Moist</v>
      </c>
      <c r="AW856" s="1" t="s">
        <v>12</v>
      </c>
      <c r="AX856" s="1" t="str">
        <f t="shared" si="396"/>
        <v>Acid, Neutral, Alkaline</v>
      </c>
      <c r="AY856" s="1" t="b">
        <v>0</v>
      </c>
      <c r="AZ856" s="1" t="b">
        <v>0</v>
      </c>
      <c r="BA856" s="1" t="b">
        <v>0</v>
      </c>
      <c r="BC856" t="str">
        <f t="shared" si="397"/>
        <v>FALSE</v>
      </c>
      <c r="BE856" t="str">
        <f t="shared" si="398"/>
        <v>FALSE</v>
      </c>
      <c r="BF856" s="1" t="b">
        <v>1</v>
      </c>
      <c r="BG856" s="1" t="b">
        <v>0</v>
      </c>
      <c r="BH856" s="1" t="b">
        <v>1</v>
      </c>
      <c r="BJ856" s="1" t="str">
        <f t="shared" si="399"/>
        <v>FALSE</v>
      </c>
      <c r="BL856" t="str">
        <f t="shared" si="400"/>
        <v>FALSE</v>
      </c>
      <c r="BM856" s="1" t="b">
        <v>0</v>
      </c>
      <c r="BN856" s="1" t="b">
        <v>0</v>
      </c>
      <c r="BO856" s="1">
        <f t="shared" si="404"/>
        <v>10</v>
      </c>
      <c r="BP856" s="1" t="s">
        <v>7273</v>
      </c>
      <c r="BQ856" s="1" cm="1">
        <f t="array" ref="BQ856">_xlfn.IFS(BP856="None Known",0, LEN(BP856)&gt;500, 5,LEN(BP856)&gt;400, 4, LEN(BP856)&gt;300, 3, LEN(BP856)&gt;200, 2, LEN(BP856)&gt;1, 1)</f>
        <v>1</v>
      </c>
      <c r="BR856" s="1" t="s">
        <v>7274</v>
      </c>
      <c r="BS856" s="1">
        <v>2</v>
      </c>
      <c r="BT856" s="1" t="s">
        <v>7275</v>
      </c>
      <c r="BU856" s="1">
        <v>3</v>
      </c>
      <c r="BV856" s="1" t="s">
        <v>7276</v>
      </c>
      <c r="BW856" s="1" t="s">
        <v>7277</v>
      </c>
      <c r="BX856" s="1"/>
      <c r="BY856" t="str">
        <f>_xlfn.XLOOKUP($B856,Img_lookup!A:A,Img_lookup!B:B, "Not available")</f>
        <v>59f1b2ef-42eb-41d1-8f4e-1572a5c73818</v>
      </c>
      <c r="BZ856" t="str">
        <f>_xlfn.XLOOKUP($B856,Img_lookup!A:A,Img_lookup!C:C, "Not available")</f>
        <v>Grindelia squarrosa var. nuda (Alph. Wood) A. Gray</v>
      </c>
      <c r="CA856" t="str">
        <f>_xlfn.XLOOKUP($B856,Img_lookup!A:A,Img_lookup!D:D, "Not available")</f>
        <v>C. M. Rogers</v>
      </c>
      <c r="CB856" t="str">
        <f>_xlfn.XLOOKUP($B856,Img_lookup!A:A,Img_lookup!E:E, "https://imgur.com/aT5wafe")</f>
        <v>https://api.openverse.engineering/v1/images/59f1b2ef-42eb-41d1-8f4e-1572a5c73818/thumb/</v>
      </c>
    </row>
    <row r="857" spans="1:80" ht="13" x14ac:dyDescent="0.15">
      <c r="A857" s="1" t="s">
        <v>69</v>
      </c>
      <c r="B857" s="1" t="s">
        <v>14013</v>
      </c>
      <c r="C857" s="1" t="s">
        <v>14014</v>
      </c>
      <c r="D857" s="1" t="s">
        <v>14015</v>
      </c>
      <c r="E857" s="1" t="s">
        <v>14016</v>
      </c>
      <c r="F857" s="1" t="s">
        <v>85</v>
      </c>
      <c r="G857" s="1" t="s">
        <v>85</v>
      </c>
      <c r="H857" s="11" t="str">
        <f t="shared" si="406"/>
        <v>Annual</v>
      </c>
      <c r="J857" s="1">
        <v>1.7999999520000001</v>
      </c>
      <c r="L857" t="str" cm="1">
        <f t="array" ref="L857">_xlfn.IFS(J857+K857="", "Unknown", J857+K857&gt;3, "Large", J857+K857&gt;0.5, "Medium", J857+K857&gt;0, "Small")</f>
        <v>Medium</v>
      </c>
      <c r="N857" cm="1">
        <f t="array" ref="N857">IF($M857="",INDEX($M$2:$M$2176,MATCH(1,INDEX(($A$2:$A$2176=$A857)*($M$2:$M$2176&lt;&gt;""),0),0)),$M857)</f>
        <v>7</v>
      </c>
      <c r="O857" s="2" t="str">
        <f t="shared" si="401"/>
        <v>Seasonal outdoors</v>
      </c>
      <c r="P857" s="1" t="s">
        <v>14017</v>
      </c>
      <c r="R857" t="str">
        <f t="shared" si="405"/>
        <v>Medium</v>
      </c>
      <c r="S857" s="1" t="s">
        <v>936</v>
      </c>
      <c r="T857" s="1" t="str">
        <f>LEFT(S857,FIND("-",S857)-1)</f>
        <v xml:space="preserve">5 </v>
      </c>
      <c r="U857" s="1" t="str">
        <f>RIGHT(S857,FIND("-",S857)-1)</f>
        <v>10</v>
      </c>
      <c r="V857" s="1" t="s">
        <v>427</v>
      </c>
      <c r="W857" s="6" t="str">
        <f t="shared" si="407"/>
        <v>8</v>
      </c>
      <c r="X857" t="str">
        <f>IF(W857="1", "January", IF(W857="2", "February", IF(W857="3", "March", IF(W857="4", "April", IF(W857="5", "May", IF(W857="6", "June", IF(W857="7", "July", IF(W857="8", "August", IF(W857="9", "September", IF(W857="10", "October", IF(W857="11", "November", IF(W857="12", "December", "Other"))))))))))))</f>
        <v>August</v>
      </c>
      <c r="Y857" s="2" t="str">
        <f>IF(ISNUMBER(SEARCH("-",V857)),TRIM(RIGHT(V857,LEN(V857)-SEARCH("-",V857))),V857)</f>
        <v>9</v>
      </c>
      <c r="Z857" s="2" t="str">
        <f>IF(Y857="1", "January", IF(Y857="2", "February", IF(Y857="3", "March", IF(Y857="4", "April", IF(Y857="5", "May", IF(Y857="6", "June", IF(Y857="7", "July", IF(Y857="8", "August", IF(Y857="9", "September", IF(Y857="10", "October", IF(Y857="11", "November", IF(Y857="12", "December", "Other"))))))))))))</f>
        <v>September</v>
      </c>
      <c r="AA857" s="1" t="s">
        <v>109</v>
      </c>
      <c r="AB857" s="1" t="str">
        <f>IF(ISNUMBER(SEARCH("-",AA857)),TRIM(LEFT(AA857,FIND("-",AA857)-1)),AA857)</f>
        <v>9</v>
      </c>
      <c r="AC857" s="1" t="str">
        <f>IF(AB857="1", "January", IF(AB857="2", "February", IF(AB857="3", "March", IF(AB857="4", "April", IF(AB857="5", "May", IF(AB857="6", "June", IF(AB857="7", "July", IF(AB857="8", "August", IF(AB857="9", "September", IF(AB857="10", "October", IF(AB857="11", "November", IF(AB857="12", "December", "Other"))))))))))))</f>
        <v>September</v>
      </c>
      <c r="AD857" s="1" t="str">
        <f>IF(ISNUMBER(SEARCH("-",AA857)),TRIM(RIGHT(AA857,LEN(AA857)-SEARCH("-",AA857))),AA857)</f>
        <v>10</v>
      </c>
      <c r="AE857" s="1" t="str">
        <f>IF(AD857="1", "January", IF(AD857="2", "February", IF(AD857="3", "March", IF(AD857="4", "April", IF(AD857="5", "May", IF(AD857="6", "June", IF(AD857="7", "July", IF(AD857="8", "August", IF(AD857="9", "September", IF(AD857="10", "October", IF(AD857="11", "November", IF(AD857="12", "December", "Other"))))))))))))</f>
        <v>October</v>
      </c>
      <c r="AF857" s="1" t="s">
        <v>24484</v>
      </c>
      <c r="AG857" s="1" t="str">
        <f t="shared" si="391"/>
        <v xml:space="preserve">Seed </v>
      </c>
      <c r="AH857" s="2" t="str">
        <f t="shared" si="392"/>
        <v>Sow spring in situ and only just cover the seed. Make sure the soil does not dry out because this would delay germination. In warm weather, germination should take place within 3 - 4 days of sowing the seed. When sowing larger areas, the seed may be broadcast at rate of 10 kg/ha or sown in rows 40 to 50 cm apart at rate of 5 kg/ha[269].</v>
      </c>
      <c r="AI857" s="1" t="s">
        <v>14018</v>
      </c>
      <c r="AJ857" s="1" t="s">
        <v>53</v>
      </c>
      <c r="AK857" s="1" t="s">
        <v>17104</v>
      </c>
      <c r="AL857" s="1" t="str">
        <f t="shared" si="402"/>
        <v>Unscented</v>
      </c>
      <c r="AM857" s="1" t="b">
        <v>0</v>
      </c>
      <c r="AN857" s="1" t="b">
        <v>0</v>
      </c>
      <c r="AO857" s="1" t="b">
        <v>0</v>
      </c>
      <c r="AP857" s="5" t="s">
        <v>28</v>
      </c>
      <c r="AQ857" s="5" t="str">
        <f t="shared" si="393"/>
        <v>Light, Medium, Heavy</v>
      </c>
      <c r="AR857" s="1" t="s">
        <v>10</v>
      </c>
      <c r="AS857" s="1" t="str">
        <f t="shared" si="403"/>
        <v>None, Partial</v>
      </c>
      <c r="AT857" s="1" t="str">
        <f t="shared" si="394"/>
        <v>Partial, Full</v>
      </c>
      <c r="AU857" s="1" t="s">
        <v>29</v>
      </c>
      <c r="AV857" s="1" t="str">
        <f t="shared" si="395"/>
        <v>Moist</v>
      </c>
      <c r="AW857" s="1" t="s">
        <v>12</v>
      </c>
      <c r="AX857" s="1" t="str">
        <f t="shared" si="396"/>
        <v>Acid, Neutral, Alkaline</v>
      </c>
      <c r="AY857" s="1" t="b">
        <v>0</v>
      </c>
      <c r="AZ857" s="1" t="b">
        <v>0</v>
      </c>
      <c r="BA857" s="1" t="b">
        <v>0</v>
      </c>
      <c r="BC857" t="str">
        <f t="shared" si="397"/>
        <v>FALSE</v>
      </c>
      <c r="BE857" t="str">
        <f t="shared" si="398"/>
        <v>FALSE</v>
      </c>
      <c r="BF857" s="1" t="b">
        <v>0</v>
      </c>
      <c r="BG857" s="1" t="b">
        <v>0</v>
      </c>
      <c r="BH857" s="1" t="b">
        <v>0</v>
      </c>
      <c r="BJ857" s="1" t="str">
        <f t="shared" si="399"/>
        <v>FALSE</v>
      </c>
      <c r="BK857" s="1" t="s">
        <v>30</v>
      </c>
      <c r="BL857" t="str">
        <f t="shared" si="400"/>
        <v>FALSE</v>
      </c>
      <c r="BM857" s="1" t="b">
        <v>0</v>
      </c>
      <c r="BN857" s="1" t="b">
        <v>0</v>
      </c>
      <c r="BO857" s="1">
        <f t="shared" si="404"/>
        <v>9</v>
      </c>
      <c r="BP857" s="1" t="s">
        <v>14019</v>
      </c>
      <c r="BQ857" s="1" cm="1">
        <f t="array" ref="BQ857">_xlfn.IFS(BP857="None Known",0, LEN(BP857)&gt;500, 5,LEN(BP857)&gt;400, 4, LEN(BP857)&gt;300, 3, LEN(BP857)&gt;200, 2, LEN(BP857)&gt;1, 1)</f>
        <v>2</v>
      </c>
      <c r="BR857" s="1" t="s">
        <v>14020</v>
      </c>
      <c r="BS857" s="1">
        <v>2</v>
      </c>
      <c r="BT857" s="1" t="s">
        <v>14021</v>
      </c>
      <c r="BU857" s="1">
        <v>1</v>
      </c>
      <c r="BW857" s="1" t="s">
        <v>31</v>
      </c>
      <c r="BX857" s="1"/>
      <c r="BY857" t="str">
        <f>_xlfn.XLOOKUP($B857,Img_lookup!A:A,Img_lookup!B:B, "Not available")</f>
        <v>7ab0020c-a918-4a79-be71-0dd1c40f2312</v>
      </c>
      <c r="BZ857" t="str">
        <f>_xlfn.XLOOKUP($B857,Img_lookup!A:A,Img_lookup!C:C, "Not available")</f>
        <v>Niger (Guizotia abyssinica)</v>
      </c>
      <c r="CA857" t="str">
        <f>_xlfn.XLOOKUP($B857,Img_lookup!A:A,Img_lookup!D:D, "Not available")</f>
        <v>gailhampshire</v>
      </c>
      <c r="CB857" t="str">
        <f>_xlfn.XLOOKUP($B857,Img_lookup!A:A,Img_lookup!E:E, "https://imgur.com/aT5wafe")</f>
        <v>https://api.openverse.engineering/v1/images/7ab0020c-a918-4a79-be71-0dd1c40f2312/thumb/</v>
      </c>
    </row>
    <row r="858" spans="1:80" ht="409.6" x14ac:dyDescent="0.15">
      <c r="A858" s="1" t="s">
        <v>9853</v>
      </c>
      <c r="B858" s="1" t="s">
        <v>9854</v>
      </c>
      <c r="E858" s="1" t="s">
        <v>9289</v>
      </c>
      <c r="F858" s="1" t="s">
        <v>6</v>
      </c>
      <c r="G858" s="1" t="s">
        <v>6</v>
      </c>
      <c r="H858" s="11" t="str">
        <f t="shared" si="406"/>
        <v>Perennial</v>
      </c>
      <c r="J858" s="1">
        <v>0.44999998800000002</v>
      </c>
      <c r="L858" t="str" cm="1">
        <f t="array" ref="L858">_xlfn.IFS(J858+K858="", "Unknown", J858+K858&gt;3, "Large", J858+K858&gt;0.5, "Medium", J858+K858&gt;0, "Small")</f>
        <v>Small</v>
      </c>
      <c r="M858">
        <v>8</v>
      </c>
      <c r="N858" cm="1">
        <f t="array" ref="N858">IF($M858="",INDEX($M$2:$M$2176,MATCH(1,INDEX(($A$2:$A$2176=$A858)*($M$2:$M$2176&lt;&gt;""),0),0)),$M858)</f>
        <v>8</v>
      </c>
      <c r="O858" s="2" t="str">
        <f t="shared" si="401"/>
        <v>Grown indoors</v>
      </c>
      <c r="P858" s="1" t="s">
        <v>9855</v>
      </c>
      <c r="R858" t="str">
        <f t="shared" si="405"/>
        <v>Medium</v>
      </c>
      <c r="T858" s="1"/>
      <c r="U858" s="1"/>
      <c r="V858" s="1">
        <v>8</v>
      </c>
      <c r="W858" s="6">
        <f t="shared" si="407"/>
        <v>8</v>
      </c>
      <c r="X858" t="str">
        <f>IF(W858=1, "January", IF(W858=2, "February", IF(W858=3, "March", IF(W858=4, "April", IF(W858=5, "May", IF(W858=6, "June", IF(W858=7, "July", IF(W858=8, "August", IF(W858=9, "September", IF(W858=10, "October", IF(W858=11, "November", IF(W858=12, "December", "Other"))))))))))))</f>
        <v>August</v>
      </c>
      <c r="AF858" s="16" t="s">
        <v>24087</v>
      </c>
      <c r="AG858" s="1" t="str">
        <f t="shared" si="391"/>
        <v xml:space="preserve">Seed </v>
      </c>
      <c r="AH858" s="2" t="str">
        <f t="shared" si="392"/>
        <v>Best sown as soon as soon as it is ripe in the autumn in a sandy mix in a cold frame[200]. The seed can also be sown in the spring[188]. When they are large enough to handle, prick the seedlings out into individual pots and grow them on in the greenhouse for at least their first winter. Plant them out into their permanent positions in late spring or early summer, after the last expected frosts.
Division as new growth commences in the spring[200]. Larger clumps can be replanted direct into their permanent positions, though it is best to pot up smaller clumps and grow them on in a cold frame until they are rooting well. Plant them out in the spring.</v>
      </c>
      <c r="AI858" s="1" t="s">
        <v>9856</v>
      </c>
      <c r="AK858" s="1" t="s">
        <v>17104</v>
      </c>
      <c r="AL858" s="1" t="str">
        <f t="shared" si="402"/>
        <v>Unscented</v>
      </c>
      <c r="AM858" s="1" t="b">
        <v>0</v>
      </c>
      <c r="AN858" s="1" t="b">
        <v>0</v>
      </c>
      <c r="AO858" s="1" t="b">
        <v>0</v>
      </c>
      <c r="AP858" s="5" t="s">
        <v>28</v>
      </c>
      <c r="AQ858" s="5" t="str">
        <f t="shared" si="393"/>
        <v>Light, Medium, Heavy</v>
      </c>
      <c r="AR858" s="1" t="s">
        <v>10</v>
      </c>
      <c r="AS858" s="1" t="str">
        <f t="shared" si="403"/>
        <v>None, Partial</v>
      </c>
      <c r="AT858" s="1" t="str">
        <f t="shared" si="394"/>
        <v>Partial, Full</v>
      </c>
      <c r="AU858" s="1" t="s">
        <v>29</v>
      </c>
      <c r="AV858" s="1" t="str">
        <f t="shared" si="395"/>
        <v>Moist</v>
      </c>
      <c r="AW858" s="1" t="s">
        <v>12</v>
      </c>
      <c r="AX858" s="1" t="str">
        <f t="shared" si="396"/>
        <v>Acid, Neutral, Alkaline</v>
      </c>
      <c r="AY858" s="1" t="b">
        <v>0</v>
      </c>
      <c r="AZ858" s="1" t="b">
        <v>0</v>
      </c>
      <c r="BA858" s="1" t="b">
        <v>0</v>
      </c>
      <c r="BC858" t="str">
        <f t="shared" si="397"/>
        <v>FALSE</v>
      </c>
      <c r="BE858" t="str">
        <f t="shared" si="398"/>
        <v>FALSE</v>
      </c>
      <c r="BF858" s="1" t="b">
        <v>0</v>
      </c>
      <c r="BG858" s="1" t="b">
        <v>0</v>
      </c>
      <c r="BH858" s="1" t="b">
        <v>0</v>
      </c>
      <c r="BJ858" s="1" t="str">
        <f t="shared" si="399"/>
        <v>FALSE</v>
      </c>
      <c r="BL858" t="str">
        <f t="shared" si="400"/>
        <v>FALSE</v>
      </c>
      <c r="BM858" s="1" t="b">
        <v>0</v>
      </c>
      <c r="BN858" s="1" t="b">
        <v>0</v>
      </c>
      <c r="BO858" s="1">
        <f t="shared" si="404"/>
        <v>3</v>
      </c>
      <c r="BP858" s="1" t="s">
        <v>31</v>
      </c>
      <c r="BQ858" s="1" cm="1">
        <f t="array" ref="BQ858">_xlfn.IFS(BP858="None Known",0, LEN(BP858)&gt;500, 5,LEN(BP858)&gt;400, 4, LEN(BP858)&gt;300, 3, LEN(BP858)&gt;200, 2, LEN(BP858)&gt;1, 1)</f>
        <v>0</v>
      </c>
      <c r="BR858" s="1" t="s">
        <v>9857</v>
      </c>
      <c r="BS858" s="1">
        <v>1</v>
      </c>
      <c r="BT858" s="1" t="s">
        <v>31</v>
      </c>
      <c r="BU858" s="1">
        <v>0</v>
      </c>
      <c r="BV858" s="1" t="s">
        <v>9858</v>
      </c>
      <c r="BW858" s="1" t="s">
        <v>31</v>
      </c>
      <c r="BX858" s="1" t="s">
        <v>17113</v>
      </c>
      <c r="BY858" t="str">
        <f>_xlfn.XLOOKUP($B858,Img_lookup!A:A,Img_lookup!B:B, "Not available")</f>
        <v>3e46e1d3-7577-439c-afaf-ea3407461c2a</v>
      </c>
      <c r="BZ858" t="str">
        <f>_xlfn.XLOOKUP($B858,Img_lookup!A:A,Img_lookup!C:C, "Not available")</f>
        <v>Gunnera perpensa L.</v>
      </c>
      <c r="CA858" t="str">
        <f>_xlfn.XLOOKUP($B858,Img_lookup!A:A,Img_lookup!D:D, "Not available")</f>
        <v>Sherwin Carlquist</v>
      </c>
      <c r="CB858" t="str">
        <f>_xlfn.XLOOKUP($B858,Img_lookup!A:A,Img_lookup!E:E, "https://imgur.com/aT5wafe")</f>
        <v>https://api.openverse.engineering/v1/images/3e46e1d3-7577-439c-afaf-ea3407461c2a/thumb/</v>
      </c>
    </row>
    <row r="859" spans="1:80" ht="409.6" x14ac:dyDescent="0.15">
      <c r="A859" s="1" t="s">
        <v>193</v>
      </c>
      <c r="B859" s="1" t="s">
        <v>11779</v>
      </c>
      <c r="C859" s="1" t="s">
        <v>875</v>
      </c>
      <c r="E859" s="1" t="s">
        <v>195</v>
      </c>
      <c r="F859" s="1" t="s">
        <v>62</v>
      </c>
      <c r="G859" s="1" t="s">
        <v>62</v>
      </c>
      <c r="H859" s="11" t="str">
        <f t="shared" si="406"/>
        <v>Perennial</v>
      </c>
      <c r="I859" s="1" t="s">
        <v>17107</v>
      </c>
      <c r="J859" s="1">
        <v>12</v>
      </c>
      <c r="L859" t="str" cm="1">
        <f t="array" ref="L859">_xlfn.IFS(J859+K859="", "Unknown", J859+K859&gt;3, "Large", J859+K859&gt;0.5, "Medium", J859+K859&gt;0, "Small")</f>
        <v>Large</v>
      </c>
      <c r="M859" s="1">
        <v>9</v>
      </c>
      <c r="N859" cm="1">
        <f t="array" ref="N859">IF($M859="",INDEX($M$2:$M$2176,MATCH(1,INDEX(($A$2:$A$2176=$A859)*($M$2:$M$2176&lt;&gt;""),0),0)),$M859)</f>
        <v>9</v>
      </c>
      <c r="O859" s="2" t="str">
        <f t="shared" si="401"/>
        <v>Grown indoors</v>
      </c>
      <c r="P859" s="1" t="s">
        <v>11780</v>
      </c>
      <c r="Q859" s="1" t="s">
        <v>17111</v>
      </c>
      <c r="R859" t="str">
        <f t="shared" si="405"/>
        <v>Slow</v>
      </c>
      <c r="T859" s="1"/>
      <c r="U859" s="1"/>
      <c r="V859" s="1">
        <v>4</v>
      </c>
      <c r="W859" s="6">
        <f t="shared" si="407"/>
        <v>4</v>
      </c>
      <c r="X859" t="str">
        <f>IF(W859=1, "January", IF(W859=2, "February", IF(W859=3, "March", IF(W859=4, "April", IF(W859=5, "May", IF(W859=6, "June", IF(W859=7, "July", IF(W859=8, "August", IF(W859=9, "September", IF(W859=10, "October", IF(W859=11, "November", IF(W859=12, "December", "Other"))))))))))))</f>
        <v>April</v>
      </c>
      <c r="Y859" s="1"/>
      <c r="Z859" s="1"/>
      <c r="AA859" s="1">
        <v>10</v>
      </c>
      <c r="AB859" s="1">
        <f>IF(ISNUMBER(SEARCH("-",AA859)),TRIM(LEFT(AA859,FIND("-",AA859)-1)),AA859)</f>
        <v>10</v>
      </c>
      <c r="AC859" s="1" t="str">
        <f>IF(AB859=1, "January", IF(AB859=2, "February", IF(AB859=3, "March", IF(AB859=4, "April", IF(AB859=5, "May", IF(AB859=6, "June", IF(AB859=7, "July", IF(AB859=8, "August", IF(AB859=9, "September", IF(AB859=10, "October", IF(AB859=11, "November", IF(AB859=12, "December", "Other"))))))))))))</f>
        <v>October</v>
      </c>
      <c r="AD859" s="1"/>
      <c r="AE859" s="1"/>
      <c r="AF859" s="16" t="s">
        <v>24088</v>
      </c>
      <c r="AG859" s="1" t="str">
        <f t="shared" si="391"/>
        <v xml:space="preserve">Seed </v>
      </c>
      <c r="AH859" s="2" t="str">
        <f t="shared" si="392"/>
        <v>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v>
      </c>
      <c r="AI859" s="1" t="s">
        <v>11781</v>
      </c>
      <c r="AK859" s="1" t="s">
        <v>17105</v>
      </c>
      <c r="AL859" s="1" t="str">
        <f t="shared" si="402"/>
        <v>Unscented</v>
      </c>
      <c r="AM859" s="1" t="b">
        <v>0</v>
      </c>
      <c r="AN859" s="1" t="b">
        <v>1</v>
      </c>
      <c r="AO859" s="1" t="b">
        <v>0</v>
      </c>
      <c r="AP859" s="5" t="s">
        <v>28</v>
      </c>
      <c r="AQ859" s="5" t="str">
        <f t="shared" si="393"/>
        <v>Light, Medium, Heavy</v>
      </c>
      <c r="AR859" s="1" t="s">
        <v>30</v>
      </c>
      <c r="AS859" s="1" t="str">
        <f t="shared" si="403"/>
        <v>None</v>
      </c>
      <c r="AT859" s="1" t="str">
        <f t="shared" si="394"/>
        <v>Full</v>
      </c>
      <c r="AU859" s="1" t="s">
        <v>29</v>
      </c>
      <c r="AV859" s="1" t="str">
        <f t="shared" si="395"/>
        <v>Moist</v>
      </c>
      <c r="AW859" s="1" t="s">
        <v>12</v>
      </c>
      <c r="AX859" s="1" t="str">
        <f t="shared" si="396"/>
        <v>Acid, Neutral, Alkaline</v>
      </c>
      <c r="AY859" s="1" t="b">
        <v>0</v>
      </c>
      <c r="AZ859" s="1" t="b">
        <v>0</v>
      </c>
      <c r="BA859" s="1" t="b">
        <v>0</v>
      </c>
      <c r="BC859" t="str">
        <f t="shared" si="397"/>
        <v>FALSE</v>
      </c>
      <c r="BE859" t="str">
        <f t="shared" si="398"/>
        <v>FALSE</v>
      </c>
      <c r="BF859" s="1" t="b">
        <v>0</v>
      </c>
      <c r="BG859" s="1" t="b">
        <v>0</v>
      </c>
      <c r="BH859" s="1" t="b">
        <v>0</v>
      </c>
      <c r="BJ859" s="1" t="str">
        <f t="shared" si="399"/>
        <v>FALSE</v>
      </c>
      <c r="BK859" s="1" t="s">
        <v>30</v>
      </c>
      <c r="BL859" t="str">
        <f t="shared" si="400"/>
        <v>FALSE</v>
      </c>
      <c r="BM859" s="1" t="b">
        <v>1</v>
      </c>
      <c r="BN859" s="1" t="b">
        <v>0</v>
      </c>
      <c r="BO859" s="1">
        <f t="shared" si="404"/>
        <v>7</v>
      </c>
      <c r="BP859" s="1" t="s">
        <v>11782</v>
      </c>
      <c r="BQ859" s="1" cm="1">
        <f t="array" ref="BQ859">_xlfn.IFS(BP859="None Known",0, LEN(BP859)&gt;500, 5,LEN(BP859)&gt;400, 4, LEN(BP859)&gt;300, 3, LEN(BP859)&gt;200, 2, LEN(BP859)&gt;1, 1)</f>
        <v>1</v>
      </c>
      <c r="BR859" s="1" t="s">
        <v>25292</v>
      </c>
      <c r="BS859" s="1">
        <v>2</v>
      </c>
      <c r="BT859" s="1" t="s">
        <v>31</v>
      </c>
      <c r="BU859" s="1">
        <v>0</v>
      </c>
      <c r="BV859" s="1" t="s">
        <v>34</v>
      </c>
      <c r="BW859" s="1" t="s">
        <v>31</v>
      </c>
      <c r="BX859" s="1"/>
      <c r="BY859" t="str">
        <f>_xlfn.XLOOKUP($B859,Img_lookup!A:A,Img_lookup!B:B, "Not available")</f>
        <v>fb1dac81-4be7-4e61-b2f1-ccb26bd55ffe</v>
      </c>
      <c r="BZ859" t="str">
        <f>_xlfn.XLOOKUP($B859,Img_lookup!A:A,Img_lookup!C:C, "Not available")</f>
        <v>Gymnocladus chinensis</v>
      </c>
      <c r="CA859" t="str">
        <f>_xlfn.XLOOKUP($B859,Img_lookup!A:A,Img_lookup!D:D, "Not available")</f>
        <v>Ren-Chang Ching</v>
      </c>
      <c r="CB859" t="str">
        <f>_xlfn.XLOOKUP($B859,Img_lookup!A:A,Img_lookup!E:E, "https://imgur.com/aT5wafe")</f>
        <v>https://api.openverse.engineering/v1/images/fb1dac81-4be7-4e61-b2f1-ccb26bd55ffe/thumb/</v>
      </c>
    </row>
    <row r="860" spans="1:80" ht="409.6" x14ac:dyDescent="0.15">
      <c r="A860" s="1" t="s">
        <v>193</v>
      </c>
      <c r="B860" s="1" t="s">
        <v>11477</v>
      </c>
      <c r="C860" s="1" t="s">
        <v>11478</v>
      </c>
      <c r="D860" s="1" t="s">
        <v>11479</v>
      </c>
      <c r="E860" s="1" t="s">
        <v>11480</v>
      </c>
      <c r="F860" s="1" t="s">
        <v>62</v>
      </c>
      <c r="G860" s="1" t="s">
        <v>62</v>
      </c>
      <c r="H860" s="11" t="str">
        <f t="shared" si="406"/>
        <v>Perennial</v>
      </c>
      <c r="I860" s="1" t="s">
        <v>17107</v>
      </c>
      <c r="J860" s="1">
        <v>20</v>
      </c>
      <c r="K860" s="1">
        <v>15</v>
      </c>
      <c r="L860" t="str" cm="1">
        <f t="array" ref="L860">_xlfn.IFS(J860+K860="", "Unknown", J860+K860&gt;3, "Large", J860+K860&gt;0.5, "Medium", J860+K860&gt;0, "Small")</f>
        <v>Large</v>
      </c>
      <c r="M860" s="1">
        <v>4</v>
      </c>
      <c r="N860" cm="1">
        <f t="array" ref="N860">IF($M860="",INDEX($M$2:$M$2176,MATCH(1,INDEX(($A$2:$A$2176=$A860)*($M$2:$M$2176&lt;&gt;""),0),0)),$M860)</f>
        <v>4</v>
      </c>
      <c r="O860" s="2" t="str">
        <f t="shared" si="401"/>
        <v>Hardy to cold</v>
      </c>
      <c r="P860" s="1" t="s">
        <v>11481</v>
      </c>
      <c r="Q860" s="1" t="s">
        <v>17111</v>
      </c>
      <c r="R860" t="str">
        <f t="shared" si="405"/>
        <v>Slow</v>
      </c>
      <c r="T860" s="1"/>
      <c r="U860" s="1"/>
      <c r="V860" s="1">
        <v>6</v>
      </c>
      <c r="W860" s="6">
        <f t="shared" si="407"/>
        <v>6</v>
      </c>
      <c r="X860" t="str">
        <f>IF(W860=1, "January", IF(W860=2, "February", IF(W860=3, "March", IF(W860=4, "April", IF(W860=5, "May", IF(W860=6, "June", IF(W860=7, "July", IF(W860=8, "August", IF(W860=9, "September", IF(W860=10, "October", IF(W860=11, "November", IF(W860=12, "December", "Other"))))))))))))</f>
        <v>June</v>
      </c>
      <c r="Y860" s="1"/>
      <c r="Z860" s="1"/>
      <c r="AA860" s="1">
        <v>10</v>
      </c>
      <c r="AB860" s="1">
        <f>IF(ISNUMBER(SEARCH("-",AA860)),TRIM(LEFT(AA860,FIND("-",AA860)-1)),AA860)</f>
        <v>10</v>
      </c>
      <c r="AC860" s="1" t="str">
        <f>IF(AB860=1, "January", IF(AB860=2, "February", IF(AB860=3, "March", IF(AB860=4, "April", IF(AB860=5, "May", IF(AB860=6, "June", IF(AB860=7, "July", IF(AB860=8, "August", IF(AB860=9, "September", IF(AB860=10, "October", IF(AB860=11, "November", IF(AB860=12, "December", "Other"))))))))))))</f>
        <v>October</v>
      </c>
      <c r="AD860" s="1"/>
      <c r="AE860" s="1"/>
      <c r="AF860" s="16" t="s">
        <v>24088</v>
      </c>
      <c r="AG860" s="1" t="str">
        <f t="shared" si="391"/>
        <v xml:space="preserve">Seed </v>
      </c>
      <c r="AH860" s="2" t="str">
        <f t="shared" si="392"/>
        <v>Best sown in a greenhouse as soon as it is ripe[200]. The seed can also be sown in early spring in a greenhouse[78]. Scarification and pre-soaking the seed for 24 hours in warm water, especially if it has been stored, will improve germination[200]. Make sure the seed has swollen after soaking, soak it again if it has not and, if it still does not swell, try filing away some of the seedcoat but be careful not to damage the embryo. As soon as they are large enough to handle, prick the seedlings out into fairly deep individual pots and grow them on in the greenhouse for at least their first winter. Plant them out into their permanent positions in late spring or early summer, after the last expected frosts. Consider giving them some protection against the cold for their first couple of winters outdoors
Root cuttings 4cm long and 1cm thick in a greenhouse in December[200]. Plant the roots horizontally in pots[78]. Good percentage.</v>
      </c>
      <c r="AI860" s="1" t="s">
        <v>11482</v>
      </c>
      <c r="AK860" s="1" t="s">
        <v>17105</v>
      </c>
      <c r="AL860" s="1" t="str">
        <f t="shared" si="402"/>
        <v>Unscented</v>
      </c>
      <c r="AM860" s="1" t="b">
        <v>0</v>
      </c>
      <c r="AN860" s="1" t="b">
        <v>1</v>
      </c>
      <c r="AO860" s="1" t="b">
        <v>0</v>
      </c>
      <c r="AP860" s="5" t="s">
        <v>28</v>
      </c>
      <c r="AQ860" s="5" t="str">
        <f t="shared" si="393"/>
        <v>Light, Medium, Heavy</v>
      </c>
      <c r="AR860" s="1" t="s">
        <v>30</v>
      </c>
      <c r="AS860" s="1" t="str">
        <f t="shared" si="403"/>
        <v>None</v>
      </c>
      <c r="AT860" s="1" t="str">
        <f t="shared" si="394"/>
        <v>Full</v>
      </c>
      <c r="AU860" s="1" t="s">
        <v>11</v>
      </c>
      <c r="AV860" s="1" t="str">
        <f t="shared" si="395"/>
        <v>Dry, Moist</v>
      </c>
      <c r="AW860" s="1" t="s">
        <v>12</v>
      </c>
      <c r="AX860" s="1" t="str">
        <f t="shared" si="396"/>
        <v>Acid, Neutral, Alkaline</v>
      </c>
      <c r="AY860" s="1" t="b">
        <v>0</v>
      </c>
      <c r="AZ860" s="1" t="b">
        <v>1</v>
      </c>
      <c r="BA860" s="1" t="b">
        <v>1</v>
      </c>
      <c r="BC860" t="str">
        <f t="shared" si="397"/>
        <v>FALSE</v>
      </c>
      <c r="BD860" s="1" t="s">
        <v>77</v>
      </c>
      <c r="BE860" t="str">
        <f t="shared" si="398"/>
        <v>TRUE</v>
      </c>
      <c r="BF860" s="1" t="b">
        <v>1</v>
      </c>
      <c r="BG860" s="1" t="b">
        <v>0</v>
      </c>
      <c r="BH860" s="1" t="b">
        <v>1</v>
      </c>
      <c r="BJ860" s="1" t="str">
        <f t="shared" si="399"/>
        <v>FALSE</v>
      </c>
      <c r="BK860" s="1" t="s">
        <v>30</v>
      </c>
      <c r="BL860" t="str">
        <f t="shared" si="400"/>
        <v>FALSE</v>
      </c>
      <c r="BM860" s="1" t="b">
        <v>1</v>
      </c>
      <c r="BN860" s="1" t="b">
        <v>0</v>
      </c>
      <c r="BO860" s="1">
        <f t="shared" si="404"/>
        <v>15</v>
      </c>
      <c r="BP860" s="1" t="s">
        <v>11483</v>
      </c>
      <c r="BQ860" s="1" cm="1">
        <f t="array" ref="BQ860">_xlfn.IFS(BP860="None Known",0, LEN(BP860)&gt;500, 5,LEN(BP860)&gt;400, 4, LEN(BP860)&gt;300, 3, LEN(BP860)&gt;200, 2, LEN(BP860)&gt;1, 1)</f>
        <v>4</v>
      </c>
      <c r="BR860" s="16" t="s">
        <v>24894</v>
      </c>
      <c r="BS860" s="1">
        <v>3</v>
      </c>
      <c r="BT860" s="1" t="s">
        <v>11484</v>
      </c>
      <c r="BU860" s="1">
        <v>2</v>
      </c>
      <c r="BV860" s="1" t="s">
        <v>5622</v>
      </c>
      <c r="BW860" s="1" t="s">
        <v>11485</v>
      </c>
      <c r="BX860" s="1"/>
      <c r="BY860" t="str">
        <f>_xlfn.XLOOKUP($B860,Img_lookup!A:A,Img_lookup!B:B, "Not available")</f>
        <v>a29618b4-3444-47ff-91f3-4ed732a866cc</v>
      </c>
      <c r="BZ860" t="str">
        <f>_xlfn.XLOOKUP($B860,Img_lookup!A:A,Img_lookup!C:C, "Not available")</f>
        <v>Feuilles du Chicot du Canada, Gymnocladus dioica, Fabac√©es</v>
      </c>
      <c r="CA860" t="str">
        <f>_xlfn.XLOOKUP($B860,Img_lookup!A:A,Img_lookup!D:D, "Not available")</f>
        <v>olive.titus</v>
      </c>
      <c r="CB860" t="str">
        <f>_xlfn.XLOOKUP($B860,Img_lookup!A:A,Img_lookup!E:E, "https://imgur.com/aT5wafe")</f>
        <v>https://api.openverse.engineering/v1/images/a29618b4-3444-47ff-91f3-4ed732a866cc/thumb/</v>
      </c>
    </row>
    <row r="861" spans="1:80" ht="409.6" x14ac:dyDescent="0.15">
      <c r="A861" s="1" t="s">
        <v>1919</v>
      </c>
      <c r="B861" s="1" t="s">
        <v>9698</v>
      </c>
      <c r="C861" s="1" t="s">
        <v>9699</v>
      </c>
      <c r="E861" s="1" t="s">
        <v>9700</v>
      </c>
      <c r="F861" s="1" t="s">
        <v>22</v>
      </c>
      <c r="G861" s="1" t="s">
        <v>22</v>
      </c>
      <c r="H861" s="11" t="str">
        <f t="shared" si="406"/>
        <v>Perennial</v>
      </c>
      <c r="I861" s="1" t="s">
        <v>17107</v>
      </c>
      <c r="J861" s="1">
        <v>5</v>
      </c>
      <c r="K861" s="1">
        <v>5</v>
      </c>
      <c r="L861" t="str" cm="1">
        <f t="array" ref="L861">_xlfn.IFS(J861+K861="", "Unknown", J861+K861&gt;3, "Large", J861+K861&gt;0.5, "Medium", J861+K861&gt;0, "Small")</f>
        <v>Large</v>
      </c>
      <c r="M861" s="1">
        <v>5</v>
      </c>
      <c r="N861" cm="1">
        <f t="array" ref="N861">IF($M861="",INDEX($M$2:$M$2176,MATCH(1,INDEX(($A$2:$A$2176=$A861)*($M$2:$M$2176&lt;&gt;""),0),0)),$M861)</f>
        <v>5</v>
      </c>
      <c r="O861" s="2" t="str">
        <f t="shared" si="401"/>
        <v>Seasonal outdoors</v>
      </c>
      <c r="P861" s="1" t="s">
        <v>9701</v>
      </c>
      <c r="Q861" s="1" t="s">
        <v>17111</v>
      </c>
      <c r="R861" t="str">
        <f t="shared" si="405"/>
        <v>Slow</v>
      </c>
      <c r="T861" s="1"/>
      <c r="U861" s="1"/>
      <c r="V861" s="1" t="s">
        <v>166</v>
      </c>
      <c r="W861" s="6" t="str">
        <f t="shared" si="407"/>
        <v>9</v>
      </c>
      <c r="X861" t="str">
        <f>IF(W861="1", "January", IF(W861="2", "February", IF(W861="3", "March", IF(W861="4", "April", IF(W861="5", "May", IF(W861="6", "June", IF(W861="7", "July", IF(W861="8", "August", IF(W861="9", "September", IF(W861="10", "October", IF(W861="11", "November", IF(W861="12", "December", "Other"))))))))))))</f>
        <v>September</v>
      </c>
      <c r="Y861" s="2" t="str">
        <f>IF(ISNUMBER(SEARCH("-",V861)),TRIM(RIGHT(V861,LEN(V861)-SEARCH("-",V861))),V861)</f>
        <v>11</v>
      </c>
      <c r="Z861" s="2" t="str">
        <f>IF(Y861="1", "January", IF(Y861="2", "February", IF(Y861="3", "March", IF(Y861="4", "April", IF(Y861="5", "May", IF(Y861="6", "June", IF(Y861="7", "July", IF(Y861="8", "August", IF(Y861="9", "September", IF(Y861="10", "October", IF(Y861="11", "November", IF(Y861="12", "December", "Other"))))))))))))</f>
        <v>November</v>
      </c>
      <c r="AA861" s="1" t="s">
        <v>427</v>
      </c>
      <c r="AB861" s="1" t="str">
        <f>IF(ISNUMBER(SEARCH("-",AA861)),TRIM(LEFT(AA861,FIND("-",AA861)-1)),AA861)</f>
        <v>8</v>
      </c>
      <c r="AC861" s="1" t="str">
        <f>IF(AB861="1", "January", IF(AB861="2", "February", IF(AB861="3", "March", IF(AB861="4", "April", IF(AB861="5", "May", IF(AB861="6", "June", IF(AB861="7", "July", IF(AB861="8", "August", IF(AB861="9", "September", IF(AB861="10", "October", IF(AB861="11", "November", IF(AB861="12", "December", "Other"))))))))))))</f>
        <v>August</v>
      </c>
      <c r="AD861" s="1" t="str">
        <f>IF(ISNUMBER(SEARCH("-",AA861)),TRIM(RIGHT(AA861,LEN(AA861)-SEARCH("-",AA861))),AA861)</f>
        <v>9</v>
      </c>
      <c r="AE861" s="1" t="str">
        <f>IF(AD861="1", "January", IF(AD861="2", "February", IF(AD861="3", "March", IF(AD861="4", "April", IF(AD861="5", "May", IF(AD861="6", "June", IF(AD861="7", "July", IF(AD861="8", "August", IF(AD861="9", "September", IF(AD861="10", "October", IF(AD861="11", "November", IF(AD861="12", "December", "Other"))))))))))))</f>
        <v>September</v>
      </c>
      <c r="AF861" s="16" t="s">
        <v>25108</v>
      </c>
      <c r="AG861" s="1" t="str">
        <f t="shared" si="391"/>
        <v xml:space="preserve">Seed </v>
      </c>
      <c r="AH861" s="2" t="str">
        <f t="shared" si="392"/>
        <v>This can be very slow to germinate. It is best to harvest the seed 'green' (as soon as it is mature but before it has dried on the plant) around the end of August and sow it immediately in a cold frame[80, 98]. It may still take 18 months to germinate[200] but will normally be quicker than stored seed which will require 2 months warm stratification then 1 month cold followed by another 2 weeks warm and then a further 4 months cold stratification[113]. Scarification may also improve germination of stored seed[80]. Prick out the seedlings into individual pots as soon as they are large enough to handle. Overwinter them in a greenhouse for their first winter and plant out in late spring[78].
Layering in early spring or autumn[78, 200]. Takes 12 months. Good percentage[78].
Softwood cuttings, summer in a frame[200].</v>
      </c>
      <c r="AI861" s="1" t="s">
        <v>9702</v>
      </c>
      <c r="AJ861" s="1"/>
      <c r="AK861" s="1" t="s">
        <v>17104</v>
      </c>
      <c r="AL861" s="1" t="str">
        <f t="shared" si="402"/>
        <v>Scented</v>
      </c>
      <c r="AM861" s="1" t="b">
        <v>1</v>
      </c>
      <c r="AN861" s="1" t="b">
        <v>1</v>
      </c>
      <c r="AO861" s="1" t="b">
        <v>0</v>
      </c>
      <c r="AP861" s="5" t="s">
        <v>54</v>
      </c>
      <c r="AQ861" s="5" t="str">
        <f t="shared" si="393"/>
        <v>Light, Medium</v>
      </c>
      <c r="AR861" s="1" t="s">
        <v>10</v>
      </c>
      <c r="AS861" s="1" t="str">
        <f t="shared" si="403"/>
        <v>None, Partial</v>
      </c>
      <c r="AT861" s="1" t="str">
        <f t="shared" si="394"/>
        <v>Partial, Full</v>
      </c>
      <c r="AU861" s="1" t="s">
        <v>29</v>
      </c>
      <c r="AV861" s="1" t="str">
        <f t="shared" si="395"/>
        <v>Moist</v>
      </c>
      <c r="AW861" s="1" t="s">
        <v>12</v>
      </c>
      <c r="AX861" s="1" t="str">
        <f t="shared" si="396"/>
        <v>Acid, Neutral, Alkaline</v>
      </c>
      <c r="AY861" s="1" t="b">
        <v>0</v>
      </c>
      <c r="AZ861" s="1" t="b">
        <v>0</v>
      </c>
      <c r="BA861" s="1" t="b">
        <v>0</v>
      </c>
      <c r="BC861" t="str">
        <f t="shared" si="397"/>
        <v>FALSE</v>
      </c>
      <c r="BE861" t="str">
        <f t="shared" si="398"/>
        <v>FALSE</v>
      </c>
      <c r="BF861" s="1" t="b">
        <v>0</v>
      </c>
      <c r="BG861" s="1" t="b">
        <v>0</v>
      </c>
      <c r="BH861" s="1" t="b">
        <v>0</v>
      </c>
      <c r="BJ861" s="1" t="str">
        <f t="shared" si="399"/>
        <v>FALSE</v>
      </c>
      <c r="BL861" t="str">
        <f t="shared" si="400"/>
        <v>FALSE</v>
      </c>
      <c r="BM861" s="1" t="b">
        <v>0</v>
      </c>
      <c r="BN861" s="1" t="b">
        <v>0</v>
      </c>
      <c r="BO861" s="1">
        <f t="shared" si="404"/>
        <v>17</v>
      </c>
      <c r="BP861" s="1" t="s">
        <v>9703</v>
      </c>
      <c r="BQ861" s="1" cm="1">
        <f t="array" ref="BQ861">_xlfn.IFS(BP861="None Known",0, LEN(BP861)&gt;500, 5,LEN(BP861)&gt;400, 4, LEN(BP861)&gt;300, 3, LEN(BP861)&gt;200, 2, LEN(BP861)&gt;1, 1)</f>
        <v>3</v>
      </c>
      <c r="BR861" s="16" t="s">
        <v>24895</v>
      </c>
      <c r="BS861" s="1">
        <v>3</v>
      </c>
      <c r="BT861" s="1" t="s">
        <v>9704</v>
      </c>
      <c r="BU861" s="1">
        <v>5</v>
      </c>
      <c r="BV861" s="1" t="s">
        <v>9705</v>
      </c>
      <c r="BW861" s="1" t="s">
        <v>31</v>
      </c>
      <c r="BX861" s="1"/>
      <c r="BY861" t="str">
        <f>_xlfn.XLOOKUP($B861,Img_lookup!A:A,Img_lookup!B:B, "Not available")</f>
        <v>34fee872-8749-4cdf-b35c-b18e4e2f2826</v>
      </c>
      <c r="BZ861" t="str">
        <f>_xlfn.XLOOKUP($B861,Img_lookup!A:A,Img_lookup!C:C, "Not available")</f>
        <v>Witch-hazel. Hamamelis virginiana. Walcott, Mary Vaux, North American wild flowers, vol. 5 (1925-1927)</v>
      </c>
      <c r="CA861" t="str">
        <f>_xlfn.XLOOKUP($B861,Img_lookup!A:A,Img_lookup!D:D, "Not available")</f>
        <v>Swallowtail Garden Seeds</v>
      </c>
      <c r="CB861" t="str">
        <f>_xlfn.XLOOKUP($B861,Img_lookup!A:A,Img_lookup!E:E, "https://imgur.com/aT5wafe")</f>
        <v>https://api.openverse.engineering/v1/images/34fee872-8749-4cdf-b35c-b18e4e2f2826/thumb/</v>
      </c>
    </row>
    <row r="862" spans="1:80" ht="345" x14ac:dyDescent="0.15">
      <c r="A862" s="1" t="s">
        <v>69</v>
      </c>
      <c r="B862" s="1" t="s">
        <v>7658</v>
      </c>
      <c r="D862" s="1" t="s">
        <v>7659</v>
      </c>
      <c r="E862" s="1" t="s">
        <v>7660</v>
      </c>
      <c r="F862" s="1" t="s">
        <v>6</v>
      </c>
      <c r="G862" s="1" t="s">
        <v>6</v>
      </c>
      <c r="H862" s="11" t="str">
        <f t="shared" si="406"/>
        <v>Perennial</v>
      </c>
      <c r="J862" s="1">
        <v>0.30000001199999998</v>
      </c>
      <c r="L862" t="str" cm="1">
        <f t="array" ref="L862">_xlfn.IFS(J862+K862="", "Unknown", J862+K862&gt;3, "Large", J862+K862&gt;0.5, "Medium", J862+K862&gt;0, "Small")</f>
        <v>Small</v>
      </c>
      <c r="N862" cm="1">
        <f t="array" ref="N862">IF($M862="",INDEX($M$2:$M$2176,MATCH(1,INDEX(($A$2:$A$2176=$A862)*($M$2:$M$2176&lt;&gt;""),0),0)),$M862)</f>
        <v>7</v>
      </c>
      <c r="O862" s="2" t="str">
        <f t="shared" si="401"/>
        <v>Seasonal outdoors</v>
      </c>
      <c r="P862" s="1" t="s">
        <v>7661</v>
      </c>
      <c r="R862" t="str">
        <f t="shared" si="405"/>
        <v>Medium</v>
      </c>
      <c r="W862"/>
      <c r="AF862" s="16" t="s">
        <v>24485</v>
      </c>
      <c r="AG862" s="1" t="str">
        <f t="shared" si="391"/>
        <v xml:space="preserve">Seed </v>
      </c>
      <c r="AH862" s="2" t="str">
        <f t="shared" si="392"/>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v>
      </c>
      <c r="AI862" s="1" t="s">
        <v>7662</v>
      </c>
      <c r="AJ862" s="1" t="s">
        <v>53</v>
      </c>
      <c r="AK862" s="1" t="s">
        <v>17104</v>
      </c>
      <c r="AL862" s="1" t="str">
        <f t="shared" si="402"/>
        <v>Unscented</v>
      </c>
      <c r="AM862" s="1" t="b">
        <v>0</v>
      </c>
      <c r="AN862" s="1" t="b">
        <v>0</v>
      </c>
      <c r="AO862" s="1" t="b">
        <v>0</v>
      </c>
      <c r="AP862" s="5" t="s">
        <v>28</v>
      </c>
      <c r="AQ862" s="5" t="str">
        <f t="shared" si="393"/>
        <v>Light, Medium, Heavy</v>
      </c>
      <c r="AR862" s="1" t="s">
        <v>10</v>
      </c>
      <c r="AS862" s="1" t="str">
        <f t="shared" si="403"/>
        <v>None, Partial</v>
      </c>
      <c r="AT862" s="1" t="str">
        <f t="shared" si="394"/>
        <v>Partial, Full</v>
      </c>
      <c r="AU862" s="1" t="s">
        <v>29</v>
      </c>
      <c r="AV862" s="1" t="str">
        <f t="shared" si="395"/>
        <v>Moist</v>
      </c>
      <c r="AW862" s="1" t="s">
        <v>12</v>
      </c>
      <c r="AX862" s="1" t="str">
        <f t="shared" si="396"/>
        <v>Acid, Neutral, Alkaline</v>
      </c>
      <c r="AY862" s="1" t="b">
        <v>0</v>
      </c>
      <c r="AZ862" s="1" t="b">
        <v>0</v>
      </c>
      <c r="BA862" s="1" t="b">
        <v>0</v>
      </c>
      <c r="BC862" t="str">
        <f t="shared" si="397"/>
        <v>FALSE</v>
      </c>
      <c r="BE862" t="str">
        <f t="shared" si="398"/>
        <v>FALSE</v>
      </c>
      <c r="BF862" s="1" t="b">
        <v>1</v>
      </c>
      <c r="BG862" s="1" t="b">
        <v>0</v>
      </c>
      <c r="BH862" s="1" t="b">
        <v>0</v>
      </c>
      <c r="BJ862" s="1" t="str">
        <f t="shared" si="399"/>
        <v>FALSE</v>
      </c>
      <c r="BL862" t="str">
        <f t="shared" si="400"/>
        <v>FALSE</v>
      </c>
      <c r="BM862" s="1" t="b">
        <v>0</v>
      </c>
      <c r="BN862" s="1" t="b">
        <v>0</v>
      </c>
      <c r="BO862" s="1">
        <f t="shared" si="404"/>
        <v>4</v>
      </c>
      <c r="BP862" s="1" t="s">
        <v>31</v>
      </c>
      <c r="BQ862" s="1" cm="1">
        <f t="array" ref="BQ862">_xlfn.IFS(BP862="None Known",0, LEN(BP862)&gt;500, 5,LEN(BP862)&gt;400, 4, LEN(BP862)&gt;300, 3, LEN(BP862)&gt;200, 2, LEN(BP862)&gt;1, 1)</f>
        <v>0</v>
      </c>
      <c r="BR862" s="1" t="s">
        <v>7663</v>
      </c>
      <c r="BS862" s="1">
        <v>1</v>
      </c>
      <c r="BT862" s="1" t="s">
        <v>7664</v>
      </c>
      <c r="BU862" s="1">
        <v>1</v>
      </c>
      <c r="BV862" s="1" t="s">
        <v>16</v>
      </c>
      <c r="BW862" s="1" t="s">
        <v>31</v>
      </c>
      <c r="BX862" s="1"/>
      <c r="BY862" t="str">
        <f>_xlfn.XLOOKUP($B862,Img_lookup!A:A,Img_lookup!B:B, "Not available")</f>
        <v>7ea95844-fa59-4b07-a8a8-cc3243df9360</v>
      </c>
      <c r="BZ862" t="str">
        <f>_xlfn.XLOOKUP($B862,Img_lookup!A:A,Img_lookup!C:C, "Not available")</f>
        <v>Haplopappus nuttallii var. depressus Maguire</v>
      </c>
      <c r="CA862" t="str">
        <f>_xlfn.XLOOKUP($B862,Img_lookup!A:A,Img_lookup!D:D, "Not available")</f>
        <v>Bassett Maguire</v>
      </c>
      <c r="CB862" t="str">
        <f>_xlfn.XLOOKUP($B862,Img_lookup!A:A,Img_lookup!E:E, "https://imgur.com/aT5wafe")</f>
        <v>https://api.openverse.engineering/v1/images/7ea95844-fa59-4b07-a8a8-cc3243df9360/thumb/</v>
      </c>
    </row>
    <row r="863" spans="1:80" ht="13" x14ac:dyDescent="0.15">
      <c r="A863" s="1" t="s">
        <v>103</v>
      </c>
      <c r="B863" s="1" t="s">
        <v>3413</v>
      </c>
      <c r="C863" s="1" t="s">
        <v>3414</v>
      </c>
      <c r="E863" s="1" t="s">
        <v>3415</v>
      </c>
      <c r="F863" s="1" t="s">
        <v>85</v>
      </c>
      <c r="G863" s="1" t="s">
        <v>85</v>
      </c>
      <c r="H863" s="11" t="str">
        <f t="shared" si="406"/>
        <v>Annual</v>
      </c>
      <c r="J863" s="1">
        <v>0.30000001199999998</v>
      </c>
      <c r="K863" s="1">
        <v>0.20000000300000001</v>
      </c>
      <c r="L863" t="str" cm="1">
        <f t="array" ref="L863">_xlfn.IFS(J863+K863="", "Unknown", J863+K863&gt;3, "Large", J863+K863&gt;0.5, "Medium", J863+K863&gt;0, "Small")</f>
        <v>Medium</v>
      </c>
      <c r="M863" s="1">
        <v>6</v>
      </c>
      <c r="N863" cm="1">
        <f t="array" ref="N863">IF($M863="",INDEX($M$2:$M$2176,MATCH(1,INDEX(($A$2:$A$2176=$A863)*($M$2:$M$2176&lt;&gt;""),0),0)),$M863)</f>
        <v>6</v>
      </c>
      <c r="O863" s="2" t="str">
        <f t="shared" si="401"/>
        <v>Seasonal outdoors</v>
      </c>
      <c r="P863" s="1" t="s">
        <v>3416</v>
      </c>
      <c r="R863" t="str">
        <f t="shared" si="405"/>
        <v>Medium</v>
      </c>
      <c r="T863" s="1"/>
      <c r="U863" s="1"/>
      <c r="V863" s="1" t="s">
        <v>108</v>
      </c>
      <c r="W863" s="6" t="str">
        <f t="shared" ref="W863:W870" si="408">IF(ISNUMBER(SEARCH("-",V863)),TRIM(LEFT(V863,FIND("-",V863)-1)),V863)</f>
        <v>7</v>
      </c>
      <c r="X863" t="str">
        <f>IF(W863="1", "January", IF(W863="2", "February", IF(W863="3", "March", IF(W863="4", "April", IF(W863="5", "May", IF(W863="6", "June", IF(W863="7", "July", IF(W863="8", "August", IF(W863="9", "September", IF(W863="10", "October", IF(W863="11", "November", IF(W863="12", "December", "Other"))))))))))))</f>
        <v>July</v>
      </c>
      <c r="Y863" s="2" t="str">
        <f>IF(ISNUMBER(SEARCH("-",V863)),TRIM(RIGHT(V863,LEN(V863)-SEARCH("-",V863))),V863)</f>
        <v>9</v>
      </c>
      <c r="Z863" s="2" t="str">
        <f>IF(Y863="1", "January", IF(Y863="2", "February", IF(Y863="3", "March", IF(Y863="4", "April", IF(Y863="5", "May", IF(Y863="6", "June", IF(Y863="7", "July", IF(Y863="8", "August", IF(Y863="9", "September", IF(Y863="10", "October", IF(Y863="11", "November", IF(Y863="12", "December", "Other"))))))))))))</f>
        <v>September</v>
      </c>
      <c r="AF863" s="1" t="s">
        <v>24486</v>
      </c>
      <c r="AG863" s="1" t="str">
        <f t="shared" si="391"/>
        <v xml:space="preserve">Seed </v>
      </c>
      <c r="AH863" s="2" t="str">
        <f t="shared" si="392"/>
        <v>Sow in situ in spring or autumn[169].</v>
      </c>
      <c r="AI863" s="1" t="s">
        <v>3417</v>
      </c>
      <c r="AK863" s="1" t="s">
        <v>17104</v>
      </c>
      <c r="AL863" s="1" t="str">
        <f t="shared" si="402"/>
        <v>Scented</v>
      </c>
      <c r="AM863" s="1" t="b">
        <v>1</v>
      </c>
      <c r="AN863" s="1" t="b">
        <v>0</v>
      </c>
      <c r="AO863" s="1" t="b">
        <v>0</v>
      </c>
      <c r="AP863" s="5" t="s">
        <v>28</v>
      </c>
      <c r="AQ863" s="5" t="str">
        <f t="shared" si="393"/>
        <v>Light, Medium, Heavy</v>
      </c>
      <c r="AR863" s="1" t="s">
        <v>10</v>
      </c>
      <c r="AS863" s="1" t="str">
        <f t="shared" si="403"/>
        <v>None, Partial</v>
      </c>
      <c r="AT863" s="1" t="str">
        <f t="shared" si="394"/>
        <v>Partial, Full</v>
      </c>
      <c r="AU863" s="1" t="s">
        <v>11</v>
      </c>
      <c r="AV863" s="1" t="str">
        <f t="shared" si="395"/>
        <v>Dry, Moist</v>
      </c>
      <c r="AW863" s="1" t="s">
        <v>123</v>
      </c>
      <c r="AX863" s="1" t="str">
        <f t="shared" si="396"/>
        <v>Acid, Neutral</v>
      </c>
      <c r="AY863" s="1" t="b">
        <v>1</v>
      </c>
      <c r="AZ863" s="1" t="b">
        <v>0</v>
      </c>
      <c r="BA863" s="1" t="b">
        <v>0</v>
      </c>
      <c r="BC863" t="str">
        <f t="shared" si="397"/>
        <v>FALSE</v>
      </c>
      <c r="BE863" t="str">
        <f t="shared" si="398"/>
        <v>FALSE</v>
      </c>
      <c r="BF863" s="1" t="b">
        <v>1</v>
      </c>
      <c r="BG863" s="1" t="b">
        <v>0</v>
      </c>
      <c r="BH863" s="1" t="b">
        <v>0</v>
      </c>
      <c r="BJ863" s="1" t="str">
        <f t="shared" si="399"/>
        <v>FALSE</v>
      </c>
      <c r="BL863" t="str">
        <f t="shared" si="400"/>
        <v>FALSE</v>
      </c>
      <c r="BM863" s="1" t="b">
        <v>0</v>
      </c>
      <c r="BN863" s="1" t="b">
        <v>0</v>
      </c>
      <c r="BO863" s="1">
        <f t="shared" si="404"/>
        <v>14</v>
      </c>
      <c r="BP863" s="1" t="s">
        <v>3418</v>
      </c>
      <c r="BQ863" s="1" cm="1">
        <f t="array" ref="BQ863">_xlfn.IFS(BP863="None Known",0, LEN(BP863)&gt;500, 5,LEN(BP863)&gt;400, 4, LEN(BP863)&gt;300, 3, LEN(BP863)&gt;200, 2, LEN(BP863)&gt;1, 1)</f>
        <v>2</v>
      </c>
      <c r="BR863" s="1" t="s">
        <v>3419</v>
      </c>
      <c r="BS863" s="1">
        <v>3</v>
      </c>
      <c r="BT863" s="1" t="s">
        <v>3420</v>
      </c>
      <c r="BU863" s="1">
        <v>3</v>
      </c>
      <c r="BV863" s="1" t="s">
        <v>3421</v>
      </c>
      <c r="BW863" s="1" t="s">
        <v>3422</v>
      </c>
      <c r="BX863" s="1"/>
      <c r="BY863" t="str">
        <f>_xlfn.XLOOKUP($B863,Img_lookup!A:A,Img_lookup!B:B, "Not available")</f>
        <v>04e47a57-d53a-4cc4-b6b2-5b00f83655e6</v>
      </c>
      <c r="BZ863" t="str">
        <f>_xlfn.XLOOKUP($B863,Img_lookup!A:A,Img_lookup!C:C, "Not available")</f>
        <v>Hedeoma pulegioides (American false pennyroyal), Cumberland, RI</v>
      </c>
      <c r="CA863" t="str">
        <f>_xlfn.XLOOKUP($B863,Img_lookup!A:A,Img_lookup!D:D, "Not available")</f>
        <v>Doug_McGrady</v>
      </c>
      <c r="CB863" t="str">
        <f>_xlfn.XLOOKUP($B863,Img_lookup!A:A,Img_lookup!E:E, "https://imgur.com/aT5wafe")</f>
        <v>https://api.openverse.engineering/v1/images/04e47a57-d53a-4cc4-b6b2-5b00f83655e6/thumb/</v>
      </c>
    </row>
    <row r="864" spans="1:80" ht="409.6" x14ac:dyDescent="0.15">
      <c r="A864" s="1" t="s">
        <v>1384</v>
      </c>
      <c r="B864" s="1" t="s">
        <v>13321</v>
      </c>
      <c r="C864" s="1" t="s">
        <v>13322</v>
      </c>
      <c r="E864" s="1" t="s">
        <v>13323</v>
      </c>
      <c r="F864" s="1" t="s">
        <v>156</v>
      </c>
      <c r="G864" s="1" t="s">
        <v>156</v>
      </c>
      <c r="H864" s="11" t="str">
        <f t="shared" si="406"/>
        <v>Perennial</v>
      </c>
      <c r="I864" s="1" t="s">
        <v>17108</v>
      </c>
      <c r="J864" s="1">
        <v>15</v>
      </c>
      <c r="K864" s="1">
        <v>5</v>
      </c>
      <c r="L864" t="str" cm="1">
        <f t="array" ref="L864">_xlfn.IFS(J864+K864="", "Unknown", J864+K864&gt;3, "Large", J864+K864&gt;0.5, "Medium", J864+K864&gt;0, "Small")</f>
        <v>Large</v>
      </c>
      <c r="M864" s="1">
        <v>5</v>
      </c>
      <c r="N864" cm="1">
        <f t="array" ref="N864">IF($M864="",INDEX($M$2:$M$2176,MATCH(1,INDEX(($A$2:$A$2176=$A864)*($M$2:$M$2176&lt;&gt;""),0),0)),$M864)</f>
        <v>5</v>
      </c>
      <c r="O864" s="2" t="str">
        <f t="shared" si="401"/>
        <v>Seasonal outdoors</v>
      </c>
      <c r="P864" s="1" t="s">
        <v>13324</v>
      </c>
      <c r="Q864" s="1" t="s">
        <v>17110</v>
      </c>
      <c r="R864" t="str">
        <f t="shared" si="405"/>
        <v>Medium</v>
      </c>
      <c r="S864" s="1" t="s">
        <v>24</v>
      </c>
      <c r="T864" s="1" t="str">
        <f>LEFT(S864,FIND("-",S864)-1)</f>
        <v xml:space="preserve">1 </v>
      </c>
      <c r="U864" s="1" t="str">
        <f>RIGHT(S864,FIND("-",S864)-1)</f>
        <v>12</v>
      </c>
      <c r="V864" s="1" t="s">
        <v>907</v>
      </c>
      <c r="W864" s="6" t="str">
        <f t="shared" si="408"/>
        <v>10</v>
      </c>
      <c r="X864" t="str">
        <f>IF(W864="1", "January", IF(W864="2", "February", IF(W864="3", "March", IF(W864="4", "April", IF(W864="5", "May", IF(W864="6", "June", IF(W864="7", "July", IF(W864="8", "August", IF(W864="9", "September", IF(W864="10", "October", IF(W864="11", "November", IF(W864="12", "December", "Other"))))))))))))</f>
        <v>October</v>
      </c>
      <c r="Y864" s="2" t="str">
        <f>IF(ISNUMBER(SEARCH("-",V864)),TRIM(RIGHT(V864,LEN(V864)-SEARCH("-",V864))),V864)</f>
        <v>11</v>
      </c>
      <c r="Z864" s="2" t="str">
        <f>IF(Y864="1", "January", IF(Y864="2", "February", IF(Y864="3", "March", IF(Y864="4", "April", IF(Y864="5", "May", IF(Y864="6", "June", IF(Y864="7", "July", IF(Y864="8", "August", IF(Y864="9", "September", IF(Y864="10", "October", IF(Y864="11", "November", IF(Y864="12", "December", "Other"))))))))))))</f>
        <v>November</v>
      </c>
      <c r="AA864" s="1" t="s">
        <v>96</v>
      </c>
      <c r="AB864" s="1" t="str">
        <f>IF(ISNUMBER(SEARCH("-",AA864)),TRIM(LEFT(AA864,FIND("-",AA864)-1)),AA864)</f>
        <v>5</v>
      </c>
      <c r="AC864" s="1" t="str">
        <f>IF(AB864="1", "January", IF(AB864="2", "February", IF(AB864="3", "March", IF(AB864="4", "April", IF(AB864="5", "May", IF(AB864="6", "June", IF(AB864="7", "July", IF(AB864="8", "August", IF(AB864="9", "September", IF(AB864="10", "October", IF(AB864="11", "November", IF(AB864="12", "December", "Other"))))))))))))</f>
        <v>May</v>
      </c>
      <c r="AD864" s="1" t="str">
        <f>IF(ISNUMBER(SEARCH("-",AA864)),TRIM(RIGHT(AA864,LEN(AA864)-SEARCH("-",AA864))),AA864)</f>
        <v>6</v>
      </c>
      <c r="AE864" s="1" t="str">
        <f>IF(AD864="1", "January", IF(AD864="2", "February", IF(AD864="3", "March", IF(AD864="4", "April", IF(AD864="5", "May", IF(AD864="6", "June", IF(AD864="7", "July", IF(AD864="8", "August", IF(AD864="9", "September", IF(AD864="10", "October", IF(AD864="11", "November", IF(AD864="12", "December", "Other"))))))))))))</f>
        <v>June</v>
      </c>
      <c r="AF864" s="16" t="s">
        <v>24896</v>
      </c>
      <c r="AG864" s="1" t="str">
        <f t="shared" si="391"/>
        <v xml:space="preserve">Seed </v>
      </c>
      <c r="AH864" s="2" t="str">
        <f t="shared" si="392"/>
        <v>Remove the flesh, which inhibits germination, and sow the seed in spring in a cold frame[113]. Four weeks cold stratification will improve germination[113]. When they are large enough to handle, prick the seedlings out into individual pots and grow them on in the cold frame for their first winter. Plant them out into their permanent positions in late spring or early summer, after the last expected frosts.
Cuttings of half-ripe wood, July/August in a shady position in a frame. Good percentage[78].
Cuttings of mature wood, 12cm long, November in a cold frame[78].
Layering. Plants often do this naturally.</v>
      </c>
      <c r="AI864" s="1" t="s">
        <v>13325</v>
      </c>
      <c r="AJ864" s="1" t="s">
        <v>23813</v>
      </c>
      <c r="AK864" s="1" t="s">
        <v>17104</v>
      </c>
      <c r="AL864" s="1" t="str">
        <f t="shared" si="402"/>
        <v>Unscented</v>
      </c>
      <c r="AM864" s="1" t="b">
        <v>0</v>
      </c>
      <c r="AN864" s="1" t="b">
        <v>1</v>
      </c>
      <c r="AO864" s="1" t="b">
        <v>0</v>
      </c>
      <c r="AP864" s="5" t="s">
        <v>28</v>
      </c>
      <c r="AQ864" s="5" t="str">
        <f t="shared" si="393"/>
        <v>Light, Medium, Heavy</v>
      </c>
      <c r="AR864" s="1" t="s">
        <v>274</v>
      </c>
      <c r="AS864" s="1" t="str">
        <f t="shared" si="403"/>
        <v>None, Partial, Full</v>
      </c>
      <c r="AT864" s="1" t="str">
        <f t="shared" si="394"/>
        <v>None, Partial, Full</v>
      </c>
      <c r="AU864" s="1" t="s">
        <v>402</v>
      </c>
      <c r="AV864" s="1" t="str">
        <f t="shared" si="395"/>
        <v>Moist, Wet/Water</v>
      </c>
      <c r="AW864" s="1" t="s">
        <v>12</v>
      </c>
      <c r="AX864" s="1" t="str">
        <f t="shared" si="396"/>
        <v>Acid, Neutral, Alkaline</v>
      </c>
      <c r="AY864" s="1" t="b">
        <v>0</v>
      </c>
      <c r="AZ864" s="1" t="b">
        <v>1</v>
      </c>
      <c r="BA864" s="1" t="b">
        <v>0</v>
      </c>
      <c r="BC864" t="str">
        <f t="shared" si="397"/>
        <v>FALSE</v>
      </c>
      <c r="BD864" s="1" t="s">
        <v>77</v>
      </c>
      <c r="BE864" t="str">
        <f t="shared" si="398"/>
        <v>TRUE</v>
      </c>
      <c r="BF864" s="1" t="b">
        <v>1</v>
      </c>
      <c r="BG864" s="1" t="b">
        <v>1</v>
      </c>
      <c r="BH864" s="1" t="b">
        <v>1</v>
      </c>
      <c r="BI864" s="1" t="s">
        <v>30</v>
      </c>
      <c r="BJ864" s="1" t="str">
        <f t="shared" si="399"/>
        <v>FALSE</v>
      </c>
      <c r="BL864" t="str">
        <f t="shared" si="400"/>
        <v>FALSE</v>
      </c>
      <c r="BM864" s="1" t="b">
        <v>0</v>
      </c>
      <c r="BN864" s="1" t="b">
        <v>1</v>
      </c>
      <c r="BO864" s="1">
        <f t="shared" si="404"/>
        <v>17</v>
      </c>
      <c r="BP864" s="1" t="s">
        <v>13326</v>
      </c>
      <c r="BQ864" s="1" cm="1">
        <f t="array" ref="BQ864">_xlfn.IFS(BP864="None Known",0, LEN(BP864)&gt;500, 5,LEN(BP864)&gt;400, 4, LEN(BP864)&gt;300, 3, LEN(BP864)&gt;200, 2, LEN(BP864)&gt;1, 1)</f>
        <v>5</v>
      </c>
      <c r="BR864" s="1" t="s">
        <v>13327</v>
      </c>
      <c r="BS864" s="1">
        <v>3</v>
      </c>
      <c r="BT864" s="1" t="s">
        <v>13328</v>
      </c>
      <c r="BU864" s="1">
        <v>3</v>
      </c>
      <c r="BV864" s="1" t="s">
        <v>13329</v>
      </c>
      <c r="BW864" s="1" t="s">
        <v>13330</v>
      </c>
      <c r="BX864" s="1"/>
      <c r="BY864" t="str">
        <f>_xlfn.XLOOKUP($B864,Img_lookup!A:A,Img_lookup!B:B, "Not available")</f>
        <v>9228d7be-eb2f-490f-9101-8c7a5b5c7e5e</v>
      </c>
      <c r="BZ864" t="str">
        <f>_xlfn.XLOOKUP($B864,Img_lookup!A:A,Img_lookup!C:C, "Not available")</f>
        <v>Murgr√∂na / ivy / Hedera helix</v>
      </c>
      <c r="CA864" t="str">
        <f>_xlfn.XLOOKUP($B864,Img_lookup!A:A,Img_lookup!D:D, "Not available")</f>
        <v>bengt-re</v>
      </c>
      <c r="CB864" t="str">
        <f>_xlfn.XLOOKUP($B864,Img_lookup!A:A,Img_lookup!E:E, "https://imgur.com/aT5wafe")</f>
        <v>https://api.openverse.engineering/v1/images/9228d7be-eb2f-490f-9101-8c7a5b5c7e5e/thumb/</v>
      </c>
    </row>
    <row r="865" spans="1:80" ht="409.6" x14ac:dyDescent="0.15">
      <c r="A865" s="1" t="s">
        <v>4281</v>
      </c>
      <c r="B865" s="1" t="s">
        <v>9384</v>
      </c>
      <c r="C865" s="1" t="s">
        <v>9385</v>
      </c>
      <c r="E865" s="1" t="s">
        <v>1050</v>
      </c>
      <c r="F865" s="1" t="s">
        <v>6</v>
      </c>
      <c r="G865" s="1" t="s">
        <v>6</v>
      </c>
      <c r="H865" s="11" t="str">
        <f t="shared" si="406"/>
        <v>Perennial</v>
      </c>
      <c r="J865" s="1">
        <v>1.5</v>
      </c>
      <c r="K865" s="1">
        <v>1</v>
      </c>
      <c r="L865" t="str" cm="1">
        <f t="array" ref="L865">_xlfn.IFS(J865+K865="", "Unknown", J865+K865&gt;3, "Large", J865+K865&gt;0.5, "Medium", J865+K865&gt;0, "Small")</f>
        <v>Medium</v>
      </c>
      <c r="M865" s="1">
        <v>9</v>
      </c>
      <c r="N865" cm="1">
        <f t="array" ref="N865">IF($M865="",INDEX($M$2:$M$2176,MATCH(1,INDEX(($A$2:$A$2176=$A865)*($M$2:$M$2176&lt;&gt;""),0),0)),$M865)</f>
        <v>9</v>
      </c>
      <c r="O865" s="2" t="str">
        <f t="shared" si="401"/>
        <v>Grown indoors</v>
      </c>
      <c r="P865" s="1" t="s">
        <v>9386</v>
      </c>
      <c r="R865" t="str">
        <f t="shared" si="405"/>
        <v>Medium</v>
      </c>
      <c r="T865" s="1"/>
      <c r="U865" s="1"/>
      <c r="V865" s="1" t="s">
        <v>135</v>
      </c>
      <c r="W865" s="6" t="str">
        <f t="shared" si="408"/>
        <v>8</v>
      </c>
      <c r="X865" t="str">
        <f>IF(W865="1", "January", IF(W865="2", "February", IF(W865="3", "March", IF(W865="4", "April", IF(W865="5", "May", IF(W865="6", "June", IF(W865="7", "July", IF(W865="8", "August", IF(W865="9", "September", IF(W865="10", "October", IF(W865="11", "November", IF(W865="12", "December", "Other"))))))))))))</f>
        <v>August</v>
      </c>
      <c r="Y865" s="2" t="str">
        <f>IF(ISNUMBER(SEARCH("-",V865)),TRIM(RIGHT(V865,LEN(V865)-SEARCH("-",V865))),V865)</f>
        <v>10</v>
      </c>
      <c r="Z865" s="2" t="str">
        <f>IF(Y865="1", "January", IF(Y865="2", "February", IF(Y865="3", "March", IF(Y865="4", "April", IF(Y865="5", "May", IF(Y865="6", "June", IF(Y865="7", "July", IF(Y865="8", "August", IF(Y865="9", "September", IF(Y865="10", "October", IF(Y865="11", "November", IF(Y865="12", "December", "Other"))))))))))))</f>
        <v>October</v>
      </c>
      <c r="AF865" s="16" t="s">
        <v>24089</v>
      </c>
      <c r="AG865" s="1" t="str">
        <f t="shared" si="391"/>
        <v xml:space="preserve">Seed </v>
      </c>
      <c r="AH865" s="2" t="str">
        <f t="shared" si="392"/>
        <v>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v>
      </c>
      <c r="AI865" s="1" t="s">
        <v>9387</v>
      </c>
      <c r="AK865" s="1" t="s">
        <v>17104</v>
      </c>
      <c r="AL865" s="1" t="str">
        <f t="shared" si="402"/>
        <v>Scented</v>
      </c>
      <c r="AM865" s="1" t="b">
        <v>1</v>
      </c>
      <c r="AN865" s="1" t="b">
        <v>0</v>
      </c>
      <c r="AO865" s="1" t="b">
        <v>0</v>
      </c>
      <c r="AP865" s="5" t="s">
        <v>28</v>
      </c>
      <c r="AQ865" s="5" t="str">
        <f t="shared" si="393"/>
        <v>Light, Medium, Heavy</v>
      </c>
      <c r="AR865" s="1" t="s">
        <v>30</v>
      </c>
      <c r="AS865" s="1" t="str">
        <f t="shared" si="403"/>
        <v>None</v>
      </c>
      <c r="AT865" s="1" t="str">
        <f t="shared" si="394"/>
        <v>Full</v>
      </c>
      <c r="AU865" s="1" t="s">
        <v>402</v>
      </c>
      <c r="AV865" s="1" t="str">
        <f t="shared" si="395"/>
        <v>Moist, Wet/Water</v>
      </c>
      <c r="AW865" s="1" t="s">
        <v>12</v>
      </c>
      <c r="AX865" s="1" t="str">
        <f t="shared" si="396"/>
        <v>Acid, Neutral, Alkaline</v>
      </c>
      <c r="AY865" s="1" t="b">
        <v>0</v>
      </c>
      <c r="AZ865" s="1" t="b">
        <v>0</v>
      </c>
      <c r="BA865" s="1" t="b">
        <v>0</v>
      </c>
      <c r="BC865" t="str">
        <f t="shared" si="397"/>
        <v>FALSE</v>
      </c>
      <c r="BE865" t="str">
        <f t="shared" si="398"/>
        <v>FALSE</v>
      </c>
      <c r="BF865" s="1" t="b">
        <v>0</v>
      </c>
      <c r="BG865" s="1" t="b">
        <v>0</v>
      </c>
      <c r="BH865" s="1" t="b">
        <v>0</v>
      </c>
      <c r="BI865" s="1" t="s">
        <v>77</v>
      </c>
      <c r="BJ865" s="1" t="str">
        <f t="shared" si="399"/>
        <v>TRUE</v>
      </c>
      <c r="BL865" t="str">
        <f t="shared" si="400"/>
        <v>FALSE</v>
      </c>
      <c r="BM865" s="1" t="b">
        <v>0</v>
      </c>
      <c r="BN865" s="1" t="b">
        <v>0</v>
      </c>
      <c r="BO865" s="1">
        <f t="shared" si="404"/>
        <v>10</v>
      </c>
      <c r="BP865" s="1" t="s">
        <v>9388</v>
      </c>
      <c r="BQ865" s="1" cm="1">
        <f t="array" ref="BQ865">_xlfn.IFS(BP865="None Known",0, LEN(BP865)&gt;500, 5,LEN(BP865)&gt;400, 4, LEN(BP865)&gt;300, 3, LEN(BP865)&gt;200, 2, LEN(BP865)&gt;1, 1)</f>
        <v>2</v>
      </c>
      <c r="BR865" s="1" t="s">
        <v>9389</v>
      </c>
      <c r="BS865" s="1">
        <v>2</v>
      </c>
      <c r="BT865" s="1" t="s">
        <v>9390</v>
      </c>
      <c r="BU865" s="1">
        <v>2</v>
      </c>
      <c r="BV865" s="1" t="s">
        <v>9391</v>
      </c>
      <c r="BW865" s="1" t="s">
        <v>31</v>
      </c>
      <c r="BX865" s="1"/>
      <c r="BY865" t="str">
        <f>_xlfn.XLOOKUP($B865,Img_lookup!A:A,Img_lookup!B:B, "Not available")</f>
        <v>c8a8faf0-c7c2-42e8-a85b-bb8faaf3e8e2</v>
      </c>
      <c r="BZ865" t="str">
        <f>_xlfn.XLOOKUP($B865,Img_lookup!A:A,Img_lookup!C:C, "Not available")</f>
        <v>Gengibres: l√≠rio-do-brejo, Butterfly-ginger (Hedychium coronarium) &amp; Gengibre (Gardnerianum Hybrid St Martins) in a mangroove (brejo) park Aclima√ß√£o Sao Paulo Brasil. Asia native</v>
      </c>
      <c r="CA865" t="str">
        <f>_xlfn.XLOOKUP($B865,Img_lookup!A:A,Img_lookup!D:D, "Not available")</f>
        <v>mauro halpern</v>
      </c>
      <c r="CB865" t="str">
        <f>_xlfn.XLOOKUP($B865,Img_lookup!A:A,Img_lookup!E:E, "https://imgur.com/aT5wafe")</f>
        <v>https://api.openverse.engineering/v1/images/c8a8faf0-c7c2-42e8-a85b-bb8faaf3e8e2/thumb/</v>
      </c>
    </row>
    <row r="866" spans="1:80" ht="409.6" x14ac:dyDescent="0.15">
      <c r="A866" s="1" t="s">
        <v>4281</v>
      </c>
      <c r="B866" s="1" t="s">
        <v>4282</v>
      </c>
      <c r="E866" s="1" t="s">
        <v>3372</v>
      </c>
      <c r="F866" s="1" t="s">
        <v>6</v>
      </c>
      <c r="G866" s="1" t="s">
        <v>6</v>
      </c>
      <c r="H866" s="11" t="str">
        <f t="shared" si="406"/>
        <v>Perennial</v>
      </c>
      <c r="J866" s="1">
        <v>1.5</v>
      </c>
      <c r="K866" s="1">
        <v>0.69999998799999996</v>
      </c>
      <c r="L866" t="str" cm="1">
        <f t="array" ref="L866">_xlfn.IFS(J866+K866="", "Unknown", J866+K866&gt;3, "Large", J866+K866&gt;0.5, "Medium", J866+K866&gt;0, "Small")</f>
        <v>Medium</v>
      </c>
      <c r="M866" s="1">
        <v>8</v>
      </c>
      <c r="N866" cm="1">
        <f t="array" ref="N866">IF($M866="",INDEX($M$2:$M$2176,MATCH(1,INDEX(($A$2:$A$2176=$A866)*($M$2:$M$2176&lt;&gt;""),0),0)),$M866)</f>
        <v>8</v>
      </c>
      <c r="O866" s="2" t="str">
        <f t="shared" si="401"/>
        <v>Grown indoors</v>
      </c>
      <c r="P866" s="1" t="s">
        <v>4283</v>
      </c>
      <c r="R866" t="str">
        <f t="shared" si="405"/>
        <v>Medium</v>
      </c>
      <c r="T866" s="1"/>
      <c r="U866" s="1"/>
      <c r="V866" s="1">
        <v>10</v>
      </c>
      <c r="W866" s="6">
        <f t="shared" si="408"/>
        <v>10</v>
      </c>
      <c r="X866" t="str">
        <f>IF(W866=1, "January", IF(W866=2, "February", IF(W866=3, "March", IF(W866=4, "April", IF(W866=5, "May", IF(W866=6, "June", IF(W866=7, "July", IF(W866=8, "August", IF(W866=9, "September", IF(W866=10, "October", IF(W866=11, "November", IF(W866=12, "December", "Other"))))))))))))</f>
        <v>October</v>
      </c>
      <c r="AF866" s="16" t="s">
        <v>24089</v>
      </c>
      <c r="AG866" s="1" t="str">
        <f t="shared" si="391"/>
        <v xml:space="preserve">Seed </v>
      </c>
      <c r="AH866" s="2" t="str">
        <f t="shared" si="392"/>
        <v>Best sown as soon as it is ripe in a warm greenhouse at 18�c[200]. Prick out the seedlings into individual pots when they are large enough to handle and grow them on for at least their first winter in the greenhouse. Plant out in late spring after the last expected frosts.
Division as growth commences in the spring[200]. Dig up the clump and divide it with a sharp spade or knife, making sure that each division has a growing shoot. Larger clumps can be planted out direct into their permanent positions, but it is best to pot up the smaller divisions and grow them on in a greenhouse until they are established. Plant them out in the summer or late in the following spring.</v>
      </c>
      <c r="AI866" s="1" t="s">
        <v>4284</v>
      </c>
      <c r="AK866" s="1" t="s">
        <v>17104</v>
      </c>
      <c r="AL866" s="1" t="str">
        <f t="shared" si="402"/>
        <v>Scented</v>
      </c>
      <c r="AM866" s="1" t="b">
        <v>1</v>
      </c>
      <c r="AN866" s="1" t="b">
        <v>0</v>
      </c>
      <c r="AO866" s="1" t="b">
        <v>0</v>
      </c>
      <c r="AP866" s="5" t="s">
        <v>28</v>
      </c>
      <c r="AQ866" s="5" t="str">
        <f t="shared" si="393"/>
        <v>Light, Medium, Heavy</v>
      </c>
      <c r="AR866" s="1" t="s">
        <v>30</v>
      </c>
      <c r="AS866" s="1" t="str">
        <f t="shared" si="403"/>
        <v>None</v>
      </c>
      <c r="AT866" s="1" t="str">
        <f t="shared" si="394"/>
        <v>Full</v>
      </c>
      <c r="AU866" s="1" t="s">
        <v>29</v>
      </c>
      <c r="AV866" s="1" t="str">
        <f t="shared" si="395"/>
        <v>Moist</v>
      </c>
      <c r="AW866" s="1" t="s">
        <v>12</v>
      </c>
      <c r="AX866" s="1" t="str">
        <f t="shared" si="396"/>
        <v>Acid, Neutral, Alkaline</v>
      </c>
      <c r="AY866" s="1" t="b">
        <v>0</v>
      </c>
      <c r="AZ866" s="1" t="b">
        <v>0</v>
      </c>
      <c r="BA866" s="1" t="b">
        <v>0</v>
      </c>
      <c r="BC866" t="str">
        <f t="shared" si="397"/>
        <v>FALSE</v>
      </c>
      <c r="BE866" t="str">
        <f t="shared" si="398"/>
        <v>FALSE</v>
      </c>
      <c r="BF866" s="1" t="b">
        <v>0</v>
      </c>
      <c r="BG866" s="1" t="b">
        <v>0</v>
      </c>
      <c r="BH866" s="1" t="b">
        <v>0</v>
      </c>
      <c r="BI866" s="1" t="s">
        <v>77</v>
      </c>
      <c r="BJ866" s="1" t="str">
        <f t="shared" si="399"/>
        <v>TRUE</v>
      </c>
      <c r="BL866" t="str">
        <f t="shared" si="400"/>
        <v>FALSE</v>
      </c>
      <c r="BM866" s="1" t="b">
        <v>0</v>
      </c>
      <c r="BN866" s="1" t="b">
        <v>0</v>
      </c>
      <c r="BO866" s="1">
        <f t="shared" si="404"/>
        <v>7</v>
      </c>
      <c r="BP866" s="1" t="s">
        <v>4285</v>
      </c>
      <c r="BQ866" s="1" cm="1">
        <f t="array" ref="BQ866">_xlfn.IFS(BP866="None Known",0, LEN(BP866)&gt;500, 5,LEN(BP866)&gt;400, 4, LEN(BP866)&gt;300, 3, LEN(BP866)&gt;200, 2, LEN(BP866)&gt;1, 1)</f>
        <v>2</v>
      </c>
      <c r="BR866" s="1" t="s">
        <v>4286</v>
      </c>
      <c r="BS866" s="1">
        <v>1</v>
      </c>
      <c r="BT866" s="1" t="s">
        <v>4287</v>
      </c>
      <c r="BU866" s="1">
        <v>2</v>
      </c>
      <c r="BV866" s="1" t="s">
        <v>245</v>
      </c>
      <c r="BW866" s="1" t="s">
        <v>31</v>
      </c>
      <c r="BX866" s="1"/>
      <c r="BY866" t="str">
        <f>_xlfn.XLOOKUP($B866,Img_lookup!A:A,Img_lookup!B:B, "Not available")</f>
        <v>d2460e7a-874b-4600-8e16-ccb7dd2397e9</v>
      </c>
      <c r="BZ866" t="str">
        <f>_xlfn.XLOOKUP($B866,Img_lookup!A:A,Img_lookup!C:C, "Not available")</f>
        <v>Ginger lily. Hedychium spicatum Sm. Curtis's botanical magazine s.2 v.4 (1830)</v>
      </c>
      <c r="CA866" t="str">
        <f>_xlfn.XLOOKUP($B866,Img_lookup!A:A,Img_lookup!D:D, "Not available")</f>
        <v>Swallowtail Garden Seeds</v>
      </c>
      <c r="CB866" t="str">
        <f>_xlfn.XLOOKUP($B866,Img_lookup!A:A,Img_lookup!E:E, "https://imgur.com/aT5wafe")</f>
        <v>https://api.openverse.engineering/v1/images/d2460e7a-874b-4600-8e16-ccb7dd2397e9/thumb/</v>
      </c>
    </row>
    <row r="867" spans="1:80" ht="409.6" x14ac:dyDescent="0.15">
      <c r="A867" s="1" t="s">
        <v>839</v>
      </c>
      <c r="B867" s="1" t="s">
        <v>840</v>
      </c>
      <c r="C867" s="1" t="s">
        <v>841</v>
      </c>
      <c r="E867" s="1" t="s">
        <v>842</v>
      </c>
      <c r="F867" s="1" t="s">
        <v>22</v>
      </c>
      <c r="G867" s="1" t="s">
        <v>22</v>
      </c>
      <c r="H867" s="11" t="str">
        <f t="shared" si="406"/>
        <v>Perennial</v>
      </c>
      <c r="I867" s="1" t="s">
        <v>17107</v>
      </c>
      <c r="J867" s="1">
        <v>3</v>
      </c>
      <c r="L867" t="str" cm="1">
        <f t="array" ref="L867">_xlfn.IFS(J867+K867="", "Unknown", J867+K867&gt;3, "Large", J867+K867&gt;0.5, "Medium", J867+K867&gt;0, "Small")</f>
        <v>Medium</v>
      </c>
      <c r="M867" s="1">
        <v>8</v>
      </c>
      <c r="N867" cm="1">
        <f t="array" ref="N867">IF($M867="",INDEX($M$2:$M$2176,MATCH(1,INDEX(($A$2:$A$2176=$A867)*($M$2:$M$2176&lt;&gt;""),0),0)),$M867)</f>
        <v>8</v>
      </c>
      <c r="O867" s="2" t="str">
        <f t="shared" si="401"/>
        <v>Grown indoors</v>
      </c>
      <c r="P867" s="1" t="s">
        <v>843</v>
      </c>
      <c r="R867" t="str">
        <f t="shared" si="405"/>
        <v>Medium</v>
      </c>
      <c r="T867" s="1"/>
      <c r="U867" s="1"/>
      <c r="V867" s="1" t="s">
        <v>427</v>
      </c>
      <c r="W867" s="6" t="str">
        <f t="shared" si="408"/>
        <v>8</v>
      </c>
      <c r="X867" t="str">
        <f>IF(W867="1", "January", IF(W867="2", "February", IF(W867="3", "March", IF(W867="4", "April", IF(W867="5", "May", IF(W867="6", "June", IF(W867="7", "July", IF(W867="8", "August", IF(W867="9", "September", IF(W867="10", "October", IF(W867="11", "November", IF(W867="12", "December", "Other"))))))))))))</f>
        <v>August</v>
      </c>
      <c r="Y867" s="2" t="str">
        <f>IF(ISNUMBER(SEARCH("-",V867)),TRIM(RIGHT(V867,LEN(V867)-SEARCH("-",V867))),V867)</f>
        <v>9</v>
      </c>
      <c r="Z867" s="2" t="str">
        <f>IF(Y867="1", "January", IF(Y867="2", "February", IF(Y867="3", "March", IF(Y867="4", "April", IF(Y867="5", "May", IF(Y867="6", "June", IF(Y867="7", "July", IF(Y867="8", "August", IF(Y867="9", "September", IF(Y867="10", "October", IF(Y867="11", "November", IF(Y867="12", "December", "Other"))))))))))))</f>
        <v>September</v>
      </c>
      <c r="AF867" s="16" t="s">
        <v>23885</v>
      </c>
      <c r="AG867" s="1" t="str">
        <f t="shared" si="391"/>
        <v xml:space="preserve">Seed </v>
      </c>
      <c r="AH867" s="2" t="str">
        <f t="shared" si="392"/>
        <v>We have no information for this species but suggest sowing the seed in spring in a greenhouse. Prick out the seedlings into individual pots once they are large enough to handle. Grow the young plants on for at least their first winter in a greenhouse and plant out in late spring or early summer. Mulch the roots well in the autumn to protect them from the cold.
Cuttings of half-ripe wood, July/August in a frame[200].</v>
      </c>
      <c r="AI867" s="1" t="s">
        <v>844</v>
      </c>
      <c r="AK867" s="1" t="s">
        <v>17104</v>
      </c>
      <c r="AL867" s="1" t="str">
        <f t="shared" si="402"/>
        <v>Unscented</v>
      </c>
      <c r="AM867" s="1" t="b">
        <v>0</v>
      </c>
      <c r="AN867" s="1" t="b">
        <v>0</v>
      </c>
      <c r="AO867" s="1" t="b">
        <v>0</v>
      </c>
      <c r="AP867" s="5" t="s">
        <v>28</v>
      </c>
      <c r="AQ867" s="5" t="str">
        <f t="shared" si="393"/>
        <v>Light, Medium, Heavy</v>
      </c>
      <c r="AR867" s="1" t="s">
        <v>30</v>
      </c>
      <c r="AS867" s="1" t="str">
        <f t="shared" si="403"/>
        <v>None</v>
      </c>
      <c r="AT867" s="1" t="str">
        <f t="shared" si="394"/>
        <v>Full</v>
      </c>
      <c r="AU867" s="1" t="s">
        <v>29</v>
      </c>
      <c r="AV867" s="1" t="str">
        <f t="shared" si="395"/>
        <v>Moist</v>
      </c>
      <c r="AW867" s="1" t="s">
        <v>12</v>
      </c>
      <c r="AX867" s="1" t="str">
        <f t="shared" si="396"/>
        <v>Acid, Neutral, Alkaline</v>
      </c>
      <c r="AY867" s="1" t="b">
        <v>0</v>
      </c>
      <c r="AZ867" s="1" t="b">
        <v>0</v>
      </c>
      <c r="BA867" s="1" t="b">
        <v>0</v>
      </c>
      <c r="BC867" t="str">
        <f t="shared" si="397"/>
        <v>FALSE</v>
      </c>
      <c r="BE867" t="str">
        <f t="shared" si="398"/>
        <v>FALSE</v>
      </c>
      <c r="BF867" s="1" t="b">
        <v>0</v>
      </c>
      <c r="BG867" s="1" t="b">
        <v>0</v>
      </c>
      <c r="BH867" s="1" t="b">
        <v>0</v>
      </c>
      <c r="BJ867" s="1" t="str">
        <f t="shared" si="399"/>
        <v>FALSE</v>
      </c>
      <c r="BL867" t="str">
        <f t="shared" si="400"/>
        <v>FALSE</v>
      </c>
      <c r="BM867" s="1" t="b">
        <v>0</v>
      </c>
      <c r="BN867" s="1" t="b">
        <v>0</v>
      </c>
      <c r="BO867" s="1">
        <f t="shared" si="404"/>
        <v>4</v>
      </c>
      <c r="BP867" s="1" t="s">
        <v>31</v>
      </c>
      <c r="BQ867" s="1" cm="1">
        <f t="array" ref="BQ867">_xlfn.IFS(BP867="None Known",0, LEN(BP867)&gt;500, 5,LEN(BP867)&gt;400, 4, LEN(BP867)&gt;300, 3, LEN(BP867)&gt;200, 2, LEN(BP867)&gt;1, 1)</f>
        <v>0</v>
      </c>
      <c r="BR867" s="1" t="s">
        <v>845</v>
      </c>
      <c r="BS867" s="1">
        <v>1</v>
      </c>
      <c r="BT867" s="1" t="s">
        <v>846</v>
      </c>
      <c r="BU867" s="1">
        <v>1</v>
      </c>
      <c r="BV867" s="1" t="s">
        <v>847</v>
      </c>
      <c r="BW867" s="1" t="s">
        <v>31</v>
      </c>
      <c r="BX867" s="1"/>
      <c r="BY867" t="str">
        <f>_xlfn.XLOOKUP($B867,Img_lookup!A:A,Img_lookup!B:B, "Not available")</f>
        <v>42cee28c-8b5c-43dc-b900-77687ddfb604</v>
      </c>
      <c r="BZ867" t="str">
        <f>_xlfn.XLOOKUP($B867,Img_lookup!A:A,Img_lookup!C:C, "Not available")</f>
        <v>Heimia salicifolia [as Nesaea salicifolia] Herbier geÃÅneÃÅral de l‚Äôamateur, vol. 8 (1817-1827) [P. Bessa]</v>
      </c>
      <c r="CA867" t="str">
        <f>_xlfn.XLOOKUP($B867,Img_lookup!A:A,Img_lookup!D:D, "Not available")</f>
        <v>Swallowtail Garden Seeds</v>
      </c>
      <c r="CB867" t="str">
        <f>_xlfn.XLOOKUP($B867,Img_lookup!A:A,Img_lookup!E:E, "https://imgur.com/aT5wafe")</f>
        <v>https://api.openverse.engineering/v1/images/42cee28c-8b5c-43dc-b900-77687ddfb604/thumb/</v>
      </c>
    </row>
    <row r="868" spans="1:80" ht="409.6" x14ac:dyDescent="0.15">
      <c r="A868" s="1" t="s">
        <v>69</v>
      </c>
      <c r="B868" s="1" t="s">
        <v>2417</v>
      </c>
      <c r="C868" s="1" t="s">
        <v>2418</v>
      </c>
      <c r="D868" s="1" t="s">
        <v>2419</v>
      </c>
      <c r="E868" s="1" t="s">
        <v>1932</v>
      </c>
      <c r="F868" s="1" t="s">
        <v>6</v>
      </c>
      <c r="G868" s="1" t="s">
        <v>6</v>
      </c>
      <c r="H868" s="11" t="str">
        <f t="shared" si="406"/>
        <v>Perennial</v>
      </c>
      <c r="J868" s="1">
        <v>0.89999997600000003</v>
      </c>
      <c r="K868" s="1">
        <v>0.44999998800000002</v>
      </c>
      <c r="L868" t="str" cm="1">
        <f t="array" ref="L868">_xlfn.IFS(J868+K868="", "Unknown", J868+K868&gt;3, "Large", J868+K868&gt;0.5, "Medium", J868+K868&gt;0, "Small")</f>
        <v>Medium</v>
      </c>
      <c r="M868" s="1">
        <v>3</v>
      </c>
      <c r="N868" cm="1">
        <f t="array" ref="N868">IF($M868="",INDEX($M$2:$M$2176,MATCH(1,INDEX(($A$2:$A$2176=$A868)*($M$2:$M$2176&lt;&gt;""),0),0)),$M868)</f>
        <v>3</v>
      </c>
      <c r="O868" s="2" t="str">
        <f t="shared" si="401"/>
        <v>Hardy to cold</v>
      </c>
      <c r="P868" s="1" t="s">
        <v>2420</v>
      </c>
      <c r="R868" t="str">
        <f t="shared" si="405"/>
        <v>Medium</v>
      </c>
      <c r="T868" s="1"/>
      <c r="U868" s="1"/>
      <c r="V868" s="1" t="s">
        <v>134</v>
      </c>
      <c r="W868" s="6" t="str">
        <f t="shared" si="408"/>
        <v>6</v>
      </c>
      <c r="X868" t="str">
        <f>IF(W868="1", "January", IF(W868="2", "February", IF(W868="3", "March", IF(W868="4", "April", IF(W868="5", "May", IF(W868="6", "June", IF(W868="7", "July", IF(W868="8", "August", IF(W868="9", "September", IF(W868="10", "October", IF(W868="11", "November", IF(W868="12", "December", "Other"))))))))))))</f>
        <v>June</v>
      </c>
      <c r="Y868" s="2" t="str">
        <f>IF(ISNUMBER(SEARCH("-",V868)),TRIM(RIGHT(V868,LEN(V868)-SEARCH("-",V868))),V868)</f>
        <v>9</v>
      </c>
      <c r="Z868" s="2" t="str">
        <f>IF(Y868="1", "January", IF(Y868="2", "February", IF(Y868="3", "March", IF(Y868="4", "April", IF(Y868="5", "May", IF(Y868="6", "June", IF(Y868="7", "July", IF(Y868="8", "August", IF(Y868="9", "September", IF(Y868="10", "October", IF(Y868="11", "November", IF(Y868="12", "December", "Other"))))))))))))</f>
        <v>September</v>
      </c>
      <c r="AA868" s="1" t="s">
        <v>135</v>
      </c>
      <c r="AB868" s="1" t="str">
        <f>IF(ISNUMBER(SEARCH("-",AA868)),TRIM(LEFT(AA868,FIND("-",AA868)-1)),AA868)</f>
        <v>8</v>
      </c>
      <c r="AC868" s="1" t="str">
        <f>IF(AB868="1", "January", IF(AB868="2", "February", IF(AB868="3", "March", IF(AB868="4", "April", IF(AB868="5", "May", IF(AB868="6", "June", IF(AB868="7", "July", IF(AB868="8", "August", IF(AB868="9", "September", IF(AB868="10", "October", IF(AB868="11", "November", IF(AB868="12", "December", "Other"))))))))))))</f>
        <v>August</v>
      </c>
      <c r="AD868" s="1" t="str">
        <f>IF(ISNUMBER(SEARCH("-",AA868)),TRIM(RIGHT(AA868,LEN(AA868)-SEARCH("-",AA868))),AA868)</f>
        <v>10</v>
      </c>
      <c r="AE868" s="1" t="str">
        <f>IF(AD868="1", "January", IF(AD868="2", "February", IF(AD868="3", "March", IF(AD868="4", "April", IF(AD868="5", "May", IF(AD868="6", "June", IF(AD868="7", "July", IF(AD868="8", "August", IF(AD868="9", "September", IF(AD868="10", "October", IF(AD868="11", "November", IF(AD868="12", "December", "Other"))))))))))))</f>
        <v>October</v>
      </c>
      <c r="AF868" s="16" t="s">
        <v>24487</v>
      </c>
      <c r="AG868" s="1" t="str">
        <f t="shared" si="391"/>
        <v xml:space="preserve">Seed </v>
      </c>
      <c r="AH868" s="2" t="str">
        <f t="shared" si="392"/>
        <v>Sow spring in a greenhouse.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 sowing in mid to late spring in situ outdoors[111].
Cuttings of soft wood from the base of the plant, June/July in a frame.
Basal cuttings in spring[200]. Harvest the shoots when they are about 10 - 15cm long with plenty of underground stem. Pot them up into individual pots and keep them in light shade in a cold frame or greenhouse until they are rooting well. Plant them out in the summer.
Division in spring or autumn[111]. This needs to be done fairly regularly because the clumps soon become congested[233]. Very easy, larger clumps can be replanted direct into their permanent positions, though it is best to pot up smaller clumps and grow them on in a cold frame until they are rooting well. Plant them out in the spring.</v>
      </c>
      <c r="AI868" s="1" t="s">
        <v>2421</v>
      </c>
      <c r="AJ868" s="1" t="s">
        <v>23803</v>
      </c>
      <c r="AK868" s="1" t="s">
        <v>17104</v>
      </c>
      <c r="AL868" s="1" t="str">
        <f t="shared" si="402"/>
        <v>Unscented</v>
      </c>
      <c r="AM868" s="1" t="b">
        <v>0</v>
      </c>
      <c r="AN868" s="1" t="b">
        <v>1</v>
      </c>
      <c r="AO868" s="1" t="b">
        <v>0</v>
      </c>
      <c r="AP868" s="5" t="s">
        <v>28</v>
      </c>
      <c r="AQ868" s="5" t="str">
        <f t="shared" si="393"/>
        <v>Light, Medium, Heavy</v>
      </c>
      <c r="AR868" s="1" t="s">
        <v>10</v>
      </c>
      <c r="AS868" s="1" t="str">
        <f t="shared" si="403"/>
        <v>None, Partial</v>
      </c>
      <c r="AT868" s="1" t="str">
        <f t="shared" si="394"/>
        <v>Partial, Full</v>
      </c>
      <c r="AU868" s="1" t="s">
        <v>29</v>
      </c>
      <c r="AV868" s="1" t="str">
        <f t="shared" si="395"/>
        <v>Moist</v>
      </c>
      <c r="AW868" s="1" t="s">
        <v>12</v>
      </c>
      <c r="AX868" s="1" t="str">
        <f t="shared" si="396"/>
        <v>Acid, Neutral, Alkaline</v>
      </c>
      <c r="AY868" s="1" t="b">
        <v>0</v>
      </c>
      <c r="AZ868" s="1" t="b">
        <v>0</v>
      </c>
      <c r="BA868" s="1" t="b">
        <v>0</v>
      </c>
      <c r="BC868" t="str">
        <f t="shared" si="397"/>
        <v>FALSE</v>
      </c>
      <c r="BE868" t="str">
        <f t="shared" si="398"/>
        <v>FALSE</v>
      </c>
      <c r="BF868" s="1" t="b">
        <v>0</v>
      </c>
      <c r="BG868" s="1" t="b">
        <v>0</v>
      </c>
      <c r="BH868" s="1" t="b">
        <v>0</v>
      </c>
      <c r="BJ868" s="1" t="str">
        <f t="shared" si="399"/>
        <v>FALSE</v>
      </c>
      <c r="BL868" t="str">
        <f t="shared" si="400"/>
        <v>FALSE</v>
      </c>
      <c r="BM868" s="1" t="b">
        <v>0</v>
      </c>
      <c r="BN868" s="1" t="b">
        <v>1</v>
      </c>
      <c r="BO868" s="1">
        <f t="shared" si="404"/>
        <v>5</v>
      </c>
      <c r="BP868" s="1" t="s">
        <v>2422</v>
      </c>
      <c r="BQ868" s="1" cm="1">
        <f t="array" ref="BQ868">_xlfn.IFS(BP868="None Known",0, LEN(BP868)&gt;500, 5,LEN(BP868)&gt;400, 4, LEN(BP868)&gt;300, 3, LEN(BP868)&gt;200, 2, LEN(BP868)&gt;1, 1)</f>
        <v>1</v>
      </c>
      <c r="BR868" s="1" t="s">
        <v>2423</v>
      </c>
      <c r="BS868" s="1">
        <v>1</v>
      </c>
      <c r="BT868" s="1" t="s">
        <v>2424</v>
      </c>
      <c r="BU868" s="1">
        <v>1</v>
      </c>
      <c r="BV868" s="1" t="s">
        <v>465</v>
      </c>
      <c r="BW868" s="1" t="s">
        <v>2425</v>
      </c>
      <c r="BX868" s="1"/>
      <c r="BY868" t="str">
        <f>_xlfn.XLOOKUP($B868,Img_lookup!A:A,Img_lookup!B:B, "Not available")</f>
        <v>e44a4833-f403-407c-b18e-656439460ee5</v>
      </c>
      <c r="BZ868" t="str">
        <f>_xlfn.XLOOKUP($B868,Img_lookup!A:A,Img_lookup!C:C, "Not available")</f>
        <v>2015.11.01-DJI00766b</v>
      </c>
      <c r="CA868" t="str">
        <f>_xlfn.XLOOKUP($B868,Img_lookup!A:A,Img_lookup!D:D, "Not available")</f>
        <v>AndreyZharkikh</v>
      </c>
      <c r="CB868" t="str">
        <f>_xlfn.XLOOKUP($B868,Img_lookup!A:A,Img_lookup!E:E, "https://imgur.com/aT5wafe")</f>
        <v>https://api.openverse.engineering/v1/images/e44a4833-f403-407c-b18e-656439460ee5/thumb/</v>
      </c>
    </row>
    <row r="869" spans="1:80" ht="293" x14ac:dyDescent="0.15">
      <c r="A869" s="1" t="s">
        <v>69</v>
      </c>
      <c r="B869" s="1" t="s">
        <v>6239</v>
      </c>
      <c r="C869" s="1" t="s">
        <v>6240</v>
      </c>
      <c r="E869" s="1" t="s">
        <v>1932</v>
      </c>
      <c r="F869" s="1" t="s">
        <v>17124</v>
      </c>
      <c r="G869" s="1" t="s">
        <v>17124</v>
      </c>
      <c r="H869" s="11" t="str">
        <f t="shared" si="406"/>
        <v>Annual/Perennial</v>
      </c>
      <c r="J869" s="1">
        <v>1.5</v>
      </c>
      <c r="L869" t="str" cm="1">
        <f t="array" ref="L869">_xlfn.IFS(J869+K869="", "Unknown", J869+K869&gt;3, "Large", J869+K869&gt;0.5, "Medium", J869+K869&gt;0, "Small")</f>
        <v>Medium</v>
      </c>
      <c r="M869" s="1">
        <v>8</v>
      </c>
      <c r="N869" cm="1">
        <f t="array" ref="N869">IF($M869="",INDEX($M$2:$M$2176,MATCH(1,INDEX(($A$2:$A$2176=$A869)*($M$2:$M$2176&lt;&gt;""),0),0)),$M869)</f>
        <v>8</v>
      </c>
      <c r="O869" s="2" t="str">
        <f t="shared" si="401"/>
        <v>Grown indoors</v>
      </c>
      <c r="P869" s="1" t="s">
        <v>6241</v>
      </c>
      <c r="R869" t="str">
        <f t="shared" si="405"/>
        <v>Medium</v>
      </c>
      <c r="T869" s="1"/>
      <c r="U869" s="1"/>
      <c r="V869" s="1" t="s">
        <v>135</v>
      </c>
      <c r="W869" s="6" t="str">
        <f t="shared" si="408"/>
        <v>8</v>
      </c>
      <c r="X869" t="str">
        <f>IF(W869="1", "January", IF(W869="2", "February", IF(W869="3", "March", IF(W869="4", "April", IF(W869="5", "May", IF(W869="6", "June", IF(W869="7", "July", IF(W869="8", "August", IF(W869="9", "September", IF(W869="10", "October", IF(W869="11", "November", IF(W869="12", "December", "Other"))))))))))))</f>
        <v>August</v>
      </c>
      <c r="Y869" s="2" t="str">
        <f>IF(ISNUMBER(SEARCH("-",V869)),TRIM(RIGHT(V869,LEN(V869)-SEARCH("-",V869))),V869)</f>
        <v>10</v>
      </c>
      <c r="Z869" s="2" t="str">
        <f>IF(Y869="1", "January", IF(Y869="2", "February", IF(Y869="3", "March", IF(Y869="4", "April", IF(Y869="5", "May", IF(Y869="6", "June", IF(Y869="7", "July", IF(Y869="8", "August", IF(Y869="9", "September", IF(Y869="10", "October", IF(Y869="11", "November", IF(Y869="12", "December", "Other"))))))))))))</f>
        <v>October</v>
      </c>
      <c r="AF869" s="16" t="s">
        <v>24488</v>
      </c>
      <c r="AG869" s="1" t="str">
        <f t="shared" si="391"/>
        <v xml:space="preserve">Seed </v>
      </c>
      <c r="AH869" s="2" t="str">
        <f t="shared" si="392"/>
        <v>Sow spring in a greenhouse. When they are large enough to handle, prick the seedlings out into individual pots and plant them out in early summer.
If you have sufficient seed it would be worthwhile trying a sowing in situ outdoors in mid to late spring.</v>
      </c>
      <c r="AI869" s="1" t="s">
        <v>6242</v>
      </c>
      <c r="AJ869" s="1" t="s">
        <v>23803</v>
      </c>
      <c r="AK869" s="1" t="s">
        <v>17104</v>
      </c>
      <c r="AL869" s="1" t="str">
        <f t="shared" si="402"/>
        <v>Unscented</v>
      </c>
      <c r="AM869" s="1" t="b">
        <v>0</v>
      </c>
      <c r="AN869" s="1" t="b">
        <v>0</v>
      </c>
      <c r="AO869" s="1" t="b">
        <v>0</v>
      </c>
      <c r="AP869" s="5" t="s">
        <v>28</v>
      </c>
      <c r="AQ869" s="5" t="str">
        <f t="shared" si="393"/>
        <v>Light, Medium, Heavy</v>
      </c>
      <c r="AR869" s="1" t="s">
        <v>30</v>
      </c>
      <c r="AS869" s="1" t="str">
        <f t="shared" si="403"/>
        <v>None</v>
      </c>
      <c r="AT869" s="1" t="str">
        <f t="shared" si="394"/>
        <v>Full</v>
      </c>
      <c r="AU869" s="1" t="s">
        <v>29</v>
      </c>
      <c r="AV869" s="1" t="str">
        <f t="shared" si="395"/>
        <v>Moist</v>
      </c>
      <c r="AW869" s="1" t="s">
        <v>12</v>
      </c>
      <c r="AX869" s="1" t="str">
        <f t="shared" si="396"/>
        <v>Acid, Neutral, Alkaline</v>
      </c>
      <c r="AY869" s="1" t="b">
        <v>0</v>
      </c>
      <c r="AZ869" s="1" t="b">
        <v>0</v>
      </c>
      <c r="BA869" s="1" t="b">
        <v>0</v>
      </c>
      <c r="BC869" t="str">
        <f t="shared" si="397"/>
        <v>FALSE</v>
      </c>
      <c r="BE869" t="str">
        <f t="shared" si="398"/>
        <v>FALSE</v>
      </c>
      <c r="BF869" s="1" t="b">
        <v>0</v>
      </c>
      <c r="BG869" s="1" t="b">
        <v>0</v>
      </c>
      <c r="BH869" s="1" t="b">
        <v>0</v>
      </c>
      <c r="BJ869" s="1" t="str">
        <f t="shared" si="399"/>
        <v>FALSE</v>
      </c>
      <c r="BL869" t="str">
        <f t="shared" si="400"/>
        <v>FALSE</v>
      </c>
      <c r="BM869" s="1" t="b">
        <v>0</v>
      </c>
      <c r="BN869" s="1" t="b">
        <v>1</v>
      </c>
      <c r="BO869" s="1">
        <f t="shared" si="404"/>
        <v>4</v>
      </c>
      <c r="BP869" s="1" t="s">
        <v>31</v>
      </c>
      <c r="BQ869" s="1" cm="1">
        <f t="array" ref="BQ869">_xlfn.IFS(BP869="None Known",0, LEN(BP869)&gt;500, 5,LEN(BP869)&gt;400, 4, LEN(BP869)&gt;300, 3, LEN(BP869)&gt;200, 2, LEN(BP869)&gt;1, 1)</f>
        <v>0</v>
      </c>
      <c r="BR869" s="1" t="s">
        <v>6243</v>
      </c>
      <c r="BS869" s="1">
        <v>1</v>
      </c>
      <c r="BT869" s="1" t="s">
        <v>6244</v>
      </c>
      <c r="BU869" s="1">
        <v>1</v>
      </c>
      <c r="BV869" s="1" t="s">
        <v>465</v>
      </c>
      <c r="BW869" s="1" t="s">
        <v>31</v>
      </c>
      <c r="BX869" s="1"/>
      <c r="BY869" t="str">
        <f>_xlfn.XLOOKUP($B869,Img_lookup!A:A,Img_lookup!B:B, "Not available")</f>
        <v>ba8db8a9-35a0-4eee-b554-1eaaded0289d</v>
      </c>
      <c r="BZ869" t="str">
        <f>_xlfn.XLOOKUP($B869,Img_lookup!A:A,Img_lookup!C:C, "Not available")</f>
        <v>COAST MARSH SNEEZEWEED (helenium puberulum) (7-6-08) coon creek, montana de oro s p, san luis obispo co, ca</v>
      </c>
      <c r="CA869" t="str">
        <f>_xlfn.XLOOKUP($B869,Img_lookup!A:A,Img_lookup!D:D, "Not available")</f>
        <v>Sloalan</v>
      </c>
      <c r="CB869" t="str">
        <f>_xlfn.XLOOKUP($B869,Img_lookup!A:A,Img_lookup!E:E, "https://imgur.com/aT5wafe")</f>
        <v>https://api.openverse.engineering/v1/images/ba8db8a9-35a0-4eee-b554-1eaaded0289d/thumb/</v>
      </c>
    </row>
    <row r="870" spans="1:80" ht="409.6" x14ac:dyDescent="0.15">
      <c r="A870" s="1" t="s">
        <v>69</v>
      </c>
      <c r="B870" s="1" t="s">
        <v>9599</v>
      </c>
      <c r="C870" s="1" t="s">
        <v>9600</v>
      </c>
      <c r="E870" s="1" t="s">
        <v>9601</v>
      </c>
      <c r="F870" s="1" t="s">
        <v>85</v>
      </c>
      <c r="G870" s="1" t="s">
        <v>85</v>
      </c>
      <c r="H870" s="11" t="str">
        <f t="shared" si="406"/>
        <v>Annual</v>
      </c>
      <c r="J870" s="1">
        <v>3</v>
      </c>
      <c r="K870" s="1">
        <v>0.30000001199999998</v>
      </c>
      <c r="L870" t="str" cm="1">
        <f t="array" ref="L870">_xlfn.IFS(J870+K870="", "Unknown", J870+K870&gt;3, "Large", J870+K870&gt;0.5, "Medium", J870+K870&gt;0, "Small")</f>
        <v>Large</v>
      </c>
      <c r="M870" s="1">
        <v>7</v>
      </c>
      <c r="N870" cm="1">
        <f t="array" ref="N870">IF($M870="",INDEX($M$2:$M$2176,MATCH(1,INDEX(($A$2:$A$2176=$A870)*($M$2:$M$2176&lt;&gt;""),0),0)),$M870)</f>
        <v>7</v>
      </c>
      <c r="O870" s="2" t="str">
        <f t="shared" si="401"/>
        <v>Seasonal outdoors</v>
      </c>
      <c r="P870" s="1" t="s">
        <v>9602</v>
      </c>
      <c r="Q870" s="1" t="s">
        <v>17109</v>
      </c>
      <c r="R870" t="str">
        <f t="shared" si="405"/>
        <v>Fast</v>
      </c>
      <c r="T870" s="1"/>
      <c r="U870" s="1"/>
      <c r="V870" s="1" t="s">
        <v>108</v>
      </c>
      <c r="W870" s="6" t="str">
        <f t="shared" si="408"/>
        <v>7</v>
      </c>
      <c r="X870" t="str">
        <f>IF(W870="1", "January", IF(W870="2", "February", IF(W870="3", "March", IF(W870="4", "April", IF(W870="5", "May", IF(W870="6", "June", IF(W870="7", "July", IF(W870="8", "August", IF(W870="9", "September", IF(W870="10", "October", IF(W870="11", "November", IF(W870="12", "December", "Other"))))))))))))</f>
        <v>July</v>
      </c>
      <c r="Y870" s="2" t="str">
        <f>IF(ISNUMBER(SEARCH("-",V870)),TRIM(RIGHT(V870,LEN(V870)-SEARCH("-",V870))),V870)</f>
        <v>9</v>
      </c>
      <c r="Z870" s="2" t="str">
        <f>IF(Y870="1", "January", IF(Y870="2", "February", IF(Y870="3", "March", IF(Y870="4", "April", IF(Y870="5", "May", IF(Y870="6", "June", IF(Y870="7", "July", IF(Y870="8", "August", IF(Y870="9", "September", IF(Y870="10", "October", IF(Y870="11", "November", IF(Y870="12", "December", "Other"))))))))))))</f>
        <v>September</v>
      </c>
      <c r="AA870" s="1" t="s">
        <v>109</v>
      </c>
      <c r="AB870" s="1" t="str">
        <f>IF(ISNUMBER(SEARCH("-",AA870)),TRIM(LEFT(AA870,FIND("-",AA870)-1)),AA870)</f>
        <v>9</v>
      </c>
      <c r="AC870" s="1" t="str">
        <f>IF(AB870="1", "January", IF(AB870="2", "February", IF(AB870="3", "March", IF(AB870="4", "April", IF(AB870="5", "May", IF(AB870="6", "June", IF(AB870="7", "July", IF(AB870="8", "August", IF(AB870="9", "September", IF(AB870="10", "October", IF(AB870="11", "November", IF(AB870="12", "December", "Other"))))))))))))</f>
        <v>September</v>
      </c>
      <c r="AD870" s="1" t="str">
        <f>IF(ISNUMBER(SEARCH("-",AA870)),TRIM(RIGHT(AA870,LEN(AA870)-SEARCH("-",AA870))),AA870)</f>
        <v>10</v>
      </c>
      <c r="AE870" s="1" t="str">
        <f>IF(AD870="1", "January", IF(AD870="2", "February", IF(AD870="3", "March", IF(AD870="4", "April", IF(AD870="5", "May", IF(AD870="6", "June", IF(AD870="7", "July", IF(AD870="8", "August", IF(AD870="9", "September", IF(AD870="10", "October", IF(AD870="11", "November", IF(AD870="12", "December", "Other"))))))))))))</f>
        <v>October</v>
      </c>
      <c r="AF870" s="16" t="s">
        <v>24489</v>
      </c>
      <c r="AG870" s="1" t="str">
        <f t="shared" si="391"/>
        <v xml:space="preserve">Seed </v>
      </c>
      <c r="AH870" s="2" t="str">
        <f t="shared" si="392"/>
        <v>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
Seed, harvested at 12% moisture content and stored, will retain its viability for several years[269].</v>
      </c>
      <c r="AI870" s="1" t="s">
        <v>9603</v>
      </c>
      <c r="AJ870" s="1" t="s">
        <v>23802</v>
      </c>
      <c r="AK870" s="1" t="s">
        <v>17104</v>
      </c>
      <c r="AL870" s="1" t="str">
        <f t="shared" si="402"/>
        <v>Unscented</v>
      </c>
      <c r="AM870" s="1" t="b">
        <v>0</v>
      </c>
      <c r="AN870" s="1" t="b">
        <v>0</v>
      </c>
      <c r="AO870" s="1" t="b">
        <v>0</v>
      </c>
      <c r="AP870" s="5" t="s">
        <v>28</v>
      </c>
      <c r="AQ870" s="5" t="str">
        <f t="shared" si="393"/>
        <v>Light, Medium, Heavy</v>
      </c>
      <c r="AR870" s="1" t="s">
        <v>10</v>
      </c>
      <c r="AS870" s="1" t="str">
        <f t="shared" si="403"/>
        <v>None, Partial</v>
      </c>
      <c r="AT870" s="1" t="str">
        <f t="shared" si="394"/>
        <v>Partial, Full</v>
      </c>
      <c r="AU870" s="1" t="s">
        <v>11</v>
      </c>
      <c r="AV870" s="1" t="str">
        <f t="shared" si="395"/>
        <v>Dry, Moist</v>
      </c>
      <c r="AW870" s="1" t="s">
        <v>12</v>
      </c>
      <c r="AX870" s="1" t="str">
        <f t="shared" si="396"/>
        <v>Acid, Neutral, Alkaline</v>
      </c>
      <c r="AY870" s="1" t="b">
        <v>0</v>
      </c>
      <c r="AZ870" s="1" t="b">
        <v>0</v>
      </c>
      <c r="BA870" s="1" t="b">
        <v>0</v>
      </c>
      <c r="BC870" t="str">
        <f t="shared" si="397"/>
        <v>FALSE</v>
      </c>
      <c r="BE870" t="str">
        <f t="shared" si="398"/>
        <v>FALSE</v>
      </c>
      <c r="BF870" s="1" t="b">
        <v>0</v>
      </c>
      <c r="BG870" s="1" t="b">
        <v>0</v>
      </c>
      <c r="BH870" s="1" t="b">
        <v>1</v>
      </c>
      <c r="BI870" s="1" t="s">
        <v>77</v>
      </c>
      <c r="BJ870" s="1" t="str">
        <f t="shared" si="399"/>
        <v>TRUE</v>
      </c>
      <c r="BK870" s="1" t="s">
        <v>30</v>
      </c>
      <c r="BL870" t="str">
        <f t="shared" si="400"/>
        <v>FALSE</v>
      </c>
      <c r="BM870" s="1" t="b">
        <v>0</v>
      </c>
      <c r="BN870" s="1" t="b">
        <v>1</v>
      </c>
      <c r="BO870" s="1">
        <f t="shared" si="404"/>
        <v>22</v>
      </c>
      <c r="BP870" s="1" t="s">
        <v>9604</v>
      </c>
      <c r="BQ870" s="1" cm="1">
        <f t="array" ref="BQ870">_xlfn.IFS(BP870="None Known",0, LEN(BP870)&gt;500, 5,LEN(BP870)&gt;400, 4, LEN(BP870)&gt;300, 3, LEN(BP870)&gt;200, 2, LEN(BP870)&gt;1, 1)</f>
        <v>5</v>
      </c>
      <c r="BR870" s="16" t="s">
        <v>24897</v>
      </c>
      <c r="BS870" s="1">
        <v>5</v>
      </c>
      <c r="BT870" s="1" t="s">
        <v>9605</v>
      </c>
      <c r="BU870" s="1">
        <v>2</v>
      </c>
      <c r="BV870" s="1" t="s">
        <v>2928</v>
      </c>
      <c r="BW870" s="1" t="s">
        <v>9606</v>
      </c>
      <c r="BX870" s="1"/>
      <c r="BY870" t="str">
        <f>_xlfn.XLOOKUP($B870,Img_lookup!A:A,Img_lookup!B:B, "Not available")</f>
        <v>932ad9f8-70f6-435f-952c-40292b5ed3e6</v>
      </c>
      <c r="BZ870" t="str">
        <f>_xlfn.XLOOKUP($B870,Img_lookup!A:A,Img_lookup!C:C, "Not available")</f>
        <v>Sunflower. Helianthus annuus. Bessler, Basilius, Hortus Eystettensis, vol. 2, Quintus ordo collectarum plantarum aestivalium, t. 206 (1640)</v>
      </c>
      <c r="CA870" t="str">
        <f>_xlfn.XLOOKUP($B870,Img_lookup!A:A,Img_lookup!D:D, "Not available")</f>
        <v>Swallowtail Garden Seeds</v>
      </c>
      <c r="CB870" t="str">
        <f>_xlfn.XLOOKUP($B870,Img_lookup!A:A,Img_lookup!E:E, "https://imgur.com/aT5wafe")</f>
        <v>https://api.openverse.engineering/v1/images/932ad9f8-70f6-435f-952c-40292b5ed3e6/thumb/</v>
      </c>
    </row>
    <row r="871" spans="1:80" ht="371" x14ac:dyDescent="0.15">
      <c r="A871" s="1" t="s">
        <v>69</v>
      </c>
      <c r="B871" s="1" t="s">
        <v>2922</v>
      </c>
      <c r="C871" s="1" t="s">
        <v>2923</v>
      </c>
      <c r="D871" s="1" t="s">
        <v>2924</v>
      </c>
      <c r="E871" s="1" t="s">
        <v>2925</v>
      </c>
      <c r="F871" s="1" t="s">
        <v>85</v>
      </c>
      <c r="G871" s="1" t="s">
        <v>85</v>
      </c>
      <c r="H871" s="11" t="str">
        <f t="shared" si="406"/>
        <v>Annual</v>
      </c>
      <c r="J871" s="1">
        <v>3</v>
      </c>
      <c r="L871" t="str" cm="1">
        <f t="array" ref="L871">_xlfn.IFS(J871+K871="", "Unknown", J871+K871&gt;3, "Large", J871+K871&gt;0.5, "Medium", J871+K871&gt;0, "Small")</f>
        <v>Medium</v>
      </c>
      <c r="N871" cm="1">
        <f t="array" ref="N871">IF($M871="",INDEX($M$2:$M$2176,MATCH(1,INDEX(($A$2:$A$2176=$A871)*($M$2:$M$2176&lt;&gt;""),0),0)),$M871)</f>
        <v>7</v>
      </c>
      <c r="O871" s="2" t="str">
        <f t="shared" si="401"/>
        <v>Seasonal outdoors</v>
      </c>
      <c r="P871" s="1" t="s">
        <v>2926</v>
      </c>
      <c r="R871" t="str">
        <f t="shared" si="405"/>
        <v>Medium</v>
      </c>
      <c r="W871"/>
      <c r="AF871" s="1" t="s">
        <v>24490</v>
      </c>
      <c r="AG871" s="1" t="str">
        <f t="shared" si="391"/>
        <v xml:space="preserve">Seed </v>
      </c>
      <c r="AH871" s="2" t="str">
        <f t="shared" si="392"/>
        <v>Sow in mid spring in situ. An earlier start can be made by sowing 2 - 3 seeds per pot in a greenhouse in early spring. Use a fairly rich compost. Thin to the strongest seedling, give them an occasional liquid feed to make sure they do not become nutrient deficient and plant them out in late spring or early summer.</v>
      </c>
      <c r="AI871" s="1" t="s">
        <v>2927</v>
      </c>
      <c r="AJ871" s="1" t="s">
        <v>23802</v>
      </c>
      <c r="AK871" s="1" t="s">
        <v>17104</v>
      </c>
      <c r="AL871" s="1" t="str">
        <f t="shared" si="402"/>
        <v>Unscented</v>
      </c>
      <c r="AM871" s="1" t="b">
        <v>0</v>
      </c>
      <c r="AN871" s="1" t="b">
        <v>0</v>
      </c>
      <c r="AO871" s="1" t="b">
        <v>0</v>
      </c>
      <c r="AP871" s="5" t="s">
        <v>28</v>
      </c>
      <c r="AQ871" s="5" t="str">
        <f t="shared" si="393"/>
        <v>Light, Medium, Heavy</v>
      </c>
      <c r="AR871" s="1" t="s">
        <v>30</v>
      </c>
      <c r="AS871" s="1" t="str">
        <f t="shared" si="403"/>
        <v>None</v>
      </c>
      <c r="AT871" s="1" t="str">
        <f t="shared" si="394"/>
        <v>Full</v>
      </c>
      <c r="AU871" s="1" t="s">
        <v>29</v>
      </c>
      <c r="AV871" s="1" t="str">
        <f t="shared" si="395"/>
        <v>Moist</v>
      </c>
      <c r="AW871" s="1" t="s">
        <v>12</v>
      </c>
      <c r="AX871" s="1" t="str">
        <f t="shared" si="396"/>
        <v>Acid, Neutral, Alkaline</v>
      </c>
      <c r="AY871" s="1" t="b">
        <v>0</v>
      </c>
      <c r="AZ871" s="1" t="b">
        <v>0</v>
      </c>
      <c r="BA871" s="1" t="b">
        <v>0</v>
      </c>
      <c r="BC871" t="str">
        <f t="shared" si="397"/>
        <v>FALSE</v>
      </c>
      <c r="BE871" t="str">
        <f t="shared" si="398"/>
        <v>FALSE</v>
      </c>
      <c r="BF871" s="1" t="b">
        <v>0</v>
      </c>
      <c r="BG871" s="1" t="b">
        <v>0</v>
      </c>
      <c r="BH871" s="1" t="b">
        <v>0</v>
      </c>
      <c r="BJ871" s="1" t="str">
        <f t="shared" si="399"/>
        <v>FALSE</v>
      </c>
      <c r="BL871" t="str">
        <f t="shared" si="400"/>
        <v>FALSE</v>
      </c>
      <c r="BM871" s="1" t="b">
        <v>0</v>
      </c>
      <c r="BN871" s="1" t="b">
        <v>0</v>
      </c>
      <c r="BO871" s="1">
        <f t="shared" si="404"/>
        <v>9</v>
      </c>
      <c r="BP871" s="1" t="s">
        <v>31</v>
      </c>
      <c r="BQ871" s="1" cm="1">
        <f t="array" ref="BQ871">_xlfn.IFS(BP871="None Known",0, LEN(BP871)&gt;500, 5,LEN(BP871)&gt;400, 4, LEN(BP871)&gt;300, 3, LEN(BP871)&gt;200, 2, LEN(BP871)&gt;1, 1)</f>
        <v>0</v>
      </c>
      <c r="BR871" s="16" t="s">
        <v>24898</v>
      </c>
      <c r="BS871" s="1">
        <v>3</v>
      </c>
      <c r="BT871" s="1" t="s">
        <v>31</v>
      </c>
      <c r="BU871" s="1">
        <v>0</v>
      </c>
      <c r="BV871" s="1" t="s">
        <v>2928</v>
      </c>
      <c r="BW871" s="1" t="s">
        <v>31</v>
      </c>
      <c r="BX871" s="1"/>
      <c r="BY871" t="str">
        <f>_xlfn.XLOOKUP($B871,Img_lookup!A:A,Img_lookup!B:B, "Not available")</f>
        <v>70709fb5-9735-4251-b64a-ad6101f840e0</v>
      </c>
      <c r="BZ871" t="str">
        <f>_xlfn.XLOOKUP($B871,Img_lookup!A:A,Img_lookup!C:C, "Not available")</f>
        <v>Helianthus lenticularis Douglas ex Lindl.</v>
      </c>
      <c r="CA871" t="str">
        <f>_xlfn.XLOOKUP($B871,Img_lookup!A:A,Img_lookup!D:D, "Not available")</f>
        <v>J. Skehan</v>
      </c>
      <c r="CB871" t="str">
        <f>_xlfn.XLOOKUP($B871,Img_lookup!A:A,Img_lookup!E:E, "https://imgur.com/aT5wafe")</f>
        <v>https://api.openverse.engineering/v1/images/70709fb5-9735-4251-b64a-ad6101f840e0/thumb/</v>
      </c>
    </row>
    <row r="872" spans="1:80" ht="409.6" x14ac:dyDescent="0.15">
      <c r="A872" s="1" t="s">
        <v>69</v>
      </c>
      <c r="B872" s="1" t="s">
        <v>10333</v>
      </c>
      <c r="C872" s="1" t="s">
        <v>10334</v>
      </c>
      <c r="E872" s="1" t="s">
        <v>10335</v>
      </c>
      <c r="F872" s="1" t="s">
        <v>6</v>
      </c>
      <c r="G872" s="1" t="s">
        <v>6</v>
      </c>
      <c r="H872" s="11" t="str">
        <f t="shared" si="406"/>
        <v>Perennial</v>
      </c>
      <c r="J872" s="1">
        <v>2</v>
      </c>
      <c r="L872" t="str" cm="1">
        <f t="array" ref="L872">_xlfn.IFS(J872+K872="", "Unknown", J872+K872&gt;3, "Large", J872+K872&gt;0.5, "Medium", J872+K872&gt;0, "Small")</f>
        <v>Medium</v>
      </c>
      <c r="M872" s="1">
        <v>4</v>
      </c>
      <c r="N872" cm="1">
        <f t="array" ref="N872">IF($M872="",INDEX($M$2:$M$2176,MATCH(1,INDEX(($A$2:$A$2176=$A872)*($M$2:$M$2176&lt;&gt;""),0),0)),$M872)</f>
        <v>4</v>
      </c>
      <c r="O872" s="2" t="str">
        <f t="shared" si="401"/>
        <v>Hardy to cold</v>
      </c>
      <c r="P872" s="1" t="s">
        <v>10336</v>
      </c>
      <c r="R872" t="str">
        <f t="shared" si="405"/>
        <v>Medium</v>
      </c>
      <c r="T872" s="1"/>
      <c r="U872" s="1"/>
      <c r="V872" s="1" t="s">
        <v>109</v>
      </c>
      <c r="W872" s="6" t="str">
        <f t="shared" ref="W872:W885" si="409">IF(ISNUMBER(SEARCH("-",V872)),TRIM(LEFT(V872,FIND("-",V872)-1)),V872)</f>
        <v>9</v>
      </c>
      <c r="X872" t="str">
        <f>IF(W872="1", "January", IF(W872="2", "February", IF(W872="3", "March", IF(W872="4", "April", IF(W872="5", "May", IF(W872="6", "June", IF(W872="7", "July", IF(W872="8", "August", IF(W872="9", "September", IF(W872="10", "October", IF(W872="11", "November", IF(W872="12", "December", "Other"))))))))))))</f>
        <v>September</v>
      </c>
      <c r="Y872" s="2" t="str">
        <f>IF(ISNUMBER(SEARCH("-",V872)),TRIM(RIGHT(V872,LEN(V872)-SEARCH("-",V872))),V872)</f>
        <v>10</v>
      </c>
      <c r="Z872" s="2" t="str">
        <f>IF(Y872="1", "January", IF(Y872="2", "February", IF(Y872="3", "March", IF(Y872="4", "April", IF(Y872="5", "May", IF(Y872="6", "June", IF(Y872="7", "July", IF(Y872="8", "August", IF(Y872="9", "September", IF(Y872="10", "October", IF(Y872="11", "November", IF(Y872="12", "December", "Other"))))))))))))</f>
        <v>October</v>
      </c>
      <c r="AF872" s="16" t="s">
        <v>24491</v>
      </c>
      <c r="AG872" s="1" t="str">
        <f t="shared" si="391"/>
        <v xml:space="preserve">Seed </v>
      </c>
      <c r="AH872" s="2" t="str">
        <f t="shared" si="392"/>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Very easy, larger clumps can be replanted direct into their permanent positions, though it is best to pot up smaller clumps and grow them on in a cold frame until they are rooting well. Plant them out in the spring.</v>
      </c>
      <c r="AI872" s="1" t="s">
        <v>10337</v>
      </c>
      <c r="AJ872" s="1" t="s">
        <v>23802</v>
      </c>
      <c r="AK872" s="1" t="s">
        <v>17104</v>
      </c>
      <c r="AL872" s="1" t="str">
        <f t="shared" si="402"/>
        <v>Unscented</v>
      </c>
      <c r="AM872" s="1" t="b">
        <v>0</v>
      </c>
      <c r="AN872" s="1" t="b">
        <v>0</v>
      </c>
      <c r="AO872" s="1" t="b">
        <v>0</v>
      </c>
      <c r="AP872" s="5" t="s">
        <v>28</v>
      </c>
      <c r="AQ872" s="5" t="str">
        <f t="shared" si="393"/>
        <v>Light, Medium, Heavy</v>
      </c>
      <c r="AR872" s="1" t="s">
        <v>30</v>
      </c>
      <c r="AS872" s="1" t="str">
        <f t="shared" si="403"/>
        <v>None</v>
      </c>
      <c r="AT872" s="1" t="str">
        <f t="shared" si="394"/>
        <v>Full</v>
      </c>
      <c r="AU872" s="1" t="s">
        <v>29</v>
      </c>
      <c r="AV872" s="1" t="str">
        <f t="shared" si="395"/>
        <v>Moist</v>
      </c>
      <c r="AW872" s="1" t="s">
        <v>12</v>
      </c>
      <c r="AX872" s="1" t="str">
        <f t="shared" si="396"/>
        <v>Acid, Neutral, Alkaline</v>
      </c>
      <c r="AY872" s="1" t="b">
        <v>0</v>
      </c>
      <c r="AZ872" s="1" t="b">
        <v>0</v>
      </c>
      <c r="BA872" s="1" t="b">
        <v>0</v>
      </c>
      <c r="BC872" t="str">
        <f t="shared" si="397"/>
        <v>FALSE</v>
      </c>
      <c r="BE872" t="str">
        <f t="shared" si="398"/>
        <v>FALSE</v>
      </c>
      <c r="BF872" s="1" t="b">
        <v>0</v>
      </c>
      <c r="BG872" s="1" t="b">
        <v>0</v>
      </c>
      <c r="BH872" s="1" t="b">
        <v>0</v>
      </c>
      <c r="BJ872" s="1" t="str">
        <f t="shared" si="399"/>
        <v>FALSE</v>
      </c>
      <c r="BL872" t="str">
        <f t="shared" si="400"/>
        <v>FALSE</v>
      </c>
      <c r="BM872" s="1" t="b">
        <v>0</v>
      </c>
      <c r="BN872" s="1" t="b">
        <v>0</v>
      </c>
      <c r="BO872" s="1">
        <f t="shared" si="404"/>
        <v>7</v>
      </c>
      <c r="BP872" s="1" t="s">
        <v>31</v>
      </c>
      <c r="BQ872" s="1" cm="1">
        <f t="array" ref="BQ872">_xlfn.IFS(BP872="None Known",0, LEN(BP872)&gt;500, 5,LEN(BP872)&gt;400, 4, LEN(BP872)&gt;300, 3, LEN(BP872)&gt;200, 2, LEN(BP872)&gt;1, 1)</f>
        <v>0</v>
      </c>
      <c r="BR872" s="1" t="s">
        <v>10338</v>
      </c>
      <c r="BS872" s="1">
        <v>2</v>
      </c>
      <c r="BT872" s="1" t="s">
        <v>10339</v>
      </c>
      <c r="BU872" s="1">
        <v>1</v>
      </c>
      <c r="BV872" s="1" t="s">
        <v>150</v>
      </c>
      <c r="BW872" s="1" t="s">
        <v>31</v>
      </c>
      <c r="BX872" s="1"/>
      <c r="BY872" t="str">
        <f>_xlfn.XLOOKUP($B872,Img_lookup!A:A,Img_lookup!B:B, "Not available")</f>
        <v>010d56b3-b08f-4efd-ac7c-5f685c97567c</v>
      </c>
      <c r="BZ872" t="str">
        <f>_xlfn.XLOOKUP($B872,Img_lookup!A:A,Img_lookup!C:C, "Not available")</f>
        <v>Helianthus strumosus (pale-leaved sunflower), North Smithfield, RI</v>
      </c>
      <c r="CA872" t="str">
        <f>_xlfn.XLOOKUP($B872,Img_lookup!A:A,Img_lookup!D:D, "Not available")</f>
        <v>Doug_McGrady</v>
      </c>
      <c r="CB872" t="str">
        <f>_xlfn.XLOOKUP($B872,Img_lookup!A:A,Img_lookup!E:E, "https://imgur.com/aT5wafe")</f>
        <v>https://api.openverse.engineering/v1/images/010d56b3-b08f-4efd-ac7c-5f685c97567c/thumb/</v>
      </c>
    </row>
    <row r="873" spans="1:80" ht="409.6" x14ac:dyDescent="0.15">
      <c r="A873" s="1" t="s">
        <v>69</v>
      </c>
      <c r="B873" s="1" t="s">
        <v>10385</v>
      </c>
      <c r="C873" s="1" t="s">
        <v>10386</v>
      </c>
      <c r="E873" s="1" t="s">
        <v>10387</v>
      </c>
      <c r="F873" s="1" t="s">
        <v>6</v>
      </c>
      <c r="G873" s="1" t="s">
        <v>6</v>
      </c>
      <c r="H873" s="11" t="str">
        <f t="shared" si="406"/>
        <v>Perennial</v>
      </c>
      <c r="J873" s="1">
        <v>2.4000000950000002</v>
      </c>
      <c r="K873" s="1">
        <v>0.60000002399999997</v>
      </c>
      <c r="L873" t="str" cm="1">
        <f t="array" ref="L873">_xlfn.IFS(J873+K873="", "Unknown", J873+K873&gt;3, "Large", J873+K873&gt;0.5, "Medium", J873+K873&gt;0, "Small")</f>
        <v>Large</v>
      </c>
      <c r="M873" s="1">
        <v>4</v>
      </c>
      <c r="N873" cm="1">
        <f t="array" ref="N873">IF($M873="",INDEX($M$2:$M$2176,MATCH(1,INDEX(($A$2:$A$2176=$A873)*($M$2:$M$2176&lt;&gt;""),0),0)),$M873)</f>
        <v>4</v>
      </c>
      <c r="O873" s="2" t="str">
        <f t="shared" si="401"/>
        <v>Hardy to cold</v>
      </c>
      <c r="P873" s="1" t="s">
        <v>10388</v>
      </c>
      <c r="Q873" s="1" t="s">
        <v>17109</v>
      </c>
      <c r="R873" t="str">
        <f t="shared" si="405"/>
        <v>Fast</v>
      </c>
      <c r="T873" s="1"/>
      <c r="U873" s="1"/>
      <c r="V873" s="1">
        <v>10</v>
      </c>
      <c r="W873" s="6">
        <f t="shared" si="409"/>
        <v>10</v>
      </c>
      <c r="X873" t="str">
        <f>IF(W873=1, "January", IF(W873=2, "February", IF(W873=3, "March", IF(W873=4, "April", IF(W873=5, "May", IF(W873=6, "June", IF(W873=7, "July", IF(W873=8, "August", IF(W873=9, "September", IF(W873=10, "October", IF(W873=11, "November", IF(W873=12, "December", "Other"))))))))))))</f>
        <v>October</v>
      </c>
      <c r="Y873" s="1"/>
      <c r="Z873" s="1"/>
      <c r="AA873" s="1">
        <v>11</v>
      </c>
      <c r="AB873" s="1">
        <f>IF(ISNUMBER(SEARCH("-",AA873)),TRIM(LEFT(AA873,FIND("-",AA873)-1)),AA873)</f>
        <v>11</v>
      </c>
      <c r="AC873" s="1" t="str">
        <f>IF(AB873=1, "January", IF(AB873=2, "February", IF(AB873=3, "March", IF(AB873=4, "April", IF(AB873=5, "May", IF(AB873=6, "June", IF(AB873=7, "July", IF(AB873=8, "August", IF(AB873=9, "September", IF(AB873=10, "October", IF(AB873=11, "November", IF(AB873=12, "December", "Other"))))))))))))</f>
        <v>November</v>
      </c>
      <c r="AD873" s="1"/>
      <c r="AE873" s="1"/>
      <c r="AF873" s="16" t="s">
        <v>24492</v>
      </c>
      <c r="AG873" s="1" t="str">
        <f t="shared" si="391"/>
        <v xml:space="preserve">Seed </v>
      </c>
      <c r="AH873" s="2" t="str">
        <f t="shared" si="392"/>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 Harvest the tubers in late autumn or the winter and either replant the tubers immediately or store them in a cool but frost-free place and plant them out in early spring. Jerusalem artichoke is propagated by tubers, which should be planted as early as possible in the spring when the soil can be satisfactorily worked[269]. Late planting usually reduces tuber yields and size seriously. Whole tubers or pieces about 50 g (2 oz.) should be planted like potatoes and covered to a depth of 10 cm. Pieces larger than 50 g do not increase the yield, though those smaller will decrease it. Deeper planting may delay emergence, weaken the sprouts, and cause the tubers to develop deeper, making harvest more difficult[269].
Basal cuttings in spring. Harvest the shoots when they are about 10 - 15cm long with plenty of underground stem. Pot them up into individual pots and keep them in light shade in a cold frame or greenhouse until they are rooting well. Plant them out in the summer.</v>
      </c>
      <c r="AI873" s="1" t="s">
        <v>10389</v>
      </c>
      <c r="AJ873" s="1" t="s">
        <v>23802</v>
      </c>
      <c r="AK873" s="1" t="s">
        <v>17104</v>
      </c>
      <c r="AL873" s="1" t="str">
        <f t="shared" si="402"/>
        <v>Unscented</v>
      </c>
      <c r="AM873" s="1" t="b">
        <v>0</v>
      </c>
      <c r="AN873" s="1" t="b">
        <v>0</v>
      </c>
      <c r="AO873" s="1" t="b">
        <v>0</v>
      </c>
      <c r="AP873" s="5" t="s">
        <v>28</v>
      </c>
      <c r="AQ873" s="5" t="str">
        <f t="shared" si="393"/>
        <v>Light, Medium, Heavy</v>
      </c>
      <c r="AR873" s="1" t="s">
        <v>30</v>
      </c>
      <c r="AS873" s="1" t="str">
        <f t="shared" si="403"/>
        <v>None</v>
      </c>
      <c r="AT873" s="1" t="str">
        <f t="shared" si="394"/>
        <v>Full</v>
      </c>
      <c r="AU873" s="1" t="s">
        <v>11</v>
      </c>
      <c r="AV873" s="1" t="str">
        <f t="shared" si="395"/>
        <v>Dry, Moist</v>
      </c>
      <c r="AW873" s="1" t="s">
        <v>12</v>
      </c>
      <c r="AX873" s="1" t="str">
        <f t="shared" si="396"/>
        <v>Acid, Neutral, Alkaline</v>
      </c>
      <c r="AY873" s="1" t="b">
        <v>0</v>
      </c>
      <c r="AZ873" s="1" t="b">
        <v>0</v>
      </c>
      <c r="BA873" s="1" t="b">
        <v>0</v>
      </c>
      <c r="BB873" s="1" t="s">
        <v>275</v>
      </c>
      <c r="BC873" t="str">
        <f t="shared" si="397"/>
        <v>TRUE</v>
      </c>
      <c r="BE873" t="str">
        <f t="shared" si="398"/>
        <v>FALSE</v>
      </c>
      <c r="BF873" s="1" t="b">
        <v>1</v>
      </c>
      <c r="BG873" s="1" t="b">
        <v>0</v>
      </c>
      <c r="BH873" s="1" t="b">
        <v>0</v>
      </c>
      <c r="BI873" s="1" t="s">
        <v>30</v>
      </c>
      <c r="BJ873" s="1" t="str">
        <f t="shared" si="399"/>
        <v>FALSE</v>
      </c>
      <c r="BL873" t="str">
        <f t="shared" si="400"/>
        <v>FALSE</v>
      </c>
      <c r="BM873" s="1" t="b">
        <v>0</v>
      </c>
      <c r="BN873" s="1" t="b">
        <v>0</v>
      </c>
      <c r="BO873" s="1">
        <f t="shared" si="404"/>
        <v>16</v>
      </c>
      <c r="BP873" s="1" t="s">
        <v>10390</v>
      </c>
      <c r="BQ873" s="1" cm="1">
        <f t="array" ref="BQ873">_xlfn.IFS(BP873="None Known",0, LEN(BP873)&gt;500, 5,LEN(BP873)&gt;400, 4, LEN(BP873)&gt;300, 3, LEN(BP873)&gt;200, 2, LEN(BP873)&gt;1, 1)</f>
        <v>3</v>
      </c>
      <c r="BR873" s="1" t="s">
        <v>10391</v>
      </c>
      <c r="BS873" s="1">
        <v>4</v>
      </c>
      <c r="BT873" s="1" t="s">
        <v>10392</v>
      </c>
      <c r="BU873" s="1">
        <v>1</v>
      </c>
      <c r="BV873" s="1" t="s">
        <v>10393</v>
      </c>
      <c r="BW873" s="1" t="s">
        <v>31</v>
      </c>
      <c r="BX873" s="1"/>
      <c r="BY873" t="str">
        <f>_xlfn.XLOOKUP($B873,Img_lookup!A:A,Img_lookup!B:B, "Not available")</f>
        <v>7a806184-74e5-444c-a727-58de67da7a62</v>
      </c>
      <c r="BZ873" t="str">
        <f>_xlfn.XLOOKUP($B873,Img_lookup!A:A,Img_lookup!C:C, "Not available")</f>
        <v>Topinambur (Helianthus tuberosus)</v>
      </c>
      <c r="CA873" t="str">
        <f>_xlfn.XLOOKUP($B873,Img_lookup!A:A,Img_lookup!D:D, "Not available")</f>
        <v>blumenbiene</v>
      </c>
      <c r="CB873" t="str">
        <f>_xlfn.XLOOKUP($B873,Img_lookup!A:A,Img_lookup!E:E, "https://imgur.com/aT5wafe")</f>
        <v>https://api.openverse.engineering/v1/images/7a806184-74e5-444c-a727-58de67da7a62/thumb/</v>
      </c>
    </row>
    <row r="874" spans="1:80" ht="409.6" x14ac:dyDescent="0.15">
      <c r="A874" s="1" t="s">
        <v>3477</v>
      </c>
      <c r="B874" s="1" t="s">
        <v>4835</v>
      </c>
      <c r="C874" s="1" t="s">
        <v>4836</v>
      </c>
      <c r="E874" s="1" t="s">
        <v>4837</v>
      </c>
      <c r="F874" s="1" t="s">
        <v>6</v>
      </c>
      <c r="G874" s="1" t="s">
        <v>6</v>
      </c>
      <c r="H874" s="11" t="str">
        <f t="shared" si="406"/>
        <v>Perennial</v>
      </c>
      <c r="J874" s="1">
        <v>1</v>
      </c>
      <c r="K874" s="1">
        <v>1</v>
      </c>
      <c r="L874" t="str" cm="1">
        <f t="array" ref="L874">_xlfn.IFS(J874+K874="", "Unknown", J874+K874&gt;3, "Large", J874+K874&gt;0.5, "Medium", J874+K874&gt;0, "Small")</f>
        <v>Medium</v>
      </c>
      <c r="M874" s="1">
        <v>4</v>
      </c>
      <c r="N874" cm="1">
        <f t="array" ref="N874">IF($M874="",INDEX($M$2:$M$2176,MATCH(1,INDEX(($A$2:$A$2176=$A874)*($M$2:$M$2176&lt;&gt;""),0),0)),$M874)</f>
        <v>4</v>
      </c>
      <c r="O874" s="2" t="str">
        <f t="shared" si="401"/>
        <v>Hardy to cold</v>
      </c>
      <c r="P874" s="1" t="s">
        <v>4838</v>
      </c>
      <c r="R874" t="str">
        <f t="shared" si="405"/>
        <v>Medium</v>
      </c>
      <c r="T874" s="1"/>
      <c r="U874" s="1"/>
      <c r="V874" s="1" t="s">
        <v>322</v>
      </c>
      <c r="W874" s="6" t="str">
        <f t="shared" si="409"/>
        <v>6</v>
      </c>
      <c r="X874" t="str">
        <f>IF(W874="1", "January", IF(W874="2", "February", IF(W874="3", "March", IF(W874="4", "April", IF(W874="5", "May", IF(W874="6", "June", IF(W874="7", "July", IF(W874="8", "August", IF(W874="9", "September", IF(W874="10", "October", IF(W874="11", "November", IF(W874="12", "December", "Other"))))))))))))</f>
        <v>June</v>
      </c>
      <c r="Y874" s="2" t="str">
        <f>IF(ISNUMBER(SEARCH("-",V874)),TRIM(RIGHT(V874,LEN(V874)-SEARCH("-",V874))),V874)</f>
        <v>8</v>
      </c>
      <c r="Z874" s="2" t="str">
        <f>IF(Y874="1", "January", IF(Y874="2", "February", IF(Y874="3", "March", IF(Y874="4", "April", IF(Y874="5", "May", IF(Y874="6", "June", IF(Y874="7", "July", IF(Y874="8", "August", IF(Y874="9", "September", IF(Y874="10", "October", IF(Y874="11", "November", IF(Y874="12", "December", "Other"))))))))))))</f>
        <v>August</v>
      </c>
      <c r="AF874" s="16" t="s">
        <v>24493</v>
      </c>
      <c r="AG874" s="1" t="str">
        <f t="shared" si="391"/>
        <v xml:space="preserve">Seed </v>
      </c>
      <c r="AH874" s="2" t="str">
        <f t="shared" si="392"/>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I874" s="1" t="s">
        <v>4839</v>
      </c>
      <c r="AK874" s="1" t="s">
        <v>17104</v>
      </c>
      <c r="AL874" s="1" t="str">
        <f t="shared" si="402"/>
        <v>Unscented</v>
      </c>
      <c r="AM874" s="1" t="b">
        <v>0</v>
      </c>
      <c r="AN874" s="1" t="b">
        <v>1</v>
      </c>
      <c r="AO874" s="1" t="b">
        <v>0</v>
      </c>
      <c r="AP874" s="5" t="s">
        <v>28</v>
      </c>
      <c r="AQ874" s="5" t="str">
        <f t="shared" si="393"/>
        <v>Light, Medium, Heavy</v>
      </c>
      <c r="AR874" s="1" t="s">
        <v>10</v>
      </c>
      <c r="AS874" s="1" t="str">
        <f t="shared" si="403"/>
        <v>None, Partial</v>
      </c>
      <c r="AT874" s="1" t="str">
        <f t="shared" si="394"/>
        <v>Partial, Full</v>
      </c>
      <c r="AU874" s="1" t="s">
        <v>11</v>
      </c>
      <c r="AV874" s="1" t="str">
        <f t="shared" si="395"/>
        <v>Dry, Moist</v>
      </c>
      <c r="AW874" s="1" t="s">
        <v>12</v>
      </c>
      <c r="AX874" s="1" t="str">
        <f t="shared" si="396"/>
        <v>Acid, Neutral, Alkaline</v>
      </c>
      <c r="AY874" s="1" t="b">
        <v>0</v>
      </c>
      <c r="AZ874" s="1" t="b">
        <v>0</v>
      </c>
      <c r="BA874" s="1" t="b">
        <v>0</v>
      </c>
      <c r="BC874" t="str">
        <f t="shared" si="397"/>
        <v>FALSE</v>
      </c>
      <c r="BE874" t="str">
        <f t="shared" si="398"/>
        <v>FALSE</v>
      </c>
      <c r="BF874" s="1" t="b">
        <v>0</v>
      </c>
      <c r="BG874" s="1" t="b">
        <v>1</v>
      </c>
      <c r="BH874" s="1" t="b">
        <v>0</v>
      </c>
      <c r="BI874" s="1" t="s">
        <v>30</v>
      </c>
      <c r="BJ874" s="1" t="str">
        <f t="shared" si="399"/>
        <v>FALSE</v>
      </c>
      <c r="BK874" s="1" t="s">
        <v>30</v>
      </c>
      <c r="BL874" t="str">
        <f t="shared" si="400"/>
        <v>FALSE</v>
      </c>
      <c r="BM874" s="1" t="b">
        <v>0</v>
      </c>
      <c r="BN874" s="1" t="b">
        <v>0</v>
      </c>
      <c r="BO874" s="1">
        <f t="shared" si="404"/>
        <v>20</v>
      </c>
      <c r="BP874" s="1" t="s">
        <v>4840</v>
      </c>
      <c r="BQ874" s="1" cm="1">
        <f t="array" ref="BQ874">_xlfn.IFS(BP874="None Known",0, LEN(BP874)&gt;500, 5,LEN(BP874)&gt;400, 4, LEN(BP874)&gt;300, 3, LEN(BP874)&gt;200, 2, LEN(BP874)&gt;1, 1)</f>
        <v>3</v>
      </c>
      <c r="BR874" s="1" t="s">
        <v>4841</v>
      </c>
      <c r="BS874" s="1">
        <v>5</v>
      </c>
      <c r="BT874" s="1" t="s">
        <v>4842</v>
      </c>
      <c r="BU874" s="1">
        <v>2</v>
      </c>
      <c r="BV874" s="1" t="s">
        <v>4843</v>
      </c>
      <c r="BW874" s="1" t="s">
        <v>4844</v>
      </c>
      <c r="BX874" s="1"/>
      <c r="BY874" t="str">
        <f>_xlfn.XLOOKUP($B874,Img_lookup!A:A,Img_lookup!B:B, "Not available")</f>
        <v>d1484d75-998e-42af-99ca-caac819dcf9d</v>
      </c>
      <c r="BZ874" t="str">
        <f>_xlfn.XLOOKUP($B874,Img_lookup!A:A,Img_lookup!C:C, "Not available")</f>
        <v>Town Lily (Hemerocallis fulva) and rose of Sharon (Hibiscus syriacus) 1812</v>
      </c>
      <c r="CA874" t="str">
        <f>_xlfn.XLOOKUP($B874,Img_lookup!A:A,Img_lookup!D:D, "Not available")</f>
        <v>Swallowtail Garden Seeds</v>
      </c>
      <c r="CB874" t="str">
        <f>_xlfn.XLOOKUP($B874,Img_lookup!A:A,Img_lookup!E:E, "https://imgur.com/aT5wafe")</f>
        <v>https://api.openverse.engineering/v1/images/d1484d75-998e-42af-99ca-caac819dcf9d/thumb/</v>
      </c>
    </row>
    <row r="875" spans="1:80" ht="409.6" x14ac:dyDescent="0.15">
      <c r="A875" s="1" t="s">
        <v>3477</v>
      </c>
      <c r="B875" s="1" t="s">
        <v>10243</v>
      </c>
      <c r="D875" s="1" t="s">
        <v>10244</v>
      </c>
      <c r="E875" s="1" t="s">
        <v>8403</v>
      </c>
      <c r="F875" s="1" t="s">
        <v>6</v>
      </c>
      <c r="G875" s="1" t="s">
        <v>6</v>
      </c>
      <c r="H875" s="11" t="str">
        <f t="shared" si="406"/>
        <v>Perennial</v>
      </c>
      <c r="J875" s="1">
        <v>1</v>
      </c>
      <c r="L875" t="str" cm="1">
        <f t="array" ref="L875">_xlfn.IFS(J875+K875="", "Unknown", J875+K875&gt;3, "Large", J875+K875&gt;0.5, "Medium", J875+K875&gt;0, "Small")</f>
        <v>Medium</v>
      </c>
      <c r="M875" s="1">
        <v>4</v>
      </c>
      <c r="N875" cm="1">
        <f t="array" ref="N875">IF($M875="",INDEX($M$2:$M$2176,MATCH(1,INDEX(($A$2:$A$2176=$A875)*($M$2:$M$2176&lt;&gt;""),0),0)),$M875)</f>
        <v>4</v>
      </c>
      <c r="O875" s="2" t="str">
        <f t="shared" si="401"/>
        <v>Hardy to cold</v>
      </c>
      <c r="P875" s="1" t="s">
        <v>10245</v>
      </c>
      <c r="R875" t="str">
        <f t="shared" si="405"/>
        <v>Medium</v>
      </c>
      <c r="T875" s="1"/>
      <c r="U875" s="1"/>
      <c r="V875" s="1" t="s">
        <v>322</v>
      </c>
      <c r="W875" s="6" t="str">
        <f t="shared" si="409"/>
        <v>6</v>
      </c>
      <c r="X875" t="str">
        <f>IF(W875="1", "January", IF(W875="2", "February", IF(W875="3", "March", IF(W875="4", "April", IF(W875="5", "May", IF(W875="6", "June", IF(W875="7", "July", IF(W875="8", "August", IF(W875="9", "September", IF(W875="10", "October", IF(W875="11", "November", IF(W875="12", "December", "Other"))))))))))))</f>
        <v>June</v>
      </c>
      <c r="Y875" s="2" t="str">
        <f>IF(ISNUMBER(SEARCH("-",V875)),TRIM(RIGHT(V875,LEN(V875)-SEARCH("-",V875))),V875)</f>
        <v>8</v>
      </c>
      <c r="Z875" s="2" t="str">
        <f>IF(Y875="1", "January", IF(Y875="2", "February", IF(Y875="3", "March", IF(Y875="4", "April", IF(Y875="5", "May", IF(Y875="6", "June", IF(Y875="7", "July", IF(Y875="8", "August", IF(Y875="9", "September", IF(Y875="10", "October", IF(Y875="11", "November", IF(Y875="12", "December", "Other"))))))))))))</f>
        <v>August</v>
      </c>
      <c r="AF875" s="16" t="s">
        <v>24493</v>
      </c>
      <c r="AG875" s="1" t="str">
        <f t="shared" si="391"/>
        <v xml:space="preserve">Seed </v>
      </c>
      <c r="AH875" s="2" t="str">
        <f t="shared" si="392"/>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I875" s="1" t="s">
        <v>10246</v>
      </c>
      <c r="AK875" s="1" t="s">
        <v>17104</v>
      </c>
      <c r="AL875" s="1" t="str">
        <f t="shared" si="402"/>
        <v>Unscented</v>
      </c>
      <c r="AM875" s="1" t="b">
        <v>0</v>
      </c>
      <c r="AN875" s="1" t="b">
        <v>0</v>
      </c>
      <c r="AO875" s="1" t="b">
        <v>0</v>
      </c>
      <c r="AP875" s="5" t="s">
        <v>28</v>
      </c>
      <c r="AQ875" s="5" t="str">
        <f t="shared" si="393"/>
        <v>Light, Medium, Heavy</v>
      </c>
      <c r="AR875" s="1" t="s">
        <v>10</v>
      </c>
      <c r="AS875" s="1" t="str">
        <f t="shared" si="403"/>
        <v>None, Partial</v>
      </c>
      <c r="AT875" s="1" t="str">
        <f t="shared" si="394"/>
        <v>Partial, Full</v>
      </c>
      <c r="AU875" s="1" t="s">
        <v>11</v>
      </c>
      <c r="AV875" s="1" t="str">
        <f t="shared" si="395"/>
        <v>Dry, Moist</v>
      </c>
      <c r="AW875" s="1" t="s">
        <v>12</v>
      </c>
      <c r="AX875" s="1" t="str">
        <f t="shared" si="396"/>
        <v>Acid, Neutral, Alkaline</v>
      </c>
      <c r="AY875" s="1" t="b">
        <v>0</v>
      </c>
      <c r="AZ875" s="1" t="b">
        <v>0</v>
      </c>
      <c r="BA875" s="1" t="b">
        <v>0</v>
      </c>
      <c r="BC875" t="str">
        <f t="shared" si="397"/>
        <v>FALSE</v>
      </c>
      <c r="BE875" t="str">
        <f t="shared" si="398"/>
        <v>FALSE</v>
      </c>
      <c r="BF875" s="1" t="b">
        <v>0</v>
      </c>
      <c r="BG875" s="1" t="b">
        <v>1</v>
      </c>
      <c r="BH875" s="1" t="b">
        <v>0</v>
      </c>
      <c r="BI875" s="1" t="s">
        <v>30</v>
      </c>
      <c r="BJ875" s="1" t="str">
        <f t="shared" si="399"/>
        <v>FALSE</v>
      </c>
      <c r="BL875" t="str">
        <f t="shared" si="400"/>
        <v>FALSE</v>
      </c>
      <c r="BM875" s="1" t="b">
        <v>0</v>
      </c>
      <c r="BN875" s="1" t="b">
        <v>0</v>
      </c>
      <c r="BO875" s="1">
        <f t="shared" si="404"/>
        <v>14</v>
      </c>
      <c r="BP875" s="1" t="s">
        <v>7478</v>
      </c>
      <c r="BQ875" s="1" cm="1">
        <f t="array" ref="BQ875">_xlfn.IFS(BP875="None Known",0, LEN(BP875)&gt;500, 5,LEN(BP875)&gt;400, 4, LEN(BP875)&gt;300, 3, LEN(BP875)&gt;200, 2, LEN(BP875)&gt;1, 1)</f>
        <v>1</v>
      </c>
      <c r="BR875" s="1" t="s">
        <v>10247</v>
      </c>
      <c r="BS875" s="1">
        <v>4</v>
      </c>
      <c r="BT875" s="1" t="s">
        <v>10248</v>
      </c>
      <c r="BU875" s="1">
        <v>1</v>
      </c>
      <c r="BW875" s="1" t="s">
        <v>4844</v>
      </c>
      <c r="BX875" s="1"/>
      <c r="BY875" t="str">
        <f>_xlfn.XLOOKUP($B875,Img_lookup!A:A,Img_lookup!B:B, "Not available")</f>
        <v>Not available</v>
      </c>
      <c r="BZ875" t="str">
        <f>_xlfn.XLOOKUP($B875,Img_lookup!A:A,Img_lookup!C:C, "Not available")</f>
        <v>Not available</v>
      </c>
      <c r="CA875" t="str">
        <f>_xlfn.XLOOKUP($B875,Img_lookup!A:A,Img_lookup!D:D, "Not available")</f>
        <v>Not available</v>
      </c>
      <c r="CB875" t="str">
        <f>_xlfn.XLOOKUP($B875,Img_lookup!A:A,Img_lookup!E:E, "https://imgur.com/aT5wafe")</f>
        <v>https://imgur.com/aT5wafe</v>
      </c>
    </row>
    <row r="876" spans="1:80" ht="409.6" x14ac:dyDescent="0.15">
      <c r="A876" s="1" t="s">
        <v>3477</v>
      </c>
      <c r="B876" s="1" t="s">
        <v>3478</v>
      </c>
      <c r="C876" s="1" t="s">
        <v>3479</v>
      </c>
      <c r="D876" s="1" t="s">
        <v>3480</v>
      </c>
      <c r="E876" s="1" t="s">
        <v>3481</v>
      </c>
      <c r="F876" s="1" t="s">
        <v>6</v>
      </c>
      <c r="G876" s="1" t="s">
        <v>6</v>
      </c>
      <c r="H876" s="11" t="str">
        <f t="shared" si="406"/>
        <v>Perennial</v>
      </c>
      <c r="J876" s="1">
        <v>0.60000002399999997</v>
      </c>
      <c r="K876" s="1">
        <v>1</v>
      </c>
      <c r="L876" t="str" cm="1">
        <f t="array" ref="L876">_xlfn.IFS(J876+K876="", "Unknown", J876+K876&gt;3, "Large", J876+K876&gt;0.5, "Medium", J876+K876&gt;0, "Small")</f>
        <v>Medium</v>
      </c>
      <c r="M876" s="1">
        <v>4</v>
      </c>
      <c r="N876" cm="1">
        <f t="array" ref="N876">IF($M876="",INDEX($M$2:$M$2176,MATCH(1,INDEX(($A$2:$A$2176=$A876)*($M$2:$M$2176&lt;&gt;""),0),0)),$M876)</f>
        <v>4</v>
      </c>
      <c r="O876" s="2" t="str">
        <f t="shared" si="401"/>
        <v>Hardy to cold</v>
      </c>
      <c r="P876" s="1" t="s">
        <v>3482</v>
      </c>
      <c r="R876" t="str">
        <f t="shared" si="405"/>
        <v>Medium</v>
      </c>
      <c r="T876" s="1"/>
      <c r="U876" s="1"/>
      <c r="V876" s="1" t="s">
        <v>1006</v>
      </c>
      <c r="W876" s="6" t="str">
        <f t="shared" si="409"/>
        <v>5</v>
      </c>
      <c r="X876" t="str">
        <f>IF(W876="1", "January", IF(W876="2", "February", IF(W876="3", "March", IF(W876="4", "April", IF(W876="5", "May", IF(W876="6", "June", IF(W876="7", "July", IF(W876="8", "August", IF(W876="9", "September", IF(W876="10", "October", IF(W876="11", "November", IF(W876="12", "December", "Other"))))))))))))</f>
        <v>May</v>
      </c>
      <c r="Y876" s="2" t="str">
        <f>IF(ISNUMBER(SEARCH("-",V876)),TRIM(RIGHT(V876,LEN(V876)-SEARCH("-",V876))),V876)</f>
        <v>7</v>
      </c>
      <c r="Z876" s="2" t="str">
        <f>IF(Y876="1", "January", IF(Y876="2", "February", IF(Y876="3", "March", IF(Y876="4", "April", IF(Y876="5", "May", IF(Y876="6", "June", IF(Y876="7", "July", IF(Y876="8", "August", IF(Y876="9", "September", IF(Y876="10", "October", IF(Y876="11", "November", IF(Y876="12", "December", "Other"))))))))))))</f>
        <v>July</v>
      </c>
      <c r="AF876" s="16" t="s">
        <v>24493</v>
      </c>
      <c r="AG876" s="1" t="str">
        <f t="shared" si="391"/>
        <v xml:space="preserve">Seed </v>
      </c>
      <c r="AH876" s="2" t="str">
        <f t="shared" si="392"/>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I876" s="1" t="s">
        <v>3483</v>
      </c>
      <c r="AJ876" s="1" t="s">
        <v>53</v>
      </c>
      <c r="AK876" s="1" t="s">
        <v>17104</v>
      </c>
      <c r="AL876" s="1" t="str">
        <f t="shared" si="402"/>
        <v>Scented</v>
      </c>
      <c r="AM876" s="1" t="b">
        <v>1</v>
      </c>
      <c r="AN876" s="1" t="b">
        <v>1</v>
      </c>
      <c r="AO876" s="1" t="b">
        <v>0</v>
      </c>
      <c r="AP876" s="5" t="s">
        <v>28</v>
      </c>
      <c r="AQ876" s="5" t="str">
        <f t="shared" si="393"/>
        <v>Light, Medium, Heavy</v>
      </c>
      <c r="AR876" s="1" t="s">
        <v>10</v>
      </c>
      <c r="AS876" s="1" t="str">
        <f t="shared" si="403"/>
        <v>None, Partial</v>
      </c>
      <c r="AT876" s="1" t="str">
        <f t="shared" si="394"/>
        <v>Partial, Full</v>
      </c>
      <c r="AU876" s="1" t="s">
        <v>11</v>
      </c>
      <c r="AV876" s="1" t="str">
        <f t="shared" si="395"/>
        <v>Dry, Moist</v>
      </c>
      <c r="AW876" s="1" t="s">
        <v>12</v>
      </c>
      <c r="AX876" s="1" t="str">
        <f t="shared" si="396"/>
        <v>Acid, Neutral, Alkaline</v>
      </c>
      <c r="AY876" s="1" t="b">
        <v>0</v>
      </c>
      <c r="AZ876" s="1" t="b">
        <v>0</v>
      </c>
      <c r="BA876" s="1" t="b">
        <v>0</v>
      </c>
      <c r="BC876" t="str">
        <f t="shared" si="397"/>
        <v>FALSE</v>
      </c>
      <c r="BE876" t="str">
        <f t="shared" si="398"/>
        <v>FALSE</v>
      </c>
      <c r="BF876" s="1" t="b">
        <v>0</v>
      </c>
      <c r="BG876" s="1" t="b">
        <v>1</v>
      </c>
      <c r="BH876" s="1" t="b">
        <v>0</v>
      </c>
      <c r="BI876" s="1" t="s">
        <v>30</v>
      </c>
      <c r="BJ876" s="1" t="str">
        <f t="shared" si="399"/>
        <v>FALSE</v>
      </c>
      <c r="BK876" s="1" t="s">
        <v>77</v>
      </c>
      <c r="BL876" t="str">
        <f t="shared" si="400"/>
        <v>TRUE</v>
      </c>
      <c r="BM876" s="1" t="b">
        <v>0</v>
      </c>
      <c r="BN876" s="1" t="b">
        <v>0</v>
      </c>
      <c r="BO876" s="1">
        <f t="shared" si="404"/>
        <v>19</v>
      </c>
      <c r="BP876" s="1" t="s">
        <v>3484</v>
      </c>
      <c r="BQ876" s="1" cm="1">
        <f t="array" ref="BQ876">_xlfn.IFS(BP876="None Known",0, LEN(BP876)&gt;500, 5,LEN(BP876)&gt;400, 4, LEN(BP876)&gt;300, 3, LEN(BP876)&gt;200, 2, LEN(BP876)&gt;1, 1)</f>
        <v>2</v>
      </c>
      <c r="BR876" s="1" t="s">
        <v>3485</v>
      </c>
      <c r="BS876" s="1">
        <v>5</v>
      </c>
      <c r="BT876" s="1" t="s">
        <v>3486</v>
      </c>
      <c r="BU876" s="1">
        <v>2</v>
      </c>
      <c r="BV876" s="1" t="s">
        <v>3487</v>
      </c>
      <c r="BW876" s="1" t="s">
        <v>3488</v>
      </c>
      <c r="BX876" s="1"/>
      <c r="BY876" t="str">
        <f>_xlfn.XLOOKUP($B876,Img_lookup!A:A,Img_lookup!B:B, "Not available")</f>
        <v>ad9dbac4-17b8-4804-815c-0d4675a1e810</v>
      </c>
      <c r="BZ876" t="str">
        <f>_xlfn.XLOOKUP($B876,Img_lookup!A:A,Img_lookup!C:C, "Not available")</f>
        <v>Hemerocallis lilioasphodelus. Botanical Magazine vol.1, J.Sowerby (1787)</v>
      </c>
      <c r="CA876" t="str">
        <f>_xlfn.XLOOKUP($B876,Img_lookup!A:A,Img_lookup!D:D, "Not available")</f>
        <v>Swallowtail Garden Seeds</v>
      </c>
      <c r="CB876" t="str">
        <f>_xlfn.XLOOKUP($B876,Img_lookup!A:A,Img_lookup!E:E, "https://imgur.com/aT5wafe")</f>
        <v>https://api.openverse.engineering/v1/images/ad9dbac4-17b8-4804-815c-0d4675a1e810/thumb/</v>
      </c>
    </row>
    <row r="877" spans="1:80" ht="409.6" x14ac:dyDescent="0.15">
      <c r="A877" s="1" t="s">
        <v>3477</v>
      </c>
      <c r="B877" s="1" t="s">
        <v>7473</v>
      </c>
      <c r="C877" s="1" t="s">
        <v>7474</v>
      </c>
      <c r="D877" s="1" t="s">
        <v>7475</v>
      </c>
      <c r="E877" s="1" t="s">
        <v>7041</v>
      </c>
      <c r="F877" s="1" t="s">
        <v>6</v>
      </c>
      <c r="G877" s="1" t="s">
        <v>6</v>
      </c>
      <c r="H877" s="11" t="str">
        <f t="shared" si="406"/>
        <v>Perennial</v>
      </c>
      <c r="J877" s="1">
        <v>0.5</v>
      </c>
      <c r="K877" s="1">
        <v>0.5</v>
      </c>
      <c r="L877" t="str" cm="1">
        <f t="array" ref="L877">_xlfn.IFS(J877+K877="", "Unknown", J877+K877&gt;3, "Large", J877+K877&gt;0.5, "Medium", J877+K877&gt;0, "Small")</f>
        <v>Medium</v>
      </c>
      <c r="M877" s="1">
        <v>4</v>
      </c>
      <c r="N877" cm="1">
        <f t="array" ref="N877">IF($M877="",INDEX($M$2:$M$2176,MATCH(1,INDEX(($A$2:$A$2176=$A877)*($M$2:$M$2176&lt;&gt;""),0),0)),$M877)</f>
        <v>4</v>
      </c>
      <c r="O877" s="2" t="str">
        <f t="shared" si="401"/>
        <v>Hardy to cold</v>
      </c>
      <c r="P877" s="1" t="s">
        <v>7476</v>
      </c>
      <c r="R877" t="str">
        <f t="shared" si="405"/>
        <v>Medium</v>
      </c>
      <c r="T877" s="1"/>
      <c r="U877" s="1"/>
      <c r="V877" s="1" t="s">
        <v>96</v>
      </c>
      <c r="W877" s="6" t="str">
        <f t="shared" si="409"/>
        <v>5</v>
      </c>
      <c r="X877" t="str">
        <f>IF(W877="1", "January", IF(W877="2", "February", IF(W877="3", "March", IF(W877="4", "April", IF(W877="5", "May", IF(W877="6", "June", IF(W877="7", "July", IF(W877="8", "August", IF(W877="9", "September", IF(W877="10", "October", IF(W877="11", "November", IF(W877="12", "December", "Other"))))))))))))</f>
        <v>May</v>
      </c>
      <c r="Y877" s="2" t="str">
        <f>IF(ISNUMBER(SEARCH("-",V877)),TRIM(RIGHT(V877,LEN(V877)-SEARCH("-",V877))),V877)</f>
        <v>6</v>
      </c>
      <c r="Z877" s="2" t="str">
        <f>IF(Y877="1", "January", IF(Y877="2", "February", IF(Y877="3", "March", IF(Y877="4", "April", IF(Y877="5", "May", IF(Y877="6", "June", IF(Y877="7", "July", IF(Y877="8", "August", IF(Y877="9", "September", IF(Y877="10", "October", IF(Y877="11", "November", IF(Y877="12", "December", "Other"))))))))))))</f>
        <v>June</v>
      </c>
      <c r="AF877" s="16" t="s">
        <v>24493</v>
      </c>
      <c r="AG877" s="1" t="str">
        <f t="shared" si="391"/>
        <v xml:space="preserve">Seed </v>
      </c>
      <c r="AH877" s="2" t="str">
        <f t="shared" si="392"/>
        <v>Sow in the middle of spring in a greenhouse. Germination is usually fairly rapid and good. Prick out the seedlings into individual pots when they are large enough to handle. Grow the plants on for their first winter in a greenhouse and plant out in late spring[K].
Division in spring or after flowering in late summer or autumn[200]. Division is very quick and easy, succeeding at almost any time of the year[K]. Larger clumps can be replanted direct into their permanent positions, though it is best to pot up smaller clumps and grow them on in a cold frame until they are rooting well. Plant them out in the spring.</v>
      </c>
      <c r="AI877" s="1" t="s">
        <v>7477</v>
      </c>
      <c r="AJ877" s="1" t="s">
        <v>53</v>
      </c>
      <c r="AK877" s="1" t="s">
        <v>17104</v>
      </c>
      <c r="AL877" s="1" t="str">
        <f t="shared" si="402"/>
        <v>Scented</v>
      </c>
      <c r="AM877" s="1" t="b">
        <v>1</v>
      </c>
      <c r="AN877" s="1" t="b">
        <v>1</v>
      </c>
      <c r="AO877" s="1" t="b">
        <v>0</v>
      </c>
      <c r="AP877" s="5" t="s">
        <v>28</v>
      </c>
      <c r="AQ877" s="5" t="str">
        <f t="shared" si="393"/>
        <v>Light, Medium, Heavy</v>
      </c>
      <c r="AR877" s="1" t="s">
        <v>10</v>
      </c>
      <c r="AS877" s="1" t="str">
        <f t="shared" si="403"/>
        <v>None, Partial</v>
      </c>
      <c r="AT877" s="1" t="str">
        <f t="shared" si="394"/>
        <v>Partial, Full</v>
      </c>
      <c r="AU877" s="1" t="s">
        <v>11</v>
      </c>
      <c r="AV877" s="1" t="str">
        <f t="shared" si="395"/>
        <v>Dry, Moist</v>
      </c>
      <c r="AW877" s="1" t="s">
        <v>12</v>
      </c>
      <c r="AX877" s="1" t="str">
        <f t="shared" si="396"/>
        <v>Acid, Neutral, Alkaline</v>
      </c>
      <c r="AY877" s="1" t="b">
        <v>0</v>
      </c>
      <c r="AZ877" s="1" t="b">
        <v>0</v>
      </c>
      <c r="BA877" s="1" t="b">
        <v>0</v>
      </c>
      <c r="BC877" t="str">
        <f t="shared" si="397"/>
        <v>FALSE</v>
      </c>
      <c r="BE877" t="str">
        <f t="shared" si="398"/>
        <v>FALSE</v>
      </c>
      <c r="BF877" s="1" t="b">
        <v>0</v>
      </c>
      <c r="BG877" s="1" t="b">
        <v>1</v>
      </c>
      <c r="BH877" s="1" t="b">
        <v>0</v>
      </c>
      <c r="BI877" s="1" t="s">
        <v>30</v>
      </c>
      <c r="BJ877" s="1" t="str">
        <f t="shared" si="399"/>
        <v>FALSE</v>
      </c>
      <c r="BL877" t="str">
        <f t="shared" si="400"/>
        <v>FALSE</v>
      </c>
      <c r="BM877" s="1" t="b">
        <v>0</v>
      </c>
      <c r="BN877" s="1" t="b">
        <v>0</v>
      </c>
      <c r="BO877" s="1">
        <f t="shared" si="404"/>
        <v>14</v>
      </c>
      <c r="BP877" s="1" t="s">
        <v>7478</v>
      </c>
      <c r="BQ877" s="1" cm="1">
        <f t="array" ref="BQ877">_xlfn.IFS(BP877="None Known",0, LEN(BP877)&gt;500, 5,LEN(BP877)&gt;400, 4, LEN(BP877)&gt;300, 3, LEN(BP877)&gt;200, 2, LEN(BP877)&gt;1, 1)</f>
        <v>1</v>
      </c>
      <c r="BR877" s="1" t="s">
        <v>7479</v>
      </c>
      <c r="BS877" s="1">
        <v>4</v>
      </c>
      <c r="BT877" s="1" t="s">
        <v>7480</v>
      </c>
      <c r="BU877" s="1">
        <v>1</v>
      </c>
      <c r="BV877" s="1" t="s">
        <v>34</v>
      </c>
      <c r="BW877" s="1" t="s">
        <v>3488</v>
      </c>
      <c r="BX877" s="1"/>
      <c r="BY877" t="str">
        <f>_xlfn.XLOOKUP($B877,Img_lookup!A:A,Img_lookup!B:B, "Not available")</f>
        <v>8b6bd644-da2a-4d47-85f4-34b0da1cdb7c</v>
      </c>
      <c r="BZ877" t="str">
        <f>_xlfn.XLOOKUP($B877,Img_lookup!A:A,Img_lookup!C:C, "Not available")</f>
        <v>Hemerocallis minor 001</v>
      </c>
      <c r="CA877" t="str">
        <f>_xlfn.XLOOKUP($B877,Img_lookup!A:A,Img_lookup!D:D, "Not available")</f>
        <v>delirium florens</v>
      </c>
      <c r="CB877" t="str">
        <f>_xlfn.XLOOKUP($B877,Img_lookup!A:A,Img_lookup!E:E, "https://imgur.com/aT5wafe")</f>
        <v>https://api.openverse.engineering/v1/images/8b6bd644-da2a-4d47-85f4-34b0da1cdb7c/thumb/</v>
      </c>
    </row>
    <row r="878" spans="1:80" ht="84" x14ac:dyDescent="0.15">
      <c r="A878" s="1" t="s">
        <v>316</v>
      </c>
      <c r="B878" s="1" t="s">
        <v>3340</v>
      </c>
      <c r="C878" s="1" t="s">
        <v>3341</v>
      </c>
      <c r="E878" s="1" t="s">
        <v>3342</v>
      </c>
      <c r="F878" s="1" t="s">
        <v>17125</v>
      </c>
      <c r="G878" s="1" t="s">
        <v>368</v>
      </c>
      <c r="H878" s="11" t="str">
        <f t="shared" si="406"/>
        <v>Biennial/Perennial</v>
      </c>
      <c r="J878" s="1">
        <v>1.7999999520000001</v>
      </c>
      <c r="L878" t="str" cm="1">
        <f t="array" ref="L878">_xlfn.IFS(J878+K878="", "Unknown", J878+K878&gt;3, "Large", J878+K878&gt;0.5, "Medium", J878+K878&gt;0, "Small")</f>
        <v>Medium</v>
      </c>
      <c r="M878" s="1">
        <v>5</v>
      </c>
      <c r="N878" cm="1">
        <f t="array" ref="N878">IF($M878="",INDEX($M$2:$M$2176,MATCH(1,INDEX(($A$2:$A$2176=$A878)*($M$2:$M$2176&lt;&gt;""),0),0)),$M878)</f>
        <v>5</v>
      </c>
      <c r="O878" s="2" t="str">
        <f t="shared" si="401"/>
        <v>Seasonal outdoors</v>
      </c>
      <c r="P878" s="1" t="s">
        <v>3343</v>
      </c>
      <c r="R878" t="str">
        <f t="shared" si="405"/>
        <v>Medium</v>
      </c>
      <c r="T878" s="1"/>
      <c r="U878" s="1"/>
      <c r="V878" s="1" t="s">
        <v>134</v>
      </c>
      <c r="W878" s="6" t="str">
        <f t="shared" si="409"/>
        <v>6</v>
      </c>
      <c r="X878" t="str">
        <f>IF(W878="1", "January", IF(W878="2", "February", IF(W878="3", "March", IF(W878="4", "April", IF(W878="5", "May", IF(W878="6", "June", IF(W878="7", "July", IF(W878="8", "August", IF(W878="9", "September", IF(W878="10", "October", IF(W878="11", "November", IF(W878="12", "December", "Other"))))))))))))</f>
        <v>June</v>
      </c>
      <c r="Y878" s="2" t="str">
        <f>IF(ISNUMBER(SEARCH("-",V878)),TRIM(RIGHT(V878,LEN(V878)-SEARCH("-",V878))),V878)</f>
        <v>9</v>
      </c>
      <c r="Z878" s="2" t="str">
        <f>IF(Y878="1", "January", IF(Y878="2", "February", IF(Y878="3", "March", IF(Y878="4", "April", IF(Y878="5", "May", IF(Y878="6", "June", IF(Y878="7", "July", IF(Y878="8", "August", IF(Y878="9", "September", IF(Y878="10", "October", IF(Y878="11", "November", IF(Y878="12", "December", "Other"))))))))))))</f>
        <v>September</v>
      </c>
      <c r="AA878" s="1" t="s">
        <v>177</v>
      </c>
      <c r="AB878" s="1" t="str">
        <f>IF(ISNUMBER(SEARCH("-",AA878)),TRIM(LEFT(AA878,FIND("-",AA878)-1)),AA878)</f>
        <v>7</v>
      </c>
      <c r="AC878" s="1" t="str">
        <f>IF(AB878="1", "January", IF(AB878="2", "February", IF(AB878="3", "March", IF(AB878="4", "April", IF(AB878="5", "May", IF(AB878="6", "June", IF(AB878="7", "July", IF(AB878="8", "August", IF(AB878="9", "September", IF(AB878="10", "October", IF(AB878="11", "November", IF(AB878="12", "December", "Other"))))))))))))</f>
        <v>July</v>
      </c>
      <c r="AD878" s="1" t="str">
        <f>IF(ISNUMBER(SEARCH("-",AA878)),TRIM(RIGHT(AA878,LEN(AA878)-SEARCH("-",AA878))),AA878)</f>
        <v>10</v>
      </c>
      <c r="AE878" s="1" t="str">
        <f>IF(AD878="1", "January", IF(AD878="2", "February", IF(AD878="3", "March", IF(AD878="4", "April", IF(AD878="5", "May", IF(AD878="6", "June", IF(AD878="7", "July", IF(AD878="8", "August", IF(AD878="9", "September", IF(AD878="10", "October", IF(AD878="11", "November", IF(AD878="12", "December", "Other"))))))))))))</f>
        <v>October</v>
      </c>
      <c r="AF878" s="16" t="s">
        <v>24494</v>
      </c>
      <c r="AG878" s="1" t="str">
        <f t="shared" si="391"/>
        <v xml:space="preserve">Seed </v>
      </c>
      <c r="AH878" s="2" t="str">
        <f t="shared" si="392"/>
        <v>Sow mid to late spring or early autumn in situ.
Division in autumn.</v>
      </c>
      <c r="AI878" s="1" t="s">
        <v>3344</v>
      </c>
      <c r="AJ878" s="1" t="s">
        <v>23802</v>
      </c>
      <c r="AK878" s="1" t="s">
        <v>17104</v>
      </c>
      <c r="AL878" s="1" t="str">
        <f t="shared" si="402"/>
        <v>Unscented</v>
      </c>
      <c r="AM878" s="1" t="b">
        <v>0</v>
      </c>
      <c r="AN878" s="1" t="b">
        <v>1</v>
      </c>
      <c r="AO878" s="1" t="b">
        <v>0</v>
      </c>
      <c r="AP878" s="5" t="s">
        <v>28</v>
      </c>
      <c r="AQ878" s="5" t="str">
        <f t="shared" si="393"/>
        <v>Light, Medium, Heavy</v>
      </c>
      <c r="AR878" s="1" t="s">
        <v>274</v>
      </c>
      <c r="AS878" s="1" t="str">
        <f t="shared" si="403"/>
        <v>None, Partial, Full</v>
      </c>
      <c r="AT878" s="1" t="str">
        <f t="shared" si="394"/>
        <v>None, Partial, Full</v>
      </c>
      <c r="AU878" s="1" t="s">
        <v>29</v>
      </c>
      <c r="AV878" s="1" t="str">
        <f t="shared" si="395"/>
        <v>Moist</v>
      </c>
      <c r="AW878" s="1" t="s">
        <v>12</v>
      </c>
      <c r="AX878" s="1" t="str">
        <f t="shared" si="396"/>
        <v>Acid, Neutral, Alkaline</v>
      </c>
      <c r="AY878" s="1" t="b">
        <v>0</v>
      </c>
      <c r="AZ878" s="1" t="b">
        <v>0</v>
      </c>
      <c r="BA878" s="1" t="b">
        <v>0</v>
      </c>
      <c r="BC878" t="str">
        <f t="shared" si="397"/>
        <v>FALSE</v>
      </c>
      <c r="BE878" t="str">
        <f t="shared" si="398"/>
        <v>FALSE</v>
      </c>
      <c r="BF878" s="1" t="b">
        <v>0</v>
      </c>
      <c r="BG878" s="1" t="b">
        <v>0</v>
      </c>
      <c r="BH878" s="1" t="b">
        <v>0</v>
      </c>
      <c r="BI878" s="1" t="s">
        <v>30</v>
      </c>
      <c r="BJ878" s="1" t="str">
        <f t="shared" si="399"/>
        <v>FALSE</v>
      </c>
      <c r="BK878" s="1" t="s">
        <v>77</v>
      </c>
      <c r="BL878" t="str">
        <f t="shared" si="400"/>
        <v>TRUE</v>
      </c>
      <c r="BM878" s="1" t="b">
        <v>0</v>
      </c>
      <c r="BN878" s="1" t="b">
        <v>1</v>
      </c>
      <c r="BO878" s="1">
        <f t="shared" si="404"/>
        <v>11</v>
      </c>
      <c r="BP878" s="1" t="s">
        <v>31</v>
      </c>
      <c r="BQ878" s="1" cm="1">
        <f t="array" ref="BQ878">_xlfn.IFS(BP878="None Known",0, LEN(BP878)&gt;500, 5,LEN(BP878)&gt;400, 4, LEN(BP878)&gt;300, 3, LEN(BP878)&gt;200, 2, LEN(BP878)&gt;1, 1)</f>
        <v>0</v>
      </c>
      <c r="BR878" s="1" t="s">
        <v>3345</v>
      </c>
      <c r="BS878" s="1">
        <v>3</v>
      </c>
      <c r="BT878" s="1" t="s">
        <v>3346</v>
      </c>
      <c r="BU878" s="1">
        <v>2</v>
      </c>
      <c r="BV878" s="1" t="s">
        <v>3347</v>
      </c>
      <c r="BW878" s="1" t="s">
        <v>3348</v>
      </c>
      <c r="BX878" s="1"/>
      <c r="BY878" t="str">
        <f>_xlfn.XLOOKUP($B878,Img_lookup!A:A,Img_lookup!B:B, "Not available")</f>
        <v>995c227d-febd-4823-8e69-91da695600f4</v>
      </c>
      <c r="BZ878" t="str">
        <f>_xlfn.XLOOKUP($B878,Img_lookup!A:A,Img_lookup!C:C, "Not available")</f>
        <v>Common Hogweed (Cow Parsley) - Heracleum sphondylium</v>
      </c>
      <c r="CA878" t="str">
        <f>_xlfn.XLOOKUP($B878,Img_lookup!A:A,Img_lookup!D:D, "Not available")</f>
        <v>foxypar4</v>
      </c>
      <c r="CB878" t="str">
        <f>_xlfn.XLOOKUP($B878,Img_lookup!A:A,Img_lookup!E:E, "https://imgur.com/aT5wafe")</f>
        <v>https://api.openverse.engineering/v1/images/995c227d-febd-4823-8e69-91da695600f4/thumb/</v>
      </c>
    </row>
    <row r="879" spans="1:80" ht="84" x14ac:dyDescent="0.15">
      <c r="A879" s="1" t="s">
        <v>316</v>
      </c>
      <c r="B879" s="1" t="s">
        <v>10854</v>
      </c>
      <c r="C879" s="1" t="s">
        <v>3341</v>
      </c>
      <c r="D879" s="1" t="s">
        <v>10855</v>
      </c>
      <c r="E879" s="1" t="s">
        <v>10856</v>
      </c>
      <c r="F879" s="1" t="s">
        <v>6</v>
      </c>
      <c r="G879" s="1" t="s">
        <v>6</v>
      </c>
      <c r="H879" s="11" t="str">
        <f t="shared" si="406"/>
        <v>Perennial</v>
      </c>
      <c r="J879" s="1">
        <v>2.4000000950000002</v>
      </c>
      <c r="L879" t="str" cm="1">
        <f t="array" ref="L879">_xlfn.IFS(J879+K879="", "Unknown", J879+K879&gt;3, "Large", J879+K879&gt;0.5, "Medium", J879+K879&gt;0, "Small")</f>
        <v>Medium</v>
      </c>
      <c r="M879" s="1">
        <v>5</v>
      </c>
      <c r="N879" cm="1">
        <f t="array" ref="N879">IF($M879="",INDEX($M$2:$M$2176,MATCH(1,INDEX(($A$2:$A$2176=$A879)*($M$2:$M$2176&lt;&gt;""),0),0)),$M879)</f>
        <v>5</v>
      </c>
      <c r="O879" s="2" t="str">
        <f t="shared" si="401"/>
        <v>Seasonal outdoors</v>
      </c>
      <c r="P879" s="1" t="s">
        <v>10857</v>
      </c>
      <c r="R879" t="str">
        <f t="shared" si="405"/>
        <v>Medium</v>
      </c>
      <c r="T879" s="1"/>
      <c r="U879" s="1"/>
      <c r="V879" s="1">
        <v>7</v>
      </c>
      <c r="W879" s="6">
        <f t="shared" si="409"/>
        <v>7</v>
      </c>
      <c r="X879" t="str">
        <f>IF(W879=1, "January", IF(W879=2, "February", IF(W879=3, "March", IF(W879=4, "April", IF(W879=5, "May", IF(W879=6, "June", IF(W879=7, "July", IF(W879=8, "August", IF(W879=9, "September", IF(W879=10, "October", IF(W879=11, "November", IF(W879=12, "December", "Other"))))))))))))</f>
        <v>July</v>
      </c>
      <c r="Y879" s="1"/>
      <c r="Z879" s="1"/>
      <c r="AA879" s="1">
        <v>8</v>
      </c>
      <c r="AB879" s="1">
        <f>IF(ISNUMBER(SEARCH("-",AA879)),TRIM(LEFT(AA879,FIND("-",AA879)-1)),AA879)</f>
        <v>8</v>
      </c>
      <c r="AC879" s="1" t="str">
        <f>IF(AB879=1, "January", IF(AB879=2, "February", IF(AB879=3, "March", IF(AB879=4, "April", IF(AB879=5, "May", IF(AB879=6, "June", IF(AB879=7, "July", IF(AB879=8, "August", IF(AB879=9, "September", IF(AB879=10, "October", IF(AB879=11, "November", IF(AB879=12, "December", "Other"))))))))))))</f>
        <v>August</v>
      </c>
      <c r="AD879" s="1"/>
      <c r="AE879" s="1"/>
      <c r="AF879" s="16" t="s">
        <v>24494</v>
      </c>
      <c r="AG879" s="1" t="str">
        <f t="shared" si="391"/>
        <v xml:space="preserve">Seed </v>
      </c>
      <c r="AH879" s="2" t="str">
        <f t="shared" si="392"/>
        <v>Sow mid to late spring or early autumn in situ.
Division in autumn.</v>
      </c>
      <c r="AI879" s="1" t="s">
        <v>10858</v>
      </c>
      <c r="AJ879" s="1" t="s">
        <v>53</v>
      </c>
      <c r="AK879" s="1" t="s">
        <v>17104</v>
      </c>
      <c r="AL879" s="1" t="str">
        <f t="shared" si="402"/>
        <v>Unscented</v>
      </c>
      <c r="AM879" s="1" t="b">
        <v>0</v>
      </c>
      <c r="AN879" s="1" t="b">
        <v>1</v>
      </c>
      <c r="AO879" s="1" t="b">
        <v>0</v>
      </c>
      <c r="AP879" s="5" t="s">
        <v>28</v>
      </c>
      <c r="AQ879" s="5" t="str">
        <f t="shared" si="393"/>
        <v>Light, Medium, Heavy</v>
      </c>
      <c r="AR879" s="1" t="s">
        <v>274</v>
      </c>
      <c r="AS879" s="1" t="str">
        <f t="shared" si="403"/>
        <v>None, Partial, Full</v>
      </c>
      <c r="AT879" s="1" t="str">
        <f t="shared" si="394"/>
        <v>None, Partial, Full</v>
      </c>
      <c r="AU879" s="1" t="s">
        <v>29</v>
      </c>
      <c r="AV879" s="1" t="str">
        <f t="shared" si="395"/>
        <v>Moist</v>
      </c>
      <c r="AW879" s="1" t="s">
        <v>12</v>
      </c>
      <c r="AX879" s="1" t="str">
        <f t="shared" si="396"/>
        <v>Acid, Neutral, Alkaline</v>
      </c>
      <c r="AY879" s="1" t="b">
        <v>0</v>
      </c>
      <c r="AZ879" s="1" t="b">
        <v>0</v>
      </c>
      <c r="BA879" s="1" t="b">
        <v>0</v>
      </c>
      <c r="BC879" t="str">
        <f t="shared" si="397"/>
        <v>FALSE</v>
      </c>
      <c r="BE879" t="str">
        <f t="shared" si="398"/>
        <v>FALSE</v>
      </c>
      <c r="BF879" s="1" t="b">
        <v>0</v>
      </c>
      <c r="BG879" s="1" t="b">
        <v>0</v>
      </c>
      <c r="BH879" s="1" t="b">
        <v>0</v>
      </c>
      <c r="BI879" s="1" t="s">
        <v>30</v>
      </c>
      <c r="BJ879" s="1" t="str">
        <f t="shared" si="399"/>
        <v>FALSE</v>
      </c>
      <c r="BK879" s="1" t="s">
        <v>77</v>
      </c>
      <c r="BL879" t="str">
        <f t="shared" si="400"/>
        <v>TRUE</v>
      </c>
      <c r="BM879" s="1" t="b">
        <v>0</v>
      </c>
      <c r="BN879" s="1" t="b">
        <v>0</v>
      </c>
      <c r="BO879" s="1">
        <f t="shared" si="404"/>
        <v>13</v>
      </c>
      <c r="BP879" s="1" t="s">
        <v>10859</v>
      </c>
      <c r="BQ879" s="1" cm="1">
        <f t="array" ref="BQ879">_xlfn.IFS(BP879="None Known",0, LEN(BP879)&gt;500, 5,LEN(BP879)&gt;400, 4, LEN(BP879)&gt;300, 3, LEN(BP879)&gt;200, 2, LEN(BP879)&gt;1, 1)</f>
        <v>2</v>
      </c>
      <c r="BR879" s="1" t="s">
        <v>10860</v>
      </c>
      <c r="BS879" s="1">
        <v>3</v>
      </c>
      <c r="BT879" s="1" t="s">
        <v>10861</v>
      </c>
      <c r="BU879" s="1">
        <v>2</v>
      </c>
      <c r="BV879" s="1" t="s">
        <v>10862</v>
      </c>
      <c r="BW879" s="1" t="s">
        <v>10863</v>
      </c>
      <c r="BX879" s="1"/>
      <c r="BY879" t="str">
        <f>_xlfn.XLOOKUP($B879,Img_lookup!A:A,Img_lookup!B:B, "Not available")</f>
        <v>Not available</v>
      </c>
      <c r="BZ879" t="str">
        <f>_xlfn.XLOOKUP($B879,Img_lookup!A:A,Img_lookup!C:C, "Not available")</f>
        <v>Not available</v>
      </c>
      <c r="CA879" t="str">
        <f>_xlfn.XLOOKUP($B879,Img_lookup!A:A,Img_lookup!D:D, "Not available")</f>
        <v>Not available</v>
      </c>
      <c r="CB879" t="str">
        <f>_xlfn.XLOOKUP($B879,Img_lookup!A:A,Img_lookup!E:E, "https://imgur.com/aT5wafe")</f>
        <v>https://imgur.com/aT5wafe</v>
      </c>
    </row>
    <row r="880" spans="1:80" ht="409.6" x14ac:dyDescent="0.15">
      <c r="A880" s="1" t="s">
        <v>2145</v>
      </c>
      <c r="B880" s="1" t="s">
        <v>3817</v>
      </c>
      <c r="E880" s="1" t="s">
        <v>3818</v>
      </c>
      <c r="F880" s="1" t="s">
        <v>23721</v>
      </c>
      <c r="G880" s="1" t="s">
        <v>23800</v>
      </c>
      <c r="H880" s="11" t="str">
        <f t="shared" si="406"/>
        <v>Perennial</v>
      </c>
      <c r="J880" s="1">
        <v>0.20000000300000001</v>
      </c>
      <c r="L880" t="str" cm="1">
        <f t="array" ref="L880">_xlfn.IFS(J880+K880="", "Unknown", J880+K880&gt;3, "Large", J880+K880&gt;0.5, "Medium", J880+K880&gt;0, "Small")</f>
        <v>Small</v>
      </c>
      <c r="M880" s="1">
        <v>9</v>
      </c>
      <c r="N880" cm="1">
        <f t="array" ref="N880">IF($M880="",INDEX($M$2:$M$2176,MATCH(1,INDEX(($A$2:$A$2176=$A880)*($M$2:$M$2176&lt;&gt;""),0),0)),$M880)</f>
        <v>9</v>
      </c>
      <c r="O880" s="2" t="str">
        <f t="shared" si="401"/>
        <v>Grown indoors</v>
      </c>
      <c r="P880" s="1" t="s">
        <v>3819</v>
      </c>
      <c r="R880" t="str">
        <f t="shared" si="405"/>
        <v>Medium</v>
      </c>
      <c r="T880" s="1"/>
      <c r="U880" s="1"/>
      <c r="V880" s="1" t="s">
        <v>51</v>
      </c>
      <c r="W880" s="6" t="str">
        <f t="shared" si="409"/>
        <v>7</v>
      </c>
      <c r="X880" t="str">
        <f t="shared" ref="X880:X885" si="410">IF(W880="1", "January", IF(W880="2", "February", IF(W880="3", "March", IF(W880="4", "April", IF(W880="5", "May", IF(W880="6", "June", IF(W880="7", "July", IF(W880="8", "August", IF(W880="9", "September", IF(W880="10", "October", IF(W880="11", "November", IF(W880="12", "December", "Other"))))))))))))</f>
        <v>July</v>
      </c>
      <c r="Y880" s="2" t="str">
        <f t="shared" ref="Y880:Y885" si="411">IF(ISNUMBER(SEARCH("-",V880)),TRIM(RIGHT(V880,LEN(V880)-SEARCH("-",V880))),V880)</f>
        <v>8</v>
      </c>
      <c r="Z880" s="2" t="str">
        <f t="shared" ref="Z880:Z885" si="412">IF(Y880="1", "January", IF(Y880="2", "February", IF(Y880="3", "March", IF(Y880="4", "April", IF(Y880="5", "May", IF(Y880="6", "June", IF(Y880="7", "July", IF(Y880="8", "August", IF(Y880="9", "September", IF(Y880="10", "October", IF(Y880="11", "November", IF(Y880="12", "December", "Other"))))))))))))</f>
        <v>August</v>
      </c>
      <c r="AF880" s="16" t="s">
        <v>24495</v>
      </c>
      <c r="AG880" s="1" t="str">
        <f t="shared" si="391"/>
        <v xml:space="preserve">Seed </v>
      </c>
      <c r="AH880" s="2" t="str">
        <f t="shared" si="392"/>
        <v>Sow autumn in a greenhouse. Sow thinly and leave the seedlings undisturbed in the seed tray for their first year of growth. Give an occasional liquid feed to ensure they do not become nutrient deficient. Pot up two or three of the small corms per pot when the plants are dormant in the autumn. Grow them on in a greenhouse until the corms are large enough to flower and then plant them out in the spring. Plants usually flower in 3 - 4 years from seed.
Division of offsets when harvesting the corms. Store them until it is time to replant. If the offsets are small they can be grown in a greenhouse for their first year, otherwise they can be grown outdoors.</v>
      </c>
      <c r="AI880" s="1" t="s">
        <v>3820</v>
      </c>
      <c r="AK880" s="1" t="s">
        <v>17104</v>
      </c>
      <c r="AL880" s="1" t="str">
        <f t="shared" si="402"/>
        <v>Scented</v>
      </c>
      <c r="AM880" s="1" t="b">
        <v>1</v>
      </c>
      <c r="AN880" s="1" t="b">
        <v>0</v>
      </c>
      <c r="AO880" s="1" t="b">
        <v>0</v>
      </c>
      <c r="AP880" s="5" t="s">
        <v>54</v>
      </c>
      <c r="AQ880" s="5" t="str">
        <f t="shared" si="393"/>
        <v>Light, Medium</v>
      </c>
      <c r="AR880" s="1" t="s">
        <v>30</v>
      </c>
      <c r="AS880" s="1" t="str">
        <f t="shared" si="403"/>
        <v>None</v>
      </c>
      <c r="AT880" s="1" t="str">
        <f t="shared" si="394"/>
        <v>Full</v>
      </c>
      <c r="AU880" s="1" t="s">
        <v>11</v>
      </c>
      <c r="AV880" s="1" t="str">
        <f t="shared" si="395"/>
        <v>Dry, Moist</v>
      </c>
      <c r="AW880" s="1" t="s">
        <v>12</v>
      </c>
      <c r="AX880" s="1" t="str">
        <f t="shared" si="396"/>
        <v>Acid, Neutral, Alkaline</v>
      </c>
      <c r="AY880" s="1" t="b">
        <v>0</v>
      </c>
      <c r="AZ880" s="1" t="b">
        <v>0</v>
      </c>
      <c r="BA880" s="1" t="b">
        <v>0</v>
      </c>
      <c r="BC880" t="str">
        <f t="shared" si="397"/>
        <v>FALSE</v>
      </c>
      <c r="BE880" t="str">
        <f t="shared" si="398"/>
        <v>FALSE</v>
      </c>
      <c r="BF880" s="1" t="b">
        <v>0</v>
      </c>
      <c r="BG880" s="1" t="b">
        <v>0</v>
      </c>
      <c r="BH880" s="1" t="b">
        <v>0</v>
      </c>
      <c r="BJ880" s="1" t="str">
        <f t="shared" si="399"/>
        <v>FALSE</v>
      </c>
      <c r="BL880" t="str">
        <f t="shared" si="400"/>
        <v>FALSE</v>
      </c>
      <c r="BM880" s="1" t="b">
        <v>0</v>
      </c>
      <c r="BN880" s="1" t="b">
        <v>0</v>
      </c>
      <c r="BO880" s="1">
        <f t="shared" si="404"/>
        <v>3</v>
      </c>
      <c r="BP880" s="1" t="s">
        <v>31</v>
      </c>
      <c r="BQ880" s="1" cm="1">
        <f t="array" ref="BQ880">_xlfn.IFS(BP880="None Known",0, LEN(BP880)&gt;500, 5,LEN(BP880)&gt;400, 4, LEN(BP880)&gt;300, 3, LEN(BP880)&gt;200, 2, LEN(BP880)&gt;1, 1)</f>
        <v>0</v>
      </c>
      <c r="BR880" s="1" t="s">
        <v>3821</v>
      </c>
      <c r="BS880" s="1">
        <v>1</v>
      </c>
      <c r="BT880" s="1" t="s">
        <v>31</v>
      </c>
      <c r="BU880" s="1">
        <v>0</v>
      </c>
      <c r="BV880" s="1" t="s">
        <v>864</v>
      </c>
      <c r="BW880" s="1" t="s">
        <v>31</v>
      </c>
      <c r="BX880" s="1"/>
      <c r="BY880" t="str">
        <f>_xlfn.XLOOKUP($B880,Img_lookup!A:A,Img_lookup!B:B, "Not available")</f>
        <v>babcd7fc-4004-4db1-977f-0fc17438d928</v>
      </c>
      <c r="BZ880" t="str">
        <f>_xlfn.XLOOKUP($B880,Img_lookup!A:A,Img_lookup!C:C, "Not available")</f>
        <v>Hesperantha baurii Baker</v>
      </c>
      <c r="CA880" t="str">
        <f>_xlfn.XLOOKUP($B880,Img_lookup!A:A,Img_lookup!D:D, "Not available")</f>
        <v>John Medley Wood</v>
      </c>
      <c r="CB880" t="str">
        <f>_xlfn.XLOOKUP($B880,Img_lookup!A:A,Img_lookup!E:E, "https://imgur.com/aT5wafe")</f>
        <v>https://api.openverse.engineering/v1/images/babcd7fc-4004-4db1-977f-0fc17438d928/thumb/</v>
      </c>
    </row>
    <row r="881" spans="1:80" ht="409.6" x14ac:dyDescent="0.15">
      <c r="A881" s="1" t="s">
        <v>128</v>
      </c>
      <c r="B881" s="1" t="s">
        <v>10274</v>
      </c>
      <c r="C881" s="1" t="s">
        <v>10275</v>
      </c>
      <c r="E881" s="1" t="s">
        <v>10276</v>
      </c>
      <c r="F881" s="1" t="s">
        <v>6</v>
      </c>
      <c r="G881" s="1" t="s">
        <v>6</v>
      </c>
      <c r="H881" s="11" t="str">
        <f t="shared" si="406"/>
        <v>Perennial</v>
      </c>
      <c r="J881" s="1">
        <v>0.75</v>
      </c>
      <c r="K881" s="1">
        <v>0.60000002399999997</v>
      </c>
      <c r="L881" t="str" cm="1">
        <f t="array" ref="L881">_xlfn.IFS(J881+K881="", "Unknown", J881+K881&gt;3, "Large", J881+K881&gt;0.5, "Medium", J881+K881&gt;0, "Small")</f>
        <v>Medium</v>
      </c>
      <c r="M881" s="1">
        <v>3</v>
      </c>
      <c r="N881" cm="1">
        <f t="array" ref="N881">IF($M881="",INDEX($M$2:$M$2176,MATCH(1,INDEX(($A$2:$A$2176=$A881)*($M$2:$M$2176&lt;&gt;""),0),0)),$M881)</f>
        <v>3</v>
      </c>
      <c r="O881" s="2" t="str">
        <f t="shared" si="401"/>
        <v>Hardy to cold</v>
      </c>
      <c r="P881" s="1" t="s">
        <v>10277</v>
      </c>
      <c r="R881" t="str">
        <f t="shared" si="405"/>
        <v>Medium</v>
      </c>
      <c r="T881" s="1"/>
      <c r="U881" s="1"/>
      <c r="V881" s="1" t="s">
        <v>1006</v>
      </c>
      <c r="W881" s="6" t="str">
        <f t="shared" si="409"/>
        <v>5</v>
      </c>
      <c r="X881" t="str">
        <f t="shared" si="410"/>
        <v>May</v>
      </c>
      <c r="Y881" s="2" t="str">
        <f t="shared" si="411"/>
        <v>7</v>
      </c>
      <c r="Z881" s="2" t="str">
        <f t="shared" si="412"/>
        <v>July</v>
      </c>
      <c r="AA881" s="1" t="s">
        <v>322</v>
      </c>
      <c r="AB881" s="1" t="str">
        <f>IF(ISNUMBER(SEARCH("-",AA881)),TRIM(LEFT(AA881,FIND("-",AA881)-1)),AA881)</f>
        <v>6</v>
      </c>
      <c r="AC881" s="1" t="str">
        <f>IF(AB881="1", "January", IF(AB881="2", "February", IF(AB881="3", "March", IF(AB881="4", "April", IF(AB881="5", "May", IF(AB881="6", "June", IF(AB881="7", "July", IF(AB881="8", "August", IF(AB881="9", "September", IF(AB881="10", "October", IF(AB881="11", "November", IF(AB881="12", "December", "Other"))))))))))))</f>
        <v>June</v>
      </c>
      <c r="AD881" s="1" t="str">
        <f>IF(ISNUMBER(SEARCH("-",AA881)),TRIM(RIGHT(AA881,LEN(AA881)-SEARCH("-",AA881))),AA881)</f>
        <v>8</v>
      </c>
      <c r="AE881" s="1" t="str">
        <f>IF(AD881="1", "January", IF(AD881="2", "February", IF(AD881="3", "March", IF(AD881="4", "April", IF(AD881="5", "May", IF(AD881="6", "June", IF(AD881="7", "July", IF(AD881="8", "August", IF(AD881="9", "September", IF(AD881="10", "October", IF(AD881="11", "November", IF(AD881="12", "December", "Other"))))))))))))</f>
        <v>August</v>
      </c>
      <c r="AF881" s="16" t="s">
        <v>24496</v>
      </c>
      <c r="AG881" s="1" t="str">
        <f t="shared" si="391"/>
        <v xml:space="preserve">Seed </v>
      </c>
      <c r="AH881" s="2" t="str">
        <f t="shared" si="392"/>
        <v>Sow spring in an outdoor seedbed and plant them out in late summer[111]. Germination should take place within 3 weeks.
The seed can also be sown in early spring in a warm greenhouse. When large enough to handle, prick the seedlings out into individual pots and plant them out in late spring.
The seed can also be sown in July for planting out in the following spring.
Division. Plants are short-lived perennials, division may not be worthwhile.
Cuttings in summer 7cm long in a shady border[111]. Only done with named varieties being grown for ornament, it is not worthwhile otherwise.</v>
      </c>
      <c r="AI881" s="1" t="s">
        <v>10278</v>
      </c>
      <c r="AJ881" s="1" t="s">
        <v>23813</v>
      </c>
      <c r="AK881" s="1" t="s">
        <v>17104</v>
      </c>
      <c r="AL881" s="1" t="str">
        <f t="shared" si="402"/>
        <v>Scented</v>
      </c>
      <c r="AM881" s="1" t="b">
        <v>1</v>
      </c>
      <c r="AN881" s="1" t="b">
        <v>1</v>
      </c>
      <c r="AO881" s="1" t="b">
        <v>0</v>
      </c>
      <c r="AP881" s="5" t="s">
        <v>28</v>
      </c>
      <c r="AQ881" s="5" t="str">
        <f t="shared" si="393"/>
        <v>Light, Medium, Heavy</v>
      </c>
      <c r="AR881" s="1" t="s">
        <v>10</v>
      </c>
      <c r="AS881" s="1" t="str">
        <f t="shared" si="403"/>
        <v>None, Partial</v>
      </c>
      <c r="AT881" s="1" t="str">
        <f t="shared" si="394"/>
        <v>Partial, Full</v>
      </c>
      <c r="AU881" s="1" t="s">
        <v>11</v>
      </c>
      <c r="AV881" s="1" t="str">
        <f t="shared" si="395"/>
        <v>Dry, Moist</v>
      </c>
      <c r="AW881" s="1" t="s">
        <v>263</v>
      </c>
      <c r="AX881" s="1" t="str">
        <f t="shared" si="396"/>
        <v>Neutral, Alkaline</v>
      </c>
      <c r="AY881" s="1" t="b">
        <v>0</v>
      </c>
      <c r="AZ881" s="1" t="b">
        <v>1</v>
      </c>
      <c r="BA881" s="1" t="b">
        <v>0</v>
      </c>
      <c r="BC881" t="str">
        <f t="shared" si="397"/>
        <v>FALSE</v>
      </c>
      <c r="BE881" t="str">
        <f t="shared" si="398"/>
        <v>FALSE</v>
      </c>
      <c r="BF881" s="1" t="b">
        <v>1</v>
      </c>
      <c r="BG881" s="1" t="b">
        <v>0</v>
      </c>
      <c r="BH881" s="1" t="b">
        <v>1</v>
      </c>
      <c r="BI881" s="1" t="s">
        <v>30</v>
      </c>
      <c r="BJ881" s="1" t="str">
        <f t="shared" si="399"/>
        <v>FALSE</v>
      </c>
      <c r="BL881" t="str">
        <f t="shared" si="400"/>
        <v>FALSE</v>
      </c>
      <c r="BM881" s="1" t="b">
        <v>0</v>
      </c>
      <c r="BN881" s="1" t="b">
        <v>1</v>
      </c>
      <c r="BO881" s="1">
        <f t="shared" si="404"/>
        <v>8</v>
      </c>
      <c r="BP881" s="1" t="s">
        <v>10279</v>
      </c>
      <c r="BQ881" s="1" cm="1">
        <f t="array" ref="BQ881">_xlfn.IFS(BP881="None Known",0, LEN(BP881)&gt;500, 5,LEN(BP881)&gt;400, 4, LEN(BP881)&gt;300, 3, LEN(BP881)&gt;200, 2, LEN(BP881)&gt;1, 1)</f>
        <v>1</v>
      </c>
      <c r="BR881" s="1" t="s">
        <v>10280</v>
      </c>
      <c r="BS881" s="1">
        <v>2</v>
      </c>
      <c r="BT881" s="1" t="s">
        <v>10281</v>
      </c>
      <c r="BU881" s="1">
        <v>1</v>
      </c>
      <c r="BV881" s="1" t="s">
        <v>10282</v>
      </c>
      <c r="BW881" s="1" t="s">
        <v>31</v>
      </c>
      <c r="BX881" s="1"/>
      <c r="BY881" t="str">
        <f>_xlfn.XLOOKUP($B881,Img_lookup!A:A,Img_lookup!B:B, "Not available")</f>
        <v>fc6ca428-3887-4643-9614-5d2d8aca69f4</v>
      </c>
      <c r="BZ881" t="str">
        <f>_xlfn.XLOOKUP($B881,Img_lookup!A:A,Img_lookup!C:C, "Not available")</f>
        <v>Sutherlandia frutescens [as C. frutescens], Gnaphalium arenarium, Hesperis matronalis, Senecio elegans. The botanic garden vol. 1 (1825)</v>
      </c>
      <c r="CA881" t="str">
        <f>_xlfn.XLOOKUP($B881,Img_lookup!A:A,Img_lookup!D:D, "Not available")</f>
        <v>Swallowtail Garden Seeds</v>
      </c>
      <c r="CB881" t="str">
        <f>_xlfn.XLOOKUP($B881,Img_lookup!A:A,Img_lookup!E:E, "https://imgur.com/aT5wafe")</f>
        <v>https://api.openverse.engineering/v1/images/fc6ca428-3887-4643-9614-5d2d8aca69f4/thumb/</v>
      </c>
    </row>
    <row r="882" spans="1:80" ht="409.6" x14ac:dyDescent="0.15">
      <c r="A882" s="1" t="s">
        <v>406</v>
      </c>
      <c r="B882" s="1" t="s">
        <v>5631</v>
      </c>
      <c r="C882" s="1" t="s">
        <v>5632</v>
      </c>
      <c r="E882" s="1" t="s">
        <v>5633</v>
      </c>
      <c r="F882" s="1" t="s">
        <v>6</v>
      </c>
      <c r="G882" s="1" t="s">
        <v>6</v>
      </c>
      <c r="H882" s="11" t="str">
        <f t="shared" si="406"/>
        <v>Perennial</v>
      </c>
      <c r="I882" s="1" t="s">
        <v>17108</v>
      </c>
      <c r="J882" s="1">
        <v>0.5</v>
      </c>
      <c r="K882" s="1">
        <v>0.5</v>
      </c>
      <c r="L882" t="str" cm="1">
        <f t="array" ref="L882">_xlfn.IFS(J882+K882="", "Unknown", J882+K882&gt;3, "Large", J882+K882&gt;0.5, "Medium", J882+K882&gt;0, "Small")</f>
        <v>Medium</v>
      </c>
      <c r="M882" s="1">
        <v>4</v>
      </c>
      <c r="N882" cm="1">
        <f t="array" ref="N882">IF($M882="",INDEX($M$2:$M$2176,MATCH(1,INDEX(($A$2:$A$2176=$A882)*($M$2:$M$2176&lt;&gt;""),0),0)),$M882)</f>
        <v>4</v>
      </c>
      <c r="O882" s="2" t="str">
        <f t="shared" si="401"/>
        <v>Hardy to cold</v>
      </c>
      <c r="P882" s="1" t="s">
        <v>5634</v>
      </c>
      <c r="R882" t="str">
        <f t="shared" si="405"/>
        <v>Medium</v>
      </c>
      <c r="S882" s="1" t="s">
        <v>24</v>
      </c>
      <c r="T882" s="1" t="str">
        <f>LEFT(S882,FIND("-",S882)-1)</f>
        <v xml:space="preserve">1 </v>
      </c>
      <c r="U882" s="1" t="str">
        <f>RIGHT(S882,FIND("-",S882)-1)</f>
        <v>12</v>
      </c>
      <c r="V882" s="1" t="s">
        <v>51</v>
      </c>
      <c r="W882" s="6" t="str">
        <f t="shared" si="409"/>
        <v>7</v>
      </c>
      <c r="X882" t="str">
        <f t="shared" si="410"/>
        <v>July</v>
      </c>
      <c r="Y882" s="2" t="str">
        <f t="shared" si="411"/>
        <v>8</v>
      </c>
      <c r="Z882" s="2" t="str">
        <f t="shared" si="412"/>
        <v>August</v>
      </c>
      <c r="AA882" s="1" t="s">
        <v>427</v>
      </c>
      <c r="AB882" s="1" t="str">
        <f>IF(ISNUMBER(SEARCH("-",AA882)),TRIM(LEFT(AA882,FIND("-",AA882)-1)),AA882)</f>
        <v>8</v>
      </c>
      <c r="AC882" s="1" t="str">
        <f>IF(AB882="1", "January", IF(AB882="2", "February", IF(AB882="3", "March", IF(AB882="4", "April", IF(AB882="5", "May", IF(AB882="6", "June", IF(AB882="7", "July", IF(AB882="8", "August", IF(AB882="9", "September", IF(AB882="10", "October", IF(AB882="11", "November", IF(AB882="12", "December", "Other"))))))))))))</f>
        <v>August</v>
      </c>
      <c r="AD882" s="1" t="str">
        <f>IF(ISNUMBER(SEARCH("-",AA882)),TRIM(RIGHT(AA882,LEN(AA882)-SEARCH("-",AA882))),AA882)</f>
        <v>9</v>
      </c>
      <c r="AE882" s="1" t="str">
        <f>IF(AD882="1", "January", IF(AD882="2", "February", IF(AD882="3", "March", IF(AD882="4", "April", IF(AD882="5", "May", IF(AD882="6", "June", IF(AD882="7", "July", IF(AD882="8", "August", IF(AD882="9", "September", IF(AD882="10", "October", IF(AD882="11", "November", IF(AD882="12", "December", "Other"))))))))))))</f>
        <v>September</v>
      </c>
      <c r="AF882" s="16" t="s">
        <v>24497</v>
      </c>
      <c r="AG882" s="1" t="str">
        <f t="shared" si="391"/>
        <v xml:space="preserve">Seed </v>
      </c>
      <c r="AH882" s="2" t="str">
        <f t="shared" si="392"/>
        <v>Sow early spring in a warm greenhouse and only just cover the seed. Germination is usually fairly rapid. Prick out the seedlings when they are large enough to handle and plant them out into their permanent positions in late spring or early summer.
The seed can also be sown in the middle of spring in an outdoor seedbed and planted out in early summer.
Alternatively, you can sow the seed in an outdoor seedbed in the middle of summer for planting out in the following spring.
Division in March or October[1, 111]. It is best to divide the plants in August or early September, making sure that the woody roots are planted quite deeply with only the crown of foliage above the ground[233].</v>
      </c>
      <c r="AI882" s="1" t="s">
        <v>5635</v>
      </c>
      <c r="AJ882" s="1" t="s">
        <v>26</v>
      </c>
      <c r="AK882" s="1" t="s">
        <v>17104</v>
      </c>
      <c r="AL882" s="1" t="str">
        <f t="shared" si="402"/>
        <v>Unscented</v>
      </c>
      <c r="AM882" s="1" t="b">
        <v>0</v>
      </c>
      <c r="AN882" s="1" t="b">
        <v>1</v>
      </c>
      <c r="AO882" s="1" t="b">
        <v>0</v>
      </c>
      <c r="AP882" s="5" t="s">
        <v>54</v>
      </c>
      <c r="AQ882" s="5" t="str">
        <f t="shared" si="393"/>
        <v>Light, Medium</v>
      </c>
      <c r="AR882" s="1" t="s">
        <v>10</v>
      </c>
      <c r="AS882" s="1" t="str">
        <f t="shared" si="403"/>
        <v>None, Partial</v>
      </c>
      <c r="AT882" s="1" t="str">
        <f t="shared" si="394"/>
        <v>Partial, Full</v>
      </c>
      <c r="AU882" s="1" t="s">
        <v>29</v>
      </c>
      <c r="AV882" s="1" t="str">
        <f t="shared" si="395"/>
        <v>Moist</v>
      </c>
      <c r="AW882" s="1" t="s">
        <v>12</v>
      </c>
      <c r="AX882" s="1" t="str">
        <f t="shared" si="396"/>
        <v>Acid, Neutral, Alkaline</v>
      </c>
      <c r="AY882" s="1" t="b">
        <v>0</v>
      </c>
      <c r="AZ882" s="1" t="b">
        <v>0</v>
      </c>
      <c r="BA882" s="1" t="b">
        <v>0</v>
      </c>
      <c r="BC882" t="str">
        <f t="shared" si="397"/>
        <v>FALSE</v>
      </c>
      <c r="BE882" t="str">
        <f t="shared" si="398"/>
        <v>FALSE</v>
      </c>
      <c r="BF882" s="1" t="b">
        <v>0</v>
      </c>
      <c r="BG882" s="1" t="b">
        <v>0</v>
      </c>
      <c r="BH882" s="1" t="b">
        <v>0</v>
      </c>
      <c r="BI882" s="1" t="s">
        <v>30</v>
      </c>
      <c r="BJ882" s="1" t="str">
        <f t="shared" si="399"/>
        <v>FALSE</v>
      </c>
      <c r="BL882" t="str">
        <f t="shared" si="400"/>
        <v>FALSE</v>
      </c>
      <c r="BM882" s="1" t="b">
        <v>0</v>
      </c>
      <c r="BN882" s="1" t="b">
        <v>0</v>
      </c>
      <c r="BO882" s="1">
        <f t="shared" si="404"/>
        <v>11</v>
      </c>
      <c r="BP882" s="1" t="s">
        <v>5636</v>
      </c>
      <c r="BQ882" s="1" cm="1">
        <f t="array" ref="BQ882">_xlfn.IFS(BP882="None Known",0, LEN(BP882)&gt;500, 5,LEN(BP882)&gt;400, 4, LEN(BP882)&gt;300, 3, LEN(BP882)&gt;200, 2, LEN(BP882)&gt;1, 1)</f>
        <v>3</v>
      </c>
      <c r="BR882" s="1" t="s">
        <v>5637</v>
      </c>
      <c r="BS882" s="1">
        <v>2</v>
      </c>
      <c r="BT882" s="1" t="s">
        <v>5638</v>
      </c>
      <c r="BU882" s="1">
        <v>2</v>
      </c>
      <c r="BV882" s="1" t="s">
        <v>584</v>
      </c>
      <c r="BW882" s="1" t="s">
        <v>31</v>
      </c>
      <c r="BX882" s="1"/>
      <c r="BY882" t="str">
        <f>_xlfn.XLOOKUP($B882,Img_lookup!A:A,Img_lookup!B:B, "Not available")</f>
        <v>710f9ed8-6455-4e5b-9a1c-82482a4f72b7</v>
      </c>
      <c r="BZ882" t="str">
        <f>_xlfn.XLOOKUP($B882,Img_lookup!A:A,Img_lookup!C:C, "Not available")</f>
        <v>Heuchera cylindrica Douglas var. cylindrica</v>
      </c>
      <c r="CA882" t="str">
        <f>_xlfn.XLOOKUP($B882,Img_lookup!A:A,Img_lookup!D:D, "Not available")</f>
        <v>James Alexander Calder and D. B. Savile</v>
      </c>
      <c r="CB882" t="str">
        <f>_xlfn.XLOOKUP($B882,Img_lookup!A:A,Img_lookup!E:E, "https://imgur.com/aT5wafe")</f>
        <v>https://api.openverse.engineering/v1/images/710f9ed8-6455-4e5b-9a1c-82482a4f72b7/thumb/</v>
      </c>
    </row>
    <row r="883" spans="1:80" ht="409.6" x14ac:dyDescent="0.15">
      <c r="A883" s="1" t="s">
        <v>639</v>
      </c>
      <c r="B883" s="1" t="s">
        <v>14095</v>
      </c>
      <c r="C883" s="1" t="s">
        <v>14096</v>
      </c>
      <c r="E883" s="1" t="s">
        <v>14097</v>
      </c>
      <c r="F883" s="1" t="s">
        <v>17124</v>
      </c>
      <c r="G883" s="1" t="s">
        <v>17124</v>
      </c>
      <c r="H883" s="11" t="str">
        <f t="shared" si="406"/>
        <v>Annual/Perennial</v>
      </c>
      <c r="J883" s="1">
        <v>1.7999999520000001</v>
      </c>
      <c r="L883" t="str" cm="1">
        <f t="array" ref="L883">_xlfn.IFS(J883+K883="", "Unknown", J883+K883&gt;3, "Large", J883+K883&gt;0.5, "Medium", J883+K883&gt;0, "Small")</f>
        <v>Medium</v>
      </c>
      <c r="M883" s="1">
        <v>10</v>
      </c>
      <c r="N883" cm="1">
        <f t="array" ref="N883">IF($M883="",INDEX($M$2:$M$2176,MATCH(1,INDEX(($A$2:$A$2176=$A883)*($M$2:$M$2176&lt;&gt;""),0),0)),$M883)</f>
        <v>10</v>
      </c>
      <c r="O883" s="2" t="str">
        <f t="shared" si="401"/>
        <v>Grown indoors</v>
      </c>
      <c r="P883" s="1" t="s">
        <v>709</v>
      </c>
      <c r="Q883" s="1" t="s">
        <v>17109</v>
      </c>
      <c r="R883" t="str">
        <f t="shared" si="405"/>
        <v>Fast</v>
      </c>
      <c r="T883" s="1"/>
      <c r="U883" s="1"/>
      <c r="V883" s="1" t="s">
        <v>427</v>
      </c>
      <c r="W883" s="6" t="str">
        <f t="shared" si="409"/>
        <v>8</v>
      </c>
      <c r="X883" t="str">
        <f t="shared" si="410"/>
        <v>August</v>
      </c>
      <c r="Y883" s="2" t="str">
        <f t="shared" si="411"/>
        <v>9</v>
      </c>
      <c r="Z883" s="2" t="str">
        <f t="shared" si="412"/>
        <v>September</v>
      </c>
      <c r="AA883" s="1" t="s">
        <v>907</v>
      </c>
      <c r="AB883" s="1" t="str">
        <f>IF(ISNUMBER(SEARCH("-",AA883)),TRIM(LEFT(AA883,FIND("-",AA883)-1)),AA883)</f>
        <v>10</v>
      </c>
      <c r="AC883" s="1" t="str">
        <f>IF(AB883="1", "January", IF(AB883="2", "February", IF(AB883="3", "March", IF(AB883="4", "April", IF(AB883="5", "May", IF(AB883="6", "June", IF(AB883="7", "July", IF(AB883="8", "August", IF(AB883="9", "September", IF(AB883="10", "October", IF(AB883="11", "November", IF(AB883="12", "December", "Other"))))))))))))</f>
        <v>October</v>
      </c>
      <c r="AD883" s="1" t="str">
        <f>IF(ISNUMBER(SEARCH("-",AA883)),TRIM(RIGHT(AA883,LEN(AA883)-SEARCH("-",AA883))),AA883)</f>
        <v>11</v>
      </c>
      <c r="AE883" s="1" t="str">
        <f>IF(AD883="1", "January", IF(AD883="2", "February", IF(AD883="3", "March", IF(AD883="4", "April", IF(AD883="5", "May", IF(AD883="6", "June", IF(AD883="7", "July", IF(AD883="8", "August", IF(AD883="9", "September", IF(AD883="10", "October", IF(AD883="11", "November", IF(AD883="12", "December", "Other"))))))))))))</f>
        <v>November</v>
      </c>
      <c r="AF883" s="16" t="s">
        <v>24498</v>
      </c>
      <c r="AG883" s="1" t="str">
        <f t="shared" si="391"/>
        <v xml:space="preserve">Seed </v>
      </c>
      <c r="AH883" s="2" t="str">
        <f t="shared" si="392"/>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I883" s="1" t="s">
        <v>14098</v>
      </c>
      <c r="AJ883" s="1" t="s">
        <v>53</v>
      </c>
      <c r="AK883" s="1" t="s">
        <v>17104</v>
      </c>
      <c r="AL883" s="1" t="str">
        <f t="shared" si="402"/>
        <v>Unscented</v>
      </c>
      <c r="AM883" s="1" t="b">
        <v>0</v>
      </c>
      <c r="AN883" s="1" t="b">
        <v>0</v>
      </c>
      <c r="AO883" s="1" t="b">
        <v>0</v>
      </c>
      <c r="AP883" s="5" t="s">
        <v>28</v>
      </c>
      <c r="AQ883" s="5" t="str">
        <f t="shared" si="393"/>
        <v>Light, Medium, Heavy</v>
      </c>
      <c r="AR883" s="1" t="s">
        <v>30</v>
      </c>
      <c r="AS883" s="1" t="str">
        <f t="shared" si="403"/>
        <v>None</v>
      </c>
      <c r="AT883" s="1" t="str">
        <f t="shared" si="394"/>
        <v>Full</v>
      </c>
      <c r="AU883" s="1" t="s">
        <v>29</v>
      </c>
      <c r="AV883" s="1" t="str">
        <f t="shared" si="395"/>
        <v>Moist</v>
      </c>
      <c r="AW883" s="1" t="s">
        <v>12</v>
      </c>
      <c r="AX883" s="1" t="str">
        <f t="shared" si="396"/>
        <v>Acid, Neutral, Alkaline</v>
      </c>
      <c r="AY883" s="1" t="b">
        <v>0</v>
      </c>
      <c r="AZ883" s="1" t="b">
        <v>0</v>
      </c>
      <c r="BA883" s="1" t="b">
        <v>0</v>
      </c>
      <c r="BC883" t="str">
        <f t="shared" si="397"/>
        <v>FALSE</v>
      </c>
      <c r="BE883" t="str">
        <f t="shared" si="398"/>
        <v>FALSE</v>
      </c>
      <c r="BF883" s="1" t="b">
        <v>0</v>
      </c>
      <c r="BG883" s="1" t="b">
        <v>0</v>
      </c>
      <c r="BH883" s="1" t="b">
        <v>0</v>
      </c>
      <c r="BI883" s="1" t="s">
        <v>77</v>
      </c>
      <c r="BJ883" s="1" t="str">
        <f t="shared" si="399"/>
        <v>TRUE</v>
      </c>
      <c r="BK883" s="1" t="s">
        <v>77</v>
      </c>
      <c r="BL883" t="str">
        <f t="shared" si="400"/>
        <v>TRUE</v>
      </c>
      <c r="BM883" s="1" t="b">
        <v>0</v>
      </c>
      <c r="BN883" s="1" t="b">
        <v>0</v>
      </c>
      <c r="BO883" s="1">
        <f t="shared" si="404"/>
        <v>13</v>
      </c>
      <c r="BP883" s="1" t="s">
        <v>14099</v>
      </c>
      <c r="BQ883" s="1" cm="1">
        <f t="array" ref="BQ883">_xlfn.IFS(BP883="None Known",0, LEN(BP883)&gt;500, 5,LEN(BP883)&gt;400, 4, LEN(BP883)&gt;300, 3, LEN(BP883)&gt;200, 2, LEN(BP883)&gt;1, 1)</f>
        <v>5</v>
      </c>
      <c r="BR883" s="16" t="s">
        <v>24899</v>
      </c>
      <c r="BS883" s="1">
        <v>2</v>
      </c>
      <c r="BT883" s="1" t="s">
        <v>14100</v>
      </c>
      <c r="BU883" s="1">
        <v>2</v>
      </c>
      <c r="BV883" s="1" t="s">
        <v>14101</v>
      </c>
      <c r="BW883" s="1" t="s">
        <v>31</v>
      </c>
      <c r="BX883" s="1"/>
      <c r="BY883" t="str">
        <f>_xlfn.XLOOKUP($B883,Img_lookup!A:A,Img_lookup!B:B, "Not available")</f>
        <v>fefb6537-a8f1-40bb-97b7-6dccd2dc3029</v>
      </c>
      <c r="BZ883" t="str">
        <f>_xlfn.XLOOKUP($B883,Img_lookup!A:A,Img_lookup!C:C, "Not available")</f>
        <v>Hibiscus cannabinus L.</v>
      </c>
      <c r="CA883" t="str">
        <f>_xlfn.XLOOKUP($B883,Img_lookup!A:A,Img_lookup!D:D, "Not available")</f>
        <v>lalithamba</v>
      </c>
      <c r="CB883" t="str">
        <f>_xlfn.XLOOKUP($B883,Img_lookup!A:A,Img_lookup!E:E, "https://imgur.com/aT5wafe")</f>
        <v>https://api.openverse.engineering/v1/images/fefb6537-a8f1-40bb-97b7-6dccd2dc3029/thumb/</v>
      </c>
    </row>
    <row r="884" spans="1:80" ht="332" x14ac:dyDescent="0.15">
      <c r="A884" s="1" t="s">
        <v>639</v>
      </c>
      <c r="B884" s="1" t="s">
        <v>9972</v>
      </c>
      <c r="C884" s="1" t="s">
        <v>9973</v>
      </c>
      <c r="E884" s="1" t="s">
        <v>9974</v>
      </c>
      <c r="F884" s="1" t="s">
        <v>6</v>
      </c>
      <c r="G884" s="1" t="s">
        <v>6</v>
      </c>
      <c r="H884" s="11" t="str">
        <f t="shared" si="406"/>
        <v>Perennial</v>
      </c>
      <c r="J884" s="1">
        <v>2.5</v>
      </c>
      <c r="K884" s="1">
        <v>2</v>
      </c>
      <c r="L884" t="str" cm="1">
        <f t="array" ref="L884">_xlfn.IFS(J884+K884="", "Unknown", J884+K884&gt;3, "Large", J884+K884&gt;0.5, "Medium", J884+K884&gt;0, "Small")</f>
        <v>Large</v>
      </c>
      <c r="M884" s="1">
        <v>5</v>
      </c>
      <c r="N884" cm="1">
        <f t="array" ref="N884">IF($M884="",INDEX($M$2:$M$2176,MATCH(1,INDEX(($A$2:$A$2176=$A884)*($M$2:$M$2176&lt;&gt;""),0),0)),$M884)</f>
        <v>5</v>
      </c>
      <c r="O884" s="2" t="str">
        <f t="shared" si="401"/>
        <v>Seasonal outdoors</v>
      </c>
      <c r="P884" s="1" t="s">
        <v>9975</v>
      </c>
      <c r="Q884" s="1" t="s">
        <v>17110</v>
      </c>
      <c r="R884" t="str">
        <f t="shared" si="405"/>
        <v>Medium</v>
      </c>
      <c r="T884" s="1"/>
      <c r="U884" s="1"/>
      <c r="V884" s="1" t="s">
        <v>108</v>
      </c>
      <c r="W884" s="6" t="str">
        <f t="shared" si="409"/>
        <v>7</v>
      </c>
      <c r="X884" t="str">
        <f t="shared" si="410"/>
        <v>July</v>
      </c>
      <c r="Y884" s="2" t="str">
        <f t="shared" si="411"/>
        <v>9</v>
      </c>
      <c r="Z884" s="2" t="str">
        <f t="shared" si="412"/>
        <v>September</v>
      </c>
      <c r="AA884" s="1" t="s">
        <v>135</v>
      </c>
      <c r="AB884" s="1" t="str">
        <f>IF(ISNUMBER(SEARCH("-",AA884)),TRIM(LEFT(AA884,FIND("-",AA884)-1)),AA884)</f>
        <v>8</v>
      </c>
      <c r="AC884" s="1" t="str">
        <f>IF(AB884="1", "January", IF(AB884="2", "February", IF(AB884="3", "March", IF(AB884="4", "April", IF(AB884="5", "May", IF(AB884="6", "June", IF(AB884="7", "July", IF(AB884="8", "August", IF(AB884="9", "September", IF(AB884="10", "October", IF(AB884="11", "November", IF(AB884="12", "December", "Other"))))))))))))</f>
        <v>August</v>
      </c>
      <c r="AD884" s="1" t="str">
        <f>IF(ISNUMBER(SEARCH("-",AA884)),TRIM(RIGHT(AA884,LEN(AA884)-SEARCH("-",AA884))),AA884)</f>
        <v>10</v>
      </c>
      <c r="AE884" s="1" t="str">
        <f>IF(AD884="1", "January", IF(AD884="2", "February", IF(AD884="3", "March", IF(AD884="4", "April", IF(AD884="5", "May", IF(AD884="6", "June", IF(AD884="7", "July", IF(AD884="8", "August", IF(AD884="9", "September", IF(AD884="10", "October", IF(AD884="11", "November", IF(AD884="12", "December", "Other"))))))))))))</f>
        <v>October</v>
      </c>
      <c r="AF884" s="16" t="s">
        <v>24499</v>
      </c>
      <c r="AG884" s="1" t="str">
        <f t="shared" si="391"/>
        <v xml:space="preserve">Seed </v>
      </c>
      <c r="AH884" s="2" t="str">
        <f t="shared" si="392"/>
        <v>Sow early spring in a greenhouse. Germination is usually rapid. Prick out the seedlings when they are large enough to handle and plant them out into their permanent positions in early summer.
Some reports say that the seed can be sown in situ outside and that it gives a good rate of germination[78, 80, 113].</v>
      </c>
      <c r="AI884" s="1" t="s">
        <v>9976</v>
      </c>
      <c r="AJ884" s="1" t="s">
        <v>53</v>
      </c>
      <c r="AK884" s="1" t="s">
        <v>17104</v>
      </c>
      <c r="AL884" s="1" t="str">
        <f t="shared" si="402"/>
        <v>Unscented</v>
      </c>
      <c r="AM884" s="1" t="b">
        <v>0</v>
      </c>
      <c r="AN884" s="1" t="b">
        <v>0</v>
      </c>
      <c r="AO884" s="1" t="b">
        <v>0</v>
      </c>
      <c r="AP884" s="5" t="s">
        <v>28</v>
      </c>
      <c r="AQ884" s="5" t="str">
        <f t="shared" si="393"/>
        <v>Light, Medium, Heavy</v>
      </c>
      <c r="AR884" s="1" t="s">
        <v>10</v>
      </c>
      <c r="AS884" s="1" t="str">
        <f t="shared" si="403"/>
        <v>None, Partial</v>
      </c>
      <c r="AT884" s="1" t="str">
        <f t="shared" si="394"/>
        <v>Partial, Full</v>
      </c>
      <c r="AU884" s="1" t="s">
        <v>29</v>
      </c>
      <c r="AV884" s="1" t="str">
        <f t="shared" si="395"/>
        <v>Moist</v>
      </c>
      <c r="AW884" s="1" t="s">
        <v>12</v>
      </c>
      <c r="AX884" s="1" t="str">
        <f t="shared" si="396"/>
        <v>Acid, Neutral, Alkaline</v>
      </c>
      <c r="AY884" s="1" t="b">
        <v>0</v>
      </c>
      <c r="AZ884" s="1" t="b">
        <v>0</v>
      </c>
      <c r="BA884" s="1" t="b">
        <v>0</v>
      </c>
      <c r="BC884" t="str">
        <f t="shared" si="397"/>
        <v>FALSE</v>
      </c>
      <c r="BE884" t="str">
        <f t="shared" si="398"/>
        <v>FALSE</v>
      </c>
      <c r="BF884" s="1" t="b">
        <v>0</v>
      </c>
      <c r="BG884" s="1" t="b">
        <v>0</v>
      </c>
      <c r="BH884" s="1" t="b">
        <v>0</v>
      </c>
      <c r="BJ884" s="1" t="str">
        <f t="shared" si="399"/>
        <v>FALSE</v>
      </c>
      <c r="BL884" t="str">
        <f t="shared" si="400"/>
        <v>FALSE</v>
      </c>
      <c r="BM884" s="1" t="b">
        <v>0</v>
      </c>
      <c r="BN884" s="1" t="b">
        <v>0</v>
      </c>
      <c r="BO884" s="1">
        <f t="shared" si="404"/>
        <v>5</v>
      </c>
      <c r="BP884" s="1" t="s">
        <v>31</v>
      </c>
      <c r="BQ884" s="1" cm="1">
        <f t="array" ref="BQ884">_xlfn.IFS(BP884="None Known",0, LEN(BP884)&gt;500, 5,LEN(BP884)&gt;400, 4, LEN(BP884)&gt;300, 3, LEN(BP884)&gt;200, 2, LEN(BP884)&gt;1, 1)</f>
        <v>0</v>
      </c>
      <c r="BR884" s="1" t="s">
        <v>9977</v>
      </c>
      <c r="BS884" s="1">
        <v>1</v>
      </c>
      <c r="BT884" s="1" t="s">
        <v>9978</v>
      </c>
      <c r="BU884" s="1">
        <v>2</v>
      </c>
      <c r="BV884" s="1" t="s">
        <v>6382</v>
      </c>
      <c r="BW884" s="1" t="s">
        <v>31</v>
      </c>
      <c r="BX884" s="1"/>
      <c r="BY884" t="str">
        <f>_xlfn.XLOOKUP($B884,Img_lookup!A:A,Img_lookup!B:B, "Not available")</f>
        <v>9a01e240-ac1f-476b-917b-1ab3c1022544</v>
      </c>
      <c r="BZ884" t="str">
        <f>_xlfn.XLOOKUP($B884,Img_lookup!A:A,Img_lookup!C:C, "Not available")</f>
        <v>Rose Mallow, Swamp Mallow (Hibiscus moscheutos). A guide to the wild flowers, by Alice Lounsberry (1899)</v>
      </c>
      <c r="CA884" t="str">
        <f>_xlfn.XLOOKUP($B884,Img_lookup!A:A,Img_lookup!D:D, "Not available")</f>
        <v>Swallowtail Garden Seeds</v>
      </c>
      <c r="CB884" t="str">
        <f>_xlfn.XLOOKUP($B884,Img_lookup!A:A,Img_lookup!E:E, "https://imgur.com/aT5wafe")</f>
        <v>https://api.openverse.engineering/v1/images/9a01e240-ac1f-476b-917b-1ab3c1022544/thumb/</v>
      </c>
    </row>
    <row r="885" spans="1:80" ht="409.6" x14ac:dyDescent="0.15">
      <c r="A885" s="1" t="s">
        <v>639</v>
      </c>
      <c r="B885" s="1" t="s">
        <v>13379</v>
      </c>
      <c r="C885" s="1" t="s">
        <v>13380</v>
      </c>
      <c r="E885" s="1" t="s">
        <v>606</v>
      </c>
      <c r="F885" s="1" t="s">
        <v>22</v>
      </c>
      <c r="G885" s="1" t="s">
        <v>22</v>
      </c>
      <c r="H885" s="11" t="str">
        <f t="shared" si="406"/>
        <v>Perennial</v>
      </c>
      <c r="I885" s="1" t="s">
        <v>17107</v>
      </c>
      <c r="J885" s="1">
        <v>3</v>
      </c>
      <c r="K885" s="1">
        <v>3</v>
      </c>
      <c r="L885" t="str" cm="1">
        <f t="array" ref="L885">_xlfn.IFS(J885+K885="", "Unknown", J885+K885&gt;3, "Large", J885+K885&gt;0.5, "Medium", J885+K885&gt;0, "Small")</f>
        <v>Large</v>
      </c>
      <c r="M885" s="1">
        <v>8</v>
      </c>
      <c r="N885" cm="1">
        <f t="array" ref="N885">IF($M885="",INDEX($M$2:$M$2176,MATCH(1,INDEX(($A$2:$A$2176=$A885)*($M$2:$M$2176&lt;&gt;""),0),0)),$M885)</f>
        <v>8</v>
      </c>
      <c r="O885" s="2" t="str">
        <f t="shared" si="401"/>
        <v>Grown indoors</v>
      </c>
      <c r="P885" s="1" t="s">
        <v>13381</v>
      </c>
      <c r="R885" t="str">
        <f t="shared" si="405"/>
        <v>Medium</v>
      </c>
      <c r="T885" s="1"/>
      <c r="U885" s="1"/>
      <c r="V885" s="1" t="s">
        <v>135</v>
      </c>
      <c r="W885" s="6" t="str">
        <f t="shared" si="409"/>
        <v>8</v>
      </c>
      <c r="X885" t="str">
        <f t="shared" si="410"/>
        <v>August</v>
      </c>
      <c r="Y885" s="2" t="str">
        <f t="shared" si="411"/>
        <v>10</v>
      </c>
      <c r="Z885" s="2" t="str">
        <f t="shared" si="412"/>
        <v>October</v>
      </c>
      <c r="AA885" s="1" t="s">
        <v>166</v>
      </c>
      <c r="AB885" s="1" t="str">
        <f>IF(ISNUMBER(SEARCH("-",AA885)),TRIM(LEFT(AA885,FIND("-",AA885)-1)),AA885)</f>
        <v>9</v>
      </c>
      <c r="AC885" s="1" t="str">
        <f>IF(AB885="1", "January", IF(AB885="2", "February", IF(AB885="3", "March", IF(AB885="4", "April", IF(AB885="5", "May", IF(AB885="6", "June", IF(AB885="7", "July", IF(AB885="8", "August", IF(AB885="9", "September", IF(AB885="10", "October", IF(AB885="11", "November", IF(AB885="12", "December", "Other"))))))))))))</f>
        <v>September</v>
      </c>
      <c r="AD885" s="1" t="str">
        <f>IF(ISNUMBER(SEARCH("-",AA885)),TRIM(RIGHT(AA885,LEN(AA885)-SEARCH("-",AA885))),AA885)</f>
        <v>11</v>
      </c>
      <c r="AE885" s="1" t="str">
        <f>IF(AD885="1", "January", IF(AD885="2", "February", IF(AD885="3", "March", IF(AD885="4", "April", IF(AD885="5", "May", IF(AD885="6", "June", IF(AD885="7", "July", IF(AD885="8", "August", IF(AD885="9", "September", IF(AD885="10", "October", IF(AD885="11", "November", IF(AD885="12", "December", "Other"))))))))))))</f>
        <v>November</v>
      </c>
      <c r="AF885" s="16" t="s">
        <v>24498</v>
      </c>
      <c r="AG885" s="1" t="str">
        <f t="shared" si="391"/>
        <v xml:space="preserve">Seed </v>
      </c>
      <c r="AH885" s="2" t="str">
        <f t="shared" si="392"/>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I885" s="1" t="s">
        <v>13382</v>
      </c>
      <c r="AJ885" s="1" t="s">
        <v>53</v>
      </c>
      <c r="AK885" s="1" t="s">
        <v>17104</v>
      </c>
      <c r="AL885" s="1" t="str">
        <f t="shared" si="402"/>
        <v>Unscented</v>
      </c>
      <c r="AM885" s="1" t="b">
        <v>0</v>
      </c>
      <c r="AN885" s="1" t="b">
        <v>0</v>
      </c>
      <c r="AO885" s="1" t="b">
        <v>0</v>
      </c>
      <c r="AP885" s="5" t="s">
        <v>28</v>
      </c>
      <c r="AQ885" s="5" t="str">
        <f t="shared" si="393"/>
        <v>Light, Medium, Heavy</v>
      </c>
      <c r="AR885" s="1" t="s">
        <v>30</v>
      </c>
      <c r="AS885" s="1" t="str">
        <f t="shared" si="403"/>
        <v>None</v>
      </c>
      <c r="AT885" s="1" t="str">
        <f t="shared" si="394"/>
        <v>Full</v>
      </c>
      <c r="AU885" s="1" t="s">
        <v>29</v>
      </c>
      <c r="AV885" s="1" t="str">
        <f t="shared" si="395"/>
        <v>Moist</v>
      </c>
      <c r="AW885" s="1" t="s">
        <v>12</v>
      </c>
      <c r="AX885" s="1" t="str">
        <f t="shared" si="396"/>
        <v>Acid, Neutral, Alkaline</v>
      </c>
      <c r="AY885" s="1" t="b">
        <v>0</v>
      </c>
      <c r="AZ885" s="1" t="b">
        <v>0</v>
      </c>
      <c r="BA885" s="1" t="b">
        <v>0</v>
      </c>
      <c r="BC885" t="str">
        <f t="shared" si="397"/>
        <v>FALSE</v>
      </c>
      <c r="BE885" t="str">
        <f t="shared" si="398"/>
        <v>FALSE</v>
      </c>
      <c r="BF885" s="1" t="b">
        <v>0</v>
      </c>
      <c r="BG885" s="1" t="b">
        <v>0</v>
      </c>
      <c r="BH885" s="1" t="b">
        <v>0</v>
      </c>
      <c r="BI885" s="1" t="s">
        <v>77</v>
      </c>
      <c r="BJ885" s="1" t="str">
        <f t="shared" si="399"/>
        <v>TRUE</v>
      </c>
      <c r="BL885" t="str">
        <f t="shared" si="400"/>
        <v>FALSE</v>
      </c>
      <c r="BM885" s="1" t="b">
        <v>0</v>
      </c>
      <c r="BN885" s="1" t="b">
        <v>0</v>
      </c>
      <c r="BO885" s="1">
        <f t="shared" si="404"/>
        <v>9</v>
      </c>
      <c r="BP885" s="1" t="s">
        <v>13383</v>
      </c>
      <c r="BQ885" s="1" cm="1">
        <f t="array" ref="BQ885">_xlfn.IFS(BP885="None Known",0, LEN(BP885)&gt;500, 5,LEN(BP885)&gt;400, 4, LEN(BP885)&gt;300, 3, LEN(BP885)&gt;200, 2, LEN(BP885)&gt;1, 1)</f>
        <v>1</v>
      </c>
      <c r="BR885" s="1" t="s">
        <v>13384</v>
      </c>
      <c r="BS885" s="1">
        <v>2</v>
      </c>
      <c r="BT885" s="1" t="s">
        <v>13385</v>
      </c>
      <c r="BU885" s="1">
        <v>2</v>
      </c>
      <c r="BV885" s="1" t="s">
        <v>13386</v>
      </c>
      <c r="BW885" s="1" t="s">
        <v>31</v>
      </c>
      <c r="BX885" s="1"/>
      <c r="BY885" t="str">
        <f>_xlfn.XLOOKUP($B885,Img_lookup!A:A,Img_lookup!B:B, "Not available")</f>
        <v>f9588441-ce85-4fd5-b05d-5aaa905ae5bf</v>
      </c>
      <c r="BZ885" t="str">
        <f>_xlfn.XLOOKUP($B885,Img_lookup!A:A,Img_lookup!C:C, "Not available")</f>
        <v>Confederate Rose (Hibiscus mutabilis)</v>
      </c>
      <c r="CA885" t="str">
        <f>_xlfn.XLOOKUP($B885,Img_lookup!A:A,Img_lookup!D:D, "Not available")</f>
        <v>Tatters ‚úæ</v>
      </c>
      <c r="CB885" t="str">
        <f>_xlfn.XLOOKUP($B885,Img_lookup!A:A,Img_lookup!E:E, "https://imgur.com/aT5wafe")</f>
        <v>https://api.openverse.engineering/v1/images/f9588441-ce85-4fd5-b05d-5aaa905ae5bf/thumb/</v>
      </c>
    </row>
    <row r="886" spans="1:80" ht="409.6" x14ac:dyDescent="0.15">
      <c r="A886" s="1" t="s">
        <v>639</v>
      </c>
      <c r="B886" s="1" t="s">
        <v>3898</v>
      </c>
      <c r="C886" s="1" t="s">
        <v>3899</v>
      </c>
      <c r="E886" s="1" t="s">
        <v>3900</v>
      </c>
      <c r="F886" s="1" t="s">
        <v>22</v>
      </c>
      <c r="G886" s="1" t="s">
        <v>22</v>
      </c>
      <c r="H886" s="11" t="str">
        <f t="shared" si="406"/>
        <v>Perennial</v>
      </c>
      <c r="I886" s="1" t="s">
        <v>17108</v>
      </c>
      <c r="J886" s="1">
        <v>2.5</v>
      </c>
      <c r="K886" s="1">
        <v>2.5</v>
      </c>
      <c r="L886" t="str" cm="1">
        <f t="array" ref="L886">_xlfn.IFS(J886+K886="", "Unknown", J886+K886&gt;3, "Large", J886+K886&gt;0.5, "Medium", J886+K886&gt;0, "Small")</f>
        <v>Large</v>
      </c>
      <c r="M886" s="1">
        <v>9</v>
      </c>
      <c r="N886" cm="1">
        <f t="array" ref="N886">IF($M886="",INDEX($M$2:$M$2176,MATCH(1,INDEX(($A$2:$A$2176=$A886)*($M$2:$M$2176&lt;&gt;""),0),0)),$M886)</f>
        <v>9</v>
      </c>
      <c r="O886" s="2" t="str">
        <f t="shared" si="401"/>
        <v>Grown indoors</v>
      </c>
      <c r="P886" s="1" t="s">
        <v>3901</v>
      </c>
      <c r="R886" t="str">
        <f t="shared" si="405"/>
        <v>Medium</v>
      </c>
      <c r="S886" s="1" t="s">
        <v>24</v>
      </c>
      <c r="T886" s="1" t="str">
        <f>LEFT(S886,FIND("-",S886)-1)</f>
        <v xml:space="preserve">1 </v>
      </c>
      <c r="U886" s="1" t="str">
        <f>RIGHT(S886,FIND("-",S886)-1)</f>
        <v>12</v>
      </c>
      <c r="W886"/>
      <c r="AF886" s="16" t="s">
        <v>24498</v>
      </c>
      <c r="AG886" s="1" t="str">
        <f t="shared" si="391"/>
        <v xml:space="preserve">Seed </v>
      </c>
      <c r="AH886" s="2" t="str">
        <f t="shared" si="392"/>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I886" s="1" t="s">
        <v>3902</v>
      </c>
      <c r="AJ886" s="1" t="s">
        <v>53</v>
      </c>
      <c r="AK886" s="1" t="s">
        <v>17104</v>
      </c>
      <c r="AL886" s="1" t="str">
        <f t="shared" si="402"/>
        <v>Unscented</v>
      </c>
      <c r="AM886" s="1" t="b">
        <v>0</v>
      </c>
      <c r="AN886" s="1" t="b">
        <v>0</v>
      </c>
      <c r="AO886" s="1" t="b">
        <v>0</v>
      </c>
      <c r="AP886" s="5" t="s">
        <v>28</v>
      </c>
      <c r="AQ886" s="5" t="str">
        <f t="shared" si="393"/>
        <v>Light, Medium, Heavy</v>
      </c>
      <c r="AR886" s="1" t="s">
        <v>30</v>
      </c>
      <c r="AS886" s="1" t="str">
        <f t="shared" si="403"/>
        <v>None</v>
      </c>
      <c r="AT886" s="1" t="str">
        <f t="shared" si="394"/>
        <v>Full</v>
      </c>
      <c r="AU886" s="1" t="s">
        <v>29</v>
      </c>
      <c r="AV886" s="1" t="str">
        <f t="shared" si="395"/>
        <v>Moist</v>
      </c>
      <c r="AW886" s="1" t="s">
        <v>12</v>
      </c>
      <c r="AX886" s="1" t="str">
        <f t="shared" si="396"/>
        <v>Acid, Neutral, Alkaline</v>
      </c>
      <c r="AY886" s="1" t="b">
        <v>0</v>
      </c>
      <c r="AZ886" s="1" t="b">
        <v>0</v>
      </c>
      <c r="BA886" s="1" t="b">
        <v>0</v>
      </c>
      <c r="BC886" t="str">
        <f t="shared" si="397"/>
        <v>FALSE</v>
      </c>
      <c r="BE886" t="str">
        <f t="shared" si="398"/>
        <v>FALSE</v>
      </c>
      <c r="BF886" s="1" t="b">
        <v>0</v>
      </c>
      <c r="BG886" s="1" t="b">
        <v>0</v>
      </c>
      <c r="BH886" s="1" t="b">
        <v>0</v>
      </c>
      <c r="BI886" s="1" t="s">
        <v>77</v>
      </c>
      <c r="BJ886" s="1" t="str">
        <f t="shared" si="399"/>
        <v>TRUE</v>
      </c>
      <c r="BL886" t="str">
        <f t="shared" si="400"/>
        <v>FALSE</v>
      </c>
      <c r="BM886" s="1" t="b">
        <v>0</v>
      </c>
      <c r="BN886" s="1" t="b">
        <v>0</v>
      </c>
      <c r="BO886" s="1">
        <f t="shared" si="404"/>
        <v>13</v>
      </c>
      <c r="BP886" s="1" t="s">
        <v>3903</v>
      </c>
      <c r="BQ886" s="1" cm="1">
        <f t="array" ref="BQ886">_xlfn.IFS(BP886="None Known",0, LEN(BP886)&gt;500, 5,LEN(BP886)&gt;400, 4, LEN(BP886)&gt;300, 3, LEN(BP886)&gt;200, 2, LEN(BP886)&gt;1, 1)</f>
        <v>4</v>
      </c>
      <c r="BR886" s="1" t="s">
        <v>3904</v>
      </c>
      <c r="BS886" s="1">
        <v>2</v>
      </c>
      <c r="BT886" s="1" t="s">
        <v>3905</v>
      </c>
      <c r="BU886" s="1">
        <v>3</v>
      </c>
      <c r="BV886" s="1" t="s">
        <v>3906</v>
      </c>
      <c r="BW886" s="1" t="s">
        <v>31</v>
      </c>
      <c r="BX886" s="1"/>
      <c r="BY886" t="str">
        <f>_xlfn.XLOOKUP($B886,Img_lookup!A:A,Img_lookup!B:B, "Not available")</f>
        <v>Not available</v>
      </c>
      <c r="BZ886" t="str">
        <f>_xlfn.XLOOKUP($B886,Img_lookup!A:A,Img_lookup!C:C, "Not available")</f>
        <v>Not available</v>
      </c>
      <c r="CA886" t="str">
        <f>_xlfn.XLOOKUP($B886,Img_lookup!A:A,Img_lookup!D:D, "Not available")</f>
        <v>Not available</v>
      </c>
      <c r="CB886" t="str">
        <f>_xlfn.XLOOKUP($B886,Img_lookup!A:A,Img_lookup!E:E, "https://imgur.com/aT5wafe")</f>
        <v>https://imgur.com/aT5wafe</v>
      </c>
    </row>
    <row r="887" spans="1:80" ht="409.6" x14ac:dyDescent="0.15">
      <c r="A887" s="1" t="s">
        <v>639</v>
      </c>
      <c r="B887" s="1" t="s">
        <v>14281</v>
      </c>
      <c r="C887" s="1" t="s">
        <v>14282</v>
      </c>
      <c r="E887" s="1" t="s">
        <v>4406</v>
      </c>
      <c r="F887" s="1" t="s">
        <v>17124</v>
      </c>
      <c r="G887" s="1" t="s">
        <v>17124</v>
      </c>
      <c r="H887" s="11" t="str">
        <f t="shared" si="406"/>
        <v>Annual/Perennial</v>
      </c>
      <c r="J887" s="1">
        <v>3</v>
      </c>
      <c r="K887" s="1">
        <v>2</v>
      </c>
      <c r="L887" t="str" cm="1">
        <f t="array" ref="L887">_xlfn.IFS(J887+K887="", "Unknown", J887+K887&gt;3, "Large", J887+K887&gt;0.5, "Medium", J887+K887&gt;0, "Small")</f>
        <v>Large</v>
      </c>
      <c r="M887" s="1">
        <v>10</v>
      </c>
      <c r="N887" cm="1">
        <f t="array" ref="N887">IF($M887="",INDEX($M$2:$M$2176,MATCH(1,INDEX(($A$2:$A$2176=$A887)*($M$2:$M$2176&lt;&gt;""),0),0)),$M887)</f>
        <v>10</v>
      </c>
      <c r="O887" s="2" t="str">
        <f t="shared" si="401"/>
        <v>Grown indoors</v>
      </c>
      <c r="P887" s="1" t="s">
        <v>14283</v>
      </c>
      <c r="R887" t="str">
        <f t="shared" si="405"/>
        <v>Medium</v>
      </c>
      <c r="T887" s="1"/>
      <c r="U887" s="1"/>
      <c r="V887" s="1" t="s">
        <v>135</v>
      </c>
      <c r="W887" s="6" t="str">
        <f t="shared" ref="W887:W894" si="413">IF(ISNUMBER(SEARCH("-",V887)),TRIM(LEFT(V887,FIND("-",V887)-1)),V887)</f>
        <v>8</v>
      </c>
      <c r="X887" t="str">
        <f>IF(W887="1", "January", IF(W887="2", "February", IF(W887="3", "March", IF(W887="4", "April", IF(W887="5", "May", IF(W887="6", "June", IF(W887="7", "July", IF(W887="8", "August", IF(W887="9", "September", IF(W887="10", "October", IF(W887="11", "November", IF(W887="12", "December", "Other"))))))))))))</f>
        <v>August</v>
      </c>
      <c r="Y887" s="2" t="str">
        <f>IF(ISNUMBER(SEARCH("-",V887)),TRIM(RIGHT(V887,LEN(V887)-SEARCH("-",V887))),V887)</f>
        <v>10</v>
      </c>
      <c r="Z887" s="2" t="str">
        <f>IF(Y887="1", "January", IF(Y887="2", "February", IF(Y887="3", "March", IF(Y887="4", "April", IF(Y887="5", "May", IF(Y887="6", "June", IF(Y887="7", "July", IF(Y887="8", "August", IF(Y887="9", "September", IF(Y887="10", "October", IF(Y887="11", "November", IF(Y887="12", "December", "Other"))))))))))))</f>
        <v>October</v>
      </c>
      <c r="AA887" s="1" t="s">
        <v>907</v>
      </c>
      <c r="AB887" s="1" t="str">
        <f>IF(ISNUMBER(SEARCH("-",AA887)),TRIM(LEFT(AA887,FIND("-",AA887)-1)),AA887)</f>
        <v>10</v>
      </c>
      <c r="AC887" s="1" t="str">
        <f>IF(AB887="1", "January", IF(AB887="2", "February", IF(AB887="3", "March", IF(AB887="4", "April", IF(AB887="5", "May", IF(AB887="6", "June", IF(AB887="7", "July", IF(AB887="8", "August", IF(AB887="9", "September", IF(AB887="10", "October", IF(AB887="11", "November", IF(AB887="12", "December", "Other"))))))))))))</f>
        <v>October</v>
      </c>
      <c r="AD887" s="1" t="str">
        <f>IF(ISNUMBER(SEARCH("-",AA887)),TRIM(RIGHT(AA887,LEN(AA887)-SEARCH("-",AA887))),AA887)</f>
        <v>11</v>
      </c>
      <c r="AE887" s="1" t="str">
        <f>IF(AD887="1", "January", IF(AD887="2", "February", IF(AD887="3", "March", IF(AD887="4", "April", IF(AD887="5", "May", IF(AD887="6", "June", IF(AD887="7", "July", IF(AD887="8", "August", IF(AD887="9", "September", IF(AD887="10", "October", IF(AD887="11", "November", IF(AD887="12", "December", "Other"))))))))))))</f>
        <v>November</v>
      </c>
      <c r="AF887" s="16" t="s">
        <v>24498</v>
      </c>
      <c r="AG887" s="1" t="str">
        <f t="shared" si="391"/>
        <v xml:space="preserve">Seed </v>
      </c>
      <c r="AH887" s="2" t="str">
        <f t="shared" si="392"/>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I887" s="1" t="s">
        <v>14284</v>
      </c>
      <c r="AJ887" s="1" t="s">
        <v>53</v>
      </c>
      <c r="AK887" s="1" t="s">
        <v>17104</v>
      </c>
      <c r="AL887" s="1" t="str">
        <f t="shared" si="402"/>
        <v>Unscented</v>
      </c>
      <c r="AM887" s="1" t="b">
        <v>0</v>
      </c>
      <c r="AN887" s="1" t="b">
        <v>0</v>
      </c>
      <c r="AO887" s="1" t="b">
        <v>0</v>
      </c>
      <c r="AP887" s="5" t="s">
        <v>28</v>
      </c>
      <c r="AQ887" s="5" t="str">
        <f t="shared" si="393"/>
        <v>Light, Medium, Heavy</v>
      </c>
      <c r="AR887" s="1" t="s">
        <v>30</v>
      </c>
      <c r="AS887" s="1" t="str">
        <f t="shared" si="403"/>
        <v>None</v>
      </c>
      <c r="AT887" s="1" t="str">
        <f t="shared" si="394"/>
        <v>Full</v>
      </c>
      <c r="AU887" s="1" t="s">
        <v>29</v>
      </c>
      <c r="AV887" s="1" t="str">
        <f t="shared" si="395"/>
        <v>Moist</v>
      </c>
      <c r="AW887" s="1" t="s">
        <v>12</v>
      </c>
      <c r="AX887" s="1" t="str">
        <f t="shared" si="396"/>
        <v>Acid, Neutral, Alkaline</v>
      </c>
      <c r="AY887" s="1" t="b">
        <v>0</v>
      </c>
      <c r="AZ887" s="1" t="b">
        <v>0</v>
      </c>
      <c r="BA887" s="1" t="b">
        <v>0</v>
      </c>
      <c r="BC887" t="str">
        <f t="shared" si="397"/>
        <v>FALSE</v>
      </c>
      <c r="BE887" t="str">
        <f t="shared" si="398"/>
        <v>FALSE</v>
      </c>
      <c r="BF887" s="1" t="b">
        <v>0</v>
      </c>
      <c r="BG887" s="1" t="b">
        <v>0</v>
      </c>
      <c r="BH887" s="1" t="b">
        <v>0</v>
      </c>
      <c r="BI887" s="1" t="s">
        <v>77</v>
      </c>
      <c r="BJ887" s="1" t="str">
        <f t="shared" si="399"/>
        <v>TRUE</v>
      </c>
      <c r="BL887" t="str">
        <f t="shared" si="400"/>
        <v>FALSE</v>
      </c>
      <c r="BM887" s="1" t="b">
        <v>0</v>
      </c>
      <c r="BN887" s="1" t="b">
        <v>0</v>
      </c>
      <c r="BO887" s="1">
        <f t="shared" si="404"/>
        <v>14</v>
      </c>
      <c r="BP887" s="1" t="s">
        <v>14285</v>
      </c>
      <c r="BQ887" s="1" cm="1">
        <f t="array" ref="BQ887">_xlfn.IFS(BP887="None Known",0, LEN(BP887)&gt;500, 5,LEN(BP887)&gt;400, 4, LEN(BP887)&gt;300, 3, LEN(BP887)&gt;200, 2, LEN(BP887)&gt;1, 1)</f>
        <v>2</v>
      </c>
      <c r="BR887" s="16" t="s">
        <v>24900</v>
      </c>
      <c r="BS887" s="1">
        <v>3</v>
      </c>
      <c r="BT887" s="1" t="s">
        <v>14286</v>
      </c>
      <c r="BU887" s="1">
        <v>3</v>
      </c>
      <c r="BV887" s="1" t="s">
        <v>14287</v>
      </c>
      <c r="BW887" s="1" t="s">
        <v>31</v>
      </c>
      <c r="BX887" s="1"/>
      <c r="BY887" t="str">
        <f>_xlfn.XLOOKUP($B887,Img_lookup!A:A,Img_lookup!B:B, "Not available")</f>
        <v>48571da3-497f-43a3-b643-da06a0c3cb62</v>
      </c>
      <c r="BZ887" t="str">
        <f>_xlfn.XLOOKUP($B887,Img_lookup!A:A,Img_lookup!C:C, "Not available")</f>
        <v>Hibiscus Sabdariffa, 'Jamaica,' in the University of Arizona Maricopa County Cooperative Extension Vegetable Demonstration Garden.</v>
      </c>
      <c r="CA887" t="str">
        <f>_xlfn.XLOOKUP($B887,Img_lookup!A:A,Img_lookup!D:D, "Not available")</f>
        <v>Eileen M. Kane</v>
      </c>
      <c r="CB887" t="str">
        <f>_xlfn.XLOOKUP($B887,Img_lookup!A:A,Img_lookup!E:E, "https://imgur.com/aT5wafe")</f>
        <v>https://api.openverse.engineering/v1/images/48571da3-497f-43a3-b643-da06a0c3cb62/thumb/</v>
      </c>
    </row>
    <row r="888" spans="1:80" ht="409.6" x14ac:dyDescent="0.15">
      <c r="A888" s="1" t="s">
        <v>639</v>
      </c>
      <c r="B888" s="1" t="s">
        <v>14166</v>
      </c>
      <c r="C888" s="1" t="s">
        <v>14167</v>
      </c>
      <c r="D888" s="1" t="s">
        <v>14168</v>
      </c>
      <c r="E888" s="1" t="s">
        <v>14169</v>
      </c>
      <c r="F888" s="1" t="s">
        <v>22</v>
      </c>
      <c r="G888" s="1" t="s">
        <v>22</v>
      </c>
      <c r="H888" s="11" t="str">
        <f t="shared" si="406"/>
        <v>Perennial</v>
      </c>
      <c r="I888" s="1" t="s">
        <v>17107</v>
      </c>
      <c r="J888" s="1">
        <v>3</v>
      </c>
      <c r="K888" s="1">
        <v>2</v>
      </c>
      <c r="L888" t="str" cm="1">
        <f t="array" ref="L888">_xlfn.IFS(J888+K888="", "Unknown", J888+K888&gt;3, "Large", J888+K888&gt;0.5, "Medium", J888+K888&gt;0, "Small")</f>
        <v>Large</v>
      </c>
      <c r="M888" s="1">
        <v>5</v>
      </c>
      <c r="N888" cm="1">
        <f t="array" ref="N888">IF($M888="",INDEX($M$2:$M$2176,MATCH(1,INDEX(($A$2:$A$2176=$A888)*($M$2:$M$2176&lt;&gt;""),0),0)),$M888)</f>
        <v>5</v>
      </c>
      <c r="O888" s="2" t="str">
        <f t="shared" si="401"/>
        <v>Seasonal outdoors</v>
      </c>
      <c r="P888" s="1" t="s">
        <v>14170</v>
      </c>
      <c r="Q888" s="1" t="s">
        <v>17110</v>
      </c>
      <c r="R888" t="str">
        <f t="shared" si="405"/>
        <v>Medium</v>
      </c>
      <c r="T888" s="1"/>
      <c r="U888" s="1"/>
      <c r="V888" s="1">
        <v>9</v>
      </c>
      <c r="W888" s="6">
        <f t="shared" si="413"/>
        <v>9</v>
      </c>
      <c r="X888" t="str">
        <f>IF(W888=1, "January", IF(W888=2, "February", IF(W888=3, "March", IF(W888=4, "April", IF(W888=5, "May", IF(W888=6, "June", IF(W888=7, "July", IF(W888=8, "August", IF(W888=9, "September", IF(W888=10, "October", IF(W888=11, "November", IF(W888=12, "December", "Other"))))))))))))</f>
        <v>September</v>
      </c>
      <c r="Y888" s="1"/>
      <c r="Z888" s="1"/>
      <c r="AA888" s="1">
        <v>10</v>
      </c>
      <c r="AB888" s="1">
        <f>IF(ISNUMBER(SEARCH("-",AA888)),TRIM(LEFT(AA888,FIND("-",AA888)-1)),AA888)</f>
        <v>10</v>
      </c>
      <c r="AC888" s="1" t="str">
        <f>IF(AB888=1, "January", IF(AB888=2, "February", IF(AB888=3, "March", IF(AB888=4, "April", IF(AB888=5, "May", IF(AB888=6, "June", IF(AB888=7, "July", IF(AB888=8, "August", IF(AB888=9, "September", IF(AB888=10, "October", IF(AB888=11, "November", IF(AB888=12, "December", "Other"))))))))))))</f>
        <v>October</v>
      </c>
      <c r="AD888" s="1"/>
      <c r="AE888" s="1"/>
      <c r="AF888" s="16" t="s">
        <v>24500</v>
      </c>
      <c r="AG888" s="1" t="str">
        <f t="shared" si="391"/>
        <v xml:space="preserve">Seed </v>
      </c>
      <c r="AH888" s="2" t="str">
        <f t="shared" si="392"/>
        <v>Sow early spring in a greenhouse. Germination is usually fairly quick. Prick out the seedlings into individual pots when they are large enough to handle and grow them on in the greenhouse for their first year. Plant them out into their permanent positions in late spring or early summer.
Some reports say that the seed can be sown in situ outside and that it gives a good rate of germination[78, 80, 113].
Cuttings of half-ripe wood, July/August in a frame. Good percentage[113].
Cuttings of mature wood, early autumn in a frame. Good percentage[113].
Layering in mid summer to early autumn[1].</v>
      </c>
      <c r="AI888" s="1" t="s">
        <v>14171</v>
      </c>
      <c r="AJ888" s="1" t="s">
        <v>53</v>
      </c>
      <c r="AK888" s="1" t="s">
        <v>17104</v>
      </c>
      <c r="AL888" s="1" t="str">
        <f t="shared" si="402"/>
        <v>Unscented</v>
      </c>
      <c r="AM888" s="1" t="b">
        <v>0</v>
      </c>
      <c r="AN888" s="1" t="b">
        <v>0</v>
      </c>
      <c r="AO888" s="1" t="b">
        <v>0</v>
      </c>
      <c r="AP888" s="5" t="s">
        <v>28</v>
      </c>
      <c r="AQ888" s="5" t="str">
        <f t="shared" si="393"/>
        <v>Light, Medium, Heavy</v>
      </c>
      <c r="AR888" s="1" t="s">
        <v>10</v>
      </c>
      <c r="AS888" s="1" t="str">
        <f t="shared" si="403"/>
        <v>None, Partial</v>
      </c>
      <c r="AT888" s="1" t="str">
        <f t="shared" si="394"/>
        <v>Partial, Full</v>
      </c>
      <c r="AU888" s="1" t="s">
        <v>29</v>
      </c>
      <c r="AV888" s="1" t="str">
        <f t="shared" si="395"/>
        <v>Moist</v>
      </c>
      <c r="AW888" s="1" t="s">
        <v>12</v>
      </c>
      <c r="AX888" s="1" t="str">
        <f t="shared" si="396"/>
        <v>Acid, Neutral, Alkaline</v>
      </c>
      <c r="AY888" s="1" t="b">
        <v>0</v>
      </c>
      <c r="AZ888" s="1" t="b">
        <v>0</v>
      </c>
      <c r="BA888" s="1" t="b">
        <v>0</v>
      </c>
      <c r="BC888" t="str">
        <f t="shared" si="397"/>
        <v>FALSE</v>
      </c>
      <c r="BE888" t="str">
        <f t="shared" si="398"/>
        <v>FALSE</v>
      </c>
      <c r="BF888" s="1" t="b">
        <v>0</v>
      </c>
      <c r="BG888" s="1" t="b">
        <v>0</v>
      </c>
      <c r="BH888" s="1" t="b">
        <v>0</v>
      </c>
      <c r="BJ888" s="1" t="str">
        <f t="shared" si="399"/>
        <v>FALSE</v>
      </c>
      <c r="BL888" t="str">
        <f t="shared" si="400"/>
        <v>FALSE</v>
      </c>
      <c r="BM888" s="1" t="b">
        <v>0</v>
      </c>
      <c r="BN888" s="1" t="b">
        <v>0</v>
      </c>
      <c r="BO888" s="1">
        <f t="shared" si="404"/>
        <v>17</v>
      </c>
      <c r="BP888" s="1" t="s">
        <v>14172</v>
      </c>
      <c r="BQ888" s="1" cm="1">
        <f t="array" ref="BQ888">_xlfn.IFS(BP888="None Known",0, LEN(BP888)&gt;500, 5,LEN(BP888)&gt;400, 4, LEN(BP888)&gt;300, 3, LEN(BP888)&gt;200, 2, LEN(BP888)&gt;1, 1)</f>
        <v>3</v>
      </c>
      <c r="BR888" s="1" t="s">
        <v>14173</v>
      </c>
      <c r="BS888" s="1">
        <v>4</v>
      </c>
      <c r="BT888" s="1" t="s">
        <v>14174</v>
      </c>
      <c r="BU888" s="1">
        <v>2</v>
      </c>
      <c r="BV888" s="1" t="s">
        <v>10845</v>
      </c>
      <c r="BW888" s="1" t="s">
        <v>31</v>
      </c>
      <c r="BX888" s="1"/>
      <c r="BY888" t="str">
        <f>_xlfn.XLOOKUP($B888,Img_lookup!A:A,Img_lookup!B:B, "Not available")</f>
        <v>d1484d75-998e-42af-99ca-caac819dcf9d</v>
      </c>
      <c r="BZ888" t="str">
        <f>_xlfn.XLOOKUP($B888,Img_lookup!A:A,Img_lookup!C:C, "Not available")</f>
        <v>Town Lily (Hemerocallis fulva) and rose of Sharon (Hibiscus syriacus) 1812</v>
      </c>
      <c r="CA888" t="str">
        <f>_xlfn.XLOOKUP($B888,Img_lookup!A:A,Img_lookup!D:D, "Not available")</f>
        <v>Swallowtail Garden Seeds</v>
      </c>
      <c r="CB888" t="str">
        <f>_xlfn.XLOOKUP($B888,Img_lookup!A:A,Img_lookup!E:E, "https://imgur.com/aT5wafe")</f>
        <v>https://api.openverse.engineering/v1/images/d1484d75-998e-42af-99ca-caac819dcf9d/thumb/</v>
      </c>
    </row>
    <row r="889" spans="1:80" ht="409.6" x14ac:dyDescent="0.15">
      <c r="A889" s="1" t="s">
        <v>639</v>
      </c>
      <c r="B889" s="1" t="s">
        <v>12772</v>
      </c>
      <c r="C889" s="1" t="s">
        <v>12773</v>
      </c>
      <c r="E889" s="1" t="s">
        <v>12774</v>
      </c>
      <c r="F889" s="1" t="s">
        <v>17124</v>
      </c>
      <c r="G889" s="1" t="s">
        <v>17124</v>
      </c>
      <c r="H889" s="11" t="str">
        <f t="shared" si="406"/>
        <v>Annual/Perennial</v>
      </c>
      <c r="J889" s="1">
        <v>0.60000002399999997</v>
      </c>
      <c r="K889" s="1">
        <v>0.30000001199999998</v>
      </c>
      <c r="L889" t="str" cm="1">
        <f t="array" ref="L889">_xlfn.IFS(J889+K889="", "Unknown", J889+K889&gt;3, "Large", J889+K889&gt;0.5, "Medium", J889+K889&gt;0, "Small")</f>
        <v>Medium</v>
      </c>
      <c r="M889" s="1">
        <v>10</v>
      </c>
      <c r="N889" cm="1">
        <f t="array" ref="N889">IF($M889="",INDEX($M$2:$M$2176,MATCH(1,INDEX(($A$2:$A$2176=$A889)*($M$2:$M$2176&lt;&gt;""),0),0)),$M889)</f>
        <v>10</v>
      </c>
      <c r="O889" s="2" t="str">
        <f t="shared" si="401"/>
        <v>Grown indoors</v>
      </c>
      <c r="P889" s="1" t="s">
        <v>12775</v>
      </c>
      <c r="Q889" s="1" t="s">
        <v>17109</v>
      </c>
      <c r="R889" t="str">
        <f t="shared" si="405"/>
        <v>Fast</v>
      </c>
      <c r="T889" s="1"/>
      <c r="U889" s="1"/>
      <c r="V889" s="1" t="s">
        <v>51</v>
      </c>
      <c r="W889" s="6" t="str">
        <f t="shared" si="413"/>
        <v>7</v>
      </c>
      <c r="X889" t="str">
        <f>IF(W889="1", "January", IF(W889="2", "February", IF(W889="3", "March", IF(W889="4", "April", IF(W889="5", "May", IF(W889="6", "June", IF(W889="7", "July", IF(W889="8", "August", IF(W889="9", "September", IF(W889="10", "October", IF(W889="11", "November", IF(W889="12", "December", "Other"))))))))))))</f>
        <v>July</v>
      </c>
      <c r="Y889" s="2" t="str">
        <f>IF(ISNUMBER(SEARCH("-",V889)),TRIM(RIGHT(V889,LEN(V889)-SEARCH("-",V889))),V889)</f>
        <v>8</v>
      </c>
      <c r="Z889" s="2" t="str">
        <f>IF(Y889="1", "January", IF(Y889="2", "February", IF(Y889="3", "March", IF(Y889="4", "April", IF(Y889="5", "May", IF(Y889="6", "June", IF(Y889="7", "July", IF(Y889="8", "August", IF(Y889="9", "September", IF(Y889="10", "October", IF(Y889="11", "November", IF(Y889="12", "December", "Other"))))))))))))</f>
        <v>August</v>
      </c>
      <c r="AA889" s="1" t="s">
        <v>135</v>
      </c>
      <c r="AB889" s="1" t="str">
        <f>IF(ISNUMBER(SEARCH("-",AA889)),TRIM(LEFT(AA889,FIND("-",AA889)-1)),AA889)</f>
        <v>8</v>
      </c>
      <c r="AC889" s="1" t="str">
        <f>IF(AB889="1", "January", IF(AB889="2", "February", IF(AB889="3", "March", IF(AB889="4", "April", IF(AB889="5", "May", IF(AB889="6", "June", IF(AB889="7", "July", IF(AB889="8", "August", IF(AB889="9", "September", IF(AB889="10", "October", IF(AB889="11", "November", IF(AB889="12", "December", "Other"))))))))))))</f>
        <v>August</v>
      </c>
      <c r="AD889" s="1" t="str">
        <f>IF(ISNUMBER(SEARCH("-",AA889)),TRIM(RIGHT(AA889,LEN(AA889)-SEARCH("-",AA889))),AA889)</f>
        <v>10</v>
      </c>
      <c r="AE889" s="1" t="str">
        <f>IF(AD889="1", "January", IF(AD889="2", "February", IF(AD889="3", "March", IF(AD889="4", "April", IF(AD889="5", "May", IF(AD889="6", "June", IF(AD889="7", "July", IF(AD889="8", "August", IF(AD889="9", "September", IF(AD889="10", "October", IF(AD889="11", "November", IF(AD889="12", "December", "Other"))))))))))))</f>
        <v>October</v>
      </c>
      <c r="AF889" s="16" t="s">
        <v>24498</v>
      </c>
      <c r="AG889" s="1" t="str">
        <f t="shared" si="391"/>
        <v xml:space="preserve">Seed </v>
      </c>
      <c r="AH889" s="2" t="str">
        <f t="shared" si="392"/>
        <v>Sow early spring in a warm greenhouse. Germination is usually fairly rapid. Prick out the seedlings into individual pots when they are large enough to handle. If growing them as annuals, plant them out into their permanent positions in early summer and protect them with a frame or cloche until they are growing away well. If hoping to grow them as perennials, then it is better to grow them on in the greenhouse for their first year and to plant them out in early summer of the following year.
Cuttings of half-ripe wood, July/August in a frame. Overwinter them in a warm greenhouse and plant out after the last expected frosts.</v>
      </c>
      <c r="AI889" s="1" t="s">
        <v>12776</v>
      </c>
      <c r="AJ889" s="1" t="s">
        <v>53</v>
      </c>
      <c r="AK889" s="1" t="s">
        <v>17104</v>
      </c>
      <c r="AL889" s="1" t="str">
        <f t="shared" si="402"/>
        <v>Unscented</v>
      </c>
      <c r="AM889" s="1" t="b">
        <v>0</v>
      </c>
      <c r="AN889" s="1" t="b">
        <v>0</v>
      </c>
      <c r="AO889" s="1" t="b">
        <v>0</v>
      </c>
      <c r="AP889" s="5" t="s">
        <v>28</v>
      </c>
      <c r="AQ889" s="5" t="str">
        <f t="shared" si="393"/>
        <v>Light, Medium, Heavy</v>
      </c>
      <c r="AR889" s="1" t="s">
        <v>30</v>
      </c>
      <c r="AS889" s="1" t="str">
        <f t="shared" si="403"/>
        <v>None</v>
      </c>
      <c r="AT889" s="1" t="str">
        <f t="shared" si="394"/>
        <v>Full</v>
      </c>
      <c r="AU889" s="1" t="s">
        <v>11</v>
      </c>
      <c r="AV889" s="1" t="str">
        <f t="shared" si="395"/>
        <v>Dry, Moist</v>
      </c>
      <c r="AW889" s="1" t="s">
        <v>12</v>
      </c>
      <c r="AX889" s="1" t="str">
        <f t="shared" si="396"/>
        <v>Acid, Neutral, Alkaline</v>
      </c>
      <c r="AY889" s="1" t="b">
        <v>0</v>
      </c>
      <c r="AZ889" s="1" t="b">
        <v>0</v>
      </c>
      <c r="BA889" s="1" t="b">
        <v>0</v>
      </c>
      <c r="BC889" t="str">
        <f t="shared" si="397"/>
        <v>FALSE</v>
      </c>
      <c r="BE889" t="str">
        <f t="shared" si="398"/>
        <v>FALSE</v>
      </c>
      <c r="BF889" s="1" t="b">
        <v>0</v>
      </c>
      <c r="BG889" s="1" t="b">
        <v>0</v>
      </c>
      <c r="BH889" s="1" t="b">
        <v>0</v>
      </c>
      <c r="BI889" s="1" t="s">
        <v>77</v>
      </c>
      <c r="BJ889" s="1" t="str">
        <f t="shared" si="399"/>
        <v>TRUE</v>
      </c>
      <c r="BL889" t="str">
        <f t="shared" si="400"/>
        <v>FALSE</v>
      </c>
      <c r="BM889" s="1" t="b">
        <v>0</v>
      </c>
      <c r="BN889" s="1" t="b">
        <v>0</v>
      </c>
      <c r="BO889" s="1">
        <f t="shared" si="404"/>
        <v>7</v>
      </c>
      <c r="BP889" s="1" t="s">
        <v>31</v>
      </c>
      <c r="BQ889" s="1" cm="1">
        <f t="array" ref="BQ889">_xlfn.IFS(BP889="None Known",0, LEN(BP889)&gt;500, 5,LEN(BP889)&gt;400, 4, LEN(BP889)&gt;300, 3, LEN(BP889)&gt;200, 2, LEN(BP889)&gt;1, 1)</f>
        <v>0</v>
      </c>
      <c r="BR889" s="1" t="s">
        <v>12777</v>
      </c>
      <c r="BS889" s="1">
        <v>2</v>
      </c>
      <c r="BT889" s="1" t="s">
        <v>12778</v>
      </c>
      <c r="BU889" s="1">
        <v>1</v>
      </c>
      <c r="BV889" s="1" t="s">
        <v>12779</v>
      </c>
      <c r="BW889" s="1" t="s">
        <v>31</v>
      </c>
      <c r="BX889" s="1"/>
      <c r="BY889" t="str">
        <f>_xlfn.XLOOKUP($B889,Img_lookup!A:A,Img_lookup!B:B, "Not available")</f>
        <v>9e15b460-9066-4265-9b8c-846d7f409fa4</v>
      </c>
      <c r="BZ889" t="str">
        <f>_xlfn.XLOOKUP($B889,Img_lookup!A:A,Img_lookup!C:C, "Not available")</f>
        <v>Flower-of-an-hour, Shoofly. Hibiscus trionum. Choix des plus belles fleurs -et des plus beaux fruits par P.J. RedouteÃÅ. (1833)</v>
      </c>
      <c r="CA889" t="str">
        <f>_xlfn.XLOOKUP($B889,Img_lookup!A:A,Img_lookup!D:D, "Not available")</f>
        <v>Swallowtail Garden Seeds</v>
      </c>
      <c r="CB889" t="str">
        <f>_xlfn.XLOOKUP($B889,Img_lookup!A:A,Img_lookup!E:E, "https://imgur.com/aT5wafe")</f>
        <v>https://api.openverse.engineering/v1/images/9e15b460-9066-4265-9b8c-846d7f409fa4/thumb/</v>
      </c>
    </row>
    <row r="890" spans="1:80" ht="409.6" x14ac:dyDescent="0.15">
      <c r="A890" s="1" t="s">
        <v>394</v>
      </c>
      <c r="B890" s="1" t="s">
        <v>16879</v>
      </c>
      <c r="C890" s="1" t="s">
        <v>16880</v>
      </c>
      <c r="D890" s="1" t="s">
        <v>16881</v>
      </c>
      <c r="E890" s="1" t="s">
        <v>16882</v>
      </c>
      <c r="F890" s="1" t="s">
        <v>6</v>
      </c>
      <c r="G890" s="1" t="s">
        <v>6</v>
      </c>
      <c r="H890" s="11" t="str">
        <f t="shared" si="406"/>
        <v>Perennial</v>
      </c>
      <c r="J890" s="1">
        <v>0.60000002399999997</v>
      </c>
      <c r="K890" s="1">
        <v>0.60000002399999997</v>
      </c>
      <c r="L890" t="str" cm="1">
        <f t="array" ref="L890">_xlfn.IFS(J890+K890="", "Unknown", J890+K890&gt;3, "Large", J890+K890&gt;0.5, "Medium", J890+K890&gt;0, "Small")</f>
        <v>Medium</v>
      </c>
      <c r="M890" s="1">
        <v>5</v>
      </c>
      <c r="N890" cm="1">
        <f t="array" ref="N890">IF($M890="",INDEX($M$2:$M$2176,MATCH(1,INDEX(($A$2:$A$2176=$A890)*($M$2:$M$2176&lt;&gt;""),0),0)),$M890)</f>
        <v>5</v>
      </c>
      <c r="O890" s="2" t="str">
        <f t="shared" si="401"/>
        <v>Seasonal outdoors</v>
      </c>
      <c r="P890" s="1" t="s">
        <v>16883</v>
      </c>
      <c r="R890" t="str">
        <f t="shared" si="405"/>
        <v>Medium</v>
      </c>
      <c r="T890" s="1"/>
      <c r="U890" s="1"/>
      <c r="V890" s="1" t="s">
        <v>188</v>
      </c>
      <c r="W890" s="6" t="str">
        <f t="shared" si="413"/>
        <v>4</v>
      </c>
      <c r="X890" t="str">
        <f>IF(W890="1", "January", IF(W890="2", "February", IF(W890="3", "March", IF(W890="4", "April", IF(W890="5", "May", IF(W890="6", "June", IF(W890="7", "July", IF(W890="8", "August", IF(W890="9", "September", IF(W890="10", "October", IF(W890="11", "November", IF(W890="12", "December", "Other"))))))))))))</f>
        <v>April</v>
      </c>
      <c r="Y890" s="2" t="str">
        <f>IF(ISNUMBER(SEARCH("-",V890)),TRIM(RIGHT(V890,LEN(V890)-SEARCH("-",V890))),V890)</f>
        <v>5</v>
      </c>
      <c r="Z890" s="2" t="str">
        <f>IF(Y890="1", "January", IF(Y890="2", "February", IF(Y890="3", "March", IF(Y890="4", "April", IF(Y890="5", "May", IF(Y890="6", "June", IF(Y890="7", "July", IF(Y890="8", "August", IF(Y890="9", "September", IF(Y890="10", "October", IF(Y890="11", "November", IF(Y890="12", "December", "Other"))))))))))))</f>
        <v>May</v>
      </c>
      <c r="AF890" s="16" t="s">
        <v>24501</v>
      </c>
      <c r="AG890" s="1" t="str">
        <f t="shared" si="391"/>
        <v xml:space="preserve">Seed </v>
      </c>
      <c r="AH890" s="2" t="str">
        <f t="shared" si="392"/>
        <v>Sow spring in situ and only just cover the seed[162]. Germination usually takes place within 2 weeks.
If the seed is in short supply it can be sown in the cold frame in the spring. When large enough to handle, prick the seedlings out into individual pots and plant them out in early summer.
Division in spring or summer[162]. Very simple, virtually any part of the root will regrow to make a new plant[K].</v>
      </c>
      <c r="AI890" s="1" t="s">
        <v>16884</v>
      </c>
      <c r="AJ890" s="1" t="s">
        <v>1</v>
      </c>
      <c r="AK890" s="1" t="s">
        <v>17104</v>
      </c>
      <c r="AL890" s="1" t="str">
        <f t="shared" si="402"/>
        <v>Scented</v>
      </c>
      <c r="AM890" s="1" t="b">
        <v>1</v>
      </c>
      <c r="AN890" s="1" t="b">
        <v>0</v>
      </c>
      <c r="AO890" s="1" t="b">
        <v>0</v>
      </c>
      <c r="AP890" s="5" t="s">
        <v>28</v>
      </c>
      <c r="AQ890" s="5" t="str">
        <f t="shared" si="393"/>
        <v>Light, Medium, Heavy</v>
      </c>
      <c r="AR890" s="1" t="s">
        <v>10</v>
      </c>
      <c r="AS890" s="1" t="str">
        <f t="shared" si="403"/>
        <v>None, Partial</v>
      </c>
      <c r="AT890" s="1" t="str">
        <f t="shared" si="394"/>
        <v>Partial, Full</v>
      </c>
      <c r="AU890" s="1" t="s">
        <v>2586</v>
      </c>
      <c r="AV890" s="1" t="str">
        <f t="shared" si="395"/>
        <v>Dry, Moist, Wet/Water</v>
      </c>
      <c r="AW890" s="1" t="s">
        <v>12</v>
      </c>
      <c r="AX890" s="1" t="str">
        <f t="shared" si="396"/>
        <v>Acid, Neutral, Alkaline</v>
      </c>
      <c r="AY890" s="1" t="b">
        <v>0</v>
      </c>
      <c r="AZ890" s="1" t="b">
        <v>0</v>
      </c>
      <c r="BA890" s="1" t="b">
        <v>0</v>
      </c>
      <c r="BC890" t="str">
        <f t="shared" si="397"/>
        <v>FALSE</v>
      </c>
      <c r="BE890" t="str">
        <f t="shared" si="398"/>
        <v>FALSE</v>
      </c>
      <c r="BF890" s="1" t="b">
        <v>0</v>
      </c>
      <c r="BG890" s="1" t="b">
        <v>0</v>
      </c>
      <c r="BH890" s="1" t="b">
        <v>0</v>
      </c>
      <c r="BI890" s="1" t="s">
        <v>30</v>
      </c>
      <c r="BJ890" s="1" t="str">
        <f t="shared" si="399"/>
        <v>FALSE</v>
      </c>
      <c r="BL890" t="str">
        <f t="shared" si="400"/>
        <v>FALSE</v>
      </c>
      <c r="BM890" s="1" t="b">
        <v>0</v>
      </c>
      <c r="BN890" s="1" t="b">
        <v>0</v>
      </c>
      <c r="BO890" s="1">
        <f t="shared" si="404"/>
        <v>13</v>
      </c>
      <c r="BP890" s="1" t="s">
        <v>16885</v>
      </c>
      <c r="BQ890" s="1" cm="1">
        <f t="array" ref="BQ890">_xlfn.IFS(BP890="None Known",0, LEN(BP890)&gt;500, 5,LEN(BP890)&gt;400, 4, LEN(BP890)&gt;300, 3, LEN(BP890)&gt;200, 2, LEN(BP890)&gt;1, 1)</f>
        <v>5</v>
      </c>
      <c r="BR890" s="16" t="s">
        <v>25293</v>
      </c>
      <c r="BS890" s="1">
        <v>2</v>
      </c>
      <c r="BT890" s="1" t="s">
        <v>16886</v>
      </c>
      <c r="BU890" s="1">
        <v>2</v>
      </c>
      <c r="BV890" s="1" t="s">
        <v>16887</v>
      </c>
      <c r="BW890" s="1" t="s">
        <v>16888</v>
      </c>
      <c r="BX890" s="1"/>
      <c r="BY890" t="str">
        <f>_xlfn.XLOOKUP($B890,Img_lookup!A:A,Img_lookup!B:B, "Not available")</f>
        <v>0a6c4817-c12b-43b1-816d-7d7cc90ef885</v>
      </c>
      <c r="BZ890" t="str">
        <f>_xlfn.XLOOKUP($B890,Img_lookup!A:A,Img_lookup!C:C, "Not available")</f>
        <v>Hierochloe odorata f. eamesii Fernald</v>
      </c>
      <c r="CA890" t="str">
        <f>_xlfn.XLOOKUP($B890,Img_lookup!A:A,Img_lookup!D:D, "Not available")</f>
        <v>Edwin Hubert Eames</v>
      </c>
      <c r="CB890" t="str">
        <f>_xlfn.XLOOKUP($B890,Img_lookup!A:A,Img_lookup!E:E, "https://imgur.com/aT5wafe")</f>
        <v>https://api.openverse.engineering/v1/images/0a6c4817-c12b-43b1-816d-7d7cc90ef885/thumb/</v>
      </c>
    </row>
    <row r="891" spans="1:80" ht="409.6" x14ac:dyDescent="0.15">
      <c r="A891" s="1" t="s">
        <v>830</v>
      </c>
      <c r="B891" s="1" t="s">
        <v>11762</v>
      </c>
      <c r="C891" s="1" t="s">
        <v>11763</v>
      </c>
      <c r="E891" s="1" t="s">
        <v>11764</v>
      </c>
      <c r="F891" s="1" t="s">
        <v>22</v>
      </c>
      <c r="G891" s="1" t="s">
        <v>22</v>
      </c>
      <c r="H891" s="11" t="str">
        <f t="shared" si="406"/>
        <v>Perennial</v>
      </c>
      <c r="I891" s="1" t="s">
        <v>17107</v>
      </c>
      <c r="J891" s="1">
        <v>6</v>
      </c>
      <c r="K891" s="1">
        <v>2.5</v>
      </c>
      <c r="L891" t="str" cm="1">
        <f t="array" ref="L891">_xlfn.IFS(J891+K891="", "Unknown", J891+K891&gt;3, "Large", J891+K891&gt;0.5, "Medium", J891+K891&gt;0, "Small")</f>
        <v>Large</v>
      </c>
      <c r="M891" s="1">
        <v>3</v>
      </c>
      <c r="N891" cm="1">
        <f t="array" ref="N891">IF($M891="",INDEX($M$2:$M$2176,MATCH(1,INDEX(($A$2:$A$2176=$A891)*($M$2:$M$2176&lt;&gt;""),0),0)),$M891)</f>
        <v>3</v>
      </c>
      <c r="O891" s="2" t="str">
        <f t="shared" si="401"/>
        <v>Hardy to cold</v>
      </c>
      <c r="P891" s="1" t="s">
        <v>11765</v>
      </c>
      <c r="Q891" s="1" t="s">
        <v>17110</v>
      </c>
      <c r="R891" t="str">
        <f t="shared" si="405"/>
        <v>Medium</v>
      </c>
      <c r="T891" s="1"/>
      <c r="U891" s="1"/>
      <c r="V891" s="1">
        <v>4</v>
      </c>
      <c r="W891" s="6">
        <f t="shared" si="413"/>
        <v>4</v>
      </c>
      <c r="X891" t="str">
        <f>IF(W891=1, "January", IF(W891=2, "February", IF(W891=3, "March", IF(W891=4, "April", IF(W891=5, "May", IF(W891=6, "June", IF(W891=7, "July", IF(W891=8, "August", IF(W891=9, "September", IF(W891=10, "October", IF(W891=11, "November", IF(W891=12, "December", "Other"))))))))))))</f>
        <v>April</v>
      </c>
      <c r="Y891" s="1"/>
      <c r="Z891" s="1"/>
      <c r="AA891" s="1" t="s">
        <v>109</v>
      </c>
      <c r="AB891" s="1" t="str">
        <f>IF(ISNUMBER(SEARCH("-",AA891)),TRIM(LEFT(AA891,FIND("-",AA891)-1)),AA891)</f>
        <v>9</v>
      </c>
      <c r="AC891" s="1" t="str">
        <f>IF(AB891="1", "January", IF(AB891="2", "February", IF(AB891="3", "March", IF(AB891="4", "April", IF(AB891="5", "May", IF(AB891="6", "June", IF(AB891="7", "July", IF(AB891="8", "August", IF(AB891="9", "September", IF(AB891="10", "October", IF(AB891="11", "November", IF(AB891="12", "December", "Other"))))))))))))</f>
        <v>September</v>
      </c>
      <c r="AD891" s="1" t="str">
        <f>IF(ISNUMBER(SEARCH("-",AA891)),TRIM(RIGHT(AA891,LEN(AA891)-SEARCH("-",AA891))),AA891)</f>
        <v>10</v>
      </c>
      <c r="AE891" s="1" t="str">
        <f>IF(AD891="1", "January", IF(AD891="2", "February", IF(AD891="3", "March", IF(AD891="4", "April", IF(AD891="5", "May", IF(AD891="6", "June", IF(AD891="7", "July", IF(AD891="8", "August", IF(AD891="9", "September", IF(AD891="10", "October", IF(AD891="11", "November", IF(AD891="12", "December", "Other"))))))))))))</f>
        <v>October</v>
      </c>
      <c r="AF891" s="16" t="s">
        <v>24502</v>
      </c>
      <c r="AG891" s="1" t="str">
        <f t="shared" si="391"/>
        <v xml:space="preserve">Seed </v>
      </c>
      <c r="AH891" s="2" t="str">
        <f t="shared" si="392"/>
        <v>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v>
      </c>
      <c r="AI891" s="1" t="s">
        <v>11766</v>
      </c>
      <c r="AJ891" s="1" t="s">
        <v>1</v>
      </c>
      <c r="AK891" s="1" t="s">
        <v>17105</v>
      </c>
      <c r="AL891" s="1" t="str">
        <f t="shared" si="402"/>
        <v>Unscented</v>
      </c>
      <c r="AM891" s="1" t="b">
        <v>0</v>
      </c>
      <c r="AN891" s="1" t="b">
        <v>0</v>
      </c>
      <c r="AO891" s="1" t="b">
        <v>0</v>
      </c>
      <c r="AP891" s="5" t="s">
        <v>28</v>
      </c>
      <c r="AQ891" s="5" t="str">
        <f t="shared" si="393"/>
        <v>Light, Medium, Heavy</v>
      </c>
      <c r="AR891" s="1" t="s">
        <v>30</v>
      </c>
      <c r="AS891" s="1" t="str">
        <f t="shared" si="403"/>
        <v>None</v>
      </c>
      <c r="AT891" s="1" t="str">
        <f t="shared" si="394"/>
        <v>Full</v>
      </c>
      <c r="AU891" s="1" t="s">
        <v>2586</v>
      </c>
      <c r="AV891" s="1" t="str">
        <f t="shared" si="395"/>
        <v>Dry, Moist, Wet/Water</v>
      </c>
      <c r="AW891" s="1" t="s">
        <v>12</v>
      </c>
      <c r="AX891" s="1" t="str">
        <f t="shared" si="396"/>
        <v>Acid, Neutral, Alkaline</v>
      </c>
      <c r="AY891" s="1" t="b">
        <v>0</v>
      </c>
      <c r="AZ891" s="1" t="b">
        <v>0</v>
      </c>
      <c r="BA891" s="1" t="b">
        <v>0</v>
      </c>
      <c r="BB891" s="1" t="s">
        <v>29</v>
      </c>
      <c r="BC891" t="str">
        <f t="shared" si="397"/>
        <v>TRUE</v>
      </c>
      <c r="BE891" t="str">
        <f t="shared" si="398"/>
        <v>FALSE</v>
      </c>
      <c r="BF891" s="1" t="b">
        <v>1</v>
      </c>
      <c r="BG891" s="1" t="b">
        <v>0</v>
      </c>
      <c r="BH891" s="1" t="b">
        <v>1</v>
      </c>
      <c r="BI891" s="1" t="s">
        <v>30</v>
      </c>
      <c r="BJ891" s="1" t="str">
        <f t="shared" si="399"/>
        <v>FALSE</v>
      </c>
      <c r="BK891" s="1" t="s">
        <v>30</v>
      </c>
      <c r="BL891" t="str">
        <f t="shared" si="400"/>
        <v>FALSE</v>
      </c>
      <c r="BM891" s="1" t="b">
        <v>1</v>
      </c>
      <c r="BN891" s="1" t="b">
        <v>0</v>
      </c>
      <c r="BO891" s="1">
        <f t="shared" si="404"/>
        <v>25</v>
      </c>
      <c r="BP891" s="1" t="s">
        <v>11767</v>
      </c>
      <c r="BQ891" s="1" cm="1">
        <f t="array" ref="BQ891">_xlfn.IFS(BP891="None Known",0, LEN(BP891)&gt;500, 5,LEN(BP891)&gt;400, 4, LEN(BP891)&gt;300, 3, LEN(BP891)&gt;200, 2, LEN(BP891)&gt;1, 1)</f>
        <v>5</v>
      </c>
      <c r="BR891" s="1" t="s">
        <v>11768</v>
      </c>
      <c r="BS891" s="1">
        <v>5</v>
      </c>
      <c r="BT891" s="1" t="s">
        <v>11769</v>
      </c>
      <c r="BU891" s="1">
        <v>5</v>
      </c>
      <c r="BV891" s="1" t="s">
        <v>11770</v>
      </c>
      <c r="BW891" s="1" t="s">
        <v>11771</v>
      </c>
      <c r="BX891" s="1"/>
      <c r="BY891" t="str">
        <f>_xlfn.XLOOKUP($B891,Img_lookup!A:A,Img_lookup!B:B, "Not available")</f>
        <v>6ee47337-96fc-4519-bcec-6ee9eb4920ab</v>
      </c>
      <c r="BZ891" t="str">
        <f>_xlfn.XLOOKUP($B891,Img_lookup!A:A,Img_lookup!C:C, "Not available")</f>
        <v>Hippophae rhamnoides (Sea Buckthorn)</v>
      </c>
      <c r="CA891" t="str">
        <f>_xlfn.XLOOKUP($B891,Img_lookup!A:A,Img_lookup!D:D, "Not available")</f>
        <v>Arthur Chapman</v>
      </c>
      <c r="CB891" t="str">
        <f>_xlfn.XLOOKUP($B891,Img_lookup!A:A,Img_lookup!E:E, "https://imgur.com/aT5wafe")</f>
        <v>https://api.openverse.engineering/v1/images/6ee47337-96fc-4519-bcec-6ee9eb4920ab/thumb/</v>
      </c>
    </row>
    <row r="892" spans="1:80" ht="409.6" x14ac:dyDescent="0.15">
      <c r="A892" s="1" t="s">
        <v>830</v>
      </c>
      <c r="B892" s="1" t="s">
        <v>11137</v>
      </c>
      <c r="C892" s="1" t="s">
        <v>11138</v>
      </c>
      <c r="E892" s="1" t="s">
        <v>3372</v>
      </c>
      <c r="F892" s="1" t="s">
        <v>62</v>
      </c>
      <c r="G892" s="1" t="s">
        <v>62</v>
      </c>
      <c r="H892" s="11" t="str">
        <f t="shared" si="406"/>
        <v>Perennial</v>
      </c>
      <c r="I892" s="1" t="s">
        <v>17107</v>
      </c>
      <c r="J892" s="1">
        <v>15</v>
      </c>
      <c r="L892" t="str" cm="1">
        <f t="array" ref="L892">_xlfn.IFS(J892+K892="", "Unknown", J892+K892&gt;3, "Large", J892+K892&gt;0.5, "Medium", J892+K892&gt;0, "Small")</f>
        <v>Large</v>
      </c>
      <c r="M892" s="1">
        <v>8</v>
      </c>
      <c r="N892" cm="1">
        <f t="array" ref="N892">IF($M892="",INDEX($M$2:$M$2176,MATCH(1,INDEX(($A$2:$A$2176=$A892)*($M$2:$M$2176&lt;&gt;""),0),0)),$M892)</f>
        <v>8</v>
      </c>
      <c r="O892" s="2" t="str">
        <f t="shared" si="401"/>
        <v>Grown indoors</v>
      </c>
      <c r="P892" s="1" t="s">
        <v>11139</v>
      </c>
      <c r="Q892" s="1" t="s">
        <v>17109</v>
      </c>
      <c r="R892" t="str">
        <f t="shared" si="405"/>
        <v>Fast</v>
      </c>
      <c r="T892" s="1"/>
      <c r="U892" s="1"/>
      <c r="V892" s="1">
        <v>4</v>
      </c>
      <c r="W892" s="6">
        <f t="shared" si="413"/>
        <v>4</v>
      </c>
      <c r="X892" t="str">
        <f>IF(W892=1, "January", IF(W892=2, "February", IF(W892=3, "March", IF(W892=4, "April", IF(W892=5, "May", IF(W892=6, "June", IF(W892=7, "July", IF(W892=8, "August", IF(W892=9, "September", IF(W892=10, "October", IF(W892=11, "November", IF(W892=12, "December", "Other"))))))))))))</f>
        <v>April</v>
      </c>
      <c r="Y892" s="1"/>
      <c r="Z892" s="1"/>
      <c r="AA892" s="1" t="s">
        <v>109</v>
      </c>
      <c r="AB892" s="1" t="str">
        <f>IF(ISNUMBER(SEARCH("-",AA892)),TRIM(LEFT(AA892,FIND("-",AA892)-1)),AA892)</f>
        <v>9</v>
      </c>
      <c r="AC892" s="1" t="str">
        <f>IF(AB892="1", "January", IF(AB892="2", "February", IF(AB892="3", "March", IF(AB892="4", "April", IF(AB892="5", "May", IF(AB892="6", "June", IF(AB892="7", "July", IF(AB892="8", "August", IF(AB892="9", "September", IF(AB892="10", "October", IF(AB892="11", "November", IF(AB892="12", "December", "Other"))))))))))))</f>
        <v>September</v>
      </c>
      <c r="AD892" s="1" t="str">
        <f>IF(ISNUMBER(SEARCH("-",AA892)),TRIM(RIGHT(AA892,LEN(AA892)-SEARCH("-",AA892))),AA892)</f>
        <v>10</v>
      </c>
      <c r="AE892" s="1" t="str">
        <f>IF(AD892="1", "January", IF(AD892="2", "February", IF(AD892="3", "March", IF(AD892="4", "April", IF(AD892="5", "May", IF(AD892="6", "June", IF(AD892="7", "July", IF(AD892="8", "August", IF(AD892="9", "September", IF(AD892="10", "October", IF(AD892="11", "November", IF(AD892="12", "December", "Other"))))))))))))</f>
        <v>October</v>
      </c>
      <c r="AF892" s="16" t="s">
        <v>24502</v>
      </c>
      <c r="AG892" s="1" t="str">
        <f t="shared" si="391"/>
        <v xml:space="preserve">Seed </v>
      </c>
      <c r="AH892" s="2" t="str">
        <f t="shared" si="392"/>
        <v>Sow spring in a sunny position in a cold frame[78]. Germination is usually quick and good although 3 months cold stratification may improve the germination rate. Alternatively the seed can be sown in a cold frame as soon as it is ripe in the autumn. Prick out the seedlings into individual pots when they are large enough to handle and grow on in a greenhouse for their first winter. Plant out in late spring into their permanent positions. Male seedlings, in spring, have very prominent axillary buds whilst females are clear and smooth at this time[78].
Cuttings of half-ripe wood, June/July in a frame[200]. Difficult[113]. This is the easiest method of vegetative propagation[214].
Cuttings of mature wood in autumn[200]. Difficult[113]. The cuttings should be taken at the end of autumn or very early in the spring before the buds burst. Store them in sand and peat until April, cut into 7 - 9cm lengths and plant them in a plastic tent with bottom heat[214]. Rooting should take place within 2 months and they can be put in their permanent positions in the autumn[214].
Division of suckers in the winter. They can be planted out direct into their permanent positions and usually establish well and quickly[K].
Layering in autumn[200].</v>
      </c>
      <c r="AI892" s="1" t="s">
        <v>11140</v>
      </c>
      <c r="AJ892" s="1" t="s">
        <v>1</v>
      </c>
      <c r="AK892" s="1" t="s">
        <v>17105</v>
      </c>
      <c r="AL892" s="1" t="str">
        <f t="shared" si="402"/>
        <v>Unscented</v>
      </c>
      <c r="AM892" s="1" t="b">
        <v>0</v>
      </c>
      <c r="AN892" s="1" t="b">
        <v>0</v>
      </c>
      <c r="AO892" s="1" t="b">
        <v>0</v>
      </c>
      <c r="AP892" s="5" t="s">
        <v>28</v>
      </c>
      <c r="AQ892" s="5" t="str">
        <f t="shared" si="393"/>
        <v>Light, Medium, Heavy</v>
      </c>
      <c r="AR892" s="1" t="s">
        <v>30</v>
      </c>
      <c r="AS892" s="1" t="str">
        <f t="shared" si="403"/>
        <v>None</v>
      </c>
      <c r="AT892" s="1" t="str">
        <f t="shared" si="394"/>
        <v>Full</v>
      </c>
      <c r="AU892" s="1" t="s">
        <v>2586</v>
      </c>
      <c r="AV892" s="1" t="str">
        <f t="shared" si="395"/>
        <v>Dry, Moist, Wet/Water</v>
      </c>
      <c r="AW892" s="1" t="s">
        <v>12</v>
      </c>
      <c r="AX892" s="1" t="str">
        <f t="shared" si="396"/>
        <v>Acid, Neutral, Alkaline</v>
      </c>
      <c r="AY892" s="1" t="b">
        <v>0</v>
      </c>
      <c r="AZ892" s="1" t="b">
        <v>0</v>
      </c>
      <c r="BA892" s="1" t="b">
        <v>0</v>
      </c>
      <c r="BB892" s="1" t="s">
        <v>275</v>
      </c>
      <c r="BC892" t="str">
        <f t="shared" si="397"/>
        <v>TRUE</v>
      </c>
      <c r="BE892" t="str">
        <f t="shared" si="398"/>
        <v>FALSE</v>
      </c>
      <c r="BF892" s="1" t="b">
        <v>1</v>
      </c>
      <c r="BG892" s="1" t="b">
        <v>0</v>
      </c>
      <c r="BH892" s="1" t="b">
        <v>0</v>
      </c>
      <c r="BI892" s="1" t="s">
        <v>30</v>
      </c>
      <c r="BJ892" s="1" t="str">
        <f t="shared" si="399"/>
        <v>FALSE</v>
      </c>
      <c r="BK892" s="1" t="s">
        <v>30</v>
      </c>
      <c r="BL892" t="str">
        <f t="shared" si="400"/>
        <v>FALSE</v>
      </c>
      <c r="BM892" s="1" t="b">
        <v>1</v>
      </c>
      <c r="BN892" s="1" t="b">
        <v>0</v>
      </c>
      <c r="BO892" s="1">
        <f t="shared" si="404"/>
        <v>23</v>
      </c>
      <c r="BP892" s="1" t="s">
        <v>11141</v>
      </c>
      <c r="BQ892" s="1" cm="1">
        <f t="array" ref="BQ892">_xlfn.IFS(BP892="None Known",0, LEN(BP892)&gt;500, 5,LEN(BP892)&gt;400, 4, LEN(BP892)&gt;300, 3, LEN(BP892)&gt;200, 2, LEN(BP892)&gt;1, 1)</f>
        <v>5</v>
      </c>
      <c r="BR892" s="1" t="s">
        <v>11142</v>
      </c>
      <c r="BS892" s="1">
        <v>5</v>
      </c>
      <c r="BT892" s="1" t="s">
        <v>11143</v>
      </c>
      <c r="BU892" s="1">
        <v>3</v>
      </c>
      <c r="BV892" s="1" t="s">
        <v>245</v>
      </c>
      <c r="BW892" s="1" t="s">
        <v>31</v>
      </c>
      <c r="BX892" s="1"/>
      <c r="BY892" t="str">
        <f>_xlfn.XLOOKUP($B892,Img_lookup!A:A,Img_lookup!B:B, "Not available")</f>
        <v>Not available</v>
      </c>
      <c r="BZ892" t="str">
        <f>_xlfn.XLOOKUP($B892,Img_lookup!A:A,Img_lookup!C:C, "Not available")</f>
        <v>Not available</v>
      </c>
      <c r="CA892" t="str">
        <f>_xlfn.XLOOKUP($B892,Img_lookup!A:A,Img_lookup!D:D, "Not available")</f>
        <v>Not available</v>
      </c>
      <c r="CB892" t="str">
        <f>_xlfn.XLOOKUP($B892,Img_lookup!A:A,Img_lookup!E:E, "https://imgur.com/aT5wafe")</f>
        <v>https://imgur.com/aT5wafe</v>
      </c>
    </row>
    <row r="893" spans="1:80" ht="409.6" x14ac:dyDescent="0.15">
      <c r="A893" s="1" t="s">
        <v>1891</v>
      </c>
      <c r="B893" s="1" t="s">
        <v>10340</v>
      </c>
      <c r="C893" s="1" t="s">
        <v>10341</v>
      </c>
      <c r="D893" s="1" t="s">
        <v>10342</v>
      </c>
      <c r="E893" s="1" t="s">
        <v>10343</v>
      </c>
      <c r="F893" s="1" t="s">
        <v>6</v>
      </c>
      <c r="G893" s="1" t="s">
        <v>6</v>
      </c>
      <c r="H893" s="11" t="str">
        <f t="shared" si="406"/>
        <v>Perennial</v>
      </c>
      <c r="J893" s="1">
        <v>0.20000000300000001</v>
      </c>
      <c r="K893" s="1">
        <v>1</v>
      </c>
      <c r="L893" t="str" cm="1">
        <f t="array" ref="L893">_xlfn.IFS(J893+K893="", "Unknown", J893+K893&gt;3, "Large", J893+K893&gt;0.5, "Medium", J893+K893&gt;0, "Small")</f>
        <v>Medium</v>
      </c>
      <c r="M893" s="1">
        <v>5</v>
      </c>
      <c r="N893" cm="1">
        <f t="array" ref="N893">IF($M893="",INDEX($M$2:$M$2176,MATCH(1,INDEX(($A$2:$A$2176=$A893)*($M$2:$M$2176&lt;&gt;""),0),0)),$M893)</f>
        <v>5</v>
      </c>
      <c r="O893" s="2" t="str">
        <f t="shared" si="401"/>
        <v>Seasonal outdoors</v>
      </c>
      <c r="P893" s="1" t="s">
        <v>10344</v>
      </c>
      <c r="Q893" s="1" t="s">
        <v>17110</v>
      </c>
      <c r="R893" t="str">
        <f t="shared" si="405"/>
        <v>Medium</v>
      </c>
      <c r="T893" s="1"/>
      <c r="U893" s="1"/>
      <c r="V893" s="1" t="s">
        <v>698</v>
      </c>
      <c r="W893" s="6" t="str">
        <f t="shared" si="413"/>
        <v>5</v>
      </c>
      <c r="X893" t="str">
        <f>IF(W893="1", "January", IF(W893="2", "February", IF(W893="3", "March", IF(W893="4", "April", IF(W893="5", "May", IF(W893="6", "June", IF(W893="7", "July", IF(W893="8", "August", IF(W893="9", "September", IF(W893="10", "October", IF(W893="11", "November", IF(W893="12", "December", "Other"))))))))))))</f>
        <v>May</v>
      </c>
      <c r="Y893" s="2" t="str">
        <f>IF(ISNUMBER(SEARCH("-",V893)),TRIM(RIGHT(V893,LEN(V893)-SEARCH("-",V893))),V893)</f>
        <v>8</v>
      </c>
      <c r="Z893" s="2" t="str">
        <f>IF(Y893="1", "January", IF(Y893="2", "February", IF(Y893="3", "March", IF(Y893="4", "April", IF(Y893="5", "May", IF(Y893="6", "June", IF(Y893="7", "July", IF(Y893="8", "August", IF(Y893="9", "September", IF(Y893="10", "October", IF(Y893="11", "November", IF(Y893="12", "December", "Other"))))))))))))</f>
        <v>August</v>
      </c>
      <c r="AA893" s="1" t="s">
        <v>108</v>
      </c>
      <c r="AB893" s="1" t="str">
        <f>IF(ISNUMBER(SEARCH("-",AA893)),TRIM(LEFT(AA893,FIND("-",AA893)-1)),AA893)</f>
        <v>7</v>
      </c>
      <c r="AC893" s="1" t="str">
        <f>IF(AB893="1", "January", IF(AB893="2", "February", IF(AB893="3", "March", IF(AB893="4", "April", IF(AB893="5", "May", IF(AB893="6", "June", IF(AB893="7", "July", IF(AB893="8", "August", IF(AB893="9", "September", IF(AB893="10", "October", IF(AB893="11", "November", IF(AB893="12", "December", "Other"))))))))))))</f>
        <v>July</v>
      </c>
      <c r="AD893" s="1" t="str">
        <f>IF(ISNUMBER(SEARCH("-",AA893)),TRIM(RIGHT(AA893,LEN(AA893)-SEARCH("-",AA893))),AA893)</f>
        <v>9</v>
      </c>
      <c r="AE893" s="1" t="str">
        <f>IF(AD893="1", "January", IF(AD893="2", "February", IF(AD893="3", "March", IF(AD893="4", "April", IF(AD893="5", "May", IF(AD893="6", "June", IF(AD893="7", "July", IF(AD893="8", "August", IF(AD893="9", "September", IF(AD893="10", "October", IF(AD893="11", "November", IF(AD893="12", "December", "Other"))))))))))))</f>
        <v>September</v>
      </c>
      <c r="AF893" s="16" t="s">
        <v>24503</v>
      </c>
      <c r="AG893" s="1" t="str">
        <f t="shared" si="391"/>
        <v xml:space="preserve">Seed </v>
      </c>
      <c r="AH893" s="2" t="str">
        <f t="shared" si="392"/>
        <v>Sow March in a cold frame. Prick out the seedlings into individual pots when they are large enough to handle and plant them out in the summer.
Division in early spring. Very easy, larger clumps can be replanted direct into their permanent positions, though it is best to pot up smaller clumps and grow them on in a cold frame until they are rooting well. Plant them out in the spring.</v>
      </c>
      <c r="AI893" s="1" t="s">
        <v>10345</v>
      </c>
      <c r="AJ893" s="1" t="s">
        <v>23833</v>
      </c>
      <c r="AK893" s="1" t="s">
        <v>17104</v>
      </c>
      <c r="AL893" s="1" t="str">
        <f t="shared" si="402"/>
        <v>Unscented</v>
      </c>
      <c r="AM893" s="1" t="b">
        <v>0</v>
      </c>
      <c r="AN893" s="1" t="b">
        <v>0</v>
      </c>
      <c r="AO893" s="1" t="b">
        <v>0</v>
      </c>
      <c r="AP893" s="5" t="s">
        <v>54</v>
      </c>
      <c r="AQ893" s="5" t="str">
        <f t="shared" si="393"/>
        <v>Light, Medium</v>
      </c>
      <c r="AR893" s="1" t="s">
        <v>30</v>
      </c>
      <c r="AS893" s="1" t="str">
        <f t="shared" si="403"/>
        <v>None</v>
      </c>
      <c r="AT893" s="1" t="str">
        <f t="shared" si="394"/>
        <v>Full</v>
      </c>
      <c r="AU893" s="1" t="s">
        <v>11</v>
      </c>
      <c r="AV893" s="1" t="str">
        <f t="shared" si="395"/>
        <v>Dry, Moist</v>
      </c>
      <c r="AW893" s="1" t="s">
        <v>12</v>
      </c>
      <c r="AX893" s="1" t="str">
        <f t="shared" si="396"/>
        <v>Acid, Neutral, Alkaline</v>
      </c>
      <c r="AY893" s="1" t="b">
        <v>0</v>
      </c>
      <c r="AZ893" s="1" t="b">
        <v>0</v>
      </c>
      <c r="BA893" s="1" t="b">
        <v>0</v>
      </c>
      <c r="BB893" s="1" t="s">
        <v>29</v>
      </c>
      <c r="BC893" t="str">
        <f t="shared" si="397"/>
        <v>TRUE</v>
      </c>
      <c r="BE893" t="str">
        <f t="shared" si="398"/>
        <v>FALSE</v>
      </c>
      <c r="BF893" s="1" t="b">
        <v>1</v>
      </c>
      <c r="BG893" s="1" t="b">
        <v>0</v>
      </c>
      <c r="BH893" s="1" t="b">
        <v>0</v>
      </c>
      <c r="BI893" s="1" t="s">
        <v>30</v>
      </c>
      <c r="BJ893" s="1" t="str">
        <f t="shared" si="399"/>
        <v>FALSE</v>
      </c>
      <c r="BK893" s="1" t="s">
        <v>77</v>
      </c>
      <c r="BL893" t="str">
        <f t="shared" si="400"/>
        <v>TRUE</v>
      </c>
      <c r="BM893" s="1" t="b">
        <v>0</v>
      </c>
      <c r="BN893" s="1" t="b">
        <v>0</v>
      </c>
      <c r="BO893" s="1">
        <f t="shared" si="404"/>
        <v>9</v>
      </c>
      <c r="BP893" s="1" t="s">
        <v>31</v>
      </c>
      <c r="BQ893" s="1" cm="1">
        <f t="array" ref="BQ893">_xlfn.IFS(BP893="None Known",0, LEN(BP893)&gt;500, 5,LEN(BP893)&gt;400, 4, LEN(BP893)&gt;300, 3, LEN(BP893)&gt;200, 2, LEN(BP893)&gt;1, 1)</f>
        <v>0</v>
      </c>
      <c r="BR893" s="1" t="s">
        <v>10346</v>
      </c>
      <c r="BS893" s="1">
        <v>3</v>
      </c>
      <c r="BT893" s="1" t="s">
        <v>31</v>
      </c>
      <c r="BU893" s="1">
        <v>0</v>
      </c>
      <c r="BW893" s="1" t="s">
        <v>31</v>
      </c>
      <c r="BX893" s="1"/>
      <c r="BY893" t="str">
        <f>_xlfn.XLOOKUP($B893,Img_lookup!A:A,Img_lookup!B:B, "Not available")</f>
        <v>231d650e-61b7-45fc-bd18-05a74b15b6f2</v>
      </c>
      <c r="BZ893" t="str">
        <f>_xlfn.XLOOKUP($B893,Img_lookup!A:A,Img_lookup!C:C, "Not available")</f>
        <v>Sea sandwort is blooming (Honckenya peploides)</v>
      </c>
      <c r="CA893" t="str">
        <f>_xlfn.XLOOKUP($B893,Img_lookup!A:A,Img_lookup!D:D, "Not available")</f>
        <v>gennadyalexandrov</v>
      </c>
      <c r="CB893" t="str">
        <f>_xlfn.XLOOKUP($B893,Img_lookup!A:A,Img_lookup!E:E, "https://imgur.com/aT5wafe")</f>
        <v>https://api.openverse.engineering/v1/images/231d650e-61b7-45fc-bd18-05a74b15b6f2/thumb/</v>
      </c>
    </row>
    <row r="894" spans="1:80" ht="409.6" x14ac:dyDescent="0.15">
      <c r="A894" s="1" t="s">
        <v>394</v>
      </c>
      <c r="B894" s="1" t="s">
        <v>7189</v>
      </c>
      <c r="C894" s="1" t="s">
        <v>7190</v>
      </c>
      <c r="D894" s="1" t="s">
        <v>7191</v>
      </c>
      <c r="E894" s="1" t="s">
        <v>7192</v>
      </c>
      <c r="F894" s="1" t="s">
        <v>85</v>
      </c>
      <c r="G894" s="1" t="s">
        <v>85</v>
      </c>
      <c r="H894" s="11" t="str">
        <f t="shared" si="406"/>
        <v>Annual</v>
      </c>
      <c r="J894" s="1">
        <v>1.2000000479999999</v>
      </c>
      <c r="L894" t="str" cm="1">
        <f t="array" ref="L894">_xlfn.IFS(J894+K894="", "Unknown", J894+K894&gt;3, "Large", J894+K894&gt;0.5, "Medium", J894+K894&gt;0, "Small")</f>
        <v>Medium</v>
      </c>
      <c r="M894" s="1">
        <v>4</v>
      </c>
      <c r="N894" cm="1">
        <f t="array" ref="N894">IF($M894="",INDEX($M$2:$M$2176,MATCH(1,INDEX(($A$2:$A$2176=$A894)*($M$2:$M$2176&lt;&gt;""),0),0)),$M894)</f>
        <v>4</v>
      </c>
      <c r="O894" s="2" t="str">
        <f t="shared" si="401"/>
        <v>Hardy to cold</v>
      </c>
      <c r="P894" s="1" t="s">
        <v>7193</v>
      </c>
      <c r="R894" t="str">
        <f t="shared" si="405"/>
        <v>Medium</v>
      </c>
      <c r="T894" s="1"/>
      <c r="U894" s="1"/>
      <c r="V894" s="1" t="s">
        <v>322</v>
      </c>
      <c r="W894" s="6" t="str">
        <f t="shared" si="413"/>
        <v>6</v>
      </c>
      <c r="X894" t="str">
        <f>IF(W894="1", "January", IF(W894="2", "February", IF(W894="3", "March", IF(W894="4", "April", IF(W894="5", "May", IF(W894="6", "June", IF(W894="7", "July", IF(W894="8", "August", IF(W894="9", "September", IF(W894="10", "October", IF(W894="11", "November", IF(W894="12", "December", "Other"))))))))))))</f>
        <v>June</v>
      </c>
      <c r="Y894" s="2" t="str">
        <f>IF(ISNUMBER(SEARCH("-",V894)),TRIM(RIGHT(V894,LEN(V894)-SEARCH("-",V894))),V894)</f>
        <v>8</v>
      </c>
      <c r="Z894" s="2" t="str">
        <f>IF(Y894="1", "January", IF(Y894="2", "February", IF(Y894="3", "March", IF(Y894="4", "April", IF(Y894="5", "May", IF(Y894="6", "June", IF(Y894="7", "July", IF(Y894="8", "August", IF(Y894="9", "September", IF(Y894="10", "October", IF(Y894="11", "November", IF(Y894="12", "December", "Other"))))))))))))</f>
        <v>August</v>
      </c>
      <c r="AF894" s="1" t="s">
        <v>24504</v>
      </c>
      <c r="AG894" s="1" t="str">
        <f t="shared" si="391"/>
        <v xml:space="preserve">Seed </v>
      </c>
      <c r="AH894" s="2" t="str">
        <f t="shared" si="392"/>
        <v>Sow in situ in March or October and only just cover the seed. Make sure the soil surface does not dry out if the weather is dry. Germination takes place within 2 weeks.</v>
      </c>
      <c r="AI894" s="1" t="s">
        <v>7194</v>
      </c>
      <c r="AJ894" s="1" t="s">
        <v>1</v>
      </c>
      <c r="AK894" s="1" t="s">
        <v>17104</v>
      </c>
      <c r="AL894" s="1" t="str">
        <f t="shared" si="402"/>
        <v>Unscented</v>
      </c>
      <c r="AM894" s="1" t="b">
        <v>0</v>
      </c>
      <c r="AN894" s="1" t="b">
        <v>0</v>
      </c>
      <c r="AO894" s="1" t="b">
        <v>0</v>
      </c>
      <c r="AP894" s="5" t="s">
        <v>28</v>
      </c>
      <c r="AQ894" s="5" t="str">
        <f t="shared" si="393"/>
        <v>Light, Medium, Heavy</v>
      </c>
      <c r="AR894" s="1" t="s">
        <v>30</v>
      </c>
      <c r="AS894" s="1" t="str">
        <f t="shared" si="403"/>
        <v>None</v>
      </c>
      <c r="AT894" s="1" t="str">
        <f t="shared" si="394"/>
        <v>Full</v>
      </c>
      <c r="AU894" s="1" t="s">
        <v>29</v>
      </c>
      <c r="AV894" s="1" t="str">
        <f t="shared" si="395"/>
        <v>Moist</v>
      </c>
      <c r="AW894" s="1" t="s">
        <v>12</v>
      </c>
      <c r="AX894" s="1" t="str">
        <f t="shared" si="396"/>
        <v>Acid, Neutral, Alkaline</v>
      </c>
      <c r="AY894" s="1" t="b">
        <v>0</v>
      </c>
      <c r="AZ894" s="1" t="b">
        <v>0</v>
      </c>
      <c r="BA894" s="1" t="b">
        <v>0</v>
      </c>
      <c r="BC894" t="str">
        <f t="shared" si="397"/>
        <v>FALSE</v>
      </c>
      <c r="BE894" t="str">
        <f t="shared" si="398"/>
        <v>FALSE</v>
      </c>
      <c r="BF894" s="1" t="b">
        <v>0</v>
      </c>
      <c r="BG894" s="1" t="b">
        <v>0</v>
      </c>
      <c r="BH894" s="1" t="b">
        <v>0</v>
      </c>
      <c r="BI894" s="1" t="s">
        <v>30</v>
      </c>
      <c r="BJ894" s="1" t="str">
        <f t="shared" si="399"/>
        <v>FALSE</v>
      </c>
      <c r="BL894" t="str">
        <f t="shared" si="400"/>
        <v>FALSE</v>
      </c>
      <c r="BM894" s="1" t="b">
        <v>0</v>
      </c>
      <c r="BN894" s="1" t="b">
        <v>0</v>
      </c>
      <c r="BO894" s="1">
        <f t="shared" si="404"/>
        <v>16</v>
      </c>
      <c r="BP894" s="1" t="s">
        <v>3658</v>
      </c>
      <c r="BQ894" s="1" cm="1">
        <f t="array" ref="BQ894">_xlfn.IFS(BP894="None Known",0, LEN(BP894)&gt;500, 5,LEN(BP894)&gt;400, 4, LEN(BP894)&gt;300, 3, LEN(BP894)&gt;200, 2, LEN(BP894)&gt;1, 1)</f>
        <v>1</v>
      </c>
      <c r="BR894" s="16" t="s">
        <v>25294</v>
      </c>
      <c r="BS894" s="1">
        <v>4</v>
      </c>
      <c r="BT894" s="1" t="s">
        <v>7195</v>
      </c>
      <c r="BU894" s="1">
        <v>3</v>
      </c>
      <c r="BV894" s="1" t="s">
        <v>3659</v>
      </c>
      <c r="BW894" s="1" t="s">
        <v>31</v>
      </c>
      <c r="BX894" s="1"/>
      <c r="BY894" t="str">
        <f>_xlfn.XLOOKUP($B894,Img_lookup!A:A,Img_lookup!B:B, "Not available")</f>
        <v>99bc8fd6-2064-4b8e-b129-a0149ffac4c4</v>
      </c>
      <c r="BZ894" t="str">
        <f>_xlfn.XLOOKUP($B894,Img_lookup!A:A,Img_lookup!C:C, "Not available")</f>
        <v>cebada cervezera u hordeum distichon</v>
      </c>
      <c r="CA894" t="str">
        <f>_xlfn.XLOOKUP($B894,Img_lookup!A:A,Img_lookup!D:D, "Not available")</f>
        <v>M. Martin Vicente</v>
      </c>
      <c r="CB894" t="str">
        <f>_xlfn.XLOOKUP($B894,Img_lookup!A:A,Img_lookup!E:E, "https://imgur.com/aT5wafe")</f>
        <v>https://api.openverse.engineering/v1/images/99bc8fd6-2064-4b8e-b129-a0149ffac4c4/thumb/</v>
      </c>
    </row>
    <row r="895" spans="1:80" ht="358" x14ac:dyDescent="0.15">
      <c r="A895" s="1" t="s">
        <v>394</v>
      </c>
      <c r="B895" s="1" t="s">
        <v>3653</v>
      </c>
      <c r="C895" s="1" t="s">
        <v>3654</v>
      </c>
      <c r="D895" s="1" t="s">
        <v>3655</v>
      </c>
      <c r="E895" s="1" t="s">
        <v>3656</v>
      </c>
      <c r="F895" s="1" t="s">
        <v>85</v>
      </c>
      <c r="G895" s="1" t="s">
        <v>85</v>
      </c>
      <c r="H895" s="11" t="str">
        <f t="shared" si="406"/>
        <v>Annual</v>
      </c>
      <c r="J895" s="1">
        <v>1.2000000479999999</v>
      </c>
      <c r="L895" t="str" cm="1">
        <f t="array" ref="L895">_xlfn.IFS(J895+K895="", "Unknown", J895+K895&gt;3, "Large", J895+K895&gt;0.5, "Medium", J895+K895&gt;0, "Small")</f>
        <v>Medium</v>
      </c>
      <c r="N895" cm="1">
        <f t="array" ref="N895">IF($M895="",INDEX($M$2:$M$2176,MATCH(1,INDEX(($A$2:$A$2176=$A895)*($M$2:$M$2176&lt;&gt;""),0),0)),$M895)</f>
        <v>6</v>
      </c>
      <c r="O895" s="2" t="str">
        <f t="shared" si="401"/>
        <v>Seasonal outdoors</v>
      </c>
      <c r="P895" s="1" t="s">
        <v>306</v>
      </c>
      <c r="R895" t="str">
        <f t="shared" si="405"/>
        <v>Medium</v>
      </c>
      <c r="W895"/>
      <c r="AF895" s="1" t="s">
        <v>24504</v>
      </c>
      <c r="AG895" s="1" t="str">
        <f t="shared" si="391"/>
        <v xml:space="preserve">Seed </v>
      </c>
      <c r="AH895" s="2" t="str">
        <f t="shared" si="392"/>
        <v>Sow in situ in March or October and only just cover the seed. Make sure the soil surface does not dry out if the weather is dry. Germination takes place within 2 weeks.</v>
      </c>
      <c r="AI895" s="1" t="s">
        <v>3657</v>
      </c>
      <c r="AJ895" s="1" t="s">
        <v>1</v>
      </c>
      <c r="AK895" s="1" t="s">
        <v>17104</v>
      </c>
      <c r="AL895" s="1" t="str">
        <f t="shared" si="402"/>
        <v>Unscented</v>
      </c>
      <c r="AM895" s="1" t="b">
        <v>0</v>
      </c>
      <c r="AN895" s="1" t="b">
        <v>0</v>
      </c>
      <c r="AO895" s="1" t="b">
        <v>0</v>
      </c>
      <c r="AP895" s="5" t="s">
        <v>28</v>
      </c>
      <c r="AQ895" s="5" t="str">
        <f t="shared" si="393"/>
        <v>Light, Medium, Heavy</v>
      </c>
      <c r="AR895" s="1" t="s">
        <v>30</v>
      </c>
      <c r="AS895" s="1" t="str">
        <f t="shared" si="403"/>
        <v>None</v>
      </c>
      <c r="AT895" s="1" t="str">
        <f t="shared" si="394"/>
        <v>Full</v>
      </c>
      <c r="AU895" s="1" t="s">
        <v>29</v>
      </c>
      <c r="AV895" s="1" t="str">
        <f t="shared" si="395"/>
        <v>Moist</v>
      </c>
      <c r="AW895" s="1" t="s">
        <v>12</v>
      </c>
      <c r="AX895" s="1" t="str">
        <f t="shared" si="396"/>
        <v>Acid, Neutral, Alkaline</v>
      </c>
      <c r="AY895" s="1" t="b">
        <v>0</v>
      </c>
      <c r="AZ895" s="1" t="b">
        <v>0</v>
      </c>
      <c r="BA895" s="1" t="b">
        <v>0</v>
      </c>
      <c r="BC895" t="str">
        <f t="shared" si="397"/>
        <v>FALSE</v>
      </c>
      <c r="BE895" t="str">
        <f t="shared" si="398"/>
        <v>FALSE</v>
      </c>
      <c r="BF895" s="1" t="b">
        <v>0</v>
      </c>
      <c r="BG895" s="1" t="b">
        <v>0</v>
      </c>
      <c r="BH895" s="1" t="b">
        <v>0</v>
      </c>
      <c r="BI895" s="1" t="s">
        <v>30</v>
      </c>
      <c r="BJ895" s="1" t="str">
        <f t="shared" si="399"/>
        <v>FALSE</v>
      </c>
      <c r="BL895" t="str">
        <f t="shared" si="400"/>
        <v>FALSE</v>
      </c>
      <c r="BM895" s="1" t="b">
        <v>0</v>
      </c>
      <c r="BN895" s="1" t="b">
        <v>0</v>
      </c>
      <c r="BO895" s="1">
        <f t="shared" si="404"/>
        <v>10</v>
      </c>
      <c r="BP895" s="1" t="s">
        <v>3658</v>
      </c>
      <c r="BQ895" s="1" cm="1">
        <f t="array" ref="BQ895">_xlfn.IFS(BP895="None Known",0, LEN(BP895)&gt;500, 5,LEN(BP895)&gt;400, 4, LEN(BP895)&gt;300, 3, LEN(BP895)&gt;200, 2, LEN(BP895)&gt;1, 1)</f>
        <v>1</v>
      </c>
      <c r="BR895" s="16" t="s">
        <v>25295</v>
      </c>
      <c r="BS895" s="1">
        <v>3</v>
      </c>
      <c r="BT895" s="1" t="s">
        <v>31</v>
      </c>
      <c r="BU895" s="1">
        <v>0</v>
      </c>
      <c r="BV895" s="1" t="s">
        <v>3659</v>
      </c>
      <c r="BW895" s="1" t="s">
        <v>31</v>
      </c>
      <c r="BX895" s="1"/>
      <c r="BY895" t="str">
        <f>_xlfn.XLOOKUP($B895,Img_lookup!A:A,Img_lookup!B:B, "Not available")</f>
        <v>b89d57fd-f6b4-40bd-943f-1d324f6b9bc8</v>
      </c>
      <c r="BZ895" t="str">
        <f>_xlfn.XLOOKUP($B895,Img_lookup!A:A,Img_lookup!C:C, "Not available")</f>
        <v>Hordeum vulgare f. hexastichon, ripe ear.jpg</v>
      </c>
      <c r="CA895" t="str">
        <f>_xlfn.XLOOKUP($B895,Img_lookup!A:A,Img_lookup!D:D, "Not available")</f>
        <v>Alexander von Halem</v>
      </c>
      <c r="CB895" t="str">
        <f>_xlfn.XLOOKUP($B895,Img_lookup!A:A,Img_lookup!E:E, "https://imgur.com/aT5wafe")</f>
        <v>https://api.openverse.engineering/v1/images/b89d57fd-f6b4-40bd-943f-1d324f6b9bc8/thumb/</v>
      </c>
    </row>
    <row r="896" spans="1:80" ht="409.6" x14ac:dyDescent="0.15">
      <c r="A896" s="1" t="s">
        <v>394</v>
      </c>
      <c r="B896" s="1" t="s">
        <v>4055</v>
      </c>
      <c r="C896" s="1" t="s">
        <v>4056</v>
      </c>
      <c r="D896" s="1" t="s">
        <v>4057</v>
      </c>
      <c r="E896" s="1" t="s">
        <v>3656</v>
      </c>
      <c r="F896" s="1" t="s">
        <v>85</v>
      </c>
      <c r="G896" s="1" t="s">
        <v>85</v>
      </c>
      <c r="H896" s="11" t="str">
        <f t="shared" si="406"/>
        <v>Annual</v>
      </c>
      <c r="J896" s="1">
        <v>1</v>
      </c>
      <c r="K896" s="1">
        <v>0.20000000300000001</v>
      </c>
      <c r="L896" t="str" cm="1">
        <f t="array" ref="L896">_xlfn.IFS(J896+K896="", "Unknown", J896+K896&gt;3, "Large", J896+K896&gt;0.5, "Medium", J896+K896&gt;0, "Small")</f>
        <v>Medium</v>
      </c>
      <c r="M896" s="1">
        <v>4</v>
      </c>
      <c r="N896" cm="1">
        <f t="array" ref="N896">IF($M896="",INDEX($M$2:$M$2176,MATCH(1,INDEX(($A$2:$A$2176=$A896)*($M$2:$M$2176&lt;&gt;""),0),0)),$M896)</f>
        <v>4</v>
      </c>
      <c r="O896" s="2" t="str">
        <f t="shared" si="401"/>
        <v>Hardy to cold</v>
      </c>
      <c r="P896" s="1" t="s">
        <v>4058</v>
      </c>
      <c r="R896" t="str">
        <f t="shared" si="405"/>
        <v>Medium</v>
      </c>
      <c r="T896" s="1"/>
      <c r="U896" s="1"/>
      <c r="V896" s="1" t="s">
        <v>322</v>
      </c>
      <c r="W896" s="6" t="str">
        <f t="shared" ref="W896:W904" si="414">IF(ISNUMBER(SEARCH("-",V896)),TRIM(LEFT(V896,FIND("-",V896)-1)),V896)</f>
        <v>6</v>
      </c>
      <c r="X896" t="str">
        <f>IF(W896="1", "January", IF(W896="2", "February", IF(W896="3", "March", IF(W896="4", "April", IF(W896="5", "May", IF(W896="6", "June", IF(W896="7", "July", IF(W896="8", "August", IF(W896="9", "September", IF(W896="10", "October", IF(W896="11", "November", IF(W896="12", "December", "Other"))))))))))))</f>
        <v>June</v>
      </c>
      <c r="Y896" s="2" t="str">
        <f>IF(ISNUMBER(SEARCH("-",V896)),TRIM(RIGHT(V896,LEN(V896)-SEARCH("-",V896))),V896)</f>
        <v>8</v>
      </c>
      <c r="Z896" s="2" t="str">
        <f>IF(Y896="1", "January", IF(Y896="2", "February", IF(Y896="3", "March", IF(Y896="4", "April", IF(Y896="5", "May", IF(Y896="6", "June", IF(Y896="7", "July", IF(Y896="8", "August", IF(Y896="9", "September", IF(Y896="10", "October", IF(Y896="11", "November", IF(Y896="12", "December", "Other"))))))))))))</f>
        <v>August</v>
      </c>
      <c r="AF896" s="1" t="s">
        <v>24504</v>
      </c>
      <c r="AG896" s="1" t="str">
        <f t="shared" si="391"/>
        <v xml:space="preserve">Seed </v>
      </c>
      <c r="AH896" s="2" t="str">
        <f t="shared" si="392"/>
        <v>Sow in situ in March or October and only just cover the seed. Make sure the soil surface does not dry out if the weather is dry. Germination takes place within 2 weeks.</v>
      </c>
      <c r="AI896" s="1" t="s">
        <v>4059</v>
      </c>
      <c r="AJ896" s="1" t="s">
        <v>1</v>
      </c>
      <c r="AK896" s="1" t="s">
        <v>17104</v>
      </c>
      <c r="AL896" s="1" t="str">
        <f t="shared" si="402"/>
        <v>Unscented</v>
      </c>
      <c r="AM896" s="1" t="b">
        <v>0</v>
      </c>
      <c r="AN896" s="1" t="b">
        <v>0</v>
      </c>
      <c r="AO896" s="1" t="b">
        <v>0</v>
      </c>
      <c r="AP896" s="5" t="s">
        <v>28</v>
      </c>
      <c r="AQ896" s="5" t="str">
        <f t="shared" si="393"/>
        <v>Light, Medium, Heavy</v>
      </c>
      <c r="AR896" s="1" t="s">
        <v>30</v>
      </c>
      <c r="AS896" s="1" t="str">
        <f t="shared" si="403"/>
        <v>None</v>
      </c>
      <c r="AT896" s="1" t="str">
        <f t="shared" si="394"/>
        <v>Full</v>
      </c>
      <c r="AU896" s="1" t="s">
        <v>29</v>
      </c>
      <c r="AV896" s="1" t="str">
        <f t="shared" si="395"/>
        <v>Moist</v>
      </c>
      <c r="AW896" s="1" t="s">
        <v>12</v>
      </c>
      <c r="AX896" s="1" t="str">
        <f t="shared" si="396"/>
        <v>Acid, Neutral, Alkaline</v>
      </c>
      <c r="AY896" s="1" t="b">
        <v>0</v>
      </c>
      <c r="AZ896" s="1" t="b">
        <v>0</v>
      </c>
      <c r="BA896" s="1" t="b">
        <v>0</v>
      </c>
      <c r="BB896" s="1" t="s">
        <v>275</v>
      </c>
      <c r="BC896" t="str">
        <f t="shared" si="397"/>
        <v>TRUE</v>
      </c>
      <c r="BE896" t="str">
        <f t="shared" si="398"/>
        <v>FALSE</v>
      </c>
      <c r="BF896" s="1" t="b">
        <v>0</v>
      </c>
      <c r="BG896" s="1" t="b">
        <v>0</v>
      </c>
      <c r="BH896" s="1" t="b">
        <v>0</v>
      </c>
      <c r="BI896" s="1" t="s">
        <v>30</v>
      </c>
      <c r="BJ896" s="1" t="str">
        <f t="shared" si="399"/>
        <v>FALSE</v>
      </c>
      <c r="BL896" t="str">
        <f t="shared" si="400"/>
        <v>FALSE</v>
      </c>
      <c r="BM896" s="1" t="b">
        <v>0</v>
      </c>
      <c r="BN896" s="1" t="b">
        <v>0</v>
      </c>
      <c r="BO896" s="1">
        <f t="shared" si="404"/>
        <v>16</v>
      </c>
      <c r="BP896" s="1" t="s">
        <v>3658</v>
      </c>
      <c r="BQ896" s="1" cm="1">
        <f t="array" ref="BQ896">_xlfn.IFS(BP896="None Known",0, LEN(BP896)&gt;500, 5,LEN(BP896)&gt;400, 4, LEN(BP896)&gt;300, 3, LEN(BP896)&gt;200, 2, LEN(BP896)&gt;1, 1)</f>
        <v>1</v>
      </c>
      <c r="BR896" s="16" t="s">
        <v>25296</v>
      </c>
      <c r="BS896" s="1">
        <v>4</v>
      </c>
      <c r="BT896" s="1" t="s">
        <v>4060</v>
      </c>
      <c r="BU896" s="1">
        <v>3</v>
      </c>
      <c r="BV896" s="1" t="s">
        <v>3659</v>
      </c>
      <c r="BW896" s="1" t="s">
        <v>31</v>
      </c>
      <c r="BX896" s="1"/>
      <c r="BY896" t="str">
        <f>_xlfn.XLOOKUP($B896,Img_lookup!A:A,Img_lookup!B:B, "Not available")</f>
        <v>7a8fc074-f06a-4d8d-92b8-f89ab1e2d77c</v>
      </c>
      <c r="BZ896" t="str">
        <f>_xlfn.XLOOKUP($B896,Img_lookup!A:A,Img_lookup!C:C, "Not available")</f>
        <v>Barley (Hordeum vulgare) - United States National Arboretum - 24 May 2009.jpg</v>
      </c>
      <c r="CA896" t="str">
        <f>_xlfn.XLOOKUP($B896,Img_lookup!A:A,Img_lookup!D:D, "Not available")</f>
        <v>Cliff from Arlington, Virginia, USA</v>
      </c>
      <c r="CB896" t="str">
        <f>_xlfn.XLOOKUP($B896,Img_lookup!A:A,Img_lookup!E:E, "https://imgur.com/aT5wafe")</f>
        <v>https://api.openverse.engineering/v1/images/7a8fc074-f06a-4d8d-92b8-f89ab1e2d77c/thumb/</v>
      </c>
    </row>
    <row r="897" spans="1:80" ht="409.6" x14ac:dyDescent="0.15">
      <c r="A897" s="1" t="s">
        <v>9040</v>
      </c>
      <c r="B897" s="1" t="s">
        <v>11040</v>
      </c>
      <c r="C897" s="1" t="s">
        <v>11041</v>
      </c>
      <c r="D897" s="1" t="s">
        <v>11042</v>
      </c>
      <c r="E897" s="1" t="s">
        <v>2212</v>
      </c>
      <c r="F897" s="1" t="s">
        <v>6</v>
      </c>
      <c r="G897" s="1" t="s">
        <v>6</v>
      </c>
      <c r="H897" s="11" t="str">
        <f t="shared" si="406"/>
        <v>Perennial</v>
      </c>
      <c r="J897" s="1">
        <v>0.60000002399999997</v>
      </c>
      <c r="K897" s="1">
        <v>1</v>
      </c>
      <c r="L897" t="str" cm="1">
        <f t="array" ref="L897">_xlfn.IFS(J897+K897="", "Unknown", J897+K897&gt;3, "Large", J897+K897&gt;0.5, "Medium", J897+K897&gt;0, "Small")</f>
        <v>Medium</v>
      </c>
      <c r="M897" s="1">
        <v>5</v>
      </c>
      <c r="N897" cm="1">
        <f t="array" ref="N897">IF($M897="",INDEX($M$2:$M$2176,MATCH(1,INDEX(($A$2:$A$2176=$A897)*($M$2:$M$2176&lt;&gt;""),0),0)),$M897)</f>
        <v>5</v>
      </c>
      <c r="O897" s="2" t="str">
        <f t="shared" si="401"/>
        <v>Seasonal outdoors</v>
      </c>
      <c r="P897" s="1" t="s">
        <v>11043</v>
      </c>
      <c r="Q897" s="1" t="s">
        <v>17109</v>
      </c>
      <c r="R897" t="str">
        <f t="shared" si="405"/>
        <v>Fast</v>
      </c>
      <c r="T897" s="1"/>
      <c r="U897" s="1"/>
      <c r="V897" s="1">
        <v>6</v>
      </c>
      <c r="W897" s="6">
        <f t="shared" si="414"/>
        <v>6</v>
      </c>
      <c r="X897" t="str">
        <f>IF(W897=1, "January", IF(W897=2, "February", IF(W897=3, "March", IF(W897=4, "April", IF(W897=5, "May", IF(W897=6, "June", IF(W897=7, "July", IF(W897=8, "August", IF(W897=9, "September", IF(W897=10, "October", IF(W897=11, "November", IF(W897=12, "December", "Other"))))))))))))</f>
        <v>June</v>
      </c>
      <c r="AF897" s="16" t="s">
        <v>24505</v>
      </c>
      <c r="AG897" s="1" t="str">
        <f t="shared" si="391"/>
        <v xml:space="preserve">Seed </v>
      </c>
      <c r="AH897" s="2" t="str">
        <f t="shared" si="392"/>
        <v>Sow spring in a greenhouse. Prick out the seedlings into individual pots as soon as they are large enough to handle and plant them out in the summer.
Division in spring[31, 56]. Very quick and easy, it can be done successfully at almost any time in the growing season[K]. Larger clumps can be replanted direct into their permanent positions, though it is best to pot up smaller clumps and grow them on in a cold frame until they are rooting well. Plant them out in the spring.</v>
      </c>
      <c r="AI897" s="1" t="s">
        <v>11044</v>
      </c>
      <c r="AK897" s="1" t="s">
        <v>17104</v>
      </c>
      <c r="AL897" s="1" t="str">
        <f t="shared" si="402"/>
        <v>Scented</v>
      </c>
      <c r="AM897" s="1" t="b">
        <v>1</v>
      </c>
      <c r="AN897" s="1" t="b">
        <v>1</v>
      </c>
      <c r="AO897" s="1" t="b">
        <v>0</v>
      </c>
      <c r="AP897" s="5" t="s">
        <v>28</v>
      </c>
      <c r="AQ897" s="5" t="str">
        <f t="shared" si="393"/>
        <v>Light, Medium, Heavy</v>
      </c>
      <c r="AR897" s="1" t="s">
        <v>1788</v>
      </c>
      <c r="AS897" s="1" t="str">
        <f t="shared" si="403"/>
        <v>Partial, Full</v>
      </c>
      <c r="AT897" s="1" t="str">
        <f t="shared" si="394"/>
        <v/>
      </c>
      <c r="AU897" s="1" t="s">
        <v>609</v>
      </c>
      <c r="AV897" s="1" t="str">
        <f t="shared" si="395"/>
        <v>Moist, Wet/Water</v>
      </c>
      <c r="AW897" s="1" t="s">
        <v>12</v>
      </c>
      <c r="AX897" s="1" t="str">
        <f t="shared" si="396"/>
        <v>Acid, Neutral, Alkaline</v>
      </c>
      <c r="AY897" s="1" t="b">
        <v>0</v>
      </c>
      <c r="AZ897" s="1" t="b">
        <v>0</v>
      </c>
      <c r="BA897" s="1" t="b">
        <v>0</v>
      </c>
      <c r="BC897" t="str">
        <f t="shared" si="397"/>
        <v>FALSE</v>
      </c>
      <c r="BE897" t="str">
        <f t="shared" si="398"/>
        <v>FALSE</v>
      </c>
      <c r="BF897" s="1" t="b">
        <v>0</v>
      </c>
      <c r="BG897" s="1" t="b">
        <v>0</v>
      </c>
      <c r="BH897" s="1" t="b">
        <v>0</v>
      </c>
      <c r="BI897" s="1" t="s">
        <v>77</v>
      </c>
      <c r="BJ897" s="1" t="str">
        <f t="shared" si="399"/>
        <v>TRUE</v>
      </c>
      <c r="BL897" t="str">
        <f t="shared" si="400"/>
        <v>FALSE</v>
      </c>
      <c r="BM897" s="1" t="b">
        <v>0</v>
      </c>
      <c r="BN897" s="1" t="b">
        <v>0</v>
      </c>
      <c r="BO897" s="1">
        <f t="shared" si="404"/>
        <v>13</v>
      </c>
      <c r="BP897" s="1" t="s">
        <v>11045</v>
      </c>
      <c r="BQ897" s="1" cm="1">
        <f t="array" ref="BQ897">_xlfn.IFS(BP897="None Known",0, LEN(BP897)&gt;500, 5,LEN(BP897)&gt;400, 4, LEN(BP897)&gt;300, 3, LEN(BP897)&gt;200, 2, LEN(BP897)&gt;1, 1)</f>
        <v>1</v>
      </c>
      <c r="BR897" s="1" t="s">
        <v>11046</v>
      </c>
      <c r="BS897" s="1">
        <v>3</v>
      </c>
      <c r="BT897" s="1" t="s">
        <v>11047</v>
      </c>
      <c r="BU897" s="1">
        <v>3</v>
      </c>
      <c r="BV897" s="1" t="s">
        <v>11048</v>
      </c>
      <c r="BW897" s="1" t="s">
        <v>31</v>
      </c>
      <c r="BX897" s="1"/>
      <c r="BY897" t="str">
        <f>_xlfn.XLOOKUP($B897,Img_lookup!A:A,Img_lookup!B:B, "Not available")</f>
        <v>a5f58114-042b-4740-8b05-9cd2469747fa</v>
      </c>
      <c r="BZ897" t="str">
        <f>_xlfn.XLOOKUP($B897,Img_lookup!A:A,Img_lookup!C:C, "Not available")</f>
        <v>houttuynia cordata o planta camale√≥n</v>
      </c>
      <c r="CA897" t="str">
        <f>_xlfn.XLOOKUP($B897,Img_lookup!A:A,Img_lookup!D:D, "Not available")</f>
        <v>M. Martin Vicente</v>
      </c>
      <c r="CB897" t="str">
        <f>_xlfn.XLOOKUP($B897,Img_lookup!A:A,Img_lookup!E:E, "https://imgur.com/aT5wafe")</f>
        <v>https://api.openverse.engineering/v1/images/a5f58114-042b-4740-8b05-9cd2469747fa/thumb/</v>
      </c>
    </row>
    <row r="898" spans="1:80" ht="409.6" x14ac:dyDescent="0.15">
      <c r="A898" s="1" t="s">
        <v>6070</v>
      </c>
      <c r="B898" s="1" t="s">
        <v>8212</v>
      </c>
      <c r="C898" s="1" t="s">
        <v>8213</v>
      </c>
      <c r="D898" s="1" t="s">
        <v>8214</v>
      </c>
      <c r="E898" s="1" t="s">
        <v>164</v>
      </c>
      <c r="F898" s="1" t="s">
        <v>62</v>
      </c>
      <c r="G898" s="1" t="s">
        <v>62</v>
      </c>
      <c r="H898" s="11" t="str">
        <f t="shared" si="406"/>
        <v>Perennial</v>
      </c>
      <c r="I898" s="1" t="s">
        <v>17107</v>
      </c>
      <c r="J898" s="1">
        <v>10</v>
      </c>
      <c r="K898" s="1">
        <v>7</v>
      </c>
      <c r="L898" t="str" cm="1">
        <f t="array" ref="L898">_xlfn.IFS(J898+K898="", "Unknown", J898+K898&gt;3, "Large", J898+K898&gt;0.5, "Medium", J898+K898&gt;0, "Small")</f>
        <v>Large</v>
      </c>
      <c r="M898" s="1">
        <v>6</v>
      </c>
      <c r="N898" cm="1">
        <f t="array" ref="N898">IF($M898="",INDEX($M$2:$M$2176,MATCH(1,INDEX(($A$2:$A$2176=$A898)*($M$2:$M$2176&lt;&gt;""),0),0)),$M898)</f>
        <v>6</v>
      </c>
      <c r="O898" s="2" t="str">
        <f t="shared" si="401"/>
        <v>Seasonal outdoors</v>
      </c>
      <c r="P898" s="1" t="s">
        <v>8215</v>
      </c>
      <c r="R898" t="str">
        <f t="shared" si="405"/>
        <v>Medium</v>
      </c>
      <c r="T898" s="1"/>
      <c r="U898" s="1"/>
      <c r="V898" s="1">
        <v>7</v>
      </c>
      <c r="W898" s="6">
        <f t="shared" si="414"/>
        <v>7</v>
      </c>
      <c r="X898" t="str">
        <f>IF(W898=1, "January", IF(W898=2, "February", IF(W898=3, "March", IF(W898=4, "April", IF(W898=5, "May", IF(W898=6, "June", IF(W898=7, "July", IF(W898=8, "August", IF(W898=9, "September", IF(W898=10, "October", IF(W898=11, "November", IF(W898=12, "December", "Other"))))))))))))</f>
        <v>July</v>
      </c>
      <c r="AF898" s="16" t="s">
        <v>25402</v>
      </c>
      <c r="AG898" s="1" t="str">
        <f t="shared" ref="AG898:AG961" si="415">LEFT(AF898,FIND("-",AF898)-1)</f>
        <v xml:space="preserve">Seed </v>
      </c>
      <c r="AH898" s="2" t="str">
        <f t="shared" ref="AH898:AH961" si="416">RIGHT(AF898,LEN(AF898)-FIND("-",AF898)-1)</f>
        <v>Germinates freely if sown as soon as it is ripe in a cold frame[200]. Stored seed should be scarified and sown in early spring[113], it may not germinate for a year. Prick out the seedlings into individual pots when large enough to handle and grow on for at least their first winter in a greenhouse. Plant out in late spring after the last expected frosts and give some winter protection for their first couple of years outdoors.
Cuttings of half-ripe wood, July/August in a frame[200].
Cuttings of mature wood, late autumn in a frame[200].</v>
      </c>
      <c r="AI898" s="1" t="s">
        <v>8216</v>
      </c>
      <c r="AK898" s="1" t="s">
        <v>17104</v>
      </c>
      <c r="AL898" s="1" t="str">
        <f t="shared" si="402"/>
        <v>Scented</v>
      </c>
      <c r="AM898" s="1" t="b">
        <v>1</v>
      </c>
      <c r="AN898" s="1" t="b">
        <v>0</v>
      </c>
      <c r="AO898" s="1" t="b">
        <v>0</v>
      </c>
      <c r="AP898" s="5" t="s">
        <v>54</v>
      </c>
      <c r="AQ898" s="5" t="str">
        <f t="shared" ref="AQ898:AQ961" si="417">IF(AP898="L", "Light", IF(AP898="M", "Medium", IF(AP898="H", "Heavy", IF(AP898="LM", "Light, Medium", IF(AP898="MH", "Medium, Heavy", IF(AP898="LMH", "Light, Medium, Heavy", ""))))))</f>
        <v>Light, Medium</v>
      </c>
      <c r="AR898" s="1" t="s">
        <v>30</v>
      </c>
      <c r="AS898" s="1" t="str">
        <f t="shared" si="403"/>
        <v>None</v>
      </c>
      <c r="AT898" s="1" t="str">
        <f t="shared" ref="AT898:AT961" si="418">IF(AR898="N", "Full", IF(AR898="S", "Partial", IF(AR898="F", "None", IF(AR898="SN", "Partial, Full", IF(AR898="NP", "None, Partial", IF(AR898="FSN", "None, Partial, Full", ""))))))</f>
        <v>Full</v>
      </c>
      <c r="AU898" s="1" t="s">
        <v>29</v>
      </c>
      <c r="AV898" s="1" t="str">
        <f t="shared" ref="AV898:AV961" si="419">IF(AU898="D", "Dry", IF(AU898="M", "Moist", IF(AU898="We", "Wet/Water", IF(AU898="Wa", "Wet/Water", IF(AU898="WeWa", "Wet/Water", IF(AU898="DM", "Dry, Moist", IF(AU898="DMWe", "Dry, Moist, Wet/Water", IF(AU898="MWe", "Moist, Wet/Water", IF(AU898="MWeWa", "Moist, Wet/Water", IF(AU898="WeM", "Moist, Wet/Water",""))))))))))</f>
        <v>Moist</v>
      </c>
      <c r="AW898" s="1" t="s">
        <v>12</v>
      </c>
      <c r="AX898" s="1" t="str">
        <f t="shared" ref="AX898:AX961" si="420">IF(AW898="A", "Acid", IF(AW898="N", "Neutral", IF(AW898="B", "Alkaline", IF(AW898="AN", "Acid, Neutral", IF(AW898="NB", "Neutral, Alkaline", IF(AW898="ANB", "Acid, Neutral, Alkaline", ""))))))</f>
        <v>Acid, Neutral, Alkaline</v>
      </c>
      <c r="AY898" s="1" t="b">
        <v>0</v>
      </c>
      <c r="AZ898" s="1" t="b">
        <v>0</v>
      </c>
      <c r="BA898" s="1" t="b">
        <v>0</v>
      </c>
      <c r="BC898" t="str">
        <f t="shared" ref="BC898:BC961" si="421">IF(BB898="M", "TRUE", IF(BB898="W", "TRUE", "FALSE"))</f>
        <v>FALSE</v>
      </c>
      <c r="BE898" t="str">
        <f t="shared" ref="BE898:BE961" si="422">IF(BD898="Y", "TRUE", "FALSE")</f>
        <v>FALSE</v>
      </c>
      <c r="BF898" s="1" t="b">
        <v>0</v>
      </c>
      <c r="BG898" s="1" t="b">
        <v>0</v>
      </c>
      <c r="BH898" s="1" t="b">
        <v>0</v>
      </c>
      <c r="BI898" s="1" t="s">
        <v>77</v>
      </c>
      <c r="BJ898" s="1" t="str">
        <f t="shared" ref="BJ898:BJ961" si="423">IF(BI898="Y", "TRUE", "FALSE")</f>
        <v>TRUE</v>
      </c>
      <c r="BL898" t="str">
        <f t="shared" ref="BL898:BL961" si="424">IF(BK898="Y", "TRUE", "FALSE")</f>
        <v>FALSE</v>
      </c>
      <c r="BM898" s="1" t="b">
        <v>0</v>
      </c>
      <c r="BN898" s="1" t="b">
        <v>0</v>
      </c>
      <c r="BO898" s="1">
        <f t="shared" si="404"/>
        <v>11</v>
      </c>
      <c r="BP898" s="1" t="s">
        <v>31</v>
      </c>
      <c r="BQ898" s="1" cm="1">
        <f t="array" ref="BQ898">_xlfn.IFS(BP898="None Known",0, LEN(BP898)&gt;500, 5,LEN(BP898)&gt;400, 4, LEN(BP898)&gt;300, 3, LEN(BP898)&gt;200, 2, LEN(BP898)&gt;1, 1)</f>
        <v>0</v>
      </c>
      <c r="BR898" s="1" t="s">
        <v>8217</v>
      </c>
      <c r="BS898" s="1">
        <v>3</v>
      </c>
      <c r="BT898" s="1" t="s">
        <v>8218</v>
      </c>
      <c r="BU898" s="1">
        <v>2</v>
      </c>
      <c r="BV898" s="1" t="s">
        <v>2732</v>
      </c>
      <c r="BW898" s="1" t="s">
        <v>31</v>
      </c>
      <c r="BX898" s="1"/>
      <c r="BY898" t="str">
        <f>_xlfn.XLOOKUP($B898,Img_lookup!A:A,Img_lookup!B:B, "Not available")</f>
        <v>195082ce-a9b9-4f98-81fb-0e2b31b3bdb2</v>
      </c>
      <c r="BZ898" t="str">
        <f>_xlfn.XLOOKUP($B898,Img_lookup!A:A,Img_lookup!C:C, "Not available")</f>
        <v>bANANA-DO-JAP√ÉO / CAJUEIRO-JAPONES /RAISIN TREE 'Hovenia dulcis'</v>
      </c>
      <c r="CA898" t="str">
        <f>_xlfn.XLOOKUP($B898,Img_lookup!A:A,Img_lookup!D:D, "Not available")</f>
        <v>mauro halpern</v>
      </c>
      <c r="CB898" t="str">
        <f>_xlfn.XLOOKUP($B898,Img_lookup!A:A,Img_lookup!E:E, "https://imgur.com/aT5wafe")</f>
        <v>https://api.openverse.engineering/v1/images/195082ce-a9b9-4f98-81fb-0e2b31b3bdb2/thumb/</v>
      </c>
    </row>
    <row r="899" spans="1:80" ht="409.6" x14ac:dyDescent="0.15">
      <c r="A899" s="1" t="s">
        <v>4859</v>
      </c>
      <c r="B899" s="1" t="s">
        <v>13444</v>
      </c>
      <c r="C899" s="1" t="s">
        <v>13445</v>
      </c>
      <c r="D899" s="1" t="s">
        <v>13446</v>
      </c>
      <c r="E899" s="1" t="s">
        <v>1168</v>
      </c>
      <c r="F899" s="1" t="s">
        <v>156</v>
      </c>
      <c r="G899" s="1" t="s">
        <v>156</v>
      </c>
      <c r="H899" s="11" t="str">
        <f t="shared" si="406"/>
        <v>Perennial</v>
      </c>
      <c r="J899" s="1">
        <v>6</v>
      </c>
      <c r="L899" t="str" cm="1">
        <f t="array" ref="L899">_xlfn.IFS(J899+K899="", "Unknown", J899+K899&gt;3, "Large", J899+K899&gt;0.5, "Medium", J899+K899&gt;0, "Small")</f>
        <v>Large</v>
      </c>
      <c r="M899" s="1">
        <v>5</v>
      </c>
      <c r="N899" cm="1">
        <f t="array" ref="N899">IF($M899="",INDEX($M$2:$M$2176,MATCH(1,INDEX(($A$2:$A$2176=$A899)*($M$2:$M$2176&lt;&gt;""),0),0)),$M899)</f>
        <v>5</v>
      </c>
      <c r="O899" s="2" t="str">
        <f t="shared" ref="O899:O962" si="425">IF(N899="", "Temperate zone", IF(N899&lt;5, "Hardy to cold", IF(N899&lt;8, "Seasonal outdoors", IF(N899&lt;12, "Grown indoors", "all Temperate zone"))))</f>
        <v>Seasonal outdoors</v>
      </c>
      <c r="P899" s="1" t="s">
        <v>13447</v>
      </c>
      <c r="Q899" s="1" t="s">
        <v>17109</v>
      </c>
      <c r="R899" t="str">
        <f t="shared" si="405"/>
        <v>Fast</v>
      </c>
      <c r="T899" s="1"/>
      <c r="U899" s="1"/>
      <c r="V899" s="1" t="s">
        <v>51</v>
      </c>
      <c r="W899" s="6" t="str">
        <f t="shared" si="414"/>
        <v>7</v>
      </c>
      <c r="X899" t="str">
        <f t="shared" ref="X899:X904" si="426">IF(W899="1", "January", IF(W899="2", "February", IF(W899="3", "March", IF(W899="4", "April", IF(W899="5", "May", IF(W899="6", "June", IF(W899="7", "July", IF(W899="8", "August", IF(W899="9", "September", IF(W899="10", "October", IF(W899="11", "November", IF(W899="12", "December", "Other"))))))))))))</f>
        <v>July</v>
      </c>
      <c r="Y899" s="2" t="str">
        <f t="shared" ref="Y899:Y904" si="427">IF(ISNUMBER(SEARCH("-",V899)),TRIM(RIGHT(V899,LEN(V899)-SEARCH("-",V899))),V899)</f>
        <v>8</v>
      </c>
      <c r="Z899" s="2" t="str">
        <f t="shared" ref="Z899:Z904" si="428">IF(Y899="1", "January", IF(Y899="2", "February", IF(Y899="3", "March", IF(Y899="4", "April", IF(Y899="5", "May", IF(Y899="6", "June", IF(Y899="7", "July", IF(Y899="8", "August", IF(Y899="9", "September", IF(Y899="10", "October", IF(Y899="11", "November", IF(Y899="12", "December", "Other"))))))))))))</f>
        <v>August</v>
      </c>
      <c r="AA899" s="1" t="s">
        <v>109</v>
      </c>
      <c r="AB899" s="1" t="str">
        <f>IF(ISNUMBER(SEARCH("-",AA899)),TRIM(LEFT(AA899,FIND("-",AA899)-1)),AA899)</f>
        <v>9</v>
      </c>
      <c r="AC899" s="1" t="str">
        <f>IF(AB899="1", "January", IF(AB899="2", "February", IF(AB899="3", "March", IF(AB899="4", "April", IF(AB899="5", "May", IF(AB899="6", "June", IF(AB899="7", "July", IF(AB899="8", "August", IF(AB899="9", "September", IF(AB899="10", "October", IF(AB899="11", "November", IF(AB899="12", "December", "Other"))))))))))))</f>
        <v>September</v>
      </c>
      <c r="AD899" s="1" t="str">
        <f>IF(ISNUMBER(SEARCH("-",AA899)),TRIM(RIGHT(AA899,LEN(AA899)-SEARCH("-",AA899))),AA899)</f>
        <v>10</v>
      </c>
      <c r="AE899" s="1" t="str">
        <f>IF(AD899="1", "January", IF(AD899="2", "February", IF(AD899="3", "March", IF(AD899="4", "April", IF(AD899="5", "May", IF(AD899="6", "June", IF(AD899="7", "July", IF(AD899="8", "August", IF(AD899="9", "September", IF(AD899="10", "October", IF(AD899="11", "November", IF(AD899="12", "December", "Other"))))))))))))</f>
        <v>October</v>
      </c>
      <c r="AF899" s="16" t="s">
        <v>24506</v>
      </c>
      <c r="AG899" s="1" t="str">
        <f t="shared" si="415"/>
        <v xml:space="preserve">Seed </v>
      </c>
      <c r="AH899" s="2" t="str">
        <f t="shared" si="416"/>
        <v>Sow spring in a cold frame[37]. When they are large enough to handle, prick the seedlings out into individual pots and grow them on in the greenhouse for their first winter. Plant them out into their permanent positions in late spring or early summer, after the last expected frosts.
Division in spring as new growth begins[1]. Take the divisions when the new shoots are about 10cm above ground level. Larger clumps can be replanted direct into their permanent positions, though it is best to pot up smaller clumps and grow them on in a cold frame until they are rooting well. Plant them out in the spring.
Basal cuttings in March. Harvest the shoots when they are about 10 - 15cm long with plenty of underground stem. Pot them up into individual pots and keep them in light shade in a cold frame or greenhouse until they are rooting well. Plant them out in the summer.</v>
      </c>
      <c r="AI899" s="1" t="s">
        <v>13448</v>
      </c>
      <c r="AJ899" s="1" t="s">
        <v>1</v>
      </c>
      <c r="AK899" s="1" t="s">
        <v>17105</v>
      </c>
      <c r="AL899" s="1" t="str">
        <f t="shared" ref="AL899:AL962" si="429">IF(AM899=TRUE, "Scented", "Unscented")</f>
        <v>Scented</v>
      </c>
      <c r="AM899" s="1" t="b">
        <v>1</v>
      </c>
      <c r="AN899" s="1" t="b">
        <v>0</v>
      </c>
      <c r="AO899" s="1" t="b">
        <v>0</v>
      </c>
      <c r="AP899" s="5" t="s">
        <v>28</v>
      </c>
      <c r="AQ899" s="5" t="str">
        <f t="shared" si="417"/>
        <v>Light, Medium, Heavy</v>
      </c>
      <c r="AR899" s="1" t="s">
        <v>10</v>
      </c>
      <c r="AS899" s="1" t="str">
        <f t="shared" ref="AS899:AS962" si="430">IF(AR899="N", "None", IF(AR899="S", "Partial", IF(AR899="F", "Full", IF(AR899="SN", "None, Partial", IF(AR899="FS", "Partial, Full", IF(AR899="FSN", "None, Partial, Full", ""))))))</f>
        <v>None, Partial</v>
      </c>
      <c r="AT899" s="1" t="str">
        <f t="shared" si="418"/>
        <v>Partial, Full</v>
      </c>
      <c r="AU899" s="1" t="s">
        <v>29</v>
      </c>
      <c r="AV899" s="1" t="str">
        <f t="shared" si="419"/>
        <v>Moist</v>
      </c>
      <c r="AW899" s="1" t="s">
        <v>12</v>
      </c>
      <c r="AX899" s="1" t="str">
        <f t="shared" si="420"/>
        <v>Acid, Neutral, Alkaline</v>
      </c>
      <c r="AY899" s="1" t="b">
        <v>0</v>
      </c>
      <c r="AZ899" s="1" t="b">
        <v>0</v>
      </c>
      <c r="BA899" s="1" t="b">
        <v>0</v>
      </c>
      <c r="BC899" t="str">
        <f t="shared" si="421"/>
        <v>FALSE</v>
      </c>
      <c r="BE899" t="str">
        <f t="shared" si="422"/>
        <v>FALSE</v>
      </c>
      <c r="BF899" s="1" t="b">
        <v>0</v>
      </c>
      <c r="BG899" s="1" t="b">
        <v>0</v>
      </c>
      <c r="BH899" s="1" t="b">
        <v>0</v>
      </c>
      <c r="BI899" s="1" t="s">
        <v>30</v>
      </c>
      <c r="BJ899" s="1" t="str">
        <f t="shared" si="423"/>
        <v>FALSE</v>
      </c>
      <c r="BK899" s="1" t="s">
        <v>30</v>
      </c>
      <c r="BL899" t="str">
        <f t="shared" si="424"/>
        <v>FALSE</v>
      </c>
      <c r="BM899" s="1" t="b">
        <v>0</v>
      </c>
      <c r="BN899" s="1" t="b">
        <v>0</v>
      </c>
      <c r="BO899" s="1">
        <f t="shared" ref="BO899:BO962" si="431">BQ899+(BS899*3)+BU899</f>
        <v>7</v>
      </c>
      <c r="BP899" s="1" t="s">
        <v>31</v>
      </c>
      <c r="BQ899" s="1" cm="1">
        <f t="array" ref="BQ899">_xlfn.IFS(BP899="None Known",0, LEN(BP899)&gt;500, 5,LEN(BP899)&gt;400, 4, LEN(BP899)&gt;300, 3, LEN(BP899)&gt;200, 2, LEN(BP899)&gt;1, 1)</f>
        <v>0</v>
      </c>
      <c r="BR899" s="1" t="s">
        <v>13449</v>
      </c>
      <c r="BS899" s="1">
        <v>2</v>
      </c>
      <c r="BT899" s="1" t="s">
        <v>13450</v>
      </c>
      <c r="BU899" s="1">
        <v>1</v>
      </c>
      <c r="BV899" s="1" t="s">
        <v>34</v>
      </c>
      <c r="BW899" s="1" t="s">
        <v>31</v>
      </c>
      <c r="BX899" s="1"/>
      <c r="BY899" t="str">
        <f>_xlfn.XLOOKUP($B899,Img_lookup!A:A,Img_lookup!B:B, "Not available")</f>
        <v>eb4c1f8a-1518-4486-b495-d9542920fe77</v>
      </c>
      <c r="BZ899" t="str">
        <f>_xlfn.XLOOKUP($B899,Img_lookup!A:A,Img_lookup!C:C, "Not available")</f>
        <v>Humulus japonicus</v>
      </c>
      <c r="CA899" t="str">
        <f>_xlfn.XLOOKUP($B899,Img_lookup!A:A,Img_lookup!D:D, "Not available")</f>
        <v>.Annna</v>
      </c>
      <c r="CB899" t="str">
        <f>_xlfn.XLOOKUP($B899,Img_lookup!A:A,Img_lookup!E:E, "https://imgur.com/aT5wafe")</f>
        <v>https://api.openverse.engineering/v1/images/eb4c1f8a-1518-4486-b495-d9542920fe77/thumb/</v>
      </c>
    </row>
    <row r="900" spans="1:80" ht="409.6" x14ac:dyDescent="0.15">
      <c r="A900" s="1" t="s">
        <v>4859</v>
      </c>
      <c r="B900" s="1" t="s">
        <v>5499</v>
      </c>
      <c r="C900" s="1" t="s">
        <v>5500</v>
      </c>
      <c r="E900" s="1" t="s">
        <v>5501</v>
      </c>
      <c r="F900" s="1" t="s">
        <v>156</v>
      </c>
      <c r="G900" s="1" t="s">
        <v>156</v>
      </c>
      <c r="H900" s="11" t="str">
        <f t="shared" si="406"/>
        <v>Perennial</v>
      </c>
      <c r="J900" s="1">
        <v>6</v>
      </c>
      <c r="L900" t="str" cm="1">
        <f t="array" ref="L900">_xlfn.IFS(J900+K900="", "Unknown", J900+K900&gt;3, "Large", J900+K900&gt;0.5, "Medium", J900+K900&gt;0, "Small")</f>
        <v>Large</v>
      </c>
      <c r="M900" s="1">
        <v>5</v>
      </c>
      <c r="N900" cm="1">
        <f t="array" ref="N900">IF($M900="",INDEX($M$2:$M$2176,MATCH(1,INDEX(($A$2:$A$2176=$A900)*($M$2:$M$2176&lt;&gt;""),0),0)),$M900)</f>
        <v>5</v>
      </c>
      <c r="O900" s="2" t="str">
        <f t="shared" si="425"/>
        <v>Seasonal outdoors</v>
      </c>
      <c r="P900" s="1" t="s">
        <v>5502</v>
      </c>
      <c r="Q900" s="1" t="s">
        <v>17110</v>
      </c>
      <c r="R900" t="str">
        <f t="shared" ref="R900:R963" si="432">IF(Q900="Fast", "Fast", IF(Q900="Slow", "Slow", "Medium"))</f>
        <v>Medium</v>
      </c>
      <c r="T900" s="1"/>
      <c r="U900" s="1"/>
      <c r="V900" s="1" t="s">
        <v>51</v>
      </c>
      <c r="W900" s="6" t="str">
        <f t="shared" si="414"/>
        <v>7</v>
      </c>
      <c r="X900" t="str">
        <f t="shared" si="426"/>
        <v>July</v>
      </c>
      <c r="Y900" s="2" t="str">
        <f t="shared" si="427"/>
        <v>8</v>
      </c>
      <c r="Z900" s="2" t="str">
        <f t="shared" si="428"/>
        <v>August</v>
      </c>
      <c r="AA900" s="1" t="s">
        <v>109</v>
      </c>
      <c r="AB900" s="1" t="str">
        <f>IF(ISNUMBER(SEARCH("-",AA900)),TRIM(LEFT(AA900,FIND("-",AA900)-1)),AA900)</f>
        <v>9</v>
      </c>
      <c r="AC900" s="1" t="str">
        <f>IF(AB900="1", "January", IF(AB900="2", "February", IF(AB900="3", "March", IF(AB900="4", "April", IF(AB900="5", "May", IF(AB900="6", "June", IF(AB900="7", "July", IF(AB900="8", "August", IF(AB900="9", "September", IF(AB900="10", "October", IF(AB900="11", "November", IF(AB900="12", "December", "Other"))))))))))))</f>
        <v>September</v>
      </c>
      <c r="AD900" s="1" t="str">
        <f>IF(ISNUMBER(SEARCH("-",AA900)),TRIM(RIGHT(AA900,LEN(AA900)-SEARCH("-",AA900))),AA900)</f>
        <v>10</v>
      </c>
      <c r="AE900" s="1" t="str">
        <f>IF(AD900="1", "January", IF(AD900="2", "February", IF(AD900="3", "March", IF(AD900="4", "April", IF(AD900="5", "May", IF(AD900="6", "June", IF(AD900="7", "July", IF(AD900="8", "August", IF(AD900="9", "September", IF(AD900="10", "October", IF(AD900="11", "November", IF(AD900="12", "December", "Other"))))))))))))</f>
        <v>October</v>
      </c>
      <c r="AF900" s="16" t="s">
        <v>24507</v>
      </c>
      <c r="AG900" s="1" t="str">
        <f t="shared" si="415"/>
        <v xml:space="preserve">Seed </v>
      </c>
      <c r="AH900" s="2" t="str">
        <f t="shared" si="416"/>
        <v>Sow spring in a cold frame[37]. Germination is fairly quick. Prick out the seedlings into individual pots as soon as they are large enough to handle and plant out in the summer or following spring.
Division in spring as new growth begins[1]. Very easy, you can plant the divisions straight out into their permanent positions if required[K].
Basal cuttings in March. Harvest the shoots when they are about 10 - 15cm long with plenty of underground stem. Pot them up into individual pots and keep them in light shade in a cold frame or greenhouse until they are rooting well. Plant them out in the summer.</v>
      </c>
      <c r="AI900" s="1" t="s">
        <v>5503</v>
      </c>
      <c r="AJ900" s="1" t="s">
        <v>1</v>
      </c>
      <c r="AK900" s="1" t="s">
        <v>17105</v>
      </c>
      <c r="AL900" s="1" t="str">
        <f t="shared" si="429"/>
        <v>Scented</v>
      </c>
      <c r="AM900" s="1" t="b">
        <v>1</v>
      </c>
      <c r="AN900" s="1" t="b">
        <v>1</v>
      </c>
      <c r="AO900" s="1" t="b">
        <v>0</v>
      </c>
      <c r="AP900" s="5" t="s">
        <v>28</v>
      </c>
      <c r="AQ900" s="5" t="str">
        <f t="shared" si="417"/>
        <v>Light, Medium, Heavy</v>
      </c>
      <c r="AR900" s="1" t="s">
        <v>10</v>
      </c>
      <c r="AS900" s="1" t="str">
        <f t="shared" si="430"/>
        <v>None, Partial</v>
      </c>
      <c r="AT900" s="1" t="str">
        <f t="shared" si="418"/>
        <v>Partial, Full</v>
      </c>
      <c r="AU900" s="1" t="s">
        <v>11</v>
      </c>
      <c r="AV900" s="1" t="str">
        <f t="shared" si="419"/>
        <v>Dry, Moist</v>
      </c>
      <c r="AW900" s="1" t="s">
        <v>12</v>
      </c>
      <c r="AX900" s="1" t="str">
        <f t="shared" si="420"/>
        <v>Acid, Neutral, Alkaline</v>
      </c>
      <c r="AY900" s="1" t="b">
        <v>0</v>
      </c>
      <c r="AZ900" s="1" t="b">
        <v>0</v>
      </c>
      <c r="BA900" s="1" t="b">
        <v>0</v>
      </c>
      <c r="BC900" t="str">
        <f t="shared" si="421"/>
        <v>FALSE</v>
      </c>
      <c r="BE900" t="str">
        <f t="shared" si="422"/>
        <v>FALSE</v>
      </c>
      <c r="BF900" s="1" t="b">
        <v>0</v>
      </c>
      <c r="BG900" s="1" t="b">
        <v>0</v>
      </c>
      <c r="BH900" s="1" t="b">
        <v>1</v>
      </c>
      <c r="BI900" s="1" t="s">
        <v>30</v>
      </c>
      <c r="BJ900" s="1" t="str">
        <f t="shared" si="423"/>
        <v>FALSE</v>
      </c>
      <c r="BK900" s="1" t="s">
        <v>30</v>
      </c>
      <c r="BL900" t="str">
        <f t="shared" si="424"/>
        <v>FALSE</v>
      </c>
      <c r="BM900" s="1" t="b">
        <v>0</v>
      </c>
      <c r="BN900" s="1" t="b">
        <v>1</v>
      </c>
      <c r="BO900" s="1">
        <f t="shared" si="431"/>
        <v>22</v>
      </c>
      <c r="BP900" s="1" t="s">
        <v>5504</v>
      </c>
      <c r="BQ900" s="1" cm="1">
        <f t="array" ref="BQ900">_xlfn.IFS(BP900="None Known",0, LEN(BP900)&gt;500, 5,LEN(BP900)&gt;400, 4, LEN(BP900)&gt;300, 3, LEN(BP900)&gt;200, 2, LEN(BP900)&gt;1, 1)</f>
        <v>5</v>
      </c>
      <c r="BR900" s="1" t="s">
        <v>5505</v>
      </c>
      <c r="BS900" s="1">
        <v>4</v>
      </c>
      <c r="BT900" s="1" t="s">
        <v>5506</v>
      </c>
      <c r="BU900" s="1">
        <v>5</v>
      </c>
      <c r="BV900" s="1" t="s">
        <v>5507</v>
      </c>
      <c r="BW900" s="1" t="s">
        <v>5508</v>
      </c>
      <c r="BX900" s="1"/>
      <c r="BY900" t="str">
        <f>_xlfn.XLOOKUP($B900,Img_lookup!A:A,Img_lookup!B:B, "Not available")</f>
        <v>880e841d-c4d0-490d-ab0a-67aa9eec1753</v>
      </c>
      <c r="BZ900" t="str">
        <f>_xlfn.XLOOKUP($B900,Img_lookup!A:A,Img_lookup!C:C, "Not available")</f>
        <v>Hop (Humulus lupulus L.), V√•lerenga, Oslo</v>
      </c>
      <c r="CA900" t="str">
        <f>_xlfn.XLOOKUP($B900,Img_lookup!A:A,Img_lookup!D:D, "Not available")</f>
        <v>Dag Endresen</v>
      </c>
      <c r="CB900" t="str">
        <f>_xlfn.XLOOKUP($B900,Img_lookup!A:A,Img_lookup!E:E, "https://imgur.com/aT5wafe")</f>
        <v>https://api.openverse.engineering/v1/images/880e841d-c4d0-490d-ab0a-67aa9eec1753/thumb/</v>
      </c>
    </row>
    <row r="901" spans="1:80" ht="409.6" x14ac:dyDescent="0.15">
      <c r="A901" s="1" t="s">
        <v>240</v>
      </c>
      <c r="B901" s="1" t="s">
        <v>8139</v>
      </c>
      <c r="C901" s="1" t="s">
        <v>8140</v>
      </c>
      <c r="E901" s="1" t="s">
        <v>8141</v>
      </c>
      <c r="F901" s="1" t="s">
        <v>22</v>
      </c>
      <c r="G901" s="1" t="s">
        <v>22</v>
      </c>
      <c r="H901" s="11" t="str">
        <f t="shared" si="406"/>
        <v>Perennial</v>
      </c>
      <c r="I901" s="1" t="s">
        <v>17107</v>
      </c>
      <c r="J901" s="1">
        <v>3</v>
      </c>
      <c r="K901" s="1">
        <v>2</v>
      </c>
      <c r="L901" t="str" cm="1">
        <f t="array" ref="L901">_xlfn.IFS(J901+K901="", "Unknown", J901+K901&gt;3, "Large", J901+K901&gt;0.5, "Medium", J901+K901&gt;0, "Small")</f>
        <v>Large</v>
      </c>
      <c r="M901" s="1">
        <v>3</v>
      </c>
      <c r="N901" cm="1">
        <f t="array" ref="N901">IF($M901="",INDEX($M$2:$M$2176,MATCH(1,INDEX(($A$2:$A$2176=$A901)*($M$2:$M$2176&lt;&gt;""),0),0)),$M901)</f>
        <v>3</v>
      </c>
      <c r="O901" s="2" t="str">
        <f t="shared" si="425"/>
        <v>Hardy to cold</v>
      </c>
      <c r="P901" s="1" t="s">
        <v>8142</v>
      </c>
      <c r="R901" t="str">
        <f t="shared" si="432"/>
        <v>Medium</v>
      </c>
      <c r="T901" s="1"/>
      <c r="U901" s="1"/>
      <c r="V901" s="1" t="s">
        <v>51</v>
      </c>
      <c r="W901" s="6" t="str">
        <f t="shared" si="414"/>
        <v>7</v>
      </c>
      <c r="X901" t="str">
        <f t="shared" si="426"/>
        <v>July</v>
      </c>
      <c r="Y901" s="2" t="str">
        <f t="shared" si="427"/>
        <v>8</v>
      </c>
      <c r="Z901" s="2" t="str">
        <f t="shared" si="428"/>
        <v>August</v>
      </c>
      <c r="AF901" s="16" t="s">
        <v>24508</v>
      </c>
      <c r="AG901" s="1" t="str">
        <f t="shared" si="415"/>
        <v xml:space="preserve">Seed </v>
      </c>
      <c r="AH901" s="2" t="str">
        <f t="shared" si="416"/>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Thick growths make the best cuttings, but these should be placed in individual pots[78]. Good percentage[113].
Cuttings of mature wood in late autumn in a frame[200].
Mound layering in spring. Takes 12 months[78].
Division of suckers in late winter[113]. They can be planted out direct into their permanent positions.
Leaf-bud cuttings of the current seasons growth in a frame[200].</v>
      </c>
      <c r="AI901" s="1" t="s">
        <v>8143</v>
      </c>
      <c r="AJ901" s="1" t="s">
        <v>26</v>
      </c>
      <c r="AK901" s="1" t="s">
        <v>17104</v>
      </c>
      <c r="AL901" s="1" t="str">
        <f t="shared" si="429"/>
        <v>Scented</v>
      </c>
      <c r="AM901" s="1" t="b">
        <v>1</v>
      </c>
      <c r="AN901" s="1" t="b">
        <v>1</v>
      </c>
      <c r="AO901" s="1" t="b">
        <v>0</v>
      </c>
      <c r="AP901" s="5" t="s">
        <v>28</v>
      </c>
      <c r="AQ901" s="5" t="str">
        <f t="shared" si="417"/>
        <v>Light, Medium, Heavy</v>
      </c>
      <c r="AR901" s="1" t="s">
        <v>10</v>
      </c>
      <c r="AS901" s="1" t="str">
        <f t="shared" si="430"/>
        <v>None, Partial</v>
      </c>
      <c r="AT901" s="1" t="str">
        <f t="shared" si="418"/>
        <v>Partial, Full</v>
      </c>
      <c r="AU901" s="1" t="s">
        <v>29</v>
      </c>
      <c r="AV901" s="1" t="str">
        <f t="shared" si="419"/>
        <v>Moist</v>
      </c>
      <c r="AW901" s="1" t="s">
        <v>12</v>
      </c>
      <c r="AX901" s="1" t="str">
        <f t="shared" si="420"/>
        <v>Acid, Neutral, Alkaline</v>
      </c>
      <c r="AY901" s="1" t="b">
        <v>1</v>
      </c>
      <c r="AZ901" s="1" t="b">
        <v>0</v>
      </c>
      <c r="BA901" s="1" t="b">
        <v>0</v>
      </c>
      <c r="BC901" t="str">
        <f t="shared" si="421"/>
        <v>FALSE</v>
      </c>
      <c r="BE901" t="str">
        <f t="shared" si="422"/>
        <v>FALSE</v>
      </c>
      <c r="BF901" s="1" t="b">
        <v>0</v>
      </c>
      <c r="BG901" s="1" t="b">
        <v>0</v>
      </c>
      <c r="BH901" s="1" t="b">
        <v>0</v>
      </c>
      <c r="BI901" s="1" t="s">
        <v>77</v>
      </c>
      <c r="BJ901" s="1" t="str">
        <f t="shared" si="423"/>
        <v>TRUE</v>
      </c>
      <c r="BL901" t="str">
        <f t="shared" si="424"/>
        <v>FALSE</v>
      </c>
      <c r="BM901" s="1" t="b">
        <v>0</v>
      </c>
      <c r="BN901" s="1" t="b">
        <v>1</v>
      </c>
      <c r="BO901" s="1">
        <f t="shared" si="431"/>
        <v>6</v>
      </c>
      <c r="BP901" s="1" t="s">
        <v>31</v>
      </c>
      <c r="BQ901" s="1" cm="1">
        <f t="array" ref="BQ901">_xlfn.IFS(BP901="None Known",0, LEN(BP901)&gt;500, 5,LEN(BP901)&gt;400, 4, LEN(BP901)&gt;300, 3, LEN(BP901)&gt;200, 2, LEN(BP901)&gt;1, 1)</f>
        <v>0</v>
      </c>
      <c r="BR901" s="1" t="s">
        <v>8144</v>
      </c>
      <c r="BS901" s="1">
        <v>1</v>
      </c>
      <c r="BT901" s="1" t="s">
        <v>8145</v>
      </c>
      <c r="BU901" s="1">
        <v>3</v>
      </c>
      <c r="BV901" s="1" t="s">
        <v>8146</v>
      </c>
      <c r="BW901" s="1" t="s">
        <v>31</v>
      </c>
      <c r="BX901" s="1"/>
      <c r="BY901" t="str">
        <f>_xlfn.XLOOKUP($B901,Img_lookup!A:A,Img_lookup!B:B, "Not available")</f>
        <v>fe060939-c554-4859-8347-4894c0377e8c</v>
      </c>
      <c r="BZ901" t="str">
        <f>_xlfn.XLOOKUP($B901,Img_lookup!A:A,Img_lookup!C:C, "Not available")</f>
        <v>Hydrangea arborescens 'Annabelle'</v>
      </c>
      <c r="CA901" t="str">
        <f>_xlfn.XLOOKUP($B901,Img_lookup!A:A,Img_lookup!D:D, "Not available")</f>
        <v>urzaphotos</v>
      </c>
      <c r="CB901" t="str">
        <f>_xlfn.XLOOKUP($B901,Img_lookup!A:A,Img_lookup!E:E, "https://imgur.com/aT5wafe")</f>
        <v>https://api.openverse.engineering/v1/images/fe060939-c554-4859-8347-4894c0377e8c/thumb/</v>
      </c>
    </row>
    <row r="902" spans="1:80" ht="409.6" x14ac:dyDescent="0.15">
      <c r="A902" s="1" t="s">
        <v>240</v>
      </c>
      <c r="B902" s="1" t="s">
        <v>241</v>
      </c>
      <c r="E902" s="1" t="s">
        <v>164</v>
      </c>
      <c r="F902" s="1" t="s">
        <v>22</v>
      </c>
      <c r="G902" s="1" t="s">
        <v>22</v>
      </c>
      <c r="H902" s="11" t="str">
        <f t="shared" ref="H902:H965" si="433">IF(ISNUMBER(SEARCH("/",$F902)),$F902,IF(ISNUMBER(SEARCH("Annual",$F902)),"Annual","Perennial"))</f>
        <v>Perennial</v>
      </c>
      <c r="I902" s="1" t="s">
        <v>17107</v>
      </c>
      <c r="J902" s="1">
        <v>4</v>
      </c>
      <c r="K902" s="1">
        <v>4</v>
      </c>
      <c r="L902" t="str" cm="1">
        <f t="array" ref="L902">_xlfn.IFS(J902+K902="", "Unknown", J902+K902&gt;3, "Large", J902+K902&gt;0.5, "Medium", J902+K902&gt;0, "Small")</f>
        <v>Large</v>
      </c>
      <c r="M902" s="1">
        <v>7</v>
      </c>
      <c r="N902" cm="1">
        <f t="array" ref="N902">IF($M902="",INDEX($M$2:$M$2176,MATCH(1,INDEX(($A$2:$A$2176=$A902)*($M$2:$M$2176&lt;&gt;""),0),0)),$M902)</f>
        <v>7</v>
      </c>
      <c r="O902" s="2" t="str">
        <f t="shared" si="425"/>
        <v>Seasonal outdoors</v>
      </c>
      <c r="P902" s="1" t="s">
        <v>242</v>
      </c>
      <c r="Q902" s="1" t="s">
        <v>17110</v>
      </c>
      <c r="R902" t="str">
        <f t="shared" si="432"/>
        <v>Medium</v>
      </c>
      <c r="T902" s="1"/>
      <c r="U902" s="1"/>
      <c r="V902" s="1" t="s">
        <v>108</v>
      </c>
      <c r="W902" s="6" t="str">
        <f t="shared" si="414"/>
        <v>7</v>
      </c>
      <c r="X902" t="str">
        <f t="shared" si="426"/>
        <v>July</v>
      </c>
      <c r="Y902" s="2" t="str">
        <f t="shared" si="427"/>
        <v>9</v>
      </c>
      <c r="Z902" s="2" t="str">
        <f t="shared" si="428"/>
        <v>September</v>
      </c>
      <c r="AA902" s="1" t="s">
        <v>166</v>
      </c>
      <c r="AB902" s="1" t="str">
        <f>IF(ISNUMBER(SEARCH("-",AA902)),TRIM(LEFT(AA902,FIND("-",AA902)-1)),AA902)</f>
        <v>9</v>
      </c>
      <c r="AC902" s="1" t="str">
        <f>IF(AB902="1", "January", IF(AB902="2", "February", IF(AB902="3", "March", IF(AB902="4", "April", IF(AB902="5", "May", IF(AB902="6", "June", IF(AB902="7", "July", IF(AB902="8", "August", IF(AB902="9", "September", IF(AB902="10", "October", IF(AB902="11", "November", IF(AB902="12", "December", "Other"))))))))))))</f>
        <v>September</v>
      </c>
      <c r="AD902" s="1" t="str">
        <f>IF(ISNUMBER(SEARCH("-",AA902)),TRIM(RIGHT(AA902,LEN(AA902)-SEARCH("-",AA902))),AA902)</f>
        <v>11</v>
      </c>
      <c r="AE902" s="1" t="str">
        <f>IF(AD902="1", "January", IF(AD902="2", "February", IF(AD902="3", "March", IF(AD902="4", "April", IF(AD902="5", "May", IF(AD902="6", "June", IF(AD902="7", "July", IF(AD902="8", "August", IF(AD902="9", "September", IF(AD902="10", "October", IF(AD902="11", "November", IF(AD902="12", "December", "Other"))))))))))))</f>
        <v>November</v>
      </c>
      <c r="AF902" s="16" t="s">
        <v>24509</v>
      </c>
      <c r="AG902" s="1" t="str">
        <f t="shared" si="415"/>
        <v xml:space="preserve">Seed </v>
      </c>
      <c r="AH902" s="2" t="str">
        <f t="shared" si="416"/>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I902" s="1" t="s">
        <v>243</v>
      </c>
      <c r="AK902" s="1" t="s">
        <v>17104</v>
      </c>
      <c r="AL902" s="1" t="str">
        <f t="shared" si="429"/>
        <v>Unscented</v>
      </c>
      <c r="AM902" s="1" t="b">
        <v>0</v>
      </c>
      <c r="AN902" s="1" t="b">
        <v>1</v>
      </c>
      <c r="AO902" s="1" t="b">
        <v>0</v>
      </c>
      <c r="AP902" s="5" t="s">
        <v>28</v>
      </c>
      <c r="AQ902" s="5" t="str">
        <f t="shared" si="417"/>
        <v>Light, Medium, Heavy</v>
      </c>
      <c r="AR902" s="1" t="s">
        <v>10</v>
      </c>
      <c r="AS902" s="1" t="str">
        <f t="shared" si="430"/>
        <v>None, Partial</v>
      </c>
      <c r="AT902" s="1" t="str">
        <f t="shared" si="418"/>
        <v>Partial, Full</v>
      </c>
      <c r="AU902" s="1" t="s">
        <v>11</v>
      </c>
      <c r="AV902" s="1" t="str">
        <f t="shared" si="419"/>
        <v>Dry, Moist</v>
      </c>
      <c r="AW902" s="1" t="s">
        <v>12</v>
      </c>
      <c r="AX902" s="1" t="str">
        <f t="shared" si="420"/>
        <v>Acid, Neutral, Alkaline</v>
      </c>
      <c r="AY902" s="1" t="b">
        <v>1</v>
      </c>
      <c r="AZ902" s="1" t="b">
        <v>1</v>
      </c>
      <c r="BA902" s="1" t="b">
        <v>0</v>
      </c>
      <c r="BC902" t="str">
        <f t="shared" si="421"/>
        <v>FALSE</v>
      </c>
      <c r="BE902" t="str">
        <f t="shared" si="422"/>
        <v>FALSE</v>
      </c>
      <c r="BF902" s="1" t="b">
        <v>0</v>
      </c>
      <c r="BG902" s="1" t="b">
        <v>0</v>
      </c>
      <c r="BH902" s="1" t="b">
        <v>0</v>
      </c>
      <c r="BI902" s="1" t="s">
        <v>77</v>
      </c>
      <c r="BJ902" s="1" t="str">
        <f t="shared" si="423"/>
        <v>TRUE</v>
      </c>
      <c r="BL902" t="str">
        <f t="shared" si="424"/>
        <v>FALSE</v>
      </c>
      <c r="BM902" s="1" t="b">
        <v>0</v>
      </c>
      <c r="BN902" s="1" t="b">
        <v>0</v>
      </c>
      <c r="BO902" s="1">
        <f t="shared" si="431"/>
        <v>3</v>
      </c>
      <c r="BP902" s="1" t="s">
        <v>31</v>
      </c>
      <c r="BQ902" s="1" cm="1">
        <f t="array" ref="BQ902">_xlfn.IFS(BP902="None Known",0, LEN(BP902)&gt;500, 5,LEN(BP902)&gt;400, 4, LEN(BP902)&gt;300, 3, LEN(BP902)&gt;200, 2, LEN(BP902)&gt;1, 1)</f>
        <v>0</v>
      </c>
      <c r="BR902" s="1" t="s">
        <v>244</v>
      </c>
      <c r="BS902" s="1">
        <v>1</v>
      </c>
      <c r="BT902" s="1" t="s">
        <v>31</v>
      </c>
      <c r="BU902" s="1">
        <v>0</v>
      </c>
      <c r="BV902" s="1" t="s">
        <v>245</v>
      </c>
      <c r="BW902" s="1" t="s">
        <v>246</v>
      </c>
      <c r="BX902" s="1"/>
      <c r="BY902" t="str">
        <f>_xlfn.XLOOKUP($B902,Img_lookup!A:A,Img_lookup!B:B, "Not available")</f>
        <v>4e9ff3ac-4619-4f59-9110-76311736b99f</v>
      </c>
      <c r="BZ902" t="str">
        <f>_xlfn.XLOOKUP($B902,Img_lookup!A:A,Img_lookup!C:C, "Not available")</f>
        <v>Hydrangea aspera</v>
      </c>
      <c r="CA902" t="str">
        <f>_xlfn.XLOOKUP($B902,Img_lookup!A:A,Img_lookup!D:D, "Not available")</f>
        <v>Rhodo4</v>
      </c>
      <c r="CB902" t="str">
        <f>_xlfn.XLOOKUP($B902,Img_lookup!A:A,Img_lookup!E:E, "https://imgur.com/aT5wafe")</f>
        <v>https://api.openverse.engineering/v1/images/4e9ff3ac-4619-4f59-9110-76311736b99f/thumb/</v>
      </c>
    </row>
    <row r="903" spans="1:80" ht="409.6" x14ac:dyDescent="0.15">
      <c r="A903" s="1" t="s">
        <v>240</v>
      </c>
      <c r="B903" s="1" t="s">
        <v>13239</v>
      </c>
      <c r="D903" s="1" t="s">
        <v>13240</v>
      </c>
      <c r="E903" s="1" t="s">
        <v>1168</v>
      </c>
      <c r="F903" s="1" t="s">
        <v>22</v>
      </c>
      <c r="G903" s="1" t="s">
        <v>22</v>
      </c>
      <c r="H903" s="11" t="str">
        <f t="shared" si="433"/>
        <v>Perennial</v>
      </c>
      <c r="I903" s="1" t="s">
        <v>17107</v>
      </c>
      <c r="J903" s="1">
        <v>3</v>
      </c>
      <c r="K903" s="1">
        <v>3</v>
      </c>
      <c r="L903" t="str" cm="1">
        <f t="array" ref="L903">_xlfn.IFS(J903+K903="", "Unknown", J903+K903&gt;3, "Large", J903+K903&gt;0.5, "Medium", J903+K903&gt;0, "Small")</f>
        <v>Large</v>
      </c>
      <c r="M903" s="1">
        <v>5</v>
      </c>
      <c r="N903" cm="1">
        <f t="array" ref="N903">IF($M903="",INDEX($M$2:$M$2176,MATCH(1,INDEX(($A$2:$A$2176=$A903)*($M$2:$M$2176&lt;&gt;""),0),0)),$M903)</f>
        <v>5</v>
      </c>
      <c r="O903" s="2" t="str">
        <f t="shared" si="425"/>
        <v>Seasonal outdoors</v>
      </c>
      <c r="P903" s="1" t="s">
        <v>13241</v>
      </c>
      <c r="R903" t="str">
        <f t="shared" si="432"/>
        <v>Medium</v>
      </c>
      <c r="T903" s="1"/>
      <c r="U903" s="1"/>
      <c r="V903" s="1" t="s">
        <v>108</v>
      </c>
      <c r="W903" s="6" t="str">
        <f t="shared" si="414"/>
        <v>7</v>
      </c>
      <c r="X903" t="str">
        <f t="shared" si="426"/>
        <v>July</v>
      </c>
      <c r="Y903" s="2" t="str">
        <f t="shared" si="427"/>
        <v>9</v>
      </c>
      <c r="Z903" s="2" t="str">
        <f t="shared" si="428"/>
        <v>September</v>
      </c>
      <c r="AF903" s="16" t="s">
        <v>24509</v>
      </c>
      <c r="AG903" s="1" t="str">
        <f t="shared" si="415"/>
        <v xml:space="preserve">Seed </v>
      </c>
      <c r="AH903" s="2" t="str">
        <f t="shared" si="416"/>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I903" s="1" t="s">
        <v>13242</v>
      </c>
      <c r="AJ903" s="1" t="s">
        <v>26</v>
      </c>
      <c r="AK903" s="1" t="s">
        <v>17104</v>
      </c>
      <c r="AL903" s="1" t="str">
        <f t="shared" si="429"/>
        <v>Unscented</v>
      </c>
      <c r="AM903" s="1" t="b">
        <v>0</v>
      </c>
      <c r="AN903" s="1" t="b">
        <v>1</v>
      </c>
      <c r="AO903" s="1" t="b">
        <v>0</v>
      </c>
      <c r="AP903" s="5" t="s">
        <v>28</v>
      </c>
      <c r="AQ903" s="5" t="str">
        <f t="shared" si="417"/>
        <v>Light, Medium, Heavy</v>
      </c>
      <c r="AR903" s="1" t="s">
        <v>10</v>
      </c>
      <c r="AS903" s="1" t="str">
        <f t="shared" si="430"/>
        <v>None, Partial</v>
      </c>
      <c r="AT903" s="1" t="str">
        <f t="shared" si="418"/>
        <v>Partial, Full</v>
      </c>
      <c r="AU903" s="1" t="s">
        <v>29</v>
      </c>
      <c r="AV903" s="1" t="str">
        <f t="shared" si="419"/>
        <v>Moist</v>
      </c>
      <c r="AW903" s="1" t="s">
        <v>12</v>
      </c>
      <c r="AX903" s="1" t="str">
        <f t="shared" si="420"/>
        <v>Acid, Neutral, Alkaline</v>
      </c>
      <c r="AY903" s="1" t="b">
        <v>1</v>
      </c>
      <c r="AZ903" s="1" t="b">
        <v>0</v>
      </c>
      <c r="BA903" s="1" t="b">
        <v>0</v>
      </c>
      <c r="BB903" s="1" t="s">
        <v>29</v>
      </c>
      <c r="BC903" t="str">
        <f t="shared" si="421"/>
        <v>TRUE</v>
      </c>
      <c r="BE903" t="str">
        <f t="shared" si="422"/>
        <v>FALSE</v>
      </c>
      <c r="BF903" s="1" t="b">
        <v>0</v>
      </c>
      <c r="BG903" s="1" t="b">
        <v>0</v>
      </c>
      <c r="BH903" s="1" t="b">
        <v>0</v>
      </c>
      <c r="BI903" s="1" t="s">
        <v>77</v>
      </c>
      <c r="BJ903" s="1" t="str">
        <f t="shared" si="423"/>
        <v>TRUE</v>
      </c>
      <c r="BL903" t="str">
        <f t="shared" si="424"/>
        <v>FALSE</v>
      </c>
      <c r="BM903" s="1" t="b">
        <v>0</v>
      </c>
      <c r="BN903" s="1" t="b">
        <v>0</v>
      </c>
      <c r="BO903" s="1">
        <f t="shared" si="431"/>
        <v>12</v>
      </c>
      <c r="BP903" s="1" t="s">
        <v>13243</v>
      </c>
      <c r="BQ903" s="1" cm="1">
        <f t="array" ref="BQ903">_xlfn.IFS(BP903="None Known",0, LEN(BP903)&gt;500, 5,LEN(BP903)&gt;400, 4, LEN(BP903)&gt;300, 3, LEN(BP903)&gt;200, 2, LEN(BP903)&gt;1, 1)</f>
        <v>1</v>
      </c>
      <c r="BR903" s="1" t="s">
        <v>13244</v>
      </c>
      <c r="BS903" s="1">
        <v>3</v>
      </c>
      <c r="BT903" s="1" t="s">
        <v>13245</v>
      </c>
      <c r="BU903" s="1">
        <v>2</v>
      </c>
      <c r="BV903" s="1" t="s">
        <v>34</v>
      </c>
      <c r="BW903" s="1" t="s">
        <v>31</v>
      </c>
      <c r="BX903" s="1"/>
      <c r="BY903" t="str">
        <f>_xlfn.XLOOKUP($B903,Img_lookup!A:A,Img_lookup!B:B, "Not available")</f>
        <v>fdf56921-5185-46df-a16d-14e80be85f9e</v>
      </c>
      <c r="BZ903" t="str">
        <f>_xlfn.XLOOKUP($B903,Img_lookup!A:A,Img_lookup!C:C, "Not available")</f>
        <v>Milflores (Hydrangea Macrophylla)</v>
      </c>
      <c r="CA903" t="str">
        <f>_xlfn.XLOOKUP($B903,Img_lookup!A:A,Img_lookup!D:D, "Not available")</f>
        <v>Ray in Manila</v>
      </c>
      <c r="CB903" t="str">
        <f>_xlfn.XLOOKUP($B903,Img_lookup!A:A,Img_lookup!E:E, "https://imgur.com/aT5wafe")</f>
        <v>https://api.openverse.engineering/v1/images/fdf56921-5185-46df-a16d-14e80be85f9e/thumb/</v>
      </c>
    </row>
    <row r="904" spans="1:80" ht="409.6" x14ac:dyDescent="0.15">
      <c r="A904" s="1" t="s">
        <v>240</v>
      </c>
      <c r="B904" s="1" t="s">
        <v>4266</v>
      </c>
      <c r="E904" s="1" t="s">
        <v>606</v>
      </c>
      <c r="F904" s="1" t="s">
        <v>22</v>
      </c>
      <c r="G904" s="1" t="s">
        <v>22</v>
      </c>
      <c r="H904" s="11" t="str">
        <f t="shared" si="433"/>
        <v>Perennial</v>
      </c>
      <c r="I904" s="1" t="s">
        <v>17107</v>
      </c>
      <c r="J904" s="1">
        <v>4</v>
      </c>
      <c r="K904" s="1">
        <v>4</v>
      </c>
      <c r="L904" t="str" cm="1">
        <f t="array" ref="L904">_xlfn.IFS(J904+K904="", "Unknown", J904+K904&gt;3, "Large", J904+K904&gt;0.5, "Medium", J904+K904&gt;0, "Small")</f>
        <v>Large</v>
      </c>
      <c r="M904" s="1">
        <v>3</v>
      </c>
      <c r="N904" cm="1">
        <f t="array" ref="N904">IF($M904="",INDEX($M$2:$M$2176,MATCH(1,INDEX(($A$2:$A$2176=$A904)*($M$2:$M$2176&lt;&gt;""),0),0)),$M904)</f>
        <v>3</v>
      </c>
      <c r="O904" s="2" t="str">
        <f t="shared" si="425"/>
        <v>Hardy to cold</v>
      </c>
      <c r="P904" s="1" t="s">
        <v>4267</v>
      </c>
      <c r="Q904" s="1" t="s">
        <v>17109</v>
      </c>
      <c r="R904" t="str">
        <f t="shared" si="432"/>
        <v>Fast</v>
      </c>
      <c r="T904" s="1"/>
      <c r="U904" s="1"/>
      <c r="V904" s="1" t="s">
        <v>51</v>
      </c>
      <c r="W904" s="6" t="str">
        <f t="shared" si="414"/>
        <v>7</v>
      </c>
      <c r="X904" t="str">
        <f t="shared" si="426"/>
        <v>July</v>
      </c>
      <c r="Y904" s="2" t="str">
        <f t="shared" si="427"/>
        <v>8</v>
      </c>
      <c r="Z904" s="2" t="str">
        <f t="shared" si="428"/>
        <v>August</v>
      </c>
      <c r="AA904" s="1" t="s">
        <v>109</v>
      </c>
      <c r="AB904" s="1" t="str">
        <f>IF(ISNUMBER(SEARCH("-",AA904)),TRIM(LEFT(AA904,FIND("-",AA904)-1)),AA904)</f>
        <v>9</v>
      </c>
      <c r="AC904" s="1" t="str">
        <f>IF(AB904="1", "January", IF(AB904="2", "February", IF(AB904="3", "March", IF(AB904="4", "April", IF(AB904="5", "May", IF(AB904="6", "June", IF(AB904="7", "July", IF(AB904="8", "August", IF(AB904="9", "September", IF(AB904="10", "October", IF(AB904="11", "November", IF(AB904="12", "December", "Other"))))))))))))</f>
        <v>September</v>
      </c>
      <c r="AD904" s="1" t="str">
        <f>IF(ISNUMBER(SEARCH("-",AA904)),TRIM(RIGHT(AA904,LEN(AA904)-SEARCH("-",AA904))),AA904)</f>
        <v>10</v>
      </c>
      <c r="AE904" s="1" t="str">
        <f>IF(AD904="1", "January", IF(AD904="2", "February", IF(AD904="3", "March", IF(AD904="4", "April", IF(AD904="5", "May", IF(AD904="6", "June", IF(AD904="7", "July", IF(AD904="8", "August", IF(AD904="9", "September", IF(AD904="10", "October", IF(AD904="11", "November", IF(AD904="12", "December", "Other"))))))))))))</f>
        <v>October</v>
      </c>
      <c r="AF904" s="16" t="s">
        <v>24509</v>
      </c>
      <c r="AG904" s="1" t="str">
        <f t="shared" si="415"/>
        <v xml:space="preserve">Seed </v>
      </c>
      <c r="AH904" s="2" t="str">
        <f t="shared" si="416"/>
        <v>Surface sow in a greenhouse in spring[113]. Cover the pot with paper until the seed germinates[78].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8cm long, July/August in a frame. Overwinter in a greenhouse and plant out in late spring[78].
Cuttings of mature wood in late autumn in a frame[200].
Mound layering in spring. Takes 12 months[78].
Leaf-bud cuttings of the current seasons growth in a frame[200].</v>
      </c>
      <c r="AI904" s="1" t="s">
        <v>4268</v>
      </c>
      <c r="AJ904" s="1" t="s">
        <v>26</v>
      </c>
      <c r="AK904" s="1" t="s">
        <v>17104</v>
      </c>
      <c r="AL904" s="1" t="str">
        <f t="shared" si="429"/>
        <v>Unscented</v>
      </c>
      <c r="AM904" s="1" t="b">
        <v>0</v>
      </c>
      <c r="AN904" s="1" t="b">
        <v>1</v>
      </c>
      <c r="AO904" s="1" t="b">
        <v>0</v>
      </c>
      <c r="AP904" s="5" t="s">
        <v>28</v>
      </c>
      <c r="AQ904" s="5" t="str">
        <f t="shared" si="417"/>
        <v>Light, Medium, Heavy</v>
      </c>
      <c r="AR904" s="1" t="s">
        <v>10</v>
      </c>
      <c r="AS904" s="1" t="str">
        <f t="shared" si="430"/>
        <v>None, Partial</v>
      </c>
      <c r="AT904" s="1" t="str">
        <f t="shared" si="418"/>
        <v>Partial, Full</v>
      </c>
      <c r="AU904" s="1" t="s">
        <v>402</v>
      </c>
      <c r="AV904" s="1" t="str">
        <f t="shared" si="419"/>
        <v>Moist, Wet/Water</v>
      </c>
      <c r="AW904" s="1" t="s">
        <v>12</v>
      </c>
      <c r="AX904" s="1" t="str">
        <f t="shared" si="420"/>
        <v>Acid, Neutral, Alkaline</v>
      </c>
      <c r="AY904" s="1" t="b">
        <v>1</v>
      </c>
      <c r="AZ904" s="1" t="b">
        <v>0</v>
      </c>
      <c r="BA904" s="1" t="b">
        <v>0</v>
      </c>
      <c r="BC904" t="str">
        <f t="shared" si="421"/>
        <v>FALSE</v>
      </c>
      <c r="BE904" t="str">
        <f t="shared" si="422"/>
        <v>FALSE</v>
      </c>
      <c r="BF904" s="1" t="b">
        <v>0</v>
      </c>
      <c r="BG904" s="1" t="b">
        <v>0</v>
      </c>
      <c r="BH904" s="1" t="b">
        <v>0</v>
      </c>
      <c r="BI904" s="1" t="s">
        <v>77</v>
      </c>
      <c r="BJ904" s="1" t="str">
        <f t="shared" si="423"/>
        <v>TRUE</v>
      </c>
      <c r="BL904" t="str">
        <f t="shared" si="424"/>
        <v>FALSE</v>
      </c>
      <c r="BM904" s="1" t="b">
        <v>0</v>
      </c>
      <c r="BN904" s="1" t="b">
        <v>0</v>
      </c>
      <c r="BO904" s="1">
        <f t="shared" si="431"/>
        <v>6</v>
      </c>
      <c r="BP904" s="1" t="s">
        <v>4269</v>
      </c>
      <c r="BQ904" s="1" cm="1">
        <f t="array" ref="BQ904">_xlfn.IFS(BP904="None Known",0, LEN(BP904)&gt;500, 5,LEN(BP904)&gt;400, 4, LEN(BP904)&gt;300, 3, LEN(BP904)&gt;200, 2, LEN(BP904)&gt;1, 1)</f>
        <v>1</v>
      </c>
      <c r="BR904" s="1" t="s">
        <v>4270</v>
      </c>
      <c r="BS904" s="1">
        <v>1</v>
      </c>
      <c r="BT904" s="1" t="s">
        <v>4271</v>
      </c>
      <c r="BU904" s="1">
        <v>2</v>
      </c>
      <c r="BV904" s="1" t="s">
        <v>34</v>
      </c>
      <c r="BW904" s="1" t="s">
        <v>31</v>
      </c>
      <c r="BX904" s="1"/>
      <c r="BY904" t="str">
        <f>_xlfn.XLOOKUP($B904,Img_lookup!A:A,Img_lookup!B:B, "Not available")</f>
        <v>b4c361a5-29a5-4ffb-be67-04ef910889fb</v>
      </c>
      <c r="BZ904" t="str">
        <f>_xlfn.XLOOKUP($B904,Img_lookup!A:A,Img_lookup!C:C, "Not available")</f>
        <v>Hydrangea paniculata (2 photos) - wild</v>
      </c>
      <c r="CA904" t="str">
        <f>_xlfn.XLOOKUP($B904,Img_lookup!A:A,Img_lookup!D:D, "Not available")</f>
        <v>Tatters ‚úæ</v>
      </c>
      <c r="CB904" t="str">
        <f>_xlfn.XLOOKUP($B904,Img_lookup!A:A,Img_lookup!E:E, "https://imgur.com/aT5wafe")</f>
        <v>https://api.openverse.engineering/v1/images/b4c361a5-29a5-4ffb-be67-04ef910889fb/thumb/</v>
      </c>
    </row>
    <row r="905" spans="1:80" ht="409.6" x14ac:dyDescent="0.15">
      <c r="A905" s="1" t="s">
        <v>316</v>
      </c>
      <c r="B905" s="1" t="s">
        <v>6972</v>
      </c>
      <c r="C905" s="1" t="s">
        <v>6973</v>
      </c>
      <c r="D905" s="1" t="s">
        <v>6974</v>
      </c>
      <c r="E905" s="1" t="s">
        <v>1168</v>
      </c>
      <c r="F905" s="1" t="s">
        <v>6</v>
      </c>
      <c r="G905" s="1" t="s">
        <v>6</v>
      </c>
      <c r="H905" s="11" t="str">
        <f t="shared" si="433"/>
        <v>Perennial</v>
      </c>
      <c r="J905" s="1">
        <v>0.10000000100000001</v>
      </c>
      <c r="K905" s="1">
        <v>0.30000001199999998</v>
      </c>
      <c r="L905" t="str" cm="1">
        <f t="array" ref="L905">_xlfn.IFS(J905+K905="", "Unknown", J905+K905&gt;3, "Large", J905+K905&gt;0.5, "Medium", J905+K905&gt;0, "Small")</f>
        <v>Small</v>
      </c>
      <c r="M905" s="1">
        <v>6</v>
      </c>
      <c r="N905" cm="1">
        <f t="array" ref="N905">IF($M905="",INDEX($M$2:$M$2176,MATCH(1,INDEX(($A$2:$A$2176=$A905)*($M$2:$M$2176&lt;&gt;""),0),0)),$M905)</f>
        <v>6</v>
      </c>
      <c r="O905" s="2" t="str">
        <f t="shared" si="425"/>
        <v>Seasonal outdoors</v>
      </c>
      <c r="P905" s="1" t="s">
        <v>6975</v>
      </c>
      <c r="R905" t="str">
        <f t="shared" si="432"/>
        <v>Medium</v>
      </c>
      <c r="W905"/>
      <c r="AF905" s="16" t="s">
        <v>23886</v>
      </c>
      <c r="AG905" s="1" t="str">
        <f t="shared" si="415"/>
        <v xml:space="preserve">Seed </v>
      </c>
      <c r="AH905" s="2" t="str">
        <f t="shared" si="416"/>
        <v>We have no information on this species but suggest sowing it in early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of rooted runners. Probably best done in spring but can be done at any time in the growing season if the plants are kept moist.</v>
      </c>
      <c r="AI905" s="1" t="s">
        <v>6976</v>
      </c>
      <c r="AJ905" s="1" t="s">
        <v>53</v>
      </c>
      <c r="AK905" s="1" t="s">
        <v>17104</v>
      </c>
      <c r="AL905" s="1" t="str">
        <f t="shared" si="429"/>
        <v>Unscented</v>
      </c>
      <c r="AM905" s="1" t="b">
        <v>0</v>
      </c>
      <c r="AN905" s="1" t="b">
        <v>0</v>
      </c>
      <c r="AO905" s="1" t="b">
        <v>0</v>
      </c>
      <c r="AP905" s="5" t="s">
        <v>28</v>
      </c>
      <c r="AQ905" s="5" t="str">
        <f t="shared" si="417"/>
        <v>Light, Medium, Heavy</v>
      </c>
      <c r="AR905" s="1" t="s">
        <v>10</v>
      </c>
      <c r="AS905" s="1" t="str">
        <f t="shared" si="430"/>
        <v>None, Partial</v>
      </c>
      <c r="AT905" s="1" t="str">
        <f t="shared" si="418"/>
        <v>Partial, Full</v>
      </c>
      <c r="AU905" s="1" t="s">
        <v>402</v>
      </c>
      <c r="AV905" s="1" t="str">
        <f t="shared" si="419"/>
        <v>Moist, Wet/Water</v>
      </c>
      <c r="AW905" s="1" t="s">
        <v>12</v>
      </c>
      <c r="AX905" s="1" t="str">
        <f t="shared" si="420"/>
        <v>Acid, Neutral, Alkaline</v>
      </c>
      <c r="AY905" s="1" t="b">
        <v>0</v>
      </c>
      <c r="AZ905" s="1" t="b">
        <v>0</v>
      </c>
      <c r="BA905" s="1" t="b">
        <v>0</v>
      </c>
      <c r="BC905" t="str">
        <f t="shared" si="421"/>
        <v>FALSE</v>
      </c>
      <c r="BE905" t="str">
        <f t="shared" si="422"/>
        <v>FALSE</v>
      </c>
      <c r="BF905" s="1" t="b">
        <v>0</v>
      </c>
      <c r="BG905" s="1" t="b">
        <v>0</v>
      </c>
      <c r="BH905" s="1" t="b">
        <v>0</v>
      </c>
      <c r="BJ905" s="1" t="str">
        <f t="shared" si="423"/>
        <v>FALSE</v>
      </c>
      <c r="BK905" s="1" t="s">
        <v>77</v>
      </c>
      <c r="BL905" t="str">
        <f t="shared" si="424"/>
        <v>TRUE</v>
      </c>
      <c r="BM905" s="1" t="b">
        <v>0</v>
      </c>
      <c r="BN905" s="1" t="b">
        <v>0</v>
      </c>
      <c r="BO905" s="1">
        <f t="shared" si="431"/>
        <v>5</v>
      </c>
      <c r="BP905" s="1" t="s">
        <v>31</v>
      </c>
      <c r="BQ905" s="1" cm="1">
        <f t="array" ref="BQ905">_xlfn.IFS(BP905="None Known",0, LEN(BP905)&gt;500, 5,LEN(BP905)&gt;400, 4, LEN(BP905)&gt;300, 3, LEN(BP905)&gt;200, 2, LEN(BP905)&gt;1, 1)</f>
        <v>0</v>
      </c>
      <c r="BR905" s="1" t="s">
        <v>6977</v>
      </c>
      <c r="BS905" s="1">
        <v>1</v>
      </c>
      <c r="BT905" s="1" t="s">
        <v>6978</v>
      </c>
      <c r="BU905" s="1">
        <v>2</v>
      </c>
      <c r="BV905" s="1" t="s">
        <v>6979</v>
      </c>
      <c r="BW905" s="1" t="s">
        <v>31</v>
      </c>
      <c r="BX905" s="1"/>
      <c r="BY905" t="str">
        <f>_xlfn.XLOOKUP($B905,Img_lookup!A:A,Img_lookup!B:B, "Not available")</f>
        <v>f2c545c8-1c1f-4eb3-b353-076228b1891a</v>
      </c>
      <c r="BZ905" t="str">
        <f>_xlfn.XLOOKUP($B905,Img_lookup!A:A,Img_lookup!C:C, "Not available")</f>
        <v>Starr-090702-2011-Hydrocotyle sibthorpioides-habit-Chings Pond Hana Hwy-Maui (24874981961).jpg</v>
      </c>
      <c r="CA905" t="str">
        <f>_xlfn.XLOOKUP($B905,Img_lookup!A:A,Img_lookup!D:D, "Not available")</f>
        <v>Forest and Kim Starr</v>
      </c>
      <c r="CB905" t="str">
        <f>_xlfn.XLOOKUP($B905,Img_lookup!A:A,Img_lookup!E:E, "https://imgur.com/aT5wafe")</f>
        <v>https://api.openverse.engineering/v1/images/f2c545c8-1c1f-4eb3-b353-076228b1891a/thumb/</v>
      </c>
    </row>
    <row r="906" spans="1:80" ht="409.6" x14ac:dyDescent="0.15">
      <c r="A906" s="1" t="s">
        <v>316</v>
      </c>
      <c r="B906" s="1" t="s">
        <v>10490</v>
      </c>
      <c r="C906" s="1" t="s">
        <v>10491</v>
      </c>
      <c r="E906" s="1" t="s">
        <v>10492</v>
      </c>
      <c r="F906" s="1" t="s">
        <v>6</v>
      </c>
      <c r="G906" s="1" t="s">
        <v>6</v>
      </c>
      <c r="H906" s="11" t="str">
        <f t="shared" si="433"/>
        <v>Perennial</v>
      </c>
      <c r="J906" s="1">
        <v>0.10000000100000001</v>
      </c>
      <c r="K906" s="1">
        <v>0.5</v>
      </c>
      <c r="L906" t="str" cm="1">
        <f t="array" ref="L906">_xlfn.IFS(J906+K906="", "Unknown", J906+K906&gt;3, "Large", J906+K906&gt;0.5, "Medium", J906+K906&gt;0, "Small")</f>
        <v>Medium</v>
      </c>
      <c r="M906" s="1">
        <v>6</v>
      </c>
      <c r="N906" cm="1">
        <f t="array" ref="N906">IF($M906="",INDEX($M$2:$M$2176,MATCH(1,INDEX(($A$2:$A$2176=$A906)*($M$2:$M$2176&lt;&gt;""),0),0)),$M906)</f>
        <v>6</v>
      </c>
      <c r="O906" s="2" t="str">
        <f t="shared" si="425"/>
        <v>Seasonal outdoors</v>
      </c>
      <c r="P906" s="1" t="s">
        <v>10493</v>
      </c>
      <c r="R906" t="str">
        <f t="shared" si="432"/>
        <v>Medium</v>
      </c>
      <c r="T906" s="1"/>
      <c r="U906" s="1"/>
      <c r="V906" s="1" t="s">
        <v>322</v>
      </c>
      <c r="W906" s="6" t="str">
        <f>IF(ISNUMBER(SEARCH("-",V906)),TRIM(LEFT(V906,FIND("-",V906)-1)),V906)</f>
        <v>6</v>
      </c>
      <c r="X906" t="str">
        <f>IF(W906="1", "January", IF(W906="2", "February", IF(W906="3", "March", IF(W906="4", "April", IF(W906="5", "May", IF(W906="6", "June", IF(W906="7", "July", IF(W906="8", "August", IF(W906="9", "September", IF(W906="10", "October", IF(W906="11", "November", IF(W906="12", "December", "Other"))))))))))))</f>
        <v>June</v>
      </c>
      <c r="Y906" s="2" t="str">
        <f>IF(ISNUMBER(SEARCH("-",V906)),TRIM(RIGHT(V906,LEN(V906)-SEARCH("-",V906))),V906)</f>
        <v>8</v>
      </c>
      <c r="Z906" s="2" t="str">
        <f>IF(Y906="1", "January", IF(Y906="2", "February", IF(Y906="3", "March", IF(Y906="4", "April", IF(Y906="5", "May", IF(Y906="6", "June", IF(Y906="7", "July", IF(Y906="8", "August", IF(Y906="9", "September", IF(Y906="10", "October", IF(Y906="11", "November", IF(Y906="12", "December", "Other"))))))))))))</f>
        <v>August</v>
      </c>
      <c r="AA906" s="1" t="s">
        <v>177</v>
      </c>
      <c r="AB906" s="1" t="str">
        <f>IF(ISNUMBER(SEARCH("-",AA906)),TRIM(LEFT(AA906,FIND("-",AA906)-1)),AA906)</f>
        <v>7</v>
      </c>
      <c r="AC906" s="1" t="str">
        <f>IF(AB906="1", "January", IF(AB906="2", "February", IF(AB906="3", "March", IF(AB906="4", "April", IF(AB906="5", "May", IF(AB906="6", "June", IF(AB906="7", "July", IF(AB906="8", "August", IF(AB906="9", "September", IF(AB906="10", "October", IF(AB906="11", "November", IF(AB906="12", "December", "Other"))))))))))))</f>
        <v>July</v>
      </c>
      <c r="AD906" s="1" t="str">
        <f>IF(ISNUMBER(SEARCH("-",AA906)),TRIM(RIGHT(AA906,LEN(AA906)-SEARCH("-",AA906))),AA906)</f>
        <v>10</v>
      </c>
      <c r="AE906" s="1" t="str">
        <f>IF(AD906="1", "January", IF(AD906="2", "February", IF(AD906="3", "March", IF(AD906="4", "April", IF(AD906="5", "May", IF(AD906="6", "June", IF(AD906="7", "July", IF(AD906="8", "August", IF(AD906="9", "September", IF(AD906="10", "October", IF(AD906="11", "November", IF(AD906="12", "December", "Other"))))))))))))</f>
        <v>October</v>
      </c>
      <c r="AF906" s="16" t="s">
        <v>23887</v>
      </c>
      <c r="AG906" s="1" t="str">
        <f t="shared" si="415"/>
        <v xml:space="preserve">Seed </v>
      </c>
      <c r="AH906" s="2" t="str">
        <f t="shared" si="416"/>
        <v>We have no information on this species but suggest sowing it in early spring in a cold frame. When they are large enough to handle, prick the seedlings out into individual pots and plant them out in the summer.
If you have sufficient seed it would probably be worthwhile sowing the seed outdoors in situ in the spring.
Division of rooted runners. Probably best done in spring but can be done at any time in the growing season if the plants are kept moist.</v>
      </c>
      <c r="AI906" s="1" t="s">
        <v>10494</v>
      </c>
      <c r="AJ906" s="1" t="s">
        <v>2431</v>
      </c>
      <c r="AK906" s="1" t="s">
        <v>17104</v>
      </c>
      <c r="AL906" s="1" t="str">
        <f t="shared" si="429"/>
        <v>Unscented</v>
      </c>
      <c r="AM906" s="1" t="b">
        <v>0</v>
      </c>
      <c r="AN906" s="1" t="b">
        <v>0</v>
      </c>
      <c r="AO906" s="1" t="b">
        <v>0</v>
      </c>
      <c r="AP906" s="5" t="s">
        <v>28</v>
      </c>
      <c r="AQ906" s="5" t="str">
        <f t="shared" si="417"/>
        <v>Light, Medium, Heavy</v>
      </c>
      <c r="AR906" s="1" t="s">
        <v>10</v>
      </c>
      <c r="AS906" s="1" t="str">
        <f t="shared" si="430"/>
        <v>None, Partial</v>
      </c>
      <c r="AT906" s="1" t="str">
        <f t="shared" si="418"/>
        <v>Partial, Full</v>
      </c>
      <c r="AU906" s="1" t="s">
        <v>402</v>
      </c>
      <c r="AV906" s="1" t="str">
        <f t="shared" si="419"/>
        <v>Moist, Wet/Water</v>
      </c>
      <c r="AW906" s="1" t="s">
        <v>12</v>
      </c>
      <c r="AX906" s="1" t="str">
        <f t="shared" si="420"/>
        <v>Acid, Neutral, Alkaline</v>
      </c>
      <c r="AY906" s="1" t="b">
        <v>1</v>
      </c>
      <c r="AZ906" s="1" t="b">
        <v>0</v>
      </c>
      <c r="BA906" s="1" t="b">
        <v>0</v>
      </c>
      <c r="BC906" t="str">
        <f t="shared" si="421"/>
        <v>FALSE</v>
      </c>
      <c r="BE906" t="str">
        <f t="shared" si="422"/>
        <v>FALSE</v>
      </c>
      <c r="BF906" s="1" t="b">
        <v>0</v>
      </c>
      <c r="BG906" s="1" t="b">
        <v>0</v>
      </c>
      <c r="BH906" s="1" t="b">
        <v>0</v>
      </c>
      <c r="BI906" s="1" t="s">
        <v>30</v>
      </c>
      <c r="BJ906" s="1" t="str">
        <f t="shared" si="423"/>
        <v>FALSE</v>
      </c>
      <c r="BK906" s="1" t="s">
        <v>77</v>
      </c>
      <c r="BL906" t="str">
        <f t="shared" si="424"/>
        <v>TRUE</v>
      </c>
      <c r="BM906" s="1" t="b">
        <v>0</v>
      </c>
      <c r="BN906" s="1" t="b">
        <v>0</v>
      </c>
      <c r="BO906" s="1">
        <f t="shared" si="431"/>
        <v>3</v>
      </c>
      <c r="BP906" s="1" t="s">
        <v>31</v>
      </c>
      <c r="BQ906" s="1" cm="1">
        <f t="array" ref="BQ906">_xlfn.IFS(BP906="None Known",0, LEN(BP906)&gt;500, 5,LEN(BP906)&gt;400, 4, LEN(BP906)&gt;300, 3, LEN(BP906)&gt;200, 2, LEN(BP906)&gt;1, 1)</f>
        <v>0</v>
      </c>
      <c r="BR906" s="1" t="s">
        <v>10495</v>
      </c>
      <c r="BS906" s="1">
        <v>1</v>
      </c>
      <c r="BT906" s="1" t="s">
        <v>31</v>
      </c>
      <c r="BU906" s="1">
        <v>0</v>
      </c>
      <c r="BV906" s="1" t="s">
        <v>10496</v>
      </c>
      <c r="BW906" s="1" t="s">
        <v>31</v>
      </c>
      <c r="BX906" s="1"/>
      <c r="BY906" t="str">
        <f>_xlfn.XLOOKUP($B906,Img_lookup!A:A,Img_lookup!B:B, "Not available")</f>
        <v>d98ad4ec-10ae-4bd3-b980-e9aa085c2dac</v>
      </c>
      <c r="BZ906" t="str">
        <f>_xlfn.XLOOKUP($B906,Img_lookup!A:A,Img_lookup!C:C, "Not available")</f>
        <v>Mimulus moschatus, Menyanthes trifoliata, Hydrocotyle vulgaris. Ferndale corrie lake.</v>
      </c>
      <c r="CA906" t="str">
        <f>_xlfn.XLOOKUP($B906,Img_lookup!A:A,Img_lookup!D:D, "Not available")</f>
        <v>Mary Gillham Archive Project</v>
      </c>
      <c r="CB906" t="str">
        <f>_xlfn.XLOOKUP($B906,Img_lookup!A:A,Img_lookup!E:E, "https://imgur.com/aT5wafe")</f>
        <v>https://api.openverse.engineering/v1/images/d98ad4ec-10ae-4bd3-b980-e9aa085c2dac/thumb/</v>
      </c>
    </row>
    <row r="907" spans="1:80" ht="13" x14ac:dyDescent="0.15">
      <c r="A907" s="1" t="s">
        <v>69</v>
      </c>
      <c r="B907" s="1" t="s">
        <v>294</v>
      </c>
      <c r="D907" s="1" t="s">
        <v>295</v>
      </c>
      <c r="E907" s="1" t="s">
        <v>296</v>
      </c>
      <c r="F907" s="1" t="s">
        <v>6</v>
      </c>
      <c r="G907" s="1" t="s">
        <v>6</v>
      </c>
      <c r="H907" s="11" t="str">
        <f t="shared" si="433"/>
        <v>Perennial</v>
      </c>
      <c r="J907" s="1">
        <v>1</v>
      </c>
      <c r="L907" t="str" cm="1">
        <f t="array" ref="L907">_xlfn.IFS(J907+K907="", "Unknown", J907+K907&gt;3, "Large", J907+K907&gt;0.5, "Medium", J907+K907&gt;0, "Small")</f>
        <v>Medium</v>
      </c>
      <c r="N907" cm="1">
        <f t="array" ref="N907">IF($M907="",INDEX($M$2:$M$2176,MATCH(1,INDEX(($A$2:$A$2176=$A907)*($M$2:$M$2176&lt;&gt;""),0),0)),$M907)</f>
        <v>7</v>
      </c>
      <c r="O907" s="2" t="str">
        <f t="shared" si="425"/>
        <v>Seasonal outdoors</v>
      </c>
      <c r="P907" s="1" t="s">
        <v>297</v>
      </c>
      <c r="R907" t="str">
        <f t="shared" si="432"/>
        <v>Medium</v>
      </c>
      <c r="W907"/>
      <c r="AF907" s="1" t="s">
        <v>40</v>
      </c>
      <c r="AG907" s="1" t="str">
        <f t="shared" si="415"/>
        <v xml:space="preserve">Seed </v>
      </c>
      <c r="AH907" s="2" t="str">
        <f t="shared" si="416"/>
        <v/>
      </c>
      <c r="AI907" s="1" t="s">
        <v>298</v>
      </c>
      <c r="AK907" s="1" t="s">
        <v>17104</v>
      </c>
      <c r="AL907" s="1" t="str">
        <f t="shared" si="429"/>
        <v>Unscented</v>
      </c>
      <c r="AM907" s="1" t="b">
        <v>0</v>
      </c>
      <c r="AN907" s="1" t="b">
        <v>0</v>
      </c>
      <c r="AO907" s="1" t="b">
        <v>0</v>
      </c>
      <c r="AP907" s="5" t="s">
        <v>28</v>
      </c>
      <c r="AQ907" s="5" t="str">
        <f t="shared" si="417"/>
        <v>Light, Medium, Heavy</v>
      </c>
      <c r="AR907" s="1" t="s">
        <v>10</v>
      </c>
      <c r="AS907" s="1" t="str">
        <f t="shared" si="430"/>
        <v>None, Partial</v>
      </c>
      <c r="AT907" s="1" t="str">
        <f t="shared" si="418"/>
        <v>Partial, Full</v>
      </c>
      <c r="AU907" s="1" t="s">
        <v>29</v>
      </c>
      <c r="AV907" s="1" t="str">
        <f t="shared" si="419"/>
        <v>Moist</v>
      </c>
      <c r="AW907" s="1" t="s">
        <v>12</v>
      </c>
      <c r="AX907" s="1" t="str">
        <f t="shared" si="420"/>
        <v>Acid, Neutral, Alkaline</v>
      </c>
      <c r="AY907" s="1" t="b">
        <v>0</v>
      </c>
      <c r="AZ907" s="1" t="b">
        <v>0</v>
      </c>
      <c r="BA907" s="1" t="b">
        <v>0</v>
      </c>
      <c r="BC907" t="str">
        <f t="shared" si="421"/>
        <v>FALSE</v>
      </c>
      <c r="BE907" t="str">
        <f t="shared" si="422"/>
        <v>FALSE</v>
      </c>
      <c r="BF907" s="1" t="b">
        <v>0</v>
      </c>
      <c r="BG907" s="1" t="b">
        <v>0</v>
      </c>
      <c r="BH907" s="1" t="b">
        <v>0</v>
      </c>
      <c r="BJ907" s="1" t="str">
        <f t="shared" si="423"/>
        <v>FALSE</v>
      </c>
      <c r="BL907" t="str">
        <f t="shared" si="424"/>
        <v>FALSE</v>
      </c>
      <c r="BM907" s="1" t="b">
        <v>0</v>
      </c>
      <c r="BN907" s="1" t="b">
        <v>0</v>
      </c>
      <c r="BO907" s="1">
        <f t="shared" si="431"/>
        <v>4</v>
      </c>
      <c r="BP907" s="1" t="s">
        <v>31</v>
      </c>
      <c r="BQ907" s="1" cm="1">
        <f t="array" ref="BQ907">_xlfn.IFS(BP907="None Known",0, LEN(BP907)&gt;500, 5,LEN(BP907)&gt;400, 4, LEN(BP907)&gt;300, 3, LEN(BP907)&gt;200, 2, LEN(BP907)&gt;1, 1)</f>
        <v>0</v>
      </c>
      <c r="BR907" s="1" t="s">
        <v>299</v>
      </c>
      <c r="BS907" s="1">
        <v>1</v>
      </c>
      <c r="BT907" s="1" t="s">
        <v>300</v>
      </c>
      <c r="BU907" s="1">
        <v>1</v>
      </c>
      <c r="BV907" s="1" t="s">
        <v>301</v>
      </c>
      <c r="BW907" s="1" t="s">
        <v>31</v>
      </c>
      <c r="BX907" s="1"/>
      <c r="BY907" t="str">
        <f>_xlfn.XLOOKUP($B907,Img_lookup!A:A,Img_lookup!B:B, "Not available")</f>
        <v>366082d3-634b-40c8-8749-72755c8895ba</v>
      </c>
      <c r="BZ907" t="str">
        <f>_xlfn.XLOOKUP($B907,Img_lookup!A:A,Img_lookup!C:C, "Not available")</f>
        <v>Hymenopappus lugens Greene</v>
      </c>
      <c r="CA907" t="str">
        <f>_xlfn.XLOOKUP($B907,Img_lookup!A:A,Img_lookup!D:D, "Not available")</f>
        <v>Samuel B. Parish</v>
      </c>
      <c r="CB907" t="str">
        <f>_xlfn.XLOOKUP($B907,Img_lookup!A:A,Img_lookup!E:E, "https://imgur.com/aT5wafe")</f>
        <v>https://api.openverse.engineering/v1/images/366082d3-634b-40c8-8749-72755c8895ba/thumb/</v>
      </c>
    </row>
    <row r="908" spans="1:80" ht="409.6" x14ac:dyDescent="0.15">
      <c r="A908" s="1" t="s">
        <v>69</v>
      </c>
      <c r="B908" s="1" t="s">
        <v>12797</v>
      </c>
      <c r="C908" s="1" t="s">
        <v>12798</v>
      </c>
      <c r="D908" s="1" t="s">
        <v>12799</v>
      </c>
      <c r="E908" s="1" t="s">
        <v>12800</v>
      </c>
      <c r="F908" s="1" t="s">
        <v>6</v>
      </c>
      <c r="G908" s="1" t="s">
        <v>6</v>
      </c>
      <c r="H908" s="11" t="str">
        <f t="shared" si="433"/>
        <v>Perennial</v>
      </c>
      <c r="J908" s="1">
        <v>0.20000000300000001</v>
      </c>
      <c r="L908" t="str" cm="1">
        <f t="array" ref="L908">_xlfn.IFS(J908+K908="", "Unknown", J908+K908&gt;3, "Large", J908+K908&gt;0.5, "Medium", J908+K908&gt;0, "Small")</f>
        <v>Small</v>
      </c>
      <c r="N908" cm="1">
        <f t="array" ref="N908">IF($M908="",INDEX($M$2:$M$2176,MATCH(1,INDEX(($A$2:$A$2176=$A908)*($M$2:$M$2176&lt;&gt;""),0),0)),$M908)</f>
        <v>7</v>
      </c>
      <c r="O908" s="2" t="str">
        <f t="shared" si="425"/>
        <v>Seasonal outdoors</v>
      </c>
      <c r="P908" s="1" t="s">
        <v>12801</v>
      </c>
      <c r="R908" t="str">
        <f t="shared" si="432"/>
        <v>Medium</v>
      </c>
      <c r="W908"/>
      <c r="AF908" s="16" t="s">
        <v>23888</v>
      </c>
      <c r="AG908" s="1" t="str">
        <f t="shared" si="415"/>
        <v xml:space="preserve">Seed </v>
      </c>
      <c r="AH908" s="2" t="str">
        <f t="shared" si="416"/>
        <v>We have no information on this species but suggest sowing the seed in late winter or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v>
      </c>
      <c r="AI908" s="1" t="s">
        <v>12802</v>
      </c>
      <c r="AJ908" s="1" t="s">
        <v>53</v>
      </c>
      <c r="AK908" s="1" t="s">
        <v>17104</v>
      </c>
      <c r="AL908" s="1" t="str">
        <f t="shared" si="429"/>
        <v>Unscented</v>
      </c>
      <c r="AM908" s="1" t="b">
        <v>0</v>
      </c>
      <c r="AN908" s="1" t="b">
        <v>0</v>
      </c>
      <c r="AO908" s="1" t="b">
        <v>0</v>
      </c>
      <c r="AP908" s="5" t="s">
        <v>54</v>
      </c>
      <c r="AQ908" s="5" t="str">
        <f t="shared" si="417"/>
        <v>Light, Medium</v>
      </c>
      <c r="AR908" s="1" t="s">
        <v>10</v>
      </c>
      <c r="AS908" s="1" t="str">
        <f t="shared" si="430"/>
        <v>None, Partial</v>
      </c>
      <c r="AT908" s="1" t="str">
        <f t="shared" si="418"/>
        <v>Partial, Full</v>
      </c>
      <c r="AU908" s="1" t="s">
        <v>11</v>
      </c>
      <c r="AV908" s="1" t="str">
        <f t="shared" si="419"/>
        <v>Dry, Moist</v>
      </c>
      <c r="AW908" s="1" t="s">
        <v>12</v>
      </c>
      <c r="AX908" s="1" t="str">
        <f t="shared" si="420"/>
        <v>Acid, Neutral, Alkaline</v>
      </c>
      <c r="AY908" s="1" t="b">
        <v>0</v>
      </c>
      <c r="AZ908" s="1" t="b">
        <v>0</v>
      </c>
      <c r="BA908" s="1" t="b">
        <v>0</v>
      </c>
      <c r="BC908" t="str">
        <f t="shared" si="421"/>
        <v>FALSE</v>
      </c>
      <c r="BE908" t="str">
        <f t="shared" si="422"/>
        <v>FALSE</v>
      </c>
      <c r="BF908" s="1" t="b">
        <v>0</v>
      </c>
      <c r="BG908" s="1" t="b">
        <v>0</v>
      </c>
      <c r="BH908" s="1" t="b">
        <v>0</v>
      </c>
      <c r="BJ908" s="1" t="str">
        <f t="shared" si="423"/>
        <v>FALSE</v>
      </c>
      <c r="BL908" t="str">
        <f t="shared" si="424"/>
        <v>FALSE</v>
      </c>
      <c r="BM908" s="1" t="b">
        <v>0</v>
      </c>
      <c r="BN908" s="1" t="b">
        <v>0</v>
      </c>
      <c r="BO908" s="1">
        <f t="shared" si="431"/>
        <v>8</v>
      </c>
      <c r="BP908" s="1" t="s">
        <v>12803</v>
      </c>
      <c r="BQ908" s="1" cm="1">
        <f t="array" ref="BQ908">_xlfn.IFS(BP908="None Known",0, LEN(BP908)&gt;500, 5,LEN(BP908)&gt;400, 4, LEN(BP908)&gt;300, 3, LEN(BP908)&gt;200, 2, LEN(BP908)&gt;1, 1)</f>
        <v>1</v>
      </c>
      <c r="BR908" s="1" t="s">
        <v>12804</v>
      </c>
      <c r="BS908" s="1">
        <v>2</v>
      </c>
      <c r="BT908" s="1" t="s">
        <v>12805</v>
      </c>
      <c r="BU908" s="1">
        <v>1</v>
      </c>
      <c r="BW908" s="1" t="s">
        <v>31</v>
      </c>
      <c r="BX908" s="1"/>
      <c r="BY908" t="str">
        <f>_xlfn.XLOOKUP($B908,Img_lookup!A:A,Img_lookup!B:B, "Not available")</f>
        <v>68dbdcf7-cdc4-4678-86b0-ae4b694d46a8</v>
      </c>
      <c r="BZ908" t="str">
        <f>_xlfn.XLOOKUP($B908,Img_lookup!A:A,Img_lookup!C:C, "Not available")</f>
        <v>Hymenoxys richardsonii</v>
      </c>
      <c r="CA908" t="str">
        <f>_xlfn.XLOOKUP($B908,Img_lookup!A:A,Img_lookup!D:D, "Not available")</f>
        <v>aspidoscelis</v>
      </c>
      <c r="CB908" t="str">
        <f>_xlfn.XLOOKUP($B908,Img_lookup!A:A,Img_lookup!E:E, "https://imgur.com/aT5wafe")</f>
        <v>https://api.openverse.engineering/v1/images/68dbdcf7-cdc4-4678-86b0-ae4b694d46a8/thumb/</v>
      </c>
    </row>
    <row r="909" spans="1:80" ht="409.6" x14ac:dyDescent="0.15">
      <c r="A909" s="1" t="s">
        <v>1479</v>
      </c>
      <c r="B909" s="1" t="s">
        <v>1546</v>
      </c>
      <c r="C909" s="1" t="s">
        <v>1547</v>
      </c>
      <c r="D909" s="1" t="s">
        <v>1548</v>
      </c>
      <c r="E909" s="1" t="s">
        <v>1549</v>
      </c>
      <c r="F909" s="1" t="s">
        <v>6</v>
      </c>
      <c r="G909" s="1" t="s">
        <v>6</v>
      </c>
      <c r="H909" s="11" t="str">
        <f t="shared" si="433"/>
        <v>Perennial</v>
      </c>
      <c r="J909" s="1">
        <v>1.5</v>
      </c>
      <c r="L909" t="str" cm="1">
        <f t="array" ref="L909">_xlfn.IFS(J909+K909="", "Unknown", J909+K909&gt;3, "Large", J909+K909&gt;0.5, "Medium", J909+K909&gt;0, "Small")</f>
        <v>Medium</v>
      </c>
      <c r="M909" s="1">
        <v>3</v>
      </c>
      <c r="N909" cm="1">
        <f t="array" ref="N909">IF($M909="",INDEX($M$2:$M$2176,MATCH(1,INDEX(($A$2:$A$2176=$A909)*($M$2:$M$2176&lt;&gt;""),0),0)),$M909)</f>
        <v>3</v>
      </c>
      <c r="O909" s="2" t="str">
        <f t="shared" si="425"/>
        <v>Hardy to cold</v>
      </c>
      <c r="P909" s="1" t="s">
        <v>1550</v>
      </c>
      <c r="R909" t="str">
        <f t="shared" si="432"/>
        <v>Medium</v>
      </c>
      <c r="T909" s="1"/>
      <c r="U909" s="1"/>
      <c r="V909" s="1" t="s">
        <v>51</v>
      </c>
      <c r="W909" s="6" t="str">
        <f t="shared" ref="W909:W914" si="434">IF(ISNUMBER(SEARCH("-",V909)),TRIM(LEFT(V909,FIND("-",V909)-1)),V909)</f>
        <v>7</v>
      </c>
      <c r="X909" t="str">
        <f t="shared" ref="X909:X914" si="435">IF(W909="1", "January", IF(W909="2", "February", IF(W909="3", "March", IF(W909="4", "April", IF(W909="5", "May", IF(W909="6", "June", IF(W909="7", "July", IF(W909="8", "August", IF(W909="9", "September", IF(W909="10", "October", IF(W909="11", "November", IF(W909="12", "December", "Other"))))))))))))</f>
        <v>July</v>
      </c>
      <c r="Y909" s="2" t="str">
        <f t="shared" ref="Y909:Y914" si="436">IF(ISNUMBER(SEARCH("-",V909)),TRIM(RIGHT(V909,LEN(V909)-SEARCH("-",V909))),V909)</f>
        <v>8</v>
      </c>
      <c r="Z909" s="2" t="str">
        <f t="shared" ref="Z909:Z914" si="437">IF(Y909="1", "January", IF(Y909="2", "February", IF(Y909="3", "March", IF(Y909="4", "April", IF(Y909="5", "May", IF(Y909="6", "June", IF(Y909="7", "July", IF(Y909="8", "August", IF(Y909="9", "September", IF(Y909="10", "October", IF(Y909="11", "November", IF(Y909="12", "December", "Other"))))))))))))</f>
        <v>August</v>
      </c>
      <c r="AF909" s="16" t="s">
        <v>24510</v>
      </c>
      <c r="AG909" s="1" t="str">
        <f t="shared" si="415"/>
        <v xml:space="preserve">Seed </v>
      </c>
      <c r="AH909" s="2" t="str">
        <f t="shared" si="416"/>
        <v>Sow spring in a greenhouse and only just cover the seed. The seed usually germinates 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Very easy, larger clumps can be replanted direct into their permanent positions, though it is best to pot up smaller clumps and grow them on in a cold frame until they are rooting well. Plant them out in the spring.</v>
      </c>
      <c r="AI909" s="1" t="s">
        <v>1551</v>
      </c>
      <c r="AJ909" s="1" t="s">
        <v>53</v>
      </c>
      <c r="AK909" s="1" t="s">
        <v>17104</v>
      </c>
      <c r="AL909" s="1" t="str">
        <f t="shared" si="429"/>
        <v>Unscented</v>
      </c>
      <c r="AM909" s="1" t="b">
        <v>0</v>
      </c>
      <c r="AN909" s="1" t="b">
        <v>0</v>
      </c>
      <c r="AO909" s="1" t="b">
        <v>0</v>
      </c>
      <c r="AP909" s="5" t="s">
        <v>28</v>
      </c>
      <c r="AQ909" s="5" t="str">
        <f t="shared" si="417"/>
        <v>Light, Medium, Heavy</v>
      </c>
      <c r="AR909" s="1" t="s">
        <v>10</v>
      </c>
      <c r="AS909" s="1" t="str">
        <f t="shared" si="430"/>
        <v>None, Partial</v>
      </c>
      <c r="AT909" s="1" t="str">
        <f t="shared" si="418"/>
        <v>Partial, Full</v>
      </c>
      <c r="AU909" s="1" t="s">
        <v>29</v>
      </c>
      <c r="AV909" s="1" t="str">
        <f t="shared" si="419"/>
        <v>Moist</v>
      </c>
      <c r="AW909" s="1" t="s">
        <v>12</v>
      </c>
      <c r="AX909" s="1" t="str">
        <f t="shared" si="420"/>
        <v>Acid, Neutral, Alkaline</v>
      </c>
      <c r="AY909" s="1" t="b">
        <v>0</v>
      </c>
      <c r="AZ909" s="1" t="b">
        <v>0</v>
      </c>
      <c r="BA909" s="1" t="b">
        <v>0</v>
      </c>
      <c r="BC909" t="str">
        <f t="shared" si="421"/>
        <v>FALSE</v>
      </c>
      <c r="BE909" t="str">
        <f t="shared" si="422"/>
        <v>FALSE</v>
      </c>
      <c r="BF909" s="1" t="b">
        <v>0</v>
      </c>
      <c r="BG909" s="1" t="b">
        <v>0</v>
      </c>
      <c r="BH909" s="1" t="b">
        <v>0</v>
      </c>
      <c r="BJ909" s="1" t="str">
        <f t="shared" si="423"/>
        <v>FALSE</v>
      </c>
      <c r="BK909" s="1" t="s">
        <v>77</v>
      </c>
      <c r="BL909" t="str">
        <f t="shared" si="424"/>
        <v>TRUE</v>
      </c>
      <c r="BM909" s="1" t="b">
        <v>0</v>
      </c>
      <c r="BN909" s="1" t="b">
        <v>0</v>
      </c>
      <c r="BO909" s="1">
        <f t="shared" si="431"/>
        <v>5</v>
      </c>
      <c r="BP909" s="1" t="s">
        <v>31</v>
      </c>
      <c r="BQ909" s="1" cm="1">
        <f t="array" ref="BQ909">_xlfn.IFS(BP909="None Known",0, LEN(BP909)&gt;500, 5,LEN(BP909)&gt;400, 4, LEN(BP909)&gt;300, 3, LEN(BP909)&gt;200, 2, LEN(BP909)&gt;1, 1)</f>
        <v>0</v>
      </c>
      <c r="BR909" s="1" t="s">
        <v>1552</v>
      </c>
      <c r="BS909" s="1">
        <v>1</v>
      </c>
      <c r="BT909" s="1" t="s">
        <v>1553</v>
      </c>
      <c r="BU909" s="1">
        <v>2</v>
      </c>
      <c r="BV909" s="1" t="s">
        <v>34</v>
      </c>
      <c r="BW909" s="1" t="s">
        <v>31</v>
      </c>
      <c r="BX909" s="1"/>
      <c r="BY909" t="str">
        <f>_xlfn.XLOOKUP($B909,Img_lookup!A:A,Img_lookup!B:B, "Not available")</f>
        <v>f3e8ed0b-6d36-4dcd-b27e-b6f05c797042</v>
      </c>
      <c r="BZ909" t="str">
        <f>_xlfn.XLOOKUP($B909,Img_lookup!A:A,Img_lookup!C:C, "Not available")</f>
        <v>Hypericum ascyron. Curtis‚Äôs Botanical Magazine, vol. 140 [ser. 4, vol. 10] (1914) [M. Smith]</v>
      </c>
      <c r="CA909" t="str">
        <f>_xlfn.XLOOKUP($B909,Img_lookup!A:A,Img_lookup!D:D, "Not available")</f>
        <v>Swallowtail Garden Seeds</v>
      </c>
      <c r="CB909" t="str">
        <f>_xlfn.XLOOKUP($B909,Img_lookup!A:A,Img_lookup!E:E, "https://imgur.com/aT5wafe")</f>
        <v>https://api.openverse.engineering/v1/images/f3e8ed0b-6d36-4dcd-b27e-b6f05c797042/thumb/</v>
      </c>
    </row>
    <row r="910" spans="1:80" ht="409.6" x14ac:dyDescent="0.15">
      <c r="A910" s="1" t="s">
        <v>1479</v>
      </c>
      <c r="B910" s="1" t="s">
        <v>1480</v>
      </c>
      <c r="E910" s="1" t="s">
        <v>1126</v>
      </c>
      <c r="F910" s="1" t="s">
        <v>6</v>
      </c>
      <c r="G910" s="1" t="s">
        <v>6</v>
      </c>
      <c r="H910" s="11" t="str">
        <f t="shared" si="433"/>
        <v>Perennial</v>
      </c>
      <c r="J910" s="1">
        <v>0.60000002399999997</v>
      </c>
      <c r="L910" t="str" cm="1">
        <f t="array" ref="L910">_xlfn.IFS(J910+K910="", "Unknown", J910+K910&gt;3, "Large", J910+K910&gt;0.5, "Medium", J910+K910&gt;0, "Small")</f>
        <v>Medium</v>
      </c>
      <c r="M910" s="1">
        <v>6</v>
      </c>
      <c r="N910" cm="1">
        <f t="array" ref="N910">IF($M910="",INDEX($M$2:$M$2176,MATCH(1,INDEX(($A$2:$A$2176=$A910)*($M$2:$M$2176&lt;&gt;""),0),0)),$M910)</f>
        <v>6</v>
      </c>
      <c r="O910" s="2" t="str">
        <f t="shared" si="425"/>
        <v>Seasonal outdoors</v>
      </c>
      <c r="P910" s="1" t="s">
        <v>1481</v>
      </c>
      <c r="R910" t="str">
        <f t="shared" si="432"/>
        <v>Medium</v>
      </c>
      <c r="T910" s="1"/>
      <c r="U910" s="1"/>
      <c r="V910" s="1" t="s">
        <v>51</v>
      </c>
      <c r="W910" s="6" t="str">
        <f t="shared" si="434"/>
        <v>7</v>
      </c>
      <c r="X910" t="str">
        <f t="shared" si="435"/>
        <v>July</v>
      </c>
      <c r="Y910" s="2" t="str">
        <f t="shared" si="436"/>
        <v>8</v>
      </c>
      <c r="Z910" s="2" t="str">
        <f t="shared" si="437"/>
        <v>August</v>
      </c>
      <c r="AA910" s="1" t="s">
        <v>427</v>
      </c>
      <c r="AB910" s="1" t="str">
        <f>IF(ISNUMBER(SEARCH("-",AA910)),TRIM(LEFT(AA910,FIND("-",AA910)-1)),AA910)</f>
        <v>8</v>
      </c>
      <c r="AC910" s="1" t="str">
        <f>IF(AB910="1", "January", IF(AB910="2", "February", IF(AB910="3", "March", IF(AB910="4", "April", IF(AB910="5", "May", IF(AB910="6", "June", IF(AB910="7", "July", IF(AB910="8", "August", IF(AB910="9", "September", IF(AB910="10", "October", IF(AB910="11", "November", IF(AB910="12", "December", "Other"))))))))))))</f>
        <v>August</v>
      </c>
      <c r="AD910" s="1" t="str">
        <f>IF(ISNUMBER(SEARCH("-",AA910)),TRIM(RIGHT(AA910,LEN(AA910)-SEARCH("-",AA910))),AA910)</f>
        <v>9</v>
      </c>
      <c r="AE910" s="1" t="str">
        <f>IF(AD910="1", "January", IF(AD910="2", "February", IF(AD910="3", "March", IF(AD910="4", "April", IF(AD910="5", "May", IF(AD910="6", "June", IF(AD910="7", "July", IF(AD910="8", "August", IF(AD910="9", "September", IF(AD910="10", "October", IF(AD910="11", "November", IF(AD910="12", "December", "Other"))))))))))))</f>
        <v>September</v>
      </c>
      <c r="AF910" s="16" t="s">
        <v>24511</v>
      </c>
      <c r="AG910" s="1" t="str">
        <f t="shared" si="415"/>
        <v xml:space="preserve">Seed </v>
      </c>
      <c r="AH910" s="2" t="str">
        <f t="shared" si="416"/>
        <v>Sow spring in a greenhouse and only just cover the seed.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v>
      </c>
      <c r="AI910" s="1" t="s">
        <v>1482</v>
      </c>
      <c r="AJ910" s="1" t="s">
        <v>53</v>
      </c>
      <c r="AK910" s="1" t="s">
        <v>17104</v>
      </c>
      <c r="AL910" s="1" t="str">
        <f t="shared" si="429"/>
        <v>Unscented</v>
      </c>
      <c r="AM910" s="1" t="b">
        <v>0</v>
      </c>
      <c r="AN910" s="1" t="b">
        <v>0</v>
      </c>
      <c r="AO910" s="1" t="b">
        <v>0</v>
      </c>
      <c r="AP910" s="5" t="s">
        <v>28</v>
      </c>
      <c r="AQ910" s="5" t="str">
        <f t="shared" si="417"/>
        <v>Light, Medium, Heavy</v>
      </c>
      <c r="AR910" s="1" t="s">
        <v>10</v>
      </c>
      <c r="AS910" s="1" t="str">
        <f t="shared" si="430"/>
        <v>None, Partial</v>
      </c>
      <c r="AT910" s="1" t="str">
        <f t="shared" si="418"/>
        <v>Partial, Full</v>
      </c>
      <c r="AU910" s="1" t="s">
        <v>29</v>
      </c>
      <c r="AV910" s="1" t="str">
        <f t="shared" si="419"/>
        <v>Moist</v>
      </c>
      <c r="AW910" s="1" t="s">
        <v>12</v>
      </c>
      <c r="AX910" s="1" t="str">
        <f t="shared" si="420"/>
        <v>Acid, Neutral, Alkaline</v>
      </c>
      <c r="AY910" s="1" t="b">
        <v>0</v>
      </c>
      <c r="AZ910" s="1" t="b">
        <v>0</v>
      </c>
      <c r="BA910" s="1" t="b">
        <v>0</v>
      </c>
      <c r="BC910" t="str">
        <f t="shared" si="421"/>
        <v>FALSE</v>
      </c>
      <c r="BE910" t="str">
        <f t="shared" si="422"/>
        <v>FALSE</v>
      </c>
      <c r="BF910" s="1" t="b">
        <v>0</v>
      </c>
      <c r="BG910" s="1" t="b">
        <v>0</v>
      </c>
      <c r="BH910" s="1" t="b">
        <v>0</v>
      </c>
      <c r="BJ910" s="1" t="str">
        <f t="shared" si="423"/>
        <v>FALSE</v>
      </c>
      <c r="BK910" s="1" t="s">
        <v>77</v>
      </c>
      <c r="BL910" t="str">
        <f t="shared" si="424"/>
        <v>TRUE</v>
      </c>
      <c r="BM910" s="1" t="b">
        <v>0</v>
      </c>
      <c r="BN910" s="1" t="b">
        <v>0</v>
      </c>
      <c r="BO910" s="1">
        <f t="shared" si="431"/>
        <v>4</v>
      </c>
      <c r="BP910" s="1" t="s">
        <v>31</v>
      </c>
      <c r="BQ910" s="1" cm="1">
        <f t="array" ref="BQ910">_xlfn.IFS(BP910="None Known",0, LEN(BP910)&gt;500, 5,LEN(BP910)&gt;400, 4, LEN(BP910)&gt;300, 3, LEN(BP910)&gt;200, 2, LEN(BP910)&gt;1, 1)</f>
        <v>0</v>
      </c>
      <c r="BR910" s="1" t="s">
        <v>1483</v>
      </c>
      <c r="BS910" s="1">
        <v>1</v>
      </c>
      <c r="BT910" s="1" t="s">
        <v>1484</v>
      </c>
      <c r="BU910" s="1">
        <v>1</v>
      </c>
      <c r="BW910" s="1" t="s">
        <v>31</v>
      </c>
      <c r="BX910" s="1"/>
      <c r="BY910" t="str">
        <f>_xlfn.XLOOKUP($B910,Img_lookup!A:A,Img_lookup!B:B, "Not available")</f>
        <v>2050341f-e276-4f77-8fd4-bbd1df6043d2</v>
      </c>
      <c r="BZ910" t="str">
        <f>_xlfn.XLOOKUP($B910,Img_lookup!A:A,Img_lookup!C:C, "Not available")</f>
        <v>Hypericum erectum Thunb.</v>
      </c>
      <c r="CA910" t="str">
        <f>_xlfn.XLOOKUP($B910,Img_lookup!A:A,Img_lookup!D:D, "Not available")</f>
        <v>M. l. D' Savatier</v>
      </c>
      <c r="CB910" t="str">
        <f>_xlfn.XLOOKUP($B910,Img_lookup!A:A,Img_lookup!E:E, "https://imgur.com/aT5wafe")</f>
        <v>https://api.openverse.engineering/v1/images/2050341f-e276-4f77-8fd4-bbd1df6043d2/thumb/</v>
      </c>
    </row>
    <row r="911" spans="1:80" ht="409.6" x14ac:dyDescent="0.15">
      <c r="A911" s="1" t="s">
        <v>1479</v>
      </c>
      <c r="B911" s="1" t="s">
        <v>5484</v>
      </c>
      <c r="C911" s="1" t="s">
        <v>5485</v>
      </c>
      <c r="D911" s="1" t="s">
        <v>5486</v>
      </c>
      <c r="E911" s="1" t="s">
        <v>5487</v>
      </c>
      <c r="F911" s="1" t="s">
        <v>6</v>
      </c>
      <c r="G911" s="1" t="s">
        <v>6</v>
      </c>
      <c r="H911" s="11" t="str">
        <f t="shared" si="433"/>
        <v>Perennial</v>
      </c>
      <c r="J911" s="1">
        <v>0.89999997600000003</v>
      </c>
      <c r="K911" s="1">
        <v>0.60000002399999997</v>
      </c>
      <c r="L911" t="str" cm="1">
        <f t="array" ref="L911">_xlfn.IFS(J911+K911="", "Unknown", J911+K911&gt;3, "Large", J911+K911&gt;0.5, "Medium", J911+K911&gt;0, "Small")</f>
        <v>Medium</v>
      </c>
      <c r="M911" s="1">
        <v>3</v>
      </c>
      <c r="N911" cm="1">
        <f t="array" ref="N911">IF($M911="",INDEX($M$2:$M$2176,MATCH(1,INDEX(($A$2:$A$2176=$A911)*($M$2:$M$2176&lt;&gt;""),0),0)),$M911)</f>
        <v>3</v>
      </c>
      <c r="O911" s="2" t="str">
        <f t="shared" si="425"/>
        <v>Hardy to cold</v>
      </c>
      <c r="P911" s="1" t="s">
        <v>5488</v>
      </c>
      <c r="R911" t="str">
        <f t="shared" si="432"/>
        <v>Medium</v>
      </c>
      <c r="T911" s="1"/>
      <c r="U911" s="1"/>
      <c r="V911" s="1" t="s">
        <v>698</v>
      </c>
      <c r="W911" s="6" t="str">
        <f t="shared" si="434"/>
        <v>5</v>
      </c>
      <c r="X911" t="str">
        <f t="shared" si="435"/>
        <v>May</v>
      </c>
      <c r="Y911" s="2" t="str">
        <f t="shared" si="436"/>
        <v>8</v>
      </c>
      <c r="Z911" s="2" t="str">
        <f t="shared" si="437"/>
        <v>August</v>
      </c>
      <c r="AA911" s="1" t="s">
        <v>108</v>
      </c>
      <c r="AB911" s="1" t="str">
        <f>IF(ISNUMBER(SEARCH("-",AA911)),TRIM(LEFT(AA911,FIND("-",AA911)-1)),AA911)</f>
        <v>7</v>
      </c>
      <c r="AC911" s="1" t="str">
        <f>IF(AB911="1", "January", IF(AB911="2", "February", IF(AB911="3", "March", IF(AB911="4", "April", IF(AB911="5", "May", IF(AB911="6", "June", IF(AB911="7", "July", IF(AB911="8", "August", IF(AB911="9", "September", IF(AB911="10", "October", IF(AB911="11", "November", IF(AB911="12", "December", "Other"))))))))))))</f>
        <v>July</v>
      </c>
      <c r="AD911" s="1" t="str">
        <f>IF(ISNUMBER(SEARCH("-",AA911)),TRIM(RIGHT(AA911,LEN(AA911)-SEARCH("-",AA911))),AA911)</f>
        <v>9</v>
      </c>
      <c r="AE911" s="1" t="str">
        <f>IF(AD911="1", "January", IF(AD911="2", "February", IF(AD911="3", "March", IF(AD911="4", "April", IF(AD911="5", "May", IF(AD911="6", "June", IF(AD911="7", "July", IF(AD911="8", "August", IF(AD911="9", "September", IF(AD911="10", "October", IF(AD911="11", "November", IF(AD911="12", "December", "Other"))))))))))))</f>
        <v>September</v>
      </c>
      <c r="AF911" s="16" t="s">
        <v>24512</v>
      </c>
      <c r="AG911" s="1" t="str">
        <f t="shared" si="415"/>
        <v xml:space="preserve">Seed </v>
      </c>
      <c r="AH911" s="2" t="str">
        <f t="shared" si="416"/>
        <v>Sow in a greenhouse as soon as it is ripe in the autumn or in the spring. It normally germinates in 1 - 3 months at 10�c. Prick out the seedlings into individual pots when they are large enough to handle and plant them out into their permanent positions in the summer.
Division in spring or autumn[111, 238]. Very easy, larger clumps can be replanted direct into their permanent positions, though it is best to pot up smaller clumps and grow them on in a cold frame until they are rooting well. Plant them out in the spring.</v>
      </c>
      <c r="AI911" s="1" t="s">
        <v>5489</v>
      </c>
      <c r="AJ911" s="1" t="s">
        <v>23801</v>
      </c>
      <c r="AK911" s="1" t="s">
        <v>17104</v>
      </c>
      <c r="AL911" s="1" t="str">
        <f t="shared" si="429"/>
        <v>Scented</v>
      </c>
      <c r="AM911" s="1" t="b">
        <v>1</v>
      </c>
      <c r="AN911" s="1" t="b">
        <v>1</v>
      </c>
      <c r="AO911" s="1" t="b">
        <v>1</v>
      </c>
      <c r="AP911" s="5" t="s">
        <v>28</v>
      </c>
      <c r="AQ911" s="5" t="str">
        <f t="shared" si="417"/>
        <v>Light, Medium, Heavy</v>
      </c>
      <c r="AR911" s="1" t="s">
        <v>10</v>
      </c>
      <c r="AS911" s="1" t="str">
        <f t="shared" si="430"/>
        <v>None, Partial</v>
      </c>
      <c r="AT911" s="1" t="str">
        <f t="shared" si="418"/>
        <v>Partial, Full</v>
      </c>
      <c r="AU911" s="1" t="s">
        <v>29</v>
      </c>
      <c r="AV911" s="1" t="str">
        <f t="shared" si="419"/>
        <v>Moist</v>
      </c>
      <c r="AW911" s="1" t="s">
        <v>12</v>
      </c>
      <c r="AX911" s="1" t="str">
        <f t="shared" si="420"/>
        <v>Acid, Neutral, Alkaline</v>
      </c>
      <c r="AY911" s="1" t="b">
        <v>0</v>
      </c>
      <c r="AZ911" s="1" t="b">
        <v>0</v>
      </c>
      <c r="BA911" s="1" t="b">
        <v>0</v>
      </c>
      <c r="BC911" t="str">
        <f t="shared" si="421"/>
        <v>FALSE</v>
      </c>
      <c r="BE911" t="str">
        <f t="shared" si="422"/>
        <v>FALSE</v>
      </c>
      <c r="BF911" s="1" t="b">
        <v>0</v>
      </c>
      <c r="BG911" s="1" t="b">
        <v>0</v>
      </c>
      <c r="BH911" s="1" t="b">
        <v>0</v>
      </c>
      <c r="BJ911" s="1" t="str">
        <f t="shared" si="423"/>
        <v>FALSE</v>
      </c>
      <c r="BK911" s="1" t="s">
        <v>77</v>
      </c>
      <c r="BL911" t="str">
        <f t="shared" si="424"/>
        <v>TRUE</v>
      </c>
      <c r="BM911" s="1" t="b">
        <v>0</v>
      </c>
      <c r="BN911" s="1" t="b">
        <v>0</v>
      </c>
      <c r="BO911" s="1">
        <f t="shared" si="431"/>
        <v>13</v>
      </c>
      <c r="BP911" s="1" t="s">
        <v>5490</v>
      </c>
      <c r="BQ911" s="1" cm="1">
        <f t="array" ref="BQ911">_xlfn.IFS(BP911="None Known",0, LEN(BP911)&gt;500, 5,LEN(BP911)&gt;400, 4, LEN(BP911)&gt;300, 3, LEN(BP911)&gt;200, 2, LEN(BP911)&gt;1, 1)</f>
        <v>3</v>
      </c>
      <c r="BR911" s="1" t="s">
        <v>5491</v>
      </c>
      <c r="BS911" s="1">
        <v>2</v>
      </c>
      <c r="BT911" s="1" t="s">
        <v>5492</v>
      </c>
      <c r="BU911" s="1">
        <v>4</v>
      </c>
      <c r="BV911" s="1" t="s">
        <v>5493</v>
      </c>
      <c r="BW911" s="1" t="s">
        <v>5494</v>
      </c>
      <c r="BX911" s="1"/>
      <c r="BY911" t="str">
        <f>_xlfn.XLOOKUP($B911,Img_lookup!A:A,Img_lookup!B:B, "Not available")</f>
        <v>067867ef-4a17-4030-b335-d8497a0adb6d</v>
      </c>
      <c r="BZ911" t="str">
        <f>_xlfn.XLOOKUP($B911,Img_lookup!A:A,Img_lookup!C:C, "Not available")</f>
        <v>Hypericum-Perforatum-Herbal_Yellow-Flowers__2449IMG_9778</v>
      </c>
      <c r="CA911" t="str">
        <f>_xlfn.XLOOKUP($B911,Img_lookup!A:A,Img_lookup!D:D, "Not available")</f>
        <v>Public Domain Photos</v>
      </c>
      <c r="CB911" t="str">
        <f>_xlfn.XLOOKUP($B911,Img_lookup!A:A,Img_lookup!E:E, "https://imgur.com/aT5wafe")</f>
        <v>https://api.openverse.engineering/v1/images/067867ef-4a17-4030-b335-d8497a0adb6d/thumb/</v>
      </c>
    </row>
    <row r="912" spans="1:80" ht="409.6" x14ac:dyDescent="0.15">
      <c r="A912" s="1" t="s">
        <v>1479</v>
      </c>
      <c r="B912" s="1" t="s">
        <v>12132</v>
      </c>
      <c r="E912" s="1" t="s">
        <v>2273</v>
      </c>
      <c r="F912" s="1" t="s">
        <v>6</v>
      </c>
      <c r="G912" s="1" t="s">
        <v>6</v>
      </c>
      <c r="H912" s="11" t="str">
        <f t="shared" si="433"/>
        <v>Perennial</v>
      </c>
      <c r="J912" s="1">
        <v>0.60000002399999997</v>
      </c>
      <c r="L912" t="str" cm="1">
        <f t="array" ref="L912">_xlfn.IFS(J912+K912="", "Unknown", J912+K912&gt;3, "Large", J912+K912&gt;0.5, "Medium", J912+K912&gt;0, "Small")</f>
        <v>Medium</v>
      </c>
      <c r="M912" s="1">
        <v>9</v>
      </c>
      <c r="N912" cm="1">
        <f t="array" ref="N912">IF($M912="",INDEX($M$2:$M$2176,MATCH(1,INDEX(($A$2:$A$2176=$A912)*($M$2:$M$2176&lt;&gt;""),0),0)),$M912)</f>
        <v>9</v>
      </c>
      <c r="O912" s="2" t="str">
        <f t="shared" si="425"/>
        <v>Grown indoors</v>
      </c>
      <c r="P912" s="1" t="s">
        <v>12133</v>
      </c>
      <c r="R912" t="str">
        <f t="shared" si="432"/>
        <v>Medium</v>
      </c>
      <c r="T912" s="1"/>
      <c r="U912" s="1"/>
      <c r="V912" s="1" t="s">
        <v>51</v>
      </c>
      <c r="W912" s="6" t="str">
        <f t="shared" si="434"/>
        <v>7</v>
      </c>
      <c r="X912" t="str">
        <f t="shared" si="435"/>
        <v>July</v>
      </c>
      <c r="Y912" s="2" t="str">
        <f t="shared" si="436"/>
        <v>8</v>
      </c>
      <c r="Z912" s="2" t="str">
        <f t="shared" si="437"/>
        <v>August</v>
      </c>
      <c r="AA912" s="1" t="s">
        <v>135</v>
      </c>
      <c r="AB912" s="1" t="str">
        <f>IF(ISNUMBER(SEARCH("-",AA912)),TRIM(LEFT(AA912,FIND("-",AA912)-1)),AA912)</f>
        <v>8</v>
      </c>
      <c r="AC912" s="1" t="str">
        <f>IF(AB912="1", "January", IF(AB912="2", "February", IF(AB912="3", "March", IF(AB912="4", "April", IF(AB912="5", "May", IF(AB912="6", "June", IF(AB912="7", "July", IF(AB912="8", "August", IF(AB912="9", "September", IF(AB912="10", "October", IF(AB912="11", "November", IF(AB912="12", "December", "Other"))))))))))))</f>
        <v>August</v>
      </c>
      <c r="AD912" s="1" t="str">
        <f>IF(ISNUMBER(SEARCH("-",AA912)),TRIM(RIGHT(AA912,LEN(AA912)-SEARCH("-",AA912))),AA912)</f>
        <v>10</v>
      </c>
      <c r="AE912" s="1" t="str">
        <f>IF(AD912="1", "January", IF(AD912="2", "February", IF(AD912="3", "March", IF(AD912="4", "April", IF(AD912="5", "May", IF(AD912="6", "June", IF(AD912="7", "July", IF(AD912="8", "August", IF(AD912="9", "September", IF(AD912="10", "October", IF(AD912="11", "November", IF(AD912="12", "December", "Other"))))))))))))</f>
        <v>October</v>
      </c>
      <c r="AF912" s="16" t="s">
        <v>24513</v>
      </c>
      <c r="AG912" s="1" t="str">
        <f t="shared" si="415"/>
        <v xml:space="preserve">Seed </v>
      </c>
      <c r="AH912" s="2" t="str">
        <f t="shared" si="416"/>
        <v>Sow spring in a greenhouse. Germination usually takes place within 1 - 3 months at 10�c. When they are large enough to handle, prick the seedlings out into individual pots and grow them on in the greenhouse for their first winter. Plant them out into their permanent positions in late spring or early summer, after the last expected frosts.
Division in spring[111]. Larger clumps can be replanted direct into their permanent positions, though it is best to pot up smaller clumps and grow them on in a cold frame until they are rooting well. Plant them out in the spring.</v>
      </c>
      <c r="AI912" s="1" t="s">
        <v>12134</v>
      </c>
      <c r="AJ912" s="1" t="s">
        <v>53</v>
      </c>
      <c r="AK912" s="1" t="s">
        <v>17104</v>
      </c>
      <c r="AL912" s="1" t="str">
        <f t="shared" si="429"/>
        <v>Unscented</v>
      </c>
      <c r="AM912" s="1" t="b">
        <v>0</v>
      </c>
      <c r="AN912" s="1" t="b">
        <v>0</v>
      </c>
      <c r="AO912" s="1" t="b">
        <v>0</v>
      </c>
      <c r="AP912" s="5" t="s">
        <v>28</v>
      </c>
      <c r="AQ912" s="5" t="str">
        <f t="shared" si="417"/>
        <v>Light, Medium, Heavy</v>
      </c>
      <c r="AR912" s="1" t="s">
        <v>10</v>
      </c>
      <c r="AS912" s="1" t="str">
        <f t="shared" si="430"/>
        <v>None, Partial</v>
      </c>
      <c r="AT912" s="1" t="str">
        <f t="shared" si="418"/>
        <v>Partial, Full</v>
      </c>
      <c r="AU912" s="1" t="s">
        <v>29</v>
      </c>
      <c r="AV912" s="1" t="str">
        <f t="shared" si="419"/>
        <v>Moist</v>
      </c>
      <c r="AW912" s="1" t="s">
        <v>12</v>
      </c>
      <c r="AX912" s="1" t="str">
        <f t="shared" si="420"/>
        <v>Acid, Neutral, Alkaline</v>
      </c>
      <c r="AY912" s="1" t="b">
        <v>0</v>
      </c>
      <c r="AZ912" s="1" t="b">
        <v>0</v>
      </c>
      <c r="BA912" s="1" t="b">
        <v>0</v>
      </c>
      <c r="BC912" t="str">
        <f t="shared" si="421"/>
        <v>FALSE</v>
      </c>
      <c r="BE912" t="str">
        <f t="shared" si="422"/>
        <v>FALSE</v>
      </c>
      <c r="BF912" s="1" t="b">
        <v>0</v>
      </c>
      <c r="BG912" s="1" t="b">
        <v>0</v>
      </c>
      <c r="BH912" s="1" t="b">
        <v>0</v>
      </c>
      <c r="BJ912" s="1" t="str">
        <f t="shared" si="423"/>
        <v>FALSE</v>
      </c>
      <c r="BK912" s="1" t="s">
        <v>77</v>
      </c>
      <c r="BL912" t="str">
        <f t="shared" si="424"/>
        <v>TRUE</v>
      </c>
      <c r="BM912" s="1" t="b">
        <v>0</v>
      </c>
      <c r="BN912" s="1" t="b">
        <v>0</v>
      </c>
      <c r="BO912" s="1">
        <f t="shared" si="431"/>
        <v>5</v>
      </c>
      <c r="BP912" s="1" t="s">
        <v>31</v>
      </c>
      <c r="BQ912" s="1" cm="1">
        <f t="array" ref="BQ912">_xlfn.IFS(BP912="None Known",0, LEN(BP912)&gt;500, 5,LEN(BP912)&gt;400, 4, LEN(BP912)&gt;300, 3, LEN(BP912)&gt;200, 2, LEN(BP912)&gt;1, 1)</f>
        <v>0</v>
      </c>
      <c r="BR912" s="1" t="s">
        <v>12135</v>
      </c>
      <c r="BS912" s="1">
        <v>1</v>
      </c>
      <c r="BT912" s="1" t="s">
        <v>12136</v>
      </c>
      <c r="BU912" s="1">
        <v>2</v>
      </c>
      <c r="BV912" s="1" t="s">
        <v>169</v>
      </c>
      <c r="BW912" s="1" t="s">
        <v>12137</v>
      </c>
      <c r="BX912" s="1"/>
      <c r="BY912" t="str">
        <f>_xlfn.XLOOKUP($B912,Img_lookup!A:A,Img_lookup!B:B, "Not available")</f>
        <v>3854715a-abda-4f46-b03a-6e1d7f6acb98</v>
      </c>
      <c r="BZ912" t="str">
        <f>_xlfn.XLOOKUP($B912,Img_lookup!A:A,Img_lookup!C:C, "Not available")</f>
        <v>Hypericum sampsonii Hance</v>
      </c>
      <c r="CA912" t="str">
        <f>_xlfn.XLOOKUP($B912,Img_lookup!A:A,Img_lookup!D:D, "Not available")</f>
        <v>T. K. Peng; Wai Tak Tsang and Ts' Ang Un Kin</v>
      </c>
      <c r="CB912" t="str">
        <f>_xlfn.XLOOKUP($B912,Img_lookup!A:A,Img_lookup!E:E, "https://imgur.com/aT5wafe")</f>
        <v>https://api.openverse.engineering/v1/images/3854715a-abda-4f46-b03a-6e1d7f6acb98/thumb/</v>
      </c>
    </row>
    <row r="913" spans="1:80" ht="280" x14ac:dyDescent="0.15">
      <c r="A913" s="1" t="s">
        <v>69</v>
      </c>
      <c r="B913" s="1" t="s">
        <v>14978</v>
      </c>
      <c r="C913" s="1" t="s">
        <v>14979</v>
      </c>
      <c r="E913" s="1" t="s">
        <v>14980</v>
      </c>
      <c r="F913" s="1" t="s">
        <v>17124</v>
      </c>
      <c r="G913" s="1" t="s">
        <v>17124</v>
      </c>
      <c r="H913" s="11" t="str">
        <f t="shared" si="433"/>
        <v>Annual/Perennial</v>
      </c>
      <c r="J913" s="1">
        <v>0.30000001199999998</v>
      </c>
      <c r="L913" t="str" cm="1">
        <f t="array" ref="L913">_xlfn.IFS(J913+K913="", "Unknown", J913+K913&gt;3, "Large", J913+K913&gt;0.5, "Medium", J913+K913&gt;0, "Small")</f>
        <v>Small</v>
      </c>
      <c r="N913" cm="1">
        <f t="array" ref="N913">IF($M913="",INDEX($M$2:$M$2176,MATCH(1,INDEX(($A$2:$A$2176=$A913)*($M$2:$M$2176&lt;&gt;""),0),0)),$M913)</f>
        <v>7</v>
      </c>
      <c r="O913" s="2" t="str">
        <f t="shared" si="425"/>
        <v>Seasonal outdoors</v>
      </c>
      <c r="P913" s="1" t="s">
        <v>14981</v>
      </c>
      <c r="R913" t="str">
        <f t="shared" si="432"/>
        <v>Medium</v>
      </c>
      <c r="T913" s="1"/>
      <c r="U913" s="1"/>
      <c r="V913" s="1" t="s">
        <v>75</v>
      </c>
      <c r="W913" s="6" t="str">
        <f t="shared" si="434"/>
        <v>6</v>
      </c>
      <c r="X913" t="str">
        <f t="shared" si="435"/>
        <v>June</v>
      </c>
      <c r="Y913" s="2" t="str">
        <f t="shared" si="436"/>
        <v>10</v>
      </c>
      <c r="Z913" s="2" t="str">
        <f t="shared" si="437"/>
        <v>October</v>
      </c>
      <c r="AF913" s="16" t="s">
        <v>24514</v>
      </c>
      <c r="AG913" s="1" t="str">
        <f t="shared" si="415"/>
        <v xml:space="preserve">Seed </v>
      </c>
      <c r="AH913" s="2" t="str">
        <f t="shared" si="416"/>
        <v>Sow spring in a cold frame and only just cover the seed. When they are large enough to handle, prick the seedlings out into individual pots and plant them out in the summer.
If you have enough seed it can be sown outdoors in situ in the spring.</v>
      </c>
      <c r="AI913" s="1" t="s">
        <v>14982</v>
      </c>
      <c r="AJ913" s="1" t="s">
        <v>23802</v>
      </c>
      <c r="AK913" s="1" t="s">
        <v>17104</v>
      </c>
      <c r="AL913" s="1" t="str">
        <f t="shared" si="429"/>
        <v>Unscented</v>
      </c>
      <c r="AM913" s="1" t="b">
        <v>0</v>
      </c>
      <c r="AN913" s="1" t="b">
        <v>0</v>
      </c>
      <c r="AO913" s="1" t="b">
        <v>0</v>
      </c>
      <c r="AP913" s="5" t="s">
        <v>54</v>
      </c>
      <c r="AQ913" s="5" t="str">
        <f t="shared" si="417"/>
        <v>Light, Medium</v>
      </c>
      <c r="AR913" s="1" t="s">
        <v>30</v>
      </c>
      <c r="AS913" s="1" t="str">
        <f t="shared" si="430"/>
        <v>None</v>
      </c>
      <c r="AT913" s="1" t="str">
        <f t="shared" si="418"/>
        <v>Full</v>
      </c>
      <c r="AU913" s="1" t="s">
        <v>11</v>
      </c>
      <c r="AV913" s="1" t="str">
        <f t="shared" si="419"/>
        <v>Dry, Moist</v>
      </c>
      <c r="AW913" s="1" t="s">
        <v>123</v>
      </c>
      <c r="AX913" s="1" t="str">
        <f t="shared" si="420"/>
        <v>Acid, Neutral</v>
      </c>
      <c r="AY913" s="1" t="b">
        <v>0</v>
      </c>
      <c r="AZ913" s="1" t="b">
        <v>0</v>
      </c>
      <c r="BA913" s="1" t="b">
        <v>0</v>
      </c>
      <c r="BC913" t="str">
        <f t="shared" si="421"/>
        <v>FALSE</v>
      </c>
      <c r="BE913" t="str">
        <f t="shared" si="422"/>
        <v>FALSE</v>
      </c>
      <c r="BF913" s="1" t="b">
        <v>0</v>
      </c>
      <c r="BG913" s="1" t="b">
        <v>0</v>
      </c>
      <c r="BH913" s="1" t="b">
        <v>0</v>
      </c>
      <c r="BI913" s="1" t="s">
        <v>30</v>
      </c>
      <c r="BJ913" s="1" t="str">
        <f t="shared" si="423"/>
        <v>FALSE</v>
      </c>
      <c r="BL913" t="str">
        <f t="shared" si="424"/>
        <v>FALSE</v>
      </c>
      <c r="BM913" s="1" t="b">
        <v>0</v>
      </c>
      <c r="BN913" s="1" t="b">
        <v>0</v>
      </c>
      <c r="BO913" s="1">
        <f t="shared" si="431"/>
        <v>7</v>
      </c>
      <c r="BP913" s="1" t="s">
        <v>31</v>
      </c>
      <c r="BQ913" s="1" cm="1">
        <f t="array" ref="BQ913">_xlfn.IFS(BP913="None Known",0, LEN(BP913)&gt;500, 5,LEN(BP913)&gt;400, 4, LEN(BP913)&gt;300, 3, LEN(BP913)&gt;200, 2, LEN(BP913)&gt;1, 1)</f>
        <v>0</v>
      </c>
      <c r="BR913" s="1" t="s">
        <v>14983</v>
      </c>
      <c r="BS913" s="1">
        <v>2</v>
      </c>
      <c r="BT913" s="1" t="s">
        <v>14984</v>
      </c>
      <c r="BU913" s="1">
        <v>1</v>
      </c>
      <c r="BW913" s="1" t="s">
        <v>31</v>
      </c>
      <c r="BX913" s="1"/>
      <c r="BY913" t="str">
        <f>_xlfn.XLOOKUP($B913,Img_lookup!A:A,Img_lookup!B:B, "Not available")</f>
        <v>Not available</v>
      </c>
      <c r="BZ913" t="str">
        <f>_xlfn.XLOOKUP($B913,Img_lookup!A:A,Img_lookup!C:C, "Not available")</f>
        <v>Not available</v>
      </c>
      <c r="CA913" t="str">
        <f>_xlfn.XLOOKUP($B913,Img_lookup!A:A,Img_lookup!D:D, "Not available")</f>
        <v>Not available</v>
      </c>
      <c r="CB913" t="str">
        <f>_xlfn.XLOOKUP($B913,Img_lookup!A:A,Img_lookup!E:E, "https://imgur.com/aT5wafe")</f>
        <v>https://imgur.com/aT5wafe</v>
      </c>
    </row>
    <row r="914" spans="1:80" ht="280" x14ac:dyDescent="0.15">
      <c r="A914" s="1" t="s">
        <v>69</v>
      </c>
      <c r="B914" s="1" t="s">
        <v>6273</v>
      </c>
      <c r="C914" s="1" t="s">
        <v>6274</v>
      </c>
      <c r="E914" s="1" t="s">
        <v>6275</v>
      </c>
      <c r="F914" s="1" t="s">
        <v>6</v>
      </c>
      <c r="G914" s="1" t="s">
        <v>6</v>
      </c>
      <c r="H914" s="11" t="str">
        <f t="shared" si="433"/>
        <v>Perennial</v>
      </c>
      <c r="J914" s="1">
        <v>0.30000001199999998</v>
      </c>
      <c r="L914" t="str" cm="1">
        <f t="array" ref="L914">_xlfn.IFS(J914+K914="", "Unknown", J914+K914&gt;3, "Large", J914+K914&gt;0.5, "Medium", J914+K914&gt;0, "Small")</f>
        <v>Small</v>
      </c>
      <c r="M914" s="1">
        <v>5</v>
      </c>
      <c r="N914" cm="1">
        <f t="array" ref="N914">IF($M914="",INDEX($M$2:$M$2176,MATCH(1,INDEX(($A$2:$A$2176=$A914)*($M$2:$M$2176&lt;&gt;""),0),0)),$M914)</f>
        <v>5</v>
      </c>
      <c r="O914" s="2" t="str">
        <f t="shared" si="425"/>
        <v>Seasonal outdoors</v>
      </c>
      <c r="P914" s="1" t="s">
        <v>6276</v>
      </c>
      <c r="R914" t="str">
        <f t="shared" si="432"/>
        <v>Medium</v>
      </c>
      <c r="T914" s="1"/>
      <c r="U914" s="1"/>
      <c r="V914" s="1" t="s">
        <v>134</v>
      </c>
      <c r="W914" s="6" t="str">
        <f t="shared" si="434"/>
        <v>6</v>
      </c>
      <c r="X914" t="str">
        <f t="shared" si="435"/>
        <v>June</v>
      </c>
      <c r="Y914" s="2" t="str">
        <f t="shared" si="436"/>
        <v>9</v>
      </c>
      <c r="Z914" s="2" t="str">
        <f t="shared" si="437"/>
        <v>September</v>
      </c>
      <c r="AA914" s="1" t="s">
        <v>108</v>
      </c>
      <c r="AB914" s="1" t="str">
        <f>IF(ISNUMBER(SEARCH("-",AA914)),TRIM(LEFT(AA914,FIND("-",AA914)-1)),AA914)</f>
        <v>7</v>
      </c>
      <c r="AC914" s="1" t="str">
        <f>IF(AB914="1", "January", IF(AB914="2", "February", IF(AB914="3", "March", IF(AB914="4", "April", IF(AB914="5", "May", IF(AB914="6", "June", IF(AB914="7", "July", IF(AB914="8", "August", IF(AB914="9", "September", IF(AB914="10", "October", IF(AB914="11", "November", IF(AB914="12", "December", "Other"))))))))))))</f>
        <v>July</v>
      </c>
      <c r="AD914" s="1" t="str">
        <f>IF(ISNUMBER(SEARCH("-",AA914)),TRIM(RIGHT(AA914,LEN(AA914)-SEARCH("-",AA914))),AA914)</f>
        <v>9</v>
      </c>
      <c r="AE914" s="1" t="str">
        <f>IF(AD914="1", "January", IF(AD914="2", "February", IF(AD914="3", "March", IF(AD914="4", "April", IF(AD914="5", "May", IF(AD914="6", "June", IF(AD914="7", "July", IF(AD914="8", "August", IF(AD914="9", "September", IF(AD914="10", "October", IF(AD914="11", "November", IF(AD914="12", "December", "Other"))))))))))))</f>
        <v>September</v>
      </c>
      <c r="AF914" s="16" t="s">
        <v>24515</v>
      </c>
      <c r="AG914" s="1" t="str">
        <f t="shared" si="415"/>
        <v xml:space="preserve">Seed </v>
      </c>
      <c r="AH914" s="2" t="str">
        <f t="shared" si="416"/>
        <v>Sow spring in a cold frame and only just cover the seed. When they are large enough to handle, prick the seedlings out into individual pots and plant them out in the summer.
If you have sufficient seed it can be sown outdoors in situ in the spring.</v>
      </c>
      <c r="AI914" s="1" t="s">
        <v>6277</v>
      </c>
      <c r="AJ914" s="1" t="s">
        <v>23834</v>
      </c>
      <c r="AK914" s="1" t="s">
        <v>17104</v>
      </c>
      <c r="AL914" s="1" t="str">
        <f t="shared" si="429"/>
        <v>Unscented</v>
      </c>
      <c r="AM914" s="1" t="b">
        <v>0</v>
      </c>
      <c r="AN914" s="1" t="b">
        <v>1</v>
      </c>
      <c r="AO914" s="1" t="b">
        <v>1</v>
      </c>
      <c r="AP914" s="5" t="s">
        <v>28</v>
      </c>
      <c r="AQ914" s="5" t="str">
        <f t="shared" si="417"/>
        <v>Light, Medium, Heavy</v>
      </c>
      <c r="AR914" s="1" t="s">
        <v>30</v>
      </c>
      <c r="AS914" s="1" t="str">
        <f t="shared" si="430"/>
        <v>None</v>
      </c>
      <c r="AT914" s="1" t="str">
        <f t="shared" si="418"/>
        <v>Full</v>
      </c>
      <c r="AU914" s="1" t="s">
        <v>11</v>
      </c>
      <c r="AV914" s="1" t="str">
        <f t="shared" si="419"/>
        <v>Dry, Moist</v>
      </c>
      <c r="AW914" s="1" t="s">
        <v>12</v>
      </c>
      <c r="AX914" s="1" t="str">
        <f t="shared" si="420"/>
        <v>Acid, Neutral, Alkaline</v>
      </c>
      <c r="AY914" s="1" t="b">
        <v>0</v>
      </c>
      <c r="AZ914" s="1" t="b">
        <v>0</v>
      </c>
      <c r="BA914" s="1" t="b">
        <v>0</v>
      </c>
      <c r="BC914" t="str">
        <f t="shared" si="421"/>
        <v>FALSE</v>
      </c>
      <c r="BE914" t="str">
        <f t="shared" si="422"/>
        <v>FALSE</v>
      </c>
      <c r="BF914" s="1" t="b">
        <v>0</v>
      </c>
      <c r="BG914" s="1" t="b">
        <v>0</v>
      </c>
      <c r="BH914" s="1" t="b">
        <v>0</v>
      </c>
      <c r="BI914" s="1" t="s">
        <v>30</v>
      </c>
      <c r="BJ914" s="1" t="str">
        <f t="shared" si="423"/>
        <v>FALSE</v>
      </c>
      <c r="BL914" t="str">
        <f t="shared" si="424"/>
        <v>FALSE</v>
      </c>
      <c r="BM914" s="1" t="b">
        <v>0</v>
      </c>
      <c r="BN914" s="1" t="b">
        <v>0</v>
      </c>
      <c r="BO914" s="1">
        <f t="shared" si="431"/>
        <v>7</v>
      </c>
      <c r="BP914" s="1" t="s">
        <v>31</v>
      </c>
      <c r="BQ914" s="1" cm="1">
        <f t="array" ref="BQ914">_xlfn.IFS(BP914="None Known",0, LEN(BP914)&gt;500, 5,LEN(BP914)&gt;400, 4, LEN(BP914)&gt;300, 3, LEN(BP914)&gt;200, 2, LEN(BP914)&gt;1, 1)</f>
        <v>0</v>
      </c>
      <c r="BR914" s="1" t="s">
        <v>6278</v>
      </c>
      <c r="BS914" s="1">
        <v>2</v>
      </c>
      <c r="BT914" s="1" t="s">
        <v>6279</v>
      </c>
      <c r="BU914" s="1">
        <v>1</v>
      </c>
      <c r="BV914" s="1" t="s">
        <v>3184</v>
      </c>
      <c r="BW914" s="1" t="s">
        <v>31</v>
      </c>
      <c r="BX914" s="1"/>
      <c r="BY914" t="str">
        <f>_xlfn.XLOOKUP($B914,Img_lookup!A:A,Img_lookup!B:B, "Not available")</f>
        <v>caddafda-fcdf-478b-b10a-af948b7ae4a7</v>
      </c>
      <c r="BZ914" t="str">
        <f>_xlfn.XLOOKUP($B914,Img_lookup!A:A,Img_lookup!C:C, "Not available")</f>
        <v>colored isect in Catsear (Hypochaeris radicata or Hypochoeris radicata) flower: edible (comest√≠vel)</v>
      </c>
      <c r="CA914" t="str">
        <f>_xlfn.XLOOKUP($B914,Img_lookup!A:A,Img_lookup!D:D, "Not available")</f>
        <v>mauro halpern</v>
      </c>
      <c r="CB914" t="str">
        <f>_xlfn.XLOOKUP($B914,Img_lookup!A:A,Img_lookup!E:E, "https://imgur.com/aT5wafe")</f>
        <v>https://api.openverse.engineering/v1/images/caddafda-fcdf-478b-b10a-af948b7ae4a7/thumb/</v>
      </c>
    </row>
    <row r="915" spans="1:80" ht="13" x14ac:dyDescent="0.15">
      <c r="A915" s="1" t="s">
        <v>69</v>
      </c>
      <c r="B915" s="1" t="s">
        <v>16605</v>
      </c>
      <c r="E915" s="1" t="s">
        <v>3984</v>
      </c>
      <c r="F915" s="1" t="s">
        <v>6</v>
      </c>
      <c r="G915" s="1" t="s">
        <v>6</v>
      </c>
      <c r="H915" s="11" t="str">
        <f t="shared" si="433"/>
        <v>Perennial</v>
      </c>
      <c r="L915" t="e" cm="1">
        <f t="array" ref="L915">_xlfn.IFS(J915+K915="", "Unknown", J915+K915&gt;3, "Large", J915+K915&gt;0.5, "Medium", J915+K915&gt;0, "Small")</f>
        <v>#N/A</v>
      </c>
      <c r="N915" cm="1">
        <f t="array" ref="N915">IF($M915="",INDEX($M$2:$M$2176,MATCH(1,INDEX(($A$2:$A$2176=$A915)*($M$2:$M$2176&lt;&gt;""),0),0)),$M915)</f>
        <v>7</v>
      </c>
      <c r="O915" s="2" t="str">
        <f t="shared" si="425"/>
        <v>Seasonal outdoors</v>
      </c>
      <c r="P915" s="1" t="s">
        <v>196</v>
      </c>
      <c r="R915" t="str">
        <f t="shared" si="432"/>
        <v>Medium</v>
      </c>
      <c r="W915"/>
      <c r="AF915" s="1" t="s">
        <v>24516</v>
      </c>
      <c r="AG915" s="1" t="str">
        <f t="shared" si="415"/>
        <v xml:space="preserve">Seed </v>
      </c>
      <c r="AH915" s="2" t="str">
        <f t="shared" si="416"/>
        <v>Sow spring in a cold frame and only just cover the seed. When they are large enough to handle, prick the seedlings out into individual pots and plant them out in the summer.</v>
      </c>
      <c r="AI915" s="1" t="s">
        <v>16606</v>
      </c>
      <c r="AJ915" s="1" t="s">
        <v>23802</v>
      </c>
      <c r="AK915" s="1" t="s">
        <v>17104</v>
      </c>
      <c r="AL915" s="1" t="str">
        <f t="shared" si="429"/>
        <v>Unscented</v>
      </c>
      <c r="AM915" s="1" t="b">
        <v>0</v>
      </c>
      <c r="AN915" s="1" t="b">
        <v>0</v>
      </c>
      <c r="AO915" s="1" t="b">
        <v>0</v>
      </c>
      <c r="AP915" s="5" t="s">
        <v>28</v>
      </c>
      <c r="AQ915" s="5" t="str">
        <f t="shared" si="417"/>
        <v>Light, Medium, Heavy</v>
      </c>
      <c r="AR915" s="1" t="s">
        <v>30</v>
      </c>
      <c r="AS915" s="1" t="str">
        <f t="shared" si="430"/>
        <v>None</v>
      </c>
      <c r="AT915" s="1" t="str">
        <f t="shared" si="418"/>
        <v>Full</v>
      </c>
      <c r="AU915" s="1" t="s">
        <v>11</v>
      </c>
      <c r="AV915" s="1" t="str">
        <f t="shared" si="419"/>
        <v>Dry, Moist</v>
      </c>
      <c r="AW915" s="1" t="s">
        <v>12</v>
      </c>
      <c r="AX915" s="1" t="str">
        <f t="shared" si="420"/>
        <v>Acid, Neutral, Alkaline</v>
      </c>
      <c r="AY915" s="1" t="b">
        <v>0</v>
      </c>
      <c r="AZ915" s="1" t="b">
        <v>0</v>
      </c>
      <c r="BA915" s="1" t="b">
        <v>0</v>
      </c>
      <c r="BC915" t="str">
        <f t="shared" si="421"/>
        <v>FALSE</v>
      </c>
      <c r="BE915" t="str">
        <f t="shared" si="422"/>
        <v>FALSE</v>
      </c>
      <c r="BF915" s="1" t="b">
        <v>0</v>
      </c>
      <c r="BG915" s="1" t="b">
        <v>0</v>
      </c>
      <c r="BH915" s="1" t="b">
        <v>0</v>
      </c>
      <c r="BJ915" s="1" t="str">
        <f t="shared" si="423"/>
        <v>FALSE</v>
      </c>
      <c r="BL915" t="str">
        <f t="shared" si="424"/>
        <v>FALSE</v>
      </c>
      <c r="BM915" s="1" t="b">
        <v>0</v>
      </c>
      <c r="BN915" s="1" t="b">
        <v>0</v>
      </c>
      <c r="BO915" s="1">
        <f t="shared" si="431"/>
        <v>4</v>
      </c>
      <c r="BP915" s="1" t="s">
        <v>31</v>
      </c>
      <c r="BQ915" s="1" cm="1">
        <f t="array" ref="BQ915">_xlfn.IFS(BP915="None Known",0, LEN(BP915)&gt;500, 5,LEN(BP915)&gt;400, 4, LEN(BP915)&gt;300, 3, LEN(BP915)&gt;200, 2, LEN(BP915)&gt;1, 1)</f>
        <v>0</v>
      </c>
      <c r="BR915" s="1" t="s">
        <v>16607</v>
      </c>
      <c r="BS915" s="1">
        <v>1</v>
      </c>
      <c r="BT915" s="1" t="s">
        <v>16608</v>
      </c>
      <c r="BU915" s="1">
        <v>1</v>
      </c>
      <c r="BV915" s="1" t="s">
        <v>2808</v>
      </c>
      <c r="BW915" s="1" t="s">
        <v>31</v>
      </c>
      <c r="BX915" s="1"/>
      <c r="BY915" t="str">
        <f>_xlfn.XLOOKUP($B915,Img_lookup!A:A,Img_lookup!B:B, "Not available")</f>
        <v>Not available</v>
      </c>
      <c r="BZ915" t="str">
        <f>_xlfn.XLOOKUP($B915,Img_lookup!A:A,Img_lookup!C:C, "Not available")</f>
        <v>Not available</v>
      </c>
      <c r="CA915" t="str">
        <f>_xlfn.XLOOKUP($B915,Img_lookup!A:A,Img_lookup!D:D, "Not available")</f>
        <v>Not available</v>
      </c>
      <c r="CB915" t="str">
        <f>_xlfn.XLOOKUP($B915,Img_lookup!A:A,Img_lookup!E:E, "https://imgur.com/aT5wafe")</f>
        <v>https://imgur.com/aT5wafe</v>
      </c>
    </row>
    <row r="916" spans="1:80" ht="409.6" x14ac:dyDescent="0.15">
      <c r="A916" s="1" t="s">
        <v>103</v>
      </c>
      <c r="B916" s="1" t="s">
        <v>15816</v>
      </c>
      <c r="C916" s="1" t="s">
        <v>15817</v>
      </c>
      <c r="E916" s="1" t="s">
        <v>174</v>
      </c>
      <c r="F916" s="1" t="s">
        <v>22</v>
      </c>
      <c r="G916" s="1" t="s">
        <v>22</v>
      </c>
      <c r="H916" s="11" t="str">
        <f t="shared" si="433"/>
        <v>Perennial</v>
      </c>
      <c r="I916" s="1" t="s">
        <v>17108</v>
      </c>
      <c r="J916" s="1">
        <v>0.60000002399999997</v>
      </c>
      <c r="K916" s="1">
        <v>0.60000002399999997</v>
      </c>
      <c r="L916" t="str" cm="1">
        <f t="array" ref="L916">_xlfn.IFS(J916+K916="", "Unknown", J916+K916&gt;3, "Large", J916+K916&gt;0.5, "Medium", J916+K916&gt;0, "Small")</f>
        <v>Medium</v>
      </c>
      <c r="M916" s="1">
        <v>7</v>
      </c>
      <c r="N916" cm="1">
        <f t="array" ref="N916">IF($M916="",INDEX($M$2:$M$2176,MATCH(1,INDEX(($A$2:$A$2176=$A916)*($M$2:$M$2176&lt;&gt;""),0),0)),$M916)</f>
        <v>7</v>
      </c>
      <c r="O916" s="2" t="str">
        <f t="shared" si="425"/>
        <v>Seasonal outdoors</v>
      </c>
      <c r="P916" s="1" t="s">
        <v>15818</v>
      </c>
      <c r="R916" t="str">
        <f t="shared" si="432"/>
        <v>Medium</v>
      </c>
      <c r="S916" s="1" t="s">
        <v>24</v>
      </c>
      <c r="T916" s="1" t="str">
        <f>LEFT(S916,FIND("-",S916)-1)</f>
        <v xml:space="preserve">1 </v>
      </c>
      <c r="U916" s="1" t="str">
        <f>RIGHT(S916,FIND("-",S916)-1)</f>
        <v>12</v>
      </c>
      <c r="V916" s="1" t="s">
        <v>108</v>
      </c>
      <c r="W916" s="6" t="str">
        <f>IF(ISNUMBER(SEARCH("-",V916)),TRIM(LEFT(V916,FIND("-",V916)-1)),V916)</f>
        <v>7</v>
      </c>
      <c r="X916" t="str">
        <f>IF(W916="1", "January", IF(W916="2", "February", IF(W916="3", "March", IF(W916="4", "April", IF(W916="5", "May", IF(W916="6", "June", IF(W916="7", "July", IF(W916="8", "August", IF(W916="9", "September", IF(W916="10", "October", IF(W916="11", "November", IF(W916="12", "December", "Other"))))))))))))</f>
        <v>July</v>
      </c>
      <c r="Y916" s="2" t="str">
        <f>IF(ISNUMBER(SEARCH("-",V916)),TRIM(RIGHT(V916,LEN(V916)-SEARCH("-",V916))),V916)</f>
        <v>9</v>
      </c>
      <c r="Z916" s="2" t="str">
        <f>IF(Y916="1", "January", IF(Y916="2", "February", IF(Y916="3", "March", IF(Y916="4", "April", IF(Y916="5", "May", IF(Y916="6", "June", IF(Y916="7", "July", IF(Y916="8", "August", IF(Y916="9", "September", IF(Y916="10", "October", IF(Y916="11", "November", IF(Y916="12", "December", "Other"))))))))))))</f>
        <v>September</v>
      </c>
      <c r="AA916" s="1" t="s">
        <v>135</v>
      </c>
      <c r="AB916" s="1" t="str">
        <f>IF(ISNUMBER(SEARCH("-",AA916)),TRIM(LEFT(AA916,FIND("-",AA916)-1)),AA916)</f>
        <v>8</v>
      </c>
      <c r="AC916" s="1" t="str">
        <f>IF(AB916="1", "January", IF(AB916="2", "February", IF(AB916="3", "March", IF(AB916="4", "April", IF(AB916="5", "May", IF(AB916="6", "June", IF(AB916="7", "July", IF(AB916="8", "August", IF(AB916="9", "September", IF(AB916="10", "October", IF(AB916="11", "November", IF(AB916="12", "December", "Other"))))))))))))</f>
        <v>August</v>
      </c>
      <c r="AD916" s="1" t="str">
        <f>IF(ISNUMBER(SEARCH("-",AA916)),TRIM(RIGHT(AA916,LEN(AA916)-SEARCH("-",AA916))),AA916)</f>
        <v>10</v>
      </c>
      <c r="AE916" s="1" t="str">
        <f>IF(AD916="1", "January", IF(AD916="2", "February", IF(AD916="3", "March", IF(AD916="4", "April", IF(AD916="5", "May", IF(AD916="6", "June", IF(AD916="7", "July", IF(AD916="8", "August", IF(AD916="9", "September", IF(AD916="10", "October", IF(AD916="11", "November", IF(AD916="12", "December", "Other"))))))))))))</f>
        <v>October</v>
      </c>
      <c r="AF916" s="16" t="s">
        <v>24517</v>
      </c>
      <c r="AG916" s="1" t="str">
        <f t="shared" si="415"/>
        <v xml:space="preserve">Seed </v>
      </c>
      <c r="AH916" s="2" t="str">
        <f t="shared" si="416"/>
        <v>Sow spring in a cold frame and only just cover the seed. Very easy, the seed germinates quickly. When they are large enough to handle, prick the seedlings out into individual pots and grow them on in the greenhouse for their first winter. Plant them out into their permanent positions in late spring or early summer, after the last expected frosts.
Cuttings of half-ripe wood, 5 - 7 cm with a heel, June/July in a frame[11, 78]. Fairly easy, the cuttings root quite quickly. Grow on the plants in the greenhouse for their first winter and plant out in late spring.
Cuttings of greenwood, 5 - 7 cm with a heel, April/May in a frame[1]. Plant out in the summer.
Division in spring or autumn[1, 4].</v>
      </c>
      <c r="AI916" s="1" t="s">
        <v>15819</v>
      </c>
      <c r="AJ916" s="1" t="s">
        <v>26</v>
      </c>
      <c r="AK916" s="1" t="s">
        <v>17104</v>
      </c>
      <c r="AL916" s="1" t="str">
        <f t="shared" si="429"/>
        <v>Scented</v>
      </c>
      <c r="AM916" s="1" t="b">
        <v>1</v>
      </c>
      <c r="AN916" s="1" t="b">
        <v>0</v>
      </c>
      <c r="AO916" s="1" t="b">
        <v>0</v>
      </c>
      <c r="AP916" s="5" t="s">
        <v>54</v>
      </c>
      <c r="AQ916" s="5" t="str">
        <f t="shared" si="417"/>
        <v>Light, Medium</v>
      </c>
      <c r="AR916" s="1" t="s">
        <v>30</v>
      </c>
      <c r="AS916" s="1" t="str">
        <f t="shared" si="430"/>
        <v>None</v>
      </c>
      <c r="AT916" s="1" t="str">
        <f t="shared" si="418"/>
        <v>Full</v>
      </c>
      <c r="AU916" s="1" t="s">
        <v>11</v>
      </c>
      <c r="AV916" s="1" t="str">
        <f t="shared" si="419"/>
        <v>Dry, Moist</v>
      </c>
      <c r="AW916" s="1" t="s">
        <v>263</v>
      </c>
      <c r="AX916" s="1" t="str">
        <f t="shared" si="420"/>
        <v>Neutral, Alkaline</v>
      </c>
      <c r="AY916" s="1" t="b">
        <v>0</v>
      </c>
      <c r="AZ916" s="1" t="b">
        <v>0</v>
      </c>
      <c r="BA916" s="1" t="b">
        <v>0</v>
      </c>
      <c r="BC916" t="str">
        <f t="shared" si="421"/>
        <v>FALSE</v>
      </c>
      <c r="BE916" t="str">
        <f t="shared" si="422"/>
        <v>FALSE</v>
      </c>
      <c r="BF916" s="1" t="b">
        <v>0</v>
      </c>
      <c r="BG916" s="1" t="b">
        <v>0</v>
      </c>
      <c r="BH916" s="1" t="b">
        <v>0</v>
      </c>
      <c r="BJ916" s="1" t="str">
        <f t="shared" si="423"/>
        <v>FALSE</v>
      </c>
      <c r="BK916" s="1" t="s">
        <v>77</v>
      </c>
      <c r="BL916" t="str">
        <f t="shared" si="424"/>
        <v>TRUE</v>
      </c>
      <c r="BM916" s="1" t="b">
        <v>0</v>
      </c>
      <c r="BN916" s="1" t="b">
        <v>1</v>
      </c>
      <c r="BO916" s="1">
        <f t="shared" si="431"/>
        <v>20</v>
      </c>
      <c r="BP916" s="1" t="s">
        <v>15820</v>
      </c>
      <c r="BQ916" s="1" cm="1">
        <f t="array" ref="BQ916">_xlfn.IFS(BP916="None Known",0, LEN(BP916)&gt;500, 5,LEN(BP916)&gt;400, 4, LEN(BP916)&gt;300, 3, LEN(BP916)&gt;200, 2, LEN(BP916)&gt;1, 1)</f>
        <v>5</v>
      </c>
      <c r="BR916" s="1" t="s">
        <v>15821</v>
      </c>
      <c r="BS916" s="1">
        <v>4</v>
      </c>
      <c r="BT916" s="1" t="s">
        <v>15822</v>
      </c>
      <c r="BU916" s="1">
        <v>3</v>
      </c>
      <c r="BV916" s="1" t="s">
        <v>336</v>
      </c>
      <c r="BW916" s="1" t="s">
        <v>31</v>
      </c>
      <c r="BX916" s="1"/>
      <c r="BY916" t="str">
        <f>_xlfn.XLOOKUP($B916,Img_lookup!A:A,Img_lookup!B:B, "Not available")</f>
        <v>39c162b4-8120-4248-9d3a-879706665464</v>
      </c>
      <c r="BZ916" t="str">
        <f>_xlfn.XLOOKUP($B916,Img_lookup!A:A,Img_lookup!C:C, "Not available")</f>
        <v>Hyssopus officinalis o hisopillo de dos √≥rdenes</v>
      </c>
      <c r="CA916" t="str">
        <f>_xlfn.XLOOKUP($B916,Img_lookup!A:A,Img_lookup!D:D, "Not available")</f>
        <v>M. Martin Vicente</v>
      </c>
      <c r="CB916" t="str">
        <f>_xlfn.XLOOKUP($B916,Img_lookup!A:A,Img_lookup!E:E, "https://imgur.com/aT5wafe")</f>
        <v>https://api.openverse.engineering/v1/images/39c162b4-8120-4248-9d3a-879706665464/thumb/</v>
      </c>
    </row>
    <row r="917" spans="1:80" ht="13" x14ac:dyDescent="0.15">
      <c r="A917" s="1" t="s">
        <v>128</v>
      </c>
      <c r="B917" s="1" t="s">
        <v>10792</v>
      </c>
      <c r="C917" s="1" t="s">
        <v>10793</v>
      </c>
      <c r="E917" s="1" t="s">
        <v>10794</v>
      </c>
      <c r="F917" s="1" t="s">
        <v>85</v>
      </c>
      <c r="G917" s="1" t="s">
        <v>85</v>
      </c>
      <c r="H917" s="11" t="str">
        <f t="shared" si="433"/>
        <v>Annual</v>
      </c>
      <c r="J917" s="1">
        <v>0.30000001199999998</v>
      </c>
      <c r="K917" s="1">
        <v>0.15000000599999999</v>
      </c>
      <c r="L917" t="str" cm="1">
        <f t="array" ref="L917">_xlfn.IFS(J917+K917="", "Unknown", J917+K917&gt;3, "Large", J917+K917&gt;0.5, "Medium", J917+K917&gt;0, "Small")</f>
        <v>Small</v>
      </c>
      <c r="M917" s="1">
        <v>7</v>
      </c>
      <c r="N917" cm="1">
        <f t="array" ref="N917">IF($M917="",INDEX($M$2:$M$2176,MATCH(1,INDEX(($A$2:$A$2176=$A917)*($M$2:$M$2176&lt;&gt;""),0),0)),$M917)</f>
        <v>7</v>
      </c>
      <c r="O917" s="2" t="str">
        <f t="shared" si="425"/>
        <v>Seasonal outdoors</v>
      </c>
      <c r="P917" s="1" t="s">
        <v>10795</v>
      </c>
      <c r="Q917" s="1" t="s">
        <v>17109</v>
      </c>
      <c r="R917" t="str">
        <f t="shared" si="432"/>
        <v>Fast</v>
      </c>
      <c r="T917" s="1"/>
      <c r="U917" s="1"/>
      <c r="V917" s="1" t="s">
        <v>307</v>
      </c>
      <c r="W917" s="6" t="str">
        <f>IF(ISNUMBER(SEARCH("-",V917)),TRIM(LEFT(V917,FIND("-",V917)-1)),V917)</f>
        <v>6</v>
      </c>
      <c r="X917" t="str">
        <f>IF(W917="1", "January", IF(W917="2", "February", IF(W917="3", "March", IF(W917="4", "April", IF(W917="5", "May", IF(W917="6", "June", IF(W917="7", "July", IF(W917="8", "August", IF(W917="9", "September", IF(W917="10", "October", IF(W917="11", "November", IF(W917="12", "December", "Other"))))))))))))</f>
        <v>June</v>
      </c>
      <c r="Y917" s="2" t="str">
        <f>IF(ISNUMBER(SEARCH("-",V917)),TRIM(RIGHT(V917,LEN(V917)-SEARCH("-",V917))),V917)</f>
        <v>7</v>
      </c>
      <c r="Z917" s="2" t="str">
        <f>IF(Y917="1", "January", IF(Y917="2", "February", IF(Y917="3", "March", IF(Y917="4", "April", IF(Y917="5", "May", IF(Y917="6", "June", IF(Y917="7", "July", IF(Y917="8", "August", IF(Y917="9", "September", IF(Y917="10", "October", IF(Y917="11", "November", IF(Y917="12", "December", "Other"))))))))))))</f>
        <v>July</v>
      </c>
      <c r="AF917" s="1" t="s">
        <v>24518</v>
      </c>
      <c r="AG917" s="1" t="str">
        <f t="shared" si="415"/>
        <v xml:space="preserve">Seed </v>
      </c>
      <c r="AH917" s="2" t="str">
        <f t="shared" si="416"/>
        <v>Sow spring in situ for summer flowering or late summer in situ for a spring flowering[200]. The seed germinates within 3 weeks.</v>
      </c>
      <c r="AI917" s="1" t="s">
        <v>10796</v>
      </c>
      <c r="AJ917" s="1" t="s">
        <v>26</v>
      </c>
      <c r="AK917" s="1" t="s">
        <v>17104</v>
      </c>
      <c r="AL917" s="1" t="str">
        <f t="shared" si="429"/>
        <v>Scented</v>
      </c>
      <c r="AM917" s="1" t="b">
        <v>1</v>
      </c>
      <c r="AN917" s="1" t="b">
        <v>0</v>
      </c>
      <c r="AO917" s="1" t="b">
        <v>0</v>
      </c>
      <c r="AP917" s="5" t="s">
        <v>28</v>
      </c>
      <c r="AQ917" s="5" t="str">
        <f t="shared" si="417"/>
        <v>Light, Medium, Heavy</v>
      </c>
      <c r="AR917" s="1" t="s">
        <v>30</v>
      </c>
      <c r="AS917" s="1" t="str">
        <f t="shared" si="430"/>
        <v>None</v>
      </c>
      <c r="AT917" s="1" t="str">
        <f t="shared" si="418"/>
        <v>Full</v>
      </c>
      <c r="AU917" s="1" t="s">
        <v>11</v>
      </c>
      <c r="AV917" s="1" t="str">
        <f t="shared" si="419"/>
        <v>Dry, Moist</v>
      </c>
      <c r="AW917" s="1" t="s">
        <v>12</v>
      </c>
      <c r="AX917" s="1" t="str">
        <f t="shared" si="420"/>
        <v>Acid, Neutral, Alkaline</v>
      </c>
      <c r="AY917" s="1" t="b">
        <v>0</v>
      </c>
      <c r="AZ917" s="1" t="b">
        <v>1</v>
      </c>
      <c r="BA917" s="1" t="b">
        <v>0</v>
      </c>
      <c r="BC917" t="str">
        <f t="shared" si="421"/>
        <v>FALSE</v>
      </c>
      <c r="BE917" t="str">
        <f t="shared" si="422"/>
        <v>FALSE</v>
      </c>
      <c r="BF917" s="1" t="b">
        <v>1</v>
      </c>
      <c r="BG917" s="1" t="b">
        <v>0</v>
      </c>
      <c r="BH917" s="1" t="b">
        <v>0</v>
      </c>
      <c r="BI917" s="1" t="s">
        <v>30</v>
      </c>
      <c r="BJ917" s="1" t="str">
        <f t="shared" si="423"/>
        <v>FALSE</v>
      </c>
      <c r="BL917" t="str">
        <f t="shared" si="424"/>
        <v>FALSE</v>
      </c>
      <c r="BM917" s="1" t="b">
        <v>0</v>
      </c>
      <c r="BN917" s="1" t="b">
        <v>0</v>
      </c>
      <c r="BO917" s="1">
        <f t="shared" si="431"/>
        <v>5</v>
      </c>
      <c r="BP917" s="1" t="s">
        <v>31</v>
      </c>
      <c r="BQ917" s="1" cm="1">
        <f t="array" ref="BQ917">_xlfn.IFS(BP917="None Known",0, LEN(BP917)&gt;500, 5,LEN(BP917)&gt;400, 4, LEN(BP917)&gt;300, 3, LEN(BP917)&gt;200, 2, LEN(BP917)&gt;1, 1)</f>
        <v>0</v>
      </c>
      <c r="BR917" s="1" t="s">
        <v>10797</v>
      </c>
      <c r="BS917" s="1">
        <v>1</v>
      </c>
      <c r="BT917" s="1" t="s">
        <v>10798</v>
      </c>
      <c r="BU917" s="1">
        <v>2</v>
      </c>
      <c r="BV917" s="1" t="s">
        <v>3676</v>
      </c>
      <c r="BW917" s="1" t="s">
        <v>31</v>
      </c>
      <c r="BX917" s="1"/>
      <c r="BY917" t="str">
        <f>_xlfn.XLOOKUP($B917,Img_lookup!A:A,Img_lookup!B:B, "Not available")</f>
        <v>023c6e03-6382-4ff0-ba06-99537d20a8e1</v>
      </c>
      <c r="BZ917" t="str">
        <f>_xlfn.XLOOKUP($B917,Img_lookup!A:A,Img_lookup!C:C, "Not available")</f>
        <v>Iberis umbellata and Iberis amara. Favourite flowers of garden and greenhouse. v.1 (1896)</v>
      </c>
      <c r="CA917" t="str">
        <f>_xlfn.XLOOKUP($B917,Img_lookup!A:A,Img_lookup!D:D, "Not available")</f>
        <v>Swallowtail Garden Seeds</v>
      </c>
      <c r="CB917" t="str">
        <f>_xlfn.XLOOKUP($B917,Img_lookup!A:A,Img_lookup!E:E, "https://imgur.com/aT5wafe")</f>
        <v>https://api.openverse.engineering/v1/images/023c6e03-6382-4ff0-ba06-99537d20a8e1/thumb/</v>
      </c>
    </row>
    <row r="918" spans="1:80" ht="409.6" x14ac:dyDescent="0.15">
      <c r="A918" s="1" t="s">
        <v>18</v>
      </c>
      <c r="B918" s="1" t="s">
        <v>2281</v>
      </c>
      <c r="C918" s="1" t="s">
        <v>2282</v>
      </c>
      <c r="D918" s="1" t="s">
        <v>2283</v>
      </c>
      <c r="E918" s="1" t="s">
        <v>2284</v>
      </c>
      <c r="F918" s="1" t="s">
        <v>22</v>
      </c>
      <c r="G918" s="1" t="s">
        <v>22</v>
      </c>
      <c r="H918" s="11" t="str">
        <f t="shared" si="433"/>
        <v>Perennial</v>
      </c>
      <c r="I918" s="1" t="s">
        <v>17108</v>
      </c>
      <c r="J918" s="1">
        <v>9</v>
      </c>
      <c r="K918" s="1">
        <v>5</v>
      </c>
      <c r="L918" t="str" cm="1">
        <f t="array" ref="L918">_xlfn.IFS(J918+K918="", "Unknown", J918+K918&gt;3, "Large", J918+K918&gt;0.5, "Medium", J918+K918&gt;0, "Small")</f>
        <v>Large</v>
      </c>
      <c r="M918" s="1">
        <v>6</v>
      </c>
      <c r="N918" cm="1">
        <f t="array" ref="N918">IF($M918="",INDEX($M$2:$M$2176,MATCH(1,INDEX(($A$2:$A$2176=$A918)*($M$2:$M$2176&lt;&gt;""),0),0)),$M918)</f>
        <v>6</v>
      </c>
      <c r="O918" s="2" t="str">
        <f t="shared" si="425"/>
        <v>Seasonal outdoors</v>
      </c>
      <c r="P918" s="1" t="s">
        <v>2285</v>
      </c>
      <c r="Q918" s="1" t="s">
        <v>17111</v>
      </c>
      <c r="R918" t="str">
        <f t="shared" si="432"/>
        <v>Slow</v>
      </c>
      <c r="S918" s="1" t="s">
        <v>24</v>
      </c>
      <c r="T918" s="1" t="str">
        <f>LEFT(S918,FIND("-",S918)-1)</f>
        <v xml:space="preserve">1 </v>
      </c>
      <c r="U918" s="1" t="str">
        <f>RIGHT(S918,FIND("-",S918)-1)</f>
        <v>12</v>
      </c>
      <c r="V918" s="1" t="s">
        <v>96</v>
      </c>
      <c r="W918" s="6" t="str">
        <f>IF(ISNUMBER(SEARCH("-",V918)),TRIM(LEFT(V918,FIND("-",V918)-1)),V918)</f>
        <v>5</v>
      </c>
      <c r="X918" t="str">
        <f>IF(W918="1", "January", IF(W918="2", "February", IF(W918="3", "March", IF(W918="4", "April", IF(W918="5", "May", IF(W918="6", "June", IF(W918="7", "July", IF(W918="8", "August", IF(W918="9", "September", IF(W918="10", "October", IF(W918="11", "November", IF(W918="12", "December", "Other"))))))))))))</f>
        <v>May</v>
      </c>
      <c r="Y918" s="2" t="str">
        <f>IF(ISNUMBER(SEARCH("-",V918)),TRIM(RIGHT(V918,LEN(V918)-SEARCH("-",V918))),V918)</f>
        <v>6</v>
      </c>
      <c r="Z918" s="2" t="str">
        <f>IF(Y918="1", "January", IF(Y918="2", "February", IF(Y918="3", "March", IF(Y918="4", "April", IF(Y918="5", "May", IF(Y918="6", "June", IF(Y918="7", "July", IF(Y918="8", "August", IF(Y918="9", "September", IF(Y918="10", "October", IF(Y918="11", "November", IF(Y918="12", "December", "Other"))))))))))))</f>
        <v>June</v>
      </c>
      <c r="AA918" s="1" t="s">
        <v>799</v>
      </c>
      <c r="AB918" s="1" t="str">
        <f>IF(ISNUMBER(SEARCH("-",AA918)),TRIM(LEFT(AA918,FIND("-",AA918)-1)),AA918)</f>
        <v>11</v>
      </c>
      <c r="AC918" s="1" t="str">
        <f>IF(AB918="1", "January", IF(AB918="2", "February", IF(AB918="3", "March", IF(AB918="4", "April", IF(AB918="5", "May", IF(AB918="6", "June", IF(AB918="7", "July", IF(AB918="8", "August", IF(AB918="9", "September", IF(AB918="10", "October", IF(AB918="11", "November", IF(AB918="12", "December", "Other"))))))))))))</f>
        <v>November</v>
      </c>
      <c r="AD918" s="1" t="str">
        <f>IF(ISNUMBER(SEARCH("-",AA918)),TRIM(RIGHT(AA918,LEN(AA918)-SEARCH("-",AA918))),AA918)</f>
        <v>3</v>
      </c>
      <c r="AE918" s="1" t="str">
        <f>IF(AD918="1", "January", IF(AD918="2", "February", IF(AD918="3", "March", IF(AD918="4", "April", IF(AD918="5", "May", IF(AD918="6", "June", IF(AD918="7", "July", IF(AD918="8", "August", IF(AD918="9", "September", IF(AD918="10", "October", IF(AD918="11", "November", IF(AD918="12", "December", "Other"))))))))))))</f>
        <v>March</v>
      </c>
      <c r="AF918" s="16" t="s">
        <v>24090</v>
      </c>
      <c r="AG918" s="1" t="str">
        <f t="shared" si="415"/>
        <v xml:space="preserve">Seed </v>
      </c>
      <c r="AH918"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I918" s="1" t="s">
        <v>2286</v>
      </c>
      <c r="AJ918" s="1" t="s">
        <v>26</v>
      </c>
      <c r="AK918" s="1" t="s">
        <v>17105</v>
      </c>
      <c r="AL918" s="1" t="str">
        <f t="shared" si="429"/>
        <v>Scented</v>
      </c>
      <c r="AM918" s="1" t="b">
        <v>1</v>
      </c>
      <c r="AN918" s="1" t="b">
        <v>1</v>
      </c>
      <c r="AO918" s="1" t="b">
        <v>0</v>
      </c>
      <c r="AP918" s="5" t="s">
        <v>28</v>
      </c>
      <c r="AQ918" s="5" t="str">
        <f t="shared" si="417"/>
        <v>Light, Medium, Heavy</v>
      </c>
      <c r="AR918" s="1" t="s">
        <v>274</v>
      </c>
      <c r="AS918" s="1" t="str">
        <f t="shared" si="430"/>
        <v>None, Partial, Full</v>
      </c>
      <c r="AT918" s="1" t="str">
        <f t="shared" si="418"/>
        <v>None, Partial, Full</v>
      </c>
      <c r="AU918" s="1" t="s">
        <v>11</v>
      </c>
      <c r="AV918" s="1" t="str">
        <f t="shared" si="419"/>
        <v>Dry, Moist</v>
      </c>
      <c r="AW918" s="1" t="s">
        <v>12</v>
      </c>
      <c r="AX918" s="1" t="str">
        <f t="shared" si="420"/>
        <v>Acid, Neutral, Alkaline</v>
      </c>
      <c r="AY918" s="1" t="b">
        <v>1</v>
      </c>
      <c r="AZ918" s="1" t="b">
        <v>0</v>
      </c>
      <c r="BA918" s="1" t="b">
        <v>0</v>
      </c>
      <c r="BB918" s="1" t="s">
        <v>29</v>
      </c>
      <c r="BC918" t="str">
        <f t="shared" si="421"/>
        <v>TRUE</v>
      </c>
      <c r="BD918" s="1" t="s">
        <v>77</v>
      </c>
      <c r="BE918" t="str">
        <f t="shared" si="422"/>
        <v>TRUE</v>
      </c>
      <c r="BF918" s="1" t="b">
        <v>1</v>
      </c>
      <c r="BG918" s="1" t="b">
        <v>1</v>
      </c>
      <c r="BH918" s="1" t="b">
        <v>1</v>
      </c>
      <c r="BI918" s="1" t="s">
        <v>77</v>
      </c>
      <c r="BJ918" s="1" t="str">
        <f t="shared" si="423"/>
        <v>TRUE</v>
      </c>
      <c r="BK918" s="1" t="s">
        <v>30</v>
      </c>
      <c r="BL918" t="str">
        <f t="shared" si="424"/>
        <v>FALSE</v>
      </c>
      <c r="BM918" s="1" t="b">
        <v>0</v>
      </c>
      <c r="BN918" s="1" t="b">
        <v>1</v>
      </c>
      <c r="BO918" s="1">
        <f t="shared" si="431"/>
        <v>16</v>
      </c>
      <c r="BP918" s="1" t="s">
        <v>2287</v>
      </c>
      <c r="BQ918" s="1" cm="1">
        <f t="array" ref="BQ918">_xlfn.IFS(BP918="None Known",0, LEN(BP918)&gt;500, 5,LEN(BP918)&gt;400, 4, LEN(BP918)&gt;300, 3, LEN(BP918)&gt;200, 2, LEN(BP918)&gt;1, 1)</f>
        <v>5</v>
      </c>
      <c r="BR918" s="1" t="s">
        <v>2288</v>
      </c>
      <c r="BS918" s="1">
        <v>3</v>
      </c>
      <c r="BT918" s="1" t="s">
        <v>2289</v>
      </c>
      <c r="BU918" s="1">
        <v>2</v>
      </c>
      <c r="BV918" s="1" t="s">
        <v>2290</v>
      </c>
      <c r="BW918" s="1" t="s">
        <v>2291</v>
      </c>
      <c r="BX918" s="1"/>
      <c r="BY918" t="str">
        <f>_xlfn.XLOOKUP($B918,Img_lookup!A:A,Img_lookup!B:B, "Not available")</f>
        <v>28fbc531-fb70-49b4-b77c-f3d1165eb6e2</v>
      </c>
      <c r="BZ918" t="str">
        <f>_xlfn.XLOOKUP($B918,Img_lookup!A:A,Img_lookup!C:C, "Not available")</f>
        <v>Common holly (Ilex aquifolium) illustration from Trait√© des Arb</v>
      </c>
      <c r="CA918" t="str">
        <f>_xlfn.XLOOKUP($B918,Img_lookup!A:A,Img_lookup!D:D, "Not available")</f>
        <v>Free Public Domain Illustrations by rawpixel</v>
      </c>
      <c r="CB918" t="str">
        <f>_xlfn.XLOOKUP($B918,Img_lookup!A:A,Img_lookup!E:E, "https://imgur.com/aT5wafe")</f>
        <v>https://api.openverse.engineering/v1/images/28fbc531-fb70-49b4-b77c-f3d1165eb6e2/thumb/</v>
      </c>
    </row>
    <row r="919" spans="1:80" ht="409.6" x14ac:dyDescent="0.15">
      <c r="A919" s="1" t="s">
        <v>18</v>
      </c>
      <c r="B919" s="1" t="s">
        <v>19</v>
      </c>
      <c r="C919" s="1" t="s">
        <v>20</v>
      </c>
      <c r="E919" s="1" t="s">
        <v>21</v>
      </c>
      <c r="F919" s="1" t="s">
        <v>22</v>
      </c>
      <c r="G919" s="1" t="s">
        <v>22</v>
      </c>
      <c r="H919" s="11" t="str">
        <f t="shared" si="433"/>
        <v>Perennial</v>
      </c>
      <c r="I919" s="1" t="s">
        <v>17108</v>
      </c>
      <c r="J919" s="1">
        <v>4</v>
      </c>
      <c r="K919" s="1">
        <v>5</v>
      </c>
      <c r="L919" t="str" cm="1">
        <f t="array" ref="L919">_xlfn.IFS(J919+K919="", "Unknown", J919+K919&gt;3, "Large", J919+K919&gt;0.5, "Medium", J919+K919&gt;0, "Small")</f>
        <v>Large</v>
      </c>
      <c r="M919" s="1">
        <v>6</v>
      </c>
      <c r="N919" cm="1">
        <f t="array" ref="N919">IF($M919="",INDEX($M$2:$M$2176,MATCH(1,INDEX(($A$2:$A$2176=$A919)*($M$2:$M$2176&lt;&gt;""),0),0)),$M919)</f>
        <v>6</v>
      </c>
      <c r="O919" s="2" t="str">
        <f t="shared" si="425"/>
        <v>Seasonal outdoors</v>
      </c>
      <c r="P919" s="1" t="s">
        <v>23</v>
      </c>
      <c r="R919" t="str">
        <f t="shared" si="432"/>
        <v>Medium</v>
      </c>
      <c r="S919" s="1" t="s">
        <v>24</v>
      </c>
      <c r="T919" s="1" t="str">
        <f>LEFT(S919,FIND("-",S919)-1)</f>
        <v xml:space="preserve">1 </v>
      </c>
      <c r="U919" s="1" t="str">
        <f>RIGHT(S919,FIND("-",S919)-1)</f>
        <v>12</v>
      </c>
      <c r="V919" s="1">
        <v>4</v>
      </c>
      <c r="W919" s="6">
        <f>IF(ISNUMBER(SEARCH("-",V919)),TRIM(LEFT(V919,FIND("-",V919)-1)),V919)</f>
        <v>4</v>
      </c>
      <c r="X919" t="str">
        <f>IF(W919=1, "January", IF(W919=2, "February", IF(W919=3, "March", IF(W919=4, "April", IF(W919=5, "May", IF(W919=6, "June", IF(W919=7, "July", IF(W919=8, "August", IF(W919=9, "September", IF(W919=10, "October", IF(W919=11, "November", IF(W919=12, "December", "Other"))))))))))))</f>
        <v>April</v>
      </c>
      <c r="AF919" s="16" t="s">
        <v>24090</v>
      </c>
      <c r="AG919" s="1" t="str">
        <f t="shared" si="415"/>
        <v xml:space="preserve">Seed </v>
      </c>
      <c r="AH919"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I919" s="1" t="s">
        <v>25</v>
      </c>
      <c r="AJ919" s="1" t="s">
        <v>26</v>
      </c>
      <c r="AK919" s="1" t="s">
        <v>17105</v>
      </c>
      <c r="AL919" s="1" t="str">
        <f t="shared" si="429"/>
        <v>Unscented</v>
      </c>
      <c r="AM919" s="1" t="b">
        <v>0</v>
      </c>
      <c r="AN919" s="1" t="b">
        <v>0</v>
      </c>
      <c r="AO919" s="1" t="b">
        <v>0</v>
      </c>
      <c r="AP919" s="5" t="s">
        <v>28</v>
      </c>
      <c r="AQ919" s="5" t="str">
        <f t="shared" si="417"/>
        <v>Light, Medium, Heavy</v>
      </c>
      <c r="AR919" s="1" t="s">
        <v>10</v>
      </c>
      <c r="AS919" s="1" t="str">
        <f t="shared" si="430"/>
        <v>None, Partial</v>
      </c>
      <c r="AT919" s="1" t="str">
        <f t="shared" si="418"/>
        <v>Partial, Full</v>
      </c>
      <c r="AU919" s="1" t="s">
        <v>29</v>
      </c>
      <c r="AV919" s="1" t="str">
        <f t="shared" si="419"/>
        <v>Moist</v>
      </c>
      <c r="AW919" s="1" t="s">
        <v>12</v>
      </c>
      <c r="AX919" s="1" t="str">
        <f t="shared" si="420"/>
        <v>Acid, Neutral, Alkaline</v>
      </c>
      <c r="AY919" s="1" t="b">
        <v>0</v>
      </c>
      <c r="AZ919" s="1" t="b">
        <v>0</v>
      </c>
      <c r="BA919" s="1" t="b">
        <v>0</v>
      </c>
      <c r="BC919" t="str">
        <f t="shared" si="421"/>
        <v>FALSE</v>
      </c>
      <c r="BE919" t="str">
        <f t="shared" si="422"/>
        <v>FALSE</v>
      </c>
      <c r="BF919" s="1" t="b">
        <v>0</v>
      </c>
      <c r="BG919" s="1" t="b">
        <v>0</v>
      </c>
      <c r="BH919" s="1" t="b">
        <v>0</v>
      </c>
      <c r="BJ919" s="1" t="str">
        <f t="shared" si="423"/>
        <v>FALSE</v>
      </c>
      <c r="BK919" s="1" t="s">
        <v>30</v>
      </c>
      <c r="BL919" t="str">
        <f t="shared" si="424"/>
        <v>FALSE</v>
      </c>
      <c r="BM919" s="1" t="b">
        <v>0</v>
      </c>
      <c r="BN919" s="1" t="b">
        <v>0</v>
      </c>
      <c r="BO919" s="1">
        <f t="shared" si="431"/>
        <v>5</v>
      </c>
      <c r="BP919" s="1" t="s">
        <v>31</v>
      </c>
      <c r="BQ919" s="1" cm="1">
        <f t="array" ref="BQ919">_xlfn.IFS(BP919="None Known",0, LEN(BP919)&gt;500, 5,LEN(BP919)&gt;400, 4, LEN(BP919)&gt;300, 3, LEN(BP919)&gt;200, 2, LEN(BP919)&gt;1, 1)</f>
        <v>0</v>
      </c>
      <c r="BR919" s="1" t="s">
        <v>32</v>
      </c>
      <c r="BS919" s="1">
        <v>1</v>
      </c>
      <c r="BT919" s="1" t="s">
        <v>33</v>
      </c>
      <c r="BU919" s="1">
        <v>2</v>
      </c>
      <c r="BV919" s="1" t="s">
        <v>34</v>
      </c>
      <c r="BW919" s="1" t="s">
        <v>35</v>
      </c>
      <c r="BX919" s="1"/>
      <c r="BY919" t="str">
        <f>_xlfn.XLOOKUP($B919,Img_lookup!A:A,Img_lookup!B:B, "Not available")</f>
        <v>85fda52a-3734-4436-928c-7d1e4d2b4fd0</v>
      </c>
      <c r="BZ919" t="str">
        <f>_xlfn.XLOOKUP($B919,Img_lookup!A:A,Img_lookup!C:C, "Not available")</f>
        <v>Ilex cornuta. Flore des serres et des jardins de l'Europe v.9 (1853-1854)</v>
      </c>
      <c r="CA919" t="str">
        <f>_xlfn.XLOOKUP($B919,Img_lookup!A:A,Img_lookup!D:D, "Not available")</f>
        <v>Swallowtail Garden Seeds</v>
      </c>
      <c r="CB919" t="str">
        <f>_xlfn.XLOOKUP($B919,Img_lookup!A:A,Img_lookup!E:E, "https://imgur.com/aT5wafe")</f>
        <v>https://api.openverse.engineering/v1/images/85fda52a-3734-4436-928c-7d1e4d2b4fd0/thumb/</v>
      </c>
    </row>
    <row r="920" spans="1:80" ht="409.6" x14ac:dyDescent="0.15">
      <c r="A920" s="1" t="s">
        <v>18</v>
      </c>
      <c r="B920" s="1" t="s">
        <v>14102</v>
      </c>
      <c r="C920" s="1" t="s">
        <v>14103</v>
      </c>
      <c r="D920" s="1" t="s">
        <v>14104</v>
      </c>
      <c r="E920" s="1" t="s">
        <v>14105</v>
      </c>
      <c r="F920" s="1" t="s">
        <v>22</v>
      </c>
      <c r="G920" s="1" t="s">
        <v>22</v>
      </c>
      <c r="H920" s="11" t="str">
        <f t="shared" si="433"/>
        <v>Perennial</v>
      </c>
      <c r="I920" s="1" t="s">
        <v>17108</v>
      </c>
      <c r="J920" s="1">
        <v>15</v>
      </c>
      <c r="K920" s="1">
        <v>1.5</v>
      </c>
      <c r="L920" t="str" cm="1">
        <f t="array" ref="L920">_xlfn.IFS(J920+K920="", "Unknown", J920+K920&gt;3, "Large", J920+K920&gt;0.5, "Medium", J920+K920&gt;0, "Small")</f>
        <v>Large</v>
      </c>
      <c r="M920" s="1">
        <v>5</v>
      </c>
      <c r="N920" cm="1">
        <f t="array" ref="N920">IF($M920="",INDEX($M$2:$M$2176,MATCH(1,INDEX(($A$2:$A$2176=$A920)*($M$2:$M$2176&lt;&gt;""),0),0)),$M920)</f>
        <v>5</v>
      </c>
      <c r="O920" s="2" t="str">
        <f t="shared" si="425"/>
        <v>Seasonal outdoors</v>
      </c>
      <c r="P920" s="1" t="s">
        <v>14106</v>
      </c>
      <c r="Q920" s="1" t="s">
        <v>17111</v>
      </c>
      <c r="R920" t="str">
        <f t="shared" si="432"/>
        <v>Slow</v>
      </c>
      <c r="S920" s="1" t="s">
        <v>24</v>
      </c>
      <c r="T920" s="1" t="str">
        <f>LEFT(S920,FIND("-",S920)-1)</f>
        <v xml:space="preserve">1 </v>
      </c>
      <c r="U920" s="1" t="str">
        <f>RIGHT(S920,FIND("-",S920)-1)</f>
        <v>12</v>
      </c>
      <c r="V920" s="1" t="s">
        <v>96</v>
      </c>
      <c r="W920" s="6" t="str">
        <f>IF(ISNUMBER(SEARCH("-",V920)),TRIM(LEFT(V920,FIND("-",V920)-1)),V920)</f>
        <v>5</v>
      </c>
      <c r="X920" t="str">
        <f>IF(W920="1", "January", IF(W920="2", "February", IF(W920="3", "March", IF(W920="4", "April", IF(W920="5", "May", IF(W920="6", "June", IF(W920="7", "July", IF(W920="8", "August", IF(W920="9", "September", IF(W920="10", "October", IF(W920="11", "November", IF(W920="12", "December", "Other"))))))))))))</f>
        <v>May</v>
      </c>
      <c r="Y920" s="2" t="str">
        <f>IF(ISNUMBER(SEARCH("-",V920)),TRIM(RIGHT(V920,LEN(V920)-SEARCH("-",V920))),V920)</f>
        <v>6</v>
      </c>
      <c r="Z920" s="2" t="str">
        <f>IF(Y920="1", "January", IF(Y920="2", "February", IF(Y920="3", "March", IF(Y920="4", "April", IF(Y920="5", "May", IF(Y920="6", "June", IF(Y920="7", "July", IF(Y920="8", "August", IF(Y920="9", "September", IF(Y920="10", "October", IF(Y920="11", "November", IF(Y920="12", "December", "Other"))))))))))))</f>
        <v>June</v>
      </c>
      <c r="AA920" s="1" t="s">
        <v>3078</v>
      </c>
      <c r="AB920" s="1" t="str">
        <f>IF(ISNUMBER(SEARCH("-",AA920)),TRIM(LEFT(AA920,FIND("-",AA920)-1)),AA920)</f>
        <v>11</v>
      </c>
      <c r="AC920" s="1" t="str">
        <f>IF(AB920="1", "January", IF(AB920="2", "February", IF(AB920="3", "March", IF(AB920="4", "April", IF(AB920="5", "May", IF(AB920="6", "June", IF(AB920="7", "July", IF(AB920="8", "August", IF(AB920="9", "September", IF(AB920="10", "October", IF(AB920="11", "November", IF(AB920="12", "December", "Other"))))))))))))</f>
        <v>November</v>
      </c>
      <c r="AD920" s="1" t="str">
        <f>IF(ISNUMBER(SEARCH("-",AA920)),TRIM(RIGHT(AA920,LEN(AA920)-SEARCH("-",AA920))),AA920)</f>
        <v>12</v>
      </c>
      <c r="AE920" s="1" t="str">
        <f>IF(AD920="1", "January", IF(AD920="2", "February", IF(AD920="3", "March", IF(AD920="4", "April", IF(AD920="5", "May", IF(AD920="6", "June", IF(AD920="7", "July", IF(AD920="8", "August", IF(AD920="9", "September", IF(AD920="10", "October", IF(AD920="11", "November", IF(AD920="12", "December", "Other"))))))))))))</f>
        <v>December</v>
      </c>
      <c r="AF920" s="16" t="s">
        <v>24090</v>
      </c>
      <c r="AG920" s="1" t="str">
        <f t="shared" si="415"/>
        <v xml:space="preserve">Seed </v>
      </c>
      <c r="AH920"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I920" s="1" t="s">
        <v>14107</v>
      </c>
      <c r="AJ920" s="1" t="s">
        <v>26</v>
      </c>
      <c r="AK920" s="1" t="s">
        <v>17105</v>
      </c>
      <c r="AL920" s="1" t="str">
        <f t="shared" si="429"/>
        <v>Unscented</v>
      </c>
      <c r="AM920" s="1" t="b">
        <v>0</v>
      </c>
      <c r="AN920" s="1" t="b">
        <v>1</v>
      </c>
      <c r="AO920" s="1" t="b">
        <v>0</v>
      </c>
      <c r="AP920" s="5" t="s">
        <v>28</v>
      </c>
      <c r="AQ920" s="5" t="str">
        <f t="shared" si="417"/>
        <v>Light, Medium, Heavy</v>
      </c>
      <c r="AR920" s="1" t="s">
        <v>10</v>
      </c>
      <c r="AS920" s="1" t="str">
        <f t="shared" si="430"/>
        <v>None, Partial</v>
      </c>
      <c r="AT920" s="1" t="str">
        <f t="shared" si="418"/>
        <v>Partial, Full</v>
      </c>
      <c r="AU920" s="1" t="s">
        <v>29</v>
      </c>
      <c r="AV920" s="1" t="str">
        <f t="shared" si="419"/>
        <v>Moist</v>
      </c>
      <c r="AW920" s="1" t="s">
        <v>12</v>
      </c>
      <c r="AX920" s="1" t="str">
        <f t="shared" si="420"/>
        <v>Acid, Neutral, Alkaline</v>
      </c>
      <c r="AY920" s="1" t="b">
        <v>0</v>
      </c>
      <c r="AZ920" s="1" t="b">
        <v>0</v>
      </c>
      <c r="BA920" s="1" t="b">
        <v>0</v>
      </c>
      <c r="BB920" s="1" t="s">
        <v>275</v>
      </c>
      <c r="BC920" t="str">
        <f t="shared" si="421"/>
        <v>TRUE</v>
      </c>
      <c r="BE920" t="str">
        <f t="shared" si="422"/>
        <v>FALSE</v>
      </c>
      <c r="BF920" s="1" t="b">
        <v>0</v>
      </c>
      <c r="BG920" s="1" t="b">
        <v>0</v>
      </c>
      <c r="BH920" s="1" t="b">
        <v>0</v>
      </c>
      <c r="BJ920" s="1" t="str">
        <f t="shared" si="423"/>
        <v>FALSE</v>
      </c>
      <c r="BK920" s="1" t="s">
        <v>30</v>
      </c>
      <c r="BL920" t="str">
        <f t="shared" si="424"/>
        <v>FALSE</v>
      </c>
      <c r="BM920" s="1" t="b">
        <v>0</v>
      </c>
      <c r="BN920" s="1" t="b">
        <v>0</v>
      </c>
      <c r="BO920" s="1">
        <f t="shared" si="431"/>
        <v>13</v>
      </c>
      <c r="BP920" s="1" t="s">
        <v>14108</v>
      </c>
      <c r="BQ920" s="1" cm="1">
        <f t="array" ref="BQ920">_xlfn.IFS(BP920="None Known",0, LEN(BP920)&gt;500, 5,LEN(BP920)&gt;400, 4, LEN(BP920)&gt;300, 3, LEN(BP920)&gt;200, 2, LEN(BP920)&gt;1, 1)</f>
        <v>5</v>
      </c>
      <c r="BR920" s="1" t="s">
        <v>14109</v>
      </c>
      <c r="BS920" s="1">
        <v>2</v>
      </c>
      <c r="BT920" s="1" t="s">
        <v>14110</v>
      </c>
      <c r="BU920" s="1">
        <v>2</v>
      </c>
      <c r="BV920" s="1" t="s">
        <v>14111</v>
      </c>
      <c r="BW920" s="1" t="s">
        <v>14112</v>
      </c>
      <c r="BX920" s="1"/>
      <c r="BY920" t="str">
        <f>_xlfn.XLOOKUP($B920,Img_lookup!A:A,Img_lookup!B:B, "Not available")</f>
        <v>a54bba7d-c9aa-43ea-b75e-2621d984f6d0</v>
      </c>
      <c r="BZ920" t="str">
        <f>_xlfn.XLOOKUP($B920,Img_lookup!A:A,Img_lookup!C:C, "Not available")</f>
        <v>Ilex opaca, American Holly, staminate flowers, Howard County, Md, Helen Lowe Metzman_2019-10-23-17.07.05 ZS PMax UDR</v>
      </c>
      <c r="CA920" t="str">
        <f>_xlfn.XLOOKUP($B920,Img_lookup!A:A,Img_lookup!D:D, "Not available")</f>
        <v>Sam Droege</v>
      </c>
      <c r="CB920" t="str">
        <f>_xlfn.XLOOKUP($B920,Img_lookup!A:A,Img_lookup!E:E, "https://imgur.com/aT5wafe")</f>
        <v>https://api.openverse.engineering/v1/images/a54bba7d-c9aa-43ea-b75e-2621d984f6d0/thumb/</v>
      </c>
    </row>
    <row r="921" spans="1:80" ht="409.6" x14ac:dyDescent="0.15">
      <c r="A921" s="1" t="s">
        <v>18</v>
      </c>
      <c r="B921" s="1" t="s">
        <v>14207</v>
      </c>
      <c r="E921" s="1" t="s">
        <v>606</v>
      </c>
      <c r="F921" s="1" t="s">
        <v>22</v>
      </c>
      <c r="G921" s="1" t="s">
        <v>22</v>
      </c>
      <c r="H921" s="11" t="str">
        <f t="shared" si="433"/>
        <v>Perennial</v>
      </c>
      <c r="I921" s="1" t="s">
        <v>17108</v>
      </c>
      <c r="J921" s="1">
        <v>10</v>
      </c>
      <c r="K921" s="1">
        <v>6</v>
      </c>
      <c r="L921" t="str" cm="1">
        <f t="array" ref="L921">_xlfn.IFS(J921+K921="", "Unknown", J921+K921&gt;3, "Large", J921+K921&gt;0.5, "Medium", J921+K921&gt;0, "Small")</f>
        <v>Large</v>
      </c>
      <c r="M921" s="1">
        <v>5</v>
      </c>
      <c r="N921" cm="1">
        <f t="array" ref="N921">IF($M921="",INDEX($M$2:$M$2176,MATCH(1,INDEX(($A$2:$A$2176=$A921)*($M$2:$M$2176&lt;&gt;""),0),0)),$M921)</f>
        <v>5</v>
      </c>
      <c r="O921" s="2" t="str">
        <f t="shared" si="425"/>
        <v>Seasonal outdoors</v>
      </c>
      <c r="P921" s="1" t="s">
        <v>14208</v>
      </c>
      <c r="R921" t="str">
        <f t="shared" si="432"/>
        <v>Medium</v>
      </c>
      <c r="S921" s="1" t="s">
        <v>24</v>
      </c>
      <c r="T921" s="1" t="str">
        <f>LEFT(S921,FIND("-",S921)-1)</f>
        <v xml:space="preserve">1 </v>
      </c>
      <c r="U921" s="1" t="str">
        <f>RIGHT(S921,FIND("-",S921)-1)</f>
        <v>12</v>
      </c>
      <c r="W921"/>
      <c r="AF921" s="16" t="s">
        <v>24090</v>
      </c>
      <c r="AG921" s="1" t="str">
        <f t="shared" si="415"/>
        <v xml:space="preserve">Seed </v>
      </c>
      <c r="AH921"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v>
      </c>
      <c r="AI921" s="1" t="s">
        <v>14209</v>
      </c>
      <c r="AK921" s="1" t="s">
        <v>17105</v>
      </c>
      <c r="AL921" s="1" t="str">
        <f t="shared" si="429"/>
        <v>Unscented</v>
      </c>
      <c r="AM921" s="1" t="b">
        <v>0</v>
      </c>
      <c r="AN921" s="1" t="b">
        <v>0</v>
      </c>
      <c r="AO921" s="1" t="b">
        <v>0</v>
      </c>
      <c r="AP921" s="5" t="s">
        <v>28</v>
      </c>
      <c r="AQ921" s="5" t="str">
        <f t="shared" si="417"/>
        <v>Light, Medium, Heavy</v>
      </c>
      <c r="AR921" s="1" t="s">
        <v>10</v>
      </c>
      <c r="AS921" s="1" t="str">
        <f t="shared" si="430"/>
        <v>None, Partial</v>
      </c>
      <c r="AT921" s="1" t="str">
        <f t="shared" si="418"/>
        <v>Partial, Full</v>
      </c>
      <c r="AU921" s="1" t="s">
        <v>29</v>
      </c>
      <c r="AV921" s="1" t="str">
        <f t="shared" si="419"/>
        <v>Moist</v>
      </c>
      <c r="AW921" s="1" t="s">
        <v>12</v>
      </c>
      <c r="AX921" s="1" t="str">
        <f t="shared" si="420"/>
        <v>Acid, Neutral, Alkaline</v>
      </c>
      <c r="AY921" s="1" t="b">
        <v>0</v>
      </c>
      <c r="AZ921" s="1" t="b">
        <v>0</v>
      </c>
      <c r="BA921" s="1" t="b">
        <v>0</v>
      </c>
      <c r="BC921" t="str">
        <f t="shared" si="421"/>
        <v>FALSE</v>
      </c>
      <c r="BE921" t="str">
        <f t="shared" si="422"/>
        <v>FALSE</v>
      </c>
      <c r="BF921" s="1" t="b">
        <v>0</v>
      </c>
      <c r="BG921" s="1" t="b">
        <v>0</v>
      </c>
      <c r="BH921" s="1" t="b">
        <v>0</v>
      </c>
      <c r="BJ921" s="1" t="str">
        <f t="shared" si="423"/>
        <v>FALSE</v>
      </c>
      <c r="BL921" t="str">
        <f t="shared" si="424"/>
        <v>FALSE</v>
      </c>
      <c r="BM921" s="1" t="b">
        <v>0</v>
      </c>
      <c r="BN921" s="1" t="b">
        <v>0</v>
      </c>
      <c r="BO921" s="1">
        <f t="shared" si="431"/>
        <v>5</v>
      </c>
      <c r="BP921" s="1" t="s">
        <v>14210</v>
      </c>
      <c r="BQ921" s="1" cm="1">
        <f t="array" ref="BQ921">_xlfn.IFS(BP921="None Known",0, LEN(BP921)&gt;500, 5,LEN(BP921)&gt;400, 4, LEN(BP921)&gt;300, 3, LEN(BP921)&gt;200, 2, LEN(BP921)&gt;1, 1)</f>
        <v>1</v>
      </c>
      <c r="BR921" s="1" t="s">
        <v>14211</v>
      </c>
      <c r="BS921" s="1">
        <v>1</v>
      </c>
      <c r="BT921" s="1" t="s">
        <v>14212</v>
      </c>
      <c r="BU921" s="1">
        <v>1</v>
      </c>
      <c r="BV921" s="1" t="s">
        <v>34</v>
      </c>
      <c r="BW921" s="1" t="s">
        <v>35</v>
      </c>
      <c r="BX921" s="1"/>
      <c r="BY921" t="str">
        <f>_xlfn.XLOOKUP($B921,Img_lookup!A:A,Img_lookup!B:B, "Not available")</f>
        <v>13ec0241-65b7-4829-b033-2c61841f50b9</v>
      </c>
      <c r="BZ921" t="str">
        <f>_xlfn.XLOOKUP($B921,Img_lookup!A:A,Img_lookup!C:C, "Not available")</f>
        <v>Ilex pedunculosa</v>
      </c>
      <c r="CA921" t="str">
        <f>_xlfn.XLOOKUP($B921,Img_lookup!A:A,Img_lookup!D:D, "Not available")</f>
        <v>Leopold A. Charette</v>
      </c>
      <c r="CB921" t="str">
        <f>_xlfn.XLOOKUP($B921,Img_lookup!A:A,Img_lookup!E:E, "https://imgur.com/aT5wafe")</f>
        <v>https://api.openverse.engineering/v1/images/13ec0241-65b7-4829-b033-2c61841f50b9/thumb/</v>
      </c>
    </row>
    <row r="922" spans="1:80" ht="409.6" x14ac:dyDescent="0.15">
      <c r="A922" s="1" t="s">
        <v>18</v>
      </c>
      <c r="B922" s="1" t="s">
        <v>2119</v>
      </c>
      <c r="C922" s="1" t="s">
        <v>2120</v>
      </c>
      <c r="D922" s="1" t="s">
        <v>2121</v>
      </c>
      <c r="E922" s="1" t="s">
        <v>2122</v>
      </c>
      <c r="F922" s="1" t="s">
        <v>22</v>
      </c>
      <c r="G922" s="1" t="s">
        <v>22</v>
      </c>
      <c r="H922" s="11" t="str">
        <f t="shared" si="433"/>
        <v>Perennial</v>
      </c>
      <c r="I922" s="1" t="s">
        <v>17107</v>
      </c>
      <c r="J922" s="1">
        <v>2</v>
      </c>
      <c r="K922" s="1">
        <v>1.5</v>
      </c>
      <c r="L922" t="str" cm="1">
        <f t="array" ref="L922">_xlfn.IFS(J922+K922="", "Unknown", J922+K922&gt;3, "Large", J922+K922&gt;0.5, "Medium", J922+K922&gt;0, "Small")</f>
        <v>Large</v>
      </c>
      <c r="M922" s="1">
        <v>3</v>
      </c>
      <c r="N922" cm="1">
        <f t="array" ref="N922">IF($M922="",INDEX($M$2:$M$2176,MATCH(1,INDEX(($A$2:$A$2176=$A922)*($M$2:$M$2176&lt;&gt;""),0),0)),$M922)</f>
        <v>3</v>
      </c>
      <c r="O922" s="2" t="str">
        <f t="shared" si="425"/>
        <v>Hardy to cold</v>
      </c>
      <c r="P922" s="1" t="s">
        <v>2123</v>
      </c>
      <c r="Q922" s="1" t="s">
        <v>17111</v>
      </c>
      <c r="R922" t="str">
        <f t="shared" si="432"/>
        <v>Slow</v>
      </c>
      <c r="T922" s="1"/>
      <c r="U922" s="1"/>
      <c r="V922" s="1" t="s">
        <v>96</v>
      </c>
      <c r="W922" s="6" t="str">
        <f>IF(ISNUMBER(SEARCH("-",V922)),TRIM(LEFT(V922,FIND("-",V922)-1)),V922)</f>
        <v>5</v>
      </c>
      <c r="X922" t="str">
        <f>IF(W922="1", "January", IF(W922="2", "February", IF(W922="3", "March", IF(W922="4", "April", IF(W922="5", "May", IF(W922="6", "June", IF(W922="7", "July", IF(W922="8", "August", IF(W922="9", "September", IF(W922="10", "October", IF(W922="11", "November", IF(W922="12", "December", "Other"))))))))))))</f>
        <v>May</v>
      </c>
      <c r="Y922" s="2" t="str">
        <f>IF(ISNUMBER(SEARCH("-",V922)),TRIM(RIGHT(V922,LEN(V922)-SEARCH("-",V922))),V922)</f>
        <v>6</v>
      </c>
      <c r="Z922" s="2" t="str">
        <f>IF(Y922="1", "January", IF(Y922="2", "February", IF(Y922="3", "March", IF(Y922="4", "April", IF(Y922="5", "May", IF(Y922="6", "June", IF(Y922="7", "July", IF(Y922="8", "August", IF(Y922="9", "September", IF(Y922="10", "October", IF(Y922="11", "November", IF(Y922="12", "December", "Other"))))))))))))</f>
        <v>June</v>
      </c>
      <c r="AA922" s="1">
        <v>10</v>
      </c>
      <c r="AB922" s="1">
        <f>IF(ISNUMBER(SEARCH("-",AA922)),TRIM(LEFT(AA922,FIND("-",AA922)-1)),AA922)</f>
        <v>10</v>
      </c>
      <c r="AC922" s="1" t="str">
        <f>IF(AB922=1, "January", IF(AB922=2, "February", IF(AB922=3, "March", IF(AB922=4, "April", IF(AB922=5, "May", IF(AB922=6, "June", IF(AB922=7, "July", IF(AB922=8, "August", IF(AB922=9, "September", IF(AB922=10, "October", IF(AB922=11, "November", IF(AB922=12, "December", "Other"))))))))))))</f>
        <v>October</v>
      </c>
      <c r="AD922" s="1"/>
      <c r="AE922" s="1"/>
      <c r="AF922" s="16" t="s">
        <v>24091</v>
      </c>
      <c r="AG922" s="1" t="str">
        <f t="shared" si="415"/>
        <v xml:space="preserve">Seed </v>
      </c>
      <c r="AH922"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
Division in the dormant season.</v>
      </c>
      <c r="AI922" s="1" t="s">
        <v>2124</v>
      </c>
      <c r="AJ922" s="1" t="s">
        <v>26</v>
      </c>
      <c r="AK922" s="1" t="s">
        <v>17105</v>
      </c>
      <c r="AL922" s="1" t="str">
        <f t="shared" si="429"/>
        <v>Unscented</v>
      </c>
      <c r="AM922" s="1" t="b">
        <v>0</v>
      </c>
      <c r="AN922" s="1" t="b">
        <v>1</v>
      </c>
      <c r="AO922" s="1" t="b">
        <v>0</v>
      </c>
      <c r="AP922" s="5" t="s">
        <v>28</v>
      </c>
      <c r="AQ922" s="5" t="str">
        <f t="shared" si="417"/>
        <v>Light, Medium, Heavy</v>
      </c>
      <c r="AR922" s="1" t="s">
        <v>10</v>
      </c>
      <c r="AS922" s="1" t="str">
        <f t="shared" si="430"/>
        <v>None, Partial</v>
      </c>
      <c r="AT922" s="1" t="str">
        <f t="shared" si="418"/>
        <v>Partial, Full</v>
      </c>
      <c r="AU922" s="1" t="s">
        <v>402</v>
      </c>
      <c r="AV922" s="1" t="str">
        <f t="shared" si="419"/>
        <v>Moist, Wet/Water</v>
      </c>
      <c r="AW922" s="1" t="s">
        <v>12</v>
      </c>
      <c r="AX922" s="1" t="str">
        <f t="shared" si="420"/>
        <v>Acid, Neutral, Alkaline</v>
      </c>
      <c r="AY922" s="1" t="b">
        <v>0</v>
      </c>
      <c r="AZ922" s="1" t="b">
        <v>0</v>
      </c>
      <c r="BA922" s="1" t="b">
        <v>0</v>
      </c>
      <c r="BC922" t="str">
        <f t="shared" si="421"/>
        <v>FALSE</v>
      </c>
      <c r="BE922" t="str">
        <f t="shared" si="422"/>
        <v>FALSE</v>
      </c>
      <c r="BF922" s="1" t="b">
        <v>0</v>
      </c>
      <c r="BG922" s="1" t="b">
        <v>0</v>
      </c>
      <c r="BH922" s="1" t="b">
        <v>0</v>
      </c>
      <c r="BJ922" s="1" t="str">
        <f t="shared" si="423"/>
        <v>FALSE</v>
      </c>
      <c r="BK922" s="1" t="s">
        <v>30</v>
      </c>
      <c r="BL922" t="str">
        <f t="shared" si="424"/>
        <v>FALSE</v>
      </c>
      <c r="BM922" s="1" t="b">
        <v>0</v>
      </c>
      <c r="BN922" s="1" t="b">
        <v>0</v>
      </c>
      <c r="BO922" s="1">
        <f t="shared" si="431"/>
        <v>6</v>
      </c>
      <c r="BP922" s="1" t="s">
        <v>31</v>
      </c>
      <c r="BQ922" s="1" cm="1">
        <f t="array" ref="BQ922">_xlfn.IFS(BP922="None Known",0, LEN(BP922)&gt;500, 5,LEN(BP922)&gt;400, 4, LEN(BP922)&gt;300, 3, LEN(BP922)&gt;200, 2, LEN(BP922)&gt;1, 1)</f>
        <v>0</v>
      </c>
      <c r="BR922" s="1" t="s">
        <v>2125</v>
      </c>
      <c r="BS922" s="1">
        <v>1</v>
      </c>
      <c r="BT922" s="1" t="s">
        <v>2126</v>
      </c>
      <c r="BU922" s="1">
        <v>3</v>
      </c>
      <c r="BV922" s="1" t="s">
        <v>2127</v>
      </c>
      <c r="BW922" s="1" t="s">
        <v>2128</v>
      </c>
      <c r="BX922" s="1"/>
      <c r="BY922" t="str">
        <f>_xlfn.XLOOKUP($B922,Img_lookup!A:A,Img_lookup!B:B, "Not available")</f>
        <v>c3a16128-99a2-40b4-9b7b-da0950bab7ab</v>
      </c>
      <c r="BZ922" t="str">
        <f>_xlfn.XLOOKUP($B922,Img_lookup!A:A,Img_lookup!C:C, "Not available")</f>
        <v>Ilex verticillata</v>
      </c>
      <c r="CA922" t="str">
        <f>_xlfn.XLOOKUP($B922,Img_lookup!A:A,Img_lookup!D:D, "Not available")</f>
        <v>Nacho 13</v>
      </c>
      <c r="CB922" t="str">
        <f>_xlfn.XLOOKUP($B922,Img_lookup!A:A,Img_lookup!E:E, "https://imgur.com/aT5wafe")</f>
        <v>https://api.openverse.engineering/v1/images/c3a16128-99a2-40b4-9b7b-da0950bab7ab/thumb/</v>
      </c>
    </row>
    <row r="923" spans="1:80" ht="409.6" x14ac:dyDescent="0.15">
      <c r="A923" s="1" t="s">
        <v>18</v>
      </c>
      <c r="B923" s="1" t="s">
        <v>15542</v>
      </c>
      <c r="C923" s="1" t="s">
        <v>15543</v>
      </c>
      <c r="E923" s="1" t="s">
        <v>4677</v>
      </c>
      <c r="F923" s="1" t="s">
        <v>22</v>
      </c>
      <c r="G923" s="1" t="s">
        <v>22</v>
      </c>
      <c r="H923" s="11" t="str">
        <f t="shared" si="433"/>
        <v>Perennial</v>
      </c>
      <c r="I923" s="1" t="s">
        <v>17108</v>
      </c>
      <c r="J923" s="1">
        <v>6</v>
      </c>
      <c r="L923" t="str" cm="1">
        <f t="array" ref="L923">_xlfn.IFS(J923+K923="", "Unknown", J923+K923&gt;3, "Large", J923+K923&gt;0.5, "Medium", J923+K923&gt;0, "Small")</f>
        <v>Large</v>
      </c>
      <c r="M923" s="1">
        <v>7</v>
      </c>
      <c r="N923" cm="1">
        <f t="array" ref="N923">IF($M923="",INDEX($M$2:$M$2176,MATCH(1,INDEX(($A$2:$A$2176=$A923)*($M$2:$M$2176&lt;&gt;""),0),0)),$M923)</f>
        <v>7</v>
      </c>
      <c r="O923" s="2" t="str">
        <f t="shared" si="425"/>
        <v>Seasonal outdoors</v>
      </c>
      <c r="P923" s="1" t="s">
        <v>15544</v>
      </c>
      <c r="Q923" s="1" t="s">
        <v>17111</v>
      </c>
      <c r="R923" t="str">
        <f t="shared" si="432"/>
        <v>Slow</v>
      </c>
      <c r="S923" s="1" t="s">
        <v>24</v>
      </c>
      <c r="T923" s="1" t="str">
        <f>LEFT(S923,FIND("-",S923)-1)</f>
        <v xml:space="preserve">1 </v>
      </c>
      <c r="U923" s="1" t="str">
        <f>RIGHT(S923,FIND("-",S923)-1)</f>
        <v>12</v>
      </c>
      <c r="V923" s="1" t="s">
        <v>188</v>
      </c>
      <c r="W923" s="6" t="str">
        <f>IF(ISNUMBER(SEARCH("-",V923)),TRIM(LEFT(V923,FIND("-",V923)-1)),V923)</f>
        <v>4</v>
      </c>
      <c r="X923" t="str">
        <f>IF(W923="1", "January", IF(W923="2", "February", IF(W923="3", "March", IF(W923="4", "April", IF(W923="5", "May", IF(W923="6", "June", IF(W923="7", "July", IF(W923="8", "August", IF(W923="9", "September", IF(W923="10", "October", IF(W923="11", "November", IF(W923="12", "December", "Other"))))))))))))</f>
        <v>April</v>
      </c>
      <c r="Y923" s="2" t="str">
        <f>IF(ISNUMBER(SEARCH("-",V923)),TRIM(RIGHT(V923,LEN(V923)-SEARCH("-",V923))),V923)</f>
        <v>5</v>
      </c>
      <c r="Z923" s="2" t="str">
        <f>IF(Y923="1", "January", IF(Y923="2", "February", IF(Y923="3", "March", IF(Y923="4", "April", IF(Y923="5", "May", IF(Y923="6", "June", IF(Y923="7", "July", IF(Y923="8", "August", IF(Y923="9", "September", IF(Y923="10", "October", IF(Y923="11", "November", IF(Y923="12", "December", "Other"))))))))))))</f>
        <v>May</v>
      </c>
      <c r="AA923" s="1" t="s">
        <v>666</v>
      </c>
      <c r="AB923" s="1" t="str">
        <f>IF(ISNUMBER(SEARCH("-",AA923)),TRIM(LEFT(AA923,FIND("-",AA923)-1)),AA923)</f>
        <v>10</v>
      </c>
      <c r="AC923" s="1" t="str">
        <f>IF(AB923="1", "January", IF(AB923="2", "February", IF(AB923="3", "March", IF(AB923="4", "April", IF(AB923="5", "May", IF(AB923="6", "June", IF(AB923="7", "July", IF(AB923="8", "August", IF(AB923="9", "September", IF(AB923="10", "October", IF(AB923="11", "November", IF(AB923="12", "December", "Other"))))))))))))</f>
        <v>October</v>
      </c>
      <c r="AD923" s="1" t="str">
        <f>IF(ISNUMBER(SEARCH("-",AA923)),TRIM(RIGHT(AA923,LEN(AA923)-SEARCH("-",AA923))),AA923)</f>
        <v>12</v>
      </c>
      <c r="AE923" s="1" t="str">
        <f>IF(AD923="1", "January", IF(AD923="2", "February", IF(AD923="3", "March", IF(AD923="4", "April", IF(AD923="5", "May", IF(AD923="6", "June", IF(AD923="7", "July", IF(AD923="8", "August", IF(AD923="9", "September", IF(AD923="10", "October", IF(AD923="11", "November", IF(AD923="12", "December", "Other"))))))))))))</f>
        <v>December</v>
      </c>
      <c r="AF923" s="16" t="s">
        <v>24092</v>
      </c>
      <c r="AG923" s="1" t="str">
        <f t="shared" si="415"/>
        <v xml:space="preserve">Seed </v>
      </c>
      <c r="AH923" s="2" t="str">
        <f t="shared" si="416"/>
        <v>Best sown as soon as it is ripe in the autumn in a cold frame. It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The seedlings are rather slow-growing. Pot them up into individual pots when they are large enough to handle and grow them on in light shade in a cold frame for their first year. It is possible to plant them out into a nursery bed in late spring of the following year, but they should not be left here for more than two years since they do not like being transplanted. Alternatively, grow them on in their pots for a second season and then plant them out into their permanent positions in late spring or early summer. Give them a good mulch and some protection for their first winter outdoors.
Cuttings of almost ripe wood with a heel, August in a shaded position in a cold frame. Leave for 12 months before potting up.
Layering in October. Takes 2 years[78].</v>
      </c>
      <c r="AI923" s="1" t="s">
        <v>15545</v>
      </c>
      <c r="AJ923" s="1" t="s">
        <v>26</v>
      </c>
      <c r="AK923" s="1" t="s">
        <v>17105</v>
      </c>
      <c r="AL923" s="1" t="str">
        <f t="shared" si="429"/>
        <v>Unscented</v>
      </c>
      <c r="AM923" s="1" t="b">
        <v>0</v>
      </c>
      <c r="AN923" s="1" t="b">
        <v>1</v>
      </c>
      <c r="AO923" s="1" t="b">
        <v>0</v>
      </c>
      <c r="AP923" s="5" t="s">
        <v>28</v>
      </c>
      <c r="AQ923" s="5" t="str">
        <f t="shared" si="417"/>
        <v>Light, Medium, Heavy</v>
      </c>
      <c r="AR923" s="1" t="s">
        <v>10</v>
      </c>
      <c r="AS923" s="1" t="str">
        <f t="shared" si="430"/>
        <v>None, Partial</v>
      </c>
      <c r="AT923" s="1" t="str">
        <f t="shared" si="418"/>
        <v>Partial, Full</v>
      </c>
      <c r="AU923" s="1" t="s">
        <v>29</v>
      </c>
      <c r="AV923" s="1" t="str">
        <f t="shared" si="419"/>
        <v>Moist</v>
      </c>
      <c r="AW923" s="1" t="s">
        <v>12</v>
      </c>
      <c r="AX923" s="1" t="str">
        <f t="shared" si="420"/>
        <v>Acid, Neutral, Alkaline</v>
      </c>
      <c r="AY923" s="1" t="b">
        <v>0</v>
      </c>
      <c r="AZ923" s="1" t="b">
        <v>0</v>
      </c>
      <c r="BA923" s="1" t="b">
        <v>0</v>
      </c>
      <c r="BC923" t="str">
        <f t="shared" si="421"/>
        <v>FALSE</v>
      </c>
      <c r="BE923" t="str">
        <f t="shared" si="422"/>
        <v>FALSE</v>
      </c>
      <c r="BF923" s="1" t="b">
        <v>0</v>
      </c>
      <c r="BG923" s="1" t="b">
        <v>0</v>
      </c>
      <c r="BH923" s="1" t="b">
        <v>0</v>
      </c>
      <c r="BJ923" s="1" t="str">
        <f t="shared" si="423"/>
        <v>FALSE</v>
      </c>
      <c r="BK923" s="1" t="s">
        <v>30</v>
      </c>
      <c r="BL923" t="str">
        <f t="shared" si="424"/>
        <v>FALSE</v>
      </c>
      <c r="BM923" s="1" t="b">
        <v>0</v>
      </c>
      <c r="BN923" s="1" t="b">
        <v>0</v>
      </c>
      <c r="BO923" s="1">
        <f t="shared" si="431"/>
        <v>6</v>
      </c>
      <c r="BP923" s="1" t="s">
        <v>15546</v>
      </c>
      <c r="BQ923" s="1" cm="1">
        <f t="array" ref="BQ923">_xlfn.IFS(BP923="None Known",0, LEN(BP923)&gt;500, 5,LEN(BP923)&gt;400, 4, LEN(BP923)&gt;300, 3, LEN(BP923)&gt;200, 2, LEN(BP923)&gt;1, 1)</f>
        <v>2</v>
      </c>
      <c r="BR923" s="1" t="s">
        <v>15547</v>
      </c>
      <c r="BS923" s="1">
        <v>1</v>
      </c>
      <c r="BT923" s="1" t="s">
        <v>15548</v>
      </c>
      <c r="BU923" s="1">
        <v>1</v>
      </c>
      <c r="BV923" s="1" t="s">
        <v>15549</v>
      </c>
      <c r="BW923" s="1" t="s">
        <v>2128</v>
      </c>
      <c r="BX923" s="1"/>
      <c r="BY923" t="str">
        <f>_xlfn.XLOOKUP($B923,Img_lookup!A:A,Img_lookup!B:B, "Not available")</f>
        <v>9f713439-4305-4a4a-9b3f-d242cf9fa1e3</v>
      </c>
      <c r="BZ923" t="str">
        <f>_xlfn.XLOOKUP($B923,Img_lookup!A:A,Img_lookup!C:C, "Not available")</f>
        <v>Ilex vomitoria, Yaupon Holly, pistillate flowers, Green Farmacy Garden, Fulton, Md, Helen Lowe Metzman_2019-10-23-17.20.38 ZS PMax UDR</v>
      </c>
      <c r="CA923" t="str">
        <f>_xlfn.XLOOKUP($B923,Img_lookup!A:A,Img_lookup!D:D, "Not available")</f>
        <v>Sam Droege</v>
      </c>
      <c r="CB923" t="str">
        <f>_xlfn.XLOOKUP($B923,Img_lookup!A:A,Img_lookup!E:E, "https://imgur.com/aT5wafe")</f>
        <v>https://api.openverse.engineering/v1/images/9f713439-4305-4a4a-9b3f-d242cf9fa1e3/thumb/</v>
      </c>
    </row>
    <row r="924" spans="1:80" ht="409.6" x14ac:dyDescent="0.15">
      <c r="A924" s="1" t="s">
        <v>3887</v>
      </c>
      <c r="B924" s="1" t="s">
        <v>10159</v>
      </c>
      <c r="C924" s="1" t="s">
        <v>10160</v>
      </c>
      <c r="D924" s="1" t="s">
        <v>10161</v>
      </c>
      <c r="E924" s="1" t="s">
        <v>10162</v>
      </c>
      <c r="F924" s="1" t="s">
        <v>22</v>
      </c>
      <c r="G924" s="1" t="s">
        <v>22</v>
      </c>
      <c r="H924" s="11" t="str">
        <f t="shared" si="433"/>
        <v>Perennial</v>
      </c>
      <c r="I924" s="1" t="s">
        <v>17108</v>
      </c>
      <c r="J924" s="1">
        <v>6</v>
      </c>
      <c r="K924" s="1">
        <v>6</v>
      </c>
      <c r="L924" t="str" cm="1">
        <f t="array" ref="L924">_xlfn.IFS(J924+K924="", "Unknown", J924+K924&gt;3, "Large", J924+K924&gt;0.5, "Medium", J924+K924&gt;0, "Small")</f>
        <v>Large</v>
      </c>
      <c r="M924" s="1">
        <v>7</v>
      </c>
      <c r="N924" cm="1">
        <f t="array" ref="N924">IF($M924="",INDEX($M$2:$M$2176,MATCH(1,INDEX(($A$2:$A$2176=$A924)*($M$2:$M$2176&lt;&gt;""),0),0)),$M924)</f>
        <v>7</v>
      </c>
      <c r="O924" s="2" t="str">
        <f t="shared" si="425"/>
        <v>Seasonal outdoors</v>
      </c>
      <c r="P924" s="1" t="s">
        <v>10163</v>
      </c>
      <c r="Q924" s="1" t="s">
        <v>17111</v>
      </c>
      <c r="R924" t="str">
        <f t="shared" si="432"/>
        <v>Slow</v>
      </c>
      <c r="S924" s="1" t="s">
        <v>24</v>
      </c>
      <c r="T924" s="1" t="str">
        <f>LEFT(S924,FIND("-",S924)-1)</f>
        <v xml:space="preserve">1 </v>
      </c>
      <c r="U924" s="1" t="str">
        <f>RIGHT(S924,FIND("-",S924)-1)</f>
        <v>12</v>
      </c>
      <c r="V924" s="1" t="s">
        <v>205</v>
      </c>
      <c r="W924" s="6" t="str">
        <f>IF(ISNUMBER(SEARCH("-",V924)),TRIM(LEFT(V924,FIND("-",V924)-1)),V924)</f>
        <v>3</v>
      </c>
      <c r="X924" t="str">
        <f>IF(W924="1", "January", IF(W924="2", "February", IF(W924="3", "March", IF(W924="4", "April", IF(W924="5", "May", IF(W924="6", "June", IF(W924="7", "July", IF(W924="8", "August", IF(W924="9", "September", IF(W924="10", "October", IF(W924="11", "November", IF(W924="12", "December", "Other"))))))))))))</f>
        <v>March</v>
      </c>
      <c r="Y924" s="2" t="str">
        <f>IF(ISNUMBER(SEARCH("-",V924)),TRIM(RIGHT(V924,LEN(V924)-SEARCH("-",V924))),V924)</f>
        <v>5</v>
      </c>
      <c r="Z924" s="2" t="str">
        <f>IF(Y924="1", "January", IF(Y924="2", "February", IF(Y924="3", "March", IF(Y924="4", "April", IF(Y924="5", "May", IF(Y924="6", "June", IF(Y924="7", "July", IF(Y924="8", "August", IF(Y924="9", "September", IF(Y924="10", "October", IF(Y924="11", "November", IF(Y924="12", "December", "Other"))))))))))))</f>
        <v>May</v>
      </c>
      <c r="AA924" s="1">
        <v>10</v>
      </c>
      <c r="AB924" s="1">
        <f>IF(ISNUMBER(SEARCH("-",AA924)),TRIM(LEFT(AA924,FIND("-",AA924)-1)),AA924)</f>
        <v>10</v>
      </c>
      <c r="AC924" s="1" t="str">
        <f>IF(AB924=1, "January", IF(AB924=2, "February", IF(AB924=3, "March", IF(AB924=4, "April", IF(AB924=5, "May", IF(AB924=6, "June", IF(AB924=7, "July", IF(AB924=8, "August", IF(AB924=9, "September", IF(AB924=10, "October", IF(AB924=11, "November", IF(AB924=12, "December", "Other"))))))))))))</f>
        <v>October</v>
      </c>
      <c r="AD924" s="1"/>
      <c r="AE924" s="1"/>
      <c r="AF924" s="16" t="s">
        <v>25140</v>
      </c>
      <c r="AG924" s="1" t="str">
        <f t="shared" si="415"/>
        <v xml:space="preserve">Seed </v>
      </c>
      <c r="AH924" s="2" t="str">
        <f t="shared" si="416"/>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v>
      </c>
      <c r="AI924" s="1" t="s">
        <v>10164</v>
      </c>
      <c r="AK924" s="1" t="s">
        <v>17104</v>
      </c>
      <c r="AL924" s="1" t="str">
        <f t="shared" si="429"/>
        <v>Scented</v>
      </c>
      <c r="AM924" s="1" t="b">
        <v>1</v>
      </c>
      <c r="AN924" s="1" t="b">
        <v>1</v>
      </c>
      <c r="AO924" s="1" t="b">
        <v>0</v>
      </c>
      <c r="AP924" s="5" t="s">
        <v>54</v>
      </c>
      <c r="AQ924" s="5" t="str">
        <f t="shared" si="417"/>
        <v>Light, Medium</v>
      </c>
      <c r="AR924" s="1" t="s">
        <v>10</v>
      </c>
      <c r="AS924" s="1" t="str">
        <f t="shared" si="430"/>
        <v>None, Partial</v>
      </c>
      <c r="AT924" s="1" t="str">
        <f t="shared" si="418"/>
        <v>Partial, Full</v>
      </c>
      <c r="AU924" s="1" t="s">
        <v>29</v>
      </c>
      <c r="AV924" s="1" t="str">
        <f t="shared" si="419"/>
        <v>Moist</v>
      </c>
      <c r="AW924" s="1" t="s">
        <v>123</v>
      </c>
      <c r="AX924" s="1" t="str">
        <f t="shared" si="420"/>
        <v>Acid, Neutral</v>
      </c>
      <c r="AY924" s="1" t="b">
        <v>0</v>
      </c>
      <c r="AZ924" s="1" t="b">
        <v>0</v>
      </c>
      <c r="BA924" s="1" t="b">
        <v>0</v>
      </c>
      <c r="BC924" t="str">
        <f t="shared" si="421"/>
        <v>FALSE</v>
      </c>
      <c r="BE924" t="str">
        <f t="shared" si="422"/>
        <v>FALSE</v>
      </c>
      <c r="BF924" s="1" t="b">
        <v>0</v>
      </c>
      <c r="BG924" s="1" t="b">
        <v>0</v>
      </c>
      <c r="BH924" s="1" t="b">
        <v>0</v>
      </c>
      <c r="BI924" s="1" t="s">
        <v>77</v>
      </c>
      <c r="BJ924" s="1" t="str">
        <f t="shared" si="423"/>
        <v>TRUE</v>
      </c>
      <c r="BL924" t="str">
        <f t="shared" si="424"/>
        <v>FALSE</v>
      </c>
      <c r="BM924" s="1" t="b">
        <v>0</v>
      </c>
      <c r="BN924" s="1" t="b">
        <v>0</v>
      </c>
      <c r="BO924" s="1">
        <f t="shared" si="431"/>
        <v>5</v>
      </c>
      <c r="BP924" s="1" t="s">
        <v>31</v>
      </c>
      <c r="BQ924" s="1" cm="1">
        <f t="array" ref="BQ924">_xlfn.IFS(BP924="None Known",0, LEN(BP924)&gt;500, 5,LEN(BP924)&gt;400, 4, LEN(BP924)&gt;300, 3, LEN(BP924)&gt;200, 2, LEN(BP924)&gt;1, 1)</f>
        <v>0</v>
      </c>
      <c r="BR924" s="1" t="s">
        <v>10165</v>
      </c>
      <c r="BS924" s="1">
        <v>1</v>
      </c>
      <c r="BT924" s="1" t="s">
        <v>10166</v>
      </c>
      <c r="BU924" s="1">
        <v>2</v>
      </c>
      <c r="BV924" s="1" t="s">
        <v>10167</v>
      </c>
      <c r="BW924" s="1" t="s">
        <v>3897</v>
      </c>
      <c r="BX924" s="1"/>
      <c r="BY924" t="str">
        <f>_xlfn.XLOOKUP($B924,Img_lookup!A:A,Img_lookup!B:B, "Not available")</f>
        <v>c7fc3550-c7ea-4c40-a3d6-adfa132189d0</v>
      </c>
      <c r="BZ924" t="str">
        <f>_xlfn.XLOOKUP($B924,Img_lookup!A:A,Img_lookup!C:C, "Not available")</f>
        <v>Illicium anisatum L.</v>
      </c>
      <c r="CA924" t="str">
        <f>_xlfn.XLOOKUP($B924,Img_lookup!A:A,Img_lookup!D:D, "Not available")</f>
        <v>M. Savatier</v>
      </c>
      <c r="CB924" t="str">
        <f>_xlfn.XLOOKUP($B924,Img_lookup!A:A,Img_lookup!E:E, "https://imgur.com/aT5wafe")</f>
        <v>https://api.openverse.engineering/v1/images/c7fc3550-c7ea-4c40-a3d6-adfa132189d0/thumb/</v>
      </c>
    </row>
    <row r="925" spans="1:80" ht="409.6" x14ac:dyDescent="0.15">
      <c r="A925" s="1" t="s">
        <v>3887</v>
      </c>
      <c r="B925" s="1" t="s">
        <v>8385</v>
      </c>
      <c r="C925" s="1" t="s">
        <v>8386</v>
      </c>
      <c r="E925" s="1" t="s">
        <v>8387</v>
      </c>
      <c r="F925" s="1" t="s">
        <v>22</v>
      </c>
      <c r="G925" s="1" t="s">
        <v>22</v>
      </c>
      <c r="H925" s="11" t="str">
        <f t="shared" si="433"/>
        <v>Perennial</v>
      </c>
      <c r="I925" s="1" t="s">
        <v>17108</v>
      </c>
      <c r="J925" s="1">
        <v>2</v>
      </c>
      <c r="K925" s="1">
        <v>2</v>
      </c>
      <c r="L925" t="str" cm="1">
        <f t="array" ref="L925">_xlfn.IFS(J925+K925="", "Unknown", J925+K925&gt;3, "Large", J925+K925&gt;0.5, "Medium", J925+K925&gt;0, "Small")</f>
        <v>Large</v>
      </c>
      <c r="M925" s="1">
        <v>7</v>
      </c>
      <c r="N925" cm="1">
        <f t="array" ref="N925">IF($M925="",INDEX($M$2:$M$2176,MATCH(1,INDEX(($A$2:$A$2176=$A925)*($M$2:$M$2176&lt;&gt;""),0),0)),$M925)</f>
        <v>7</v>
      </c>
      <c r="O925" s="2" t="str">
        <f t="shared" si="425"/>
        <v>Seasonal outdoors</v>
      </c>
      <c r="P925" s="1" t="s">
        <v>8388</v>
      </c>
      <c r="Q925" s="1" t="s">
        <v>17111</v>
      </c>
      <c r="R925" t="str">
        <f t="shared" si="432"/>
        <v>Slow</v>
      </c>
      <c r="S925" s="1" t="s">
        <v>24</v>
      </c>
      <c r="T925" s="1" t="str">
        <f>LEFT(S925,FIND("-",S925)-1)</f>
        <v xml:space="preserve">1 </v>
      </c>
      <c r="U925" s="1" t="str">
        <f>RIGHT(S925,FIND("-",S925)-1)</f>
        <v>12</v>
      </c>
      <c r="V925" s="1" t="s">
        <v>96</v>
      </c>
      <c r="W925" s="6" t="str">
        <f>IF(ISNUMBER(SEARCH("-",V925)),TRIM(LEFT(V925,FIND("-",V925)-1)),V925)</f>
        <v>5</v>
      </c>
      <c r="X925" t="str">
        <f>IF(W925="1", "January", IF(W925="2", "February", IF(W925="3", "March", IF(W925="4", "April", IF(W925="5", "May", IF(W925="6", "June", IF(W925="7", "July", IF(W925="8", "August", IF(W925="9", "September", IF(W925="10", "October", IF(W925="11", "November", IF(W925="12", "December", "Other"))))))))))))</f>
        <v>May</v>
      </c>
      <c r="Y925" s="2" t="str">
        <f>IF(ISNUMBER(SEARCH("-",V925)),TRIM(RIGHT(V925,LEN(V925)-SEARCH("-",V925))),V925)</f>
        <v>6</v>
      </c>
      <c r="Z925" s="2" t="str">
        <f>IF(Y925="1", "January", IF(Y925="2", "February", IF(Y925="3", "March", IF(Y925="4", "April", IF(Y925="5", "May", IF(Y925="6", "June", IF(Y925="7", "July", IF(Y925="8", "August", IF(Y925="9", "September", IF(Y925="10", "October", IF(Y925="11", "November", IF(Y925="12", "December", "Other"))))))))))))</f>
        <v>June</v>
      </c>
      <c r="AA925" s="1">
        <v>10</v>
      </c>
      <c r="AB925" s="1">
        <f>IF(ISNUMBER(SEARCH("-",AA925)),TRIM(LEFT(AA925,FIND("-",AA925)-1)),AA925)</f>
        <v>10</v>
      </c>
      <c r="AC925" s="1" t="str">
        <f>IF(AB925=1, "January", IF(AB925=2, "February", IF(AB925=3, "March", IF(AB925=4, "April", IF(AB925=5, "May", IF(AB925=6, "June", IF(AB925=7, "July", IF(AB925=8, "August", IF(AB925=9, "September", IF(AB925=10, "October", IF(AB925=11, "November", IF(AB925=12, "December", "Other"))))))))))))</f>
        <v>October</v>
      </c>
      <c r="AD925" s="1"/>
      <c r="AE925" s="1"/>
      <c r="AF925" s="16" t="s">
        <v>25141</v>
      </c>
      <c r="AG925" s="1" t="str">
        <f t="shared" si="415"/>
        <v xml:space="preserve">Seed </v>
      </c>
      <c r="AH925" s="2" t="str">
        <f t="shared" si="416"/>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
Suckers are sometimes produced at some distance from the parent plant. These suckers can be potted up in early spring, then grown on for a year before planting them out into their permanent positions.</v>
      </c>
      <c r="AI925" s="1" t="s">
        <v>8389</v>
      </c>
      <c r="AK925" s="1" t="s">
        <v>17104</v>
      </c>
      <c r="AL925" s="1" t="str">
        <f t="shared" si="429"/>
        <v>Scented</v>
      </c>
      <c r="AM925" s="1" t="b">
        <v>1</v>
      </c>
      <c r="AN925" s="1" t="b">
        <v>1</v>
      </c>
      <c r="AO925" s="1" t="b">
        <v>0</v>
      </c>
      <c r="AP925" s="5" t="s">
        <v>54</v>
      </c>
      <c r="AQ925" s="5" t="str">
        <f t="shared" si="417"/>
        <v>Light, Medium</v>
      </c>
      <c r="AR925" s="1" t="s">
        <v>10</v>
      </c>
      <c r="AS925" s="1" t="str">
        <f t="shared" si="430"/>
        <v>None, Partial</v>
      </c>
      <c r="AT925" s="1" t="str">
        <f t="shared" si="418"/>
        <v>Partial, Full</v>
      </c>
      <c r="AU925" s="1" t="s">
        <v>29</v>
      </c>
      <c r="AV925" s="1" t="str">
        <f t="shared" si="419"/>
        <v>Moist</v>
      </c>
      <c r="AW925" s="1" t="s">
        <v>123</v>
      </c>
      <c r="AX925" s="1" t="str">
        <f t="shared" si="420"/>
        <v>Acid, Neutral</v>
      </c>
      <c r="AY925" s="1" t="b">
        <v>0</v>
      </c>
      <c r="AZ925" s="1" t="b">
        <v>0</v>
      </c>
      <c r="BA925" s="1" t="b">
        <v>0</v>
      </c>
      <c r="BC925" t="str">
        <f t="shared" si="421"/>
        <v>FALSE</v>
      </c>
      <c r="BE925" t="str">
        <f t="shared" si="422"/>
        <v>FALSE</v>
      </c>
      <c r="BF925" s="1" t="b">
        <v>0</v>
      </c>
      <c r="BG925" s="1" t="b">
        <v>0</v>
      </c>
      <c r="BH925" s="1" t="b">
        <v>0</v>
      </c>
      <c r="BI925" s="1" t="s">
        <v>77</v>
      </c>
      <c r="BJ925" s="1" t="str">
        <f t="shared" si="423"/>
        <v>TRUE</v>
      </c>
      <c r="BL925" t="str">
        <f t="shared" si="424"/>
        <v>FALSE</v>
      </c>
      <c r="BM925" s="1" t="b">
        <v>0</v>
      </c>
      <c r="BN925" s="1" t="b">
        <v>0</v>
      </c>
      <c r="BO925" s="1">
        <f t="shared" si="431"/>
        <v>3</v>
      </c>
      <c r="BP925" s="1" t="s">
        <v>31</v>
      </c>
      <c r="BQ925" s="1" cm="1">
        <f t="array" ref="BQ925">_xlfn.IFS(BP925="None Known",0, LEN(BP925)&gt;500, 5,LEN(BP925)&gt;400, 4, LEN(BP925)&gt;300, 3, LEN(BP925)&gt;200, 2, LEN(BP925)&gt;1, 1)</f>
        <v>0</v>
      </c>
      <c r="BR925" s="1" t="s">
        <v>8390</v>
      </c>
      <c r="BS925" s="1">
        <v>1</v>
      </c>
      <c r="BT925" s="1" t="s">
        <v>31</v>
      </c>
      <c r="BU925" s="1">
        <v>0</v>
      </c>
      <c r="BV925" s="1" t="s">
        <v>80</v>
      </c>
      <c r="BW925" s="1" t="s">
        <v>8391</v>
      </c>
      <c r="BX925" s="1"/>
      <c r="BY925" t="str">
        <f>_xlfn.XLOOKUP($B925,Img_lookup!A:A,Img_lookup!B:B, "Not available")</f>
        <v>816c51e1-ae23-4697-97da-4da410e6c125</v>
      </c>
      <c r="BZ925" t="str">
        <f>_xlfn.XLOOKUP($B925,Img_lookup!A:A,Img_lookup!C:C, "Not available")</f>
        <v>Illicium floridanum, Starry anise</v>
      </c>
      <c r="CA925" t="str">
        <f>_xlfn.XLOOKUP($B925,Img_lookup!A:A,Img_lookup!D:D, "Not available")</f>
        <v>uwdigitalcollections</v>
      </c>
      <c r="CB925" t="str">
        <f>_xlfn.XLOOKUP($B925,Img_lookup!A:A,Img_lookup!E:E, "https://imgur.com/aT5wafe")</f>
        <v>https://api.openverse.engineering/v1/images/816c51e1-ae23-4697-97da-4da410e6c125/thumb/</v>
      </c>
    </row>
    <row r="926" spans="1:80" ht="409.6" x14ac:dyDescent="0.15">
      <c r="A926" s="1" t="s">
        <v>3887</v>
      </c>
      <c r="B926" s="1" t="s">
        <v>3888</v>
      </c>
      <c r="C926" s="1" t="s">
        <v>3889</v>
      </c>
      <c r="E926" s="1" t="s">
        <v>3890</v>
      </c>
      <c r="F926" s="1" t="s">
        <v>62</v>
      </c>
      <c r="G926" s="1" t="s">
        <v>62</v>
      </c>
      <c r="H926" s="11" t="str">
        <f t="shared" si="433"/>
        <v>Perennial</v>
      </c>
      <c r="I926" s="1" t="s">
        <v>17108</v>
      </c>
      <c r="J926" s="1">
        <v>5</v>
      </c>
      <c r="K926" s="1">
        <v>3</v>
      </c>
      <c r="L926" t="str" cm="1">
        <f t="array" ref="L926">_xlfn.IFS(J926+K926="", "Unknown", J926+K926&gt;3, "Large", J926+K926&gt;0.5, "Medium", J926+K926&gt;0, "Small")</f>
        <v>Large</v>
      </c>
      <c r="M926" s="1">
        <v>8</v>
      </c>
      <c r="N926" cm="1">
        <f t="array" ref="N926">IF($M926="",INDEX($M$2:$M$2176,MATCH(1,INDEX(($A$2:$A$2176=$A926)*($M$2:$M$2176&lt;&gt;""),0),0)),$M926)</f>
        <v>8</v>
      </c>
      <c r="O926" s="2" t="str">
        <f t="shared" si="425"/>
        <v>Grown indoors</v>
      </c>
      <c r="P926" s="1" t="s">
        <v>3891</v>
      </c>
      <c r="R926" t="str">
        <f t="shared" si="432"/>
        <v>Medium</v>
      </c>
      <c r="S926" s="1" t="s">
        <v>24</v>
      </c>
      <c r="T926" s="1" t="str">
        <f>LEFT(S926,FIND("-",S926)-1)</f>
        <v xml:space="preserve">1 </v>
      </c>
      <c r="U926" s="1" t="str">
        <f>RIGHT(S926,FIND("-",S926)-1)</f>
        <v>12</v>
      </c>
      <c r="V926" s="1" t="s">
        <v>205</v>
      </c>
      <c r="W926" s="6" t="str">
        <f>IF(ISNUMBER(SEARCH("-",V926)),TRIM(LEFT(V926,FIND("-",V926)-1)),V926)</f>
        <v>3</v>
      </c>
      <c r="X926" t="str">
        <f>IF(W926="1", "January", IF(W926="2", "February", IF(W926="3", "March", IF(W926="4", "April", IF(W926="5", "May", IF(W926="6", "June", IF(W926="7", "July", IF(W926="8", "August", IF(W926="9", "September", IF(W926="10", "October", IF(W926="11", "November", IF(W926="12", "December", "Other"))))))))))))</f>
        <v>March</v>
      </c>
      <c r="Y926" s="2" t="str">
        <f>IF(ISNUMBER(SEARCH("-",V926)),TRIM(RIGHT(V926,LEN(V926)-SEARCH("-",V926))),V926)</f>
        <v>5</v>
      </c>
      <c r="Z926" s="2" t="str">
        <f>IF(Y926="1", "January", IF(Y926="2", "February", IF(Y926="3", "March", IF(Y926="4", "April", IF(Y926="5", "May", IF(Y926="6", "June", IF(Y926="7", "July", IF(Y926="8", "August", IF(Y926="9", "September", IF(Y926="10", "October", IF(Y926="11", "November", IF(Y926="12", "December", "Other"))))))))))))</f>
        <v>May</v>
      </c>
      <c r="AA926" s="1">
        <v>10</v>
      </c>
      <c r="AB926" s="1">
        <f>IF(ISNUMBER(SEARCH("-",AA926)),TRIM(LEFT(AA926,FIND("-",AA926)-1)),AA926)</f>
        <v>10</v>
      </c>
      <c r="AC926" s="1" t="str">
        <f>IF(AB926=1, "January", IF(AB926=2, "February", IF(AB926=3, "March", IF(AB926=4, "April", IF(AB926=5, "May", IF(AB926=6, "June", IF(AB926=7, "July", IF(AB926=8, "August", IF(AB926=9, "September", IF(AB926=10, "October", IF(AB926=11, "November", IF(AB926=12, "December", "Other"))))))))))))</f>
        <v>October</v>
      </c>
      <c r="AD926" s="1"/>
      <c r="AE926" s="1"/>
      <c r="AF926" s="16" t="s">
        <v>25140</v>
      </c>
      <c r="AG926" s="1" t="str">
        <f t="shared" si="415"/>
        <v xml:space="preserve">Seed </v>
      </c>
      <c r="AH926" s="2" t="str">
        <f t="shared" si="416"/>
        <v>It does not require pre-treatment and can be sown in early spring in a greenhouse[113]. Prick out the seedlings into individual pots when they are large enough to handle and grow them on in the greenhouse for at least their first winter. Plant out in late spring or early summer, after the last expected frosts, and give some protection from the cold over the winter for the first year or two.
Layering in early spring. Takes 18 months[78].
Cuttings of half-ripe wood, August in a frame[113]. Pot up the cuttings when they start to root and grow them on in the greenhouse for their first winter, planting out after the last expected frosts.</v>
      </c>
      <c r="AI926" s="1" t="s">
        <v>3892</v>
      </c>
      <c r="AK926" s="1" t="s">
        <v>17104</v>
      </c>
      <c r="AL926" s="1" t="str">
        <f t="shared" si="429"/>
        <v>Scented</v>
      </c>
      <c r="AM926" s="1" t="b">
        <v>1</v>
      </c>
      <c r="AN926" s="1" t="b">
        <v>1</v>
      </c>
      <c r="AO926" s="1" t="b">
        <v>0</v>
      </c>
      <c r="AP926" s="5" t="s">
        <v>54</v>
      </c>
      <c r="AQ926" s="5" t="str">
        <f t="shared" si="417"/>
        <v>Light, Medium</v>
      </c>
      <c r="AR926" s="1" t="s">
        <v>10</v>
      </c>
      <c r="AS926" s="1" t="str">
        <f t="shared" si="430"/>
        <v>None, Partial</v>
      </c>
      <c r="AT926" s="1" t="str">
        <f t="shared" si="418"/>
        <v>Partial, Full</v>
      </c>
      <c r="AU926" s="1" t="s">
        <v>29</v>
      </c>
      <c r="AV926" s="1" t="str">
        <f t="shared" si="419"/>
        <v>Moist</v>
      </c>
      <c r="AW926" s="1" t="s">
        <v>123</v>
      </c>
      <c r="AX926" s="1" t="str">
        <f t="shared" si="420"/>
        <v>Acid, Neutral</v>
      </c>
      <c r="AY926" s="1" t="b">
        <v>0</v>
      </c>
      <c r="AZ926" s="1" t="b">
        <v>0</v>
      </c>
      <c r="BA926" s="1" t="b">
        <v>0</v>
      </c>
      <c r="BC926" t="str">
        <f t="shared" si="421"/>
        <v>FALSE</v>
      </c>
      <c r="BE926" t="str">
        <f t="shared" si="422"/>
        <v>FALSE</v>
      </c>
      <c r="BF926" s="1" t="b">
        <v>0</v>
      </c>
      <c r="BG926" s="1" t="b">
        <v>0</v>
      </c>
      <c r="BH926" s="1" t="b">
        <v>0</v>
      </c>
      <c r="BI926" s="1" t="s">
        <v>77</v>
      </c>
      <c r="BJ926" s="1" t="str">
        <f t="shared" si="423"/>
        <v>TRUE</v>
      </c>
      <c r="BL926" t="str">
        <f t="shared" si="424"/>
        <v>FALSE</v>
      </c>
      <c r="BM926" s="1" t="b">
        <v>0</v>
      </c>
      <c r="BN926" s="1" t="b">
        <v>0</v>
      </c>
      <c r="BO926" s="1">
        <f t="shared" si="431"/>
        <v>10</v>
      </c>
      <c r="BP926" s="1" t="s">
        <v>3893</v>
      </c>
      <c r="BQ926" s="1" cm="1">
        <f t="array" ref="BQ926">_xlfn.IFS(BP926="None Known",0, LEN(BP926)&gt;500, 5,LEN(BP926)&gt;400, 4, LEN(BP926)&gt;300, 3, LEN(BP926)&gt;200, 2, LEN(BP926)&gt;1, 1)</f>
        <v>1</v>
      </c>
      <c r="BR926" s="1" t="s">
        <v>3894</v>
      </c>
      <c r="BS926" s="1">
        <v>2</v>
      </c>
      <c r="BT926" s="1" t="s">
        <v>3895</v>
      </c>
      <c r="BU926" s="1">
        <v>3</v>
      </c>
      <c r="BV926" s="1" t="s">
        <v>3896</v>
      </c>
      <c r="BW926" s="1" t="s">
        <v>3897</v>
      </c>
      <c r="BX926" s="1"/>
      <c r="BY926" t="str">
        <f>_xlfn.XLOOKUP($B926,Img_lookup!A:A,Img_lookup!B:B, "Not available")</f>
        <v>862b3fb4-b802-4e42-ad55-b9a0fc1929e0</v>
      </c>
      <c r="BZ926" t="str">
        <f>_xlfn.XLOOKUP($B926,Img_lookup!A:A,Img_lookup!C:C, "Not available")</f>
        <v>Illicium verum Hook. f.</v>
      </c>
      <c r="CA926" t="str">
        <f>_xlfn.XLOOKUP($B926,Img_lookup!A:A,Img_lookup!D:D, "Not available")</f>
        <v>Ren-Chang Ching</v>
      </c>
      <c r="CB926" t="str">
        <f>_xlfn.XLOOKUP($B926,Img_lookup!A:A,Img_lookup!E:E, "https://imgur.com/aT5wafe")</f>
        <v>https://api.openverse.engineering/v1/images/862b3fb4-b802-4e42-ad55-b9a0fc1929e0/thumb/</v>
      </c>
    </row>
    <row r="927" spans="1:80" ht="252" x14ac:dyDescent="0.15">
      <c r="A927" s="1" t="s">
        <v>8946</v>
      </c>
      <c r="B927" s="1" t="s">
        <v>17007</v>
      </c>
      <c r="C927" s="1" t="s">
        <v>17008</v>
      </c>
      <c r="E927" s="1" t="s">
        <v>17009</v>
      </c>
      <c r="F927" s="1" t="s">
        <v>85</v>
      </c>
      <c r="G927" s="1" t="s">
        <v>85</v>
      </c>
      <c r="H927" s="11" t="str">
        <f t="shared" si="433"/>
        <v>Annual</v>
      </c>
      <c r="J927" s="1">
        <v>0.60000002399999997</v>
      </c>
      <c r="K927" s="1">
        <v>0.5</v>
      </c>
      <c r="L927" t="str" cm="1">
        <f t="array" ref="L927">_xlfn.IFS(J927+K927="", "Unknown", J927+K927&gt;3, "Large", J927+K927&gt;0.5, "Medium", J927+K927&gt;0, "Small")</f>
        <v>Medium</v>
      </c>
      <c r="N927" cm="1">
        <f t="array" ref="N927">IF($M927="",INDEX($M$2:$M$2176,MATCH(1,INDEX(($A$2:$A$2176=$A927)*($M$2:$M$2176&lt;&gt;""),0),0)),$M927)</f>
        <v>2</v>
      </c>
      <c r="O927" s="2" t="str">
        <f t="shared" si="425"/>
        <v>Hardy to cold</v>
      </c>
      <c r="P927" s="1" t="s">
        <v>17010</v>
      </c>
      <c r="R927" t="str">
        <f t="shared" si="432"/>
        <v>Medium</v>
      </c>
      <c r="W927"/>
      <c r="AF927" s="1" t="s">
        <v>24519</v>
      </c>
      <c r="AG927" s="1" t="str">
        <f t="shared" si="415"/>
        <v xml:space="preserve">Seed </v>
      </c>
      <c r="AH927" s="2" t="str">
        <f t="shared" si="416"/>
        <v>Sow spring in a greenhouse. When they are large enough to handle, prick the seedlings out into individual pots and plant them out in the summer.</v>
      </c>
      <c r="AI927" s="1" t="s">
        <v>17011</v>
      </c>
      <c r="AJ927" s="1" t="s">
        <v>53</v>
      </c>
      <c r="AK927" s="1" t="s">
        <v>17104</v>
      </c>
      <c r="AL927" s="1" t="str">
        <f t="shared" si="429"/>
        <v>Unscented</v>
      </c>
      <c r="AM927" s="1" t="b">
        <v>0</v>
      </c>
      <c r="AN927" s="1" t="b">
        <v>0</v>
      </c>
      <c r="AO927" s="1" t="b">
        <v>0</v>
      </c>
      <c r="AP927" s="5" t="s">
        <v>28</v>
      </c>
      <c r="AQ927" s="5" t="str">
        <f t="shared" si="417"/>
        <v>Light, Medium, Heavy</v>
      </c>
      <c r="AR927" s="1" t="s">
        <v>10</v>
      </c>
      <c r="AS927" s="1" t="str">
        <f t="shared" si="430"/>
        <v>None, Partial</v>
      </c>
      <c r="AT927" s="1" t="str">
        <f t="shared" si="418"/>
        <v>Partial, Full</v>
      </c>
      <c r="AU927" s="1" t="s">
        <v>29</v>
      </c>
      <c r="AV927" s="1" t="str">
        <f t="shared" si="419"/>
        <v>Moist</v>
      </c>
      <c r="AW927" s="1" t="s">
        <v>12</v>
      </c>
      <c r="AX927" s="1" t="str">
        <f t="shared" si="420"/>
        <v>Acid, Neutral, Alkaline</v>
      </c>
      <c r="AY927" s="1" t="b">
        <v>0</v>
      </c>
      <c r="AZ927" s="1" t="b">
        <v>0</v>
      </c>
      <c r="BA927" s="1" t="b">
        <v>0</v>
      </c>
      <c r="BC927" t="str">
        <f t="shared" si="421"/>
        <v>FALSE</v>
      </c>
      <c r="BE927" t="str">
        <f t="shared" si="422"/>
        <v>FALSE</v>
      </c>
      <c r="BF927" s="1" t="b">
        <v>0</v>
      </c>
      <c r="BG927" s="1" t="b">
        <v>1</v>
      </c>
      <c r="BH927" s="1" t="b">
        <v>0</v>
      </c>
      <c r="BI927" s="1" t="s">
        <v>77</v>
      </c>
      <c r="BJ927" s="1" t="str">
        <f t="shared" si="423"/>
        <v>TRUE</v>
      </c>
      <c r="BL927" t="str">
        <f t="shared" si="424"/>
        <v>FALSE</v>
      </c>
      <c r="BM927" s="1" t="b">
        <v>0</v>
      </c>
      <c r="BN927" s="1" t="b">
        <v>0</v>
      </c>
      <c r="BO927" s="1">
        <f t="shared" si="431"/>
        <v>10</v>
      </c>
      <c r="BP927" s="1" t="s">
        <v>17012</v>
      </c>
      <c r="BQ927" s="1" cm="1">
        <f t="array" ref="BQ927">_xlfn.IFS(BP927="None Known",0, LEN(BP927)&gt;500, 5,LEN(BP927)&gt;400, 4, LEN(BP927)&gt;300, 3, LEN(BP927)&gt;200, 2, LEN(BP927)&gt;1, 1)</f>
        <v>2</v>
      </c>
      <c r="BR927" s="16" t="s">
        <v>24901</v>
      </c>
      <c r="BS927" s="1">
        <v>2</v>
      </c>
      <c r="BT927" s="1" t="s">
        <v>17013</v>
      </c>
      <c r="BU927" s="1">
        <v>2</v>
      </c>
      <c r="BV927" s="1" t="s">
        <v>17014</v>
      </c>
      <c r="BW927" s="1" t="s">
        <v>8957</v>
      </c>
      <c r="BX927" s="1"/>
      <c r="BY927" t="str">
        <f>_xlfn.XLOOKUP($B927,Img_lookup!A:A,Img_lookup!B:B, "Not available")</f>
        <v>c611f12f-580c-4654-8ffb-b471a73e6754</v>
      </c>
      <c r="BZ927" t="str">
        <f>_xlfn.XLOOKUP($B927,Img_lookup!A:A,Img_lookup!C:C, "Not available")</f>
        <v>Touch-me-not. Impatiens balsamina (as Balsamina foemina), and Balsam Apple (Momordica balsamina) Hortus Eystettensis, Bessler, Basilius, vol. 3: t. 324 (1620)</v>
      </c>
      <c r="CA927" t="str">
        <f>_xlfn.XLOOKUP($B927,Img_lookup!A:A,Img_lookup!D:D, "Not available")</f>
        <v>Swallowtail Garden Seeds</v>
      </c>
      <c r="CB927" t="str">
        <f>_xlfn.XLOOKUP($B927,Img_lookup!A:A,Img_lookup!E:E, "https://imgur.com/aT5wafe")</f>
        <v>https://api.openverse.engineering/v1/images/c611f12f-580c-4654-8ffb-b471a73e6754/thumb/</v>
      </c>
    </row>
    <row r="928" spans="1:80" ht="13" x14ac:dyDescent="0.15">
      <c r="A928" s="1" t="s">
        <v>8946</v>
      </c>
      <c r="B928" s="1" t="s">
        <v>8947</v>
      </c>
      <c r="C928" s="1" t="s">
        <v>8948</v>
      </c>
      <c r="D928" s="1" t="s">
        <v>8949</v>
      </c>
      <c r="E928" s="1" t="s">
        <v>8950</v>
      </c>
      <c r="F928" s="1" t="s">
        <v>85</v>
      </c>
      <c r="G928" s="1" t="s">
        <v>85</v>
      </c>
      <c r="H928" s="11" t="str">
        <f t="shared" si="433"/>
        <v>Annual</v>
      </c>
      <c r="J928" s="1">
        <v>1.2000000479999999</v>
      </c>
      <c r="L928" t="str" cm="1">
        <f t="array" ref="L928">_xlfn.IFS(J928+K928="", "Unknown", J928+K928&gt;3, "Large", J928+K928&gt;0.5, "Medium", J928+K928&gt;0, "Small")</f>
        <v>Medium</v>
      </c>
      <c r="M928" s="1">
        <v>2</v>
      </c>
      <c r="N928" cm="1">
        <f t="array" ref="N928">IF($M928="",INDEX($M$2:$M$2176,MATCH(1,INDEX(($A$2:$A$2176=$A928)*($M$2:$M$2176&lt;&gt;""),0),0)),$M928)</f>
        <v>2</v>
      </c>
      <c r="O928" s="2" t="str">
        <f t="shared" si="425"/>
        <v>Hardy to cold</v>
      </c>
      <c r="P928" s="1" t="s">
        <v>8951</v>
      </c>
      <c r="Q928" s="1" t="s">
        <v>17109</v>
      </c>
      <c r="R928" t="str">
        <f t="shared" si="432"/>
        <v>Fast</v>
      </c>
      <c r="T928" s="1"/>
      <c r="U928" s="1"/>
      <c r="V928" s="1" t="s">
        <v>177</v>
      </c>
      <c r="W928" s="6" t="str">
        <f>IF(ISNUMBER(SEARCH("-",V928)),TRIM(LEFT(V928,FIND("-",V928)-1)),V928)</f>
        <v>7</v>
      </c>
      <c r="X928" t="str">
        <f>IF(W928="1", "January", IF(W928="2", "February", IF(W928="3", "March", IF(W928="4", "April", IF(W928="5", "May", IF(W928="6", "June", IF(W928="7", "July", IF(W928="8", "August", IF(W928="9", "September", IF(W928="10", "October", IF(W928="11", "November", IF(W928="12", "December", "Other"))))))))))))</f>
        <v>July</v>
      </c>
      <c r="Y928" s="2" t="str">
        <f>IF(ISNUMBER(SEARCH("-",V928)),TRIM(RIGHT(V928,LEN(V928)-SEARCH("-",V928))),V928)</f>
        <v>10</v>
      </c>
      <c r="Z928" s="2" t="str">
        <f>IF(Y928="1", "January", IF(Y928="2", "February", IF(Y928="3", "March", IF(Y928="4", "April", IF(Y928="5", "May", IF(Y928="6", "June", IF(Y928="7", "July", IF(Y928="8", "August", IF(Y928="9", "September", IF(Y928="10", "October", IF(Y928="11", "November", IF(Y928="12", "December", "Other"))))))))))))</f>
        <v>October</v>
      </c>
      <c r="AF928" s="1" t="s">
        <v>24519</v>
      </c>
      <c r="AG928" s="1" t="str">
        <f t="shared" si="415"/>
        <v xml:space="preserve">Seed </v>
      </c>
      <c r="AH928" s="2" t="str">
        <f t="shared" si="416"/>
        <v>Sow spring in a greenhouse. When they are large enough to handle, prick the seedlings out into individual pots and plant them out in the summer.</v>
      </c>
      <c r="AI928" s="1" t="s">
        <v>8952</v>
      </c>
      <c r="AJ928" s="1" t="s">
        <v>23807</v>
      </c>
      <c r="AK928" s="1" t="s">
        <v>17104</v>
      </c>
      <c r="AL928" s="1" t="str">
        <f t="shared" si="429"/>
        <v>Unscented</v>
      </c>
      <c r="AM928" s="1" t="b">
        <v>0</v>
      </c>
      <c r="AN928" s="1" t="b">
        <v>0</v>
      </c>
      <c r="AO928" s="1" t="b">
        <v>0</v>
      </c>
      <c r="AP928" s="5" t="s">
        <v>28</v>
      </c>
      <c r="AQ928" s="5" t="str">
        <f t="shared" si="417"/>
        <v>Light, Medium, Heavy</v>
      </c>
      <c r="AR928" s="1" t="s">
        <v>10</v>
      </c>
      <c r="AS928" s="1" t="str">
        <f t="shared" si="430"/>
        <v>None, Partial</v>
      </c>
      <c r="AT928" s="1" t="str">
        <f t="shared" si="418"/>
        <v>Partial, Full</v>
      </c>
      <c r="AU928" s="1" t="s">
        <v>29</v>
      </c>
      <c r="AV928" s="1" t="str">
        <f t="shared" si="419"/>
        <v>Moist</v>
      </c>
      <c r="AW928" s="1" t="s">
        <v>12</v>
      </c>
      <c r="AX928" s="1" t="str">
        <f t="shared" si="420"/>
        <v>Acid, Neutral, Alkaline</v>
      </c>
      <c r="AY928" s="1" t="b">
        <v>0</v>
      </c>
      <c r="AZ928" s="1" t="b">
        <v>0</v>
      </c>
      <c r="BA928" s="1" t="b">
        <v>0</v>
      </c>
      <c r="BC928" t="str">
        <f t="shared" si="421"/>
        <v>FALSE</v>
      </c>
      <c r="BE928" t="str">
        <f t="shared" si="422"/>
        <v>FALSE</v>
      </c>
      <c r="BF928" s="1" t="b">
        <v>0</v>
      </c>
      <c r="BG928" s="1" t="b">
        <v>1</v>
      </c>
      <c r="BH928" s="1" t="b">
        <v>0</v>
      </c>
      <c r="BJ928" s="1" t="str">
        <f t="shared" si="423"/>
        <v>FALSE</v>
      </c>
      <c r="BK928" s="1" t="s">
        <v>77</v>
      </c>
      <c r="BL928" t="str">
        <f t="shared" si="424"/>
        <v>TRUE</v>
      </c>
      <c r="BM928" s="1" t="b">
        <v>0</v>
      </c>
      <c r="BN928" s="1" t="b">
        <v>0</v>
      </c>
      <c r="BO928" s="1">
        <f t="shared" si="431"/>
        <v>12</v>
      </c>
      <c r="BP928" s="1" t="s">
        <v>8953</v>
      </c>
      <c r="BQ928" s="1" cm="1">
        <f t="array" ref="BQ928">_xlfn.IFS(BP928="None Known",0, LEN(BP928)&gt;500, 5,LEN(BP928)&gt;400, 4, LEN(BP928)&gt;300, 3, LEN(BP928)&gt;200, 2, LEN(BP928)&gt;1, 1)</f>
        <v>1</v>
      </c>
      <c r="BR928" s="1" t="s">
        <v>8954</v>
      </c>
      <c r="BS928" s="1">
        <v>3</v>
      </c>
      <c r="BT928" s="1" t="s">
        <v>8955</v>
      </c>
      <c r="BU928" s="1">
        <v>2</v>
      </c>
      <c r="BV928" s="1" t="s">
        <v>8956</v>
      </c>
      <c r="BW928" s="1" t="s">
        <v>8957</v>
      </c>
      <c r="BX928" s="1"/>
      <c r="BY928" t="str">
        <f>_xlfn.XLOOKUP($B928,Img_lookup!A:A,Img_lookup!B:B, "Not available")</f>
        <v>1ac46b3d-835c-4b94-a7c3-5dfa388aab6e</v>
      </c>
      <c r="BZ928" t="str">
        <f>_xlfn.XLOOKUP($B928,Img_lookup!A:A,Img_lookup!C:C, "Not available")</f>
        <v>Impatiens capensis 3, Jewelweed, Howard County, MD, Helen Lowe Metzman_2017-09-28-17.43</v>
      </c>
      <c r="CA928" t="str">
        <f>_xlfn.XLOOKUP($B928,Img_lookup!A:A,Img_lookup!D:D, "Not available")</f>
        <v>Sam Droege</v>
      </c>
      <c r="CB928" t="str">
        <f>_xlfn.XLOOKUP($B928,Img_lookup!A:A,Img_lookup!E:E, "https://imgur.com/aT5wafe")</f>
        <v>https://api.openverse.engineering/v1/images/1ac46b3d-835c-4b94-a7c3-5dfa388aab6e/thumb/</v>
      </c>
    </row>
    <row r="929" spans="1:80" ht="371" x14ac:dyDescent="0.15">
      <c r="A929" s="1" t="s">
        <v>8946</v>
      </c>
      <c r="B929" s="1" t="s">
        <v>9966</v>
      </c>
      <c r="C929" s="1" t="s">
        <v>9967</v>
      </c>
      <c r="E929" s="1" t="s">
        <v>9968</v>
      </c>
      <c r="F929" s="1" t="s">
        <v>85</v>
      </c>
      <c r="G929" s="1" t="s">
        <v>85</v>
      </c>
      <c r="H929" s="11" t="str">
        <f t="shared" si="433"/>
        <v>Annual</v>
      </c>
      <c r="J929" s="1">
        <v>1</v>
      </c>
      <c r="L929" t="str" cm="1">
        <f t="array" ref="L929">_xlfn.IFS(J929+K929="", "Unknown", J929+K929&gt;3, "Large", J929+K929&gt;0.5, "Medium", J929+K929&gt;0, "Small")</f>
        <v>Medium</v>
      </c>
      <c r="M929" s="1">
        <v>6</v>
      </c>
      <c r="N929" cm="1">
        <f t="array" ref="N929">IF($M929="",INDEX($M$2:$M$2176,MATCH(1,INDEX(($A$2:$A$2176=$A929)*($M$2:$M$2176&lt;&gt;""),0),0)),$M929)</f>
        <v>6</v>
      </c>
      <c r="O929" s="2" t="str">
        <f t="shared" si="425"/>
        <v>Seasonal outdoors</v>
      </c>
      <c r="P929" s="1" t="s">
        <v>9969</v>
      </c>
      <c r="R929" t="str">
        <f t="shared" si="432"/>
        <v>Medium</v>
      </c>
      <c r="T929" s="1"/>
      <c r="U929" s="1"/>
      <c r="V929" s="1" t="s">
        <v>108</v>
      </c>
      <c r="W929" s="6" t="str">
        <f>IF(ISNUMBER(SEARCH("-",V929)),TRIM(LEFT(V929,FIND("-",V929)-1)),V929)</f>
        <v>7</v>
      </c>
      <c r="X929" t="str">
        <f>IF(W929="1", "January", IF(W929="2", "February", IF(W929="3", "March", IF(W929="4", "April", IF(W929="5", "May", IF(W929="6", "June", IF(W929="7", "July", IF(W929="8", "August", IF(W929="9", "September", IF(W929="10", "October", IF(W929="11", "November", IF(W929="12", "December", "Other"))))))))))))</f>
        <v>July</v>
      </c>
      <c r="Y929" s="2" t="str">
        <f>IF(ISNUMBER(SEARCH("-",V929)),TRIM(RIGHT(V929,LEN(V929)-SEARCH("-",V929))),V929)</f>
        <v>9</v>
      </c>
      <c r="Z929" s="2" t="str">
        <f>IF(Y929="1", "January", IF(Y929="2", "February", IF(Y929="3", "March", IF(Y929="4", "April", IF(Y929="5", "May", IF(Y929="6", "June", IF(Y929="7", "July", IF(Y929="8", "August", IF(Y929="9", "September", IF(Y929="10", "October", IF(Y929="11", "November", IF(Y929="12", "December", "Other"))))))))))))</f>
        <v>September</v>
      </c>
      <c r="AA929" s="1" t="s">
        <v>135</v>
      </c>
      <c r="AB929" s="1" t="str">
        <f>IF(ISNUMBER(SEARCH("-",AA929)),TRIM(LEFT(AA929,FIND("-",AA929)-1)),AA929)</f>
        <v>8</v>
      </c>
      <c r="AC929" s="1" t="str">
        <f>IF(AB929="1", "January", IF(AB929="2", "February", IF(AB929="3", "March", IF(AB929="4", "April", IF(AB929="5", "May", IF(AB929="6", "June", IF(AB929="7", "July", IF(AB929="8", "August", IF(AB929="9", "September", IF(AB929="10", "October", IF(AB929="11", "November", IF(AB929="12", "December", "Other"))))))))))))</f>
        <v>August</v>
      </c>
      <c r="AD929" s="1" t="str">
        <f>IF(ISNUMBER(SEARCH("-",AA929)),TRIM(RIGHT(AA929,LEN(AA929)-SEARCH("-",AA929))),AA929)</f>
        <v>10</v>
      </c>
      <c r="AE929" s="1" t="str">
        <f>IF(AD929="1", "January", IF(AD929="2", "February", IF(AD929="3", "March", IF(AD929="4", "April", IF(AD929="5", "May", IF(AD929="6", "June", IF(AD929="7", "July", IF(AD929="8", "August", IF(AD929="9", "September", IF(AD929="10", "October", IF(AD929="11", "November", IF(AD929="12", "December", "Other"))))))))))))</f>
        <v>October</v>
      </c>
      <c r="AF929" s="16" t="s">
        <v>24520</v>
      </c>
      <c r="AG929" s="1" t="str">
        <f t="shared" si="415"/>
        <v xml:space="preserve">Seed </v>
      </c>
      <c r="AH929" s="2" t="str">
        <f t="shared" si="416"/>
        <v>Sow spring in a greenhouse. A period of cold stratification may help to improve germination rates. When they are large enough to handle, prick the seedlings out into individual pots and plant them out in the summer.
If you have sufficient seed, it is worthwhile trying an outdoor sowing in situ in the spring or the autumn[4].</v>
      </c>
      <c r="AI929" s="1" t="s">
        <v>9970</v>
      </c>
      <c r="AJ929" s="1" t="s">
        <v>53</v>
      </c>
      <c r="AK929" s="1" t="s">
        <v>17104</v>
      </c>
      <c r="AL929" s="1" t="str">
        <f t="shared" si="429"/>
        <v>Unscented</v>
      </c>
      <c r="AM929" s="1" t="b">
        <v>0</v>
      </c>
      <c r="AN929" s="1" t="b">
        <v>1</v>
      </c>
      <c r="AO929" s="1" t="b">
        <v>0</v>
      </c>
      <c r="AP929" s="5" t="s">
        <v>28</v>
      </c>
      <c r="AQ929" s="5" t="str">
        <f t="shared" si="417"/>
        <v>Light, Medium, Heavy</v>
      </c>
      <c r="AR929" s="1" t="s">
        <v>10</v>
      </c>
      <c r="AS929" s="1" t="str">
        <f t="shared" si="430"/>
        <v>None, Partial</v>
      </c>
      <c r="AT929" s="1" t="str">
        <f t="shared" si="418"/>
        <v>Partial, Full</v>
      </c>
      <c r="AU929" s="1" t="s">
        <v>29</v>
      </c>
      <c r="AV929" s="1" t="str">
        <f t="shared" si="419"/>
        <v>Moist</v>
      </c>
      <c r="AW929" s="1" t="s">
        <v>12</v>
      </c>
      <c r="AX929" s="1" t="str">
        <f t="shared" si="420"/>
        <v>Acid, Neutral, Alkaline</v>
      </c>
      <c r="AY929" s="1" t="b">
        <v>0</v>
      </c>
      <c r="AZ929" s="1" t="b">
        <v>0</v>
      </c>
      <c r="BA929" s="1" t="b">
        <v>0</v>
      </c>
      <c r="BC929" t="str">
        <f t="shared" si="421"/>
        <v>FALSE</v>
      </c>
      <c r="BE929" t="str">
        <f t="shared" si="422"/>
        <v>FALSE</v>
      </c>
      <c r="BF929" s="1" t="b">
        <v>0</v>
      </c>
      <c r="BG929" s="1" t="b">
        <v>1</v>
      </c>
      <c r="BH929" s="1" t="b">
        <v>0</v>
      </c>
      <c r="BJ929" s="1" t="str">
        <f t="shared" si="423"/>
        <v>FALSE</v>
      </c>
      <c r="BL929" t="str">
        <f t="shared" si="424"/>
        <v>FALSE</v>
      </c>
      <c r="BM929" s="1" t="b">
        <v>0</v>
      </c>
      <c r="BN929" s="1" t="b">
        <v>0</v>
      </c>
      <c r="BO929" s="1">
        <f t="shared" si="431"/>
        <v>11</v>
      </c>
      <c r="BP929" s="1" t="s">
        <v>31</v>
      </c>
      <c r="BQ929" s="1" cm="1">
        <f t="array" ref="BQ929">_xlfn.IFS(BP929="None Known",0, LEN(BP929)&gt;500, 5,LEN(BP929)&gt;400, 4, LEN(BP929)&gt;300, 3, LEN(BP929)&gt;200, 2, LEN(BP929)&gt;1, 1)</f>
        <v>0</v>
      </c>
      <c r="BR929" s="16" t="s">
        <v>24902</v>
      </c>
      <c r="BS929" s="1">
        <v>3</v>
      </c>
      <c r="BT929" s="1" t="s">
        <v>9971</v>
      </c>
      <c r="BU929" s="1">
        <v>2</v>
      </c>
      <c r="BV929" s="1" t="s">
        <v>218</v>
      </c>
      <c r="BW929" s="1" t="s">
        <v>8957</v>
      </c>
      <c r="BX929" s="1"/>
      <c r="BY929" t="str">
        <f>_xlfn.XLOOKUP($B929,Img_lookup!A:A,Img_lookup!B:B, "Not available")</f>
        <v>Not available</v>
      </c>
      <c r="BZ929" t="str">
        <f>_xlfn.XLOOKUP($B929,Img_lookup!A:A,Img_lookup!C:C, "Not available")</f>
        <v>Not available</v>
      </c>
      <c r="CA929" t="str">
        <f>_xlfn.XLOOKUP($B929,Img_lookup!A:A,Img_lookup!D:D, "Not available")</f>
        <v>Not available</v>
      </c>
      <c r="CB929" t="str">
        <f>_xlfn.XLOOKUP($B929,Img_lookup!A:A,Img_lookup!E:E, "https://imgur.com/aT5wafe")</f>
        <v>https://imgur.com/aT5wafe</v>
      </c>
    </row>
    <row r="930" spans="1:80" ht="293" x14ac:dyDescent="0.15">
      <c r="A930" s="1" t="s">
        <v>8946</v>
      </c>
      <c r="B930" s="1" t="s">
        <v>9354</v>
      </c>
      <c r="E930" s="1" t="s">
        <v>460</v>
      </c>
      <c r="F930" s="1" t="s">
        <v>85</v>
      </c>
      <c r="G930" s="1" t="s">
        <v>85</v>
      </c>
      <c r="H930" s="11" t="str">
        <f t="shared" si="433"/>
        <v>Annual</v>
      </c>
      <c r="L930" t="e" cm="1">
        <f t="array" ref="L930">_xlfn.IFS(J930+K930="", "Unknown", J930+K930&gt;3, "Large", J930+K930&gt;0.5, "Medium", J930+K930&gt;0, "Small")</f>
        <v>#N/A</v>
      </c>
      <c r="N930" cm="1">
        <f t="array" ref="N930">IF($M930="",INDEX($M$2:$M$2176,MATCH(1,INDEX(($A$2:$A$2176=$A930)*($M$2:$M$2176&lt;&gt;""),0),0)),$M930)</f>
        <v>2</v>
      </c>
      <c r="O930" s="2" t="str">
        <f t="shared" si="425"/>
        <v>Hardy to cold</v>
      </c>
      <c r="P930" s="1" t="s">
        <v>9355</v>
      </c>
      <c r="R930" t="str">
        <f t="shared" si="432"/>
        <v>Medium</v>
      </c>
      <c r="W930"/>
      <c r="AF930" s="1" t="s">
        <v>24519</v>
      </c>
      <c r="AG930" s="1" t="str">
        <f t="shared" si="415"/>
        <v xml:space="preserve">Seed </v>
      </c>
      <c r="AH930" s="2" t="str">
        <f t="shared" si="416"/>
        <v>Sow spring in a greenhouse. When they are large enough to handle, prick the seedlings out into individual pots and plant them out in the summer.</v>
      </c>
      <c r="AI930" s="1" t="s">
        <v>9356</v>
      </c>
      <c r="AJ930" s="1" t="s">
        <v>53</v>
      </c>
      <c r="AK930" s="1" t="s">
        <v>17104</v>
      </c>
      <c r="AL930" s="1" t="str">
        <f t="shared" si="429"/>
        <v>Unscented</v>
      </c>
      <c r="AM930" s="1" t="b">
        <v>0</v>
      </c>
      <c r="AN930" s="1" t="b">
        <v>1</v>
      </c>
      <c r="AO930" s="1" t="b">
        <v>0</v>
      </c>
      <c r="AP930" s="5" t="s">
        <v>28</v>
      </c>
      <c r="AQ930" s="5" t="str">
        <f t="shared" si="417"/>
        <v>Light, Medium, Heavy</v>
      </c>
      <c r="AR930" s="1" t="s">
        <v>10</v>
      </c>
      <c r="AS930" s="1" t="str">
        <f t="shared" si="430"/>
        <v>None, Partial</v>
      </c>
      <c r="AT930" s="1" t="str">
        <f t="shared" si="418"/>
        <v>Partial, Full</v>
      </c>
      <c r="AU930" s="1" t="s">
        <v>29</v>
      </c>
      <c r="AV930" s="1" t="str">
        <f t="shared" si="419"/>
        <v>Moist</v>
      </c>
      <c r="AW930" s="1" t="s">
        <v>12</v>
      </c>
      <c r="AX930" s="1" t="str">
        <f t="shared" si="420"/>
        <v>Acid, Neutral, Alkaline</v>
      </c>
      <c r="AY930" s="1" t="b">
        <v>0</v>
      </c>
      <c r="AZ930" s="1" t="b">
        <v>0</v>
      </c>
      <c r="BA930" s="1" t="b">
        <v>0</v>
      </c>
      <c r="BC930" t="str">
        <f t="shared" si="421"/>
        <v>FALSE</v>
      </c>
      <c r="BE930" t="str">
        <f t="shared" si="422"/>
        <v>FALSE</v>
      </c>
      <c r="BF930" s="1" t="b">
        <v>0</v>
      </c>
      <c r="BG930" s="1" t="b">
        <v>1</v>
      </c>
      <c r="BH930" s="1" t="b">
        <v>0</v>
      </c>
      <c r="BJ930" s="1" t="str">
        <f t="shared" si="423"/>
        <v>FALSE</v>
      </c>
      <c r="BL930" t="str">
        <f t="shared" si="424"/>
        <v>FALSE</v>
      </c>
      <c r="BM930" s="1" t="b">
        <v>0</v>
      </c>
      <c r="BN930" s="1" t="b">
        <v>0</v>
      </c>
      <c r="BO930" s="1">
        <f t="shared" si="431"/>
        <v>13</v>
      </c>
      <c r="BP930" s="1" t="s">
        <v>9357</v>
      </c>
      <c r="BQ930" s="1" cm="1">
        <f t="array" ref="BQ930">_xlfn.IFS(BP930="None Known",0, LEN(BP930)&gt;500, 5,LEN(BP930)&gt;400, 4, LEN(BP930)&gt;300, 3, LEN(BP930)&gt;200, 2, LEN(BP930)&gt;1, 1)</f>
        <v>2</v>
      </c>
      <c r="BR930" s="16" t="s">
        <v>24903</v>
      </c>
      <c r="BS930" s="1">
        <v>3</v>
      </c>
      <c r="BT930" s="1" t="s">
        <v>9358</v>
      </c>
      <c r="BU930" s="1">
        <v>2</v>
      </c>
      <c r="BV930" s="1" t="s">
        <v>465</v>
      </c>
      <c r="BW930" s="1" t="s">
        <v>8957</v>
      </c>
      <c r="BX930" s="1"/>
      <c r="BY930" t="str">
        <f>_xlfn.XLOOKUP($B930,Img_lookup!A:A,Img_lookup!B:B, "Not available")</f>
        <v>3311ed3b-8649-4e60-b759-b3831ba173f6</v>
      </c>
      <c r="BZ930" t="str">
        <f>_xlfn.XLOOKUP($B930,Img_lookup!A:A,Img_lookup!C:C, "Not available")</f>
        <v>Impatiens occidentalis Rydb.</v>
      </c>
      <c r="CA930" t="str">
        <f>_xlfn.XLOOKUP($B930,Img_lookup!A:A,Img_lookup!D:D, "Not available")</f>
        <v>Wilhelm N. Suksdorf</v>
      </c>
      <c r="CB930" t="str">
        <f>_xlfn.XLOOKUP($B930,Img_lookup!A:A,Img_lookup!E:E, "https://imgur.com/aT5wafe")</f>
        <v>https://api.openverse.engineering/v1/images/3311ed3b-8649-4e60-b759-b3831ba173f6/thumb/</v>
      </c>
    </row>
    <row r="931" spans="1:80" ht="13" x14ac:dyDescent="0.15">
      <c r="A931" s="1" t="s">
        <v>8946</v>
      </c>
      <c r="B931" s="1" t="s">
        <v>13262</v>
      </c>
      <c r="C931" s="1" t="s">
        <v>13263</v>
      </c>
      <c r="E931" s="1" t="s">
        <v>13264</v>
      </c>
      <c r="F931" s="1" t="s">
        <v>85</v>
      </c>
      <c r="G931" s="1" t="s">
        <v>85</v>
      </c>
      <c r="H931" s="11" t="str">
        <f t="shared" si="433"/>
        <v>Annual</v>
      </c>
      <c r="J931" s="1">
        <v>1.5</v>
      </c>
      <c r="K931" s="1">
        <v>0.60000002399999997</v>
      </c>
      <c r="L931" t="str" cm="1">
        <f t="array" ref="L931">_xlfn.IFS(J931+K931="", "Unknown", J931+K931&gt;3, "Large", J931+K931&gt;0.5, "Medium", J931+K931&gt;0, "Small")</f>
        <v>Medium</v>
      </c>
      <c r="M931" s="1">
        <v>8</v>
      </c>
      <c r="N931" cm="1">
        <f t="array" ref="N931">IF($M931="",INDEX($M$2:$M$2176,MATCH(1,INDEX(($A$2:$A$2176=$A931)*($M$2:$M$2176&lt;&gt;""),0),0)),$M931)</f>
        <v>8</v>
      </c>
      <c r="O931" s="2" t="str">
        <f t="shared" si="425"/>
        <v>Grown indoors</v>
      </c>
      <c r="P931" s="1" t="s">
        <v>13265</v>
      </c>
      <c r="R931" t="str">
        <f t="shared" si="432"/>
        <v>Medium</v>
      </c>
      <c r="W931"/>
      <c r="AF931" s="1" t="s">
        <v>24519</v>
      </c>
      <c r="AG931" s="1" t="str">
        <f t="shared" si="415"/>
        <v xml:space="preserve">Seed </v>
      </c>
      <c r="AH931" s="2" t="str">
        <f t="shared" si="416"/>
        <v>Sow spring in a greenhouse. When they are large enough to handle, prick the seedlings out into individual pots and plant them out in the summer.</v>
      </c>
      <c r="AI931" s="1" t="s">
        <v>13266</v>
      </c>
      <c r="AJ931" s="1" t="s">
        <v>53</v>
      </c>
      <c r="AK931" s="1" t="s">
        <v>17104</v>
      </c>
      <c r="AL931" s="1" t="str">
        <f t="shared" si="429"/>
        <v>Unscented</v>
      </c>
      <c r="AM931" s="1" t="b">
        <v>0</v>
      </c>
      <c r="AN931" s="1" t="b">
        <v>1</v>
      </c>
      <c r="AO931" s="1" t="b">
        <v>0</v>
      </c>
      <c r="AP931" s="5" t="s">
        <v>28</v>
      </c>
      <c r="AQ931" s="5" t="str">
        <f t="shared" si="417"/>
        <v>Light, Medium, Heavy</v>
      </c>
      <c r="AR931" s="1" t="s">
        <v>10</v>
      </c>
      <c r="AS931" s="1" t="str">
        <f t="shared" si="430"/>
        <v>None, Partial</v>
      </c>
      <c r="AT931" s="1" t="str">
        <f t="shared" si="418"/>
        <v>Partial, Full</v>
      </c>
      <c r="AU931" s="1" t="s">
        <v>29</v>
      </c>
      <c r="AV931" s="1" t="str">
        <f t="shared" si="419"/>
        <v>Moist</v>
      </c>
      <c r="AW931" s="1" t="s">
        <v>12</v>
      </c>
      <c r="AX931" s="1" t="str">
        <f t="shared" si="420"/>
        <v>Acid, Neutral, Alkaline</v>
      </c>
      <c r="AY931" s="1" t="b">
        <v>0</v>
      </c>
      <c r="AZ931" s="1" t="b">
        <v>1</v>
      </c>
      <c r="BA931" s="1" t="b">
        <v>0</v>
      </c>
      <c r="BC931" t="str">
        <f t="shared" si="421"/>
        <v>FALSE</v>
      </c>
      <c r="BE931" t="str">
        <f t="shared" si="422"/>
        <v>FALSE</v>
      </c>
      <c r="BF931" s="1" t="b">
        <v>0</v>
      </c>
      <c r="BG931" s="1" t="b">
        <v>1</v>
      </c>
      <c r="BH931" s="1" t="b">
        <v>0</v>
      </c>
      <c r="BJ931" s="1" t="str">
        <f t="shared" si="423"/>
        <v>FALSE</v>
      </c>
      <c r="BL931" t="str">
        <f t="shared" si="424"/>
        <v>FALSE</v>
      </c>
      <c r="BM931" s="1" t="b">
        <v>0</v>
      </c>
      <c r="BN931" s="1" t="b">
        <v>0</v>
      </c>
      <c r="BO931" s="1">
        <f t="shared" si="431"/>
        <v>14</v>
      </c>
      <c r="BP931" s="1" t="s">
        <v>13267</v>
      </c>
      <c r="BQ931" s="1" cm="1">
        <f t="array" ref="BQ931">_xlfn.IFS(BP931="None Known",0, LEN(BP931)&gt;500, 5,LEN(BP931)&gt;400, 4, LEN(BP931)&gt;300, 3, LEN(BP931)&gt;200, 2, LEN(BP931)&gt;1, 1)</f>
        <v>2</v>
      </c>
      <c r="BR931" s="1" t="s">
        <v>13268</v>
      </c>
      <c r="BS931" s="1">
        <v>3</v>
      </c>
      <c r="BT931" s="1" t="s">
        <v>13269</v>
      </c>
      <c r="BU931" s="1">
        <v>3</v>
      </c>
      <c r="BV931" s="1" t="s">
        <v>13270</v>
      </c>
      <c r="BW931" s="1" t="s">
        <v>8957</v>
      </c>
      <c r="BX931" s="1"/>
      <c r="BY931" t="str">
        <f>_xlfn.XLOOKUP($B931,Img_lookup!A:A,Img_lookup!B:B, "Not available")</f>
        <v>240cd6ba-7509-456f-9806-56b056793733</v>
      </c>
      <c r="BZ931" t="str">
        <f>_xlfn.XLOOKUP($B931,Img_lookup!A:A,Img_lookup!C:C, "Not available")</f>
        <v>Pale Jewelweed (Impatiens pallida)</v>
      </c>
      <c r="CA931" t="str">
        <f>_xlfn.XLOOKUP($B931,Img_lookup!A:A,Img_lookup!D:D, "Not available")</f>
        <v>acryptozoo</v>
      </c>
      <c r="CB931" t="str">
        <f>_xlfn.XLOOKUP($B931,Img_lookup!A:A,Img_lookup!E:E, "https://imgur.com/aT5wafe")</f>
        <v>https://api.openverse.engineering/v1/images/240cd6ba-7509-456f-9806-56b056793733/thumb/</v>
      </c>
    </row>
    <row r="932" spans="1:80" ht="409.6" x14ac:dyDescent="0.15">
      <c r="A932" s="1" t="s">
        <v>394</v>
      </c>
      <c r="B932" s="1" t="s">
        <v>6591</v>
      </c>
      <c r="C932" s="1" t="s">
        <v>6592</v>
      </c>
      <c r="D932" s="1" t="s">
        <v>6593</v>
      </c>
      <c r="E932" s="1" t="s">
        <v>1126</v>
      </c>
      <c r="F932" s="1" t="s">
        <v>6</v>
      </c>
      <c r="G932" s="1" t="s">
        <v>6</v>
      </c>
      <c r="H932" s="11" t="str">
        <f t="shared" si="433"/>
        <v>Perennial</v>
      </c>
      <c r="J932" s="1">
        <v>1.2000000479999999</v>
      </c>
      <c r="K932" s="1">
        <v>0.60000002399999997</v>
      </c>
      <c r="L932" t="str" cm="1">
        <f t="array" ref="L932">_xlfn.IFS(J932+K932="", "Unknown", J932+K932&gt;3, "Large", J932+K932&gt;0.5, "Medium", J932+K932&gt;0, "Small")</f>
        <v>Medium</v>
      </c>
      <c r="M932" s="1">
        <v>8</v>
      </c>
      <c r="N932" cm="1">
        <f t="array" ref="N932">IF($M932="",INDEX($M$2:$M$2176,MATCH(1,INDEX(($A$2:$A$2176=$A932)*($M$2:$M$2176&lt;&gt;""),0),0)),$M932)</f>
        <v>8</v>
      </c>
      <c r="O932" s="2" t="str">
        <f t="shared" si="425"/>
        <v>Grown indoors</v>
      </c>
      <c r="P932" s="1" t="s">
        <v>6594</v>
      </c>
      <c r="R932" t="str">
        <f t="shared" si="432"/>
        <v>Medium</v>
      </c>
      <c r="T932" s="1"/>
      <c r="U932" s="1"/>
      <c r="V932" s="1" t="s">
        <v>427</v>
      </c>
      <c r="W932" s="6" t="str">
        <f>IF(ISNUMBER(SEARCH("-",V932)),TRIM(LEFT(V932,FIND("-",V932)-1)),V932)</f>
        <v>8</v>
      </c>
      <c r="X932" t="str">
        <f>IF(W932="1", "January", IF(W932="2", "February", IF(W932="3", "March", IF(W932="4", "April", IF(W932="5", "May", IF(W932="6", "June", IF(W932="7", "July", IF(W932="8", "August", IF(W932="9", "September", IF(W932="10", "October", IF(W932="11", "November", IF(W932="12", "December", "Other"))))))))))))</f>
        <v>August</v>
      </c>
      <c r="Y932" s="2" t="str">
        <f>IF(ISNUMBER(SEARCH("-",V932)),TRIM(RIGHT(V932,LEN(V932)-SEARCH("-",V932))),V932)</f>
        <v>9</v>
      </c>
      <c r="Z932" s="2" t="str">
        <f>IF(Y932="1", "January", IF(Y932="2", "February", IF(Y932="3", "March", IF(Y932="4", "April", IF(Y932="5", "May", IF(Y932="6", "June", IF(Y932="7", "July", IF(Y932="8", "August", IF(Y932="9", "September", IF(Y932="10", "October", IF(Y932="11", "November", IF(Y932="12", "December", "Other"))))))))))))</f>
        <v>September</v>
      </c>
      <c r="AA932" s="1" t="s">
        <v>109</v>
      </c>
      <c r="AB932" s="1" t="str">
        <f>IF(ISNUMBER(SEARCH("-",AA932)),TRIM(LEFT(AA932,FIND("-",AA932)-1)),AA932)</f>
        <v>9</v>
      </c>
      <c r="AC932" s="1" t="str">
        <f>IF(AB932="1", "January", IF(AB932="2", "February", IF(AB932="3", "March", IF(AB932="4", "April", IF(AB932="5", "May", IF(AB932="6", "June", IF(AB932="7", "July", IF(AB932="8", "August", IF(AB932="9", "September", IF(AB932="10", "October", IF(AB932="11", "November", IF(AB932="12", "December", "Other"))))))))))))</f>
        <v>September</v>
      </c>
      <c r="AD932" s="1" t="str">
        <f>IF(ISNUMBER(SEARCH("-",AA932)),TRIM(RIGHT(AA932,LEN(AA932)-SEARCH("-",AA932))),AA932)</f>
        <v>10</v>
      </c>
      <c r="AE932" s="1" t="str">
        <f>IF(AD932="1", "January", IF(AD932="2", "February", IF(AD932="3", "March", IF(AD932="4", "April", IF(AD932="5", "May", IF(AD932="6", "June", IF(AD932="7", "July", IF(AD932="8", "August", IF(AD932="9", "September", IF(AD932="10", "October", IF(AD932="11", "November", IF(AD932="12", "December", "Other"))))))))))))</f>
        <v>October</v>
      </c>
      <c r="AF932" s="16" t="s">
        <v>24521</v>
      </c>
      <c r="AG932" s="1" t="str">
        <f t="shared" si="415"/>
        <v xml:space="preserve">Seed </v>
      </c>
      <c r="AH932" s="2" t="str">
        <f t="shared" si="416"/>
        <v>Surface sow in spring in a greenhouse. The seed germinates quickly, prick out the seedlings into individual pots when they are large enough to handle and plant them out in the summer.
Division in spring as the plant comes into growth. Division is very easy and can be carried out at almost any time in the year, though winter divisions are best potted up in the greenhouse and planted out in late spring[K].</v>
      </c>
      <c r="AI932" s="1" t="s">
        <v>6595</v>
      </c>
      <c r="AJ932" s="1" t="s">
        <v>1</v>
      </c>
      <c r="AK932" s="1" t="s">
        <v>17104</v>
      </c>
      <c r="AL932" s="1" t="str">
        <f t="shared" si="429"/>
        <v>Unscented</v>
      </c>
      <c r="AM932" s="1" t="b">
        <v>0</v>
      </c>
      <c r="AN932" s="1" t="b">
        <v>0</v>
      </c>
      <c r="AO932" s="1" t="b">
        <v>0</v>
      </c>
      <c r="AP932" s="5" t="s">
        <v>28</v>
      </c>
      <c r="AQ932" s="5" t="str">
        <f t="shared" si="417"/>
        <v>Light, Medium, Heavy</v>
      </c>
      <c r="AR932" s="1" t="s">
        <v>30</v>
      </c>
      <c r="AS932" s="1" t="str">
        <f t="shared" si="430"/>
        <v>None</v>
      </c>
      <c r="AT932" s="1" t="str">
        <f t="shared" si="418"/>
        <v>Full</v>
      </c>
      <c r="AU932" s="1" t="s">
        <v>11</v>
      </c>
      <c r="AV932" s="1" t="str">
        <f t="shared" si="419"/>
        <v>Dry, Moist</v>
      </c>
      <c r="AW932" s="1" t="s">
        <v>12</v>
      </c>
      <c r="AX932" s="1" t="str">
        <f t="shared" si="420"/>
        <v>Acid, Neutral, Alkaline</v>
      </c>
      <c r="AY932" s="1" t="b">
        <v>0</v>
      </c>
      <c r="AZ932" s="1" t="b">
        <v>0</v>
      </c>
      <c r="BA932" s="1" t="b">
        <v>0</v>
      </c>
      <c r="BB932" s="1" t="s">
        <v>29</v>
      </c>
      <c r="BC932" t="str">
        <f t="shared" si="421"/>
        <v>TRUE</v>
      </c>
      <c r="BE932" t="str">
        <f t="shared" si="422"/>
        <v>FALSE</v>
      </c>
      <c r="BF932" s="1" t="b">
        <v>1</v>
      </c>
      <c r="BG932" s="1" t="b">
        <v>0</v>
      </c>
      <c r="BH932" s="1" t="b">
        <v>1</v>
      </c>
      <c r="BI932" s="1" t="s">
        <v>77</v>
      </c>
      <c r="BJ932" s="1" t="str">
        <f t="shared" si="423"/>
        <v>TRUE</v>
      </c>
      <c r="BL932" t="str">
        <f t="shared" si="424"/>
        <v>FALSE</v>
      </c>
      <c r="BM932" s="1" t="b">
        <v>0</v>
      </c>
      <c r="BN932" s="1" t="b">
        <v>0</v>
      </c>
      <c r="BO932" s="1">
        <f t="shared" si="431"/>
        <v>16</v>
      </c>
      <c r="BP932" s="1" t="s">
        <v>6596</v>
      </c>
      <c r="BQ932" s="1" cm="1">
        <f t="array" ref="BQ932">_xlfn.IFS(BP932="None Known",0, LEN(BP932)&gt;500, 5,LEN(BP932)&gt;400, 4, LEN(BP932)&gt;300, 3, LEN(BP932)&gt;200, 2, LEN(BP932)&gt;1, 1)</f>
        <v>4</v>
      </c>
      <c r="BR932" s="1" t="s">
        <v>6597</v>
      </c>
      <c r="BS932" s="1">
        <v>3</v>
      </c>
      <c r="BT932" s="1" t="s">
        <v>6598</v>
      </c>
      <c r="BU932" s="1">
        <v>3</v>
      </c>
      <c r="BV932" s="1" t="s">
        <v>6599</v>
      </c>
      <c r="BW932" s="1" t="s">
        <v>31</v>
      </c>
      <c r="BX932" s="1"/>
      <c r="BY932" t="str">
        <f>_xlfn.XLOOKUP($B932,Img_lookup!A:A,Img_lookup!B:B, "Not available")</f>
        <v>89a7a761-43bd-474e-9312-6ce4a1a4099f</v>
      </c>
      <c r="BZ932" t="str">
        <f>_xlfn.XLOOKUP($B932,Img_lookup!A:A,Img_lookup!C:C, "Not available")</f>
        <v>Imperata cylindrica Tomakin habit2</v>
      </c>
      <c r="CA932" t="str">
        <f>_xlfn.XLOOKUP($B932,Img_lookup!A:A,Img_lookup!D:D, "Not available")</f>
        <v>Macleay Grass Man</v>
      </c>
      <c r="CB932" t="str">
        <f>_xlfn.XLOOKUP($B932,Img_lookup!A:A,Img_lookup!E:E, "https://imgur.com/aT5wafe")</f>
        <v>https://api.openverse.engineering/v1/images/89a7a761-43bd-474e-9312-6ce4a1a4099f/thumb/</v>
      </c>
    </row>
    <row r="933" spans="1:80" ht="371" x14ac:dyDescent="0.15">
      <c r="A933" s="1" t="s">
        <v>979</v>
      </c>
      <c r="B933" s="1" t="s">
        <v>980</v>
      </c>
      <c r="E933" s="1" t="s">
        <v>981</v>
      </c>
      <c r="F933" s="1" t="s">
        <v>17124</v>
      </c>
      <c r="G933" s="1" t="s">
        <v>17124</v>
      </c>
      <c r="H933" s="11" t="str">
        <f t="shared" si="433"/>
        <v>Annual/Perennial</v>
      </c>
      <c r="J933" s="1">
        <v>0.85000002399999997</v>
      </c>
      <c r="L933" t="str" cm="1">
        <f t="array" ref="L933">_xlfn.IFS(J933+K933="", "Unknown", J933+K933&gt;3, "Large", J933+K933&gt;0.5, "Medium", J933+K933&gt;0, "Small")</f>
        <v>Medium</v>
      </c>
      <c r="M933" s="1">
        <v>4</v>
      </c>
      <c r="N933" cm="1">
        <f t="array" ref="N933">IF($M933="",INDEX($M$2:$M$2176,MATCH(1,INDEX(($A$2:$A$2176=$A933)*($M$2:$M$2176&lt;&gt;""),0),0)),$M933)</f>
        <v>4</v>
      </c>
      <c r="O933" s="2" t="str">
        <f t="shared" si="425"/>
        <v>Hardy to cold</v>
      </c>
      <c r="P933" s="1" t="s">
        <v>982</v>
      </c>
      <c r="R933" t="str">
        <f t="shared" si="432"/>
        <v>Medium</v>
      </c>
      <c r="W933"/>
      <c r="AF933" s="16" t="s">
        <v>24522</v>
      </c>
      <c r="AG933" s="1" t="str">
        <f t="shared" si="415"/>
        <v xml:space="preserve">Seed </v>
      </c>
      <c r="AH933" s="2" t="str">
        <f t="shared" si="416"/>
        <v>Sow autumn or spring in a greenhouse. Prick out the seedlings into individual pots as soon as they are large enough to handle. Grow on for at least their first winter in a greenhouse and plant out into their permanent positions in spring after the last expected frosts.
Division with care in early spring or autumn.</v>
      </c>
      <c r="AI933" s="1" t="s">
        <v>983</v>
      </c>
      <c r="AK933" s="1" t="s">
        <v>17104</v>
      </c>
      <c r="AL933" s="1" t="str">
        <f t="shared" si="429"/>
        <v>Unscented</v>
      </c>
      <c r="AM933" s="1" t="b">
        <v>0</v>
      </c>
      <c r="AN933" s="1" t="b">
        <v>0</v>
      </c>
      <c r="AO933" s="1" t="b">
        <v>0</v>
      </c>
      <c r="AP933" s="5" t="s">
        <v>54</v>
      </c>
      <c r="AQ933" s="5" t="str">
        <f t="shared" si="417"/>
        <v>Light, Medium</v>
      </c>
      <c r="AR933" s="1" t="s">
        <v>10</v>
      </c>
      <c r="AS933" s="1" t="str">
        <f t="shared" si="430"/>
        <v>None, Partial</v>
      </c>
      <c r="AT933" s="1" t="str">
        <f t="shared" si="418"/>
        <v>Partial, Full</v>
      </c>
      <c r="AU933" s="1" t="s">
        <v>29</v>
      </c>
      <c r="AV933" s="1" t="str">
        <f t="shared" si="419"/>
        <v>Moist</v>
      </c>
      <c r="AW933" s="1" t="s">
        <v>12</v>
      </c>
      <c r="AX933" s="1" t="str">
        <f t="shared" si="420"/>
        <v>Acid, Neutral, Alkaline</v>
      </c>
      <c r="AY933" s="1" t="b">
        <v>0</v>
      </c>
      <c r="AZ933" s="1" t="b">
        <v>0</v>
      </c>
      <c r="BA933" s="1" t="b">
        <v>0</v>
      </c>
      <c r="BB933" s="1" t="s">
        <v>275</v>
      </c>
      <c r="BC933" t="str">
        <f t="shared" si="421"/>
        <v>TRUE</v>
      </c>
      <c r="BE933" t="str">
        <f t="shared" si="422"/>
        <v>FALSE</v>
      </c>
      <c r="BF933" s="1" t="b">
        <v>0</v>
      </c>
      <c r="BG933" s="1" t="b">
        <v>0</v>
      </c>
      <c r="BH933" s="1" t="b">
        <v>1</v>
      </c>
      <c r="BJ933" s="1" t="str">
        <f t="shared" si="423"/>
        <v>FALSE</v>
      </c>
      <c r="BL933" t="str">
        <f t="shared" si="424"/>
        <v>FALSE</v>
      </c>
      <c r="BM933" s="1" t="b">
        <v>0</v>
      </c>
      <c r="BN933" s="1" t="b">
        <v>0</v>
      </c>
      <c r="BO933" s="1">
        <f t="shared" si="431"/>
        <v>4</v>
      </c>
      <c r="BP933" s="1" t="s">
        <v>31</v>
      </c>
      <c r="BQ933" s="1" cm="1">
        <f t="array" ref="BQ933">_xlfn.IFS(BP933="None Known",0, LEN(BP933)&gt;500, 5,LEN(BP933)&gt;400, 4, LEN(BP933)&gt;300, 3, LEN(BP933)&gt;200, 2, LEN(BP933)&gt;1, 1)</f>
        <v>0</v>
      </c>
      <c r="BR933" s="1" t="s">
        <v>984</v>
      </c>
      <c r="BS933" s="1">
        <v>1</v>
      </c>
      <c r="BT933" s="1" t="s">
        <v>985</v>
      </c>
      <c r="BU933" s="1">
        <v>1</v>
      </c>
      <c r="BV933" s="1" t="s">
        <v>34</v>
      </c>
      <c r="BW933" s="1" t="s">
        <v>986</v>
      </c>
      <c r="BX933" s="1"/>
      <c r="BY933" t="str">
        <f>_xlfn.XLOOKUP($B933,Img_lookup!A:A,Img_lookup!B:B, "Not available")</f>
        <v>b20565a8-5930-434f-9db2-e3e9e618a9ee</v>
      </c>
      <c r="BZ933" t="str">
        <f>_xlfn.XLOOKUP($B933,Img_lookup!A:A,Img_lookup!C:C, "Not available")</f>
        <v>Incarvillea sinensis Lam.</v>
      </c>
      <c r="CA933" t="str">
        <f>_xlfn.XLOOKUP($B933,Img_lookup!A:A,Img_lookup!D:D, "Not available")</f>
        <v>I. Kozlov</v>
      </c>
      <c r="CB933" t="str">
        <f>_xlfn.XLOOKUP($B933,Img_lookup!A:A,Img_lookup!E:E, "https://imgur.com/aT5wafe")</f>
        <v>https://api.openverse.engineering/v1/images/b20565a8-5930-434f-9db2-e3e9e618a9ee/thumb/</v>
      </c>
    </row>
    <row r="934" spans="1:80" ht="409.6" x14ac:dyDescent="0.15">
      <c r="A934" s="1" t="s">
        <v>193</v>
      </c>
      <c r="B934" s="1" t="s">
        <v>12172</v>
      </c>
      <c r="D934" s="1" t="s">
        <v>12173</v>
      </c>
      <c r="E934" s="1" t="s">
        <v>3372</v>
      </c>
      <c r="F934" s="1" t="s">
        <v>22</v>
      </c>
      <c r="G934" s="1" t="s">
        <v>22</v>
      </c>
      <c r="H934" s="11" t="str">
        <f t="shared" si="433"/>
        <v>Perennial</v>
      </c>
      <c r="I934" s="1" t="s">
        <v>17107</v>
      </c>
      <c r="J934" s="1">
        <v>3.5</v>
      </c>
      <c r="L934" t="str" cm="1">
        <f t="array" ref="L934">_xlfn.IFS(J934+K934="", "Unknown", J934+K934&gt;3, "Large", J934+K934&gt;0.5, "Medium", J934+K934&gt;0, "Small")</f>
        <v>Large</v>
      </c>
      <c r="M934" s="1">
        <v>9</v>
      </c>
      <c r="N934" cm="1">
        <f t="array" ref="N934">IF($M934="",INDEX($M$2:$M$2176,MATCH(1,INDEX(($A$2:$A$2176=$A934)*($M$2:$M$2176&lt;&gt;""),0),0)),$M934)</f>
        <v>9</v>
      </c>
      <c r="O934" s="2" t="str">
        <f t="shared" si="425"/>
        <v>Grown indoors</v>
      </c>
      <c r="P934" s="1" t="s">
        <v>12174</v>
      </c>
      <c r="R934" t="str">
        <f t="shared" si="432"/>
        <v>Medium</v>
      </c>
      <c r="W934"/>
      <c r="AF934" s="16" t="s">
        <v>25414</v>
      </c>
      <c r="AG934" s="1" t="str">
        <f t="shared" si="415"/>
        <v xml:space="preserve">Presoaked seed </v>
      </c>
      <c r="AH934" s="2" t="str">
        <f t="shared" si="416"/>
        <v>Pre-soak the seed for 12 hours in warm water and sow February in a warm greenhouse. The germination can be variable. Prick out the seedlings when large enough to handle and overwinter the young plants in a greenhouse for the first winter, planting out in late spring or early summer after the last expected frosts[78].
Cuttings of half-ripe wood, 5 - 8cm with a heel if possible, July/August in individual pots in a frame. Good percentage[78]. Overwinter the young plants in a greenhouse for the first winter and plant out in late spring or early summer[11].
Root cuttings 3cm long in December. Good percentage[78].
Suckers. Remove them in the dormant season, preferably towards the end of winter, and plant out into their permanent positions.</v>
      </c>
      <c r="AI934" s="1" t="s">
        <v>12175</v>
      </c>
      <c r="AJ934" s="1" t="s">
        <v>53</v>
      </c>
      <c r="AK934" s="1" t="s">
        <v>17104</v>
      </c>
      <c r="AL934" s="1" t="str">
        <f t="shared" si="429"/>
        <v>Unscented</v>
      </c>
      <c r="AM934" s="1" t="b">
        <v>0</v>
      </c>
      <c r="AN934" s="1" t="b">
        <v>0</v>
      </c>
      <c r="AO934" s="1" t="b">
        <v>0</v>
      </c>
      <c r="AP934" s="5" t="s">
        <v>54</v>
      </c>
      <c r="AQ934" s="5" t="str">
        <f t="shared" si="417"/>
        <v>Light, Medium</v>
      </c>
      <c r="AR934" s="1" t="s">
        <v>30</v>
      </c>
      <c r="AS934" s="1" t="str">
        <f t="shared" si="430"/>
        <v>None</v>
      </c>
      <c r="AT934" s="1" t="str">
        <f t="shared" si="418"/>
        <v>Full</v>
      </c>
      <c r="AU934" s="1" t="s">
        <v>29</v>
      </c>
      <c r="AV934" s="1" t="str">
        <f t="shared" si="419"/>
        <v>Moist</v>
      </c>
      <c r="AW934" s="1" t="s">
        <v>12</v>
      </c>
      <c r="AX934" s="1" t="str">
        <f t="shared" si="420"/>
        <v>Acid, Neutral, Alkaline</v>
      </c>
      <c r="AY934" s="1" t="b">
        <v>0</v>
      </c>
      <c r="AZ934" s="1" t="b">
        <v>1</v>
      </c>
      <c r="BA934" s="1" t="b">
        <v>0</v>
      </c>
      <c r="BC934" t="str">
        <f t="shared" si="421"/>
        <v>FALSE</v>
      </c>
      <c r="BE934" t="str">
        <f t="shared" si="422"/>
        <v>FALSE</v>
      </c>
      <c r="BF934" s="1" t="b">
        <v>0</v>
      </c>
      <c r="BG934" s="1" t="b">
        <v>0</v>
      </c>
      <c r="BH934" s="1" t="b">
        <v>0</v>
      </c>
      <c r="BI934" s="1" t="s">
        <v>77</v>
      </c>
      <c r="BJ934" s="1" t="str">
        <f t="shared" si="423"/>
        <v>TRUE</v>
      </c>
      <c r="BL934" t="str">
        <f t="shared" si="424"/>
        <v>FALSE</v>
      </c>
      <c r="BM934" s="1" t="b">
        <v>1</v>
      </c>
      <c r="BN934" s="1" t="b">
        <v>0</v>
      </c>
      <c r="BO934" s="1">
        <f t="shared" si="431"/>
        <v>5</v>
      </c>
      <c r="BP934" s="1" t="s">
        <v>12176</v>
      </c>
      <c r="BQ934" s="1" cm="1">
        <f t="array" ref="BQ934">_xlfn.IFS(BP934="None Known",0, LEN(BP934)&gt;500, 5,LEN(BP934)&gt;400, 4, LEN(BP934)&gt;300, 3, LEN(BP934)&gt;200, 2, LEN(BP934)&gt;1, 1)</f>
        <v>1</v>
      </c>
      <c r="BR934" s="1" t="s">
        <v>12177</v>
      </c>
      <c r="BS934" s="1">
        <v>1</v>
      </c>
      <c r="BT934" s="1" t="s">
        <v>12178</v>
      </c>
      <c r="BU934" s="1">
        <v>1</v>
      </c>
      <c r="BV934" s="1" t="s">
        <v>2225</v>
      </c>
      <c r="BW934" s="1" t="s">
        <v>31</v>
      </c>
      <c r="BX934" s="1"/>
      <c r="BY934" t="str">
        <f>_xlfn.XLOOKUP($B934,Img_lookup!A:A,Img_lookup!B:B, "Not available")</f>
        <v>fe65b56f-d904-4ca3-af43-5f49d77789c7</v>
      </c>
      <c r="BZ934" t="str">
        <f>_xlfn.XLOOKUP($B934,Img_lookup!A:A,Img_lookup!C:C, "Not available")</f>
        <v>Indigofera cassioides Rottler ex DC.</v>
      </c>
      <c r="CA934" t="str">
        <f>_xlfn.XLOOKUP($B934,Img_lookup!A:A,Img_lookup!D:D, "Not available")</f>
        <v>Ramola Thapa</v>
      </c>
      <c r="CB934" t="str">
        <f>_xlfn.XLOOKUP($B934,Img_lookup!A:A,Img_lookup!E:E, "https://imgur.com/aT5wafe")</f>
        <v>https://api.openverse.engineering/v1/images/fe65b56f-d904-4ca3-af43-5f49d77789c7/thumb/</v>
      </c>
    </row>
    <row r="935" spans="1:80" ht="332" x14ac:dyDescent="0.15">
      <c r="A935" s="1" t="s">
        <v>69</v>
      </c>
      <c r="B935" s="1" t="s">
        <v>11829</v>
      </c>
      <c r="C935" s="1" t="s">
        <v>11830</v>
      </c>
      <c r="E935" s="1" t="s">
        <v>834</v>
      </c>
      <c r="F935" s="1" t="s">
        <v>6</v>
      </c>
      <c r="G935" s="1" t="s">
        <v>6</v>
      </c>
      <c r="H935" s="11" t="str">
        <f t="shared" si="433"/>
        <v>Perennial</v>
      </c>
      <c r="J935" s="1">
        <v>0.60000002399999997</v>
      </c>
      <c r="L935" t="str" cm="1">
        <f t="array" ref="L935">_xlfn.IFS(J935+K935="", "Unknown", J935+K935&gt;3, "Large", J935+K935&gt;0.5, "Medium", J935+K935&gt;0, "Small")</f>
        <v>Medium</v>
      </c>
      <c r="M935" s="1">
        <v>7</v>
      </c>
      <c r="N935" cm="1">
        <f t="array" ref="N935">IF($M935="",INDEX($M$2:$M$2176,MATCH(1,INDEX(($A$2:$A$2176=$A935)*($M$2:$M$2176&lt;&gt;""),0),0)),$M935)</f>
        <v>7</v>
      </c>
      <c r="O935" s="2" t="str">
        <f t="shared" si="425"/>
        <v>Seasonal outdoors</v>
      </c>
      <c r="P935" s="1" t="s">
        <v>11831</v>
      </c>
      <c r="R935" t="str">
        <f t="shared" si="432"/>
        <v>Medium</v>
      </c>
      <c r="W935"/>
      <c r="AF935" s="16" t="s">
        <v>24523</v>
      </c>
      <c r="AG935" s="1" t="str">
        <f t="shared" si="415"/>
        <v xml:space="preserve">Seed </v>
      </c>
      <c r="AH935" s="2" t="str">
        <f t="shared" si="416"/>
        <v>Sow spring or autumn in a cold frame. When they are large enough to handle, prick the seedlings out into individual pots and plant them out in the summer.
If you have sufficient seed, it is worthwhile trying a sowing in situ in the spring or the autumn.
Division in spring or autumn[111].</v>
      </c>
      <c r="AI935" s="1" t="s">
        <v>11832</v>
      </c>
      <c r="AK935" s="1" t="s">
        <v>17104</v>
      </c>
      <c r="AL935" s="1" t="str">
        <f t="shared" si="429"/>
        <v>Unscented</v>
      </c>
      <c r="AM935" s="1" t="b">
        <v>0</v>
      </c>
      <c r="AN935" s="1" t="b">
        <v>0</v>
      </c>
      <c r="AO935" s="1" t="b">
        <v>0</v>
      </c>
      <c r="AP935" s="5" t="s">
        <v>28</v>
      </c>
      <c r="AQ935" s="5" t="str">
        <f t="shared" si="417"/>
        <v>Light, Medium, Heavy</v>
      </c>
      <c r="AR935" s="1" t="s">
        <v>10</v>
      </c>
      <c r="AS935" s="1" t="str">
        <f t="shared" si="430"/>
        <v>None, Partial</v>
      </c>
      <c r="AT935" s="1" t="str">
        <f t="shared" si="418"/>
        <v>Partial, Full</v>
      </c>
      <c r="AU935" s="1" t="s">
        <v>29</v>
      </c>
      <c r="AV935" s="1" t="str">
        <f t="shared" si="419"/>
        <v>Moist</v>
      </c>
      <c r="AW935" s="1" t="s">
        <v>12</v>
      </c>
      <c r="AX935" s="1" t="str">
        <f t="shared" si="420"/>
        <v>Acid, Neutral, Alkaline</v>
      </c>
      <c r="AY935" s="1" t="b">
        <v>0</v>
      </c>
      <c r="AZ935" s="1" t="b">
        <v>0</v>
      </c>
      <c r="BA935" s="1" t="b">
        <v>0</v>
      </c>
      <c r="BC935" t="str">
        <f t="shared" si="421"/>
        <v>FALSE</v>
      </c>
      <c r="BE935" t="str">
        <f t="shared" si="422"/>
        <v>FALSE</v>
      </c>
      <c r="BF935" s="1" t="b">
        <v>0</v>
      </c>
      <c r="BG935" s="1" t="b">
        <v>0</v>
      </c>
      <c r="BH935" s="1" t="b">
        <v>0</v>
      </c>
      <c r="BJ935" s="1" t="str">
        <f t="shared" si="423"/>
        <v>FALSE</v>
      </c>
      <c r="BL935" t="str">
        <f t="shared" si="424"/>
        <v>FALSE</v>
      </c>
      <c r="BM935" s="1" t="b">
        <v>0</v>
      </c>
      <c r="BN935" s="1" t="b">
        <v>0</v>
      </c>
      <c r="BO935" s="1">
        <f t="shared" si="431"/>
        <v>6</v>
      </c>
      <c r="BP935" s="1" t="s">
        <v>31</v>
      </c>
      <c r="BQ935" s="1" cm="1">
        <f t="array" ref="BQ935">_xlfn.IFS(BP935="None Known",0, LEN(BP935)&gt;500, 5,LEN(BP935)&gt;400, 4, LEN(BP935)&gt;300, 3, LEN(BP935)&gt;200, 2, LEN(BP935)&gt;1, 1)</f>
        <v>0</v>
      </c>
      <c r="BR935" s="1" t="s">
        <v>11833</v>
      </c>
      <c r="BS935" s="1">
        <v>1</v>
      </c>
      <c r="BT935" s="1" t="s">
        <v>11834</v>
      </c>
      <c r="BU935" s="1">
        <v>3</v>
      </c>
      <c r="BV935" s="1" t="s">
        <v>34</v>
      </c>
      <c r="BW935" s="1" t="s">
        <v>31</v>
      </c>
      <c r="BX935" s="1"/>
      <c r="BY935" t="str">
        <f>_xlfn.XLOOKUP($B935,Img_lookup!A:A,Img_lookup!B:B, "Not available")</f>
        <v>Not available</v>
      </c>
      <c r="BZ935" t="str">
        <f>_xlfn.XLOOKUP($B935,Img_lookup!A:A,Img_lookup!C:C, "Not available")</f>
        <v>Not available</v>
      </c>
      <c r="CA935" t="str">
        <f>_xlfn.XLOOKUP($B935,Img_lookup!A:A,Img_lookup!D:D, "Not available")</f>
        <v>Not available</v>
      </c>
      <c r="CB935" t="str">
        <f>_xlfn.XLOOKUP($B935,Img_lookup!A:A,Img_lookup!E:E, "https://imgur.com/aT5wafe")</f>
        <v>https://imgur.com/aT5wafe</v>
      </c>
    </row>
    <row r="936" spans="1:80" ht="409.6" x14ac:dyDescent="0.15">
      <c r="A936" s="1" t="s">
        <v>69</v>
      </c>
      <c r="B936" s="1" t="s">
        <v>7554</v>
      </c>
      <c r="C936" s="1" t="s">
        <v>7555</v>
      </c>
      <c r="E936" s="1" t="s">
        <v>7556</v>
      </c>
      <c r="F936" s="1" t="s">
        <v>6</v>
      </c>
      <c r="G936" s="1" t="s">
        <v>6</v>
      </c>
      <c r="H936" s="11" t="str">
        <f t="shared" si="433"/>
        <v>Perennial</v>
      </c>
      <c r="J936" s="1">
        <v>1.5</v>
      </c>
      <c r="K936" s="1">
        <v>1</v>
      </c>
      <c r="L936" t="str" cm="1">
        <f t="array" ref="L936">_xlfn.IFS(J936+K936="", "Unknown", J936+K936&gt;3, "Large", J936+K936&gt;0.5, "Medium", J936+K936&gt;0, "Small")</f>
        <v>Medium</v>
      </c>
      <c r="M936" s="1">
        <v>5</v>
      </c>
      <c r="N936" cm="1">
        <f t="array" ref="N936">IF($M936="",INDEX($M$2:$M$2176,MATCH(1,INDEX(($A$2:$A$2176=$A936)*($M$2:$M$2176&lt;&gt;""),0),0)),$M936)</f>
        <v>5</v>
      </c>
      <c r="O936" s="2" t="str">
        <f t="shared" si="425"/>
        <v>Seasonal outdoors</v>
      </c>
      <c r="P936" s="1" t="s">
        <v>7557</v>
      </c>
      <c r="R936" t="str">
        <f t="shared" si="432"/>
        <v>Medium</v>
      </c>
      <c r="T936" s="1"/>
      <c r="U936" s="1"/>
      <c r="V936" s="1" t="s">
        <v>51</v>
      </c>
      <c r="W936" s="6" t="str">
        <f>IF(ISNUMBER(SEARCH("-",V936)),TRIM(LEFT(V936,FIND("-",V936)-1)),V936)</f>
        <v>7</v>
      </c>
      <c r="X936" t="str">
        <f>IF(W936="1", "January", IF(W936="2", "February", IF(W936="3", "March", IF(W936="4", "April", IF(W936="5", "May", IF(W936="6", "June", IF(W936="7", "July", IF(W936="8", "August", IF(W936="9", "September", IF(W936="10", "October", IF(W936="11", "November", IF(W936="12", "December", "Other"))))))))))))</f>
        <v>July</v>
      </c>
      <c r="Y936" s="2" t="str">
        <f>IF(ISNUMBER(SEARCH("-",V936)),TRIM(RIGHT(V936,LEN(V936)-SEARCH("-",V936))),V936)</f>
        <v>8</v>
      </c>
      <c r="Z936" s="2" t="str">
        <f>IF(Y936="1", "January", IF(Y936="2", "February", IF(Y936="3", "March", IF(Y936="4", "April", IF(Y936="5", "May", IF(Y936="6", "June", IF(Y936="7", "July", IF(Y936="8", "August", IF(Y936="9", "September", IF(Y936="10", "October", IF(Y936="11", "November", IF(Y936="12", "December", "Other"))))))))))))</f>
        <v>August</v>
      </c>
      <c r="AA936" s="1" t="s">
        <v>427</v>
      </c>
      <c r="AB936" s="1" t="str">
        <f>IF(ISNUMBER(SEARCH("-",AA936)),TRIM(LEFT(AA936,FIND("-",AA936)-1)),AA936)</f>
        <v>8</v>
      </c>
      <c r="AC936" s="1" t="str">
        <f>IF(AB936="1", "January", IF(AB936="2", "February", IF(AB936="3", "March", IF(AB936="4", "April", IF(AB936="5", "May", IF(AB936="6", "June", IF(AB936="7", "July", IF(AB936="8", "August", IF(AB936="9", "September", IF(AB936="10", "October", IF(AB936="11", "November", IF(AB936="12", "December", "Other"))))))))))))</f>
        <v>August</v>
      </c>
      <c r="AD936" s="1" t="str">
        <f>IF(ISNUMBER(SEARCH("-",AA936)),TRIM(RIGHT(AA936,LEN(AA936)-SEARCH("-",AA936))),AA936)</f>
        <v>9</v>
      </c>
      <c r="AE936" s="1" t="str">
        <f>IF(AD936="1", "January", IF(AD936="2", "February", IF(AD936="3", "March", IF(AD936="4", "April", IF(AD936="5", "May", IF(AD936="6", "June", IF(AD936="7", "July", IF(AD936="8", "August", IF(AD936="9", "September", IF(AD936="10", "October", IF(AD936="11", "November", IF(AD936="12", "December", "Other"))))))))))))</f>
        <v>September</v>
      </c>
      <c r="AF936" s="16" t="s">
        <v>24524</v>
      </c>
      <c r="AG936" s="1" t="str">
        <f t="shared" si="415"/>
        <v xml:space="preserve">Seed </v>
      </c>
      <c r="AH936" s="2" t="str">
        <f t="shared" si="416"/>
        <v>Sow in spring or autumn in a cold frame[4]. When they are large enough to handle, prick the seedlings out into individual pots and plant them out in the summer.
If you have sufficient seed, it could be worthwhile trying an outdoor sowing in situ in the spring.
Division in spring or autumn[111]. Fairly small pieces of root can be used, so long as each piece has a growth bud on it[4]. Very easy, larger clumps can be replanted direct into their permanent positions, though it is best to pot up smaller clumps and grow them on in a cold frame until they are rooting well. Plant them out in the spring.
Root cuttings in winter. Cut sections of root about 5cm long, place them in a warm greenhouse over the winter and they should grow away vigorously[4].</v>
      </c>
      <c r="AI936" s="1" t="s">
        <v>7558</v>
      </c>
      <c r="AJ936" s="1" t="s">
        <v>23804</v>
      </c>
      <c r="AK936" s="1" t="s">
        <v>17104</v>
      </c>
      <c r="AL936" s="1" t="str">
        <f t="shared" si="429"/>
        <v>Scented</v>
      </c>
      <c r="AM936" s="1" t="b">
        <v>1</v>
      </c>
      <c r="AN936" s="1" t="b">
        <v>1</v>
      </c>
      <c r="AO936" s="1" t="b">
        <v>0</v>
      </c>
      <c r="AP936" s="5" t="s">
        <v>28</v>
      </c>
      <c r="AQ936" s="5" t="str">
        <f t="shared" si="417"/>
        <v>Light, Medium, Heavy</v>
      </c>
      <c r="AR936" s="1" t="s">
        <v>10</v>
      </c>
      <c r="AS936" s="1" t="str">
        <f t="shared" si="430"/>
        <v>None, Partial</v>
      </c>
      <c r="AT936" s="1" t="str">
        <f t="shared" si="418"/>
        <v>Partial, Full</v>
      </c>
      <c r="AU936" s="1" t="s">
        <v>29</v>
      </c>
      <c r="AV936" s="1" t="str">
        <f t="shared" si="419"/>
        <v>Moist</v>
      </c>
      <c r="AW936" s="1" t="s">
        <v>12</v>
      </c>
      <c r="AX936" s="1" t="str">
        <f t="shared" si="420"/>
        <v>Acid, Neutral, Alkaline</v>
      </c>
      <c r="AY936" s="1" t="b">
        <v>0</v>
      </c>
      <c r="AZ936" s="1" t="b">
        <v>0</v>
      </c>
      <c r="BA936" s="1" t="b">
        <v>0</v>
      </c>
      <c r="BB936" s="1" t="s">
        <v>275</v>
      </c>
      <c r="BC936" t="str">
        <f t="shared" si="421"/>
        <v>TRUE</v>
      </c>
      <c r="BE936" t="str">
        <f t="shared" si="422"/>
        <v>FALSE</v>
      </c>
      <c r="BF936" s="1" t="b">
        <v>0</v>
      </c>
      <c r="BG936" s="1" t="b">
        <v>0</v>
      </c>
      <c r="BH936" s="1" t="b">
        <v>0</v>
      </c>
      <c r="BJ936" s="1" t="str">
        <f t="shared" si="423"/>
        <v>FALSE</v>
      </c>
      <c r="BK936" s="1" t="s">
        <v>77</v>
      </c>
      <c r="BL936" t="str">
        <f t="shared" si="424"/>
        <v>TRUE</v>
      </c>
      <c r="BM936" s="1" t="b">
        <v>0</v>
      </c>
      <c r="BN936" s="1" t="b">
        <v>0</v>
      </c>
      <c r="BO936" s="1">
        <f t="shared" si="431"/>
        <v>14</v>
      </c>
      <c r="BP936" s="1" t="s">
        <v>7559</v>
      </c>
      <c r="BQ936" s="1" cm="1">
        <f t="array" ref="BQ936">_xlfn.IFS(BP936="None Known",0, LEN(BP936)&gt;500, 5,LEN(BP936)&gt;400, 4, LEN(BP936)&gt;300, 3, LEN(BP936)&gt;200, 2, LEN(BP936)&gt;1, 1)</f>
        <v>2</v>
      </c>
      <c r="BR936" s="1" t="s">
        <v>7560</v>
      </c>
      <c r="BS936" s="1">
        <v>3</v>
      </c>
      <c r="BT936" s="1" t="s">
        <v>7561</v>
      </c>
      <c r="BU936" s="1">
        <v>3</v>
      </c>
      <c r="BV936" s="1" t="s">
        <v>7562</v>
      </c>
      <c r="BW936" s="1" t="s">
        <v>31</v>
      </c>
      <c r="BX936" s="1"/>
      <c r="BY936" t="str">
        <f>_xlfn.XLOOKUP($B936,Img_lookup!A:A,Img_lookup!B:B, "Not available")</f>
        <v>3f49edbe-4f5d-413c-94c8-d8b3603094ec</v>
      </c>
      <c r="BZ936" t="str">
        <f>_xlfn.XLOOKUP($B936,Img_lookup!A:A,Img_lookup!C:C, "Not available")</f>
        <v>Antique illustration of inula helenium</v>
      </c>
      <c r="CA936" t="str">
        <f>_xlfn.XLOOKUP($B936,Img_lookup!A:A,Img_lookup!D:D, "Not available")</f>
        <v>Free Public Domain Illustrations by rawpixel</v>
      </c>
      <c r="CB936" t="str">
        <f>_xlfn.XLOOKUP($B936,Img_lookup!A:A,Img_lookup!E:E, "https://imgur.com/aT5wafe")</f>
        <v>https://api.openverse.engineering/v1/images/3f49edbe-4f5d-413c-94c8-d8b3603094ec/thumb/</v>
      </c>
    </row>
    <row r="937" spans="1:80" ht="409.6" x14ac:dyDescent="0.15">
      <c r="A937" s="1" t="s">
        <v>820</v>
      </c>
      <c r="B937" s="1" t="s">
        <v>821</v>
      </c>
      <c r="C937" s="1" t="s">
        <v>822</v>
      </c>
      <c r="D937" s="1" t="s">
        <v>823</v>
      </c>
      <c r="E937" s="1" t="s">
        <v>824</v>
      </c>
      <c r="F937" s="1" t="s">
        <v>156</v>
      </c>
      <c r="G937" s="1" t="s">
        <v>156</v>
      </c>
      <c r="H937" s="11" t="str">
        <f t="shared" si="433"/>
        <v>Perennial</v>
      </c>
      <c r="I937" s="1" t="s">
        <v>17108</v>
      </c>
      <c r="J937" s="1">
        <v>10</v>
      </c>
      <c r="L937" t="str" cm="1">
        <f t="array" ref="L937">_xlfn.IFS(J937+K937="", "Unknown", J937+K937&gt;3, "Large", J937+K937&gt;0.5, "Medium", J937+K937&gt;0, "Small")</f>
        <v>Large</v>
      </c>
      <c r="M937" s="1">
        <v>8</v>
      </c>
      <c r="N937" cm="1">
        <f t="array" ref="N937">IF($M937="",INDEX($M$2:$M$2176,MATCH(1,INDEX(($A$2:$A$2176=$A937)*($M$2:$M$2176&lt;&gt;""),0),0)),$M937)</f>
        <v>8</v>
      </c>
      <c r="O937" s="2" t="str">
        <f t="shared" si="425"/>
        <v>Grown indoors</v>
      </c>
      <c r="P937" s="1" t="s">
        <v>825</v>
      </c>
      <c r="Q937" s="1" t="s">
        <v>17109</v>
      </c>
      <c r="R937" t="str">
        <f t="shared" si="432"/>
        <v>Fast</v>
      </c>
      <c r="S937" s="1" t="s">
        <v>24</v>
      </c>
      <c r="T937" s="1" t="str">
        <f>LEFT(S937,FIND("-",S937)-1)</f>
        <v xml:space="preserve">1 </v>
      </c>
      <c r="U937" s="1" t="str">
        <f>RIGHT(S937,FIND("-",S937)-1)</f>
        <v>12</v>
      </c>
      <c r="V937" s="1" t="s">
        <v>51</v>
      </c>
      <c r="W937" s="6" t="str">
        <f>IF(ISNUMBER(SEARCH("-",V937)),TRIM(LEFT(V937,FIND("-",V937)-1)),V937)</f>
        <v>7</v>
      </c>
      <c r="X937" t="str">
        <f>IF(W937="1", "January", IF(W937="2", "February", IF(W937="3", "March", IF(W937="4", "April", IF(W937="5", "May", IF(W937="6", "June", IF(W937="7", "July", IF(W937="8", "August", IF(W937="9", "September", IF(W937="10", "October", IF(W937="11", "November", IF(W937="12", "December", "Other"))))))))))))</f>
        <v>July</v>
      </c>
      <c r="Y937" s="2" t="str">
        <f>IF(ISNUMBER(SEARCH("-",V937)),TRIM(RIGHT(V937,LEN(V937)-SEARCH("-",V937))),V937)</f>
        <v>8</v>
      </c>
      <c r="Z937" s="2" t="str">
        <f>IF(Y937="1", "January", IF(Y937="2", "February", IF(Y937="3", "March", IF(Y937="4", "April", IF(Y937="5", "May", IF(Y937="6", "June", IF(Y937="7", "July", IF(Y937="8", "August", IF(Y937="9", "September", IF(Y937="10", "October", IF(Y937="11", "November", IF(Y937="12", "December", "Other"))))))))))))</f>
        <v>August</v>
      </c>
      <c r="AF937" s="16" t="s">
        <v>25415</v>
      </c>
      <c r="AG937" s="1" t="str">
        <f t="shared" si="415"/>
        <v xml:space="preserve">Presoaked seed </v>
      </c>
      <c r="AH937" s="2" t="str">
        <f t="shared" si="416"/>
        <v>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
Plants form tubercles on their stems[260]. These can be stored overwinter in a slightly moist medium such as sand or leafmould, keeping them in a cool but frost-free place. Pot them up in early spring.</v>
      </c>
      <c r="AI937" s="1" t="s">
        <v>826</v>
      </c>
      <c r="AK937" s="1" t="s">
        <v>17104</v>
      </c>
      <c r="AL937" s="1" t="str">
        <f t="shared" si="429"/>
        <v>Scented</v>
      </c>
      <c r="AM937" s="1" t="b">
        <v>1</v>
      </c>
      <c r="AN937" s="1" t="b">
        <v>0</v>
      </c>
      <c r="AO937" s="1" t="b">
        <v>0</v>
      </c>
      <c r="AP937" s="5" t="s">
        <v>54</v>
      </c>
      <c r="AQ937" s="5" t="str">
        <f t="shared" si="417"/>
        <v>Light, Medium</v>
      </c>
      <c r="AR937" s="1" t="s">
        <v>30</v>
      </c>
      <c r="AS937" s="1" t="str">
        <f t="shared" si="430"/>
        <v>None</v>
      </c>
      <c r="AT937" s="1" t="str">
        <f t="shared" si="418"/>
        <v>Full</v>
      </c>
      <c r="AU937" s="1" t="s">
        <v>29</v>
      </c>
      <c r="AV937" s="1" t="str">
        <f t="shared" si="419"/>
        <v>Moist</v>
      </c>
      <c r="AW937" s="1" t="s">
        <v>12</v>
      </c>
      <c r="AX937" s="1" t="str">
        <f t="shared" si="420"/>
        <v>Acid, Neutral, Alkaline</v>
      </c>
      <c r="AY937" s="1" t="b">
        <v>0</v>
      </c>
      <c r="AZ937" s="1" t="b">
        <v>0</v>
      </c>
      <c r="BA937" s="1" t="b">
        <v>0</v>
      </c>
      <c r="BC937" t="str">
        <f t="shared" si="421"/>
        <v>FALSE</v>
      </c>
      <c r="BE937" t="str">
        <f t="shared" si="422"/>
        <v>FALSE</v>
      </c>
      <c r="BF937" s="1" t="b">
        <v>0</v>
      </c>
      <c r="BG937" s="1" t="b">
        <v>0</v>
      </c>
      <c r="BH937" s="1" t="b">
        <v>0</v>
      </c>
      <c r="BJ937" s="1" t="str">
        <f t="shared" si="423"/>
        <v>FALSE</v>
      </c>
      <c r="BL937" t="str">
        <f t="shared" si="424"/>
        <v>FALSE</v>
      </c>
      <c r="BM937" s="1" t="b">
        <v>0</v>
      </c>
      <c r="BN937" s="1" t="b">
        <v>0</v>
      </c>
      <c r="BO937" s="1">
        <f t="shared" si="431"/>
        <v>7</v>
      </c>
      <c r="BP937" s="1" t="s">
        <v>31</v>
      </c>
      <c r="BQ937" s="1" cm="1">
        <f t="array" ref="BQ937">_xlfn.IFS(BP937="None Known",0, LEN(BP937)&gt;500, 5,LEN(BP937)&gt;400, 4, LEN(BP937)&gt;300, 3, LEN(BP937)&gt;200, 2, LEN(BP937)&gt;1, 1)</f>
        <v>0</v>
      </c>
      <c r="BR937" s="1" t="s">
        <v>827</v>
      </c>
      <c r="BS937" s="1">
        <v>2</v>
      </c>
      <c r="BT937" s="1" t="s">
        <v>828</v>
      </c>
      <c r="BU937" s="1">
        <v>1</v>
      </c>
      <c r="BV937" s="1" t="s">
        <v>829</v>
      </c>
      <c r="BW937" s="1" t="s">
        <v>31</v>
      </c>
      <c r="BX937" s="1"/>
      <c r="BY937" t="str">
        <f>_xlfn.XLOOKUP($B937,Img_lookup!A:A,Img_lookup!B:B, "Not available")</f>
        <v>dc12563b-7cc9-48f9-b97f-c26b7ce7de42</v>
      </c>
      <c r="BZ937" t="str">
        <f>_xlfn.XLOOKUP($B937,Img_lookup!A:A,Img_lookup!C:C, "Not available")</f>
        <v>Moonflower (Ipomoea alba)</v>
      </c>
      <c r="CA937" t="str">
        <f>_xlfn.XLOOKUP($B937,Img_lookup!A:A,Img_lookup!D:D, "Not available")</f>
        <v>bob in swamp</v>
      </c>
      <c r="CB937" t="str">
        <f>_xlfn.XLOOKUP($B937,Img_lookup!A:A,Img_lookup!E:E, "https://imgur.com/aT5wafe")</f>
        <v>https://api.openverse.engineering/v1/images/dc12563b-7cc9-48f9-b97f-c26b7ce7de42/thumb/</v>
      </c>
    </row>
    <row r="938" spans="1:80" ht="409.6" x14ac:dyDescent="0.15">
      <c r="A938" s="1" t="s">
        <v>820</v>
      </c>
      <c r="B938" s="1" t="s">
        <v>4217</v>
      </c>
      <c r="C938" s="1" t="s">
        <v>4218</v>
      </c>
      <c r="E938" s="1" t="s">
        <v>4219</v>
      </c>
      <c r="F938" s="1" t="s">
        <v>6</v>
      </c>
      <c r="G938" s="1" t="s">
        <v>6</v>
      </c>
      <c r="H938" s="11" t="str">
        <f t="shared" si="433"/>
        <v>Perennial</v>
      </c>
      <c r="J938" s="1">
        <v>1.2000000479999999</v>
      </c>
      <c r="L938" t="str" cm="1">
        <f t="array" ref="L938">_xlfn.IFS(J938+K938="", "Unknown", J938+K938&gt;3, "Large", J938+K938&gt;0.5, "Medium", J938+K938&gt;0, "Small")</f>
        <v>Medium</v>
      </c>
      <c r="M938" s="1">
        <v>9</v>
      </c>
      <c r="N938" cm="1">
        <f t="array" ref="N938">IF($M938="",INDEX($M$2:$M$2176,MATCH(1,INDEX(($A$2:$A$2176=$A938)*($M$2:$M$2176&lt;&gt;""),0),0)),$M938)</f>
        <v>9</v>
      </c>
      <c r="O938" s="2" t="str">
        <f t="shared" si="425"/>
        <v>Grown indoors</v>
      </c>
      <c r="P938" s="1" t="s">
        <v>4220</v>
      </c>
      <c r="R938" t="str">
        <f t="shared" si="432"/>
        <v>Medium</v>
      </c>
      <c r="W938"/>
      <c r="AF938" s="16" t="s">
        <v>25416</v>
      </c>
      <c r="AG938" s="1" t="str">
        <f t="shared" si="415"/>
        <v xml:space="preserve">Presoaked seed </v>
      </c>
      <c r="AH938" s="2" t="str">
        <f t="shared" si="416"/>
        <v>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v>
      </c>
      <c r="AI938" s="1" t="s">
        <v>4221</v>
      </c>
      <c r="AK938" s="1" t="s">
        <v>17104</v>
      </c>
      <c r="AL938" s="1" t="str">
        <f t="shared" si="429"/>
        <v>Unscented</v>
      </c>
      <c r="AM938" s="1" t="b">
        <v>0</v>
      </c>
      <c r="AN938" s="1" t="b">
        <v>0</v>
      </c>
      <c r="AO938" s="1" t="b">
        <v>0</v>
      </c>
      <c r="AP938" s="5" t="s">
        <v>28</v>
      </c>
      <c r="AQ938" s="5" t="str">
        <f t="shared" si="417"/>
        <v>Light, Medium, Heavy</v>
      </c>
      <c r="AR938" s="1" t="s">
        <v>30</v>
      </c>
      <c r="AS938" s="1" t="str">
        <f t="shared" si="430"/>
        <v>None</v>
      </c>
      <c r="AT938" s="1" t="str">
        <f t="shared" si="418"/>
        <v>Full</v>
      </c>
      <c r="AU938" s="1" t="s">
        <v>29</v>
      </c>
      <c r="AV938" s="1" t="str">
        <f t="shared" si="419"/>
        <v>Moist</v>
      </c>
      <c r="AW938" s="1" t="s">
        <v>12</v>
      </c>
      <c r="AX938" s="1" t="str">
        <f t="shared" si="420"/>
        <v>Acid, Neutral, Alkaline</v>
      </c>
      <c r="AY938" s="1" t="b">
        <v>0</v>
      </c>
      <c r="AZ938" s="1" t="b">
        <v>0</v>
      </c>
      <c r="BA938" s="1" t="b">
        <v>0</v>
      </c>
      <c r="BC938" t="str">
        <f t="shared" si="421"/>
        <v>FALSE</v>
      </c>
      <c r="BE938" t="str">
        <f t="shared" si="422"/>
        <v>FALSE</v>
      </c>
      <c r="BF938" s="1" t="b">
        <v>0</v>
      </c>
      <c r="BG938" s="1" t="b">
        <v>0</v>
      </c>
      <c r="BH938" s="1" t="b">
        <v>0</v>
      </c>
      <c r="BJ938" s="1" t="str">
        <f t="shared" si="423"/>
        <v>FALSE</v>
      </c>
      <c r="BL938" t="str">
        <f t="shared" si="424"/>
        <v>FALSE</v>
      </c>
      <c r="BM938" s="1" t="b">
        <v>0</v>
      </c>
      <c r="BN938" s="1" t="b">
        <v>0</v>
      </c>
      <c r="BO938" s="1">
        <f t="shared" si="431"/>
        <v>13</v>
      </c>
      <c r="BP938" s="1" t="s">
        <v>4222</v>
      </c>
      <c r="BQ938" s="1" cm="1">
        <f t="array" ref="BQ938">_xlfn.IFS(BP938="None Known",0, LEN(BP938)&gt;500, 5,LEN(BP938)&gt;400, 4, LEN(BP938)&gt;300, 3, LEN(BP938)&gt;200, 2, LEN(BP938)&gt;1, 1)</f>
        <v>2</v>
      </c>
      <c r="BR938" s="1" t="s">
        <v>4223</v>
      </c>
      <c r="BS938" s="1">
        <v>3</v>
      </c>
      <c r="BT938" s="1" t="s">
        <v>4224</v>
      </c>
      <c r="BU938" s="1">
        <v>2</v>
      </c>
      <c r="BV938" s="1" t="s">
        <v>4225</v>
      </c>
      <c r="BW938" s="1" t="s">
        <v>31</v>
      </c>
      <c r="BX938" s="1"/>
      <c r="BY938" t="str">
        <f>_xlfn.XLOOKUP($B938,Img_lookup!A:A,Img_lookup!B:B, "Not available")</f>
        <v>0aebdca1-7aea-474a-81e7-9b16bffb8c2c</v>
      </c>
      <c r="BZ938" t="str">
        <f>_xlfn.XLOOKUP($B938,Img_lookup!A:A,Img_lookup!C:C, "Not available")</f>
        <v>Ipomoea leptophylla Torr.</v>
      </c>
      <c r="CA938" t="str">
        <f>_xlfn.XLOOKUP($B938,Img_lookup!A:A,Img_lookup!D:D, "Not available")</f>
        <v>Thomas A. Williams</v>
      </c>
      <c r="CB938" t="str">
        <f>_xlfn.XLOOKUP($B938,Img_lookup!A:A,Img_lookup!E:E, "https://imgur.com/aT5wafe")</f>
        <v>https://api.openverse.engineering/v1/images/0aebdca1-7aea-474a-81e7-9b16bffb8c2c/thumb/</v>
      </c>
    </row>
    <row r="939" spans="1:80" ht="409.6" x14ac:dyDescent="0.15">
      <c r="A939" s="1" t="s">
        <v>820</v>
      </c>
      <c r="B939" s="1" t="s">
        <v>14600</v>
      </c>
      <c r="C939" s="1" t="s">
        <v>14601</v>
      </c>
      <c r="D939" s="1" t="s">
        <v>14602</v>
      </c>
      <c r="E939" s="1" t="s">
        <v>14603</v>
      </c>
      <c r="F939" s="1" t="s">
        <v>156</v>
      </c>
      <c r="G939" s="1" t="s">
        <v>156</v>
      </c>
      <c r="H939" s="11" t="str">
        <f t="shared" si="433"/>
        <v>Perennial</v>
      </c>
      <c r="J939" s="1">
        <v>3.5</v>
      </c>
      <c r="L939" t="str" cm="1">
        <f t="array" ref="L939">_xlfn.IFS(J939+K939="", "Unknown", J939+K939&gt;3, "Large", J939+K939&gt;0.5, "Medium", J939+K939&gt;0, "Small")</f>
        <v>Large</v>
      </c>
      <c r="M939" s="1">
        <v>7</v>
      </c>
      <c r="N939" cm="1">
        <f t="array" ref="N939">IF($M939="",INDEX($M$2:$M$2176,MATCH(1,INDEX(($A$2:$A$2176=$A939)*($M$2:$M$2176&lt;&gt;""),0),0)),$M939)</f>
        <v>7</v>
      </c>
      <c r="O939" s="2" t="str">
        <f t="shared" si="425"/>
        <v>Seasonal outdoors</v>
      </c>
      <c r="P939" s="1" t="s">
        <v>14604</v>
      </c>
      <c r="Q939" s="1" t="s">
        <v>17109</v>
      </c>
      <c r="R939" t="str">
        <f t="shared" si="432"/>
        <v>Fast</v>
      </c>
      <c r="T939" s="1"/>
      <c r="U939" s="1"/>
      <c r="V939" s="1" t="s">
        <v>322</v>
      </c>
      <c r="W939" s="6" t="str">
        <f t="shared" ref="W939:W946" si="438">IF(ISNUMBER(SEARCH("-",V939)),TRIM(LEFT(V939,FIND("-",V939)-1)),V939)</f>
        <v>6</v>
      </c>
      <c r="X939" t="str">
        <f>IF(W939="1", "January", IF(W939="2", "February", IF(W939="3", "March", IF(W939="4", "April", IF(W939="5", "May", IF(W939="6", "June", IF(W939="7", "July", IF(W939="8", "August", IF(W939="9", "September", IF(W939="10", "October", IF(W939="11", "November", IF(W939="12", "December", "Other"))))))))))))</f>
        <v>June</v>
      </c>
      <c r="Y939" s="2" t="str">
        <f>IF(ISNUMBER(SEARCH("-",V939)),TRIM(RIGHT(V939,LEN(V939)-SEARCH("-",V939))),V939)</f>
        <v>8</v>
      </c>
      <c r="Z939" s="2" t="str">
        <f>IF(Y939="1", "January", IF(Y939="2", "February", IF(Y939="3", "March", IF(Y939="4", "April", IF(Y939="5", "May", IF(Y939="6", "June", IF(Y939="7", "July", IF(Y939="8", "August", IF(Y939="9", "September", IF(Y939="10", "October", IF(Y939="11", "November", IF(Y939="12", "December", "Other"))))))))))))</f>
        <v>August</v>
      </c>
      <c r="AF939" s="16" t="s">
        <v>25416</v>
      </c>
      <c r="AG939" s="1" t="str">
        <f t="shared" si="415"/>
        <v xml:space="preserve">Presoaked seed </v>
      </c>
      <c r="AH939" s="2" t="str">
        <f t="shared" si="416"/>
        <v>Pre-soak the seed for 12 hours in warm water, or scarify the seed, and sow in individual pots in a greenhouse in early spring. The seed usually germinates in 1 - 3 weeks at 22�c. Plants are extremely resentful of root disturbance, even when they are quite small, and should be potted up almost as soon as they germinate[219]. Grow them on in the greenhouse for at least their first winter then plant them out into their permanent positions in late spring or early summer, after the last expected frosts.
Cuttings of side shoots in a peaty soil.
Layering.</v>
      </c>
      <c r="AI939" s="1" t="s">
        <v>14605</v>
      </c>
      <c r="AK939" s="1" t="s">
        <v>17104</v>
      </c>
      <c r="AL939" s="1" t="str">
        <f t="shared" si="429"/>
        <v>Unscented</v>
      </c>
      <c r="AM939" s="1" t="b">
        <v>0</v>
      </c>
      <c r="AN939" s="1" t="b">
        <v>0</v>
      </c>
      <c r="AO939" s="1" t="b">
        <v>0</v>
      </c>
      <c r="AP939" s="5" t="s">
        <v>28</v>
      </c>
      <c r="AQ939" s="5" t="str">
        <f t="shared" si="417"/>
        <v>Light, Medium, Heavy</v>
      </c>
      <c r="AR939" s="1" t="s">
        <v>30</v>
      </c>
      <c r="AS939" s="1" t="str">
        <f t="shared" si="430"/>
        <v>None</v>
      </c>
      <c r="AT939" s="1" t="str">
        <f t="shared" si="418"/>
        <v>Full</v>
      </c>
      <c r="AU939" s="1" t="s">
        <v>29</v>
      </c>
      <c r="AV939" s="1" t="str">
        <f t="shared" si="419"/>
        <v>Moist</v>
      </c>
      <c r="AW939" s="1" t="s">
        <v>12</v>
      </c>
      <c r="AX939" s="1" t="str">
        <f t="shared" si="420"/>
        <v>Acid, Neutral, Alkaline</v>
      </c>
      <c r="AY939" s="1" t="b">
        <v>0</v>
      </c>
      <c r="AZ939" s="1" t="b">
        <v>0</v>
      </c>
      <c r="BA939" s="1" t="b">
        <v>0</v>
      </c>
      <c r="BC939" t="str">
        <f t="shared" si="421"/>
        <v>FALSE</v>
      </c>
      <c r="BE939" t="str">
        <f t="shared" si="422"/>
        <v>FALSE</v>
      </c>
      <c r="BF939" s="1" t="b">
        <v>0</v>
      </c>
      <c r="BG939" s="1" t="b">
        <v>0</v>
      </c>
      <c r="BH939" s="1" t="b">
        <v>0</v>
      </c>
      <c r="BJ939" s="1" t="str">
        <f t="shared" si="423"/>
        <v>FALSE</v>
      </c>
      <c r="BL939" t="str">
        <f t="shared" si="424"/>
        <v>FALSE</v>
      </c>
      <c r="BM939" s="1" t="b">
        <v>0</v>
      </c>
      <c r="BN939" s="1" t="b">
        <v>0</v>
      </c>
      <c r="BO939" s="1">
        <f t="shared" si="431"/>
        <v>12</v>
      </c>
      <c r="BP939" s="1" t="s">
        <v>14606</v>
      </c>
      <c r="BQ939" s="1" cm="1">
        <f t="array" ref="BQ939">_xlfn.IFS(BP939="None Known",0, LEN(BP939)&gt;500, 5,LEN(BP939)&gt;400, 4, LEN(BP939)&gt;300, 3, LEN(BP939)&gt;200, 2, LEN(BP939)&gt;1, 1)</f>
        <v>1</v>
      </c>
      <c r="BR939" s="1" t="s">
        <v>14607</v>
      </c>
      <c r="BS939" s="1">
        <v>3</v>
      </c>
      <c r="BT939" s="1" t="s">
        <v>14608</v>
      </c>
      <c r="BU939" s="1">
        <v>2</v>
      </c>
      <c r="BV939" s="1" t="s">
        <v>161</v>
      </c>
      <c r="BW939" s="1" t="s">
        <v>14609</v>
      </c>
      <c r="BX939" s="1"/>
      <c r="BY939" t="str">
        <f>_xlfn.XLOOKUP($B939,Img_lookup!A:A,Img_lookup!B:B, "Not available")</f>
        <v>c9886bef-74b8-4260-bac3-4a2307cb2ed1</v>
      </c>
      <c r="BZ939" t="str">
        <f>_xlfn.XLOOKUP($B939,Img_lookup!A:A,Img_lookup!C:C, "Not available")</f>
        <v>Bind-weed. Ipomoea pandurata. The American flora vol. 3 (1855)</v>
      </c>
      <c r="CA939" t="str">
        <f>_xlfn.XLOOKUP($B939,Img_lookup!A:A,Img_lookup!D:D, "Not available")</f>
        <v>Swallowtail Garden Seeds</v>
      </c>
      <c r="CB939" t="str">
        <f>_xlfn.XLOOKUP($B939,Img_lookup!A:A,Img_lookup!E:E, "https://imgur.com/aT5wafe")</f>
        <v>https://api.openverse.engineering/v1/images/c9886bef-74b8-4260-bac3-4a2307cb2ed1/thumb/</v>
      </c>
    </row>
    <row r="940" spans="1:80" ht="409.6" x14ac:dyDescent="0.15">
      <c r="A940" s="1" t="s">
        <v>2145</v>
      </c>
      <c r="B940" s="1" t="s">
        <v>7648</v>
      </c>
      <c r="C940" s="1" t="s">
        <v>7649</v>
      </c>
      <c r="D940" s="1" t="s">
        <v>7650</v>
      </c>
      <c r="E940" s="1" t="s">
        <v>1083</v>
      </c>
      <c r="F940" s="1" t="s">
        <v>6</v>
      </c>
      <c r="G940" s="1" t="s">
        <v>6</v>
      </c>
      <c r="H940" s="11" t="str">
        <f t="shared" si="433"/>
        <v>Perennial</v>
      </c>
      <c r="J940" s="1">
        <v>0.60000002399999997</v>
      </c>
      <c r="K940" s="1">
        <v>1</v>
      </c>
      <c r="L940" t="str" cm="1">
        <f t="array" ref="L940">_xlfn.IFS(J940+K940="", "Unknown", J940+K940&gt;3, "Large", J940+K940&gt;0.5, "Medium", J940+K940&gt;0, "Small")</f>
        <v>Medium</v>
      </c>
      <c r="M940" s="1">
        <v>5</v>
      </c>
      <c r="N940" cm="1">
        <f t="array" ref="N940">IF($M940="",INDEX($M$2:$M$2176,MATCH(1,INDEX(($A$2:$A$2176=$A940)*($M$2:$M$2176&lt;&gt;""),0),0)),$M940)</f>
        <v>5</v>
      </c>
      <c r="O940" s="2" t="str">
        <f t="shared" si="425"/>
        <v>Seasonal outdoors</v>
      </c>
      <c r="P940" s="1" t="s">
        <v>7651</v>
      </c>
      <c r="R940" t="str">
        <f t="shared" si="432"/>
        <v>Medium</v>
      </c>
      <c r="T940" s="1"/>
      <c r="U940" s="1"/>
      <c r="V940" s="1" t="s">
        <v>1006</v>
      </c>
      <c r="W940" s="6" t="str">
        <f t="shared" si="438"/>
        <v>5</v>
      </c>
      <c r="X940" t="str">
        <f>IF(W940="1", "January", IF(W940="2", "February", IF(W940="3", "March", IF(W940="4", "April", IF(W940="5", "May", IF(W940="6", "June", IF(W940="7", "July", IF(W940="8", "August", IF(W940="9", "September", IF(W940="10", "October", IF(W940="11", "November", IF(W940="12", "December", "Other"))))))))))))</f>
        <v>May</v>
      </c>
      <c r="Y940" s="2" t="str">
        <f>IF(ISNUMBER(SEARCH("-",V940)),TRIM(RIGHT(V940,LEN(V940)-SEARCH("-",V940))),V940)</f>
        <v>7</v>
      </c>
      <c r="Z940" s="2" t="str">
        <f>IF(Y940="1", "January", IF(Y940="2", "February", IF(Y940="3", "March", IF(Y940="4", "April", IF(Y940="5", "May", IF(Y940="6", "June", IF(Y940="7", "July", IF(Y940="8", "August", IF(Y940="9", "September", IF(Y940="10", "October", IF(Y940="11", "November", IF(Y940="12", "December", "Other"))))))))))))</f>
        <v>July</v>
      </c>
      <c r="AF940" s="16" t="s">
        <v>24093</v>
      </c>
      <c r="AG940" s="1" t="str">
        <f t="shared" si="415"/>
        <v xml:space="preserve">Seed </v>
      </c>
      <c r="AH940" s="2" t="str">
        <f t="shared" si="416"/>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in March or October. Very easy, larger clumps can be replanted direct into their permanent positions, though it is best to pot up smaller clumps and grow them on in a cold frame until they are rooting well. Plant them out in the spring.</v>
      </c>
      <c r="AI940" s="1" t="s">
        <v>7652</v>
      </c>
      <c r="AJ940" s="1" t="s">
        <v>53</v>
      </c>
      <c r="AK940" s="1" t="s">
        <v>17104</v>
      </c>
      <c r="AL940" s="1" t="str">
        <f t="shared" si="429"/>
        <v>Unscented</v>
      </c>
      <c r="AM940" s="1" t="b">
        <v>0</v>
      </c>
      <c r="AN940" s="1" t="b">
        <v>0</v>
      </c>
      <c r="AO940" s="1" t="b">
        <v>0</v>
      </c>
      <c r="AP940" s="5" t="s">
        <v>54</v>
      </c>
      <c r="AQ940" s="5" t="str">
        <f t="shared" si="417"/>
        <v>Light, Medium</v>
      </c>
      <c r="AR940" s="1" t="s">
        <v>30</v>
      </c>
      <c r="AS940" s="1" t="str">
        <f t="shared" si="430"/>
        <v>None</v>
      </c>
      <c r="AT940" s="1" t="str">
        <f t="shared" si="418"/>
        <v>Full</v>
      </c>
      <c r="AU940" s="1" t="s">
        <v>402</v>
      </c>
      <c r="AV940" s="1" t="str">
        <f t="shared" si="419"/>
        <v>Moist, Wet/Water</v>
      </c>
      <c r="AW940" s="1" t="s">
        <v>123</v>
      </c>
      <c r="AX940" s="1" t="str">
        <f t="shared" si="420"/>
        <v>Acid, Neutral</v>
      </c>
      <c r="AY940" s="1" t="b">
        <v>0</v>
      </c>
      <c r="AZ940" s="1" t="b">
        <v>0</v>
      </c>
      <c r="BA940" s="1" t="b">
        <v>0</v>
      </c>
      <c r="BC940" t="str">
        <f t="shared" si="421"/>
        <v>FALSE</v>
      </c>
      <c r="BE940" t="str">
        <f t="shared" si="422"/>
        <v>FALSE</v>
      </c>
      <c r="BF940" s="1" t="b">
        <v>0</v>
      </c>
      <c r="BG940" s="1" t="b">
        <v>0</v>
      </c>
      <c r="BH940" s="1" t="b">
        <v>0</v>
      </c>
      <c r="BI940" s="1" t="s">
        <v>30</v>
      </c>
      <c r="BJ940" s="1" t="str">
        <f t="shared" si="423"/>
        <v>FALSE</v>
      </c>
      <c r="BK940" s="1" t="s">
        <v>77</v>
      </c>
      <c r="BL940" t="str">
        <f t="shared" si="424"/>
        <v>TRUE</v>
      </c>
      <c r="BM940" s="1" t="b">
        <v>0</v>
      </c>
      <c r="BN940" s="1" t="b">
        <v>0</v>
      </c>
      <c r="BO940" s="1">
        <f t="shared" si="431"/>
        <v>9</v>
      </c>
      <c r="BP940" s="1" t="s">
        <v>7653</v>
      </c>
      <c r="BQ940" s="1" cm="1">
        <f t="array" ref="BQ940">_xlfn.IFS(BP940="None Known",0, LEN(BP940)&gt;500, 5,LEN(BP940)&gt;400, 4, LEN(BP940)&gt;300, 3, LEN(BP940)&gt;200, 2, LEN(BP940)&gt;1, 1)</f>
        <v>2</v>
      </c>
      <c r="BR940" s="1" t="s">
        <v>7654</v>
      </c>
      <c r="BS940" s="1">
        <v>2</v>
      </c>
      <c r="BT940" s="1" t="s">
        <v>7655</v>
      </c>
      <c r="BU940" s="1">
        <v>1</v>
      </c>
      <c r="BV940" s="1" t="s">
        <v>7656</v>
      </c>
      <c r="BW940" s="1" t="s">
        <v>7657</v>
      </c>
      <c r="BX940" s="1"/>
      <c r="BY940" t="str">
        <f>_xlfn.XLOOKUP($B940,Img_lookup!A:A,Img_lookup!B:B, "Not available")</f>
        <v>4f96284f-7c2b-42f5-a1a3-220deb67d439</v>
      </c>
      <c r="BZ940" t="str">
        <f>_xlfn.XLOOKUP($B940,Img_lookup!A:A,Img_lookup!C:C, "Not available")</f>
        <v>Iris ensata var. ensata</v>
      </c>
      <c r="CA940" t="str">
        <f>_xlfn.XLOOKUP($B940,Img_lookup!A:A,Img_lookup!D:D, "Not available")</f>
        <v>ai3310X</v>
      </c>
      <c r="CB940" t="str">
        <f>_xlfn.XLOOKUP($B940,Img_lookup!A:A,Img_lookup!E:E, "https://imgur.com/aT5wafe")</f>
        <v>https://api.openverse.engineering/v1/images/4f96284f-7c2b-42f5-a1a3-220deb67d439/thumb/</v>
      </c>
    </row>
    <row r="941" spans="1:80" ht="409.6" x14ac:dyDescent="0.15">
      <c r="A941" s="1" t="s">
        <v>2145</v>
      </c>
      <c r="B941" s="1" t="s">
        <v>7713</v>
      </c>
      <c r="C941" s="1" t="s">
        <v>7714</v>
      </c>
      <c r="E941" s="1" t="s">
        <v>7715</v>
      </c>
      <c r="F941" s="1" t="s">
        <v>6</v>
      </c>
      <c r="G941" s="1" t="s">
        <v>6</v>
      </c>
      <c r="H941" s="11" t="str">
        <f t="shared" si="433"/>
        <v>Perennial</v>
      </c>
      <c r="J941" s="1">
        <v>1</v>
      </c>
      <c r="K941" s="1">
        <v>1.5</v>
      </c>
      <c r="L941" t="str" cm="1">
        <f t="array" ref="L941">_xlfn.IFS(J941+K941="", "Unknown", J941+K941&gt;3, "Large", J941+K941&gt;0.5, "Medium", J941+K941&gt;0, "Small")</f>
        <v>Medium</v>
      </c>
      <c r="M941" s="1">
        <v>5</v>
      </c>
      <c r="N941" cm="1">
        <f t="array" ref="N941">IF($M941="",INDEX($M$2:$M$2176,MATCH(1,INDEX(($A$2:$A$2176=$A941)*($M$2:$M$2176&lt;&gt;""),0),0)),$M941)</f>
        <v>5</v>
      </c>
      <c r="O941" s="2" t="str">
        <f t="shared" si="425"/>
        <v>Seasonal outdoors</v>
      </c>
      <c r="P941" s="1" t="s">
        <v>7716</v>
      </c>
      <c r="R941" t="str">
        <f t="shared" si="432"/>
        <v>Medium</v>
      </c>
      <c r="T941" s="1"/>
      <c r="U941" s="1"/>
      <c r="V941" s="1" t="s">
        <v>96</v>
      </c>
      <c r="W941" s="6" t="str">
        <f t="shared" si="438"/>
        <v>5</v>
      </c>
      <c r="X941" t="str">
        <f>IF(W941="1", "January", IF(W941="2", "February", IF(W941="3", "March", IF(W941="4", "April", IF(W941="5", "May", IF(W941="6", "June", IF(W941="7", "July", IF(W941="8", "August", IF(W941="9", "September", IF(W941="10", "October", IF(W941="11", "November", IF(W941="12", "December", "Other"))))))))))))</f>
        <v>May</v>
      </c>
      <c r="Y941" s="2" t="str">
        <f>IF(ISNUMBER(SEARCH("-",V941)),TRIM(RIGHT(V941,LEN(V941)-SEARCH("-",V941))),V941)</f>
        <v>6</v>
      </c>
      <c r="Z941" s="2" t="str">
        <f>IF(Y941="1", "January", IF(Y941="2", "February", IF(Y941="3", "March", IF(Y941="4", "April", IF(Y941="5", "May", IF(Y941="6", "June", IF(Y941="7", "July", IF(Y941="8", "August", IF(Y941="9", "September", IF(Y941="10", "October", IF(Y941="11", "November", IF(Y941="12", "December", "Other"))))))))))))</f>
        <v>June</v>
      </c>
      <c r="AF941" s="16" t="s">
        <v>24094</v>
      </c>
      <c r="AG941" s="1" t="str">
        <f t="shared" si="415"/>
        <v xml:space="preserve">Seed </v>
      </c>
      <c r="AH941" s="2" t="str">
        <f t="shared" si="416"/>
        <v>Best sown as soon as it is ripe in a cold frame. Stored seed should be sown as early in the year as possible in a cold frame. A sterile plant, it does not produce seed[233].
Division, best done after flowering. Very easy, larger clumps can be replanted direct into their permanent positions, though it is best to pot up smaller clumps and grow them on in a cold frame until they are rooting well. Plant them out in the spring.</v>
      </c>
      <c r="AI941" s="1" t="s">
        <v>7717</v>
      </c>
      <c r="AJ941" s="1" t="s">
        <v>53</v>
      </c>
      <c r="AK941" s="1" t="s">
        <v>17104</v>
      </c>
      <c r="AL941" s="1" t="str">
        <f t="shared" si="429"/>
        <v>Scented</v>
      </c>
      <c r="AM941" s="1" t="b">
        <v>1</v>
      </c>
      <c r="AN941" s="1" t="b">
        <v>0</v>
      </c>
      <c r="AO941" s="1" t="b">
        <v>0</v>
      </c>
      <c r="AP941" s="5" t="s">
        <v>54</v>
      </c>
      <c r="AQ941" s="5" t="str">
        <f t="shared" si="417"/>
        <v>Light, Medium</v>
      </c>
      <c r="AR941" s="1" t="s">
        <v>10</v>
      </c>
      <c r="AS941" s="1" t="str">
        <f t="shared" si="430"/>
        <v>None, Partial</v>
      </c>
      <c r="AT941" s="1" t="str">
        <f t="shared" si="418"/>
        <v>Partial, Full</v>
      </c>
      <c r="AU941" s="1" t="s">
        <v>11</v>
      </c>
      <c r="AV941" s="1" t="str">
        <f t="shared" si="419"/>
        <v>Dry, Moist</v>
      </c>
      <c r="AW941" s="1" t="s">
        <v>12</v>
      </c>
      <c r="AX941" s="1" t="str">
        <f t="shared" si="420"/>
        <v>Acid, Neutral, Alkaline</v>
      </c>
      <c r="AY941" s="1" t="b">
        <v>0</v>
      </c>
      <c r="AZ941" s="1" t="b">
        <v>1</v>
      </c>
      <c r="BA941" s="1" t="b">
        <v>0</v>
      </c>
      <c r="BC941" t="str">
        <f t="shared" si="421"/>
        <v>FALSE</v>
      </c>
      <c r="BE941" t="str">
        <f t="shared" si="422"/>
        <v>FALSE</v>
      </c>
      <c r="BF941" s="1" t="b">
        <v>0</v>
      </c>
      <c r="BG941" s="1" t="b">
        <v>0</v>
      </c>
      <c r="BH941" s="1" t="b">
        <v>0</v>
      </c>
      <c r="BI941" s="1" t="s">
        <v>30</v>
      </c>
      <c r="BJ941" s="1" t="str">
        <f t="shared" si="423"/>
        <v>FALSE</v>
      </c>
      <c r="BK941" s="1" t="s">
        <v>77</v>
      </c>
      <c r="BL941" t="str">
        <f t="shared" si="424"/>
        <v>TRUE</v>
      </c>
      <c r="BM941" s="1" t="b">
        <v>0</v>
      </c>
      <c r="BN941" s="1" t="b">
        <v>0</v>
      </c>
      <c r="BO941" s="1">
        <f t="shared" si="431"/>
        <v>14</v>
      </c>
      <c r="BP941" s="1" t="s">
        <v>7718</v>
      </c>
      <c r="BQ941" s="1" cm="1">
        <f t="array" ref="BQ941">_xlfn.IFS(BP941="None Known",0, LEN(BP941)&gt;500, 5,LEN(BP941)&gt;400, 4, LEN(BP941)&gt;300, 3, LEN(BP941)&gt;200, 2, LEN(BP941)&gt;1, 1)</f>
        <v>5</v>
      </c>
      <c r="BR941" s="1" t="s">
        <v>7719</v>
      </c>
      <c r="BS941" s="1">
        <v>2</v>
      </c>
      <c r="BT941" s="1" t="s">
        <v>7720</v>
      </c>
      <c r="BU941" s="1">
        <v>3</v>
      </c>
      <c r="BV941" s="1" t="s">
        <v>7721</v>
      </c>
      <c r="BW941" s="1" t="s">
        <v>7722</v>
      </c>
      <c r="BX941" s="1"/>
      <c r="BY941" t="str">
        <f>_xlfn.XLOOKUP($B941,Img_lookup!A:A,Img_lookup!B:B, "Not available")</f>
        <v>de93bfd1-9277-48b6-ac67-5dd839174481</v>
      </c>
      <c r="BZ941" t="str">
        <f>_xlfn.XLOOKUP($B941,Img_lookup!A:A,Img_lookup!C:C, "Not available")</f>
        <v>Blue Iris on Black 3. Iris germanica (Blue Iris) with a dragonfly and beetle. Bodycolour on prepared black ground on vellum, surrounded by gold border. (Johann Cristoph Dietzsch, 1710-1769)</v>
      </c>
      <c r="CA941" t="str">
        <f>_xlfn.XLOOKUP($B941,Img_lookup!A:A,Img_lookup!D:D, "Not available")</f>
        <v>Swallowtail Garden Seeds</v>
      </c>
      <c r="CB941" t="str">
        <f>_xlfn.XLOOKUP($B941,Img_lookup!A:A,Img_lookup!E:E, "https://imgur.com/aT5wafe")</f>
        <v>https://api.openverse.engineering/v1/images/de93bfd1-9277-48b6-ac67-5dd839174481/thumb/</v>
      </c>
    </row>
    <row r="942" spans="1:80" ht="409.6" x14ac:dyDescent="0.15">
      <c r="A942" s="1" t="s">
        <v>2145</v>
      </c>
      <c r="B942" s="1" t="s">
        <v>12672</v>
      </c>
      <c r="C942" s="1" t="s">
        <v>12673</v>
      </c>
      <c r="D942" s="1" t="s">
        <v>12674</v>
      </c>
      <c r="E942" s="1" t="s">
        <v>339</v>
      </c>
      <c r="F942" s="1" t="s">
        <v>6</v>
      </c>
      <c r="G942" s="1" t="s">
        <v>6</v>
      </c>
      <c r="H942" s="11" t="str">
        <f t="shared" si="433"/>
        <v>Perennial</v>
      </c>
      <c r="J942" s="1">
        <v>0.89999997600000003</v>
      </c>
      <c r="K942" s="1">
        <v>0.60000002399999997</v>
      </c>
      <c r="L942" t="str" cm="1">
        <f t="array" ref="L942">_xlfn.IFS(J942+K942="", "Unknown", J942+K942&gt;3, "Large", J942+K942&gt;0.5, "Medium", J942+K942&gt;0, "Small")</f>
        <v>Medium</v>
      </c>
      <c r="M942" s="1">
        <v>5</v>
      </c>
      <c r="N942" cm="1">
        <f t="array" ref="N942">IF($M942="",INDEX($M$2:$M$2176,MATCH(1,INDEX(($A$2:$A$2176=$A942)*($M$2:$M$2176&lt;&gt;""),0),0)),$M942)</f>
        <v>5</v>
      </c>
      <c r="O942" s="2" t="str">
        <f t="shared" si="425"/>
        <v>Seasonal outdoors</v>
      </c>
      <c r="P942" s="1" t="s">
        <v>12675</v>
      </c>
      <c r="R942" t="str">
        <f t="shared" si="432"/>
        <v>Medium</v>
      </c>
      <c r="T942" s="1"/>
      <c r="U942" s="1"/>
      <c r="V942" s="1">
        <v>5</v>
      </c>
      <c r="W942" s="6">
        <f t="shared" si="438"/>
        <v>5</v>
      </c>
      <c r="X942" t="str">
        <f>IF(W942=1, "January", IF(W942=2, "February", IF(W942=3, "March", IF(W942=4, "April", IF(W942=5, "May", IF(W942=6, "June", IF(W942=7, "July", IF(W942=8, "August", IF(W942=9, "September", IF(W942=10, "October", IF(W942=11, "November", IF(W942=12, "December", "Other"))))))))))))</f>
        <v>May</v>
      </c>
      <c r="Y942" s="1"/>
      <c r="Z942" s="1"/>
      <c r="AA942" s="1" t="s">
        <v>51</v>
      </c>
      <c r="AB942" s="1" t="str">
        <f>IF(ISNUMBER(SEARCH("-",AA942)),TRIM(LEFT(AA942,FIND("-",AA942)-1)),AA942)</f>
        <v>7</v>
      </c>
      <c r="AC942" s="1" t="str">
        <f>IF(AB942="1", "January", IF(AB942="2", "February", IF(AB942="3", "March", IF(AB942="4", "April", IF(AB942="5", "May", IF(AB942="6", "June", IF(AB942="7", "July", IF(AB942="8", "August", IF(AB942="9", "September", IF(AB942="10", "October", IF(AB942="11", "November", IF(AB942="12", "December", "Other"))))))))))))</f>
        <v>July</v>
      </c>
      <c r="AD942" s="1" t="str">
        <f>IF(ISNUMBER(SEARCH("-",AA942)),TRIM(RIGHT(AA942,LEN(AA942)-SEARCH("-",AA942))),AA942)</f>
        <v>8</v>
      </c>
      <c r="AE942" s="1" t="str">
        <f>IF(AD942="1", "January", IF(AD942="2", "February", IF(AD942="3", "March", IF(AD942="4", "April", IF(AD942="5", "May", IF(AD942="6", "June", IF(AD942="7", "July", IF(AD942="8", "August", IF(AD942="9", "September", IF(AD942="10", "October", IF(AD942="11", "November", IF(AD942="12", "December", "Other"))))))))))))</f>
        <v>August</v>
      </c>
      <c r="AF942" s="16" t="s">
        <v>24095</v>
      </c>
      <c r="AG942" s="1" t="str">
        <f t="shared" si="415"/>
        <v xml:space="preserve">Seed </v>
      </c>
      <c r="AH942" s="2" t="str">
        <f t="shared" si="416"/>
        <v>Best sown as soon as it is ripe in a cold frame. Stored seed should be sown as early in the year as possible in a cold frame. A sterile plant, it does not produce seed[233].
Division, best done after flowering though it is usually successful at most times of the year. Very easy, larger clumps can be replanted direct into their permanent positions, though it is best to pot up smaller clumps and grow them on in a cold frame until they are rooting well. Plant them out in the spring.</v>
      </c>
      <c r="AI942" s="1" t="s">
        <v>12676</v>
      </c>
      <c r="AJ942" s="1" t="s">
        <v>53</v>
      </c>
      <c r="AK942" s="1" t="s">
        <v>17104</v>
      </c>
      <c r="AL942" s="1" t="str">
        <f t="shared" si="429"/>
        <v>Scented</v>
      </c>
      <c r="AM942" s="1" t="b">
        <v>1</v>
      </c>
      <c r="AN942" s="1" t="b">
        <v>0</v>
      </c>
      <c r="AO942" s="1" t="b">
        <v>0</v>
      </c>
      <c r="AP942" s="5" t="s">
        <v>54</v>
      </c>
      <c r="AQ942" s="5" t="str">
        <f t="shared" si="417"/>
        <v>Light, Medium</v>
      </c>
      <c r="AR942" s="1" t="s">
        <v>10</v>
      </c>
      <c r="AS942" s="1" t="str">
        <f t="shared" si="430"/>
        <v>None, Partial</v>
      </c>
      <c r="AT942" s="1" t="str">
        <f t="shared" si="418"/>
        <v>Partial, Full</v>
      </c>
      <c r="AU942" s="1" t="s">
        <v>29</v>
      </c>
      <c r="AV942" s="1" t="str">
        <f t="shared" si="419"/>
        <v>Moist</v>
      </c>
      <c r="AW942" s="1" t="s">
        <v>12</v>
      </c>
      <c r="AX942" s="1" t="str">
        <f t="shared" si="420"/>
        <v>Acid, Neutral, Alkaline</v>
      </c>
      <c r="AY942" s="1" t="b">
        <v>0</v>
      </c>
      <c r="AZ942" s="1" t="b">
        <v>0</v>
      </c>
      <c r="BA942" s="1" t="b">
        <v>0</v>
      </c>
      <c r="BC942" t="str">
        <f t="shared" si="421"/>
        <v>FALSE</v>
      </c>
      <c r="BE942" t="str">
        <f t="shared" si="422"/>
        <v>FALSE</v>
      </c>
      <c r="BF942" s="1" t="b">
        <v>0</v>
      </c>
      <c r="BG942" s="1" t="b">
        <v>0</v>
      </c>
      <c r="BH942" s="1" t="b">
        <v>0</v>
      </c>
      <c r="BI942" s="1" t="s">
        <v>30</v>
      </c>
      <c r="BJ942" s="1" t="str">
        <f t="shared" si="423"/>
        <v>FALSE</v>
      </c>
      <c r="BK942" s="1" t="s">
        <v>77</v>
      </c>
      <c r="BL942" t="str">
        <f t="shared" si="424"/>
        <v>TRUE</v>
      </c>
      <c r="BM942" s="1" t="b">
        <v>0</v>
      </c>
      <c r="BN942" s="1" t="b">
        <v>0</v>
      </c>
      <c r="BO942" s="1">
        <f t="shared" si="431"/>
        <v>14</v>
      </c>
      <c r="BP942" s="1" t="s">
        <v>12677</v>
      </c>
      <c r="BQ942" s="1" cm="1">
        <f t="array" ref="BQ942">_xlfn.IFS(BP942="None Known",0, LEN(BP942)&gt;500, 5,LEN(BP942)&gt;400, 4, LEN(BP942)&gt;300, 3, LEN(BP942)&gt;200, 2, LEN(BP942)&gt;1, 1)</f>
        <v>5</v>
      </c>
      <c r="BR942" s="1" t="s">
        <v>12678</v>
      </c>
      <c r="BS942" s="1">
        <v>2</v>
      </c>
      <c r="BT942" s="1" t="s">
        <v>12679</v>
      </c>
      <c r="BU942" s="1">
        <v>3</v>
      </c>
      <c r="BV942" s="1" t="s">
        <v>12680</v>
      </c>
      <c r="BW942" s="1" t="s">
        <v>7722</v>
      </c>
      <c r="BX942" s="1"/>
      <c r="BY942" t="str">
        <f>_xlfn.XLOOKUP($B942,Img_lookup!A:A,Img_lookup!B:B, "Not available")</f>
        <v>1c01f250-7149-43a1-9026-59d2eb02a390</v>
      </c>
      <c r="BZ942" t="str">
        <f>_xlfn.XLOOKUP($B942,Img_lookup!A:A,Img_lookup!C:C, "Not available")</f>
        <v>Iris florentina illustration from Les liliac&amp;eacute;es (1805) by Pierre-Joseph Redout&amp;eacute;. Original from New York Public Library. Digitally enhanced by rawpixel.</v>
      </c>
      <c r="CA942">
        <f>_xlfn.XLOOKUP($B942,Img_lookup!A:A,Img_lookup!D:D, "Not available")</f>
        <v>0</v>
      </c>
      <c r="CB942" t="str">
        <f>_xlfn.XLOOKUP($B942,Img_lookup!A:A,Img_lookup!E:E, "https://imgur.com/aT5wafe")</f>
        <v>https://api.openverse.engineering/v1/images/1c01f250-7149-43a1-9026-59d2eb02a390/thumb/</v>
      </c>
    </row>
    <row r="943" spans="1:80" ht="409.6" x14ac:dyDescent="0.15">
      <c r="A943" s="1" t="s">
        <v>2145</v>
      </c>
      <c r="B943" s="1" t="s">
        <v>15927</v>
      </c>
      <c r="C943" s="1" t="s">
        <v>15928</v>
      </c>
      <c r="E943" s="1" t="s">
        <v>15929</v>
      </c>
      <c r="F943" s="1" t="s">
        <v>6</v>
      </c>
      <c r="G943" s="1" t="s">
        <v>6</v>
      </c>
      <c r="H943" s="11" t="str">
        <f t="shared" si="433"/>
        <v>Perennial</v>
      </c>
      <c r="J943" s="1">
        <v>1</v>
      </c>
      <c r="K943" s="1">
        <v>1.5</v>
      </c>
      <c r="L943" t="str" cm="1">
        <f t="array" ref="L943">_xlfn.IFS(J943+K943="", "Unknown", J943+K943&gt;3, "Large", J943+K943&gt;0.5, "Medium", J943+K943&gt;0, "Small")</f>
        <v>Medium</v>
      </c>
      <c r="M943" s="1">
        <v>5</v>
      </c>
      <c r="N943" cm="1">
        <f t="array" ref="N943">IF($M943="",INDEX($M$2:$M$2176,MATCH(1,INDEX(($A$2:$A$2176=$A943)*($M$2:$M$2176&lt;&gt;""),0),0)),$M943)</f>
        <v>5</v>
      </c>
      <c r="O943" s="2" t="str">
        <f t="shared" si="425"/>
        <v>Seasonal outdoors</v>
      </c>
      <c r="P943" s="1" t="s">
        <v>15930</v>
      </c>
      <c r="R943" t="str">
        <f t="shared" si="432"/>
        <v>Medium</v>
      </c>
      <c r="T943" s="1"/>
      <c r="U943" s="1"/>
      <c r="V943" s="1" t="s">
        <v>96</v>
      </c>
      <c r="W943" s="6" t="str">
        <f t="shared" si="438"/>
        <v>5</v>
      </c>
      <c r="X943" t="str">
        <f>IF(W943="1", "January", IF(W943="2", "February", IF(W943="3", "March", IF(W943="4", "April", IF(W943="5", "May", IF(W943="6", "June", IF(W943="7", "July", IF(W943="8", "August", IF(W943="9", "September", IF(W943="10", "October", IF(W943="11", "November", IF(W943="12", "December", "Other"))))))))))))</f>
        <v>May</v>
      </c>
      <c r="Y943" s="2" t="str">
        <f>IF(ISNUMBER(SEARCH("-",V943)),TRIM(RIGHT(V943,LEN(V943)-SEARCH("-",V943))),V943)</f>
        <v>6</v>
      </c>
      <c r="Z943" s="2" t="str">
        <f>IF(Y943="1", "January", IF(Y943="2", "February", IF(Y943="3", "March", IF(Y943="4", "April", IF(Y943="5", "May", IF(Y943="6", "June", IF(Y943="7", "July", IF(Y943="8", "August", IF(Y943="9", "September", IF(Y943="10", "October", IF(Y943="11", "November", IF(Y943="12", "December", "Other"))))))))))))</f>
        <v>June</v>
      </c>
      <c r="AF943" s="16" t="s">
        <v>24096</v>
      </c>
      <c r="AG943" s="1" t="str">
        <f t="shared" si="415"/>
        <v xml:space="preserve">Seed </v>
      </c>
      <c r="AH943" s="2" t="str">
        <f t="shared" si="416"/>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after flowering, though it can be done at almost any time. Very easy, larger clumps can be replanted direct into their permanent positions, though it is best to pot up smaller clumps and grow them on in a cold frame until they are rooting well. Plant them out in the spring.</v>
      </c>
      <c r="AI943" s="1" t="s">
        <v>15931</v>
      </c>
      <c r="AJ943" s="1" t="s">
        <v>53</v>
      </c>
      <c r="AK943" s="1" t="s">
        <v>17104</v>
      </c>
      <c r="AL943" s="1" t="str">
        <f t="shared" si="429"/>
        <v>Scented</v>
      </c>
      <c r="AM943" s="1" t="b">
        <v>1</v>
      </c>
      <c r="AN943" s="1" t="b">
        <v>0</v>
      </c>
      <c r="AO943" s="1" t="b">
        <v>0</v>
      </c>
      <c r="AP943" s="5" t="s">
        <v>54</v>
      </c>
      <c r="AQ943" s="5" t="str">
        <f t="shared" si="417"/>
        <v>Light, Medium</v>
      </c>
      <c r="AR943" s="1" t="s">
        <v>10</v>
      </c>
      <c r="AS943" s="1" t="str">
        <f t="shared" si="430"/>
        <v>None, Partial</v>
      </c>
      <c r="AT943" s="1" t="str">
        <f t="shared" si="418"/>
        <v>Partial, Full</v>
      </c>
      <c r="AU943" s="1" t="s">
        <v>11</v>
      </c>
      <c r="AV943" s="1" t="str">
        <f t="shared" si="419"/>
        <v>Dry, Moist</v>
      </c>
      <c r="AW943" s="1" t="s">
        <v>12</v>
      </c>
      <c r="AX943" s="1" t="str">
        <f t="shared" si="420"/>
        <v>Acid, Neutral, Alkaline</v>
      </c>
      <c r="AY943" s="1" t="b">
        <v>0</v>
      </c>
      <c r="AZ943" s="1" t="b">
        <v>1</v>
      </c>
      <c r="BA943" s="1" t="b">
        <v>0</v>
      </c>
      <c r="BC943" t="str">
        <f t="shared" si="421"/>
        <v>FALSE</v>
      </c>
      <c r="BE943" t="str">
        <f t="shared" si="422"/>
        <v>FALSE</v>
      </c>
      <c r="BF943" s="1" t="b">
        <v>0</v>
      </c>
      <c r="BG943" s="1" t="b">
        <v>0</v>
      </c>
      <c r="BH943" s="1" t="b">
        <v>1</v>
      </c>
      <c r="BI943" s="1" t="s">
        <v>30</v>
      </c>
      <c r="BJ943" s="1" t="str">
        <f t="shared" si="423"/>
        <v>FALSE</v>
      </c>
      <c r="BK943" s="1" t="s">
        <v>77</v>
      </c>
      <c r="BL943" t="str">
        <f t="shared" si="424"/>
        <v>TRUE</v>
      </c>
      <c r="BM943" s="1" t="b">
        <v>0</v>
      </c>
      <c r="BN943" s="1" t="b">
        <v>0</v>
      </c>
      <c r="BO943" s="1">
        <f t="shared" si="431"/>
        <v>12</v>
      </c>
      <c r="BP943" s="1" t="s">
        <v>15932</v>
      </c>
      <c r="BQ943" s="1" cm="1">
        <f t="array" ref="BQ943">_xlfn.IFS(BP943="None Known",0, LEN(BP943)&gt;500, 5,LEN(BP943)&gt;400, 4, LEN(BP943)&gt;300, 3, LEN(BP943)&gt;200, 2, LEN(BP943)&gt;1, 1)</f>
        <v>5</v>
      </c>
      <c r="BR943" s="1" t="s">
        <v>15933</v>
      </c>
      <c r="BS943" s="1">
        <v>2</v>
      </c>
      <c r="BT943" s="1" t="s">
        <v>15934</v>
      </c>
      <c r="BU943" s="1">
        <v>1</v>
      </c>
      <c r="BV943" s="1" t="s">
        <v>15935</v>
      </c>
      <c r="BW943" s="1" t="s">
        <v>7657</v>
      </c>
      <c r="BX943" s="1"/>
      <c r="BY943" t="str">
        <f>_xlfn.XLOOKUP($B943,Img_lookup!A:A,Img_lookup!B:B, "Not available")</f>
        <v>e9bfaabe-5757-4027-a2d8-938e3561605d</v>
      </c>
      <c r="BZ943" t="str">
        <f>_xlfn.XLOOKUP($B943,Img_lookup!A:A,Img_lookup!C:C, "Not available")</f>
        <v>Sweet Iris. Iris pallida. Flowers with the strongest fragrance of all Iris. Smells just like grape soda! Light bluish-purple petals with contrasting yellow falls. Choix des plus belles Find fleurs -et des plus beaux fruits par P.J. RedouteÃÅ. (1833)</v>
      </c>
      <c r="CA943" t="str">
        <f>_xlfn.XLOOKUP($B943,Img_lookup!A:A,Img_lookup!D:D, "Not available")</f>
        <v>Swallowtail Garden Seeds</v>
      </c>
      <c r="CB943" t="str">
        <f>_xlfn.XLOOKUP($B943,Img_lookup!A:A,Img_lookup!E:E, "https://imgur.com/aT5wafe")</f>
        <v>https://api.openverse.engineering/v1/images/e9bfaabe-5757-4027-a2d8-938e3561605d/thumb/</v>
      </c>
    </row>
    <row r="944" spans="1:80" ht="409.6" x14ac:dyDescent="0.15">
      <c r="A944" s="1" t="s">
        <v>2145</v>
      </c>
      <c r="B944" s="1" t="s">
        <v>15471</v>
      </c>
      <c r="C944" s="1" t="s">
        <v>15472</v>
      </c>
      <c r="E944" s="1" t="s">
        <v>15473</v>
      </c>
      <c r="F944" s="1" t="s">
        <v>6</v>
      </c>
      <c r="G944" s="1" t="s">
        <v>6</v>
      </c>
      <c r="H944" s="11" t="str">
        <f t="shared" si="433"/>
        <v>Perennial</v>
      </c>
      <c r="J944" s="1">
        <v>1.5</v>
      </c>
      <c r="K944" s="1">
        <v>2</v>
      </c>
      <c r="L944" t="str" cm="1">
        <f t="array" ref="L944">_xlfn.IFS(J944+K944="", "Unknown", J944+K944&gt;3, "Large", J944+K944&gt;0.5, "Medium", J944+K944&gt;0, "Small")</f>
        <v>Large</v>
      </c>
      <c r="M944" s="1">
        <v>5</v>
      </c>
      <c r="N944" cm="1">
        <f t="array" ref="N944">IF($M944="",INDEX($M$2:$M$2176,MATCH(1,INDEX(($A$2:$A$2176=$A944)*($M$2:$M$2176&lt;&gt;""),0),0)),$M944)</f>
        <v>5</v>
      </c>
      <c r="O944" s="2" t="str">
        <f t="shared" si="425"/>
        <v>Seasonal outdoors</v>
      </c>
      <c r="P944" s="1" t="s">
        <v>15474</v>
      </c>
      <c r="R944" t="str">
        <f t="shared" si="432"/>
        <v>Medium</v>
      </c>
      <c r="T944" s="1"/>
      <c r="U944" s="1"/>
      <c r="V944" s="1" t="s">
        <v>1006</v>
      </c>
      <c r="W944" s="6" t="str">
        <f t="shared" si="438"/>
        <v>5</v>
      </c>
      <c r="X944" t="str">
        <f>IF(W944="1", "January", IF(W944="2", "February", IF(W944="3", "March", IF(W944="4", "April", IF(W944="5", "May", IF(W944="6", "June", IF(W944="7", "July", IF(W944="8", "August", IF(W944="9", "September", IF(W944="10", "October", IF(W944="11", "November", IF(W944="12", "December", "Other"))))))))))))</f>
        <v>May</v>
      </c>
      <c r="Y944" s="2" t="str">
        <f>IF(ISNUMBER(SEARCH("-",V944)),TRIM(RIGHT(V944,LEN(V944)-SEARCH("-",V944))),V944)</f>
        <v>7</v>
      </c>
      <c r="Z944" s="2" t="str">
        <f>IF(Y944="1", "January", IF(Y944="2", "February", IF(Y944="3", "March", IF(Y944="4", "April", IF(Y944="5", "May", IF(Y944="6", "June", IF(Y944="7", "July", IF(Y944="8", "August", IF(Y944="9", "September", IF(Y944="10", "October", IF(Y944="11", "November", IF(Y944="12", "December", "Other"))))))))))))</f>
        <v>July</v>
      </c>
      <c r="AF944" s="16" t="s">
        <v>24097</v>
      </c>
      <c r="AG944" s="1" t="str">
        <f t="shared" si="415"/>
        <v xml:space="preserve">Seed </v>
      </c>
      <c r="AH944" s="2" t="str">
        <f t="shared" si="416"/>
        <v>Best sown as soon as it is ripe in a cold frame[4]. Stored seed should be sown as early in the year as possible in a cold frame. A period of cold stratification improves germination time and rates. Prick out the seedlings into individual pots when they are large enough to handle and grow them on in the greenhouse or cold frame for their first year. Plant out into their permanent positions in late spring or early summer.
Division in March or October. Early autumn is best[200]. Very easy, larger clumps can be replanted direct into their permanent positions, though it is best to pot up smaller clumps and grow them on in a cold frame until they are rooting well. Plant them out in the spring.</v>
      </c>
      <c r="AI944" s="1" t="s">
        <v>15475</v>
      </c>
      <c r="AJ944" s="1" t="s">
        <v>23802</v>
      </c>
      <c r="AK944" s="1" t="s">
        <v>17104</v>
      </c>
      <c r="AL944" s="1" t="str">
        <f t="shared" si="429"/>
        <v>Scented</v>
      </c>
      <c r="AM944" s="1" t="b">
        <v>1</v>
      </c>
      <c r="AN944" s="1" t="b">
        <v>1</v>
      </c>
      <c r="AO944" s="1" t="b">
        <v>1</v>
      </c>
      <c r="AP944" s="5" t="s">
        <v>54</v>
      </c>
      <c r="AQ944" s="5" t="str">
        <f t="shared" si="417"/>
        <v>Light, Medium</v>
      </c>
      <c r="AR944" s="1" t="s">
        <v>10</v>
      </c>
      <c r="AS944" s="1" t="str">
        <f t="shared" si="430"/>
        <v>None, Partial</v>
      </c>
      <c r="AT944" s="1" t="str">
        <f t="shared" si="418"/>
        <v>Partial, Full</v>
      </c>
      <c r="AU944" s="1" t="s">
        <v>609</v>
      </c>
      <c r="AV944" s="1" t="str">
        <f t="shared" si="419"/>
        <v>Moist, Wet/Water</v>
      </c>
      <c r="AW944" s="1" t="s">
        <v>12</v>
      </c>
      <c r="AX944" s="1" t="str">
        <f t="shared" si="420"/>
        <v>Acid, Neutral, Alkaline</v>
      </c>
      <c r="AY944" s="1" t="b">
        <v>0</v>
      </c>
      <c r="AZ944" s="1" t="b">
        <v>0</v>
      </c>
      <c r="BA944" s="1" t="b">
        <v>0</v>
      </c>
      <c r="BB944" s="1" t="s">
        <v>275</v>
      </c>
      <c r="BC944" t="str">
        <f t="shared" si="421"/>
        <v>TRUE</v>
      </c>
      <c r="BE944" t="str">
        <f t="shared" si="422"/>
        <v>FALSE</v>
      </c>
      <c r="BF944" s="1" t="b">
        <v>0</v>
      </c>
      <c r="BG944" s="1" t="b">
        <v>0</v>
      </c>
      <c r="BH944" s="1" t="b">
        <v>0</v>
      </c>
      <c r="BI944" s="1" t="s">
        <v>30</v>
      </c>
      <c r="BJ944" s="1" t="str">
        <f t="shared" si="423"/>
        <v>FALSE</v>
      </c>
      <c r="BK944" s="1" t="s">
        <v>77</v>
      </c>
      <c r="BL944" t="str">
        <f t="shared" si="424"/>
        <v>TRUE</v>
      </c>
      <c r="BM944" s="1" t="b">
        <v>0</v>
      </c>
      <c r="BN944" s="1" t="b">
        <v>0</v>
      </c>
      <c r="BO944" s="1">
        <f t="shared" si="431"/>
        <v>8</v>
      </c>
      <c r="BP944" s="1" t="s">
        <v>15476</v>
      </c>
      <c r="BQ944" s="1" cm="1">
        <f t="array" ref="BQ944">_xlfn.IFS(BP944="None Known",0, LEN(BP944)&gt;500, 5,LEN(BP944)&gt;400, 4, LEN(BP944)&gt;300, 3, LEN(BP944)&gt;200, 2, LEN(BP944)&gt;1, 1)</f>
        <v>3</v>
      </c>
      <c r="BR944" s="1" t="s">
        <v>15477</v>
      </c>
      <c r="BS944" s="1">
        <v>1</v>
      </c>
      <c r="BT944" s="1" t="s">
        <v>15478</v>
      </c>
      <c r="BU944" s="1">
        <v>2</v>
      </c>
      <c r="BV944" s="1" t="s">
        <v>702</v>
      </c>
      <c r="BW944" s="1" t="s">
        <v>7722</v>
      </c>
      <c r="BX944" s="1"/>
      <c r="BY944" t="str">
        <f>_xlfn.XLOOKUP($B944,Img_lookup!A:A,Img_lookup!B:B, "Not available")</f>
        <v>3c0e49d1-4ec0-448f-90ab-5827a3a3609c</v>
      </c>
      <c r="BZ944" t="str">
        <f>_xlfn.XLOOKUP($B944,Img_lookup!A:A,Img_lookup!C:C, "Not available")</f>
        <v>Yellow Iris (Iris pseudacorus)</v>
      </c>
      <c r="CA944" t="str">
        <f>_xlfn.XLOOKUP($B944,Img_lookup!A:A,Img_lookup!D:D, "Not available")</f>
        <v>Bernard Spragg</v>
      </c>
      <c r="CB944" t="str">
        <f>_xlfn.XLOOKUP($B944,Img_lookup!A:A,Img_lookup!E:E, "https://imgur.com/aT5wafe")</f>
        <v>https://api.openverse.engineering/v1/images/3c0e49d1-4ec0-448f-90ab-5827a3a3609c/thumb/</v>
      </c>
    </row>
    <row r="945" spans="1:80" ht="409.6" x14ac:dyDescent="0.15">
      <c r="A945" s="1" t="s">
        <v>2145</v>
      </c>
      <c r="B945" s="1" t="s">
        <v>8535</v>
      </c>
      <c r="C945" s="1" t="s">
        <v>8536</v>
      </c>
      <c r="E945" s="1" t="s">
        <v>8537</v>
      </c>
      <c r="F945" s="1" t="s">
        <v>6</v>
      </c>
      <c r="G945" s="1" t="s">
        <v>6</v>
      </c>
      <c r="H945" s="11" t="str">
        <f t="shared" si="433"/>
        <v>Perennial</v>
      </c>
      <c r="J945" s="1">
        <v>0.60000002399999997</v>
      </c>
      <c r="K945" s="1">
        <v>1</v>
      </c>
      <c r="L945" t="str" cm="1">
        <f t="array" ref="L945">_xlfn.IFS(J945+K945="", "Unknown", J945+K945&gt;3, "Large", J945+K945&gt;0.5, "Medium", J945+K945&gt;0, "Small")</f>
        <v>Medium</v>
      </c>
      <c r="M945" s="1">
        <v>6</v>
      </c>
      <c r="N945" cm="1">
        <f t="array" ref="N945">IF($M945="",INDEX($M$2:$M$2176,MATCH(1,INDEX(($A$2:$A$2176=$A945)*($M$2:$M$2176&lt;&gt;""),0),0)),$M945)</f>
        <v>6</v>
      </c>
      <c r="O945" s="2" t="str">
        <f t="shared" si="425"/>
        <v>Seasonal outdoors</v>
      </c>
      <c r="P945" s="1" t="s">
        <v>8538</v>
      </c>
      <c r="R945" t="str">
        <f t="shared" si="432"/>
        <v>Medium</v>
      </c>
      <c r="T945" s="1"/>
      <c r="U945" s="1"/>
      <c r="V945" s="1">
        <v>6</v>
      </c>
      <c r="W945" s="6">
        <f t="shared" si="438"/>
        <v>6</v>
      </c>
      <c r="X945" t="str">
        <f>IF(W945=1, "January", IF(W945=2, "February", IF(W945=3, "March", IF(W945=4, "April", IF(W945=5, "May", IF(W945=6, "June", IF(W945=7, "July", IF(W945=8, "August", IF(W945=9, "September", IF(W945=10, "October", IF(W945=11, "November", IF(W945=12, "December", "Other"))))))))))))</f>
        <v>June</v>
      </c>
      <c r="Y945" s="1"/>
      <c r="Z945" s="1"/>
      <c r="AA945" s="1" t="s">
        <v>427</v>
      </c>
      <c r="AB945" s="1" t="str">
        <f>IF(ISNUMBER(SEARCH("-",AA945)),TRIM(LEFT(AA945,FIND("-",AA945)-1)),AA945)</f>
        <v>8</v>
      </c>
      <c r="AC945" s="1" t="str">
        <f>IF(AB945="1", "January", IF(AB945="2", "February", IF(AB945="3", "March", IF(AB945="4", "April", IF(AB945="5", "May", IF(AB945="6", "June", IF(AB945="7", "July", IF(AB945="8", "August", IF(AB945="9", "September", IF(AB945="10", "October", IF(AB945="11", "November", IF(AB945="12", "December", "Other"))))))))))))</f>
        <v>August</v>
      </c>
      <c r="AD945" s="1" t="str">
        <f>IF(ISNUMBER(SEARCH("-",AA945)),TRIM(RIGHT(AA945,LEN(AA945)-SEARCH("-",AA945))),AA945)</f>
        <v>9</v>
      </c>
      <c r="AE945" s="1" t="str">
        <f>IF(AD945="1", "January", IF(AD945="2", "February", IF(AD945="3", "March", IF(AD945="4", "April", IF(AD945="5", "May", IF(AD945="6", "June", IF(AD945="7", "July", IF(AD945="8", "August", IF(AD945="9", "September", IF(AD945="10", "October", IF(AD945="11", "November", IF(AD945="12", "December", "Other"))))))))))))</f>
        <v>September</v>
      </c>
      <c r="AF945" s="16" t="s">
        <v>24098</v>
      </c>
      <c r="AG945" s="1" t="str">
        <f t="shared" si="415"/>
        <v xml:space="preserve">Seed </v>
      </c>
      <c r="AH945" s="2" t="str">
        <f t="shared" si="416"/>
        <v>Best sown as soon as it is ripe in a cold frame. Stored seed should be sown as early in the year as possible in a cold frame. Prick out the seedlings into individual pots when they are large enough to handle and grow them on in the greenhouse or cold frame for their first year. Plant out into their permanent positions in late spring or early summer.
Division, best done in August/September after flowering but can also be done in April. Very easy, larger clumps can be replanted direct into their permanent positions, though it is best to pot up smaller clumps and grow them on in a cold frame until they are rooting well. Plant them out in the spring.</v>
      </c>
      <c r="AI945" s="1" t="s">
        <v>8539</v>
      </c>
      <c r="AJ945" s="1" t="s">
        <v>53</v>
      </c>
      <c r="AK945" s="1" t="s">
        <v>17104</v>
      </c>
      <c r="AL945" s="1" t="str">
        <f t="shared" si="429"/>
        <v>Unscented</v>
      </c>
      <c r="AM945" s="1" t="b">
        <v>0</v>
      </c>
      <c r="AN945" s="1" t="b">
        <v>1</v>
      </c>
      <c r="AO945" s="1" t="b">
        <v>0</v>
      </c>
      <c r="AP945" s="5" t="s">
        <v>54</v>
      </c>
      <c r="AQ945" s="5" t="str">
        <f t="shared" si="417"/>
        <v>Light, Medium</v>
      </c>
      <c r="AR945" s="1" t="s">
        <v>10</v>
      </c>
      <c r="AS945" s="1" t="str">
        <f t="shared" si="430"/>
        <v>None, Partial</v>
      </c>
      <c r="AT945" s="1" t="str">
        <f t="shared" si="418"/>
        <v>Partial, Full</v>
      </c>
      <c r="AU945" s="1" t="s">
        <v>402</v>
      </c>
      <c r="AV945" s="1" t="str">
        <f t="shared" si="419"/>
        <v>Moist, Wet/Water</v>
      </c>
      <c r="AW945" s="1" t="s">
        <v>12</v>
      </c>
      <c r="AX945" s="1" t="str">
        <f t="shared" si="420"/>
        <v>Acid, Neutral, Alkaline</v>
      </c>
      <c r="AY945" s="1" t="b">
        <v>0</v>
      </c>
      <c r="AZ945" s="1" t="b">
        <v>0</v>
      </c>
      <c r="BA945" s="1" t="b">
        <v>0</v>
      </c>
      <c r="BC945" t="str">
        <f t="shared" si="421"/>
        <v>FALSE</v>
      </c>
      <c r="BE945" t="str">
        <f t="shared" si="422"/>
        <v>FALSE</v>
      </c>
      <c r="BF945" s="1" t="b">
        <v>0</v>
      </c>
      <c r="BG945" s="1" t="b">
        <v>1</v>
      </c>
      <c r="BH945" s="1" t="b">
        <v>0</v>
      </c>
      <c r="BI945" s="1" t="s">
        <v>30</v>
      </c>
      <c r="BJ945" s="1" t="str">
        <f t="shared" si="423"/>
        <v>FALSE</v>
      </c>
      <c r="BK945" s="1" t="s">
        <v>77</v>
      </c>
      <c r="BL945" t="str">
        <f t="shared" si="424"/>
        <v>TRUE</v>
      </c>
      <c r="BM945" s="1" t="b">
        <v>0</v>
      </c>
      <c r="BN945" s="1" t="b">
        <v>0</v>
      </c>
      <c r="BO945" s="1">
        <f t="shared" si="431"/>
        <v>5</v>
      </c>
      <c r="BP945" s="1" t="s">
        <v>8540</v>
      </c>
      <c r="BQ945" s="1" cm="1">
        <f t="array" ref="BQ945">_xlfn.IFS(BP945="None Known",0, LEN(BP945)&gt;500, 5,LEN(BP945)&gt;400, 4, LEN(BP945)&gt;300, 3, LEN(BP945)&gt;200, 2, LEN(BP945)&gt;1, 1)</f>
        <v>1</v>
      </c>
      <c r="BR945" s="1" t="s">
        <v>8541</v>
      </c>
      <c r="BS945" s="1">
        <v>1</v>
      </c>
      <c r="BT945" s="1" t="s">
        <v>8542</v>
      </c>
      <c r="BU945" s="1">
        <v>1</v>
      </c>
      <c r="BV945" s="1" t="s">
        <v>34</v>
      </c>
      <c r="BW945" s="1" t="s">
        <v>7657</v>
      </c>
      <c r="BX945" s="1"/>
      <c r="BY945" t="str">
        <f>_xlfn.XLOOKUP($B945,Img_lookup!A:A,Img_lookup!B:B, "Not available")</f>
        <v>a2da46db-3578-4be4-9d76-7ab029f70268</v>
      </c>
      <c r="BZ945" t="str">
        <f>_xlfn.XLOOKUP($B945,Img_lookup!A:A,Img_lookup!C:C, "Not available")</f>
        <v>iris sibirica 'white swirl'</v>
      </c>
      <c r="CA945" t="str">
        <f>_xlfn.XLOOKUP($B945,Img_lookup!A:A,Img_lookup!D:D, "Not available")</f>
        <v>M. Martin Vicente</v>
      </c>
      <c r="CB945" t="str">
        <f>_xlfn.XLOOKUP($B945,Img_lookup!A:A,Img_lookup!E:E, "https://imgur.com/aT5wafe")</f>
        <v>https://api.openverse.engineering/v1/images/a2da46db-3578-4be4-9d76-7ab029f70268/thumb/</v>
      </c>
    </row>
    <row r="946" spans="1:80" ht="409.6" x14ac:dyDescent="0.15">
      <c r="A946" s="1" t="s">
        <v>2145</v>
      </c>
      <c r="B946" s="1" t="s">
        <v>16648</v>
      </c>
      <c r="C946" s="1" t="s">
        <v>16649</v>
      </c>
      <c r="E946" s="1" t="s">
        <v>606</v>
      </c>
      <c r="F946" s="1" t="s">
        <v>6</v>
      </c>
      <c r="G946" s="1" t="s">
        <v>6</v>
      </c>
      <c r="H946" s="11" t="str">
        <f t="shared" si="433"/>
        <v>Perennial</v>
      </c>
      <c r="I946" s="1" t="s">
        <v>17108</v>
      </c>
      <c r="J946" s="1">
        <v>0.30000001199999998</v>
      </c>
      <c r="K946" s="1">
        <v>0.5</v>
      </c>
      <c r="L946" t="str" cm="1">
        <f t="array" ref="L946">_xlfn.IFS(J946+K946="", "Unknown", J946+K946&gt;3, "Large", J946+K946&gt;0.5, "Medium", J946+K946&gt;0, "Small")</f>
        <v>Medium</v>
      </c>
      <c r="M946" s="1">
        <v>6</v>
      </c>
      <c r="N946" cm="1">
        <f t="array" ref="N946">IF($M946="",INDEX($M$2:$M$2176,MATCH(1,INDEX(($A$2:$A$2176=$A946)*($M$2:$M$2176&lt;&gt;""),0),0)),$M946)</f>
        <v>6</v>
      </c>
      <c r="O946" s="2" t="str">
        <f t="shared" si="425"/>
        <v>Seasonal outdoors</v>
      </c>
      <c r="P946" s="1" t="s">
        <v>16650</v>
      </c>
      <c r="R946" t="str">
        <f t="shared" si="432"/>
        <v>Medium</v>
      </c>
      <c r="S946" s="1" t="s">
        <v>24</v>
      </c>
      <c r="T946" s="1" t="str">
        <f>LEFT(S946,FIND("-",S946)-1)</f>
        <v xml:space="preserve">1 </v>
      </c>
      <c r="U946" s="1" t="str">
        <f>RIGHT(S946,FIND("-",S946)-1)</f>
        <v>12</v>
      </c>
      <c r="V946" s="1" t="s">
        <v>96</v>
      </c>
      <c r="W946" s="6" t="str">
        <f t="shared" si="438"/>
        <v>5</v>
      </c>
      <c r="X946" t="str">
        <f>IF(W946="1", "January", IF(W946="2", "February", IF(W946="3", "March", IF(W946="4", "April", IF(W946="5", "May", IF(W946="6", "June", IF(W946="7", "July", IF(W946="8", "August", IF(W946="9", "September", IF(W946="10", "October", IF(W946="11", "November", IF(W946="12", "December", "Other"))))))))))))</f>
        <v>May</v>
      </c>
      <c r="Y946" s="2" t="str">
        <f>IF(ISNUMBER(SEARCH("-",V946)),TRIM(RIGHT(V946,LEN(V946)-SEARCH("-",V946))),V946)</f>
        <v>6</v>
      </c>
      <c r="Z946" s="2" t="str">
        <f>IF(Y946="1", "January", IF(Y946="2", "February", IF(Y946="3", "March", IF(Y946="4", "April", IF(Y946="5", "May", IF(Y946="6", "June", IF(Y946="7", "July", IF(Y946="8", "August", IF(Y946="9", "September", IF(Y946="10", "October", IF(Y946="11", "November", IF(Y946="12", "December", "Other"))))))))))))</f>
        <v>June</v>
      </c>
      <c r="AF946" s="16" t="s">
        <v>24099</v>
      </c>
      <c r="AG946" s="1" t="str">
        <f t="shared" si="415"/>
        <v xml:space="preserve">Seed </v>
      </c>
      <c r="AH946" s="2" t="str">
        <f t="shared" si="416"/>
        <v>Best sown as soon as it is ripe in a cold frame. Stored seed should be sown as early in the year as possible in a cold frame. Stored seed does not require cold conditions in order to stimulate germination. Prick out the seedlings into individual pots when they are large enough to handle and grow them on in the greenhouse or cold frame for their first year. Plant out into their permanent positions in late spring or early summer.
Division, best done in July/August after flowering. Very easy, larger clumps can be replanted direct into their permanent positions, though it is best to pot up smaller clumps and grow them on in a cold frame until they are rooting well. Plant them out in the spring.</v>
      </c>
      <c r="AI946" s="1" t="s">
        <v>16651</v>
      </c>
      <c r="AJ946" s="1" t="s">
        <v>53</v>
      </c>
      <c r="AK946" s="1" t="s">
        <v>17104</v>
      </c>
      <c r="AL946" s="1" t="str">
        <f t="shared" si="429"/>
        <v>Unscented</v>
      </c>
      <c r="AM946" s="1" t="b">
        <v>0</v>
      </c>
      <c r="AN946" s="1" t="b">
        <v>0</v>
      </c>
      <c r="AO946" s="1" t="b">
        <v>0</v>
      </c>
      <c r="AP946" s="5" t="s">
        <v>54</v>
      </c>
      <c r="AQ946" s="5" t="str">
        <f t="shared" si="417"/>
        <v>Light, Medium</v>
      </c>
      <c r="AR946" s="1" t="s">
        <v>10</v>
      </c>
      <c r="AS946" s="1" t="str">
        <f t="shared" si="430"/>
        <v>None, Partial</v>
      </c>
      <c r="AT946" s="1" t="str">
        <f t="shared" si="418"/>
        <v>Partial, Full</v>
      </c>
      <c r="AU946" s="1" t="s">
        <v>11</v>
      </c>
      <c r="AV946" s="1" t="str">
        <f t="shared" si="419"/>
        <v>Dry, Moist</v>
      </c>
      <c r="AW946" s="1" t="s">
        <v>12</v>
      </c>
      <c r="AX946" s="1" t="str">
        <f t="shared" si="420"/>
        <v>Acid, Neutral, Alkaline</v>
      </c>
      <c r="AY946" s="1" t="b">
        <v>0</v>
      </c>
      <c r="AZ946" s="1" t="b">
        <v>0</v>
      </c>
      <c r="BA946" s="1" t="b">
        <v>0</v>
      </c>
      <c r="BC946" t="str">
        <f t="shared" si="421"/>
        <v>FALSE</v>
      </c>
      <c r="BE946" t="str">
        <f t="shared" si="422"/>
        <v>FALSE</v>
      </c>
      <c r="BF946" s="1" t="b">
        <v>0</v>
      </c>
      <c r="BG946" s="1" t="b">
        <v>0</v>
      </c>
      <c r="BH946" s="1" t="b">
        <v>1</v>
      </c>
      <c r="BJ946" s="1" t="str">
        <f t="shared" si="423"/>
        <v>FALSE</v>
      </c>
      <c r="BK946" s="1" t="s">
        <v>77</v>
      </c>
      <c r="BL946" t="str">
        <f t="shared" si="424"/>
        <v>TRUE</v>
      </c>
      <c r="BM946" s="1" t="b">
        <v>0</v>
      </c>
      <c r="BN946" s="1" t="b">
        <v>0</v>
      </c>
      <c r="BO946" s="1">
        <f t="shared" si="431"/>
        <v>3</v>
      </c>
      <c r="BP946" s="1" t="s">
        <v>31</v>
      </c>
      <c r="BQ946" s="1" cm="1">
        <f t="array" ref="BQ946">_xlfn.IFS(BP946="None Known",0, LEN(BP946)&gt;500, 5,LEN(BP946)&gt;400, 4, LEN(BP946)&gt;300, 3, LEN(BP946)&gt;200, 2, LEN(BP946)&gt;1, 1)</f>
        <v>0</v>
      </c>
      <c r="BR946" s="1" t="s">
        <v>16652</v>
      </c>
      <c r="BS946" s="1">
        <v>1</v>
      </c>
      <c r="BT946" s="1" t="s">
        <v>31</v>
      </c>
      <c r="BU946" s="1">
        <v>0</v>
      </c>
      <c r="BV946" s="1" t="s">
        <v>34</v>
      </c>
      <c r="BW946" s="1" t="s">
        <v>7657</v>
      </c>
      <c r="BX946" s="1"/>
      <c r="BY946" t="str">
        <f>_xlfn.XLOOKUP($B946,Img_lookup!A:A,Img_lookup!B:B, "Not available")</f>
        <v>0bff4dd2-acc5-4547-872a-099532af91a4</v>
      </c>
      <c r="BZ946" t="str">
        <f>_xlfn.XLOOKUP($B946,Img_lookup!A:A,Img_lookup!C:C, "Not available")</f>
        <v>Iris Tectorum and Iris Loptec from The genus Iris by William Rickatson Dykes (1877-1925). Original from The Biodiversity Heritage Library. Digitally enhanced by rawpixel</v>
      </c>
      <c r="CA946" t="str">
        <f>_xlfn.XLOOKUP($B946,Img_lookup!A:A,Img_lookup!D:D, "Not available")</f>
        <v>Free Public Domain Illustrations by rawpixel</v>
      </c>
      <c r="CB946" t="str">
        <f>_xlfn.XLOOKUP($B946,Img_lookup!A:A,Img_lookup!E:E, "https://imgur.com/aT5wafe")</f>
        <v>https://api.openverse.engineering/v1/images/0bff4dd2-acc5-4547-872a-099532af91a4/thumb/</v>
      </c>
    </row>
    <row r="947" spans="1:80" ht="266" x14ac:dyDescent="0.15">
      <c r="A947" s="1" t="s">
        <v>128</v>
      </c>
      <c r="B947" s="1" t="s">
        <v>10126</v>
      </c>
      <c r="E947" s="1" t="s">
        <v>10127</v>
      </c>
      <c r="F947" s="1" t="s">
        <v>17123</v>
      </c>
      <c r="G947" s="1" t="s">
        <v>368</v>
      </c>
      <c r="H947" s="11" t="str">
        <f t="shared" si="433"/>
        <v>Annual/Biennial</v>
      </c>
      <c r="J947" s="1">
        <v>0.60000002399999997</v>
      </c>
      <c r="L947" t="str" cm="1">
        <f t="array" ref="L947">_xlfn.IFS(J947+K947="", "Unknown", J947+K947&gt;3, "Large", J947+K947&gt;0.5, "Medium", J947+K947&gt;0, "Small")</f>
        <v>Medium</v>
      </c>
      <c r="N947" cm="1">
        <f t="array" ref="N947">IF($M947="",INDEX($M$2:$M$2176,MATCH(1,INDEX(($A$2:$A$2176=$A947)*($M$2:$M$2176&lt;&gt;""),0),0)),$M947)</f>
        <v>5</v>
      </c>
      <c r="O947" s="2" t="str">
        <f t="shared" si="425"/>
        <v>Seasonal outdoors</v>
      </c>
      <c r="P947" s="1" t="s">
        <v>10128</v>
      </c>
      <c r="R947" t="str">
        <f t="shared" si="432"/>
        <v>Medium</v>
      </c>
      <c r="W947"/>
      <c r="AF947" s="16" t="s">
        <v>24525</v>
      </c>
      <c r="AG947" s="1" t="str">
        <f t="shared" si="415"/>
        <v xml:space="preserve">Seed </v>
      </c>
      <c r="AH947" s="2" t="str">
        <f t="shared" si="416"/>
        <v>Sow spring or autumn in situ[200].
If the seed is in short supply then it might be better to sow it in a cold frame in the spring. Prick out the seedlings into individual pots when they are large enough to handle, and plant out in early summer.</v>
      </c>
      <c r="AI947" s="1" t="s">
        <v>10129</v>
      </c>
      <c r="AJ947" s="1" t="s">
        <v>53</v>
      </c>
      <c r="AK947" s="1" t="s">
        <v>17104</v>
      </c>
      <c r="AL947" s="1" t="str">
        <f t="shared" si="429"/>
        <v>Unscented</v>
      </c>
      <c r="AM947" s="1" t="b">
        <v>0</v>
      </c>
      <c r="AN947" s="1" t="b">
        <v>0</v>
      </c>
      <c r="AO947" s="1" t="b">
        <v>0</v>
      </c>
      <c r="AP947" s="5" t="s">
        <v>28</v>
      </c>
      <c r="AQ947" s="5" t="str">
        <f t="shared" si="417"/>
        <v>Light, Medium, Heavy</v>
      </c>
      <c r="AR947" s="1" t="s">
        <v>30</v>
      </c>
      <c r="AS947" s="1" t="str">
        <f t="shared" si="430"/>
        <v>None</v>
      </c>
      <c r="AT947" s="1" t="str">
        <f t="shared" si="418"/>
        <v>Full</v>
      </c>
      <c r="AU947" s="1" t="s">
        <v>29</v>
      </c>
      <c r="AV947" s="1" t="str">
        <f t="shared" si="419"/>
        <v>Moist</v>
      </c>
      <c r="AW947" s="1" t="s">
        <v>12</v>
      </c>
      <c r="AX947" s="1" t="str">
        <f t="shared" si="420"/>
        <v>Acid, Neutral, Alkaline</v>
      </c>
      <c r="AY947" s="1" t="b">
        <v>0</v>
      </c>
      <c r="AZ947" s="1" t="b">
        <v>0</v>
      </c>
      <c r="BA947" s="1" t="b">
        <v>0</v>
      </c>
      <c r="BC947" t="str">
        <f t="shared" si="421"/>
        <v>FALSE</v>
      </c>
      <c r="BE947" t="str">
        <f t="shared" si="422"/>
        <v>FALSE</v>
      </c>
      <c r="BF947" s="1" t="b">
        <v>0</v>
      </c>
      <c r="BG947" s="1" t="b">
        <v>0</v>
      </c>
      <c r="BH947" s="1" t="b">
        <v>0</v>
      </c>
      <c r="BJ947" s="1" t="str">
        <f t="shared" si="423"/>
        <v>FALSE</v>
      </c>
      <c r="BL947" t="str">
        <f t="shared" si="424"/>
        <v>FALSE</v>
      </c>
      <c r="BM947" s="1" t="b">
        <v>0</v>
      </c>
      <c r="BN947" s="1" t="b">
        <v>0</v>
      </c>
      <c r="BO947" s="1">
        <f t="shared" si="431"/>
        <v>3</v>
      </c>
      <c r="BP947" s="1" t="s">
        <v>31</v>
      </c>
      <c r="BQ947" s="1" cm="1">
        <f t="array" ref="BQ947">_xlfn.IFS(BP947="None Known",0, LEN(BP947)&gt;500, 5,LEN(BP947)&gt;400, 4, LEN(BP947)&gt;300, 3, LEN(BP947)&gt;200, 2, LEN(BP947)&gt;1, 1)</f>
        <v>0</v>
      </c>
      <c r="BR947" s="1" t="s">
        <v>10130</v>
      </c>
      <c r="BS947" s="1">
        <v>1</v>
      </c>
      <c r="BT947" s="1" t="s">
        <v>31</v>
      </c>
      <c r="BU947" s="1">
        <v>0</v>
      </c>
      <c r="BW947" s="1" t="s">
        <v>31</v>
      </c>
      <c r="BX947" s="1"/>
      <c r="BY947" t="str">
        <f>_xlfn.XLOOKUP($B947,Img_lookup!A:A,Img_lookup!B:B, "Not available")</f>
        <v>dcd1c4da-ffc7-4912-bece-fe0100732cfe</v>
      </c>
      <c r="BZ947" t="str">
        <f>_xlfn.XLOOKUP($B947,Img_lookup!A:A,Img_lookup!C:C, "Not available")</f>
        <v>Isatis lusitanica L.</v>
      </c>
      <c r="CA947" t="str">
        <f>_xlfn.XLOOKUP($B947,Img_lookup!A:A,Img_lookup!D:D, "Not available")</f>
        <v>Gillett, -- and -- Rawi</v>
      </c>
      <c r="CB947" t="str">
        <f>_xlfn.XLOOKUP($B947,Img_lookup!A:A,Img_lookup!E:E, "https://imgur.com/aT5wafe")</f>
        <v>https://api.openverse.engineering/v1/images/dcd1c4da-ffc7-4912-bece-fe0100732cfe/thumb/</v>
      </c>
    </row>
    <row r="948" spans="1:80" ht="13" x14ac:dyDescent="0.15">
      <c r="A948" s="1" t="s">
        <v>128</v>
      </c>
      <c r="B948" s="1" t="s">
        <v>14399</v>
      </c>
      <c r="C948" s="1" t="s">
        <v>14400</v>
      </c>
      <c r="E948" s="1" t="s">
        <v>14401</v>
      </c>
      <c r="F948" s="1" t="s">
        <v>17125</v>
      </c>
      <c r="G948" s="1" t="s">
        <v>368</v>
      </c>
      <c r="H948" s="11" t="str">
        <f t="shared" si="433"/>
        <v>Biennial/Perennial</v>
      </c>
      <c r="J948" s="1">
        <v>1</v>
      </c>
      <c r="K948" s="1">
        <v>0.44999998800000002</v>
      </c>
      <c r="L948" t="str" cm="1">
        <f t="array" ref="L948">_xlfn.IFS(J948+K948="", "Unknown", J948+K948&gt;3, "Large", J948+K948&gt;0.5, "Medium", J948+K948&gt;0, "Small")</f>
        <v>Medium</v>
      </c>
      <c r="M948" s="1">
        <v>7</v>
      </c>
      <c r="N948" cm="1">
        <f t="array" ref="N948">IF($M948="",INDEX($M$2:$M$2176,MATCH(1,INDEX(($A$2:$A$2176=$A948)*($M$2:$M$2176&lt;&gt;""),0),0)),$M948)</f>
        <v>7</v>
      </c>
      <c r="O948" s="2" t="str">
        <f t="shared" si="425"/>
        <v>Seasonal outdoors</v>
      </c>
      <c r="P948" s="1" t="s">
        <v>14402</v>
      </c>
      <c r="R948" t="str">
        <f t="shared" si="432"/>
        <v>Medium</v>
      </c>
      <c r="T948" s="1"/>
      <c r="U948" s="1"/>
      <c r="V948" s="1" t="s">
        <v>322</v>
      </c>
      <c r="W948" s="6" t="str">
        <f>IF(ISNUMBER(SEARCH("-",V948)),TRIM(LEFT(V948,FIND("-",V948)-1)),V948)</f>
        <v>6</v>
      </c>
      <c r="X948" t="str">
        <f>IF(W948="1", "January", IF(W948="2", "February", IF(W948="3", "March", IF(W948="4", "April", IF(W948="5", "May", IF(W948="6", "June", IF(W948="7", "July", IF(W948="8", "August", IF(W948="9", "September", IF(W948="10", "October", IF(W948="11", "November", IF(W948="12", "December", "Other"))))))))))))</f>
        <v>June</v>
      </c>
      <c r="Y948" s="2" t="str">
        <f>IF(ISNUMBER(SEARCH("-",V948)),TRIM(RIGHT(V948,LEN(V948)-SEARCH("-",V948))),V948)</f>
        <v>8</v>
      </c>
      <c r="Z948" s="2" t="str">
        <f>IF(Y948="1", "January", IF(Y948="2", "February", IF(Y948="3", "March", IF(Y948="4", "April", IF(Y948="5", "May", IF(Y948="6", "June", IF(Y948="7", "July", IF(Y948="8", "August", IF(Y948="9", "September", IF(Y948="10", "October", IF(Y948="11", "November", IF(Y948="12", "December", "Other"))))))))))))</f>
        <v>August</v>
      </c>
      <c r="AA948" s="1" t="s">
        <v>427</v>
      </c>
      <c r="AB948" s="1" t="str">
        <f>IF(ISNUMBER(SEARCH("-",AA948)),TRIM(LEFT(AA948,FIND("-",AA948)-1)),AA948)</f>
        <v>8</v>
      </c>
      <c r="AC948" s="1" t="str">
        <f>IF(AB948="1", "January", IF(AB948="2", "February", IF(AB948="3", "March", IF(AB948="4", "April", IF(AB948="5", "May", IF(AB948="6", "June", IF(AB948="7", "July", IF(AB948="8", "August", IF(AB948="9", "September", IF(AB948="10", "October", IF(AB948="11", "November", IF(AB948="12", "December", "Other"))))))))))))</f>
        <v>August</v>
      </c>
      <c r="AD948" s="1" t="str">
        <f>IF(ISNUMBER(SEARCH("-",AA948)),TRIM(RIGHT(AA948,LEN(AA948)-SEARCH("-",AA948))),AA948)</f>
        <v>9</v>
      </c>
      <c r="AE948" s="1" t="str">
        <f>IF(AD948="1", "January", IF(AD948="2", "February", IF(AD948="3", "March", IF(AD948="4", "April", IF(AD948="5", "May", IF(AD948="6", "June", IF(AD948="7", "July", IF(AD948="8", "August", IF(AD948="9", "September", IF(AD948="10", "October", IF(AD948="11", "November", IF(AD948="12", "December", "Other"))))))))))))</f>
        <v>September</v>
      </c>
      <c r="AF948" s="1" t="s">
        <v>24526</v>
      </c>
      <c r="AG948" s="1" t="str">
        <f t="shared" si="415"/>
        <v xml:space="preserve">Seed </v>
      </c>
      <c r="AH948" s="2" t="str">
        <f t="shared" si="416"/>
        <v>Sow spring in situ. Fresh seed can also be sown in situ in late summer, it will take 20 months to flower but will produce more leaves[169].</v>
      </c>
      <c r="AI948" s="1" t="s">
        <v>14403</v>
      </c>
      <c r="AJ948" s="1" t="s">
        <v>53</v>
      </c>
      <c r="AK948" s="1" t="s">
        <v>17104</v>
      </c>
      <c r="AL948" s="1" t="str">
        <f t="shared" si="429"/>
        <v>Unscented</v>
      </c>
      <c r="AM948" s="1" t="b">
        <v>0</v>
      </c>
      <c r="AN948" s="1" t="b">
        <v>0</v>
      </c>
      <c r="AO948" s="1" t="b">
        <v>0</v>
      </c>
      <c r="AP948" s="5" t="s">
        <v>28</v>
      </c>
      <c r="AQ948" s="5" t="str">
        <f t="shared" si="417"/>
        <v>Light, Medium, Heavy</v>
      </c>
      <c r="AR948" s="1" t="s">
        <v>10</v>
      </c>
      <c r="AS948" s="1" t="str">
        <f t="shared" si="430"/>
        <v>None, Partial</v>
      </c>
      <c r="AT948" s="1" t="str">
        <f t="shared" si="418"/>
        <v>Partial, Full</v>
      </c>
      <c r="AU948" s="1" t="s">
        <v>29</v>
      </c>
      <c r="AV948" s="1" t="str">
        <f t="shared" si="419"/>
        <v>Moist</v>
      </c>
      <c r="AW948" s="1" t="s">
        <v>12</v>
      </c>
      <c r="AX948" s="1" t="str">
        <f t="shared" si="420"/>
        <v>Acid, Neutral, Alkaline</v>
      </c>
      <c r="AY948" s="1" t="b">
        <v>0</v>
      </c>
      <c r="AZ948" s="1" t="b">
        <v>1</v>
      </c>
      <c r="BA948" s="1" t="b">
        <v>0</v>
      </c>
      <c r="BC948" t="str">
        <f t="shared" si="421"/>
        <v>FALSE</v>
      </c>
      <c r="BE948" t="str">
        <f t="shared" si="422"/>
        <v>FALSE</v>
      </c>
      <c r="BF948" s="1" t="b">
        <v>0</v>
      </c>
      <c r="BG948" s="1" t="b">
        <v>0</v>
      </c>
      <c r="BH948" s="1" t="b">
        <v>0</v>
      </c>
      <c r="BI948" s="1" t="s">
        <v>30</v>
      </c>
      <c r="BJ948" s="1" t="str">
        <f t="shared" si="423"/>
        <v>FALSE</v>
      </c>
      <c r="BL948" t="str">
        <f t="shared" si="424"/>
        <v>FALSE</v>
      </c>
      <c r="BM948" s="1" t="b">
        <v>0</v>
      </c>
      <c r="BN948" s="1" t="b">
        <v>0</v>
      </c>
      <c r="BO948" s="1">
        <f t="shared" si="431"/>
        <v>14</v>
      </c>
      <c r="BP948" s="1" t="s">
        <v>14404</v>
      </c>
      <c r="BQ948" s="1" cm="1">
        <f t="array" ref="BQ948">_xlfn.IFS(BP948="None Known",0, LEN(BP948)&gt;500, 5,LEN(BP948)&gt;400, 4, LEN(BP948)&gt;300, 3, LEN(BP948)&gt;200, 2, LEN(BP948)&gt;1, 1)</f>
        <v>5</v>
      </c>
      <c r="BR948" s="1" t="s">
        <v>14405</v>
      </c>
      <c r="BS948" s="1">
        <v>2</v>
      </c>
      <c r="BT948" s="1" t="s">
        <v>14406</v>
      </c>
      <c r="BU948" s="1">
        <v>3</v>
      </c>
      <c r="BV948" s="1" t="s">
        <v>14407</v>
      </c>
      <c r="BW948" s="1" t="s">
        <v>31</v>
      </c>
      <c r="BX948" s="1"/>
      <c r="BY948" t="str">
        <f>_xlfn.XLOOKUP($B948,Img_lookup!A:A,Img_lookup!B:B, "Not available")</f>
        <v>b531744f-9488-465b-93b8-4901fa1d0df0</v>
      </c>
      <c r="BZ948" t="str">
        <f>_xlfn.XLOOKUP($B948,Img_lookup!A:A,Img_lookup!C:C, "Not available")</f>
        <v>160706 128 Wave Hill - Wild Garden, Isatis tinctoria Dyer's Woad in seed, Arundo donax Common Reed</v>
      </c>
      <c r="CA948" t="str">
        <f>_xlfn.XLOOKUP($B948,Img_lookup!A:A,Img_lookup!D:D, "Not available")</f>
        <v>cultivar413</v>
      </c>
      <c r="CB948" t="str">
        <f>_xlfn.XLOOKUP($B948,Img_lookup!A:A,Img_lookup!E:E, "https://imgur.com/aT5wafe")</f>
        <v>https://api.openverse.engineering/v1/images/b531744f-9488-465b-93b8-4901fa1d0df0/thumb/</v>
      </c>
    </row>
    <row r="949" spans="1:80" ht="397" x14ac:dyDescent="0.15">
      <c r="A949" s="1" t="s">
        <v>103</v>
      </c>
      <c r="B949" s="1" t="s">
        <v>15002</v>
      </c>
      <c r="D949" s="1" t="s">
        <v>15003</v>
      </c>
      <c r="E949" s="1" t="s">
        <v>1126</v>
      </c>
      <c r="F949" s="1" t="s">
        <v>6</v>
      </c>
      <c r="G949" s="1" t="s">
        <v>6</v>
      </c>
      <c r="H949" s="11" t="str">
        <f t="shared" si="433"/>
        <v>Perennial</v>
      </c>
      <c r="J949" s="1">
        <v>1</v>
      </c>
      <c r="L949" t="str" cm="1">
        <f t="array" ref="L949">_xlfn.IFS(J949+K949="", "Unknown", J949+K949&gt;3, "Large", J949+K949&gt;0.5, "Medium", J949+K949&gt;0, "Small")</f>
        <v>Medium</v>
      </c>
      <c r="N949" cm="1">
        <f t="array" ref="N949">IF($M949="",INDEX($M$2:$M$2176,MATCH(1,INDEX(($A$2:$A$2176=$A949)*($M$2:$M$2176&lt;&gt;""),0),0)),$M949)</f>
        <v>4</v>
      </c>
      <c r="O949" s="2" t="str">
        <f t="shared" si="425"/>
        <v>Hardy to cold</v>
      </c>
      <c r="P949" s="1" t="s">
        <v>15004</v>
      </c>
      <c r="R949" t="str">
        <f t="shared" si="432"/>
        <v>Medium</v>
      </c>
      <c r="W949"/>
      <c r="AF949" s="16" t="s">
        <v>23889</v>
      </c>
      <c r="AG949" s="1" t="str">
        <f t="shared" si="415"/>
        <v xml:space="preserve">Seed </v>
      </c>
      <c r="AH949" s="2" t="str">
        <f t="shared" si="416"/>
        <v>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v>
      </c>
      <c r="AI949" s="1" t="s">
        <v>15005</v>
      </c>
      <c r="AK949" s="1" t="s">
        <v>17104</v>
      </c>
      <c r="AL949" s="1" t="str">
        <f t="shared" si="429"/>
        <v>Unscented</v>
      </c>
      <c r="AM949" s="1" t="b">
        <v>0</v>
      </c>
      <c r="AN949" s="1" t="b">
        <v>0</v>
      </c>
      <c r="AO949" s="1" t="b">
        <v>0</v>
      </c>
      <c r="AP949" s="5" t="s">
        <v>28</v>
      </c>
      <c r="AQ949" s="5" t="str">
        <f t="shared" si="417"/>
        <v>Light, Medium, Heavy</v>
      </c>
      <c r="AR949" s="1" t="s">
        <v>10</v>
      </c>
      <c r="AS949" s="1" t="str">
        <f t="shared" si="430"/>
        <v>None, Partial</v>
      </c>
      <c r="AT949" s="1" t="str">
        <f t="shared" si="418"/>
        <v>Partial, Full</v>
      </c>
      <c r="AU949" s="1" t="s">
        <v>29</v>
      </c>
      <c r="AV949" s="1" t="str">
        <f t="shared" si="419"/>
        <v>Moist</v>
      </c>
      <c r="AW949" s="1" t="s">
        <v>12</v>
      </c>
      <c r="AX949" s="1" t="str">
        <f t="shared" si="420"/>
        <v>Acid, Neutral, Alkaline</v>
      </c>
      <c r="AY949" s="1" t="b">
        <v>0</v>
      </c>
      <c r="AZ949" s="1" t="b">
        <v>0</v>
      </c>
      <c r="BA949" s="1" t="b">
        <v>0</v>
      </c>
      <c r="BC949" t="str">
        <f t="shared" si="421"/>
        <v>FALSE</v>
      </c>
      <c r="BE949" t="str">
        <f t="shared" si="422"/>
        <v>FALSE</v>
      </c>
      <c r="BF949" s="1" t="b">
        <v>0</v>
      </c>
      <c r="BG949" s="1" t="b">
        <v>0</v>
      </c>
      <c r="BH949" s="1" t="b">
        <v>0</v>
      </c>
      <c r="BJ949" s="1" t="str">
        <f t="shared" si="423"/>
        <v>FALSE</v>
      </c>
      <c r="BL949" t="str">
        <f t="shared" si="424"/>
        <v>FALSE</v>
      </c>
      <c r="BM949" s="1" t="b">
        <v>0</v>
      </c>
      <c r="BN949" s="1" t="b">
        <v>0</v>
      </c>
      <c r="BO949" s="1">
        <f t="shared" si="431"/>
        <v>4</v>
      </c>
      <c r="BP949" s="1" t="s">
        <v>31</v>
      </c>
      <c r="BQ949" s="1" cm="1">
        <f t="array" ref="BQ949">_xlfn.IFS(BP949="None Known",0, LEN(BP949)&gt;500, 5,LEN(BP949)&gt;400, 4, LEN(BP949)&gt;300, 3, LEN(BP949)&gt;200, 2, LEN(BP949)&gt;1, 1)</f>
        <v>0</v>
      </c>
      <c r="BR949" s="1" t="s">
        <v>392</v>
      </c>
      <c r="BS949" s="1">
        <v>1</v>
      </c>
      <c r="BT949" s="1" t="s">
        <v>15006</v>
      </c>
      <c r="BU949" s="1">
        <v>1</v>
      </c>
      <c r="BW949" s="1" t="s">
        <v>31</v>
      </c>
      <c r="BX949" s="1"/>
      <c r="BY949" t="str">
        <f>_xlfn.XLOOKUP($B949,Img_lookup!A:A,Img_lookup!B:B, "Not available")</f>
        <v>Not available</v>
      </c>
      <c r="BZ949" t="str">
        <f>_xlfn.XLOOKUP($B949,Img_lookup!A:A,Img_lookup!C:C, "Not available")</f>
        <v>Not available</v>
      </c>
      <c r="CA949" t="str">
        <f>_xlfn.XLOOKUP($B949,Img_lookup!A:A,Img_lookup!D:D, "Not available")</f>
        <v>Not available</v>
      </c>
      <c r="CB949" t="str">
        <f>_xlfn.XLOOKUP($B949,Img_lookup!A:A,Img_lookup!E:E, "https://imgur.com/aT5wafe")</f>
        <v>https://imgur.com/aT5wafe</v>
      </c>
    </row>
    <row r="950" spans="1:80" ht="13" x14ac:dyDescent="0.15">
      <c r="A950" s="1" t="s">
        <v>103</v>
      </c>
      <c r="B950" s="1" t="s">
        <v>14348</v>
      </c>
      <c r="E950" s="1" t="s">
        <v>3372</v>
      </c>
      <c r="F950" s="1" t="s">
        <v>22</v>
      </c>
      <c r="G950" s="1" t="s">
        <v>22</v>
      </c>
      <c r="H950" s="11" t="str">
        <f t="shared" si="433"/>
        <v>Perennial</v>
      </c>
      <c r="I950" s="1" t="s">
        <v>17107</v>
      </c>
      <c r="J950" s="1">
        <v>1.5</v>
      </c>
      <c r="L950" t="str" cm="1">
        <f t="array" ref="L950">_xlfn.IFS(J950+K950="", "Unknown", J950+K950&gt;3, "Large", J950+K950&gt;0.5, "Medium", J950+K950&gt;0, "Small")</f>
        <v>Medium</v>
      </c>
      <c r="N950" cm="1">
        <f t="array" ref="N950">IF($M950="",INDEX($M$2:$M$2176,MATCH(1,INDEX(($A$2:$A$2176=$A950)*($M$2:$M$2176&lt;&gt;""),0),0)),$M950)</f>
        <v>4</v>
      </c>
      <c r="O950" s="2" t="str">
        <f t="shared" si="425"/>
        <v>Hardy to cold</v>
      </c>
      <c r="P950" s="1" t="s">
        <v>14349</v>
      </c>
      <c r="R950" t="str">
        <f t="shared" si="432"/>
        <v>Medium</v>
      </c>
      <c r="T950" s="1"/>
      <c r="U950" s="1"/>
      <c r="V950" s="1" t="s">
        <v>108</v>
      </c>
      <c r="W950" s="6" t="str">
        <f>IF(ISNUMBER(SEARCH("-",V950)),TRIM(LEFT(V950,FIND("-",V950)-1)),V950)</f>
        <v>7</v>
      </c>
      <c r="X950" t="str">
        <f>IF(W950="1", "January", IF(W950="2", "February", IF(W950="3", "March", IF(W950="4", "April", IF(W950="5", "May", IF(W950="6", "June", IF(W950="7", "July", IF(W950="8", "August", IF(W950="9", "September", IF(W950="10", "October", IF(W950="11", "November", IF(W950="12", "December", "Other"))))))))))))</f>
        <v>July</v>
      </c>
      <c r="Y950" s="2" t="str">
        <f>IF(ISNUMBER(SEARCH("-",V950)),TRIM(RIGHT(V950,LEN(V950)-SEARCH("-",V950))),V950)</f>
        <v>9</v>
      </c>
      <c r="Z950" s="2" t="str">
        <f>IF(Y950="1", "January", IF(Y950="2", "February", IF(Y950="3", "March", IF(Y950="4", "April", IF(Y950="5", "May", IF(Y950="6", "June", IF(Y950="7", "July", IF(Y950="8", "August", IF(Y950="9", "September", IF(Y950="10", "October", IF(Y950="11", "November", IF(Y950="12", "December", "Other"))))))))))))</f>
        <v>September</v>
      </c>
      <c r="AA950" s="1" t="s">
        <v>135</v>
      </c>
      <c r="AB950" s="1" t="str">
        <f>IF(ISNUMBER(SEARCH("-",AA950)),TRIM(LEFT(AA950,FIND("-",AA950)-1)),AA950)</f>
        <v>8</v>
      </c>
      <c r="AC950" s="1" t="str">
        <f>IF(AB950="1", "January", IF(AB950="2", "February", IF(AB950="3", "March", IF(AB950="4", "April", IF(AB950="5", "May", IF(AB950="6", "June", IF(AB950="7", "July", IF(AB950="8", "August", IF(AB950="9", "September", IF(AB950="10", "October", IF(AB950="11", "November", IF(AB950="12", "December", "Other"))))))))))))</f>
        <v>August</v>
      </c>
      <c r="AD950" s="1" t="str">
        <f>IF(ISNUMBER(SEARCH("-",AA950)),TRIM(RIGHT(AA950,LEN(AA950)-SEARCH("-",AA950))),AA950)</f>
        <v>10</v>
      </c>
      <c r="AE950" s="1" t="str">
        <f>IF(AD950="1", "January", IF(AD950="2", "February", IF(AD950="3", "March", IF(AD950="4", "April", IF(AD950="5", "May", IF(AD950="6", "June", IF(AD950="7", "July", IF(AD950="8", "August", IF(AD950="9", "September", IF(AD950="10", "October", IF(AD950="11", "November", IF(AD950="12", "December", "Other"))))))))))))</f>
        <v>October</v>
      </c>
      <c r="AF950" s="1" t="s">
        <v>40</v>
      </c>
      <c r="AG950" s="1" t="str">
        <f t="shared" si="415"/>
        <v xml:space="preserve">Seed </v>
      </c>
      <c r="AH950" s="2" t="str">
        <f t="shared" si="416"/>
        <v/>
      </c>
      <c r="AI950" s="1" t="s">
        <v>196</v>
      </c>
      <c r="AK950" s="1" t="s">
        <v>17104</v>
      </c>
      <c r="AL950" s="1" t="str">
        <f t="shared" si="429"/>
        <v>Unscented</v>
      </c>
      <c r="AM950" s="1" t="b">
        <v>0</v>
      </c>
      <c r="AN950" s="1" t="b">
        <v>0</v>
      </c>
      <c r="AO950" s="1" t="b">
        <v>0</v>
      </c>
      <c r="AP950" s="5" t="s">
        <v>28</v>
      </c>
      <c r="AQ950" s="5" t="str">
        <f t="shared" si="417"/>
        <v>Light, Medium, Heavy</v>
      </c>
      <c r="AR950" s="1" t="s">
        <v>10</v>
      </c>
      <c r="AS950" s="1" t="str">
        <f t="shared" si="430"/>
        <v>None, Partial</v>
      </c>
      <c r="AT950" s="1" t="str">
        <f t="shared" si="418"/>
        <v>Partial, Full</v>
      </c>
      <c r="AU950" s="1" t="s">
        <v>29</v>
      </c>
      <c r="AV950" s="1" t="str">
        <f t="shared" si="419"/>
        <v>Moist</v>
      </c>
      <c r="AW950" s="1" t="s">
        <v>12</v>
      </c>
      <c r="AX950" s="1" t="str">
        <f t="shared" si="420"/>
        <v>Acid, Neutral, Alkaline</v>
      </c>
      <c r="AY950" s="1" t="b">
        <v>0</v>
      </c>
      <c r="AZ950" s="1" t="b">
        <v>0</v>
      </c>
      <c r="BA950" s="1" t="b">
        <v>0</v>
      </c>
      <c r="BC950" t="str">
        <f t="shared" si="421"/>
        <v>FALSE</v>
      </c>
      <c r="BE950" t="str">
        <f t="shared" si="422"/>
        <v>FALSE</v>
      </c>
      <c r="BF950" s="1" t="b">
        <v>0</v>
      </c>
      <c r="BG950" s="1" t="b">
        <v>0</v>
      </c>
      <c r="BH950" s="1" t="b">
        <v>0</v>
      </c>
      <c r="BJ950" s="1" t="str">
        <f t="shared" si="423"/>
        <v>FALSE</v>
      </c>
      <c r="BL950" t="str">
        <f t="shared" si="424"/>
        <v>FALSE</v>
      </c>
      <c r="BM950" s="1" t="b">
        <v>0</v>
      </c>
      <c r="BN950" s="1" t="b">
        <v>0</v>
      </c>
      <c r="BO950" s="1">
        <f t="shared" si="431"/>
        <v>3</v>
      </c>
      <c r="BP950" s="1" t="s">
        <v>31</v>
      </c>
      <c r="BQ950" s="1" cm="1">
        <f t="array" ref="BQ950">_xlfn.IFS(BP950="None Known",0, LEN(BP950)&gt;500, 5,LEN(BP950)&gt;400, 4, LEN(BP950)&gt;300, 3, LEN(BP950)&gt;200, 2, LEN(BP950)&gt;1, 1)</f>
        <v>0</v>
      </c>
      <c r="BR950" s="1" t="s">
        <v>14350</v>
      </c>
      <c r="BS950" s="1">
        <v>1</v>
      </c>
      <c r="BT950" s="1" t="s">
        <v>31</v>
      </c>
      <c r="BU950" s="1">
        <v>0</v>
      </c>
      <c r="BW950" s="1" t="s">
        <v>31</v>
      </c>
      <c r="BX950" s="1"/>
      <c r="BY950" t="str">
        <f>_xlfn.XLOOKUP($B950,Img_lookup!A:A,Img_lookup!B:B, "Not available")</f>
        <v>Not available</v>
      </c>
      <c r="BZ950" t="str">
        <f>_xlfn.XLOOKUP($B950,Img_lookup!A:A,Img_lookup!C:C, "Not available")</f>
        <v>Not available</v>
      </c>
      <c r="CA950" t="str">
        <f>_xlfn.XLOOKUP($B950,Img_lookup!A:A,Img_lookup!D:D, "Not available")</f>
        <v>Not available</v>
      </c>
      <c r="CB950" t="str">
        <f>_xlfn.XLOOKUP($B950,Img_lookup!A:A,Img_lookup!E:E, "https://imgur.com/aT5wafe")</f>
        <v>https://imgur.com/aT5wafe</v>
      </c>
    </row>
    <row r="951" spans="1:80" ht="409.6" x14ac:dyDescent="0.15">
      <c r="A951" s="1" t="s">
        <v>69</v>
      </c>
      <c r="B951" s="1" t="s">
        <v>4347</v>
      </c>
      <c r="D951" s="1" t="s">
        <v>4348</v>
      </c>
      <c r="E951" s="1" t="s">
        <v>4349</v>
      </c>
      <c r="F951" s="1" t="s">
        <v>6</v>
      </c>
      <c r="G951" s="1" t="s">
        <v>6</v>
      </c>
      <c r="H951" s="11" t="str">
        <f t="shared" si="433"/>
        <v>Perennial</v>
      </c>
      <c r="J951" s="1">
        <v>0.5</v>
      </c>
      <c r="L951" t="str" cm="1">
        <f t="array" ref="L951">_xlfn.IFS(J951+K951="", "Unknown", J951+K951&gt;3, "Large", J951+K951&gt;0.5, "Medium", J951+K951&gt;0, "Small")</f>
        <v>Small</v>
      </c>
      <c r="N951" cm="1">
        <f t="array" ref="N951">IF($M951="",INDEX($M$2:$M$2176,MATCH(1,INDEX(($A$2:$A$2176=$A951)*($M$2:$M$2176&lt;&gt;""),0),0)),$M951)</f>
        <v>7</v>
      </c>
      <c r="O951" s="2" t="str">
        <f t="shared" si="425"/>
        <v>Seasonal outdoors</v>
      </c>
      <c r="P951" s="1" t="s">
        <v>4350</v>
      </c>
      <c r="R951" t="str">
        <f t="shared" si="432"/>
        <v>Medium</v>
      </c>
      <c r="W951"/>
      <c r="AF951" s="16" t="s">
        <v>23890</v>
      </c>
      <c r="AG951" s="1" t="str">
        <f t="shared" si="415"/>
        <v xml:space="preserve">Seed </v>
      </c>
      <c r="AH951" s="2" t="str">
        <f t="shared" si="416"/>
        <v>We have no information on this species but suggest sowing the seed in a cold frame in spring and only just covering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spring or autumn.</v>
      </c>
      <c r="AI951" s="1" t="s">
        <v>4351</v>
      </c>
      <c r="AJ951" s="1" t="s">
        <v>53</v>
      </c>
      <c r="AK951" s="1" t="s">
        <v>17104</v>
      </c>
      <c r="AL951" s="1" t="str">
        <f t="shared" si="429"/>
        <v>Unscented</v>
      </c>
      <c r="AM951" s="1" t="b">
        <v>0</v>
      </c>
      <c r="AN951" s="1" t="b">
        <v>0</v>
      </c>
      <c r="AO951" s="1" t="b">
        <v>0</v>
      </c>
      <c r="AP951" s="5" t="s">
        <v>28</v>
      </c>
      <c r="AQ951" s="5" t="str">
        <f t="shared" si="417"/>
        <v>Light, Medium, Heavy</v>
      </c>
      <c r="AR951" s="1" t="s">
        <v>10</v>
      </c>
      <c r="AS951" s="1" t="str">
        <f t="shared" si="430"/>
        <v>None, Partial</v>
      </c>
      <c r="AT951" s="1" t="str">
        <f t="shared" si="418"/>
        <v>Partial, Full</v>
      </c>
      <c r="AU951" s="1" t="s">
        <v>29</v>
      </c>
      <c r="AV951" s="1" t="str">
        <f t="shared" si="419"/>
        <v>Moist</v>
      </c>
      <c r="AW951" s="1" t="s">
        <v>12</v>
      </c>
      <c r="AX951" s="1" t="str">
        <f t="shared" si="420"/>
        <v>Acid, Neutral, Alkaline</v>
      </c>
      <c r="AY951" s="1" t="b">
        <v>0</v>
      </c>
      <c r="AZ951" s="1" t="b">
        <v>0</v>
      </c>
      <c r="BA951" s="1" t="b">
        <v>0</v>
      </c>
      <c r="BC951" t="str">
        <f t="shared" si="421"/>
        <v>FALSE</v>
      </c>
      <c r="BE951" t="str">
        <f t="shared" si="422"/>
        <v>FALSE</v>
      </c>
      <c r="BF951" s="1" t="b">
        <v>0</v>
      </c>
      <c r="BG951" s="1" t="b">
        <v>0</v>
      </c>
      <c r="BH951" s="1" t="b">
        <v>0</v>
      </c>
      <c r="BJ951" s="1" t="str">
        <f t="shared" si="423"/>
        <v>FALSE</v>
      </c>
      <c r="BL951" t="str">
        <f t="shared" si="424"/>
        <v>FALSE</v>
      </c>
      <c r="BM951" s="1" t="b">
        <v>0</v>
      </c>
      <c r="BN951" s="1" t="b">
        <v>0</v>
      </c>
      <c r="BO951" s="1">
        <f t="shared" si="431"/>
        <v>6</v>
      </c>
      <c r="BP951" s="1" t="s">
        <v>31</v>
      </c>
      <c r="BQ951" s="1" cm="1">
        <f t="array" ref="BQ951">_xlfn.IFS(BP951="None Known",0, LEN(BP951)&gt;500, 5,LEN(BP951)&gt;400, 4, LEN(BP951)&gt;300, 3, LEN(BP951)&gt;200, 2, LEN(BP951)&gt;1, 1)</f>
        <v>0</v>
      </c>
      <c r="BR951" s="1" t="s">
        <v>4352</v>
      </c>
      <c r="BS951" s="1">
        <v>2</v>
      </c>
      <c r="BT951" s="1" t="s">
        <v>31</v>
      </c>
      <c r="BU951" s="1">
        <v>0</v>
      </c>
      <c r="BV951" s="1" t="s">
        <v>34</v>
      </c>
      <c r="BW951" s="1" t="s">
        <v>31</v>
      </c>
      <c r="BX951" s="1"/>
      <c r="BY951" t="str">
        <f>_xlfn.XLOOKUP($B951,Img_lookup!A:A,Img_lookup!B:B, "Not available")</f>
        <v>86106a47-8aa3-4b09-a491-26d501562cbe</v>
      </c>
      <c r="BZ951" t="str">
        <f>_xlfn.XLOOKUP($B951,Img_lookup!A:A,Img_lookup!C:C, "Not available")</f>
        <v>ijms-14-09080f2</v>
      </c>
      <c r="CA951" t="str">
        <f>_xlfn.XLOOKUP($B951,Img_lookup!A:A,Img_lookup!D:D, "Not available")</f>
        <v>phylofigures</v>
      </c>
      <c r="CB951" t="str">
        <f>_xlfn.XLOOKUP($B951,Img_lookup!A:A,Img_lookup!E:E, "https://imgur.com/aT5wafe")</f>
        <v>https://api.openverse.engineering/v1/images/86106a47-8aa3-4b09-a491-26d501562cbe/thumb/</v>
      </c>
    </row>
    <row r="952" spans="1:80" ht="409.6" x14ac:dyDescent="0.15">
      <c r="A952" s="1" t="s">
        <v>1751</v>
      </c>
      <c r="B952" s="1" t="s">
        <v>4096</v>
      </c>
      <c r="C952" s="1" t="s">
        <v>4097</v>
      </c>
      <c r="D952" s="1" t="s">
        <v>4098</v>
      </c>
      <c r="E952" s="1" t="s">
        <v>164</v>
      </c>
      <c r="F952" s="1" t="s">
        <v>22</v>
      </c>
      <c r="G952" s="1" t="s">
        <v>22</v>
      </c>
      <c r="H952" s="11" t="str">
        <f t="shared" si="433"/>
        <v>Perennial</v>
      </c>
      <c r="I952" s="1" t="s">
        <v>17108</v>
      </c>
      <c r="J952" s="1">
        <v>3</v>
      </c>
      <c r="K952" s="1">
        <v>3</v>
      </c>
      <c r="L952" t="str" cm="1">
        <f t="array" ref="L952">_xlfn.IFS(J952+K952="", "Unknown", J952+K952&gt;3, "Large", J952+K952&gt;0.5, "Medium", J952+K952&gt;0, "Small")</f>
        <v>Large</v>
      </c>
      <c r="M952" s="1">
        <v>8</v>
      </c>
      <c r="N952" cm="1">
        <f t="array" ref="N952">IF($M952="",INDEX($M$2:$M$2176,MATCH(1,INDEX(($A$2:$A$2176=$A952)*($M$2:$M$2176&lt;&gt;""),0),0)),$M952)</f>
        <v>8</v>
      </c>
      <c r="O952" s="2" t="str">
        <f t="shared" si="425"/>
        <v>Grown indoors</v>
      </c>
      <c r="P952" s="1" t="s">
        <v>4099</v>
      </c>
      <c r="R952" t="str">
        <f t="shared" si="432"/>
        <v>Medium</v>
      </c>
      <c r="S952" s="1" t="s">
        <v>24</v>
      </c>
      <c r="T952" s="1" t="str">
        <f>LEFT(S952,FIND("-",S952)-1)</f>
        <v xml:space="preserve">1 </v>
      </c>
      <c r="U952" s="1" t="str">
        <f>RIGHT(S952,FIND("-",S952)-1)</f>
        <v>12</v>
      </c>
      <c r="V952" s="1" t="s">
        <v>51</v>
      </c>
      <c r="W952" s="6" t="str">
        <f t="shared" ref="W952:W966" si="439">IF(ISNUMBER(SEARCH("-",V952)),TRIM(LEFT(V952,FIND("-",V952)-1)),V952)</f>
        <v>7</v>
      </c>
      <c r="X952" t="str">
        <f>IF(W952="1", "January", IF(W952="2", "February", IF(W952="3", "March", IF(W952="4", "April", IF(W952="5", "May", IF(W952="6", "June", IF(W952="7", "July", IF(W952="8", "August", IF(W952="9", "September", IF(W952="10", "October", IF(W952="11", "November", IF(W952="12", "December", "Other"))))))))))))</f>
        <v>July</v>
      </c>
      <c r="Y952" s="2" t="str">
        <f>IF(ISNUMBER(SEARCH("-",V952)),TRIM(RIGHT(V952,LEN(V952)-SEARCH("-",V952))),V952)</f>
        <v>8</v>
      </c>
      <c r="Z952" s="2" t="str">
        <f>IF(Y952="1", "January", IF(Y952="2", "February", IF(Y952="3", "March", IF(Y952="4", "April", IF(Y952="5", "May", IF(Y952="6", "June", IF(Y952="7", "July", IF(Y952="8", "August", IF(Y952="9", "September", IF(Y952="10", "October", IF(Y952="11", "November", IF(Y952="12", "December", "Other"))))))))))))</f>
        <v>August</v>
      </c>
      <c r="AF952" s="16" t="s">
        <v>24100</v>
      </c>
      <c r="AG952" s="1" t="str">
        <f t="shared" si="415"/>
        <v xml:space="preserve">Seed </v>
      </c>
      <c r="AH952" s="2" t="str">
        <f t="shared" si="416"/>
        <v>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v>
      </c>
      <c r="AI952" s="1" t="s">
        <v>4100</v>
      </c>
      <c r="AJ952" s="1" t="s">
        <v>53</v>
      </c>
      <c r="AK952" s="1" t="s">
        <v>17104</v>
      </c>
      <c r="AL952" s="1" t="str">
        <f t="shared" si="429"/>
        <v>Scented</v>
      </c>
      <c r="AM952" s="1" t="b">
        <v>1</v>
      </c>
      <c r="AN952" s="1" t="b">
        <v>0</v>
      </c>
      <c r="AO952" s="1" t="b">
        <v>0</v>
      </c>
      <c r="AP952" s="5" t="s">
        <v>28</v>
      </c>
      <c r="AQ952" s="5" t="str">
        <f t="shared" si="417"/>
        <v>Light, Medium, Heavy</v>
      </c>
      <c r="AR952" s="1" t="s">
        <v>10</v>
      </c>
      <c r="AS952" s="1" t="str">
        <f t="shared" si="430"/>
        <v>None, Partial</v>
      </c>
      <c r="AT952" s="1" t="str">
        <f t="shared" si="418"/>
        <v>Partial, Full</v>
      </c>
      <c r="AU952" s="1" t="s">
        <v>11</v>
      </c>
      <c r="AV952" s="1" t="str">
        <f t="shared" si="419"/>
        <v>Dry, Moist</v>
      </c>
      <c r="AW952" s="1" t="s">
        <v>12</v>
      </c>
      <c r="AX952" s="1" t="str">
        <f t="shared" si="420"/>
        <v>Acid, Neutral, Alkaline</v>
      </c>
      <c r="AY952" s="1" t="b">
        <v>0</v>
      </c>
      <c r="AZ952" s="1" t="b">
        <v>0</v>
      </c>
      <c r="BA952" s="1" t="b">
        <v>0</v>
      </c>
      <c r="BC952" t="str">
        <f t="shared" si="421"/>
        <v>FALSE</v>
      </c>
      <c r="BE952" t="str">
        <f t="shared" si="422"/>
        <v>FALSE</v>
      </c>
      <c r="BF952" s="1" t="b">
        <v>0</v>
      </c>
      <c r="BG952" s="1" t="b">
        <v>0</v>
      </c>
      <c r="BH952" s="1" t="b">
        <v>0</v>
      </c>
      <c r="BJ952" s="1" t="str">
        <f t="shared" si="423"/>
        <v>FALSE</v>
      </c>
      <c r="BL952" t="str">
        <f t="shared" si="424"/>
        <v>FALSE</v>
      </c>
      <c r="BM952" s="1" t="b">
        <v>0</v>
      </c>
      <c r="BN952" s="1" t="b">
        <v>0</v>
      </c>
      <c r="BO952" s="1">
        <f t="shared" si="431"/>
        <v>5</v>
      </c>
      <c r="BP952" s="1" t="s">
        <v>4101</v>
      </c>
      <c r="BQ952" s="1" cm="1">
        <f t="array" ref="BQ952">_xlfn.IFS(BP952="None Known",0, LEN(BP952)&gt;500, 5,LEN(BP952)&gt;400, 4, LEN(BP952)&gt;300, 3, LEN(BP952)&gt;200, 2, LEN(BP952)&gt;1, 1)</f>
        <v>1</v>
      </c>
      <c r="BR952" s="1" t="s">
        <v>4102</v>
      </c>
      <c r="BS952" s="1">
        <v>1</v>
      </c>
      <c r="BT952" s="1" t="s">
        <v>4103</v>
      </c>
      <c r="BU952" s="1">
        <v>1</v>
      </c>
      <c r="BV952" s="1" t="s">
        <v>1039</v>
      </c>
      <c r="BW952" s="1" t="s">
        <v>31</v>
      </c>
      <c r="BX952" s="1"/>
      <c r="BY952" t="str">
        <f>_xlfn.XLOOKUP($B952,Img_lookup!A:A,Img_lookup!B:B, "Not available")</f>
        <v>80436894-b310-4a45-bd8d-4295d5003726</v>
      </c>
      <c r="BZ952" t="str">
        <f>_xlfn.XLOOKUP($B952,Img_lookup!A:A,Img_lookup!C:C, "Not available")</f>
        <v>Jasminum humile var. humile</v>
      </c>
      <c r="CA952" t="str">
        <f>_xlfn.XLOOKUP($B952,Img_lookup!A:A,Img_lookup!D:D, "Not available")</f>
        <v>Karl H. Rechinger</v>
      </c>
      <c r="CB952" t="str">
        <f>_xlfn.XLOOKUP($B952,Img_lookup!A:A,Img_lookup!E:E, "https://imgur.com/aT5wafe")</f>
        <v>https://api.openverse.engineering/v1/images/80436894-b310-4a45-bd8d-4295d5003726/thumb/</v>
      </c>
    </row>
    <row r="953" spans="1:80" ht="409.6" x14ac:dyDescent="0.15">
      <c r="A953" s="1" t="s">
        <v>1751</v>
      </c>
      <c r="B953" s="1" t="s">
        <v>14005</v>
      </c>
      <c r="C953" s="1" t="s">
        <v>14006</v>
      </c>
      <c r="E953" s="1" t="s">
        <v>14007</v>
      </c>
      <c r="F953" s="1" t="s">
        <v>156</v>
      </c>
      <c r="G953" s="1" t="s">
        <v>156</v>
      </c>
      <c r="H953" s="11" t="str">
        <f t="shared" si="433"/>
        <v>Perennial</v>
      </c>
      <c r="I953" s="1" t="s">
        <v>17107</v>
      </c>
      <c r="J953" s="1">
        <v>10</v>
      </c>
      <c r="K953" s="1">
        <v>10</v>
      </c>
      <c r="L953" t="str" cm="1">
        <f t="array" ref="L953">_xlfn.IFS(J953+K953="", "Unknown", J953+K953&gt;3, "Large", J953+K953&gt;0.5, "Medium", J953+K953&gt;0, "Small")</f>
        <v>Large</v>
      </c>
      <c r="M953" s="1">
        <v>7</v>
      </c>
      <c r="N953" cm="1">
        <f t="array" ref="N953">IF($M953="",INDEX($M$2:$M$2176,MATCH(1,INDEX(($A$2:$A$2176=$A953)*($M$2:$M$2176&lt;&gt;""),0),0)),$M953)</f>
        <v>7</v>
      </c>
      <c r="O953" s="2" t="str">
        <f t="shared" si="425"/>
        <v>Seasonal outdoors</v>
      </c>
      <c r="P953" s="1" t="s">
        <v>14008</v>
      </c>
      <c r="Q953" s="1" t="s">
        <v>17109</v>
      </c>
      <c r="R953" t="str">
        <f t="shared" si="432"/>
        <v>Fast</v>
      </c>
      <c r="T953" s="1"/>
      <c r="U953" s="1"/>
      <c r="V953" s="1" t="s">
        <v>134</v>
      </c>
      <c r="W953" s="6" t="str">
        <f t="shared" si="439"/>
        <v>6</v>
      </c>
      <c r="X953" t="str">
        <f>IF(W953="1", "January", IF(W953="2", "February", IF(W953="3", "March", IF(W953="4", "April", IF(W953="5", "May", IF(W953="6", "June", IF(W953="7", "July", IF(W953="8", "August", IF(W953="9", "September", IF(W953="10", "October", IF(W953="11", "November", IF(W953="12", "December", "Other"))))))))))))</f>
        <v>June</v>
      </c>
      <c r="Y953" s="2" t="str">
        <f>IF(ISNUMBER(SEARCH("-",V953)),TRIM(RIGHT(V953,LEN(V953)-SEARCH("-",V953))),V953)</f>
        <v>9</v>
      </c>
      <c r="Z953" s="2" t="str">
        <f>IF(Y953="1", "January", IF(Y953="2", "February", IF(Y953="3", "March", IF(Y953="4", "April", IF(Y953="5", "May", IF(Y953="6", "June", IF(Y953="7", "July", IF(Y953="8", "August", IF(Y953="9", "September", IF(Y953="10", "October", IF(Y953="11", "November", IF(Y953="12", "December", "Other"))))))))))))</f>
        <v>September</v>
      </c>
      <c r="AF953" s="16" t="s">
        <v>24100</v>
      </c>
      <c r="AG953" s="1" t="str">
        <f t="shared" si="415"/>
        <v xml:space="preserve">Seed </v>
      </c>
      <c r="AH953" s="2" t="str">
        <f t="shared" si="416"/>
        <v>Best sown as soon as it is ripe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Very easy.
Cuttings of mature wood in November.
Layering.</v>
      </c>
      <c r="AI953" s="1" t="s">
        <v>14009</v>
      </c>
      <c r="AJ953" s="1" t="s">
        <v>53</v>
      </c>
      <c r="AK953" s="1" t="s">
        <v>17104</v>
      </c>
      <c r="AL953" s="1" t="str">
        <f t="shared" si="429"/>
        <v>Scented</v>
      </c>
      <c r="AM953" s="1" t="b">
        <v>1</v>
      </c>
      <c r="AN953" s="1" t="b">
        <v>0</v>
      </c>
      <c r="AO953" s="1" t="b">
        <v>0</v>
      </c>
      <c r="AP953" s="5" t="s">
        <v>28</v>
      </c>
      <c r="AQ953" s="5" t="str">
        <f t="shared" si="417"/>
        <v>Light, Medium, Heavy</v>
      </c>
      <c r="AR953" s="1" t="s">
        <v>10</v>
      </c>
      <c r="AS953" s="1" t="str">
        <f t="shared" si="430"/>
        <v>None, Partial</v>
      </c>
      <c r="AT953" s="1" t="str">
        <f t="shared" si="418"/>
        <v>Partial, Full</v>
      </c>
      <c r="AU953" s="1" t="s">
        <v>29</v>
      </c>
      <c r="AV953" s="1" t="str">
        <f t="shared" si="419"/>
        <v>Moist</v>
      </c>
      <c r="AW953" s="1" t="s">
        <v>12</v>
      </c>
      <c r="AX953" s="1" t="str">
        <f t="shared" si="420"/>
        <v>Acid, Neutral, Alkaline</v>
      </c>
      <c r="AY953" s="1" t="b">
        <v>0</v>
      </c>
      <c r="AZ953" s="1" t="b">
        <v>0</v>
      </c>
      <c r="BA953" s="1" t="b">
        <v>0</v>
      </c>
      <c r="BC953" t="str">
        <f t="shared" si="421"/>
        <v>FALSE</v>
      </c>
      <c r="BE953" t="str">
        <f t="shared" si="422"/>
        <v>FALSE</v>
      </c>
      <c r="BF953" s="1" t="b">
        <v>0</v>
      </c>
      <c r="BG953" s="1" t="b">
        <v>0</v>
      </c>
      <c r="BH953" s="1" t="b">
        <v>0</v>
      </c>
      <c r="BJ953" s="1" t="str">
        <f t="shared" si="423"/>
        <v>FALSE</v>
      </c>
      <c r="BL953" t="str">
        <f t="shared" si="424"/>
        <v>FALSE</v>
      </c>
      <c r="BM953" s="1" t="b">
        <v>0</v>
      </c>
      <c r="BN953" s="1" t="b">
        <v>0</v>
      </c>
      <c r="BO953" s="1">
        <f t="shared" si="431"/>
        <v>9</v>
      </c>
      <c r="BP953" s="1" t="s">
        <v>14010</v>
      </c>
      <c r="BQ953" s="1" cm="1">
        <f t="array" ref="BQ953">_xlfn.IFS(BP953="None Known",0, LEN(BP953)&gt;500, 5,LEN(BP953)&gt;400, 4, LEN(BP953)&gt;300, 3, LEN(BP953)&gt;200, 2, LEN(BP953)&gt;1, 1)</f>
        <v>1</v>
      </c>
      <c r="BR953" s="1" t="s">
        <v>14011</v>
      </c>
      <c r="BS953" s="1">
        <v>2</v>
      </c>
      <c r="BT953" s="1" t="s">
        <v>14012</v>
      </c>
      <c r="BU953" s="1">
        <v>2</v>
      </c>
      <c r="BV953" s="1" t="s">
        <v>11590</v>
      </c>
      <c r="BW953" s="1" t="s">
        <v>31</v>
      </c>
      <c r="BX953" s="1"/>
      <c r="BY953" t="str">
        <f>_xlfn.XLOOKUP($B953,Img_lookup!A:A,Img_lookup!B:B, "Not available")</f>
        <v>fec3bc20-a913-4fb1-82c6-8589050fdd12</v>
      </c>
      <c r="BZ953" t="str">
        <f>_xlfn.XLOOKUP($B953,Img_lookup!A:A,Img_lookup!C:C, "Not available")</f>
        <v>Poet's Jasmine. Jasminum officinale. Edwards's Botanical Register vol.31 (1845) [S. A. Drake]</v>
      </c>
      <c r="CA953" t="str">
        <f>_xlfn.XLOOKUP($B953,Img_lookup!A:A,Img_lookup!D:D, "Not available")</f>
        <v>Swallowtail Garden Seeds</v>
      </c>
      <c r="CB953" t="str">
        <f>_xlfn.XLOOKUP($B953,Img_lookup!A:A,Img_lookup!E:E, "https://imgur.com/aT5wafe")</f>
        <v>https://api.openverse.engineering/v1/images/fec3bc20-a913-4fb1-82c6-8589050fdd12/thumb/</v>
      </c>
    </row>
    <row r="954" spans="1:80" ht="409.6" x14ac:dyDescent="0.2">
      <c r="A954" s="1" t="s">
        <v>3728</v>
      </c>
      <c r="B954" s="1" t="s">
        <v>13542</v>
      </c>
      <c r="C954" s="1" t="s">
        <v>13543</v>
      </c>
      <c r="D954" s="1" t="s">
        <v>13544</v>
      </c>
      <c r="E954" s="1" t="s">
        <v>1168</v>
      </c>
      <c r="F954" s="1" t="s">
        <v>62</v>
      </c>
      <c r="G954" s="1" t="s">
        <v>62</v>
      </c>
      <c r="H954" s="11" t="str">
        <f t="shared" si="433"/>
        <v>Perennial</v>
      </c>
      <c r="I954" s="1" t="s">
        <v>17107</v>
      </c>
      <c r="J954" s="1">
        <v>20</v>
      </c>
      <c r="K954" s="1">
        <v>15</v>
      </c>
      <c r="L954" t="str" cm="1">
        <f t="array" ref="L954">_xlfn.IFS(J954+K954="", "Unknown", J954+K954&gt;3, "Large", J954+K954&gt;0.5, "Medium", J954+K954&gt;0, "Small")</f>
        <v>Large</v>
      </c>
      <c r="M954" s="1">
        <v>4</v>
      </c>
      <c r="N954" cm="1">
        <f t="array" ref="N954">IF($M954="",INDEX($M$2:$M$2176,MATCH(1,INDEX(($A$2:$A$2176=$A954)*($M$2:$M$2176&lt;&gt;""),0),0)),$M954)</f>
        <v>4</v>
      </c>
      <c r="O954" s="2" t="str">
        <f t="shared" si="425"/>
        <v>Hardy to cold</v>
      </c>
      <c r="P954" s="1" t="s">
        <v>13545</v>
      </c>
      <c r="R954" t="str">
        <f t="shared" si="432"/>
        <v>Medium</v>
      </c>
      <c r="T954" s="1"/>
      <c r="U954" s="1"/>
      <c r="V954" s="1">
        <v>6</v>
      </c>
      <c r="W954" s="6">
        <f t="shared" si="439"/>
        <v>6</v>
      </c>
      <c r="X954" t="str">
        <f>IF(W954=1, "January", IF(W954=2, "February", IF(W954=3, "March", IF(W954=4, "April", IF(W954=5, "May", IF(W954=6, "June", IF(W954=7, "July", IF(W954=8, "August", IF(W954=9, "September", IF(W954=10, "October", IF(W954=11, "November", IF(W954=12, "December", "Other"))))))))))))</f>
        <v>June</v>
      </c>
      <c r="AF954" s="17" t="s">
        <v>25109</v>
      </c>
      <c r="AG954" s="1" t="str">
        <f t="shared" si="415"/>
        <v xml:space="preserve">Stratified Seed </v>
      </c>
      <c r="AH954"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v>
      </c>
      <c r="AI954" s="1" t="s">
        <v>13546</v>
      </c>
      <c r="AJ954" s="1" t="s">
        <v>1</v>
      </c>
      <c r="AK954" s="1" t="s">
        <v>17106</v>
      </c>
      <c r="AL954" s="1" t="str">
        <f t="shared" si="429"/>
        <v>Unscented</v>
      </c>
      <c r="AM954" s="1" t="b">
        <v>0</v>
      </c>
      <c r="AN954" s="1" t="b">
        <v>1</v>
      </c>
      <c r="AO954" s="1" t="b">
        <v>0</v>
      </c>
      <c r="AP954" s="5" t="s">
        <v>28</v>
      </c>
      <c r="AQ954" s="5" t="str">
        <f t="shared" si="417"/>
        <v>Light, Medium, Heavy</v>
      </c>
      <c r="AR954" s="1" t="s">
        <v>30</v>
      </c>
      <c r="AS954" s="1" t="str">
        <f t="shared" si="430"/>
        <v>None</v>
      </c>
      <c r="AT954" s="1" t="str">
        <f t="shared" si="418"/>
        <v>Full</v>
      </c>
      <c r="AU954" s="1" t="s">
        <v>29</v>
      </c>
      <c r="AV954" s="1" t="str">
        <f t="shared" si="419"/>
        <v>Moist</v>
      </c>
      <c r="AW954" s="1" t="s">
        <v>12</v>
      </c>
      <c r="AX954" s="1" t="str">
        <f t="shared" si="420"/>
        <v>Acid, Neutral, Alkaline</v>
      </c>
      <c r="AY954" s="1" t="b">
        <v>0</v>
      </c>
      <c r="AZ954" s="1" t="b">
        <v>0</v>
      </c>
      <c r="BA954" s="1" t="b">
        <v>0</v>
      </c>
      <c r="BC954" t="str">
        <f t="shared" si="421"/>
        <v>FALSE</v>
      </c>
      <c r="BE954" t="str">
        <f t="shared" si="422"/>
        <v>FALSE</v>
      </c>
      <c r="BF954" s="1" t="b">
        <v>0</v>
      </c>
      <c r="BG954" s="1" t="b">
        <v>0</v>
      </c>
      <c r="BH954" s="1" t="b">
        <v>0</v>
      </c>
      <c r="BI954" s="1" t="s">
        <v>77</v>
      </c>
      <c r="BJ954" s="1" t="str">
        <f t="shared" si="423"/>
        <v>TRUE</v>
      </c>
      <c r="BK954" s="1" t="s">
        <v>77</v>
      </c>
      <c r="BL954" t="str">
        <f t="shared" si="424"/>
        <v>TRUE</v>
      </c>
      <c r="BM954" s="1" t="b">
        <v>0</v>
      </c>
      <c r="BN954" s="1" t="b">
        <v>0</v>
      </c>
      <c r="BO954" s="1">
        <f t="shared" si="431"/>
        <v>18</v>
      </c>
      <c r="BP954" s="1" t="s">
        <v>13547</v>
      </c>
      <c r="BQ954" s="1" cm="1">
        <f t="array" ref="BQ954">_xlfn.IFS(BP954="None Known",0, LEN(BP954)&gt;500, 5,LEN(BP954)&gt;400, 4, LEN(BP954)&gt;300, 3, LEN(BP954)&gt;200, 2, LEN(BP954)&gt;1, 1)</f>
        <v>5</v>
      </c>
      <c r="BR954" s="16" t="s">
        <v>24904</v>
      </c>
      <c r="BS954" s="1">
        <v>4</v>
      </c>
      <c r="BT954" s="1" t="s">
        <v>13548</v>
      </c>
      <c r="BU954" s="1">
        <v>1</v>
      </c>
      <c r="BV954" s="1" t="s">
        <v>34</v>
      </c>
      <c r="BW954" s="1" t="s">
        <v>31</v>
      </c>
      <c r="BX954" s="1"/>
      <c r="BY954" t="str">
        <f>_xlfn.XLOOKUP($B954,Img_lookup!A:A,Img_lookup!B:B, "Not available")</f>
        <v>2c2f0695-58e4-4897-b88c-b45d5741a70a</v>
      </c>
      <c r="BZ954" t="str">
        <f>_xlfn.XLOOKUP($B954,Img_lookup!A:A,Img_lookup!C:C, "Not available")</f>
        <v>11-20120811_58thLaurel_JuglansAilanthifolia-JapaneseWalnut_Cutler_P1290866</v>
      </c>
      <c r="CA954" t="str">
        <f>_xlfn.XLOOKUP($B954,Img_lookup!A:A,Img_lookup!D:D, "Not available")</f>
        <v>wlcutler</v>
      </c>
      <c r="CB954" t="str">
        <f>_xlfn.XLOOKUP($B954,Img_lookup!A:A,Img_lookup!E:E, "https://imgur.com/aT5wafe")</f>
        <v>https://api.openverse.engineering/v1/images/2c2f0695-58e4-4897-b88c-b45d5741a70a/thumb/</v>
      </c>
    </row>
    <row r="955" spans="1:80" ht="409.6" x14ac:dyDescent="0.2">
      <c r="A955" s="1" t="s">
        <v>3728</v>
      </c>
      <c r="B955" s="1" t="s">
        <v>11402</v>
      </c>
      <c r="C955" s="1" t="s">
        <v>11403</v>
      </c>
      <c r="E955" s="1" t="s">
        <v>11404</v>
      </c>
      <c r="F955" s="1" t="s">
        <v>62</v>
      </c>
      <c r="G955" s="1" t="s">
        <v>62</v>
      </c>
      <c r="H955" s="11" t="str">
        <f t="shared" si="433"/>
        <v>Perennial</v>
      </c>
      <c r="I955" s="1" t="s">
        <v>17107</v>
      </c>
      <c r="J955" s="1">
        <v>25</v>
      </c>
      <c r="K955" s="1">
        <v>20</v>
      </c>
      <c r="L955" t="str" cm="1">
        <f t="array" ref="L955">_xlfn.IFS(J955+K955="", "Unknown", J955+K955&gt;3, "Large", J955+K955&gt;0.5, "Medium", J955+K955&gt;0, "Small")</f>
        <v>Large</v>
      </c>
      <c r="M955" s="1">
        <v>4</v>
      </c>
      <c r="N955" cm="1">
        <f t="array" ref="N955">IF($M955="",INDEX($M$2:$M$2176,MATCH(1,INDEX(($A$2:$A$2176=$A955)*($M$2:$M$2176&lt;&gt;""),0),0)),$M955)</f>
        <v>4</v>
      </c>
      <c r="O955" s="2" t="str">
        <f t="shared" si="425"/>
        <v>Hardy to cold</v>
      </c>
      <c r="P955" s="1" t="s">
        <v>11405</v>
      </c>
      <c r="Q955" s="1" t="s">
        <v>17110</v>
      </c>
      <c r="R955" t="str">
        <f t="shared" si="432"/>
        <v>Medium</v>
      </c>
      <c r="T955" s="1"/>
      <c r="U955" s="1"/>
      <c r="V955" s="1" t="s">
        <v>96</v>
      </c>
      <c r="W955" s="6" t="str">
        <f t="shared" si="439"/>
        <v>5</v>
      </c>
      <c r="X955" t="str">
        <f>IF(W955="1", "January", IF(W955="2", "February", IF(W955="3", "March", IF(W955="4", "April", IF(W955="5", "May", IF(W955="6", "June", IF(W955="7", "July", IF(W955="8", "August", IF(W955="9", "September", IF(W955="10", "October", IF(W955="11", "November", IF(W955="12", "December", "Other"))))))))))))</f>
        <v>May</v>
      </c>
      <c r="Y955" s="2" t="str">
        <f>IF(ISNUMBER(SEARCH("-",V955)),TRIM(RIGHT(V955,LEN(V955)-SEARCH("-",V955))),V955)</f>
        <v>6</v>
      </c>
      <c r="Z955" s="2" t="str">
        <f>IF(Y955="1", "January", IF(Y955="2", "February", IF(Y955="3", "March", IF(Y955="4", "April", IF(Y955="5", "May", IF(Y955="6", "June", IF(Y955="7", "July", IF(Y955="8", "August", IF(Y955="9", "September", IF(Y955="10", "October", IF(Y955="11", "November", IF(Y955="12", "December", "Other"))))))))))))</f>
        <v>June</v>
      </c>
      <c r="AA955" s="1" t="s">
        <v>907</v>
      </c>
      <c r="AB955" s="1" t="str">
        <f t="shared" ref="AB955:AB960" si="440">IF(ISNUMBER(SEARCH("-",AA955)),TRIM(LEFT(AA955,FIND("-",AA955)-1)),AA955)</f>
        <v>10</v>
      </c>
      <c r="AC955" s="1" t="str">
        <f>IF(AB955="1", "January", IF(AB955="2", "February", IF(AB955="3", "March", IF(AB955="4", "April", IF(AB955="5", "May", IF(AB955="6", "June", IF(AB955="7", "July", IF(AB955="8", "August", IF(AB955="9", "September", IF(AB955="10", "October", IF(AB955="11", "November", IF(AB955="12", "December", "Other"))))))))))))</f>
        <v>October</v>
      </c>
      <c r="AD955" s="1" t="str">
        <f>IF(ISNUMBER(SEARCH("-",AA955)),TRIM(RIGHT(AA955,LEN(AA955)-SEARCH("-",AA955))),AA955)</f>
        <v>11</v>
      </c>
      <c r="AE955" s="1" t="str">
        <f>IF(AD955="1", "January", IF(AD955="2", "February", IF(AD955="3", "March", IF(AD955="4", "April", IF(AD955="5", "May", IF(AD955="6", "June", IF(AD955="7", "July", IF(AD955="8", "August", IF(AD955="9", "September", IF(AD955="10", "October", IF(AD955="11", "November", IF(AD955="12", "December", "Other"))))))))))))</f>
        <v>November</v>
      </c>
      <c r="AF955" s="17" t="s">
        <v>25109</v>
      </c>
      <c r="AG955" s="1" t="str">
        <f t="shared" si="415"/>
        <v xml:space="preserve">Stratified Seed </v>
      </c>
      <c r="AH955"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v>
      </c>
      <c r="AI955" s="1" t="s">
        <v>11406</v>
      </c>
      <c r="AJ955" s="1" t="s">
        <v>1</v>
      </c>
      <c r="AK955" s="1" t="s">
        <v>17106</v>
      </c>
      <c r="AL955" s="1" t="str">
        <f t="shared" si="429"/>
        <v>Unscented</v>
      </c>
      <c r="AM955" s="1" t="b">
        <v>0</v>
      </c>
      <c r="AN955" s="1" t="b">
        <v>1</v>
      </c>
      <c r="AO955" s="1" t="b">
        <v>0</v>
      </c>
      <c r="AP955" s="5" t="s">
        <v>28</v>
      </c>
      <c r="AQ955" s="5" t="str">
        <f t="shared" si="417"/>
        <v>Light, Medium, Heavy</v>
      </c>
      <c r="AR955" s="1" t="s">
        <v>30</v>
      </c>
      <c r="AS955" s="1" t="str">
        <f t="shared" si="430"/>
        <v>None</v>
      </c>
      <c r="AT955" s="1" t="str">
        <f t="shared" si="418"/>
        <v>Full</v>
      </c>
      <c r="AU955" s="1" t="s">
        <v>29</v>
      </c>
      <c r="AV955" s="1" t="str">
        <f t="shared" si="419"/>
        <v>Moist</v>
      </c>
      <c r="AW955" s="1" t="s">
        <v>12</v>
      </c>
      <c r="AX955" s="1" t="str">
        <f t="shared" si="420"/>
        <v>Acid, Neutral, Alkaline</v>
      </c>
      <c r="AY955" s="1" t="b">
        <v>0</v>
      </c>
      <c r="AZ955" s="1" t="b">
        <v>0</v>
      </c>
      <c r="BA955" s="1" t="b">
        <v>0</v>
      </c>
      <c r="BC955" t="str">
        <f t="shared" si="421"/>
        <v>FALSE</v>
      </c>
      <c r="BE955" t="str">
        <f t="shared" si="422"/>
        <v>FALSE</v>
      </c>
      <c r="BF955" s="1" t="b">
        <v>0</v>
      </c>
      <c r="BG955" s="1" t="b">
        <v>0</v>
      </c>
      <c r="BH955" s="1" t="b">
        <v>0</v>
      </c>
      <c r="BI955" s="1" t="s">
        <v>77</v>
      </c>
      <c r="BJ955" s="1" t="str">
        <f t="shared" si="423"/>
        <v>TRUE</v>
      </c>
      <c r="BK955" s="1" t="s">
        <v>77</v>
      </c>
      <c r="BL955" t="str">
        <f t="shared" si="424"/>
        <v>TRUE</v>
      </c>
      <c r="BM955" s="1" t="b">
        <v>0</v>
      </c>
      <c r="BN955" s="1" t="b">
        <v>0</v>
      </c>
      <c r="BO955" s="1">
        <f t="shared" si="431"/>
        <v>17</v>
      </c>
      <c r="BP955" s="1" t="s">
        <v>11407</v>
      </c>
      <c r="BQ955" s="1" cm="1">
        <f t="array" ref="BQ955">_xlfn.IFS(BP955="None Known",0, LEN(BP955)&gt;500, 5,LEN(BP955)&gt;400, 4, LEN(BP955)&gt;300, 3, LEN(BP955)&gt;200, 2, LEN(BP955)&gt;1, 1)</f>
        <v>5</v>
      </c>
      <c r="BR955" s="1" t="s">
        <v>11408</v>
      </c>
      <c r="BS955" s="1">
        <v>3</v>
      </c>
      <c r="BT955" s="1" t="s">
        <v>11409</v>
      </c>
      <c r="BU955" s="1">
        <v>3</v>
      </c>
      <c r="BV955" s="1" t="s">
        <v>11410</v>
      </c>
      <c r="BW955" s="1" t="s">
        <v>31</v>
      </c>
      <c r="BX955" s="1"/>
      <c r="BY955" t="str">
        <f>_xlfn.XLOOKUP($B955,Img_lookup!A:A,Img_lookup!B:B, "Not available")</f>
        <v>e664f47d-547c-4259-9e1e-04d3b5888683</v>
      </c>
      <c r="BZ955" t="str">
        <f>_xlfn.XLOOKUP($B955,Img_lookup!A:A,Img_lookup!C:C, "Not available")</f>
        <v>Juglans cinerea, Butternut</v>
      </c>
      <c r="CA955" t="str">
        <f>_xlfn.XLOOKUP($B955,Img_lookup!A:A,Img_lookup!D:D, "Not available")</f>
        <v>uwdigitalcollections</v>
      </c>
      <c r="CB955" t="str">
        <f>_xlfn.XLOOKUP($B955,Img_lookup!A:A,Img_lookup!E:E, "https://imgur.com/aT5wafe")</f>
        <v>https://api.openverse.engineering/v1/images/e664f47d-547c-4259-9e1e-04d3b5888683/thumb/</v>
      </c>
    </row>
    <row r="956" spans="1:80" ht="409.6" x14ac:dyDescent="0.2">
      <c r="A956" s="1" t="s">
        <v>3728</v>
      </c>
      <c r="B956" s="1" t="s">
        <v>17051</v>
      </c>
      <c r="C956" s="1" t="s">
        <v>17052</v>
      </c>
      <c r="D956" s="1" t="s">
        <v>17053</v>
      </c>
      <c r="E956" s="1" t="s">
        <v>17054</v>
      </c>
      <c r="F956" s="1" t="s">
        <v>62</v>
      </c>
      <c r="G956" s="1" t="s">
        <v>62</v>
      </c>
      <c r="H956" s="11" t="str">
        <f t="shared" si="433"/>
        <v>Perennial</v>
      </c>
      <c r="I956" s="1" t="s">
        <v>17107</v>
      </c>
      <c r="J956" s="1">
        <v>15</v>
      </c>
      <c r="L956" t="str" cm="1">
        <f t="array" ref="L956">_xlfn.IFS(J956+K956="", "Unknown", J956+K956&gt;3, "Large", J956+K956&gt;0.5, "Medium", J956+K956&gt;0, "Small")</f>
        <v>Large</v>
      </c>
      <c r="M956" s="1">
        <v>9</v>
      </c>
      <c r="N956" cm="1">
        <f t="array" ref="N956">IF($M956="",INDEX($M$2:$M$2176,MATCH(1,INDEX(($A$2:$A$2176=$A956)*($M$2:$M$2176&lt;&gt;""),0),0)),$M956)</f>
        <v>9</v>
      </c>
      <c r="O956" s="2" t="str">
        <f t="shared" si="425"/>
        <v>Grown indoors</v>
      </c>
      <c r="P956" s="1" t="s">
        <v>17055</v>
      </c>
      <c r="Q956" s="1" t="s">
        <v>17109</v>
      </c>
      <c r="R956" t="str">
        <f t="shared" si="432"/>
        <v>Fast</v>
      </c>
      <c r="T956" s="1"/>
      <c r="U956" s="1"/>
      <c r="V956" s="1" t="s">
        <v>96</v>
      </c>
      <c r="W956" s="6" t="str">
        <f t="shared" si="439"/>
        <v>5</v>
      </c>
      <c r="X956" t="str">
        <f>IF(W956="1", "January", IF(W956="2", "February", IF(W956="3", "March", IF(W956="4", "April", IF(W956="5", "May", IF(W956="6", "June", IF(W956="7", "July", IF(W956="8", "August", IF(W956="9", "September", IF(W956="10", "October", IF(W956="11", "November", IF(W956="12", "December", "Other"))))))))))))</f>
        <v>May</v>
      </c>
      <c r="Y956" s="2" t="str">
        <f>IF(ISNUMBER(SEARCH("-",V956)),TRIM(RIGHT(V956,LEN(V956)-SEARCH("-",V956))),V956)</f>
        <v>6</v>
      </c>
      <c r="Z956" s="2" t="str">
        <f>IF(Y956="1", "January", IF(Y956="2", "February", IF(Y956="3", "March", IF(Y956="4", "April", IF(Y956="5", "May", IF(Y956="6", "June", IF(Y956="7", "July", IF(Y956="8", "August", IF(Y956="9", "September", IF(Y956="10", "October", IF(Y956="11", "November", IF(Y956="12", "December", "Other"))))))))))))</f>
        <v>June</v>
      </c>
      <c r="AA956" s="1" t="s">
        <v>666</v>
      </c>
      <c r="AB956" s="1" t="str">
        <f t="shared" si="440"/>
        <v>10</v>
      </c>
      <c r="AC956" s="1" t="str">
        <f>IF(AB956="1", "January", IF(AB956="2", "February", IF(AB956="3", "March", IF(AB956="4", "April", IF(AB956="5", "May", IF(AB956="6", "June", IF(AB956="7", "July", IF(AB956="8", "August", IF(AB956="9", "September", IF(AB956="10", "October", IF(AB956="11", "November", IF(AB956="12", "December", "Other"))))))))))))</f>
        <v>October</v>
      </c>
      <c r="AD956" s="1" t="str">
        <f>IF(ISNUMBER(SEARCH("-",AA956)),TRIM(RIGHT(AA956,LEN(AA956)-SEARCH("-",AA956))),AA956)</f>
        <v>12</v>
      </c>
      <c r="AE956" s="1" t="str">
        <f>IF(AD956="1", "January", IF(AD956="2", "February", IF(AD956="3", "March", IF(AD956="4", "April", IF(AD956="5", "May", IF(AD956="6", "June", IF(AD956="7", "July", IF(AD956="8", "August", IF(AD956="9", "September", IF(AD956="10", "October", IF(AD956="11", "November", IF(AD956="12", "December", "Other"))))))))))))</f>
        <v>December</v>
      </c>
      <c r="AF956" s="17" t="s">
        <v>25110</v>
      </c>
      <c r="AG956" s="1" t="str">
        <f t="shared" si="415"/>
        <v xml:space="preserve">Stratified Seed </v>
      </c>
      <c r="AH956"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Germination rates are usually less than 50%[227].</v>
      </c>
      <c r="AI956" s="1" t="s">
        <v>17056</v>
      </c>
      <c r="AJ956" s="1" t="s">
        <v>1</v>
      </c>
      <c r="AK956" s="1" t="s">
        <v>17106</v>
      </c>
      <c r="AL956" s="1" t="str">
        <f t="shared" si="429"/>
        <v>Unscented</v>
      </c>
      <c r="AM956" s="1" t="b">
        <v>0</v>
      </c>
      <c r="AN956" s="1" t="b">
        <v>1</v>
      </c>
      <c r="AO956" s="1" t="b">
        <v>0</v>
      </c>
      <c r="AP956" s="5" t="s">
        <v>28</v>
      </c>
      <c r="AQ956" s="5" t="str">
        <f t="shared" si="417"/>
        <v>Light, Medium, Heavy</v>
      </c>
      <c r="AR956" s="1" t="s">
        <v>30</v>
      </c>
      <c r="AS956" s="1" t="str">
        <f t="shared" si="430"/>
        <v>None</v>
      </c>
      <c r="AT956" s="1" t="str">
        <f t="shared" si="418"/>
        <v>Full</v>
      </c>
      <c r="AU956" s="1" t="s">
        <v>29</v>
      </c>
      <c r="AV956" s="1" t="str">
        <f t="shared" si="419"/>
        <v>Moist</v>
      </c>
      <c r="AW956" s="1" t="s">
        <v>12</v>
      </c>
      <c r="AX956" s="1" t="str">
        <f t="shared" si="420"/>
        <v>Acid, Neutral, Alkaline</v>
      </c>
      <c r="AY956" s="1" t="b">
        <v>0</v>
      </c>
      <c r="AZ956" s="1" t="b">
        <v>0</v>
      </c>
      <c r="BA956" s="1" t="b">
        <v>0</v>
      </c>
      <c r="BC956" t="str">
        <f t="shared" si="421"/>
        <v>FALSE</v>
      </c>
      <c r="BE956" t="str">
        <f t="shared" si="422"/>
        <v>FALSE</v>
      </c>
      <c r="BF956" s="1" t="b">
        <v>0</v>
      </c>
      <c r="BG956" s="1" t="b">
        <v>0</v>
      </c>
      <c r="BH956" s="1" t="b">
        <v>0</v>
      </c>
      <c r="BJ956" s="1" t="str">
        <f t="shared" si="423"/>
        <v>FALSE</v>
      </c>
      <c r="BK956" s="1" t="s">
        <v>77</v>
      </c>
      <c r="BL956" t="str">
        <f t="shared" si="424"/>
        <v>TRUE</v>
      </c>
      <c r="BM956" s="1" t="b">
        <v>0</v>
      </c>
      <c r="BN956" s="1" t="b">
        <v>0</v>
      </c>
      <c r="BO956" s="1">
        <f t="shared" si="431"/>
        <v>11</v>
      </c>
      <c r="BP956" s="1" t="s">
        <v>17057</v>
      </c>
      <c r="BQ956" s="1" cm="1">
        <f t="array" ref="BQ956">_xlfn.IFS(BP956="None Known",0, LEN(BP956)&gt;500, 5,LEN(BP956)&gt;400, 4, LEN(BP956)&gt;300, 3, LEN(BP956)&gt;200, 2, LEN(BP956)&gt;1, 1)</f>
        <v>5</v>
      </c>
      <c r="BR956" s="16" t="s">
        <v>24905</v>
      </c>
      <c r="BS956" s="1">
        <v>2</v>
      </c>
      <c r="BT956" s="1" t="s">
        <v>31</v>
      </c>
      <c r="BU956" s="1">
        <v>0</v>
      </c>
      <c r="BV956" s="1" t="s">
        <v>80</v>
      </c>
      <c r="BW956" s="1" t="s">
        <v>31</v>
      </c>
      <c r="BX956" s="1"/>
      <c r="BY956" t="str">
        <f>_xlfn.XLOOKUP($B956,Img_lookup!A:A,Img_lookup!B:B, "Not available")</f>
        <v>4d26409d-70c7-4aba-843a-169d12cd7dee</v>
      </c>
      <c r="BZ956" t="str">
        <f>_xlfn.XLOOKUP($B956,Img_lookup!A:A,Img_lookup!C:C, "Not available")</f>
        <v>Juglans major</v>
      </c>
      <c r="CA956" t="str">
        <f>_xlfn.XLOOKUP($B956,Img_lookup!A:A,Img_lookup!D:D, "Not available")</f>
        <v>aspidoscelis</v>
      </c>
      <c r="CB956" t="str">
        <f>_xlfn.XLOOKUP($B956,Img_lookup!A:A,Img_lookup!E:E, "https://imgur.com/aT5wafe")</f>
        <v>https://api.openverse.engineering/v1/images/4d26409d-70c7-4aba-843a-169d12cd7dee/thumb/</v>
      </c>
    </row>
    <row r="957" spans="1:80" ht="409.6" x14ac:dyDescent="0.2">
      <c r="A957" s="1" t="s">
        <v>3728</v>
      </c>
      <c r="B957" s="1" t="s">
        <v>3729</v>
      </c>
      <c r="C957" s="1" t="s">
        <v>3730</v>
      </c>
      <c r="E957" s="1" t="s">
        <v>3731</v>
      </c>
      <c r="F957" s="1" t="s">
        <v>62</v>
      </c>
      <c r="G957" s="1" t="s">
        <v>62</v>
      </c>
      <c r="H957" s="11" t="str">
        <f t="shared" si="433"/>
        <v>Perennial</v>
      </c>
      <c r="I957" s="1" t="s">
        <v>17107</v>
      </c>
      <c r="J957" s="1">
        <v>20</v>
      </c>
      <c r="L957" t="str" cm="1">
        <f t="array" ref="L957">_xlfn.IFS(J957+K957="", "Unknown", J957+K957&gt;3, "Large", J957+K957&gt;0.5, "Medium", J957+K957&gt;0, "Small")</f>
        <v>Large</v>
      </c>
      <c r="M957" s="1">
        <v>5</v>
      </c>
      <c r="N957" cm="1">
        <f t="array" ref="N957">IF($M957="",INDEX($M$2:$M$2176,MATCH(1,INDEX(($A$2:$A$2176=$A957)*($M$2:$M$2176&lt;&gt;""),0),0)),$M957)</f>
        <v>5</v>
      </c>
      <c r="O957" s="2" t="str">
        <f t="shared" si="425"/>
        <v>Seasonal outdoors</v>
      </c>
      <c r="P957" s="1" t="s">
        <v>3732</v>
      </c>
      <c r="R957" t="str">
        <f t="shared" si="432"/>
        <v>Medium</v>
      </c>
      <c r="T957" s="1"/>
      <c r="U957" s="1"/>
      <c r="V957" s="1" t="s">
        <v>96</v>
      </c>
      <c r="W957" s="6" t="str">
        <f t="shared" si="439"/>
        <v>5</v>
      </c>
      <c r="X957" t="str">
        <f>IF(W957="1", "January", IF(W957="2", "February", IF(W957="3", "March", IF(W957="4", "April", IF(W957="5", "May", IF(W957="6", "June", IF(W957="7", "July", IF(W957="8", "August", IF(W957="9", "September", IF(W957="10", "October", IF(W957="11", "November", IF(W957="12", "December", "Other"))))))))))))</f>
        <v>May</v>
      </c>
      <c r="Y957" s="2" t="str">
        <f>IF(ISNUMBER(SEARCH("-",V957)),TRIM(RIGHT(V957,LEN(V957)-SEARCH("-",V957))),V957)</f>
        <v>6</v>
      </c>
      <c r="Z957" s="2" t="str">
        <f>IF(Y957="1", "January", IF(Y957="2", "February", IF(Y957="3", "March", IF(Y957="4", "April", IF(Y957="5", "May", IF(Y957="6", "June", IF(Y957="7", "July", IF(Y957="8", "August", IF(Y957="9", "September", IF(Y957="10", "October", IF(Y957="11", "November", IF(Y957="12", "December", "Other"))))))))))))</f>
        <v>June</v>
      </c>
      <c r="AA957" s="1" t="s">
        <v>109</v>
      </c>
      <c r="AB957" s="1" t="str">
        <f t="shared" si="440"/>
        <v>9</v>
      </c>
      <c r="AC957" s="1" t="str">
        <f>IF(AB957="1", "January", IF(AB957="2", "February", IF(AB957="3", "March", IF(AB957="4", "April", IF(AB957="5", "May", IF(AB957="6", "June", IF(AB957="7", "July", IF(AB957="8", "August", IF(AB957="9", "September", IF(AB957="10", "October", IF(AB957="11", "November", IF(AB957="12", "December", "Other"))))))))))))</f>
        <v>September</v>
      </c>
      <c r="AD957" s="1" t="str">
        <f>IF(ISNUMBER(SEARCH("-",AA957)),TRIM(RIGHT(AA957,LEN(AA957)-SEARCH("-",AA957))),AA957)</f>
        <v>10</v>
      </c>
      <c r="AE957" s="1" t="str">
        <f>IF(AD957="1", "January", IF(AD957="2", "February", IF(AD957="3", "March", IF(AD957="4", "April", IF(AD957="5", "May", IF(AD957="6", "June", IF(AD957="7", "July", IF(AD957="8", "August", IF(AD957="9", "September", IF(AD957="10", "October", IF(AD957="11", "November", IF(AD957="12", "December", "Other"))))))))))))</f>
        <v>October</v>
      </c>
      <c r="AF957" s="17" t="s">
        <v>25111</v>
      </c>
      <c r="AG957" s="1" t="str">
        <f t="shared" si="415"/>
        <v xml:space="preserve">Stratified Seed </v>
      </c>
      <c r="AH957"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I957" s="1" t="s">
        <v>3733</v>
      </c>
      <c r="AJ957" s="1" t="s">
        <v>1</v>
      </c>
      <c r="AK957" s="1" t="s">
        <v>17106</v>
      </c>
      <c r="AL957" s="1" t="str">
        <f t="shared" si="429"/>
        <v>Unscented</v>
      </c>
      <c r="AM957" s="1" t="b">
        <v>0</v>
      </c>
      <c r="AN957" s="1" t="b">
        <v>1</v>
      </c>
      <c r="AO957" s="1" t="b">
        <v>0</v>
      </c>
      <c r="AP957" s="5" t="s">
        <v>28</v>
      </c>
      <c r="AQ957" s="5" t="str">
        <f t="shared" si="417"/>
        <v>Light, Medium, Heavy</v>
      </c>
      <c r="AR957" s="1" t="s">
        <v>30</v>
      </c>
      <c r="AS957" s="1" t="str">
        <f t="shared" si="430"/>
        <v>None</v>
      </c>
      <c r="AT957" s="1" t="str">
        <f t="shared" si="418"/>
        <v>Full</v>
      </c>
      <c r="AU957" s="1" t="s">
        <v>29</v>
      </c>
      <c r="AV957" s="1" t="str">
        <f t="shared" si="419"/>
        <v>Moist</v>
      </c>
      <c r="AW957" s="1" t="s">
        <v>12</v>
      </c>
      <c r="AX957" s="1" t="str">
        <f t="shared" si="420"/>
        <v>Acid, Neutral, Alkaline</v>
      </c>
      <c r="AY957" s="1" t="b">
        <v>0</v>
      </c>
      <c r="AZ957" s="1" t="b">
        <v>0</v>
      </c>
      <c r="BA957" s="1" t="b">
        <v>0</v>
      </c>
      <c r="BC957" t="str">
        <f t="shared" si="421"/>
        <v>FALSE</v>
      </c>
      <c r="BE957" t="str">
        <f t="shared" si="422"/>
        <v>FALSE</v>
      </c>
      <c r="BF957" s="1" t="b">
        <v>0</v>
      </c>
      <c r="BG957" s="1" t="b">
        <v>0</v>
      </c>
      <c r="BH957" s="1" t="b">
        <v>0</v>
      </c>
      <c r="BJ957" s="1" t="str">
        <f t="shared" si="423"/>
        <v>FALSE</v>
      </c>
      <c r="BK957" s="1" t="s">
        <v>77</v>
      </c>
      <c r="BL957" t="str">
        <f t="shared" si="424"/>
        <v>TRUE</v>
      </c>
      <c r="BM957" s="1" t="b">
        <v>0</v>
      </c>
      <c r="BN957" s="1" t="b">
        <v>0</v>
      </c>
      <c r="BO957" s="1">
        <f t="shared" si="431"/>
        <v>15</v>
      </c>
      <c r="BP957" s="1" t="s">
        <v>3734</v>
      </c>
      <c r="BQ957" s="1" cm="1">
        <f t="array" ref="BQ957">_xlfn.IFS(BP957="None Known",0, LEN(BP957)&gt;500, 5,LEN(BP957)&gt;400, 4, LEN(BP957)&gt;300, 3, LEN(BP957)&gt;200, 2, LEN(BP957)&gt;1, 1)</f>
        <v>5</v>
      </c>
      <c r="BR957" s="16" t="s">
        <v>24906</v>
      </c>
      <c r="BS957" s="1">
        <v>3</v>
      </c>
      <c r="BT957" s="1" t="s">
        <v>3735</v>
      </c>
      <c r="BU957" s="1">
        <v>1</v>
      </c>
      <c r="BW957" s="1" t="s">
        <v>31</v>
      </c>
      <c r="BX957" s="1"/>
      <c r="BY957" t="str">
        <f>_xlfn.XLOOKUP($B957,Img_lookup!A:A,Img_lookup!B:B, "Not available")</f>
        <v>Not available</v>
      </c>
      <c r="BZ957" t="str">
        <f>_xlfn.XLOOKUP($B957,Img_lookup!A:A,Img_lookup!C:C, "Not available")</f>
        <v>Not available</v>
      </c>
      <c r="CA957" t="str">
        <f>_xlfn.XLOOKUP($B957,Img_lookup!A:A,Img_lookup!D:D, "Not available")</f>
        <v>Not available</v>
      </c>
      <c r="CB957" t="str">
        <f>_xlfn.XLOOKUP($B957,Img_lookup!A:A,Img_lookup!E:E, "https://imgur.com/aT5wafe")</f>
        <v>https://imgur.com/aT5wafe</v>
      </c>
    </row>
    <row r="958" spans="1:80" ht="409.6" x14ac:dyDescent="0.2">
      <c r="A958" s="1" t="s">
        <v>3728</v>
      </c>
      <c r="B958" s="1" t="s">
        <v>14812</v>
      </c>
      <c r="C958" s="1" t="s">
        <v>14813</v>
      </c>
      <c r="D958" s="1" t="s">
        <v>14814</v>
      </c>
      <c r="E958" s="1" t="s">
        <v>2475</v>
      </c>
      <c r="F958" s="1" t="s">
        <v>62</v>
      </c>
      <c r="G958" s="1" t="s">
        <v>62</v>
      </c>
      <c r="H958" s="11" t="str">
        <f t="shared" si="433"/>
        <v>Perennial</v>
      </c>
      <c r="I958" s="1" t="s">
        <v>17107</v>
      </c>
      <c r="J958" s="1">
        <v>10</v>
      </c>
      <c r="K958" s="1">
        <v>10</v>
      </c>
      <c r="L958" t="str" cm="1">
        <f t="array" ref="L958">_xlfn.IFS(J958+K958="", "Unknown", J958+K958&gt;3, "Large", J958+K958&gt;0.5, "Medium", J958+K958&gt;0, "Small")</f>
        <v>Large</v>
      </c>
      <c r="M958" s="1">
        <v>6</v>
      </c>
      <c r="N958" cm="1">
        <f t="array" ref="N958">IF($M958="",INDEX($M$2:$M$2176,MATCH(1,INDEX(($A$2:$A$2176=$A958)*($M$2:$M$2176&lt;&gt;""),0),0)),$M958)</f>
        <v>6</v>
      </c>
      <c r="O958" s="2" t="str">
        <f t="shared" si="425"/>
        <v>Seasonal outdoors</v>
      </c>
      <c r="P958" s="1" t="s">
        <v>14815</v>
      </c>
      <c r="R958" t="str">
        <f t="shared" si="432"/>
        <v>Medium</v>
      </c>
      <c r="T958" s="1"/>
      <c r="U958" s="1"/>
      <c r="V958" s="1" t="s">
        <v>96</v>
      </c>
      <c r="W958" s="6" t="str">
        <f t="shared" si="439"/>
        <v>5</v>
      </c>
      <c r="X958" t="str">
        <f>IF(W958="1", "January", IF(W958="2", "February", IF(W958="3", "March", IF(W958="4", "April", IF(W958="5", "May", IF(W958="6", "June", IF(W958="7", "July", IF(W958="8", "August", IF(W958="9", "September", IF(W958="10", "October", IF(W958="11", "November", IF(W958="12", "December", "Other"))))))))))))</f>
        <v>May</v>
      </c>
      <c r="Y958" s="2" t="str">
        <f>IF(ISNUMBER(SEARCH("-",V958)),TRIM(RIGHT(V958,LEN(V958)-SEARCH("-",V958))),V958)</f>
        <v>6</v>
      </c>
      <c r="Z958" s="2" t="str">
        <f>IF(Y958="1", "January", IF(Y958="2", "February", IF(Y958="3", "March", IF(Y958="4", "April", IF(Y958="5", "May", IF(Y958="6", "June", IF(Y958="7", "July", IF(Y958="8", "August", IF(Y958="9", "September", IF(Y958="10", "October", IF(Y958="11", "November", IF(Y958="12", "December", "Other"))))))))))))</f>
        <v>June</v>
      </c>
      <c r="AA958" s="1" t="s">
        <v>666</v>
      </c>
      <c r="AB958" s="1" t="str">
        <f t="shared" si="440"/>
        <v>10</v>
      </c>
      <c r="AC958" s="1" t="str">
        <f>IF(AB958="1", "January", IF(AB958="2", "February", IF(AB958="3", "March", IF(AB958="4", "April", IF(AB958="5", "May", IF(AB958="6", "June", IF(AB958="7", "July", IF(AB958="8", "August", IF(AB958="9", "September", IF(AB958="10", "October", IF(AB958="11", "November", IF(AB958="12", "December", "Other"))))))))))))</f>
        <v>October</v>
      </c>
      <c r="AD958" s="1" t="str">
        <f>IF(ISNUMBER(SEARCH("-",AA958)),TRIM(RIGHT(AA958,LEN(AA958)-SEARCH("-",AA958))),AA958)</f>
        <v>12</v>
      </c>
      <c r="AE958" s="1" t="str">
        <f>IF(AD958="1", "January", IF(AD958="2", "February", IF(AD958="3", "March", IF(AD958="4", "April", IF(AD958="5", "May", IF(AD958="6", "June", IF(AD958="7", "July", IF(AD958="8", "August", IF(AD958="9", "September", IF(AD958="10", "October", IF(AD958="11", "November", IF(AD958="12", "December", "Other"))))))))))))</f>
        <v>December</v>
      </c>
      <c r="AF958" s="17" t="s">
        <v>25111</v>
      </c>
      <c r="AG958" s="1" t="str">
        <f t="shared" si="415"/>
        <v xml:space="preserve">Stratified Seed </v>
      </c>
      <c r="AH958"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I958" s="1" t="s">
        <v>14816</v>
      </c>
      <c r="AJ958" s="1" t="s">
        <v>1</v>
      </c>
      <c r="AK958" s="1" t="s">
        <v>17106</v>
      </c>
      <c r="AL958" s="1" t="str">
        <f t="shared" si="429"/>
        <v>Unscented</v>
      </c>
      <c r="AM958" s="1" t="b">
        <v>0</v>
      </c>
      <c r="AN958" s="1" t="b">
        <v>1</v>
      </c>
      <c r="AO958" s="1" t="b">
        <v>0</v>
      </c>
      <c r="AP958" s="5" t="s">
        <v>28</v>
      </c>
      <c r="AQ958" s="5" t="str">
        <f t="shared" si="417"/>
        <v>Light, Medium, Heavy</v>
      </c>
      <c r="AR958" s="1" t="s">
        <v>30</v>
      </c>
      <c r="AS958" s="1" t="str">
        <f t="shared" si="430"/>
        <v>None</v>
      </c>
      <c r="AT958" s="1" t="str">
        <f t="shared" si="418"/>
        <v>Full</v>
      </c>
      <c r="AU958" s="1" t="s">
        <v>29</v>
      </c>
      <c r="AV958" s="1" t="str">
        <f t="shared" si="419"/>
        <v>Moist</v>
      </c>
      <c r="AW958" s="1" t="s">
        <v>12</v>
      </c>
      <c r="AX958" s="1" t="str">
        <f t="shared" si="420"/>
        <v>Acid, Neutral, Alkaline</v>
      </c>
      <c r="AY958" s="1" t="b">
        <v>0</v>
      </c>
      <c r="AZ958" s="1" t="b">
        <v>0</v>
      </c>
      <c r="BA958" s="1" t="b">
        <v>0</v>
      </c>
      <c r="BC958" t="str">
        <f t="shared" si="421"/>
        <v>FALSE</v>
      </c>
      <c r="BE958" t="str">
        <f t="shared" si="422"/>
        <v>FALSE</v>
      </c>
      <c r="BF958" s="1" t="b">
        <v>0</v>
      </c>
      <c r="BG958" s="1" t="b">
        <v>0</v>
      </c>
      <c r="BH958" s="1" t="b">
        <v>1</v>
      </c>
      <c r="BJ958" s="1" t="str">
        <f t="shared" si="423"/>
        <v>FALSE</v>
      </c>
      <c r="BK958" s="1" t="s">
        <v>77</v>
      </c>
      <c r="BL958" t="str">
        <f t="shared" si="424"/>
        <v>TRUE</v>
      </c>
      <c r="BM958" s="1" t="b">
        <v>0</v>
      </c>
      <c r="BN958" s="1" t="b">
        <v>0</v>
      </c>
      <c r="BO958" s="1">
        <f t="shared" si="431"/>
        <v>11</v>
      </c>
      <c r="BP958" s="1" t="s">
        <v>14817</v>
      </c>
      <c r="BQ958" s="1" cm="1">
        <f t="array" ref="BQ958">_xlfn.IFS(BP958="None Known",0, LEN(BP958)&gt;500, 5,LEN(BP958)&gt;400, 4, LEN(BP958)&gt;300, 3, LEN(BP958)&gt;200, 2, LEN(BP958)&gt;1, 1)</f>
        <v>5</v>
      </c>
      <c r="BR958" s="16" t="s">
        <v>24907</v>
      </c>
      <c r="BS958" s="1">
        <v>2</v>
      </c>
      <c r="BT958" s="1" t="s">
        <v>31</v>
      </c>
      <c r="BU958" s="1">
        <v>0</v>
      </c>
      <c r="BV958" s="1" t="s">
        <v>1859</v>
      </c>
      <c r="BW958" s="1" t="s">
        <v>31</v>
      </c>
      <c r="BX958" s="1"/>
      <c r="BY958" t="str">
        <f>_xlfn.XLOOKUP($B958,Img_lookup!A:A,Img_lookup!B:B, "Not available")</f>
        <v>e37deb61-36b6-40c7-ae09-b073986f9fae</v>
      </c>
      <c r="BZ958" t="str">
        <f>_xlfn.XLOOKUP($B958,Img_lookup!A:A,Img_lookup!C:C, "Not available")</f>
        <v>Juglans microcarpa Berland.</v>
      </c>
      <c r="CA958" t="str">
        <f>_xlfn.XLOOKUP($B958,Img_lookup!A:A,Img_lookup!D:D, "Not available")</f>
        <v>H. C. Hanson</v>
      </c>
      <c r="CB958" t="str">
        <f>_xlfn.XLOOKUP($B958,Img_lookup!A:A,Img_lookup!E:E, "https://imgur.com/aT5wafe")</f>
        <v>https://api.openverse.engineering/v1/images/e37deb61-36b6-40c7-ae09-b073986f9fae/thumb/</v>
      </c>
    </row>
    <row r="959" spans="1:80" ht="409.6" x14ac:dyDescent="0.2">
      <c r="A959" s="1" t="s">
        <v>3728</v>
      </c>
      <c r="B959" s="1" t="s">
        <v>10618</v>
      </c>
      <c r="C959" s="1" t="s">
        <v>10619</v>
      </c>
      <c r="E959" s="1" t="s">
        <v>10620</v>
      </c>
      <c r="F959" s="1" t="s">
        <v>62</v>
      </c>
      <c r="G959" s="1" t="s">
        <v>62</v>
      </c>
      <c r="H959" s="11" t="str">
        <f t="shared" si="433"/>
        <v>Perennial</v>
      </c>
      <c r="I959" s="1" t="s">
        <v>17107</v>
      </c>
      <c r="J959" s="1">
        <v>30</v>
      </c>
      <c r="K959" s="1">
        <v>20</v>
      </c>
      <c r="L959" t="str" cm="1">
        <f t="array" ref="L959">_xlfn.IFS(J959+K959="", "Unknown", J959+K959&gt;3, "Large", J959+K959&gt;0.5, "Medium", J959+K959&gt;0, "Small")</f>
        <v>Large</v>
      </c>
      <c r="M959" s="1">
        <v>4</v>
      </c>
      <c r="N959" cm="1">
        <f t="array" ref="N959">IF($M959="",INDEX($M$2:$M$2176,MATCH(1,INDEX(($A$2:$A$2176=$A959)*($M$2:$M$2176&lt;&gt;""),0),0)),$M959)</f>
        <v>4</v>
      </c>
      <c r="O959" s="2" t="str">
        <f t="shared" si="425"/>
        <v>Hardy to cold</v>
      </c>
      <c r="P959" s="1" t="s">
        <v>10621</v>
      </c>
      <c r="Q959" s="1" t="s">
        <v>17109</v>
      </c>
      <c r="R959" t="str">
        <f t="shared" si="432"/>
        <v>Fast</v>
      </c>
      <c r="T959" s="1"/>
      <c r="U959" s="1"/>
      <c r="V959" s="1" t="s">
        <v>96</v>
      </c>
      <c r="W959" s="6" t="str">
        <f t="shared" si="439"/>
        <v>5</v>
      </c>
      <c r="X959" t="str">
        <f>IF(W959="1", "January", IF(W959="2", "February", IF(W959="3", "March", IF(W959="4", "April", IF(W959="5", "May", IF(W959="6", "June", IF(W959="7", "July", IF(W959="8", "August", IF(W959="9", "September", IF(W959="10", "October", IF(W959="11", "November", IF(W959="12", "December", "Other"))))))))))))</f>
        <v>May</v>
      </c>
      <c r="Y959" s="2" t="str">
        <f>IF(ISNUMBER(SEARCH("-",V959)),TRIM(RIGHT(V959,LEN(V959)-SEARCH("-",V959))),V959)</f>
        <v>6</v>
      </c>
      <c r="Z959" s="2" t="str">
        <f>IF(Y959="1", "January", IF(Y959="2", "February", IF(Y959="3", "March", IF(Y959="4", "April", IF(Y959="5", "May", IF(Y959="6", "June", IF(Y959="7", "July", IF(Y959="8", "August", IF(Y959="9", "September", IF(Y959="10", "October", IF(Y959="11", "November", IF(Y959="12", "December", "Other"))))))))))))</f>
        <v>June</v>
      </c>
      <c r="AA959" s="1">
        <v>10</v>
      </c>
      <c r="AB959" s="1">
        <f t="shared" si="440"/>
        <v>10</v>
      </c>
      <c r="AC959" s="1" t="str">
        <f>IF(AB959=1, "January", IF(AB959=2, "February", IF(AB959=3, "March", IF(AB959=4, "April", IF(AB959=5, "May", IF(AB959=6, "June", IF(AB959=7, "July", IF(AB959=8, "August", IF(AB959=9, "September", IF(AB959=10, "October", IF(AB959=11, "November", IF(AB959=12, "December", "Other"))))))))))))</f>
        <v>October</v>
      </c>
      <c r="AD959" s="1"/>
      <c r="AE959" s="1"/>
      <c r="AF959" s="17" t="s">
        <v>25111</v>
      </c>
      <c r="AG959" s="1" t="str">
        <f t="shared" si="415"/>
        <v xml:space="preserve">Stratified Seed </v>
      </c>
      <c r="AH959"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I959" s="1" t="s">
        <v>10622</v>
      </c>
      <c r="AJ959" s="1" t="s">
        <v>1</v>
      </c>
      <c r="AK959" s="1" t="s">
        <v>17106</v>
      </c>
      <c r="AL959" s="1" t="str">
        <f t="shared" si="429"/>
        <v>Scented</v>
      </c>
      <c r="AM959" s="1" t="b">
        <v>1</v>
      </c>
      <c r="AN959" s="1" t="b">
        <v>1</v>
      </c>
      <c r="AO959" s="1" t="b">
        <v>0</v>
      </c>
      <c r="AP959" s="5" t="s">
        <v>28</v>
      </c>
      <c r="AQ959" s="5" t="str">
        <f t="shared" si="417"/>
        <v>Light, Medium, Heavy</v>
      </c>
      <c r="AR959" s="1" t="s">
        <v>30</v>
      </c>
      <c r="AS959" s="1" t="str">
        <f t="shared" si="430"/>
        <v>None</v>
      </c>
      <c r="AT959" s="1" t="str">
        <f t="shared" si="418"/>
        <v>Full</v>
      </c>
      <c r="AU959" s="1" t="s">
        <v>29</v>
      </c>
      <c r="AV959" s="1" t="str">
        <f t="shared" si="419"/>
        <v>Moist</v>
      </c>
      <c r="AW959" s="1" t="s">
        <v>12</v>
      </c>
      <c r="AX959" s="1" t="str">
        <f t="shared" si="420"/>
        <v>Acid, Neutral, Alkaline</v>
      </c>
      <c r="AY959" s="1" t="b">
        <v>0</v>
      </c>
      <c r="AZ959" s="1" t="b">
        <v>0</v>
      </c>
      <c r="BA959" s="1" t="b">
        <v>0</v>
      </c>
      <c r="BC959" t="str">
        <f t="shared" si="421"/>
        <v>FALSE</v>
      </c>
      <c r="BE959" t="str">
        <f t="shared" si="422"/>
        <v>FALSE</v>
      </c>
      <c r="BF959" s="1" t="b">
        <v>0</v>
      </c>
      <c r="BG959" s="1" t="b">
        <v>0</v>
      </c>
      <c r="BH959" s="1" t="b">
        <v>0</v>
      </c>
      <c r="BI959" s="1" t="s">
        <v>77</v>
      </c>
      <c r="BJ959" s="1" t="str">
        <f t="shared" si="423"/>
        <v>TRUE</v>
      </c>
      <c r="BK959" s="1" t="s">
        <v>77</v>
      </c>
      <c r="BL959" t="str">
        <f t="shared" si="424"/>
        <v>TRUE</v>
      </c>
      <c r="BM959" s="1" t="b">
        <v>0</v>
      </c>
      <c r="BN959" s="1" t="b">
        <v>0</v>
      </c>
      <c r="BO959" s="1">
        <f t="shared" si="431"/>
        <v>17</v>
      </c>
      <c r="BP959" s="1" t="s">
        <v>10623</v>
      </c>
      <c r="BQ959" s="1" cm="1">
        <f t="array" ref="BQ959">_xlfn.IFS(BP959="None Known",0, LEN(BP959)&gt;500, 5,LEN(BP959)&gt;400, 4, LEN(BP959)&gt;300, 3, LEN(BP959)&gt;200, 2, LEN(BP959)&gt;1, 1)</f>
        <v>5</v>
      </c>
      <c r="BR959" s="16" t="s">
        <v>24908</v>
      </c>
      <c r="BS959" s="1">
        <v>3</v>
      </c>
      <c r="BT959" s="1" t="s">
        <v>10624</v>
      </c>
      <c r="BU959" s="1">
        <v>3</v>
      </c>
      <c r="BV959" s="1" t="s">
        <v>10625</v>
      </c>
      <c r="BW959" s="1" t="s">
        <v>10626</v>
      </c>
      <c r="BX959" s="1"/>
      <c r="BY959" t="str">
        <f>_xlfn.XLOOKUP($B959,Img_lookup!A:A,Img_lookup!B:B, "Not available")</f>
        <v>efe8510d-2746-47c8-b4e8-e55fb001e39e</v>
      </c>
      <c r="BZ959" t="str">
        <f>_xlfn.XLOOKUP($B959,Img_lookup!A:A,Img_lookup!C:C, "Not available")</f>
        <v>Juglans-Nigra-Leaves-Walnut__595410</v>
      </c>
      <c r="CA959" t="str">
        <f>_xlfn.XLOOKUP($B959,Img_lookup!A:A,Img_lookup!D:D, "Not available")</f>
        <v>Public Domain Photos</v>
      </c>
      <c r="CB959" t="str">
        <f>_xlfn.XLOOKUP($B959,Img_lookup!A:A,Img_lookup!E:E, "https://imgur.com/aT5wafe")</f>
        <v>https://api.openverse.engineering/v1/images/efe8510d-2746-47c8-b4e8-e55fb001e39e/thumb/</v>
      </c>
    </row>
    <row r="960" spans="1:80" ht="409.6" x14ac:dyDescent="0.2">
      <c r="A960" s="1" t="s">
        <v>3728</v>
      </c>
      <c r="B960" s="1" t="s">
        <v>13980</v>
      </c>
      <c r="C960" s="1" t="s">
        <v>6053</v>
      </c>
      <c r="E960" s="1" t="s">
        <v>13981</v>
      </c>
      <c r="F960" s="1" t="s">
        <v>62</v>
      </c>
      <c r="G960" s="1" t="s">
        <v>62</v>
      </c>
      <c r="H960" s="11" t="str">
        <f t="shared" si="433"/>
        <v>Perennial</v>
      </c>
      <c r="I960" s="1" t="s">
        <v>17107</v>
      </c>
      <c r="J960" s="1">
        <v>20</v>
      </c>
      <c r="K960" s="1">
        <v>20</v>
      </c>
      <c r="L960" t="str" cm="1">
        <f t="array" ref="L960">_xlfn.IFS(J960+K960="", "Unknown", J960+K960&gt;3, "Large", J960+K960&gt;0.5, "Medium", J960+K960&gt;0, "Small")</f>
        <v>Large</v>
      </c>
      <c r="M960" s="1">
        <v>5</v>
      </c>
      <c r="N960" cm="1">
        <f t="array" ref="N960">IF($M960="",INDEX($M$2:$M$2176,MATCH(1,INDEX(($A$2:$A$2176=$A960)*($M$2:$M$2176&lt;&gt;""),0),0)),$M960)</f>
        <v>5</v>
      </c>
      <c r="O960" s="2" t="str">
        <f t="shared" si="425"/>
        <v>Seasonal outdoors</v>
      </c>
      <c r="P960" s="1" t="s">
        <v>13982</v>
      </c>
      <c r="Q960" s="1" t="s">
        <v>17110</v>
      </c>
      <c r="R960" t="str">
        <f t="shared" si="432"/>
        <v>Medium</v>
      </c>
      <c r="T960" s="1"/>
      <c r="U960" s="1"/>
      <c r="V960" s="1">
        <v>6</v>
      </c>
      <c r="W960" s="6">
        <f t="shared" si="439"/>
        <v>6</v>
      </c>
      <c r="X960" t="str">
        <f>IF(W960=1, "January", IF(W960=2, "February", IF(W960=3, "March", IF(W960=4, "April", IF(W960=5, "May", IF(W960=6, "June", IF(W960=7, "July", IF(W960=8, "August", IF(W960=9, "September", IF(W960=10, "October", IF(W960=11, "November", IF(W960=12, "December", "Other"))))))))))))</f>
        <v>June</v>
      </c>
      <c r="Y960" s="1"/>
      <c r="Z960" s="1"/>
      <c r="AA960" s="1">
        <v>10</v>
      </c>
      <c r="AB960" s="1">
        <f t="shared" si="440"/>
        <v>10</v>
      </c>
      <c r="AC960" s="1" t="str">
        <f>IF(AB960=1, "January", IF(AB960=2, "February", IF(AB960=3, "March", IF(AB960=4, "April", IF(AB960=5, "May", IF(AB960=6, "June", IF(AB960=7, "July", IF(AB960=8, "August", IF(AB960=9, "September", IF(AB960=10, "October", IF(AB960=11, "November", IF(AB960=12, "December", "Other"))))))))))))</f>
        <v>October</v>
      </c>
      <c r="AD960" s="1"/>
      <c r="AE960" s="1"/>
      <c r="AF960" s="17" t="s">
        <v>25112</v>
      </c>
      <c r="AG960" s="1" t="str">
        <f t="shared" si="415"/>
        <v xml:space="preserve">Stratified Seed </v>
      </c>
      <c r="AH960"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Named varieties are propagated by budding.</v>
      </c>
      <c r="AI960" s="1" t="s">
        <v>13983</v>
      </c>
      <c r="AJ960" s="1" t="s">
        <v>1</v>
      </c>
      <c r="AK960" s="1" t="s">
        <v>17106</v>
      </c>
      <c r="AL960" s="1" t="str">
        <f t="shared" si="429"/>
        <v>Scented</v>
      </c>
      <c r="AM960" s="1" t="b">
        <v>1</v>
      </c>
      <c r="AN960" s="1" t="b">
        <v>1</v>
      </c>
      <c r="AO960" s="1" t="b">
        <v>0</v>
      </c>
      <c r="AP960" s="5" t="s">
        <v>28</v>
      </c>
      <c r="AQ960" s="5" t="str">
        <f t="shared" si="417"/>
        <v>Light, Medium, Heavy</v>
      </c>
      <c r="AR960" s="1" t="s">
        <v>30</v>
      </c>
      <c r="AS960" s="1" t="str">
        <f t="shared" si="430"/>
        <v>None</v>
      </c>
      <c r="AT960" s="1" t="str">
        <f t="shared" si="418"/>
        <v>Full</v>
      </c>
      <c r="AU960" s="1" t="s">
        <v>29</v>
      </c>
      <c r="AV960" s="1" t="str">
        <f t="shared" si="419"/>
        <v>Moist</v>
      </c>
      <c r="AW960" s="1" t="s">
        <v>12</v>
      </c>
      <c r="AX960" s="1" t="str">
        <f t="shared" si="420"/>
        <v>Acid, Neutral, Alkaline</v>
      </c>
      <c r="AY960" s="1" t="b">
        <v>0</v>
      </c>
      <c r="AZ960" s="1" t="b">
        <v>0</v>
      </c>
      <c r="BA960" s="1" t="b">
        <v>0</v>
      </c>
      <c r="BC960" t="str">
        <f t="shared" si="421"/>
        <v>FALSE</v>
      </c>
      <c r="BE960" t="str">
        <f t="shared" si="422"/>
        <v>FALSE</v>
      </c>
      <c r="BF960" s="1" t="b">
        <v>0</v>
      </c>
      <c r="BG960" s="1" t="b">
        <v>0</v>
      </c>
      <c r="BH960" s="1" t="b">
        <v>0</v>
      </c>
      <c r="BI960" s="1" t="s">
        <v>77</v>
      </c>
      <c r="BJ960" s="1" t="str">
        <f t="shared" si="423"/>
        <v>TRUE</v>
      </c>
      <c r="BK960" s="1" t="s">
        <v>77</v>
      </c>
      <c r="BL960" t="str">
        <f t="shared" si="424"/>
        <v>TRUE</v>
      </c>
      <c r="BM960" s="1" t="b">
        <v>0</v>
      </c>
      <c r="BN960" s="1" t="b">
        <v>0</v>
      </c>
      <c r="BO960" s="1">
        <f t="shared" si="431"/>
        <v>20</v>
      </c>
      <c r="BP960" s="1" t="s">
        <v>13984</v>
      </c>
      <c r="BQ960" s="1" cm="1">
        <f t="array" ref="BQ960">_xlfn.IFS(BP960="None Known",0, LEN(BP960)&gt;500, 5,LEN(BP960)&gt;400, 4, LEN(BP960)&gt;300, 3, LEN(BP960)&gt;200, 2, LEN(BP960)&gt;1, 1)</f>
        <v>5</v>
      </c>
      <c r="BR960" s="1" t="s">
        <v>13985</v>
      </c>
      <c r="BS960" s="1">
        <v>4</v>
      </c>
      <c r="BT960" s="1" t="s">
        <v>13986</v>
      </c>
      <c r="BU960" s="1">
        <v>3</v>
      </c>
      <c r="BV960" s="1" t="s">
        <v>6060</v>
      </c>
      <c r="BW960" s="1" t="s">
        <v>31</v>
      </c>
      <c r="BX960" s="1"/>
      <c r="BY960" t="str">
        <f>_xlfn.XLOOKUP($B960,Img_lookup!A:A,Img_lookup!B:B, "Not available")</f>
        <v>443c166a-5e70-4cc2-8c92-8391723cac77</v>
      </c>
      <c r="BZ960" t="str">
        <f>_xlfn.XLOOKUP($B960,Img_lookup!A:A,Img_lookup!C:C, "Not available")</f>
        <v>juglans regia o nogal</v>
      </c>
      <c r="CA960" t="str">
        <f>_xlfn.XLOOKUP($B960,Img_lookup!A:A,Img_lookup!D:D, "Not available")</f>
        <v>M. Martin Vicente</v>
      </c>
      <c r="CB960" t="str">
        <f>_xlfn.XLOOKUP($B960,Img_lookup!A:A,Img_lookup!E:E, "https://imgur.com/aT5wafe")</f>
        <v>https://api.openverse.engineering/v1/images/443c166a-5e70-4cc2-8c92-8391723cac77/thumb/</v>
      </c>
    </row>
    <row r="961" spans="1:80" ht="409.6" x14ac:dyDescent="0.2">
      <c r="A961" s="1" t="s">
        <v>3728</v>
      </c>
      <c r="B961" s="1" t="s">
        <v>8626</v>
      </c>
      <c r="C961" s="1" t="s">
        <v>6053</v>
      </c>
      <c r="D961" s="1" t="s">
        <v>8627</v>
      </c>
      <c r="E961" s="1" t="s">
        <v>8628</v>
      </c>
      <c r="F961" s="1" t="s">
        <v>62</v>
      </c>
      <c r="G961" s="1" t="s">
        <v>62</v>
      </c>
      <c r="H961" s="11" t="str">
        <f t="shared" si="433"/>
        <v>Perennial</v>
      </c>
      <c r="I961" s="1" t="s">
        <v>17107</v>
      </c>
      <c r="J961" s="1">
        <v>30</v>
      </c>
      <c r="L961" t="str" cm="1">
        <f t="array" ref="L961">_xlfn.IFS(J961+K961="", "Unknown", J961+K961&gt;3, "Large", J961+K961&gt;0.5, "Medium", J961+K961&gt;0, "Small")</f>
        <v>Large</v>
      </c>
      <c r="M961" s="1">
        <v>5</v>
      </c>
      <c r="N961" cm="1">
        <f t="array" ref="N961">IF($M961="",INDEX($M$2:$M$2176,MATCH(1,INDEX(($A$2:$A$2176=$A961)*($M$2:$M$2176&lt;&gt;""),0),0)),$M961)</f>
        <v>5</v>
      </c>
      <c r="O961" s="2" t="str">
        <f t="shared" si="425"/>
        <v>Seasonal outdoors</v>
      </c>
      <c r="P961" s="1" t="s">
        <v>8629</v>
      </c>
      <c r="R961" t="str">
        <f t="shared" si="432"/>
        <v>Medium</v>
      </c>
      <c r="T961" s="1"/>
      <c r="U961" s="1"/>
      <c r="V961" s="1" t="s">
        <v>96</v>
      </c>
      <c r="W961" s="6" t="str">
        <f t="shared" si="439"/>
        <v>5</v>
      </c>
      <c r="X961" t="str">
        <f t="shared" ref="X961:X966" si="441">IF(W961="1", "January", IF(W961="2", "February", IF(W961="3", "March", IF(W961="4", "April", IF(W961="5", "May", IF(W961="6", "June", IF(W961="7", "July", IF(W961="8", "August", IF(W961="9", "September", IF(W961="10", "October", IF(W961="11", "November", IF(W961="12", "December", "Other"))))))))))))</f>
        <v>May</v>
      </c>
      <c r="Y961" s="2" t="str">
        <f t="shared" ref="Y961:Y966" si="442">IF(ISNUMBER(SEARCH("-",V961)),TRIM(RIGHT(V961,LEN(V961)-SEARCH("-",V961))),V961)</f>
        <v>6</v>
      </c>
      <c r="Z961" s="2" t="str">
        <f t="shared" ref="Z961:Z966" si="443">IF(Y961="1", "January", IF(Y961="2", "February", IF(Y961="3", "March", IF(Y961="4", "April", IF(Y961="5", "May", IF(Y961="6", "June", IF(Y961="7", "July", IF(Y961="8", "August", IF(Y961="9", "September", IF(Y961="10", "October", IF(Y961="11", "November", IF(Y961="12", "December", "Other"))))))))))))</f>
        <v>June</v>
      </c>
      <c r="AF961" s="17" t="s">
        <v>25111</v>
      </c>
      <c r="AG961" s="1" t="str">
        <f t="shared" si="415"/>
        <v xml:space="preserve">Stratified Seed </v>
      </c>
      <c r="AH961" s="2" t="str">
        <f t="shared" si="416"/>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I961" s="1" t="s">
        <v>8630</v>
      </c>
      <c r="AJ961" s="1" t="s">
        <v>1</v>
      </c>
      <c r="AK961" s="1" t="s">
        <v>17106</v>
      </c>
      <c r="AL961" s="1" t="str">
        <f t="shared" si="429"/>
        <v>Unscented</v>
      </c>
      <c r="AM961" s="1" t="b">
        <v>0</v>
      </c>
      <c r="AN961" s="1" t="b">
        <v>1</v>
      </c>
      <c r="AO961" s="1" t="b">
        <v>0</v>
      </c>
      <c r="AP961" s="5" t="s">
        <v>28</v>
      </c>
      <c r="AQ961" s="5" t="str">
        <f t="shared" si="417"/>
        <v>Light, Medium, Heavy</v>
      </c>
      <c r="AR961" s="1" t="s">
        <v>30</v>
      </c>
      <c r="AS961" s="1" t="str">
        <f t="shared" si="430"/>
        <v>None</v>
      </c>
      <c r="AT961" s="1" t="str">
        <f t="shared" si="418"/>
        <v>Full</v>
      </c>
      <c r="AU961" s="1" t="s">
        <v>29</v>
      </c>
      <c r="AV961" s="1" t="str">
        <f t="shared" si="419"/>
        <v>Moist</v>
      </c>
      <c r="AW961" s="1" t="s">
        <v>12</v>
      </c>
      <c r="AX961" s="1" t="str">
        <f t="shared" si="420"/>
        <v>Acid, Neutral, Alkaline</v>
      </c>
      <c r="AY961" s="1" t="b">
        <v>0</v>
      </c>
      <c r="AZ961" s="1" t="b">
        <v>0</v>
      </c>
      <c r="BA961" s="1" t="b">
        <v>0</v>
      </c>
      <c r="BC961" t="str">
        <f t="shared" si="421"/>
        <v>FALSE</v>
      </c>
      <c r="BE961" t="str">
        <f t="shared" si="422"/>
        <v>FALSE</v>
      </c>
      <c r="BF961" s="1" t="b">
        <v>0</v>
      </c>
      <c r="BG961" s="1" t="b">
        <v>0</v>
      </c>
      <c r="BH961" s="1" t="b">
        <v>0</v>
      </c>
      <c r="BI961" s="1" t="s">
        <v>77</v>
      </c>
      <c r="BJ961" s="1" t="str">
        <f t="shared" si="423"/>
        <v>TRUE</v>
      </c>
      <c r="BK961" s="1" t="s">
        <v>77</v>
      </c>
      <c r="BL961" t="str">
        <f t="shared" si="424"/>
        <v>TRUE</v>
      </c>
      <c r="BM961" s="1" t="b">
        <v>0</v>
      </c>
      <c r="BN961" s="1" t="b">
        <v>0</v>
      </c>
      <c r="BO961" s="1">
        <f t="shared" si="431"/>
        <v>13</v>
      </c>
      <c r="BP961" s="1" t="s">
        <v>8631</v>
      </c>
      <c r="BQ961" s="1" cm="1">
        <f t="array" ref="BQ961">_xlfn.IFS(BP961="None Known",0, LEN(BP961)&gt;500, 5,LEN(BP961)&gt;400, 4, LEN(BP961)&gt;300, 3, LEN(BP961)&gt;200, 2, LEN(BP961)&gt;1, 1)</f>
        <v>4</v>
      </c>
      <c r="BR961" s="16" t="s">
        <v>24909</v>
      </c>
      <c r="BS961" s="1">
        <v>3</v>
      </c>
      <c r="BT961" s="1" t="s">
        <v>31</v>
      </c>
      <c r="BU961" s="1">
        <v>0</v>
      </c>
      <c r="BV961" s="1" t="s">
        <v>6060</v>
      </c>
      <c r="BW961" s="1" t="s">
        <v>31</v>
      </c>
      <c r="BX961" s="1"/>
      <c r="BY961" t="str">
        <f>_xlfn.XLOOKUP($B961,Img_lookup!A:A,Img_lookup!B:B, "Not available")</f>
        <v>Not available</v>
      </c>
      <c r="BZ961" t="str">
        <f>_xlfn.XLOOKUP($B961,Img_lookup!A:A,Img_lookup!C:C, "Not available")</f>
        <v>Not available</v>
      </c>
      <c r="CA961" t="str">
        <f>_xlfn.XLOOKUP($B961,Img_lookup!A:A,Img_lookup!D:D, "Not available")</f>
        <v>Not available</v>
      </c>
      <c r="CB961" t="str">
        <f>_xlfn.XLOOKUP($B961,Img_lookup!A:A,Img_lookup!E:E, "https://imgur.com/aT5wafe")</f>
        <v>https://imgur.com/aT5wafe</v>
      </c>
    </row>
    <row r="962" spans="1:80" ht="409.6" x14ac:dyDescent="0.2">
      <c r="A962" s="1" t="s">
        <v>3728</v>
      </c>
      <c r="B962" s="1" t="s">
        <v>6052</v>
      </c>
      <c r="C962" s="1" t="s">
        <v>6053</v>
      </c>
      <c r="D962" s="1" t="s">
        <v>6054</v>
      </c>
      <c r="E962" s="1" t="s">
        <v>6055</v>
      </c>
      <c r="F962" s="1" t="s">
        <v>62</v>
      </c>
      <c r="G962" s="1" t="s">
        <v>62</v>
      </c>
      <c r="H962" s="11" t="str">
        <f t="shared" si="433"/>
        <v>Perennial</v>
      </c>
      <c r="I962" s="1" t="s">
        <v>17107</v>
      </c>
      <c r="J962" s="1">
        <v>30</v>
      </c>
      <c r="L962" t="str" cm="1">
        <f t="array" ref="L962">_xlfn.IFS(J962+K962="", "Unknown", J962+K962&gt;3, "Large", J962+K962&gt;0.5, "Medium", J962+K962&gt;0, "Small")</f>
        <v>Large</v>
      </c>
      <c r="M962" s="1">
        <v>5</v>
      </c>
      <c r="N962" cm="1">
        <f t="array" ref="N962">IF($M962="",INDEX($M$2:$M$2176,MATCH(1,INDEX(($A$2:$A$2176=$A962)*($M$2:$M$2176&lt;&gt;""),0),0)),$M962)</f>
        <v>5</v>
      </c>
      <c r="O962" s="2" t="str">
        <f t="shared" si="425"/>
        <v>Seasonal outdoors</v>
      </c>
      <c r="P962" s="1" t="s">
        <v>6056</v>
      </c>
      <c r="R962" t="str">
        <f t="shared" si="432"/>
        <v>Medium</v>
      </c>
      <c r="T962" s="1"/>
      <c r="U962" s="1"/>
      <c r="V962" s="1" t="s">
        <v>96</v>
      </c>
      <c r="W962" s="6" t="str">
        <f t="shared" si="439"/>
        <v>5</v>
      </c>
      <c r="X962" t="str">
        <f t="shared" si="441"/>
        <v>May</v>
      </c>
      <c r="Y962" s="2" t="str">
        <f t="shared" si="442"/>
        <v>6</v>
      </c>
      <c r="Z962" s="2" t="str">
        <f t="shared" si="443"/>
        <v>June</v>
      </c>
      <c r="AF962" s="17" t="s">
        <v>25111</v>
      </c>
      <c r="AG962" s="1" t="str">
        <f t="shared" ref="AG962:AG1025" si="444">LEFT(AF962,FIND("-",AF962)-1)</f>
        <v xml:space="preserve">Stratified Seed </v>
      </c>
      <c r="AH962" s="2" t="str">
        <f t="shared" ref="AH962:AH1025" si="445">RIGHT(AF962,LEN(AF962)-FIND("-",AF962)-1)</f>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v>
      </c>
      <c r="AI962" s="1" t="s">
        <v>6057</v>
      </c>
      <c r="AJ962" s="1" t="s">
        <v>1</v>
      </c>
      <c r="AK962" s="1" t="s">
        <v>17106</v>
      </c>
      <c r="AL962" s="1" t="str">
        <f t="shared" si="429"/>
        <v>Unscented</v>
      </c>
      <c r="AM962" s="1" t="b">
        <v>0</v>
      </c>
      <c r="AN962" s="1" t="b">
        <v>1</v>
      </c>
      <c r="AO962" s="1" t="b">
        <v>0</v>
      </c>
      <c r="AP962" s="5" t="s">
        <v>28</v>
      </c>
      <c r="AQ962" s="5" t="str">
        <f t="shared" ref="AQ962:AQ1025" si="446">IF(AP962="L", "Light", IF(AP962="M", "Medium", IF(AP962="H", "Heavy", IF(AP962="LM", "Light, Medium", IF(AP962="MH", "Medium, Heavy", IF(AP962="LMH", "Light, Medium, Heavy", ""))))))</f>
        <v>Light, Medium, Heavy</v>
      </c>
      <c r="AR962" s="1" t="s">
        <v>30</v>
      </c>
      <c r="AS962" s="1" t="str">
        <f t="shared" si="430"/>
        <v>None</v>
      </c>
      <c r="AT962" s="1" t="str">
        <f t="shared" ref="AT962:AT1025" si="447">IF(AR962="N", "Full", IF(AR962="S", "Partial", IF(AR962="F", "None", IF(AR962="SN", "Partial, Full", IF(AR962="NP", "None, Partial", IF(AR962="FSN", "None, Partial, Full", ""))))))</f>
        <v>Full</v>
      </c>
      <c r="AU962" s="1" t="s">
        <v>29</v>
      </c>
      <c r="AV962" s="1" t="str">
        <f t="shared" ref="AV962:AV1025" si="448">IF(AU962="D", "Dry", IF(AU962="M", "Moist", IF(AU962="We", "Wet/Water", IF(AU962="Wa", "Wet/Water", IF(AU962="WeWa", "Wet/Water", IF(AU962="DM", "Dry, Moist", IF(AU962="DMWe", "Dry, Moist, Wet/Water", IF(AU962="MWe", "Moist, Wet/Water", IF(AU962="MWeWa", "Moist, Wet/Water", IF(AU962="WeM", "Moist, Wet/Water",""))))))))))</f>
        <v>Moist</v>
      </c>
      <c r="AW962" s="1" t="s">
        <v>12</v>
      </c>
      <c r="AX962" s="1" t="str">
        <f t="shared" ref="AX962:AX1025" si="449">IF(AW962="A", "Acid", IF(AW962="N", "Neutral", IF(AW962="B", "Alkaline", IF(AW962="AN", "Acid, Neutral", IF(AW962="NB", "Neutral, Alkaline", IF(AW962="ANB", "Acid, Neutral, Alkaline", ""))))))</f>
        <v>Acid, Neutral, Alkaline</v>
      </c>
      <c r="AY962" s="1" t="b">
        <v>0</v>
      </c>
      <c r="AZ962" s="1" t="b">
        <v>0</v>
      </c>
      <c r="BA962" s="1" t="b">
        <v>0</v>
      </c>
      <c r="BC962" t="str">
        <f t="shared" ref="BC962:BC1025" si="450">IF(BB962="M", "TRUE", IF(BB962="W", "TRUE", "FALSE"))</f>
        <v>FALSE</v>
      </c>
      <c r="BE962" t="str">
        <f t="shared" ref="BE962:BE1025" si="451">IF(BD962="Y", "TRUE", "FALSE")</f>
        <v>FALSE</v>
      </c>
      <c r="BF962" s="1" t="b">
        <v>0</v>
      </c>
      <c r="BG962" s="1" t="b">
        <v>0</v>
      </c>
      <c r="BH962" s="1" t="b">
        <v>0</v>
      </c>
      <c r="BI962" s="1" t="s">
        <v>77</v>
      </c>
      <c r="BJ962" s="1" t="str">
        <f t="shared" ref="BJ962:BJ1025" si="452">IF(BI962="Y", "TRUE", "FALSE")</f>
        <v>TRUE</v>
      </c>
      <c r="BK962" s="1" t="s">
        <v>77</v>
      </c>
      <c r="BL962" t="str">
        <f t="shared" ref="BL962:BL1025" si="453">IF(BK962="Y", "TRUE", "FALSE")</f>
        <v>TRUE</v>
      </c>
      <c r="BM962" s="1" t="b">
        <v>0</v>
      </c>
      <c r="BN962" s="1" t="b">
        <v>0</v>
      </c>
      <c r="BO962" s="1">
        <f t="shared" si="431"/>
        <v>17</v>
      </c>
      <c r="BP962" s="1" t="s">
        <v>6058</v>
      </c>
      <c r="BQ962" s="1" cm="1">
        <f t="array" ref="BQ962">_xlfn.IFS(BP962="None Known",0, LEN(BP962)&gt;500, 5,LEN(BP962)&gt;400, 4, LEN(BP962)&gt;300, 3, LEN(BP962)&gt;200, 2, LEN(BP962)&gt;1, 1)</f>
        <v>5</v>
      </c>
      <c r="BR962" s="16" t="s">
        <v>24910</v>
      </c>
      <c r="BS962" s="1">
        <v>3</v>
      </c>
      <c r="BT962" s="1" t="s">
        <v>6059</v>
      </c>
      <c r="BU962" s="1">
        <v>3</v>
      </c>
      <c r="BV962" s="1" t="s">
        <v>6060</v>
      </c>
      <c r="BW962" s="1" t="s">
        <v>31</v>
      </c>
      <c r="BX962" s="1"/>
      <c r="BY962" t="str">
        <f>_xlfn.XLOOKUP($B962,Img_lookup!A:A,Img_lookup!B:B, "Not available")</f>
        <v>Not available</v>
      </c>
      <c r="BZ962" t="str">
        <f>_xlfn.XLOOKUP($B962,Img_lookup!A:A,Img_lookup!C:C, "Not available")</f>
        <v>Not available</v>
      </c>
      <c r="CA962" t="str">
        <f>_xlfn.XLOOKUP($B962,Img_lookup!A:A,Img_lookup!D:D, "Not available")</f>
        <v>Not available</v>
      </c>
      <c r="CB962" t="str">
        <f>_xlfn.XLOOKUP($B962,Img_lookup!A:A,Img_lookup!E:E, "https://imgur.com/aT5wafe")</f>
        <v>https://imgur.com/aT5wafe</v>
      </c>
    </row>
    <row r="963" spans="1:80" ht="409.6" x14ac:dyDescent="0.2">
      <c r="A963" s="1" t="s">
        <v>3728</v>
      </c>
      <c r="B963" s="1" t="s">
        <v>7093</v>
      </c>
      <c r="D963" s="1" t="s">
        <v>7094</v>
      </c>
      <c r="E963" s="1" t="s">
        <v>650</v>
      </c>
      <c r="F963" s="1" t="s">
        <v>62</v>
      </c>
      <c r="G963" s="1" t="s">
        <v>62</v>
      </c>
      <c r="H963" s="11" t="str">
        <f t="shared" si="433"/>
        <v>Perennial</v>
      </c>
      <c r="I963" s="1" t="s">
        <v>17107</v>
      </c>
      <c r="J963" s="1">
        <v>20</v>
      </c>
      <c r="L963" t="str" cm="1">
        <f t="array" ref="L963">_xlfn.IFS(J963+K963="", "Unknown", J963+K963&gt;3, "Large", J963+K963&gt;0.5, "Medium", J963+K963&gt;0, "Small")</f>
        <v>Large</v>
      </c>
      <c r="N963" cm="1">
        <f t="array" ref="N963">IF($M963="",INDEX($M$2:$M$2176,MATCH(1,INDEX(($A$2:$A$2176=$A963)*($M$2:$M$2176&lt;&gt;""),0),0)),$M963)</f>
        <v>4</v>
      </c>
      <c r="O963" s="2" t="str">
        <f t="shared" ref="O963:O1026" si="454">IF(N963="", "Temperate zone", IF(N963&lt;5, "Hardy to cold", IF(N963&lt;8, "Seasonal outdoors", IF(N963&lt;12, "Grown indoors", "all Temperate zone"))))</f>
        <v>Hardy to cold</v>
      </c>
      <c r="P963" s="1" t="s">
        <v>306</v>
      </c>
      <c r="R963" t="str">
        <f t="shared" si="432"/>
        <v>Medium</v>
      </c>
      <c r="T963" s="1"/>
      <c r="U963" s="1"/>
      <c r="V963" s="1" t="s">
        <v>96</v>
      </c>
      <c r="W963" s="6" t="str">
        <f t="shared" si="439"/>
        <v>5</v>
      </c>
      <c r="X963" t="str">
        <f t="shared" si="441"/>
        <v>May</v>
      </c>
      <c r="Y963" s="2" t="str">
        <f t="shared" si="442"/>
        <v>6</v>
      </c>
      <c r="Z963" s="2" t="str">
        <f t="shared" si="443"/>
        <v>June</v>
      </c>
      <c r="AF963" s="17" t="s">
        <v>25113</v>
      </c>
      <c r="AG963" s="1" t="str">
        <f t="shared" si="444"/>
        <v xml:space="preserve">Stratified Seed </v>
      </c>
      <c r="AH963" s="2" t="str">
        <f t="shared" si="445"/>
        <v>The seed is best sown as soon as it is ripe in individual deep pots in a cold frame[80]. You need to protect it from mice, birds, squirrels etc. The seed usually germinates in late winter or the spring. Plant out the seedlings into their permanent positions in early summer and give some protection from the cold for their first winter or two.
 The seed can also be stored in cool moist conditions (such s the salad compartment of a fridge) over the winter and sown in early spring but it may then require a period of cold stratification before it will germinate[78, 80, 113]. This is possibly a hybrid species and so it might not breed true from seed.</v>
      </c>
      <c r="AI963" s="1" t="s">
        <v>7095</v>
      </c>
      <c r="AJ963" s="1" t="s">
        <v>1</v>
      </c>
      <c r="AK963" s="1" t="s">
        <v>17106</v>
      </c>
      <c r="AL963" s="1" t="str">
        <f t="shared" ref="AL963:AL1026" si="455">IF(AM963=TRUE, "Scented", "Unscented")</f>
        <v>Unscented</v>
      </c>
      <c r="AM963" s="1" t="b">
        <v>0</v>
      </c>
      <c r="AN963" s="1" t="b">
        <v>1</v>
      </c>
      <c r="AO963" s="1" t="b">
        <v>0</v>
      </c>
      <c r="AP963" s="5" t="s">
        <v>28</v>
      </c>
      <c r="AQ963" s="5" t="str">
        <f t="shared" si="446"/>
        <v>Light, Medium, Heavy</v>
      </c>
      <c r="AR963" s="1" t="s">
        <v>30</v>
      </c>
      <c r="AS963" s="1" t="str">
        <f t="shared" ref="AS963:AS1026" si="456">IF(AR963="N", "None", IF(AR963="S", "Partial", IF(AR963="F", "Full", IF(AR963="SN", "None, Partial", IF(AR963="FS", "Partial, Full", IF(AR963="FSN", "None, Partial, Full", ""))))))</f>
        <v>None</v>
      </c>
      <c r="AT963" s="1" t="str">
        <f t="shared" si="447"/>
        <v>Full</v>
      </c>
      <c r="AU963" s="1" t="s">
        <v>29</v>
      </c>
      <c r="AV963" s="1" t="str">
        <f t="shared" si="448"/>
        <v>Moist</v>
      </c>
      <c r="AW963" s="1" t="s">
        <v>12</v>
      </c>
      <c r="AX963" s="1" t="str">
        <f t="shared" si="449"/>
        <v>Acid, Neutral, Alkaline</v>
      </c>
      <c r="AY963" s="1" t="b">
        <v>0</v>
      </c>
      <c r="AZ963" s="1" t="b">
        <v>0</v>
      </c>
      <c r="BA963" s="1" t="b">
        <v>0</v>
      </c>
      <c r="BC963" t="str">
        <f t="shared" si="450"/>
        <v>FALSE</v>
      </c>
      <c r="BE963" t="str">
        <f t="shared" si="451"/>
        <v>FALSE</v>
      </c>
      <c r="BF963" s="1" t="b">
        <v>0</v>
      </c>
      <c r="BG963" s="1" t="b">
        <v>0</v>
      </c>
      <c r="BH963" s="1" t="b">
        <v>0</v>
      </c>
      <c r="BJ963" s="1" t="str">
        <f t="shared" si="452"/>
        <v>FALSE</v>
      </c>
      <c r="BK963" s="1" t="s">
        <v>77</v>
      </c>
      <c r="BL963" t="str">
        <f t="shared" si="453"/>
        <v>TRUE</v>
      </c>
      <c r="BM963" s="1" t="b">
        <v>0</v>
      </c>
      <c r="BN963" s="1" t="b">
        <v>0</v>
      </c>
      <c r="BO963" s="1">
        <f t="shared" ref="BO963:BO1026" si="457">BQ963+(BS963*3)+BU963</f>
        <v>14</v>
      </c>
      <c r="BP963" s="1" t="s">
        <v>7096</v>
      </c>
      <c r="BQ963" s="1" cm="1">
        <f t="array" ref="BQ963">_xlfn.IFS(BP963="None Known",0, LEN(BP963)&gt;500, 5,LEN(BP963)&gt;400, 4, LEN(BP963)&gt;300, 3, LEN(BP963)&gt;200, 2, LEN(BP963)&gt;1, 1)</f>
        <v>4</v>
      </c>
      <c r="BR963" s="16" t="s">
        <v>24911</v>
      </c>
      <c r="BS963" s="1">
        <v>3</v>
      </c>
      <c r="BT963" s="1" t="s">
        <v>7097</v>
      </c>
      <c r="BU963" s="1">
        <v>1</v>
      </c>
      <c r="BV963" s="1" t="s">
        <v>6060</v>
      </c>
      <c r="BW963" s="1" t="s">
        <v>31</v>
      </c>
      <c r="BX963" s="1"/>
      <c r="BY963" t="str">
        <f>_xlfn.XLOOKUP($B963,Img_lookup!A:A,Img_lookup!B:B, "Not available")</f>
        <v>2bbee19e-1de3-432f-b3d7-cc35a483d705</v>
      </c>
      <c r="BZ963" t="str">
        <f>_xlfn.XLOOKUP($B963,Img_lookup!A:A,Img_lookup!C:C, "Not available")</f>
        <v>Noyer ... , Juglans sinensis, Juglandac√©es, Arboretum de Ch√®vreloup</v>
      </c>
      <c r="CA963" t="str">
        <f>_xlfn.XLOOKUP($B963,Img_lookup!A:A,Img_lookup!D:D, "Not available")</f>
        <v>olive.titus</v>
      </c>
      <c r="CB963" t="str">
        <f>_xlfn.XLOOKUP($B963,Img_lookup!A:A,Img_lookup!E:E, "https://imgur.com/aT5wafe")</f>
        <v>https://api.openverse.engineering/v1/images/2bbee19e-1de3-432f-b3d7-cc35a483d705/thumb/</v>
      </c>
    </row>
    <row r="964" spans="1:80" ht="409.6" x14ac:dyDescent="0.15">
      <c r="A964" s="1" t="s">
        <v>16005</v>
      </c>
      <c r="B964" s="1" t="s">
        <v>16006</v>
      </c>
      <c r="C964" s="1" t="s">
        <v>16007</v>
      </c>
      <c r="D964" s="1" t="s">
        <v>16008</v>
      </c>
      <c r="E964" s="1" t="s">
        <v>16009</v>
      </c>
      <c r="F964" s="1" t="s">
        <v>6</v>
      </c>
      <c r="G964" s="1" t="s">
        <v>6</v>
      </c>
      <c r="H964" s="11" t="str">
        <f t="shared" si="433"/>
        <v>Perennial</v>
      </c>
      <c r="J964" s="1">
        <v>1.5</v>
      </c>
      <c r="K964" s="1">
        <v>0.5</v>
      </c>
      <c r="L964" t="str" cm="1">
        <f t="array" ref="L964">_xlfn.IFS(J964+K964="", "Unknown", J964+K964&gt;3, "Large", J964+K964&gt;0.5, "Medium", J964+K964&gt;0, "Small")</f>
        <v>Medium</v>
      </c>
      <c r="M964" s="1">
        <v>4</v>
      </c>
      <c r="N964" cm="1">
        <f t="array" ref="N964">IF($M964="",INDEX($M$2:$M$2176,MATCH(1,INDEX(($A$2:$A$2176=$A964)*($M$2:$M$2176&lt;&gt;""),0),0)),$M964)</f>
        <v>4</v>
      </c>
      <c r="O964" s="2" t="str">
        <f t="shared" si="454"/>
        <v>Hardy to cold</v>
      </c>
      <c r="P964" s="1" t="s">
        <v>16010</v>
      </c>
      <c r="R964" t="str">
        <f t="shared" ref="R964:R1027" si="458">IF(Q964="Fast", "Fast", IF(Q964="Slow", "Slow", "Medium"))</f>
        <v>Medium</v>
      </c>
      <c r="T964" s="1"/>
      <c r="U964" s="1"/>
      <c r="V964" s="1" t="s">
        <v>322</v>
      </c>
      <c r="W964" s="6" t="str">
        <f t="shared" si="439"/>
        <v>6</v>
      </c>
      <c r="X964" t="str">
        <f t="shared" si="441"/>
        <v>June</v>
      </c>
      <c r="Y964" s="2" t="str">
        <f t="shared" si="442"/>
        <v>8</v>
      </c>
      <c r="Z964" s="2" t="str">
        <f t="shared" si="443"/>
        <v>August</v>
      </c>
      <c r="AF964" s="16" t="s">
        <v>24527</v>
      </c>
      <c r="AG964" s="1" t="str">
        <f t="shared" si="444"/>
        <v xml:space="preserve">Seed </v>
      </c>
      <c r="AH964" s="2" t="str">
        <f t="shared" si="445"/>
        <v>Surface sow in pots in a cold frame in early spring and keep the compost moist. When they are large enough to handle, prick the seedlings out into individual pots and plant them out in the summer if they have grown sufficiently, otherwise in late spring of the following year.
Division in spring. Very easy, larger clumps can be replanted direct into their permanent positions, though it is best to pot up smaller clumps and grow them on in a cold frame until they are rooting well. Plant them out in the spring.</v>
      </c>
      <c r="AI964" s="1" t="s">
        <v>16011</v>
      </c>
      <c r="AJ964" s="1" t="s">
        <v>1</v>
      </c>
      <c r="AK964" s="1" t="s">
        <v>17104</v>
      </c>
      <c r="AL964" s="1" t="str">
        <f t="shared" si="455"/>
        <v>Unscented</v>
      </c>
      <c r="AM964" s="1" t="b">
        <v>0</v>
      </c>
      <c r="AN964" s="1" t="b">
        <v>1</v>
      </c>
      <c r="AO964" s="1" t="b">
        <v>0</v>
      </c>
      <c r="AP964" s="5" t="s">
        <v>28</v>
      </c>
      <c r="AQ964" s="5" t="str">
        <f t="shared" si="446"/>
        <v>Light, Medium, Heavy</v>
      </c>
      <c r="AR964" s="1" t="s">
        <v>10</v>
      </c>
      <c r="AS964" s="1" t="str">
        <f t="shared" si="456"/>
        <v>None, Partial</v>
      </c>
      <c r="AT964" s="1" t="str">
        <f t="shared" si="447"/>
        <v>Partial, Full</v>
      </c>
      <c r="AU964" s="1" t="s">
        <v>609</v>
      </c>
      <c r="AV964" s="1" t="str">
        <f t="shared" si="448"/>
        <v>Moist, Wet/Water</v>
      </c>
      <c r="AW964" s="1" t="s">
        <v>123</v>
      </c>
      <c r="AX964" s="1" t="str">
        <f t="shared" si="449"/>
        <v>Acid, Neutral</v>
      </c>
      <c r="AY964" s="1" t="b">
        <v>0</v>
      </c>
      <c r="AZ964" s="1" t="b">
        <v>0</v>
      </c>
      <c r="BA964" s="1" t="b">
        <v>0</v>
      </c>
      <c r="BB964" s="1" t="s">
        <v>275</v>
      </c>
      <c r="BC964" t="str">
        <f t="shared" si="450"/>
        <v>TRUE</v>
      </c>
      <c r="BE964" t="str">
        <f t="shared" si="451"/>
        <v>FALSE</v>
      </c>
      <c r="BF964" s="1" t="b">
        <v>0</v>
      </c>
      <c r="BG964" s="1" t="b">
        <v>1</v>
      </c>
      <c r="BH964" s="1" t="b">
        <v>0</v>
      </c>
      <c r="BJ964" s="1" t="str">
        <f t="shared" si="452"/>
        <v>FALSE</v>
      </c>
      <c r="BL964" t="str">
        <f t="shared" si="453"/>
        <v>FALSE</v>
      </c>
      <c r="BM964" s="1" t="b">
        <v>0</v>
      </c>
      <c r="BN964" s="1" t="b">
        <v>0</v>
      </c>
      <c r="BO964" s="1">
        <f t="shared" si="457"/>
        <v>13</v>
      </c>
      <c r="BP964" s="1" t="s">
        <v>16012</v>
      </c>
      <c r="BQ964" s="1" cm="1">
        <f t="array" ref="BQ964">_xlfn.IFS(BP964="None Known",0, LEN(BP964)&gt;500, 5,LEN(BP964)&gt;400, 4, LEN(BP964)&gt;300, 3, LEN(BP964)&gt;200, 2, LEN(BP964)&gt;1, 1)</f>
        <v>5</v>
      </c>
      <c r="BR964" s="1" t="s">
        <v>16013</v>
      </c>
      <c r="BS964" s="1">
        <v>2</v>
      </c>
      <c r="BT964" s="1" t="s">
        <v>16014</v>
      </c>
      <c r="BU964" s="1">
        <v>2</v>
      </c>
      <c r="BV964" s="1" t="s">
        <v>4820</v>
      </c>
      <c r="BW964" s="1" t="s">
        <v>16015</v>
      </c>
      <c r="BX964" s="1"/>
      <c r="BY964" t="str">
        <f>_xlfn.XLOOKUP($B964,Img_lookup!A:A,Img_lookup!B:B, "Not available")</f>
        <v>14268e08-718e-45e5-93a9-d6688efbf4b9</v>
      </c>
      <c r="BZ964" t="str">
        <f>_xlfn.XLOOKUP($B964,Img_lookup!A:A,Img_lookup!C:C, "Not available")</f>
        <v>2014-06-18-12.52.05 ZS PMax Juncus effusus-1</v>
      </c>
      <c r="CA964" t="str">
        <f>_xlfn.XLOOKUP($B964,Img_lookup!A:A,Img_lookup!D:D, "Not available")</f>
        <v>John Rusk</v>
      </c>
      <c r="CB964" t="str">
        <f>_xlfn.XLOOKUP($B964,Img_lookup!A:A,Img_lookup!E:E, "https://imgur.com/aT5wafe")</f>
        <v>https://api.openverse.engineering/v1/images/14268e08-718e-45e5-93a9-d6688efbf4b9/thumb/</v>
      </c>
    </row>
    <row r="965" spans="1:80" ht="409.6" x14ac:dyDescent="0.15">
      <c r="A965" s="1" t="s">
        <v>1570</v>
      </c>
      <c r="B965" s="1" t="s">
        <v>15202</v>
      </c>
      <c r="C965" s="1" t="s">
        <v>12762</v>
      </c>
      <c r="E965" s="1" t="s">
        <v>12764</v>
      </c>
      <c r="F965" s="1" t="s">
        <v>22</v>
      </c>
      <c r="G965" s="1" t="s">
        <v>22</v>
      </c>
      <c r="H965" s="11" t="str">
        <f t="shared" si="433"/>
        <v>Perennial</v>
      </c>
      <c r="I965" s="1" t="s">
        <v>17108</v>
      </c>
      <c r="J965" s="1">
        <v>9</v>
      </c>
      <c r="K965" s="1">
        <v>4</v>
      </c>
      <c r="L965" t="str" cm="1">
        <f t="array" ref="L965">_xlfn.IFS(J965+K965="", "Unknown", J965+K965&gt;3, "Large", J965+K965&gt;0.5, "Medium", J965+K965&gt;0, "Small")</f>
        <v>Large</v>
      </c>
      <c r="M965" s="1">
        <v>2</v>
      </c>
      <c r="N965" cm="1">
        <f t="array" ref="N965">IF($M965="",INDEX($M$2:$M$2176,MATCH(1,INDEX(($A$2:$A$2176=$A965)*($M$2:$M$2176&lt;&gt;""),0),0)),$M965)</f>
        <v>2</v>
      </c>
      <c r="O965" s="2" t="str">
        <f t="shared" si="454"/>
        <v>Hardy to cold</v>
      </c>
      <c r="P965" s="1" t="s">
        <v>15203</v>
      </c>
      <c r="Q965" s="1" t="s">
        <v>17111</v>
      </c>
      <c r="R965" t="str">
        <f t="shared" si="458"/>
        <v>Slow</v>
      </c>
      <c r="S965" s="1" t="s">
        <v>24</v>
      </c>
      <c r="T965" s="1" t="str">
        <f t="shared" ref="T965:T976" si="459">LEFT(S965,FIND("-",S965)-1)</f>
        <v xml:space="preserve">1 </v>
      </c>
      <c r="U965" s="1" t="str">
        <f t="shared" ref="U965:U976" si="460">RIGHT(S965,FIND("-",S965)-1)</f>
        <v>12</v>
      </c>
      <c r="V965" s="1" t="s">
        <v>96</v>
      </c>
      <c r="W965" s="6" t="str">
        <f t="shared" si="439"/>
        <v>5</v>
      </c>
      <c r="X965" t="str">
        <f t="shared" si="441"/>
        <v>May</v>
      </c>
      <c r="Y965" s="2" t="str">
        <f t="shared" si="442"/>
        <v>6</v>
      </c>
      <c r="Z965" s="2" t="str">
        <f t="shared" si="443"/>
        <v>June</v>
      </c>
      <c r="AA965" s="1">
        <v>10</v>
      </c>
      <c r="AB965" s="1">
        <f t="shared" ref="AB965:AB976" si="461">IF(ISNUMBER(SEARCH("-",AA965)),TRIM(LEFT(AA965,FIND("-",AA965)-1)),AA965)</f>
        <v>10</v>
      </c>
      <c r="AC965" s="1" t="str">
        <f>IF(AB965=1, "January", IF(AB965=2, "February", IF(AB965=3, "March", IF(AB965=4, "April", IF(AB965=5, "May", IF(AB965=6, "June", IF(AB965=7, "July", IF(AB965=8, "August", IF(AB965=9, "September", IF(AB965=10, "October", IF(AB965=11, "November", IF(AB965=12, "December", "Other"))))))))))))</f>
        <v>October</v>
      </c>
      <c r="AD965" s="1"/>
      <c r="AE965" s="1"/>
      <c r="AF965" s="16" t="s">
        <v>25114</v>
      </c>
      <c r="AG965" s="1" t="str">
        <f t="shared" si="444"/>
        <v xml:space="preserve">Stratified Seed </v>
      </c>
      <c r="AH965"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65" s="1" t="s">
        <v>15204</v>
      </c>
      <c r="AJ965" s="1" t="s">
        <v>1</v>
      </c>
      <c r="AK965" s="1" t="s">
        <v>17105</v>
      </c>
      <c r="AL965" s="1" t="str">
        <f t="shared" si="455"/>
        <v>Scented</v>
      </c>
      <c r="AM965" s="1" t="b">
        <v>1</v>
      </c>
      <c r="AN965" s="1" t="b">
        <v>1</v>
      </c>
      <c r="AO965" s="1" t="b">
        <v>0</v>
      </c>
      <c r="AP965" s="5" t="s">
        <v>28</v>
      </c>
      <c r="AQ965" s="5" t="str">
        <f t="shared" si="446"/>
        <v>Light, Medium, Heavy</v>
      </c>
      <c r="AR965" s="1" t="s">
        <v>10</v>
      </c>
      <c r="AS965" s="1" t="str">
        <f t="shared" si="456"/>
        <v>None, Partial</v>
      </c>
      <c r="AT965" s="1" t="str">
        <f t="shared" si="447"/>
        <v>Partial, Full</v>
      </c>
      <c r="AU965" s="1" t="s">
        <v>11</v>
      </c>
      <c r="AV965" s="1" t="str">
        <f t="shared" si="448"/>
        <v>Dry, Moist</v>
      </c>
      <c r="AW965" s="1" t="s">
        <v>12</v>
      </c>
      <c r="AX965" s="1" t="str">
        <f t="shared" si="449"/>
        <v>Acid, Neutral, Alkaline</v>
      </c>
      <c r="AY965" s="1" t="b">
        <v>1</v>
      </c>
      <c r="AZ965" s="1" t="b">
        <v>1</v>
      </c>
      <c r="BA965" s="1" t="b">
        <v>0</v>
      </c>
      <c r="BB965" s="1" t="s">
        <v>29</v>
      </c>
      <c r="BC965" t="str">
        <f t="shared" si="450"/>
        <v>TRUE</v>
      </c>
      <c r="BE965" t="str">
        <f t="shared" si="451"/>
        <v>FALSE</v>
      </c>
      <c r="BF965" s="1" t="b">
        <v>1</v>
      </c>
      <c r="BG965" s="1" t="b">
        <v>1</v>
      </c>
      <c r="BH965" s="1" t="b">
        <v>1</v>
      </c>
      <c r="BI965" s="1" t="s">
        <v>77</v>
      </c>
      <c r="BJ965" s="1" t="str">
        <f t="shared" si="452"/>
        <v>TRUE</v>
      </c>
      <c r="BK965" s="1" t="s">
        <v>30</v>
      </c>
      <c r="BL965" t="str">
        <f t="shared" si="453"/>
        <v>FALSE</v>
      </c>
      <c r="BM965" s="1" t="b">
        <v>0</v>
      </c>
      <c r="BN965" s="1" t="b">
        <v>0</v>
      </c>
      <c r="BO965" s="1">
        <f t="shared" si="457"/>
        <v>20</v>
      </c>
      <c r="BP965" s="1" t="s">
        <v>15205</v>
      </c>
      <c r="BQ965" s="1" cm="1">
        <f t="array" ref="BQ965">_xlfn.IFS(BP965="None Known",0, LEN(BP965)&gt;500, 5,LEN(BP965)&gt;400, 4, LEN(BP965)&gt;300, 3, LEN(BP965)&gt;200, 2, LEN(BP965)&gt;1, 1)</f>
        <v>5</v>
      </c>
      <c r="BR965" s="1" t="s">
        <v>15206</v>
      </c>
      <c r="BS965" s="1">
        <v>4</v>
      </c>
      <c r="BT965" s="1" t="s">
        <v>12769</v>
      </c>
      <c r="BU965" s="1">
        <v>3</v>
      </c>
      <c r="BV965" s="1" t="s">
        <v>12770</v>
      </c>
      <c r="BW965" s="1" t="s">
        <v>12771</v>
      </c>
      <c r="BX965" s="1"/>
      <c r="BY965" t="str">
        <f>_xlfn.XLOOKUP($B965,Img_lookup!A:A,Img_lookup!B:B, "Not available")</f>
        <v>7b8cc42f-43fb-4ebd-a74c-d3a59ee05861</v>
      </c>
      <c r="BZ965" t="str">
        <f>_xlfn.XLOOKUP($B965,Img_lookup!A:A,Img_lookup!C:C, "Not available")</f>
        <v>Common juniper (Juniperus communis) illustration from Trait√© de</v>
      </c>
      <c r="CA965" t="str">
        <f>_xlfn.XLOOKUP($B965,Img_lookup!A:A,Img_lookup!D:D, "Not available")</f>
        <v>Free Public Domain Illustrations by rawpixel</v>
      </c>
      <c r="CB965" t="str">
        <f>_xlfn.XLOOKUP($B965,Img_lookup!A:A,Img_lookup!E:E, "https://imgur.com/aT5wafe")</f>
        <v>https://api.openverse.engineering/v1/images/7b8cc42f-43fb-4ebd-a74c-d3a59ee05861/thumb/</v>
      </c>
    </row>
    <row r="966" spans="1:80" ht="409.6" x14ac:dyDescent="0.15">
      <c r="A966" s="1" t="s">
        <v>1570</v>
      </c>
      <c r="B966" s="1" t="s">
        <v>12761</v>
      </c>
      <c r="C966" s="1" t="s">
        <v>12762</v>
      </c>
      <c r="D966" s="1" t="s">
        <v>12763</v>
      </c>
      <c r="E966" s="1" t="s">
        <v>12764</v>
      </c>
      <c r="F966" s="1" t="s">
        <v>22</v>
      </c>
      <c r="G966" s="1" t="s">
        <v>22</v>
      </c>
      <c r="H966" s="11" t="str">
        <f t="shared" ref="H966:H1029" si="462">IF(ISNUMBER(SEARCH("/",$F966)),$F966,IF(ISNUMBER(SEARCH("Annual",$F966)),"Annual","Perennial"))</f>
        <v>Perennial</v>
      </c>
      <c r="I966" s="1" t="s">
        <v>17108</v>
      </c>
      <c r="J966" s="1">
        <v>9</v>
      </c>
      <c r="L966" t="str" cm="1">
        <f t="array" ref="L966">_xlfn.IFS(J966+K966="", "Unknown", J966+K966&gt;3, "Large", J966+K966&gt;0.5, "Medium", J966+K966&gt;0, "Small")</f>
        <v>Large</v>
      </c>
      <c r="M966" s="1">
        <v>2</v>
      </c>
      <c r="N966" cm="1">
        <f t="array" ref="N966">IF($M966="",INDEX($M$2:$M$2176,MATCH(1,INDEX(($A$2:$A$2176=$A966)*($M$2:$M$2176&lt;&gt;""),0),0)),$M966)</f>
        <v>2</v>
      </c>
      <c r="O966" s="2" t="str">
        <f t="shared" si="454"/>
        <v>Hardy to cold</v>
      </c>
      <c r="P966" s="1" t="s">
        <v>12765</v>
      </c>
      <c r="Q966" s="1" t="s">
        <v>17111</v>
      </c>
      <c r="R966" t="str">
        <f t="shared" si="458"/>
        <v>Slow</v>
      </c>
      <c r="S966" s="1" t="s">
        <v>24</v>
      </c>
      <c r="T966" s="1" t="str">
        <f t="shared" si="459"/>
        <v xml:space="preserve">1 </v>
      </c>
      <c r="U966" s="1" t="str">
        <f t="shared" si="460"/>
        <v>12</v>
      </c>
      <c r="V966" s="1" t="s">
        <v>96</v>
      </c>
      <c r="W966" s="6" t="str">
        <f t="shared" si="439"/>
        <v>5</v>
      </c>
      <c r="X966" t="str">
        <f t="shared" si="441"/>
        <v>May</v>
      </c>
      <c r="Y966" s="2" t="str">
        <f t="shared" si="442"/>
        <v>6</v>
      </c>
      <c r="Z966" s="2" t="str">
        <f t="shared" si="443"/>
        <v>June</v>
      </c>
      <c r="AA966" s="1">
        <v>10</v>
      </c>
      <c r="AB966" s="1">
        <f t="shared" si="461"/>
        <v>10</v>
      </c>
      <c r="AC966" s="1" t="str">
        <f>IF(AB966=1, "January", IF(AB966=2, "February", IF(AB966=3, "March", IF(AB966=4, "April", IF(AB966=5, "May", IF(AB966=6, "June", IF(AB966=7, "July", IF(AB966=8, "August", IF(AB966=9, "September", IF(AB966=10, "October", IF(AB966=11, "November", IF(AB966=12, "December", "Other"))))))))))))</f>
        <v>October</v>
      </c>
      <c r="AD966" s="1"/>
      <c r="AE966" s="1"/>
      <c r="AF966" s="16" t="s">
        <v>25114</v>
      </c>
      <c r="AG966" s="1" t="str">
        <f t="shared" si="444"/>
        <v xml:space="preserve">Stratified Seed </v>
      </c>
      <c r="AH966"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66" s="1" t="s">
        <v>12766</v>
      </c>
      <c r="AJ966" s="1" t="s">
        <v>1</v>
      </c>
      <c r="AK966" s="1" t="s">
        <v>17105</v>
      </c>
      <c r="AL966" s="1" t="str">
        <f t="shared" si="455"/>
        <v>Unscented</v>
      </c>
      <c r="AM966" s="1" t="b">
        <v>0</v>
      </c>
      <c r="AN966" s="1" t="b">
        <v>1</v>
      </c>
      <c r="AO966" s="1" t="b">
        <v>0</v>
      </c>
      <c r="AP966" s="5" t="s">
        <v>28</v>
      </c>
      <c r="AQ966" s="5" t="str">
        <f t="shared" si="446"/>
        <v>Light, Medium, Heavy</v>
      </c>
      <c r="AR966" s="1" t="s">
        <v>10</v>
      </c>
      <c r="AS966" s="1" t="str">
        <f t="shared" si="456"/>
        <v>None, Partial</v>
      </c>
      <c r="AT966" s="1" t="str">
        <f t="shared" si="447"/>
        <v>Partial, Full</v>
      </c>
      <c r="AU966" s="1" t="s">
        <v>11</v>
      </c>
      <c r="AV966" s="1" t="str">
        <f t="shared" si="448"/>
        <v>Dry, Moist</v>
      </c>
      <c r="AW966" s="1" t="s">
        <v>12</v>
      </c>
      <c r="AX966" s="1" t="str">
        <f t="shared" si="449"/>
        <v>Acid, Neutral, Alkaline</v>
      </c>
      <c r="AY966" s="1" t="b">
        <v>1</v>
      </c>
      <c r="AZ966" s="1" t="b">
        <v>1</v>
      </c>
      <c r="BA966" s="1" t="b">
        <v>0</v>
      </c>
      <c r="BB966" s="1" t="s">
        <v>29</v>
      </c>
      <c r="BC966" t="str">
        <f t="shared" si="450"/>
        <v>TRUE</v>
      </c>
      <c r="BE966" t="str">
        <f t="shared" si="451"/>
        <v>FALSE</v>
      </c>
      <c r="BF966" s="1" t="b">
        <v>1</v>
      </c>
      <c r="BG966" s="1" t="b">
        <v>1</v>
      </c>
      <c r="BH966" s="1" t="b">
        <v>1</v>
      </c>
      <c r="BI966" s="1" t="s">
        <v>77</v>
      </c>
      <c r="BJ966" s="1" t="str">
        <f t="shared" si="452"/>
        <v>TRUE</v>
      </c>
      <c r="BK966" s="1" t="s">
        <v>30</v>
      </c>
      <c r="BL966" t="str">
        <f t="shared" si="453"/>
        <v>FALSE</v>
      </c>
      <c r="BM966" s="1" t="b">
        <v>0</v>
      </c>
      <c r="BN966" s="1" t="b">
        <v>0</v>
      </c>
      <c r="BO966" s="1">
        <f t="shared" si="457"/>
        <v>16</v>
      </c>
      <c r="BP966" s="1" t="s">
        <v>12767</v>
      </c>
      <c r="BQ966" s="1" cm="1">
        <f t="array" ref="BQ966">_xlfn.IFS(BP966="None Known",0, LEN(BP966)&gt;500, 5,LEN(BP966)&gt;400, 4, LEN(BP966)&gt;300, 3, LEN(BP966)&gt;200, 2, LEN(BP966)&gt;1, 1)</f>
        <v>4</v>
      </c>
      <c r="BR966" s="1" t="s">
        <v>12768</v>
      </c>
      <c r="BS966" s="1">
        <v>3</v>
      </c>
      <c r="BT966" s="1" t="s">
        <v>12769</v>
      </c>
      <c r="BU966" s="1">
        <v>3</v>
      </c>
      <c r="BV966" s="1" t="s">
        <v>12770</v>
      </c>
      <c r="BW966" s="1" t="s">
        <v>12771</v>
      </c>
      <c r="BX966" s="1"/>
      <c r="BY966" t="str">
        <f>_xlfn.XLOOKUP($B966,Img_lookup!A:A,Img_lookup!B:B, "Not available")</f>
        <v>142f89d8-91cf-4ebd-a87c-d76a03f96a53</v>
      </c>
      <c r="BZ966" t="str">
        <f>_xlfn.XLOOKUP($B966,Img_lookup!A:A,Img_lookup!C:C, "Not available")</f>
        <v>Fj√§llv√§xter - Norwegian hills near Sweden.jpg</v>
      </c>
      <c r="CA966" t="str">
        <f>_xlfn.XLOOKUP($B966,Img_lookup!A:A,Img_lookup!D:D, "Not available")</f>
        <v>Hans Kylberg from Stockholm Bagarmossen, Sweden</v>
      </c>
      <c r="CB966" t="str">
        <f>_xlfn.XLOOKUP($B966,Img_lookup!A:A,Img_lookup!E:E, "https://imgur.com/aT5wafe")</f>
        <v>https://api.openverse.engineering/v1/images/142f89d8-91cf-4ebd-a87c-d76a03f96a53/thumb/</v>
      </c>
    </row>
    <row r="967" spans="1:80" ht="409.6" x14ac:dyDescent="0.15">
      <c r="A967" s="1" t="s">
        <v>1570</v>
      </c>
      <c r="B967" s="1" t="s">
        <v>8378</v>
      </c>
      <c r="C967" s="1" t="s">
        <v>8379</v>
      </c>
      <c r="D967" s="1" t="s">
        <v>8380</v>
      </c>
      <c r="E967" s="1" t="s">
        <v>1168</v>
      </c>
      <c r="F967" s="1" t="s">
        <v>22</v>
      </c>
      <c r="G967" s="1" t="s">
        <v>22</v>
      </c>
      <c r="H967" s="11" t="str">
        <f t="shared" si="462"/>
        <v>Perennial</v>
      </c>
      <c r="I967" s="1" t="s">
        <v>17108</v>
      </c>
      <c r="J967" s="1">
        <v>0.15000000599999999</v>
      </c>
      <c r="K967" s="1">
        <v>2</v>
      </c>
      <c r="L967" t="str" cm="1">
        <f t="array" ref="L967">_xlfn.IFS(J967+K967="", "Unknown", J967+K967&gt;3, "Large", J967+K967&gt;0.5, "Medium", J967+K967&gt;0, "Small")</f>
        <v>Medium</v>
      </c>
      <c r="M967" s="1">
        <v>5</v>
      </c>
      <c r="N967" cm="1">
        <f t="array" ref="N967">IF($M967="",INDEX($M$2:$M$2176,MATCH(1,INDEX(($A$2:$A$2176=$A967)*($M$2:$M$2176&lt;&gt;""),0),0)),$M967)</f>
        <v>5</v>
      </c>
      <c r="O967" s="2" t="str">
        <f t="shared" si="454"/>
        <v>Seasonal outdoors</v>
      </c>
      <c r="P967" s="1" t="s">
        <v>8381</v>
      </c>
      <c r="R967" t="str">
        <f t="shared" si="458"/>
        <v>Medium</v>
      </c>
      <c r="S967" s="1" t="s">
        <v>24</v>
      </c>
      <c r="T967" s="1" t="str">
        <f t="shared" si="459"/>
        <v xml:space="preserve">1 </v>
      </c>
      <c r="U967" s="1" t="str">
        <f t="shared" si="460"/>
        <v>12</v>
      </c>
      <c r="W967" s="1"/>
      <c r="X967" s="1"/>
      <c r="Y967" s="1"/>
      <c r="Z967" s="1"/>
      <c r="AA967" s="1">
        <v>10</v>
      </c>
      <c r="AB967" s="1">
        <f t="shared" si="461"/>
        <v>10</v>
      </c>
      <c r="AC967" s="1" t="str">
        <f>IF(AB967=1, "January", IF(AB967=2, "February", IF(AB967=3, "March", IF(AB967=4, "April", IF(AB967=5, "May", IF(AB967=6, "June", IF(AB967=7, "July", IF(AB967=8, "August", IF(AB967=9, "September", IF(AB967=10, "October", IF(AB967=11, "November", IF(AB967=12, "December", "Other"))))))))))))</f>
        <v>October</v>
      </c>
      <c r="AD967" s="1"/>
      <c r="AE967" s="1"/>
      <c r="AF967" s="16" t="s">
        <v>25114</v>
      </c>
      <c r="AG967" s="1" t="str">
        <f t="shared" si="444"/>
        <v xml:space="preserve">Stratified Seed </v>
      </c>
      <c r="AH967"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67" s="1" t="s">
        <v>8382</v>
      </c>
      <c r="AJ967" s="1" t="s">
        <v>1</v>
      </c>
      <c r="AK967" s="1" t="s">
        <v>17105</v>
      </c>
      <c r="AL967" s="1" t="str">
        <f t="shared" si="455"/>
        <v>Unscented</v>
      </c>
      <c r="AM967" s="1" t="b">
        <v>0</v>
      </c>
      <c r="AN967" s="1" t="b">
        <v>0</v>
      </c>
      <c r="AO967" s="1" t="b">
        <v>0</v>
      </c>
      <c r="AP967" s="5" t="s">
        <v>28</v>
      </c>
      <c r="AQ967" s="5" t="str">
        <f t="shared" si="446"/>
        <v>Light, Medium, Heavy</v>
      </c>
      <c r="AR967" s="1" t="s">
        <v>10</v>
      </c>
      <c r="AS967" s="1" t="str">
        <f t="shared" si="456"/>
        <v>None, Partial</v>
      </c>
      <c r="AT967" s="1" t="str">
        <f t="shared" si="447"/>
        <v>Partial, Full</v>
      </c>
      <c r="AU967" s="1" t="s">
        <v>11</v>
      </c>
      <c r="AV967" s="1" t="str">
        <f t="shared" si="448"/>
        <v>Dry, Moist</v>
      </c>
      <c r="AW967" s="1" t="s">
        <v>12</v>
      </c>
      <c r="AX967" s="1" t="str">
        <f t="shared" si="449"/>
        <v>Acid, Neutral, Alkaline</v>
      </c>
      <c r="AY967" s="1" t="b">
        <v>0</v>
      </c>
      <c r="AZ967" s="1" t="b">
        <v>1</v>
      </c>
      <c r="BA967" s="1" t="b">
        <v>0</v>
      </c>
      <c r="BB967" s="1" t="s">
        <v>29</v>
      </c>
      <c r="BC967" t="str">
        <f t="shared" si="450"/>
        <v>TRUE</v>
      </c>
      <c r="BE967" t="str">
        <f t="shared" si="451"/>
        <v>FALSE</v>
      </c>
      <c r="BF967" s="1" t="b">
        <v>1</v>
      </c>
      <c r="BG967" s="1" t="b">
        <v>0</v>
      </c>
      <c r="BH967" s="1" t="b">
        <v>1</v>
      </c>
      <c r="BJ967" s="1" t="str">
        <f t="shared" si="452"/>
        <v>FALSE</v>
      </c>
      <c r="BK967" s="1" t="s">
        <v>30</v>
      </c>
      <c r="BL967" t="str">
        <f t="shared" si="453"/>
        <v>FALSE</v>
      </c>
      <c r="BM967" s="1" t="b">
        <v>0</v>
      </c>
      <c r="BN967" s="1" t="b">
        <v>0</v>
      </c>
      <c r="BO967" s="1">
        <f t="shared" si="457"/>
        <v>7</v>
      </c>
      <c r="BP967" s="1" t="s">
        <v>8383</v>
      </c>
      <c r="BQ967" s="1" cm="1">
        <f t="array" ref="BQ967">_xlfn.IFS(BP967="None Known",0, LEN(BP967)&gt;500, 5,LEN(BP967)&gt;400, 4, LEN(BP967)&gt;300, 3, LEN(BP967)&gt;200, 2, LEN(BP967)&gt;1, 1)</f>
        <v>1</v>
      </c>
      <c r="BR967" s="1" t="s">
        <v>8384</v>
      </c>
      <c r="BS967" s="1">
        <v>2</v>
      </c>
      <c r="BT967" s="1" t="s">
        <v>31</v>
      </c>
      <c r="BU967" s="1">
        <v>0</v>
      </c>
      <c r="BW967" s="1" t="s">
        <v>31</v>
      </c>
      <c r="BX967" s="1"/>
      <c r="BY967" t="str">
        <f>_xlfn.XLOOKUP($B967,Img_lookup!A:A,Img_lookup!B:B, "Not available")</f>
        <v>22934c97-6056-4c92-a59b-29632b4d24e0</v>
      </c>
      <c r="BZ967" t="str">
        <f>_xlfn.XLOOKUP($B967,Img_lookup!A:A,Img_lookup!C:C, "Not available")</f>
        <v>Shore Juniper / Juniperus conferta / ÈÄôÊùúÊùæ(„Éè„Ç§„Éç„Ç∫)</v>
      </c>
      <c r="CA967" t="str">
        <f>_xlfn.XLOOKUP($B967,Img_lookup!A:A,Img_lookup!D:D, "Not available")</f>
        <v>TANAKA Juuyoh (Áî∞‰∏≠ÂçÅÊ¥ã)</v>
      </c>
      <c r="CB967" t="str">
        <f>_xlfn.XLOOKUP($B967,Img_lookup!A:A,Img_lookup!E:E, "https://imgur.com/aT5wafe")</f>
        <v>https://api.openverse.engineering/v1/images/22934c97-6056-4c92-a59b-29632b4d24e0/thumb/</v>
      </c>
    </row>
    <row r="968" spans="1:80" ht="409.6" x14ac:dyDescent="0.15">
      <c r="A968" s="1" t="s">
        <v>1570</v>
      </c>
      <c r="B968" s="1" t="s">
        <v>1571</v>
      </c>
      <c r="C968" s="1" t="s">
        <v>1572</v>
      </c>
      <c r="D968" s="1" t="s">
        <v>1573</v>
      </c>
      <c r="E968" s="1" t="s">
        <v>1574</v>
      </c>
      <c r="F968" s="1" t="s">
        <v>62</v>
      </c>
      <c r="G968" s="1" t="s">
        <v>62</v>
      </c>
      <c r="H968" s="11" t="str">
        <f t="shared" si="462"/>
        <v>Perennial</v>
      </c>
      <c r="I968" s="1" t="s">
        <v>17108</v>
      </c>
      <c r="J968" s="1">
        <v>18</v>
      </c>
      <c r="L968" t="str" cm="1">
        <f t="array" ref="L968">_xlfn.IFS(J968+K968="", "Unknown", J968+K968&gt;3, "Large", J968+K968&gt;0.5, "Medium", J968+K968&gt;0, "Small")</f>
        <v>Large</v>
      </c>
      <c r="M968" s="1">
        <v>8</v>
      </c>
      <c r="N968" cm="1">
        <f t="array" ref="N968">IF($M968="",INDEX($M$2:$M$2176,MATCH(1,INDEX(($A$2:$A$2176=$A968)*($M$2:$M$2176&lt;&gt;""),0),0)),$M968)</f>
        <v>8</v>
      </c>
      <c r="O968" s="2" t="str">
        <f t="shared" si="454"/>
        <v>Grown indoors</v>
      </c>
      <c r="P968" s="1" t="s">
        <v>1575</v>
      </c>
      <c r="Q968" s="1" t="s">
        <v>17111</v>
      </c>
      <c r="R968" t="str">
        <f t="shared" si="458"/>
        <v>Slow</v>
      </c>
      <c r="S968" s="1" t="s">
        <v>24</v>
      </c>
      <c r="T968" s="1" t="str">
        <f t="shared" si="459"/>
        <v xml:space="preserve">1 </v>
      </c>
      <c r="U968" s="1" t="str">
        <f t="shared" si="460"/>
        <v>12</v>
      </c>
      <c r="V968" s="1" t="s">
        <v>1576</v>
      </c>
      <c r="W968" s="6" t="str">
        <f>IF(ISNUMBER(SEARCH("-",V968)),TRIM(LEFT(V968,FIND("-",V968)-1)),V968)</f>
        <v>2</v>
      </c>
      <c r="X968" t="str">
        <f>IF(W968="1", "January", IF(W968="2", "February", IF(W968="3", "March", IF(W968="4", "April", IF(W968="5", "May", IF(W968="6", "June", IF(W968="7", "July", IF(W968="8", "August", IF(W968="9", "September", IF(W968="10", "October", IF(W968="11", "November", IF(W968="12", "December", "Other"))))))))))))</f>
        <v>February</v>
      </c>
      <c r="Y968" s="2" t="str">
        <f>IF(ISNUMBER(SEARCH("-",V968)),TRIM(RIGHT(V968,LEN(V968)-SEARCH("-",V968))),V968)</f>
        <v>3</v>
      </c>
      <c r="Z968" s="2" t="str">
        <f>IF(Y968="1", "January", IF(Y968="2", "February", IF(Y968="3", "March", IF(Y968="4", "April", IF(Y968="5", "May", IF(Y968="6", "June", IF(Y968="7", "July", IF(Y968="8", "August", IF(Y968="9", "September", IF(Y968="10", "October", IF(Y968="11", "November", IF(Y968="12", "December", "Other"))))))))))))</f>
        <v>March</v>
      </c>
      <c r="AA968" s="1" t="s">
        <v>907</v>
      </c>
      <c r="AB968" s="1" t="str">
        <f t="shared" si="461"/>
        <v>10</v>
      </c>
      <c r="AC968" s="1" t="str">
        <f>IF(AB968="1", "January", IF(AB968="2", "February", IF(AB968="3", "March", IF(AB968="4", "April", IF(AB968="5", "May", IF(AB968="6", "June", IF(AB968="7", "July", IF(AB968="8", "August", IF(AB968="9", "September", IF(AB968="10", "October", IF(AB968="11", "November", IF(AB968="12", "December", "Other"))))))))))))</f>
        <v>October</v>
      </c>
      <c r="AD968" s="1" t="str">
        <f>IF(ISNUMBER(SEARCH("-",AA968)),TRIM(RIGHT(AA968,LEN(AA968)-SEARCH("-",AA968))),AA968)</f>
        <v>11</v>
      </c>
      <c r="AE968" s="1" t="str">
        <f>IF(AD968="1", "January", IF(AD968="2", "February", IF(AD968="3", "March", IF(AD968="4", "April", IF(AD968="5", "May", IF(AD968="6", "June", IF(AD968="7", "July", IF(AD968="8", "August", IF(AD968="9", "September", IF(AD968="10", "October", IF(AD968="11", "November", IF(AD968="12", "December", "Other"))))))))))))</f>
        <v>November</v>
      </c>
      <c r="AF968" s="16" t="s">
        <v>25114</v>
      </c>
      <c r="AG968" s="1" t="str">
        <f t="shared" si="444"/>
        <v xml:space="preserve">Stratified Seed </v>
      </c>
      <c r="AH968"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68" s="1" t="s">
        <v>1577</v>
      </c>
      <c r="AJ968" s="1" t="s">
        <v>1</v>
      </c>
      <c r="AK968" s="1" t="s">
        <v>17105</v>
      </c>
      <c r="AL968" s="1" t="str">
        <f t="shared" si="455"/>
        <v>Unscented</v>
      </c>
      <c r="AM968" s="1" t="b">
        <v>0</v>
      </c>
      <c r="AN968" s="1" t="b">
        <v>0</v>
      </c>
      <c r="AO968" s="1" t="b">
        <v>0</v>
      </c>
      <c r="AP968" s="5" t="s">
        <v>28</v>
      </c>
      <c r="AQ968" s="5" t="str">
        <f t="shared" si="446"/>
        <v>Light, Medium, Heavy</v>
      </c>
      <c r="AR968" s="1" t="s">
        <v>30</v>
      </c>
      <c r="AS968" s="1" t="str">
        <f t="shared" si="456"/>
        <v>None</v>
      </c>
      <c r="AT968" s="1" t="str">
        <f t="shared" si="447"/>
        <v>Full</v>
      </c>
      <c r="AU968" s="1" t="s">
        <v>11</v>
      </c>
      <c r="AV968" s="1" t="str">
        <f t="shared" si="448"/>
        <v>Dry, Moist</v>
      </c>
      <c r="AW968" s="1" t="s">
        <v>12</v>
      </c>
      <c r="AX968" s="1" t="str">
        <f t="shared" si="449"/>
        <v>Acid, Neutral, Alkaline</v>
      </c>
      <c r="AY968" s="1" t="b">
        <v>0</v>
      </c>
      <c r="AZ968" s="1" t="b">
        <v>1</v>
      </c>
      <c r="BA968" s="1" t="b">
        <v>0</v>
      </c>
      <c r="BC968" t="str">
        <f t="shared" si="450"/>
        <v>FALSE</v>
      </c>
      <c r="BE968" t="str">
        <f t="shared" si="451"/>
        <v>FALSE</v>
      </c>
      <c r="BF968" s="1" t="b">
        <v>0</v>
      </c>
      <c r="BG968" s="1" t="b">
        <v>0</v>
      </c>
      <c r="BH968" s="1" t="b">
        <v>1</v>
      </c>
      <c r="BJ968" s="1" t="str">
        <f t="shared" si="452"/>
        <v>FALSE</v>
      </c>
      <c r="BK968" s="1" t="s">
        <v>30</v>
      </c>
      <c r="BL968" t="str">
        <f t="shared" si="453"/>
        <v>FALSE</v>
      </c>
      <c r="BM968" s="1" t="b">
        <v>0</v>
      </c>
      <c r="BN968" s="1" t="b">
        <v>0</v>
      </c>
      <c r="BO968" s="1">
        <f t="shared" si="457"/>
        <v>10</v>
      </c>
      <c r="BP968" s="1" t="s">
        <v>1578</v>
      </c>
      <c r="BQ968" s="1" cm="1">
        <f t="array" ref="BQ968">_xlfn.IFS(BP968="None Known",0, LEN(BP968)&gt;500, 5,LEN(BP968)&gt;400, 4, LEN(BP968)&gt;300, 3, LEN(BP968)&gt;200, 2, LEN(BP968)&gt;1, 1)</f>
        <v>1</v>
      </c>
      <c r="BR968" s="1" t="s">
        <v>1579</v>
      </c>
      <c r="BS968" s="1">
        <v>3</v>
      </c>
      <c r="BT968" s="1" t="s">
        <v>31</v>
      </c>
      <c r="BU968" s="1">
        <v>0</v>
      </c>
      <c r="BV968" s="1" t="s">
        <v>80</v>
      </c>
      <c r="BW968" s="1" t="s">
        <v>31</v>
      </c>
      <c r="BX968" s="1"/>
      <c r="BY968" t="str">
        <f>_xlfn.XLOOKUP($B968,Img_lookup!A:A,Img_lookup!B:B, "Not available")</f>
        <v>84df9623-f470-4907-bd91-e716b9a3e6b6</v>
      </c>
      <c r="BZ968" t="str">
        <f>_xlfn.XLOOKUP($B968,Img_lookup!A:A,Img_lookup!C:C, "Not available")</f>
        <v>150920 091 Wave Hill - Conifer Slope, Sequoiadendron giganteum, Juniperus deppeana 'McFetters', Pinus wallichiana 'Zebrina', Cercidiphyllum japonicum</v>
      </c>
      <c r="CA968" t="str">
        <f>_xlfn.XLOOKUP($B968,Img_lookup!A:A,Img_lookup!D:D, "Not available")</f>
        <v>cultivar413</v>
      </c>
      <c r="CB968" t="str">
        <f>_xlfn.XLOOKUP($B968,Img_lookup!A:A,Img_lookup!E:E, "https://imgur.com/aT5wafe")</f>
        <v>https://api.openverse.engineering/v1/images/84df9623-f470-4907-bd91-e716b9a3e6b6/thumb/</v>
      </c>
    </row>
    <row r="969" spans="1:80" ht="409.6" x14ac:dyDescent="0.15">
      <c r="A969" s="1" t="s">
        <v>1570</v>
      </c>
      <c r="B969" s="1" t="s">
        <v>2902</v>
      </c>
      <c r="C969" s="1" t="s">
        <v>2903</v>
      </c>
      <c r="D969" s="1" t="s">
        <v>2904</v>
      </c>
      <c r="E969" s="1" t="s">
        <v>2905</v>
      </c>
      <c r="F969" s="1" t="s">
        <v>62</v>
      </c>
      <c r="G969" s="1" t="s">
        <v>62</v>
      </c>
      <c r="H969" s="11" t="str">
        <f t="shared" si="462"/>
        <v>Perennial</v>
      </c>
      <c r="I969" s="1" t="s">
        <v>17108</v>
      </c>
      <c r="J969" s="1">
        <v>20</v>
      </c>
      <c r="L969" t="str" cm="1">
        <f t="array" ref="L969">_xlfn.IFS(J969+K969="", "Unknown", J969+K969&gt;3, "Large", J969+K969&gt;0.5, "Medium", J969+K969&gt;0, "Small")</f>
        <v>Large</v>
      </c>
      <c r="M969" s="1">
        <v>6</v>
      </c>
      <c r="N969" cm="1">
        <f t="array" ref="N969">IF($M969="",INDEX($M$2:$M$2176,MATCH(1,INDEX(($A$2:$A$2176=$A969)*($M$2:$M$2176&lt;&gt;""),0),0)),$M969)</f>
        <v>6</v>
      </c>
      <c r="O969" s="2" t="str">
        <f t="shared" si="454"/>
        <v>Seasonal outdoors</v>
      </c>
      <c r="P969" s="1" t="s">
        <v>2906</v>
      </c>
      <c r="R969" t="str">
        <f t="shared" si="458"/>
        <v>Medium</v>
      </c>
      <c r="S969" s="1" t="s">
        <v>24</v>
      </c>
      <c r="T969" s="1" t="str">
        <f t="shared" si="459"/>
        <v xml:space="preserve">1 </v>
      </c>
      <c r="U969" s="1" t="str">
        <f t="shared" si="460"/>
        <v>12</v>
      </c>
      <c r="W969" s="1"/>
      <c r="X969" s="1"/>
      <c r="Y969" s="1"/>
      <c r="Z969" s="1"/>
      <c r="AA969" s="1">
        <v>10</v>
      </c>
      <c r="AB969" s="1">
        <f t="shared" si="461"/>
        <v>10</v>
      </c>
      <c r="AC969" s="1" t="str">
        <f t="shared" ref="AC969:AC976" si="463">IF(AB969=1, "January", IF(AB969=2, "February", IF(AB969=3, "March", IF(AB969=4, "April", IF(AB969=5, "May", IF(AB969=6, "June", IF(AB969=7, "July", IF(AB969=8, "August", IF(AB969=9, "September", IF(AB969=10, "October", IF(AB969=11, "November", IF(AB969=12, "December", "Other"))))))))))))</f>
        <v>October</v>
      </c>
      <c r="AD969" s="1"/>
      <c r="AE969" s="1"/>
      <c r="AF969" s="16" t="s">
        <v>25114</v>
      </c>
      <c r="AG969" s="1" t="str">
        <f t="shared" si="444"/>
        <v xml:space="preserve">Stratified Seed </v>
      </c>
      <c r="AH969"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69" s="1" t="s">
        <v>2907</v>
      </c>
      <c r="AJ969" s="1" t="s">
        <v>1</v>
      </c>
      <c r="AK969" s="1" t="s">
        <v>17105</v>
      </c>
      <c r="AL969" s="1" t="str">
        <f t="shared" si="455"/>
        <v>Scented</v>
      </c>
      <c r="AM969" s="1" t="b">
        <v>1</v>
      </c>
      <c r="AN969" s="1" t="b">
        <v>0</v>
      </c>
      <c r="AO969" s="1" t="b">
        <v>0</v>
      </c>
      <c r="AP969" s="5" t="s">
        <v>28</v>
      </c>
      <c r="AQ969" s="5" t="str">
        <f t="shared" si="446"/>
        <v>Light, Medium, Heavy</v>
      </c>
      <c r="AR969" s="1" t="s">
        <v>30</v>
      </c>
      <c r="AS969" s="1" t="str">
        <f t="shared" si="456"/>
        <v>None</v>
      </c>
      <c r="AT969" s="1" t="str">
        <f t="shared" si="447"/>
        <v>Full</v>
      </c>
      <c r="AU969" s="1" t="s">
        <v>11</v>
      </c>
      <c r="AV969" s="1" t="str">
        <f t="shared" si="448"/>
        <v>Dry, Moist</v>
      </c>
      <c r="AW969" s="1" t="s">
        <v>12</v>
      </c>
      <c r="AX969" s="1" t="str">
        <f t="shared" si="449"/>
        <v>Acid, Neutral, Alkaline</v>
      </c>
      <c r="AY969" s="1" t="b">
        <v>0</v>
      </c>
      <c r="AZ969" s="1" t="b">
        <v>1</v>
      </c>
      <c r="BA969" s="1" t="b">
        <v>0</v>
      </c>
      <c r="BC969" t="str">
        <f t="shared" si="450"/>
        <v>FALSE</v>
      </c>
      <c r="BE969" t="str">
        <f t="shared" si="451"/>
        <v>FALSE</v>
      </c>
      <c r="BF969" s="1" t="b">
        <v>0</v>
      </c>
      <c r="BG969" s="1" t="b">
        <v>0</v>
      </c>
      <c r="BH969" s="1" t="b">
        <v>1</v>
      </c>
      <c r="BJ969" s="1" t="str">
        <f t="shared" si="452"/>
        <v>FALSE</v>
      </c>
      <c r="BK969" s="1" t="s">
        <v>30</v>
      </c>
      <c r="BL969" t="str">
        <f t="shared" si="453"/>
        <v>FALSE</v>
      </c>
      <c r="BM969" s="1" t="b">
        <v>0</v>
      </c>
      <c r="BN969" s="1" t="b">
        <v>0</v>
      </c>
      <c r="BO969" s="1">
        <f t="shared" si="457"/>
        <v>9</v>
      </c>
      <c r="BP969" s="1" t="s">
        <v>2908</v>
      </c>
      <c r="BQ969" s="1" cm="1">
        <f t="array" ref="BQ969">_xlfn.IFS(BP969="None Known",0, LEN(BP969)&gt;500, 5,LEN(BP969)&gt;400, 4, LEN(BP969)&gt;300, 3, LEN(BP969)&gt;200, 2, LEN(BP969)&gt;1, 1)</f>
        <v>2</v>
      </c>
      <c r="BR969" s="1" t="s">
        <v>2909</v>
      </c>
      <c r="BS969" s="1">
        <v>2</v>
      </c>
      <c r="BT969" s="1" t="s">
        <v>2910</v>
      </c>
      <c r="BU969" s="1">
        <v>1</v>
      </c>
      <c r="BV969" s="1" t="s">
        <v>2911</v>
      </c>
      <c r="BW969" s="1" t="s">
        <v>31</v>
      </c>
      <c r="BX969" s="1"/>
      <c r="BY969" t="str">
        <f>_xlfn.XLOOKUP($B969,Img_lookup!A:A,Img_lookup!B:B, "Not available")</f>
        <v>808e23e7-33a4-40a9-bc23-d0a012dc91b5</v>
      </c>
      <c r="BZ969" t="str">
        <f>_xlfn.XLOOKUP($B969,Img_lookup!A:A,Img_lookup!C:C, "Not available")</f>
        <v>Juniperus excelsa M. Bieb.</v>
      </c>
      <c r="CA969" t="str">
        <f>_xlfn.XLOOKUP($B969,Img_lookup!A:A,Img_lookup!D:D, "Not available")</f>
        <v>Walter N. Koelz</v>
      </c>
      <c r="CB969" t="str">
        <f>_xlfn.XLOOKUP($B969,Img_lookup!A:A,Img_lookup!E:E, "https://imgur.com/aT5wafe")</f>
        <v>https://api.openverse.engineering/v1/images/808e23e7-33a4-40a9-bc23-d0a012dc91b5/thumb/</v>
      </c>
    </row>
    <row r="970" spans="1:80" ht="409.6" x14ac:dyDescent="0.15">
      <c r="A970" s="1" t="s">
        <v>1570</v>
      </c>
      <c r="B970" s="1" t="s">
        <v>14908</v>
      </c>
      <c r="C970" s="1" t="s">
        <v>14909</v>
      </c>
      <c r="E970" s="1" t="s">
        <v>14910</v>
      </c>
      <c r="F970" s="1" t="s">
        <v>22</v>
      </c>
      <c r="G970" s="1" t="s">
        <v>22</v>
      </c>
      <c r="H970" s="11" t="str">
        <f t="shared" si="462"/>
        <v>Perennial</v>
      </c>
      <c r="I970" s="1" t="s">
        <v>17108</v>
      </c>
      <c r="J970" s="1">
        <v>1</v>
      </c>
      <c r="K970" s="1">
        <v>3</v>
      </c>
      <c r="L970" t="str" cm="1">
        <f t="array" ref="L970">_xlfn.IFS(J970+K970="", "Unknown", J970+K970&gt;3, "Large", J970+K970&gt;0.5, "Medium", J970+K970&gt;0, "Small")</f>
        <v>Large</v>
      </c>
      <c r="M970" s="1">
        <v>4</v>
      </c>
      <c r="N970" cm="1">
        <f t="array" ref="N970">IF($M970="",INDEX($M$2:$M$2176,MATCH(1,INDEX(($A$2:$A$2176=$A970)*($M$2:$M$2176&lt;&gt;""),0),0)),$M970)</f>
        <v>4</v>
      </c>
      <c r="O970" s="2" t="str">
        <f t="shared" si="454"/>
        <v>Hardy to cold</v>
      </c>
      <c r="P970" s="1" t="s">
        <v>14911</v>
      </c>
      <c r="R970" t="str">
        <f t="shared" si="458"/>
        <v>Medium</v>
      </c>
      <c r="S970" s="1" t="s">
        <v>24</v>
      </c>
      <c r="T970" s="1" t="str">
        <f t="shared" si="459"/>
        <v xml:space="preserve">1 </v>
      </c>
      <c r="U970" s="1" t="str">
        <f t="shared" si="460"/>
        <v>12</v>
      </c>
      <c r="W970" s="1"/>
      <c r="X970" s="1"/>
      <c r="Y970" s="1"/>
      <c r="Z970" s="1"/>
      <c r="AA970" s="1">
        <v>10</v>
      </c>
      <c r="AB970" s="1">
        <f t="shared" si="461"/>
        <v>10</v>
      </c>
      <c r="AC970" s="1" t="str">
        <f t="shared" si="463"/>
        <v>October</v>
      </c>
      <c r="AD970" s="1"/>
      <c r="AE970" s="1"/>
      <c r="AF970" s="16" t="s">
        <v>25114</v>
      </c>
      <c r="AG970" s="1" t="str">
        <f t="shared" si="444"/>
        <v xml:space="preserve">Stratified Seed </v>
      </c>
      <c r="AH970"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0" s="1" t="s">
        <v>14912</v>
      </c>
      <c r="AJ970" s="1" t="s">
        <v>1</v>
      </c>
      <c r="AK970" s="1" t="s">
        <v>17105</v>
      </c>
      <c r="AL970" s="1" t="str">
        <f t="shared" si="455"/>
        <v>Unscented</v>
      </c>
      <c r="AM970" s="1" t="b">
        <v>0</v>
      </c>
      <c r="AN970" s="1" t="b">
        <v>0</v>
      </c>
      <c r="AO970" s="1" t="b">
        <v>0</v>
      </c>
      <c r="AP970" s="5" t="s">
        <v>28</v>
      </c>
      <c r="AQ970" s="5" t="str">
        <f t="shared" si="446"/>
        <v>Light, Medium, Heavy</v>
      </c>
      <c r="AR970" s="1" t="s">
        <v>30</v>
      </c>
      <c r="AS970" s="1" t="str">
        <f t="shared" si="456"/>
        <v>None</v>
      </c>
      <c r="AT970" s="1" t="str">
        <f t="shared" si="447"/>
        <v>Full</v>
      </c>
      <c r="AU970" s="1" t="s">
        <v>11</v>
      </c>
      <c r="AV970" s="1" t="str">
        <f t="shared" si="448"/>
        <v>Dry, Moist</v>
      </c>
      <c r="AW970" s="1" t="s">
        <v>12</v>
      </c>
      <c r="AX970" s="1" t="str">
        <f t="shared" si="449"/>
        <v>Acid, Neutral, Alkaline</v>
      </c>
      <c r="AY970" s="1" t="b">
        <v>0</v>
      </c>
      <c r="AZ970" s="1" t="b">
        <v>1</v>
      </c>
      <c r="BA970" s="1" t="b">
        <v>1</v>
      </c>
      <c r="BB970" s="1" t="s">
        <v>29</v>
      </c>
      <c r="BC970" t="str">
        <f t="shared" si="450"/>
        <v>TRUE</v>
      </c>
      <c r="BE970" t="str">
        <f t="shared" si="451"/>
        <v>FALSE</v>
      </c>
      <c r="BF970" s="1" t="b">
        <v>0</v>
      </c>
      <c r="BG970" s="1" t="b">
        <v>0</v>
      </c>
      <c r="BH970" s="1" t="b">
        <v>1</v>
      </c>
      <c r="BJ970" s="1" t="str">
        <f t="shared" si="452"/>
        <v>FALSE</v>
      </c>
      <c r="BK970" s="1" t="s">
        <v>30</v>
      </c>
      <c r="BL970" t="str">
        <f t="shared" si="453"/>
        <v>FALSE</v>
      </c>
      <c r="BM970" s="1" t="b">
        <v>0</v>
      </c>
      <c r="BN970" s="1" t="b">
        <v>0</v>
      </c>
      <c r="BO970" s="1">
        <f t="shared" si="457"/>
        <v>10</v>
      </c>
      <c r="BP970" s="1" t="s">
        <v>14913</v>
      </c>
      <c r="BQ970" s="1" cm="1">
        <f t="array" ref="BQ970">_xlfn.IFS(BP970="None Known",0, LEN(BP970)&gt;500, 5,LEN(BP970)&gt;400, 4, LEN(BP970)&gt;300, 3, LEN(BP970)&gt;200, 2, LEN(BP970)&gt;1, 1)</f>
        <v>3</v>
      </c>
      <c r="BR970" s="1" t="s">
        <v>14914</v>
      </c>
      <c r="BS970" s="1">
        <v>2</v>
      </c>
      <c r="BT970" s="1" t="s">
        <v>14915</v>
      </c>
      <c r="BU970" s="1">
        <v>1</v>
      </c>
      <c r="BV970" s="1" t="s">
        <v>1346</v>
      </c>
      <c r="BW970" s="1" t="s">
        <v>31</v>
      </c>
      <c r="BX970" s="1"/>
      <c r="BY970" t="str">
        <f>_xlfn.XLOOKUP($B970,Img_lookup!A:A,Img_lookup!B:B, "Not available")</f>
        <v>7201f440-5a5d-4ca4-8af4-93204be8de7c</v>
      </c>
      <c r="BZ970" t="str">
        <f>_xlfn.XLOOKUP($B970,Img_lookup!A:A,Img_lookup!C:C, "Not available")</f>
        <v>Prostrate Juniper {juniperus horizontalis} Training Date 1969</v>
      </c>
      <c r="CA970" t="str">
        <f>_xlfn.XLOOKUP($B970,Img_lookup!A:A,Img_lookup!D:D, "Not available")</f>
        <v>Drew Avery</v>
      </c>
      <c r="CB970" t="str">
        <f>_xlfn.XLOOKUP($B970,Img_lookup!A:A,Img_lookup!E:E, "https://imgur.com/aT5wafe")</f>
        <v>https://api.openverse.engineering/v1/images/7201f440-5a5d-4ca4-8af4-93204be8de7c/thumb/</v>
      </c>
    </row>
    <row r="971" spans="1:80" ht="409.6" x14ac:dyDescent="0.15">
      <c r="A971" s="1" t="s">
        <v>1570</v>
      </c>
      <c r="B971" s="1" t="s">
        <v>7398</v>
      </c>
      <c r="C971" s="1" t="s">
        <v>7399</v>
      </c>
      <c r="E971" s="1" t="s">
        <v>7400</v>
      </c>
      <c r="F971" s="1" t="s">
        <v>62</v>
      </c>
      <c r="G971" s="1" t="s">
        <v>62</v>
      </c>
      <c r="H971" s="11" t="str">
        <f t="shared" si="462"/>
        <v>Perennial</v>
      </c>
      <c r="I971" s="1" t="s">
        <v>17108</v>
      </c>
      <c r="J971" s="1">
        <v>18</v>
      </c>
      <c r="L971" t="str" cm="1">
        <f t="array" ref="L971">_xlfn.IFS(J971+K971="", "Unknown", J971+K971&gt;3, "Large", J971+K971&gt;0.5, "Medium", J971+K971&gt;0, "Small")</f>
        <v>Large</v>
      </c>
      <c r="M971" s="1">
        <v>4</v>
      </c>
      <c r="N971" cm="1">
        <f t="array" ref="N971">IF($M971="",INDEX($M$2:$M$2176,MATCH(1,INDEX(($A$2:$A$2176=$A971)*($M$2:$M$2176&lt;&gt;""),0),0)),$M971)</f>
        <v>4</v>
      </c>
      <c r="O971" s="2" t="str">
        <f t="shared" si="454"/>
        <v>Hardy to cold</v>
      </c>
      <c r="P971" s="1" t="s">
        <v>7401</v>
      </c>
      <c r="Q971" s="1" t="s">
        <v>17110</v>
      </c>
      <c r="R971" t="str">
        <f t="shared" si="458"/>
        <v>Medium</v>
      </c>
      <c r="S971" s="1" t="s">
        <v>24</v>
      </c>
      <c r="T971" s="1" t="str">
        <f t="shared" si="459"/>
        <v xml:space="preserve">1 </v>
      </c>
      <c r="U971" s="1" t="str">
        <f t="shared" si="460"/>
        <v>12</v>
      </c>
      <c r="V971" s="1">
        <v>4</v>
      </c>
      <c r="W971" s="6">
        <f>IF(ISNUMBER(SEARCH("-",V971)),TRIM(LEFT(V971,FIND("-",V971)-1)),V971)</f>
        <v>4</v>
      </c>
      <c r="X971" t="str">
        <f>IF(W971=1, "January", IF(W971=2, "February", IF(W971=3, "March", IF(W971=4, "April", IF(W971=5, "May", IF(W971=6, "June", IF(W971=7, "July", IF(W971=8, "August", IF(W971=9, "September", IF(W971=10, "October", IF(W971=11, "November", IF(W971=12, "December", "Other"))))))))))))</f>
        <v>April</v>
      </c>
      <c r="Y971" s="1"/>
      <c r="Z971" s="1"/>
      <c r="AA971" s="1">
        <v>10</v>
      </c>
      <c r="AB971" s="1">
        <f t="shared" si="461"/>
        <v>10</v>
      </c>
      <c r="AC971" s="1" t="str">
        <f t="shared" si="463"/>
        <v>October</v>
      </c>
      <c r="AD971" s="1"/>
      <c r="AE971" s="1"/>
      <c r="AF971" s="16" t="s">
        <v>25114</v>
      </c>
      <c r="AG971" s="1" t="str">
        <f t="shared" si="444"/>
        <v xml:space="preserve">Stratified Seed </v>
      </c>
      <c r="AH971"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1" s="1" t="s">
        <v>7402</v>
      </c>
      <c r="AJ971" s="1" t="s">
        <v>1</v>
      </c>
      <c r="AK971" s="1" t="s">
        <v>17105</v>
      </c>
      <c r="AL971" s="1" t="str">
        <f t="shared" si="455"/>
        <v>Unscented</v>
      </c>
      <c r="AM971" s="1" t="b">
        <v>0</v>
      </c>
      <c r="AN971" s="1" t="b">
        <v>0</v>
      </c>
      <c r="AO971" s="1" t="b">
        <v>0</v>
      </c>
      <c r="AP971" s="5" t="s">
        <v>28</v>
      </c>
      <c r="AQ971" s="5" t="str">
        <f t="shared" si="446"/>
        <v>Light, Medium, Heavy</v>
      </c>
      <c r="AR971" s="1" t="s">
        <v>30</v>
      </c>
      <c r="AS971" s="1" t="str">
        <f t="shared" si="456"/>
        <v>None</v>
      </c>
      <c r="AT971" s="1" t="str">
        <f t="shared" si="447"/>
        <v>Full</v>
      </c>
      <c r="AU971" s="1" t="s">
        <v>11</v>
      </c>
      <c r="AV971" s="1" t="str">
        <f t="shared" si="448"/>
        <v>Dry, Moist</v>
      </c>
      <c r="AW971" s="1" t="s">
        <v>12</v>
      </c>
      <c r="AX971" s="1" t="str">
        <f t="shared" si="449"/>
        <v>Acid, Neutral, Alkaline</v>
      </c>
      <c r="AY971" s="1" t="b">
        <v>0</v>
      </c>
      <c r="AZ971" s="1" t="b">
        <v>1</v>
      </c>
      <c r="BA971" s="1" t="b">
        <v>0</v>
      </c>
      <c r="BC971" t="str">
        <f t="shared" si="450"/>
        <v>FALSE</v>
      </c>
      <c r="BE971" t="str">
        <f t="shared" si="451"/>
        <v>FALSE</v>
      </c>
      <c r="BF971" s="1" t="b">
        <v>0</v>
      </c>
      <c r="BG971" s="1" t="b">
        <v>0</v>
      </c>
      <c r="BH971" s="1" t="b">
        <v>1</v>
      </c>
      <c r="BJ971" s="1" t="str">
        <f t="shared" si="452"/>
        <v>FALSE</v>
      </c>
      <c r="BK971" s="1" t="s">
        <v>30</v>
      </c>
      <c r="BL971" t="str">
        <f t="shared" si="453"/>
        <v>FALSE</v>
      </c>
      <c r="BM971" s="1" t="b">
        <v>0</v>
      </c>
      <c r="BN971" s="1" t="b">
        <v>0</v>
      </c>
      <c r="BO971" s="1">
        <f t="shared" si="457"/>
        <v>16</v>
      </c>
      <c r="BP971" s="1" t="s">
        <v>7403</v>
      </c>
      <c r="BQ971" s="1" cm="1">
        <f t="array" ref="BQ971">_xlfn.IFS(BP971="None Known",0, LEN(BP971)&gt;500, 5,LEN(BP971)&gt;400, 4, LEN(BP971)&gt;300, 3, LEN(BP971)&gt;200, 2, LEN(BP971)&gt;1, 1)</f>
        <v>5</v>
      </c>
      <c r="BR971" s="1" t="s">
        <v>7404</v>
      </c>
      <c r="BS971" s="1">
        <v>3</v>
      </c>
      <c r="BT971" s="1" t="s">
        <v>7405</v>
      </c>
      <c r="BU971" s="1">
        <v>2</v>
      </c>
      <c r="BV971" s="1" t="s">
        <v>1859</v>
      </c>
      <c r="BW971" s="1" t="s">
        <v>31</v>
      </c>
      <c r="BX971" s="1"/>
      <c r="BY971" t="str">
        <f>_xlfn.XLOOKUP($B971,Img_lookup!A:A,Img_lookup!B:B, "Not available")</f>
        <v>8e662860-78e9-4646-95fa-55c0245ddfea</v>
      </c>
      <c r="BZ971" t="str">
        <f>_xlfn.XLOOKUP($B971,Img_lookup!A:A,Img_lookup!C:C, "Not available")</f>
        <v>mistletoe Phoradendron juniperinum on juniper Juniperus monosperma</v>
      </c>
      <c r="CA971" t="str">
        <f>_xlfn.XLOOKUP($B971,Img_lookup!A:A,Img_lookup!D:D, "Not available")</f>
        <v>Paul and Jill</v>
      </c>
      <c r="CB971" t="str">
        <f>_xlfn.XLOOKUP($B971,Img_lookup!A:A,Img_lookup!E:E, "https://imgur.com/aT5wafe")</f>
        <v>https://api.openverse.engineering/v1/images/8e662860-78e9-4646-95fa-55c0245ddfea/thumb/</v>
      </c>
    </row>
    <row r="972" spans="1:80" ht="409.6" x14ac:dyDescent="0.15">
      <c r="A972" s="1" t="s">
        <v>1570</v>
      </c>
      <c r="B972" s="1" t="s">
        <v>3542</v>
      </c>
      <c r="C972" s="1" t="s">
        <v>3543</v>
      </c>
      <c r="D972" s="1" t="s">
        <v>3544</v>
      </c>
      <c r="E972" s="1" t="s">
        <v>3545</v>
      </c>
      <c r="F972" s="1" t="s">
        <v>62</v>
      </c>
      <c r="G972" s="1" t="s">
        <v>62</v>
      </c>
      <c r="H972" s="11" t="str">
        <f t="shared" si="462"/>
        <v>Perennial</v>
      </c>
      <c r="I972" s="1" t="s">
        <v>17108</v>
      </c>
      <c r="J972" s="1">
        <v>12</v>
      </c>
      <c r="K972" s="1">
        <v>6</v>
      </c>
      <c r="L972" t="str" cm="1">
        <f t="array" ref="L972">_xlfn.IFS(J972+K972="", "Unknown", J972+K972&gt;3, "Large", J972+K972&gt;0.5, "Medium", J972+K972&gt;0, "Small")</f>
        <v>Large</v>
      </c>
      <c r="M972" s="1">
        <v>7</v>
      </c>
      <c r="N972" cm="1">
        <f t="array" ref="N972">IF($M972="",INDEX($M$2:$M$2176,MATCH(1,INDEX(($A$2:$A$2176=$A972)*($M$2:$M$2176&lt;&gt;""),0),0)),$M972)</f>
        <v>7</v>
      </c>
      <c r="O972" s="2" t="str">
        <f t="shared" si="454"/>
        <v>Seasonal outdoors</v>
      </c>
      <c r="P972" s="1" t="s">
        <v>3546</v>
      </c>
      <c r="Q972" s="1" t="s">
        <v>17111</v>
      </c>
      <c r="R972" t="str">
        <f t="shared" si="458"/>
        <v>Slow</v>
      </c>
      <c r="S972" s="1" t="s">
        <v>24</v>
      </c>
      <c r="T972" s="1" t="str">
        <f t="shared" si="459"/>
        <v xml:space="preserve">1 </v>
      </c>
      <c r="U972" s="1" t="str">
        <f t="shared" si="460"/>
        <v>12</v>
      </c>
      <c r="W972" s="1"/>
      <c r="X972" s="1"/>
      <c r="Y972" s="1"/>
      <c r="Z972" s="1"/>
      <c r="AA972" s="1">
        <v>10</v>
      </c>
      <c r="AB972" s="1">
        <f t="shared" si="461"/>
        <v>10</v>
      </c>
      <c r="AC972" s="1" t="str">
        <f t="shared" si="463"/>
        <v>October</v>
      </c>
      <c r="AD972" s="1"/>
      <c r="AE972" s="1"/>
      <c r="AF972" s="16" t="s">
        <v>25114</v>
      </c>
      <c r="AG972" s="1" t="str">
        <f t="shared" si="444"/>
        <v xml:space="preserve">Stratified Seed </v>
      </c>
      <c r="AH972"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2" s="1" t="s">
        <v>3547</v>
      </c>
      <c r="AJ972" s="1" t="s">
        <v>1</v>
      </c>
      <c r="AK972" s="1" t="s">
        <v>17105</v>
      </c>
      <c r="AL972" s="1" t="str">
        <f t="shared" si="455"/>
        <v>Unscented</v>
      </c>
      <c r="AM972" s="1" t="b">
        <v>0</v>
      </c>
      <c r="AN972" s="1" t="b">
        <v>0</v>
      </c>
      <c r="AO972" s="1" t="b">
        <v>0</v>
      </c>
      <c r="AP972" s="5" t="s">
        <v>28</v>
      </c>
      <c r="AQ972" s="5" t="str">
        <f t="shared" si="446"/>
        <v>Light, Medium, Heavy</v>
      </c>
      <c r="AR972" s="1" t="s">
        <v>30</v>
      </c>
      <c r="AS972" s="1" t="str">
        <f t="shared" si="456"/>
        <v>None</v>
      </c>
      <c r="AT972" s="1" t="str">
        <f t="shared" si="447"/>
        <v>Full</v>
      </c>
      <c r="AU972" s="1" t="s">
        <v>29</v>
      </c>
      <c r="AV972" s="1" t="str">
        <f t="shared" si="448"/>
        <v>Moist</v>
      </c>
      <c r="AW972" s="1" t="s">
        <v>12</v>
      </c>
      <c r="AX972" s="1" t="str">
        <f t="shared" si="449"/>
        <v>Acid, Neutral, Alkaline</v>
      </c>
      <c r="AY972" s="1" t="b">
        <v>0</v>
      </c>
      <c r="AZ972" s="1" t="b">
        <v>1</v>
      </c>
      <c r="BA972" s="1" t="b">
        <v>0</v>
      </c>
      <c r="BC972" t="str">
        <f t="shared" si="450"/>
        <v>FALSE</v>
      </c>
      <c r="BE972" t="str">
        <f t="shared" si="451"/>
        <v>FALSE</v>
      </c>
      <c r="BF972" s="1" t="b">
        <v>0</v>
      </c>
      <c r="BG972" s="1" t="b">
        <v>0</v>
      </c>
      <c r="BH972" s="1" t="b">
        <v>0</v>
      </c>
      <c r="BJ972" s="1" t="str">
        <f t="shared" si="452"/>
        <v>FALSE</v>
      </c>
      <c r="BK972" s="1" t="s">
        <v>30</v>
      </c>
      <c r="BL972" t="str">
        <f t="shared" si="453"/>
        <v>FALSE</v>
      </c>
      <c r="BM972" s="1" t="b">
        <v>0</v>
      </c>
      <c r="BN972" s="1" t="b">
        <v>0</v>
      </c>
      <c r="BO972" s="1">
        <f t="shared" si="457"/>
        <v>5</v>
      </c>
      <c r="BP972" s="1" t="s">
        <v>3548</v>
      </c>
      <c r="BQ972" s="1" cm="1">
        <f t="array" ref="BQ972">_xlfn.IFS(BP972="None Known",0, LEN(BP972)&gt;500, 5,LEN(BP972)&gt;400, 4, LEN(BP972)&gt;300, 3, LEN(BP972)&gt;200, 2, LEN(BP972)&gt;1, 1)</f>
        <v>1</v>
      </c>
      <c r="BR972" s="1" t="s">
        <v>3549</v>
      </c>
      <c r="BS972" s="1">
        <v>1</v>
      </c>
      <c r="BT972" s="1" t="s">
        <v>3550</v>
      </c>
      <c r="BU972" s="1">
        <v>1</v>
      </c>
      <c r="BV972" s="1" t="s">
        <v>245</v>
      </c>
      <c r="BW972" s="1" t="s">
        <v>31</v>
      </c>
      <c r="BX972" s="1"/>
      <c r="BY972" t="str">
        <f>_xlfn.XLOOKUP($B972,Img_lookup!A:A,Img_lookup!B:B, "Not available")</f>
        <v>e47a8aa8-690c-42f0-a6c5-d87ba4f3592a</v>
      </c>
      <c r="BZ972" t="str">
        <f>_xlfn.XLOOKUP($B972,Img_lookup!A:A,Img_lookup!C:C, "Not available")</f>
        <v>Juniperus recurva</v>
      </c>
      <c r="CA972" t="str">
        <f>_xlfn.XLOOKUP($B972,Img_lookup!A:A,Img_lookup!D:D, "Not available")</f>
        <v>Alice C. Nicolson</v>
      </c>
      <c r="CB972" t="str">
        <f>_xlfn.XLOOKUP($B972,Img_lookup!A:A,Img_lookup!E:E, "https://imgur.com/aT5wafe")</f>
        <v>https://api.openverse.engineering/v1/images/e47a8aa8-690c-42f0-a6c5-d87ba4f3592a/thumb/</v>
      </c>
    </row>
    <row r="973" spans="1:80" ht="409.6" x14ac:dyDescent="0.15">
      <c r="A973" s="1" t="s">
        <v>1570</v>
      </c>
      <c r="B973" s="1" t="s">
        <v>4549</v>
      </c>
      <c r="C973" s="1" t="s">
        <v>4550</v>
      </c>
      <c r="E973" s="1" t="s">
        <v>3846</v>
      </c>
      <c r="F973" s="1" t="s">
        <v>62</v>
      </c>
      <c r="G973" s="1" t="s">
        <v>62</v>
      </c>
      <c r="H973" s="11" t="str">
        <f t="shared" si="462"/>
        <v>Perennial</v>
      </c>
      <c r="I973" s="1" t="s">
        <v>17108</v>
      </c>
      <c r="J973" s="1">
        <v>8</v>
      </c>
      <c r="K973" s="1">
        <v>8</v>
      </c>
      <c r="L973" t="str" cm="1">
        <f t="array" ref="L973">_xlfn.IFS(J973+K973="", "Unknown", J973+K973&gt;3, "Large", J973+K973&gt;0.5, "Medium", J973+K973&gt;0, "Small")</f>
        <v>Large</v>
      </c>
      <c r="M973" s="1">
        <v>5</v>
      </c>
      <c r="N973" cm="1">
        <f t="array" ref="N973">IF($M973="",INDEX($M$2:$M$2176,MATCH(1,INDEX(($A$2:$A$2176=$A973)*($M$2:$M$2176&lt;&gt;""),0),0)),$M973)</f>
        <v>5</v>
      </c>
      <c r="O973" s="2" t="str">
        <f t="shared" si="454"/>
        <v>Seasonal outdoors</v>
      </c>
      <c r="P973" s="1" t="s">
        <v>4551</v>
      </c>
      <c r="Q973" s="1" t="s">
        <v>17111</v>
      </c>
      <c r="R973" t="str">
        <f t="shared" si="458"/>
        <v>Slow</v>
      </c>
      <c r="S973" s="1" t="s">
        <v>24</v>
      </c>
      <c r="T973" s="1" t="str">
        <f t="shared" si="459"/>
        <v xml:space="preserve">1 </v>
      </c>
      <c r="U973" s="1" t="str">
        <f t="shared" si="460"/>
        <v>12</v>
      </c>
      <c r="W973" s="1"/>
      <c r="X973" s="1"/>
      <c r="Y973" s="1"/>
      <c r="Z973" s="1"/>
      <c r="AA973" s="1">
        <v>10</v>
      </c>
      <c r="AB973" s="1">
        <f t="shared" si="461"/>
        <v>10</v>
      </c>
      <c r="AC973" s="1" t="str">
        <f t="shared" si="463"/>
        <v>October</v>
      </c>
      <c r="AD973" s="1"/>
      <c r="AE973" s="1"/>
      <c r="AF973" s="16" t="s">
        <v>25114</v>
      </c>
      <c r="AG973" s="1" t="str">
        <f t="shared" si="444"/>
        <v xml:space="preserve">Stratified Seed </v>
      </c>
      <c r="AH973"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3" s="1" t="s">
        <v>4552</v>
      </c>
      <c r="AJ973" s="1" t="s">
        <v>1</v>
      </c>
      <c r="AK973" s="1" t="s">
        <v>17105</v>
      </c>
      <c r="AL973" s="1" t="str">
        <f t="shared" si="455"/>
        <v>Unscented</v>
      </c>
      <c r="AM973" s="1" t="b">
        <v>0</v>
      </c>
      <c r="AN973" s="1" t="b">
        <v>0</v>
      </c>
      <c r="AO973" s="1" t="b">
        <v>0</v>
      </c>
      <c r="AP973" s="5" t="s">
        <v>28</v>
      </c>
      <c r="AQ973" s="5" t="str">
        <f t="shared" si="446"/>
        <v>Light, Medium, Heavy</v>
      </c>
      <c r="AR973" s="1" t="s">
        <v>30</v>
      </c>
      <c r="AS973" s="1" t="str">
        <f t="shared" si="456"/>
        <v>None</v>
      </c>
      <c r="AT973" s="1" t="str">
        <f t="shared" si="447"/>
        <v>Full</v>
      </c>
      <c r="AU973" s="1" t="s">
        <v>11</v>
      </c>
      <c r="AV973" s="1" t="str">
        <f t="shared" si="448"/>
        <v>Dry, Moist</v>
      </c>
      <c r="AW973" s="1" t="s">
        <v>12</v>
      </c>
      <c r="AX973" s="1" t="str">
        <f t="shared" si="449"/>
        <v>Acid, Neutral, Alkaline</v>
      </c>
      <c r="AY973" s="1" t="b">
        <v>0</v>
      </c>
      <c r="AZ973" s="1" t="b">
        <v>1</v>
      </c>
      <c r="BA973" s="1" t="b">
        <v>0</v>
      </c>
      <c r="BC973" t="str">
        <f t="shared" si="450"/>
        <v>FALSE</v>
      </c>
      <c r="BE973" t="str">
        <f t="shared" si="451"/>
        <v>FALSE</v>
      </c>
      <c r="BF973" s="1" t="b">
        <v>0</v>
      </c>
      <c r="BG973" s="1" t="b">
        <v>0</v>
      </c>
      <c r="BH973" s="1" t="b">
        <v>1</v>
      </c>
      <c r="BJ973" s="1" t="str">
        <f t="shared" si="452"/>
        <v>FALSE</v>
      </c>
      <c r="BK973" s="1" t="s">
        <v>30</v>
      </c>
      <c r="BL973" t="str">
        <f t="shared" si="453"/>
        <v>FALSE</v>
      </c>
      <c r="BM973" s="1" t="b">
        <v>0</v>
      </c>
      <c r="BN973" s="1" t="b">
        <v>0</v>
      </c>
      <c r="BO973" s="1">
        <f t="shared" si="457"/>
        <v>8</v>
      </c>
      <c r="BP973" s="1" t="s">
        <v>4553</v>
      </c>
      <c r="BQ973" s="1" cm="1">
        <f t="array" ref="BQ973">_xlfn.IFS(BP973="None Known",0, LEN(BP973)&gt;500, 5,LEN(BP973)&gt;400, 4, LEN(BP973)&gt;300, 3, LEN(BP973)&gt;200, 2, LEN(BP973)&gt;1, 1)</f>
        <v>1</v>
      </c>
      <c r="BR973" s="1" t="s">
        <v>4554</v>
      </c>
      <c r="BS973" s="1">
        <v>2</v>
      </c>
      <c r="BT973" s="1" t="s">
        <v>4555</v>
      </c>
      <c r="BU973" s="1">
        <v>1</v>
      </c>
      <c r="BV973" s="1" t="s">
        <v>760</v>
      </c>
      <c r="BW973" s="1" t="s">
        <v>31</v>
      </c>
      <c r="BX973" s="1"/>
      <c r="BY973" t="str">
        <f>_xlfn.XLOOKUP($B973,Img_lookup!A:A,Img_lookup!B:B, "Not available")</f>
        <v>f866828a-e860-4d5a-9244-9783b766a168</v>
      </c>
      <c r="BZ973" t="str">
        <f>_xlfn.XLOOKUP($B973,Img_lookup!A:A,Img_lookup!C:C, "Not available")</f>
        <v>Juniperus rigida o enebro de las pagodas</v>
      </c>
      <c r="CA973" t="str">
        <f>_xlfn.XLOOKUP($B973,Img_lookup!A:A,Img_lookup!D:D, "Not available")</f>
        <v>M. Martin Vicente</v>
      </c>
      <c r="CB973" t="str">
        <f>_xlfn.XLOOKUP($B973,Img_lookup!A:A,Img_lookup!E:E, "https://imgur.com/aT5wafe")</f>
        <v>https://api.openverse.engineering/v1/images/f866828a-e860-4d5a-9244-9783b766a168/thumb/</v>
      </c>
    </row>
    <row r="974" spans="1:80" ht="409.6" x14ac:dyDescent="0.15">
      <c r="A974" s="1" t="s">
        <v>1570</v>
      </c>
      <c r="B974" s="1" t="s">
        <v>9133</v>
      </c>
      <c r="C974" s="1" t="s">
        <v>9134</v>
      </c>
      <c r="D974" s="1" t="s">
        <v>9135</v>
      </c>
      <c r="E974" s="1" t="s">
        <v>9136</v>
      </c>
      <c r="F974" s="1" t="s">
        <v>62</v>
      </c>
      <c r="G974" s="1" t="s">
        <v>62</v>
      </c>
      <c r="H974" s="11" t="str">
        <f t="shared" si="462"/>
        <v>Perennial</v>
      </c>
      <c r="I974" s="1" t="s">
        <v>17108</v>
      </c>
      <c r="J974" s="1">
        <v>10</v>
      </c>
      <c r="K974" s="1">
        <v>4</v>
      </c>
      <c r="L974" t="str" cm="1">
        <f t="array" ref="L974">_xlfn.IFS(J974+K974="", "Unknown", J974+K974&gt;3, "Large", J974+K974&gt;0.5, "Medium", J974+K974&gt;0, "Small")</f>
        <v>Large</v>
      </c>
      <c r="M974" s="1">
        <v>3</v>
      </c>
      <c r="N974" cm="1">
        <f t="array" ref="N974">IF($M974="",INDEX($M$2:$M$2176,MATCH(1,INDEX(($A$2:$A$2176=$A974)*($M$2:$M$2176&lt;&gt;""),0),0)),$M974)</f>
        <v>3</v>
      </c>
      <c r="O974" s="2" t="str">
        <f t="shared" si="454"/>
        <v>Hardy to cold</v>
      </c>
      <c r="P974" s="1" t="s">
        <v>9137</v>
      </c>
      <c r="Q974" s="1" t="s">
        <v>17111</v>
      </c>
      <c r="R974" t="str">
        <f t="shared" si="458"/>
        <v>Slow</v>
      </c>
      <c r="S974" s="1" t="s">
        <v>24</v>
      </c>
      <c r="T974" s="1" t="str">
        <f t="shared" si="459"/>
        <v xml:space="preserve">1 </v>
      </c>
      <c r="U974" s="1" t="str">
        <f t="shared" si="460"/>
        <v>12</v>
      </c>
      <c r="V974" s="1" t="s">
        <v>188</v>
      </c>
      <c r="W974" s="6" t="str">
        <f>IF(ISNUMBER(SEARCH("-",V974)),TRIM(LEFT(V974,FIND("-",V974)-1)),V974)</f>
        <v>4</v>
      </c>
      <c r="X974" t="str">
        <f>IF(W974="1", "January", IF(W974="2", "February", IF(W974="3", "March", IF(W974="4", "April", IF(W974="5", "May", IF(W974="6", "June", IF(W974="7", "July", IF(W974="8", "August", IF(W974="9", "September", IF(W974="10", "October", IF(W974="11", "November", IF(W974="12", "December", "Other"))))))))))))</f>
        <v>April</v>
      </c>
      <c r="Y974" s="2" t="str">
        <f>IF(ISNUMBER(SEARCH("-",V974)),TRIM(RIGHT(V974,LEN(V974)-SEARCH("-",V974))),V974)</f>
        <v>5</v>
      </c>
      <c r="Z974" s="2" t="str">
        <f>IF(Y974="1", "January", IF(Y974="2", "February", IF(Y974="3", "March", IF(Y974="4", "April", IF(Y974="5", "May", IF(Y974="6", "June", IF(Y974="7", "July", IF(Y974="8", "August", IF(Y974="9", "September", IF(Y974="10", "October", IF(Y974="11", "November", IF(Y974="12", "December", "Other"))))))))))))</f>
        <v>May</v>
      </c>
      <c r="AA974" s="1">
        <v>10</v>
      </c>
      <c r="AB974" s="1">
        <f t="shared" si="461"/>
        <v>10</v>
      </c>
      <c r="AC974" s="1" t="str">
        <f t="shared" si="463"/>
        <v>October</v>
      </c>
      <c r="AD974" s="1"/>
      <c r="AE974" s="1"/>
      <c r="AF974" s="16" t="s">
        <v>25114</v>
      </c>
      <c r="AG974" s="1" t="str">
        <f t="shared" si="444"/>
        <v xml:space="preserve">Stratified Seed </v>
      </c>
      <c r="AH974"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4" s="1" t="s">
        <v>9138</v>
      </c>
      <c r="AJ974" s="1" t="s">
        <v>1</v>
      </c>
      <c r="AK974" s="1" t="s">
        <v>17105</v>
      </c>
      <c r="AL974" s="1" t="str">
        <f t="shared" si="455"/>
        <v>Unscented</v>
      </c>
      <c r="AM974" s="1" t="b">
        <v>0</v>
      </c>
      <c r="AN974" s="1" t="b">
        <v>0</v>
      </c>
      <c r="AO974" s="1" t="b">
        <v>0</v>
      </c>
      <c r="AP974" s="5" t="s">
        <v>28</v>
      </c>
      <c r="AQ974" s="5" t="str">
        <f t="shared" si="446"/>
        <v>Light, Medium, Heavy</v>
      </c>
      <c r="AR974" s="1" t="s">
        <v>30</v>
      </c>
      <c r="AS974" s="1" t="str">
        <f t="shared" si="456"/>
        <v>None</v>
      </c>
      <c r="AT974" s="1" t="str">
        <f t="shared" si="447"/>
        <v>Full</v>
      </c>
      <c r="AU974" s="1" t="s">
        <v>11</v>
      </c>
      <c r="AV974" s="1" t="str">
        <f t="shared" si="448"/>
        <v>Dry, Moist</v>
      </c>
      <c r="AW974" s="1" t="s">
        <v>12</v>
      </c>
      <c r="AX974" s="1" t="str">
        <f t="shared" si="449"/>
        <v>Acid, Neutral, Alkaline</v>
      </c>
      <c r="AY974" s="1" t="b">
        <v>0</v>
      </c>
      <c r="AZ974" s="1" t="b">
        <v>1</v>
      </c>
      <c r="BA974" s="1" t="b">
        <v>0</v>
      </c>
      <c r="BB974" s="1" t="s">
        <v>275</v>
      </c>
      <c r="BC974" t="str">
        <f t="shared" si="450"/>
        <v>TRUE</v>
      </c>
      <c r="BE974" t="str">
        <f t="shared" si="451"/>
        <v>FALSE</v>
      </c>
      <c r="BF974" s="1" t="b">
        <v>0</v>
      </c>
      <c r="BG974" s="1" t="b">
        <v>0</v>
      </c>
      <c r="BH974" s="1" t="b">
        <v>1</v>
      </c>
      <c r="BJ974" s="1" t="str">
        <f t="shared" si="452"/>
        <v>FALSE</v>
      </c>
      <c r="BK974" s="1" t="s">
        <v>30</v>
      </c>
      <c r="BL974" t="str">
        <f t="shared" si="453"/>
        <v>FALSE</v>
      </c>
      <c r="BM974" s="1" t="b">
        <v>0</v>
      </c>
      <c r="BN974" s="1" t="b">
        <v>0</v>
      </c>
      <c r="BO974" s="1">
        <f t="shared" si="457"/>
        <v>16</v>
      </c>
      <c r="BP974" s="1" t="s">
        <v>9139</v>
      </c>
      <c r="BQ974" s="1" cm="1">
        <f t="array" ref="BQ974">_xlfn.IFS(BP974="None Known",0, LEN(BP974)&gt;500, 5,LEN(BP974)&gt;400, 4, LEN(BP974)&gt;300, 3, LEN(BP974)&gt;200, 2, LEN(BP974)&gt;1, 1)</f>
        <v>5</v>
      </c>
      <c r="BR974" s="1" t="s">
        <v>9140</v>
      </c>
      <c r="BS974" s="1">
        <v>3</v>
      </c>
      <c r="BT974" s="1" t="s">
        <v>9141</v>
      </c>
      <c r="BU974" s="1">
        <v>2</v>
      </c>
      <c r="BV974" s="1" t="s">
        <v>9142</v>
      </c>
      <c r="BW974" s="1" t="s">
        <v>31</v>
      </c>
      <c r="BX974" s="1"/>
      <c r="BY974" t="str">
        <f>_xlfn.XLOOKUP($B974,Img_lookup!A:A,Img_lookup!B:B, "Not available")</f>
        <v>2e3e5dd7-b975-42e8-8efb-e3629e55cbce</v>
      </c>
      <c r="BZ974" t="str">
        <f>_xlfn.XLOOKUP($B974,Img_lookup!A:A,Img_lookup!C:C, "Not available")</f>
        <v>180512 006 Mission Hills Garden Walk - Juniperus scopulorum 'Tolleson's Blue Weeping', Loropetalum chinense sp on Ft Stockton Dr near Lark St</v>
      </c>
      <c r="CA974" t="str">
        <f>_xlfn.XLOOKUP($B974,Img_lookup!A:A,Img_lookup!D:D, "Not available")</f>
        <v>cultivar413</v>
      </c>
      <c r="CB974" t="str">
        <f>_xlfn.XLOOKUP($B974,Img_lookup!A:A,Img_lookup!E:E, "https://imgur.com/aT5wafe")</f>
        <v>https://api.openverse.engineering/v1/images/2e3e5dd7-b975-42e8-8efb-e3629e55cbce/thumb/</v>
      </c>
    </row>
    <row r="975" spans="1:80" ht="409.6" x14ac:dyDescent="0.15">
      <c r="A975" s="1" t="s">
        <v>1570</v>
      </c>
      <c r="B975" s="1" t="s">
        <v>15108</v>
      </c>
      <c r="D975" s="1" t="s">
        <v>15109</v>
      </c>
      <c r="E975" s="1" t="s">
        <v>2475</v>
      </c>
      <c r="F975" s="1" t="s">
        <v>62</v>
      </c>
      <c r="G975" s="1" t="s">
        <v>62</v>
      </c>
      <c r="H975" s="11" t="str">
        <f t="shared" si="462"/>
        <v>Perennial</v>
      </c>
      <c r="I975" s="1" t="s">
        <v>17108</v>
      </c>
      <c r="L975" t="e" cm="1">
        <f t="array" ref="L975">_xlfn.IFS(J975+K975="", "Unknown", J975+K975&gt;3, "Large", J975+K975&gt;0.5, "Medium", J975+K975&gt;0, "Small")</f>
        <v>#N/A</v>
      </c>
      <c r="M975" s="1">
        <v>8</v>
      </c>
      <c r="N975" cm="1">
        <f t="array" ref="N975">IF($M975="",INDEX($M$2:$M$2176,MATCH(1,INDEX(($A$2:$A$2176=$A975)*($M$2:$M$2176&lt;&gt;""),0),0)),$M975)</f>
        <v>8</v>
      </c>
      <c r="O975" s="2" t="str">
        <f t="shared" si="454"/>
        <v>Grown indoors</v>
      </c>
      <c r="P975" s="1" t="s">
        <v>15110</v>
      </c>
      <c r="R975" t="str">
        <f t="shared" si="458"/>
        <v>Medium</v>
      </c>
      <c r="S975" s="1" t="s">
        <v>24</v>
      </c>
      <c r="T975" s="1" t="str">
        <f t="shared" si="459"/>
        <v xml:space="preserve">1 </v>
      </c>
      <c r="U975" s="1" t="str">
        <f t="shared" si="460"/>
        <v>12</v>
      </c>
      <c r="W975" s="1"/>
      <c r="X975" s="1"/>
      <c r="Y975" s="1"/>
      <c r="Z975" s="1"/>
      <c r="AA975" s="1">
        <v>10</v>
      </c>
      <c r="AB975" s="1">
        <f t="shared" si="461"/>
        <v>10</v>
      </c>
      <c r="AC975" s="1" t="str">
        <f t="shared" si="463"/>
        <v>October</v>
      </c>
      <c r="AD975" s="1"/>
      <c r="AE975" s="1"/>
      <c r="AF975" s="16" t="s">
        <v>25114</v>
      </c>
      <c r="AG975" s="1" t="str">
        <f t="shared" si="444"/>
        <v xml:space="preserve">Stratified Seed </v>
      </c>
      <c r="AH975"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5" s="1" t="s">
        <v>15111</v>
      </c>
      <c r="AJ975" s="1" t="s">
        <v>1</v>
      </c>
      <c r="AK975" s="1" t="s">
        <v>17105</v>
      </c>
      <c r="AL975" s="1" t="str">
        <f t="shared" si="455"/>
        <v>Unscented</v>
      </c>
      <c r="AM975" s="1" t="b">
        <v>0</v>
      </c>
      <c r="AN975" s="1" t="b">
        <v>0</v>
      </c>
      <c r="AO975" s="1" t="b">
        <v>0</v>
      </c>
      <c r="AP975" s="5" t="s">
        <v>28</v>
      </c>
      <c r="AQ975" s="5" t="str">
        <f t="shared" si="446"/>
        <v>Light, Medium, Heavy</v>
      </c>
      <c r="AR975" s="1" t="s">
        <v>30</v>
      </c>
      <c r="AS975" s="1" t="str">
        <f t="shared" si="456"/>
        <v>None</v>
      </c>
      <c r="AT975" s="1" t="str">
        <f t="shared" si="447"/>
        <v>Full</v>
      </c>
      <c r="AU975" s="1" t="s">
        <v>11</v>
      </c>
      <c r="AV975" s="1" t="str">
        <f t="shared" si="448"/>
        <v>Dry, Moist</v>
      </c>
      <c r="AW975" s="1" t="s">
        <v>12</v>
      </c>
      <c r="AX975" s="1" t="str">
        <f t="shared" si="449"/>
        <v>Acid, Neutral, Alkaline</v>
      </c>
      <c r="AY975" s="1" t="b">
        <v>0</v>
      </c>
      <c r="AZ975" s="1" t="b">
        <v>1</v>
      </c>
      <c r="BA975" s="1" t="b">
        <v>0</v>
      </c>
      <c r="BC975" t="str">
        <f t="shared" si="450"/>
        <v>FALSE</v>
      </c>
      <c r="BE975" t="str">
        <f t="shared" si="451"/>
        <v>FALSE</v>
      </c>
      <c r="BF975" s="1" t="b">
        <v>0</v>
      </c>
      <c r="BG975" s="1" t="b">
        <v>0</v>
      </c>
      <c r="BH975" s="1" t="b">
        <v>1</v>
      </c>
      <c r="BJ975" s="1" t="str">
        <f t="shared" si="452"/>
        <v>FALSE</v>
      </c>
      <c r="BK975" s="1" t="s">
        <v>30</v>
      </c>
      <c r="BL975" t="str">
        <f t="shared" si="453"/>
        <v>FALSE</v>
      </c>
      <c r="BM975" s="1" t="b">
        <v>0</v>
      </c>
      <c r="BN975" s="1" t="b">
        <v>0</v>
      </c>
      <c r="BO975" s="1">
        <f t="shared" si="457"/>
        <v>7</v>
      </c>
      <c r="BP975" s="1" t="s">
        <v>15112</v>
      </c>
      <c r="BQ975" s="1" cm="1">
        <f t="array" ref="BQ975">_xlfn.IFS(BP975="None Known",0, LEN(BP975)&gt;500, 5,LEN(BP975)&gt;400, 4, LEN(BP975)&gt;300, 3, LEN(BP975)&gt;200, 2, LEN(BP975)&gt;1, 1)</f>
        <v>1</v>
      </c>
      <c r="BR975" s="1" t="s">
        <v>15113</v>
      </c>
      <c r="BS975" s="1">
        <v>2</v>
      </c>
      <c r="BT975" s="1" t="s">
        <v>31</v>
      </c>
      <c r="BU975" s="1">
        <v>0</v>
      </c>
      <c r="BV975" s="1" t="s">
        <v>80</v>
      </c>
      <c r="BW975" s="1" t="s">
        <v>31</v>
      </c>
      <c r="BX975" s="1"/>
      <c r="BY975" t="str">
        <f>_xlfn.XLOOKUP($B975,Img_lookup!A:A,Img_lookup!B:B, "Not available")</f>
        <v>89d3a118-8532-44f4-8ea1-b027b5c26fc3</v>
      </c>
      <c r="BZ975" t="str">
        <f>_xlfn.XLOOKUP($B975,Img_lookup!A:A,Img_lookup!C:C, "Not available")</f>
        <v>Juniperus tetragona var. osteosperma Torr.</v>
      </c>
      <c r="CA975" t="str">
        <f>_xlfn.XLOOKUP($B975,Img_lookup!A:A,Img_lookup!D:D, "Not available")</f>
        <v>John Milton Bigelow</v>
      </c>
      <c r="CB975" t="str">
        <f>_xlfn.XLOOKUP($B975,Img_lookup!A:A,Img_lookup!E:E, "https://imgur.com/aT5wafe")</f>
        <v>https://api.openverse.engineering/v1/images/89d3a118-8532-44f4-8ea1-b027b5c26fc3/thumb/</v>
      </c>
    </row>
    <row r="976" spans="1:80" ht="409.6" x14ac:dyDescent="0.15">
      <c r="A976" s="1" t="s">
        <v>1570</v>
      </c>
      <c r="B976" s="1" t="s">
        <v>14876</v>
      </c>
      <c r="C976" s="1" t="s">
        <v>14877</v>
      </c>
      <c r="E976" s="1" t="s">
        <v>14878</v>
      </c>
      <c r="F976" s="1" t="s">
        <v>62</v>
      </c>
      <c r="G976" s="1" t="s">
        <v>62</v>
      </c>
      <c r="H976" s="11" t="str">
        <f t="shared" si="462"/>
        <v>Perennial</v>
      </c>
      <c r="I976" s="1" t="s">
        <v>17108</v>
      </c>
      <c r="J976" s="1">
        <v>20</v>
      </c>
      <c r="K976" s="1">
        <v>8</v>
      </c>
      <c r="L976" t="str" cm="1">
        <f t="array" ref="L976">_xlfn.IFS(J976+K976="", "Unknown", J976+K976&gt;3, "Large", J976+K976&gt;0.5, "Medium", J976+K976&gt;0, "Small")</f>
        <v>Large</v>
      </c>
      <c r="M976" s="1">
        <v>4</v>
      </c>
      <c r="N976" cm="1">
        <f t="array" ref="N976">IF($M976="",INDEX($M$2:$M$2176,MATCH(1,INDEX(($A$2:$A$2176=$A976)*($M$2:$M$2176&lt;&gt;""),0),0)),$M976)</f>
        <v>4</v>
      </c>
      <c r="O976" s="2" t="str">
        <f t="shared" si="454"/>
        <v>Hardy to cold</v>
      </c>
      <c r="P976" s="1" t="s">
        <v>14879</v>
      </c>
      <c r="Q976" s="1" t="s">
        <v>17111</v>
      </c>
      <c r="R976" t="str">
        <f t="shared" si="458"/>
        <v>Slow</v>
      </c>
      <c r="S976" s="1" t="s">
        <v>24</v>
      </c>
      <c r="T976" s="1" t="str">
        <f t="shared" si="459"/>
        <v xml:space="preserve">1 </v>
      </c>
      <c r="U976" s="1" t="str">
        <f t="shared" si="460"/>
        <v>12</v>
      </c>
      <c r="V976" s="1" t="s">
        <v>188</v>
      </c>
      <c r="W976" s="6" t="str">
        <f>IF(ISNUMBER(SEARCH("-",V976)),TRIM(LEFT(V976,FIND("-",V976)-1)),V976)</f>
        <v>4</v>
      </c>
      <c r="X976" t="str">
        <f>IF(W976="1", "January", IF(W976="2", "February", IF(W976="3", "March", IF(W976="4", "April", IF(W976="5", "May", IF(W976="6", "June", IF(W976="7", "July", IF(W976="8", "August", IF(W976="9", "September", IF(W976="10", "October", IF(W976="11", "November", IF(W976="12", "December", "Other"))))))))))))</f>
        <v>April</v>
      </c>
      <c r="Y976" s="2" t="str">
        <f>IF(ISNUMBER(SEARCH("-",V976)),TRIM(RIGHT(V976,LEN(V976)-SEARCH("-",V976))),V976)</f>
        <v>5</v>
      </c>
      <c r="Z976" s="2" t="str">
        <f>IF(Y976="1", "January", IF(Y976="2", "February", IF(Y976="3", "March", IF(Y976="4", "April", IF(Y976="5", "May", IF(Y976="6", "June", IF(Y976="7", "July", IF(Y976="8", "August", IF(Y976="9", "September", IF(Y976="10", "October", IF(Y976="11", "November", IF(Y976="12", "December", "Other"))))))))))))</f>
        <v>May</v>
      </c>
      <c r="AA976" s="1">
        <v>10</v>
      </c>
      <c r="AB976" s="1">
        <f t="shared" si="461"/>
        <v>10</v>
      </c>
      <c r="AC976" s="1" t="str">
        <f t="shared" si="463"/>
        <v>October</v>
      </c>
      <c r="AD976" s="1"/>
      <c r="AE976" s="1"/>
      <c r="AF976" s="16" t="s">
        <v>25114</v>
      </c>
      <c r="AG976" s="1" t="str">
        <f t="shared" si="444"/>
        <v xml:space="preserve">Stratified Seed </v>
      </c>
      <c r="AH976" s="2" t="str">
        <f t="shared" si="445"/>
        <v>The seed requires a period of cold stratification. The seed has a hard seedcoat and can be very slow to germinate, requiring a cold period followed by a warm period and then another cold spell, each of 2 - 3 months duration[78, 81]. Soaking the seed for 3 - 6 seconds in boiling water may speed up the germination process[11]. The seed is best sown as soon as it is ripe in a cold frame. Some might germinate in the following spring, though most will take another year. Another possibility is to harvest the seed 'green' (when the embryo has fully formed but before the seedcoat has hardened). The seedlings can be potted up into individual pots when they are large enough to handle. Grow on in pots until large enough, then plant out in early summer. When stored dry, the seed can remain viable for several years[1].
Cuttings of mature wood, 5 - 10cm with a heel, September/October in a cold frame. Plant out in the following autumn[1, 78].
Layering in September/October. Takes 12 months[78].</v>
      </c>
      <c r="AI976" s="1" t="s">
        <v>14880</v>
      </c>
      <c r="AJ976" s="1" t="s">
        <v>1</v>
      </c>
      <c r="AK976" s="1" t="s">
        <v>17105</v>
      </c>
      <c r="AL976" s="1" t="str">
        <f t="shared" si="455"/>
        <v>Scented</v>
      </c>
      <c r="AM976" s="1" t="b">
        <v>1</v>
      </c>
      <c r="AN976" s="1" t="b">
        <v>0</v>
      </c>
      <c r="AO976" s="1" t="b">
        <v>0</v>
      </c>
      <c r="AP976" s="5" t="s">
        <v>28</v>
      </c>
      <c r="AQ976" s="5" t="str">
        <f t="shared" si="446"/>
        <v>Light, Medium, Heavy</v>
      </c>
      <c r="AR976" s="1" t="s">
        <v>30</v>
      </c>
      <c r="AS976" s="1" t="str">
        <f t="shared" si="456"/>
        <v>None</v>
      </c>
      <c r="AT976" s="1" t="str">
        <f t="shared" si="447"/>
        <v>Full</v>
      </c>
      <c r="AU976" s="1" t="s">
        <v>11</v>
      </c>
      <c r="AV976" s="1" t="str">
        <f t="shared" si="448"/>
        <v>Dry, Moist</v>
      </c>
      <c r="AW976" s="1" t="s">
        <v>12</v>
      </c>
      <c r="AX976" s="1" t="str">
        <f t="shared" si="449"/>
        <v>Acid, Neutral, Alkaline</v>
      </c>
      <c r="AY976" s="1" t="b">
        <v>0</v>
      </c>
      <c r="AZ976" s="1" t="b">
        <v>1</v>
      </c>
      <c r="BA976" s="1" t="b">
        <v>0</v>
      </c>
      <c r="BB976" s="1" t="s">
        <v>275</v>
      </c>
      <c r="BC976" t="str">
        <f t="shared" si="450"/>
        <v>TRUE</v>
      </c>
      <c r="BE976" t="str">
        <f t="shared" si="451"/>
        <v>FALSE</v>
      </c>
      <c r="BF976" s="1" t="b">
        <v>0</v>
      </c>
      <c r="BG976" s="1" t="b">
        <v>0</v>
      </c>
      <c r="BH976" s="1" t="b">
        <v>1</v>
      </c>
      <c r="BJ976" s="1" t="str">
        <f t="shared" si="452"/>
        <v>FALSE</v>
      </c>
      <c r="BK976" s="1" t="s">
        <v>30</v>
      </c>
      <c r="BL976" t="str">
        <f t="shared" si="453"/>
        <v>FALSE</v>
      </c>
      <c r="BM976" s="1" t="b">
        <v>0</v>
      </c>
      <c r="BN976" s="1" t="b">
        <v>0</v>
      </c>
      <c r="BO976" s="1">
        <f t="shared" si="457"/>
        <v>13</v>
      </c>
      <c r="BP976" s="1" t="s">
        <v>14881</v>
      </c>
      <c r="BQ976" s="1" cm="1">
        <f t="array" ref="BQ976">_xlfn.IFS(BP976="None Known",0, LEN(BP976)&gt;500, 5,LEN(BP976)&gt;400, 4, LEN(BP976)&gt;300, 3, LEN(BP976)&gt;200, 2, LEN(BP976)&gt;1, 1)</f>
        <v>5</v>
      </c>
      <c r="BR976" s="1" t="s">
        <v>14882</v>
      </c>
      <c r="BS976" s="1">
        <v>2</v>
      </c>
      <c r="BT976" s="1" t="s">
        <v>14883</v>
      </c>
      <c r="BU976" s="1">
        <v>2</v>
      </c>
      <c r="BV976" s="1" t="s">
        <v>5208</v>
      </c>
      <c r="BW976" s="1" t="s">
        <v>14884</v>
      </c>
      <c r="BX976" s="1"/>
      <c r="BY976" t="str">
        <f>_xlfn.XLOOKUP($B976,Img_lookup!A:A,Img_lookup!B:B, "Not available")</f>
        <v>93448fce-b036-4f90-80cf-9092faa67452</v>
      </c>
      <c r="BZ976" t="str">
        <f>_xlfn.XLOOKUP($B976,Img_lookup!A:A,Img_lookup!C:C, "Not available")</f>
        <v>Juniperus virginiana, Red cedar</v>
      </c>
      <c r="CA976" t="str">
        <f>_xlfn.XLOOKUP($B976,Img_lookup!A:A,Img_lookup!D:D, "Not available")</f>
        <v>uwdigitalcollections</v>
      </c>
      <c r="CB976" t="str">
        <f>_xlfn.XLOOKUP($B976,Img_lookup!A:A,Img_lookup!E:E, "https://imgur.com/aT5wafe")</f>
        <v>https://api.openverse.engineering/v1/images/93448fce-b036-4f90-80cf-9092faa67452/thumb/</v>
      </c>
    </row>
    <row r="977" spans="1:80" ht="98" x14ac:dyDescent="0.15">
      <c r="A977" s="1" t="s">
        <v>16312</v>
      </c>
      <c r="B977" s="1" t="s">
        <v>16313</v>
      </c>
      <c r="E977" s="1" t="s">
        <v>16314</v>
      </c>
      <c r="F977" s="1" t="s">
        <v>85</v>
      </c>
      <c r="G977" s="1" t="s">
        <v>85</v>
      </c>
      <c r="H977" s="11" t="str">
        <f t="shared" si="462"/>
        <v>Annual</v>
      </c>
      <c r="J977" s="1">
        <v>0.30000001199999998</v>
      </c>
      <c r="L977" t="str" cm="1">
        <f t="array" ref="L977">_xlfn.IFS(J977+K977="", "Unknown", J977+K977&gt;3, "Large", J977+K977&gt;0.5, "Medium", J977+K977&gt;0, "Small")</f>
        <v>Small</v>
      </c>
      <c r="M977">
        <v>10</v>
      </c>
      <c r="N977" cm="1">
        <f t="array" ref="N977">IF($M977="",INDEX($M$2:$M$2176,MATCH(1,INDEX(($A$2:$A$2176=$A977)*($M$2:$M$2176&lt;&gt;""),0),0)),$M977)</f>
        <v>10</v>
      </c>
      <c r="O977" s="2" t="str">
        <f t="shared" si="454"/>
        <v>Grown indoors</v>
      </c>
      <c r="P977" s="1" t="s">
        <v>16315</v>
      </c>
      <c r="R977" t="str">
        <f t="shared" si="458"/>
        <v>Medium</v>
      </c>
      <c r="W977"/>
      <c r="AF977" s="1" t="s">
        <v>24528</v>
      </c>
      <c r="AG977" s="1" t="str">
        <f t="shared" si="444"/>
        <v xml:space="preserve">Seed </v>
      </c>
      <c r="AH977" s="2" t="str">
        <f t="shared" si="445"/>
        <v>Sow spring in a greenhouse. When they are large enough to handle, prick the seedlings out into individual pots and plant them out after the last expected frosts.</v>
      </c>
      <c r="AI977" s="1" t="s">
        <v>16316</v>
      </c>
      <c r="AK977" s="1" t="s">
        <v>17104</v>
      </c>
      <c r="AL977" s="1" t="str">
        <f t="shared" si="455"/>
        <v>Unscented</v>
      </c>
      <c r="AM977" s="1" t="b">
        <v>0</v>
      </c>
      <c r="AN977" s="1" t="b">
        <v>0</v>
      </c>
      <c r="AO977" s="1" t="b">
        <v>0</v>
      </c>
      <c r="AP977" s="5" t="s">
        <v>28</v>
      </c>
      <c r="AQ977" s="5" t="str">
        <f t="shared" si="446"/>
        <v>Light, Medium, Heavy</v>
      </c>
      <c r="AR977" s="1" t="s">
        <v>10</v>
      </c>
      <c r="AS977" s="1" t="str">
        <f t="shared" si="456"/>
        <v>None, Partial</v>
      </c>
      <c r="AT977" s="1" t="str">
        <f t="shared" si="447"/>
        <v>Partial, Full</v>
      </c>
      <c r="AU977" s="1" t="s">
        <v>29</v>
      </c>
      <c r="AV977" s="1" t="str">
        <f t="shared" si="448"/>
        <v>Moist</v>
      </c>
      <c r="AW977" s="1" t="s">
        <v>12</v>
      </c>
      <c r="AX977" s="1" t="str">
        <f t="shared" si="449"/>
        <v>Acid, Neutral, Alkaline</v>
      </c>
      <c r="AY977" s="1" t="b">
        <v>0</v>
      </c>
      <c r="AZ977" s="1" t="b">
        <v>0</v>
      </c>
      <c r="BA977" s="1" t="b">
        <v>0</v>
      </c>
      <c r="BC977" t="str">
        <f t="shared" si="450"/>
        <v>FALSE</v>
      </c>
      <c r="BE977" t="str">
        <f t="shared" si="451"/>
        <v>FALSE</v>
      </c>
      <c r="BF977" s="1" t="b">
        <v>0</v>
      </c>
      <c r="BG977" s="1" t="b">
        <v>0</v>
      </c>
      <c r="BH977" s="1" t="b">
        <v>0</v>
      </c>
      <c r="BJ977" s="1" t="str">
        <f t="shared" si="452"/>
        <v>FALSE</v>
      </c>
      <c r="BL977" t="str">
        <f t="shared" si="453"/>
        <v>FALSE</v>
      </c>
      <c r="BM977" s="1" t="b">
        <v>0</v>
      </c>
      <c r="BN977" s="1" t="b">
        <v>0</v>
      </c>
      <c r="BO977" s="1">
        <f t="shared" si="457"/>
        <v>8</v>
      </c>
      <c r="BP977" s="1" t="s">
        <v>31</v>
      </c>
      <c r="BQ977" s="1" cm="1">
        <f t="array" ref="BQ977">_xlfn.IFS(BP977="None Known",0, LEN(BP977)&gt;500, 5,LEN(BP977)&gt;400, 4, LEN(BP977)&gt;300, 3, LEN(BP977)&gt;200, 2, LEN(BP977)&gt;1, 1)</f>
        <v>0</v>
      </c>
      <c r="BR977" s="16" t="s">
        <v>25297</v>
      </c>
      <c r="BS977" s="1">
        <v>2</v>
      </c>
      <c r="BT977" s="1" t="s">
        <v>16317</v>
      </c>
      <c r="BU977" s="1">
        <v>2</v>
      </c>
      <c r="BV977" s="1" t="s">
        <v>16318</v>
      </c>
      <c r="BW977" s="1" t="s">
        <v>31</v>
      </c>
      <c r="BX977" s="1" t="s">
        <v>17113</v>
      </c>
      <c r="BY977" t="str">
        <f>_xlfn.XLOOKUP($B977,Img_lookup!A:A,Img_lookup!B:B, "Not available")</f>
        <v>265be6d4-2a52-4264-95a8-56f893534eeb</v>
      </c>
      <c r="BZ977" t="str">
        <f>_xlfn.XLOOKUP($B977,Img_lookup!A:A,Img_lookup!C:C, "Not available")</f>
        <v>A fly on Justicia procumbens</v>
      </c>
      <c r="CA977" t="str">
        <f>_xlfn.XLOOKUP($B977,Img_lookup!A:A,Img_lookup!D:D, "Not available")</f>
        <v>lalithamba</v>
      </c>
      <c r="CB977" t="str">
        <f>_xlfn.XLOOKUP($B977,Img_lookup!A:A,Img_lookup!E:E, "https://imgur.com/aT5wafe")</f>
        <v>https://api.openverse.engineering/v1/images/265be6d4-2a52-4264-95a8-56f893534eeb/thumb/</v>
      </c>
    </row>
    <row r="978" spans="1:80" ht="409.6" x14ac:dyDescent="0.15">
      <c r="A978" s="1" t="s">
        <v>6846</v>
      </c>
      <c r="B978" s="1" t="s">
        <v>10238</v>
      </c>
      <c r="E978" s="1" t="s">
        <v>195</v>
      </c>
      <c r="F978" s="1" t="s">
        <v>156</v>
      </c>
      <c r="G978" s="1" t="s">
        <v>156</v>
      </c>
      <c r="H978" s="11" t="str">
        <f t="shared" si="462"/>
        <v>Perennial</v>
      </c>
      <c r="I978" s="1" t="s">
        <v>17108</v>
      </c>
      <c r="L978" t="e" cm="1">
        <f t="array" ref="L978">_xlfn.IFS(J978+K978="", "Unknown", J978+K978&gt;3, "Large", J978+K978&gt;0.5, "Medium", J978+K978&gt;0, "Small")</f>
        <v>#N/A</v>
      </c>
      <c r="N978" cm="1">
        <f t="array" ref="N978">IF($M978="",INDEX($M$2:$M$2176,MATCH(1,INDEX(($A$2:$A$2176=$A978)*($M$2:$M$2176&lt;&gt;""),0),0)),$M978)</f>
        <v>7</v>
      </c>
      <c r="O978" s="2" t="str">
        <f t="shared" si="454"/>
        <v>Seasonal outdoors</v>
      </c>
      <c r="P978" s="1" t="s">
        <v>10239</v>
      </c>
      <c r="R978" t="str">
        <f t="shared" si="458"/>
        <v>Medium</v>
      </c>
      <c r="S978" s="1" t="s">
        <v>24</v>
      </c>
      <c r="T978" s="1" t="str">
        <f>LEFT(S978,FIND("-",S978)-1)</f>
        <v xml:space="preserve">1 </v>
      </c>
      <c r="U978" s="1" t="str">
        <f>RIGHT(S978,FIND("-",S978)-1)</f>
        <v>12</v>
      </c>
      <c r="V978" s="1" t="s">
        <v>1006</v>
      </c>
      <c r="W978" s="6" t="str">
        <f t="shared" ref="W978:W986" si="464">IF(ISNUMBER(SEARCH("-",V978)),TRIM(LEFT(V978,FIND("-",V978)-1)),V978)</f>
        <v>5</v>
      </c>
      <c r="X978" t="str">
        <f t="shared" ref="X978:X986" si="465">IF(W978="1", "January", IF(W978="2", "February", IF(W978="3", "March", IF(W978="4", "April", IF(W978="5", "May", IF(W978="6", "June", IF(W978="7", "July", IF(W978="8", "August", IF(W978="9", "September", IF(W978="10", "October", IF(W978="11", "November", IF(W978="12", "December", "Other"))))))))))))</f>
        <v>May</v>
      </c>
      <c r="Y978" s="2" t="str">
        <f t="shared" ref="Y978:Y986" si="466">IF(ISNUMBER(SEARCH("-",V978)),TRIM(RIGHT(V978,LEN(V978)-SEARCH("-",V978))),V978)</f>
        <v>7</v>
      </c>
      <c r="Z978" s="2" t="str">
        <f t="shared" ref="Z978:Z986" si="467">IF(Y978="1", "January", IF(Y978="2", "February", IF(Y978="3", "March", IF(Y978="4", "April", IF(Y978="5", "May", IF(Y978="6", "June", IF(Y978="7", "July", IF(Y978="8", "August", IF(Y978="9", "September", IF(Y978="10", "October", IF(Y978="11", "November", IF(Y978="12", "December", "Other"))))))))))))</f>
        <v>July</v>
      </c>
      <c r="AA978" s="1" t="s">
        <v>308</v>
      </c>
      <c r="AB978" s="1" t="str">
        <f>IF(ISNUMBER(SEARCH("-",AA978)),TRIM(LEFT(AA978,FIND("-",AA978)-1)),AA978)</f>
        <v>8</v>
      </c>
      <c r="AC978" s="1" t="str">
        <f>IF(AB978="1", "January", IF(AB978="2", "February", IF(AB978="3", "March", IF(AB978="4", "April", IF(AB978="5", "May", IF(AB978="6", "June", IF(AB978="7", "July", IF(AB978="8", "August", IF(AB978="9", "September", IF(AB978="10", "October", IF(AB978="11", "November", IF(AB978="12", "December", "Other"))))))))))))</f>
        <v>August</v>
      </c>
      <c r="AD978" s="1" t="str">
        <f>IF(ISNUMBER(SEARCH("-",AA978)),TRIM(RIGHT(AA978,LEN(AA978)-SEARCH("-",AA978))),AA978)</f>
        <v>11</v>
      </c>
      <c r="AE978" s="1" t="str">
        <f>IF(AD978="1", "January", IF(AD978="2", "February", IF(AD978="3", "March", IF(AD978="4", "April", IF(AD978="5", "May", IF(AD978="6", "June", IF(AD978="7", "July", IF(AD978="8", "August", IF(AD978="9", "September", IF(AD978="10", "October", IF(AD978="11", "November", IF(AD978="12", "December", "Other"))))))))))))</f>
        <v>November</v>
      </c>
      <c r="AF978" s="16" t="s">
        <v>24101</v>
      </c>
      <c r="AG978" s="1" t="str">
        <f t="shared" si="444"/>
        <v xml:space="preserve">Seed </v>
      </c>
      <c r="AH978" s="2" t="str">
        <f t="shared" si="445"/>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I978" s="1" t="s">
        <v>10240</v>
      </c>
      <c r="AK978" s="1" t="s">
        <v>17105</v>
      </c>
      <c r="AL978" s="1" t="str">
        <f t="shared" si="455"/>
        <v>Unscented</v>
      </c>
      <c r="AM978" s="1" t="b">
        <v>0</v>
      </c>
      <c r="AN978" s="1" t="b">
        <v>0</v>
      </c>
      <c r="AO978" s="1" t="b">
        <v>0</v>
      </c>
      <c r="AP978" s="5" t="s">
        <v>28</v>
      </c>
      <c r="AQ978" s="5" t="str">
        <f t="shared" si="446"/>
        <v>Light, Medium, Heavy</v>
      </c>
      <c r="AR978" s="1" t="s">
        <v>10</v>
      </c>
      <c r="AS978" s="1" t="str">
        <f t="shared" si="456"/>
        <v>None, Partial</v>
      </c>
      <c r="AT978" s="1" t="str">
        <f t="shared" si="447"/>
        <v>Partial, Full</v>
      </c>
      <c r="AU978" s="1" t="s">
        <v>29</v>
      </c>
      <c r="AV978" s="1" t="str">
        <f t="shared" si="448"/>
        <v>Moist</v>
      </c>
      <c r="AW978" s="1" t="s">
        <v>123</v>
      </c>
      <c r="AX978" s="1" t="str">
        <f t="shared" si="449"/>
        <v>Acid, Neutral</v>
      </c>
      <c r="AY978" s="1" t="b">
        <v>0</v>
      </c>
      <c r="AZ978" s="1" t="b">
        <v>0</v>
      </c>
      <c r="BA978" s="1" t="b">
        <v>0</v>
      </c>
      <c r="BC978" t="str">
        <f t="shared" si="450"/>
        <v>FALSE</v>
      </c>
      <c r="BE978" t="str">
        <f t="shared" si="451"/>
        <v>FALSE</v>
      </c>
      <c r="BF978" s="1" t="b">
        <v>0</v>
      </c>
      <c r="BG978" s="1" t="b">
        <v>0</v>
      </c>
      <c r="BH978" s="1" t="b">
        <v>0</v>
      </c>
      <c r="BJ978" s="1" t="str">
        <f t="shared" si="452"/>
        <v>FALSE</v>
      </c>
      <c r="BK978" s="1" t="s">
        <v>30</v>
      </c>
      <c r="BL978" t="str">
        <f t="shared" si="453"/>
        <v>FALSE</v>
      </c>
      <c r="BM978" s="1" t="b">
        <v>0</v>
      </c>
      <c r="BN978" s="1" t="b">
        <v>0</v>
      </c>
      <c r="BO978" s="1">
        <f t="shared" si="457"/>
        <v>4</v>
      </c>
      <c r="BP978" s="1" t="s">
        <v>31</v>
      </c>
      <c r="BQ978" s="1" cm="1">
        <f t="array" ref="BQ978">_xlfn.IFS(BP978="None Known",0, LEN(BP978)&gt;500, 5,LEN(BP978)&gt;400, 4, LEN(BP978)&gt;300, 3, LEN(BP978)&gt;200, 2, LEN(BP978)&gt;1, 1)</f>
        <v>0</v>
      </c>
      <c r="BR978" s="1" t="s">
        <v>10241</v>
      </c>
      <c r="BS978" s="1">
        <v>1</v>
      </c>
      <c r="BT978" s="1" t="s">
        <v>10242</v>
      </c>
      <c r="BU978" s="1">
        <v>1</v>
      </c>
      <c r="BV978" s="1" t="s">
        <v>34</v>
      </c>
      <c r="BW978" s="1" t="s">
        <v>31</v>
      </c>
      <c r="BX978" s="1"/>
      <c r="BY978" t="str">
        <f>_xlfn.XLOOKUP($B978,Img_lookup!A:A,Img_lookup!B:B, "Not available")</f>
        <v>77643e02-9b94-41b7-833c-1a190082e842</v>
      </c>
      <c r="BZ978" t="str">
        <f>_xlfn.XLOOKUP($B978,Img_lookup!A:A,Img_lookup!C:C, "Not available")</f>
        <v>Kadsura coccinea (Lem.) A.C. Sm.</v>
      </c>
      <c r="CA978" t="str">
        <f>_xlfn.XLOOKUP($B978,Img_lookup!A:A,Img_lookup!D:D, "Not available")</f>
        <v>Wai Tak Tsang</v>
      </c>
      <c r="CB978" t="str">
        <f>_xlfn.XLOOKUP($B978,Img_lookup!A:A,Img_lookup!E:E, "https://imgur.com/aT5wafe")</f>
        <v>https://api.openverse.engineering/v1/images/77643e02-9b94-41b7-833c-1a190082e842/thumb/</v>
      </c>
    </row>
    <row r="979" spans="1:80" ht="409.6" x14ac:dyDescent="0.15">
      <c r="A979" s="1" t="s">
        <v>6846</v>
      </c>
      <c r="B979" s="1" t="s">
        <v>16616</v>
      </c>
      <c r="E979" s="1" t="s">
        <v>16617</v>
      </c>
      <c r="F979" s="1" t="s">
        <v>156</v>
      </c>
      <c r="G979" s="1" t="s">
        <v>156</v>
      </c>
      <c r="H979" s="11" t="str">
        <f t="shared" si="462"/>
        <v>Perennial</v>
      </c>
      <c r="I979" s="1" t="s">
        <v>17108</v>
      </c>
      <c r="J979" s="1">
        <v>3.5</v>
      </c>
      <c r="L979" t="str" cm="1">
        <f t="array" ref="L979">_xlfn.IFS(J979+K979="", "Unknown", J979+K979&gt;3, "Large", J979+K979&gt;0.5, "Medium", J979+K979&gt;0, "Small")</f>
        <v>Large</v>
      </c>
      <c r="M979" s="1">
        <v>7</v>
      </c>
      <c r="N979" cm="1">
        <f t="array" ref="N979">IF($M979="",INDEX($M$2:$M$2176,MATCH(1,INDEX(($A$2:$A$2176=$A979)*($M$2:$M$2176&lt;&gt;""),0),0)),$M979)</f>
        <v>7</v>
      </c>
      <c r="O979" s="2" t="str">
        <f t="shared" si="454"/>
        <v>Seasonal outdoors</v>
      </c>
      <c r="P979" s="1" t="s">
        <v>16618</v>
      </c>
      <c r="R979" t="str">
        <f t="shared" si="458"/>
        <v>Medium</v>
      </c>
      <c r="S979" s="1" t="s">
        <v>24</v>
      </c>
      <c r="T979" s="1" t="str">
        <f>LEFT(S979,FIND("-",S979)-1)</f>
        <v xml:space="preserve">1 </v>
      </c>
      <c r="U979" s="1" t="str">
        <f>RIGHT(S979,FIND("-",S979)-1)</f>
        <v>12</v>
      </c>
      <c r="V979" s="1" t="s">
        <v>134</v>
      </c>
      <c r="W979" s="6" t="str">
        <f t="shared" si="464"/>
        <v>6</v>
      </c>
      <c r="X979" t="str">
        <f t="shared" si="465"/>
        <v>June</v>
      </c>
      <c r="Y979" s="2" t="str">
        <f t="shared" si="466"/>
        <v>9</v>
      </c>
      <c r="Z979" s="2" t="str">
        <f t="shared" si="467"/>
        <v>September</v>
      </c>
      <c r="AF979" s="16" t="s">
        <v>24101</v>
      </c>
      <c r="AG979" s="1" t="str">
        <f t="shared" si="444"/>
        <v xml:space="preserve">Seed </v>
      </c>
      <c r="AH979" s="2" t="str">
        <f t="shared" si="445"/>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I979" s="1" t="s">
        <v>16619</v>
      </c>
      <c r="AK979" s="1" t="s">
        <v>17105</v>
      </c>
      <c r="AL979" s="1" t="str">
        <f t="shared" si="455"/>
        <v>Scented</v>
      </c>
      <c r="AM979" s="1" t="b">
        <v>1</v>
      </c>
      <c r="AN979" s="1" t="b">
        <v>0</v>
      </c>
      <c r="AO979" s="1" t="b">
        <v>0</v>
      </c>
      <c r="AP979" s="5" t="s">
        <v>28</v>
      </c>
      <c r="AQ979" s="5" t="str">
        <f t="shared" si="446"/>
        <v>Light, Medium, Heavy</v>
      </c>
      <c r="AR979" s="1" t="s">
        <v>10</v>
      </c>
      <c r="AS979" s="1" t="str">
        <f t="shared" si="456"/>
        <v>None, Partial</v>
      </c>
      <c r="AT979" s="1" t="str">
        <f t="shared" si="447"/>
        <v>Partial, Full</v>
      </c>
      <c r="AU979" s="1" t="s">
        <v>29</v>
      </c>
      <c r="AV979" s="1" t="str">
        <f t="shared" si="448"/>
        <v>Moist</v>
      </c>
      <c r="AW979" s="1" t="s">
        <v>123</v>
      </c>
      <c r="AX979" s="1" t="str">
        <f t="shared" si="449"/>
        <v>Acid, Neutral</v>
      </c>
      <c r="AY979" s="1" t="b">
        <v>0</v>
      </c>
      <c r="AZ979" s="1" t="b">
        <v>0</v>
      </c>
      <c r="BA979" s="1" t="b">
        <v>0</v>
      </c>
      <c r="BC979" t="str">
        <f t="shared" si="450"/>
        <v>FALSE</v>
      </c>
      <c r="BE979" t="str">
        <f t="shared" si="451"/>
        <v>FALSE</v>
      </c>
      <c r="BF979" s="1" t="b">
        <v>0</v>
      </c>
      <c r="BG979" s="1" t="b">
        <v>0</v>
      </c>
      <c r="BH979" s="1" t="b">
        <v>0</v>
      </c>
      <c r="BI979" s="1" t="s">
        <v>77</v>
      </c>
      <c r="BJ979" s="1" t="str">
        <f t="shared" si="452"/>
        <v>TRUE</v>
      </c>
      <c r="BK979" s="1" t="s">
        <v>30</v>
      </c>
      <c r="BL979" t="str">
        <f t="shared" si="453"/>
        <v>FALSE</v>
      </c>
      <c r="BM979" s="1" t="b">
        <v>0</v>
      </c>
      <c r="BN979" s="1" t="b">
        <v>0</v>
      </c>
      <c r="BO979" s="1">
        <f t="shared" si="457"/>
        <v>4</v>
      </c>
      <c r="BP979" s="1" t="s">
        <v>31</v>
      </c>
      <c r="BQ979" s="1" cm="1">
        <f t="array" ref="BQ979">_xlfn.IFS(BP979="None Known",0, LEN(BP979)&gt;500, 5,LEN(BP979)&gt;400, 4, LEN(BP979)&gt;300, 3, LEN(BP979)&gt;200, 2, LEN(BP979)&gt;1, 1)</f>
        <v>0</v>
      </c>
      <c r="BR979" s="1" t="s">
        <v>16620</v>
      </c>
      <c r="BS979" s="1">
        <v>1</v>
      </c>
      <c r="BT979" s="1" t="s">
        <v>16621</v>
      </c>
      <c r="BU979" s="1">
        <v>1</v>
      </c>
      <c r="BW979" s="1" t="s">
        <v>31</v>
      </c>
      <c r="BX979" s="1"/>
      <c r="BY979" t="str">
        <f>_xlfn.XLOOKUP($B979,Img_lookup!A:A,Img_lookup!B:B, "Not available")</f>
        <v>0956e40f-12f7-4322-a3c8-35c6b7e7853d</v>
      </c>
      <c r="BZ979" t="str">
        <f>_xlfn.XLOOKUP($B979,Img_lookup!A:A,Img_lookup!C:C, "Not available")</f>
        <v>Kadsura japonica (L.) Dunal</v>
      </c>
      <c r="CA979" t="str">
        <f>_xlfn.XLOOKUP($B979,Img_lookup!A:A,Img_lookup!D:D, "Not available")</f>
        <v>C. Y. Chiao</v>
      </c>
      <c r="CB979" t="str">
        <f>_xlfn.XLOOKUP($B979,Img_lookup!A:A,Img_lookup!E:E, "https://imgur.com/aT5wafe")</f>
        <v>https://api.openverse.engineering/v1/images/0956e40f-12f7-4322-a3c8-35c6b7e7853d/thumb/</v>
      </c>
    </row>
    <row r="980" spans="1:80" ht="409.6" x14ac:dyDescent="0.15">
      <c r="A980" s="1" t="s">
        <v>6846</v>
      </c>
      <c r="B980" s="1" t="s">
        <v>10809</v>
      </c>
      <c r="D980" s="1" t="s">
        <v>10810</v>
      </c>
      <c r="E980" s="1" t="s">
        <v>10811</v>
      </c>
      <c r="F980" s="1" t="s">
        <v>156</v>
      </c>
      <c r="G980" s="1" t="s">
        <v>156</v>
      </c>
      <c r="H980" s="11" t="str">
        <f t="shared" si="462"/>
        <v>Perennial</v>
      </c>
      <c r="I980" s="1" t="s">
        <v>17108</v>
      </c>
      <c r="J980" s="1">
        <v>3.5</v>
      </c>
      <c r="L980" t="str" cm="1">
        <f t="array" ref="L980">_xlfn.IFS(J980+K980="", "Unknown", J980+K980&gt;3, "Large", J980+K980&gt;0.5, "Medium", J980+K980&gt;0, "Small")</f>
        <v>Large</v>
      </c>
      <c r="N980" cm="1">
        <f t="array" ref="N980">IF($M980="",INDEX($M$2:$M$2176,MATCH(1,INDEX(($A$2:$A$2176=$A980)*($M$2:$M$2176&lt;&gt;""),0),0)),$M980)</f>
        <v>7</v>
      </c>
      <c r="O980" s="2" t="str">
        <f t="shared" si="454"/>
        <v>Seasonal outdoors</v>
      </c>
      <c r="P980" s="1" t="s">
        <v>10812</v>
      </c>
      <c r="R980" t="str">
        <f t="shared" si="458"/>
        <v>Medium</v>
      </c>
      <c r="S980" s="1" t="s">
        <v>24</v>
      </c>
      <c r="T980" s="1" t="str">
        <f>LEFT(S980,FIND("-",S980)-1)</f>
        <v xml:space="preserve">1 </v>
      </c>
      <c r="U980" s="1" t="str">
        <f>RIGHT(S980,FIND("-",S980)-1)</f>
        <v>12</v>
      </c>
      <c r="V980" s="1" t="s">
        <v>108</v>
      </c>
      <c r="W980" s="6" t="str">
        <f t="shared" si="464"/>
        <v>7</v>
      </c>
      <c r="X980" t="str">
        <f t="shared" si="465"/>
        <v>July</v>
      </c>
      <c r="Y980" s="2" t="str">
        <f t="shared" si="466"/>
        <v>9</v>
      </c>
      <c r="Z980" s="2" t="str">
        <f t="shared" si="467"/>
        <v>September</v>
      </c>
      <c r="AA980" s="1" t="s">
        <v>666</v>
      </c>
      <c r="AB980" s="1" t="str">
        <f>IF(ISNUMBER(SEARCH("-",AA980)),TRIM(LEFT(AA980,FIND("-",AA980)-1)),AA980)</f>
        <v>10</v>
      </c>
      <c r="AC980" s="1" t="str">
        <f>IF(AB980="1", "January", IF(AB980="2", "February", IF(AB980="3", "March", IF(AB980="4", "April", IF(AB980="5", "May", IF(AB980="6", "June", IF(AB980="7", "July", IF(AB980="8", "August", IF(AB980="9", "September", IF(AB980="10", "October", IF(AB980="11", "November", IF(AB980="12", "December", "Other"))))))))))))</f>
        <v>October</v>
      </c>
      <c r="AD980" s="1" t="str">
        <f>IF(ISNUMBER(SEARCH("-",AA980)),TRIM(RIGHT(AA980,LEN(AA980)-SEARCH("-",AA980))),AA980)</f>
        <v>12</v>
      </c>
      <c r="AE980" s="1" t="str">
        <f>IF(AD980="1", "January", IF(AD980="2", "February", IF(AD980="3", "March", IF(AD980="4", "April", IF(AD980="5", "May", IF(AD980="6", "June", IF(AD980="7", "July", IF(AD980="8", "August", IF(AD980="9", "September", IF(AD980="10", "October", IF(AD980="11", "November", IF(AD980="12", "December", "Other"))))))))))))</f>
        <v>December</v>
      </c>
      <c r="AF980" s="16" t="s">
        <v>24101</v>
      </c>
      <c r="AG980" s="1" t="str">
        <f t="shared" si="444"/>
        <v xml:space="preserve">Seed </v>
      </c>
      <c r="AH980" s="2" t="str">
        <f t="shared" si="445"/>
        <v>Best sown when it is ripe in the autumn in a cold frame[200]. Prick out the seedlings into individual pots when they are large enough to handle and grow them on for at least their first winter in a greenhouse. Plant out in early summer and give some protection for their first winter outdoors.
Cuttings of half-ripe wood, 5 - 8cm with a heel, August in a frame. Overwinter in the greenhouse and plant out in late spring[11, 78]. Good percentage[78].
Layering of long shoots in the autumn[200].</v>
      </c>
      <c r="AI980" s="1" t="s">
        <v>10813</v>
      </c>
      <c r="AK980" s="1" t="s">
        <v>17105</v>
      </c>
      <c r="AL980" s="1" t="str">
        <f t="shared" si="455"/>
        <v>Unscented</v>
      </c>
      <c r="AM980" s="1" t="b">
        <v>0</v>
      </c>
      <c r="AN980" s="1" t="b">
        <v>0</v>
      </c>
      <c r="AO980" s="1" t="b">
        <v>0</v>
      </c>
      <c r="AP980" s="5" t="s">
        <v>28</v>
      </c>
      <c r="AQ980" s="5" t="str">
        <f t="shared" si="446"/>
        <v>Light, Medium, Heavy</v>
      </c>
      <c r="AR980" s="1" t="s">
        <v>10</v>
      </c>
      <c r="AS980" s="1" t="str">
        <f t="shared" si="456"/>
        <v>None, Partial</v>
      </c>
      <c r="AT980" s="1" t="str">
        <f t="shared" si="447"/>
        <v>Partial, Full</v>
      </c>
      <c r="AU980" s="1" t="s">
        <v>29</v>
      </c>
      <c r="AV980" s="1" t="str">
        <f t="shared" si="448"/>
        <v>Moist</v>
      </c>
      <c r="AW980" s="1" t="s">
        <v>123</v>
      </c>
      <c r="AX980" s="1" t="str">
        <f t="shared" si="449"/>
        <v>Acid, Neutral</v>
      </c>
      <c r="AY980" s="1" t="b">
        <v>0</v>
      </c>
      <c r="AZ980" s="1" t="b">
        <v>0</v>
      </c>
      <c r="BA980" s="1" t="b">
        <v>0</v>
      </c>
      <c r="BC980" t="str">
        <f t="shared" si="450"/>
        <v>FALSE</v>
      </c>
      <c r="BE980" t="str">
        <f t="shared" si="451"/>
        <v>FALSE</v>
      </c>
      <c r="BF980" s="1" t="b">
        <v>0</v>
      </c>
      <c r="BG980" s="1" t="b">
        <v>0</v>
      </c>
      <c r="BH980" s="1" t="b">
        <v>0</v>
      </c>
      <c r="BJ980" s="1" t="str">
        <f t="shared" si="452"/>
        <v>FALSE</v>
      </c>
      <c r="BK980" s="1" t="s">
        <v>30</v>
      </c>
      <c r="BL980" t="str">
        <f t="shared" si="453"/>
        <v>FALSE</v>
      </c>
      <c r="BM980" s="1" t="b">
        <v>0</v>
      </c>
      <c r="BN980" s="1" t="b">
        <v>0</v>
      </c>
      <c r="BO980" s="1">
        <f t="shared" si="457"/>
        <v>5</v>
      </c>
      <c r="BP980" s="1" t="s">
        <v>31</v>
      </c>
      <c r="BQ980" s="1" cm="1">
        <f t="array" ref="BQ980">_xlfn.IFS(BP980="None Known",0, LEN(BP980)&gt;500, 5,LEN(BP980)&gt;400, 4, LEN(BP980)&gt;300, 3, LEN(BP980)&gt;200, 2, LEN(BP980)&gt;1, 1)</f>
        <v>0</v>
      </c>
      <c r="BR980" s="1" t="s">
        <v>10814</v>
      </c>
      <c r="BS980" s="1">
        <v>1</v>
      </c>
      <c r="BT980" s="1" t="s">
        <v>10815</v>
      </c>
      <c r="BU980" s="1">
        <v>2</v>
      </c>
      <c r="BV980" s="1" t="s">
        <v>34</v>
      </c>
      <c r="BW980" s="1" t="s">
        <v>31</v>
      </c>
      <c r="BX980" s="1"/>
      <c r="BY980" t="str">
        <f>_xlfn.XLOOKUP($B980,Img_lookup!A:A,Img_lookup!B:B, "Not available")</f>
        <v>bd2b741a-10f9-4432-8970-f53a156a5dba</v>
      </c>
      <c r="BZ980" t="str">
        <f>_xlfn.XLOOKUP($B980,Img_lookup!A:A,Img_lookup!C:C, "Not available")</f>
        <v>Kadsura longepedunculata Finet &amp; Gagnep.</v>
      </c>
      <c r="CA980" t="str">
        <f>_xlfn.XLOOKUP($B980,Img_lookup!A:A,Img_lookup!D:D, "Not available")</f>
        <v>E. H. Wilson</v>
      </c>
      <c r="CB980" t="str">
        <f>_xlfn.XLOOKUP($B980,Img_lookup!A:A,Img_lookup!E:E, "https://imgur.com/aT5wafe")</f>
        <v>https://api.openverse.engineering/v1/images/bd2b741a-10f9-4432-8970-f53a156a5dba/thumb/</v>
      </c>
    </row>
    <row r="981" spans="1:80" ht="409.6" x14ac:dyDescent="0.15">
      <c r="A981" s="1" t="s">
        <v>1384</v>
      </c>
      <c r="B981" s="1" t="s">
        <v>5062</v>
      </c>
      <c r="C981" s="1" t="s">
        <v>5063</v>
      </c>
      <c r="D981" s="1" t="s">
        <v>5064</v>
      </c>
      <c r="E981" s="1" t="s">
        <v>606</v>
      </c>
      <c r="F981" s="1" t="s">
        <v>62</v>
      </c>
      <c r="G981" s="1" t="s">
        <v>62</v>
      </c>
      <c r="H981" s="11" t="str">
        <f t="shared" si="462"/>
        <v>Perennial</v>
      </c>
      <c r="I981" s="1" t="s">
        <v>17107</v>
      </c>
      <c r="J981" s="1">
        <v>25</v>
      </c>
      <c r="L981" t="str" cm="1">
        <f t="array" ref="L981">_xlfn.IFS(J981+K981="", "Unknown", J981+K981&gt;3, "Large", J981+K981&gt;0.5, "Medium", J981+K981&gt;0, "Small")</f>
        <v>Large</v>
      </c>
      <c r="M981" s="1">
        <v>5</v>
      </c>
      <c r="N981" cm="1">
        <f t="array" ref="N981">IF($M981="",INDEX($M$2:$M$2176,MATCH(1,INDEX(($A$2:$A$2176=$A981)*($M$2:$M$2176&lt;&gt;""),0),0)),$M981)</f>
        <v>5</v>
      </c>
      <c r="O981" s="2" t="str">
        <f t="shared" si="454"/>
        <v>Seasonal outdoors</v>
      </c>
      <c r="P981" s="1" t="s">
        <v>5065</v>
      </c>
      <c r="Q981" s="1" t="s">
        <v>17111</v>
      </c>
      <c r="R981" t="str">
        <f t="shared" si="458"/>
        <v>Slow</v>
      </c>
      <c r="T981" s="1"/>
      <c r="U981" s="1"/>
      <c r="V981" s="1" t="s">
        <v>427</v>
      </c>
      <c r="W981" s="6" t="str">
        <f t="shared" si="464"/>
        <v>8</v>
      </c>
      <c r="X981" t="str">
        <f t="shared" si="465"/>
        <v>August</v>
      </c>
      <c r="Y981" s="2" t="str">
        <f t="shared" si="466"/>
        <v>9</v>
      </c>
      <c r="Z981" s="2" t="str">
        <f t="shared" si="467"/>
        <v>September</v>
      </c>
      <c r="AF981" s="16" t="s">
        <v>24102</v>
      </c>
      <c r="AG981" s="1" t="str">
        <f t="shared" si="444"/>
        <v xml:space="preserve">Seed </v>
      </c>
      <c r="AH981" s="2" t="str">
        <f t="shared" si="445"/>
        <v>Best sown as soon as it is ripe in the autumn in a cold frame[200]. Stored seed probably requires a period of cold stratification and should be sown as soon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in late winter.</v>
      </c>
      <c r="AI981" s="1" t="s">
        <v>5066</v>
      </c>
      <c r="AK981" s="1" t="s">
        <v>17104</v>
      </c>
      <c r="AL981" s="1" t="str">
        <f t="shared" si="455"/>
        <v>Unscented</v>
      </c>
      <c r="AM981" s="1" t="b">
        <v>0</v>
      </c>
      <c r="AN981" s="1" t="b">
        <v>1</v>
      </c>
      <c r="AO981" s="1" t="b">
        <v>0</v>
      </c>
      <c r="AP981" s="5" t="s">
        <v>28</v>
      </c>
      <c r="AQ981" s="5" t="str">
        <f t="shared" si="446"/>
        <v>Light, Medium, Heavy</v>
      </c>
      <c r="AR981" s="1" t="s">
        <v>10</v>
      </c>
      <c r="AS981" s="1" t="str">
        <f t="shared" si="456"/>
        <v>None, Partial</v>
      </c>
      <c r="AT981" s="1" t="str">
        <f t="shared" si="447"/>
        <v>Partial, Full</v>
      </c>
      <c r="AU981" s="1" t="s">
        <v>29</v>
      </c>
      <c r="AV981" s="1" t="str">
        <f t="shared" si="448"/>
        <v>Moist</v>
      </c>
      <c r="AW981" s="1" t="s">
        <v>12</v>
      </c>
      <c r="AX981" s="1" t="str">
        <f t="shared" si="449"/>
        <v>Acid, Neutral, Alkaline</v>
      </c>
      <c r="AY981" s="1" t="b">
        <v>0</v>
      </c>
      <c r="AZ981" s="1" t="b">
        <v>0</v>
      </c>
      <c r="BA981" s="1" t="b">
        <v>0</v>
      </c>
      <c r="BC981" t="str">
        <f t="shared" si="450"/>
        <v>FALSE</v>
      </c>
      <c r="BE981" t="str">
        <f t="shared" si="451"/>
        <v>FALSE</v>
      </c>
      <c r="BF981" s="1" t="b">
        <v>0</v>
      </c>
      <c r="BG981" s="1" t="b">
        <v>0</v>
      </c>
      <c r="BH981" s="1" t="b">
        <v>0</v>
      </c>
      <c r="BJ981" s="1" t="str">
        <f t="shared" si="452"/>
        <v>FALSE</v>
      </c>
      <c r="BL981" t="str">
        <f t="shared" si="453"/>
        <v>FALSE</v>
      </c>
      <c r="BM981" s="1" t="b">
        <v>0</v>
      </c>
      <c r="BN981" s="1" t="b">
        <v>0</v>
      </c>
      <c r="BO981" s="1">
        <f t="shared" si="457"/>
        <v>8</v>
      </c>
      <c r="BP981" s="1" t="s">
        <v>5067</v>
      </c>
      <c r="BQ981" s="1" cm="1">
        <f t="array" ref="BQ981">_xlfn.IFS(BP981="None Known",0, LEN(BP981)&gt;500, 5,LEN(BP981)&gt;400, 4, LEN(BP981)&gt;300, 3, LEN(BP981)&gt;200, 2, LEN(BP981)&gt;1, 1)</f>
        <v>1</v>
      </c>
      <c r="BR981" s="1" t="s">
        <v>5068</v>
      </c>
      <c r="BS981" s="1">
        <v>2</v>
      </c>
      <c r="BT981" s="1" t="s">
        <v>5069</v>
      </c>
      <c r="BU981" s="1">
        <v>1</v>
      </c>
      <c r="BV981" s="1" t="s">
        <v>34</v>
      </c>
      <c r="BW981" s="1" t="s">
        <v>31</v>
      </c>
      <c r="BX981" s="1"/>
      <c r="BY981" t="str">
        <f>_xlfn.XLOOKUP($B981,Img_lookup!A:A,Img_lookup!B:B, "Not available")</f>
        <v>a42b9567-15ac-4c0a-8b68-6fcd29aa1042</v>
      </c>
      <c r="BZ981" t="str">
        <f>_xlfn.XLOOKUP($B981,Img_lookup!A:A,Img_lookup!C:C, "Not available")</f>
        <v>Eumnamusun (Kalopanax septemlobus) blanched prickly castor oil tree shoots.jpg</v>
      </c>
      <c r="CA981" t="str">
        <f>_xlfn.XLOOKUP($B981,Img_lookup!A:A,Img_lookup!D:D, "Not available")</f>
        <v>Í≤ΩÎπàÎßàÎßà</v>
      </c>
      <c r="CB981" t="str">
        <f>_xlfn.XLOOKUP($B981,Img_lookup!A:A,Img_lookup!E:E, "https://imgur.com/aT5wafe")</f>
        <v>https://api.openverse.engineering/v1/images/a42b9567-15ac-4c0a-8b68-6fcd29aa1042/thumb/</v>
      </c>
    </row>
    <row r="982" spans="1:80" ht="409.6" x14ac:dyDescent="0.15">
      <c r="A982" s="1" t="s">
        <v>58</v>
      </c>
      <c r="B982" s="1" t="s">
        <v>7923</v>
      </c>
      <c r="C982" s="1" t="s">
        <v>7924</v>
      </c>
      <c r="E982" s="1" t="s">
        <v>7925</v>
      </c>
      <c r="F982" s="1" t="s">
        <v>22</v>
      </c>
      <c r="G982" s="1" t="s">
        <v>22</v>
      </c>
      <c r="H982" s="11" t="str">
        <f t="shared" si="462"/>
        <v>Perennial</v>
      </c>
      <c r="I982" s="1" t="s">
        <v>17107</v>
      </c>
      <c r="J982" s="1">
        <v>2</v>
      </c>
      <c r="K982" s="1">
        <v>2</v>
      </c>
      <c r="L982" t="str" cm="1">
        <f t="array" ref="L982">_xlfn.IFS(J982+K982="", "Unknown", J982+K982&gt;3, "Large", J982+K982&gt;0.5, "Medium", J982+K982&gt;0, "Small")</f>
        <v>Large</v>
      </c>
      <c r="M982" s="1">
        <v>4</v>
      </c>
      <c r="N982" cm="1">
        <f t="array" ref="N982">IF($M982="",INDEX($M$2:$M$2176,MATCH(1,INDEX(($A$2:$A$2176=$A982)*($M$2:$M$2176&lt;&gt;""),0),0)),$M982)</f>
        <v>4</v>
      </c>
      <c r="O982" s="2" t="str">
        <f t="shared" si="454"/>
        <v>Hardy to cold</v>
      </c>
      <c r="P982" s="1" t="s">
        <v>7926</v>
      </c>
      <c r="Q982" s="1" t="s">
        <v>17110</v>
      </c>
      <c r="R982" t="str">
        <f t="shared" si="458"/>
        <v>Medium</v>
      </c>
      <c r="T982" s="1"/>
      <c r="U982" s="1"/>
      <c r="V982" s="1" t="s">
        <v>188</v>
      </c>
      <c r="W982" s="6" t="str">
        <f t="shared" si="464"/>
        <v>4</v>
      </c>
      <c r="X982" t="str">
        <f t="shared" si="465"/>
        <v>April</v>
      </c>
      <c r="Y982" s="2" t="str">
        <f t="shared" si="466"/>
        <v>5</v>
      </c>
      <c r="Z982" s="2" t="str">
        <f t="shared" si="467"/>
        <v>May</v>
      </c>
      <c r="AF982" s="16" t="s">
        <v>23891</v>
      </c>
      <c r="AG982" s="1" t="str">
        <f t="shared" si="444"/>
        <v xml:space="preserve">Seed </v>
      </c>
      <c r="AH982" s="2" t="str">
        <f t="shared" si="445"/>
        <v>We have no details on this species but suggest sowing the seed as soon as it is ripe in a cold frame. Sow stored seed as soon as possible in a cold frame, it is likely to require a period of cold stratification. When they are large enough to handle, prick the seedlings out into individual pots and grow them on in the cold frame for their first winter. Plant them out into their permanent positions in late spring or early summer, after the last expected frosts.
Division of suckers, removed with care from established plants during the dormant season[200]. Larger clumps can be replanted direct into their permanent positions, though it is best to pot up smaller clumps and grow them on in a cold frame until they are rooting well. Plant them out in the spring.
Cuttings of young shoots. Young basal shoots in early summer work quite well. Harvest the shoots when they are about 10 - 15cm long with plenty of underground stem. Pot them up into individual pots and keep them in light shade in a cold frame or greenhouse until they are rooting well. Plant them out in the summer.
Layering.</v>
      </c>
      <c r="AI982" s="1" t="s">
        <v>7927</v>
      </c>
      <c r="AJ982" s="1" t="s">
        <v>53</v>
      </c>
      <c r="AK982" s="1" t="s">
        <v>17106</v>
      </c>
      <c r="AL982" s="1" t="str">
        <f t="shared" si="455"/>
        <v>Unscented</v>
      </c>
      <c r="AM982" s="1" t="b">
        <v>0</v>
      </c>
      <c r="AN982" s="1" t="b">
        <v>1</v>
      </c>
      <c r="AO982" s="1" t="b">
        <v>0</v>
      </c>
      <c r="AP982" s="5" t="s">
        <v>28</v>
      </c>
      <c r="AQ982" s="5" t="str">
        <f t="shared" si="446"/>
        <v>Light, Medium, Heavy</v>
      </c>
      <c r="AR982" s="1" t="s">
        <v>10</v>
      </c>
      <c r="AS982" s="1" t="str">
        <f t="shared" si="456"/>
        <v>None, Partial</v>
      </c>
      <c r="AT982" s="1" t="str">
        <f t="shared" si="447"/>
        <v>Partial, Full</v>
      </c>
      <c r="AU982" s="1" t="s">
        <v>29</v>
      </c>
      <c r="AV982" s="1" t="str">
        <f t="shared" si="448"/>
        <v>Moist</v>
      </c>
      <c r="AW982" s="1" t="s">
        <v>12</v>
      </c>
      <c r="AX982" s="1" t="str">
        <f t="shared" si="449"/>
        <v>Acid, Neutral, Alkaline</v>
      </c>
      <c r="AY982" s="1" t="b">
        <v>0</v>
      </c>
      <c r="AZ982" s="1" t="b">
        <v>0</v>
      </c>
      <c r="BA982" s="1" t="b">
        <v>0</v>
      </c>
      <c r="BC982" t="str">
        <f t="shared" si="450"/>
        <v>FALSE</v>
      </c>
      <c r="BE982" t="str">
        <f t="shared" si="451"/>
        <v>FALSE</v>
      </c>
      <c r="BF982" s="1" t="b">
        <v>1</v>
      </c>
      <c r="BG982" s="1" t="b">
        <v>1</v>
      </c>
      <c r="BH982" s="1" t="b">
        <v>0</v>
      </c>
      <c r="BJ982" s="1" t="str">
        <f t="shared" si="452"/>
        <v>FALSE</v>
      </c>
      <c r="BL982" t="str">
        <f t="shared" si="453"/>
        <v>FALSE</v>
      </c>
      <c r="BM982" s="1" t="b">
        <v>0</v>
      </c>
      <c r="BN982" s="1" t="b">
        <v>0</v>
      </c>
      <c r="BO982" s="1">
        <f t="shared" si="457"/>
        <v>4</v>
      </c>
      <c r="BP982" s="1" t="s">
        <v>31</v>
      </c>
      <c r="BQ982" s="1" cm="1">
        <f t="array" ref="BQ982">_xlfn.IFS(BP982="None Known",0, LEN(BP982)&gt;500, 5,LEN(BP982)&gt;400, 4, LEN(BP982)&gt;300, 3, LEN(BP982)&gt;200, 2, LEN(BP982)&gt;1, 1)</f>
        <v>0</v>
      </c>
      <c r="BR982" s="1" t="s">
        <v>7928</v>
      </c>
      <c r="BS982" s="1">
        <v>1</v>
      </c>
      <c r="BT982" s="1" t="s">
        <v>7929</v>
      </c>
      <c r="BU982" s="1">
        <v>1</v>
      </c>
      <c r="BV982" s="1" t="s">
        <v>34</v>
      </c>
      <c r="BW982" s="1" t="s">
        <v>7930</v>
      </c>
      <c r="BX982" s="1"/>
      <c r="BY982" t="str">
        <f>_xlfn.XLOOKUP($B982,Img_lookup!A:A,Img_lookup!B:B, "Not available")</f>
        <v>3d63217d-0304-4594-9f83-6dab8cf8dfdc</v>
      </c>
      <c r="BZ982" t="str">
        <f>_xlfn.XLOOKUP($B982,Img_lookup!A:A,Img_lookup!C:C, "Not available")</f>
        <v>Kerria japonica</v>
      </c>
      <c r="CA982" t="str">
        <f>_xlfn.XLOOKUP($B982,Img_lookup!A:A,Img_lookup!D:D, "Not available")</f>
        <v>M. Martin Vicente</v>
      </c>
      <c r="CB982" t="str">
        <f>_xlfn.XLOOKUP($B982,Img_lookup!A:A,Img_lookup!E:E, "https://imgur.com/aT5wafe")</f>
        <v>https://api.openverse.engineering/v1/images/3d63217d-0304-4594-9f83-6dab8cf8dfdc/thumb/</v>
      </c>
    </row>
    <row r="983" spans="1:80" ht="154" x14ac:dyDescent="0.15">
      <c r="A983" s="1" t="s">
        <v>394</v>
      </c>
      <c r="B983" s="1" t="s">
        <v>13168</v>
      </c>
      <c r="C983" s="1" t="s">
        <v>13169</v>
      </c>
      <c r="D983" s="1" t="s">
        <v>13170</v>
      </c>
      <c r="E983" s="1" t="s">
        <v>13171</v>
      </c>
      <c r="F983" s="1" t="s">
        <v>6</v>
      </c>
      <c r="G983" s="1" t="s">
        <v>6</v>
      </c>
      <c r="H983" s="11" t="str">
        <f t="shared" si="462"/>
        <v>Perennial</v>
      </c>
      <c r="J983" s="1">
        <v>0.5</v>
      </c>
      <c r="L983" t="str" cm="1">
        <f t="array" ref="L983">_xlfn.IFS(J983+K983="", "Unknown", J983+K983&gt;3, "Large", J983+K983&gt;0.5, "Medium", J983+K983&gt;0, "Small")</f>
        <v>Small</v>
      </c>
      <c r="M983" s="1">
        <v>2</v>
      </c>
      <c r="N983" cm="1">
        <f t="array" ref="N983">IF($M983="",INDEX($M$2:$M$2176,MATCH(1,INDEX(($A$2:$A$2176=$A983)*($M$2:$M$2176&lt;&gt;""),0),0)),$M983)</f>
        <v>2</v>
      </c>
      <c r="O983" s="2" t="str">
        <f t="shared" si="454"/>
        <v>Hardy to cold</v>
      </c>
      <c r="P983" s="1" t="s">
        <v>13172</v>
      </c>
      <c r="R983" t="str">
        <f t="shared" si="458"/>
        <v>Medium</v>
      </c>
      <c r="T983" s="1"/>
      <c r="U983" s="1"/>
      <c r="V983" s="1" t="s">
        <v>307</v>
      </c>
      <c r="W983" s="6" t="str">
        <f t="shared" si="464"/>
        <v>6</v>
      </c>
      <c r="X983" t="str">
        <f t="shared" si="465"/>
        <v>June</v>
      </c>
      <c r="Y983" s="2" t="str">
        <f t="shared" si="466"/>
        <v>7</v>
      </c>
      <c r="Z983" s="2" t="str">
        <f t="shared" si="467"/>
        <v>July</v>
      </c>
      <c r="AF983" s="16" t="s">
        <v>24529</v>
      </c>
      <c r="AG983" s="1" t="str">
        <f t="shared" si="444"/>
        <v xml:space="preserve">Seed </v>
      </c>
      <c r="AH983" s="2" t="str">
        <f t="shared" si="445"/>
        <v>Sow spring in situ and only just cover the seed[162]. Germination should take place within three weeks.
Division in spring[162].</v>
      </c>
      <c r="AI983" s="1" t="s">
        <v>13173</v>
      </c>
      <c r="AJ983" s="1" t="s">
        <v>1</v>
      </c>
      <c r="AK983" s="1" t="s">
        <v>17104</v>
      </c>
      <c r="AL983" s="1" t="str">
        <f t="shared" si="455"/>
        <v>Unscented</v>
      </c>
      <c r="AM983" s="1" t="b">
        <v>0</v>
      </c>
      <c r="AN983" s="1" t="b">
        <v>0</v>
      </c>
      <c r="AO983" s="1" t="b">
        <v>0</v>
      </c>
      <c r="AP983" s="5" t="s">
        <v>28</v>
      </c>
      <c r="AQ983" s="5" t="str">
        <f t="shared" si="446"/>
        <v>Light, Medium, Heavy</v>
      </c>
      <c r="AR983" s="1" t="s">
        <v>10</v>
      </c>
      <c r="AS983" s="1" t="str">
        <f t="shared" si="456"/>
        <v>None, Partial</v>
      </c>
      <c r="AT983" s="1" t="str">
        <f t="shared" si="447"/>
        <v>Partial, Full</v>
      </c>
      <c r="AU983" s="1" t="s">
        <v>29</v>
      </c>
      <c r="AV983" s="1" t="str">
        <f t="shared" si="448"/>
        <v>Moist</v>
      </c>
      <c r="AW983" s="1" t="s">
        <v>12</v>
      </c>
      <c r="AX983" s="1" t="str">
        <f t="shared" si="449"/>
        <v>Acid, Neutral, Alkaline</v>
      </c>
      <c r="AY983" s="1" t="b">
        <v>0</v>
      </c>
      <c r="AZ983" s="1" t="b">
        <v>1</v>
      </c>
      <c r="BA983" s="1" t="b">
        <v>0</v>
      </c>
      <c r="BC983" t="str">
        <f t="shared" si="450"/>
        <v>FALSE</v>
      </c>
      <c r="BE983" t="str">
        <f t="shared" si="451"/>
        <v>FALSE</v>
      </c>
      <c r="BF983" s="1" t="b">
        <v>1</v>
      </c>
      <c r="BG983" s="1" t="b">
        <v>0</v>
      </c>
      <c r="BH983" s="1" t="b">
        <v>0</v>
      </c>
      <c r="BJ983" s="1" t="str">
        <f t="shared" si="452"/>
        <v>FALSE</v>
      </c>
      <c r="BL983" t="str">
        <f t="shared" si="453"/>
        <v>FALSE</v>
      </c>
      <c r="BM983" s="1" t="b">
        <v>0</v>
      </c>
      <c r="BN983" s="1" t="b">
        <v>0</v>
      </c>
      <c r="BO983" s="1">
        <f t="shared" si="457"/>
        <v>7</v>
      </c>
      <c r="BP983" s="1" t="s">
        <v>13174</v>
      </c>
      <c r="BQ983" s="1" cm="1">
        <f t="array" ref="BQ983">_xlfn.IFS(BP983="None Known",0, LEN(BP983)&gt;500, 5,LEN(BP983)&gt;400, 4, LEN(BP983)&gt;300, 3, LEN(BP983)&gt;200, 2, LEN(BP983)&gt;1, 1)</f>
        <v>3</v>
      </c>
      <c r="BR983" s="1" t="s">
        <v>25298</v>
      </c>
      <c r="BS983" s="1">
        <v>1</v>
      </c>
      <c r="BT983" s="1" t="s">
        <v>13175</v>
      </c>
      <c r="BU983" s="1">
        <v>1</v>
      </c>
      <c r="BV983" s="1" t="s">
        <v>864</v>
      </c>
      <c r="BW983" s="1" t="s">
        <v>31</v>
      </c>
      <c r="BX983" s="1"/>
      <c r="BY983" t="str">
        <f>_xlfn.XLOOKUP($B983,Img_lookup!A:A,Img_lookup!B:B, "Not available")</f>
        <v>cc799031-7cda-4844-a2e0-1072fd2da0f0</v>
      </c>
      <c r="BZ983" t="str">
        <f>_xlfn.XLOOKUP($B983,Img_lookup!A:A,Img_lookup!C:C, "Not available")</f>
        <v>Koeleria macrantha</v>
      </c>
      <c r="CA983" t="str">
        <f>_xlfn.XLOOKUP($B983,Img_lookup!A:A,Img_lookup!D:D, "Not available")</f>
        <v>aspidoscelis</v>
      </c>
      <c r="CB983" t="str">
        <f>_xlfn.XLOOKUP($B983,Img_lookup!A:A,Img_lookup!E:E, "https://imgur.com/aT5wafe")</f>
        <v>https://api.openverse.engineering/v1/images/cc799031-7cda-4844-a2e0-1072fd2da0f0/thumb/</v>
      </c>
    </row>
    <row r="984" spans="1:80" ht="409.6" x14ac:dyDescent="0.15">
      <c r="A984" s="1" t="s">
        <v>1841</v>
      </c>
      <c r="B984" s="1" t="s">
        <v>12207</v>
      </c>
      <c r="C984" s="1" t="s">
        <v>12208</v>
      </c>
      <c r="E984" s="1" t="s">
        <v>12209</v>
      </c>
      <c r="F984" s="1" t="s">
        <v>62</v>
      </c>
      <c r="G984" s="1" t="s">
        <v>62</v>
      </c>
      <c r="H984" s="11" t="str">
        <f t="shared" si="462"/>
        <v>Perennial</v>
      </c>
      <c r="I984" s="1" t="s">
        <v>17107</v>
      </c>
      <c r="J984" s="1">
        <v>10</v>
      </c>
      <c r="K984" s="1">
        <v>10</v>
      </c>
      <c r="L984" t="str" cm="1">
        <f t="array" ref="L984">_xlfn.IFS(J984+K984="", "Unknown", J984+K984&gt;3, "Large", J984+K984&gt;0.5, "Medium", J984+K984&gt;0, "Small")</f>
        <v>Large</v>
      </c>
      <c r="M984" s="1">
        <v>6</v>
      </c>
      <c r="N984" cm="1">
        <f t="array" ref="N984">IF($M984="",INDEX($M$2:$M$2176,MATCH(1,INDEX(($A$2:$A$2176=$A984)*($M$2:$M$2176&lt;&gt;""),0),0)),$M984)</f>
        <v>6</v>
      </c>
      <c r="O984" s="2" t="str">
        <f t="shared" si="454"/>
        <v>Seasonal outdoors</v>
      </c>
      <c r="P984" s="1" t="s">
        <v>12210</v>
      </c>
      <c r="Q984" s="1" t="s">
        <v>17109</v>
      </c>
      <c r="R984" t="str">
        <f t="shared" si="458"/>
        <v>Fast</v>
      </c>
      <c r="T984" s="1"/>
      <c r="U984" s="1"/>
      <c r="V984" s="1" t="s">
        <v>51</v>
      </c>
      <c r="W984" s="6" t="str">
        <f t="shared" si="464"/>
        <v>7</v>
      </c>
      <c r="X984" t="str">
        <f t="shared" si="465"/>
        <v>July</v>
      </c>
      <c r="Y984" s="2" t="str">
        <f t="shared" si="466"/>
        <v>8</v>
      </c>
      <c r="Z984" s="2" t="str">
        <f t="shared" si="467"/>
        <v>August</v>
      </c>
      <c r="AA984" s="1" t="s">
        <v>109</v>
      </c>
      <c r="AB984" s="1" t="str">
        <f>IF(ISNUMBER(SEARCH("-",AA984)),TRIM(LEFT(AA984,FIND("-",AA984)-1)),AA984)</f>
        <v>9</v>
      </c>
      <c r="AC984" s="1" t="str">
        <f>IF(AB984="1", "January", IF(AB984="2", "February", IF(AB984="3", "March", IF(AB984="4", "April", IF(AB984="5", "May", IF(AB984="6", "June", IF(AB984="7", "July", IF(AB984="8", "August", IF(AB984="9", "September", IF(AB984="10", "October", IF(AB984="11", "November", IF(AB984="12", "December", "Other"))))))))))))</f>
        <v>September</v>
      </c>
      <c r="AD984" s="1" t="str">
        <f>IF(ISNUMBER(SEARCH("-",AA984)),TRIM(RIGHT(AA984,LEN(AA984)-SEARCH("-",AA984))),AA984)</f>
        <v>10</v>
      </c>
      <c r="AE984" s="1" t="str">
        <f>IF(AD984="1", "January", IF(AD984="2", "February", IF(AD984="3", "March", IF(AD984="4", "April", IF(AD984="5", "May", IF(AD984="6", "June", IF(AD984="7", "July", IF(AD984="8", "August", IF(AD984="9", "September", IF(AD984="10", "October", IF(AD984="11", "November", IF(AD984="12", "December", "Other"))))))))))))</f>
        <v>October</v>
      </c>
      <c r="AF984" s="16" t="s">
        <v>25115</v>
      </c>
      <c r="AG984" s="1" t="str">
        <f t="shared" si="444"/>
        <v xml:space="preserve">Stratified Seed </v>
      </c>
      <c r="AH984" s="2" t="str">
        <f t="shared" si="445"/>
        <v>The seed requires a period of cold stratification. It is probably best sown as soon as it is ripe in a cold frame[200]. Pre-soak stored seed for 24 hours in warm water. If it swells up then sow it in a cold frame. If it does not swell then soak it for a further 24 hours in hot water prior to sowing. This should cause the seed to swell but, should this fail, scarification (taking care not to damage the seed embryo) followed by a further 24 hours in warm water should do the trick[80]. Germination is usually good[78], though the seedlings are very variable[200].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winter outdoors[78].
Root cuttings, 4cm taken in December. Plant horizontally in individual pots in a warm greenhouse[78].</v>
      </c>
      <c r="AI984" s="1" t="s">
        <v>12211</v>
      </c>
      <c r="AJ984" s="1" t="s">
        <v>26</v>
      </c>
      <c r="AK984" s="1" t="s">
        <v>17104</v>
      </c>
      <c r="AL984" s="1" t="str">
        <f t="shared" si="455"/>
        <v>Unscented</v>
      </c>
      <c r="AM984" s="1" t="b">
        <v>0</v>
      </c>
      <c r="AN984" s="1" t="b">
        <v>1</v>
      </c>
      <c r="AO984" s="1" t="b">
        <v>0</v>
      </c>
      <c r="AP984" s="5" t="s">
        <v>28</v>
      </c>
      <c r="AQ984" s="5" t="str">
        <f t="shared" si="446"/>
        <v>Light, Medium, Heavy</v>
      </c>
      <c r="AR984" s="1" t="s">
        <v>30</v>
      </c>
      <c r="AS984" s="1" t="str">
        <f t="shared" si="456"/>
        <v>None</v>
      </c>
      <c r="AT984" s="1" t="str">
        <f t="shared" si="447"/>
        <v>Full</v>
      </c>
      <c r="AU984" s="1" t="s">
        <v>11</v>
      </c>
      <c r="AV984" s="1" t="str">
        <f t="shared" si="448"/>
        <v>Dry, Moist</v>
      </c>
      <c r="AW984" s="1" t="s">
        <v>12</v>
      </c>
      <c r="AX984" s="1" t="str">
        <f t="shared" si="449"/>
        <v>Acid, Neutral, Alkaline</v>
      </c>
      <c r="AY984" s="1" t="b">
        <v>0</v>
      </c>
      <c r="AZ984" s="1" t="b">
        <v>0</v>
      </c>
      <c r="BA984" s="1" t="b">
        <v>0</v>
      </c>
      <c r="BB984" s="1" t="s">
        <v>275</v>
      </c>
      <c r="BC984" t="str">
        <f t="shared" si="450"/>
        <v>TRUE</v>
      </c>
      <c r="BD984" s="1" t="s">
        <v>77</v>
      </c>
      <c r="BE984" t="str">
        <f t="shared" si="451"/>
        <v>TRUE</v>
      </c>
      <c r="BF984" s="1" t="b">
        <v>1</v>
      </c>
      <c r="BG984" s="1" t="b">
        <v>0</v>
      </c>
      <c r="BH984" s="1" t="b">
        <v>0</v>
      </c>
      <c r="BI984" s="1" t="s">
        <v>77</v>
      </c>
      <c r="BJ984" s="1" t="str">
        <f t="shared" si="452"/>
        <v>TRUE</v>
      </c>
      <c r="BL984" t="str">
        <f t="shared" si="453"/>
        <v>FALSE</v>
      </c>
      <c r="BM984" s="1" t="b">
        <v>0</v>
      </c>
      <c r="BN984" s="1" t="b">
        <v>1</v>
      </c>
      <c r="BO984" s="1">
        <f t="shared" si="457"/>
        <v>8</v>
      </c>
      <c r="BP984" s="1" t="s">
        <v>12212</v>
      </c>
      <c r="BQ984" s="1" cm="1">
        <f t="array" ref="BQ984">_xlfn.IFS(BP984="None Known",0, LEN(BP984)&gt;500, 5,LEN(BP984)&gt;400, 4, LEN(BP984)&gt;300, 3, LEN(BP984)&gt;200, 2, LEN(BP984)&gt;1, 1)</f>
        <v>1</v>
      </c>
      <c r="BR984" s="1" t="s">
        <v>12213</v>
      </c>
      <c r="BS984" s="1">
        <v>2</v>
      </c>
      <c r="BT984" s="1" t="s">
        <v>12214</v>
      </c>
      <c r="BU984" s="1">
        <v>1</v>
      </c>
      <c r="BV984" s="1" t="s">
        <v>11175</v>
      </c>
      <c r="BW984" s="1" t="s">
        <v>31</v>
      </c>
      <c r="BX984" s="1"/>
      <c r="BY984" t="str">
        <f>_xlfn.XLOOKUP($B984,Img_lookup!A:A,Img_lookup!B:B, "Not available")</f>
        <v>af7ac906-7ed6-4e52-9278-26634e4d85a1</v>
      </c>
      <c r="BZ984" t="str">
        <f>_xlfn.XLOOKUP($B984,Img_lookup!A:A,Img_lookup!C:C, "Not available")</f>
        <v>Commemorative Tree, Koelreuteria Paniculata (Golden Rain Tree), to Honor Nobel Peace Laureate Wangari Maathai of Kenya (Washington, DC)</v>
      </c>
      <c r="CA984" t="str">
        <f>_xlfn.XLOOKUP($B984,Img_lookup!A:A,Img_lookup!D:D, "Not available")</f>
        <v>takomabibelot</v>
      </c>
      <c r="CB984" t="str">
        <f>_xlfn.XLOOKUP($B984,Img_lookup!A:A,Img_lookup!E:E, "https://imgur.com/aT5wafe")</f>
        <v>https://api.openverse.engineering/v1/images/af7ac906-7ed6-4e52-9278-26634e4d85a1/thumb/</v>
      </c>
    </row>
    <row r="985" spans="1:80" ht="13" x14ac:dyDescent="0.15">
      <c r="A985" s="1" t="s">
        <v>193</v>
      </c>
      <c r="B985" s="1" t="s">
        <v>8054</v>
      </c>
      <c r="C985" s="1" t="s">
        <v>8055</v>
      </c>
      <c r="D985" s="1" t="s">
        <v>8056</v>
      </c>
      <c r="E985" s="1" t="s">
        <v>8057</v>
      </c>
      <c r="F985" s="1" t="s">
        <v>156</v>
      </c>
      <c r="G985" s="1" t="s">
        <v>156</v>
      </c>
      <c r="H985" s="11" t="str">
        <f t="shared" si="462"/>
        <v>Perennial</v>
      </c>
      <c r="J985" s="1">
        <v>2</v>
      </c>
      <c r="L985" t="str" cm="1">
        <f t="array" ref="L985">_xlfn.IFS(J985+K985="", "Unknown", J985+K985&gt;3, "Large", J985+K985&gt;0.5, "Medium", J985+K985&gt;0, "Small")</f>
        <v>Medium</v>
      </c>
      <c r="M985" s="1">
        <v>10</v>
      </c>
      <c r="N985" cm="1">
        <f t="array" ref="N985">IF($M985="",INDEX($M$2:$M$2176,MATCH(1,INDEX(($A$2:$A$2176=$A985)*($M$2:$M$2176&lt;&gt;""),0),0)),$M985)</f>
        <v>10</v>
      </c>
      <c r="O985" s="2" t="str">
        <f t="shared" si="454"/>
        <v>Grown indoors</v>
      </c>
      <c r="P985" s="1" t="s">
        <v>306</v>
      </c>
      <c r="R985" t="str">
        <f t="shared" si="458"/>
        <v>Medium</v>
      </c>
      <c r="T985" s="1"/>
      <c r="U985" s="1"/>
      <c r="V985" s="1" t="s">
        <v>108</v>
      </c>
      <c r="W985" s="6" t="str">
        <f t="shared" si="464"/>
        <v>7</v>
      </c>
      <c r="X985" t="str">
        <f t="shared" si="465"/>
        <v>July</v>
      </c>
      <c r="Y985" s="2" t="str">
        <f t="shared" si="466"/>
        <v>9</v>
      </c>
      <c r="Z985" s="2" t="str">
        <f t="shared" si="467"/>
        <v>September</v>
      </c>
      <c r="AA985" s="1" t="s">
        <v>109</v>
      </c>
      <c r="AB985" s="1" t="str">
        <f>IF(ISNUMBER(SEARCH("-",AA985)),TRIM(LEFT(AA985,FIND("-",AA985)-1)),AA985)</f>
        <v>9</v>
      </c>
      <c r="AC985" s="1" t="str">
        <f>IF(AB985="1", "January", IF(AB985="2", "February", IF(AB985="3", "March", IF(AB985="4", "April", IF(AB985="5", "May", IF(AB985="6", "June", IF(AB985="7", "July", IF(AB985="8", "August", IF(AB985="9", "September", IF(AB985="10", "October", IF(AB985="11", "November", IF(AB985="12", "December", "Other"))))))))))))</f>
        <v>September</v>
      </c>
      <c r="AD985" s="1" t="str">
        <f>IF(ISNUMBER(SEARCH("-",AA985)),TRIM(RIGHT(AA985,LEN(AA985)-SEARCH("-",AA985))),AA985)</f>
        <v>10</v>
      </c>
      <c r="AE985" s="1" t="str">
        <f>IF(AD985="1", "January", IF(AD985="2", "February", IF(AD985="3", "March", IF(AD985="4", "April", IF(AD985="5", "May", IF(AD985="6", "June", IF(AD985="7", "July", IF(AD985="8", "August", IF(AD985="9", "September", IF(AD985="10", "October", IF(AD985="11", "November", IF(AD985="12", "December", "Other"))))))))))))</f>
        <v>October</v>
      </c>
      <c r="AF985" s="1" t="s">
        <v>25081</v>
      </c>
      <c r="AG985" s="1" t="str">
        <f t="shared" si="444"/>
        <v xml:space="preserve">Seed </v>
      </c>
      <c r="AH985" s="2" t="str">
        <f t="shared" si="445"/>
        <v>Pre-soak for 2 hours in warm water and sow in early spring in a greenhouse in a fairly rich soil[33, 175]. Either sow 2 seeds to a pot and thin to the strongest plant, or sow in a tray and prick out into individual pots when the plants are large enough to handle. Grow on fast and plant out after the last expected frosts. The seed germinates in 2 - 4 weeks at 25�c.</v>
      </c>
      <c r="AI985" s="1" t="s">
        <v>8058</v>
      </c>
      <c r="AJ985" s="1" t="s">
        <v>53</v>
      </c>
      <c r="AK985" s="1" t="s">
        <v>17104</v>
      </c>
      <c r="AL985" s="1" t="str">
        <f t="shared" si="455"/>
        <v>Unscented</v>
      </c>
      <c r="AM985" s="1" t="b">
        <v>0</v>
      </c>
      <c r="AN985" s="1" t="b">
        <v>0</v>
      </c>
      <c r="AO985" s="1" t="b">
        <v>0</v>
      </c>
      <c r="AP985" s="5" t="s">
        <v>28</v>
      </c>
      <c r="AQ985" s="5" t="str">
        <f t="shared" si="446"/>
        <v>Light, Medium, Heavy</v>
      </c>
      <c r="AR985" s="1" t="s">
        <v>30</v>
      </c>
      <c r="AS985" s="1" t="str">
        <f t="shared" si="456"/>
        <v>None</v>
      </c>
      <c r="AT985" s="1" t="str">
        <f t="shared" si="447"/>
        <v>Full</v>
      </c>
      <c r="AU985" s="1" t="s">
        <v>29</v>
      </c>
      <c r="AV985" s="1" t="str">
        <f t="shared" si="448"/>
        <v>Moist</v>
      </c>
      <c r="AW985" s="1" t="s">
        <v>12</v>
      </c>
      <c r="AX985" s="1" t="str">
        <f t="shared" si="449"/>
        <v>Acid, Neutral, Alkaline</v>
      </c>
      <c r="AY985" s="1" t="b">
        <v>0</v>
      </c>
      <c r="AZ985" s="1" t="b">
        <v>0</v>
      </c>
      <c r="BA985" s="1" t="b">
        <v>0</v>
      </c>
      <c r="BC985" t="str">
        <f t="shared" si="450"/>
        <v>FALSE</v>
      </c>
      <c r="BE985" t="str">
        <f t="shared" si="451"/>
        <v>FALSE</v>
      </c>
      <c r="BF985" s="1" t="b">
        <v>0</v>
      </c>
      <c r="BG985" s="1" t="b">
        <v>0</v>
      </c>
      <c r="BH985" s="1" t="b">
        <v>1</v>
      </c>
      <c r="BI985" s="1" t="s">
        <v>77</v>
      </c>
      <c r="BJ985" s="1" t="str">
        <f t="shared" si="452"/>
        <v>TRUE</v>
      </c>
      <c r="BL985" t="str">
        <f t="shared" si="453"/>
        <v>FALSE</v>
      </c>
      <c r="BM985" s="1" t="b">
        <v>1</v>
      </c>
      <c r="BN985" s="1" t="b">
        <v>0</v>
      </c>
      <c r="BO985" s="1">
        <f t="shared" si="457"/>
        <v>13</v>
      </c>
      <c r="BP985" s="1" t="s">
        <v>8059</v>
      </c>
      <c r="BQ985" s="1" cm="1">
        <f t="array" ref="BQ985">_xlfn.IFS(BP985="None Known",0, LEN(BP985)&gt;500, 5,LEN(BP985)&gt;400, 4, LEN(BP985)&gt;300, 3, LEN(BP985)&gt;200, 2, LEN(BP985)&gt;1, 1)</f>
        <v>2</v>
      </c>
      <c r="BR985" s="1" t="s">
        <v>8060</v>
      </c>
      <c r="BS985" s="1">
        <v>3</v>
      </c>
      <c r="BT985" s="1" t="s">
        <v>8061</v>
      </c>
      <c r="BU985" s="1">
        <v>2</v>
      </c>
      <c r="BV985" s="1" t="s">
        <v>8062</v>
      </c>
      <c r="BW985" s="1" t="s">
        <v>8063</v>
      </c>
      <c r="BX985" s="1"/>
      <c r="BY985" t="str">
        <f>_xlfn.XLOOKUP($B985,Img_lookup!A:A,Img_lookup!B:B, "Not available")</f>
        <v>27e1c6a7-3521-4f44-87e5-a2e51b9beb5b</v>
      </c>
      <c r="BZ985" t="str">
        <f>_xlfn.XLOOKUP($B985,Img_lookup!A:A,Img_lookup!C:C, "Not available")</f>
        <v>Hyacinth vine (Lablab purpureus). Climbing vine with fragrant, lilac-rose blooms. They are followed by shiny magenta, 2-3 inch pods. Flowers and pods are outstanding for cutting. Grows to 20 feet tall.</v>
      </c>
      <c r="CA985" t="str">
        <f>_xlfn.XLOOKUP($B985,Img_lookup!A:A,Img_lookup!D:D, "Not available")</f>
        <v>Swallowtail Garden Seeds</v>
      </c>
      <c r="CB985" t="str">
        <f>_xlfn.XLOOKUP($B985,Img_lookup!A:A,Img_lookup!E:E, "https://imgur.com/aT5wafe")</f>
        <v>https://api.openverse.engineering/v1/images/27e1c6a7-3521-4f44-87e5-a2e51b9beb5b/thumb/</v>
      </c>
    </row>
    <row r="986" spans="1:80" ht="13" x14ac:dyDescent="0.15">
      <c r="A986" s="1" t="s">
        <v>69</v>
      </c>
      <c r="B986" s="1" t="s">
        <v>12870</v>
      </c>
      <c r="C986" s="1" t="s">
        <v>12871</v>
      </c>
      <c r="E986" s="1" t="s">
        <v>12872</v>
      </c>
      <c r="F986" s="1" t="s">
        <v>368</v>
      </c>
      <c r="G986" s="1" t="s">
        <v>368</v>
      </c>
      <c r="H986" s="11" t="str">
        <f t="shared" si="462"/>
        <v>Perennial</v>
      </c>
      <c r="J986" s="1">
        <v>3</v>
      </c>
      <c r="L986" t="str" cm="1">
        <f t="array" ref="L986">_xlfn.IFS(J986+K986="", "Unknown", J986+K986&gt;3, "Large", J986+K986&gt;0.5, "Medium", J986+K986&gt;0, "Small")</f>
        <v>Medium</v>
      </c>
      <c r="N986" cm="1">
        <f t="array" ref="N986">IF($M986="",INDEX($M$2:$M$2176,MATCH(1,INDEX(($A$2:$A$2176=$A986)*($M$2:$M$2176&lt;&gt;""),0),0)),$M986)</f>
        <v>7</v>
      </c>
      <c r="O986" s="2" t="str">
        <f t="shared" si="454"/>
        <v>Seasonal outdoors</v>
      </c>
      <c r="P986" s="1" t="s">
        <v>12873</v>
      </c>
      <c r="R986" t="str">
        <f t="shared" si="458"/>
        <v>Medium</v>
      </c>
      <c r="T986" s="1"/>
      <c r="U986" s="1"/>
      <c r="V986" s="1" t="s">
        <v>108</v>
      </c>
      <c r="W986" s="6" t="str">
        <f t="shared" si="464"/>
        <v>7</v>
      </c>
      <c r="X986" t="str">
        <f t="shared" si="465"/>
        <v>July</v>
      </c>
      <c r="Y986" s="2" t="str">
        <f t="shared" si="466"/>
        <v>9</v>
      </c>
      <c r="Z986" s="2" t="str">
        <f t="shared" si="467"/>
        <v>September</v>
      </c>
      <c r="AA986" s="1" t="s">
        <v>135</v>
      </c>
      <c r="AB986" s="1" t="str">
        <f>IF(ISNUMBER(SEARCH("-",AA986)),TRIM(LEFT(AA986,FIND("-",AA986)-1)),AA986)</f>
        <v>8</v>
      </c>
      <c r="AC986" s="1" t="str">
        <f>IF(AB986="1", "January", IF(AB986="2", "February", IF(AB986="3", "March", IF(AB986="4", "April", IF(AB986="5", "May", IF(AB986="6", "June", IF(AB986="7", "July", IF(AB986="8", "August", IF(AB986="9", "September", IF(AB986="10", "October", IF(AB986="11", "November", IF(AB986="12", "December", "Other"))))))))))))</f>
        <v>August</v>
      </c>
      <c r="AD986" s="1" t="str">
        <f>IF(ISNUMBER(SEARCH("-",AA986)),TRIM(RIGHT(AA986,LEN(AA986)-SEARCH("-",AA986))),AA986)</f>
        <v>10</v>
      </c>
      <c r="AE986" s="1" t="str">
        <f>IF(AD986="1", "January", IF(AD986="2", "February", IF(AD986="3", "March", IF(AD986="4", "April", IF(AD986="5", "May", IF(AD986="6", "June", IF(AD986="7", "July", IF(AD986="8", "August", IF(AD986="9", "September", IF(AD986="10", "October", IF(AD986="11", "November", IF(AD986="12", "December", "Other"))))))))))))</f>
        <v>October</v>
      </c>
      <c r="AF986" s="1" t="s">
        <v>24530</v>
      </c>
      <c r="AG986" s="1" t="str">
        <f t="shared" si="444"/>
        <v xml:space="preserve">Seed </v>
      </c>
      <c r="AH986" s="2" t="str">
        <f t="shared" si="445"/>
        <v>Sow spring in situ and only just cover the seed. Germination is usually fairly quick.</v>
      </c>
      <c r="AI986" s="1" t="s">
        <v>12874</v>
      </c>
      <c r="AJ986" s="1" t="s">
        <v>53</v>
      </c>
      <c r="AK986" s="1" t="s">
        <v>17104</v>
      </c>
      <c r="AL986" s="1" t="str">
        <f t="shared" si="455"/>
        <v>Unscented</v>
      </c>
      <c r="AM986" s="1" t="b">
        <v>0</v>
      </c>
      <c r="AN986" s="1" t="b">
        <v>0</v>
      </c>
      <c r="AO986" s="1" t="b">
        <v>0</v>
      </c>
      <c r="AP986" s="5" t="s">
        <v>54</v>
      </c>
      <c r="AQ986" s="5" t="str">
        <f t="shared" si="446"/>
        <v>Light, Medium</v>
      </c>
      <c r="AR986" s="1" t="s">
        <v>10</v>
      </c>
      <c r="AS986" s="1" t="str">
        <f t="shared" si="456"/>
        <v>None, Partial</v>
      </c>
      <c r="AT986" s="1" t="str">
        <f t="shared" si="447"/>
        <v>Partial, Full</v>
      </c>
      <c r="AU986" s="1" t="s">
        <v>29</v>
      </c>
      <c r="AV986" s="1" t="str">
        <f t="shared" si="448"/>
        <v>Moist</v>
      </c>
      <c r="AW986" s="1" t="s">
        <v>12</v>
      </c>
      <c r="AX986" s="1" t="str">
        <f t="shared" si="449"/>
        <v>Acid, Neutral, Alkaline</v>
      </c>
      <c r="AY986" s="1" t="b">
        <v>0</v>
      </c>
      <c r="AZ986" s="1" t="b">
        <v>0</v>
      </c>
      <c r="BA986" s="1" t="b">
        <v>0</v>
      </c>
      <c r="BC986" t="str">
        <f t="shared" si="450"/>
        <v>FALSE</v>
      </c>
      <c r="BE986" t="str">
        <f t="shared" si="451"/>
        <v>FALSE</v>
      </c>
      <c r="BF986" s="1" t="b">
        <v>0</v>
      </c>
      <c r="BG986" s="1" t="b">
        <v>0</v>
      </c>
      <c r="BH986" s="1" t="b">
        <v>0</v>
      </c>
      <c r="BJ986" s="1" t="str">
        <f t="shared" si="452"/>
        <v>FALSE</v>
      </c>
      <c r="BL986" t="str">
        <f t="shared" si="453"/>
        <v>FALSE</v>
      </c>
      <c r="BM986" s="1" t="b">
        <v>0</v>
      </c>
      <c r="BN986" s="1" t="b">
        <v>0</v>
      </c>
      <c r="BO986" s="1">
        <f t="shared" si="457"/>
        <v>9</v>
      </c>
      <c r="BP986" s="1" t="s">
        <v>31</v>
      </c>
      <c r="BQ986" s="1" cm="1">
        <f t="array" ref="BQ986">_xlfn.IFS(BP986="None Known",0, LEN(BP986)&gt;500, 5,LEN(BP986)&gt;400, 4, LEN(BP986)&gt;300, 3, LEN(BP986)&gt;200, 2, LEN(BP986)&gt;1, 1)</f>
        <v>0</v>
      </c>
      <c r="BR986" s="1" t="s">
        <v>12875</v>
      </c>
      <c r="BS986" s="1">
        <v>2</v>
      </c>
      <c r="BT986" s="1" t="s">
        <v>12876</v>
      </c>
      <c r="BU986" s="1">
        <v>3</v>
      </c>
      <c r="BV986" s="1" t="s">
        <v>12877</v>
      </c>
      <c r="BW986" s="1" t="s">
        <v>3355</v>
      </c>
      <c r="BX986" s="1"/>
      <c r="BY986" t="str">
        <f>_xlfn.XLOOKUP($B986,Img_lookup!A:A,Img_lookup!B:B, "Not available")</f>
        <v>88163f94-1f5c-428f-b6f1-43322c1965e3</v>
      </c>
      <c r="BZ986" t="str">
        <f>_xlfn.XLOOKUP($B986,Img_lookup!A:A,Img_lookup!C:C, "Not available")</f>
        <v>Canada Wild Lettuce (Lactuca canadensis)</v>
      </c>
      <c r="CA986" t="str">
        <f>_xlfn.XLOOKUP($B986,Img_lookup!A:A,Img_lookup!D:D, "Not available")</f>
        <v>gailhampshire</v>
      </c>
      <c r="CB986" t="str">
        <f>_xlfn.XLOOKUP($B986,Img_lookup!A:A,Img_lookup!E:E, "https://imgur.com/aT5wafe")</f>
        <v>https://api.openverse.engineering/v1/images/88163f94-1f5c-428f-b6f1-43322c1965e3/thumb/</v>
      </c>
    </row>
    <row r="987" spans="1:80" ht="252" x14ac:dyDescent="0.15">
      <c r="A987" s="1" t="s">
        <v>69</v>
      </c>
      <c r="B987" s="1" t="s">
        <v>12987</v>
      </c>
      <c r="E987" s="1" t="s">
        <v>9289</v>
      </c>
      <c r="F987" s="1" t="s">
        <v>6</v>
      </c>
      <c r="G987" s="1" t="s">
        <v>6</v>
      </c>
      <c r="H987" s="11" t="str">
        <f t="shared" si="462"/>
        <v>Perennial</v>
      </c>
      <c r="J987" s="1">
        <v>0.5</v>
      </c>
      <c r="L987" t="str" cm="1">
        <f t="array" ref="L987">_xlfn.IFS(J987+K987="", "Unknown", J987+K987&gt;3, "Large", J987+K987&gt;0.5, "Medium", J987+K987&gt;0, "Small")</f>
        <v>Small</v>
      </c>
      <c r="N987" cm="1">
        <f t="array" ref="N987">IF($M987="",INDEX($M$2:$M$2176,MATCH(1,INDEX(($A$2:$A$2176=$A987)*($M$2:$M$2176&lt;&gt;""),0),0)),$M987)</f>
        <v>7</v>
      </c>
      <c r="O987" s="2" t="str">
        <f t="shared" si="454"/>
        <v>Seasonal outdoors</v>
      </c>
      <c r="P987" s="1" t="s">
        <v>12988</v>
      </c>
      <c r="R987" t="str">
        <f t="shared" si="458"/>
        <v>Medium</v>
      </c>
      <c r="W987"/>
      <c r="AF987" s="16" t="s">
        <v>24531</v>
      </c>
      <c r="AG987" s="1" t="str">
        <f t="shared" si="444"/>
        <v xml:space="preserve">Seed </v>
      </c>
      <c r="AH987" s="2" t="str">
        <f t="shared" si="445"/>
        <v>Sow spring in a cold frame and only just cover the seed. Germination is usually quick, prick out the seedlings into individual pots when they are large enough to handle and plant them out in early summer.
Division in spring.</v>
      </c>
      <c r="AI987" s="1" t="s">
        <v>12989</v>
      </c>
      <c r="AJ987" s="1" t="s">
        <v>53</v>
      </c>
      <c r="AK987" s="1" t="s">
        <v>17104</v>
      </c>
      <c r="AL987" s="1" t="str">
        <f t="shared" si="455"/>
        <v>Unscented</v>
      </c>
      <c r="AM987" s="1" t="b">
        <v>0</v>
      </c>
      <c r="AN987" s="1" t="b">
        <v>0</v>
      </c>
      <c r="AO987" s="1" t="b">
        <v>0</v>
      </c>
      <c r="AP987" s="5" t="s">
        <v>54</v>
      </c>
      <c r="AQ987" s="5" t="str">
        <f t="shared" si="446"/>
        <v>Light, Medium</v>
      </c>
      <c r="AR987" s="1" t="s">
        <v>10</v>
      </c>
      <c r="AS987" s="1" t="str">
        <f t="shared" si="456"/>
        <v>None, Partial</v>
      </c>
      <c r="AT987" s="1" t="str">
        <f t="shared" si="447"/>
        <v>Partial, Full</v>
      </c>
      <c r="AU987" s="1" t="s">
        <v>29</v>
      </c>
      <c r="AV987" s="1" t="str">
        <f t="shared" si="448"/>
        <v>Moist</v>
      </c>
      <c r="AW987" s="1" t="s">
        <v>12</v>
      </c>
      <c r="AX987" s="1" t="str">
        <f t="shared" si="449"/>
        <v>Acid, Neutral, Alkaline</v>
      </c>
      <c r="AY987" s="1" t="b">
        <v>0</v>
      </c>
      <c r="AZ987" s="1" t="b">
        <v>0</v>
      </c>
      <c r="BA987" s="1" t="b">
        <v>0</v>
      </c>
      <c r="BC987" t="str">
        <f t="shared" si="450"/>
        <v>FALSE</v>
      </c>
      <c r="BE987" t="str">
        <f t="shared" si="451"/>
        <v>FALSE</v>
      </c>
      <c r="BF987" s="1" t="b">
        <v>0</v>
      </c>
      <c r="BG987" s="1" t="b">
        <v>0</v>
      </c>
      <c r="BH987" s="1" t="b">
        <v>0</v>
      </c>
      <c r="BJ987" s="1" t="str">
        <f t="shared" si="452"/>
        <v>FALSE</v>
      </c>
      <c r="BL987" t="str">
        <f t="shared" si="453"/>
        <v>FALSE</v>
      </c>
      <c r="BM987" s="1" t="b">
        <v>0</v>
      </c>
      <c r="BN987" s="1" t="b">
        <v>0</v>
      </c>
      <c r="BO987" s="1">
        <f t="shared" si="457"/>
        <v>5</v>
      </c>
      <c r="BP987" s="1" t="s">
        <v>31</v>
      </c>
      <c r="BQ987" s="1" cm="1">
        <f t="array" ref="BQ987">_xlfn.IFS(BP987="None Known",0, LEN(BP987)&gt;500, 5,LEN(BP987)&gt;400, 4, LEN(BP987)&gt;300, 3, LEN(BP987)&gt;200, 2, LEN(BP987)&gt;1, 1)</f>
        <v>0</v>
      </c>
      <c r="BR987" s="1" t="s">
        <v>12990</v>
      </c>
      <c r="BS987" s="1">
        <v>1</v>
      </c>
      <c r="BT987" s="1" t="s">
        <v>12991</v>
      </c>
      <c r="BU987" s="1">
        <v>2</v>
      </c>
      <c r="BV987" s="1" t="s">
        <v>864</v>
      </c>
      <c r="BW987" s="1" t="s">
        <v>3355</v>
      </c>
      <c r="BX987" s="1"/>
      <c r="BY987" t="str">
        <f>_xlfn.XLOOKUP($B987,Img_lookup!A:A,Img_lookup!B:B, "Not available")</f>
        <v>b21b15c2-8ce0-4ba2-9c50-c3b42b4f953f</v>
      </c>
      <c r="BZ987" t="str">
        <f>_xlfn.XLOOKUP($B987,Img_lookup!A:A,Img_lookup!C:C, "Not available")</f>
        <v>Lactuca capensis Thunb.</v>
      </c>
      <c r="CA987" t="str">
        <f>_xlfn.XLOOKUP($B987,Img_lookup!A:A,Img_lookup!D:D, "Not available")</f>
        <v>M. Reekmans</v>
      </c>
      <c r="CB987" t="str">
        <f>_xlfn.XLOOKUP($B987,Img_lookup!A:A,Img_lookup!E:E, "https://imgur.com/aT5wafe")</f>
        <v>https://api.openverse.engineering/v1/images/b21b15c2-8ce0-4ba2-9c50-c3b42b4f953f/thumb/</v>
      </c>
    </row>
    <row r="988" spans="1:80" ht="371" x14ac:dyDescent="0.15">
      <c r="A988" s="1" t="s">
        <v>69</v>
      </c>
      <c r="B988" s="1" t="s">
        <v>4684</v>
      </c>
      <c r="C988" s="1" t="s">
        <v>4685</v>
      </c>
      <c r="D988" s="1" t="s">
        <v>4686</v>
      </c>
      <c r="E988" s="1" t="s">
        <v>716</v>
      </c>
      <c r="F988" s="1" t="s">
        <v>6</v>
      </c>
      <c r="G988" s="1" t="s">
        <v>6</v>
      </c>
      <c r="H988" s="11" t="str">
        <f t="shared" si="462"/>
        <v>Perennial</v>
      </c>
      <c r="J988" s="1">
        <v>1.2000000479999999</v>
      </c>
      <c r="L988" t="str" cm="1">
        <f t="array" ref="L988">_xlfn.IFS(J988+K988="", "Unknown", J988+K988&gt;3, "Large", J988+K988&gt;0.5, "Medium", J988+K988&gt;0, "Small")</f>
        <v>Medium</v>
      </c>
      <c r="N988" cm="1">
        <f t="array" ref="N988">IF($M988="",INDEX($M$2:$M$2176,MATCH(1,INDEX(($A$2:$A$2176=$A988)*($M$2:$M$2176&lt;&gt;""),0),0)),$M988)</f>
        <v>7</v>
      </c>
      <c r="O988" s="2" t="str">
        <f t="shared" si="454"/>
        <v>Seasonal outdoors</v>
      </c>
      <c r="P988" s="1" t="s">
        <v>4687</v>
      </c>
      <c r="R988" t="str">
        <f t="shared" si="458"/>
        <v>Medium</v>
      </c>
      <c r="W988"/>
      <c r="AF988" s="16" t="s">
        <v>24532</v>
      </c>
      <c r="AG988" s="1" t="str">
        <f t="shared" si="444"/>
        <v xml:space="preserve">Seed </v>
      </c>
      <c r="AH988" s="2" t="str">
        <f t="shared" si="445"/>
        <v>Sow early spring in a warm greenhouse, only just covering the seed. Germination is usually rapid, prick out the seedlings when large enough to handle and plant them out after the last expected frosts[200].
Division in spring. Make sure each piece of root has a leaf bud[200].
Root cuttings in late winter[200].</v>
      </c>
      <c r="AI988" s="1" t="s">
        <v>4688</v>
      </c>
      <c r="AJ988" s="1" t="s">
        <v>53</v>
      </c>
      <c r="AK988" s="1" t="s">
        <v>17104</v>
      </c>
      <c r="AL988" s="1" t="str">
        <f t="shared" si="455"/>
        <v>Unscented</v>
      </c>
      <c r="AM988" s="1" t="b">
        <v>0</v>
      </c>
      <c r="AN988" s="1" t="b">
        <v>0</v>
      </c>
      <c r="AO988" s="1" t="b">
        <v>0</v>
      </c>
      <c r="AP988" s="5" t="s">
        <v>54</v>
      </c>
      <c r="AQ988" s="5" t="str">
        <f t="shared" si="446"/>
        <v>Light, Medium</v>
      </c>
      <c r="AR988" s="1" t="s">
        <v>10</v>
      </c>
      <c r="AS988" s="1" t="str">
        <f t="shared" si="456"/>
        <v>None, Partial</v>
      </c>
      <c r="AT988" s="1" t="str">
        <f t="shared" si="447"/>
        <v>Partial, Full</v>
      </c>
      <c r="AU988" s="1" t="s">
        <v>29</v>
      </c>
      <c r="AV988" s="1" t="str">
        <f t="shared" si="448"/>
        <v>Moist</v>
      </c>
      <c r="AW988" s="1" t="s">
        <v>12</v>
      </c>
      <c r="AX988" s="1" t="str">
        <f t="shared" si="449"/>
        <v>Acid, Neutral, Alkaline</v>
      </c>
      <c r="AY988" s="1" t="b">
        <v>0</v>
      </c>
      <c r="AZ988" s="1" t="b">
        <v>0</v>
      </c>
      <c r="BA988" s="1" t="b">
        <v>0</v>
      </c>
      <c r="BC988" t="str">
        <f t="shared" si="450"/>
        <v>FALSE</v>
      </c>
      <c r="BE988" t="str">
        <f t="shared" si="451"/>
        <v>FALSE</v>
      </c>
      <c r="BF988" s="1" t="b">
        <v>0</v>
      </c>
      <c r="BG988" s="1" t="b">
        <v>0</v>
      </c>
      <c r="BH988" s="1" t="b">
        <v>0</v>
      </c>
      <c r="BJ988" s="1" t="str">
        <f t="shared" si="452"/>
        <v>FALSE</v>
      </c>
      <c r="BL988" t="str">
        <f t="shared" si="453"/>
        <v>FALSE</v>
      </c>
      <c r="BM988" s="1" t="b">
        <v>0</v>
      </c>
      <c r="BN988" s="1" t="b">
        <v>0</v>
      </c>
      <c r="BO988" s="1">
        <f t="shared" si="457"/>
        <v>11</v>
      </c>
      <c r="BP988" s="1" t="s">
        <v>31</v>
      </c>
      <c r="BQ988" s="1" cm="1">
        <f t="array" ref="BQ988">_xlfn.IFS(BP988="None Known",0, LEN(BP988)&gt;500, 5,LEN(BP988)&gt;400, 4, LEN(BP988)&gt;300, 3, LEN(BP988)&gt;200, 2, LEN(BP988)&gt;1, 1)</f>
        <v>0</v>
      </c>
      <c r="BR988" s="1" t="s">
        <v>4689</v>
      </c>
      <c r="BS988" s="1">
        <v>3</v>
      </c>
      <c r="BT988" s="1" t="s">
        <v>3354</v>
      </c>
      <c r="BU988" s="1">
        <v>2</v>
      </c>
      <c r="BW988" s="1" t="s">
        <v>3355</v>
      </c>
      <c r="BX988" s="1"/>
      <c r="BY988" t="str">
        <f>_xlfn.XLOOKUP($B988,Img_lookup!A:A,Img_lookup!B:B, "Not available")</f>
        <v>31e9e6b5-81ce-42a1-8b70-53a5c22627dd</v>
      </c>
      <c r="BZ988" t="str">
        <f>_xlfn.XLOOKUP($B988,Img_lookup!A:A,Img_lookup!C:C, "Not available")</f>
        <v>Lactuca indica L.</v>
      </c>
      <c r="CA988" t="str">
        <f>_xlfn.XLOOKUP($B988,Img_lookup!A:A,Img_lookup!D:D, "Not available")</f>
        <v>Y. W. Taam</v>
      </c>
      <c r="CB988" t="str">
        <f>_xlfn.XLOOKUP($B988,Img_lookup!A:A,Img_lookup!E:E, "https://imgur.com/aT5wafe")</f>
        <v>https://api.openverse.engineering/v1/images/31e9e6b5-81ce-42a1-8b70-53a5c22627dd/thumb/</v>
      </c>
    </row>
    <row r="989" spans="1:80" ht="371" x14ac:dyDescent="0.15">
      <c r="A989" s="1" t="s">
        <v>69</v>
      </c>
      <c r="B989" s="1" t="s">
        <v>3349</v>
      </c>
      <c r="D989" s="1" t="s">
        <v>3350</v>
      </c>
      <c r="E989" s="1" t="s">
        <v>716</v>
      </c>
      <c r="F989" s="1" t="s">
        <v>6</v>
      </c>
      <c r="G989" s="1" t="s">
        <v>6</v>
      </c>
      <c r="H989" s="11" t="str">
        <f t="shared" si="462"/>
        <v>Perennial</v>
      </c>
      <c r="J989" s="1">
        <v>1.2000000479999999</v>
      </c>
      <c r="L989" t="str" cm="1">
        <f t="array" ref="L989">_xlfn.IFS(J989+K989="", "Unknown", J989+K989&gt;3, "Large", J989+K989&gt;0.5, "Medium", J989+K989&gt;0, "Small")</f>
        <v>Medium</v>
      </c>
      <c r="N989" cm="1">
        <f t="array" ref="N989">IF($M989="",INDEX($M$2:$M$2176,MATCH(1,INDEX(($A$2:$A$2176=$A989)*($M$2:$M$2176&lt;&gt;""),0),0)),$M989)</f>
        <v>7</v>
      </c>
      <c r="O989" s="2" t="str">
        <f t="shared" si="454"/>
        <v>Seasonal outdoors</v>
      </c>
      <c r="P989" s="1" t="s">
        <v>3351</v>
      </c>
      <c r="R989" t="str">
        <f t="shared" si="458"/>
        <v>Medium</v>
      </c>
      <c r="W989"/>
      <c r="AF989" s="16" t="s">
        <v>24533</v>
      </c>
      <c r="AG989" s="1" t="str">
        <f t="shared" si="444"/>
        <v xml:space="preserve">Seed </v>
      </c>
      <c r="AH989" s="2" t="str">
        <f t="shared" si="445"/>
        <v>Sow early spring in a warm greenhouse, only just covering the seed. Germination is usually rapid, prick out the seedlings when large enough to handle and plant out after the last expected frosts[200].
Division in spring. Make sure each piece of root has a leaf bud[200].
Root cuttings in late winter[200].</v>
      </c>
      <c r="AI989" s="1" t="s">
        <v>3352</v>
      </c>
      <c r="AJ989" s="1" t="s">
        <v>53</v>
      </c>
      <c r="AK989" s="1" t="s">
        <v>17104</v>
      </c>
      <c r="AL989" s="1" t="str">
        <f t="shared" si="455"/>
        <v>Unscented</v>
      </c>
      <c r="AM989" s="1" t="b">
        <v>0</v>
      </c>
      <c r="AN989" s="1" t="b">
        <v>0</v>
      </c>
      <c r="AO989" s="1" t="b">
        <v>0</v>
      </c>
      <c r="AP989" s="5" t="s">
        <v>54</v>
      </c>
      <c r="AQ989" s="5" t="str">
        <f t="shared" si="446"/>
        <v>Light, Medium</v>
      </c>
      <c r="AR989" s="1" t="s">
        <v>10</v>
      </c>
      <c r="AS989" s="1" t="str">
        <f t="shared" si="456"/>
        <v>None, Partial</v>
      </c>
      <c r="AT989" s="1" t="str">
        <f t="shared" si="447"/>
        <v>Partial, Full</v>
      </c>
      <c r="AU989" s="1" t="s">
        <v>29</v>
      </c>
      <c r="AV989" s="1" t="str">
        <f t="shared" si="448"/>
        <v>Moist</v>
      </c>
      <c r="AW989" s="1" t="s">
        <v>12</v>
      </c>
      <c r="AX989" s="1" t="str">
        <f t="shared" si="449"/>
        <v>Acid, Neutral, Alkaline</v>
      </c>
      <c r="AY989" s="1" t="b">
        <v>0</v>
      </c>
      <c r="AZ989" s="1" t="b">
        <v>0</v>
      </c>
      <c r="BA989" s="1" t="b">
        <v>0</v>
      </c>
      <c r="BC989" t="str">
        <f t="shared" si="450"/>
        <v>FALSE</v>
      </c>
      <c r="BE989" t="str">
        <f t="shared" si="451"/>
        <v>FALSE</v>
      </c>
      <c r="BF989" s="1" t="b">
        <v>0</v>
      </c>
      <c r="BG989" s="1" t="b">
        <v>0</v>
      </c>
      <c r="BH989" s="1" t="b">
        <v>0</v>
      </c>
      <c r="BJ989" s="1" t="str">
        <f t="shared" si="452"/>
        <v>FALSE</v>
      </c>
      <c r="BL989" t="str">
        <f t="shared" si="453"/>
        <v>FALSE</v>
      </c>
      <c r="BM989" s="1" t="b">
        <v>0</v>
      </c>
      <c r="BN989" s="1" t="b">
        <v>0</v>
      </c>
      <c r="BO989" s="1">
        <f t="shared" si="457"/>
        <v>11</v>
      </c>
      <c r="BP989" s="1" t="s">
        <v>31</v>
      </c>
      <c r="BQ989" s="1" cm="1">
        <f t="array" ref="BQ989">_xlfn.IFS(BP989="None Known",0, LEN(BP989)&gt;500, 5,LEN(BP989)&gt;400, 4, LEN(BP989)&gt;300, 3, LEN(BP989)&gt;200, 2, LEN(BP989)&gt;1, 1)</f>
        <v>0</v>
      </c>
      <c r="BR989" s="1" t="s">
        <v>3353</v>
      </c>
      <c r="BS989" s="1">
        <v>3</v>
      </c>
      <c r="BT989" s="1" t="s">
        <v>3354</v>
      </c>
      <c r="BU989" s="1">
        <v>2</v>
      </c>
      <c r="BW989" s="1" t="s">
        <v>3355</v>
      </c>
      <c r="BX989" s="1"/>
      <c r="BY989" t="str">
        <f>_xlfn.XLOOKUP($B989,Img_lookup!A:A,Img_lookup!B:B, "Not available")</f>
        <v>1f743028-6465-4b06-8837-72f51c5f3f11</v>
      </c>
      <c r="BZ989" t="str">
        <f>_xlfn.XLOOKUP($B989,Img_lookup!A:A,Img_lookup!C:C, "Not available")</f>
        <v>Lactuca indica subsp. laciniata</v>
      </c>
      <c r="CA989" t="str">
        <f>_xlfn.XLOOKUP($B989,Img_lookup!A:A,Img_lookup!D:D, "Not available")</f>
        <v>J. Matsumura</v>
      </c>
      <c r="CB989" t="str">
        <f>_xlfn.XLOOKUP($B989,Img_lookup!A:A,Img_lookup!E:E, "https://imgur.com/aT5wafe")</f>
        <v>https://api.openverse.engineering/v1/images/1f743028-6465-4b06-8837-72f51c5f3f11/thumb/</v>
      </c>
    </row>
    <row r="990" spans="1:80" ht="13" x14ac:dyDescent="0.15">
      <c r="A990" s="1" t="s">
        <v>69</v>
      </c>
      <c r="B990" s="1" t="s">
        <v>16252</v>
      </c>
      <c r="C990" s="1" t="s">
        <v>3873</v>
      </c>
      <c r="E990" s="1" t="s">
        <v>3087</v>
      </c>
      <c r="F990" s="1" t="s">
        <v>17123</v>
      </c>
      <c r="G990" s="1" t="s">
        <v>368</v>
      </c>
      <c r="H990" s="11" t="str">
        <f t="shared" si="462"/>
        <v>Annual/Biennial</v>
      </c>
      <c r="J990" s="1">
        <v>1</v>
      </c>
      <c r="L990" t="str" cm="1">
        <f t="array" ref="L990">_xlfn.IFS(J990+K990="", "Unknown", J990+K990&gt;3, "Large", J990+K990&gt;0.5, "Medium", J990+K990&gt;0, "Small")</f>
        <v>Medium</v>
      </c>
      <c r="N990" cm="1">
        <f t="array" ref="N990">IF($M990="",INDEX($M$2:$M$2176,MATCH(1,INDEX(($A$2:$A$2176=$A990)*($M$2:$M$2176&lt;&gt;""),0),0)),$M990)</f>
        <v>7</v>
      </c>
      <c r="O990" s="2" t="str">
        <f t="shared" si="454"/>
        <v>Seasonal outdoors</v>
      </c>
      <c r="P990" s="1" t="s">
        <v>16253</v>
      </c>
      <c r="R990" t="str">
        <f t="shared" si="458"/>
        <v>Medium</v>
      </c>
      <c r="W990"/>
      <c r="AF990" s="1" t="s">
        <v>24530</v>
      </c>
      <c r="AG990" s="1" t="str">
        <f t="shared" si="444"/>
        <v xml:space="preserve">Seed </v>
      </c>
      <c r="AH990" s="2" t="str">
        <f t="shared" si="445"/>
        <v>Sow spring in situ and only just cover the seed. Germination is usually fairly quick.</v>
      </c>
      <c r="AI990" s="1" t="s">
        <v>16254</v>
      </c>
      <c r="AJ990" s="1" t="s">
        <v>53</v>
      </c>
      <c r="AK990" s="1" t="s">
        <v>17104</v>
      </c>
      <c r="AL990" s="1" t="str">
        <f t="shared" si="455"/>
        <v>Unscented</v>
      </c>
      <c r="AM990" s="1" t="b">
        <v>0</v>
      </c>
      <c r="AN990" s="1" t="b">
        <v>0</v>
      </c>
      <c r="AO990" s="1" t="b">
        <v>0</v>
      </c>
      <c r="AP990" s="5" t="s">
        <v>54</v>
      </c>
      <c r="AQ990" s="5" t="str">
        <f t="shared" si="446"/>
        <v>Light, Medium</v>
      </c>
      <c r="AR990" s="1" t="s">
        <v>10</v>
      </c>
      <c r="AS990" s="1" t="str">
        <f t="shared" si="456"/>
        <v>None, Partial</v>
      </c>
      <c r="AT990" s="1" t="str">
        <f t="shared" si="447"/>
        <v>Partial, Full</v>
      </c>
      <c r="AU990" s="1" t="s">
        <v>29</v>
      </c>
      <c r="AV990" s="1" t="str">
        <f t="shared" si="448"/>
        <v>Moist</v>
      </c>
      <c r="AW990" s="1" t="s">
        <v>12</v>
      </c>
      <c r="AX990" s="1" t="str">
        <f t="shared" si="449"/>
        <v>Acid, Neutral, Alkaline</v>
      </c>
      <c r="AY990" s="1" t="b">
        <v>0</v>
      </c>
      <c r="AZ990" s="1" t="b">
        <v>0</v>
      </c>
      <c r="BA990" s="1" t="b">
        <v>0</v>
      </c>
      <c r="BC990" t="str">
        <f t="shared" si="450"/>
        <v>FALSE</v>
      </c>
      <c r="BE990" t="str">
        <f t="shared" si="451"/>
        <v>FALSE</v>
      </c>
      <c r="BF990" s="1" t="b">
        <v>0</v>
      </c>
      <c r="BG990" s="1" t="b">
        <v>0</v>
      </c>
      <c r="BH990" s="1" t="b">
        <v>0</v>
      </c>
      <c r="BJ990" s="1" t="str">
        <f t="shared" si="452"/>
        <v>FALSE</v>
      </c>
      <c r="BL990" t="str">
        <f t="shared" si="453"/>
        <v>FALSE</v>
      </c>
      <c r="BM990" s="1" t="b">
        <v>0</v>
      </c>
      <c r="BN990" s="1" t="b">
        <v>0</v>
      </c>
      <c r="BO990" s="1">
        <f t="shared" si="457"/>
        <v>9</v>
      </c>
      <c r="BP990" s="1" t="s">
        <v>31</v>
      </c>
      <c r="BQ990" s="1" cm="1">
        <f t="array" ref="BQ990">_xlfn.IFS(BP990="None Known",0, LEN(BP990)&gt;500, 5,LEN(BP990)&gt;400, 4, LEN(BP990)&gt;300, 3, LEN(BP990)&gt;200, 2, LEN(BP990)&gt;1, 1)</f>
        <v>0</v>
      </c>
      <c r="BR990" s="1" t="s">
        <v>15918</v>
      </c>
      <c r="BS990" s="1">
        <v>2</v>
      </c>
      <c r="BT990" s="1" t="s">
        <v>16255</v>
      </c>
      <c r="BU990" s="1">
        <v>3</v>
      </c>
      <c r="BW990" s="1" t="s">
        <v>3355</v>
      </c>
      <c r="BX990" s="1"/>
      <c r="BY990" t="str">
        <f>_xlfn.XLOOKUP($B990,Img_lookup!A:A,Img_lookup!B:B, "Not available")</f>
        <v>dcbd1492-564b-4f30-8a83-6cf01375799a</v>
      </c>
      <c r="BZ990" t="str">
        <f>_xlfn.XLOOKUP($B990,Img_lookup!A:A,Img_lookup!C:C, "Not available")</f>
        <v>Lactuca quercina L.</v>
      </c>
      <c r="CA990" t="str">
        <f>_xlfn.XLOOKUP($B990,Img_lookup!A:A,Img_lookup!D:D, "Not available")</f>
        <v>M. Dvorakova; M. Smejkal and J. Vicherek</v>
      </c>
      <c r="CB990" t="str">
        <f>_xlfn.XLOOKUP($B990,Img_lookup!A:A,Img_lookup!E:E, "https://imgur.com/aT5wafe")</f>
        <v>https://api.openverse.engineering/v1/images/dcbd1492-564b-4f30-8a83-6cf01375799a/thumb/</v>
      </c>
    </row>
    <row r="991" spans="1:80" ht="409.6" x14ac:dyDescent="0.15">
      <c r="A991" s="1" t="s">
        <v>69</v>
      </c>
      <c r="B991" s="1" t="s">
        <v>16903</v>
      </c>
      <c r="C991" s="1" t="s">
        <v>16904</v>
      </c>
      <c r="E991" s="1" t="s">
        <v>16905</v>
      </c>
      <c r="F991" s="1" t="s">
        <v>17123</v>
      </c>
      <c r="G991" s="1" t="s">
        <v>368</v>
      </c>
      <c r="H991" s="11" t="str">
        <f t="shared" si="462"/>
        <v>Annual/Biennial</v>
      </c>
      <c r="J991" s="1">
        <v>0.89999997600000003</v>
      </c>
      <c r="K991" s="1">
        <v>0.25</v>
      </c>
      <c r="L991" t="str" cm="1">
        <f t="array" ref="L991">_xlfn.IFS(J991+K991="", "Unknown", J991+K991&gt;3, "Large", J991+K991&gt;0.5, "Medium", J991+K991&gt;0, "Small")</f>
        <v>Medium</v>
      </c>
      <c r="M991" s="1">
        <v>6</v>
      </c>
      <c r="N991" cm="1">
        <f t="array" ref="N991">IF($M991="",INDEX($M$2:$M$2176,MATCH(1,INDEX(($A$2:$A$2176=$A991)*($M$2:$M$2176&lt;&gt;""),0),0)),$M991)</f>
        <v>6</v>
      </c>
      <c r="O991" s="2" t="str">
        <f t="shared" si="454"/>
        <v>Seasonal outdoors</v>
      </c>
      <c r="P991" s="1" t="s">
        <v>709</v>
      </c>
      <c r="R991" t="str">
        <f t="shared" si="458"/>
        <v>Medium</v>
      </c>
      <c r="T991" s="1"/>
      <c r="U991" s="1"/>
      <c r="V991" s="1" t="s">
        <v>51</v>
      </c>
      <c r="W991" s="6" t="str">
        <f>IF(ISNUMBER(SEARCH("-",V991)),TRIM(LEFT(V991,FIND("-",V991)-1)),V991)</f>
        <v>7</v>
      </c>
      <c r="X991" t="str">
        <f>IF(W991="1", "January", IF(W991="2", "February", IF(W991="3", "March", IF(W991="4", "April", IF(W991="5", "May", IF(W991="6", "June", IF(W991="7", "July", IF(W991="8", "August", IF(W991="9", "September", IF(W991="10", "October", IF(W991="11", "November", IF(W991="12", "December", "Other"))))))))))))</f>
        <v>July</v>
      </c>
      <c r="Y991" s="2" t="str">
        <f>IF(ISNUMBER(SEARCH("-",V991)),TRIM(RIGHT(V991,LEN(V991)-SEARCH("-",V991))),V991)</f>
        <v>8</v>
      </c>
      <c r="Z991" s="2" t="str">
        <f>IF(Y991="1", "January", IF(Y991="2", "February", IF(Y991="3", "March", IF(Y991="4", "April", IF(Y991="5", "May", IF(Y991="6", "June", IF(Y991="7", "July", IF(Y991="8", "August", IF(Y991="9", "September", IF(Y991="10", "October", IF(Y991="11", "November", IF(Y991="12", "December", "Other"))))))))))))</f>
        <v>August</v>
      </c>
      <c r="AA991" s="1" t="s">
        <v>427</v>
      </c>
      <c r="AB991" s="1" t="str">
        <f>IF(ISNUMBER(SEARCH("-",AA991)),TRIM(LEFT(AA991,FIND("-",AA991)-1)),AA991)</f>
        <v>8</v>
      </c>
      <c r="AC991" s="1" t="str">
        <f>IF(AB991="1", "January", IF(AB991="2", "February", IF(AB991="3", "March", IF(AB991="4", "April", IF(AB991="5", "May", IF(AB991="6", "June", IF(AB991="7", "July", IF(AB991="8", "August", IF(AB991="9", "September", IF(AB991="10", "October", IF(AB991="11", "November", IF(AB991="12", "December", "Other"))))))))))))</f>
        <v>August</v>
      </c>
      <c r="AD991" s="1" t="str">
        <f>IF(ISNUMBER(SEARCH("-",AA991)),TRIM(RIGHT(AA991,LEN(AA991)-SEARCH("-",AA991))),AA991)</f>
        <v>9</v>
      </c>
      <c r="AE991" s="1" t="str">
        <f>IF(AD991="1", "January", IF(AD991="2", "February", IF(AD991="3", "March", IF(AD991="4", "April", IF(AD991="5", "May", IF(AD991="6", "June", IF(AD991="7", "July", IF(AD991="8", "August", IF(AD991="9", "September", IF(AD991="10", "October", IF(AD991="11", "November", IF(AD991="12", "December", "Other"))))))))))))</f>
        <v>September</v>
      </c>
      <c r="AF991" s="1" t="s">
        <v>24534</v>
      </c>
      <c r="AG991" s="1" t="str">
        <f t="shared" si="444"/>
        <v xml:space="preserve">Seed </v>
      </c>
      <c r="AH991" s="2" t="str">
        <f t="shared" si="445"/>
        <v>Sow a small quantity of seed in situ every 2 or 3 weeks from March (with protection in cooler areas) to June and make another sowing in August/September for a winter/spring crop. Only just cover the seed. Germination is usually rapid and good, thin the plants if necessary, these thinnings can be transplanted to produce a slightly later crop (but they will need to be well watered in dry weather). More certain winter crops can be obtained by sowing in a frame in September/October and again in January/February.</v>
      </c>
      <c r="AI991" s="1" t="s">
        <v>16906</v>
      </c>
      <c r="AJ991" s="1" t="s">
        <v>23806</v>
      </c>
      <c r="AK991" s="1" t="s">
        <v>17104</v>
      </c>
      <c r="AL991" s="1" t="str">
        <f t="shared" si="455"/>
        <v>Unscented</v>
      </c>
      <c r="AM991" s="1" t="b">
        <v>0</v>
      </c>
      <c r="AN991" s="1" t="b">
        <v>0</v>
      </c>
      <c r="AO991" s="1" t="b">
        <v>0</v>
      </c>
      <c r="AP991" s="5" t="s">
        <v>54</v>
      </c>
      <c r="AQ991" s="5" t="str">
        <f t="shared" si="446"/>
        <v>Light, Medium</v>
      </c>
      <c r="AR991" s="1" t="s">
        <v>10</v>
      </c>
      <c r="AS991" s="1" t="str">
        <f t="shared" si="456"/>
        <v>None, Partial</v>
      </c>
      <c r="AT991" s="1" t="str">
        <f t="shared" si="447"/>
        <v>Partial, Full</v>
      </c>
      <c r="AU991" s="1" t="s">
        <v>29</v>
      </c>
      <c r="AV991" s="1" t="str">
        <f t="shared" si="448"/>
        <v>Moist</v>
      </c>
      <c r="AW991" s="1" t="s">
        <v>263</v>
      </c>
      <c r="AX991" s="1" t="str">
        <f t="shared" si="449"/>
        <v>Neutral, Alkaline</v>
      </c>
      <c r="AY991" s="1" t="b">
        <v>0</v>
      </c>
      <c r="AZ991" s="1" t="b">
        <v>0</v>
      </c>
      <c r="BA991" s="1" t="b">
        <v>0</v>
      </c>
      <c r="BC991" t="str">
        <f t="shared" si="450"/>
        <v>FALSE</v>
      </c>
      <c r="BE991" t="str">
        <f t="shared" si="451"/>
        <v>FALSE</v>
      </c>
      <c r="BF991" s="1" t="b">
        <v>0</v>
      </c>
      <c r="BG991" s="1" t="b">
        <v>0</v>
      </c>
      <c r="BH991" s="1" t="b">
        <v>0</v>
      </c>
      <c r="BI991" s="1" t="s">
        <v>30</v>
      </c>
      <c r="BJ991" s="1" t="str">
        <f t="shared" si="452"/>
        <v>FALSE</v>
      </c>
      <c r="BK991" s="1" t="s">
        <v>77</v>
      </c>
      <c r="BL991" t="str">
        <f t="shared" si="453"/>
        <v>TRUE</v>
      </c>
      <c r="BM991" s="1" t="b">
        <v>0</v>
      </c>
      <c r="BN991" s="1" t="b">
        <v>0</v>
      </c>
      <c r="BO991" s="1">
        <f t="shared" si="457"/>
        <v>10</v>
      </c>
      <c r="BP991" s="1" t="s">
        <v>16907</v>
      </c>
      <c r="BQ991" s="1" cm="1">
        <f t="array" ref="BQ991">_xlfn.IFS(BP991="None Known",0, LEN(BP991)&gt;500, 5,LEN(BP991)&gt;400, 4, LEN(BP991)&gt;300, 3, LEN(BP991)&gt;200, 2, LEN(BP991)&gt;1, 1)</f>
        <v>1</v>
      </c>
      <c r="BR991" s="16" t="s">
        <v>24535</v>
      </c>
      <c r="BS991" s="1">
        <v>2</v>
      </c>
      <c r="BT991" s="1" t="s">
        <v>16908</v>
      </c>
      <c r="BU991" s="1">
        <v>3</v>
      </c>
      <c r="BV991" s="1" t="s">
        <v>16909</v>
      </c>
      <c r="BW991" s="1" t="s">
        <v>6912</v>
      </c>
      <c r="BX991" s="1"/>
      <c r="BY991" t="str">
        <f>_xlfn.XLOOKUP($B991,Img_lookup!A:A,Img_lookup!B:B, "Not available")</f>
        <v>bb93d002-c4ac-4322-92ab-8dd16f658188</v>
      </c>
      <c r="BZ991" t="str">
        <f>_xlfn.XLOOKUP($B991,Img_lookup!A:A,Img_lookup!C:C, "Not available")</f>
        <v>Lechuga, Lactuca sativa</v>
      </c>
      <c r="CA991" t="str">
        <f>_xlfn.XLOOKUP($B991,Img_lookup!A:A,Img_lookup!D:D, "Not available")</f>
        <v>Pablo F. J.</v>
      </c>
      <c r="CB991" t="str">
        <f>_xlfn.XLOOKUP($B991,Img_lookup!A:A,Img_lookup!E:E, "https://imgur.com/aT5wafe")</f>
        <v>https://api.openverse.engineering/v1/images/bb93d002-c4ac-4322-92ab-8dd16f658188/thumb/</v>
      </c>
    </row>
    <row r="992" spans="1:80" ht="13" x14ac:dyDescent="0.15">
      <c r="A992" s="1" t="s">
        <v>69</v>
      </c>
      <c r="B992" s="1" t="s">
        <v>6902</v>
      </c>
      <c r="C992" s="1" t="s">
        <v>6903</v>
      </c>
      <c r="D992" s="1" t="s">
        <v>6904</v>
      </c>
      <c r="E992" s="1" t="s">
        <v>6905</v>
      </c>
      <c r="F992" s="1" t="s">
        <v>368</v>
      </c>
      <c r="G992" s="1" t="s">
        <v>368</v>
      </c>
      <c r="H992" s="11" t="str">
        <f t="shared" si="462"/>
        <v>Perennial</v>
      </c>
      <c r="J992" s="1">
        <v>1.5</v>
      </c>
      <c r="K992" s="1">
        <v>0.30000001199999998</v>
      </c>
      <c r="L992" t="str" cm="1">
        <f t="array" ref="L992">_xlfn.IFS(J992+K992="", "Unknown", J992+K992&gt;3, "Large", J992+K992&gt;0.5, "Medium", J992+K992&gt;0, "Small")</f>
        <v>Medium</v>
      </c>
      <c r="M992" s="1">
        <v>7</v>
      </c>
      <c r="N992" cm="1">
        <f t="array" ref="N992">IF($M992="",INDEX($M$2:$M$2176,MATCH(1,INDEX(($A$2:$A$2176=$A992)*($M$2:$M$2176&lt;&gt;""),0),0)),$M992)</f>
        <v>7</v>
      </c>
      <c r="O992" s="2" t="str">
        <f t="shared" si="454"/>
        <v>Seasonal outdoors</v>
      </c>
      <c r="P992" s="1" t="s">
        <v>6906</v>
      </c>
      <c r="R992" t="str">
        <f t="shared" si="458"/>
        <v>Medium</v>
      </c>
      <c r="T992" s="1"/>
      <c r="U992" s="1"/>
      <c r="V992" s="1" t="s">
        <v>108</v>
      </c>
      <c r="W992" s="6" t="str">
        <f>IF(ISNUMBER(SEARCH("-",V992)),TRIM(LEFT(V992,FIND("-",V992)-1)),V992)</f>
        <v>7</v>
      </c>
      <c r="X992" t="str">
        <f>IF(W992="1", "January", IF(W992="2", "February", IF(W992="3", "March", IF(W992="4", "April", IF(W992="5", "May", IF(W992="6", "June", IF(W992="7", "July", IF(W992="8", "August", IF(W992="9", "September", IF(W992="10", "October", IF(W992="11", "November", IF(W992="12", "December", "Other"))))))))))))</f>
        <v>July</v>
      </c>
      <c r="Y992" s="2" t="str">
        <f>IF(ISNUMBER(SEARCH("-",V992)),TRIM(RIGHT(V992,LEN(V992)-SEARCH("-",V992))),V992)</f>
        <v>9</v>
      </c>
      <c r="Z992" s="2" t="str">
        <f>IF(Y992="1", "January", IF(Y992="2", "February", IF(Y992="3", "March", IF(Y992="4", "April", IF(Y992="5", "May", IF(Y992="6", "June", IF(Y992="7", "July", IF(Y992="8", "August", IF(Y992="9", "September", IF(Y992="10", "October", IF(Y992="11", "November", IF(Y992="12", "December", "Other"))))))))))))</f>
        <v>September</v>
      </c>
      <c r="AA992" s="1" t="s">
        <v>427</v>
      </c>
      <c r="AB992" s="1" t="str">
        <f>IF(ISNUMBER(SEARCH("-",AA992)),TRIM(LEFT(AA992,FIND("-",AA992)-1)),AA992)</f>
        <v>8</v>
      </c>
      <c r="AC992" s="1" t="str">
        <f>IF(AB992="1", "January", IF(AB992="2", "February", IF(AB992="3", "March", IF(AB992="4", "April", IF(AB992="5", "May", IF(AB992="6", "June", IF(AB992="7", "July", IF(AB992="8", "August", IF(AB992="9", "September", IF(AB992="10", "October", IF(AB992="11", "November", IF(AB992="12", "December", "Other"))))))))))))</f>
        <v>August</v>
      </c>
      <c r="AD992" s="1" t="str">
        <f>IF(ISNUMBER(SEARCH("-",AA992)),TRIM(RIGHT(AA992,LEN(AA992)-SEARCH("-",AA992))),AA992)</f>
        <v>9</v>
      </c>
      <c r="AE992" s="1" t="str">
        <f>IF(AD992="1", "January", IF(AD992="2", "February", IF(AD992="3", "March", IF(AD992="4", "April", IF(AD992="5", "May", IF(AD992="6", "June", IF(AD992="7", "July", IF(AD992="8", "August", IF(AD992="9", "September", IF(AD992="10", "October", IF(AD992="11", "November", IF(AD992="12", "December", "Other"))))))))))))</f>
        <v>September</v>
      </c>
      <c r="AF992" s="1" t="s">
        <v>24530</v>
      </c>
      <c r="AG992" s="1" t="str">
        <f t="shared" si="444"/>
        <v xml:space="preserve">Seed </v>
      </c>
      <c r="AH992" s="2" t="str">
        <f t="shared" si="445"/>
        <v>Sow spring in situ and only just cover the seed. Germination is usually fairly quick.</v>
      </c>
      <c r="AI992" s="1" t="s">
        <v>6907</v>
      </c>
      <c r="AJ992" s="1" t="s">
        <v>2431</v>
      </c>
      <c r="AK992" s="1" t="s">
        <v>17104</v>
      </c>
      <c r="AL992" s="1" t="str">
        <f t="shared" si="455"/>
        <v>Unscented</v>
      </c>
      <c r="AM992" s="1" t="b">
        <v>0</v>
      </c>
      <c r="AN992" s="1" t="b">
        <v>0</v>
      </c>
      <c r="AO992" s="1" t="b">
        <v>0</v>
      </c>
      <c r="AP992" s="5" t="s">
        <v>54</v>
      </c>
      <c r="AQ992" s="5" t="str">
        <f t="shared" si="446"/>
        <v>Light, Medium</v>
      </c>
      <c r="AR992" s="1" t="s">
        <v>30</v>
      </c>
      <c r="AS992" s="1" t="str">
        <f t="shared" si="456"/>
        <v>None</v>
      </c>
      <c r="AT992" s="1" t="str">
        <f t="shared" si="447"/>
        <v>Full</v>
      </c>
      <c r="AU992" s="1" t="s">
        <v>29</v>
      </c>
      <c r="AV992" s="1" t="str">
        <f t="shared" si="448"/>
        <v>Moist</v>
      </c>
      <c r="AW992" s="1" t="s">
        <v>12</v>
      </c>
      <c r="AX992" s="1" t="str">
        <f t="shared" si="449"/>
        <v>Acid, Neutral, Alkaline</v>
      </c>
      <c r="AY992" s="1" t="b">
        <v>0</v>
      </c>
      <c r="AZ992" s="1" t="b">
        <v>0</v>
      </c>
      <c r="BA992" s="1" t="b">
        <v>0</v>
      </c>
      <c r="BC992" t="str">
        <f t="shared" si="450"/>
        <v>FALSE</v>
      </c>
      <c r="BE992" t="str">
        <f t="shared" si="451"/>
        <v>FALSE</v>
      </c>
      <c r="BF992" s="1" t="b">
        <v>0</v>
      </c>
      <c r="BG992" s="1" t="b">
        <v>0</v>
      </c>
      <c r="BH992" s="1" t="b">
        <v>0</v>
      </c>
      <c r="BJ992" s="1" t="str">
        <f t="shared" si="452"/>
        <v>FALSE</v>
      </c>
      <c r="BK992" s="1" t="s">
        <v>77</v>
      </c>
      <c r="BL992" t="str">
        <f t="shared" si="453"/>
        <v>TRUE</v>
      </c>
      <c r="BM992" s="1" t="b">
        <v>0</v>
      </c>
      <c r="BN992" s="1" t="b">
        <v>0</v>
      </c>
      <c r="BO992" s="1">
        <f t="shared" si="457"/>
        <v>10</v>
      </c>
      <c r="BP992" s="1" t="s">
        <v>6908</v>
      </c>
      <c r="BQ992" s="1" cm="1">
        <f t="array" ref="BQ992">_xlfn.IFS(BP992="None Known",0, LEN(BP992)&gt;500, 5,LEN(BP992)&gt;400, 4, LEN(BP992)&gt;300, 3, LEN(BP992)&gt;200, 2, LEN(BP992)&gt;1, 1)</f>
        <v>1</v>
      </c>
      <c r="BR992" s="1" t="s">
        <v>6909</v>
      </c>
      <c r="BS992" s="1">
        <v>2</v>
      </c>
      <c r="BT992" s="1" t="s">
        <v>6910</v>
      </c>
      <c r="BU992" s="1">
        <v>3</v>
      </c>
      <c r="BV992" s="1" t="s">
        <v>6911</v>
      </c>
      <c r="BW992" s="1" t="s">
        <v>6912</v>
      </c>
      <c r="BX992" s="1"/>
      <c r="BY992" t="str">
        <f>_xlfn.XLOOKUP($B992,Img_lookup!A:A,Img_lookup!B:B, "Not available")</f>
        <v>bc70de4e-3283-45d5-ab38-16b8985d5acb</v>
      </c>
      <c r="BZ992" t="str">
        <f>_xlfn.XLOOKUP($B992,Img_lookup!A:A,Img_lookup!C:C, "Not available")</f>
        <v>Lactuca serriola leaf5</v>
      </c>
      <c r="CA992" t="str">
        <f>_xlfn.XLOOKUP($B992,Img_lookup!A:A,Img_lookup!D:D, "Not available")</f>
        <v>Macleay Grass Man</v>
      </c>
      <c r="CB992" t="str">
        <f>_xlfn.XLOOKUP($B992,Img_lookup!A:A,Img_lookup!E:E, "https://imgur.com/aT5wafe")</f>
        <v>https://api.openverse.engineering/v1/images/bc70de4e-3283-45d5-ab38-16b8985d5acb/thumb/</v>
      </c>
    </row>
    <row r="993" spans="1:80" ht="196" x14ac:dyDescent="0.15">
      <c r="A993" s="1" t="s">
        <v>69</v>
      </c>
      <c r="B993" s="1" t="s">
        <v>14715</v>
      </c>
      <c r="D993" s="1" t="s">
        <v>14716</v>
      </c>
      <c r="E993" s="1" t="s">
        <v>14717</v>
      </c>
      <c r="F993" s="1" t="s">
        <v>6</v>
      </c>
      <c r="G993" s="1" t="s">
        <v>6</v>
      </c>
      <c r="H993" s="11" t="str">
        <f t="shared" si="462"/>
        <v>Perennial</v>
      </c>
      <c r="J993" s="1">
        <v>1</v>
      </c>
      <c r="L993" t="str" cm="1">
        <f t="array" ref="L993">_xlfn.IFS(J993+K993="", "Unknown", J993+K993&gt;3, "Large", J993+K993&gt;0.5, "Medium", J993+K993&gt;0, "Small")</f>
        <v>Medium</v>
      </c>
      <c r="N993" cm="1">
        <f t="array" ref="N993">IF($M993="",INDEX($M$2:$M$2176,MATCH(1,INDEX(($A$2:$A$2176=$A993)*($M$2:$M$2176&lt;&gt;""),0),0)),$M993)</f>
        <v>7</v>
      </c>
      <c r="O993" s="2" t="str">
        <f t="shared" si="454"/>
        <v>Seasonal outdoors</v>
      </c>
      <c r="P993" s="1" t="s">
        <v>14718</v>
      </c>
      <c r="R993" t="str">
        <f t="shared" si="458"/>
        <v>Medium</v>
      </c>
      <c r="W993"/>
      <c r="AF993" s="16" t="s">
        <v>24536</v>
      </c>
      <c r="AG993" s="1" t="str">
        <f t="shared" si="444"/>
        <v xml:space="preserve">Seed </v>
      </c>
      <c r="AH993" s="2" t="str">
        <f t="shared" si="445"/>
        <v>Sow spring in situ and only just cover the seed. Germination is usually fairly quick.
Division in spring. Make sure that each portion of root has at least one leaf bud.</v>
      </c>
      <c r="AI993" s="1" t="s">
        <v>14719</v>
      </c>
      <c r="AJ993" s="1" t="s">
        <v>53</v>
      </c>
      <c r="AK993" s="1" t="s">
        <v>17104</v>
      </c>
      <c r="AL993" s="1" t="str">
        <f t="shared" si="455"/>
        <v>Unscented</v>
      </c>
      <c r="AM993" s="1" t="b">
        <v>0</v>
      </c>
      <c r="AN993" s="1" t="b">
        <v>0</v>
      </c>
      <c r="AO993" s="1" t="b">
        <v>0</v>
      </c>
      <c r="AP993" s="5" t="s">
        <v>54</v>
      </c>
      <c r="AQ993" s="5" t="str">
        <f t="shared" si="446"/>
        <v>Light, Medium</v>
      </c>
      <c r="AR993" s="1" t="s">
        <v>10</v>
      </c>
      <c r="AS993" s="1" t="str">
        <f t="shared" si="456"/>
        <v>None, Partial</v>
      </c>
      <c r="AT993" s="1" t="str">
        <f t="shared" si="447"/>
        <v>Partial, Full</v>
      </c>
      <c r="AU993" s="1" t="s">
        <v>29</v>
      </c>
      <c r="AV993" s="1" t="str">
        <f t="shared" si="448"/>
        <v>Moist</v>
      </c>
      <c r="AW993" s="1" t="s">
        <v>12</v>
      </c>
      <c r="AX993" s="1" t="str">
        <f t="shared" si="449"/>
        <v>Acid, Neutral, Alkaline</v>
      </c>
      <c r="AY993" s="1" t="b">
        <v>0</v>
      </c>
      <c r="AZ993" s="1" t="b">
        <v>0</v>
      </c>
      <c r="BA993" s="1" t="b">
        <v>0</v>
      </c>
      <c r="BC993" t="str">
        <f t="shared" si="450"/>
        <v>FALSE</v>
      </c>
      <c r="BE993" t="str">
        <f t="shared" si="451"/>
        <v>FALSE</v>
      </c>
      <c r="BF993" s="1" t="b">
        <v>0</v>
      </c>
      <c r="BG993" s="1" t="b">
        <v>0</v>
      </c>
      <c r="BH993" s="1" t="b">
        <v>0</v>
      </c>
      <c r="BJ993" s="1" t="str">
        <f t="shared" si="452"/>
        <v>FALSE</v>
      </c>
      <c r="BL993" t="str">
        <f t="shared" si="453"/>
        <v>FALSE</v>
      </c>
      <c r="BM993" s="1" t="b">
        <v>0</v>
      </c>
      <c r="BN993" s="1" t="b">
        <v>0</v>
      </c>
      <c r="BO993" s="1">
        <f t="shared" si="457"/>
        <v>8</v>
      </c>
      <c r="BP993" s="1" t="s">
        <v>31</v>
      </c>
      <c r="BQ993" s="1" cm="1">
        <f t="array" ref="BQ993">_xlfn.IFS(BP993="None Known",0, LEN(BP993)&gt;500, 5,LEN(BP993)&gt;400, 4, LEN(BP993)&gt;300, 3, LEN(BP993)&gt;200, 2, LEN(BP993)&gt;1, 1)</f>
        <v>0</v>
      </c>
      <c r="BR993" s="1" t="s">
        <v>14720</v>
      </c>
      <c r="BS993" s="1">
        <v>2</v>
      </c>
      <c r="BT993" s="1" t="s">
        <v>12991</v>
      </c>
      <c r="BU993" s="1">
        <v>2</v>
      </c>
      <c r="BV993" s="1" t="s">
        <v>34</v>
      </c>
      <c r="BW993" s="1" t="s">
        <v>3355</v>
      </c>
      <c r="BX993" s="1"/>
      <c r="BY993" t="str">
        <f>_xlfn.XLOOKUP($B993,Img_lookup!A:A,Img_lookup!B:B, "Not available")</f>
        <v>cfd8b399-1dff-4617-803c-146cfafc7f0f</v>
      </c>
      <c r="BZ993" t="str">
        <f>_xlfn.XLOOKUP($B993,Img_lookup!A:A,Img_lookup!C:C, "Not available")</f>
        <v>Lactuca sibirica (L.) Maxim.</v>
      </c>
      <c r="CA993" t="str">
        <f>_xlfn.XLOOKUP($B993,Img_lookup!A:A,Img_lookup!D:D, "Not available")</f>
        <v>Carl G. Alm</v>
      </c>
      <c r="CB993" t="str">
        <f>_xlfn.XLOOKUP($B993,Img_lookup!A:A,Img_lookup!E:E, "https://imgur.com/aT5wafe")</f>
        <v>https://api.openverse.engineering/v1/images/cfd8b399-1dff-4617-803c-146cfafc7f0f/thumb/</v>
      </c>
    </row>
    <row r="994" spans="1:80" ht="13" x14ac:dyDescent="0.15">
      <c r="A994" s="1" t="s">
        <v>69</v>
      </c>
      <c r="B994" s="1" t="s">
        <v>3872</v>
      </c>
      <c r="C994" s="1" t="s">
        <v>3873</v>
      </c>
      <c r="E994" s="1" t="s">
        <v>3874</v>
      </c>
      <c r="F994" s="1" t="s">
        <v>17123</v>
      </c>
      <c r="G994" s="1" t="s">
        <v>368</v>
      </c>
      <c r="H994" s="11" t="str">
        <f t="shared" si="462"/>
        <v>Annual/Biennial</v>
      </c>
      <c r="J994" s="1">
        <v>1.7999999520000001</v>
      </c>
      <c r="L994" t="str" cm="1">
        <f t="array" ref="L994">_xlfn.IFS(J994+K994="", "Unknown", J994+K994&gt;3, "Large", J994+K994&gt;0.5, "Medium", J994+K994&gt;0, "Small")</f>
        <v>Medium</v>
      </c>
      <c r="M994" s="1">
        <v>6</v>
      </c>
      <c r="N994" cm="1">
        <f t="array" ref="N994">IF($M994="",INDEX($M$2:$M$2176,MATCH(1,INDEX(($A$2:$A$2176=$A994)*($M$2:$M$2176&lt;&gt;""),0),0)),$M994)</f>
        <v>6</v>
      </c>
      <c r="O994" s="2" t="str">
        <f t="shared" si="454"/>
        <v>Seasonal outdoors</v>
      </c>
      <c r="P994" s="1" t="s">
        <v>3875</v>
      </c>
      <c r="R994" t="str">
        <f t="shared" si="458"/>
        <v>Medium</v>
      </c>
      <c r="T994" s="1"/>
      <c r="U994" s="1"/>
      <c r="V994" s="1" t="s">
        <v>108</v>
      </c>
      <c r="W994" s="6" t="str">
        <f>IF(ISNUMBER(SEARCH("-",V994)),TRIM(LEFT(V994,FIND("-",V994)-1)),V994)</f>
        <v>7</v>
      </c>
      <c r="X994" t="str">
        <f>IF(W994="1", "January", IF(W994="2", "February", IF(W994="3", "March", IF(W994="4", "April", IF(W994="5", "May", IF(W994="6", "June", IF(W994="7", "July", IF(W994="8", "August", IF(W994="9", "September", IF(W994="10", "October", IF(W994="11", "November", IF(W994="12", "December", "Other"))))))))))))</f>
        <v>July</v>
      </c>
      <c r="Y994" s="2" t="str">
        <f>IF(ISNUMBER(SEARCH("-",V994)),TRIM(RIGHT(V994,LEN(V994)-SEARCH("-",V994))),V994)</f>
        <v>9</v>
      </c>
      <c r="Z994" s="2" t="str">
        <f>IF(Y994="1", "January", IF(Y994="2", "February", IF(Y994="3", "March", IF(Y994="4", "April", IF(Y994="5", "May", IF(Y994="6", "June", IF(Y994="7", "July", IF(Y994="8", "August", IF(Y994="9", "September", IF(Y994="10", "October", IF(Y994="11", "November", IF(Y994="12", "December", "Other"))))))))))))</f>
        <v>September</v>
      </c>
      <c r="AA994" s="1" t="s">
        <v>427</v>
      </c>
      <c r="AB994" s="1" t="str">
        <f>IF(ISNUMBER(SEARCH("-",AA994)),TRIM(LEFT(AA994,FIND("-",AA994)-1)),AA994)</f>
        <v>8</v>
      </c>
      <c r="AC994" s="1" t="str">
        <f>IF(AB994="1", "January", IF(AB994="2", "February", IF(AB994="3", "March", IF(AB994="4", "April", IF(AB994="5", "May", IF(AB994="6", "June", IF(AB994="7", "July", IF(AB994="8", "August", IF(AB994="9", "September", IF(AB994="10", "October", IF(AB994="11", "November", IF(AB994="12", "December", "Other"))))))))))))</f>
        <v>August</v>
      </c>
      <c r="AD994" s="1" t="str">
        <f>IF(ISNUMBER(SEARCH("-",AA994)),TRIM(RIGHT(AA994,LEN(AA994)-SEARCH("-",AA994))),AA994)</f>
        <v>9</v>
      </c>
      <c r="AE994" s="1" t="str">
        <f>IF(AD994="1", "January", IF(AD994="2", "February", IF(AD994="3", "March", IF(AD994="4", "April", IF(AD994="5", "May", IF(AD994="6", "June", IF(AD994="7", "July", IF(AD994="8", "August", IF(AD994="9", "September", IF(AD994="10", "October", IF(AD994="11", "November", IF(AD994="12", "December", "Other"))))))))))))</f>
        <v>September</v>
      </c>
      <c r="AF994" s="1" t="s">
        <v>24537</v>
      </c>
      <c r="AG994" s="1" t="str">
        <f t="shared" si="444"/>
        <v xml:space="preserve">Seed </v>
      </c>
      <c r="AH994" s="2" t="str">
        <f t="shared" si="445"/>
        <v>Sow spring or autumn in situ and only just cover the seed. Germination is usually fairly quick.</v>
      </c>
      <c r="AI994" s="1" t="s">
        <v>3876</v>
      </c>
      <c r="AJ994" s="1" t="s">
        <v>53</v>
      </c>
      <c r="AK994" s="1" t="s">
        <v>17104</v>
      </c>
      <c r="AL994" s="1" t="str">
        <f t="shared" si="455"/>
        <v>Unscented</v>
      </c>
      <c r="AM994" s="1" t="b">
        <v>0</v>
      </c>
      <c r="AN994" s="1" t="b">
        <v>0</v>
      </c>
      <c r="AO994" s="1" t="b">
        <v>0</v>
      </c>
      <c r="AP994" s="5" t="s">
        <v>54</v>
      </c>
      <c r="AQ994" s="5" t="str">
        <f t="shared" si="446"/>
        <v>Light, Medium</v>
      </c>
      <c r="AR994" s="1" t="s">
        <v>30</v>
      </c>
      <c r="AS994" s="1" t="str">
        <f t="shared" si="456"/>
        <v>None</v>
      </c>
      <c r="AT994" s="1" t="str">
        <f t="shared" si="447"/>
        <v>Full</v>
      </c>
      <c r="AU994" s="1" t="s">
        <v>29</v>
      </c>
      <c r="AV994" s="1" t="str">
        <f t="shared" si="448"/>
        <v>Moist</v>
      </c>
      <c r="AW994" s="1" t="s">
        <v>12</v>
      </c>
      <c r="AX994" s="1" t="str">
        <f t="shared" si="449"/>
        <v>Acid, Neutral, Alkaline</v>
      </c>
      <c r="AY994" s="1" t="b">
        <v>0</v>
      </c>
      <c r="AZ994" s="1" t="b">
        <v>0</v>
      </c>
      <c r="BA994" s="1" t="b">
        <v>0</v>
      </c>
      <c r="BC994" t="str">
        <f t="shared" si="450"/>
        <v>FALSE</v>
      </c>
      <c r="BE994" t="str">
        <f t="shared" si="451"/>
        <v>FALSE</v>
      </c>
      <c r="BF994" s="1" t="b">
        <v>0</v>
      </c>
      <c r="BG994" s="1" t="b">
        <v>0</v>
      </c>
      <c r="BH994" s="1" t="b">
        <v>0</v>
      </c>
      <c r="BI994" s="1" t="s">
        <v>30</v>
      </c>
      <c r="BJ994" s="1" t="str">
        <f t="shared" si="452"/>
        <v>FALSE</v>
      </c>
      <c r="BL994" t="str">
        <f t="shared" si="453"/>
        <v>FALSE</v>
      </c>
      <c r="BM994" s="1" t="b">
        <v>0</v>
      </c>
      <c r="BN994" s="1" t="b">
        <v>0</v>
      </c>
      <c r="BO994" s="1">
        <f t="shared" si="457"/>
        <v>6</v>
      </c>
      <c r="BP994" s="1" t="s">
        <v>31</v>
      </c>
      <c r="BQ994" s="1" cm="1">
        <f t="array" ref="BQ994">_xlfn.IFS(BP994="None Known",0, LEN(BP994)&gt;500, 5,LEN(BP994)&gt;400, 4, LEN(BP994)&gt;300, 3, LEN(BP994)&gt;200, 2, LEN(BP994)&gt;1, 1)</f>
        <v>0</v>
      </c>
      <c r="BR994" s="1" t="s">
        <v>3877</v>
      </c>
      <c r="BS994" s="1">
        <v>1</v>
      </c>
      <c r="BT994" s="1" t="s">
        <v>3878</v>
      </c>
      <c r="BU994" s="1">
        <v>3</v>
      </c>
      <c r="BV994" s="1" t="s">
        <v>3476</v>
      </c>
      <c r="BW994" s="1" t="s">
        <v>3879</v>
      </c>
      <c r="BX994" s="1"/>
      <c r="BY994" t="str">
        <f>_xlfn.XLOOKUP($B994,Img_lookup!A:A,Img_lookup!B:B, "Not available")</f>
        <v>4da88c53-cfdc-410a-a2d1-cdd59a217932</v>
      </c>
      <c r="BZ994" t="str">
        <f>_xlfn.XLOOKUP($B994,Img_lookup!A:A,Img_lookup!C:C, "Not available")</f>
        <v>Lactuca virosa. Acrid lettuce. Howardian. 25/05/1992</v>
      </c>
      <c r="CA994" t="str">
        <f>_xlfn.XLOOKUP($B994,Img_lookup!A:A,Img_lookup!D:D, "Not available")</f>
        <v>Mary Gillham Archive Project</v>
      </c>
      <c r="CB994" t="str">
        <f>_xlfn.XLOOKUP($B994,Img_lookup!A:A,Img_lookup!E:E, "https://imgur.com/aT5wafe")</f>
        <v>https://api.openverse.engineering/v1/images/4da88c53-cfdc-410a-a2d1-cdd59a217932/thumb/</v>
      </c>
    </row>
    <row r="995" spans="1:80" ht="409.6" x14ac:dyDescent="0.15">
      <c r="A995" s="1" t="s">
        <v>703</v>
      </c>
      <c r="B995" s="1" t="s">
        <v>704</v>
      </c>
      <c r="C995" s="1" t="s">
        <v>705</v>
      </c>
      <c r="D995" s="1" t="s">
        <v>706</v>
      </c>
      <c r="E995" s="1" t="s">
        <v>707</v>
      </c>
      <c r="F995" s="1" t="s">
        <v>708</v>
      </c>
      <c r="G995" s="1" t="s">
        <v>156</v>
      </c>
      <c r="H995" s="11" t="str">
        <f t="shared" si="462"/>
        <v>Annual</v>
      </c>
      <c r="J995" s="1">
        <v>9</v>
      </c>
      <c r="L995" t="str" cm="1">
        <f t="array" ref="L995">_xlfn.IFS(J995+K995="", "Unknown", J995+K995&gt;3, "Large", J995+K995&gt;0.5, "Medium", J995+K995&gt;0, "Small")</f>
        <v>Large</v>
      </c>
      <c r="M995" s="1">
        <v>10</v>
      </c>
      <c r="N995" cm="1">
        <f t="array" ref="N995">IF($M995="",INDEX($M$2:$M$2176,MATCH(1,INDEX(($A$2:$A$2176=$A995)*($M$2:$M$2176&lt;&gt;""),0),0)),$M995)</f>
        <v>10</v>
      </c>
      <c r="O995" s="2" t="str">
        <f t="shared" si="454"/>
        <v>Grown indoors</v>
      </c>
      <c r="P995" s="1" t="s">
        <v>709</v>
      </c>
      <c r="Q995" s="1" t="s">
        <v>17109</v>
      </c>
      <c r="R995" t="str">
        <f t="shared" si="458"/>
        <v>Fast</v>
      </c>
      <c r="T995" s="1"/>
      <c r="U995" s="1"/>
      <c r="V995" s="1" t="s">
        <v>427</v>
      </c>
      <c r="W995" s="6" t="str">
        <f>IF(ISNUMBER(SEARCH("-",V995)),TRIM(LEFT(V995,FIND("-",V995)-1)),V995)</f>
        <v>8</v>
      </c>
      <c r="X995" t="str">
        <f>IF(W995="1", "January", IF(W995="2", "February", IF(W995="3", "March", IF(W995="4", "April", IF(W995="5", "May", IF(W995="6", "June", IF(W995="7", "July", IF(W995="8", "August", IF(W995="9", "September", IF(W995="10", "October", IF(W995="11", "November", IF(W995="12", "December", "Other"))))))))))))</f>
        <v>August</v>
      </c>
      <c r="Y995" s="2" t="str">
        <f>IF(ISNUMBER(SEARCH("-",V995)),TRIM(RIGHT(V995,LEN(V995)-SEARCH("-",V995))),V995)</f>
        <v>9</v>
      </c>
      <c r="Z995" s="2" t="str">
        <f>IF(Y995="1", "January", IF(Y995="2", "February", IF(Y995="3", "March", IF(Y995="4", "April", IF(Y995="5", "May", IF(Y995="6", "June", IF(Y995="7", "July", IF(Y995="8", "August", IF(Y995="9", "September", IF(Y995="10", "October", IF(Y995="11", "November", IF(Y995="12", "December", "Other"))))))))))))</f>
        <v>September</v>
      </c>
      <c r="AF995" s="1" t="s">
        <v>24538</v>
      </c>
      <c r="AG995" s="1" t="str">
        <f t="shared" si="444"/>
        <v xml:space="preserve">Seed </v>
      </c>
      <c r="AH995" s="2" t="str">
        <f t="shared" si="445"/>
        <v>Sow spring in a greenhouse in a rich soil, putting 2 - 3 seeds in a pot and thinning to the strongest plant. Grow on fast and plant out as soon as possible after the last expected frosts, giving some protection until the plants are established and growing well. The seed germinates best at 25�c[86]. Soaking the seeds for 12 hours in warm water prior to sowing can hasten germination[86]. Discard any seeds that have not germinated after 10 days, the plants they produce will not be vigorous enough to succeed outdoors in Britain[86].</v>
      </c>
      <c r="AI995" s="1" t="s">
        <v>710</v>
      </c>
      <c r="AJ995" s="1" t="s">
        <v>53</v>
      </c>
      <c r="AK995" s="1" t="s">
        <v>17106</v>
      </c>
      <c r="AL995" s="1" t="str">
        <f t="shared" si="455"/>
        <v>Scented</v>
      </c>
      <c r="AM995" s="1" t="b">
        <v>1</v>
      </c>
      <c r="AN995" s="1" t="b">
        <v>0</v>
      </c>
      <c r="AO995" s="1" t="b">
        <v>0</v>
      </c>
      <c r="AP995" s="5" t="s">
        <v>28</v>
      </c>
      <c r="AQ995" s="5" t="str">
        <f t="shared" si="446"/>
        <v>Light, Medium, Heavy</v>
      </c>
      <c r="AR995" s="1" t="s">
        <v>30</v>
      </c>
      <c r="AS995" s="1" t="str">
        <f t="shared" si="456"/>
        <v>None</v>
      </c>
      <c r="AT995" s="1" t="str">
        <f t="shared" si="447"/>
        <v>Full</v>
      </c>
      <c r="AU995" s="1" t="s">
        <v>29</v>
      </c>
      <c r="AV995" s="1" t="str">
        <f t="shared" si="448"/>
        <v>Moist</v>
      </c>
      <c r="AW995" s="1" t="s">
        <v>12</v>
      </c>
      <c r="AX995" s="1" t="str">
        <f t="shared" si="449"/>
        <v>Acid, Neutral, Alkaline</v>
      </c>
      <c r="AY995" s="1" t="b">
        <v>0</v>
      </c>
      <c r="AZ995" s="1" t="b">
        <v>0</v>
      </c>
      <c r="BA995" s="1" t="b">
        <v>0</v>
      </c>
      <c r="BC995" t="str">
        <f t="shared" si="450"/>
        <v>FALSE</v>
      </c>
      <c r="BE995" t="str">
        <f t="shared" si="451"/>
        <v>FALSE</v>
      </c>
      <c r="BF995" s="1" t="b">
        <v>0</v>
      </c>
      <c r="BG995" s="1" t="b">
        <v>0</v>
      </c>
      <c r="BH995" s="1" t="b">
        <v>0</v>
      </c>
      <c r="BI995" s="1" t="s">
        <v>77</v>
      </c>
      <c r="BJ995" s="1" t="str">
        <f t="shared" si="452"/>
        <v>TRUE</v>
      </c>
      <c r="BL995" t="str">
        <f t="shared" si="453"/>
        <v>FALSE</v>
      </c>
      <c r="BM995" s="1" t="b">
        <v>0</v>
      </c>
      <c r="BN995" s="1" t="b">
        <v>0</v>
      </c>
      <c r="BO995" s="1">
        <f t="shared" si="457"/>
        <v>10</v>
      </c>
      <c r="BP995" s="1" t="s">
        <v>711</v>
      </c>
      <c r="BQ995" s="1" cm="1">
        <f t="array" ref="BQ995">_xlfn.IFS(BP995="None Known",0, LEN(BP995)&gt;500, 5,LEN(BP995)&gt;400, 4, LEN(BP995)&gt;300, 3, LEN(BP995)&gt;200, 2, LEN(BP995)&gt;1, 1)</f>
        <v>2</v>
      </c>
      <c r="BR995" s="16" t="s">
        <v>25299</v>
      </c>
      <c r="BS995" s="1">
        <v>2</v>
      </c>
      <c r="BT995" s="1" t="s">
        <v>712</v>
      </c>
      <c r="BU995" s="1">
        <v>2</v>
      </c>
      <c r="BV995" s="1" t="s">
        <v>713</v>
      </c>
      <c r="BW995" s="1" t="s">
        <v>31</v>
      </c>
      <c r="BX995" s="1"/>
      <c r="BY995" t="str">
        <f>_xlfn.XLOOKUP($B995,Img_lookup!A:A,Img_lookup!B:B, "Not available")</f>
        <v>4196d323-8235-43f5-89d8-474166baadcb</v>
      </c>
      <c r="BZ995" t="str">
        <f>_xlfn.XLOOKUP($B995,Img_lookup!A:A,Img_lookup!C:C, "Not available")</f>
        <v>Calabash (Lagenaria siceraria) in Seoul.jpg</v>
      </c>
      <c r="CA995" t="str">
        <f>_xlfn.XLOOKUP($B995,Img_lookup!A:A,Img_lookup!D:D, "Not available")</f>
        <v>Hyunjung Kim</v>
      </c>
      <c r="CB995" t="str">
        <f>_xlfn.XLOOKUP($B995,Img_lookup!A:A,Img_lookup!E:E, "https://imgur.com/aT5wafe")</f>
        <v>https://api.openverse.engineering/v1/images/4196d323-8235-43f5-89d8-474166baadcb/thumb/</v>
      </c>
    </row>
    <row r="996" spans="1:80" ht="409.6" x14ac:dyDescent="0.15">
      <c r="A996" s="1" t="s">
        <v>316</v>
      </c>
      <c r="B996" s="1" t="s">
        <v>13831</v>
      </c>
      <c r="E996" s="1" t="s">
        <v>13832</v>
      </c>
      <c r="F996" s="1" t="s">
        <v>85</v>
      </c>
      <c r="G996" s="1" t="s">
        <v>85</v>
      </c>
      <c r="H996" s="11" t="str">
        <f t="shared" si="462"/>
        <v>Annual</v>
      </c>
      <c r="J996" s="1">
        <v>0.30000001199999998</v>
      </c>
      <c r="L996" t="str" cm="1">
        <f t="array" ref="L996">_xlfn.IFS(J996+K996="", "Unknown", J996+K996&gt;3, "Large", J996+K996&gt;0.5, "Medium", J996+K996&gt;0, "Small")</f>
        <v>Small</v>
      </c>
      <c r="N996" cm="1">
        <f t="array" ref="N996">IF($M996="",INDEX($M$2:$M$2176,MATCH(1,INDEX(($A$2:$A$2176=$A996)*($M$2:$M$2176&lt;&gt;""),0),0)),$M996)</f>
        <v>5</v>
      </c>
      <c r="O996" s="2" t="str">
        <f t="shared" si="454"/>
        <v>Seasonal outdoors</v>
      </c>
      <c r="P996" s="1" t="s">
        <v>196</v>
      </c>
      <c r="R996" t="str">
        <f t="shared" si="458"/>
        <v>Medium</v>
      </c>
      <c r="W996"/>
      <c r="AF996" s="1" t="s">
        <v>40</v>
      </c>
      <c r="AG996" s="1" t="str">
        <f t="shared" si="444"/>
        <v xml:space="preserve">Seed </v>
      </c>
      <c r="AH996" s="2" t="str">
        <f t="shared" si="445"/>
        <v/>
      </c>
      <c r="AI996" s="1" t="s">
        <v>196</v>
      </c>
      <c r="AK996" s="1" t="s">
        <v>17104</v>
      </c>
      <c r="AL996" s="1" t="str">
        <f t="shared" si="455"/>
        <v>Unscented</v>
      </c>
      <c r="AM996" s="1" t="b">
        <v>0</v>
      </c>
      <c r="AN996" s="1" t="b">
        <v>0</v>
      </c>
      <c r="AO996" s="1" t="b">
        <v>0</v>
      </c>
      <c r="AP996" s="5" t="s">
        <v>28</v>
      </c>
      <c r="AQ996" s="5" t="str">
        <f t="shared" si="446"/>
        <v>Light, Medium, Heavy</v>
      </c>
      <c r="AR996" s="1" t="s">
        <v>10</v>
      </c>
      <c r="AS996" s="1" t="str">
        <f t="shared" si="456"/>
        <v>None, Partial</v>
      </c>
      <c r="AT996" s="1" t="str">
        <f t="shared" si="447"/>
        <v>Partial, Full</v>
      </c>
      <c r="AU996" s="1" t="s">
        <v>29</v>
      </c>
      <c r="AV996" s="1" t="str">
        <f t="shared" si="448"/>
        <v>Moist</v>
      </c>
      <c r="AW996" s="1" t="s">
        <v>12</v>
      </c>
      <c r="AX996" s="1" t="str">
        <f t="shared" si="449"/>
        <v>Acid, Neutral, Alkaline</v>
      </c>
      <c r="AY996" s="1" t="b">
        <v>0</v>
      </c>
      <c r="AZ996" s="1" t="b">
        <v>0</v>
      </c>
      <c r="BA996" s="1" t="b">
        <v>0</v>
      </c>
      <c r="BC996" t="str">
        <f t="shared" si="450"/>
        <v>FALSE</v>
      </c>
      <c r="BE996" t="str">
        <f t="shared" si="451"/>
        <v>FALSE</v>
      </c>
      <c r="BF996" s="1" t="b">
        <v>0</v>
      </c>
      <c r="BG996" s="1" t="b">
        <v>0</v>
      </c>
      <c r="BH996" s="1" t="b">
        <v>0</v>
      </c>
      <c r="BJ996" s="1" t="str">
        <f t="shared" si="452"/>
        <v>FALSE</v>
      </c>
      <c r="BL996" t="str">
        <f t="shared" si="453"/>
        <v>FALSE</v>
      </c>
      <c r="BM996" s="1" t="b">
        <v>0</v>
      </c>
      <c r="BN996" s="1" t="b">
        <v>0</v>
      </c>
      <c r="BO996" s="1">
        <f t="shared" si="457"/>
        <v>3</v>
      </c>
      <c r="BP996" s="1" t="s">
        <v>31</v>
      </c>
      <c r="BQ996" s="1" cm="1">
        <f t="array" ref="BQ996">_xlfn.IFS(BP996="None Known",0, LEN(BP996)&gt;500, 5,LEN(BP996)&gt;400, 4, LEN(BP996)&gt;300, 3, LEN(BP996)&gt;200, 2, LEN(BP996)&gt;1, 1)</f>
        <v>0</v>
      </c>
      <c r="BR996" s="16" t="s">
        <v>25300</v>
      </c>
      <c r="BS996" s="1">
        <v>1</v>
      </c>
      <c r="BT996" s="1" t="s">
        <v>31</v>
      </c>
      <c r="BU996" s="1">
        <v>0</v>
      </c>
      <c r="BV996" s="1" t="s">
        <v>13830</v>
      </c>
      <c r="BW996" s="1" t="s">
        <v>31</v>
      </c>
      <c r="BX996" s="1"/>
      <c r="BY996" t="str">
        <f>_xlfn.XLOOKUP($B996,Img_lookup!A:A,Img_lookup!B:B, "Not available")</f>
        <v>98b49af6-a5d6-4874-ab4c-56b04dcfdb8e</v>
      </c>
      <c r="BZ996" t="str">
        <f>_xlfn.XLOOKUP($B996,Img_lookup!A:A,Img_lookup!C:C, "Not available")</f>
        <v>Lagoecia cuminoides (Fluffy Thimbleweed)</v>
      </c>
      <c r="CA996" t="str">
        <f>_xlfn.XLOOKUP($B996,Img_lookup!A:A,Img_lookup!D:D, "Not available")</f>
        <v>S. Rae</v>
      </c>
      <c r="CB996" t="str">
        <f>_xlfn.XLOOKUP($B996,Img_lookup!A:A,Img_lookup!E:E, "https://imgur.com/aT5wafe")</f>
        <v>https://api.openverse.engineering/v1/images/98b49af6-a5d6-4874-ab4c-56b04dcfdb8e/thumb/</v>
      </c>
    </row>
    <row r="997" spans="1:80" ht="196" x14ac:dyDescent="0.15">
      <c r="A997" s="1" t="s">
        <v>103</v>
      </c>
      <c r="B997" s="1" t="s">
        <v>17058</v>
      </c>
      <c r="D997" s="1" t="s">
        <v>17059</v>
      </c>
      <c r="E997" s="1" t="s">
        <v>17060</v>
      </c>
      <c r="F997" s="1" t="s">
        <v>17123</v>
      </c>
      <c r="G997" s="1" t="s">
        <v>368</v>
      </c>
      <c r="H997" s="11" t="str">
        <f t="shared" si="462"/>
        <v>Annual/Biennial</v>
      </c>
      <c r="J997" s="1">
        <v>0.44999998800000002</v>
      </c>
      <c r="L997" t="str" cm="1">
        <f t="array" ref="L997">_xlfn.IFS(J997+K997="", "Unknown", J997+K997&gt;3, "Large", J997+K997&gt;0.5, "Medium", J997+K997&gt;0, "Small")</f>
        <v>Small</v>
      </c>
      <c r="M997" s="1">
        <v>7</v>
      </c>
      <c r="N997" cm="1">
        <f t="array" ref="N997">IF($M997="",INDEX($M$2:$M$2176,MATCH(1,INDEX(($A$2:$A$2176=$A997)*($M$2:$M$2176&lt;&gt;""),0),0)),$M997)</f>
        <v>7</v>
      </c>
      <c r="O997" s="2" t="str">
        <f t="shared" si="454"/>
        <v>Seasonal outdoors</v>
      </c>
      <c r="P997" s="1" t="s">
        <v>17061</v>
      </c>
      <c r="R997" t="str">
        <f t="shared" si="458"/>
        <v>Medium</v>
      </c>
      <c r="T997" s="1"/>
      <c r="U997" s="1"/>
      <c r="V997" s="1" t="s">
        <v>51</v>
      </c>
      <c r="W997" s="6" t="str">
        <f>IF(ISNUMBER(SEARCH("-",V997)),TRIM(LEFT(V997,FIND("-",V997)-1)),V997)</f>
        <v>7</v>
      </c>
      <c r="X997" t="str">
        <f>IF(W997="1", "January", IF(W997="2", "February", IF(W997="3", "March", IF(W997="4", "April", IF(W997="5", "May", IF(W997="6", "June", IF(W997="7", "July", IF(W997="8", "August", IF(W997="9", "September", IF(W997="10", "October", IF(W997="11", "November", IF(W997="12", "December", "Other"))))))))))))</f>
        <v>July</v>
      </c>
      <c r="Y997" s="2" t="str">
        <f>IF(ISNUMBER(SEARCH("-",V997)),TRIM(RIGHT(V997,LEN(V997)-SEARCH("-",V997))),V997)</f>
        <v>8</v>
      </c>
      <c r="Z997" s="2" t="str">
        <f>IF(Y997="1", "January", IF(Y997="2", "February", IF(Y997="3", "March", IF(Y997="4", "April", IF(Y997="5", "May", IF(Y997="6", "June", IF(Y997="7", "July", IF(Y997="8", "August", IF(Y997="9", "September", IF(Y997="10", "October", IF(Y997="11", "November", IF(Y997="12", "December", "Other"))))))))))))</f>
        <v>August</v>
      </c>
      <c r="AA997" s="1" t="s">
        <v>427</v>
      </c>
      <c r="AB997" s="1" t="str">
        <f>IF(ISNUMBER(SEARCH("-",AA997)),TRIM(LEFT(AA997,FIND("-",AA997)-1)),AA997)</f>
        <v>8</v>
      </c>
      <c r="AC997" s="1" t="str">
        <f>IF(AB997="1", "January", IF(AB997="2", "February", IF(AB997="3", "March", IF(AB997="4", "April", IF(AB997="5", "May", IF(AB997="6", "June", IF(AB997="7", "July", IF(AB997="8", "August", IF(AB997="9", "September", IF(AB997="10", "October", IF(AB997="11", "November", IF(AB997="12", "December", "Other"))))))))))))</f>
        <v>August</v>
      </c>
      <c r="AD997" s="1" t="str">
        <f>IF(ISNUMBER(SEARCH("-",AA997)),TRIM(RIGHT(AA997,LEN(AA997)-SEARCH("-",AA997))),AA997)</f>
        <v>9</v>
      </c>
      <c r="AE997" s="1" t="str">
        <f>IF(AD997="1", "January", IF(AD997="2", "February", IF(AD997="3", "March", IF(AD997="4", "April", IF(AD997="5", "May", IF(AD997="6", "June", IF(AD997="7", "July", IF(AD997="8", "August", IF(AD997="9", "September", IF(AD997="10", "October", IF(AD997="11", "November", IF(AD997="12", "December", "Other"))))))))))))</f>
        <v>September</v>
      </c>
      <c r="AF997" s="1" t="s">
        <v>24539</v>
      </c>
      <c r="AG997" s="1" t="str">
        <f t="shared" si="444"/>
        <v xml:space="preserve">Seed </v>
      </c>
      <c r="AH997" s="2" t="str">
        <f t="shared" si="445"/>
        <v>Sow April in situ[1]. Very fast germination[K].</v>
      </c>
      <c r="AI997" s="1" t="s">
        <v>17062</v>
      </c>
      <c r="AJ997" s="1" t="s">
        <v>26</v>
      </c>
      <c r="AK997" s="1" t="s">
        <v>17104</v>
      </c>
      <c r="AL997" s="1" t="str">
        <f t="shared" si="455"/>
        <v>Unscented</v>
      </c>
      <c r="AM997" s="1" t="b">
        <v>0</v>
      </c>
      <c r="AN997" s="1" t="b">
        <v>0</v>
      </c>
      <c r="AO997" s="1" t="b">
        <v>0</v>
      </c>
      <c r="AP997" s="5" t="s">
        <v>54</v>
      </c>
      <c r="AQ997" s="5" t="str">
        <f t="shared" si="446"/>
        <v>Light, Medium</v>
      </c>
      <c r="AR997" s="1" t="s">
        <v>30</v>
      </c>
      <c r="AS997" s="1" t="str">
        <f t="shared" si="456"/>
        <v>None</v>
      </c>
      <c r="AT997" s="1" t="str">
        <f t="shared" si="447"/>
        <v>Full</v>
      </c>
      <c r="AU997" s="1" t="s">
        <v>29</v>
      </c>
      <c r="AV997" s="1" t="str">
        <f t="shared" si="448"/>
        <v>Moist</v>
      </c>
      <c r="AW997" s="1" t="s">
        <v>12</v>
      </c>
      <c r="AX997" s="1" t="str">
        <f t="shared" si="449"/>
        <v>Acid, Neutral, Alkaline</v>
      </c>
      <c r="AY997" s="1" t="b">
        <v>0</v>
      </c>
      <c r="AZ997" s="1" t="b">
        <v>0</v>
      </c>
      <c r="BA997" s="1" t="b">
        <v>0</v>
      </c>
      <c r="BC997" t="str">
        <f t="shared" si="450"/>
        <v>FALSE</v>
      </c>
      <c r="BE997" t="str">
        <f t="shared" si="451"/>
        <v>FALSE</v>
      </c>
      <c r="BF997" s="1" t="b">
        <v>0</v>
      </c>
      <c r="BG997" s="1" t="b">
        <v>0</v>
      </c>
      <c r="BH997" s="1" t="b">
        <v>0</v>
      </c>
      <c r="BJ997" s="1" t="str">
        <f t="shared" si="452"/>
        <v>FALSE</v>
      </c>
      <c r="BL997" t="str">
        <f t="shared" si="453"/>
        <v>FALSE</v>
      </c>
      <c r="BM997" s="1" t="b">
        <v>0</v>
      </c>
      <c r="BN997" s="1" t="b">
        <v>1</v>
      </c>
      <c r="BO997" s="1">
        <f t="shared" si="457"/>
        <v>13</v>
      </c>
      <c r="BP997" s="1" t="s">
        <v>17063</v>
      </c>
      <c r="BQ997" s="1" cm="1">
        <f t="array" ref="BQ997">_xlfn.IFS(BP997="None Known",0, LEN(BP997)&gt;500, 5,LEN(BP997)&gt;400, 4, LEN(BP997)&gt;300, 3, LEN(BP997)&gt;200, 2, LEN(BP997)&gt;1, 1)</f>
        <v>4</v>
      </c>
      <c r="BR997" s="16" t="s">
        <v>24912</v>
      </c>
      <c r="BS997" s="1">
        <v>3</v>
      </c>
      <c r="BT997" s="1" t="s">
        <v>31</v>
      </c>
      <c r="BU997" s="1">
        <v>0</v>
      </c>
      <c r="BV997" s="1" t="s">
        <v>44</v>
      </c>
      <c r="BW997" s="1" t="s">
        <v>31</v>
      </c>
      <c r="BX997" s="1"/>
      <c r="BY997" t="str">
        <f>_xlfn.XLOOKUP($B997,Img_lookup!A:A,Img_lookup!B:B, "Not available")</f>
        <v>1b3a41b0-e072-4ef6-bec1-f5dd36c5b313</v>
      </c>
      <c r="BZ997" t="str">
        <f>_xlfn.XLOOKUP($B997,Img_lookup!A:A,Img_lookup!C:C, "Not available")</f>
        <v>Lallemantia iberica (M. Bieb.) Fisch. &amp; C.A. Mey.</v>
      </c>
      <c r="CA997" t="str">
        <f>_xlfn.XLOOKUP($B997,Img_lookup!A:A,Img_lookup!D:D, "Not available")</f>
        <v>Wiedemann</v>
      </c>
      <c r="CB997" t="str">
        <f>_xlfn.XLOOKUP($B997,Img_lookup!A:A,Img_lookup!E:E, "https://imgur.com/aT5wafe")</f>
        <v>https://api.openverse.engineering/v1/images/1b3a41b0-e072-4ef6-bec1-f5dd36c5b313/thumb/</v>
      </c>
    </row>
    <row r="998" spans="1:80" ht="409.6" x14ac:dyDescent="0.15">
      <c r="A998" s="1" t="s">
        <v>103</v>
      </c>
      <c r="B998" s="1" t="s">
        <v>8277</v>
      </c>
      <c r="C998" s="1" t="s">
        <v>8278</v>
      </c>
      <c r="E998" s="1" t="s">
        <v>8279</v>
      </c>
      <c r="F998" s="1" t="s">
        <v>6</v>
      </c>
      <c r="G998" s="1" t="s">
        <v>6</v>
      </c>
      <c r="H998" s="11" t="str">
        <f t="shared" si="462"/>
        <v>Perennial</v>
      </c>
      <c r="J998" s="1">
        <v>0.60000002399999997</v>
      </c>
      <c r="K998" s="1">
        <v>1</v>
      </c>
      <c r="L998" t="str" cm="1">
        <f t="array" ref="L998">_xlfn.IFS(J998+K998="", "Unknown", J998+K998&gt;3, "Large", J998+K998&gt;0.5, "Medium", J998+K998&gt;0, "Small")</f>
        <v>Medium</v>
      </c>
      <c r="M998" s="1">
        <v>4</v>
      </c>
      <c r="N998" cm="1">
        <f t="array" ref="N998">IF($M998="",INDEX($M$2:$M$2176,MATCH(1,INDEX(($A$2:$A$2176=$A998)*($M$2:$M$2176&lt;&gt;""),0),0)),$M998)</f>
        <v>4</v>
      </c>
      <c r="O998" s="2" t="str">
        <f t="shared" si="454"/>
        <v>Hardy to cold</v>
      </c>
      <c r="P998" s="1" t="s">
        <v>8280</v>
      </c>
      <c r="R998" t="str">
        <f t="shared" si="458"/>
        <v>Medium</v>
      </c>
      <c r="T998" s="1"/>
      <c r="U998" s="1"/>
      <c r="V998" s="1" t="s">
        <v>8281</v>
      </c>
      <c r="W998" s="6" t="str">
        <f>IF(ISNUMBER(SEARCH("-",V998)),TRIM(LEFT(V998,FIND("-",V998)-1)),V998)</f>
        <v>5</v>
      </c>
      <c r="X998" t="str">
        <f>IF(W998="1", "January", IF(W998="2", "February", IF(W998="3", "March", IF(W998="4", "April", IF(W998="5", "May", IF(W998="6", "June", IF(W998="7", "July", IF(W998="8", "August", IF(W998="9", "September", IF(W998="10", "October", IF(W998="11", "November", IF(W998="12", "December", "Other"))))))))))))</f>
        <v>May</v>
      </c>
      <c r="Y998" s="2" t="str">
        <f>IF(ISNUMBER(SEARCH("-",V998)),TRIM(RIGHT(V998,LEN(V998)-SEARCH("-",V998))),V998)</f>
        <v>12</v>
      </c>
      <c r="Z998" s="2" t="str">
        <f>IF(Y998="1", "January", IF(Y998="2", "February", IF(Y998="3", "March", IF(Y998="4", "April", IF(Y998="5", "May", IF(Y998="6", "June", IF(Y998="7", "July", IF(Y998="8", "August", IF(Y998="9", "September", IF(Y998="10", "October", IF(Y998="11", "November", IF(Y998="12", "December", "Other"))))))))))))</f>
        <v>December</v>
      </c>
      <c r="AA998" s="1" t="s">
        <v>8282</v>
      </c>
      <c r="AB998" s="1" t="str">
        <f>IF(ISNUMBER(SEARCH("-",AA998)),TRIM(LEFT(AA998,FIND("-",AA998)-1)),AA998)</f>
        <v>7</v>
      </c>
      <c r="AC998" s="1" t="str">
        <f>IF(AB998="1", "January", IF(AB998="2", "February", IF(AB998="3", "March", IF(AB998="4", "April", IF(AB998="5", "May", IF(AB998="6", "June", IF(AB998="7", "July", IF(AB998="8", "August", IF(AB998="9", "September", IF(AB998="10", "October", IF(AB998="11", "November", IF(AB998="12", "December", "Other"))))))))))))</f>
        <v>July</v>
      </c>
      <c r="AD998" s="1" t="str">
        <f>IF(ISNUMBER(SEARCH("-",AA998)),TRIM(RIGHT(AA998,LEN(AA998)-SEARCH("-",AA998))),AA998)</f>
        <v>12</v>
      </c>
      <c r="AE998" s="1" t="str">
        <f>IF(AD998="1", "January", IF(AD998="2", "February", IF(AD998="3", "March", IF(AD998="4", "April", IF(AD998="5", "May", IF(AD998="6", "June", IF(AD998="7", "July", IF(AD998="8", "August", IF(AD998="9", "September", IF(AD998="10", "October", IF(AD998="11", "November", IF(AD998="12", "December", "Other"))))))))))))</f>
        <v>December</v>
      </c>
      <c r="AF998" s="16" t="s">
        <v>25116</v>
      </c>
      <c r="AG998" s="1" t="str">
        <f t="shared" si="444"/>
        <v xml:space="preserve">Seed </v>
      </c>
      <c r="AH998" s="2" t="str">
        <f t="shared" si="445"/>
        <v>This species usually self sows freely and should not require human intervention. When required it can be sown in situ as soon as it is ripe.
Division in spring. Division succeeds at almost any time in the growing season[K]. Very easy, larger clumps can be replanted direct into their permanent positions, though it is best to pot up smaller clumps and grow them on in a cold frame until they are rooting well. Plant them out in the spring.</v>
      </c>
      <c r="AI998" s="1" t="s">
        <v>8283</v>
      </c>
      <c r="AJ998" s="1" t="s">
        <v>26</v>
      </c>
      <c r="AK998" s="1" t="s">
        <v>17104</v>
      </c>
      <c r="AL998" s="1" t="str">
        <f t="shared" si="455"/>
        <v>Unscented</v>
      </c>
      <c r="AM998" s="1" t="b">
        <v>0</v>
      </c>
      <c r="AN998" s="1" t="b">
        <v>1</v>
      </c>
      <c r="AO998" s="1" t="b">
        <v>0</v>
      </c>
      <c r="AP998" s="5" t="s">
        <v>28</v>
      </c>
      <c r="AQ998" s="5" t="str">
        <f t="shared" si="446"/>
        <v>Light, Medium, Heavy</v>
      </c>
      <c r="AR998" s="1" t="s">
        <v>10</v>
      </c>
      <c r="AS998" s="1" t="str">
        <f t="shared" si="456"/>
        <v>None, Partial</v>
      </c>
      <c r="AT998" s="1" t="str">
        <f t="shared" si="447"/>
        <v>Partial, Full</v>
      </c>
      <c r="AU998" s="1" t="s">
        <v>29</v>
      </c>
      <c r="AV998" s="1" t="str">
        <f t="shared" si="448"/>
        <v>Moist</v>
      </c>
      <c r="AW998" s="1" t="s">
        <v>12</v>
      </c>
      <c r="AX998" s="1" t="str">
        <f t="shared" si="449"/>
        <v>Acid, Neutral, Alkaline</v>
      </c>
      <c r="AY998" s="1" t="b">
        <v>0</v>
      </c>
      <c r="AZ998" s="1" t="b">
        <v>0</v>
      </c>
      <c r="BA998" s="1" t="b">
        <v>0</v>
      </c>
      <c r="BC998" t="str">
        <f t="shared" si="450"/>
        <v>FALSE</v>
      </c>
      <c r="BE998" t="str">
        <f t="shared" si="451"/>
        <v>FALSE</v>
      </c>
      <c r="BF998" s="1" t="b">
        <v>0</v>
      </c>
      <c r="BG998" s="1" t="b">
        <v>1</v>
      </c>
      <c r="BH998" s="1" t="b">
        <v>0</v>
      </c>
      <c r="BI998" s="1" t="s">
        <v>30</v>
      </c>
      <c r="BJ998" s="1" t="str">
        <f t="shared" si="452"/>
        <v>FALSE</v>
      </c>
      <c r="BL998" t="str">
        <f t="shared" si="453"/>
        <v>FALSE</v>
      </c>
      <c r="BM998" s="1" t="b">
        <v>0</v>
      </c>
      <c r="BN998" s="1" t="b">
        <v>1</v>
      </c>
      <c r="BO998" s="1">
        <f t="shared" si="457"/>
        <v>10</v>
      </c>
      <c r="BP998" s="1" t="s">
        <v>8284</v>
      </c>
      <c r="BQ998" s="1" cm="1">
        <f t="array" ref="BQ998">_xlfn.IFS(BP998="None Known",0, LEN(BP998)&gt;500, 5,LEN(BP998)&gt;400, 4, LEN(BP998)&gt;300, 3, LEN(BP998)&gt;200, 2, LEN(BP998)&gt;1, 1)</f>
        <v>1</v>
      </c>
      <c r="BR998" s="1" t="s">
        <v>8285</v>
      </c>
      <c r="BS998" s="1">
        <v>2</v>
      </c>
      <c r="BT998" s="1" t="s">
        <v>8286</v>
      </c>
      <c r="BU998" s="1">
        <v>3</v>
      </c>
      <c r="BV998" s="1" t="s">
        <v>6769</v>
      </c>
      <c r="BW998" s="1" t="s">
        <v>31</v>
      </c>
      <c r="BX998" s="1"/>
      <c r="BY998" t="str">
        <f>_xlfn.XLOOKUP($B998,Img_lookup!A:A,Img_lookup!B:B, "Not available")</f>
        <v>cc9ab087-5788-4e23-8bc7-ec826f455e9c</v>
      </c>
      <c r="BZ998" t="str">
        <f>_xlfn.XLOOKUP($B998,Img_lookup!A:A,Img_lookup!C:C, "Not available")</f>
        <v>Wei√üe Taubnessel (Lamium album)</v>
      </c>
      <c r="CA998" t="str">
        <f>_xlfn.XLOOKUP($B998,Img_lookup!A:A,Img_lookup!D:D, "Not available")</f>
        <v>blumenbiene</v>
      </c>
      <c r="CB998" t="str">
        <f>_xlfn.XLOOKUP($B998,Img_lookup!A:A,Img_lookup!E:E, "https://imgur.com/aT5wafe")</f>
        <v>https://api.openverse.engineering/v1/images/cc9ab087-5788-4e23-8bc7-ec826f455e9c/thumb/</v>
      </c>
    </row>
    <row r="999" spans="1:80" ht="13" x14ac:dyDescent="0.15">
      <c r="A999" s="1" t="s">
        <v>103</v>
      </c>
      <c r="B999" s="1" t="s">
        <v>3236</v>
      </c>
      <c r="C999" s="1" t="s">
        <v>3237</v>
      </c>
      <c r="E999" s="1" t="s">
        <v>3238</v>
      </c>
      <c r="F999" s="1" t="s">
        <v>85</v>
      </c>
      <c r="G999" s="1" t="s">
        <v>85</v>
      </c>
      <c r="H999" s="11" t="str">
        <f t="shared" si="462"/>
        <v>Annual</v>
      </c>
      <c r="J999" s="1">
        <v>0.25</v>
      </c>
      <c r="L999" t="str" cm="1">
        <f t="array" ref="L999">_xlfn.IFS(J999+K999="", "Unknown", J999+K999&gt;3, "Large", J999+K999&gt;0.5, "Medium", J999+K999&gt;0, "Small")</f>
        <v>Small</v>
      </c>
      <c r="N999" cm="1">
        <f t="array" ref="N999">IF($M999="",INDEX($M$2:$M$2176,MATCH(1,INDEX(($A$2:$A$2176=$A999)*($M$2:$M$2176&lt;&gt;""),0),0)),$M999)</f>
        <v>4</v>
      </c>
      <c r="O999" s="2" t="str">
        <f t="shared" si="454"/>
        <v>Hardy to cold</v>
      </c>
      <c r="P999" s="1" t="s">
        <v>3239</v>
      </c>
      <c r="R999" t="str">
        <f t="shared" si="458"/>
        <v>Medium</v>
      </c>
      <c r="T999" s="1"/>
      <c r="U999" s="1"/>
      <c r="V999" s="1" t="s">
        <v>509</v>
      </c>
      <c r="W999" s="6" t="str">
        <f>IF(ISNUMBER(SEARCH("-",V999)),TRIM(LEFT(V999,FIND("-",V999)-1)),V999)</f>
        <v>4</v>
      </c>
      <c r="X999" t="str">
        <f>IF(W999="1", "January", IF(W999="2", "February", IF(W999="3", "March", IF(W999="4", "April", IF(W999="5", "May", IF(W999="6", "June", IF(W999="7", "July", IF(W999="8", "August", IF(W999="9", "September", IF(W999="10", "October", IF(W999="11", "November", IF(W999="12", "December", "Other"))))))))))))</f>
        <v>April</v>
      </c>
      <c r="Y999" s="2" t="str">
        <f>IF(ISNUMBER(SEARCH("-",V999)),TRIM(RIGHT(V999,LEN(V999)-SEARCH("-",V999))),V999)</f>
        <v>8</v>
      </c>
      <c r="Z999" s="2" t="str">
        <f>IF(Y999="1", "January", IF(Y999="2", "February", IF(Y999="3", "March", IF(Y999="4", "April", IF(Y999="5", "May", IF(Y999="6", "June", IF(Y999="7", "July", IF(Y999="8", "August", IF(Y999="9", "September", IF(Y999="10", "October", IF(Y999="11", "November", IF(Y999="12", "December", "Other"))))))))))))</f>
        <v>August</v>
      </c>
      <c r="AF999" s="1" t="s">
        <v>25117</v>
      </c>
      <c r="AG999" s="1" t="str">
        <f t="shared" si="444"/>
        <v xml:space="preserve">Seed </v>
      </c>
      <c r="AH999" s="2" t="str">
        <f t="shared" si="445"/>
        <v>This species usually self sows freely and should not require human intervention. When required, it can be sown in situ as soon as it is ripe or in spring. The seed can germinate at any time of the year in the wild if conditions are suitable[17].</v>
      </c>
      <c r="AI999" s="1" t="s">
        <v>3240</v>
      </c>
      <c r="AJ999" s="1" t="s">
        <v>23807</v>
      </c>
      <c r="AK999" s="1" t="s">
        <v>17104</v>
      </c>
      <c r="AL999" s="1" t="str">
        <f t="shared" si="455"/>
        <v>Unscented</v>
      </c>
      <c r="AM999" s="1" t="b">
        <v>0</v>
      </c>
      <c r="AN999" s="1" t="b">
        <v>0</v>
      </c>
      <c r="AO999" s="1" t="b">
        <v>0</v>
      </c>
      <c r="AP999" s="5" t="s">
        <v>54</v>
      </c>
      <c r="AQ999" s="5" t="str">
        <f t="shared" si="446"/>
        <v>Light, Medium</v>
      </c>
      <c r="AR999" s="1" t="s">
        <v>30</v>
      </c>
      <c r="AS999" s="1" t="str">
        <f t="shared" si="456"/>
        <v>None</v>
      </c>
      <c r="AT999" s="1" t="str">
        <f t="shared" si="447"/>
        <v>Full</v>
      </c>
      <c r="AU999" s="1" t="s">
        <v>11</v>
      </c>
      <c r="AV999" s="1" t="str">
        <f t="shared" si="448"/>
        <v>Dry, Moist</v>
      </c>
      <c r="AW999" s="1" t="s">
        <v>123</v>
      </c>
      <c r="AX999" s="1" t="str">
        <f t="shared" si="449"/>
        <v>Acid, Neutral</v>
      </c>
      <c r="AY999" s="1" t="b">
        <v>0</v>
      </c>
      <c r="AZ999" s="1" t="b">
        <v>0</v>
      </c>
      <c r="BA999" s="1" t="b">
        <v>0</v>
      </c>
      <c r="BC999" t="str">
        <f t="shared" si="450"/>
        <v>FALSE</v>
      </c>
      <c r="BE999" t="str">
        <f t="shared" si="451"/>
        <v>FALSE</v>
      </c>
      <c r="BF999" s="1" t="b">
        <v>0</v>
      </c>
      <c r="BG999" s="1" t="b">
        <v>1</v>
      </c>
      <c r="BH999" s="1" t="b">
        <v>0</v>
      </c>
      <c r="BJ999" s="1" t="str">
        <f t="shared" si="452"/>
        <v>FALSE</v>
      </c>
      <c r="BK999" s="1" t="s">
        <v>77</v>
      </c>
      <c r="BL999" t="str">
        <f t="shared" si="453"/>
        <v>TRUE</v>
      </c>
      <c r="BM999" s="1" t="b">
        <v>0</v>
      </c>
      <c r="BN999" s="1" t="b">
        <v>0</v>
      </c>
      <c r="BO999" s="1">
        <f t="shared" si="457"/>
        <v>7</v>
      </c>
      <c r="BP999" s="1" t="s">
        <v>31</v>
      </c>
      <c r="BQ999" s="1" cm="1">
        <f t="array" ref="BQ999">_xlfn.IFS(BP999="None Known",0, LEN(BP999)&gt;500, 5,LEN(BP999)&gt;400, 4, LEN(BP999)&gt;300, 3, LEN(BP999)&gt;200, 2, LEN(BP999)&gt;1, 1)</f>
        <v>0</v>
      </c>
      <c r="BR999" s="1" t="s">
        <v>3241</v>
      </c>
      <c r="BS999" s="1">
        <v>2</v>
      </c>
      <c r="BT999" s="1" t="s">
        <v>3242</v>
      </c>
      <c r="BU999" s="1">
        <v>1</v>
      </c>
      <c r="BV999" s="1" t="s">
        <v>3184</v>
      </c>
      <c r="BW999" s="1" t="s">
        <v>31</v>
      </c>
      <c r="BX999" s="1"/>
      <c r="BY999" t="str">
        <f>_xlfn.XLOOKUP($B999,Img_lookup!A:A,Img_lookup!B:B, "Not available")</f>
        <v>2f6e3d0c-b6b9-4b2b-908d-f6ab6019798a</v>
      </c>
      <c r="BZ999" t="str">
        <f>_xlfn.XLOOKUP($B999,Img_lookup!A:A,Img_lookup!C:C, "Not available")</f>
        <v>Lamium amplexicaule (Henbit) - Haleakala</v>
      </c>
      <c r="CA999" t="str">
        <f>_xlfn.XLOOKUP($B999,Img_lookup!A:A,Img_lookup!D:D, "Not available")</f>
        <v>Forest &amp; Kim</v>
      </c>
      <c r="CB999" t="str">
        <f>_xlfn.XLOOKUP($B999,Img_lookup!A:A,Img_lookup!E:E, "https://imgur.com/aT5wafe")</f>
        <v>https://api.openverse.engineering/v1/images/2f6e3d0c-b6b9-4b2b-908d-f6ab6019798a/thumb/</v>
      </c>
    </row>
    <row r="1000" spans="1:80" ht="13" x14ac:dyDescent="0.15">
      <c r="A1000" s="1" t="s">
        <v>103</v>
      </c>
      <c r="B1000" s="1" t="s">
        <v>3515</v>
      </c>
      <c r="C1000" s="1" t="s">
        <v>3516</v>
      </c>
      <c r="D1000" s="1" t="s">
        <v>3517</v>
      </c>
      <c r="E1000" s="1" t="s">
        <v>3518</v>
      </c>
      <c r="F1000" s="1" t="s">
        <v>6</v>
      </c>
      <c r="G1000" s="1" t="s">
        <v>6</v>
      </c>
      <c r="H1000" s="11" t="str">
        <f t="shared" si="462"/>
        <v>Perennial</v>
      </c>
      <c r="J1000" s="1">
        <v>0.30000001199999998</v>
      </c>
      <c r="K1000" s="1">
        <v>1</v>
      </c>
      <c r="L1000" t="str" cm="1">
        <f t="array" ref="L1000">_xlfn.IFS(J1000+K1000="", "Unknown", J1000+K1000&gt;3, "Large", J1000+K1000&gt;0.5, "Medium", J1000+K1000&gt;0, "Small")</f>
        <v>Medium</v>
      </c>
      <c r="M1000" s="1">
        <v>6</v>
      </c>
      <c r="N1000" cm="1">
        <f t="array" ref="N1000">IF($M1000="",INDEX($M$2:$M$2176,MATCH(1,INDEX(($A$2:$A$2176=$A1000)*($M$2:$M$2176&lt;&gt;""),0),0)),$M1000)</f>
        <v>6</v>
      </c>
      <c r="O1000" s="2" t="str">
        <f t="shared" si="454"/>
        <v>Seasonal outdoors</v>
      </c>
      <c r="P1000" s="1" t="s">
        <v>3519</v>
      </c>
      <c r="Q1000" s="1" t="s">
        <v>17109</v>
      </c>
      <c r="R1000" t="str">
        <f t="shared" si="458"/>
        <v>Fast</v>
      </c>
      <c r="T1000" s="1"/>
      <c r="U1000" s="1"/>
      <c r="V1000" s="1" t="s">
        <v>96</v>
      </c>
      <c r="W1000" s="6" t="str">
        <f>IF(ISNUMBER(SEARCH("-",V1000)),TRIM(LEFT(V1000,FIND("-",V1000)-1)),V1000)</f>
        <v>5</v>
      </c>
      <c r="X1000" t="str">
        <f>IF(W1000="1", "January", IF(W1000="2", "February", IF(W1000="3", "March", IF(W1000="4", "April", IF(W1000="5", "May", IF(W1000="6", "June", IF(W1000="7", "July", IF(W1000="8", "August", IF(W1000="9", "September", IF(W1000="10", "October", IF(W1000="11", "November", IF(W1000="12", "December", "Other"))))))))))))</f>
        <v>May</v>
      </c>
      <c r="Y1000" s="2" t="str">
        <f>IF(ISNUMBER(SEARCH("-",V1000)),TRIM(RIGHT(V1000,LEN(V1000)-SEARCH("-",V1000))),V1000)</f>
        <v>6</v>
      </c>
      <c r="Z1000" s="2" t="str">
        <f>IF(Y1000="1", "January", IF(Y1000="2", "February", IF(Y1000="3", "March", IF(Y1000="4", "April", IF(Y1000="5", "May", IF(Y1000="6", "June", IF(Y1000="7", "July", IF(Y1000="8", "August", IF(Y1000="9", "September", IF(Y1000="10", "October", IF(Y1000="11", "November", IF(Y1000="12", "December", "Other"))))))))))))</f>
        <v>June</v>
      </c>
      <c r="AF1000" s="1" t="s">
        <v>3520</v>
      </c>
      <c r="AG1000" s="1" t="str">
        <f t="shared" si="444"/>
        <v xml:space="preserve">Seed </v>
      </c>
      <c r="AH1000" s="2" t="str">
        <f t="shared" si="445"/>
        <v>usually self sows freely and should not require human intervention. When they are large enough to handle, prick the seedlings out into individual pots and plant them out in the summer.
The seed can also be sown in situ as soon as it is ripe.
Division in spring. Succeeds at almost any time in the growing season. Very easy, larger clumps can be replanted direct into their permanent positions, though it is best to pot up smaller clumps and grow them on in a cold frame until they are rooting well. Plant them out in the spring.</v>
      </c>
      <c r="AI1000" s="1" t="s">
        <v>3521</v>
      </c>
      <c r="AJ1000" s="1" t="s">
        <v>26</v>
      </c>
      <c r="AK1000" s="1" t="s">
        <v>17104</v>
      </c>
      <c r="AL1000" s="1" t="str">
        <f t="shared" si="455"/>
        <v>Unscented</v>
      </c>
      <c r="AM1000" s="1" t="b">
        <v>0</v>
      </c>
      <c r="AN1000" s="1" t="b">
        <v>1</v>
      </c>
      <c r="AO1000" s="1" t="b">
        <v>0</v>
      </c>
      <c r="AP1000" s="5" t="s">
        <v>28</v>
      </c>
      <c r="AQ1000" s="5" t="str">
        <f t="shared" si="446"/>
        <v>Light, Medium, Heavy</v>
      </c>
      <c r="AR1000" s="1" t="s">
        <v>274</v>
      </c>
      <c r="AS1000" s="1" t="str">
        <f t="shared" si="456"/>
        <v>None, Partial, Full</v>
      </c>
      <c r="AT1000" s="1" t="str">
        <f t="shared" si="447"/>
        <v>None, Partial, Full</v>
      </c>
      <c r="AU1000" s="1" t="s">
        <v>29</v>
      </c>
      <c r="AV1000" s="1" t="str">
        <f t="shared" si="448"/>
        <v>Moist</v>
      </c>
      <c r="AW1000" s="1" t="s">
        <v>12</v>
      </c>
      <c r="AX1000" s="1" t="str">
        <f t="shared" si="449"/>
        <v>Acid, Neutral, Alkaline</v>
      </c>
      <c r="AY1000" s="1" t="b">
        <v>0</v>
      </c>
      <c r="AZ1000" s="1" t="b">
        <v>0</v>
      </c>
      <c r="BA1000" s="1" t="b">
        <v>0</v>
      </c>
      <c r="BC1000" t="str">
        <f t="shared" si="450"/>
        <v>FALSE</v>
      </c>
      <c r="BE1000" t="str">
        <f t="shared" si="451"/>
        <v>FALSE</v>
      </c>
      <c r="BF1000" s="1" t="b">
        <v>0</v>
      </c>
      <c r="BG1000" s="1" t="b">
        <v>1</v>
      </c>
      <c r="BH1000" s="1" t="b">
        <v>1</v>
      </c>
      <c r="BI1000" s="1" t="s">
        <v>30</v>
      </c>
      <c r="BJ1000" s="1" t="str">
        <f t="shared" si="452"/>
        <v>FALSE</v>
      </c>
      <c r="BL1000" t="str">
        <f t="shared" si="453"/>
        <v>FALSE</v>
      </c>
      <c r="BM1000" s="1" t="b">
        <v>0</v>
      </c>
      <c r="BN1000" s="1" t="b">
        <v>0</v>
      </c>
      <c r="BO1000" s="1">
        <f t="shared" si="457"/>
        <v>9</v>
      </c>
      <c r="BP1000" s="1" t="s">
        <v>3522</v>
      </c>
      <c r="BQ1000" s="1" cm="1">
        <f t="array" ref="BQ1000">_xlfn.IFS(BP1000="None Known",0, LEN(BP1000)&gt;500, 5,LEN(BP1000)&gt;400, 4, LEN(BP1000)&gt;300, 3, LEN(BP1000)&gt;200, 2, LEN(BP1000)&gt;1, 1)</f>
        <v>2</v>
      </c>
      <c r="BR1000" s="1" t="s">
        <v>3523</v>
      </c>
      <c r="BS1000" s="1">
        <v>2</v>
      </c>
      <c r="BT1000" s="1" t="s">
        <v>3524</v>
      </c>
      <c r="BU1000" s="1">
        <v>1</v>
      </c>
      <c r="BV1000" s="1" t="s">
        <v>3525</v>
      </c>
      <c r="BW1000" s="1" t="s">
        <v>31</v>
      </c>
      <c r="BX1000" s="1"/>
      <c r="BY1000" t="str">
        <f>_xlfn.XLOOKUP($B1000,Img_lookup!A:A,Img_lookup!B:B, "Not available")</f>
        <v>25a816ea-7a47-491d-a261-e34d4cce7f41</v>
      </c>
      <c r="BZ1000" t="str">
        <f>_xlfn.XLOOKUP($B1000,Img_lookup!A:A,Img_lookup!C:C, "Not available")</f>
        <v>Archangel flower (Lamium galeobdolon)</v>
      </c>
      <c r="CA1000" t="str">
        <f>_xlfn.XLOOKUP($B1000,Img_lookup!A:A,Img_lookup!D:D, "Not available")</f>
        <v>kitmasterbloke</v>
      </c>
      <c r="CB1000" t="str">
        <f>_xlfn.XLOOKUP($B1000,Img_lookup!A:A,Img_lookup!E:E, "https://imgur.com/aT5wafe")</f>
        <v>https://api.openverse.engineering/v1/images/25a816ea-7a47-491d-a261-e34d4cce7f41/thumb/</v>
      </c>
    </row>
    <row r="1001" spans="1:80" ht="13" x14ac:dyDescent="0.15">
      <c r="A1001" s="1" t="s">
        <v>103</v>
      </c>
      <c r="B1001" s="1" t="s">
        <v>8488</v>
      </c>
      <c r="C1001" s="1" t="s">
        <v>8489</v>
      </c>
      <c r="E1001" s="1" t="s">
        <v>8490</v>
      </c>
      <c r="F1001" s="1" t="s">
        <v>85</v>
      </c>
      <c r="G1001" s="1" t="s">
        <v>85</v>
      </c>
      <c r="H1001" s="11" t="str">
        <f t="shared" si="462"/>
        <v>Annual</v>
      </c>
      <c r="J1001" s="1">
        <v>0.30000001199999998</v>
      </c>
      <c r="K1001" s="1">
        <v>0.20000000300000001</v>
      </c>
      <c r="L1001" t="str" cm="1">
        <f t="array" ref="L1001">_xlfn.IFS(J1001+K1001="", "Unknown", J1001+K1001&gt;3, "Large", J1001+K1001&gt;0.5, "Medium", J1001+K1001&gt;0, "Small")</f>
        <v>Medium</v>
      </c>
      <c r="M1001" s="1">
        <v>4</v>
      </c>
      <c r="N1001" cm="1">
        <f t="array" ref="N1001">IF($M1001="",INDEX($M$2:$M$2176,MATCH(1,INDEX(($A$2:$A$2176=$A1001)*($M$2:$M$2176&lt;&gt;""),0),0)),$M1001)</f>
        <v>4</v>
      </c>
      <c r="O1001" s="2" t="str">
        <f t="shared" si="454"/>
        <v>Hardy to cold</v>
      </c>
      <c r="P1001" s="1" t="s">
        <v>8491</v>
      </c>
      <c r="R1001" t="str">
        <f t="shared" si="458"/>
        <v>Medium</v>
      </c>
      <c r="T1001" s="1"/>
      <c r="U1001" s="1"/>
      <c r="V1001" s="1" t="s">
        <v>8492</v>
      </c>
      <c r="W1001" s="6" t="str">
        <f>IF(ISNUMBER(SEARCH("-",V1001)),TRIM(LEFT(V1001,FIND("-",V1001)-1)),V1001)</f>
        <v>3</v>
      </c>
      <c r="X1001" t="str">
        <f>IF(W1001="1", "January", IF(W1001="2", "February", IF(W1001="3", "March", IF(W1001="4", "April", IF(W1001="5", "May", IF(W1001="6", "June", IF(W1001="7", "July", IF(W1001="8", "August", IF(W1001="9", "September", IF(W1001="10", "October", IF(W1001="11", "November", IF(W1001="12", "December", "Other"))))))))))))</f>
        <v>March</v>
      </c>
      <c r="Y1001" s="2" t="str">
        <f>IF(ISNUMBER(SEARCH("-",V1001)),TRIM(RIGHT(V1001,LEN(V1001)-SEARCH("-",V1001))),V1001)</f>
        <v>10</v>
      </c>
      <c r="Z1001" s="2" t="str">
        <f>IF(Y1001="1", "January", IF(Y1001="2", "February", IF(Y1001="3", "March", IF(Y1001="4", "April", IF(Y1001="5", "May", IF(Y1001="6", "June", IF(Y1001="7", "July", IF(Y1001="8", "August", IF(Y1001="9", "September", IF(Y1001="10", "October", IF(Y1001="11", "November", IF(Y1001="12", "December", "Other"))))))))))))</f>
        <v>October</v>
      </c>
      <c r="AF1001" s="1" t="s">
        <v>25082</v>
      </c>
      <c r="AG1001" s="1" t="str">
        <f t="shared" si="444"/>
        <v xml:space="preserve">Seed </v>
      </c>
      <c r="AH1001" s="2" t="str">
        <f t="shared" si="445"/>
        <v>Plants usually self sow freely and should not require human intervention. When required, the seed can be sown in situ as soon as it is ripe.</v>
      </c>
      <c r="AI1001" s="1" t="s">
        <v>8493</v>
      </c>
      <c r="AJ1001" s="1" t="s">
        <v>23807</v>
      </c>
      <c r="AK1001" s="1" t="s">
        <v>17104</v>
      </c>
      <c r="AL1001" s="1" t="str">
        <f t="shared" si="455"/>
        <v>Unscented</v>
      </c>
      <c r="AM1001" s="1" t="b">
        <v>0</v>
      </c>
      <c r="AN1001" s="1" t="b">
        <v>0</v>
      </c>
      <c r="AO1001" s="1" t="b">
        <v>0</v>
      </c>
      <c r="AP1001" s="5" t="s">
        <v>28</v>
      </c>
      <c r="AQ1001" s="5" t="str">
        <f t="shared" si="446"/>
        <v>Light, Medium, Heavy</v>
      </c>
      <c r="AR1001" s="1" t="s">
        <v>10</v>
      </c>
      <c r="AS1001" s="1" t="str">
        <f t="shared" si="456"/>
        <v>None, Partial</v>
      </c>
      <c r="AT1001" s="1" t="str">
        <f t="shared" si="447"/>
        <v>Partial, Full</v>
      </c>
      <c r="AU1001" s="1" t="s">
        <v>29</v>
      </c>
      <c r="AV1001" s="1" t="str">
        <f t="shared" si="448"/>
        <v>Moist</v>
      </c>
      <c r="AW1001" s="1" t="s">
        <v>12</v>
      </c>
      <c r="AX1001" s="1" t="str">
        <f t="shared" si="449"/>
        <v>Acid, Neutral, Alkaline</v>
      </c>
      <c r="AY1001" s="1" t="b">
        <v>0</v>
      </c>
      <c r="AZ1001" s="1" t="b">
        <v>0</v>
      </c>
      <c r="BA1001" s="1" t="b">
        <v>0</v>
      </c>
      <c r="BC1001" t="str">
        <f t="shared" si="450"/>
        <v>FALSE</v>
      </c>
      <c r="BE1001" t="str">
        <f t="shared" si="451"/>
        <v>FALSE</v>
      </c>
      <c r="BF1001" s="1" t="b">
        <v>0</v>
      </c>
      <c r="BG1001" s="1" t="b">
        <v>1</v>
      </c>
      <c r="BH1001" s="1" t="b">
        <v>0</v>
      </c>
      <c r="BI1001" s="1" t="s">
        <v>30</v>
      </c>
      <c r="BJ1001" s="1" t="str">
        <f t="shared" si="452"/>
        <v>FALSE</v>
      </c>
      <c r="BK1001" s="1" t="s">
        <v>77</v>
      </c>
      <c r="BL1001" t="str">
        <f t="shared" si="453"/>
        <v>TRUE</v>
      </c>
      <c r="BM1001" s="1" t="b">
        <v>0</v>
      </c>
      <c r="BN1001" s="1" t="b">
        <v>1</v>
      </c>
      <c r="BO1001" s="1">
        <f t="shared" si="457"/>
        <v>7</v>
      </c>
      <c r="BP1001" s="1" t="s">
        <v>31</v>
      </c>
      <c r="BQ1001" s="1" cm="1">
        <f t="array" ref="BQ1001">_xlfn.IFS(BP1001="None Known",0, LEN(BP1001)&gt;500, 5,LEN(BP1001)&gt;400, 4, LEN(BP1001)&gt;300, 3, LEN(BP1001)&gt;200, 2, LEN(BP1001)&gt;1, 1)</f>
        <v>0</v>
      </c>
      <c r="BR1001" s="1" t="s">
        <v>8494</v>
      </c>
      <c r="BS1001" s="1">
        <v>2</v>
      </c>
      <c r="BT1001" s="1" t="s">
        <v>8495</v>
      </c>
      <c r="BU1001" s="1">
        <v>1</v>
      </c>
      <c r="BV1001" s="1" t="s">
        <v>8496</v>
      </c>
      <c r="BW1001" s="1" t="s">
        <v>31</v>
      </c>
      <c r="BX1001" s="1"/>
      <c r="BY1001" t="str">
        <f>_xlfn.XLOOKUP($B1001,Img_lookup!A:A,Img_lookup!B:B, "Not available")</f>
        <v>7f0b09e7-2a9f-47d5-8b8b-0b56ba24354a</v>
      </c>
      <c r="BZ1001" t="str">
        <f>_xlfn.XLOOKUP($B1001,Img_lookup!A:A,Img_lookup!C:C, "Not available")</f>
        <v>Lamium purpureum, U, front_2013-03-12-15.46.53 ZS PMax</v>
      </c>
      <c r="CA1001" t="str">
        <f>_xlfn.XLOOKUP($B1001,Img_lookup!A:A,Img_lookup!D:D, "Not available")</f>
        <v>Sam Droege</v>
      </c>
      <c r="CB1001" t="str">
        <f>_xlfn.XLOOKUP($B1001,Img_lookup!A:A,Img_lookup!E:E, "https://imgur.com/aT5wafe")</f>
        <v>https://api.openverse.engineering/v1/images/7f0b09e7-2a9f-47d5-8b8b-0b56ba24354a/thumb/</v>
      </c>
    </row>
    <row r="1002" spans="1:80" ht="168" x14ac:dyDescent="0.15">
      <c r="A1002" s="1" t="s">
        <v>69</v>
      </c>
      <c r="B1002" s="1" t="s">
        <v>10361</v>
      </c>
      <c r="E1002" s="1" t="s">
        <v>834</v>
      </c>
      <c r="F1002" s="1" t="s">
        <v>368</v>
      </c>
      <c r="G1002" s="1" t="s">
        <v>368</v>
      </c>
      <c r="H1002" s="11" t="str">
        <f t="shared" si="462"/>
        <v>Perennial</v>
      </c>
      <c r="J1002" s="1">
        <v>0.25</v>
      </c>
      <c r="L1002" t="str" cm="1">
        <f t="array" ref="L1002">_xlfn.IFS(J1002+K1002="", "Unknown", J1002+K1002&gt;3, "Large", J1002+K1002&gt;0.5, "Medium", J1002+K1002&gt;0, "Small")</f>
        <v>Small</v>
      </c>
      <c r="N1002" cm="1">
        <f t="array" ref="N1002">IF($M1002="",INDEX($M$2:$M$2176,MATCH(1,INDEX(($A$2:$A$2176=$A1002)*($M$2:$M$2176&lt;&gt;""),0),0)),$M1002)</f>
        <v>7</v>
      </c>
      <c r="O1002" s="2" t="str">
        <f t="shared" si="454"/>
        <v>Seasonal outdoors</v>
      </c>
      <c r="P1002" s="1" t="s">
        <v>10362</v>
      </c>
      <c r="R1002" t="str">
        <f t="shared" si="458"/>
        <v>Medium</v>
      </c>
      <c r="W1002"/>
      <c r="AF1002" s="1" t="s">
        <v>24540</v>
      </c>
      <c r="AG1002" s="1" t="str">
        <f t="shared" si="444"/>
        <v xml:space="preserve">Seed </v>
      </c>
      <c r="AH1002" s="2" t="str">
        <f t="shared" si="445"/>
        <v>Sow in situ during mid to late summer, or as soon as it is ripe, and only just cover the seed.</v>
      </c>
      <c r="AI1002" s="1" t="s">
        <v>10363</v>
      </c>
      <c r="AJ1002" s="1" t="s">
        <v>23805</v>
      </c>
      <c r="AK1002" s="1" t="s">
        <v>17104</v>
      </c>
      <c r="AL1002" s="1" t="str">
        <f t="shared" si="455"/>
        <v>Unscented</v>
      </c>
      <c r="AM1002" s="1" t="b">
        <v>0</v>
      </c>
      <c r="AN1002" s="1" t="b">
        <v>0</v>
      </c>
      <c r="AO1002" s="1" t="b">
        <v>0</v>
      </c>
      <c r="AP1002" s="5" t="s">
        <v>28</v>
      </c>
      <c r="AQ1002" s="5" t="str">
        <f t="shared" si="446"/>
        <v>Light, Medium, Heavy</v>
      </c>
      <c r="AR1002" s="1" t="s">
        <v>10</v>
      </c>
      <c r="AS1002" s="1" t="str">
        <f t="shared" si="456"/>
        <v>None, Partial</v>
      </c>
      <c r="AT1002" s="1" t="str">
        <f t="shared" si="447"/>
        <v>Partial, Full</v>
      </c>
      <c r="AU1002" s="1" t="s">
        <v>29</v>
      </c>
      <c r="AV1002" s="1" t="str">
        <f t="shared" si="448"/>
        <v>Moist</v>
      </c>
      <c r="AW1002" s="1" t="s">
        <v>263</v>
      </c>
      <c r="AX1002" s="1" t="str">
        <f t="shared" si="449"/>
        <v>Neutral, Alkaline</v>
      </c>
      <c r="AY1002" s="1" t="b">
        <v>0</v>
      </c>
      <c r="AZ1002" s="1" t="b">
        <v>0</v>
      </c>
      <c r="BA1002" s="1" t="b">
        <v>0</v>
      </c>
      <c r="BC1002" t="str">
        <f t="shared" si="450"/>
        <v>FALSE</v>
      </c>
      <c r="BE1002" t="str">
        <f t="shared" si="451"/>
        <v>FALSE</v>
      </c>
      <c r="BF1002" s="1" t="b">
        <v>0</v>
      </c>
      <c r="BG1002" s="1" t="b">
        <v>0</v>
      </c>
      <c r="BH1002" s="1" t="b">
        <v>0</v>
      </c>
      <c r="BJ1002" s="1" t="str">
        <f t="shared" si="452"/>
        <v>FALSE</v>
      </c>
      <c r="BK1002" s="1" t="s">
        <v>77</v>
      </c>
      <c r="BL1002" t="str">
        <f t="shared" si="453"/>
        <v>TRUE</v>
      </c>
      <c r="BM1002" s="1" t="b">
        <v>0</v>
      </c>
      <c r="BN1002" s="1" t="b">
        <v>0</v>
      </c>
      <c r="BO1002" s="1">
        <f t="shared" si="457"/>
        <v>3</v>
      </c>
      <c r="BP1002" s="1" t="s">
        <v>31</v>
      </c>
      <c r="BQ1002" s="1" cm="1">
        <f t="array" ref="BQ1002">_xlfn.IFS(BP1002="None Known",0, LEN(BP1002)&gt;500, 5,LEN(BP1002)&gt;400, 4, LEN(BP1002)&gt;300, 3, LEN(BP1002)&gt;200, 2, LEN(BP1002)&gt;1, 1)</f>
        <v>0</v>
      </c>
      <c r="BR1002" s="16" t="s">
        <v>25301</v>
      </c>
      <c r="BS1002" s="1">
        <v>1</v>
      </c>
      <c r="BT1002" s="1" t="s">
        <v>31</v>
      </c>
      <c r="BU1002" s="1">
        <v>0</v>
      </c>
      <c r="BV1002" s="1" t="s">
        <v>34</v>
      </c>
      <c r="BW1002" s="1" t="s">
        <v>31</v>
      </c>
      <c r="BX1002" s="1"/>
      <c r="BY1002" t="str">
        <f>_xlfn.XLOOKUP($B1002,Img_lookup!A:A,Img_lookup!B:B, "Not available")</f>
        <v>1829ce3f-6c86-4465-a4bf-55c054c15904</v>
      </c>
      <c r="BZ1002" t="str">
        <f>_xlfn.XLOOKUP($B1002,Img_lookup!A:A,Img_lookup!C:C, "Not available")</f>
        <v>Lapsana Apogonoides Puzzle</v>
      </c>
      <c r="CA1002" t="str">
        <f>_xlfn.XLOOKUP($B1002,Img_lookup!A:A,Img_lookup!D:D, "Not available")</f>
        <v>gdesigneralex</v>
      </c>
      <c r="CB1002" t="str">
        <f>_xlfn.XLOOKUP($B1002,Img_lookup!A:A,Img_lookup!E:E, "https://imgur.com/aT5wafe")</f>
        <v>https://api.openverse.engineering/v1/images/1829ce3f-6c86-4465-a4bf-55c054c15904/thumb/</v>
      </c>
    </row>
    <row r="1003" spans="1:80" ht="13" x14ac:dyDescent="0.15">
      <c r="A1003" s="1" t="s">
        <v>69</v>
      </c>
      <c r="B1003" s="1" t="s">
        <v>10635</v>
      </c>
      <c r="C1003" s="1" t="s">
        <v>10636</v>
      </c>
      <c r="E1003" s="1" t="s">
        <v>10637</v>
      </c>
      <c r="F1003" s="1" t="s">
        <v>85</v>
      </c>
      <c r="G1003" s="1" t="s">
        <v>85</v>
      </c>
      <c r="H1003" s="11" t="str">
        <f t="shared" si="462"/>
        <v>Annual</v>
      </c>
      <c r="J1003" s="1">
        <v>0.89999997600000003</v>
      </c>
      <c r="K1003" s="1">
        <v>0.25</v>
      </c>
      <c r="L1003" t="str" cm="1">
        <f t="array" ref="L1003">_xlfn.IFS(J1003+K1003="", "Unknown", J1003+K1003&gt;3, "Large", J1003+K1003&gt;0.5, "Medium", J1003+K1003&gt;0, "Small")</f>
        <v>Medium</v>
      </c>
      <c r="M1003" s="1">
        <v>5</v>
      </c>
      <c r="N1003" cm="1">
        <f t="array" ref="N1003">IF($M1003="",INDEX($M$2:$M$2176,MATCH(1,INDEX(($A$2:$A$2176=$A1003)*($M$2:$M$2176&lt;&gt;""),0),0)),$M1003)</f>
        <v>5</v>
      </c>
      <c r="O1003" s="2" t="str">
        <f t="shared" si="454"/>
        <v>Seasonal outdoors</v>
      </c>
      <c r="P1003" s="1" t="s">
        <v>10638</v>
      </c>
      <c r="R1003" t="str">
        <f t="shared" si="458"/>
        <v>Medium</v>
      </c>
      <c r="T1003" s="1"/>
      <c r="U1003" s="1"/>
      <c r="V1003" s="1" t="s">
        <v>134</v>
      </c>
      <c r="W1003" s="6" t="str">
        <f>IF(ISNUMBER(SEARCH("-",V1003)),TRIM(LEFT(V1003,FIND("-",V1003)-1)),V1003)</f>
        <v>6</v>
      </c>
      <c r="X1003" t="str">
        <f>IF(W1003="1", "January", IF(W1003="2", "February", IF(W1003="3", "March", IF(W1003="4", "April", IF(W1003="5", "May", IF(W1003="6", "June", IF(W1003="7", "July", IF(W1003="8", "August", IF(W1003="9", "September", IF(W1003="10", "October", IF(W1003="11", "November", IF(W1003="12", "December", "Other"))))))))))))</f>
        <v>June</v>
      </c>
      <c r="Y1003" s="2" t="str">
        <f>IF(ISNUMBER(SEARCH("-",V1003)),TRIM(RIGHT(V1003,LEN(V1003)-SEARCH("-",V1003))),V1003)</f>
        <v>9</v>
      </c>
      <c r="Z1003" s="2" t="str">
        <f>IF(Y1003="1", "January", IF(Y1003="2", "February", IF(Y1003="3", "March", IF(Y1003="4", "April", IF(Y1003="5", "May", IF(Y1003="6", "June", IF(Y1003="7", "July", IF(Y1003="8", "August", IF(Y1003="9", "September", IF(Y1003="10", "October", IF(Y1003="11", "November", IF(Y1003="12", "December", "Other"))))))))))))</f>
        <v>September</v>
      </c>
      <c r="AA1003" s="1" t="s">
        <v>135</v>
      </c>
      <c r="AB1003" s="1" t="str">
        <f>IF(ISNUMBER(SEARCH("-",AA1003)),TRIM(LEFT(AA1003,FIND("-",AA1003)-1)),AA1003)</f>
        <v>8</v>
      </c>
      <c r="AC1003" s="1" t="str">
        <f>IF(AB1003="1", "January", IF(AB1003="2", "February", IF(AB1003="3", "March", IF(AB1003="4", "April", IF(AB1003="5", "May", IF(AB1003="6", "June", IF(AB1003="7", "July", IF(AB1003="8", "August", IF(AB1003="9", "September", IF(AB1003="10", "October", IF(AB1003="11", "November", IF(AB1003="12", "December", "Other"))))))))))))</f>
        <v>August</v>
      </c>
      <c r="AD1003" s="1" t="str">
        <f>IF(ISNUMBER(SEARCH("-",AA1003)),TRIM(RIGHT(AA1003,LEN(AA1003)-SEARCH("-",AA1003))),AA1003)</f>
        <v>10</v>
      </c>
      <c r="AE1003" s="1" t="str">
        <f>IF(AD1003="1", "January", IF(AD1003="2", "February", IF(AD1003="3", "March", IF(AD1003="4", "April", IF(AD1003="5", "May", IF(AD1003="6", "June", IF(AD1003="7", "July", IF(AD1003="8", "August", IF(AD1003="9", "September", IF(AD1003="10", "October", IF(AD1003="11", "November", IF(AD1003="12", "December", "Other"))))))))))))</f>
        <v>October</v>
      </c>
      <c r="AF1003" s="1" t="s">
        <v>24541</v>
      </c>
      <c r="AG1003" s="1" t="str">
        <f t="shared" si="444"/>
        <v xml:space="preserve">Seed </v>
      </c>
      <c r="AH1003" s="2" t="str">
        <f t="shared" si="445"/>
        <v>Sow in situ during the spring or as soon as it is ripe and only just cover the seed. Plants usually self sow when they are well-sited.</v>
      </c>
      <c r="AI1003" s="1" t="s">
        <v>10639</v>
      </c>
      <c r="AJ1003" s="1" t="s">
        <v>23805</v>
      </c>
      <c r="AK1003" s="1" t="s">
        <v>17104</v>
      </c>
      <c r="AL1003" s="1" t="str">
        <f t="shared" si="455"/>
        <v>Unscented</v>
      </c>
      <c r="AM1003" s="1" t="b">
        <v>0</v>
      </c>
      <c r="AN1003" s="1" t="b">
        <v>0</v>
      </c>
      <c r="AO1003" s="1" t="b">
        <v>0</v>
      </c>
      <c r="AP1003" s="5" t="s">
        <v>28</v>
      </c>
      <c r="AQ1003" s="5" t="str">
        <f t="shared" si="446"/>
        <v>Light, Medium, Heavy</v>
      </c>
      <c r="AR1003" s="1" t="s">
        <v>10</v>
      </c>
      <c r="AS1003" s="1" t="str">
        <f t="shared" si="456"/>
        <v>None, Partial</v>
      </c>
      <c r="AT1003" s="1" t="str">
        <f t="shared" si="447"/>
        <v>Partial, Full</v>
      </c>
      <c r="AU1003" s="1" t="s">
        <v>29</v>
      </c>
      <c r="AV1003" s="1" t="str">
        <f t="shared" si="448"/>
        <v>Moist</v>
      </c>
      <c r="AW1003" s="1" t="s">
        <v>263</v>
      </c>
      <c r="AX1003" s="1" t="str">
        <f t="shared" si="449"/>
        <v>Neutral, Alkaline</v>
      </c>
      <c r="AY1003" s="1" t="b">
        <v>0</v>
      </c>
      <c r="AZ1003" s="1" t="b">
        <v>0</v>
      </c>
      <c r="BA1003" s="1" t="b">
        <v>0</v>
      </c>
      <c r="BB1003" s="1" t="s">
        <v>275</v>
      </c>
      <c r="BC1003" t="str">
        <f t="shared" si="450"/>
        <v>TRUE</v>
      </c>
      <c r="BE1003" t="str">
        <f t="shared" si="451"/>
        <v>FALSE</v>
      </c>
      <c r="BF1003" s="1" t="b">
        <v>0</v>
      </c>
      <c r="BG1003" s="1" t="b">
        <v>0</v>
      </c>
      <c r="BH1003" s="1" t="b">
        <v>0</v>
      </c>
      <c r="BI1003" s="1" t="s">
        <v>30</v>
      </c>
      <c r="BJ1003" s="1" t="str">
        <f t="shared" si="452"/>
        <v>FALSE</v>
      </c>
      <c r="BK1003" s="1" t="s">
        <v>77</v>
      </c>
      <c r="BL1003" t="str">
        <f t="shared" si="453"/>
        <v>TRUE</v>
      </c>
      <c r="BM1003" s="1" t="b">
        <v>0</v>
      </c>
      <c r="BN1003" s="1" t="b">
        <v>0</v>
      </c>
      <c r="BO1003" s="1">
        <f t="shared" si="457"/>
        <v>6</v>
      </c>
      <c r="BP1003" s="1" t="s">
        <v>31</v>
      </c>
      <c r="BQ1003" s="1" cm="1">
        <f t="array" ref="BQ1003">_xlfn.IFS(BP1003="None Known",0, LEN(BP1003)&gt;500, 5,LEN(BP1003)&gt;400, 4, LEN(BP1003)&gt;300, 3, LEN(BP1003)&gt;200, 2, LEN(BP1003)&gt;1, 1)</f>
        <v>0</v>
      </c>
      <c r="BR1003" s="1" t="s">
        <v>10640</v>
      </c>
      <c r="BS1003" s="1">
        <v>2</v>
      </c>
      <c r="BT1003" s="1" t="s">
        <v>31</v>
      </c>
      <c r="BU1003" s="1">
        <v>0</v>
      </c>
      <c r="BV1003" s="1" t="s">
        <v>10641</v>
      </c>
      <c r="BW1003" s="1" t="s">
        <v>31</v>
      </c>
      <c r="BX1003" s="1"/>
      <c r="BY1003" t="str">
        <f>_xlfn.XLOOKUP($B1003,Img_lookup!A:A,Img_lookup!B:B, "Not available")</f>
        <v>89437c59-1552-437f-9644-d24c4f29223f</v>
      </c>
      <c r="BZ1003" t="str">
        <f>_xlfn.XLOOKUP($B1003,Img_lookup!A:A,Img_lookup!C:C, "Not available")</f>
        <v>Nipplewort (Lapsana communis).jpg</v>
      </c>
      <c r="CA1003" t="str">
        <f>_xlfn.XLOOKUP($B1003,Img_lookup!A:A,Img_lookup!D:D, "Not available")</f>
        <v>Phil Sellens</v>
      </c>
      <c r="CB1003" t="str">
        <f>_xlfn.XLOOKUP($B1003,Img_lookup!A:A,Img_lookup!E:E, "https://imgur.com/aT5wafe")</f>
        <v>https://api.openverse.engineering/v1/images/89437c59-1552-437f-9644-d24c4f29223f/thumb/</v>
      </c>
    </row>
    <row r="1004" spans="1:80" ht="409.6" x14ac:dyDescent="0.15">
      <c r="A1004" s="1" t="s">
        <v>114</v>
      </c>
      <c r="B1004" s="1" t="s">
        <v>11227</v>
      </c>
      <c r="C1004" s="1" t="s">
        <v>11228</v>
      </c>
      <c r="D1004" s="1" t="s">
        <v>11229</v>
      </c>
      <c r="E1004" s="1" t="s">
        <v>11230</v>
      </c>
      <c r="F1004" s="1" t="s">
        <v>62</v>
      </c>
      <c r="G1004" s="1" t="s">
        <v>62</v>
      </c>
      <c r="H1004" s="11" t="str">
        <f t="shared" si="462"/>
        <v>Perennial</v>
      </c>
      <c r="I1004" s="1" t="s">
        <v>17107</v>
      </c>
      <c r="J1004" s="1">
        <v>45</v>
      </c>
      <c r="K1004" s="1">
        <v>15</v>
      </c>
      <c r="L1004" t="str" cm="1">
        <f t="array" ref="L1004">_xlfn.IFS(J1004+K1004="", "Unknown", J1004+K1004&gt;3, "Large", J1004+K1004&gt;0.5, "Medium", J1004+K1004&gt;0, "Small")</f>
        <v>Large</v>
      </c>
      <c r="M1004" s="1">
        <v>4</v>
      </c>
      <c r="N1004" cm="1">
        <f t="array" ref="N1004">IF($M1004="",INDEX($M$2:$M$2176,MATCH(1,INDEX(($A$2:$A$2176=$A1004)*($M$2:$M$2176&lt;&gt;""),0),0)),$M1004)</f>
        <v>4</v>
      </c>
      <c r="O1004" s="2" t="str">
        <f t="shared" si="454"/>
        <v>Hardy to cold</v>
      </c>
      <c r="P1004" s="1" t="s">
        <v>11231</v>
      </c>
      <c r="Q1004" s="1" t="s">
        <v>17109</v>
      </c>
      <c r="R1004" t="str">
        <f t="shared" si="458"/>
        <v>Fast</v>
      </c>
      <c r="T1004" s="1"/>
      <c r="U1004" s="1"/>
      <c r="V1004" s="1" t="s">
        <v>188</v>
      </c>
      <c r="W1004" s="6" t="str">
        <f>IF(ISNUMBER(SEARCH("-",V1004)),TRIM(LEFT(V1004,FIND("-",V1004)-1)),V1004)</f>
        <v>4</v>
      </c>
      <c r="X1004" t="str">
        <f>IF(W1004="1", "January", IF(W1004="2", "February", IF(W1004="3", "March", IF(W1004="4", "April", IF(W1004="5", "May", IF(W1004="6", "June", IF(W1004="7", "July", IF(W1004="8", "August", IF(W1004="9", "September", IF(W1004="10", "October", IF(W1004="11", "November", IF(W1004="12", "December", "Other"))))))))))))</f>
        <v>April</v>
      </c>
      <c r="Y1004" s="2" t="str">
        <f>IF(ISNUMBER(SEARCH("-",V1004)),TRIM(RIGHT(V1004,LEN(V1004)-SEARCH("-",V1004))),V1004)</f>
        <v>5</v>
      </c>
      <c r="Z1004" s="2" t="str">
        <f>IF(Y1004="1", "January", IF(Y1004="2", "February", IF(Y1004="3", "March", IF(Y1004="4", "April", IF(Y1004="5", "May", IF(Y1004="6", "June", IF(Y1004="7", "July", IF(Y1004="8", "August", IF(Y1004="9", "September", IF(Y1004="10", "October", IF(Y1004="11", "November", IF(Y1004="12", "December", "Other"))))))))))))</f>
        <v>May</v>
      </c>
      <c r="AA1004" s="1" t="s">
        <v>907</v>
      </c>
      <c r="AB1004" s="1" t="str">
        <f>IF(ISNUMBER(SEARCH("-",AA1004)),TRIM(LEFT(AA1004,FIND("-",AA1004)-1)),AA1004)</f>
        <v>10</v>
      </c>
      <c r="AC1004" s="1" t="str">
        <f>IF(AB1004="1", "January", IF(AB1004="2", "February", IF(AB1004="3", "March", IF(AB1004="4", "April", IF(AB1004="5", "May", IF(AB1004="6", "June", IF(AB1004="7", "July", IF(AB1004="8", "August", IF(AB1004="9", "September", IF(AB1004="10", "October", IF(AB1004="11", "November", IF(AB1004="12", "December", "Other"))))))))))))</f>
        <v>October</v>
      </c>
      <c r="AD1004" s="1" t="str">
        <f>IF(ISNUMBER(SEARCH("-",AA1004)),TRIM(RIGHT(AA1004,LEN(AA1004)-SEARCH("-",AA1004))),AA1004)</f>
        <v>11</v>
      </c>
      <c r="AE1004" s="1" t="str">
        <f>IF(AD1004="1", "January", IF(AD1004="2", "February", IF(AD1004="3", "March", IF(AD1004="4", "April", IF(AD1004="5", "May", IF(AD1004="6", "June", IF(AD1004="7", "July", IF(AD1004="8", "August", IF(AD1004="9", "September", IF(AD1004="10", "October", IF(AD1004="11", "November", IF(AD1004="12", "December", "Other"))))))))))))</f>
        <v>November</v>
      </c>
      <c r="AF1004" s="16" t="s">
        <v>24542</v>
      </c>
      <c r="AG1004" s="1" t="str">
        <f t="shared" si="444"/>
        <v xml:space="preserve">Seed </v>
      </c>
      <c r="AH1004" s="2" t="str">
        <f t="shared" si="445"/>
        <v>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v>
      </c>
      <c r="AI1004" s="1" t="s">
        <v>11232</v>
      </c>
      <c r="AJ1004" s="1" t="s">
        <v>1</v>
      </c>
      <c r="AK1004" s="1" t="s">
        <v>17106</v>
      </c>
      <c r="AL1004" s="1" t="str">
        <f t="shared" si="455"/>
        <v>Scented</v>
      </c>
      <c r="AM1004" s="1" t="b">
        <v>1</v>
      </c>
      <c r="AN1004" s="1" t="b">
        <v>1</v>
      </c>
      <c r="AO1004" s="1" t="b">
        <v>0</v>
      </c>
      <c r="AP1004" s="5" t="s">
        <v>54</v>
      </c>
      <c r="AQ1004" s="5" t="str">
        <f t="shared" si="446"/>
        <v>Light, Medium</v>
      </c>
      <c r="AR1004" s="1" t="s">
        <v>30</v>
      </c>
      <c r="AS1004" s="1" t="str">
        <f t="shared" si="456"/>
        <v>None</v>
      </c>
      <c r="AT1004" s="1" t="str">
        <f t="shared" si="447"/>
        <v>Full</v>
      </c>
      <c r="AU1004" s="1" t="s">
        <v>29</v>
      </c>
      <c r="AV1004" s="1" t="str">
        <f t="shared" si="448"/>
        <v>Moist</v>
      </c>
      <c r="AW1004" s="1" t="s">
        <v>12</v>
      </c>
      <c r="AX1004" s="1" t="str">
        <f t="shared" si="449"/>
        <v>Acid, Neutral, Alkaline</v>
      </c>
      <c r="AY1004" s="1" t="b">
        <v>1</v>
      </c>
      <c r="AZ1004" s="1" t="b">
        <v>0</v>
      </c>
      <c r="BA1004" s="1" t="b">
        <v>0</v>
      </c>
      <c r="BB1004" s="1" t="s">
        <v>29</v>
      </c>
      <c r="BC1004" t="str">
        <f t="shared" si="450"/>
        <v>TRUE</v>
      </c>
      <c r="BD1004" s="1" t="s">
        <v>30</v>
      </c>
      <c r="BE1004" t="str">
        <f t="shared" si="451"/>
        <v>FALSE</v>
      </c>
      <c r="BF1004" s="1" t="b">
        <v>1</v>
      </c>
      <c r="BG1004" s="1" t="b">
        <v>0</v>
      </c>
      <c r="BH1004" s="1" t="b">
        <v>0</v>
      </c>
      <c r="BI1004" s="1" t="s">
        <v>77</v>
      </c>
      <c r="BJ1004" s="1" t="str">
        <f t="shared" si="452"/>
        <v>TRUE</v>
      </c>
      <c r="BL1004" t="str">
        <f t="shared" si="453"/>
        <v>FALSE</v>
      </c>
      <c r="BM1004" s="1" t="b">
        <v>0</v>
      </c>
      <c r="BN1004" s="1" t="b">
        <v>0</v>
      </c>
      <c r="BO1004" s="1">
        <f t="shared" si="457"/>
        <v>17</v>
      </c>
      <c r="BP1004" s="1" t="s">
        <v>11233</v>
      </c>
      <c r="BQ1004" s="1" cm="1">
        <f t="array" ref="BQ1004">_xlfn.IFS(BP1004="None Known",0, LEN(BP1004)&gt;500, 5,LEN(BP1004)&gt;400, 4, LEN(BP1004)&gt;300, 3, LEN(BP1004)&gt;200, 2, LEN(BP1004)&gt;1, 1)</f>
        <v>5</v>
      </c>
      <c r="BR1004" s="1" t="s">
        <v>11234</v>
      </c>
      <c r="BS1004" s="1">
        <v>3</v>
      </c>
      <c r="BT1004" s="1" t="s">
        <v>11235</v>
      </c>
      <c r="BU1004" s="1">
        <v>3</v>
      </c>
      <c r="BV1004" s="1" t="s">
        <v>4397</v>
      </c>
      <c r="BW1004" s="1" t="s">
        <v>31</v>
      </c>
      <c r="BX1004" s="1"/>
      <c r="BY1004" t="str">
        <f>_xlfn.XLOOKUP($B1004,Img_lookup!A:A,Img_lookup!B:B, "Not available")</f>
        <v>7a58d5b7-be10-4075-ac32-eee4ab455299</v>
      </c>
      <c r="BZ1004" t="str">
        <f>_xlfn.XLOOKUP($B1004,Img_lookup!A:A,Img_lookup!C:C, "Not available")</f>
        <v>European Larch Larix Decidua cone and brilliant green needles in autumn - Mercantour National Park - France</v>
      </c>
      <c r="CA1004" t="str">
        <f>_xlfn.XLOOKUP($B1004,Img_lookup!A:A,Img_lookup!D:D, "Not available")</f>
        <v>MAMJODH</v>
      </c>
      <c r="CB1004" t="str">
        <f>_xlfn.XLOOKUP($B1004,Img_lookup!A:A,Img_lookup!E:E, "https://imgur.com/aT5wafe")</f>
        <v>https://api.openverse.engineering/v1/images/7a58d5b7-be10-4075-ac32-eee4ab455299/thumb/</v>
      </c>
    </row>
    <row r="1005" spans="1:80" ht="409.6" x14ac:dyDescent="0.15">
      <c r="A1005" s="1" t="s">
        <v>114</v>
      </c>
      <c r="B1005" s="1" t="s">
        <v>11202</v>
      </c>
      <c r="C1005" s="1" t="s">
        <v>11203</v>
      </c>
      <c r="D1005" s="1" t="s">
        <v>11204</v>
      </c>
      <c r="E1005" s="1" t="s">
        <v>11205</v>
      </c>
      <c r="F1005" s="1" t="s">
        <v>62</v>
      </c>
      <c r="G1005" s="1" t="s">
        <v>62</v>
      </c>
      <c r="H1005" s="11" t="str">
        <f t="shared" si="462"/>
        <v>Perennial</v>
      </c>
      <c r="I1005" s="1" t="s">
        <v>17107</v>
      </c>
      <c r="J1005" s="1">
        <v>18</v>
      </c>
      <c r="L1005" t="str" cm="1">
        <f t="array" ref="L1005">_xlfn.IFS(J1005+K1005="", "Unknown", J1005+K1005&gt;3, "Large", J1005+K1005&gt;0.5, "Medium", J1005+K1005&gt;0, "Small")</f>
        <v>Large</v>
      </c>
      <c r="M1005" s="1">
        <v>2</v>
      </c>
      <c r="N1005" cm="1">
        <f t="array" ref="N1005">IF($M1005="",INDEX($M$2:$M$2176,MATCH(1,INDEX(($A$2:$A$2176=$A1005)*($M$2:$M$2176&lt;&gt;""),0),0)),$M1005)</f>
        <v>2</v>
      </c>
      <c r="O1005" s="2" t="str">
        <f t="shared" si="454"/>
        <v>Hardy to cold</v>
      </c>
      <c r="P1005" s="1" t="s">
        <v>11206</v>
      </c>
      <c r="Q1005" s="1" t="s">
        <v>17110</v>
      </c>
      <c r="R1005" t="str">
        <f t="shared" si="458"/>
        <v>Medium</v>
      </c>
      <c r="T1005" s="1"/>
      <c r="U1005" s="1"/>
      <c r="V1005" s="1" t="s">
        <v>251</v>
      </c>
      <c r="W1005" s="6" t="str">
        <f>IF(ISNUMBER(SEARCH("-",V1005)),TRIM(LEFT(V1005,FIND("-",V1005)-1)),V1005)</f>
        <v>3</v>
      </c>
      <c r="X1005" t="str">
        <f>IF(W1005="1", "January", IF(W1005="2", "February", IF(W1005="3", "March", IF(W1005="4", "April", IF(W1005="5", "May", IF(W1005="6", "June", IF(W1005="7", "July", IF(W1005="8", "August", IF(W1005="9", "September", IF(W1005="10", "October", IF(W1005="11", "November", IF(W1005="12", "December", "Other"))))))))))))</f>
        <v>March</v>
      </c>
      <c r="Y1005" s="2" t="str">
        <f>IF(ISNUMBER(SEARCH("-",V1005)),TRIM(RIGHT(V1005,LEN(V1005)-SEARCH("-",V1005))),V1005)</f>
        <v>4</v>
      </c>
      <c r="Z1005" s="2" t="str">
        <f>IF(Y1005="1", "January", IF(Y1005="2", "February", IF(Y1005="3", "March", IF(Y1005="4", "April", IF(Y1005="5", "May", IF(Y1005="6", "June", IF(Y1005="7", "July", IF(Y1005="8", "August", IF(Y1005="9", "September", IF(Y1005="10", "October", IF(Y1005="11", "November", IF(Y1005="12", "December", "Other"))))))))))))</f>
        <v>April</v>
      </c>
      <c r="AA1005" s="1">
        <v>10</v>
      </c>
      <c r="AB1005" s="1">
        <f>IF(ISNUMBER(SEARCH("-",AA1005)),TRIM(LEFT(AA1005,FIND("-",AA1005)-1)),AA1005)</f>
        <v>10</v>
      </c>
      <c r="AC1005" s="1" t="str">
        <f>IF(AB1005=1, "January", IF(AB1005=2, "February", IF(AB1005=3, "March", IF(AB1005=4, "April", IF(AB1005=5, "May", IF(AB1005=6, "June", IF(AB1005=7, "July", IF(AB1005=8, "August", IF(AB1005=9, "September", IF(AB1005=10, "October", IF(AB1005=11, "November", IF(AB1005=12, "December", "Other"))))))))))))</f>
        <v>October</v>
      </c>
      <c r="AD1005" s="1"/>
      <c r="AE1005" s="1"/>
      <c r="AF1005" s="16" t="s">
        <v>24542</v>
      </c>
      <c r="AG1005" s="1" t="str">
        <f t="shared" si="444"/>
        <v xml:space="preserve">Seed </v>
      </c>
      <c r="AH1005" s="2" t="str">
        <f t="shared" si="445"/>
        <v>Sow late winter in pots in a cold frame. One months cold stratification helps germination[113]. It is best to give the seedlings light shade for the first year[78]. As soon as they are large enough to handle, prick out the seedlings into individual pots. Although only a few centimetres tall, they can be planted out into their permanent positions in the summer providing you give them an effective weed-excluding mulch and preferably some winter protection for their first year. Otherwise grow them on in the cold frame for their first winter and plant them out in early summer of the following year. The seed remains viable for 3 years[113]
If you are growing larger quantities of plants, you can sow the seed in an outdoor seedbed in late winter. Grow on the seedlings in the seedbed for a couple of years until they are ready to go into their permanent positions then plant them out during the winter.</v>
      </c>
      <c r="AI1005" s="1" t="s">
        <v>11207</v>
      </c>
      <c r="AJ1005" s="1" t="s">
        <v>1</v>
      </c>
      <c r="AK1005" s="1" t="s">
        <v>17106</v>
      </c>
      <c r="AL1005" s="1" t="str">
        <f t="shared" si="455"/>
        <v>Unscented</v>
      </c>
      <c r="AM1005" s="1" t="b">
        <v>0</v>
      </c>
      <c r="AN1005" s="1" t="b">
        <v>1</v>
      </c>
      <c r="AO1005" s="1" t="b">
        <v>0</v>
      </c>
      <c r="AP1005" s="5" t="s">
        <v>54</v>
      </c>
      <c r="AQ1005" s="5" t="str">
        <f t="shared" si="446"/>
        <v>Light, Medium</v>
      </c>
      <c r="AR1005" s="1" t="s">
        <v>30</v>
      </c>
      <c r="AS1005" s="1" t="str">
        <f t="shared" si="456"/>
        <v>None</v>
      </c>
      <c r="AT1005" s="1" t="str">
        <f t="shared" si="447"/>
        <v>Full</v>
      </c>
      <c r="AU1005" s="1" t="s">
        <v>402</v>
      </c>
      <c r="AV1005" s="1" t="str">
        <f t="shared" si="448"/>
        <v>Moist, Wet/Water</v>
      </c>
      <c r="AW1005" s="1" t="s">
        <v>12</v>
      </c>
      <c r="AX1005" s="1" t="str">
        <f t="shared" si="449"/>
        <v>Acid, Neutral, Alkaline</v>
      </c>
      <c r="AY1005" s="1" t="b">
        <v>0</v>
      </c>
      <c r="AZ1005" s="1" t="b">
        <v>0</v>
      </c>
      <c r="BA1005" s="1" t="b">
        <v>0</v>
      </c>
      <c r="BB1005" s="1" t="s">
        <v>275</v>
      </c>
      <c r="BC1005" t="str">
        <f t="shared" si="450"/>
        <v>TRUE</v>
      </c>
      <c r="BE1005" t="str">
        <f t="shared" si="451"/>
        <v>FALSE</v>
      </c>
      <c r="BF1005" s="1" t="b">
        <v>1</v>
      </c>
      <c r="BG1005" s="1" t="b">
        <v>0</v>
      </c>
      <c r="BH1005" s="1" t="b">
        <v>0</v>
      </c>
      <c r="BI1005" s="1" t="s">
        <v>77</v>
      </c>
      <c r="BJ1005" s="1" t="str">
        <f t="shared" si="452"/>
        <v>TRUE</v>
      </c>
      <c r="BL1005" t="str">
        <f t="shared" si="453"/>
        <v>FALSE</v>
      </c>
      <c r="BM1005" s="1" t="b">
        <v>0</v>
      </c>
      <c r="BN1005" s="1" t="b">
        <v>0</v>
      </c>
      <c r="BO1005" s="1">
        <f t="shared" si="457"/>
        <v>13</v>
      </c>
      <c r="BP1005" s="1" t="s">
        <v>11208</v>
      </c>
      <c r="BQ1005" s="1" cm="1">
        <f t="array" ref="BQ1005">_xlfn.IFS(BP1005="None Known",0, LEN(BP1005)&gt;500, 5,LEN(BP1005)&gt;400, 4, LEN(BP1005)&gt;300, 3, LEN(BP1005)&gt;200, 2, LEN(BP1005)&gt;1, 1)</f>
        <v>5</v>
      </c>
      <c r="BR1005" s="1" t="s">
        <v>11209</v>
      </c>
      <c r="BS1005" s="1">
        <v>2</v>
      </c>
      <c r="BT1005" s="1" t="s">
        <v>11210</v>
      </c>
      <c r="BU1005" s="1">
        <v>2</v>
      </c>
      <c r="BV1005" s="1" t="s">
        <v>5564</v>
      </c>
      <c r="BW1005" s="1" t="s">
        <v>11211</v>
      </c>
      <c r="BX1005" s="1"/>
      <c r="BY1005" t="str">
        <f>_xlfn.XLOOKUP($B1005,Img_lookup!A:A,Img_lookup!B:B, "Not available")</f>
        <v>17b94477-4f96-4d5c-9aaa-59039a276a4e</v>
      </c>
      <c r="BZ1005" t="str">
        <f>_xlfn.XLOOKUP($B1005,Img_lookup!A:A,Img_lookup!C:C, "Not available")</f>
        <v>Larix laricina (Tamarack) - foliage &amp; cones</v>
      </c>
      <c r="CA1005" t="str">
        <f>_xlfn.XLOOKUP($B1005,Img_lookup!A:A,Img_lookup!D:D, "Not available")</f>
        <v>S. Rae</v>
      </c>
      <c r="CB1005" t="str">
        <f>_xlfn.XLOOKUP($B1005,Img_lookup!A:A,Img_lookup!E:E, "https://imgur.com/aT5wafe")</f>
        <v>https://api.openverse.engineering/v1/images/17b94477-4f96-4d5c-9aaa-59039a276a4e/thumb/</v>
      </c>
    </row>
    <row r="1006" spans="1:80" ht="409.6" x14ac:dyDescent="0.15">
      <c r="A1006" s="1" t="s">
        <v>3611</v>
      </c>
      <c r="B1006" s="1" t="s">
        <v>12969</v>
      </c>
      <c r="C1006" s="1" t="s">
        <v>12970</v>
      </c>
      <c r="D1006" s="1" t="s">
        <v>12971</v>
      </c>
      <c r="E1006" s="1" t="s">
        <v>1932</v>
      </c>
      <c r="F1006" s="1" t="s">
        <v>22</v>
      </c>
      <c r="G1006" s="1" t="s">
        <v>22</v>
      </c>
      <c r="H1006" s="11" t="str">
        <f t="shared" si="462"/>
        <v>Perennial</v>
      </c>
      <c r="I1006" s="1" t="s">
        <v>17108</v>
      </c>
      <c r="J1006" s="1">
        <v>4</v>
      </c>
      <c r="L1006" t="str" cm="1">
        <f t="array" ref="L1006">_xlfn.IFS(J1006+K1006="", "Unknown", J1006+K1006&gt;3, "Large", J1006+K1006&gt;0.5, "Medium", J1006+K1006&gt;0, "Small")</f>
        <v>Large</v>
      </c>
      <c r="M1006" s="1">
        <v>8</v>
      </c>
      <c r="N1006" cm="1">
        <f t="array" ref="N1006">IF($M1006="",INDEX($M$2:$M$2176,MATCH(1,INDEX(($A$2:$A$2176=$A1006)*($M$2:$M$2176&lt;&gt;""),0),0)),$M1006)</f>
        <v>8</v>
      </c>
      <c r="O1006" s="2" t="str">
        <f t="shared" si="454"/>
        <v>Grown indoors</v>
      </c>
      <c r="P1006" s="1" t="s">
        <v>12972</v>
      </c>
      <c r="R1006" t="str">
        <f t="shared" si="458"/>
        <v>Medium</v>
      </c>
      <c r="S1006" s="1" t="s">
        <v>24</v>
      </c>
      <c r="T1006" s="1" t="str">
        <f>LEFT(S1006,FIND("-",S1006)-1)</f>
        <v xml:space="preserve">1 </v>
      </c>
      <c r="U1006" s="1" t="str">
        <f>RIGHT(S1006,FIND("-",S1006)-1)</f>
        <v>12</v>
      </c>
      <c r="W1006"/>
      <c r="AF1006" s="16" t="s">
        <v>23892</v>
      </c>
      <c r="AG1006" s="1" t="str">
        <f t="shared" si="444"/>
        <v xml:space="preserve">Seed </v>
      </c>
      <c r="AH1006" s="2" t="str">
        <f t="shared" si="445"/>
        <v>We have no information for this species but suggest sowing the seed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Cuttings of new growth in spring in a frame[200].</v>
      </c>
      <c r="AI1006" s="1" t="s">
        <v>12973</v>
      </c>
      <c r="AK1006" s="1" t="s">
        <v>17104</v>
      </c>
      <c r="AL1006" s="1" t="str">
        <f t="shared" si="455"/>
        <v>Scented</v>
      </c>
      <c r="AM1006" s="1" t="b">
        <v>1</v>
      </c>
      <c r="AN1006" s="1" t="b">
        <v>0</v>
      </c>
      <c r="AO1006" s="1" t="b">
        <v>0</v>
      </c>
      <c r="AP1006" s="5" t="s">
        <v>28</v>
      </c>
      <c r="AQ1006" s="5" t="str">
        <f t="shared" si="446"/>
        <v>Light, Medium, Heavy</v>
      </c>
      <c r="AR1006" s="1" t="s">
        <v>10</v>
      </c>
      <c r="AS1006" s="1" t="str">
        <f t="shared" si="456"/>
        <v>None, Partial</v>
      </c>
      <c r="AT1006" s="1" t="str">
        <f t="shared" si="447"/>
        <v>Partial, Full</v>
      </c>
      <c r="AU1006" s="1" t="s">
        <v>29</v>
      </c>
      <c r="AV1006" s="1" t="str">
        <f t="shared" si="448"/>
        <v>Moist</v>
      </c>
      <c r="AW1006" s="1" t="s">
        <v>12</v>
      </c>
      <c r="AX1006" s="1" t="str">
        <f t="shared" si="449"/>
        <v>Acid, Neutral, Alkaline</v>
      </c>
      <c r="AY1006" s="1" t="b">
        <v>0</v>
      </c>
      <c r="AZ1006" s="1" t="b">
        <v>0</v>
      </c>
      <c r="BA1006" s="1" t="b">
        <v>0</v>
      </c>
      <c r="BC1006" t="str">
        <f t="shared" si="450"/>
        <v>FALSE</v>
      </c>
      <c r="BE1006" t="str">
        <f t="shared" si="451"/>
        <v>FALSE</v>
      </c>
      <c r="BF1006" s="1" t="b">
        <v>0</v>
      </c>
      <c r="BG1006" s="1" t="b">
        <v>0</v>
      </c>
      <c r="BH1006" s="1" t="b">
        <v>0</v>
      </c>
      <c r="BJ1006" s="1" t="str">
        <f t="shared" si="452"/>
        <v>FALSE</v>
      </c>
      <c r="BL1006" t="str">
        <f t="shared" si="453"/>
        <v>FALSE</v>
      </c>
      <c r="BM1006" s="1" t="b">
        <v>0</v>
      </c>
      <c r="BN1006" s="1" t="b">
        <v>0</v>
      </c>
      <c r="BO1006" s="1">
        <f t="shared" si="457"/>
        <v>8</v>
      </c>
      <c r="BP1006" s="1" t="s">
        <v>31</v>
      </c>
      <c r="BQ1006" s="1" cm="1">
        <f t="array" ref="BQ1006">_xlfn.IFS(BP1006="None Known",0, LEN(BP1006)&gt;500, 5,LEN(BP1006)&gt;400, 4, LEN(BP1006)&gt;300, 3, LEN(BP1006)&gt;200, 2, LEN(BP1006)&gt;1, 1)</f>
        <v>0</v>
      </c>
      <c r="BR1006" s="1" t="s">
        <v>12974</v>
      </c>
      <c r="BS1006" s="1">
        <v>2</v>
      </c>
      <c r="BT1006" s="1" t="s">
        <v>12975</v>
      </c>
      <c r="BU1006" s="1">
        <v>2</v>
      </c>
      <c r="BV1006" s="1" t="s">
        <v>12976</v>
      </c>
      <c r="BW1006" s="1" t="s">
        <v>31</v>
      </c>
      <c r="BX1006" s="1"/>
      <c r="BY1006" t="str">
        <f>_xlfn.XLOOKUP($B1006,Img_lookup!A:A,Img_lookup!B:B, "Not available")</f>
        <v>d17c344e-5864-4b71-ae21-2fc3819d4483</v>
      </c>
      <c r="BZ1006" t="str">
        <f>_xlfn.XLOOKUP($B1006,Img_lookup!A:A,Img_lookup!C:C, "Not available")</f>
        <v>Ash-throated Flycatcher (Myiarchus tuberculifer) on Creosote Bush (Larrea tridentata)</v>
      </c>
      <c r="CA1006" t="str">
        <f>_xlfn.XLOOKUP($B1006,Img_lookup!A:A,Img_lookup!D:D, "Not available")</f>
        <v>Joshua Tree National Park</v>
      </c>
      <c r="CB1006" t="str">
        <f>_xlfn.XLOOKUP($B1006,Img_lookup!A:A,Img_lookup!E:E, "https://imgur.com/aT5wafe")</f>
        <v>https://api.openverse.engineering/v1/images/d17c344e-5864-4b71-ae21-2fc3819d4483/thumb/</v>
      </c>
    </row>
    <row r="1007" spans="1:80" ht="409.6" x14ac:dyDescent="0.15">
      <c r="A1007" s="1" t="s">
        <v>316</v>
      </c>
      <c r="B1007" s="1" t="s">
        <v>8665</v>
      </c>
      <c r="C1007" s="1" t="s">
        <v>8666</v>
      </c>
      <c r="D1007" s="1" t="s">
        <v>8667</v>
      </c>
      <c r="E1007" s="1" t="s">
        <v>8668</v>
      </c>
      <c r="F1007" s="1" t="s">
        <v>6</v>
      </c>
      <c r="G1007" s="1" t="s">
        <v>6</v>
      </c>
      <c r="H1007" s="11" t="str">
        <f t="shared" si="462"/>
        <v>Perennial</v>
      </c>
      <c r="J1007" s="1">
        <v>1.2000000479999999</v>
      </c>
      <c r="L1007" t="str" cm="1">
        <f t="array" ref="L1007">_xlfn.IFS(J1007+K1007="", "Unknown", J1007+K1007&gt;3, "Large", J1007+K1007&gt;0.5, "Medium", J1007+K1007&gt;0, "Small")</f>
        <v>Medium</v>
      </c>
      <c r="N1007" cm="1">
        <f t="array" ref="N1007">IF($M1007="",INDEX($M$2:$M$2176,MATCH(1,INDEX(($A$2:$A$2176=$A1007)*($M$2:$M$2176&lt;&gt;""),0),0)),$M1007)</f>
        <v>5</v>
      </c>
      <c r="O1007" s="2" t="str">
        <f t="shared" si="454"/>
        <v>Seasonal outdoors</v>
      </c>
      <c r="P1007" s="1" t="s">
        <v>8669</v>
      </c>
      <c r="R1007" t="str">
        <f t="shared" si="458"/>
        <v>Medium</v>
      </c>
      <c r="W1007"/>
      <c r="AF1007" s="16" t="s">
        <v>23893</v>
      </c>
      <c r="AG1007" s="1" t="str">
        <f t="shared" si="444"/>
        <v xml:space="preserve">Seed </v>
      </c>
      <c r="AH1007" s="2" t="str">
        <f t="shared" si="445"/>
        <v>We have no information on this species but suggest sowing the seed in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could be tried in the spring.</v>
      </c>
      <c r="AI1007" s="1" t="s">
        <v>8670</v>
      </c>
      <c r="AJ1007" s="1" t="s">
        <v>53</v>
      </c>
      <c r="AK1007" s="1" t="s">
        <v>17104</v>
      </c>
      <c r="AL1007" s="1" t="str">
        <f t="shared" si="455"/>
        <v>Scented</v>
      </c>
      <c r="AM1007" s="1" t="b">
        <v>1</v>
      </c>
      <c r="AN1007" s="1" t="b">
        <v>1</v>
      </c>
      <c r="AO1007" s="1" t="b">
        <v>0</v>
      </c>
      <c r="AP1007" s="5" t="s">
        <v>28</v>
      </c>
      <c r="AQ1007" s="5" t="str">
        <f t="shared" si="446"/>
        <v>Light, Medium, Heavy</v>
      </c>
      <c r="AR1007" s="1" t="s">
        <v>10</v>
      </c>
      <c r="AS1007" s="1" t="str">
        <f t="shared" si="456"/>
        <v>None, Partial</v>
      </c>
      <c r="AT1007" s="1" t="str">
        <f t="shared" si="447"/>
        <v>Partial, Full</v>
      </c>
      <c r="AU1007" s="1" t="s">
        <v>29</v>
      </c>
      <c r="AV1007" s="1" t="str">
        <f t="shared" si="448"/>
        <v>Moist</v>
      </c>
      <c r="AW1007" s="1" t="s">
        <v>12</v>
      </c>
      <c r="AX1007" s="1" t="str">
        <f t="shared" si="449"/>
        <v>Acid, Neutral, Alkaline</v>
      </c>
      <c r="AY1007" s="1" t="b">
        <v>0</v>
      </c>
      <c r="AZ1007" s="1" t="b">
        <v>1</v>
      </c>
      <c r="BA1007" s="1" t="b">
        <v>0</v>
      </c>
      <c r="BC1007" t="str">
        <f t="shared" si="450"/>
        <v>FALSE</v>
      </c>
      <c r="BE1007" t="str">
        <f t="shared" si="451"/>
        <v>FALSE</v>
      </c>
      <c r="BF1007" s="1" t="b">
        <v>0</v>
      </c>
      <c r="BG1007" s="1" t="b">
        <v>0</v>
      </c>
      <c r="BH1007" s="1" t="b">
        <v>0</v>
      </c>
      <c r="BJ1007" s="1" t="str">
        <f t="shared" si="452"/>
        <v>FALSE</v>
      </c>
      <c r="BK1007" s="1" t="s">
        <v>77</v>
      </c>
      <c r="BL1007" t="str">
        <f t="shared" si="453"/>
        <v>TRUE</v>
      </c>
      <c r="BM1007" s="1" t="b">
        <v>0</v>
      </c>
      <c r="BN1007" s="1" t="b">
        <v>0</v>
      </c>
      <c r="BO1007" s="1">
        <f t="shared" si="457"/>
        <v>7</v>
      </c>
      <c r="BP1007" s="1" t="s">
        <v>8671</v>
      </c>
      <c r="BQ1007" s="1" cm="1">
        <f t="array" ref="BQ1007">_xlfn.IFS(BP1007="None Known",0, LEN(BP1007)&gt;500, 5,LEN(BP1007)&gt;400, 4, LEN(BP1007)&gt;300, 3, LEN(BP1007)&gt;200, 2, LEN(BP1007)&gt;1, 1)</f>
        <v>1</v>
      </c>
      <c r="BR1007" s="1" t="s">
        <v>8672</v>
      </c>
      <c r="BS1007" s="1">
        <v>2</v>
      </c>
      <c r="BT1007" s="1" t="s">
        <v>31</v>
      </c>
      <c r="BU1007" s="1">
        <v>0</v>
      </c>
      <c r="BV1007" s="1" t="s">
        <v>1039</v>
      </c>
      <c r="BW1007" s="1" t="s">
        <v>31</v>
      </c>
      <c r="BX1007" s="1"/>
      <c r="BY1007" t="str">
        <f>_xlfn.XLOOKUP($B1007,Img_lookup!A:A,Img_lookup!B:B, "Not available")</f>
        <v>f4946373-0d1c-4c3c-b2e1-08cfcc5ac84b</v>
      </c>
      <c r="BZ1007" t="str">
        <f>_xlfn.XLOOKUP($B1007,Img_lookup!A:A,Img_lookup!C:C, "Not available")</f>
        <v>Laser trilobum (L.) Borkh.</v>
      </c>
      <c r="CA1007" t="str">
        <f>_xlfn.XLOOKUP($B1007,Img_lookup!A:A,Img_lookup!D:D, "Not available")</f>
        <v>W.L.H. Uloth</v>
      </c>
      <c r="CB1007" t="str">
        <f>_xlfn.XLOOKUP($B1007,Img_lookup!A:A,Img_lookup!E:E, "https://imgur.com/aT5wafe")</f>
        <v>https://api.openverse.engineering/v1/images/f4946373-0d1c-4c3c-b2e1-08cfcc5ac84b/thumb/</v>
      </c>
    </row>
    <row r="1008" spans="1:80" ht="332" x14ac:dyDescent="0.15">
      <c r="A1008" s="1" t="s">
        <v>316</v>
      </c>
      <c r="B1008" s="1" t="s">
        <v>15207</v>
      </c>
      <c r="C1008" s="1" t="s">
        <v>15208</v>
      </c>
      <c r="E1008" s="1" t="s">
        <v>3087</v>
      </c>
      <c r="F1008" s="1" t="s">
        <v>6</v>
      </c>
      <c r="G1008" s="1" t="s">
        <v>6</v>
      </c>
      <c r="H1008" s="11" t="str">
        <f t="shared" si="462"/>
        <v>Perennial</v>
      </c>
      <c r="J1008" s="1">
        <v>1.5</v>
      </c>
      <c r="L1008" t="str" cm="1">
        <f t="array" ref="L1008">_xlfn.IFS(J1008+K1008="", "Unknown", J1008+K1008&gt;3, "Large", J1008+K1008&gt;0.5, "Medium", J1008+K1008&gt;0, "Small")</f>
        <v>Medium</v>
      </c>
      <c r="N1008" cm="1">
        <f t="array" ref="N1008">IF($M1008="",INDEX($M$2:$M$2176,MATCH(1,INDEX(($A$2:$A$2176=$A1008)*($M$2:$M$2176&lt;&gt;""),0),0)),$M1008)</f>
        <v>5</v>
      </c>
      <c r="O1008" s="2" t="str">
        <f t="shared" si="454"/>
        <v>Seasonal outdoors</v>
      </c>
      <c r="P1008" s="1" t="s">
        <v>15209</v>
      </c>
      <c r="R1008" t="str">
        <f t="shared" si="458"/>
        <v>Medium</v>
      </c>
      <c r="T1008" s="1"/>
      <c r="U1008" s="1"/>
      <c r="V1008" s="1" t="s">
        <v>322</v>
      </c>
      <c r="W1008" s="6" t="str">
        <f>IF(ISNUMBER(SEARCH("-",V1008)),TRIM(LEFT(V1008,FIND("-",V1008)-1)),V1008)</f>
        <v>6</v>
      </c>
      <c r="X1008" t="str">
        <f>IF(W1008="1", "January", IF(W1008="2", "February", IF(W1008="3", "March", IF(W1008="4", "April", IF(W1008="5", "May", IF(W1008="6", "June", IF(W1008="7", "July", IF(W1008="8", "August", IF(W1008="9", "September", IF(W1008="10", "October", IF(W1008="11", "November", IF(W1008="12", "December", "Other"))))))))))))</f>
        <v>June</v>
      </c>
      <c r="Y1008" s="2" t="str">
        <f>IF(ISNUMBER(SEARCH("-",V1008)),TRIM(RIGHT(V1008,LEN(V1008)-SEARCH("-",V1008))),V1008)</f>
        <v>8</v>
      </c>
      <c r="Z1008" s="2" t="str">
        <f>IF(Y1008="1", "January", IF(Y1008="2", "February", IF(Y1008="3", "March", IF(Y1008="4", "April", IF(Y1008="5", "May", IF(Y1008="6", "June", IF(Y1008="7", "July", IF(Y1008="8", "August", IF(Y1008="9", "September", IF(Y1008="10", "October", IF(Y1008="11", "November", IF(Y1008="12", "December", "Other"))))))))))))</f>
        <v>August</v>
      </c>
      <c r="AA1008" s="1" t="s">
        <v>108</v>
      </c>
      <c r="AB1008" s="1" t="str">
        <f>IF(ISNUMBER(SEARCH("-",AA1008)),TRIM(LEFT(AA1008,FIND("-",AA1008)-1)),AA1008)</f>
        <v>7</v>
      </c>
      <c r="AC1008" s="1" t="str">
        <f>IF(AB1008="1", "January", IF(AB1008="2", "February", IF(AB1008="3", "March", IF(AB1008="4", "April", IF(AB1008="5", "May", IF(AB1008="6", "June", IF(AB1008="7", "July", IF(AB1008="8", "August", IF(AB1008="9", "September", IF(AB1008="10", "October", IF(AB1008="11", "November", IF(AB1008="12", "December", "Other"))))))))))))</f>
        <v>July</v>
      </c>
      <c r="AD1008" s="1" t="str">
        <f>IF(ISNUMBER(SEARCH("-",AA1008)),TRIM(RIGHT(AA1008,LEN(AA1008)-SEARCH("-",AA1008))),AA1008)</f>
        <v>9</v>
      </c>
      <c r="AE1008" s="1" t="str">
        <f>IF(AD1008="1", "January", IF(AD1008="2", "February", IF(AD1008="3", "March", IF(AD1008="4", "April", IF(AD1008="5", "May", IF(AD1008="6", "June", IF(AD1008="7", "July", IF(AD1008="8", "August", IF(AD1008="9", "September", IF(AD1008="10", "October", IF(AD1008="11", "November", IF(AD1008="12", "December", "Other"))))))))))))</f>
        <v>September</v>
      </c>
      <c r="AF1008" s="16" t="s">
        <v>24543</v>
      </c>
      <c r="AG1008" s="1" t="str">
        <f t="shared" si="444"/>
        <v xml:space="preserve">Seed </v>
      </c>
      <c r="AH1008" s="2" t="str">
        <f t="shared" si="445"/>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v>
      </c>
      <c r="AI1008" s="1" t="s">
        <v>6204</v>
      </c>
      <c r="AJ1008" s="1" t="s">
        <v>53</v>
      </c>
      <c r="AK1008" s="1" t="s">
        <v>17104</v>
      </c>
      <c r="AL1008" s="1" t="str">
        <f t="shared" si="455"/>
        <v>Unscented</v>
      </c>
      <c r="AM1008" s="1" t="b">
        <v>0</v>
      </c>
      <c r="AN1008" s="1" t="b">
        <v>1</v>
      </c>
      <c r="AO1008" s="1" t="b">
        <v>0</v>
      </c>
      <c r="AP1008" s="5" t="s">
        <v>28</v>
      </c>
      <c r="AQ1008" s="5" t="str">
        <f t="shared" si="446"/>
        <v>Light, Medium, Heavy</v>
      </c>
      <c r="AR1008" s="1" t="s">
        <v>10</v>
      </c>
      <c r="AS1008" s="1" t="str">
        <f t="shared" si="456"/>
        <v>None, Partial</v>
      </c>
      <c r="AT1008" s="1" t="str">
        <f t="shared" si="447"/>
        <v>Partial, Full</v>
      </c>
      <c r="AU1008" s="1" t="s">
        <v>29</v>
      </c>
      <c r="AV1008" s="1" t="str">
        <f t="shared" si="448"/>
        <v>Moist</v>
      </c>
      <c r="AW1008" s="1" t="s">
        <v>12</v>
      </c>
      <c r="AX1008" s="1" t="str">
        <f t="shared" si="449"/>
        <v>Acid, Neutral, Alkaline</v>
      </c>
      <c r="AY1008" s="1" t="b">
        <v>0</v>
      </c>
      <c r="AZ1008" s="1" t="b">
        <v>0</v>
      </c>
      <c r="BA1008" s="1" t="b">
        <v>0</v>
      </c>
      <c r="BC1008" t="str">
        <f t="shared" si="450"/>
        <v>FALSE</v>
      </c>
      <c r="BE1008" t="str">
        <f t="shared" si="451"/>
        <v>FALSE</v>
      </c>
      <c r="BF1008" s="1" t="b">
        <v>0</v>
      </c>
      <c r="BG1008" s="1" t="b">
        <v>0</v>
      </c>
      <c r="BH1008" s="1" t="b">
        <v>0</v>
      </c>
      <c r="BI1008" s="1" t="s">
        <v>30</v>
      </c>
      <c r="BJ1008" s="1" t="str">
        <f t="shared" si="452"/>
        <v>FALSE</v>
      </c>
      <c r="BK1008" s="1" t="s">
        <v>77</v>
      </c>
      <c r="BL1008" t="str">
        <f t="shared" si="453"/>
        <v>TRUE</v>
      </c>
      <c r="BM1008" s="1" t="b">
        <v>0</v>
      </c>
      <c r="BN1008" s="1" t="b">
        <v>0</v>
      </c>
      <c r="BO1008" s="1">
        <f t="shared" si="457"/>
        <v>4</v>
      </c>
      <c r="BP1008" s="1" t="s">
        <v>31</v>
      </c>
      <c r="BQ1008" s="1" cm="1">
        <f t="array" ref="BQ1008">_xlfn.IFS(BP1008="None Known",0, LEN(BP1008)&gt;500, 5,LEN(BP1008)&gt;400, 4, LEN(BP1008)&gt;300, 3, LEN(BP1008)&gt;200, 2, LEN(BP1008)&gt;1, 1)</f>
        <v>0</v>
      </c>
      <c r="BR1008" s="1" t="s">
        <v>15210</v>
      </c>
      <c r="BS1008" s="1">
        <v>1</v>
      </c>
      <c r="BT1008" s="1" t="s">
        <v>15211</v>
      </c>
      <c r="BU1008" s="1">
        <v>1</v>
      </c>
      <c r="BV1008" s="1" t="s">
        <v>4397</v>
      </c>
      <c r="BW1008" s="1" t="s">
        <v>31</v>
      </c>
      <c r="BX1008" s="1"/>
      <c r="BY1008" t="str">
        <f>_xlfn.XLOOKUP($B1008,Img_lookup!A:A,Img_lookup!B:B, "Not available")</f>
        <v>c635a977-b9d8-4d7c-8521-6a4f1d130224</v>
      </c>
      <c r="BZ1008" t="str">
        <f>_xlfn.XLOOKUP($B1008,Img_lookup!A:A,Img_lookup!C:C, "Not available")</f>
        <v>Apiaceae - Laserpitium latifolium</v>
      </c>
      <c r="CA1008" t="str">
        <f>_xlfn.XLOOKUP($B1008,Img_lookup!A:A,Img_lookup!D:D, "Not available")</f>
        <v>Ettore Balocchi</v>
      </c>
      <c r="CB1008" t="str">
        <f>_xlfn.XLOOKUP($B1008,Img_lookup!A:A,Img_lookup!E:E, "https://imgur.com/aT5wafe")</f>
        <v>https://api.openverse.engineering/v1/images/c635a977-b9d8-4d7c-8521-6a4f1d130224/thumb/</v>
      </c>
    </row>
    <row r="1009" spans="1:80" ht="345" x14ac:dyDescent="0.15">
      <c r="A1009" s="1" t="s">
        <v>316</v>
      </c>
      <c r="B1009" s="1" t="s">
        <v>6202</v>
      </c>
      <c r="E1009" s="1" t="s">
        <v>331</v>
      </c>
      <c r="F1009" s="1" t="s">
        <v>6</v>
      </c>
      <c r="G1009" s="1" t="s">
        <v>6</v>
      </c>
      <c r="H1009" s="11" t="str">
        <f t="shared" si="462"/>
        <v>Perennial</v>
      </c>
      <c r="J1009" s="1">
        <v>1</v>
      </c>
      <c r="L1009" t="str" cm="1">
        <f t="array" ref="L1009">_xlfn.IFS(J1009+K1009="", "Unknown", J1009+K1009&gt;3, "Large", J1009+K1009&gt;0.5, "Medium", J1009+K1009&gt;0, "Small")</f>
        <v>Medium</v>
      </c>
      <c r="N1009" cm="1">
        <f t="array" ref="N1009">IF($M1009="",INDEX($M$2:$M$2176,MATCH(1,INDEX(($A$2:$A$2176=$A1009)*($M$2:$M$2176&lt;&gt;""),0),0)),$M1009)</f>
        <v>5</v>
      </c>
      <c r="O1009" s="2" t="str">
        <f t="shared" si="454"/>
        <v>Seasonal outdoors</v>
      </c>
      <c r="P1009" s="1" t="s">
        <v>6203</v>
      </c>
      <c r="R1009" t="str">
        <f t="shared" si="458"/>
        <v>Medium</v>
      </c>
      <c r="W1009"/>
      <c r="AF1009" s="16" t="s">
        <v>24544</v>
      </c>
      <c r="AG1009" s="1" t="str">
        <f t="shared" si="444"/>
        <v xml:space="preserve">Seed </v>
      </c>
      <c r="AH1009" s="2" t="str">
        <f t="shared" si="445"/>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v>
      </c>
      <c r="AI1009" s="1" t="s">
        <v>6204</v>
      </c>
      <c r="AJ1009" s="1" t="s">
        <v>53</v>
      </c>
      <c r="AK1009" s="1" t="s">
        <v>17104</v>
      </c>
      <c r="AL1009" s="1" t="str">
        <f t="shared" si="455"/>
        <v>Unscented</v>
      </c>
      <c r="AM1009" s="1" t="b">
        <v>0</v>
      </c>
      <c r="AN1009" s="1" t="b">
        <v>0</v>
      </c>
      <c r="AO1009" s="1" t="b">
        <v>0</v>
      </c>
      <c r="AP1009" s="5" t="s">
        <v>28</v>
      </c>
      <c r="AQ1009" s="5" t="str">
        <f t="shared" si="446"/>
        <v>Light, Medium, Heavy</v>
      </c>
      <c r="AR1009" s="1" t="s">
        <v>10</v>
      </c>
      <c r="AS1009" s="1" t="str">
        <f t="shared" si="456"/>
        <v>None, Partial</v>
      </c>
      <c r="AT1009" s="1" t="str">
        <f t="shared" si="447"/>
        <v>Partial, Full</v>
      </c>
      <c r="AU1009" s="1" t="s">
        <v>29</v>
      </c>
      <c r="AV1009" s="1" t="str">
        <f t="shared" si="448"/>
        <v>Moist</v>
      </c>
      <c r="AW1009" s="1" t="s">
        <v>12</v>
      </c>
      <c r="AX1009" s="1" t="str">
        <f t="shared" si="449"/>
        <v>Acid, Neutral, Alkaline</v>
      </c>
      <c r="AY1009" s="1" t="b">
        <v>0</v>
      </c>
      <c r="AZ1009" s="1" t="b">
        <v>0</v>
      </c>
      <c r="BA1009" s="1" t="b">
        <v>0</v>
      </c>
      <c r="BC1009" t="str">
        <f t="shared" si="450"/>
        <v>FALSE</v>
      </c>
      <c r="BE1009" t="str">
        <f t="shared" si="451"/>
        <v>FALSE</v>
      </c>
      <c r="BF1009" s="1" t="b">
        <v>0</v>
      </c>
      <c r="BG1009" s="1" t="b">
        <v>0</v>
      </c>
      <c r="BH1009" s="1" t="b">
        <v>0</v>
      </c>
      <c r="BJ1009" s="1" t="str">
        <f t="shared" si="452"/>
        <v>FALSE</v>
      </c>
      <c r="BK1009" s="1" t="s">
        <v>77</v>
      </c>
      <c r="BL1009" t="str">
        <f t="shared" si="453"/>
        <v>TRUE</v>
      </c>
      <c r="BM1009" s="1" t="b">
        <v>0</v>
      </c>
      <c r="BN1009" s="1" t="b">
        <v>0</v>
      </c>
      <c r="BO1009" s="1">
        <f t="shared" si="457"/>
        <v>4</v>
      </c>
      <c r="BP1009" s="1" t="s">
        <v>31</v>
      </c>
      <c r="BQ1009" s="1" cm="1">
        <f t="array" ref="BQ1009">_xlfn.IFS(BP1009="None Known",0, LEN(BP1009)&gt;500, 5,LEN(BP1009)&gt;400, 4, LEN(BP1009)&gt;300, 3, LEN(BP1009)&gt;200, 2, LEN(BP1009)&gt;1, 1)</f>
        <v>0</v>
      </c>
      <c r="BR1009" s="1" t="s">
        <v>6205</v>
      </c>
      <c r="BS1009" s="1">
        <v>1</v>
      </c>
      <c r="BT1009" s="1" t="s">
        <v>6206</v>
      </c>
      <c r="BU1009" s="1">
        <v>1</v>
      </c>
      <c r="BV1009" s="1" t="s">
        <v>818</v>
      </c>
      <c r="BW1009" s="1" t="s">
        <v>31</v>
      </c>
      <c r="BX1009" s="1"/>
      <c r="BY1009" t="str">
        <f>_xlfn.XLOOKUP($B1009,Img_lookup!A:A,Img_lookup!B:B, "Not available")</f>
        <v>16956c01-5d96-42c8-9598-150af89dcc01</v>
      </c>
      <c r="BZ1009" t="str">
        <f>_xlfn.XLOOKUP($B1009,Img_lookup!A:A,Img_lookup!C:C, "Not available")</f>
        <v>Apiaceae - Laserpitium siler-1</v>
      </c>
      <c r="CA1009" t="str">
        <f>_xlfn.XLOOKUP($B1009,Img_lookup!A:A,Img_lookup!D:D, "Not available")</f>
        <v>Ettore Balocchi</v>
      </c>
      <c r="CB1009" t="str">
        <f>_xlfn.XLOOKUP($B1009,Img_lookup!A:A,Img_lookup!E:E, "https://imgur.com/aT5wafe")</f>
        <v>https://api.openverse.engineering/v1/images/16956c01-5d96-42c8-9598-150af89dcc01/thumb/</v>
      </c>
    </row>
    <row r="1010" spans="1:80" ht="409.6" x14ac:dyDescent="0.15">
      <c r="A1010" s="1" t="s">
        <v>193</v>
      </c>
      <c r="B1010" s="1" t="s">
        <v>5689</v>
      </c>
      <c r="C1010" s="1" t="s">
        <v>5690</v>
      </c>
      <c r="E1010" s="1" t="s">
        <v>5691</v>
      </c>
      <c r="F1010" s="1" t="s">
        <v>85</v>
      </c>
      <c r="G1010" s="1" t="s">
        <v>85</v>
      </c>
      <c r="H1010" s="11" t="str">
        <f t="shared" si="462"/>
        <v>Annual</v>
      </c>
      <c r="J1010" s="1">
        <v>0.89999997600000003</v>
      </c>
      <c r="L1010" t="str" cm="1">
        <f t="array" ref="L1010">_xlfn.IFS(J1010+K1010="", "Unknown", J1010+K1010&gt;3, "Large", J1010+K1010&gt;0.5, "Medium", J1010+K1010&gt;0, "Small")</f>
        <v>Medium</v>
      </c>
      <c r="N1010" cm="1">
        <f t="array" ref="N1010">IF($M1010="",INDEX($M$2:$M$2176,MATCH(1,INDEX(($A$2:$A$2176=$A1010)*($M$2:$M$2176&lt;&gt;""),0),0)),$M1010)</f>
        <v>8</v>
      </c>
      <c r="O1010" s="2" t="str">
        <f t="shared" si="454"/>
        <v>Grown indoors</v>
      </c>
      <c r="P1010" s="1" t="s">
        <v>5692</v>
      </c>
      <c r="R1010" t="str">
        <f t="shared" si="458"/>
        <v>Medium</v>
      </c>
      <c r="T1010" s="1"/>
      <c r="U1010" s="1"/>
      <c r="V1010" s="1" t="s">
        <v>322</v>
      </c>
      <c r="W1010" s="6" t="str">
        <f t="shared" ref="W1010:W1016" si="468">IF(ISNUMBER(SEARCH("-",V1010)),TRIM(LEFT(V1010,FIND("-",V1010)-1)),V1010)</f>
        <v>6</v>
      </c>
      <c r="X1010" t="str">
        <f t="shared" ref="X1010:X1016" si="469">IF(W1010="1", "January", IF(W1010="2", "February", IF(W1010="3", "March", IF(W1010="4", "April", IF(W1010="5", "May", IF(W1010="6", "June", IF(W1010="7", "July", IF(W1010="8", "August", IF(W1010="9", "September", IF(W1010="10", "October", IF(W1010="11", "November", IF(W1010="12", "December", "Other"))))))))))))</f>
        <v>June</v>
      </c>
      <c r="Y1010" s="2" t="str">
        <f t="shared" ref="Y1010:Y1016" si="470">IF(ISNUMBER(SEARCH("-",V1010)),TRIM(RIGHT(V1010,LEN(V1010)-SEARCH("-",V1010))),V1010)</f>
        <v>8</v>
      </c>
      <c r="Z1010" s="2" t="str">
        <f t="shared" ref="Z1010:Z1016" si="471">IF(Y1010="1", "January", IF(Y1010="2", "February", IF(Y1010="3", "March", IF(Y1010="4", "April", IF(Y1010="5", "May", IF(Y1010="6", "June", IF(Y1010="7", "July", IF(Y1010="8", "August", IF(Y1010="9", "September", IF(Y1010="10", "October", IF(Y1010="11", "November", IF(Y1010="12", "December", "Other"))))))))))))</f>
        <v>August</v>
      </c>
      <c r="AA1010" s="1" t="s">
        <v>427</v>
      </c>
      <c r="AB1010" s="1" t="str">
        <f>IF(ISNUMBER(SEARCH("-",AA1010)),TRIM(LEFT(AA1010,FIND("-",AA1010)-1)),AA1010)</f>
        <v>8</v>
      </c>
      <c r="AC1010" s="1" t="str">
        <f>IF(AB1010="1", "January", IF(AB1010="2", "February", IF(AB1010="3", "March", IF(AB1010="4", "April", IF(AB1010="5", "May", IF(AB1010="6", "June", IF(AB1010="7", "July", IF(AB1010="8", "August", IF(AB1010="9", "September", IF(AB1010="10", "October", IF(AB1010="11", "November", IF(AB1010="12", "December", "Other"))))))))))))</f>
        <v>August</v>
      </c>
      <c r="AD1010" s="1" t="str">
        <f>IF(ISNUMBER(SEARCH("-",AA1010)),TRIM(RIGHT(AA1010,LEN(AA1010)-SEARCH("-",AA1010))),AA1010)</f>
        <v>9</v>
      </c>
      <c r="AE1010" s="1" t="str">
        <f>IF(AD1010="1", "January", IF(AD1010="2", "February", IF(AD1010="3", "March", IF(AD1010="4", "April", IF(AD1010="5", "May", IF(AD1010="6", "June", IF(AD1010="7", "July", IF(AD1010="8", "August", IF(AD1010="9", "September", IF(AD1010="10", "October", IF(AD1010="11", "November", IF(AD1010="12", "December", "Other"))))))))))))</f>
        <v>September</v>
      </c>
      <c r="AF1010" s="16" t="s">
        <v>25417</v>
      </c>
      <c r="AG1010" s="1" t="str">
        <f t="shared" si="444"/>
        <v xml:space="preserve">Presoaked seed </v>
      </c>
      <c r="AH1010" s="2" t="str">
        <f t="shared" si="445"/>
        <v>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In nature, most of the seed germinates in the autumn but many of the seedlings do not manage to survive the winter[17].</v>
      </c>
      <c r="AI1010" s="1" t="s">
        <v>5693</v>
      </c>
      <c r="AJ1010" s="1" t="s">
        <v>23807</v>
      </c>
      <c r="AK1010" s="1" t="s">
        <v>17104</v>
      </c>
      <c r="AL1010" s="1" t="str">
        <f t="shared" si="455"/>
        <v>Unscented</v>
      </c>
      <c r="AM1010" s="1" t="b">
        <v>0</v>
      </c>
      <c r="AN1010" s="1" t="b">
        <v>0</v>
      </c>
      <c r="AO1010" s="1" t="b">
        <v>0</v>
      </c>
      <c r="AP1010" s="5" t="s">
        <v>28</v>
      </c>
      <c r="AQ1010" s="5" t="str">
        <f t="shared" si="446"/>
        <v>Light, Medium, Heavy</v>
      </c>
      <c r="AR1010" s="1" t="s">
        <v>30</v>
      </c>
      <c r="AS1010" s="1" t="str">
        <f t="shared" si="456"/>
        <v>None</v>
      </c>
      <c r="AT1010" s="1" t="str">
        <f t="shared" si="447"/>
        <v>Full</v>
      </c>
      <c r="AU1010" s="1" t="s">
        <v>11</v>
      </c>
      <c r="AV1010" s="1" t="str">
        <f t="shared" si="448"/>
        <v>Dry, Moist</v>
      </c>
      <c r="AW1010" s="1" t="s">
        <v>12</v>
      </c>
      <c r="AX1010" s="1" t="str">
        <f t="shared" si="449"/>
        <v>Acid, Neutral, Alkaline</v>
      </c>
      <c r="AY1010" s="1" t="b">
        <v>0</v>
      </c>
      <c r="AZ1010" s="1" t="b">
        <v>1</v>
      </c>
      <c r="BA1010" s="1" t="b">
        <v>0</v>
      </c>
      <c r="BC1010" t="str">
        <f t="shared" si="450"/>
        <v>FALSE</v>
      </c>
      <c r="BE1010" t="str">
        <f t="shared" si="451"/>
        <v>FALSE</v>
      </c>
      <c r="BF1010" s="1" t="b">
        <v>0</v>
      </c>
      <c r="BG1010" s="1" t="b">
        <v>0</v>
      </c>
      <c r="BH1010" s="1" t="b">
        <v>0</v>
      </c>
      <c r="BJ1010" s="1" t="str">
        <f t="shared" si="452"/>
        <v>FALSE</v>
      </c>
      <c r="BK1010" s="1" t="s">
        <v>77</v>
      </c>
      <c r="BL1010" t="str">
        <f t="shared" si="453"/>
        <v>TRUE</v>
      </c>
      <c r="BM1010" s="1" t="b">
        <v>1</v>
      </c>
      <c r="BN1010" s="1" t="b">
        <v>0</v>
      </c>
      <c r="BO1010" s="1">
        <f t="shared" si="457"/>
        <v>4</v>
      </c>
      <c r="BP1010" s="1" t="s">
        <v>31</v>
      </c>
      <c r="BQ1010" s="1" cm="1">
        <f t="array" ref="BQ1010">_xlfn.IFS(BP1010="None Known",0, LEN(BP1010)&gt;500, 5,LEN(BP1010)&gt;400, 4, LEN(BP1010)&gt;300, 3, LEN(BP1010)&gt;200, 2, LEN(BP1010)&gt;1, 1)</f>
        <v>0</v>
      </c>
      <c r="BR1010" s="1" t="s">
        <v>25302</v>
      </c>
      <c r="BS1010" s="1">
        <v>1</v>
      </c>
      <c r="BT1010" s="1" t="s">
        <v>5694</v>
      </c>
      <c r="BU1010" s="1">
        <v>1</v>
      </c>
      <c r="BW1010" s="1" t="s">
        <v>5695</v>
      </c>
      <c r="BX1010" s="1"/>
      <c r="BY1010" t="str">
        <f>_xlfn.XLOOKUP($B1010,Img_lookup!A:A,Img_lookup!B:B, "Not available")</f>
        <v>759e3e0b-56db-47d6-802f-acbc0b55e51b</v>
      </c>
      <c r="BZ1010" t="str">
        <f>_xlfn.XLOOKUP($B1010,Img_lookup!A:A,Img_lookup!C:C, "Not available")</f>
        <v>BM001161264 Lathyrus aphaca L.</v>
      </c>
      <c r="CA1010" t="str">
        <f>_xlfn.XLOOKUP($B1010,Img_lookup!A:A,Img_lookup!D:D, "Not available")</f>
        <v>NATT-at-NKM</v>
      </c>
      <c r="CB1010" t="str">
        <f>_xlfn.XLOOKUP($B1010,Img_lookup!A:A,Img_lookup!E:E, "https://imgur.com/aT5wafe")</f>
        <v>https://api.openverse.engineering/v1/images/759e3e0b-56db-47d6-802f-acbc0b55e51b/thumb/</v>
      </c>
    </row>
    <row r="1011" spans="1:80" ht="409.6" x14ac:dyDescent="0.15">
      <c r="A1011" s="1" t="s">
        <v>193</v>
      </c>
      <c r="B1011" s="1" t="s">
        <v>7288</v>
      </c>
      <c r="C1011" s="1" t="s">
        <v>7289</v>
      </c>
      <c r="D1011" s="1" t="s">
        <v>7290</v>
      </c>
      <c r="E1011" s="1" t="s">
        <v>7291</v>
      </c>
      <c r="F1011" s="1" t="s">
        <v>6</v>
      </c>
      <c r="G1011" s="1" t="s">
        <v>6</v>
      </c>
      <c r="H1011" s="11" t="str">
        <f t="shared" si="462"/>
        <v>Perennial</v>
      </c>
      <c r="J1011" s="1">
        <v>0.60000002399999997</v>
      </c>
      <c r="L1011" t="str" cm="1">
        <f t="array" ref="L1011">_xlfn.IFS(J1011+K1011="", "Unknown", J1011+K1011&gt;3, "Large", J1011+K1011&gt;0.5, "Medium", J1011+K1011&gt;0, "Small")</f>
        <v>Medium</v>
      </c>
      <c r="M1011" s="1">
        <v>3</v>
      </c>
      <c r="N1011" cm="1">
        <f t="array" ref="N1011">IF($M1011="",INDEX($M$2:$M$2176,MATCH(1,INDEX(($A$2:$A$2176=$A1011)*($M$2:$M$2176&lt;&gt;""),0),0)),$M1011)</f>
        <v>3</v>
      </c>
      <c r="O1011" s="2" t="str">
        <f t="shared" si="454"/>
        <v>Hardy to cold</v>
      </c>
      <c r="P1011" s="1" t="s">
        <v>7292</v>
      </c>
      <c r="R1011" t="str">
        <f t="shared" si="458"/>
        <v>Medium</v>
      </c>
      <c r="T1011" s="1"/>
      <c r="U1011" s="1"/>
      <c r="V1011" s="1" t="s">
        <v>698</v>
      </c>
      <c r="W1011" s="6" t="str">
        <f t="shared" si="468"/>
        <v>5</v>
      </c>
      <c r="X1011" t="str">
        <f t="shared" si="469"/>
        <v>May</v>
      </c>
      <c r="Y1011" s="2" t="str">
        <f t="shared" si="470"/>
        <v>8</v>
      </c>
      <c r="Z1011" s="2" t="str">
        <f t="shared" si="471"/>
        <v>August</v>
      </c>
      <c r="AA1011" s="1" t="s">
        <v>135</v>
      </c>
      <c r="AB1011" s="1" t="str">
        <f>IF(ISNUMBER(SEARCH("-",AA1011)),TRIM(LEFT(AA1011,FIND("-",AA1011)-1)),AA1011)</f>
        <v>8</v>
      </c>
      <c r="AC1011" s="1" t="str">
        <f>IF(AB1011="1", "January", IF(AB1011="2", "February", IF(AB1011="3", "March", IF(AB1011="4", "April", IF(AB1011="5", "May", IF(AB1011="6", "June", IF(AB1011="7", "July", IF(AB1011="8", "August", IF(AB1011="9", "September", IF(AB1011="10", "October", IF(AB1011="11", "November", IF(AB1011="12", "December", "Other"))))))))))))</f>
        <v>August</v>
      </c>
      <c r="AD1011" s="1" t="str">
        <f>IF(ISNUMBER(SEARCH("-",AA1011)),TRIM(RIGHT(AA1011,LEN(AA1011)-SEARCH("-",AA1011))),AA1011)</f>
        <v>10</v>
      </c>
      <c r="AE1011" s="1" t="str">
        <f>IF(AD1011="1", "January", IF(AD1011="2", "February", IF(AD1011="3", "March", IF(AD1011="4", "April", IF(AD1011="5", "May", IF(AD1011="6", "June", IF(AD1011="7", "July", IF(AD1011="8", "August", IF(AD1011="9", "September", IF(AD1011="10", "October", IF(AD1011="11", "November", IF(AD1011="12", "December", "Other"))))))))))))</f>
        <v>October</v>
      </c>
      <c r="AF1011" s="16" t="s">
        <v>25418</v>
      </c>
      <c r="AG1011" s="1" t="str">
        <f t="shared" si="444"/>
        <v xml:space="preserve">Presoaked seed </v>
      </c>
      <c r="AH1011" s="2" t="str">
        <f t="shared" si="445"/>
        <v>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v>
      </c>
      <c r="AI1011" s="1" t="s">
        <v>7293</v>
      </c>
      <c r="AJ1011" s="1" t="s">
        <v>23803</v>
      </c>
      <c r="AK1011" s="1" t="s">
        <v>17104</v>
      </c>
      <c r="AL1011" s="1" t="str">
        <f t="shared" si="455"/>
        <v>Unscented</v>
      </c>
      <c r="AM1011" s="1" t="b">
        <v>0</v>
      </c>
      <c r="AN1011" s="1" t="b">
        <v>0</v>
      </c>
      <c r="AO1011" s="1" t="b">
        <v>0</v>
      </c>
      <c r="AP1011" s="5" t="s">
        <v>28</v>
      </c>
      <c r="AQ1011" s="5" t="str">
        <f t="shared" si="446"/>
        <v>Light, Medium, Heavy</v>
      </c>
      <c r="AR1011" s="1" t="s">
        <v>30</v>
      </c>
      <c r="AS1011" s="1" t="str">
        <f t="shared" si="456"/>
        <v>None</v>
      </c>
      <c r="AT1011" s="1" t="str">
        <f t="shared" si="447"/>
        <v>Full</v>
      </c>
      <c r="AU1011" s="1" t="s">
        <v>11</v>
      </c>
      <c r="AV1011" s="1" t="str">
        <f t="shared" si="448"/>
        <v>Dry, Moist</v>
      </c>
      <c r="AW1011" s="1" t="s">
        <v>12</v>
      </c>
      <c r="AX1011" s="1" t="str">
        <f t="shared" si="449"/>
        <v>Acid, Neutral, Alkaline</v>
      </c>
      <c r="AY1011" s="1" t="b">
        <v>0</v>
      </c>
      <c r="AZ1011" s="1" t="b">
        <v>0</v>
      </c>
      <c r="BA1011" s="1" t="b">
        <v>0</v>
      </c>
      <c r="BB1011" s="1" t="s">
        <v>29</v>
      </c>
      <c r="BC1011" t="str">
        <f t="shared" si="450"/>
        <v>TRUE</v>
      </c>
      <c r="BE1011" t="str">
        <f t="shared" si="451"/>
        <v>FALSE</v>
      </c>
      <c r="BF1011" s="1" t="b">
        <v>0</v>
      </c>
      <c r="BG1011" s="1" t="b">
        <v>0</v>
      </c>
      <c r="BH1011" s="1" t="b">
        <v>0</v>
      </c>
      <c r="BJ1011" s="1" t="str">
        <f t="shared" si="452"/>
        <v>FALSE</v>
      </c>
      <c r="BL1011" t="str">
        <f t="shared" si="453"/>
        <v>FALSE</v>
      </c>
      <c r="BM1011" s="1" t="b">
        <v>1</v>
      </c>
      <c r="BN1011" s="1" t="b">
        <v>0</v>
      </c>
      <c r="BO1011" s="1">
        <f t="shared" si="457"/>
        <v>6</v>
      </c>
      <c r="BP1011" s="1" t="s">
        <v>31</v>
      </c>
      <c r="BQ1011" s="1" cm="1">
        <f t="array" ref="BQ1011">_xlfn.IFS(BP1011="None Known",0, LEN(BP1011)&gt;500, 5,LEN(BP1011)&gt;400, 4, LEN(BP1011)&gt;300, 3, LEN(BP1011)&gt;200, 2, LEN(BP1011)&gt;1, 1)</f>
        <v>0</v>
      </c>
      <c r="BR1011" s="1" t="s">
        <v>7294</v>
      </c>
      <c r="BS1011" s="1">
        <v>2</v>
      </c>
      <c r="BT1011" s="1" t="s">
        <v>31</v>
      </c>
      <c r="BU1011" s="1">
        <v>0</v>
      </c>
      <c r="BV1011" s="1" t="s">
        <v>34</v>
      </c>
      <c r="BW1011" s="1" t="s">
        <v>6999</v>
      </c>
      <c r="BX1011" s="1"/>
      <c r="BY1011" t="str">
        <f>_xlfn.XLOOKUP($B1011,Img_lookup!A:A,Img_lookup!B:B, "Not available")</f>
        <v>64ba76dc-f118-444f-867f-e2be79ecaf9e</v>
      </c>
      <c r="BZ1011" t="str">
        <f>_xlfn.XLOOKUP($B1011,Img_lookup!A:A,Img_lookup!C:C, "Not available")</f>
        <v>Beach pea</v>
      </c>
      <c r="CA1011" t="str">
        <f>_xlfn.XLOOKUP($B1011,Img_lookup!A:A,Img_lookup!D:D, "Not available")</f>
        <v>Forest Service Alaska Region, USDA</v>
      </c>
      <c r="CB1011" t="str">
        <f>_xlfn.XLOOKUP($B1011,Img_lookup!A:A,Img_lookup!E:E, "https://imgur.com/aT5wafe")</f>
        <v>https://api.openverse.engineering/v1/images/64ba76dc-f118-444f-867f-e2be79ecaf9e/thumb/</v>
      </c>
    </row>
    <row r="1012" spans="1:80" ht="397" x14ac:dyDescent="0.15">
      <c r="A1012" s="1" t="s">
        <v>193</v>
      </c>
      <c r="B1012" s="1" t="s">
        <v>11055</v>
      </c>
      <c r="C1012" s="1" t="s">
        <v>11056</v>
      </c>
      <c r="E1012" s="1" t="s">
        <v>11057</v>
      </c>
      <c r="F1012" s="1" t="s">
        <v>708</v>
      </c>
      <c r="G1012" s="1" t="s">
        <v>156</v>
      </c>
      <c r="H1012" s="11" t="str">
        <f t="shared" si="462"/>
        <v>Annual</v>
      </c>
      <c r="J1012" s="1">
        <v>2</v>
      </c>
      <c r="L1012" t="str" cm="1">
        <f t="array" ref="L1012">_xlfn.IFS(J1012+K1012="", "Unknown", J1012+K1012&gt;3, "Large", J1012+K1012&gt;0.5, "Medium", J1012+K1012&gt;0, "Small")</f>
        <v>Medium</v>
      </c>
      <c r="N1012" cm="1">
        <f t="array" ref="N1012">IF($M1012="",INDEX($M$2:$M$2176,MATCH(1,INDEX(($A$2:$A$2176=$A1012)*($M$2:$M$2176&lt;&gt;""),0),0)),$M1012)</f>
        <v>8</v>
      </c>
      <c r="O1012" s="2" t="str">
        <f t="shared" si="454"/>
        <v>Grown indoors</v>
      </c>
      <c r="P1012" s="1" t="s">
        <v>196</v>
      </c>
      <c r="R1012" t="str">
        <f t="shared" si="458"/>
        <v>Medium</v>
      </c>
      <c r="T1012" s="1"/>
      <c r="U1012" s="1"/>
      <c r="V1012" s="1" t="s">
        <v>108</v>
      </c>
      <c r="W1012" s="6" t="str">
        <f t="shared" si="468"/>
        <v>7</v>
      </c>
      <c r="X1012" t="str">
        <f t="shared" si="469"/>
        <v>July</v>
      </c>
      <c r="Y1012" s="2" t="str">
        <f t="shared" si="470"/>
        <v>9</v>
      </c>
      <c r="Z1012" s="2" t="str">
        <f t="shared" si="471"/>
        <v>September</v>
      </c>
      <c r="AA1012" s="1" t="s">
        <v>135</v>
      </c>
      <c r="AB1012" s="1" t="str">
        <f>IF(ISNUMBER(SEARCH("-",AA1012)),TRIM(LEFT(AA1012,FIND("-",AA1012)-1)),AA1012)</f>
        <v>8</v>
      </c>
      <c r="AC1012" s="1" t="str">
        <f>IF(AB1012="1", "January", IF(AB1012="2", "February", IF(AB1012="3", "March", IF(AB1012="4", "April", IF(AB1012="5", "May", IF(AB1012="6", "June", IF(AB1012="7", "July", IF(AB1012="8", "August", IF(AB1012="9", "September", IF(AB1012="10", "October", IF(AB1012="11", "November", IF(AB1012="12", "December", "Other"))))))))))))</f>
        <v>August</v>
      </c>
      <c r="AD1012" s="1" t="str">
        <f>IF(ISNUMBER(SEARCH("-",AA1012)),TRIM(RIGHT(AA1012,LEN(AA1012)-SEARCH("-",AA1012))),AA1012)</f>
        <v>10</v>
      </c>
      <c r="AE1012" s="1" t="str">
        <f>IF(AD1012="1", "January", IF(AD1012="2", "February", IF(AD1012="3", "March", IF(AD1012="4", "April", IF(AD1012="5", "May", IF(AD1012="6", "June", IF(AD1012="7", "July", IF(AD1012="8", "August", IF(AD1012="9", "September", IF(AD1012="10", "October", IF(AD1012="11", "November", IF(AD1012="12", "December", "Other"))))))))))))</f>
        <v>October</v>
      </c>
      <c r="AF1012" s="16" t="s">
        <v>25419</v>
      </c>
      <c r="AG1012" s="1" t="str">
        <f t="shared" si="444"/>
        <v xml:space="preserve">Presoaked seed </v>
      </c>
      <c r="AH1012" s="2" t="str">
        <f t="shared" si="445"/>
        <v>Pre-soak the seed for 24 hours in warm water and then sow in early spring in a cold frame[200]. When they are large enough to handle, prick the seedlings out into individual pots and plant them out in the summer.
If you have sufficient seed, then it can be sown in situ in mid spring[200]. The seed can also be sown in situ in the autumn[1, 134].</v>
      </c>
      <c r="AI1012" s="1" t="s">
        <v>11058</v>
      </c>
      <c r="AJ1012" s="1" t="s">
        <v>53</v>
      </c>
      <c r="AK1012" s="1" t="s">
        <v>17104</v>
      </c>
      <c r="AL1012" s="1" t="str">
        <f t="shared" si="455"/>
        <v>Scented</v>
      </c>
      <c r="AM1012" s="1" t="b">
        <v>1</v>
      </c>
      <c r="AN1012" s="1" t="b">
        <v>0</v>
      </c>
      <c r="AO1012" s="1" t="b">
        <v>0</v>
      </c>
      <c r="AP1012" s="5" t="s">
        <v>28</v>
      </c>
      <c r="AQ1012" s="5" t="str">
        <f t="shared" si="446"/>
        <v>Light, Medium, Heavy</v>
      </c>
      <c r="AR1012" s="1" t="s">
        <v>10</v>
      </c>
      <c r="AS1012" s="1" t="str">
        <f t="shared" si="456"/>
        <v>None, Partial</v>
      </c>
      <c r="AT1012" s="1" t="str">
        <f t="shared" si="447"/>
        <v>Partial, Full</v>
      </c>
      <c r="AU1012" s="1" t="s">
        <v>29</v>
      </c>
      <c r="AV1012" s="1" t="str">
        <f t="shared" si="448"/>
        <v>Moist</v>
      </c>
      <c r="AW1012" s="1" t="s">
        <v>12</v>
      </c>
      <c r="AX1012" s="1" t="str">
        <f t="shared" si="449"/>
        <v>Acid, Neutral, Alkaline</v>
      </c>
      <c r="AY1012" s="1" t="b">
        <v>0</v>
      </c>
      <c r="AZ1012" s="1" t="b">
        <v>0</v>
      </c>
      <c r="BA1012" s="1" t="b">
        <v>0</v>
      </c>
      <c r="BC1012" t="str">
        <f t="shared" si="450"/>
        <v>FALSE</v>
      </c>
      <c r="BE1012" t="str">
        <f t="shared" si="451"/>
        <v>FALSE</v>
      </c>
      <c r="BF1012" s="1" t="b">
        <v>0</v>
      </c>
      <c r="BG1012" s="1" t="b">
        <v>0</v>
      </c>
      <c r="BH1012" s="1" t="b">
        <v>0</v>
      </c>
      <c r="BJ1012" s="1" t="str">
        <f t="shared" si="452"/>
        <v>FALSE</v>
      </c>
      <c r="BL1012" t="str">
        <f t="shared" si="453"/>
        <v>FALSE</v>
      </c>
      <c r="BM1012" s="1" t="b">
        <v>1</v>
      </c>
      <c r="BN1012" s="1" t="b">
        <v>0</v>
      </c>
      <c r="BO1012" s="1">
        <f t="shared" si="457"/>
        <v>4</v>
      </c>
      <c r="BP1012" s="1" t="s">
        <v>11059</v>
      </c>
      <c r="BQ1012" s="1" cm="1">
        <f t="array" ref="BQ1012">_xlfn.IFS(BP1012="None Known",0, LEN(BP1012)&gt;500, 5,LEN(BP1012)&gt;400, 4, LEN(BP1012)&gt;300, 3, LEN(BP1012)&gt;200, 2, LEN(BP1012)&gt;1, 1)</f>
        <v>1</v>
      </c>
      <c r="BR1012" s="1" t="s">
        <v>11060</v>
      </c>
      <c r="BS1012" s="1">
        <v>1</v>
      </c>
      <c r="BT1012" s="1" t="s">
        <v>31</v>
      </c>
      <c r="BU1012" s="1">
        <v>0</v>
      </c>
      <c r="BV1012" s="1" t="s">
        <v>1039</v>
      </c>
      <c r="BW1012" s="1" t="s">
        <v>11061</v>
      </c>
      <c r="BX1012" s="1"/>
      <c r="BY1012" t="str">
        <f>_xlfn.XLOOKUP($B1012,Img_lookup!A:A,Img_lookup!B:B, "Not available")</f>
        <v>3358962d-38cf-462a-9bd3-45f0765768a5</v>
      </c>
      <c r="BZ1012" t="str">
        <f>_xlfn.XLOOKUP($B1012,Img_lookup!A:A,Img_lookup!C:C, "Not available")</f>
        <v>Sweet pea (Lathyrus odoratus). Moninckx, J., Moninckx atlas, vol. 4 (1682-1709)</v>
      </c>
      <c r="CA1012" t="str">
        <f>_xlfn.XLOOKUP($B1012,Img_lookup!A:A,Img_lookup!D:D, "Not available")</f>
        <v>Swallowtail Garden Seeds</v>
      </c>
      <c r="CB1012" t="str">
        <f>_xlfn.XLOOKUP($B1012,Img_lookup!A:A,Img_lookup!E:E, "https://imgur.com/aT5wafe")</f>
        <v>https://api.openverse.engineering/v1/images/3358962d-38cf-462a-9bd3-45f0765768a5/thumb/</v>
      </c>
    </row>
    <row r="1013" spans="1:80" ht="409.6" x14ac:dyDescent="0.15">
      <c r="A1013" s="1" t="s">
        <v>193</v>
      </c>
      <c r="B1013" s="1" t="s">
        <v>6990</v>
      </c>
      <c r="C1013" s="1" t="s">
        <v>6991</v>
      </c>
      <c r="E1013" s="1" t="s">
        <v>6992</v>
      </c>
      <c r="F1013" s="1" t="s">
        <v>85</v>
      </c>
      <c r="G1013" s="1" t="s">
        <v>85</v>
      </c>
      <c r="H1013" s="11" t="str">
        <f t="shared" si="462"/>
        <v>Annual</v>
      </c>
      <c r="J1013" s="1">
        <v>0.60000002399999997</v>
      </c>
      <c r="L1013" t="str" cm="1">
        <f t="array" ref="L1013">_xlfn.IFS(J1013+K1013="", "Unknown", J1013+K1013&gt;3, "Large", J1013+K1013&gt;0.5, "Medium", J1013+K1013&gt;0, "Small")</f>
        <v>Medium</v>
      </c>
      <c r="N1013" cm="1">
        <f t="array" ref="N1013">IF($M1013="",INDEX($M$2:$M$2176,MATCH(1,INDEX(($A$2:$A$2176=$A1013)*($M$2:$M$2176&lt;&gt;""),0),0)),$M1013)</f>
        <v>8</v>
      </c>
      <c r="O1013" s="2" t="str">
        <f t="shared" si="454"/>
        <v>Grown indoors</v>
      </c>
      <c r="P1013" s="1" t="s">
        <v>6993</v>
      </c>
      <c r="R1013" t="str">
        <f t="shared" si="458"/>
        <v>Medium</v>
      </c>
      <c r="T1013" s="1"/>
      <c r="U1013" s="1"/>
      <c r="V1013" s="1" t="s">
        <v>307</v>
      </c>
      <c r="W1013" s="6" t="str">
        <f t="shared" si="468"/>
        <v>6</v>
      </c>
      <c r="X1013" t="str">
        <f t="shared" si="469"/>
        <v>June</v>
      </c>
      <c r="Y1013" s="2" t="str">
        <f t="shared" si="470"/>
        <v>7</v>
      </c>
      <c r="Z1013" s="2" t="str">
        <f t="shared" si="471"/>
        <v>July</v>
      </c>
      <c r="AA1013" s="1" t="s">
        <v>427</v>
      </c>
      <c r="AB1013" s="1" t="str">
        <f>IF(ISNUMBER(SEARCH("-",AA1013)),TRIM(LEFT(AA1013,FIND("-",AA1013)-1)),AA1013)</f>
        <v>8</v>
      </c>
      <c r="AC1013" s="1" t="str">
        <f>IF(AB1013="1", "January", IF(AB1013="2", "February", IF(AB1013="3", "March", IF(AB1013="4", "April", IF(AB1013="5", "May", IF(AB1013="6", "June", IF(AB1013="7", "July", IF(AB1013="8", "August", IF(AB1013="9", "September", IF(AB1013="10", "October", IF(AB1013="11", "November", IF(AB1013="12", "December", "Other"))))))))))))</f>
        <v>August</v>
      </c>
      <c r="AD1013" s="1" t="str">
        <f>IF(ISNUMBER(SEARCH("-",AA1013)),TRIM(RIGHT(AA1013,LEN(AA1013)-SEARCH("-",AA1013))),AA1013)</f>
        <v>9</v>
      </c>
      <c r="AE1013" s="1" t="str">
        <f>IF(AD1013="1", "January", IF(AD1013="2", "February", IF(AD1013="3", "March", IF(AD1013="4", "April", IF(AD1013="5", "May", IF(AD1013="6", "June", IF(AD1013="7", "July", IF(AD1013="8", "August", IF(AD1013="9", "September", IF(AD1013="10", "October", IF(AD1013="11", "November", IF(AD1013="12", "December", "Other"))))))))))))</f>
        <v>September</v>
      </c>
      <c r="AF1013" s="16" t="s">
        <v>25418</v>
      </c>
      <c r="AG1013" s="1" t="str">
        <f t="shared" si="444"/>
        <v xml:space="preserve">Presoaked seed </v>
      </c>
      <c r="AH1013" s="2" t="str">
        <f t="shared" si="445"/>
        <v>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in spring. It may not transplant well so care should be taken[200].</v>
      </c>
      <c r="AI1013" s="1" t="s">
        <v>6994</v>
      </c>
      <c r="AJ1013" s="1" t="s">
        <v>53</v>
      </c>
      <c r="AK1013" s="1" t="s">
        <v>17104</v>
      </c>
      <c r="AL1013" s="1" t="str">
        <f t="shared" si="455"/>
        <v>Unscented</v>
      </c>
      <c r="AM1013" s="1" t="b">
        <v>0</v>
      </c>
      <c r="AN1013" s="1" t="b">
        <v>0</v>
      </c>
      <c r="AO1013" s="1" t="b">
        <v>0</v>
      </c>
      <c r="AP1013" s="5" t="s">
        <v>28</v>
      </c>
      <c r="AQ1013" s="5" t="str">
        <f t="shared" si="446"/>
        <v>Light, Medium, Heavy</v>
      </c>
      <c r="AR1013" s="1" t="s">
        <v>30</v>
      </c>
      <c r="AS1013" s="1" t="str">
        <f t="shared" si="456"/>
        <v>None</v>
      </c>
      <c r="AT1013" s="1" t="str">
        <f t="shared" si="447"/>
        <v>Full</v>
      </c>
      <c r="AU1013" s="1" t="s">
        <v>29</v>
      </c>
      <c r="AV1013" s="1" t="str">
        <f t="shared" si="448"/>
        <v>Moist</v>
      </c>
      <c r="AW1013" s="1" t="s">
        <v>12</v>
      </c>
      <c r="AX1013" s="1" t="str">
        <f t="shared" si="449"/>
        <v>Acid, Neutral, Alkaline</v>
      </c>
      <c r="AY1013" s="1" t="b">
        <v>0</v>
      </c>
      <c r="AZ1013" s="1" t="b">
        <v>0</v>
      </c>
      <c r="BA1013" s="1" t="b">
        <v>0</v>
      </c>
      <c r="BC1013" t="str">
        <f t="shared" si="450"/>
        <v>FALSE</v>
      </c>
      <c r="BE1013" t="str">
        <f t="shared" si="451"/>
        <v>FALSE</v>
      </c>
      <c r="BF1013" s="1" t="b">
        <v>0</v>
      </c>
      <c r="BG1013" s="1" t="b">
        <v>0</v>
      </c>
      <c r="BH1013" s="1" t="b">
        <v>0</v>
      </c>
      <c r="BJ1013" s="1" t="str">
        <f t="shared" si="452"/>
        <v>FALSE</v>
      </c>
      <c r="BL1013" t="str">
        <f t="shared" si="453"/>
        <v>FALSE</v>
      </c>
      <c r="BM1013" s="1" t="b">
        <v>1</v>
      </c>
      <c r="BN1013" s="1" t="b">
        <v>0</v>
      </c>
      <c r="BO1013" s="1">
        <f t="shared" si="457"/>
        <v>9</v>
      </c>
      <c r="BP1013" s="1" t="s">
        <v>6995</v>
      </c>
      <c r="BQ1013" s="1" cm="1">
        <f t="array" ref="BQ1013">_xlfn.IFS(BP1013="None Known",0, LEN(BP1013)&gt;500, 5,LEN(BP1013)&gt;400, 4, LEN(BP1013)&gt;300, 3, LEN(BP1013)&gt;200, 2, LEN(BP1013)&gt;1, 1)</f>
        <v>2</v>
      </c>
      <c r="BR1013" s="1" t="s">
        <v>6996</v>
      </c>
      <c r="BS1013" s="1">
        <v>2</v>
      </c>
      <c r="BT1013" s="1" t="s">
        <v>6997</v>
      </c>
      <c r="BU1013" s="1">
        <v>1</v>
      </c>
      <c r="BV1013" s="1" t="s">
        <v>6998</v>
      </c>
      <c r="BW1013" s="1" t="s">
        <v>6999</v>
      </c>
      <c r="BX1013" s="1"/>
      <c r="BY1013" t="str">
        <f>_xlfn.XLOOKUP($B1013,Img_lookup!A:A,Img_lookup!B:B, "Not available")</f>
        <v>a25f66ef-49ac-4096-a045-8cd5688be552</v>
      </c>
      <c r="BZ1013" t="str">
        <f>_xlfn.XLOOKUP($B1013,Img_lookup!A:A,Img_lookup!C:C, "Not available")</f>
        <v>Annual Lavatera (Lavatera trimestris), and Blue flowered Lathyrus (Lathyrus sativus). The new botanic garden (1812)</v>
      </c>
      <c r="CA1013" t="str">
        <f>_xlfn.XLOOKUP($B1013,Img_lookup!A:A,Img_lookup!D:D, "Not available")</f>
        <v>Swallowtail Garden Seeds</v>
      </c>
      <c r="CB1013" t="str">
        <f>_xlfn.XLOOKUP($B1013,Img_lookup!A:A,Img_lookup!E:E, "https://imgur.com/aT5wafe")</f>
        <v>https://api.openverse.engineering/v1/images/a25f66ef-49ac-4096-a045-8cd5688be552/thumb/</v>
      </c>
    </row>
    <row r="1014" spans="1:80" ht="409.6" x14ac:dyDescent="0.15">
      <c r="A1014" s="1" t="s">
        <v>193</v>
      </c>
      <c r="B1014" s="1" t="s">
        <v>8973</v>
      </c>
      <c r="C1014" s="1" t="s">
        <v>8974</v>
      </c>
      <c r="E1014" s="1" t="s">
        <v>8975</v>
      </c>
      <c r="F1014" s="1" t="s">
        <v>6</v>
      </c>
      <c r="G1014" s="1" t="s">
        <v>6</v>
      </c>
      <c r="H1014" s="11" t="str">
        <f t="shared" si="462"/>
        <v>Perennial</v>
      </c>
      <c r="J1014" s="1">
        <v>1.2000000479999999</v>
      </c>
      <c r="L1014" t="str" cm="1">
        <f t="array" ref="L1014">_xlfn.IFS(J1014+K1014="", "Unknown", J1014+K1014&gt;3, "Large", J1014+K1014&gt;0.5, "Medium", J1014+K1014&gt;0, "Small")</f>
        <v>Medium</v>
      </c>
      <c r="M1014" s="1">
        <v>6</v>
      </c>
      <c r="N1014" cm="1">
        <f t="array" ref="N1014">IF($M1014="",INDEX($M$2:$M$2176,MATCH(1,INDEX(($A$2:$A$2176=$A1014)*($M$2:$M$2176&lt;&gt;""),0),0)),$M1014)</f>
        <v>6</v>
      </c>
      <c r="O1014" s="2" t="str">
        <f t="shared" si="454"/>
        <v>Seasonal outdoors</v>
      </c>
      <c r="P1014" s="1" t="s">
        <v>8976</v>
      </c>
      <c r="R1014" t="str">
        <f t="shared" si="458"/>
        <v>Medium</v>
      </c>
      <c r="T1014" s="1"/>
      <c r="U1014" s="1"/>
      <c r="V1014" s="1" t="s">
        <v>307</v>
      </c>
      <c r="W1014" s="6" t="str">
        <f t="shared" si="468"/>
        <v>6</v>
      </c>
      <c r="X1014" t="str">
        <f t="shared" si="469"/>
        <v>June</v>
      </c>
      <c r="Y1014" s="2" t="str">
        <f t="shared" si="470"/>
        <v>7</v>
      </c>
      <c r="Z1014" s="2" t="str">
        <f t="shared" si="471"/>
        <v>July</v>
      </c>
      <c r="AA1014" s="1">
        <v>8</v>
      </c>
      <c r="AB1014" s="1">
        <f>IF(ISNUMBER(SEARCH("-",AA1014)),TRIM(LEFT(AA1014,FIND("-",AA1014)-1)),AA1014)</f>
        <v>8</v>
      </c>
      <c r="AC1014" s="1" t="str">
        <f>IF(AB1014=1, "January", IF(AB1014=2, "February", IF(AB1014=3, "March", IF(AB1014=4, "April", IF(AB1014=5, "May", IF(AB1014=6, "June", IF(AB1014=7, "July", IF(AB1014=8, "August", IF(AB1014=9, "September", IF(AB1014=10, "October", IF(AB1014=11, "November", IF(AB1014=12, "December", "Other"))))))))))))</f>
        <v>August</v>
      </c>
      <c r="AD1014" s="1"/>
      <c r="AE1014" s="1"/>
      <c r="AF1014" s="16" t="s">
        <v>25420</v>
      </c>
      <c r="AG1014" s="1" t="str">
        <f t="shared" si="444"/>
        <v xml:space="preserve">Presoaked seed </v>
      </c>
      <c r="AH1014" s="2" t="str">
        <f t="shared" si="445"/>
        <v>Pre-soak the seed for 24 hours in warm water and then sow in early spring in a cold frame[200]. When they are large enough to handle, prick the seedlings out into individual pots and plant them out in the summer.
If you have sufficient seed, then it can also be sown in situ in mid spring[200].
Division of the tubers when the plant is dormant in spring or autumn.</v>
      </c>
      <c r="AI1014" s="1" t="s">
        <v>8977</v>
      </c>
      <c r="AJ1014" s="1" t="s">
        <v>26</v>
      </c>
      <c r="AK1014" s="1" t="s">
        <v>17104</v>
      </c>
      <c r="AL1014" s="1" t="str">
        <f t="shared" si="455"/>
        <v>Unscented</v>
      </c>
      <c r="AM1014" s="1" t="b">
        <v>0</v>
      </c>
      <c r="AN1014" s="1" t="b">
        <v>1</v>
      </c>
      <c r="AO1014" s="1" t="b">
        <v>0</v>
      </c>
      <c r="AP1014" s="5" t="s">
        <v>28</v>
      </c>
      <c r="AQ1014" s="5" t="str">
        <f t="shared" si="446"/>
        <v>Light, Medium, Heavy</v>
      </c>
      <c r="AR1014" s="1" t="s">
        <v>10</v>
      </c>
      <c r="AS1014" s="1" t="str">
        <f t="shared" si="456"/>
        <v>None, Partial</v>
      </c>
      <c r="AT1014" s="1" t="str">
        <f t="shared" si="447"/>
        <v>Partial, Full</v>
      </c>
      <c r="AU1014" s="1" t="s">
        <v>29</v>
      </c>
      <c r="AV1014" s="1" t="str">
        <f t="shared" si="448"/>
        <v>Moist</v>
      </c>
      <c r="AW1014" s="1" t="s">
        <v>12</v>
      </c>
      <c r="AX1014" s="1" t="str">
        <f t="shared" si="449"/>
        <v>Acid, Neutral, Alkaline</v>
      </c>
      <c r="AY1014" s="1" t="b">
        <v>0</v>
      </c>
      <c r="AZ1014" s="1" t="b">
        <v>0</v>
      </c>
      <c r="BA1014" s="1" t="b">
        <v>0</v>
      </c>
      <c r="BC1014" t="str">
        <f t="shared" si="450"/>
        <v>FALSE</v>
      </c>
      <c r="BE1014" t="str">
        <f t="shared" si="451"/>
        <v>FALSE</v>
      </c>
      <c r="BF1014" s="1" t="b">
        <v>0</v>
      </c>
      <c r="BG1014" s="1" t="b">
        <v>0</v>
      </c>
      <c r="BH1014" s="1" t="b">
        <v>0</v>
      </c>
      <c r="BI1014" s="1" t="s">
        <v>30</v>
      </c>
      <c r="BJ1014" s="1" t="str">
        <f t="shared" si="452"/>
        <v>FALSE</v>
      </c>
      <c r="BL1014" t="str">
        <f t="shared" si="453"/>
        <v>FALSE</v>
      </c>
      <c r="BM1014" s="1" t="b">
        <v>1</v>
      </c>
      <c r="BN1014" s="1" t="b">
        <v>1</v>
      </c>
      <c r="BO1014" s="1">
        <f t="shared" si="457"/>
        <v>15</v>
      </c>
      <c r="BP1014" s="1" t="s">
        <v>31</v>
      </c>
      <c r="BQ1014" s="1" cm="1">
        <f t="array" ref="BQ1014">_xlfn.IFS(BP1014="None Known",0, LEN(BP1014)&gt;500, 5,LEN(BP1014)&gt;400, 4, LEN(BP1014)&gt;300, 3, LEN(BP1014)&gt;200, 2, LEN(BP1014)&gt;1, 1)</f>
        <v>0</v>
      </c>
      <c r="BR1014" s="1" t="s">
        <v>8978</v>
      </c>
      <c r="BS1014" s="1">
        <v>5</v>
      </c>
      <c r="BT1014" s="1" t="s">
        <v>31</v>
      </c>
      <c r="BU1014" s="1">
        <v>0</v>
      </c>
      <c r="BV1014" s="1" t="s">
        <v>181</v>
      </c>
      <c r="BW1014" s="1" t="s">
        <v>8979</v>
      </c>
      <c r="BX1014" s="1"/>
      <c r="BY1014" t="str">
        <f>_xlfn.XLOOKUP($B1014,Img_lookup!A:A,Img_lookup!B:B, "Not available")</f>
        <v>62a0b6cc-c1f8-4ca0-a87f-97ee267dfcc2</v>
      </c>
      <c r="BZ1014" t="str">
        <f>_xlfn.XLOOKUP($B1014,Img_lookup!A:A,Img_lookup!C:C, "Not available")</f>
        <v>Earthnut pea, aardaker. Lathyrus tuberosus. Small climbing perennial. Svensk botanik [J.W. Palmstruch et al], vol. 6 (1809)</v>
      </c>
      <c r="CA1014" t="str">
        <f>_xlfn.XLOOKUP($B1014,Img_lookup!A:A,Img_lookup!D:D, "Not available")</f>
        <v>Swallowtail Garden Seeds</v>
      </c>
      <c r="CB1014" t="str">
        <f>_xlfn.XLOOKUP($B1014,Img_lookup!A:A,Img_lookup!E:E, "https://imgur.com/aT5wafe")</f>
        <v>https://api.openverse.engineering/v1/images/62a0b6cc-c1f8-4ca0-a87f-97ee267dfcc2/thumb/</v>
      </c>
    </row>
    <row r="1015" spans="1:80" ht="409.6" x14ac:dyDescent="0.15">
      <c r="A1015" s="1" t="s">
        <v>1143</v>
      </c>
      <c r="B1015" s="1" t="s">
        <v>4625</v>
      </c>
      <c r="C1015" s="1" t="s">
        <v>4626</v>
      </c>
      <c r="E1015" s="1" t="s">
        <v>434</v>
      </c>
      <c r="F1015" s="1" t="s">
        <v>62</v>
      </c>
      <c r="G1015" s="1" t="s">
        <v>62</v>
      </c>
      <c r="H1015" s="11" t="str">
        <f t="shared" si="462"/>
        <v>Perennial</v>
      </c>
      <c r="I1015" s="1" t="s">
        <v>17108</v>
      </c>
      <c r="J1015" s="1">
        <v>12</v>
      </c>
      <c r="K1015" s="1">
        <v>10</v>
      </c>
      <c r="L1015" t="str" cm="1">
        <f t="array" ref="L1015">_xlfn.IFS(J1015+K1015="", "Unknown", J1015+K1015&gt;3, "Large", J1015+K1015&gt;0.5, "Medium", J1015+K1015&gt;0, "Small")</f>
        <v>Large</v>
      </c>
      <c r="M1015" s="1">
        <v>8</v>
      </c>
      <c r="N1015" cm="1">
        <f t="array" ref="N1015">IF($M1015="",INDEX($M$2:$M$2176,MATCH(1,INDEX(($A$2:$A$2176=$A1015)*($M$2:$M$2176&lt;&gt;""),0),0)),$M1015)</f>
        <v>8</v>
      </c>
      <c r="O1015" s="2" t="str">
        <f t="shared" si="454"/>
        <v>Grown indoors</v>
      </c>
      <c r="P1015" s="1" t="s">
        <v>4627</v>
      </c>
      <c r="Q1015" s="1" t="s">
        <v>17111</v>
      </c>
      <c r="R1015" t="str">
        <f t="shared" si="458"/>
        <v>Slow</v>
      </c>
      <c r="S1015" s="1" t="s">
        <v>24</v>
      </c>
      <c r="T1015" s="1" t="str">
        <f>LEFT(S1015,FIND("-",S1015)-1)</f>
        <v xml:space="preserve">1 </v>
      </c>
      <c r="U1015" s="1" t="str">
        <f>RIGHT(S1015,FIND("-",S1015)-1)</f>
        <v>12</v>
      </c>
      <c r="V1015" s="1" t="s">
        <v>188</v>
      </c>
      <c r="W1015" s="6" t="str">
        <f t="shared" si="468"/>
        <v>4</v>
      </c>
      <c r="X1015" t="str">
        <f t="shared" si="469"/>
        <v>April</v>
      </c>
      <c r="Y1015" s="2" t="str">
        <f t="shared" si="470"/>
        <v>5</v>
      </c>
      <c r="Z1015" s="2" t="str">
        <f t="shared" si="471"/>
        <v>May</v>
      </c>
      <c r="AF1015" s="16" t="s">
        <v>24103</v>
      </c>
      <c r="AG1015" s="1" t="str">
        <f t="shared" si="444"/>
        <v xml:space="preserve">Seed </v>
      </c>
      <c r="AH1015" s="2" t="str">
        <f t="shared" si="445"/>
        <v>Best sown as soon as it is ripe in early autumn in a greenhouse[200].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outdoors[K].
Cuttings of half-ripe wood, July/August in a frame. Can take 6 months[1, 14].
Cuttings of mature side shoots, 10 - 12cm with a heel, November/December in a cold frame. Leave for 18 months. High percentage[78].
Layering.</v>
      </c>
      <c r="AI1015" s="1" t="s">
        <v>4628</v>
      </c>
      <c r="AJ1015" s="1" t="s">
        <v>26</v>
      </c>
      <c r="AK1015" s="1" t="s">
        <v>17105</v>
      </c>
      <c r="AL1015" s="1" t="str">
        <f t="shared" si="455"/>
        <v>Scented</v>
      </c>
      <c r="AM1015" s="1" t="b">
        <v>1</v>
      </c>
      <c r="AN1015" s="1" t="b">
        <v>1</v>
      </c>
      <c r="AO1015" s="1" t="b">
        <v>0</v>
      </c>
      <c r="AP1015" s="5" t="s">
        <v>28</v>
      </c>
      <c r="AQ1015" s="5" t="str">
        <f t="shared" si="446"/>
        <v>Light, Medium, Heavy</v>
      </c>
      <c r="AR1015" s="1" t="s">
        <v>10</v>
      </c>
      <c r="AS1015" s="1" t="str">
        <f t="shared" si="456"/>
        <v>None, Partial</v>
      </c>
      <c r="AT1015" s="1" t="str">
        <f t="shared" si="447"/>
        <v>Partial, Full</v>
      </c>
      <c r="AU1015" s="1" t="s">
        <v>11</v>
      </c>
      <c r="AV1015" s="1" t="str">
        <f t="shared" si="448"/>
        <v>Dry, Moist</v>
      </c>
      <c r="AW1015" s="1" t="s">
        <v>12</v>
      </c>
      <c r="AX1015" s="1" t="str">
        <f t="shared" si="449"/>
        <v>Acid, Neutral, Alkaline</v>
      </c>
      <c r="AY1015" s="1" t="b">
        <v>0</v>
      </c>
      <c r="AZ1015" s="1" t="b">
        <v>0</v>
      </c>
      <c r="BA1015" s="1" t="b">
        <v>0</v>
      </c>
      <c r="BB1015" s="1" t="s">
        <v>275</v>
      </c>
      <c r="BC1015" t="str">
        <f t="shared" si="450"/>
        <v>TRUE</v>
      </c>
      <c r="BE1015" t="str">
        <f t="shared" si="451"/>
        <v>FALSE</v>
      </c>
      <c r="BF1015" s="1" t="b">
        <v>0</v>
      </c>
      <c r="BG1015" s="1" t="b">
        <v>0</v>
      </c>
      <c r="BH1015" s="1" t="b">
        <v>0</v>
      </c>
      <c r="BJ1015" s="1" t="str">
        <f t="shared" si="452"/>
        <v>FALSE</v>
      </c>
      <c r="BK1015" s="1" t="s">
        <v>30</v>
      </c>
      <c r="BL1015" t="str">
        <f t="shared" si="453"/>
        <v>FALSE</v>
      </c>
      <c r="BM1015" s="1" t="b">
        <v>0</v>
      </c>
      <c r="BN1015" s="1" t="b">
        <v>0</v>
      </c>
      <c r="BO1015" s="1">
        <f t="shared" si="457"/>
        <v>17</v>
      </c>
      <c r="BP1015" s="1" t="s">
        <v>4629</v>
      </c>
      <c r="BQ1015" s="1" cm="1">
        <f t="array" ref="BQ1015">_xlfn.IFS(BP1015="None Known",0, LEN(BP1015)&gt;500, 5,LEN(BP1015)&gt;400, 4, LEN(BP1015)&gt;300, 3, LEN(BP1015)&gt;200, 2, LEN(BP1015)&gt;1, 1)</f>
        <v>5</v>
      </c>
      <c r="BR1015" s="1" t="s">
        <v>4630</v>
      </c>
      <c r="BS1015" s="1">
        <v>3</v>
      </c>
      <c r="BT1015" s="1" t="s">
        <v>4631</v>
      </c>
      <c r="BU1015" s="1">
        <v>3</v>
      </c>
      <c r="BV1015" s="1" t="s">
        <v>2290</v>
      </c>
      <c r="BW1015" s="1" t="s">
        <v>31</v>
      </c>
      <c r="BX1015" s="1"/>
      <c r="BY1015" t="str">
        <f>_xlfn.XLOOKUP($B1015,Img_lookup!A:A,Img_lookup!B:B, "Not available")</f>
        <v>57bfd702-ed53-44fb-886c-a3637ddf47d2</v>
      </c>
      <c r="BZ1015" t="str">
        <f>_xlfn.XLOOKUP($B1015,Img_lookup!A:A,Img_lookup!C:C, "Not available")</f>
        <v>Laurus nobilis, laurel o lauro</v>
      </c>
      <c r="CA1015" t="str">
        <f>_xlfn.XLOOKUP($B1015,Img_lookup!A:A,Img_lookup!D:D, "Not available")</f>
        <v>Miguel. (respenda)</v>
      </c>
      <c r="CB1015" t="str">
        <f>_xlfn.XLOOKUP($B1015,Img_lookup!A:A,Img_lookup!E:E, "https://imgur.com/aT5wafe")</f>
        <v>https://api.openverse.engineering/v1/images/57bfd702-ed53-44fb-886c-a3637ddf47d2/thumb/</v>
      </c>
    </row>
    <row r="1016" spans="1:80" ht="409.6" x14ac:dyDescent="0.15">
      <c r="A1016" s="1" t="s">
        <v>103</v>
      </c>
      <c r="B1016" s="1" t="s">
        <v>3029</v>
      </c>
      <c r="C1016" s="1" t="s">
        <v>3030</v>
      </c>
      <c r="D1016" s="1" t="s">
        <v>3031</v>
      </c>
      <c r="E1016" s="1" t="s">
        <v>339</v>
      </c>
      <c r="F1016" s="1" t="s">
        <v>22</v>
      </c>
      <c r="G1016" s="1" t="s">
        <v>22</v>
      </c>
      <c r="H1016" s="11" t="str">
        <f t="shared" si="462"/>
        <v>Perennial</v>
      </c>
      <c r="I1016" s="1" t="s">
        <v>17108</v>
      </c>
      <c r="J1016" s="1">
        <v>1.2000000479999999</v>
      </c>
      <c r="K1016" s="1">
        <v>1</v>
      </c>
      <c r="L1016" t="str" cm="1">
        <f t="array" ref="L1016">_xlfn.IFS(J1016+K1016="", "Unknown", J1016+K1016&gt;3, "Large", J1016+K1016&gt;0.5, "Medium", J1016+K1016&gt;0, "Small")</f>
        <v>Medium</v>
      </c>
      <c r="M1016" s="1">
        <v>5</v>
      </c>
      <c r="N1016" cm="1">
        <f t="array" ref="N1016">IF($M1016="",INDEX($M$2:$M$2176,MATCH(1,INDEX(($A$2:$A$2176=$A1016)*($M$2:$M$2176&lt;&gt;""),0),0)),$M1016)</f>
        <v>5</v>
      </c>
      <c r="O1016" s="2" t="str">
        <f t="shared" si="454"/>
        <v>Seasonal outdoors</v>
      </c>
      <c r="P1016" s="1" t="s">
        <v>3032</v>
      </c>
      <c r="R1016" t="str">
        <f t="shared" si="458"/>
        <v>Medium</v>
      </c>
      <c r="S1016" s="1" t="s">
        <v>24</v>
      </c>
      <c r="T1016" s="1" t="str">
        <f>LEFT(S1016,FIND("-",S1016)-1)</f>
        <v xml:space="preserve">1 </v>
      </c>
      <c r="U1016" s="1" t="str">
        <f>RIGHT(S1016,FIND("-",S1016)-1)</f>
        <v>12</v>
      </c>
      <c r="V1016" s="1" t="s">
        <v>108</v>
      </c>
      <c r="W1016" s="6" t="str">
        <f t="shared" si="468"/>
        <v>7</v>
      </c>
      <c r="X1016" t="str">
        <f t="shared" si="469"/>
        <v>July</v>
      </c>
      <c r="Y1016" s="2" t="str">
        <f t="shared" si="470"/>
        <v>9</v>
      </c>
      <c r="Z1016" s="2" t="str">
        <f t="shared" si="471"/>
        <v>September</v>
      </c>
      <c r="AA1016" s="1" t="s">
        <v>135</v>
      </c>
      <c r="AB1016" s="1" t="str">
        <f>IF(ISNUMBER(SEARCH("-",AA1016)),TRIM(LEFT(AA1016,FIND("-",AA1016)-1)),AA1016)</f>
        <v>8</v>
      </c>
      <c r="AC1016" s="1" t="str">
        <f>IF(AB1016="1", "January", IF(AB1016="2", "February", IF(AB1016="3", "March", IF(AB1016="4", "April", IF(AB1016="5", "May", IF(AB1016="6", "June", IF(AB1016="7", "July", IF(AB1016="8", "August", IF(AB1016="9", "September", IF(AB1016="10", "October", IF(AB1016="11", "November", IF(AB1016="12", "December", "Other"))))))))))))</f>
        <v>August</v>
      </c>
      <c r="AD1016" s="1" t="str">
        <f>IF(ISNUMBER(SEARCH("-",AA1016)),TRIM(RIGHT(AA1016,LEN(AA1016)-SEARCH("-",AA1016))),AA1016)</f>
        <v>10</v>
      </c>
      <c r="AE1016" s="1" t="str">
        <f>IF(AD1016="1", "January", IF(AD1016="2", "February", IF(AD1016="3", "March", IF(AD1016="4", "April", IF(AD1016="5", "May", IF(AD1016="6", "June", IF(AD1016="7", "July", IF(AD1016="8", "August", IF(AD1016="9", "September", IF(AD1016="10", "October", IF(AD1016="11", "November", IF(AD1016="12", "December", "Other"))))))))))))</f>
        <v>October</v>
      </c>
      <c r="AF1016" s="16" t="s">
        <v>24545</v>
      </c>
      <c r="AG1016" s="1" t="str">
        <f t="shared" si="444"/>
        <v xml:space="preserve">Seed </v>
      </c>
      <c r="AH1016" s="2" t="str">
        <f t="shared" si="445"/>
        <v>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v>
      </c>
      <c r="AI1016" s="1" t="s">
        <v>3033</v>
      </c>
      <c r="AJ1016" s="1" t="s">
        <v>23803</v>
      </c>
      <c r="AK1016" s="1" t="s">
        <v>17104</v>
      </c>
      <c r="AL1016" s="1" t="str">
        <f t="shared" si="455"/>
        <v>Scented</v>
      </c>
      <c r="AM1016" s="1" t="b">
        <v>1</v>
      </c>
      <c r="AN1016" s="1" t="b">
        <v>0</v>
      </c>
      <c r="AO1016" s="1" t="b">
        <v>0</v>
      </c>
      <c r="AP1016" s="5" t="s">
        <v>28</v>
      </c>
      <c r="AQ1016" s="5" t="str">
        <f t="shared" si="446"/>
        <v>Light, Medium, Heavy</v>
      </c>
      <c r="AR1016" s="1" t="s">
        <v>30</v>
      </c>
      <c r="AS1016" s="1" t="str">
        <f t="shared" si="456"/>
        <v>None</v>
      </c>
      <c r="AT1016" s="1" t="str">
        <f t="shared" si="447"/>
        <v>Full</v>
      </c>
      <c r="AU1016" s="1" t="s">
        <v>11</v>
      </c>
      <c r="AV1016" s="1" t="str">
        <f t="shared" si="448"/>
        <v>Dry, Moist</v>
      </c>
      <c r="AW1016" s="1" t="s">
        <v>12</v>
      </c>
      <c r="AX1016" s="1" t="str">
        <f t="shared" si="449"/>
        <v>Acid, Neutral, Alkaline</v>
      </c>
      <c r="AY1016" s="1" t="b">
        <v>0</v>
      </c>
      <c r="AZ1016" s="1" t="b">
        <v>1</v>
      </c>
      <c r="BA1016" s="1" t="b">
        <v>1</v>
      </c>
      <c r="BB1016" s="1" t="s">
        <v>29</v>
      </c>
      <c r="BC1016" t="str">
        <f t="shared" si="450"/>
        <v>TRUE</v>
      </c>
      <c r="BE1016" t="str">
        <f t="shared" si="451"/>
        <v>FALSE</v>
      </c>
      <c r="BF1016" s="1" t="b">
        <v>0</v>
      </c>
      <c r="BG1016" s="1" t="b">
        <v>0</v>
      </c>
      <c r="BH1016" s="1" t="b">
        <v>1</v>
      </c>
      <c r="BJ1016" s="1" t="str">
        <f t="shared" si="452"/>
        <v>FALSE</v>
      </c>
      <c r="BL1016" t="str">
        <f t="shared" si="453"/>
        <v>FALSE</v>
      </c>
      <c r="BM1016" s="1" t="b">
        <v>0</v>
      </c>
      <c r="BN1016" s="1" t="b">
        <v>1</v>
      </c>
      <c r="BO1016" s="1">
        <f t="shared" si="457"/>
        <v>20</v>
      </c>
      <c r="BP1016" s="1" t="s">
        <v>3034</v>
      </c>
      <c r="BQ1016" s="1" cm="1">
        <f t="array" ref="BQ1016">_xlfn.IFS(BP1016="None Known",0, LEN(BP1016)&gt;500, 5,LEN(BP1016)&gt;400, 4, LEN(BP1016)&gt;300, 3, LEN(BP1016)&gt;200, 2, LEN(BP1016)&gt;1, 1)</f>
        <v>5</v>
      </c>
      <c r="BR1016" s="1" t="s">
        <v>3035</v>
      </c>
      <c r="BS1016" s="1">
        <v>4</v>
      </c>
      <c r="BT1016" s="1" t="s">
        <v>3036</v>
      </c>
      <c r="BU1016" s="1">
        <v>3</v>
      </c>
      <c r="BV1016" s="1" t="s">
        <v>574</v>
      </c>
      <c r="BW1016" s="1" t="s">
        <v>31</v>
      </c>
      <c r="BX1016" s="1"/>
      <c r="BY1016" t="str">
        <f>_xlfn.XLOOKUP($B1016,Img_lookup!A:A,Img_lookup!B:B, "Not available")</f>
        <v>289e92d3-3de8-489d-8c41-fceb23b501cd</v>
      </c>
      <c r="BZ1016" t="str">
        <f>_xlfn.XLOOKUP($B1016,Img_lookup!A:A,Img_lookup!C:C, "Not available")</f>
        <v>Echter Lavendel (Lavandula angustifolia)</v>
      </c>
      <c r="CA1016" t="str">
        <f>_xlfn.XLOOKUP($B1016,Img_lookup!A:A,Img_lookup!D:D, "Not available")</f>
        <v>blumenbiene</v>
      </c>
      <c r="CB1016" t="str">
        <f>_xlfn.XLOOKUP($B1016,Img_lookup!A:A,Img_lookup!E:E, "https://imgur.com/aT5wafe")</f>
        <v>https://api.openverse.engineering/v1/images/289e92d3-3de8-489d-8c41-fceb23b501cd/thumb/</v>
      </c>
    </row>
    <row r="1017" spans="1:80" ht="409.6" x14ac:dyDescent="0.15">
      <c r="A1017" s="1" t="s">
        <v>103</v>
      </c>
      <c r="B1017" s="1" t="s">
        <v>565</v>
      </c>
      <c r="C1017" s="1" t="s">
        <v>566</v>
      </c>
      <c r="D1017" s="1" t="s">
        <v>567</v>
      </c>
      <c r="E1017" s="1" t="s">
        <v>568</v>
      </c>
      <c r="F1017" s="1" t="s">
        <v>22</v>
      </c>
      <c r="G1017" s="1" t="s">
        <v>22</v>
      </c>
      <c r="H1017" s="11" t="str">
        <f t="shared" si="462"/>
        <v>Perennial</v>
      </c>
      <c r="I1017" s="1" t="s">
        <v>17108</v>
      </c>
      <c r="J1017" s="1">
        <v>0.34999999399999998</v>
      </c>
      <c r="L1017" t="str" cm="1">
        <f t="array" ref="L1017">_xlfn.IFS(J1017+K1017="", "Unknown", J1017+K1017&gt;3, "Large", J1017+K1017&gt;0.5, "Medium", J1017+K1017&gt;0, "Small")</f>
        <v>Small</v>
      </c>
      <c r="M1017" s="1">
        <v>7</v>
      </c>
      <c r="N1017" cm="1">
        <f t="array" ref="N1017">IF($M1017="",INDEX($M$2:$M$2176,MATCH(1,INDEX(($A$2:$A$2176=$A1017)*($M$2:$M$2176&lt;&gt;""),0),0)),$M1017)</f>
        <v>7</v>
      </c>
      <c r="O1017" s="2" t="str">
        <f t="shared" si="454"/>
        <v>Seasonal outdoors</v>
      </c>
      <c r="P1017" s="1" t="s">
        <v>569</v>
      </c>
      <c r="R1017" t="str">
        <f t="shared" si="458"/>
        <v>Medium</v>
      </c>
      <c r="S1017" s="1" t="s">
        <v>24</v>
      </c>
      <c r="T1017" s="1" t="str">
        <f>LEFT(S1017,FIND("-",S1017)-1)</f>
        <v xml:space="preserve">1 </v>
      </c>
      <c r="U1017" s="1" t="str">
        <f>RIGHT(S1017,FIND("-",S1017)-1)</f>
        <v>12</v>
      </c>
      <c r="W1017"/>
      <c r="AF1017" s="16" t="s">
        <v>24545</v>
      </c>
      <c r="AG1017" s="1" t="str">
        <f t="shared" si="444"/>
        <v xml:space="preserve">Seed </v>
      </c>
      <c r="AH1017" s="2" t="str">
        <f t="shared" si="445"/>
        <v>Sow spring in a greenhouse and only just cover the seed[4]. It usually germinates in 1 - 3 months at 15�c. When large enough to handle, prick the seedlings out into individual pots and grow them on in the greenhouse or cold frame for their first winter, planting them out in late spring after the last expected frosts.
Cuttings of half-ripe wood 7 - 10cm with a heel, July/August in a frame. Usually very east, a high percentage will root within a few weeks[78]. Grow them on in the greenhouse for their first winter and plant them out in late spring after the last expected frosts.
Cuttings 7cm with a heel succeed at almost any time of the year[1].
Layering.</v>
      </c>
      <c r="AI1017" s="1" t="s">
        <v>570</v>
      </c>
      <c r="AJ1017" s="1" t="s">
        <v>23803</v>
      </c>
      <c r="AK1017" s="1" t="s">
        <v>17104</v>
      </c>
      <c r="AL1017" s="1" t="str">
        <f t="shared" si="455"/>
        <v>Scented</v>
      </c>
      <c r="AM1017" s="1" t="b">
        <v>1</v>
      </c>
      <c r="AN1017" s="1" t="b">
        <v>0</v>
      </c>
      <c r="AO1017" s="1" t="b">
        <v>0</v>
      </c>
      <c r="AP1017" s="5" t="s">
        <v>28</v>
      </c>
      <c r="AQ1017" s="5" t="str">
        <f t="shared" si="446"/>
        <v>Light, Medium, Heavy</v>
      </c>
      <c r="AR1017" s="1" t="s">
        <v>30</v>
      </c>
      <c r="AS1017" s="1" t="str">
        <f t="shared" si="456"/>
        <v>None</v>
      </c>
      <c r="AT1017" s="1" t="str">
        <f t="shared" si="447"/>
        <v>Full</v>
      </c>
      <c r="AU1017" s="1" t="s">
        <v>11</v>
      </c>
      <c r="AV1017" s="1" t="str">
        <f t="shared" si="448"/>
        <v>Dry, Moist</v>
      </c>
      <c r="AW1017" s="1" t="s">
        <v>12</v>
      </c>
      <c r="AX1017" s="1" t="str">
        <f t="shared" si="449"/>
        <v>Acid, Neutral, Alkaline</v>
      </c>
      <c r="AY1017" s="1" t="b">
        <v>0</v>
      </c>
      <c r="AZ1017" s="1" t="b">
        <v>0</v>
      </c>
      <c r="BA1017" s="1" t="b">
        <v>1</v>
      </c>
      <c r="BB1017" s="1" t="s">
        <v>29</v>
      </c>
      <c r="BC1017" t="str">
        <f t="shared" si="450"/>
        <v>TRUE</v>
      </c>
      <c r="BE1017" t="str">
        <f t="shared" si="451"/>
        <v>FALSE</v>
      </c>
      <c r="BF1017" s="1" t="b">
        <v>0</v>
      </c>
      <c r="BG1017" s="1" t="b">
        <v>0</v>
      </c>
      <c r="BH1017" s="1" t="b">
        <v>1</v>
      </c>
      <c r="BJ1017" s="1" t="str">
        <f t="shared" si="452"/>
        <v>FALSE</v>
      </c>
      <c r="BL1017" t="str">
        <f t="shared" si="453"/>
        <v>FALSE</v>
      </c>
      <c r="BM1017" s="1" t="b">
        <v>0</v>
      </c>
      <c r="BN1017" s="1" t="b">
        <v>1</v>
      </c>
      <c r="BO1017" s="1">
        <f t="shared" si="457"/>
        <v>16</v>
      </c>
      <c r="BP1017" s="1" t="s">
        <v>571</v>
      </c>
      <c r="BQ1017" s="1" cm="1">
        <f t="array" ref="BQ1017">_xlfn.IFS(BP1017="None Known",0, LEN(BP1017)&gt;500, 5,LEN(BP1017)&gt;400, 4, LEN(BP1017)&gt;300, 3, LEN(BP1017)&gt;200, 2, LEN(BP1017)&gt;1, 1)</f>
        <v>5</v>
      </c>
      <c r="BR1017" s="1" t="s">
        <v>572</v>
      </c>
      <c r="BS1017" s="1">
        <v>3</v>
      </c>
      <c r="BT1017" s="1" t="s">
        <v>573</v>
      </c>
      <c r="BU1017" s="1">
        <v>2</v>
      </c>
      <c r="BV1017" s="1" t="s">
        <v>574</v>
      </c>
      <c r="BW1017" s="1" t="s">
        <v>31</v>
      </c>
      <c r="BX1017" s="1"/>
      <c r="BY1017" t="str">
        <f>_xlfn.XLOOKUP($B1017,Img_lookup!A:A,Img_lookup!B:B, "Not available")</f>
        <v>7495ff2f-a7e0-48dd-8bf5-f24b689e0ebe</v>
      </c>
      <c r="BZ1017" t="str">
        <f>_xlfn.XLOOKUP($B1017,Img_lookup!A:A,Img_lookup!C:C, "Not available")</f>
        <v>Lavandula latifolia Medik.</v>
      </c>
      <c r="CA1017" t="str">
        <f>_xlfn.XLOOKUP($B1017,Img_lookup!A:A,Img_lookup!D:D, "Not available")</f>
        <v>ex herb. F. Lacroix</v>
      </c>
      <c r="CB1017" t="str">
        <f>_xlfn.XLOOKUP($B1017,Img_lookup!A:A,Img_lookup!E:E, "https://imgur.com/aT5wafe")</f>
        <v>https://api.openverse.engineering/v1/images/7495ff2f-a7e0-48dd-8bf5-f24b689e0ebe/thumb/</v>
      </c>
    </row>
    <row r="1018" spans="1:80" ht="13" x14ac:dyDescent="0.15">
      <c r="A1018" s="1" t="s">
        <v>639</v>
      </c>
      <c r="B1018" s="1" t="s">
        <v>1329</v>
      </c>
      <c r="C1018" s="1" t="s">
        <v>1330</v>
      </c>
      <c r="E1018" s="1" t="s">
        <v>1331</v>
      </c>
      <c r="F1018" s="1" t="s">
        <v>368</v>
      </c>
      <c r="G1018" s="1" t="s">
        <v>368</v>
      </c>
      <c r="H1018" s="11" t="str">
        <f t="shared" si="462"/>
        <v>Perennial</v>
      </c>
      <c r="J1018" s="1">
        <v>3</v>
      </c>
      <c r="K1018" s="1">
        <v>0.5</v>
      </c>
      <c r="L1018" t="str" cm="1">
        <f t="array" ref="L1018">_xlfn.IFS(J1018+K1018="", "Unknown", J1018+K1018&gt;3, "Large", J1018+K1018&gt;0.5, "Medium", J1018+K1018&gt;0, "Small")</f>
        <v>Large</v>
      </c>
      <c r="M1018" s="1">
        <v>0</v>
      </c>
      <c r="N1018" cm="1">
        <f t="array" ref="N1018">IF($M1018="",INDEX($M$2:$M$2176,MATCH(1,INDEX(($A$2:$A$2176=$A1018)*($M$2:$M$2176&lt;&gt;""),0),0)),$M1018)</f>
        <v>0</v>
      </c>
      <c r="O1018" s="2" t="str">
        <f t="shared" si="454"/>
        <v>Hardy to cold</v>
      </c>
      <c r="P1018" s="1" t="s">
        <v>1332</v>
      </c>
      <c r="Q1018" s="1" t="s">
        <v>17109</v>
      </c>
      <c r="R1018" t="str">
        <f t="shared" si="458"/>
        <v>Fast</v>
      </c>
      <c r="T1018" s="1"/>
      <c r="U1018" s="1"/>
      <c r="V1018" s="1" t="s">
        <v>108</v>
      </c>
      <c r="W1018" s="6" t="str">
        <f>IF(ISNUMBER(SEARCH("-",V1018)),TRIM(LEFT(V1018,FIND("-",V1018)-1)),V1018)</f>
        <v>7</v>
      </c>
      <c r="X1018" t="str">
        <f>IF(W1018="1", "January", IF(W1018="2", "February", IF(W1018="3", "March", IF(W1018="4", "April", IF(W1018="5", "May", IF(W1018="6", "June", IF(W1018="7", "July", IF(W1018="8", "August", IF(W1018="9", "September", IF(W1018="10", "October", IF(W1018="11", "November", IF(W1018="12", "December", "Other"))))))))))))</f>
        <v>July</v>
      </c>
      <c r="Y1018" s="2" t="str">
        <f>IF(ISNUMBER(SEARCH("-",V1018)),TRIM(RIGHT(V1018,LEN(V1018)-SEARCH("-",V1018))),V1018)</f>
        <v>9</v>
      </c>
      <c r="Z1018" s="2" t="str">
        <f>IF(Y1018="1", "January", IF(Y1018="2", "February", IF(Y1018="3", "March", IF(Y1018="4", "April", IF(Y1018="5", "May", IF(Y1018="6", "June", IF(Y1018="7", "July", IF(Y1018="8", "August", IF(Y1018="9", "September", IF(Y1018="10", "October", IF(Y1018="11", "November", IF(Y1018="12", "December", "Other"))))))))))))</f>
        <v>September</v>
      </c>
      <c r="AF1018" s="1" t="s">
        <v>24546</v>
      </c>
      <c r="AG1018" s="1" t="str">
        <f t="shared" si="444"/>
        <v xml:space="preserve">Seed </v>
      </c>
      <c r="AH1018" s="2" t="str">
        <f t="shared" si="445"/>
        <v>Sow late summer in situ[200]. The seed should germinate within 4 weeks.</v>
      </c>
      <c r="AI1018" s="1" t="s">
        <v>1333</v>
      </c>
      <c r="AJ1018" s="1" t="s">
        <v>53</v>
      </c>
      <c r="AK1018" s="1" t="s">
        <v>17104</v>
      </c>
      <c r="AL1018" s="1" t="str">
        <f t="shared" si="455"/>
        <v>Unscented</v>
      </c>
      <c r="AM1018" s="1" t="b">
        <v>0</v>
      </c>
      <c r="AN1018" s="1" t="b">
        <v>0</v>
      </c>
      <c r="AO1018" s="1" t="b">
        <v>0</v>
      </c>
      <c r="AP1018" s="5" t="s">
        <v>28</v>
      </c>
      <c r="AQ1018" s="5" t="str">
        <f t="shared" si="446"/>
        <v>Light, Medium, Heavy</v>
      </c>
      <c r="AR1018" s="1" t="s">
        <v>30</v>
      </c>
      <c r="AS1018" s="1" t="str">
        <f t="shared" si="456"/>
        <v>None</v>
      </c>
      <c r="AT1018" s="1" t="str">
        <f t="shared" si="447"/>
        <v>Full</v>
      </c>
      <c r="AU1018" s="1" t="s">
        <v>11</v>
      </c>
      <c r="AV1018" s="1" t="str">
        <f t="shared" si="448"/>
        <v>Dry, Moist</v>
      </c>
      <c r="AW1018" s="1" t="s">
        <v>12</v>
      </c>
      <c r="AX1018" s="1" t="str">
        <f t="shared" si="449"/>
        <v>Acid, Neutral, Alkaline</v>
      </c>
      <c r="AY1018" s="1" t="b">
        <v>0</v>
      </c>
      <c r="AZ1018" s="1" t="b">
        <v>0</v>
      </c>
      <c r="BA1018" s="1" t="b">
        <v>0</v>
      </c>
      <c r="BB1018" s="1" t="s">
        <v>29</v>
      </c>
      <c r="BC1018" t="str">
        <f t="shared" si="450"/>
        <v>TRUE</v>
      </c>
      <c r="BE1018" t="str">
        <f t="shared" si="451"/>
        <v>FALSE</v>
      </c>
      <c r="BF1018" s="1" t="b">
        <v>0</v>
      </c>
      <c r="BG1018" s="1" t="b">
        <v>0</v>
      </c>
      <c r="BH1018" s="1" t="b">
        <v>0</v>
      </c>
      <c r="BI1018" s="1" t="s">
        <v>30</v>
      </c>
      <c r="BJ1018" s="1" t="str">
        <f t="shared" si="452"/>
        <v>FALSE</v>
      </c>
      <c r="BL1018" t="str">
        <f t="shared" si="453"/>
        <v>FALSE</v>
      </c>
      <c r="BM1018" s="1" t="b">
        <v>0</v>
      </c>
      <c r="BN1018" s="1" t="b">
        <v>0</v>
      </c>
      <c r="BO1018" s="1">
        <f t="shared" si="457"/>
        <v>7</v>
      </c>
      <c r="BP1018" s="1" t="s">
        <v>31</v>
      </c>
      <c r="BQ1018" s="1" cm="1">
        <f t="array" ref="BQ1018">_xlfn.IFS(BP1018="None Known",0, LEN(BP1018)&gt;500, 5,LEN(BP1018)&gt;400, 4, LEN(BP1018)&gt;300, 3, LEN(BP1018)&gt;200, 2, LEN(BP1018)&gt;1, 1)</f>
        <v>0</v>
      </c>
      <c r="BR1018" s="1" t="s">
        <v>1334</v>
      </c>
      <c r="BS1018" s="1">
        <v>2</v>
      </c>
      <c r="BT1018" s="1" t="s">
        <v>1335</v>
      </c>
      <c r="BU1018" s="1">
        <v>1</v>
      </c>
      <c r="BV1018" s="1" t="s">
        <v>1336</v>
      </c>
      <c r="BW1018" s="1" t="s">
        <v>31</v>
      </c>
      <c r="BX1018" s="1"/>
      <c r="BY1018" t="str">
        <f>_xlfn.XLOOKUP($B1018,Img_lookup!A:A,Img_lookup!B:B, "Not available")</f>
        <v>af4a0714-8484-4d4b-a085-3742eba4125e</v>
      </c>
      <c r="BZ1018" t="str">
        <f>_xlfn.XLOOKUP($B1018,Img_lookup!A:A,Img_lookup!C:C, "Not available")</f>
        <v>Close up of Lavatera Arborea 'Variegata'</v>
      </c>
      <c r="CA1018" t="str">
        <f>_xlfn.XLOOKUP($B1018,Img_lookup!A:A,Img_lookup!D:D, "Not available")</f>
        <v>orphanjones</v>
      </c>
      <c r="CB1018" t="str">
        <f>_xlfn.XLOOKUP($B1018,Img_lookup!A:A,Img_lookup!E:E, "https://imgur.com/aT5wafe")</f>
        <v>https://api.openverse.engineering/v1/images/af4a0714-8484-4d4b-a085-3742eba4125e/thumb/</v>
      </c>
    </row>
    <row r="1019" spans="1:80" ht="13" x14ac:dyDescent="0.15">
      <c r="A1019" s="1" t="s">
        <v>316</v>
      </c>
      <c r="B1019" s="1" t="s">
        <v>11650</v>
      </c>
      <c r="C1019" s="1" t="s">
        <v>11651</v>
      </c>
      <c r="E1019" s="1" t="s">
        <v>11652</v>
      </c>
      <c r="F1019" s="1" t="s">
        <v>6</v>
      </c>
      <c r="G1019" s="1" t="s">
        <v>6</v>
      </c>
      <c r="H1019" s="11" t="str">
        <f t="shared" si="462"/>
        <v>Perennial</v>
      </c>
      <c r="J1019" s="1">
        <v>0.30000001199999998</v>
      </c>
      <c r="L1019" t="str" cm="1">
        <f t="array" ref="L1019">_xlfn.IFS(J1019+K1019="", "Unknown", J1019+K1019&gt;3, "Large", J1019+K1019&gt;0.5, "Medium", J1019+K1019&gt;0, "Small")</f>
        <v>Small</v>
      </c>
      <c r="N1019" cm="1">
        <f t="array" ref="N1019">IF($M1019="",INDEX($M$2:$M$2176,MATCH(1,INDEX(($A$2:$A$2176=$A1019)*($M$2:$M$2176&lt;&gt;""),0),0)),$M1019)</f>
        <v>5</v>
      </c>
      <c r="O1019" s="2" t="str">
        <f t="shared" si="454"/>
        <v>Seasonal outdoors</v>
      </c>
      <c r="P1019" s="1" t="s">
        <v>11653</v>
      </c>
      <c r="R1019" t="str">
        <f t="shared" si="458"/>
        <v>Medium</v>
      </c>
      <c r="W1019"/>
      <c r="AF1019" s="1" t="s">
        <v>40</v>
      </c>
      <c r="AG1019" s="1" t="str">
        <f t="shared" si="444"/>
        <v xml:space="preserve">Seed </v>
      </c>
      <c r="AH1019" s="2" t="str">
        <f t="shared" si="445"/>
        <v/>
      </c>
      <c r="AI1019" s="1" t="s">
        <v>11654</v>
      </c>
      <c r="AK1019" s="1" t="s">
        <v>17104</v>
      </c>
      <c r="AL1019" s="1" t="str">
        <f t="shared" si="455"/>
        <v>Unscented</v>
      </c>
      <c r="AM1019" s="1" t="b">
        <v>0</v>
      </c>
      <c r="AN1019" s="1" t="b">
        <v>0</v>
      </c>
      <c r="AO1019" s="1" t="b">
        <v>0</v>
      </c>
      <c r="AP1019" s="5" t="s">
        <v>28</v>
      </c>
      <c r="AQ1019" s="5" t="str">
        <f t="shared" si="446"/>
        <v>Light, Medium, Heavy</v>
      </c>
      <c r="AR1019" s="1" t="s">
        <v>10</v>
      </c>
      <c r="AS1019" s="1" t="str">
        <f t="shared" si="456"/>
        <v>None, Partial</v>
      </c>
      <c r="AT1019" s="1" t="str">
        <f t="shared" si="447"/>
        <v>Partial, Full</v>
      </c>
      <c r="AU1019" s="1" t="s">
        <v>29</v>
      </c>
      <c r="AV1019" s="1" t="str">
        <f t="shared" si="448"/>
        <v>Moist</v>
      </c>
      <c r="AW1019" s="1" t="s">
        <v>12</v>
      </c>
      <c r="AX1019" s="1" t="str">
        <f t="shared" si="449"/>
        <v>Acid, Neutral, Alkaline</v>
      </c>
      <c r="AY1019" s="1" t="b">
        <v>0</v>
      </c>
      <c r="AZ1019" s="1" t="b">
        <v>0</v>
      </c>
      <c r="BA1019" s="1" t="b">
        <v>0</v>
      </c>
      <c r="BC1019" t="str">
        <f t="shared" si="450"/>
        <v>FALSE</v>
      </c>
      <c r="BE1019" t="str">
        <f t="shared" si="451"/>
        <v>FALSE</v>
      </c>
      <c r="BF1019" s="1" t="b">
        <v>0</v>
      </c>
      <c r="BG1019" s="1" t="b">
        <v>0</v>
      </c>
      <c r="BH1019" s="1" t="b">
        <v>1</v>
      </c>
      <c r="BJ1019" s="1" t="str">
        <f t="shared" si="452"/>
        <v>FALSE</v>
      </c>
      <c r="BL1019" t="str">
        <f t="shared" si="453"/>
        <v>FALSE</v>
      </c>
      <c r="BM1019" s="1" t="b">
        <v>0</v>
      </c>
      <c r="BN1019" s="1" t="b">
        <v>0</v>
      </c>
      <c r="BO1019" s="1">
        <f t="shared" si="457"/>
        <v>5</v>
      </c>
      <c r="BP1019" s="1" t="s">
        <v>31</v>
      </c>
      <c r="BQ1019" s="1" cm="1">
        <f t="array" ref="BQ1019">_xlfn.IFS(BP1019="None Known",0, LEN(BP1019)&gt;500, 5,LEN(BP1019)&gt;400, 4, LEN(BP1019)&gt;300, 3, LEN(BP1019)&gt;200, 2, LEN(BP1019)&gt;1, 1)</f>
        <v>0</v>
      </c>
      <c r="BR1019" s="1" t="s">
        <v>11655</v>
      </c>
      <c r="BS1019" s="1">
        <v>1</v>
      </c>
      <c r="BT1019" s="1" t="s">
        <v>11656</v>
      </c>
      <c r="BU1019" s="1">
        <v>2</v>
      </c>
      <c r="BV1019" s="1" t="s">
        <v>34</v>
      </c>
      <c r="BW1019" s="1" t="s">
        <v>31</v>
      </c>
      <c r="BX1019" s="1"/>
      <c r="BY1019" t="str">
        <f>_xlfn.XLOOKUP($B1019,Img_lookup!A:A,Img_lookup!B:B, "Not available")</f>
        <v>Not available</v>
      </c>
      <c r="BZ1019" t="str">
        <f>_xlfn.XLOOKUP($B1019,Img_lookup!A:A,Img_lookup!C:C, "Not available")</f>
        <v>Not available</v>
      </c>
      <c r="CA1019" t="str">
        <f>_xlfn.XLOOKUP($B1019,Img_lookup!A:A,Img_lookup!D:D, "Not available")</f>
        <v>Not available</v>
      </c>
      <c r="CB1019" t="str">
        <f>_xlfn.XLOOKUP($B1019,Img_lookup!A:A,Img_lookup!E:E, "https://imgur.com/aT5wafe")</f>
        <v>https://imgur.com/aT5wafe</v>
      </c>
    </row>
    <row r="1020" spans="1:80" ht="409.6" x14ac:dyDescent="0.15">
      <c r="A1020" s="1" t="s">
        <v>139</v>
      </c>
      <c r="B1020" s="1" t="s">
        <v>16272</v>
      </c>
      <c r="D1020" s="1" t="s">
        <v>16273</v>
      </c>
      <c r="E1020" s="1" t="s">
        <v>296</v>
      </c>
      <c r="F1020" s="1" t="s">
        <v>22</v>
      </c>
      <c r="G1020" s="1" t="s">
        <v>22</v>
      </c>
      <c r="H1020" s="11" t="str">
        <f t="shared" si="462"/>
        <v>Perennial</v>
      </c>
      <c r="I1020" s="1" t="s">
        <v>17108</v>
      </c>
      <c r="J1020" s="1">
        <v>1</v>
      </c>
      <c r="L1020" t="str" cm="1">
        <f t="array" ref="L1020">_xlfn.IFS(J1020+K1020="", "Unknown", J1020+K1020&gt;3, "Large", J1020+K1020&gt;0.5, "Medium", J1020+K1020&gt;0, "Small")</f>
        <v>Medium</v>
      </c>
      <c r="N1020" cm="1">
        <f t="array" ref="N1020">IF($M1020="",INDEX($M$2:$M$2176,MATCH(1,INDEX(($A$2:$A$2176=$A1020)*($M$2:$M$2176&lt;&gt;""),0),0)),$M1020)</f>
        <v>7</v>
      </c>
      <c r="O1020" s="2" t="str">
        <f t="shared" si="454"/>
        <v>Seasonal outdoors</v>
      </c>
      <c r="P1020" s="1" t="s">
        <v>16274</v>
      </c>
      <c r="R1020" t="str">
        <f t="shared" si="458"/>
        <v>Medium</v>
      </c>
      <c r="S1020" s="1" t="s">
        <v>24</v>
      </c>
      <c r="T1020" s="1" t="str">
        <f>LEFT(S1020,FIND("-",S1020)-1)</f>
        <v xml:space="preserve">1 </v>
      </c>
      <c r="U1020" s="1" t="str">
        <f>RIGHT(S1020,FIND("-",S1020)-1)</f>
        <v>12</v>
      </c>
      <c r="V1020" s="1">
        <v>5</v>
      </c>
      <c r="W1020" s="6">
        <f>IF(ISNUMBER(SEARCH("-",V1020)),TRIM(LEFT(V1020,FIND("-",V1020)-1)),V1020)</f>
        <v>5</v>
      </c>
      <c r="X1020" t="str">
        <f>IF(W1020=1, "January", IF(W1020=2, "February", IF(W1020=3, "March", IF(W1020=4, "April", IF(W1020=5, "May", IF(W1020=6, "June", IF(W1020=7, "July", IF(W1020=8, "August", IF(W1020=9, "September", IF(W1020=10, "October", IF(W1020=11, "November", IF(W1020=12, "December", "Other"))))))))))))</f>
        <v>May</v>
      </c>
      <c r="AF1020" s="16" t="s">
        <v>24547</v>
      </c>
      <c r="AG1020" s="1" t="str">
        <f t="shared" si="444"/>
        <v xml:space="preserve">Seed </v>
      </c>
      <c r="AH1020" s="2" t="str">
        <f t="shared" si="445"/>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I1020" s="1" t="s">
        <v>16275</v>
      </c>
      <c r="AK1020" s="1" t="s">
        <v>17104</v>
      </c>
      <c r="AL1020" s="1" t="str">
        <f t="shared" si="455"/>
        <v>Scented</v>
      </c>
      <c r="AM1020" s="1" t="b">
        <v>1</v>
      </c>
      <c r="AN1020" s="1" t="b">
        <v>1</v>
      </c>
      <c r="AO1020" s="1" t="b">
        <v>0</v>
      </c>
      <c r="AP1020" s="5" t="s">
        <v>28</v>
      </c>
      <c r="AQ1020" s="5" t="str">
        <f t="shared" si="446"/>
        <v>Light, Medium, Heavy</v>
      </c>
      <c r="AR1020" s="1" t="s">
        <v>1788</v>
      </c>
      <c r="AS1020" s="1" t="str">
        <f t="shared" si="456"/>
        <v>Partial, Full</v>
      </c>
      <c r="AT1020" s="1" t="str">
        <f t="shared" si="447"/>
        <v/>
      </c>
      <c r="AU1020" s="1" t="s">
        <v>29</v>
      </c>
      <c r="AV1020" s="1" t="str">
        <f t="shared" si="448"/>
        <v>Moist</v>
      </c>
      <c r="AW1020" s="1" t="s">
        <v>146</v>
      </c>
      <c r="AX1020" s="1" t="str">
        <f t="shared" si="449"/>
        <v>Acid</v>
      </c>
      <c r="AY1020" s="1" t="b">
        <v>1</v>
      </c>
      <c r="AZ1020" s="1" t="b">
        <v>0</v>
      </c>
      <c r="BA1020" s="1" t="b">
        <v>0</v>
      </c>
      <c r="BC1020" t="str">
        <f t="shared" si="450"/>
        <v>FALSE</v>
      </c>
      <c r="BE1020" t="str">
        <f t="shared" si="451"/>
        <v>FALSE</v>
      </c>
      <c r="BF1020" s="1" t="b">
        <v>0</v>
      </c>
      <c r="BG1020" s="1" t="b">
        <v>0</v>
      </c>
      <c r="BH1020" s="1" t="b">
        <v>0</v>
      </c>
      <c r="BJ1020" s="1" t="str">
        <f t="shared" si="452"/>
        <v>FALSE</v>
      </c>
      <c r="BL1020" t="str">
        <f t="shared" si="453"/>
        <v>FALSE</v>
      </c>
      <c r="BM1020" s="1" t="b">
        <v>0</v>
      </c>
      <c r="BN1020" s="1" t="b">
        <v>0</v>
      </c>
      <c r="BO1020" s="1">
        <f t="shared" si="457"/>
        <v>8</v>
      </c>
      <c r="BP1020" s="1" t="s">
        <v>11570</v>
      </c>
      <c r="BQ1020" s="1" cm="1">
        <f t="array" ref="BQ1020">_xlfn.IFS(BP1020="None Known",0, LEN(BP1020)&gt;500, 5,LEN(BP1020)&gt;400, 4, LEN(BP1020)&gt;300, 3, LEN(BP1020)&gt;200, 2, LEN(BP1020)&gt;1, 1)</f>
        <v>1</v>
      </c>
      <c r="BR1020" s="1" t="s">
        <v>16276</v>
      </c>
      <c r="BS1020" s="1">
        <v>2</v>
      </c>
      <c r="BT1020" s="1" t="s">
        <v>11572</v>
      </c>
      <c r="BU1020" s="1">
        <v>1</v>
      </c>
      <c r="BV1020" s="1" t="s">
        <v>465</v>
      </c>
      <c r="BW1020" s="1" t="s">
        <v>4398</v>
      </c>
      <c r="BX1020" s="1"/>
      <c r="BY1020" t="str">
        <f>_xlfn.XLOOKUP($B1020,Img_lookup!A:A,Img_lookup!B:B, "Not available")</f>
        <v>1373b95f-8651-4008-8209-e559049f7764</v>
      </c>
      <c r="BZ1020" t="str">
        <f>_xlfn.XLOOKUP($B1020,Img_lookup!A:A,Img_lookup!C:C, "Not available")</f>
        <v>Ledum columbianum Piper</v>
      </c>
      <c r="CA1020" t="str">
        <f>_xlfn.XLOOKUP($B1020,Img_lookup!A:A,Img_lookup!D:D, "Not available")</f>
        <v>Charles Vancouver Piper</v>
      </c>
      <c r="CB1020" t="str">
        <f>_xlfn.XLOOKUP($B1020,Img_lookup!A:A,Img_lookup!E:E, "https://imgur.com/aT5wafe")</f>
        <v>https://api.openverse.engineering/v1/images/1373b95f-8651-4008-8209-e559049f7764/thumb/</v>
      </c>
    </row>
    <row r="1021" spans="1:80" ht="409.6" x14ac:dyDescent="0.15">
      <c r="A1021" s="1" t="s">
        <v>139</v>
      </c>
      <c r="B1021" s="1" t="s">
        <v>11566</v>
      </c>
      <c r="C1021" s="1" t="s">
        <v>11567</v>
      </c>
      <c r="E1021" s="1" t="s">
        <v>460</v>
      </c>
      <c r="F1021" s="1" t="s">
        <v>22</v>
      </c>
      <c r="G1021" s="1" t="s">
        <v>22</v>
      </c>
      <c r="H1021" s="11" t="str">
        <f t="shared" si="462"/>
        <v>Perennial</v>
      </c>
      <c r="I1021" s="1" t="s">
        <v>17108</v>
      </c>
      <c r="J1021" s="1">
        <v>1.5</v>
      </c>
      <c r="L1021" t="str" cm="1">
        <f t="array" ref="L1021">_xlfn.IFS(J1021+K1021="", "Unknown", J1021+K1021&gt;3, "Large", J1021+K1021&gt;0.5, "Medium", J1021+K1021&gt;0, "Small")</f>
        <v>Medium</v>
      </c>
      <c r="N1021" cm="1">
        <f t="array" ref="N1021">IF($M1021="",INDEX($M$2:$M$2176,MATCH(1,INDEX(($A$2:$A$2176=$A1021)*($M$2:$M$2176&lt;&gt;""),0),0)),$M1021)</f>
        <v>7</v>
      </c>
      <c r="O1021" s="2" t="str">
        <f t="shared" si="454"/>
        <v>Seasonal outdoors</v>
      </c>
      <c r="P1021" s="1" t="s">
        <v>11568</v>
      </c>
      <c r="R1021" t="str">
        <f t="shared" si="458"/>
        <v>Medium</v>
      </c>
      <c r="S1021" s="1" t="s">
        <v>24</v>
      </c>
      <c r="T1021" s="1" t="str">
        <f>LEFT(S1021,FIND("-",S1021)-1)</f>
        <v xml:space="preserve">1 </v>
      </c>
      <c r="U1021" s="1" t="str">
        <f>RIGHT(S1021,FIND("-",S1021)-1)</f>
        <v>12</v>
      </c>
      <c r="V1021" s="1">
        <v>5</v>
      </c>
      <c r="W1021" s="6">
        <f>IF(ISNUMBER(SEARCH("-",V1021)),TRIM(LEFT(V1021,FIND("-",V1021)-1)),V1021)</f>
        <v>5</v>
      </c>
      <c r="X1021" t="str">
        <f>IF(W1021=1, "January", IF(W1021=2, "February", IF(W1021=3, "March", IF(W1021=4, "April", IF(W1021=5, "May", IF(W1021=6, "June", IF(W1021=7, "July", IF(W1021=8, "August", IF(W1021=9, "September", IF(W1021=10, "October", IF(W1021=11, "November", IF(W1021=12, "December", "Other"))))))))))))</f>
        <v>May</v>
      </c>
      <c r="AF1021" s="16" t="s">
        <v>24547</v>
      </c>
      <c r="AG1021" s="1" t="str">
        <f t="shared" si="444"/>
        <v xml:space="preserve">Seed </v>
      </c>
      <c r="AH1021" s="2" t="str">
        <f t="shared" si="445"/>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I1021" s="1" t="s">
        <v>11569</v>
      </c>
      <c r="AK1021" s="1" t="s">
        <v>17104</v>
      </c>
      <c r="AL1021" s="1" t="str">
        <f t="shared" si="455"/>
        <v>Scented</v>
      </c>
      <c r="AM1021" s="1" t="b">
        <v>1</v>
      </c>
      <c r="AN1021" s="1" t="b">
        <v>1</v>
      </c>
      <c r="AO1021" s="1" t="b">
        <v>0</v>
      </c>
      <c r="AP1021" s="5" t="s">
        <v>28</v>
      </c>
      <c r="AQ1021" s="5" t="str">
        <f t="shared" si="446"/>
        <v>Light, Medium, Heavy</v>
      </c>
      <c r="AR1021" s="1" t="s">
        <v>274</v>
      </c>
      <c r="AS1021" s="1" t="str">
        <f t="shared" si="456"/>
        <v>None, Partial, Full</v>
      </c>
      <c r="AT1021" s="1" t="str">
        <f t="shared" si="447"/>
        <v>None, Partial, Full</v>
      </c>
      <c r="AU1021" s="1" t="s">
        <v>29</v>
      </c>
      <c r="AV1021" s="1" t="str">
        <f t="shared" si="448"/>
        <v>Moist</v>
      </c>
      <c r="AW1021" s="1" t="s">
        <v>146</v>
      </c>
      <c r="AX1021" s="1" t="str">
        <f t="shared" si="449"/>
        <v>Acid</v>
      </c>
      <c r="AY1021" s="1" t="b">
        <v>1</v>
      </c>
      <c r="AZ1021" s="1" t="b">
        <v>0</v>
      </c>
      <c r="BA1021" s="1" t="b">
        <v>0</v>
      </c>
      <c r="BC1021" t="str">
        <f t="shared" si="450"/>
        <v>FALSE</v>
      </c>
      <c r="BE1021" t="str">
        <f t="shared" si="451"/>
        <v>FALSE</v>
      </c>
      <c r="BF1021" s="1" t="b">
        <v>0</v>
      </c>
      <c r="BG1021" s="1" t="b">
        <v>0</v>
      </c>
      <c r="BH1021" s="1" t="b">
        <v>0</v>
      </c>
      <c r="BJ1021" s="1" t="str">
        <f t="shared" si="452"/>
        <v>FALSE</v>
      </c>
      <c r="BL1021" t="str">
        <f t="shared" si="453"/>
        <v>FALSE</v>
      </c>
      <c r="BM1021" s="1" t="b">
        <v>0</v>
      </c>
      <c r="BN1021" s="1" t="b">
        <v>0</v>
      </c>
      <c r="BO1021" s="1">
        <f t="shared" si="457"/>
        <v>8</v>
      </c>
      <c r="BP1021" s="1" t="s">
        <v>11570</v>
      </c>
      <c r="BQ1021" s="1" cm="1">
        <f t="array" ref="BQ1021">_xlfn.IFS(BP1021="None Known",0, LEN(BP1021)&gt;500, 5,LEN(BP1021)&gt;400, 4, LEN(BP1021)&gt;300, 3, LEN(BP1021)&gt;200, 2, LEN(BP1021)&gt;1, 1)</f>
        <v>1</v>
      </c>
      <c r="BR1021" s="1" t="s">
        <v>11571</v>
      </c>
      <c r="BS1021" s="1">
        <v>2</v>
      </c>
      <c r="BT1021" s="1" t="s">
        <v>11572</v>
      </c>
      <c r="BU1021" s="1">
        <v>1</v>
      </c>
      <c r="BV1021" s="1" t="s">
        <v>8163</v>
      </c>
      <c r="BW1021" s="1" t="s">
        <v>4398</v>
      </c>
      <c r="BX1021" s="1"/>
      <c r="BY1021" t="str">
        <f>_xlfn.XLOOKUP($B1021,Img_lookup!A:A,Img_lookup!B:B, "Not available")</f>
        <v>2698a300-faeb-4e71-a1ea-4a79a76d013e</v>
      </c>
      <c r="BZ1021" t="str">
        <f>_xlfn.XLOOKUP($B1021,Img_lookup!A:A,Img_lookup!C:C, "Not available")</f>
        <v>Ledum glandulosum Nutt.</v>
      </c>
      <c r="CA1021" t="str">
        <f>_xlfn.XLOOKUP($B1021,Img_lookup!A:A,Img_lookup!D:D, "Not available")</f>
        <v>Robert G. Stolze</v>
      </c>
      <c r="CB1021" t="str">
        <f>_xlfn.XLOOKUP($B1021,Img_lookup!A:A,Img_lookup!E:E, "https://imgur.com/aT5wafe")</f>
        <v>https://api.openverse.engineering/v1/images/2698a300-faeb-4e71-a1ea-4a79a76d013e/thumb/</v>
      </c>
    </row>
    <row r="1022" spans="1:80" ht="409.6" x14ac:dyDescent="0.15">
      <c r="A1022" s="1" t="s">
        <v>139</v>
      </c>
      <c r="B1022" s="1" t="s">
        <v>12942</v>
      </c>
      <c r="C1022" s="1" t="s">
        <v>11567</v>
      </c>
      <c r="D1022" s="1" t="s">
        <v>12943</v>
      </c>
      <c r="E1022" s="1" t="s">
        <v>12944</v>
      </c>
      <c r="F1022" s="1" t="s">
        <v>22</v>
      </c>
      <c r="G1022" s="1" t="s">
        <v>22</v>
      </c>
      <c r="H1022" s="11" t="str">
        <f t="shared" si="462"/>
        <v>Perennial</v>
      </c>
      <c r="I1022" s="1" t="s">
        <v>17108</v>
      </c>
      <c r="J1022" s="1">
        <v>1.5</v>
      </c>
      <c r="K1022" s="1">
        <v>1.5</v>
      </c>
      <c r="L1022" t="str" cm="1">
        <f t="array" ref="L1022">_xlfn.IFS(J1022+K1022="", "Unknown", J1022+K1022&gt;3, "Large", J1022+K1022&gt;0.5, "Medium", J1022+K1022&gt;0, "Small")</f>
        <v>Medium</v>
      </c>
      <c r="N1022" cm="1">
        <f t="array" ref="N1022">IF($M1022="",INDEX($M$2:$M$2176,MATCH(1,INDEX(($A$2:$A$2176=$A1022)*($M$2:$M$2176&lt;&gt;""),0),0)),$M1022)</f>
        <v>7</v>
      </c>
      <c r="O1022" s="2" t="str">
        <f t="shared" si="454"/>
        <v>Seasonal outdoors</v>
      </c>
      <c r="P1022" s="1" t="s">
        <v>12945</v>
      </c>
      <c r="R1022" t="str">
        <f t="shared" si="458"/>
        <v>Medium</v>
      </c>
      <c r="S1022" s="1" t="s">
        <v>24</v>
      </c>
      <c r="T1022" s="1" t="str">
        <f>LEFT(S1022,FIND("-",S1022)-1)</f>
        <v xml:space="preserve">1 </v>
      </c>
      <c r="U1022" s="1" t="str">
        <f>RIGHT(S1022,FIND("-",S1022)-1)</f>
        <v>12</v>
      </c>
      <c r="V1022" s="1" t="s">
        <v>272</v>
      </c>
      <c r="W1022" s="6" t="str">
        <f>IF(ISNUMBER(SEARCH("-",V1022)),TRIM(LEFT(V1022,FIND("-",V1022)-1)),V1022)</f>
        <v>4</v>
      </c>
      <c r="X1022" t="str">
        <f>IF(W1022="1", "January", IF(W1022="2", "February", IF(W1022="3", "March", IF(W1022="4", "April", IF(W1022="5", "May", IF(W1022="6", "June", IF(W1022="7", "July", IF(W1022="8", "August", IF(W1022="9", "September", IF(W1022="10", "October", IF(W1022="11", "November", IF(W1022="12", "December", "Other"))))))))))))</f>
        <v>April</v>
      </c>
      <c r="Y1022" s="2" t="str">
        <f>IF(ISNUMBER(SEARCH("-",V1022)),TRIM(RIGHT(V1022,LEN(V1022)-SEARCH("-",V1022))),V1022)</f>
        <v>6</v>
      </c>
      <c r="Z1022" s="2" t="str">
        <f>IF(Y1022="1", "January", IF(Y1022="2", "February", IF(Y1022="3", "March", IF(Y1022="4", "April", IF(Y1022="5", "May", IF(Y1022="6", "June", IF(Y1022="7", "July", IF(Y1022="8", "August", IF(Y1022="9", "September", IF(Y1022="10", "October", IF(Y1022="11", "November", IF(Y1022="12", "December", "Other"))))))))))))</f>
        <v>June</v>
      </c>
      <c r="AF1022" s="16" t="s">
        <v>24547</v>
      </c>
      <c r="AG1022" s="1" t="str">
        <f t="shared" si="444"/>
        <v xml:space="preserve">Seed </v>
      </c>
      <c r="AH1022" s="2" t="str">
        <f t="shared" si="445"/>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I1022" s="1" t="s">
        <v>12946</v>
      </c>
      <c r="AJ1022" s="1" t="s">
        <v>26</v>
      </c>
      <c r="AK1022" s="1" t="s">
        <v>17104</v>
      </c>
      <c r="AL1022" s="1" t="str">
        <f t="shared" si="455"/>
        <v>Scented</v>
      </c>
      <c r="AM1022" s="1" t="b">
        <v>1</v>
      </c>
      <c r="AN1022" s="1" t="b">
        <v>1</v>
      </c>
      <c r="AO1022" s="1" t="b">
        <v>0</v>
      </c>
      <c r="AP1022" s="5" t="s">
        <v>28</v>
      </c>
      <c r="AQ1022" s="5" t="str">
        <f t="shared" si="446"/>
        <v>Light, Medium, Heavy</v>
      </c>
      <c r="AR1022" s="1" t="s">
        <v>274</v>
      </c>
      <c r="AS1022" s="1" t="str">
        <f t="shared" si="456"/>
        <v>None, Partial, Full</v>
      </c>
      <c r="AT1022" s="1" t="str">
        <f t="shared" si="447"/>
        <v>None, Partial, Full</v>
      </c>
      <c r="AU1022" s="1" t="s">
        <v>402</v>
      </c>
      <c r="AV1022" s="1" t="str">
        <f t="shared" si="448"/>
        <v>Moist, Wet/Water</v>
      </c>
      <c r="AW1022" s="1" t="s">
        <v>146</v>
      </c>
      <c r="AX1022" s="1" t="str">
        <f t="shared" si="449"/>
        <v>Acid</v>
      </c>
      <c r="AY1022" s="1" t="b">
        <v>1</v>
      </c>
      <c r="AZ1022" s="1" t="b">
        <v>0</v>
      </c>
      <c r="BA1022" s="1" t="b">
        <v>0</v>
      </c>
      <c r="BC1022" t="str">
        <f t="shared" si="450"/>
        <v>FALSE</v>
      </c>
      <c r="BE1022" t="str">
        <f t="shared" si="451"/>
        <v>FALSE</v>
      </c>
      <c r="BF1022" s="1" t="b">
        <v>0</v>
      </c>
      <c r="BG1022" s="1" t="b">
        <v>0</v>
      </c>
      <c r="BH1022" s="1" t="b">
        <v>0</v>
      </c>
      <c r="BJ1022" s="1" t="str">
        <f t="shared" si="452"/>
        <v>FALSE</v>
      </c>
      <c r="BL1022" t="str">
        <f t="shared" si="453"/>
        <v>FALSE</v>
      </c>
      <c r="BM1022" s="1" t="b">
        <v>0</v>
      </c>
      <c r="BN1022" s="1" t="b">
        <v>1</v>
      </c>
      <c r="BO1022" s="1">
        <f t="shared" si="457"/>
        <v>12</v>
      </c>
      <c r="BP1022" s="1" t="s">
        <v>12947</v>
      </c>
      <c r="BQ1022" s="1" cm="1">
        <f t="array" ref="BQ1022">_xlfn.IFS(BP1022="None Known",0, LEN(BP1022)&gt;500, 5,LEN(BP1022)&gt;400, 4, LEN(BP1022)&gt;300, 3, LEN(BP1022)&gt;200, 2, LEN(BP1022)&gt;1, 1)</f>
        <v>3</v>
      </c>
      <c r="BR1022" s="1" t="s">
        <v>12948</v>
      </c>
      <c r="BS1022" s="1">
        <v>2</v>
      </c>
      <c r="BT1022" s="1" t="s">
        <v>12949</v>
      </c>
      <c r="BU1022" s="1">
        <v>3</v>
      </c>
      <c r="BV1022" s="1" t="s">
        <v>12950</v>
      </c>
      <c r="BW1022" s="1" t="s">
        <v>4398</v>
      </c>
      <c r="BX1022" s="1"/>
      <c r="BY1022" t="str">
        <f>_xlfn.XLOOKUP($B1022,Img_lookup!A:A,Img_lookup!B:B, "Not available")</f>
        <v>c773120f-4135-4854-9c46-56b09c8c186b</v>
      </c>
      <c r="BZ1022" t="str">
        <f>_xlfn.XLOOKUP($B1022,Img_lookup!A:A,Img_lookup!C:C, "Not available")</f>
        <v>Ledum groenlandicum</v>
      </c>
      <c r="CA1022" t="str">
        <f>_xlfn.XLOOKUP($B1022,Img_lookup!A:A,Img_lookup!D:D, "Not available")</f>
        <v>bottomdollar99730</v>
      </c>
      <c r="CB1022" t="str">
        <f>_xlfn.XLOOKUP($B1022,Img_lookup!A:A,Img_lookup!E:E, "https://imgur.com/aT5wafe")</f>
        <v>https://api.openverse.engineering/v1/images/c773120f-4135-4854-9c46-56b09c8c186b/thumb/</v>
      </c>
    </row>
    <row r="1023" spans="1:80" ht="409.6" x14ac:dyDescent="0.15">
      <c r="A1023" s="1" t="s">
        <v>139</v>
      </c>
      <c r="B1023" s="1" t="s">
        <v>4389</v>
      </c>
      <c r="C1023" s="1" t="s">
        <v>4390</v>
      </c>
      <c r="E1023" s="1" t="s">
        <v>4391</v>
      </c>
      <c r="F1023" s="1" t="s">
        <v>22</v>
      </c>
      <c r="G1023" s="1" t="s">
        <v>22</v>
      </c>
      <c r="H1023" s="11" t="str">
        <f t="shared" si="462"/>
        <v>Perennial</v>
      </c>
      <c r="I1023" s="1" t="s">
        <v>17108</v>
      </c>
      <c r="J1023" s="1">
        <v>1</v>
      </c>
      <c r="L1023" t="str" cm="1">
        <f t="array" ref="L1023">_xlfn.IFS(J1023+K1023="", "Unknown", J1023+K1023&gt;3, "Large", J1023+K1023&gt;0.5, "Medium", J1023+K1023&gt;0, "Small")</f>
        <v>Medium</v>
      </c>
      <c r="M1023" s="1">
        <v>2</v>
      </c>
      <c r="N1023" cm="1">
        <f t="array" ref="N1023">IF($M1023="",INDEX($M$2:$M$2176,MATCH(1,INDEX(($A$2:$A$2176=$A1023)*($M$2:$M$2176&lt;&gt;""),0),0)),$M1023)</f>
        <v>2</v>
      </c>
      <c r="O1023" s="2" t="str">
        <f t="shared" si="454"/>
        <v>Hardy to cold</v>
      </c>
      <c r="P1023" s="1" t="s">
        <v>4392</v>
      </c>
      <c r="R1023" t="str">
        <f t="shared" si="458"/>
        <v>Medium</v>
      </c>
      <c r="S1023" s="1" t="s">
        <v>24</v>
      </c>
      <c r="T1023" s="1" t="str">
        <f>LEFT(S1023,FIND("-",S1023)-1)</f>
        <v xml:space="preserve">1 </v>
      </c>
      <c r="U1023" s="1" t="str">
        <f>RIGHT(S1023,FIND("-",S1023)-1)</f>
        <v>12</v>
      </c>
      <c r="V1023" s="1" t="s">
        <v>272</v>
      </c>
      <c r="W1023" s="6" t="str">
        <f>IF(ISNUMBER(SEARCH("-",V1023)),TRIM(LEFT(V1023,FIND("-",V1023)-1)),V1023)</f>
        <v>4</v>
      </c>
      <c r="X1023" t="str">
        <f>IF(W1023="1", "January", IF(W1023="2", "February", IF(W1023="3", "March", IF(W1023="4", "April", IF(W1023="5", "May", IF(W1023="6", "June", IF(W1023="7", "July", IF(W1023="8", "August", IF(W1023="9", "September", IF(W1023="10", "October", IF(W1023="11", "November", IF(W1023="12", "December", "Other"))))))))))))</f>
        <v>April</v>
      </c>
      <c r="Y1023" s="2" t="str">
        <f>IF(ISNUMBER(SEARCH("-",V1023)),TRIM(RIGHT(V1023,LEN(V1023)-SEARCH("-",V1023))),V1023)</f>
        <v>6</v>
      </c>
      <c r="Z1023" s="2" t="str">
        <f>IF(Y1023="1", "January", IF(Y1023="2", "February", IF(Y1023="3", "March", IF(Y1023="4", "April", IF(Y1023="5", "May", IF(Y1023="6", "June", IF(Y1023="7", "July", IF(Y1023="8", "August", IF(Y1023="9", "September", IF(Y1023="10", "October", IF(Y1023="11", "November", IF(Y1023="12", "December", "Other"))))))))))))</f>
        <v>June</v>
      </c>
      <c r="AF1023" s="16" t="s">
        <v>24547</v>
      </c>
      <c r="AG1023" s="1" t="str">
        <f t="shared" si="444"/>
        <v xml:space="preserve">Seed </v>
      </c>
      <c r="AH1023" s="2" t="str">
        <f t="shared" si="445"/>
        <v>Surface sow in a shady part of the greenhouse in February or March[78, 113]. Another report says that the seed is best sown in the autumn as soon as it is ripe[188]. Germination is variable and can be quite slow. Prick out the seedlings into individual pots as soon as they are large enough to handle and grow the pots on in a shady frame for 18 months before planting them out into their permanent positions[78].
Cuttings of half-ripe wood, 5 - 8cm with a heel, July/August in a frame. Plant out in spring. Fair percentage[78].
Cuttings of mature wood, November/December in a frame[113].
Layering in the autumn. Takes 12 months[78].
Division.</v>
      </c>
      <c r="AI1023" s="1" t="s">
        <v>4393</v>
      </c>
      <c r="AJ1023" s="1" t="s">
        <v>26</v>
      </c>
      <c r="AK1023" s="1" t="s">
        <v>17104</v>
      </c>
      <c r="AL1023" s="1" t="str">
        <f t="shared" si="455"/>
        <v>Scented</v>
      </c>
      <c r="AM1023" s="1" t="b">
        <v>1</v>
      </c>
      <c r="AN1023" s="1" t="b">
        <v>1</v>
      </c>
      <c r="AO1023" s="1" t="b">
        <v>0</v>
      </c>
      <c r="AP1023" s="5" t="s">
        <v>28</v>
      </c>
      <c r="AQ1023" s="5" t="str">
        <f t="shared" si="446"/>
        <v>Light, Medium, Heavy</v>
      </c>
      <c r="AR1023" s="1" t="s">
        <v>274</v>
      </c>
      <c r="AS1023" s="1" t="str">
        <f t="shared" si="456"/>
        <v>None, Partial, Full</v>
      </c>
      <c r="AT1023" s="1" t="str">
        <f t="shared" si="447"/>
        <v>None, Partial, Full</v>
      </c>
      <c r="AU1023" s="1" t="s">
        <v>402</v>
      </c>
      <c r="AV1023" s="1" t="str">
        <f t="shared" si="448"/>
        <v>Moist, Wet/Water</v>
      </c>
      <c r="AW1023" s="1" t="s">
        <v>146</v>
      </c>
      <c r="AX1023" s="1" t="str">
        <f t="shared" si="449"/>
        <v>Acid</v>
      </c>
      <c r="AY1023" s="1" t="b">
        <v>1</v>
      </c>
      <c r="AZ1023" s="1" t="b">
        <v>0</v>
      </c>
      <c r="BA1023" s="1" t="b">
        <v>0</v>
      </c>
      <c r="BC1023" t="str">
        <f t="shared" si="450"/>
        <v>FALSE</v>
      </c>
      <c r="BE1023" t="str">
        <f t="shared" si="451"/>
        <v>FALSE</v>
      </c>
      <c r="BF1023" s="1" t="b">
        <v>0</v>
      </c>
      <c r="BG1023" s="1" t="b">
        <v>0</v>
      </c>
      <c r="BH1023" s="1" t="b">
        <v>0</v>
      </c>
      <c r="BJ1023" s="1" t="str">
        <f t="shared" si="452"/>
        <v>FALSE</v>
      </c>
      <c r="BL1023" t="str">
        <f t="shared" si="453"/>
        <v>FALSE</v>
      </c>
      <c r="BM1023" s="1" t="b">
        <v>0</v>
      </c>
      <c r="BN1023" s="1" t="b">
        <v>0</v>
      </c>
      <c r="BO1023" s="1">
        <f t="shared" si="457"/>
        <v>11</v>
      </c>
      <c r="BP1023" s="1" t="s">
        <v>4394</v>
      </c>
      <c r="BQ1023" s="1" cm="1">
        <f t="array" ref="BQ1023">_xlfn.IFS(BP1023="None Known",0, LEN(BP1023)&gt;500, 5,LEN(BP1023)&gt;400, 4, LEN(BP1023)&gt;300, 3, LEN(BP1023)&gt;200, 2, LEN(BP1023)&gt;1, 1)</f>
        <v>2</v>
      </c>
      <c r="BR1023" s="1" t="s">
        <v>4395</v>
      </c>
      <c r="BS1023" s="1">
        <v>2</v>
      </c>
      <c r="BT1023" s="1" t="s">
        <v>4396</v>
      </c>
      <c r="BU1023" s="1">
        <v>3</v>
      </c>
      <c r="BV1023" s="1" t="s">
        <v>4397</v>
      </c>
      <c r="BW1023" s="1" t="s">
        <v>4398</v>
      </c>
      <c r="BX1023" s="1"/>
      <c r="BY1023" t="str">
        <f>_xlfn.XLOOKUP($B1023,Img_lookup!A:A,Img_lookup!B:B, "Not available")</f>
        <v>70452d87-3508-4e17-9187-c9e92066642c</v>
      </c>
      <c r="BZ1023" t="str">
        <f>_xlfn.XLOOKUP($B1023,Img_lookup!A:A,Img_lookup!C:C, "Not available")</f>
        <v>Verbascum phoeniceum, Coreopsis lanceolata, Ledum palustre, and Campanula persicifolia [as Campanula pumila]</v>
      </c>
      <c r="CA1023" t="str">
        <f>_xlfn.XLOOKUP($B1023,Img_lookup!A:A,Img_lookup!D:D, "Not available")</f>
        <v>Swallowtail Garden Seeds</v>
      </c>
      <c r="CB1023" t="str">
        <f>_xlfn.XLOOKUP($B1023,Img_lookup!A:A,Img_lookup!E:E, "https://imgur.com/aT5wafe")</f>
        <v>https://api.openverse.engineering/v1/images/70452d87-3508-4e17-9187-c9e92066642c/thumb/</v>
      </c>
    </row>
    <row r="1024" spans="1:80" ht="13" x14ac:dyDescent="0.15">
      <c r="A1024" s="1" t="s">
        <v>1181</v>
      </c>
      <c r="B1024" s="1" t="s">
        <v>1182</v>
      </c>
      <c r="C1024" s="1" t="s">
        <v>1183</v>
      </c>
      <c r="E1024" s="1" t="s">
        <v>1184</v>
      </c>
      <c r="F1024" s="1" t="s">
        <v>6</v>
      </c>
      <c r="G1024" s="1" t="s">
        <v>6</v>
      </c>
      <c r="H1024" s="11" t="str">
        <f t="shared" si="462"/>
        <v>Perennial</v>
      </c>
      <c r="J1024" s="1">
        <v>0.01</v>
      </c>
      <c r="L1024" t="str" cm="1">
        <f t="array" ref="L1024">_xlfn.IFS(J1024+K1024="", "Unknown", J1024+K1024&gt;3, "Large", J1024+K1024&gt;0.5, "Medium", J1024+K1024&gt;0, "Small")</f>
        <v>Small</v>
      </c>
      <c r="M1024" s="1">
        <v>4</v>
      </c>
      <c r="N1024" cm="1">
        <f t="array" ref="N1024">IF($M1024="",INDEX($M$2:$M$2176,MATCH(1,INDEX(($A$2:$A$2176=$A1024)*($M$2:$M$2176&lt;&gt;""),0),0)),$M1024)</f>
        <v>4</v>
      </c>
      <c r="O1024" s="2" t="str">
        <f t="shared" si="454"/>
        <v>Hardy to cold</v>
      </c>
      <c r="P1024" s="1" t="s">
        <v>1185</v>
      </c>
      <c r="R1024" t="str">
        <f t="shared" si="458"/>
        <v>Medium</v>
      </c>
      <c r="T1024" s="1"/>
      <c r="U1024" s="1"/>
      <c r="V1024" s="1" t="s">
        <v>307</v>
      </c>
      <c r="W1024" s="6" t="str">
        <f>IF(ISNUMBER(SEARCH("-",V1024)),TRIM(LEFT(V1024,FIND("-",V1024)-1)),V1024)</f>
        <v>6</v>
      </c>
      <c r="X1024" t="str">
        <f>IF(W1024="1", "January", IF(W1024="2", "February", IF(W1024="3", "March", IF(W1024="4", "April", IF(W1024="5", "May", IF(W1024="6", "June", IF(W1024="7", "July", IF(W1024="8", "August", IF(W1024="9", "September", IF(W1024="10", "October", IF(W1024="11", "November", IF(W1024="12", "December", "Other"))))))))))))</f>
        <v>June</v>
      </c>
      <c r="Y1024" s="2" t="str">
        <f>IF(ISNUMBER(SEARCH("-",V1024)),TRIM(RIGHT(V1024,LEN(V1024)-SEARCH("-",V1024))),V1024)</f>
        <v>7</v>
      </c>
      <c r="Z1024" s="2" t="str">
        <f>IF(Y1024="1", "January", IF(Y1024="2", "February", IF(Y1024="3", "March", IF(Y1024="4", "April", IF(Y1024="5", "May", IF(Y1024="6", "June", IF(Y1024="7", "July", IF(Y1024="8", "August", IF(Y1024="9", "September", IF(Y1024="10", "October", IF(Y1024="11", "November", IF(Y1024="12", "December", "Other"))))))))))))</f>
        <v>July</v>
      </c>
      <c r="AF1024" s="1" t="s">
        <v>23894</v>
      </c>
      <c r="AG1024" s="1" t="str">
        <f t="shared" si="444"/>
        <v xml:space="preserve">Seed </v>
      </c>
      <c r="AH1024" s="2" t="str">
        <f t="shared" si="445"/>
        <v>We have no information on this species but, since it spreads so rapidly by division, it really needs no extra help once it is in a pond.</v>
      </c>
      <c r="AI1024" s="1" t="s">
        <v>1186</v>
      </c>
      <c r="AK1024" s="1" t="s">
        <v>17106</v>
      </c>
      <c r="AL1024" s="1" t="str">
        <f t="shared" si="455"/>
        <v>Unscented</v>
      </c>
      <c r="AM1024" s="1" t="b">
        <v>0</v>
      </c>
      <c r="AN1024" s="1" t="b">
        <v>0</v>
      </c>
      <c r="AO1024" s="1" t="b">
        <v>0</v>
      </c>
      <c r="AP1024" s="5"/>
      <c r="AQ1024" s="5" t="str">
        <f t="shared" si="446"/>
        <v/>
      </c>
      <c r="AR1024" s="1" t="s">
        <v>30</v>
      </c>
      <c r="AS1024" s="1" t="str">
        <f t="shared" si="456"/>
        <v>None</v>
      </c>
      <c r="AT1024" s="1" t="str">
        <f t="shared" si="447"/>
        <v>Full</v>
      </c>
      <c r="AU1024" s="1" t="s">
        <v>689</v>
      </c>
      <c r="AV1024" s="1" t="str">
        <f t="shared" si="448"/>
        <v>Wet/Water</v>
      </c>
      <c r="AW1024" s="1" t="s">
        <v>263</v>
      </c>
      <c r="AX1024" s="1" t="str">
        <f t="shared" si="449"/>
        <v>Neutral, Alkaline</v>
      </c>
      <c r="AY1024" s="1" t="b">
        <v>0</v>
      </c>
      <c r="AZ1024" s="1" t="b">
        <v>0</v>
      </c>
      <c r="BA1024" s="1" t="b">
        <v>0</v>
      </c>
      <c r="BC1024" t="str">
        <f t="shared" si="450"/>
        <v>FALSE</v>
      </c>
      <c r="BE1024" t="str">
        <f t="shared" si="451"/>
        <v>FALSE</v>
      </c>
      <c r="BF1024" s="1" t="b">
        <v>0</v>
      </c>
      <c r="BG1024" s="1" t="b">
        <v>0</v>
      </c>
      <c r="BH1024" s="1" t="b">
        <v>0</v>
      </c>
      <c r="BI1024" s="1" t="s">
        <v>30</v>
      </c>
      <c r="BJ1024" s="1" t="str">
        <f t="shared" si="452"/>
        <v>FALSE</v>
      </c>
      <c r="BL1024" t="str">
        <f t="shared" si="453"/>
        <v>FALSE</v>
      </c>
      <c r="BM1024" s="1" t="b">
        <v>0</v>
      </c>
      <c r="BN1024" s="1" t="b">
        <v>1</v>
      </c>
      <c r="BO1024" s="1">
        <f t="shared" si="457"/>
        <v>6</v>
      </c>
      <c r="BP1024" s="1" t="s">
        <v>1187</v>
      </c>
      <c r="BQ1024" s="1" cm="1">
        <f t="array" ref="BQ1024">_xlfn.IFS(BP1024="None Known",0, LEN(BP1024)&gt;500, 5,LEN(BP1024)&gt;400, 4, LEN(BP1024)&gt;300, 3, LEN(BP1024)&gt;200, 2, LEN(BP1024)&gt;1, 1)</f>
        <v>1</v>
      </c>
      <c r="BR1024" s="1" t="s">
        <v>1188</v>
      </c>
      <c r="BS1024" s="1">
        <v>1</v>
      </c>
      <c r="BT1024" s="1" t="s">
        <v>1189</v>
      </c>
      <c r="BU1024" s="1">
        <v>2</v>
      </c>
      <c r="BV1024" s="1" t="s">
        <v>1190</v>
      </c>
      <c r="BW1024" s="1" t="s">
        <v>31</v>
      </c>
      <c r="BX1024" s="1"/>
      <c r="BY1024" t="str">
        <f>_xlfn.XLOOKUP($B1024,Img_lookup!A:A,Img_lookup!B:B, "Not available")</f>
        <v>0c0f98ec-705e-44ae-80be-56e92841d83d</v>
      </c>
      <c r="BZ1024" t="str">
        <f>_xlfn.XLOOKUP($B1024,Img_lookup!A:A,Img_lookup!C:C, "Not available")</f>
        <v>some phytoremediation swamp in suburbia with a lot of duckweed or lemna minor</v>
      </c>
      <c r="CA1024" t="str">
        <f>_xlfn.XLOOKUP($B1024,Img_lookup!A:A,Img_lookup!D:D, "Not available")</f>
        <v>clubsummerlands</v>
      </c>
      <c r="CB1024" t="str">
        <f>_xlfn.XLOOKUP($B1024,Img_lookup!A:A,Img_lookup!E:E, "https://imgur.com/aT5wafe")</f>
        <v>https://api.openverse.engineering/v1/images/0c0f98ec-705e-44ae-80be-56e92841d83d/thumb/</v>
      </c>
    </row>
    <row r="1025" spans="1:80" ht="409.6" x14ac:dyDescent="0.15">
      <c r="A1025" s="1" t="s">
        <v>193</v>
      </c>
      <c r="B1025" s="1" t="s">
        <v>1953</v>
      </c>
      <c r="C1025" s="1" t="s">
        <v>1954</v>
      </c>
      <c r="D1025" s="1" t="s">
        <v>1955</v>
      </c>
      <c r="E1025" s="1" t="s">
        <v>1956</v>
      </c>
      <c r="F1025" s="1" t="s">
        <v>85</v>
      </c>
      <c r="G1025" s="1" t="s">
        <v>85</v>
      </c>
      <c r="H1025" s="11" t="str">
        <f t="shared" si="462"/>
        <v>Annual</v>
      </c>
      <c r="J1025" s="1">
        <v>0.44999998800000002</v>
      </c>
      <c r="L1025" t="str" cm="1">
        <f t="array" ref="L1025">_xlfn.IFS(J1025+K1025="", "Unknown", J1025+K1025&gt;3, "Large", J1025+K1025&gt;0.5, "Medium", J1025+K1025&gt;0, "Small")</f>
        <v>Small</v>
      </c>
      <c r="N1025" cm="1">
        <f t="array" ref="N1025">IF($M1025="",INDEX($M$2:$M$2176,MATCH(1,INDEX(($A$2:$A$2176=$A1025)*($M$2:$M$2176&lt;&gt;""),0),0)),$M1025)</f>
        <v>8</v>
      </c>
      <c r="O1025" s="2" t="str">
        <f t="shared" si="454"/>
        <v>Grown indoors</v>
      </c>
      <c r="P1025" s="1" t="s">
        <v>709</v>
      </c>
      <c r="R1025" t="str">
        <f t="shared" si="458"/>
        <v>Medium</v>
      </c>
      <c r="W1025"/>
      <c r="AF1025" s="1" t="s">
        <v>24548</v>
      </c>
      <c r="AG1025" s="1" t="str">
        <f t="shared" si="444"/>
        <v xml:space="preserve">Seed </v>
      </c>
      <c r="AH1025" s="2" t="str">
        <f t="shared" si="445"/>
        <v>Sow early April in situ[1]. Some cultivars are probably suitable for sowing outdoors in the autumn, at least in the milder parts of the country[200].</v>
      </c>
      <c r="AI1025" s="1" t="s">
        <v>1957</v>
      </c>
      <c r="AJ1025" s="1" t="s">
        <v>1958</v>
      </c>
      <c r="AK1025" s="1" t="s">
        <v>17104</v>
      </c>
      <c r="AL1025" s="1" t="str">
        <f t="shared" si="455"/>
        <v>Unscented</v>
      </c>
      <c r="AM1025" s="1" t="b">
        <v>0</v>
      </c>
      <c r="AN1025" s="1" t="b">
        <v>0</v>
      </c>
      <c r="AO1025" s="1" t="b">
        <v>0</v>
      </c>
      <c r="AP1025" s="5" t="s">
        <v>28</v>
      </c>
      <c r="AQ1025" s="5" t="str">
        <f t="shared" si="446"/>
        <v>Light, Medium, Heavy</v>
      </c>
      <c r="AR1025" s="1" t="s">
        <v>30</v>
      </c>
      <c r="AS1025" s="1" t="str">
        <f t="shared" si="456"/>
        <v>None</v>
      </c>
      <c r="AT1025" s="1" t="str">
        <f t="shared" si="447"/>
        <v>Full</v>
      </c>
      <c r="AU1025" s="1" t="s">
        <v>11</v>
      </c>
      <c r="AV1025" s="1" t="str">
        <f t="shared" si="448"/>
        <v>Dry, Moist</v>
      </c>
      <c r="AW1025" s="1" t="s">
        <v>12</v>
      </c>
      <c r="AX1025" s="1" t="str">
        <f t="shared" si="449"/>
        <v>Acid, Neutral, Alkaline</v>
      </c>
      <c r="AY1025" s="1" t="b">
        <v>0</v>
      </c>
      <c r="AZ1025" s="1" t="b">
        <v>0</v>
      </c>
      <c r="BA1025" s="1" t="b">
        <v>0</v>
      </c>
      <c r="BC1025" t="str">
        <f t="shared" si="450"/>
        <v>FALSE</v>
      </c>
      <c r="BE1025" t="str">
        <f t="shared" si="451"/>
        <v>FALSE</v>
      </c>
      <c r="BF1025" s="1" t="b">
        <v>1</v>
      </c>
      <c r="BG1025" s="1" t="b">
        <v>0</v>
      </c>
      <c r="BH1025" s="1" t="b">
        <v>0</v>
      </c>
      <c r="BI1025" s="1" t="s">
        <v>30</v>
      </c>
      <c r="BJ1025" s="1" t="str">
        <f t="shared" si="452"/>
        <v>FALSE</v>
      </c>
      <c r="BK1025" s="1" t="s">
        <v>77</v>
      </c>
      <c r="BL1025" t="str">
        <f t="shared" si="453"/>
        <v>TRUE</v>
      </c>
      <c r="BM1025" s="1" t="b">
        <v>1</v>
      </c>
      <c r="BN1025" s="1" t="b">
        <v>0</v>
      </c>
      <c r="BO1025" s="1">
        <f t="shared" si="457"/>
        <v>13</v>
      </c>
      <c r="BP1025" s="1" t="s">
        <v>31</v>
      </c>
      <c r="BQ1025" s="1" cm="1">
        <f t="array" ref="BQ1025">_xlfn.IFS(BP1025="None Known",0, LEN(BP1025)&gt;500, 5,LEN(BP1025)&gt;400, 4, LEN(BP1025)&gt;300, 3, LEN(BP1025)&gt;200, 2, LEN(BP1025)&gt;1, 1)</f>
        <v>0</v>
      </c>
      <c r="BR1025" s="16" t="s">
        <v>25303</v>
      </c>
      <c r="BS1025" s="1">
        <v>4</v>
      </c>
      <c r="BT1025" s="1" t="s">
        <v>1959</v>
      </c>
      <c r="BU1025" s="1">
        <v>1</v>
      </c>
      <c r="BV1025" s="1" t="s">
        <v>1960</v>
      </c>
      <c r="BW1025" s="1" t="s">
        <v>31</v>
      </c>
      <c r="BX1025" s="1"/>
      <c r="BY1025" t="str">
        <f>_xlfn.XLOOKUP($B1025,Img_lookup!A:A,Img_lookup!B:B, "Not available")</f>
        <v>8511747d-6658-4c75-b6b5-2da56ba64cc1</v>
      </c>
      <c r="BZ1025" t="str">
        <f>_xlfn.XLOOKUP($B1025,Img_lookup!A:A,Img_lookup!C:C, "Not available")</f>
        <v>Lenteja (Lens culinaris)</v>
      </c>
      <c r="CA1025" t="str">
        <f>_xlfn.XLOOKUP($B1025,Img_lookup!A:A,Img_lookup!D:D, "Not available")</f>
        <v>M. Martin Vicente</v>
      </c>
      <c r="CB1025" t="str">
        <f>_xlfn.XLOOKUP($B1025,Img_lookup!A:A,Img_lookup!E:E, "https://imgur.com/aT5wafe")</f>
        <v>https://api.openverse.engineering/v1/images/8511747d-6658-4c75-b6b5-2da56ba64cc1/thumb/</v>
      </c>
    </row>
    <row r="1026" spans="1:80" ht="409.6" x14ac:dyDescent="0.15">
      <c r="A1026" s="1" t="s">
        <v>103</v>
      </c>
      <c r="B1026" s="1" t="s">
        <v>8027</v>
      </c>
      <c r="C1026" s="1" t="s">
        <v>8028</v>
      </c>
      <c r="E1026" s="1" t="s">
        <v>1403</v>
      </c>
      <c r="F1026" s="1" t="s">
        <v>6</v>
      </c>
      <c r="G1026" s="1" t="s">
        <v>6</v>
      </c>
      <c r="H1026" s="11" t="str">
        <f t="shared" si="462"/>
        <v>Perennial</v>
      </c>
      <c r="J1026" s="1">
        <v>1</v>
      </c>
      <c r="K1026" s="1">
        <v>0.5</v>
      </c>
      <c r="L1026" t="str" cm="1">
        <f t="array" ref="L1026">_xlfn.IFS(J1026+K1026="", "Unknown", J1026+K1026&gt;3, "Large", J1026+K1026&gt;0.5, "Medium", J1026+K1026&gt;0, "Small")</f>
        <v>Medium</v>
      </c>
      <c r="M1026" s="1">
        <v>3</v>
      </c>
      <c r="N1026" cm="1">
        <f t="array" ref="N1026">IF($M1026="",INDEX($M$2:$M$2176,MATCH(1,INDEX(($A$2:$A$2176=$A1026)*($M$2:$M$2176&lt;&gt;""),0),0)),$M1026)</f>
        <v>3</v>
      </c>
      <c r="O1026" s="2" t="str">
        <f t="shared" si="454"/>
        <v>Hardy to cold</v>
      </c>
      <c r="P1026" s="1" t="s">
        <v>8029</v>
      </c>
      <c r="R1026" t="str">
        <f t="shared" si="458"/>
        <v>Medium</v>
      </c>
      <c r="T1026" s="1"/>
      <c r="U1026" s="1"/>
      <c r="V1026" s="1" t="s">
        <v>108</v>
      </c>
      <c r="W1026" s="6" t="str">
        <f>IF(ISNUMBER(SEARCH("-",V1026)),TRIM(LEFT(V1026,FIND("-",V1026)-1)),V1026)</f>
        <v>7</v>
      </c>
      <c r="X1026" t="str">
        <f>IF(W1026="1", "January", IF(W1026="2", "February", IF(W1026="3", "March", IF(W1026="4", "April", IF(W1026="5", "May", IF(W1026="6", "June", IF(W1026="7", "July", IF(W1026="8", "August", IF(W1026="9", "September", IF(W1026="10", "October", IF(W1026="11", "November", IF(W1026="12", "December", "Other"))))))))))))</f>
        <v>July</v>
      </c>
      <c r="Y1026" s="2" t="str">
        <f>IF(ISNUMBER(SEARCH("-",V1026)),TRIM(RIGHT(V1026,LEN(V1026)-SEARCH("-",V1026))),V1026)</f>
        <v>9</v>
      </c>
      <c r="Z1026" s="2" t="str">
        <f>IF(Y1026="1", "January", IF(Y1026="2", "February", IF(Y1026="3", "March", IF(Y1026="4", "April", IF(Y1026="5", "May", IF(Y1026="6", "June", IF(Y1026="7", "July", IF(Y1026="8", "August", IF(Y1026="9", "September", IF(Y1026="10", "October", IF(Y1026="11", "November", IF(Y1026="12", "December", "Other"))))))))))))</f>
        <v>September</v>
      </c>
      <c r="AA1026" s="1" t="s">
        <v>427</v>
      </c>
      <c r="AB1026" s="1" t="str">
        <f>IF(ISNUMBER(SEARCH("-",AA1026)),TRIM(LEFT(AA1026,FIND("-",AA1026)-1)),AA1026)</f>
        <v>8</v>
      </c>
      <c r="AC1026" s="1" t="str">
        <f>IF(AB1026="1", "January", IF(AB1026="2", "February", IF(AB1026="3", "March", IF(AB1026="4", "April", IF(AB1026="5", "May", IF(AB1026="6", "June", IF(AB1026="7", "July", IF(AB1026="8", "August", IF(AB1026="9", "September", IF(AB1026="10", "October", IF(AB1026="11", "November", IF(AB1026="12", "December", "Other"))))))))))))</f>
        <v>August</v>
      </c>
      <c r="AD1026" s="1" t="str">
        <f>IF(ISNUMBER(SEARCH("-",AA1026)),TRIM(RIGHT(AA1026,LEN(AA1026)-SEARCH("-",AA1026))),AA1026)</f>
        <v>9</v>
      </c>
      <c r="AE1026" s="1" t="str">
        <f>IF(AD1026="1", "January", IF(AD1026="2", "February", IF(AD1026="3", "March", IF(AD1026="4", "April", IF(AD1026="5", "May", IF(AD1026="6", "June", IF(AD1026="7", "July", IF(AD1026="8", "August", IF(AD1026="9", "September", IF(AD1026="10", "October", IF(AD1026="11", "November", IF(AD1026="12", "December", "Other"))))))))))))</f>
        <v>September</v>
      </c>
      <c r="AF1026" s="16" t="s">
        <v>24549</v>
      </c>
      <c r="AG1026" s="1" t="str">
        <f t="shared" ref="AG1026:AG1089" si="472">LEFT(AF1026,FIND("-",AF1026)-1)</f>
        <v xml:space="preserve">Seed </v>
      </c>
      <c r="AH1026" s="2" t="str">
        <f t="shared" ref="AH1026:AH1089" si="473">RIGHT(AF1026,LEN(AF1026)-FIND("-",AF1026)-1)</f>
        <v>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v>
      </c>
      <c r="AI1026" s="1" t="s">
        <v>8030</v>
      </c>
      <c r="AJ1026" s="1" t="s">
        <v>26</v>
      </c>
      <c r="AK1026" s="1" t="s">
        <v>17104</v>
      </c>
      <c r="AL1026" s="1" t="str">
        <f t="shared" si="455"/>
        <v>Scented</v>
      </c>
      <c r="AM1026" s="1" t="b">
        <v>1</v>
      </c>
      <c r="AN1026" s="1" t="b">
        <v>0</v>
      </c>
      <c r="AO1026" s="1" t="b">
        <v>0</v>
      </c>
      <c r="AP1026" s="5" t="s">
        <v>28</v>
      </c>
      <c r="AQ1026" s="5" t="str">
        <f t="shared" ref="AQ1026:AQ1089" si="474">IF(AP1026="L", "Light", IF(AP1026="M", "Medium", IF(AP1026="H", "Heavy", IF(AP1026="LM", "Light, Medium", IF(AP1026="MH", "Medium, Heavy", IF(AP1026="LMH", "Light, Medium, Heavy", ""))))))</f>
        <v>Light, Medium, Heavy</v>
      </c>
      <c r="AR1026" s="1" t="s">
        <v>10</v>
      </c>
      <c r="AS1026" s="1" t="str">
        <f t="shared" si="456"/>
        <v>None, Partial</v>
      </c>
      <c r="AT1026" s="1" t="str">
        <f t="shared" ref="AT1026:AT1089" si="475">IF(AR1026="N", "Full", IF(AR1026="S", "Partial", IF(AR1026="F", "None", IF(AR1026="SN", "Partial, Full", IF(AR1026="NP", "None, Partial", IF(AR1026="FSN", "None, Partial, Full", ""))))))</f>
        <v>Partial, Full</v>
      </c>
      <c r="AU1026" s="1" t="s">
        <v>29</v>
      </c>
      <c r="AV1026" s="1" t="str">
        <f t="shared" ref="AV1026:AV1089" si="476">IF(AU1026="D", "Dry", IF(AU1026="M", "Moist", IF(AU1026="We", "Wet/Water", IF(AU1026="Wa", "Wet/Water", IF(AU1026="WeWa", "Wet/Water", IF(AU1026="DM", "Dry, Moist", IF(AU1026="DMWe", "Dry, Moist, Wet/Water", IF(AU1026="MWe", "Moist, Wet/Water", IF(AU1026="MWeWa", "Moist, Wet/Water", IF(AU1026="WeM", "Moist, Wet/Water",""))))))))))</f>
        <v>Moist</v>
      </c>
      <c r="AW1026" s="1" t="s">
        <v>12</v>
      </c>
      <c r="AX1026" s="1" t="str">
        <f t="shared" ref="AX1026:AX1089" si="477">IF(AW1026="A", "Acid", IF(AW1026="N", "Neutral", IF(AW1026="B", "Alkaline", IF(AW1026="AN", "Acid, Neutral", IF(AW1026="NB", "Neutral, Alkaline", IF(AW1026="ANB", "Acid, Neutral, Alkaline", ""))))))</f>
        <v>Acid, Neutral, Alkaline</v>
      </c>
      <c r="AY1026" s="1" t="b">
        <v>0</v>
      </c>
      <c r="AZ1026" s="1" t="b">
        <v>0</v>
      </c>
      <c r="BA1026" s="1" t="b">
        <v>0</v>
      </c>
      <c r="BC1026" t="str">
        <f t="shared" ref="BC1026:BC1089" si="478">IF(BB1026="M", "TRUE", IF(BB1026="W", "TRUE", "FALSE"))</f>
        <v>FALSE</v>
      </c>
      <c r="BE1026" t="str">
        <f t="shared" ref="BE1026:BE1089" si="479">IF(BD1026="Y", "TRUE", "FALSE")</f>
        <v>FALSE</v>
      </c>
      <c r="BF1026" s="1" t="b">
        <v>1</v>
      </c>
      <c r="BG1026" s="1" t="b">
        <v>0</v>
      </c>
      <c r="BH1026" s="1" t="b">
        <v>0</v>
      </c>
      <c r="BJ1026" s="1" t="str">
        <f t="shared" ref="BJ1026:BJ1089" si="480">IF(BI1026="Y", "TRUE", "FALSE")</f>
        <v>FALSE</v>
      </c>
      <c r="BL1026" t="str">
        <f t="shared" ref="BL1026:BL1089" si="481">IF(BK1026="Y", "TRUE", "FALSE")</f>
        <v>FALSE</v>
      </c>
      <c r="BM1026" s="1" t="b">
        <v>0</v>
      </c>
      <c r="BN1026" s="1" t="b">
        <v>0</v>
      </c>
      <c r="BO1026" s="1">
        <f t="shared" si="457"/>
        <v>10</v>
      </c>
      <c r="BP1026" s="1" t="s">
        <v>8031</v>
      </c>
      <c r="BQ1026" s="1" cm="1">
        <f t="array" ref="BQ1026">_xlfn.IFS(BP1026="None Known",0, LEN(BP1026)&gt;500, 5,LEN(BP1026)&gt;400, 4, LEN(BP1026)&gt;300, 3, LEN(BP1026)&gt;200, 2, LEN(BP1026)&gt;1, 1)</f>
        <v>1</v>
      </c>
      <c r="BR1026" s="1" t="s">
        <v>8032</v>
      </c>
      <c r="BS1026" s="1">
        <v>2</v>
      </c>
      <c r="BT1026" s="1" t="s">
        <v>8033</v>
      </c>
      <c r="BU1026" s="1">
        <v>3</v>
      </c>
      <c r="BV1026" s="1" t="s">
        <v>8034</v>
      </c>
      <c r="BW1026" s="1" t="s">
        <v>8035</v>
      </c>
      <c r="BX1026" s="1"/>
      <c r="BY1026" t="str">
        <f>_xlfn.XLOOKUP($B1026,Img_lookup!A:A,Img_lookup!B:B, "Not available")</f>
        <v>b48798a6-2985-45b6-8629-6835c8825f59</v>
      </c>
      <c r="BZ1026" t="str">
        <f>_xlfn.XLOOKUP($B1026,Img_lookup!A:A,Img_lookup!C:C, "Not available")</f>
        <v>Echte Herzgespann (Leonurus cardiaca) 01.jpg</v>
      </c>
      <c r="CA1026" t="str">
        <f>_xlfn.XLOOKUP($B1026,Img_lookup!A:A,Img_lookup!D:D, "Not available")</f>
        <v>Hajotthu</v>
      </c>
      <c r="CB1026" t="str">
        <f>_xlfn.XLOOKUP($B1026,Img_lookup!A:A,Img_lookup!E:E, "https://imgur.com/aT5wafe")</f>
        <v>https://api.openverse.engineering/v1/images/b48798a6-2985-45b6-8629-6835c8825f59/thumb/</v>
      </c>
    </row>
    <row r="1027" spans="1:80" ht="409.6" x14ac:dyDescent="0.15">
      <c r="A1027" s="1" t="s">
        <v>103</v>
      </c>
      <c r="B1027" s="1" t="s">
        <v>104</v>
      </c>
      <c r="D1027" s="1" t="s">
        <v>105</v>
      </c>
      <c r="E1027" s="1" t="s">
        <v>106</v>
      </c>
      <c r="F1027" s="1" t="s">
        <v>6</v>
      </c>
      <c r="G1027" s="1" t="s">
        <v>6</v>
      </c>
      <c r="H1027" s="11" t="str">
        <f t="shared" si="462"/>
        <v>Perennial</v>
      </c>
      <c r="J1027" s="1">
        <v>1</v>
      </c>
      <c r="L1027" t="str" cm="1">
        <f t="array" ref="L1027">_xlfn.IFS(J1027+K1027="", "Unknown", J1027+K1027&gt;3, "Large", J1027+K1027&gt;0.5, "Medium", J1027+K1027&gt;0, "Small")</f>
        <v>Medium</v>
      </c>
      <c r="N1027" cm="1">
        <f t="array" ref="N1027">IF($M1027="",INDEX($M$2:$M$2176,MATCH(1,INDEX(($A$2:$A$2176=$A1027)*($M$2:$M$2176&lt;&gt;""),0),0)),$M1027)</f>
        <v>4</v>
      </c>
      <c r="O1027" s="2" t="str">
        <f t="shared" ref="O1027:O1090" si="482">IF(N1027="", "Temperate zone", IF(N1027&lt;5, "Hardy to cold", IF(N1027&lt;8, "Seasonal outdoors", IF(N1027&lt;12, "Grown indoors", "all Temperate zone"))))</f>
        <v>Hardy to cold</v>
      </c>
      <c r="P1027" s="1" t="s">
        <v>107</v>
      </c>
      <c r="R1027" t="str">
        <f t="shared" si="458"/>
        <v>Medium</v>
      </c>
      <c r="T1027" s="1"/>
      <c r="U1027" s="1"/>
      <c r="V1027" s="1" t="s">
        <v>108</v>
      </c>
      <c r="W1027" s="6" t="str">
        <f>IF(ISNUMBER(SEARCH("-",V1027)),TRIM(LEFT(V1027,FIND("-",V1027)-1)),V1027)</f>
        <v>7</v>
      </c>
      <c r="X1027" t="str">
        <f>IF(W1027="1", "January", IF(W1027="2", "February", IF(W1027="3", "March", IF(W1027="4", "April", IF(W1027="5", "May", IF(W1027="6", "June", IF(W1027="7", "July", IF(W1027="8", "August", IF(W1027="9", "September", IF(W1027="10", "October", IF(W1027="11", "November", IF(W1027="12", "December", "Other"))))))))))))</f>
        <v>July</v>
      </c>
      <c r="Y1027" s="2" t="str">
        <f>IF(ISNUMBER(SEARCH("-",V1027)),TRIM(RIGHT(V1027,LEN(V1027)-SEARCH("-",V1027))),V1027)</f>
        <v>9</v>
      </c>
      <c r="Z1027" s="2" t="str">
        <f>IF(Y1027="1", "January", IF(Y1027="2", "February", IF(Y1027="3", "March", IF(Y1027="4", "April", IF(Y1027="5", "May", IF(Y1027="6", "June", IF(Y1027="7", "July", IF(Y1027="8", "August", IF(Y1027="9", "September", IF(Y1027="10", "October", IF(Y1027="11", "November", IF(Y1027="12", "December", "Other"))))))))))))</f>
        <v>September</v>
      </c>
      <c r="AA1027" s="1" t="s">
        <v>109</v>
      </c>
      <c r="AB1027" s="1" t="str">
        <f>IF(ISNUMBER(SEARCH("-",AA1027)),TRIM(LEFT(AA1027,FIND("-",AA1027)-1)),AA1027)</f>
        <v>9</v>
      </c>
      <c r="AC1027" s="1" t="str">
        <f>IF(AB1027="1", "January", IF(AB1027="2", "February", IF(AB1027="3", "March", IF(AB1027="4", "April", IF(AB1027="5", "May", IF(AB1027="6", "June", IF(AB1027="7", "July", IF(AB1027="8", "August", IF(AB1027="9", "September", IF(AB1027="10", "October", IF(AB1027="11", "November", IF(AB1027="12", "December", "Other"))))))))))))</f>
        <v>September</v>
      </c>
      <c r="AD1027" s="1" t="str">
        <f>IF(ISNUMBER(SEARCH("-",AA1027)),TRIM(RIGHT(AA1027,LEN(AA1027)-SEARCH("-",AA1027))),AA1027)</f>
        <v>10</v>
      </c>
      <c r="AE1027" s="1" t="str">
        <f>IF(AD1027="1", "January", IF(AD1027="2", "February", IF(AD1027="3", "March", IF(AD1027="4", "April", IF(AD1027="5", "May", IF(AD1027="6", "June", IF(AD1027="7", "July", IF(AD1027="8", "August", IF(AD1027="9", "September", IF(AD1027="10", "October", IF(AD1027="11", "November", IF(AD1027="12", "December", "Other"))))))))))))</f>
        <v>October</v>
      </c>
      <c r="AF1027" s="16" t="s">
        <v>24549</v>
      </c>
      <c r="AG1027" s="1" t="str">
        <f t="shared" si="472"/>
        <v xml:space="preserve">Seed </v>
      </c>
      <c r="AH1027" s="2" t="str">
        <f t="shared" si="473"/>
        <v>Sow spring in a cold frame. Prick out the seedlings into individual pots when they are large enough to handle and plant them out in the summer.
If you have sufficient seed then it can be sown in an outdoor seedbed, or even in situ.
Division in spring or autumn[238]. Larger clumps can be replanted direct into their permanent positions, though it is best to pot up smaller clumps and grow them on in a cold frame until they are rooting well. Plant them out in the spring.</v>
      </c>
      <c r="AI1027" s="1" t="s">
        <v>110</v>
      </c>
      <c r="AJ1027" s="1" t="s">
        <v>26</v>
      </c>
      <c r="AK1027" s="1" t="s">
        <v>17104</v>
      </c>
      <c r="AL1027" s="1" t="str">
        <f t="shared" ref="AL1027:AL1090" si="483">IF(AM1027=TRUE, "Scented", "Unscented")</f>
        <v>Unscented</v>
      </c>
      <c r="AM1027" s="1" t="b">
        <v>0</v>
      </c>
      <c r="AN1027" s="1" t="b">
        <v>0</v>
      </c>
      <c r="AO1027" s="1" t="b">
        <v>0</v>
      </c>
      <c r="AP1027" s="5" t="s">
        <v>28</v>
      </c>
      <c r="AQ1027" s="5" t="str">
        <f t="shared" si="474"/>
        <v>Light, Medium, Heavy</v>
      </c>
      <c r="AR1027" s="1" t="s">
        <v>10</v>
      </c>
      <c r="AS1027" s="1" t="str">
        <f t="shared" ref="AS1027:AS1090" si="484">IF(AR1027="N", "None", IF(AR1027="S", "Partial", IF(AR1027="F", "Full", IF(AR1027="SN", "None, Partial", IF(AR1027="FS", "Partial, Full", IF(AR1027="FSN", "None, Partial, Full", ""))))))</f>
        <v>None, Partial</v>
      </c>
      <c r="AT1027" s="1" t="str">
        <f t="shared" si="475"/>
        <v>Partial, Full</v>
      </c>
      <c r="AU1027" s="1" t="s">
        <v>29</v>
      </c>
      <c r="AV1027" s="1" t="str">
        <f t="shared" si="476"/>
        <v>Moist</v>
      </c>
      <c r="AW1027" s="1" t="s">
        <v>12</v>
      </c>
      <c r="AX1027" s="1" t="str">
        <f t="shared" si="477"/>
        <v>Acid, Neutral, Alkaline</v>
      </c>
      <c r="AY1027" s="1" t="b">
        <v>0</v>
      </c>
      <c r="AZ1027" s="1" t="b">
        <v>0</v>
      </c>
      <c r="BA1027" s="1" t="b">
        <v>0</v>
      </c>
      <c r="BC1027" t="str">
        <f t="shared" si="478"/>
        <v>FALSE</v>
      </c>
      <c r="BE1027" t="str">
        <f t="shared" si="479"/>
        <v>FALSE</v>
      </c>
      <c r="BF1027" s="1" t="b">
        <v>0</v>
      </c>
      <c r="BG1027" s="1" t="b">
        <v>0</v>
      </c>
      <c r="BH1027" s="1" t="b">
        <v>0</v>
      </c>
      <c r="BJ1027" s="1" t="str">
        <f t="shared" si="480"/>
        <v>FALSE</v>
      </c>
      <c r="BL1027" t="str">
        <f t="shared" si="481"/>
        <v>FALSE</v>
      </c>
      <c r="BM1027" s="1" t="b">
        <v>0</v>
      </c>
      <c r="BN1027" s="1" t="b">
        <v>0</v>
      </c>
      <c r="BO1027" s="1">
        <f t="shared" ref="BO1027:BO1090" si="485">BQ1027+(BS1027*3)+BU1027</f>
        <v>4</v>
      </c>
      <c r="BP1027" s="1" t="s">
        <v>31</v>
      </c>
      <c r="BQ1027" s="1" cm="1">
        <f t="array" ref="BQ1027">_xlfn.IFS(BP1027="None Known",0, LEN(BP1027)&gt;500, 5,LEN(BP1027)&gt;400, 4, LEN(BP1027)&gt;300, 3, LEN(BP1027)&gt;200, 2, LEN(BP1027)&gt;1, 1)</f>
        <v>0</v>
      </c>
      <c r="BR1027" s="1" t="s">
        <v>111</v>
      </c>
      <c r="BS1027" s="1">
        <v>1</v>
      </c>
      <c r="BT1027" s="1" t="s">
        <v>112</v>
      </c>
      <c r="BU1027" s="1">
        <v>1</v>
      </c>
      <c r="BV1027" s="1" t="s">
        <v>113</v>
      </c>
      <c r="BW1027" s="1" t="s">
        <v>31</v>
      </c>
      <c r="BX1027" s="1"/>
      <c r="BY1027" t="str">
        <f>_xlfn.XLOOKUP($B1027,Img_lookup!A:A,Img_lookup!B:B, "Not available")</f>
        <v>17b782df-3b3d-4424-a6b0-437782834107</v>
      </c>
      <c r="BZ1027" t="str">
        <f>_xlfn.XLOOKUP($B1027,Img_lookup!A:A,Img_lookup!C:C, "Not available")</f>
        <v>Leonurus macranthus Maxim.</v>
      </c>
      <c r="CA1027" t="str">
        <f>_xlfn.XLOOKUP($B1027,Img_lookup!A:A,Img_lookup!D:D, "Not available")</f>
        <v>ex herb. Gray</v>
      </c>
      <c r="CB1027" t="str">
        <f>_xlfn.XLOOKUP($B1027,Img_lookup!A:A,Img_lookup!E:E, "https://imgur.com/aT5wafe")</f>
        <v>https://api.openverse.engineering/v1/images/17b782df-3b3d-4424-a6b0-437782834107/thumb/</v>
      </c>
    </row>
    <row r="1028" spans="1:80" ht="13" x14ac:dyDescent="0.15">
      <c r="A1028" s="1" t="s">
        <v>103</v>
      </c>
      <c r="B1028" s="1" t="s">
        <v>4803</v>
      </c>
      <c r="C1028" s="1" t="s">
        <v>4804</v>
      </c>
      <c r="E1028" s="1" t="s">
        <v>1083</v>
      </c>
      <c r="F1028" s="1" t="s">
        <v>17123</v>
      </c>
      <c r="G1028" s="1" t="s">
        <v>368</v>
      </c>
      <c r="H1028" s="11" t="str">
        <f t="shared" si="462"/>
        <v>Annual/Biennial</v>
      </c>
      <c r="J1028" s="1">
        <v>1</v>
      </c>
      <c r="K1028" s="1">
        <v>0.60000002399999997</v>
      </c>
      <c r="L1028" t="str" cm="1">
        <f t="array" ref="L1028">_xlfn.IFS(J1028+K1028="", "Unknown", J1028+K1028&gt;3, "Large", J1028+K1028&gt;0.5, "Medium", J1028+K1028&gt;0, "Small")</f>
        <v>Medium</v>
      </c>
      <c r="M1028" s="1">
        <v>6</v>
      </c>
      <c r="N1028" cm="1">
        <f t="array" ref="N1028">IF($M1028="",INDEX($M$2:$M$2176,MATCH(1,INDEX(($A$2:$A$2176=$A1028)*($M$2:$M$2176&lt;&gt;""),0),0)),$M1028)</f>
        <v>6</v>
      </c>
      <c r="O1028" s="2" t="str">
        <f t="shared" si="482"/>
        <v>Seasonal outdoors</v>
      </c>
      <c r="P1028" s="1" t="s">
        <v>4805</v>
      </c>
      <c r="R1028" t="str">
        <f t="shared" ref="R1028:R1091" si="486">IF(Q1028="Fast", "Fast", IF(Q1028="Slow", "Slow", "Medium"))</f>
        <v>Medium</v>
      </c>
      <c r="T1028" s="1"/>
      <c r="U1028" s="1"/>
      <c r="V1028" s="1" t="s">
        <v>108</v>
      </c>
      <c r="W1028" s="6" t="str">
        <f>IF(ISNUMBER(SEARCH("-",V1028)),TRIM(LEFT(V1028,FIND("-",V1028)-1)),V1028)</f>
        <v>7</v>
      </c>
      <c r="X1028" t="str">
        <f>IF(W1028="1", "January", IF(W1028="2", "February", IF(W1028="3", "March", IF(W1028="4", "April", IF(W1028="5", "May", IF(W1028="6", "June", IF(W1028="7", "July", IF(W1028="8", "August", IF(W1028="9", "September", IF(W1028="10", "October", IF(W1028="11", "November", IF(W1028="12", "December", "Other"))))))))))))</f>
        <v>July</v>
      </c>
      <c r="Y1028" s="2" t="str">
        <f>IF(ISNUMBER(SEARCH("-",V1028)),TRIM(RIGHT(V1028,LEN(V1028)-SEARCH("-",V1028))),V1028)</f>
        <v>9</v>
      </c>
      <c r="Z1028" s="2" t="str">
        <f>IF(Y1028="1", "January", IF(Y1028="2", "February", IF(Y1028="3", "March", IF(Y1028="4", "April", IF(Y1028="5", "May", IF(Y1028="6", "June", IF(Y1028="7", "July", IF(Y1028="8", "August", IF(Y1028="9", "September", IF(Y1028="10", "October", IF(Y1028="11", "November", IF(Y1028="12", "December", "Other"))))))))))))</f>
        <v>September</v>
      </c>
      <c r="AA1028" s="1">
        <v>9</v>
      </c>
      <c r="AB1028" s="1">
        <f>IF(ISNUMBER(SEARCH("-",AA1028)),TRIM(LEFT(AA1028,FIND("-",AA1028)-1)),AA1028)</f>
        <v>9</v>
      </c>
      <c r="AC1028" s="1" t="str">
        <f>IF(AB1028=1, "January", IF(AB1028=2, "February", IF(AB1028=3, "March", IF(AB1028=4, "April", IF(AB1028=5, "May", IF(AB1028=6, "June", IF(AB1028=7, "July", IF(AB1028=8, "August", IF(AB1028=9, "September", IF(AB1028=10, "October", IF(AB1028=11, "November", IF(AB1028=12, "December", "Other"))))))))))))</f>
        <v>September</v>
      </c>
      <c r="AD1028" s="1"/>
      <c r="AE1028" s="1"/>
      <c r="AF1028" s="1" t="s">
        <v>24550</v>
      </c>
      <c r="AG1028" s="1" t="str">
        <f t="shared" si="472"/>
        <v xml:space="preserve">Seed </v>
      </c>
      <c r="AH1028" s="2" t="str">
        <f t="shared" si="473"/>
        <v>Sow late spring in a cold frame. When they are large enough to handle, prick the seedlings out into individual pots and plant them out in the summer.</v>
      </c>
      <c r="AI1028" s="1" t="s">
        <v>4806</v>
      </c>
      <c r="AJ1028" s="1" t="s">
        <v>26</v>
      </c>
      <c r="AK1028" s="1" t="s">
        <v>17104</v>
      </c>
      <c r="AL1028" s="1" t="str">
        <f t="shared" si="483"/>
        <v>Scented</v>
      </c>
      <c r="AM1028" s="1" t="b">
        <v>1</v>
      </c>
      <c r="AN1028" s="1" t="b">
        <v>0</v>
      </c>
      <c r="AO1028" s="1" t="b">
        <v>0</v>
      </c>
      <c r="AP1028" s="5" t="s">
        <v>28</v>
      </c>
      <c r="AQ1028" s="5" t="str">
        <f t="shared" si="474"/>
        <v>Light, Medium, Heavy</v>
      </c>
      <c r="AR1028" s="1" t="s">
        <v>10</v>
      </c>
      <c r="AS1028" s="1" t="str">
        <f t="shared" si="484"/>
        <v>None, Partial</v>
      </c>
      <c r="AT1028" s="1" t="str">
        <f t="shared" si="475"/>
        <v>Partial, Full</v>
      </c>
      <c r="AU1028" s="1" t="s">
        <v>29</v>
      </c>
      <c r="AV1028" s="1" t="str">
        <f t="shared" si="476"/>
        <v>Moist</v>
      </c>
      <c r="AW1028" s="1" t="s">
        <v>12</v>
      </c>
      <c r="AX1028" s="1" t="str">
        <f t="shared" si="477"/>
        <v>Acid, Neutral, Alkaline</v>
      </c>
      <c r="AY1028" s="1" t="b">
        <v>0</v>
      </c>
      <c r="AZ1028" s="1" t="b">
        <v>0</v>
      </c>
      <c r="BA1028" s="1" t="b">
        <v>0</v>
      </c>
      <c r="BC1028" t="str">
        <f t="shared" si="478"/>
        <v>FALSE</v>
      </c>
      <c r="BE1028" t="str">
        <f t="shared" si="479"/>
        <v>FALSE</v>
      </c>
      <c r="BF1028" s="1" t="b">
        <v>0</v>
      </c>
      <c r="BG1028" s="1" t="b">
        <v>0</v>
      </c>
      <c r="BH1028" s="1" t="b">
        <v>0</v>
      </c>
      <c r="BJ1028" s="1" t="str">
        <f t="shared" si="480"/>
        <v>FALSE</v>
      </c>
      <c r="BL1028" t="str">
        <f t="shared" si="481"/>
        <v>FALSE</v>
      </c>
      <c r="BM1028" s="1" t="b">
        <v>0</v>
      </c>
      <c r="BN1028" s="1" t="b">
        <v>0</v>
      </c>
      <c r="BO1028" s="1">
        <f t="shared" si="485"/>
        <v>10</v>
      </c>
      <c r="BP1028" s="1" t="s">
        <v>4807</v>
      </c>
      <c r="BQ1028" s="1" cm="1">
        <f t="array" ref="BQ1028">_xlfn.IFS(BP1028="None Known",0, LEN(BP1028)&gt;500, 5,LEN(BP1028)&gt;400, 4, LEN(BP1028)&gt;300, 3, LEN(BP1028)&gt;200, 2, LEN(BP1028)&gt;1, 1)</f>
        <v>1</v>
      </c>
      <c r="BR1028" s="1" t="s">
        <v>4808</v>
      </c>
      <c r="BS1028" s="1">
        <v>2</v>
      </c>
      <c r="BT1028" s="1" t="s">
        <v>4809</v>
      </c>
      <c r="BU1028" s="1">
        <v>3</v>
      </c>
      <c r="BV1028" s="1" t="s">
        <v>4810</v>
      </c>
      <c r="BW1028" s="1" t="s">
        <v>4811</v>
      </c>
      <c r="BX1028" s="1"/>
      <c r="BY1028" t="str">
        <f>_xlfn.XLOOKUP($B1028,Img_lookup!A:A,Img_lookup!B:B, "Not available")</f>
        <v>5ef9e777-b22f-44b6-b5ff-645d0dd72fb5</v>
      </c>
      <c r="BZ1028" t="str">
        <f>_xlfn.XLOOKUP($B1028,Img_lookup!A:A,Img_lookup!C:C, "Not available")</f>
        <v>Leonurus sibiricus, known as Motherwort or as Honeyweed</v>
      </c>
      <c r="CA1028" t="str">
        <f>_xlfn.XLOOKUP($B1028,Img_lookup!A:A,Img_lookup!D:D, "Not available")</f>
        <v>Dick Culbert</v>
      </c>
      <c r="CB1028" t="str">
        <f>_xlfn.XLOOKUP($B1028,Img_lookup!A:A,Img_lookup!E:E, "https://imgur.com/aT5wafe")</f>
        <v>https://api.openverse.engineering/v1/images/5ef9e777-b22f-44b6-b5ff-645d0dd72fb5/thumb/</v>
      </c>
    </row>
    <row r="1029" spans="1:80" ht="13" x14ac:dyDescent="0.15">
      <c r="A1029" s="1" t="s">
        <v>128</v>
      </c>
      <c r="B1029" s="1" t="s">
        <v>14869</v>
      </c>
      <c r="D1029" s="1" t="s">
        <v>14870</v>
      </c>
      <c r="E1029" s="1" t="s">
        <v>14871</v>
      </c>
      <c r="F1029" s="1" t="s">
        <v>17123</v>
      </c>
      <c r="G1029" s="1" t="s">
        <v>368</v>
      </c>
      <c r="H1029" s="11" t="str">
        <f t="shared" si="462"/>
        <v>Annual/Biennial</v>
      </c>
      <c r="J1029" s="1">
        <v>0.30000001199999998</v>
      </c>
      <c r="L1029" t="str" cm="1">
        <f t="array" ref="L1029">_xlfn.IFS(J1029+K1029="", "Unknown", J1029+K1029&gt;3, "Large", J1029+K1029&gt;0.5, "Medium", J1029+K1029&gt;0, "Small")</f>
        <v>Small</v>
      </c>
      <c r="N1029" cm="1">
        <f t="array" ref="N1029">IF($M1029="",INDEX($M$2:$M$2176,MATCH(1,INDEX(($A$2:$A$2176=$A1029)*($M$2:$M$2176&lt;&gt;""),0),0)),$M1029)</f>
        <v>5</v>
      </c>
      <c r="O1029" s="2" t="str">
        <f t="shared" si="482"/>
        <v>Seasonal outdoors</v>
      </c>
      <c r="P1029" s="1" t="s">
        <v>14872</v>
      </c>
      <c r="R1029" t="str">
        <f t="shared" si="486"/>
        <v>Medium</v>
      </c>
      <c r="T1029" s="1"/>
      <c r="U1029" s="1"/>
      <c r="V1029" s="1" t="s">
        <v>509</v>
      </c>
      <c r="W1029" s="6" t="str">
        <f>IF(ISNUMBER(SEARCH("-",V1029)),TRIM(LEFT(V1029,FIND("-",V1029)-1)),V1029)</f>
        <v>4</v>
      </c>
      <c r="X1029" t="str">
        <f>IF(W1029="1", "January", IF(W1029="2", "February", IF(W1029="3", "March", IF(W1029="4", "April", IF(W1029="5", "May", IF(W1029="6", "June", IF(W1029="7", "July", IF(W1029="8", "August", IF(W1029="9", "September", IF(W1029="10", "October", IF(W1029="11", "November", IF(W1029="12", "December", "Other"))))))))))))</f>
        <v>April</v>
      </c>
      <c r="Y1029" s="2" t="str">
        <f>IF(ISNUMBER(SEARCH("-",V1029)),TRIM(RIGHT(V1029,LEN(V1029)-SEARCH("-",V1029))),V1029)</f>
        <v>8</v>
      </c>
      <c r="Z1029" s="2" t="str">
        <f>IF(Y1029="1", "January", IF(Y1029="2", "February", IF(Y1029="3", "March", IF(Y1029="4", "April", IF(Y1029="5", "May", IF(Y1029="6", "June", IF(Y1029="7", "July", IF(Y1029="8", "August", IF(Y1029="9", "September", IF(Y1029="10", "October", IF(Y1029="11", "November", IF(Y1029="12", "December", "Other"))))))))))))</f>
        <v>August</v>
      </c>
      <c r="AA1029" s="1" t="s">
        <v>470</v>
      </c>
      <c r="AB1029" s="1" t="str">
        <f>IF(ISNUMBER(SEARCH("-",AA1029)),TRIM(LEFT(AA1029,FIND("-",AA1029)-1)),AA1029)</f>
        <v>5</v>
      </c>
      <c r="AC1029" s="1" t="str">
        <f>IF(AB1029="1", "January", IF(AB1029="2", "February", IF(AB1029="3", "March", IF(AB1029="4", "April", IF(AB1029="5", "May", IF(AB1029="6", "June", IF(AB1029="7", "July", IF(AB1029="8", "August", IF(AB1029="9", "September", IF(AB1029="10", "October", IF(AB1029="11", "November", IF(AB1029="12", "December", "Other"))))))))))))</f>
        <v>May</v>
      </c>
      <c r="AD1029" s="1" t="str">
        <f>IF(ISNUMBER(SEARCH("-",AA1029)),TRIM(RIGHT(AA1029,LEN(AA1029)-SEARCH("-",AA1029))),AA1029)</f>
        <v>9</v>
      </c>
      <c r="AE1029" s="1" t="str">
        <f>IF(AD1029="1", "January", IF(AD1029="2", "February", IF(AD1029="3", "March", IF(AD1029="4", "April", IF(AD1029="5", "May", IF(AD1029="6", "June", IF(AD1029="7", "July", IF(AD1029="8", "August", IF(AD1029="9", "September", IF(AD1029="10", "October", IF(AD1029="11", "November", IF(AD1029="12", "December", "Other"))))))))))))</f>
        <v>September</v>
      </c>
      <c r="AF1029" s="1" t="s">
        <v>24551</v>
      </c>
      <c r="AG1029" s="1" t="str">
        <f t="shared" si="472"/>
        <v xml:space="preserve">Seed </v>
      </c>
      <c r="AH1029" s="2" t="str">
        <f t="shared" si="473"/>
        <v>Sow spring in situ. Germination should take place within 3 weeks.</v>
      </c>
      <c r="AI1029" s="1" t="s">
        <v>14873</v>
      </c>
      <c r="AK1029" s="1" t="s">
        <v>17104</v>
      </c>
      <c r="AL1029" s="1" t="str">
        <f t="shared" si="483"/>
        <v>Unscented</v>
      </c>
      <c r="AM1029" s="1" t="b">
        <v>0</v>
      </c>
      <c r="AN1029" s="1" t="b">
        <v>0</v>
      </c>
      <c r="AO1029" s="1" t="b">
        <v>0</v>
      </c>
      <c r="AP1029" s="5" t="s">
        <v>28</v>
      </c>
      <c r="AQ1029" s="5" t="str">
        <f t="shared" si="474"/>
        <v>Light, Medium, Heavy</v>
      </c>
      <c r="AR1029" s="1" t="s">
        <v>10</v>
      </c>
      <c r="AS1029" s="1" t="str">
        <f t="shared" si="484"/>
        <v>None, Partial</v>
      </c>
      <c r="AT1029" s="1" t="str">
        <f t="shared" si="475"/>
        <v>Partial, Full</v>
      </c>
      <c r="AU1029" s="1" t="s">
        <v>29</v>
      </c>
      <c r="AV1029" s="1" t="str">
        <f t="shared" si="476"/>
        <v>Moist</v>
      </c>
      <c r="AW1029" s="1" t="s">
        <v>12</v>
      </c>
      <c r="AX1029" s="1" t="str">
        <f t="shared" si="477"/>
        <v>Acid, Neutral, Alkaline</v>
      </c>
      <c r="AY1029" s="1" t="b">
        <v>0</v>
      </c>
      <c r="AZ1029" s="1" t="b">
        <v>0</v>
      </c>
      <c r="BA1029" s="1" t="b">
        <v>0</v>
      </c>
      <c r="BC1029" t="str">
        <f t="shared" si="478"/>
        <v>FALSE</v>
      </c>
      <c r="BE1029" t="str">
        <f t="shared" si="479"/>
        <v>FALSE</v>
      </c>
      <c r="BF1029" s="1" t="b">
        <v>0</v>
      </c>
      <c r="BG1029" s="1" t="b">
        <v>0</v>
      </c>
      <c r="BH1029" s="1" t="b">
        <v>0</v>
      </c>
      <c r="BJ1029" s="1" t="str">
        <f t="shared" si="480"/>
        <v>FALSE</v>
      </c>
      <c r="BL1029" t="str">
        <f t="shared" si="481"/>
        <v>FALSE</v>
      </c>
      <c r="BM1029" s="1" t="b">
        <v>0</v>
      </c>
      <c r="BN1029" s="1" t="b">
        <v>0</v>
      </c>
      <c r="BO1029" s="1">
        <f t="shared" si="485"/>
        <v>5</v>
      </c>
      <c r="BP1029" s="1" t="s">
        <v>31</v>
      </c>
      <c r="BQ1029" s="1" cm="1">
        <f t="array" ref="BQ1029">_xlfn.IFS(BP1029="None Known",0, LEN(BP1029)&gt;500, 5,LEN(BP1029)&gt;400, 4, LEN(BP1029)&gt;300, 3, LEN(BP1029)&gt;200, 2, LEN(BP1029)&gt;1, 1)</f>
        <v>0</v>
      </c>
      <c r="BR1029" s="1" t="s">
        <v>14874</v>
      </c>
      <c r="BS1029" s="1">
        <v>1</v>
      </c>
      <c r="BT1029" s="1" t="s">
        <v>14875</v>
      </c>
      <c r="BU1029" s="1">
        <v>2</v>
      </c>
      <c r="BV1029" s="1" t="s">
        <v>34</v>
      </c>
      <c r="BW1029" s="1" t="s">
        <v>31</v>
      </c>
      <c r="BX1029" s="1"/>
      <c r="BY1029" t="str">
        <f>_xlfn.XLOOKUP($B1029,Img_lookup!A:A,Img_lookup!B:B, "Not available")</f>
        <v>fffb1c06-ef1d-4c18-83f4-ef6e7c9192ef</v>
      </c>
      <c r="BZ1029" t="str">
        <f>_xlfn.XLOOKUP($B1029,Img_lookup!A:A,Img_lookup!C:C, "Not available")</f>
        <v>Lepidium apetalum Willd.</v>
      </c>
      <c r="CA1029" t="str">
        <f>_xlfn.XLOOKUP($B1029,Img_lookup!A:A,Img_lookup!D:D, "Not available")</f>
        <v>Roerich Expedition</v>
      </c>
      <c r="CB1029" t="str">
        <f>_xlfn.XLOOKUP($B1029,Img_lookup!A:A,Img_lookup!E:E, "https://imgur.com/aT5wafe")</f>
        <v>https://api.openverse.engineering/v1/images/fffb1c06-ef1d-4c18-83f4-ef6e7c9192ef/thumb/</v>
      </c>
    </row>
    <row r="1030" spans="1:80" ht="13" x14ac:dyDescent="0.15">
      <c r="A1030" s="1" t="s">
        <v>128</v>
      </c>
      <c r="B1030" s="1" t="s">
        <v>1540</v>
      </c>
      <c r="C1030" s="1" t="s">
        <v>1541</v>
      </c>
      <c r="E1030" s="1" t="s">
        <v>1542</v>
      </c>
      <c r="F1030" s="1" t="s">
        <v>17123</v>
      </c>
      <c r="G1030" s="1" t="s">
        <v>368</v>
      </c>
      <c r="H1030" s="11" t="str">
        <f t="shared" ref="H1030:H1093" si="487">IF(ISNUMBER(SEARCH("/",$F1030)),$F1030,IF(ISNUMBER(SEARCH("Annual",$F1030)),"Annual","Perennial"))</f>
        <v>Annual/Biennial</v>
      </c>
      <c r="J1030" s="1">
        <v>0.60000002399999997</v>
      </c>
      <c r="L1030" t="str" cm="1">
        <f t="array" ref="L1030">_xlfn.IFS(J1030+K1030="", "Unknown", J1030+K1030&gt;3, "Large", J1030+K1030&gt;0.5, "Medium", J1030+K1030&gt;0, "Small")</f>
        <v>Medium</v>
      </c>
      <c r="N1030" cm="1">
        <f t="array" ref="N1030">IF($M1030="",INDEX($M$2:$M$2176,MATCH(1,INDEX(($A$2:$A$2176=$A1030)*($M$2:$M$2176&lt;&gt;""),0),0)),$M1030)</f>
        <v>5</v>
      </c>
      <c r="O1030" s="2" t="str">
        <f t="shared" si="482"/>
        <v>Seasonal outdoors</v>
      </c>
      <c r="P1030" s="1" t="s">
        <v>1543</v>
      </c>
      <c r="R1030" t="str">
        <f t="shared" si="486"/>
        <v>Medium</v>
      </c>
      <c r="T1030" s="1"/>
      <c r="U1030" s="1"/>
      <c r="V1030" s="1" t="s">
        <v>698</v>
      </c>
      <c r="W1030" s="6" t="str">
        <f>IF(ISNUMBER(SEARCH("-",V1030)),TRIM(LEFT(V1030,FIND("-",V1030)-1)),V1030)</f>
        <v>5</v>
      </c>
      <c r="X1030" t="str">
        <f>IF(W1030="1", "January", IF(W1030="2", "February", IF(W1030="3", "March", IF(W1030="4", "April", IF(W1030="5", "May", IF(W1030="6", "June", IF(W1030="7", "July", IF(W1030="8", "August", IF(W1030="9", "September", IF(W1030="10", "October", IF(W1030="11", "November", IF(W1030="12", "December", "Other"))))))))))))</f>
        <v>May</v>
      </c>
      <c r="Y1030" s="2" t="str">
        <f>IF(ISNUMBER(SEARCH("-",V1030)),TRIM(RIGHT(V1030,LEN(V1030)-SEARCH("-",V1030))),V1030)</f>
        <v>8</v>
      </c>
      <c r="Z1030" s="2" t="str">
        <f>IF(Y1030="1", "January", IF(Y1030="2", "February", IF(Y1030="3", "March", IF(Y1030="4", "April", IF(Y1030="5", "May", IF(Y1030="6", "June", IF(Y1030="7", "July", IF(Y1030="8", "August", IF(Y1030="9", "September", IF(Y1030="10", "October", IF(Y1030="11", "November", IF(Y1030="12", "December", "Other"))))))))))))</f>
        <v>August</v>
      </c>
      <c r="AF1030" s="1" t="s">
        <v>24552</v>
      </c>
      <c r="AG1030" s="1" t="str">
        <f t="shared" si="472"/>
        <v xml:space="preserve">Seed </v>
      </c>
      <c r="AH1030" s="2" t="str">
        <f t="shared" si="473"/>
        <v>Sow spring or autumn in situ. Germination should take place within 3 weeks.</v>
      </c>
      <c r="AI1030" s="1" t="s">
        <v>1544</v>
      </c>
      <c r="AJ1030" s="1" t="s">
        <v>23835</v>
      </c>
      <c r="AK1030" s="1" t="s">
        <v>17104</v>
      </c>
      <c r="AL1030" s="1" t="str">
        <f t="shared" si="483"/>
        <v>Unscented</v>
      </c>
      <c r="AM1030" s="1" t="b">
        <v>0</v>
      </c>
      <c r="AN1030" s="1" t="b">
        <v>0</v>
      </c>
      <c r="AO1030" s="1" t="b">
        <v>0</v>
      </c>
      <c r="AP1030" s="5" t="s">
        <v>28</v>
      </c>
      <c r="AQ1030" s="5" t="str">
        <f t="shared" si="474"/>
        <v>Light, Medium, Heavy</v>
      </c>
      <c r="AR1030" s="1" t="s">
        <v>10</v>
      </c>
      <c r="AS1030" s="1" t="str">
        <f t="shared" si="484"/>
        <v>None, Partial</v>
      </c>
      <c r="AT1030" s="1" t="str">
        <f t="shared" si="475"/>
        <v>Partial, Full</v>
      </c>
      <c r="AU1030" s="1" t="s">
        <v>11</v>
      </c>
      <c r="AV1030" s="1" t="str">
        <f t="shared" si="476"/>
        <v>Dry, Moist</v>
      </c>
      <c r="AW1030" s="1" t="s">
        <v>12</v>
      </c>
      <c r="AX1030" s="1" t="str">
        <f t="shared" si="477"/>
        <v>Acid, Neutral, Alkaline</v>
      </c>
      <c r="AY1030" s="1" t="b">
        <v>0</v>
      </c>
      <c r="AZ1030" s="1" t="b">
        <v>0</v>
      </c>
      <c r="BA1030" s="1" t="b">
        <v>0</v>
      </c>
      <c r="BC1030" t="str">
        <f t="shared" si="478"/>
        <v>FALSE</v>
      </c>
      <c r="BE1030" t="str">
        <f t="shared" si="479"/>
        <v>FALSE</v>
      </c>
      <c r="BF1030" s="1" t="b">
        <v>0</v>
      </c>
      <c r="BG1030" s="1" t="b">
        <v>0</v>
      </c>
      <c r="BH1030" s="1" t="b">
        <v>0</v>
      </c>
      <c r="BJ1030" s="1" t="str">
        <f t="shared" si="480"/>
        <v>FALSE</v>
      </c>
      <c r="BK1030" s="1" t="s">
        <v>77</v>
      </c>
      <c r="BL1030" t="str">
        <f t="shared" si="481"/>
        <v>TRUE</v>
      </c>
      <c r="BM1030" s="1" t="b">
        <v>0</v>
      </c>
      <c r="BN1030" s="1" t="b">
        <v>0</v>
      </c>
      <c r="BO1030" s="1">
        <f t="shared" si="485"/>
        <v>6</v>
      </c>
      <c r="BP1030" s="1" t="s">
        <v>31</v>
      </c>
      <c r="BQ1030" s="1" cm="1">
        <f t="array" ref="BQ1030">_xlfn.IFS(BP1030="None Known",0, LEN(BP1030)&gt;500, 5,LEN(BP1030)&gt;400, 4, LEN(BP1030)&gt;300, 3, LEN(BP1030)&gt;200, 2, LEN(BP1030)&gt;1, 1)</f>
        <v>0</v>
      </c>
      <c r="BR1030" s="1" t="s">
        <v>1545</v>
      </c>
      <c r="BS1030" s="1">
        <v>2</v>
      </c>
      <c r="BT1030" s="1" t="s">
        <v>31</v>
      </c>
      <c r="BU1030" s="1">
        <v>0</v>
      </c>
      <c r="BV1030" s="1" t="s">
        <v>181</v>
      </c>
      <c r="BW1030" s="1" t="s">
        <v>31</v>
      </c>
      <c r="BX1030" s="1"/>
      <c r="BY1030" t="str">
        <f>_xlfn.XLOOKUP($B1030,Img_lookup!A:A,Img_lookup!B:B, "Not available")</f>
        <v>f93d66a7-de0d-4553-a7e1-c22ec123fd8b</v>
      </c>
      <c r="BZ1030" t="str">
        <f>_xlfn.XLOOKUP($B1030,Img_lookup!A:A,Img_lookup!C:C, "Not available")</f>
        <v>Lepidium campestre - inflorescence, seedhead</v>
      </c>
      <c r="CA1030" t="str">
        <f>_xlfn.XLOOKUP($B1030,Img_lookup!A:A,Img_lookup!D:D, "Not available")</f>
        <v>The NYSIPM Image Gallery</v>
      </c>
      <c r="CB1030" t="str">
        <f>_xlfn.XLOOKUP($B1030,Img_lookup!A:A,Img_lookup!E:E, "https://imgur.com/aT5wafe")</f>
        <v>https://api.openverse.engineering/v1/images/f93d66a7-de0d-4553-a7e1-c22ec123fd8b/thumb/</v>
      </c>
    </row>
    <row r="1031" spans="1:80" ht="13" x14ac:dyDescent="0.15">
      <c r="A1031" s="1" t="s">
        <v>128</v>
      </c>
      <c r="B1031" s="1" t="s">
        <v>3186</v>
      </c>
      <c r="E1031" s="1" t="s">
        <v>3187</v>
      </c>
      <c r="F1031" s="1" t="s">
        <v>85</v>
      </c>
      <c r="G1031" s="1" t="s">
        <v>85</v>
      </c>
      <c r="H1031" s="11" t="str">
        <f t="shared" si="487"/>
        <v>Annual</v>
      </c>
      <c r="J1031" s="1">
        <v>0.30000001199999998</v>
      </c>
      <c r="L1031" t="str" cm="1">
        <f t="array" ref="L1031">_xlfn.IFS(J1031+K1031="", "Unknown", J1031+K1031&gt;3, "Large", J1031+K1031&gt;0.5, "Medium", J1031+K1031&gt;0, "Small")</f>
        <v>Small</v>
      </c>
      <c r="N1031" cm="1">
        <f t="array" ref="N1031">IF($M1031="",INDEX($M$2:$M$2176,MATCH(1,INDEX(($A$2:$A$2176=$A1031)*($M$2:$M$2176&lt;&gt;""),0),0)),$M1031)</f>
        <v>5</v>
      </c>
      <c r="O1031" s="2" t="str">
        <f t="shared" si="482"/>
        <v>Seasonal outdoors</v>
      </c>
      <c r="P1031" s="1" t="s">
        <v>196</v>
      </c>
      <c r="R1031" t="str">
        <f t="shared" si="486"/>
        <v>Medium</v>
      </c>
      <c r="W1031"/>
      <c r="AF1031" s="1" t="s">
        <v>24551</v>
      </c>
      <c r="AG1031" s="1" t="str">
        <f t="shared" si="472"/>
        <v xml:space="preserve">Seed </v>
      </c>
      <c r="AH1031" s="2" t="str">
        <f t="shared" si="473"/>
        <v>Sow spring in situ. Germination should take place within 3 weeks.</v>
      </c>
      <c r="AI1031" s="1" t="s">
        <v>3188</v>
      </c>
      <c r="AK1031" s="1" t="s">
        <v>17104</v>
      </c>
      <c r="AL1031" s="1" t="str">
        <f t="shared" si="483"/>
        <v>Unscented</v>
      </c>
      <c r="AM1031" s="1" t="b">
        <v>0</v>
      </c>
      <c r="AN1031" s="1" t="b">
        <v>0</v>
      </c>
      <c r="AO1031" s="1" t="b">
        <v>0</v>
      </c>
      <c r="AP1031" s="5" t="s">
        <v>28</v>
      </c>
      <c r="AQ1031" s="5" t="str">
        <f t="shared" si="474"/>
        <v>Light, Medium, Heavy</v>
      </c>
      <c r="AR1031" s="1" t="s">
        <v>10</v>
      </c>
      <c r="AS1031" s="1" t="str">
        <f t="shared" si="484"/>
        <v>None, Partial</v>
      </c>
      <c r="AT1031" s="1" t="str">
        <f t="shared" si="475"/>
        <v>Partial, Full</v>
      </c>
      <c r="AU1031" s="1" t="s">
        <v>29</v>
      </c>
      <c r="AV1031" s="1" t="str">
        <f t="shared" si="476"/>
        <v>Moist</v>
      </c>
      <c r="AW1031" s="1" t="s">
        <v>12</v>
      </c>
      <c r="AX1031" s="1" t="str">
        <f t="shared" si="477"/>
        <v>Acid, Neutral, Alkaline</v>
      </c>
      <c r="AY1031" s="1" t="b">
        <v>0</v>
      </c>
      <c r="AZ1031" s="1" t="b">
        <v>0</v>
      </c>
      <c r="BA1031" s="1" t="b">
        <v>0</v>
      </c>
      <c r="BC1031" t="str">
        <f t="shared" si="478"/>
        <v>FALSE</v>
      </c>
      <c r="BE1031" t="str">
        <f t="shared" si="479"/>
        <v>FALSE</v>
      </c>
      <c r="BF1031" s="1" t="b">
        <v>0</v>
      </c>
      <c r="BG1031" s="1" t="b">
        <v>0</v>
      </c>
      <c r="BH1031" s="1" t="b">
        <v>0</v>
      </c>
      <c r="BJ1031" s="1" t="str">
        <f t="shared" si="480"/>
        <v>FALSE</v>
      </c>
      <c r="BL1031" t="str">
        <f t="shared" si="481"/>
        <v>FALSE</v>
      </c>
      <c r="BM1031" s="1" t="b">
        <v>0</v>
      </c>
      <c r="BN1031" s="1" t="b">
        <v>0</v>
      </c>
      <c r="BO1031" s="1">
        <f t="shared" si="485"/>
        <v>4</v>
      </c>
      <c r="BP1031" s="1" t="s">
        <v>31</v>
      </c>
      <c r="BQ1031" s="1" cm="1">
        <f t="array" ref="BQ1031">_xlfn.IFS(BP1031="None Known",0, LEN(BP1031)&gt;500, 5,LEN(BP1031)&gt;400, 4, LEN(BP1031)&gt;300, 3, LEN(BP1031)&gt;200, 2, LEN(BP1031)&gt;1, 1)</f>
        <v>0</v>
      </c>
      <c r="BR1031" s="1" t="s">
        <v>3189</v>
      </c>
      <c r="BS1031" s="1">
        <v>1</v>
      </c>
      <c r="BT1031" s="1" t="s">
        <v>3190</v>
      </c>
      <c r="BU1031" s="1">
        <v>1</v>
      </c>
      <c r="BW1031" s="1" t="s">
        <v>31</v>
      </c>
      <c r="BX1031" s="1"/>
      <c r="BY1031" t="str">
        <f>_xlfn.XLOOKUP($B1031,Img_lookup!A:A,Img_lookup!B:B, "Not available")</f>
        <v>5f954899-eab1-426b-a847-9cf075ca4ab5</v>
      </c>
      <c r="BZ1031" t="str">
        <f>_xlfn.XLOOKUP($B1031,Img_lookup!A:A,Img_lookup!C:C, "Not available")</f>
        <v>Lepidium iberis L.</v>
      </c>
      <c r="CA1031" t="str">
        <f>_xlfn.XLOOKUP($B1031,Img_lookup!A:A,Img_lookup!D:D, "Not available")</f>
        <v>Collector illegible</v>
      </c>
      <c r="CB1031" t="str">
        <f>_xlfn.XLOOKUP($B1031,Img_lookup!A:A,Img_lookup!E:E, "https://imgur.com/aT5wafe")</f>
        <v>https://api.openverse.engineering/v1/images/5f954899-eab1-426b-a847-9cf075ca4ab5/thumb/</v>
      </c>
    </row>
    <row r="1032" spans="1:80" ht="13" x14ac:dyDescent="0.15">
      <c r="A1032" s="1" t="s">
        <v>128</v>
      </c>
      <c r="B1032" s="1" t="s">
        <v>13890</v>
      </c>
      <c r="D1032" s="1" t="s">
        <v>13891</v>
      </c>
      <c r="E1032" s="1" t="s">
        <v>460</v>
      </c>
      <c r="F1032" s="1" t="s">
        <v>17123</v>
      </c>
      <c r="G1032" s="1" t="s">
        <v>368</v>
      </c>
      <c r="H1032" s="11" t="str">
        <f t="shared" si="487"/>
        <v>Annual/Biennial</v>
      </c>
      <c r="J1032" s="1">
        <v>0.30000001199999998</v>
      </c>
      <c r="L1032" t="str" cm="1">
        <f t="array" ref="L1032">_xlfn.IFS(J1032+K1032="", "Unknown", J1032+K1032&gt;3, "Large", J1032+K1032&gt;0.5, "Medium", J1032+K1032&gt;0, "Small")</f>
        <v>Small</v>
      </c>
      <c r="N1032" cm="1">
        <f t="array" ref="N1032">IF($M1032="",INDEX($M$2:$M$2176,MATCH(1,INDEX(($A$2:$A$2176=$A1032)*($M$2:$M$2176&lt;&gt;""),0),0)),$M1032)</f>
        <v>5</v>
      </c>
      <c r="O1032" s="2" t="str">
        <f t="shared" si="482"/>
        <v>Seasonal outdoors</v>
      </c>
      <c r="P1032" s="1" t="s">
        <v>13892</v>
      </c>
      <c r="R1032" t="str">
        <f t="shared" si="486"/>
        <v>Medium</v>
      </c>
      <c r="W1032"/>
      <c r="AF1032" s="1" t="s">
        <v>24553</v>
      </c>
      <c r="AG1032" s="1" t="str">
        <f t="shared" si="472"/>
        <v xml:space="preserve">Seed </v>
      </c>
      <c r="AH1032" s="2" t="str">
        <f t="shared" si="473"/>
        <v>Sow spring in a cold frame. When they are large enough to handle, prick the seedlings out into individual pots and plant them out in the summer.</v>
      </c>
      <c r="AI1032" s="1" t="s">
        <v>13893</v>
      </c>
      <c r="AJ1032" s="1" t="s">
        <v>53</v>
      </c>
      <c r="AK1032" s="1" t="s">
        <v>17104</v>
      </c>
      <c r="AL1032" s="1" t="str">
        <f t="shared" si="483"/>
        <v>Unscented</v>
      </c>
      <c r="AM1032" s="1" t="b">
        <v>0</v>
      </c>
      <c r="AN1032" s="1" t="b">
        <v>0</v>
      </c>
      <c r="AO1032" s="1" t="b">
        <v>0</v>
      </c>
      <c r="AP1032" s="5" t="s">
        <v>28</v>
      </c>
      <c r="AQ1032" s="5" t="str">
        <f t="shared" si="474"/>
        <v>Light, Medium, Heavy</v>
      </c>
      <c r="AR1032" s="1" t="s">
        <v>10</v>
      </c>
      <c r="AS1032" s="1" t="str">
        <f t="shared" si="484"/>
        <v>None, Partial</v>
      </c>
      <c r="AT1032" s="1" t="str">
        <f t="shared" si="475"/>
        <v>Partial, Full</v>
      </c>
      <c r="AU1032" s="1" t="s">
        <v>29</v>
      </c>
      <c r="AV1032" s="1" t="str">
        <f t="shared" si="476"/>
        <v>Moist</v>
      </c>
      <c r="AW1032" s="1" t="s">
        <v>12</v>
      </c>
      <c r="AX1032" s="1" t="str">
        <f t="shared" si="477"/>
        <v>Acid, Neutral, Alkaline</v>
      </c>
      <c r="AY1032" s="1" t="b">
        <v>0</v>
      </c>
      <c r="AZ1032" s="1" t="b">
        <v>0</v>
      </c>
      <c r="BA1032" s="1" t="b">
        <v>0</v>
      </c>
      <c r="BC1032" t="str">
        <f t="shared" si="478"/>
        <v>FALSE</v>
      </c>
      <c r="BE1032" t="str">
        <f t="shared" si="479"/>
        <v>FALSE</v>
      </c>
      <c r="BF1032" s="1" t="b">
        <v>0</v>
      </c>
      <c r="BG1032" s="1" t="b">
        <v>0</v>
      </c>
      <c r="BH1032" s="1" t="b">
        <v>0</v>
      </c>
      <c r="BJ1032" s="1" t="str">
        <f t="shared" si="480"/>
        <v>FALSE</v>
      </c>
      <c r="BL1032" t="str">
        <f t="shared" si="481"/>
        <v>FALSE</v>
      </c>
      <c r="BM1032" s="1" t="b">
        <v>0</v>
      </c>
      <c r="BN1032" s="1" t="b">
        <v>0</v>
      </c>
      <c r="BO1032" s="1">
        <f t="shared" si="485"/>
        <v>3</v>
      </c>
      <c r="BP1032" s="1" t="s">
        <v>31</v>
      </c>
      <c r="BQ1032" s="1" cm="1">
        <f t="array" ref="BQ1032">_xlfn.IFS(BP1032="None Known",0, LEN(BP1032)&gt;500, 5,LEN(BP1032)&gt;400, 4, LEN(BP1032)&gt;300, 3, LEN(BP1032)&gt;200, 2, LEN(BP1032)&gt;1, 1)</f>
        <v>0</v>
      </c>
      <c r="BR1032" s="1" t="s">
        <v>13894</v>
      </c>
      <c r="BS1032" s="1">
        <v>1</v>
      </c>
      <c r="BT1032" s="1" t="s">
        <v>31</v>
      </c>
      <c r="BU1032" s="1">
        <v>0</v>
      </c>
      <c r="BV1032" s="1" t="s">
        <v>80</v>
      </c>
      <c r="BW1032" s="1" t="s">
        <v>31</v>
      </c>
      <c r="BX1032" s="1"/>
      <c r="BY1032" t="str">
        <f>_xlfn.XLOOKUP($B1032,Img_lookup!A:A,Img_lookup!B:B, "Not available")</f>
        <v>4b6e727b-1a19-4fa5-8c10-6bc1e857f760</v>
      </c>
      <c r="BZ1032" t="str">
        <f>_xlfn.XLOOKUP($B1032,Img_lookup!A:A,Img_lookup!C:C, "Not available")</f>
        <v>Lepidium intermedium A. Gray</v>
      </c>
      <c r="CA1032">
        <f>_xlfn.XLOOKUP($B1032,Img_lookup!A:A,Img_lookup!D:D, "Not available")</f>
        <v>0</v>
      </c>
      <c r="CB1032" t="str">
        <f>_xlfn.XLOOKUP($B1032,Img_lookup!A:A,Img_lookup!E:E, "https://imgur.com/aT5wafe")</f>
        <v>https://api.openverse.engineering/v1/images/4b6e727b-1a19-4fa5-8c10-6bc1e857f760/thumb/</v>
      </c>
    </row>
    <row r="1033" spans="1:80" ht="332" x14ac:dyDescent="0.15">
      <c r="A1033" s="1" t="s">
        <v>128</v>
      </c>
      <c r="B1033" s="1" t="s">
        <v>11062</v>
      </c>
      <c r="C1033" s="1" t="s">
        <v>11063</v>
      </c>
      <c r="E1033" s="1" t="s">
        <v>4177</v>
      </c>
      <c r="F1033" s="1" t="s">
        <v>6</v>
      </c>
      <c r="G1033" s="1" t="s">
        <v>6</v>
      </c>
      <c r="H1033" s="11" t="str">
        <f t="shared" si="487"/>
        <v>Perennial</v>
      </c>
      <c r="J1033" s="1">
        <v>1.2000000479999999</v>
      </c>
      <c r="K1033" s="1">
        <v>1</v>
      </c>
      <c r="L1033" t="str" cm="1">
        <f t="array" ref="L1033">_xlfn.IFS(J1033+K1033="", "Unknown", J1033+K1033&gt;3, "Large", J1033+K1033&gt;0.5, "Medium", J1033+K1033&gt;0, "Small")</f>
        <v>Medium</v>
      </c>
      <c r="M1033" s="1">
        <v>6</v>
      </c>
      <c r="N1033" cm="1">
        <f t="array" ref="N1033">IF($M1033="",INDEX($M$2:$M$2176,MATCH(1,INDEX(($A$2:$A$2176=$A1033)*($M$2:$M$2176&lt;&gt;""),0),0)),$M1033)</f>
        <v>6</v>
      </c>
      <c r="O1033" s="2" t="str">
        <f t="shared" si="482"/>
        <v>Seasonal outdoors</v>
      </c>
      <c r="P1033" s="1" t="s">
        <v>11064</v>
      </c>
      <c r="R1033" t="str">
        <f t="shared" si="486"/>
        <v>Medium</v>
      </c>
      <c r="T1033" s="1"/>
      <c r="U1033" s="1"/>
      <c r="V1033" s="1" t="s">
        <v>307</v>
      </c>
      <c r="W1033" s="6" t="str">
        <f t="shared" ref="W1033:W1039" si="488">IF(ISNUMBER(SEARCH("-",V1033)),TRIM(LEFT(V1033,FIND("-",V1033)-1)),V1033)</f>
        <v>6</v>
      </c>
      <c r="X1033" t="str">
        <f>IF(W1033="1", "January", IF(W1033="2", "February", IF(W1033="3", "March", IF(W1033="4", "April", IF(W1033="5", "May", IF(W1033="6", "June", IF(W1033="7", "July", IF(W1033="8", "August", IF(W1033="9", "September", IF(W1033="10", "October", IF(W1033="11", "November", IF(W1033="12", "December", "Other"))))))))))))</f>
        <v>June</v>
      </c>
      <c r="Y1033" s="2" t="str">
        <f>IF(ISNUMBER(SEARCH("-",V1033)),TRIM(RIGHT(V1033,LEN(V1033)-SEARCH("-",V1033))),V1033)</f>
        <v>7</v>
      </c>
      <c r="Z1033" s="2" t="str">
        <f>IF(Y1033="1", "January", IF(Y1033="2", "February", IF(Y1033="3", "March", IF(Y1033="4", "April", IF(Y1033="5", "May", IF(Y1033="6", "June", IF(Y1033="7", "July", IF(Y1033="8", "August", IF(Y1033="9", "September", IF(Y1033="10", "October", IF(Y1033="11", "November", IF(Y1033="12", "December", "Other"))))))))))))</f>
        <v>July</v>
      </c>
      <c r="AA1033" s="1" t="s">
        <v>51</v>
      </c>
      <c r="AB1033" s="1" t="str">
        <f>IF(ISNUMBER(SEARCH("-",AA1033)),TRIM(LEFT(AA1033,FIND("-",AA1033)-1)),AA1033)</f>
        <v>7</v>
      </c>
      <c r="AC1033" s="1" t="str">
        <f>IF(AB1033="1", "January", IF(AB1033="2", "February", IF(AB1033="3", "March", IF(AB1033="4", "April", IF(AB1033="5", "May", IF(AB1033="6", "June", IF(AB1033="7", "July", IF(AB1033="8", "August", IF(AB1033="9", "September", IF(AB1033="10", "October", IF(AB1033="11", "November", IF(AB1033="12", "December", "Other"))))))))))))</f>
        <v>July</v>
      </c>
      <c r="AD1033" s="1" t="str">
        <f>IF(ISNUMBER(SEARCH("-",AA1033)),TRIM(RIGHT(AA1033,LEN(AA1033)-SEARCH("-",AA1033))),AA1033)</f>
        <v>8</v>
      </c>
      <c r="AE1033" s="1" t="str">
        <f>IF(AD1033="1", "January", IF(AD1033="2", "February", IF(AD1033="3", "March", IF(AD1033="4", "April", IF(AD1033="5", "May", IF(AD1033="6", "June", IF(AD1033="7", "July", IF(AD1033="8", "August", IF(AD1033="9", "September", IF(AD1033="10", "October", IF(AD1033="11", "November", IF(AD1033="12", "December", "Other"))))))))))))</f>
        <v>August</v>
      </c>
      <c r="AF1033" s="16" t="s">
        <v>24554</v>
      </c>
      <c r="AG1033" s="1" t="str">
        <f t="shared" si="472"/>
        <v xml:space="preserve">Seed </v>
      </c>
      <c r="AH1033" s="2" t="str">
        <f t="shared" si="473"/>
        <v>Sow spring in a cold frame. When they are large enough to handle, prick the seedlings out into individual pots and plant them out in the spring.
Division in spring. Plant them out direct into their permanent positions. Division is very simple and succeeds at almost any time of the year[K].</v>
      </c>
      <c r="AI1033" s="1" t="s">
        <v>11065</v>
      </c>
      <c r="AJ1033" s="1" t="s">
        <v>53</v>
      </c>
      <c r="AK1033" s="1" t="s">
        <v>17104</v>
      </c>
      <c r="AL1033" s="1" t="str">
        <f t="shared" si="483"/>
        <v>Unscented</v>
      </c>
      <c r="AM1033" s="1" t="b">
        <v>0</v>
      </c>
      <c r="AN1033" s="1" t="b">
        <v>0</v>
      </c>
      <c r="AO1033" s="1" t="b">
        <v>0</v>
      </c>
      <c r="AP1033" s="5" t="s">
        <v>28</v>
      </c>
      <c r="AQ1033" s="5" t="str">
        <f t="shared" si="474"/>
        <v>Light, Medium, Heavy</v>
      </c>
      <c r="AR1033" s="1" t="s">
        <v>10</v>
      </c>
      <c r="AS1033" s="1" t="str">
        <f t="shared" si="484"/>
        <v>None, Partial</v>
      </c>
      <c r="AT1033" s="1" t="str">
        <f t="shared" si="475"/>
        <v>Partial, Full</v>
      </c>
      <c r="AU1033" s="1" t="s">
        <v>29</v>
      </c>
      <c r="AV1033" s="1" t="str">
        <f t="shared" si="476"/>
        <v>Moist</v>
      </c>
      <c r="AW1033" s="1" t="s">
        <v>12</v>
      </c>
      <c r="AX1033" s="1" t="str">
        <f t="shared" si="477"/>
        <v>Acid, Neutral, Alkaline</v>
      </c>
      <c r="AY1033" s="1" t="b">
        <v>0</v>
      </c>
      <c r="AZ1033" s="1" t="b">
        <v>0</v>
      </c>
      <c r="BA1033" s="1" t="b">
        <v>1</v>
      </c>
      <c r="BB1033" s="1" t="s">
        <v>29</v>
      </c>
      <c r="BC1033" t="str">
        <f t="shared" si="478"/>
        <v>TRUE</v>
      </c>
      <c r="BE1033" t="str">
        <f t="shared" si="479"/>
        <v>FALSE</v>
      </c>
      <c r="BF1033" s="1" t="b">
        <v>0</v>
      </c>
      <c r="BG1033" s="1" t="b">
        <v>0</v>
      </c>
      <c r="BH1033" s="1" t="b">
        <v>0</v>
      </c>
      <c r="BI1033" s="1" t="s">
        <v>30</v>
      </c>
      <c r="BJ1033" s="1" t="str">
        <f t="shared" si="480"/>
        <v>FALSE</v>
      </c>
      <c r="BL1033" t="str">
        <f t="shared" si="481"/>
        <v>FALSE</v>
      </c>
      <c r="BM1033" s="1" t="b">
        <v>0</v>
      </c>
      <c r="BN1033" s="1" t="b">
        <v>0</v>
      </c>
      <c r="BO1033" s="1">
        <f t="shared" si="485"/>
        <v>11</v>
      </c>
      <c r="BP1033" s="1" t="s">
        <v>11066</v>
      </c>
      <c r="BQ1033" s="1" cm="1">
        <f t="array" ref="BQ1033">_xlfn.IFS(BP1033="None Known",0, LEN(BP1033)&gt;500, 5,LEN(BP1033)&gt;400, 4, LEN(BP1033)&gt;300, 3, LEN(BP1033)&gt;200, 2, LEN(BP1033)&gt;1, 1)</f>
        <v>1</v>
      </c>
      <c r="BR1033" s="1" t="s">
        <v>11067</v>
      </c>
      <c r="BS1033" s="1">
        <v>3</v>
      </c>
      <c r="BT1033" s="1" t="s">
        <v>11068</v>
      </c>
      <c r="BU1033" s="1">
        <v>1</v>
      </c>
      <c r="BV1033" s="1" t="s">
        <v>4324</v>
      </c>
      <c r="BW1033" s="1" t="s">
        <v>31</v>
      </c>
      <c r="BX1033" s="1"/>
      <c r="BY1033" t="str">
        <f>_xlfn.XLOOKUP($B1033,Img_lookup!A:A,Img_lookup!B:B, "Not available")</f>
        <v>57ece9c1-9ea1-41a5-990f-e19858ab45cf</v>
      </c>
      <c r="BZ1033" t="str">
        <f>_xlfn.XLOOKUP($B1033,Img_lookup!A:A,Img_lookup!C:C, "Not available")</f>
        <v>Lepidium latifolium, Dittander. Barry Dock. 1979</v>
      </c>
      <c r="CA1033" t="str">
        <f>_xlfn.XLOOKUP($B1033,Img_lookup!A:A,Img_lookup!D:D, "Not available")</f>
        <v>Mary Gillham Archive Project</v>
      </c>
      <c r="CB1033" t="str">
        <f>_xlfn.XLOOKUP($B1033,Img_lookup!A:A,Img_lookup!E:E, "https://imgur.com/aT5wafe")</f>
        <v>https://api.openverse.engineering/v1/images/57ece9c1-9ea1-41a5-990f-e19858ab45cf/thumb/</v>
      </c>
    </row>
    <row r="1034" spans="1:80" ht="13" x14ac:dyDescent="0.15">
      <c r="A1034" s="1" t="s">
        <v>128</v>
      </c>
      <c r="B1034" s="1" t="s">
        <v>15603</v>
      </c>
      <c r="C1034" s="1" t="s">
        <v>15604</v>
      </c>
      <c r="E1034" s="1" t="s">
        <v>15605</v>
      </c>
      <c r="F1034" s="1" t="s">
        <v>17123</v>
      </c>
      <c r="G1034" s="1" t="s">
        <v>368</v>
      </c>
      <c r="H1034" s="11" t="str">
        <f t="shared" si="487"/>
        <v>Annual/Biennial</v>
      </c>
      <c r="J1034" s="1">
        <v>0.30000001199999998</v>
      </c>
      <c r="L1034" t="str" cm="1">
        <f t="array" ref="L1034">_xlfn.IFS(J1034+K1034="", "Unknown", J1034+K1034&gt;3, "Large", J1034+K1034&gt;0.5, "Medium", J1034+K1034&gt;0, "Small")</f>
        <v>Small</v>
      </c>
      <c r="N1034" cm="1">
        <f t="array" ref="N1034">IF($M1034="",INDEX($M$2:$M$2176,MATCH(1,INDEX(($A$2:$A$2176=$A1034)*($M$2:$M$2176&lt;&gt;""),0),0)),$M1034)</f>
        <v>5</v>
      </c>
      <c r="O1034" s="2" t="str">
        <f t="shared" si="482"/>
        <v>Seasonal outdoors</v>
      </c>
      <c r="P1034" s="1" t="s">
        <v>15606</v>
      </c>
      <c r="R1034" t="str">
        <f t="shared" si="486"/>
        <v>Medium</v>
      </c>
      <c r="T1034" s="1"/>
      <c r="U1034" s="1"/>
      <c r="V1034" s="1" t="s">
        <v>1006</v>
      </c>
      <c r="W1034" s="6" t="str">
        <f t="shared" si="488"/>
        <v>5</v>
      </c>
      <c r="X1034" t="str">
        <f>IF(W1034="1", "January", IF(W1034="2", "February", IF(W1034="3", "March", IF(W1034="4", "April", IF(W1034="5", "May", IF(W1034="6", "June", IF(W1034="7", "July", IF(W1034="8", "August", IF(W1034="9", "September", IF(W1034="10", "October", IF(W1034="11", "November", IF(W1034="12", "December", "Other"))))))))))))</f>
        <v>May</v>
      </c>
      <c r="Y1034" s="2" t="str">
        <f>IF(ISNUMBER(SEARCH("-",V1034)),TRIM(RIGHT(V1034,LEN(V1034)-SEARCH("-",V1034))),V1034)</f>
        <v>7</v>
      </c>
      <c r="Z1034" s="2" t="str">
        <f>IF(Y1034="1", "January", IF(Y1034="2", "February", IF(Y1034="3", "March", IF(Y1034="4", "April", IF(Y1034="5", "May", IF(Y1034="6", "June", IF(Y1034="7", "July", IF(Y1034="8", "August", IF(Y1034="9", "September", IF(Y1034="10", "October", IF(Y1034="11", "November", IF(Y1034="12", "December", "Other"))))))))))))</f>
        <v>July</v>
      </c>
      <c r="AF1034" s="1" t="s">
        <v>24555</v>
      </c>
      <c r="AG1034" s="1" t="str">
        <f t="shared" si="472"/>
        <v xml:space="preserve">Seed </v>
      </c>
      <c r="AH1034" s="2" t="str">
        <f t="shared" si="473"/>
        <v>Sow spring or late summer in situ. The seed should germinate within 3 weeks.</v>
      </c>
      <c r="AI1034" s="1" t="s">
        <v>1544</v>
      </c>
      <c r="AJ1034" s="1" t="s">
        <v>2431</v>
      </c>
      <c r="AK1034" s="1" t="s">
        <v>17104</v>
      </c>
      <c r="AL1034" s="1" t="str">
        <f t="shared" si="483"/>
        <v>Unscented</v>
      </c>
      <c r="AM1034" s="1" t="b">
        <v>0</v>
      </c>
      <c r="AN1034" s="1" t="b">
        <v>0</v>
      </c>
      <c r="AO1034" s="1" t="b">
        <v>0</v>
      </c>
      <c r="AP1034" s="5" t="s">
        <v>28</v>
      </c>
      <c r="AQ1034" s="5" t="str">
        <f t="shared" si="474"/>
        <v>Light, Medium, Heavy</v>
      </c>
      <c r="AR1034" s="1" t="s">
        <v>10</v>
      </c>
      <c r="AS1034" s="1" t="str">
        <f t="shared" si="484"/>
        <v>None, Partial</v>
      </c>
      <c r="AT1034" s="1" t="str">
        <f t="shared" si="475"/>
        <v>Partial, Full</v>
      </c>
      <c r="AU1034" s="1" t="s">
        <v>29</v>
      </c>
      <c r="AV1034" s="1" t="str">
        <f t="shared" si="476"/>
        <v>Moist</v>
      </c>
      <c r="AW1034" s="1" t="s">
        <v>12</v>
      </c>
      <c r="AX1034" s="1" t="str">
        <f t="shared" si="477"/>
        <v>Acid, Neutral, Alkaline</v>
      </c>
      <c r="AY1034" s="1" t="b">
        <v>0</v>
      </c>
      <c r="AZ1034" s="1" t="b">
        <v>0</v>
      </c>
      <c r="BA1034" s="1" t="b">
        <v>0</v>
      </c>
      <c r="BC1034" t="str">
        <f t="shared" si="478"/>
        <v>FALSE</v>
      </c>
      <c r="BE1034" t="str">
        <f t="shared" si="479"/>
        <v>FALSE</v>
      </c>
      <c r="BF1034" s="1" t="b">
        <v>0</v>
      </c>
      <c r="BG1034" s="1" t="b">
        <v>0</v>
      </c>
      <c r="BH1034" s="1" t="b">
        <v>0</v>
      </c>
      <c r="BI1034" s="1" t="s">
        <v>30</v>
      </c>
      <c r="BJ1034" s="1" t="str">
        <f t="shared" si="480"/>
        <v>FALSE</v>
      </c>
      <c r="BK1034" s="1" t="s">
        <v>77</v>
      </c>
      <c r="BL1034" t="str">
        <f t="shared" si="481"/>
        <v>TRUE</v>
      </c>
      <c r="BM1034" s="1" t="b">
        <v>0</v>
      </c>
      <c r="BN1034" s="1" t="b">
        <v>0</v>
      </c>
      <c r="BO1034" s="1">
        <f t="shared" si="485"/>
        <v>7</v>
      </c>
      <c r="BP1034" s="1" t="s">
        <v>31</v>
      </c>
      <c r="BQ1034" s="1" cm="1">
        <f t="array" ref="BQ1034">_xlfn.IFS(BP1034="None Known",0, LEN(BP1034)&gt;500, 5,LEN(BP1034)&gt;400, 4, LEN(BP1034)&gt;300, 3, LEN(BP1034)&gt;200, 2, LEN(BP1034)&gt;1, 1)</f>
        <v>0</v>
      </c>
      <c r="BR1034" s="1" t="s">
        <v>15607</v>
      </c>
      <c r="BS1034" s="1">
        <v>2</v>
      </c>
      <c r="BT1034" s="1" t="s">
        <v>15608</v>
      </c>
      <c r="BU1034" s="1">
        <v>1</v>
      </c>
      <c r="BW1034" s="1" t="s">
        <v>31</v>
      </c>
      <c r="BX1034" s="1"/>
      <c r="BY1034" t="str">
        <f>_xlfn.XLOOKUP($B1034,Img_lookup!A:A,Img_lookup!B:B, "Not available")</f>
        <v>a01b123b-348c-43be-82f5-a8c21b1bc7cc</v>
      </c>
      <c r="BZ1034" t="str">
        <f>_xlfn.XLOOKUP($B1034,Img_lookup!A:A,Img_lookup!C:C, "Not available")</f>
        <v>BM001161371 Lepidium ruderale L.</v>
      </c>
      <c r="CA1034" t="str">
        <f>_xlfn.XLOOKUP($B1034,Img_lookup!A:A,Img_lookup!D:D, "Not available")</f>
        <v>NATT-at-NKM</v>
      </c>
      <c r="CB1034" t="str">
        <f>_xlfn.XLOOKUP($B1034,Img_lookup!A:A,Img_lookup!E:E, "https://imgur.com/aT5wafe")</f>
        <v>https://api.openverse.engineering/v1/images/a01b123b-348c-43be-82f5-a8c21b1bc7cc/thumb/</v>
      </c>
    </row>
    <row r="1035" spans="1:80" ht="409.6" x14ac:dyDescent="0.15">
      <c r="A1035" s="1" t="s">
        <v>128</v>
      </c>
      <c r="B1035" s="1" t="s">
        <v>7098</v>
      </c>
      <c r="C1035" s="1" t="s">
        <v>7099</v>
      </c>
      <c r="E1035" s="1" t="s">
        <v>7100</v>
      </c>
      <c r="F1035" s="1" t="s">
        <v>85</v>
      </c>
      <c r="G1035" s="1" t="s">
        <v>85</v>
      </c>
      <c r="H1035" s="11" t="str">
        <f t="shared" si="487"/>
        <v>Annual</v>
      </c>
      <c r="J1035" s="1">
        <v>0.44999998800000002</v>
      </c>
      <c r="L1035" t="str" cm="1">
        <f t="array" ref="L1035">_xlfn.IFS(J1035+K1035="", "Unknown", J1035+K1035&gt;3, "Large", J1035+K1035&gt;0.5, "Medium", J1035+K1035&gt;0, "Small")</f>
        <v>Small</v>
      </c>
      <c r="M1035" s="1">
        <v>7</v>
      </c>
      <c r="N1035" cm="1">
        <f t="array" ref="N1035">IF($M1035="",INDEX($M$2:$M$2176,MATCH(1,INDEX(($A$2:$A$2176=$A1035)*($M$2:$M$2176&lt;&gt;""),0),0)),$M1035)</f>
        <v>7</v>
      </c>
      <c r="O1035" s="2" t="str">
        <f t="shared" si="482"/>
        <v>Seasonal outdoors</v>
      </c>
      <c r="P1035" s="1" t="s">
        <v>306</v>
      </c>
      <c r="R1035" t="str">
        <f t="shared" si="486"/>
        <v>Medium</v>
      </c>
      <c r="T1035" s="1"/>
      <c r="U1035" s="1"/>
      <c r="V1035" s="1" t="s">
        <v>307</v>
      </c>
      <c r="W1035" s="6" t="str">
        <f t="shared" si="488"/>
        <v>6</v>
      </c>
      <c r="X1035" t="str">
        <f>IF(W1035="1", "January", IF(W1035="2", "February", IF(W1035="3", "March", IF(W1035="4", "April", IF(W1035="5", "May", IF(W1035="6", "June", IF(W1035="7", "July", IF(W1035="8", "August", IF(W1035="9", "September", IF(W1035="10", "October", IF(W1035="11", "November", IF(W1035="12", "December", "Other"))))))))))))</f>
        <v>June</v>
      </c>
      <c r="Y1035" s="2" t="str">
        <f>IF(ISNUMBER(SEARCH("-",V1035)),TRIM(RIGHT(V1035,LEN(V1035)-SEARCH("-",V1035))),V1035)</f>
        <v>7</v>
      </c>
      <c r="Z1035" s="2" t="str">
        <f>IF(Y1035="1", "January", IF(Y1035="2", "February", IF(Y1035="3", "March", IF(Y1035="4", "April", IF(Y1035="5", "May", IF(Y1035="6", "June", IF(Y1035="7", "July", IF(Y1035="8", "August", IF(Y1035="9", "September", IF(Y1035="10", "October", IF(Y1035="11", "November", IF(Y1035="12", "December", "Other"))))))))))))</f>
        <v>July</v>
      </c>
      <c r="AA1035" s="1" t="s">
        <v>51</v>
      </c>
      <c r="AB1035" s="1" t="str">
        <f>IF(ISNUMBER(SEARCH("-",AA1035)),TRIM(LEFT(AA1035,FIND("-",AA1035)-1)),AA1035)</f>
        <v>7</v>
      </c>
      <c r="AC1035" s="1" t="str">
        <f>IF(AB1035="1", "January", IF(AB1035="2", "February", IF(AB1035="3", "March", IF(AB1035="4", "April", IF(AB1035="5", "May", IF(AB1035="6", "June", IF(AB1035="7", "July", IF(AB1035="8", "August", IF(AB1035="9", "September", IF(AB1035="10", "October", IF(AB1035="11", "November", IF(AB1035="12", "December", "Other"))))))))))))</f>
        <v>July</v>
      </c>
      <c r="AD1035" s="1" t="str">
        <f>IF(ISNUMBER(SEARCH("-",AA1035)),TRIM(RIGHT(AA1035,LEN(AA1035)-SEARCH("-",AA1035))),AA1035)</f>
        <v>8</v>
      </c>
      <c r="AE1035" s="1" t="str">
        <f>IF(AD1035="1", "January", IF(AD1035="2", "February", IF(AD1035="3", "March", IF(AD1035="4", "April", IF(AD1035="5", "May", IF(AD1035="6", "June", IF(AD1035="7", "July", IF(AD1035="8", "August", IF(AD1035="9", "September", IF(AD1035="10", "October", IF(AD1035="11", "November", IF(AD1035="12", "December", "Other"))))))))))))</f>
        <v>August</v>
      </c>
      <c r="AF1035" s="16" t="s">
        <v>25142</v>
      </c>
      <c r="AG1035" s="1" t="str">
        <f t="shared" si="472"/>
        <v xml:space="preserve">Seed </v>
      </c>
      <c r="AH1035" s="2" t="str">
        <f t="shared" si="473"/>
        <v>If you want a succession of young leaves then it is possible to sow the seed in situ every 3 weeks in succession from early spring to early autumn. Germination is very rapid, usually taking place in less than a week.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cress seed should be sown about 3 - 4 days before the mustard for them both to be ready at the same time[264].</v>
      </c>
      <c r="AI1035" s="1" t="s">
        <v>7101</v>
      </c>
      <c r="AJ1035" s="1" t="s">
        <v>53</v>
      </c>
      <c r="AK1035" s="1" t="s">
        <v>17104</v>
      </c>
      <c r="AL1035" s="1" t="str">
        <f t="shared" si="483"/>
        <v>Unscented</v>
      </c>
      <c r="AM1035" s="1" t="b">
        <v>0</v>
      </c>
      <c r="AN1035" s="1" t="b">
        <v>0</v>
      </c>
      <c r="AO1035" s="1" t="b">
        <v>0</v>
      </c>
      <c r="AP1035" s="5" t="s">
        <v>28</v>
      </c>
      <c r="AQ1035" s="5" t="str">
        <f t="shared" si="474"/>
        <v>Light, Medium, Heavy</v>
      </c>
      <c r="AR1035" s="1" t="s">
        <v>10</v>
      </c>
      <c r="AS1035" s="1" t="str">
        <f t="shared" si="484"/>
        <v>None, Partial</v>
      </c>
      <c r="AT1035" s="1" t="str">
        <f t="shared" si="475"/>
        <v>Partial, Full</v>
      </c>
      <c r="AU1035" s="1" t="s">
        <v>29</v>
      </c>
      <c r="AV1035" s="1" t="str">
        <f t="shared" si="476"/>
        <v>Moist</v>
      </c>
      <c r="AW1035" s="1" t="s">
        <v>12</v>
      </c>
      <c r="AX1035" s="1" t="str">
        <f t="shared" si="477"/>
        <v>Acid, Neutral, Alkaline</v>
      </c>
      <c r="AY1035" s="1" t="b">
        <v>0</v>
      </c>
      <c r="AZ1035" s="1" t="b">
        <v>0</v>
      </c>
      <c r="BA1035" s="1" t="b">
        <v>0</v>
      </c>
      <c r="BC1035" t="str">
        <f t="shared" si="478"/>
        <v>FALSE</v>
      </c>
      <c r="BE1035" t="str">
        <f t="shared" si="479"/>
        <v>FALSE</v>
      </c>
      <c r="BF1035" s="1" t="b">
        <v>0</v>
      </c>
      <c r="BG1035" s="1" t="b">
        <v>0</v>
      </c>
      <c r="BH1035" s="1" t="b">
        <v>0</v>
      </c>
      <c r="BJ1035" s="1" t="str">
        <f t="shared" si="480"/>
        <v>FALSE</v>
      </c>
      <c r="BL1035" t="str">
        <f t="shared" si="481"/>
        <v>FALSE</v>
      </c>
      <c r="BM1035" s="1" t="b">
        <v>0</v>
      </c>
      <c r="BN1035" s="1" t="b">
        <v>0</v>
      </c>
      <c r="BO1035" s="1">
        <f t="shared" si="485"/>
        <v>11</v>
      </c>
      <c r="BP1035" s="1" t="s">
        <v>7102</v>
      </c>
      <c r="BQ1035" s="1" cm="1">
        <f t="array" ref="BQ1035">_xlfn.IFS(BP1035="None Known",0, LEN(BP1035)&gt;500, 5,LEN(BP1035)&gt;400, 4, LEN(BP1035)&gt;300, 3, LEN(BP1035)&gt;200, 2, LEN(BP1035)&gt;1, 1)</f>
        <v>1</v>
      </c>
      <c r="BR1035" s="1" t="s">
        <v>7103</v>
      </c>
      <c r="BS1035" s="1">
        <v>3</v>
      </c>
      <c r="BT1035" s="1" t="s">
        <v>7104</v>
      </c>
      <c r="BU1035" s="1">
        <v>1</v>
      </c>
      <c r="BV1035" s="1" t="s">
        <v>7105</v>
      </c>
      <c r="BW1035" s="1" t="s">
        <v>31</v>
      </c>
      <c r="BX1035" s="1"/>
      <c r="BY1035" t="str">
        <f>_xlfn.XLOOKUP($B1035,Img_lookup!A:A,Img_lookup!B:B, "Not available")</f>
        <v>47ad4e59-6672-4aee-be4b-b01687900504</v>
      </c>
      <c r="BZ1035" t="str">
        <f>_xlfn.XLOOKUP($B1035,Img_lookup!A:A,Img_lookup!C:C, "Not available")</f>
        <v>Naturalis Biodiversity Center - L.2096725 - Anoniem - Lepidium sativum Linnaeus - Artwork.jpeg</v>
      </c>
      <c r="CA1035" t="str">
        <f>_xlfn.XLOOKUP($B1035,Img_lookup!A:A,Img_lookup!D:D, "Not available")</f>
        <v>Linnaeus</v>
      </c>
      <c r="CB1035" t="str">
        <f>_xlfn.XLOOKUP($B1035,Img_lookup!A:A,Img_lookup!E:E, "https://imgur.com/aT5wafe")</f>
        <v>https://api.openverse.engineering/v1/images/47ad4e59-6672-4aee-be4b-b01687900504/thumb/</v>
      </c>
    </row>
    <row r="1036" spans="1:80" ht="13" x14ac:dyDescent="0.15">
      <c r="A1036" s="1" t="s">
        <v>128</v>
      </c>
      <c r="B1036" s="1" t="s">
        <v>9607</v>
      </c>
      <c r="C1036" s="1" t="s">
        <v>9608</v>
      </c>
      <c r="D1036" s="1" t="s">
        <v>9609</v>
      </c>
      <c r="E1036" s="1" t="s">
        <v>9610</v>
      </c>
      <c r="F1036" s="1" t="s">
        <v>17123</v>
      </c>
      <c r="G1036" s="1" t="s">
        <v>368</v>
      </c>
      <c r="H1036" s="11" t="str">
        <f t="shared" si="487"/>
        <v>Annual/Biennial</v>
      </c>
      <c r="J1036" s="1">
        <v>0.5</v>
      </c>
      <c r="L1036" t="str" cm="1">
        <f t="array" ref="L1036">_xlfn.IFS(J1036+K1036="", "Unknown", J1036+K1036&gt;3, "Large", J1036+K1036&gt;0.5, "Medium", J1036+K1036&gt;0, "Small")</f>
        <v>Small</v>
      </c>
      <c r="N1036" cm="1">
        <f t="array" ref="N1036">IF($M1036="",INDEX($M$2:$M$2176,MATCH(1,INDEX(($A$2:$A$2176=$A1036)*($M$2:$M$2176&lt;&gt;""),0),0)),$M1036)</f>
        <v>5</v>
      </c>
      <c r="O1036" s="2" t="str">
        <f t="shared" si="482"/>
        <v>Seasonal outdoors</v>
      </c>
      <c r="P1036" s="1" t="s">
        <v>9611</v>
      </c>
      <c r="R1036" t="str">
        <f t="shared" si="486"/>
        <v>Medium</v>
      </c>
      <c r="T1036" s="1"/>
      <c r="U1036" s="1"/>
      <c r="V1036" s="1" t="s">
        <v>936</v>
      </c>
      <c r="W1036" s="6" t="str">
        <f t="shared" si="488"/>
        <v>5</v>
      </c>
      <c r="X1036" t="str">
        <f>IF(W1036="1", "January", IF(W1036="2", "February", IF(W1036="3", "March", IF(W1036="4", "April", IF(W1036="5", "May", IF(W1036="6", "June", IF(W1036="7", "July", IF(W1036="8", "August", IF(W1036="9", "September", IF(W1036="10", "October", IF(W1036="11", "November", IF(W1036="12", "December", "Other"))))))))))))</f>
        <v>May</v>
      </c>
      <c r="Y1036" s="2" t="str">
        <f>IF(ISNUMBER(SEARCH("-",V1036)),TRIM(RIGHT(V1036,LEN(V1036)-SEARCH("-",V1036))),V1036)</f>
        <v>10</v>
      </c>
      <c r="Z1036" s="2" t="str">
        <f>IF(Y1036="1", "January", IF(Y1036="2", "February", IF(Y1036="3", "March", IF(Y1036="4", "April", IF(Y1036="5", "May", IF(Y1036="6", "June", IF(Y1036="7", "July", IF(Y1036="8", "August", IF(Y1036="9", "September", IF(Y1036="10", "October", IF(Y1036="11", "November", IF(Y1036="12", "December", "Other"))))))))))))</f>
        <v>October</v>
      </c>
      <c r="AF1036" s="1" t="s">
        <v>24556</v>
      </c>
      <c r="AG1036" s="1" t="str">
        <f t="shared" si="472"/>
        <v xml:space="preserve">Seed </v>
      </c>
      <c r="AH1036" s="2" t="str">
        <f t="shared" si="473"/>
        <v>Sow spring in situ. Germination usually takes place within 2 weeks.</v>
      </c>
      <c r="AI1036" s="1" t="s">
        <v>1544</v>
      </c>
      <c r="AJ1036" s="1" t="s">
        <v>53</v>
      </c>
      <c r="AK1036" s="1" t="s">
        <v>17104</v>
      </c>
      <c r="AL1036" s="1" t="str">
        <f t="shared" si="483"/>
        <v>Unscented</v>
      </c>
      <c r="AM1036" s="1" t="b">
        <v>0</v>
      </c>
      <c r="AN1036" s="1" t="b">
        <v>0</v>
      </c>
      <c r="AO1036" s="1" t="b">
        <v>0</v>
      </c>
      <c r="AP1036" s="5" t="s">
        <v>28</v>
      </c>
      <c r="AQ1036" s="5" t="str">
        <f t="shared" si="474"/>
        <v>Light, Medium, Heavy</v>
      </c>
      <c r="AR1036" s="1" t="s">
        <v>10</v>
      </c>
      <c r="AS1036" s="1" t="str">
        <f t="shared" si="484"/>
        <v>None, Partial</v>
      </c>
      <c r="AT1036" s="1" t="str">
        <f t="shared" si="475"/>
        <v>Partial, Full</v>
      </c>
      <c r="AU1036" s="1" t="s">
        <v>29</v>
      </c>
      <c r="AV1036" s="1" t="str">
        <f t="shared" si="476"/>
        <v>Moist</v>
      </c>
      <c r="AW1036" s="1" t="s">
        <v>12</v>
      </c>
      <c r="AX1036" s="1" t="str">
        <f t="shared" si="477"/>
        <v>Acid, Neutral, Alkaline</v>
      </c>
      <c r="AY1036" s="1" t="b">
        <v>0</v>
      </c>
      <c r="AZ1036" s="1" t="b">
        <v>0</v>
      </c>
      <c r="BA1036" s="1" t="b">
        <v>0</v>
      </c>
      <c r="BC1036" t="str">
        <f t="shared" si="478"/>
        <v>FALSE</v>
      </c>
      <c r="BE1036" t="str">
        <f t="shared" si="479"/>
        <v>FALSE</v>
      </c>
      <c r="BF1036" s="1" t="b">
        <v>0</v>
      </c>
      <c r="BG1036" s="1" t="b">
        <v>0</v>
      </c>
      <c r="BH1036" s="1" t="b">
        <v>0</v>
      </c>
      <c r="BJ1036" s="1" t="str">
        <f t="shared" si="480"/>
        <v>FALSE</v>
      </c>
      <c r="BL1036" t="str">
        <f t="shared" si="481"/>
        <v>FALSE</v>
      </c>
      <c r="BM1036" s="1" t="b">
        <v>0</v>
      </c>
      <c r="BN1036" s="1" t="b">
        <v>0</v>
      </c>
      <c r="BO1036" s="1">
        <f t="shared" si="485"/>
        <v>8</v>
      </c>
      <c r="BP1036" s="1" t="s">
        <v>31</v>
      </c>
      <c r="BQ1036" s="1" cm="1">
        <f t="array" ref="BQ1036">_xlfn.IFS(BP1036="None Known",0, LEN(BP1036)&gt;500, 5,LEN(BP1036)&gt;400, 4, LEN(BP1036)&gt;300, 3, LEN(BP1036)&gt;200, 2, LEN(BP1036)&gt;1, 1)</f>
        <v>0</v>
      </c>
      <c r="BR1036" s="1" t="s">
        <v>9612</v>
      </c>
      <c r="BS1036" s="1">
        <v>2</v>
      </c>
      <c r="BT1036" s="1" t="s">
        <v>9613</v>
      </c>
      <c r="BU1036" s="1">
        <v>2</v>
      </c>
      <c r="BV1036" s="1" t="s">
        <v>9614</v>
      </c>
      <c r="BW1036" s="1" t="s">
        <v>31</v>
      </c>
      <c r="BX1036" s="1"/>
      <c r="BY1036" t="str">
        <f>_xlfn.XLOOKUP($B1036,Img_lookup!A:A,Img_lookup!B:B, "Not available")</f>
        <v>44a95fa6-99b8-4588-8d44-2bb2f6449398</v>
      </c>
      <c r="BZ1036" t="str">
        <f>_xlfn.XLOOKUP($B1036,Img_lookup!A:A,Img_lookup!C:C, "Not available")</f>
        <v>Lepidium virginicum subsp. virginicum</v>
      </c>
      <c r="CA1036" t="str">
        <f>_xlfn.XLOOKUP($B1036,Img_lookup!A:A,Img_lookup!D:D, "Not available")</f>
        <v>aspidoscelis</v>
      </c>
      <c r="CB1036" t="str">
        <f>_xlfn.XLOOKUP($B1036,Img_lookup!A:A,Img_lookup!E:E, "https://imgur.com/aT5wafe")</f>
        <v>https://api.openverse.engineering/v1/images/44a95fa6-99b8-4588-8d44-2bb2f6449398/thumb/</v>
      </c>
    </row>
    <row r="1037" spans="1:80" ht="409.6" x14ac:dyDescent="0.15">
      <c r="A1037" s="1" t="s">
        <v>3176</v>
      </c>
      <c r="B1037" s="1" t="s">
        <v>12301</v>
      </c>
      <c r="D1037" s="1" t="s">
        <v>12302</v>
      </c>
      <c r="E1037" s="1" t="s">
        <v>905</v>
      </c>
      <c r="F1037" s="1" t="s">
        <v>22</v>
      </c>
      <c r="G1037" s="1" t="s">
        <v>22</v>
      </c>
      <c r="H1037" s="11" t="str">
        <f t="shared" si="487"/>
        <v>Perennial</v>
      </c>
      <c r="I1037" s="1" t="s">
        <v>17108</v>
      </c>
      <c r="J1037" s="1">
        <v>3</v>
      </c>
      <c r="L1037" t="str" cm="1">
        <f t="array" ref="L1037">_xlfn.IFS(J1037+K1037="", "Unknown", J1037+K1037&gt;3, "Large", J1037+K1037&gt;0.5, "Medium", J1037+K1037&gt;0, "Small")</f>
        <v>Medium</v>
      </c>
      <c r="M1037" s="1">
        <v>8</v>
      </c>
      <c r="N1037" cm="1">
        <f t="array" ref="N1037">IF($M1037="",INDEX($M$2:$M$2176,MATCH(1,INDEX(($A$2:$A$2176=$A1037)*($M$2:$M$2176&lt;&gt;""),0),0)),$M1037)</f>
        <v>8</v>
      </c>
      <c r="O1037" s="2" t="str">
        <f t="shared" si="482"/>
        <v>Grown indoors</v>
      </c>
      <c r="P1037" s="1" t="s">
        <v>12303</v>
      </c>
      <c r="R1037" t="str">
        <f t="shared" si="486"/>
        <v>Medium</v>
      </c>
      <c r="S1037" s="1" t="s">
        <v>24</v>
      </c>
      <c r="T1037" s="1" t="str">
        <f>LEFT(S1037,FIND("-",S1037)-1)</f>
        <v xml:space="preserve">1 </v>
      </c>
      <c r="U1037" s="1" t="str">
        <f>RIGHT(S1037,FIND("-",S1037)-1)</f>
        <v>12</v>
      </c>
      <c r="V1037" s="1">
        <v>5</v>
      </c>
      <c r="W1037" s="6">
        <f t="shared" si="488"/>
        <v>5</v>
      </c>
      <c r="X1037" t="str">
        <f>IF(W1037=1, "January", IF(W1037=2, "February", IF(W1037=3, "March", IF(W1037=4, "April", IF(W1037=5, "May", IF(W1037=6, "June", IF(W1037=7, "July", IF(W1037=8, "August", IF(W1037=9, "September", IF(W1037=10, "October", IF(W1037=11, "November", IF(W1037=12, "December", "Other"))))))))))))</f>
        <v>May</v>
      </c>
      <c r="AF1037" s="16" t="s">
        <v>24557</v>
      </c>
      <c r="AG1037" s="1" t="str">
        <f t="shared" si="472"/>
        <v xml:space="preserve">Seed </v>
      </c>
      <c r="AH1037" s="2" t="str">
        <f t="shared" si="473"/>
        <v>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and plant out after the last expected frosts. Good percentage[78].
Cuttings of almost mature wood, 4 - 5 cm with a heel, October/November in a frame. Good percentage[78].</v>
      </c>
      <c r="AI1037" s="1" t="s">
        <v>12304</v>
      </c>
      <c r="AJ1037" s="1" t="s">
        <v>53</v>
      </c>
      <c r="AK1037" s="1" t="s">
        <v>17104</v>
      </c>
      <c r="AL1037" s="1" t="str">
        <f t="shared" si="483"/>
        <v>Scented</v>
      </c>
      <c r="AM1037" s="1" t="b">
        <v>1</v>
      </c>
      <c r="AN1037" s="1" t="b">
        <v>0</v>
      </c>
      <c r="AO1037" s="1" t="b">
        <v>0</v>
      </c>
      <c r="AP1037" s="5" t="s">
        <v>28</v>
      </c>
      <c r="AQ1037" s="5" t="str">
        <f t="shared" si="474"/>
        <v>Light, Medium, Heavy</v>
      </c>
      <c r="AR1037" s="1" t="s">
        <v>30</v>
      </c>
      <c r="AS1037" s="1" t="str">
        <f t="shared" si="484"/>
        <v>None</v>
      </c>
      <c r="AT1037" s="1" t="str">
        <f t="shared" si="475"/>
        <v>Full</v>
      </c>
      <c r="AU1037" s="1" t="s">
        <v>29</v>
      </c>
      <c r="AV1037" s="1" t="str">
        <f t="shared" si="476"/>
        <v>Moist</v>
      </c>
      <c r="AW1037" s="1" t="s">
        <v>123</v>
      </c>
      <c r="AX1037" s="1" t="str">
        <f t="shared" si="477"/>
        <v>Acid, Neutral</v>
      </c>
      <c r="AY1037" s="1" t="b">
        <v>1</v>
      </c>
      <c r="AZ1037" s="1" t="b">
        <v>0</v>
      </c>
      <c r="BA1037" s="1" t="b">
        <v>0</v>
      </c>
      <c r="BB1037" s="1" t="s">
        <v>275</v>
      </c>
      <c r="BC1037" t="str">
        <f t="shared" si="478"/>
        <v>TRUE</v>
      </c>
      <c r="BE1037" t="str">
        <f t="shared" si="479"/>
        <v>FALSE</v>
      </c>
      <c r="BF1037" s="1" t="b">
        <v>0</v>
      </c>
      <c r="BG1037" s="1" t="b">
        <v>0</v>
      </c>
      <c r="BH1037" s="1" t="b">
        <v>0</v>
      </c>
      <c r="BI1037" s="1" t="s">
        <v>77</v>
      </c>
      <c r="BJ1037" s="1" t="str">
        <f t="shared" si="480"/>
        <v>TRUE</v>
      </c>
      <c r="BL1037" t="str">
        <f t="shared" si="481"/>
        <v>FALSE</v>
      </c>
      <c r="BM1037" s="1" t="b">
        <v>0</v>
      </c>
      <c r="BN1037" s="1" t="b">
        <v>0</v>
      </c>
      <c r="BO1037" s="1">
        <f t="shared" si="485"/>
        <v>5</v>
      </c>
      <c r="BP1037" s="1" t="s">
        <v>12305</v>
      </c>
      <c r="BQ1037" s="1" cm="1">
        <f t="array" ref="BQ1037">_xlfn.IFS(BP1037="None Known",0, LEN(BP1037)&gt;500, 5,LEN(BP1037)&gt;400, 4, LEN(BP1037)&gt;300, 3, LEN(BP1037)&gt;200, 2, LEN(BP1037)&gt;1, 1)</f>
        <v>1</v>
      </c>
      <c r="BR1037" s="1" t="s">
        <v>12306</v>
      </c>
      <c r="BS1037" s="1">
        <v>1</v>
      </c>
      <c r="BT1037" s="1" t="s">
        <v>12307</v>
      </c>
      <c r="BU1037" s="1">
        <v>1</v>
      </c>
      <c r="BV1037" s="1" t="s">
        <v>911</v>
      </c>
      <c r="BW1037" s="1" t="s">
        <v>31</v>
      </c>
      <c r="BX1037" s="1"/>
      <c r="BY1037" t="str">
        <f>_xlfn.XLOOKUP($B1037,Img_lookup!A:A,Img_lookup!B:B, "Not available")</f>
        <v>4309b664-eb54-4cca-bd10-b53361653ccc</v>
      </c>
      <c r="BZ1037" t="str">
        <f>_xlfn.XLOOKUP($B1037,Img_lookup!A:A,Img_lookup!C:C, "Not available")</f>
        <v>N.Z. Flora - Tree Manuka (Leptospermum Ericoides).jpg</v>
      </c>
      <c r="CA1037" t="str">
        <f>_xlfn.XLOOKUP($B1037,Img_lookup!A:A,Img_lookup!D:D, "Not available")</f>
        <v>Archives New Zealand</v>
      </c>
      <c r="CB1037" t="str">
        <f>_xlfn.XLOOKUP($B1037,Img_lookup!A:A,Img_lookup!E:E, "https://imgur.com/aT5wafe")</f>
        <v>https://api.openverse.engineering/v1/images/4309b664-eb54-4cca-bd10-b53361653ccc/thumb/</v>
      </c>
    </row>
    <row r="1038" spans="1:80" ht="409.6" x14ac:dyDescent="0.15">
      <c r="A1038" s="1" t="s">
        <v>3176</v>
      </c>
      <c r="B1038" s="1" t="s">
        <v>15450</v>
      </c>
      <c r="D1038" s="1" t="s">
        <v>15451</v>
      </c>
      <c r="E1038" s="1" t="s">
        <v>5149</v>
      </c>
      <c r="F1038" s="1" t="s">
        <v>22</v>
      </c>
      <c r="G1038" s="1" t="s">
        <v>22</v>
      </c>
      <c r="H1038" s="11" t="str">
        <f t="shared" si="487"/>
        <v>Perennial</v>
      </c>
      <c r="I1038" s="1" t="s">
        <v>17108</v>
      </c>
      <c r="J1038" s="1">
        <v>3</v>
      </c>
      <c r="K1038" s="1">
        <v>3</v>
      </c>
      <c r="L1038" t="str" cm="1">
        <f t="array" ref="L1038">_xlfn.IFS(J1038+K1038="", "Unknown", J1038+K1038&gt;3, "Large", J1038+K1038&gt;0.5, "Medium", J1038+K1038&gt;0, "Small")</f>
        <v>Large</v>
      </c>
      <c r="M1038" s="1">
        <v>8</v>
      </c>
      <c r="N1038" cm="1">
        <f t="array" ref="N1038">IF($M1038="",INDEX($M$2:$M$2176,MATCH(1,INDEX(($A$2:$A$2176=$A1038)*($M$2:$M$2176&lt;&gt;""),0),0)),$M1038)</f>
        <v>8</v>
      </c>
      <c r="O1038" s="2" t="str">
        <f t="shared" si="482"/>
        <v>Grown indoors</v>
      </c>
      <c r="P1038" s="1" t="s">
        <v>15452</v>
      </c>
      <c r="R1038" t="str">
        <f t="shared" si="486"/>
        <v>Medium</v>
      </c>
      <c r="S1038" s="1" t="s">
        <v>24</v>
      </c>
      <c r="T1038" s="1" t="str">
        <f>LEFT(S1038,FIND("-",S1038)-1)</f>
        <v xml:space="preserve">1 </v>
      </c>
      <c r="U1038" s="1" t="str">
        <f>RIGHT(S1038,FIND("-",S1038)-1)</f>
        <v>12</v>
      </c>
      <c r="V1038" s="1" t="s">
        <v>51</v>
      </c>
      <c r="W1038" s="6" t="str">
        <f t="shared" si="488"/>
        <v>7</v>
      </c>
      <c r="X1038" t="str">
        <f>IF(W1038="1", "January", IF(W1038="2", "February", IF(W1038="3", "March", IF(W1038="4", "April", IF(W1038="5", "May", IF(W1038="6", "June", IF(W1038="7", "July", IF(W1038="8", "August", IF(W1038="9", "September", IF(W1038="10", "October", IF(W1038="11", "November", IF(W1038="12", "December", "Other"))))))))))))</f>
        <v>July</v>
      </c>
      <c r="Y1038" s="2" t="str">
        <f>IF(ISNUMBER(SEARCH("-",V1038)),TRIM(RIGHT(V1038,LEN(V1038)-SEARCH("-",V1038))),V1038)</f>
        <v>8</v>
      </c>
      <c r="Z1038" s="2" t="str">
        <f>IF(Y1038="1", "January", IF(Y1038="2", "February", IF(Y1038="3", "March", IF(Y1038="4", "April", IF(Y1038="5", "May", IF(Y1038="6", "June", IF(Y1038="7", "July", IF(Y1038="8", "August", IF(Y1038="9", "September", IF(Y1038="10", "October", IF(Y1038="11", "November", IF(Y1038="12", "December", "Other"))))))))))))</f>
        <v>August</v>
      </c>
      <c r="AF1038" s="16" t="s">
        <v>24558</v>
      </c>
      <c r="AG1038" s="1" t="str">
        <f t="shared" si="472"/>
        <v xml:space="preserve">Seed </v>
      </c>
      <c r="AH1038" s="2" t="str">
        <f t="shared" si="473"/>
        <v>Sow spring in a greenhouse and only just cover the seed. Prick out the seedlings into individual pots when they are large enough to handle and grow them on in the greenhouse for at least their first winter. Plant out in late spring or early summer, after the last expected frosts, and give some protection from the cold for their first winter or two outdoors. The seed remains viable for many years.
Cuttings of half-ripe wood, 5 - 8 cm with a heel, early August in a frame. Over-winter in the greenhouse for its first year. Good percentage[78].
Cuttings of almost mature wood, 4 - 5 cm with a heel, October/November in a frame. Good percentage[78].</v>
      </c>
      <c r="AI1038" s="1" t="s">
        <v>15453</v>
      </c>
      <c r="AJ1038" s="1" t="s">
        <v>53</v>
      </c>
      <c r="AK1038" s="1" t="s">
        <v>17104</v>
      </c>
      <c r="AL1038" s="1" t="str">
        <f t="shared" si="483"/>
        <v>Unscented</v>
      </c>
      <c r="AM1038" s="1" t="b">
        <v>0</v>
      </c>
      <c r="AN1038" s="1" t="b">
        <v>0</v>
      </c>
      <c r="AO1038" s="1" t="b">
        <v>0</v>
      </c>
      <c r="AP1038" s="5" t="s">
        <v>28</v>
      </c>
      <c r="AQ1038" s="5" t="str">
        <f t="shared" si="474"/>
        <v>Light, Medium, Heavy</v>
      </c>
      <c r="AR1038" s="1" t="s">
        <v>30</v>
      </c>
      <c r="AS1038" s="1" t="str">
        <f t="shared" si="484"/>
        <v>None</v>
      </c>
      <c r="AT1038" s="1" t="str">
        <f t="shared" si="475"/>
        <v>Full</v>
      </c>
      <c r="AU1038" s="1" t="s">
        <v>29</v>
      </c>
      <c r="AV1038" s="1" t="str">
        <f t="shared" si="476"/>
        <v>Moist</v>
      </c>
      <c r="AW1038" s="1" t="s">
        <v>123</v>
      </c>
      <c r="AX1038" s="1" t="str">
        <f t="shared" si="477"/>
        <v>Acid, Neutral</v>
      </c>
      <c r="AY1038" s="1" t="b">
        <v>0</v>
      </c>
      <c r="AZ1038" s="1" t="b">
        <v>0</v>
      </c>
      <c r="BA1038" s="1" t="b">
        <v>0</v>
      </c>
      <c r="BB1038" s="1" t="s">
        <v>275</v>
      </c>
      <c r="BC1038" t="str">
        <f t="shared" si="478"/>
        <v>TRUE</v>
      </c>
      <c r="BE1038" t="str">
        <f t="shared" si="479"/>
        <v>FALSE</v>
      </c>
      <c r="BF1038" s="1" t="b">
        <v>1</v>
      </c>
      <c r="BG1038" s="1" t="b">
        <v>0</v>
      </c>
      <c r="BH1038" s="1" t="b">
        <v>0</v>
      </c>
      <c r="BJ1038" s="1" t="str">
        <f t="shared" si="480"/>
        <v>FALSE</v>
      </c>
      <c r="BL1038" t="str">
        <f t="shared" si="481"/>
        <v>FALSE</v>
      </c>
      <c r="BM1038" s="1" t="b">
        <v>0</v>
      </c>
      <c r="BN1038" s="1" t="b">
        <v>1</v>
      </c>
      <c r="BO1038" s="1">
        <f t="shared" si="485"/>
        <v>4</v>
      </c>
      <c r="BP1038" s="1" t="s">
        <v>15454</v>
      </c>
      <c r="BQ1038" s="1" cm="1">
        <f t="array" ref="BQ1038">_xlfn.IFS(BP1038="None Known",0, LEN(BP1038)&gt;500, 5,LEN(BP1038)&gt;400, 4, LEN(BP1038)&gt;300, 3, LEN(BP1038)&gt;200, 2, LEN(BP1038)&gt;1, 1)</f>
        <v>1</v>
      </c>
      <c r="BR1038" s="1" t="s">
        <v>15455</v>
      </c>
      <c r="BS1038" s="1">
        <v>1</v>
      </c>
      <c r="BT1038" s="1" t="s">
        <v>31</v>
      </c>
      <c r="BU1038" s="1">
        <v>0</v>
      </c>
      <c r="BV1038" s="1" t="s">
        <v>1997</v>
      </c>
      <c r="BW1038" s="1" t="s">
        <v>31</v>
      </c>
      <c r="BX1038" s="1"/>
      <c r="BY1038" t="str">
        <f>_xlfn.XLOOKUP($B1038,Img_lookup!A:A,Img_lookup!B:B, "Not available")</f>
        <v>654e113f-1101-4866-98b9-7633b05461df</v>
      </c>
      <c r="BZ1038" t="str">
        <f>_xlfn.XLOOKUP($B1038,Img_lookup!A:A,Img_lookup!C:C, "Not available")</f>
        <v>Leptospermum polygalifolium leaves</v>
      </c>
      <c r="CA1038" t="str">
        <f>_xlfn.XLOOKUP($B1038,Img_lookup!A:A,Img_lookup!D:D, "Not available")</f>
        <v>John Tann</v>
      </c>
      <c r="CB1038" t="str">
        <f>_xlfn.XLOOKUP($B1038,Img_lookup!A:A,Img_lookup!E:E, "https://imgur.com/aT5wafe")</f>
        <v>https://api.openverse.engineering/v1/images/654e113f-1101-4866-98b9-7633b05461df/thumb/</v>
      </c>
    </row>
    <row r="1039" spans="1:80" ht="409.6" x14ac:dyDescent="0.15">
      <c r="A1039" s="1" t="s">
        <v>69</v>
      </c>
      <c r="B1039" s="1" t="s">
        <v>7931</v>
      </c>
      <c r="C1039" s="1" t="s">
        <v>7932</v>
      </c>
      <c r="D1039" s="1" t="s">
        <v>7933</v>
      </c>
      <c r="E1039" s="1" t="s">
        <v>7934</v>
      </c>
      <c r="F1039" s="1" t="s">
        <v>6</v>
      </c>
      <c r="G1039" s="1" t="s">
        <v>6</v>
      </c>
      <c r="H1039" s="11" t="str">
        <f t="shared" si="487"/>
        <v>Perennial</v>
      </c>
      <c r="J1039" s="1">
        <v>0.60000002399999997</v>
      </c>
      <c r="L1039" t="str" cm="1">
        <f t="array" ref="L1039">_xlfn.IFS(J1039+K1039="", "Unknown", J1039+K1039&gt;3, "Large", J1039+K1039&gt;0.5, "Medium", J1039+K1039&gt;0, "Small")</f>
        <v>Medium</v>
      </c>
      <c r="M1039" s="1">
        <v>3</v>
      </c>
      <c r="N1039" cm="1">
        <f t="array" ref="N1039">IF($M1039="",INDEX($M$2:$M$2176,MATCH(1,INDEX(($A$2:$A$2176=$A1039)*($M$2:$M$2176&lt;&gt;""),0),0)),$M1039)</f>
        <v>3</v>
      </c>
      <c r="O1039" s="2" t="str">
        <f t="shared" si="482"/>
        <v>Hardy to cold</v>
      </c>
      <c r="P1039" s="1" t="s">
        <v>7935</v>
      </c>
      <c r="R1039" t="str">
        <f t="shared" si="486"/>
        <v>Medium</v>
      </c>
      <c r="T1039" s="1"/>
      <c r="U1039" s="1"/>
      <c r="V1039" s="1" t="s">
        <v>322</v>
      </c>
      <c r="W1039" s="6" t="str">
        <f t="shared" si="488"/>
        <v>6</v>
      </c>
      <c r="X1039" t="str">
        <f>IF(W1039="1", "January", IF(W1039="2", "February", IF(W1039="3", "March", IF(W1039="4", "April", IF(W1039="5", "May", IF(W1039="6", "June", IF(W1039="7", "July", IF(W1039="8", "August", IF(W1039="9", "September", IF(W1039="10", "October", IF(W1039="11", "November", IF(W1039="12", "December", "Other"))))))))))))</f>
        <v>June</v>
      </c>
      <c r="Y1039" s="2" t="str">
        <f>IF(ISNUMBER(SEARCH("-",V1039)),TRIM(RIGHT(V1039,LEN(V1039)-SEARCH("-",V1039))),V1039)</f>
        <v>8</v>
      </c>
      <c r="Z1039" s="2" t="str">
        <f>IF(Y1039="1", "January", IF(Y1039="2", "February", IF(Y1039="3", "March", IF(Y1039="4", "April", IF(Y1039="5", "May", IF(Y1039="6", "June", IF(Y1039="7", "July", IF(Y1039="8", "August", IF(Y1039="9", "September", IF(Y1039="10", "October", IF(Y1039="11", "November", IF(Y1039="12", "December", "Other"))))))))))))</f>
        <v>August</v>
      </c>
      <c r="AF1039" s="16" t="s">
        <v>24559</v>
      </c>
      <c r="AG1039" s="1" t="str">
        <f t="shared" si="472"/>
        <v xml:space="preserve">Seed </v>
      </c>
      <c r="AH1039" s="2" t="str">
        <f t="shared" si="473"/>
        <v>Sow spring in a greenhouse. When they are large enough to handle, prick the seedlings out into individual pots and plant them out in the summer.
Division in spring or autumn. Larger clumps can be replanted direct into their permanent positions, though it is best to pot up smaller clumps and grow them on in a cold frame until they are rooting well. Plant them out in the spring.
Basal cuttings in spring. Harvest the shoots when they are about 10cm long with plenty of underground stem. Pot them up into individual pots and keep them in light shade in a cold frame or greenhouse until they are rooting well. Plant them out in the summer.</v>
      </c>
      <c r="AI1039" s="1" t="s">
        <v>7936</v>
      </c>
      <c r="AJ1039" s="1" t="s">
        <v>23814</v>
      </c>
      <c r="AK1039" s="1" t="s">
        <v>17104</v>
      </c>
      <c r="AL1039" s="1" t="str">
        <f t="shared" si="483"/>
        <v>Scented</v>
      </c>
      <c r="AM1039" s="1" t="b">
        <v>1</v>
      </c>
      <c r="AN1039" s="1" t="b">
        <v>0</v>
      </c>
      <c r="AO1039" s="1" t="b">
        <v>1</v>
      </c>
      <c r="AP1039" s="5" t="s">
        <v>28</v>
      </c>
      <c r="AQ1039" s="5" t="str">
        <f t="shared" si="474"/>
        <v>Light, Medium, Heavy</v>
      </c>
      <c r="AR1039" s="1" t="s">
        <v>30</v>
      </c>
      <c r="AS1039" s="1" t="str">
        <f t="shared" si="484"/>
        <v>None</v>
      </c>
      <c r="AT1039" s="1" t="str">
        <f t="shared" si="475"/>
        <v>Full</v>
      </c>
      <c r="AU1039" s="1" t="s">
        <v>29</v>
      </c>
      <c r="AV1039" s="1" t="str">
        <f t="shared" si="476"/>
        <v>Moist</v>
      </c>
      <c r="AW1039" s="1" t="s">
        <v>263</v>
      </c>
      <c r="AX1039" s="1" t="str">
        <f t="shared" si="477"/>
        <v>Neutral, Alkaline</v>
      </c>
      <c r="AY1039" s="1" t="b">
        <v>0</v>
      </c>
      <c r="AZ1039" s="1" t="b">
        <v>0</v>
      </c>
      <c r="BA1039" s="1" t="b">
        <v>0</v>
      </c>
      <c r="BB1039" s="1" t="s">
        <v>275</v>
      </c>
      <c r="BC1039" t="str">
        <f t="shared" si="478"/>
        <v>TRUE</v>
      </c>
      <c r="BE1039" t="str">
        <f t="shared" si="479"/>
        <v>FALSE</v>
      </c>
      <c r="BF1039" s="1" t="b">
        <v>0</v>
      </c>
      <c r="BG1039" s="1" t="b">
        <v>0</v>
      </c>
      <c r="BH1039" s="1" t="b">
        <v>0</v>
      </c>
      <c r="BI1039" s="1" t="s">
        <v>30</v>
      </c>
      <c r="BJ1039" s="1" t="str">
        <f t="shared" si="480"/>
        <v>FALSE</v>
      </c>
      <c r="BK1039" s="1" t="s">
        <v>77</v>
      </c>
      <c r="BL1039" t="str">
        <f t="shared" si="481"/>
        <v>TRUE</v>
      </c>
      <c r="BM1039" s="1" t="b">
        <v>0</v>
      </c>
      <c r="BN1039" s="1" t="b">
        <v>0</v>
      </c>
      <c r="BO1039" s="1">
        <f t="shared" si="485"/>
        <v>8</v>
      </c>
      <c r="BP1039" s="1" t="s">
        <v>31</v>
      </c>
      <c r="BQ1039" s="1" cm="1">
        <f t="array" ref="BQ1039">_xlfn.IFS(BP1039="None Known",0, LEN(BP1039)&gt;500, 5,LEN(BP1039)&gt;400, 4, LEN(BP1039)&gt;300, 3, LEN(BP1039)&gt;200, 2, LEN(BP1039)&gt;1, 1)</f>
        <v>0</v>
      </c>
      <c r="BR1039" s="1" t="s">
        <v>7937</v>
      </c>
      <c r="BS1039" s="1">
        <v>2</v>
      </c>
      <c r="BT1039" s="1" t="s">
        <v>7938</v>
      </c>
      <c r="BU1039" s="1">
        <v>2</v>
      </c>
      <c r="BV1039" s="1" t="s">
        <v>4945</v>
      </c>
      <c r="BW1039" s="1" t="s">
        <v>31</v>
      </c>
      <c r="BX1039" s="1"/>
      <c r="BY1039" t="str">
        <f>_xlfn.XLOOKUP($B1039,Img_lookup!A:A,Img_lookup!B:B, "Not available")</f>
        <v>d07a168e-71f3-4c68-b580-4899e71b84be</v>
      </c>
      <c r="BZ1039" t="str">
        <f>_xlfn.XLOOKUP($B1039,Img_lookup!A:A,Img_lookup!C:C, "Not available")</f>
        <v>oxeye daisy - Leucanthemum vulgare</v>
      </c>
      <c r="CA1039" t="str">
        <f>_xlfn.XLOOKUP($B1039,Img_lookup!A:A,Img_lookup!D:D, "Not available")</f>
        <v>Carandoom</v>
      </c>
      <c r="CB1039" t="str">
        <f>_xlfn.XLOOKUP($B1039,Img_lookup!A:A,Img_lookup!E:E, "https://imgur.com/aT5wafe")</f>
        <v>https://api.openverse.engineering/v1/images/d07a168e-71f3-4c68-b580-4899e71b84be/thumb/</v>
      </c>
    </row>
    <row r="1040" spans="1:80" ht="13" x14ac:dyDescent="0.15">
      <c r="A1040" s="1" t="s">
        <v>103</v>
      </c>
      <c r="B1040" s="1" t="s">
        <v>14517</v>
      </c>
      <c r="C1040" s="1" t="s">
        <v>14518</v>
      </c>
      <c r="E1040" s="1" t="s">
        <v>14519</v>
      </c>
      <c r="F1040" s="1" t="s">
        <v>85</v>
      </c>
      <c r="G1040" s="1" t="s">
        <v>85</v>
      </c>
      <c r="H1040" s="11" t="str">
        <f t="shared" si="487"/>
        <v>Annual</v>
      </c>
      <c r="J1040" s="1">
        <v>0.89999997600000003</v>
      </c>
      <c r="L1040" t="str" cm="1">
        <f t="array" ref="L1040">_xlfn.IFS(J1040+K1040="", "Unknown", J1040+K1040&gt;3, "Large", J1040+K1040&gt;0.5, "Medium", J1040+K1040&gt;0, "Small")</f>
        <v>Medium</v>
      </c>
      <c r="N1040" cm="1">
        <f t="array" ref="N1040">IF($M1040="",INDEX($M$2:$M$2176,MATCH(1,INDEX(($A$2:$A$2176=$A1040)*($M$2:$M$2176&lt;&gt;""),0),0)),$M1040)</f>
        <v>4</v>
      </c>
      <c r="O1040" s="2" t="str">
        <f t="shared" si="482"/>
        <v>Hardy to cold</v>
      </c>
      <c r="P1040" s="1" t="s">
        <v>14520</v>
      </c>
      <c r="R1040" t="str">
        <f t="shared" si="486"/>
        <v>Medium</v>
      </c>
      <c r="W1040"/>
      <c r="AF1040" s="1" t="s">
        <v>40</v>
      </c>
      <c r="AG1040" s="1" t="str">
        <f t="shared" si="472"/>
        <v xml:space="preserve">Seed </v>
      </c>
      <c r="AH1040" s="2" t="str">
        <f t="shared" si="473"/>
        <v/>
      </c>
      <c r="AI1040" s="1" t="s">
        <v>14521</v>
      </c>
      <c r="AK1040" s="1" t="s">
        <v>17104</v>
      </c>
      <c r="AL1040" s="1" t="str">
        <f t="shared" si="483"/>
        <v>Unscented</v>
      </c>
      <c r="AM1040" s="1" t="b">
        <v>0</v>
      </c>
      <c r="AN1040" s="1" t="b">
        <v>0</v>
      </c>
      <c r="AO1040" s="1" t="b">
        <v>0</v>
      </c>
      <c r="AP1040" s="5" t="s">
        <v>28</v>
      </c>
      <c r="AQ1040" s="5" t="str">
        <f t="shared" si="474"/>
        <v>Light, Medium, Heavy</v>
      </c>
      <c r="AR1040" s="1" t="s">
        <v>10</v>
      </c>
      <c r="AS1040" s="1" t="str">
        <f t="shared" si="484"/>
        <v>None, Partial</v>
      </c>
      <c r="AT1040" s="1" t="str">
        <f t="shared" si="475"/>
        <v>Partial, Full</v>
      </c>
      <c r="AU1040" s="1" t="s">
        <v>29</v>
      </c>
      <c r="AV1040" s="1" t="str">
        <f t="shared" si="476"/>
        <v>Moist</v>
      </c>
      <c r="AW1040" s="1" t="s">
        <v>12</v>
      </c>
      <c r="AX1040" s="1" t="str">
        <f t="shared" si="477"/>
        <v>Acid, Neutral, Alkaline</v>
      </c>
      <c r="AY1040" s="1" t="b">
        <v>0</v>
      </c>
      <c r="AZ1040" s="1" t="b">
        <v>0</v>
      </c>
      <c r="BA1040" s="1" t="b">
        <v>0</v>
      </c>
      <c r="BC1040" t="str">
        <f t="shared" si="478"/>
        <v>FALSE</v>
      </c>
      <c r="BE1040" t="str">
        <f t="shared" si="479"/>
        <v>FALSE</v>
      </c>
      <c r="BF1040" s="1" t="b">
        <v>0</v>
      </c>
      <c r="BG1040" s="1" t="b">
        <v>0</v>
      </c>
      <c r="BH1040" s="1" t="b">
        <v>0</v>
      </c>
      <c r="BJ1040" s="1" t="str">
        <f t="shared" si="480"/>
        <v>FALSE</v>
      </c>
      <c r="BL1040" t="str">
        <f t="shared" si="481"/>
        <v>FALSE</v>
      </c>
      <c r="BM1040" s="1" t="b">
        <v>0</v>
      </c>
      <c r="BN1040" s="1" t="b">
        <v>0</v>
      </c>
      <c r="BO1040" s="1">
        <f t="shared" si="485"/>
        <v>5</v>
      </c>
      <c r="BP1040" s="1" t="s">
        <v>31</v>
      </c>
      <c r="BQ1040" s="1" cm="1">
        <f t="array" ref="BQ1040">_xlfn.IFS(BP1040="None Known",0, LEN(BP1040)&gt;500, 5,LEN(BP1040)&gt;400, 4, LEN(BP1040)&gt;300, 3, LEN(BP1040)&gt;200, 2, LEN(BP1040)&gt;1, 1)</f>
        <v>0</v>
      </c>
      <c r="BR1040" s="1" t="s">
        <v>14522</v>
      </c>
      <c r="BS1040" s="1">
        <v>1</v>
      </c>
      <c r="BT1040" s="1" t="s">
        <v>14523</v>
      </c>
      <c r="BU1040" s="1">
        <v>2</v>
      </c>
      <c r="BV1040" s="1" t="s">
        <v>2225</v>
      </c>
      <c r="BW1040" s="1" t="s">
        <v>31</v>
      </c>
      <c r="BX1040" s="1"/>
      <c r="BY1040" t="str">
        <f>_xlfn.XLOOKUP($B1040,Img_lookup!A:A,Img_lookup!B:B, "Not available")</f>
        <v>3228b5ea-113d-4009-a052-67780162ac41</v>
      </c>
      <c r="BZ1040" t="str">
        <f>_xlfn.XLOOKUP($B1040,Img_lookup!A:A,Img_lookup!C:C, "Not available")</f>
        <v>Leucas cephalotes (A. Roth) Spreng.</v>
      </c>
      <c r="CA1040" t="str">
        <f>_xlfn.XLOOKUP($B1040,Img_lookup!A:A,Img_lookup!D:D, "Not available")</f>
        <v>Prabha Pradhan and Ramola Thapa</v>
      </c>
      <c r="CB1040" t="str">
        <f>_xlfn.XLOOKUP($B1040,Img_lookup!A:A,Img_lookup!E:E, "https://imgur.com/aT5wafe")</f>
        <v>https://api.openverse.engineering/v1/images/3228b5ea-113d-4009-a052-67780162ac41/thumb/</v>
      </c>
    </row>
    <row r="1041" spans="1:80" ht="13" x14ac:dyDescent="0.15">
      <c r="A1041" s="1" t="s">
        <v>103</v>
      </c>
      <c r="B1041" s="1" t="s">
        <v>1049</v>
      </c>
      <c r="E1041" s="1" t="s">
        <v>1050</v>
      </c>
      <c r="F1041" s="1" t="s">
        <v>6</v>
      </c>
      <c r="G1041" s="1" t="s">
        <v>6</v>
      </c>
      <c r="H1041" s="11" t="str">
        <f t="shared" si="487"/>
        <v>Perennial</v>
      </c>
      <c r="J1041" s="1">
        <v>0.44999998800000002</v>
      </c>
      <c r="L1041" t="str" cm="1">
        <f t="array" ref="L1041">_xlfn.IFS(J1041+K1041="", "Unknown", J1041+K1041&gt;3, "Large", J1041+K1041&gt;0.5, "Medium", J1041+K1041&gt;0, "Small")</f>
        <v>Small</v>
      </c>
      <c r="N1041" cm="1">
        <f t="array" ref="N1041">IF($M1041="",INDEX($M$2:$M$2176,MATCH(1,INDEX(($A$2:$A$2176=$A1041)*($M$2:$M$2176&lt;&gt;""),0),0)),$M1041)</f>
        <v>4</v>
      </c>
      <c r="O1041" s="2" t="str">
        <f t="shared" si="482"/>
        <v>Hardy to cold</v>
      </c>
      <c r="P1041" s="1" t="s">
        <v>1051</v>
      </c>
      <c r="R1041" t="str">
        <f t="shared" si="486"/>
        <v>Medium</v>
      </c>
      <c r="W1041"/>
      <c r="AF1041" s="1" t="s">
        <v>40</v>
      </c>
      <c r="AG1041" s="1" t="str">
        <f t="shared" si="472"/>
        <v xml:space="preserve">Seed </v>
      </c>
      <c r="AH1041" s="2" t="str">
        <f t="shared" si="473"/>
        <v/>
      </c>
      <c r="AI1041" s="1" t="s">
        <v>1052</v>
      </c>
      <c r="AK1041" s="1" t="s">
        <v>17104</v>
      </c>
      <c r="AL1041" s="1" t="str">
        <f t="shared" si="483"/>
        <v>Unscented</v>
      </c>
      <c r="AM1041" s="1" t="b">
        <v>0</v>
      </c>
      <c r="AN1041" s="1" t="b">
        <v>0</v>
      </c>
      <c r="AO1041" s="1" t="b">
        <v>0</v>
      </c>
      <c r="AP1041" s="5" t="s">
        <v>28</v>
      </c>
      <c r="AQ1041" s="5" t="str">
        <f t="shared" si="474"/>
        <v>Light, Medium, Heavy</v>
      </c>
      <c r="AR1041" s="1" t="s">
        <v>10</v>
      </c>
      <c r="AS1041" s="1" t="str">
        <f t="shared" si="484"/>
        <v>None, Partial</v>
      </c>
      <c r="AT1041" s="1" t="str">
        <f t="shared" si="475"/>
        <v>Partial, Full</v>
      </c>
      <c r="AU1041" s="1" t="s">
        <v>29</v>
      </c>
      <c r="AV1041" s="1" t="str">
        <f t="shared" si="476"/>
        <v>Moist</v>
      </c>
      <c r="AW1041" s="1" t="s">
        <v>12</v>
      </c>
      <c r="AX1041" s="1" t="str">
        <f t="shared" si="477"/>
        <v>Acid, Neutral, Alkaline</v>
      </c>
      <c r="AY1041" s="1" t="b">
        <v>0</v>
      </c>
      <c r="AZ1041" s="1" t="b">
        <v>0</v>
      </c>
      <c r="BA1041" s="1" t="b">
        <v>0</v>
      </c>
      <c r="BC1041" t="str">
        <f t="shared" si="478"/>
        <v>FALSE</v>
      </c>
      <c r="BE1041" t="str">
        <f t="shared" si="479"/>
        <v>FALSE</v>
      </c>
      <c r="BF1041" s="1" t="b">
        <v>0</v>
      </c>
      <c r="BG1041" s="1" t="b">
        <v>0</v>
      </c>
      <c r="BH1041" s="1" t="b">
        <v>0</v>
      </c>
      <c r="BJ1041" s="1" t="str">
        <f t="shared" si="480"/>
        <v>FALSE</v>
      </c>
      <c r="BL1041" t="str">
        <f t="shared" si="481"/>
        <v>FALSE</v>
      </c>
      <c r="BM1041" s="1" t="b">
        <v>0</v>
      </c>
      <c r="BN1041" s="1" t="b">
        <v>0</v>
      </c>
      <c r="BO1041" s="1">
        <f t="shared" si="485"/>
        <v>3</v>
      </c>
      <c r="BP1041" s="1" t="s">
        <v>31</v>
      </c>
      <c r="BQ1041" s="1" cm="1">
        <f t="array" ref="BQ1041">_xlfn.IFS(BP1041="None Known",0, LEN(BP1041)&gt;500, 5,LEN(BP1041)&gt;400, 4, LEN(BP1041)&gt;300, 3, LEN(BP1041)&gt;200, 2, LEN(BP1041)&gt;1, 1)</f>
        <v>0</v>
      </c>
      <c r="BR1041" s="1" t="s">
        <v>1053</v>
      </c>
      <c r="BS1041" s="1">
        <v>1</v>
      </c>
      <c r="BT1041" s="1" t="s">
        <v>31</v>
      </c>
      <c r="BU1041" s="1">
        <v>0</v>
      </c>
      <c r="BV1041" s="1" t="s">
        <v>245</v>
      </c>
      <c r="BW1041" s="1" t="s">
        <v>31</v>
      </c>
      <c r="BX1041" s="1"/>
      <c r="BY1041" t="str">
        <f>_xlfn.XLOOKUP($B1041,Img_lookup!A:A,Img_lookup!B:B, "Not available")</f>
        <v>81d2a835-dd65-4dd5-9a02-e5890fbb6e89</v>
      </c>
      <c r="BZ1041" t="str">
        <f>_xlfn.XLOOKUP($B1041,Img_lookup!A:A,Img_lookup!C:C, "Not available")</f>
        <v>Leucas lanata Benth.</v>
      </c>
      <c r="CA1041">
        <f>_xlfn.XLOOKUP($B1041,Img_lookup!A:A,Img_lookup!D:D, "Not available")</f>
        <v>0</v>
      </c>
      <c r="CB1041" t="str">
        <f>_xlfn.XLOOKUP($B1041,Img_lookup!A:A,Img_lookup!E:E, "https://imgur.com/aT5wafe")</f>
        <v>https://api.openverse.engineering/v1/images/81d2a835-dd65-4dd5-9a02-e5890fbb6e89/thumb/</v>
      </c>
    </row>
    <row r="1042" spans="1:80" ht="409.6" x14ac:dyDescent="0.15">
      <c r="A1042" s="1" t="s">
        <v>857</v>
      </c>
      <c r="B1042" s="1" t="s">
        <v>14856</v>
      </c>
      <c r="C1042" s="1" t="s">
        <v>14857</v>
      </c>
      <c r="E1042" s="1" t="s">
        <v>14858</v>
      </c>
      <c r="F1042" s="1" t="s">
        <v>23722</v>
      </c>
      <c r="G1042" s="1" t="s">
        <v>23800</v>
      </c>
      <c r="H1042" s="11" t="str">
        <f t="shared" si="487"/>
        <v>Perennial</v>
      </c>
      <c r="J1042" s="1">
        <v>0.5</v>
      </c>
      <c r="K1042" s="1">
        <v>0.119999997</v>
      </c>
      <c r="L1042" t="str" cm="1">
        <f t="array" ref="L1042">_xlfn.IFS(J1042+K1042="", "Unknown", J1042+K1042&gt;3, "Large", J1042+K1042&gt;0.5, "Medium", J1042+K1042&gt;0, "Small")</f>
        <v>Medium</v>
      </c>
      <c r="M1042" s="1">
        <v>4</v>
      </c>
      <c r="N1042" cm="1">
        <f t="array" ref="N1042">IF($M1042="",INDEX($M$2:$M$2176,MATCH(1,INDEX(($A$2:$A$2176=$A1042)*($M$2:$M$2176&lt;&gt;""),0),0)),$M1042)</f>
        <v>4</v>
      </c>
      <c r="O1042" s="2" t="str">
        <f t="shared" si="482"/>
        <v>Hardy to cold</v>
      </c>
      <c r="P1042" s="1" t="s">
        <v>14859</v>
      </c>
      <c r="R1042" t="str">
        <f t="shared" si="486"/>
        <v>Medium</v>
      </c>
      <c r="T1042" s="1"/>
      <c r="U1042" s="1"/>
      <c r="V1042" s="1">
        <v>5</v>
      </c>
      <c r="W1042" s="6">
        <f>IF(ISNUMBER(SEARCH("-",V1042)),TRIM(LEFT(V1042,FIND("-",V1042)-1)),V1042)</f>
        <v>5</v>
      </c>
      <c r="X1042" t="str">
        <f>IF(W1042=1, "January", IF(W1042=2, "February", IF(W1042=3, "March", IF(W1042=4, "April", IF(W1042=5, "May", IF(W1042=6, "June", IF(W1042=7, "July", IF(W1042=8, "August", IF(W1042=9, "September", IF(W1042=10, "October", IF(W1042=11, "November", IF(W1042=12, "December", "Other"))))))))))))</f>
        <v>May</v>
      </c>
      <c r="Y1042" s="1"/>
      <c r="Z1042" s="1"/>
      <c r="AA1042" s="1">
        <v>7</v>
      </c>
      <c r="AB1042" s="1">
        <f>IF(ISNUMBER(SEARCH("-",AA1042)),TRIM(LEFT(AA1042,FIND("-",AA1042)-1)),AA1042)</f>
        <v>7</v>
      </c>
      <c r="AC1042" s="1" t="str">
        <f>IF(AB1042=1, "January", IF(AB1042=2, "February", IF(AB1042=3, "March", IF(AB1042=4, "April", IF(AB1042=5, "May", IF(AB1042=6, "June", IF(AB1042=7, "July", IF(AB1042=8, "August", IF(AB1042=9, "September", IF(AB1042=10, "October", IF(AB1042=11, "November", IF(AB1042=12, "December", "Other"))))))))))))</f>
        <v>July</v>
      </c>
      <c r="AD1042" s="1"/>
      <c r="AE1042" s="1"/>
      <c r="AF1042" s="16" t="s">
        <v>25118</v>
      </c>
      <c r="AG1042" s="1" t="str">
        <f t="shared" si="472"/>
        <v xml:space="preserve">Stratified Seed </v>
      </c>
      <c r="AH1042" s="2" t="str">
        <f t="shared" si="473"/>
        <v>The seed is best sown as soon as it is ripe in a well-drained soil in a cold frame. Stored seed requires 2 - 3 months cold stratification, it should then germinate in 2 - 4 weeks at 10�c[134]. Sow the seed thinly so that the seedlings can be allowed to grow on undisturbed in the pots for their first year of growth. Give them an occasional weak liquid feed to ensure that they do not become nutrient deficient. Pot up the small bulbs when dormant, planting 2 - 3 bulbs in each pot. Grow them on for another 2 - 3 years before planting them out.
Division of offsets in September/October. It is best done as soon as the foliage ripens[1].
Scooping the bulbs.</v>
      </c>
      <c r="AI1042" s="1" t="s">
        <v>14860</v>
      </c>
      <c r="AJ1042" s="1" t="s">
        <v>26</v>
      </c>
      <c r="AK1042" s="1" t="s">
        <v>17104</v>
      </c>
      <c r="AL1042" s="1" t="str">
        <f t="shared" si="483"/>
        <v>Unscented</v>
      </c>
      <c r="AM1042" s="1" t="b">
        <v>0</v>
      </c>
      <c r="AN1042" s="1" t="b">
        <v>1</v>
      </c>
      <c r="AO1042" s="1" t="b">
        <v>1</v>
      </c>
      <c r="AP1042" s="5" t="s">
        <v>28</v>
      </c>
      <c r="AQ1042" s="5" t="str">
        <f t="shared" si="474"/>
        <v>Light, Medium, Heavy</v>
      </c>
      <c r="AR1042" s="1" t="s">
        <v>10</v>
      </c>
      <c r="AS1042" s="1" t="str">
        <f t="shared" si="484"/>
        <v>None, Partial</v>
      </c>
      <c r="AT1042" s="1" t="str">
        <f t="shared" si="475"/>
        <v>Partial, Full</v>
      </c>
      <c r="AU1042" s="1" t="s">
        <v>402</v>
      </c>
      <c r="AV1042" s="1" t="str">
        <f t="shared" si="476"/>
        <v>Moist, Wet/Water</v>
      </c>
      <c r="AW1042" s="1" t="s">
        <v>263</v>
      </c>
      <c r="AX1042" s="1" t="str">
        <f t="shared" si="477"/>
        <v>Neutral, Alkaline</v>
      </c>
      <c r="AY1042" s="1" t="b">
        <v>0</v>
      </c>
      <c r="AZ1042" s="1" t="b">
        <v>0</v>
      </c>
      <c r="BA1042" s="1" t="b">
        <v>0</v>
      </c>
      <c r="BC1042" t="str">
        <f t="shared" si="478"/>
        <v>FALSE</v>
      </c>
      <c r="BE1042" t="str">
        <f t="shared" si="479"/>
        <v>FALSE</v>
      </c>
      <c r="BF1042" s="1" t="b">
        <v>0</v>
      </c>
      <c r="BG1042" s="1" t="b">
        <v>1</v>
      </c>
      <c r="BH1042" s="1" t="b">
        <v>0</v>
      </c>
      <c r="BI1042" s="1" t="s">
        <v>30</v>
      </c>
      <c r="BJ1042" s="1" t="str">
        <f t="shared" si="480"/>
        <v>FALSE</v>
      </c>
      <c r="BL1042" t="str">
        <f t="shared" si="481"/>
        <v>FALSE</v>
      </c>
      <c r="BM1042" s="1" t="b">
        <v>0</v>
      </c>
      <c r="BN1042" s="1" t="b">
        <v>0</v>
      </c>
      <c r="BO1042" s="1">
        <f t="shared" si="485"/>
        <v>3</v>
      </c>
      <c r="BP1042" s="1" t="s">
        <v>31</v>
      </c>
      <c r="BQ1042" s="1" cm="1">
        <f t="array" ref="BQ1042">_xlfn.IFS(BP1042="None Known",0, LEN(BP1042)&gt;500, 5,LEN(BP1042)&gt;400, 4, LEN(BP1042)&gt;300, 3, LEN(BP1042)&gt;200, 2, LEN(BP1042)&gt;1, 1)</f>
        <v>0</v>
      </c>
      <c r="BR1042" s="1" t="s">
        <v>14861</v>
      </c>
      <c r="BS1042" s="1">
        <v>1</v>
      </c>
      <c r="BT1042" s="1" t="s">
        <v>31</v>
      </c>
      <c r="BU1042" s="1">
        <v>0</v>
      </c>
      <c r="BV1042" s="1" t="s">
        <v>245</v>
      </c>
      <c r="BW1042" s="1" t="s">
        <v>31</v>
      </c>
      <c r="BX1042" s="1"/>
      <c r="BY1042" t="str">
        <f>_xlfn.XLOOKUP($B1042,Img_lookup!A:A,Img_lookup!B:B, "Not available")</f>
        <v>aa43f18c-2665-4484-902c-21fc9c5ac429</v>
      </c>
      <c r="BZ1042" t="str">
        <f>_xlfn.XLOOKUP($B1042,Img_lookup!A:A,Img_lookup!C:C, "Not available")</f>
        <v>Summer snowflake / Leucojum aestivum / Â§ßÂæÖÈõ™Ëçâ(„Ç™„Ç™„Éû„ÉÑ„É¶„Ç≠„ÇΩ„Ç¶) / Èà¥Ëò≠Ê∞¥‰ªô(„Çπ„Ç∫„É©„É≥„Ç∫„Ç§„Çª„É≥)</v>
      </c>
      <c r="CA1042" t="str">
        <f>_xlfn.XLOOKUP($B1042,Img_lookup!A:A,Img_lookup!D:D, "Not available")</f>
        <v>TANAKA Juuyoh (Áî∞‰∏≠ÂçÅÊ¥ã)</v>
      </c>
      <c r="CB1042" t="str">
        <f>_xlfn.XLOOKUP($B1042,Img_lookup!A:A,Img_lookup!E:E, "https://imgur.com/aT5wafe")</f>
        <v>https://api.openverse.engineering/v1/images/aa43f18c-2665-4484-902c-21fc9c5ac429/thumb/</v>
      </c>
    </row>
    <row r="1043" spans="1:80" ht="409.6" x14ac:dyDescent="0.15">
      <c r="A1043" s="1" t="s">
        <v>316</v>
      </c>
      <c r="B1043" s="1" t="s">
        <v>17095</v>
      </c>
      <c r="C1043" s="1" t="s">
        <v>17096</v>
      </c>
      <c r="E1043" s="1" t="s">
        <v>17097</v>
      </c>
      <c r="F1043" s="1" t="s">
        <v>6</v>
      </c>
      <c r="G1043" s="1" t="s">
        <v>6</v>
      </c>
      <c r="H1043" s="11" t="str">
        <f t="shared" si="487"/>
        <v>Perennial</v>
      </c>
      <c r="J1043" s="1">
        <v>1.7999999520000001</v>
      </c>
      <c r="K1043" s="1">
        <v>1</v>
      </c>
      <c r="L1043" t="str" cm="1">
        <f t="array" ref="L1043">_xlfn.IFS(J1043+K1043="", "Unknown", J1043+K1043&gt;3, "Large", J1043+K1043&gt;0.5, "Medium", J1043+K1043&gt;0, "Small")</f>
        <v>Medium</v>
      </c>
      <c r="M1043" s="1">
        <v>4</v>
      </c>
      <c r="N1043" cm="1">
        <f t="array" ref="N1043">IF($M1043="",INDEX($M$2:$M$2176,MATCH(1,INDEX(($A$2:$A$2176=$A1043)*($M$2:$M$2176&lt;&gt;""),0),0)),$M1043)</f>
        <v>4</v>
      </c>
      <c r="O1043" s="2" t="str">
        <f t="shared" si="482"/>
        <v>Hardy to cold</v>
      </c>
      <c r="P1043" s="1" t="s">
        <v>17098</v>
      </c>
      <c r="R1043" t="str">
        <f t="shared" si="486"/>
        <v>Medium</v>
      </c>
      <c r="S1043" s="1" t="s">
        <v>1489</v>
      </c>
      <c r="T1043" s="1" t="str">
        <f>LEFT(S1043,FIND("-",S1043)-1)</f>
        <v xml:space="preserve">3 </v>
      </c>
      <c r="U1043" s="1" t="str">
        <f>RIGHT(S1043,FIND("-",S1043)-1)</f>
        <v>11</v>
      </c>
      <c r="V1043" s="1" t="s">
        <v>51</v>
      </c>
      <c r="W1043" s="6" t="str">
        <f>IF(ISNUMBER(SEARCH("-",V1043)),TRIM(LEFT(V1043,FIND("-",V1043)-1)),V1043)</f>
        <v>7</v>
      </c>
      <c r="X1043" t="str">
        <f>IF(W1043="1", "January", IF(W1043="2", "February", IF(W1043="3", "March", IF(W1043="4", "April", IF(W1043="5", "May", IF(W1043="6", "June", IF(W1043="7", "July", IF(W1043="8", "August", IF(W1043="9", "September", IF(W1043="10", "October", IF(W1043="11", "November", IF(W1043="12", "December", "Other"))))))))))))</f>
        <v>July</v>
      </c>
      <c r="Y1043" s="2" t="str">
        <f>IF(ISNUMBER(SEARCH("-",V1043)),TRIM(RIGHT(V1043,LEN(V1043)-SEARCH("-",V1043))),V1043)</f>
        <v>8</v>
      </c>
      <c r="Z1043" s="2" t="str">
        <f>IF(Y1043="1", "January", IF(Y1043="2", "February", IF(Y1043="3", "March", IF(Y1043="4", "April", IF(Y1043="5", "May", IF(Y1043="6", "June", IF(Y1043="7", "July", IF(Y1043="8", "August", IF(Y1043="9", "September", IF(Y1043="10", "October", IF(Y1043="11", "November", IF(Y1043="12", "December", "Other"))))))))))))</f>
        <v>August</v>
      </c>
      <c r="AA1043" s="1" t="s">
        <v>427</v>
      </c>
      <c r="AB1043" s="1" t="str">
        <f>IF(ISNUMBER(SEARCH("-",AA1043)),TRIM(LEFT(AA1043,FIND("-",AA1043)-1)),AA1043)</f>
        <v>8</v>
      </c>
      <c r="AC1043" s="1" t="str">
        <f>IF(AB1043="1", "January", IF(AB1043="2", "February", IF(AB1043="3", "March", IF(AB1043="4", "April", IF(AB1043="5", "May", IF(AB1043="6", "June", IF(AB1043="7", "July", IF(AB1043="8", "August", IF(AB1043="9", "September", IF(AB1043="10", "October", IF(AB1043="11", "November", IF(AB1043="12", "December", "Other"))))))))))))</f>
        <v>August</v>
      </c>
      <c r="AD1043" s="1" t="str">
        <f>IF(ISNUMBER(SEARCH("-",AA1043)),TRIM(RIGHT(AA1043,LEN(AA1043)-SEARCH("-",AA1043))),AA1043)</f>
        <v>9</v>
      </c>
      <c r="AE1043" s="1" t="str">
        <f>IF(AD1043="1", "January", IF(AD1043="2", "February", IF(AD1043="3", "March", IF(AD1043="4", "April", IF(AD1043="5", "May", IF(AD1043="6", "June", IF(AD1043="7", "July", IF(AD1043="8", "August", IF(AD1043="9", "September", IF(AD1043="10", "October", IF(AD1043="11", "November", IF(AD1043="12", "December", "Other"))))))))))))</f>
        <v>September</v>
      </c>
      <c r="AF1043" s="16" t="s">
        <v>24560</v>
      </c>
      <c r="AG1043" s="1" t="str">
        <f t="shared" si="472"/>
        <v xml:space="preserve">Seed </v>
      </c>
      <c r="AH1043" s="2" t="str">
        <f t="shared" si="473"/>
        <v>Sow spring or early autumn in a cold frame. The seed can be slow to germinate so it is probably best sown as soon as it is ripe[K]. Prick out the seedlings into individual pots when they are large enough to handle and plant them out into their permanent positions in the summer.
Division in spring or autumn. This can be quite hard work due to the size of the roots but the plant grows away very well afterwards. Larger clumps can be replanted direct into their permanent positions, though it is best to pot up smaller clumps and grow them on in a cold frame until they are rooting well. Plant them out in the spring.</v>
      </c>
      <c r="AI1043" s="1" t="s">
        <v>17099</v>
      </c>
      <c r="AJ1043" s="1" t="s">
        <v>53</v>
      </c>
      <c r="AK1043" s="1" t="s">
        <v>17104</v>
      </c>
      <c r="AL1043" s="1" t="str">
        <f t="shared" si="483"/>
        <v>Scented</v>
      </c>
      <c r="AM1043" s="1" t="b">
        <v>1</v>
      </c>
      <c r="AN1043" s="1" t="b">
        <v>0</v>
      </c>
      <c r="AO1043" s="1" t="b">
        <v>0</v>
      </c>
      <c r="AP1043" s="5" t="s">
        <v>28</v>
      </c>
      <c r="AQ1043" s="5" t="str">
        <f t="shared" si="474"/>
        <v>Light, Medium, Heavy</v>
      </c>
      <c r="AR1043" s="1" t="s">
        <v>10</v>
      </c>
      <c r="AS1043" s="1" t="str">
        <f t="shared" si="484"/>
        <v>None, Partial</v>
      </c>
      <c r="AT1043" s="1" t="str">
        <f t="shared" si="475"/>
        <v>Partial, Full</v>
      </c>
      <c r="AU1043" s="1" t="s">
        <v>29</v>
      </c>
      <c r="AV1043" s="1" t="str">
        <f t="shared" si="476"/>
        <v>Moist</v>
      </c>
      <c r="AW1043" s="1" t="s">
        <v>12</v>
      </c>
      <c r="AX1043" s="1" t="str">
        <f t="shared" si="477"/>
        <v>Acid, Neutral, Alkaline</v>
      </c>
      <c r="AY1043" s="1" t="b">
        <v>0</v>
      </c>
      <c r="AZ1043" s="1" t="b">
        <v>0</v>
      </c>
      <c r="BA1043" s="1" t="b">
        <v>0</v>
      </c>
      <c r="BC1043" t="str">
        <f t="shared" si="478"/>
        <v>FALSE</v>
      </c>
      <c r="BE1043" t="str">
        <f t="shared" si="479"/>
        <v>FALSE</v>
      </c>
      <c r="BF1043" s="1" t="b">
        <v>0</v>
      </c>
      <c r="BG1043" s="1" t="b">
        <v>0</v>
      </c>
      <c r="BH1043" s="1" t="b">
        <v>0</v>
      </c>
      <c r="BI1043" s="1" t="s">
        <v>30</v>
      </c>
      <c r="BJ1043" s="1" t="str">
        <f t="shared" si="480"/>
        <v>FALSE</v>
      </c>
      <c r="BK1043" s="1" t="s">
        <v>77</v>
      </c>
      <c r="BL1043" t="str">
        <f t="shared" si="481"/>
        <v>TRUE</v>
      </c>
      <c r="BM1043" s="1" t="b">
        <v>0</v>
      </c>
      <c r="BN1043" s="1" t="b">
        <v>1</v>
      </c>
      <c r="BO1043" s="1">
        <f t="shared" si="485"/>
        <v>13</v>
      </c>
      <c r="BP1043" s="1" t="s">
        <v>17100</v>
      </c>
      <c r="BQ1043" s="1" cm="1">
        <f t="array" ref="BQ1043">_xlfn.IFS(BP1043="None Known",0, LEN(BP1043)&gt;500, 5,LEN(BP1043)&gt;400, 4, LEN(BP1043)&gt;300, 3, LEN(BP1043)&gt;200, 2, LEN(BP1043)&gt;1, 1)</f>
        <v>1</v>
      </c>
      <c r="BR1043" s="16" t="s">
        <v>24913</v>
      </c>
      <c r="BS1043" s="1">
        <v>3</v>
      </c>
      <c r="BT1043" s="1" t="s">
        <v>17101</v>
      </c>
      <c r="BU1043" s="1">
        <v>3</v>
      </c>
      <c r="BV1043" s="1" t="s">
        <v>17102</v>
      </c>
      <c r="BW1043" s="1" t="s">
        <v>17103</v>
      </c>
      <c r="BX1043" s="1"/>
      <c r="BY1043" t="str">
        <f>_xlfn.XLOOKUP($B1043,Img_lookup!A:A,Img_lookup!B:B, "Not available")</f>
        <v>b1a9f8c6-0589-4d9f-88ec-dffe51fa4663</v>
      </c>
      <c r="BZ1043" t="str">
        <f>_xlfn.XLOOKUP($B1043,Img_lookup!A:A,Img_lookup!C:C, "Not available")</f>
        <v>Bald-faced hornet (Dolichovespula maculata) visiting lovage (Levisticum officinale) flowers</v>
      </c>
      <c r="CA1043" t="str">
        <f>_xlfn.XLOOKUP($B1043,Img_lookup!A:A,Img_lookup!D:D, "Not available")</f>
        <v>karen_hine</v>
      </c>
      <c r="CB1043" t="str">
        <f>_xlfn.XLOOKUP($B1043,Img_lookup!A:A,Img_lookup!E:E, "https://imgur.com/aT5wafe")</f>
        <v>https://api.openverse.engineering/v1/images/b1a9f8c6-0589-4d9f-88ec-dffe51fa4663/thumb/</v>
      </c>
    </row>
    <row r="1044" spans="1:80" ht="409.6" x14ac:dyDescent="0.15">
      <c r="A1044" s="1" t="s">
        <v>2305</v>
      </c>
      <c r="B1044" s="1" t="s">
        <v>4331</v>
      </c>
      <c r="C1044" s="1" t="s">
        <v>4332</v>
      </c>
      <c r="D1044" s="1" t="s">
        <v>4333</v>
      </c>
      <c r="E1044" s="1" t="s">
        <v>4334</v>
      </c>
      <c r="F1044" s="1" t="s">
        <v>6</v>
      </c>
      <c r="G1044" s="1" t="s">
        <v>6</v>
      </c>
      <c r="H1044" s="11" t="str">
        <f t="shared" si="487"/>
        <v>Perennial</v>
      </c>
      <c r="J1044" s="1">
        <v>5.0000001000000002E-2</v>
      </c>
      <c r="K1044" s="1">
        <v>5.0000001000000002E-2</v>
      </c>
      <c r="L1044" t="str" cm="1">
        <f t="array" ref="L1044">_xlfn.IFS(J1044+K1044="", "Unknown", J1044+K1044&gt;3, "Large", J1044+K1044&gt;0.5, "Medium", J1044+K1044&gt;0, "Small")</f>
        <v>Small</v>
      </c>
      <c r="M1044" s="1">
        <v>4</v>
      </c>
      <c r="N1044" cm="1">
        <f t="array" ref="N1044">IF($M1044="",INDEX($M$2:$M$2176,MATCH(1,INDEX(($A$2:$A$2176=$A1044)*($M$2:$M$2176&lt;&gt;""),0),0)),$M1044)</f>
        <v>4</v>
      </c>
      <c r="O1044" s="2" t="str">
        <f t="shared" si="482"/>
        <v>Hardy to cold</v>
      </c>
      <c r="P1044" s="1" t="s">
        <v>4335</v>
      </c>
      <c r="R1044" t="str">
        <f t="shared" si="486"/>
        <v>Medium</v>
      </c>
      <c r="S1044" s="1" t="s">
        <v>4336</v>
      </c>
      <c r="T1044" s="1" t="str">
        <f>LEFT(S1044,FIND("-",S1044)-1)</f>
        <v xml:space="preserve">9 </v>
      </c>
      <c r="U1044" s="1" t="str">
        <f>RIGHT(S1044,FIND("-",S1044)-1)</f>
        <v xml:space="preserve"> 7</v>
      </c>
      <c r="V1044" s="1">
        <v>6</v>
      </c>
      <c r="W1044" s="6">
        <f>IF(ISNUMBER(SEARCH("-",V1044)),TRIM(LEFT(V1044,FIND("-",V1044)-1)),V1044)</f>
        <v>6</v>
      </c>
      <c r="X1044" t="str">
        <f>IF(W1044=1, "January", IF(W1044=2, "February", IF(W1044=3, "March", IF(W1044=4, "April", IF(W1044=5, "May", IF(W1044=6, "June", IF(W1044=7, "July", IF(W1044=8, "August", IF(W1044=9, "September", IF(W1044=10, "October", IF(W1044=11, "November", IF(W1044=12, "December", "Other"))))))))))))</f>
        <v>June</v>
      </c>
      <c r="AF1044" s="16" t="s">
        <v>24104</v>
      </c>
      <c r="AG1044" s="1" t="str">
        <f t="shared" si="472"/>
        <v xml:space="preserve">Seed </v>
      </c>
      <c r="AH1044" s="2" t="str">
        <f t="shared" si="473"/>
        <v>Best sown as soon as it is ripe in a cold frame in a very freely draining soil[129]. Sow stored seed as soon as possible in a cold frame. One months cold stratification should improve germination, though this is still likely to be very slow. When they are large enough to handle, prick the seedlings out into individual pots and grow them on in the greenhouse for at least their first two winters. Plant them out into their permanent positions in late spring or early summer, after the last expected frosts.
Division in March/April. Very difficult.</v>
      </c>
      <c r="AI1044" s="1" t="s">
        <v>4337</v>
      </c>
      <c r="AK1044" s="1" t="s">
        <v>17104</v>
      </c>
      <c r="AL1044" s="1" t="str">
        <f t="shared" si="483"/>
        <v>Unscented</v>
      </c>
      <c r="AM1044" s="1" t="b">
        <v>0</v>
      </c>
      <c r="AN1044" s="1" t="b">
        <v>0</v>
      </c>
      <c r="AO1044" s="1" t="b">
        <v>0</v>
      </c>
      <c r="AP1044" s="5" t="s">
        <v>54</v>
      </c>
      <c r="AQ1044" s="5" t="str">
        <f t="shared" si="474"/>
        <v>Light, Medium</v>
      </c>
      <c r="AR1044" s="1" t="s">
        <v>30</v>
      </c>
      <c r="AS1044" s="1" t="str">
        <f t="shared" si="484"/>
        <v>None</v>
      </c>
      <c r="AT1044" s="1" t="str">
        <f t="shared" si="475"/>
        <v>Full</v>
      </c>
      <c r="AU1044" s="1" t="s">
        <v>29</v>
      </c>
      <c r="AV1044" s="1" t="str">
        <f t="shared" si="476"/>
        <v>Moist</v>
      </c>
      <c r="AW1044" s="1" t="s">
        <v>12</v>
      </c>
      <c r="AX1044" s="1" t="str">
        <f t="shared" si="477"/>
        <v>Acid, Neutral, Alkaline</v>
      </c>
      <c r="AY1044" s="1" t="b">
        <v>0</v>
      </c>
      <c r="AZ1044" s="1" t="b">
        <v>0</v>
      </c>
      <c r="BA1044" s="1" t="b">
        <v>0</v>
      </c>
      <c r="BC1044" t="str">
        <f t="shared" si="478"/>
        <v>FALSE</v>
      </c>
      <c r="BE1044" t="str">
        <f t="shared" si="479"/>
        <v>FALSE</v>
      </c>
      <c r="BF1044" s="1" t="b">
        <v>0</v>
      </c>
      <c r="BG1044" s="1" t="b">
        <v>0</v>
      </c>
      <c r="BH1044" s="1" t="b">
        <v>0</v>
      </c>
      <c r="BI1044" s="1" t="s">
        <v>30</v>
      </c>
      <c r="BJ1044" s="1" t="str">
        <f t="shared" si="480"/>
        <v>FALSE</v>
      </c>
      <c r="BL1044" t="str">
        <f t="shared" si="481"/>
        <v>FALSE</v>
      </c>
      <c r="BM1044" s="1" t="b">
        <v>0</v>
      </c>
      <c r="BN1044" s="1" t="b">
        <v>0</v>
      </c>
      <c r="BO1044" s="1">
        <f t="shared" si="485"/>
        <v>8</v>
      </c>
      <c r="BP1044" s="1" t="s">
        <v>31</v>
      </c>
      <c r="BQ1044" s="1" cm="1">
        <f t="array" ref="BQ1044">_xlfn.IFS(BP1044="None Known",0, LEN(BP1044)&gt;500, 5,LEN(BP1044)&gt;400, 4, LEN(BP1044)&gt;300, 3, LEN(BP1044)&gt;200, 2, LEN(BP1044)&gt;1, 1)</f>
        <v>0</v>
      </c>
      <c r="BR1044" s="1" t="s">
        <v>4338</v>
      </c>
      <c r="BS1044" s="1">
        <v>2</v>
      </c>
      <c r="BT1044" s="1" t="s">
        <v>4339</v>
      </c>
      <c r="BU1044" s="1">
        <v>2</v>
      </c>
      <c r="BV1044" s="1" t="s">
        <v>3559</v>
      </c>
      <c r="BW1044" s="1" t="s">
        <v>31</v>
      </c>
      <c r="BX1044" s="1"/>
      <c r="BY1044" t="str">
        <f>_xlfn.XLOOKUP($B1044,Img_lookup!A:A,Img_lookup!B:B, "Not available")</f>
        <v>87a84e83-44c9-4cc4-a299-aa7e9f7db01b</v>
      </c>
      <c r="BZ1044" t="str">
        <f>_xlfn.XLOOKUP($B1044,Img_lookup!A:A,Img_lookup!C:C, "Not available")</f>
        <v>H20140313-0922‚ÄîLewisia rediviva‚ÄîRPBG-1</v>
      </c>
      <c r="CA1044" t="str">
        <f>_xlfn.XLOOKUP($B1044,Img_lookup!A:A,Img_lookup!D:D, "Not available")</f>
        <v>John Rusk</v>
      </c>
      <c r="CB1044" t="str">
        <f>_xlfn.XLOOKUP($B1044,Img_lookup!A:A,Img_lookup!E:E, "https://imgur.com/aT5wafe")</f>
        <v>https://api.openverse.engineering/v1/images/87a84e83-44c9-4cc4-a299-aa7e9f7db01b/thumb/</v>
      </c>
    </row>
    <row r="1045" spans="1:80" ht="409.6" x14ac:dyDescent="0.15">
      <c r="A1045" s="1" t="s">
        <v>69</v>
      </c>
      <c r="B1045" s="1" t="s">
        <v>3603</v>
      </c>
      <c r="C1045" s="1" t="s">
        <v>3604</v>
      </c>
      <c r="D1045" s="1" t="s">
        <v>3605</v>
      </c>
      <c r="E1045" s="1" t="s">
        <v>3606</v>
      </c>
      <c r="F1045" s="1" t="s">
        <v>6</v>
      </c>
      <c r="G1045" s="1" t="s">
        <v>6</v>
      </c>
      <c r="H1045" s="11" t="str">
        <f t="shared" si="487"/>
        <v>Perennial</v>
      </c>
      <c r="J1045" s="1">
        <v>0.60000002399999997</v>
      </c>
      <c r="L1045" t="str" cm="1">
        <f t="array" ref="L1045">_xlfn.IFS(J1045+K1045="", "Unknown", J1045+K1045&gt;3, "Large", J1045+K1045&gt;0.5, "Medium", J1045+K1045&gt;0, "Small")</f>
        <v>Medium</v>
      </c>
      <c r="M1045" s="1">
        <v>3</v>
      </c>
      <c r="N1045" cm="1">
        <f t="array" ref="N1045">IF($M1045="",INDEX($M$2:$M$2176,MATCH(1,INDEX(($A$2:$A$2176=$A1045)*($M$2:$M$2176&lt;&gt;""),0),0)),$M1045)</f>
        <v>3</v>
      </c>
      <c r="O1045" s="2" t="str">
        <f t="shared" si="482"/>
        <v>Hardy to cold</v>
      </c>
      <c r="P1045" s="1" t="s">
        <v>3607</v>
      </c>
      <c r="R1045" t="str">
        <f t="shared" si="486"/>
        <v>Medium</v>
      </c>
      <c r="T1045" s="1"/>
      <c r="U1045" s="1"/>
      <c r="V1045" s="1" t="s">
        <v>427</v>
      </c>
      <c r="W1045" s="6" t="str">
        <f>IF(ISNUMBER(SEARCH("-",V1045)),TRIM(LEFT(V1045,FIND("-",V1045)-1)),V1045)</f>
        <v>8</v>
      </c>
      <c r="X1045" t="str">
        <f>IF(W1045="1", "January", IF(W1045="2", "February", IF(W1045="3", "March", IF(W1045="4", "April", IF(W1045="5", "May", IF(W1045="6", "June", IF(W1045="7", "July", IF(W1045="8", "August", IF(W1045="9", "September", IF(W1045="10", "October", IF(W1045="11", "November", IF(W1045="12", "December", "Other"))))))))))))</f>
        <v>August</v>
      </c>
      <c r="Y1045" s="2" t="str">
        <f>IF(ISNUMBER(SEARCH("-",V1045)),TRIM(RIGHT(V1045,LEN(V1045)-SEARCH("-",V1045))),V1045)</f>
        <v>9</v>
      </c>
      <c r="Z1045" s="2" t="str">
        <f>IF(Y1045="1", "January", IF(Y1045="2", "February", IF(Y1045="3", "March", IF(Y1045="4", "April", IF(Y1045="5", "May", IF(Y1045="6", "June", IF(Y1045="7", "July", IF(Y1045="8", "August", IF(Y1045="9", "September", IF(Y1045="10", "October", IF(Y1045="11", "November", IF(Y1045="12", "December", "Other"))))))))))))</f>
        <v>September</v>
      </c>
      <c r="AA1045" s="1">
        <v>10</v>
      </c>
      <c r="AB1045" s="1">
        <f>IF(ISNUMBER(SEARCH("-",AA1045)),TRIM(LEFT(AA1045,FIND("-",AA1045)-1)),AA1045)</f>
        <v>10</v>
      </c>
      <c r="AC1045" s="1" t="str">
        <f>IF(AB1045=1, "January", IF(AB1045=2, "February", IF(AB1045=3, "March", IF(AB1045=4, "April", IF(AB1045=5, "May", IF(AB1045=6, "June", IF(AB1045=7, "July", IF(AB1045=8, "August", IF(AB1045=9, "September", IF(AB1045=10, "October", IF(AB1045=11, "November", IF(AB1045=12, "December", "Other"))))))))))))</f>
        <v>October</v>
      </c>
      <c r="AD1045" s="1"/>
      <c r="AE1045" s="1"/>
      <c r="AF1045" s="16" t="s">
        <v>24105</v>
      </c>
      <c r="AG1045" s="1" t="str">
        <f t="shared" si="472"/>
        <v xml:space="preserve">Seed </v>
      </c>
      <c r="AH1045" s="2" t="str">
        <f t="shared" si="473"/>
        <v>Best sown as soon as it is ripe in autumn in a greenhouse[200]. Sow stored seed as soon as possible in the year in a greenhouse. Prick out the seedlings into individual pots when they are large enough to handle and grow the plants on in the greenhouse for their first year. Plant them out into their permanent positions in early summer.
Division in spring[1]. Larger clumps can be replanted direct into their permanent positions, though it is best to pot up smaller clumps and grow them on in a cold frame until they are rooting well. Plant them out in the spring.
Basal cuttings taken in spring as growth commences. Harvest the shoots when they are about 10cm long with plenty of underground stem. Pot them up into individual pots and keep them in light shade in a cold frame or greenhouse until they are rooting well. Plant them out in the summer.</v>
      </c>
      <c r="AI1045" s="1" t="s">
        <v>3608</v>
      </c>
      <c r="AJ1045" s="1" t="s">
        <v>26</v>
      </c>
      <c r="AK1045" s="1" t="s">
        <v>17104</v>
      </c>
      <c r="AL1045" s="1" t="str">
        <f t="shared" si="483"/>
        <v>Unscented</v>
      </c>
      <c r="AM1045" s="1" t="b">
        <v>0</v>
      </c>
      <c r="AN1045" s="1" t="b">
        <v>1</v>
      </c>
      <c r="AO1045" s="1" t="b">
        <v>0</v>
      </c>
      <c r="AP1045" s="5" t="s">
        <v>54</v>
      </c>
      <c r="AQ1045" s="5" t="str">
        <f t="shared" si="474"/>
        <v>Light, Medium</v>
      </c>
      <c r="AR1045" s="1" t="s">
        <v>10</v>
      </c>
      <c r="AS1045" s="1" t="str">
        <f t="shared" si="484"/>
        <v>None, Partial</v>
      </c>
      <c r="AT1045" s="1" t="str">
        <f t="shared" si="475"/>
        <v>Partial, Full</v>
      </c>
      <c r="AU1045" s="1" t="s">
        <v>11</v>
      </c>
      <c r="AV1045" s="1" t="str">
        <f t="shared" si="476"/>
        <v>Dry, Moist</v>
      </c>
      <c r="AW1045" s="1" t="s">
        <v>12</v>
      </c>
      <c r="AX1045" s="1" t="str">
        <f t="shared" si="477"/>
        <v>Acid, Neutral, Alkaline</v>
      </c>
      <c r="AY1045" s="1" t="b">
        <v>0</v>
      </c>
      <c r="AZ1045" s="1" t="b">
        <v>0</v>
      </c>
      <c r="BA1045" s="1" t="b">
        <v>0</v>
      </c>
      <c r="BC1045" t="str">
        <f t="shared" si="478"/>
        <v>FALSE</v>
      </c>
      <c r="BE1045" t="str">
        <f t="shared" si="479"/>
        <v>FALSE</v>
      </c>
      <c r="BF1045" s="1" t="b">
        <v>1</v>
      </c>
      <c r="BG1045" s="1" t="b">
        <v>0</v>
      </c>
      <c r="BH1045" s="1" t="b">
        <v>0</v>
      </c>
      <c r="BJ1045" s="1" t="str">
        <f t="shared" si="480"/>
        <v>FALSE</v>
      </c>
      <c r="BL1045" t="str">
        <f t="shared" si="481"/>
        <v>FALSE</v>
      </c>
      <c r="BM1045" s="1" t="b">
        <v>0</v>
      </c>
      <c r="BN1045" s="1" t="b">
        <v>1</v>
      </c>
      <c r="BO1045" s="1">
        <f t="shared" si="485"/>
        <v>5</v>
      </c>
      <c r="BP1045" s="1" t="s">
        <v>31</v>
      </c>
      <c r="BQ1045" s="1" cm="1">
        <f t="array" ref="BQ1045">_xlfn.IFS(BP1045="None Known",0, LEN(BP1045)&gt;500, 5,LEN(BP1045)&gt;400, 4, LEN(BP1045)&gt;300, 3, LEN(BP1045)&gt;200, 2, LEN(BP1045)&gt;1, 1)</f>
        <v>0</v>
      </c>
      <c r="BR1045" s="1" t="s">
        <v>3609</v>
      </c>
      <c r="BS1045" s="1">
        <v>1</v>
      </c>
      <c r="BT1045" s="1" t="s">
        <v>3610</v>
      </c>
      <c r="BU1045" s="1">
        <v>2</v>
      </c>
      <c r="BV1045" s="1" t="s">
        <v>90</v>
      </c>
      <c r="BW1045" s="1" t="s">
        <v>31</v>
      </c>
      <c r="BX1045" s="1"/>
      <c r="BY1045" t="str">
        <f>_xlfn.XLOOKUP($B1045,Img_lookup!A:A,Img_lookup!B:B, "Not available")</f>
        <v>8fe8b4e0-f2e4-4243-bf8f-8be628c172f9</v>
      </c>
      <c r="BZ1045" t="str">
        <f>_xlfn.XLOOKUP($B1045,Img_lookup!A:A,Img_lookup!C:C, "Not available")</f>
        <v>Blazingstar (Liatris punctata) on Lacreek National Wildlife Refuge</v>
      </c>
      <c r="CA1045" t="str">
        <f>_xlfn.XLOOKUP($B1045,Img_lookup!A:A,Img_lookup!D:D, "Not available")</f>
        <v>USFWS Mountain Prairie</v>
      </c>
      <c r="CB1045" t="str">
        <f>_xlfn.XLOOKUP($B1045,Img_lookup!A:A,Img_lookup!E:E, "https://imgur.com/aT5wafe")</f>
        <v>https://api.openverse.engineering/v1/images/8fe8b4e0-f2e4-4243-bf8f-8be628c172f9/thumb/</v>
      </c>
    </row>
    <row r="1046" spans="1:80" ht="409.6" x14ac:dyDescent="0.15">
      <c r="A1046" s="1" t="s">
        <v>316</v>
      </c>
      <c r="B1046" s="1" t="s">
        <v>9635</v>
      </c>
      <c r="C1046" s="1" t="s">
        <v>9636</v>
      </c>
      <c r="D1046" s="1" t="s">
        <v>9637</v>
      </c>
      <c r="E1046" s="1" t="s">
        <v>3087</v>
      </c>
      <c r="F1046" s="1" t="s">
        <v>6</v>
      </c>
      <c r="G1046" s="1" t="s">
        <v>6</v>
      </c>
      <c r="H1046" s="11" t="str">
        <f t="shared" si="487"/>
        <v>Perennial</v>
      </c>
      <c r="J1046" s="1">
        <v>0.5</v>
      </c>
      <c r="L1046" t="str" cm="1">
        <f t="array" ref="L1046">_xlfn.IFS(J1046+K1046="", "Unknown", J1046+K1046&gt;3, "Large", J1046+K1046&gt;0.5, "Medium", J1046+K1046&gt;0, "Small")</f>
        <v>Small</v>
      </c>
      <c r="M1046" s="1">
        <v>6</v>
      </c>
      <c r="N1046" cm="1">
        <f t="array" ref="N1046">IF($M1046="",INDEX($M$2:$M$2176,MATCH(1,INDEX(($A$2:$A$2176=$A1046)*($M$2:$M$2176&lt;&gt;""),0),0)),$M1046)</f>
        <v>6</v>
      </c>
      <c r="O1046" s="2" t="str">
        <f t="shared" si="482"/>
        <v>Seasonal outdoors</v>
      </c>
      <c r="P1046" s="1" t="s">
        <v>9638</v>
      </c>
      <c r="R1046" t="str">
        <f t="shared" si="486"/>
        <v>Medium</v>
      </c>
      <c r="W1046"/>
      <c r="AF1046" s="16" t="s">
        <v>9639</v>
      </c>
      <c r="AG1046" s="1" t="str">
        <f t="shared" si="472"/>
        <v xml:space="preserve">Seed </v>
      </c>
      <c r="AH1046" s="2" t="str">
        <f t="shared" si="473"/>
        <v>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v>
      </c>
      <c r="AI1046" s="1" t="s">
        <v>9640</v>
      </c>
      <c r="AJ1046" s="1" t="s">
        <v>53</v>
      </c>
      <c r="AK1046" s="1" t="s">
        <v>17104</v>
      </c>
      <c r="AL1046" s="1" t="str">
        <f t="shared" si="483"/>
        <v>Unscented</v>
      </c>
      <c r="AM1046" s="1" t="b">
        <v>0</v>
      </c>
      <c r="AN1046" s="1" t="b">
        <v>0</v>
      </c>
      <c r="AO1046" s="1" t="b">
        <v>0</v>
      </c>
      <c r="AP1046" s="5" t="s">
        <v>28</v>
      </c>
      <c r="AQ1046" s="5" t="str">
        <f t="shared" si="474"/>
        <v>Light, Medium, Heavy</v>
      </c>
      <c r="AR1046" s="1" t="s">
        <v>30</v>
      </c>
      <c r="AS1046" s="1" t="str">
        <f t="shared" si="484"/>
        <v>None</v>
      </c>
      <c r="AT1046" s="1" t="str">
        <f t="shared" si="475"/>
        <v>Full</v>
      </c>
      <c r="AU1046" s="1" t="s">
        <v>29</v>
      </c>
      <c r="AV1046" s="1" t="str">
        <f t="shared" si="476"/>
        <v>Moist</v>
      </c>
      <c r="AW1046" s="1" t="s">
        <v>12</v>
      </c>
      <c r="AX1046" s="1" t="str">
        <f t="shared" si="477"/>
        <v>Acid, Neutral, Alkaline</v>
      </c>
      <c r="AY1046" s="1" t="b">
        <v>0</v>
      </c>
      <c r="AZ1046" s="1" t="b">
        <v>0</v>
      </c>
      <c r="BA1046" s="1" t="b">
        <v>0</v>
      </c>
      <c r="BC1046" t="str">
        <f t="shared" si="478"/>
        <v>FALSE</v>
      </c>
      <c r="BE1046" t="str">
        <f t="shared" si="479"/>
        <v>FALSE</v>
      </c>
      <c r="BF1046" s="1" t="b">
        <v>0</v>
      </c>
      <c r="BG1046" s="1" t="b">
        <v>0</v>
      </c>
      <c r="BH1046" s="1" t="b">
        <v>0</v>
      </c>
      <c r="BJ1046" s="1" t="str">
        <f t="shared" si="480"/>
        <v>FALSE</v>
      </c>
      <c r="BK1046" s="1" t="s">
        <v>77</v>
      </c>
      <c r="BL1046" t="str">
        <f t="shared" si="481"/>
        <v>TRUE</v>
      </c>
      <c r="BM1046" s="1" t="b">
        <v>0</v>
      </c>
      <c r="BN1046" s="1" t="b">
        <v>0</v>
      </c>
      <c r="BO1046" s="1">
        <f t="shared" si="485"/>
        <v>4</v>
      </c>
      <c r="BP1046" s="1" t="s">
        <v>31</v>
      </c>
      <c r="BQ1046" s="1" cm="1">
        <f t="array" ref="BQ1046">_xlfn.IFS(BP1046="None Known",0, LEN(BP1046)&gt;500, 5,LEN(BP1046)&gt;400, 4, LEN(BP1046)&gt;300, 3, LEN(BP1046)&gt;200, 2, LEN(BP1046)&gt;1, 1)</f>
        <v>0</v>
      </c>
      <c r="BR1046" s="1" t="s">
        <v>9641</v>
      </c>
      <c r="BS1046" s="1">
        <v>1</v>
      </c>
      <c r="BT1046" s="1" t="s">
        <v>9642</v>
      </c>
      <c r="BU1046" s="1">
        <v>1</v>
      </c>
      <c r="BV1046" s="1" t="s">
        <v>1039</v>
      </c>
      <c r="BW1046" s="1" t="s">
        <v>31</v>
      </c>
      <c r="BX1046" s="1"/>
      <c r="BY1046" t="str">
        <f>_xlfn.XLOOKUP($B1046,Img_lookup!A:A,Img_lookup!B:B, "Not available")</f>
        <v>4af35656-c01e-4cbd-a8d1-b26f47023d81</v>
      </c>
      <c r="BZ1046" t="str">
        <f>_xlfn.XLOOKUP($B1046,Img_lookup!A:A,Img_lookup!C:C, "Not available")</f>
        <v>Ligusticum mutellina Crantz</v>
      </c>
      <c r="CA1046" t="str">
        <f>_xlfn.XLOOKUP($B1046,Img_lookup!A:A,Img_lookup!D:D, "Not available")</f>
        <v>Erich Werdermann and D. Meyer</v>
      </c>
      <c r="CB1046" t="str">
        <f>_xlfn.XLOOKUP($B1046,Img_lookup!A:A,Img_lookup!E:E, "https://imgur.com/aT5wafe")</f>
        <v>https://api.openverse.engineering/v1/images/4af35656-c01e-4cbd-a8d1-b26f47023d81/thumb/</v>
      </c>
    </row>
    <row r="1047" spans="1:80" ht="409.6" x14ac:dyDescent="0.15">
      <c r="A1047" s="1" t="s">
        <v>316</v>
      </c>
      <c r="B1047" s="1" t="s">
        <v>11049</v>
      </c>
      <c r="C1047" s="1" t="s">
        <v>11050</v>
      </c>
      <c r="E1047" s="1" t="s">
        <v>1932</v>
      </c>
      <c r="F1047" s="1" t="s">
        <v>6</v>
      </c>
      <c r="G1047" s="1" t="s">
        <v>6</v>
      </c>
      <c r="H1047" s="11" t="str">
        <f t="shared" si="487"/>
        <v>Perennial</v>
      </c>
      <c r="J1047" s="1">
        <v>0.89999997600000003</v>
      </c>
      <c r="K1047" s="1">
        <v>0.60000002399999997</v>
      </c>
      <c r="L1047" t="str" cm="1">
        <f t="array" ref="L1047">_xlfn.IFS(J1047+K1047="", "Unknown", J1047+K1047&gt;3, "Large", J1047+K1047&gt;0.5, "Medium", J1047+K1047&gt;0, "Small")</f>
        <v>Medium</v>
      </c>
      <c r="M1047" s="1">
        <v>6</v>
      </c>
      <c r="N1047" cm="1">
        <f t="array" ref="N1047">IF($M1047="",INDEX($M$2:$M$2176,MATCH(1,INDEX(($A$2:$A$2176=$A1047)*($M$2:$M$2176&lt;&gt;""),0),0)),$M1047)</f>
        <v>6</v>
      </c>
      <c r="O1047" s="2" t="str">
        <f t="shared" si="482"/>
        <v>Seasonal outdoors</v>
      </c>
      <c r="P1047" s="1" t="s">
        <v>11051</v>
      </c>
      <c r="R1047" t="str">
        <f t="shared" si="486"/>
        <v>Medium</v>
      </c>
      <c r="W1047"/>
      <c r="AF1047" s="16" t="s">
        <v>9639</v>
      </c>
      <c r="AG1047" s="1" t="str">
        <f t="shared" si="472"/>
        <v xml:space="preserve">Seed </v>
      </c>
      <c r="AH1047" s="2" t="str">
        <f t="shared" si="473"/>
        <v>The seed is best sown as soon as it is ripe in a cold frame in the autumn. Stored seed should be sown as early in the year as possible in a greenhouse or cold frame[200]. Prick out the seedlings into individual pots when they are large enough to handle and plant them out into their permanent positions in the summer if they have grown large enough. Otherwise, keep them in a cold frame for the first winter and plant them out in early summer.
Division in spring.</v>
      </c>
      <c r="AI1047" s="1" t="s">
        <v>11052</v>
      </c>
      <c r="AJ1047" s="1" t="s">
        <v>53</v>
      </c>
      <c r="AK1047" s="1" t="s">
        <v>17104</v>
      </c>
      <c r="AL1047" s="1" t="str">
        <f t="shared" si="483"/>
        <v>Unscented</v>
      </c>
      <c r="AM1047" s="1" t="b">
        <v>0</v>
      </c>
      <c r="AN1047" s="1" t="b">
        <v>0</v>
      </c>
      <c r="AO1047" s="1" t="b">
        <v>0</v>
      </c>
      <c r="AP1047" s="5" t="s">
        <v>28</v>
      </c>
      <c r="AQ1047" s="5" t="str">
        <f t="shared" si="474"/>
        <v>Light, Medium, Heavy</v>
      </c>
      <c r="AR1047" s="1" t="s">
        <v>30</v>
      </c>
      <c r="AS1047" s="1" t="str">
        <f t="shared" si="484"/>
        <v>None</v>
      </c>
      <c r="AT1047" s="1" t="str">
        <f t="shared" si="475"/>
        <v>Full</v>
      </c>
      <c r="AU1047" s="1" t="s">
        <v>11</v>
      </c>
      <c r="AV1047" s="1" t="str">
        <f t="shared" si="476"/>
        <v>Dry, Moist</v>
      </c>
      <c r="AW1047" s="1" t="s">
        <v>12</v>
      </c>
      <c r="AX1047" s="1" t="str">
        <f t="shared" si="477"/>
        <v>Acid, Neutral, Alkaline</v>
      </c>
      <c r="AY1047" s="1" t="b">
        <v>0</v>
      </c>
      <c r="AZ1047" s="1" t="b">
        <v>0</v>
      </c>
      <c r="BA1047" s="1" t="b">
        <v>0</v>
      </c>
      <c r="BC1047" t="str">
        <f t="shared" si="478"/>
        <v>FALSE</v>
      </c>
      <c r="BE1047" t="str">
        <f t="shared" si="479"/>
        <v>FALSE</v>
      </c>
      <c r="BF1047" s="1" t="b">
        <v>0</v>
      </c>
      <c r="BG1047" s="1" t="b">
        <v>0</v>
      </c>
      <c r="BH1047" s="1" t="b">
        <v>0</v>
      </c>
      <c r="BJ1047" s="1" t="str">
        <f t="shared" si="480"/>
        <v>FALSE</v>
      </c>
      <c r="BK1047" s="1" t="s">
        <v>77</v>
      </c>
      <c r="BL1047" t="str">
        <f t="shared" si="481"/>
        <v>TRUE</v>
      </c>
      <c r="BM1047" s="1" t="b">
        <v>0</v>
      </c>
      <c r="BN1047" s="1" t="b">
        <v>0</v>
      </c>
      <c r="BO1047" s="1">
        <f t="shared" si="485"/>
        <v>6</v>
      </c>
      <c r="BP1047" s="1" t="s">
        <v>31</v>
      </c>
      <c r="BQ1047" s="1" cm="1">
        <f t="array" ref="BQ1047">_xlfn.IFS(BP1047="None Known",0, LEN(BP1047)&gt;500, 5,LEN(BP1047)&gt;400, 4, LEN(BP1047)&gt;300, 3, LEN(BP1047)&gt;200, 2, LEN(BP1047)&gt;1, 1)</f>
        <v>0</v>
      </c>
      <c r="BR1047" s="1" t="s">
        <v>11053</v>
      </c>
      <c r="BS1047" s="1">
        <v>1</v>
      </c>
      <c r="BT1047" s="1" t="s">
        <v>11054</v>
      </c>
      <c r="BU1047" s="1">
        <v>3</v>
      </c>
      <c r="BV1047" s="1" t="s">
        <v>6159</v>
      </c>
      <c r="BW1047" s="1" t="s">
        <v>31</v>
      </c>
      <c r="BX1047" s="1"/>
      <c r="BY1047" t="str">
        <f>_xlfn.XLOOKUP($B1047,Img_lookup!A:A,Img_lookup!B:B, "Not available")</f>
        <v>cd4935a3-bcf6-45a6-9d22-c06e45ce8e9f</v>
      </c>
      <c r="BZ1047" t="str">
        <f>_xlfn.XLOOKUP($B1047,Img_lookup!A:A,Img_lookup!C:C, "Not available")</f>
        <v>Ligusticum porteri J.M. Coult. &amp; Rose</v>
      </c>
      <c r="CA1047" t="str">
        <f>_xlfn.XLOOKUP($B1047,Img_lookup!A:A,Img_lookup!D:D, "Not available")</f>
        <v>Aven Nelson</v>
      </c>
      <c r="CB1047" t="str">
        <f>_xlfn.XLOOKUP($B1047,Img_lookup!A:A,Img_lookup!E:E, "https://imgur.com/aT5wafe")</f>
        <v>https://api.openverse.engineering/v1/images/cd4935a3-bcf6-45a6-9d22-c06e45ce8e9f/thumb/</v>
      </c>
    </row>
    <row r="1048" spans="1:80" ht="409.6" x14ac:dyDescent="0.2">
      <c r="A1048" s="1" t="s">
        <v>1751</v>
      </c>
      <c r="B1048" s="1" t="s">
        <v>2865</v>
      </c>
      <c r="D1048" s="1" t="s">
        <v>2866</v>
      </c>
      <c r="E1048" s="1" t="s">
        <v>2212</v>
      </c>
      <c r="F1048" s="1" t="s">
        <v>22</v>
      </c>
      <c r="G1048" s="1" t="s">
        <v>22</v>
      </c>
      <c r="H1048" s="11" t="str">
        <f t="shared" si="487"/>
        <v>Perennial</v>
      </c>
      <c r="I1048" s="1" t="s">
        <v>17108</v>
      </c>
      <c r="J1048" s="1">
        <v>3</v>
      </c>
      <c r="L1048" t="str" cm="1">
        <f t="array" ref="L1048">_xlfn.IFS(J1048+K1048="", "Unknown", J1048+K1048&gt;3, "Large", J1048+K1048&gt;0.5, "Medium", J1048+K1048&gt;0, "Small")</f>
        <v>Medium</v>
      </c>
      <c r="N1048" cm="1">
        <f t="array" ref="N1048">IF($M1048="",INDEX($M$2:$M$2176,MATCH(1,INDEX(($A$2:$A$2176=$A1048)*($M$2:$M$2176&lt;&gt;""),0),0)),$M1048)</f>
        <v>4</v>
      </c>
      <c r="O1048" s="2" t="str">
        <f t="shared" si="482"/>
        <v>Hardy to cold</v>
      </c>
      <c r="P1048" s="1" t="s">
        <v>2867</v>
      </c>
      <c r="R1048" t="str">
        <f t="shared" si="486"/>
        <v>Medium</v>
      </c>
      <c r="S1048" s="1" t="s">
        <v>24</v>
      </c>
      <c r="T1048" s="1" t="str">
        <f>LEFT(S1048,FIND("-",S1048)-1)</f>
        <v xml:space="preserve">1 </v>
      </c>
      <c r="U1048" s="1" t="str">
        <f>RIGHT(S1048,FIND("-",S1048)-1)</f>
        <v>12</v>
      </c>
      <c r="V1048" s="1" t="s">
        <v>307</v>
      </c>
      <c r="W1048" s="6" t="str">
        <f t="shared" ref="W1048:W1065" si="489">IF(ISNUMBER(SEARCH("-",V1048)),TRIM(LEFT(V1048,FIND("-",V1048)-1)),V1048)</f>
        <v>6</v>
      </c>
      <c r="X1048" t="str">
        <f>IF(W1048="1", "January", IF(W1048="2", "February", IF(W1048="3", "March", IF(W1048="4", "April", IF(W1048="5", "May", IF(W1048="6", "June", IF(W1048="7", "July", IF(W1048="8", "August", IF(W1048="9", "September", IF(W1048="10", "October", IF(W1048="11", "November", IF(W1048="12", "December", "Other"))))))))))))</f>
        <v>June</v>
      </c>
      <c r="Y1048" s="2" t="str">
        <f>IF(ISNUMBER(SEARCH("-",V1048)),TRIM(RIGHT(V1048,LEN(V1048)-SEARCH("-",V1048))),V1048)</f>
        <v>7</v>
      </c>
      <c r="Z1048" s="2" t="str">
        <f>IF(Y1048="1", "January", IF(Y1048="2", "February", IF(Y1048="3", "March", IF(Y1048="4", "April", IF(Y1048="5", "May", IF(Y1048="6", "June", IF(Y1048="7", "July", IF(Y1048="8", "August", IF(Y1048="9", "September", IF(Y1048="10", "October", IF(Y1048="11", "November", IF(Y1048="12", "December", "Other"))))))))))))</f>
        <v>July</v>
      </c>
      <c r="AF1048" s="17" t="s">
        <v>2868</v>
      </c>
      <c r="AG1048" s="1" t="str">
        <f t="shared" si="472"/>
        <v xml:space="preserve">Seed </v>
      </c>
      <c r="AH1048" s="2" t="str">
        <f t="shared" si="473"/>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I1048" s="1" t="s">
        <v>2869</v>
      </c>
      <c r="AJ1048" s="1" t="s">
        <v>53</v>
      </c>
      <c r="AK1048" s="1" t="s">
        <v>17104</v>
      </c>
      <c r="AL1048" s="1" t="str">
        <f t="shared" si="483"/>
        <v>Unscented</v>
      </c>
      <c r="AM1048" s="1" t="b">
        <v>0</v>
      </c>
      <c r="AN1048" s="1" t="b">
        <v>0</v>
      </c>
      <c r="AO1048" s="1" t="b">
        <v>0</v>
      </c>
      <c r="AP1048" s="5" t="s">
        <v>28</v>
      </c>
      <c r="AQ1048" s="5" t="str">
        <f t="shared" si="474"/>
        <v>Light, Medium, Heavy</v>
      </c>
      <c r="AR1048" s="1" t="s">
        <v>10</v>
      </c>
      <c r="AS1048" s="1" t="str">
        <f t="shared" si="484"/>
        <v>None, Partial</v>
      </c>
      <c r="AT1048" s="1" t="str">
        <f t="shared" si="475"/>
        <v>Partial, Full</v>
      </c>
      <c r="AU1048" s="1" t="s">
        <v>29</v>
      </c>
      <c r="AV1048" s="1" t="str">
        <f t="shared" si="476"/>
        <v>Moist</v>
      </c>
      <c r="AW1048" s="1" t="s">
        <v>12</v>
      </c>
      <c r="AX1048" s="1" t="str">
        <f t="shared" si="477"/>
        <v>Acid, Neutral, Alkaline</v>
      </c>
      <c r="AY1048" s="1" t="b">
        <v>0</v>
      </c>
      <c r="AZ1048" s="1" t="b">
        <v>0</v>
      </c>
      <c r="BA1048" s="1" t="b">
        <v>0</v>
      </c>
      <c r="BC1048" t="str">
        <f t="shared" si="478"/>
        <v>FALSE</v>
      </c>
      <c r="BE1048" t="str">
        <f t="shared" si="479"/>
        <v>FALSE</v>
      </c>
      <c r="BF1048" s="1" t="b">
        <v>0</v>
      </c>
      <c r="BG1048" s="1" t="b">
        <v>1</v>
      </c>
      <c r="BH1048" s="1" t="b">
        <v>0</v>
      </c>
      <c r="BJ1048" s="1" t="str">
        <f t="shared" si="480"/>
        <v>FALSE</v>
      </c>
      <c r="BL1048" t="str">
        <f t="shared" si="481"/>
        <v>FALSE</v>
      </c>
      <c r="BM1048" s="1" t="b">
        <v>0</v>
      </c>
      <c r="BN1048" s="1" t="b">
        <v>0</v>
      </c>
      <c r="BO1048" s="1">
        <f t="shared" si="485"/>
        <v>3</v>
      </c>
      <c r="BP1048" s="1" t="s">
        <v>31</v>
      </c>
      <c r="BQ1048" s="1" cm="1">
        <f t="array" ref="BQ1048">_xlfn.IFS(BP1048="None Known",0, LEN(BP1048)&gt;500, 5,LEN(BP1048)&gt;400, 4, LEN(BP1048)&gt;300, 3, LEN(BP1048)&gt;200, 2, LEN(BP1048)&gt;1, 1)</f>
        <v>0</v>
      </c>
      <c r="BR1048" s="1" t="s">
        <v>2870</v>
      </c>
      <c r="BS1048" s="1">
        <v>1</v>
      </c>
      <c r="BT1048" s="1" t="s">
        <v>31</v>
      </c>
      <c r="BU1048" s="1">
        <v>0</v>
      </c>
      <c r="BV1048" s="1" t="s">
        <v>229</v>
      </c>
      <c r="BW1048" s="1" t="s">
        <v>2871</v>
      </c>
      <c r="BX1048" s="1"/>
      <c r="BY1048" t="str">
        <f>_xlfn.XLOOKUP($B1048,Img_lookup!A:A,Img_lookup!B:B, "Not available")</f>
        <v>Not available</v>
      </c>
      <c r="BZ1048" t="str">
        <f>_xlfn.XLOOKUP($B1048,Img_lookup!A:A,Img_lookup!C:C, "Not available")</f>
        <v>Not available</v>
      </c>
      <c r="CA1048" t="str">
        <f>_xlfn.XLOOKUP($B1048,Img_lookup!A:A,Img_lookup!D:D, "Not available")</f>
        <v>Not available</v>
      </c>
      <c r="CB1048" t="str">
        <f>_xlfn.XLOOKUP($B1048,Img_lookup!A:A,Img_lookup!E:E, "https://imgur.com/aT5wafe")</f>
        <v>https://imgur.com/aT5wafe</v>
      </c>
    </row>
    <row r="1049" spans="1:80" ht="409.6" x14ac:dyDescent="0.2">
      <c r="A1049" s="1" t="s">
        <v>1751</v>
      </c>
      <c r="B1049" s="1" t="s">
        <v>7850</v>
      </c>
      <c r="C1049" s="1" t="s">
        <v>7851</v>
      </c>
      <c r="E1049" s="1" t="s">
        <v>1126</v>
      </c>
      <c r="F1049" s="1" t="s">
        <v>22</v>
      </c>
      <c r="G1049" s="1" t="s">
        <v>22</v>
      </c>
      <c r="H1049" s="11" t="str">
        <f t="shared" si="487"/>
        <v>Perennial</v>
      </c>
      <c r="I1049" s="1" t="s">
        <v>17108</v>
      </c>
      <c r="J1049" s="1">
        <v>5</v>
      </c>
      <c r="K1049" s="1">
        <v>6</v>
      </c>
      <c r="L1049" t="str" cm="1">
        <f t="array" ref="L1049">_xlfn.IFS(J1049+K1049="", "Unknown", J1049+K1049&gt;3, "Large", J1049+K1049&gt;0.5, "Medium", J1049+K1049&gt;0, "Small")</f>
        <v>Large</v>
      </c>
      <c r="M1049" s="1">
        <v>7</v>
      </c>
      <c r="N1049" cm="1">
        <f t="array" ref="N1049">IF($M1049="",INDEX($M$2:$M$2176,MATCH(1,INDEX(($A$2:$A$2176=$A1049)*($M$2:$M$2176&lt;&gt;""),0),0)),$M1049)</f>
        <v>7</v>
      </c>
      <c r="O1049" s="2" t="str">
        <f t="shared" si="482"/>
        <v>Seasonal outdoors</v>
      </c>
      <c r="P1049" s="1" t="s">
        <v>7852</v>
      </c>
      <c r="R1049" t="str">
        <f t="shared" si="486"/>
        <v>Medium</v>
      </c>
      <c r="S1049" s="1" t="s">
        <v>24</v>
      </c>
      <c r="T1049" s="1" t="str">
        <f>LEFT(S1049,FIND("-",S1049)-1)</f>
        <v xml:space="preserve">1 </v>
      </c>
      <c r="U1049" s="1" t="str">
        <f>RIGHT(S1049,FIND("-",S1049)-1)</f>
        <v>12</v>
      </c>
      <c r="V1049" s="1" t="s">
        <v>427</v>
      </c>
      <c r="W1049" s="6" t="str">
        <f t="shared" si="489"/>
        <v>8</v>
      </c>
      <c r="X1049" t="str">
        <f>IF(W1049="1", "January", IF(W1049="2", "February", IF(W1049="3", "March", IF(W1049="4", "April", IF(W1049="5", "May", IF(W1049="6", "June", IF(W1049="7", "July", IF(W1049="8", "August", IF(W1049="9", "September", IF(W1049="10", "October", IF(W1049="11", "November", IF(W1049="12", "December", "Other"))))))))))))</f>
        <v>August</v>
      </c>
      <c r="Y1049" s="2" t="str">
        <f>IF(ISNUMBER(SEARCH("-",V1049)),TRIM(RIGHT(V1049,LEN(V1049)-SEARCH("-",V1049))),V1049)</f>
        <v>9</v>
      </c>
      <c r="Z1049" s="2" t="str">
        <f>IF(Y1049="1", "January", IF(Y1049="2", "February", IF(Y1049="3", "March", IF(Y1049="4", "April", IF(Y1049="5", "May", IF(Y1049="6", "June", IF(Y1049="7", "July", IF(Y1049="8", "August", IF(Y1049="9", "September", IF(Y1049="10", "October", IF(Y1049="11", "November", IF(Y1049="12", "December", "Other"))))))))))))</f>
        <v>September</v>
      </c>
      <c r="AF1049" s="17" t="s">
        <v>2868</v>
      </c>
      <c r="AG1049" s="1" t="str">
        <f t="shared" si="472"/>
        <v xml:space="preserve">Seed </v>
      </c>
      <c r="AH1049" s="2" t="str">
        <f t="shared" si="473"/>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I1049" s="1" t="s">
        <v>7853</v>
      </c>
      <c r="AJ1049" s="1" t="s">
        <v>53</v>
      </c>
      <c r="AK1049" s="1" t="s">
        <v>17104</v>
      </c>
      <c r="AL1049" s="1" t="str">
        <f t="shared" si="483"/>
        <v>Unscented</v>
      </c>
      <c r="AM1049" s="1" t="b">
        <v>0</v>
      </c>
      <c r="AN1049" s="1" t="b">
        <v>1</v>
      </c>
      <c r="AO1049" s="1" t="b">
        <v>0</v>
      </c>
      <c r="AP1049" s="5" t="s">
        <v>28</v>
      </c>
      <c r="AQ1049" s="5" t="str">
        <f t="shared" si="474"/>
        <v>Light, Medium, Heavy</v>
      </c>
      <c r="AR1049" s="1" t="s">
        <v>10</v>
      </c>
      <c r="AS1049" s="1" t="str">
        <f t="shared" si="484"/>
        <v>None, Partial</v>
      </c>
      <c r="AT1049" s="1" t="str">
        <f t="shared" si="475"/>
        <v>Partial, Full</v>
      </c>
      <c r="AU1049" s="1" t="s">
        <v>29</v>
      </c>
      <c r="AV1049" s="1" t="str">
        <f t="shared" si="476"/>
        <v>Moist</v>
      </c>
      <c r="AW1049" s="1" t="s">
        <v>12</v>
      </c>
      <c r="AX1049" s="1" t="str">
        <f t="shared" si="477"/>
        <v>Acid, Neutral, Alkaline</v>
      </c>
      <c r="AY1049" s="1" t="b">
        <v>0</v>
      </c>
      <c r="AZ1049" s="1" t="b">
        <v>0</v>
      </c>
      <c r="BA1049" s="1" t="b">
        <v>0</v>
      </c>
      <c r="BC1049" t="str">
        <f t="shared" si="478"/>
        <v>FALSE</v>
      </c>
      <c r="BE1049" t="str">
        <f t="shared" si="479"/>
        <v>FALSE</v>
      </c>
      <c r="BF1049" s="1" t="b">
        <v>0</v>
      </c>
      <c r="BG1049" s="1" t="b">
        <v>1</v>
      </c>
      <c r="BH1049" s="1" t="b">
        <v>0</v>
      </c>
      <c r="BI1049" s="1" t="s">
        <v>30</v>
      </c>
      <c r="BJ1049" s="1" t="str">
        <f t="shared" si="480"/>
        <v>FALSE</v>
      </c>
      <c r="BL1049" t="str">
        <f t="shared" si="481"/>
        <v>FALSE</v>
      </c>
      <c r="BM1049" s="1" t="b">
        <v>0</v>
      </c>
      <c r="BN1049" s="1" t="b">
        <v>0</v>
      </c>
      <c r="BO1049" s="1">
        <f t="shared" si="485"/>
        <v>11</v>
      </c>
      <c r="BP1049" s="1" t="s">
        <v>7854</v>
      </c>
      <c r="BQ1049" s="1" cm="1">
        <f t="array" ref="BQ1049">_xlfn.IFS(BP1049="None Known",0, LEN(BP1049)&gt;500, 5,LEN(BP1049)&gt;400, 4, LEN(BP1049)&gt;300, 3, LEN(BP1049)&gt;200, 2, LEN(BP1049)&gt;1, 1)</f>
        <v>4</v>
      </c>
      <c r="BR1049" s="1" t="s">
        <v>7855</v>
      </c>
      <c r="BS1049" s="1">
        <v>2</v>
      </c>
      <c r="BT1049" s="1" t="s">
        <v>7856</v>
      </c>
      <c r="BU1049" s="1">
        <v>1</v>
      </c>
      <c r="BV1049" s="1" t="s">
        <v>431</v>
      </c>
      <c r="BW1049" s="1" t="s">
        <v>2871</v>
      </c>
      <c r="BX1049" s="1"/>
      <c r="BY1049" t="str">
        <f>_xlfn.XLOOKUP($B1049,Img_lookup!A:A,Img_lookup!B:B, "Not available")</f>
        <v>f2eae130-7e79-4b44-9f6c-3ccd03118f17</v>
      </c>
      <c r="BZ1049" t="str">
        <f>_xlfn.XLOOKUP($B1049,Img_lookup!A:A,Img_lookup!C:C, "Not available")</f>
        <v>wax leaf ligustrum -- Ligustrum japonicum</v>
      </c>
      <c r="CA1049" t="str">
        <f>_xlfn.XLOOKUP($B1049,Img_lookup!A:A,Img_lookup!D:D, "Not available")</f>
        <v>Surely Shirly</v>
      </c>
      <c r="CB1049" t="str">
        <f>_xlfn.XLOOKUP($B1049,Img_lookup!A:A,Img_lookup!E:E, "https://imgur.com/aT5wafe")</f>
        <v>https://api.openverse.engineering/v1/images/f2eae130-7e79-4b44-9f6c-3ccd03118f17/thumb/</v>
      </c>
    </row>
    <row r="1050" spans="1:80" ht="409.6" x14ac:dyDescent="0.15">
      <c r="A1050" s="1" t="s">
        <v>1751</v>
      </c>
      <c r="B1050" s="1" t="s">
        <v>16295</v>
      </c>
      <c r="C1050" s="1" t="s">
        <v>16296</v>
      </c>
      <c r="E1050" s="1" t="s">
        <v>195</v>
      </c>
      <c r="F1050" s="1" t="s">
        <v>22</v>
      </c>
      <c r="G1050" s="1" t="s">
        <v>22</v>
      </c>
      <c r="H1050" s="11" t="str">
        <f t="shared" si="487"/>
        <v>Perennial</v>
      </c>
      <c r="I1050" s="1" t="s">
        <v>17108</v>
      </c>
      <c r="J1050" s="1">
        <v>10</v>
      </c>
      <c r="K1050" s="1">
        <v>3</v>
      </c>
      <c r="L1050" t="str" cm="1">
        <f t="array" ref="L1050">_xlfn.IFS(J1050+K1050="", "Unknown", J1050+K1050&gt;3, "Large", J1050+K1050&gt;0.5, "Medium", J1050+K1050&gt;0, "Small")</f>
        <v>Large</v>
      </c>
      <c r="M1050" s="1">
        <v>7</v>
      </c>
      <c r="N1050" cm="1">
        <f t="array" ref="N1050">IF($M1050="",INDEX($M$2:$M$2176,MATCH(1,INDEX(($A$2:$A$2176=$A1050)*($M$2:$M$2176&lt;&gt;""),0),0)),$M1050)</f>
        <v>7</v>
      </c>
      <c r="O1050" s="2" t="str">
        <f t="shared" si="482"/>
        <v>Seasonal outdoors</v>
      </c>
      <c r="P1050" s="1" t="s">
        <v>16297</v>
      </c>
      <c r="Q1050" s="1" t="s">
        <v>17110</v>
      </c>
      <c r="R1050" t="str">
        <f t="shared" si="486"/>
        <v>Medium</v>
      </c>
      <c r="S1050" s="1" t="s">
        <v>24</v>
      </c>
      <c r="T1050" s="1" t="str">
        <f>LEFT(S1050,FIND("-",S1050)-1)</f>
        <v xml:space="preserve">1 </v>
      </c>
      <c r="U1050" s="1" t="str">
        <f>RIGHT(S1050,FIND("-",S1050)-1)</f>
        <v>12</v>
      </c>
      <c r="V1050" s="1" t="s">
        <v>427</v>
      </c>
      <c r="W1050" s="6" t="str">
        <f t="shared" si="489"/>
        <v>8</v>
      </c>
      <c r="X1050" t="str">
        <f>IF(W1050="1", "January", IF(W1050="2", "February", IF(W1050="3", "March", IF(W1050="4", "April", IF(W1050="5", "May", IF(W1050="6", "June", IF(W1050="7", "July", IF(W1050="8", "August", IF(W1050="9", "September", IF(W1050="10", "October", IF(W1050="11", "November", IF(W1050="12", "December", "Other"))))))))))))</f>
        <v>August</v>
      </c>
      <c r="Y1050" s="2" t="str">
        <f>IF(ISNUMBER(SEARCH("-",V1050)),TRIM(RIGHT(V1050,LEN(V1050)-SEARCH("-",V1050))),V1050)</f>
        <v>9</v>
      </c>
      <c r="Z1050" s="2" t="str">
        <f>IF(Y1050="1", "January", IF(Y1050="2", "February", IF(Y1050="3", "March", IF(Y1050="4", "April", IF(Y1050="5", "May", IF(Y1050="6", "June", IF(Y1050="7", "July", IF(Y1050="8", "August", IF(Y1050="9", "September", IF(Y1050="10", "October", IF(Y1050="11", "November", IF(Y1050="12", "December", "Other"))))))))))))</f>
        <v>September</v>
      </c>
      <c r="AA1050" s="1" t="s">
        <v>109</v>
      </c>
      <c r="AB1050" s="1" t="str">
        <f>IF(ISNUMBER(SEARCH("-",AA1050)),TRIM(LEFT(AA1050,FIND("-",AA1050)-1)),AA1050)</f>
        <v>9</v>
      </c>
      <c r="AC1050" s="1" t="str">
        <f>IF(AB1050="1", "January", IF(AB1050="2", "February", IF(AB1050="3", "March", IF(AB1050="4", "April", IF(AB1050="5", "May", IF(AB1050="6", "June", IF(AB1050="7", "July", IF(AB1050="8", "August", IF(AB1050="9", "September", IF(AB1050="10", "October", IF(AB1050="11", "November", IF(AB1050="12", "December", "Other"))))))))))))</f>
        <v>September</v>
      </c>
      <c r="AD1050" s="1" t="str">
        <f>IF(ISNUMBER(SEARCH("-",AA1050)),TRIM(RIGHT(AA1050,LEN(AA1050)-SEARCH("-",AA1050))),AA1050)</f>
        <v>10</v>
      </c>
      <c r="AE1050" s="1" t="str">
        <f>IF(AD1050="1", "January", IF(AD1050="2", "February", IF(AD1050="3", "March", IF(AD1050="4", "April", IF(AD1050="5", "May", IF(AD1050="6", "June", IF(AD1050="7", "July", IF(AD1050="8", "August", IF(AD1050="9", "September", IF(AD1050="10", "October", IF(AD1050="11", "November", IF(AD1050="12", "December", "Other"))))))))))))</f>
        <v>October</v>
      </c>
      <c r="AF1050" s="16" t="s">
        <v>16298</v>
      </c>
      <c r="AG1050" s="1" t="str">
        <f t="shared" si="472"/>
        <v xml:space="preserve">Seed </v>
      </c>
      <c r="AH1050" s="2" t="str">
        <f t="shared" si="473"/>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I1050" s="1" t="s">
        <v>16299</v>
      </c>
      <c r="AJ1050" s="1" t="s">
        <v>53</v>
      </c>
      <c r="AK1050" s="1" t="s">
        <v>17104</v>
      </c>
      <c r="AL1050" s="1" t="str">
        <f t="shared" si="483"/>
        <v>Unscented</v>
      </c>
      <c r="AM1050" s="1" t="b">
        <v>0</v>
      </c>
      <c r="AN1050" s="1" t="b">
        <v>0</v>
      </c>
      <c r="AO1050" s="1" t="b">
        <v>0</v>
      </c>
      <c r="AP1050" s="5" t="s">
        <v>28</v>
      </c>
      <c r="AQ1050" s="5" t="str">
        <f t="shared" si="474"/>
        <v>Light, Medium, Heavy</v>
      </c>
      <c r="AR1050" s="1" t="s">
        <v>274</v>
      </c>
      <c r="AS1050" s="1" t="str">
        <f t="shared" si="484"/>
        <v>None, Partial, Full</v>
      </c>
      <c r="AT1050" s="1" t="str">
        <f t="shared" si="475"/>
        <v>None, Partial, Full</v>
      </c>
      <c r="AU1050" s="1" t="s">
        <v>29</v>
      </c>
      <c r="AV1050" s="1" t="str">
        <f t="shared" si="476"/>
        <v>Moist</v>
      </c>
      <c r="AW1050" s="1" t="s">
        <v>12</v>
      </c>
      <c r="AX1050" s="1" t="str">
        <f t="shared" si="477"/>
        <v>Acid, Neutral, Alkaline</v>
      </c>
      <c r="AY1050" s="1" t="b">
        <v>0</v>
      </c>
      <c r="AZ1050" s="1" t="b">
        <v>0</v>
      </c>
      <c r="BA1050" s="1" t="b">
        <v>0</v>
      </c>
      <c r="BC1050" t="str">
        <f t="shared" si="478"/>
        <v>FALSE</v>
      </c>
      <c r="BD1050" s="1" t="s">
        <v>77</v>
      </c>
      <c r="BE1050" t="str">
        <f t="shared" si="479"/>
        <v>TRUE</v>
      </c>
      <c r="BF1050" s="1" t="b">
        <v>0</v>
      </c>
      <c r="BG1050" s="1" t="b">
        <v>1</v>
      </c>
      <c r="BH1050" s="1" t="b">
        <v>0</v>
      </c>
      <c r="BI1050" s="1" t="s">
        <v>30</v>
      </c>
      <c r="BJ1050" s="1" t="str">
        <f t="shared" si="480"/>
        <v>FALSE</v>
      </c>
      <c r="BL1050" t="str">
        <f t="shared" si="481"/>
        <v>FALSE</v>
      </c>
      <c r="BM1050" s="1" t="b">
        <v>0</v>
      </c>
      <c r="BN1050" s="1" t="b">
        <v>0</v>
      </c>
      <c r="BO1050" s="1">
        <f t="shared" si="485"/>
        <v>13</v>
      </c>
      <c r="BP1050" s="1" t="s">
        <v>16300</v>
      </c>
      <c r="BQ1050" s="1" cm="1">
        <f t="array" ref="BQ1050">_xlfn.IFS(BP1050="None Known",0, LEN(BP1050)&gt;500, 5,LEN(BP1050)&gt;400, 4, LEN(BP1050)&gt;300, 3, LEN(BP1050)&gt;200, 2, LEN(BP1050)&gt;1, 1)</f>
        <v>4</v>
      </c>
      <c r="BR1050" s="1" t="s">
        <v>16301</v>
      </c>
      <c r="BS1050" s="1">
        <v>2</v>
      </c>
      <c r="BT1050" s="1" t="s">
        <v>16302</v>
      </c>
      <c r="BU1050" s="1">
        <v>3</v>
      </c>
      <c r="BV1050" s="1" t="s">
        <v>16303</v>
      </c>
      <c r="BW1050" s="1" t="s">
        <v>16304</v>
      </c>
      <c r="BX1050" s="1"/>
      <c r="BY1050" t="str">
        <f>_xlfn.XLOOKUP($B1050,Img_lookup!A:A,Img_lookup!B:B, "Not available")</f>
        <v>8a9fc2d4-f8a1-445c-8a02-11c703bd40bf</v>
      </c>
      <c r="BZ1050" t="str">
        <f>_xlfn.XLOOKUP($B1050,Img_lookup!A:A,Img_lookup!C:C, "Not available")</f>
        <v>Correction: Ligustro (Ligustrum lucidum) chinese tree. Ceret Sao Paulo</v>
      </c>
      <c r="CA1050" t="str">
        <f>_xlfn.XLOOKUP($B1050,Img_lookup!A:A,Img_lookup!D:D, "Not available")</f>
        <v>mauro halpern</v>
      </c>
      <c r="CB1050" t="str">
        <f>_xlfn.XLOOKUP($B1050,Img_lookup!A:A,Img_lookup!E:E, "https://imgur.com/aT5wafe")</f>
        <v>https://api.openverse.engineering/v1/images/8a9fc2d4-f8a1-445c-8a02-11c703bd40bf/thumb/</v>
      </c>
    </row>
    <row r="1051" spans="1:80" ht="409.6" x14ac:dyDescent="0.2">
      <c r="A1051" s="1" t="s">
        <v>1751</v>
      </c>
      <c r="B1051" s="1" t="s">
        <v>11102</v>
      </c>
      <c r="D1051" s="1" t="s">
        <v>11103</v>
      </c>
      <c r="E1051" s="1" t="s">
        <v>606</v>
      </c>
      <c r="F1051" s="1" t="s">
        <v>22</v>
      </c>
      <c r="G1051" s="1" t="s">
        <v>22</v>
      </c>
      <c r="H1051" s="11" t="str">
        <f t="shared" si="487"/>
        <v>Perennial</v>
      </c>
      <c r="I1051" s="1" t="s">
        <v>17108</v>
      </c>
      <c r="J1051" s="1">
        <v>3</v>
      </c>
      <c r="L1051" t="str" cm="1">
        <f t="array" ref="L1051">_xlfn.IFS(J1051+K1051="", "Unknown", J1051+K1051&gt;3, "Large", J1051+K1051&gt;0.5, "Medium", J1051+K1051&gt;0, "Small")</f>
        <v>Medium</v>
      </c>
      <c r="M1051" s="1">
        <v>3</v>
      </c>
      <c r="N1051" cm="1">
        <f t="array" ref="N1051">IF($M1051="",INDEX($M$2:$M$2176,MATCH(1,INDEX(($A$2:$A$2176=$A1051)*($M$2:$M$2176&lt;&gt;""),0),0)),$M1051)</f>
        <v>3</v>
      </c>
      <c r="O1051" s="2" t="str">
        <f t="shared" si="482"/>
        <v>Hardy to cold</v>
      </c>
      <c r="P1051" s="1" t="s">
        <v>11104</v>
      </c>
      <c r="R1051" t="str">
        <f t="shared" si="486"/>
        <v>Medium</v>
      </c>
      <c r="S1051" s="1" t="s">
        <v>24</v>
      </c>
      <c r="T1051" s="1" t="str">
        <f>LEFT(S1051,FIND("-",S1051)-1)</f>
        <v xml:space="preserve">1 </v>
      </c>
      <c r="U1051" s="1" t="str">
        <f>RIGHT(S1051,FIND("-",S1051)-1)</f>
        <v>12</v>
      </c>
      <c r="V1051" s="1">
        <v>7</v>
      </c>
      <c r="W1051" s="6">
        <f t="shared" si="489"/>
        <v>7</v>
      </c>
      <c r="X1051" t="str">
        <f>IF(W1051=1, "January", IF(W1051=2, "February", IF(W1051=3, "March", IF(W1051=4, "April", IF(W1051=5, "May", IF(W1051=6, "June", IF(W1051=7, "July", IF(W1051=8, "August", IF(W1051=9, "September", IF(W1051=10, "October", IF(W1051=11, "November", IF(W1051=12, "December", "Other"))))))))))))</f>
        <v>July</v>
      </c>
      <c r="Y1051" s="1"/>
      <c r="Z1051" s="1"/>
      <c r="AA1051" s="1">
        <v>10</v>
      </c>
      <c r="AB1051" s="1">
        <f>IF(ISNUMBER(SEARCH("-",AA1051)),TRIM(LEFT(AA1051,FIND("-",AA1051)-1)),AA1051)</f>
        <v>10</v>
      </c>
      <c r="AC1051" s="1" t="str">
        <f>IF(AB1051=1, "January", IF(AB1051=2, "February", IF(AB1051=3, "March", IF(AB1051=4, "April", IF(AB1051=5, "May", IF(AB1051=6, "June", IF(AB1051=7, "July", IF(AB1051=8, "August", IF(AB1051=9, "September", IF(AB1051=10, "October", IF(AB1051=11, "November", IF(AB1051=12, "December", "Other"))))))))))))</f>
        <v>October</v>
      </c>
      <c r="AD1051" s="1"/>
      <c r="AE1051" s="1"/>
      <c r="AF1051" s="17" t="s">
        <v>2868</v>
      </c>
      <c r="AG1051" s="1" t="str">
        <f t="shared" si="472"/>
        <v xml:space="preserve">Seed </v>
      </c>
      <c r="AH1051" s="2" t="str">
        <f t="shared" si="473"/>
        <v>The seed does not require any pre-treatment and can be sown in the spring in a cold frame[113].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with a heel, July/August in a frame. Very easy[78].
 Cuttings of mature wood, 20 - 30cm in a sheltered outdoor bed in November/December. High percentage[78].</v>
      </c>
      <c r="AI1051" s="1" t="s">
        <v>11105</v>
      </c>
      <c r="AJ1051" s="1" t="s">
        <v>53</v>
      </c>
      <c r="AK1051" s="1" t="s">
        <v>17104</v>
      </c>
      <c r="AL1051" s="1" t="str">
        <f t="shared" si="483"/>
        <v>Unscented</v>
      </c>
      <c r="AM1051" s="1" t="b">
        <v>0</v>
      </c>
      <c r="AN1051" s="1" t="b">
        <v>1</v>
      </c>
      <c r="AO1051" s="1" t="b">
        <v>0</v>
      </c>
      <c r="AP1051" s="5" t="s">
        <v>28</v>
      </c>
      <c r="AQ1051" s="5" t="str">
        <f t="shared" si="474"/>
        <v>Light, Medium, Heavy</v>
      </c>
      <c r="AR1051" s="1" t="s">
        <v>10</v>
      </c>
      <c r="AS1051" s="1" t="str">
        <f t="shared" si="484"/>
        <v>None, Partial</v>
      </c>
      <c r="AT1051" s="1" t="str">
        <f t="shared" si="475"/>
        <v>Partial, Full</v>
      </c>
      <c r="AU1051" s="1" t="s">
        <v>29</v>
      </c>
      <c r="AV1051" s="1" t="str">
        <f t="shared" si="476"/>
        <v>Moist</v>
      </c>
      <c r="AW1051" s="1" t="s">
        <v>12</v>
      </c>
      <c r="AX1051" s="1" t="str">
        <f t="shared" si="477"/>
        <v>Acid, Neutral, Alkaline</v>
      </c>
      <c r="AY1051" s="1" t="b">
        <v>0</v>
      </c>
      <c r="AZ1051" s="1" t="b">
        <v>0</v>
      </c>
      <c r="BA1051" s="1" t="b">
        <v>0</v>
      </c>
      <c r="BC1051" t="str">
        <f t="shared" si="478"/>
        <v>FALSE</v>
      </c>
      <c r="BE1051" t="str">
        <f t="shared" si="479"/>
        <v>FALSE</v>
      </c>
      <c r="BF1051" s="1" t="b">
        <v>0</v>
      </c>
      <c r="BG1051" s="1" t="b">
        <v>1</v>
      </c>
      <c r="BH1051" s="1" t="b">
        <v>0</v>
      </c>
      <c r="BJ1051" s="1" t="str">
        <f t="shared" si="480"/>
        <v>FALSE</v>
      </c>
      <c r="BL1051" t="str">
        <f t="shared" si="481"/>
        <v>FALSE</v>
      </c>
      <c r="BM1051" s="1" t="b">
        <v>0</v>
      </c>
      <c r="BN1051" s="1" t="b">
        <v>0</v>
      </c>
      <c r="BO1051" s="1">
        <f t="shared" si="485"/>
        <v>11</v>
      </c>
      <c r="BP1051" s="1" t="s">
        <v>11106</v>
      </c>
      <c r="BQ1051" s="1" cm="1">
        <f t="array" ref="BQ1051">_xlfn.IFS(BP1051="None Known",0, LEN(BP1051)&gt;500, 5,LEN(BP1051)&gt;400, 4, LEN(BP1051)&gt;300, 3, LEN(BP1051)&gt;200, 2, LEN(BP1051)&gt;1, 1)</f>
        <v>5</v>
      </c>
      <c r="BR1051" s="1" t="s">
        <v>11107</v>
      </c>
      <c r="BS1051" s="1">
        <v>2</v>
      </c>
      <c r="BT1051" s="1" t="s">
        <v>31</v>
      </c>
      <c r="BU1051" s="1">
        <v>0</v>
      </c>
      <c r="BV1051" s="1" t="s">
        <v>760</v>
      </c>
      <c r="BW1051" s="1" t="s">
        <v>2871</v>
      </c>
      <c r="BX1051" s="1"/>
      <c r="BY1051" t="str">
        <f>_xlfn.XLOOKUP($B1051,Img_lookup!A:A,Img_lookup!B:B, "Not available")</f>
        <v>7e050ba9-ea00-4015-b486-e3812430f91a</v>
      </c>
      <c r="BZ1051" t="str">
        <f>_xlfn.XLOOKUP($B1051,Img_lookup!A:A,Img_lookup!C:C, "Not available")</f>
        <v>Skokie, Harvard Terrace, Chionanthus virginicus, Ligustrum obtusifolium var regelianum, Picea pungens 'Montgomery', Hydrangea paniculata 'Pink Diamond' 150628</v>
      </c>
      <c r="CA1051" t="str">
        <f>_xlfn.XLOOKUP($B1051,Img_lookup!A:A,Img_lookup!D:D, "Not available")</f>
        <v>cultivar413</v>
      </c>
      <c r="CB1051" t="str">
        <f>_xlfn.XLOOKUP($B1051,Img_lookup!A:A,Img_lookup!E:E, "https://imgur.com/aT5wafe")</f>
        <v>https://api.openverse.engineering/v1/images/7e050ba9-ea00-4015-b486-e3812430f91a/thumb/</v>
      </c>
    </row>
    <row r="1052" spans="1:80" ht="409.6" x14ac:dyDescent="0.15">
      <c r="A1052" s="1" t="s">
        <v>1018</v>
      </c>
      <c r="B1052" s="1" t="s">
        <v>12594</v>
      </c>
      <c r="C1052" s="1" t="s">
        <v>12595</v>
      </c>
      <c r="D1052" s="1" t="s">
        <v>12596</v>
      </c>
      <c r="E1052" s="1" t="s">
        <v>1168</v>
      </c>
      <c r="F1052" s="1" t="s">
        <v>23722</v>
      </c>
      <c r="G1052" s="1" t="s">
        <v>23800</v>
      </c>
      <c r="H1052" s="11" t="str">
        <f t="shared" si="487"/>
        <v>Perennial</v>
      </c>
      <c r="J1052" s="1">
        <v>1.7999999520000001</v>
      </c>
      <c r="L1052" t="str" cm="1">
        <f t="array" ref="L1052">_xlfn.IFS(J1052+K1052="", "Unknown", J1052+K1052&gt;3, "Large", J1052+K1052&gt;0.5, "Medium", J1052+K1052&gt;0, "Small")</f>
        <v>Medium</v>
      </c>
      <c r="M1052" s="1">
        <v>6</v>
      </c>
      <c r="N1052" cm="1">
        <f t="array" ref="N1052">IF($M1052="",INDEX($M$2:$M$2176,MATCH(1,INDEX(($A$2:$A$2176=$A1052)*($M$2:$M$2176&lt;&gt;""),0),0)),$M1052)</f>
        <v>6</v>
      </c>
      <c r="O1052" s="2" t="str">
        <f t="shared" si="482"/>
        <v>Seasonal outdoors</v>
      </c>
      <c r="P1052" s="1" t="s">
        <v>12597</v>
      </c>
      <c r="R1052" t="str">
        <f t="shared" si="486"/>
        <v>Medium</v>
      </c>
      <c r="T1052" s="1"/>
      <c r="U1052" s="1"/>
      <c r="V1052" s="1" t="s">
        <v>427</v>
      </c>
      <c r="W1052" s="6" t="str">
        <f t="shared" si="489"/>
        <v>8</v>
      </c>
      <c r="X1052" t="str">
        <f>IF(W1052="1", "January", IF(W1052="2", "February", IF(W1052="3", "March", IF(W1052="4", "April", IF(W1052="5", "May", IF(W1052="6", "June", IF(W1052="7", "July", IF(W1052="8", "August", IF(W1052="9", "September", IF(W1052="10", "October", IF(W1052="11", "November", IF(W1052="12", "December", "Other"))))))))))))</f>
        <v>August</v>
      </c>
      <c r="Y1052" s="2" t="str">
        <f>IF(ISNUMBER(SEARCH("-",V1052)),TRIM(RIGHT(V1052,LEN(V1052)-SEARCH("-",V1052))),V1052)</f>
        <v>9</v>
      </c>
      <c r="Z1052" s="2" t="str">
        <f>IF(Y1052="1", "January", IF(Y1052="2", "February", IF(Y1052="3", "March", IF(Y1052="4", "April", IF(Y1052="5", "May", IF(Y1052="6", "June", IF(Y1052="7", "July", IF(Y1052="8", "August", IF(Y1052="9", "September", IF(Y1052="10", "October", IF(Y1052="11", "November", IF(Y1052="12", "December", "Other"))))))))))))</f>
        <v>September</v>
      </c>
      <c r="AA1052" s="1" t="s">
        <v>109</v>
      </c>
      <c r="AB1052" s="1" t="str">
        <f>IF(ISNUMBER(SEARCH("-",AA1052)),TRIM(LEFT(AA1052,FIND("-",AA1052)-1)),AA1052)</f>
        <v>9</v>
      </c>
      <c r="AC1052" s="1" t="str">
        <f>IF(AB1052="1", "January", IF(AB1052="2", "February", IF(AB1052="3", "March", IF(AB1052="4", "April", IF(AB1052="5", "May", IF(AB1052="6", "June", IF(AB1052="7", "July", IF(AB1052="8", "August", IF(AB1052="9", "September", IF(AB1052="10", "October", IF(AB1052="11", "November", IF(AB1052="12", "December", "Other"))))))))))))</f>
        <v>September</v>
      </c>
      <c r="AD1052" s="1" t="str">
        <f>IF(ISNUMBER(SEARCH("-",AA1052)),TRIM(RIGHT(AA1052,LEN(AA1052)-SEARCH("-",AA1052))),AA1052)</f>
        <v>10</v>
      </c>
      <c r="AE1052" s="1" t="str">
        <f>IF(AD1052="1", "January", IF(AD1052="2", "February", IF(AD1052="3", "March", IF(AD1052="4", "April", IF(AD1052="5", "May", IF(AD1052="6", "June", IF(AD1052="7", "July", IF(AD1052="8", "August", IF(AD1052="9", "September", IF(AD1052="10", "October", IF(AD1052="11", "November", IF(AD1052="12", "December", "Other"))))))))))))</f>
        <v>October</v>
      </c>
      <c r="AF1052" s="18" t="s">
        <v>25180</v>
      </c>
      <c r="AG1052" s="1" t="str">
        <f t="shared" si="472"/>
        <v xml:space="preserve">Bulb </v>
      </c>
      <c r="AH1052" s="2" t="str">
        <f t="shared" si="473"/>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Root bulbils - dig up in autumn and pot up in a cold frame for the first year[163].
 Bulb scales can be removed from the bulbs in early autumn. If they are kept in a warm dark place in a bag of moist peat, they will produce bulblets. These bulblets can be potted up and grown on in the greenhouse until they are large enough to plant out[200].</v>
      </c>
      <c r="AI1052" s="1" t="s">
        <v>12598</v>
      </c>
      <c r="AJ1052" s="1" t="s">
        <v>26</v>
      </c>
      <c r="AK1052" s="1" t="s">
        <v>17104</v>
      </c>
      <c r="AL1052" s="1" t="str">
        <f t="shared" si="483"/>
        <v>Scented</v>
      </c>
      <c r="AM1052" s="1" t="b">
        <v>1</v>
      </c>
      <c r="AN1052" s="1" t="b">
        <v>1</v>
      </c>
      <c r="AO1052" s="1" t="b">
        <v>0</v>
      </c>
      <c r="AP1052" s="5" t="s">
        <v>54</v>
      </c>
      <c r="AQ1052" s="5" t="str">
        <f t="shared" si="474"/>
        <v>Light, Medium</v>
      </c>
      <c r="AR1052" s="1" t="s">
        <v>10</v>
      </c>
      <c r="AS1052" s="1" t="str">
        <f t="shared" si="484"/>
        <v>None, Partial</v>
      </c>
      <c r="AT1052" s="1" t="str">
        <f t="shared" si="475"/>
        <v>Partial, Full</v>
      </c>
      <c r="AU1052" s="1" t="s">
        <v>29</v>
      </c>
      <c r="AV1052" s="1" t="str">
        <f t="shared" si="476"/>
        <v>Moist</v>
      </c>
      <c r="AW1052" s="1" t="s">
        <v>123</v>
      </c>
      <c r="AX1052" s="1" t="str">
        <f t="shared" si="477"/>
        <v>Acid, Neutral</v>
      </c>
      <c r="AY1052" s="1" t="b">
        <v>0</v>
      </c>
      <c r="AZ1052" s="1" t="b">
        <v>0</v>
      </c>
      <c r="BA1052" s="1" t="b">
        <v>0</v>
      </c>
      <c r="BC1052" t="str">
        <f t="shared" si="478"/>
        <v>FALSE</v>
      </c>
      <c r="BE1052" t="str">
        <f t="shared" si="479"/>
        <v>FALSE</v>
      </c>
      <c r="BF1052" s="1" t="b">
        <v>1</v>
      </c>
      <c r="BG1052" s="1" t="b">
        <v>0</v>
      </c>
      <c r="BH1052" s="1" t="b">
        <v>0</v>
      </c>
      <c r="BJ1052" s="1" t="str">
        <f t="shared" si="480"/>
        <v>FALSE</v>
      </c>
      <c r="BL1052" t="str">
        <f t="shared" si="481"/>
        <v>FALSE</v>
      </c>
      <c r="BM1052" s="1" t="b">
        <v>0</v>
      </c>
      <c r="BN1052" s="1" t="b">
        <v>0</v>
      </c>
      <c r="BO1052" s="1">
        <f t="shared" si="485"/>
        <v>9</v>
      </c>
      <c r="BP1052" s="1" t="s">
        <v>31</v>
      </c>
      <c r="BQ1052" s="1" cm="1">
        <f t="array" ref="BQ1052">_xlfn.IFS(BP1052="None Known",0, LEN(BP1052)&gt;500, 5,LEN(BP1052)&gt;400, 4, LEN(BP1052)&gt;300, 3, LEN(BP1052)&gt;200, 2, LEN(BP1052)&gt;1, 1)</f>
        <v>0</v>
      </c>
      <c r="BR1052" s="1" t="s">
        <v>12599</v>
      </c>
      <c r="BS1052" s="1">
        <v>3</v>
      </c>
      <c r="BT1052" s="1" t="s">
        <v>31</v>
      </c>
      <c r="BU1052" s="1">
        <v>0</v>
      </c>
      <c r="BW1052" s="1" t="s">
        <v>31</v>
      </c>
      <c r="BX1052" s="1"/>
      <c r="BY1052" t="str">
        <f>_xlfn.XLOOKUP($B1052,Img_lookup!A:A,Img_lookup!B:B, "Not available")</f>
        <v>d782bae9-88d7-48f1-8415-8652b6f34a19</v>
      </c>
      <c r="BZ1052" t="str">
        <f>_xlfn.XLOOKUP($B1052,Img_lookup!A:A,Img_lookup!C:C, "Not available")</f>
        <v>Gold-banded Lily / Lilium auratum Lindl. / Â±±ÁôæÂêà(„É§„Éû„É¶„É™)</v>
      </c>
      <c r="CA1052" t="str">
        <f>_xlfn.XLOOKUP($B1052,Img_lookup!A:A,Img_lookup!D:D, "Not available")</f>
        <v>TANAKA Juuyoh (Áî∞‰∏≠ÂçÅÊ¥ã)</v>
      </c>
      <c r="CB1052" t="str">
        <f>_xlfn.XLOOKUP($B1052,Img_lookup!A:A,Img_lookup!E:E, "https://imgur.com/aT5wafe")</f>
        <v>https://api.openverse.engineering/v1/images/d782bae9-88d7-48f1-8415-8652b6f34a19/thumb/</v>
      </c>
    </row>
    <row r="1053" spans="1:80" ht="409.6" x14ac:dyDescent="0.15">
      <c r="A1053" s="1" t="s">
        <v>1018</v>
      </c>
      <c r="B1053" s="1" t="s">
        <v>4729</v>
      </c>
      <c r="C1053" s="1" t="s">
        <v>4730</v>
      </c>
      <c r="D1053" s="1" t="s">
        <v>4731</v>
      </c>
      <c r="E1053" s="1" t="s">
        <v>4732</v>
      </c>
      <c r="F1053" s="1" t="s">
        <v>23722</v>
      </c>
      <c r="G1053" s="1" t="s">
        <v>23800</v>
      </c>
      <c r="H1053" s="11" t="str">
        <f t="shared" si="487"/>
        <v>Perennial</v>
      </c>
      <c r="J1053" s="1">
        <v>1.2000000479999999</v>
      </c>
      <c r="L1053" t="str" cm="1">
        <f t="array" ref="L1053">_xlfn.IFS(J1053+K1053="", "Unknown", J1053+K1053&gt;3, "Large", J1053+K1053&gt;0.5, "Medium", J1053+K1053&gt;0, "Small")</f>
        <v>Medium</v>
      </c>
      <c r="M1053" s="1">
        <v>5</v>
      </c>
      <c r="N1053" cm="1">
        <f t="array" ref="N1053">IF($M1053="",INDEX($M$2:$M$2176,MATCH(1,INDEX(($A$2:$A$2176=$A1053)*($M$2:$M$2176&lt;&gt;""),0),0)),$M1053)</f>
        <v>5</v>
      </c>
      <c r="O1053" s="2" t="str">
        <f t="shared" si="482"/>
        <v>Seasonal outdoors</v>
      </c>
      <c r="P1053" s="1" t="s">
        <v>4733</v>
      </c>
      <c r="R1053" t="str">
        <f t="shared" si="486"/>
        <v>Medium</v>
      </c>
      <c r="T1053" s="1"/>
      <c r="U1053" s="1"/>
      <c r="V1053" s="1">
        <v>7</v>
      </c>
      <c r="W1053" s="6">
        <f t="shared" si="489"/>
        <v>7</v>
      </c>
      <c r="X1053" t="str">
        <f>IF(W1053=1, "January", IF(W1053=2, "February", IF(W1053=3, "March", IF(W1053=4, "April", IF(W1053=5, "May", IF(W1053=6, "June", IF(W1053=7, "July", IF(W1053=8, "August", IF(W1053=9, "September", IF(W1053=10, "October", IF(W1053=11, "November", IF(W1053=12, "December", "Other"))))))))))))</f>
        <v>July</v>
      </c>
      <c r="AF1053" s="18" t="s">
        <v>25200</v>
      </c>
      <c r="AG1053" s="1" t="str">
        <f t="shared" si="472"/>
        <v xml:space="preserve">Bulb </v>
      </c>
      <c r="AH1053" s="2" t="str">
        <f t="shared" si="473"/>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v>
      </c>
      <c r="AI1053" s="1" t="s">
        <v>4734</v>
      </c>
      <c r="AJ1053" s="1" t="s">
        <v>26</v>
      </c>
      <c r="AK1053" s="1" t="s">
        <v>17104</v>
      </c>
      <c r="AL1053" s="1" t="str">
        <f t="shared" si="483"/>
        <v>Scented</v>
      </c>
      <c r="AM1053" s="1" t="b">
        <v>1</v>
      </c>
      <c r="AN1053" s="1" t="b">
        <v>1</v>
      </c>
      <c r="AO1053" s="1" t="b">
        <v>0</v>
      </c>
      <c r="AP1053" s="5" t="s">
        <v>54</v>
      </c>
      <c r="AQ1053" s="5" t="str">
        <f t="shared" si="474"/>
        <v>Light, Medium</v>
      </c>
      <c r="AR1053" s="1" t="s">
        <v>10</v>
      </c>
      <c r="AS1053" s="1" t="str">
        <f t="shared" si="484"/>
        <v>None, Partial</v>
      </c>
      <c r="AT1053" s="1" t="str">
        <f t="shared" si="475"/>
        <v>Partial, Full</v>
      </c>
      <c r="AU1053" s="1" t="s">
        <v>29</v>
      </c>
      <c r="AV1053" s="1" t="str">
        <f t="shared" si="476"/>
        <v>Moist</v>
      </c>
      <c r="AW1053" s="1" t="s">
        <v>12</v>
      </c>
      <c r="AX1053" s="1" t="str">
        <f t="shared" si="477"/>
        <v>Acid, Neutral, Alkaline</v>
      </c>
      <c r="AY1053" s="1" t="b">
        <v>0</v>
      </c>
      <c r="AZ1053" s="1" t="b">
        <v>0</v>
      </c>
      <c r="BA1053" s="1" t="b">
        <v>0</v>
      </c>
      <c r="BC1053" t="str">
        <f t="shared" si="478"/>
        <v>FALSE</v>
      </c>
      <c r="BE1053" t="str">
        <f t="shared" si="479"/>
        <v>FALSE</v>
      </c>
      <c r="BF1053" s="1" t="b">
        <v>0</v>
      </c>
      <c r="BG1053" s="1" t="b">
        <v>0</v>
      </c>
      <c r="BH1053" s="1" t="b">
        <v>0</v>
      </c>
      <c r="BJ1053" s="1" t="str">
        <f t="shared" si="480"/>
        <v>FALSE</v>
      </c>
      <c r="BL1053" t="str">
        <f t="shared" si="481"/>
        <v>FALSE</v>
      </c>
      <c r="BM1053" s="1" t="b">
        <v>0</v>
      </c>
      <c r="BN1053" s="1" t="b">
        <v>0</v>
      </c>
      <c r="BO1053" s="1">
        <f t="shared" si="485"/>
        <v>11</v>
      </c>
      <c r="BP1053" s="1" t="s">
        <v>31</v>
      </c>
      <c r="BQ1053" s="1" cm="1">
        <f t="array" ref="BQ1053">_xlfn.IFS(BP1053="None Known",0, LEN(BP1053)&gt;500, 5,LEN(BP1053)&gt;400, 4, LEN(BP1053)&gt;300, 3, LEN(BP1053)&gt;200, 2, LEN(BP1053)&gt;1, 1)</f>
        <v>0</v>
      </c>
      <c r="BR1053" s="1" t="s">
        <v>4735</v>
      </c>
      <c r="BS1053" s="1">
        <v>3</v>
      </c>
      <c r="BT1053" s="1" t="s">
        <v>4736</v>
      </c>
      <c r="BU1053" s="1">
        <v>2</v>
      </c>
      <c r="BV1053" s="1" t="s">
        <v>4737</v>
      </c>
      <c r="BW1053" s="1" t="s">
        <v>31</v>
      </c>
      <c r="BX1053" s="1"/>
      <c r="BY1053" t="str">
        <f>_xlfn.XLOOKUP($B1053,Img_lookup!A:A,Img_lookup!B:B, "Not available")</f>
        <v>9ce6f3c8-2b65-44b9-84de-3073333c541e</v>
      </c>
      <c r="BZ1053" t="str">
        <f>_xlfn.XLOOKUP($B1053,Img_lookup!A:A,Img_lookup!C:C, "Not available")</f>
        <v>Lilium brownii - 1900</v>
      </c>
      <c r="CA1053" t="str">
        <f>_xlfn.XLOOKUP($B1053,Img_lookup!A:A,Img_lookup!D:D, "Not available")</f>
        <v>Swallowtail Garden Seeds</v>
      </c>
      <c r="CB1053" t="str">
        <f>_xlfn.XLOOKUP($B1053,Img_lookup!A:A,Img_lookup!E:E, "https://imgur.com/aT5wafe")</f>
        <v>https://api.openverse.engineering/v1/images/9ce6f3c8-2b65-44b9-84de-3073333c541e/thumb/</v>
      </c>
    </row>
    <row r="1054" spans="1:80" ht="409.6" x14ac:dyDescent="0.15">
      <c r="A1054" s="1" t="s">
        <v>1018</v>
      </c>
      <c r="B1054" s="1" t="s">
        <v>5390</v>
      </c>
      <c r="C1054" s="1" t="s">
        <v>5391</v>
      </c>
      <c r="D1054" s="1" t="s">
        <v>5392</v>
      </c>
      <c r="E1054" s="1" t="s">
        <v>5393</v>
      </c>
      <c r="F1054" s="1" t="s">
        <v>23722</v>
      </c>
      <c r="G1054" s="1" t="s">
        <v>23800</v>
      </c>
      <c r="H1054" s="11" t="str">
        <f t="shared" si="487"/>
        <v>Perennial</v>
      </c>
      <c r="J1054" s="1">
        <v>1.2000000479999999</v>
      </c>
      <c r="L1054" t="str" cm="1">
        <f t="array" ref="L1054">_xlfn.IFS(J1054+K1054="", "Unknown", J1054+K1054&gt;3, "Large", J1054+K1054&gt;0.5, "Medium", J1054+K1054&gt;0, "Small")</f>
        <v>Medium</v>
      </c>
      <c r="M1054" s="1">
        <v>7</v>
      </c>
      <c r="N1054" cm="1">
        <f t="array" ref="N1054">IF($M1054="",INDEX($M$2:$M$2176,MATCH(1,INDEX(($A$2:$A$2176=$A1054)*($M$2:$M$2176&lt;&gt;""),0),0)),$M1054)</f>
        <v>7</v>
      </c>
      <c r="O1054" s="2" t="str">
        <f t="shared" si="482"/>
        <v>Seasonal outdoors</v>
      </c>
      <c r="P1054" s="1" t="s">
        <v>5394</v>
      </c>
      <c r="R1054" t="str">
        <f t="shared" si="486"/>
        <v>Medium</v>
      </c>
      <c r="T1054" s="1"/>
      <c r="U1054" s="1"/>
      <c r="V1054" s="1" t="s">
        <v>307</v>
      </c>
      <c r="W1054" s="6" t="str">
        <f t="shared" si="489"/>
        <v>6</v>
      </c>
      <c r="X1054" t="str">
        <f>IF(W1054="1", "January", IF(W1054="2", "February", IF(W1054="3", "March", IF(W1054="4", "April", IF(W1054="5", "May", IF(W1054="6", "June", IF(W1054="7", "July", IF(W1054="8", "August", IF(W1054="9", "September", IF(W1054="10", "October", IF(W1054="11", "November", IF(W1054="12", "December", "Other"))))))))))))</f>
        <v>June</v>
      </c>
      <c r="Y1054" s="2" t="str">
        <f>IF(ISNUMBER(SEARCH("-",V1054)),TRIM(RIGHT(V1054,LEN(V1054)-SEARCH("-",V1054))),V1054)</f>
        <v>7</v>
      </c>
      <c r="Z1054" s="2" t="str">
        <f>IF(Y1054="1", "January", IF(Y1054="2", "February", IF(Y1054="3", "March", IF(Y1054="4", "April", IF(Y1054="5", "May", IF(Y1054="6", "June", IF(Y1054="7", "July", IF(Y1054="8", "August", IF(Y1054="9", "September", IF(Y1054="10", "October", IF(Y1054="11", "November", IF(Y1054="12", "December", "Other"))))))))))))</f>
        <v>July</v>
      </c>
      <c r="AA1054" s="1" t="s">
        <v>427</v>
      </c>
      <c r="AB1054" s="1" t="str">
        <f t="shared" ref="AB1054:AB1062" si="490">IF(ISNUMBER(SEARCH("-",AA1054)),TRIM(LEFT(AA1054,FIND("-",AA1054)-1)),AA1054)</f>
        <v>8</v>
      </c>
      <c r="AC1054" s="1" t="str">
        <f t="shared" ref="AC1054:AC1062" si="491">IF(AB1054="1", "January", IF(AB1054="2", "February", IF(AB1054="3", "March", IF(AB1054="4", "April", IF(AB1054="5", "May", IF(AB1054="6", "June", IF(AB1054="7", "July", IF(AB1054="8", "August", IF(AB1054="9", "September", IF(AB1054="10", "October", IF(AB1054="11", "November", IF(AB1054="12", "December", "Other"))))))))))))</f>
        <v>August</v>
      </c>
      <c r="AD1054" s="1" t="str">
        <f t="shared" ref="AD1054:AD1062" si="492">IF(ISNUMBER(SEARCH("-",AA1054)),TRIM(RIGHT(AA1054,LEN(AA1054)-SEARCH("-",AA1054))),AA1054)</f>
        <v>9</v>
      </c>
      <c r="AE1054" s="1" t="str">
        <f t="shared" ref="AE1054:AE1062" si="493">IF(AD1054="1", "January", IF(AD1054="2", "February", IF(AD1054="3", "March", IF(AD1054="4", "April", IF(AD1054="5", "May", IF(AD1054="6", "June", IF(AD1054="7", "July", IF(AD1054="8", "August", IF(AD1054="9", "September", IF(AD1054="10", "October", IF(AD1054="11", "November", IF(AD1054="12", "December", "Other"))))))))))))</f>
        <v>September</v>
      </c>
      <c r="AF1054" s="18" t="s">
        <v>25181</v>
      </c>
      <c r="AG1054" s="1" t="str">
        <f t="shared" si="472"/>
        <v xml:space="preserve">Bulb </v>
      </c>
      <c r="AH1054" s="2" t="str">
        <f t="shared" si="473"/>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Bulbils - gather in late summer when they start to fall off the stems and pot up immediately. Grow on in a greenhouse until large enough to go outside[163].
 Bulb scales can be removed from the bulbs in early autumn. If they are kept in a warm dark place in a bag of moist peat, they will produce bulblets. These bulblets can be potted up and grown on in the greenhouse until they are large enough to plant out[200].</v>
      </c>
      <c r="AI1054" s="1" t="s">
        <v>5395</v>
      </c>
      <c r="AJ1054" s="1" t="s">
        <v>26</v>
      </c>
      <c r="AK1054" s="1" t="s">
        <v>17104</v>
      </c>
      <c r="AL1054" s="1" t="str">
        <f t="shared" si="483"/>
        <v>Unscented</v>
      </c>
      <c r="AM1054" s="1" t="b">
        <v>0</v>
      </c>
      <c r="AN1054" s="1" t="b">
        <v>1</v>
      </c>
      <c r="AO1054" s="1" t="b">
        <v>0</v>
      </c>
      <c r="AP1054" s="5" t="s">
        <v>28</v>
      </c>
      <c r="AQ1054" s="5" t="str">
        <f t="shared" si="474"/>
        <v>Light, Medium, Heavy</v>
      </c>
      <c r="AR1054" s="1" t="s">
        <v>10</v>
      </c>
      <c r="AS1054" s="1" t="str">
        <f t="shared" si="484"/>
        <v>None, Partial</v>
      </c>
      <c r="AT1054" s="1" t="str">
        <f t="shared" si="475"/>
        <v>Partial, Full</v>
      </c>
      <c r="AU1054" s="1" t="s">
        <v>29</v>
      </c>
      <c r="AV1054" s="1" t="str">
        <f t="shared" si="476"/>
        <v>Moist</v>
      </c>
      <c r="AW1054" s="1" t="s">
        <v>12</v>
      </c>
      <c r="AX1054" s="1" t="str">
        <f t="shared" si="477"/>
        <v>Acid, Neutral, Alkaline</v>
      </c>
      <c r="AY1054" s="1" t="b">
        <v>0</v>
      </c>
      <c r="AZ1054" s="1" t="b">
        <v>0</v>
      </c>
      <c r="BA1054" s="1" t="b">
        <v>0</v>
      </c>
      <c r="BC1054" t="str">
        <f t="shared" si="478"/>
        <v>FALSE</v>
      </c>
      <c r="BE1054" t="str">
        <f t="shared" si="479"/>
        <v>FALSE</v>
      </c>
      <c r="BF1054" s="1" t="b">
        <v>0</v>
      </c>
      <c r="BG1054" s="1" t="b">
        <v>0</v>
      </c>
      <c r="BH1054" s="1" t="b">
        <v>0</v>
      </c>
      <c r="BJ1054" s="1" t="str">
        <f t="shared" si="480"/>
        <v>FALSE</v>
      </c>
      <c r="BL1054" t="str">
        <f t="shared" si="481"/>
        <v>FALSE</v>
      </c>
      <c r="BM1054" s="1" t="b">
        <v>0</v>
      </c>
      <c r="BN1054" s="1" t="b">
        <v>0</v>
      </c>
      <c r="BO1054" s="1">
        <f t="shared" si="485"/>
        <v>9</v>
      </c>
      <c r="BP1054" s="1" t="s">
        <v>31</v>
      </c>
      <c r="BQ1054" s="1" cm="1">
        <f t="array" ref="BQ1054">_xlfn.IFS(BP1054="None Known",0, LEN(BP1054)&gt;500, 5,LEN(BP1054)&gt;400, 4, LEN(BP1054)&gt;300, 3, LEN(BP1054)&gt;200, 2, LEN(BP1054)&gt;1, 1)</f>
        <v>0</v>
      </c>
      <c r="BR1054" s="1" t="s">
        <v>5396</v>
      </c>
      <c r="BS1054" s="1">
        <v>3</v>
      </c>
      <c r="BT1054" s="1" t="s">
        <v>31</v>
      </c>
      <c r="BU1054" s="1">
        <v>0</v>
      </c>
      <c r="BV1054" s="1" t="s">
        <v>5397</v>
      </c>
      <c r="BW1054" s="1" t="s">
        <v>31</v>
      </c>
      <c r="BX1054" s="1"/>
      <c r="BY1054" t="str">
        <f>_xlfn.XLOOKUP($B1054,Img_lookup!A:A,Img_lookup!B:B, "Not available")</f>
        <v>1faf2770-3ce3-4d93-8af3-562bf9c4bbb4</v>
      </c>
      <c r="BZ1054" t="str">
        <f>_xlfn.XLOOKUP($B1054,Img_lookup!A:A,Img_lookup!C:C, "Not available")</f>
        <v>Lilium bulbiferum - Fire Lily - 1864 pinned to flowers only</v>
      </c>
      <c r="CA1054" t="str">
        <f>_xlfn.XLOOKUP($B1054,Img_lookup!A:A,Img_lookup!D:D, "Not available")</f>
        <v>Swallowtail Garden Seeds</v>
      </c>
      <c r="CB1054" t="str">
        <f>_xlfn.XLOOKUP($B1054,Img_lookup!A:A,Img_lookup!E:E, "https://imgur.com/aT5wafe")</f>
        <v>https://api.openverse.engineering/v1/images/1faf2770-3ce3-4d93-8af3-562bf9c4bbb4/thumb/</v>
      </c>
    </row>
    <row r="1055" spans="1:80" ht="409.6" x14ac:dyDescent="0.15">
      <c r="A1055" s="1" t="s">
        <v>1018</v>
      </c>
      <c r="B1055" s="1" t="s">
        <v>11614</v>
      </c>
      <c r="C1055" s="1" t="s">
        <v>11615</v>
      </c>
      <c r="E1055" s="1" t="s">
        <v>11616</v>
      </c>
      <c r="F1055" s="1" t="s">
        <v>23722</v>
      </c>
      <c r="G1055" s="1" t="s">
        <v>23800</v>
      </c>
      <c r="H1055" s="11" t="str">
        <f t="shared" si="487"/>
        <v>Perennial</v>
      </c>
      <c r="J1055" s="1">
        <v>1</v>
      </c>
      <c r="K1055" s="1">
        <v>0.25</v>
      </c>
      <c r="L1055" t="str" cm="1">
        <f t="array" ref="L1055">_xlfn.IFS(J1055+K1055="", "Unknown", J1055+K1055&gt;3, "Large", J1055+K1055&gt;0.5, "Medium", J1055+K1055&gt;0, "Small")</f>
        <v>Medium</v>
      </c>
      <c r="M1055" s="1">
        <v>6</v>
      </c>
      <c r="N1055" cm="1">
        <f t="array" ref="N1055">IF($M1055="",INDEX($M$2:$M$2176,MATCH(1,INDEX(($A$2:$A$2176=$A1055)*($M$2:$M$2176&lt;&gt;""),0),0)),$M1055)</f>
        <v>6</v>
      </c>
      <c r="O1055" s="2" t="str">
        <f t="shared" si="482"/>
        <v>Seasonal outdoors</v>
      </c>
      <c r="P1055" s="1" t="s">
        <v>11617</v>
      </c>
      <c r="R1055" t="str">
        <f t="shared" si="486"/>
        <v>Medium</v>
      </c>
      <c r="S1055" s="1" t="s">
        <v>9438</v>
      </c>
      <c r="T1055" s="1" t="str">
        <f>LEFT(S1055,FIND("-",S1055)-1)</f>
        <v xml:space="preserve">10 </v>
      </c>
      <c r="U1055" s="1" t="str">
        <f>RIGHT(S1055,FIND("-",S1055)-1)</f>
        <v>- 7</v>
      </c>
      <c r="V1055" s="1">
        <v>7</v>
      </c>
      <c r="W1055" s="6">
        <f t="shared" si="489"/>
        <v>7</v>
      </c>
      <c r="X1055" t="str">
        <f>IF(W1055=1, "January", IF(W1055=2, "February", IF(W1055=3, "March", IF(W1055=4, "April", IF(W1055=5, "May", IF(W1055=6, "June", IF(W1055=7, "July", IF(W1055=8, "August", IF(W1055=9, "September", IF(W1055=10, "October", IF(W1055=11, "November", IF(W1055=12, "December", "Other"))))))))))))</f>
        <v>July</v>
      </c>
      <c r="Y1055" s="1"/>
      <c r="Z1055" s="1"/>
      <c r="AA1055" s="1" t="s">
        <v>427</v>
      </c>
      <c r="AB1055" s="1" t="str">
        <f t="shared" si="490"/>
        <v>8</v>
      </c>
      <c r="AC1055" s="1" t="str">
        <f t="shared" si="491"/>
        <v>August</v>
      </c>
      <c r="AD1055" s="1" t="str">
        <f t="shared" si="492"/>
        <v>9</v>
      </c>
      <c r="AE1055" s="1" t="str">
        <f t="shared" si="493"/>
        <v>September</v>
      </c>
      <c r="AF1055" s="18" t="s">
        <v>25201</v>
      </c>
      <c r="AG1055" s="1" t="str">
        <f t="shared" si="472"/>
        <v xml:space="preserve">Bulb </v>
      </c>
      <c r="AH1055" s="2" t="str">
        <f t="shared" si="473"/>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Bulblets are formed on the stem just below the soil surface. These should be dug up in the autumn and replanted immediately, preferably in a cold frame for growing on until large enough to plant out into the garden[143, 163].
 The formation of bulbils on the stem can be induced by either removing the stem at flowering time and layering it just below the soil surface, or by removing all the flowers before they open.</v>
      </c>
      <c r="AI1055" s="1" t="s">
        <v>11618</v>
      </c>
      <c r="AJ1055" s="1" t="s">
        <v>26</v>
      </c>
      <c r="AK1055" s="1" t="s">
        <v>17104</v>
      </c>
      <c r="AL1055" s="1" t="str">
        <f t="shared" si="483"/>
        <v>Scented</v>
      </c>
      <c r="AM1055" s="1" t="b">
        <v>1</v>
      </c>
      <c r="AN1055" s="1" t="b">
        <v>1</v>
      </c>
      <c r="AO1055" s="1" t="b">
        <v>0</v>
      </c>
      <c r="AP1055" s="5" t="s">
        <v>28</v>
      </c>
      <c r="AQ1055" s="5" t="str">
        <f t="shared" si="474"/>
        <v>Light, Medium, Heavy</v>
      </c>
      <c r="AR1055" s="1" t="s">
        <v>10</v>
      </c>
      <c r="AS1055" s="1" t="str">
        <f t="shared" si="484"/>
        <v>None, Partial</v>
      </c>
      <c r="AT1055" s="1" t="str">
        <f t="shared" si="475"/>
        <v>Partial, Full</v>
      </c>
      <c r="AU1055" s="1" t="s">
        <v>29</v>
      </c>
      <c r="AV1055" s="1" t="str">
        <f t="shared" si="476"/>
        <v>Moist</v>
      </c>
      <c r="AW1055" s="1" t="s">
        <v>12</v>
      </c>
      <c r="AX1055" s="1" t="str">
        <f t="shared" si="477"/>
        <v>Acid, Neutral, Alkaline</v>
      </c>
      <c r="AY1055" s="1" t="b">
        <v>0</v>
      </c>
      <c r="AZ1055" s="1" t="b">
        <v>0</v>
      </c>
      <c r="BA1055" s="1" t="b">
        <v>0</v>
      </c>
      <c r="BC1055" t="str">
        <f t="shared" si="478"/>
        <v>FALSE</v>
      </c>
      <c r="BE1055" t="str">
        <f t="shared" si="479"/>
        <v>FALSE</v>
      </c>
      <c r="BF1055" s="1" t="b">
        <v>0</v>
      </c>
      <c r="BG1055" s="1" t="b">
        <v>0</v>
      </c>
      <c r="BH1055" s="1" t="b">
        <v>0</v>
      </c>
      <c r="BJ1055" s="1" t="str">
        <f t="shared" si="480"/>
        <v>FALSE</v>
      </c>
      <c r="BL1055" t="str">
        <f t="shared" si="481"/>
        <v>FALSE</v>
      </c>
      <c r="BM1055" s="1" t="b">
        <v>0</v>
      </c>
      <c r="BN1055" s="1" t="b">
        <v>0</v>
      </c>
      <c r="BO1055" s="1">
        <f t="shared" si="485"/>
        <v>12</v>
      </c>
      <c r="BP1055" s="1" t="s">
        <v>11619</v>
      </c>
      <c r="BQ1055" s="1" cm="1">
        <f t="array" ref="BQ1055">_xlfn.IFS(BP1055="None Known",0, LEN(BP1055)&gt;500, 5,LEN(BP1055)&gt;400, 4, LEN(BP1055)&gt;300, 3, LEN(BP1055)&gt;200, 2, LEN(BP1055)&gt;1, 1)</f>
        <v>1</v>
      </c>
      <c r="BR1055" s="1" t="s">
        <v>11620</v>
      </c>
      <c r="BS1055" s="1">
        <v>3</v>
      </c>
      <c r="BT1055" s="1" t="s">
        <v>11621</v>
      </c>
      <c r="BU1055" s="1">
        <v>2</v>
      </c>
      <c r="BV1055" s="1" t="s">
        <v>11622</v>
      </c>
      <c r="BW1055" s="1" t="s">
        <v>31</v>
      </c>
      <c r="BX1055" s="1"/>
      <c r="BY1055" t="str">
        <f>_xlfn.XLOOKUP($B1055,Img_lookup!A:A,Img_lookup!B:B, "Not available")</f>
        <v>46c7f472-7eb1-4588-a495-8a96c1768ca4</v>
      </c>
      <c r="BZ1055" t="str">
        <f>_xlfn.XLOOKUP($B1055,Img_lookup!A:A,Img_lookup!C:C, "Not available")</f>
        <v>01-Lilium candidum madonna lily.jpg</v>
      </c>
      <c r="CA1055" t="str">
        <f>_xlfn.XLOOKUP($B1055,Img_lookup!A:A,Img_lookup!D:D, "Not available")</f>
        <v>Maciek Godlewski</v>
      </c>
      <c r="CB1055" t="str">
        <f>_xlfn.XLOOKUP($B1055,Img_lookup!A:A,Img_lookup!E:E, "https://imgur.com/aT5wafe")</f>
        <v>https://api.openverse.engineering/v1/images/46c7f472-7eb1-4588-a495-8a96c1768ca4/thumb/</v>
      </c>
    </row>
    <row r="1056" spans="1:80" ht="409.6" x14ac:dyDescent="0.15">
      <c r="A1056" s="1" t="s">
        <v>1018</v>
      </c>
      <c r="B1056" s="1" t="s">
        <v>16368</v>
      </c>
      <c r="C1056" s="1" t="s">
        <v>16369</v>
      </c>
      <c r="D1056" s="1" t="s">
        <v>16370</v>
      </c>
      <c r="E1056" s="1" t="s">
        <v>3571</v>
      </c>
      <c r="F1056" s="1" t="s">
        <v>23722</v>
      </c>
      <c r="G1056" s="1" t="s">
        <v>23800</v>
      </c>
      <c r="H1056" s="11" t="str">
        <f t="shared" si="487"/>
        <v>Perennial</v>
      </c>
      <c r="J1056" s="1">
        <v>0.60000002399999997</v>
      </c>
      <c r="K1056" s="1">
        <v>0.25</v>
      </c>
      <c r="L1056" t="str" cm="1">
        <f t="array" ref="L1056">_xlfn.IFS(J1056+K1056="", "Unknown", J1056+K1056&gt;3, "Large", J1056+K1056&gt;0.5, "Medium", J1056+K1056&gt;0, "Small")</f>
        <v>Medium</v>
      </c>
      <c r="M1056" s="1">
        <v>4</v>
      </c>
      <c r="N1056" cm="1">
        <f t="array" ref="N1056">IF($M1056="",INDEX($M$2:$M$2176,MATCH(1,INDEX(($A$2:$A$2176=$A1056)*($M$2:$M$2176&lt;&gt;""),0),0)),$M1056)</f>
        <v>4</v>
      </c>
      <c r="O1056" s="2" t="str">
        <f t="shared" si="482"/>
        <v>Hardy to cold</v>
      </c>
      <c r="P1056" s="1" t="s">
        <v>16371</v>
      </c>
      <c r="R1056" t="str">
        <f t="shared" si="486"/>
        <v>Medium</v>
      </c>
      <c r="T1056" s="1"/>
      <c r="U1056" s="1"/>
      <c r="V1056" s="1" t="s">
        <v>307</v>
      </c>
      <c r="W1056" s="6" t="str">
        <f t="shared" si="489"/>
        <v>6</v>
      </c>
      <c r="X1056" t="str">
        <f>IF(W1056="1", "January", IF(W1056="2", "February", IF(W1056="3", "March", IF(W1056="4", "April", IF(W1056="5", "May", IF(W1056="6", "June", IF(W1056="7", "July", IF(W1056="8", "August", IF(W1056="9", "September", IF(W1056="10", "October", IF(W1056="11", "November", IF(W1056="12", "December", "Other"))))))))))))</f>
        <v>June</v>
      </c>
      <c r="Y1056" s="2" t="str">
        <f>IF(ISNUMBER(SEARCH("-",V1056)),TRIM(RIGHT(V1056,LEN(V1056)-SEARCH("-",V1056))),V1056)</f>
        <v>7</v>
      </c>
      <c r="Z1056" s="2" t="str">
        <f>IF(Y1056="1", "January", IF(Y1056="2", "February", IF(Y1056="3", "March", IF(Y1056="4", "April", IF(Y1056="5", "May", IF(Y1056="6", "June", IF(Y1056="7", "July", IF(Y1056="8", "August", IF(Y1056="9", "September", IF(Y1056="10", "October", IF(Y1056="11", "November", IF(Y1056="12", "December", "Other"))))))))))))</f>
        <v>July</v>
      </c>
      <c r="AA1056" s="1" t="s">
        <v>427</v>
      </c>
      <c r="AB1056" s="1" t="str">
        <f t="shared" si="490"/>
        <v>8</v>
      </c>
      <c r="AC1056" s="1" t="str">
        <f t="shared" si="491"/>
        <v>August</v>
      </c>
      <c r="AD1056" s="1" t="str">
        <f t="shared" si="492"/>
        <v>9</v>
      </c>
      <c r="AE1056" s="1" t="str">
        <f t="shared" si="493"/>
        <v>September</v>
      </c>
      <c r="AF1056" s="18" t="s">
        <v>25202</v>
      </c>
      <c r="AG1056" s="1" t="str">
        <f t="shared" si="472"/>
        <v xml:space="preserve">Bulb </v>
      </c>
      <c r="AH1056" s="2" t="str">
        <f t="shared" si="473"/>
        <v>Immediate epigeal germination[130]. Sow thinly in pots from late winter to early spring in a cold frame. Should germinate in 2 - 4 weeks[163].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56" s="1" t="s">
        <v>16372</v>
      </c>
      <c r="AJ1056" s="1" t="s">
        <v>26</v>
      </c>
      <c r="AK1056" s="1" t="s">
        <v>17104</v>
      </c>
      <c r="AL1056" s="1" t="str">
        <f t="shared" si="483"/>
        <v>Unscented</v>
      </c>
      <c r="AM1056" s="1" t="b">
        <v>0</v>
      </c>
      <c r="AN1056" s="1" t="b">
        <v>0</v>
      </c>
      <c r="AO1056" s="1" t="b">
        <v>0</v>
      </c>
      <c r="AP1056" s="5" t="s">
        <v>28</v>
      </c>
      <c r="AQ1056" s="5" t="str">
        <f t="shared" si="474"/>
        <v>Light, Medium, Heavy</v>
      </c>
      <c r="AR1056" s="1" t="s">
        <v>30</v>
      </c>
      <c r="AS1056" s="1" t="str">
        <f t="shared" si="484"/>
        <v>None</v>
      </c>
      <c r="AT1056" s="1" t="str">
        <f t="shared" si="475"/>
        <v>Full</v>
      </c>
      <c r="AU1056" s="1" t="s">
        <v>29</v>
      </c>
      <c r="AV1056" s="1" t="str">
        <f t="shared" si="476"/>
        <v>Moist</v>
      </c>
      <c r="AW1056" s="1" t="s">
        <v>12</v>
      </c>
      <c r="AX1056" s="1" t="str">
        <f t="shared" si="477"/>
        <v>Acid, Neutral, Alkaline</v>
      </c>
      <c r="AY1056" s="1" t="b">
        <v>0</v>
      </c>
      <c r="AZ1056" s="1" t="b">
        <v>0</v>
      </c>
      <c r="BA1056" s="1" t="b">
        <v>0</v>
      </c>
      <c r="BC1056" t="str">
        <f t="shared" si="478"/>
        <v>FALSE</v>
      </c>
      <c r="BE1056" t="str">
        <f t="shared" si="479"/>
        <v>FALSE</v>
      </c>
      <c r="BF1056" s="1" t="b">
        <v>0</v>
      </c>
      <c r="BG1056" s="1" t="b">
        <v>0</v>
      </c>
      <c r="BH1056" s="1" t="b">
        <v>0</v>
      </c>
      <c r="BJ1056" s="1" t="str">
        <f t="shared" si="480"/>
        <v>FALSE</v>
      </c>
      <c r="BL1056" t="str">
        <f t="shared" si="481"/>
        <v>FALSE</v>
      </c>
      <c r="BM1056" s="1" t="b">
        <v>0</v>
      </c>
      <c r="BN1056" s="1" t="b">
        <v>0</v>
      </c>
      <c r="BO1056" s="1">
        <f t="shared" si="485"/>
        <v>8</v>
      </c>
      <c r="BP1056" s="1" t="s">
        <v>31</v>
      </c>
      <c r="BQ1056" s="1" cm="1">
        <f t="array" ref="BQ1056">_xlfn.IFS(BP1056="None Known",0, LEN(BP1056)&gt;500, 5,LEN(BP1056)&gt;400, 4, LEN(BP1056)&gt;300, 3, LEN(BP1056)&gt;200, 2, LEN(BP1056)&gt;1, 1)</f>
        <v>0</v>
      </c>
      <c r="BR1056" s="1" t="s">
        <v>16373</v>
      </c>
      <c r="BS1056" s="1">
        <v>2</v>
      </c>
      <c r="BT1056" s="1" t="s">
        <v>16374</v>
      </c>
      <c r="BU1056" s="1">
        <v>2</v>
      </c>
      <c r="BV1056" s="1" t="s">
        <v>34</v>
      </c>
      <c r="BW1056" s="1" t="s">
        <v>31</v>
      </c>
      <c r="BX1056" s="1"/>
      <c r="BY1056" t="str">
        <f>_xlfn.XLOOKUP($B1056,Img_lookup!A:A,Img_lookup!B:B, "Not available")</f>
        <v>7b168f6c-82f1-4f9a-8e0d-d05b5f58de4e</v>
      </c>
      <c r="BZ1056" t="str">
        <f>_xlfn.XLOOKUP($B1056,Img_lookup!A:A,Img_lookup!C:C, "Not available")</f>
        <v>Morning Star Lily - Lilium concolor - 1812</v>
      </c>
      <c r="CA1056" t="str">
        <f>_xlfn.XLOOKUP($B1056,Img_lookup!A:A,Img_lookup!D:D, "Not available")</f>
        <v>Swallowtail Garden Seeds</v>
      </c>
      <c r="CB1056" t="str">
        <f>_xlfn.XLOOKUP($B1056,Img_lookup!A:A,Img_lookup!E:E, "https://imgur.com/aT5wafe")</f>
        <v>https://api.openverse.engineering/v1/images/7b168f6c-82f1-4f9a-8e0d-d05b5f58de4e/thumb/</v>
      </c>
    </row>
    <row r="1057" spans="1:80" ht="409.6" x14ac:dyDescent="0.15">
      <c r="A1057" s="1" t="s">
        <v>1018</v>
      </c>
      <c r="B1057" s="1" t="s">
        <v>7744</v>
      </c>
      <c r="C1057" s="1" t="s">
        <v>7745</v>
      </c>
      <c r="D1057" s="1" t="s">
        <v>7746</v>
      </c>
      <c r="E1057" s="1" t="s">
        <v>1168</v>
      </c>
      <c r="F1057" s="1" t="s">
        <v>23722</v>
      </c>
      <c r="G1057" s="1" t="s">
        <v>23800</v>
      </c>
      <c r="H1057" s="11" t="str">
        <f t="shared" si="487"/>
        <v>Perennial</v>
      </c>
      <c r="J1057" s="1">
        <v>1</v>
      </c>
      <c r="L1057" t="str" cm="1">
        <f t="array" ref="L1057">_xlfn.IFS(J1057+K1057="", "Unknown", J1057+K1057&gt;3, "Large", J1057+K1057&gt;0.5, "Medium", J1057+K1057&gt;0, "Small")</f>
        <v>Medium</v>
      </c>
      <c r="M1057" s="1">
        <v>5</v>
      </c>
      <c r="N1057" cm="1">
        <f t="array" ref="N1057">IF($M1057="",INDEX($M$2:$M$2176,MATCH(1,INDEX(($A$2:$A$2176=$A1057)*($M$2:$M$2176&lt;&gt;""),0),0)),$M1057)</f>
        <v>5</v>
      </c>
      <c r="O1057" s="2" t="str">
        <f t="shared" si="482"/>
        <v>Seasonal outdoors</v>
      </c>
      <c r="P1057" s="1" t="s">
        <v>7747</v>
      </c>
      <c r="R1057" t="str">
        <f t="shared" si="486"/>
        <v>Medium</v>
      </c>
      <c r="T1057" s="1"/>
      <c r="U1057" s="1"/>
      <c r="V1057" s="1">
        <v>7</v>
      </c>
      <c r="W1057" s="6">
        <f t="shared" si="489"/>
        <v>7</v>
      </c>
      <c r="X1057" t="str">
        <f>IF(W1057=1, "January", IF(W1057=2, "February", IF(W1057=3, "March", IF(W1057=4, "April", IF(W1057=5, "May", IF(W1057=6, "June", IF(W1057=7, "July", IF(W1057=8, "August", IF(W1057=9, "September", IF(W1057=10, "October", IF(W1057=11, "November", IF(W1057=12, "December", "Other"))))))))))))</f>
        <v>July</v>
      </c>
      <c r="Y1057" s="1"/>
      <c r="Z1057" s="1"/>
      <c r="AA1057" s="1" t="s">
        <v>427</v>
      </c>
      <c r="AB1057" s="1" t="str">
        <f t="shared" si="490"/>
        <v>8</v>
      </c>
      <c r="AC1057" s="1" t="str">
        <f t="shared" si="491"/>
        <v>August</v>
      </c>
      <c r="AD1057" s="1" t="str">
        <f t="shared" si="492"/>
        <v>9</v>
      </c>
      <c r="AE1057" s="1" t="str">
        <f t="shared" si="493"/>
        <v>September</v>
      </c>
      <c r="AF1057" s="18" t="s">
        <v>25182</v>
      </c>
      <c r="AG1057" s="1" t="str">
        <f t="shared" si="472"/>
        <v xml:space="preserve">Bulb </v>
      </c>
      <c r="AH1057" s="2" t="str">
        <f t="shared" si="473"/>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57" s="1" t="s">
        <v>7748</v>
      </c>
      <c r="AJ1057" s="1" t="s">
        <v>26</v>
      </c>
      <c r="AK1057" s="1" t="s">
        <v>17104</v>
      </c>
      <c r="AL1057" s="1" t="str">
        <f t="shared" si="483"/>
        <v>Unscented</v>
      </c>
      <c r="AM1057" s="1" t="b">
        <v>0</v>
      </c>
      <c r="AN1057" s="1" t="b">
        <v>1</v>
      </c>
      <c r="AO1057" s="1" t="b">
        <v>0</v>
      </c>
      <c r="AP1057" s="5" t="s">
        <v>54</v>
      </c>
      <c r="AQ1057" s="5" t="str">
        <f t="shared" si="474"/>
        <v>Light, Medium</v>
      </c>
      <c r="AR1057" s="1" t="s">
        <v>10</v>
      </c>
      <c r="AS1057" s="1" t="str">
        <f t="shared" si="484"/>
        <v>None, Partial</v>
      </c>
      <c r="AT1057" s="1" t="str">
        <f t="shared" si="475"/>
        <v>Partial, Full</v>
      </c>
      <c r="AU1057" s="1" t="s">
        <v>29</v>
      </c>
      <c r="AV1057" s="1" t="str">
        <f t="shared" si="476"/>
        <v>Moist</v>
      </c>
      <c r="AW1057" s="1" t="s">
        <v>123</v>
      </c>
      <c r="AX1057" s="1" t="str">
        <f t="shared" si="477"/>
        <v>Acid, Neutral</v>
      </c>
      <c r="AY1057" s="1" t="b">
        <v>0</v>
      </c>
      <c r="AZ1057" s="1" t="b">
        <v>0</v>
      </c>
      <c r="BA1057" s="1" t="b">
        <v>0</v>
      </c>
      <c r="BC1057" t="str">
        <f t="shared" si="478"/>
        <v>FALSE</v>
      </c>
      <c r="BE1057" t="str">
        <f t="shared" si="479"/>
        <v>FALSE</v>
      </c>
      <c r="BF1057" s="1" t="b">
        <v>1</v>
      </c>
      <c r="BG1057" s="1" t="b">
        <v>0</v>
      </c>
      <c r="BH1057" s="1" t="b">
        <v>0</v>
      </c>
      <c r="BJ1057" s="1" t="str">
        <f t="shared" si="480"/>
        <v>FALSE</v>
      </c>
      <c r="BL1057" t="str">
        <f t="shared" si="481"/>
        <v>FALSE</v>
      </c>
      <c r="BM1057" s="1" t="b">
        <v>0</v>
      </c>
      <c r="BN1057" s="1" t="b">
        <v>0</v>
      </c>
      <c r="BO1057" s="1">
        <f t="shared" si="485"/>
        <v>8</v>
      </c>
      <c r="BP1057" s="1" t="s">
        <v>31</v>
      </c>
      <c r="BQ1057" s="1" cm="1">
        <f t="array" ref="BQ1057">_xlfn.IFS(BP1057="None Known",0, LEN(BP1057)&gt;500, 5,LEN(BP1057)&gt;400, 4, LEN(BP1057)&gt;300, 3, LEN(BP1057)&gt;200, 2, LEN(BP1057)&gt;1, 1)</f>
        <v>0</v>
      </c>
      <c r="BR1057" s="1" t="s">
        <v>7749</v>
      </c>
      <c r="BS1057" s="1">
        <v>2</v>
      </c>
      <c r="BT1057" s="1" t="s">
        <v>7750</v>
      </c>
      <c r="BU1057" s="1">
        <v>2</v>
      </c>
      <c r="BV1057" s="1" t="s">
        <v>34</v>
      </c>
      <c r="BW1057" s="1" t="s">
        <v>31</v>
      </c>
      <c r="BX1057" s="1"/>
      <c r="BY1057" t="str">
        <f>_xlfn.XLOOKUP($B1057,Img_lookup!A:A,Img_lookup!B:B, "Not available")</f>
        <v>93df148b-30d5-4dd8-bc6e-8014c37cd800</v>
      </c>
      <c r="BZ1057" t="str">
        <f>_xlfn.XLOOKUP($B1057,Img_lookup!A:A,Img_lookup!C:C, "Not available")</f>
        <v>Lilium japonicum</v>
      </c>
      <c r="CA1057" t="str">
        <f>_xlfn.XLOOKUP($B1057,Img_lookup!A:A,Img_lookup!D:D, "Not available")</f>
        <v>coniferconifer</v>
      </c>
      <c r="CB1057" t="str">
        <f>_xlfn.XLOOKUP($B1057,Img_lookup!A:A,Img_lookup!E:E, "https://imgur.com/aT5wafe")</f>
        <v>https://api.openverse.engineering/v1/images/93df148b-30d5-4dd8-bc6e-8014c37cd800/thumb/</v>
      </c>
    </row>
    <row r="1058" spans="1:80" ht="409.6" x14ac:dyDescent="0.15">
      <c r="A1058" s="1" t="s">
        <v>1018</v>
      </c>
      <c r="B1058" s="1" t="s">
        <v>8758</v>
      </c>
      <c r="C1058" s="1" t="s">
        <v>8759</v>
      </c>
      <c r="D1058" s="1" t="s">
        <v>8760</v>
      </c>
      <c r="E1058" s="1" t="s">
        <v>1126</v>
      </c>
      <c r="F1058" s="1" t="s">
        <v>23722</v>
      </c>
      <c r="G1058" s="1" t="s">
        <v>23800</v>
      </c>
      <c r="H1058" s="11" t="str">
        <f t="shared" si="487"/>
        <v>Perennial</v>
      </c>
      <c r="J1058" s="1">
        <v>1.2000000479999999</v>
      </c>
      <c r="K1058" s="1">
        <v>0.25</v>
      </c>
      <c r="L1058" t="str" cm="1">
        <f t="array" ref="L1058">_xlfn.IFS(J1058+K1058="", "Unknown", J1058+K1058&gt;3, "Large", J1058+K1058&gt;0.5, "Medium", J1058+K1058&gt;0, "Small")</f>
        <v>Medium</v>
      </c>
      <c r="M1058" s="1">
        <v>4</v>
      </c>
      <c r="N1058" cm="1">
        <f t="array" ref="N1058">IF($M1058="",INDEX($M$2:$M$2176,MATCH(1,INDEX(($A$2:$A$2176=$A1058)*($M$2:$M$2176&lt;&gt;""),0),0)),$M1058)</f>
        <v>4</v>
      </c>
      <c r="O1058" s="2" t="str">
        <f t="shared" si="482"/>
        <v>Hardy to cold</v>
      </c>
      <c r="P1058" s="1" t="s">
        <v>8761</v>
      </c>
      <c r="R1058" t="str">
        <f t="shared" si="486"/>
        <v>Medium</v>
      </c>
      <c r="T1058" s="1"/>
      <c r="U1058" s="1"/>
      <c r="V1058" s="1" t="s">
        <v>427</v>
      </c>
      <c r="W1058" s="6" t="str">
        <f t="shared" si="489"/>
        <v>8</v>
      </c>
      <c r="X1058" t="str">
        <f>IF(W1058="1", "January", IF(W1058="2", "February", IF(W1058="3", "March", IF(W1058="4", "April", IF(W1058="5", "May", IF(W1058="6", "June", IF(W1058="7", "July", IF(W1058="8", "August", IF(W1058="9", "September", IF(W1058="10", "October", IF(W1058="11", "November", IF(W1058="12", "December", "Other"))))))))))))</f>
        <v>August</v>
      </c>
      <c r="Y1058" s="2" t="str">
        <f>IF(ISNUMBER(SEARCH("-",V1058)),TRIM(RIGHT(V1058,LEN(V1058)-SEARCH("-",V1058))),V1058)</f>
        <v>9</v>
      </c>
      <c r="Z1058" s="2" t="str">
        <f>IF(Y1058="1", "January", IF(Y1058="2", "February", IF(Y1058="3", "March", IF(Y1058="4", "April", IF(Y1058="5", "May", IF(Y1058="6", "June", IF(Y1058="7", "July", IF(Y1058="8", "August", IF(Y1058="9", "September", IF(Y1058="10", "October", IF(Y1058="11", "November", IF(Y1058="12", "December", "Other"))))))))))))</f>
        <v>September</v>
      </c>
      <c r="AA1058" s="1" t="s">
        <v>109</v>
      </c>
      <c r="AB1058" s="1" t="str">
        <f t="shared" si="490"/>
        <v>9</v>
      </c>
      <c r="AC1058" s="1" t="str">
        <f t="shared" si="491"/>
        <v>September</v>
      </c>
      <c r="AD1058" s="1" t="str">
        <f t="shared" si="492"/>
        <v>10</v>
      </c>
      <c r="AE1058" s="1" t="str">
        <f t="shared" si="493"/>
        <v>October</v>
      </c>
      <c r="AF1058" s="18" t="s">
        <v>25204</v>
      </c>
      <c r="AG1058" s="1" t="str">
        <f t="shared" si="472"/>
        <v xml:space="preserve">Bulb </v>
      </c>
      <c r="AH1058" s="2" t="str">
        <f t="shared" si="473"/>
        <v>This species is completely sterile and does not produce seed.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
 Bulbils - gather in late summer when they start to fall off the stems and pot up immediately. Grow on in a greenhouse until large enough to go outside[200]. Plants can flower in three years from bulbils[4].</v>
      </c>
      <c r="AI1058" s="1" t="s">
        <v>8762</v>
      </c>
      <c r="AJ1058" s="1" t="s">
        <v>26</v>
      </c>
      <c r="AK1058" s="1" t="s">
        <v>17104</v>
      </c>
      <c r="AL1058" s="1" t="str">
        <f t="shared" si="483"/>
        <v>Unscented</v>
      </c>
      <c r="AM1058" s="1" t="b">
        <v>0</v>
      </c>
      <c r="AN1058" s="1" t="b">
        <v>1</v>
      </c>
      <c r="AO1058" s="1" t="b">
        <v>0</v>
      </c>
      <c r="AP1058" s="5" t="s">
        <v>28</v>
      </c>
      <c r="AQ1058" s="5" t="str">
        <f t="shared" si="474"/>
        <v>Light, Medium, Heavy</v>
      </c>
      <c r="AR1058" s="1" t="s">
        <v>10</v>
      </c>
      <c r="AS1058" s="1" t="str">
        <f t="shared" si="484"/>
        <v>None, Partial</v>
      </c>
      <c r="AT1058" s="1" t="str">
        <f t="shared" si="475"/>
        <v>Partial, Full</v>
      </c>
      <c r="AU1058" s="1" t="s">
        <v>29</v>
      </c>
      <c r="AV1058" s="1" t="str">
        <f t="shared" si="476"/>
        <v>Moist</v>
      </c>
      <c r="AW1058" s="1" t="s">
        <v>12</v>
      </c>
      <c r="AX1058" s="1" t="str">
        <f t="shared" si="477"/>
        <v>Acid, Neutral, Alkaline</v>
      </c>
      <c r="AY1058" s="1" t="b">
        <v>0</v>
      </c>
      <c r="AZ1058" s="1" t="b">
        <v>0</v>
      </c>
      <c r="BA1058" s="1" t="b">
        <v>0</v>
      </c>
      <c r="BC1058" t="str">
        <f t="shared" si="478"/>
        <v>FALSE</v>
      </c>
      <c r="BE1058" t="str">
        <f t="shared" si="479"/>
        <v>FALSE</v>
      </c>
      <c r="BF1058" s="1" t="b">
        <v>0</v>
      </c>
      <c r="BG1058" s="1" t="b">
        <v>0</v>
      </c>
      <c r="BH1058" s="1" t="b">
        <v>0</v>
      </c>
      <c r="BJ1058" s="1" t="str">
        <f t="shared" si="480"/>
        <v>FALSE</v>
      </c>
      <c r="BK1058" s="1" t="s">
        <v>30</v>
      </c>
      <c r="BL1058" t="str">
        <f t="shared" si="481"/>
        <v>FALSE</v>
      </c>
      <c r="BM1058" s="1" t="b">
        <v>0</v>
      </c>
      <c r="BN1058" s="1" t="b">
        <v>0</v>
      </c>
      <c r="BO1058" s="1">
        <f t="shared" si="485"/>
        <v>14</v>
      </c>
      <c r="BP1058" s="1" t="s">
        <v>31</v>
      </c>
      <c r="BQ1058" s="1" cm="1">
        <f t="array" ref="BQ1058">_xlfn.IFS(BP1058="None Known",0, LEN(BP1058)&gt;500, 5,LEN(BP1058)&gt;400, 4, LEN(BP1058)&gt;300, 3, LEN(BP1058)&gt;200, 2, LEN(BP1058)&gt;1, 1)</f>
        <v>0</v>
      </c>
      <c r="BR1058" s="1" t="s">
        <v>8763</v>
      </c>
      <c r="BS1058" s="1">
        <v>4</v>
      </c>
      <c r="BT1058" s="1" t="s">
        <v>8764</v>
      </c>
      <c r="BU1058" s="1">
        <v>2</v>
      </c>
      <c r="BV1058" s="1" t="s">
        <v>4820</v>
      </c>
      <c r="BW1058" s="1" t="s">
        <v>8765</v>
      </c>
      <c r="BX1058" s="1"/>
      <c r="BY1058" t="str">
        <f>_xlfn.XLOOKUP($B1058,Img_lookup!A:A,Img_lookup!B:B, "Not available")</f>
        <v>c40c9e2f-1fcf-404c-9240-e4f7f1905ad8</v>
      </c>
      <c r="BZ1058" t="str">
        <f>_xlfn.XLOOKUP($B1058,Img_lookup!A:A,Img_lookup!C:C, "Not available")</f>
        <v>Tiger Lily [Lilium Lancifolium)</v>
      </c>
      <c r="CA1058" t="str">
        <f>_xlfn.XLOOKUP($B1058,Img_lookup!A:A,Img_lookup!D:D, "Not available")</f>
        <v>Ray in Manila</v>
      </c>
      <c r="CB1058" t="str">
        <f>_xlfn.XLOOKUP($B1058,Img_lookup!A:A,Img_lookup!E:E, "https://imgur.com/aT5wafe")</f>
        <v>https://api.openverse.engineering/v1/images/c40c9e2f-1fcf-404c-9240-e4f7f1905ad8/thumb/</v>
      </c>
    </row>
    <row r="1059" spans="1:80" ht="409.6" x14ac:dyDescent="0.15">
      <c r="A1059" s="1" t="s">
        <v>1018</v>
      </c>
      <c r="B1059" s="1" t="s">
        <v>12715</v>
      </c>
      <c r="C1059" s="1" t="s">
        <v>12716</v>
      </c>
      <c r="E1059" s="1" t="s">
        <v>5723</v>
      </c>
      <c r="F1059" s="1" t="s">
        <v>23722</v>
      </c>
      <c r="G1059" s="1" t="s">
        <v>23800</v>
      </c>
      <c r="H1059" s="11" t="str">
        <f t="shared" si="487"/>
        <v>Perennial</v>
      </c>
      <c r="J1059" s="1">
        <v>1.2000000479999999</v>
      </c>
      <c r="K1059" s="1">
        <v>0.25</v>
      </c>
      <c r="L1059" t="str" cm="1">
        <f t="array" ref="L1059">_xlfn.IFS(J1059+K1059="", "Unknown", J1059+K1059&gt;3, "Large", J1059+K1059&gt;0.5, "Medium", J1059+K1059&gt;0, "Small")</f>
        <v>Medium</v>
      </c>
      <c r="M1059" s="1">
        <v>4</v>
      </c>
      <c r="N1059" cm="1">
        <f t="array" ref="N1059">IF($M1059="",INDEX($M$2:$M$2176,MATCH(1,INDEX(($A$2:$A$2176=$A1059)*($M$2:$M$2176&lt;&gt;""),0),0)),$M1059)</f>
        <v>4</v>
      </c>
      <c r="O1059" s="2" t="str">
        <f t="shared" si="482"/>
        <v>Hardy to cold</v>
      </c>
      <c r="P1059" s="1" t="s">
        <v>12717</v>
      </c>
      <c r="R1059" t="str">
        <f t="shared" si="486"/>
        <v>Medium</v>
      </c>
      <c r="T1059" s="1"/>
      <c r="U1059" s="1"/>
      <c r="V1059" s="1" t="s">
        <v>307</v>
      </c>
      <c r="W1059" s="6" t="str">
        <f t="shared" si="489"/>
        <v>6</v>
      </c>
      <c r="X1059" t="str">
        <f>IF(W1059="1", "January", IF(W1059="2", "February", IF(W1059="3", "March", IF(W1059="4", "April", IF(W1059="5", "May", IF(W1059="6", "June", IF(W1059="7", "July", IF(W1059="8", "August", IF(W1059="9", "September", IF(W1059="10", "October", IF(W1059="11", "November", IF(W1059="12", "December", "Other"))))))))))))</f>
        <v>June</v>
      </c>
      <c r="Y1059" s="2" t="str">
        <f>IF(ISNUMBER(SEARCH("-",V1059)),TRIM(RIGHT(V1059,LEN(V1059)-SEARCH("-",V1059))),V1059)</f>
        <v>7</v>
      </c>
      <c r="Z1059" s="2" t="str">
        <f>IF(Y1059="1", "January", IF(Y1059="2", "February", IF(Y1059="3", "March", IF(Y1059="4", "April", IF(Y1059="5", "May", IF(Y1059="6", "June", IF(Y1059="7", "July", IF(Y1059="8", "August", IF(Y1059="9", "September", IF(Y1059="10", "October", IF(Y1059="11", "November", IF(Y1059="12", "December", "Other"))))))))))))</f>
        <v>July</v>
      </c>
      <c r="AA1059" s="1" t="s">
        <v>427</v>
      </c>
      <c r="AB1059" s="1" t="str">
        <f t="shared" si="490"/>
        <v>8</v>
      </c>
      <c r="AC1059" s="1" t="str">
        <f t="shared" si="491"/>
        <v>August</v>
      </c>
      <c r="AD1059" s="1" t="str">
        <f t="shared" si="492"/>
        <v>9</v>
      </c>
      <c r="AE1059" s="1" t="str">
        <f t="shared" si="493"/>
        <v>September</v>
      </c>
      <c r="AF1059" s="18" t="s">
        <v>25183</v>
      </c>
      <c r="AG1059" s="1" t="str">
        <f t="shared" si="472"/>
        <v xml:space="preserve">Bulb </v>
      </c>
      <c r="AH1059" s="2" t="str">
        <f t="shared" si="473"/>
        <v>Delayed hypogeal germination[130]. Best sown as soon as it is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59" s="1" t="s">
        <v>12718</v>
      </c>
      <c r="AJ1059" s="1" t="s">
        <v>23836</v>
      </c>
      <c r="AK1059" s="1" t="s">
        <v>17104</v>
      </c>
      <c r="AL1059" s="1" t="str">
        <f t="shared" si="483"/>
        <v>Scented</v>
      </c>
      <c r="AM1059" s="1" t="b">
        <v>1</v>
      </c>
      <c r="AN1059" s="1" t="b">
        <v>1</v>
      </c>
      <c r="AO1059" s="1" t="b">
        <v>0</v>
      </c>
      <c r="AP1059" s="5" t="s">
        <v>28</v>
      </c>
      <c r="AQ1059" s="5" t="str">
        <f t="shared" si="474"/>
        <v>Light, Medium, Heavy</v>
      </c>
      <c r="AR1059" s="1" t="s">
        <v>10</v>
      </c>
      <c r="AS1059" s="1" t="str">
        <f t="shared" si="484"/>
        <v>None, Partial</v>
      </c>
      <c r="AT1059" s="1" t="str">
        <f t="shared" si="475"/>
        <v>Partial, Full</v>
      </c>
      <c r="AU1059" s="1" t="s">
        <v>29</v>
      </c>
      <c r="AV1059" s="1" t="str">
        <f t="shared" si="476"/>
        <v>Moist</v>
      </c>
      <c r="AW1059" s="1" t="s">
        <v>12</v>
      </c>
      <c r="AX1059" s="1" t="str">
        <f t="shared" si="477"/>
        <v>Acid, Neutral, Alkaline</v>
      </c>
      <c r="AY1059" s="1" t="b">
        <v>0</v>
      </c>
      <c r="AZ1059" s="1" t="b">
        <v>0</v>
      </c>
      <c r="BA1059" s="1" t="b">
        <v>0</v>
      </c>
      <c r="BC1059" t="str">
        <f t="shared" si="478"/>
        <v>FALSE</v>
      </c>
      <c r="BE1059" t="str">
        <f t="shared" si="479"/>
        <v>FALSE</v>
      </c>
      <c r="BF1059" s="1" t="b">
        <v>0</v>
      </c>
      <c r="BG1059" s="1" t="b">
        <v>0</v>
      </c>
      <c r="BH1059" s="1" t="b">
        <v>0</v>
      </c>
      <c r="BJ1059" s="1" t="str">
        <f t="shared" si="480"/>
        <v>FALSE</v>
      </c>
      <c r="BK1059" s="1" t="s">
        <v>77</v>
      </c>
      <c r="BL1059" t="str">
        <f t="shared" si="481"/>
        <v>TRUE</v>
      </c>
      <c r="BM1059" s="1" t="b">
        <v>0</v>
      </c>
      <c r="BN1059" s="1" t="b">
        <v>0</v>
      </c>
      <c r="BO1059" s="1">
        <f t="shared" si="485"/>
        <v>7</v>
      </c>
      <c r="BP1059" s="1" t="s">
        <v>31</v>
      </c>
      <c r="BQ1059" s="1" cm="1">
        <f t="array" ref="BQ1059">_xlfn.IFS(BP1059="None Known",0, LEN(BP1059)&gt;500, 5,LEN(BP1059)&gt;400, 4, LEN(BP1059)&gt;300, 3, LEN(BP1059)&gt;200, 2, LEN(BP1059)&gt;1, 1)</f>
        <v>0</v>
      </c>
      <c r="BR1059" s="1" t="s">
        <v>12719</v>
      </c>
      <c r="BS1059" s="1">
        <v>2</v>
      </c>
      <c r="BT1059" s="1" t="s">
        <v>12720</v>
      </c>
      <c r="BU1059" s="1">
        <v>1</v>
      </c>
      <c r="BV1059" s="1" t="s">
        <v>5138</v>
      </c>
      <c r="BW1059" s="1" t="s">
        <v>31</v>
      </c>
      <c r="BX1059" s="1"/>
      <c r="BY1059" t="str">
        <f>_xlfn.XLOOKUP($B1059,Img_lookup!A:A,Img_lookup!B:B, "Not available")</f>
        <v>ee2bdf93-6578-4af8-a06c-5368bb4ad79a</v>
      </c>
      <c r="BZ1059" t="str">
        <f>_xlfn.XLOOKUP($B1059,Img_lookup!A:A,Img_lookup!C:C, "Not available")</f>
        <v>The White and Black Martagon Lilies. Lilium martagon var. hort. The garden. An illustrated weekly journal of horticulture in all its branches, vol. 23 (1883)</v>
      </c>
      <c r="CA1059" t="str">
        <f>_xlfn.XLOOKUP($B1059,Img_lookup!A:A,Img_lookup!D:D, "Not available")</f>
        <v>Swallowtail Garden Seeds</v>
      </c>
      <c r="CB1059" t="str">
        <f>_xlfn.XLOOKUP($B1059,Img_lookup!A:A,Img_lookup!E:E, "https://imgur.com/aT5wafe")</f>
        <v>https://api.openverse.engineering/v1/images/ee2bdf93-6578-4af8-a06c-5368bb4ad79a/thumb/</v>
      </c>
    </row>
    <row r="1060" spans="1:80" ht="409.6" x14ac:dyDescent="0.15">
      <c r="A1060" s="1" t="s">
        <v>1018</v>
      </c>
      <c r="B1060" s="1" t="s">
        <v>11724</v>
      </c>
      <c r="C1060" s="1" t="s">
        <v>11725</v>
      </c>
      <c r="E1060" s="1" t="s">
        <v>11726</v>
      </c>
      <c r="F1060" s="1" t="s">
        <v>23722</v>
      </c>
      <c r="G1060" s="1" t="s">
        <v>23800</v>
      </c>
      <c r="H1060" s="11" t="str">
        <f t="shared" si="487"/>
        <v>Perennial</v>
      </c>
      <c r="J1060" s="1">
        <v>1</v>
      </c>
      <c r="K1060" s="1">
        <v>0.25</v>
      </c>
      <c r="L1060" t="str" cm="1">
        <f t="array" ref="L1060">_xlfn.IFS(J1060+K1060="", "Unknown", J1060+K1060&gt;3, "Large", J1060+K1060&gt;0.5, "Medium", J1060+K1060&gt;0, "Small")</f>
        <v>Medium</v>
      </c>
      <c r="M1060" s="1">
        <v>4</v>
      </c>
      <c r="N1060" cm="1">
        <f t="array" ref="N1060">IF($M1060="",INDEX($M$2:$M$2176,MATCH(1,INDEX(($A$2:$A$2176=$A1060)*($M$2:$M$2176&lt;&gt;""),0),0)),$M1060)</f>
        <v>4</v>
      </c>
      <c r="O1060" s="2" t="str">
        <f t="shared" si="482"/>
        <v>Hardy to cold</v>
      </c>
      <c r="P1060" s="1" t="s">
        <v>11727</v>
      </c>
      <c r="R1060" t="str">
        <f t="shared" si="486"/>
        <v>Medium</v>
      </c>
      <c r="T1060" s="1"/>
      <c r="U1060" s="1"/>
      <c r="V1060" s="1" t="s">
        <v>307</v>
      </c>
      <c r="W1060" s="6" t="str">
        <f t="shared" si="489"/>
        <v>6</v>
      </c>
      <c r="X1060" t="str">
        <f>IF(W1060="1", "January", IF(W1060="2", "February", IF(W1060="3", "March", IF(W1060="4", "April", IF(W1060="5", "May", IF(W1060="6", "June", IF(W1060="7", "July", IF(W1060="8", "August", IF(W1060="9", "September", IF(W1060="10", "October", IF(W1060="11", "November", IF(W1060="12", "December", "Other"))))))))))))</f>
        <v>June</v>
      </c>
      <c r="Y1060" s="2" t="str">
        <f>IF(ISNUMBER(SEARCH("-",V1060)),TRIM(RIGHT(V1060,LEN(V1060)-SEARCH("-",V1060))),V1060)</f>
        <v>7</v>
      </c>
      <c r="Z1060" s="2" t="str">
        <f>IF(Y1060="1", "January", IF(Y1060="2", "February", IF(Y1060="3", "March", IF(Y1060="4", "April", IF(Y1060="5", "May", IF(Y1060="6", "June", IF(Y1060="7", "July", IF(Y1060="8", "August", IF(Y1060="9", "September", IF(Y1060="10", "October", IF(Y1060="11", "November", IF(Y1060="12", "December", "Other"))))))))))))</f>
        <v>July</v>
      </c>
      <c r="AA1060" s="1" t="s">
        <v>427</v>
      </c>
      <c r="AB1060" s="1" t="str">
        <f t="shared" si="490"/>
        <v>8</v>
      </c>
      <c r="AC1060" s="1" t="str">
        <f t="shared" si="491"/>
        <v>August</v>
      </c>
      <c r="AD1060" s="1" t="str">
        <f t="shared" si="492"/>
        <v>9</v>
      </c>
      <c r="AE1060" s="1" t="str">
        <f t="shared" si="493"/>
        <v>September</v>
      </c>
      <c r="AF1060" s="18" t="s">
        <v>25203</v>
      </c>
      <c r="AG1060" s="1" t="str">
        <f t="shared" si="472"/>
        <v xml:space="preserve">Bulb </v>
      </c>
      <c r="AH1060" s="2" t="str">
        <f t="shared" si="473"/>
        <v>Immediate epigeal germination[130]. Sow thinly in pots from late winter to early spring in a cold frame. Should germinate in 2 - 4 weeks[163]. One report suggests that the seed might have delayed hypogeal germination[163]. In this case it would be best to sow the seed as soon as it is ripe in a cold frame because stored seed would require a warm/cold/warm cycle of stratification before the seed would germinate[163]. Great care should be taken in pricking out the young seedlings, many people prefer to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60" s="1" t="s">
        <v>11728</v>
      </c>
      <c r="AJ1060" s="1" t="s">
        <v>26</v>
      </c>
      <c r="AK1060" s="1" t="s">
        <v>17104</v>
      </c>
      <c r="AL1060" s="1" t="str">
        <f t="shared" si="483"/>
        <v>Unscented</v>
      </c>
      <c r="AM1060" s="1" t="b">
        <v>0</v>
      </c>
      <c r="AN1060" s="1" t="b">
        <v>1</v>
      </c>
      <c r="AO1060" s="1" t="b">
        <v>0</v>
      </c>
      <c r="AP1060" s="5" t="s">
        <v>28</v>
      </c>
      <c r="AQ1060" s="5" t="str">
        <f t="shared" si="474"/>
        <v>Light, Medium, Heavy</v>
      </c>
      <c r="AR1060" s="1" t="s">
        <v>10</v>
      </c>
      <c r="AS1060" s="1" t="str">
        <f t="shared" si="484"/>
        <v>None, Partial</v>
      </c>
      <c r="AT1060" s="1" t="str">
        <f t="shared" si="475"/>
        <v>Partial, Full</v>
      </c>
      <c r="AU1060" s="1" t="s">
        <v>29</v>
      </c>
      <c r="AV1060" s="1" t="str">
        <f t="shared" si="476"/>
        <v>Moist</v>
      </c>
      <c r="AW1060" s="1" t="s">
        <v>12</v>
      </c>
      <c r="AX1060" s="1" t="str">
        <f t="shared" si="477"/>
        <v>Acid, Neutral, Alkaline</v>
      </c>
      <c r="AY1060" s="1" t="b">
        <v>0</v>
      </c>
      <c r="AZ1060" s="1" t="b">
        <v>0</v>
      </c>
      <c r="BA1060" s="1" t="b">
        <v>0</v>
      </c>
      <c r="BC1060" t="str">
        <f t="shared" si="478"/>
        <v>FALSE</v>
      </c>
      <c r="BE1060" t="str">
        <f t="shared" si="479"/>
        <v>FALSE</v>
      </c>
      <c r="BF1060" s="1" t="b">
        <v>0</v>
      </c>
      <c r="BG1060" s="1" t="b">
        <v>0</v>
      </c>
      <c r="BH1060" s="1" t="b">
        <v>0</v>
      </c>
      <c r="BJ1060" s="1" t="str">
        <f t="shared" si="480"/>
        <v>FALSE</v>
      </c>
      <c r="BL1060" t="str">
        <f t="shared" si="481"/>
        <v>FALSE</v>
      </c>
      <c r="BM1060" s="1" t="b">
        <v>0</v>
      </c>
      <c r="BN1060" s="1" t="b">
        <v>0</v>
      </c>
      <c r="BO1060" s="1">
        <f t="shared" si="485"/>
        <v>10</v>
      </c>
      <c r="BP1060" s="1" t="s">
        <v>31</v>
      </c>
      <c r="BQ1060" s="1" cm="1">
        <f t="array" ref="BQ1060">_xlfn.IFS(BP1060="None Known",0, LEN(BP1060)&gt;500, 5,LEN(BP1060)&gt;400, 4, LEN(BP1060)&gt;300, 3, LEN(BP1060)&gt;200, 2, LEN(BP1060)&gt;1, 1)</f>
        <v>0</v>
      </c>
      <c r="BR1060" s="1" t="s">
        <v>11729</v>
      </c>
      <c r="BS1060" s="1">
        <v>3</v>
      </c>
      <c r="BT1060" s="1" t="s">
        <v>11730</v>
      </c>
      <c r="BU1060" s="1">
        <v>1</v>
      </c>
      <c r="BV1060" s="1" t="s">
        <v>90</v>
      </c>
      <c r="BW1060" s="1" t="s">
        <v>31</v>
      </c>
      <c r="BX1060" s="1"/>
      <c r="BY1060" t="str">
        <f>_xlfn.XLOOKUP($B1060,Img_lookup!A:A,Img_lookup!B:B, "Not available")</f>
        <v>1e44db16-54fa-43e5-a007-5f9cf6fb2832</v>
      </c>
      <c r="BZ1060" t="str">
        <f>_xlfn.XLOOKUP($B1060,Img_lookup!A:A,Img_lookup!C:C, "Not available")</f>
        <v>Orange Tiger Lily. Lilium philadelphicum. The American flora vol. 2, by Strong, Asa B. (1855)</v>
      </c>
      <c r="CA1060" t="str">
        <f>_xlfn.XLOOKUP($B1060,Img_lookup!A:A,Img_lookup!D:D, "Not available")</f>
        <v>Swallowtail Garden Seeds</v>
      </c>
      <c r="CB1060" t="str">
        <f>_xlfn.XLOOKUP($B1060,Img_lookup!A:A,Img_lookup!E:E, "https://imgur.com/aT5wafe")</f>
        <v>https://api.openverse.engineering/v1/images/1e44db16-54fa-43e5-a007-5f9cf6fb2832/thumb/</v>
      </c>
    </row>
    <row r="1061" spans="1:80" ht="409.6" x14ac:dyDescent="0.15">
      <c r="A1061" s="1" t="s">
        <v>1018</v>
      </c>
      <c r="B1061" s="1" t="s">
        <v>1019</v>
      </c>
      <c r="D1061" s="1" t="s">
        <v>1020</v>
      </c>
      <c r="E1061" s="1" t="s">
        <v>1021</v>
      </c>
      <c r="F1061" s="1" t="s">
        <v>23722</v>
      </c>
      <c r="G1061" s="1" t="s">
        <v>23800</v>
      </c>
      <c r="H1061" s="11" t="str">
        <f t="shared" si="487"/>
        <v>Perennial</v>
      </c>
      <c r="J1061" s="1">
        <v>1.2000000479999999</v>
      </c>
      <c r="K1061" s="1">
        <v>0.25</v>
      </c>
      <c r="L1061" t="str" cm="1">
        <f t="array" ref="L1061">_xlfn.IFS(J1061+K1061="", "Unknown", J1061+K1061&gt;3, "Large", J1061+K1061&gt;0.5, "Medium", J1061+K1061&gt;0, "Small")</f>
        <v>Medium</v>
      </c>
      <c r="M1061" s="1">
        <v>6</v>
      </c>
      <c r="N1061" cm="1">
        <f t="array" ref="N1061">IF($M1061="",INDEX($M$2:$M$2176,MATCH(1,INDEX(($A$2:$A$2176=$A1061)*($M$2:$M$2176&lt;&gt;""),0),0)),$M1061)</f>
        <v>6</v>
      </c>
      <c r="O1061" s="2" t="str">
        <f t="shared" si="482"/>
        <v>Seasonal outdoors</v>
      </c>
      <c r="P1061" s="1" t="s">
        <v>1022</v>
      </c>
      <c r="R1061" t="str">
        <f t="shared" si="486"/>
        <v>Medium</v>
      </c>
      <c r="T1061" s="1"/>
      <c r="U1061" s="1"/>
      <c r="V1061" s="1" t="s">
        <v>427</v>
      </c>
      <c r="W1061" s="6" t="str">
        <f t="shared" si="489"/>
        <v>8</v>
      </c>
      <c r="X1061" t="str">
        <f>IF(W1061="1", "January", IF(W1061="2", "February", IF(W1061="3", "March", IF(W1061="4", "April", IF(W1061="5", "May", IF(W1061="6", "June", IF(W1061="7", "July", IF(W1061="8", "August", IF(W1061="9", "September", IF(W1061="10", "October", IF(W1061="11", "November", IF(W1061="12", "December", "Other"))))))))))))</f>
        <v>August</v>
      </c>
      <c r="Y1061" s="2" t="str">
        <f>IF(ISNUMBER(SEARCH("-",V1061)),TRIM(RIGHT(V1061,LEN(V1061)-SEARCH("-",V1061))),V1061)</f>
        <v>9</v>
      </c>
      <c r="Z1061" s="2" t="str">
        <f>IF(Y1061="1", "January", IF(Y1061="2", "February", IF(Y1061="3", "March", IF(Y1061="4", "April", IF(Y1061="5", "May", IF(Y1061="6", "June", IF(Y1061="7", "July", IF(Y1061="8", "August", IF(Y1061="9", "September", IF(Y1061="10", "October", IF(Y1061="11", "November", IF(Y1061="12", "December", "Other"))))))))))))</f>
        <v>September</v>
      </c>
      <c r="AA1061" s="1" t="s">
        <v>907</v>
      </c>
      <c r="AB1061" s="1" t="str">
        <f t="shared" si="490"/>
        <v>10</v>
      </c>
      <c r="AC1061" s="1" t="str">
        <f t="shared" si="491"/>
        <v>October</v>
      </c>
      <c r="AD1061" s="1" t="str">
        <f t="shared" si="492"/>
        <v>11</v>
      </c>
      <c r="AE1061" s="1" t="str">
        <f t="shared" si="493"/>
        <v>November</v>
      </c>
      <c r="AF1061" s="18" t="s">
        <v>25184</v>
      </c>
      <c r="AG1061" s="1" t="str">
        <f t="shared" si="472"/>
        <v xml:space="preserve">Bulb </v>
      </c>
      <c r="AH1061" s="2" t="str">
        <f t="shared" si="473"/>
        <v>Delayed hypogeal germination[130]. Best sown as soon as ripe in a cold frame, it should germinate in spring[143]. Stored seed will require a warm/cold/warm cycle of stratification, each period being about 2 months long[163]. Grow on in cool shady conditions.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with care in the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61" s="1" t="s">
        <v>1023</v>
      </c>
      <c r="AJ1061" s="1" t="s">
        <v>26</v>
      </c>
      <c r="AK1061" s="1" t="s">
        <v>17104</v>
      </c>
      <c r="AL1061" s="1" t="str">
        <f t="shared" si="483"/>
        <v>Scented</v>
      </c>
      <c r="AM1061" s="1" t="b">
        <v>1</v>
      </c>
      <c r="AN1061" s="1" t="b">
        <v>1</v>
      </c>
      <c r="AO1061" s="1" t="b">
        <v>0</v>
      </c>
      <c r="AP1061" s="5" t="s">
        <v>54</v>
      </c>
      <c r="AQ1061" s="5" t="str">
        <f t="shared" si="474"/>
        <v>Light, Medium</v>
      </c>
      <c r="AR1061" s="1" t="s">
        <v>10</v>
      </c>
      <c r="AS1061" s="1" t="str">
        <f t="shared" si="484"/>
        <v>None, Partial</v>
      </c>
      <c r="AT1061" s="1" t="str">
        <f t="shared" si="475"/>
        <v>Partial, Full</v>
      </c>
      <c r="AU1061" s="1" t="s">
        <v>29</v>
      </c>
      <c r="AV1061" s="1" t="str">
        <f t="shared" si="476"/>
        <v>Moist</v>
      </c>
      <c r="AW1061" s="1" t="s">
        <v>123</v>
      </c>
      <c r="AX1061" s="1" t="str">
        <f t="shared" si="477"/>
        <v>Acid, Neutral</v>
      </c>
      <c r="AY1061" s="1" t="b">
        <v>0</v>
      </c>
      <c r="AZ1061" s="1" t="b">
        <v>0</v>
      </c>
      <c r="BA1061" s="1" t="b">
        <v>0</v>
      </c>
      <c r="BC1061" t="str">
        <f t="shared" si="478"/>
        <v>FALSE</v>
      </c>
      <c r="BE1061" t="str">
        <f t="shared" si="479"/>
        <v>FALSE</v>
      </c>
      <c r="BF1061" s="1" t="b">
        <v>0</v>
      </c>
      <c r="BG1061" s="1" t="b">
        <v>0</v>
      </c>
      <c r="BH1061" s="1" t="b">
        <v>0</v>
      </c>
      <c r="BJ1061" s="1" t="str">
        <f t="shared" si="480"/>
        <v>FALSE</v>
      </c>
      <c r="BL1061" t="str">
        <f t="shared" si="481"/>
        <v>FALSE</v>
      </c>
      <c r="BM1061" s="1" t="b">
        <v>0</v>
      </c>
      <c r="BN1061" s="1" t="b">
        <v>0</v>
      </c>
      <c r="BO1061" s="1">
        <f t="shared" si="485"/>
        <v>7</v>
      </c>
      <c r="BP1061" s="1" t="s">
        <v>31</v>
      </c>
      <c r="BQ1061" s="1" cm="1">
        <f t="array" ref="BQ1061">_xlfn.IFS(BP1061="None Known",0, LEN(BP1061)&gt;500, 5,LEN(BP1061)&gt;400, 4, LEN(BP1061)&gt;300, 3, LEN(BP1061)&gt;200, 2, LEN(BP1061)&gt;1, 1)</f>
        <v>0</v>
      </c>
      <c r="BR1061" s="1" t="s">
        <v>1024</v>
      </c>
      <c r="BS1061" s="1">
        <v>2</v>
      </c>
      <c r="BT1061" s="1" t="s">
        <v>1025</v>
      </c>
      <c r="BU1061" s="1">
        <v>1</v>
      </c>
      <c r="BW1061" s="1" t="s">
        <v>31</v>
      </c>
      <c r="BX1061" s="1"/>
      <c r="BY1061" t="str">
        <f>_xlfn.XLOOKUP($B1061,Img_lookup!A:A,Img_lookup!B:B, "Not available")</f>
        <v>10e8f229-7867-420a-a0e2-fbf3dca0ddf5</v>
      </c>
      <c r="BZ1061" t="str">
        <f>_xlfn.XLOOKUP($B1061,Img_lookup!A:A,Img_lookup!C:C, "Not available")</f>
        <v>Japan lily. Lilium speciosum [as L. speciosum punctatum] Flowers extremely fragrant. Plants native to Japan at elevations from 2,000-3,000 feet. Album van Eeden. Harlem's Flora, door A.C. Van Eeden &amp; Co. (1872)</v>
      </c>
      <c r="CA1061" t="str">
        <f>_xlfn.XLOOKUP($B1061,Img_lookup!A:A,Img_lookup!D:D, "Not available")</f>
        <v>Swallowtail Garden Seeds</v>
      </c>
      <c r="CB1061" t="str">
        <f>_xlfn.XLOOKUP($B1061,Img_lookup!A:A,Img_lookup!E:E, "https://imgur.com/aT5wafe")</f>
        <v>https://api.openverse.engineering/v1/images/10e8f229-7867-420a-a0e2-fbf3dca0ddf5/thumb/</v>
      </c>
    </row>
    <row r="1062" spans="1:80" ht="409.6" x14ac:dyDescent="0.15">
      <c r="A1062" s="1" t="s">
        <v>1018</v>
      </c>
      <c r="B1062" s="1" t="s">
        <v>7696</v>
      </c>
      <c r="E1062" s="1" t="s">
        <v>7697</v>
      </c>
      <c r="F1062" s="1" t="s">
        <v>23722</v>
      </c>
      <c r="G1062" s="1" t="s">
        <v>23800</v>
      </c>
      <c r="H1062" s="11" t="str">
        <f t="shared" si="487"/>
        <v>Perennial</v>
      </c>
      <c r="J1062" s="1">
        <v>1.7999999520000001</v>
      </c>
      <c r="K1062" s="1">
        <v>0.30000001199999998</v>
      </c>
      <c r="L1062" t="str" cm="1">
        <f t="array" ref="L1062">_xlfn.IFS(J1062+K1062="", "Unknown", J1062+K1062&gt;3, "Large", J1062+K1062&gt;0.5, "Medium", J1062+K1062&gt;0, "Small")</f>
        <v>Medium</v>
      </c>
      <c r="M1062" s="1">
        <v>8</v>
      </c>
      <c r="N1062" cm="1">
        <f t="array" ref="N1062">IF($M1062="",INDEX($M$2:$M$2176,MATCH(1,INDEX(($A$2:$A$2176=$A1062)*($M$2:$M$2176&lt;&gt;""),0),0)),$M1062)</f>
        <v>8</v>
      </c>
      <c r="O1062" s="2" t="str">
        <f t="shared" si="482"/>
        <v>Grown indoors</v>
      </c>
      <c r="P1062" s="1" t="s">
        <v>7698</v>
      </c>
      <c r="R1062" t="str">
        <f t="shared" si="486"/>
        <v>Medium</v>
      </c>
      <c r="T1062" s="1"/>
      <c r="U1062" s="1"/>
      <c r="V1062" s="1" t="s">
        <v>427</v>
      </c>
      <c r="W1062" s="6" t="str">
        <f t="shared" si="489"/>
        <v>8</v>
      </c>
      <c r="X1062" t="str">
        <f>IF(W1062="1", "January", IF(W1062="2", "February", IF(W1062="3", "March", IF(W1062="4", "April", IF(W1062="5", "May", IF(W1062="6", "June", IF(W1062="7", "July", IF(W1062="8", "August", IF(W1062="9", "September", IF(W1062="10", "October", IF(W1062="11", "November", IF(W1062="12", "December", "Other"))))))))))))</f>
        <v>August</v>
      </c>
      <c r="Y1062" s="2" t="str">
        <f>IF(ISNUMBER(SEARCH("-",V1062)),TRIM(RIGHT(V1062,LEN(V1062)-SEARCH("-",V1062))),V1062)</f>
        <v>9</v>
      </c>
      <c r="Z1062" s="2" t="str">
        <f>IF(Y1062="1", "January", IF(Y1062="2", "February", IF(Y1062="3", "March", IF(Y1062="4", "April", IF(Y1062="5", "May", IF(Y1062="6", "June", IF(Y1062="7", "July", IF(Y1062="8", "August", IF(Y1062="9", "September", IF(Y1062="10", "October", IF(Y1062="11", "November", IF(Y1062="12", "December", "Other"))))))))))))</f>
        <v>September</v>
      </c>
      <c r="AA1062" s="1" t="s">
        <v>907</v>
      </c>
      <c r="AB1062" s="1" t="str">
        <f t="shared" si="490"/>
        <v>10</v>
      </c>
      <c r="AC1062" s="1" t="str">
        <f t="shared" si="491"/>
        <v>October</v>
      </c>
      <c r="AD1062" s="1" t="str">
        <f t="shared" si="492"/>
        <v>11</v>
      </c>
      <c r="AE1062" s="1" t="str">
        <f t="shared" si="493"/>
        <v>November</v>
      </c>
      <c r="AF1062" s="18" t="s">
        <v>7699</v>
      </c>
      <c r="AG1062" s="1" t="str">
        <f t="shared" si="472"/>
        <v xml:space="preserve">Bulb </v>
      </c>
      <c r="AH1062" s="2" t="str">
        <f t="shared" si="473"/>
        <v>Immediate epigeal germination[130]. Sow thinly in pots from late winter to early spring in a cold frame[143]. Should germinate in 2 - 4 weeks. Great care should be taken in pricking out the young seedlings, many people leave them in the seed pot until they die down at the end of their second years growth. This necessitates sowing the seed thinly and using a reasonably fertile sowing medium. The plants will also require regular feeding when in growth. Divide the young bulbs when they are dormant, putting 2 - 3 in each pot, and grow them on for at least another year before planting them out into their permanent positions when the plants are dormant[K].
 Division in autumn once the leaves have died down. Replant immediately[200].
 Bulb scales can be removed from the bulbs in early autumn. If they are kept in a warm dark place in a bag of moist peat, they will produce bulblets. These bulblets can be potted up and grown on in the greenhouse until they are large enough to plant out[200].</v>
      </c>
      <c r="AI1062" s="1" t="s">
        <v>7700</v>
      </c>
      <c r="AJ1062" s="1" t="s">
        <v>26</v>
      </c>
      <c r="AK1062" s="1" t="s">
        <v>17104</v>
      </c>
      <c r="AL1062" s="1" t="str">
        <f t="shared" si="483"/>
        <v>Scented</v>
      </c>
      <c r="AM1062" s="1" t="b">
        <v>1</v>
      </c>
      <c r="AN1062" s="1" t="b">
        <v>0</v>
      </c>
      <c r="AO1062" s="1" t="b">
        <v>0</v>
      </c>
      <c r="AP1062" s="5" t="s">
        <v>54</v>
      </c>
      <c r="AQ1062" s="5" t="str">
        <f t="shared" si="474"/>
        <v>Light, Medium</v>
      </c>
      <c r="AR1062" s="1" t="s">
        <v>10</v>
      </c>
      <c r="AS1062" s="1" t="str">
        <f t="shared" si="484"/>
        <v>None, Partial</v>
      </c>
      <c r="AT1062" s="1" t="str">
        <f t="shared" si="475"/>
        <v>Partial, Full</v>
      </c>
      <c r="AU1062" s="1" t="s">
        <v>29</v>
      </c>
      <c r="AV1062" s="1" t="str">
        <f t="shared" si="476"/>
        <v>Moist</v>
      </c>
      <c r="AW1062" s="1" t="s">
        <v>123</v>
      </c>
      <c r="AX1062" s="1" t="str">
        <f t="shared" si="477"/>
        <v>Acid, Neutral</v>
      </c>
      <c r="AY1062" s="1" t="b">
        <v>0</v>
      </c>
      <c r="AZ1062" s="1" t="b">
        <v>0</v>
      </c>
      <c r="BA1062" s="1" t="b">
        <v>0</v>
      </c>
      <c r="BC1062" t="str">
        <f t="shared" si="478"/>
        <v>FALSE</v>
      </c>
      <c r="BE1062" t="str">
        <f t="shared" si="479"/>
        <v>FALSE</v>
      </c>
      <c r="BF1062" s="1" t="b">
        <v>0</v>
      </c>
      <c r="BG1062" s="1" t="b">
        <v>0</v>
      </c>
      <c r="BH1062" s="1" t="b">
        <v>0</v>
      </c>
      <c r="BJ1062" s="1" t="str">
        <f t="shared" si="480"/>
        <v>FALSE</v>
      </c>
      <c r="BL1062" t="str">
        <f t="shared" si="481"/>
        <v>FALSE</v>
      </c>
      <c r="BM1062" s="1" t="b">
        <v>0</v>
      </c>
      <c r="BN1062" s="1" t="b">
        <v>0</v>
      </c>
      <c r="BO1062" s="1">
        <f t="shared" si="485"/>
        <v>7</v>
      </c>
      <c r="BP1062" s="1" t="s">
        <v>31</v>
      </c>
      <c r="BQ1062" s="1" cm="1">
        <f t="array" ref="BQ1062">_xlfn.IFS(BP1062="None Known",0, LEN(BP1062)&gt;500, 5,LEN(BP1062)&gt;400, 4, LEN(BP1062)&gt;300, 3, LEN(BP1062)&gt;200, 2, LEN(BP1062)&gt;1, 1)</f>
        <v>0</v>
      </c>
      <c r="BR1062" s="1" t="s">
        <v>7701</v>
      </c>
      <c r="BS1062" s="1">
        <v>2</v>
      </c>
      <c r="BT1062" s="1" t="s">
        <v>7702</v>
      </c>
      <c r="BU1062" s="1">
        <v>1</v>
      </c>
      <c r="BV1062" s="1" t="s">
        <v>7703</v>
      </c>
      <c r="BW1062" s="1" t="s">
        <v>31</v>
      </c>
      <c r="BX1062" s="1"/>
      <c r="BY1062" t="str">
        <f>_xlfn.XLOOKUP($B1062,Img_lookup!A:A,Img_lookup!B:B, "Not available")</f>
        <v>Not available</v>
      </c>
      <c r="BZ1062" t="str">
        <f>_xlfn.XLOOKUP($B1062,Img_lookup!A:A,Img_lookup!C:C, "Not available")</f>
        <v>Not available</v>
      </c>
      <c r="CA1062" t="str">
        <f>_xlfn.XLOOKUP($B1062,Img_lookup!A:A,Img_lookup!D:D, "Not available")</f>
        <v>Not available</v>
      </c>
      <c r="CB1062" t="str">
        <f>_xlfn.XLOOKUP($B1062,Img_lookup!A:A,Img_lookup!E:E, "https://imgur.com/aT5wafe")</f>
        <v>https://imgur.com/aT5wafe</v>
      </c>
    </row>
    <row r="1063" spans="1:80" ht="13" x14ac:dyDescent="0.15">
      <c r="A1063" s="1" t="s">
        <v>2348</v>
      </c>
      <c r="B1063" s="1" t="s">
        <v>4961</v>
      </c>
      <c r="E1063" s="1" t="s">
        <v>3846</v>
      </c>
      <c r="F1063" s="1" t="s">
        <v>368</v>
      </c>
      <c r="G1063" s="1" t="s">
        <v>368</v>
      </c>
      <c r="H1063" s="11" t="str">
        <f t="shared" si="487"/>
        <v>Perennial</v>
      </c>
      <c r="J1063" s="1">
        <v>0.44999998800000002</v>
      </c>
      <c r="L1063" t="str" cm="1">
        <f t="array" ref="L1063">_xlfn.IFS(J1063+K1063="", "Unknown", J1063+K1063&gt;3, "Large", J1063+K1063&gt;0.5, "Medium", J1063+K1063&gt;0, "Small")</f>
        <v>Small</v>
      </c>
      <c r="M1063" s="1">
        <v>6</v>
      </c>
      <c r="N1063" cm="1">
        <f t="array" ref="N1063">IF($M1063="",INDEX($M$2:$M$2176,MATCH(1,INDEX(($A$2:$A$2176=$A1063)*($M$2:$M$2176&lt;&gt;""),0),0)),$M1063)</f>
        <v>6</v>
      </c>
      <c r="O1063" s="2" t="str">
        <f t="shared" si="482"/>
        <v>Seasonal outdoors</v>
      </c>
      <c r="P1063" s="1" t="s">
        <v>4962</v>
      </c>
      <c r="R1063" t="str">
        <f t="shared" si="486"/>
        <v>Medium</v>
      </c>
      <c r="T1063" s="1"/>
      <c r="U1063" s="1"/>
      <c r="V1063" s="1">
        <v>9</v>
      </c>
      <c r="W1063" s="6">
        <f t="shared" si="489"/>
        <v>9</v>
      </c>
      <c r="X1063" t="str">
        <f>IF(W1063=1, "January", IF(W1063=2, "February", IF(W1063=3, "March", IF(W1063=4, "April", IF(W1063=5, "May", IF(W1063=6, "June", IF(W1063=7, "July", IF(W1063=8, "August", IF(W1063=9, "September", IF(W1063=10, "October", IF(W1063=11, "November", IF(W1063=12, "December", "Other"))))))))))))</f>
        <v>September</v>
      </c>
      <c r="AF1063" s="1" t="s">
        <v>24519</v>
      </c>
      <c r="AG1063" s="1" t="str">
        <f t="shared" si="472"/>
        <v xml:space="preserve">Seed </v>
      </c>
      <c r="AH1063" s="2" t="str">
        <f t="shared" si="473"/>
        <v>Sow spring in a greenhouse. When they are large enough to handle, prick the seedlings out into individual pots and plant them out in the summer.</v>
      </c>
      <c r="AI1063" s="1" t="s">
        <v>4963</v>
      </c>
      <c r="AJ1063" s="1" t="s">
        <v>26</v>
      </c>
      <c r="AK1063" s="1" t="s">
        <v>17104</v>
      </c>
      <c r="AL1063" s="1" t="str">
        <f t="shared" si="483"/>
        <v>Unscented</v>
      </c>
      <c r="AM1063" s="1" t="b">
        <v>0</v>
      </c>
      <c r="AN1063" s="1" t="b">
        <v>0</v>
      </c>
      <c r="AO1063" s="1" t="b">
        <v>0</v>
      </c>
      <c r="AP1063" s="5" t="s">
        <v>28</v>
      </c>
      <c r="AQ1063" s="5" t="str">
        <f t="shared" si="474"/>
        <v>Light, Medium, Heavy</v>
      </c>
      <c r="AR1063" s="1" t="s">
        <v>30</v>
      </c>
      <c r="AS1063" s="1" t="str">
        <f t="shared" si="484"/>
        <v>None</v>
      </c>
      <c r="AT1063" s="1" t="str">
        <f t="shared" si="475"/>
        <v>Full</v>
      </c>
      <c r="AU1063" s="1" t="s">
        <v>29</v>
      </c>
      <c r="AV1063" s="1" t="str">
        <f t="shared" si="476"/>
        <v>Moist</v>
      </c>
      <c r="AW1063" s="1" t="s">
        <v>12</v>
      </c>
      <c r="AX1063" s="1" t="str">
        <f t="shared" si="477"/>
        <v>Acid, Neutral, Alkaline</v>
      </c>
      <c r="AY1063" s="1" t="b">
        <v>0</v>
      </c>
      <c r="AZ1063" s="1" t="b">
        <v>0</v>
      </c>
      <c r="BA1063" s="1" t="b">
        <v>0</v>
      </c>
      <c r="BC1063" t="str">
        <f t="shared" si="478"/>
        <v>FALSE</v>
      </c>
      <c r="BE1063" t="str">
        <f t="shared" si="479"/>
        <v>FALSE</v>
      </c>
      <c r="BF1063" s="1" t="b">
        <v>0</v>
      </c>
      <c r="BG1063" s="1" t="b">
        <v>0</v>
      </c>
      <c r="BH1063" s="1" t="b">
        <v>0</v>
      </c>
      <c r="BJ1063" s="1" t="str">
        <f t="shared" si="480"/>
        <v>FALSE</v>
      </c>
      <c r="BL1063" t="str">
        <f t="shared" si="481"/>
        <v>FALSE</v>
      </c>
      <c r="BM1063" s="1" t="b">
        <v>0</v>
      </c>
      <c r="BN1063" s="1" t="b">
        <v>0</v>
      </c>
      <c r="BO1063" s="1">
        <f t="shared" si="485"/>
        <v>3</v>
      </c>
      <c r="BP1063" s="1" t="s">
        <v>31</v>
      </c>
      <c r="BQ1063" s="1" cm="1">
        <f t="array" ref="BQ1063">_xlfn.IFS(BP1063="None Known",0, LEN(BP1063)&gt;500, 5,LEN(BP1063)&gt;400, 4, LEN(BP1063)&gt;300, 3, LEN(BP1063)&gt;200, 2, LEN(BP1063)&gt;1, 1)</f>
        <v>0</v>
      </c>
      <c r="BR1063" s="1" t="s">
        <v>392</v>
      </c>
      <c r="BS1063" s="1">
        <v>1</v>
      </c>
      <c r="BT1063" s="1" t="s">
        <v>31</v>
      </c>
      <c r="BU1063" s="1">
        <v>0</v>
      </c>
      <c r="BV1063" s="1" t="s">
        <v>760</v>
      </c>
      <c r="BW1063" s="1" t="s">
        <v>31</v>
      </c>
      <c r="BX1063" s="1"/>
      <c r="BY1063" t="str">
        <f>_xlfn.XLOOKUP($B1063,Img_lookup!A:A,Img_lookup!B:B, "Not available")</f>
        <v>Not available</v>
      </c>
      <c r="BZ1063" t="str">
        <f>_xlfn.XLOOKUP($B1063,Img_lookup!A:A,Img_lookup!C:C, "Not available")</f>
        <v>Not available</v>
      </c>
      <c r="CA1063" t="str">
        <f>_xlfn.XLOOKUP($B1063,Img_lookup!A:A,Img_lookup!D:D, "Not available")</f>
        <v>Not available</v>
      </c>
      <c r="CB1063" t="str">
        <f>_xlfn.XLOOKUP($B1063,Img_lookup!A:A,Img_lookup!E:E, "https://imgur.com/aT5wafe")</f>
        <v>https://imgur.com/aT5wafe</v>
      </c>
    </row>
    <row r="1064" spans="1:80" ht="397" x14ac:dyDescent="0.15">
      <c r="A1064" s="1" t="s">
        <v>1884</v>
      </c>
      <c r="B1064" s="1" t="s">
        <v>12356</v>
      </c>
      <c r="C1064" s="1" t="s">
        <v>12357</v>
      </c>
      <c r="E1064" s="1" t="s">
        <v>12358</v>
      </c>
      <c r="F1064" s="1" t="s">
        <v>6</v>
      </c>
      <c r="G1064" s="1" t="s">
        <v>6</v>
      </c>
      <c r="H1064" s="11" t="str">
        <f t="shared" si="487"/>
        <v>Perennial</v>
      </c>
      <c r="J1064" s="1">
        <v>0.60000002399999997</v>
      </c>
      <c r="K1064" s="1">
        <v>0.60000002399999997</v>
      </c>
      <c r="L1064" t="str" cm="1">
        <f t="array" ref="L1064">_xlfn.IFS(J1064+K1064="", "Unknown", J1064+K1064&gt;3, "Large", J1064+K1064&gt;0.5, "Medium", J1064+K1064&gt;0, "Small")</f>
        <v>Medium</v>
      </c>
      <c r="M1064" s="1">
        <v>4</v>
      </c>
      <c r="N1064" cm="1">
        <f t="array" ref="N1064">IF($M1064="",INDEX($M$2:$M$2176,MATCH(1,INDEX(($A$2:$A$2176=$A1064)*($M$2:$M$2176&lt;&gt;""),0),0)),$M1064)</f>
        <v>4</v>
      </c>
      <c r="O1064" s="2" t="str">
        <f t="shared" si="482"/>
        <v>Hardy to cold</v>
      </c>
      <c r="P1064" s="1" t="s">
        <v>12359</v>
      </c>
      <c r="R1064" t="str">
        <f t="shared" si="486"/>
        <v>Medium</v>
      </c>
      <c r="T1064" s="1"/>
      <c r="U1064" s="1"/>
      <c r="V1064" s="1" t="s">
        <v>177</v>
      </c>
      <c r="W1064" s="6" t="str">
        <f t="shared" si="489"/>
        <v>7</v>
      </c>
      <c r="X1064" t="str">
        <f>IF(W1064="1", "January", IF(W1064="2", "February", IF(W1064="3", "March", IF(W1064="4", "April", IF(W1064="5", "May", IF(W1064="6", "June", IF(W1064="7", "July", IF(W1064="8", "August", IF(W1064="9", "September", IF(W1064="10", "October", IF(W1064="11", "November", IF(W1064="12", "December", "Other"))))))))))))</f>
        <v>July</v>
      </c>
      <c r="Y1064" s="2" t="str">
        <f>IF(ISNUMBER(SEARCH("-",V1064)),TRIM(RIGHT(V1064,LEN(V1064)-SEARCH("-",V1064))),V1064)</f>
        <v>10</v>
      </c>
      <c r="Z1064" s="2" t="str">
        <f>IF(Y1064="1", "January", IF(Y1064="2", "February", IF(Y1064="3", "March", IF(Y1064="4", "April", IF(Y1064="5", "May", IF(Y1064="6", "June", IF(Y1064="7", "July", IF(Y1064="8", "August", IF(Y1064="9", "September", IF(Y1064="10", "October", IF(Y1064="11", "November", IF(Y1064="12", "December", "Other"))))))))))))</f>
        <v>October</v>
      </c>
      <c r="AA1064" s="1" t="s">
        <v>135</v>
      </c>
      <c r="AB1064" s="1" t="str">
        <f>IF(ISNUMBER(SEARCH("-",AA1064)),TRIM(LEFT(AA1064,FIND("-",AA1064)-1)),AA1064)</f>
        <v>8</v>
      </c>
      <c r="AC1064" s="1" t="str">
        <f>IF(AB1064="1", "January", IF(AB1064="2", "February", IF(AB1064="3", "March", IF(AB1064="4", "April", IF(AB1064="5", "May", IF(AB1064="6", "June", IF(AB1064="7", "July", IF(AB1064="8", "August", IF(AB1064="9", "September", IF(AB1064="10", "October", IF(AB1064="11", "November", IF(AB1064="12", "December", "Other"))))))))))))</f>
        <v>August</v>
      </c>
      <c r="AD1064" s="1" t="str">
        <f>IF(ISNUMBER(SEARCH("-",AA1064)),TRIM(RIGHT(AA1064,LEN(AA1064)-SEARCH("-",AA1064))),AA1064)</f>
        <v>10</v>
      </c>
      <c r="AE1064" s="1" t="str">
        <f>IF(AD1064="1", "January", IF(AD1064="2", "February", IF(AD1064="3", "March", IF(AD1064="4", "April", IF(AD1064="5", "May", IF(AD1064="6", "June", IF(AD1064="7", "July", IF(AD1064="8", "August", IF(AD1064="9", "September", IF(AD1064="10", "October", IF(AD1064="11", "November", IF(AD1064="12", "December", "Other"))))))))))))</f>
        <v>October</v>
      </c>
      <c r="AF1064" s="16" t="s">
        <v>24561</v>
      </c>
      <c r="AG1064" s="1" t="str">
        <f t="shared" si="472"/>
        <v xml:space="preserve">Seed </v>
      </c>
      <c r="AH1064" s="2" t="str">
        <f t="shared" si="473"/>
        <v>Sow early spring in situ.
Division in April or the autumn. Very easy, larger clumps can be replanted direct into their permanent positions, though it is best to pot up smaller clumps and grow them on in a cold frame until they are rooting well. Plant them out in the spring. This species can be divided successfully at almost any time in the growing season.</v>
      </c>
      <c r="AI1064" s="1" t="s">
        <v>12360</v>
      </c>
      <c r="AJ1064" s="1" t="s">
        <v>26</v>
      </c>
      <c r="AK1064" s="1" t="s">
        <v>17104</v>
      </c>
      <c r="AL1064" s="1" t="str">
        <f t="shared" si="483"/>
        <v>Unscented</v>
      </c>
      <c r="AM1064" s="1" t="b">
        <v>0</v>
      </c>
      <c r="AN1064" s="1" t="b">
        <v>1</v>
      </c>
      <c r="AO1064" s="1" t="b">
        <v>0</v>
      </c>
      <c r="AP1064" s="5" t="s">
        <v>28</v>
      </c>
      <c r="AQ1064" s="5" t="str">
        <f t="shared" si="474"/>
        <v>Light, Medium, Heavy</v>
      </c>
      <c r="AR1064" s="1" t="s">
        <v>10</v>
      </c>
      <c r="AS1064" s="1" t="str">
        <f t="shared" si="484"/>
        <v>None, Partial</v>
      </c>
      <c r="AT1064" s="1" t="str">
        <f t="shared" si="475"/>
        <v>Partial, Full</v>
      </c>
      <c r="AU1064" s="1" t="s">
        <v>11</v>
      </c>
      <c r="AV1064" s="1" t="str">
        <f t="shared" si="476"/>
        <v>Dry, Moist</v>
      </c>
      <c r="AW1064" s="1" t="s">
        <v>12</v>
      </c>
      <c r="AX1064" s="1" t="str">
        <f t="shared" si="477"/>
        <v>Acid, Neutral, Alkaline</v>
      </c>
      <c r="AY1064" s="1" t="b">
        <v>0</v>
      </c>
      <c r="AZ1064" s="1" t="b">
        <v>0</v>
      </c>
      <c r="BA1064" s="1" t="b">
        <v>0</v>
      </c>
      <c r="BC1064" t="str">
        <f t="shared" si="478"/>
        <v>FALSE</v>
      </c>
      <c r="BE1064" t="str">
        <f t="shared" si="479"/>
        <v>FALSE</v>
      </c>
      <c r="BF1064" s="1" t="b">
        <v>0</v>
      </c>
      <c r="BG1064" s="1" t="b">
        <v>0</v>
      </c>
      <c r="BH1064" s="1" t="b">
        <v>1</v>
      </c>
      <c r="BI1064" s="1" t="s">
        <v>30</v>
      </c>
      <c r="BJ1064" s="1" t="str">
        <f t="shared" si="480"/>
        <v>FALSE</v>
      </c>
      <c r="BL1064" t="str">
        <f t="shared" si="481"/>
        <v>FALSE</v>
      </c>
      <c r="BM1064" s="1" t="b">
        <v>0</v>
      </c>
      <c r="BN1064" s="1" t="b">
        <v>1</v>
      </c>
      <c r="BO1064" s="1">
        <f t="shared" si="485"/>
        <v>9</v>
      </c>
      <c r="BP1064" s="1" t="s">
        <v>12361</v>
      </c>
      <c r="BQ1064" s="1" cm="1">
        <f t="array" ref="BQ1064">_xlfn.IFS(BP1064="None Known",0, LEN(BP1064)&gt;500, 5,LEN(BP1064)&gt;400, 4, LEN(BP1064)&gt;300, 3, LEN(BP1064)&gt;200, 2, LEN(BP1064)&gt;1, 1)</f>
        <v>1</v>
      </c>
      <c r="BR1064" s="1" t="s">
        <v>12362</v>
      </c>
      <c r="BS1064" s="1">
        <v>2</v>
      </c>
      <c r="BT1064" s="1" t="s">
        <v>12363</v>
      </c>
      <c r="BU1064" s="1">
        <v>2</v>
      </c>
      <c r="BV1064" s="1" t="s">
        <v>12364</v>
      </c>
      <c r="BW1064" s="1" t="s">
        <v>12365</v>
      </c>
      <c r="BX1064" s="1"/>
      <c r="BY1064" t="str">
        <f>_xlfn.XLOOKUP($B1064,Img_lookup!A:A,Img_lookup!B:B, "Not available")</f>
        <v>17739bf6-9fb6-42df-b473-98a030ddf9b7</v>
      </c>
      <c r="BZ1064" t="str">
        <f>_xlfn.XLOOKUP($B1064,Img_lookup!A:A,Img_lookup!C:C, "Not available")</f>
        <v>Yellow Toadflax - Linaria vulgaris</v>
      </c>
      <c r="CA1064" t="str">
        <f>_xlfn.XLOOKUP($B1064,Img_lookup!A:A,Img_lookup!D:D, "Not available")</f>
        <v>GlacierNPS</v>
      </c>
      <c r="CB1064" t="str">
        <f>_xlfn.XLOOKUP($B1064,Img_lookup!A:A,Img_lookup!E:E, "https://imgur.com/aT5wafe")</f>
        <v>https://api.openverse.engineering/v1/images/17739bf6-9fb6-42df-b473-98a030ddf9b7/thumb/</v>
      </c>
    </row>
    <row r="1065" spans="1:80" ht="409.6" x14ac:dyDescent="0.15">
      <c r="A1065" s="1" t="s">
        <v>1143</v>
      </c>
      <c r="B1065" s="1" t="s">
        <v>10182</v>
      </c>
      <c r="C1065" s="1" t="s">
        <v>10183</v>
      </c>
      <c r="D1065" s="1" t="s">
        <v>10184</v>
      </c>
      <c r="E1065" s="1" t="s">
        <v>10185</v>
      </c>
      <c r="F1065" s="1" t="s">
        <v>22</v>
      </c>
      <c r="G1065" s="1" t="s">
        <v>22</v>
      </c>
      <c r="H1065" s="11" t="str">
        <f t="shared" si="487"/>
        <v>Perennial</v>
      </c>
      <c r="I1065" s="1" t="s">
        <v>17107</v>
      </c>
      <c r="J1065" s="1">
        <v>3</v>
      </c>
      <c r="K1065" s="1">
        <v>3</v>
      </c>
      <c r="L1065" t="str" cm="1">
        <f t="array" ref="L1065">_xlfn.IFS(J1065+K1065="", "Unknown", J1065+K1065&gt;3, "Large", J1065+K1065&gt;0.5, "Medium", J1065+K1065&gt;0, "Small")</f>
        <v>Large</v>
      </c>
      <c r="M1065" s="1">
        <v>5</v>
      </c>
      <c r="N1065" cm="1">
        <f t="array" ref="N1065">IF($M1065="",INDEX($M$2:$M$2176,MATCH(1,INDEX(($A$2:$A$2176=$A1065)*($M$2:$M$2176&lt;&gt;""),0),0)),$M1065)</f>
        <v>5</v>
      </c>
      <c r="O1065" s="2" t="str">
        <f t="shared" si="482"/>
        <v>Seasonal outdoors</v>
      </c>
      <c r="P1065" s="1" t="s">
        <v>10186</v>
      </c>
      <c r="R1065" t="str">
        <f t="shared" si="486"/>
        <v>Medium</v>
      </c>
      <c r="T1065" s="1"/>
      <c r="U1065" s="1"/>
      <c r="V1065" s="1">
        <v>4</v>
      </c>
      <c r="W1065" s="6">
        <f t="shared" si="489"/>
        <v>4</v>
      </c>
      <c r="X1065" t="str">
        <f>IF(W1065=1, "January", IF(W1065=2, "February", IF(W1065=3, "March", IF(W1065=4, "April", IF(W1065=5, "May", IF(W1065=6, "June", IF(W1065=7, "July", IF(W1065=8, "August", IF(W1065=9, "September", IF(W1065=10, "October", IF(W1065=11, "November", IF(W1065=12, "December", "Other"))))))))))))</f>
        <v>April</v>
      </c>
      <c r="Y1065" s="1"/>
      <c r="Z1065" s="1"/>
      <c r="AA1065" s="1" t="s">
        <v>427</v>
      </c>
      <c r="AB1065" s="1" t="str">
        <f>IF(ISNUMBER(SEARCH("-",AA1065)),TRIM(LEFT(AA1065,FIND("-",AA1065)-1)),AA1065)</f>
        <v>8</v>
      </c>
      <c r="AC1065" s="1" t="str">
        <f>IF(AB1065="1", "January", IF(AB1065="2", "February", IF(AB1065="3", "March", IF(AB1065="4", "April", IF(AB1065="5", "May", IF(AB1065="6", "June", IF(AB1065="7", "July", IF(AB1065="8", "August", IF(AB1065="9", "September", IF(AB1065="10", "October", IF(AB1065="11", "November", IF(AB1065="12", "December", "Other"))))))))))))</f>
        <v>August</v>
      </c>
      <c r="AD1065" s="1" t="str">
        <f>IF(ISNUMBER(SEARCH("-",AA1065)),TRIM(RIGHT(AA1065,LEN(AA1065)-SEARCH("-",AA1065))),AA1065)</f>
        <v>9</v>
      </c>
      <c r="AE1065" s="1" t="str">
        <f>IF(AD1065="1", "January", IF(AD1065="2", "February", IF(AD1065="3", "March", IF(AD1065="4", "April", IF(AD1065="5", "May", IF(AD1065="6", "June", IF(AD1065="7", "July", IF(AD1065="8", "August", IF(AD1065="9", "September", IF(AD1065="10", "October", IF(AD1065="11", "November", IF(AD1065="12", "December", "Other"))))))))))))</f>
        <v>September</v>
      </c>
      <c r="AF1065" s="16" t="s">
        <v>24106</v>
      </c>
      <c r="AG1065" s="1" t="str">
        <f t="shared" si="472"/>
        <v xml:space="preserve">Seed </v>
      </c>
      <c r="AH1065" s="2" t="str">
        <f t="shared" si="473"/>
        <v>Best sown as soon as it is ripe in the autumn in a greenhouse. The seed has a short viability and should not be allowed to dry out[200]. Prick out the seedlings into individual pots when they are large enough to handle and grow them on in the greenhouse for their first winter. Plant them out into their permanent positions in early summer.
Cuttings of half-ripe wood, July in a frame[200].
Cuttings of mature side-shoots, 10 - 12cm with a heel, September/October in a cold frame. They may root by spring. Fair to good percentage[78].
Layering.</v>
      </c>
      <c r="AI1065" s="1" t="s">
        <v>10187</v>
      </c>
      <c r="AK1065" s="1" t="s">
        <v>17105</v>
      </c>
      <c r="AL1065" s="1" t="str">
        <f t="shared" si="483"/>
        <v>Scented</v>
      </c>
      <c r="AM1065" s="1" t="b">
        <v>1</v>
      </c>
      <c r="AN1065" s="1" t="b">
        <v>1</v>
      </c>
      <c r="AO1065" s="1" t="b">
        <v>0</v>
      </c>
      <c r="AP1065" s="5" t="s">
        <v>28</v>
      </c>
      <c r="AQ1065" s="5" t="str">
        <f t="shared" si="474"/>
        <v>Light, Medium, Heavy</v>
      </c>
      <c r="AR1065" s="1" t="s">
        <v>120</v>
      </c>
      <c r="AS1065" s="1" t="str">
        <f t="shared" si="484"/>
        <v>Partial</v>
      </c>
      <c r="AT1065" s="1" t="str">
        <f t="shared" si="475"/>
        <v>Partial</v>
      </c>
      <c r="AU1065" s="1" t="s">
        <v>29</v>
      </c>
      <c r="AV1065" s="1" t="str">
        <f t="shared" si="476"/>
        <v>Moist</v>
      </c>
      <c r="AW1065" s="1" t="s">
        <v>123</v>
      </c>
      <c r="AX1065" s="1" t="str">
        <f t="shared" si="477"/>
        <v>Acid, Neutral</v>
      </c>
      <c r="AY1065" s="1" t="b">
        <v>1</v>
      </c>
      <c r="AZ1065" s="1" t="b">
        <v>0</v>
      </c>
      <c r="BA1065" s="1" t="b">
        <v>0</v>
      </c>
      <c r="BC1065" t="str">
        <f t="shared" si="478"/>
        <v>FALSE</v>
      </c>
      <c r="BE1065" t="str">
        <f t="shared" si="479"/>
        <v>FALSE</v>
      </c>
      <c r="BF1065" s="1" t="b">
        <v>0</v>
      </c>
      <c r="BG1065" s="1" t="b">
        <v>0</v>
      </c>
      <c r="BH1065" s="1" t="b">
        <v>0</v>
      </c>
      <c r="BJ1065" s="1" t="str">
        <f t="shared" si="480"/>
        <v>FALSE</v>
      </c>
      <c r="BK1065" s="1" t="s">
        <v>30</v>
      </c>
      <c r="BL1065" t="str">
        <f t="shared" si="481"/>
        <v>FALSE</v>
      </c>
      <c r="BM1065" s="1" t="b">
        <v>0</v>
      </c>
      <c r="BN1065" s="1" t="b">
        <v>0</v>
      </c>
      <c r="BO1065" s="1">
        <f t="shared" si="485"/>
        <v>15</v>
      </c>
      <c r="BP1065" s="1" t="s">
        <v>10188</v>
      </c>
      <c r="BQ1065" s="1" cm="1">
        <f t="array" ref="BQ1065">_xlfn.IFS(BP1065="None Known",0, LEN(BP1065)&gt;500, 5,LEN(BP1065)&gt;400, 4, LEN(BP1065)&gt;300, 3, LEN(BP1065)&gt;200, 2, LEN(BP1065)&gt;1, 1)</f>
        <v>3</v>
      </c>
      <c r="BR1065" s="1" t="s">
        <v>10189</v>
      </c>
      <c r="BS1065" s="1">
        <v>3</v>
      </c>
      <c r="BT1065" s="1" t="s">
        <v>10190</v>
      </c>
      <c r="BU1065" s="1">
        <v>3</v>
      </c>
      <c r="BV1065" s="1" t="s">
        <v>5622</v>
      </c>
      <c r="BW1065" s="1" t="s">
        <v>31</v>
      </c>
      <c r="BX1065" s="1"/>
      <c r="BY1065" t="str">
        <f>_xlfn.XLOOKUP($B1065,Img_lookup!A:A,Img_lookup!B:B, "Not available")</f>
        <v>53459f96-19ad-40ca-a28d-83de5d0e2009</v>
      </c>
      <c r="BZ1065" t="str">
        <f>_xlfn.XLOOKUP($B1065,Img_lookup!A:A,Img_lookup!C:C, "Not available")</f>
        <v>Lindera benzoin pistillate flower, 23 March 2017 spicebush, Howard County, MD, Helen Lowe Metzman_2017-03-24-16.44</v>
      </c>
      <c r="CA1065" t="str">
        <f>_xlfn.XLOOKUP($B1065,Img_lookup!A:A,Img_lookup!D:D, "Not available")</f>
        <v>Sam Droege</v>
      </c>
      <c r="CB1065" t="str">
        <f>_xlfn.XLOOKUP($B1065,Img_lookup!A:A,Img_lookup!E:E, "https://imgur.com/aT5wafe")</f>
        <v>https://api.openverse.engineering/v1/images/53459f96-19ad-40ca-a28d-83de5d0e2009/thumb/</v>
      </c>
    </row>
    <row r="1066" spans="1:80" ht="13" x14ac:dyDescent="0.15">
      <c r="A1066" s="1" t="s">
        <v>6160</v>
      </c>
      <c r="B1066" s="1" t="s">
        <v>6161</v>
      </c>
      <c r="E1066" s="1" t="s">
        <v>6162</v>
      </c>
      <c r="F1066" s="1" t="s">
        <v>85</v>
      </c>
      <c r="G1066" s="1" t="s">
        <v>85</v>
      </c>
      <c r="H1066" s="11" t="str">
        <f t="shared" si="487"/>
        <v>Annual</v>
      </c>
      <c r="J1066" s="1">
        <v>0.60000002399999997</v>
      </c>
      <c r="L1066" t="str" cm="1">
        <f t="array" ref="L1066">_xlfn.IFS(J1066+K1066="", "Unknown", J1066+K1066&gt;3, "Large", J1066+K1066&gt;0.5, "Medium", J1066+K1066&gt;0, "Small")</f>
        <v>Medium</v>
      </c>
      <c r="N1066" cm="1">
        <f t="array" ref="N1066">IF($M1066="",INDEX($M$2:$M$2176,MATCH(1,INDEX(($A$2:$A$2176=$A1066)*($M$2:$M$2176&lt;&gt;""),0),0)),$M1066)</f>
        <v>7</v>
      </c>
      <c r="O1066" s="2" t="str">
        <f t="shared" si="482"/>
        <v>Seasonal outdoors</v>
      </c>
      <c r="P1066" s="1" t="s">
        <v>6163</v>
      </c>
      <c r="R1066" t="str">
        <f t="shared" si="486"/>
        <v>Medium</v>
      </c>
      <c r="W1066"/>
      <c r="AF1066" s="1" t="s">
        <v>24562</v>
      </c>
      <c r="AG1066" s="1" t="str">
        <f t="shared" si="472"/>
        <v xml:space="preserve">Seed </v>
      </c>
      <c r="AH1066" s="2" t="str">
        <f t="shared" si="473"/>
        <v>Sow early spring in situ.</v>
      </c>
      <c r="AI1066" s="1" t="s">
        <v>6164</v>
      </c>
      <c r="AJ1066" s="1" t="s">
        <v>53</v>
      </c>
      <c r="AK1066" s="1" t="s">
        <v>17104</v>
      </c>
      <c r="AL1066" s="1" t="str">
        <f t="shared" si="483"/>
        <v>Unscented</v>
      </c>
      <c r="AM1066" s="1" t="b">
        <v>0</v>
      </c>
      <c r="AN1066" s="1" t="b">
        <v>0</v>
      </c>
      <c r="AO1066" s="1" t="b">
        <v>0</v>
      </c>
      <c r="AP1066" s="5" t="s">
        <v>54</v>
      </c>
      <c r="AQ1066" s="5" t="str">
        <f t="shared" si="474"/>
        <v>Light, Medium</v>
      </c>
      <c r="AR1066" s="1" t="s">
        <v>30</v>
      </c>
      <c r="AS1066" s="1" t="str">
        <f t="shared" si="484"/>
        <v>None</v>
      </c>
      <c r="AT1066" s="1" t="str">
        <f t="shared" si="475"/>
        <v>Full</v>
      </c>
      <c r="AU1066" s="1" t="s">
        <v>29</v>
      </c>
      <c r="AV1066" s="1" t="str">
        <f t="shared" si="476"/>
        <v>Moist</v>
      </c>
      <c r="AW1066" s="1" t="s">
        <v>12</v>
      </c>
      <c r="AX1066" s="1" t="str">
        <f t="shared" si="477"/>
        <v>Acid, Neutral, Alkaline</v>
      </c>
      <c r="AY1066" s="1" t="b">
        <v>0</v>
      </c>
      <c r="AZ1066" s="1" t="b">
        <v>0</v>
      </c>
      <c r="BA1066" s="1" t="b">
        <v>0</v>
      </c>
      <c r="BC1066" t="str">
        <f t="shared" si="478"/>
        <v>FALSE</v>
      </c>
      <c r="BE1066" t="str">
        <f t="shared" si="479"/>
        <v>FALSE</v>
      </c>
      <c r="BF1066" s="1" t="b">
        <v>0</v>
      </c>
      <c r="BG1066" s="1" t="b">
        <v>0</v>
      </c>
      <c r="BH1066" s="1" t="b">
        <v>0</v>
      </c>
      <c r="BJ1066" s="1" t="str">
        <f t="shared" si="480"/>
        <v>FALSE</v>
      </c>
      <c r="BL1066" t="str">
        <f t="shared" si="481"/>
        <v>FALSE</v>
      </c>
      <c r="BM1066" s="1" t="b">
        <v>0</v>
      </c>
      <c r="BN1066" s="1" t="b">
        <v>0</v>
      </c>
      <c r="BO1066" s="1">
        <f t="shared" si="485"/>
        <v>4</v>
      </c>
      <c r="BP1066" s="1" t="s">
        <v>6165</v>
      </c>
      <c r="BQ1066" s="1" cm="1">
        <f t="array" ref="BQ1066">_xlfn.IFS(BP1066="None Known",0, LEN(BP1066)&gt;500, 5,LEN(BP1066)&gt;400, 4, LEN(BP1066)&gt;300, 3, LEN(BP1066)&gt;200, 2, LEN(BP1066)&gt;1, 1)</f>
        <v>1</v>
      </c>
      <c r="BR1066" s="1" t="s">
        <v>6166</v>
      </c>
      <c r="BS1066" s="1">
        <v>1</v>
      </c>
      <c r="BT1066" s="1" t="s">
        <v>31</v>
      </c>
      <c r="BU1066" s="1">
        <v>0</v>
      </c>
      <c r="BV1066" s="1" t="s">
        <v>6167</v>
      </c>
      <c r="BW1066" s="1" t="s">
        <v>31</v>
      </c>
      <c r="BX1066" s="1"/>
      <c r="BY1066" t="str">
        <f>_xlfn.XLOOKUP($B1066,Img_lookup!A:A,Img_lookup!B:B, "Not available")</f>
        <v>2ecc84a9-00bf-4473-914f-5b90f2d3d76e</v>
      </c>
      <c r="BZ1066" t="str">
        <f>_xlfn.XLOOKUP($B1066,Img_lookup!A:A,Img_lookup!C:C, "Not available")</f>
        <v>Linum humile Mill.</v>
      </c>
      <c r="CA1066" t="str">
        <f>_xlfn.XLOOKUP($B1066,Img_lookup!A:A,Img_lookup!D:D, "Not available")</f>
        <v>Karl Keck</v>
      </c>
      <c r="CB1066" t="str">
        <f>_xlfn.XLOOKUP($B1066,Img_lookup!A:A,Img_lookup!E:E, "https://imgur.com/aT5wafe")</f>
        <v>https://api.openverse.engineering/v1/images/2ecc84a9-00bf-4473-914f-5b90f2d3d76e/thumb/</v>
      </c>
    </row>
    <row r="1067" spans="1:80" ht="409.6" x14ac:dyDescent="0.15">
      <c r="A1067" s="1" t="s">
        <v>6160</v>
      </c>
      <c r="B1067" s="1" t="s">
        <v>12977</v>
      </c>
      <c r="C1067" s="1" t="s">
        <v>12978</v>
      </c>
      <c r="D1067" s="1" t="s">
        <v>12979</v>
      </c>
      <c r="E1067" s="1" t="s">
        <v>12980</v>
      </c>
      <c r="F1067" s="1" t="s">
        <v>6</v>
      </c>
      <c r="G1067" s="1" t="s">
        <v>6</v>
      </c>
      <c r="H1067" s="11" t="str">
        <f t="shared" si="487"/>
        <v>Perennial</v>
      </c>
      <c r="J1067" s="1">
        <v>0.30000001199999998</v>
      </c>
      <c r="K1067" s="1">
        <v>0.15000000599999999</v>
      </c>
      <c r="L1067" t="str" cm="1">
        <f t="array" ref="L1067">_xlfn.IFS(J1067+K1067="", "Unknown", J1067+K1067&gt;3, "Large", J1067+K1067&gt;0.5, "Medium", J1067+K1067&gt;0, "Small")</f>
        <v>Small</v>
      </c>
      <c r="M1067" s="1">
        <v>7</v>
      </c>
      <c r="N1067" cm="1">
        <f t="array" ref="N1067">IF($M1067="",INDEX($M$2:$M$2176,MATCH(1,INDEX(($A$2:$A$2176=$A1067)*($M$2:$M$2176&lt;&gt;""),0),0)),$M1067)</f>
        <v>7</v>
      </c>
      <c r="O1067" s="2" t="str">
        <f t="shared" si="482"/>
        <v>Seasonal outdoors</v>
      </c>
      <c r="P1067" s="1" t="s">
        <v>12981</v>
      </c>
      <c r="R1067" t="str">
        <f t="shared" si="486"/>
        <v>Medium</v>
      </c>
      <c r="T1067" s="1"/>
      <c r="U1067" s="1"/>
      <c r="V1067" s="1" t="s">
        <v>307</v>
      </c>
      <c r="W1067" s="6" t="str">
        <f t="shared" ref="W1067:W1076" si="494">IF(ISNUMBER(SEARCH("-",V1067)),TRIM(LEFT(V1067,FIND("-",V1067)-1)),V1067)</f>
        <v>6</v>
      </c>
      <c r="X1067" t="str">
        <f>IF(W1067="1", "January", IF(W1067="2", "February", IF(W1067="3", "March", IF(W1067="4", "April", IF(W1067="5", "May", IF(W1067="6", "June", IF(W1067="7", "July", IF(W1067="8", "August", IF(W1067="9", "September", IF(W1067="10", "October", IF(W1067="11", "November", IF(W1067="12", "December", "Other"))))))))))))</f>
        <v>June</v>
      </c>
      <c r="Y1067" s="2" t="str">
        <f>IF(ISNUMBER(SEARCH("-",V1067)),TRIM(RIGHT(V1067,LEN(V1067)-SEARCH("-",V1067))),V1067)</f>
        <v>7</v>
      </c>
      <c r="Z1067" s="2" t="str">
        <f>IF(Y1067="1", "January", IF(Y1067="2", "February", IF(Y1067="3", "March", IF(Y1067="4", "April", IF(Y1067="5", "May", IF(Y1067="6", "June", IF(Y1067="7", "July", IF(Y1067="8", "August", IF(Y1067="9", "September", IF(Y1067="10", "October", IF(Y1067="11", "November", IF(Y1067="12", "December", "Other"))))))))))))</f>
        <v>July</v>
      </c>
      <c r="AA1067" s="1">
        <v>8</v>
      </c>
      <c r="AB1067" s="1">
        <f t="shared" ref="AB1067:AB1072" si="495">IF(ISNUMBER(SEARCH("-",AA1067)),TRIM(LEFT(AA1067,FIND("-",AA1067)-1)),AA1067)</f>
        <v>8</v>
      </c>
      <c r="AC1067" s="1" t="str">
        <f>IF(AB1067=1, "January", IF(AB1067=2, "February", IF(AB1067=3, "March", IF(AB1067=4, "April", IF(AB1067=5, "May", IF(AB1067=6, "June", IF(AB1067=7, "July", IF(AB1067=8, "August", IF(AB1067=9, "September", IF(AB1067=10, "October", IF(AB1067=11, "November", IF(AB1067=12, "December", "Other"))))))))))))</f>
        <v>August</v>
      </c>
      <c r="AD1067" s="1"/>
      <c r="AE1067" s="1"/>
      <c r="AF1067" s="16" t="s">
        <v>24563</v>
      </c>
      <c r="AG1067" s="1" t="str">
        <f t="shared" si="472"/>
        <v xml:space="preserve">Seed </v>
      </c>
      <c r="AH1067" s="2" t="str">
        <f t="shared" si="473"/>
        <v>Sow spring in greenhouse. When they are large enough to handle, prick the seedlings out into individual pots and plant them out in the summer.
Basal cuttings in spring. Harvest the shoots when they are about 8 - 10cm long with plenty of underground stem. Pot them up into individual pots and keep them in light shade in a cold frame or greenhouse until they are rooting well. Plant them out in the summer.</v>
      </c>
      <c r="AI1067" s="1" t="s">
        <v>12982</v>
      </c>
      <c r="AJ1067" s="1" t="s">
        <v>23802</v>
      </c>
      <c r="AK1067" s="1" t="s">
        <v>17104</v>
      </c>
      <c r="AL1067" s="1" t="str">
        <f t="shared" si="483"/>
        <v>Unscented</v>
      </c>
      <c r="AM1067" s="1" t="b">
        <v>0</v>
      </c>
      <c r="AN1067" s="1" t="b">
        <v>0</v>
      </c>
      <c r="AO1067" s="1" t="b">
        <v>0</v>
      </c>
      <c r="AP1067" s="5" t="s">
        <v>54</v>
      </c>
      <c r="AQ1067" s="5" t="str">
        <f t="shared" si="474"/>
        <v>Light, Medium</v>
      </c>
      <c r="AR1067" s="1" t="s">
        <v>30</v>
      </c>
      <c r="AS1067" s="1" t="str">
        <f t="shared" si="484"/>
        <v>None</v>
      </c>
      <c r="AT1067" s="1" t="str">
        <f t="shared" si="475"/>
        <v>Full</v>
      </c>
      <c r="AU1067" s="1" t="s">
        <v>11</v>
      </c>
      <c r="AV1067" s="1" t="str">
        <f t="shared" si="476"/>
        <v>Dry, Moist</v>
      </c>
      <c r="AW1067" s="1" t="s">
        <v>12</v>
      </c>
      <c r="AX1067" s="1" t="str">
        <f t="shared" si="477"/>
        <v>Acid, Neutral, Alkaline</v>
      </c>
      <c r="AY1067" s="1" t="b">
        <v>0</v>
      </c>
      <c r="AZ1067" s="1" t="b">
        <v>1</v>
      </c>
      <c r="BA1067" s="1" t="b">
        <v>0</v>
      </c>
      <c r="BC1067" t="str">
        <f t="shared" si="478"/>
        <v>FALSE</v>
      </c>
      <c r="BE1067" t="str">
        <f t="shared" si="479"/>
        <v>FALSE</v>
      </c>
      <c r="BF1067" s="1" t="b">
        <v>0</v>
      </c>
      <c r="BG1067" s="1" t="b">
        <v>0</v>
      </c>
      <c r="BH1067" s="1" t="b">
        <v>1</v>
      </c>
      <c r="BI1067" s="1" t="s">
        <v>30</v>
      </c>
      <c r="BJ1067" s="1" t="str">
        <f t="shared" si="480"/>
        <v>FALSE</v>
      </c>
      <c r="BL1067" t="str">
        <f t="shared" si="481"/>
        <v>FALSE</v>
      </c>
      <c r="BM1067" s="1" t="b">
        <v>0</v>
      </c>
      <c r="BN1067" s="1" t="b">
        <v>0</v>
      </c>
      <c r="BO1067" s="1">
        <f t="shared" si="485"/>
        <v>16</v>
      </c>
      <c r="BP1067" s="1" t="s">
        <v>12983</v>
      </c>
      <c r="BQ1067" s="1" cm="1">
        <f t="array" ref="BQ1067">_xlfn.IFS(BP1067="None Known",0, LEN(BP1067)&gt;500, 5,LEN(BP1067)&gt;400, 4, LEN(BP1067)&gt;300, 3, LEN(BP1067)&gt;200, 2, LEN(BP1067)&gt;1, 1)</f>
        <v>5</v>
      </c>
      <c r="BR1067" s="1" t="s">
        <v>25304</v>
      </c>
      <c r="BS1067" s="1">
        <v>3</v>
      </c>
      <c r="BT1067" s="1" t="s">
        <v>12984</v>
      </c>
      <c r="BU1067" s="1">
        <v>2</v>
      </c>
      <c r="BV1067" s="1" t="s">
        <v>12985</v>
      </c>
      <c r="BW1067" s="1" t="s">
        <v>12986</v>
      </c>
      <c r="BX1067" s="1"/>
      <c r="BY1067" t="str">
        <f>_xlfn.XLOOKUP($B1067,Img_lookup!A:A,Img_lookup!B:B, "Not available")</f>
        <v>cf01d24d-94e7-4872-8531-bc82312bf944</v>
      </c>
      <c r="BZ1067" t="str">
        <f>_xlfn.XLOOKUP($B1067,Img_lookup!A:A,Img_lookup!C:C, "Not available")</f>
        <v>Blue Flax Flowers (linum perenne)</v>
      </c>
      <c r="CA1067" t="str">
        <f>_xlfn.XLOOKUP($B1067,Img_lookup!A:A,Img_lookup!D:D, "Not available")</f>
        <v>Swallowtail Garden Seeds</v>
      </c>
      <c r="CB1067" t="str">
        <f>_xlfn.XLOOKUP($B1067,Img_lookup!A:A,Img_lookup!E:E, "https://imgur.com/aT5wafe")</f>
        <v>https://api.openverse.engineering/v1/images/cf01d24d-94e7-4872-8531-bc82312bf944/thumb/</v>
      </c>
    </row>
    <row r="1068" spans="1:80" ht="409.6" x14ac:dyDescent="0.15">
      <c r="A1068" s="1" t="s">
        <v>6160</v>
      </c>
      <c r="B1068" s="1" t="s">
        <v>6565</v>
      </c>
      <c r="C1068" s="1" t="s">
        <v>6566</v>
      </c>
      <c r="E1068" s="1" t="s">
        <v>6567</v>
      </c>
      <c r="F1068" s="1" t="s">
        <v>85</v>
      </c>
      <c r="G1068" s="1" t="s">
        <v>85</v>
      </c>
      <c r="H1068" s="11" t="str">
        <f t="shared" si="487"/>
        <v>Annual</v>
      </c>
      <c r="J1068" s="1">
        <v>0.69999998799999996</v>
      </c>
      <c r="K1068" s="1">
        <v>0.20000000300000001</v>
      </c>
      <c r="L1068" t="str" cm="1">
        <f t="array" ref="L1068">_xlfn.IFS(J1068+K1068="", "Unknown", J1068+K1068&gt;3, "Large", J1068+K1068&gt;0.5, "Medium", J1068+K1068&gt;0, "Small")</f>
        <v>Medium</v>
      </c>
      <c r="M1068" s="1">
        <v>4</v>
      </c>
      <c r="N1068" cm="1">
        <f t="array" ref="N1068">IF($M1068="",INDEX($M$2:$M$2176,MATCH(1,INDEX(($A$2:$A$2176=$A1068)*($M$2:$M$2176&lt;&gt;""),0),0)),$M1068)</f>
        <v>4</v>
      </c>
      <c r="O1068" s="2" t="str">
        <f t="shared" si="482"/>
        <v>Hardy to cold</v>
      </c>
      <c r="P1068" s="1" t="s">
        <v>709</v>
      </c>
      <c r="R1068" t="str">
        <f t="shared" si="486"/>
        <v>Medium</v>
      </c>
      <c r="T1068" s="1"/>
      <c r="U1068" s="1"/>
      <c r="V1068" s="1" t="s">
        <v>307</v>
      </c>
      <c r="W1068" s="6" t="str">
        <f t="shared" si="494"/>
        <v>6</v>
      </c>
      <c r="X1068" t="str">
        <f>IF(W1068="1", "January", IF(W1068="2", "February", IF(W1068="3", "March", IF(W1068="4", "April", IF(W1068="5", "May", IF(W1068="6", "June", IF(W1068="7", "July", IF(W1068="8", "August", IF(W1068="9", "September", IF(W1068="10", "October", IF(W1068="11", "November", IF(W1068="12", "December", "Other"))))))))))))</f>
        <v>June</v>
      </c>
      <c r="Y1068" s="2" t="str">
        <f>IF(ISNUMBER(SEARCH("-",V1068)),TRIM(RIGHT(V1068,LEN(V1068)-SEARCH("-",V1068))),V1068)</f>
        <v>7</v>
      </c>
      <c r="Z1068" s="2" t="str">
        <f>IF(Y1068="1", "January", IF(Y1068="2", "February", IF(Y1068="3", "March", IF(Y1068="4", "April", IF(Y1068="5", "May", IF(Y1068="6", "June", IF(Y1068="7", "July", IF(Y1068="8", "August", IF(Y1068="9", "September", IF(Y1068="10", "October", IF(Y1068="11", "November", IF(Y1068="12", "December", "Other"))))))))))))</f>
        <v>July</v>
      </c>
      <c r="AA1068" s="1" t="s">
        <v>427</v>
      </c>
      <c r="AB1068" s="1" t="str">
        <f t="shared" si="495"/>
        <v>8</v>
      </c>
      <c r="AC1068" s="1" t="str">
        <f>IF(AB1068="1", "January", IF(AB1068="2", "February", IF(AB1068="3", "March", IF(AB1068="4", "April", IF(AB1068="5", "May", IF(AB1068="6", "June", IF(AB1068="7", "July", IF(AB1068="8", "August", IF(AB1068="9", "September", IF(AB1068="10", "October", IF(AB1068="11", "November", IF(AB1068="12", "December", "Other"))))))))))))</f>
        <v>August</v>
      </c>
      <c r="AD1068" s="1" t="str">
        <f>IF(ISNUMBER(SEARCH("-",AA1068)),TRIM(RIGHT(AA1068,LEN(AA1068)-SEARCH("-",AA1068))),AA1068)</f>
        <v>9</v>
      </c>
      <c r="AE1068" s="1" t="str">
        <f>IF(AD1068="1", "January", IF(AD1068="2", "February", IF(AD1068="3", "March", IF(AD1068="4", "April", IF(AD1068="5", "May", IF(AD1068="6", "June", IF(AD1068="7", "July", IF(AD1068="8", "August", IF(AD1068="9", "September", IF(AD1068="10", "October", IF(AD1068="11", "November", IF(AD1068="12", "December", "Other"))))))))))))</f>
        <v>September</v>
      </c>
      <c r="AF1068" s="1" t="s">
        <v>24564</v>
      </c>
      <c r="AG1068" s="1" t="str">
        <f t="shared" si="472"/>
        <v xml:space="preserve">Seed </v>
      </c>
      <c r="AH1068" s="2" t="str">
        <f t="shared" si="473"/>
        <v>Sow early to late spring in situ. Do not transplant the seedlings[238].</v>
      </c>
      <c r="AI1068" s="1" t="s">
        <v>6568</v>
      </c>
      <c r="AJ1068" s="1" t="s">
        <v>53</v>
      </c>
      <c r="AK1068" s="1" t="s">
        <v>17104</v>
      </c>
      <c r="AL1068" s="1" t="str">
        <f t="shared" si="483"/>
        <v>Unscented</v>
      </c>
      <c r="AM1068" s="1" t="b">
        <v>0</v>
      </c>
      <c r="AN1068" s="1" t="b">
        <v>0</v>
      </c>
      <c r="AO1068" s="1" t="b">
        <v>0</v>
      </c>
      <c r="AP1068" s="5" t="s">
        <v>54</v>
      </c>
      <c r="AQ1068" s="5" t="str">
        <f t="shared" si="474"/>
        <v>Light, Medium</v>
      </c>
      <c r="AR1068" s="1" t="s">
        <v>30</v>
      </c>
      <c r="AS1068" s="1" t="str">
        <f t="shared" si="484"/>
        <v>None</v>
      </c>
      <c r="AT1068" s="1" t="str">
        <f t="shared" si="475"/>
        <v>Full</v>
      </c>
      <c r="AU1068" s="1" t="s">
        <v>29</v>
      </c>
      <c r="AV1068" s="1" t="str">
        <f t="shared" si="476"/>
        <v>Moist</v>
      </c>
      <c r="AW1068" s="1" t="s">
        <v>12</v>
      </c>
      <c r="AX1068" s="1" t="str">
        <f t="shared" si="477"/>
        <v>Acid, Neutral, Alkaline</v>
      </c>
      <c r="AY1068" s="1" t="b">
        <v>0</v>
      </c>
      <c r="AZ1068" s="1" t="b">
        <v>0</v>
      </c>
      <c r="BA1068" s="1" t="b">
        <v>0</v>
      </c>
      <c r="BB1068" s="1" t="s">
        <v>275</v>
      </c>
      <c r="BC1068" t="str">
        <f t="shared" si="478"/>
        <v>TRUE</v>
      </c>
      <c r="BE1068" t="str">
        <f t="shared" si="479"/>
        <v>FALSE</v>
      </c>
      <c r="BF1068" s="1" t="b">
        <v>0</v>
      </c>
      <c r="BG1068" s="1" t="b">
        <v>0</v>
      </c>
      <c r="BH1068" s="1" t="b">
        <v>0</v>
      </c>
      <c r="BI1068" s="1" t="s">
        <v>30</v>
      </c>
      <c r="BJ1068" s="1" t="str">
        <f t="shared" si="480"/>
        <v>FALSE</v>
      </c>
      <c r="BK1068" s="1" t="s">
        <v>77</v>
      </c>
      <c r="BL1068" t="str">
        <f t="shared" si="481"/>
        <v>TRUE</v>
      </c>
      <c r="BM1068" s="1" t="b">
        <v>0</v>
      </c>
      <c r="BN1068" s="1" t="b">
        <v>0</v>
      </c>
      <c r="BO1068" s="1">
        <f t="shared" si="485"/>
        <v>20</v>
      </c>
      <c r="BP1068" s="1" t="s">
        <v>6569</v>
      </c>
      <c r="BQ1068" s="1" cm="1">
        <f t="array" ref="BQ1068">_xlfn.IFS(BP1068="None Known",0, LEN(BP1068)&gt;500, 5,LEN(BP1068)&gt;400, 4, LEN(BP1068)&gt;300, 3, LEN(BP1068)&gt;200, 2, LEN(BP1068)&gt;1, 1)</f>
        <v>5</v>
      </c>
      <c r="BR1068" s="16" t="s">
        <v>24914</v>
      </c>
      <c r="BS1068" s="1">
        <v>4</v>
      </c>
      <c r="BT1068" s="1" t="s">
        <v>6570</v>
      </c>
      <c r="BU1068" s="1">
        <v>3</v>
      </c>
      <c r="BV1068" s="1" t="s">
        <v>6167</v>
      </c>
      <c r="BW1068" s="1" t="s">
        <v>6571</v>
      </c>
      <c r="BX1068" s="1"/>
      <c r="BY1068" t="str">
        <f>_xlfn.XLOOKUP($B1068,Img_lookup!A:A,Img_lookup!B:B, "Not available")</f>
        <v>5eb0577d-5f0f-4320-b1cf-abe32a5173e5</v>
      </c>
      <c r="BZ1068" t="str">
        <f>_xlfn.XLOOKUP($B1068,Img_lookup!A:A,Img_lookup!C:C, "Not available")</f>
        <v>Common Flax (Linum usitatissimum), Purging (Linum catharticum), Sweet Flag (Acorus calamus), Yellow Flag (Iris pseudacorus), and Fennel (Foeniculum vulgare).</v>
      </c>
      <c r="CA1068" t="str">
        <f>_xlfn.XLOOKUP($B1068,Img_lookup!A:A,Img_lookup!D:D, "Not available")</f>
        <v>Swallowtail Garden Seeds</v>
      </c>
      <c r="CB1068" t="str">
        <f>_xlfn.XLOOKUP($B1068,Img_lookup!A:A,Img_lookup!E:E, "https://imgur.com/aT5wafe")</f>
        <v>https://api.openverse.engineering/v1/images/5eb0577d-5f0f-4320-b1cf-abe32a5173e5/thumb/</v>
      </c>
    </row>
    <row r="1069" spans="1:80" ht="409.6" x14ac:dyDescent="0.15">
      <c r="A1069" s="1" t="s">
        <v>1919</v>
      </c>
      <c r="B1069" s="1" t="s">
        <v>1920</v>
      </c>
      <c r="C1069" s="1" t="s">
        <v>1921</v>
      </c>
      <c r="D1069" s="1" t="s">
        <v>1922</v>
      </c>
      <c r="E1069" s="1" t="s">
        <v>1923</v>
      </c>
      <c r="F1069" s="1" t="s">
        <v>62</v>
      </c>
      <c r="G1069" s="1" t="s">
        <v>62</v>
      </c>
      <c r="H1069" s="11" t="str">
        <f t="shared" si="487"/>
        <v>Perennial</v>
      </c>
      <c r="I1069" s="1" t="s">
        <v>17107</v>
      </c>
      <c r="J1069" s="1">
        <v>10</v>
      </c>
      <c r="K1069" s="1">
        <v>4</v>
      </c>
      <c r="L1069" t="str" cm="1">
        <f t="array" ref="L1069">_xlfn.IFS(J1069+K1069="", "Unknown", J1069+K1069&gt;3, "Large", J1069+K1069&gt;0.5, "Medium", J1069+K1069&gt;0, "Small")</f>
        <v>Large</v>
      </c>
      <c r="M1069" s="1">
        <v>8</v>
      </c>
      <c r="N1069" cm="1">
        <f t="array" ref="N1069">IF($M1069="",INDEX($M$2:$M$2176,MATCH(1,INDEX(($A$2:$A$2176=$A1069)*($M$2:$M$2176&lt;&gt;""),0),0)),$M1069)</f>
        <v>8</v>
      </c>
      <c r="O1069" s="2" t="str">
        <f t="shared" si="482"/>
        <v>Grown indoors</v>
      </c>
      <c r="P1069" s="1" t="s">
        <v>1924</v>
      </c>
      <c r="Q1069" s="1" t="s">
        <v>17111</v>
      </c>
      <c r="R1069" t="str">
        <f t="shared" si="486"/>
        <v>Slow</v>
      </c>
      <c r="T1069" s="1"/>
      <c r="U1069" s="1"/>
      <c r="V1069" s="1">
        <v>5</v>
      </c>
      <c r="W1069" s="6">
        <f t="shared" si="494"/>
        <v>5</v>
      </c>
      <c r="X1069" t="str">
        <f>IF(W1069=1, "January", IF(W1069=2, "February", IF(W1069=3, "March", IF(W1069=4, "April", IF(W1069=5, "May", IF(W1069=6, "June", IF(W1069=7, "July", IF(W1069=8, "August", IF(W1069=9, "September", IF(W1069=10, "October", IF(W1069=11, "November", IF(W1069=12, "December", "Other"))))))))))))</f>
        <v>May</v>
      </c>
      <c r="Y1069" s="1"/>
      <c r="Z1069" s="1"/>
      <c r="AA1069" s="1" t="s">
        <v>907</v>
      </c>
      <c r="AB1069" s="1" t="str">
        <f t="shared" si="495"/>
        <v>10</v>
      </c>
      <c r="AC1069" s="1" t="str">
        <f>IF(AB1069="1", "January", IF(AB1069="2", "February", IF(AB1069="3", "March", IF(AB1069="4", "April", IF(AB1069="5", "May", IF(AB1069="6", "June", IF(AB1069="7", "July", IF(AB1069="8", "August", IF(AB1069="9", "September", IF(AB1069="10", "October", IF(AB1069="11", "November", IF(AB1069="12", "December", "Other"))))))))))))</f>
        <v>October</v>
      </c>
      <c r="AD1069" s="1" t="str">
        <f>IF(ISNUMBER(SEARCH("-",AA1069)),TRIM(RIGHT(AA1069,LEN(AA1069)-SEARCH("-",AA1069))),AA1069)</f>
        <v>11</v>
      </c>
      <c r="AE1069" s="1" t="str">
        <f>IF(AD1069="1", "January", IF(AD1069="2", "February", IF(AD1069="3", "March", IF(AD1069="4", "April", IF(AD1069="5", "May", IF(AD1069="6", "June", IF(AD1069="7", "July", IF(AD1069="8", "August", IF(AD1069="9", "September", IF(AD1069="10", "October", IF(AD1069="11", "November", IF(AD1069="12", "December", "Other"))))))))))))</f>
        <v>November</v>
      </c>
      <c r="AF1069" s="16" t="s">
        <v>24107</v>
      </c>
      <c r="AG1069" s="1" t="str">
        <f t="shared" si="472"/>
        <v xml:space="preserve">Seed </v>
      </c>
      <c r="AH1069" s="2" t="str">
        <f t="shared" si="473"/>
        <v>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v>
      </c>
      <c r="AI1069" s="1" t="s">
        <v>1925</v>
      </c>
      <c r="AJ1069" s="1" t="s">
        <v>26</v>
      </c>
      <c r="AK1069" s="1" t="s">
        <v>17106</v>
      </c>
      <c r="AL1069" s="1" t="str">
        <f t="shared" si="483"/>
        <v>Scented</v>
      </c>
      <c r="AM1069" s="1" t="b">
        <v>1</v>
      </c>
      <c r="AN1069" s="1" t="b">
        <v>1</v>
      </c>
      <c r="AO1069" s="1" t="b">
        <v>0</v>
      </c>
      <c r="AP1069" s="5" t="s">
        <v>28</v>
      </c>
      <c r="AQ1069" s="5" t="str">
        <f t="shared" si="474"/>
        <v>Light, Medium, Heavy</v>
      </c>
      <c r="AR1069" s="1" t="s">
        <v>10</v>
      </c>
      <c r="AS1069" s="1" t="str">
        <f t="shared" si="484"/>
        <v>None, Partial</v>
      </c>
      <c r="AT1069" s="1" t="str">
        <f t="shared" si="475"/>
        <v>Partial, Full</v>
      </c>
      <c r="AU1069" s="1" t="s">
        <v>29</v>
      </c>
      <c r="AV1069" s="1" t="str">
        <f t="shared" si="476"/>
        <v>Moist</v>
      </c>
      <c r="AW1069" s="1" t="s">
        <v>123</v>
      </c>
      <c r="AX1069" s="1" t="str">
        <f t="shared" si="477"/>
        <v>Acid, Neutral</v>
      </c>
      <c r="AY1069" s="1" t="b">
        <v>0</v>
      </c>
      <c r="AZ1069" s="1" t="b">
        <v>0</v>
      </c>
      <c r="BA1069" s="1" t="b">
        <v>0</v>
      </c>
      <c r="BC1069" t="str">
        <f t="shared" si="478"/>
        <v>FALSE</v>
      </c>
      <c r="BE1069" t="str">
        <f t="shared" si="479"/>
        <v>FALSE</v>
      </c>
      <c r="BF1069" s="1" t="b">
        <v>0</v>
      </c>
      <c r="BG1069" s="1" t="b">
        <v>0</v>
      </c>
      <c r="BH1069" s="1" t="b">
        <v>0</v>
      </c>
      <c r="BI1069" s="1" t="s">
        <v>77</v>
      </c>
      <c r="BJ1069" s="1" t="str">
        <f t="shared" si="480"/>
        <v>TRUE</v>
      </c>
      <c r="BL1069" t="str">
        <f t="shared" si="481"/>
        <v>FALSE</v>
      </c>
      <c r="BM1069" s="1" t="b">
        <v>0</v>
      </c>
      <c r="BN1069" s="1" t="b">
        <v>0</v>
      </c>
      <c r="BO1069" s="1">
        <f t="shared" si="485"/>
        <v>14</v>
      </c>
      <c r="BP1069" s="1" t="s">
        <v>1926</v>
      </c>
      <c r="BQ1069" s="1" cm="1">
        <f t="array" ref="BQ1069">_xlfn.IFS(BP1069="None Known",0, LEN(BP1069)&gt;500, 5,LEN(BP1069)&gt;400, 4, LEN(BP1069)&gt;300, 3, LEN(BP1069)&gt;200, 2, LEN(BP1069)&gt;1, 1)</f>
        <v>5</v>
      </c>
      <c r="BR1069" s="1" t="s">
        <v>1927</v>
      </c>
      <c r="BS1069" s="1">
        <v>2</v>
      </c>
      <c r="BT1069" s="1" t="s">
        <v>1928</v>
      </c>
      <c r="BU1069" s="1">
        <v>3</v>
      </c>
      <c r="BV1069" s="1" t="s">
        <v>1929</v>
      </c>
      <c r="BW1069" s="1" t="s">
        <v>31</v>
      </c>
      <c r="BX1069" s="1"/>
      <c r="BY1069" t="str">
        <f>_xlfn.XLOOKUP($B1069,Img_lookup!A:A,Img_lookup!B:B, "Not available")</f>
        <v>79bc6407-f907-49a5-8e13-39ab0b0239f1</v>
      </c>
      <c r="BZ1069" t="str">
        <f>_xlfn.XLOOKUP($B1069,Img_lookup!A:A,Img_lookup!C:C, "Not available")</f>
        <v>Poudre pour parfumer les cheveux (mus√©e Cernuschi, Paris)</v>
      </c>
      <c r="CA1069" t="str">
        <f>_xlfn.XLOOKUP($B1069,Img_lookup!A:A,Img_lookup!D:D, "Not available")</f>
        <v>dalbera</v>
      </c>
      <c r="CB1069" t="str">
        <f>_xlfn.XLOOKUP($B1069,Img_lookup!A:A,Img_lookup!E:E, "https://imgur.com/aT5wafe")</f>
        <v>https://api.openverse.engineering/v1/images/79bc6407-f907-49a5-8e13-39ab0b0239f1/thumb/</v>
      </c>
    </row>
    <row r="1070" spans="1:80" ht="409.6" x14ac:dyDescent="0.15">
      <c r="A1070" s="1" t="s">
        <v>1919</v>
      </c>
      <c r="B1070" s="1" t="s">
        <v>4081</v>
      </c>
      <c r="C1070" s="1" t="s">
        <v>4082</v>
      </c>
      <c r="E1070" s="1" t="s">
        <v>4083</v>
      </c>
      <c r="F1070" s="1" t="s">
        <v>62</v>
      </c>
      <c r="G1070" s="1" t="s">
        <v>62</v>
      </c>
      <c r="H1070" s="11" t="str">
        <f t="shared" si="487"/>
        <v>Perennial</v>
      </c>
      <c r="I1070" s="1" t="s">
        <v>17107</v>
      </c>
      <c r="J1070" s="1">
        <v>25</v>
      </c>
      <c r="K1070" s="1">
        <v>15</v>
      </c>
      <c r="L1070" t="str" cm="1">
        <f t="array" ref="L1070">_xlfn.IFS(J1070+K1070="", "Unknown", J1070+K1070&gt;3, "Large", J1070+K1070&gt;0.5, "Medium", J1070+K1070&gt;0, "Small")</f>
        <v>Large</v>
      </c>
      <c r="M1070" s="1">
        <v>5</v>
      </c>
      <c r="N1070" cm="1">
        <f t="array" ref="N1070">IF($M1070="",INDEX($M$2:$M$2176,MATCH(1,INDEX(($A$2:$A$2176=$A1070)*($M$2:$M$2176&lt;&gt;""),0),0)),$M1070)</f>
        <v>5</v>
      </c>
      <c r="O1070" s="2" t="str">
        <f t="shared" si="482"/>
        <v>Seasonal outdoors</v>
      </c>
      <c r="P1070" s="1" t="s">
        <v>4084</v>
      </c>
      <c r="Q1070" s="1" t="s">
        <v>17109</v>
      </c>
      <c r="R1070" t="str">
        <f t="shared" si="486"/>
        <v>Fast</v>
      </c>
      <c r="T1070" s="1"/>
      <c r="U1070" s="1"/>
      <c r="V1070" s="1">
        <v>5</v>
      </c>
      <c r="W1070" s="6">
        <f t="shared" si="494"/>
        <v>5</v>
      </c>
      <c r="X1070" t="str">
        <f>IF(W1070=1, "January", IF(W1070=2, "February", IF(W1070=3, "March", IF(W1070=4, "April", IF(W1070=5, "May", IF(W1070=6, "June", IF(W1070=7, "July", IF(W1070=8, "August", IF(W1070=9, "September", IF(W1070=10, "October", IF(W1070=11, "November", IF(W1070=12, "December", "Other"))))))))))))</f>
        <v>May</v>
      </c>
      <c r="Y1070" s="1"/>
      <c r="Z1070" s="1"/>
      <c r="AA1070" s="1" t="s">
        <v>907</v>
      </c>
      <c r="AB1070" s="1" t="str">
        <f t="shared" si="495"/>
        <v>10</v>
      </c>
      <c r="AC1070" s="1" t="str">
        <f>IF(AB1070="1", "January", IF(AB1070="2", "February", IF(AB1070="3", "March", IF(AB1070="4", "April", IF(AB1070="5", "May", IF(AB1070="6", "June", IF(AB1070="7", "July", IF(AB1070="8", "August", IF(AB1070="9", "September", IF(AB1070="10", "October", IF(AB1070="11", "November", IF(AB1070="12", "December", "Other"))))))))))))</f>
        <v>October</v>
      </c>
      <c r="AD1070" s="1" t="str">
        <f>IF(ISNUMBER(SEARCH("-",AA1070)),TRIM(RIGHT(AA1070,LEN(AA1070)-SEARCH("-",AA1070))),AA1070)</f>
        <v>11</v>
      </c>
      <c r="AE1070" s="1" t="str">
        <f>IF(AD1070="1", "January", IF(AD1070="2", "February", IF(AD1070="3", "March", IF(AD1070="4", "April", IF(AD1070="5", "May", IF(AD1070="6", "June", IF(AD1070="7", "July", IF(AD1070="8", "August", IF(AD1070="9", "September", IF(AD1070="10", "October", IF(AD1070="11", "November", IF(AD1070="12", "December", "Other"))))))))))))</f>
        <v>November</v>
      </c>
      <c r="AF1070" s="16" t="s">
        <v>24107</v>
      </c>
      <c r="AG1070" s="1" t="str">
        <f t="shared" si="472"/>
        <v xml:space="preserve">Seed </v>
      </c>
      <c r="AH1070" s="2" t="str">
        <f t="shared" si="473"/>
        <v>Best sown as soon as it is ripe in the autumn in a cold frame. Harvest the seed capsules at the end of October or November, dry in a warm place and extract the seed by shaking the capsule. Stored seed requires 1 - 3 months stratification and sometimes takes 2 years to germinate. Sow it as early in the year as possible. Germination rates are often poor. Prick out the seedlings into individual pots when they are large enough to handle and grow them on in a cold frame or greenhouse for their first winter. Since they resent root disturbance, it is best to plant them out into their permanent positions in early summer of their second year and give them some protection from cold for their first winter outdoors[K].
Cuttings of half-ripe wood, July/August in a frame.
Suckers in early spring.
Layering in October/November. Takes 12 months.</v>
      </c>
      <c r="AI1070" s="1" t="s">
        <v>4085</v>
      </c>
      <c r="AJ1070" s="1" t="s">
        <v>26</v>
      </c>
      <c r="AK1070" s="1" t="s">
        <v>17106</v>
      </c>
      <c r="AL1070" s="1" t="str">
        <f t="shared" si="483"/>
        <v>Scented</v>
      </c>
      <c r="AM1070" s="1" t="b">
        <v>1</v>
      </c>
      <c r="AN1070" s="1" t="b">
        <v>1</v>
      </c>
      <c r="AO1070" s="1" t="b">
        <v>0</v>
      </c>
      <c r="AP1070" s="5" t="s">
        <v>28</v>
      </c>
      <c r="AQ1070" s="5" t="str">
        <f t="shared" si="474"/>
        <v>Light, Medium, Heavy</v>
      </c>
      <c r="AR1070" s="1" t="s">
        <v>30</v>
      </c>
      <c r="AS1070" s="1" t="str">
        <f t="shared" si="484"/>
        <v>None</v>
      </c>
      <c r="AT1070" s="1" t="str">
        <f t="shared" si="475"/>
        <v>Full</v>
      </c>
      <c r="AU1070" s="1" t="s">
        <v>29</v>
      </c>
      <c r="AV1070" s="1" t="str">
        <f t="shared" si="476"/>
        <v>Moist</v>
      </c>
      <c r="AW1070" s="1" t="s">
        <v>123</v>
      </c>
      <c r="AX1070" s="1" t="str">
        <f t="shared" si="477"/>
        <v>Acid, Neutral</v>
      </c>
      <c r="AY1070" s="1" t="b">
        <v>0</v>
      </c>
      <c r="AZ1070" s="1" t="b">
        <v>0</v>
      </c>
      <c r="BA1070" s="1" t="b">
        <v>0</v>
      </c>
      <c r="BC1070" t="str">
        <f t="shared" si="478"/>
        <v>FALSE</v>
      </c>
      <c r="BE1070" t="str">
        <f t="shared" si="479"/>
        <v>FALSE</v>
      </c>
      <c r="BF1070" s="1" t="b">
        <v>0</v>
      </c>
      <c r="BG1070" s="1" t="b">
        <v>0</v>
      </c>
      <c r="BH1070" s="1" t="b">
        <v>0</v>
      </c>
      <c r="BI1070" s="1" t="s">
        <v>77</v>
      </c>
      <c r="BJ1070" s="1" t="str">
        <f t="shared" si="480"/>
        <v>TRUE</v>
      </c>
      <c r="BL1070" t="str">
        <f t="shared" si="481"/>
        <v>FALSE</v>
      </c>
      <c r="BM1070" s="1" t="b">
        <v>0</v>
      </c>
      <c r="BN1070" s="1" t="b">
        <v>0</v>
      </c>
      <c r="BO1070" s="1">
        <f t="shared" si="485"/>
        <v>14</v>
      </c>
      <c r="BP1070" s="1" t="s">
        <v>4086</v>
      </c>
      <c r="BQ1070" s="1" cm="1">
        <f t="array" ref="BQ1070">_xlfn.IFS(BP1070="None Known",0, LEN(BP1070)&gt;500, 5,LEN(BP1070)&gt;400, 4, LEN(BP1070)&gt;300, 3, LEN(BP1070)&gt;200, 2, LEN(BP1070)&gt;1, 1)</f>
        <v>5</v>
      </c>
      <c r="BR1070" s="1" t="s">
        <v>4087</v>
      </c>
      <c r="BS1070" s="1">
        <v>2</v>
      </c>
      <c r="BT1070" s="1" t="s">
        <v>4088</v>
      </c>
      <c r="BU1070" s="1">
        <v>3</v>
      </c>
      <c r="BV1070" s="1" t="s">
        <v>4089</v>
      </c>
      <c r="BW1070" s="1" t="s">
        <v>31</v>
      </c>
      <c r="BX1070" s="1"/>
      <c r="BY1070" t="str">
        <f>_xlfn.XLOOKUP($B1070,Img_lookup!A:A,Img_lookup!B:B, "Not available")</f>
        <v>4949db3e-c3c9-48c8-909f-f9be487ef471</v>
      </c>
      <c r="BZ1070" t="str">
        <f>_xlfn.XLOOKUP($B1070,Img_lookup!A:A,Img_lookup!C:C, "Not available")</f>
        <v>Liquidambar styraciflua, top, beltsville, md_2014-04-16-16.13.03 ZS PMax</v>
      </c>
      <c r="CA1070" t="str">
        <f>_xlfn.XLOOKUP($B1070,Img_lookup!A:A,Img_lookup!D:D, "Not available")</f>
        <v>Sam Droege</v>
      </c>
      <c r="CB1070" t="str">
        <f>_xlfn.XLOOKUP($B1070,Img_lookup!A:A,Img_lookup!E:E, "https://imgur.com/aT5wafe")</f>
        <v>https://api.openverse.engineering/v1/images/4949db3e-c3c9-48c8-909f-f9be487ef471/thumb/</v>
      </c>
    </row>
    <row r="1071" spans="1:80" ht="409.6" x14ac:dyDescent="0.15">
      <c r="A1071" s="1" t="s">
        <v>1690</v>
      </c>
      <c r="B1071" s="1" t="s">
        <v>1691</v>
      </c>
      <c r="C1071" s="1" t="s">
        <v>1692</v>
      </c>
      <c r="D1071" s="1" t="s">
        <v>1693</v>
      </c>
      <c r="E1071" s="1" t="s">
        <v>1694</v>
      </c>
      <c r="F1071" s="1" t="s">
        <v>62</v>
      </c>
      <c r="G1071" s="1" t="s">
        <v>62</v>
      </c>
      <c r="H1071" s="11" t="str">
        <f t="shared" si="487"/>
        <v>Perennial</v>
      </c>
      <c r="I1071" s="1" t="s">
        <v>17107</v>
      </c>
      <c r="J1071" s="1">
        <v>30</v>
      </c>
      <c r="K1071" s="1">
        <v>12</v>
      </c>
      <c r="L1071" t="str" cm="1">
        <f t="array" ref="L1071">_xlfn.IFS(J1071+K1071="", "Unknown", J1071+K1071&gt;3, "Large", J1071+K1071&gt;0.5, "Medium", J1071+K1071&gt;0, "Small")</f>
        <v>Large</v>
      </c>
      <c r="M1071" s="1">
        <v>4</v>
      </c>
      <c r="N1071" cm="1">
        <f t="array" ref="N1071">IF($M1071="",INDEX($M$2:$M$2176,MATCH(1,INDEX(($A$2:$A$2176=$A1071)*($M$2:$M$2176&lt;&gt;""),0),0)),$M1071)</f>
        <v>4</v>
      </c>
      <c r="O1071" s="2" t="str">
        <f t="shared" si="482"/>
        <v>Hardy to cold</v>
      </c>
      <c r="P1071" s="1" t="s">
        <v>1695</v>
      </c>
      <c r="R1071" t="str">
        <f t="shared" si="486"/>
        <v>Medium</v>
      </c>
      <c r="T1071" s="1"/>
      <c r="U1071" s="1"/>
      <c r="V1071" s="1" t="s">
        <v>307</v>
      </c>
      <c r="W1071" s="6" t="str">
        <f t="shared" si="494"/>
        <v>6</v>
      </c>
      <c r="X1071" t="str">
        <f>IF(W1071="1", "January", IF(W1071="2", "February", IF(W1071="3", "March", IF(W1071="4", "April", IF(W1071="5", "May", IF(W1071="6", "June", IF(W1071="7", "July", IF(W1071="8", "August", IF(W1071="9", "September", IF(W1071="10", "October", IF(W1071="11", "November", IF(W1071="12", "December", "Other"))))))))))))</f>
        <v>June</v>
      </c>
      <c r="Y1071" s="2" t="str">
        <f>IF(ISNUMBER(SEARCH("-",V1071)),TRIM(RIGHT(V1071,LEN(V1071)-SEARCH("-",V1071))),V1071)</f>
        <v>7</v>
      </c>
      <c r="Z1071" s="2" t="str">
        <f>IF(Y1071="1", "January", IF(Y1071="2", "February", IF(Y1071="3", "March", IF(Y1071="4", "April", IF(Y1071="5", "May", IF(Y1071="6", "June", IF(Y1071="7", "July", IF(Y1071="8", "August", IF(Y1071="9", "September", IF(Y1071="10", "October", IF(Y1071="11", "November", IF(Y1071="12", "December", "Other"))))))))))))</f>
        <v>July</v>
      </c>
      <c r="AA1071" s="1">
        <v>10</v>
      </c>
      <c r="AB1071" s="1">
        <f t="shared" si="495"/>
        <v>10</v>
      </c>
      <c r="AC1071" s="1" t="str">
        <f>IF(AB1071=1, "January", IF(AB1071=2, "February", IF(AB1071=3, "March", IF(AB1071=4, "April", IF(AB1071=5, "May", IF(AB1071=6, "June", IF(AB1071=7, "July", IF(AB1071=8, "August", IF(AB1071=9, "September", IF(AB1071=10, "October", IF(AB1071=11, "November", IF(AB1071=12, "December", "Other"))))))))))))</f>
        <v>October</v>
      </c>
      <c r="AD1071" s="1"/>
      <c r="AE1071" s="1"/>
      <c r="AF1071" s="16" t="s">
        <v>24108</v>
      </c>
      <c r="AG1071" s="1" t="str">
        <f t="shared" si="472"/>
        <v xml:space="preserve">Seed </v>
      </c>
      <c r="AH1071" s="2" t="str">
        <f t="shared" si="473"/>
        <v>Best sown as soon as it is ripe in a shady place in a cold frame[80, 113, 200]. Stored seed requires 3 weeks warm then 12 weeks cold stratification[80, 113]. Germination is usually poor, only about 1% of the seed is viable[80]. When they are large enough to handle, prick the seedlings out into individual pots and grow them on in the greenhouse for at least their first winter. Plant them out into their permanent positions in late spring or early summer, after the last expected frosts[78].
Layering in spring. Do not sever from the parent plant for 2 years[200].</v>
      </c>
      <c r="AI1071" s="1" t="s">
        <v>1696</v>
      </c>
      <c r="AJ1071" s="1" t="s">
        <v>26</v>
      </c>
      <c r="AK1071" s="1" t="s">
        <v>17104</v>
      </c>
      <c r="AL1071" s="1" t="str">
        <f t="shared" si="483"/>
        <v>Unscented</v>
      </c>
      <c r="AM1071" s="1" t="b">
        <v>0</v>
      </c>
      <c r="AN1071" s="1" t="b">
        <v>1</v>
      </c>
      <c r="AO1071" s="1" t="b">
        <v>0</v>
      </c>
      <c r="AP1071" s="5" t="s">
        <v>28</v>
      </c>
      <c r="AQ1071" s="5" t="str">
        <f t="shared" si="474"/>
        <v>Light, Medium, Heavy</v>
      </c>
      <c r="AR1071" s="1" t="s">
        <v>30</v>
      </c>
      <c r="AS1071" s="1" t="str">
        <f t="shared" si="484"/>
        <v>None</v>
      </c>
      <c r="AT1071" s="1" t="str">
        <f t="shared" si="475"/>
        <v>Full</v>
      </c>
      <c r="AU1071" s="1" t="s">
        <v>29</v>
      </c>
      <c r="AV1071" s="1" t="str">
        <f t="shared" si="476"/>
        <v>Moist</v>
      </c>
      <c r="AW1071" s="1" t="s">
        <v>12</v>
      </c>
      <c r="AX1071" s="1" t="str">
        <f t="shared" si="477"/>
        <v>Acid, Neutral, Alkaline</v>
      </c>
      <c r="AY1071" s="1" t="b">
        <v>0</v>
      </c>
      <c r="AZ1071" s="1" t="b">
        <v>0</v>
      </c>
      <c r="BA1071" s="1" t="b">
        <v>0</v>
      </c>
      <c r="BC1071" t="str">
        <f t="shared" si="478"/>
        <v>FALSE</v>
      </c>
      <c r="BE1071" t="str">
        <f t="shared" si="479"/>
        <v>FALSE</v>
      </c>
      <c r="BF1071" s="1" t="b">
        <v>0</v>
      </c>
      <c r="BG1071" s="1" t="b">
        <v>0</v>
      </c>
      <c r="BH1071" s="1" t="b">
        <v>0</v>
      </c>
      <c r="BJ1071" s="1" t="str">
        <f t="shared" si="480"/>
        <v>FALSE</v>
      </c>
      <c r="BL1071" t="str">
        <f t="shared" si="481"/>
        <v>FALSE</v>
      </c>
      <c r="BM1071" s="1" t="b">
        <v>0</v>
      </c>
      <c r="BN1071" s="1" t="b">
        <v>1</v>
      </c>
      <c r="BO1071" s="1">
        <f t="shared" si="485"/>
        <v>8</v>
      </c>
      <c r="BP1071" s="1" t="s">
        <v>1697</v>
      </c>
      <c r="BQ1071" s="1" cm="1">
        <f t="array" ref="BQ1071">_xlfn.IFS(BP1071="None Known",0, LEN(BP1071)&gt;500, 5,LEN(BP1071)&gt;400, 4, LEN(BP1071)&gt;300, 3, LEN(BP1071)&gt;200, 2, LEN(BP1071)&gt;1, 1)</f>
        <v>3</v>
      </c>
      <c r="BR1071" s="1" t="s">
        <v>1698</v>
      </c>
      <c r="BS1071" s="1">
        <v>1</v>
      </c>
      <c r="BT1071" s="1" t="s">
        <v>1699</v>
      </c>
      <c r="BU1071" s="1">
        <v>2</v>
      </c>
      <c r="BV1071" s="1" t="s">
        <v>1700</v>
      </c>
      <c r="BW1071" s="1" t="s">
        <v>31</v>
      </c>
      <c r="BX1071" s="1"/>
      <c r="BY1071" t="str">
        <f>_xlfn.XLOOKUP($B1071,Img_lookup!A:A,Img_lookup!B:B, "Not available")</f>
        <v>0ed839eb-8787-44de-b63a-201ed027e72c</v>
      </c>
      <c r="BZ1071" t="str">
        <f>_xlfn.XLOOKUP($B1071,Img_lookup!A:A,Img_lookup!C:C, "Not available")</f>
        <v>Tulip tree. Liriodendron tulipifera. The American flora vol. 3 (1855)</v>
      </c>
      <c r="CA1071" t="str">
        <f>_xlfn.XLOOKUP($B1071,Img_lookup!A:A,Img_lookup!D:D, "Not available")</f>
        <v>Swallowtail Garden Seeds</v>
      </c>
      <c r="CB1071" t="str">
        <f>_xlfn.XLOOKUP($B1071,Img_lookup!A:A,Img_lookup!E:E, "https://imgur.com/aT5wafe")</f>
        <v>https://api.openverse.engineering/v1/images/0ed839eb-8787-44de-b63a-201ed027e72c/thumb/</v>
      </c>
    </row>
    <row r="1072" spans="1:80" ht="409.6" x14ac:dyDescent="0.15">
      <c r="A1072" s="1" t="s">
        <v>2364</v>
      </c>
      <c r="B1072" s="1" t="s">
        <v>11531</v>
      </c>
      <c r="E1072" s="1" t="s">
        <v>606</v>
      </c>
      <c r="F1072" s="1" t="s">
        <v>6</v>
      </c>
      <c r="G1072" s="1" t="s">
        <v>6</v>
      </c>
      <c r="H1072" s="11" t="str">
        <f t="shared" si="487"/>
        <v>Perennial</v>
      </c>
      <c r="I1072" s="1" t="s">
        <v>17108</v>
      </c>
      <c r="J1072" s="1">
        <v>0.30000001199999998</v>
      </c>
      <c r="L1072" t="str" cm="1">
        <f t="array" ref="L1072">_xlfn.IFS(J1072+K1072="", "Unknown", J1072+K1072&gt;3, "Large", J1072+K1072&gt;0.5, "Medium", J1072+K1072&gt;0, "Small")</f>
        <v>Small</v>
      </c>
      <c r="M1072" s="1">
        <v>8</v>
      </c>
      <c r="N1072" cm="1">
        <f t="array" ref="N1072">IF($M1072="",INDEX($M$2:$M$2176,MATCH(1,INDEX(($A$2:$A$2176=$A1072)*($M$2:$M$2176&lt;&gt;""),0),0)),$M1072)</f>
        <v>8</v>
      </c>
      <c r="O1072" s="2" t="str">
        <f t="shared" si="482"/>
        <v>Grown indoors</v>
      </c>
      <c r="P1072" s="1" t="s">
        <v>11532</v>
      </c>
      <c r="R1072" t="str">
        <f t="shared" si="486"/>
        <v>Medium</v>
      </c>
      <c r="S1072" s="1" t="s">
        <v>24</v>
      </c>
      <c r="T1072" s="1" t="str">
        <f>LEFT(S1072,FIND("-",S1072)-1)</f>
        <v xml:space="preserve">1 </v>
      </c>
      <c r="U1072" s="1" t="str">
        <f>RIGHT(S1072,FIND("-",S1072)-1)</f>
        <v>12</v>
      </c>
      <c r="V1072" s="1" t="s">
        <v>322</v>
      </c>
      <c r="W1072" s="6" t="str">
        <f t="shared" si="494"/>
        <v>6</v>
      </c>
      <c r="X1072" t="str">
        <f>IF(W1072="1", "January", IF(W1072="2", "February", IF(W1072="3", "March", IF(W1072="4", "April", IF(W1072="5", "May", IF(W1072="6", "June", IF(W1072="7", "July", IF(W1072="8", "August", IF(W1072="9", "September", IF(W1072="10", "October", IF(W1072="11", "November", IF(W1072="12", "December", "Other"))))))))))))</f>
        <v>June</v>
      </c>
      <c r="Y1072" s="2" t="str">
        <f>IF(ISNUMBER(SEARCH("-",V1072)),TRIM(RIGHT(V1072,LEN(V1072)-SEARCH("-",V1072))),V1072)</f>
        <v>8</v>
      </c>
      <c r="Z1072" s="2" t="str">
        <f>IF(Y1072="1", "January", IF(Y1072="2", "February", IF(Y1072="3", "March", IF(Y1072="4", "April", IF(Y1072="5", "May", IF(Y1072="6", "June", IF(Y1072="7", "July", IF(Y1072="8", "August", IF(Y1072="9", "September", IF(Y1072="10", "October", IF(Y1072="11", "November", IF(Y1072="12", "December", "Other"))))))))))))</f>
        <v>August</v>
      </c>
      <c r="AA1072" s="1" t="s">
        <v>166</v>
      </c>
      <c r="AB1072" s="1" t="str">
        <f t="shared" si="495"/>
        <v>9</v>
      </c>
      <c r="AC1072" s="1" t="str">
        <f>IF(AB1072="1", "January", IF(AB1072="2", "February", IF(AB1072="3", "March", IF(AB1072="4", "April", IF(AB1072="5", "May", IF(AB1072="6", "June", IF(AB1072="7", "July", IF(AB1072="8", "August", IF(AB1072="9", "September", IF(AB1072="10", "October", IF(AB1072="11", "November", IF(AB1072="12", "December", "Other"))))))))))))</f>
        <v>September</v>
      </c>
      <c r="AD1072" s="1" t="str">
        <f>IF(ISNUMBER(SEARCH("-",AA1072)),TRIM(RIGHT(AA1072,LEN(AA1072)-SEARCH("-",AA1072))),AA1072)</f>
        <v>11</v>
      </c>
      <c r="AE1072" s="1" t="str">
        <f>IF(AD1072="1", "January", IF(AD1072="2", "February", IF(AD1072="3", "March", IF(AD1072="4", "April", IF(AD1072="5", "May", IF(AD1072="6", "June", IF(AD1072="7", "July", IF(AD1072="8", "August", IF(AD1072="9", "September", IF(AD1072="10", "October", IF(AD1072="11", "November", IF(AD1072="12", "December", "Other"))))))))))))</f>
        <v>November</v>
      </c>
      <c r="AF1072" s="16" t="s">
        <v>23895</v>
      </c>
      <c r="AG1072" s="1" t="str">
        <f t="shared" si="472"/>
        <v xml:space="preserve">Seed </v>
      </c>
      <c r="AH1072" s="2" t="str">
        <f t="shared" si="473"/>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Larger clumps can be replanted direct into their permanent positions, though it is best to pot up smaller clumps and grow them on in a cold frame until they are rooting well. Plant them out in the spring.</v>
      </c>
      <c r="AI1072" s="1" t="s">
        <v>11533</v>
      </c>
      <c r="AK1072" s="1" t="s">
        <v>17104</v>
      </c>
      <c r="AL1072" s="1" t="str">
        <f t="shared" si="483"/>
        <v>Unscented</v>
      </c>
      <c r="AM1072" s="1" t="b">
        <v>0</v>
      </c>
      <c r="AN1072" s="1" t="b">
        <v>1</v>
      </c>
      <c r="AO1072" s="1" t="b">
        <v>0</v>
      </c>
      <c r="AP1072" s="5" t="s">
        <v>54</v>
      </c>
      <c r="AQ1072" s="5" t="str">
        <f t="shared" si="474"/>
        <v>Light, Medium</v>
      </c>
      <c r="AR1072" s="1" t="s">
        <v>10</v>
      </c>
      <c r="AS1072" s="1" t="str">
        <f t="shared" si="484"/>
        <v>None, Partial</v>
      </c>
      <c r="AT1072" s="1" t="str">
        <f t="shared" si="475"/>
        <v>Partial, Full</v>
      </c>
      <c r="AU1072" s="1" t="s">
        <v>11</v>
      </c>
      <c r="AV1072" s="1" t="str">
        <f t="shared" si="476"/>
        <v>Dry, Moist</v>
      </c>
      <c r="AW1072" s="1" t="s">
        <v>12</v>
      </c>
      <c r="AX1072" s="1" t="str">
        <f t="shared" si="477"/>
        <v>Acid, Neutral, Alkaline</v>
      </c>
      <c r="AY1072" s="1" t="b">
        <v>0</v>
      </c>
      <c r="AZ1072" s="1" t="b">
        <v>0</v>
      </c>
      <c r="BA1072" s="1" t="b">
        <v>0</v>
      </c>
      <c r="BC1072" t="str">
        <f t="shared" si="478"/>
        <v>FALSE</v>
      </c>
      <c r="BE1072" t="str">
        <f t="shared" si="479"/>
        <v>FALSE</v>
      </c>
      <c r="BF1072" s="1" t="b">
        <v>0</v>
      </c>
      <c r="BG1072" s="1" t="b">
        <v>0</v>
      </c>
      <c r="BH1072" s="1" t="b">
        <v>1</v>
      </c>
      <c r="BJ1072" s="1" t="str">
        <f t="shared" si="480"/>
        <v>FALSE</v>
      </c>
      <c r="BL1072" t="str">
        <f t="shared" si="481"/>
        <v>FALSE</v>
      </c>
      <c r="BM1072" s="1" t="b">
        <v>0</v>
      </c>
      <c r="BN1072" s="1" t="b">
        <v>0</v>
      </c>
      <c r="BO1072" s="1">
        <f t="shared" si="485"/>
        <v>8</v>
      </c>
      <c r="BP1072" s="1" t="s">
        <v>11534</v>
      </c>
      <c r="BQ1072" s="1" cm="1">
        <f t="array" ref="BQ1072">_xlfn.IFS(BP1072="None Known",0, LEN(BP1072)&gt;500, 5,LEN(BP1072)&gt;400, 4, LEN(BP1072)&gt;300, 3, LEN(BP1072)&gt;200, 2, LEN(BP1072)&gt;1, 1)</f>
        <v>1</v>
      </c>
      <c r="BR1072" s="1" t="s">
        <v>11535</v>
      </c>
      <c r="BS1072" s="1">
        <v>2</v>
      </c>
      <c r="BT1072" s="1" t="s">
        <v>5247</v>
      </c>
      <c r="BU1072" s="1">
        <v>1</v>
      </c>
      <c r="BV1072" s="1" t="s">
        <v>34</v>
      </c>
      <c r="BW1072" s="1" t="s">
        <v>31</v>
      </c>
      <c r="BX1072" s="1"/>
      <c r="BY1072" t="str">
        <f>_xlfn.XLOOKUP($B1072,Img_lookup!A:A,Img_lookup!B:B, "Not available")</f>
        <v>25f12413-782d-4a3b-a74a-3702e278190f</v>
      </c>
      <c r="BZ1072" t="str">
        <f>_xlfn.XLOOKUP($B1072,Img_lookup!A:A,Img_lookup!C:C, "Not available")</f>
        <v>Liriope graminifolia (L.) Baker</v>
      </c>
      <c r="CA1072" t="str">
        <f>_xlfn.XLOOKUP($B1072,Img_lookup!A:A,Img_lookup!D:D, "Not available")</f>
        <v>Ren-Chang Ching</v>
      </c>
      <c r="CB1072" t="str">
        <f>_xlfn.XLOOKUP($B1072,Img_lookup!A:A,Img_lookup!E:E, "https://imgur.com/aT5wafe")</f>
        <v>https://api.openverse.engineering/v1/images/25f12413-782d-4a3b-a74a-3702e278190f/thumb/</v>
      </c>
    </row>
    <row r="1073" spans="1:80" ht="409.6" x14ac:dyDescent="0.15">
      <c r="A1073" s="1" t="s">
        <v>2364</v>
      </c>
      <c r="B1073" s="1" t="s">
        <v>14502</v>
      </c>
      <c r="C1073" s="1" t="s">
        <v>14503</v>
      </c>
      <c r="D1073" s="1" t="s">
        <v>14504</v>
      </c>
      <c r="E1073" s="1" t="s">
        <v>1126</v>
      </c>
      <c r="F1073" s="1" t="s">
        <v>6</v>
      </c>
      <c r="G1073" s="1" t="s">
        <v>6</v>
      </c>
      <c r="H1073" s="11" t="str">
        <f t="shared" si="487"/>
        <v>Perennial</v>
      </c>
      <c r="I1073" s="1" t="s">
        <v>17108</v>
      </c>
      <c r="J1073" s="1">
        <v>0.30000001199999998</v>
      </c>
      <c r="K1073" s="1">
        <v>0.44999998800000002</v>
      </c>
      <c r="L1073" t="str" cm="1">
        <f t="array" ref="L1073">_xlfn.IFS(J1073+K1073="", "Unknown", J1073+K1073&gt;3, "Large", J1073+K1073&gt;0.5, "Medium", J1073+K1073&gt;0, "Small")</f>
        <v>Medium</v>
      </c>
      <c r="M1073" s="1">
        <v>8</v>
      </c>
      <c r="N1073" cm="1">
        <f t="array" ref="N1073">IF($M1073="",INDEX($M$2:$M$2176,MATCH(1,INDEX(($A$2:$A$2176=$A1073)*($M$2:$M$2176&lt;&gt;""),0),0)),$M1073)</f>
        <v>8</v>
      </c>
      <c r="O1073" s="2" t="str">
        <f t="shared" si="482"/>
        <v>Grown indoors</v>
      </c>
      <c r="P1073" s="1" t="s">
        <v>14505</v>
      </c>
      <c r="Q1073" s="1" t="s">
        <v>17111</v>
      </c>
      <c r="R1073" t="str">
        <f t="shared" si="486"/>
        <v>Slow</v>
      </c>
      <c r="S1073" s="1" t="s">
        <v>24</v>
      </c>
      <c r="T1073" s="1" t="str">
        <f>LEFT(S1073,FIND("-",S1073)-1)</f>
        <v xml:space="preserve">1 </v>
      </c>
      <c r="U1073" s="1" t="str">
        <f>RIGHT(S1073,FIND("-",S1073)-1)</f>
        <v>12</v>
      </c>
      <c r="V1073" s="1" t="s">
        <v>109</v>
      </c>
      <c r="W1073" s="6" t="str">
        <f t="shared" si="494"/>
        <v>9</v>
      </c>
      <c r="X1073" t="str">
        <f>IF(W1073="1", "January", IF(W1073="2", "February", IF(W1073="3", "March", IF(W1073="4", "April", IF(W1073="5", "May", IF(W1073="6", "June", IF(W1073="7", "July", IF(W1073="8", "August", IF(W1073="9", "September", IF(W1073="10", "October", IF(W1073="11", "November", IF(W1073="12", "December", "Other"))))))))))))</f>
        <v>September</v>
      </c>
      <c r="Y1073" s="2" t="str">
        <f>IF(ISNUMBER(SEARCH("-",V1073)),TRIM(RIGHT(V1073,LEN(V1073)-SEARCH("-",V1073))),V1073)</f>
        <v>10</v>
      </c>
      <c r="Z1073" s="2" t="str">
        <f>IF(Y1073="1", "January", IF(Y1073="2", "February", IF(Y1073="3", "March", IF(Y1073="4", "April", IF(Y1073="5", "May", IF(Y1073="6", "June", IF(Y1073="7", "July", IF(Y1073="8", "August", IF(Y1073="9", "September", IF(Y1073="10", "October", IF(Y1073="11", "November", IF(Y1073="12", "December", "Other"))))))))))))</f>
        <v>October</v>
      </c>
      <c r="AF1073" s="16" t="s">
        <v>23896</v>
      </c>
      <c r="AG1073" s="1" t="str">
        <f t="shared" si="472"/>
        <v xml:space="preserve">Seed </v>
      </c>
      <c r="AH1073" s="2" t="str">
        <f t="shared" si="473"/>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v>
      </c>
      <c r="AI1073" s="1" t="s">
        <v>14506</v>
      </c>
      <c r="AK1073" s="1" t="s">
        <v>17104</v>
      </c>
      <c r="AL1073" s="1" t="str">
        <f t="shared" si="483"/>
        <v>Unscented</v>
      </c>
      <c r="AM1073" s="1" t="b">
        <v>0</v>
      </c>
      <c r="AN1073" s="1" t="b">
        <v>1</v>
      </c>
      <c r="AO1073" s="1" t="b">
        <v>0</v>
      </c>
      <c r="AP1073" s="5" t="s">
        <v>54</v>
      </c>
      <c r="AQ1073" s="5" t="str">
        <f t="shared" si="474"/>
        <v>Light, Medium</v>
      </c>
      <c r="AR1073" s="1" t="s">
        <v>10</v>
      </c>
      <c r="AS1073" s="1" t="str">
        <f t="shared" si="484"/>
        <v>None, Partial</v>
      </c>
      <c r="AT1073" s="1" t="str">
        <f t="shared" si="475"/>
        <v>Partial, Full</v>
      </c>
      <c r="AU1073" s="1" t="s">
        <v>11</v>
      </c>
      <c r="AV1073" s="1" t="str">
        <f t="shared" si="476"/>
        <v>Dry, Moist</v>
      </c>
      <c r="AW1073" s="1" t="s">
        <v>12</v>
      </c>
      <c r="AX1073" s="1" t="str">
        <f t="shared" si="477"/>
        <v>Acid, Neutral, Alkaline</v>
      </c>
      <c r="AY1073" s="1" t="b">
        <v>0</v>
      </c>
      <c r="AZ1073" s="1" t="b">
        <v>0</v>
      </c>
      <c r="BA1073" s="1" t="b">
        <v>0</v>
      </c>
      <c r="BC1073" t="str">
        <f t="shared" si="478"/>
        <v>FALSE</v>
      </c>
      <c r="BE1073" t="str">
        <f t="shared" si="479"/>
        <v>FALSE</v>
      </c>
      <c r="BF1073" s="1" t="b">
        <v>0</v>
      </c>
      <c r="BG1073" s="1" t="b">
        <v>0</v>
      </c>
      <c r="BH1073" s="1" t="b">
        <v>1</v>
      </c>
      <c r="BJ1073" s="1" t="str">
        <f t="shared" si="480"/>
        <v>FALSE</v>
      </c>
      <c r="BL1073" t="str">
        <f t="shared" si="481"/>
        <v>FALSE</v>
      </c>
      <c r="BM1073" s="1" t="b">
        <v>0</v>
      </c>
      <c r="BN1073" s="1" t="b">
        <v>0</v>
      </c>
      <c r="BO1073" s="1">
        <f t="shared" si="485"/>
        <v>8</v>
      </c>
      <c r="BP1073" s="1" t="s">
        <v>14507</v>
      </c>
      <c r="BQ1073" s="1" cm="1">
        <f t="array" ref="BQ1073">_xlfn.IFS(BP1073="None Known",0, LEN(BP1073)&gt;500, 5,LEN(BP1073)&gt;400, 4, LEN(BP1073)&gt;300, 3, LEN(BP1073)&gt;200, 2, LEN(BP1073)&gt;1, 1)</f>
        <v>1</v>
      </c>
      <c r="BR1073" s="1" t="s">
        <v>14508</v>
      </c>
      <c r="BS1073" s="1">
        <v>2</v>
      </c>
      <c r="BT1073" s="1" t="s">
        <v>14509</v>
      </c>
      <c r="BU1073" s="1">
        <v>1</v>
      </c>
      <c r="BW1073" s="1" t="s">
        <v>31</v>
      </c>
      <c r="BX1073" s="1"/>
      <c r="BY1073" t="str">
        <f>_xlfn.XLOOKUP($B1073,Img_lookup!A:A,Img_lookup!B:B, "Not available")</f>
        <v>303039ff-cca5-4bfc-926b-e17056c70557</v>
      </c>
      <c r="BZ1073" t="str">
        <f>_xlfn.XLOOKUP($B1073,Img_lookup!A:A,Img_lookup!C:C, "Not available")</f>
        <v>Gold-leaf lily turf - Liriope muscari 'Pee Dee Gold Ingot' 120907</v>
      </c>
      <c r="CA1073" t="str">
        <f>_xlfn.XLOOKUP($B1073,Img_lookup!A:A,Img_lookup!D:D, "Not available")</f>
        <v>cultivar413</v>
      </c>
      <c r="CB1073" t="str">
        <f>_xlfn.XLOOKUP($B1073,Img_lookup!A:A,Img_lookup!E:E, "https://imgur.com/aT5wafe")</f>
        <v>https://api.openverse.engineering/v1/images/303039ff-cca5-4bfc-926b-e17056c70557/thumb/</v>
      </c>
    </row>
    <row r="1074" spans="1:80" ht="409.6" x14ac:dyDescent="0.15">
      <c r="A1074" s="1" t="s">
        <v>2364</v>
      </c>
      <c r="B1074" s="1" t="s">
        <v>5241</v>
      </c>
      <c r="C1074" s="1" t="s">
        <v>5242</v>
      </c>
      <c r="E1074" s="1" t="s">
        <v>195</v>
      </c>
      <c r="F1074" s="1" t="s">
        <v>6</v>
      </c>
      <c r="G1074" s="1" t="s">
        <v>6</v>
      </c>
      <c r="H1074" s="11" t="str">
        <f t="shared" si="487"/>
        <v>Perennial</v>
      </c>
      <c r="I1074" s="1" t="s">
        <v>17108</v>
      </c>
      <c r="J1074" s="1">
        <v>0.30000001199999998</v>
      </c>
      <c r="K1074" s="1">
        <v>0.40000000600000002</v>
      </c>
      <c r="L1074" t="str" cm="1">
        <f t="array" ref="L1074">_xlfn.IFS(J1074+K1074="", "Unknown", J1074+K1074&gt;3, "Large", J1074+K1074&gt;0.5, "Medium", J1074+K1074&gt;0, "Small")</f>
        <v>Medium</v>
      </c>
      <c r="M1074" s="1">
        <v>4</v>
      </c>
      <c r="N1074" cm="1">
        <f t="array" ref="N1074">IF($M1074="",INDEX($M$2:$M$2176,MATCH(1,INDEX(($A$2:$A$2176=$A1074)*($M$2:$M$2176&lt;&gt;""),0),0)),$M1074)</f>
        <v>4</v>
      </c>
      <c r="O1074" s="2" t="str">
        <f t="shared" si="482"/>
        <v>Hardy to cold</v>
      </c>
      <c r="P1074" s="1" t="s">
        <v>5243</v>
      </c>
      <c r="Q1074" s="1" t="s">
        <v>17109</v>
      </c>
      <c r="R1074" t="str">
        <f t="shared" si="486"/>
        <v>Fast</v>
      </c>
      <c r="S1074" s="1" t="s">
        <v>24</v>
      </c>
      <c r="T1074" s="1" t="str">
        <f>LEFT(S1074,FIND("-",S1074)-1)</f>
        <v xml:space="preserve">1 </v>
      </c>
      <c r="U1074" s="1" t="str">
        <f>RIGHT(S1074,FIND("-",S1074)-1)</f>
        <v>12</v>
      </c>
      <c r="V1074" s="1" t="s">
        <v>427</v>
      </c>
      <c r="W1074" s="6" t="str">
        <f t="shared" si="494"/>
        <v>8</v>
      </c>
      <c r="X1074" t="str">
        <f>IF(W1074="1", "January", IF(W1074="2", "February", IF(W1074="3", "March", IF(W1074="4", "April", IF(W1074="5", "May", IF(W1074="6", "June", IF(W1074="7", "July", IF(W1074="8", "August", IF(W1074="9", "September", IF(W1074="10", "October", IF(W1074="11", "November", IF(W1074="12", "December", "Other"))))))))))))</f>
        <v>August</v>
      </c>
      <c r="Y1074" s="2" t="str">
        <f>IF(ISNUMBER(SEARCH("-",V1074)),TRIM(RIGHT(V1074,LEN(V1074)-SEARCH("-",V1074))),V1074)</f>
        <v>9</v>
      </c>
      <c r="Z1074" s="2" t="str">
        <f>IF(Y1074="1", "January", IF(Y1074="2", "February", IF(Y1074="3", "March", IF(Y1074="4", "April", IF(Y1074="5", "May", IF(Y1074="6", "June", IF(Y1074="7", "July", IF(Y1074="8", "August", IF(Y1074="9", "September", IF(Y1074="10", "October", IF(Y1074="11", "November", IF(Y1074="12", "December", "Other"))))))))))))</f>
        <v>September</v>
      </c>
      <c r="AF1074" s="16" t="s">
        <v>23896</v>
      </c>
      <c r="AG1074" s="1" t="str">
        <f t="shared" si="472"/>
        <v xml:space="preserve">Seed </v>
      </c>
      <c r="AH1074" s="2" t="str">
        <f t="shared" si="473"/>
        <v>We have no information on this species but suggest sowing it in a cold frame or greenhouse as soon as the seed is ripe if possible, if not then sowing the stored seed in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Division in spring. Very easy, the larger clumps can be replanted direct into their permanent positions, though it is best to pot up smaller clumps and grow them on in a cold frame until they are rooting well. Plant them out in the spring.</v>
      </c>
      <c r="AI1074" s="1" t="s">
        <v>5244</v>
      </c>
      <c r="AK1074" s="1" t="s">
        <v>17104</v>
      </c>
      <c r="AL1074" s="1" t="str">
        <f t="shared" si="483"/>
        <v>Unscented</v>
      </c>
      <c r="AM1074" s="1" t="b">
        <v>0</v>
      </c>
      <c r="AN1074" s="1" t="b">
        <v>1</v>
      </c>
      <c r="AO1074" s="1" t="b">
        <v>0</v>
      </c>
      <c r="AP1074" s="5" t="s">
        <v>54</v>
      </c>
      <c r="AQ1074" s="5" t="str">
        <f t="shared" si="474"/>
        <v>Light, Medium</v>
      </c>
      <c r="AR1074" s="1" t="s">
        <v>10</v>
      </c>
      <c r="AS1074" s="1" t="str">
        <f t="shared" si="484"/>
        <v>None, Partial</v>
      </c>
      <c r="AT1074" s="1" t="str">
        <f t="shared" si="475"/>
        <v>Partial, Full</v>
      </c>
      <c r="AU1074" s="1" t="s">
        <v>11</v>
      </c>
      <c r="AV1074" s="1" t="str">
        <f t="shared" si="476"/>
        <v>Dry, Moist</v>
      </c>
      <c r="AW1074" s="1" t="s">
        <v>12</v>
      </c>
      <c r="AX1074" s="1" t="str">
        <f t="shared" si="477"/>
        <v>Acid, Neutral, Alkaline</v>
      </c>
      <c r="AY1074" s="1" t="b">
        <v>0</v>
      </c>
      <c r="AZ1074" s="1" t="b">
        <v>0</v>
      </c>
      <c r="BA1074" s="1" t="b">
        <v>0</v>
      </c>
      <c r="BC1074" t="str">
        <f t="shared" si="478"/>
        <v>FALSE</v>
      </c>
      <c r="BE1074" t="str">
        <f t="shared" si="479"/>
        <v>FALSE</v>
      </c>
      <c r="BF1074" s="1" t="b">
        <v>0</v>
      </c>
      <c r="BG1074" s="1" t="b">
        <v>0</v>
      </c>
      <c r="BH1074" s="1" t="b">
        <v>1</v>
      </c>
      <c r="BJ1074" s="1" t="str">
        <f t="shared" si="480"/>
        <v>FALSE</v>
      </c>
      <c r="BL1074" t="str">
        <f t="shared" si="481"/>
        <v>FALSE</v>
      </c>
      <c r="BM1074" s="1" t="b">
        <v>0</v>
      </c>
      <c r="BN1074" s="1" t="b">
        <v>0</v>
      </c>
      <c r="BO1074" s="1">
        <f t="shared" si="485"/>
        <v>9</v>
      </c>
      <c r="BP1074" s="1" t="s">
        <v>5245</v>
      </c>
      <c r="BQ1074" s="1" cm="1">
        <f t="array" ref="BQ1074">_xlfn.IFS(BP1074="None Known",0, LEN(BP1074)&gt;500, 5,LEN(BP1074)&gt;400, 4, LEN(BP1074)&gt;300, 3, LEN(BP1074)&gt;200, 2, LEN(BP1074)&gt;1, 1)</f>
        <v>2</v>
      </c>
      <c r="BR1074" s="1" t="s">
        <v>5246</v>
      </c>
      <c r="BS1074" s="1">
        <v>2</v>
      </c>
      <c r="BT1074" s="1" t="s">
        <v>5247</v>
      </c>
      <c r="BU1074" s="1">
        <v>1</v>
      </c>
      <c r="BV1074" s="1" t="s">
        <v>34</v>
      </c>
      <c r="BW1074" s="1" t="s">
        <v>31</v>
      </c>
      <c r="BX1074" s="1"/>
      <c r="BY1074" t="str">
        <f>_xlfn.XLOOKUP($B1074,Img_lookup!A:A,Img_lookup!B:B, "Not available")</f>
        <v>71c14643-a56e-4447-a83e-13781e1984b6</v>
      </c>
      <c r="BZ1074" t="str">
        <f>_xlfn.XLOOKUP($B1074,Img_lookup!A:A,Img_lookup!C:C, "Not available")</f>
        <v>Liriope spicata 01 3280</v>
      </c>
      <c r="CA1074" t="str">
        <f>_xlfn.XLOOKUP($B1074,Img_lookup!A:A,Img_lookup!D:D, "Not available")</f>
        <v>Bruce Kirchoff</v>
      </c>
      <c r="CB1074" t="str">
        <f>_xlfn.XLOOKUP($B1074,Img_lookup!A:A,Img_lookup!E:E, "https://imgur.com/aT5wafe")</f>
        <v>https://api.openverse.engineering/v1/images/71c14643-a56e-4447-a83e-13781e1984b6/thumb/</v>
      </c>
    </row>
    <row r="1075" spans="1:80" ht="345" x14ac:dyDescent="0.15">
      <c r="A1075" s="1" t="s">
        <v>2017</v>
      </c>
      <c r="B1075" s="1" t="s">
        <v>15308</v>
      </c>
      <c r="C1075" s="1" t="s">
        <v>15309</v>
      </c>
      <c r="D1075" s="1" t="s">
        <v>15310</v>
      </c>
      <c r="E1075" s="1" t="s">
        <v>15311</v>
      </c>
      <c r="F1075" s="1" t="s">
        <v>6</v>
      </c>
      <c r="G1075" s="1" t="s">
        <v>6</v>
      </c>
      <c r="H1075" s="11" t="str">
        <f t="shared" si="487"/>
        <v>Perennial</v>
      </c>
      <c r="J1075" s="1">
        <v>0.30000001199999998</v>
      </c>
      <c r="L1075" t="str" cm="1">
        <f t="array" ref="L1075">_xlfn.IFS(J1075+K1075="", "Unknown", J1075+K1075&gt;3, "Large", J1075+K1075&gt;0.5, "Medium", J1075+K1075&gt;0, "Small")</f>
        <v>Small</v>
      </c>
      <c r="M1075" s="1">
        <v>3</v>
      </c>
      <c r="N1075" cm="1">
        <f t="array" ref="N1075">IF($M1075="",INDEX($M$2:$M$2176,MATCH(1,INDEX(($A$2:$A$2176=$A1075)*($M$2:$M$2176&lt;&gt;""),0),0)),$M1075)</f>
        <v>3</v>
      </c>
      <c r="O1075" s="2" t="str">
        <f t="shared" si="482"/>
        <v>Hardy to cold</v>
      </c>
      <c r="P1075" s="1" t="s">
        <v>15312</v>
      </c>
      <c r="R1075" t="str">
        <f t="shared" si="486"/>
        <v>Medium</v>
      </c>
      <c r="T1075" s="1"/>
      <c r="U1075" s="1"/>
      <c r="V1075" s="1">
        <v>6</v>
      </c>
      <c r="W1075" s="6">
        <f t="shared" si="494"/>
        <v>6</v>
      </c>
      <c r="X1075" t="str">
        <f>IF(W1075=1, "January", IF(W1075=2, "February", IF(W1075=3, "March", IF(W1075=4, "April", IF(W1075=5, "May", IF(W1075=6, "June", IF(W1075=7, "July", IF(W1075=8, "August", IF(W1075=9, "September", IF(W1075=10, "October", IF(W1075=11, "November", IF(W1075=12, "December", "Other"))))))))))))</f>
        <v>June</v>
      </c>
      <c r="AF1075" s="16" t="s">
        <v>24565</v>
      </c>
      <c r="AG1075" s="1" t="str">
        <f t="shared" si="472"/>
        <v xml:space="preserve">Seed </v>
      </c>
      <c r="AH1075" s="2" t="str">
        <f t="shared" si="473"/>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I1075" s="1" t="s">
        <v>15313</v>
      </c>
      <c r="AJ1075" s="1" t="s">
        <v>53</v>
      </c>
      <c r="AK1075" s="1" t="s">
        <v>17104</v>
      </c>
      <c r="AL1075" s="1" t="str">
        <f t="shared" si="483"/>
        <v>Unscented</v>
      </c>
      <c r="AM1075" s="1" t="b">
        <v>0</v>
      </c>
      <c r="AN1075" s="1" t="b">
        <v>0</v>
      </c>
      <c r="AO1075" s="1" t="b">
        <v>0</v>
      </c>
      <c r="AP1075" s="5" t="s">
        <v>54</v>
      </c>
      <c r="AQ1075" s="5" t="str">
        <f t="shared" si="474"/>
        <v>Light, Medium</v>
      </c>
      <c r="AR1075" s="1" t="s">
        <v>30</v>
      </c>
      <c r="AS1075" s="1" t="str">
        <f t="shared" si="484"/>
        <v>None</v>
      </c>
      <c r="AT1075" s="1" t="str">
        <f t="shared" si="475"/>
        <v>Full</v>
      </c>
      <c r="AU1075" s="1" t="s">
        <v>11</v>
      </c>
      <c r="AV1075" s="1" t="str">
        <f t="shared" si="476"/>
        <v>Dry, Moist</v>
      </c>
      <c r="AW1075" s="1" t="s">
        <v>263</v>
      </c>
      <c r="AX1075" s="1" t="str">
        <f t="shared" si="477"/>
        <v>Neutral, Alkaline</v>
      </c>
      <c r="AY1075" s="1" t="b">
        <v>0</v>
      </c>
      <c r="AZ1075" s="1" t="b">
        <v>0</v>
      </c>
      <c r="BA1075" s="1" t="b">
        <v>0</v>
      </c>
      <c r="BC1075" t="str">
        <f t="shared" si="478"/>
        <v>FALSE</v>
      </c>
      <c r="BE1075" t="str">
        <f t="shared" si="479"/>
        <v>FALSE</v>
      </c>
      <c r="BF1075" s="1" t="b">
        <v>0</v>
      </c>
      <c r="BG1075" s="1" t="b">
        <v>0</v>
      </c>
      <c r="BH1075" s="1" t="b">
        <v>0</v>
      </c>
      <c r="BJ1075" s="1" t="str">
        <f t="shared" si="480"/>
        <v>FALSE</v>
      </c>
      <c r="BL1075" t="str">
        <f t="shared" si="481"/>
        <v>FALSE</v>
      </c>
      <c r="BM1075" s="1" t="b">
        <v>0</v>
      </c>
      <c r="BN1075" s="1" t="b">
        <v>0</v>
      </c>
      <c r="BO1075" s="1">
        <f t="shared" si="485"/>
        <v>7</v>
      </c>
      <c r="BP1075" s="1" t="s">
        <v>15314</v>
      </c>
      <c r="BQ1075" s="1" cm="1">
        <f t="array" ref="BQ1075">_xlfn.IFS(BP1075="None Known",0, LEN(BP1075)&gt;500, 5,LEN(BP1075)&gt;400, 4, LEN(BP1075)&gt;300, 3, LEN(BP1075)&gt;200, 2, LEN(BP1075)&gt;1, 1)</f>
        <v>2</v>
      </c>
      <c r="BR1075" s="1" t="s">
        <v>15315</v>
      </c>
      <c r="BS1075" s="1">
        <v>1</v>
      </c>
      <c r="BT1075" s="1" t="s">
        <v>15316</v>
      </c>
      <c r="BU1075" s="1">
        <v>2</v>
      </c>
      <c r="BV1075" s="1" t="s">
        <v>90</v>
      </c>
      <c r="BW1075" s="1" t="s">
        <v>31</v>
      </c>
      <c r="BX1075" s="1"/>
      <c r="BY1075" t="str">
        <f>_xlfn.XLOOKUP($B1075,Img_lookup!A:A,Img_lookup!B:B, "Not available")</f>
        <v>13534cf4-eab3-487c-863c-60d1acedb0b7</v>
      </c>
      <c r="BZ1075" t="str">
        <f>_xlfn.XLOOKUP($B1075,Img_lookup!A:A,Img_lookup!C:C, "Not available")</f>
        <v>Puccoon (Lithospermum incisum)</v>
      </c>
      <c r="CA1075" t="str">
        <f>_xlfn.XLOOKUP($B1075,Img_lookup!A:A,Img_lookup!D:D, "Not available")</f>
        <v>USFWS Mountain Prairie</v>
      </c>
      <c r="CB1075" t="str">
        <f>_xlfn.XLOOKUP($B1075,Img_lookup!A:A,Img_lookup!E:E, "https://imgur.com/aT5wafe")</f>
        <v>https://api.openverse.engineering/v1/images/13534cf4-eab3-487c-863c-60d1acedb0b7/thumb/</v>
      </c>
    </row>
    <row r="1076" spans="1:80" ht="345" x14ac:dyDescent="0.15">
      <c r="A1076" s="1" t="s">
        <v>2017</v>
      </c>
      <c r="B1076" s="1" t="s">
        <v>11582</v>
      </c>
      <c r="C1076" s="1" t="s">
        <v>11583</v>
      </c>
      <c r="E1076" s="1" t="s">
        <v>11584</v>
      </c>
      <c r="F1076" s="1" t="s">
        <v>6</v>
      </c>
      <c r="G1076" s="1" t="s">
        <v>6</v>
      </c>
      <c r="H1076" s="11" t="str">
        <f t="shared" si="487"/>
        <v>Perennial</v>
      </c>
      <c r="J1076" s="1">
        <v>0.75</v>
      </c>
      <c r="L1076" t="str" cm="1">
        <f t="array" ref="L1076">_xlfn.IFS(J1076+K1076="", "Unknown", J1076+K1076&gt;3, "Large", J1076+K1076&gt;0.5, "Medium", J1076+K1076&gt;0, "Small")</f>
        <v>Medium</v>
      </c>
      <c r="M1076" s="1">
        <v>6</v>
      </c>
      <c r="N1076" cm="1">
        <f t="array" ref="N1076">IF($M1076="",INDEX($M$2:$M$2176,MATCH(1,INDEX(($A$2:$A$2176=$A1076)*($M$2:$M$2176&lt;&gt;""),0),0)),$M1076)</f>
        <v>6</v>
      </c>
      <c r="O1076" s="2" t="str">
        <f t="shared" si="482"/>
        <v>Seasonal outdoors</v>
      </c>
      <c r="P1076" s="1" t="s">
        <v>11585</v>
      </c>
      <c r="R1076" t="str">
        <f t="shared" si="486"/>
        <v>Medium</v>
      </c>
      <c r="T1076" s="1"/>
      <c r="U1076" s="1"/>
      <c r="V1076" s="1" t="s">
        <v>307</v>
      </c>
      <c r="W1076" s="6" t="str">
        <f t="shared" si="494"/>
        <v>6</v>
      </c>
      <c r="X1076" t="str">
        <f>IF(W1076="1", "January", IF(W1076="2", "February", IF(W1076="3", "March", IF(W1076="4", "April", IF(W1076="5", "May", IF(W1076="6", "June", IF(W1076="7", "July", IF(W1076="8", "August", IF(W1076="9", "September", IF(W1076="10", "October", IF(W1076="11", "November", IF(W1076="12", "December", "Other"))))))))))))</f>
        <v>June</v>
      </c>
      <c r="Y1076" s="2" t="str">
        <f>IF(ISNUMBER(SEARCH("-",V1076)),TRIM(RIGHT(V1076,LEN(V1076)-SEARCH("-",V1076))),V1076)</f>
        <v>7</v>
      </c>
      <c r="Z1076" s="2" t="str">
        <f>IF(Y1076="1", "January", IF(Y1076="2", "February", IF(Y1076="3", "March", IF(Y1076="4", "April", IF(Y1076="5", "May", IF(Y1076="6", "June", IF(Y1076="7", "July", IF(Y1076="8", "August", IF(Y1076="9", "September", IF(Y1076="10", "October", IF(Y1076="11", "November", IF(Y1076="12", "December", "Other"))))))))))))</f>
        <v>July</v>
      </c>
      <c r="AA1076" s="1" t="s">
        <v>51</v>
      </c>
      <c r="AB1076" s="1" t="str">
        <f>IF(ISNUMBER(SEARCH("-",AA1076)),TRIM(LEFT(AA1076,FIND("-",AA1076)-1)),AA1076)</f>
        <v>7</v>
      </c>
      <c r="AC1076" s="1" t="str">
        <f>IF(AB1076="1", "January", IF(AB1076="2", "February", IF(AB1076="3", "March", IF(AB1076="4", "April", IF(AB1076="5", "May", IF(AB1076="6", "June", IF(AB1076="7", "July", IF(AB1076="8", "August", IF(AB1076="9", "September", IF(AB1076="10", "October", IF(AB1076="11", "November", IF(AB1076="12", "December", "Other"))))))))))))</f>
        <v>July</v>
      </c>
      <c r="AD1076" s="1" t="str">
        <f>IF(ISNUMBER(SEARCH("-",AA1076)),TRIM(RIGHT(AA1076,LEN(AA1076)-SEARCH("-",AA1076))),AA1076)</f>
        <v>8</v>
      </c>
      <c r="AE1076" s="1" t="str">
        <f>IF(AD1076="1", "January", IF(AD1076="2", "February", IF(AD1076="3", "March", IF(AD1076="4", "April", IF(AD1076="5", "May", IF(AD1076="6", "June", IF(AD1076="7", "July", IF(AD1076="8", "August", IF(AD1076="9", "September", IF(AD1076="10", "October", IF(AD1076="11", "November", IF(AD1076="12", "December", "Other"))))))))))))</f>
        <v>August</v>
      </c>
      <c r="AF1076" s="16" t="s">
        <v>24565</v>
      </c>
      <c r="AG1076" s="1" t="str">
        <f t="shared" si="472"/>
        <v xml:space="preserve">Seed </v>
      </c>
      <c r="AH1076" s="2" t="str">
        <f t="shared" si="473"/>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I1076" s="1" t="s">
        <v>11586</v>
      </c>
      <c r="AJ1076" s="1" t="s">
        <v>23802</v>
      </c>
      <c r="AK1076" s="1" t="s">
        <v>17104</v>
      </c>
      <c r="AL1076" s="1" t="str">
        <f t="shared" si="483"/>
        <v>Unscented</v>
      </c>
      <c r="AM1076" s="1" t="b">
        <v>0</v>
      </c>
      <c r="AN1076" s="1" t="b">
        <v>1</v>
      </c>
      <c r="AO1076" s="1" t="b">
        <v>0</v>
      </c>
      <c r="AP1076" s="5" t="s">
        <v>28</v>
      </c>
      <c r="AQ1076" s="5" t="str">
        <f t="shared" si="474"/>
        <v>Light, Medium, Heavy</v>
      </c>
      <c r="AR1076" s="1" t="s">
        <v>10</v>
      </c>
      <c r="AS1076" s="1" t="str">
        <f t="shared" si="484"/>
        <v>None, Partial</v>
      </c>
      <c r="AT1076" s="1" t="str">
        <f t="shared" si="475"/>
        <v>Partial, Full</v>
      </c>
      <c r="AU1076" s="1" t="s">
        <v>29</v>
      </c>
      <c r="AV1076" s="1" t="str">
        <f t="shared" si="476"/>
        <v>Moist</v>
      </c>
      <c r="AW1076" s="1" t="s">
        <v>12</v>
      </c>
      <c r="AX1076" s="1" t="str">
        <f t="shared" si="477"/>
        <v>Acid, Neutral, Alkaline</v>
      </c>
      <c r="AY1076" s="1" t="b">
        <v>0</v>
      </c>
      <c r="AZ1076" s="1" t="b">
        <v>0</v>
      </c>
      <c r="BA1076" s="1" t="b">
        <v>0</v>
      </c>
      <c r="BC1076" t="str">
        <f t="shared" si="478"/>
        <v>FALSE</v>
      </c>
      <c r="BE1076" t="str">
        <f t="shared" si="479"/>
        <v>FALSE</v>
      </c>
      <c r="BF1076" s="1" t="b">
        <v>0</v>
      </c>
      <c r="BG1076" s="1" t="b">
        <v>0</v>
      </c>
      <c r="BH1076" s="1" t="b">
        <v>0</v>
      </c>
      <c r="BJ1076" s="1" t="str">
        <f t="shared" si="480"/>
        <v>FALSE</v>
      </c>
      <c r="BL1076" t="str">
        <f t="shared" si="481"/>
        <v>FALSE</v>
      </c>
      <c r="BM1076" s="1" t="b">
        <v>0</v>
      </c>
      <c r="BN1076" s="1" t="b">
        <v>0</v>
      </c>
      <c r="BO1076" s="1">
        <f t="shared" si="485"/>
        <v>6</v>
      </c>
      <c r="BP1076" s="1" t="s">
        <v>11587</v>
      </c>
      <c r="BQ1076" s="1" cm="1">
        <f t="array" ref="BQ1076">_xlfn.IFS(BP1076="None Known",0, LEN(BP1076)&gt;500, 5,LEN(BP1076)&gt;400, 4, LEN(BP1076)&gt;300, 3, LEN(BP1076)&gt;200, 2, LEN(BP1076)&gt;1, 1)</f>
        <v>1</v>
      </c>
      <c r="BR1076" s="1" t="s">
        <v>11588</v>
      </c>
      <c r="BS1076" s="1">
        <v>1</v>
      </c>
      <c r="BT1076" s="1" t="s">
        <v>11589</v>
      </c>
      <c r="BU1076" s="1">
        <v>2</v>
      </c>
      <c r="BV1076" s="1" t="s">
        <v>11590</v>
      </c>
      <c r="BW1076" s="1" t="s">
        <v>31</v>
      </c>
      <c r="BX1076" s="1"/>
      <c r="BY1076" t="str">
        <f>_xlfn.XLOOKUP($B1076,Img_lookup!A:A,Img_lookup!B:B, "Not available")</f>
        <v>e3c81740-6442-4046-823f-38b384f221bb</v>
      </c>
      <c r="BZ1076" t="str">
        <f>_xlfn.XLOOKUP($B1076,Img_lookup!A:A,Img_lookup!C:C, "Not available")</f>
        <v>Gromwell (Lithospermum officinale), Wall Germander (Teucrium chamaedrys), Golden Rod (Solidago virgaurea), and Ground Ivy (Glechoma hederacea).</v>
      </c>
      <c r="CA1076" t="str">
        <f>_xlfn.XLOOKUP($B1076,Img_lookup!A:A,Img_lookup!D:D, "Not available")</f>
        <v>Swallowtail Garden Seeds</v>
      </c>
      <c r="CB1076" t="str">
        <f>_xlfn.XLOOKUP($B1076,Img_lookup!A:A,Img_lookup!E:E, "https://imgur.com/aT5wafe")</f>
        <v>https://api.openverse.engineering/v1/images/e3c81740-6442-4046-823f-38b384f221bb/thumb/</v>
      </c>
    </row>
    <row r="1077" spans="1:80" ht="345" x14ac:dyDescent="0.15">
      <c r="A1077" s="1" t="s">
        <v>2017</v>
      </c>
      <c r="B1077" s="1" t="s">
        <v>15186</v>
      </c>
      <c r="C1077" s="1" t="s">
        <v>15187</v>
      </c>
      <c r="E1077" s="1" t="s">
        <v>2410</v>
      </c>
      <c r="F1077" s="1" t="s">
        <v>6</v>
      </c>
      <c r="G1077" s="1" t="s">
        <v>6</v>
      </c>
      <c r="H1077" s="11" t="str">
        <f t="shared" si="487"/>
        <v>Perennial</v>
      </c>
      <c r="J1077" s="1">
        <v>0.75</v>
      </c>
      <c r="L1077" t="str" cm="1">
        <f t="array" ref="L1077">_xlfn.IFS(J1077+K1077="", "Unknown", J1077+K1077&gt;3, "Large", J1077+K1077&gt;0.5, "Medium", J1077+K1077&gt;0, "Small")</f>
        <v>Medium</v>
      </c>
      <c r="M1077" s="1">
        <v>4</v>
      </c>
      <c r="N1077" cm="1">
        <f t="array" ref="N1077">IF($M1077="",INDEX($M$2:$M$2176,MATCH(1,INDEX(($A$2:$A$2176=$A1077)*($M$2:$M$2176&lt;&gt;""),0),0)),$M1077)</f>
        <v>4</v>
      </c>
      <c r="O1077" s="2" t="str">
        <f t="shared" si="482"/>
        <v>Hardy to cold</v>
      </c>
      <c r="P1077" s="1" t="s">
        <v>15188</v>
      </c>
      <c r="R1077" t="str">
        <f t="shared" si="486"/>
        <v>Medium</v>
      </c>
      <c r="W1077"/>
      <c r="AF1077" s="16" t="s">
        <v>24565</v>
      </c>
      <c r="AG1077" s="1" t="str">
        <f t="shared" si="472"/>
        <v xml:space="preserve">Seed </v>
      </c>
      <c r="AH1077" s="2" t="str">
        <f t="shared" si="473"/>
        <v>Sow spring in a cold frame. When they are large enough to handle, prick the seedlings out into individual pots and grow them on in the greenhouse for their first winter. Plant them out into their permanent positions in late spring or early summer, after the last expected frosts.
Cuttings.
Division.</v>
      </c>
      <c r="AI1077" s="1" t="s">
        <v>15189</v>
      </c>
      <c r="AJ1077" s="1" t="s">
        <v>53</v>
      </c>
      <c r="AK1077" s="1" t="s">
        <v>17104</v>
      </c>
      <c r="AL1077" s="1" t="str">
        <f t="shared" si="483"/>
        <v>Unscented</v>
      </c>
      <c r="AM1077" s="1" t="b">
        <v>0</v>
      </c>
      <c r="AN1077" s="1" t="b">
        <v>0</v>
      </c>
      <c r="AO1077" s="1" t="b">
        <v>0</v>
      </c>
      <c r="AP1077" s="5" t="s">
        <v>28</v>
      </c>
      <c r="AQ1077" s="5" t="str">
        <f t="shared" si="474"/>
        <v>Light, Medium, Heavy</v>
      </c>
      <c r="AR1077" s="1" t="s">
        <v>30</v>
      </c>
      <c r="AS1077" s="1" t="str">
        <f t="shared" si="484"/>
        <v>None</v>
      </c>
      <c r="AT1077" s="1" t="str">
        <f t="shared" si="475"/>
        <v>Full</v>
      </c>
      <c r="AU1077" s="1" t="s">
        <v>11</v>
      </c>
      <c r="AV1077" s="1" t="str">
        <f t="shared" si="476"/>
        <v>Dry, Moist</v>
      </c>
      <c r="AW1077" s="1" t="s">
        <v>12</v>
      </c>
      <c r="AX1077" s="1" t="str">
        <f t="shared" si="477"/>
        <v>Acid, Neutral, Alkaline</v>
      </c>
      <c r="AY1077" s="1" t="b">
        <v>0</v>
      </c>
      <c r="AZ1077" s="1" t="b">
        <v>0</v>
      </c>
      <c r="BA1077" s="1" t="b">
        <v>0</v>
      </c>
      <c r="BC1077" t="str">
        <f t="shared" si="478"/>
        <v>FALSE</v>
      </c>
      <c r="BE1077" t="str">
        <f t="shared" si="479"/>
        <v>FALSE</v>
      </c>
      <c r="BF1077" s="1" t="b">
        <v>0</v>
      </c>
      <c r="BG1077" s="1" t="b">
        <v>0</v>
      </c>
      <c r="BH1077" s="1" t="b">
        <v>0</v>
      </c>
      <c r="BJ1077" s="1" t="str">
        <f t="shared" si="480"/>
        <v>FALSE</v>
      </c>
      <c r="BL1077" t="str">
        <f t="shared" si="481"/>
        <v>FALSE</v>
      </c>
      <c r="BM1077" s="1" t="b">
        <v>0</v>
      </c>
      <c r="BN1077" s="1" t="b">
        <v>0</v>
      </c>
      <c r="BO1077" s="1">
        <f t="shared" si="485"/>
        <v>7</v>
      </c>
      <c r="BP1077" s="1" t="s">
        <v>15190</v>
      </c>
      <c r="BQ1077" s="1" cm="1">
        <f t="array" ref="BQ1077">_xlfn.IFS(BP1077="None Known",0, LEN(BP1077)&gt;500, 5,LEN(BP1077)&gt;400, 4, LEN(BP1077)&gt;300, 3, LEN(BP1077)&gt;200, 2, LEN(BP1077)&gt;1, 1)</f>
        <v>2</v>
      </c>
      <c r="BR1077" s="1" t="s">
        <v>15191</v>
      </c>
      <c r="BS1077" s="1">
        <v>1</v>
      </c>
      <c r="BT1077" s="1" t="s">
        <v>15192</v>
      </c>
      <c r="BU1077" s="1">
        <v>2</v>
      </c>
      <c r="BV1077" s="1" t="s">
        <v>15193</v>
      </c>
      <c r="BW1077" s="1" t="s">
        <v>31</v>
      </c>
      <c r="BX1077" s="1"/>
      <c r="BY1077" t="str">
        <f>_xlfn.XLOOKUP($B1077,Img_lookup!A:A,Img_lookup!B:B, "Not available")</f>
        <v>43e7e272-1234-4ed4-b358-41c6645b0bcf</v>
      </c>
      <c r="BZ1077" t="str">
        <f>_xlfn.XLOOKUP($B1077,Img_lookup!A:A,Img_lookup!C:C, "Not available")</f>
        <v>Stoneseed - Lithospermum ruderale</v>
      </c>
      <c r="CA1077" t="str">
        <f>_xlfn.XLOOKUP($B1077,Img_lookup!A:A,Img_lookup!D:D, "Not available")</f>
        <v>GlacierNPS</v>
      </c>
      <c r="CB1077" t="str">
        <f>_xlfn.XLOOKUP($B1077,Img_lookup!A:A,Img_lookup!E:E, "https://imgur.com/aT5wafe")</f>
        <v>https://api.openverse.engineering/v1/images/43e7e272-1234-4ed4-b358-41c6645b0bcf/thumb/</v>
      </c>
    </row>
    <row r="1078" spans="1:80" ht="13" x14ac:dyDescent="0.15">
      <c r="A1078" s="1" t="s">
        <v>1143</v>
      </c>
      <c r="B1078" s="1" t="s">
        <v>3405</v>
      </c>
      <c r="C1078" s="1" t="s">
        <v>3406</v>
      </c>
      <c r="E1078" s="1" t="s">
        <v>195</v>
      </c>
      <c r="F1078" s="1" t="s">
        <v>22</v>
      </c>
      <c r="G1078" s="1" t="s">
        <v>22</v>
      </c>
      <c r="H1078" s="11" t="str">
        <f t="shared" si="487"/>
        <v>Perennial</v>
      </c>
      <c r="I1078" s="1" t="s">
        <v>17107</v>
      </c>
      <c r="J1078" s="1">
        <v>7</v>
      </c>
      <c r="L1078" t="str" cm="1">
        <f t="array" ref="L1078">_xlfn.IFS(J1078+K1078="", "Unknown", J1078+K1078&gt;3, "Large", J1078+K1078&gt;0.5, "Medium", J1078+K1078&gt;0, "Small")</f>
        <v>Large</v>
      </c>
      <c r="N1078" cm="1">
        <f t="array" ref="N1078">IF($M1078="",INDEX($M$2:$M$2176,MATCH(1,INDEX(($A$2:$A$2176=$A1078)*($M$2:$M$2176&lt;&gt;""),0),0)),$M1078)</f>
        <v>9</v>
      </c>
      <c r="O1078" s="2" t="str">
        <f t="shared" si="482"/>
        <v>Grown indoors</v>
      </c>
      <c r="P1078" s="1" t="s">
        <v>3407</v>
      </c>
      <c r="R1078" t="str">
        <f t="shared" si="486"/>
        <v>Medium</v>
      </c>
      <c r="T1078" s="1"/>
      <c r="U1078" s="1"/>
      <c r="V1078" s="1" t="s">
        <v>251</v>
      </c>
      <c r="W1078" s="6" t="str">
        <f>IF(ISNUMBER(SEARCH("-",V1078)),TRIM(LEFT(V1078,FIND("-",V1078)-1)),V1078)</f>
        <v>3</v>
      </c>
      <c r="X1078" t="str">
        <f>IF(W1078="1", "January", IF(W1078="2", "February", IF(W1078="3", "March", IF(W1078="4", "April", IF(W1078="5", "May", IF(W1078="6", "June", IF(W1078="7", "July", IF(W1078="8", "August", IF(W1078="9", "September", IF(W1078="10", "October", IF(W1078="11", "November", IF(W1078="12", "December", "Other"))))))))))))</f>
        <v>March</v>
      </c>
      <c r="Y1078" s="2" t="str">
        <f>IF(ISNUMBER(SEARCH("-",V1078)),TRIM(RIGHT(V1078,LEN(V1078)-SEARCH("-",V1078))),V1078)</f>
        <v>4</v>
      </c>
      <c r="Z1078" s="2" t="str">
        <f>IF(Y1078="1", "January", IF(Y1078="2", "February", IF(Y1078="3", "March", IF(Y1078="4", "April", IF(Y1078="5", "May", IF(Y1078="6", "June", IF(Y1078="7", "July", IF(Y1078="8", "August", IF(Y1078="9", "September", IF(Y1078="10", "October", IF(Y1078="11", "November", IF(Y1078="12", "December", "Other"))))))))))))</f>
        <v>April</v>
      </c>
      <c r="AA1078" s="1" t="s">
        <v>427</v>
      </c>
      <c r="AB1078" s="1" t="str">
        <f>IF(ISNUMBER(SEARCH("-",AA1078)),TRIM(LEFT(AA1078,FIND("-",AA1078)-1)),AA1078)</f>
        <v>8</v>
      </c>
      <c r="AC1078" s="1" t="str">
        <f>IF(AB1078="1", "January", IF(AB1078="2", "February", IF(AB1078="3", "March", IF(AB1078="4", "April", IF(AB1078="5", "May", IF(AB1078="6", "June", IF(AB1078="7", "July", IF(AB1078="8", "August", IF(AB1078="9", "September", IF(AB1078="10", "October", IF(AB1078="11", "November", IF(AB1078="12", "December", "Other"))))))))))))</f>
        <v>August</v>
      </c>
      <c r="AD1078" s="1" t="str">
        <f>IF(ISNUMBER(SEARCH("-",AA1078)),TRIM(RIGHT(AA1078,LEN(AA1078)-SEARCH("-",AA1078))),AA1078)</f>
        <v>9</v>
      </c>
      <c r="AE1078" s="1" t="str">
        <f>IF(AD1078="1", "January", IF(AD1078="2", "February", IF(AD1078="3", "March", IF(AD1078="4", "April", IF(AD1078="5", "May", IF(AD1078="6", "June", IF(AD1078="7", "July", IF(AD1078="8", "August", IF(AD1078="9", "September", IF(AD1078="10", "October", IF(AD1078="11", "November", IF(AD1078="12", "December", "Other"))))))))))))</f>
        <v>September</v>
      </c>
      <c r="AF1078" s="1" t="s">
        <v>40</v>
      </c>
      <c r="AG1078" s="1" t="str">
        <f t="shared" si="472"/>
        <v xml:space="preserve">Seed </v>
      </c>
      <c r="AH1078" s="2" t="str">
        <f t="shared" si="473"/>
        <v/>
      </c>
      <c r="AI1078" s="1" t="s">
        <v>3408</v>
      </c>
      <c r="AK1078" s="1" t="s">
        <v>17104</v>
      </c>
      <c r="AL1078" s="1" t="str">
        <f t="shared" si="483"/>
        <v>Unscented</v>
      </c>
      <c r="AM1078" s="1" t="b">
        <v>0</v>
      </c>
      <c r="AN1078" s="1" t="b">
        <v>0</v>
      </c>
      <c r="AO1078" s="1" t="b">
        <v>0</v>
      </c>
      <c r="AP1078" s="5" t="s">
        <v>28</v>
      </c>
      <c r="AQ1078" s="5" t="str">
        <f t="shared" si="474"/>
        <v>Light, Medium, Heavy</v>
      </c>
      <c r="AR1078" s="1" t="s">
        <v>10</v>
      </c>
      <c r="AS1078" s="1" t="str">
        <f t="shared" si="484"/>
        <v>None, Partial</v>
      </c>
      <c r="AT1078" s="1" t="str">
        <f t="shared" si="475"/>
        <v>Partial, Full</v>
      </c>
      <c r="AU1078" s="1" t="s">
        <v>29</v>
      </c>
      <c r="AV1078" s="1" t="str">
        <f t="shared" si="476"/>
        <v>Moist</v>
      </c>
      <c r="AW1078" s="1" t="s">
        <v>12</v>
      </c>
      <c r="AX1078" s="1" t="str">
        <f t="shared" si="477"/>
        <v>Acid, Neutral, Alkaline</v>
      </c>
      <c r="AY1078" s="1" t="b">
        <v>0</v>
      </c>
      <c r="AZ1078" s="1" t="b">
        <v>0</v>
      </c>
      <c r="BA1078" s="1" t="b">
        <v>0</v>
      </c>
      <c r="BC1078" t="str">
        <f t="shared" si="478"/>
        <v>FALSE</v>
      </c>
      <c r="BE1078" t="str">
        <f t="shared" si="479"/>
        <v>FALSE</v>
      </c>
      <c r="BF1078" s="1" t="b">
        <v>0</v>
      </c>
      <c r="BG1078" s="1" t="b">
        <v>0</v>
      </c>
      <c r="BH1078" s="1" t="b">
        <v>0</v>
      </c>
      <c r="BJ1078" s="1" t="str">
        <f t="shared" si="480"/>
        <v>FALSE</v>
      </c>
      <c r="BL1078" t="str">
        <f t="shared" si="481"/>
        <v>FALSE</v>
      </c>
      <c r="BM1078" s="1" t="b">
        <v>0</v>
      </c>
      <c r="BN1078" s="1" t="b">
        <v>0</v>
      </c>
      <c r="BO1078" s="1">
        <f t="shared" si="485"/>
        <v>7</v>
      </c>
      <c r="BP1078" s="1" t="s">
        <v>3409</v>
      </c>
      <c r="BQ1078" s="1" cm="1">
        <f t="array" ref="BQ1078">_xlfn.IFS(BP1078="None Known",0, LEN(BP1078)&gt;500, 5,LEN(BP1078)&gt;400, 4, LEN(BP1078)&gt;300, 3, LEN(BP1078)&gt;200, 2, LEN(BP1078)&gt;1, 1)</f>
        <v>2</v>
      </c>
      <c r="BR1078" s="1" t="s">
        <v>3410</v>
      </c>
      <c r="BS1078" s="1">
        <v>1</v>
      </c>
      <c r="BT1078" s="1" t="s">
        <v>3411</v>
      </c>
      <c r="BU1078" s="1">
        <v>2</v>
      </c>
      <c r="BV1078" s="1" t="s">
        <v>3412</v>
      </c>
      <c r="BW1078" s="1" t="s">
        <v>31</v>
      </c>
      <c r="BX1078" s="1"/>
      <c r="BY1078" t="str">
        <f>_xlfn.XLOOKUP($B1078,Img_lookup!A:A,Img_lookup!B:B, "Not available")</f>
        <v>32907881-f391-4b7d-864b-51c4d0574a2e</v>
      </c>
      <c r="BZ1078" t="str">
        <f>_xlfn.XLOOKUP($B1078,Img_lookup!A:A,Img_lookup!C:C, "Not available")</f>
        <v>Ê®üÁßë Litsea cubeba Â±±ËÉ°Ê§í 20070304 Â§ßÈõ™Â±± ÈûçÈ¶¨Â±±</v>
      </c>
      <c r="CA1078" t="str">
        <f>_xlfn.XLOOKUP($B1078,Img_lookup!A:A,Img_lookup!D:D, "Not available")</f>
        <v>plj.johnny/ÊΩòÁ´ãÂÇë</v>
      </c>
      <c r="CB1078" t="str">
        <f>_xlfn.XLOOKUP($B1078,Img_lookup!A:A,Img_lookup!E:E, "https://imgur.com/aT5wafe")</f>
        <v>https://api.openverse.engineering/v1/images/32907881-f391-4b7d-864b-51c4d0574a2e/thumb/</v>
      </c>
    </row>
    <row r="1079" spans="1:80" ht="409.6" x14ac:dyDescent="0.15">
      <c r="A1079" s="1" t="s">
        <v>257</v>
      </c>
      <c r="B1079" s="1" t="s">
        <v>15212</v>
      </c>
      <c r="E1079" s="1" t="s">
        <v>1168</v>
      </c>
      <c r="F1079" s="1" t="s">
        <v>6</v>
      </c>
      <c r="G1079" s="1" t="s">
        <v>6</v>
      </c>
      <c r="H1079" s="11" t="str">
        <f t="shared" si="487"/>
        <v>Perennial</v>
      </c>
      <c r="J1079" s="1">
        <v>0.69999998799999996</v>
      </c>
      <c r="K1079" s="1">
        <v>0.30000001199999998</v>
      </c>
      <c r="L1079" t="str" cm="1">
        <f t="array" ref="L1079">_xlfn.IFS(J1079+K1079="", "Unknown", J1079+K1079&gt;3, "Large", J1079+K1079&gt;0.5, "Medium", J1079+K1079&gt;0, "Small")</f>
        <v>Medium</v>
      </c>
      <c r="M1079" s="1">
        <v>5</v>
      </c>
      <c r="N1079" cm="1">
        <f t="array" ref="N1079">IF($M1079="",INDEX($M$2:$M$2176,MATCH(1,INDEX(($A$2:$A$2176=$A1079)*($M$2:$M$2176&lt;&gt;""),0),0)),$M1079)</f>
        <v>5</v>
      </c>
      <c r="O1079" s="2" t="str">
        <f t="shared" si="482"/>
        <v>Seasonal outdoors</v>
      </c>
      <c r="P1079" s="1" t="s">
        <v>15213</v>
      </c>
      <c r="R1079" t="str">
        <f t="shared" si="486"/>
        <v>Medium</v>
      </c>
      <c r="T1079" s="1"/>
      <c r="U1079" s="1"/>
      <c r="V1079" s="1">
        <v>8</v>
      </c>
      <c r="W1079" s="6">
        <f>IF(ISNUMBER(SEARCH("-",V1079)),TRIM(LEFT(V1079,FIND("-",V1079)-1)),V1079)</f>
        <v>8</v>
      </c>
      <c r="X1079" t="str">
        <f>IF(W1079=1, "January", IF(W1079=2, "February", IF(W1079=3, "March", IF(W1079=4, "April", IF(W1079=5, "May", IF(W1079=6, "June", IF(W1079=7, "July", IF(W1079=8, "August", IF(W1079=9, "September", IF(W1079=10, "October", IF(W1079=11, "November", IF(W1079=12, "December", "Other"))))))))))))</f>
        <v>August</v>
      </c>
      <c r="AF1079" s="16" t="s">
        <v>24109</v>
      </c>
      <c r="AG1079" s="1" t="str">
        <f t="shared" si="472"/>
        <v xml:space="preserve">Seed </v>
      </c>
      <c r="AH1079" s="2" t="str">
        <f t="shared" si="473"/>
        <v>Best sown as soon as it is ripe in a cold frame[200]. When they are large enough to handle, prick the seedlings out into individual pots and grow them on in the greenhouse for their first winter. Plant them out into their permanent positions in late spring or early summer, after the last expected frosts.
Division in spring[200].
Basal cuttings in spring[1]. Harvest the shoots when they are about 10cm long with plenty of underground stem. Pot them up into individual pots and keep them in light shade in a cold frame or greenhouse until they are rooting well. Plant them out in the summer.
Layering in moist sand, it forms roots at the nodes[200].</v>
      </c>
      <c r="AI1079" s="1" t="s">
        <v>15214</v>
      </c>
      <c r="AK1079" s="1" t="s">
        <v>17104</v>
      </c>
      <c r="AL1079" s="1" t="str">
        <f t="shared" si="483"/>
        <v>Unscented</v>
      </c>
      <c r="AM1079" s="1" t="b">
        <v>0</v>
      </c>
      <c r="AN1079" s="1" t="b">
        <v>0</v>
      </c>
      <c r="AO1079" s="1" t="b">
        <v>0</v>
      </c>
      <c r="AP1079" s="5" t="s">
        <v>28</v>
      </c>
      <c r="AQ1079" s="5" t="str">
        <f t="shared" si="474"/>
        <v>Light, Medium, Heavy</v>
      </c>
      <c r="AR1079" s="1" t="s">
        <v>10</v>
      </c>
      <c r="AS1079" s="1" t="str">
        <f t="shared" si="484"/>
        <v>None, Partial</v>
      </c>
      <c r="AT1079" s="1" t="str">
        <f t="shared" si="475"/>
        <v>Partial, Full</v>
      </c>
      <c r="AU1079" s="1" t="s">
        <v>402</v>
      </c>
      <c r="AV1079" s="1" t="str">
        <f t="shared" si="476"/>
        <v>Moist, Wet/Water</v>
      </c>
      <c r="AW1079" s="1" t="s">
        <v>12</v>
      </c>
      <c r="AX1079" s="1" t="str">
        <f t="shared" si="477"/>
        <v>Acid, Neutral, Alkaline</v>
      </c>
      <c r="AY1079" s="1" t="b">
        <v>0</v>
      </c>
      <c r="AZ1079" s="1" t="b">
        <v>0</v>
      </c>
      <c r="BA1079" s="1" t="b">
        <v>0</v>
      </c>
      <c r="BC1079" t="str">
        <f t="shared" si="478"/>
        <v>FALSE</v>
      </c>
      <c r="BE1079" t="str">
        <f t="shared" si="479"/>
        <v>FALSE</v>
      </c>
      <c r="BF1079" s="1" t="b">
        <v>0</v>
      </c>
      <c r="BG1079" s="1" t="b">
        <v>0</v>
      </c>
      <c r="BH1079" s="1" t="b">
        <v>0</v>
      </c>
      <c r="BJ1079" s="1" t="str">
        <f t="shared" si="480"/>
        <v>FALSE</v>
      </c>
      <c r="BL1079" t="str">
        <f t="shared" si="481"/>
        <v>FALSE</v>
      </c>
      <c r="BM1079" s="1" t="b">
        <v>0</v>
      </c>
      <c r="BN1079" s="1" t="b">
        <v>0</v>
      </c>
      <c r="BO1079" s="1">
        <f t="shared" si="485"/>
        <v>3</v>
      </c>
      <c r="BP1079" s="1" t="s">
        <v>31</v>
      </c>
      <c r="BQ1079" s="1" cm="1">
        <f t="array" ref="BQ1079">_xlfn.IFS(BP1079="None Known",0, LEN(BP1079)&gt;500, 5,LEN(BP1079)&gt;400, 4, LEN(BP1079)&gt;300, 3, LEN(BP1079)&gt;200, 2, LEN(BP1079)&gt;1, 1)</f>
        <v>0</v>
      </c>
      <c r="BR1079" s="1" t="s">
        <v>15215</v>
      </c>
      <c r="BS1079" s="1">
        <v>1</v>
      </c>
      <c r="BT1079" s="1" t="s">
        <v>31</v>
      </c>
      <c r="BU1079" s="1">
        <v>0</v>
      </c>
      <c r="BV1079" s="1" t="s">
        <v>34</v>
      </c>
      <c r="BW1079" s="1" t="s">
        <v>15216</v>
      </c>
      <c r="BX1079" s="1"/>
      <c r="BY1079" t="str">
        <f>_xlfn.XLOOKUP($B1079,Img_lookup!A:A,Img_lookup!B:B, "Not available")</f>
        <v>6812a94e-b866-402c-86f0-6e0bc744cc94</v>
      </c>
      <c r="BZ1079" t="str">
        <f>_xlfn.XLOOKUP($B1079,Img_lookup!A:A,Img_lookup!C:C, "Not available")</f>
        <v>Lobelia sessilifolia - 02</v>
      </c>
      <c r="CA1079" t="str">
        <f>_xlfn.XLOOKUP($B1079,Img_lookup!A:A,Img_lookup!D:D, "Not available")</f>
        <v>Kabacchi</v>
      </c>
      <c r="CB1079" t="str">
        <f>_xlfn.XLOOKUP($B1079,Img_lookup!A:A,Img_lookup!E:E, "https://imgur.com/aT5wafe")</f>
        <v>https://api.openverse.engineering/v1/images/6812a94e-b866-402c-86f0-6e0bc744cc94/thumb/</v>
      </c>
    </row>
    <row r="1080" spans="1:80" ht="397" x14ac:dyDescent="0.15">
      <c r="A1080" s="1" t="s">
        <v>128</v>
      </c>
      <c r="B1080" s="1" t="s">
        <v>171</v>
      </c>
      <c r="C1080" s="1" t="s">
        <v>172</v>
      </c>
      <c r="D1080" s="1" t="s">
        <v>173</v>
      </c>
      <c r="E1080" s="1" t="s">
        <v>174</v>
      </c>
      <c r="F1080" s="1" t="s">
        <v>17124</v>
      </c>
      <c r="G1080" s="1" t="s">
        <v>17124</v>
      </c>
      <c r="H1080" s="11" t="str">
        <f t="shared" si="487"/>
        <v>Annual/Perennial</v>
      </c>
      <c r="J1080" s="1">
        <v>0.15000000599999999</v>
      </c>
      <c r="K1080" s="1">
        <v>0.25</v>
      </c>
      <c r="L1080" t="str" cm="1">
        <f t="array" ref="L1080">_xlfn.IFS(J1080+K1080="", "Unknown", J1080+K1080&gt;3, "Large", J1080+K1080&gt;0.5, "Medium", J1080+K1080&gt;0, "Small")</f>
        <v>Small</v>
      </c>
      <c r="M1080" s="1">
        <v>7</v>
      </c>
      <c r="N1080" cm="1">
        <f t="array" ref="N1080">IF($M1080="",INDEX($M$2:$M$2176,MATCH(1,INDEX(($A$2:$A$2176=$A1080)*($M$2:$M$2176&lt;&gt;""),0),0)),$M1080)</f>
        <v>7</v>
      </c>
      <c r="O1080" s="2" t="str">
        <f t="shared" si="482"/>
        <v>Seasonal outdoors</v>
      </c>
      <c r="P1080" s="1" t="s">
        <v>175</v>
      </c>
      <c r="Q1080" s="1" t="s">
        <v>17109</v>
      </c>
      <c r="R1080" t="str">
        <f t="shared" si="486"/>
        <v>Fast</v>
      </c>
      <c r="S1080" s="1" t="s">
        <v>176</v>
      </c>
      <c r="T1080" s="1" t="str">
        <f>LEFT(S1080,FIND("-",S1080)-1)</f>
        <v xml:space="preserve">4 </v>
      </c>
      <c r="U1080" s="1" t="str">
        <f>RIGHT(S1080,FIND("-",S1080)-1)</f>
        <v>10</v>
      </c>
      <c r="V1080" s="1" t="s">
        <v>75</v>
      </c>
      <c r="W1080" s="6" t="str">
        <f>IF(ISNUMBER(SEARCH("-",V1080)),TRIM(LEFT(V1080,FIND("-",V1080)-1)),V1080)</f>
        <v>6</v>
      </c>
      <c r="X1080" t="str">
        <f>IF(W1080="1", "January", IF(W1080="2", "February", IF(W1080="3", "March", IF(W1080="4", "April", IF(W1080="5", "May", IF(W1080="6", "June", IF(W1080="7", "July", IF(W1080="8", "August", IF(W1080="9", "September", IF(W1080="10", "October", IF(W1080="11", "November", IF(W1080="12", "December", "Other"))))))))))))</f>
        <v>June</v>
      </c>
      <c r="Y1080" s="2" t="str">
        <f>IF(ISNUMBER(SEARCH("-",V1080)),TRIM(RIGHT(V1080,LEN(V1080)-SEARCH("-",V1080))),V1080)</f>
        <v>10</v>
      </c>
      <c r="Z1080" s="2" t="str">
        <f>IF(Y1080="1", "January", IF(Y1080="2", "February", IF(Y1080="3", "March", IF(Y1080="4", "April", IF(Y1080="5", "May", IF(Y1080="6", "June", IF(Y1080="7", "July", IF(Y1080="8", "August", IF(Y1080="9", "September", IF(Y1080="10", "October", IF(Y1080="11", "November", IF(Y1080="12", "December", "Other"))))))))))))</f>
        <v>October</v>
      </c>
      <c r="AA1080" s="1" t="s">
        <v>177</v>
      </c>
      <c r="AB1080" s="1" t="str">
        <f>IF(ISNUMBER(SEARCH("-",AA1080)),TRIM(LEFT(AA1080,FIND("-",AA1080)-1)),AA1080)</f>
        <v>7</v>
      </c>
      <c r="AC1080" s="1" t="str">
        <f>IF(AB1080="1", "January", IF(AB1080="2", "February", IF(AB1080="3", "March", IF(AB1080="4", "April", IF(AB1080="5", "May", IF(AB1080="6", "June", IF(AB1080="7", "July", IF(AB1080="8", "August", IF(AB1080="9", "September", IF(AB1080="10", "October", IF(AB1080="11", "November", IF(AB1080="12", "December", "Other"))))))))))))</f>
        <v>July</v>
      </c>
      <c r="AD1080" s="1" t="str">
        <f>IF(ISNUMBER(SEARCH("-",AA1080)),TRIM(RIGHT(AA1080,LEN(AA1080)-SEARCH("-",AA1080))),AA1080)</f>
        <v>10</v>
      </c>
      <c r="AE1080" s="1" t="str">
        <f>IF(AD1080="1", "January", IF(AD1080="2", "February", IF(AD1080="3", "March", IF(AD1080="4", "April", IF(AD1080="5", "May", IF(AD1080="6", "June", IF(AD1080="7", "July", IF(AD1080="8", "August", IF(AD1080="9", "September", IF(AD1080="10", "October", IF(AD1080="11", "November", IF(AD1080="12", "December", "Other"))))))))))))</f>
        <v>October</v>
      </c>
      <c r="AF1080" s="16" t="s">
        <v>25143</v>
      </c>
      <c r="AG1080" s="1" t="str">
        <f t="shared" si="472"/>
        <v xml:space="preserve">Seed </v>
      </c>
      <c r="AH1080" s="2" t="str">
        <f t="shared" si="473"/>
        <v>It can be sown in situ during mid to late spring and should germinate within 2 weeks[200]. Seedlings can be transplanted.
In order to obtain an earlier display of the flowers, the seed can be sown in a greenhouse in late winter. When large enough to handle, the seedlings are pricked out into individual pots and are then planted out in late spring.</v>
      </c>
      <c r="AI1080" s="1" t="s">
        <v>178</v>
      </c>
      <c r="AJ1080" s="1" t="s">
        <v>53</v>
      </c>
      <c r="AK1080" s="1" t="s">
        <v>17104</v>
      </c>
      <c r="AL1080" s="1" t="str">
        <f t="shared" si="483"/>
        <v>Scented</v>
      </c>
      <c r="AM1080" s="1" t="b">
        <v>1</v>
      </c>
      <c r="AN1080" s="1" t="b">
        <v>0</v>
      </c>
      <c r="AO1080" s="1" t="b">
        <v>0</v>
      </c>
      <c r="AP1080" s="5" t="s">
        <v>28</v>
      </c>
      <c r="AQ1080" s="5" t="str">
        <f t="shared" si="474"/>
        <v>Light, Medium, Heavy</v>
      </c>
      <c r="AR1080" s="1" t="s">
        <v>30</v>
      </c>
      <c r="AS1080" s="1" t="str">
        <f t="shared" si="484"/>
        <v>None</v>
      </c>
      <c r="AT1080" s="1" t="str">
        <f t="shared" si="475"/>
        <v>Full</v>
      </c>
      <c r="AU1080" s="1" t="s">
        <v>11</v>
      </c>
      <c r="AV1080" s="1" t="str">
        <f t="shared" si="476"/>
        <v>Dry, Moist</v>
      </c>
      <c r="AW1080" s="1" t="s">
        <v>12</v>
      </c>
      <c r="AX1080" s="1" t="str">
        <f t="shared" si="477"/>
        <v>Acid, Neutral, Alkaline</v>
      </c>
      <c r="AY1080" s="1" t="b">
        <v>0</v>
      </c>
      <c r="AZ1080" s="1" t="b">
        <v>0</v>
      </c>
      <c r="BA1080" s="1" t="b">
        <v>0</v>
      </c>
      <c r="BB1080" s="1" t="s">
        <v>29</v>
      </c>
      <c r="BC1080" t="str">
        <f t="shared" si="478"/>
        <v>TRUE</v>
      </c>
      <c r="BE1080" t="str">
        <f t="shared" si="479"/>
        <v>FALSE</v>
      </c>
      <c r="BF1080" s="1" t="b">
        <v>0</v>
      </c>
      <c r="BG1080" s="1" t="b">
        <v>0</v>
      </c>
      <c r="BH1080" s="1" t="b">
        <v>0</v>
      </c>
      <c r="BJ1080" s="1" t="str">
        <f t="shared" si="480"/>
        <v>FALSE</v>
      </c>
      <c r="BK1080" s="1" t="s">
        <v>30</v>
      </c>
      <c r="BL1080" t="str">
        <f t="shared" si="481"/>
        <v>FALSE</v>
      </c>
      <c r="BM1080" s="1" t="b">
        <v>0</v>
      </c>
      <c r="BN1080" s="1" t="b">
        <v>1</v>
      </c>
      <c r="BO1080" s="1">
        <f t="shared" si="485"/>
        <v>4</v>
      </c>
      <c r="BP1080" s="1" t="s">
        <v>31</v>
      </c>
      <c r="BQ1080" s="1" cm="1">
        <f t="array" ref="BQ1080">_xlfn.IFS(BP1080="None Known",0, LEN(BP1080)&gt;500, 5,LEN(BP1080)&gt;400, 4, LEN(BP1080)&gt;300, 3, LEN(BP1080)&gt;200, 2, LEN(BP1080)&gt;1, 1)</f>
        <v>0</v>
      </c>
      <c r="BR1080" s="1" t="s">
        <v>179</v>
      </c>
      <c r="BS1080" s="1">
        <v>1</v>
      </c>
      <c r="BT1080" s="1" t="s">
        <v>180</v>
      </c>
      <c r="BU1080" s="1">
        <v>1</v>
      </c>
      <c r="BV1080" s="1" t="s">
        <v>181</v>
      </c>
      <c r="BW1080" s="1" t="s">
        <v>31</v>
      </c>
      <c r="BX1080" s="1"/>
      <c r="BY1080" t="str">
        <f>_xlfn.XLOOKUP($B1080,Img_lookup!A:A,Img_lookup!B:B, "Not available")</f>
        <v>c27a8416-7333-4d0f-a100-2df912301067</v>
      </c>
      <c r="BZ1080" t="str">
        <f>_xlfn.XLOOKUP($B1080,Img_lookup!A:A,Img_lookup!C:C, "Not available")</f>
        <v>Lobularia maritima - Sweet Alyssum</v>
      </c>
      <c r="CA1080" t="str">
        <f>_xlfn.XLOOKUP($B1080,Img_lookup!A:A,Img_lookup!D:D, "Not available")</f>
        <v>hortulus</v>
      </c>
      <c r="CB1080" t="str">
        <f>_xlfn.XLOOKUP($B1080,Img_lookup!A:A,Img_lookup!E:E, "https://imgur.com/aT5wafe")</f>
        <v>https://api.openverse.engineering/v1/images/c27a8416-7333-4d0f-a100-2df912301067/thumb/</v>
      </c>
    </row>
    <row r="1081" spans="1:80" ht="13" x14ac:dyDescent="0.15">
      <c r="A1081" s="1" t="s">
        <v>394</v>
      </c>
      <c r="B1081" s="1" t="s">
        <v>15372</v>
      </c>
      <c r="C1081" s="1" t="s">
        <v>15373</v>
      </c>
      <c r="E1081" s="1" t="s">
        <v>1275</v>
      </c>
      <c r="F1081" s="1" t="s">
        <v>6</v>
      </c>
      <c r="G1081" s="1" t="s">
        <v>6</v>
      </c>
      <c r="H1081" s="11" t="str">
        <f t="shared" si="487"/>
        <v>Perennial</v>
      </c>
      <c r="I1081" s="1" t="s">
        <v>17108</v>
      </c>
      <c r="J1081" s="1">
        <v>1</v>
      </c>
      <c r="L1081" t="str" cm="1">
        <f t="array" ref="L1081">_xlfn.IFS(J1081+K1081="", "Unknown", J1081+K1081&gt;3, "Large", J1081+K1081&gt;0.5, "Medium", J1081+K1081&gt;0, "Small")</f>
        <v>Medium</v>
      </c>
      <c r="M1081" s="1">
        <v>5</v>
      </c>
      <c r="N1081" cm="1">
        <f t="array" ref="N1081">IF($M1081="",INDEX($M$2:$M$2176,MATCH(1,INDEX(($A$2:$A$2176=$A1081)*($M$2:$M$2176&lt;&gt;""),0),0)),$M1081)</f>
        <v>5</v>
      </c>
      <c r="O1081" s="2" t="str">
        <f t="shared" si="482"/>
        <v>Seasonal outdoors</v>
      </c>
      <c r="P1081" s="1" t="s">
        <v>15374</v>
      </c>
      <c r="Q1081" s="1" t="s">
        <v>17109</v>
      </c>
      <c r="R1081" t="str">
        <f t="shared" si="486"/>
        <v>Fast</v>
      </c>
      <c r="S1081" s="1" t="s">
        <v>24</v>
      </c>
      <c r="T1081" s="1" t="str">
        <f>LEFT(S1081,FIND("-",S1081)-1)</f>
        <v xml:space="preserve">1 </v>
      </c>
      <c r="U1081" s="1" t="str">
        <f>RIGHT(S1081,FIND("-",S1081)-1)</f>
        <v>12</v>
      </c>
      <c r="W1081"/>
      <c r="AF1081" s="1" t="s">
        <v>24566</v>
      </c>
      <c r="AG1081" s="1" t="str">
        <f t="shared" si="472"/>
        <v xml:space="preserve">Seed </v>
      </c>
      <c r="AH1081" s="2" t="str">
        <f t="shared" si="473"/>
        <v>Sow in situ in the spring. It is also possible to sow the seed in situ in the autumn in most parts of Britain. This will give larger plants and heavier yields.</v>
      </c>
      <c r="AI1081" s="1" t="s">
        <v>15375</v>
      </c>
      <c r="AJ1081" s="1" t="s">
        <v>1</v>
      </c>
      <c r="AK1081" s="1" t="s">
        <v>17104</v>
      </c>
      <c r="AL1081" s="1" t="str">
        <f t="shared" si="483"/>
        <v>Unscented</v>
      </c>
      <c r="AM1081" s="1" t="b">
        <v>0</v>
      </c>
      <c r="AN1081" s="1" t="b">
        <v>0</v>
      </c>
      <c r="AO1081" s="1" t="b">
        <v>1</v>
      </c>
      <c r="AP1081" s="5" t="s">
        <v>28</v>
      </c>
      <c r="AQ1081" s="5" t="str">
        <f t="shared" si="474"/>
        <v>Light, Medium, Heavy</v>
      </c>
      <c r="AR1081" s="1" t="s">
        <v>30</v>
      </c>
      <c r="AS1081" s="1" t="str">
        <f t="shared" si="484"/>
        <v>None</v>
      </c>
      <c r="AT1081" s="1" t="str">
        <f t="shared" si="475"/>
        <v>Full</v>
      </c>
      <c r="AU1081" s="1" t="s">
        <v>29</v>
      </c>
      <c r="AV1081" s="1" t="str">
        <f t="shared" si="476"/>
        <v>Moist</v>
      </c>
      <c r="AW1081" s="1" t="s">
        <v>12</v>
      </c>
      <c r="AX1081" s="1" t="str">
        <f t="shared" si="477"/>
        <v>Acid, Neutral, Alkaline</v>
      </c>
      <c r="AY1081" s="1" t="b">
        <v>1</v>
      </c>
      <c r="AZ1081" s="1" t="b">
        <v>1</v>
      </c>
      <c r="BA1081" s="1" t="b">
        <v>1</v>
      </c>
      <c r="BC1081" t="str">
        <f t="shared" si="478"/>
        <v>FALSE</v>
      </c>
      <c r="BD1081" s="1" t="s">
        <v>77</v>
      </c>
      <c r="BE1081" t="str">
        <f t="shared" si="479"/>
        <v>TRUE</v>
      </c>
      <c r="BF1081" s="1" t="b">
        <v>0</v>
      </c>
      <c r="BG1081" s="1" t="b">
        <v>0</v>
      </c>
      <c r="BH1081" s="1" t="b">
        <v>1</v>
      </c>
      <c r="BI1081" s="1" t="s">
        <v>30</v>
      </c>
      <c r="BJ1081" s="1" t="str">
        <f t="shared" si="480"/>
        <v>FALSE</v>
      </c>
      <c r="BL1081" t="str">
        <f t="shared" si="481"/>
        <v>FALSE</v>
      </c>
      <c r="BM1081" s="1" t="b">
        <v>0</v>
      </c>
      <c r="BN1081" s="1" t="b">
        <v>0</v>
      </c>
      <c r="BO1081" s="1">
        <f t="shared" si="485"/>
        <v>7</v>
      </c>
      <c r="BP1081" s="1" t="s">
        <v>15376</v>
      </c>
      <c r="BQ1081" s="1" cm="1">
        <f t="array" ref="BQ1081">_xlfn.IFS(BP1081="None Known",0, LEN(BP1081)&gt;500, 5,LEN(BP1081)&gt;400, 4, LEN(BP1081)&gt;300, 3, LEN(BP1081)&gt;200, 2, LEN(BP1081)&gt;1, 1)</f>
        <v>3</v>
      </c>
      <c r="BR1081" s="1" t="s">
        <v>25305</v>
      </c>
      <c r="BS1081" s="1">
        <v>1</v>
      </c>
      <c r="BT1081" s="1" t="s">
        <v>15377</v>
      </c>
      <c r="BU1081" s="1">
        <v>1</v>
      </c>
      <c r="BV1081" s="1" t="s">
        <v>4080</v>
      </c>
      <c r="BW1081" s="1" t="s">
        <v>31</v>
      </c>
      <c r="BX1081" s="1"/>
      <c r="BY1081" t="str">
        <f>_xlfn.XLOOKUP($B1081,Img_lookup!A:A,Img_lookup!B:B, "Not available")</f>
        <v>3e272514-bb00-4339-b00d-2e85f9829fd1</v>
      </c>
      <c r="BZ1081" t="str">
        <f>_xlfn.XLOOKUP($B1081,Img_lookup!A:A,Img_lookup!C:C, "Not available")</f>
        <v>Lolium perenne habit</v>
      </c>
      <c r="CA1081" t="str">
        <f>_xlfn.XLOOKUP($B1081,Img_lookup!A:A,Img_lookup!D:D, "Not available")</f>
        <v>Macleay Grass Man</v>
      </c>
      <c r="CB1081" t="str">
        <f>_xlfn.XLOOKUP($B1081,Img_lookup!A:A,Img_lookup!E:E, "https://imgur.com/aT5wafe")</f>
        <v>https://api.openverse.engineering/v1/images/3e272514-bb00-4339-b00d-2e85f9829fd1/thumb/</v>
      </c>
    </row>
    <row r="1082" spans="1:80" ht="13" x14ac:dyDescent="0.15">
      <c r="A1082" s="1" t="s">
        <v>394</v>
      </c>
      <c r="B1082" s="1" t="s">
        <v>6519</v>
      </c>
      <c r="C1082" s="1" t="s">
        <v>6520</v>
      </c>
      <c r="E1082" s="1" t="s">
        <v>6521</v>
      </c>
      <c r="F1082" s="1" t="s">
        <v>85</v>
      </c>
      <c r="G1082" s="1" t="s">
        <v>85</v>
      </c>
      <c r="H1082" s="11" t="str">
        <f t="shared" si="487"/>
        <v>Annual</v>
      </c>
      <c r="J1082" s="1">
        <v>1</v>
      </c>
      <c r="L1082" t="str" cm="1">
        <f t="array" ref="L1082">_xlfn.IFS(J1082+K1082="", "Unknown", J1082+K1082&gt;3, "Large", J1082+K1082&gt;0.5, "Medium", J1082+K1082&gt;0, "Small")</f>
        <v>Medium</v>
      </c>
      <c r="M1082" s="1">
        <v>5</v>
      </c>
      <c r="N1082" cm="1">
        <f t="array" ref="N1082">IF($M1082="",INDEX($M$2:$M$2176,MATCH(1,INDEX(($A$2:$A$2176=$A1082)*($M$2:$M$2176&lt;&gt;""),0),0)),$M1082)</f>
        <v>5</v>
      </c>
      <c r="O1082" s="2" t="str">
        <f t="shared" si="482"/>
        <v>Seasonal outdoors</v>
      </c>
      <c r="P1082" s="1" t="s">
        <v>6522</v>
      </c>
      <c r="R1082" t="str">
        <f t="shared" si="486"/>
        <v>Medium</v>
      </c>
      <c r="T1082" s="1"/>
      <c r="U1082" s="1"/>
      <c r="V1082" s="1" t="s">
        <v>322</v>
      </c>
      <c r="W1082" s="6" t="str">
        <f>IF(ISNUMBER(SEARCH("-",V1082)),TRIM(LEFT(V1082,FIND("-",V1082)-1)),V1082)</f>
        <v>6</v>
      </c>
      <c r="X1082" t="str">
        <f>IF(W1082="1", "January", IF(W1082="2", "February", IF(W1082="3", "March", IF(W1082="4", "April", IF(W1082="5", "May", IF(W1082="6", "June", IF(W1082="7", "July", IF(W1082="8", "August", IF(W1082="9", "September", IF(W1082="10", "October", IF(W1082="11", "November", IF(W1082="12", "December", "Other"))))))))))))</f>
        <v>June</v>
      </c>
      <c r="Y1082" s="2" t="str">
        <f>IF(ISNUMBER(SEARCH("-",V1082)),TRIM(RIGHT(V1082,LEN(V1082)-SEARCH("-",V1082))),V1082)</f>
        <v>8</v>
      </c>
      <c r="Z1082" s="2" t="str">
        <f>IF(Y1082="1", "January", IF(Y1082="2", "February", IF(Y1082="3", "March", IF(Y1082="4", "April", IF(Y1082="5", "May", IF(Y1082="6", "June", IF(Y1082="7", "July", IF(Y1082="8", "August", IF(Y1082="9", "September", IF(Y1082="10", "October", IF(Y1082="11", "November", IF(Y1082="12", "December", "Other"))))))))))))</f>
        <v>August</v>
      </c>
      <c r="AF1082" s="1" t="s">
        <v>24238</v>
      </c>
      <c r="AG1082" s="1" t="str">
        <f t="shared" si="472"/>
        <v xml:space="preserve">Seed </v>
      </c>
      <c r="AH1082" s="2" t="str">
        <f t="shared" si="473"/>
        <v>Sow spring in situ.</v>
      </c>
      <c r="AI1082" s="1" t="s">
        <v>6523</v>
      </c>
      <c r="AJ1082" s="1" t="s">
        <v>1</v>
      </c>
      <c r="AK1082" s="1" t="s">
        <v>17104</v>
      </c>
      <c r="AL1082" s="1" t="str">
        <f t="shared" si="483"/>
        <v>Unscented</v>
      </c>
      <c r="AM1082" s="1" t="b">
        <v>0</v>
      </c>
      <c r="AN1082" s="1" t="b">
        <v>0</v>
      </c>
      <c r="AO1082" s="1" t="b">
        <v>0</v>
      </c>
      <c r="AP1082" s="5" t="s">
        <v>28</v>
      </c>
      <c r="AQ1082" s="5" t="str">
        <f t="shared" si="474"/>
        <v>Light, Medium, Heavy</v>
      </c>
      <c r="AR1082" s="1" t="s">
        <v>30</v>
      </c>
      <c r="AS1082" s="1" t="str">
        <f t="shared" si="484"/>
        <v>None</v>
      </c>
      <c r="AT1082" s="1" t="str">
        <f t="shared" si="475"/>
        <v>Full</v>
      </c>
      <c r="AU1082" s="1" t="s">
        <v>29</v>
      </c>
      <c r="AV1082" s="1" t="str">
        <f t="shared" si="476"/>
        <v>Moist</v>
      </c>
      <c r="AW1082" s="1" t="s">
        <v>12</v>
      </c>
      <c r="AX1082" s="1" t="str">
        <f t="shared" si="477"/>
        <v>Acid, Neutral, Alkaline</v>
      </c>
      <c r="AY1082" s="1" t="b">
        <v>0</v>
      </c>
      <c r="AZ1082" s="1" t="b">
        <v>0</v>
      </c>
      <c r="BA1082" s="1" t="b">
        <v>0</v>
      </c>
      <c r="BC1082" t="str">
        <f t="shared" si="478"/>
        <v>FALSE</v>
      </c>
      <c r="BE1082" t="str">
        <f t="shared" si="479"/>
        <v>FALSE</v>
      </c>
      <c r="BF1082" s="1" t="b">
        <v>0</v>
      </c>
      <c r="BG1082" s="1" t="b">
        <v>0</v>
      </c>
      <c r="BH1082" s="1" t="b">
        <v>0</v>
      </c>
      <c r="BI1082" s="1" t="s">
        <v>30</v>
      </c>
      <c r="BJ1082" s="1" t="str">
        <f t="shared" si="480"/>
        <v>FALSE</v>
      </c>
      <c r="BL1082" t="str">
        <f t="shared" si="481"/>
        <v>FALSE</v>
      </c>
      <c r="BM1082" s="1" t="b">
        <v>0</v>
      </c>
      <c r="BN1082" s="1" t="b">
        <v>0</v>
      </c>
      <c r="BO1082" s="1">
        <f t="shared" si="485"/>
        <v>4</v>
      </c>
      <c r="BP1082" s="1" t="s">
        <v>31</v>
      </c>
      <c r="BQ1082" s="1" cm="1">
        <f t="array" ref="BQ1082">_xlfn.IFS(BP1082="None Known",0, LEN(BP1082)&gt;500, 5,LEN(BP1082)&gt;400, 4, LEN(BP1082)&gt;300, 3, LEN(BP1082)&gt;200, 2, LEN(BP1082)&gt;1, 1)</f>
        <v>0</v>
      </c>
      <c r="BR1082" s="1" t="s">
        <v>25306</v>
      </c>
      <c r="BS1082" s="1">
        <v>1</v>
      </c>
      <c r="BT1082" s="1" t="s">
        <v>6524</v>
      </c>
      <c r="BU1082" s="1">
        <v>1</v>
      </c>
      <c r="BV1082" s="1" t="s">
        <v>6525</v>
      </c>
      <c r="BW1082" s="1" t="s">
        <v>6526</v>
      </c>
      <c r="BX1082" s="1"/>
      <c r="BY1082" t="str">
        <f>_xlfn.XLOOKUP($B1082,Img_lookup!A:A,Img_lookup!B:B, "Not available")</f>
        <v>d277d6d5-f6ff-4fec-957c-8d120c2eaf6a</v>
      </c>
      <c r="BZ1082" t="str">
        <f>_xlfn.XLOOKUP($B1082,Img_lookup!A:A,Img_lookup!C:C, "Not available")</f>
        <v>Cowslip (Primula veris), Black Currant (Ribes nigrum), Daisy (Bellis perennis), and Darnel (Lolium temulentum).</v>
      </c>
      <c r="CA1082" t="str">
        <f>_xlfn.XLOOKUP($B1082,Img_lookup!A:A,Img_lookup!D:D, "Not available")</f>
        <v>Swallowtail Garden Seeds</v>
      </c>
      <c r="CB1082" t="str">
        <f>_xlfn.XLOOKUP($B1082,Img_lookup!A:A,Img_lookup!E:E, "https://imgur.com/aT5wafe")</f>
        <v>https://api.openverse.engineering/v1/images/d277d6d5-f6ff-4fec-957c-8d120c2eaf6a/thumb/</v>
      </c>
    </row>
    <row r="1083" spans="1:80" ht="409.6" x14ac:dyDescent="0.15">
      <c r="A1083" s="1" t="s">
        <v>316</v>
      </c>
      <c r="B1083" s="1" t="s">
        <v>7982</v>
      </c>
      <c r="C1083" s="1" t="s">
        <v>7983</v>
      </c>
      <c r="D1083" s="1" t="s">
        <v>7984</v>
      </c>
      <c r="E1083" s="1" t="s">
        <v>7985</v>
      </c>
      <c r="F1083" s="1" t="s">
        <v>6</v>
      </c>
      <c r="G1083" s="1" t="s">
        <v>6</v>
      </c>
      <c r="H1083" s="11" t="str">
        <f t="shared" si="487"/>
        <v>Perennial</v>
      </c>
      <c r="L1083" t="e" cm="1">
        <f t="array" ref="L1083">_xlfn.IFS(J1083+K1083="", "Unknown", J1083+K1083&gt;3, "Large", J1083+K1083&gt;0.5, "Medium", J1083+K1083&gt;0, "Small")</f>
        <v>#N/A</v>
      </c>
      <c r="N1083" cm="1">
        <f t="array" ref="N1083">IF($M1083="",INDEX($M$2:$M$2176,MATCH(1,INDEX(($A$2:$A$2176=$A1083)*($M$2:$M$2176&lt;&gt;""),0),0)),$M1083)</f>
        <v>5</v>
      </c>
      <c r="O1083" s="2" t="str">
        <f t="shared" si="482"/>
        <v>Seasonal outdoors</v>
      </c>
      <c r="P1083" s="1" t="s">
        <v>7986</v>
      </c>
      <c r="R1083" t="str">
        <f t="shared" si="486"/>
        <v>Medium</v>
      </c>
      <c r="W1083"/>
      <c r="AF1083" s="16" t="s">
        <v>24110</v>
      </c>
      <c r="AG1083" s="1" t="str">
        <f t="shared" si="472"/>
        <v xml:space="preserve">Seed </v>
      </c>
      <c r="AH1083" s="2" t="str">
        <f t="shared" si="473"/>
        <v>Best sown as soon as it is ripe in a cold frame.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
Division may be possible in spring or autumn.</v>
      </c>
      <c r="AI1083" s="1" t="s">
        <v>7987</v>
      </c>
      <c r="AJ1083" s="1" t="s">
        <v>53</v>
      </c>
      <c r="AK1083" s="1" t="s">
        <v>17104</v>
      </c>
      <c r="AL1083" s="1" t="str">
        <f t="shared" si="483"/>
        <v>Unscented</v>
      </c>
      <c r="AM1083" s="1" t="b">
        <v>0</v>
      </c>
      <c r="AN1083" s="1" t="b">
        <v>0</v>
      </c>
      <c r="AO1083" s="1" t="b">
        <v>0</v>
      </c>
      <c r="AP1083" s="5" t="s">
        <v>28</v>
      </c>
      <c r="AQ1083" s="5" t="str">
        <f t="shared" si="474"/>
        <v>Light, Medium, Heavy</v>
      </c>
      <c r="AR1083" s="1" t="s">
        <v>30</v>
      </c>
      <c r="AS1083" s="1" t="str">
        <f t="shared" si="484"/>
        <v>None</v>
      </c>
      <c r="AT1083" s="1" t="str">
        <f t="shared" si="475"/>
        <v>Full</v>
      </c>
      <c r="AU1083" s="1" t="s">
        <v>11</v>
      </c>
      <c r="AV1083" s="1" t="str">
        <f t="shared" si="476"/>
        <v>Dry, Moist</v>
      </c>
      <c r="AW1083" s="1" t="s">
        <v>12</v>
      </c>
      <c r="AX1083" s="1" t="str">
        <f t="shared" si="477"/>
        <v>Acid, Neutral, Alkaline</v>
      </c>
      <c r="AY1083" s="1" t="b">
        <v>0</v>
      </c>
      <c r="AZ1083" s="1" t="b">
        <v>0</v>
      </c>
      <c r="BA1083" s="1" t="b">
        <v>0</v>
      </c>
      <c r="BC1083" t="str">
        <f t="shared" si="478"/>
        <v>FALSE</v>
      </c>
      <c r="BE1083" t="str">
        <f t="shared" si="479"/>
        <v>FALSE</v>
      </c>
      <c r="BF1083" s="1" t="b">
        <v>0</v>
      </c>
      <c r="BG1083" s="1" t="b">
        <v>0</v>
      </c>
      <c r="BH1083" s="1" t="b">
        <v>0</v>
      </c>
      <c r="BJ1083" s="1" t="str">
        <f t="shared" si="480"/>
        <v>FALSE</v>
      </c>
      <c r="BK1083" s="1" t="s">
        <v>77</v>
      </c>
      <c r="BL1083" t="str">
        <f t="shared" si="481"/>
        <v>TRUE</v>
      </c>
      <c r="BM1083" s="1" t="b">
        <v>0</v>
      </c>
      <c r="BN1083" s="1" t="b">
        <v>0</v>
      </c>
      <c r="BO1083" s="1">
        <f t="shared" si="485"/>
        <v>15</v>
      </c>
      <c r="BP1083" s="1" t="s">
        <v>7988</v>
      </c>
      <c r="BQ1083" s="1" cm="1">
        <f t="array" ref="BQ1083">_xlfn.IFS(BP1083="None Known",0, LEN(BP1083)&gt;500, 5,LEN(BP1083)&gt;400, 4, LEN(BP1083)&gt;300, 3, LEN(BP1083)&gt;200, 2, LEN(BP1083)&gt;1, 1)</f>
        <v>1</v>
      </c>
      <c r="BR1083" s="1" t="s">
        <v>7989</v>
      </c>
      <c r="BS1083" s="1">
        <v>4</v>
      </c>
      <c r="BT1083" s="1" t="s">
        <v>7990</v>
      </c>
      <c r="BU1083" s="1">
        <v>2</v>
      </c>
      <c r="BV1083" s="1" t="s">
        <v>7991</v>
      </c>
      <c r="BW1083" s="1" t="s">
        <v>31</v>
      </c>
      <c r="BX1083" s="1"/>
      <c r="BY1083" t="str">
        <f>_xlfn.XLOOKUP($B1083,Img_lookup!A:A,Img_lookup!B:B, "Not available")</f>
        <v>5ed3e72b-2a3f-4186-bee2-e975adcc3287</v>
      </c>
      <c r="BZ1083" t="str">
        <f>_xlfn.XLOOKUP($B1083,Img_lookup!A:A,Img_lookup!C:C, "Not available")</f>
        <v>Lomatium dissectum var. multifidum (Nutt.) Mathias &amp; Constance</v>
      </c>
      <c r="CA1083" t="str">
        <f>_xlfn.XLOOKUP($B1083,Img_lookup!A:A,Img_lookup!D:D, "Not available")</f>
        <v>Joseph Barrell</v>
      </c>
      <c r="CB1083" t="str">
        <f>_xlfn.XLOOKUP($B1083,Img_lookup!A:A,Img_lookup!E:E, "https://imgur.com/aT5wafe")</f>
        <v>https://api.openverse.engineering/v1/images/5ed3e72b-2a3f-4186-bee2-e975adcc3287/thumb/</v>
      </c>
    </row>
    <row r="1084" spans="1:80" ht="409.6" x14ac:dyDescent="0.15">
      <c r="A1084" s="1" t="s">
        <v>316</v>
      </c>
      <c r="B1084" s="1" t="s">
        <v>15128</v>
      </c>
      <c r="C1084" s="1" t="s">
        <v>15129</v>
      </c>
      <c r="E1084" s="1" t="s">
        <v>15130</v>
      </c>
      <c r="F1084" s="1" t="s">
        <v>6</v>
      </c>
      <c r="G1084" s="1" t="s">
        <v>6</v>
      </c>
      <c r="H1084" s="11" t="str">
        <f t="shared" si="487"/>
        <v>Perennial</v>
      </c>
      <c r="J1084" s="1">
        <v>0.60000002399999997</v>
      </c>
      <c r="K1084" s="1">
        <v>0.60000002399999997</v>
      </c>
      <c r="L1084" t="str" cm="1">
        <f t="array" ref="L1084">_xlfn.IFS(J1084+K1084="", "Unknown", J1084+K1084&gt;3, "Large", J1084+K1084&gt;0.5, "Medium", J1084+K1084&gt;0, "Small")</f>
        <v>Medium</v>
      </c>
      <c r="N1084" cm="1">
        <f t="array" ref="N1084">IF($M1084="",INDEX($M$2:$M$2176,MATCH(1,INDEX(($A$2:$A$2176=$A1084)*($M$2:$M$2176&lt;&gt;""),0),0)),$M1084)</f>
        <v>5</v>
      </c>
      <c r="O1084" s="2" t="str">
        <f t="shared" si="482"/>
        <v>Seasonal outdoors</v>
      </c>
      <c r="P1084" s="1" t="s">
        <v>15131</v>
      </c>
      <c r="R1084" t="str">
        <f t="shared" si="486"/>
        <v>Medium</v>
      </c>
      <c r="W1084"/>
      <c r="AF1084" s="16" t="s">
        <v>24111</v>
      </c>
      <c r="AG1084" s="1" t="str">
        <f t="shared" si="472"/>
        <v xml:space="preserve">Seed </v>
      </c>
      <c r="AH1084" s="2" t="str">
        <f t="shared" si="473"/>
        <v>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v>
      </c>
      <c r="AI1084" s="1" t="s">
        <v>15132</v>
      </c>
      <c r="AJ1084" s="1" t="s">
        <v>53</v>
      </c>
      <c r="AK1084" s="1" t="s">
        <v>17104</v>
      </c>
      <c r="AL1084" s="1" t="str">
        <f t="shared" si="483"/>
        <v>Unscented</v>
      </c>
      <c r="AM1084" s="1" t="b">
        <v>0</v>
      </c>
      <c r="AN1084" s="1" t="b">
        <v>0</v>
      </c>
      <c r="AO1084" s="1" t="b">
        <v>0</v>
      </c>
      <c r="AP1084" s="5" t="s">
        <v>28</v>
      </c>
      <c r="AQ1084" s="5" t="str">
        <f t="shared" si="474"/>
        <v>Light, Medium, Heavy</v>
      </c>
      <c r="AR1084" s="1" t="s">
        <v>30</v>
      </c>
      <c r="AS1084" s="1" t="str">
        <f t="shared" si="484"/>
        <v>None</v>
      </c>
      <c r="AT1084" s="1" t="str">
        <f t="shared" si="475"/>
        <v>Full</v>
      </c>
      <c r="AU1084" s="1" t="s">
        <v>11</v>
      </c>
      <c r="AV1084" s="1" t="str">
        <f t="shared" si="476"/>
        <v>Dry, Moist</v>
      </c>
      <c r="AW1084" s="1" t="s">
        <v>12</v>
      </c>
      <c r="AX1084" s="1" t="str">
        <f t="shared" si="477"/>
        <v>Acid, Neutral, Alkaline</v>
      </c>
      <c r="AY1084" s="1" t="b">
        <v>0</v>
      </c>
      <c r="AZ1084" s="1" t="b">
        <v>0</v>
      </c>
      <c r="BA1084" s="1" t="b">
        <v>0</v>
      </c>
      <c r="BC1084" t="str">
        <f t="shared" si="478"/>
        <v>FALSE</v>
      </c>
      <c r="BE1084" t="str">
        <f t="shared" si="479"/>
        <v>FALSE</v>
      </c>
      <c r="BF1084" s="1" t="b">
        <v>0</v>
      </c>
      <c r="BG1084" s="1" t="b">
        <v>0</v>
      </c>
      <c r="BH1084" s="1" t="b">
        <v>0</v>
      </c>
      <c r="BJ1084" s="1" t="str">
        <f t="shared" si="480"/>
        <v>FALSE</v>
      </c>
      <c r="BK1084" s="1" t="s">
        <v>77</v>
      </c>
      <c r="BL1084" t="str">
        <f t="shared" si="481"/>
        <v>TRUE</v>
      </c>
      <c r="BM1084" s="1" t="b">
        <v>0</v>
      </c>
      <c r="BN1084" s="1" t="b">
        <v>0</v>
      </c>
      <c r="BO1084" s="1">
        <f t="shared" si="485"/>
        <v>15</v>
      </c>
      <c r="BP1084" s="1" t="s">
        <v>15133</v>
      </c>
      <c r="BQ1084" s="1" cm="1">
        <f t="array" ref="BQ1084">_xlfn.IFS(BP1084="None Known",0, LEN(BP1084)&gt;500, 5,LEN(BP1084)&gt;400, 4, LEN(BP1084)&gt;300, 3, LEN(BP1084)&gt;200, 2, LEN(BP1084)&gt;1, 1)</f>
        <v>1</v>
      </c>
      <c r="BR1084" s="16" t="s">
        <v>24915</v>
      </c>
      <c r="BS1084" s="1">
        <v>4</v>
      </c>
      <c r="BT1084" s="1" t="s">
        <v>15134</v>
      </c>
      <c r="BU1084" s="1">
        <v>2</v>
      </c>
      <c r="BV1084" s="1" t="s">
        <v>67</v>
      </c>
      <c r="BW1084" s="1" t="s">
        <v>31</v>
      </c>
      <c r="BX1084" s="1"/>
      <c r="BY1084" t="str">
        <f>_xlfn.XLOOKUP($B1084,Img_lookup!A:A,Img_lookup!B:B, "Not available")</f>
        <v>2f928165-ad24-4387-a9b8-2bf7fae81011</v>
      </c>
      <c r="BZ1084" t="str">
        <f>_xlfn.XLOOKUP($B1084,Img_lookup!A:A,Img_lookup!C:C, "Not available")</f>
        <v>Lomatium nudicaule</v>
      </c>
      <c r="CA1084" t="str">
        <f>_xlfn.XLOOKUP($B1084,Img_lookup!A:A,Img_lookup!D:D, "Not available")</f>
        <v>DeanWmTaylor</v>
      </c>
      <c r="CB1084" t="str">
        <f>_xlfn.XLOOKUP($B1084,Img_lookup!A:A,Img_lookup!E:E, "https://imgur.com/aT5wafe")</f>
        <v>https://api.openverse.engineering/v1/images/2f928165-ad24-4387-a9b8-2bf7fae81011/thumb/</v>
      </c>
    </row>
    <row r="1085" spans="1:80" ht="409.6" x14ac:dyDescent="0.15">
      <c r="A1085" s="1" t="s">
        <v>316</v>
      </c>
      <c r="B1085" s="1" t="s">
        <v>13987</v>
      </c>
      <c r="C1085" s="1" t="s">
        <v>13988</v>
      </c>
      <c r="E1085" s="1" t="s">
        <v>2410</v>
      </c>
      <c r="F1085" s="1" t="s">
        <v>6</v>
      </c>
      <c r="G1085" s="1" t="s">
        <v>6</v>
      </c>
      <c r="H1085" s="11" t="str">
        <f t="shared" si="487"/>
        <v>Perennial</v>
      </c>
      <c r="L1085" t="e" cm="1">
        <f t="array" ref="L1085">_xlfn.IFS(J1085+K1085="", "Unknown", J1085+K1085&gt;3, "Large", J1085+K1085&gt;0.5, "Medium", J1085+K1085&gt;0, "Small")</f>
        <v>#N/A</v>
      </c>
      <c r="N1085" cm="1">
        <f t="array" ref="N1085">IF($M1085="",INDEX($M$2:$M$2176,MATCH(1,INDEX(($A$2:$A$2176=$A1085)*($M$2:$M$2176&lt;&gt;""),0),0)),$M1085)</f>
        <v>5</v>
      </c>
      <c r="O1085" s="2" t="str">
        <f t="shared" si="482"/>
        <v>Seasonal outdoors</v>
      </c>
      <c r="P1085" s="1" t="s">
        <v>13989</v>
      </c>
      <c r="R1085" t="str">
        <f t="shared" si="486"/>
        <v>Medium</v>
      </c>
      <c r="W1085"/>
      <c r="AF1085" s="16" t="s">
        <v>24111</v>
      </c>
      <c r="AG1085" s="1" t="str">
        <f t="shared" si="472"/>
        <v xml:space="preserve">Seed </v>
      </c>
      <c r="AH1085" s="2" t="str">
        <f t="shared" si="473"/>
        <v>Best sown as soon as it is ripe in a cold frame[188]. Stored seed can be rather slow to germinate, when sown in the spring it usually takes at least 12 months to germinate. Giving it a period of cold stratification might reduce this time. The seedlings need to be pricked out into individual pots as soon as they are large enough to handle, and should be planted out into their permanent positions in the summer.
Fresh seed can be sown immediately in situ[188].
Division may be possible in spring or autumn.</v>
      </c>
      <c r="AI1085" s="1" t="s">
        <v>7987</v>
      </c>
      <c r="AJ1085" s="1" t="s">
        <v>53</v>
      </c>
      <c r="AK1085" s="1" t="s">
        <v>17104</v>
      </c>
      <c r="AL1085" s="1" t="str">
        <f t="shared" si="483"/>
        <v>Unscented</v>
      </c>
      <c r="AM1085" s="1" t="b">
        <v>0</v>
      </c>
      <c r="AN1085" s="1" t="b">
        <v>0</v>
      </c>
      <c r="AO1085" s="1" t="b">
        <v>0</v>
      </c>
      <c r="AP1085" s="5" t="s">
        <v>28</v>
      </c>
      <c r="AQ1085" s="5" t="str">
        <f t="shared" si="474"/>
        <v>Light, Medium, Heavy</v>
      </c>
      <c r="AR1085" s="1" t="s">
        <v>30</v>
      </c>
      <c r="AS1085" s="1" t="str">
        <f t="shared" si="484"/>
        <v>None</v>
      </c>
      <c r="AT1085" s="1" t="str">
        <f t="shared" si="475"/>
        <v>Full</v>
      </c>
      <c r="AU1085" s="1" t="s">
        <v>11</v>
      </c>
      <c r="AV1085" s="1" t="str">
        <f t="shared" si="476"/>
        <v>Dry, Moist</v>
      </c>
      <c r="AW1085" s="1" t="s">
        <v>12</v>
      </c>
      <c r="AX1085" s="1" t="str">
        <f t="shared" si="477"/>
        <v>Acid, Neutral, Alkaline</v>
      </c>
      <c r="AY1085" s="1" t="b">
        <v>0</v>
      </c>
      <c r="AZ1085" s="1" t="b">
        <v>0</v>
      </c>
      <c r="BA1085" s="1" t="b">
        <v>0</v>
      </c>
      <c r="BC1085" t="str">
        <f t="shared" si="478"/>
        <v>FALSE</v>
      </c>
      <c r="BE1085" t="str">
        <f t="shared" si="479"/>
        <v>FALSE</v>
      </c>
      <c r="BF1085" s="1" t="b">
        <v>0</v>
      </c>
      <c r="BG1085" s="1" t="b">
        <v>0</v>
      </c>
      <c r="BH1085" s="1" t="b">
        <v>0</v>
      </c>
      <c r="BJ1085" s="1" t="str">
        <f t="shared" si="480"/>
        <v>FALSE</v>
      </c>
      <c r="BK1085" s="1" t="s">
        <v>77</v>
      </c>
      <c r="BL1085" t="str">
        <f t="shared" si="481"/>
        <v>TRUE</v>
      </c>
      <c r="BM1085" s="1" t="b">
        <v>0</v>
      </c>
      <c r="BN1085" s="1" t="b">
        <v>0</v>
      </c>
      <c r="BO1085" s="1">
        <f t="shared" si="485"/>
        <v>10</v>
      </c>
      <c r="BP1085" s="1" t="s">
        <v>31</v>
      </c>
      <c r="BQ1085" s="1" cm="1">
        <f t="array" ref="BQ1085">_xlfn.IFS(BP1085="None Known",0, LEN(BP1085)&gt;500, 5,LEN(BP1085)&gt;400, 4, LEN(BP1085)&gt;300, 3, LEN(BP1085)&gt;200, 2, LEN(BP1085)&gt;1, 1)</f>
        <v>0</v>
      </c>
      <c r="BR1085" s="1" t="s">
        <v>13990</v>
      </c>
      <c r="BS1085" s="1">
        <v>3</v>
      </c>
      <c r="BT1085" s="1" t="s">
        <v>13991</v>
      </c>
      <c r="BU1085" s="1">
        <v>1</v>
      </c>
      <c r="BV1085" s="1" t="s">
        <v>6266</v>
      </c>
      <c r="BW1085" s="1" t="s">
        <v>31</v>
      </c>
      <c r="BX1085" s="1"/>
      <c r="BY1085" t="str">
        <f>_xlfn.XLOOKUP($B1085,Img_lookup!A:A,Img_lookup!B:B, "Not available")</f>
        <v>45310f02-21e5-48a5-b261-e6325b7ffe38</v>
      </c>
      <c r="BZ1085" t="str">
        <f>_xlfn.XLOOKUP($B1085,Img_lookup!A:A,Img_lookup!C:C, "Not available")</f>
        <v>Spring-gold - Lomatium utriculatum</v>
      </c>
      <c r="CA1085" t="str">
        <f>_xlfn.XLOOKUP($B1085,Img_lookup!A:A,Img_lookup!D:D, "Not available")</f>
        <v>La.Catholique</v>
      </c>
      <c r="CB1085" t="str">
        <f>_xlfn.XLOOKUP($B1085,Img_lookup!A:A,Img_lookup!E:E, "https://imgur.com/aT5wafe")</f>
        <v>https://api.openverse.engineering/v1/images/45310f02-21e5-48a5-b261-e6325b7ffe38/thumb/</v>
      </c>
    </row>
    <row r="1086" spans="1:80" ht="409.6" x14ac:dyDescent="0.15">
      <c r="A1086" s="1" t="s">
        <v>628</v>
      </c>
      <c r="B1086" s="1" t="s">
        <v>6011</v>
      </c>
      <c r="C1086" s="1" t="s">
        <v>6012</v>
      </c>
      <c r="E1086" s="1" t="s">
        <v>6013</v>
      </c>
      <c r="F1086" s="1" t="s">
        <v>156</v>
      </c>
      <c r="G1086" s="1" t="s">
        <v>156</v>
      </c>
      <c r="H1086" s="11" t="str">
        <f t="shared" si="487"/>
        <v>Perennial</v>
      </c>
      <c r="I1086" s="1" t="s">
        <v>17107</v>
      </c>
      <c r="J1086" s="1">
        <v>6</v>
      </c>
      <c r="K1086" s="1">
        <v>6</v>
      </c>
      <c r="L1086" t="str" cm="1">
        <f t="array" ref="L1086">_xlfn.IFS(J1086+K1086="", "Unknown", J1086+K1086&gt;3, "Large", J1086+K1086&gt;0.5, "Medium", J1086+K1086&gt;0, "Small")</f>
        <v>Large</v>
      </c>
      <c r="M1086" s="1">
        <v>5</v>
      </c>
      <c r="N1086" cm="1">
        <f t="array" ref="N1086">IF($M1086="",INDEX($M$2:$M$2176,MATCH(1,INDEX(($A$2:$A$2176=$A1086)*($M$2:$M$2176&lt;&gt;""),0),0)),$M1086)</f>
        <v>5</v>
      </c>
      <c r="O1086" s="2" t="str">
        <f t="shared" si="482"/>
        <v>Seasonal outdoors</v>
      </c>
      <c r="P1086" s="1" t="s">
        <v>6014</v>
      </c>
      <c r="Q1086" s="1" t="s">
        <v>17110</v>
      </c>
      <c r="R1086" t="str">
        <f t="shared" si="486"/>
        <v>Medium</v>
      </c>
      <c r="T1086" s="1"/>
      <c r="U1086" s="1"/>
      <c r="V1086" s="1" t="s">
        <v>427</v>
      </c>
      <c r="W1086" s="6" t="str">
        <f t="shared" ref="W1086:W1093" si="496">IF(ISNUMBER(SEARCH("-",V1086)),TRIM(LEFT(V1086,FIND("-",V1086)-1)),V1086)</f>
        <v>8</v>
      </c>
      <c r="X1086" t="str">
        <f>IF(W1086="1", "January", IF(W1086="2", "February", IF(W1086="3", "March", IF(W1086="4", "April", IF(W1086="5", "May", IF(W1086="6", "June", IF(W1086="7", "July", IF(W1086="8", "August", IF(W1086="9", "September", IF(W1086="10", "October", IF(W1086="11", "November", IF(W1086="12", "December", "Other"))))))))))))</f>
        <v>August</v>
      </c>
      <c r="Y1086" s="2" t="str">
        <f>IF(ISNUMBER(SEARCH("-",V1086)),TRIM(RIGHT(V1086,LEN(V1086)-SEARCH("-",V1086))),V1086)</f>
        <v>9</v>
      </c>
      <c r="Z1086" s="2" t="str">
        <f>IF(Y1086="1", "January", IF(Y1086="2", "February", IF(Y1086="3", "March", IF(Y1086="4", "April", IF(Y1086="5", "May", IF(Y1086="6", "June", IF(Y1086="7", "July", IF(Y1086="8", "August", IF(Y1086="9", "September", IF(Y1086="10", "October", IF(Y1086="11", "November", IF(Y1086="12", "December", "Other"))))))))))))</f>
        <v>September</v>
      </c>
      <c r="AA1086" s="1" t="s">
        <v>907</v>
      </c>
      <c r="AB1086" s="1" t="str">
        <f>IF(ISNUMBER(SEARCH("-",AA1086)),TRIM(LEFT(AA1086,FIND("-",AA1086)-1)),AA1086)</f>
        <v>10</v>
      </c>
      <c r="AC1086" s="1" t="str">
        <f>IF(AB1086="1", "January", IF(AB1086="2", "February", IF(AB1086="3", "March", IF(AB1086="4", "April", IF(AB1086="5", "May", IF(AB1086="6", "June", IF(AB1086="7", "July", IF(AB1086="8", "August", IF(AB1086="9", "September", IF(AB1086="10", "October", IF(AB1086="11", "November", IF(AB1086="12", "December", "Other"))))))))))))</f>
        <v>October</v>
      </c>
      <c r="AD1086" s="1" t="str">
        <f>IF(ISNUMBER(SEARCH("-",AA1086)),TRIM(RIGHT(AA1086,LEN(AA1086)-SEARCH("-",AA1086))),AA1086)</f>
        <v>11</v>
      </c>
      <c r="AE1086" s="1" t="str">
        <f>IF(AD1086="1", "January", IF(AD1086="2", "February", IF(AD1086="3", "March", IF(AD1086="4", "April", IF(AD1086="5", "May", IF(AD1086="6", "June", IF(AD1086="7", "July", IF(AD1086="8", "August", IF(AD1086="9", "September", IF(AD1086="10", "October", IF(AD1086="11", "November", IF(AD1086="12", "December", "Other"))))))))))))</f>
        <v>November</v>
      </c>
      <c r="AF1086" s="16" t="s">
        <v>24112</v>
      </c>
      <c r="AG1086" s="1" t="str">
        <f t="shared" si="472"/>
        <v xml:space="preserve">Seed </v>
      </c>
      <c r="AH1086" s="2" t="str">
        <f t="shared" si="473"/>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I1086" s="1" t="s">
        <v>6015</v>
      </c>
      <c r="AJ1086" s="1" t="s">
        <v>23719</v>
      </c>
      <c r="AK1086" s="1" t="s">
        <v>17104</v>
      </c>
      <c r="AL1086" s="1" t="str">
        <f t="shared" si="483"/>
        <v>Scented</v>
      </c>
      <c r="AM1086" s="1" t="b">
        <v>1</v>
      </c>
      <c r="AN1086" s="1" t="b">
        <v>1</v>
      </c>
      <c r="AO1086" s="1" t="b">
        <v>0</v>
      </c>
      <c r="AP1086" s="5" t="s">
        <v>28</v>
      </c>
      <c r="AQ1086" s="5" t="str">
        <f t="shared" si="474"/>
        <v>Light, Medium, Heavy</v>
      </c>
      <c r="AR1086" s="1" t="s">
        <v>274</v>
      </c>
      <c r="AS1086" s="1" t="str">
        <f t="shared" si="484"/>
        <v>None, Partial, Full</v>
      </c>
      <c r="AT1086" s="1" t="str">
        <f t="shared" si="475"/>
        <v>None, Partial, Full</v>
      </c>
      <c r="AU1086" s="1" t="s">
        <v>29</v>
      </c>
      <c r="AV1086" s="1" t="str">
        <f t="shared" si="476"/>
        <v>Moist</v>
      </c>
      <c r="AW1086" s="1" t="s">
        <v>12</v>
      </c>
      <c r="AX1086" s="1" t="str">
        <f t="shared" si="477"/>
        <v>Acid, Neutral, Alkaline</v>
      </c>
      <c r="AY1086" s="1" t="b">
        <v>0</v>
      </c>
      <c r="AZ1086" s="1" t="b">
        <v>0</v>
      </c>
      <c r="BA1086" s="1" t="b">
        <v>0</v>
      </c>
      <c r="BC1086" t="str">
        <f t="shared" si="478"/>
        <v>FALSE</v>
      </c>
      <c r="BE1086" t="str">
        <f t="shared" si="479"/>
        <v>FALSE</v>
      </c>
      <c r="BF1086" s="1" t="b">
        <v>0</v>
      </c>
      <c r="BG1086" s="1" t="b">
        <v>0</v>
      </c>
      <c r="BH1086" s="1" t="b">
        <v>0</v>
      </c>
      <c r="BJ1086" s="1" t="str">
        <f t="shared" si="480"/>
        <v>FALSE</v>
      </c>
      <c r="BL1086" t="str">
        <f t="shared" si="481"/>
        <v>FALSE</v>
      </c>
      <c r="BM1086" s="1" t="b">
        <v>0</v>
      </c>
      <c r="BN1086" s="1" t="b">
        <v>0</v>
      </c>
      <c r="BO1086" s="1">
        <f t="shared" si="485"/>
        <v>6</v>
      </c>
      <c r="BP1086" s="1" t="s">
        <v>6016</v>
      </c>
      <c r="BQ1086" s="1" cm="1">
        <f t="array" ref="BQ1086">_xlfn.IFS(BP1086="None Known",0, LEN(BP1086)&gt;500, 5,LEN(BP1086)&gt;400, 4, LEN(BP1086)&gt;300, 3, LEN(BP1086)&gt;200, 2, LEN(BP1086)&gt;1, 1)</f>
        <v>1</v>
      </c>
      <c r="BR1086" s="1" t="s">
        <v>6017</v>
      </c>
      <c r="BS1086" s="1">
        <v>1</v>
      </c>
      <c r="BT1086" s="1" t="s">
        <v>6018</v>
      </c>
      <c r="BU1086" s="1">
        <v>2</v>
      </c>
      <c r="BV1086" s="1" t="s">
        <v>6019</v>
      </c>
      <c r="BW1086" s="1" t="s">
        <v>31</v>
      </c>
      <c r="BX1086" s="1"/>
      <c r="BY1086" t="str">
        <f>_xlfn.XLOOKUP($B1086,Img_lookup!A:A,Img_lookup!B:B, "Not available")</f>
        <v>cc9ce5a3-ba2d-45fc-8d68-581f02cb8e72</v>
      </c>
      <c r="BZ1086" t="str">
        <f>_xlfn.XLOOKUP($B1086,Img_lookup!A:A,Img_lookup!C:C, "Not available")</f>
        <v>Lonicera caprifolium</v>
      </c>
      <c r="CA1086" t="str">
        <f>_xlfn.XLOOKUP($B1086,Img_lookup!A:A,Img_lookup!D:D, "Not available")</f>
        <v>Eklandet</v>
      </c>
      <c r="CB1086" t="str">
        <f>_xlfn.XLOOKUP($B1086,Img_lookup!A:A,Img_lookup!E:E, "https://imgur.com/aT5wafe")</f>
        <v>https://api.openverse.engineering/v1/images/cc9ce5a3-ba2d-45fc-8d68-581f02cb8e72/thumb/</v>
      </c>
    </row>
    <row r="1087" spans="1:80" ht="409.6" x14ac:dyDescent="0.15">
      <c r="A1087" s="1" t="s">
        <v>628</v>
      </c>
      <c r="B1087" s="1" t="s">
        <v>10191</v>
      </c>
      <c r="C1087" s="1" t="s">
        <v>10192</v>
      </c>
      <c r="D1087" s="1" t="s">
        <v>10193</v>
      </c>
      <c r="E1087" s="1" t="s">
        <v>10194</v>
      </c>
      <c r="F1087" s="1" t="s">
        <v>156</v>
      </c>
      <c r="G1087" s="1" t="s">
        <v>156</v>
      </c>
      <c r="H1087" s="11" t="str">
        <f t="shared" si="487"/>
        <v>Perennial</v>
      </c>
      <c r="I1087" s="1" t="s">
        <v>17108</v>
      </c>
      <c r="J1087" s="1">
        <v>10</v>
      </c>
      <c r="L1087" t="str" cm="1">
        <f t="array" ref="L1087">_xlfn.IFS(J1087+K1087="", "Unknown", J1087+K1087&gt;3, "Large", J1087+K1087&gt;0.5, "Medium", J1087+K1087&gt;0, "Small")</f>
        <v>Large</v>
      </c>
      <c r="M1087" s="1">
        <v>5</v>
      </c>
      <c r="N1087" cm="1">
        <f t="array" ref="N1087">IF($M1087="",INDEX($M$2:$M$2176,MATCH(1,INDEX(($A$2:$A$2176=$A1087)*($M$2:$M$2176&lt;&gt;""),0),0)),$M1087)</f>
        <v>5</v>
      </c>
      <c r="O1087" s="2" t="str">
        <f t="shared" si="482"/>
        <v>Seasonal outdoors</v>
      </c>
      <c r="P1087" s="1" t="s">
        <v>10195</v>
      </c>
      <c r="Q1087" s="1" t="s">
        <v>17110</v>
      </c>
      <c r="R1087" t="str">
        <f t="shared" si="486"/>
        <v>Medium</v>
      </c>
      <c r="S1087" s="1" t="s">
        <v>24</v>
      </c>
      <c r="T1087" s="1" t="str">
        <f>LEFT(S1087,FIND("-",S1087)-1)</f>
        <v xml:space="preserve">1 </v>
      </c>
      <c r="U1087" s="1" t="str">
        <f>RIGHT(S1087,FIND("-",S1087)-1)</f>
        <v>12</v>
      </c>
      <c r="V1087" s="1">
        <v>6</v>
      </c>
      <c r="W1087" s="6">
        <f t="shared" si="496"/>
        <v>6</v>
      </c>
      <c r="X1087" t="str">
        <f>IF(W1087=1, "January", IF(W1087=2, "February", IF(W1087=3, "March", IF(W1087=4, "April", IF(W1087=5, "May", IF(W1087=6, "June", IF(W1087=7, "July", IF(W1087=8, "August", IF(W1087=9, "September", IF(W1087=10, "October", IF(W1087=11, "November", IF(W1087=12, "December", "Other"))))))))))))</f>
        <v>June</v>
      </c>
      <c r="Y1087" s="1"/>
      <c r="Z1087" s="1"/>
      <c r="AA1087" s="1">
        <v>8</v>
      </c>
      <c r="AB1087" s="1">
        <f>IF(ISNUMBER(SEARCH("-",AA1087)),TRIM(LEFT(AA1087,FIND("-",AA1087)-1)),AA1087)</f>
        <v>8</v>
      </c>
      <c r="AC1087" s="1" t="str">
        <f>IF(AB1087=1, "January", IF(AB1087=2, "February", IF(AB1087=3, "March", IF(AB1087=4, "April", IF(AB1087=5, "May", IF(AB1087=6, "June", IF(AB1087=7, "July", IF(AB1087=8, "August", IF(AB1087=9, "September", IF(AB1087=10, "October", IF(AB1087=11, "November", IF(AB1087=12, "December", "Other"))))))))))))</f>
        <v>August</v>
      </c>
      <c r="AD1087" s="1"/>
      <c r="AE1087" s="1"/>
      <c r="AF1087" s="16" t="s">
        <v>24112</v>
      </c>
      <c r="AG1087" s="1" t="str">
        <f t="shared" si="472"/>
        <v xml:space="preserve">Seed </v>
      </c>
      <c r="AH1087" s="2" t="str">
        <f t="shared" si="473"/>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I1087" s="1" t="s">
        <v>10196</v>
      </c>
      <c r="AJ1087" s="1" t="s">
        <v>53</v>
      </c>
      <c r="AK1087" s="1" t="s">
        <v>17104</v>
      </c>
      <c r="AL1087" s="1" t="str">
        <f t="shared" si="483"/>
        <v>Unscented</v>
      </c>
      <c r="AM1087" s="1" t="b">
        <v>0</v>
      </c>
      <c r="AN1087" s="1" t="b">
        <v>1</v>
      </c>
      <c r="AO1087" s="1" t="b">
        <v>0</v>
      </c>
      <c r="AP1087" s="5" t="s">
        <v>28</v>
      </c>
      <c r="AQ1087" s="5" t="str">
        <f t="shared" si="474"/>
        <v>Light, Medium, Heavy</v>
      </c>
      <c r="AR1087" s="1" t="s">
        <v>10</v>
      </c>
      <c r="AS1087" s="1" t="str">
        <f t="shared" si="484"/>
        <v>None, Partial</v>
      </c>
      <c r="AT1087" s="1" t="str">
        <f t="shared" si="475"/>
        <v>Partial, Full</v>
      </c>
      <c r="AU1087" s="1" t="s">
        <v>29</v>
      </c>
      <c r="AV1087" s="1" t="str">
        <f t="shared" si="476"/>
        <v>Moist</v>
      </c>
      <c r="AW1087" s="1" t="s">
        <v>12</v>
      </c>
      <c r="AX1087" s="1" t="str">
        <f t="shared" si="477"/>
        <v>Acid, Neutral, Alkaline</v>
      </c>
      <c r="AY1087" s="1" t="b">
        <v>0</v>
      </c>
      <c r="AZ1087" s="1" t="b">
        <v>0</v>
      </c>
      <c r="BA1087" s="1" t="b">
        <v>0</v>
      </c>
      <c r="BC1087" t="str">
        <f t="shared" si="478"/>
        <v>FALSE</v>
      </c>
      <c r="BE1087" t="str">
        <f t="shared" si="479"/>
        <v>FALSE</v>
      </c>
      <c r="BF1087" s="1" t="b">
        <v>0</v>
      </c>
      <c r="BG1087" s="1" t="b">
        <v>0</v>
      </c>
      <c r="BH1087" s="1" t="b">
        <v>0</v>
      </c>
      <c r="BJ1087" s="1" t="str">
        <f t="shared" si="480"/>
        <v>FALSE</v>
      </c>
      <c r="BL1087" t="str">
        <f t="shared" si="481"/>
        <v>FALSE</v>
      </c>
      <c r="BM1087" s="1" t="b">
        <v>0</v>
      </c>
      <c r="BN1087" s="1" t="b">
        <v>0</v>
      </c>
      <c r="BO1087" s="1">
        <f t="shared" si="485"/>
        <v>12</v>
      </c>
      <c r="BP1087" s="1" t="s">
        <v>10197</v>
      </c>
      <c r="BQ1087" s="1" cm="1">
        <f t="array" ref="BQ1087">_xlfn.IFS(BP1087="None Known",0, LEN(BP1087)&gt;500, 5,LEN(BP1087)&gt;400, 4, LEN(BP1087)&gt;300, 3, LEN(BP1087)&gt;200, 2, LEN(BP1087)&gt;1, 1)</f>
        <v>4</v>
      </c>
      <c r="BR1087" s="1" t="s">
        <v>10198</v>
      </c>
      <c r="BS1087" s="1">
        <v>2</v>
      </c>
      <c r="BT1087" s="1" t="s">
        <v>10199</v>
      </c>
      <c r="BU1087" s="1">
        <v>2</v>
      </c>
      <c r="BV1087" s="1" t="s">
        <v>5535</v>
      </c>
      <c r="BW1087" s="1" t="s">
        <v>31</v>
      </c>
      <c r="BX1087" s="1"/>
      <c r="BY1087" t="str">
        <f>_xlfn.XLOOKUP($B1087,Img_lookup!A:A,Img_lookup!B:B, "Not available")</f>
        <v>46eb3e49-ee98-490a-9bd0-aaef2bc3f92b</v>
      </c>
      <c r="BZ1087" t="str">
        <f>_xlfn.XLOOKUP($B1087,Img_lookup!A:A,Img_lookup!C:C, "Not available")</f>
        <v>Orange Honeysuckle (Lonicera ciliosa)</v>
      </c>
      <c r="CA1087" t="str">
        <f>_xlfn.XLOOKUP($B1087,Img_lookup!A:A,Img_lookup!D:D, "Not available")</f>
        <v>GlacierNPS</v>
      </c>
      <c r="CB1087" t="str">
        <f>_xlfn.XLOOKUP($B1087,Img_lookup!A:A,Img_lookup!E:E, "https://imgur.com/aT5wafe")</f>
        <v>https://api.openverse.engineering/v1/images/46eb3e49-ee98-490a-9bd0-aaef2bc3f92b/thumb/</v>
      </c>
    </row>
    <row r="1088" spans="1:80" ht="409.6" x14ac:dyDescent="0.15">
      <c r="A1088" s="1" t="s">
        <v>628</v>
      </c>
      <c r="B1088" s="1" t="s">
        <v>629</v>
      </c>
      <c r="C1088" s="1" t="s">
        <v>630</v>
      </c>
      <c r="D1088" s="1" t="s">
        <v>631</v>
      </c>
      <c r="E1088" s="1" t="s">
        <v>632</v>
      </c>
      <c r="F1088" s="1" t="s">
        <v>22</v>
      </c>
      <c r="G1088" s="1" t="s">
        <v>22</v>
      </c>
      <c r="H1088" s="11" t="str">
        <f t="shared" si="487"/>
        <v>Perennial</v>
      </c>
      <c r="I1088" s="1" t="s">
        <v>17107</v>
      </c>
      <c r="J1088" s="1">
        <v>1.2000000479999999</v>
      </c>
      <c r="L1088" t="str" cm="1">
        <f t="array" ref="L1088">_xlfn.IFS(J1088+K1088="", "Unknown", J1088+K1088&gt;3, "Large", J1088+K1088&gt;0.5, "Medium", J1088+K1088&gt;0, "Small")</f>
        <v>Medium</v>
      </c>
      <c r="M1088" s="1">
        <v>4</v>
      </c>
      <c r="N1088" cm="1">
        <f t="array" ref="N1088">IF($M1088="",INDEX($M$2:$M$2176,MATCH(1,INDEX(($A$2:$A$2176=$A1088)*($M$2:$M$2176&lt;&gt;""),0),0)),$M1088)</f>
        <v>4</v>
      </c>
      <c r="O1088" s="2" t="str">
        <f t="shared" si="482"/>
        <v>Hardy to cold</v>
      </c>
      <c r="P1088" s="1" t="s">
        <v>633</v>
      </c>
      <c r="Q1088" s="1" t="s">
        <v>17110</v>
      </c>
      <c r="R1088" t="str">
        <f t="shared" si="486"/>
        <v>Medium</v>
      </c>
      <c r="T1088" s="1"/>
      <c r="U1088" s="1"/>
      <c r="V1088" s="1">
        <v>5</v>
      </c>
      <c r="W1088" s="6">
        <f t="shared" si="496"/>
        <v>5</v>
      </c>
      <c r="X1088" t="str">
        <f>IF(W1088=1, "January", IF(W1088=2, "February", IF(W1088=3, "March", IF(W1088=4, "April", IF(W1088=5, "May", IF(W1088=6, "June", IF(W1088=7, "July", IF(W1088=8, "August", IF(W1088=9, "September", IF(W1088=10, "October", IF(W1088=11, "November", IF(W1088=12, "December", "Other"))))))))))))</f>
        <v>May</v>
      </c>
      <c r="Y1088" s="1"/>
      <c r="Z1088" s="1"/>
      <c r="AA1088" s="1" t="s">
        <v>108</v>
      </c>
      <c r="AB1088" s="1" t="str">
        <f>IF(ISNUMBER(SEARCH("-",AA1088)),TRIM(LEFT(AA1088,FIND("-",AA1088)-1)),AA1088)</f>
        <v>7</v>
      </c>
      <c r="AC1088" s="1" t="str">
        <f>IF(AB1088="1", "January", IF(AB1088="2", "February", IF(AB1088="3", "March", IF(AB1088="4", "April", IF(AB1088="5", "May", IF(AB1088="6", "June", IF(AB1088="7", "July", IF(AB1088="8", "August", IF(AB1088="9", "September", IF(AB1088="10", "October", IF(AB1088="11", "November", IF(AB1088="12", "December", "Other"))))))))))))</f>
        <v>July</v>
      </c>
      <c r="AD1088" s="1" t="str">
        <f>IF(ISNUMBER(SEARCH("-",AA1088)),TRIM(RIGHT(AA1088,LEN(AA1088)-SEARCH("-",AA1088))),AA1088)</f>
        <v>9</v>
      </c>
      <c r="AE1088" s="1" t="str">
        <f>IF(AD1088="1", "January", IF(AD1088="2", "February", IF(AD1088="3", "March", IF(AD1088="4", "April", IF(AD1088="5", "May", IF(AD1088="6", "June", IF(AD1088="7", "July", IF(AD1088="8", "August", IF(AD1088="9", "September", IF(AD1088="10", "October", IF(AD1088="11", "November", IF(AD1088="12", "December", "Other"))))))))))))</f>
        <v>September</v>
      </c>
      <c r="AF1088" s="16" t="s">
        <v>24112</v>
      </c>
      <c r="AG1088" s="1" t="str">
        <f t="shared" si="472"/>
        <v xml:space="preserve">Seed </v>
      </c>
      <c r="AH1088" s="2" t="str">
        <f t="shared" si="473"/>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I1088" s="1" t="s">
        <v>634</v>
      </c>
      <c r="AJ1088" s="1" t="s">
        <v>53</v>
      </c>
      <c r="AK1088" s="1" t="s">
        <v>17104</v>
      </c>
      <c r="AL1088" s="1" t="str">
        <f t="shared" si="483"/>
        <v>Unscented</v>
      </c>
      <c r="AM1088" s="1" t="b">
        <v>0</v>
      </c>
      <c r="AN1088" s="1" t="b">
        <v>1</v>
      </c>
      <c r="AO1088" s="1" t="b">
        <v>0</v>
      </c>
      <c r="AP1088" s="5" t="s">
        <v>28</v>
      </c>
      <c r="AQ1088" s="5" t="str">
        <f t="shared" si="474"/>
        <v>Light, Medium, Heavy</v>
      </c>
      <c r="AR1088" s="1" t="s">
        <v>30</v>
      </c>
      <c r="AS1088" s="1" t="str">
        <f t="shared" si="484"/>
        <v>None</v>
      </c>
      <c r="AT1088" s="1" t="str">
        <f t="shared" si="475"/>
        <v>Full</v>
      </c>
      <c r="AU1088" s="1" t="s">
        <v>29</v>
      </c>
      <c r="AV1088" s="1" t="str">
        <f t="shared" si="476"/>
        <v>Moist</v>
      </c>
      <c r="AW1088" s="1" t="s">
        <v>12</v>
      </c>
      <c r="AX1088" s="1" t="str">
        <f t="shared" si="477"/>
        <v>Acid, Neutral, Alkaline</v>
      </c>
      <c r="AY1088" s="1" t="b">
        <v>0</v>
      </c>
      <c r="AZ1088" s="1" t="b">
        <v>0</v>
      </c>
      <c r="BA1088" s="1" t="b">
        <v>0</v>
      </c>
      <c r="BB1088" s="1" t="s">
        <v>275</v>
      </c>
      <c r="BC1088" t="str">
        <f t="shared" si="478"/>
        <v>TRUE</v>
      </c>
      <c r="BE1088" t="str">
        <f t="shared" si="479"/>
        <v>FALSE</v>
      </c>
      <c r="BF1088" s="1" t="b">
        <v>0</v>
      </c>
      <c r="BG1088" s="1" t="b">
        <v>0</v>
      </c>
      <c r="BH1088" s="1" t="b">
        <v>0</v>
      </c>
      <c r="BI1088" s="1" t="s">
        <v>30</v>
      </c>
      <c r="BJ1088" s="1" t="str">
        <f t="shared" si="480"/>
        <v>FALSE</v>
      </c>
      <c r="BL1088" t="str">
        <f t="shared" si="481"/>
        <v>FALSE</v>
      </c>
      <c r="BM1088" s="1" t="b">
        <v>0</v>
      </c>
      <c r="BN1088" s="1" t="b">
        <v>0</v>
      </c>
      <c r="BO1088" s="1">
        <f t="shared" si="485"/>
        <v>10</v>
      </c>
      <c r="BP1088" s="1" t="s">
        <v>635</v>
      </c>
      <c r="BQ1088" s="1" cm="1">
        <f t="array" ref="BQ1088">_xlfn.IFS(BP1088="None Known",0, LEN(BP1088)&gt;500, 5,LEN(BP1088)&gt;400, 4, LEN(BP1088)&gt;300, 3, LEN(BP1088)&gt;200, 2, LEN(BP1088)&gt;1, 1)</f>
        <v>2</v>
      </c>
      <c r="BR1088" s="1" t="s">
        <v>636</v>
      </c>
      <c r="BS1088" s="1">
        <v>2</v>
      </c>
      <c r="BT1088" s="1" t="s">
        <v>637</v>
      </c>
      <c r="BU1088" s="1">
        <v>2</v>
      </c>
      <c r="BV1088" s="1" t="s">
        <v>638</v>
      </c>
      <c r="BW1088" s="1" t="s">
        <v>31</v>
      </c>
      <c r="BX1088" s="1"/>
      <c r="BY1088" t="str">
        <f>_xlfn.XLOOKUP($B1088,Img_lookup!A:A,Img_lookup!B:B, "Not available")</f>
        <v>8c0a2a75-5e18-4701-8aac-cb302044af2d</v>
      </c>
      <c r="BZ1088" t="str">
        <f>_xlfn.XLOOKUP($B1088,Img_lookup!A:A,Img_lookup!C:C, "Not available")</f>
        <v>J20170323-0035‚ÄîLonicera involucrata‚ÄîRPBG‚ÄîDxO</v>
      </c>
      <c r="CA1088" t="str">
        <f>_xlfn.XLOOKUP($B1088,Img_lookup!A:A,Img_lookup!D:D, "Not available")</f>
        <v>John Rusk</v>
      </c>
      <c r="CB1088" t="str">
        <f>_xlfn.XLOOKUP($B1088,Img_lookup!A:A,Img_lookup!E:E, "https://imgur.com/aT5wafe")</f>
        <v>https://api.openverse.engineering/v1/images/8c0a2a75-5e18-4701-8aac-cb302044af2d/thumb/</v>
      </c>
    </row>
    <row r="1089" spans="1:80" ht="409.6" x14ac:dyDescent="0.15">
      <c r="A1089" s="1" t="s">
        <v>628</v>
      </c>
      <c r="B1089" s="1" t="s">
        <v>11667</v>
      </c>
      <c r="C1089" s="1" t="s">
        <v>11668</v>
      </c>
      <c r="D1089" s="1" t="s">
        <v>11669</v>
      </c>
      <c r="E1089" s="1" t="s">
        <v>11670</v>
      </c>
      <c r="F1089" s="1" t="s">
        <v>156</v>
      </c>
      <c r="G1089" s="1" t="s">
        <v>156</v>
      </c>
      <c r="H1089" s="11" t="str">
        <f t="shared" si="487"/>
        <v>Perennial</v>
      </c>
      <c r="I1089" s="1" t="s">
        <v>17108</v>
      </c>
      <c r="J1089" s="1">
        <v>5</v>
      </c>
      <c r="K1089" s="1">
        <v>5</v>
      </c>
      <c r="L1089" t="str" cm="1">
        <f t="array" ref="L1089">_xlfn.IFS(J1089+K1089="", "Unknown", J1089+K1089&gt;3, "Large", J1089+K1089&gt;0.5, "Medium", J1089+K1089&gt;0, "Small")</f>
        <v>Large</v>
      </c>
      <c r="M1089" s="1">
        <v>4</v>
      </c>
      <c r="N1089" cm="1">
        <f t="array" ref="N1089">IF($M1089="",INDEX($M$2:$M$2176,MATCH(1,INDEX(($A$2:$A$2176=$A1089)*($M$2:$M$2176&lt;&gt;""),0),0)),$M1089)</f>
        <v>4</v>
      </c>
      <c r="O1089" s="2" t="str">
        <f t="shared" si="482"/>
        <v>Hardy to cold</v>
      </c>
      <c r="P1089" s="1" t="s">
        <v>11671</v>
      </c>
      <c r="Q1089" s="1" t="s">
        <v>17109</v>
      </c>
      <c r="R1089" t="str">
        <f t="shared" si="486"/>
        <v>Fast</v>
      </c>
      <c r="S1089" s="1" t="s">
        <v>24</v>
      </c>
      <c r="T1089" s="1" t="str">
        <f>LEFT(S1089,FIND("-",S1089)-1)</f>
        <v xml:space="preserve">1 </v>
      </c>
      <c r="U1089" s="1" t="str">
        <f>RIGHT(S1089,FIND("-",S1089)-1)</f>
        <v>12</v>
      </c>
      <c r="V1089" s="1" t="s">
        <v>307</v>
      </c>
      <c r="W1089" s="6" t="str">
        <f t="shared" si="496"/>
        <v>6</v>
      </c>
      <c r="X1089" t="str">
        <f>IF(W1089="1", "January", IF(W1089="2", "February", IF(W1089="3", "March", IF(W1089="4", "April", IF(W1089="5", "May", IF(W1089="6", "June", IF(W1089="7", "July", IF(W1089="8", "August", IF(W1089="9", "September", IF(W1089="10", "October", IF(W1089="11", "November", IF(W1089="12", "December", "Other"))))))))))))</f>
        <v>June</v>
      </c>
      <c r="Y1089" s="2" t="str">
        <f>IF(ISNUMBER(SEARCH("-",V1089)),TRIM(RIGHT(V1089,LEN(V1089)-SEARCH("-",V1089))),V1089)</f>
        <v>7</v>
      </c>
      <c r="Z1089" s="2" t="str">
        <f>IF(Y1089="1", "January", IF(Y1089="2", "February", IF(Y1089="3", "March", IF(Y1089="4", "April", IF(Y1089="5", "May", IF(Y1089="6", "June", IF(Y1089="7", "July", IF(Y1089="8", "August", IF(Y1089="9", "September", IF(Y1089="10", "October", IF(Y1089="11", "November", IF(Y1089="12", "December", "Other"))))))))))))</f>
        <v>July</v>
      </c>
      <c r="AF1089" s="16" t="s">
        <v>24112</v>
      </c>
      <c r="AG1089" s="1" t="str">
        <f t="shared" si="472"/>
        <v xml:space="preserve">Seed </v>
      </c>
      <c r="AH1089" s="2" t="str">
        <f t="shared" si="473"/>
        <v>Best sown as soon as it is ripe in a cold frame. Stored seed requires 2 months cold stratification[113] and should be sown as soon as possible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I1089" s="1" t="s">
        <v>11672</v>
      </c>
      <c r="AJ1089" s="1" t="s">
        <v>11673</v>
      </c>
      <c r="AK1089" s="1" t="s">
        <v>17104</v>
      </c>
      <c r="AL1089" s="1" t="str">
        <f t="shared" si="483"/>
        <v>Scented</v>
      </c>
      <c r="AM1089" s="1" t="b">
        <v>1</v>
      </c>
      <c r="AN1089" s="1" t="b">
        <v>1</v>
      </c>
      <c r="AO1089" s="1" t="b">
        <v>0</v>
      </c>
      <c r="AP1089" s="5" t="s">
        <v>28</v>
      </c>
      <c r="AQ1089" s="5" t="str">
        <f t="shared" si="474"/>
        <v>Light, Medium, Heavy</v>
      </c>
      <c r="AR1089" s="1" t="s">
        <v>10</v>
      </c>
      <c r="AS1089" s="1" t="str">
        <f t="shared" si="484"/>
        <v>None, Partial</v>
      </c>
      <c r="AT1089" s="1" t="str">
        <f t="shared" si="475"/>
        <v>Partial, Full</v>
      </c>
      <c r="AU1089" s="1" t="s">
        <v>11</v>
      </c>
      <c r="AV1089" s="1" t="str">
        <f t="shared" si="476"/>
        <v>Dry, Moist</v>
      </c>
      <c r="AW1089" s="1" t="s">
        <v>12</v>
      </c>
      <c r="AX1089" s="1" t="str">
        <f t="shared" si="477"/>
        <v>Acid, Neutral, Alkaline</v>
      </c>
      <c r="AY1089" s="1" t="b">
        <v>0</v>
      </c>
      <c r="AZ1089" s="1" t="b">
        <v>0</v>
      </c>
      <c r="BA1089" s="1" t="b">
        <v>0</v>
      </c>
      <c r="BC1089" t="str">
        <f t="shared" si="478"/>
        <v>FALSE</v>
      </c>
      <c r="BE1089" t="str">
        <f t="shared" si="479"/>
        <v>FALSE</v>
      </c>
      <c r="BF1089" s="1" t="b">
        <v>0</v>
      </c>
      <c r="BG1089" s="1" t="b">
        <v>0</v>
      </c>
      <c r="BH1089" s="1" t="b">
        <v>0</v>
      </c>
      <c r="BJ1089" s="1" t="str">
        <f t="shared" si="480"/>
        <v>FALSE</v>
      </c>
      <c r="BL1089" t="str">
        <f t="shared" si="481"/>
        <v>FALSE</v>
      </c>
      <c r="BM1089" s="1" t="b">
        <v>0</v>
      </c>
      <c r="BN1089" s="1" t="b">
        <v>0</v>
      </c>
      <c r="BO1089" s="1">
        <f t="shared" si="485"/>
        <v>14</v>
      </c>
      <c r="BP1089" s="1" t="s">
        <v>11674</v>
      </c>
      <c r="BQ1089" s="1" cm="1">
        <f t="array" ref="BQ1089">_xlfn.IFS(BP1089="None Known",0, LEN(BP1089)&gt;500, 5,LEN(BP1089)&gt;400, 4, LEN(BP1089)&gt;300, 3, LEN(BP1089)&gt;200, 2, LEN(BP1089)&gt;1, 1)</f>
        <v>5</v>
      </c>
      <c r="BR1089" s="1" t="s">
        <v>11675</v>
      </c>
      <c r="BS1089" s="1">
        <v>2</v>
      </c>
      <c r="BT1089" s="1" t="s">
        <v>11676</v>
      </c>
      <c r="BU1089" s="1">
        <v>3</v>
      </c>
      <c r="BV1089" s="1" t="s">
        <v>431</v>
      </c>
      <c r="BW1089" s="1" t="s">
        <v>11677</v>
      </c>
      <c r="BX1089" s="1"/>
      <c r="BY1089" t="str">
        <f>_xlfn.XLOOKUP($B1089,Img_lookup!A:A,Img_lookup!B:B, "Not available")</f>
        <v>7eb951f8-03ac-4953-9d20-63d95176bd2e</v>
      </c>
      <c r="BZ1089" t="str">
        <f>_xlfn.XLOOKUP($B1089,Img_lookup!A:A,Img_lookup!C:C, "Not available")</f>
        <v>Japonica. (Kerria japonica var. pleniflora foliis variegatis). and Japanese honeysuckle. Lonicera japonica var. aureo-reticulata (as Lonicera brachypoda var. aureo-reticulata) Illustrierte Garten-Zeitung (1865)</v>
      </c>
      <c r="CA1089" t="str">
        <f>_xlfn.XLOOKUP($B1089,Img_lookup!A:A,Img_lookup!D:D, "Not available")</f>
        <v>Swallowtail Garden Seeds</v>
      </c>
      <c r="CB1089" t="str">
        <f>_xlfn.XLOOKUP($B1089,Img_lookup!A:A,Img_lookup!E:E, "https://imgur.com/aT5wafe")</f>
        <v>https://api.openverse.engineering/v1/images/7eb951f8-03ac-4953-9d20-63d95176bd2e/thumb/</v>
      </c>
    </row>
    <row r="1090" spans="1:80" ht="409.6" x14ac:dyDescent="0.15">
      <c r="A1090" s="1" t="s">
        <v>628</v>
      </c>
      <c r="B1090" s="1" t="s">
        <v>13617</v>
      </c>
      <c r="C1090" s="1" t="s">
        <v>13618</v>
      </c>
      <c r="E1090" s="1" t="s">
        <v>12084</v>
      </c>
      <c r="F1090" s="1" t="s">
        <v>156</v>
      </c>
      <c r="G1090" s="1" t="s">
        <v>156</v>
      </c>
      <c r="H1090" s="11" t="str">
        <f t="shared" si="487"/>
        <v>Perennial</v>
      </c>
      <c r="I1090" s="1" t="s">
        <v>17107</v>
      </c>
      <c r="J1090" s="1">
        <v>4.5</v>
      </c>
      <c r="L1090" t="str" cm="1">
        <f t="array" ref="L1090">_xlfn.IFS(J1090+K1090="", "Unknown", J1090+K1090&gt;3, "Large", J1090+K1090&gt;0.5, "Medium", J1090+K1090&gt;0, "Small")</f>
        <v>Large</v>
      </c>
      <c r="M1090" s="1">
        <v>4</v>
      </c>
      <c r="N1090" cm="1">
        <f t="array" ref="N1090">IF($M1090="",INDEX($M$2:$M$2176,MATCH(1,INDEX(($A$2:$A$2176=$A1090)*($M$2:$M$2176&lt;&gt;""),0),0)),$M1090)</f>
        <v>4</v>
      </c>
      <c r="O1090" s="2" t="str">
        <f t="shared" si="482"/>
        <v>Hardy to cold</v>
      </c>
      <c r="P1090" s="1" t="s">
        <v>13619</v>
      </c>
      <c r="Q1090" s="1" t="s">
        <v>17110</v>
      </c>
      <c r="R1090" t="str">
        <f t="shared" si="486"/>
        <v>Medium</v>
      </c>
      <c r="T1090" s="1"/>
      <c r="U1090" s="1"/>
      <c r="V1090" s="1" t="s">
        <v>322</v>
      </c>
      <c r="W1090" s="6" t="str">
        <f t="shared" si="496"/>
        <v>6</v>
      </c>
      <c r="X1090" t="str">
        <f>IF(W1090="1", "January", IF(W1090="2", "February", IF(W1090="3", "March", IF(W1090="4", "April", IF(W1090="5", "May", IF(W1090="6", "June", IF(W1090="7", "July", IF(W1090="8", "August", IF(W1090="9", "September", IF(W1090="10", "October", IF(W1090="11", "November", IF(W1090="12", "December", "Other"))))))))))))</f>
        <v>June</v>
      </c>
      <c r="Y1090" s="2" t="str">
        <f>IF(ISNUMBER(SEARCH("-",V1090)),TRIM(RIGHT(V1090,LEN(V1090)-SEARCH("-",V1090))),V1090)</f>
        <v>8</v>
      </c>
      <c r="Z1090" s="2" t="str">
        <f>IF(Y1090="1", "January", IF(Y1090="2", "February", IF(Y1090="3", "March", IF(Y1090="4", "April", IF(Y1090="5", "May", IF(Y1090="6", "June", IF(Y1090="7", "July", IF(Y1090="8", "August", IF(Y1090="9", "September", IF(Y1090="10", "October", IF(Y1090="11", "November", IF(Y1090="12", "December", "Other"))))))))))))</f>
        <v>August</v>
      </c>
      <c r="AA1090" s="1" t="s">
        <v>177</v>
      </c>
      <c r="AB1090" s="1" t="str">
        <f>IF(ISNUMBER(SEARCH("-",AA1090)),TRIM(LEFT(AA1090,FIND("-",AA1090)-1)),AA1090)</f>
        <v>7</v>
      </c>
      <c r="AC1090" s="1" t="str">
        <f>IF(AB1090="1", "January", IF(AB1090="2", "February", IF(AB1090="3", "March", IF(AB1090="4", "April", IF(AB1090="5", "May", IF(AB1090="6", "June", IF(AB1090="7", "July", IF(AB1090="8", "August", IF(AB1090="9", "September", IF(AB1090="10", "October", IF(AB1090="11", "November", IF(AB1090="12", "December", "Other"))))))))))))</f>
        <v>July</v>
      </c>
      <c r="AD1090" s="1" t="str">
        <f>IF(ISNUMBER(SEARCH("-",AA1090)),TRIM(RIGHT(AA1090,LEN(AA1090)-SEARCH("-",AA1090))),AA1090)</f>
        <v>10</v>
      </c>
      <c r="AE1090" s="1" t="str">
        <f>IF(AD1090="1", "January", IF(AD1090="2", "February", IF(AD1090="3", "March", IF(AD1090="4", "April", IF(AD1090="5", "May", IF(AD1090="6", "June", IF(AD1090="7", "July", IF(AD1090="8", "August", IF(AD1090="9", "September", IF(AD1090="10", "October", IF(AD1090="11", "November", IF(AD1090="12", "December", "Other"))))))))))))</f>
        <v>October</v>
      </c>
      <c r="AF1090" s="16" t="s">
        <v>24113</v>
      </c>
      <c r="AG1090" s="1" t="str">
        <f t="shared" ref="AG1090:AG1153" si="497">LEFT(AF1090,FIND("-",AF1090)-1)</f>
        <v xml:space="preserve">Seed </v>
      </c>
      <c r="AH1090" s="2" t="str">
        <f t="shared" ref="AH1090:AH1153" si="498">RIGHT(AF1090,LEN(AF1090)-FIND("-",AF1090)-1)</f>
        <v>Best sown as soon as it is ripe in a cold frame. Stored seed requires 2 months cold stratification[113] and should be sown as soon as possible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7 - 10cm with or without a heel, July/August in a frame. Good percentage[78].
Cuttings of mature wood of the current season's growth, 15 - 20cm with or without a heel, November in a cold frame. Good percentage[78].
Layering in autumn[200].</v>
      </c>
      <c r="AI1090" s="1" t="s">
        <v>13620</v>
      </c>
      <c r="AJ1090" s="1" t="s">
        <v>23804</v>
      </c>
      <c r="AK1090" s="1" t="s">
        <v>17104</v>
      </c>
      <c r="AL1090" s="1" t="str">
        <f t="shared" si="483"/>
        <v>Scented</v>
      </c>
      <c r="AM1090" s="1" t="b">
        <v>1</v>
      </c>
      <c r="AN1090" s="1" t="b">
        <v>1</v>
      </c>
      <c r="AO1090" s="1" t="b">
        <v>0</v>
      </c>
      <c r="AP1090" s="5" t="s">
        <v>28</v>
      </c>
      <c r="AQ1090" s="5" t="str">
        <f t="shared" ref="AQ1090:AQ1153" si="499">IF(AP1090="L", "Light", IF(AP1090="M", "Medium", IF(AP1090="H", "Heavy", IF(AP1090="LM", "Light, Medium", IF(AP1090="MH", "Medium, Heavy", IF(AP1090="LMH", "Light, Medium, Heavy", ""))))))</f>
        <v>Light, Medium, Heavy</v>
      </c>
      <c r="AR1090" s="1" t="s">
        <v>274</v>
      </c>
      <c r="AS1090" s="1" t="str">
        <f t="shared" si="484"/>
        <v>None, Partial, Full</v>
      </c>
      <c r="AT1090" s="1" t="str">
        <f t="shared" ref="AT1090:AT1153" si="500">IF(AR1090="N", "Full", IF(AR1090="S", "Partial", IF(AR1090="F", "None", IF(AR1090="SN", "Partial, Full", IF(AR1090="NP", "None, Partial", IF(AR1090="FSN", "None, Partial, Full", ""))))))</f>
        <v>None, Partial, Full</v>
      </c>
      <c r="AU1090" s="1" t="s">
        <v>29</v>
      </c>
      <c r="AV1090" s="1" t="str">
        <f t="shared" ref="AV1090:AV1153" si="501">IF(AU1090="D", "Dry", IF(AU1090="M", "Moist", IF(AU1090="We", "Wet/Water", IF(AU1090="Wa", "Wet/Water", IF(AU1090="WeWa", "Wet/Water", IF(AU1090="DM", "Dry, Moist", IF(AU1090="DMWe", "Dry, Moist, Wet/Water", IF(AU1090="MWe", "Moist, Wet/Water", IF(AU1090="MWeWa", "Moist, Wet/Water", IF(AU1090="WeM", "Moist, Wet/Water",""))))))))))</f>
        <v>Moist</v>
      </c>
      <c r="AW1090" s="1" t="s">
        <v>12</v>
      </c>
      <c r="AX1090" s="1" t="str">
        <f t="shared" ref="AX1090:AX1153" si="502">IF(AW1090="A", "Acid", IF(AW1090="N", "Neutral", IF(AW1090="B", "Alkaline", IF(AW1090="AN", "Acid, Neutral", IF(AW1090="NB", "Neutral, Alkaline", IF(AW1090="ANB", "Acid, Neutral, Alkaline", ""))))))</f>
        <v>Acid, Neutral, Alkaline</v>
      </c>
      <c r="AY1090" s="1" t="b">
        <v>1</v>
      </c>
      <c r="AZ1090" s="1" t="b">
        <v>1</v>
      </c>
      <c r="BA1090" s="1" t="b">
        <v>0</v>
      </c>
      <c r="BC1090" t="str">
        <f t="shared" ref="BC1090:BC1153" si="503">IF(BB1090="M", "TRUE", IF(BB1090="W", "TRUE", "FALSE"))</f>
        <v>FALSE</v>
      </c>
      <c r="BE1090" t="str">
        <f t="shared" ref="BE1090:BE1153" si="504">IF(BD1090="Y", "TRUE", "FALSE")</f>
        <v>FALSE</v>
      </c>
      <c r="BF1090" s="1" t="b">
        <v>0</v>
      </c>
      <c r="BG1090" s="1" t="b">
        <v>0</v>
      </c>
      <c r="BH1090" s="1" t="b">
        <v>1</v>
      </c>
      <c r="BI1090" s="1" t="s">
        <v>30</v>
      </c>
      <c r="BJ1090" s="1" t="str">
        <f t="shared" ref="BJ1090:BJ1153" si="505">IF(BI1090="Y", "TRUE", "FALSE")</f>
        <v>FALSE</v>
      </c>
      <c r="BK1090" s="1" t="s">
        <v>77</v>
      </c>
      <c r="BL1090" t="str">
        <f t="shared" ref="BL1090:BL1153" si="506">IF(BK1090="Y", "TRUE", "FALSE")</f>
        <v>TRUE</v>
      </c>
      <c r="BM1090" s="1" t="b">
        <v>0</v>
      </c>
      <c r="BN1090" s="1" t="b">
        <v>1</v>
      </c>
      <c r="BO1090" s="1">
        <f t="shared" si="485"/>
        <v>9</v>
      </c>
      <c r="BP1090" s="1" t="s">
        <v>13621</v>
      </c>
      <c r="BQ1090" s="1" cm="1">
        <f t="array" ref="BQ1090">_xlfn.IFS(BP1090="None Known",0, LEN(BP1090)&gt;500, 5,LEN(BP1090)&gt;400, 4, LEN(BP1090)&gt;300, 3, LEN(BP1090)&gt;200, 2, LEN(BP1090)&gt;1, 1)</f>
        <v>1</v>
      </c>
      <c r="BR1090" s="1" t="s">
        <v>13622</v>
      </c>
      <c r="BS1090" s="1">
        <v>2</v>
      </c>
      <c r="BT1090" s="1" t="s">
        <v>13623</v>
      </c>
      <c r="BU1090" s="1">
        <v>2</v>
      </c>
      <c r="BW1090" s="1" t="s">
        <v>13624</v>
      </c>
      <c r="BX1090" s="1"/>
      <c r="BY1090" t="str">
        <f>_xlfn.XLOOKUP($B1090,Img_lookup!A:A,Img_lookup!B:B, "Not available")</f>
        <v>2343bc5f-eeda-4368-a087-6c1adda9fe9f</v>
      </c>
      <c r="BZ1090" t="str">
        <f>_xlfn.XLOOKUP($B1090,Img_lookup!A:A,Img_lookup!C:C, "Not available")</f>
        <v>Common Honeysuckle / Lonicera periclymenum / ÂåÇ„ÅÑÂøçÂÜ¨(„Éã„Ç™„Ç§„Éã„É≥„Éâ„Ç¶)</v>
      </c>
      <c r="CA1090" t="str">
        <f>_xlfn.XLOOKUP($B1090,Img_lookup!A:A,Img_lookup!D:D, "Not available")</f>
        <v>TANAKA Juuyoh (Áî∞‰∏≠ÂçÅÊ¥ã)</v>
      </c>
      <c r="CB1090" t="str">
        <f>_xlfn.XLOOKUP($B1090,Img_lookup!A:A,Img_lookup!E:E, "https://imgur.com/aT5wafe")</f>
        <v>https://api.openverse.engineering/v1/images/2343bc5f-eeda-4368-a087-6c1adda9fe9f/thumb/</v>
      </c>
    </row>
    <row r="1091" spans="1:80" ht="409.6" x14ac:dyDescent="0.15">
      <c r="A1091" s="1" t="s">
        <v>3176</v>
      </c>
      <c r="B1091" s="1" t="s">
        <v>12480</v>
      </c>
      <c r="D1091" s="1" t="s">
        <v>12481</v>
      </c>
      <c r="E1091" s="1" t="s">
        <v>905</v>
      </c>
      <c r="F1091" s="1" t="s">
        <v>22</v>
      </c>
      <c r="G1091" s="1" t="s">
        <v>22</v>
      </c>
      <c r="H1091" s="11" t="str">
        <f t="shared" si="487"/>
        <v>Perennial</v>
      </c>
      <c r="I1091" s="1" t="s">
        <v>17108</v>
      </c>
      <c r="J1091" s="1">
        <v>5</v>
      </c>
      <c r="K1091" s="1">
        <v>3</v>
      </c>
      <c r="L1091" t="str" cm="1">
        <f t="array" ref="L1091">_xlfn.IFS(J1091+K1091="", "Unknown", J1091+K1091&gt;3, "Large", J1091+K1091&gt;0.5, "Medium", J1091+K1091&gt;0, "Small")</f>
        <v>Large</v>
      </c>
      <c r="M1091" s="1">
        <v>9</v>
      </c>
      <c r="N1091" cm="1">
        <f t="array" ref="N1091">IF($M1091="",INDEX($M$2:$M$2176,MATCH(1,INDEX(($A$2:$A$2176=$A1091)*($M$2:$M$2176&lt;&gt;""),0),0)),$M1091)</f>
        <v>9</v>
      </c>
      <c r="O1091" s="2" t="str">
        <f t="shared" ref="O1091:O1154" si="507">IF(N1091="", "Temperate zone", IF(N1091&lt;5, "Hardy to cold", IF(N1091&lt;8, "Seasonal outdoors", IF(N1091&lt;12, "Grown indoors", "all Temperate zone"))))</f>
        <v>Grown indoors</v>
      </c>
      <c r="P1091" s="1" t="s">
        <v>12482</v>
      </c>
      <c r="R1091" t="str">
        <f t="shared" si="486"/>
        <v>Medium</v>
      </c>
      <c r="S1091" s="1" t="s">
        <v>24</v>
      </c>
      <c r="T1091" s="1" t="str">
        <f>LEFT(S1091,FIND("-",S1091)-1)</f>
        <v xml:space="preserve">1 </v>
      </c>
      <c r="U1091" s="1" t="str">
        <f>RIGHT(S1091,FIND("-",S1091)-1)</f>
        <v>12</v>
      </c>
      <c r="V1091" s="1" t="s">
        <v>96</v>
      </c>
      <c r="W1091" s="6" t="str">
        <f t="shared" si="496"/>
        <v>5</v>
      </c>
      <c r="X1091" t="str">
        <f>IF(W1091="1", "January", IF(W1091="2", "February", IF(W1091="3", "March", IF(W1091="4", "April", IF(W1091="5", "May", IF(W1091="6", "June", IF(W1091="7", "July", IF(W1091="8", "August", IF(W1091="9", "September", IF(W1091="10", "October", IF(W1091="11", "November", IF(W1091="12", "December", "Other"))))))))))))</f>
        <v>May</v>
      </c>
      <c r="Y1091" s="2" t="str">
        <f>IF(ISNUMBER(SEARCH("-",V1091)),TRIM(RIGHT(V1091,LEN(V1091)-SEARCH("-",V1091))),V1091)</f>
        <v>6</v>
      </c>
      <c r="Z1091" s="2" t="str">
        <f>IF(Y1091="1", "January", IF(Y1091="2", "February", IF(Y1091="3", "March", IF(Y1091="4", "April", IF(Y1091="5", "May", IF(Y1091="6", "June", IF(Y1091="7", "July", IF(Y1091="8", "August", IF(Y1091="9", "September", IF(Y1091="10", "October", IF(Y1091="11", "November", IF(Y1091="12", "December", "Other"))))))))))))</f>
        <v>June</v>
      </c>
      <c r="AF1091" s="16" t="s">
        <v>23897</v>
      </c>
      <c r="AG1091" s="1" t="str">
        <f t="shared" si="497"/>
        <v xml:space="preserve">Seed </v>
      </c>
      <c r="AH1091" s="2" t="str">
        <f t="shared" si="498"/>
        <v>We have no information on this species but suggest sowing the seed in a warm greenhouse in late winter or early spring.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July/August in sand in a frame[200].
Cuttings of mature wood, late autumn in a frame[200]. Basal cuttings are used[200].
Layering.</v>
      </c>
      <c r="AI1091" s="1" t="s">
        <v>12483</v>
      </c>
      <c r="AK1091" s="1" t="s">
        <v>17104</v>
      </c>
      <c r="AL1091" s="1" t="str">
        <f t="shared" ref="AL1091:AL1154" si="508">IF(AM1091=TRUE, "Scented", "Unscented")</f>
        <v>Unscented</v>
      </c>
      <c r="AM1091" s="1" t="b">
        <v>0</v>
      </c>
      <c r="AN1091" s="1" t="b">
        <v>0</v>
      </c>
      <c r="AO1091" s="1" t="b">
        <v>0</v>
      </c>
      <c r="AP1091" s="5" t="s">
        <v>28</v>
      </c>
      <c r="AQ1091" s="5" t="str">
        <f t="shared" si="499"/>
        <v>Light, Medium, Heavy</v>
      </c>
      <c r="AR1091" s="1" t="s">
        <v>30</v>
      </c>
      <c r="AS1091" s="1" t="str">
        <f t="shared" ref="AS1091:AS1154" si="509">IF(AR1091="N", "None", IF(AR1091="S", "Partial", IF(AR1091="F", "Full", IF(AR1091="SN", "None, Partial", IF(AR1091="FS", "Partial, Full", IF(AR1091="FSN", "None, Partial, Full", ""))))))</f>
        <v>None</v>
      </c>
      <c r="AT1091" s="1" t="str">
        <f t="shared" si="500"/>
        <v>Full</v>
      </c>
      <c r="AU1091" s="1" t="s">
        <v>29</v>
      </c>
      <c r="AV1091" s="1" t="str">
        <f t="shared" si="501"/>
        <v>Moist</v>
      </c>
      <c r="AW1091" s="1" t="s">
        <v>12</v>
      </c>
      <c r="AX1091" s="1" t="str">
        <f t="shared" si="502"/>
        <v>Acid, Neutral, Alkaline</v>
      </c>
      <c r="AY1091" s="1" t="b">
        <v>0</v>
      </c>
      <c r="AZ1091" s="1" t="b">
        <v>0</v>
      </c>
      <c r="BA1091" s="1" t="b">
        <v>0</v>
      </c>
      <c r="BC1091" t="str">
        <f t="shared" si="503"/>
        <v>FALSE</v>
      </c>
      <c r="BE1091" t="str">
        <f t="shared" si="504"/>
        <v>FALSE</v>
      </c>
      <c r="BF1091" s="1" t="b">
        <v>0</v>
      </c>
      <c r="BG1091" s="1" t="b">
        <v>0</v>
      </c>
      <c r="BH1091" s="1" t="b">
        <v>0</v>
      </c>
      <c r="BJ1091" s="1" t="str">
        <f t="shared" si="505"/>
        <v>FALSE</v>
      </c>
      <c r="BL1091" t="str">
        <f t="shared" si="506"/>
        <v>FALSE</v>
      </c>
      <c r="BM1091" s="1" t="b">
        <v>0</v>
      </c>
      <c r="BN1091" s="1" t="b">
        <v>0</v>
      </c>
      <c r="BO1091" s="1">
        <f t="shared" ref="BO1091:BO1154" si="510">BQ1091+(BS1091*3)+BU1091</f>
        <v>6</v>
      </c>
      <c r="BP1091" s="1" t="s">
        <v>31</v>
      </c>
      <c r="BQ1091" s="1" cm="1">
        <f t="array" ref="BQ1091">_xlfn.IFS(BP1091="None Known",0, LEN(BP1091)&gt;500, 5,LEN(BP1091)&gt;400, 4, LEN(BP1091)&gt;300, 3, LEN(BP1091)&gt;200, 2, LEN(BP1091)&gt;1, 1)</f>
        <v>0</v>
      </c>
      <c r="BR1091" s="1" t="s">
        <v>12484</v>
      </c>
      <c r="BS1091" s="1">
        <v>2</v>
      </c>
      <c r="BT1091" s="1" t="s">
        <v>31</v>
      </c>
      <c r="BU1091" s="1">
        <v>0</v>
      </c>
      <c r="BV1091" s="1" t="s">
        <v>911</v>
      </c>
      <c r="BW1091" s="1" t="s">
        <v>31</v>
      </c>
      <c r="BX1091" s="1"/>
      <c r="BY1091" t="str">
        <f>_xlfn.XLOOKUP($B1091,Img_lookup!A:A,Img_lookup!B:B, "Not available")</f>
        <v>de725c1f-2ade-4c5b-ac31-738d2504c918</v>
      </c>
      <c r="BZ1091" t="str">
        <f>_xlfn.XLOOKUP($B1091,Img_lookup!A:A,Img_lookup!C:C, "Not available")</f>
        <v>Lophomyrtus bullata (Sol. ex A. Cunn.) Burret</v>
      </c>
      <c r="CA1091" t="str">
        <f>_xlfn.XLOOKUP($B1091,Img_lookup!A:A,Img_lookup!D:D, "Not available")</f>
        <v>ex herb. T. Kirk</v>
      </c>
      <c r="CB1091" t="str">
        <f>_xlfn.XLOOKUP($B1091,Img_lookup!A:A,Img_lookup!E:E, "https://imgur.com/aT5wafe")</f>
        <v>https://api.openverse.engineering/v1/images/de725c1f-2ade-4c5b-ac31-738d2504c918/thumb/</v>
      </c>
    </row>
    <row r="1092" spans="1:80" ht="384" x14ac:dyDescent="0.15">
      <c r="A1092" s="1" t="s">
        <v>193</v>
      </c>
      <c r="B1092" s="1" t="s">
        <v>12409</v>
      </c>
      <c r="C1092" s="1" t="s">
        <v>12410</v>
      </c>
      <c r="E1092" s="1" t="s">
        <v>12411</v>
      </c>
      <c r="F1092" s="1" t="s">
        <v>6</v>
      </c>
      <c r="G1092" s="1" t="s">
        <v>6</v>
      </c>
      <c r="H1092" s="11" t="str">
        <f t="shared" si="487"/>
        <v>Perennial</v>
      </c>
      <c r="J1092" s="1">
        <v>0.30000001199999998</v>
      </c>
      <c r="K1092" s="1">
        <v>0.5</v>
      </c>
      <c r="L1092" t="str" cm="1">
        <f t="array" ref="L1092">_xlfn.IFS(J1092+K1092="", "Unknown", J1092+K1092&gt;3, "Large", J1092+K1092&gt;0.5, "Medium", J1092+K1092&gt;0, "Small")</f>
        <v>Medium</v>
      </c>
      <c r="M1092" s="1">
        <v>5</v>
      </c>
      <c r="N1092" cm="1">
        <f t="array" ref="N1092">IF($M1092="",INDEX($M$2:$M$2176,MATCH(1,INDEX(($A$2:$A$2176=$A1092)*($M$2:$M$2176&lt;&gt;""),0),0)),$M1092)</f>
        <v>5</v>
      </c>
      <c r="O1092" s="2" t="str">
        <f t="shared" si="507"/>
        <v>Seasonal outdoors</v>
      </c>
      <c r="P1092" s="1" t="s">
        <v>12412</v>
      </c>
      <c r="R1092" t="str">
        <f t="shared" ref="R1092:R1155" si="511">IF(Q1092="Fast", "Fast", IF(Q1092="Slow", "Slow", "Medium"))</f>
        <v>Medium</v>
      </c>
      <c r="T1092" s="1"/>
      <c r="U1092" s="1"/>
      <c r="V1092" s="1" t="s">
        <v>134</v>
      </c>
      <c r="W1092" s="6" t="str">
        <f t="shared" si="496"/>
        <v>6</v>
      </c>
      <c r="X1092" t="str">
        <f>IF(W1092="1", "January", IF(W1092="2", "February", IF(W1092="3", "March", IF(W1092="4", "April", IF(W1092="5", "May", IF(W1092="6", "June", IF(W1092="7", "July", IF(W1092="8", "August", IF(W1092="9", "September", IF(W1092="10", "October", IF(W1092="11", "November", IF(W1092="12", "December", "Other"))))))))))))</f>
        <v>June</v>
      </c>
      <c r="Y1092" s="2" t="str">
        <f>IF(ISNUMBER(SEARCH("-",V1092)),TRIM(RIGHT(V1092,LEN(V1092)-SEARCH("-",V1092))),V1092)</f>
        <v>9</v>
      </c>
      <c r="Z1092" s="2" t="str">
        <f>IF(Y1092="1", "January", IF(Y1092="2", "February", IF(Y1092="3", "March", IF(Y1092="4", "April", IF(Y1092="5", "May", IF(Y1092="6", "June", IF(Y1092="7", "July", IF(Y1092="8", "August", IF(Y1092="9", "September", IF(Y1092="10", "October", IF(Y1092="11", "November", IF(Y1092="12", "December", "Other"))))))))))))</f>
        <v>September</v>
      </c>
      <c r="AA1092" s="1" t="s">
        <v>135</v>
      </c>
      <c r="AB1092" s="1" t="str">
        <f>IF(ISNUMBER(SEARCH("-",AA1092)),TRIM(LEFT(AA1092,FIND("-",AA1092)-1)),AA1092)</f>
        <v>8</v>
      </c>
      <c r="AC1092" s="1" t="str">
        <f>IF(AB1092="1", "January", IF(AB1092="2", "February", IF(AB1092="3", "March", IF(AB1092="4", "April", IF(AB1092="5", "May", IF(AB1092="6", "June", IF(AB1092="7", "July", IF(AB1092="8", "August", IF(AB1092="9", "September", IF(AB1092="10", "October", IF(AB1092="11", "November", IF(AB1092="12", "December", "Other"))))))))))))</f>
        <v>August</v>
      </c>
      <c r="AD1092" s="1" t="str">
        <f>IF(ISNUMBER(SEARCH("-",AA1092)),TRIM(RIGHT(AA1092,LEN(AA1092)-SEARCH("-",AA1092))),AA1092)</f>
        <v>10</v>
      </c>
      <c r="AE1092" s="1" t="str">
        <f>IF(AD1092="1", "January", IF(AD1092="2", "February", IF(AD1092="3", "March", IF(AD1092="4", "April", IF(AD1092="5", "May", IF(AD1092="6", "June", IF(AD1092="7", "July", IF(AD1092="8", "August", IF(AD1092="9", "September", IF(AD1092="10", "October", IF(AD1092="11", "November", IF(AD1092="12", "December", "Other"))))))))))))</f>
        <v>October</v>
      </c>
      <c r="AF1092" s="16" t="s">
        <v>25421</v>
      </c>
      <c r="AG1092" s="1" t="str">
        <f t="shared" si="497"/>
        <v xml:space="preserve">Presoaked seed </v>
      </c>
      <c r="AH1092" s="2" t="str">
        <f t="shared" si="498"/>
        <v>Pre-soak the seed for 24 hours in warm water and then sow in the spring or autumn in situ. The seed usually germinates in 2 - 4 weeks at 15�c.
If seed is in short supply, it can be sown in pots in a cold frame. When they are large enough to handle, prick the seedlings out into individual pots and plant them out in late spring or early summer.</v>
      </c>
      <c r="AI1092" s="1" t="s">
        <v>12413</v>
      </c>
      <c r="AJ1092" s="1" t="s">
        <v>26</v>
      </c>
      <c r="AK1092" s="1" t="s">
        <v>17104</v>
      </c>
      <c r="AL1092" s="1" t="str">
        <f t="shared" si="508"/>
        <v>Scented</v>
      </c>
      <c r="AM1092" s="1" t="b">
        <v>1</v>
      </c>
      <c r="AN1092" s="1" t="b">
        <v>0</v>
      </c>
      <c r="AO1092" s="1" t="b">
        <v>0</v>
      </c>
      <c r="AP1092" s="5" t="s">
        <v>28</v>
      </c>
      <c r="AQ1092" s="5" t="str">
        <f t="shared" si="499"/>
        <v>Light, Medium, Heavy</v>
      </c>
      <c r="AR1092" s="1" t="s">
        <v>30</v>
      </c>
      <c r="AS1092" s="1" t="str">
        <f t="shared" si="509"/>
        <v>None</v>
      </c>
      <c r="AT1092" s="1" t="str">
        <f t="shared" si="500"/>
        <v>Full</v>
      </c>
      <c r="AU1092" s="1" t="s">
        <v>11</v>
      </c>
      <c r="AV1092" s="1" t="str">
        <f t="shared" si="501"/>
        <v>Dry, Moist</v>
      </c>
      <c r="AW1092" s="1" t="s">
        <v>12</v>
      </c>
      <c r="AX1092" s="1" t="str">
        <f t="shared" si="502"/>
        <v>Acid, Neutral, Alkaline</v>
      </c>
      <c r="AY1092" s="1" t="b">
        <v>0</v>
      </c>
      <c r="AZ1092" s="1" t="b">
        <v>0</v>
      </c>
      <c r="BA1092" s="1" t="b">
        <v>0</v>
      </c>
      <c r="BB1092" s="1" t="s">
        <v>29</v>
      </c>
      <c r="BC1092" t="str">
        <f t="shared" si="503"/>
        <v>TRUE</v>
      </c>
      <c r="BE1092" t="str">
        <f t="shared" si="504"/>
        <v>FALSE</v>
      </c>
      <c r="BF1092" s="1" t="b">
        <v>1</v>
      </c>
      <c r="BG1092" s="1" t="b">
        <v>0</v>
      </c>
      <c r="BH1092" s="1" t="b">
        <v>0</v>
      </c>
      <c r="BJ1092" s="1" t="str">
        <f t="shared" si="505"/>
        <v>FALSE</v>
      </c>
      <c r="BK1092" s="1" t="s">
        <v>77</v>
      </c>
      <c r="BL1092" t="str">
        <f t="shared" si="506"/>
        <v>TRUE</v>
      </c>
      <c r="BM1092" s="1" t="b">
        <v>1</v>
      </c>
      <c r="BN1092" s="1" t="b">
        <v>1</v>
      </c>
      <c r="BO1092" s="1">
        <f t="shared" si="510"/>
        <v>9</v>
      </c>
      <c r="BP1092" s="1" t="s">
        <v>12414</v>
      </c>
      <c r="BQ1092" s="1" cm="1">
        <f t="array" ref="BQ1092">_xlfn.IFS(BP1092="None Known",0, LEN(BP1092)&gt;500, 5,LEN(BP1092)&gt;400, 4, LEN(BP1092)&gt;300, 3, LEN(BP1092)&gt;200, 2, LEN(BP1092)&gt;1, 1)</f>
        <v>2</v>
      </c>
      <c r="BR1092" s="1" t="s">
        <v>12415</v>
      </c>
      <c r="BS1092" s="1">
        <v>2</v>
      </c>
      <c r="BT1092" s="1" t="s">
        <v>12416</v>
      </c>
      <c r="BU1092" s="1">
        <v>1</v>
      </c>
      <c r="BV1092" s="1" t="s">
        <v>12417</v>
      </c>
      <c r="BW1092" s="1" t="s">
        <v>12418</v>
      </c>
      <c r="BX1092" s="1"/>
      <c r="BY1092" t="str">
        <f>_xlfn.XLOOKUP($B1092,Img_lookup!A:A,Img_lookup!B:B, "Not available")</f>
        <v>7ffea722-9261-4a62-8295-85f6898eb54f</v>
      </c>
      <c r="BZ1092" t="str">
        <f>_xlfn.XLOOKUP($B1092,Img_lookup!A:A,Img_lookup!C:C, "Not available")</f>
        <v>Birdsfoot Trefoil - Lotus Corniculatus</v>
      </c>
      <c r="CA1092" t="str">
        <f>_xlfn.XLOOKUP($B1092,Img_lookup!A:A,Img_lookup!D:D, "Not available")</f>
        <v>LadyDragonflyCC - &gt;;&lt;</v>
      </c>
      <c r="CB1092" t="str">
        <f>_xlfn.XLOOKUP($B1092,Img_lookup!A:A,Img_lookup!E:E, "https://imgur.com/aT5wafe")</f>
        <v>https://api.openverse.engineering/v1/images/7ffea722-9261-4a62-8295-85f6898eb54f/thumb/</v>
      </c>
    </row>
    <row r="1093" spans="1:80" ht="409.6" x14ac:dyDescent="0.15">
      <c r="A1093" s="1" t="s">
        <v>193</v>
      </c>
      <c r="B1093" s="1" t="s">
        <v>8086</v>
      </c>
      <c r="C1093" s="1" t="s">
        <v>8087</v>
      </c>
      <c r="D1093" s="1" t="s">
        <v>8088</v>
      </c>
      <c r="E1093" s="1" t="s">
        <v>8089</v>
      </c>
      <c r="F1093" s="1" t="s">
        <v>85</v>
      </c>
      <c r="G1093" s="1" t="s">
        <v>85</v>
      </c>
      <c r="H1093" s="11" t="str">
        <f t="shared" si="487"/>
        <v>Annual</v>
      </c>
      <c r="J1093" s="1">
        <v>1.2000000479999999</v>
      </c>
      <c r="K1093" s="1">
        <v>0.25</v>
      </c>
      <c r="L1093" t="str" cm="1">
        <f t="array" ref="L1093">_xlfn.IFS(J1093+K1093="", "Unknown", J1093+K1093&gt;3, "Large", J1093+K1093&gt;0.5, "Medium", J1093+K1093&gt;0, "Small")</f>
        <v>Medium</v>
      </c>
      <c r="N1093" cm="1">
        <f t="array" ref="N1093">IF($M1093="",INDEX($M$2:$M$2176,MATCH(1,INDEX(($A$2:$A$2176=$A1093)*($M$2:$M$2176&lt;&gt;""),0),0)),$M1093)</f>
        <v>8</v>
      </c>
      <c r="O1093" s="2" t="str">
        <f t="shared" si="507"/>
        <v>Grown indoors</v>
      </c>
      <c r="P1093" s="1" t="s">
        <v>8090</v>
      </c>
      <c r="R1093" t="str">
        <f t="shared" si="511"/>
        <v>Medium</v>
      </c>
      <c r="T1093" s="1"/>
      <c r="U1093" s="1"/>
      <c r="V1093" s="1" t="s">
        <v>307</v>
      </c>
      <c r="W1093" s="6" t="str">
        <f t="shared" si="496"/>
        <v>6</v>
      </c>
      <c r="X1093" t="str">
        <f>IF(W1093="1", "January", IF(W1093="2", "February", IF(W1093="3", "March", IF(W1093="4", "April", IF(W1093="5", "May", IF(W1093="6", "June", IF(W1093="7", "July", IF(W1093="8", "August", IF(W1093="9", "September", IF(W1093="10", "October", IF(W1093="11", "November", IF(W1093="12", "December", "Other"))))))))))))</f>
        <v>June</v>
      </c>
      <c r="Y1093" s="2" t="str">
        <f>IF(ISNUMBER(SEARCH("-",V1093)),TRIM(RIGHT(V1093,LEN(V1093)-SEARCH("-",V1093))),V1093)</f>
        <v>7</v>
      </c>
      <c r="Z1093" s="2" t="str">
        <f>IF(Y1093="1", "January", IF(Y1093="2", "February", IF(Y1093="3", "March", IF(Y1093="4", "April", IF(Y1093="5", "May", IF(Y1093="6", "June", IF(Y1093="7", "July", IF(Y1093="8", "August", IF(Y1093="9", "September", IF(Y1093="10", "October", IF(Y1093="11", "November", IF(Y1093="12", "December", "Other"))))))))))))</f>
        <v>July</v>
      </c>
      <c r="AA1093" s="1" t="s">
        <v>427</v>
      </c>
      <c r="AB1093" s="1" t="str">
        <f>IF(ISNUMBER(SEARCH("-",AA1093)),TRIM(LEFT(AA1093,FIND("-",AA1093)-1)),AA1093)</f>
        <v>8</v>
      </c>
      <c r="AC1093" s="1" t="str">
        <f>IF(AB1093="1", "January", IF(AB1093="2", "February", IF(AB1093="3", "March", IF(AB1093="4", "April", IF(AB1093="5", "May", IF(AB1093="6", "June", IF(AB1093="7", "July", IF(AB1093="8", "August", IF(AB1093="9", "September", IF(AB1093="10", "October", IF(AB1093="11", "November", IF(AB1093="12", "December", "Other"))))))))))))</f>
        <v>August</v>
      </c>
      <c r="AD1093" s="1" t="str">
        <f>IF(ISNUMBER(SEARCH("-",AA1093)),TRIM(RIGHT(AA1093,LEN(AA1093)-SEARCH("-",AA1093))),AA1093)</f>
        <v>9</v>
      </c>
      <c r="AE1093" s="1" t="str">
        <f>IF(AD1093="1", "January", IF(AD1093="2", "February", IF(AD1093="3", "March", IF(AD1093="4", "April", IF(AD1093="5", "May", IF(AD1093="6", "June", IF(AD1093="7", "July", IF(AD1093="8", "August", IF(AD1093="9", "September", IF(AD1093="10", "October", IF(AD1093="11", "November", IF(AD1093="12", "December", "Other"))))))))))))</f>
        <v>September</v>
      </c>
      <c r="AF1093" s="1" t="s">
        <v>25422</v>
      </c>
      <c r="AG1093" s="1" t="str">
        <f t="shared" si="497"/>
        <v xml:space="preserve">Presoaked seed </v>
      </c>
      <c r="AH1093" s="2" t="str">
        <f t="shared" si="498"/>
        <v>Pre-soak the seed for 24 hours in warm water and sow in mid spring in situ[1, 200]. You may need to protect the seed from mice. Germination should take place within 2 weeks.</v>
      </c>
      <c r="AI1093" s="1" t="s">
        <v>8091</v>
      </c>
      <c r="AJ1093" s="1" t="s">
        <v>26</v>
      </c>
      <c r="AK1093" s="1" t="s">
        <v>17104</v>
      </c>
      <c r="AL1093" s="1" t="str">
        <f t="shared" si="508"/>
        <v>Unscented</v>
      </c>
      <c r="AM1093" s="1" t="b">
        <v>0</v>
      </c>
      <c r="AN1093" s="1" t="b">
        <v>0</v>
      </c>
      <c r="AO1093" s="1" t="b">
        <v>0</v>
      </c>
      <c r="AP1093" s="5" t="s">
        <v>54</v>
      </c>
      <c r="AQ1093" s="5" t="str">
        <f t="shared" si="499"/>
        <v>Light, Medium</v>
      </c>
      <c r="AR1093" s="1" t="s">
        <v>30</v>
      </c>
      <c r="AS1093" s="1" t="str">
        <f t="shared" si="509"/>
        <v>None</v>
      </c>
      <c r="AT1093" s="1" t="str">
        <f t="shared" si="500"/>
        <v>Full</v>
      </c>
      <c r="AU1093" s="1" t="s">
        <v>29</v>
      </c>
      <c r="AV1093" s="1" t="str">
        <f t="shared" si="501"/>
        <v>Moist</v>
      </c>
      <c r="AW1093" s="1" t="s">
        <v>12</v>
      </c>
      <c r="AX1093" s="1" t="str">
        <f t="shared" si="502"/>
        <v>Acid, Neutral, Alkaline</v>
      </c>
      <c r="AY1093" s="1" t="b">
        <v>1</v>
      </c>
      <c r="AZ1093" s="1" t="b">
        <v>0</v>
      </c>
      <c r="BA1093" s="1" t="b">
        <v>0</v>
      </c>
      <c r="BC1093" t="str">
        <f t="shared" si="503"/>
        <v>FALSE</v>
      </c>
      <c r="BE1093" t="str">
        <f t="shared" si="504"/>
        <v>FALSE</v>
      </c>
      <c r="BF1093" s="1" t="b">
        <v>0</v>
      </c>
      <c r="BG1093" s="1" t="b">
        <v>0</v>
      </c>
      <c r="BH1093" s="1" t="b">
        <v>0</v>
      </c>
      <c r="BJ1093" s="1" t="str">
        <f t="shared" si="505"/>
        <v>FALSE</v>
      </c>
      <c r="BL1093" t="str">
        <f t="shared" si="506"/>
        <v>FALSE</v>
      </c>
      <c r="BM1093" s="1" t="b">
        <v>1</v>
      </c>
      <c r="BN1093" s="1" t="b">
        <v>0</v>
      </c>
      <c r="BO1093" s="1">
        <f t="shared" si="510"/>
        <v>16</v>
      </c>
      <c r="BP1093" s="1" t="s">
        <v>8092</v>
      </c>
      <c r="BQ1093" s="1" cm="1">
        <f t="array" ref="BQ1093">_xlfn.IFS(BP1093="None Known",0, LEN(BP1093)&gt;500, 5,LEN(BP1093)&gt;400, 4, LEN(BP1093)&gt;300, 3, LEN(BP1093)&gt;200, 2, LEN(BP1093)&gt;1, 1)</f>
        <v>3</v>
      </c>
      <c r="BR1093" s="16" t="s">
        <v>25307</v>
      </c>
      <c r="BS1093" s="1">
        <v>4</v>
      </c>
      <c r="BT1093" s="1" t="s">
        <v>8093</v>
      </c>
      <c r="BU1093" s="1">
        <v>1</v>
      </c>
      <c r="BV1093" s="1" t="s">
        <v>8094</v>
      </c>
      <c r="BW1093" s="1" t="s">
        <v>8095</v>
      </c>
      <c r="BX1093" s="1"/>
      <c r="BY1093" t="str">
        <f>_xlfn.XLOOKUP($B1093,Img_lookup!A:A,Img_lookup!B:B, "Not available")</f>
        <v>cd95d66f-8d50-4274-8583-0b7ea9b95eab</v>
      </c>
      <c r="BZ1093" t="str">
        <f>_xlfn.XLOOKUP($B1093,Img_lookup!A:A,Img_lookup!C:C, "Not available")</f>
        <v>Lupinus albus</v>
      </c>
      <c r="CA1093" t="str">
        <f>_xlfn.XLOOKUP($B1093,Img_lookup!A:A,Img_lookup!D:D, "Not available")</f>
        <v>M. Martin Vicente</v>
      </c>
      <c r="CB1093" t="str">
        <f>_xlfn.XLOOKUP($B1093,Img_lookup!A:A,Img_lookup!E:E, "https://imgur.com/aT5wafe")</f>
        <v>https://api.openverse.engineering/v1/images/cd95d66f-8d50-4274-8583-0b7ea9b95eab/thumb/</v>
      </c>
    </row>
    <row r="1094" spans="1:80" ht="409.6" x14ac:dyDescent="0.15">
      <c r="A1094" s="1" t="s">
        <v>193</v>
      </c>
      <c r="B1094" s="1" t="s">
        <v>8817</v>
      </c>
      <c r="D1094" s="1" t="s">
        <v>8818</v>
      </c>
      <c r="E1094" s="1" t="s">
        <v>5462</v>
      </c>
      <c r="F1094" s="1" t="s">
        <v>85</v>
      </c>
      <c r="G1094" s="1" t="s">
        <v>85</v>
      </c>
      <c r="H1094" s="11" t="str">
        <f t="shared" ref="H1094:H1157" si="512">IF(ISNUMBER(SEARCH("/",$F1094)),$F1094,IF(ISNUMBER(SEARCH("Annual",$F1094)),"Annual","Perennial"))</f>
        <v>Annual</v>
      </c>
      <c r="J1094" s="1">
        <v>1</v>
      </c>
      <c r="L1094" t="str" cm="1">
        <f t="array" ref="L1094">_xlfn.IFS(J1094+K1094="", "Unknown", J1094+K1094&gt;3, "Large", J1094+K1094&gt;0.5, "Medium", J1094+K1094&gt;0, "Small")</f>
        <v>Medium</v>
      </c>
      <c r="N1094" cm="1">
        <f t="array" ref="N1094">IF($M1094="",INDEX($M$2:$M$2176,MATCH(1,INDEX(($A$2:$A$2176=$A1094)*($M$2:$M$2176&lt;&gt;""),0),0)),$M1094)</f>
        <v>8</v>
      </c>
      <c r="O1094" s="2" t="str">
        <f t="shared" si="507"/>
        <v>Grown indoors</v>
      </c>
      <c r="P1094" s="1" t="s">
        <v>8090</v>
      </c>
      <c r="R1094" t="str">
        <f t="shared" si="511"/>
        <v>Medium</v>
      </c>
      <c r="W1094"/>
      <c r="AF1094" s="1" t="s">
        <v>25422</v>
      </c>
      <c r="AG1094" s="1" t="str">
        <f t="shared" si="497"/>
        <v xml:space="preserve">Presoaked seed </v>
      </c>
      <c r="AH1094" s="2" t="str">
        <f t="shared" si="498"/>
        <v>Pre-soak the seed for 24 hours in warm water and sow in mid spring in situ[1, 200]. You may need to protect the seed from mice. Germination should take place within 2 weeks.</v>
      </c>
      <c r="AI1094" s="1" t="s">
        <v>8819</v>
      </c>
      <c r="AJ1094" s="1" t="s">
        <v>26</v>
      </c>
      <c r="AK1094" s="1" t="s">
        <v>17104</v>
      </c>
      <c r="AL1094" s="1" t="str">
        <f t="shared" si="508"/>
        <v>Unscented</v>
      </c>
      <c r="AM1094" s="1" t="b">
        <v>0</v>
      </c>
      <c r="AN1094" s="1" t="b">
        <v>0</v>
      </c>
      <c r="AO1094" s="1" t="b">
        <v>0</v>
      </c>
      <c r="AP1094" s="5" t="s">
        <v>28</v>
      </c>
      <c r="AQ1094" s="5" t="str">
        <f t="shared" si="499"/>
        <v>Light, Medium, Heavy</v>
      </c>
      <c r="AR1094" s="1" t="s">
        <v>30</v>
      </c>
      <c r="AS1094" s="1" t="str">
        <f t="shared" si="509"/>
        <v>None</v>
      </c>
      <c r="AT1094" s="1" t="str">
        <f t="shared" si="500"/>
        <v>Full</v>
      </c>
      <c r="AU1094" s="1" t="s">
        <v>11</v>
      </c>
      <c r="AV1094" s="1" t="str">
        <f t="shared" si="501"/>
        <v>Dry, Moist</v>
      </c>
      <c r="AW1094" s="1" t="s">
        <v>12</v>
      </c>
      <c r="AX1094" s="1" t="str">
        <f t="shared" si="502"/>
        <v>Acid, Neutral, Alkaline</v>
      </c>
      <c r="AY1094" s="1" t="b">
        <v>1</v>
      </c>
      <c r="AZ1094" s="1" t="b">
        <v>0</v>
      </c>
      <c r="BA1094" s="1" t="b">
        <v>0</v>
      </c>
      <c r="BC1094" t="str">
        <f t="shared" si="503"/>
        <v>FALSE</v>
      </c>
      <c r="BE1094" t="str">
        <f t="shared" si="504"/>
        <v>FALSE</v>
      </c>
      <c r="BF1094" s="1" t="b">
        <v>0</v>
      </c>
      <c r="BG1094" s="1" t="b">
        <v>0</v>
      </c>
      <c r="BH1094" s="1" t="b">
        <v>0</v>
      </c>
      <c r="BJ1094" s="1" t="str">
        <f t="shared" si="505"/>
        <v>FALSE</v>
      </c>
      <c r="BL1094" t="str">
        <f t="shared" si="506"/>
        <v>FALSE</v>
      </c>
      <c r="BM1094" s="1" t="b">
        <v>1</v>
      </c>
      <c r="BN1094" s="1" t="b">
        <v>0</v>
      </c>
      <c r="BO1094" s="1">
        <f t="shared" si="510"/>
        <v>12</v>
      </c>
      <c r="BP1094" s="1" t="s">
        <v>31</v>
      </c>
      <c r="BQ1094" s="1" cm="1">
        <f t="array" ref="BQ1094">_xlfn.IFS(BP1094="None Known",0, LEN(BP1094)&gt;500, 5,LEN(BP1094)&gt;400, 4, LEN(BP1094)&gt;300, 3, LEN(BP1094)&gt;200, 2, LEN(BP1094)&gt;1, 1)</f>
        <v>0</v>
      </c>
      <c r="BR1094" s="16" t="s">
        <v>25308</v>
      </c>
      <c r="BS1094" s="1">
        <v>4</v>
      </c>
      <c r="BT1094" s="1" t="s">
        <v>31</v>
      </c>
      <c r="BU1094" s="1">
        <v>0</v>
      </c>
      <c r="BV1094" s="1" t="s">
        <v>8094</v>
      </c>
      <c r="BW1094" s="1" t="s">
        <v>8095</v>
      </c>
      <c r="BX1094" s="1"/>
      <c r="BY1094" t="str">
        <f>_xlfn.XLOOKUP($B1094,Img_lookup!A:A,Img_lookup!B:B, "Not available")</f>
        <v>Not available</v>
      </c>
      <c r="BZ1094" t="str">
        <f>_xlfn.XLOOKUP($B1094,Img_lookup!A:A,Img_lookup!C:C, "Not available")</f>
        <v>Not available</v>
      </c>
      <c r="CA1094" t="str">
        <f>_xlfn.XLOOKUP($B1094,Img_lookup!A:A,Img_lookup!D:D, "Not available")</f>
        <v>Not available</v>
      </c>
      <c r="CB1094" t="str">
        <f>_xlfn.XLOOKUP($B1094,Img_lookup!A:A,Img_lookup!E:E, "https://imgur.com/aT5wafe")</f>
        <v>https://imgur.com/aT5wafe</v>
      </c>
    </row>
    <row r="1095" spans="1:80" ht="319" x14ac:dyDescent="0.15">
      <c r="A1095" s="1" t="s">
        <v>193</v>
      </c>
      <c r="B1095" s="1" t="s">
        <v>11742</v>
      </c>
      <c r="C1095" s="1" t="s">
        <v>11743</v>
      </c>
      <c r="E1095" s="1" t="s">
        <v>339</v>
      </c>
      <c r="F1095" s="1" t="s">
        <v>85</v>
      </c>
      <c r="G1095" s="1" t="s">
        <v>85</v>
      </c>
      <c r="H1095" s="11" t="str">
        <f t="shared" si="512"/>
        <v>Annual</v>
      </c>
      <c r="J1095" s="1">
        <v>1</v>
      </c>
      <c r="K1095" s="1">
        <v>0.25</v>
      </c>
      <c r="L1095" t="str" cm="1">
        <f t="array" ref="L1095">_xlfn.IFS(J1095+K1095="", "Unknown", J1095+K1095&gt;3, "Large", J1095+K1095&gt;0.5, "Medium", J1095+K1095&gt;0, "Small")</f>
        <v>Medium</v>
      </c>
      <c r="N1095" cm="1">
        <f t="array" ref="N1095">IF($M1095="",INDEX($M$2:$M$2176,MATCH(1,INDEX(($A$2:$A$2176=$A1095)*($M$2:$M$2176&lt;&gt;""),0),0)),$M1095)</f>
        <v>8</v>
      </c>
      <c r="O1095" s="2" t="str">
        <f t="shared" si="507"/>
        <v>Grown indoors</v>
      </c>
      <c r="P1095" s="1" t="s">
        <v>11744</v>
      </c>
      <c r="R1095" t="str">
        <f t="shared" si="511"/>
        <v>Medium</v>
      </c>
      <c r="S1095" s="1" t="s">
        <v>176</v>
      </c>
      <c r="T1095" s="1" t="str">
        <f>LEFT(S1095,FIND("-",S1095)-1)</f>
        <v xml:space="preserve">4 </v>
      </c>
      <c r="U1095" s="1" t="str">
        <f>RIGHT(S1095,FIND("-",S1095)-1)</f>
        <v>10</v>
      </c>
      <c r="V1095" s="1" t="s">
        <v>322</v>
      </c>
      <c r="W1095" s="6" t="str">
        <f>IF(ISNUMBER(SEARCH("-",V1095)),TRIM(LEFT(V1095,FIND("-",V1095)-1)),V1095)</f>
        <v>6</v>
      </c>
      <c r="X1095" t="str">
        <f>IF(W1095="1", "January", IF(W1095="2", "February", IF(W1095="3", "March", IF(W1095="4", "April", IF(W1095="5", "May", IF(W1095="6", "June", IF(W1095="7", "July", IF(W1095="8", "August", IF(W1095="9", "September", IF(W1095="10", "October", IF(W1095="11", "November", IF(W1095="12", "December", "Other"))))))))))))</f>
        <v>June</v>
      </c>
      <c r="Y1095" s="2" t="str">
        <f>IF(ISNUMBER(SEARCH("-",V1095)),TRIM(RIGHT(V1095,LEN(V1095)-SEARCH("-",V1095))),V1095)</f>
        <v>8</v>
      </c>
      <c r="Z1095" s="2" t="str">
        <f>IF(Y1095="1", "January", IF(Y1095="2", "February", IF(Y1095="3", "March", IF(Y1095="4", "April", IF(Y1095="5", "May", IF(Y1095="6", "June", IF(Y1095="7", "July", IF(Y1095="8", "August", IF(Y1095="9", "September", IF(Y1095="10", "October", IF(Y1095="11", "November", IF(Y1095="12", "December", "Other"))))))))))))</f>
        <v>August</v>
      </c>
      <c r="AA1095" s="1" t="s">
        <v>427</v>
      </c>
      <c r="AB1095" s="1" t="str">
        <f>IF(ISNUMBER(SEARCH("-",AA1095)),TRIM(LEFT(AA1095,FIND("-",AA1095)-1)),AA1095)</f>
        <v>8</v>
      </c>
      <c r="AC1095" s="1" t="str">
        <f>IF(AB1095="1", "January", IF(AB1095="2", "February", IF(AB1095="3", "March", IF(AB1095="4", "April", IF(AB1095="5", "May", IF(AB1095="6", "June", IF(AB1095="7", "July", IF(AB1095="8", "August", IF(AB1095="9", "September", IF(AB1095="10", "October", IF(AB1095="11", "November", IF(AB1095="12", "December", "Other"))))))))))))</f>
        <v>August</v>
      </c>
      <c r="AD1095" s="1" t="str">
        <f>IF(ISNUMBER(SEARCH("-",AA1095)),TRIM(RIGHT(AA1095,LEN(AA1095)-SEARCH("-",AA1095))),AA1095)</f>
        <v>9</v>
      </c>
      <c r="AE1095" s="1" t="str">
        <f>IF(AD1095="1", "January", IF(AD1095="2", "February", IF(AD1095="3", "March", IF(AD1095="4", "April", IF(AD1095="5", "May", IF(AD1095="6", "June", IF(AD1095="7", "July", IF(AD1095="8", "August", IF(AD1095="9", "September", IF(AD1095="10", "October", IF(AD1095="11", "November", IF(AD1095="12", "December", "Other"))))))))))))</f>
        <v>September</v>
      </c>
      <c r="AF1095" s="16" t="s">
        <v>25423</v>
      </c>
      <c r="AG1095" s="1" t="str">
        <f t="shared" si="497"/>
        <v xml:space="preserve">Presoaked seed </v>
      </c>
      <c r="AH1095" s="2" t="str">
        <f t="shared" si="498"/>
        <v>Pre-soak the seed for 24 hours in warm water and sow in mid spring in situ[1, 200]. You may need to protect the seed from mice. Germination should take place within 2 weeks.
The seed can also be sown in situ as late as early summer as a green manure crop.</v>
      </c>
      <c r="AI1095" s="1" t="s">
        <v>11745</v>
      </c>
      <c r="AJ1095" s="1" t="s">
        <v>26</v>
      </c>
      <c r="AK1095" s="1" t="s">
        <v>17104</v>
      </c>
      <c r="AL1095" s="1" t="str">
        <f t="shared" si="508"/>
        <v>Unscented</v>
      </c>
      <c r="AM1095" s="1" t="b">
        <v>0</v>
      </c>
      <c r="AN1095" s="1" t="b">
        <v>0</v>
      </c>
      <c r="AO1095" s="1" t="b">
        <v>0</v>
      </c>
      <c r="AP1095" s="5" t="s">
        <v>54</v>
      </c>
      <c r="AQ1095" s="5" t="str">
        <f t="shared" si="499"/>
        <v>Light, Medium</v>
      </c>
      <c r="AR1095" s="1" t="s">
        <v>30</v>
      </c>
      <c r="AS1095" s="1" t="str">
        <f t="shared" si="509"/>
        <v>None</v>
      </c>
      <c r="AT1095" s="1" t="str">
        <f t="shared" si="500"/>
        <v>Full</v>
      </c>
      <c r="AU1095" s="1" t="s">
        <v>29</v>
      </c>
      <c r="AV1095" s="1" t="str">
        <f t="shared" si="501"/>
        <v>Moist</v>
      </c>
      <c r="AW1095" s="1" t="s">
        <v>123</v>
      </c>
      <c r="AX1095" s="1" t="str">
        <f t="shared" si="502"/>
        <v>Acid, Neutral</v>
      </c>
      <c r="AY1095" s="1" t="b">
        <v>1</v>
      </c>
      <c r="AZ1095" s="1" t="b">
        <v>0</v>
      </c>
      <c r="BA1095" s="1" t="b">
        <v>0</v>
      </c>
      <c r="BC1095" t="str">
        <f t="shared" si="503"/>
        <v>FALSE</v>
      </c>
      <c r="BE1095" t="str">
        <f t="shared" si="504"/>
        <v>FALSE</v>
      </c>
      <c r="BF1095" s="1" t="b">
        <v>0</v>
      </c>
      <c r="BG1095" s="1" t="b">
        <v>0</v>
      </c>
      <c r="BH1095" s="1" t="b">
        <v>0</v>
      </c>
      <c r="BJ1095" s="1" t="str">
        <f t="shared" si="505"/>
        <v>FALSE</v>
      </c>
      <c r="BL1095" t="str">
        <f t="shared" si="506"/>
        <v>FALSE</v>
      </c>
      <c r="BM1095" s="1" t="b">
        <v>1</v>
      </c>
      <c r="BN1095" s="1" t="b">
        <v>0</v>
      </c>
      <c r="BO1095" s="1">
        <f t="shared" si="510"/>
        <v>13</v>
      </c>
      <c r="BP1095" s="1" t="s">
        <v>11746</v>
      </c>
      <c r="BQ1095" s="1" cm="1">
        <f t="array" ref="BQ1095">_xlfn.IFS(BP1095="None Known",0, LEN(BP1095)&gt;500, 5,LEN(BP1095)&gt;400, 4, LEN(BP1095)&gt;300, 3, LEN(BP1095)&gt;200, 2, LEN(BP1095)&gt;1, 1)</f>
        <v>1</v>
      </c>
      <c r="BR1095" s="1" t="s">
        <v>25309</v>
      </c>
      <c r="BS1095" s="1">
        <v>4</v>
      </c>
      <c r="BT1095" s="1" t="s">
        <v>31</v>
      </c>
      <c r="BU1095" s="1">
        <v>0</v>
      </c>
      <c r="BV1095" s="1" t="s">
        <v>1039</v>
      </c>
      <c r="BW1095" s="1" t="s">
        <v>8095</v>
      </c>
      <c r="BX1095" s="1"/>
      <c r="BY1095" t="str">
        <f>_xlfn.XLOOKUP($B1095,Img_lookup!A:A,Img_lookup!B:B, "Not available")</f>
        <v>ca24ccac-0371-4ee0-8886-5486c93eea26</v>
      </c>
      <c r="BZ1095" t="str">
        <f>_xlfn.XLOOKUP($B1095,Img_lookup!A:A,Img_lookup!C:C, "Not available")</f>
        <v>Blue Lupin (Lupinus angustifolius)</v>
      </c>
      <c r="CA1095" t="str">
        <f>_xlfn.XLOOKUP($B1095,Img_lookup!A:A,Img_lookup!D:D, "Not available")</f>
        <v>ChuckThePhotographer</v>
      </c>
      <c r="CB1095" t="str">
        <f>_xlfn.XLOOKUP($B1095,Img_lookup!A:A,Img_lookup!E:E, "https://imgur.com/aT5wafe")</f>
        <v>https://api.openverse.engineering/v1/images/ca24ccac-0371-4ee0-8886-5486c93eea26/thumb/</v>
      </c>
    </row>
    <row r="1096" spans="1:80" ht="319" x14ac:dyDescent="0.15">
      <c r="A1096" s="1" t="s">
        <v>193</v>
      </c>
      <c r="B1096" s="1" t="s">
        <v>9275</v>
      </c>
      <c r="D1096" s="1" t="s">
        <v>9276</v>
      </c>
      <c r="E1096" s="1" t="s">
        <v>434</v>
      </c>
      <c r="F1096" s="1" t="s">
        <v>85</v>
      </c>
      <c r="G1096" s="1" t="s">
        <v>85</v>
      </c>
      <c r="H1096" s="11" t="str">
        <f t="shared" si="512"/>
        <v>Annual</v>
      </c>
      <c r="L1096" t="e" cm="1">
        <f t="array" ref="L1096">_xlfn.IFS(J1096+K1096="", "Unknown", J1096+K1096&gt;3, "Large", J1096+K1096&gt;0.5, "Medium", J1096+K1096&gt;0, "Small")</f>
        <v>#N/A</v>
      </c>
      <c r="N1096" cm="1">
        <f t="array" ref="N1096">IF($M1096="",INDEX($M$2:$M$2176,MATCH(1,INDEX(($A$2:$A$2176=$A1096)*($M$2:$M$2176&lt;&gt;""),0),0)),$M1096)</f>
        <v>8</v>
      </c>
      <c r="O1096" s="2" t="str">
        <f t="shared" si="507"/>
        <v>Grown indoors</v>
      </c>
      <c r="P1096" s="1" t="s">
        <v>9277</v>
      </c>
      <c r="R1096" t="str">
        <f t="shared" si="511"/>
        <v>Medium</v>
      </c>
      <c r="W1096"/>
      <c r="AF1096" s="16" t="s">
        <v>25423</v>
      </c>
      <c r="AG1096" s="1" t="str">
        <f t="shared" si="497"/>
        <v xml:space="preserve">Presoaked seed </v>
      </c>
      <c r="AH1096" s="2" t="str">
        <f t="shared" si="498"/>
        <v>Pre-soak the seed for 24 hours in warm water and sow in mid spring in situ[1, 200]. You may need to protect the seed from mice. Germination should take place within 2 weeks.
The seed can also be sown in situ as late as early summer as a green manure crop.</v>
      </c>
      <c r="AI1096" s="1" t="s">
        <v>9278</v>
      </c>
      <c r="AJ1096" s="1" t="s">
        <v>26</v>
      </c>
      <c r="AK1096" s="1" t="s">
        <v>17104</v>
      </c>
      <c r="AL1096" s="1" t="str">
        <f t="shared" si="508"/>
        <v>Unscented</v>
      </c>
      <c r="AM1096" s="1" t="b">
        <v>0</v>
      </c>
      <c r="AN1096" s="1" t="b">
        <v>0</v>
      </c>
      <c r="AO1096" s="1" t="b">
        <v>0</v>
      </c>
      <c r="AP1096" s="5" t="s">
        <v>28</v>
      </c>
      <c r="AQ1096" s="5" t="str">
        <f t="shared" si="499"/>
        <v>Light, Medium, Heavy</v>
      </c>
      <c r="AR1096" s="1" t="s">
        <v>30</v>
      </c>
      <c r="AS1096" s="1" t="str">
        <f t="shared" si="509"/>
        <v>None</v>
      </c>
      <c r="AT1096" s="1" t="str">
        <f t="shared" si="500"/>
        <v>Full</v>
      </c>
      <c r="AU1096" s="1" t="s">
        <v>29</v>
      </c>
      <c r="AV1096" s="1" t="str">
        <f t="shared" si="501"/>
        <v>Moist</v>
      </c>
      <c r="AW1096" s="1" t="s">
        <v>12</v>
      </c>
      <c r="AX1096" s="1" t="str">
        <f t="shared" si="502"/>
        <v>Acid, Neutral, Alkaline</v>
      </c>
      <c r="AY1096" s="1" t="b">
        <v>0</v>
      </c>
      <c r="AZ1096" s="1" t="b">
        <v>0</v>
      </c>
      <c r="BA1096" s="1" t="b">
        <v>0</v>
      </c>
      <c r="BC1096" t="str">
        <f t="shared" si="503"/>
        <v>FALSE</v>
      </c>
      <c r="BE1096" t="str">
        <f t="shared" si="504"/>
        <v>FALSE</v>
      </c>
      <c r="BF1096" s="1" t="b">
        <v>0</v>
      </c>
      <c r="BG1096" s="1" t="b">
        <v>0</v>
      </c>
      <c r="BH1096" s="1" t="b">
        <v>0</v>
      </c>
      <c r="BJ1096" s="1" t="str">
        <f t="shared" si="505"/>
        <v>FALSE</v>
      </c>
      <c r="BL1096" t="str">
        <f t="shared" si="506"/>
        <v>FALSE</v>
      </c>
      <c r="BM1096" s="1" t="b">
        <v>1</v>
      </c>
      <c r="BN1096" s="1" t="b">
        <v>0</v>
      </c>
      <c r="BO1096" s="1">
        <f t="shared" si="510"/>
        <v>6</v>
      </c>
      <c r="BP1096" s="1" t="s">
        <v>31</v>
      </c>
      <c r="BQ1096" s="1" cm="1">
        <f t="array" ref="BQ1096">_xlfn.IFS(BP1096="None Known",0, LEN(BP1096)&gt;500, 5,LEN(BP1096)&gt;400, 4, LEN(BP1096)&gt;300, 3, LEN(BP1096)&gt;200, 2, LEN(BP1096)&gt;1, 1)</f>
        <v>0</v>
      </c>
      <c r="BR1096" s="1" t="s">
        <v>25310</v>
      </c>
      <c r="BS1096" s="1">
        <v>2</v>
      </c>
      <c r="BT1096" s="1" t="s">
        <v>31</v>
      </c>
      <c r="BU1096" s="1">
        <v>0</v>
      </c>
      <c r="BV1096" s="1" t="s">
        <v>1039</v>
      </c>
      <c r="BW1096" s="1" t="s">
        <v>8095</v>
      </c>
      <c r="BX1096" s="1"/>
      <c r="BY1096" t="str">
        <f>_xlfn.XLOOKUP($B1096,Img_lookup!A:A,Img_lookup!B:B, "Not available")</f>
        <v>73169d0b-a933-4d54-ab27-792466a33042</v>
      </c>
      <c r="BZ1096" t="str">
        <f>_xlfn.XLOOKUP($B1096,Img_lookup!A:A,Img_lookup!C:C, "Not available")</f>
        <v>Lupinus hirsutus and Lupinus luleus. Kenitra</v>
      </c>
      <c r="CA1096" t="str">
        <f>_xlfn.XLOOKUP($B1096,Img_lookup!A:A,Img_lookup!D:D, "Not available")</f>
        <v>Mary Gillham Archive Project</v>
      </c>
      <c r="CB1096" t="str">
        <f>_xlfn.XLOOKUP($B1096,Img_lookup!A:A,Img_lookup!E:E, "https://imgur.com/aT5wafe")</f>
        <v>https://api.openverse.engineering/v1/images/73169d0b-a933-4d54-ab27-792466a33042/thumb/</v>
      </c>
    </row>
    <row r="1097" spans="1:80" ht="409.6" x14ac:dyDescent="0.15">
      <c r="A1097" s="1" t="s">
        <v>193</v>
      </c>
      <c r="B1097" s="1" t="s">
        <v>9312</v>
      </c>
      <c r="C1097" s="1" t="s">
        <v>9313</v>
      </c>
      <c r="E1097" s="1" t="s">
        <v>2410</v>
      </c>
      <c r="F1097" s="1" t="s">
        <v>6</v>
      </c>
      <c r="G1097" s="1" t="s">
        <v>6</v>
      </c>
      <c r="H1097" s="11" t="str">
        <f t="shared" si="512"/>
        <v>Perennial</v>
      </c>
      <c r="J1097" s="1">
        <v>0.44999998800000002</v>
      </c>
      <c r="K1097" s="1">
        <v>0.5</v>
      </c>
      <c r="L1097" t="str" cm="1">
        <f t="array" ref="L1097">_xlfn.IFS(J1097+K1097="", "Unknown", J1097+K1097&gt;3, "Large", J1097+K1097&gt;0.5, "Medium", J1097+K1097&gt;0, "Small")</f>
        <v>Medium</v>
      </c>
      <c r="M1097" s="1">
        <v>7</v>
      </c>
      <c r="N1097" cm="1">
        <f t="array" ref="N1097">IF($M1097="",INDEX($M$2:$M$2176,MATCH(1,INDEX(($A$2:$A$2176=$A1097)*($M$2:$M$2176&lt;&gt;""),0),0)),$M1097)</f>
        <v>7</v>
      </c>
      <c r="O1097" s="2" t="str">
        <f t="shared" si="507"/>
        <v>Seasonal outdoors</v>
      </c>
      <c r="P1097" s="1" t="s">
        <v>9314</v>
      </c>
      <c r="R1097" t="str">
        <f t="shared" si="511"/>
        <v>Medium</v>
      </c>
      <c r="T1097" s="1"/>
      <c r="U1097" s="1"/>
      <c r="V1097" s="1" t="s">
        <v>75</v>
      </c>
      <c r="W1097" s="6" t="str">
        <f>IF(ISNUMBER(SEARCH("-",V1097)),TRIM(LEFT(V1097,FIND("-",V1097)-1)),V1097)</f>
        <v>6</v>
      </c>
      <c r="X1097" t="str">
        <f>IF(W1097="1", "January", IF(W1097="2", "February", IF(W1097="3", "March", IF(W1097="4", "April", IF(W1097="5", "May", IF(W1097="6", "June", IF(W1097="7", "July", IF(W1097="8", "August", IF(W1097="9", "September", IF(W1097="10", "October", IF(W1097="11", "November", IF(W1097="12", "December", "Other"))))))))))))</f>
        <v>June</v>
      </c>
      <c r="Y1097" s="2" t="str">
        <f>IF(ISNUMBER(SEARCH("-",V1097)),TRIM(RIGHT(V1097,LEN(V1097)-SEARCH("-",V1097))),V1097)</f>
        <v>10</v>
      </c>
      <c r="Z1097" s="2" t="str">
        <f>IF(Y1097="1", "January", IF(Y1097="2", "February", IF(Y1097="3", "March", IF(Y1097="4", "April", IF(Y1097="5", "May", IF(Y1097="6", "June", IF(Y1097="7", "July", IF(Y1097="8", "August", IF(Y1097="9", "September", IF(Y1097="10", "October", IF(Y1097="11", "November", IF(Y1097="12", "December", "Other"))))))))))))</f>
        <v>October</v>
      </c>
      <c r="AA1097" s="1" t="s">
        <v>177</v>
      </c>
      <c r="AB1097" s="1" t="str">
        <f>IF(ISNUMBER(SEARCH("-",AA1097)),TRIM(LEFT(AA1097,FIND("-",AA1097)-1)),AA1097)</f>
        <v>7</v>
      </c>
      <c r="AC1097" s="1" t="str">
        <f>IF(AB1097="1", "January", IF(AB1097="2", "February", IF(AB1097="3", "March", IF(AB1097="4", "April", IF(AB1097="5", "May", IF(AB1097="6", "June", IF(AB1097="7", "July", IF(AB1097="8", "August", IF(AB1097="9", "September", IF(AB1097="10", "October", IF(AB1097="11", "November", IF(AB1097="12", "December", "Other"))))))))))))</f>
        <v>July</v>
      </c>
      <c r="AD1097" s="1" t="str">
        <f>IF(ISNUMBER(SEARCH("-",AA1097)),TRIM(RIGHT(AA1097,LEN(AA1097)-SEARCH("-",AA1097))),AA1097)</f>
        <v>10</v>
      </c>
      <c r="AE1097" s="1" t="str">
        <f>IF(AD1097="1", "January", IF(AD1097="2", "February", IF(AD1097="3", "March", IF(AD1097="4", "April", IF(AD1097="5", "May", IF(AD1097="6", "June", IF(AD1097="7", "July", IF(AD1097="8", "August", IF(AD1097="9", "September", IF(AD1097="10", "October", IF(AD1097="11", "November", IF(AD1097="12", "December", "Other"))))))))))))</f>
        <v>October</v>
      </c>
      <c r="AF1097" s="16" t="s">
        <v>25424</v>
      </c>
      <c r="AG1097" s="1" t="str">
        <f t="shared" si="497"/>
        <v xml:space="preserve">Presoaked seed </v>
      </c>
      <c r="AH1097" s="2" t="str">
        <f t="shared" si="498"/>
        <v>Pre-soak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v>
      </c>
      <c r="AI1097" s="1" t="s">
        <v>9315</v>
      </c>
      <c r="AJ1097" s="1" t="s">
        <v>26</v>
      </c>
      <c r="AK1097" s="1" t="s">
        <v>17104</v>
      </c>
      <c r="AL1097" s="1" t="str">
        <f t="shared" si="508"/>
        <v>Unscented</v>
      </c>
      <c r="AM1097" s="1" t="b">
        <v>0</v>
      </c>
      <c r="AN1097" s="1" t="b">
        <v>0</v>
      </c>
      <c r="AO1097" s="1" t="b">
        <v>0</v>
      </c>
      <c r="AP1097" s="5" t="s">
        <v>28</v>
      </c>
      <c r="AQ1097" s="5" t="str">
        <f t="shared" si="499"/>
        <v>Light, Medium, Heavy</v>
      </c>
      <c r="AR1097" s="1" t="s">
        <v>30</v>
      </c>
      <c r="AS1097" s="1" t="str">
        <f t="shared" si="509"/>
        <v>None</v>
      </c>
      <c r="AT1097" s="1" t="str">
        <f t="shared" si="500"/>
        <v>Full</v>
      </c>
      <c r="AU1097" s="1" t="s">
        <v>29</v>
      </c>
      <c r="AV1097" s="1" t="str">
        <f t="shared" si="501"/>
        <v>Moist</v>
      </c>
      <c r="AW1097" s="1" t="s">
        <v>123</v>
      </c>
      <c r="AX1097" s="1" t="str">
        <f t="shared" si="502"/>
        <v>Acid, Neutral</v>
      </c>
      <c r="AY1097" s="1" t="b">
        <v>1</v>
      </c>
      <c r="AZ1097" s="1" t="b">
        <v>0</v>
      </c>
      <c r="BA1097" s="1" t="b">
        <v>0</v>
      </c>
      <c r="BB1097" s="1" t="s">
        <v>275</v>
      </c>
      <c r="BC1097" t="str">
        <f t="shared" si="503"/>
        <v>TRUE</v>
      </c>
      <c r="BE1097" t="str">
        <f t="shared" si="504"/>
        <v>FALSE</v>
      </c>
      <c r="BF1097" s="1" t="b">
        <v>1</v>
      </c>
      <c r="BG1097" s="1" t="b">
        <v>0</v>
      </c>
      <c r="BH1097" s="1" t="b">
        <v>1</v>
      </c>
      <c r="BJ1097" s="1" t="str">
        <f t="shared" si="505"/>
        <v>FALSE</v>
      </c>
      <c r="BL1097" t="str">
        <f t="shared" si="506"/>
        <v>FALSE</v>
      </c>
      <c r="BM1097" s="1" t="b">
        <v>1</v>
      </c>
      <c r="BN1097" s="1" t="b">
        <v>0</v>
      </c>
      <c r="BO1097" s="1">
        <f t="shared" si="510"/>
        <v>7</v>
      </c>
      <c r="BP1097" s="1" t="s">
        <v>9316</v>
      </c>
      <c r="BQ1097" s="1" cm="1">
        <f t="array" ref="BQ1097">_xlfn.IFS(BP1097="None Known",0, LEN(BP1097)&gt;500, 5,LEN(BP1097)&gt;400, 4, LEN(BP1097)&gt;300, 3, LEN(BP1097)&gt;200, 2, LEN(BP1097)&gt;1, 1)</f>
        <v>1</v>
      </c>
      <c r="BR1097" s="1" t="s">
        <v>9317</v>
      </c>
      <c r="BS1097" s="1">
        <v>2</v>
      </c>
      <c r="BT1097" s="1" t="s">
        <v>31</v>
      </c>
      <c r="BU1097" s="1">
        <v>0</v>
      </c>
      <c r="BV1097" s="1" t="s">
        <v>485</v>
      </c>
      <c r="BW1097" s="1" t="s">
        <v>8095</v>
      </c>
      <c r="BX1097" s="1"/>
      <c r="BY1097" t="str">
        <f>_xlfn.XLOOKUP($B1097,Img_lookup!A:A,Img_lookup!B:B, "Not available")</f>
        <v>d234b471-534c-409e-b2b7-e03c0fa65071</v>
      </c>
      <c r="BZ1097" t="str">
        <f>_xlfn.XLOOKUP($B1097,Img_lookup!A:A,Img_lookup!C:C, "Not available")</f>
        <v>Lupinus littoralis Douglas ex Lindl.</v>
      </c>
      <c r="CA1097" t="str">
        <f>_xlfn.XLOOKUP($B1097,Img_lookup!A:A,Img_lookup!D:D, "Not available")</f>
        <v>T. Howell</v>
      </c>
      <c r="CB1097" t="str">
        <f>_xlfn.XLOOKUP($B1097,Img_lookup!A:A,Img_lookup!E:E, "https://imgur.com/aT5wafe")</f>
        <v>https://api.openverse.engineering/v1/images/d234b471-534c-409e-b2b7-e03c0fa65071/thumb/</v>
      </c>
    </row>
    <row r="1098" spans="1:80" ht="409.6" x14ac:dyDescent="0.15">
      <c r="A1098" s="1" t="s">
        <v>193</v>
      </c>
      <c r="B1098" s="1" t="s">
        <v>9304</v>
      </c>
      <c r="C1098" s="1" t="s">
        <v>9305</v>
      </c>
      <c r="D1098" s="1" t="s">
        <v>9306</v>
      </c>
      <c r="E1098" s="1" t="s">
        <v>9307</v>
      </c>
      <c r="F1098" s="1" t="s">
        <v>85</v>
      </c>
      <c r="G1098" s="1" t="s">
        <v>85</v>
      </c>
      <c r="H1098" s="11" t="str">
        <f t="shared" si="512"/>
        <v>Annual</v>
      </c>
      <c r="J1098" s="1">
        <v>0.60000002399999997</v>
      </c>
      <c r="K1098" s="1">
        <v>0.25</v>
      </c>
      <c r="L1098" t="str" cm="1">
        <f t="array" ref="L1098">_xlfn.IFS(J1098+K1098="", "Unknown", J1098+K1098&gt;3, "Large", J1098+K1098&gt;0.5, "Medium", J1098+K1098&gt;0, "Small")</f>
        <v>Medium</v>
      </c>
      <c r="M1098" s="1">
        <v>6</v>
      </c>
      <c r="N1098" cm="1">
        <f t="array" ref="N1098">IF($M1098="",INDEX($M$2:$M$2176,MATCH(1,INDEX(($A$2:$A$2176=$A1098)*($M$2:$M$2176&lt;&gt;""),0),0)),$M1098)</f>
        <v>6</v>
      </c>
      <c r="O1098" s="2" t="str">
        <f t="shared" si="507"/>
        <v>Seasonal outdoors</v>
      </c>
      <c r="P1098" s="1" t="s">
        <v>9308</v>
      </c>
      <c r="R1098" t="str">
        <f t="shared" si="511"/>
        <v>Medium</v>
      </c>
      <c r="T1098" s="1"/>
      <c r="U1098" s="1"/>
      <c r="V1098" s="1" t="s">
        <v>307</v>
      </c>
      <c r="W1098" s="6" t="str">
        <f>IF(ISNUMBER(SEARCH("-",V1098)),TRIM(LEFT(V1098,FIND("-",V1098)-1)),V1098)</f>
        <v>6</v>
      </c>
      <c r="X1098" t="str">
        <f>IF(W1098="1", "January", IF(W1098="2", "February", IF(W1098="3", "March", IF(W1098="4", "April", IF(W1098="5", "May", IF(W1098="6", "June", IF(W1098="7", "July", IF(W1098="8", "August", IF(W1098="9", "September", IF(W1098="10", "October", IF(W1098="11", "November", IF(W1098="12", "December", "Other"))))))))))))</f>
        <v>June</v>
      </c>
      <c r="Y1098" s="2" t="str">
        <f>IF(ISNUMBER(SEARCH("-",V1098)),TRIM(RIGHT(V1098,LEN(V1098)-SEARCH("-",V1098))),V1098)</f>
        <v>7</v>
      </c>
      <c r="Z1098" s="2" t="str">
        <f>IF(Y1098="1", "January", IF(Y1098="2", "February", IF(Y1098="3", "March", IF(Y1098="4", "April", IF(Y1098="5", "May", IF(Y1098="6", "June", IF(Y1098="7", "July", IF(Y1098="8", "August", IF(Y1098="9", "September", IF(Y1098="10", "October", IF(Y1098="11", "November", IF(Y1098="12", "December", "Other"))))))))))))</f>
        <v>July</v>
      </c>
      <c r="AA1098" s="1" t="s">
        <v>427</v>
      </c>
      <c r="AB1098" s="1" t="str">
        <f>IF(ISNUMBER(SEARCH("-",AA1098)),TRIM(LEFT(AA1098,FIND("-",AA1098)-1)),AA1098)</f>
        <v>8</v>
      </c>
      <c r="AC1098" s="1" t="str">
        <f>IF(AB1098="1", "January", IF(AB1098="2", "February", IF(AB1098="3", "March", IF(AB1098="4", "April", IF(AB1098="5", "May", IF(AB1098="6", "June", IF(AB1098="7", "July", IF(AB1098="8", "August", IF(AB1098="9", "September", IF(AB1098="10", "October", IF(AB1098="11", "November", IF(AB1098="12", "December", "Other"))))))))))))</f>
        <v>August</v>
      </c>
      <c r="AD1098" s="1" t="str">
        <f>IF(ISNUMBER(SEARCH("-",AA1098)),TRIM(RIGHT(AA1098,LEN(AA1098)-SEARCH("-",AA1098))),AA1098)</f>
        <v>9</v>
      </c>
      <c r="AE1098" s="1" t="str">
        <f>IF(AD1098="1", "January", IF(AD1098="2", "February", IF(AD1098="3", "March", IF(AD1098="4", "April", IF(AD1098="5", "May", IF(AD1098="6", "June", IF(AD1098="7", "July", IF(AD1098="8", "August", IF(AD1098="9", "September", IF(AD1098="10", "October", IF(AD1098="11", "November", IF(AD1098="12", "December", "Other"))))))))))))</f>
        <v>September</v>
      </c>
      <c r="AF1098" s="16" t="s">
        <v>25423</v>
      </c>
      <c r="AG1098" s="1" t="str">
        <f t="shared" si="497"/>
        <v xml:space="preserve">Presoaked seed </v>
      </c>
      <c r="AH1098" s="2" t="str">
        <f t="shared" si="498"/>
        <v>Pre-soak the seed for 24 hours in warm water and sow in mid spring in situ[1, 200]. You may need to protect the seed from mice. Germination should take place within 2 weeks.
The seed can also be sown in situ as late as early summer as a green manure crop.</v>
      </c>
      <c r="AI1098" s="1" t="s">
        <v>9309</v>
      </c>
      <c r="AJ1098" s="1" t="s">
        <v>26</v>
      </c>
      <c r="AK1098" s="1" t="s">
        <v>17104</v>
      </c>
      <c r="AL1098" s="1" t="str">
        <f t="shared" si="508"/>
        <v>Scented</v>
      </c>
      <c r="AM1098" s="1" t="b">
        <v>1</v>
      </c>
      <c r="AN1098" s="1" t="b">
        <v>0</v>
      </c>
      <c r="AO1098" s="1" t="b">
        <v>0</v>
      </c>
      <c r="AP1098" s="5" t="s">
        <v>54</v>
      </c>
      <c r="AQ1098" s="5" t="str">
        <f t="shared" si="499"/>
        <v>Light, Medium</v>
      </c>
      <c r="AR1098" s="1" t="s">
        <v>30</v>
      </c>
      <c r="AS1098" s="1" t="str">
        <f t="shared" si="509"/>
        <v>None</v>
      </c>
      <c r="AT1098" s="1" t="str">
        <f t="shared" si="500"/>
        <v>Full</v>
      </c>
      <c r="AU1098" s="1" t="s">
        <v>29</v>
      </c>
      <c r="AV1098" s="1" t="str">
        <f t="shared" si="501"/>
        <v>Moist</v>
      </c>
      <c r="AW1098" s="1" t="s">
        <v>123</v>
      </c>
      <c r="AX1098" s="1" t="str">
        <f t="shared" si="502"/>
        <v>Acid, Neutral</v>
      </c>
      <c r="AY1098" s="1" t="b">
        <v>1</v>
      </c>
      <c r="AZ1098" s="1" t="b">
        <v>0</v>
      </c>
      <c r="BA1098" s="1" t="b">
        <v>0</v>
      </c>
      <c r="BC1098" t="str">
        <f t="shared" si="503"/>
        <v>FALSE</v>
      </c>
      <c r="BE1098" t="str">
        <f t="shared" si="504"/>
        <v>FALSE</v>
      </c>
      <c r="BF1098" s="1" t="b">
        <v>1</v>
      </c>
      <c r="BG1098" s="1" t="b">
        <v>0</v>
      </c>
      <c r="BH1098" s="1" t="b">
        <v>0</v>
      </c>
      <c r="BJ1098" s="1" t="str">
        <f t="shared" si="505"/>
        <v>FALSE</v>
      </c>
      <c r="BL1098" t="str">
        <f t="shared" si="506"/>
        <v>FALSE</v>
      </c>
      <c r="BM1098" s="1" t="b">
        <v>1</v>
      </c>
      <c r="BN1098" s="1" t="b">
        <v>0</v>
      </c>
      <c r="BO1098" s="1">
        <f t="shared" si="510"/>
        <v>10</v>
      </c>
      <c r="BP1098" s="1" t="s">
        <v>9310</v>
      </c>
      <c r="BQ1098" s="1" cm="1">
        <f t="array" ref="BQ1098">_xlfn.IFS(BP1098="None Known",0, LEN(BP1098)&gt;500, 5,LEN(BP1098)&gt;400, 4, LEN(BP1098)&gt;300, 3, LEN(BP1098)&gt;200, 2, LEN(BP1098)&gt;1, 1)</f>
        <v>1</v>
      </c>
      <c r="BR1098" s="16" t="s">
        <v>25311</v>
      </c>
      <c r="BS1098" s="1">
        <v>3</v>
      </c>
      <c r="BT1098" s="1" t="s">
        <v>31</v>
      </c>
      <c r="BU1098" s="1">
        <v>0</v>
      </c>
      <c r="BV1098" s="1" t="s">
        <v>245</v>
      </c>
      <c r="BW1098" s="1" t="s">
        <v>9311</v>
      </c>
      <c r="BX1098" s="1"/>
      <c r="BY1098" t="str">
        <f>_xlfn.XLOOKUP($B1098,Img_lookup!A:A,Img_lookup!B:B, "Not available")</f>
        <v>4f015f1c-4b8d-46b0-92c8-c08f06c74847</v>
      </c>
      <c r="BZ1098" t="str">
        <f>_xlfn.XLOOKUP($B1098,Img_lookup!A:A,Img_lookup!C:C, "Not available")</f>
        <v>Lupinus luteus</v>
      </c>
      <c r="CA1098" t="str">
        <f>_xlfn.XLOOKUP($B1098,Img_lookup!A:A,Img_lookup!D:D, "Not available")</f>
        <v>John Tann</v>
      </c>
      <c r="CB1098" t="str">
        <f>_xlfn.XLOOKUP($B1098,Img_lookup!A:A,Img_lookup!E:E, "https://imgur.com/aT5wafe")</f>
        <v>https://api.openverse.engineering/v1/images/4f015f1c-4b8d-46b0-92c8-c08f06c74847/thumb/</v>
      </c>
    </row>
    <row r="1099" spans="1:80" ht="409.6" x14ac:dyDescent="0.15">
      <c r="A1099" s="1" t="s">
        <v>193</v>
      </c>
      <c r="B1099" s="1" t="s">
        <v>16534</v>
      </c>
      <c r="C1099" s="1" t="s">
        <v>16535</v>
      </c>
      <c r="E1099" s="1" t="s">
        <v>16536</v>
      </c>
      <c r="F1099" s="1" t="s">
        <v>6</v>
      </c>
      <c r="G1099" s="1" t="s">
        <v>6</v>
      </c>
      <c r="H1099" s="11" t="str">
        <f t="shared" si="512"/>
        <v>Perennial</v>
      </c>
      <c r="J1099" s="1">
        <v>1.5</v>
      </c>
      <c r="L1099" t="str" cm="1">
        <f t="array" ref="L1099">_xlfn.IFS(J1099+K1099="", "Unknown", J1099+K1099&gt;3, "Large", J1099+K1099&gt;0.5, "Medium", J1099+K1099&gt;0, "Small")</f>
        <v>Medium</v>
      </c>
      <c r="M1099" s="1">
        <v>3</v>
      </c>
      <c r="N1099" cm="1">
        <f t="array" ref="N1099">IF($M1099="",INDEX($M$2:$M$2176,MATCH(1,INDEX(($A$2:$A$2176=$A1099)*($M$2:$M$2176&lt;&gt;""),0),0)),$M1099)</f>
        <v>3</v>
      </c>
      <c r="O1099" s="2" t="str">
        <f t="shared" si="507"/>
        <v>Hardy to cold</v>
      </c>
      <c r="P1099" s="1" t="s">
        <v>16537</v>
      </c>
      <c r="R1099" t="str">
        <f t="shared" si="511"/>
        <v>Medium</v>
      </c>
      <c r="T1099" s="1"/>
      <c r="U1099" s="1"/>
      <c r="V1099" s="1" t="s">
        <v>51</v>
      </c>
      <c r="W1099" s="6" t="str">
        <f>IF(ISNUMBER(SEARCH("-",V1099)),TRIM(LEFT(V1099,FIND("-",V1099)-1)),V1099)</f>
        <v>7</v>
      </c>
      <c r="X1099" t="str">
        <f>IF(W1099="1", "January", IF(W1099="2", "February", IF(W1099="3", "March", IF(W1099="4", "April", IF(W1099="5", "May", IF(W1099="6", "June", IF(W1099="7", "July", IF(W1099="8", "August", IF(W1099="9", "September", IF(W1099="10", "October", IF(W1099="11", "November", IF(W1099="12", "December", "Other"))))))))))))</f>
        <v>July</v>
      </c>
      <c r="Y1099" s="2" t="str">
        <f>IF(ISNUMBER(SEARCH("-",V1099)),TRIM(RIGHT(V1099,LEN(V1099)-SEARCH("-",V1099))),V1099)</f>
        <v>8</v>
      </c>
      <c r="Z1099" s="2" t="str">
        <f>IF(Y1099="1", "January", IF(Y1099="2", "February", IF(Y1099="3", "March", IF(Y1099="4", "April", IF(Y1099="5", "May", IF(Y1099="6", "June", IF(Y1099="7", "July", IF(Y1099="8", "August", IF(Y1099="9", "September", IF(Y1099="10", "October", IF(Y1099="11", "November", IF(Y1099="12", "December", "Other"))))))))))))</f>
        <v>August</v>
      </c>
      <c r="AA1099" s="1" t="s">
        <v>177</v>
      </c>
      <c r="AB1099" s="1" t="str">
        <f>IF(ISNUMBER(SEARCH("-",AA1099)),TRIM(LEFT(AA1099,FIND("-",AA1099)-1)),AA1099)</f>
        <v>7</v>
      </c>
      <c r="AC1099" s="1" t="str">
        <f>IF(AB1099="1", "January", IF(AB1099="2", "February", IF(AB1099="3", "March", IF(AB1099="4", "April", IF(AB1099="5", "May", IF(AB1099="6", "June", IF(AB1099="7", "July", IF(AB1099="8", "August", IF(AB1099="9", "September", IF(AB1099="10", "October", IF(AB1099="11", "November", IF(AB1099="12", "December", "Other"))))))))))))</f>
        <v>July</v>
      </c>
      <c r="AD1099" s="1" t="str">
        <f>IF(ISNUMBER(SEARCH("-",AA1099)),TRIM(RIGHT(AA1099,LEN(AA1099)-SEARCH("-",AA1099))),AA1099)</f>
        <v>10</v>
      </c>
      <c r="AE1099" s="1" t="str">
        <f>IF(AD1099="1", "January", IF(AD1099="2", "February", IF(AD1099="3", "March", IF(AD1099="4", "April", IF(AD1099="5", "May", IF(AD1099="6", "June", IF(AD1099="7", "July", IF(AD1099="8", "August", IF(AD1099="9", "September", IF(AD1099="10", "October", IF(AD1099="11", "November", IF(AD1099="12", "December", "Other"))))))))))))</f>
        <v>October</v>
      </c>
      <c r="AF1099" s="16" t="s">
        <v>25424</v>
      </c>
      <c r="AG1099" s="1" t="str">
        <f t="shared" si="497"/>
        <v xml:space="preserve">Presoaked seed </v>
      </c>
      <c r="AH1099" s="2" t="str">
        <f t="shared" si="498"/>
        <v>Pre-soak the seed for 24 hours in warm water and then sow in early spring in a greenhouse[1, 200]. Germination should take place within a couple of weeks. When they are large enough to handle, prick the seedlings out into individual pots and plant them out in the summer.
It should also be possible to sow the seed in situ in mid spring. It might be necessary to protect the sowing from mice.
Division in March. Difficult.
Basal cuttings, April in a cold frame. Harvest the shoots when they are about 10cm long with plenty of underground stem. Pot them up into individual pots and keep them in light shade in a cold frame or greenhouse until they are rooting well. Plant them out in the summer.</v>
      </c>
      <c r="AI1099" s="1" t="s">
        <v>16538</v>
      </c>
      <c r="AJ1099" s="1" t="s">
        <v>26</v>
      </c>
      <c r="AK1099" s="1" t="s">
        <v>17104</v>
      </c>
      <c r="AL1099" s="1" t="str">
        <f t="shared" si="508"/>
        <v>Unscented</v>
      </c>
      <c r="AM1099" s="1" t="b">
        <v>0</v>
      </c>
      <c r="AN1099" s="1" t="b">
        <v>0</v>
      </c>
      <c r="AO1099" s="1" t="b">
        <v>0</v>
      </c>
      <c r="AP1099" s="5" t="s">
        <v>28</v>
      </c>
      <c r="AQ1099" s="5" t="str">
        <f t="shared" si="499"/>
        <v>Light, Medium, Heavy</v>
      </c>
      <c r="AR1099" s="1" t="s">
        <v>30</v>
      </c>
      <c r="AS1099" s="1" t="str">
        <f t="shared" si="509"/>
        <v>None</v>
      </c>
      <c r="AT1099" s="1" t="str">
        <f t="shared" si="500"/>
        <v>Full</v>
      </c>
      <c r="AU1099" s="1" t="s">
        <v>29</v>
      </c>
      <c r="AV1099" s="1" t="str">
        <f t="shared" si="501"/>
        <v>Moist</v>
      </c>
      <c r="AW1099" s="1" t="s">
        <v>123</v>
      </c>
      <c r="AX1099" s="1" t="str">
        <f t="shared" si="502"/>
        <v>Acid, Neutral</v>
      </c>
      <c r="AY1099" s="1" t="b">
        <v>1</v>
      </c>
      <c r="AZ1099" s="1" t="b">
        <v>0</v>
      </c>
      <c r="BA1099" s="1" t="b">
        <v>0</v>
      </c>
      <c r="BB1099" s="1" t="s">
        <v>275</v>
      </c>
      <c r="BC1099" t="str">
        <f t="shared" si="503"/>
        <v>TRUE</v>
      </c>
      <c r="BE1099" t="str">
        <f t="shared" si="504"/>
        <v>FALSE</v>
      </c>
      <c r="BF1099" s="1" t="b">
        <v>1</v>
      </c>
      <c r="BG1099" s="1" t="b">
        <v>0</v>
      </c>
      <c r="BH1099" s="1" t="b">
        <v>1</v>
      </c>
      <c r="BJ1099" s="1" t="str">
        <f t="shared" si="505"/>
        <v>FALSE</v>
      </c>
      <c r="BL1099" t="str">
        <f t="shared" si="506"/>
        <v>FALSE</v>
      </c>
      <c r="BM1099" s="1" t="b">
        <v>1</v>
      </c>
      <c r="BN1099" s="1" t="b">
        <v>0</v>
      </c>
      <c r="BO1099" s="1">
        <f t="shared" si="510"/>
        <v>4</v>
      </c>
      <c r="BP1099" s="1" t="s">
        <v>31</v>
      </c>
      <c r="BQ1099" s="1" cm="1">
        <f t="array" ref="BQ1099">_xlfn.IFS(BP1099="None Known",0, LEN(BP1099)&gt;500, 5,LEN(BP1099)&gt;400, 4, LEN(BP1099)&gt;300, 3, LEN(BP1099)&gt;200, 2, LEN(BP1099)&gt;1, 1)</f>
        <v>0</v>
      </c>
      <c r="BR1099" s="1" t="s">
        <v>16539</v>
      </c>
      <c r="BS1099" s="1">
        <v>1</v>
      </c>
      <c r="BT1099" s="1" t="s">
        <v>16540</v>
      </c>
      <c r="BU1099" s="1">
        <v>1</v>
      </c>
      <c r="BV1099" s="1" t="s">
        <v>6266</v>
      </c>
      <c r="BW1099" s="1" t="s">
        <v>8095</v>
      </c>
      <c r="BX1099" s="1"/>
      <c r="BY1099" t="str">
        <f>_xlfn.XLOOKUP($B1099,Img_lookup!A:A,Img_lookup!B:B, "Not available")</f>
        <v>b83d7042-9341-4e95-b6b0-21e81dc061fd</v>
      </c>
      <c r="BZ1099" t="str">
        <f>_xlfn.XLOOKUP($B1099,Img_lookup!A:A,Img_lookup!C:C, "Not available")</f>
        <v>2017-06-10-15.14.15 ZS PMax Lupinus polyphyllus var. grandifolius-1</v>
      </c>
      <c r="CA1099" t="str">
        <f>_xlfn.XLOOKUP($B1099,Img_lookup!A:A,Img_lookup!D:D, "Not available")</f>
        <v>John Rusk</v>
      </c>
      <c r="CB1099" t="str">
        <f>_xlfn.XLOOKUP($B1099,Img_lookup!A:A,Img_lookup!E:E, "https://imgur.com/aT5wafe")</f>
        <v>https://api.openverse.engineering/v1/images/b83d7042-9341-4e95-b6b0-21e81dc061fd/thumb/</v>
      </c>
    </row>
    <row r="1100" spans="1:80" ht="13" x14ac:dyDescent="0.15">
      <c r="A1100" s="1" t="s">
        <v>193</v>
      </c>
      <c r="B1100" s="1" t="s">
        <v>17092</v>
      </c>
      <c r="C1100" s="1" t="s">
        <v>8087</v>
      </c>
      <c r="E1100" s="1" t="s">
        <v>6162</v>
      </c>
      <c r="F1100" s="1" t="s">
        <v>85</v>
      </c>
      <c r="G1100" s="1" t="s">
        <v>85</v>
      </c>
      <c r="H1100" s="11" t="str">
        <f t="shared" si="512"/>
        <v>Annual</v>
      </c>
      <c r="J1100" s="1">
        <v>1</v>
      </c>
      <c r="L1100" t="str" cm="1">
        <f t="array" ref="L1100">_xlfn.IFS(J1100+K1100="", "Unknown", J1100+K1100&gt;3, "Large", J1100+K1100&gt;0.5, "Medium", J1100+K1100&gt;0, "Small")</f>
        <v>Medium</v>
      </c>
      <c r="N1100" cm="1">
        <f t="array" ref="N1100">IF($M1100="",INDEX($M$2:$M$2176,MATCH(1,INDEX(($A$2:$A$2176=$A1100)*($M$2:$M$2176&lt;&gt;""),0),0)),$M1100)</f>
        <v>8</v>
      </c>
      <c r="O1100" s="2" t="str">
        <f t="shared" si="507"/>
        <v>Grown indoors</v>
      </c>
      <c r="P1100" s="1" t="s">
        <v>8090</v>
      </c>
      <c r="R1100" t="str">
        <f t="shared" si="511"/>
        <v>Medium</v>
      </c>
      <c r="W1100"/>
      <c r="AF1100" s="1" t="s">
        <v>25422</v>
      </c>
      <c r="AG1100" s="1" t="str">
        <f t="shared" si="497"/>
        <v xml:space="preserve">Presoaked seed </v>
      </c>
      <c r="AH1100" s="2" t="str">
        <f t="shared" si="498"/>
        <v>Pre-soak the seed for 24 hours in warm water and sow in mid spring in situ[1, 200]. You may need to protect the seed from mice. Germination should take place within 2 weeks.</v>
      </c>
      <c r="AI1100" s="1" t="s">
        <v>17093</v>
      </c>
      <c r="AJ1100" s="1" t="s">
        <v>26</v>
      </c>
      <c r="AK1100" s="1" t="s">
        <v>17104</v>
      </c>
      <c r="AL1100" s="1" t="str">
        <f t="shared" si="508"/>
        <v>Unscented</v>
      </c>
      <c r="AM1100" s="1" t="b">
        <v>0</v>
      </c>
      <c r="AN1100" s="1" t="b">
        <v>0</v>
      </c>
      <c r="AO1100" s="1" t="b">
        <v>0</v>
      </c>
      <c r="AP1100" s="5" t="s">
        <v>28</v>
      </c>
      <c r="AQ1100" s="5" t="str">
        <f t="shared" si="499"/>
        <v>Light, Medium, Heavy</v>
      </c>
      <c r="AR1100" s="1" t="s">
        <v>30</v>
      </c>
      <c r="AS1100" s="1" t="str">
        <f t="shared" si="509"/>
        <v>None</v>
      </c>
      <c r="AT1100" s="1" t="str">
        <f t="shared" si="500"/>
        <v>Full</v>
      </c>
      <c r="AU1100" s="1" t="s">
        <v>29</v>
      </c>
      <c r="AV1100" s="1" t="str">
        <f t="shared" si="501"/>
        <v>Moist</v>
      </c>
      <c r="AW1100" s="1" t="s">
        <v>12</v>
      </c>
      <c r="AX1100" s="1" t="str">
        <f t="shared" si="502"/>
        <v>Acid, Neutral, Alkaline</v>
      </c>
      <c r="AY1100" s="1" t="b">
        <v>0</v>
      </c>
      <c r="AZ1100" s="1" t="b">
        <v>0</v>
      </c>
      <c r="BA1100" s="1" t="b">
        <v>0</v>
      </c>
      <c r="BC1100" t="str">
        <f t="shared" si="503"/>
        <v>FALSE</v>
      </c>
      <c r="BE1100" t="str">
        <f t="shared" si="504"/>
        <v>FALSE</v>
      </c>
      <c r="BF1100" s="1" t="b">
        <v>0</v>
      </c>
      <c r="BG1100" s="1" t="b">
        <v>0</v>
      </c>
      <c r="BH1100" s="1" t="b">
        <v>0</v>
      </c>
      <c r="BJ1100" s="1" t="str">
        <f t="shared" si="505"/>
        <v>FALSE</v>
      </c>
      <c r="BL1100" t="str">
        <f t="shared" si="506"/>
        <v>FALSE</v>
      </c>
      <c r="BM1100" s="1" t="b">
        <v>1</v>
      </c>
      <c r="BN1100" s="1" t="b">
        <v>0</v>
      </c>
      <c r="BO1100" s="1">
        <f t="shared" si="510"/>
        <v>6</v>
      </c>
      <c r="BP1100" s="1" t="s">
        <v>31</v>
      </c>
      <c r="BQ1100" s="1" cm="1">
        <f t="array" ref="BQ1100">_xlfn.IFS(BP1100="None Known",0, LEN(BP1100)&gt;500, 5,LEN(BP1100)&gt;400, 4, LEN(BP1100)&gt;300, 3, LEN(BP1100)&gt;200, 2, LEN(BP1100)&gt;1, 1)</f>
        <v>0</v>
      </c>
      <c r="BR1100" s="1" t="s">
        <v>25312</v>
      </c>
      <c r="BS1100" s="1">
        <v>2</v>
      </c>
      <c r="BT1100" s="1" t="s">
        <v>31</v>
      </c>
      <c r="BU1100" s="1">
        <v>0</v>
      </c>
      <c r="BV1100" s="1" t="s">
        <v>17094</v>
      </c>
      <c r="BW1100" s="1" t="s">
        <v>8095</v>
      </c>
      <c r="BX1100" s="1"/>
      <c r="BY1100" t="str">
        <f>_xlfn.XLOOKUP($B1100,Img_lookup!A:A,Img_lookup!B:B, "Not available")</f>
        <v>696d618e-4249-4531-82e8-1581f43656c6</v>
      </c>
      <c r="BZ1100" t="str">
        <f>_xlfn.XLOOKUP($B1100,Img_lookup!A:A,Img_lookup!C:C, "Not available")</f>
        <v>Lupinus termis Forssk.</v>
      </c>
      <c r="CA1100" t="str">
        <f>_xlfn.XLOOKUP($B1100,Img_lookup!A:A,Img_lookup!D:D, "Not available")</f>
        <v>Todaro</v>
      </c>
      <c r="CB1100" t="str">
        <f>_xlfn.XLOOKUP($B1100,Img_lookup!A:A,Img_lookup!E:E, "https://imgur.com/aT5wafe")</f>
        <v>https://api.openverse.engineering/v1/images/696d618e-4249-4531-82e8-1581f43656c6/thumb/</v>
      </c>
    </row>
    <row r="1101" spans="1:80" ht="409.6" x14ac:dyDescent="0.15">
      <c r="A1101" s="1" t="s">
        <v>81</v>
      </c>
      <c r="B1101" s="1" t="s">
        <v>16830</v>
      </c>
      <c r="C1101" s="1" t="s">
        <v>16831</v>
      </c>
      <c r="D1101" s="1" t="s">
        <v>16832</v>
      </c>
      <c r="E1101" s="1" t="s">
        <v>16833</v>
      </c>
      <c r="F1101" s="1" t="s">
        <v>22</v>
      </c>
      <c r="G1101" s="1" t="s">
        <v>22</v>
      </c>
      <c r="H1101" s="11" t="str">
        <f t="shared" si="512"/>
        <v>Perennial</v>
      </c>
      <c r="I1101" s="1" t="s">
        <v>17107</v>
      </c>
      <c r="J1101" s="1">
        <v>2.5</v>
      </c>
      <c r="K1101" s="1">
        <v>4</v>
      </c>
      <c r="L1101" t="str" cm="1">
        <f t="array" ref="L1101">_xlfn.IFS(J1101+K1101="", "Unknown", J1101+K1101&gt;3, "Large", J1101+K1101&gt;0.5, "Medium", J1101+K1101&gt;0, "Small")</f>
        <v>Large</v>
      </c>
      <c r="M1101" s="1">
        <v>7</v>
      </c>
      <c r="N1101" cm="1">
        <f t="array" ref="N1101">IF($M1101="",INDEX($M$2:$M$2176,MATCH(1,INDEX(($A$2:$A$2176=$A1101)*($M$2:$M$2176&lt;&gt;""),0),0)),$M1101)</f>
        <v>7</v>
      </c>
      <c r="O1101" s="2" t="str">
        <f t="shared" si="507"/>
        <v>Seasonal outdoors</v>
      </c>
      <c r="P1101" s="1" t="s">
        <v>16834</v>
      </c>
      <c r="Q1101" s="1" t="s">
        <v>17110</v>
      </c>
      <c r="R1101" t="str">
        <f t="shared" si="511"/>
        <v>Medium</v>
      </c>
      <c r="T1101" s="1"/>
      <c r="U1101" s="1"/>
      <c r="V1101" s="1" t="s">
        <v>322</v>
      </c>
      <c r="W1101" s="6" t="str">
        <f>IF(ISNUMBER(SEARCH("-",V1101)),TRIM(LEFT(V1101,FIND("-",V1101)-1)),V1101)</f>
        <v>6</v>
      </c>
      <c r="X1101" t="str">
        <f>IF(W1101="1", "January", IF(W1101="2", "February", IF(W1101="3", "March", IF(W1101="4", "April", IF(W1101="5", "May", IF(W1101="6", "June", IF(W1101="7", "July", IF(W1101="8", "August", IF(W1101="9", "September", IF(W1101="10", "October", IF(W1101="11", "November", IF(W1101="12", "December", "Other"))))))))))))</f>
        <v>June</v>
      </c>
      <c r="Y1101" s="2" t="str">
        <f>IF(ISNUMBER(SEARCH("-",V1101)),TRIM(RIGHT(V1101,LEN(V1101)-SEARCH("-",V1101))),V1101)</f>
        <v>8</v>
      </c>
      <c r="Z1101" s="2" t="str">
        <f>IF(Y1101="1", "January", IF(Y1101="2", "February", IF(Y1101="3", "March", IF(Y1101="4", "April", IF(Y1101="5", "May", IF(Y1101="6", "June", IF(Y1101="7", "July", IF(Y1101="8", "August", IF(Y1101="9", "September", IF(Y1101="10", "October", IF(Y1101="11", "November", IF(Y1101="12", "December", "Other"))))))))))))</f>
        <v>August</v>
      </c>
      <c r="AA1101" s="1" t="s">
        <v>135</v>
      </c>
      <c r="AB1101" s="1" t="str">
        <f>IF(ISNUMBER(SEARCH("-",AA1101)),TRIM(LEFT(AA1101,FIND("-",AA1101)-1)),AA1101)</f>
        <v>8</v>
      </c>
      <c r="AC1101" s="1" t="str">
        <f>IF(AB1101="1", "January", IF(AB1101="2", "February", IF(AB1101="3", "March", IF(AB1101="4", "April", IF(AB1101="5", "May", IF(AB1101="6", "June", IF(AB1101="7", "July", IF(AB1101="8", "August", IF(AB1101="9", "September", IF(AB1101="10", "October", IF(AB1101="11", "November", IF(AB1101="12", "December", "Other"))))))))))))</f>
        <v>August</v>
      </c>
      <c r="AD1101" s="1" t="str">
        <f>IF(ISNUMBER(SEARCH("-",AA1101)),TRIM(RIGHT(AA1101,LEN(AA1101)-SEARCH("-",AA1101))),AA1101)</f>
        <v>10</v>
      </c>
      <c r="AE1101" s="1" t="str">
        <f>IF(AD1101="1", "January", IF(AD1101="2", "February", IF(AD1101="3", "March", IF(AD1101="4", "April", IF(AD1101="5", "May", IF(AD1101="6", "June", IF(AD1101="7", "July", IF(AD1101="8", "August", IF(AD1101="9", "September", IF(AD1101="10", "October", IF(AD1101="11", "November", IF(AD1101="12", "December", "Other"))))))))))))</f>
        <v>October</v>
      </c>
      <c r="AF1101" s="16" t="s">
        <v>24567</v>
      </c>
      <c r="AG1101" s="1" t="str">
        <f t="shared" si="497"/>
        <v xml:space="preserve">Seed </v>
      </c>
      <c r="AH1101" s="2" t="str">
        <f t="shared" si="498"/>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I1101" s="1" t="s">
        <v>16835</v>
      </c>
      <c r="AJ1101" s="1" t="s">
        <v>26</v>
      </c>
      <c r="AK1101" s="1" t="s">
        <v>17104</v>
      </c>
      <c r="AL1101" s="1" t="str">
        <f t="shared" si="508"/>
        <v>Unscented</v>
      </c>
      <c r="AM1101" s="1" t="b">
        <v>0</v>
      </c>
      <c r="AN1101" s="1" t="b">
        <v>0</v>
      </c>
      <c r="AO1101" s="1" t="b">
        <v>0</v>
      </c>
      <c r="AP1101" s="5" t="s">
        <v>28</v>
      </c>
      <c r="AQ1101" s="5" t="str">
        <f t="shared" si="499"/>
        <v>Light, Medium, Heavy</v>
      </c>
      <c r="AR1101" s="1" t="s">
        <v>10</v>
      </c>
      <c r="AS1101" s="1" t="str">
        <f t="shared" si="509"/>
        <v>None, Partial</v>
      </c>
      <c r="AT1101" s="1" t="str">
        <f t="shared" si="500"/>
        <v>Partial, Full</v>
      </c>
      <c r="AU1101" s="1" t="s">
        <v>29</v>
      </c>
      <c r="AV1101" s="1" t="str">
        <f t="shared" si="501"/>
        <v>Moist</v>
      </c>
      <c r="AW1101" s="1" t="s">
        <v>12</v>
      </c>
      <c r="AX1101" s="1" t="str">
        <f t="shared" si="502"/>
        <v>Acid, Neutral, Alkaline</v>
      </c>
      <c r="AY1101" s="1" t="b">
        <v>0</v>
      </c>
      <c r="AZ1101" s="1" t="b">
        <v>0</v>
      </c>
      <c r="BA1101" s="1" t="b">
        <v>0</v>
      </c>
      <c r="BB1101" s="1" t="s">
        <v>29</v>
      </c>
      <c r="BC1101" t="str">
        <f t="shared" si="503"/>
        <v>TRUE</v>
      </c>
      <c r="BE1101" t="str">
        <f t="shared" si="504"/>
        <v>FALSE</v>
      </c>
      <c r="BF1101" s="1" t="b">
        <v>1</v>
      </c>
      <c r="BG1101" s="1" t="b">
        <v>0</v>
      </c>
      <c r="BH1101" s="1" t="b">
        <v>0</v>
      </c>
      <c r="BJ1101" s="1" t="str">
        <f t="shared" si="505"/>
        <v>FALSE</v>
      </c>
      <c r="BL1101" t="str">
        <f t="shared" si="506"/>
        <v>FALSE</v>
      </c>
      <c r="BM1101" s="1" t="b">
        <v>0</v>
      </c>
      <c r="BN1101" s="1" t="b">
        <v>0</v>
      </c>
      <c r="BO1101" s="1">
        <f t="shared" si="510"/>
        <v>16</v>
      </c>
      <c r="BP1101" s="1" t="s">
        <v>16836</v>
      </c>
      <c r="BQ1101" s="1" cm="1">
        <f t="array" ref="BQ1101">_xlfn.IFS(BP1101="None Known",0, LEN(BP1101)&gt;500, 5,LEN(BP1101)&gt;400, 4, LEN(BP1101)&gt;300, 3, LEN(BP1101)&gt;200, 2, LEN(BP1101)&gt;1, 1)</f>
        <v>1</v>
      </c>
      <c r="BR1101" s="1" t="s">
        <v>16837</v>
      </c>
      <c r="BS1101" s="1">
        <v>4</v>
      </c>
      <c r="BT1101" s="1" t="s">
        <v>16838</v>
      </c>
      <c r="BU1101" s="1">
        <v>3</v>
      </c>
      <c r="BV1101" s="1" t="s">
        <v>16839</v>
      </c>
      <c r="BW1101" s="1" t="s">
        <v>16840</v>
      </c>
      <c r="BX1101" s="1"/>
      <c r="BY1101" t="str">
        <f>_xlfn.XLOOKUP($B1101,Img_lookup!A:A,Img_lookup!B:B, "Not available")</f>
        <v>75fde73d-da96-4517-8f3b-cc0de308bc42</v>
      </c>
      <c r="BZ1101" t="str">
        <f>_xlfn.XLOOKUP($B1101,Img_lookup!A:A,Img_lookup!C:C, "Not available")</f>
        <v>Duke of Argyll's Teaplant (Lycium barbarum)</v>
      </c>
      <c r="CA1101" t="str">
        <f>_xlfn.XLOOKUP($B1101,Img_lookup!A:A,Img_lookup!D:D, "Not available")</f>
        <v>Phil Sellens</v>
      </c>
      <c r="CB1101" t="str">
        <f>_xlfn.XLOOKUP($B1101,Img_lookup!A:A,Img_lookup!E:E, "https://imgur.com/aT5wafe")</f>
        <v>https://api.openverse.engineering/v1/images/75fde73d-da96-4517-8f3b-cc0de308bc42/thumb/</v>
      </c>
    </row>
    <row r="1102" spans="1:80" ht="409.6" x14ac:dyDescent="0.15">
      <c r="A1102" s="1" t="s">
        <v>81</v>
      </c>
      <c r="B1102" s="1" t="s">
        <v>13225</v>
      </c>
      <c r="C1102" s="1" t="s">
        <v>13226</v>
      </c>
      <c r="E1102" s="1" t="s">
        <v>13227</v>
      </c>
      <c r="F1102" s="1" t="s">
        <v>22</v>
      </c>
      <c r="G1102" s="1" t="s">
        <v>22</v>
      </c>
      <c r="H1102" s="11" t="str">
        <f t="shared" si="512"/>
        <v>Perennial</v>
      </c>
      <c r="I1102" s="1" t="s">
        <v>17107</v>
      </c>
      <c r="J1102" s="1">
        <v>2.5</v>
      </c>
      <c r="K1102" s="1">
        <v>2</v>
      </c>
      <c r="L1102" t="str" cm="1">
        <f t="array" ref="L1102">_xlfn.IFS(J1102+K1102="", "Unknown", J1102+K1102&gt;3, "Large", J1102+K1102&gt;0.5, "Medium", J1102+K1102&gt;0, "Small")</f>
        <v>Large</v>
      </c>
      <c r="M1102" s="1">
        <v>6</v>
      </c>
      <c r="N1102" cm="1">
        <f t="array" ref="N1102">IF($M1102="",INDEX($M$2:$M$2176,MATCH(1,INDEX(($A$2:$A$2176=$A1102)*($M$2:$M$2176&lt;&gt;""),0),0)),$M1102)</f>
        <v>6</v>
      </c>
      <c r="O1102" s="2" t="str">
        <f t="shared" si="507"/>
        <v>Seasonal outdoors</v>
      </c>
      <c r="P1102" s="1" t="s">
        <v>13228</v>
      </c>
      <c r="Q1102" s="1" t="s">
        <v>17110</v>
      </c>
      <c r="R1102" t="str">
        <f t="shared" si="511"/>
        <v>Medium</v>
      </c>
      <c r="T1102" s="1"/>
      <c r="U1102" s="1"/>
      <c r="V1102" s="1" t="s">
        <v>322</v>
      </c>
      <c r="W1102" s="6" t="str">
        <f>IF(ISNUMBER(SEARCH("-",V1102)),TRIM(LEFT(V1102,FIND("-",V1102)-1)),V1102)</f>
        <v>6</v>
      </c>
      <c r="X1102" t="str">
        <f>IF(W1102="1", "January", IF(W1102="2", "February", IF(W1102="3", "March", IF(W1102="4", "April", IF(W1102="5", "May", IF(W1102="6", "June", IF(W1102="7", "July", IF(W1102="8", "August", IF(W1102="9", "September", IF(W1102="10", "October", IF(W1102="11", "November", IF(W1102="12", "December", "Other"))))))))))))</f>
        <v>June</v>
      </c>
      <c r="Y1102" s="2" t="str">
        <f>IF(ISNUMBER(SEARCH("-",V1102)),TRIM(RIGHT(V1102,LEN(V1102)-SEARCH("-",V1102))),V1102)</f>
        <v>8</v>
      </c>
      <c r="Z1102" s="2" t="str">
        <f>IF(Y1102="1", "January", IF(Y1102="2", "February", IF(Y1102="3", "March", IF(Y1102="4", "April", IF(Y1102="5", "May", IF(Y1102="6", "June", IF(Y1102="7", "July", IF(Y1102="8", "August", IF(Y1102="9", "September", IF(Y1102="10", "October", IF(Y1102="11", "November", IF(Y1102="12", "December", "Other"))))))))))))</f>
        <v>August</v>
      </c>
      <c r="AF1102" s="16" t="s">
        <v>24567</v>
      </c>
      <c r="AG1102" s="1" t="str">
        <f t="shared" si="497"/>
        <v xml:space="preserve">Seed </v>
      </c>
      <c r="AH1102" s="2" t="str">
        <f t="shared" si="498"/>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I1102" s="1" t="s">
        <v>13229</v>
      </c>
      <c r="AJ1102" s="1" t="s">
        <v>26</v>
      </c>
      <c r="AK1102" s="1" t="s">
        <v>17104</v>
      </c>
      <c r="AL1102" s="1" t="str">
        <f t="shared" si="508"/>
        <v>Unscented</v>
      </c>
      <c r="AM1102" s="1" t="b">
        <v>0</v>
      </c>
      <c r="AN1102" s="1" t="b">
        <v>0</v>
      </c>
      <c r="AO1102" s="1" t="b">
        <v>0</v>
      </c>
      <c r="AP1102" s="5" t="s">
        <v>28</v>
      </c>
      <c r="AQ1102" s="5" t="str">
        <f t="shared" si="499"/>
        <v>Light, Medium, Heavy</v>
      </c>
      <c r="AR1102" s="1" t="s">
        <v>30</v>
      </c>
      <c r="AS1102" s="1" t="str">
        <f t="shared" si="509"/>
        <v>None</v>
      </c>
      <c r="AT1102" s="1" t="str">
        <f t="shared" si="500"/>
        <v>Full</v>
      </c>
      <c r="AU1102" s="1" t="s">
        <v>29</v>
      </c>
      <c r="AV1102" s="1" t="str">
        <f t="shared" si="501"/>
        <v>Moist</v>
      </c>
      <c r="AW1102" s="1" t="s">
        <v>12</v>
      </c>
      <c r="AX1102" s="1" t="str">
        <f t="shared" si="502"/>
        <v>Acid, Neutral, Alkaline</v>
      </c>
      <c r="AY1102" s="1" t="b">
        <v>0</v>
      </c>
      <c r="AZ1102" s="1" t="b">
        <v>0</v>
      </c>
      <c r="BA1102" s="1" t="b">
        <v>0</v>
      </c>
      <c r="BB1102" s="1" t="s">
        <v>29</v>
      </c>
      <c r="BC1102" t="str">
        <f t="shared" si="503"/>
        <v>TRUE</v>
      </c>
      <c r="BE1102" t="str">
        <f t="shared" si="504"/>
        <v>FALSE</v>
      </c>
      <c r="BF1102" s="1" t="b">
        <v>1</v>
      </c>
      <c r="BG1102" s="1" t="b">
        <v>0</v>
      </c>
      <c r="BH1102" s="1" t="b">
        <v>0</v>
      </c>
      <c r="BJ1102" s="1" t="str">
        <f t="shared" si="505"/>
        <v>FALSE</v>
      </c>
      <c r="BL1102" t="str">
        <f t="shared" si="506"/>
        <v>FALSE</v>
      </c>
      <c r="BM1102" s="1" t="b">
        <v>0</v>
      </c>
      <c r="BN1102" s="1" t="b">
        <v>0</v>
      </c>
      <c r="BO1102" s="1">
        <f t="shared" si="510"/>
        <v>16</v>
      </c>
      <c r="BP1102" s="1" t="s">
        <v>13230</v>
      </c>
      <c r="BQ1102" s="1" cm="1">
        <f t="array" ref="BQ1102">_xlfn.IFS(BP1102="None Known",0, LEN(BP1102)&gt;500, 5,LEN(BP1102)&gt;400, 4, LEN(BP1102)&gt;300, 3, LEN(BP1102)&gt;200, 2, LEN(BP1102)&gt;1, 1)</f>
        <v>1</v>
      </c>
      <c r="BR1102" s="1" t="s">
        <v>13231</v>
      </c>
      <c r="BS1102" s="1">
        <v>4</v>
      </c>
      <c r="BT1102" s="1" t="s">
        <v>13232</v>
      </c>
      <c r="BU1102" s="1">
        <v>3</v>
      </c>
      <c r="BV1102" s="1" t="s">
        <v>13233</v>
      </c>
      <c r="BW1102" s="1" t="s">
        <v>819</v>
      </c>
      <c r="BX1102" s="1"/>
      <c r="BY1102" t="str">
        <f>_xlfn.XLOOKUP($B1102,Img_lookup!A:A,Img_lookup!B:B, "Not available")</f>
        <v>ba77446b-88c1-4546-a862-ac914759e0cb</v>
      </c>
      <c r="BZ1102" t="str">
        <f>_xlfn.XLOOKUP($B1102,Img_lookup!A:A,Img_lookup!C:C, "Not available")</f>
        <v>Powdery mildew of goji berry (Lycium chinense)</v>
      </c>
      <c r="CA1102" t="str">
        <f>_xlfn.XLOOKUP($B1102,Img_lookup!A:A,Img_lookup!D:D, "Not available")</f>
        <v>Plant pests and diseases</v>
      </c>
      <c r="CB1102" t="str">
        <f>_xlfn.XLOOKUP($B1102,Img_lookup!A:A,Img_lookup!E:E, "https://imgur.com/aT5wafe")</f>
        <v>https://api.openverse.engineering/v1/images/ba77446b-88c1-4546-a862-ac914759e0cb/thumb/</v>
      </c>
    </row>
    <row r="1103" spans="1:80" ht="409.6" x14ac:dyDescent="0.15">
      <c r="A1103" s="1" t="s">
        <v>81</v>
      </c>
      <c r="B1103" s="1" t="s">
        <v>811</v>
      </c>
      <c r="D1103" s="1" t="s">
        <v>812</v>
      </c>
      <c r="E1103" s="1" t="s">
        <v>813</v>
      </c>
      <c r="F1103" s="1" t="s">
        <v>22</v>
      </c>
      <c r="G1103" s="1" t="s">
        <v>22</v>
      </c>
      <c r="H1103" s="11" t="str">
        <f t="shared" si="512"/>
        <v>Perennial</v>
      </c>
      <c r="I1103" s="1" t="s">
        <v>17107</v>
      </c>
      <c r="J1103" s="1">
        <v>4</v>
      </c>
      <c r="L1103" t="str" cm="1">
        <f t="array" ref="L1103">_xlfn.IFS(J1103+K1103="", "Unknown", J1103+K1103&gt;3, "Large", J1103+K1103&gt;0.5, "Medium", J1103+K1103&gt;0, "Small")</f>
        <v>Large</v>
      </c>
      <c r="M1103" s="1">
        <v>9</v>
      </c>
      <c r="N1103" cm="1">
        <f t="array" ref="N1103">IF($M1103="",INDEX($M$2:$M$2176,MATCH(1,INDEX(($A$2:$A$2176=$A1103)*($M$2:$M$2176&lt;&gt;""),0),0)),$M1103)</f>
        <v>9</v>
      </c>
      <c r="O1103" s="2" t="str">
        <f t="shared" si="507"/>
        <v>Grown indoors</v>
      </c>
      <c r="P1103" s="1" t="s">
        <v>196</v>
      </c>
      <c r="R1103" t="str">
        <f t="shared" si="511"/>
        <v>Medium</v>
      </c>
      <c r="T1103" s="1"/>
      <c r="U1103" s="1"/>
      <c r="V1103" s="1" t="s">
        <v>322</v>
      </c>
      <c r="W1103" s="6" t="str">
        <f>IF(ISNUMBER(SEARCH("-",V1103)),TRIM(LEFT(V1103,FIND("-",V1103)-1)),V1103)</f>
        <v>6</v>
      </c>
      <c r="X1103" t="str">
        <f>IF(W1103="1", "January", IF(W1103="2", "February", IF(W1103="3", "March", IF(W1103="4", "April", IF(W1103="5", "May", IF(W1103="6", "June", IF(W1103="7", "July", IF(W1103="8", "August", IF(W1103="9", "September", IF(W1103="10", "October", IF(W1103="11", "November", IF(W1103="12", "December", "Other"))))))))))))</f>
        <v>June</v>
      </c>
      <c r="Y1103" s="2" t="str">
        <f>IF(ISNUMBER(SEARCH("-",V1103)),TRIM(RIGHT(V1103,LEN(V1103)-SEARCH("-",V1103))),V1103)</f>
        <v>8</v>
      </c>
      <c r="Z1103" s="2" t="str">
        <f>IF(Y1103="1", "January", IF(Y1103="2", "February", IF(Y1103="3", "March", IF(Y1103="4", "April", IF(Y1103="5", "May", IF(Y1103="6", "June", IF(Y1103="7", "July", IF(Y1103="8", "August", IF(Y1103="9", "September", IF(Y1103="10", "October", IF(Y1103="11", "November", IF(Y1103="12", "December", "Other"))))))))))))</f>
        <v>August</v>
      </c>
      <c r="AF1103" s="16" t="s">
        <v>24567</v>
      </c>
      <c r="AG1103" s="1" t="str">
        <f t="shared" si="497"/>
        <v xml:space="preserve">Seed </v>
      </c>
      <c r="AH1103" s="2" t="str">
        <f t="shared" si="498"/>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I1103" s="1" t="s">
        <v>814</v>
      </c>
      <c r="AJ1103" s="1" t="s">
        <v>26</v>
      </c>
      <c r="AK1103" s="1" t="s">
        <v>17104</v>
      </c>
      <c r="AL1103" s="1" t="str">
        <f t="shared" si="508"/>
        <v>Unscented</v>
      </c>
      <c r="AM1103" s="1" t="b">
        <v>0</v>
      </c>
      <c r="AN1103" s="1" t="b">
        <v>0</v>
      </c>
      <c r="AO1103" s="1" t="b">
        <v>0</v>
      </c>
      <c r="AP1103" s="5" t="s">
        <v>28</v>
      </c>
      <c r="AQ1103" s="5" t="str">
        <f t="shared" si="499"/>
        <v>Light, Medium, Heavy</v>
      </c>
      <c r="AR1103" s="1" t="s">
        <v>30</v>
      </c>
      <c r="AS1103" s="1" t="str">
        <f t="shared" si="509"/>
        <v>None</v>
      </c>
      <c r="AT1103" s="1" t="str">
        <f t="shared" si="500"/>
        <v>Full</v>
      </c>
      <c r="AU1103" s="1" t="s">
        <v>29</v>
      </c>
      <c r="AV1103" s="1" t="str">
        <f t="shared" si="501"/>
        <v>Moist</v>
      </c>
      <c r="AW1103" s="1" t="s">
        <v>12</v>
      </c>
      <c r="AX1103" s="1" t="str">
        <f t="shared" si="502"/>
        <v>Acid, Neutral, Alkaline</v>
      </c>
      <c r="AY1103" s="1" t="b">
        <v>0</v>
      </c>
      <c r="AZ1103" s="1" t="b">
        <v>0</v>
      </c>
      <c r="BA1103" s="1" t="b">
        <v>0</v>
      </c>
      <c r="BB1103" s="1" t="s">
        <v>29</v>
      </c>
      <c r="BC1103" t="str">
        <f t="shared" si="503"/>
        <v>TRUE</v>
      </c>
      <c r="BE1103" t="str">
        <f t="shared" si="504"/>
        <v>FALSE</v>
      </c>
      <c r="BF1103" s="1" t="b">
        <v>1</v>
      </c>
      <c r="BG1103" s="1" t="b">
        <v>0</v>
      </c>
      <c r="BH1103" s="1" t="b">
        <v>0</v>
      </c>
      <c r="BJ1103" s="1" t="str">
        <f t="shared" si="505"/>
        <v>FALSE</v>
      </c>
      <c r="BL1103" t="str">
        <f t="shared" si="506"/>
        <v>FALSE</v>
      </c>
      <c r="BM1103" s="1" t="b">
        <v>0</v>
      </c>
      <c r="BN1103" s="1" t="b">
        <v>0</v>
      </c>
      <c r="BO1103" s="1">
        <f t="shared" si="510"/>
        <v>12</v>
      </c>
      <c r="BP1103" s="1" t="s">
        <v>815</v>
      </c>
      <c r="BQ1103" s="1" cm="1">
        <f t="array" ref="BQ1103">_xlfn.IFS(BP1103="None Known",0, LEN(BP1103)&gt;500, 5,LEN(BP1103)&gt;400, 4, LEN(BP1103)&gt;300, 3, LEN(BP1103)&gt;200, 2, LEN(BP1103)&gt;1, 1)</f>
        <v>1</v>
      </c>
      <c r="BR1103" s="1" t="s">
        <v>816</v>
      </c>
      <c r="BS1103" s="1">
        <v>3</v>
      </c>
      <c r="BT1103" s="1" t="s">
        <v>817</v>
      </c>
      <c r="BU1103" s="1">
        <v>2</v>
      </c>
      <c r="BV1103" s="1" t="s">
        <v>818</v>
      </c>
      <c r="BW1103" s="1" t="s">
        <v>819</v>
      </c>
      <c r="BX1103" s="1"/>
      <c r="BY1103" t="str">
        <f>_xlfn.XLOOKUP($B1103,Img_lookup!A:A,Img_lookup!B:B, "Not available")</f>
        <v>cad51824-5832-4dc8-ac34-1be07bd3b9ee</v>
      </c>
      <c r="BZ1103" t="str">
        <f>_xlfn.XLOOKUP($B1103,Img_lookup!A:A,Img_lookup!C:C, "Not available")</f>
        <v>Lycium europaeum</v>
      </c>
      <c r="CA1103" t="str">
        <f>_xlfn.XLOOKUP($B1103,Img_lookup!A:A,Img_lookup!D:D, "Not available")</f>
        <v>candiru</v>
      </c>
      <c r="CB1103" t="str">
        <f>_xlfn.XLOOKUP($B1103,Img_lookup!A:A,Img_lookup!E:E, "https://imgur.com/aT5wafe")</f>
        <v>https://api.openverse.engineering/v1/images/cad51824-5832-4dc8-ac34-1be07bd3b9ee/thumb/</v>
      </c>
    </row>
    <row r="1104" spans="1:80" ht="409.6" x14ac:dyDescent="0.15">
      <c r="A1104" s="1" t="s">
        <v>81</v>
      </c>
      <c r="B1104" s="1" t="s">
        <v>15709</v>
      </c>
      <c r="E1104" s="1" t="s">
        <v>3372</v>
      </c>
      <c r="F1104" s="1" t="s">
        <v>22</v>
      </c>
      <c r="G1104" s="1" t="s">
        <v>22</v>
      </c>
      <c r="H1104" s="11" t="str">
        <f t="shared" si="512"/>
        <v>Perennial</v>
      </c>
      <c r="I1104" s="1" t="s">
        <v>17107</v>
      </c>
      <c r="J1104" s="1">
        <v>2</v>
      </c>
      <c r="L1104" t="str" cm="1">
        <f t="array" ref="L1104">_xlfn.IFS(J1104+K1104="", "Unknown", J1104+K1104&gt;3, "Large", J1104+K1104&gt;0.5, "Medium", J1104+K1104&gt;0, "Small")</f>
        <v>Medium</v>
      </c>
      <c r="M1104" s="1">
        <v>6</v>
      </c>
      <c r="N1104" cm="1">
        <f t="array" ref="N1104">IF($M1104="",INDEX($M$2:$M$2176,MATCH(1,INDEX(($A$2:$A$2176=$A1104)*($M$2:$M$2176&lt;&gt;""),0),0)),$M1104)</f>
        <v>6</v>
      </c>
      <c r="O1104" s="2" t="str">
        <f t="shared" si="507"/>
        <v>Seasonal outdoors</v>
      </c>
      <c r="P1104" s="1" t="s">
        <v>15710</v>
      </c>
      <c r="R1104" t="str">
        <f t="shared" si="511"/>
        <v>Medium</v>
      </c>
      <c r="W1104"/>
      <c r="AF1104" s="16" t="s">
        <v>24567</v>
      </c>
      <c r="AG1104" s="1" t="str">
        <f t="shared" si="497"/>
        <v xml:space="preserve">Seed </v>
      </c>
      <c r="AH1104" s="2" t="str">
        <f t="shared" si="498"/>
        <v>Sow early spring in a greenhouse. Germination is usually good and fairly quick. Prick out the seedlings into individual pots when they are large enough to handle and grow them on in the greenhouse for their first winter. Plant out in late spring or early summer. Pinch out the shoot tips of the young plants in order to encourage bushy growth[78].
Cuttings of half-ripe wood, 5 - 10cm with a heel if possible, July/August in individual pots in a frame. Good percentage[78].
Cuttings of mature wood of the current season's growth, autumn to late winter in a cold frame. High percentage[78, 200].
Division of suckers in late winter. Very easy, the suckers can be planted out direct into their permanent positions.
Layering.</v>
      </c>
      <c r="AI1104" s="1" t="s">
        <v>15711</v>
      </c>
      <c r="AJ1104" s="1" t="s">
        <v>26</v>
      </c>
      <c r="AK1104" s="1" t="s">
        <v>17104</v>
      </c>
      <c r="AL1104" s="1" t="str">
        <f t="shared" si="508"/>
        <v>Unscented</v>
      </c>
      <c r="AM1104" s="1" t="b">
        <v>0</v>
      </c>
      <c r="AN1104" s="1" t="b">
        <v>0</v>
      </c>
      <c r="AO1104" s="1" t="b">
        <v>0</v>
      </c>
      <c r="AP1104" s="5" t="s">
        <v>28</v>
      </c>
      <c r="AQ1104" s="5" t="str">
        <f t="shared" si="499"/>
        <v>Light, Medium, Heavy</v>
      </c>
      <c r="AR1104" s="1" t="s">
        <v>30</v>
      </c>
      <c r="AS1104" s="1" t="str">
        <f t="shared" si="509"/>
        <v>None</v>
      </c>
      <c r="AT1104" s="1" t="str">
        <f t="shared" si="500"/>
        <v>Full</v>
      </c>
      <c r="AU1104" s="1" t="s">
        <v>11</v>
      </c>
      <c r="AV1104" s="1" t="str">
        <f t="shared" si="501"/>
        <v>Dry, Moist</v>
      </c>
      <c r="AW1104" s="1" t="s">
        <v>12</v>
      </c>
      <c r="AX1104" s="1" t="str">
        <f t="shared" si="502"/>
        <v>Acid, Neutral, Alkaline</v>
      </c>
      <c r="AY1104" s="1" t="b">
        <v>0</v>
      </c>
      <c r="AZ1104" s="1" t="b">
        <v>0</v>
      </c>
      <c r="BA1104" s="1" t="b">
        <v>1</v>
      </c>
      <c r="BB1104" s="1" t="s">
        <v>29</v>
      </c>
      <c r="BC1104" t="str">
        <f t="shared" si="503"/>
        <v>TRUE</v>
      </c>
      <c r="BE1104" t="str">
        <f t="shared" si="504"/>
        <v>FALSE</v>
      </c>
      <c r="BF1104" s="1" t="b">
        <v>1</v>
      </c>
      <c r="BG1104" s="1" t="b">
        <v>0</v>
      </c>
      <c r="BH1104" s="1" t="b">
        <v>1</v>
      </c>
      <c r="BJ1104" s="1" t="str">
        <f t="shared" si="505"/>
        <v>FALSE</v>
      </c>
      <c r="BL1104" t="str">
        <f t="shared" si="506"/>
        <v>FALSE</v>
      </c>
      <c r="BM1104" s="1" t="b">
        <v>0</v>
      </c>
      <c r="BN1104" s="1" t="b">
        <v>0</v>
      </c>
      <c r="BO1104" s="1">
        <f t="shared" si="510"/>
        <v>12</v>
      </c>
      <c r="BP1104" s="1" t="s">
        <v>15712</v>
      </c>
      <c r="BQ1104" s="1" cm="1">
        <f t="array" ref="BQ1104">_xlfn.IFS(BP1104="None Known",0, LEN(BP1104)&gt;500, 5,LEN(BP1104)&gt;400, 4, LEN(BP1104)&gt;300, 3, LEN(BP1104)&gt;200, 2, LEN(BP1104)&gt;1, 1)</f>
        <v>1</v>
      </c>
      <c r="BR1104" s="1" t="s">
        <v>15713</v>
      </c>
      <c r="BS1104" s="1">
        <v>3</v>
      </c>
      <c r="BT1104" s="1" t="s">
        <v>15714</v>
      </c>
      <c r="BU1104" s="1">
        <v>2</v>
      </c>
      <c r="BW1104" s="1" t="s">
        <v>15715</v>
      </c>
      <c r="BX1104" s="1"/>
      <c r="BY1104" t="str">
        <f>_xlfn.XLOOKUP($B1104,Img_lookup!A:A,Img_lookup!B:B, "Not available")</f>
        <v>f3a3e4e0-939e-47cd-88d5-1ed96c351ebc</v>
      </c>
      <c r="BZ1104" t="str">
        <f>_xlfn.XLOOKUP($B1104,Img_lookup!A:A,Img_lookup!C:C, "Not available")</f>
        <v>Lycium ruthenicum Murray</v>
      </c>
      <c r="CA1104" t="str">
        <f>_xlfn.XLOOKUP($B1104,Img_lookup!A:A,Img_lookup!D:D, "Not available")</f>
        <v>Hohenacker</v>
      </c>
      <c r="CB1104" t="str">
        <f>_xlfn.XLOOKUP($B1104,Img_lookup!A:A,Img_lookup!E:E, "https://imgur.com/aT5wafe")</f>
        <v>https://api.openverse.engineering/v1/images/f3a3e4e0-939e-47cd-88d5-1ed96c351ebc/thumb/</v>
      </c>
    </row>
    <row r="1105" spans="1:80" ht="409.6" x14ac:dyDescent="0.15">
      <c r="A1105" s="1" t="s">
        <v>81</v>
      </c>
      <c r="B1105" s="1" t="s">
        <v>16453</v>
      </c>
      <c r="C1105" s="1" t="s">
        <v>16454</v>
      </c>
      <c r="D1105" s="1" t="s">
        <v>16455</v>
      </c>
      <c r="E1105" s="1" t="s">
        <v>16456</v>
      </c>
      <c r="F1105" s="1" t="s">
        <v>85</v>
      </c>
      <c r="G1105" s="1" t="s">
        <v>85</v>
      </c>
      <c r="H1105" s="11" t="str">
        <f t="shared" si="512"/>
        <v>Annual</v>
      </c>
      <c r="J1105" s="1">
        <v>2</v>
      </c>
      <c r="K1105" s="1">
        <v>0.40000000600000002</v>
      </c>
      <c r="L1105" t="str" cm="1">
        <f t="array" ref="L1105">_xlfn.IFS(J1105+K1105="", "Unknown", J1105+K1105&gt;3, "Large", J1105+K1105&gt;0.5, "Medium", J1105+K1105&gt;0, "Small")</f>
        <v>Medium</v>
      </c>
      <c r="M1105" s="1">
        <v>9</v>
      </c>
      <c r="N1105" cm="1">
        <f t="array" ref="N1105">IF($M1105="",INDEX($M$2:$M$2176,MATCH(1,INDEX(($A$2:$A$2176=$A1105)*($M$2:$M$2176&lt;&gt;""),0),0)),$M1105)</f>
        <v>9</v>
      </c>
      <c r="O1105" s="2" t="str">
        <f t="shared" si="507"/>
        <v>Grown indoors</v>
      </c>
      <c r="P1105" s="1" t="s">
        <v>306</v>
      </c>
      <c r="R1105" t="str">
        <f t="shared" si="511"/>
        <v>Medium</v>
      </c>
      <c r="T1105" s="1"/>
      <c r="U1105" s="1"/>
      <c r="V1105" s="1" t="s">
        <v>134</v>
      </c>
      <c r="W1105" s="6" t="str">
        <f>IF(ISNUMBER(SEARCH("-",V1105)),TRIM(LEFT(V1105,FIND("-",V1105)-1)),V1105)</f>
        <v>6</v>
      </c>
      <c r="X1105" t="str">
        <f>IF(W1105="1", "January", IF(W1105="2", "February", IF(W1105="3", "March", IF(W1105="4", "April", IF(W1105="5", "May", IF(W1105="6", "June", IF(W1105="7", "July", IF(W1105="8", "August", IF(W1105="9", "September", IF(W1105="10", "October", IF(W1105="11", "November", IF(W1105="12", "December", "Other"))))))))))))</f>
        <v>June</v>
      </c>
      <c r="Y1105" s="2" t="str">
        <f>IF(ISNUMBER(SEARCH("-",V1105)),TRIM(RIGHT(V1105,LEN(V1105)-SEARCH("-",V1105))),V1105)</f>
        <v>9</v>
      </c>
      <c r="Z1105" s="2" t="str">
        <f>IF(Y1105="1", "January", IF(Y1105="2", "February", IF(Y1105="3", "March", IF(Y1105="4", "April", IF(Y1105="5", "May", IF(Y1105="6", "June", IF(Y1105="7", "July", IF(Y1105="8", "August", IF(Y1105="9", "September", IF(Y1105="10", "October", IF(Y1105="11", "November", IF(Y1105="12", "December", "Other"))))))))))))</f>
        <v>September</v>
      </c>
      <c r="AA1105" s="1" t="s">
        <v>135</v>
      </c>
      <c r="AB1105" s="1" t="str">
        <f>IF(ISNUMBER(SEARCH("-",AA1105)),TRIM(LEFT(AA1105,FIND("-",AA1105)-1)),AA1105)</f>
        <v>8</v>
      </c>
      <c r="AC1105" s="1" t="str">
        <f>IF(AB1105="1", "January", IF(AB1105="2", "February", IF(AB1105="3", "March", IF(AB1105="4", "April", IF(AB1105="5", "May", IF(AB1105="6", "June", IF(AB1105="7", "July", IF(AB1105="8", "August", IF(AB1105="9", "September", IF(AB1105="10", "October", IF(AB1105="11", "November", IF(AB1105="12", "December", "Other"))))))))))))</f>
        <v>August</v>
      </c>
      <c r="AD1105" s="1" t="str">
        <f>IF(ISNUMBER(SEARCH("-",AA1105)),TRIM(RIGHT(AA1105,LEN(AA1105)-SEARCH("-",AA1105))),AA1105)</f>
        <v>10</v>
      </c>
      <c r="AE1105" s="1" t="str">
        <f>IF(AD1105="1", "January", IF(AD1105="2", "February", IF(AD1105="3", "March", IF(AD1105="4", "April", IF(AD1105="5", "May", IF(AD1105="6", "June", IF(AD1105="7", "July", IF(AD1105="8", "August", IF(AD1105="9", "September", IF(AD1105="10", "October", IF(AD1105="11", "November", IF(AD1105="12", "December", "Other"))))))))))))</f>
        <v>October</v>
      </c>
      <c r="AF1105" s="16" t="s">
        <v>24568</v>
      </c>
      <c r="AG1105" s="1" t="str">
        <f t="shared" si="497"/>
        <v xml:space="preserve">Seed </v>
      </c>
      <c r="AH1105" s="2" t="str">
        <f t="shared" si="498"/>
        <v>Sow early spring in a warm greenhouse. Germination is usually quick and good. Pot up the seedlings into individual pots of fairly rich compost as soon as the first true leaf appears and plant them out after the last expected frosts.
Seed can also be sown in situ under a cloche at the end of April, though in a cool summer the results may be disappointing.
The seedcoat may carry tomato mosaic virus. However, by sowing the seed 15mm deep the seedcoat will remain below the soil surface when the seed germinates and the disease will be inactivated[124].</v>
      </c>
      <c r="AI1105" s="1" t="s">
        <v>16457</v>
      </c>
      <c r="AJ1105" s="1" t="s">
        <v>23806</v>
      </c>
      <c r="AK1105" s="1" t="s">
        <v>17104</v>
      </c>
      <c r="AL1105" s="1" t="str">
        <f t="shared" si="508"/>
        <v>Unscented</v>
      </c>
      <c r="AM1105" s="1" t="b">
        <v>0</v>
      </c>
      <c r="AN1105" s="1" t="b">
        <v>0</v>
      </c>
      <c r="AO1105" s="1" t="b">
        <v>0</v>
      </c>
      <c r="AP1105" s="5" t="s">
        <v>28</v>
      </c>
      <c r="AQ1105" s="5" t="str">
        <f t="shared" si="499"/>
        <v>Light, Medium, Heavy</v>
      </c>
      <c r="AR1105" s="1" t="s">
        <v>30</v>
      </c>
      <c r="AS1105" s="1" t="str">
        <f t="shared" si="509"/>
        <v>None</v>
      </c>
      <c r="AT1105" s="1" t="str">
        <f t="shared" si="500"/>
        <v>Full</v>
      </c>
      <c r="AU1105" s="1" t="s">
        <v>29</v>
      </c>
      <c r="AV1105" s="1" t="str">
        <f t="shared" si="501"/>
        <v>Moist</v>
      </c>
      <c r="AW1105" s="1" t="s">
        <v>12</v>
      </c>
      <c r="AX1105" s="1" t="str">
        <f t="shared" si="502"/>
        <v>Acid, Neutral, Alkaline</v>
      </c>
      <c r="AY1105" s="1" t="b">
        <v>0</v>
      </c>
      <c r="AZ1105" s="1" t="b">
        <v>0</v>
      </c>
      <c r="BA1105" s="1" t="b">
        <v>0</v>
      </c>
      <c r="BC1105" t="str">
        <f t="shared" si="503"/>
        <v>FALSE</v>
      </c>
      <c r="BE1105" t="str">
        <f t="shared" si="504"/>
        <v>FALSE</v>
      </c>
      <c r="BF1105" s="1" t="b">
        <v>0</v>
      </c>
      <c r="BG1105" s="1" t="b">
        <v>0</v>
      </c>
      <c r="BH1105" s="1" t="b">
        <v>0</v>
      </c>
      <c r="BI1105" s="1" t="s">
        <v>77</v>
      </c>
      <c r="BJ1105" s="1" t="str">
        <f t="shared" si="505"/>
        <v>TRUE</v>
      </c>
      <c r="BK1105" s="1" t="s">
        <v>77</v>
      </c>
      <c r="BL1105" t="str">
        <f t="shared" si="506"/>
        <v>TRUE</v>
      </c>
      <c r="BM1105" s="1" t="b">
        <v>0</v>
      </c>
      <c r="BN1105" s="1" t="b">
        <v>0</v>
      </c>
      <c r="BO1105" s="1">
        <f t="shared" si="510"/>
        <v>20</v>
      </c>
      <c r="BP1105" s="1" t="s">
        <v>16458</v>
      </c>
      <c r="BQ1105" s="1" cm="1">
        <f t="array" ref="BQ1105">_xlfn.IFS(BP1105="None Known",0, LEN(BP1105)&gt;500, 5,LEN(BP1105)&gt;400, 4, LEN(BP1105)&gt;300, 3, LEN(BP1105)&gt;200, 2, LEN(BP1105)&gt;1, 1)</f>
        <v>5</v>
      </c>
      <c r="BR1105" s="1" t="s">
        <v>16459</v>
      </c>
      <c r="BS1105" s="1">
        <v>4</v>
      </c>
      <c r="BT1105" s="1" t="s">
        <v>16460</v>
      </c>
      <c r="BU1105" s="1">
        <v>3</v>
      </c>
      <c r="BV1105" s="1" t="s">
        <v>16461</v>
      </c>
      <c r="BW1105" s="1" t="s">
        <v>16462</v>
      </c>
      <c r="BX1105" s="1"/>
      <c r="BY1105" t="str">
        <f>_xlfn.XLOOKUP($B1105,Img_lookup!A:A,Img_lookup!B:B, "Not available")</f>
        <v>b196e562-8bf7-4c6b-bcfb-a55897fb29a6</v>
      </c>
      <c r="BZ1105" t="str">
        <f>_xlfn.XLOOKUP($B1105,Img_lookup!A:A,Img_lookup!C:C, "Not available")</f>
        <v>Sweet tomato - Tomate cereja - flower (Lycopersicon esculentum) my balcony Sao Paulo Brazil. Native from China</v>
      </c>
      <c r="CA1105" t="str">
        <f>_xlfn.XLOOKUP($B1105,Img_lookup!A:A,Img_lookup!D:D, "Not available")</f>
        <v>mauro halpern</v>
      </c>
      <c r="CB1105" t="str">
        <f>_xlfn.XLOOKUP($B1105,Img_lookup!A:A,Img_lookup!E:E, "https://imgur.com/aT5wafe")</f>
        <v>https://api.openverse.engineering/v1/images/b196e562-8bf7-4c6b-bcfb-a55897fb29a6/thumb/</v>
      </c>
    </row>
    <row r="1106" spans="1:80" ht="409.6" x14ac:dyDescent="0.15">
      <c r="A1106" s="1" t="s">
        <v>10799</v>
      </c>
      <c r="B1106" s="1" t="s">
        <v>10800</v>
      </c>
      <c r="C1106" s="1" t="s">
        <v>10801</v>
      </c>
      <c r="E1106" s="1" t="s">
        <v>10802</v>
      </c>
      <c r="F1106" s="1" t="s">
        <v>1744</v>
      </c>
      <c r="G1106" s="1" t="s">
        <v>23799</v>
      </c>
      <c r="H1106" s="11" t="str">
        <f t="shared" si="512"/>
        <v>Perennial</v>
      </c>
      <c r="J1106" s="1">
        <v>0.25</v>
      </c>
      <c r="L1106" t="str" cm="1">
        <f t="array" ref="L1106">_xlfn.IFS(J1106+K1106="", "Unknown", J1106+K1106&gt;3, "Large", J1106+K1106&gt;0.5, "Medium", J1106+K1106&gt;0, "Small")</f>
        <v>Small</v>
      </c>
      <c r="M1106" s="1">
        <v>2</v>
      </c>
      <c r="N1106" cm="1">
        <f t="array" ref="N1106">IF($M1106="",INDEX($M$2:$M$2176,MATCH(1,INDEX(($A$2:$A$2176=$A1106)*($M$2:$M$2176&lt;&gt;""),0),0)),$M1106)</f>
        <v>2</v>
      </c>
      <c r="O1106" s="2" t="str">
        <f t="shared" si="507"/>
        <v>Hardy to cold</v>
      </c>
      <c r="P1106" s="1" t="s">
        <v>10803</v>
      </c>
      <c r="R1106" t="str">
        <f t="shared" si="511"/>
        <v>Medium</v>
      </c>
      <c r="W1106"/>
      <c r="AF1106" s="16" t="s">
        <v>25213</v>
      </c>
      <c r="AG1106" s="1" t="str">
        <f t="shared" si="497"/>
        <v xml:space="preserve">Spores </v>
      </c>
      <c r="AH1106" s="2" t="str">
        <f t="shared" si="498"/>
        <v>Best sown as soon as they are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The spores are generally produced in abundance but are difficult to grow successfully[200]. The spores of this species are not functional, the plant reproduces only by gemmae[17].
Layering of growing tips[200].</v>
      </c>
      <c r="AI1106" s="1" t="s">
        <v>10804</v>
      </c>
      <c r="AL1106" s="1" t="str">
        <f t="shared" si="508"/>
        <v>Unscented</v>
      </c>
      <c r="AM1106" s="1" t="b">
        <v>0</v>
      </c>
      <c r="AN1106" s="1" t="b">
        <v>1</v>
      </c>
      <c r="AO1106" s="1" t="b">
        <v>0</v>
      </c>
      <c r="AP1106" s="5" t="s">
        <v>54</v>
      </c>
      <c r="AQ1106" s="5" t="str">
        <f t="shared" si="499"/>
        <v>Light, Medium</v>
      </c>
      <c r="AR1106" s="1" t="s">
        <v>1788</v>
      </c>
      <c r="AS1106" s="1" t="str">
        <f t="shared" si="509"/>
        <v>Partial, Full</v>
      </c>
      <c r="AT1106" s="1" t="str">
        <f t="shared" si="500"/>
        <v/>
      </c>
      <c r="AU1106" s="1" t="s">
        <v>29</v>
      </c>
      <c r="AV1106" s="1" t="str">
        <f t="shared" si="501"/>
        <v>Moist</v>
      </c>
      <c r="AW1106" s="1" t="s">
        <v>12</v>
      </c>
      <c r="AX1106" s="1" t="str">
        <f t="shared" si="502"/>
        <v>Acid, Neutral, Alkaline</v>
      </c>
      <c r="AY1106" s="1" t="b">
        <v>0</v>
      </c>
      <c r="AZ1106" s="1" t="b">
        <v>0</v>
      </c>
      <c r="BA1106" s="1" t="b">
        <v>0</v>
      </c>
      <c r="BC1106" t="str">
        <f t="shared" si="503"/>
        <v>FALSE</v>
      </c>
      <c r="BE1106" t="str">
        <f t="shared" si="504"/>
        <v>FALSE</v>
      </c>
      <c r="BF1106" s="1" t="b">
        <v>1</v>
      </c>
      <c r="BG1106" s="1" t="b">
        <v>0</v>
      </c>
      <c r="BH1106" s="1" t="b">
        <v>0</v>
      </c>
      <c r="BJ1106" s="1" t="str">
        <f t="shared" si="505"/>
        <v>FALSE</v>
      </c>
      <c r="BL1106" t="str">
        <f t="shared" si="506"/>
        <v>FALSE</v>
      </c>
      <c r="BM1106" s="1" t="b">
        <v>0</v>
      </c>
      <c r="BN1106" s="1" t="b">
        <v>0</v>
      </c>
      <c r="BO1106" s="1">
        <f t="shared" si="510"/>
        <v>6</v>
      </c>
      <c r="BP1106" s="1" t="s">
        <v>10805</v>
      </c>
      <c r="BQ1106" s="1" cm="1">
        <f t="array" ref="BQ1106">_xlfn.IFS(BP1106="None Known",0, LEN(BP1106)&gt;500, 5,LEN(BP1106)&gt;400, 4, LEN(BP1106)&gt;300, 3, LEN(BP1106)&gt;200, 2, LEN(BP1106)&gt;1, 1)</f>
        <v>1</v>
      </c>
      <c r="BR1106" s="1" t="s">
        <v>10806</v>
      </c>
      <c r="BS1106" s="1">
        <v>1</v>
      </c>
      <c r="BT1106" s="1" t="s">
        <v>10807</v>
      </c>
      <c r="BU1106" s="1">
        <v>2</v>
      </c>
      <c r="BV1106" s="1" t="s">
        <v>181</v>
      </c>
      <c r="BW1106" s="1" t="s">
        <v>10808</v>
      </c>
      <c r="BX1106" s="1"/>
      <c r="BY1106" t="str">
        <f>_xlfn.XLOOKUP($B1106,Img_lookup!A:A,Img_lookup!B:B, "Not available")</f>
        <v>f9847d5d-df02-4cb0-b27d-8c2ca4279745</v>
      </c>
      <c r="BZ1106" t="str">
        <f>_xlfn.XLOOKUP($B1106,Img_lookup!A:A,Img_lookup!C:C, "Not available")</f>
        <v>Lycopodium selago</v>
      </c>
      <c r="CA1106" t="str">
        <f>_xlfn.XLOOKUP($B1106,Img_lookup!A:A,Img_lookup!D:D, "Not available")</f>
        <v>gailhampshire</v>
      </c>
      <c r="CB1106" t="str">
        <f>_xlfn.XLOOKUP($B1106,Img_lookup!A:A,Img_lookup!E:E, "https://imgur.com/aT5wafe")</f>
        <v>https://api.openverse.engineering/v1/images/f9847d5d-df02-4cb0-b27d-8c2ca4279745/thumb/</v>
      </c>
    </row>
    <row r="1107" spans="1:80" ht="409.6" x14ac:dyDescent="0.15">
      <c r="A1107" s="1" t="s">
        <v>103</v>
      </c>
      <c r="B1107" s="1" t="s">
        <v>5580</v>
      </c>
      <c r="C1107" s="1" t="s">
        <v>5581</v>
      </c>
      <c r="E1107" s="1" t="s">
        <v>5582</v>
      </c>
      <c r="F1107" s="1" t="s">
        <v>6</v>
      </c>
      <c r="G1107" s="1" t="s">
        <v>6</v>
      </c>
      <c r="H1107" s="11" t="str">
        <f t="shared" si="512"/>
        <v>Perennial</v>
      </c>
      <c r="J1107" s="1">
        <v>1</v>
      </c>
      <c r="L1107" t="str" cm="1">
        <f t="array" ref="L1107">_xlfn.IFS(J1107+K1107="", "Unknown", J1107+K1107&gt;3, "Large", J1107+K1107&gt;0.5, "Medium", J1107+K1107&gt;0, "Small")</f>
        <v>Medium</v>
      </c>
      <c r="M1107" s="1">
        <v>5</v>
      </c>
      <c r="N1107" cm="1">
        <f t="array" ref="N1107">IF($M1107="",INDEX($M$2:$M$2176,MATCH(1,INDEX(($A$2:$A$2176=$A1107)*($M$2:$M$2176&lt;&gt;""),0),0)),$M1107)</f>
        <v>5</v>
      </c>
      <c r="O1107" s="2" t="str">
        <f t="shared" si="507"/>
        <v>Seasonal outdoors</v>
      </c>
      <c r="P1107" s="1" t="s">
        <v>5583</v>
      </c>
      <c r="R1107" t="str">
        <f t="shared" si="511"/>
        <v>Medium</v>
      </c>
      <c r="T1107" s="1"/>
      <c r="U1107" s="1"/>
      <c r="V1107" s="1" t="s">
        <v>134</v>
      </c>
      <c r="W1107" s="6" t="str">
        <f t="shared" ref="W1107:W1112" si="513">IF(ISNUMBER(SEARCH("-",V1107)),TRIM(LEFT(V1107,FIND("-",V1107)-1)),V1107)</f>
        <v>6</v>
      </c>
      <c r="X1107" t="str">
        <f>IF(W1107="1", "January", IF(W1107="2", "February", IF(W1107="3", "March", IF(W1107="4", "April", IF(W1107="5", "May", IF(W1107="6", "June", IF(W1107="7", "July", IF(W1107="8", "August", IF(W1107="9", "September", IF(W1107="10", "October", IF(W1107="11", "November", IF(W1107="12", "December", "Other"))))))))))))</f>
        <v>June</v>
      </c>
      <c r="Y1107" s="2" t="str">
        <f>IF(ISNUMBER(SEARCH("-",V1107)),TRIM(RIGHT(V1107,LEN(V1107)-SEARCH("-",V1107))),V1107)</f>
        <v>9</v>
      </c>
      <c r="Z1107" s="2" t="str">
        <f>IF(Y1107="1", "January", IF(Y1107="2", "February", IF(Y1107="3", "March", IF(Y1107="4", "April", IF(Y1107="5", "May", IF(Y1107="6", "June", IF(Y1107="7", "July", IF(Y1107="8", "August", IF(Y1107="9", "September", IF(Y1107="10", "October", IF(Y1107="11", "November", IF(Y1107="12", "December", "Other"))))))))))))</f>
        <v>September</v>
      </c>
      <c r="AA1107" s="1" t="s">
        <v>135</v>
      </c>
      <c r="AB1107" s="1" t="str">
        <f>IF(ISNUMBER(SEARCH("-",AA1107)),TRIM(LEFT(AA1107,FIND("-",AA1107)-1)),AA1107)</f>
        <v>8</v>
      </c>
      <c r="AC1107" s="1" t="str">
        <f>IF(AB1107="1", "January", IF(AB1107="2", "February", IF(AB1107="3", "March", IF(AB1107="4", "April", IF(AB1107="5", "May", IF(AB1107="6", "June", IF(AB1107="7", "July", IF(AB1107="8", "August", IF(AB1107="9", "September", IF(AB1107="10", "October", IF(AB1107="11", "November", IF(AB1107="12", "December", "Other"))))))))))))</f>
        <v>August</v>
      </c>
      <c r="AD1107" s="1" t="str">
        <f>IF(ISNUMBER(SEARCH("-",AA1107)),TRIM(RIGHT(AA1107,LEN(AA1107)-SEARCH("-",AA1107))),AA1107)</f>
        <v>10</v>
      </c>
      <c r="AE1107" s="1" t="str">
        <f>IF(AD1107="1", "January", IF(AD1107="2", "February", IF(AD1107="3", "March", IF(AD1107="4", "April", IF(AD1107="5", "May", IF(AD1107="6", "June", IF(AD1107="7", "July", IF(AD1107="8", "August", IF(AD1107="9", "September", IF(AD1107="10", "October", IF(AD1107="11", "November", IF(AD1107="12", "December", "Other"))))))))))))</f>
        <v>October</v>
      </c>
      <c r="AF1107" s="16" t="s">
        <v>24569</v>
      </c>
      <c r="AG1107" s="1" t="str">
        <f t="shared" si="497"/>
        <v xml:space="preserve">Seed </v>
      </c>
      <c r="AH1107" s="2" t="str">
        <f t="shared" si="498"/>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I1107" s="1" t="s">
        <v>5584</v>
      </c>
      <c r="AJ1107" s="1" t="s">
        <v>23802</v>
      </c>
      <c r="AK1107" s="1" t="s">
        <v>17104</v>
      </c>
      <c r="AL1107" s="1" t="str">
        <f t="shared" si="508"/>
        <v>Unscented</v>
      </c>
      <c r="AM1107" s="1" t="b">
        <v>0</v>
      </c>
      <c r="AN1107" s="1" t="b">
        <v>0</v>
      </c>
      <c r="AO1107" s="1" t="b">
        <v>0</v>
      </c>
      <c r="AP1107" s="5" t="s">
        <v>28</v>
      </c>
      <c r="AQ1107" s="5" t="str">
        <f t="shared" si="499"/>
        <v>Light, Medium, Heavy</v>
      </c>
      <c r="AR1107" s="1" t="s">
        <v>10</v>
      </c>
      <c r="AS1107" s="1" t="str">
        <f t="shared" si="509"/>
        <v>None, Partial</v>
      </c>
      <c r="AT1107" s="1" t="str">
        <f t="shared" si="500"/>
        <v>Partial, Full</v>
      </c>
      <c r="AU1107" s="1" t="s">
        <v>609</v>
      </c>
      <c r="AV1107" s="1" t="str">
        <f t="shared" si="501"/>
        <v>Moist, Wet/Water</v>
      </c>
      <c r="AW1107" s="1" t="s">
        <v>12</v>
      </c>
      <c r="AX1107" s="1" t="str">
        <f t="shared" si="502"/>
        <v>Acid, Neutral, Alkaline</v>
      </c>
      <c r="AY1107" s="1" t="b">
        <v>0</v>
      </c>
      <c r="AZ1107" s="1" t="b">
        <v>0</v>
      </c>
      <c r="BA1107" s="1" t="b">
        <v>0</v>
      </c>
      <c r="BC1107" t="str">
        <f t="shared" si="503"/>
        <v>FALSE</v>
      </c>
      <c r="BE1107" t="str">
        <f t="shared" si="504"/>
        <v>FALSE</v>
      </c>
      <c r="BF1107" s="1" t="b">
        <v>0</v>
      </c>
      <c r="BG1107" s="1" t="b">
        <v>0</v>
      </c>
      <c r="BH1107" s="1" t="b">
        <v>0</v>
      </c>
      <c r="BJ1107" s="1" t="str">
        <f t="shared" si="505"/>
        <v>FALSE</v>
      </c>
      <c r="BK1107" s="1" t="s">
        <v>77</v>
      </c>
      <c r="BL1107" t="str">
        <f t="shared" si="506"/>
        <v>TRUE</v>
      </c>
      <c r="BM1107" s="1" t="b">
        <v>0</v>
      </c>
      <c r="BN1107" s="1" t="b">
        <v>0</v>
      </c>
      <c r="BO1107" s="1">
        <f t="shared" si="510"/>
        <v>10</v>
      </c>
      <c r="BP1107" s="1" t="s">
        <v>5585</v>
      </c>
      <c r="BQ1107" s="1" cm="1">
        <f t="array" ref="BQ1107">_xlfn.IFS(BP1107="None Known",0, LEN(BP1107)&gt;500, 5,LEN(BP1107)&gt;400, 4, LEN(BP1107)&gt;300, 3, LEN(BP1107)&gt;200, 2, LEN(BP1107)&gt;1, 1)</f>
        <v>1</v>
      </c>
      <c r="BR1107" s="1" t="s">
        <v>5586</v>
      </c>
      <c r="BS1107" s="1">
        <v>2</v>
      </c>
      <c r="BT1107" s="1" t="s">
        <v>5587</v>
      </c>
      <c r="BU1107" s="1">
        <v>3</v>
      </c>
      <c r="BV1107" s="1" t="s">
        <v>5588</v>
      </c>
      <c r="BW1107" s="1" t="s">
        <v>31</v>
      </c>
      <c r="BX1107" s="1"/>
      <c r="BY1107" t="str">
        <f>_xlfn.XLOOKUP($B1107,Img_lookup!A:A,Img_lookup!B:B, "Not available")</f>
        <v>3b29bda2-a564-4a32-a8ca-cc2995420328</v>
      </c>
      <c r="BZ1107" t="str">
        <f>_xlfn.XLOOKUP($B1107,Img_lookup!A:A,Img_lookup!C:C, "Not available")</f>
        <v>Gipsywort (Lycopus europaeus)</v>
      </c>
      <c r="CA1107" t="str">
        <f>_xlfn.XLOOKUP($B1107,Img_lookup!A:A,Img_lookup!D:D, "Not available")</f>
        <v>Rictor Norton &amp; David Allen</v>
      </c>
      <c r="CB1107" t="str">
        <f>_xlfn.XLOOKUP($B1107,Img_lookup!A:A,Img_lookup!E:E, "https://imgur.com/aT5wafe")</f>
        <v>https://api.openverse.engineering/v1/images/3b29bda2-a564-4a32-a8ca-cc2995420328/thumb/</v>
      </c>
    </row>
    <row r="1108" spans="1:80" ht="409.6" x14ac:dyDescent="0.15">
      <c r="A1108" s="1" t="s">
        <v>103</v>
      </c>
      <c r="B1108" s="1" t="s">
        <v>4206</v>
      </c>
      <c r="C1108" s="1" t="s">
        <v>1252</v>
      </c>
      <c r="E1108" s="1" t="s">
        <v>1126</v>
      </c>
      <c r="F1108" s="1" t="s">
        <v>6</v>
      </c>
      <c r="G1108" s="1" t="s">
        <v>6</v>
      </c>
      <c r="H1108" s="11" t="str">
        <f t="shared" si="512"/>
        <v>Perennial</v>
      </c>
      <c r="J1108" s="1">
        <v>1</v>
      </c>
      <c r="L1108" t="str" cm="1">
        <f t="array" ref="L1108">_xlfn.IFS(J1108+K1108="", "Unknown", J1108+K1108&gt;3, "Large", J1108+K1108&gt;0.5, "Medium", J1108+K1108&gt;0, "Small")</f>
        <v>Medium</v>
      </c>
      <c r="N1108" cm="1">
        <f t="array" ref="N1108">IF($M1108="",INDEX($M$2:$M$2176,MATCH(1,INDEX(($A$2:$A$2176=$A1108)*($M$2:$M$2176&lt;&gt;""),0),0)),$M1108)</f>
        <v>4</v>
      </c>
      <c r="O1108" s="2" t="str">
        <f t="shared" si="507"/>
        <v>Hardy to cold</v>
      </c>
      <c r="P1108" s="1" t="s">
        <v>4207</v>
      </c>
      <c r="R1108" t="str">
        <f t="shared" si="511"/>
        <v>Medium</v>
      </c>
      <c r="T1108" s="1"/>
      <c r="U1108" s="1"/>
      <c r="V1108" s="1" t="s">
        <v>108</v>
      </c>
      <c r="W1108" s="6" t="str">
        <f t="shared" si="513"/>
        <v>7</v>
      </c>
      <c r="X1108" t="str">
        <f>IF(W1108="1", "January", IF(W1108="2", "February", IF(W1108="3", "March", IF(W1108="4", "April", IF(W1108="5", "May", IF(W1108="6", "June", IF(W1108="7", "July", IF(W1108="8", "August", IF(W1108="9", "September", IF(W1108="10", "October", IF(W1108="11", "November", IF(W1108="12", "December", "Other"))))))))))))</f>
        <v>July</v>
      </c>
      <c r="Y1108" s="2" t="str">
        <f>IF(ISNUMBER(SEARCH("-",V1108)),TRIM(RIGHT(V1108,LEN(V1108)-SEARCH("-",V1108))),V1108)</f>
        <v>9</v>
      </c>
      <c r="Z1108" s="2" t="str">
        <f>IF(Y1108="1", "January", IF(Y1108="2", "February", IF(Y1108="3", "March", IF(Y1108="4", "April", IF(Y1108="5", "May", IF(Y1108="6", "June", IF(Y1108="7", "July", IF(Y1108="8", "August", IF(Y1108="9", "September", IF(Y1108="10", "October", IF(Y1108="11", "November", IF(Y1108="12", "December", "Other"))))))))))))</f>
        <v>September</v>
      </c>
      <c r="AA1108" s="1" t="s">
        <v>308</v>
      </c>
      <c r="AB1108" s="1" t="str">
        <f>IF(ISNUMBER(SEARCH("-",AA1108)),TRIM(LEFT(AA1108,FIND("-",AA1108)-1)),AA1108)</f>
        <v>8</v>
      </c>
      <c r="AC1108" s="1" t="str">
        <f>IF(AB1108="1", "January", IF(AB1108="2", "February", IF(AB1108="3", "March", IF(AB1108="4", "April", IF(AB1108="5", "May", IF(AB1108="6", "June", IF(AB1108="7", "July", IF(AB1108="8", "August", IF(AB1108="9", "September", IF(AB1108="10", "October", IF(AB1108="11", "November", IF(AB1108="12", "December", "Other"))))))))))))</f>
        <v>August</v>
      </c>
      <c r="AD1108" s="1" t="str">
        <f>IF(ISNUMBER(SEARCH("-",AA1108)),TRIM(RIGHT(AA1108,LEN(AA1108)-SEARCH("-",AA1108))),AA1108)</f>
        <v>11</v>
      </c>
      <c r="AE1108" s="1" t="str">
        <f>IF(AD1108="1", "January", IF(AD1108="2", "February", IF(AD1108="3", "March", IF(AD1108="4", "April", IF(AD1108="5", "May", IF(AD1108="6", "June", IF(AD1108="7", "July", IF(AD1108="8", "August", IF(AD1108="9", "September", IF(AD1108="10", "October", IF(AD1108="11", "November", IF(AD1108="12", "December", "Other"))))))))))))</f>
        <v>November</v>
      </c>
      <c r="AF1108" s="16" t="s">
        <v>24569</v>
      </c>
      <c r="AG1108" s="1" t="str">
        <f t="shared" si="497"/>
        <v xml:space="preserve">Seed </v>
      </c>
      <c r="AH1108" s="2" t="str">
        <f t="shared" si="498"/>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I1108" s="1" t="s">
        <v>4208</v>
      </c>
      <c r="AJ1108" s="1" t="s">
        <v>23802</v>
      </c>
      <c r="AK1108" s="1" t="s">
        <v>17104</v>
      </c>
      <c r="AL1108" s="1" t="str">
        <f t="shared" si="508"/>
        <v>Unscented</v>
      </c>
      <c r="AM1108" s="1" t="b">
        <v>0</v>
      </c>
      <c r="AN1108" s="1" t="b">
        <v>0</v>
      </c>
      <c r="AO1108" s="1" t="b">
        <v>0</v>
      </c>
      <c r="AP1108" s="5" t="s">
        <v>28</v>
      </c>
      <c r="AQ1108" s="5" t="str">
        <f t="shared" si="499"/>
        <v>Light, Medium, Heavy</v>
      </c>
      <c r="AR1108" s="1" t="s">
        <v>10</v>
      </c>
      <c r="AS1108" s="1" t="str">
        <f t="shared" si="509"/>
        <v>None, Partial</v>
      </c>
      <c r="AT1108" s="1" t="str">
        <f t="shared" si="500"/>
        <v>Partial, Full</v>
      </c>
      <c r="AU1108" s="1" t="s">
        <v>402</v>
      </c>
      <c r="AV1108" s="1" t="str">
        <f t="shared" si="501"/>
        <v>Moist, Wet/Water</v>
      </c>
      <c r="AW1108" s="1" t="s">
        <v>12</v>
      </c>
      <c r="AX1108" s="1" t="str">
        <f t="shared" si="502"/>
        <v>Acid, Neutral, Alkaline</v>
      </c>
      <c r="AY1108" s="1" t="b">
        <v>0</v>
      </c>
      <c r="AZ1108" s="1" t="b">
        <v>0</v>
      </c>
      <c r="BA1108" s="1" t="b">
        <v>0</v>
      </c>
      <c r="BC1108" t="str">
        <f t="shared" si="503"/>
        <v>FALSE</v>
      </c>
      <c r="BE1108" t="str">
        <f t="shared" si="504"/>
        <v>FALSE</v>
      </c>
      <c r="BF1108" s="1" t="b">
        <v>0</v>
      </c>
      <c r="BG1108" s="1" t="b">
        <v>0</v>
      </c>
      <c r="BH1108" s="1" t="b">
        <v>0</v>
      </c>
      <c r="BJ1108" s="1" t="str">
        <f t="shared" si="505"/>
        <v>FALSE</v>
      </c>
      <c r="BL1108" t="str">
        <f t="shared" si="506"/>
        <v>FALSE</v>
      </c>
      <c r="BM1108" s="1" t="b">
        <v>0</v>
      </c>
      <c r="BN1108" s="1" t="b">
        <v>0</v>
      </c>
      <c r="BO1108" s="1">
        <f t="shared" si="510"/>
        <v>5</v>
      </c>
      <c r="BP1108" s="1" t="s">
        <v>31</v>
      </c>
      <c r="BQ1108" s="1" cm="1">
        <f t="array" ref="BQ1108">_xlfn.IFS(BP1108="None Known",0, LEN(BP1108)&gt;500, 5,LEN(BP1108)&gt;400, 4, LEN(BP1108)&gt;300, 3, LEN(BP1108)&gt;200, 2, LEN(BP1108)&gt;1, 1)</f>
        <v>0</v>
      </c>
      <c r="BR1108" s="1" t="s">
        <v>4209</v>
      </c>
      <c r="BS1108" s="1">
        <v>1</v>
      </c>
      <c r="BT1108" s="1" t="s">
        <v>4210</v>
      </c>
      <c r="BU1108" s="1">
        <v>2</v>
      </c>
      <c r="BV1108" s="1" t="s">
        <v>34</v>
      </c>
      <c r="BW1108" s="1" t="s">
        <v>31</v>
      </c>
      <c r="BX1108" s="1"/>
      <c r="BY1108" t="str">
        <f>_xlfn.XLOOKUP($B1108,Img_lookup!A:A,Img_lookup!B:B, "Not available")</f>
        <v>db430aaa-c30c-4793-9c77-2c4dd0bcf90f</v>
      </c>
      <c r="BZ1108" t="str">
        <f>_xlfn.XLOOKUP($B1108,Img_lookup!A:A,Img_lookup!C:C, "Not available")</f>
        <v>Lycopus lucidus Turcz. ex Benth.</v>
      </c>
      <c r="CA1108" t="str">
        <f>_xlfn.XLOOKUP($B1108,Img_lookup!A:A,Img_lookup!D:D, "Not available")</f>
        <v>Xiao Bai Zhong</v>
      </c>
      <c r="CB1108" t="str">
        <f>_xlfn.XLOOKUP($B1108,Img_lookup!A:A,Img_lookup!E:E, "https://imgur.com/aT5wafe")</f>
        <v>https://api.openverse.engineering/v1/images/db430aaa-c30c-4793-9c77-2c4dd0bcf90f/thumb/</v>
      </c>
    </row>
    <row r="1109" spans="1:80" ht="409.6" x14ac:dyDescent="0.15">
      <c r="A1109" s="1" t="s">
        <v>103</v>
      </c>
      <c r="B1109" s="1" t="s">
        <v>1251</v>
      </c>
      <c r="C1109" s="1" t="s">
        <v>1252</v>
      </c>
      <c r="E1109" s="1" t="s">
        <v>1253</v>
      </c>
      <c r="F1109" s="1" t="s">
        <v>6</v>
      </c>
      <c r="G1109" s="1" t="s">
        <v>6</v>
      </c>
      <c r="H1109" s="11" t="str">
        <f t="shared" si="512"/>
        <v>Perennial</v>
      </c>
      <c r="J1109" s="1">
        <v>0.60000002399999997</v>
      </c>
      <c r="K1109" s="1">
        <v>0.44999998800000002</v>
      </c>
      <c r="L1109" t="str" cm="1">
        <f t="array" ref="L1109">_xlfn.IFS(J1109+K1109="", "Unknown", J1109+K1109&gt;3, "Large", J1109+K1109&gt;0.5, "Medium", J1109+K1109&gt;0, "Small")</f>
        <v>Medium</v>
      </c>
      <c r="M1109" s="1">
        <v>5</v>
      </c>
      <c r="N1109" cm="1">
        <f t="array" ref="N1109">IF($M1109="",INDEX($M$2:$M$2176,MATCH(1,INDEX(($A$2:$A$2176=$A1109)*($M$2:$M$2176&lt;&gt;""),0),0)),$M1109)</f>
        <v>5</v>
      </c>
      <c r="O1109" s="2" t="str">
        <f t="shared" si="507"/>
        <v>Seasonal outdoors</v>
      </c>
      <c r="P1109" s="1" t="s">
        <v>1254</v>
      </c>
      <c r="R1109" t="str">
        <f t="shared" si="511"/>
        <v>Medium</v>
      </c>
      <c r="T1109" s="1"/>
      <c r="U1109" s="1"/>
      <c r="V1109" s="1" t="s">
        <v>108</v>
      </c>
      <c r="W1109" s="6" t="str">
        <f t="shared" si="513"/>
        <v>7</v>
      </c>
      <c r="X1109" t="str">
        <f>IF(W1109="1", "January", IF(W1109="2", "February", IF(W1109="3", "March", IF(W1109="4", "April", IF(W1109="5", "May", IF(W1109="6", "June", IF(W1109="7", "July", IF(W1109="8", "August", IF(W1109="9", "September", IF(W1109="10", "October", IF(W1109="11", "November", IF(W1109="12", "December", "Other"))))))))))))</f>
        <v>July</v>
      </c>
      <c r="Y1109" s="2" t="str">
        <f>IF(ISNUMBER(SEARCH("-",V1109)),TRIM(RIGHT(V1109,LEN(V1109)-SEARCH("-",V1109))),V1109)</f>
        <v>9</v>
      </c>
      <c r="Z1109" s="2" t="str">
        <f>IF(Y1109="1", "January", IF(Y1109="2", "February", IF(Y1109="3", "March", IF(Y1109="4", "April", IF(Y1109="5", "May", IF(Y1109="6", "June", IF(Y1109="7", "July", IF(Y1109="8", "August", IF(Y1109="9", "September", IF(Y1109="10", "October", IF(Y1109="11", "November", IF(Y1109="12", "December", "Other"))))))))))))</f>
        <v>September</v>
      </c>
      <c r="AF1109" s="16" t="s">
        <v>24569</v>
      </c>
      <c r="AG1109" s="1" t="str">
        <f t="shared" si="497"/>
        <v xml:space="preserve">Seed </v>
      </c>
      <c r="AH1109" s="2" t="str">
        <f t="shared" si="498"/>
        <v>Sow spring or autumn in a cold frame[238]. Prick out the seedlings into individual pots when they are large enough to handle and grow them on in the greenhouse for their first year. Plant them out into their permanent positions in early summer.
Division in spring or autumn[238]. Larger clumps can be replanted direct into their permanent positions, though it is best to pot up smaller clumps and grow them on in a cold frame until they are rooting well. Plant them out in the spring.</v>
      </c>
      <c r="AI1109" s="1" t="s">
        <v>1255</v>
      </c>
      <c r="AJ1109" s="1" t="s">
        <v>23802</v>
      </c>
      <c r="AK1109" s="1" t="s">
        <v>17104</v>
      </c>
      <c r="AL1109" s="1" t="str">
        <f t="shared" si="508"/>
        <v>Unscented</v>
      </c>
      <c r="AM1109" s="1" t="b">
        <v>0</v>
      </c>
      <c r="AN1109" s="1" t="b">
        <v>0</v>
      </c>
      <c r="AO1109" s="1" t="b">
        <v>0</v>
      </c>
      <c r="AP1109" s="5" t="s">
        <v>28</v>
      </c>
      <c r="AQ1109" s="5" t="str">
        <f t="shared" si="499"/>
        <v>Light, Medium, Heavy</v>
      </c>
      <c r="AR1109" s="1" t="s">
        <v>10</v>
      </c>
      <c r="AS1109" s="1" t="str">
        <f t="shared" si="509"/>
        <v>None, Partial</v>
      </c>
      <c r="AT1109" s="1" t="str">
        <f t="shared" si="500"/>
        <v>Partial, Full</v>
      </c>
      <c r="AU1109" s="1" t="s">
        <v>402</v>
      </c>
      <c r="AV1109" s="1" t="str">
        <f t="shared" si="501"/>
        <v>Moist, Wet/Water</v>
      </c>
      <c r="AW1109" s="1" t="s">
        <v>12</v>
      </c>
      <c r="AX1109" s="1" t="str">
        <f t="shared" si="502"/>
        <v>Acid, Neutral, Alkaline</v>
      </c>
      <c r="AY1109" s="1" t="b">
        <v>0</v>
      </c>
      <c r="AZ1109" s="1" t="b">
        <v>0</v>
      </c>
      <c r="BA1109" s="1" t="b">
        <v>0</v>
      </c>
      <c r="BC1109" t="str">
        <f t="shared" si="503"/>
        <v>FALSE</v>
      </c>
      <c r="BE1109" t="str">
        <f t="shared" si="504"/>
        <v>FALSE</v>
      </c>
      <c r="BF1109" s="1" t="b">
        <v>0</v>
      </c>
      <c r="BG1109" s="1" t="b">
        <v>0</v>
      </c>
      <c r="BH1109" s="1" t="b">
        <v>0</v>
      </c>
      <c r="BJ1109" s="1" t="str">
        <f t="shared" si="505"/>
        <v>FALSE</v>
      </c>
      <c r="BL1109" t="str">
        <f t="shared" si="506"/>
        <v>FALSE</v>
      </c>
      <c r="BM1109" s="1" t="b">
        <v>0</v>
      </c>
      <c r="BN1109" s="1" t="b">
        <v>0</v>
      </c>
      <c r="BO1109" s="1">
        <f t="shared" si="510"/>
        <v>9</v>
      </c>
      <c r="BP1109" s="1" t="s">
        <v>31</v>
      </c>
      <c r="BQ1109" s="1" cm="1">
        <f t="array" ref="BQ1109">_xlfn.IFS(BP1109="None Known",0, LEN(BP1109)&gt;500, 5,LEN(BP1109)&gt;400, 4, LEN(BP1109)&gt;300, 3, LEN(BP1109)&gt;200, 2, LEN(BP1109)&gt;1, 1)</f>
        <v>0</v>
      </c>
      <c r="BR1109" s="1" t="s">
        <v>1256</v>
      </c>
      <c r="BS1109" s="1">
        <v>2</v>
      </c>
      <c r="BT1109" s="1" t="s">
        <v>1257</v>
      </c>
      <c r="BU1109" s="1">
        <v>3</v>
      </c>
      <c r="BV1109" s="1" t="s">
        <v>1258</v>
      </c>
      <c r="BW1109" s="1" t="s">
        <v>31</v>
      </c>
      <c r="BX1109" s="1"/>
      <c r="BY1109" t="str">
        <f>_xlfn.XLOOKUP($B1109,Img_lookup!A:A,Img_lookup!B:B, "Not available")</f>
        <v>77e20379-f13d-414a-830b-925fb8668dd7</v>
      </c>
      <c r="BZ1109" t="str">
        <f>_xlfn.XLOOKUP($B1109,Img_lookup!A:A,Img_lookup!C:C, "Not available")</f>
        <v>Hypericum virginicum, Lycopus virginicus, Cladium mariscus 140810</v>
      </c>
      <c r="CA1109" t="str">
        <f>_xlfn.XLOOKUP($B1109,Img_lookup!A:A,Img_lookup!D:D, "Not available")</f>
        <v>cultivar413</v>
      </c>
      <c r="CB1109" t="str">
        <f>_xlfn.XLOOKUP($B1109,Img_lookup!A:A,Img_lookup!E:E, "https://imgur.com/aT5wafe")</f>
        <v>https://api.openverse.engineering/v1/images/77e20379-f13d-414a-830b-925fb8668dd7/thumb/</v>
      </c>
    </row>
    <row r="1110" spans="1:80" ht="409.6" x14ac:dyDescent="0.15">
      <c r="A1110" s="1" t="s">
        <v>857</v>
      </c>
      <c r="B1110" s="1" t="s">
        <v>4514</v>
      </c>
      <c r="C1110" s="1" t="s">
        <v>4515</v>
      </c>
      <c r="E1110" s="1" t="s">
        <v>4516</v>
      </c>
      <c r="F1110" s="1" t="s">
        <v>23722</v>
      </c>
      <c r="G1110" s="1" t="s">
        <v>23800</v>
      </c>
      <c r="H1110" s="11" t="str">
        <f t="shared" si="512"/>
        <v>Perennial</v>
      </c>
      <c r="J1110" s="1">
        <v>0.5</v>
      </c>
      <c r="K1110" s="1">
        <v>0.10000000100000001</v>
      </c>
      <c r="L1110" t="str" cm="1">
        <f t="array" ref="L1110">_xlfn.IFS(J1110+K1110="", "Unknown", J1110+K1110&gt;3, "Large", J1110+K1110&gt;0.5, "Medium", J1110+K1110&gt;0, "Small")</f>
        <v>Medium</v>
      </c>
      <c r="M1110" s="1">
        <v>3</v>
      </c>
      <c r="N1110" cm="1">
        <f t="array" ref="N1110">IF($M1110="",INDEX($M$2:$M$2176,MATCH(1,INDEX(($A$2:$A$2176=$A1110)*($M$2:$M$2176&lt;&gt;""),0),0)),$M1110)</f>
        <v>3</v>
      </c>
      <c r="O1110" s="2" t="str">
        <f t="shared" si="507"/>
        <v>Hardy to cold</v>
      </c>
      <c r="P1110" s="1" t="s">
        <v>4517</v>
      </c>
      <c r="R1110" t="str">
        <f t="shared" si="511"/>
        <v>Medium</v>
      </c>
      <c r="S1110" s="1" t="s">
        <v>4336</v>
      </c>
      <c r="T1110" s="1" t="str">
        <f>LEFT(S1110,FIND("-",S1110)-1)</f>
        <v xml:space="preserve">9 </v>
      </c>
      <c r="U1110" s="1" t="str">
        <f>RIGHT(S1110,FIND("-",S1110)-1)</f>
        <v xml:space="preserve"> 7</v>
      </c>
      <c r="V1110" s="1">
        <v>8</v>
      </c>
      <c r="W1110" s="6">
        <f t="shared" si="513"/>
        <v>8</v>
      </c>
      <c r="X1110" t="str">
        <f>IF(W1110=1, "January", IF(W1110=2, "February", IF(W1110=3, "March", IF(W1110=4, "April", IF(W1110=5, "May", IF(W1110=6, "June", IF(W1110=7, "July", IF(W1110=8, "August", IF(W1110=9, "September", IF(W1110=10, "October", IF(W1110=11, "November", IF(W1110=12, "December", "Other"))))))))))))</f>
        <v>August</v>
      </c>
      <c r="AF1110" s="16" t="s">
        <v>4518</v>
      </c>
      <c r="AG1110" s="1" t="str">
        <f t="shared" si="497"/>
        <v xml:space="preserve">Bulb </v>
      </c>
      <c r="AH1110" s="2" t="str">
        <f t="shared" si="498"/>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I1110" s="1" t="s">
        <v>4519</v>
      </c>
      <c r="AK1110" s="1" t="s">
        <v>17104</v>
      </c>
      <c r="AL1110" s="1" t="str">
        <f t="shared" si="508"/>
        <v>Unscented</v>
      </c>
      <c r="AM1110" s="1" t="b">
        <v>0</v>
      </c>
      <c r="AN1110" s="1" t="b">
        <v>0</v>
      </c>
      <c r="AO1110" s="1" t="b">
        <v>0</v>
      </c>
      <c r="AP1110" s="5" t="s">
        <v>54</v>
      </c>
      <c r="AQ1110" s="5" t="str">
        <f t="shared" si="499"/>
        <v>Light, Medium</v>
      </c>
      <c r="AR1110" s="1" t="s">
        <v>30</v>
      </c>
      <c r="AS1110" s="1" t="str">
        <f t="shared" si="509"/>
        <v>None</v>
      </c>
      <c r="AT1110" s="1" t="str">
        <f t="shared" si="500"/>
        <v>Full</v>
      </c>
      <c r="AU1110" s="1" t="s">
        <v>29</v>
      </c>
      <c r="AV1110" s="1" t="str">
        <f t="shared" si="501"/>
        <v>Moist</v>
      </c>
      <c r="AW1110" s="1" t="s">
        <v>12</v>
      </c>
      <c r="AX1110" s="1" t="str">
        <f t="shared" si="502"/>
        <v>Acid, Neutral, Alkaline</v>
      </c>
      <c r="AY1110" s="1" t="b">
        <v>0</v>
      </c>
      <c r="AZ1110" s="1" t="b">
        <v>0</v>
      </c>
      <c r="BA1110" s="1" t="b">
        <v>0</v>
      </c>
      <c r="BC1110" t="str">
        <f t="shared" si="503"/>
        <v>FALSE</v>
      </c>
      <c r="BE1110" t="str">
        <f t="shared" si="504"/>
        <v>FALSE</v>
      </c>
      <c r="BF1110" s="1" t="b">
        <v>0</v>
      </c>
      <c r="BG1110" s="1" t="b">
        <v>0</v>
      </c>
      <c r="BH1110" s="1" t="b">
        <v>0</v>
      </c>
      <c r="BJ1110" s="1" t="str">
        <f t="shared" si="505"/>
        <v>FALSE</v>
      </c>
      <c r="BL1110" t="str">
        <f t="shared" si="506"/>
        <v>FALSE</v>
      </c>
      <c r="BM1110" s="1" t="b">
        <v>0</v>
      </c>
      <c r="BN1110" s="1" t="b">
        <v>0</v>
      </c>
      <c r="BO1110" s="1">
        <f t="shared" si="510"/>
        <v>11</v>
      </c>
      <c r="BP1110" s="1" t="s">
        <v>31</v>
      </c>
      <c r="BQ1110" s="1" cm="1">
        <f t="array" ref="BQ1110">_xlfn.IFS(BP1110="None Known",0, LEN(BP1110)&gt;500, 5,LEN(BP1110)&gt;400, 4, LEN(BP1110)&gt;300, 3, LEN(BP1110)&gt;200, 2, LEN(BP1110)&gt;1, 1)</f>
        <v>0</v>
      </c>
      <c r="BR1110" s="1" t="s">
        <v>4520</v>
      </c>
      <c r="BS1110" s="1">
        <v>3</v>
      </c>
      <c r="BT1110" s="1" t="s">
        <v>4521</v>
      </c>
      <c r="BU1110" s="1">
        <v>2</v>
      </c>
      <c r="BV1110" s="1" t="s">
        <v>431</v>
      </c>
      <c r="BW1110" s="1" t="s">
        <v>4522</v>
      </c>
      <c r="BX1110" s="1"/>
      <c r="BY1110" t="str">
        <f>_xlfn.XLOOKUP($B1110,Img_lookup!A:A,Img_lookup!B:B, "Not available")</f>
        <v>f9273636-35ab-49c5-9c33-c8eed00a46c5</v>
      </c>
      <c r="BZ1110" t="str">
        <f>_xlfn.XLOOKUP($B1110,Img_lookup!A:A,Img_lookup!C:C, "Not available")</f>
        <v>Lycoris radiata (Matsudo, Chiba, Japan)</v>
      </c>
      <c r="CA1110" t="str">
        <f>_xlfn.XLOOKUP($B1110,Img_lookup!A:A,Img_lookup!D:D, "Not available")</f>
        <v>t-mizo</v>
      </c>
      <c r="CB1110" t="str">
        <f>_xlfn.XLOOKUP($B1110,Img_lookup!A:A,Img_lookup!E:E, "https://imgur.com/aT5wafe")</f>
        <v>https://api.openverse.engineering/v1/images/f9273636-35ab-49c5-9c33-c8eed00a46c5/thumb/</v>
      </c>
    </row>
    <row r="1111" spans="1:80" ht="409.6" x14ac:dyDescent="0.15">
      <c r="A1111" s="1" t="s">
        <v>857</v>
      </c>
      <c r="B1111" s="1" t="s">
        <v>13300</v>
      </c>
      <c r="C1111" s="1" t="s">
        <v>4515</v>
      </c>
      <c r="E1111" s="1" t="s">
        <v>606</v>
      </c>
      <c r="F1111" s="1" t="s">
        <v>23722</v>
      </c>
      <c r="G1111" s="1" t="s">
        <v>23800</v>
      </c>
      <c r="H1111" s="11" t="str">
        <f t="shared" si="512"/>
        <v>Perennial</v>
      </c>
      <c r="J1111" s="1">
        <v>0.5</v>
      </c>
      <c r="L1111" t="str" cm="1">
        <f t="array" ref="L1111">_xlfn.IFS(J1111+K1111="", "Unknown", J1111+K1111&gt;3, "Large", J1111+K1111&gt;0.5, "Medium", J1111+K1111&gt;0, "Small")</f>
        <v>Small</v>
      </c>
      <c r="M1111" s="1">
        <v>6</v>
      </c>
      <c r="N1111" cm="1">
        <f t="array" ref="N1111">IF($M1111="",INDEX($M$2:$M$2176,MATCH(1,INDEX(($A$2:$A$2176=$A1111)*($M$2:$M$2176&lt;&gt;""),0),0)),$M1111)</f>
        <v>6</v>
      </c>
      <c r="O1111" s="2" t="str">
        <f t="shared" si="507"/>
        <v>Seasonal outdoors</v>
      </c>
      <c r="P1111" s="1" t="s">
        <v>13301</v>
      </c>
      <c r="R1111" t="str">
        <f t="shared" si="511"/>
        <v>Medium</v>
      </c>
      <c r="T1111" s="1"/>
      <c r="U1111" s="1"/>
      <c r="V1111" s="1" t="s">
        <v>51</v>
      </c>
      <c r="W1111" s="6" t="str">
        <f t="shared" si="513"/>
        <v>7</v>
      </c>
      <c r="X1111" t="str">
        <f>IF(W1111="1", "January", IF(W1111="2", "February", IF(W1111="3", "March", IF(W1111="4", "April", IF(W1111="5", "May", IF(W1111="6", "June", IF(W1111="7", "July", IF(W1111="8", "August", IF(W1111="9", "September", IF(W1111="10", "October", IF(W1111="11", "November", IF(W1111="12", "December", "Other"))))))))))))</f>
        <v>July</v>
      </c>
      <c r="Y1111" s="2" t="str">
        <f>IF(ISNUMBER(SEARCH("-",V1111)),TRIM(RIGHT(V1111,LEN(V1111)-SEARCH("-",V1111))),V1111)</f>
        <v>8</v>
      </c>
      <c r="Z1111" s="2" t="str">
        <f>IF(Y1111="1", "January", IF(Y1111="2", "February", IF(Y1111="3", "March", IF(Y1111="4", "April", IF(Y1111="5", "May", IF(Y1111="6", "June", IF(Y1111="7", "July", IF(Y1111="8", "August", IF(Y1111="9", "September", IF(Y1111="10", "October", IF(Y1111="11", "November", IF(Y1111="12", "December", "Other"))))))))))))</f>
        <v>August</v>
      </c>
      <c r="AF1111" s="16" t="s">
        <v>4518</v>
      </c>
      <c r="AG1111" s="1" t="str">
        <f t="shared" si="497"/>
        <v xml:space="preserve">Bulb </v>
      </c>
      <c r="AH1111" s="2" t="str">
        <f t="shared" si="498"/>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I1111" s="1" t="s">
        <v>13302</v>
      </c>
      <c r="AK1111" s="1" t="s">
        <v>17104</v>
      </c>
      <c r="AL1111" s="1" t="str">
        <f t="shared" si="508"/>
        <v>Unscented</v>
      </c>
      <c r="AM1111" s="1" t="b">
        <v>0</v>
      </c>
      <c r="AN1111" s="1" t="b">
        <v>0</v>
      </c>
      <c r="AO1111" s="1" t="b">
        <v>0</v>
      </c>
      <c r="AP1111" s="5" t="s">
        <v>54</v>
      </c>
      <c r="AQ1111" s="5" t="str">
        <f t="shared" si="499"/>
        <v>Light, Medium</v>
      </c>
      <c r="AR1111" s="1" t="s">
        <v>30</v>
      </c>
      <c r="AS1111" s="1" t="str">
        <f t="shared" si="509"/>
        <v>None</v>
      </c>
      <c r="AT1111" s="1" t="str">
        <f t="shared" si="500"/>
        <v>Full</v>
      </c>
      <c r="AU1111" s="1" t="s">
        <v>29</v>
      </c>
      <c r="AV1111" s="1" t="str">
        <f t="shared" si="501"/>
        <v>Moist</v>
      </c>
      <c r="AW1111" s="1" t="s">
        <v>12</v>
      </c>
      <c r="AX1111" s="1" t="str">
        <f t="shared" si="502"/>
        <v>Acid, Neutral, Alkaline</v>
      </c>
      <c r="AY1111" s="1" t="b">
        <v>0</v>
      </c>
      <c r="AZ1111" s="1" t="b">
        <v>0</v>
      </c>
      <c r="BA1111" s="1" t="b">
        <v>0</v>
      </c>
      <c r="BC1111" t="str">
        <f t="shared" si="503"/>
        <v>FALSE</v>
      </c>
      <c r="BE1111" t="str">
        <f t="shared" si="504"/>
        <v>FALSE</v>
      </c>
      <c r="BF1111" s="1" t="b">
        <v>0</v>
      </c>
      <c r="BG1111" s="1" t="b">
        <v>0</v>
      </c>
      <c r="BH1111" s="1" t="b">
        <v>0</v>
      </c>
      <c r="BJ1111" s="1" t="str">
        <f t="shared" si="505"/>
        <v>FALSE</v>
      </c>
      <c r="BL1111" t="str">
        <f t="shared" si="506"/>
        <v>FALSE</v>
      </c>
      <c r="BM1111" s="1" t="b">
        <v>0</v>
      </c>
      <c r="BN1111" s="1" t="b">
        <v>0</v>
      </c>
      <c r="BO1111" s="1">
        <f t="shared" si="510"/>
        <v>9</v>
      </c>
      <c r="BP1111" s="1" t="s">
        <v>31</v>
      </c>
      <c r="BQ1111" s="1" cm="1">
        <f t="array" ref="BQ1111">_xlfn.IFS(BP1111="None Known",0, LEN(BP1111)&gt;500, 5,LEN(BP1111)&gt;400, 4, LEN(BP1111)&gt;300, 3, LEN(BP1111)&gt;200, 2, LEN(BP1111)&gt;1, 1)</f>
        <v>0</v>
      </c>
      <c r="BR1111" s="1" t="s">
        <v>13303</v>
      </c>
      <c r="BS1111" s="1">
        <v>3</v>
      </c>
      <c r="BT1111" s="1" t="s">
        <v>31</v>
      </c>
      <c r="BU1111" s="1">
        <v>0</v>
      </c>
      <c r="BW1111" s="1" t="s">
        <v>8664</v>
      </c>
      <c r="BX1111" s="1"/>
      <c r="BY1111" t="str">
        <f>_xlfn.XLOOKUP($B1111,Img_lookup!A:A,Img_lookup!B:B, "Not available")</f>
        <v>d5013450-834e-4143-992f-4c9f0c11adda</v>
      </c>
      <c r="BZ1111" t="str">
        <f>_xlfn.XLOOKUP($B1111,Img_lookup!A:A,Img_lookup!C:C, "Not available")</f>
        <v>„Ç≠„ÉÑ„Éç„Éé„Ç´„Éü„ÇΩ„É™ (Áãê„ÅÆÂâÉÂàÄ) (Lycoris sanguinea) (17198068252).jpg</v>
      </c>
      <c r="CA1111" t="str">
        <f>_xlfn.XLOOKUP($B1111,Img_lookup!A:A,Img_lookup!D:D, "Not available")</f>
        <v>yamatsu</v>
      </c>
      <c r="CB1111" t="str">
        <f>_xlfn.XLOOKUP($B1111,Img_lookup!A:A,Img_lookup!E:E, "https://imgur.com/aT5wafe")</f>
        <v>https://api.openverse.engineering/v1/images/d5013450-834e-4143-992f-4c9f0c11adda/thumb/</v>
      </c>
    </row>
    <row r="1112" spans="1:80" ht="409.6" x14ac:dyDescent="0.15">
      <c r="A1112" s="1" t="s">
        <v>857</v>
      </c>
      <c r="B1112" s="1" t="s">
        <v>8659</v>
      </c>
      <c r="C1112" s="1" t="s">
        <v>8660</v>
      </c>
      <c r="E1112" s="1" t="s">
        <v>1168</v>
      </c>
      <c r="F1112" s="1" t="s">
        <v>23722</v>
      </c>
      <c r="G1112" s="1" t="s">
        <v>23800</v>
      </c>
      <c r="H1112" s="11" t="str">
        <f t="shared" si="512"/>
        <v>Perennial</v>
      </c>
      <c r="J1112" s="1">
        <v>0.69999998799999996</v>
      </c>
      <c r="K1112" s="1">
        <v>0.15000000599999999</v>
      </c>
      <c r="L1112" t="str" cm="1">
        <f t="array" ref="L1112">_xlfn.IFS(J1112+K1112="", "Unknown", J1112+K1112&gt;3, "Large", J1112+K1112&gt;0.5, "Medium", J1112+K1112&gt;0, "Small")</f>
        <v>Medium</v>
      </c>
      <c r="M1112" s="1">
        <v>5</v>
      </c>
      <c r="N1112" cm="1">
        <f t="array" ref="N1112">IF($M1112="",INDEX($M$2:$M$2176,MATCH(1,INDEX(($A$2:$A$2176=$A1112)*($M$2:$M$2176&lt;&gt;""),0),0)),$M1112)</f>
        <v>5</v>
      </c>
      <c r="O1112" s="2" t="str">
        <f t="shared" si="507"/>
        <v>Seasonal outdoors</v>
      </c>
      <c r="P1112" s="1" t="s">
        <v>8661</v>
      </c>
      <c r="R1112" t="str">
        <f t="shared" si="511"/>
        <v>Medium</v>
      </c>
      <c r="T1112" s="1"/>
      <c r="U1112" s="1"/>
      <c r="V1112" s="1" t="s">
        <v>427</v>
      </c>
      <c r="W1112" s="6" t="str">
        <f t="shared" si="513"/>
        <v>8</v>
      </c>
      <c r="X1112" t="str">
        <f>IF(W1112="1", "January", IF(W1112="2", "February", IF(W1112="3", "March", IF(W1112="4", "April", IF(W1112="5", "May", IF(W1112="6", "June", IF(W1112="7", "July", IF(W1112="8", "August", IF(W1112="9", "September", IF(W1112="10", "October", IF(W1112="11", "November", IF(W1112="12", "December", "Other"))))))))))))</f>
        <v>August</v>
      </c>
      <c r="Y1112" s="2" t="str">
        <f>IF(ISNUMBER(SEARCH("-",V1112)),TRIM(RIGHT(V1112,LEN(V1112)-SEARCH("-",V1112))),V1112)</f>
        <v>9</v>
      </c>
      <c r="Z1112" s="2" t="str">
        <f>IF(Y1112="1", "January", IF(Y1112="2", "February", IF(Y1112="3", "March", IF(Y1112="4", "April", IF(Y1112="5", "May", IF(Y1112="6", "June", IF(Y1112="7", "July", IF(Y1112="8", "August", IF(Y1112="9", "September", IF(Y1112="10", "October", IF(Y1112="11", "November", IF(Y1112="12", "December", "Other"))))))))))))</f>
        <v>September</v>
      </c>
      <c r="AF1112" s="16" t="s">
        <v>4518</v>
      </c>
      <c r="AG1112" s="1" t="str">
        <f t="shared" si="497"/>
        <v xml:space="preserve">Bulb </v>
      </c>
      <c r="AH1112" s="2" t="str">
        <f t="shared" si="498"/>
        <v>The seed is best sown as soon as it is ripe in a greenhouse and should germinate in the spring[200]. Sow the seed thinly so that it does not need to be disturbed for its first year of growth. Give an occasional liquid feed during the growing season to ensure the plants do not become nutrient deficient. Pot up the small bulbs when the plants become dormant, placing 2 bulbs in each pot. Grow them on for another 2 years in the greenhouse before planting them out when they are dormant.
Division of offsets in the dormant season[200].</v>
      </c>
      <c r="AI1112" s="1" t="s">
        <v>8662</v>
      </c>
      <c r="AK1112" s="1" t="s">
        <v>17104</v>
      </c>
      <c r="AL1112" s="1" t="str">
        <f t="shared" si="508"/>
        <v>Scented</v>
      </c>
      <c r="AM1112" s="1" t="b">
        <v>1</v>
      </c>
      <c r="AN1112" s="1" t="b">
        <v>0</v>
      </c>
      <c r="AO1112" s="1" t="b">
        <v>0</v>
      </c>
      <c r="AP1112" s="5" t="s">
        <v>54</v>
      </c>
      <c r="AQ1112" s="5" t="str">
        <f t="shared" si="499"/>
        <v>Light, Medium</v>
      </c>
      <c r="AR1112" s="1" t="s">
        <v>30</v>
      </c>
      <c r="AS1112" s="1" t="str">
        <f t="shared" si="509"/>
        <v>None</v>
      </c>
      <c r="AT1112" s="1" t="str">
        <f t="shared" si="500"/>
        <v>Full</v>
      </c>
      <c r="AU1112" s="1" t="s">
        <v>29</v>
      </c>
      <c r="AV1112" s="1" t="str">
        <f t="shared" si="501"/>
        <v>Moist</v>
      </c>
      <c r="AW1112" s="1" t="s">
        <v>12</v>
      </c>
      <c r="AX1112" s="1" t="str">
        <f t="shared" si="502"/>
        <v>Acid, Neutral, Alkaline</v>
      </c>
      <c r="AY1112" s="1" t="b">
        <v>0</v>
      </c>
      <c r="AZ1112" s="1" t="b">
        <v>0</v>
      </c>
      <c r="BA1112" s="1" t="b">
        <v>0</v>
      </c>
      <c r="BC1112" t="str">
        <f t="shared" si="503"/>
        <v>FALSE</v>
      </c>
      <c r="BE1112" t="str">
        <f t="shared" si="504"/>
        <v>FALSE</v>
      </c>
      <c r="BF1112" s="1" t="b">
        <v>0</v>
      </c>
      <c r="BG1112" s="1" t="b">
        <v>0</v>
      </c>
      <c r="BH1112" s="1" t="b">
        <v>0</v>
      </c>
      <c r="BJ1112" s="1" t="str">
        <f t="shared" si="505"/>
        <v>FALSE</v>
      </c>
      <c r="BL1112" t="str">
        <f t="shared" si="506"/>
        <v>FALSE</v>
      </c>
      <c r="BM1112" s="1" t="b">
        <v>0</v>
      </c>
      <c r="BN1112" s="1" t="b">
        <v>0</v>
      </c>
      <c r="BO1112" s="1">
        <f t="shared" si="510"/>
        <v>9</v>
      </c>
      <c r="BP1112" s="1" t="s">
        <v>31</v>
      </c>
      <c r="BQ1112" s="1" cm="1">
        <f t="array" ref="BQ1112">_xlfn.IFS(BP1112="None Known",0, LEN(BP1112)&gt;500, 5,LEN(BP1112)&gt;400, 4, LEN(BP1112)&gt;300, 3, LEN(BP1112)&gt;200, 2, LEN(BP1112)&gt;1, 1)</f>
        <v>0</v>
      </c>
      <c r="BR1112" s="1" t="s">
        <v>8663</v>
      </c>
      <c r="BS1112" s="1">
        <v>3</v>
      </c>
      <c r="BT1112" s="1" t="s">
        <v>31</v>
      </c>
      <c r="BU1112" s="1">
        <v>0</v>
      </c>
      <c r="BV1112" s="1" t="s">
        <v>34</v>
      </c>
      <c r="BW1112" s="1" t="s">
        <v>8664</v>
      </c>
      <c r="BX1112" s="1"/>
      <c r="BY1112" t="str">
        <f>_xlfn.XLOOKUP($B1112,Img_lookup!A:A,Img_lookup!B:B, "Not available")</f>
        <v>9f6d32b8-1aab-4ad8-a00c-92480cdb5150</v>
      </c>
      <c r="BZ1112" t="str">
        <f>_xlfn.XLOOKUP($B1112,Img_lookup!A:A,Img_lookup!C:C, "Not available")</f>
        <v>Lycoris squamigera</v>
      </c>
      <c r="CA1112" t="str">
        <f>_xlfn.XLOOKUP($B1112,Img_lookup!A:A,Img_lookup!D:D, "Not available")</f>
        <v>Aiko, Thomas &amp; Juliette+Isaac</v>
      </c>
      <c r="CB1112" t="str">
        <f>_xlfn.XLOOKUP($B1112,Img_lookup!A:A,Img_lookup!E:E, "https://imgur.com/aT5wafe")</f>
        <v>https://api.openverse.engineering/v1/images/9f6d32b8-1aab-4ad8-a00c-92480cdb5150/thumb/</v>
      </c>
    </row>
    <row r="1113" spans="1:80" ht="397" x14ac:dyDescent="0.15">
      <c r="A1113" s="1" t="s">
        <v>69</v>
      </c>
      <c r="B1113" s="1" t="s">
        <v>6837</v>
      </c>
      <c r="C1113" s="1" t="s">
        <v>6838</v>
      </c>
      <c r="E1113" s="1" t="s">
        <v>6839</v>
      </c>
      <c r="F1113" s="1" t="s">
        <v>6</v>
      </c>
      <c r="G1113" s="1" t="s">
        <v>6</v>
      </c>
      <c r="H1113" s="11" t="str">
        <f t="shared" si="512"/>
        <v>Perennial</v>
      </c>
      <c r="J1113" s="1">
        <v>0.30000001199999998</v>
      </c>
      <c r="L1113" t="str" cm="1">
        <f t="array" ref="L1113">_xlfn.IFS(J1113+K1113="", "Unknown", J1113+K1113&gt;3, "Large", J1113+K1113&gt;0.5, "Medium", J1113+K1113&gt;0, "Small")</f>
        <v>Small</v>
      </c>
      <c r="N1113" cm="1">
        <f t="array" ref="N1113">IF($M1113="",INDEX($M$2:$M$2176,MATCH(1,INDEX(($A$2:$A$2176=$A1113)*($M$2:$M$2176&lt;&gt;""),0),0)),$M1113)</f>
        <v>7</v>
      </c>
      <c r="O1113" s="2" t="str">
        <f t="shared" si="507"/>
        <v>Seasonal outdoors</v>
      </c>
      <c r="P1113" s="1" t="s">
        <v>6840</v>
      </c>
      <c r="R1113" t="str">
        <f t="shared" si="511"/>
        <v>Medium</v>
      </c>
      <c r="W1113"/>
      <c r="AF1113" s="16" t="s">
        <v>24570</v>
      </c>
      <c r="AG1113" s="1" t="str">
        <f t="shared" si="497"/>
        <v xml:space="preserve">Seed </v>
      </c>
      <c r="AH1113" s="2" t="str">
        <f t="shared" si="498"/>
        <v>Sow spring in a cold frame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Division can be tried in the spring.</v>
      </c>
      <c r="AI1113" s="1" t="s">
        <v>6841</v>
      </c>
      <c r="AJ1113" s="1" t="s">
        <v>53</v>
      </c>
      <c r="AK1113" s="1" t="s">
        <v>17104</v>
      </c>
      <c r="AL1113" s="1" t="str">
        <f t="shared" si="508"/>
        <v>Unscented</v>
      </c>
      <c r="AM1113" s="1" t="b">
        <v>0</v>
      </c>
      <c r="AN1113" s="1" t="b">
        <v>0</v>
      </c>
      <c r="AO1113" s="1" t="b">
        <v>0</v>
      </c>
      <c r="AP1113" s="5" t="s">
        <v>54</v>
      </c>
      <c r="AQ1113" s="5" t="str">
        <f t="shared" si="499"/>
        <v>Light, Medium</v>
      </c>
      <c r="AR1113" s="1" t="s">
        <v>30</v>
      </c>
      <c r="AS1113" s="1" t="str">
        <f t="shared" si="509"/>
        <v>None</v>
      </c>
      <c r="AT1113" s="1" t="str">
        <f t="shared" si="500"/>
        <v>Full</v>
      </c>
      <c r="AU1113" s="1" t="s">
        <v>29</v>
      </c>
      <c r="AV1113" s="1" t="str">
        <f t="shared" si="501"/>
        <v>Moist</v>
      </c>
      <c r="AW1113" s="1" t="s">
        <v>12</v>
      </c>
      <c r="AX1113" s="1" t="str">
        <f t="shared" si="502"/>
        <v>Acid, Neutral, Alkaline</v>
      </c>
      <c r="AY1113" s="1" t="b">
        <v>0</v>
      </c>
      <c r="AZ1113" s="1" t="b">
        <v>0</v>
      </c>
      <c r="BA1113" s="1" t="b">
        <v>0</v>
      </c>
      <c r="BC1113" t="str">
        <f t="shared" si="503"/>
        <v>FALSE</v>
      </c>
      <c r="BE1113" t="str">
        <f t="shared" si="504"/>
        <v>FALSE</v>
      </c>
      <c r="BF1113" s="1" t="b">
        <v>0</v>
      </c>
      <c r="BG1113" s="1" t="b">
        <v>0</v>
      </c>
      <c r="BH1113" s="1" t="b">
        <v>0</v>
      </c>
      <c r="BJ1113" s="1" t="str">
        <f t="shared" si="505"/>
        <v>FALSE</v>
      </c>
      <c r="BL1113" t="str">
        <f t="shared" si="506"/>
        <v>FALSE</v>
      </c>
      <c r="BM1113" s="1" t="b">
        <v>0</v>
      </c>
      <c r="BN1113" s="1" t="b">
        <v>0</v>
      </c>
      <c r="BO1113" s="1">
        <f t="shared" si="510"/>
        <v>6</v>
      </c>
      <c r="BP1113" s="1" t="s">
        <v>6842</v>
      </c>
      <c r="BQ1113" s="1" cm="1">
        <f t="array" ref="BQ1113">_xlfn.IFS(BP1113="None Known",0, LEN(BP1113)&gt;500, 5,LEN(BP1113)&gt;400, 4, LEN(BP1113)&gt;300, 3, LEN(BP1113)&gt;200, 2, LEN(BP1113)&gt;1, 1)</f>
        <v>1</v>
      </c>
      <c r="BR1113" s="1" t="s">
        <v>6843</v>
      </c>
      <c r="BS1113" s="1">
        <v>1</v>
      </c>
      <c r="BT1113" s="1" t="s">
        <v>6844</v>
      </c>
      <c r="BU1113" s="1">
        <v>2</v>
      </c>
      <c r="BV1113" s="1" t="s">
        <v>6845</v>
      </c>
      <c r="BW1113" s="1" t="s">
        <v>31</v>
      </c>
      <c r="BX1113" s="1"/>
      <c r="BY1113" t="str">
        <f>_xlfn.XLOOKUP($B1113,Img_lookup!A:A,Img_lookup!B:B, "Not available")</f>
        <v>7dd03134-d046-4775-828b-0110188fc2b3</v>
      </c>
      <c r="BZ1113" t="str">
        <f>_xlfn.XLOOKUP($B1113,Img_lookup!A:A,Img_lookup!C:C, "Not available")</f>
        <v>Skeleton Flower (Lygodesmia juncea)</v>
      </c>
      <c r="CA1113" t="str">
        <f>_xlfn.XLOOKUP($B1113,Img_lookup!A:A,Img_lookup!D:D, "Not available")</f>
        <v>Mary Vaux Walcott, born Philadelphia, PA 1860-died St. Andrews, New Brunswick, Canada 1940</v>
      </c>
      <c r="CB1113" t="str">
        <f>_xlfn.XLOOKUP($B1113,Img_lookup!A:A,Img_lookup!E:E, "https://imgur.com/aT5wafe")</f>
        <v>https://api.openverse.engineering/v1/images/7dd03134-d046-4775-828b-0110188fc2b3/thumb/</v>
      </c>
    </row>
    <row r="1114" spans="1:80" ht="409.6" x14ac:dyDescent="0.2">
      <c r="A1114" s="1" t="s">
        <v>741</v>
      </c>
      <c r="B1114" s="1" t="s">
        <v>11522</v>
      </c>
      <c r="C1114" s="1" t="s">
        <v>11523</v>
      </c>
      <c r="E1114" s="1" t="s">
        <v>11524</v>
      </c>
      <c r="F1114" s="1" t="s">
        <v>6</v>
      </c>
      <c r="G1114" s="1" t="s">
        <v>6</v>
      </c>
      <c r="H1114" s="11" t="str">
        <f t="shared" si="512"/>
        <v>Perennial</v>
      </c>
      <c r="J1114" s="1">
        <v>1</v>
      </c>
      <c r="K1114" s="1">
        <v>0.75</v>
      </c>
      <c r="L1114" t="str" cm="1">
        <f t="array" ref="L1114">_xlfn.IFS(J1114+K1114="", "Unknown", J1114+K1114&gt;3, "Large", J1114+K1114&gt;0.5, "Medium", J1114+K1114&gt;0, "Small")</f>
        <v>Medium</v>
      </c>
      <c r="M1114" s="1">
        <v>6</v>
      </c>
      <c r="N1114" cm="1">
        <f t="array" ref="N1114">IF($M1114="",INDEX($M$2:$M$2176,MATCH(1,INDEX(($A$2:$A$2176=$A1114)*($M$2:$M$2176&lt;&gt;""),0),0)),$M1114)</f>
        <v>6</v>
      </c>
      <c r="O1114" s="2" t="str">
        <f t="shared" si="507"/>
        <v>Seasonal outdoors</v>
      </c>
      <c r="P1114" s="1" t="s">
        <v>11525</v>
      </c>
      <c r="Q1114" s="1" t="s">
        <v>17111</v>
      </c>
      <c r="R1114" t="str">
        <f t="shared" si="511"/>
        <v>Slow</v>
      </c>
      <c r="T1114" s="1"/>
      <c r="U1114" s="1"/>
      <c r="V1114" s="1">
        <v>4</v>
      </c>
      <c r="W1114" s="6">
        <f t="shared" ref="W1114:W1132" si="514">IF(ISNUMBER(SEARCH("-",V1114)),TRIM(LEFT(V1114,FIND("-",V1114)-1)),V1114)</f>
        <v>4</v>
      </c>
      <c r="X1114" t="str">
        <f>IF(W1114=1, "January", IF(W1114=2, "February", IF(W1114=3, "March", IF(W1114=4, "April", IF(W1114=5, "May", IF(W1114=6, "June", IF(W1114=7, "July", IF(W1114=8, "August", IF(W1114=9, "September", IF(W1114=10, "October", IF(W1114=11, "November", IF(W1114=12, "December", "Other"))))))))))))</f>
        <v>April</v>
      </c>
      <c r="Y1114" s="1"/>
      <c r="Z1114" s="1"/>
      <c r="AA1114" s="1" t="s">
        <v>307</v>
      </c>
      <c r="AB1114" s="1" t="str">
        <f>IF(ISNUMBER(SEARCH("-",AA1114)),TRIM(LEFT(AA1114,FIND("-",AA1114)-1)),AA1114)</f>
        <v>6</v>
      </c>
      <c r="AC1114" s="1" t="str">
        <f>IF(AB1114="1", "January", IF(AB1114="2", "February", IF(AB1114="3", "March", IF(AB1114="4", "April", IF(AB1114="5", "May", IF(AB1114="6", "June", IF(AB1114="7", "July", IF(AB1114="8", "August", IF(AB1114="9", "September", IF(AB1114="10", "October", IF(AB1114="11", "November", IF(AB1114="12", "December", "Other"))))))))))))</f>
        <v>June</v>
      </c>
      <c r="AD1114" s="1" t="str">
        <f>IF(ISNUMBER(SEARCH("-",AA1114)),TRIM(RIGHT(AA1114,LEN(AA1114)-SEARCH("-",AA1114))),AA1114)</f>
        <v>7</v>
      </c>
      <c r="AE1114" s="1" t="str">
        <f>IF(AD1114="1", "January", IF(AD1114="2", "February", IF(AD1114="3", "March", IF(AD1114="4", "April", IF(AD1114="5", "May", IF(AD1114="6", "June", IF(AD1114="7", "July", IF(AD1114="8", "August", IF(AD1114="9", "September", IF(AD1114="10", "October", IF(AD1114="11", "November", IF(AD1114="12", "December", "Other"))))))))))))</f>
        <v>July</v>
      </c>
      <c r="AF1114" s="17" t="s">
        <v>4275</v>
      </c>
      <c r="AG1114" s="1" t="str">
        <f t="shared" si="497"/>
        <v xml:space="preserve">Seed </v>
      </c>
      <c r="AH1114" s="2" t="str">
        <f t="shared" si="498"/>
        <v>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v>
      </c>
      <c r="AI1114" s="1" t="s">
        <v>11526</v>
      </c>
      <c r="AJ1114" s="1" t="s">
        <v>53</v>
      </c>
      <c r="AK1114" s="1" t="s">
        <v>17104</v>
      </c>
      <c r="AL1114" s="1" t="str">
        <f t="shared" si="508"/>
        <v>Scented</v>
      </c>
      <c r="AM1114" s="1" t="b">
        <v>1</v>
      </c>
      <c r="AN1114" s="1" t="b">
        <v>1</v>
      </c>
      <c r="AO1114" s="1" t="b">
        <v>0</v>
      </c>
      <c r="AP1114" s="5" t="s">
        <v>28</v>
      </c>
      <c r="AQ1114" s="5" t="str">
        <f t="shared" si="499"/>
        <v>Light, Medium, Heavy</v>
      </c>
      <c r="AR1114" s="1" t="s">
        <v>10</v>
      </c>
      <c r="AS1114" s="1" t="str">
        <f t="shared" si="509"/>
        <v>None, Partial</v>
      </c>
      <c r="AT1114" s="1" t="str">
        <f t="shared" si="500"/>
        <v>Partial, Full</v>
      </c>
      <c r="AU1114" s="1" t="s">
        <v>919</v>
      </c>
      <c r="AV1114" s="1" t="str">
        <f t="shared" si="501"/>
        <v>Wet/Water</v>
      </c>
      <c r="AW1114" s="1" t="s">
        <v>12</v>
      </c>
      <c r="AX1114" s="1" t="str">
        <f t="shared" si="502"/>
        <v>Acid, Neutral, Alkaline</v>
      </c>
      <c r="AY1114" s="1" t="b">
        <v>0</v>
      </c>
      <c r="AZ1114" s="1" t="b">
        <v>0</v>
      </c>
      <c r="BA1114" s="1" t="b">
        <v>0</v>
      </c>
      <c r="BC1114" t="str">
        <f t="shared" si="503"/>
        <v>FALSE</v>
      </c>
      <c r="BE1114" t="str">
        <f t="shared" si="504"/>
        <v>FALSE</v>
      </c>
      <c r="BF1114" s="1" t="b">
        <v>0</v>
      </c>
      <c r="BG1114" s="1" t="b">
        <v>0</v>
      </c>
      <c r="BH1114" s="1" t="b">
        <v>0</v>
      </c>
      <c r="BJ1114" s="1" t="str">
        <f t="shared" si="505"/>
        <v>FALSE</v>
      </c>
      <c r="BL1114" t="str">
        <f t="shared" si="506"/>
        <v>FALSE</v>
      </c>
      <c r="BM1114" s="1" t="b">
        <v>0</v>
      </c>
      <c r="BN1114" s="1" t="b">
        <v>0</v>
      </c>
      <c r="BO1114" s="1">
        <f t="shared" si="510"/>
        <v>15</v>
      </c>
      <c r="BP1114" s="1" t="s">
        <v>11527</v>
      </c>
      <c r="BQ1114" s="1" cm="1">
        <f t="array" ref="BQ1114">_xlfn.IFS(BP1114="None Known",0, LEN(BP1114)&gt;500, 5,LEN(BP1114)&gt;400, 4, LEN(BP1114)&gt;300, 3, LEN(BP1114)&gt;200, 2, LEN(BP1114)&gt;1, 1)</f>
        <v>4</v>
      </c>
      <c r="BR1114" s="1" t="s">
        <v>11528</v>
      </c>
      <c r="BS1114" s="1">
        <v>3</v>
      </c>
      <c r="BT1114" s="1" t="s">
        <v>11529</v>
      </c>
      <c r="BU1114" s="1">
        <v>2</v>
      </c>
      <c r="BV1114" s="1" t="s">
        <v>4279</v>
      </c>
      <c r="BW1114" s="1" t="s">
        <v>11530</v>
      </c>
      <c r="BX1114" s="1"/>
      <c r="BY1114" t="str">
        <f>_xlfn.XLOOKUP($B1114,Img_lookup!A:A,Img_lookup!B:B, "Not available")</f>
        <v>1b02037a-0cc9-4370-9c4f-501e3399d89e</v>
      </c>
      <c r="BZ1114" t="str">
        <f>_xlfn.XLOOKUP($B1114,Img_lookup!A:A,Img_lookup!C:C, "Not available")</f>
        <v>J20160411-0137‚ÄîLysichiton americanus‚ÄîRPBG</v>
      </c>
      <c r="CA1114" t="str">
        <f>_xlfn.XLOOKUP($B1114,Img_lookup!A:A,Img_lookup!D:D, "Not available")</f>
        <v>John Rusk</v>
      </c>
      <c r="CB1114" t="str">
        <f>_xlfn.XLOOKUP($B1114,Img_lookup!A:A,Img_lookup!E:E, "https://imgur.com/aT5wafe")</f>
        <v>https://api.openverse.engineering/v1/images/1b02037a-0cc9-4370-9c4f-501e3399d89e/thumb/</v>
      </c>
    </row>
    <row r="1115" spans="1:80" ht="409.6" x14ac:dyDescent="0.2">
      <c r="A1115" s="1" t="s">
        <v>741</v>
      </c>
      <c r="B1115" s="1" t="s">
        <v>4272</v>
      </c>
      <c r="D1115" s="1" t="s">
        <v>4273</v>
      </c>
      <c r="E1115" s="1" t="s">
        <v>1168</v>
      </c>
      <c r="F1115" s="1" t="s">
        <v>6</v>
      </c>
      <c r="G1115" s="1" t="s">
        <v>6</v>
      </c>
      <c r="H1115" s="11" t="str">
        <f t="shared" si="512"/>
        <v>Perennial</v>
      </c>
      <c r="J1115" s="1">
        <v>0.75</v>
      </c>
      <c r="K1115" s="1">
        <v>0.60000002399999997</v>
      </c>
      <c r="L1115" t="str" cm="1">
        <f t="array" ref="L1115">_xlfn.IFS(J1115+K1115="", "Unknown", J1115+K1115&gt;3, "Large", J1115+K1115&gt;0.5, "Medium", J1115+K1115&gt;0, "Small")</f>
        <v>Medium</v>
      </c>
      <c r="M1115" s="1">
        <v>6</v>
      </c>
      <c r="N1115" cm="1">
        <f t="array" ref="N1115">IF($M1115="",INDEX($M$2:$M$2176,MATCH(1,INDEX(($A$2:$A$2176=$A1115)*($M$2:$M$2176&lt;&gt;""),0),0)),$M1115)</f>
        <v>6</v>
      </c>
      <c r="O1115" s="2" t="str">
        <f t="shared" si="507"/>
        <v>Seasonal outdoors</v>
      </c>
      <c r="P1115" s="1" t="s">
        <v>4274</v>
      </c>
      <c r="R1115" t="str">
        <f t="shared" si="511"/>
        <v>Medium</v>
      </c>
      <c r="T1115" s="1"/>
      <c r="U1115" s="1"/>
      <c r="V1115" s="1" t="s">
        <v>3077</v>
      </c>
      <c r="W1115" s="6" t="str">
        <f t="shared" si="514"/>
        <v>2</v>
      </c>
      <c r="X1115" t="str">
        <f t="shared" ref="X1115:X1125" si="515">IF(W1115="1", "January", IF(W1115="2", "February", IF(W1115="3", "March", IF(W1115="4", "April", IF(W1115="5", "May", IF(W1115="6", "June", IF(W1115="7", "July", IF(W1115="8", "August", IF(W1115="9", "September", IF(W1115="10", "October", IF(W1115="11", "November", IF(W1115="12", "December", "Other"))))))))))))</f>
        <v>February</v>
      </c>
      <c r="Y1115" s="2" t="str">
        <f t="shared" ref="Y1115:Y1125" si="516">IF(ISNUMBER(SEARCH("-",V1115)),TRIM(RIGHT(V1115,LEN(V1115)-SEARCH("-",V1115))),V1115)</f>
        <v>4</v>
      </c>
      <c r="Z1115" s="2" t="str">
        <f t="shared" ref="Z1115:Z1125" si="517">IF(Y1115="1", "January", IF(Y1115="2", "February", IF(Y1115="3", "March", IF(Y1115="4", "April", IF(Y1115="5", "May", IF(Y1115="6", "June", IF(Y1115="7", "July", IF(Y1115="8", "August", IF(Y1115="9", "September", IF(Y1115="10", "October", IF(Y1115="11", "November", IF(Y1115="12", "December", "Other"))))))))))))</f>
        <v>April</v>
      </c>
      <c r="AF1115" s="17" t="s">
        <v>4275</v>
      </c>
      <c r="AG1115" s="1" t="str">
        <f t="shared" si="497"/>
        <v xml:space="preserve">Seed </v>
      </c>
      <c r="AH1115" s="2" t="str">
        <f t="shared" si="498"/>
        <v>The seed is best sown as soon as it is ripe in pots in a cold frame[134]. Keep very moist, preferably by emmersing the pot in 2 -3 cm of water[200]. Germination is usually good, taking place within 1 - 2 months at 15�c[134]. When they are large enough to handle, prick the seedlings out into individual pots and grow them on in trays of water in the greenhouse for at least their first winter. Plant them out into their permanent positions in late spring or early summer, after the last expected frosts.
 Division in the middle of autumn or mid to late winter, but no later than this because the plant will be coming into growth.</v>
      </c>
      <c r="AI1115" s="1" t="s">
        <v>4276</v>
      </c>
      <c r="AJ1115" s="1" t="s">
        <v>23806</v>
      </c>
      <c r="AK1115" s="1" t="s">
        <v>17104</v>
      </c>
      <c r="AL1115" s="1" t="str">
        <f t="shared" si="508"/>
        <v>Scented</v>
      </c>
      <c r="AM1115" s="1" t="b">
        <v>1</v>
      </c>
      <c r="AN1115" s="1" t="b">
        <v>1</v>
      </c>
      <c r="AO1115" s="1" t="b">
        <v>0</v>
      </c>
      <c r="AP1115" s="5" t="s">
        <v>28</v>
      </c>
      <c r="AQ1115" s="5" t="str">
        <f t="shared" si="499"/>
        <v>Light, Medium, Heavy</v>
      </c>
      <c r="AR1115" s="1" t="s">
        <v>10</v>
      </c>
      <c r="AS1115" s="1" t="str">
        <f t="shared" si="509"/>
        <v>None, Partial</v>
      </c>
      <c r="AT1115" s="1" t="str">
        <f t="shared" si="500"/>
        <v>Partial, Full</v>
      </c>
      <c r="AU1115" s="1" t="s">
        <v>919</v>
      </c>
      <c r="AV1115" s="1" t="str">
        <f t="shared" si="501"/>
        <v>Wet/Water</v>
      </c>
      <c r="AW1115" s="1" t="s">
        <v>12</v>
      </c>
      <c r="AX1115" s="1" t="str">
        <f t="shared" si="502"/>
        <v>Acid, Neutral, Alkaline</v>
      </c>
      <c r="AY1115" s="1" t="b">
        <v>0</v>
      </c>
      <c r="AZ1115" s="1" t="b">
        <v>0</v>
      </c>
      <c r="BA1115" s="1" t="b">
        <v>0</v>
      </c>
      <c r="BC1115" t="str">
        <f t="shared" si="503"/>
        <v>FALSE</v>
      </c>
      <c r="BE1115" t="str">
        <f t="shared" si="504"/>
        <v>FALSE</v>
      </c>
      <c r="BF1115" s="1" t="b">
        <v>0</v>
      </c>
      <c r="BG1115" s="1" t="b">
        <v>0</v>
      </c>
      <c r="BH1115" s="1" t="b">
        <v>0</v>
      </c>
      <c r="BJ1115" s="1" t="str">
        <f t="shared" si="505"/>
        <v>FALSE</v>
      </c>
      <c r="BK1115" s="1" t="s">
        <v>77</v>
      </c>
      <c r="BL1115" t="str">
        <f t="shared" si="506"/>
        <v>TRUE</v>
      </c>
      <c r="BM1115" s="1" t="b">
        <v>0</v>
      </c>
      <c r="BN1115" s="1" t="b">
        <v>0</v>
      </c>
      <c r="BO1115" s="1">
        <f t="shared" si="510"/>
        <v>10</v>
      </c>
      <c r="BP1115" s="1" t="s">
        <v>4277</v>
      </c>
      <c r="BQ1115" s="1" cm="1">
        <f t="array" ref="BQ1115">_xlfn.IFS(BP1115="None Known",0, LEN(BP1115)&gt;500, 5,LEN(BP1115)&gt;400, 4, LEN(BP1115)&gt;300, 3, LEN(BP1115)&gt;200, 2, LEN(BP1115)&gt;1, 1)</f>
        <v>1</v>
      </c>
      <c r="BR1115" s="1" t="s">
        <v>4278</v>
      </c>
      <c r="BS1115" s="1">
        <v>3</v>
      </c>
      <c r="BT1115" s="1" t="s">
        <v>31</v>
      </c>
      <c r="BU1115" s="1">
        <v>0</v>
      </c>
      <c r="BV1115" s="1" t="s">
        <v>4279</v>
      </c>
      <c r="BW1115" s="1" t="s">
        <v>4280</v>
      </c>
      <c r="BX1115" s="1"/>
      <c r="BY1115" t="str">
        <f>_xlfn.XLOOKUP($B1115,Img_lookup!A:A,Img_lookup!B:B, "Not available")</f>
        <v>d8805011-e339-4395-9167-85f2629f6e9e</v>
      </c>
      <c r="BZ1115" t="str">
        <f>_xlfn.XLOOKUP($B1115,Img_lookup!A:A,Img_lookup!C:C, "Not available")</f>
        <v>Lysichiton camtschatcense (L.) Schott</v>
      </c>
      <c r="CA1115" t="str">
        <f>_xlfn.XLOOKUP($B1115,Img_lookup!A:A,Img_lookup!D:D, "Not available")</f>
        <v>Makoto Togasi</v>
      </c>
      <c r="CB1115" t="str">
        <f>_xlfn.XLOOKUP($B1115,Img_lookup!A:A,Img_lookup!E:E, "https://imgur.com/aT5wafe")</f>
        <v>https://api.openverse.engineering/v1/images/d8805011-e339-4395-9167-85f2629f6e9e/thumb/</v>
      </c>
    </row>
    <row r="1116" spans="1:80" ht="409.6" x14ac:dyDescent="0.15">
      <c r="A1116" s="1" t="s">
        <v>604</v>
      </c>
      <c r="B1116" s="1" t="s">
        <v>11270</v>
      </c>
      <c r="C1116" s="1" t="s">
        <v>11271</v>
      </c>
      <c r="E1116" s="1" t="s">
        <v>11272</v>
      </c>
      <c r="F1116" s="1" t="s">
        <v>6</v>
      </c>
      <c r="G1116" s="1" t="s">
        <v>6</v>
      </c>
      <c r="H1116" s="11" t="str">
        <f t="shared" si="512"/>
        <v>Perennial</v>
      </c>
      <c r="J1116" s="1">
        <v>1</v>
      </c>
      <c r="K1116" s="1">
        <v>1</v>
      </c>
      <c r="L1116" t="str" cm="1">
        <f t="array" ref="L1116">_xlfn.IFS(J1116+K1116="", "Unknown", J1116+K1116&gt;3, "Large", J1116+K1116&gt;0.5, "Medium", J1116+K1116&gt;0, "Small")</f>
        <v>Medium</v>
      </c>
      <c r="M1116" s="1">
        <v>4</v>
      </c>
      <c r="N1116" cm="1">
        <f t="array" ref="N1116">IF($M1116="",INDEX($M$2:$M$2176,MATCH(1,INDEX(($A$2:$A$2176=$A1116)*($M$2:$M$2176&lt;&gt;""),0),0)),$M1116)</f>
        <v>4</v>
      </c>
      <c r="O1116" s="2" t="str">
        <f t="shared" si="507"/>
        <v>Hardy to cold</v>
      </c>
      <c r="P1116" s="1" t="s">
        <v>11273</v>
      </c>
      <c r="R1116" t="str">
        <f t="shared" si="511"/>
        <v>Medium</v>
      </c>
      <c r="T1116" s="1"/>
      <c r="U1116" s="1"/>
      <c r="V1116" s="1" t="s">
        <v>108</v>
      </c>
      <c r="W1116" s="6" t="str">
        <f t="shared" si="514"/>
        <v>7</v>
      </c>
      <c r="X1116" t="str">
        <f t="shared" si="515"/>
        <v>July</v>
      </c>
      <c r="Y1116" s="2" t="str">
        <f t="shared" si="516"/>
        <v>9</v>
      </c>
      <c r="Z1116" s="2" t="str">
        <f t="shared" si="517"/>
        <v>September</v>
      </c>
      <c r="AF1116" s="16" t="s">
        <v>24571</v>
      </c>
      <c r="AG1116" s="1" t="str">
        <f t="shared" si="497"/>
        <v xml:space="preserve">Seed </v>
      </c>
      <c r="AH1116" s="2" t="str">
        <f t="shared" si="498"/>
        <v>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I1116" s="1" t="s">
        <v>11274</v>
      </c>
      <c r="AJ1116" s="1" t="s">
        <v>53</v>
      </c>
      <c r="AK1116" s="1" t="s">
        <v>17104</v>
      </c>
      <c r="AL1116" s="1" t="str">
        <f t="shared" si="508"/>
        <v>Unscented</v>
      </c>
      <c r="AM1116" s="1" t="b">
        <v>0</v>
      </c>
      <c r="AN1116" s="1" t="b">
        <v>1</v>
      </c>
      <c r="AO1116" s="1" t="b">
        <v>0</v>
      </c>
      <c r="AP1116" s="5" t="s">
        <v>28</v>
      </c>
      <c r="AQ1116" s="5" t="str">
        <f t="shared" si="499"/>
        <v>Light, Medium, Heavy</v>
      </c>
      <c r="AR1116" s="1" t="s">
        <v>10</v>
      </c>
      <c r="AS1116" s="1" t="str">
        <f t="shared" si="509"/>
        <v>None, Partial</v>
      </c>
      <c r="AT1116" s="1" t="str">
        <f t="shared" si="500"/>
        <v>Partial, Full</v>
      </c>
      <c r="AU1116" s="1" t="s">
        <v>29</v>
      </c>
      <c r="AV1116" s="1" t="str">
        <f t="shared" si="501"/>
        <v>Moist</v>
      </c>
      <c r="AW1116" s="1" t="s">
        <v>12</v>
      </c>
      <c r="AX1116" s="1" t="str">
        <f t="shared" si="502"/>
        <v>Acid, Neutral, Alkaline</v>
      </c>
      <c r="AY1116" s="1" t="b">
        <v>0</v>
      </c>
      <c r="AZ1116" s="1" t="b">
        <v>0</v>
      </c>
      <c r="BA1116" s="1" t="b">
        <v>0</v>
      </c>
      <c r="BC1116" t="str">
        <f t="shared" si="503"/>
        <v>FALSE</v>
      </c>
      <c r="BE1116" t="str">
        <f t="shared" si="504"/>
        <v>FALSE</v>
      </c>
      <c r="BF1116" s="1" t="b">
        <v>0</v>
      </c>
      <c r="BG1116" s="1" t="b">
        <v>1</v>
      </c>
      <c r="BH1116" s="1" t="b">
        <v>0</v>
      </c>
      <c r="BJ1116" s="1" t="str">
        <f t="shared" si="505"/>
        <v>FALSE</v>
      </c>
      <c r="BK1116" s="1" t="s">
        <v>77</v>
      </c>
      <c r="BL1116" t="str">
        <f t="shared" si="506"/>
        <v>TRUE</v>
      </c>
      <c r="BM1116" s="1" t="b">
        <v>0</v>
      </c>
      <c r="BN1116" s="1" t="b">
        <v>0</v>
      </c>
      <c r="BO1116" s="1">
        <f t="shared" si="510"/>
        <v>3</v>
      </c>
      <c r="BP1116" s="1" t="s">
        <v>31</v>
      </c>
      <c r="BQ1116" s="1" cm="1">
        <f t="array" ref="BQ1116">_xlfn.IFS(BP1116="None Known",0, LEN(BP1116)&gt;500, 5,LEN(BP1116)&gt;400, 4, LEN(BP1116)&gt;300, 3, LEN(BP1116)&gt;200, 2, LEN(BP1116)&gt;1, 1)</f>
        <v>0</v>
      </c>
      <c r="BR1116" s="1" t="s">
        <v>11275</v>
      </c>
      <c r="BS1116" s="1">
        <v>1</v>
      </c>
      <c r="BT1116" s="1" t="s">
        <v>31</v>
      </c>
      <c r="BU1116" s="1">
        <v>0</v>
      </c>
      <c r="BV1116" s="1" t="s">
        <v>611</v>
      </c>
      <c r="BW1116" s="1" t="s">
        <v>31</v>
      </c>
      <c r="BX1116" s="1"/>
      <c r="BY1116" t="str">
        <f>_xlfn.XLOOKUP($B1116,Img_lookup!A:A,Img_lookup!B:B, "Not available")</f>
        <v>0b99f67f-12cc-49ff-91cb-e6dd8e13bf8c</v>
      </c>
      <c r="BZ1116" t="str">
        <f>_xlfn.XLOOKUP($B1116,Img_lookup!A:A,Img_lookup!C:C, "Not available")</f>
        <v>Myrsinaceae - Lysimachia clethroides-2.JPG</v>
      </c>
      <c r="CA1116" t="str">
        <f>_xlfn.XLOOKUP($B1116,Img_lookup!A:A,Img_lookup!D:D, "Not available")</f>
        <v>Hectonichus</v>
      </c>
      <c r="CB1116" t="str">
        <f>_xlfn.XLOOKUP($B1116,Img_lookup!A:A,Img_lookup!E:E, "https://imgur.com/aT5wafe")</f>
        <v>https://api.openverse.engineering/v1/images/0b99f67f-12cc-49ff-91cb-e6dd8e13bf8c/thumb/</v>
      </c>
    </row>
    <row r="1117" spans="1:80" ht="409.6" x14ac:dyDescent="0.15">
      <c r="A1117" s="1" t="s">
        <v>604</v>
      </c>
      <c r="B1117" s="1" t="s">
        <v>605</v>
      </c>
      <c r="E1117" s="1" t="s">
        <v>606</v>
      </c>
      <c r="F1117" s="1" t="s">
        <v>6</v>
      </c>
      <c r="G1117" s="1" t="s">
        <v>6</v>
      </c>
      <c r="H1117" s="11" t="str">
        <f t="shared" si="512"/>
        <v>Perennial</v>
      </c>
      <c r="J1117" s="1">
        <v>0.5</v>
      </c>
      <c r="K1117" s="1">
        <v>0.40000000600000002</v>
      </c>
      <c r="L1117" t="str" cm="1">
        <f t="array" ref="L1117">_xlfn.IFS(J1117+K1117="", "Unknown", J1117+K1117&gt;3, "Large", J1117+K1117&gt;0.5, "Medium", J1117+K1117&gt;0, "Small")</f>
        <v>Medium</v>
      </c>
      <c r="M1117" s="1">
        <v>7</v>
      </c>
      <c r="N1117" cm="1">
        <f t="array" ref="N1117">IF($M1117="",INDEX($M$2:$M$2176,MATCH(1,INDEX(($A$2:$A$2176=$A1117)*($M$2:$M$2176&lt;&gt;""),0),0)),$M1117)</f>
        <v>7</v>
      </c>
      <c r="O1117" s="2" t="str">
        <f t="shared" si="507"/>
        <v>Seasonal outdoors</v>
      </c>
      <c r="P1117" s="1" t="s">
        <v>607</v>
      </c>
      <c r="R1117" t="str">
        <f t="shared" si="511"/>
        <v>Medium</v>
      </c>
      <c r="T1117" s="1"/>
      <c r="U1117" s="1"/>
      <c r="V1117" s="1" t="s">
        <v>322</v>
      </c>
      <c r="W1117" s="6" t="str">
        <f t="shared" si="514"/>
        <v>6</v>
      </c>
      <c r="X1117" t="str">
        <f t="shared" si="515"/>
        <v>June</v>
      </c>
      <c r="Y1117" s="2" t="str">
        <f t="shared" si="516"/>
        <v>8</v>
      </c>
      <c r="Z1117" s="2" t="str">
        <f t="shared" si="517"/>
        <v>August</v>
      </c>
      <c r="AF1117" s="16" t="s">
        <v>24571</v>
      </c>
      <c r="AG1117" s="1" t="str">
        <f t="shared" si="497"/>
        <v xml:space="preserve">Seed </v>
      </c>
      <c r="AH1117" s="2" t="str">
        <f t="shared" si="498"/>
        <v>Sow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I1117" s="1" t="s">
        <v>608</v>
      </c>
      <c r="AJ1117" s="1" t="s">
        <v>53</v>
      </c>
      <c r="AK1117" s="1" t="s">
        <v>17104</v>
      </c>
      <c r="AL1117" s="1" t="str">
        <f t="shared" si="508"/>
        <v>Unscented</v>
      </c>
      <c r="AM1117" s="1" t="b">
        <v>0</v>
      </c>
      <c r="AN1117" s="1" t="b">
        <v>0</v>
      </c>
      <c r="AO1117" s="1" t="b">
        <v>0</v>
      </c>
      <c r="AP1117" s="5" t="s">
        <v>28</v>
      </c>
      <c r="AQ1117" s="5" t="str">
        <f t="shared" si="499"/>
        <v>Light, Medium, Heavy</v>
      </c>
      <c r="AR1117" s="1" t="s">
        <v>10</v>
      </c>
      <c r="AS1117" s="1" t="str">
        <f t="shared" si="509"/>
        <v>None, Partial</v>
      </c>
      <c r="AT1117" s="1" t="str">
        <f t="shared" si="500"/>
        <v>Partial, Full</v>
      </c>
      <c r="AU1117" s="1" t="s">
        <v>609</v>
      </c>
      <c r="AV1117" s="1" t="str">
        <f t="shared" si="501"/>
        <v>Moist, Wet/Water</v>
      </c>
      <c r="AW1117" s="1" t="s">
        <v>12</v>
      </c>
      <c r="AX1117" s="1" t="str">
        <f t="shared" si="502"/>
        <v>Acid, Neutral, Alkaline</v>
      </c>
      <c r="AY1117" s="1" t="b">
        <v>0</v>
      </c>
      <c r="AZ1117" s="1" t="b">
        <v>0</v>
      </c>
      <c r="BA1117" s="1" t="b">
        <v>0</v>
      </c>
      <c r="BC1117" t="str">
        <f t="shared" si="503"/>
        <v>FALSE</v>
      </c>
      <c r="BE1117" t="str">
        <f t="shared" si="504"/>
        <v>FALSE</v>
      </c>
      <c r="BF1117" s="1" t="b">
        <v>0</v>
      </c>
      <c r="BG1117" s="1" t="b">
        <v>1</v>
      </c>
      <c r="BH1117" s="1" t="b">
        <v>0</v>
      </c>
      <c r="BJ1117" s="1" t="str">
        <f t="shared" si="505"/>
        <v>FALSE</v>
      </c>
      <c r="BK1117" s="1" t="s">
        <v>77</v>
      </c>
      <c r="BL1117" t="str">
        <f t="shared" si="506"/>
        <v>TRUE</v>
      </c>
      <c r="BM1117" s="1" t="b">
        <v>0</v>
      </c>
      <c r="BN1117" s="1" t="b">
        <v>0</v>
      </c>
      <c r="BO1117" s="1">
        <f t="shared" si="510"/>
        <v>3</v>
      </c>
      <c r="BP1117" s="1" t="s">
        <v>31</v>
      </c>
      <c r="BQ1117" s="1" cm="1">
        <f t="array" ref="BQ1117">_xlfn.IFS(BP1117="None Known",0, LEN(BP1117)&gt;500, 5,LEN(BP1117)&gt;400, 4, LEN(BP1117)&gt;300, 3, LEN(BP1117)&gt;200, 2, LEN(BP1117)&gt;1, 1)</f>
        <v>0</v>
      </c>
      <c r="BR1117" s="1" t="s">
        <v>610</v>
      </c>
      <c r="BS1117" s="1">
        <v>1</v>
      </c>
      <c r="BT1117" s="1" t="s">
        <v>31</v>
      </c>
      <c r="BU1117" s="1">
        <v>0</v>
      </c>
      <c r="BV1117" s="1" t="s">
        <v>611</v>
      </c>
      <c r="BW1117" s="1" t="s">
        <v>31</v>
      </c>
      <c r="BX1117" s="1"/>
      <c r="BY1117" t="str">
        <f>_xlfn.XLOOKUP($B1117,Img_lookup!A:A,Img_lookup!B:B, "Not available")</f>
        <v>407cf8cc-b21a-41d1-91d1-6b58c6a13050</v>
      </c>
      <c r="BZ1117" t="str">
        <f>_xlfn.XLOOKUP($B1117,Img_lookup!A:A,Img_lookup!C:C, "Not available")</f>
        <v>Lysimachia fortunei</v>
      </c>
      <c r="CA1117" t="str">
        <f>_xlfn.XLOOKUP($B1117,Img_lookup!A:A,Img_lookup!D:D, "Not available")</f>
        <v>A. Gray (herbarium)</v>
      </c>
      <c r="CB1117" t="str">
        <f>_xlfn.XLOOKUP($B1117,Img_lookup!A:A,Img_lookup!E:E, "https://imgur.com/aT5wafe")</f>
        <v>https://api.openverse.engineering/v1/images/407cf8cc-b21a-41d1-91d1-6b58c6a13050/thumb/</v>
      </c>
    </row>
    <row r="1118" spans="1:80" ht="409.6" x14ac:dyDescent="0.15">
      <c r="A1118" s="1" t="s">
        <v>604</v>
      </c>
      <c r="B1118" s="1" t="s">
        <v>7578</v>
      </c>
      <c r="C1118" s="1" t="s">
        <v>7579</v>
      </c>
      <c r="E1118" s="1" t="s">
        <v>7580</v>
      </c>
      <c r="F1118" s="1" t="s">
        <v>6</v>
      </c>
      <c r="G1118" s="1" t="s">
        <v>6</v>
      </c>
      <c r="H1118" s="11" t="str">
        <f t="shared" si="512"/>
        <v>Perennial</v>
      </c>
      <c r="I1118" s="1" t="s">
        <v>17108</v>
      </c>
      <c r="J1118" s="1">
        <v>0.15000000599999999</v>
      </c>
      <c r="K1118" s="1">
        <v>0.60000002399999997</v>
      </c>
      <c r="L1118" t="str" cm="1">
        <f t="array" ref="L1118">_xlfn.IFS(J1118+K1118="", "Unknown", J1118+K1118&gt;3, "Large", J1118+K1118&gt;0.5, "Medium", J1118+K1118&gt;0, "Small")</f>
        <v>Medium</v>
      </c>
      <c r="M1118" s="1">
        <v>4</v>
      </c>
      <c r="N1118" cm="1">
        <f t="array" ref="N1118">IF($M1118="",INDEX($M$2:$M$2176,MATCH(1,INDEX(($A$2:$A$2176=$A1118)*($M$2:$M$2176&lt;&gt;""),0),0)),$M1118)</f>
        <v>4</v>
      </c>
      <c r="O1118" s="2" t="str">
        <f t="shared" si="507"/>
        <v>Hardy to cold</v>
      </c>
      <c r="P1118" s="1" t="s">
        <v>7581</v>
      </c>
      <c r="R1118" t="str">
        <f t="shared" si="511"/>
        <v>Medium</v>
      </c>
      <c r="S1118" s="1" t="s">
        <v>24</v>
      </c>
      <c r="T1118" s="1" t="str">
        <f>LEFT(S1118,FIND("-",S1118)-1)</f>
        <v xml:space="preserve">1 </v>
      </c>
      <c r="U1118" s="1" t="str">
        <f>RIGHT(S1118,FIND("-",S1118)-1)</f>
        <v>12</v>
      </c>
      <c r="V1118" s="1" t="s">
        <v>322</v>
      </c>
      <c r="W1118" s="6" t="str">
        <f t="shared" si="514"/>
        <v>6</v>
      </c>
      <c r="X1118" t="str">
        <f t="shared" si="515"/>
        <v>June</v>
      </c>
      <c r="Y1118" s="2" t="str">
        <f t="shared" si="516"/>
        <v>8</v>
      </c>
      <c r="Z1118" s="2" t="str">
        <f t="shared" si="517"/>
        <v>August</v>
      </c>
      <c r="AA1118" s="1" t="s">
        <v>427</v>
      </c>
      <c r="AB1118" s="1" t="str">
        <f>IF(ISNUMBER(SEARCH("-",AA1118)),TRIM(LEFT(AA1118,FIND("-",AA1118)-1)),AA1118)</f>
        <v>8</v>
      </c>
      <c r="AC1118" s="1" t="str">
        <f>IF(AB1118="1", "January", IF(AB1118="2", "February", IF(AB1118="3", "March", IF(AB1118="4", "April", IF(AB1118="5", "May", IF(AB1118="6", "June", IF(AB1118="7", "July", IF(AB1118="8", "August", IF(AB1118="9", "September", IF(AB1118="10", "October", IF(AB1118="11", "November", IF(AB1118="12", "December", "Other"))))))))))))</f>
        <v>August</v>
      </c>
      <c r="AD1118" s="1" t="str">
        <f>IF(ISNUMBER(SEARCH("-",AA1118)),TRIM(RIGHT(AA1118,LEN(AA1118)-SEARCH("-",AA1118))),AA1118)</f>
        <v>9</v>
      </c>
      <c r="AE1118" s="1" t="str">
        <f>IF(AD1118="1", "January", IF(AD1118="2", "February", IF(AD1118="3", "March", IF(AD1118="4", "April", IF(AD1118="5", "May", IF(AD1118="6", "June", IF(AD1118="7", "July", IF(AD1118="8", "August", IF(AD1118="9", "September", IF(AD1118="10", "October", IF(AD1118="11", "November", IF(AD1118="12", "December", "Other"))))))))))))</f>
        <v>September</v>
      </c>
      <c r="AF1118" s="16" t="s">
        <v>24572</v>
      </c>
      <c r="AG1118" s="1" t="str">
        <f t="shared" si="497"/>
        <v xml:space="preserve">Seed </v>
      </c>
      <c r="AH1118" s="2" t="str">
        <f t="shared" si="498"/>
        <v>Sow spring or autumn in a cold frame[200]. This species rarely produces seed in Britain[17].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I1118" s="1" t="s">
        <v>7582</v>
      </c>
      <c r="AJ1118" s="1" t="s">
        <v>23801</v>
      </c>
      <c r="AK1118" s="1" t="s">
        <v>17104</v>
      </c>
      <c r="AL1118" s="1" t="str">
        <f t="shared" si="508"/>
        <v>Unscented</v>
      </c>
      <c r="AM1118" s="1" t="b">
        <v>0</v>
      </c>
      <c r="AN1118" s="1" t="b">
        <v>0</v>
      </c>
      <c r="AO1118" s="1" t="b">
        <v>0</v>
      </c>
      <c r="AP1118" s="5" t="s">
        <v>28</v>
      </c>
      <c r="AQ1118" s="5" t="str">
        <f t="shared" si="499"/>
        <v>Light, Medium, Heavy</v>
      </c>
      <c r="AR1118" s="1" t="s">
        <v>10</v>
      </c>
      <c r="AS1118" s="1" t="str">
        <f t="shared" si="509"/>
        <v>None, Partial</v>
      </c>
      <c r="AT1118" s="1" t="str">
        <f t="shared" si="500"/>
        <v>Partial, Full</v>
      </c>
      <c r="AU1118" s="1" t="s">
        <v>609</v>
      </c>
      <c r="AV1118" s="1" t="str">
        <f t="shared" si="501"/>
        <v>Moist, Wet/Water</v>
      </c>
      <c r="AW1118" s="1" t="s">
        <v>12</v>
      </c>
      <c r="AX1118" s="1" t="str">
        <f t="shared" si="502"/>
        <v>Acid, Neutral, Alkaline</v>
      </c>
      <c r="AY1118" s="1" t="b">
        <v>0</v>
      </c>
      <c r="AZ1118" s="1" t="b">
        <v>0</v>
      </c>
      <c r="BA1118" s="1" t="b">
        <v>0</v>
      </c>
      <c r="BC1118" t="str">
        <f t="shared" si="503"/>
        <v>FALSE</v>
      </c>
      <c r="BE1118" t="str">
        <f t="shared" si="504"/>
        <v>FALSE</v>
      </c>
      <c r="BF1118" s="1" t="b">
        <v>0</v>
      </c>
      <c r="BG1118" s="1" t="b">
        <v>1</v>
      </c>
      <c r="BH1118" s="1" t="b">
        <v>0</v>
      </c>
      <c r="BJ1118" s="1" t="str">
        <f t="shared" si="505"/>
        <v>FALSE</v>
      </c>
      <c r="BK1118" s="1" t="s">
        <v>77</v>
      </c>
      <c r="BL1118" t="str">
        <f t="shared" si="506"/>
        <v>TRUE</v>
      </c>
      <c r="BM1118" s="1" t="b">
        <v>0</v>
      </c>
      <c r="BN1118" s="1" t="b">
        <v>0</v>
      </c>
      <c r="BO1118" s="1">
        <f t="shared" si="510"/>
        <v>6</v>
      </c>
      <c r="BP1118" s="1" t="s">
        <v>7583</v>
      </c>
      <c r="BQ1118" s="1" cm="1">
        <f t="array" ref="BQ1118">_xlfn.IFS(BP1118="None Known",0, LEN(BP1118)&gt;500, 5,LEN(BP1118)&gt;400, 4, LEN(BP1118)&gt;300, 3, LEN(BP1118)&gt;200, 2, LEN(BP1118)&gt;1, 1)</f>
        <v>1</v>
      </c>
      <c r="BR1118" s="1" t="s">
        <v>7584</v>
      </c>
      <c r="BS1118" s="1">
        <v>1</v>
      </c>
      <c r="BT1118" s="1" t="s">
        <v>7585</v>
      </c>
      <c r="BU1118" s="1">
        <v>2</v>
      </c>
      <c r="BV1118" s="1" t="s">
        <v>7586</v>
      </c>
      <c r="BW1118" s="1" t="s">
        <v>31</v>
      </c>
      <c r="BX1118" s="1"/>
      <c r="BY1118" t="str">
        <f>_xlfn.XLOOKUP($B1118,Img_lookup!A:A,Img_lookup!B:B, "Not available")</f>
        <v>ea5c1d9a-344b-4a91-b14c-76b4c604f6f4</v>
      </c>
      <c r="BZ1118" t="str">
        <f>_xlfn.XLOOKUP($B1118,Img_lookup!A:A,Img_lookup!C:C, "Not available")</f>
        <v>Groundcover, Creeping Jenny ~ Moneywort ~ Lysimachia nummularia ~ Trailing plant</v>
      </c>
      <c r="CA1118" t="str">
        <f>_xlfn.XLOOKUP($B1118,Img_lookup!A:A,Img_lookup!D:D, "Not available")</f>
        <v>Tatiana12</v>
      </c>
      <c r="CB1118" t="str">
        <f>_xlfn.XLOOKUP($B1118,Img_lookup!A:A,Img_lookup!E:E, "https://imgur.com/aT5wafe")</f>
        <v>https://api.openverse.engineering/v1/images/ea5c1d9a-344b-4a91-b14c-76b4c604f6f4/thumb/</v>
      </c>
    </row>
    <row r="1119" spans="1:80" ht="409.6" x14ac:dyDescent="0.15">
      <c r="A1119" s="1" t="s">
        <v>604</v>
      </c>
      <c r="B1119" s="1" t="s">
        <v>4422</v>
      </c>
      <c r="C1119" s="1" t="s">
        <v>4423</v>
      </c>
      <c r="E1119" s="1" t="s">
        <v>4424</v>
      </c>
      <c r="F1119" s="1" t="s">
        <v>6</v>
      </c>
      <c r="G1119" s="1" t="s">
        <v>6</v>
      </c>
      <c r="H1119" s="11" t="str">
        <f t="shared" si="512"/>
        <v>Perennial</v>
      </c>
      <c r="J1119" s="1">
        <v>0.60000002399999997</v>
      </c>
      <c r="L1119" t="str" cm="1">
        <f t="array" ref="L1119">_xlfn.IFS(J1119+K1119="", "Unknown", J1119+K1119&gt;3, "Large", J1119+K1119&gt;0.5, "Medium", J1119+K1119&gt;0, "Small")</f>
        <v>Medium</v>
      </c>
      <c r="N1119" cm="1">
        <f t="array" ref="N1119">IF($M1119="",INDEX($M$2:$M$2176,MATCH(1,INDEX(($A$2:$A$2176=$A1119)*($M$2:$M$2176&lt;&gt;""),0),0)),$M1119)</f>
        <v>7</v>
      </c>
      <c r="O1119" s="2" t="str">
        <f t="shared" si="507"/>
        <v>Seasonal outdoors</v>
      </c>
      <c r="P1119" s="1" t="s">
        <v>4425</v>
      </c>
      <c r="R1119" t="str">
        <f t="shared" si="511"/>
        <v>Medium</v>
      </c>
      <c r="T1119" s="1"/>
      <c r="U1119" s="1"/>
      <c r="V1119" s="1" t="s">
        <v>322</v>
      </c>
      <c r="W1119" s="6" t="str">
        <f t="shared" si="514"/>
        <v>6</v>
      </c>
      <c r="X1119" t="str">
        <f t="shared" si="515"/>
        <v>June</v>
      </c>
      <c r="Y1119" s="2" t="str">
        <f t="shared" si="516"/>
        <v>8</v>
      </c>
      <c r="Z1119" s="2" t="str">
        <f t="shared" si="517"/>
        <v>August</v>
      </c>
      <c r="AF1119" s="16" t="s">
        <v>24573</v>
      </c>
      <c r="AG1119" s="1" t="str">
        <f t="shared" si="497"/>
        <v xml:space="preserve">Seed </v>
      </c>
      <c r="AH1119" s="2" t="str">
        <f t="shared" si="498"/>
        <v>Sow spring or autumn in a cold frame[200]. When they are large enough to handle, prick the seedlings out into individual pots and plant them out in the summer.
Division in spring or autumn[200]. Larger clumps can be replanted direct into their permanent positions, though it is best to pot up smaller clumps and grow them on in a cold frame until they are rooting well. Plant them out in the spring.</v>
      </c>
      <c r="AI1119" s="1" t="s">
        <v>4426</v>
      </c>
      <c r="AJ1119" s="1" t="s">
        <v>53</v>
      </c>
      <c r="AK1119" s="1" t="s">
        <v>17104</v>
      </c>
      <c r="AL1119" s="1" t="str">
        <f t="shared" si="508"/>
        <v>Unscented</v>
      </c>
      <c r="AM1119" s="1" t="b">
        <v>0</v>
      </c>
      <c r="AN1119" s="1" t="b">
        <v>0</v>
      </c>
      <c r="AO1119" s="1" t="b">
        <v>0</v>
      </c>
      <c r="AP1119" s="5" t="s">
        <v>28</v>
      </c>
      <c r="AQ1119" s="5" t="str">
        <f t="shared" si="499"/>
        <v>Light, Medium, Heavy</v>
      </c>
      <c r="AR1119" s="1" t="s">
        <v>10</v>
      </c>
      <c r="AS1119" s="1" t="str">
        <f t="shared" si="509"/>
        <v>None, Partial</v>
      </c>
      <c r="AT1119" s="1" t="str">
        <f t="shared" si="500"/>
        <v>Partial, Full</v>
      </c>
      <c r="AU1119" s="1" t="s">
        <v>29</v>
      </c>
      <c r="AV1119" s="1" t="str">
        <f t="shared" si="501"/>
        <v>Moist</v>
      </c>
      <c r="AW1119" s="1" t="s">
        <v>12</v>
      </c>
      <c r="AX1119" s="1" t="str">
        <f t="shared" si="502"/>
        <v>Acid, Neutral, Alkaline</v>
      </c>
      <c r="AY1119" s="1" t="b">
        <v>0</v>
      </c>
      <c r="AZ1119" s="1" t="b">
        <v>0</v>
      </c>
      <c r="BA1119" s="1" t="b">
        <v>0</v>
      </c>
      <c r="BC1119" t="str">
        <f t="shared" si="503"/>
        <v>FALSE</v>
      </c>
      <c r="BE1119" t="str">
        <f t="shared" si="504"/>
        <v>FALSE</v>
      </c>
      <c r="BF1119" s="1" t="b">
        <v>0</v>
      </c>
      <c r="BG1119" s="1" t="b">
        <v>1</v>
      </c>
      <c r="BH1119" s="1" t="b">
        <v>0</v>
      </c>
      <c r="BJ1119" s="1" t="str">
        <f t="shared" si="505"/>
        <v>FALSE</v>
      </c>
      <c r="BK1119" s="1" t="s">
        <v>77</v>
      </c>
      <c r="BL1119" t="str">
        <f t="shared" si="506"/>
        <v>TRUE</v>
      </c>
      <c r="BM1119" s="1" t="b">
        <v>0</v>
      </c>
      <c r="BN1119" s="1" t="b">
        <v>0</v>
      </c>
      <c r="BO1119" s="1">
        <f t="shared" si="510"/>
        <v>4</v>
      </c>
      <c r="BP1119" s="1" t="s">
        <v>31</v>
      </c>
      <c r="BQ1119" s="1" cm="1">
        <f t="array" ref="BQ1119">_xlfn.IFS(BP1119="None Known",0, LEN(BP1119)&gt;500, 5,LEN(BP1119)&gt;400, 4, LEN(BP1119)&gt;300, 3, LEN(BP1119)&gt;200, 2, LEN(BP1119)&gt;1, 1)</f>
        <v>0</v>
      </c>
      <c r="BR1119" s="1" t="s">
        <v>4427</v>
      </c>
      <c r="BS1119" s="1">
        <v>1</v>
      </c>
      <c r="BT1119" s="1" t="s">
        <v>4428</v>
      </c>
      <c r="BU1119" s="1">
        <v>1</v>
      </c>
      <c r="BV1119" s="1" t="s">
        <v>161</v>
      </c>
      <c r="BW1119" s="1" t="s">
        <v>31</v>
      </c>
      <c r="BX1119" s="1"/>
      <c r="BY1119" t="str">
        <f>_xlfn.XLOOKUP($B1119,Img_lookup!A:A,Img_lookup!B:B, "Not available")</f>
        <v>3c00e4d8-c687-47fa-92b0-bf8c73b05c44</v>
      </c>
      <c r="BZ1119" t="str">
        <f>_xlfn.XLOOKUP($B1119,Img_lookup!A:A,Img_lookup!C:C, "Not available")</f>
        <v>Lysimachia quadrifolia</v>
      </c>
      <c r="CA1119" t="str">
        <f>_xlfn.XLOOKUP($B1119,Img_lookup!A:A,Img_lookup!D:D, "Not available")</f>
        <v>Thomas Fisher Rare Book Library, UofT</v>
      </c>
      <c r="CB1119" t="str">
        <f>_xlfn.XLOOKUP($B1119,Img_lookup!A:A,Img_lookup!E:E, "https://imgur.com/aT5wafe")</f>
        <v>https://api.openverse.engineering/v1/images/3c00e4d8-c687-47fa-92b0-bf8c73b05c44/thumb/</v>
      </c>
    </row>
    <row r="1120" spans="1:80" ht="409.6" x14ac:dyDescent="0.15">
      <c r="A1120" s="1" t="s">
        <v>604</v>
      </c>
      <c r="B1120" s="1" t="s">
        <v>16653</v>
      </c>
      <c r="C1120" s="1" t="s">
        <v>16654</v>
      </c>
      <c r="E1120" s="1" t="s">
        <v>16655</v>
      </c>
      <c r="F1120" s="1" t="s">
        <v>6</v>
      </c>
      <c r="G1120" s="1" t="s">
        <v>6</v>
      </c>
      <c r="H1120" s="11" t="str">
        <f t="shared" si="512"/>
        <v>Perennial</v>
      </c>
      <c r="J1120" s="1">
        <v>1.2000000479999999</v>
      </c>
      <c r="L1120" t="str" cm="1">
        <f t="array" ref="L1120">_xlfn.IFS(J1120+K1120="", "Unknown", J1120+K1120&gt;3, "Large", J1120+K1120&gt;0.5, "Medium", J1120+K1120&gt;0, "Small")</f>
        <v>Medium</v>
      </c>
      <c r="M1120" s="1">
        <v>5</v>
      </c>
      <c r="N1120" cm="1">
        <f t="array" ref="N1120">IF($M1120="",INDEX($M$2:$M$2176,MATCH(1,INDEX(($A$2:$A$2176=$A1120)*($M$2:$M$2176&lt;&gt;""),0),0)),$M1120)</f>
        <v>5</v>
      </c>
      <c r="O1120" s="2" t="str">
        <f t="shared" si="507"/>
        <v>Seasonal outdoors</v>
      </c>
      <c r="P1120" s="1" t="s">
        <v>16656</v>
      </c>
      <c r="R1120" t="str">
        <f t="shared" si="511"/>
        <v>Medium</v>
      </c>
      <c r="T1120" s="1"/>
      <c r="U1120" s="1"/>
      <c r="V1120" s="1" t="s">
        <v>12192</v>
      </c>
      <c r="W1120" s="6" t="str">
        <f t="shared" si="514"/>
        <v>4</v>
      </c>
      <c r="X1120" t="str">
        <f t="shared" si="515"/>
        <v>April</v>
      </c>
      <c r="Y1120" s="2" t="str">
        <f t="shared" si="516"/>
        <v>9</v>
      </c>
      <c r="Z1120" s="2" t="str">
        <f t="shared" si="517"/>
        <v>September</v>
      </c>
      <c r="AF1120" s="16" t="s">
        <v>24574</v>
      </c>
      <c r="AG1120" s="1" t="str">
        <f t="shared" si="497"/>
        <v xml:space="preserve">Seed </v>
      </c>
      <c r="AH1120" s="2" t="str">
        <f t="shared" si="498"/>
        <v>Sow spring or autumn in a cold frame. When they are large enough to handle, prick the seedlings out into individual pots and plant them out in the summer.
Division in spring or autumn[200]. Very easy, larger clumps can be replanted direct into their permanent positions, though it is best to pot up smaller clumps and grow them on in a cold frame until they are rooting well. Plant them out in the spring.
Basal cuttings, March to April in a cold frame. Harvest the shoots with plenty of underground stem when they are about 8 - 10cm above the ground. Pot them up into individual pots and keep them in light shade in a cold frame or greenhouse until they are rooting well. Plant them out in the summer.</v>
      </c>
      <c r="AI1120" s="1" t="s">
        <v>16657</v>
      </c>
      <c r="AJ1120" s="1" t="s">
        <v>23801</v>
      </c>
      <c r="AK1120" s="1" t="s">
        <v>17104</v>
      </c>
      <c r="AL1120" s="1" t="str">
        <f t="shared" si="508"/>
        <v>Unscented</v>
      </c>
      <c r="AM1120" s="1" t="b">
        <v>0</v>
      </c>
      <c r="AN1120" s="1" t="b">
        <v>1</v>
      </c>
      <c r="AO1120" s="1" t="b">
        <v>0</v>
      </c>
      <c r="AP1120" s="5" t="s">
        <v>28</v>
      </c>
      <c r="AQ1120" s="5" t="str">
        <f t="shared" si="499"/>
        <v>Light, Medium, Heavy</v>
      </c>
      <c r="AR1120" s="1" t="s">
        <v>10</v>
      </c>
      <c r="AS1120" s="1" t="str">
        <f t="shared" si="509"/>
        <v>None, Partial</v>
      </c>
      <c r="AT1120" s="1" t="str">
        <f t="shared" si="500"/>
        <v>Partial, Full</v>
      </c>
      <c r="AU1120" s="1" t="s">
        <v>609</v>
      </c>
      <c r="AV1120" s="1" t="str">
        <f t="shared" si="501"/>
        <v>Moist, Wet/Water</v>
      </c>
      <c r="AW1120" s="1" t="s">
        <v>12</v>
      </c>
      <c r="AX1120" s="1" t="str">
        <f t="shared" si="502"/>
        <v>Acid, Neutral, Alkaline</v>
      </c>
      <c r="AY1120" s="1" t="b">
        <v>0</v>
      </c>
      <c r="AZ1120" s="1" t="b">
        <v>0</v>
      </c>
      <c r="BA1120" s="1" t="b">
        <v>0</v>
      </c>
      <c r="BC1120" t="str">
        <f t="shared" si="503"/>
        <v>FALSE</v>
      </c>
      <c r="BE1120" t="str">
        <f t="shared" si="504"/>
        <v>FALSE</v>
      </c>
      <c r="BF1120" s="1" t="b">
        <v>0</v>
      </c>
      <c r="BG1120" s="1" t="b">
        <v>1</v>
      </c>
      <c r="BH1120" s="1" t="b">
        <v>0</v>
      </c>
      <c r="BJ1120" s="1" t="str">
        <f t="shared" si="505"/>
        <v>FALSE</v>
      </c>
      <c r="BK1120" s="1" t="s">
        <v>77</v>
      </c>
      <c r="BL1120" t="str">
        <f t="shared" si="506"/>
        <v>TRUE</v>
      </c>
      <c r="BM1120" s="1" t="b">
        <v>0</v>
      </c>
      <c r="BN1120" s="1" t="b">
        <v>0</v>
      </c>
      <c r="BO1120" s="1">
        <f t="shared" si="510"/>
        <v>7</v>
      </c>
      <c r="BP1120" s="1" t="s">
        <v>16658</v>
      </c>
      <c r="BQ1120" s="1" cm="1">
        <f t="array" ref="BQ1120">_xlfn.IFS(BP1120="None Known",0, LEN(BP1120)&gt;500, 5,LEN(BP1120)&gt;400, 4, LEN(BP1120)&gt;300, 3, LEN(BP1120)&gt;200, 2, LEN(BP1120)&gt;1, 1)</f>
        <v>2</v>
      </c>
      <c r="BR1120" s="1" t="s">
        <v>7206</v>
      </c>
      <c r="BS1120" s="1">
        <v>1</v>
      </c>
      <c r="BT1120" s="1" t="s">
        <v>16659</v>
      </c>
      <c r="BU1120" s="1">
        <v>2</v>
      </c>
      <c r="BV1120" s="1" t="s">
        <v>3251</v>
      </c>
      <c r="BW1120" s="1" t="s">
        <v>31</v>
      </c>
      <c r="BX1120" s="1"/>
      <c r="BY1120" t="str">
        <f>_xlfn.XLOOKUP($B1120,Img_lookup!A:A,Img_lookup!B:B, "Not available")</f>
        <v>80e253b0-7622-451b-a8d5-584d01af019e</v>
      </c>
      <c r="BZ1120" t="str">
        <f>_xlfn.XLOOKUP($B1120,Img_lookup!A:A,Img_lookup!C:C, "Not available")</f>
        <v>Yellow Loostrife (Lysimachia vulgaris) Pebsham.</v>
      </c>
      <c r="CA1120" t="str">
        <f>_xlfn.XLOOKUP($B1120,Img_lookup!A:A,Img_lookup!D:D, "Not available")</f>
        <v>Phil Sellens</v>
      </c>
      <c r="CB1120" t="str">
        <f>_xlfn.XLOOKUP($B1120,Img_lookup!A:A,Img_lookup!E:E, "https://imgur.com/aT5wafe")</f>
        <v>https://api.openverse.engineering/v1/images/80e253b0-7622-451b-a8d5-584d01af019e/thumb/</v>
      </c>
    </row>
    <row r="1121" spans="1:80" ht="409.6" x14ac:dyDescent="0.15">
      <c r="A1121" s="1" t="s">
        <v>839</v>
      </c>
      <c r="B1121" s="1" t="s">
        <v>4690</v>
      </c>
      <c r="C1121" s="1" t="s">
        <v>4691</v>
      </c>
      <c r="E1121" s="1" t="s">
        <v>4692</v>
      </c>
      <c r="F1121" s="1" t="s">
        <v>6</v>
      </c>
      <c r="G1121" s="1" t="s">
        <v>6</v>
      </c>
      <c r="H1121" s="11" t="str">
        <f t="shared" si="512"/>
        <v>Perennial</v>
      </c>
      <c r="J1121" s="1">
        <v>1</v>
      </c>
      <c r="K1121" s="1">
        <v>0.5</v>
      </c>
      <c r="L1121" t="str" cm="1">
        <f t="array" ref="L1121">_xlfn.IFS(J1121+K1121="", "Unknown", J1121+K1121&gt;3, "Large", J1121+K1121&gt;0.5, "Medium", J1121+K1121&gt;0, "Small")</f>
        <v>Medium</v>
      </c>
      <c r="M1121" s="1">
        <v>3</v>
      </c>
      <c r="N1121" cm="1">
        <f t="array" ref="N1121">IF($M1121="",INDEX($M$2:$M$2176,MATCH(1,INDEX(($A$2:$A$2176=$A1121)*($M$2:$M$2176&lt;&gt;""),0),0)),$M1121)</f>
        <v>3</v>
      </c>
      <c r="O1121" s="2" t="str">
        <f t="shared" si="507"/>
        <v>Hardy to cold</v>
      </c>
      <c r="P1121" s="1" t="s">
        <v>4693</v>
      </c>
      <c r="R1121" t="str">
        <f t="shared" si="511"/>
        <v>Medium</v>
      </c>
      <c r="T1121" s="1"/>
      <c r="U1121" s="1"/>
      <c r="V1121" s="1" t="s">
        <v>322</v>
      </c>
      <c r="W1121" s="6" t="str">
        <f t="shared" si="514"/>
        <v>6</v>
      </c>
      <c r="X1121" t="str">
        <f t="shared" si="515"/>
        <v>June</v>
      </c>
      <c r="Y1121" s="2" t="str">
        <f t="shared" si="516"/>
        <v>8</v>
      </c>
      <c r="Z1121" s="2" t="str">
        <f t="shared" si="517"/>
        <v>August</v>
      </c>
      <c r="AA1121" s="1" t="s">
        <v>427</v>
      </c>
      <c r="AB1121" s="1" t="str">
        <f>IF(ISNUMBER(SEARCH("-",AA1121)),TRIM(LEFT(AA1121,FIND("-",AA1121)-1)),AA1121)</f>
        <v>8</v>
      </c>
      <c r="AC1121" s="1" t="str">
        <f>IF(AB1121="1", "January", IF(AB1121="2", "February", IF(AB1121="3", "March", IF(AB1121="4", "April", IF(AB1121="5", "May", IF(AB1121="6", "June", IF(AB1121="7", "July", IF(AB1121="8", "August", IF(AB1121="9", "September", IF(AB1121="10", "October", IF(AB1121="11", "November", IF(AB1121="12", "December", "Other"))))))))))))</f>
        <v>August</v>
      </c>
      <c r="AD1121" s="1" t="str">
        <f>IF(ISNUMBER(SEARCH("-",AA1121)),TRIM(RIGHT(AA1121,LEN(AA1121)-SEARCH("-",AA1121))),AA1121)</f>
        <v>9</v>
      </c>
      <c r="AE1121" s="1" t="str">
        <f>IF(AD1121="1", "January", IF(AD1121="2", "February", IF(AD1121="3", "March", IF(AD1121="4", "April", IF(AD1121="5", "May", IF(AD1121="6", "June", IF(AD1121="7", "July", IF(AD1121="8", "August", IF(AD1121="9", "September", IF(AD1121="10", "October", IF(AD1121="11", "November", IF(AD1121="12", "December", "Other"))))))))))))</f>
        <v>September</v>
      </c>
      <c r="AF1121" s="16" t="s">
        <v>24575</v>
      </c>
      <c r="AG1121" s="1" t="str">
        <f t="shared" si="497"/>
        <v xml:space="preserve">Seed </v>
      </c>
      <c r="AH1121" s="2" t="str">
        <f t="shared" si="498"/>
        <v>Sow in the autumn or the spring in a cold frame. When they are large enough to handle, prick the seedlings out into individual pots and plant them out in the summer.
If you have sufficient seed it could be worthwhile trying a sowing in situ in the autumn or the spring.
Division in March or October[188]. Larger clumps can be replanted direct into their permanent positions, though it is best to pot up smaller clumps and grow them on in a cold frame until they are rooting well. Plant them out in the spring.
Basal cuttings in the spring[238]. Harvest the shoots with plenty of underground stem when they are about 8 - 10cm above the ground. Pot them up into individual pots and keep them in light shade in a cold frame or greenhouse until they are rooting well. Plant them out in the summer.</v>
      </c>
      <c r="AI1121" s="1" t="s">
        <v>4694</v>
      </c>
      <c r="AJ1121" s="1" t="s">
        <v>23802</v>
      </c>
      <c r="AK1121" s="1" t="s">
        <v>17104</v>
      </c>
      <c r="AL1121" s="1" t="str">
        <f t="shared" si="508"/>
        <v>Unscented</v>
      </c>
      <c r="AM1121" s="1" t="b">
        <v>0</v>
      </c>
      <c r="AN1121" s="1" t="b">
        <v>0</v>
      </c>
      <c r="AO1121" s="1" t="b">
        <v>0</v>
      </c>
      <c r="AP1121" s="5" t="s">
        <v>28</v>
      </c>
      <c r="AQ1121" s="5" t="str">
        <f t="shared" si="499"/>
        <v>Light, Medium, Heavy</v>
      </c>
      <c r="AR1121" s="1" t="s">
        <v>10</v>
      </c>
      <c r="AS1121" s="1" t="str">
        <f t="shared" si="509"/>
        <v>None, Partial</v>
      </c>
      <c r="AT1121" s="1" t="str">
        <f t="shared" si="500"/>
        <v>Partial, Full</v>
      </c>
      <c r="AU1121" s="1" t="s">
        <v>609</v>
      </c>
      <c r="AV1121" s="1" t="str">
        <f t="shared" si="501"/>
        <v>Moist, Wet/Water</v>
      </c>
      <c r="AW1121" s="1" t="s">
        <v>12</v>
      </c>
      <c r="AX1121" s="1" t="str">
        <f t="shared" si="502"/>
        <v>Acid, Neutral, Alkaline</v>
      </c>
      <c r="AY1121" s="1" t="b">
        <v>0</v>
      </c>
      <c r="AZ1121" s="1" t="b">
        <v>0</v>
      </c>
      <c r="BA1121" s="1" t="b">
        <v>0</v>
      </c>
      <c r="BC1121" t="str">
        <f t="shared" si="503"/>
        <v>FALSE</v>
      </c>
      <c r="BE1121" t="str">
        <f t="shared" si="504"/>
        <v>FALSE</v>
      </c>
      <c r="BF1121" s="1" t="b">
        <v>0</v>
      </c>
      <c r="BG1121" s="1" t="b">
        <v>1</v>
      </c>
      <c r="BH1121" s="1" t="b">
        <v>0</v>
      </c>
      <c r="BJ1121" s="1" t="str">
        <f t="shared" si="505"/>
        <v>FALSE</v>
      </c>
      <c r="BL1121" t="str">
        <f t="shared" si="506"/>
        <v>FALSE</v>
      </c>
      <c r="BM1121" s="1" t="b">
        <v>0</v>
      </c>
      <c r="BN1121" s="1" t="b">
        <v>1</v>
      </c>
      <c r="BO1121" s="1">
        <f t="shared" si="510"/>
        <v>12</v>
      </c>
      <c r="BP1121" s="1" t="s">
        <v>4695</v>
      </c>
      <c r="BQ1121" s="1" cm="1">
        <f t="array" ref="BQ1121">_xlfn.IFS(BP1121="None Known",0, LEN(BP1121)&gt;500, 5,LEN(BP1121)&gt;400, 4, LEN(BP1121)&gt;300, 3, LEN(BP1121)&gt;200, 2, LEN(BP1121)&gt;1, 1)</f>
        <v>3</v>
      </c>
      <c r="BR1121" s="1" t="s">
        <v>4696</v>
      </c>
      <c r="BS1121" s="1">
        <v>2</v>
      </c>
      <c r="BT1121" s="1" t="s">
        <v>4697</v>
      </c>
      <c r="BU1121" s="1">
        <v>3</v>
      </c>
      <c r="BV1121" s="1" t="s">
        <v>4698</v>
      </c>
      <c r="BW1121" s="1" t="s">
        <v>31</v>
      </c>
      <c r="BX1121" s="1"/>
      <c r="BY1121" t="str">
        <f>_xlfn.XLOOKUP($B1121,Img_lookup!A:A,Img_lookup!B:B, "Not available")</f>
        <v>387558e9-7a4a-4d70-98bf-20d957637f79</v>
      </c>
      <c r="BZ1121" t="str">
        <f>_xlfn.XLOOKUP($B1121,Img_lookup!A:A,Img_lookup!C:C, "Not available")</f>
        <v>lythrum salicaria (una de las 100 plantas invasoras m√°s da√±inas en Am√©rica)</v>
      </c>
      <c r="CA1121" t="str">
        <f>_xlfn.XLOOKUP($B1121,Img_lookup!A:A,Img_lookup!D:D, "Not available")</f>
        <v>M. Martin Vicente</v>
      </c>
      <c r="CB1121" t="str">
        <f>_xlfn.XLOOKUP($B1121,Img_lookup!A:A,Img_lookup!E:E, "https://imgur.com/aT5wafe")</f>
        <v>https://api.openverse.engineering/v1/images/387558e9-7a4a-4d70-98bf-20d957637f79/thumb/</v>
      </c>
    </row>
    <row r="1122" spans="1:80" ht="409.6" x14ac:dyDescent="0.15">
      <c r="A1122" s="1" t="s">
        <v>612</v>
      </c>
      <c r="B1122" s="1" t="s">
        <v>6297</v>
      </c>
      <c r="C1122" s="1" t="s">
        <v>6298</v>
      </c>
      <c r="D1122" s="1" t="s">
        <v>6299</v>
      </c>
      <c r="E1122" s="1" t="s">
        <v>6300</v>
      </c>
      <c r="F1122" s="1" t="s">
        <v>62</v>
      </c>
      <c r="G1122" s="1" t="s">
        <v>62</v>
      </c>
      <c r="H1122" s="11" t="str">
        <f t="shared" si="512"/>
        <v>Perennial</v>
      </c>
      <c r="I1122" s="1" t="s">
        <v>17107</v>
      </c>
      <c r="J1122" s="1">
        <v>15</v>
      </c>
      <c r="K1122" s="1">
        <v>12</v>
      </c>
      <c r="L1122" t="str" cm="1">
        <f t="array" ref="L1122">_xlfn.IFS(J1122+K1122="", "Unknown", J1122+K1122&gt;3, "Large", J1122+K1122&gt;0.5, "Medium", J1122+K1122&gt;0, "Small")</f>
        <v>Large</v>
      </c>
      <c r="M1122" s="1">
        <v>5</v>
      </c>
      <c r="N1122" cm="1">
        <f t="array" ref="N1122">IF($M1122="",INDEX($M$2:$M$2176,MATCH(1,INDEX(($A$2:$A$2176=$A1122)*($M$2:$M$2176&lt;&gt;""),0),0)),$M1122)</f>
        <v>5</v>
      </c>
      <c r="O1122" s="2" t="str">
        <f t="shared" si="507"/>
        <v>Seasonal outdoors</v>
      </c>
      <c r="P1122" s="1" t="s">
        <v>6301</v>
      </c>
      <c r="Q1122" s="1" t="s">
        <v>17110</v>
      </c>
      <c r="R1122" t="str">
        <f t="shared" si="511"/>
        <v>Medium</v>
      </c>
      <c r="T1122" s="1"/>
      <c r="U1122" s="1"/>
      <c r="V1122" s="1" t="s">
        <v>96</v>
      </c>
      <c r="W1122" s="6" t="str">
        <f t="shared" si="514"/>
        <v>5</v>
      </c>
      <c r="X1122" t="str">
        <f t="shared" si="515"/>
        <v>May</v>
      </c>
      <c r="Y1122" s="2" t="str">
        <f t="shared" si="516"/>
        <v>6</v>
      </c>
      <c r="Z1122" s="2" t="str">
        <f t="shared" si="517"/>
        <v>June</v>
      </c>
      <c r="AA1122" s="1" t="s">
        <v>3493</v>
      </c>
      <c r="AB1122" s="1" t="str">
        <f>IF(ISNUMBER(SEARCH("-",AA1122)),TRIM(LEFT(AA1122,FIND("-",AA1122)-1)),AA1122)</f>
        <v>9</v>
      </c>
      <c r="AC1122" s="1" t="str">
        <f>IF(AB1122="1", "January", IF(AB1122="2", "February", IF(AB1122="3", "March", IF(AB1122="4", "April", IF(AB1122="5", "May", IF(AB1122="6", "June", IF(AB1122="7", "July", IF(AB1122="8", "August", IF(AB1122="9", "September", IF(AB1122="10", "October", IF(AB1122="11", "November", IF(AB1122="12", "December", "Other"))))))))))))</f>
        <v>September</v>
      </c>
      <c r="AD1122" s="1" t="str">
        <f>IF(ISNUMBER(SEARCH("-",AA1122)),TRIM(RIGHT(AA1122,LEN(AA1122)-SEARCH("-",AA1122))),AA1122)</f>
        <v>12</v>
      </c>
      <c r="AE1122" s="1" t="str">
        <f>IF(AD1122="1", "January", IF(AD1122="2", "February", IF(AD1122="3", "March", IF(AD1122="4", "April", IF(AD1122="5", "May", IF(AD1122="6", "June", IF(AD1122="7", "July", IF(AD1122="8", "August", IF(AD1122="9", "September", IF(AD1122="10", "October", IF(AD1122="11", "November", IF(AD1122="12", "December", "Other"))))))))))))</f>
        <v>December</v>
      </c>
      <c r="AF1122" s="16" t="s">
        <v>24114</v>
      </c>
      <c r="AG1122" s="1" t="str">
        <f t="shared" si="497"/>
        <v xml:space="preserve">Seed </v>
      </c>
      <c r="AH1122" s="2" t="str">
        <f t="shared" si="498"/>
        <v>Best sown as soon as it is ripe in pots in a cold frame. Pre-soak stored seed for 48 hours in warm water and stratify for 2 months at 4�c then sow in a cold frame[113, 200]. Germination is normally good. When they are large enough to handle, prick the seedlings out into individual pots and grow them on in the greenhouse for their first winter. Plant them out into their permanent positions in late spring or early summer, after the last expected frosts. The seed stores for 3 years[113].
If growing larger quantities of plants, it is probably best to sow the seed in an open seed bed[200]. Grow the plants on for a couple of years in the seed bed before planting them out into their permanent positions.
Cuttings of half-ripe wood, July/August in a frame[200]. 
Cuttings of mature wood, November to January in a frame[113]. 
Layering in summer[200].
Root cuttings 4cm long in December. Plant horizontally in pots in a greenhouse and plant out as soon as possible. Good percentage[78].</v>
      </c>
      <c r="AI1122" s="1" t="s">
        <v>6302</v>
      </c>
      <c r="AK1122" s="1" t="s">
        <v>17105</v>
      </c>
      <c r="AL1122" s="1" t="str">
        <f t="shared" si="508"/>
        <v>Unscented</v>
      </c>
      <c r="AM1122" s="1" t="b">
        <v>0</v>
      </c>
      <c r="AN1122" s="1" t="b">
        <v>1</v>
      </c>
      <c r="AO1122" s="1" t="b">
        <v>0</v>
      </c>
      <c r="AP1122" s="5" t="s">
        <v>28</v>
      </c>
      <c r="AQ1122" s="5" t="str">
        <f t="shared" si="499"/>
        <v>Light, Medium, Heavy</v>
      </c>
      <c r="AR1122" s="1" t="s">
        <v>30</v>
      </c>
      <c r="AS1122" s="1" t="str">
        <f t="shared" si="509"/>
        <v>None</v>
      </c>
      <c r="AT1122" s="1" t="str">
        <f t="shared" si="500"/>
        <v>Full</v>
      </c>
      <c r="AU1122" s="1" t="s">
        <v>11</v>
      </c>
      <c r="AV1122" s="1" t="str">
        <f t="shared" si="501"/>
        <v>Dry, Moist</v>
      </c>
      <c r="AW1122" s="1" t="s">
        <v>12</v>
      </c>
      <c r="AX1122" s="1" t="str">
        <f t="shared" si="502"/>
        <v>Acid, Neutral, Alkaline</v>
      </c>
      <c r="AY1122" s="1" t="b">
        <v>0</v>
      </c>
      <c r="AZ1122" s="1" t="b">
        <v>0</v>
      </c>
      <c r="BA1122" s="1" t="b">
        <v>0</v>
      </c>
      <c r="BB1122" s="1" t="s">
        <v>29</v>
      </c>
      <c r="BC1122" t="str">
        <f t="shared" si="503"/>
        <v>TRUE</v>
      </c>
      <c r="BE1122" t="str">
        <f t="shared" si="504"/>
        <v>FALSE</v>
      </c>
      <c r="BF1122" s="1" t="b">
        <v>1</v>
      </c>
      <c r="BG1122" s="1" t="b">
        <v>0</v>
      </c>
      <c r="BH1122" s="1" t="b">
        <v>0</v>
      </c>
      <c r="BI1122" s="1" t="s">
        <v>77</v>
      </c>
      <c r="BJ1122" s="1" t="str">
        <f t="shared" si="505"/>
        <v>TRUE</v>
      </c>
      <c r="BK1122" s="1" t="s">
        <v>30</v>
      </c>
      <c r="BL1122" t="str">
        <f t="shared" si="506"/>
        <v>FALSE</v>
      </c>
      <c r="BM1122" s="1" t="b">
        <v>0</v>
      </c>
      <c r="BN1122" s="1" t="b">
        <v>0</v>
      </c>
      <c r="BO1122" s="1">
        <f t="shared" si="510"/>
        <v>13</v>
      </c>
      <c r="BP1122" s="1" t="s">
        <v>6303</v>
      </c>
      <c r="BQ1122" s="1" cm="1">
        <f t="array" ref="BQ1122">_xlfn.IFS(BP1122="None Known",0, LEN(BP1122)&gt;500, 5,LEN(BP1122)&gt;400, 4, LEN(BP1122)&gt;300, 3, LEN(BP1122)&gt;200, 2, LEN(BP1122)&gt;1, 1)</f>
        <v>5</v>
      </c>
      <c r="BR1122" s="1" t="s">
        <v>6304</v>
      </c>
      <c r="BS1122" s="1">
        <v>2</v>
      </c>
      <c r="BT1122" s="1" t="s">
        <v>6305</v>
      </c>
      <c r="BU1122" s="1">
        <v>2</v>
      </c>
      <c r="BV1122" s="1" t="s">
        <v>465</v>
      </c>
      <c r="BW1122" s="1" t="s">
        <v>6306</v>
      </c>
      <c r="BX1122" s="1"/>
      <c r="BY1122" t="str">
        <f>_xlfn.XLOOKUP($B1122,Img_lookup!A:A,Img_lookup!B:B, "Not available")</f>
        <v>b98a4ff8-12d2-46a1-b2b7-0022be45ae13</v>
      </c>
      <c r="BZ1122" t="str">
        <f>_xlfn.XLOOKUP($B1122,Img_lookup!A:A,Img_lookup!C:C, "Not available")</f>
        <v>Osage orange (Maclura pomifera) fruit, monkey brains_2012-12-18-17.15.04 ZS PMax</v>
      </c>
      <c r="CA1122" t="str">
        <f>_xlfn.XLOOKUP($B1122,Img_lookup!A:A,Img_lookup!D:D, "Not available")</f>
        <v>Sam Droege</v>
      </c>
      <c r="CB1122" t="str">
        <f>_xlfn.XLOOKUP($B1122,Img_lookup!A:A,Img_lookup!E:E, "https://imgur.com/aT5wafe")</f>
        <v>https://api.openverse.engineering/v1/images/b98a4ff8-12d2-46a1-b2b7-0022be45ae13/thumb/</v>
      </c>
    </row>
    <row r="1123" spans="1:80" ht="409.6" x14ac:dyDescent="0.15">
      <c r="A1123" s="1" t="s">
        <v>69</v>
      </c>
      <c r="B1123" s="1" t="s">
        <v>11374</v>
      </c>
      <c r="C1123" s="1" t="s">
        <v>11375</v>
      </c>
      <c r="D1123" s="1" t="s">
        <v>11376</v>
      </c>
      <c r="E1123" s="1" t="s">
        <v>3984</v>
      </c>
      <c r="F1123" s="1" t="s">
        <v>85</v>
      </c>
      <c r="G1123" s="1" t="s">
        <v>85</v>
      </c>
      <c r="H1123" s="11" t="str">
        <f t="shared" si="512"/>
        <v>Annual</v>
      </c>
      <c r="J1123" s="1">
        <v>0.75</v>
      </c>
      <c r="L1123" t="str" cm="1">
        <f t="array" ref="L1123">_xlfn.IFS(J1123+K1123="", "Unknown", J1123+K1123&gt;3, "Large", J1123+K1123&gt;0.5, "Medium", J1123+K1123&gt;0, "Small")</f>
        <v>Medium</v>
      </c>
      <c r="N1123" cm="1">
        <f t="array" ref="N1123">IF($M1123="",INDEX($M$2:$M$2176,MATCH(1,INDEX(($A$2:$A$2176=$A1123)*($M$2:$M$2176&lt;&gt;""),0),0)),$M1123)</f>
        <v>7</v>
      </c>
      <c r="O1123" s="2" t="str">
        <f t="shared" si="507"/>
        <v>Seasonal outdoors</v>
      </c>
      <c r="P1123" s="1" t="s">
        <v>11377</v>
      </c>
      <c r="R1123" t="str">
        <f t="shared" si="511"/>
        <v>Medium</v>
      </c>
      <c r="T1123" s="1"/>
      <c r="U1123" s="1"/>
      <c r="V1123" s="1" t="s">
        <v>51</v>
      </c>
      <c r="W1123" s="6" t="str">
        <f t="shared" si="514"/>
        <v>7</v>
      </c>
      <c r="X1123" t="str">
        <f t="shared" si="515"/>
        <v>July</v>
      </c>
      <c r="Y1123" s="2" t="str">
        <f t="shared" si="516"/>
        <v>8</v>
      </c>
      <c r="Z1123" s="2" t="str">
        <f t="shared" si="517"/>
        <v>August</v>
      </c>
      <c r="AA1123" s="1" t="s">
        <v>427</v>
      </c>
      <c r="AB1123" s="1" t="str">
        <f>IF(ISNUMBER(SEARCH("-",AA1123)),TRIM(LEFT(AA1123,FIND("-",AA1123)-1)),AA1123)</f>
        <v>8</v>
      </c>
      <c r="AC1123" s="1" t="str">
        <f>IF(AB1123="1", "January", IF(AB1123="2", "February", IF(AB1123="3", "March", IF(AB1123="4", "April", IF(AB1123="5", "May", IF(AB1123="6", "June", IF(AB1123="7", "July", IF(AB1123="8", "August", IF(AB1123="9", "September", IF(AB1123="10", "October", IF(AB1123="11", "November", IF(AB1123="12", "December", "Other"))))))))))))</f>
        <v>August</v>
      </c>
      <c r="AD1123" s="1" t="str">
        <f>IF(ISNUMBER(SEARCH("-",AA1123)),TRIM(RIGHT(AA1123,LEN(AA1123)-SEARCH("-",AA1123))),AA1123)</f>
        <v>9</v>
      </c>
      <c r="AE1123" s="1" t="str">
        <f>IF(AD1123="1", "January", IF(AD1123="2", "February", IF(AD1123="3", "March", IF(AD1123="4", "April", IF(AD1123="5", "May", IF(AD1123="6", "June", IF(AD1123="7", "July", IF(AD1123="8", "August", IF(AD1123="9", "September", IF(AD1123="10", "October", IF(AD1123="11", "November", IF(AD1123="12", "December", "Other"))))))))))))</f>
        <v>September</v>
      </c>
      <c r="AF1123" s="1" t="s">
        <v>24576</v>
      </c>
      <c r="AG1123" s="1" t="str">
        <f t="shared" si="497"/>
        <v xml:space="preserve">Seed </v>
      </c>
      <c r="AH1123" s="2" t="str">
        <f t="shared" si="498"/>
        <v>Sow in mid spring in situ and only just cover the seed. Germination should take place within a couple of weeks.</v>
      </c>
      <c r="AI1123" s="1" t="s">
        <v>11378</v>
      </c>
      <c r="AJ1123" s="1" t="s">
        <v>53</v>
      </c>
      <c r="AK1123" s="1" t="s">
        <v>17106</v>
      </c>
      <c r="AL1123" s="1" t="str">
        <f t="shared" si="508"/>
        <v>Unscented</v>
      </c>
      <c r="AM1123" s="1" t="b">
        <v>0</v>
      </c>
      <c r="AN1123" s="1" t="b">
        <v>0</v>
      </c>
      <c r="AO1123" s="1" t="b">
        <v>0</v>
      </c>
      <c r="AP1123" s="5" t="s">
        <v>28</v>
      </c>
      <c r="AQ1123" s="5" t="str">
        <f t="shared" si="499"/>
        <v>Light, Medium, Heavy</v>
      </c>
      <c r="AR1123" s="1" t="s">
        <v>30</v>
      </c>
      <c r="AS1123" s="1" t="str">
        <f t="shared" si="509"/>
        <v>None</v>
      </c>
      <c r="AT1123" s="1" t="str">
        <f t="shared" si="500"/>
        <v>Full</v>
      </c>
      <c r="AU1123" s="1" t="s">
        <v>29</v>
      </c>
      <c r="AV1123" s="1" t="str">
        <f t="shared" si="501"/>
        <v>Moist</v>
      </c>
      <c r="AW1123" s="1" t="s">
        <v>12</v>
      </c>
      <c r="AX1123" s="1" t="str">
        <f t="shared" si="502"/>
        <v>Acid, Neutral, Alkaline</v>
      </c>
      <c r="AY1123" s="1" t="b">
        <v>0</v>
      </c>
      <c r="AZ1123" s="1" t="b">
        <v>0</v>
      </c>
      <c r="BA1123" s="1" t="b">
        <v>0</v>
      </c>
      <c r="BC1123" t="str">
        <f t="shared" si="503"/>
        <v>FALSE</v>
      </c>
      <c r="BE1123" t="str">
        <f t="shared" si="504"/>
        <v>FALSE</v>
      </c>
      <c r="BF1123" s="1" t="b">
        <v>0</v>
      </c>
      <c r="BG1123" s="1" t="b">
        <v>0</v>
      </c>
      <c r="BH1123" s="1" t="b">
        <v>0</v>
      </c>
      <c r="BJ1123" s="1" t="str">
        <f t="shared" si="505"/>
        <v>FALSE</v>
      </c>
      <c r="BL1123" t="str">
        <f t="shared" si="506"/>
        <v>FALSE</v>
      </c>
      <c r="BM1123" s="1" t="b">
        <v>0</v>
      </c>
      <c r="BN1123" s="1" t="b">
        <v>0</v>
      </c>
      <c r="BO1123" s="1">
        <f t="shared" si="510"/>
        <v>7</v>
      </c>
      <c r="BP1123" s="1" t="s">
        <v>11379</v>
      </c>
      <c r="BQ1123" s="1" cm="1">
        <f t="array" ref="BQ1123">_xlfn.IFS(BP1123="None Known",0, LEN(BP1123)&gt;500, 5,LEN(BP1123)&gt;400, 4, LEN(BP1123)&gt;300, 3, LEN(BP1123)&gt;200, 2, LEN(BP1123)&gt;1, 1)</f>
        <v>1</v>
      </c>
      <c r="BR1123" s="16" t="s">
        <v>24916</v>
      </c>
      <c r="BS1123" s="1">
        <v>2</v>
      </c>
      <c r="BT1123" s="1" t="s">
        <v>31</v>
      </c>
      <c r="BU1123" s="1">
        <v>0</v>
      </c>
      <c r="BW1123" s="1" t="s">
        <v>31</v>
      </c>
      <c r="BX1123" s="1"/>
      <c r="BY1123" t="str">
        <f>_xlfn.XLOOKUP($B1123,Img_lookup!A:A,Img_lookup!B:B, "Not available")</f>
        <v>a7d373f4-9bc0-4c12-b440-ffd7edeb5bdf</v>
      </c>
      <c r="BZ1123" t="str">
        <f>_xlfn.XLOOKUP($B1123,Img_lookup!A:A,Img_lookup!C:C, "Not available")</f>
        <v>Madia sativa Molina subsp. sativa</v>
      </c>
      <c r="CA1123" t="str">
        <f>_xlfn.XLOOKUP($B1123,Img_lookup!A:A,Img_lookup!D:D, "Not available")</f>
        <v>Joseph T. Rothrock</v>
      </c>
      <c r="CB1123" t="str">
        <f>_xlfn.XLOOKUP($B1123,Img_lookup!A:A,Img_lookup!E:E, "https://imgur.com/aT5wafe")</f>
        <v>https://api.openverse.engineering/v1/images/a7d373f4-9bc0-4c12-b440-ffd7edeb5bdf/thumb/</v>
      </c>
    </row>
    <row r="1124" spans="1:80" ht="409.6" x14ac:dyDescent="0.15">
      <c r="A1124" s="1" t="s">
        <v>1690</v>
      </c>
      <c r="B1124" s="1" t="s">
        <v>15120</v>
      </c>
      <c r="C1124" s="1" t="s">
        <v>15121</v>
      </c>
      <c r="D1124" s="1" t="s">
        <v>15122</v>
      </c>
      <c r="E1124" s="1" t="s">
        <v>15123</v>
      </c>
      <c r="F1124" s="1" t="s">
        <v>62</v>
      </c>
      <c r="G1124" s="1" t="s">
        <v>62</v>
      </c>
      <c r="H1124" s="11" t="str">
        <f t="shared" si="512"/>
        <v>Perennial</v>
      </c>
      <c r="I1124" s="1" t="s">
        <v>17107</v>
      </c>
      <c r="J1124" s="1">
        <v>10</v>
      </c>
      <c r="K1124" s="1">
        <v>10</v>
      </c>
      <c r="L1124" t="str" cm="1">
        <f t="array" ref="L1124">_xlfn.IFS(J1124+K1124="", "Unknown", J1124+K1124&gt;3, "Large", J1124+K1124&gt;0.5, "Medium", J1124+K1124&gt;0, "Small")</f>
        <v>Large</v>
      </c>
      <c r="M1124" s="1">
        <v>6</v>
      </c>
      <c r="N1124" cm="1">
        <f t="array" ref="N1124">IF($M1124="",INDEX($M$2:$M$2176,MATCH(1,INDEX(($A$2:$A$2176=$A1124)*($M$2:$M$2176&lt;&gt;""),0),0)),$M1124)</f>
        <v>6</v>
      </c>
      <c r="O1124" s="2" t="str">
        <f t="shared" si="507"/>
        <v>Seasonal outdoors</v>
      </c>
      <c r="P1124" s="1" t="s">
        <v>15124</v>
      </c>
      <c r="Q1124" s="1" t="s">
        <v>17111</v>
      </c>
      <c r="R1124" t="str">
        <f t="shared" si="511"/>
        <v>Slow</v>
      </c>
      <c r="T1124" s="1"/>
      <c r="U1124" s="1"/>
      <c r="V1124" s="1" t="s">
        <v>205</v>
      </c>
      <c r="W1124" s="6" t="str">
        <f t="shared" si="514"/>
        <v>3</v>
      </c>
      <c r="X1124" t="str">
        <f t="shared" si="515"/>
        <v>March</v>
      </c>
      <c r="Y1124" s="2" t="str">
        <f t="shared" si="516"/>
        <v>5</v>
      </c>
      <c r="Z1124" s="2" t="str">
        <f t="shared" si="517"/>
        <v>May</v>
      </c>
      <c r="AA1124" s="1" t="s">
        <v>166</v>
      </c>
      <c r="AB1124" s="1" t="str">
        <f>IF(ISNUMBER(SEARCH("-",AA1124)),TRIM(LEFT(AA1124,FIND("-",AA1124)-1)),AA1124)</f>
        <v>9</v>
      </c>
      <c r="AC1124" s="1" t="str">
        <f>IF(AB1124="1", "January", IF(AB1124="2", "February", IF(AB1124="3", "March", IF(AB1124="4", "April", IF(AB1124="5", "May", IF(AB1124="6", "June", IF(AB1124="7", "July", IF(AB1124="8", "August", IF(AB1124="9", "September", IF(AB1124="10", "October", IF(AB1124="11", "November", IF(AB1124="12", "December", "Other"))))))))))))</f>
        <v>September</v>
      </c>
      <c r="AD1124" s="1" t="str">
        <f>IF(ISNUMBER(SEARCH("-",AA1124)),TRIM(RIGHT(AA1124,LEN(AA1124)-SEARCH("-",AA1124))),AA1124)</f>
        <v>11</v>
      </c>
      <c r="AE1124" s="1" t="str">
        <f>IF(AD1124="1", "January", IF(AD1124="2", "February", IF(AD1124="3", "March", IF(AD1124="4", "April", IF(AD1124="5", "May", IF(AD1124="6", "June", IF(AD1124="7", "July", IF(AD1124="8", "August", IF(AD1124="9", "September", IF(AD1124="10", "October", IF(AD1124="11", "November", IF(AD1124="12", "December", "Other"))))))))))))</f>
        <v>November</v>
      </c>
      <c r="AF1124" s="16" t="s">
        <v>24115</v>
      </c>
      <c r="AG1124" s="1" t="str">
        <f t="shared" si="497"/>
        <v xml:space="preserve">Seed </v>
      </c>
      <c r="AH1124"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I1124" s="1" t="s">
        <v>15125</v>
      </c>
      <c r="AJ1124" s="1" t="s">
        <v>26</v>
      </c>
      <c r="AK1124" s="1" t="s">
        <v>17104</v>
      </c>
      <c r="AL1124" s="1" t="str">
        <f t="shared" si="508"/>
        <v>Scented</v>
      </c>
      <c r="AM1124" s="1" t="b">
        <v>1</v>
      </c>
      <c r="AN1124" s="1" t="b">
        <v>1</v>
      </c>
      <c r="AO1124" s="1" t="b">
        <v>0</v>
      </c>
      <c r="AP1124" s="5" t="s">
        <v>28</v>
      </c>
      <c r="AQ1124" s="5" t="str">
        <f t="shared" si="499"/>
        <v>Light, Medium, Heavy</v>
      </c>
      <c r="AR1124" s="1" t="s">
        <v>10</v>
      </c>
      <c r="AS1124" s="1" t="str">
        <f t="shared" si="509"/>
        <v>None, Partial</v>
      </c>
      <c r="AT1124" s="1" t="str">
        <f t="shared" si="500"/>
        <v>Partial, Full</v>
      </c>
      <c r="AU1124" s="1" t="s">
        <v>29</v>
      </c>
      <c r="AV1124" s="1" t="str">
        <f t="shared" si="501"/>
        <v>Moist</v>
      </c>
      <c r="AW1124" s="1" t="s">
        <v>123</v>
      </c>
      <c r="AX1124" s="1" t="str">
        <f t="shared" si="502"/>
        <v>Acid, Neutral</v>
      </c>
      <c r="AY1124" s="1" t="b">
        <v>0</v>
      </c>
      <c r="AZ1124" s="1" t="b">
        <v>0</v>
      </c>
      <c r="BA1124" s="1" t="b">
        <v>0</v>
      </c>
      <c r="BC1124" t="str">
        <f t="shared" si="503"/>
        <v>FALSE</v>
      </c>
      <c r="BD1124" s="1" t="s">
        <v>77</v>
      </c>
      <c r="BE1124" t="str">
        <f t="shared" si="504"/>
        <v>TRUE</v>
      </c>
      <c r="BF1124" s="1" t="b">
        <v>0</v>
      </c>
      <c r="BG1124" s="1" t="b">
        <v>0</v>
      </c>
      <c r="BH1124" s="1" t="b">
        <v>0</v>
      </c>
      <c r="BI1124" s="1" t="s">
        <v>77</v>
      </c>
      <c r="BJ1124" s="1" t="str">
        <f t="shared" si="505"/>
        <v>TRUE</v>
      </c>
      <c r="BL1124" t="str">
        <f t="shared" si="506"/>
        <v>FALSE</v>
      </c>
      <c r="BM1124" s="1" t="b">
        <v>0</v>
      </c>
      <c r="BN1124" s="1" t="b">
        <v>0</v>
      </c>
      <c r="BO1124" s="1">
        <f t="shared" si="510"/>
        <v>5</v>
      </c>
      <c r="BP1124" s="1" t="s">
        <v>31</v>
      </c>
      <c r="BQ1124" s="1" cm="1">
        <f t="array" ref="BQ1124">_xlfn.IFS(BP1124="None Known",0, LEN(BP1124)&gt;500, 5,LEN(BP1124)&gt;400, 4, LEN(BP1124)&gt;300, 3, LEN(BP1124)&gt;200, 2, LEN(BP1124)&gt;1, 1)</f>
        <v>0</v>
      </c>
      <c r="BR1124" s="1" t="s">
        <v>15126</v>
      </c>
      <c r="BS1124" s="1">
        <v>1</v>
      </c>
      <c r="BT1124" s="1" t="s">
        <v>15127</v>
      </c>
      <c r="BU1124" s="1">
        <v>2</v>
      </c>
      <c r="BV1124" s="1" t="s">
        <v>2732</v>
      </c>
      <c r="BW1124" s="1" t="s">
        <v>31</v>
      </c>
      <c r="BX1124" s="1"/>
      <c r="BY1124" t="str">
        <f>_xlfn.XLOOKUP($B1124,Img_lookup!A:A,Img_lookup!B:B, "Not available")</f>
        <v>59dab028-4235-4741-a342-20726ba2a530</v>
      </c>
      <c r="BZ1124" t="str">
        <f>_xlfn.XLOOKUP($B1124,Img_lookup!A:A,Img_lookup!C:C, "Not available")</f>
        <v>Magnolia denudata</v>
      </c>
      <c r="CA1124" t="str">
        <f>_xlfn.XLOOKUP($B1124,Img_lookup!A:A,Img_lookup!D:D, "Not available")</f>
        <v>Brooklyn Botanic Garden</v>
      </c>
      <c r="CB1124" t="str">
        <f>_xlfn.XLOOKUP($B1124,Img_lookup!A:A,Img_lookup!E:E, "https://imgur.com/aT5wafe")</f>
        <v>https://api.openverse.engineering/v1/images/59dab028-4235-4741-a342-20726ba2a530/thumb/</v>
      </c>
    </row>
    <row r="1125" spans="1:80" ht="409.6" x14ac:dyDescent="0.15">
      <c r="A1125" s="1" t="s">
        <v>1690</v>
      </c>
      <c r="B1125" s="1" t="s">
        <v>16095</v>
      </c>
      <c r="D1125" s="1" t="s">
        <v>16096</v>
      </c>
      <c r="E1125" s="1" t="s">
        <v>16097</v>
      </c>
      <c r="F1125" s="1" t="s">
        <v>62</v>
      </c>
      <c r="G1125" s="1" t="s">
        <v>62</v>
      </c>
      <c r="H1125" s="11" t="str">
        <f t="shared" si="512"/>
        <v>Perennial</v>
      </c>
      <c r="I1125" s="1" t="s">
        <v>17108</v>
      </c>
      <c r="J1125" s="1">
        <v>10</v>
      </c>
      <c r="K1125" s="1">
        <v>10</v>
      </c>
      <c r="L1125" t="str" cm="1">
        <f t="array" ref="L1125">_xlfn.IFS(J1125+K1125="", "Unknown", J1125+K1125&gt;3, "Large", J1125+K1125&gt;0.5, "Medium", J1125+K1125&gt;0, "Small")</f>
        <v>Large</v>
      </c>
      <c r="M1125" s="1">
        <v>6</v>
      </c>
      <c r="N1125" cm="1">
        <f t="array" ref="N1125">IF($M1125="",INDEX($M$2:$M$2176,MATCH(1,INDEX(($A$2:$A$2176=$A1125)*($M$2:$M$2176&lt;&gt;""),0),0)),$M1125)</f>
        <v>6</v>
      </c>
      <c r="O1125" s="2" t="str">
        <f t="shared" si="507"/>
        <v>Seasonal outdoors</v>
      </c>
      <c r="P1125" s="1" t="s">
        <v>16098</v>
      </c>
      <c r="Q1125" s="1" t="s">
        <v>17110</v>
      </c>
      <c r="R1125" t="str">
        <f t="shared" si="511"/>
        <v>Medium</v>
      </c>
      <c r="S1125" s="1" t="s">
        <v>24</v>
      </c>
      <c r="T1125" s="1" t="str">
        <f>LEFT(S1125,FIND("-",S1125)-1)</f>
        <v xml:space="preserve">1 </v>
      </c>
      <c r="U1125" s="1" t="str">
        <f>RIGHT(S1125,FIND("-",S1125)-1)</f>
        <v>12</v>
      </c>
      <c r="V1125" s="1" t="s">
        <v>134</v>
      </c>
      <c r="W1125" s="6" t="str">
        <f t="shared" si="514"/>
        <v>6</v>
      </c>
      <c r="X1125" t="str">
        <f t="shared" si="515"/>
        <v>June</v>
      </c>
      <c r="Y1125" s="2" t="str">
        <f t="shared" si="516"/>
        <v>9</v>
      </c>
      <c r="Z1125" s="2" t="str">
        <f t="shared" si="517"/>
        <v>September</v>
      </c>
      <c r="AA1125" s="1" t="s">
        <v>166</v>
      </c>
      <c r="AB1125" s="1" t="str">
        <f>IF(ISNUMBER(SEARCH("-",AA1125)),TRIM(LEFT(AA1125,FIND("-",AA1125)-1)),AA1125)</f>
        <v>9</v>
      </c>
      <c r="AC1125" s="1" t="str">
        <f>IF(AB1125="1", "January", IF(AB1125="2", "February", IF(AB1125="3", "March", IF(AB1125="4", "April", IF(AB1125="5", "May", IF(AB1125="6", "June", IF(AB1125="7", "July", IF(AB1125="8", "August", IF(AB1125="9", "September", IF(AB1125="10", "October", IF(AB1125="11", "November", IF(AB1125="12", "December", "Other"))))))))))))</f>
        <v>September</v>
      </c>
      <c r="AD1125" s="1" t="str">
        <f>IF(ISNUMBER(SEARCH("-",AA1125)),TRIM(RIGHT(AA1125,LEN(AA1125)-SEARCH("-",AA1125))),AA1125)</f>
        <v>11</v>
      </c>
      <c r="AE1125" s="1" t="str">
        <f>IF(AD1125="1", "January", IF(AD1125="2", "February", IF(AD1125="3", "March", IF(AD1125="4", "April", IF(AD1125="5", "May", IF(AD1125="6", "June", IF(AD1125="7", "July", IF(AD1125="8", "August", IF(AD1125="9", "September", IF(AD1125="10", "October", IF(AD1125="11", "November", IF(AD1125="12", "December", "Other"))))))))))))</f>
        <v>November</v>
      </c>
      <c r="AF1125" s="16" t="s">
        <v>24115</v>
      </c>
      <c r="AG1125" s="1" t="str">
        <f t="shared" si="497"/>
        <v xml:space="preserve">Seed </v>
      </c>
      <c r="AH1125"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I1125" s="1" t="s">
        <v>16099</v>
      </c>
      <c r="AJ1125" s="1" t="s">
        <v>2776</v>
      </c>
      <c r="AK1125" s="1" t="s">
        <v>17104</v>
      </c>
      <c r="AL1125" s="1" t="str">
        <f t="shared" si="508"/>
        <v>Scented</v>
      </c>
      <c r="AM1125" s="1" t="b">
        <v>1</v>
      </c>
      <c r="AN1125" s="1" t="b">
        <v>1</v>
      </c>
      <c r="AO1125" s="1" t="b">
        <v>0</v>
      </c>
      <c r="AP1125" s="5" t="s">
        <v>28</v>
      </c>
      <c r="AQ1125" s="5" t="str">
        <f t="shared" si="499"/>
        <v>Light, Medium, Heavy</v>
      </c>
      <c r="AR1125" s="1" t="s">
        <v>10</v>
      </c>
      <c r="AS1125" s="1" t="str">
        <f t="shared" si="509"/>
        <v>None, Partial</v>
      </c>
      <c r="AT1125" s="1" t="str">
        <f t="shared" si="500"/>
        <v>Partial, Full</v>
      </c>
      <c r="AU1125" s="1" t="s">
        <v>29</v>
      </c>
      <c r="AV1125" s="1" t="str">
        <f t="shared" si="501"/>
        <v>Moist</v>
      </c>
      <c r="AW1125" s="1" t="s">
        <v>12</v>
      </c>
      <c r="AX1125" s="1" t="str">
        <f t="shared" si="502"/>
        <v>Acid, Neutral, Alkaline</v>
      </c>
      <c r="AY1125" s="1" t="b">
        <v>0</v>
      </c>
      <c r="AZ1125" s="1" t="b">
        <v>0</v>
      </c>
      <c r="BA1125" s="1" t="b">
        <v>0</v>
      </c>
      <c r="BB1125" s="1" t="s">
        <v>275</v>
      </c>
      <c r="BC1125" t="str">
        <f t="shared" si="503"/>
        <v>TRUE</v>
      </c>
      <c r="BE1125" t="str">
        <f t="shared" si="504"/>
        <v>FALSE</v>
      </c>
      <c r="BF1125" s="1" t="b">
        <v>0</v>
      </c>
      <c r="BG1125" s="1" t="b">
        <v>0</v>
      </c>
      <c r="BH1125" s="1" t="b">
        <v>0</v>
      </c>
      <c r="BJ1125" s="1" t="str">
        <f t="shared" si="505"/>
        <v>FALSE</v>
      </c>
      <c r="BK1125" s="1" t="s">
        <v>30</v>
      </c>
      <c r="BL1125" t="str">
        <f t="shared" si="506"/>
        <v>FALSE</v>
      </c>
      <c r="BM1125" s="1" t="b">
        <v>0</v>
      </c>
      <c r="BN1125" s="1" t="b">
        <v>0</v>
      </c>
      <c r="BO1125" s="1">
        <f t="shared" si="510"/>
        <v>11</v>
      </c>
      <c r="BP1125" s="1" t="s">
        <v>16100</v>
      </c>
      <c r="BQ1125" s="1" cm="1">
        <f t="array" ref="BQ1125">_xlfn.IFS(BP1125="None Known",0, LEN(BP1125)&gt;500, 5,LEN(BP1125)&gt;400, 4, LEN(BP1125)&gt;300, 3, LEN(BP1125)&gt;200, 2, LEN(BP1125)&gt;1, 1)</f>
        <v>3</v>
      </c>
      <c r="BR1125" s="1" t="s">
        <v>16101</v>
      </c>
      <c r="BS1125" s="1">
        <v>2</v>
      </c>
      <c r="BT1125" s="1" t="s">
        <v>16102</v>
      </c>
      <c r="BU1125" s="1">
        <v>2</v>
      </c>
      <c r="BV1125" s="1" t="s">
        <v>465</v>
      </c>
      <c r="BW1125" s="1" t="s">
        <v>31</v>
      </c>
      <c r="BX1125" s="1"/>
      <c r="BY1125" t="str">
        <f>_xlfn.XLOOKUP($B1125,Img_lookup!A:A,Img_lookup!B:B, "Not available")</f>
        <v>addcc6f4-28fb-46aa-ab51-8cfe729510e6</v>
      </c>
      <c r="BZ1125" t="str">
        <f>_xlfn.XLOOKUP($B1125,Img_lookup!A:A,Img_lookup!C:C, "Not available")</f>
        <v>Southern Magnolia (Magnolia grandiflora)</v>
      </c>
      <c r="CA1125" t="str">
        <f>_xlfn.XLOOKUP($B1125,Img_lookup!A:A,Img_lookup!D:D, "Not available")</f>
        <v>Swallowtail Garden Seeds</v>
      </c>
      <c r="CB1125" t="str">
        <f>_xlfn.XLOOKUP($B1125,Img_lookup!A:A,Img_lookup!E:E, "https://imgur.com/aT5wafe")</f>
        <v>https://api.openverse.engineering/v1/images/addcc6f4-28fb-46aa-ab51-8cfe729510e6/thumb/</v>
      </c>
    </row>
    <row r="1126" spans="1:80" ht="409.6" x14ac:dyDescent="0.15">
      <c r="A1126" s="1" t="s">
        <v>1690</v>
      </c>
      <c r="B1126" s="1" t="s">
        <v>2772</v>
      </c>
      <c r="D1126" s="1" t="s">
        <v>2773</v>
      </c>
      <c r="E1126" s="1" t="s">
        <v>1168</v>
      </c>
      <c r="F1126" s="1" t="s">
        <v>62</v>
      </c>
      <c r="G1126" s="1" t="s">
        <v>62</v>
      </c>
      <c r="H1126" s="11" t="str">
        <f t="shared" si="512"/>
        <v>Perennial</v>
      </c>
      <c r="I1126" s="1" t="s">
        <v>17107</v>
      </c>
      <c r="J1126" s="1">
        <v>15</v>
      </c>
      <c r="K1126" s="1">
        <v>6</v>
      </c>
      <c r="L1126" t="str" cm="1">
        <f t="array" ref="L1126">_xlfn.IFS(J1126+K1126="", "Unknown", J1126+K1126&gt;3, "Large", J1126+K1126&gt;0.5, "Medium", J1126+K1126&gt;0, "Small")</f>
        <v>Large</v>
      </c>
      <c r="M1126" s="1">
        <v>6</v>
      </c>
      <c r="N1126" cm="1">
        <f t="array" ref="N1126">IF($M1126="",INDEX($M$2:$M$2176,MATCH(1,INDEX(($A$2:$A$2176=$A1126)*($M$2:$M$2176&lt;&gt;""),0),0)),$M1126)</f>
        <v>6</v>
      </c>
      <c r="O1126" s="2" t="str">
        <f t="shared" si="507"/>
        <v>Seasonal outdoors</v>
      </c>
      <c r="P1126" s="1" t="s">
        <v>2774</v>
      </c>
      <c r="Q1126" s="1" t="s">
        <v>17110</v>
      </c>
      <c r="R1126" t="str">
        <f t="shared" si="511"/>
        <v>Medium</v>
      </c>
      <c r="T1126" s="1"/>
      <c r="U1126" s="1"/>
      <c r="V1126" s="1">
        <v>6</v>
      </c>
      <c r="W1126" s="6">
        <f t="shared" si="514"/>
        <v>6</v>
      </c>
      <c r="X1126" t="str">
        <f>IF(W1126=1, "January", IF(W1126=2, "February", IF(W1126=3, "March", IF(W1126=4, "April", IF(W1126=5, "May", IF(W1126=6, "June", IF(W1126=7, "July", IF(W1126=8, "August", IF(W1126=9, "September", IF(W1126=10, "October", IF(W1126=11, "November", IF(W1126=12, "December", "Other"))))))))))))</f>
        <v>June</v>
      </c>
      <c r="AF1126" s="16" t="s">
        <v>24115</v>
      </c>
      <c r="AG1126" s="1" t="str">
        <f t="shared" si="497"/>
        <v xml:space="preserve">Seed </v>
      </c>
      <c r="AH1126"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I1126" s="1" t="s">
        <v>2775</v>
      </c>
      <c r="AJ1126" s="1" t="s">
        <v>2776</v>
      </c>
      <c r="AK1126" s="1" t="s">
        <v>17104</v>
      </c>
      <c r="AL1126" s="1" t="str">
        <f t="shared" si="508"/>
        <v>Scented</v>
      </c>
      <c r="AM1126" s="1" t="b">
        <v>1</v>
      </c>
      <c r="AN1126" s="1" t="b">
        <v>1</v>
      </c>
      <c r="AO1126" s="1" t="b">
        <v>0</v>
      </c>
      <c r="AP1126" s="5" t="s">
        <v>28</v>
      </c>
      <c r="AQ1126" s="5" t="str">
        <f t="shared" si="499"/>
        <v>Light, Medium, Heavy</v>
      </c>
      <c r="AR1126" s="1" t="s">
        <v>10</v>
      </c>
      <c r="AS1126" s="1" t="str">
        <f t="shared" si="509"/>
        <v>None, Partial</v>
      </c>
      <c r="AT1126" s="1" t="str">
        <f t="shared" si="500"/>
        <v>Partial, Full</v>
      </c>
      <c r="AU1126" s="1" t="s">
        <v>29</v>
      </c>
      <c r="AV1126" s="1" t="str">
        <f t="shared" si="501"/>
        <v>Moist</v>
      </c>
      <c r="AW1126" s="1" t="s">
        <v>12</v>
      </c>
      <c r="AX1126" s="1" t="str">
        <f t="shared" si="502"/>
        <v>Acid, Neutral, Alkaline</v>
      </c>
      <c r="AY1126" s="1" t="b">
        <v>0</v>
      </c>
      <c r="AZ1126" s="1" t="b">
        <v>0</v>
      </c>
      <c r="BA1126" s="1" t="b">
        <v>0</v>
      </c>
      <c r="BC1126" t="str">
        <f t="shared" si="503"/>
        <v>FALSE</v>
      </c>
      <c r="BD1126" s="1" t="s">
        <v>77</v>
      </c>
      <c r="BE1126" t="str">
        <f t="shared" si="504"/>
        <v>TRUE</v>
      </c>
      <c r="BF1126" s="1" t="b">
        <v>0</v>
      </c>
      <c r="BG1126" s="1" t="b">
        <v>0</v>
      </c>
      <c r="BH1126" s="1" t="b">
        <v>0</v>
      </c>
      <c r="BJ1126" s="1" t="str">
        <f t="shared" si="505"/>
        <v>FALSE</v>
      </c>
      <c r="BL1126" t="str">
        <f t="shared" si="506"/>
        <v>FALSE</v>
      </c>
      <c r="BM1126" s="1" t="b">
        <v>0</v>
      </c>
      <c r="BN1126" s="1" t="b">
        <v>0</v>
      </c>
      <c r="BO1126" s="1">
        <f t="shared" si="510"/>
        <v>9</v>
      </c>
      <c r="BP1126" s="1" t="s">
        <v>2777</v>
      </c>
      <c r="BQ1126" s="1" cm="1">
        <f t="array" ref="BQ1126">_xlfn.IFS(BP1126="None Known",0, LEN(BP1126)&gt;500, 5,LEN(BP1126)&gt;400, 4, LEN(BP1126)&gt;300, 3, LEN(BP1126)&gt;200, 2, LEN(BP1126)&gt;1, 1)</f>
        <v>1</v>
      </c>
      <c r="BR1126" s="1" t="s">
        <v>2778</v>
      </c>
      <c r="BS1126" s="1">
        <v>2</v>
      </c>
      <c r="BT1126" s="1" t="s">
        <v>2779</v>
      </c>
      <c r="BU1126" s="1">
        <v>2</v>
      </c>
      <c r="BV1126" s="1" t="s">
        <v>2780</v>
      </c>
      <c r="BW1126" s="1" t="s">
        <v>31</v>
      </c>
      <c r="BX1126" s="1"/>
      <c r="BY1126" t="str">
        <f>_xlfn.XLOOKUP($B1126,Img_lookup!A:A,Img_lookup!B:B, "Not available")</f>
        <v>1226e0d1-c771-462d-a456-70337c477b39</v>
      </c>
      <c r="BZ1126" t="str">
        <f>_xlfn.XLOOKUP($B1126,Img_lookup!A:A,Img_lookup!C:C, "Not available")</f>
        <v>Magnolia hypoleuca Siebold &amp; Zucc.</v>
      </c>
      <c r="CA1126" t="str">
        <f>_xlfn.XLOOKUP($B1126,Img_lookup!A:A,Img_lookup!D:D, "Not available")</f>
        <v>George B. Sudworth</v>
      </c>
      <c r="CB1126" t="str">
        <f>_xlfn.XLOOKUP($B1126,Img_lookup!A:A,Img_lookup!E:E, "https://imgur.com/aT5wafe")</f>
        <v>https://api.openverse.engineering/v1/images/1226e0d1-c771-462d-a456-70337c477b39/thumb/</v>
      </c>
    </row>
    <row r="1127" spans="1:80" ht="409.6" x14ac:dyDescent="0.15">
      <c r="A1127" s="1" t="s">
        <v>1690</v>
      </c>
      <c r="B1127" s="1" t="s">
        <v>12454</v>
      </c>
      <c r="D1127" s="1" t="s">
        <v>12455</v>
      </c>
      <c r="E1127" s="1" t="s">
        <v>1168</v>
      </c>
      <c r="F1127" s="1" t="s">
        <v>62</v>
      </c>
      <c r="G1127" s="1" t="s">
        <v>62</v>
      </c>
      <c r="H1127" s="11" t="str">
        <f t="shared" si="512"/>
        <v>Perennial</v>
      </c>
      <c r="I1127" s="1" t="s">
        <v>17107</v>
      </c>
      <c r="J1127" s="1">
        <v>12</v>
      </c>
      <c r="K1127" s="1">
        <v>7</v>
      </c>
      <c r="L1127" t="str" cm="1">
        <f t="array" ref="L1127">_xlfn.IFS(J1127+K1127="", "Unknown", J1127+K1127&gt;3, "Large", J1127+K1127&gt;0.5, "Medium", J1127+K1127&gt;0, "Small")</f>
        <v>Large</v>
      </c>
      <c r="M1127" s="1">
        <v>5</v>
      </c>
      <c r="N1127" cm="1">
        <f t="array" ref="N1127">IF($M1127="",INDEX($M$2:$M$2176,MATCH(1,INDEX(($A$2:$A$2176=$A1127)*($M$2:$M$2176&lt;&gt;""),0),0)),$M1127)</f>
        <v>5</v>
      </c>
      <c r="O1127" s="2" t="str">
        <f t="shared" si="507"/>
        <v>Seasonal outdoors</v>
      </c>
      <c r="P1127" s="1" t="s">
        <v>12456</v>
      </c>
      <c r="Q1127" s="1" t="s">
        <v>17110</v>
      </c>
      <c r="R1127" t="str">
        <f t="shared" si="511"/>
        <v>Medium</v>
      </c>
      <c r="T1127" s="1"/>
      <c r="U1127" s="1"/>
      <c r="V1127" s="1" t="s">
        <v>188</v>
      </c>
      <c r="W1127" s="6" t="str">
        <f t="shared" si="514"/>
        <v>4</v>
      </c>
      <c r="X1127" t="str">
        <f t="shared" ref="X1127:X1132" si="518">IF(W1127="1", "January", IF(W1127="2", "February", IF(W1127="3", "March", IF(W1127="4", "April", IF(W1127="5", "May", IF(W1127="6", "June", IF(W1127="7", "July", IF(W1127="8", "August", IF(W1127="9", "September", IF(W1127="10", "October", IF(W1127="11", "November", IF(W1127="12", "December", "Other"))))))))))))</f>
        <v>April</v>
      </c>
      <c r="Y1127" s="2" t="str">
        <f t="shared" ref="Y1127:Y1132" si="519">IF(ISNUMBER(SEARCH("-",V1127)),TRIM(RIGHT(V1127,LEN(V1127)-SEARCH("-",V1127))),V1127)</f>
        <v>5</v>
      </c>
      <c r="Z1127" s="2" t="str">
        <f t="shared" ref="Z1127:Z1132" si="520">IF(Y1127="1", "January", IF(Y1127="2", "February", IF(Y1127="3", "March", IF(Y1127="4", "April", IF(Y1127="5", "May", IF(Y1127="6", "June", IF(Y1127="7", "July", IF(Y1127="8", "August", IF(Y1127="9", "September", IF(Y1127="10", "October", IF(Y1127="11", "November", IF(Y1127="12", "December", "Other"))))))))))))</f>
        <v>May</v>
      </c>
      <c r="AF1127" s="16" t="s">
        <v>24116</v>
      </c>
      <c r="AG1127" s="1" t="str">
        <f t="shared" si="497"/>
        <v xml:space="preserve">Seed </v>
      </c>
      <c r="AH1127"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in early summer[202].</v>
      </c>
      <c r="AI1127" s="1" t="s">
        <v>12457</v>
      </c>
      <c r="AJ1127" s="1" t="s">
        <v>2776</v>
      </c>
      <c r="AK1127" s="1" t="s">
        <v>17104</v>
      </c>
      <c r="AL1127" s="1" t="str">
        <f t="shared" si="508"/>
        <v>Scented</v>
      </c>
      <c r="AM1127" s="1" t="b">
        <v>1</v>
      </c>
      <c r="AN1127" s="1" t="b">
        <v>1</v>
      </c>
      <c r="AO1127" s="1" t="b">
        <v>0</v>
      </c>
      <c r="AP1127" s="5" t="s">
        <v>28</v>
      </c>
      <c r="AQ1127" s="5" t="str">
        <f t="shared" si="499"/>
        <v>Light, Medium, Heavy</v>
      </c>
      <c r="AR1127" s="1" t="s">
        <v>10</v>
      </c>
      <c r="AS1127" s="1" t="str">
        <f t="shared" si="509"/>
        <v>None, Partial</v>
      </c>
      <c r="AT1127" s="1" t="str">
        <f t="shared" si="500"/>
        <v>Partial, Full</v>
      </c>
      <c r="AU1127" s="1" t="s">
        <v>29</v>
      </c>
      <c r="AV1127" s="1" t="str">
        <f t="shared" si="501"/>
        <v>Moist</v>
      </c>
      <c r="AW1127" s="1" t="s">
        <v>12</v>
      </c>
      <c r="AX1127" s="1" t="str">
        <f t="shared" si="502"/>
        <v>Acid, Neutral, Alkaline</v>
      </c>
      <c r="AY1127" s="1" t="b">
        <v>0</v>
      </c>
      <c r="AZ1127" s="1" t="b">
        <v>0</v>
      </c>
      <c r="BA1127" s="1" t="b">
        <v>0</v>
      </c>
      <c r="BC1127" t="str">
        <f t="shared" si="503"/>
        <v>FALSE</v>
      </c>
      <c r="BD1127" s="1" t="s">
        <v>77</v>
      </c>
      <c r="BE1127" t="str">
        <f t="shared" si="504"/>
        <v>TRUE</v>
      </c>
      <c r="BF1127" s="1" t="b">
        <v>0</v>
      </c>
      <c r="BG1127" s="1" t="b">
        <v>0</v>
      </c>
      <c r="BH1127" s="1" t="b">
        <v>0</v>
      </c>
      <c r="BJ1127" s="1" t="str">
        <f t="shared" si="505"/>
        <v>FALSE</v>
      </c>
      <c r="BL1127" t="str">
        <f t="shared" si="506"/>
        <v>FALSE</v>
      </c>
      <c r="BM1127" s="1" t="b">
        <v>0</v>
      </c>
      <c r="BN1127" s="1" t="b">
        <v>0</v>
      </c>
      <c r="BO1127" s="1">
        <f t="shared" si="510"/>
        <v>5</v>
      </c>
      <c r="BP1127" s="1" t="s">
        <v>12458</v>
      </c>
      <c r="BQ1127" s="1" cm="1">
        <f t="array" ref="BQ1127">_xlfn.IFS(BP1127="None Known",0, LEN(BP1127)&gt;500, 5,LEN(BP1127)&gt;400, 4, LEN(BP1127)&gt;300, 3, LEN(BP1127)&gt;200, 2, LEN(BP1127)&gt;1, 1)</f>
        <v>1</v>
      </c>
      <c r="BR1127" s="1" t="s">
        <v>12459</v>
      </c>
      <c r="BS1127" s="1">
        <v>1</v>
      </c>
      <c r="BT1127" s="1" t="s">
        <v>12460</v>
      </c>
      <c r="BU1127" s="1">
        <v>1</v>
      </c>
      <c r="BV1127" s="1" t="s">
        <v>8576</v>
      </c>
      <c r="BW1127" s="1" t="s">
        <v>31</v>
      </c>
      <c r="BX1127" s="1"/>
      <c r="BY1127" t="str">
        <f>_xlfn.XLOOKUP($B1127,Img_lookup!A:A,Img_lookup!B:B, "Not available")</f>
        <v>c3114fac-7f8f-41d2-8890-c7178f8bf3aa</v>
      </c>
      <c r="BZ1127" t="str">
        <f>_xlfn.XLOOKUP($B1127,Img_lookup!A:A,Img_lookup!C:C, "Not available")</f>
        <v>Kobushi magnolia / Magnolia kobus / ËæõÂ§∑(„Ç≥„Éñ„Ç∑)</v>
      </c>
      <c r="CA1127" t="str">
        <f>_xlfn.XLOOKUP($B1127,Img_lookup!A:A,Img_lookup!D:D, "Not available")</f>
        <v>TANAKA Juuyoh (Áî∞‰∏≠ÂçÅÊ¥ã)</v>
      </c>
      <c r="CB1127" t="str">
        <f>_xlfn.XLOOKUP($B1127,Img_lookup!A:A,Img_lookup!E:E, "https://imgur.com/aT5wafe")</f>
        <v>https://api.openverse.engineering/v1/images/c3114fac-7f8f-41d2-8890-c7178f8bf3aa/thumb/</v>
      </c>
    </row>
    <row r="1128" spans="1:80" ht="409.6" x14ac:dyDescent="0.15">
      <c r="A1128" s="1" t="s">
        <v>1690</v>
      </c>
      <c r="B1128" s="1" t="s">
        <v>16117</v>
      </c>
      <c r="C1128" s="1" t="s">
        <v>16118</v>
      </c>
      <c r="E1128" s="1" t="s">
        <v>1168</v>
      </c>
      <c r="F1128" s="1" t="s">
        <v>22</v>
      </c>
      <c r="G1128" s="1" t="s">
        <v>22</v>
      </c>
      <c r="H1128" s="11" t="str">
        <f t="shared" si="512"/>
        <v>Perennial</v>
      </c>
      <c r="I1128" s="1" t="s">
        <v>17107</v>
      </c>
      <c r="J1128" s="1">
        <v>5</v>
      </c>
      <c r="K1128" s="1">
        <v>5</v>
      </c>
      <c r="L1128" t="str" cm="1">
        <f t="array" ref="L1128">_xlfn.IFS(J1128+K1128="", "Unknown", J1128+K1128&gt;3, "Large", J1128+K1128&gt;0.5, "Medium", J1128+K1128&gt;0, "Small")</f>
        <v>Large</v>
      </c>
      <c r="M1128" s="1">
        <v>4</v>
      </c>
      <c r="N1128" cm="1">
        <f t="array" ref="N1128">IF($M1128="",INDEX($M$2:$M$2176,MATCH(1,INDEX(($A$2:$A$2176=$A1128)*($M$2:$M$2176&lt;&gt;""),0),0)),$M1128)</f>
        <v>4</v>
      </c>
      <c r="O1128" s="2" t="str">
        <f t="shared" si="507"/>
        <v>Hardy to cold</v>
      </c>
      <c r="P1128" s="1" t="s">
        <v>16119</v>
      </c>
      <c r="Q1128" s="1" t="s">
        <v>17111</v>
      </c>
      <c r="R1128" t="str">
        <f t="shared" si="511"/>
        <v>Slow</v>
      </c>
      <c r="T1128" s="1"/>
      <c r="U1128" s="1"/>
      <c r="V1128" s="1" t="s">
        <v>251</v>
      </c>
      <c r="W1128" s="6" t="str">
        <f t="shared" si="514"/>
        <v>3</v>
      </c>
      <c r="X1128" t="str">
        <f t="shared" si="518"/>
        <v>March</v>
      </c>
      <c r="Y1128" s="2" t="str">
        <f t="shared" si="519"/>
        <v>4</v>
      </c>
      <c r="Z1128" s="2" t="str">
        <f t="shared" si="520"/>
        <v>April</v>
      </c>
      <c r="AF1128" s="16" t="s">
        <v>24117</v>
      </c>
      <c r="AG1128" s="1" t="str">
        <f t="shared" si="497"/>
        <v xml:space="preserve">Seed </v>
      </c>
      <c r="AH1128"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
Cuttings of half-ripe wood, early summer in a frame[202].</v>
      </c>
      <c r="AI1128" s="1" t="s">
        <v>16120</v>
      </c>
      <c r="AJ1128" s="1" t="s">
        <v>2776</v>
      </c>
      <c r="AK1128" s="1" t="s">
        <v>17104</v>
      </c>
      <c r="AL1128" s="1" t="str">
        <f t="shared" si="508"/>
        <v>Scented</v>
      </c>
      <c r="AM1128" s="1" t="b">
        <v>1</v>
      </c>
      <c r="AN1128" s="1" t="b">
        <v>1</v>
      </c>
      <c r="AO1128" s="1" t="b">
        <v>0</v>
      </c>
      <c r="AP1128" s="5" t="s">
        <v>28</v>
      </c>
      <c r="AQ1128" s="5" t="str">
        <f t="shared" si="499"/>
        <v>Light, Medium, Heavy</v>
      </c>
      <c r="AR1128" s="1" t="s">
        <v>10</v>
      </c>
      <c r="AS1128" s="1" t="str">
        <f t="shared" si="509"/>
        <v>None, Partial</v>
      </c>
      <c r="AT1128" s="1" t="str">
        <f t="shared" si="500"/>
        <v>Partial, Full</v>
      </c>
      <c r="AU1128" s="1" t="s">
        <v>29</v>
      </c>
      <c r="AV1128" s="1" t="str">
        <f t="shared" si="501"/>
        <v>Moist</v>
      </c>
      <c r="AW1128" s="1" t="s">
        <v>12</v>
      </c>
      <c r="AX1128" s="1" t="str">
        <f t="shared" si="502"/>
        <v>Acid, Neutral, Alkaline</v>
      </c>
      <c r="AY1128" s="1" t="b">
        <v>0</v>
      </c>
      <c r="AZ1128" s="1" t="b">
        <v>0</v>
      </c>
      <c r="BA1128" s="1" t="b">
        <v>0</v>
      </c>
      <c r="BC1128" t="str">
        <f t="shared" si="503"/>
        <v>FALSE</v>
      </c>
      <c r="BD1128" s="1" t="s">
        <v>77</v>
      </c>
      <c r="BE1128" t="str">
        <f t="shared" si="504"/>
        <v>TRUE</v>
      </c>
      <c r="BF1128" s="1" t="b">
        <v>0</v>
      </c>
      <c r="BG1128" s="1" t="b">
        <v>0</v>
      </c>
      <c r="BH1128" s="1" t="b">
        <v>0</v>
      </c>
      <c r="BI1128" s="1" t="s">
        <v>77</v>
      </c>
      <c r="BJ1128" s="1" t="str">
        <f t="shared" si="505"/>
        <v>TRUE</v>
      </c>
      <c r="BL1128" t="str">
        <f t="shared" si="506"/>
        <v>FALSE</v>
      </c>
      <c r="BM1128" s="1" t="b">
        <v>0</v>
      </c>
      <c r="BN1128" s="1" t="b">
        <v>0</v>
      </c>
      <c r="BO1128" s="1">
        <f t="shared" si="510"/>
        <v>3</v>
      </c>
      <c r="BP1128" s="1" t="s">
        <v>31</v>
      </c>
      <c r="BQ1128" s="1" cm="1">
        <f t="array" ref="BQ1128">_xlfn.IFS(BP1128="None Known",0, LEN(BP1128)&gt;500, 5,LEN(BP1128)&gt;400, 4, LEN(BP1128)&gt;300, 3, LEN(BP1128)&gt;200, 2, LEN(BP1128)&gt;1, 1)</f>
        <v>0</v>
      </c>
      <c r="BR1128" s="1" t="s">
        <v>16121</v>
      </c>
      <c r="BS1128" s="1">
        <v>1</v>
      </c>
      <c r="BT1128" s="1" t="s">
        <v>31</v>
      </c>
      <c r="BU1128" s="1">
        <v>0</v>
      </c>
      <c r="BV1128" s="1" t="s">
        <v>760</v>
      </c>
      <c r="BW1128" s="1" t="s">
        <v>31</v>
      </c>
      <c r="BX1128" s="1"/>
      <c r="BY1128" t="str">
        <f>_xlfn.XLOOKUP($B1128,Img_lookup!A:A,Img_lookup!B:B, "Not available")</f>
        <v>7b859f2b-b832-47b7-a666-772dc9b7124a</v>
      </c>
      <c r="BZ1128" t="str">
        <f>_xlfn.XLOOKUP($B1128,Img_lookup!A:A,Img_lookup!C:C, "Not available")</f>
        <v>Star Magnolia (Magnolia stellata)</v>
      </c>
      <c r="CA1128" t="str">
        <f>_xlfn.XLOOKUP($B1128,Img_lookup!A:A,Img_lookup!D:D, "Not available")</f>
        <v>LadyDragonflyCC - &gt;;&lt;</v>
      </c>
      <c r="CB1128" t="str">
        <f>_xlfn.XLOOKUP($B1128,Img_lookup!A:A,Img_lookup!E:E, "https://imgur.com/aT5wafe")</f>
        <v>https://api.openverse.engineering/v1/images/7b859f2b-b832-47b7-a666-772dc9b7124a/thumb/</v>
      </c>
    </row>
    <row r="1129" spans="1:80" ht="409.6" x14ac:dyDescent="0.15">
      <c r="A1129" s="1" t="s">
        <v>1690</v>
      </c>
      <c r="B1129" s="1" t="s">
        <v>5555</v>
      </c>
      <c r="C1129" s="1" t="s">
        <v>5556</v>
      </c>
      <c r="D1129" s="1" t="s">
        <v>5557</v>
      </c>
      <c r="E1129" s="1" t="s">
        <v>5558</v>
      </c>
      <c r="F1129" s="1" t="s">
        <v>62</v>
      </c>
      <c r="G1129" s="1" t="s">
        <v>62</v>
      </c>
      <c r="H1129" s="11" t="str">
        <f t="shared" si="512"/>
        <v>Perennial</v>
      </c>
      <c r="I1129" s="1" t="s">
        <v>17107</v>
      </c>
      <c r="J1129" s="1">
        <v>10</v>
      </c>
      <c r="K1129" s="1">
        <v>6</v>
      </c>
      <c r="L1129" t="str" cm="1">
        <f t="array" ref="L1129">_xlfn.IFS(J1129+K1129="", "Unknown", J1129+K1129&gt;3, "Large", J1129+K1129&gt;0.5, "Medium", J1129+K1129&gt;0, "Small")</f>
        <v>Large</v>
      </c>
      <c r="M1129" s="1">
        <v>5</v>
      </c>
      <c r="N1129" cm="1">
        <f t="array" ref="N1129">IF($M1129="",INDEX($M$2:$M$2176,MATCH(1,INDEX(($A$2:$A$2176=$A1129)*($M$2:$M$2176&lt;&gt;""),0),0)),$M1129)</f>
        <v>5</v>
      </c>
      <c r="O1129" s="2" t="str">
        <f t="shared" si="507"/>
        <v>Seasonal outdoors</v>
      </c>
      <c r="P1129" s="1" t="s">
        <v>5559</v>
      </c>
      <c r="Q1129" s="1" t="s">
        <v>17111</v>
      </c>
      <c r="R1129" t="str">
        <f t="shared" si="511"/>
        <v>Slow</v>
      </c>
      <c r="T1129" s="1"/>
      <c r="U1129" s="1"/>
      <c r="V1129" s="1" t="s">
        <v>134</v>
      </c>
      <c r="W1129" s="6" t="str">
        <f t="shared" si="514"/>
        <v>6</v>
      </c>
      <c r="X1129" t="str">
        <f t="shared" si="518"/>
        <v>June</v>
      </c>
      <c r="Y1129" s="2" t="str">
        <f t="shared" si="519"/>
        <v>9</v>
      </c>
      <c r="Z1129" s="2" t="str">
        <f t="shared" si="520"/>
        <v>September</v>
      </c>
      <c r="AF1129" s="16" t="s">
        <v>24115</v>
      </c>
      <c r="AG1129" s="1" t="str">
        <f t="shared" si="497"/>
        <v xml:space="preserve">Seed </v>
      </c>
      <c r="AH1129" s="2" t="str">
        <f t="shared" si="498"/>
        <v>Best sown as soon as it is ripe in a cold frame. Stored seed must be kept cold over the winter and should be sown in late winter in a cold frame[200]. The seed usually germinates in the spring but it can take 18 months. Prick out the seedlings into individual pots when they are large enough to handle and grow them on in light shade in a cold frame or greenhouse for at least their first winter. They can be planted out into their permanent positions when they are more than 15cm tall, though should be well mulched and given some protection from winter cold for their first winter or two outdoors.
Layering in early spring[200].</v>
      </c>
      <c r="AI1129" s="1" t="s">
        <v>5560</v>
      </c>
      <c r="AJ1129" s="1" t="s">
        <v>2776</v>
      </c>
      <c r="AK1129" s="1" t="s">
        <v>17104</v>
      </c>
      <c r="AL1129" s="1" t="str">
        <f t="shared" si="508"/>
        <v>Scented</v>
      </c>
      <c r="AM1129" s="1" t="b">
        <v>1</v>
      </c>
      <c r="AN1129" s="1" t="b">
        <v>1</v>
      </c>
      <c r="AO1129" s="1" t="b">
        <v>0</v>
      </c>
      <c r="AP1129" s="5" t="s">
        <v>28</v>
      </c>
      <c r="AQ1129" s="5" t="str">
        <f t="shared" si="499"/>
        <v>Light, Medium, Heavy</v>
      </c>
      <c r="AR1129" s="1" t="s">
        <v>10</v>
      </c>
      <c r="AS1129" s="1" t="str">
        <f t="shared" si="509"/>
        <v>None, Partial</v>
      </c>
      <c r="AT1129" s="1" t="str">
        <f t="shared" si="500"/>
        <v>Partial, Full</v>
      </c>
      <c r="AU1129" s="1" t="s">
        <v>29</v>
      </c>
      <c r="AV1129" s="1" t="str">
        <f t="shared" si="501"/>
        <v>Moist</v>
      </c>
      <c r="AW1129" s="1" t="s">
        <v>123</v>
      </c>
      <c r="AX1129" s="1" t="str">
        <f t="shared" si="502"/>
        <v>Acid, Neutral</v>
      </c>
      <c r="AY1129" s="1" t="b">
        <v>0</v>
      </c>
      <c r="AZ1129" s="1" t="b">
        <v>0</v>
      </c>
      <c r="BA1129" s="1" t="b">
        <v>0</v>
      </c>
      <c r="BC1129" t="str">
        <f t="shared" si="503"/>
        <v>FALSE</v>
      </c>
      <c r="BD1129" s="1" t="s">
        <v>77</v>
      </c>
      <c r="BE1129" t="str">
        <f t="shared" si="504"/>
        <v>TRUE</v>
      </c>
      <c r="BF1129" s="1" t="b">
        <v>0</v>
      </c>
      <c r="BG1129" s="1" t="b">
        <v>0</v>
      </c>
      <c r="BH1129" s="1" t="b">
        <v>0</v>
      </c>
      <c r="BI1129" s="1" t="s">
        <v>77</v>
      </c>
      <c r="BJ1129" s="1" t="str">
        <f t="shared" si="505"/>
        <v>TRUE</v>
      </c>
      <c r="BL1129" t="str">
        <f t="shared" si="506"/>
        <v>FALSE</v>
      </c>
      <c r="BM1129" s="1" t="b">
        <v>0</v>
      </c>
      <c r="BN1129" s="1" t="b">
        <v>0</v>
      </c>
      <c r="BO1129" s="1">
        <f t="shared" si="510"/>
        <v>9</v>
      </c>
      <c r="BP1129" s="1" t="s">
        <v>5561</v>
      </c>
      <c r="BQ1129" s="1" cm="1">
        <f t="array" ref="BQ1129">_xlfn.IFS(BP1129="None Known",0, LEN(BP1129)&gt;500, 5,LEN(BP1129)&gt;400, 4, LEN(BP1129)&gt;300, 3, LEN(BP1129)&gt;200, 2, LEN(BP1129)&gt;1, 1)</f>
        <v>3</v>
      </c>
      <c r="BR1129" s="1" t="s">
        <v>5562</v>
      </c>
      <c r="BS1129" s="1">
        <v>1</v>
      </c>
      <c r="BT1129" s="1" t="s">
        <v>5563</v>
      </c>
      <c r="BU1129" s="1">
        <v>3</v>
      </c>
      <c r="BV1129" s="1" t="s">
        <v>5564</v>
      </c>
      <c r="BW1129" s="1" t="s">
        <v>31</v>
      </c>
      <c r="BX1129" s="1"/>
      <c r="BY1129" t="str">
        <f>_xlfn.XLOOKUP($B1129,Img_lookup!A:A,Img_lookup!B:B, "Not available")</f>
        <v>3b893c41-174c-4cc9-9535-839fc647fbd2</v>
      </c>
      <c r="BZ1129" t="str">
        <f>_xlfn.XLOOKUP($B1129,Img_lookup!A:A,Img_lookup!C:C, "Not available")</f>
        <v>Sweet Bay Magnolia, Magnolia virginiana with Warbling Flycatcher. Birds of America [double elephant folio edition], Audubon, J.J., (1826-1838) [J.J. Audubon]</v>
      </c>
      <c r="CA1129" t="str">
        <f>_xlfn.XLOOKUP($B1129,Img_lookup!A:A,Img_lookup!D:D, "Not available")</f>
        <v>Swallowtail Garden Seeds</v>
      </c>
      <c r="CB1129" t="str">
        <f>_xlfn.XLOOKUP($B1129,Img_lookup!A:A,Img_lookup!E:E, "https://imgur.com/aT5wafe")</f>
        <v>https://api.openverse.engineering/v1/images/3b893c41-174c-4cc9-9535-839fc647fbd2/thumb/</v>
      </c>
    </row>
    <row r="1130" spans="1:80" ht="409.6" x14ac:dyDescent="0.15">
      <c r="A1130" s="1" t="s">
        <v>182</v>
      </c>
      <c r="B1130" s="1" t="s">
        <v>9476</v>
      </c>
      <c r="C1130" s="1" t="s">
        <v>9477</v>
      </c>
      <c r="D1130" s="1" t="s">
        <v>9478</v>
      </c>
      <c r="E1130" s="1" t="s">
        <v>9479</v>
      </c>
      <c r="F1130" s="1" t="s">
        <v>22</v>
      </c>
      <c r="G1130" s="1" t="s">
        <v>22</v>
      </c>
      <c r="H1130" s="11" t="str">
        <f t="shared" si="512"/>
        <v>Perennial</v>
      </c>
      <c r="I1130" s="1" t="s">
        <v>17108</v>
      </c>
      <c r="J1130" s="1">
        <v>2</v>
      </c>
      <c r="K1130" s="1">
        <v>1.5</v>
      </c>
      <c r="L1130" t="str" cm="1">
        <f t="array" ref="L1130">_xlfn.IFS(J1130+K1130="", "Unknown", J1130+K1130&gt;3, "Large", J1130+K1130&gt;0.5, "Medium", J1130+K1130&gt;0, "Small")</f>
        <v>Large</v>
      </c>
      <c r="M1130" s="1">
        <v>5</v>
      </c>
      <c r="N1130" cm="1">
        <f t="array" ref="N1130">IF($M1130="",INDEX($M$2:$M$2176,MATCH(1,INDEX(($A$2:$A$2176=$A1130)*($M$2:$M$2176&lt;&gt;""),0),0)),$M1130)</f>
        <v>5</v>
      </c>
      <c r="O1130" s="2" t="str">
        <f t="shared" si="507"/>
        <v>Seasonal outdoors</v>
      </c>
      <c r="P1130" s="1" t="s">
        <v>9480</v>
      </c>
      <c r="R1130" t="str">
        <f t="shared" si="511"/>
        <v>Medium</v>
      </c>
      <c r="S1130" s="1" t="s">
        <v>24</v>
      </c>
      <c r="T1130" s="1" t="str">
        <f t="shared" ref="T1130:T1139" si="521">LEFT(S1130,FIND("-",S1130)-1)</f>
        <v xml:space="preserve">1 </v>
      </c>
      <c r="U1130" s="1" t="str">
        <f t="shared" ref="U1130:U1139" si="522">RIGHT(S1130,FIND("-",S1130)-1)</f>
        <v>12</v>
      </c>
      <c r="V1130" s="1" t="s">
        <v>9481</v>
      </c>
      <c r="W1130" s="6" t="str">
        <f t="shared" si="514"/>
        <v>1</v>
      </c>
      <c r="X1130" t="str">
        <f t="shared" si="518"/>
        <v>January</v>
      </c>
      <c r="Y1130" s="2" t="str">
        <f t="shared" si="519"/>
        <v>5</v>
      </c>
      <c r="Z1130" s="2" t="str">
        <f t="shared" si="520"/>
        <v>May</v>
      </c>
      <c r="AA1130" s="1" t="s">
        <v>427</v>
      </c>
      <c r="AB1130" s="1" t="str">
        <f>IF(ISNUMBER(SEARCH("-",AA1130)),TRIM(LEFT(AA1130,FIND("-",AA1130)-1)),AA1130)</f>
        <v>8</v>
      </c>
      <c r="AC1130" s="1" t="str">
        <f>IF(AB1130="1", "January", IF(AB1130="2", "February", IF(AB1130="3", "March", IF(AB1130="4", "April", IF(AB1130="5", "May", IF(AB1130="6", "June", IF(AB1130="7", "July", IF(AB1130="8", "August", IF(AB1130="9", "September", IF(AB1130="10", "October", IF(AB1130="11", "November", IF(AB1130="12", "December", "Other"))))))))))))</f>
        <v>August</v>
      </c>
      <c r="AD1130" s="1" t="str">
        <f>IF(ISNUMBER(SEARCH("-",AA1130)),TRIM(RIGHT(AA1130,LEN(AA1130)-SEARCH("-",AA1130))),AA1130)</f>
        <v>9</v>
      </c>
      <c r="AE1130" s="1" t="str">
        <f>IF(AD1130="1", "January", IF(AD1130="2", "February", IF(AD1130="3", "March", IF(AD1130="4", "April", IF(AD1130="5", "May", IF(AD1130="6", "June", IF(AD1130="7", "July", IF(AD1130="8", "August", IF(AD1130="9", "September", IF(AD1130="10", "October", IF(AD1130="11", "November", IF(AD1130="12", "December", "Other"))))))))))))</f>
        <v>September</v>
      </c>
      <c r="AF1130" s="16" t="s">
        <v>24118</v>
      </c>
      <c r="AG1130" s="1" t="str">
        <f t="shared" si="497"/>
        <v xml:space="preserve">Seed </v>
      </c>
      <c r="AH1130"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0" s="1" t="s">
        <v>9482</v>
      </c>
      <c r="AJ1130" s="1" t="s">
        <v>23806</v>
      </c>
      <c r="AK1130" s="1" t="s">
        <v>17104</v>
      </c>
      <c r="AL1130" s="1" t="str">
        <f t="shared" si="508"/>
        <v>Scented</v>
      </c>
      <c r="AM1130" s="1" t="b">
        <v>1</v>
      </c>
      <c r="AN1130" s="1" t="b">
        <v>1</v>
      </c>
      <c r="AO1130" s="1" t="b">
        <v>0</v>
      </c>
      <c r="AP1130" s="5" t="s">
        <v>28</v>
      </c>
      <c r="AQ1130" s="5" t="str">
        <f t="shared" si="499"/>
        <v>Light, Medium, Heavy</v>
      </c>
      <c r="AR1130" s="1" t="s">
        <v>274</v>
      </c>
      <c r="AS1130" s="1" t="str">
        <f t="shared" si="509"/>
        <v>None, Partial, Full</v>
      </c>
      <c r="AT1130" s="1" t="str">
        <f t="shared" si="500"/>
        <v>None, Partial, Full</v>
      </c>
      <c r="AU1130" s="1" t="s">
        <v>11</v>
      </c>
      <c r="AV1130" s="1" t="str">
        <f t="shared" si="501"/>
        <v>Dry, Moist</v>
      </c>
      <c r="AW1130" s="1" t="s">
        <v>12</v>
      </c>
      <c r="AX1130" s="1" t="str">
        <f t="shared" si="502"/>
        <v>Acid, Neutral, Alkaline</v>
      </c>
      <c r="AY1130" s="1" t="b">
        <v>0</v>
      </c>
      <c r="AZ1130" s="1" t="b">
        <v>0</v>
      </c>
      <c r="BA1130" s="1" t="b">
        <v>0</v>
      </c>
      <c r="BC1130" t="str">
        <f t="shared" si="503"/>
        <v>FALSE</v>
      </c>
      <c r="BE1130" t="str">
        <f t="shared" si="504"/>
        <v>FALSE</v>
      </c>
      <c r="BF1130" s="1" t="b">
        <v>0</v>
      </c>
      <c r="BG1130" s="1" t="b">
        <v>1</v>
      </c>
      <c r="BH1130" s="1" t="b">
        <v>0</v>
      </c>
      <c r="BJ1130" s="1" t="str">
        <f t="shared" si="505"/>
        <v>FALSE</v>
      </c>
      <c r="BK1130" s="1" t="s">
        <v>77</v>
      </c>
      <c r="BL1130" t="str">
        <f t="shared" si="506"/>
        <v>TRUE</v>
      </c>
      <c r="BM1130" s="1" t="b">
        <v>0</v>
      </c>
      <c r="BN1130" s="1" t="b">
        <v>0</v>
      </c>
      <c r="BO1130" s="1">
        <f t="shared" si="510"/>
        <v>19</v>
      </c>
      <c r="BP1130" s="1" t="s">
        <v>9483</v>
      </c>
      <c r="BQ1130" s="1" cm="1">
        <f t="array" ref="BQ1130">_xlfn.IFS(BP1130="None Known",0, LEN(BP1130)&gt;500, 5,LEN(BP1130)&gt;400, 4, LEN(BP1130)&gt;300, 3, LEN(BP1130)&gt;200, 2, LEN(BP1130)&gt;1, 1)</f>
        <v>4</v>
      </c>
      <c r="BR1130" s="1" t="s">
        <v>9484</v>
      </c>
      <c r="BS1130" s="1">
        <v>4</v>
      </c>
      <c r="BT1130" s="1" t="s">
        <v>9485</v>
      </c>
      <c r="BU1130" s="1">
        <v>3</v>
      </c>
      <c r="BV1130" s="1" t="s">
        <v>3200</v>
      </c>
      <c r="BW1130" s="1" t="s">
        <v>31</v>
      </c>
      <c r="BX1130" s="1"/>
      <c r="BY1130" t="str">
        <f>_xlfn.XLOOKUP($B1130,Img_lookup!A:A,Img_lookup!B:B, "Not available")</f>
        <v>ae0c6b8d-6e42-44dc-b278-2e709165d84e</v>
      </c>
      <c r="BZ1130" t="str">
        <f>_xlfn.XLOOKUP($B1130,Img_lookup!A:A,Img_lookup!C:C, "Not available")</f>
        <v>mahonia aquifolium</v>
      </c>
      <c r="CA1130" t="str">
        <f>_xlfn.XLOOKUP($B1130,Img_lookup!A:A,Img_lookup!D:D, "Not available")</f>
        <v>M. Martin Vicente</v>
      </c>
      <c r="CB1130" t="str">
        <f>_xlfn.XLOOKUP($B1130,Img_lookup!A:A,Img_lookup!E:E, "https://imgur.com/aT5wafe")</f>
        <v>https://api.openverse.engineering/v1/images/ae0c6b8d-6e42-44dc-b278-2e709165d84e/thumb/</v>
      </c>
    </row>
    <row r="1131" spans="1:80" ht="409.6" x14ac:dyDescent="0.15">
      <c r="A1131" s="1" t="s">
        <v>182</v>
      </c>
      <c r="B1131" s="1" t="s">
        <v>15730</v>
      </c>
      <c r="E1131" s="1" t="s">
        <v>15731</v>
      </c>
      <c r="F1131" s="1" t="s">
        <v>22</v>
      </c>
      <c r="G1131" s="1" t="s">
        <v>22</v>
      </c>
      <c r="H1131" s="11" t="str">
        <f t="shared" si="512"/>
        <v>Perennial</v>
      </c>
      <c r="I1131" s="1" t="s">
        <v>17108</v>
      </c>
      <c r="J1131" s="1">
        <v>2</v>
      </c>
      <c r="K1131" s="1">
        <v>2</v>
      </c>
      <c r="L1131" t="str" cm="1">
        <f t="array" ref="L1131">_xlfn.IFS(J1131+K1131="", "Unknown", J1131+K1131&gt;3, "Large", J1131+K1131&gt;0.5, "Medium", J1131+K1131&gt;0, "Small")</f>
        <v>Large</v>
      </c>
      <c r="M1131" s="1">
        <v>6</v>
      </c>
      <c r="N1131" cm="1">
        <f t="array" ref="N1131">IF($M1131="",INDEX($M$2:$M$2176,MATCH(1,INDEX(($A$2:$A$2176=$A1131)*($M$2:$M$2176&lt;&gt;""),0),0)),$M1131)</f>
        <v>6</v>
      </c>
      <c r="O1131" s="2" t="str">
        <f t="shared" si="507"/>
        <v>Seasonal outdoors</v>
      </c>
      <c r="P1131" s="1" t="s">
        <v>15732</v>
      </c>
      <c r="R1131" t="str">
        <f t="shared" si="511"/>
        <v>Medium</v>
      </c>
      <c r="S1131" s="1" t="s">
        <v>24</v>
      </c>
      <c r="T1131" s="1" t="str">
        <f t="shared" si="521"/>
        <v xml:space="preserve">1 </v>
      </c>
      <c r="U1131" s="1" t="str">
        <f t="shared" si="522"/>
        <v>12</v>
      </c>
      <c r="V1131" s="1" t="s">
        <v>15733</v>
      </c>
      <c r="W1131" s="6" t="str">
        <f t="shared" si="514"/>
        <v>1</v>
      </c>
      <c r="X1131" t="str">
        <f t="shared" si="518"/>
        <v>January</v>
      </c>
      <c r="Y1131" s="2" t="str">
        <f t="shared" si="519"/>
        <v>3</v>
      </c>
      <c r="Z1131" s="2" t="str">
        <f t="shared" si="520"/>
        <v>March</v>
      </c>
      <c r="AA1131" s="1" t="s">
        <v>188</v>
      </c>
      <c r="AB1131" s="1" t="str">
        <f>IF(ISNUMBER(SEARCH("-",AA1131)),TRIM(LEFT(AA1131,FIND("-",AA1131)-1)),AA1131)</f>
        <v>4</v>
      </c>
      <c r="AC1131" s="1" t="str">
        <f>IF(AB1131="1", "January", IF(AB1131="2", "February", IF(AB1131="3", "March", IF(AB1131="4", "April", IF(AB1131="5", "May", IF(AB1131="6", "June", IF(AB1131="7", "July", IF(AB1131="8", "August", IF(AB1131="9", "September", IF(AB1131="10", "October", IF(AB1131="11", "November", IF(AB1131="12", "December", "Other"))))))))))))</f>
        <v>April</v>
      </c>
      <c r="AD1131" s="1" t="str">
        <f>IF(ISNUMBER(SEARCH("-",AA1131)),TRIM(RIGHT(AA1131,LEN(AA1131)-SEARCH("-",AA1131))),AA1131)</f>
        <v>5</v>
      </c>
      <c r="AE1131" s="1" t="str">
        <f>IF(AD1131="1", "January", IF(AD1131="2", "February", IF(AD1131="3", "March", IF(AD1131="4", "April", IF(AD1131="5", "May", IF(AD1131="6", "June", IF(AD1131="7", "July", IF(AD1131="8", "August", IF(AD1131="9", "September", IF(AD1131="10", "October", IF(AD1131="11", "November", IF(AD1131="12", "December", "Other"))))))))))))</f>
        <v>May</v>
      </c>
      <c r="AF1131" s="16" t="s">
        <v>24118</v>
      </c>
      <c r="AG1131" s="1" t="str">
        <f t="shared" si="497"/>
        <v xml:space="preserve">Seed </v>
      </c>
      <c r="AH1131"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1" s="1" t="s">
        <v>15734</v>
      </c>
      <c r="AJ1131" s="1" t="s">
        <v>53</v>
      </c>
      <c r="AK1131" s="1" t="s">
        <v>17104</v>
      </c>
      <c r="AL1131" s="1" t="str">
        <f t="shared" si="508"/>
        <v>Scented</v>
      </c>
      <c r="AM1131" s="1" t="b">
        <v>1</v>
      </c>
      <c r="AN1131" s="1" t="b">
        <v>1</v>
      </c>
      <c r="AO1131" s="1" t="b">
        <v>0</v>
      </c>
      <c r="AP1131" s="5" t="s">
        <v>28</v>
      </c>
      <c r="AQ1131" s="5" t="str">
        <f t="shared" si="499"/>
        <v>Light, Medium, Heavy</v>
      </c>
      <c r="AR1131" s="1" t="s">
        <v>274</v>
      </c>
      <c r="AS1131" s="1" t="str">
        <f t="shared" si="509"/>
        <v>None, Partial, Full</v>
      </c>
      <c r="AT1131" s="1" t="str">
        <f t="shared" si="500"/>
        <v>None, Partial, Full</v>
      </c>
      <c r="AU1131" s="1" t="s">
        <v>29</v>
      </c>
      <c r="AV1131" s="1" t="str">
        <f t="shared" si="501"/>
        <v>Moist</v>
      </c>
      <c r="AW1131" s="1" t="s">
        <v>12</v>
      </c>
      <c r="AX1131" s="1" t="str">
        <f t="shared" si="502"/>
        <v>Acid, Neutral, Alkaline</v>
      </c>
      <c r="AY1131" s="1" t="b">
        <v>0</v>
      </c>
      <c r="AZ1131" s="1" t="b">
        <v>0</v>
      </c>
      <c r="BA1131" s="1" t="b">
        <v>0</v>
      </c>
      <c r="BC1131" t="str">
        <f t="shared" si="503"/>
        <v>FALSE</v>
      </c>
      <c r="BE1131" t="str">
        <f t="shared" si="504"/>
        <v>FALSE</v>
      </c>
      <c r="BF1131" s="1" t="b">
        <v>0</v>
      </c>
      <c r="BG1131" s="1" t="b">
        <v>1</v>
      </c>
      <c r="BH1131" s="1" t="b">
        <v>0</v>
      </c>
      <c r="BI1131" s="1" t="s">
        <v>77</v>
      </c>
      <c r="BJ1131" s="1" t="str">
        <f t="shared" si="505"/>
        <v>TRUE</v>
      </c>
      <c r="BL1131" t="str">
        <f t="shared" si="506"/>
        <v>FALSE</v>
      </c>
      <c r="BM1131" s="1" t="b">
        <v>0</v>
      </c>
      <c r="BN1131" s="1" t="b">
        <v>0</v>
      </c>
      <c r="BO1131" s="1">
        <f t="shared" si="510"/>
        <v>11</v>
      </c>
      <c r="BP1131" s="1" t="s">
        <v>31</v>
      </c>
      <c r="BQ1131" s="1" cm="1">
        <f t="array" ref="BQ1131">_xlfn.IFS(BP1131="None Known",0, LEN(BP1131)&gt;500, 5,LEN(BP1131)&gt;400, 4, LEN(BP1131)&gt;300, 3, LEN(BP1131)&gt;200, 2, LEN(BP1131)&gt;1, 1)</f>
        <v>0</v>
      </c>
      <c r="BR1131" s="1" t="s">
        <v>15735</v>
      </c>
      <c r="BS1131" s="1">
        <v>3</v>
      </c>
      <c r="BT1131" s="1" t="s">
        <v>15736</v>
      </c>
      <c r="BU1131" s="1">
        <v>2</v>
      </c>
      <c r="BV1131" s="1" t="s">
        <v>34</v>
      </c>
      <c r="BW1131" s="1" t="s">
        <v>31</v>
      </c>
      <c r="BX1131" s="1"/>
      <c r="BY1131" t="str">
        <f>_xlfn.XLOOKUP($B1131,Img_lookup!A:A,Img_lookup!B:B, "Not available")</f>
        <v>0d6d174b-43f7-424e-b193-5f70fb9dee1f</v>
      </c>
      <c r="BZ1131" t="str">
        <f>_xlfn.XLOOKUP($B1131,Img_lookup!A:A,Img_lookup!C:C, "Not available")</f>
        <v>Leatherleaf Maohnia (Mahonia bealei)</v>
      </c>
      <c r="CA1131" t="str">
        <f>_xlfn.XLOOKUP($B1131,Img_lookup!A:A,Img_lookup!D:D, "Not available")</f>
        <v>Jim, the Photographer</v>
      </c>
      <c r="CB1131" t="str">
        <f>_xlfn.XLOOKUP($B1131,Img_lookup!A:A,Img_lookup!E:E, "https://imgur.com/aT5wafe")</f>
        <v>https://api.openverse.engineering/v1/images/0d6d174b-43f7-424e-b193-5f70fb9dee1f/thumb/</v>
      </c>
    </row>
    <row r="1132" spans="1:80" ht="409.6" x14ac:dyDescent="0.15">
      <c r="A1132" s="1" t="s">
        <v>182</v>
      </c>
      <c r="B1132" s="1" t="s">
        <v>9934</v>
      </c>
      <c r="D1132" s="1" t="s">
        <v>9935</v>
      </c>
      <c r="E1132" s="1" t="s">
        <v>195</v>
      </c>
      <c r="F1132" s="1" t="s">
        <v>22</v>
      </c>
      <c r="G1132" s="1" t="s">
        <v>22</v>
      </c>
      <c r="H1132" s="11" t="str">
        <f t="shared" si="512"/>
        <v>Perennial</v>
      </c>
      <c r="I1132" s="1" t="s">
        <v>17108</v>
      </c>
      <c r="J1132" s="1">
        <v>2</v>
      </c>
      <c r="K1132" s="1">
        <v>3</v>
      </c>
      <c r="L1132" t="str" cm="1">
        <f t="array" ref="L1132">_xlfn.IFS(J1132+K1132="", "Unknown", J1132+K1132&gt;3, "Large", J1132+K1132&gt;0.5, "Medium", J1132+K1132&gt;0, "Small")</f>
        <v>Large</v>
      </c>
      <c r="M1132" s="1">
        <v>7</v>
      </c>
      <c r="N1132" cm="1">
        <f t="array" ref="N1132">IF($M1132="",INDEX($M$2:$M$2176,MATCH(1,INDEX(($A$2:$A$2176=$A1132)*($M$2:$M$2176&lt;&gt;""),0),0)),$M1132)</f>
        <v>7</v>
      </c>
      <c r="O1132" s="2" t="str">
        <f t="shared" si="507"/>
        <v>Seasonal outdoors</v>
      </c>
      <c r="P1132" s="1" t="s">
        <v>196</v>
      </c>
      <c r="R1132" t="str">
        <f t="shared" si="511"/>
        <v>Medium</v>
      </c>
      <c r="S1132" s="1" t="s">
        <v>24</v>
      </c>
      <c r="T1132" s="1" t="str">
        <f t="shared" si="521"/>
        <v xml:space="preserve">1 </v>
      </c>
      <c r="U1132" s="1" t="str">
        <f t="shared" si="522"/>
        <v>12</v>
      </c>
      <c r="V1132" s="1" t="s">
        <v>666</v>
      </c>
      <c r="W1132" s="6" t="str">
        <f t="shared" si="514"/>
        <v>10</v>
      </c>
      <c r="X1132" t="str">
        <f t="shared" si="518"/>
        <v>October</v>
      </c>
      <c r="Y1132" s="2" t="str">
        <f t="shared" si="519"/>
        <v>12</v>
      </c>
      <c r="Z1132" s="2" t="str">
        <f t="shared" si="520"/>
        <v>December</v>
      </c>
      <c r="AF1132" s="16" t="s">
        <v>24119</v>
      </c>
      <c r="AG1132" s="1" t="str">
        <f t="shared" si="497"/>
        <v xml:space="preserve">Seed </v>
      </c>
      <c r="AH1132" s="2" t="str">
        <f t="shared" si="498"/>
        <v>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v>
      </c>
      <c r="AI1132" s="1" t="s">
        <v>9936</v>
      </c>
      <c r="AJ1132" s="1" t="s">
        <v>53</v>
      </c>
      <c r="AK1132" s="1" t="s">
        <v>17104</v>
      </c>
      <c r="AL1132" s="1" t="str">
        <f t="shared" si="508"/>
        <v>Scented</v>
      </c>
      <c r="AM1132" s="1" t="b">
        <v>1</v>
      </c>
      <c r="AN1132" s="1" t="b">
        <v>1</v>
      </c>
      <c r="AO1132" s="1" t="b">
        <v>0</v>
      </c>
      <c r="AP1132" s="5" t="s">
        <v>28</v>
      </c>
      <c r="AQ1132" s="5" t="str">
        <f t="shared" si="499"/>
        <v>Light, Medium, Heavy</v>
      </c>
      <c r="AR1132" s="1" t="s">
        <v>274</v>
      </c>
      <c r="AS1132" s="1" t="str">
        <f t="shared" si="509"/>
        <v>None, Partial, Full</v>
      </c>
      <c r="AT1132" s="1" t="str">
        <f t="shared" si="500"/>
        <v>None, Partial, Full</v>
      </c>
      <c r="AU1132" s="1" t="s">
        <v>29</v>
      </c>
      <c r="AV1132" s="1" t="str">
        <f t="shared" si="501"/>
        <v>Moist</v>
      </c>
      <c r="AW1132" s="1" t="s">
        <v>12</v>
      </c>
      <c r="AX1132" s="1" t="str">
        <f t="shared" si="502"/>
        <v>Acid, Neutral, Alkaline</v>
      </c>
      <c r="AY1132" s="1" t="b">
        <v>0</v>
      </c>
      <c r="AZ1132" s="1" t="b">
        <v>0</v>
      </c>
      <c r="BA1132" s="1" t="b">
        <v>0</v>
      </c>
      <c r="BC1132" t="str">
        <f t="shared" si="503"/>
        <v>FALSE</v>
      </c>
      <c r="BE1132" t="str">
        <f t="shared" si="504"/>
        <v>FALSE</v>
      </c>
      <c r="BF1132" s="1" t="b">
        <v>1</v>
      </c>
      <c r="BG1132" s="1" t="b">
        <v>1</v>
      </c>
      <c r="BH1132" s="1" t="b">
        <v>0</v>
      </c>
      <c r="BI1132" s="1" t="s">
        <v>77</v>
      </c>
      <c r="BJ1132" s="1" t="str">
        <f t="shared" si="505"/>
        <v>TRUE</v>
      </c>
      <c r="BL1132" t="str">
        <f t="shared" si="506"/>
        <v>FALSE</v>
      </c>
      <c r="BM1132" s="1" t="b">
        <v>0</v>
      </c>
      <c r="BN1132" s="1" t="b">
        <v>0</v>
      </c>
      <c r="BO1132" s="1">
        <f t="shared" si="510"/>
        <v>5</v>
      </c>
      <c r="BP1132" s="1" t="s">
        <v>31</v>
      </c>
      <c r="BQ1132" s="1" cm="1">
        <f t="array" ref="BQ1132">_xlfn.IFS(BP1132="None Known",0, LEN(BP1132)&gt;500, 5,LEN(BP1132)&gt;400, 4, LEN(BP1132)&gt;300, 3, LEN(BP1132)&gt;200, 2, LEN(BP1132)&gt;1, 1)</f>
        <v>0</v>
      </c>
      <c r="BR1132" s="1" t="s">
        <v>9937</v>
      </c>
      <c r="BS1132" s="1">
        <v>1</v>
      </c>
      <c r="BT1132" s="1" t="s">
        <v>9938</v>
      </c>
      <c r="BU1132" s="1">
        <v>2</v>
      </c>
      <c r="BV1132" s="1" t="s">
        <v>34</v>
      </c>
      <c r="BW1132" s="1" t="s">
        <v>31</v>
      </c>
      <c r="BX1132" s="1"/>
      <c r="BY1132" t="str">
        <f>_xlfn.XLOOKUP($B1132,Img_lookup!A:A,Img_lookup!B:B, "Not available")</f>
        <v>e38b1515-15b6-4ffa-a31f-02a2457ec51e</v>
      </c>
      <c r="BZ1132" t="str">
        <f>_xlfn.XLOOKUP($B1132,Img_lookup!A:A,Img_lookup!C:C, "Not available")</f>
        <v>Mahonia fortunei (Lindl.) Fedde</v>
      </c>
      <c r="CA1132" t="str">
        <f>_xlfn.XLOOKUP($B1132,Img_lookup!A:A,Img_lookup!D:D, "Not available")</f>
        <v>C. L. Chow</v>
      </c>
      <c r="CB1132" t="str">
        <f>_xlfn.XLOOKUP($B1132,Img_lookup!A:A,Img_lookup!E:E, "https://imgur.com/aT5wafe")</f>
        <v>https://api.openverse.engineering/v1/images/e38b1515-15b6-4ffa-a31f-02a2457ec51e/thumb/</v>
      </c>
    </row>
    <row r="1133" spans="1:80" ht="409.6" x14ac:dyDescent="0.15">
      <c r="A1133" s="1" t="s">
        <v>182</v>
      </c>
      <c r="B1133" s="1" t="s">
        <v>12461</v>
      </c>
      <c r="E1133" s="1" t="s">
        <v>195</v>
      </c>
      <c r="F1133" s="1" t="s">
        <v>22</v>
      </c>
      <c r="G1133" s="1" t="s">
        <v>22</v>
      </c>
      <c r="H1133" s="11" t="str">
        <f t="shared" si="512"/>
        <v>Perennial</v>
      </c>
      <c r="I1133" s="1" t="s">
        <v>17108</v>
      </c>
      <c r="L1133" t="e" cm="1">
        <f t="array" ref="L1133">_xlfn.IFS(J1133+K1133="", "Unknown", J1133+K1133&gt;3, "Large", J1133+K1133&gt;0.5, "Medium", J1133+K1133&gt;0, "Small")</f>
        <v>#N/A</v>
      </c>
      <c r="N1133" cm="1">
        <f t="array" ref="N1133">IF($M1133="",INDEX($M$2:$M$2176,MATCH(1,INDEX(($A$2:$A$2176=$A1133)*($M$2:$M$2176&lt;&gt;""),0),0)),$M1133)</f>
        <v>6</v>
      </c>
      <c r="O1133" s="2" t="str">
        <f t="shared" si="507"/>
        <v>Seasonal outdoors</v>
      </c>
      <c r="P1133" s="1" t="s">
        <v>12462</v>
      </c>
      <c r="R1133" t="str">
        <f t="shared" si="511"/>
        <v>Medium</v>
      </c>
      <c r="S1133" s="1" t="s">
        <v>24</v>
      </c>
      <c r="T1133" s="1" t="str">
        <f t="shared" si="521"/>
        <v xml:space="preserve">1 </v>
      </c>
      <c r="U1133" s="1" t="str">
        <f t="shared" si="522"/>
        <v>12</v>
      </c>
      <c r="W1133"/>
      <c r="AF1133" s="16" t="s">
        <v>24118</v>
      </c>
      <c r="AG1133" s="1" t="str">
        <f t="shared" si="497"/>
        <v xml:space="preserve">Seed </v>
      </c>
      <c r="AH1133"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3" s="1" t="s">
        <v>12463</v>
      </c>
      <c r="AJ1133" s="1" t="s">
        <v>53</v>
      </c>
      <c r="AK1133" s="1" t="s">
        <v>17104</v>
      </c>
      <c r="AL1133" s="1" t="str">
        <f t="shared" si="508"/>
        <v>Unscented</v>
      </c>
      <c r="AM1133" s="1" t="b">
        <v>0</v>
      </c>
      <c r="AN1133" s="1" t="b">
        <v>1</v>
      </c>
      <c r="AO1133" s="1" t="b">
        <v>0</v>
      </c>
      <c r="AP1133" s="5" t="s">
        <v>28</v>
      </c>
      <c r="AQ1133" s="5" t="str">
        <f t="shared" si="499"/>
        <v>Light, Medium, Heavy</v>
      </c>
      <c r="AR1133" s="1" t="s">
        <v>10</v>
      </c>
      <c r="AS1133" s="1" t="str">
        <f t="shared" si="509"/>
        <v>None, Partial</v>
      </c>
      <c r="AT1133" s="1" t="str">
        <f t="shared" si="500"/>
        <v>Partial, Full</v>
      </c>
      <c r="AU1133" s="1" t="s">
        <v>29</v>
      </c>
      <c r="AV1133" s="1" t="str">
        <f t="shared" si="501"/>
        <v>Moist</v>
      </c>
      <c r="AW1133" s="1" t="s">
        <v>12</v>
      </c>
      <c r="AX1133" s="1" t="str">
        <f t="shared" si="502"/>
        <v>Acid, Neutral, Alkaline</v>
      </c>
      <c r="AY1133" s="1" t="b">
        <v>0</v>
      </c>
      <c r="AZ1133" s="1" t="b">
        <v>0</v>
      </c>
      <c r="BA1133" s="1" t="b">
        <v>0</v>
      </c>
      <c r="BC1133" t="str">
        <f t="shared" si="503"/>
        <v>FALSE</v>
      </c>
      <c r="BE1133" t="str">
        <f t="shared" si="504"/>
        <v>FALSE</v>
      </c>
      <c r="BF1133" s="1" t="b">
        <v>0</v>
      </c>
      <c r="BG1133" s="1" t="b">
        <v>1</v>
      </c>
      <c r="BH1133" s="1" t="b">
        <v>0</v>
      </c>
      <c r="BJ1133" s="1" t="str">
        <f t="shared" si="505"/>
        <v>FALSE</v>
      </c>
      <c r="BL1133" t="str">
        <f t="shared" si="506"/>
        <v>FALSE</v>
      </c>
      <c r="BM1133" s="1" t="b">
        <v>0</v>
      </c>
      <c r="BN1133" s="1" t="b">
        <v>0</v>
      </c>
      <c r="BO1133" s="1">
        <f t="shared" si="510"/>
        <v>8</v>
      </c>
      <c r="BP1133" s="1" t="s">
        <v>31</v>
      </c>
      <c r="BQ1133" s="1" cm="1">
        <f t="array" ref="BQ1133">_xlfn.IFS(BP1133="None Known",0, LEN(BP1133)&gt;500, 5,LEN(BP1133)&gt;400, 4, LEN(BP1133)&gt;300, 3, LEN(BP1133)&gt;200, 2, LEN(BP1133)&gt;1, 1)</f>
        <v>0</v>
      </c>
      <c r="BR1133" s="1" t="s">
        <v>429</v>
      </c>
      <c r="BS1133" s="1">
        <v>2</v>
      </c>
      <c r="BT1133" s="1" t="s">
        <v>12464</v>
      </c>
      <c r="BU1133" s="1">
        <v>2</v>
      </c>
      <c r="BV1133" s="1" t="s">
        <v>34</v>
      </c>
      <c r="BW1133" s="1" t="s">
        <v>31</v>
      </c>
      <c r="BX1133" s="1"/>
      <c r="BY1133" t="str">
        <f>_xlfn.XLOOKUP($B1133,Img_lookup!A:A,Img_lookup!B:B, "Not available")</f>
        <v>Not available</v>
      </c>
      <c r="BZ1133" t="str">
        <f>_xlfn.XLOOKUP($B1133,Img_lookup!A:A,Img_lookup!C:C, "Not available")</f>
        <v>Not available</v>
      </c>
      <c r="CA1133" t="str">
        <f>_xlfn.XLOOKUP($B1133,Img_lookup!A:A,Img_lookup!D:D, "Not available")</f>
        <v>Not available</v>
      </c>
      <c r="CB1133" t="str">
        <f>_xlfn.XLOOKUP($B1133,Img_lookup!A:A,Img_lookup!E:E, "https://imgur.com/aT5wafe")</f>
        <v>https://imgur.com/aT5wafe</v>
      </c>
    </row>
    <row r="1134" spans="1:80" ht="409.6" x14ac:dyDescent="0.15">
      <c r="A1134" s="1" t="s">
        <v>182</v>
      </c>
      <c r="B1134" s="1" t="s">
        <v>7532</v>
      </c>
      <c r="E1134" s="1" t="s">
        <v>3300</v>
      </c>
      <c r="F1134" s="1" t="s">
        <v>22</v>
      </c>
      <c r="G1134" s="1" t="s">
        <v>22</v>
      </c>
      <c r="H1134" s="11" t="str">
        <f t="shared" si="512"/>
        <v>Perennial</v>
      </c>
      <c r="I1134" s="1" t="s">
        <v>17108</v>
      </c>
      <c r="J1134" s="1">
        <v>2</v>
      </c>
      <c r="K1134" s="1">
        <v>3</v>
      </c>
      <c r="L1134" t="str" cm="1">
        <f t="array" ref="L1134">_xlfn.IFS(J1134+K1134="", "Unknown", J1134+K1134&gt;3, "Large", J1134+K1134&gt;0.5, "Medium", J1134+K1134&gt;0, "Small")</f>
        <v>Large</v>
      </c>
      <c r="M1134" s="1">
        <v>6</v>
      </c>
      <c r="N1134" cm="1">
        <f t="array" ref="N1134">IF($M1134="",INDEX($M$2:$M$2176,MATCH(1,INDEX(($A$2:$A$2176=$A1134)*($M$2:$M$2176&lt;&gt;""),0),0)),$M1134)</f>
        <v>6</v>
      </c>
      <c r="O1134" s="2" t="str">
        <f t="shared" si="507"/>
        <v>Seasonal outdoors</v>
      </c>
      <c r="P1134" s="1" t="s">
        <v>7533</v>
      </c>
      <c r="R1134" t="str">
        <f t="shared" si="511"/>
        <v>Medium</v>
      </c>
      <c r="S1134" s="1" t="s">
        <v>24</v>
      </c>
      <c r="T1134" s="1" t="str">
        <f t="shared" si="521"/>
        <v xml:space="preserve">1 </v>
      </c>
      <c r="U1134" s="1" t="str">
        <f t="shared" si="522"/>
        <v>12</v>
      </c>
      <c r="V1134" s="1" t="s">
        <v>3077</v>
      </c>
      <c r="W1134" s="6" t="str">
        <f t="shared" ref="W1134:W1146" si="523">IF(ISNUMBER(SEARCH("-",V1134)),TRIM(LEFT(V1134,FIND("-",V1134)-1)),V1134)</f>
        <v>2</v>
      </c>
      <c r="X1134" t="str">
        <f t="shared" ref="X1134:X1141" si="524">IF(W1134="1", "January", IF(W1134="2", "February", IF(W1134="3", "March", IF(W1134="4", "April", IF(W1134="5", "May", IF(W1134="6", "June", IF(W1134="7", "July", IF(W1134="8", "August", IF(W1134="9", "September", IF(W1134="10", "October", IF(W1134="11", "November", IF(W1134="12", "December", "Other"))))))))))))</f>
        <v>February</v>
      </c>
      <c r="Y1134" s="2" t="str">
        <f t="shared" ref="Y1134:Y1141" si="525">IF(ISNUMBER(SEARCH("-",V1134)),TRIM(RIGHT(V1134,LEN(V1134)-SEARCH("-",V1134))),V1134)</f>
        <v>4</v>
      </c>
      <c r="Z1134" s="2" t="str">
        <f t="shared" ref="Z1134:Z1141" si="526">IF(Y1134="1", "January", IF(Y1134="2", "February", IF(Y1134="3", "March", IF(Y1134="4", "April", IF(Y1134="5", "May", IF(Y1134="6", "June", IF(Y1134="7", "July", IF(Y1134="8", "August", IF(Y1134="9", "September", IF(Y1134="10", "October", IF(Y1134="11", "November", IF(Y1134="12", "December", "Other"))))))))))))</f>
        <v>April</v>
      </c>
      <c r="AA1134" s="1" t="s">
        <v>272</v>
      </c>
      <c r="AB1134" s="1" t="str">
        <f>IF(ISNUMBER(SEARCH("-",AA1134)),TRIM(LEFT(AA1134,FIND("-",AA1134)-1)),AA1134)</f>
        <v>4</v>
      </c>
      <c r="AC1134" s="1" t="str">
        <f>IF(AB1134="1", "January", IF(AB1134="2", "February", IF(AB1134="3", "March", IF(AB1134="4", "April", IF(AB1134="5", "May", IF(AB1134="6", "June", IF(AB1134="7", "July", IF(AB1134="8", "August", IF(AB1134="9", "September", IF(AB1134="10", "October", IF(AB1134="11", "November", IF(AB1134="12", "December", "Other"))))))))))))</f>
        <v>April</v>
      </c>
      <c r="AD1134" s="1" t="str">
        <f>IF(ISNUMBER(SEARCH("-",AA1134)),TRIM(RIGHT(AA1134,LEN(AA1134)-SEARCH("-",AA1134))),AA1134)</f>
        <v>6</v>
      </c>
      <c r="AE1134" s="1" t="str">
        <f>IF(AD1134="1", "January", IF(AD1134="2", "February", IF(AD1134="3", "March", IF(AD1134="4", "April", IF(AD1134="5", "May", IF(AD1134="6", "June", IF(AD1134="7", "July", IF(AD1134="8", "August", IF(AD1134="9", "September", IF(AD1134="10", "October", IF(AD1134="11", "November", IF(AD1134="12", "December", "Other"))))))))))))</f>
        <v>June</v>
      </c>
      <c r="AF1134" s="16" t="s">
        <v>24118</v>
      </c>
      <c r="AG1134" s="1" t="str">
        <f t="shared" si="497"/>
        <v xml:space="preserve">Seed </v>
      </c>
      <c r="AH1134"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4" s="1" t="s">
        <v>7534</v>
      </c>
      <c r="AJ1134" s="1" t="s">
        <v>53</v>
      </c>
      <c r="AK1134" s="1" t="s">
        <v>17104</v>
      </c>
      <c r="AL1134" s="1" t="str">
        <f t="shared" si="508"/>
        <v>Scented</v>
      </c>
      <c r="AM1134" s="1" t="b">
        <v>1</v>
      </c>
      <c r="AN1134" s="1" t="b">
        <v>1</v>
      </c>
      <c r="AO1134" s="1" t="b">
        <v>0</v>
      </c>
      <c r="AP1134" s="5" t="s">
        <v>28</v>
      </c>
      <c r="AQ1134" s="5" t="str">
        <f t="shared" si="499"/>
        <v>Light, Medium, Heavy</v>
      </c>
      <c r="AR1134" s="1" t="s">
        <v>274</v>
      </c>
      <c r="AS1134" s="1" t="str">
        <f t="shared" si="509"/>
        <v>None, Partial, Full</v>
      </c>
      <c r="AT1134" s="1" t="str">
        <f t="shared" si="500"/>
        <v>None, Partial, Full</v>
      </c>
      <c r="AU1134" s="1" t="s">
        <v>29</v>
      </c>
      <c r="AV1134" s="1" t="str">
        <f t="shared" si="501"/>
        <v>Moist</v>
      </c>
      <c r="AW1134" s="1" t="s">
        <v>12</v>
      </c>
      <c r="AX1134" s="1" t="str">
        <f t="shared" si="502"/>
        <v>Acid, Neutral, Alkaline</v>
      </c>
      <c r="AY1134" s="1" t="b">
        <v>0</v>
      </c>
      <c r="AZ1134" s="1" t="b">
        <v>0</v>
      </c>
      <c r="BA1134" s="1" t="b">
        <v>0</v>
      </c>
      <c r="BC1134" t="str">
        <f t="shared" si="503"/>
        <v>FALSE</v>
      </c>
      <c r="BE1134" t="str">
        <f t="shared" si="504"/>
        <v>FALSE</v>
      </c>
      <c r="BF1134" s="1" t="b">
        <v>1</v>
      </c>
      <c r="BG1134" s="1" t="b">
        <v>1</v>
      </c>
      <c r="BH1134" s="1" t="b">
        <v>0</v>
      </c>
      <c r="BJ1134" s="1" t="str">
        <f t="shared" si="505"/>
        <v>FALSE</v>
      </c>
      <c r="BL1134" t="str">
        <f t="shared" si="506"/>
        <v>FALSE</v>
      </c>
      <c r="BM1134" s="1" t="b">
        <v>0</v>
      </c>
      <c r="BN1134" s="1" t="b">
        <v>0</v>
      </c>
      <c r="BO1134" s="1">
        <f t="shared" si="510"/>
        <v>11</v>
      </c>
      <c r="BP1134" s="1" t="s">
        <v>31</v>
      </c>
      <c r="BQ1134" s="1" cm="1">
        <f t="array" ref="BQ1134">_xlfn.IFS(BP1134="None Known",0, LEN(BP1134)&gt;500, 5,LEN(BP1134)&gt;400, 4, LEN(BP1134)&gt;300, 3, LEN(BP1134)&gt;200, 2, LEN(BP1134)&gt;1, 1)</f>
        <v>0</v>
      </c>
      <c r="BR1134" s="1" t="s">
        <v>7535</v>
      </c>
      <c r="BS1134" s="1">
        <v>3</v>
      </c>
      <c r="BT1134" s="1" t="s">
        <v>7536</v>
      </c>
      <c r="BU1134" s="1">
        <v>2</v>
      </c>
      <c r="BV1134" s="1" t="s">
        <v>34</v>
      </c>
      <c r="BW1134" s="1" t="s">
        <v>31</v>
      </c>
      <c r="BX1134" s="1"/>
      <c r="BY1134" t="str">
        <f>_xlfn.XLOOKUP($B1134,Img_lookup!A:A,Img_lookup!B:B, "Not available")</f>
        <v>8a3d763b-0200-493a-b17b-aa82b2678866</v>
      </c>
      <c r="BZ1134" t="str">
        <f>_xlfn.XLOOKUP($B1134,Img_lookup!A:A,Img_lookup!C:C, "Not available")</f>
        <v>Mahonia / Mahonia japonica / ÊüäÂçóÂ§©(„Éí„Ç§„É©„ÇÆ„Éä„É≥„ÉÜ„É≥)</v>
      </c>
      <c r="CA1134" t="str">
        <f>_xlfn.XLOOKUP($B1134,Img_lookup!A:A,Img_lookup!D:D, "Not available")</f>
        <v>TANAKA Juuyoh (Áî∞‰∏≠ÂçÅÊ¥ã)</v>
      </c>
      <c r="CB1134" t="str">
        <f>_xlfn.XLOOKUP($B1134,Img_lookup!A:A,Img_lookup!E:E, "https://imgur.com/aT5wafe")</f>
        <v>https://api.openverse.engineering/v1/images/8a3d763b-0200-493a-b17b-aa82b2678866/thumb/</v>
      </c>
    </row>
    <row r="1135" spans="1:80" ht="409.6" x14ac:dyDescent="0.15">
      <c r="A1135" s="1" t="s">
        <v>182</v>
      </c>
      <c r="B1135" s="1" t="s">
        <v>16044</v>
      </c>
      <c r="D1135" s="1" t="s">
        <v>16045</v>
      </c>
      <c r="E1135" s="1" t="s">
        <v>16046</v>
      </c>
      <c r="F1135" s="1" t="s">
        <v>22</v>
      </c>
      <c r="G1135" s="1" t="s">
        <v>22</v>
      </c>
      <c r="H1135" s="11" t="str">
        <f t="shared" si="512"/>
        <v>Perennial</v>
      </c>
      <c r="I1135" s="1" t="s">
        <v>17108</v>
      </c>
      <c r="J1135" s="1">
        <v>2.5</v>
      </c>
      <c r="K1135" s="1">
        <v>3</v>
      </c>
      <c r="L1135" t="str" cm="1">
        <f t="array" ref="L1135">_xlfn.IFS(J1135+K1135="", "Unknown", J1135+K1135&gt;3, "Large", J1135+K1135&gt;0.5, "Medium", J1135+K1135&gt;0, "Small")</f>
        <v>Large</v>
      </c>
      <c r="M1135" s="1">
        <v>6</v>
      </c>
      <c r="N1135" cm="1">
        <f t="array" ref="N1135">IF($M1135="",INDEX($M$2:$M$2176,MATCH(1,INDEX(($A$2:$A$2176=$A1135)*($M$2:$M$2176&lt;&gt;""),0),0)),$M1135)</f>
        <v>6</v>
      </c>
      <c r="O1135" s="2" t="str">
        <f t="shared" si="507"/>
        <v>Seasonal outdoors</v>
      </c>
      <c r="P1135" s="1" t="s">
        <v>16047</v>
      </c>
      <c r="R1135" t="str">
        <f t="shared" si="511"/>
        <v>Medium</v>
      </c>
      <c r="S1135" s="1" t="s">
        <v>24</v>
      </c>
      <c r="T1135" s="1" t="str">
        <f t="shared" si="521"/>
        <v xml:space="preserve">1 </v>
      </c>
      <c r="U1135" s="1" t="str">
        <f t="shared" si="522"/>
        <v>12</v>
      </c>
      <c r="V1135" s="1" t="s">
        <v>251</v>
      </c>
      <c r="W1135" s="6" t="str">
        <f t="shared" si="523"/>
        <v>3</v>
      </c>
      <c r="X1135" t="str">
        <f t="shared" si="524"/>
        <v>March</v>
      </c>
      <c r="Y1135" s="2" t="str">
        <f t="shared" si="525"/>
        <v>4</v>
      </c>
      <c r="Z1135" s="2" t="str">
        <f t="shared" si="526"/>
        <v>April</v>
      </c>
      <c r="AF1135" s="16" t="s">
        <v>24120</v>
      </c>
      <c r="AG1135" s="1" t="str">
        <f t="shared" si="497"/>
        <v xml:space="preserve">Seed </v>
      </c>
      <c r="AH1135"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Cuttings of half ripe wood 15cm long, July in individual pots in a frame[78].
Division of suckers in spring[78]. Whilst they can be placed direct into their permanent positions, better results are achieved if they are potted up and placed in a frame until established[11].
Leaf cuttings in the autumn.</v>
      </c>
      <c r="AI1135" s="1" t="s">
        <v>16048</v>
      </c>
      <c r="AJ1135" s="1" t="s">
        <v>53</v>
      </c>
      <c r="AK1135" s="1" t="s">
        <v>17104</v>
      </c>
      <c r="AL1135" s="1" t="str">
        <f t="shared" si="508"/>
        <v>Scented</v>
      </c>
      <c r="AM1135" s="1" t="b">
        <v>1</v>
      </c>
      <c r="AN1135" s="1" t="b">
        <v>1</v>
      </c>
      <c r="AO1135" s="1" t="b">
        <v>0</v>
      </c>
      <c r="AP1135" s="5" t="s">
        <v>28</v>
      </c>
      <c r="AQ1135" s="5" t="str">
        <f t="shared" si="499"/>
        <v>Light, Medium, Heavy</v>
      </c>
      <c r="AR1135" s="1" t="s">
        <v>10</v>
      </c>
      <c r="AS1135" s="1" t="str">
        <f t="shared" si="509"/>
        <v>None, Partial</v>
      </c>
      <c r="AT1135" s="1" t="str">
        <f t="shared" si="500"/>
        <v>Partial, Full</v>
      </c>
      <c r="AU1135" s="1" t="s">
        <v>29</v>
      </c>
      <c r="AV1135" s="1" t="str">
        <f t="shared" si="501"/>
        <v>Moist</v>
      </c>
      <c r="AW1135" s="1" t="s">
        <v>12</v>
      </c>
      <c r="AX1135" s="1" t="str">
        <f t="shared" si="502"/>
        <v>Acid, Neutral, Alkaline</v>
      </c>
      <c r="AY1135" s="1" t="b">
        <v>0</v>
      </c>
      <c r="AZ1135" s="1" t="b">
        <v>0</v>
      </c>
      <c r="BA1135" s="1" t="b">
        <v>0</v>
      </c>
      <c r="BC1135" t="str">
        <f t="shared" si="503"/>
        <v>FALSE</v>
      </c>
      <c r="BE1135" t="str">
        <f t="shared" si="504"/>
        <v>FALSE</v>
      </c>
      <c r="BF1135" s="1" t="b">
        <v>0</v>
      </c>
      <c r="BG1135" s="1" t="b">
        <v>1</v>
      </c>
      <c r="BH1135" s="1" t="b">
        <v>0</v>
      </c>
      <c r="BI1135" s="1" t="s">
        <v>77</v>
      </c>
      <c r="BJ1135" s="1" t="str">
        <f t="shared" si="505"/>
        <v>TRUE</v>
      </c>
      <c r="BL1135" t="str">
        <f t="shared" si="506"/>
        <v>FALSE</v>
      </c>
      <c r="BM1135" s="1" t="b">
        <v>0</v>
      </c>
      <c r="BN1135" s="1" t="b">
        <v>0</v>
      </c>
      <c r="BO1135" s="1">
        <f t="shared" si="510"/>
        <v>12</v>
      </c>
      <c r="BP1135" s="1" t="s">
        <v>16049</v>
      </c>
      <c r="BQ1135" s="1" cm="1">
        <f t="array" ref="BQ1135">_xlfn.IFS(BP1135="None Known",0, LEN(BP1135)&gt;500, 5,LEN(BP1135)&gt;400, 4, LEN(BP1135)&gt;300, 3, LEN(BP1135)&gt;200, 2, LEN(BP1135)&gt;1, 1)</f>
        <v>1</v>
      </c>
      <c r="BR1135" s="1" t="s">
        <v>16050</v>
      </c>
      <c r="BS1135" s="1">
        <v>3</v>
      </c>
      <c r="BT1135" s="1" t="s">
        <v>16051</v>
      </c>
      <c r="BU1135" s="1">
        <v>2</v>
      </c>
      <c r="BV1135" s="1" t="s">
        <v>5683</v>
      </c>
      <c r="BW1135" s="1" t="s">
        <v>31</v>
      </c>
      <c r="BX1135" s="1"/>
      <c r="BY1135" t="str">
        <f>_xlfn.XLOOKUP($B1135,Img_lookup!A:A,Img_lookup!B:B, "Not available")</f>
        <v>ed6c6510-3912-4a90-84e2-0834705b4651</v>
      </c>
      <c r="BZ1135" t="str">
        <f>_xlfn.XLOOKUP($B1135,Img_lookup!A:A,Img_lookup!C:C, "Not available")</f>
        <v>Mahonia napaulensis DC.</v>
      </c>
      <c r="CA1135" t="str">
        <f>_xlfn.XLOOKUP($B1135,Img_lookup!A:A,Img_lookup!D:D, "Not available")</f>
        <v>Eric Walther</v>
      </c>
      <c r="CB1135" t="str">
        <f>_xlfn.XLOOKUP($B1135,Img_lookup!A:A,Img_lookup!E:E, "https://imgur.com/aT5wafe")</f>
        <v>https://api.openverse.engineering/v1/images/ed6c6510-3912-4a90-84e2-0834705b4651/thumb/</v>
      </c>
    </row>
    <row r="1136" spans="1:80" ht="409.6" x14ac:dyDescent="0.15">
      <c r="A1136" s="1" t="s">
        <v>182</v>
      </c>
      <c r="B1136" s="1" t="s">
        <v>12503</v>
      </c>
      <c r="C1136" s="1" t="s">
        <v>9477</v>
      </c>
      <c r="D1136" s="1" t="s">
        <v>12504</v>
      </c>
      <c r="E1136" s="1" t="s">
        <v>12113</v>
      </c>
      <c r="F1136" s="1" t="s">
        <v>22</v>
      </c>
      <c r="G1136" s="1" t="s">
        <v>22</v>
      </c>
      <c r="H1136" s="11" t="str">
        <f t="shared" si="512"/>
        <v>Perennial</v>
      </c>
      <c r="I1136" s="1" t="s">
        <v>17108</v>
      </c>
      <c r="J1136" s="1">
        <v>0.60000002399999997</v>
      </c>
      <c r="K1136" s="1">
        <v>1</v>
      </c>
      <c r="L1136" t="str" cm="1">
        <f t="array" ref="L1136">_xlfn.IFS(J1136+K1136="", "Unknown", J1136+K1136&gt;3, "Large", J1136+K1136&gt;0.5, "Medium", J1136+K1136&gt;0, "Small")</f>
        <v>Medium</v>
      </c>
      <c r="M1136" s="1">
        <v>6</v>
      </c>
      <c r="N1136" cm="1">
        <f t="array" ref="N1136">IF($M1136="",INDEX($M$2:$M$2176,MATCH(1,INDEX(($A$2:$A$2176=$A1136)*($M$2:$M$2176&lt;&gt;""),0),0)),$M1136)</f>
        <v>6</v>
      </c>
      <c r="O1136" s="2" t="str">
        <f t="shared" si="507"/>
        <v>Seasonal outdoors</v>
      </c>
      <c r="P1136" s="1" t="s">
        <v>12505</v>
      </c>
      <c r="Q1136" s="1" t="s">
        <v>17111</v>
      </c>
      <c r="R1136" t="str">
        <f t="shared" si="511"/>
        <v>Slow</v>
      </c>
      <c r="S1136" s="1" t="s">
        <v>24</v>
      </c>
      <c r="T1136" s="1" t="str">
        <f t="shared" si="521"/>
        <v xml:space="preserve">1 </v>
      </c>
      <c r="U1136" s="1" t="str">
        <f t="shared" si="522"/>
        <v>12</v>
      </c>
      <c r="V1136" s="1" t="s">
        <v>3077</v>
      </c>
      <c r="W1136" s="6" t="str">
        <f t="shared" si="523"/>
        <v>2</v>
      </c>
      <c r="X1136" t="str">
        <f t="shared" si="524"/>
        <v>February</v>
      </c>
      <c r="Y1136" s="2" t="str">
        <f t="shared" si="525"/>
        <v>4</v>
      </c>
      <c r="Z1136" s="2" t="str">
        <f t="shared" si="526"/>
        <v>April</v>
      </c>
      <c r="AF1136" s="16" t="s">
        <v>24118</v>
      </c>
      <c r="AG1136" s="1" t="str">
        <f t="shared" si="497"/>
        <v xml:space="preserve">Seed </v>
      </c>
      <c r="AH1136"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6" s="1" t="s">
        <v>12506</v>
      </c>
      <c r="AJ1136" s="1" t="s">
        <v>53</v>
      </c>
      <c r="AK1136" s="1" t="s">
        <v>17104</v>
      </c>
      <c r="AL1136" s="1" t="str">
        <f t="shared" si="508"/>
        <v>Unscented</v>
      </c>
      <c r="AM1136" s="1" t="b">
        <v>0</v>
      </c>
      <c r="AN1136" s="1" t="b">
        <v>1</v>
      </c>
      <c r="AO1136" s="1" t="b">
        <v>0</v>
      </c>
      <c r="AP1136" s="5" t="s">
        <v>28</v>
      </c>
      <c r="AQ1136" s="5" t="str">
        <f t="shared" si="499"/>
        <v>Light, Medium, Heavy</v>
      </c>
      <c r="AR1136" s="1" t="s">
        <v>274</v>
      </c>
      <c r="AS1136" s="1" t="str">
        <f t="shared" si="509"/>
        <v>None, Partial, Full</v>
      </c>
      <c r="AT1136" s="1" t="str">
        <f t="shared" si="500"/>
        <v>None, Partial, Full</v>
      </c>
      <c r="AU1136" s="1" t="s">
        <v>11</v>
      </c>
      <c r="AV1136" s="1" t="str">
        <f t="shared" si="501"/>
        <v>Dry, Moist</v>
      </c>
      <c r="AW1136" s="1" t="s">
        <v>12</v>
      </c>
      <c r="AX1136" s="1" t="str">
        <f t="shared" si="502"/>
        <v>Acid, Neutral, Alkaline</v>
      </c>
      <c r="AY1136" s="1" t="b">
        <v>0</v>
      </c>
      <c r="AZ1136" s="1" t="b">
        <v>0</v>
      </c>
      <c r="BA1136" s="1" t="b">
        <v>0</v>
      </c>
      <c r="BC1136" t="str">
        <f t="shared" si="503"/>
        <v>FALSE</v>
      </c>
      <c r="BE1136" t="str">
        <f t="shared" si="504"/>
        <v>FALSE</v>
      </c>
      <c r="BF1136" s="1" t="b">
        <v>1</v>
      </c>
      <c r="BG1136" s="1" t="b">
        <v>1</v>
      </c>
      <c r="BH1136" s="1" t="b">
        <v>0</v>
      </c>
      <c r="BJ1136" s="1" t="str">
        <f t="shared" si="505"/>
        <v>FALSE</v>
      </c>
      <c r="BL1136" t="str">
        <f t="shared" si="506"/>
        <v>FALSE</v>
      </c>
      <c r="BM1136" s="1" t="b">
        <v>0</v>
      </c>
      <c r="BN1136" s="1" t="b">
        <v>0</v>
      </c>
      <c r="BO1136" s="1">
        <f t="shared" si="510"/>
        <v>14</v>
      </c>
      <c r="BP1136" s="1" t="s">
        <v>12507</v>
      </c>
      <c r="BQ1136" s="1" cm="1">
        <f t="array" ref="BQ1136">_xlfn.IFS(BP1136="None Known",0, LEN(BP1136)&gt;500, 5,LEN(BP1136)&gt;400, 4, LEN(BP1136)&gt;300, 3, LEN(BP1136)&gt;200, 2, LEN(BP1136)&gt;1, 1)</f>
        <v>3</v>
      </c>
      <c r="BR1136" s="1" t="s">
        <v>12508</v>
      </c>
      <c r="BS1136" s="1">
        <v>3</v>
      </c>
      <c r="BT1136" s="1" t="s">
        <v>12509</v>
      </c>
      <c r="BU1136" s="1">
        <v>2</v>
      </c>
      <c r="BW1136" s="1" t="s">
        <v>31</v>
      </c>
      <c r="BX1136" s="1"/>
      <c r="BY1136" t="str">
        <f>_xlfn.XLOOKUP($B1136,Img_lookup!A:A,Img_lookup!B:B, "Not available")</f>
        <v>5fef98ea-770a-42a8-a20a-af38f231e1a0</v>
      </c>
      <c r="BZ1136" t="str">
        <f>_xlfn.XLOOKUP($B1136,Img_lookup!A:A,Img_lookup!C:C, "Not available")</f>
        <v>Dull Oregon-grape (Mahonia nervosa)</v>
      </c>
      <c r="CA1136" t="str">
        <f>_xlfn.XLOOKUP($B1136,Img_lookup!A:A,Img_lookup!D:D, "Not available")</f>
        <v>La.Catholique</v>
      </c>
      <c r="CB1136" t="str">
        <f>_xlfn.XLOOKUP($B1136,Img_lookup!A:A,Img_lookup!E:E, "https://imgur.com/aT5wafe")</f>
        <v>https://api.openverse.engineering/v1/images/5fef98ea-770a-42a8-a20a-af38f231e1a0/thumb/</v>
      </c>
    </row>
    <row r="1137" spans="1:80" ht="409.6" x14ac:dyDescent="0.15">
      <c r="A1137" s="1" t="s">
        <v>182</v>
      </c>
      <c r="B1137" s="1" t="s">
        <v>12198</v>
      </c>
      <c r="C1137" s="1" t="s">
        <v>12199</v>
      </c>
      <c r="D1137" s="1" t="s">
        <v>12200</v>
      </c>
      <c r="E1137" s="1" t="s">
        <v>12201</v>
      </c>
      <c r="F1137" s="1" t="s">
        <v>22</v>
      </c>
      <c r="G1137" s="1" t="s">
        <v>22</v>
      </c>
      <c r="H1137" s="11" t="str">
        <f t="shared" si="512"/>
        <v>Perennial</v>
      </c>
      <c r="I1137" s="1" t="s">
        <v>17108</v>
      </c>
      <c r="J1137" s="1">
        <v>0.30000001199999998</v>
      </c>
      <c r="K1137" s="1">
        <v>2</v>
      </c>
      <c r="L1137" t="str" cm="1">
        <f t="array" ref="L1137">_xlfn.IFS(J1137+K1137="", "Unknown", J1137+K1137&gt;3, "Large", J1137+K1137&gt;0.5, "Medium", J1137+K1137&gt;0, "Small")</f>
        <v>Medium</v>
      </c>
      <c r="M1137" s="1">
        <v>7</v>
      </c>
      <c r="N1137" cm="1">
        <f t="array" ref="N1137">IF($M1137="",INDEX($M$2:$M$2176,MATCH(1,INDEX(($A$2:$A$2176=$A1137)*($M$2:$M$2176&lt;&gt;""),0),0)),$M1137)</f>
        <v>7</v>
      </c>
      <c r="O1137" s="2" t="str">
        <f t="shared" si="507"/>
        <v>Seasonal outdoors</v>
      </c>
      <c r="P1137" s="1" t="s">
        <v>12202</v>
      </c>
      <c r="Q1137" s="1" t="s">
        <v>17111</v>
      </c>
      <c r="R1137" t="str">
        <f t="shared" si="511"/>
        <v>Slow</v>
      </c>
      <c r="S1137" s="1" t="s">
        <v>24</v>
      </c>
      <c r="T1137" s="1" t="str">
        <f t="shared" si="521"/>
        <v xml:space="preserve">1 </v>
      </c>
      <c r="U1137" s="1" t="str">
        <f t="shared" si="522"/>
        <v>12</v>
      </c>
      <c r="V1137" s="1" t="s">
        <v>188</v>
      </c>
      <c r="W1137" s="6" t="str">
        <f t="shared" si="523"/>
        <v>4</v>
      </c>
      <c r="X1137" t="str">
        <f t="shared" si="524"/>
        <v>April</v>
      </c>
      <c r="Y1137" s="2" t="str">
        <f t="shared" si="525"/>
        <v>5</v>
      </c>
      <c r="Z1137" s="2" t="str">
        <f t="shared" si="526"/>
        <v>May</v>
      </c>
      <c r="AF1137" s="16" t="s">
        <v>24118</v>
      </c>
      <c r="AG1137" s="1" t="str">
        <f t="shared" si="497"/>
        <v xml:space="preserve">Seed </v>
      </c>
      <c r="AH1137"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7" s="1" t="s">
        <v>12203</v>
      </c>
      <c r="AJ1137" s="1" t="s">
        <v>53</v>
      </c>
      <c r="AK1137" s="1" t="s">
        <v>17104</v>
      </c>
      <c r="AL1137" s="1" t="str">
        <f t="shared" si="508"/>
        <v>Unscented</v>
      </c>
      <c r="AM1137" s="1" t="b">
        <v>0</v>
      </c>
      <c r="AN1137" s="1" t="b">
        <v>1</v>
      </c>
      <c r="AO1137" s="1" t="b">
        <v>0</v>
      </c>
      <c r="AP1137" s="5" t="s">
        <v>54</v>
      </c>
      <c r="AQ1137" s="5" t="str">
        <f t="shared" si="499"/>
        <v>Light, Medium</v>
      </c>
      <c r="AR1137" s="1" t="s">
        <v>10</v>
      </c>
      <c r="AS1137" s="1" t="str">
        <f t="shared" si="509"/>
        <v>None, Partial</v>
      </c>
      <c r="AT1137" s="1" t="str">
        <f t="shared" si="500"/>
        <v>Partial, Full</v>
      </c>
      <c r="AU1137" s="1" t="s">
        <v>11</v>
      </c>
      <c r="AV1137" s="1" t="str">
        <f t="shared" si="501"/>
        <v>Dry, Moist</v>
      </c>
      <c r="AW1137" s="1" t="s">
        <v>12</v>
      </c>
      <c r="AX1137" s="1" t="str">
        <f t="shared" si="502"/>
        <v>Acid, Neutral, Alkaline</v>
      </c>
      <c r="AY1137" s="1" t="b">
        <v>0</v>
      </c>
      <c r="AZ1137" s="1" t="b">
        <v>0</v>
      </c>
      <c r="BA1137" s="1" t="b">
        <v>0</v>
      </c>
      <c r="BC1137" t="str">
        <f t="shared" si="503"/>
        <v>FALSE</v>
      </c>
      <c r="BE1137" t="str">
        <f t="shared" si="504"/>
        <v>FALSE</v>
      </c>
      <c r="BF1137" s="1" t="b">
        <v>0</v>
      </c>
      <c r="BG1137" s="1" t="b">
        <v>0</v>
      </c>
      <c r="BH1137" s="1" t="b">
        <v>1</v>
      </c>
      <c r="BJ1137" s="1" t="str">
        <f t="shared" si="505"/>
        <v>FALSE</v>
      </c>
      <c r="BL1137" t="str">
        <f t="shared" si="506"/>
        <v>FALSE</v>
      </c>
      <c r="BM1137" s="1" t="b">
        <v>0</v>
      </c>
      <c r="BN1137" s="1" t="b">
        <v>0</v>
      </c>
      <c r="BO1137" s="1">
        <f t="shared" si="510"/>
        <v>14</v>
      </c>
      <c r="BP1137" s="1" t="s">
        <v>12204</v>
      </c>
      <c r="BQ1137" s="1" cm="1">
        <f t="array" ref="BQ1137">_xlfn.IFS(BP1137="None Known",0, LEN(BP1137)&gt;500, 5,LEN(BP1137)&gt;400, 4, LEN(BP1137)&gt;300, 3, LEN(BP1137)&gt;200, 2, LEN(BP1137)&gt;1, 1)</f>
        <v>3</v>
      </c>
      <c r="BR1137" s="1" t="s">
        <v>12205</v>
      </c>
      <c r="BS1137" s="1">
        <v>3</v>
      </c>
      <c r="BT1137" s="1" t="s">
        <v>12206</v>
      </c>
      <c r="BU1137" s="1">
        <v>2</v>
      </c>
      <c r="BV1137" s="1" t="s">
        <v>465</v>
      </c>
      <c r="BW1137" s="1" t="s">
        <v>31</v>
      </c>
      <c r="BX1137" s="1"/>
      <c r="BY1137" t="str">
        <f>_xlfn.XLOOKUP($B1137,Img_lookup!A:A,Img_lookup!B:B, "Not available")</f>
        <v>dd8a6a34-2464-4641-8f11-e07479991b22</v>
      </c>
      <c r="BZ1137" t="str">
        <f>_xlfn.XLOOKUP($B1137,Img_lookup!A:A,Img_lookup!C:C, "Not available")</f>
        <v>Mahonia pumila (Greene) Fedde</v>
      </c>
      <c r="CA1137" t="str">
        <f>_xlfn.XLOOKUP($B1137,Img_lookup!A:A,Img_lookup!D:D, "Not available")</f>
        <v>H. M. Pollard</v>
      </c>
      <c r="CB1137" t="str">
        <f>_xlfn.XLOOKUP($B1137,Img_lookup!A:A,Img_lookup!E:E, "https://imgur.com/aT5wafe")</f>
        <v>https://api.openverse.engineering/v1/images/dd8a6a34-2464-4641-8f11-e07479991b22/thumb/</v>
      </c>
    </row>
    <row r="1138" spans="1:80" ht="409.6" x14ac:dyDescent="0.15">
      <c r="A1138" s="1" t="s">
        <v>182</v>
      </c>
      <c r="B1138" s="1" t="s">
        <v>17033</v>
      </c>
      <c r="C1138" s="1" t="s">
        <v>17034</v>
      </c>
      <c r="D1138" s="1" t="s">
        <v>17035</v>
      </c>
      <c r="E1138" s="1" t="s">
        <v>460</v>
      </c>
      <c r="F1138" s="1" t="s">
        <v>22</v>
      </c>
      <c r="G1138" s="1" t="s">
        <v>22</v>
      </c>
      <c r="H1138" s="11" t="str">
        <f t="shared" si="512"/>
        <v>Perennial</v>
      </c>
      <c r="I1138" s="1" t="s">
        <v>17108</v>
      </c>
      <c r="J1138" s="1">
        <v>0.30000001199999998</v>
      </c>
      <c r="K1138" s="1">
        <v>2</v>
      </c>
      <c r="L1138" t="str" cm="1">
        <f t="array" ref="L1138">_xlfn.IFS(J1138+K1138="", "Unknown", J1138+K1138&gt;3, "Large", J1138+K1138&gt;0.5, "Medium", J1138+K1138&gt;0, "Small")</f>
        <v>Medium</v>
      </c>
      <c r="M1138" s="1">
        <v>6</v>
      </c>
      <c r="N1138" cm="1">
        <f t="array" ref="N1138">IF($M1138="",INDEX($M$2:$M$2176,MATCH(1,INDEX(($A$2:$A$2176=$A1138)*($M$2:$M$2176&lt;&gt;""),0),0)),$M1138)</f>
        <v>6</v>
      </c>
      <c r="O1138" s="2" t="str">
        <f t="shared" si="507"/>
        <v>Seasonal outdoors</v>
      </c>
      <c r="P1138" s="1" t="s">
        <v>17036</v>
      </c>
      <c r="Q1138" s="1" t="s">
        <v>17111</v>
      </c>
      <c r="R1138" t="str">
        <f t="shared" si="511"/>
        <v>Slow</v>
      </c>
      <c r="S1138" s="1" t="s">
        <v>24</v>
      </c>
      <c r="T1138" s="1" t="str">
        <f t="shared" si="521"/>
        <v xml:space="preserve">1 </v>
      </c>
      <c r="U1138" s="1" t="str">
        <f t="shared" si="522"/>
        <v>12</v>
      </c>
      <c r="V1138" s="1" t="s">
        <v>188</v>
      </c>
      <c r="W1138" s="6" t="str">
        <f t="shared" si="523"/>
        <v>4</v>
      </c>
      <c r="X1138" t="str">
        <f t="shared" si="524"/>
        <v>April</v>
      </c>
      <c r="Y1138" s="2" t="str">
        <f t="shared" si="525"/>
        <v>5</v>
      </c>
      <c r="Z1138" s="2" t="str">
        <f t="shared" si="526"/>
        <v>May</v>
      </c>
      <c r="AF1138" s="16" t="s">
        <v>24118</v>
      </c>
      <c r="AG1138" s="1" t="str">
        <f t="shared" si="497"/>
        <v xml:space="preserve">Seed </v>
      </c>
      <c r="AH1138" s="2" t="str">
        <f t="shared" si="498"/>
        <v>Best sown as soon as it is ripe in a cold frame[78].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a cold frame for at least their first winter. Plant them out in late spring or early summer.
Division of suckers in spring[78]. Whilst they can be placed direct into their permanent positions, better results are achieved if they are potted up and placed in a frame until established[11].
Leaf cuttings in the autumn.</v>
      </c>
      <c r="AI1138" s="1" t="s">
        <v>17037</v>
      </c>
      <c r="AJ1138" s="1" t="s">
        <v>53</v>
      </c>
      <c r="AK1138" s="1" t="s">
        <v>17104</v>
      </c>
      <c r="AL1138" s="1" t="str">
        <f t="shared" si="508"/>
        <v>Scented</v>
      </c>
      <c r="AM1138" s="1" t="b">
        <v>1</v>
      </c>
      <c r="AN1138" s="1" t="b">
        <v>1</v>
      </c>
      <c r="AO1138" s="1" t="b">
        <v>0</v>
      </c>
      <c r="AP1138" s="5" t="s">
        <v>28</v>
      </c>
      <c r="AQ1138" s="5" t="str">
        <f t="shared" si="499"/>
        <v>Light, Medium, Heavy</v>
      </c>
      <c r="AR1138" s="1" t="s">
        <v>10</v>
      </c>
      <c r="AS1138" s="1" t="str">
        <f t="shared" si="509"/>
        <v>None, Partial</v>
      </c>
      <c r="AT1138" s="1" t="str">
        <f t="shared" si="500"/>
        <v>Partial, Full</v>
      </c>
      <c r="AU1138" s="1" t="s">
        <v>11</v>
      </c>
      <c r="AV1138" s="1" t="str">
        <f t="shared" si="501"/>
        <v>Dry, Moist</v>
      </c>
      <c r="AW1138" s="1" t="s">
        <v>12</v>
      </c>
      <c r="AX1138" s="1" t="str">
        <f t="shared" si="502"/>
        <v>Acid, Neutral, Alkaline</v>
      </c>
      <c r="AY1138" s="1" t="b">
        <v>0</v>
      </c>
      <c r="AZ1138" s="1" t="b">
        <v>0</v>
      </c>
      <c r="BA1138" s="1" t="b">
        <v>0</v>
      </c>
      <c r="BC1138" t="str">
        <f t="shared" si="503"/>
        <v>FALSE</v>
      </c>
      <c r="BE1138" t="str">
        <f t="shared" si="504"/>
        <v>FALSE</v>
      </c>
      <c r="BF1138" s="1" t="b">
        <v>0</v>
      </c>
      <c r="BG1138" s="1" t="b">
        <v>1</v>
      </c>
      <c r="BH1138" s="1" t="b">
        <v>0</v>
      </c>
      <c r="BJ1138" s="1" t="str">
        <f t="shared" si="505"/>
        <v>FALSE</v>
      </c>
      <c r="BL1138" t="str">
        <f t="shared" si="506"/>
        <v>FALSE</v>
      </c>
      <c r="BM1138" s="1" t="b">
        <v>0</v>
      </c>
      <c r="BN1138" s="1" t="b">
        <v>0</v>
      </c>
      <c r="BO1138" s="1">
        <f t="shared" si="510"/>
        <v>17</v>
      </c>
      <c r="BP1138" s="1" t="s">
        <v>17038</v>
      </c>
      <c r="BQ1138" s="1" cm="1">
        <f t="array" ref="BQ1138">_xlfn.IFS(BP1138="None Known",0, LEN(BP1138)&gt;500, 5,LEN(BP1138)&gt;400, 4, LEN(BP1138)&gt;300, 3, LEN(BP1138)&gt;200, 2, LEN(BP1138)&gt;1, 1)</f>
        <v>5</v>
      </c>
      <c r="BR1138" s="1" t="s">
        <v>17039</v>
      </c>
      <c r="BS1138" s="1">
        <v>3</v>
      </c>
      <c r="BT1138" s="1" t="s">
        <v>17040</v>
      </c>
      <c r="BU1138" s="1">
        <v>3</v>
      </c>
      <c r="BV1138" s="1" t="s">
        <v>17041</v>
      </c>
      <c r="BW1138" s="1" t="s">
        <v>31</v>
      </c>
      <c r="BX1138" s="1"/>
      <c r="BY1138" t="str">
        <f>_xlfn.XLOOKUP($B1138,Img_lookup!A:A,Img_lookup!B:B, "Not available")</f>
        <v>65145fdb-6164-47a3-bce4-e3896c1ed2e5</v>
      </c>
      <c r="BZ1138" t="str">
        <f>_xlfn.XLOOKUP($B1138,Img_lookup!A:A,Img_lookup!C:C, "Not available")</f>
        <v>Kriechende Mahonie (Mahonia repens)</v>
      </c>
      <c r="CA1138" t="str">
        <f>_xlfn.XLOOKUP($B1138,Img_lookup!A:A,Img_lookup!D:D, "Not available")</f>
        <v>blumenbiene</v>
      </c>
      <c r="CB1138" t="str">
        <f>_xlfn.XLOOKUP($B1138,Img_lookup!A:A,Img_lookup!E:E, "https://imgur.com/aT5wafe")</f>
        <v>https://api.openverse.engineering/v1/images/65145fdb-6164-47a3-bce4-e3896c1ed2e5/thumb/</v>
      </c>
    </row>
    <row r="1139" spans="1:80" ht="409.6" x14ac:dyDescent="0.15">
      <c r="A1139" s="1" t="s">
        <v>182</v>
      </c>
      <c r="B1139" s="1" t="s">
        <v>183</v>
      </c>
      <c r="C1139" s="1" t="s">
        <v>184</v>
      </c>
      <c r="D1139" s="1" t="s">
        <v>185</v>
      </c>
      <c r="E1139" s="1" t="s">
        <v>186</v>
      </c>
      <c r="F1139" s="1" t="s">
        <v>22</v>
      </c>
      <c r="G1139" s="1" t="s">
        <v>22</v>
      </c>
      <c r="H1139" s="11" t="str">
        <f t="shared" si="512"/>
        <v>Perennial</v>
      </c>
      <c r="I1139" s="1" t="s">
        <v>17108</v>
      </c>
      <c r="J1139" s="1">
        <v>2</v>
      </c>
      <c r="L1139" t="str" cm="1">
        <f t="array" ref="L1139">_xlfn.IFS(J1139+K1139="", "Unknown", J1139+K1139&gt;3, "Large", J1139+K1139&gt;0.5, "Medium", J1139+K1139&gt;0, "Small")</f>
        <v>Medium</v>
      </c>
      <c r="M1139" s="1">
        <v>7</v>
      </c>
      <c r="N1139" cm="1">
        <f t="array" ref="N1139">IF($M1139="",INDEX($M$2:$M$2176,MATCH(1,INDEX(($A$2:$A$2176=$A1139)*($M$2:$M$2176&lt;&gt;""),0),0)),$M1139)</f>
        <v>7</v>
      </c>
      <c r="O1139" s="2" t="str">
        <f t="shared" si="507"/>
        <v>Seasonal outdoors</v>
      </c>
      <c r="P1139" s="1" t="s">
        <v>187</v>
      </c>
      <c r="R1139" t="str">
        <f t="shared" si="511"/>
        <v>Medium</v>
      </c>
      <c r="S1139" s="1" t="s">
        <v>24</v>
      </c>
      <c r="T1139" s="1" t="str">
        <f t="shared" si="521"/>
        <v xml:space="preserve">1 </v>
      </c>
      <c r="U1139" s="1" t="str">
        <f t="shared" si="522"/>
        <v>12</v>
      </c>
      <c r="V1139" s="1" t="s">
        <v>188</v>
      </c>
      <c r="W1139" s="6" t="str">
        <f t="shared" si="523"/>
        <v>4</v>
      </c>
      <c r="X1139" t="str">
        <f t="shared" si="524"/>
        <v>April</v>
      </c>
      <c r="Y1139" s="2" t="str">
        <f t="shared" si="525"/>
        <v>5</v>
      </c>
      <c r="Z1139" s="2" t="str">
        <f t="shared" si="526"/>
        <v>May</v>
      </c>
      <c r="AF1139" s="16" t="s">
        <v>24119</v>
      </c>
      <c r="AG1139" s="1" t="str">
        <f t="shared" si="497"/>
        <v xml:space="preserve">Seed </v>
      </c>
      <c r="AH1139" s="2" t="str">
        <f t="shared" si="498"/>
        <v>Best sown as soon as it is ripe in a greenhouse[78]. It usually germinates in the spring[K]. 'Green' seed (harvested when the embryo has fully developed but before the seed case has dried) should be sown as soon as it is harvested and germinates within 6 weeks[K]. Stored seed should be sown as soon as possible in late winter or spring. 3 weeks cold stratification will improve its germination, which should take place in 3 - 6 months at 10�c. Prick out the seedlings when they are large enough to handle and grow them on in the greenhouse for at least their first winter. Plant them out in late spring or early summer and consider giving them some protection from the cold for their next winter.
Division of suckers in spring[78]. Whilst they can be placed direct into their permanent positions, better results are achieved if they are potted up and placed in a frame until established[11].
Leaf cuttings in the autumn.</v>
      </c>
      <c r="AI1139" s="1" t="s">
        <v>189</v>
      </c>
      <c r="AJ1139" s="1" t="s">
        <v>26</v>
      </c>
      <c r="AK1139" s="1" t="s">
        <v>17104</v>
      </c>
      <c r="AL1139" s="1" t="str">
        <f t="shared" si="508"/>
        <v>Unscented</v>
      </c>
      <c r="AM1139" s="1" t="b">
        <v>0</v>
      </c>
      <c r="AN1139" s="1" t="b">
        <v>0</v>
      </c>
      <c r="AO1139" s="1" t="b">
        <v>0</v>
      </c>
      <c r="AP1139" s="5" t="s">
        <v>28</v>
      </c>
      <c r="AQ1139" s="5" t="str">
        <f t="shared" si="499"/>
        <v>Light, Medium, Heavy</v>
      </c>
      <c r="AR1139" s="1" t="s">
        <v>30</v>
      </c>
      <c r="AS1139" s="1" t="str">
        <f t="shared" si="509"/>
        <v>None</v>
      </c>
      <c r="AT1139" s="1" t="str">
        <f t="shared" si="500"/>
        <v>Full</v>
      </c>
      <c r="AU1139" s="1" t="s">
        <v>11</v>
      </c>
      <c r="AV1139" s="1" t="str">
        <f t="shared" si="501"/>
        <v>Dry, Moist</v>
      </c>
      <c r="AW1139" s="1" t="s">
        <v>12</v>
      </c>
      <c r="AX1139" s="1" t="str">
        <f t="shared" si="502"/>
        <v>Acid, Neutral, Alkaline</v>
      </c>
      <c r="AY1139" s="1" t="b">
        <v>0</v>
      </c>
      <c r="AZ1139" s="1" t="b">
        <v>0</v>
      </c>
      <c r="BA1139" s="1" t="b">
        <v>0</v>
      </c>
      <c r="BC1139" t="str">
        <f t="shared" si="503"/>
        <v>FALSE</v>
      </c>
      <c r="BE1139" t="str">
        <f t="shared" si="504"/>
        <v>FALSE</v>
      </c>
      <c r="BF1139" s="1" t="b">
        <v>0</v>
      </c>
      <c r="BG1139" s="1" t="b">
        <v>0</v>
      </c>
      <c r="BH1139" s="1" t="b">
        <v>0</v>
      </c>
      <c r="BI1139" s="1" t="s">
        <v>77</v>
      </c>
      <c r="BJ1139" s="1" t="str">
        <f t="shared" si="505"/>
        <v>TRUE</v>
      </c>
      <c r="BL1139" t="str">
        <f t="shared" si="506"/>
        <v>FALSE</v>
      </c>
      <c r="BM1139" s="1" t="b">
        <v>0</v>
      </c>
      <c r="BN1139" s="1" t="b">
        <v>1</v>
      </c>
      <c r="BO1139" s="1">
        <f t="shared" si="510"/>
        <v>14</v>
      </c>
      <c r="BP1139" s="1" t="s">
        <v>190</v>
      </c>
      <c r="BQ1139" s="1" cm="1">
        <f t="array" ref="BQ1139">_xlfn.IFS(BP1139="None Known",0, LEN(BP1139)&gt;500, 5,LEN(BP1139)&gt;400, 4, LEN(BP1139)&gt;300, 3, LEN(BP1139)&gt;200, 2, LEN(BP1139)&gt;1, 1)</f>
        <v>3</v>
      </c>
      <c r="BR1139" s="1" t="s">
        <v>191</v>
      </c>
      <c r="BS1139" s="1">
        <v>3</v>
      </c>
      <c r="BT1139" s="1" t="s">
        <v>192</v>
      </c>
      <c r="BU1139" s="1">
        <v>2</v>
      </c>
      <c r="BV1139" s="1" t="s">
        <v>80</v>
      </c>
      <c r="BW1139" s="1" t="s">
        <v>31</v>
      </c>
      <c r="BX1139" s="1"/>
      <c r="BY1139" t="str">
        <f>_xlfn.XLOOKUP($B1139,Img_lookup!A:A,Img_lookup!B:B, "Not available")</f>
        <v>f3b5a7cb-2506-4586-9b1b-2e5f9c3038fa</v>
      </c>
      <c r="BZ1139" t="str">
        <f>_xlfn.XLOOKUP($B1139,Img_lookup!A:A,Img_lookup!C:C, "Not available")</f>
        <v>Mahonia trifoliolata (Monic.) Fedde</v>
      </c>
      <c r="CA1139" t="str">
        <f>_xlfn.XLOOKUP($B1139,Img_lookup!A:A,Img_lookup!D:D, "Not available")</f>
        <v>Gentry, --; -- Barclay and Arguelles, --</v>
      </c>
      <c r="CB1139" t="str">
        <f>_xlfn.XLOOKUP($B1139,Img_lookup!A:A,Img_lookup!E:E, "https://imgur.com/aT5wafe")</f>
        <v>https://api.openverse.engineering/v1/images/f3b5a7cb-2506-4586-9b1b-2e5f9c3038fa/thumb/</v>
      </c>
    </row>
    <row r="1140" spans="1:80" ht="409.6" x14ac:dyDescent="0.15">
      <c r="A1140" s="1" t="s">
        <v>58</v>
      </c>
      <c r="B1140" s="1" t="s">
        <v>12647</v>
      </c>
      <c r="C1140" s="1" t="s">
        <v>12648</v>
      </c>
      <c r="E1140" s="1" t="s">
        <v>12649</v>
      </c>
      <c r="F1140" s="1" t="s">
        <v>62</v>
      </c>
      <c r="G1140" s="1" t="s">
        <v>62</v>
      </c>
      <c r="H1140" s="11" t="str">
        <f t="shared" si="512"/>
        <v>Perennial</v>
      </c>
      <c r="I1140" s="1" t="s">
        <v>17107</v>
      </c>
      <c r="J1140" s="1">
        <v>9</v>
      </c>
      <c r="L1140" t="str" cm="1">
        <f t="array" ref="L1140">_xlfn.IFS(J1140+K1140="", "Unknown", J1140+K1140&gt;3, "Large", J1140+K1140&gt;0.5, "Medium", J1140+K1140&gt;0, "Small")</f>
        <v>Large</v>
      </c>
      <c r="M1140" s="1">
        <v>3</v>
      </c>
      <c r="N1140" cm="1">
        <f t="array" ref="N1140">IF($M1140="",INDEX($M$2:$M$2176,MATCH(1,INDEX(($A$2:$A$2176=$A1140)*($M$2:$M$2176&lt;&gt;""),0),0)),$M1140)</f>
        <v>3</v>
      </c>
      <c r="O1140" s="2" t="str">
        <f t="shared" si="507"/>
        <v>Hardy to cold</v>
      </c>
      <c r="P1140" s="1" t="s">
        <v>306</v>
      </c>
      <c r="R1140" t="str">
        <f t="shared" si="511"/>
        <v>Medium</v>
      </c>
      <c r="T1140" s="1"/>
      <c r="U1140" s="1"/>
      <c r="V1140" s="1" t="s">
        <v>272</v>
      </c>
      <c r="W1140" s="6" t="str">
        <f t="shared" si="523"/>
        <v>4</v>
      </c>
      <c r="X1140" t="str">
        <f t="shared" si="524"/>
        <v>April</v>
      </c>
      <c r="Y1140" s="2" t="str">
        <f t="shared" si="525"/>
        <v>6</v>
      </c>
      <c r="Z1140" s="2" t="str">
        <f t="shared" si="526"/>
        <v>June</v>
      </c>
      <c r="AF1140" s="16" t="s">
        <v>25119</v>
      </c>
      <c r="AG1140" s="1" t="str">
        <f t="shared" si="497"/>
        <v xml:space="preserve">Seed </v>
      </c>
      <c r="AH1140" s="2" t="str">
        <f t="shared" si="498"/>
        <v>This species is a hybrid and will not breed true from seed, though some interesting new fruiting cultivars can be produced.. It is 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I1140" s="1" t="s">
        <v>12650</v>
      </c>
      <c r="AJ1140" s="1" t="s">
        <v>53</v>
      </c>
      <c r="AK1140" s="1" t="s">
        <v>17104</v>
      </c>
      <c r="AL1140" s="1" t="str">
        <f t="shared" si="508"/>
        <v>Unscented</v>
      </c>
      <c r="AM1140" s="1" t="b">
        <v>0</v>
      </c>
      <c r="AN1140" s="1" t="b">
        <v>1</v>
      </c>
      <c r="AO1140" s="1" t="b">
        <v>0</v>
      </c>
      <c r="AP1140" s="5" t="s">
        <v>28</v>
      </c>
      <c r="AQ1140" s="5" t="str">
        <f t="shared" si="499"/>
        <v>Light, Medium, Heavy</v>
      </c>
      <c r="AR1140" s="1" t="s">
        <v>10</v>
      </c>
      <c r="AS1140" s="1" t="str">
        <f t="shared" si="509"/>
        <v>None, Partial</v>
      </c>
      <c r="AT1140" s="1" t="str">
        <f t="shared" si="500"/>
        <v>Partial, Full</v>
      </c>
      <c r="AU1140" s="1" t="s">
        <v>29</v>
      </c>
      <c r="AV1140" s="1" t="str">
        <f t="shared" si="501"/>
        <v>Moist</v>
      </c>
      <c r="AW1140" s="1" t="s">
        <v>12</v>
      </c>
      <c r="AX1140" s="1" t="str">
        <f t="shared" si="502"/>
        <v>Acid, Neutral, Alkaline</v>
      </c>
      <c r="AY1140" s="1" t="b">
        <v>0</v>
      </c>
      <c r="AZ1140" s="1" t="b">
        <v>0</v>
      </c>
      <c r="BA1140" s="1" t="b">
        <v>0</v>
      </c>
      <c r="BC1140" t="str">
        <f t="shared" si="503"/>
        <v>FALSE</v>
      </c>
      <c r="BE1140" t="str">
        <f t="shared" si="504"/>
        <v>FALSE</v>
      </c>
      <c r="BF1140" s="1" t="b">
        <v>0</v>
      </c>
      <c r="BG1140" s="1" t="b">
        <v>1</v>
      </c>
      <c r="BH1140" s="1" t="b">
        <v>0</v>
      </c>
      <c r="BI1140" s="1" t="s">
        <v>30</v>
      </c>
      <c r="BJ1140" s="1" t="str">
        <f t="shared" si="505"/>
        <v>FALSE</v>
      </c>
      <c r="BL1140" t="str">
        <f t="shared" si="506"/>
        <v>FALSE</v>
      </c>
      <c r="BM1140" s="1" t="b">
        <v>0</v>
      </c>
      <c r="BN1140" s="1" t="b">
        <v>1</v>
      </c>
      <c r="BO1140" s="1">
        <f t="shared" si="510"/>
        <v>21</v>
      </c>
      <c r="BP1140" s="1" t="s">
        <v>12651</v>
      </c>
      <c r="BQ1140" s="1" cm="1">
        <f t="array" ref="BQ1140">_xlfn.IFS(BP1140="None Known",0, LEN(BP1140)&gt;500, 5,LEN(BP1140)&gt;400, 4, LEN(BP1140)&gt;300, 3, LEN(BP1140)&gt;200, 2, LEN(BP1140)&gt;1, 1)</f>
        <v>4</v>
      </c>
      <c r="BR1140" s="1" t="s">
        <v>12652</v>
      </c>
      <c r="BS1140" s="1">
        <v>5</v>
      </c>
      <c r="BT1140" s="1" t="s">
        <v>12653</v>
      </c>
      <c r="BU1140" s="1">
        <v>2</v>
      </c>
      <c r="BV1140" s="1" t="s">
        <v>8560</v>
      </c>
      <c r="BW1140" s="1" t="s">
        <v>3264</v>
      </c>
      <c r="BX1140" s="1"/>
      <c r="BY1140" t="str">
        <f>_xlfn.XLOOKUP($B1140,Img_lookup!A:A,Img_lookup!B:B, "Not available")</f>
        <v>2383e992-7c48-4685-b627-541c6752ae6a</v>
      </c>
      <c r="BZ1140" t="str">
        <f>_xlfn.XLOOKUP($B1140,Img_lookup!A:A,Img_lookup!C:C, "Not available")</f>
        <v>Apple. Malus domestica. Choix des plus belles fleurs -et des plus beaux fruits par P.J. RedouteÃÅ. (1833)</v>
      </c>
      <c r="CA1140" t="str">
        <f>_xlfn.XLOOKUP($B1140,Img_lookup!A:A,Img_lookup!D:D, "Not available")</f>
        <v>Swallowtail Garden Seeds</v>
      </c>
      <c r="CB1140" t="str">
        <f>_xlfn.XLOOKUP($B1140,Img_lookup!A:A,Img_lookup!E:E, "https://imgur.com/aT5wafe")</f>
        <v>https://api.openverse.engineering/v1/images/2383e992-7c48-4685-b627-541c6752ae6a/thumb/</v>
      </c>
    </row>
    <row r="1141" spans="1:80" ht="409.6" x14ac:dyDescent="0.15">
      <c r="A1141" s="1" t="s">
        <v>58</v>
      </c>
      <c r="B1141" s="1" t="s">
        <v>3258</v>
      </c>
      <c r="C1141" s="1" t="s">
        <v>3259</v>
      </c>
      <c r="D1141" s="1" t="s">
        <v>3260</v>
      </c>
      <c r="E1141" s="1" t="s">
        <v>195</v>
      </c>
      <c r="F1141" s="1" t="s">
        <v>62</v>
      </c>
      <c r="G1141" s="1" t="s">
        <v>62</v>
      </c>
      <c r="H1141" s="11" t="str">
        <f t="shared" si="512"/>
        <v>Perennial</v>
      </c>
      <c r="I1141" s="1" t="s">
        <v>17107</v>
      </c>
      <c r="J1141" s="1">
        <v>9</v>
      </c>
      <c r="K1141" s="1">
        <v>9</v>
      </c>
      <c r="L1141" t="str" cm="1">
        <f t="array" ref="L1141">_xlfn.IFS(J1141+K1141="", "Unknown", J1141+K1141&gt;3, "Large", J1141+K1141&gt;0.5, "Medium", J1141+K1141&gt;0, "Small")</f>
        <v>Large</v>
      </c>
      <c r="M1141" s="1">
        <v>4</v>
      </c>
      <c r="N1141" cm="1">
        <f t="array" ref="N1141">IF($M1141="",INDEX($M$2:$M$2176,MATCH(1,INDEX(($A$2:$A$2176=$A1141)*($M$2:$M$2176&lt;&gt;""),0),0)),$M1141)</f>
        <v>4</v>
      </c>
      <c r="O1141" s="2" t="str">
        <f t="shared" si="507"/>
        <v>Hardy to cold</v>
      </c>
      <c r="P1141" s="1" t="s">
        <v>3261</v>
      </c>
      <c r="R1141" t="str">
        <f t="shared" si="511"/>
        <v>Medium</v>
      </c>
      <c r="T1141" s="1"/>
      <c r="U1141" s="1"/>
      <c r="V1141" s="1" t="s">
        <v>188</v>
      </c>
      <c r="W1141" s="6" t="str">
        <f t="shared" si="523"/>
        <v>4</v>
      </c>
      <c r="X1141" t="str">
        <f t="shared" si="524"/>
        <v>April</v>
      </c>
      <c r="Y1141" s="2" t="str">
        <f t="shared" si="525"/>
        <v>5</v>
      </c>
      <c r="Z1141" s="2" t="str">
        <f t="shared" si="526"/>
        <v>May</v>
      </c>
      <c r="AA1141" s="1" t="s">
        <v>109</v>
      </c>
      <c r="AB1141" s="1" t="str">
        <f t="shared" ref="AB1141:AB1146" si="527">IF(ISNUMBER(SEARCH("-",AA1141)),TRIM(LEFT(AA1141,FIND("-",AA1141)-1)),AA1141)</f>
        <v>9</v>
      </c>
      <c r="AC1141" s="1" t="str">
        <f t="shared" ref="AC1141:AC1146" si="528">IF(AB1141="1", "January", IF(AB1141="2", "February", IF(AB1141="3", "March", IF(AB1141="4", "April", IF(AB1141="5", "May", IF(AB1141="6", "June", IF(AB1141="7", "July", IF(AB1141="8", "August", IF(AB1141="9", "September", IF(AB1141="10", "October", IF(AB1141="11", "November", IF(AB1141="12", "December", "Other"))))))))))))</f>
        <v>September</v>
      </c>
      <c r="AD1141" s="1" t="str">
        <f t="shared" ref="AD1141:AD1146" si="529">IF(ISNUMBER(SEARCH("-",AA1141)),TRIM(RIGHT(AA1141,LEN(AA1141)-SEARCH("-",AA1141))),AA1141)</f>
        <v>10</v>
      </c>
      <c r="AE1141" s="1" t="str">
        <f t="shared" ref="AE1141:AE1146" si="530">IF(AD1141="1", "January", IF(AD1141="2", "February", IF(AD1141="3", "March", IF(AD1141="4", "April", IF(AD1141="5", "May", IF(AD1141="6", "June", IF(AD1141="7", "July", IF(AD1141="8", "August", IF(AD1141="9", "September", IF(AD1141="10", "October", IF(AD1141="11", "November", IF(AD1141="12", "December", "Other"))))))))))))</f>
        <v>October</v>
      </c>
      <c r="AF1141" s="16" t="s">
        <v>24121</v>
      </c>
      <c r="AG1141" s="1" t="str">
        <f t="shared" si="497"/>
        <v xml:space="preserve">Seed </v>
      </c>
      <c r="AH1141" s="2" t="str">
        <f t="shared" si="498"/>
        <v>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I1141" s="1" t="s">
        <v>3262</v>
      </c>
      <c r="AJ1141" s="1" t="s">
        <v>53</v>
      </c>
      <c r="AK1141" s="1" t="s">
        <v>17104</v>
      </c>
      <c r="AL1141" s="1" t="str">
        <f t="shared" si="508"/>
        <v>Unscented</v>
      </c>
      <c r="AM1141" s="1" t="b">
        <v>0</v>
      </c>
      <c r="AN1141" s="1" t="b">
        <v>1</v>
      </c>
      <c r="AO1141" s="1" t="b">
        <v>0</v>
      </c>
      <c r="AP1141" s="5" t="s">
        <v>28</v>
      </c>
      <c r="AQ1141" s="5" t="str">
        <f t="shared" si="499"/>
        <v>Light, Medium, Heavy</v>
      </c>
      <c r="AR1141" s="1" t="s">
        <v>10</v>
      </c>
      <c r="AS1141" s="1" t="str">
        <f t="shared" si="509"/>
        <v>None, Partial</v>
      </c>
      <c r="AT1141" s="1" t="str">
        <f t="shared" si="500"/>
        <v>Partial, Full</v>
      </c>
      <c r="AU1141" s="1" t="s">
        <v>29</v>
      </c>
      <c r="AV1141" s="1" t="str">
        <f t="shared" si="501"/>
        <v>Moist</v>
      </c>
      <c r="AW1141" s="1" t="s">
        <v>12</v>
      </c>
      <c r="AX1141" s="1" t="str">
        <f t="shared" si="502"/>
        <v>Acid, Neutral, Alkaline</v>
      </c>
      <c r="AY1141" s="1" t="b">
        <v>0</v>
      </c>
      <c r="AZ1141" s="1" t="b">
        <v>0</v>
      </c>
      <c r="BA1141" s="1" t="b">
        <v>0</v>
      </c>
      <c r="BC1141" t="str">
        <f t="shared" si="503"/>
        <v>FALSE</v>
      </c>
      <c r="BE1141" t="str">
        <f t="shared" si="504"/>
        <v>FALSE</v>
      </c>
      <c r="BF1141" s="1" t="b">
        <v>0</v>
      </c>
      <c r="BG1141" s="1" t="b">
        <v>1</v>
      </c>
      <c r="BH1141" s="1" t="b">
        <v>0</v>
      </c>
      <c r="BI1141" s="1" t="s">
        <v>30</v>
      </c>
      <c r="BJ1141" s="1" t="str">
        <f t="shared" si="505"/>
        <v>FALSE</v>
      </c>
      <c r="BL1141" t="str">
        <f t="shared" si="506"/>
        <v>FALSE</v>
      </c>
      <c r="BM1141" s="1" t="b">
        <v>0</v>
      </c>
      <c r="BN1141" s="1" t="b">
        <v>1</v>
      </c>
      <c r="BO1141" s="1">
        <f t="shared" si="510"/>
        <v>9</v>
      </c>
      <c r="BP1141" s="1" t="s">
        <v>31</v>
      </c>
      <c r="BQ1141" s="1" cm="1">
        <f t="array" ref="BQ1141">_xlfn.IFS(BP1141="None Known",0, LEN(BP1141)&gt;500, 5,LEN(BP1141)&gt;400, 4, LEN(BP1141)&gt;300, 3, LEN(BP1141)&gt;200, 2, LEN(BP1141)&gt;1, 1)</f>
        <v>0</v>
      </c>
      <c r="BR1141" s="1" t="s">
        <v>3263</v>
      </c>
      <c r="BS1141" s="1">
        <v>3</v>
      </c>
      <c r="BT1141" s="1" t="s">
        <v>31</v>
      </c>
      <c r="BU1141" s="1">
        <v>0</v>
      </c>
      <c r="BV1141" s="1" t="s">
        <v>34</v>
      </c>
      <c r="BW1141" s="1" t="s">
        <v>3264</v>
      </c>
      <c r="BX1141" s="1"/>
      <c r="BY1141" t="str">
        <f>_xlfn.XLOOKUP($B1141,Img_lookup!A:A,Img_lookup!B:B, "Not available")</f>
        <v>e4aeb6df-8fa2-4767-90c1-cbf42ac90af6</v>
      </c>
      <c r="BZ1141" t="str">
        <f>_xlfn.XLOOKUP($B1141,Img_lookup!A:A,Img_lookup!C:C, "Not available")</f>
        <v>Malus spectabilis</v>
      </c>
      <c r="CA1141" t="str">
        <f>_xlfn.XLOOKUP($B1141,Img_lookup!A:A,Img_lookup!D:D, "Not available")</f>
        <v>T. H. Berger</v>
      </c>
      <c r="CB1141" t="str">
        <f>_xlfn.XLOOKUP($B1141,Img_lookup!A:A,Img_lookup!E:E, "https://imgur.com/aT5wafe")</f>
        <v>https://api.openverse.engineering/v1/images/e4aeb6df-8fa2-4767-90c1-cbf42ac90af6/thumb/</v>
      </c>
    </row>
    <row r="1142" spans="1:80" ht="409.6" x14ac:dyDescent="0.15">
      <c r="A1142" s="1" t="s">
        <v>58</v>
      </c>
      <c r="B1142" s="1" t="s">
        <v>8551</v>
      </c>
      <c r="C1142" s="1" t="s">
        <v>8552</v>
      </c>
      <c r="D1142" s="1" t="s">
        <v>8553</v>
      </c>
      <c r="E1142" s="1" t="s">
        <v>8554</v>
      </c>
      <c r="F1142" s="1" t="s">
        <v>62</v>
      </c>
      <c r="G1142" s="1" t="s">
        <v>62</v>
      </c>
      <c r="H1142" s="11" t="str">
        <f t="shared" si="512"/>
        <v>Perennial</v>
      </c>
      <c r="I1142" s="1" t="s">
        <v>17107</v>
      </c>
      <c r="J1142" s="1">
        <v>10</v>
      </c>
      <c r="L1142" t="str" cm="1">
        <f t="array" ref="L1142">_xlfn.IFS(J1142+K1142="", "Unknown", J1142+K1142&gt;3, "Large", J1142+K1142&gt;0.5, "Medium", J1142+K1142&gt;0, "Small")</f>
        <v>Large</v>
      </c>
      <c r="M1142" s="1">
        <v>4</v>
      </c>
      <c r="N1142" cm="1">
        <f t="array" ref="N1142">IF($M1142="",INDEX($M$2:$M$2176,MATCH(1,INDEX(($A$2:$A$2176=$A1142)*($M$2:$M$2176&lt;&gt;""),0),0)),$M1142)</f>
        <v>4</v>
      </c>
      <c r="O1142" s="2" t="str">
        <f t="shared" si="507"/>
        <v>Hardy to cold</v>
      </c>
      <c r="P1142" s="1" t="s">
        <v>8555</v>
      </c>
      <c r="R1142" t="str">
        <f t="shared" si="511"/>
        <v>Medium</v>
      </c>
      <c r="T1142" s="1"/>
      <c r="U1142" s="1"/>
      <c r="V1142" s="1">
        <v>5</v>
      </c>
      <c r="W1142" s="6">
        <f t="shared" si="523"/>
        <v>5</v>
      </c>
      <c r="X1142" t="str">
        <f>IF(W1142=1, "January", IF(W1142=2, "February", IF(W1142=3, "March", IF(W1142=4, "April", IF(W1142=5, "May", IF(W1142=6, "June", IF(W1142=7, "July", IF(W1142=8, "August", IF(W1142=9, "September", IF(W1142=10, "October", IF(W1142=11, "November", IF(W1142=12, "December", "Other"))))))))))))</f>
        <v>May</v>
      </c>
      <c r="Y1142" s="1"/>
      <c r="Z1142" s="1"/>
      <c r="AA1142" s="1" t="s">
        <v>109</v>
      </c>
      <c r="AB1142" s="1" t="str">
        <f t="shared" si="527"/>
        <v>9</v>
      </c>
      <c r="AC1142" s="1" t="str">
        <f t="shared" si="528"/>
        <v>September</v>
      </c>
      <c r="AD1142" s="1" t="str">
        <f t="shared" si="529"/>
        <v>10</v>
      </c>
      <c r="AE1142" s="1" t="str">
        <f t="shared" si="530"/>
        <v>October</v>
      </c>
      <c r="AF1142" s="16" t="s">
        <v>24121</v>
      </c>
      <c r="AG1142" s="1" t="str">
        <f t="shared" si="497"/>
        <v xml:space="preserve">Seed </v>
      </c>
      <c r="AH1142" s="2" t="str">
        <f t="shared" si="498"/>
        <v>Best sown as soon as it is ripe in the autumn in a cold frame. It usually germinates in late winter. Stored seed requires stratification for 3 months at 1�c and should be sown in a cold frame as soon as it is received[200]. It might not germinate for 12 months or more. Prick out the seedlings into individual pots as soon as they are large enough to handle. If given a rich compost they usually grow away quickly and can be large enough to plant out in late summer, though consider giving them some protection from the cold in their first winter. Otherwise, keep them in pots in a cold frame and plant them out in late spring of the following year.
Cuttings of mature wood, November in a frame[11].</v>
      </c>
      <c r="AI1142" s="1" t="s">
        <v>8556</v>
      </c>
      <c r="AJ1142" s="1" t="s">
        <v>53</v>
      </c>
      <c r="AK1142" s="1" t="s">
        <v>17104</v>
      </c>
      <c r="AL1142" s="1" t="str">
        <f t="shared" si="508"/>
        <v>Unscented</v>
      </c>
      <c r="AM1142" s="1" t="b">
        <v>0</v>
      </c>
      <c r="AN1142" s="1" t="b">
        <v>1</v>
      </c>
      <c r="AO1142" s="1" t="b">
        <v>0</v>
      </c>
      <c r="AP1142" s="5" t="s">
        <v>28</v>
      </c>
      <c r="AQ1142" s="5" t="str">
        <f t="shared" si="499"/>
        <v>Light, Medium, Heavy</v>
      </c>
      <c r="AR1142" s="1" t="s">
        <v>10</v>
      </c>
      <c r="AS1142" s="1" t="str">
        <f t="shared" si="509"/>
        <v>None, Partial</v>
      </c>
      <c r="AT1142" s="1" t="str">
        <f t="shared" si="500"/>
        <v>Partial, Full</v>
      </c>
      <c r="AU1142" s="1" t="s">
        <v>29</v>
      </c>
      <c r="AV1142" s="1" t="str">
        <f t="shared" si="501"/>
        <v>Moist</v>
      </c>
      <c r="AW1142" s="1" t="s">
        <v>12</v>
      </c>
      <c r="AX1142" s="1" t="str">
        <f t="shared" si="502"/>
        <v>Acid, Neutral, Alkaline</v>
      </c>
      <c r="AY1142" s="1" t="b">
        <v>0</v>
      </c>
      <c r="AZ1142" s="1" t="b">
        <v>0</v>
      </c>
      <c r="BA1142" s="1" t="b">
        <v>0</v>
      </c>
      <c r="BC1142" t="str">
        <f t="shared" si="503"/>
        <v>FALSE</v>
      </c>
      <c r="BE1142" t="str">
        <f t="shared" si="504"/>
        <v>FALSE</v>
      </c>
      <c r="BF1142" s="1" t="b">
        <v>0</v>
      </c>
      <c r="BG1142" s="1" t="b">
        <v>1</v>
      </c>
      <c r="BH1142" s="1" t="b">
        <v>0</v>
      </c>
      <c r="BI1142" s="1" t="s">
        <v>30</v>
      </c>
      <c r="BJ1142" s="1" t="str">
        <f t="shared" si="505"/>
        <v>FALSE</v>
      </c>
      <c r="BL1142" t="str">
        <f t="shared" si="506"/>
        <v>FALSE</v>
      </c>
      <c r="BM1142" s="1" t="b">
        <v>0</v>
      </c>
      <c r="BN1142" s="1" t="b">
        <v>1</v>
      </c>
      <c r="BO1142" s="1">
        <f t="shared" si="510"/>
        <v>13</v>
      </c>
      <c r="BP1142" s="1" t="s">
        <v>8557</v>
      </c>
      <c r="BQ1142" s="1" cm="1">
        <f t="array" ref="BQ1142">_xlfn.IFS(BP1142="None Known",0, LEN(BP1142)&gt;500, 5,LEN(BP1142)&gt;400, 4, LEN(BP1142)&gt;300, 3, LEN(BP1142)&gt;200, 2, LEN(BP1142)&gt;1, 1)</f>
        <v>2</v>
      </c>
      <c r="BR1142" s="1" t="s">
        <v>8558</v>
      </c>
      <c r="BS1142" s="1">
        <v>3</v>
      </c>
      <c r="BT1142" s="1" t="s">
        <v>8559</v>
      </c>
      <c r="BU1142" s="1">
        <v>2</v>
      </c>
      <c r="BV1142" s="1" t="s">
        <v>8560</v>
      </c>
      <c r="BW1142" s="1" t="s">
        <v>3264</v>
      </c>
      <c r="BX1142" s="1"/>
      <c r="BY1142" t="str">
        <f>_xlfn.XLOOKUP($B1142,Img_lookup!A:A,Img_lookup!B:B, "Not available")</f>
        <v>3c76ec85-3632-4844-899b-90a73bcfac8b</v>
      </c>
      <c r="BZ1142" t="str">
        <f>_xlfn.XLOOKUP($B1142,Img_lookup!A:A,Img_lookup!C:C, "Not available")</f>
        <v>Malus sylvestris (Crab Apple)</v>
      </c>
      <c r="CA1142" t="str">
        <f>_xlfn.XLOOKUP($B1142,Img_lookup!A:A,Img_lookup!D:D, "Not available")</f>
        <v>visulogik</v>
      </c>
      <c r="CB1142" t="str">
        <f>_xlfn.XLOOKUP($B1142,Img_lookup!A:A,Img_lookup!E:E, "https://imgur.com/aT5wafe")</f>
        <v>https://api.openverse.engineering/v1/images/3c76ec85-3632-4844-899b-90a73bcfac8b/thumb/</v>
      </c>
    </row>
    <row r="1143" spans="1:80" ht="409.6" x14ac:dyDescent="0.15">
      <c r="A1143" s="1" t="s">
        <v>639</v>
      </c>
      <c r="B1143" s="1" t="s">
        <v>13718</v>
      </c>
      <c r="E1143" s="1" t="s">
        <v>13719</v>
      </c>
      <c r="F1143" s="1" t="s">
        <v>6</v>
      </c>
      <c r="G1143" s="1" t="s">
        <v>6</v>
      </c>
      <c r="H1143" s="11" t="str">
        <f t="shared" si="512"/>
        <v>Perennial</v>
      </c>
      <c r="J1143" s="1">
        <v>1.2000000479999999</v>
      </c>
      <c r="K1143" s="1">
        <v>0.75</v>
      </c>
      <c r="L1143" t="str" cm="1">
        <f t="array" ref="L1143">_xlfn.IFS(J1143+K1143="", "Unknown", J1143+K1143&gt;3, "Large", J1143+K1143&gt;0.5, "Medium", J1143+K1143&gt;0, "Small")</f>
        <v>Medium</v>
      </c>
      <c r="M1143" s="1">
        <v>4</v>
      </c>
      <c r="N1143" cm="1">
        <f t="array" ref="N1143">IF($M1143="",INDEX($M$2:$M$2176,MATCH(1,INDEX(($A$2:$A$2176=$A1143)*($M$2:$M$2176&lt;&gt;""),0),0)),$M1143)</f>
        <v>4</v>
      </c>
      <c r="O1143" s="2" t="str">
        <f t="shared" si="507"/>
        <v>Hardy to cold</v>
      </c>
      <c r="P1143" s="1" t="s">
        <v>13720</v>
      </c>
      <c r="R1143" t="str">
        <f t="shared" si="511"/>
        <v>Medium</v>
      </c>
      <c r="T1143" s="1"/>
      <c r="U1143" s="1"/>
      <c r="V1143" s="1" t="s">
        <v>177</v>
      </c>
      <c r="W1143" s="6" t="str">
        <f t="shared" si="523"/>
        <v>7</v>
      </c>
      <c r="X1143" t="str">
        <f>IF(W1143="1", "January", IF(W1143="2", "February", IF(W1143="3", "March", IF(W1143="4", "April", IF(W1143="5", "May", IF(W1143="6", "June", IF(W1143="7", "July", IF(W1143="8", "August", IF(W1143="9", "September", IF(W1143="10", "October", IF(W1143="11", "November", IF(W1143="12", "December", "Other"))))))))))))</f>
        <v>July</v>
      </c>
      <c r="Y1143" s="2" t="str">
        <f>IF(ISNUMBER(SEARCH("-",V1143)),TRIM(RIGHT(V1143,LEN(V1143)-SEARCH("-",V1143))),V1143)</f>
        <v>10</v>
      </c>
      <c r="Z1143" s="2" t="str">
        <f>IF(Y1143="1", "January", IF(Y1143="2", "February", IF(Y1143="3", "March", IF(Y1143="4", "April", IF(Y1143="5", "May", IF(Y1143="6", "June", IF(Y1143="7", "July", IF(Y1143="8", "August", IF(Y1143="9", "September", IF(Y1143="10", "October", IF(Y1143="11", "November", IF(Y1143="12", "December", "Other"))))))))))))</f>
        <v>October</v>
      </c>
      <c r="AA1143" s="1" t="s">
        <v>135</v>
      </c>
      <c r="AB1143" s="1" t="str">
        <f t="shared" si="527"/>
        <v>8</v>
      </c>
      <c r="AC1143" s="1" t="str">
        <f t="shared" si="528"/>
        <v>August</v>
      </c>
      <c r="AD1143" s="1" t="str">
        <f t="shared" si="529"/>
        <v>10</v>
      </c>
      <c r="AE1143" s="1" t="str">
        <f t="shared" si="530"/>
        <v>October</v>
      </c>
      <c r="AF1143" s="16" t="s">
        <v>24122</v>
      </c>
      <c r="AG1143" s="1" t="str">
        <f t="shared" si="497"/>
        <v xml:space="preserve">Seed </v>
      </c>
      <c r="AH1143" s="2" t="str">
        <f t="shared" si="498"/>
        <v>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v>
      </c>
      <c r="AI1143" s="1" t="s">
        <v>13721</v>
      </c>
      <c r="AJ1143" s="1" t="s">
        <v>53</v>
      </c>
      <c r="AK1143" s="1" t="s">
        <v>17104</v>
      </c>
      <c r="AL1143" s="1" t="str">
        <f t="shared" si="508"/>
        <v>Unscented</v>
      </c>
      <c r="AM1143" s="1" t="b">
        <v>0</v>
      </c>
      <c r="AN1143" s="1" t="b">
        <v>0</v>
      </c>
      <c r="AO1143" s="1" t="b">
        <v>0</v>
      </c>
      <c r="AP1143" s="5" t="s">
        <v>28</v>
      </c>
      <c r="AQ1143" s="5" t="str">
        <f t="shared" si="499"/>
        <v>Light, Medium, Heavy</v>
      </c>
      <c r="AR1143" s="1" t="s">
        <v>10</v>
      </c>
      <c r="AS1143" s="1" t="str">
        <f t="shared" si="509"/>
        <v>None, Partial</v>
      </c>
      <c r="AT1143" s="1" t="str">
        <f t="shared" si="500"/>
        <v>Partial, Full</v>
      </c>
      <c r="AU1143" s="1" t="s">
        <v>29</v>
      </c>
      <c r="AV1143" s="1" t="str">
        <f t="shared" si="501"/>
        <v>Moist</v>
      </c>
      <c r="AW1143" s="1" t="s">
        <v>12</v>
      </c>
      <c r="AX1143" s="1" t="str">
        <f t="shared" si="502"/>
        <v>Acid, Neutral, Alkaline</v>
      </c>
      <c r="AY1143" s="1" t="b">
        <v>0</v>
      </c>
      <c r="AZ1143" s="1" t="b">
        <v>0</v>
      </c>
      <c r="BA1143" s="1" t="b">
        <v>0</v>
      </c>
      <c r="BC1143" t="str">
        <f t="shared" si="503"/>
        <v>FALSE</v>
      </c>
      <c r="BE1143" t="str">
        <f t="shared" si="504"/>
        <v>FALSE</v>
      </c>
      <c r="BF1143" s="1" t="b">
        <v>0</v>
      </c>
      <c r="BG1143" s="1" t="b">
        <v>0</v>
      </c>
      <c r="BH1143" s="1" t="b">
        <v>0</v>
      </c>
      <c r="BI1143" s="1" t="s">
        <v>30</v>
      </c>
      <c r="BJ1143" s="1" t="str">
        <f t="shared" si="505"/>
        <v>FALSE</v>
      </c>
      <c r="BL1143" t="str">
        <f t="shared" si="506"/>
        <v>FALSE</v>
      </c>
      <c r="BM1143" s="1" t="b">
        <v>0</v>
      </c>
      <c r="BN1143" s="1" t="b">
        <v>0</v>
      </c>
      <c r="BO1143" s="1">
        <f t="shared" si="510"/>
        <v>18</v>
      </c>
      <c r="BP1143" s="1" t="s">
        <v>13722</v>
      </c>
      <c r="BQ1143" s="1" cm="1">
        <f t="array" ref="BQ1143">_xlfn.IFS(BP1143="None Known",0, LEN(BP1143)&gt;500, 5,LEN(BP1143)&gt;400, 4, LEN(BP1143)&gt;300, 3, LEN(BP1143)&gt;200, 2, LEN(BP1143)&gt;1, 1)</f>
        <v>2</v>
      </c>
      <c r="BR1143" s="16" t="s">
        <v>24917</v>
      </c>
      <c r="BS1143" s="1">
        <v>5</v>
      </c>
      <c r="BT1143" s="1" t="s">
        <v>13723</v>
      </c>
      <c r="BU1143" s="1">
        <v>1</v>
      </c>
      <c r="BV1143" s="1" t="s">
        <v>4594</v>
      </c>
      <c r="BW1143" s="1" t="s">
        <v>7259</v>
      </c>
      <c r="BX1143" s="1"/>
      <c r="BY1143" t="str">
        <f>_xlfn.XLOOKUP($B1143,Img_lookup!A:A,Img_lookup!B:B, "Not available")</f>
        <v>758ad5c0-ca74-407e-9cee-d68aa8c0b4f7</v>
      </c>
      <c r="BZ1143" t="str">
        <f>_xlfn.XLOOKUP($B1143,Img_lookup!A:A,Img_lookup!C:C, "Not available")</f>
        <v>Musk Mallow {malva alcea}</v>
      </c>
      <c r="CA1143" t="str">
        <f>_xlfn.XLOOKUP($B1143,Img_lookup!A:A,Img_lookup!D:D, "Not available")</f>
        <v>Drew Avery</v>
      </c>
      <c r="CB1143" t="str">
        <f>_xlfn.XLOOKUP($B1143,Img_lookup!A:A,Img_lookup!E:E, "https://imgur.com/aT5wafe")</f>
        <v>https://api.openverse.engineering/v1/images/758ad5c0-ca74-407e-9cee-d68aa8c0b4f7/thumb/</v>
      </c>
    </row>
    <row r="1144" spans="1:80" ht="409.6" x14ac:dyDescent="0.15">
      <c r="A1144" s="1" t="s">
        <v>639</v>
      </c>
      <c r="B1144" s="1" t="s">
        <v>3201</v>
      </c>
      <c r="C1144" s="1" t="s">
        <v>641</v>
      </c>
      <c r="E1144" s="1" t="s">
        <v>3202</v>
      </c>
      <c r="F1144" s="1" t="s">
        <v>6</v>
      </c>
      <c r="G1144" s="1" t="s">
        <v>6</v>
      </c>
      <c r="H1144" s="11" t="str">
        <f t="shared" si="512"/>
        <v>Perennial</v>
      </c>
      <c r="J1144" s="1">
        <v>0.80000001200000004</v>
      </c>
      <c r="K1144" s="1">
        <v>0.60000002399999997</v>
      </c>
      <c r="L1144" t="str" cm="1">
        <f t="array" ref="L1144">_xlfn.IFS(J1144+K1144="", "Unknown", J1144+K1144&gt;3, "Large", J1144+K1144&gt;0.5, "Medium", J1144+K1144&gt;0, "Small")</f>
        <v>Medium</v>
      </c>
      <c r="M1144" s="1">
        <v>3</v>
      </c>
      <c r="N1144" cm="1">
        <f t="array" ref="N1144">IF($M1144="",INDEX($M$2:$M$2176,MATCH(1,INDEX(($A$2:$A$2176=$A1144)*($M$2:$M$2176&lt;&gt;""),0),0)),$M1144)</f>
        <v>3</v>
      </c>
      <c r="O1144" s="2" t="str">
        <f t="shared" si="507"/>
        <v>Hardy to cold</v>
      </c>
      <c r="P1144" s="1" t="s">
        <v>3203</v>
      </c>
      <c r="R1144" t="str">
        <f t="shared" si="511"/>
        <v>Medium</v>
      </c>
      <c r="T1144" s="1"/>
      <c r="U1144" s="1"/>
      <c r="V1144" s="1" t="s">
        <v>51</v>
      </c>
      <c r="W1144" s="6" t="str">
        <f t="shared" si="523"/>
        <v>7</v>
      </c>
      <c r="X1144" t="str">
        <f>IF(W1144="1", "January", IF(W1144="2", "February", IF(W1144="3", "March", IF(W1144="4", "April", IF(W1144="5", "May", IF(W1144="6", "June", IF(W1144="7", "July", IF(W1144="8", "August", IF(W1144="9", "September", IF(W1144="10", "October", IF(W1144="11", "November", IF(W1144="12", "December", "Other"))))))))))))</f>
        <v>July</v>
      </c>
      <c r="Y1144" s="2" t="str">
        <f>IF(ISNUMBER(SEARCH("-",V1144)),TRIM(RIGHT(V1144,LEN(V1144)-SEARCH("-",V1144))),V1144)</f>
        <v>8</v>
      </c>
      <c r="Z1144" s="2" t="str">
        <f>IF(Y1144="1", "January", IF(Y1144="2", "February", IF(Y1144="3", "March", IF(Y1144="4", "April", IF(Y1144="5", "May", IF(Y1144="6", "June", IF(Y1144="7", "July", IF(Y1144="8", "August", IF(Y1144="9", "September", IF(Y1144="10", "October", IF(Y1144="11", "November", IF(Y1144="12", "December", "Other"))))))))))))</f>
        <v>August</v>
      </c>
      <c r="AA1144" s="1" t="s">
        <v>427</v>
      </c>
      <c r="AB1144" s="1" t="str">
        <f t="shared" si="527"/>
        <v>8</v>
      </c>
      <c r="AC1144" s="1" t="str">
        <f t="shared" si="528"/>
        <v>August</v>
      </c>
      <c r="AD1144" s="1" t="str">
        <f t="shared" si="529"/>
        <v>9</v>
      </c>
      <c r="AE1144" s="1" t="str">
        <f t="shared" si="530"/>
        <v>September</v>
      </c>
      <c r="AF1144" s="16" t="s">
        <v>24123</v>
      </c>
      <c r="AG1144" s="1" t="str">
        <f t="shared" si="497"/>
        <v xml:space="preserve">Seed </v>
      </c>
      <c r="AH1144" s="2" t="str">
        <f t="shared" si="498"/>
        <v>Best sown in early spring in a cold frame. The seed germinates quickly and easily. Prick out the seedlings into individual pots when they are large enough to handle and plant them out in their permanent positions in the early summer[K].
If you have sufficient seed then it can be sown outdoors in situ in the middle to late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
Cuttings of side shoots, July/August in a cold frame[111].</v>
      </c>
      <c r="AI1144" s="1" t="s">
        <v>3204</v>
      </c>
      <c r="AJ1144" s="1" t="s">
        <v>23807</v>
      </c>
      <c r="AK1144" s="1" t="s">
        <v>17104</v>
      </c>
      <c r="AL1144" s="1" t="str">
        <f t="shared" si="508"/>
        <v>Scented</v>
      </c>
      <c r="AM1144" s="1" t="b">
        <v>1</v>
      </c>
      <c r="AN1144" s="1" t="b">
        <v>1</v>
      </c>
      <c r="AO1144" s="1" t="b">
        <v>1</v>
      </c>
      <c r="AP1144" s="5" t="s">
        <v>28</v>
      </c>
      <c r="AQ1144" s="5" t="str">
        <f t="shared" si="499"/>
        <v>Light, Medium, Heavy</v>
      </c>
      <c r="AR1144" s="1" t="s">
        <v>10</v>
      </c>
      <c r="AS1144" s="1" t="str">
        <f t="shared" si="509"/>
        <v>None, Partial</v>
      </c>
      <c r="AT1144" s="1" t="str">
        <f t="shared" si="500"/>
        <v>Partial, Full</v>
      </c>
      <c r="AU1144" s="1" t="s">
        <v>29</v>
      </c>
      <c r="AV1144" s="1" t="str">
        <f t="shared" si="501"/>
        <v>Moist</v>
      </c>
      <c r="AW1144" s="1" t="s">
        <v>12</v>
      </c>
      <c r="AX1144" s="1" t="str">
        <f t="shared" si="502"/>
        <v>Acid, Neutral, Alkaline</v>
      </c>
      <c r="AY1144" s="1" t="b">
        <v>0</v>
      </c>
      <c r="AZ1144" s="1" t="b">
        <v>0</v>
      </c>
      <c r="BA1144" s="1" t="b">
        <v>0</v>
      </c>
      <c r="BB1144" s="1" t="s">
        <v>275</v>
      </c>
      <c r="BC1144" t="str">
        <f t="shared" si="503"/>
        <v>TRUE</v>
      </c>
      <c r="BE1144" t="str">
        <f t="shared" si="504"/>
        <v>FALSE</v>
      </c>
      <c r="BF1144" s="1" t="b">
        <v>0</v>
      </c>
      <c r="BG1144" s="1" t="b">
        <v>0</v>
      </c>
      <c r="BH1144" s="1" t="b">
        <v>0</v>
      </c>
      <c r="BI1144" s="1" t="s">
        <v>30</v>
      </c>
      <c r="BJ1144" s="1" t="str">
        <f t="shared" si="505"/>
        <v>FALSE</v>
      </c>
      <c r="BK1144" s="1" t="s">
        <v>77</v>
      </c>
      <c r="BL1144" t="str">
        <f t="shared" si="506"/>
        <v>TRUE</v>
      </c>
      <c r="BM1144" s="1" t="b">
        <v>0</v>
      </c>
      <c r="BN1144" s="1" t="b">
        <v>0</v>
      </c>
      <c r="BO1144" s="1">
        <f t="shared" si="510"/>
        <v>18</v>
      </c>
      <c r="BP1144" s="1" t="s">
        <v>3205</v>
      </c>
      <c r="BQ1144" s="1" cm="1">
        <f t="array" ref="BQ1144">_xlfn.IFS(BP1144="None Known",0, LEN(BP1144)&gt;500, 5,LEN(BP1144)&gt;400, 4, LEN(BP1144)&gt;300, 3, LEN(BP1144)&gt;200, 2, LEN(BP1144)&gt;1, 1)</f>
        <v>1</v>
      </c>
      <c r="BR1144" s="16" t="s">
        <v>24918</v>
      </c>
      <c r="BS1144" s="1">
        <v>5</v>
      </c>
      <c r="BT1144" s="1" t="s">
        <v>3206</v>
      </c>
      <c r="BU1144" s="1">
        <v>2</v>
      </c>
      <c r="BV1144" s="1" t="s">
        <v>181</v>
      </c>
      <c r="BW1144" s="1" t="s">
        <v>3207</v>
      </c>
      <c r="BX1144" s="1"/>
      <c r="BY1144" t="str">
        <f>_xlfn.XLOOKUP($B1144,Img_lookup!A:A,Img_lookup!B:B, "Not available")</f>
        <v>4d3b5a3f-2c19-44a4-a97d-74a9e4c1c8db</v>
      </c>
      <c r="BZ1144" t="str">
        <f>_xlfn.XLOOKUP($B1144,Img_lookup!A:A,Img_lookup!C:C, "Not available")</f>
        <v>malva moschata</v>
      </c>
      <c r="CA1144" t="str">
        <f>_xlfn.XLOOKUP($B1144,Img_lookup!A:A,Img_lookup!D:D, "Not available")</f>
        <v>cristina.sanvito</v>
      </c>
      <c r="CB1144" t="str">
        <f>_xlfn.XLOOKUP($B1144,Img_lookup!A:A,Img_lookup!E:E, "https://imgur.com/aT5wafe")</f>
        <v>https://api.openverse.engineering/v1/images/4d3b5a3f-2c19-44a4-a97d-74a9e4c1c8db/thumb/</v>
      </c>
    </row>
    <row r="1145" spans="1:80" ht="13" x14ac:dyDescent="0.15">
      <c r="A1145" s="1" t="s">
        <v>639</v>
      </c>
      <c r="B1145" s="1" t="s">
        <v>14237</v>
      </c>
      <c r="C1145" s="1" t="s">
        <v>12846</v>
      </c>
      <c r="E1145" s="1" t="s">
        <v>2718</v>
      </c>
      <c r="F1145" s="1" t="s">
        <v>85</v>
      </c>
      <c r="G1145" s="1" t="s">
        <v>85</v>
      </c>
      <c r="H1145" s="11" t="str">
        <f t="shared" si="512"/>
        <v>Annual</v>
      </c>
      <c r="J1145" s="1">
        <v>0.60000002399999997</v>
      </c>
      <c r="L1145" t="str" cm="1">
        <f t="array" ref="L1145">_xlfn.IFS(J1145+K1145="", "Unknown", J1145+K1145&gt;3, "Large", J1145+K1145&gt;0.5, "Medium", J1145+K1145&gt;0, "Small")</f>
        <v>Medium</v>
      </c>
      <c r="M1145" s="1">
        <v>5</v>
      </c>
      <c r="N1145" cm="1">
        <f t="array" ref="N1145">IF($M1145="",INDEX($M$2:$M$2176,MATCH(1,INDEX(($A$2:$A$2176=$A1145)*($M$2:$M$2176&lt;&gt;""),0),0)),$M1145)</f>
        <v>5</v>
      </c>
      <c r="O1145" s="2" t="str">
        <f t="shared" si="507"/>
        <v>Seasonal outdoors</v>
      </c>
      <c r="P1145" s="1" t="s">
        <v>14238</v>
      </c>
      <c r="R1145" t="str">
        <f t="shared" si="511"/>
        <v>Medium</v>
      </c>
      <c r="T1145" s="1"/>
      <c r="U1145" s="1"/>
      <c r="V1145" s="1" t="s">
        <v>134</v>
      </c>
      <c r="W1145" s="6" t="str">
        <f t="shared" si="523"/>
        <v>6</v>
      </c>
      <c r="X1145" t="str">
        <f>IF(W1145="1", "January", IF(W1145="2", "February", IF(W1145="3", "March", IF(W1145="4", "April", IF(W1145="5", "May", IF(W1145="6", "June", IF(W1145="7", "July", IF(W1145="8", "August", IF(W1145="9", "September", IF(W1145="10", "October", IF(W1145="11", "November", IF(W1145="12", "December", "Other"))))))))))))</f>
        <v>June</v>
      </c>
      <c r="Y1145" s="2" t="str">
        <f>IF(ISNUMBER(SEARCH("-",V1145)),TRIM(RIGHT(V1145,LEN(V1145)-SEARCH("-",V1145))),V1145)</f>
        <v>9</v>
      </c>
      <c r="Z1145" s="2" t="str">
        <f>IF(Y1145="1", "January", IF(Y1145="2", "February", IF(Y1145="3", "March", IF(Y1145="4", "April", IF(Y1145="5", "May", IF(Y1145="6", "June", IF(Y1145="7", "July", IF(Y1145="8", "August", IF(Y1145="9", "September", IF(Y1145="10", "October", IF(Y1145="11", "November", IF(Y1145="12", "December", "Other"))))))))))))</f>
        <v>September</v>
      </c>
      <c r="AA1145" s="1" t="s">
        <v>177</v>
      </c>
      <c r="AB1145" s="1" t="str">
        <f t="shared" si="527"/>
        <v>7</v>
      </c>
      <c r="AC1145" s="1" t="str">
        <f t="shared" si="528"/>
        <v>July</v>
      </c>
      <c r="AD1145" s="1" t="str">
        <f t="shared" si="529"/>
        <v>10</v>
      </c>
      <c r="AE1145" s="1" t="str">
        <f t="shared" si="530"/>
        <v>October</v>
      </c>
      <c r="AF1145" s="1" t="s">
        <v>24577</v>
      </c>
      <c r="AG1145" s="1" t="str">
        <f t="shared" si="497"/>
        <v xml:space="preserve">Seed </v>
      </c>
      <c r="AH1145" s="2" t="str">
        <f t="shared" si="498"/>
        <v>Sow early spring or autumn in situ. Germination should take place within 2 weeks. The seed germinates in the autumn in the wild.</v>
      </c>
      <c r="AI1145" s="1" t="s">
        <v>14239</v>
      </c>
      <c r="AJ1145" s="1" t="s">
        <v>23801</v>
      </c>
      <c r="AK1145" s="1" t="s">
        <v>17104</v>
      </c>
      <c r="AL1145" s="1" t="str">
        <f t="shared" si="508"/>
        <v>Unscented</v>
      </c>
      <c r="AM1145" s="1" t="b">
        <v>0</v>
      </c>
      <c r="AN1145" s="1" t="b">
        <v>0</v>
      </c>
      <c r="AO1145" s="1" t="b">
        <v>0</v>
      </c>
      <c r="AP1145" s="5" t="s">
        <v>28</v>
      </c>
      <c r="AQ1145" s="5" t="str">
        <f t="shared" si="499"/>
        <v>Light, Medium, Heavy</v>
      </c>
      <c r="AR1145" s="1" t="s">
        <v>10</v>
      </c>
      <c r="AS1145" s="1" t="str">
        <f t="shared" si="509"/>
        <v>None, Partial</v>
      </c>
      <c r="AT1145" s="1" t="str">
        <f t="shared" si="500"/>
        <v>Partial, Full</v>
      </c>
      <c r="AU1145" s="1" t="s">
        <v>11</v>
      </c>
      <c r="AV1145" s="1" t="str">
        <f t="shared" si="501"/>
        <v>Dry, Moist</v>
      </c>
      <c r="AW1145" s="1" t="s">
        <v>12</v>
      </c>
      <c r="AX1145" s="1" t="str">
        <f t="shared" si="502"/>
        <v>Acid, Neutral, Alkaline</v>
      </c>
      <c r="AY1145" s="1" t="b">
        <v>0</v>
      </c>
      <c r="AZ1145" s="1" t="b">
        <v>0</v>
      </c>
      <c r="BA1145" s="1" t="b">
        <v>0</v>
      </c>
      <c r="BC1145" t="str">
        <f t="shared" si="503"/>
        <v>FALSE</v>
      </c>
      <c r="BE1145" t="str">
        <f t="shared" si="504"/>
        <v>FALSE</v>
      </c>
      <c r="BF1145" s="1" t="b">
        <v>0</v>
      </c>
      <c r="BG1145" s="1" t="b">
        <v>0</v>
      </c>
      <c r="BH1145" s="1" t="b">
        <v>0</v>
      </c>
      <c r="BI1145" s="1" t="s">
        <v>30</v>
      </c>
      <c r="BJ1145" s="1" t="str">
        <f t="shared" si="505"/>
        <v>FALSE</v>
      </c>
      <c r="BK1145" s="1" t="s">
        <v>77</v>
      </c>
      <c r="BL1145" t="str">
        <f t="shared" si="506"/>
        <v>TRUE</v>
      </c>
      <c r="BM1145" s="1" t="b">
        <v>0</v>
      </c>
      <c r="BN1145" s="1" t="b">
        <v>0</v>
      </c>
      <c r="BO1145" s="1">
        <f t="shared" si="510"/>
        <v>15</v>
      </c>
      <c r="BP1145" s="1" t="s">
        <v>14240</v>
      </c>
      <c r="BQ1145" s="1" cm="1">
        <f t="array" ref="BQ1145">_xlfn.IFS(BP1145="None Known",0, LEN(BP1145)&gt;500, 5,LEN(BP1145)&gt;400, 4, LEN(BP1145)&gt;300, 3, LEN(BP1145)&gt;200, 2, LEN(BP1145)&gt;1, 1)</f>
        <v>1</v>
      </c>
      <c r="BR1145" s="1" t="s">
        <v>14241</v>
      </c>
      <c r="BS1145" s="1">
        <v>4</v>
      </c>
      <c r="BT1145" s="1" t="s">
        <v>14242</v>
      </c>
      <c r="BU1145" s="1">
        <v>2</v>
      </c>
      <c r="BV1145" s="1" t="s">
        <v>14243</v>
      </c>
      <c r="BW1145" s="1" t="s">
        <v>14244</v>
      </c>
      <c r="BX1145" s="1"/>
      <c r="BY1145" t="str">
        <f>_xlfn.XLOOKUP($B1145,Img_lookup!A:A,Img_lookup!B:B, "Not available")</f>
        <v>01e9a7a5-342e-457c-9d0b-c672d3018192</v>
      </c>
      <c r="BZ1145" t="str">
        <f>_xlfn.XLOOKUP($B1145,Img_lookup!A:A,Img_lookup!C:C, "Not available")</f>
        <v>Malva neglecta plant2</v>
      </c>
      <c r="CA1145" t="str">
        <f>_xlfn.XLOOKUP($B1145,Img_lookup!A:A,Img_lookup!D:D, "Not available")</f>
        <v>Macleay Grass Man</v>
      </c>
      <c r="CB1145" t="str">
        <f>_xlfn.XLOOKUP($B1145,Img_lookup!A:A,Img_lookup!E:E, "https://imgur.com/aT5wafe")</f>
        <v>https://api.openverse.engineering/v1/images/01e9a7a5-342e-457c-9d0b-c672d3018192/thumb/</v>
      </c>
    </row>
    <row r="1146" spans="1:80" ht="409.6" x14ac:dyDescent="0.15">
      <c r="A1146" s="1" t="s">
        <v>639</v>
      </c>
      <c r="B1146" s="1" t="s">
        <v>14924</v>
      </c>
      <c r="C1146" s="1" t="s">
        <v>14925</v>
      </c>
      <c r="D1146" s="1" t="s">
        <v>14926</v>
      </c>
      <c r="E1146" s="1" t="s">
        <v>14927</v>
      </c>
      <c r="F1146" s="1" t="s">
        <v>6</v>
      </c>
      <c r="G1146" s="1" t="s">
        <v>6</v>
      </c>
      <c r="H1146" s="11" t="str">
        <f t="shared" si="512"/>
        <v>Perennial</v>
      </c>
      <c r="J1146" s="1">
        <v>0.5</v>
      </c>
      <c r="L1146" t="str" cm="1">
        <f t="array" ref="L1146">_xlfn.IFS(J1146+K1146="", "Unknown", J1146+K1146&gt;3, "Large", J1146+K1146&gt;0.5, "Medium", J1146+K1146&gt;0, "Small")</f>
        <v>Small</v>
      </c>
      <c r="M1146" s="1">
        <v>7</v>
      </c>
      <c r="N1146" cm="1">
        <f t="array" ref="N1146">IF($M1146="",INDEX($M$2:$M$2176,MATCH(1,INDEX(($A$2:$A$2176=$A1146)*($M$2:$M$2176&lt;&gt;""),0),0)),$M1146)</f>
        <v>7</v>
      </c>
      <c r="O1146" s="2" t="str">
        <f t="shared" si="507"/>
        <v>Seasonal outdoors</v>
      </c>
      <c r="P1146" s="1" t="s">
        <v>14928</v>
      </c>
      <c r="R1146" t="str">
        <f t="shared" si="511"/>
        <v>Medium</v>
      </c>
      <c r="T1146" s="1"/>
      <c r="U1146" s="1"/>
      <c r="V1146" s="1" t="s">
        <v>134</v>
      </c>
      <c r="W1146" s="6" t="str">
        <f t="shared" si="523"/>
        <v>6</v>
      </c>
      <c r="X1146" t="str">
        <f>IF(W1146="1", "January", IF(W1146="2", "February", IF(W1146="3", "March", IF(W1146="4", "April", IF(W1146="5", "May", IF(W1146="6", "June", IF(W1146="7", "July", IF(W1146="8", "August", IF(W1146="9", "September", IF(W1146="10", "October", IF(W1146="11", "November", IF(W1146="12", "December", "Other"))))))))))))</f>
        <v>June</v>
      </c>
      <c r="Y1146" s="2" t="str">
        <f>IF(ISNUMBER(SEARCH("-",V1146)),TRIM(RIGHT(V1146,LEN(V1146)-SEARCH("-",V1146))),V1146)</f>
        <v>9</v>
      </c>
      <c r="Z1146" s="2" t="str">
        <f>IF(Y1146="1", "January", IF(Y1146="2", "February", IF(Y1146="3", "March", IF(Y1146="4", "April", IF(Y1146="5", "May", IF(Y1146="6", "June", IF(Y1146="7", "July", IF(Y1146="8", "August", IF(Y1146="9", "September", IF(Y1146="10", "October", IF(Y1146="11", "November", IF(Y1146="12", "December", "Other"))))))))))))</f>
        <v>September</v>
      </c>
      <c r="AA1146" s="1" t="s">
        <v>177</v>
      </c>
      <c r="AB1146" s="1" t="str">
        <f t="shared" si="527"/>
        <v>7</v>
      </c>
      <c r="AC1146" s="1" t="str">
        <f t="shared" si="528"/>
        <v>July</v>
      </c>
      <c r="AD1146" s="1" t="str">
        <f t="shared" si="529"/>
        <v>10</v>
      </c>
      <c r="AE1146" s="1" t="str">
        <f t="shared" si="530"/>
        <v>October</v>
      </c>
      <c r="AF1146" s="1" t="s">
        <v>24578</v>
      </c>
      <c r="AG1146" s="1" t="str">
        <f t="shared" si="497"/>
        <v xml:space="preserve">Seed </v>
      </c>
      <c r="AH1146" s="2" t="str">
        <f t="shared" si="498"/>
        <v>Sow early spring in situ. Germination should take place within 2 weeks.</v>
      </c>
      <c r="AI1146" s="1" t="s">
        <v>14929</v>
      </c>
      <c r="AJ1146" s="1" t="s">
        <v>53</v>
      </c>
      <c r="AK1146" s="1" t="s">
        <v>17104</v>
      </c>
      <c r="AL1146" s="1" t="str">
        <f t="shared" si="508"/>
        <v>Unscented</v>
      </c>
      <c r="AM1146" s="1" t="b">
        <v>0</v>
      </c>
      <c r="AN1146" s="1" t="b">
        <v>0</v>
      </c>
      <c r="AO1146" s="1" t="b">
        <v>0</v>
      </c>
      <c r="AP1146" s="5" t="s">
        <v>28</v>
      </c>
      <c r="AQ1146" s="5" t="str">
        <f t="shared" si="499"/>
        <v>Light, Medium, Heavy</v>
      </c>
      <c r="AR1146" s="1" t="s">
        <v>10</v>
      </c>
      <c r="AS1146" s="1" t="str">
        <f t="shared" si="509"/>
        <v>None, Partial</v>
      </c>
      <c r="AT1146" s="1" t="str">
        <f t="shared" si="500"/>
        <v>Partial, Full</v>
      </c>
      <c r="AU1146" s="1" t="s">
        <v>29</v>
      </c>
      <c r="AV1146" s="1" t="str">
        <f t="shared" si="501"/>
        <v>Moist</v>
      </c>
      <c r="AW1146" s="1" t="s">
        <v>12</v>
      </c>
      <c r="AX1146" s="1" t="str">
        <f t="shared" si="502"/>
        <v>Acid, Neutral, Alkaline</v>
      </c>
      <c r="AY1146" s="1" t="b">
        <v>0</v>
      </c>
      <c r="AZ1146" s="1" t="b">
        <v>0</v>
      </c>
      <c r="BA1146" s="1" t="b">
        <v>0</v>
      </c>
      <c r="BC1146" t="str">
        <f t="shared" si="503"/>
        <v>FALSE</v>
      </c>
      <c r="BE1146" t="str">
        <f t="shared" si="504"/>
        <v>FALSE</v>
      </c>
      <c r="BF1146" s="1" t="b">
        <v>0</v>
      </c>
      <c r="BG1146" s="1" t="b">
        <v>0</v>
      </c>
      <c r="BH1146" s="1" t="b">
        <v>0</v>
      </c>
      <c r="BJ1146" s="1" t="str">
        <f t="shared" si="505"/>
        <v>FALSE</v>
      </c>
      <c r="BL1146" t="str">
        <f t="shared" si="506"/>
        <v>FALSE</v>
      </c>
      <c r="BM1146" s="1" t="b">
        <v>0</v>
      </c>
      <c r="BN1146" s="1" t="b">
        <v>0</v>
      </c>
      <c r="BO1146" s="1">
        <f t="shared" si="510"/>
        <v>11</v>
      </c>
      <c r="BP1146" s="1" t="s">
        <v>14930</v>
      </c>
      <c r="BQ1146" s="1" cm="1">
        <f t="array" ref="BQ1146">_xlfn.IFS(BP1146="None Known",0, LEN(BP1146)&gt;500, 5,LEN(BP1146)&gt;400, 4, LEN(BP1146)&gt;300, 3, LEN(BP1146)&gt;200, 2, LEN(BP1146)&gt;1, 1)</f>
        <v>1</v>
      </c>
      <c r="BR1146" s="16" t="s">
        <v>24919</v>
      </c>
      <c r="BS1146" s="1">
        <v>3</v>
      </c>
      <c r="BT1146" s="1" t="s">
        <v>14931</v>
      </c>
      <c r="BU1146" s="1">
        <v>1</v>
      </c>
      <c r="BV1146" s="1" t="s">
        <v>14932</v>
      </c>
      <c r="BW1146" s="1" t="s">
        <v>7259</v>
      </c>
      <c r="BX1146" s="1"/>
      <c r="BY1146" t="str">
        <f>_xlfn.XLOOKUP($B1146,Img_lookup!A:A,Img_lookup!B:B, "Not available")</f>
        <v>a2fc820b-c204-447f-837f-6419b6bcaa16</v>
      </c>
      <c r="BZ1146" t="str">
        <f>_xlfn.XLOOKUP($B1146,Img_lookup!A:A,Img_lookup!C:C, "Not available")</f>
        <v>Backlit seedlings - ◊†◊ë◊ò◊ô◊ù ◊ë◊™◊ê◊ï◊®◊î ◊ê◊ó◊ï◊®◊ô◊™</v>
      </c>
      <c r="CA1146" t="str">
        <f>_xlfn.XLOOKUP($B1146,Img_lookup!A:A,Img_lookup!D:D, "Not available")</f>
        <v>Eran Finkle</v>
      </c>
      <c r="CB1146" t="str">
        <f>_xlfn.XLOOKUP($B1146,Img_lookup!A:A,Img_lookup!E:E, "https://imgur.com/aT5wafe")</f>
        <v>https://api.openverse.engineering/v1/images/a2fc820b-c204-447f-837f-6419b6bcaa16/thumb/</v>
      </c>
    </row>
    <row r="1147" spans="1:80" ht="13" x14ac:dyDescent="0.15">
      <c r="A1147" s="1" t="s">
        <v>639</v>
      </c>
      <c r="B1147" s="1" t="s">
        <v>7250</v>
      </c>
      <c r="C1147" s="1" t="s">
        <v>7251</v>
      </c>
      <c r="E1147" s="1" t="s">
        <v>7252</v>
      </c>
      <c r="F1147" s="1" t="s">
        <v>85</v>
      </c>
      <c r="G1147" s="1" t="s">
        <v>85</v>
      </c>
      <c r="H1147" s="11" t="str">
        <f t="shared" si="512"/>
        <v>Annual</v>
      </c>
      <c r="J1147" s="1">
        <v>0.5</v>
      </c>
      <c r="L1147" t="str" cm="1">
        <f t="array" ref="L1147">_xlfn.IFS(J1147+K1147="", "Unknown", J1147+K1147&gt;3, "Large", J1147+K1147&gt;0.5, "Medium", J1147+K1147&gt;0, "Small")</f>
        <v>Small</v>
      </c>
      <c r="N1147" cm="1">
        <f t="array" ref="N1147">IF($M1147="",INDEX($M$2:$M$2176,MATCH(1,INDEX(($A$2:$A$2176=$A1147)*($M$2:$M$2176&lt;&gt;""),0),0)),$M1147)</f>
        <v>9</v>
      </c>
      <c r="O1147" s="2" t="str">
        <f t="shared" si="507"/>
        <v>Grown indoors</v>
      </c>
      <c r="P1147" s="1" t="s">
        <v>7253</v>
      </c>
      <c r="R1147" t="str">
        <f t="shared" si="511"/>
        <v>Medium</v>
      </c>
      <c r="W1147"/>
      <c r="AF1147" s="1" t="s">
        <v>24578</v>
      </c>
      <c r="AG1147" s="1" t="str">
        <f t="shared" si="497"/>
        <v xml:space="preserve">Seed </v>
      </c>
      <c r="AH1147" s="2" t="str">
        <f t="shared" si="498"/>
        <v>Sow early spring in situ. Germination should take place within 2 weeks.</v>
      </c>
      <c r="AI1147" s="1" t="s">
        <v>7254</v>
      </c>
      <c r="AJ1147" s="1" t="s">
        <v>53</v>
      </c>
      <c r="AK1147" s="1" t="s">
        <v>17104</v>
      </c>
      <c r="AL1147" s="1" t="str">
        <f t="shared" si="508"/>
        <v>Unscented</v>
      </c>
      <c r="AM1147" s="1" t="b">
        <v>0</v>
      </c>
      <c r="AN1147" s="1" t="b">
        <v>0</v>
      </c>
      <c r="AO1147" s="1" t="b">
        <v>0</v>
      </c>
      <c r="AP1147" s="5" t="s">
        <v>28</v>
      </c>
      <c r="AQ1147" s="5" t="str">
        <f t="shared" si="499"/>
        <v>Light, Medium, Heavy</v>
      </c>
      <c r="AR1147" s="1" t="s">
        <v>10</v>
      </c>
      <c r="AS1147" s="1" t="str">
        <f t="shared" si="509"/>
        <v>None, Partial</v>
      </c>
      <c r="AT1147" s="1" t="str">
        <f t="shared" si="500"/>
        <v>Partial, Full</v>
      </c>
      <c r="AU1147" s="1" t="s">
        <v>29</v>
      </c>
      <c r="AV1147" s="1" t="str">
        <f t="shared" si="501"/>
        <v>Moist</v>
      </c>
      <c r="AW1147" s="1" t="s">
        <v>12</v>
      </c>
      <c r="AX1147" s="1" t="str">
        <f t="shared" si="502"/>
        <v>Acid, Neutral, Alkaline</v>
      </c>
      <c r="AY1147" s="1" t="b">
        <v>0</v>
      </c>
      <c r="AZ1147" s="1" t="b">
        <v>0</v>
      </c>
      <c r="BA1147" s="1" t="b">
        <v>0</v>
      </c>
      <c r="BC1147" t="str">
        <f t="shared" si="503"/>
        <v>FALSE</v>
      </c>
      <c r="BE1147" t="str">
        <f t="shared" si="504"/>
        <v>FALSE</v>
      </c>
      <c r="BF1147" s="1" t="b">
        <v>0</v>
      </c>
      <c r="BG1147" s="1" t="b">
        <v>0</v>
      </c>
      <c r="BH1147" s="1" t="b">
        <v>0</v>
      </c>
      <c r="BI1147" s="1" t="s">
        <v>30</v>
      </c>
      <c r="BJ1147" s="1" t="str">
        <f t="shared" si="505"/>
        <v>FALSE</v>
      </c>
      <c r="BL1147" t="str">
        <f t="shared" si="506"/>
        <v>FALSE</v>
      </c>
      <c r="BM1147" s="1" t="b">
        <v>0</v>
      </c>
      <c r="BN1147" s="1" t="b">
        <v>0</v>
      </c>
      <c r="BO1147" s="1">
        <f t="shared" si="510"/>
        <v>13</v>
      </c>
      <c r="BP1147" s="1" t="s">
        <v>7255</v>
      </c>
      <c r="BQ1147" s="1" cm="1">
        <f t="array" ref="BQ1147">_xlfn.IFS(BP1147="None Known",0, LEN(BP1147)&gt;500, 5,LEN(BP1147)&gt;400, 4, LEN(BP1147)&gt;300, 3, LEN(BP1147)&gt;200, 2, LEN(BP1147)&gt;1, 1)</f>
        <v>2</v>
      </c>
      <c r="BR1147" s="1" t="s">
        <v>7256</v>
      </c>
      <c r="BS1147" s="1">
        <v>3</v>
      </c>
      <c r="BT1147" s="1" t="s">
        <v>7257</v>
      </c>
      <c r="BU1147" s="1">
        <v>2</v>
      </c>
      <c r="BV1147" s="1" t="s">
        <v>7258</v>
      </c>
      <c r="BW1147" s="1" t="s">
        <v>7259</v>
      </c>
      <c r="BX1147" s="1"/>
      <c r="BY1147" t="str">
        <f>_xlfn.XLOOKUP($B1147,Img_lookup!A:A,Img_lookup!B:B, "Not available")</f>
        <v>dc7bdab1-dc94-46ab-9395-fe625dce876f</v>
      </c>
      <c r="BZ1147" t="str">
        <f>_xlfn.XLOOKUP($B1147,Img_lookup!A:A,Img_lookup!C:C, "Not available")</f>
        <v>Malva parviflora leaf2</v>
      </c>
      <c r="CA1147" t="str">
        <f>_xlfn.XLOOKUP($B1147,Img_lookup!A:A,Img_lookup!D:D, "Not available")</f>
        <v>Macleay Grass Man</v>
      </c>
      <c r="CB1147" t="str">
        <f>_xlfn.XLOOKUP($B1147,Img_lookup!A:A,Img_lookup!E:E, "https://imgur.com/aT5wafe")</f>
        <v>https://api.openverse.engineering/v1/images/dc7bdab1-dc94-46ab-9395-fe625dce876f/thumb/</v>
      </c>
    </row>
    <row r="1148" spans="1:80" ht="409.6" x14ac:dyDescent="0.15">
      <c r="A1148" s="1" t="s">
        <v>639</v>
      </c>
      <c r="B1148" s="1" t="s">
        <v>12845</v>
      </c>
      <c r="C1148" s="1" t="s">
        <v>12846</v>
      </c>
      <c r="D1148" s="1" t="s">
        <v>12847</v>
      </c>
      <c r="E1148" s="1" t="s">
        <v>12848</v>
      </c>
      <c r="F1148" s="1" t="s">
        <v>85</v>
      </c>
      <c r="G1148" s="1" t="s">
        <v>85</v>
      </c>
      <c r="H1148" s="11" t="str">
        <f t="shared" si="512"/>
        <v>Annual</v>
      </c>
      <c r="J1148" s="1">
        <v>0.30000001199999998</v>
      </c>
      <c r="L1148" t="str" cm="1">
        <f t="array" ref="L1148">_xlfn.IFS(J1148+K1148="", "Unknown", J1148+K1148&gt;3, "Large", J1148+K1148&gt;0.5, "Medium", J1148+K1148&gt;0, "Small")</f>
        <v>Small</v>
      </c>
      <c r="M1148" s="1">
        <v>6</v>
      </c>
      <c r="N1148" cm="1">
        <f t="array" ref="N1148">IF($M1148="",INDEX($M$2:$M$2176,MATCH(1,INDEX(($A$2:$A$2176=$A1148)*($M$2:$M$2176&lt;&gt;""),0),0)),$M1148)</f>
        <v>6</v>
      </c>
      <c r="O1148" s="2" t="str">
        <f t="shared" si="507"/>
        <v>Seasonal outdoors</v>
      </c>
      <c r="P1148" s="1" t="s">
        <v>12849</v>
      </c>
      <c r="R1148" t="str">
        <f t="shared" si="511"/>
        <v>Medium</v>
      </c>
      <c r="T1148" s="1"/>
      <c r="U1148" s="1"/>
      <c r="V1148" s="1" t="s">
        <v>134</v>
      </c>
      <c r="W1148" s="6" t="str">
        <f t="shared" ref="W1148:W1153" si="531">IF(ISNUMBER(SEARCH("-",V1148)),TRIM(LEFT(V1148,FIND("-",V1148)-1)),V1148)</f>
        <v>6</v>
      </c>
      <c r="X1148" t="str">
        <f t="shared" ref="X1148:X1153" si="532">IF(W1148="1", "January", IF(W1148="2", "February", IF(W1148="3", "March", IF(W1148="4", "April", IF(W1148="5", "May", IF(W1148="6", "June", IF(W1148="7", "July", IF(W1148="8", "August", IF(W1148="9", "September", IF(W1148="10", "October", IF(W1148="11", "November", IF(W1148="12", "December", "Other"))))))))))))</f>
        <v>June</v>
      </c>
      <c r="Y1148" s="2" t="str">
        <f t="shared" ref="Y1148:Y1153" si="533">IF(ISNUMBER(SEARCH("-",V1148)),TRIM(RIGHT(V1148,LEN(V1148)-SEARCH("-",V1148))),V1148)</f>
        <v>9</v>
      </c>
      <c r="Z1148" s="2" t="str">
        <f t="shared" ref="Z1148:Z1153" si="534">IF(Y1148="1", "January", IF(Y1148="2", "February", IF(Y1148="3", "March", IF(Y1148="4", "April", IF(Y1148="5", "May", IF(Y1148="6", "June", IF(Y1148="7", "July", IF(Y1148="8", "August", IF(Y1148="9", "September", IF(Y1148="10", "October", IF(Y1148="11", "November", IF(Y1148="12", "December", "Other"))))))))))))</f>
        <v>September</v>
      </c>
      <c r="AA1148" s="1" t="s">
        <v>135</v>
      </c>
      <c r="AB1148" s="1" t="str">
        <f t="shared" ref="AB1148:AB1153" si="535">IF(ISNUMBER(SEARCH("-",AA1148)),TRIM(LEFT(AA1148,FIND("-",AA1148)-1)),AA1148)</f>
        <v>8</v>
      </c>
      <c r="AC1148" s="1" t="str">
        <f t="shared" ref="AC1148:AC1153" si="536">IF(AB1148="1", "January", IF(AB1148="2", "February", IF(AB1148="3", "March", IF(AB1148="4", "April", IF(AB1148="5", "May", IF(AB1148="6", "June", IF(AB1148="7", "July", IF(AB1148="8", "August", IF(AB1148="9", "September", IF(AB1148="10", "October", IF(AB1148="11", "November", IF(AB1148="12", "December", "Other"))))))))))))</f>
        <v>August</v>
      </c>
      <c r="AD1148" s="1" t="str">
        <f t="shared" ref="AD1148:AD1153" si="537">IF(ISNUMBER(SEARCH("-",AA1148)),TRIM(RIGHT(AA1148,LEN(AA1148)-SEARCH("-",AA1148))),AA1148)</f>
        <v>10</v>
      </c>
      <c r="AE1148" s="1" t="str">
        <f t="shared" ref="AE1148:AE1153" si="538">IF(AD1148="1", "January", IF(AD1148="2", "February", IF(AD1148="3", "March", IF(AD1148="4", "April", IF(AD1148="5", "May", IF(AD1148="6", "June", IF(AD1148="7", "July", IF(AD1148="8", "August", IF(AD1148="9", "September", IF(AD1148="10", "October", IF(AD1148="11", "November", IF(AD1148="12", "December", "Other"))))))))))))</f>
        <v>October</v>
      </c>
      <c r="AF1148" s="1" t="s">
        <v>24578</v>
      </c>
      <c r="AG1148" s="1" t="str">
        <f t="shared" si="497"/>
        <v xml:space="preserve">Seed </v>
      </c>
      <c r="AH1148" s="2" t="str">
        <f t="shared" si="498"/>
        <v>Sow early spring in situ. Germination should take place within 2 weeks.</v>
      </c>
      <c r="AI1148" s="1" t="s">
        <v>12850</v>
      </c>
      <c r="AJ1148" s="1" t="s">
        <v>23806</v>
      </c>
      <c r="AK1148" s="1" t="s">
        <v>17104</v>
      </c>
      <c r="AL1148" s="1" t="str">
        <f t="shared" si="508"/>
        <v>Unscented</v>
      </c>
      <c r="AM1148" s="1" t="b">
        <v>0</v>
      </c>
      <c r="AN1148" s="1" t="b">
        <v>0</v>
      </c>
      <c r="AO1148" s="1" t="b">
        <v>0</v>
      </c>
      <c r="AP1148" s="5" t="s">
        <v>28</v>
      </c>
      <c r="AQ1148" s="5" t="str">
        <f t="shared" si="499"/>
        <v>Light, Medium, Heavy</v>
      </c>
      <c r="AR1148" s="1" t="s">
        <v>10</v>
      </c>
      <c r="AS1148" s="1" t="str">
        <f t="shared" si="509"/>
        <v>None, Partial</v>
      </c>
      <c r="AT1148" s="1" t="str">
        <f t="shared" si="500"/>
        <v>Partial, Full</v>
      </c>
      <c r="AU1148" s="1" t="s">
        <v>29</v>
      </c>
      <c r="AV1148" s="1" t="str">
        <f t="shared" si="501"/>
        <v>Moist</v>
      </c>
      <c r="AW1148" s="1" t="s">
        <v>12</v>
      </c>
      <c r="AX1148" s="1" t="str">
        <f t="shared" si="502"/>
        <v>Acid, Neutral, Alkaline</v>
      </c>
      <c r="AY1148" s="1" t="b">
        <v>0</v>
      </c>
      <c r="AZ1148" s="1" t="b">
        <v>0</v>
      </c>
      <c r="BA1148" s="1" t="b">
        <v>0</v>
      </c>
      <c r="BB1148" s="1" t="s">
        <v>275</v>
      </c>
      <c r="BC1148" t="str">
        <f t="shared" si="503"/>
        <v>TRUE</v>
      </c>
      <c r="BE1148" t="str">
        <f t="shared" si="504"/>
        <v>FALSE</v>
      </c>
      <c r="BF1148" s="1" t="b">
        <v>0</v>
      </c>
      <c r="BG1148" s="1" t="b">
        <v>0</v>
      </c>
      <c r="BH1148" s="1" t="b">
        <v>0</v>
      </c>
      <c r="BI1148" s="1" t="s">
        <v>30</v>
      </c>
      <c r="BJ1148" s="1" t="str">
        <f t="shared" si="505"/>
        <v>FALSE</v>
      </c>
      <c r="BK1148" s="1" t="s">
        <v>77</v>
      </c>
      <c r="BL1148" t="str">
        <f t="shared" si="506"/>
        <v>TRUE</v>
      </c>
      <c r="BM1148" s="1" t="b">
        <v>0</v>
      </c>
      <c r="BN1148" s="1" t="b">
        <v>0</v>
      </c>
      <c r="BO1148" s="1">
        <f t="shared" si="510"/>
        <v>15</v>
      </c>
      <c r="BP1148" s="1" t="s">
        <v>12851</v>
      </c>
      <c r="BQ1148" s="1" cm="1">
        <f t="array" ref="BQ1148">_xlfn.IFS(BP1148="None Known",0, LEN(BP1148)&gt;500, 5,LEN(BP1148)&gt;400, 4, LEN(BP1148)&gt;300, 3, LEN(BP1148)&gt;200, 2, LEN(BP1148)&gt;1, 1)</f>
        <v>1</v>
      </c>
      <c r="BR1148" s="16" t="s">
        <v>24920</v>
      </c>
      <c r="BS1148" s="1">
        <v>4</v>
      </c>
      <c r="BT1148" s="1" t="s">
        <v>12852</v>
      </c>
      <c r="BU1148" s="1">
        <v>2</v>
      </c>
      <c r="BV1148" s="1" t="s">
        <v>12853</v>
      </c>
      <c r="BW1148" s="1" t="s">
        <v>7259</v>
      </c>
      <c r="BX1148" s="1"/>
      <c r="BY1148" t="str">
        <f>_xlfn.XLOOKUP($B1148,Img_lookup!A:A,Img_lookup!B:B, "Not available")</f>
        <v>Not available</v>
      </c>
      <c r="BZ1148" t="str">
        <f>_xlfn.XLOOKUP($B1148,Img_lookup!A:A,Img_lookup!C:C, "Not available")</f>
        <v>Not available</v>
      </c>
      <c r="CA1148" t="str">
        <f>_xlfn.XLOOKUP($B1148,Img_lookup!A:A,Img_lookup!D:D, "Not available")</f>
        <v>Not available</v>
      </c>
      <c r="CB1148" t="str">
        <f>_xlfn.XLOOKUP($B1148,Img_lookup!A:A,Img_lookup!E:E, "https://imgur.com/aT5wafe")</f>
        <v>https://imgur.com/aT5wafe</v>
      </c>
    </row>
    <row r="1149" spans="1:80" ht="409.6" x14ac:dyDescent="0.15">
      <c r="A1149" s="1" t="s">
        <v>639</v>
      </c>
      <c r="B1149" s="1" t="s">
        <v>14678</v>
      </c>
      <c r="C1149" s="1" t="s">
        <v>14679</v>
      </c>
      <c r="D1149" s="1" t="s">
        <v>14680</v>
      </c>
      <c r="E1149" s="1" t="s">
        <v>8913</v>
      </c>
      <c r="F1149" s="1" t="s">
        <v>17125</v>
      </c>
      <c r="G1149" s="1" t="s">
        <v>368</v>
      </c>
      <c r="H1149" s="11" t="str">
        <f t="shared" si="512"/>
        <v>Biennial/Perennial</v>
      </c>
      <c r="J1149" s="1">
        <v>0.44999998800000002</v>
      </c>
      <c r="L1149" t="str" cm="1">
        <f t="array" ref="L1149">_xlfn.IFS(J1149+K1149="", "Unknown", J1149+K1149&gt;3, "Large", J1149+K1149&gt;0.5, "Medium", J1149+K1149&gt;0, "Small")</f>
        <v>Small</v>
      </c>
      <c r="M1149" s="1">
        <v>5</v>
      </c>
      <c r="N1149" cm="1">
        <f t="array" ref="N1149">IF($M1149="",INDEX($M$2:$M$2176,MATCH(1,INDEX(($A$2:$A$2176=$A1149)*($M$2:$M$2176&lt;&gt;""),0),0)),$M1149)</f>
        <v>5</v>
      </c>
      <c r="O1149" s="2" t="str">
        <f t="shared" si="507"/>
        <v>Seasonal outdoors</v>
      </c>
      <c r="P1149" s="1" t="s">
        <v>14681</v>
      </c>
      <c r="R1149" t="str">
        <f t="shared" si="511"/>
        <v>Medium</v>
      </c>
      <c r="T1149" s="1"/>
      <c r="U1149" s="1"/>
      <c r="V1149" s="1" t="s">
        <v>134</v>
      </c>
      <c r="W1149" s="6" t="str">
        <f t="shared" si="531"/>
        <v>6</v>
      </c>
      <c r="X1149" t="str">
        <f t="shared" si="532"/>
        <v>June</v>
      </c>
      <c r="Y1149" s="2" t="str">
        <f t="shared" si="533"/>
        <v>9</v>
      </c>
      <c r="Z1149" s="2" t="str">
        <f t="shared" si="534"/>
        <v>September</v>
      </c>
      <c r="AA1149" s="1" t="s">
        <v>177</v>
      </c>
      <c r="AB1149" s="1" t="str">
        <f t="shared" si="535"/>
        <v>7</v>
      </c>
      <c r="AC1149" s="1" t="str">
        <f t="shared" si="536"/>
        <v>July</v>
      </c>
      <c r="AD1149" s="1" t="str">
        <f t="shared" si="537"/>
        <v>10</v>
      </c>
      <c r="AE1149" s="1" t="str">
        <f t="shared" si="538"/>
        <v>October</v>
      </c>
      <c r="AF1149" s="1" t="s">
        <v>24578</v>
      </c>
      <c r="AG1149" s="1" t="str">
        <f t="shared" si="497"/>
        <v xml:space="preserve">Seed </v>
      </c>
      <c r="AH1149" s="2" t="str">
        <f t="shared" si="498"/>
        <v>Sow early spring in situ. Germination should take place within 2 weeks.</v>
      </c>
      <c r="AI1149" s="1" t="s">
        <v>14682</v>
      </c>
      <c r="AJ1149" s="1" t="s">
        <v>23807</v>
      </c>
      <c r="AK1149" s="1" t="s">
        <v>17104</v>
      </c>
      <c r="AL1149" s="1" t="str">
        <f t="shared" si="508"/>
        <v>Unscented</v>
      </c>
      <c r="AM1149" s="1" t="b">
        <v>0</v>
      </c>
      <c r="AN1149" s="1" t="b">
        <v>0</v>
      </c>
      <c r="AO1149" s="1" t="b">
        <v>0</v>
      </c>
      <c r="AP1149" s="5" t="s">
        <v>28</v>
      </c>
      <c r="AQ1149" s="5" t="str">
        <f t="shared" si="499"/>
        <v>Light, Medium, Heavy</v>
      </c>
      <c r="AR1149" s="1" t="s">
        <v>10</v>
      </c>
      <c r="AS1149" s="1" t="str">
        <f t="shared" si="509"/>
        <v>None, Partial</v>
      </c>
      <c r="AT1149" s="1" t="str">
        <f t="shared" si="500"/>
        <v>Partial, Full</v>
      </c>
      <c r="AU1149" s="1" t="s">
        <v>29</v>
      </c>
      <c r="AV1149" s="1" t="str">
        <f t="shared" si="501"/>
        <v>Moist</v>
      </c>
      <c r="AW1149" s="1" t="s">
        <v>12</v>
      </c>
      <c r="AX1149" s="1" t="str">
        <f t="shared" si="502"/>
        <v>Acid, Neutral, Alkaline</v>
      </c>
      <c r="AY1149" s="1" t="b">
        <v>0</v>
      </c>
      <c r="AZ1149" s="1" t="b">
        <v>0</v>
      </c>
      <c r="BA1149" s="1" t="b">
        <v>0</v>
      </c>
      <c r="BC1149" t="str">
        <f t="shared" si="503"/>
        <v>FALSE</v>
      </c>
      <c r="BE1149" t="str">
        <f t="shared" si="504"/>
        <v>FALSE</v>
      </c>
      <c r="BF1149" s="1" t="b">
        <v>0</v>
      </c>
      <c r="BG1149" s="1" t="b">
        <v>0</v>
      </c>
      <c r="BH1149" s="1" t="b">
        <v>0</v>
      </c>
      <c r="BI1149" s="1" t="s">
        <v>30</v>
      </c>
      <c r="BJ1149" s="1" t="str">
        <f t="shared" si="505"/>
        <v>FALSE</v>
      </c>
      <c r="BK1149" s="1" t="s">
        <v>77</v>
      </c>
      <c r="BL1149" t="str">
        <f t="shared" si="506"/>
        <v>TRUE</v>
      </c>
      <c r="BM1149" s="1" t="b">
        <v>0</v>
      </c>
      <c r="BN1149" s="1" t="b">
        <v>0</v>
      </c>
      <c r="BO1149" s="1">
        <f t="shared" si="510"/>
        <v>15</v>
      </c>
      <c r="BP1149" s="1" t="s">
        <v>14683</v>
      </c>
      <c r="BQ1149" s="1" cm="1">
        <f t="array" ref="BQ1149">_xlfn.IFS(BP1149="None Known",0, LEN(BP1149)&gt;500, 5,LEN(BP1149)&gt;400, 4, LEN(BP1149)&gt;300, 3, LEN(BP1149)&gt;200, 2, LEN(BP1149)&gt;1, 1)</f>
        <v>3</v>
      </c>
      <c r="BR1149" s="16" t="s">
        <v>24921</v>
      </c>
      <c r="BS1149" s="1">
        <v>3</v>
      </c>
      <c r="BT1149" s="1" t="s">
        <v>14684</v>
      </c>
      <c r="BU1149" s="1">
        <v>3</v>
      </c>
      <c r="BV1149" s="1" t="s">
        <v>14685</v>
      </c>
      <c r="BW1149" s="1" t="s">
        <v>1657</v>
      </c>
      <c r="BX1149" s="1"/>
      <c r="BY1149" t="str">
        <f>_xlfn.XLOOKUP($B1149,Img_lookup!A:A,Img_lookup!B:B, "Not available")</f>
        <v>96fae15d-1b99-4499-8f1c-f099de6e7d27</v>
      </c>
      <c r="BZ1149" t="str">
        <f>_xlfn.XLOOKUP($B1149,Img_lookup!A:A,Img_lookup!C:C, "Not available")</f>
        <v>Malva Sylvestris</v>
      </c>
      <c r="CA1149" t="str">
        <f>_xlfn.XLOOKUP($B1149,Img_lookup!A:A,Img_lookup!D:D, "Not available")</f>
        <v>C.Frayle</v>
      </c>
      <c r="CB1149" t="str">
        <f>_xlfn.XLOOKUP($B1149,Img_lookup!A:A,Img_lookup!E:E, "https://imgur.com/aT5wafe")</f>
        <v>https://api.openverse.engineering/v1/images/96fae15d-1b99-4499-8f1c-f099de6e7d27/thumb/</v>
      </c>
    </row>
    <row r="1150" spans="1:80" ht="13" x14ac:dyDescent="0.15">
      <c r="A1150" s="1" t="s">
        <v>639</v>
      </c>
      <c r="B1150" s="1" t="s">
        <v>1649</v>
      </c>
      <c r="C1150" s="1" t="s">
        <v>1650</v>
      </c>
      <c r="E1150" s="1" t="s">
        <v>1651</v>
      </c>
      <c r="F1150" s="1" t="s">
        <v>17123</v>
      </c>
      <c r="G1150" s="1" t="s">
        <v>368</v>
      </c>
      <c r="H1150" s="11" t="str">
        <f t="shared" si="512"/>
        <v>Annual/Biennial</v>
      </c>
      <c r="J1150" s="1">
        <v>1.7999999520000001</v>
      </c>
      <c r="L1150" t="str" cm="1">
        <f t="array" ref="L1150">_xlfn.IFS(J1150+K1150="", "Unknown", J1150+K1150&gt;3, "Large", J1150+K1150&gt;0.5, "Medium", J1150+K1150&gt;0, "Small")</f>
        <v>Medium</v>
      </c>
      <c r="M1150" s="1">
        <v>6</v>
      </c>
      <c r="N1150" cm="1">
        <f t="array" ref="N1150">IF($M1150="",INDEX($M$2:$M$2176,MATCH(1,INDEX(($A$2:$A$2176=$A1150)*($M$2:$M$2176&lt;&gt;""),0),0)),$M1150)</f>
        <v>6</v>
      </c>
      <c r="O1150" s="2" t="str">
        <f t="shared" si="507"/>
        <v>Seasonal outdoors</v>
      </c>
      <c r="P1150" s="1" t="s">
        <v>1652</v>
      </c>
      <c r="R1150" t="str">
        <f t="shared" si="511"/>
        <v>Medium</v>
      </c>
      <c r="T1150" s="1"/>
      <c r="U1150" s="1"/>
      <c r="V1150" s="1" t="s">
        <v>108</v>
      </c>
      <c r="W1150" s="6" t="str">
        <f t="shared" si="531"/>
        <v>7</v>
      </c>
      <c r="X1150" t="str">
        <f t="shared" si="532"/>
        <v>July</v>
      </c>
      <c r="Y1150" s="2" t="str">
        <f t="shared" si="533"/>
        <v>9</v>
      </c>
      <c r="Z1150" s="2" t="str">
        <f t="shared" si="534"/>
        <v>September</v>
      </c>
      <c r="AA1150" s="1" t="s">
        <v>135</v>
      </c>
      <c r="AB1150" s="1" t="str">
        <f t="shared" si="535"/>
        <v>8</v>
      </c>
      <c r="AC1150" s="1" t="str">
        <f t="shared" si="536"/>
        <v>August</v>
      </c>
      <c r="AD1150" s="1" t="str">
        <f t="shared" si="537"/>
        <v>10</v>
      </c>
      <c r="AE1150" s="1" t="str">
        <f t="shared" si="538"/>
        <v>October</v>
      </c>
      <c r="AF1150" s="1" t="s">
        <v>24578</v>
      </c>
      <c r="AG1150" s="1" t="str">
        <f t="shared" si="497"/>
        <v xml:space="preserve">Seed </v>
      </c>
      <c r="AH1150" s="2" t="str">
        <f t="shared" si="498"/>
        <v>Sow early spring in situ. Germination should take place within 2 weeks.</v>
      </c>
      <c r="AI1150" s="1" t="s">
        <v>1653</v>
      </c>
      <c r="AJ1150" s="1" t="s">
        <v>53</v>
      </c>
      <c r="AK1150" s="1" t="s">
        <v>17104</v>
      </c>
      <c r="AL1150" s="1" t="str">
        <f t="shared" si="508"/>
        <v>Unscented</v>
      </c>
      <c r="AM1150" s="1" t="b">
        <v>0</v>
      </c>
      <c r="AN1150" s="1" t="b">
        <v>0</v>
      </c>
      <c r="AO1150" s="1" t="b">
        <v>0</v>
      </c>
      <c r="AP1150" s="5" t="s">
        <v>28</v>
      </c>
      <c r="AQ1150" s="5" t="str">
        <f t="shared" si="499"/>
        <v>Light, Medium, Heavy</v>
      </c>
      <c r="AR1150" s="1" t="s">
        <v>10</v>
      </c>
      <c r="AS1150" s="1" t="str">
        <f t="shared" si="509"/>
        <v>None, Partial</v>
      </c>
      <c r="AT1150" s="1" t="str">
        <f t="shared" si="500"/>
        <v>Partial, Full</v>
      </c>
      <c r="AU1150" s="1" t="s">
        <v>29</v>
      </c>
      <c r="AV1150" s="1" t="str">
        <f t="shared" si="501"/>
        <v>Moist</v>
      </c>
      <c r="AW1150" s="1" t="s">
        <v>12</v>
      </c>
      <c r="AX1150" s="1" t="str">
        <f t="shared" si="502"/>
        <v>Acid, Neutral, Alkaline</v>
      </c>
      <c r="AY1150" s="1" t="b">
        <v>0</v>
      </c>
      <c r="AZ1150" s="1" t="b">
        <v>0</v>
      </c>
      <c r="BA1150" s="1" t="b">
        <v>0</v>
      </c>
      <c r="BC1150" t="str">
        <f t="shared" si="503"/>
        <v>FALSE</v>
      </c>
      <c r="BE1150" t="str">
        <f t="shared" si="504"/>
        <v>FALSE</v>
      </c>
      <c r="BF1150" s="1" t="b">
        <v>0</v>
      </c>
      <c r="BG1150" s="1" t="b">
        <v>0</v>
      </c>
      <c r="BH1150" s="1" t="b">
        <v>0</v>
      </c>
      <c r="BI1150" s="1" t="s">
        <v>30</v>
      </c>
      <c r="BJ1150" s="1" t="str">
        <f t="shared" si="505"/>
        <v>FALSE</v>
      </c>
      <c r="BK1150" s="1" t="s">
        <v>77</v>
      </c>
      <c r="BL1150" t="str">
        <f t="shared" si="506"/>
        <v>TRUE</v>
      </c>
      <c r="BM1150" s="1" t="b">
        <v>0</v>
      </c>
      <c r="BN1150" s="1" t="b">
        <v>0</v>
      </c>
      <c r="BO1150" s="1">
        <f t="shared" si="510"/>
        <v>15</v>
      </c>
      <c r="BP1150" s="1" t="s">
        <v>1654</v>
      </c>
      <c r="BQ1150" s="1" cm="1">
        <f t="array" ref="BQ1150">_xlfn.IFS(BP1150="None Known",0, LEN(BP1150)&gt;500, 5,LEN(BP1150)&gt;400, 4, LEN(BP1150)&gt;300, 3, LEN(BP1150)&gt;200, 2, LEN(BP1150)&gt;1, 1)</f>
        <v>1</v>
      </c>
      <c r="BR1150" s="1" t="s">
        <v>1655</v>
      </c>
      <c r="BS1150" s="1">
        <v>4</v>
      </c>
      <c r="BT1150" s="1" t="s">
        <v>1656</v>
      </c>
      <c r="BU1150" s="1">
        <v>2</v>
      </c>
      <c r="BV1150" s="1" t="s">
        <v>169</v>
      </c>
      <c r="BW1150" s="1" t="s">
        <v>1657</v>
      </c>
      <c r="BX1150" s="1"/>
      <c r="BY1150" t="str">
        <f>_xlfn.XLOOKUP($B1150,Img_lookup!A:A,Img_lookup!B:B, "Not available")</f>
        <v>35ea71ee-8e1f-4463-9751-594c26ec0f12</v>
      </c>
      <c r="BZ1150" t="str">
        <f>_xlfn.XLOOKUP($B1150,Img_lookup!A:A,Img_lookup!C:C, "Not available")</f>
        <v>20131022Malva verticillata4.jpg</v>
      </c>
      <c r="CA1150" t="str">
        <f>_xlfn.XLOOKUP($B1150,Img_lookup!A:A,Img_lookup!D:D, "Not available")</f>
        <v>AnRo0002</v>
      </c>
      <c r="CB1150" t="str">
        <f>_xlfn.XLOOKUP($B1150,Img_lookup!A:A,Img_lookup!E:E, "https://imgur.com/aT5wafe")</f>
        <v>https://api.openverse.engineering/v1/images/35ea71ee-8e1f-4463-9751-594c26ec0f12/thumb/</v>
      </c>
    </row>
    <row r="1151" spans="1:80" ht="409.6" x14ac:dyDescent="0.15">
      <c r="A1151" s="1" t="s">
        <v>81</v>
      </c>
      <c r="B1151" s="1" t="s">
        <v>14358</v>
      </c>
      <c r="C1151" s="1" t="s">
        <v>14359</v>
      </c>
      <c r="D1151" s="1" t="s">
        <v>14360</v>
      </c>
      <c r="E1151" s="1" t="s">
        <v>14361</v>
      </c>
      <c r="F1151" s="1" t="s">
        <v>6</v>
      </c>
      <c r="G1151" s="1" t="s">
        <v>6</v>
      </c>
      <c r="H1151" s="11" t="str">
        <f t="shared" si="512"/>
        <v>Perennial</v>
      </c>
      <c r="J1151" s="1">
        <v>0.10000000100000001</v>
      </c>
      <c r="K1151" s="1">
        <v>0.30000001199999998</v>
      </c>
      <c r="L1151" t="str" cm="1">
        <f t="array" ref="L1151">_xlfn.IFS(J1151+K1151="", "Unknown", J1151+K1151&gt;3, "Large", J1151+K1151&gt;0.5, "Medium", J1151+K1151&gt;0, "Small")</f>
        <v>Small</v>
      </c>
      <c r="M1151" s="1">
        <v>7</v>
      </c>
      <c r="N1151" cm="1">
        <f t="array" ref="N1151">IF($M1151="",INDEX($M$2:$M$2176,MATCH(1,INDEX(($A$2:$A$2176=$A1151)*($M$2:$M$2176&lt;&gt;""),0),0)),$M1151)</f>
        <v>7</v>
      </c>
      <c r="O1151" s="2" t="str">
        <f t="shared" si="507"/>
        <v>Seasonal outdoors</v>
      </c>
      <c r="P1151" s="1" t="s">
        <v>14362</v>
      </c>
      <c r="R1151" t="str">
        <f t="shared" si="511"/>
        <v>Medium</v>
      </c>
      <c r="S1151" s="1" t="s">
        <v>4374</v>
      </c>
      <c r="T1151" s="1" t="str">
        <f>LEFT(S1151,FIND("-",S1151)-1)</f>
        <v xml:space="preserve">3 </v>
      </c>
      <c r="U1151" s="1" t="str">
        <f>RIGHT(S1151,FIND("-",S1151)-1)</f>
        <v xml:space="preserve"> 7</v>
      </c>
      <c r="V1151" s="1" t="s">
        <v>251</v>
      </c>
      <c r="W1151" s="6" t="str">
        <f t="shared" si="531"/>
        <v>3</v>
      </c>
      <c r="X1151" t="str">
        <f t="shared" si="532"/>
        <v>March</v>
      </c>
      <c r="Y1151" s="2" t="str">
        <f t="shared" si="533"/>
        <v>4</v>
      </c>
      <c r="Z1151" s="2" t="str">
        <f t="shared" si="534"/>
        <v>April</v>
      </c>
      <c r="AA1151" s="1" t="s">
        <v>51</v>
      </c>
      <c r="AB1151" s="1" t="str">
        <f t="shared" si="535"/>
        <v>7</v>
      </c>
      <c r="AC1151" s="1" t="str">
        <f t="shared" si="536"/>
        <v>July</v>
      </c>
      <c r="AD1151" s="1" t="str">
        <f t="shared" si="537"/>
        <v>8</v>
      </c>
      <c r="AE1151" s="1" t="str">
        <f t="shared" si="538"/>
        <v>August</v>
      </c>
      <c r="AF1151" s="16" t="s">
        <v>24124</v>
      </c>
      <c r="AG1151" s="1" t="str">
        <f t="shared" si="497"/>
        <v xml:space="preserve">Seed </v>
      </c>
      <c r="AH1151" s="2" t="str">
        <f t="shared" si="498"/>
        <v>Best sown in a cold frame in the autumn[188]. The seed can also be sown in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Root cuttings in winter[200].
Division. This can be rather difficult since the plants resent root disturbance.</v>
      </c>
      <c r="AI1151" s="1" t="s">
        <v>14363</v>
      </c>
      <c r="AJ1151" s="1" t="s">
        <v>53</v>
      </c>
      <c r="AK1151" s="1" t="s">
        <v>17104</v>
      </c>
      <c r="AL1151" s="1" t="str">
        <f t="shared" si="508"/>
        <v>Unscented</v>
      </c>
      <c r="AM1151" s="1" t="b">
        <v>0</v>
      </c>
      <c r="AN1151" s="1" t="b">
        <v>0</v>
      </c>
      <c r="AO1151" s="1" t="b">
        <v>0</v>
      </c>
      <c r="AP1151" s="5" t="s">
        <v>54</v>
      </c>
      <c r="AQ1151" s="5" t="str">
        <f t="shared" si="499"/>
        <v>Light, Medium</v>
      </c>
      <c r="AR1151" s="1" t="s">
        <v>10</v>
      </c>
      <c r="AS1151" s="1" t="str">
        <f t="shared" si="509"/>
        <v>None, Partial</v>
      </c>
      <c r="AT1151" s="1" t="str">
        <f t="shared" si="500"/>
        <v>Partial, Full</v>
      </c>
      <c r="AU1151" s="1" t="s">
        <v>11</v>
      </c>
      <c r="AV1151" s="1" t="str">
        <f t="shared" si="501"/>
        <v>Dry, Moist</v>
      </c>
      <c r="AW1151" s="1" t="s">
        <v>123</v>
      </c>
      <c r="AX1151" s="1" t="str">
        <f t="shared" si="502"/>
        <v>Acid, Neutral</v>
      </c>
      <c r="AY1151" s="1" t="b">
        <v>0</v>
      </c>
      <c r="AZ1151" s="1" t="b">
        <v>0</v>
      </c>
      <c r="BA1151" s="1" t="b">
        <v>0</v>
      </c>
      <c r="BC1151" t="str">
        <f t="shared" si="503"/>
        <v>FALSE</v>
      </c>
      <c r="BE1151" t="str">
        <f t="shared" si="504"/>
        <v>FALSE</v>
      </c>
      <c r="BF1151" s="1" t="b">
        <v>0</v>
      </c>
      <c r="BG1151" s="1" t="b">
        <v>0</v>
      </c>
      <c r="BH1151" s="1" t="b">
        <v>0</v>
      </c>
      <c r="BI1151" s="1" t="s">
        <v>30</v>
      </c>
      <c r="BJ1151" s="1" t="str">
        <f t="shared" si="505"/>
        <v>FALSE</v>
      </c>
      <c r="BK1151" s="1" t="s">
        <v>77</v>
      </c>
      <c r="BL1151" t="str">
        <f t="shared" si="506"/>
        <v>TRUE</v>
      </c>
      <c r="BM1151" s="1" t="b">
        <v>0</v>
      </c>
      <c r="BN1151" s="1" t="b">
        <v>0</v>
      </c>
      <c r="BO1151" s="1">
        <f t="shared" si="510"/>
        <v>5</v>
      </c>
      <c r="BP1151" s="1" t="s">
        <v>31</v>
      </c>
      <c r="BQ1151" s="1" cm="1">
        <f t="array" ref="BQ1151">_xlfn.IFS(BP1151="None Known",0, LEN(BP1151)&gt;500, 5,LEN(BP1151)&gt;400, 4, LEN(BP1151)&gt;300, 3, LEN(BP1151)&gt;200, 2, LEN(BP1151)&gt;1, 1)</f>
        <v>0</v>
      </c>
      <c r="BR1151" s="1" t="s">
        <v>14364</v>
      </c>
      <c r="BS1151" s="1">
        <v>1</v>
      </c>
      <c r="BT1151" s="1" t="s">
        <v>14365</v>
      </c>
      <c r="BU1151" s="1">
        <v>2</v>
      </c>
      <c r="BV1151" s="1" t="s">
        <v>14366</v>
      </c>
      <c r="BW1151" s="1" t="s">
        <v>14367</v>
      </c>
      <c r="BX1151" s="1"/>
      <c r="BY1151" t="str">
        <f>_xlfn.XLOOKUP($B1151,Img_lookup!A:A,Img_lookup!B:B, "Not available")</f>
        <v>5cb2428a-dfe8-4246-a9fe-ccd47a0e78e9</v>
      </c>
      <c r="BZ1151" t="str">
        <f>_xlfn.XLOOKUP($B1151,Img_lookup!A:A,Img_lookup!C:C, "Not available")</f>
        <v>Mandragora officinarum [as Mandragora officinalis] Herbier geÃÅneÃÅral de l‚Äôamateur, vol. 8 (1817-1827) [P. Bessa]</v>
      </c>
      <c r="CA1151" t="str">
        <f>_xlfn.XLOOKUP($B1151,Img_lookup!A:A,Img_lookup!D:D, "Not available")</f>
        <v>Swallowtail Garden Seeds</v>
      </c>
      <c r="CB1151" t="str">
        <f>_xlfn.XLOOKUP($B1151,Img_lookup!A:A,Img_lookup!E:E, "https://imgur.com/aT5wafe")</f>
        <v>https://api.openverse.engineering/v1/images/5cb2428a-dfe8-4246-a9fe-ccd47a0e78e9/thumb/</v>
      </c>
    </row>
    <row r="1152" spans="1:80" ht="409.6" x14ac:dyDescent="0.15">
      <c r="A1152" s="1" t="s">
        <v>58</v>
      </c>
      <c r="B1152" s="1" t="s">
        <v>9340</v>
      </c>
      <c r="C1152" s="1" t="s">
        <v>9341</v>
      </c>
      <c r="D1152" s="1" t="s">
        <v>9342</v>
      </c>
      <c r="E1152" s="1" t="s">
        <v>9343</v>
      </c>
      <c r="F1152" s="1" t="s">
        <v>22</v>
      </c>
      <c r="G1152" s="1" t="s">
        <v>22</v>
      </c>
      <c r="H1152" s="11" t="str">
        <f t="shared" si="512"/>
        <v>Perennial</v>
      </c>
      <c r="I1152" s="1" t="s">
        <v>17108</v>
      </c>
      <c r="J1152" s="1">
        <v>0.30000001199999998</v>
      </c>
      <c r="K1152" s="1">
        <v>1</v>
      </c>
      <c r="L1152" t="str" cm="1">
        <f t="array" ref="L1152">_xlfn.IFS(J1152+K1152="", "Unknown", J1152+K1152&gt;3, "Large", J1152+K1152&gt;0.5, "Medium", J1152+K1152&gt;0, "Small")</f>
        <v>Medium</v>
      </c>
      <c r="M1152" s="1">
        <v>9</v>
      </c>
      <c r="N1152" cm="1">
        <f t="array" ref="N1152">IF($M1152="",INDEX($M$2:$M$2176,MATCH(1,INDEX(($A$2:$A$2176=$A1152)*($M$2:$M$2176&lt;&gt;""),0),0)),$M1152)</f>
        <v>9</v>
      </c>
      <c r="O1152" s="2" t="str">
        <f t="shared" si="507"/>
        <v>Grown indoors</v>
      </c>
      <c r="P1152" s="1" t="s">
        <v>196</v>
      </c>
      <c r="Q1152" s="1" t="s">
        <v>17110</v>
      </c>
      <c r="R1152" t="str">
        <f t="shared" si="511"/>
        <v>Medium</v>
      </c>
      <c r="S1152" s="1" t="s">
        <v>24</v>
      </c>
      <c r="T1152" s="1" t="str">
        <f>LEFT(S1152,FIND("-",S1152)-1)</f>
        <v xml:space="preserve">1 </v>
      </c>
      <c r="U1152" s="1" t="str">
        <f>RIGHT(S1152,FIND("-",S1152)-1)</f>
        <v>12</v>
      </c>
      <c r="V1152" s="1" t="s">
        <v>51</v>
      </c>
      <c r="W1152" s="6" t="str">
        <f t="shared" si="531"/>
        <v>7</v>
      </c>
      <c r="X1152" t="str">
        <f t="shared" si="532"/>
        <v>July</v>
      </c>
      <c r="Y1152" s="2" t="str">
        <f t="shared" si="533"/>
        <v>8</v>
      </c>
      <c r="Z1152" s="2" t="str">
        <f t="shared" si="534"/>
        <v>August</v>
      </c>
      <c r="AA1152" s="1" t="s">
        <v>427</v>
      </c>
      <c r="AB1152" s="1" t="str">
        <f t="shared" si="535"/>
        <v>8</v>
      </c>
      <c r="AC1152" s="1" t="str">
        <f t="shared" si="536"/>
        <v>August</v>
      </c>
      <c r="AD1152" s="1" t="str">
        <f t="shared" si="537"/>
        <v>9</v>
      </c>
      <c r="AE1152" s="1" t="str">
        <f t="shared" si="538"/>
        <v>September</v>
      </c>
      <c r="AF1152" s="16" t="s">
        <v>24579</v>
      </c>
      <c r="AG1152" s="1" t="str">
        <f t="shared" si="497"/>
        <v xml:space="preserve">Seed </v>
      </c>
      <c r="AH1152" s="2" t="str">
        <f t="shared" si="498"/>
        <v>Sow late winter or early spring in a greenhouse[78]. The seed can be rather slow to germinate and probably needs a short period of cold stratification[K]. Prick out the seedlings into individual pots when they are large enough to handle and grow them on in the greenhouse for their first winter. When the plants are large enough, plant them out in late spring or early summer and consider giving them some protection from the cold for their first winter outdoors[K].
Cuttings of half-ripe wood, 4 - 5 cm with a heel, July/August in a frame[78].
Layering[200].</v>
      </c>
      <c r="AI1152" s="1" t="s">
        <v>9344</v>
      </c>
      <c r="AJ1152" s="1" t="s">
        <v>53</v>
      </c>
      <c r="AK1152" s="1" t="s">
        <v>17104</v>
      </c>
      <c r="AL1152" s="1" t="str">
        <f t="shared" si="508"/>
        <v>Unscented</v>
      </c>
      <c r="AM1152" s="1" t="b">
        <v>0</v>
      </c>
      <c r="AN1152" s="1" t="b">
        <v>0</v>
      </c>
      <c r="AO1152" s="1" t="b">
        <v>0</v>
      </c>
      <c r="AP1152" s="5" t="s">
        <v>28</v>
      </c>
      <c r="AQ1152" s="5" t="str">
        <f t="shared" si="499"/>
        <v>Light, Medium, Heavy</v>
      </c>
      <c r="AR1152" s="1" t="s">
        <v>10</v>
      </c>
      <c r="AS1152" s="1" t="str">
        <f t="shared" si="509"/>
        <v>None, Partial</v>
      </c>
      <c r="AT1152" s="1" t="str">
        <f t="shared" si="500"/>
        <v>Partial, Full</v>
      </c>
      <c r="AU1152" s="1" t="s">
        <v>29</v>
      </c>
      <c r="AV1152" s="1" t="str">
        <f t="shared" si="501"/>
        <v>Moist</v>
      </c>
      <c r="AW1152" s="1" t="s">
        <v>123</v>
      </c>
      <c r="AX1152" s="1" t="str">
        <f t="shared" si="502"/>
        <v>Acid, Neutral</v>
      </c>
      <c r="AY1152" s="1" t="b">
        <v>0</v>
      </c>
      <c r="AZ1152" s="1" t="b">
        <v>0</v>
      </c>
      <c r="BA1152" s="1" t="b">
        <v>0</v>
      </c>
      <c r="BB1152" s="1" t="s">
        <v>275</v>
      </c>
      <c r="BC1152" t="str">
        <f t="shared" si="503"/>
        <v>TRUE</v>
      </c>
      <c r="BE1152" t="str">
        <f t="shared" si="504"/>
        <v>FALSE</v>
      </c>
      <c r="BF1152" s="1" t="b">
        <v>1</v>
      </c>
      <c r="BG1152" s="1" t="b">
        <v>0</v>
      </c>
      <c r="BH1152" s="1" t="b">
        <v>0</v>
      </c>
      <c r="BI1152" s="1" t="s">
        <v>30</v>
      </c>
      <c r="BJ1152" s="1" t="str">
        <f t="shared" si="505"/>
        <v>FALSE</v>
      </c>
      <c r="BL1152" t="str">
        <f t="shared" si="506"/>
        <v>FALSE</v>
      </c>
      <c r="BM1152" s="1" t="b">
        <v>0</v>
      </c>
      <c r="BN1152" s="1" t="b">
        <v>0</v>
      </c>
      <c r="BO1152" s="1">
        <f t="shared" si="510"/>
        <v>7</v>
      </c>
      <c r="BP1152" s="1" t="s">
        <v>31</v>
      </c>
      <c r="BQ1152" s="1" cm="1">
        <f t="array" ref="BQ1152">_xlfn.IFS(BP1152="None Known",0, LEN(BP1152)&gt;500, 5,LEN(BP1152)&gt;400, 4, LEN(BP1152)&gt;300, 3, LEN(BP1152)&gt;200, 2, LEN(BP1152)&gt;1, 1)</f>
        <v>0</v>
      </c>
      <c r="BR1152" s="1" t="s">
        <v>9345</v>
      </c>
      <c r="BS1152" s="1">
        <v>2</v>
      </c>
      <c r="BT1152" s="1" t="s">
        <v>9346</v>
      </c>
      <c r="BU1152" s="1">
        <v>1</v>
      </c>
      <c r="BV1152" s="1" t="s">
        <v>2808</v>
      </c>
      <c r="BW1152" s="1" t="s">
        <v>31</v>
      </c>
      <c r="BX1152" s="1"/>
      <c r="BY1152" t="str">
        <f>_xlfn.XLOOKUP($B1152,Img_lookup!A:A,Img_lookup!B:B, "Not available")</f>
        <v>e3e00dac-ebe3-4d49-9d8e-92a28dc07903</v>
      </c>
      <c r="BZ1152" t="str">
        <f>_xlfn.XLOOKUP($B1152,Img_lookup!A:A,Img_lookup!C:C, "Not available")</f>
        <v>Margyricarpus pinnatus</v>
      </c>
      <c r="CA1152" t="str">
        <f>_xlfn.XLOOKUP($B1152,Img_lookup!A:A,Img_lookup!D:D, "Not available")</f>
        <v>Marcia Stefani</v>
      </c>
      <c r="CB1152" t="str">
        <f>_xlfn.XLOOKUP($B1152,Img_lookup!A:A,Img_lookup!E:E, "https://imgur.com/aT5wafe")</f>
        <v>https://api.openverse.engineering/v1/images/e3e00dac-ebe3-4d49-9d8e-92a28dc07903/thumb/</v>
      </c>
    </row>
    <row r="1153" spans="1:80" ht="409.6" x14ac:dyDescent="0.15">
      <c r="A1153" s="1" t="s">
        <v>103</v>
      </c>
      <c r="B1153" s="1" t="s">
        <v>6713</v>
      </c>
      <c r="C1153" s="1" t="s">
        <v>6714</v>
      </c>
      <c r="E1153" s="1" t="s">
        <v>6715</v>
      </c>
      <c r="F1153" s="1" t="s">
        <v>6</v>
      </c>
      <c r="G1153" s="1" t="s">
        <v>6</v>
      </c>
      <c r="H1153" s="11" t="str">
        <f t="shared" si="512"/>
        <v>Perennial</v>
      </c>
      <c r="J1153" s="1">
        <v>0.5</v>
      </c>
      <c r="K1153" s="1">
        <v>0.5</v>
      </c>
      <c r="L1153" t="str" cm="1">
        <f t="array" ref="L1153">_xlfn.IFS(J1153+K1153="", "Unknown", J1153+K1153&gt;3, "Large", J1153+K1153&gt;0.5, "Medium", J1153+K1153&gt;0, "Small")</f>
        <v>Medium</v>
      </c>
      <c r="M1153" s="1">
        <v>3</v>
      </c>
      <c r="N1153" cm="1">
        <f t="array" ref="N1153">IF($M1153="",INDEX($M$2:$M$2176,MATCH(1,INDEX(($A$2:$A$2176=$A1153)*($M$2:$M$2176&lt;&gt;""),0),0)),$M1153)</f>
        <v>3</v>
      </c>
      <c r="O1153" s="2" t="str">
        <f t="shared" si="507"/>
        <v>Hardy to cold</v>
      </c>
      <c r="P1153" s="1" t="s">
        <v>6716</v>
      </c>
      <c r="R1153" t="str">
        <f t="shared" si="511"/>
        <v>Medium</v>
      </c>
      <c r="T1153" s="1"/>
      <c r="U1153" s="1"/>
      <c r="V1153" s="1" t="s">
        <v>1986</v>
      </c>
      <c r="W1153" s="6" t="str">
        <f t="shared" si="531"/>
        <v>6</v>
      </c>
      <c r="X1153" t="str">
        <f t="shared" si="532"/>
        <v>June</v>
      </c>
      <c r="Y1153" s="2" t="str">
        <f t="shared" si="533"/>
        <v>11</v>
      </c>
      <c r="Z1153" s="2" t="str">
        <f t="shared" si="534"/>
        <v>November</v>
      </c>
      <c r="AA1153" s="1" t="s">
        <v>135</v>
      </c>
      <c r="AB1153" s="1" t="str">
        <f t="shared" si="535"/>
        <v>8</v>
      </c>
      <c r="AC1153" s="1" t="str">
        <f t="shared" si="536"/>
        <v>August</v>
      </c>
      <c r="AD1153" s="1" t="str">
        <f t="shared" si="537"/>
        <v>10</v>
      </c>
      <c r="AE1153" s="1" t="str">
        <f t="shared" si="538"/>
        <v>October</v>
      </c>
      <c r="AF1153" s="16" t="s">
        <v>24580</v>
      </c>
      <c r="AG1153" s="1" t="str">
        <f t="shared" si="497"/>
        <v xml:space="preserve">Seed </v>
      </c>
      <c r="AH1153" s="2" t="str">
        <f t="shared" si="498"/>
        <v>Sow April/May or August/September in a cold frame. Germination can be slow and erratic[200]. Prick out the seedlings into individual pots when they are large enough to handle and plant them out in the following spring[K].
Basal cuttings in late spring. Harvest the shoots with plenty of underground stem when they are about 8 - 10cm above the ground. Pot them up into individual pots and keep them in light shade in a cold frame or greenhouse until they are rooting well. Plant them out in the summer.
Division in spring[1]. Larger clumps can be replanted direct into their permanent positions, though it is best to pot up smaller clumps and grow them on in a cold frame until they are rooting well. Plant them out in the spring.</v>
      </c>
      <c r="AI1153" s="1" t="s">
        <v>6717</v>
      </c>
      <c r="AJ1153" s="1" t="s">
        <v>23807</v>
      </c>
      <c r="AK1153" s="1" t="s">
        <v>17104</v>
      </c>
      <c r="AL1153" s="1" t="str">
        <f t="shared" si="508"/>
        <v>Scented</v>
      </c>
      <c r="AM1153" s="1" t="b">
        <v>1</v>
      </c>
      <c r="AN1153" s="1" t="b">
        <v>0</v>
      </c>
      <c r="AO1153" s="1" t="b">
        <v>0</v>
      </c>
      <c r="AP1153" s="5" t="s">
        <v>28</v>
      </c>
      <c r="AQ1153" s="5" t="str">
        <f t="shared" si="499"/>
        <v>Light, Medium, Heavy</v>
      </c>
      <c r="AR1153" s="1" t="s">
        <v>30</v>
      </c>
      <c r="AS1153" s="1" t="str">
        <f t="shared" si="509"/>
        <v>None</v>
      </c>
      <c r="AT1153" s="1" t="str">
        <f t="shared" si="500"/>
        <v>Full</v>
      </c>
      <c r="AU1153" s="1" t="s">
        <v>11</v>
      </c>
      <c r="AV1153" s="1" t="str">
        <f t="shared" si="501"/>
        <v>Dry, Moist</v>
      </c>
      <c r="AW1153" s="1" t="s">
        <v>12</v>
      </c>
      <c r="AX1153" s="1" t="str">
        <f t="shared" si="502"/>
        <v>Acid, Neutral, Alkaline</v>
      </c>
      <c r="AY1153" s="1" t="b">
        <v>0</v>
      </c>
      <c r="AZ1153" s="1" t="b">
        <v>0</v>
      </c>
      <c r="BA1153" s="1" t="b">
        <v>0</v>
      </c>
      <c r="BC1153" t="str">
        <f t="shared" si="503"/>
        <v>FALSE</v>
      </c>
      <c r="BE1153" t="str">
        <f t="shared" si="504"/>
        <v>FALSE</v>
      </c>
      <c r="BF1153" s="1" t="b">
        <v>1</v>
      </c>
      <c r="BG1153" s="1" t="b">
        <v>0</v>
      </c>
      <c r="BH1153" s="1" t="b">
        <v>0</v>
      </c>
      <c r="BI1153" s="1" t="s">
        <v>30</v>
      </c>
      <c r="BJ1153" s="1" t="str">
        <f t="shared" si="505"/>
        <v>FALSE</v>
      </c>
      <c r="BK1153" s="1" t="s">
        <v>77</v>
      </c>
      <c r="BL1153" t="str">
        <f t="shared" si="506"/>
        <v>TRUE</v>
      </c>
      <c r="BM1153" s="1" t="b">
        <v>0</v>
      </c>
      <c r="BN1153" s="1" t="b">
        <v>1</v>
      </c>
      <c r="BO1153" s="1">
        <f t="shared" si="510"/>
        <v>12</v>
      </c>
      <c r="BP1153" s="1" t="s">
        <v>6718</v>
      </c>
      <c r="BQ1153" s="1" cm="1">
        <f t="array" ref="BQ1153">_xlfn.IFS(BP1153="None Known",0, LEN(BP1153)&gt;500, 5,LEN(BP1153)&gt;400, 4, LEN(BP1153)&gt;300, 3, LEN(BP1153)&gt;200, 2, LEN(BP1153)&gt;1, 1)</f>
        <v>3</v>
      </c>
      <c r="BR1153" s="1" t="s">
        <v>6719</v>
      </c>
      <c r="BS1153" s="1">
        <v>2</v>
      </c>
      <c r="BT1153" s="1" t="s">
        <v>6720</v>
      </c>
      <c r="BU1153" s="1">
        <v>3</v>
      </c>
      <c r="BV1153" s="1" t="s">
        <v>6721</v>
      </c>
      <c r="BW1153" s="1" t="s">
        <v>31</v>
      </c>
      <c r="BX1153" s="1"/>
      <c r="BY1153" t="str">
        <f>_xlfn.XLOOKUP($B1153,Img_lookup!A:A,Img_lookup!B:B, "Not available")</f>
        <v>14a34abd-6f1a-4d69-a6f6-01be302b60d5</v>
      </c>
      <c r="BZ1153" t="str">
        <f>_xlfn.XLOOKUP($B1153,Img_lookup!A:A,Img_lookup!C:C, "Not available")</f>
        <v>Marrubium vulgare stem1_Jenene Kidston</v>
      </c>
      <c r="CA1153" t="str">
        <f>_xlfn.XLOOKUP($B1153,Img_lookup!A:A,Img_lookup!D:D, "Not available")</f>
        <v>Macleay Grass Man</v>
      </c>
      <c r="CB1153" t="str">
        <f>_xlfn.XLOOKUP($B1153,Img_lookup!A:A,Img_lookup!E:E, "https://imgur.com/aT5wafe")</f>
        <v>https://api.openverse.engineering/v1/images/14a34abd-6f1a-4d69-a6f6-01be302b60d5/thumb/</v>
      </c>
    </row>
    <row r="1154" spans="1:80" ht="13" x14ac:dyDescent="0.15">
      <c r="A1154" s="1" t="s">
        <v>2912</v>
      </c>
      <c r="B1154" s="1" t="s">
        <v>2913</v>
      </c>
      <c r="C1154" s="1" t="s">
        <v>2914</v>
      </c>
      <c r="E1154" s="1" t="s">
        <v>2915</v>
      </c>
      <c r="F1154" s="1" t="s">
        <v>539</v>
      </c>
      <c r="G1154" s="1" t="s">
        <v>23799</v>
      </c>
      <c r="H1154" s="11" t="str">
        <f t="shared" si="512"/>
        <v>Perennial</v>
      </c>
      <c r="J1154" s="1">
        <v>0.20000000300000001</v>
      </c>
      <c r="L1154" t="str" cm="1">
        <f t="array" ref="L1154">_xlfn.IFS(J1154+K1154="", "Unknown", J1154+K1154&gt;3, "Large", J1154+K1154&gt;0.5, "Medium", J1154+K1154&gt;0, "Small")</f>
        <v>Small</v>
      </c>
      <c r="M1154" s="1">
        <v>5</v>
      </c>
      <c r="N1154" cm="1">
        <f t="array" ref="N1154">IF($M1154="",INDEX($M$2:$M$2176,MATCH(1,INDEX(($A$2:$A$2176=$A1154)*($M$2:$M$2176&lt;&gt;""),0),0)),$M1154)</f>
        <v>5</v>
      </c>
      <c r="O1154" s="2" t="str">
        <f t="shared" si="507"/>
        <v>Seasonal outdoors</v>
      </c>
      <c r="P1154" s="1" t="s">
        <v>2916</v>
      </c>
      <c r="R1154" t="str">
        <f t="shared" si="511"/>
        <v>Medium</v>
      </c>
      <c r="W1154"/>
      <c r="AF1154" s="1" t="s">
        <v>2917</v>
      </c>
      <c r="AG1154" s="1" t="str">
        <f t="shared" ref="AG1154:AG1217" si="539">LEFT(AF1154,FIND("-",AF1154)-1)</f>
        <v xml:space="preserve">Spores </v>
      </c>
      <c r="AH1154" s="2" t="str">
        <f t="shared" ref="AH1154:AH1217" si="540">RIGHT(AF1154,LEN(AF1154)-FIND("-",AF1154)-1)</f>
        <v>The plant produces sporocarps, these need to be lightly abraded and then immersed in water. The sporocarps will then swell and burst to release the spores. The spores germinate immediately, the highly developed prothallus remains inside the large seed-like spores. The gametophyte generation is completed in 24 hours and the first roots and shoots appear in 2 - 3 days. Mature plants bearing sporocarps can develop in as little as 3 months[200].
Division.</v>
      </c>
      <c r="AI1154" s="1" t="s">
        <v>2918</v>
      </c>
      <c r="AL1154" s="1" t="str">
        <f t="shared" si="508"/>
        <v>Unscented</v>
      </c>
      <c r="AM1154" s="1" t="b">
        <v>0</v>
      </c>
      <c r="AN1154" s="1" t="b">
        <v>0</v>
      </c>
      <c r="AO1154" s="1" t="b">
        <v>0</v>
      </c>
      <c r="AP1154" s="5" t="s">
        <v>54</v>
      </c>
      <c r="AQ1154" s="5" t="str">
        <f t="shared" ref="AQ1154:AQ1217" si="541">IF(AP1154="L", "Light", IF(AP1154="M", "Medium", IF(AP1154="H", "Heavy", IF(AP1154="LM", "Light, Medium", IF(AP1154="MH", "Medium, Heavy", IF(AP1154="LMH", "Light, Medium, Heavy", ""))))))</f>
        <v>Light, Medium</v>
      </c>
      <c r="AR1154" s="1" t="s">
        <v>10</v>
      </c>
      <c r="AS1154" s="1" t="str">
        <f t="shared" si="509"/>
        <v>None, Partial</v>
      </c>
      <c r="AT1154" s="1" t="str">
        <f t="shared" ref="AT1154:AT1217" si="542">IF(AR1154="N", "Full", IF(AR1154="S", "Partial", IF(AR1154="F", "None", IF(AR1154="SN", "Partial, Full", IF(AR1154="NP", "None, Partial", IF(AR1154="FSN", "None, Partial, Full", ""))))))</f>
        <v>Partial, Full</v>
      </c>
      <c r="AU1154" s="1" t="s">
        <v>609</v>
      </c>
      <c r="AV1154" s="1" t="str">
        <f t="shared" ref="AV1154:AV1217" si="543">IF(AU1154="D", "Dry", IF(AU1154="M", "Moist", IF(AU1154="We", "Wet/Water", IF(AU1154="Wa", "Wet/Water", IF(AU1154="WeWa", "Wet/Water", IF(AU1154="DM", "Dry, Moist", IF(AU1154="DMWe", "Dry, Moist, Wet/Water", IF(AU1154="MWe", "Moist, Wet/Water", IF(AU1154="MWeWa", "Moist, Wet/Water", IF(AU1154="WeM", "Moist, Wet/Water",""))))))))))</f>
        <v>Moist, Wet/Water</v>
      </c>
      <c r="AW1154" s="1" t="s">
        <v>12</v>
      </c>
      <c r="AX1154" s="1" t="str">
        <f t="shared" ref="AX1154:AX1217" si="544">IF(AW1154="A", "Acid", IF(AW1154="N", "Neutral", IF(AW1154="B", "Alkaline", IF(AW1154="AN", "Acid, Neutral", IF(AW1154="NB", "Neutral, Alkaline", IF(AW1154="ANB", "Acid, Neutral, Alkaline", ""))))))</f>
        <v>Acid, Neutral, Alkaline</v>
      </c>
      <c r="AY1154" s="1" t="b">
        <v>0</v>
      </c>
      <c r="AZ1154" s="1" t="b">
        <v>0</v>
      </c>
      <c r="BA1154" s="1" t="b">
        <v>0</v>
      </c>
      <c r="BC1154" t="str">
        <f t="shared" ref="BC1154:BC1217" si="545">IF(BB1154="M", "TRUE", IF(BB1154="W", "TRUE", "FALSE"))</f>
        <v>FALSE</v>
      </c>
      <c r="BE1154" t="str">
        <f t="shared" ref="BE1154:BE1217" si="546">IF(BD1154="Y", "TRUE", "FALSE")</f>
        <v>FALSE</v>
      </c>
      <c r="BF1154" s="1" t="b">
        <v>0</v>
      </c>
      <c r="BG1154" s="1" t="b">
        <v>0</v>
      </c>
      <c r="BH1154" s="1" t="b">
        <v>0</v>
      </c>
      <c r="BJ1154" s="1" t="str">
        <f t="shared" ref="BJ1154:BJ1217" si="547">IF(BI1154="Y", "TRUE", "FALSE")</f>
        <v>FALSE</v>
      </c>
      <c r="BL1154" t="str">
        <f t="shared" ref="BL1154:BL1217" si="548">IF(BK1154="Y", "TRUE", "FALSE")</f>
        <v>FALSE</v>
      </c>
      <c r="BM1154" s="1" t="b">
        <v>0</v>
      </c>
      <c r="BN1154" s="1" t="b">
        <v>0</v>
      </c>
      <c r="BO1154" s="1">
        <f t="shared" si="510"/>
        <v>5</v>
      </c>
      <c r="BP1154" s="1" t="s">
        <v>31</v>
      </c>
      <c r="BQ1154" s="1" cm="1">
        <f t="array" ref="BQ1154">_xlfn.IFS(BP1154="None Known",0, LEN(BP1154)&gt;500, 5,LEN(BP1154)&gt;400, 4, LEN(BP1154)&gt;300, 3, LEN(BP1154)&gt;200, 2, LEN(BP1154)&gt;1, 1)</f>
        <v>0</v>
      </c>
      <c r="BR1154" s="1" t="s">
        <v>2919</v>
      </c>
      <c r="BS1154" s="1">
        <v>1</v>
      </c>
      <c r="BT1154" s="1" t="s">
        <v>2920</v>
      </c>
      <c r="BU1154" s="1">
        <v>2</v>
      </c>
      <c r="BV1154" s="1" t="s">
        <v>2921</v>
      </c>
      <c r="BW1154" s="1" t="s">
        <v>2137</v>
      </c>
      <c r="BX1154" s="1"/>
      <c r="BY1154" t="str">
        <f>_xlfn.XLOOKUP($B1154,Img_lookup!A:A,Img_lookup!B:B, "Not available")</f>
        <v>72a9aede-35a3-4b24-a6d5-69e9b5329586</v>
      </c>
      <c r="BZ1154" t="str">
        <f>_xlfn.XLOOKUP($B1154,Img_lookup!A:A,Img_lookup!C:C, "Not available")</f>
        <v>Water Shamrock (Marsilea quadrifolia)</v>
      </c>
      <c r="CA1154" t="str">
        <f>_xlfn.XLOOKUP($B1154,Img_lookup!A:A,Img_lookup!D:D, "Not available")</f>
        <v>kkmarais</v>
      </c>
      <c r="CB1154" t="str">
        <f>_xlfn.XLOOKUP($B1154,Img_lookup!A:A,Img_lookup!E:E, "https://imgur.com/aT5wafe")</f>
        <v>https://api.openverse.engineering/v1/images/72a9aede-35a3-4b24-a6d5-69e9b5329586/thumb/</v>
      </c>
    </row>
    <row r="1155" spans="1:80" ht="13" x14ac:dyDescent="0.15">
      <c r="A1155" s="1" t="s">
        <v>69</v>
      </c>
      <c r="B1155" s="1" t="s">
        <v>14686</v>
      </c>
      <c r="C1155" s="1" t="s">
        <v>14687</v>
      </c>
      <c r="D1155" s="1" t="s">
        <v>14688</v>
      </c>
      <c r="E1155" s="1" t="s">
        <v>14689</v>
      </c>
      <c r="F1155" s="1" t="s">
        <v>85</v>
      </c>
      <c r="G1155" s="1" t="s">
        <v>85</v>
      </c>
      <c r="H1155" s="11" t="str">
        <f t="shared" si="512"/>
        <v>Annual</v>
      </c>
      <c r="J1155" s="1">
        <v>0.30000001199999998</v>
      </c>
      <c r="L1155" t="str" cm="1">
        <f t="array" ref="L1155">_xlfn.IFS(J1155+K1155="", "Unknown", J1155+K1155&gt;3, "Large", J1155+K1155&gt;0.5, "Medium", J1155+K1155&gt;0, "Small")</f>
        <v>Small</v>
      </c>
      <c r="M1155" s="1">
        <v>6</v>
      </c>
      <c r="N1155" cm="1">
        <f t="array" ref="N1155">IF($M1155="",INDEX($M$2:$M$2176,MATCH(1,INDEX(($A$2:$A$2176=$A1155)*($M$2:$M$2176&lt;&gt;""),0),0)),$M1155)</f>
        <v>6</v>
      </c>
      <c r="O1155" s="2" t="str">
        <f t="shared" ref="O1155:O1218" si="549">IF(N1155="", "Temperate zone", IF(N1155&lt;5, "Hardy to cold", IF(N1155&lt;8, "Seasonal outdoors", IF(N1155&lt;12, "Grown indoors", "all Temperate zone"))))</f>
        <v>Seasonal outdoors</v>
      </c>
      <c r="P1155" s="1" t="s">
        <v>14690</v>
      </c>
      <c r="R1155" t="str">
        <f t="shared" si="511"/>
        <v>Medium</v>
      </c>
      <c r="T1155" s="1"/>
      <c r="U1155" s="1"/>
      <c r="V1155" s="1" t="s">
        <v>307</v>
      </c>
      <c r="W1155" s="6" t="str">
        <f t="shared" ref="W1155:W1163" si="550">IF(ISNUMBER(SEARCH("-",V1155)),TRIM(LEFT(V1155,FIND("-",V1155)-1)),V1155)</f>
        <v>6</v>
      </c>
      <c r="X1155" t="str">
        <f>IF(W1155="1", "January", IF(W1155="2", "February", IF(W1155="3", "March", IF(W1155="4", "April", IF(W1155="5", "May", IF(W1155="6", "June", IF(W1155="7", "July", IF(W1155="8", "August", IF(W1155="9", "September", IF(W1155="10", "October", IF(W1155="11", "November", IF(W1155="12", "December", "Other"))))))))))))</f>
        <v>June</v>
      </c>
      <c r="Y1155" s="2" t="str">
        <f>IF(ISNUMBER(SEARCH("-",V1155)),TRIM(RIGHT(V1155,LEN(V1155)-SEARCH("-",V1155))),V1155)</f>
        <v>7</v>
      </c>
      <c r="Z1155" s="2" t="str">
        <f>IF(Y1155="1", "January", IF(Y1155="2", "February", IF(Y1155="3", "March", IF(Y1155="4", "April", IF(Y1155="5", "May", IF(Y1155="6", "June", IF(Y1155="7", "July", IF(Y1155="8", "August", IF(Y1155="9", "September", IF(Y1155="10", "October", IF(Y1155="11", "November", IF(Y1155="12", "December", "Other"))))))))))))</f>
        <v>July</v>
      </c>
      <c r="AA1155" s="1" t="s">
        <v>51</v>
      </c>
      <c r="AB1155" s="1" t="str">
        <f>IF(ISNUMBER(SEARCH("-",AA1155)),TRIM(LEFT(AA1155,FIND("-",AA1155)-1)),AA1155)</f>
        <v>7</v>
      </c>
      <c r="AC1155" s="1" t="str">
        <f>IF(AB1155="1", "January", IF(AB1155="2", "February", IF(AB1155="3", "March", IF(AB1155="4", "April", IF(AB1155="5", "May", IF(AB1155="6", "June", IF(AB1155="7", "July", IF(AB1155="8", "August", IF(AB1155="9", "September", IF(AB1155="10", "October", IF(AB1155="11", "November", IF(AB1155="12", "December", "Other"))))))))))))</f>
        <v>July</v>
      </c>
      <c r="AD1155" s="1" t="str">
        <f>IF(ISNUMBER(SEARCH("-",AA1155)),TRIM(RIGHT(AA1155,LEN(AA1155)-SEARCH("-",AA1155))),AA1155)</f>
        <v>8</v>
      </c>
      <c r="AE1155" s="1" t="str">
        <f>IF(AD1155="1", "January", IF(AD1155="2", "February", IF(AD1155="3", "March", IF(AD1155="4", "April", IF(AD1155="5", "May", IF(AD1155="6", "June", IF(AD1155="7", "July", IF(AD1155="8", "August", IF(AD1155="9", "September", IF(AD1155="10", "October", IF(AD1155="11", "November", IF(AD1155="12", "December", "Other"))))))))))))</f>
        <v>August</v>
      </c>
      <c r="AF1155" s="1" t="s">
        <v>24581</v>
      </c>
      <c r="AG1155" s="1" t="str">
        <f t="shared" si="539"/>
        <v xml:space="preserve">Seed </v>
      </c>
      <c r="AH1155" s="2" t="str">
        <f t="shared" si="540"/>
        <v>Sow spring or late summer in situ. Germination should take place within 3 weeks.</v>
      </c>
      <c r="AI1155" s="1" t="s">
        <v>14691</v>
      </c>
      <c r="AJ1155" s="1" t="s">
        <v>23802</v>
      </c>
      <c r="AK1155" s="1" t="s">
        <v>17104</v>
      </c>
      <c r="AL1155" s="1" t="str">
        <f t="shared" ref="AL1155:AL1218" si="551">IF(AM1155=TRUE, "Scented", "Unscented")</f>
        <v>Scented</v>
      </c>
      <c r="AM1155" s="1" t="b">
        <v>1</v>
      </c>
      <c r="AN1155" s="1" t="b">
        <v>0</v>
      </c>
      <c r="AO1155" s="1" t="b">
        <v>0</v>
      </c>
      <c r="AP1155" s="5" t="s">
        <v>28</v>
      </c>
      <c r="AQ1155" s="5" t="str">
        <f t="shared" si="541"/>
        <v>Light, Medium, Heavy</v>
      </c>
      <c r="AR1155" s="1" t="s">
        <v>30</v>
      </c>
      <c r="AS1155" s="1" t="str">
        <f t="shared" ref="AS1155:AS1218" si="552">IF(AR1155="N", "None", IF(AR1155="S", "Partial", IF(AR1155="F", "Full", IF(AR1155="SN", "None, Partial", IF(AR1155="FS", "Partial, Full", IF(AR1155="FSN", "None, Partial, Full", ""))))))</f>
        <v>None</v>
      </c>
      <c r="AT1155" s="1" t="str">
        <f t="shared" si="542"/>
        <v>Full</v>
      </c>
      <c r="AU1155" s="1" t="s">
        <v>11</v>
      </c>
      <c r="AV1155" s="1" t="str">
        <f t="shared" si="543"/>
        <v>Dry, Moist</v>
      </c>
      <c r="AW1155" s="1" t="s">
        <v>12</v>
      </c>
      <c r="AX1155" s="1" t="str">
        <f t="shared" si="544"/>
        <v>Acid, Neutral, Alkaline</v>
      </c>
      <c r="AY1155" s="1" t="b">
        <v>0</v>
      </c>
      <c r="AZ1155" s="1" t="b">
        <v>0</v>
      </c>
      <c r="BA1155" s="1" t="b">
        <v>0</v>
      </c>
      <c r="BC1155" t="str">
        <f t="shared" si="545"/>
        <v>FALSE</v>
      </c>
      <c r="BE1155" t="str">
        <f t="shared" si="546"/>
        <v>FALSE</v>
      </c>
      <c r="BF1155" s="1" t="b">
        <v>0</v>
      </c>
      <c r="BG1155" s="1" t="b">
        <v>0</v>
      </c>
      <c r="BH1155" s="1" t="b">
        <v>0</v>
      </c>
      <c r="BI1155" s="1" t="s">
        <v>30</v>
      </c>
      <c r="BJ1155" s="1" t="str">
        <f t="shared" si="547"/>
        <v>FALSE</v>
      </c>
      <c r="BL1155" t="str">
        <f t="shared" si="548"/>
        <v>FALSE</v>
      </c>
      <c r="BM1155" s="1" t="b">
        <v>0</v>
      </c>
      <c r="BN1155" s="1" t="b">
        <v>0</v>
      </c>
      <c r="BO1155" s="1">
        <f t="shared" ref="BO1155:BO1218" si="553">BQ1155+(BS1155*3)+BU1155</f>
        <v>6</v>
      </c>
      <c r="BP1155" s="1" t="s">
        <v>14692</v>
      </c>
      <c r="BQ1155" s="1" cm="1">
        <f t="array" ref="BQ1155">_xlfn.IFS(BP1155="None Known",0, LEN(BP1155)&gt;500, 5,LEN(BP1155)&gt;400, 4, LEN(BP1155)&gt;300, 3, LEN(BP1155)&gt;200, 2, LEN(BP1155)&gt;1, 1)</f>
        <v>1</v>
      </c>
      <c r="BR1155" s="1" t="s">
        <v>14693</v>
      </c>
      <c r="BS1155" s="1">
        <v>1</v>
      </c>
      <c r="BT1155" s="1" t="s">
        <v>14694</v>
      </c>
      <c r="BU1155" s="1">
        <v>2</v>
      </c>
      <c r="BV1155" s="1" t="s">
        <v>14695</v>
      </c>
      <c r="BW1155" s="1" t="s">
        <v>14696</v>
      </c>
      <c r="BX1155" s="1"/>
      <c r="BY1155" t="str">
        <f>_xlfn.XLOOKUP($B1155,Img_lookup!A:A,Img_lookup!B:B, "Not available")</f>
        <v>dd4aa780-e8bd-4ad8-a5fc-deec328e7d8a</v>
      </c>
      <c r="BZ1155" t="str">
        <f>_xlfn.XLOOKUP($B1155,Img_lookup!A:A,Img_lookup!C:C, "Not available")</f>
        <v>Big Tripleurospermum maritima ssp inodora and small Matricaria recutita or chamomilla (hollow receptical) Llandaff North. Matricaria matricarioides</v>
      </c>
      <c r="CA1155" t="str">
        <f>_xlfn.XLOOKUP($B1155,Img_lookup!A:A,Img_lookup!D:D, "Not available")</f>
        <v>Mary Gillham Archive Project</v>
      </c>
      <c r="CB1155" t="str">
        <f>_xlfn.XLOOKUP($B1155,Img_lookup!A:A,Img_lookup!E:E, "https://imgur.com/aT5wafe")</f>
        <v>https://api.openverse.engineering/v1/images/dd4aa780-e8bd-4ad8-a5fc-deec328e7d8a/thumb/</v>
      </c>
    </row>
    <row r="1156" spans="1:80" ht="13" x14ac:dyDescent="0.15">
      <c r="A1156" s="1" t="s">
        <v>69</v>
      </c>
      <c r="B1156" s="1" t="s">
        <v>15902</v>
      </c>
      <c r="C1156" s="1" t="s">
        <v>15903</v>
      </c>
      <c r="D1156" s="1" t="s">
        <v>15904</v>
      </c>
      <c r="E1156" s="1" t="s">
        <v>15905</v>
      </c>
      <c r="F1156" s="1" t="s">
        <v>85</v>
      </c>
      <c r="G1156" s="1" t="s">
        <v>85</v>
      </c>
      <c r="H1156" s="11" t="str">
        <f t="shared" si="512"/>
        <v>Annual</v>
      </c>
      <c r="J1156" s="1">
        <v>0.5</v>
      </c>
      <c r="K1156" s="1">
        <v>0.25</v>
      </c>
      <c r="L1156" t="str" cm="1">
        <f t="array" ref="L1156">_xlfn.IFS(J1156+K1156="", "Unknown", J1156+K1156&gt;3, "Large", J1156+K1156&gt;0.5, "Medium", J1156+K1156&gt;0, "Small")</f>
        <v>Medium</v>
      </c>
      <c r="M1156" s="1">
        <v>6</v>
      </c>
      <c r="N1156" cm="1">
        <f t="array" ref="N1156">IF($M1156="",INDEX($M$2:$M$2176,MATCH(1,INDEX(($A$2:$A$2176=$A1156)*($M$2:$M$2176&lt;&gt;""),0),0)),$M1156)</f>
        <v>6</v>
      </c>
      <c r="O1156" s="2" t="str">
        <f t="shared" si="549"/>
        <v>Seasonal outdoors</v>
      </c>
      <c r="P1156" s="1" t="s">
        <v>15906</v>
      </c>
      <c r="R1156" t="str">
        <f t="shared" ref="R1156:R1219" si="554">IF(Q1156="Fast", "Fast", IF(Q1156="Slow", "Slow", "Medium"))</f>
        <v>Medium</v>
      </c>
      <c r="T1156" s="1"/>
      <c r="U1156" s="1"/>
      <c r="V1156" s="1" t="s">
        <v>307</v>
      </c>
      <c r="W1156" s="6" t="str">
        <f t="shared" si="550"/>
        <v>6</v>
      </c>
      <c r="X1156" t="str">
        <f>IF(W1156="1", "January", IF(W1156="2", "February", IF(W1156="3", "March", IF(W1156="4", "April", IF(W1156="5", "May", IF(W1156="6", "June", IF(W1156="7", "July", IF(W1156="8", "August", IF(W1156="9", "September", IF(W1156="10", "October", IF(W1156="11", "November", IF(W1156="12", "December", "Other"))))))))))))</f>
        <v>June</v>
      </c>
      <c r="Y1156" s="2" t="str">
        <f>IF(ISNUMBER(SEARCH("-",V1156)),TRIM(RIGHT(V1156,LEN(V1156)-SEARCH("-",V1156))),V1156)</f>
        <v>7</v>
      </c>
      <c r="Z1156" s="2" t="str">
        <f>IF(Y1156="1", "January", IF(Y1156="2", "February", IF(Y1156="3", "March", IF(Y1156="4", "April", IF(Y1156="5", "May", IF(Y1156="6", "June", IF(Y1156="7", "July", IF(Y1156="8", "August", IF(Y1156="9", "September", IF(Y1156="10", "October", IF(Y1156="11", "November", IF(Y1156="12", "December", "Other"))))))))))))</f>
        <v>July</v>
      </c>
      <c r="AA1156" s="1" t="s">
        <v>51</v>
      </c>
      <c r="AB1156" s="1" t="str">
        <f>IF(ISNUMBER(SEARCH("-",AA1156)),TRIM(LEFT(AA1156,FIND("-",AA1156)-1)),AA1156)</f>
        <v>7</v>
      </c>
      <c r="AC1156" s="1" t="str">
        <f>IF(AB1156="1", "January", IF(AB1156="2", "February", IF(AB1156="3", "March", IF(AB1156="4", "April", IF(AB1156="5", "May", IF(AB1156="6", "June", IF(AB1156="7", "July", IF(AB1156="8", "August", IF(AB1156="9", "September", IF(AB1156="10", "October", IF(AB1156="11", "November", IF(AB1156="12", "December", "Other"))))))))))))</f>
        <v>July</v>
      </c>
      <c r="AD1156" s="1" t="str">
        <f>IF(ISNUMBER(SEARCH("-",AA1156)),TRIM(RIGHT(AA1156,LEN(AA1156)-SEARCH("-",AA1156))),AA1156)</f>
        <v>8</v>
      </c>
      <c r="AE1156" s="1" t="str">
        <f>IF(AD1156="1", "January", IF(AD1156="2", "February", IF(AD1156="3", "March", IF(AD1156="4", "April", IF(AD1156="5", "May", IF(AD1156="6", "June", IF(AD1156="7", "July", IF(AD1156="8", "August", IF(AD1156="9", "September", IF(AD1156="10", "October", IF(AD1156="11", "November", IF(AD1156="12", "December", "Other"))))))))))))</f>
        <v>August</v>
      </c>
      <c r="AF1156" s="1" t="s">
        <v>24582</v>
      </c>
      <c r="AG1156" s="1" t="str">
        <f t="shared" si="539"/>
        <v xml:space="preserve">Seed </v>
      </c>
      <c r="AH1156" s="2" t="str">
        <f t="shared" si="540"/>
        <v>Sow spring or autumn in situ[238]. Germination should take place within 3 weeks.</v>
      </c>
      <c r="AI1156" s="1" t="s">
        <v>15907</v>
      </c>
      <c r="AJ1156" s="1" t="s">
        <v>23802</v>
      </c>
      <c r="AK1156" s="1" t="s">
        <v>17104</v>
      </c>
      <c r="AL1156" s="1" t="str">
        <f t="shared" si="551"/>
        <v>Scented</v>
      </c>
      <c r="AM1156" s="1" t="b">
        <v>1</v>
      </c>
      <c r="AN1156" s="1" t="b">
        <v>0</v>
      </c>
      <c r="AO1156" s="1" t="b">
        <v>0</v>
      </c>
      <c r="AP1156" s="5" t="s">
        <v>28</v>
      </c>
      <c r="AQ1156" s="5" t="str">
        <f t="shared" si="541"/>
        <v>Light, Medium, Heavy</v>
      </c>
      <c r="AR1156" s="1" t="s">
        <v>30</v>
      </c>
      <c r="AS1156" s="1" t="str">
        <f t="shared" si="552"/>
        <v>None</v>
      </c>
      <c r="AT1156" s="1" t="str">
        <f t="shared" si="542"/>
        <v>Full</v>
      </c>
      <c r="AU1156" s="1" t="s">
        <v>11</v>
      </c>
      <c r="AV1156" s="1" t="str">
        <f t="shared" si="543"/>
        <v>Dry, Moist</v>
      </c>
      <c r="AW1156" s="1" t="s">
        <v>12</v>
      </c>
      <c r="AX1156" s="1" t="str">
        <f t="shared" si="544"/>
        <v>Acid, Neutral, Alkaline</v>
      </c>
      <c r="AY1156" s="1" t="b">
        <v>0</v>
      </c>
      <c r="AZ1156" s="1" t="b">
        <v>0</v>
      </c>
      <c r="BA1156" s="1" t="b">
        <v>1</v>
      </c>
      <c r="BC1156" t="str">
        <f t="shared" si="545"/>
        <v>FALSE</v>
      </c>
      <c r="BE1156" t="str">
        <f t="shared" si="546"/>
        <v>FALSE</v>
      </c>
      <c r="BF1156" s="1" t="b">
        <v>1</v>
      </c>
      <c r="BG1156" s="1" t="b">
        <v>0</v>
      </c>
      <c r="BH1156" s="1" t="b">
        <v>0</v>
      </c>
      <c r="BI1156" s="1" t="s">
        <v>30</v>
      </c>
      <c r="BJ1156" s="1" t="str">
        <f t="shared" si="547"/>
        <v>FALSE</v>
      </c>
      <c r="BL1156" t="str">
        <f t="shared" si="548"/>
        <v>FALSE</v>
      </c>
      <c r="BM1156" s="1" t="b">
        <v>0</v>
      </c>
      <c r="BN1156" s="1" t="b">
        <v>0</v>
      </c>
      <c r="BO1156" s="1">
        <f t="shared" si="553"/>
        <v>19</v>
      </c>
      <c r="BP1156" s="1" t="s">
        <v>15908</v>
      </c>
      <c r="BQ1156" s="1" cm="1">
        <f t="array" ref="BQ1156">_xlfn.IFS(BP1156="None Known",0, LEN(BP1156)&gt;500, 5,LEN(BP1156)&gt;400, 4, LEN(BP1156)&gt;300, 3, LEN(BP1156)&gt;200, 2, LEN(BP1156)&gt;1, 1)</f>
        <v>5</v>
      </c>
      <c r="BR1156" s="1" t="s">
        <v>15909</v>
      </c>
      <c r="BS1156" s="1">
        <v>3</v>
      </c>
      <c r="BT1156" s="1" t="s">
        <v>15910</v>
      </c>
      <c r="BU1156" s="1">
        <v>5</v>
      </c>
      <c r="BV1156" s="1" t="s">
        <v>15911</v>
      </c>
      <c r="BW1156" s="1" t="s">
        <v>31</v>
      </c>
      <c r="BX1156" s="1"/>
      <c r="BY1156" t="str">
        <f>_xlfn.XLOOKUP($B1156,Img_lookup!A:A,Img_lookup!B:B, "Not available")</f>
        <v>d44ebaab-e956-4310-993a-8d473866c197</v>
      </c>
      <c r="BZ1156" t="str">
        <f>_xlfn.XLOOKUP($B1156,Img_lookup!A:A,Img_lookup!C:C, "Not available")</f>
        <v>Matricaria recutita - ◊ß◊û◊ï◊û◊ô◊ú ◊õ◊ó◊ï◊ú</v>
      </c>
      <c r="CA1156" t="str">
        <f>_xlfn.XLOOKUP($B1156,Img_lookup!A:A,Img_lookup!D:D, "Not available")</f>
        <v>Eran Finkle</v>
      </c>
      <c r="CB1156" t="str">
        <f>_xlfn.XLOOKUP($B1156,Img_lookup!A:A,Img_lookup!E:E, "https://imgur.com/aT5wafe")</f>
        <v>https://api.openverse.engineering/v1/images/d44ebaab-e956-4310-993a-8d473866c197/thumb/</v>
      </c>
    </row>
    <row r="1157" spans="1:80" ht="306" x14ac:dyDescent="0.15">
      <c r="A1157" s="1" t="s">
        <v>128</v>
      </c>
      <c r="B1157" s="1" t="s">
        <v>11411</v>
      </c>
      <c r="C1157" s="1" t="s">
        <v>11412</v>
      </c>
      <c r="D1157" s="1" t="s">
        <v>11413</v>
      </c>
      <c r="E1157" s="1" t="s">
        <v>11414</v>
      </c>
      <c r="F1157" s="1" t="s">
        <v>17124</v>
      </c>
      <c r="G1157" s="1" t="s">
        <v>17124</v>
      </c>
      <c r="H1157" s="11" t="str">
        <f t="shared" si="512"/>
        <v>Annual/Perennial</v>
      </c>
      <c r="J1157" s="1">
        <v>0.60000002399999997</v>
      </c>
      <c r="K1157" s="1">
        <v>0.30000001199999998</v>
      </c>
      <c r="L1157" t="str" cm="1">
        <f t="array" ref="L1157">_xlfn.IFS(J1157+K1157="", "Unknown", J1157+K1157&gt;3, "Large", J1157+K1157&gt;0.5, "Medium", J1157+K1157&gt;0, "Small")</f>
        <v>Medium</v>
      </c>
      <c r="M1157" s="1">
        <v>6</v>
      </c>
      <c r="N1157" cm="1">
        <f t="array" ref="N1157">IF($M1157="",INDEX($M$2:$M$2176,MATCH(1,INDEX(($A$2:$A$2176=$A1157)*($M$2:$M$2176&lt;&gt;""),0),0)),$M1157)</f>
        <v>6</v>
      </c>
      <c r="O1157" s="2" t="str">
        <f t="shared" si="549"/>
        <v>Seasonal outdoors</v>
      </c>
      <c r="P1157" s="1" t="s">
        <v>11415</v>
      </c>
      <c r="Q1157" s="1" t="s">
        <v>17109</v>
      </c>
      <c r="R1157" t="str">
        <f t="shared" si="554"/>
        <v>Fast</v>
      </c>
      <c r="T1157" s="1"/>
      <c r="U1157" s="1"/>
      <c r="V1157" s="1" t="s">
        <v>1006</v>
      </c>
      <c r="W1157" s="6" t="str">
        <f t="shared" si="550"/>
        <v>5</v>
      </c>
      <c r="X1157" t="str">
        <f>IF(W1157="1", "January", IF(W1157="2", "February", IF(W1157="3", "March", IF(W1157="4", "April", IF(W1157="5", "May", IF(W1157="6", "June", IF(W1157="7", "July", IF(W1157="8", "August", IF(W1157="9", "September", IF(W1157="10", "October", IF(W1157="11", "November", IF(W1157="12", "December", "Other"))))))))))))</f>
        <v>May</v>
      </c>
      <c r="Y1157" s="2" t="str">
        <f>IF(ISNUMBER(SEARCH("-",V1157)),TRIM(RIGHT(V1157,LEN(V1157)-SEARCH("-",V1157))),V1157)</f>
        <v>7</v>
      </c>
      <c r="Z1157" s="2" t="str">
        <f>IF(Y1157="1", "January", IF(Y1157="2", "February", IF(Y1157="3", "March", IF(Y1157="4", "April", IF(Y1157="5", "May", IF(Y1157="6", "June", IF(Y1157="7", "July", IF(Y1157="8", "August", IF(Y1157="9", "September", IF(Y1157="10", "October", IF(Y1157="11", "November", IF(Y1157="12", "December", "Other"))))))))))))</f>
        <v>July</v>
      </c>
      <c r="AA1157" s="1">
        <v>8</v>
      </c>
      <c r="AB1157" s="1">
        <f>IF(ISNUMBER(SEARCH("-",AA1157)),TRIM(LEFT(AA1157,FIND("-",AA1157)-1)),AA1157)</f>
        <v>8</v>
      </c>
      <c r="AC1157" s="1" t="str">
        <f>IF(AB1157=1, "January", IF(AB1157=2, "February", IF(AB1157=3, "March", IF(AB1157=4, "April", IF(AB1157=5, "May", IF(AB1157=6, "June", IF(AB1157=7, "July", IF(AB1157=8, "August", IF(AB1157=9, "September", IF(AB1157=10, "October", IF(AB1157=11, "November", IF(AB1157=12, "December", "Other"))))))))))))</f>
        <v>August</v>
      </c>
      <c r="AD1157" s="1"/>
      <c r="AE1157" s="1"/>
      <c r="AF1157" s="16" t="s">
        <v>24583</v>
      </c>
      <c r="AG1157" s="1" t="str">
        <f t="shared" si="539"/>
        <v xml:space="preserve">Seed </v>
      </c>
      <c r="AH1157" s="2" t="str">
        <f t="shared" si="540"/>
        <v>Sow early spring in a greenhouse[1]. Germination usually takes place within 2 weeks. When they are large enough to handle, prick the seedlings out into individual pots and plant them out in the summer.
The seed can also be sown outdoors in situ in mid to late spring.</v>
      </c>
      <c r="AI1157" s="1" t="s">
        <v>11416</v>
      </c>
      <c r="AJ1157" s="1" t="s">
        <v>23804</v>
      </c>
      <c r="AK1157" s="1" t="s">
        <v>17104</v>
      </c>
      <c r="AL1157" s="1" t="str">
        <f t="shared" si="551"/>
        <v>Scented</v>
      </c>
      <c r="AM1157" s="1" t="b">
        <v>1</v>
      </c>
      <c r="AN1157" s="1" t="b">
        <v>0</v>
      </c>
      <c r="AO1157" s="1" t="b">
        <v>0</v>
      </c>
      <c r="AP1157" s="5" t="s">
        <v>28</v>
      </c>
      <c r="AQ1157" s="5" t="str">
        <f t="shared" si="541"/>
        <v>Light, Medium, Heavy</v>
      </c>
      <c r="AR1157" s="1" t="s">
        <v>30</v>
      </c>
      <c r="AS1157" s="1" t="str">
        <f t="shared" si="552"/>
        <v>None</v>
      </c>
      <c r="AT1157" s="1" t="str">
        <f t="shared" si="542"/>
        <v>Full</v>
      </c>
      <c r="AU1157" s="1" t="s">
        <v>29</v>
      </c>
      <c r="AV1157" s="1" t="str">
        <f t="shared" si="543"/>
        <v>Moist</v>
      </c>
      <c r="AW1157" s="1" t="s">
        <v>263</v>
      </c>
      <c r="AX1157" s="1" t="str">
        <f t="shared" si="544"/>
        <v>Neutral, Alkaline</v>
      </c>
      <c r="AY1157" s="1" t="b">
        <v>0</v>
      </c>
      <c r="AZ1157" s="1" t="b">
        <v>0</v>
      </c>
      <c r="BA1157" s="1" t="b">
        <v>0</v>
      </c>
      <c r="BB1157" s="1" t="s">
        <v>29</v>
      </c>
      <c r="BC1157" t="str">
        <f t="shared" si="545"/>
        <v>TRUE</v>
      </c>
      <c r="BE1157" t="str">
        <f t="shared" si="546"/>
        <v>FALSE</v>
      </c>
      <c r="BF1157" s="1" t="b">
        <v>0</v>
      </c>
      <c r="BG1157" s="1" t="b">
        <v>0</v>
      </c>
      <c r="BH1157" s="1" t="b">
        <v>0</v>
      </c>
      <c r="BI1157" s="1" t="s">
        <v>30</v>
      </c>
      <c r="BJ1157" s="1" t="str">
        <f t="shared" si="547"/>
        <v>FALSE</v>
      </c>
      <c r="BK1157" s="1" t="s">
        <v>77</v>
      </c>
      <c r="BL1157" t="str">
        <f t="shared" si="548"/>
        <v>TRUE</v>
      </c>
      <c r="BM1157" s="1" t="b">
        <v>0</v>
      </c>
      <c r="BN1157" s="1" t="b">
        <v>1</v>
      </c>
      <c r="BO1157" s="1">
        <f t="shared" si="553"/>
        <v>8</v>
      </c>
      <c r="BP1157" s="1" t="s">
        <v>11417</v>
      </c>
      <c r="BQ1157" s="1" cm="1">
        <f t="array" ref="BQ1157">_xlfn.IFS(BP1157="None Known",0, LEN(BP1157)&gt;500, 5,LEN(BP1157)&gt;400, 4, LEN(BP1157)&gt;300, 3, LEN(BP1157)&gt;200, 2, LEN(BP1157)&gt;1, 1)</f>
        <v>1</v>
      </c>
      <c r="BR1157" s="1" t="s">
        <v>11418</v>
      </c>
      <c r="BS1157" s="1">
        <v>2</v>
      </c>
      <c r="BT1157" s="1" t="s">
        <v>11419</v>
      </c>
      <c r="BU1157" s="1">
        <v>1</v>
      </c>
      <c r="BV1157" s="1" t="s">
        <v>245</v>
      </c>
      <c r="BW1157" s="1" t="s">
        <v>31</v>
      </c>
      <c r="BX1157" s="1"/>
      <c r="BY1157" t="str">
        <f>_xlfn.XLOOKUP($B1157,Img_lookup!A:A,Img_lookup!B:B, "Not available")</f>
        <v>5322fc9d-ef5a-4437-834a-3086fb3ac517</v>
      </c>
      <c r="BZ1157" t="str">
        <f>_xlfn.XLOOKUP($B1157,Img_lookup!A:A,Img_lookup!C:C, "Not available")</f>
        <v>Hoary Stock (Matthiola incana)</v>
      </c>
      <c r="CA1157" t="str">
        <f>_xlfn.XLOOKUP($B1157,Img_lookup!A:A,Img_lookup!D:D, "Not available")</f>
        <v>Phil Sellens</v>
      </c>
      <c r="CB1157" t="str">
        <f>_xlfn.XLOOKUP($B1157,Img_lookup!A:A,Img_lookup!E:E, "https://imgur.com/aT5wafe")</f>
        <v>https://api.openverse.engineering/v1/images/5322fc9d-ef5a-4437-834a-3086fb3ac517/thumb/</v>
      </c>
    </row>
    <row r="1158" spans="1:80" ht="409.6" x14ac:dyDescent="0.15">
      <c r="A1158" s="1" t="s">
        <v>383</v>
      </c>
      <c r="B1158" s="1" t="s">
        <v>5926</v>
      </c>
      <c r="C1158" s="1" t="s">
        <v>5927</v>
      </c>
      <c r="D1158" s="1" t="s">
        <v>5928</v>
      </c>
      <c r="E1158" s="1" t="s">
        <v>5929</v>
      </c>
      <c r="F1158" s="1" t="s">
        <v>62</v>
      </c>
      <c r="G1158" s="1" t="s">
        <v>62</v>
      </c>
      <c r="H1158" s="11" t="str">
        <f t="shared" ref="H1158:H1221" si="555">IF(ISNUMBER(SEARCH("/",$F1158)),$F1158,IF(ISNUMBER(SEARCH("Annual",$F1158)),"Annual","Perennial"))</f>
        <v>Perennial</v>
      </c>
      <c r="I1158" s="1" t="s">
        <v>17108</v>
      </c>
      <c r="J1158" s="1">
        <v>10</v>
      </c>
      <c r="K1158" s="1">
        <v>8</v>
      </c>
      <c r="L1158" t="str" cm="1">
        <f t="array" ref="L1158">_xlfn.IFS(J1158+K1158="", "Unknown", J1158+K1158&gt;3, "Large", J1158+K1158&gt;0.5, "Medium", J1158+K1158&gt;0, "Small")</f>
        <v>Large</v>
      </c>
      <c r="M1158" s="1">
        <v>8</v>
      </c>
      <c r="N1158" cm="1">
        <f t="array" ref="N1158">IF($M1158="",INDEX($M$2:$M$2176,MATCH(1,INDEX(($A$2:$A$2176=$A1158)*($M$2:$M$2176&lt;&gt;""),0),0)),$M1158)</f>
        <v>8</v>
      </c>
      <c r="O1158" s="2" t="str">
        <f t="shared" si="549"/>
        <v>Grown indoors</v>
      </c>
      <c r="P1158" s="1" t="s">
        <v>5930</v>
      </c>
      <c r="Q1158" s="1" t="s">
        <v>17111</v>
      </c>
      <c r="R1158" t="str">
        <f t="shared" si="554"/>
        <v>Slow</v>
      </c>
      <c r="S1158" s="1" t="s">
        <v>24</v>
      </c>
      <c r="T1158" s="1" t="str">
        <f>LEFT(S1158,FIND("-",S1158)-1)</f>
        <v xml:space="preserve">1 </v>
      </c>
      <c r="U1158" s="1" t="str">
        <f>RIGHT(S1158,FIND("-",S1158)-1)</f>
        <v>12</v>
      </c>
      <c r="V1158" s="1">
        <v>5</v>
      </c>
      <c r="W1158" s="6">
        <f t="shared" si="550"/>
        <v>5</v>
      </c>
      <c r="X1158" t="str">
        <f>IF(W1158=1, "January", IF(W1158=2, "February", IF(W1158=3, "March", IF(W1158=4, "April", IF(W1158=5, "May", IF(W1158=6, "June", IF(W1158=7, "July", IF(W1158=8, "August", IF(W1158=9, "September", IF(W1158=10, "October", IF(W1158=11, "November", IF(W1158=12, "December", "Other"))))))))))))</f>
        <v>May</v>
      </c>
      <c r="AF1158" s="16" t="s">
        <v>23898</v>
      </c>
      <c r="AG1158" s="1" t="str">
        <f t="shared" si="539"/>
        <v xml:space="preserve">Seed </v>
      </c>
      <c r="AH1158" s="2" t="str">
        <f t="shared" si="540"/>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Division of suckers in the autumn or spring[188].</v>
      </c>
      <c r="AI1158" s="1" t="s">
        <v>5931</v>
      </c>
      <c r="AK1158" s="1" t="s">
        <v>17106</v>
      </c>
      <c r="AL1158" s="1" t="str">
        <f t="shared" si="551"/>
        <v>Unscented</v>
      </c>
      <c r="AM1158" s="1" t="b">
        <v>0</v>
      </c>
      <c r="AN1158" s="1" t="b">
        <v>0</v>
      </c>
      <c r="AO1158" s="1" t="b">
        <v>0</v>
      </c>
      <c r="AP1158" s="5" t="s">
        <v>28</v>
      </c>
      <c r="AQ1158" s="5" t="str">
        <f t="shared" si="541"/>
        <v>Light, Medium, Heavy</v>
      </c>
      <c r="AR1158" s="1" t="s">
        <v>10</v>
      </c>
      <c r="AS1158" s="1" t="str">
        <f t="shared" si="552"/>
        <v>None, Partial</v>
      </c>
      <c r="AT1158" s="1" t="str">
        <f t="shared" si="542"/>
        <v>Partial, Full</v>
      </c>
      <c r="AU1158" s="1" t="s">
        <v>29</v>
      </c>
      <c r="AV1158" s="1" t="str">
        <f t="shared" si="543"/>
        <v>Moist</v>
      </c>
      <c r="AW1158" s="1" t="s">
        <v>12</v>
      </c>
      <c r="AX1158" s="1" t="str">
        <f t="shared" si="544"/>
        <v>Acid, Neutral, Alkaline</v>
      </c>
      <c r="AY1158" s="1" t="b">
        <v>0</v>
      </c>
      <c r="AZ1158" s="1" t="b">
        <v>0</v>
      </c>
      <c r="BA1158" s="1" t="b">
        <v>0</v>
      </c>
      <c r="BC1158" t="str">
        <f t="shared" si="545"/>
        <v>FALSE</v>
      </c>
      <c r="BE1158" t="str">
        <f t="shared" si="546"/>
        <v>FALSE</v>
      </c>
      <c r="BF1158" s="1" t="b">
        <v>0</v>
      </c>
      <c r="BG1158" s="1" t="b">
        <v>0</v>
      </c>
      <c r="BH1158" s="1" t="b">
        <v>0</v>
      </c>
      <c r="BJ1158" s="1" t="str">
        <f t="shared" si="547"/>
        <v>FALSE</v>
      </c>
      <c r="BL1158" t="str">
        <f t="shared" si="548"/>
        <v>FALSE</v>
      </c>
      <c r="BM1158" s="1" t="b">
        <v>0</v>
      </c>
      <c r="BN1158" s="1" t="b">
        <v>0</v>
      </c>
      <c r="BO1158" s="1">
        <f t="shared" si="553"/>
        <v>3</v>
      </c>
      <c r="BP1158" s="1" t="s">
        <v>31</v>
      </c>
      <c r="BQ1158" s="1" cm="1">
        <f t="array" ref="BQ1158">_xlfn.IFS(BP1158="None Known",0, LEN(BP1158)&gt;500, 5,LEN(BP1158)&gt;400, 4, LEN(BP1158)&gt;300, 3, LEN(BP1158)&gt;200, 2, LEN(BP1158)&gt;1, 1)</f>
        <v>0</v>
      </c>
      <c r="BR1158" s="1" t="s">
        <v>5932</v>
      </c>
      <c r="BS1158" s="1">
        <v>1</v>
      </c>
      <c r="BT1158" s="1" t="s">
        <v>31</v>
      </c>
      <c r="BU1158" s="1">
        <v>0</v>
      </c>
      <c r="BV1158" s="1" t="s">
        <v>2808</v>
      </c>
      <c r="BW1158" s="1" t="s">
        <v>31</v>
      </c>
      <c r="BX1158" s="1"/>
      <c r="BY1158" t="str">
        <f>_xlfn.XLOOKUP($B1158,Img_lookup!A:A,Img_lookup!B:B, "Not available")</f>
        <v>53278c8a-dba7-45cb-991e-2e08ae0f7673</v>
      </c>
      <c r="BZ1158" t="str">
        <f>_xlfn.XLOOKUP($B1158,Img_lookup!A:A,Img_lookup!C:C, "Not available")</f>
        <v>Maytenus boaria, Celastraceae</v>
      </c>
      <c r="CA1158" t="str">
        <f>_xlfn.XLOOKUP($B1158,Img_lookup!A:A,Img_lookup!D:D, "Not available")</f>
        <v>Dick Culbert</v>
      </c>
      <c r="CB1158" t="str">
        <f>_xlfn.XLOOKUP($B1158,Img_lookup!A:A,Img_lookup!E:E, "https://imgur.com/aT5wafe")</f>
        <v>https://api.openverse.engineering/v1/images/53278c8a-dba7-45cb-991e-2e08ae0f7673/thumb/</v>
      </c>
    </row>
    <row r="1159" spans="1:80" ht="409.6" x14ac:dyDescent="0.15">
      <c r="A1159" s="1" t="s">
        <v>1884</v>
      </c>
      <c r="B1159" s="1" t="s">
        <v>9947</v>
      </c>
      <c r="D1159" s="1" t="s">
        <v>9948</v>
      </c>
      <c r="E1159" s="1" t="s">
        <v>606</v>
      </c>
      <c r="F1159" s="1" t="s">
        <v>6</v>
      </c>
      <c r="G1159" s="1" t="s">
        <v>6</v>
      </c>
      <c r="H1159" s="11" t="str">
        <f t="shared" si="555"/>
        <v>Perennial</v>
      </c>
      <c r="J1159" s="1">
        <v>0.15000000599999999</v>
      </c>
      <c r="L1159" t="str" cm="1">
        <f t="array" ref="L1159">_xlfn.IFS(J1159+K1159="", "Unknown", J1159+K1159&gt;3, "Large", J1159+K1159&gt;0.5, "Medium", J1159+K1159&gt;0, "Small")</f>
        <v>Small</v>
      </c>
      <c r="N1159" cm="1">
        <f t="array" ref="N1159">IF($M1159="",INDEX($M$2:$M$2176,MATCH(1,INDEX(($A$2:$A$2176=$A1159)*($M$2:$M$2176&lt;&gt;""),0),0)),$M1159)</f>
        <v>7</v>
      </c>
      <c r="O1159" s="2" t="str">
        <f t="shared" si="549"/>
        <v>Seasonal outdoors</v>
      </c>
      <c r="P1159" s="1" t="s">
        <v>9949</v>
      </c>
      <c r="R1159" t="str">
        <f t="shared" si="554"/>
        <v>Medium</v>
      </c>
      <c r="T1159" s="1"/>
      <c r="U1159" s="1"/>
      <c r="V1159" s="1" t="s">
        <v>509</v>
      </c>
      <c r="W1159" s="6" t="str">
        <f t="shared" si="550"/>
        <v>4</v>
      </c>
      <c r="X1159" t="str">
        <f>IF(W1159="1", "January", IF(W1159="2", "February", IF(W1159="3", "March", IF(W1159="4", "April", IF(W1159="5", "May", IF(W1159="6", "June", IF(W1159="7", "July", IF(W1159="8", "August", IF(W1159="9", "September", IF(W1159="10", "October", IF(W1159="11", "November", IF(W1159="12", "December", "Other"))))))))))))</f>
        <v>April</v>
      </c>
      <c r="Y1159" s="2" t="str">
        <f>IF(ISNUMBER(SEARCH("-",V1159)),TRIM(RIGHT(V1159,LEN(V1159)-SEARCH("-",V1159))),V1159)</f>
        <v>8</v>
      </c>
      <c r="Z1159" s="2" t="str">
        <f>IF(Y1159="1", "January", IF(Y1159="2", "February", IF(Y1159="3", "March", IF(Y1159="4", "April", IF(Y1159="5", "May", IF(Y1159="6", "June", IF(Y1159="7", "July", IF(Y1159="8", "August", IF(Y1159="9", "September", IF(Y1159="10", "October", IF(Y1159="11", "November", IF(Y1159="12", "December", "Other"))))))))))))</f>
        <v>August</v>
      </c>
      <c r="AA1159" s="1" t="s">
        <v>509</v>
      </c>
      <c r="AB1159" s="1" t="str">
        <f>IF(ISNUMBER(SEARCH("-",AA1159)),TRIM(LEFT(AA1159,FIND("-",AA1159)-1)),AA1159)</f>
        <v>4</v>
      </c>
      <c r="AC1159" s="1" t="str">
        <f>IF(AB1159="1", "January", IF(AB1159="2", "February", IF(AB1159="3", "March", IF(AB1159="4", "April", IF(AB1159="5", "May", IF(AB1159="6", "June", IF(AB1159="7", "July", IF(AB1159="8", "August", IF(AB1159="9", "September", IF(AB1159="10", "October", IF(AB1159="11", "November", IF(AB1159="12", "December", "Other"))))))))))))</f>
        <v>April</v>
      </c>
      <c r="AD1159" s="1" t="str">
        <f>IF(ISNUMBER(SEARCH("-",AA1159)),TRIM(RIGHT(AA1159,LEN(AA1159)-SEARCH("-",AA1159))),AA1159)</f>
        <v>8</v>
      </c>
      <c r="AE1159" s="1" t="str">
        <f>IF(AD1159="1", "January", IF(AD1159="2", "February", IF(AD1159="3", "March", IF(AD1159="4", "April", IF(AD1159="5", "May", IF(AD1159="6", "June", IF(AD1159="7", "July", IF(AD1159="8", "August", IF(AD1159="9", "September", IF(AD1159="10", "October", IF(AD1159="11", "November", IF(AD1159="12", "December", "Other"))))))))))))</f>
        <v>August</v>
      </c>
      <c r="AF1159" s="16" t="s">
        <v>23899</v>
      </c>
      <c r="AG1159" s="1" t="str">
        <f t="shared" si="539"/>
        <v xml:space="preserve">Seed </v>
      </c>
      <c r="AH1159" s="2" t="str">
        <f t="shared" si="540"/>
        <v>We have no information on this species but suggest sowing the seed in a cold frame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v>
      </c>
      <c r="AI1159" s="1" t="s">
        <v>9950</v>
      </c>
      <c r="AJ1159" s="1" t="s">
        <v>53</v>
      </c>
      <c r="AK1159" s="1" t="s">
        <v>17104</v>
      </c>
      <c r="AL1159" s="1" t="str">
        <f t="shared" si="551"/>
        <v>Unscented</v>
      </c>
      <c r="AM1159" s="1" t="b">
        <v>0</v>
      </c>
      <c r="AN1159" s="1" t="b">
        <v>0</v>
      </c>
      <c r="AO1159" s="1" t="b">
        <v>0</v>
      </c>
      <c r="AP1159" s="5" t="s">
        <v>28</v>
      </c>
      <c r="AQ1159" s="5" t="str">
        <f t="shared" si="541"/>
        <v>Light, Medium, Heavy</v>
      </c>
      <c r="AR1159" s="1" t="s">
        <v>30</v>
      </c>
      <c r="AS1159" s="1" t="str">
        <f t="shared" si="552"/>
        <v>None</v>
      </c>
      <c r="AT1159" s="1" t="str">
        <f t="shared" si="542"/>
        <v>Full</v>
      </c>
      <c r="AU1159" s="1" t="s">
        <v>402</v>
      </c>
      <c r="AV1159" s="1" t="str">
        <f t="shared" si="543"/>
        <v>Moist, Wet/Water</v>
      </c>
      <c r="AW1159" s="1" t="s">
        <v>12</v>
      </c>
      <c r="AX1159" s="1" t="str">
        <f t="shared" si="544"/>
        <v>Acid, Neutral, Alkaline</v>
      </c>
      <c r="AY1159" s="1" t="b">
        <v>0</v>
      </c>
      <c r="AZ1159" s="1" t="b">
        <v>0</v>
      </c>
      <c r="BA1159" s="1" t="b">
        <v>0</v>
      </c>
      <c r="BC1159" t="str">
        <f t="shared" si="545"/>
        <v>FALSE</v>
      </c>
      <c r="BE1159" t="str">
        <f t="shared" si="546"/>
        <v>FALSE</v>
      </c>
      <c r="BF1159" s="1" t="b">
        <v>0</v>
      </c>
      <c r="BG1159" s="1" t="b">
        <v>0</v>
      </c>
      <c r="BH1159" s="1" t="b">
        <v>0</v>
      </c>
      <c r="BJ1159" s="1" t="str">
        <f t="shared" si="547"/>
        <v>FALSE</v>
      </c>
      <c r="BL1159" t="str">
        <f t="shared" si="548"/>
        <v>FALSE</v>
      </c>
      <c r="BM1159" s="1" t="b">
        <v>0</v>
      </c>
      <c r="BN1159" s="1" t="b">
        <v>0</v>
      </c>
      <c r="BO1159" s="1">
        <f t="shared" si="553"/>
        <v>3</v>
      </c>
      <c r="BP1159" s="1" t="s">
        <v>31</v>
      </c>
      <c r="BQ1159" s="1" cm="1">
        <f t="array" ref="BQ1159">_xlfn.IFS(BP1159="None Known",0, LEN(BP1159)&gt;500, 5,LEN(BP1159)&gt;400, 4, LEN(BP1159)&gt;300, 3, LEN(BP1159)&gt;200, 2, LEN(BP1159)&gt;1, 1)</f>
        <v>0</v>
      </c>
      <c r="BR1159" s="1" t="s">
        <v>2664</v>
      </c>
      <c r="BS1159" s="1">
        <v>1</v>
      </c>
      <c r="BT1159" s="1" t="s">
        <v>31</v>
      </c>
      <c r="BU1159" s="1">
        <v>0</v>
      </c>
      <c r="BV1159" s="1" t="s">
        <v>9951</v>
      </c>
      <c r="BW1159" s="1" t="s">
        <v>31</v>
      </c>
      <c r="BX1159" s="1"/>
      <c r="BY1159" t="str">
        <f>_xlfn.XLOOKUP($B1159,Img_lookup!A:A,Img_lookup!B:B, "Not available")</f>
        <v>58115551-7509-4484-a704-881fc99bb98c</v>
      </c>
      <c r="BZ1159" t="str">
        <f>_xlfn.XLOOKUP($B1159,Img_lookup!A:A,Img_lookup!C:C, "Not available")</f>
        <v>Mazus miquelii / È∑∫Ëãî(„Çµ„ÇÆ„Ç¥„Ç±)</v>
      </c>
      <c r="CA1159" t="str">
        <f>_xlfn.XLOOKUP($B1159,Img_lookup!A:A,Img_lookup!D:D, "Not available")</f>
        <v>TANAKA Juuyoh (Áî∞‰∏≠ÂçÅÊ¥ã)</v>
      </c>
      <c r="CB1159" t="str">
        <f>_xlfn.XLOOKUP($B1159,Img_lookup!A:A,Img_lookup!E:E, "https://imgur.com/aT5wafe")</f>
        <v>https://api.openverse.engineering/v1/images/58115551-7509-4484-a704-881fc99bb98c/thumb/</v>
      </c>
    </row>
    <row r="1160" spans="1:80" ht="13" x14ac:dyDescent="0.15">
      <c r="A1160" s="1" t="s">
        <v>6390</v>
      </c>
      <c r="B1160" s="1" t="s">
        <v>12815</v>
      </c>
      <c r="E1160" s="1" t="s">
        <v>12816</v>
      </c>
      <c r="F1160" s="1" t="s">
        <v>6</v>
      </c>
      <c r="G1160" s="1" t="s">
        <v>6</v>
      </c>
      <c r="H1160" s="11" t="str">
        <f t="shared" si="555"/>
        <v>Perennial</v>
      </c>
      <c r="J1160" s="1">
        <v>0.60000002399999997</v>
      </c>
      <c r="L1160" t="str" cm="1">
        <f t="array" ref="L1160">_xlfn.IFS(J1160+K1160="", "Unknown", J1160+K1160&gt;3, "Large", J1160+K1160&gt;0.5, "Medium", J1160+K1160&gt;0, "Small")</f>
        <v>Medium</v>
      </c>
      <c r="M1160" s="1">
        <v>7</v>
      </c>
      <c r="N1160" cm="1">
        <f t="array" ref="N1160">IF($M1160="",INDEX($M$2:$M$2176,MATCH(1,INDEX(($A$2:$A$2176=$A1160)*($M$2:$M$2176&lt;&gt;""),0),0)),$M1160)</f>
        <v>7</v>
      </c>
      <c r="O1160" s="2" t="str">
        <f t="shared" si="549"/>
        <v>Seasonal outdoors</v>
      </c>
      <c r="P1160" s="1" t="s">
        <v>12817</v>
      </c>
      <c r="R1160" t="str">
        <f t="shared" si="554"/>
        <v>Medium</v>
      </c>
      <c r="T1160" s="1"/>
      <c r="U1160" s="1"/>
      <c r="V1160" s="1" t="s">
        <v>51</v>
      </c>
      <c r="W1160" s="6" t="str">
        <f t="shared" si="550"/>
        <v>7</v>
      </c>
      <c r="X1160" t="str">
        <f>IF(W1160="1", "January", IF(W1160="2", "February", IF(W1160="3", "March", IF(W1160="4", "April", IF(W1160="5", "May", IF(W1160="6", "June", IF(W1160="7", "July", IF(W1160="8", "August", IF(W1160="9", "September", IF(W1160="10", "October", IF(W1160="11", "November", IF(W1160="12", "December", "Other"))))))))))))</f>
        <v>July</v>
      </c>
      <c r="Y1160" s="2" t="str">
        <f>IF(ISNUMBER(SEARCH("-",V1160)),TRIM(RIGHT(V1160,LEN(V1160)-SEARCH("-",V1160))),V1160)</f>
        <v>8</v>
      </c>
      <c r="Z1160" s="2" t="str">
        <f>IF(Y1160="1", "January", IF(Y1160="2", "February", IF(Y1160="3", "March", IF(Y1160="4", "April", IF(Y1160="5", "May", IF(Y1160="6", "June", IF(Y1160="7", "July", IF(Y1160="8", "August", IF(Y1160="9", "September", IF(Y1160="10", "October", IF(Y1160="11", "November", IF(Y1160="12", "December", "Other"))))))))))))</f>
        <v>August</v>
      </c>
      <c r="AA1160" s="1">
        <v>9</v>
      </c>
      <c r="AB1160" s="1">
        <f>IF(ISNUMBER(SEARCH("-",AA1160)),TRIM(LEFT(AA1160,FIND("-",AA1160)-1)),AA1160)</f>
        <v>9</v>
      </c>
      <c r="AC1160" s="1" t="str">
        <f>IF(AB1160=1, "January", IF(AB1160=2, "February", IF(AB1160=3, "March", IF(AB1160=4, "April", IF(AB1160=5, "May", IF(AB1160=6, "June", IF(AB1160=7, "July", IF(AB1160=8, "August", IF(AB1160=9, "September", IF(AB1160=10, "October", IF(AB1160=11, "November", IF(AB1160=12, "December", "Other"))))))))))))</f>
        <v>September</v>
      </c>
      <c r="AD1160" s="1"/>
      <c r="AE1160" s="1"/>
      <c r="AF1160" s="1" t="s">
        <v>24125</v>
      </c>
      <c r="AG1160" s="1" t="str">
        <f t="shared" si="539"/>
        <v xml:space="preserve">Seed </v>
      </c>
      <c r="AH1160" s="2" t="str">
        <f t="shared" si="540"/>
        <v>Best sown in a cold frame as soon as it is ripe in late summer. Spring sown seed is slower to germinate[200]. When they are large enough to handle, prick the seedlings out into individual pots and plant them out in the summer.</v>
      </c>
      <c r="AI1160" s="1" t="s">
        <v>12818</v>
      </c>
      <c r="AK1160" s="1" t="s">
        <v>17104</v>
      </c>
      <c r="AL1160" s="1" t="str">
        <f t="shared" si="551"/>
        <v>Unscented</v>
      </c>
      <c r="AM1160" s="1" t="b">
        <v>0</v>
      </c>
      <c r="AN1160" s="1" t="b">
        <v>1</v>
      </c>
      <c r="AO1160" s="1" t="b">
        <v>0</v>
      </c>
      <c r="AP1160" s="5" t="s">
        <v>28</v>
      </c>
      <c r="AQ1160" s="5" t="str">
        <f t="shared" si="541"/>
        <v>Light, Medium, Heavy</v>
      </c>
      <c r="AR1160" s="1" t="s">
        <v>120</v>
      </c>
      <c r="AS1160" s="1" t="str">
        <f t="shared" si="552"/>
        <v>Partial</v>
      </c>
      <c r="AT1160" s="1" t="str">
        <f t="shared" si="542"/>
        <v>Partial</v>
      </c>
      <c r="AU1160" s="1" t="s">
        <v>29</v>
      </c>
      <c r="AV1160" s="1" t="str">
        <f t="shared" si="543"/>
        <v>Moist</v>
      </c>
      <c r="AW1160" s="1" t="s">
        <v>123</v>
      </c>
      <c r="AX1160" s="1" t="str">
        <f t="shared" si="544"/>
        <v>Acid, Neutral</v>
      </c>
      <c r="AY1160" s="1" t="b">
        <v>0</v>
      </c>
      <c r="AZ1160" s="1" t="b">
        <v>0</v>
      </c>
      <c r="BA1160" s="1" t="b">
        <v>0</v>
      </c>
      <c r="BC1160" t="str">
        <f t="shared" si="545"/>
        <v>FALSE</v>
      </c>
      <c r="BE1160" t="str">
        <f t="shared" si="546"/>
        <v>FALSE</v>
      </c>
      <c r="BF1160" s="1" t="b">
        <v>0</v>
      </c>
      <c r="BG1160" s="1" t="b">
        <v>0</v>
      </c>
      <c r="BH1160" s="1" t="b">
        <v>0</v>
      </c>
      <c r="BJ1160" s="1" t="str">
        <f t="shared" si="547"/>
        <v>FALSE</v>
      </c>
      <c r="BL1160" t="str">
        <f t="shared" si="548"/>
        <v>FALSE</v>
      </c>
      <c r="BM1160" s="1" t="b">
        <v>0</v>
      </c>
      <c r="BN1160" s="1" t="b">
        <v>0</v>
      </c>
      <c r="BO1160" s="1">
        <f t="shared" si="553"/>
        <v>5</v>
      </c>
      <c r="BP1160" s="1" t="s">
        <v>31</v>
      </c>
      <c r="BQ1160" s="1" cm="1">
        <f t="array" ref="BQ1160">_xlfn.IFS(BP1160="None Known",0, LEN(BP1160)&gt;500, 5,LEN(BP1160)&gt;400, 4, LEN(BP1160)&gt;300, 3, LEN(BP1160)&gt;200, 2, LEN(BP1160)&gt;1, 1)</f>
        <v>0</v>
      </c>
      <c r="BR1160" s="1" t="s">
        <v>12819</v>
      </c>
      <c r="BS1160" s="1">
        <v>1</v>
      </c>
      <c r="BT1160" s="1" t="s">
        <v>12820</v>
      </c>
      <c r="BU1160" s="1">
        <v>2</v>
      </c>
      <c r="BW1160" s="1" t="s">
        <v>12821</v>
      </c>
      <c r="BX1160" s="1"/>
      <c r="BY1160" t="str">
        <f>_xlfn.XLOOKUP($B1160,Img_lookup!A:A,Img_lookup!B:B, "Not available")</f>
        <v>56703fc2-7bb8-470b-8a81-399609304898</v>
      </c>
      <c r="BZ1160" t="str">
        <f>_xlfn.XLOOKUP($B1160,Img_lookup!A:A,Img_lookup!C:C, "Not available")</f>
        <v>Meconopsis aculeata - 1864</v>
      </c>
      <c r="CA1160" t="str">
        <f>_xlfn.XLOOKUP($B1160,Img_lookup!A:A,Img_lookup!D:D, "Not available")</f>
        <v>Swallowtail Garden Seeds</v>
      </c>
      <c r="CB1160" t="str">
        <f>_xlfn.XLOOKUP($B1160,Img_lookup!A:A,Img_lookup!E:E, "https://imgur.com/aT5wafe")</f>
        <v>https://api.openverse.engineering/v1/images/56703fc2-7bb8-470b-8a81-399609304898/thumb/</v>
      </c>
    </row>
    <row r="1161" spans="1:80" ht="409.6" x14ac:dyDescent="0.15">
      <c r="A1161" s="1" t="s">
        <v>193</v>
      </c>
      <c r="B1161" s="1" t="s">
        <v>9961</v>
      </c>
      <c r="C1161" s="1" t="s">
        <v>9962</v>
      </c>
      <c r="E1161" s="1" t="s">
        <v>339</v>
      </c>
      <c r="F1161" s="1" t="s">
        <v>22</v>
      </c>
      <c r="G1161" s="1" t="s">
        <v>22</v>
      </c>
      <c r="H1161" s="11" t="str">
        <f t="shared" si="555"/>
        <v>Perennial</v>
      </c>
      <c r="I1161" s="1" t="s">
        <v>17108</v>
      </c>
      <c r="J1161" s="1">
        <v>2</v>
      </c>
      <c r="K1161" s="1">
        <v>2</v>
      </c>
      <c r="L1161" t="str" cm="1">
        <f t="array" ref="L1161">_xlfn.IFS(J1161+K1161="", "Unknown", J1161+K1161&gt;3, "Large", J1161+K1161&gt;0.5, "Medium", J1161+K1161&gt;0, "Small")</f>
        <v>Large</v>
      </c>
      <c r="M1161" s="1">
        <v>8</v>
      </c>
      <c r="N1161" cm="1">
        <f t="array" ref="N1161">IF($M1161="",INDEX($M$2:$M$2176,MATCH(1,INDEX(($A$2:$A$2176=$A1161)*($M$2:$M$2176&lt;&gt;""),0),0)),$M1161)</f>
        <v>8</v>
      </c>
      <c r="O1161" s="2" t="str">
        <f t="shared" si="549"/>
        <v>Grown indoors</v>
      </c>
      <c r="P1161" s="1" t="s">
        <v>9963</v>
      </c>
      <c r="R1161" t="str">
        <f t="shared" si="554"/>
        <v>Medium</v>
      </c>
      <c r="S1161" s="1" t="s">
        <v>24</v>
      </c>
      <c r="T1161" s="1" t="str">
        <f>LEFT(S1161,FIND("-",S1161)-1)</f>
        <v xml:space="preserve">1 </v>
      </c>
      <c r="U1161" s="1" t="str">
        <f>RIGHT(S1161,FIND("-",S1161)-1)</f>
        <v>12</v>
      </c>
      <c r="V1161" s="1" t="s">
        <v>936</v>
      </c>
      <c r="W1161" s="6" t="str">
        <f t="shared" si="550"/>
        <v>5</v>
      </c>
      <c r="X1161" t="str">
        <f>IF(W1161="1", "January", IF(W1161="2", "February", IF(W1161="3", "March", IF(W1161="4", "April", IF(W1161="5", "May", IF(W1161="6", "June", IF(W1161="7", "July", IF(W1161="8", "August", IF(W1161="9", "September", IF(W1161="10", "October", IF(W1161="11", "November", IF(W1161="12", "December", "Other"))))))))))))</f>
        <v>May</v>
      </c>
      <c r="Y1161" s="2" t="str">
        <f>IF(ISNUMBER(SEARCH("-",V1161)),TRIM(RIGHT(V1161,LEN(V1161)-SEARCH("-",V1161))),V1161)</f>
        <v>10</v>
      </c>
      <c r="Z1161" s="2" t="str">
        <f>IF(Y1161="1", "January", IF(Y1161="2", "February", IF(Y1161="3", "March", IF(Y1161="4", "April", IF(Y1161="5", "May", IF(Y1161="6", "June", IF(Y1161="7", "July", IF(Y1161="8", "August", IF(Y1161="9", "September", IF(Y1161="10", "October", IF(Y1161="11", "November", IF(Y1161="12", "December", "Other"))))))))))))</f>
        <v>October</v>
      </c>
      <c r="AF1161" s="16" t="s">
        <v>25425</v>
      </c>
      <c r="AG1161" s="1" t="str">
        <f t="shared" si="539"/>
        <v xml:space="preserve">Presoaked seed </v>
      </c>
      <c r="AH1161" s="2" t="str">
        <f t="shared" si="540"/>
        <v>Pre-soak the seed for 12 hours in warm water and then sow in spring in a greenhouse[200]. The seed can also be sown in a greenhouse in autumn. Germination should be quite rapid. Prick out the seedlings into individual pots when they are large enough to handle and grow them on for at least the first winter in a greenhouse. Plant out in late spring or early summer.
Cuttings of half-ripe wood, July/August in a frame[188]. Very easy if bottom heat is given[11].</v>
      </c>
      <c r="AI1161" s="1" t="s">
        <v>9964</v>
      </c>
      <c r="AK1161" s="1" t="s">
        <v>17104</v>
      </c>
      <c r="AL1161" s="1" t="str">
        <f t="shared" si="551"/>
        <v>Scented</v>
      </c>
      <c r="AM1161" s="1" t="b">
        <v>1</v>
      </c>
      <c r="AN1161" s="1" t="b">
        <v>0</v>
      </c>
      <c r="AO1161" s="1" t="b">
        <v>0</v>
      </c>
      <c r="AP1161" s="5" t="s">
        <v>28</v>
      </c>
      <c r="AQ1161" s="5" t="str">
        <f t="shared" si="541"/>
        <v>Light, Medium, Heavy</v>
      </c>
      <c r="AR1161" s="1" t="s">
        <v>30</v>
      </c>
      <c r="AS1161" s="1" t="str">
        <f t="shared" si="552"/>
        <v>None</v>
      </c>
      <c r="AT1161" s="1" t="str">
        <f t="shared" si="542"/>
        <v>Full</v>
      </c>
      <c r="AU1161" s="1" t="s">
        <v>11</v>
      </c>
      <c r="AV1161" s="1" t="str">
        <f t="shared" si="543"/>
        <v>Dry, Moist</v>
      </c>
      <c r="AW1161" s="1" t="s">
        <v>12</v>
      </c>
      <c r="AX1161" s="1" t="str">
        <f t="shared" si="544"/>
        <v>Acid, Neutral, Alkaline</v>
      </c>
      <c r="AY1161" s="1" t="b">
        <v>0</v>
      </c>
      <c r="AZ1161" s="1" t="b">
        <v>0</v>
      </c>
      <c r="BA1161" s="1" t="b">
        <v>0</v>
      </c>
      <c r="BB1161" s="1" t="s">
        <v>29</v>
      </c>
      <c r="BC1161" t="str">
        <f t="shared" si="545"/>
        <v>TRUE</v>
      </c>
      <c r="BE1161" t="str">
        <f t="shared" si="546"/>
        <v>FALSE</v>
      </c>
      <c r="BF1161" s="1" t="b">
        <v>0</v>
      </c>
      <c r="BG1161" s="1" t="b">
        <v>0</v>
      </c>
      <c r="BH1161" s="1" t="b">
        <v>0</v>
      </c>
      <c r="BI1161" s="1" t="s">
        <v>77</v>
      </c>
      <c r="BJ1161" s="1" t="str">
        <f t="shared" si="547"/>
        <v>TRUE</v>
      </c>
      <c r="BL1161" t="str">
        <f t="shared" si="548"/>
        <v>FALSE</v>
      </c>
      <c r="BM1161" s="1" t="b">
        <v>1</v>
      </c>
      <c r="BN1161" s="1" t="b">
        <v>0</v>
      </c>
      <c r="BO1161" s="1">
        <f t="shared" si="553"/>
        <v>3</v>
      </c>
      <c r="BP1161" s="1" t="s">
        <v>31</v>
      </c>
      <c r="BQ1161" s="1" cm="1">
        <f t="array" ref="BQ1161">_xlfn.IFS(BP1161="None Known",0, LEN(BP1161)&gt;500, 5,LEN(BP1161)&gt;400, 4, LEN(BP1161)&gt;300, 3, LEN(BP1161)&gt;200, 2, LEN(BP1161)&gt;1, 1)</f>
        <v>0</v>
      </c>
      <c r="BR1161" s="1" t="s">
        <v>9965</v>
      </c>
      <c r="BS1161" s="1">
        <v>1</v>
      </c>
      <c r="BT1161" s="1" t="s">
        <v>31</v>
      </c>
      <c r="BU1161" s="1">
        <v>0</v>
      </c>
      <c r="BV1161" s="1" t="s">
        <v>6382</v>
      </c>
      <c r="BW1161" s="1" t="s">
        <v>31</v>
      </c>
      <c r="BX1161" s="1"/>
      <c r="BY1161" t="str">
        <f>_xlfn.XLOOKUP($B1161,Img_lookup!A:A,Img_lookup!B:B, "Not available")</f>
        <v>3023adf4-465b-48e7-9eea-1b9c56cfa21f</v>
      </c>
      <c r="BZ1161" t="str">
        <f>_xlfn.XLOOKUP($B1161,Img_lookup!A:A,Img_lookup!C:C, "Not available")</f>
        <v>Moon trefoil (Medicago arborea) illustration from Trait√© des Ar</v>
      </c>
      <c r="CA1161" t="str">
        <f>_xlfn.XLOOKUP($B1161,Img_lookup!A:A,Img_lookup!D:D, "Not available")</f>
        <v>Free Public Domain Illustrations by rawpixel</v>
      </c>
      <c r="CB1161" t="str">
        <f>_xlfn.XLOOKUP($B1161,Img_lookup!A:A,Img_lookup!E:E, "https://imgur.com/aT5wafe")</f>
        <v>https://api.openverse.engineering/v1/images/3023adf4-465b-48e7-9eea-1b9c56cfa21f/thumb/</v>
      </c>
    </row>
    <row r="1162" spans="1:80" ht="397" x14ac:dyDescent="0.15">
      <c r="A1162" s="1" t="s">
        <v>193</v>
      </c>
      <c r="B1162" s="1" t="s">
        <v>4637</v>
      </c>
      <c r="C1162" s="1" t="s">
        <v>4638</v>
      </c>
      <c r="E1162" s="1" t="s">
        <v>4639</v>
      </c>
      <c r="F1162" s="1" t="s">
        <v>17124</v>
      </c>
      <c r="G1162" s="1" t="s">
        <v>17124</v>
      </c>
      <c r="H1162" s="11" t="str">
        <f t="shared" si="555"/>
        <v>Annual/Perennial</v>
      </c>
      <c r="J1162" s="1">
        <v>0.44999998800000002</v>
      </c>
      <c r="L1162" t="str" cm="1">
        <f t="array" ref="L1162">_xlfn.IFS(J1162+K1162="", "Unknown", J1162+K1162&gt;3, "Large", J1162+K1162&gt;0.5, "Medium", J1162+K1162&gt;0, "Small")</f>
        <v>Small</v>
      </c>
      <c r="M1162" s="1">
        <v>5</v>
      </c>
      <c r="N1162" cm="1">
        <f t="array" ref="N1162">IF($M1162="",INDEX($M$2:$M$2176,MATCH(1,INDEX(($A$2:$A$2176=$A1162)*($M$2:$M$2176&lt;&gt;""),0),0)),$M1162)</f>
        <v>5</v>
      </c>
      <c r="O1162" s="2" t="str">
        <f t="shared" si="549"/>
        <v>Seasonal outdoors</v>
      </c>
      <c r="P1162" s="1" t="s">
        <v>4640</v>
      </c>
      <c r="Q1162" s="1" t="s">
        <v>17110</v>
      </c>
      <c r="R1162" t="str">
        <f t="shared" si="554"/>
        <v>Medium</v>
      </c>
      <c r="T1162" s="1"/>
      <c r="U1162" s="1"/>
      <c r="V1162" s="1" t="s">
        <v>509</v>
      </c>
      <c r="W1162" s="6" t="str">
        <f t="shared" si="550"/>
        <v>4</v>
      </c>
      <c r="X1162" t="str">
        <f>IF(W1162="1", "January", IF(W1162="2", "February", IF(W1162="3", "March", IF(W1162="4", "April", IF(W1162="5", "May", IF(W1162="6", "June", IF(W1162="7", "July", IF(W1162="8", "August", IF(W1162="9", "September", IF(W1162="10", "October", IF(W1162="11", "November", IF(W1162="12", "December", "Other"))))))))))))</f>
        <v>April</v>
      </c>
      <c r="Y1162" s="2" t="str">
        <f>IF(ISNUMBER(SEARCH("-",V1162)),TRIM(RIGHT(V1162,LEN(V1162)-SEARCH("-",V1162))),V1162)</f>
        <v>8</v>
      </c>
      <c r="Z1162" s="2" t="str">
        <f>IF(Y1162="1", "January", IF(Y1162="2", "February", IF(Y1162="3", "March", IF(Y1162="4", "April", IF(Y1162="5", "May", IF(Y1162="6", "June", IF(Y1162="7", "July", IF(Y1162="8", "August", IF(Y1162="9", "September", IF(Y1162="10", "October", IF(Y1162="11", "November", IF(Y1162="12", "December", "Other"))))))))))))</f>
        <v>August</v>
      </c>
      <c r="AA1162" s="1" t="s">
        <v>108</v>
      </c>
      <c r="AB1162" s="1" t="str">
        <f>IF(ISNUMBER(SEARCH("-",AA1162)),TRIM(LEFT(AA1162,FIND("-",AA1162)-1)),AA1162)</f>
        <v>7</v>
      </c>
      <c r="AC1162" s="1" t="str">
        <f>IF(AB1162="1", "January", IF(AB1162="2", "February", IF(AB1162="3", "March", IF(AB1162="4", "April", IF(AB1162="5", "May", IF(AB1162="6", "June", IF(AB1162="7", "July", IF(AB1162="8", "August", IF(AB1162="9", "September", IF(AB1162="10", "October", IF(AB1162="11", "November", IF(AB1162="12", "December", "Other"))))))))))))</f>
        <v>July</v>
      </c>
      <c r="AD1162" s="1" t="str">
        <f>IF(ISNUMBER(SEARCH("-",AA1162)),TRIM(RIGHT(AA1162,LEN(AA1162)-SEARCH("-",AA1162))),AA1162)</f>
        <v>9</v>
      </c>
      <c r="AE1162" s="1" t="str">
        <f>IF(AD1162="1", "January", IF(AD1162="2", "February", IF(AD1162="3", "March", IF(AD1162="4", "April", IF(AD1162="5", "May", IF(AD1162="6", "June", IF(AD1162="7", "July", IF(AD1162="8", "August", IF(AD1162="9", "September", IF(AD1162="10", "October", IF(AD1162="11", "November", IF(AD1162="12", "December", "Other"))))))))))))</f>
        <v>September</v>
      </c>
      <c r="AF1162" s="16" t="s">
        <v>25426</v>
      </c>
      <c r="AG1162" s="1" t="str">
        <f t="shared" si="539"/>
        <v xml:space="preserve">Presoaked seed </v>
      </c>
      <c r="AH1162" s="2" t="str">
        <f t="shared" si="540"/>
        <v>Pre-soak the seed for 12 hours in warm water and then sow in spring in situ[200]. The seed can also be sown in situ in autumn.
Green manure crops can be sown in situ from early spring until early autumn[87]. (the later sowings are for an over-wintering crop)</v>
      </c>
      <c r="AI1162" s="1" t="s">
        <v>4641</v>
      </c>
      <c r="AJ1162" s="1" t="s">
        <v>23804</v>
      </c>
      <c r="AK1162" s="1" t="s">
        <v>17104</v>
      </c>
      <c r="AL1162" s="1" t="str">
        <f t="shared" si="551"/>
        <v>Unscented</v>
      </c>
      <c r="AM1162" s="1" t="b">
        <v>0</v>
      </c>
      <c r="AN1162" s="1" t="b">
        <v>0</v>
      </c>
      <c r="AO1162" s="1" t="b">
        <v>0</v>
      </c>
      <c r="AP1162" s="5" t="s">
        <v>28</v>
      </c>
      <c r="AQ1162" s="5" t="str">
        <f t="shared" si="541"/>
        <v>Light, Medium, Heavy</v>
      </c>
      <c r="AR1162" s="1" t="s">
        <v>30</v>
      </c>
      <c r="AS1162" s="1" t="str">
        <f t="shared" si="552"/>
        <v>None</v>
      </c>
      <c r="AT1162" s="1" t="str">
        <f t="shared" si="542"/>
        <v>Full</v>
      </c>
      <c r="AU1162" s="1" t="s">
        <v>29</v>
      </c>
      <c r="AV1162" s="1" t="str">
        <f t="shared" si="543"/>
        <v>Moist</v>
      </c>
      <c r="AW1162" s="1" t="s">
        <v>12</v>
      </c>
      <c r="AX1162" s="1" t="str">
        <f t="shared" si="544"/>
        <v>Acid, Neutral, Alkaline</v>
      </c>
      <c r="AY1162" s="1" t="b">
        <v>0</v>
      </c>
      <c r="AZ1162" s="1" t="b">
        <v>0</v>
      </c>
      <c r="BA1162" s="1" t="b">
        <v>0</v>
      </c>
      <c r="BC1162" t="str">
        <f t="shared" si="545"/>
        <v>FALSE</v>
      </c>
      <c r="BE1162" t="str">
        <f t="shared" si="546"/>
        <v>FALSE</v>
      </c>
      <c r="BF1162" s="1" t="b">
        <v>0</v>
      </c>
      <c r="BG1162" s="1" t="b">
        <v>0</v>
      </c>
      <c r="BH1162" s="1" t="b">
        <v>0</v>
      </c>
      <c r="BI1162" s="1" t="s">
        <v>30</v>
      </c>
      <c r="BJ1162" s="1" t="str">
        <f t="shared" si="547"/>
        <v>FALSE</v>
      </c>
      <c r="BK1162" s="1" t="s">
        <v>77</v>
      </c>
      <c r="BL1162" t="str">
        <f t="shared" si="548"/>
        <v>TRUE</v>
      </c>
      <c r="BM1162" s="1" t="b">
        <v>1</v>
      </c>
      <c r="BN1162" s="1" t="b">
        <v>1</v>
      </c>
      <c r="BO1162" s="1">
        <f t="shared" si="553"/>
        <v>8</v>
      </c>
      <c r="BP1162" s="1" t="s">
        <v>4642</v>
      </c>
      <c r="BQ1162" s="1" cm="1">
        <f t="array" ref="BQ1162">_xlfn.IFS(BP1162="None Known",0, LEN(BP1162)&gt;500, 5,LEN(BP1162)&gt;400, 4, LEN(BP1162)&gt;300, 3, LEN(BP1162)&gt;200, 2, LEN(BP1162)&gt;1, 1)</f>
        <v>1</v>
      </c>
      <c r="BR1162" s="16" t="s">
        <v>25313</v>
      </c>
      <c r="BS1162" s="1">
        <v>2</v>
      </c>
      <c r="BT1162" s="1" t="s">
        <v>4643</v>
      </c>
      <c r="BU1162" s="1">
        <v>1</v>
      </c>
      <c r="BW1162" s="1" t="s">
        <v>31</v>
      </c>
      <c r="BX1162" s="1"/>
      <c r="BY1162" t="str">
        <f>_xlfn.XLOOKUP($B1162,Img_lookup!A:A,Img_lookup!B:B, "Not available")</f>
        <v>d303e186-574b-4e90-8c5d-127a3264d817</v>
      </c>
      <c r="BZ1162" t="str">
        <f>_xlfn.XLOOKUP($B1162,Img_lookup!A:A,Img_lookup!C:C, "Not available")</f>
        <v>Medicago lupulina plant4</v>
      </c>
      <c r="CA1162" t="str">
        <f>_xlfn.XLOOKUP($B1162,Img_lookup!A:A,Img_lookup!D:D, "Not available")</f>
        <v>Macleay Grass Man</v>
      </c>
      <c r="CB1162" t="str">
        <f>_xlfn.XLOOKUP($B1162,Img_lookup!A:A,Img_lookup!E:E, "https://imgur.com/aT5wafe")</f>
        <v>https://api.openverse.engineering/v1/images/d303e186-574b-4e90-8c5d-127a3264d817/thumb/</v>
      </c>
    </row>
    <row r="1163" spans="1:80" ht="13" x14ac:dyDescent="0.15">
      <c r="A1163" s="1" t="s">
        <v>193</v>
      </c>
      <c r="B1163" s="1" t="s">
        <v>13352</v>
      </c>
      <c r="C1163" s="1" t="s">
        <v>13353</v>
      </c>
      <c r="E1163" s="1" t="s">
        <v>13354</v>
      </c>
      <c r="F1163" s="1" t="s">
        <v>6</v>
      </c>
      <c r="G1163" s="1" t="s">
        <v>6</v>
      </c>
      <c r="H1163" s="11" t="str">
        <f t="shared" si="555"/>
        <v>Perennial</v>
      </c>
      <c r="J1163" s="1">
        <v>1</v>
      </c>
      <c r="L1163" t="str" cm="1">
        <f t="array" ref="L1163">_xlfn.IFS(J1163+K1163="", "Unknown", J1163+K1163&gt;3, "Large", J1163+K1163&gt;0.5, "Medium", J1163+K1163&gt;0, "Small")</f>
        <v>Medium</v>
      </c>
      <c r="M1163" s="1">
        <v>5</v>
      </c>
      <c r="N1163" cm="1">
        <f t="array" ref="N1163">IF($M1163="",INDEX($M$2:$M$2176,MATCH(1,INDEX(($A$2:$A$2176=$A1163)*($M$2:$M$2176&lt;&gt;""),0),0)),$M1163)</f>
        <v>5</v>
      </c>
      <c r="O1163" s="2" t="str">
        <f t="shared" si="549"/>
        <v>Seasonal outdoors</v>
      </c>
      <c r="P1163" s="1" t="s">
        <v>13355</v>
      </c>
      <c r="Q1163" s="1" t="s">
        <v>17110</v>
      </c>
      <c r="R1163" t="str">
        <f t="shared" si="554"/>
        <v>Medium</v>
      </c>
      <c r="T1163" s="1"/>
      <c r="U1163" s="1"/>
      <c r="V1163" s="1" t="s">
        <v>307</v>
      </c>
      <c r="W1163" s="6" t="str">
        <f t="shared" si="550"/>
        <v>6</v>
      </c>
      <c r="X1163" t="str">
        <f>IF(W1163="1", "January", IF(W1163="2", "February", IF(W1163="3", "March", IF(W1163="4", "April", IF(W1163="5", "May", IF(W1163="6", "June", IF(W1163="7", "July", IF(W1163="8", "August", IF(W1163="9", "September", IF(W1163="10", "October", IF(W1163="11", "November", IF(W1163="12", "December", "Other"))))))))))))</f>
        <v>June</v>
      </c>
      <c r="Y1163" s="2" t="str">
        <f>IF(ISNUMBER(SEARCH("-",V1163)),TRIM(RIGHT(V1163,LEN(V1163)-SEARCH("-",V1163))),V1163)</f>
        <v>7</v>
      </c>
      <c r="Z1163" s="2" t="str">
        <f>IF(Y1163="1", "January", IF(Y1163="2", "February", IF(Y1163="3", "March", IF(Y1163="4", "April", IF(Y1163="5", "May", IF(Y1163="6", "June", IF(Y1163="7", "July", IF(Y1163="8", "August", IF(Y1163="9", "September", IF(Y1163="10", "October", IF(Y1163="11", "November", IF(Y1163="12", "December", "Other"))))))))))))</f>
        <v>July</v>
      </c>
      <c r="AA1163" s="1" t="s">
        <v>108</v>
      </c>
      <c r="AB1163" s="1" t="str">
        <f>IF(ISNUMBER(SEARCH("-",AA1163)),TRIM(LEFT(AA1163,FIND("-",AA1163)-1)),AA1163)</f>
        <v>7</v>
      </c>
      <c r="AC1163" s="1" t="str">
        <f>IF(AB1163="1", "January", IF(AB1163="2", "February", IF(AB1163="3", "March", IF(AB1163="4", "April", IF(AB1163="5", "May", IF(AB1163="6", "June", IF(AB1163="7", "July", IF(AB1163="8", "August", IF(AB1163="9", "September", IF(AB1163="10", "October", IF(AB1163="11", "November", IF(AB1163="12", "December", "Other"))))))))))))</f>
        <v>July</v>
      </c>
      <c r="AD1163" s="1" t="str">
        <f>IF(ISNUMBER(SEARCH("-",AA1163)),TRIM(RIGHT(AA1163,LEN(AA1163)-SEARCH("-",AA1163))),AA1163)</f>
        <v>9</v>
      </c>
      <c r="AE1163" s="1" t="str">
        <f>IF(AD1163="1", "January", IF(AD1163="2", "February", IF(AD1163="3", "March", IF(AD1163="4", "April", IF(AD1163="5", "May", IF(AD1163="6", "June", IF(AD1163="7", "July", IF(AD1163="8", "August", IF(AD1163="9", "September", IF(AD1163="10", "October", IF(AD1163="11", "November", IF(AD1163="12", "December", "Other"))))))))))))</f>
        <v>September</v>
      </c>
      <c r="AF1163" s="1" t="s">
        <v>25427</v>
      </c>
      <c r="AG1163" s="1" t="str">
        <f t="shared" si="539"/>
        <v xml:space="preserve">Presoaked seed </v>
      </c>
      <c r="AH1163" s="2" t="str">
        <f t="shared" si="540"/>
        <v>Pre-soak the seed for 12 hours in warm water and then sow in spring in situ. The seed can also be sown in situ in autumn[52]. Seed can be obtained that has been inoculated with Rhizobium bacteria, enabling the plant to succeed in soils where the bacteria is not already present.</v>
      </c>
      <c r="AI1163" s="1" t="s">
        <v>13356</v>
      </c>
      <c r="AJ1163" s="1" t="s">
        <v>23804</v>
      </c>
      <c r="AK1163" s="1" t="s">
        <v>17104</v>
      </c>
      <c r="AL1163" s="1" t="str">
        <f t="shared" si="551"/>
        <v>Unscented</v>
      </c>
      <c r="AM1163" s="1" t="b">
        <v>0</v>
      </c>
      <c r="AN1163" s="1" t="b">
        <v>0</v>
      </c>
      <c r="AO1163" s="1" t="b">
        <v>0</v>
      </c>
      <c r="AP1163" s="5" t="s">
        <v>28</v>
      </c>
      <c r="AQ1163" s="5" t="str">
        <f t="shared" si="541"/>
        <v>Light, Medium, Heavy</v>
      </c>
      <c r="AR1163" s="1" t="s">
        <v>30</v>
      </c>
      <c r="AS1163" s="1" t="str">
        <f t="shared" si="552"/>
        <v>None</v>
      </c>
      <c r="AT1163" s="1" t="str">
        <f t="shared" si="542"/>
        <v>Full</v>
      </c>
      <c r="AU1163" s="1" t="s">
        <v>11</v>
      </c>
      <c r="AV1163" s="1" t="str">
        <f t="shared" si="543"/>
        <v>Dry, Moist</v>
      </c>
      <c r="AW1163" s="1" t="s">
        <v>12</v>
      </c>
      <c r="AX1163" s="1" t="str">
        <f t="shared" si="544"/>
        <v>Acid, Neutral, Alkaline</v>
      </c>
      <c r="AY1163" s="1" t="b">
        <v>0</v>
      </c>
      <c r="AZ1163" s="1" t="b">
        <v>0</v>
      </c>
      <c r="BA1163" s="1" t="b">
        <v>0</v>
      </c>
      <c r="BC1163" t="str">
        <f t="shared" si="545"/>
        <v>FALSE</v>
      </c>
      <c r="BE1163" t="str">
        <f t="shared" si="546"/>
        <v>FALSE</v>
      </c>
      <c r="BF1163" s="1" t="b">
        <v>1</v>
      </c>
      <c r="BG1163" s="1" t="b">
        <v>0</v>
      </c>
      <c r="BH1163" s="1" t="b">
        <v>1</v>
      </c>
      <c r="BJ1163" s="1" t="str">
        <f t="shared" si="547"/>
        <v>FALSE</v>
      </c>
      <c r="BK1163" s="1" t="s">
        <v>77</v>
      </c>
      <c r="BL1163" t="str">
        <f t="shared" si="548"/>
        <v>TRUE</v>
      </c>
      <c r="BM1163" s="1" t="b">
        <v>1</v>
      </c>
      <c r="BN1163" s="1" t="b">
        <v>1</v>
      </c>
      <c r="BO1163" s="1">
        <f t="shared" si="553"/>
        <v>20</v>
      </c>
      <c r="BP1163" s="1" t="s">
        <v>13357</v>
      </c>
      <c r="BQ1163" s="1" cm="1">
        <f t="array" ref="BQ1163">_xlfn.IFS(BP1163="None Known",0, LEN(BP1163)&gt;500, 5,LEN(BP1163)&gt;400, 4, LEN(BP1163)&gt;300, 3, LEN(BP1163)&gt;200, 2, LEN(BP1163)&gt;1, 1)</f>
        <v>5</v>
      </c>
      <c r="BR1163" s="1" t="s">
        <v>13358</v>
      </c>
      <c r="BS1163" s="1">
        <v>4</v>
      </c>
      <c r="BT1163" s="1" t="s">
        <v>13359</v>
      </c>
      <c r="BU1163" s="1">
        <v>3</v>
      </c>
      <c r="BV1163" s="1" t="s">
        <v>13360</v>
      </c>
      <c r="BW1163" s="1" t="s">
        <v>13361</v>
      </c>
      <c r="BX1163" s="1"/>
      <c r="BY1163" t="str">
        <f>_xlfn.XLOOKUP($B1163,Img_lookup!A:A,Img_lookup!B:B, "Not available")</f>
        <v>3588af38-93cc-4965-be3b-4c7606bb2c77</v>
      </c>
      <c r="BZ1163" t="str">
        <f>_xlfn.XLOOKUP($B1163,Img_lookup!A:A,Img_lookup!C:C, "Not available")</f>
        <v>Medicago sativa habit1</v>
      </c>
      <c r="CA1163" t="str">
        <f>_xlfn.XLOOKUP($B1163,Img_lookup!A:A,Img_lookup!D:D, "Not available")</f>
        <v>Macleay Grass Man</v>
      </c>
      <c r="CB1163" t="str">
        <f>_xlfn.XLOOKUP($B1163,Img_lookup!A:A,Img_lookup!E:E, "https://imgur.com/aT5wafe")</f>
        <v>https://api.openverse.engineering/v1/images/3588af38-93cc-4965-be3b-4c7606bb2c77/thumb/</v>
      </c>
    </row>
    <row r="1164" spans="1:80" ht="13" x14ac:dyDescent="0.15">
      <c r="A1164" s="1" t="s">
        <v>4756</v>
      </c>
      <c r="B1164" s="1" t="s">
        <v>4757</v>
      </c>
      <c r="E1164" s="1" t="s">
        <v>195</v>
      </c>
      <c r="F1164" s="1" t="s">
        <v>22</v>
      </c>
      <c r="G1164" s="1" t="s">
        <v>22</v>
      </c>
      <c r="H1164" s="11" t="str">
        <f t="shared" si="555"/>
        <v>Perennial</v>
      </c>
      <c r="I1164" s="1" t="s">
        <v>17108</v>
      </c>
      <c r="L1164" t="e" cm="1">
        <f t="array" ref="L1164">_xlfn.IFS(J1164+K1164="", "Unknown", J1164+K1164&gt;3, "Large", J1164+K1164&gt;0.5, "Medium", J1164+K1164&gt;0, "Small")</f>
        <v>#N/A</v>
      </c>
      <c r="M1164">
        <v>10</v>
      </c>
      <c r="N1164" cm="1">
        <f t="array" ref="N1164">IF($M1164="",INDEX($M$2:$M$2176,MATCH(1,INDEX(($A$2:$A$2176=$A1164)*($M$2:$M$2176&lt;&gt;""),0),0)),$M1164)</f>
        <v>10</v>
      </c>
      <c r="O1164" s="2" t="str">
        <f t="shared" si="549"/>
        <v>Grown indoors</v>
      </c>
      <c r="P1164" s="1" t="s">
        <v>4758</v>
      </c>
      <c r="R1164" t="str">
        <f t="shared" si="554"/>
        <v>Medium</v>
      </c>
      <c r="S1164" s="1" t="s">
        <v>24</v>
      </c>
      <c r="T1164" s="1" t="str">
        <f>LEFT(S1164,FIND("-",S1164)-1)</f>
        <v xml:space="preserve">1 </v>
      </c>
      <c r="U1164" s="1" t="str">
        <f>RIGHT(S1164,FIND("-",S1164)-1)</f>
        <v>12</v>
      </c>
      <c r="W1164"/>
      <c r="AF1164" s="1" t="s">
        <v>40</v>
      </c>
      <c r="AG1164" s="1" t="str">
        <f t="shared" si="539"/>
        <v xml:space="preserve">Seed </v>
      </c>
      <c r="AH1164" s="2" t="str">
        <f t="shared" si="540"/>
        <v/>
      </c>
      <c r="AI1164" s="1" t="s">
        <v>196</v>
      </c>
      <c r="AK1164" s="1" t="s">
        <v>17104</v>
      </c>
      <c r="AL1164" s="1" t="str">
        <f t="shared" si="551"/>
        <v>Unscented</v>
      </c>
      <c r="AM1164" s="1" t="b">
        <v>0</v>
      </c>
      <c r="AN1164" s="1" t="b">
        <v>0</v>
      </c>
      <c r="AO1164" s="1" t="b">
        <v>0</v>
      </c>
      <c r="AP1164" s="5" t="s">
        <v>28</v>
      </c>
      <c r="AQ1164" s="5" t="str">
        <f t="shared" si="541"/>
        <v>Light, Medium, Heavy</v>
      </c>
      <c r="AR1164" s="1" t="s">
        <v>10</v>
      </c>
      <c r="AS1164" s="1" t="str">
        <f t="shared" si="552"/>
        <v>None, Partial</v>
      </c>
      <c r="AT1164" s="1" t="str">
        <f t="shared" si="542"/>
        <v>Partial, Full</v>
      </c>
      <c r="AU1164" s="1" t="s">
        <v>29</v>
      </c>
      <c r="AV1164" s="1" t="str">
        <f t="shared" si="543"/>
        <v>Moist</v>
      </c>
      <c r="AW1164" s="1" t="s">
        <v>12</v>
      </c>
      <c r="AX1164" s="1" t="str">
        <f t="shared" si="544"/>
        <v>Acid, Neutral, Alkaline</v>
      </c>
      <c r="AY1164" s="1" t="b">
        <v>0</v>
      </c>
      <c r="AZ1164" s="1" t="b">
        <v>0</v>
      </c>
      <c r="BA1164" s="1" t="b">
        <v>0</v>
      </c>
      <c r="BC1164" t="str">
        <f t="shared" si="545"/>
        <v>FALSE</v>
      </c>
      <c r="BE1164" t="str">
        <f t="shared" si="546"/>
        <v>FALSE</v>
      </c>
      <c r="BF1164" s="1" t="b">
        <v>0</v>
      </c>
      <c r="BG1164" s="1" t="b">
        <v>0</v>
      </c>
      <c r="BH1164" s="1" t="b">
        <v>0</v>
      </c>
      <c r="BJ1164" s="1" t="str">
        <f t="shared" si="547"/>
        <v>FALSE</v>
      </c>
      <c r="BL1164" t="str">
        <f t="shared" si="548"/>
        <v>FALSE</v>
      </c>
      <c r="BM1164" s="1" t="b">
        <v>0</v>
      </c>
      <c r="BN1164" s="1" t="b">
        <v>0</v>
      </c>
      <c r="BO1164" s="1">
        <f t="shared" si="553"/>
        <v>3</v>
      </c>
      <c r="BP1164" s="1" t="s">
        <v>31</v>
      </c>
      <c r="BQ1164" s="1" cm="1">
        <f t="array" ref="BQ1164">_xlfn.IFS(BP1164="None Known",0, LEN(BP1164)&gt;500, 5,LEN(BP1164)&gt;400, 4, LEN(BP1164)&gt;300, 3, LEN(BP1164)&gt;200, 2, LEN(BP1164)&gt;1, 1)</f>
        <v>0</v>
      </c>
      <c r="BR1164" s="1" t="s">
        <v>4759</v>
      </c>
      <c r="BS1164" s="1">
        <v>1</v>
      </c>
      <c r="BT1164" s="1" t="s">
        <v>31</v>
      </c>
      <c r="BU1164" s="1">
        <v>0</v>
      </c>
      <c r="BV1164" s="1" t="s">
        <v>34</v>
      </c>
      <c r="BW1164" s="1" t="s">
        <v>31</v>
      </c>
      <c r="BX1164" s="1" t="s">
        <v>17113</v>
      </c>
      <c r="BY1164" t="str">
        <f>_xlfn.XLOOKUP($B1164,Img_lookup!A:A,Img_lookup!B:B, "Not available")</f>
        <v>Not available</v>
      </c>
      <c r="BZ1164" t="str">
        <f>_xlfn.XLOOKUP($B1164,Img_lookup!A:A,Img_lookup!C:C, "Not available")</f>
        <v>Not available</v>
      </c>
      <c r="CA1164" t="str">
        <f>_xlfn.XLOOKUP($B1164,Img_lookup!A:A,Img_lookup!D:D, "Not available")</f>
        <v>Not available</v>
      </c>
      <c r="CB1164" t="str">
        <f>_xlfn.XLOOKUP($B1164,Img_lookup!A:A,Img_lookup!E:E, "https://imgur.com/aT5wafe")</f>
        <v>https://imgur.com/aT5wafe</v>
      </c>
    </row>
    <row r="1165" spans="1:80" ht="409.6" x14ac:dyDescent="0.15">
      <c r="A1165" s="1" t="s">
        <v>10452</v>
      </c>
      <c r="B1165" s="1" t="s">
        <v>17015</v>
      </c>
      <c r="C1165" s="1" t="s">
        <v>17016</v>
      </c>
      <c r="D1165" s="1" t="s">
        <v>15018</v>
      </c>
      <c r="E1165" s="1" t="s">
        <v>17017</v>
      </c>
      <c r="F1165" s="1" t="s">
        <v>62</v>
      </c>
      <c r="G1165" s="1" t="s">
        <v>62</v>
      </c>
      <c r="H1165" s="11" t="str">
        <f t="shared" si="555"/>
        <v>Perennial</v>
      </c>
      <c r="I1165" s="1" t="s">
        <v>17107</v>
      </c>
      <c r="J1165" s="1">
        <v>9</v>
      </c>
      <c r="K1165" s="1">
        <v>9</v>
      </c>
      <c r="L1165" t="str" cm="1">
        <f t="array" ref="L1165">_xlfn.IFS(J1165+K1165="", "Unknown", J1165+K1165&gt;3, "Large", J1165+K1165&gt;0.5, "Medium", J1165+K1165&gt;0, "Small")</f>
        <v>Large</v>
      </c>
      <c r="M1165" s="1">
        <v>9</v>
      </c>
      <c r="N1165" cm="1">
        <f t="array" ref="N1165">IF($M1165="",INDEX($M$2:$M$2176,MATCH(1,INDEX(($A$2:$A$2176=$A1165)*($M$2:$M$2176&lt;&gt;""),0),0)),$M1165)</f>
        <v>9</v>
      </c>
      <c r="O1165" s="2" t="str">
        <f t="shared" si="549"/>
        <v>Grown indoors</v>
      </c>
      <c r="P1165" s="1" t="s">
        <v>17018</v>
      </c>
      <c r="Q1165" s="1" t="s">
        <v>17109</v>
      </c>
      <c r="R1165" t="str">
        <f t="shared" si="554"/>
        <v>Fast</v>
      </c>
      <c r="T1165" s="1"/>
      <c r="U1165" s="1"/>
      <c r="V1165" s="1">
        <v>6</v>
      </c>
      <c r="W1165" s="6">
        <f t="shared" ref="W1165:W1178" si="556">IF(ISNUMBER(SEARCH("-",V1165)),TRIM(LEFT(V1165,FIND("-",V1165)-1)),V1165)</f>
        <v>6</v>
      </c>
      <c r="X1165" t="str">
        <f>IF(W1165=1, "January", IF(W1165=2, "February", IF(W1165=3, "March", IF(W1165=4, "April", IF(W1165=5, "May", IF(W1165=6, "June", IF(W1165=7, "July", IF(W1165=8, "August", IF(W1165=9, "September", IF(W1165=10, "October", IF(W1165=11, "November", IF(W1165=12, "December", "Other"))))))))))))</f>
        <v>June</v>
      </c>
      <c r="Y1165" s="1"/>
      <c r="Z1165" s="1"/>
      <c r="AA1165" s="1" t="s">
        <v>907</v>
      </c>
      <c r="AB1165" s="1" t="str">
        <f>IF(ISNUMBER(SEARCH("-",AA1165)),TRIM(LEFT(AA1165,FIND("-",AA1165)-1)),AA1165)</f>
        <v>10</v>
      </c>
      <c r="AC1165" s="1" t="str">
        <f>IF(AB1165="1", "January", IF(AB1165="2", "February", IF(AB1165="3", "March", IF(AB1165="4", "April", IF(AB1165="5", "May", IF(AB1165="6", "June", IF(AB1165="7", "July", IF(AB1165="8", "August", IF(AB1165="9", "September", IF(AB1165="10", "October", IF(AB1165="11", "November", IF(AB1165="12", "December", "Other"))))))))))))</f>
        <v>October</v>
      </c>
      <c r="AD1165" s="1" t="str">
        <f>IF(ISNUMBER(SEARCH("-",AA1165)),TRIM(RIGHT(AA1165,LEN(AA1165)-SEARCH("-",AA1165))),AA1165)</f>
        <v>11</v>
      </c>
      <c r="AE1165" s="1" t="str">
        <f>IF(AD1165="1", "January", IF(AD1165="2", "February", IF(AD1165="3", "March", IF(AD1165="4", "April", IF(AD1165="5", "May", IF(AD1165="6", "June", IF(AD1165="7", "July", IF(AD1165="8", "August", IF(AD1165="9", "September", IF(AD1165="10", "October", IF(AD1165="11", "November", IF(AD1165="12", "December", "Other"))))))))))))</f>
        <v>November</v>
      </c>
      <c r="AF1165" s="16" t="s">
        <v>24584</v>
      </c>
      <c r="AG1165" s="1" t="str">
        <f t="shared" si="539"/>
        <v xml:space="preserve">Seed </v>
      </c>
      <c r="AH1165" s="2" t="str">
        <f t="shared" si="540"/>
        <v>Sow late winter in a greenhouse. The seed is best sown as soon as it is ripe in the autumn[188, 238]. The seed usually germinates well. When they are large enough to handle, prick the seedlings out into individual pots and grow them on in the greenhouse for at least their first winter. Plant them out into their permanent positions in late spring or early summer, after the last expected frosts[78].
Root cuttings[113].</v>
      </c>
      <c r="AI1165" s="1" t="s">
        <v>17019</v>
      </c>
      <c r="AK1165" s="1" t="s">
        <v>17104</v>
      </c>
      <c r="AL1165" s="1" t="str">
        <f t="shared" si="551"/>
        <v>Scented</v>
      </c>
      <c r="AM1165" s="1" t="b">
        <v>1</v>
      </c>
      <c r="AN1165" s="1" t="b">
        <v>0</v>
      </c>
      <c r="AO1165" s="1" t="b">
        <v>0</v>
      </c>
      <c r="AP1165" s="5" t="s">
        <v>28</v>
      </c>
      <c r="AQ1165" s="5" t="str">
        <f t="shared" si="541"/>
        <v>Light, Medium, Heavy</v>
      </c>
      <c r="AR1165" s="1" t="s">
        <v>30</v>
      </c>
      <c r="AS1165" s="1" t="str">
        <f t="shared" si="552"/>
        <v>None</v>
      </c>
      <c r="AT1165" s="1" t="str">
        <f t="shared" si="542"/>
        <v>Full</v>
      </c>
      <c r="AU1165" s="1" t="s">
        <v>11</v>
      </c>
      <c r="AV1165" s="1" t="str">
        <f t="shared" si="543"/>
        <v>Dry, Moist</v>
      </c>
      <c r="AW1165" s="1" t="s">
        <v>12</v>
      </c>
      <c r="AX1165" s="1" t="str">
        <f t="shared" si="544"/>
        <v>Acid, Neutral, Alkaline</v>
      </c>
      <c r="AY1165" s="1" t="b">
        <v>0</v>
      </c>
      <c r="AZ1165" s="1" t="b">
        <v>0</v>
      </c>
      <c r="BA1165" s="1" t="b">
        <v>0</v>
      </c>
      <c r="BC1165" t="str">
        <f t="shared" si="545"/>
        <v>FALSE</v>
      </c>
      <c r="BE1165" t="str">
        <f t="shared" si="546"/>
        <v>FALSE</v>
      </c>
      <c r="BF1165" s="1" t="b">
        <v>0</v>
      </c>
      <c r="BG1165" s="1" t="b">
        <v>0</v>
      </c>
      <c r="BH1165" s="1" t="b">
        <v>1</v>
      </c>
      <c r="BJ1165" s="1" t="str">
        <f t="shared" si="547"/>
        <v>FALSE</v>
      </c>
      <c r="BL1165" t="str">
        <f t="shared" si="548"/>
        <v>FALSE</v>
      </c>
      <c r="BM1165" s="1" t="b">
        <v>0</v>
      </c>
      <c r="BN1165" s="1" t="b">
        <v>0</v>
      </c>
      <c r="BO1165" s="1">
        <f t="shared" si="553"/>
        <v>17</v>
      </c>
      <c r="BP1165" s="1" t="s">
        <v>17020</v>
      </c>
      <c r="BQ1165" s="1" cm="1">
        <f t="array" ref="BQ1165">_xlfn.IFS(BP1165="None Known",0, LEN(BP1165)&gt;500, 5,LEN(BP1165)&gt;400, 4, LEN(BP1165)&gt;300, 3, LEN(BP1165)&gt;200, 2, LEN(BP1165)&gt;1, 1)</f>
        <v>5</v>
      </c>
      <c r="BR1165" s="1" t="s">
        <v>17021</v>
      </c>
      <c r="BS1165" s="1">
        <v>3</v>
      </c>
      <c r="BT1165" s="1" t="s">
        <v>17022</v>
      </c>
      <c r="BU1165" s="1">
        <v>3</v>
      </c>
      <c r="BV1165" s="1" t="s">
        <v>17023</v>
      </c>
      <c r="BW1165" s="1" t="s">
        <v>17024</v>
      </c>
      <c r="BX1165" s="1"/>
      <c r="BY1165" t="str">
        <f>_xlfn.XLOOKUP($B1165,Img_lookup!A:A,Img_lookup!B:B, "Not available")</f>
        <v>Not available</v>
      </c>
      <c r="BZ1165" t="str">
        <f>_xlfn.XLOOKUP($B1165,Img_lookup!A:A,Img_lookup!C:C, "Not available")</f>
        <v>Not available</v>
      </c>
      <c r="CA1165" t="str">
        <f>_xlfn.XLOOKUP($B1165,Img_lookup!A:A,Img_lookup!D:D, "Not available")</f>
        <v>Not available</v>
      </c>
      <c r="CB1165" t="str">
        <f>_xlfn.XLOOKUP($B1165,Img_lookup!A:A,Img_lookup!E:E, "https://imgur.com/aT5wafe")</f>
        <v>https://imgur.com/aT5wafe</v>
      </c>
    </row>
    <row r="1166" spans="1:80" ht="409.6" x14ac:dyDescent="0.15">
      <c r="A1166" s="1" t="s">
        <v>8980</v>
      </c>
      <c r="B1166" s="1" t="s">
        <v>10106</v>
      </c>
      <c r="C1166" s="1" t="s">
        <v>8982</v>
      </c>
      <c r="E1166" s="1" t="s">
        <v>8983</v>
      </c>
      <c r="F1166" s="1" t="s">
        <v>22</v>
      </c>
      <c r="G1166" s="1" t="s">
        <v>22</v>
      </c>
      <c r="H1166" s="11" t="str">
        <f t="shared" si="555"/>
        <v>Perennial</v>
      </c>
      <c r="I1166" s="1" t="s">
        <v>17108</v>
      </c>
      <c r="J1166" s="1">
        <v>3</v>
      </c>
      <c r="K1166" s="1">
        <v>3</v>
      </c>
      <c r="L1166" t="str" cm="1">
        <f t="array" ref="L1166">_xlfn.IFS(J1166+K1166="", "Unknown", J1166+K1166&gt;3, "Large", J1166+K1166&gt;0.5, "Medium", J1166+K1166&gt;0, "Small")</f>
        <v>Large</v>
      </c>
      <c r="M1166" s="1">
        <v>8</v>
      </c>
      <c r="N1166" cm="1">
        <f t="array" ref="N1166">IF($M1166="",INDEX($M$2:$M$2176,MATCH(1,INDEX(($A$2:$A$2176=$A1166)*($M$2:$M$2176&lt;&gt;""),0),0)),$M1166)</f>
        <v>8</v>
      </c>
      <c r="O1166" s="2" t="str">
        <f t="shared" si="549"/>
        <v>Grown indoors</v>
      </c>
      <c r="P1166" s="1" t="s">
        <v>10107</v>
      </c>
      <c r="Q1166" s="1" t="s">
        <v>17110</v>
      </c>
      <c r="R1166" t="str">
        <f t="shared" si="554"/>
        <v>Medium</v>
      </c>
      <c r="S1166" s="1" t="s">
        <v>24</v>
      </c>
      <c r="T1166" s="1" t="str">
        <f>LEFT(S1166,FIND("-",S1166)-1)</f>
        <v xml:space="preserve">1 </v>
      </c>
      <c r="U1166" s="1" t="str">
        <f>RIGHT(S1166,FIND("-",S1166)-1)</f>
        <v>12</v>
      </c>
      <c r="V1166" s="1" t="s">
        <v>51</v>
      </c>
      <c r="W1166" s="6" t="str">
        <f t="shared" si="556"/>
        <v>7</v>
      </c>
      <c r="X1166" t="str">
        <f>IF(W1166="1", "January", IF(W1166="2", "February", IF(W1166="3", "March", IF(W1166="4", "April", IF(W1166="5", "May", IF(W1166="6", "June", IF(W1166="7", "July", IF(W1166="8", "August", IF(W1166="9", "September", IF(W1166="10", "October", IF(W1166="11", "November", IF(W1166="12", "December", "Other"))))))))))))</f>
        <v>July</v>
      </c>
      <c r="Y1166" s="2" t="str">
        <f>IF(ISNUMBER(SEARCH("-",V1166)),TRIM(RIGHT(V1166,LEN(V1166)-SEARCH("-",V1166))),V1166)</f>
        <v>8</v>
      </c>
      <c r="Z1166" s="2" t="str">
        <f>IF(Y1166="1", "January", IF(Y1166="2", "February", IF(Y1166="3", "March", IF(Y1166="4", "April", IF(Y1166="5", "May", IF(Y1166="6", "June", IF(Y1166="7", "July", IF(Y1166="8", "August", IF(Y1166="9", "September", IF(Y1166="10", "October", IF(Y1166="11", "November", IF(Y1166="12", "December", "Other"))))))))))))</f>
        <v>August</v>
      </c>
      <c r="AF1166" s="16" t="s">
        <v>24585</v>
      </c>
      <c r="AG1166" s="1" t="str">
        <f t="shared" si="539"/>
        <v xml:space="preserve">Seed </v>
      </c>
      <c r="AH1166" s="2" t="str">
        <f t="shared" si="540"/>
        <v>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v>
      </c>
      <c r="AI1166" s="1" t="s">
        <v>10108</v>
      </c>
      <c r="AJ1166" s="1" t="s">
        <v>26</v>
      </c>
      <c r="AK1166" s="1" t="s">
        <v>17104</v>
      </c>
      <c r="AL1166" s="1" t="str">
        <f t="shared" si="551"/>
        <v>Scented</v>
      </c>
      <c r="AM1166" s="1" t="b">
        <v>1</v>
      </c>
      <c r="AN1166" s="1" t="b">
        <v>0</v>
      </c>
      <c r="AO1166" s="1" t="b">
        <v>0</v>
      </c>
      <c r="AP1166" s="5" t="s">
        <v>28</v>
      </c>
      <c r="AQ1166" s="5" t="str">
        <f t="shared" si="541"/>
        <v>Light, Medium, Heavy</v>
      </c>
      <c r="AR1166" s="1" t="s">
        <v>10</v>
      </c>
      <c r="AS1166" s="1" t="str">
        <f t="shared" si="552"/>
        <v>None, Partial</v>
      </c>
      <c r="AT1166" s="1" t="str">
        <f t="shared" si="542"/>
        <v>Partial, Full</v>
      </c>
      <c r="AU1166" s="1" t="s">
        <v>29</v>
      </c>
      <c r="AV1166" s="1" t="str">
        <f t="shared" si="543"/>
        <v>Moist</v>
      </c>
      <c r="AW1166" s="1" t="s">
        <v>12</v>
      </c>
      <c r="AX1166" s="1" t="str">
        <f t="shared" si="544"/>
        <v>Acid, Neutral, Alkaline</v>
      </c>
      <c r="AY1166" s="1" t="b">
        <v>0</v>
      </c>
      <c r="AZ1166" s="1" t="b">
        <v>0</v>
      </c>
      <c r="BA1166" s="1" t="b">
        <v>0</v>
      </c>
      <c r="BB1166" s="1" t="s">
        <v>275</v>
      </c>
      <c r="BC1166" t="str">
        <f t="shared" si="545"/>
        <v>TRUE</v>
      </c>
      <c r="BE1166" t="str">
        <f t="shared" si="546"/>
        <v>FALSE</v>
      </c>
      <c r="BF1166" s="1" t="b">
        <v>1</v>
      </c>
      <c r="BG1166" s="1" t="b">
        <v>0</v>
      </c>
      <c r="BH1166" s="1" t="b">
        <v>0</v>
      </c>
      <c r="BJ1166" s="1" t="str">
        <f t="shared" si="547"/>
        <v>FALSE</v>
      </c>
      <c r="BL1166" t="str">
        <f t="shared" si="548"/>
        <v>FALSE</v>
      </c>
      <c r="BM1166" s="1" t="b">
        <v>0</v>
      </c>
      <c r="BN1166" s="1" t="b">
        <v>0</v>
      </c>
      <c r="BO1166" s="1">
        <f t="shared" si="553"/>
        <v>11</v>
      </c>
      <c r="BP1166" s="1" t="s">
        <v>10109</v>
      </c>
      <c r="BQ1166" s="1" cm="1">
        <f t="array" ref="BQ1166">_xlfn.IFS(BP1166="None Known",0, LEN(BP1166)&gt;500, 5,LEN(BP1166)&gt;400, 4, LEN(BP1166)&gt;300, 3, LEN(BP1166)&gt;200, 2, LEN(BP1166)&gt;1, 1)</f>
        <v>1</v>
      </c>
      <c r="BR1166" s="1" t="s">
        <v>10110</v>
      </c>
      <c r="BS1166" s="1">
        <v>3</v>
      </c>
      <c r="BT1166" s="1" t="s">
        <v>10111</v>
      </c>
      <c r="BU1166" s="1">
        <v>1</v>
      </c>
      <c r="BV1166" s="1" t="s">
        <v>3506</v>
      </c>
      <c r="BW1166" s="1" t="s">
        <v>10112</v>
      </c>
      <c r="BX1166" s="1"/>
      <c r="BY1166" t="str">
        <f>_xlfn.XLOOKUP($B1166,Img_lookup!A:A,Img_lookup!B:B, "Not available")</f>
        <v>0ded478d-80bc-48c9-a960-2f6d275d0881</v>
      </c>
      <c r="BZ1166" t="str">
        <f>_xlfn.XLOOKUP($B1166,Img_lookup!A:A,Img_lookup!C:C, "Not available")</f>
        <v>Giant Honey flower. Melianthus major. Botanical Register, vol. 1 (1815) [S. Edwards]</v>
      </c>
      <c r="CA1166" t="str">
        <f>_xlfn.XLOOKUP($B1166,Img_lookup!A:A,Img_lookup!D:D, "Not available")</f>
        <v>Swallowtail Garden Seeds</v>
      </c>
      <c r="CB1166" t="str">
        <f>_xlfn.XLOOKUP($B1166,Img_lookup!A:A,Img_lookup!E:E, "https://imgur.com/aT5wafe")</f>
        <v>https://api.openverse.engineering/v1/images/0ded478d-80bc-48c9-a960-2f6d275d0881/thumb/</v>
      </c>
    </row>
    <row r="1167" spans="1:80" ht="409.6" x14ac:dyDescent="0.15">
      <c r="A1167" s="1" t="s">
        <v>8980</v>
      </c>
      <c r="B1167" s="1" t="s">
        <v>8981</v>
      </c>
      <c r="C1167" s="1" t="s">
        <v>8982</v>
      </c>
      <c r="E1167" s="1" t="s">
        <v>8983</v>
      </c>
      <c r="F1167" s="1" t="s">
        <v>22</v>
      </c>
      <c r="G1167" s="1" t="s">
        <v>22</v>
      </c>
      <c r="H1167" s="11" t="str">
        <f t="shared" si="555"/>
        <v>Perennial</v>
      </c>
      <c r="I1167" s="1" t="s">
        <v>17108</v>
      </c>
      <c r="J1167" s="1">
        <v>2</v>
      </c>
      <c r="L1167" t="str" cm="1">
        <f t="array" ref="L1167">_xlfn.IFS(J1167+K1167="", "Unknown", J1167+K1167&gt;3, "Large", J1167+K1167&gt;0.5, "Medium", J1167+K1167&gt;0, "Small")</f>
        <v>Medium</v>
      </c>
      <c r="M1167" s="1">
        <v>8</v>
      </c>
      <c r="N1167" cm="1">
        <f t="array" ref="N1167">IF($M1167="",INDEX($M$2:$M$2176,MATCH(1,INDEX(($A$2:$A$2176=$A1167)*($M$2:$M$2176&lt;&gt;""),0),0)),$M1167)</f>
        <v>8</v>
      </c>
      <c r="O1167" s="2" t="str">
        <f t="shared" si="549"/>
        <v>Grown indoors</v>
      </c>
      <c r="P1167" s="1" t="s">
        <v>196</v>
      </c>
      <c r="Q1167" s="1" t="s">
        <v>17110</v>
      </c>
      <c r="R1167" t="str">
        <f t="shared" si="554"/>
        <v>Medium</v>
      </c>
      <c r="S1167" s="1" t="s">
        <v>24</v>
      </c>
      <c r="T1167" s="1" t="str">
        <f>LEFT(S1167,FIND("-",S1167)-1)</f>
        <v xml:space="preserve">1 </v>
      </c>
      <c r="U1167" s="1" t="str">
        <f>RIGHT(S1167,FIND("-",S1167)-1)</f>
        <v>12</v>
      </c>
      <c r="V1167" s="1" t="s">
        <v>51</v>
      </c>
      <c r="W1167" s="6" t="str">
        <f t="shared" si="556"/>
        <v>7</v>
      </c>
      <c r="X1167" t="str">
        <f>IF(W1167="1", "January", IF(W1167="2", "February", IF(W1167="3", "March", IF(W1167="4", "April", IF(W1167="5", "May", IF(W1167="6", "June", IF(W1167="7", "July", IF(W1167="8", "August", IF(W1167="9", "September", IF(W1167="10", "October", IF(W1167="11", "November", IF(W1167="12", "December", "Other"))))))))))))</f>
        <v>July</v>
      </c>
      <c r="Y1167" s="2" t="str">
        <f>IF(ISNUMBER(SEARCH("-",V1167)),TRIM(RIGHT(V1167,LEN(V1167)-SEARCH("-",V1167))),V1167)</f>
        <v>8</v>
      </c>
      <c r="Z1167" s="2" t="str">
        <f>IF(Y1167="1", "January", IF(Y1167="2", "February", IF(Y1167="3", "March", IF(Y1167="4", "April", IF(Y1167="5", "May", IF(Y1167="6", "June", IF(Y1167="7", "July", IF(Y1167="8", "August", IF(Y1167="9", "September", IF(Y1167="10", "October", IF(Y1167="11", "November", IF(Y1167="12", "December", "Other"))))))))))))</f>
        <v>August</v>
      </c>
      <c r="AF1167" s="16" t="s">
        <v>24585</v>
      </c>
      <c r="AG1167" s="1" t="str">
        <f t="shared" si="539"/>
        <v xml:space="preserve">Seed </v>
      </c>
      <c r="AH1167" s="2" t="str">
        <f t="shared" si="540"/>
        <v>Sow spring in a warm greenhouse[188]. Prick out the seedlings into individual pots when they are large enough to handle. Grow on the seedlings for at least their first winter in a greenhouse and plant out in late spring or early summer after the last expected frosts[K].
Cuttings of greenwood stem tips in a frame in summer[200].
Suckers in spring[200]. They can be planted out immediately or potted up and kept in a frame for their first winter.</v>
      </c>
      <c r="AI1167" s="1" t="s">
        <v>8984</v>
      </c>
      <c r="AJ1167" s="1" t="s">
        <v>26</v>
      </c>
      <c r="AK1167" s="1" t="s">
        <v>17104</v>
      </c>
      <c r="AL1167" s="1" t="str">
        <f t="shared" si="551"/>
        <v>Unscented</v>
      </c>
      <c r="AM1167" s="1" t="b">
        <v>0</v>
      </c>
      <c r="AN1167" s="1" t="b">
        <v>0</v>
      </c>
      <c r="AO1167" s="1" t="b">
        <v>0</v>
      </c>
      <c r="AP1167" s="5" t="s">
        <v>28</v>
      </c>
      <c r="AQ1167" s="5" t="str">
        <f t="shared" si="541"/>
        <v>Light, Medium, Heavy</v>
      </c>
      <c r="AR1167" s="1" t="s">
        <v>10</v>
      </c>
      <c r="AS1167" s="1" t="str">
        <f t="shared" si="552"/>
        <v>None, Partial</v>
      </c>
      <c r="AT1167" s="1" t="str">
        <f t="shared" si="542"/>
        <v>Partial, Full</v>
      </c>
      <c r="AU1167" s="1" t="s">
        <v>29</v>
      </c>
      <c r="AV1167" s="1" t="str">
        <f t="shared" si="543"/>
        <v>Moist</v>
      </c>
      <c r="AW1167" s="1" t="s">
        <v>12</v>
      </c>
      <c r="AX1167" s="1" t="str">
        <f t="shared" si="544"/>
        <v>Acid, Neutral, Alkaline</v>
      </c>
      <c r="AY1167" s="1" t="b">
        <v>0</v>
      </c>
      <c r="AZ1167" s="1" t="b">
        <v>0</v>
      </c>
      <c r="BA1167" s="1" t="b">
        <v>0</v>
      </c>
      <c r="BB1167" s="1" t="s">
        <v>275</v>
      </c>
      <c r="BC1167" t="str">
        <f t="shared" si="545"/>
        <v>TRUE</v>
      </c>
      <c r="BE1167" t="str">
        <f t="shared" si="546"/>
        <v>FALSE</v>
      </c>
      <c r="BF1167" s="1" t="b">
        <v>1</v>
      </c>
      <c r="BG1167" s="1" t="b">
        <v>0</v>
      </c>
      <c r="BH1167" s="1" t="b">
        <v>0</v>
      </c>
      <c r="BJ1167" s="1" t="str">
        <f t="shared" si="547"/>
        <v>FALSE</v>
      </c>
      <c r="BL1167" t="str">
        <f t="shared" si="548"/>
        <v>FALSE</v>
      </c>
      <c r="BM1167" s="1" t="b">
        <v>0</v>
      </c>
      <c r="BN1167" s="1" t="b">
        <v>0</v>
      </c>
      <c r="BO1167" s="1">
        <f t="shared" si="553"/>
        <v>9</v>
      </c>
      <c r="BP1167" s="1" t="s">
        <v>31</v>
      </c>
      <c r="BQ1167" s="1" cm="1">
        <f t="array" ref="BQ1167">_xlfn.IFS(BP1167="None Known",0, LEN(BP1167)&gt;500, 5,LEN(BP1167)&gt;400, 4, LEN(BP1167)&gt;300, 3, LEN(BP1167)&gt;200, 2, LEN(BP1167)&gt;1, 1)</f>
        <v>0</v>
      </c>
      <c r="BR1167" s="1" t="s">
        <v>8985</v>
      </c>
      <c r="BS1167" s="1">
        <v>3</v>
      </c>
      <c r="BT1167" s="1" t="s">
        <v>31</v>
      </c>
      <c r="BU1167" s="1">
        <v>0</v>
      </c>
      <c r="BV1167" s="1" t="s">
        <v>3506</v>
      </c>
      <c r="BW1167" s="1" t="s">
        <v>8986</v>
      </c>
      <c r="BX1167" s="1"/>
      <c r="BY1167" t="str">
        <f>_xlfn.XLOOKUP($B1167,Img_lookup!A:A,Img_lookup!B:B, "Not available")</f>
        <v>fd023566-5a4b-46c5-9ec0-6080f6a458be</v>
      </c>
      <c r="BZ1167" t="str">
        <f>_xlfn.XLOOKUP($B1167,Img_lookup!A:A,Img_lookup!C:C, "Not available")</f>
        <v>Melianthus minor</v>
      </c>
      <c r="CA1167" t="str">
        <f>_xlfn.XLOOKUP($B1167,Img_lookup!A:A,Img_lookup!D:D, "Not available")</f>
        <v>Wilkes Explor. Exped.</v>
      </c>
      <c r="CB1167" t="str">
        <f>_xlfn.XLOOKUP($B1167,Img_lookup!A:A,Img_lookup!E:E, "https://imgur.com/aT5wafe")</f>
        <v>https://api.openverse.engineering/v1/images/fd023566-5a4b-46c5-9ec0-6080f6a458be/thumb/</v>
      </c>
    </row>
    <row r="1168" spans="1:80" ht="409.6" x14ac:dyDescent="0.15">
      <c r="A1168" s="1" t="s">
        <v>752</v>
      </c>
      <c r="B1168" s="1" t="s">
        <v>5454</v>
      </c>
      <c r="E1168" s="1" t="s">
        <v>905</v>
      </c>
      <c r="F1168" s="1" t="s">
        <v>62</v>
      </c>
      <c r="G1168" s="1" t="s">
        <v>62</v>
      </c>
      <c r="H1168" s="11" t="str">
        <f t="shared" si="555"/>
        <v>Perennial</v>
      </c>
      <c r="I1168" s="1" t="s">
        <v>17108</v>
      </c>
      <c r="J1168" s="1">
        <v>6</v>
      </c>
      <c r="L1168" t="str" cm="1">
        <f t="array" ref="L1168">_xlfn.IFS(J1168+K1168="", "Unknown", J1168+K1168&gt;3, "Large", J1168+K1168&gt;0.5, "Medium", J1168+K1168&gt;0, "Small")</f>
        <v>Large</v>
      </c>
      <c r="M1168" s="1">
        <v>10</v>
      </c>
      <c r="N1168" cm="1">
        <f t="array" ref="N1168">IF($M1168="",INDEX($M$2:$M$2176,MATCH(1,INDEX(($A$2:$A$2176=$A1168)*($M$2:$M$2176&lt;&gt;""),0),0)),$M1168)</f>
        <v>10</v>
      </c>
      <c r="O1168" s="2" t="str">
        <f t="shared" si="549"/>
        <v>Grown indoors</v>
      </c>
      <c r="P1168" s="1" t="s">
        <v>5455</v>
      </c>
      <c r="R1168" t="str">
        <f t="shared" si="554"/>
        <v>Medium</v>
      </c>
      <c r="S1168" s="1" t="s">
        <v>24</v>
      </c>
      <c r="T1168" s="1" t="str">
        <f>LEFT(S1168,FIND("-",S1168)-1)</f>
        <v xml:space="preserve">1 </v>
      </c>
      <c r="U1168" s="1" t="str">
        <f>RIGHT(S1168,FIND("-",S1168)-1)</f>
        <v>12</v>
      </c>
      <c r="V1168" s="1" t="s">
        <v>5456</v>
      </c>
      <c r="W1168" s="6" t="str">
        <f t="shared" si="556"/>
        <v>9</v>
      </c>
      <c r="X1168" t="str">
        <f>IF(W1168="1", "January", IF(W1168="2", "February", IF(W1168="3", "March", IF(W1168="4", "April", IF(W1168="5", "May", IF(W1168="6", "June", IF(W1168="7", "July", IF(W1168="8", "August", IF(W1168="9", "September", IF(W1168="10", "October", IF(W1168="11", "November", IF(W1168="12", "December", "Other"))))))))))))</f>
        <v>September</v>
      </c>
      <c r="Y1168" s="2" t="str">
        <f>IF(ISNUMBER(SEARCH("-",V1168)),TRIM(RIGHT(V1168,LEN(V1168)-SEARCH("-",V1168))),V1168)</f>
        <v>10</v>
      </c>
      <c r="Z1168" s="2" t="str">
        <f>IF(Y1168="1", "January", IF(Y1168="2", "February", IF(Y1168="3", "March", IF(Y1168="4", "April", IF(Y1168="5", "May", IF(Y1168="6", "June", IF(Y1168="7", "July", IF(Y1168="8", "August", IF(Y1168="9", "September", IF(Y1168="10", "October", IF(Y1168="11", "November", IF(Y1168="12", "December", "Other"))))))))))))</f>
        <v>October</v>
      </c>
      <c r="AF1168" s="16" t="s">
        <v>24586</v>
      </c>
      <c r="AG1168" s="1" t="str">
        <f t="shared" si="539"/>
        <v xml:space="preserve">Seed </v>
      </c>
      <c r="AH1168" s="2" t="str">
        <f t="shared" si="540"/>
        <v>Sow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their first few winters outdoors.
Cuttings of half-ripe wood, July/August in a frame[200].</v>
      </c>
      <c r="AI1168" s="1" t="s">
        <v>5457</v>
      </c>
      <c r="AJ1168" s="1" t="s">
        <v>2431</v>
      </c>
      <c r="AK1168" s="1" t="s">
        <v>17104</v>
      </c>
      <c r="AL1168" s="1" t="str">
        <f t="shared" si="551"/>
        <v>Scented</v>
      </c>
      <c r="AM1168" s="1" t="b">
        <v>1</v>
      </c>
      <c r="AN1168" s="1" t="b">
        <v>0</v>
      </c>
      <c r="AO1168" s="1" t="b">
        <v>0</v>
      </c>
      <c r="AP1168" s="5" t="s">
        <v>54</v>
      </c>
      <c r="AQ1168" s="5" t="str">
        <f t="shared" si="541"/>
        <v>Light, Medium</v>
      </c>
      <c r="AR1168" s="1" t="s">
        <v>10</v>
      </c>
      <c r="AS1168" s="1" t="str">
        <f t="shared" si="552"/>
        <v>None, Partial</v>
      </c>
      <c r="AT1168" s="1" t="str">
        <f t="shared" si="542"/>
        <v>Partial, Full</v>
      </c>
      <c r="AU1168" s="1" t="s">
        <v>29</v>
      </c>
      <c r="AV1168" s="1" t="str">
        <f t="shared" si="543"/>
        <v>Moist</v>
      </c>
      <c r="AW1168" s="1" t="s">
        <v>123</v>
      </c>
      <c r="AX1168" s="1" t="str">
        <f t="shared" si="544"/>
        <v>Acid, Neutral</v>
      </c>
      <c r="AY1168" s="1" t="b">
        <v>0</v>
      </c>
      <c r="AZ1168" s="1" t="b">
        <v>0</v>
      </c>
      <c r="BA1168" s="1" t="b">
        <v>0</v>
      </c>
      <c r="BC1168" t="str">
        <f t="shared" si="545"/>
        <v>FALSE</v>
      </c>
      <c r="BE1168" t="str">
        <f t="shared" si="546"/>
        <v>FALSE</v>
      </c>
      <c r="BF1168" s="1" t="b">
        <v>0</v>
      </c>
      <c r="BG1168" s="1" t="b">
        <v>0</v>
      </c>
      <c r="BH1168" s="1" t="b">
        <v>0</v>
      </c>
      <c r="BI1168" s="1" t="s">
        <v>77</v>
      </c>
      <c r="BJ1168" s="1" t="str">
        <f t="shared" si="547"/>
        <v>TRUE</v>
      </c>
      <c r="BK1168" s="1" t="s">
        <v>77</v>
      </c>
      <c r="BL1168" t="str">
        <f t="shared" si="548"/>
        <v>TRUE</v>
      </c>
      <c r="BM1168" s="1" t="b">
        <v>0</v>
      </c>
      <c r="BN1168" s="1" t="b">
        <v>0</v>
      </c>
      <c r="BO1168" s="1">
        <f t="shared" si="553"/>
        <v>4</v>
      </c>
      <c r="BP1168" s="1" t="s">
        <v>31</v>
      </c>
      <c r="BQ1168" s="1" cm="1">
        <f t="array" ref="BQ1168">_xlfn.IFS(BP1168="None Known",0, LEN(BP1168)&gt;500, 5,LEN(BP1168)&gt;400, 4, LEN(BP1168)&gt;300, 3, LEN(BP1168)&gt;200, 2, LEN(BP1168)&gt;1, 1)</f>
        <v>0</v>
      </c>
      <c r="BR1168" s="1" t="s">
        <v>5458</v>
      </c>
      <c r="BS1168" s="1">
        <v>1</v>
      </c>
      <c r="BT1168" s="1" t="s">
        <v>5459</v>
      </c>
      <c r="BU1168" s="1">
        <v>1</v>
      </c>
      <c r="BV1168" s="1" t="s">
        <v>911</v>
      </c>
      <c r="BW1168" s="1" t="s">
        <v>31</v>
      </c>
      <c r="BX1168" s="1"/>
      <c r="BY1168" t="str">
        <f>_xlfn.XLOOKUP($B1168,Img_lookup!A:A,Img_lookup!B:B, "Not available")</f>
        <v>a0306a15-89b5-4af9-b5d5-a47013c81900</v>
      </c>
      <c r="BZ1168" t="str">
        <f>_xlfn.XLOOKUP($B1168,Img_lookup!A:A,Img_lookup!C:C, "Not available")</f>
        <v>Melicope ternata J.R. Forst. &amp; G. Forst.</v>
      </c>
      <c r="CA1168" t="str">
        <f>_xlfn.XLOOKUP($B1168,Img_lookup!A:A,Img_lookup!D:D, "Not available")</f>
        <v>R. Cooper</v>
      </c>
      <c r="CB1168" t="str">
        <f>_xlfn.XLOOKUP($B1168,Img_lookup!A:A,Img_lookup!E:E, "https://imgur.com/aT5wafe")</f>
        <v>https://api.openverse.engineering/v1/images/a0306a15-89b5-4af9-b5d5-a47013c81900/thumb/</v>
      </c>
    </row>
    <row r="1169" spans="1:80" ht="409.6" x14ac:dyDescent="0.15">
      <c r="A1169" s="1" t="s">
        <v>1159</v>
      </c>
      <c r="B1169" s="1" t="s">
        <v>1160</v>
      </c>
      <c r="C1169" s="1" t="s">
        <v>1161</v>
      </c>
      <c r="E1169" s="1" t="s">
        <v>905</v>
      </c>
      <c r="F1169" s="1" t="s">
        <v>62</v>
      </c>
      <c r="G1169" s="1" t="s">
        <v>62</v>
      </c>
      <c r="H1169" s="11" t="str">
        <f t="shared" si="555"/>
        <v>Perennial</v>
      </c>
      <c r="I1169" s="1" t="s">
        <v>17107</v>
      </c>
      <c r="J1169" s="1">
        <v>9</v>
      </c>
      <c r="K1169" s="1">
        <v>9</v>
      </c>
      <c r="L1169" t="str" cm="1">
        <f t="array" ref="L1169">_xlfn.IFS(J1169+K1169="", "Unknown", J1169+K1169&gt;3, "Large", J1169+K1169&gt;0.5, "Medium", J1169+K1169&gt;0, "Small")</f>
        <v>Large</v>
      </c>
      <c r="M1169" s="1">
        <v>9</v>
      </c>
      <c r="N1169" cm="1">
        <f t="array" ref="N1169">IF($M1169="",INDEX($M$2:$M$2176,MATCH(1,INDEX(($A$2:$A$2176=$A1169)*($M$2:$M$2176&lt;&gt;""),0),0)),$M1169)</f>
        <v>9</v>
      </c>
      <c r="O1169" s="2" t="str">
        <f t="shared" si="549"/>
        <v>Grown indoors</v>
      </c>
      <c r="P1169" s="1" t="s">
        <v>1162</v>
      </c>
      <c r="R1169" t="str">
        <f t="shared" si="554"/>
        <v>Medium</v>
      </c>
      <c r="T1169" s="1"/>
      <c r="U1169" s="1"/>
      <c r="V1169" s="1">
        <v>6</v>
      </c>
      <c r="W1169" s="6">
        <f t="shared" si="556"/>
        <v>6</v>
      </c>
      <c r="X1169" t="str">
        <f>IF(W1169=1, "January", IF(W1169=2, "February", IF(W1169=3, "March", IF(W1169=4, "April", IF(W1169=5, "May", IF(W1169=6, "June", IF(W1169=7, "July", IF(W1169=8, "August", IF(W1169=9, "September", IF(W1169=10, "October", IF(W1169=11, "November", IF(W1169=12, "December", "Other"))))))))))))</f>
        <v>June</v>
      </c>
      <c r="AF1169" s="16" t="s">
        <v>24587</v>
      </c>
      <c r="AG1169" s="1" t="str">
        <f t="shared" si="539"/>
        <v xml:space="preserve">Seed </v>
      </c>
      <c r="AH1169" s="2" t="str">
        <f t="shared" si="540"/>
        <v>Sow as soon as it is ripe or in early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frosts[78]. Consider giving them some protection from the cold for their first few winters outdoors.
Cuttings of half-ripe wood, 5 - 10cm long with a heel, June/July in a frame[78].
Division of suckers in the dormant season[123].</v>
      </c>
      <c r="AI1169" s="1" t="s">
        <v>1163</v>
      </c>
      <c r="AK1169" s="1" t="s">
        <v>17105</v>
      </c>
      <c r="AL1169" s="1" t="str">
        <f t="shared" si="551"/>
        <v>Unscented</v>
      </c>
      <c r="AM1169" s="1" t="b">
        <v>0</v>
      </c>
      <c r="AN1169" s="1" t="b">
        <v>1</v>
      </c>
      <c r="AO1169" s="1" t="b">
        <v>0</v>
      </c>
      <c r="AP1169" s="5" t="s">
        <v>28</v>
      </c>
      <c r="AQ1169" s="5" t="str">
        <f t="shared" si="541"/>
        <v>Light, Medium, Heavy</v>
      </c>
      <c r="AR1169" s="1" t="s">
        <v>30</v>
      </c>
      <c r="AS1169" s="1" t="str">
        <f t="shared" si="552"/>
        <v>None</v>
      </c>
      <c r="AT1169" s="1" t="str">
        <f t="shared" si="542"/>
        <v>Full</v>
      </c>
      <c r="AU1169" s="1" t="s">
        <v>29</v>
      </c>
      <c r="AV1169" s="1" t="str">
        <f t="shared" si="543"/>
        <v>Moist</v>
      </c>
      <c r="AW1169" s="1" t="s">
        <v>12</v>
      </c>
      <c r="AX1169" s="1" t="str">
        <f t="shared" si="544"/>
        <v>Acid, Neutral, Alkaline</v>
      </c>
      <c r="AY1169" s="1" t="b">
        <v>0</v>
      </c>
      <c r="AZ1169" s="1" t="b">
        <v>0</v>
      </c>
      <c r="BA1169" s="1" t="b">
        <v>0</v>
      </c>
      <c r="BC1169" t="str">
        <f t="shared" si="545"/>
        <v>FALSE</v>
      </c>
      <c r="BE1169" t="str">
        <f t="shared" si="546"/>
        <v>FALSE</v>
      </c>
      <c r="BF1169" s="1" t="b">
        <v>0</v>
      </c>
      <c r="BG1169" s="1" t="b">
        <v>0</v>
      </c>
      <c r="BH1169" s="1" t="b">
        <v>0</v>
      </c>
      <c r="BJ1169" s="1" t="str">
        <f t="shared" si="547"/>
        <v>FALSE</v>
      </c>
      <c r="BK1169" s="1" t="s">
        <v>30</v>
      </c>
      <c r="BL1169" t="str">
        <f t="shared" si="548"/>
        <v>FALSE</v>
      </c>
      <c r="BM1169" s="1" t="b">
        <v>0</v>
      </c>
      <c r="BN1169" s="1" t="b">
        <v>0</v>
      </c>
      <c r="BO1169" s="1">
        <f t="shared" si="553"/>
        <v>4</v>
      </c>
      <c r="BP1169" s="1" t="s">
        <v>1164</v>
      </c>
      <c r="BQ1169" s="1" cm="1">
        <f t="array" ref="BQ1169">_xlfn.IFS(BP1169="None Known",0, LEN(BP1169)&gt;500, 5,LEN(BP1169)&gt;400, 4, LEN(BP1169)&gt;300, 3, LEN(BP1169)&gt;200, 2, LEN(BP1169)&gt;1, 1)</f>
        <v>1</v>
      </c>
      <c r="BR1169" s="1" t="s">
        <v>1165</v>
      </c>
      <c r="BS1169" s="1">
        <v>1</v>
      </c>
      <c r="BT1169" s="1" t="s">
        <v>31</v>
      </c>
      <c r="BU1169" s="1">
        <v>0</v>
      </c>
      <c r="BV1169" s="1" t="s">
        <v>911</v>
      </c>
      <c r="BW1169" s="1" t="s">
        <v>31</v>
      </c>
      <c r="BX1169" s="1"/>
      <c r="BY1169" t="str">
        <f>_xlfn.XLOOKUP($B1169,Img_lookup!A:A,Img_lookup!B:B, "Not available")</f>
        <v>eae80e56-0c95-4804-a6cc-15bf63d5a018</v>
      </c>
      <c r="BZ1169" t="str">
        <f>_xlfn.XLOOKUP($B1169,Img_lookup!A:A,Img_lookup!C:C, "Not available")</f>
        <v>Melicytus ramiflorus</v>
      </c>
      <c r="CA1169" t="str">
        <f>_xlfn.XLOOKUP($B1169,Img_lookup!A:A,Img_lookup!D:D, "Not available")</f>
        <v>Joseph Banks and Daniel Carlsson Solander</v>
      </c>
      <c r="CB1169" t="str">
        <f>_xlfn.XLOOKUP($B1169,Img_lookup!A:A,Img_lookup!E:E, "https://imgur.com/aT5wafe")</f>
        <v>https://api.openverse.engineering/v1/images/eae80e56-0c95-4804-a6cc-15bf63d5a018/thumb/</v>
      </c>
    </row>
    <row r="1170" spans="1:80" ht="13" x14ac:dyDescent="0.15">
      <c r="A1170" s="1" t="s">
        <v>193</v>
      </c>
      <c r="B1170" s="1" t="s">
        <v>5721</v>
      </c>
      <c r="C1170" s="1" t="s">
        <v>5722</v>
      </c>
      <c r="E1170" s="1" t="s">
        <v>5723</v>
      </c>
      <c r="F1170" s="1" t="s">
        <v>17123</v>
      </c>
      <c r="G1170" s="1" t="s">
        <v>368</v>
      </c>
      <c r="H1170" s="11" t="str">
        <f t="shared" si="555"/>
        <v>Annual/Biennial</v>
      </c>
      <c r="J1170" s="1">
        <v>1.2000000479999999</v>
      </c>
      <c r="L1170" t="str" cm="1">
        <f t="array" ref="L1170">_xlfn.IFS(J1170+K1170="", "Unknown", J1170+K1170&gt;3, "Large", J1170+K1170&gt;0.5, "Medium", J1170+K1170&gt;0, "Small")</f>
        <v>Medium</v>
      </c>
      <c r="N1170" cm="1">
        <f t="array" ref="N1170">IF($M1170="",INDEX($M$2:$M$2176,MATCH(1,INDEX(($A$2:$A$2176=$A1170)*($M$2:$M$2176&lt;&gt;""),0),0)),$M1170)</f>
        <v>8</v>
      </c>
      <c r="O1170" s="2" t="str">
        <f t="shared" si="549"/>
        <v>Grown indoors</v>
      </c>
      <c r="P1170" s="1" t="s">
        <v>5724</v>
      </c>
      <c r="Q1170" s="1" t="s">
        <v>17109</v>
      </c>
      <c r="R1170" t="str">
        <f t="shared" si="554"/>
        <v>Fast</v>
      </c>
      <c r="T1170" s="1"/>
      <c r="U1170" s="1"/>
      <c r="V1170" s="1" t="s">
        <v>51</v>
      </c>
      <c r="W1170" s="6" t="str">
        <f t="shared" si="556"/>
        <v>7</v>
      </c>
      <c r="X1170" t="str">
        <f t="shared" ref="X1170:X1178" si="557">IF(W1170="1", "January", IF(W1170="2", "February", IF(W1170="3", "March", IF(W1170="4", "April", IF(W1170="5", "May", IF(W1170="6", "June", IF(W1170="7", "July", IF(W1170="8", "August", IF(W1170="9", "September", IF(W1170="10", "October", IF(W1170="11", "November", IF(W1170="12", "December", "Other"))))))))))))</f>
        <v>July</v>
      </c>
      <c r="Y1170" s="2" t="str">
        <f t="shared" ref="Y1170:Y1178" si="558">IF(ISNUMBER(SEARCH("-",V1170)),TRIM(RIGHT(V1170,LEN(V1170)-SEARCH("-",V1170))),V1170)</f>
        <v>8</v>
      </c>
      <c r="Z1170" s="2" t="str">
        <f t="shared" ref="Z1170:Z1178" si="559">IF(Y1170="1", "January", IF(Y1170="2", "February", IF(Y1170="3", "March", IF(Y1170="4", "April", IF(Y1170="5", "May", IF(Y1170="6", "June", IF(Y1170="7", "July", IF(Y1170="8", "August", IF(Y1170="9", "September", IF(Y1170="10", "October", IF(Y1170="11", "November", IF(Y1170="12", "December", "Other"))))))))))))</f>
        <v>August</v>
      </c>
      <c r="AF1170" s="1" t="s">
        <v>24588</v>
      </c>
      <c r="AG1170" s="1" t="str">
        <f t="shared" si="539"/>
        <v xml:space="preserve">Seed </v>
      </c>
      <c r="AH1170" s="2" t="str">
        <f t="shared" si="540"/>
        <v>Sow spring to mid-summer in situ[87]. Pre-soaking the seed for 12 hours in warm water will speed up the germination process, particularly in dry weather[K]. Germination will usually take place within 2 weeks.</v>
      </c>
      <c r="AI1170" s="1" t="s">
        <v>5725</v>
      </c>
      <c r="AJ1170" s="1" t="s">
        <v>26</v>
      </c>
      <c r="AK1170" s="1" t="s">
        <v>17104</v>
      </c>
      <c r="AL1170" s="1" t="str">
        <f t="shared" si="551"/>
        <v>Scented</v>
      </c>
      <c r="AM1170" s="1" t="b">
        <v>1</v>
      </c>
      <c r="AN1170" s="1" t="b">
        <v>0</v>
      </c>
      <c r="AO1170" s="1" t="b">
        <v>0</v>
      </c>
      <c r="AP1170" s="5" t="s">
        <v>28</v>
      </c>
      <c r="AQ1170" s="5" t="str">
        <f t="shared" si="541"/>
        <v>Light, Medium, Heavy</v>
      </c>
      <c r="AR1170" s="1" t="s">
        <v>30</v>
      </c>
      <c r="AS1170" s="1" t="str">
        <f t="shared" si="552"/>
        <v>None</v>
      </c>
      <c r="AT1170" s="1" t="str">
        <f t="shared" si="542"/>
        <v>Full</v>
      </c>
      <c r="AU1170" s="1" t="s">
        <v>11</v>
      </c>
      <c r="AV1170" s="1" t="str">
        <f t="shared" si="543"/>
        <v>Dry, Moist</v>
      </c>
      <c r="AW1170" s="1" t="s">
        <v>263</v>
      </c>
      <c r="AX1170" s="1" t="str">
        <f t="shared" si="544"/>
        <v>Neutral, Alkaline</v>
      </c>
      <c r="AY1170" s="1" t="b">
        <v>0</v>
      </c>
      <c r="AZ1170" s="1" t="b">
        <v>0</v>
      </c>
      <c r="BA1170" s="1" t="b">
        <v>0</v>
      </c>
      <c r="BC1170" t="str">
        <f t="shared" si="545"/>
        <v>FALSE</v>
      </c>
      <c r="BE1170" t="str">
        <f t="shared" si="546"/>
        <v>FALSE</v>
      </c>
      <c r="BF1170" s="1" t="b">
        <v>0</v>
      </c>
      <c r="BG1170" s="1" t="b">
        <v>0</v>
      </c>
      <c r="BH1170" s="1" t="b">
        <v>0</v>
      </c>
      <c r="BI1170" s="1" t="s">
        <v>30</v>
      </c>
      <c r="BJ1170" s="1" t="str">
        <f t="shared" si="547"/>
        <v>FALSE</v>
      </c>
      <c r="BL1170" t="str">
        <f t="shared" si="548"/>
        <v>FALSE</v>
      </c>
      <c r="BM1170" s="1" t="b">
        <v>1</v>
      </c>
      <c r="BN1170" s="1" t="b">
        <v>1</v>
      </c>
      <c r="BO1170" s="1">
        <f t="shared" si="553"/>
        <v>13</v>
      </c>
      <c r="BP1170" s="1" t="s">
        <v>5726</v>
      </c>
      <c r="BQ1170" s="1" cm="1">
        <f t="array" ref="BQ1170">_xlfn.IFS(BP1170="None Known",0, LEN(BP1170)&gt;500, 5,LEN(BP1170)&gt;400, 4, LEN(BP1170)&gt;300, 3, LEN(BP1170)&gt;200, 2, LEN(BP1170)&gt;1, 1)</f>
        <v>5</v>
      </c>
      <c r="BR1170" s="1" t="s">
        <v>5727</v>
      </c>
      <c r="BS1170" s="1">
        <v>2</v>
      </c>
      <c r="BT1170" s="1" t="s">
        <v>5728</v>
      </c>
      <c r="BU1170" s="1">
        <v>2</v>
      </c>
      <c r="BV1170" s="1" t="s">
        <v>1408</v>
      </c>
      <c r="BW1170" s="1" t="s">
        <v>5729</v>
      </c>
      <c r="BX1170" s="1"/>
      <c r="BY1170" t="str">
        <f>_xlfn.XLOOKUP($B1170,Img_lookup!A:A,Img_lookup!B:B, "Not available")</f>
        <v>c04d298e-5aad-45b3-99c1-7ad2d66b857d</v>
      </c>
      <c r="BZ1170" t="str">
        <f>_xlfn.XLOOKUP($B1170,Img_lookup!A:A,Img_lookup!C:C, "Not available")</f>
        <v>Wei√üer Steinklee (Melilotus albus)</v>
      </c>
      <c r="CA1170" t="str">
        <f>_xlfn.XLOOKUP($B1170,Img_lookup!A:A,Img_lookup!D:D, "Not available")</f>
        <v>blumenbiene</v>
      </c>
      <c r="CB1170" t="str">
        <f>_xlfn.XLOOKUP($B1170,Img_lookup!A:A,Img_lookup!E:E, "https://imgur.com/aT5wafe")</f>
        <v>https://api.openverse.engineering/v1/images/c04d298e-5aad-45b3-99c1-7ad2d66b857d/thumb/</v>
      </c>
    </row>
    <row r="1171" spans="1:80" ht="13" x14ac:dyDescent="0.15">
      <c r="A1171" s="1" t="s">
        <v>193</v>
      </c>
      <c r="B1171" s="1" t="s">
        <v>1400</v>
      </c>
      <c r="C1171" s="1" t="s">
        <v>1401</v>
      </c>
      <c r="D1171" s="1" t="s">
        <v>1402</v>
      </c>
      <c r="E1171" s="1" t="s">
        <v>1403</v>
      </c>
      <c r="F1171" s="1" t="s">
        <v>17125</v>
      </c>
      <c r="G1171" s="1" t="s">
        <v>368</v>
      </c>
      <c r="H1171" s="11" t="str">
        <f t="shared" si="555"/>
        <v>Biennial/Perennial</v>
      </c>
      <c r="J1171" s="1">
        <v>1.2000000479999999</v>
      </c>
      <c r="L1171" t="str" cm="1">
        <f t="array" ref="L1171">_xlfn.IFS(J1171+K1171="", "Unknown", J1171+K1171&gt;3, "Large", J1171+K1171&gt;0.5, "Medium", J1171+K1171&gt;0, "Small")</f>
        <v>Medium</v>
      </c>
      <c r="N1171" cm="1">
        <f t="array" ref="N1171">IF($M1171="",INDEX($M$2:$M$2176,MATCH(1,INDEX(($A$2:$A$2176=$A1171)*($M$2:$M$2176&lt;&gt;""),0),0)),$M1171)</f>
        <v>8</v>
      </c>
      <c r="O1171" s="2" t="str">
        <f t="shared" si="549"/>
        <v>Grown indoors</v>
      </c>
      <c r="P1171" s="1" t="s">
        <v>1404</v>
      </c>
      <c r="R1171" t="str">
        <f t="shared" si="554"/>
        <v>Medium</v>
      </c>
      <c r="T1171" s="1"/>
      <c r="U1171" s="1"/>
      <c r="V1171" s="1" t="s">
        <v>322</v>
      </c>
      <c r="W1171" s="6" t="str">
        <f t="shared" si="556"/>
        <v>6</v>
      </c>
      <c r="X1171" t="str">
        <f t="shared" si="557"/>
        <v>June</v>
      </c>
      <c r="Y1171" s="2" t="str">
        <f t="shared" si="558"/>
        <v>8</v>
      </c>
      <c r="Z1171" s="2" t="str">
        <f t="shared" si="559"/>
        <v>August</v>
      </c>
      <c r="AF1171" s="1" t="s">
        <v>24588</v>
      </c>
      <c r="AG1171" s="1" t="str">
        <f t="shared" si="539"/>
        <v xml:space="preserve">Seed </v>
      </c>
      <c r="AH1171" s="2" t="str">
        <f t="shared" si="540"/>
        <v>Sow spring to mid-summer in situ[87]. Pre-soaking the seed for 12 hours in warm water will speed up the germination process, particularly in dry weather[K]. Germination will usually take place within 2 weeks.</v>
      </c>
      <c r="AI1171" s="1" t="s">
        <v>1405</v>
      </c>
      <c r="AJ1171" s="1" t="s">
        <v>26</v>
      </c>
      <c r="AK1171" s="1" t="s">
        <v>17104</v>
      </c>
      <c r="AL1171" s="1" t="str">
        <f t="shared" si="551"/>
        <v>Unscented</v>
      </c>
      <c r="AM1171" s="1" t="b">
        <v>0</v>
      </c>
      <c r="AN1171" s="1" t="b">
        <v>1</v>
      </c>
      <c r="AO1171" s="1" t="b">
        <v>0</v>
      </c>
      <c r="AP1171" s="5" t="s">
        <v>28</v>
      </c>
      <c r="AQ1171" s="5" t="str">
        <f t="shared" si="541"/>
        <v>Light, Medium, Heavy</v>
      </c>
      <c r="AR1171" s="1" t="s">
        <v>10</v>
      </c>
      <c r="AS1171" s="1" t="str">
        <f t="shared" si="552"/>
        <v>None, Partial</v>
      </c>
      <c r="AT1171" s="1" t="str">
        <f t="shared" si="542"/>
        <v>Partial, Full</v>
      </c>
      <c r="AU1171" s="1" t="s">
        <v>11</v>
      </c>
      <c r="AV1171" s="1" t="str">
        <f t="shared" si="543"/>
        <v>Dry, Moist</v>
      </c>
      <c r="AW1171" s="1" t="s">
        <v>263</v>
      </c>
      <c r="AX1171" s="1" t="str">
        <f t="shared" si="544"/>
        <v>Neutral, Alkaline</v>
      </c>
      <c r="AY1171" s="1" t="b">
        <v>0</v>
      </c>
      <c r="AZ1171" s="1" t="b">
        <v>0</v>
      </c>
      <c r="BA1171" s="1" t="b">
        <v>0</v>
      </c>
      <c r="BC1171" t="str">
        <f t="shared" si="545"/>
        <v>FALSE</v>
      </c>
      <c r="BE1171" t="str">
        <f t="shared" si="546"/>
        <v>FALSE</v>
      </c>
      <c r="BF1171" s="1" t="b">
        <v>0</v>
      </c>
      <c r="BG1171" s="1" t="b">
        <v>0</v>
      </c>
      <c r="BH1171" s="1" t="b">
        <v>0</v>
      </c>
      <c r="BI1171" s="1" t="s">
        <v>30</v>
      </c>
      <c r="BJ1171" s="1" t="str">
        <f t="shared" si="547"/>
        <v>FALSE</v>
      </c>
      <c r="BL1171" t="str">
        <f t="shared" si="548"/>
        <v>FALSE</v>
      </c>
      <c r="BM1171" s="1" t="b">
        <v>1</v>
      </c>
      <c r="BN1171" s="1" t="b">
        <v>0</v>
      </c>
      <c r="BO1171" s="1">
        <f t="shared" si="553"/>
        <v>7</v>
      </c>
      <c r="BP1171" s="1" t="s">
        <v>1406</v>
      </c>
      <c r="BQ1171" s="1" cm="1">
        <f t="array" ref="BQ1171">_xlfn.IFS(BP1171="None Known",0, LEN(BP1171)&gt;500, 5,LEN(BP1171)&gt;400, 4, LEN(BP1171)&gt;300, 3, LEN(BP1171)&gt;200, 2, LEN(BP1171)&gt;1, 1)</f>
        <v>1</v>
      </c>
      <c r="BR1171" s="1" t="s">
        <v>1407</v>
      </c>
      <c r="BS1171" s="1">
        <v>2</v>
      </c>
      <c r="BT1171" s="1" t="s">
        <v>31</v>
      </c>
      <c r="BU1171" s="1">
        <v>0</v>
      </c>
      <c r="BV1171" s="1" t="s">
        <v>1408</v>
      </c>
      <c r="BW1171" s="1" t="s">
        <v>1409</v>
      </c>
      <c r="BX1171" s="1"/>
      <c r="BY1171" t="str">
        <f>_xlfn.XLOOKUP($B1171,Img_lookup!A:A,Img_lookup!B:B, "Not available")</f>
        <v>50d7e030-a038-4a1c-80f4-0729278b5982</v>
      </c>
      <c r="BZ1171" t="str">
        <f>_xlfn.XLOOKUP($B1171,Img_lookup!A:A,Img_lookup!C:C, "Not available")</f>
        <v>British Wild Flowers - Tall melilot - Melilotus altissimus</v>
      </c>
      <c r="CA1171" t="str">
        <f>_xlfn.XLOOKUP($B1171,Img_lookup!A:A,Img_lookup!D:D, "Not available")</f>
        <v>Mick E. Talbot</v>
      </c>
      <c r="CB1171" t="str">
        <f>_xlfn.XLOOKUP($B1171,Img_lookup!A:A,Img_lookup!E:E, "https://imgur.com/aT5wafe")</f>
        <v>https://api.openverse.engineering/v1/images/50d7e030-a038-4a1c-80f4-0729278b5982/thumb/</v>
      </c>
    </row>
    <row r="1172" spans="1:80" ht="13" x14ac:dyDescent="0.15">
      <c r="A1172" s="1" t="s">
        <v>193</v>
      </c>
      <c r="B1172" s="1" t="s">
        <v>13608</v>
      </c>
      <c r="C1172" s="1" t="s">
        <v>13609</v>
      </c>
      <c r="E1172" s="1" t="s">
        <v>13610</v>
      </c>
      <c r="F1172" s="1" t="s">
        <v>85</v>
      </c>
      <c r="G1172" s="1" t="s">
        <v>85</v>
      </c>
      <c r="H1172" s="11" t="str">
        <f t="shared" si="555"/>
        <v>Annual</v>
      </c>
      <c r="J1172" s="1">
        <v>1</v>
      </c>
      <c r="K1172" s="1">
        <v>0.60000002399999997</v>
      </c>
      <c r="L1172" t="str" cm="1">
        <f t="array" ref="L1172">_xlfn.IFS(J1172+K1172="", "Unknown", J1172+K1172&gt;3, "Large", J1172+K1172&gt;0.5, "Medium", J1172+K1172&gt;0, "Small")</f>
        <v>Medium</v>
      </c>
      <c r="M1172" s="1">
        <v>6</v>
      </c>
      <c r="N1172" cm="1">
        <f t="array" ref="N1172">IF($M1172="",INDEX($M$2:$M$2176,MATCH(1,INDEX(($A$2:$A$2176=$A1172)*($M$2:$M$2176&lt;&gt;""),0),0)),$M1172)</f>
        <v>6</v>
      </c>
      <c r="O1172" s="2" t="str">
        <f t="shared" si="549"/>
        <v>Seasonal outdoors</v>
      </c>
      <c r="P1172" s="1" t="s">
        <v>13611</v>
      </c>
      <c r="R1172" t="str">
        <f t="shared" si="554"/>
        <v>Medium</v>
      </c>
      <c r="T1172" s="1"/>
      <c r="U1172" s="1"/>
      <c r="V1172" s="1" t="s">
        <v>75</v>
      </c>
      <c r="W1172" s="6" t="str">
        <f t="shared" si="556"/>
        <v>6</v>
      </c>
      <c r="X1172" t="str">
        <f t="shared" si="557"/>
        <v>June</v>
      </c>
      <c r="Y1172" s="2" t="str">
        <f t="shared" si="558"/>
        <v>10</v>
      </c>
      <c r="Z1172" s="2" t="str">
        <f t="shared" si="559"/>
        <v>October</v>
      </c>
      <c r="AF1172" s="1" t="s">
        <v>24588</v>
      </c>
      <c r="AG1172" s="1" t="str">
        <f t="shared" si="539"/>
        <v xml:space="preserve">Seed </v>
      </c>
      <c r="AH1172" s="2" t="str">
        <f t="shared" si="540"/>
        <v>Sow spring to mid-summer in situ[87]. Pre-soaking the seed for 12 hours in warm water will speed up the germination process, particularly in dry weather[K]. Germination will usually take place within 2 weeks.</v>
      </c>
      <c r="AI1172" s="1" t="s">
        <v>13612</v>
      </c>
      <c r="AJ1172" s="1" t="s">
        <v>26</v>
      </c>
      <c r="AK1172" s="1" t="s">
        <v>17104</v>
      </c>
      <c r="AL1172" s="1" t="str">
        <f t="shared" si="551"/>
        <v>Unscented</v>
      </c>
      <c r="AM1172" s="1" t="b">
        <v>0</v>
      </c>
      <c r="AN1172" s="1" t="b">
        <v>0</v>
      </c>
      <c r="AO1172" s="1" t="b">
        <v>0</v>
      </c>
      <c r="AP1172" s="5" t="s">
        <v>28</v>
      </c>
      <c r="AQ1172" s="5" t="str">
        <f t="shared" si="541"/>
        <v>Light, Medium, Heavy</v>
      </c>
      <c r="AR1172" s="1" t="s">
        <v>30</v>
      </c>
      <c r="AS1172" s="1" t="str">
        <f t="shared" si="552"/>
        <v>None</v>
      </c>
      <c r="AT1172" s="1" t="str">
        <f t="shared" si="542"/>
        <v>Full</v>
      </c>
      <c r="AU1172" s="1" t="s">
        <v>11</v>
      </c>
      <c r="AV1172" s="1" t="str">
        <f t="shared" si="543"/>
        <v>Dry, Moist</v>
      </c>
      <c r="AW1172" s="1" t="s">
        <v>263</v>
      </c>
      <c r="AX1172" s="1" t="str">
        <f t="shared" si="544"/>
        <v>Neutral, Alkaline</v>
      </c>
      <c r="AY1172" s="1" t="b">
        <v>0</v>
      </c>
      <c r="AZ1172" s="1" t="b">
        <v>0</v>
      </c>
      <c r="BA1172" s="1" t="b">
        <v>0</v>
      </c>
      <c r="BC1172" t="str">
        <f t="shared" si="545"/>
        <v>FALSE</v>
      </c>
      <c r="BE1172" t="str">
        <f t="shared" si="546"/>
        <v>FALSE</v>
      </c>
      <c r="BF1172" s="1" t="b">
        <v>0</v>
      </c>
      <c r="BG1172" s="1" t="b">
        <v>0</v>
      </c>
      <c r="BH1172" s="1" t="b">
        <v>0</v>
      </c>
      <c r="BJ1172" s="1" t="str">
        <f t="shared" si="547"/>
        <v>FALSE</v>
      </c>
      <c r="BL1172" t="str">
        <f t="shared" si="548"/>
        <v>FALSE</v>
      </c>
      <c r="BM1172" s="1" t="b">
        <v>1</v>
      </c>
      <c r="BN1172" s="1" t="b">
        <v>0</v>
      </c>
      <c r="BO1172" s="1">
        <f t="shared" si="553"/>
        <v>6</v>
      </c>
      <c r="BP1172" s="1" t="s">
        <v>13613</v>
      </c>
      <c r="BQ1172" s="1" cm="1">
        <f t="array" ref="BQ1172">_xlfn.IFS(BP1172="None Known",0, LEN(BP1172)&gt;500, 5,LEN(BP1172)&gt;400, 4, LEN(BP1172)&gt;300, 3, LEN(BP1172)&gt;200, 2, LEN(BP1172)&gt;1, 1)</f>
        <v>1</v>
      </c>
      <c r="BR1172" s="1" t="s">
        <v>3954</v>
      </c>
      <c r="BS1172" s="1">
        <v>1</v>
      </c>
      <c r="BT1172" s="1" t="s">
        <v>13614</v>
      </c>
      <c r="BU1172" s="1">
        <v>2</v>
      </c>
      <c r="BV1172" s="1" t="s">
        <v>13615</v>
      </c>
      <c r="BW1172" s="1" t="s">
        <v>13616</v>
      </c>
      <c r="BX1172" s="1"/>
      <c r="BY1172" t="str">
        <f>_xlfn.XLOOKUP($B1172,Img_lookup!A:A,Img_lookup!B:B, "Not available")</f>
        <v>588a1706-6098-4bfd-be16-3dd77c9b836a</v>
      </c>
      <c r="BZ1172" t="str">
        <f>_xlfn.XLOOKUP($B1172,Img_lookup!A:A,Img_lookup!C:C, "Not available")</f>
        <v>Melilotus indicus plant11</v>
      </c>
      <c r="CA1172" t="str">
        <f>_xlfn.XLOOKUP($B1172,Img_lookup!A:A,Img_lookup!D:D, "Not available")</f>
        <v>Macleay Grass Man</v>
      </c>
      <c r="CB1172" t="str">
        <f>_xlfn.XLOOKUP($B1172,Img_lookup!A:A,Img_lookup!E:E, "https://imgur.com/aT5wafe")</f>
        <v>https://api.openverse.engineering/v1/images/588a1706-6098-4bfd-be16-3dd77c9b836a/thumb/</v>
      </c>
    </row>
    <row r="1173" spans="1:80" ht="13" x14ac:dyDescent="0.15">
      <c r="A1173" s="1" t="s">
        <v>193</v>
      </c>
      <c r="B1173" s="1" t="s">
        <v>2389</v>
      </c>
      <c r="C1173" s="1" t="s">
        <v>2390</v>
      </c>
      <c r="D1173" s="1" t="s">
        <v>2391</v>
      </c>
      <c r="E1173" s="1" t="s">
        <v>2392</v>
      </c>
      <c r="F1173" s="1" t="s">
        <v>17123</v>
      </c>
      <c r="G1173" s="1" t="s">
        <v>368</v>
      </c>
      <c r="H1173" s="11" t="str">
        <f t="shared" si="555"/>
        <v>Annual/Biennial</v>
      </c>
      <c r="J1173" s="1">
        <v>1.2000000479999999</v>
      </c>
      <c r="K1173" s="1">
        <v>0.69999998799999996</v>
      </c>
      <c r="L1173" t="str" cm="1">
        <f t="array" ref="L1173">_xlfn.IFS(J1173+K1173="", "Unknown", J1173+K1173&gt;3, "Large", J1173+K1173&gt;0.5, "Medium", J1173+K1173&gt;0, "Small")</f>
        <v>Medium</v>
      </c>
      <c r="N1173" cm="1">
        <f t="array" ref="N1173">IF($M1173="",INDEX($M$2:$M$2176,MATCH(1,INDEX(($A$2:$A$2176=$A1173)*($M$2:$M$2176&lt;&gt;""),0),0)),$M1173)</f>
        <v>8</v>
      </c>
      <c r="O1173" s="2" t="str">
        <f t="shared" si="549"/>
        <v>Grown indoors</v>
      </c>
      <c r="P1173" s="1" t="s">
        <v>2393</v>
      </c>
      <c r="R1173" t="str">
        <f t="shared" si="554"/>
        <v>Medium</v>
      </c>
      <c r="T1173" s="1"/>
      <c r="U1173" s="1"/>
      <c r="V1173" s="1" t="s">
        <v>108</v>
      </c>
      <c r="W1173" s="6" t="str">
        <f t="shared" si="556"/>
        <v>7</v>
      </c>
      <c r="X1173" t="str">
        <f t="shared" si="557"/>
        <v>July</v>
      </c>
      <c r="Y1173" s="2" t="str">
        <f t="shared" si="558"/>
        <v>9</v>
      </c>
      <c r="Z1173" s="2" t="str">
        <f t="shared" si="559"/>
        <v>September</v>
      </c>
      <c r="AF1173" s="1" t="s">
        <v>24588</v>
      </c>
      <c r="AG1173" s="1" t="str">
        <f t="shared" si="539"/>
        <v xml:space="preserve">Seed </v>
      </c>
      <c r="AH1173" s="2" t="str">
        <f t="shared" si="540"/>
        <v>Sow spring to mid-summer in situ[87]. Pre-soaking the seed for 12 hours in warm water will speed up the germination process, particularly in dry weather[K]. Germination will usually take place within 2 weeks.</v>
      </c>
      <c r="AI1173" s="1" t="s">
        <v>2394</v>
      </c>
      <c r="AJ1173" s="1" t="s">
        <v>26</v>
      </c>
      <c r="AK1173" s="1" t="s">
        <v>17104</v>
      </c>
      <c r="AL1173" s="1" t="str">
        <f t="shared" si="551"/>
        <v>Scented</v>
      </c>
      <c r="AM1173" s="1" t="b">
        <v>1</v>
      </c>
      <c r="AN1173" s="1" t="b">
        <v>0</v>
      </c>
      <c r="AO1173" s="1" t="b">
        <v>0</v>
      </c>
      <c r="AP1173" s="5" t="s">
        <v>28</v>
      </c>
      <c r="AQ1173" s="5" t="str">
        <f t="shared" si="541"/>
        <v>Light, Medium, Heavy</v>
      </c>
      <c r="AR1173" s="1" t="s">
        <v>30</v>
      </c>
      <c r="AS1173" s="1" t="str">
        <f t="shared" si="552"/>
        <v>None</v>
      </c>
      <c r="AT1173" s="1" t="str">
        <f t="shared" si="542"/>
        <v>Full</v>
      </c>
      <c r="AU1173" s="1" t="s">
        <v>11</v>
      </c>
      <c r="AV1173" s="1" t="str">
        <f t="shared" si="543"/>
        <v>Dry, Moist</v>
      </c>
      <c r="AW1173" s="1" t="s">
        <v>263</v>
      </c>
      <c r="AX1173" s="1" t="str">
        <f t="shared" si="544"/>
        <v>Neutral, Alkaline</v>
      </c>
      <c r="AY1173" s="1" t="b">
        <v>0</v>
      </c>
      <c r="AZ1173" s="1" t="b">
        <v>0</v>
      </c>
      <c r="BA1173" s="1" t="b">
        <v>1</v>
      </c>
      <c r="BC1173" t="str">
        <f t="shared" si="545"/>
        <v>FALSE</v>
      </c>
      <c r="BE1173" t="str">
        <f t="shared" si="546"/>
        <v>FALSE</v>
      </c>
      <c r="BF1173" s="1" t="b">
        <v>0</v>
      </c>
      <c r="BG1173" s="1" t="b">
        <v>1</v>
      </c>
      <c r="BH1173" s="1" t="b">
        <v>1</v>
      </c>
      <c r="BI1173" s="1" t="s">
        <v>30</v>
      </c>
      <c r="BJ1173" s="1" t="str">
        <f t="shared" si="547"/>
        <v>FALSE</v>
      </c>
      <c r="BL1173" t="str">
        <f t="shared" si="548"/>
        <v>FALSE</v>
      </c>
      <c r="BM1173" s="1" t="b">
        <v>1</v>
      </c>
      <c r="BN1173" s="1" t="b">
        <v>0</v>
      </c>
      <c r="BO1173" s="1">
        <f t="shared" si="553"/>
        <v>14</v>
      </c>
      <c r="BP1173" s="1" t="s">
        <v>2395</v>
      </c>
      <c r="BQ1173" s="1" cm="1">
        <f t="array" ref="BQ1173">_xlfn.IFS(BP1173="None Known",0, LEN(BP1173)&gt;500, 5,LEN(BP1173)&gt;400, 4, LEN(BP1173)&gt;300, 3, LEN(BP1173)&gt;200, 2, LEN(BP1173)&gt;1, 1)</f>
        <v>5</v>
      </c>
      <c r="BR1173" s="1" t="s">
        <v>2396</v>
      </c>
      <c r="BS1173" s="1">
        <v>2</v>
      </c>
      <c r="BT1173" s="1" t="s">
        <v>2397</v>
      </c>
      <c r="BU1173" s="1">
        <v>3</v>
      </c>
      <c r="BV1173" s="1" t="s">
        <v>2398</v>
      </c>
      <c r="BW1173" s="1" t="s">
        <v>2399</v>
      </c>
      <c r="BX1173" s="1"/>
      <c r="BY1173" t="str">
        <f>_xlfn.XLOOKUP($B1173,Img_lookup!A:A,Img_lookup!B:B, "Not available")</f>
        <v>477293ad-a3a9-4597-b593-e98fe3ddf675</v>
      </c>
      <c r="BZ1173" t="str">
        <f>_xlfn.XLOOKUP($B1173,Img_lookup!A:A,Img_lookup!C:C, "Not available")</f>
        <v>Yellow Sweet Clover (melilotus officinalis)</v>
      </c>
      <c r="CA1173" t="str">
        <f>_xlfn.XLOOKUP($B1173,Img_lookup!A:A,Img_lookup!D:D, "Not available")</f>
        <v>jhritz</v>
      </c>
      <c r="CB1173" t="str">
        <f>_xlfn.XLOOKUP($B1173,Img_lookup!A:A,Img_lookup!E:E, "https://imgur.com/aT5wafe")</f>
        <v>https://api.openverse.engineering/v1/images/477293ad-a3a9-4597-b593-e98fe3ddf675/thumb/</v>
      </c>
    </row>
    <row r="1174" spans="1:80" ht="409.6" x14ac:dyDescent="0.15">
      <c r="A1174" s="1" t="s">
        <v>103</v>
      </c>
      <c r="B1174" s="1" t="s">
        <v>7687</v>
      </c>
      <c r="C1174" s="1" t="s">
        <v>7688</v>
      </c>
      <c r="E1174" s="1" t="s">
        <v>7689</v>
      </c>
      <c r="F1174" s="1" t="s">
        <v>6</v>
      </c>
      <c r="G1174" s="1" t="s">
        <v>6</v>
      </c>
      <c r="H1174" s="11" t="str">
        <f t="shared" si="555"/>
        <v>Perennial</v>
      </c>
      <c r="J1174" s="1">
        <v>0.69999998799999996</v>
      </c>
      <c r="K1174" s="1">
        <v>0.40000000600000002</v>
      </c>
      <c r="L1174" t="str" cm="1">
        <f t="array" ref="L1174">_xlfn.IFS(J1174+K1174="", "Unknown", J1174+K1174&gt;3, "Large", J1174+K1174&gt;0.5, "Medium", J1174+K1174&gt;0, "Small")</f>
        <v>Medium</v>
      </c>
      <c r="M1174" s="1">
        <v>4</v>
      </c>
      <c r="N1174" cm="1">
        <f t="array" ref="N1174">IF($M1174="",INDEX($M$2:$M$2176,MATCH(1,INDEX(($A$2:$A$2176=$A1174)*($M$2:$M$2176&lt;&gt;""),0),0)),$M1174)</f>
        <v>4</v>
      </c>
      <c r="O1174" s="2" t="str">
        <f t="shared" si="549"/>
        <v>Hardy to cold</v>
      </c>
      <c r="P1174" s="1" t="s">
        <v>7690</v>
      </c>
      <c r="R1174" t="str">
        <f t="shared" si="554"/>
        <v>Medium</v>
      </c>
      <c r="T1174" s="1"/>
      <c r="U1174" s="1"/>
      <c r="V1174" s="1" t="s">
        <v>75</v>
      </c>
      <c r="W1174" s="6" t="str">
        <f t="shared" si="556"/>
        <v>6</v>
      </c>
      <c r="X1174" t="str">
        <f t="shared" si="557"/>
        <v>June</v>
      </c>
      <c r="Y1174" s="2" t="str">
        <f t="shared" si="558"/>
        <v>10</v>
      </c>
      <c r="Z1174" s="2" t="str">
        <f t="shared" si="559"/>
        <v>October</v>
      </c>
      <c r="AA1174" s="1" t="s">
        <v>135</v>
      </c>
      <c r="AB1174" s="1" t="str">
        <f>IF(ISNUMBER(SEARCH("-",AA1174)),TRIM(LEFT(AA1174,FIND("-",AA1174)-1)),AA1174)</f>
        <v>8</v>
      </c>
      <c r="AC1174" s="1" t="str">
        <f>IF(AB1174="1", "January", IF(AB1174="2", "February", IF(AB1174="3", "March", IF(AB1174="4", "April", IF(AB1174="5", "May", IF(AB1174="6", "June", IF(AB1174="7", "July", IF(AB1174="8", "August", IF(AB1174="9", "September", IF(AB1174="10", "October", IF(AB1174="11", "November", IF(AB1174="12", "December", "Other"))))))))))))</f>
        <v>August</v>
      </c>
      <c r="AD1174" s="1" t="str">
        <f>IF(ISNUMBER(SEARCH("-",AA1174)),TRIM(RIGHT(AA1174,LEN(AA1174)-SEARCH("-",AA1174))),AA1174)</f>
        <v>10</v>
      </c>
      <c r="AE1174" s="1" t="str">
        <f>IF(AD1174="1", "January", IF(AD1174="2", "February", IF(AD1174="3", "March", IF(AD1174="4", "April", IF(AD1174="5", "May", IF(AD1174="6", "June", IF(AD1174="7", "July", IF(AD1174="8", "August", IF(AD1174="9", "September", IF(AD1174="10", "October", IF(AD1174="11", "November", IF(AD1174="12", "December", "Other"))))))))))))</f>
        <v>October</v>
      </c>
      <c r="AF1174" s="16" t="s">
        <v>24589</v>
      </c>
      <c r="AG1174" s="1" t="str">
        <f t="shared" si="539"/>
        <v xml:space="preserve">Seed </v>
      </c>
      <c r="AH1174" s="2" t="str">
        <f t="shared" si="540"/>
        <v>Sow spring or autumn in a cold frame. Germination can be slow[200]. Prick out the seedlings into individual pots as soon as they are large enough to handle and plant out into their permanent positions when the plants are at least 15cm tall[K].
If there is plenty of seed it can be sown in an outdoor seed bed in April. Plant out into their permanent positions the following spring.
Division in spring or autumn[111]. Very easy, larger clumps can be replanted direct into their permanent positions, though it is best to pot up smaller clumps and grow them on in a cold frame until they are rooting well. Plant them out in the spring.
Cuttings in July/August.</v>
      </c>
      <c r="AI1174" s="1" t="s">
        <v>7691</v>
      </c>
      <c r="AJ1174" s="1" t="s">
        <v>26</v>
      </c>
      <c r="AK1174" s="1" t="s">
        <v>17104</v>
      </c>
      <c r="AL1174" s="1" t="str">
        <f t="shared" si="551"/>
        <v>Scented</v>
      </c>
      <c r="AM1174" s="1" t="b">
        <v>1</v>
      </c>
      <c r="AN1174" s="1" t="b">
        <v>1</v>
      </c>
      <c r="AO1174" s="1" t="b">
        <v>0</v>
      </c>
      <c r="AP1174" s="5" t="s">
        <v>54</v>
      </c>
      <c r="AQ1174" s="5" t="str">
        <f t="shared" si="541"/>
        <v>Light, Medium</v>
      </c>
      <c r="AR1174" s="1" t="s">
        <v>10</v>
      </c>
      <c r="AS1174" s="1" t="str">
        <f t="shared" si="552"/>
        <v>None, Partial</v>
      </c>
      <c r="AT1174" s="1" t="str">
        <f t="shared" si="542"/>
        <v>Partial, Full</v>
      </c>
      <c r="AU1174" s="1" t="s">
        <v>11</v>
      </c>
      <c r="AV1174" s="1" t="str">
        <f t="shared" si="543"/>
        <v>Dry, Moist</v>
      </c>
      <c r="AW1174" s="1" t="s">
        <v>12</v>
      </c>
      <c r="AX1174" s="1" t="str">
        <f t="shared" si="544"/>
        <v>Acid, Neutral, Alkaline</v>
      </c>
      <c r="AY1174" s="1" t="b">
        <v>0</v>
      </c>
      <c r="AZ1174" s="1" t="b">
        <v>0</v>
      </c>
      <c r="BA1174" s="1" t="b">
        <v>0</v>
      </c>
      <c r="BC1174" t="str">
        <f t="shared" si="545"/>
        <v>FALSE</v>
      </c>
      <c r="BE1174" t="str">
        <f t="shared" si="546"/>
        <v>FALSE</v>
      </c>
      <c r="BF1174" s="1" t="b">
        <v>0</v>
      </c>
      <c r="BG1174" s="1" t="b">
        <v>0</v>
      </c>
      <c r="BH1174" s="1" t="b">
        <v>1</v>
      </c>
      <c r="BI1174" s="1" t="s">
        <v>30</v>
      </c>
      <c r="BJ1174" s="1" t="str">
        <f t="shared" si="547"/>
        <v>FALSE</v>
      </c>
      <c r="BL1174" t="str">
        <f t="shared" si="548"/>
        <v>FALSE</v>
      </c>
      <c r="BM1174" s="1" t="b">
        <v>0</v>
      </c>
      <c r="BN1174" s="1" t="b">
        <v>1</v>
      </c>
      <c r="BO1174" s="1">
        <f t="shared" si="553"/>
        <v>19</v>
      </c>
      <c r="BP1174" s="1" t="s">
        <v>7692</v>
      </c>
      <c r="BQ1174" s="1" cm="1">
        <f t="array" ref="BQ1174">_xlfn.IFS(BP1174="None Known",0, LEN(BP1174)&gt;500, 5,LEN(BP1174)&gt;400, 4, LEN(BP1174)&gt;300, 3, LEN(BP1174)&gt;200, 2, LEN(BP1174)&gt;1, 1)</f>
        <v>5</v>
      </c>
      <c r="BR1174" s="1" t="s">
        <v>7693</v>
      </c>
      <c r="BS1174" s="1">
        <v>3</v>
      </c>
      <c r="BT1174" s="1" t="s">
        <v>7694</v>
      </c>
      <c r="BU1174" s="1">
        <v>5</v>
      </c>
      <c r="BV1174" s="1" t="s">
        <v>7695</v>
      </c>
      <c r="BW1174" s="1" t="s">
        <v>31</v>
      </c>
      <c r="BX1174" s="1"/>
      <c r="BY1174" t="str">
        <f>_xlfn.XLOOKUP($B1174,Img_lookup!A:A,Img_lookup!B:B, "Not available")</f>
        <v>f38703e8-09c9-4355-a2ec-a8abec8f88c7</v>
      </c>
      <c r="BZ1174" t="str">
        <f>_xlfn.XLOOKUP($B1174,Img_lookup!A:A,Img_lookup!C:C, "Not available")</f>
        <v>MELISA-TORONJIL (melissa officinalis) 2007-04-01dom-encuentro medicinales cetaar (3982).JPG</v>
      </c>
      <c r="CA1174" t="str">
        <f>_xlfn.XLOOKUP($B1174,Img_lookup!A:A,Img_lookup!D:D, "Not available")</f>
        <v>orgazmika</v>
      </c>
      <c r="CB1174" t="str">
        <f>_xlfn.XLOOKUP($B1174,Img_lookup!A:A,Img_lookup!E:E, "https://imgur.com/aT5wafe")</f>
        <v>https://api.openverse.engineering/v1/images/f38703e8-09c9-4355-a2ec-a8abec8f88c7/thumb/</v>
      </c>
    </row>
    <row r="1175" spans="1:80" ht="409.6" x14ac:dyDescent="0.15">
      <c r="A1175" s="1" t="s">
        <v>103</v>
      </c>
      <c r="B1175" s="1" t="s">
        <v>5279</v>
      </c>
      <c r="C1175" s="1" t="s">
        <v>5280</v>
      </c>
      <c r="D1175" s="1" t="s">
        <v>5281</v>
      </c>
      <c r="E1175" s="1" t="s">
        <v>5282</v>
      </c>
      <c r="F1175" s="1" t="s">
        <v>6</v>
      </c>
      <c r="G1175" s="1" t="s">
        <v>6</v>
      </c>
      <c r="H1175" s="11" t="str">
        <f t="shared" si="555"/>
        <v>Perennial</v>
      </c>
      <c r="J1175" s="1">
        <v>0.30000001199999998</v>
      </c>
      <c r="K1175" s="1">
        <v>0.30000001199999998</v>
      </c>
      <c r="L1175" t="str" cm="1">
        <f t="array" ref="L1175">_xlfn.IFS(J1175+K1175="", "Unknown", J1175+K1175&gt;3, "Large", J1175+K1175&gt;0.5, "Medium", J1175+K1175&gt;0, "Small")</f>
        <v>Medium</v>
      </c>
      <c r="M1175" s="1">
        <v>6</v>
      </c>
      <c r="N1175" cm="1">
        <f t="array" ref="N1175">IF($M1175="",INDEX($M$2:$M$2176,MATCH(1,INDEX(($A$2:$A$2176=$A1175)*($M$2:$M$2176&lt;&gt;""),0),0)),$M1175)</f>
        <v>6</v>
      </c>
      <c r="O1175" s="2" t="str">
        <f t="shared" si="549"/>
        <v>Seasonal outdoors</v>
      </c>
      <c r="P1175" s="1" t="s">
        <v>5283</v>
      </c>
      <c r="R1175" t="str">
        <f t="shared" si="554"/>
        <v>Medium</v>
      </c>
      <c r="T1175" s="1"/>
      <c r="U1175" s="1"/>
      <c r="V1175" s="1" t="s">
        <v>1006</v>
      </c>
      <c r="W1175" s="6" t="str">
        <f t="shared" si="556"/>
        <v>5</v>
      </c>
      <c r="X1175" t="str">
        <f t="shared" si="557"/>
        <v>May</v>
      </c>
      <c r="Y1175" s="2" t="str">
        <f t="shared" si="558"/>
        <v>7</v>
      </c>
      <c r="Z1175" s="2" t="str">
        <f t="shared" si="559"/>
        <v>July</v>
      </c>
      <c r="AF1175" s="16" t="s">
        <v>24126</v>
      </c>
      <c r="AG1175" s="1" t="str">
        <f t="shared" si="539"/>
        <v xml:space="preserve">Seed </v>
      </c>
      <c r="AH1175" s="2" t="str">
        <f t="shared" si="540"/>
        <v>Best sown in a cold frame in the autumn[188]. When they are large enough to handle, prick the seedlings out into individual pots and plant them out in the summer.
Division in spring[200] or autumn[188]. Very easy, larger clumps can be replanted direct into their permanent positions, though it is best to pot up smaller clumps and grow them on in a cold frame until they are rooting well. Plant them out in the spring.</v>
      </c>
      <c r="AI1175" s="1" t="s">
        <v>5284</v>
      </c>
      <c r="AJ1175" s="1" t="s">
        <v>5285</v>
      </c>
      <c r="AK1175" s="1" t="s">
        <v>17104</v>
      </c>
      <c r="AL1175" s="1" t="str">
        <f t="shared" si="551"/>
        <v>Scented</v>
      </c>
      <c r="AM1175" s="1" t="b">
        <v>1</v>
      </c>
      <c r="AN1175" s="1" t="b">
        <v>1</v>
      </c>
      <c r="AO1175" s="1" t="b">
        <v>0</v>
      </c>
      <c r="AP1175" s="5" t="s">
        <v>28</v>
      </c>
      <c r="AQ1175" s="5" t="str">
        <f t="shared" si="541"/>
        <v>Light, Medium, Heavy</v>
      </c>
      <c r="AR1175" s="1" t="s">
        <v>120</v>
      </c>
      <c r="AS1175" s="1" t="str">
        <f t="shared" si="552"/>
        <v>Partial</v>
      </c>
      <c r="AT1175" s="1" t="str">
        <f t="shared" si="542"/>
        <v>Partial</v>
      </c>
      <c r="AU1175" s="1" t="s">
        <v>29</v>
      </c>
      <c r="AV1175" s="1" t="str">
        <f t="shared" si="543"/>
        <v>Moist</v>
      </c>
      <c r="AW1175" s="1" t="s">
        <v>12</v>
      </c>
      <c r="AX1175" s="1" t="str">
        <f t="shared" si="544"/>
        <v>Acid, Neutral, Alkaline</v>
      </c>
      <c r="AY1175" s="1" t="b">
        <v>0</v>
      </c>
      <c r="AZ1175" s="1" t="b">
        <v>0</v>
      </c>
      <c r="BA1175" s="1" t="b">
        <v>0</v>
      </c>
      <c r="BC1175" t="str">
        <f t="shared" si="545"/>
        <v>FALSE</v>
      </c>
      <c r="BE1175" t="str">
        <f t="shared" si="546"/>
        <v>FALSE</v>
      </c>
      <c r="BF1175" s="1" t="b">
        <v>0</v>
      </c>
      <c r="BG1175" s="1" t="b">
        <v>0</v>
      </c>
      <c r="BH1175" s="1" t="b">
        <v>0</v>
      </c>
      <c r="BJ1175" s="1" t="str">
        <f t="shared" si="547"/>
        <v>FALSE</v>
      </c>
      <c r="BL1175" t="str">
        <f t="shared" si="548"/>
        <v>FALSE</v>
      </c>
      <c r="BM1175" s="1" t="b">
        <v>0</v>
      </c>
      <c r="BN1175" s="1" t="b">
        <v>0</v>
      </c>
      <c r="BO1175" s="1">
        <f t="shared" si="553"/>
        <v>4</v>
      </c>
      <c r="BP1175" s="1" t="s">
        <v>31</v>
      </c>
      <c r="BQ1175" s="1" cm="1">
        <f t="array" ref="BQ1175">_xlfn.IFS(BP1175="None Known",0, LEN(BP1175)&gt;500, 5,LEN(BP1175)&gt;400, 4, LEN(BP1175)&gt;300, 3, LEN(BP1175)&gt;200, 2, LEN(BP1175)&gt;1, 1)</f>
        <v>0</v>
      </c>
      <c r="BR1175" s="1" t="s">
        <v>5286</v>
      </c>
      <c r="BS1175" s="1">
        <v>1</v>
      </c>
      <c r="BT1175" s="1" t="s">
        <v>5287</v>
      </c>
      <c r="BU1175" s="1">
        <v>1</v>
      </c>
      <c r="BV1175" s="1" t="s">
        <v>818</v>
      </c>
      <c r="BW1175" s="1" t="s">
        <v>31</v>
      </c>
      <c r="BX1175" s="1"/>
      <c r="BY1175" t="str">
        <f>_xlfn.XLOOKUP($B1175,Img_lookup!A:A,Img_lookup!B:B, "Not available")</f>
        <v>d949c735-ef82-4d8c-afe4-11b59e950d8e</v>
      </c>
      <c r="BZ1175" t="str">
        <f>_xlfn.XLOOKUP($B1175,Img_lookup!A:A,Img_lookup!C:C, "Not available")</f>
        <v>Lamiaceae - Melittis melissophyllum</v>
      </c>
      <c r="CA1175" t="str">
        <f>_xlfn.XLOOKUP($B1175,Img_lookup!A:A,Img_lookup!D:D, "Not available")</f>
        <v>Ettore Balocchi</v>
      </c>
      <c r="CB1175" t="str">
        <f>_xlfn.XLOOKUP($B1175,Img_lookup!A:A,Img_lookup!E:E, "https://imgur.com/aT5wafe")</f>
        <v>https://api.openverse.engineering/v1/images/d949c735-ef82-4d8c-afe4-11b59e950d8e/thumb/</v>
      </c>
    </row>
    <row r="1176" spans="1:80" ht="409.6" x14ac:dyDescent="0.15">
      <c r="A1176" s="1" t="s">
        <v>103</v>
      </c>
      <c r="B1176" s="1" t="s">
        <v>2329</v>
      </c>
      <c r="C1176" s="1" t="s">
        <v>2330</v>
      </c>
      <c r="D1176" s="1" t="s">
        <v>2331</v>
      </c>
      <c r="E1176" s="1" t="s">
        <v>2332</v>
      </c>
      <c r="F1176" s="1" t="s">
        <v>6</v>
      </c>
      <c r="G1176" s="1" t="s">
        <v>6</v>
      </c>
      <c r="H1176" s="11" t="str">
        <f t="shared" si="555"/>
        <v>Perennial</v>
      </c>
      <c r="J1176" s="1">
        <v>1</v>
      </c>
      <c r="K1176" s="1">
        <v>1</v>
      </c>
      <c r="L1176" t="str" cm="1">
        <f t="array" ref="L1176">_xlfn.IFS(J1176+K1176="", "Unknown", J1176+K1176&gt;3, "Large", J1176+K1176&gt;0.5, "Medium", J1176+K1176&gt;0, "Small")</f>
        <v>Medium</v>
      </c>
      <c r="M1176" s="1">
        <v>6</v>
      </c>
      <c r="N1176" cm="1">
        <f t="array" ref="N1176">IF($M1176="",INDEX($M$2:$M$2176,MATCH(1,INDEX(($A$2:$A$2176=$A1176)*($M$2:$M$2176&lt;&gt;""),0),0)),$M1176)</f>
        <v>6</v>
      </c>
      <c r="O1176" s="2" t="str">
        <f t="shared" si="549"/>
        <v>Seasonal outdoors</v>
      </c>
      <c r="P1176" s="1" t="s">
        <v>2333</v>
      </c>
      <c r="R1176" t="str">
        <f t="shared" si="554"/>
        <v>Medium</v>
      </c>
      <c r="T1176" s="1"/>
      <c r="U1176" s="1"/>
      <c r="V1176" s="1" t="s">
        <v>177</v>
      </c>
      <c r="W1176" s="6" t="str">
        <f t="shared" si="556"/>
        <v>7</v>
      </c>
      <c r="X1176" t="str">
        <f t="shared" si="557"/>
        <v>July</v>
      </c>
      <c r="Y1176" s="2" t="str">
        <f t="shared" si="558"/>
        <v>10</v>
      </c>
      <c r="Z1176" s="2" t="str">
        <f t="shared" si="559"/>
        <v>October</v>
      </c>
      <c r="AA1176" s="1" t="s">
        <v>109</v>
      </c>
      <c r="AB1176" s="1" t="str">
        <f>IF(ISNUMBER(SEARCH("-",AA1176)),TRIM(LEFT(AA1176,FIND("-",AA1176)-1)),AA1176)</f>
        <v>9</v>
      </c>
      <c r="AC1176" s="1" t="str">
        <f>IF(AB1176="1", "January", IF(AB1176="2", "February", IF(AB1176="3", "March", IF(AB1176="4", "April", IF(AB1176="5", "May", IF(AB1176="6", "June", IF(AB1176="7", "July", IF(AB1176="8", "August", IF(AB1176="9", "September", IF(AB1176="10", "October", IF(AB1176="11", "November", IF(AB1176="12", "December", "Other"))))))))))))</f>
        <v>September</v>
      </c>
      <c r="AD1176" s="1" t="str">
        <f>IF(ISNUMBER(SEARCH("-",AA1176)),TRIM(RIGHT(AA1176,LEN(AA1176)-SEARCH("-",AA1176))),AA1176)</f>
        <v>10</v>
      </c>
      <c r="AE1176" s="1" t="str">
        <f>IF(AD1176="1", "January", IF(AD1176="2", "February", IF(AD1176="3", "March", IF(AD1176="4", "April", IF(AD1176="5", "May", IF(AD1176="6", "June", IF(AD1176="7", "July", IF(AD1176="8", "August", IF(AD1176="9", "September", IF(AD1176="10", "October", IF(AD1176="11", "November", IF(AD1176="12", "December", "Other"))))))))))))</f>
        <v>October</v>
      </c>
      <c r="AF1176" s="16" t="s">
        <v>24590</v>
      </c>
      <c r="AG1176" s="1" t="str">
        <f t="shared" si="539"/>
        <v xml:space="preserve">Seed </v>
      </c>
      <c r="AH1176"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76" s="1" t="s">
        <v>2334</v>
      </c>
      <c r="AJ1176" s="1" t="s">
        <v>26</v>
      </c>
      <c r="AK1176" s="1" t="s">
        <v>17104</v>
      </c>
      <c r="AL1176" s="1" t="str">
        <f t="shared" si="551"/>
        <v>Scented</v>
      </c>
      <c r="AM1176" s="1" t="b">
        <v>1</v>
      </c>
      <c r="AN1176" s="1" t="b">
        <v>1</v>
      </c>
      <c r="AO1176" s="1" t="b">
        <v>0</v>
      </c>
      <c r="AP1176" s="5" t="s">
        <v>28</v>
      </c>
      <c r="AQ1176" s="5" t="str">
        <f t="shared" si="541"/>
        <v>Light, Medium, Heavy</v>
      </c>
      <c r="AR1176" s="1" t="s">
        <v>10</v>
      </c>
      <c r="AS1176" s="1" t="str">
        <f t="shared" si="552"/>
        <v>None, Partial</v>
      </c>
      <c r="AT1176" s="1" t="str">
        <f t="shared" si="542"/>
        <v>Partial, Full</v>
      </c>
      <c r="AU1176" s="1" t="s">
        <v>609</v>
      </c>
      <c r="AV1176" s="1" t="str">
        <f t="shared" si="543"/>
        <v>Moist, Wet/Water</v>
      </c>
      <c r="AW1176" s="1" t="s">
        <v>12</v>
      </c>
      <c r="AX1176" s="1" t="str">
        <f t="shared" si="544"/>
        <v>Acid, Neutral, Alkaline</v>
      </c>
      <c r="AY1176" s="1" t="b">
        <v>0</v>
      </c>
      <c r="AZ1176" s="1" t="b">
        <v>0</v>
      </c>
      <c r="BA1176" s="1" t="b">
        <v>0</v>
      </c>
      <c r="BC1176" t="str">
        <f t="shared" si="545"/>
        <v>FALSE</v>
      </c>
      <c r="BE1176" t="str">
        <f t="shared" si="546"/>
        <v>FALSE</v>
      </c>
      <c r="BF1176" s="1" t="b">
        <v>0</v>
      </c>
      <c r="BG1176" s="1" t="b">
        <v>1</v>
      </c>
      <c r="BH1176" s="1" t="b">
        <v>0</v>
      </c>
      <c r="BI1176" s="1" t="s">
        <v>30</v>
      </c>
      <c r="BJ1176" s="1" t="str">
        <f t="shared" si="547"/>
        <v>FALSE</v>
      </c>
      <c r="BL1176" t="str">
        <f t="shared" si="548"/>
        <v>FALSE</v>
      </c>
      <c r="BM1176" s="1" t="b">
        <v>0</v>
      </c>
      <c r="BN1176" s="1" t="b">
        <v>0</v>
      </c>
      <c r="BO1176" s="1">
        <f t="shared" si="553"/>
        <v>15</v>
      </c>
      <c r="BP1176" s="1" t="s">
        <v>2335</v>
      </c>
      <c r="BQ1176" s="1" cm="1">
        <f t="array" ref="BQ1176">_xlfn.IFS(BP1176="None Known",0, LEN(BP1176)&gt;500, 5,LEN(BP1176)&gt;400, 4, LEN(BP1176)&gt;300, 3, LEN(BP1176)&gt;200, 2, LEN(BP1176)&gt;1, 1)</f>
        <v>3</v>
      </c>
      <c r="BR1176" s="1" t="s">
        <v>2336</v>
      </c>
      <c r="BS1176" s="1">
        <v>3</v>
      </c>
      <c r="BT1176" s="1" t="s">
        <v>2337</v>
      </c>
      <c r="BU1176" s="1">
        <v>3</v>
      </c>
      <c r="BV1176" s="1" t="s">
        <v>2338</v>
      </c>
      <c r="BW1176" s="1" t="s">
        <v>450</v>
      </c>
      <c r="BX1176" s="1"/>
      <c r="BY1176" t="str">
        <f>_xlfn.XLOOKUP($B1176,Img_lookup!A:A,Img_lookup!B:B, "Not available")</f>
        <v>434bf0b8-48fc-4ac4-aadf-ad21996de339</v>
      </c>
      <c r="BZ1176" t="str">
        <f>_xlfn.XLOOKUP($B1176,Img_lookup!A:A,Img_lookup!C:C, "Not available")</f>
        <v>Water Mint (Mentha aquatica)</v>
      </c>
      <c r="CA1176" t="str">
        <f>_xlfn.XLOOKUP($B1176,Img_lookup!A:A,Img_lookup!D:D, "Not available")</f>
        <v>Phil Sellens</v>
      </c>
      <c r="CB1176" t="str">
        <f>_xlfn.XLOOKUP($B1176,Img_lookup!A:A,Img_lookup!E:E, "https://imgur.com/aT5wafe")</f>
        <v>https://api.openverse.engineering/v1/images/434bf0b8-48fc-4ac4-aadf-ad21996de339/thumb/</v>
      </c>
    </row>
    <row r="1177" spans="1:80" ht="409.6" x14ac:dyDescent="0.15">
      <c r="A1177" s="1" t="s">
        <v>103</v>
      </c>
      <c r="B1177" s="1" t="s">
        <v>6043</v>
      </c>
      <c r="C1177" s="1" t="s">
        <v>6044</v>
      </c>
      <c r="D1177" s="1" t="s">
        <v>6045</v>
      </c>
      <c r="E1177" s="1" t="s">
        <v>6046</v>
      </c>
      <c r="F1177" s="1" t="s">
        <v>6</v>
      </c>
      <c r="G1177" s="1" t="s">
        <v>6</v>
      </c>
      <c r="H1177" s="11" t="str">
        <f t="shared" si="555"/>
        <v>Perennial</v>
      </c>
      <c r="J1177" s="1">
        <v>0.44999998800000002</v>
      </c>
      <c r="K1177" s="1">
        <v>1</v>
      </c>
      <c r="L1177" t="str" cm="1">
        <f t="array" ref="L1177">_xlfn.IFS(J1177+K1177="", "Unknown", J1177+K1177&gt;3, "Large", J1177+K1177&gt;0.5, "Medium", J1177+K1177&gt;0, "Small")</f>
        <v>Medium</v>
      </c>
      <c r="M1177" s="1">
        <v>4</v>
      </c>
      <c r="N1177" cm="1">
        <f t="array" ref="N1177">IF($M1177="",INDEX($M$2:$M$2176,MATCH(1,INDEX(($A$2:$A$2176=$A1177)*($M$2:$M$2176&lt;&gt;""),0),0)),$M1177)</f>
        <v>4</v>
      </c>
      <c r="O1177" s="2" t="str">
        <f t="shared" si="549"/>
        <v>Hardy to cold</v>
      </c>
      <c r="P1177" s="1" t="s">
        <v>6047</v>
      </c>
      <c r="R1177" t="str">
        <f t="shared" si="554"/>
        <v>Medium</v>
      </c>
      <c r="T1177" s="1"/>
      <c r="U1177" s="1"/>
      <c r="V1177" s="1" t="s">
        <v>936</v>
      </c>
      <c r="W1177" s="6" t="str">
        <f t="shared" si="556"/>
        <v>5</v>
      </c>
      <c r="X1177" t="str">
        <f t="shared" si="557"/>
        <v>May</v>
      </c>
      <c r="Y1177" s="2" t="str">
        <f t="shared" si="558"/>
        <v>10</v>
      </c>
      <c r="Z1177" s="2" t="str">
        <f t="shared" si="559"/>
        <v>October</v>
      </c>
      <c r="AA1177" s="1" t="s">
        <v>177</v>
      </c>
      <c r="AB1177" s="1" t="str">
        <f>IF(ISNUMBER(SEARCH("-",AA1177)),TRIM(LEFT(AA1177,FIND("-",AA1177)-1)),AA1177)</f>
        <v>7</v>
      </c>
      <c r="AC1177" s="1" t="str">
        <f>IF(AB1177="1", "January", IF(AB1177="2", "February", IF(AB1177="3", "March", IF(AB1177="4", "April", IF(AB1177="5", "May", IF(AB1177="6", "June", IF(AB1177="7", "July", IF(AB1177="8", "August", IF(AB1177="9", "September", IF(AB1177="10", "October", IF(AB1177="11", "November", IF(AB1177="12", "December", "Other"))))))))))))</f>
        <v>July</v>
      </c>
      <c r="AD1177" s="1" t="str">
        <f>IF(ISNUMBER(SEARCH("-",AA1177)),TRIM(RIGHT(AA1177,LEN(AA1177)-SEARCH("-",AA1177))),AA1177)</f>
        <v>10</v>
      </c>
      <c r="AE1177" s="1" t="str">
        <f>IF(AD1177="1", "January", IF(AD1177="2", "February", IF(AD1177="3", "March", IF(AD1177="4", "April", IF(AD1177="5", "May", IF(AD1177="6", "June", IF(AD1177="7", "July", IF(AD1177="8", "August", IF(AD1177="9", "September", IF(AD1177="10", "October", IF(AD1177="11", "November", IF(AD1177="12", "December", "Other"))))))))))))</f>
        <v>October</v>
      </c>
      <c r="AF1177" s="16" t="s">
        <v>24590</v>
      </c>
      <c r="AG1177" s="1" t="str">
        <f t="shared" si="539"/>
        <v xml:space="preserve">Seed </v>
      </c>
      <c r="AH1177"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77" s="1" t="s">
        <v>6048</v>
      </c>
      <c r="AJ1177" s="1" t="s">
        <v>26</v>
      </c>
      <c r="AK1177" s="1" t="s">
        <v>17104</v>
      </c>
      <c r="AL1177" s="1" t="str">
        <f t="shared" si="551"/>
        <v>Scented</v>
      </c>
      <c r="AM1177" s="1" t="b">
        <v>1</v>
      </c>
      <c r="AN1177" s="1" t="b">
        <v>1</v>
      </c>
      <c r="AO1177" s="1" t="b">
        <v>0</v>
      </c>
      <c r="AP1177" s="5" t="s">
        <v>28</v>
      </c>
      <c r="AQ1177" s="5" t="str">
        <f t="shared" si="541"/>
        <v>Light, Medium, Heavy</v>
      </c>
      <c r="AR1177" s="1" t="s">
        <v>10</v>
      </c>
      <c r="AS1177" s="1" t="str">
        <f t="shared" si="552"/>
        <v>None, Partial</v>
      </c>
      <c r="AT1177" s="1" t="str">
        <f t="shared" si="542"/>
        <v>Partial, Full</v>
      </c>
      <c r="AU1177" s="1" t="s">
        <v>11</v>
      </c>
      <c r="AV1177" s="1" t="str">
        <f t="shared" si="543"/>
        <v>Dry, Moist</v>
      </c>
      <c r="AW1177" s="1" t="s">
        <v>12</v>
      </c>
      <c r="AX1177" s="1" t="str">
        <f t="shared" si="544"/>
        <v>Acid, Neutral, Alkaline</v>
      </c>
      <c r="AY1177" s="1" t="b">
        <v>0</v>
      </c>
      <c r="AZ1177" s="1" t="b">
        <v>0</v>
      </c>
      <c r="BA1177" s="1" t="b">
        <v>0</v>
      </c>
      <c r="BC1177" t="str">
        <f t="shared" si="545"/>
        <v>FALSE</v>
      </c>
      <c r="BE1177" t="str">
        <f t="shared" si="546"/>
        <v>FALSE</v>
      </c>
      <c r="BF1177" s="1" t="b">
        <v>0</v>
      </c>
      <c r="BG1177" s="1" t="b">
        <v>1</v>
      </c>
      <c r="BH1177" s="1" t="b">
        <v>0</v>
      </c>
      <c r="BI1177" s="1" t="s">
        <v>30</v>
      </c>
      <c r="BJ1177" s="1" t="str">
        <f t="shared" si="547"/>
        <v>FALSE</v>
      </c>
      <c r="BL1177" t="str">
        <f t="shared" si="548"/>
        <v>FALSE</v>
      </c>
      <c r="BM1177" s="1" t="b">
        <v>0</v>
      </c>
      <c r="BN1177" s="1" t="b">
        <v>1</v>
      </c>
      <c r="BO1177" s="1">
        <f t="shared" si="553"/>
        <v>16</v>
      </c>
      <c r="BP1177" s="1" t="s">
        <v>6049</v>
      </c>
      <c r="BQ1177" s="1" cm="1">
        <f t="array" ref="BQ1177">_xlfn.IFS(BP1177="None Known",0, LEN(BP1177)&gt;500, 5,LEN(BP1177)&gt;400, 4, LEN(BP1177)&gt;300, 3, LEN(BP1177)&gt;200, 2, LEN(BP1177)&gt;1, 1)</f>
        <v>5</v>
      </c>
      <c r="BR1177" s="1" t="s">
        <v>6050</v>
      </c>
      <c r="BS1177" s="1">
        <v>3</v>
      </c>
      <c r="BT1177" s="1" t="s">
        <v>6051</v>
      </c>
      <c r="BU1177" s="1">
        <v>2</v>
      </c>
      <c r="BV1177" s="1" t="s">
        <v>449</v>
      </c>
      <c r="BW1177" s="1" t="s">
        <v>450</v>
      </c>
      <c r="BX1177" s="1"/>
      <c r="BY1177" t="str">
        <f>_xlfn.XLOOKUP($B1177,Img_lookup!A:A,Img_lookup!B:B, "Not available")</f>
        <v>084f7704-ed47-4c00-9529-c2f905fc7df7</v>
      </c>
      <c r="BZ1177" t="str">
        <f>_xlfn.XLOOKUP($B1177,Img_lookup!A:A,Img_lookup!C:C, "Not available")</f>
        <v>Ackerminze (Mentha arvensis).JPG</v>
      </c>
      <c r="CA1177" t="str">
        <f>_xlfn.XLOOKUP($B1177,Img_lookup!A:A,Img_lookup!D:D, "Not available")</f>
        <v>Hajotthu</v>
      </c>
      <c r="CB1177" t="str">
        <f>_xlfn.XLOOKUP($B1177,Img_lookup!A:A,Img_lookup!E:E, "https://imgur.com/aT5wafe")</f>
        <v>https://api.openverse.engineering/v1/images/084f7704-ed47-4c00-9529-c2f905fc7df7/thumb/</v>
      </c>
    </row>
    <row r="1178" spans="1:80" ht="409.6" x14ac:dyDescent="0.15">
      <c r="A1178" s="1" t="s">
        <v>103</v>
      </c>
      <c r="B1178" s="1" t="s">
        <v>5028</v>
      </c>
      <c r="C1178" s="1" t="s">
        <v>5029</v>
      </c>
      <c r="E1178" s="1" t="s">
        <v>616</v>
      </c>
      <c r="F1178" s="1" t="s">
        <v>6</v>
      </c>
      <c r="G1178" s="1" t="s">
        <v>6</v>
      </c>
      <c r="H1178" s="11" t="str">
        <f t="shared" si="555"/>
        <v>Perennial</v>
      </c>
      <c r="J1178" s="1">
        <v>0.44999998800000002</v>
      </c>
      <c r="K1178" s="1">
        <v>1</v>
      </c>
      <c r="L1178" t="str" cm="1">
        <f t="array" ref="L1178">_xlfn.IFS(J1178+K1178="", "Unknown", J1178+K1178&gt;3, "Large", J1178+K1178&gt;0.5, "Medium", J1178+K1178&gt;0, "Small")</f>
        <v>Medium</v>
      </c>
      <c r="M1178" s="1">
        <v>4</v>
      </c>
      <c r="N1178" cm="1">
        <f t="array" ref="N1178">IF($M1178="",INDEX($M$2:$M$2176,MATCH(1,INDEX(($A$2:$A$2176=$A1178)*($M$2:$M$2176&lt;&gt;""),0),0)),$M1178)</f>
        <v>4</v>
      </c>
      <c r="O1178" s="2" t="str">
        <f t="shared" si="549"/>
        <v>Hardy to cold</v>
      </c>
      <c r="P1178" s="1" t="s">
        <v>5030</v>
      </c>
      <c r="R1178" t="str">
        <f t="shared" si="554"/>
        <v>Medium</v>
      </c>
      <c r="T1178" s="1"/>
      <c r="U1178" s="1"/>
      <c r="V1178" s="1" t="s">
        <v>936</v>
      </c>
      <c r="W1178" s="6" t="str">
        <f t="shared" si="556"/>
        <v>5</v>
      </c>
      <c r="X1178" t="str">
        <f t="shared" si="557"/>
        <v>May</v>
      </c>
      <c r="Y1178" s="2" t="str">
        <f t="shared" si="558"/>
        <v>10</v>
      </c>
      <c r="Z1178" s="2" t="str">
        <f t="shared" si="559"/>
        <v>October</v>
      </c>
      <c r="AA1178" s="1" t="s">
        <v>177</v>
      </c>
      <c r="AB1178" s="1" t="str">
        <f>IF(ISNUMBER(SEARCH("-",AA1178)),TRIM(LEFT(AA1178,FIND("-",AA1178)-1)),AA1178)</f>
        <v>7</v>
      </c>
      <c r="AC1178" s="1" t="str">
        <f>IF(AB1178="1", "January", IF(AB1178="2", "February", IF(AB1178="3", "March", IF(AB1178="4", "April", IF(AB1178="5", "May", IF(AB1178="6", "June", IF(AB1178="7", "July", IF(AB1178="8", "August", IF(AB1178="9", "September", IF(AB1178="10", "October", IF(AB1178="11", "November", IF(AB1178="12", "December", "Other"))))))))))))</f>
        <v>July</v>
      </c>
      <c r="AD1178" s="1" t="str">
        <f>IF(ISNUMBER(SEARCH("-",AA1178)),TRIM(RIGHT(AA1178,LEN(AA1178)-SEARCH("-",AA1178))),AA1178)</f>
        <v>10</v>
      </c>
      <c r="AE1178" s="1" t="str">
        <f>IF(AD1178="1", "January", IF(AD1178="2", "February", IF(AD1178="3", "March", IF(AD1178="4", "April", IF(AD1178="5", "May", IF(AD1178="6", "June", IF(AD1178="7", "July", IF(AD1178="8", "August", IF(AD1178="9", "September", IF(AD1178="10", "October", IF(AD1178="11", "November", IF(AD1178="12", "December", "Other"))))))))))))</f>
        <v>October</v>
      </c>
      <c r="AF1178" s="16" t="s">
        <v>24590</v>
      </c>
      <c r="AG1178" s="1" t="str">
        <f t="shared" si="539"/>
        <v xml:space="preserve">Seed </v>
      </c>
      <c r="AH1178"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78" s="1" t="s">
        <v>5031</v>
      </c>
      <c r="AJ1178" s="1" t="s">
        <v>26</v>
      </c>
      <c r="AK1178" s="1" t="s">
        <v>17104</v>
      </c>
      <c r="AL1178" s="1" t="str">
        <f t="shared" si="551"/>
        <v>Scented</v>
      </c>
      <c r="AM1178" s="1" t="b">
        <v>1</v>
      </c>
      <c r="AN1178" s="1" t="b">
        <v>1</v>
      </c>
      <c r="AO1178" s="1" t="b">
        <v>0</v>
      </c>
      <c r="AP1178" s="5" t="s">
        <v>28</v>
      </c>
      <c r="AQ1178" s="5" t="str">
        <f t="shared" si="541"/>
        <v>Light, Medium, Heavy</v>
      </c>
      <c r="AR1178" s="1" t="s">
        <v>10</v>
      </c>
      <c r="AS1178" s="1" t="str">
        <f t="shared" si="552"/>
        <v>None, Partial</v>
      </c>
      <c r="AT1178" s="1" t="str">
        <f t="shared" si="542"/>
        <v>Partial, Full</v>
      </c>
      <c r="AU1178" s="1" t="s">
        <v>29</v>
      </c>
      <c r="AV1178" s="1" t="str">
        <f t="shared" si="543"/>
        <v>Moist</v>
      </c>
      <c r="AW1178" s="1" t="s">
        <v>12</v>
      </c>
      <c r="AX1178" s="1" t="str">
        <f t="shared" si="544"/>
        <v>Acid, Neutral, Alkaline</v>
      </c>
      <c r="AY1178" s="1" t="b">
        <v>0</v>
      </c>
      <c r="AZ1178" s="1" t="b">
        <v>0</v>
      </c>
      <c r="BA1178" s="1" t="b">
        <v>0</v>
      </c>
      <c r="BC1178" t="str">
        <f t="shared" si="545"/>
        <v>FALSE</v>
      </c>
      <c r="BE1178" t="str">
        <f t="shared" si="546"/>
        <v>FALSE</v>
      </c>
      <c r="BF1178" s="1" t="b">
        <v>0</v>
      </c>
      <c r="BG1178" s="1" t="b">
        <v>1</v>
      </c>
      <c r="BH1178" s="1" t="b">
        <v>0</v>
      </c>
      <c r="BI1178" s="1" t="s">
        <v>30</v>
      </c>
      <c r="BJ1178" s="1" t="str">
        <f t="shared" si="547"/>
        <v>FALSE</v>
      </c>
      <c r="BL1178" t="str">
        <f t="shared" si="548"/>
        <v>FALSE</v>
      </c>
      <c r="BM1178" s="1" t="b">
        <v>0</v>
      </c>
      <c r="BN1178" s="1" t="b">
        <v>1</v>
      </c>
      <c r="BO1178" s="1">
        <f t="shared" si="553"/>
        <v>15</v>
      </c>
      <c r="BP1178" s="1" t="s">
        <v>5032</v>
      </c>
      <c r="BQ1178" s="1" cm="1">
        <f t="array" ref="BQ1178">_xlfn.IFS(BP1178="None Known",0, LEN(BP1178)&gt;500, 5,LEN(BP1178)&gt;400, 4, LEN(BP1178)&gt;300, 3, LEN(BP1178)&gt;200, 2, LEN(BP1178)&gt;1, 1)</f>
        <v>4</v>
      </c>
      <c r="BR1178" s="1" t="s">
        <v>5033</v>
      </c>
      <c r="BS1178" s="1">
        <v>3</v>
      </c>
      <c r="BT1178" s="1" t="s">
        <v>5034</v>
      </c>
      <c r="BU1178" s="1">
        <v>2</v>
      </c>
      <c r="BV1178" s="1" t="s">
        <v>760</v>
      </c>
      <c r="BW1178" s="1" t="s">
        <v>450</v>
      </c>
      <c r="BX1178" s="1"/>
      <c r="BY1178" t="str">
        <f>_xlfn.XLOOKUP($B1178,Img_lookup!A:A,Img_lookup!B:B, "Not available")</f>
        <v>Not available</v>
      </c>
      <c r="BZ1178" t="str">
        <f>_xlfn.XLOOKUP($B1178,Img_lookup!A:A,Img_lookup!C:C, "Not available")</f>
        <v>Not available</v>
      </c>
      <c r="CA1178" t="str">
        <f>_xlfn.XLOOKUP($B1178,Img_lookup!A:A,Img_lookup!D:D, "Not available")</f>
        <v>Not available</v>
      </c>
      <c r="CB1178" t="str">
        <f>_xlfn.XLOOKUP($B1178,Img_lookup!A:A,Img_lookup!E:E, "https://imgur.com/aT5wafe")</f>
        <v>https://imgur.com/aT5wafe</v>
      </c>
    </row>
    <row r="1179" spans="1:80" ht="409.6" x14ac:dyDescent="0.15">
      <c r="A1179" s="1" t="s">
        <v>103</v>
      </c>
      <c r="B1179" s="1" t="s">
        <v>440</v>
      </c>
      <c r="C1179" s="1" t="s">
        <v>441</v>
      </c>
      <c r="D1179" s="1" t="s">
        <v>442</v>
      </c>
      <c r="E1179" s="1" t="s">
        <v>443</v>
      </c>
      <c r="F1179" s="1" t="s">
        <v>6</v>
      </c>
      <c r="G1179" s="1" t="s">
        <v>6</v>
      </c>
      <c r="H1179" s="11" t="str">
        <f t="shared" si="555"/>
        <v>Perennial</v>
      </c>
      <c r="J1179" s="1">
        <v>0.60000002399999997</v>
      </c>
      <c r="K1179" s="1">
        <v>1</v>
      </c>
      <c r="L1179" t="str" cm="1">
        <f t="array" ref="L1179">_xlfn.IFS(J1179+K1179="", "Unknown", J1179+K1179&gt;3, "Large", J1179+K1179&gt;0.5, "Medium", J1179+K1179&gt;0, "Small")</f>
        <v>Medium</v>
      </c>
      <c r="M1179" s="1">
        <v>4</v>
      </c>
      <c r="N1179" cm="1">
        <f t="array" ref="N1179">IF($M1179="",INDEX($M$2:$M$2176,MATCH(1,INDEX(($A$2:$A$2176=$A1179)*($M$2:$M$2176&lt;&gt;""),0),0)),$M1179)</f>
        <v>4</v>
      </c>
      <c r="O1179" s="2" t="str">
        <f t="shared" si="549"/>
        <v>Hardy to cold</v>
      </c>
      <c r="P1179" s="1" t="s">
        <v>444</v>
      </c>
      <c r="R1179" t="str">
        <f t="shared" si="554"/>
        <v>Medium</v>
      </c>
      <c r="W1179"/>
      <c r="AF1179" s="16" t="s">
        <v>24590</v>
      </c>
      <c r="AG1179" s="1" t="str">
        <f t="shared" si="539"/>
        <v xml:space="preserve">Seed </v>
      </c>
      <c r="AH1179"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79" s="1" t="s">
        <v>445</v>
      </c>
      <c r="AJ1179" s="1" t="s">
        <v>53</v>
      </c>
      <c r="AK1179" s="1" t="s">
        <v>17104</v>
      </c>
      <c r="AL1179" s="1" t="str">
        <f t="shared" si="551"/>
        <v>Scented</v>
      </c>
      <c r="AM1179" s="1" t="b">
        <v>1</v>
      </c>
      <c r="AN1179" s="1" t="b">
        <v>1</v>
      </c>
      <c r="AO1179" s="1" t="b">
        <v>0</v>
      </c>
      <c r="AP1179" s="5" t="s">
        <v>28</v>
      </c>
      <c r="AQ1179" s="5" t="str">
        <f t="shared" si="541"/>
        <v>Light, Medium, Heavy</v>
      </c>
      <c r="AR1179" s="1" t="s">
        <v>10</v>
      </c>
      <c r="AS1179" s="1" t="str">
        <f t="shared" si="552"/>
        <v>None, Partial</v>
      </c>
      <c r="AT1179" s="1" t="str">
        <f t="shared" si="542"/>
        <v>Partial, Full</v>
      </c>
      <c r="AU1179" s="1" t="s">
        <v>29</v>
      </c>
      <c r="AV1179" s="1" t="str">
        <f t="shared" si="543"/>
        <v>Moist</v>
      </c>
      <c r="AW1179" s="1" t="s">
        <v>12</v>
      </c>
      <c r="AX1179" s="1" t="str">
        <f t="shared" si="544"/>
        <v>Acid, Neutral, Alkaline</v>
      </c>
      <c r="AY1179" s="1" t="b">
        <v>0</v>
      </c>
      <c r="AZ1179" s="1" t="b">
        <v>0</v>
      </c>
      <c r="BA1179" s="1" t="b">
        <v>0</v>
      </c>
      <c r="BC1179" t="str">
        <f t="shared" si="545"/>
        <v>FALSE</v>
      </c>
      <c r="BE1179" t="str">
        <f t="shared" si="546"/>
        <v>FALSE</v>
      </c>
      <c r="BF1179" s="1" t="b">
        <v>0</v>
      </c>
      <c r="BG1179" s="1" t="b">
        <v>1</v>
      </c>
      <c r="BH1179" s="1" t="b">
        <v>0</v>
      </c>
      <c r="BI1179" s="1" t="s">
        <v>30</v>
      </c>
      <c r="BJ1179" s="1" t="str">
        <f t="shared" si="547"/>
        <v>FALSE</v>
      </c>
      <c r="BL1179" t="str">
        <f t="shared" si="548"/>
        <v>FALSE</v>
      </c>
      <c r="BM1179" s="1" t="b">
        <v>0</v>
      </c>
      <c r="BN1179" s="1" t="b">
        <v>1</v>
      </c>
      <c r="BO1179" s="1">
        <f t="shared" si="553"/>
        <v>14</v>
      </c>
      <c r="BP1179" s="1" t="s">
        <v>446</v>
      </c>
      <c r="BQ1179" s="1" cm="1">
        <f t="array" ref="BQ1179">_xlfn.IFS(BP1179="None Known",0, LEN(BP1179)&gt;500, 5,LEN(BP1179)&gt;400, 4, LEN(BP1179)&gt;300, 3, LEN(BP1179)&gt;200, 2, LEN(BP1179)&gt;1, 1)</f>
        <v>3</v>
      </c>
      <c r="BR1179" s="1" t="s">
        <v>447</v>
      </c>
      <c r="BS1179" s="1">
        <v>3</v>
      </c>
      <c r="BT1179" s="1" t="s">
        <v>448</v>
      </c>
      <c r="BU1179" s="1">
        <v>2</v>
      </c>
      <c r="BV1179" s="1" t="s">
        <v>449</v>
      </c>
      <c r="BW1179" s="1" t="s">
        <v>450</v>
      </c>
      <c r="BX1179" s="1"/>
      <c r="BY1179" t="str">
        <f>_xlfn.XLOOKUP($B1179,Img_lookup!A:A,Img_lookup!B:B, "Not available")</f>
        <v>3c20a022-1696-4d10-8a9b-f042283bc4d7</v>
      </c>
      <c r="BZ1179" t="str">
        <f>_xlfn.XLOOKUP($B1179,Img_lookup!A:A,Img_lookup!C:C, "Not available")</f>
        <v>Mentha arvensis var. villosa f. glabrata</v>
      </c>
      <c r="CA1179" t="str">
        <f>_xlfn.XLOOKUP($B1179,Img_lookup!A:A,Img_lookup!D:D, "Not available")</f>
        <v>Claude E. Garton</v>
      </c>
      <c r="CB1179" t="str">
        <f>_xlfn.XLOOKUP($B1179,Img_lookup!A:A,Img_lookup!E:E, "https://imgur.com/aT5wafe")</f>
        <v>https://api.openverse.engineering/v1/images/3c20a022-1696-4d10-8a9b-f042283bc4d7/thumb/</v>
      </c>
    </row>
    <row r="1180" spans="1:80" ht="409.6" x14ac:dyDescent="0.15">
      <c r="A1180" s="1" t="s">
        <v>103</v>
      </c>
      <c r="B1180" s="1" t="s">
        <v>9996</v>
      </c>
      <c r="C1180" s="1" t="s">
        <v>9997</v>
      </c>
      <c r="E1180" s="1" t="s">
        <v>813</v>
      </c>
      <c r="F1180" s="1" t="s">
        <v>6</v>
      </c>
      <c r="G1180" s="1" t="s">
        <v>6</v>
      </c>
      <c r="H1180" s="11" t="str">
        <f t="shared" si="555"/>
        <v>Perennial</v>
      </c>
      <c r="J1180" s="1">
        <v>0.30000001199999998</v>
      </c>
      <c r="L1180" t="str" cm="1">
        <f t="array" ref="L1180">_xlfn.IFS(J1180+K1180="", "Unknown", J1180+K1180&gt;3, "Large", J1180+K1180&gt;0.5, "Medium", J1180+K1180&gt;0, "Small")</f>
        <v>Small</v>
      </c>
      <c r="M1180" s="1">
        <v>7</v>
      </c>
      <c r="N1180" cm="1">
        <f t="array" ref="N1180">IF($M1180="",INDEX($M$2:$M$2176,MATCH(1,INDEX(($A$2:$A$2176=$A1180)*($M$2:$M$2176&lt;&gt;""),0),0)),$M1180)</f>
        <v>7</v>
      </c>
      <c r="O1180" s="2" t="str">
        <f t="shared" si="549"/>
        <v>Seasonal outdoors</v>
      </c>
      <c r="P1180" s="1" t="s">
        <v>9998</v>
      </c>
      <c r="R1180" t="str">
        <f t="shared" si="554"/>
        <v>Medium</v>
      </c>
      <c r="W1180"/>
      <c r="AF1180" s="16" t="s">
        <v>24590</v>
      </c>
      <c r="AG1180" s="1" t="str">
        <f t="shared" si="539"/>
        <v xml:space="preserve">Seed </v>
      </c>
      <c r="AH1180"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0" s="1" t="s">
        <v>9999</v>
      </c>
      <c r="AJ1180" s="1" t="s">
        <v>53</v>
      </c>
      <c r="AK1180" s="1" t="s">
        <v>17104</v>
      </c>
      <c r="AL1180" s="1" t="str">
        <f t="shared" si="551"/>
        <v>Scented</v>
      </c>
      <c r="AM1180" s="1" t="b">
        <v>1</v>
      </c>
      <c r="AN1180" s="1" t="b">
        <v>0</v>
      </c>
      <c r="AO1180" s="1" t="b">
        <v>0</v>
      </c>
      <c r="AP1180" s="5" t="s">
        <v>28</v>
      </c>
      <c r="AQ1180" s="5" t="str">
        <f t="shared" si="541"/>
        <v>Light, Medium, Heavy</v>
      </c>
      <c r="AR1180" s="1" t="s">
        <v>10</v>
      </c>
      <c r="AS1180" s="1" t="str">
        <f t="shared" si="552"/>
        <v>None, Partial</v>
      </c>
      <c r="AT1180" s="1" t="str">
        <f t="shared" si="542"/>
        <v>Partial, Full</v>
      </c>
      <c r="AU1180" s="1" t="s">
        <v>29</v>
      </c>
      <c r="AV1180" s="1" t="str">
        <f t="shared" si="543"/>
        <v>Moist</v>
      </c>
      <c r="AW1180" s="1" t="s">
        <v>12</v>
      </c>
      <c r="AX1180" s="1" t="str">
        <f t="shared" si="544"/>
        <v>Acid, Neutral, Alkaline</v>
      </c>
      <c r="AY1180" s="1" t="b">
        <v>0</v>
      </c>
      <c r="AZ1180" s="1" t="b">
        <v>0</v>
      </c>
      <c r="BA1180" s="1" t="b">
        <v>0</v>
      </c>
      <c r="BC1180" t="str">
        <f t="shared" si="545"/>
        <v>FALSE</v>
      </c>
      <c r="BE1180" t="str">
        <f t="shared" si="546"/>
        <v>FALSE</v>
      </c>
      <c r="BF1180" s="1" t="b">
        <v>0</v>
      </c>
      <c r="BG1180" s="1" t="b">
        <v>1</v>
      </c>
      <c r="BH1180" s="1" t="b">
        <v>0</v>
      </c>
      <c r="BI1180" s="1" t="s">
        <v>30</v>
      </c>
      <c r="BJ1180" s="1" t="str">
        <f t="shared" si="547"/>
        <v>FALSE</v>
      </c>
      <c r="BL1180" t="str">
        <f t="shared" si="548"/>
        <v>FALSE</v>
      </c>
      <c r="BM1180" s="1" t="b">
        <v>0</v>
      </c>
      <c r="BN1180" s="1" t="b">
        <v>1</v>
      </c>
      <c r="BO1180" s="1">
        <f t="shared" si="553"/>
        <v>13</v>
      </c>
      <c r="BP1180" s="1" t="s">
        <v>10000</v>
      </c>
      <c r="BQ1180" s="1" cm="1">
        <f t="array" ref="BQ1180">_xlfn.IFS(BP1180="None Known",0, LEN(BP1180)&gt;500, 5,LEN(BP1180)&gt;400, 4, LEN(BP1180)&gt;300, 3, LEN(BP1180)&gt;200, 2, LEN(BP1180)&gt;1, 1)</f>
        <v>2</v>
      </c>
      <c r="BR1180" s="1" t="s">
        <v>10001</v>
      </c>
      <c r="BS1180" s="1">
        <v>3</v>
      </c>
      <c r="BT1180" s="1" t="s">
        <v>10002</v>
      </c>
      <c r="BU1180" s="1">
        <v>2</v>
      </c>
      <c r="BV1180" s="1" t="s">
        <v>1039</v>
      </c>
      <c r="BW1180" s="1" t="s">
        <v>450</v>
      </c>
      <c r="BX1180" s="1"/>
      <c r="BY1180" t="str">
        <f>_xlfn.XLOOKUP($B1180,Img_lookup!A:A,Img_lookup!B:B, "Not available")</f>
        <v>caefac12-d8f3-4f42-ae71-caa75847a253</v>
      </c>
      <c r="BZ1180" t="str">
        <f>_xlfn.XLOOKUP($B1180,Img_lookup!A:A,Img_lookup!C:C, "Not available")</f>
        <v>Mentha cervina L.</v>
      </c>
      <c r="CA1180" t="str">
        <f>_xlfn.XLOOKUP($B1180,Img_lookup!A:A,Img_lookup!D:D, "Not available")</f>
        <v>ex herb. A. Theveneau</v>
      </c>
      <c r="CB1180" t="str">
        <f>_xlfn.XLOOKUP($B1180,Img_lookup!A:A,Img_lookup!E:E, "https://imgur.com/aT5wafe")</f>
        <v>https://api.openverse.engineering/v1/images/caefac12-d8f3-4f42-ae71-caa75847a253/thumb/</v>
      </c>
    </row>
    <row r="1181" spans="1:80" ht="409.6" x14ac:dyDescent="0.15">
      <c r="A1181" s="1" t="s">
        <v>103</v>
      </c>
      <c r="B1181" s="1" t="s">
        <v>10291</v>
      </c>
      <c r="C1181" s="1" t="s">
        <v>10292</v>
      </c>
      <c r="D1181" s="1" t="s">
        <v>10293</v>
      </c>
      <c r="E1181" s="1" t="s">
        <v>10294</v>
      </c>
      <c r="F1181" s="1" t="s">
        <v>6</v>
      </c>
      <c r="G1181" s="1" t="s">
        <v>6</v>
      </c>
      <c r="H1181" s="11" t="str">
        <f t="shared" si="555"/>
        <v>Perennial</v>
      </c>
      <c r="J1181" s="1">
        <v>1</v>
      </c>
      <c r="K1181" s="1">
        <v>1</v>
      </c>
      <c r="L1181" t="str" cm="1">
        <f t="array" ref="L1181">_xlfn.IFS(J1181+K1181="", "Unknown", J1181+K1181&gt;3, "Large", J1181+K1181&gt;0.5, "Medium", J1181+K1181&gt;0, "Small")</f>
        <v>Medium</v>
      </c>
      <c r="M1181" s="1">
        <v>6</v>
      </c>
      <c r="N1181" cm="1">
        <f t="array" ref="N1181">IF($M1181="",INDEX($M$2:$M$2176,MATCH(1,INDEX(($A$2:$A$2176=$A1181)*($M$2:$M$2176&lt;&gt;""),0),0)),$M1181)</f>
        <v>6</v>
      </c>
      <c r="O1181" s="2" t="str">
        <f t="shared" si="549"/>
        <v>Seasonal outdoors</v>
      </c>
      <c r="P1181" s="1" t="s">
        <v>10295</v>
      </c>
      <c r="R1181" t="str">
        <f t="shared" si="554"/>
        <v>Medium</v>
      </c>
      <c r="T1181" s="1"/>
      <c r="U1181" s="1"/>
      <c r="V1181" s="1" t="s">
        <v>427</v>
      </c>
      <c r="W1181" s="6" t="str">
        <f>IF(ISNUMBER(SEARCH("-",V1181)),TRIM(LEFT(V1181,FIND("-",V1181)-1)),V1181)</f>
        <v>8</v>
      </c>
      <c r="X1181" t="str">
        <f>IF(W1181="1", "January", IF(W1181="2", "February", IF(W1181="3", "March", IF(W1181="4", "April", IF(W1181="5", "May", IF(W1181="6", "June", IF(W1181="7", "July", IF(W1181="8", "August", IF(W1181="9", "September", IF(W1181="10", "October", IF(W1181="11", "November", IF(W1181="12", "December", "Other"))))))))))))</f>
        <v>August</v>
      </c>
      <c r="Y1181" s="2" t="str">
        <f>IF(ISNUMBER(SEARCH("-",V1181)),TRIM(RIGHT(V1181,LEN(V1181)-SEARCH("-",V1181))),V1181)</f>
        <v>9</v>
      </c>
      <c r="Z1181" s="2" t="str">
        <f>IF(Y1181="1", "January", IF(Y1181="2", "February", IF(Y1181="3", "March", IF(Y1181="4", "April", IF(Y1181="5", "May", IF(Y1181="6", "June", IF(Y1181="7", "July", IF(Y1181="8", "August", IF(Y1181="9", "September", IF(Y1181="10", "October", IF(Y1181="11", "November", IF(Y1181="12", "December", "Other"))))))))))))</f>
        <v>September</v>
      </c>
      <c r="AA1181" s="1" t="s">
        <v>109</v>
      </c>
      <c r="AB1181" s="1" t="str">
        <f>IF(ISNUMBER(SEARCH("-",AA1181)),TRIM(LEFT(AA1181,FIND("-",AA1181)-1)),AA1181)</f>
        <v>9</v>
      </c>
      <c r="AC1181" s="1" t="str">
        <f>IF(AB1181="1", "January", IF(AB1181="2", "February", IF(AB1181="3", "March", IF(AB1181="4", "April", IF(AB1181="5", "May", IF(AB1181="6", "June", IF(AB1181="7", "July", IF(AB1181="8", "August", IF(AB1181="9", "September", IF(AB1181="10", "October", IF(AB1181="11", "November", IF(AB1181="12", "December", "Other"))))))))))))</f>
        <v>September</v>
      </c>
      <c r="AD1181" s="1" t="str">
        <f>IF(ISNUMBER(SEARCH("-",AA1181)),TRIM(RIGHT(AA1181,LEN(AA1181)-SEARCH("-",AA1181))),AA1181)</f>
        <v>10</v>
      </c>
      <c r="AE1181" s="1" t="str">
        <f>IF(AD1181="1", "January", IF(AD1181="2", "February", IF(AD1181="3", "March", IF(AD1181="4", "April", IF(AD1181="5", "May", IF(AD1181="6", "June", IF(AD1181="7", "July", IF(AD1181="8", "August", IF(AD1181="9", "September", IF(AD1181="10", "October", IF(AD1181="11", "November", IF(AD1181="12", "December", "Other"))))))))))))</f>
        <v>October</v>
      </c>
      <c r="AF1181" s="16" t="s">
        <v>24590</v>
      </c>
      <c r="AG1181" s="1" t="str">
        <f t="shared" si="539"/>
        <v xml:space="preserve">Seed </v>
      </c>
      <c r="AH1181"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1" s="1" t="s">
        <v>10296</v>
      </c>
      <c r="AJ1181" s="1" t="s">
        <v>53</v>
      </c>
      <c r="AK1181" s="1" t="s">
        <v>17104</v>
      </c>
      <c r="AL1181" s="1" t="str">
        <f t="shared" si="551"/>
        <v>Scented</v>
      </c>
      <c r="AM1181" s="1" t="b">
        <v>1</v>
      </c>
      <c r="AN1181" s="1" t="b">
        <v>0</v>
      </c>
      <c r="AO1181" s="1" t="b">
        <v>0</v>
      </c>
      <c r="AP1181" s="5" t="s">
        <v>28</v>
      </c>
      <c r="AQ1181" s="5" t="str">
        <f t="shared" si="541"/>
        <v>Light, Medium, Heavy</v>
      </c>
      <c r="AR1181" s="1" t="s">
        <v>10</v>
      </c>
      <c r="AS1181" s="1" t="str">
        <f t="shared" si="552"/>
        <v>None, Partial</v>
      </c>
      <c r="AT1181" s="1" t="str">
        <f t="shared" si="542"/>
        <v>Partial, Full</v>
      </c>
      <c r="AU1181" s="1" t="s">
        <v>29</v>
      </c>
      <c r="AV1181" s="1" t="str">
        <f t="shared" si="543"/>
        <v>Moist</v>
      </c>
      <c r="AW1181" s="1" t="s">
        <v>12</v>
      </c>
      <c r="AX1181" s="1" t="str">
        <f t="shared" si="544"/>
        <v>Acid, Neutral, Alkaline</v>
      </c>
      <c r="AY1181" s="1" t="b">
        <v>0</v>
      </c>
      <c r="AZ1181" s="1" t="b">
        <v>0</v>
      </c>
      <c r="BA1181" s="1" t="b">
        <v>0</v>
      </c>
      <c r="BB1181" s="1" t="s">
        <v>275</v>
      </c>
      <c r="BC1181" t="str">
        <f t="shared" si="545"/>
        <v>TRUE</v>
      </c>
      <c r="BE1181" t="str">
        <f t="shared" si="546"/>
        <v>FALSE</v>
      </c>
      <c r="BF1181" s="1" t="b">
        <v>0</v>
      </c>
      <c r="BG1181" s="1" t="b">
        <v>1</v>
      </c>
      <c r="BH1181" s="1" t="b">
        <v>0</v>
      </c>
      <c r="BI1181" s="1" t="s">
        <v>30</v>
      </c>
      <c r="BJ1181" s="1" t="str">
        <f t="shared" si="547"/>
        <v>FALSE</v>
      </c>
      <c r="BL1181" t="str">
        <f t="shared" si="548"/>
        <v>FALSE</v>
      </c>
      <c r="BM1181" s="1" t="b">
        <v>0</v>
      </c>
      <c r="BN1181" s="1" t="b">
        <v>1</v>
      </c>
      <c r="BO1181" s="1">
        <f t="shared" si="553"/>
        <v>11</v>
      </c>
      <c r="BP1181" s="1" t="s">
        <v>10297</v>
      </c>
      <c r="BQ1181" s="1" cm="1">
        <f t="array" ref="BQ1181">_xlfn.IFS(BP1181="None Known",0, LEN(BP1181)&gt;500, 5,LEN(BP1181)&gt;400, 4, LEN(BP1181)&gt;300, 3, LEN(BP1181)&gt;200, 2, LEN(BP1181)&gt;1, 1)</f>
        <v>3</v>
      </c>
      <c r="BR1181" s="1" t="s">
        <v>10298</v>
      </c>
      <c r="BS1181" s="1">
        <v>2</v>
      </c>
      <c r="BT1181" s="1" t="s">
        <v>10299</v>
      </c>
      <c r="BU1181" s="1">
        <v>2</v>
      </c>
      <c r="BV1181" s="1" t="s">
        <v>10300</v>
      </c>
      <c r="BW1181" s="1" t="s">
        <v>450</v>
      </c>
      <c r="BX1181" s="1"/>
      <c r="BY1181" t="str">
        <f>_xlfn.XLOOKUP($B1181,Img_lookup!A:A,Img_lookup!B:B, "Not available")</f>
        <v>def93c88-feda-40c0-a110-6d9e617c4596</v>
      </c>
      <c r="BZ1181" t="str">
        <f>_xlfn.XLOOKUP($B1181,Img_lookup!A:A,Img_lookup!C:C, "Not available")</f>
        <v>160706 198a Wave Hill - Flower Garden, Mentha longifolia Buddleia Mint Group (Silver Horse Mint), Astilbe chinensis var pumila Dwarf Chinese Astilbe</v>
      </c>
      <c r="CA1181" t="str">
        <f>_xlfn.XLOOKUP($B1181,Img_lookup!A:A,Img_lookup!D:D, "Not available")</f>
        <v>cultivar413</v>
      </c>
      <c r="CB1181" t="str">
        <f>_xlfn.XLOOKUP($B1181,Img_lookup!A:A,Img_lookup!E:E, "https://imgur.com/aT5wafe")</f>
        <v>https://api.openverse.engineering/v1/images/def93c88-feda-40c0-a110-6d9e617c4596/thumb/</v>
      </c>
    </row>
    <row r="1182" spans="1:80" ht="409.6" x14ac:dyDescent="0.15">
      <c r="A1182" s="1" t="s">
        <v>103</v>
      </c>
      <c r="B1182" s="1" t="s">
        <v>15429</v>
      </c>
      <c r="C1182" s="1" t="s">
        <v>15430</v>
      </c>
      <c r="E1182" s="1" t="s">
        <v>15431</v>
      </c>
      <c r="F1182" s="1" t="s">
        <v>6</v>
      </c>
      <c r="G1182" s="1" t="s">
        <v>6</v>
      </c>
      <c r="H1182" s="11" t="str">
        <f t="shared" si="555"/>
        <v>Perennial</v>
      </c>
      <c r="J1182" s="1">
        <v>0.40000000600000002</v>
      </c>
      <c r="K1182" s="1">
        <v>0.60000002399999997</v>
      </c>
      <c r="L1182" t="str" cm="1">
        <f t="array" ref="L1182">_xlfn.IFS(J1182+K1182="", "Unknown", J1182+K1182&gt;3, "Large", J1182+K1182&gt;0.5, "Medium", J1182+K1182&gt;0, "Small")</f>
        <v>Medium</v>
      </c>
      <c r="M1182" s="1">
        <v>7</v>
      </c>
      <c r="N1182" cm="1">
        <f t="array" ref="N1182">IF($M1182="",INDEX($M$2:$M$2176,MATCH(1,INDEX(($A$2:$A$2176=$A1182)*($M$2:$M$2176&lt;&gt;""),0),0)),$M1182)</f>
        <v>7</v>
      </c>
      <c r="O1182" s="2" t="str">
        <f t="shared" si="549"/>
        <v>Seasonal outdoors</v>
      </c>
      <c r="P1182" s="1" t="s">
        <v>15432</v>
      </c>
      <c r="R1182" t="str">
        <f t="shared" si="554"/>
        <v>Medium</v>
      </c>
      <c r="T1182" s="1"/>
      <c r="U1182" s="1"/>
      <c r="V1182" s="1" t="s">
        <v>135</v>
      </c>
      <c r="W1182" s="6" t="str">
        <f>IF(ISNUMBER(SEARCH("-",V1182)),TRIM(LEFT(V1182,FIND("-",V1182)-1)),V1182)</f>
        <v>8</v>
      </c>
      <c r="X1182" t="str">
        <f>IF(W1182="1", "January", IF(W1182="2", "February", IF(W1182="3", "March", IF(W1182="4", "April", IF(W1182="5", "May", IF(W1182="6", "June", IF(W1182="7", "July", IF(W1182="8", "August", IF(W1182="9", "September", IF(W1182="10", "October", IF(W1182="11", "November", IF(W1182="12", "December", "Other"))))))))))))</f>
        <v>August</v>
      </c>
      <c r="Y1182" s="2" t="str">
        <f>IF(ISNUMBER(SEARCH("-",V1182)),TRIM(RIGHT(V1182,LEN(V1182)-SEARCH("-",V1182))),V1182)</f>
        <v>10</v>
      </c>
      <c r="Z1182" s="2" t="str">
        <f>IF(Y1182="1", "January", IF(Y1182="2", "February", IF(Y1182="3", "March", IF(Y1182="4", "April", IF(Y1182="5", "May", IF(Y1182="6", "June", IF(Y1182="7", "July", IF(Y1182="8", "August", IF(Y1182="9", "September", IF(Y1182="10", "October", IF(Y1182="11", "November", IF(Y1182="12", "December", "Other"))))))))))))</f>
        <v>October</v>
      </c>
      <c r="AA1182" s="1" t="s">
        <v>109</v>
      </c>
      <c r="AB1182" s="1" t="str">
        <f>IF(ISNUMBER(SEARCH("-",AA1182)),TRIM(LEFT(AA1182,FIND("-",AA1182)-1)),AA1182)</f>
        <v>9</v>
      </c>
      <c r="AC1182" s="1" t="str">
        <f>IF(AB1182="1", "January", IF(AB1182="2", "February", IF(AB1182="3", "March", IF(AB1182="4", "April", IF(AB1182="5", "May", IF(AB1182="6", "June", IF(AB1182="7", "July", IF(AB1182="8", "August", IF(AB1182="9", "September", IF(AB1182="10", "October", IF(AB1182="11", "November", IF(AB1182="12", "December", "Other"))))))))))))</f>
        <v>September</v>
      </c>
      <c r="AD1182" s="1" t="str">
        <f>IF(ISNUMBER(SEARCH("-",AA1182)),TRIM(RIGHT(AA1182,LEN(AA1182)-SEARCH("-",AA1182))),AA1182)</f>
        <v>10</v>
      </c>
      <c r="AE1182" s="1" t="str">
        <f>IF(AD1182="1", "January", IF(AD1182="2", "February", IF(AD1182="3", "March", IF(AD1182="4", "April", IF(AD1182="5", "May", IF(AD1182="6", "June", IF(AD1182="7", "July", IF(AD1182="8", "August", IF(AD1182="9", "September", IF(AD1182="10", "October", IF(AD1182="11", "November", IF(AD1182="12", "December", "Other"))))))))))))</f>
        <v>October</v>
      </c>
      <c r="AF1182" s="16" t="s">
        <v>24590</v>
      </c>
      <c r="AG1182" s="1" t="str">
        <f t="shared" si="539"/>
        <v xml:space="preserve">Seed </v>
      </c>
      <c r="AH1182"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2" s="1" t="s">
        <v>15433</v>
      </c>
      <c r="AJ1182" s="1" t="s">
        <v>26</v>
      </c>
      <c r="AK1182" s="1" t="s">
        <v>17104</v>
      </c>
      <c r="AL1182" s="1" t="str">
        <f t="shared" si="551"/>
        <v>Scented</v>
      </c>
      <c r="AM1182" s="1" t="b">
        <v>1</v>
      </c>
      <c r="AN1182" s="1" t="b">
        <v>0</v>
      </c>
      <c r="AO1182" s="1" t="b">
        <v>1</v>
      </c>
      <c r="AP1182" s="5" t="s">
        <v>28</v>
      </c>
      <c r="AQ1182" s="5" t="str">
        <f t="shared" si="541"/>
        <v>Light, Medium, Heavy</v>
      </c>
      <c r="AR1182" s="1" t="s">
        <v>10</v>
      </c>
      <c r="AS1182" s="1" t="str">
        <f t="shared" si="552"/>
        <v>None, Partial</v>
      </c>
      <c r="AT1182" s="1" t="str">
        <f t="shared" si="542"/>
        <v>Partial, Full</v>
      </c>
      <c r="AU1182" s="1" t="s">
        <v>29</v>
      </c>
      <c r="AV1182" s="1" t="str">
        <f t="shared" si="543"/>
        <v>Moist</v>
      </c>
      <c r="AW1182" s="1" t="s">
        <v>12</v>
      </c>
      <c r="AX1182" s="1" t="str">
        <f t="shared" si="544"/>
        <v>Acid, Neutral, Alkaline</v>
      </c>
      <c r="AY1182" s="1" t="b">
        <v>0</v>
      </c>
      <c r="AZ1182" s="1" t="b">
        <v>0</v>
      </c>
      <c r="BA1182" s="1" t="b">
        <v>0</v>
      </c>
      <c r="BC1182" t="str">
        <f t="shared" si="545"/>
        <v>FALSE</v>
      </c>
      <c r="BE1182" t="str">
        <f t="shared" si="546"/>
        <v>FALSE</v>
      </c>
      <c r="BF1182" s="1" t="b">
        <v>0</v>
      </c>
      <c r="BG1182" s="1" t="b">
        <v>1</v>
      </c>
      <c r="BH1182" s="1" t="b">
        <v>0</v>
      </c>
      <c r="BI1182" s="1" t="s">
        <v>30</v>
      </c>
      <c r="BJ1182" s="1" t="str">
        <f t="shared" si="547"/>
        <v>FALSE</v>
      </c>
      <c r="BL1182" t="str">
        <f t="shared" si="548"/>
        <v>FALSE</v>
      </c>
      <c r="BM1182" s="1" t="b">
        <v>0</v>
      </c>
      <c r="BN1182" s="1" t="b">
        <v>1</v>
      </c>
      <c r="BO1182" s="1">
        <f t="shared" si="553"/>
        <v>17</v>
      </c>
      <c r="BP1182" s="1" t="s">
        <v>15434</v>
      </c>
      <c r="BQ1182" s="1" cm="1">
        <f t="array" ref="BQ1182">_xlfn.IFS(BP1182="None Known",0, LEN(BP1182)&gt;500, 5,LEN(BP1182)&gt;400, 4, LEN(BP1182)&gt;300, 3, LEN(BP1182)&gt;200, 2, LEN(BP1182)&gt;1, 1)</f>
        <v>5</v>
      </c>
      <c r="BR1182" s="1" t="s">
        <v>15435</v>
      </c>
      <c r="BS1182" s="1">
        <v>3</v>
      </c>
      <c r="BT1182" s="1" t="s">
        <v>15436</v>
      </c>
      <c r="BU1182" s="1">
        <v>3</v>
      </c>
      <c r="BV1182" s="1" t="s">
        <v>15437</v>
      </c>
      <c r="BW1182" s="1" t="s">
        <v>15438</v>
      </c>
      <c r="BX1182" s="1"/>
      <c r="BY1182" t="str">
        <f>_xlfn.XLOOKUP($B1182,Img_lookup!A:A,Img_lookup!B:B, "Not available")</f>
        <v>1c0f4c5d-6a6b-48a9-8bd9-ef3decdb76bd</v>
      </c>
      <c r="BZ1182" t="str">
        <f>_xlfn.XLOOKUP($B1182,Img_lookup!A:A,Img_lookup!C:C, "Not available")</f>
        <v>Menta poleo (Mentha pulegium)</v>
      </c>
      <c r="CA1182" t="str">
        <f>_xlfn.XLOOKUP($B1182,Img_lookup!A:A,Img_lookup!D:D, "Not available")</f>
        <v>Miguel. (respenda)</v>
      </c>
      <c r="CB1182" t="str">
        <f>_xlfn.XLOOKUP($B1182,Img_lookup!A:A,Img_lookup!E:E, "https://imgur.com/aT5wafe")</f>
        <v>https://api.openverse.engineering/v1/images/1c0f4c5d-6a6b-48a9-8bd9-ef3decdb76bd/thumb/</v>
      </c>
    </row>
    <row r="1183" spans="1:80" ht="409.6" x14ac:dyDescent="0.15">
      <c r="A1183" s="1" t="s">
        <v>103</v>
      </c>
      <c r="B1183" s="1" t="s">
        <v>2251</v>
      </c>
      <c r="C1183" s="1" t="s">
        <v>2252</v>
      </c>
      <c r="D1183" s="1" t="s">
        <v>2253</v>
      </c>
      <c r="E1183" s="1" t="s">
        <v>2254</v>
      </c>
      <c r="F1183" s="1" t="s">
        <v>6</v>
      </c>
      <c r="G1183" s="1" t="s">
        <v>6</v>
      </c>
      <c r="H1183" s="11" t="str">
        <f t="shared" si="555"/>
        <v>Perennial</v>
      </c>
      <c r="J1183" s="1">
        <v>0.60000002399999997</v>
      </c>
      <c r="K1183" s="1">
        <v>1</v>
      </c>
      <c r="L1183" t="str" cm="1">
        <f t="array" ref="L1183">_xlfn.IFS(J1183+K1183="", "Unknown", J1183+K1183&gt;3, "Large", J1183+K1183&gt;0.5, "Medium", J1183+K1183&gt;0, "Small")</f>
        <v>Medium</v>
      </c>
      <c r="M1183" s="1">
        <v>3</v>
      </c>
      <c r="N1183" cm="1">
        <f t="array" ref="N1183">IF($M1183="",INDEX($M$2:$M$2176,MATCH(1,INDEX(($A$2:$A$2176=$A1183)*($M$2:$M$2176&lt;&gt;""),0),0)),$M1183)</f>
        <v>3</v>
      </c>
      <c r="O1183" s="2" t="str">
        <f t="shared" si="549"/>
        <v>Hardy to cold</v>
      </c>
      <c r="P1183" s="1" t="s">
        <v>2255</v>
      </c>
      <c r="R1183" t="str">
        <f t="shared" si="554"/>
        <v>Medium</v>
      </c>
      <c r="T1183" s="1"/>
      <c r="U1183" s="1"/>
      <c r="V1183" s="1" t="s">
        <v>427</v>
      </c>
      <c r="W1183" s="6" t="str">
        <f>IF(ISNUMBER(SEARCH("-",V1183)),TRIM(LEFT(V1183,FIND("-",V1183)-1)),V1183)</f>
        <v>8</v>
      </c>
      <c r="X1183" t="str">
        <f>IF(W1183="1", "January", IF(W1183="2", "February", IF(W1183="3", "March", IF(W1183="4", "April", IF(W1183="5", "May", IF(W1183="6", "June", IF(W1183="7", "July", IF(W1183="8", "August", IF(W1183="9", "September", IF(W1183="10", "October", IF(W1183="11", "November", IF(W1183="12", "December", "Other"))))))))))))</f>
        <v>August</v>
      </c>
      <c r="Y1183" s="2" t="str">
        <f>IF(ISNUMBER(SEARCH("-",V1183)),TRIM(RIGHT(V1183,LEN(V1183)-SEARCH("-",V1183))),V1183)</f>
        <v>9</v>
      </c>
      <c r="Z1183" s="2" t="str">
        <f>IF(Y1183="1", "January", IF(Y1183="2", "February", IF(Y1183="3", "March", IF(Y1183="4", "April", IF(Y1183="5", "May", IF(Y1183="6", "June", IF(Y1183="7", "July", IF(Y1183="8", "August", IF(Y1183="9", "September", IF(Y1183="10", "October", IF(Y1183="11", "November", IF(Y1183="12", "December", "Other"))))))))))))</f>
        <v>September</v>
      </c>
      <c r="AA1183" s="1" t="s">
        <v>109</v>
      </c>
      <c r="AB1183" s="1" t="str">
        <f>IF(ISNUMBER(SEARCH("-",AA1183)),TRIM(LEFT(AA1183,FIND("-",AA1183)-1)),AA1183)</f>
        <v>9</v>
      </c>
      <c r="AC1183" s="1" t="str">
        <f>IF(AB1183="1", "January", IF(AB1183="2", "February", IF(AB1183="3", "March", IF(AB1183="4", "April", IF(AB1183="5", "May", IF(AB1183="6", "June", IF(AB1183="7", "July", IF(AB1183="8", "August", IF(AB1183="9", "September", IF(AB1183="10", "October", IF(AB1183="11", "November", IF(AB1183="12", "December", "Other"))))))))))))</f>
        <v>September</v>
      </c>
      <c r="AD1183" s="1" t="str">
        <f>IF(ISNUMBER(SEARCH("-",AA1183)),TRIM(RIGHT(AA1183,LEN(AA1183)-SEARCH("-",AA1183))),AA1183)</f>
        <v>10</v>
      </c>
      <c r="AE1183" s="1" t="str">
        <f>IF(AD1183="1", "January", IF(AD1183="2", "February", IF(AD1183="3", "March", IF(AD1183="4", "April", IF(AD1183="5", "May", IF(AD1183="6", "June", IF(AD1183="7", "July", IF(AD1183="8", "August", IF(AD1183="9", "September", IF(AD1183="10", "October", IF(AD1183="11", "November", IF(AD1183="12", "December", "Other"))))))))))))</f>
        <v>October</v>
      </c>
      <c r="AF1183" s="16" t="s">
        <v>24590</v>
      </c>
      <c r="AG1183" s="1" t="str">
        <f t="shared" si="539"/>
        <v xml:space="preserve">Seed </v>
      </c>
      <c r="AH1183"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3" s="1" t="s">
        <v>2256</v>
      </c>
      <c r="AJ1183" s="1" t="s">
        <v>26</v>
      </c>
      <c r="AK1183" s="1" t="s">
        <v>17104</v>
      </c>
      <c r="AL1183" s="1" t="str">
        <f t="shared" si="551"/>
        <v>Scented</v>
      </c>
      <c r="AM1183" s="1" t="b">
        <v>1</v>
      </c>
      <c r="AN1183" s="1" t="b">
        <v>0</v>
      </c>
      <c r="AO1183" s="1" t="b">
        <v>0</v>
      </c>
      <c r="AP1183" s="5" t="s">
        <v>28</v>
      </c>
      <c r="AQ1183" s="5" t="str">
        <f t="shared" si="541"/>
        <v>Light, Medium, Heavy</v>
      </c>
      <c r="AR1183" s="1" t="s">
        <v>10</v>
      </c>
      <c r="AS1183" s="1" t="str">
        <f t="shared" si="552"/>
        <v>None, Partial</v>
      </c>
      <c r="AT1183" s="1" t="str">
        <f t="shared" si="542"/>
        <v>Partial, Full</v>
      </c>
      <c r="AU1183" s="1" t="s">
        <v>29</v>
      </c>
      <c r="AV1183" s="1" t="str">
        <f t="shared" si="543"/>
        <v>Moist</v>
      </c>
      <c r="AW1183" s="1" t="s">
        <v>12</v>
      </c>
      <c r="AX1183" s="1" t="str">
        <f t="shared" si="544"/>
        <v>Acid, Neutral, Alkaline</v>
      </c>
      <c r="AY1183" s="1" t="b">
        <v>0</v>
      </c>
      <c r="AZ1183" s="1" t="b">
        <v>0</v>
      </c>
      <c r="BA1183" s="1" t="b">
        <v>0</v>
      </c>
      <c r="BC1183" t="str">
        <f t="shared" si="545"/>
        <v>FALSE</v>
      </c>
      <c r="BE1183" t="str">
        <f t="shared" si="546"/>
        <v>FALSE</v>
      </c>
      <c r="BF1183" s="1" t="b">
        <v>0</v>
      </c>
      <c r="BG1183" s="1" t="b">
        <v>1</v>
      </c>
      <c r="BH1183" s="1" t="b">
        <v>0</v>
      </c>
      <c r="BI1183" s="1" t="s">
        <v>30</v>
      </c>
      <c r="BJ1183" s="1" t="str">
        <f t="shared" si="547"/>
        <v>FALSE</v>
      </c>
      <c r="BL1183" t="str">
        <f t="shared" si="548"/>
        <v>FALSE</v>
      </c>
      <c r="BM1183" s="1" t="b">
        <v>0</v>
      </c>
      <c r="BN1183" s="1" t="b">
        <v>1</v>
      </c>
      <c r="BO1183" s="1">
        <f t="shared" si="553"/>
        <v>19</v>
      </c>
      <c r="BP1183" s="1" t="s">
        <v>2257</v>
      </c>
      <c r="BQ1183" s="1" cm="1">
        <f t="array" ref="BQ1183">_xlfn.IFS(BP1183="None Known",0, LEN(BP1183)&gt;500, 5,LEN(BP1183)&gt;400, 4, LEN(BP1183)&gt;300, 3, LEN(BP1183)&gt;200, 2, LEN(BP1183)&gt;1, 1)</f>
        <v>4</v>
      </c>
      <c r="BR1183" s="1" t="s">
        <v>2258</v>
      </c>
      <c r="BS1183" s="1">
        <v>4</v>
      </c>
      <c r="BT1183" s="1" t="s">
        <v>2259</v>
      </c>
      <c r="BU1183" s="1">
        <v>3</v>
      </c>
      <c r="BV1183" s="1" t="s">
        <v>2260</v>
      </c>
      <c r="BW1183" s="1" t="s">
        <v>450</v>
      </c>
      <c r="BX1183" s="1"/>
      <c r="BY1183" t="str">
        <f>_xlfn.XLOOKUP($B1183,Img_lookup!A:A,Img_lookup!B:B, "Not available")</f>
        <v>e437d07e-afad-41eb-81ff-be5642898c3f</v>
      </c>
      <c r="BZ1183" t="str">
        <f>_xlfn.XLOOKUP($B1183,Img_lookup!A:A,Img_lookup!C:C, "Not available")</f>
        <v>BM001161449 Mentha spicata L.</v>
      </c>
      <c r="CA1183" t="str">
        <f>_xlfn.XLOOKUP($B1183,Img_lookup!A:A,Img_lookup!D:D, "Not available")</f>
        <v>NATT-at-NKM</v>
      </c>
      <c r="CB1183" t="str">
        <f>_xlfn.XLOOKUP($B1183,Img_lookup!A:A,Img_lookup!E:E, "https://imgur.com/aT5wafe")</f>
        <v>https://api.openverse.engineering/v1/images/e437d07e-afad-41eb-81ff-be5642898c3f/thumb/</v>
      </c>
    </row>
    <row r="1184" spans="1:80" ht="409.6" x14ac:dyDescent="0.15">
      <c r="A1184" s="1" t="s">
        <v>103</v>
      </c>
      <c r="B1184" s="1" t="s">
        <v>13682</v>
      </c>
      <c r="C1184" s="1" t="s">
        <v>13683</v>
      </c>
      <c r="D1184" s="1" t="s">
        <v>13684</v>
      </c>
      <c r="E1184" s="1" t="s">
        <v>13685</v>
      </c>
      <c r="F1184" s="1" t="s">
        <v>6</v>
      </c>
      <c r="G1184" s="1" t="s">
        <v>6</v>
      </c>
      <c r="H1184" s="11" t="str">
        <f t="shared" si="555"/>
        <v>Perennial</v>
      </c>
      <c r="J1184" s="1">
        <v>1</v>
      </c>
      <c r="K1184" s="1">
        <v>0.75</v>
      </c>
      <c r="L1184" t="str" cm="1">
        <f t="array" ref="L1184">_xlfn.IFS(J1184+K1184="", "Unknown", J1184+K1184&gt;3, "Large", J1184+K1184&gt;0.5, "Medium", J1184+K1184&gt;0, "Small")</f>
        <v>Medium</v>
      </c>
      <c r="M1184" s="1">
        <v>4</v>
      </c>
      <c r="N1184" cm="1">
        <f t="array" ref="N1184">IF($M1184="",INDEX($M$2:$M$2176,MATCH(1,INDEX(($A$2:$A$2176=$A1184)*($M$2:$M$2176&lt;&gt;""),0),0)),$M1184)</f>
        <v>4</v>
      </c>
      <c r="O1184" s="2" t="str">
        <f t="shared" si="549"/>
        <v>Hardy to cold</v>
      </c>
      <c r="P1184" s="1" t="s">
        <v>13686</v>
      </c>
      <c r="R1184" t="str">
        <f t="shared" si="554"/>
        <v>Medium</v>
      </c>
      <c r="W1184"/>
      <c r="AF1184" s="16" t="s">
        <v>24590</v>
      </c>
      <c r="AG1184" s="1" t="str">
        <f t="shared" si="539"/>
        <v xml:space="preserve">Seed </v>
      </c>
      <c r="AH1184"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4" s="1" t="s">
        <v>13687</v>
      </c>
      <c r="AJ1184" s="1" t="s">
        <v>26</v>
      </c>
      <c r="AK1184" s="1" t="s">
        <v>17104</v>
      </c>
      <c r="AL1184" s="1" t="str">
        <f t="shared" si="551"/>
        <v>Scented</v>
      </c>
      <c r="AM1184" s="1" t="b">
        <v>1</v>
      </c>
      <c r="AN1184" s="1" t="b">
        <v>0</v>
      </c>
      <c r="AO1184" s="1" t="b">
        <v>0</v>
      </c>
      <c r="AP1184" s="5" t="s">
        <v>28</v>
      </c>
      <c r="AQ1184" s="5" t="str">
        <f t="shared" si="541"/>
        <v>Light, Medium, Heavy</v>
      </c>
      <c r="AR1184" s="1" t="s">
        <v>10</v>
      </c>
      <c r="AS1184" s="1" t="str">
        <f t="shared" si="552"/>
        <v>None, Partial</v>
      </c>
      <c r="AT1184" s="1" t="str">
        <f t="shared" si="542"/>
        <v>Partial, Full</v>
      </c>
      <c r="AU1184" s="1" t="s">
        <v>29</v>
      </c>
      <c r="AV1184" s="1" t="str">
        <f t="shared" si="543"/>
        <v>Moist</v>
      </c>
      <c r="AW1184" s="1" t="s">
        <v>12</v>
      </c>
      <c r="AX1184" s="1" t="str">
        <f t="shared" si="544"/>
        <v>Acid, Neutral, Alkaline</v>
      </c>
      <c r="AY1184" s="1" t="b">
        <v>0</v>
      </c>
      <c r="AZ1184" s="1" t="b">
        <v>0</v>
      </c>
      <c r="BA1184" s="1" t="b">
        <v>0</v>
      </c>
      <c r="BC1184" t="str">
        <f t="shared" si="545"/>
        <v>FALSE</v>
      </c>
      <c r="BE1184" t="str">
        <f t="shared" si="546"/>
        <v>FALSE</v>
      </c>
      <c r="BF1184" s="1" t="b">
        <v>0</v>
      </c>
      <c r="BG1184" s="1" t="b">
        <v>1</v>
      </c>
      <c r="BH1184" s="1" t="b">
        <v>0</v>
      </c>
      <c r="BI1184" s="1" t="s">
        <v>30</v>
      </c>
      <c r="BJ1184" s="1" t="str">
        <f t="shared" si="547"/>
        <v>FALSE</v>
      </c>
      <c r="BL1184" t="str">
        <f t="shared" si="548"/>
        <v>FALSE</v>
      </c>
      <c r="BM1184" s="1" t="b">
        <v>0</v>
      </c>
      <c r="BN1184" s="1" t="b">
        <v>1</v>
      </c>
      <c r="BO1184" s="1">
        <f t="shared" si="553"/>
        <v>10</v>
      </c>
      <c r="BP1184" s="1" t="s">
        <v>10000</v>
      </c>
      <c r="BQ1184" s="1" cm="1">
        <f t="array" ref="BQ1184">_xlfn.IFS(BP1184="None Known",0, LEN(BP1184)&gt;500, 5,LEN(BP1184)&gt;400, 4, LEN(BP1184)&gt;300, 3, LEN(BP1184)&gt;200, 2, LEN(BP1184)&gt;1, 1)</f>
        <v>2</v>
      </c>
      <c r="BR1184" s="1" t="s">
        <v>13688</v>
      </c>
      <c r="BS1184" s="1">
        <v>2</v>
      </c>
      <c r="BT1184" s="1" t="s">
        <v>13689</v>
      </c>
      <c r="BU1184" s="1">
        <v>2</v>
      </c>
      <c r="BV1184" s="1" t="s">
        <v>138</v>
      </c>
      <c r="BW1184" s="1" t="s">
        <v>450</v>
      </c>
      <c r="BX1184" s="1"/>
      <c r="BY1184" t="str">
        <f>_xlfn.XLOOKUP($B1184,Img_lookup!A:A,Img_lookup!B:B, "Not available")</f>
        <v>4d8e098a-14e1-4aa9-9dc8-7893bf4f08b1</v>
      </c>
      <c r="BZ1184" t="str">
        <f>_xlfn.XLOOKUP($B1184,Img_lookup!A:A,Img_lookup!C:C, "Not available")</f>
        <v>Aricia cramera sobre Mentha suaveolens + himenoptero</v>
      </c>
      <c r="CA1184" t="str">
        <f>_xlfn.XLOOKUP($B1184,Img_lookup!A:A,Img_lookup!D:D, "Not available")</f>
        <v>deunvistazo</v>
      </c>
      <c r="CB1184" t="str">
        <f>_xlfn.XLOOKUP($B1184,Img_lookup!A:A,Img_lookup!E:E, "https://imgur.com/aT5wafe")</f>
        <v>https://api.openverse.engineering/v1/images/4d8e098a-14e1-4aa9-9dc8-7893bf4f08b1/thumb/</v>
      </c>
    </row>
    <row r="1185" spans="1:80" ht="409.6" x14ac:dyDescent="0.15">
      <c r="A1185" s="1" t="s">
        <v>103</v>
      </c>
      <c r="B1185" s="1" t="s">
        <v>9723</v>
      </c>
      <c r="C1185" s="1" t="s">
        <v>9724</v>
      </c>
      <c r="D1185" s="1" t="s">
        <v>9725</v>
      </c>
      <c r="E1185" s="1" t="s">
        <v>9726</v>
      </c>
      <c r="F1185" s="1" t="s">
        <v>6</v>
      </c>
      <c r="G1185" s="1" t="s">
        <v>6</v>
      </c>
      <c r="H1185" s="11" t="str">
        <f t="shared" si="555"/>
        <v>Perennial</v>
      </c>
      <c r="J1185" s="1">
        <v>0.30000001199999998</v>
      </c>
      <c r="K1185" s="1">
        <v>1</v>
      </c>
      <c r="L1185" t="str" cm="1">
        <f t="array" ref="L1185">_xlfn.IFS(J1185+K1185="", "Unknown", J1185+K1185&gt;3, "Large", J1185+K1185&gt;0.5, "Medium", J1185+K1185&gt;0, "Small")</f>
        <v>Medium</v>
      </c>
      <c r="M1185" s="1">
        <v>3</v>
      </c>
      <c r="N1185" cm="1">
        <f t="array" ref="N1185">IF($M1185="",INDEX($M$2:$M$2176,MATCH(1,INDEX(($A$2:$A$2176=$A1185)*($M$2:$M$2176&lt;&gt;""),0),0)),$M1185)</f>
        <v>3</v>
      </c>
      <c r="O1185" s="2" t="str">
        <f t="shared" si="549"/>
        <v>Hardy to cold</v>
      </c>
      <c r="P1185" s="1" t="s">
        <v>9727</v>
      </c>
      <c r="R1185" t="str">
        <f t="shared" si="554"/>
        <v>Medium</v>
      </c>
      <c r="T1185" s="1"/>
      <c r="U1185" s="1"/>
      <c r="V1185" s="1" t="s">
        <v>135</v>
      </c>
      <c r="W1185" s="6" t="str">
        <f t="shared" ref="W1185:W1209" si="560">IF(ISNUMBER(SEARCH("-",V1185)),TRIM(LEFT(V1185,FIND("-",V1185)-1)),V1185)</f>
        <v>8</v>
      </c>
      <c r="X1185" t="str">
        <f t="shared" ref="X1185:X1202" si="561">IF(W1185="1", "January", IF(W1185="2", "February", IF(W1185="3", "March", IF(W1185="4", "April", IF(W1185="5", "May", IF(W1185="6", "June", IF(W1185="7", "July", IF(W1185="8", "August", IF(W1185="9", "September", IF(W1185="10", "October", IF(W1185="11", "November", IF(W1185="12", "December", "Other"))))))))))))</f>
        <v>August</v>
      </c>
      <c r="Y1185" s="2" t="str">
        <f t="shared" ref="Y1185:Y1202" si="562">IF(ISNUMBER(SEARCH("-",V1185)),TRIM(RIGHT(V1185,LEN(V1185)-SEARCH("-",V1185))),V1185)</f>
        <v>10</v>
      </c>
      <c r="Z1185" s="2" t="str">
        <f t="shared" ref="Z1185:Z1202" si="563">IF(Y1185="1", "January", IF(Y1185="2", "February", IF(Y1185="3", "March", IF(Y1185="4", "April", IF(Y1185="5", "May", IF(Y1185="6", "June", IF(Y1185="7", "July", IF(Y1185="8", "August", IF(Y1185="9", "September", IF(Y1185="10", "October", IF(Y1185="11", "November", IF(Y1185="12", "December", "Other"))))))))))))</f>
        <v>October</v>
      </c>
      <c r="AF1185" s="16" t="s">
        <v>24590</v>
      </c>
      <c r="AG1185" s="1" t="str">
        <f t="shared" si="539"/>
        <v xml:space="preserve">Seed </v>
      </c>
      <c r="AH1185" s="2" t="str">
        <f t="shared" si="540"/>
        <v>Sow spring in a cold frame. Germination is usually fairly quick. Prick out the seedlings into individual pots when they are large enough to handle and plant them out in the summer. Mentha species are very prone to hybridisation and so the seed cannot be relied on to breed true. Even without hybridisation, seedlings will not be uniform and so the content of medicinal oils etc will vary. When growing plants with a particular aroma it is best to propagate them by division[K].
Division can be easily carried out at almost any time of the year, though it is probably best done in the spring or autumn to allow the plant to establish more quickly. Virtually any part of the root is capable of growing into a new plant. Larger divisions can be planted out direct into their permanent positions. However, for maximum increase it is possible to divide the roots up into sections no more than 3cm long and pot these up in light shade in a cold frame. They will quickly become established and can be planted out in the summer.</v>
      </c>
      <c r="AI1185" s="1" t="s">
        <v>9728</v>
      </c>
      <c r="AJ1185" s="1" t="s">
        <v>53</v>
      </c>
      <c r="AK1185" s="1" t="s">
        <v>17104</v>
      </c>
      <c r="AL1185" s="1" t="str">
        <f t="shared" si="551"/>
        <v>Scented</v>
      </c>
      <c r="AM1185" s="1" t="b">
        <v>1</v>
      </c>
      <c r="AN1185" s="1" t="b">
        <v>0</v>
      </c>
      <c r="AO1185" s="1" t="b">
        <v>0</v>
      </c>
      <c r="AP1185" s="5" t="s">
        <v>28</v>
      </c>
      <c r="AQ1185" s="5" t="str">
        <f t="shared" si="541"/>
        <v>Light, Medium, Heavy</v>
      </c>
      <c r="AR1185" s="1" t="s">
        <v>10</v>
      </c>
      <c r="AS1185" s="1" t="str">
        <f t="shared" si="552"/>
        <v>None, Partial</v>
      </c>
      <c r="AT1185" s="1" t="str">
        <f t="shared" si="542"/>
        <v>Partial, Full</v>
      </c>
      <c r="AU1185" s="1" t="s">
        <v>29</v>
      </c>
      <c r="AV1185" s="1" t="str">
        <f t="shared" si="543"/>
        <v>Moist</v>
      </c>
      <c r="AW1185" s="1" t="s">
        <v>12</v>
      </c>
      <c r="AX1185" s="1" t="str">
        <f t="shared" si="544"/>
        <v>Acid, Neutral, Alkaline</v>
      </c>
      <c r="AY1185" s="1" t="b">
        <v>0</v>
      </c>
      <c r="AZ1185" s="1" t="b">
        <v>0</v>
      </c>
      <c r="BA1185" s="1" t="b">
        <v>0</v>
      </c>
      <c r="BC1185" t="str">
        <f t="shared" si="545"/>
        <v>FALSE</v>
      </c>
      <c r="BE1185" t="str">
        <f t="shared" si="546"/>
        <v>FALSE</v>
      </c>
      <c r="BF1185" s="1" t="b">
        <v>0</v>
      </c>
      <c r="BG1185" s="1" t="b">
        <v>1</v>
      </c>
      <c r="BH1185" s="1" t="b">
        <v>0</v>
      </c>
      <c r="BI1185" s="1" t="s">
        <v>30</v>
      </c>
      <c r="BJ1185" s="1" t="str">
        <f t="shared" si="547"/>
        <v>FALSE</v>
      </c>
      <c r="BL1185" t="str">
        <f t="shared" si="548"/>
        <v>FALSE</v>
      </c>
      <c r="BM1185" s="1" t="b">
        <v>0</v>
      </c>
      <c r="BN1185" s="1" t="b">
        <v>1</v>
      </c>
      <c r="BO1185" s="1">
        <f t="shared" si="553"/>
        <v>15</v>
      </c>
      <c r="BP1185" s="1" t="s">
        <v>9729</v>
      </c>
      <c r="BQ1185" s="1" cm="1">
        <f t="array" ref="BQ1185">_xlfn.IFS(BP1185="None Known",0, LEN(BP1185)&gt;500, 5,LEN(BP1185)&gt;400, 4, LEN(BP1185)&gt;300, 3, LEN(BP1185)&gt;200, 2, LEN(BP1185)&gt;1, 1)</f>
        <v>4</v>
      </c>
      <c r="BR1185" s="1" t="s">
        <v>9730</v>
      </c>
      <c r="BS1185" s="1">
        <v>3</v>
      </c>
      <c r="BT1185" s="1" t="s">
        <v>9731</v>
      </c>
      <c r="BU1185" s="1">
        <v>2</v>
      </c>
      <c r="BV1185" s="1" t="s">
        <v>9732</v>
      </c>
      <c r="BW1185" s="1" t="s">
        <v>9733</v>
      </c>
      <c r="BX1185" s="1"/>
      <c r="BY1185" t="str">
        <f>_xlfn.XLOOKUP($B1185,Img_lookup!A:A,Img_lookup!B:B, "Not available")</f>
        <v>f91e70d7-cadc-426c-9f96-c1ed5d07d5fa</v>
      </c>
      <c r="BZ1185" t="str">
        <f>_xlfn.XLOOKUP($B1185,Img_lookup!A:A,Img_lookup!C:C, "Not available")</f>
        <v>Mentha x piperita var. citrata (Ehrh.) Briq.</v>
      </c>
      <c r="CA1185" t="str">
        <f>_xlfn.XLOOKUP($B1185,Img_lookup!A:A,Img_lookup!D:D, "Not available")</f>
        <v>Eugenio de Js. Marcano Fondeur and Jos√© de Js. Jim√©nez Almonte</v>
      </c>
      <c r="CB1185" t="str">
        <f>_xlfn.XLOOKUP($B1185,Img_lookup!A:A,Img_lookup!E:E, "https://imgur.com/aT5wafe")</f>
        <v>https://api.openverse.engineering/v1/images/f91e70d7-cadc-426c-9f96-c1ed5d07d5fa/thumb/</v>
      </c>
    </row>
    <row r="1186" spans="1:80" ht="13" x14ac:dyDescent="0.15">
      <c r="A1186" s="1" t="s">
        <v>11108</v>
      </c>
      <c r="B1186" s="1" t="s">
        <v>11109</v>
      </c>
      <c r="C1186" s="1" t="s">
        <v>11110</v>
      </c>
      <c r="E1186" s="1" t="s">
        <v>11111</v>
      </c>
      <c r="F1186" s="1" t="s">
        <v>6</v>
      </c>
      <c r="G1186" s="1" t="s">
        <v>6</v>
      </c>
      <c r="H1186" s="11" t="str">
        <f t="shared" si="555"/>
        <v>Perennial</v>
      </c>
      <c r="J1186" s="1">
        <v>0.25</v>
      </c>
      <c r="K1186" s="1">
        <v>1</v>
      </c>
      <c r="L1186" t="str" cm="1">
        <f t="array" ref="L1186">_xlfn.IFS(J1186+K1186="", "Unknown", J1186+K1186&gt;3, "Large", J1186+K1186&gt;0.5, "Medium", J1186+K1186&gt;0, "Small")</f>
        <v>Medium</v>
      </c>
      <c r="M1186" s="1">
        <v>3</v>
      </c>
      <c r="N1186" cm="1">
        <f t="array" ref="N1186">IF($M1186="",INDEX($M$2:$M$2176,MATCH(1,INDEX(($A$2:$A$2176=$A1186)*($M$2:$M$2176&lt;&gt;""),0),0)),$M1186)</f>
        <v>3</v>
      </c>
      <c r="O1186" s="2" t="str">
        <f t="shared" si="549"/>
        <v>Hardy to cold</v>
      </c>
      <c r="P1186" s="1" t="s">
        <v>11112</v>
      </c>
      <c r="R1186" t="str">
        <f t="shared" si="554"/>
        <v>Medium</v>
      </c>
      <c r="T1186" s="1"/>
      <c r="U1186" s="1"/>
      <c r="V1186" s="1" t="s">
        <v>1006</v>
      </c>
      <c r="W1186" s="6" t="str">
        <f t="shared" si="560"/>
        <v>5</v>
      </c>
      <c r="X1186" t="str">
        <f t="shared" si="561"/>
        <v>May</v>
      </c>
      <c r="Y1186" s="2" t="str">
        <f t="shared" si="562"/>
        <v>7</v>
      </c>
      <c r="Z1186" s="2" t="str">
        <f t="shared" si="563"/>
        <v>July</v>
      </c>
      <c r="AF1186" s="1" t="s">
        <v>11113</v>
      </c>
      <c r="AG1186" s="1" t="str">
        <f t="shared" si="539"/>
        <v xml:space="preserve">Seed </v>
      </c>
      <c r="AH1186" s="2" t="str">
        <f t="shared" si="540"/>
        <v>Do not allow the seed to dry out. Sow late winter to early spring in a pot in a cold frame and keep the pot just submerged in water. When they are large enough to handle, prick the seedlings out into individual pots and grow them on in trays of water in the greenhouse for their first winter. Plant them out into their permanent positions in late spring or early summer, after the last expected frosts.
Division in spring. Very easy, the divisions can be planted straight out into their permanent positions if required. However, particularly with smaller divisions, we find it better to pot them up and grow them on in a cold frame for a few weeks until they are established.
Cuttings taken in summer can be inserted into the mud at the side of the pond and will normally root well.</v>
      </c>
      <c r="AI1186" s="1" t="s">
        <v>11114</v>
      </c>
      <c r="AJ1186" s="1" t="s">
        <v>23803</v>
      </c>
      <c r="AK1186" s="1" t="s">
        <v>17104</v>
      </c>
      <c r="AL1186" s="1" t="str">
        <f t="shared" si="551"/>
        <v>Unscented</v>
      </c>
      <c r="AM1186" s="1" t="b">
        <v>0</v>
      </c>
      <c r="AN1186" s="1" t="b">
        <v>0</v>
      </c>
      <c r="AO1186" s="1" t="b">
        <v>0</v>
      </c>
      <c r="AP1186" s="5" t="s">
        <v>28</v>
      </c>
      <c r="AQ1186" s="5" t="str">
        <f t="shared" si="541"/>
        <v>Light, Medium, Heavy</v>
      </c>
      <c r="AR1186" s="1" t="s">
        <v>30</v>
      </c>
      <c r="AS1186" s="1" t="str">
        <f t="shared" si="552"/>
        <v>None</v>
      </c>
      <c r="AT1186" s="1" t="str">
        <f t="shared" si="542"/>
        <v>Full</v>
      </c>
      <c r="AU1186" s="1" t="s">
        <v>919</v>
      </c>
      <c r="AV1186" s="1" t="str">
        <f t="shared" si="543"/>
        <v>Wet/Water</v>
      </c>
      <c r="AW1186" s="1" t="s">
        <v>123</v>
      </c>
      <c r="AX1186" s="1" t="str">
        <f t="shared" si="544"/>
        <v>Acid, Neutral</v>
      </c>
      <c r="AY1186" s="1" t="b">
        <v>0</v>
      </c>
      <c r="AZ1186" s="1" t="b">
        <v>0</v>
      </c>
      <c r="BA1186" s="1" t="b">
        <v>0</v>
      </c>
      <c r="BC1186" t="str">
        <f t="shared" si="545"/>
        <v>FALSE</v>
      </c>
      <c r="BE1186" t="str">
        <f t="shared" si="546"/>
        <v>FALSE</v>
      </c>
      <c r="BF1186" s="1" t="b">
        <v>0</v>
      </c>
      <c r="BG1186" s="1" t="b">
        <v>0</v>
      </c>
      <c r="BH1186" s="1" t="b">
        <v>0</v>
      </c>
      <c r="BJ1186" s="1" t="str">
        <f t="shared" si="547"/>
        <v>FALSE</v>
      </c>
      <c r="BL1186" t="str">
        <f t="shared" si="548"/>
        <v>FALSE</v>
      </c>
      <c r="BM1186" s="1" t="b">
        <v>0</v>
      </c>
      <c r="BN1186" s="1" t="b">
        <v>0</v>
      </c>
      <c r="BO1186" s="1">
        <f t="shared" si="553"/>
        <v>9</v>
      </c>
      <c r="BP1186" s="1" t="s">
        <v>31</v>
      </c>
      <c r="BQ1186" s="1" cm="1">
        <f t="array" ref="BQ1186">_xlfn.IFS(BP1186="None Known",0, LEN(BP1186)&gt;500, 5,LEN(BP1186)&gt;400, 4, LEN(BP1186)&gt;300, 3, LEN(BP1186)&gt;200, 2, LEN(BP1186)&gt;1, 1)</f>
        <v>0</v>
      </c>
      <c r="BR1186" s="1" t="s">
        <v>11115</v>
      </c>
      <c r="BS1186" s="1">
        <v>2</v>
      </c>
      <c r="BT1186" s="1" t="s">
        <v>11116</v>
      </c>
      <c r="BU1186" s="1">
        <v>3</v>
      </c>
      <c r="BV1186" s="1" t="s">
        <v>11117</v>
      </c>
      <c r="BW1186" s="1" t="s">
        <v>31</v>
      </c>
      <c r="BX1186" s="1"/>
      <c r="BY1186" t="str">
        <f>_xlfn.XLOOKUP($B1186,Img_lookup!A:A,Img_lookup!B:B, "Not available")</f>
        <v>6a898628-33b5-4856-a77f-aabe7341957e</v>
      </c>
      <c r="BZ1186" t="str">
        <f>_xlfn.XLOOKUP($B1186,Img_lookup!A:A,Img_lookup!C:C, "Not available")</f>
        <v>Jacob's Ladder, Bog-bean, Yellow Gentian, Spring Gentian, Marsh Gentian, Bindweed. Polemonium caeruleum, Menyanthes trifoliata, Gentiana lutea, Gentiana verna, Gentiana pneumonanthe, and Calystegia sepium.</v>
      </c>
      <c r="CA1186" t="str">
        <f>_xlfn.XLOOKUP($B1186,Img_lookup!A:A,Img_lookup!D:D, "Not available")</f>
        <v>Swallowtail Garden Seeds</v>
      </c>
      <c r="CB1186" t="str">
        <f>_xlfn.XLOOKUP($B1186,Img_lookup!A:A,Img_lookup!E:E, "https://imgur.com/aT5wafe")</f>
        <v>https://api.openverse.engineering/v1/images/6a898628-33b5-4856-a77f-aabe7341957e/thumb/</v>
      </c>
    </row>
    <row r="1187" spans="1:80" ht="409.6" x14ac:dyDescent="0.15">
      <c r="A1187" s="1" t="s">
        <v>139</v>
      </c>
      <c r="B1187" s="1" t="s">
        <v>458</v>
      </c>
      <c r="C1187" s="1" t="s">
        <v>459</v>
      </c>
      <c r="E1187" s="1" t="s">
        <v>460</v>
      </c>
      <c r="F1187" s="1" t="s">
        <v>22</v>
      </c>
      <c r="G1187" s="1" t="s">
        <v>22</v>
      </c>
      <c r="H1187" s="11" t="str">
        <f t="shared" si="555"/>
        <v>Perennial</v>
      </c>
      <c r="I1187" s="1" t="s">
        <v>17107</v>
      </c>
      <c r="J1187" s="1">
        <v>1.7999999520000001</v>
      </c>
      <c r="L1187" t="str" cm="1">
        <f t="array" ref="L1187">_xlfn.IFS(J1187+K1187="", "Unknown", J1187+K1187&gt;3, "Large", J1187+K1187&gt;0.5, "Medium", J1187+K1187&gt;0, "Small")</f>
        <v>Medium</v>
      </c>
      <c r="M1187" s="1">
        <v>6</v>
      </c>
      <c r="N1187" cm="1">
        <f t="array" ref="N1187">IF($M1187="",INDEX($M$2:$M$2176,MATCH(1,INDEX(($A$2:$A$2176=$A1187)*($M$2:$M$2176&lt;&gt;""),0),0)),$M1187)</f>
        <v>6</v>
      </c>
      <c r="O1187" s="2" t="str">
        <f t="shared" si="549"/>
        <v>Seasonal outdoors</v>
      </c>
      <c r="P1187" s="1" t="s">
        <v>461</v>
      </c>
      <c r="R1187" t="str">
        <f t="shared" si="554"/>
        <v>Medium</v>
      </c>
      <c r="T1187" s="1"/>
      <c r="U1187" s="1"/>
      <c r="V1187" s="1" t="s">
        <v>96</v>
      </c>
      <c r="W1187" s="6" t="str">
        <f t="shared" si="560"/>
        <v>5</v>
      </c>
      <c r="X1187" t="str">
        <f t="shared" si="561"/>
        <v>May</v>
      </c>
      <c r="Y1187" s="2" t="str">
        <f t="shared" si="562"/>
        <v>6</v>
      </c>
      <c r="Z1187" s="2" t="str">
        <f t="shared" si="563"/>
        <v>June</v>
      </c>
      <c r="AF1187" s="16" t="s">
        <v>24127</v>
      </c>
      <c r="AG1187" s="1" t="str">
        <f t="shared" si="539"/>
        <v xml:space="preserve">Seed </v>
      </c>
      <c r="AH1187" s="2" t="str">
        <f t="shared" si="540"/>
        <v>Best sown in a shady position in a cold frame in the autumn[200] but it can also be sown in late winter [78]. Surface sow and do not allow the compost to become dry. Germination is variable and can take 1 - 2 months at 15�c[78]. Keep the seedlings heavily shaded and prick them out into individual pots when they are 12 months old[78]. Plant them out into their permanent positions in the summer once they are more than 15cm tall.
Cuttings of semi-ripe wood, 2 - 5cm with a heel, May/June in a frame. Keep them shaded. The cuttings are very slow to root but usually a good percentage will succeed[78].
Division in early spring just before active growth begins[78].
Layering.</v>
      </c>
      <c r="AI1187" s="1" t="s">
        <v>462</v>
      </c>
      <c r="AK1187" s="1" t="s">
        <v>17104</v>
      </c>
      <c r="AL1187" s="1" t="str">
        <f t="shared" si="551"/>
        <v>Unscented</v>
      </c>
      <c r="AM1187" s="1" t="b">
        <v>0</v>
      </c>
      <c r="AN1187" s="1" t="b">
        <v>1</v>
      </c>
      <c r="AO1187" s="1" t="b">
        <v>0</v>
      </c>
      <c r="AP1187" s="5" t="s">
        <v>54</v>
      </c>
      <c r="AQ1187" s="5" t="str">
        <f t="shared" si="541"/>
        <v>Light, Medium</v>
      </c>
      <c r="AR1187" s="1" t="s">
        <v>10</v>
      </c>
      <c r="AS1187" s="1" t="str">
        <f t="shared" si="552"/>
        <v>None, Partial</v>
      </c>
      <c r="AT1187" s="1" t="str">
        <f t="shared" si="542"/>
        <v>Partial, Full</v>
      </c>
      <c r="AU1187" s="1" t="s">
        <v>29</v>
      </c>
      <c r="AV1187" s="1" t="str">
        <f t="shared" si="543"/>
        <v>Moist</v>
      </c>
      <c r="AW1187" s="1" t="s">
        <v>146</v>
      </c>
      <c r="AX1187" s="1" t="str">
        <f t="shared" si="544"/>
        <v>Acid</v>
      </c>
      <c r="AY1187" s="1" t="b">
        <v>1</v>
      </c>
      <c r="AZ1187" s="1" t="b">
        <v>0</v>
      </c>
      <c r="BA1187" s="1" t="b">
        <v>0</v>
      </c>
      <c r="BC1187" t="str">
        <f t="shared" si="545"/>
        <v>FALSE</v>
      </c>
      <c r="BE1187" t="str">
        <f t="shared" si="546"/>
        <v>FALSE</v>
      </c>
      <c r="BF1187" s="1" t="b">
        <v>0</v>
      </c>
      <c r="BG1187" s="1" t="b">
        <v>0</v>
      </c>
      <c r="BH1187" s="1" t="b">
        <v>0</v>
      </c>
      <c r="BI1187" s="1" t="s">
        <v>77</v>
      </c>
      <c r="BJ1187" s="1" t="str">
        <f t="shared" si="547"/>
        <v>TRUE</v>
      </c>
      <c r="BL1187" t="str">
        <f t="shared" si="548"/>
        <v>FALSE</v>
      </c>
      <c r="BM1187" s="1" t="b">
        <v>0</v>
      </c>
      <c r="BN1187" s="1" t="b">
        <v>0</v>
      </c>
      <c r="BO1187" s="1">
        <f t="shared" si="553"/>
        <v>7</v>
      </c>
      <c r="BP1187" s="1" t="s">
        <v>31</v>
      </c>
      <c r="BQ1187" s="1" cm="1">
        <f t="array" ref="BQ1187">_xlfn.IFS(BP1187="None Known",0, LEN(BP1187)&gt;500, 5,LEN(BP1187)&gt;400, 4, LEN(BP1187)&gt;300, 3, LEN(BP1187)&gt;200, 2, LEN(BP1187)&gt;1, 1)</f>
        <v>0</v>
      </c>
      <c r="BR1187" s="1" t="s">
        <v>463</v>
      </c>
      <c r="BS1187" s="1">
        <v>2</v>
      </c>
      <c r="BT1187" s="1" t="s">
        <v>464</v>
      </c>
      <c r="BU1187" s="1">
        <v>1</v>
      </c>
      <c r="BV1187" s="1" t="s">
        <v>465</v>
      </c>
      <c r="BW1187" s="1" t="s">
        <v>31</v>
      </c>
      <c r="BX1187" s="1"/>
      <c r="BY1187" t="str">
        <f>_xlfn.XLOOKUP($B1187,Img_lookup!A:A,Img_lookup!B:B, "Not available")</f>
        <v>cc8d1c61-2e74-4b70-a000-0111ec99fedb</v>
      </c>
      <c r="BZ1187" t="str">
        <f>_xlfn.XLOOKUP($B1187,Img_lookup!A:A,Img_lookup!C:C, "Not available")</f>
        <v>Menziesia ferruginea false azalea</v>
      </c>
      <c r="CA1187" t="str">
        <f>_xlfn.XLOOKUP($B1187,Img_lookup!A:A,Img_lookup!D:D, "Not available")</f>
        <v>checkermallow</v>
      </c>
      <c r="CB1187" t="str">
        <f>_xlfn.XLOOKUP($B1187,Img_lookup!A:A,Img_lookup!E:E, "https://imgur.com/aT5wafe")</f>
        <v>https://api.openverse.engineering/v1/images/cc8d1c61-2e74-4b70-a000-0111ec99fedb/thumb/</v>
      </c>
    </row>
    <row r="1188" spans="1:80" ht="13" x14ac:dyDescent="0.15">
      <c r="A1188" s="1" t="s">
        <v>1348</v>
      </c>
      <c r="B1188" s="1" t="s">
        <v>13899</v>
      </c>
      <c r="C1188" s="1" t="s">
        <v>13900</v>
      </c>
      <c r="E1188" s="1" t="s">
        <v>13901</v>
      </c>
      <c r="F1188" s="1" t="s">
        <v>85</v>
      </c>
      <c r="G1188" s="1" t="s">
        <v>85</v>
      </c>
      <c r="H1188" s="11" t="str">
        <f t="shared" si="555"/>
        <v>Annual</v>
      </c>
      <c r="J1188" s="1">
        <v>0.5</v>
      </c>
      <c r="L1188" t="str" cm="1">
        <f t="array" ref="L1188">_xlfn.IFS(J1188+K1188="", "Unknown", J1188+K1188&gt;3, "Large", J1188+K1188&gt;0.5, "Medium", J1188+K1188&gt;0, "Small")</f>
        <v>Small</v>
      </c>
      <c r="N1188" cm="1">
        <f t="array" ref="N1188">IF($M1188="",INDEX($M$2:$M$2176,MATCH(1,INDEX(($A$2:$A$2176=$A1188)*($M$2:$M$2176&lt;&gt;""),0),0)),$M1188)</f>
        <v>10</v>
      </c>
      <c r="O1188" s="2" t="str">
        <f t="shared" si="549"/>
        <v>Grown indoors</v>
      </c>
      <c r="P1188" s="1" t="s">
        <v>13902</v>
      </c>
      <c r="R1188" t="str">
        <f t="shared" si="554"/>
        <v>Medium</v>
      </c>
      <c r="T1188" s="1"/>
      <c r="U1188" s="1"/>
      <c r="V1188" s="1" t="s">
        <v>177</v>
      </c>
      <c r="W1188" s="6" t="str">
        <f t="shared" si="560"/>
        <v>7</v>
      </c>
      <c r="X1188" t="str">
        <f t="shared" si="561"/>
        <v>July</v>
      </c>
      <c r="Y1188" s="2" t="str">
        <f t="shared" si="562"/>
        <v>10</v>
      </c>
      <c r="Z1188" s="2" t="str">
        <f t="shared" si="563"/>
        <v>October</v>
      </c>
      <c r="AF1188" s="1" t="s">
        <v>24333</v>
      </c>
      <c r="AG1188" s="1" t="str">
        <f t="shared" si="539"/>
        <v xml:space="preserve">Seed </v>
      </c>
      <c r="AH1188" s="2" t="str">
        <f t="shared" si="540"/>
        <v>Sow spring or autumn in situ.</v>
      </c>
      <c r="AI1188" s="1" t="s">
        <v>13903</v>
      </c>
      <c r="AJ1188" s="1" t="s">
        <v>23837</v>
      </c>
      <c r="AK1188" s="1" t="s">
        <v>17105</v>
      </c>
      <c r="AL1188" s="1" t="str">
        <f t="shared" si="551"/>
        <v>Unscented</v>
      </c>
      <c r="AM1188" s="1" t="b">
        <v>0</v>
      </c>
      <c r="AN1188" s="1" t="b">
        <v>0</v>
      </c>
      <c r="AO1188" s="1" t="b">
        <v>0</v>
      </c>
      <c r="AP1188" s="5" t="s">
        <v>28</v>
      </c>
      <c r="AQ1188" s="5" t="str">
        <f t="shared" si="541"/>
        <v>Light, Medium, Heavy</v>
      </c>
      <c r="AR1188" s="1" t="s">
        <v>30</v>
      </c>
      <c r="AS1188" s="1" t="str">
        <f t="shared" si="552"/>
        <v>None</v>
      </c>
      <c r="AT1188" s="1" t="str">
        <f t="shared" si="542"/>
        <v>Full</v>
      </c>
      <c r="AU1188" s="1" t="s">
        <v>29</v>
      </c>
      <c r="AV1188" s="1" t="str">
        <f t="shared" si="543"/>
        <v>Moist</v>
      </c>
      <c r="AW1188" s="1" t="s">
        <v>12</v>
      </c>
      <c r="AX1188" s="1" t="str">
        <f t="shared" si="544"/>
        <v>Acid, Neutral, Alkaline</v>
      </c>
      <c r="AY1188" s="1" t="b">
        <v>0</v>
      </c>
      <c r="AZ1188" s="1" t="b">
        <v>0</v>
      </c>
      <c r="BA1188" s="1" t="b">
        <v>0</v>
      </c>
      <c r="BC1188" t="str">
        <f t="shared" si="545"/>
        <v>FALSE</v>
      </c>
      <c r="BE1188" t="str">
        <f t="shared" si="546"/>
        <v>FALSE</v>
      </c>
      <c r="BF1188" s="1" t="b">
        <v>0</v>
      </c>
      <c r="BG1188" s="1" t="b">
        <v>0</v>
      </c>
      <c r="BH1188" s="1" t="b">
        <v>0</v>
      </c>
      <c r="BI1188" s="1" t="s">
        <v>30</v>
      </c>
      <c r="BJ1188" s="1" t="str">
        <f t="shared" si="547"/>
        <v>FALSE</v>
      </c>
      <c r="BK1188" s="1" t="s">
        <v>30</v>
      </c>
      <c r="BL1188" t="str">
        <f t="shared" si="548"/>
        <v>FALSE</v>
      </c>
      <c r="BM1188" s="1" t="b">
        <v>0</v>
      </c>
      <c r="BN1188" s="1" t="b">
        <v>0</v>
      </c>
      <c r="BO1188" s="1">
        <f t="shared" si="553"/>
        <v>5</v>
      </c>
      <c r="BP1188" s="1" t="s">
        <v>13904</v>
      </c>
      <c r="BQ1188" s="1" cm="1">
        <f t="array" ref="BQ1188">_xlfn.IFS(BP1188="None Known",0, LEN(BP1188)&gt;500, 5,LEN(BP1188)&gt;400, 4, LEN(BP1188)&gt;300, 3, LEN(BP1188)&gt;200, 2, LEN(BP1188)&gt;1, 1)</f>
        <v>1</v>
      </c>
      <c r="BR1188" s="1" t="s">
        <v>13905</v>
      </c>
      <c r="BS1188" s="1">
        <v>1</v>
      </c>
      <c r="BT1188" s="1" t="s">
        <v>13906</v>
      </c>
      <c r="BU1188" s="1">
        <v>1</v>
      </c>
      <c r="BV1188" s="1" t="s">
        <v>13907</v>
      </c>
      <c r="BW1188" s="1" t="s">
        <v>13908</v>
      </c>
      <c r="BX1188" s="1"/>
      <c r="BY1188" t="str">
        <f>_xlfn.XLOOKUP($B1188,Img_lookup!A:A,Img_lookup!B:B, "Not available")</f>
        <v>2801b98a-c962-4bc8-b798-a351d716fe4b</v>
      </c>
      <c r="BZ1188" t="str">
        <f>_xlfn.XLOOKUP($B1188,Img_lookup!A:A,Img_lookup!C:C, "Not available")</f>
        <v>Mercurialis annua in full flower. Flat Holm, 25th November 1978. Unknown on mainland. Present on Steep Holm I.</v>
      </c>
      <c r="CA1188" t="str">
        <f>_xlfn.XLOOKUP($B1188,Img_lookup!A:A,Img_lookup!D:D, "Not available")</f>
        <v>Mary Gillham Archive Project</v>
      </c>
      <c r="CB1188" t="str">
        <f>_xlfn.XLOOKUP($B1188,Img_lookup!A:A,Img_lookup!E:E, "https://imgur.com/aT5wafe")</f>
        <v>https://api.openverse.engineering/v1/images/2801b98a-c962-4bc8-b798-a351d716fe4b/thumb/</v>
      </c>
    </row>
    <row r="1189" spans="1:80" ht="13" x14ac:dyDescent="0.15">
      <c r="A1189" s="1" t="s">
        <v>971</v>
      </c>
      <c r="B1189" s="1" t="s">
        <v>16712</v>
      </c>
      <c r="C1189" s="1" t="s">
        <v>7434</v>
      </c>
      <c r="D1189" s="1" t="s">
        <v>16713</v>
      </c>
      <c r="E1189" s="1" t="s">
        <v>16714</v>
      </c>
      <c r="F1189" s="1" t="s">
        <v>6</v>
      </c>
      <c r="G1189" s="1" t="s">
        <v>6</v>
      </c>
      <c r="H1189" s="11" t="str">
        <f t="shared" si="555"/>
        <v>Perennial</v>
      </c>
      <c r="J1189" s="1">
        <v>0.10000000100000001</v>
      </c>
      <c r="K1189" s="1">
        <v>0.5</v>
      </c>
      <c r="L1189" t="str" cm="1">
        <f t="array" ref="L1189">_xlfn.IFS(J1189+K1189="", "Unknown", J1189+K1189&gt;3, "Large", J1189+K1189&gt;0.5, "Medium", J1189+K1189&gt;0, "Small")</f>
        <v>Medium</v>
      </c>
      <c r="M1189" s="1">
        <v>9</v>
      </c>
      <c r="N1189" cm="1">
        <f t="array" ref="N1189">IF($M1189="",INDEX($M$2:$M$2176,MATCH(1,INDEX(($A$2:$A$2176=$A1189)*($M$2:$M$2176&lt;&gt;""),0),0)),$M1189)</f>
        <v>9</v>
      </c>
      <c r="O1189" s="2" t="str">
        <f t="shared" si="549"/>
        <v>Grown indoors</v>
      </c>
      <c r="P1189" s="1" t="s">
        <v>16715</v>
      </c>
      <c r="R1189" t="str">
        <f t="shared" si="554"/>
        <v>Medium</v>
      </c>
      <c r="T1189" s="1"/>
      <c r="U1189" s="1"/>
      <c r="V1189" s="1" t="s">
        <v>108</v>
      </c>
      <c r="W1189" s="6" t="str">
        <f t="shared" si="560"/>
        <v>7</v>
      </c>
      <c r="X1189" t="str">
        <f t="shared" si="561"/>
        <v>July</v>
      </c>
      <c r="Y1189" s="2" t="str">
        <f t="shared" si="562"/>
        <v>9</v>
      </c>
      <c r="Z1189" s="2" t="str">
        <f t="shared" si="563"/>
        <v>September</v>
      </c>
      <c r="AF1189" s="1" t="s">
        <v>24591</v>
      </c>
      <c r="AG1189" s="1" t="str">
        <f t="shared" si="539"/>
        <v xml:space="preserve">Seed </v>
      </c>
      <c r="AH1189" s="2" t="str">
        <f t="shared" si="540"/>
        <v>Sow spring in a greenhouse, only just covering the seed. When they are large enough to handle, prick the seedlings out into individual pots and plant them out after the last expected frosts. Seedlings are prone to damp off so should not be over watered and should be kept in a very sunny well-ventilated position[200].</v>
      </c>
      <c r="AI1189" s="1" t="s">
        <v>16716</v>
      </c>
      <c r="AJ1189" s="1" t="s">
        <v>53</v>
      </c>
      <c r="AK1189" s="1" t="s">
        <v>17104</v>
      </c>
      <c r="AL1189" s="1" t="str">
        <f t="shared" si="551"/>
        <v>Unscented</v>
      </c>
      <c r="AM1189" s="1" t="b">
        <v>0</v>
      </c>
      <c r="AN1189" s="1" t="b">
        <v>0</v>
      </c>
      <c r="AO1189" s="1" t="b">
        <v>0</v>
      </c>
      <c r="AP1189" s="5" t="s">
        <v>28</v>
      </c>
      <c r="AQ1189" s="5" t="str">
        <f t="shared" si="541"/>
        <v>Light, Medium, Heavy</v>
      </c>
      <c r="AR1189" s="1" t="s">
        <v>30</v>
      </c>
      <c r="AS1189" s="1" t="str">
        <f t="shared" si="552"/>
        <v>None</v>
      </c>
      <c r="AT1189" s="1" t="str">
        <f t="shared" si="542"/>
        <v>Full</v>
      </c>
      <c r="AU1189" s="1" t="s">
        <v>11</v>
      </c>
      <c r="AV1189" s="1" t="str">
        <f t="shared" si="543"/>
        <v>Dry, Moist</v>
      </c>
      <c r="AW1189" s="1" t="s">
        <v>12</v>
      </c>
      <c r="AX1189" s="1" t="str">
        <f t="shared" si="544"/>
        <v>Acid, Neutral, Alkaline</v>
      </c>
      <c r="AY1189" s="1" t="b">
        <v>0</v>
      </c>
      <c r="AZ1189" s="1" t="b">
        <v>0</v>
      </c>
      <c r="BA1189" s="1" t="b">
        <v>1</v>
      </c>
      <c r="BC1189" t="str">
        <f t="shared" si="545"/>
        <v>FALSE</v>
      </c>
      <c r="BE1189" t="str">
        <f t="shared" si="546"/>
        <v>FALSE</v>
      </c>
      <c r="BF1189" s="1" t="b">
        <v>1</v>
      </c>
      <c r="BG1189" s="1" t="b">
        <v>0</v>
      </c>
      <c r="BH1189" s="1" t="b">
        <v>0</v>
      </c>
      <c r="BI1189" s="1" t="s">
        <v>77</v>
      </c>
      <c r="BJ1189" s="1" t="str">
        <f t="shared" si="547"/>
        <v>TRUE</v>
      </c>
      <c r="BL1189" t="str">
        <f t="shared" si="548"/>
        <v>FALSE</v>
      </c>
      <c r="BM1189" s="1" t="b">
        <v>0</v>
      </c>
      <c r="BN1189" s="1" t="b">
        <v>0</v>
      </c>
      <c r="BO1189" s="1">
        <f t="shared" si="553"/>
        <v>8</v>
      </c>
      <c r="BP1189" s="1" t="s">
        <v>16717</v>
      </c>
      <c r="BQ1189" s="1" cm="1">
        <f t="array" ref="BQ1189">_xlfn.IFS(BP1189="None Known",0, LEN(BP1189)&gt;500, 5,LEN(BP1189)&gt;400, 4, LEN(BP1189)&gt;300, 3, LEN(BP1189)&gt;200, 2, LEN(BP1189)&gt;1, 1)</f>
        <v>1</v>
      </c>
      <c r="BR1189" s="1" t="s">
        <v>16718</v>
      </c>
      <c r="BS1189" s="1">
        <v>2</v>
      </c>
      <c r="BT1189" s="1" t="s">
        <v>16719</v>
      </c>
      <c r="BU1189" s="1">
        <v>1</v>
      </c>
      <c r="BV1189" s="1" t="s">
        <v>2101</v>
      </c>
      <c r="BW1189" s="1" t="s">
        <v>31</v>
      </c>
      <c r="BX1189" s="1"/>
      <c r="BY1189" t="str">
        <f>_xlfn.XLOOKUP($B1189,Img_lookup!A:A,Img_lookup!B:B, "Not available")</f>
        <v>74c12c4e-4006-47ff-a5bb-bcd5ef08c342</v>
      </c>
      <c r="BZ1189" t="str">
        <f>_xlfn.XLOOKUP($B1189,Img_lookup!A:A,Img_lookup!C:C, "Not available")</f>
        <v>IJskruid (mesembryanthemum crystallinum)</v>
      </c>
      <c r="CA1189" t="str">
        <f>_xlfn.XLOOKUP($B1189,Img_lookup!A:A,Img_lookup!D:D, "Not available")</f>
        <v>Ronald van der Graaf</v>
      </c>
      <c r="CB1189" t="str">
        <f>_xlfn.XLOOKUP($B1189,Img_lookup!A:A,Img_lookup!E:E, "https://imgur.com/aT5wafe")</f>
        <v>https://api.openverse.engineering/v1/images/74c12c4e-4006-47ff-a5bb-bcd5ef08c342/thumb/</v>
      </c>
    </row>
    <row r="1190" spans="1:80" ht="409.6" x14ac:dyDescent="0.15">
      <c r="A1190" s="1" t="s">
        <v>58</v>
      </c>
      <c r="B1190" s="1" t="s">
        <v>5262</v>
      </c>
      <c r="C1190" s="1" t="s">
        <v>5263</v>
      </c>
      <c r="D1190" s="1" t="s">
        <v>5264</v>
      </c>
      <c r="E1190" s="1" t="s">
        <v>5265</v>
      </c>
      <c r="F1190" s="1" t="s">
        <v>62</v>
      </c>
      <c r="G1190" s="1" t="s">
        <v>62</v>
      </c>
      <c r="H1190" s="11" t="str">
        <f t="shared" si="555"/>
        <v>Perennial</v>
      </c>
      <c r="I1190" s="1" t="s">
        <v>17107</v>
      </c>
      <c r="J1190" s="1">
        <v>6</v>
      </c>
      <c r="K1190" s="1">
        <v>6</v>
      </c>
      <c r="L1190" t="str" cm="1">
        <f t="array" ref="L1190">_xlfn.IFS(J1190+K1190="", "Unknown", J1190+K1190&gt;3, "Large", J1190+K1190&gt;0.5, "Medium", J1190+K1190&gt;0, "Small")</f>
        <v>Large</v>
      </c>
      <c r="M1190" s="1">
        <v>6</v>
      </c>
      <c r="N1190" cm="1">
        <f t="array" ref="N1190">IF($M1190="",INDEX($M$2:$M$2176,MATCH(1,INDEX(($A$2:$A$2176=$A1190)*($M$2:$M$2176&lt;&gt;""),0),0)),$M1190)</f>
        <v>6</v>
      </c>
      <c r="O1190" s="2" t="str">
        <f t="shared" si="549"/>
        <v>Seasonal outdoors</v>
      </c>
      <c r="P1190" s="1" t="s">
        <v>5266</v>
      </c>
      <c r="Q1190" s="1" t="s">
        <v>17110</v>
      </c>
      <c r="R1190" t="str">
        <f t="shared" si="554"/>
        <v>Medium</v>
      </c>
      <c r="T1190" s="1"/>
      <c r="U1190" s="1"/>
      <c r="V1190" s="1" t="s">
        <v>96</v>
      </c>
      <c r="W1190" s="6" t="str">
        <f t="shared" si="560"/>
        <v>5</v>
      </c>
      <c r="X1190" t="str">
        <f t="shared" si="561"/>
        <v>May</v>
      </c>
      <c r="Y1190" s="2" t="str">
        <f t="shared" si="562"/>
        <v>6</v>
      </c>
      <c r="Z1190" s="2" t="str">
        <f t="shared" si="563"/>
        <v>June</v>
      </c>
      <c r="AA1190" s="1">
        <v>11</v>
      </c>
      <c r="AB1190" s="1">
        <f>IF(ISNUMBER(SEARCH("-",AA1190)),TRIM(LEFT(AA1190,FIND("-",AA1190)-1)),AA1190)</f>
        <v>11</v>
      </c>
      <c r="AC1190" s="1" t="str">
        <f>IF(AB1190=1, "January", IF(AB1190=2, "February", IF(AB1190=3, "March", IF(AB1190=4, "April", IF(AB1190=5, "May", IF(AB1190=6, "June", IF(AB1190=7, "July", IF(AB1190=8, "August", IF(AB1190=9, "September", IF(AB1190=10, "October", IF(AB1190=11, "November", IF(AB1190=12, "December", "Other"))))))))))))</f>
        <v>November</v>
      </c>
      <c r="AD1190" s="1"/>
      <c r="AE1190" s="1"/>
      <c r="AF1190" s="16" t="s">
        <v>24128</v>
      </c>
      <c r="AG1190" s="1" t="str">
        <f t="shared" si="539"/>
        <v xml:space="preserve">Seed </v>
      </c>
      <c r="AH1190" s="2" t="str">
        <f t="shared" si="540"/>
        <v>Best sown as soon as it is ripe in late autumn in a cold frame[78]. The seed has a very hard and impermeable seedcoat and will not usually germinate until it has gone through two winters. Commercially, such seeds are soaked for a short while in sulphuric acid to break down the seed coat and allow the seed to take up moisture, this is a very delicate procedure and difficult to do on a small scale. A home gardener could try soaking the seed for 24 hours in warm water then cold stratifying it for 2 - 3 months at 1 - 5�c before sowing it. Alternatively, if you can harvest the seed green (as soon as it is mature but before the seed coat has dried and hardened), then sow it immediately in a cold frame you might reduce the time needed for it to germinate. When they are large enough to handle, prick the seedlings out into individual pots and grow them on in the cold frame for their first winter. Plant them out into their permanent positions in late spring or early summer, after the last expected frosts.
Cuttings of mature wood, November in a cold frame. Poor percentage. 
Layering in autumn or early spring. Takes 18 months[78].</v>
      </c>
      <c r="AI1190" s="1" t="s">
        <v>5267</v>
      </c>
      <c r="AJ1190" s="1" t="s">
        <v>26</v>
      </c>
      <c r="AK1190" s="1" t="s">
        <v>17104</v>
      </c>
      <c r="AL1190" s="1" t="str">
        <f t="shared" si="551"/>
        <v>Unscented</v>
      </c>
      <c r="AM1190" s="1" t="b">
        <v>0</v>
      </c>
      <c r="AN1190" s="1" t="b">
        <v>1</v>
      </c>
      <c r="AO1190" s="1" t="b">
        <v>0</v>
      </c>
      <c r="AP1190" s="5" t="s">
        <v>28</v>
      </c>
      <c r="AQ1190" s="5" t="str">
        <f t="shared" si="541"/>
        <v>Light, Medium, Heavy</v>
      </c>
      <c r="AR1190" s="1" t="s">
        <v>10</v>
      </c>
      <c r="AS1190" s="1" t="str">
        <f t="shared" si="552"/>
        <v>None, Partial</v>
      </c>
      <c r="AT1190" s="1" t="str">
        <f t="shared" si="542"/>
        <v>Partial, Full</v>
      </c>
      <c r="AU1190" s="1" t="s">
        <v>29</v>
      </c>
      <c r="AV1190" s="1" t="str">
        <f t="shared" si="543"/>
        <v>Moist</v>
      </c>
      <c r="AW1190" s="1" t="s">
        <v>12</v>
      </c>
      <c r="AX1190" s="1" t="str">
        <f t="shared" si="544"/>
        <v>Acid, Neutral, Alkaline</v>
      </c>
      <c r="AY1190" s="1" t="b">
        <v>0</v>
      </c>
      <c r="AZ1190" s="1" t="b">
        <v>0</v>
      </c>
      <c r="BA1190" s="1" t="b">
        <v>0</v>
      </c>
      <c r="BB1190" s="1" t="s">
        <v>275</v>
      </c>
      <c r="BC1190" t="str">
        <f t="shared" si="545"/>
        <v>TRUE</v>
      </c>
      <c r="BE1190" t="str">
        <f t="shared" si="546"/>
        <v>FALSE</v>
      </c>
      <c r="BF1190" s="1" t="b">
        <v>0</v>
      </c>
      <c r="BG1190" s="1" t="b">
        <v>0</v>
      </c>
      <c r="BH1190" s="1" t="b">
        <v>0</v>
      </c>
      <c r="BI1190" s="1" t="s">
        <v>30</v>
      </c>
      <c r="BJ1190" s="1" t="str">
        <f t="shared" si="547"/>
        <v>FALSE</v>
      </c>
      <c r="BK1190" s="1" t="s">
        <v>77</v>
      </c>
      <c r="BL1190" t="str">
        <f t="shared" si="548"/>
        <v>TRUE</v>
      </c>
      <c r="BM1190" s="1" t="b">
        <v>0</v>
      </c>
      <c r="BN1190" s="1" t="b">
        <v>0</v>
      </c>
      <c r="BO1190" s="1">
        <f t="shared" si="553"/>
        <v>14</v>
      </c>
      <c r="BP1190" s="1" t="s">
        <v>5268</v>
      </c>
      <c r="BQ1190" s="1" cm="1">
        <f t="array" ref="BQ1190">_xlfn.IFS(BP1190="None Known",0, LEN(BP1190)&gt;500, 5,LEN(BP1190)&gt;400, 4, LEN(BP1190)&gt;300, 3, LEN(BP1190)&gt;200, 2, LEN(BP1190)&gt;1, 1)</f>
        <v>1</v>
      </c>
      <c r="BR1190" s="1" t="s">
        <v>5269</v>
      </c>
      <c r="BS1190" s="1">
        <v>4</v>
      </c>
      <c r="BT1190" s="1" t="s">
        <v>5270</v>
      </c>
      <c r="BU1190" s="1">
        <v>1</v>
      </c>
      <c r="BV1190" s="1" t="s">
        <v>4397</v>
      </c>
      <c r="BW1190" s="1" t="s">
        <v>5271</v>
      </c>
      <c r="BX1190" s="1"/>
      <c r="BY1190" t="str">
        <f>_xlfn.XLOOKUP($B1190,Img_lookup!A:A,Img_lookup!B:B, "Not available")</f>
        <v>7c56f86c-a45f-4445-90f7-7ed7639efa7e</v>
      </c>
      <c r="BZ1190" t="str">
        <f>_xlfn.XLOOKUP($B1190,Img_lookup!A:A,Img_lookup!C:C, "Not available")</f>
        <v>Gold, yellow, pearl red, light green medlar - Mespilus canescens or Mespilus germanica fall fruits in the light winter snow, Meadowbrook Park, Seattle, Washington, USA</v>
      </c>
      <c r="CA1190" t="str">
        <f>_xlfn.XLOOKUP($B1190,Img_lookup!A:A,Img_lookup!D:D, "Not available")</f>
        <v>Wonderlane</v>
      </c>
      <c r="CB1190" t="str">
        <f>_xlfn.XLOOKUP($B1190,Img_lookup!A:A,Img_lookup!E:E, "https://imgur.com/aT5wafe")</f>
        <v>https://api.openverse.engineering/v1/images/7c56f86c-a45f-4445-90f7-7ed7639efa7e/thumb/</v>
      </c>
    </row>
    <row r="1191" spans="1:80" ht="13" x14ac:dyDescent="0.15">
      <c r="A1191" s="1" t="s">
        <v>2</v>
      </c>
      <c r="B1191" s="1" t="s">
        <v>2435</v>
      </c>
      <c r="D1191" s="1" t="s">
        <v>2436</v>
      </c>
      <c r="E1191" s="1" t="s">
        <v>606</v>
      </c>
      <c r="F1191" s="1" t="s">
        <v>156</v>
      </c>
      <c r="G1191" s="1" t="s">
        <v>156</v>
      </c>
      <c r="H1191" s="11" t="str">
        <f t="shared" si="555"/>
        <v>Perennial</v>
      </c>
      <c r="I1191" s="1" t="s">
        <v>17107</v>
      </c>
      <c r="J1191" s="1">
        <v>8</v>
      </c>
      <c r="L1191" t="str" cm="1">
        <f t="array" ref="L1191">_xlfn.IFS(J1191+K1191="", "Unknown", J1191+K1191&gt;3, "Large", J1191+K1191&gt;0.5, "Medium", J1191+K1191&gt;0, "Small")</f>
        <v>Large</v>
      </c>
      <c r="N1191" cm="1">
        <f t="array" ref="N1191">IF($M1191="",INDEX($M$2:$M$2176,MATCH(1,INDEX(($A$2:$A$2176=$A1191)*($M$2:$M$2176&lt;&gt;""),0),0)),$M1191)</f>
        <v>9</v>
      </c>
      <c r="O1191" s="2" t="str">
        <f t="shared" si="549"/>
        <v>Grown indoors</v>
      </c>
      <c r="P1191" s="1" t="s">
        <v>2437</v>
      </c>
      <c r="R1191" t="str">
        <f t="shared" si="554"/>
        <v>Medium</v>
      </c>
      <c r="T1191" s="1"/>
      <c r="U1191" s="1"/>
      <c r="V1191" s="1" t="s">
        <v>108</v>
      </c>
      <c r="W1191" s="6" t="str">
        <f t="shared" si="560"/>
        <v>7</v>
      </c>
      <c r="X1191" t="str">
        <f t="shared" si="561"/>
        <v>July</v>
      </c>
      <c r="Y1191" s="2" t="str">
        <f t="shared" si="562"/>
        <v>9</v>
      </c>
      <c r="Z1191" s="2" t="str">
        <f t="shared" si="563"/>
        <v>September</v>
      </c>
      <c r="AF1191" s="1" t="s">
        <v>23900</v>
      </c>
      <c r="AG1191" s="1" t="str">
        <f t="shared" si="539"/>
        <v xml:space="preserve">Seed </v>
      </c>
      <c r="AH1191" s="2" t="str">
        <f t="shared" si="540"/>
        <v>We have no information for this species but suggest sowing the seed in early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v>
      </c>
      <c r="AI1191" s="1" t="s">
        <v>2438</v>
      </c>
      <c r="AK1191" s="1" t="s">
        <v>17104</v>
      </c>
      <c r="AL1191" s="1" t="str">
        <f t="shared" si="551"/>
        <v>Unscented</v>
      </c>
      <c r="AM1191" s="1" t="b">
        <v>0</v>
      </c>
      <c r="AN1191" s="1" t="b">
        <v>0</v>
      </c>
      <c r="AO1191" s="1" t="b">
        <v>0</v>
      </c>
      <c r="AP1191" s="5" t="s">
        <v>28</v>
      </c>
      <c r="AQ1191" s="5" t="str">
        <f t="shared" si="541"/>
        <v>Light, Medium, Heavy</v>
      </c>
      <c r="AR1191" s="1" t="s">
        <v>10</v>
      </c>
      <c r="AS1191" s="1" t="str">
        <f t="shared" si="552"/>
        <v>None, Partial</v>
      </c>
      <c r="AT1191" s="1" t="str">
        <f t="shared" si="542"/>
        <v>Partial, Full</v>
      </c>
      <c r="AU1191" s="1" t="s">
        <v>29</v>
      </c>
      <c r="AV1191" s="1" t="str">
        <f t="shared" si="543"/>
        <v>Moist</v>
      </c>
      <c r="AW1191" s="1" t="s">
        <v>12</v>
      </c>
      <c r="AX1191" s="1" t="str">
        <f t="shared" si="544"/>
        <v>Acid, Neutral, Alkaline</v>
      </c>
      <c r="AY1191" s="1" t="b">
        <v>0</v>
      </c>
      <c r="AZ1191" s="1" t="b">
        <v>0</v>
      </c>
      <c r="BA1191" s="1" t="b">
        <v>0</v>
      </c>
      <c r="BC1191" t="str">
        <f t="shared" si="545"/>
        <v>FALSE</v>
      </c>
      <c r="BE1191" t="str">
        <f t="shared" si="546"/>
        <v>FALSE</v>
      </c>
      <c r="BF1191" s="1" t="b">
        <v>0</v>
      </c>
      <c r="BG1191" s="1" t="b">
        <v>0</v>
      </c>
      <c r="BH1191" s="1" t="b">
        <v>0</v>
      </c>
      <c r="BI1191" s="1" t="s">
        <v>77</v>
      </c>
      <c r="BJ1191" s="1" t="str">
        <f t="shared" si="547"/>
        <v>TRUE</v>
      </c>
      <c r="BL1191" t="str">
        <f t="shared" si="548"/>
        <v>FALSE</v>
      </c>
      <c r="BM1191" s="1" t="b">
        <v>0</v>
      </c>
      <c r="BN1191" s="1" t="b">
        <v>0</v>
      </c>
      <c r="BO1191" s="1">
        <f t="shared" si="553"/>
        <v>9</v>
      </c>
      <c r="BP1191" s="1" t="s">
        <v>2439</v>
      </c>
      <c r="BQ1191" s="1" cm="1">
        <f t="array" ref="BQ1191">_xlfn.IFS(BP1191="None Known",0, LEN(BP1191)&gt;500, 5,LEN(BP1191)&gt;400, 4, LEN(BP1191)&gt;300, 3, LEN(BP1191)&gt;200, 2, LEN(BP1191)&gt;1, 1)</f>
        <v>1</v>
      </c>
      <c r="BR1191" s="1" t="s">
        <v>2440</v>
      </c>
      <c r="BS1191" s="1">
        <v>2</v>
      </c>
      <c r="BT1191" s="1" t="s">
        <v>2441</v>
      </c>
      <c r="BU1191" s="1">
        <v>2</v>
      </c>
      <c r="BV1191" s="1" t="s">
        <v>34</v>
      </c>
      <c r="BW1191" s="1" t="s">
        <v>31</v>
      </c>
      <c r="BX1191" s="1"/>
      <c r="BY1191" t="str">
        <f>_xlfn.XLOOKUP($B1191,Img_lookup!A:A,Img_lookup!B:B, "Not available")</f>
        <v>81ba7630-8e04-49b6-97ac-cc36323cdd7a</v>
      </c>
      <c r="BZ1191" t="str">
        <f>_xlfn.XLOOKUP($B1191,Img_lookup!A:A,Img_lookup!C:C, "Not available")</f>
        <v>Metaplexis japonica</v>
      </c>
      <c r="CA1191" t="str">
        <f>_xlfn.XLOOKUP($B1191,Img_lookup!A:A,Img_lookup!D:D, "Not available")</f>
        <v>M. N. Nefedova and P. A. Pashenko</v>
      </c>
      <c r="CB1191" t="str">
        <f>_xlfn.XLOOKUP($B1191,Img_lookup!A:A,Img_lookup!E:E, "https://imgur.com/aT5wafe")</f>
        <v>https://api.openverse.engineering/v1/images/81ba7630-8e04-49b6-97ac-cc36323cdd7a/thumb/</v>
      </c>
    </row>
    <row r="1192" spans="1:80" ht="409.6" x14ac:dyDescent="0.15">
      <c r="A1192" s="1" t="s">
        <v>3176</v>
      </c>
      <c r="B1192" s="1" t="s">
        <v>10611</v>
      </c>
      <c r="C1192" s="1" t="s">
        <v>10612</v>
      </c>
      <c r="E1192" s="1" t="s">
        <v>905</v>
      </c>
      <c r="F1192" s="1" t="s">
        <v>62</v>
      </c>
      <c r="G1192" s="1" t="s">
        <v>62</v>
      </c>
      <c r="H1192" s="11" t="str">
        <f t="shared" si="555"/>
        <v>Perennial</v>
      </c>
      <c r="I1192" s="1" t="s">
        <v>17108</v>
      </c>
      <c r="J1192" s="1">
        <v>7</v>
      </c>
      <c r="K1192" s="1">
        <v>15</v>
      </c>
      <c r="L1192" t="str" cm="1">
        <f t="array" ref="L1192">_xlfn.IFS(J1192+K1192="", "Unknown", J1192+K1192&gt;3, "Large", J1192+K1192&gt;0.5, "Medium", J1192+K1192&gt;0, "Small")</f>
        <v>Large</v>
      </c>
      <c r="M1192" s="1">
        <v>8</v>
      </c>
      <c r="N1192" cm="1">
        <f t="array" ref="N1192">IF($M1192="",INDEX($M$2:$M$2176,MATCH(1,INDEX(($A$2:$A$2176=$A1192)*($M$2:$M$2176&lt;&gt;""),0),0)),$M1192)</f>
        <v>8</v>
      </c>
      <c r="O1192" s="2" t="str">
        <f t="shared" si="549"/>
        <v>Grown indoors</v>
      </c>
      <c r="P1192" s="1" t="s">
        <v>10613</v>
      </c>
      <c r="R1192" t="str">
        <f t="shared" si="554"/>
        <v>Medium</v>
      </c>
      <c r="S1192" s="1" t="s">
        <v>24</v>
      </c>
      <c r="T1192" s="1" t="str">
        <f>LEFT(S1192,FIND("-",S1192)-1)</f>
        <v xml:space="preserve">1 </v>
      </c>
      <c r="U1192" s="1" t="str">
        <f>RIGHT(S1192,FIND("-",S1192)-1)</f>
        <v>12</v>
      </c>
      <c r="V1192" s="1" t="s">
        <v>51</v>
      </c>
      <c r="W1192" s="6" t="str">
        <f t="shared" si="560"/>
        <v>7</v>
      </c>
      <c r="X1192" t="str">
        <f t="shared" si="561"/>
        <v>July</v>
      </c>
      <c r="Y1192" s="2" t="str">
        <f t="shared" si="562"/>
        <v>8</v>
      </c>
      <c r="Z1192" s="2" t="str">
        <f t="shared" si="563"/>
        <v>August</v>
      </c>
      <c r="AF1192" s="16" t="s">
        <v>24592</v>
      </c>
      <c r="AG1192" s="1" t="str">
        <f t="shared" si="539"/>
        <v xml:space="preserve">Seed </v>
      </c>
      <c r="AH1192" s="2" t="str">
        <f t="shared" si="540"/>
        <v>Sow spring in a warm greenhouse and only just cover the seed.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Cuttings of half-ripe wood, 7 - 10cm with a heel, in individual pots in a frame. Good percentage[200].</v>
      </c>
      <c r="AI1192" s="1" t="s">
        <v>10614</v>
      </c>
      <c r="AJ1192" s="1" t="s">
        <v>26</v>
      </c>
      <c r="AK1192" s="1" t="s">
        <v>17104</v>
      </c>
      <c r="AL1192" s="1" t="str">
        <f t="shared" si="551"/>
        <v>Unscented</v>
      </c>
      <c r="AM1192" s="1" t="b">
        <v>0</v>
      </c>
      <c r="AN1192" s="1" t="b">
        <v>1</v>
      </c>
      <c r="AO1192" s="1" t="b">
        <v>0</v>
      </c>
      <c r="AP1192" s="5" t="s">
        <v>28</v>
      </c>
      <c r="AQ1192" s="5" t="str">
        <f t="shared" si="541"/>
        <v>Light, Medium, Heavy</v>
      </c>
      <c r="AR1192" s="1" t="s">
        <v>30</v>
      </c>
      <c r="AS1192" s="1" t="str">
        <f t="shared" si="552"/>
        <v>None</v>
      </c>
      <c r="AT1192" s="1" t="str">
        <f t="shared" si="542"/>
        <v>Full</v>
      </c>
      <c r="AU1192" s="1" t="s">
        <v>29</v>
      </c>
      <c r="AV1192" s="1" t="str">
        <f t="shared" si="543"/>
        <v>Moist</v>
      </c>
      <c r="AW1192" s="1" t="s">
        <v>12</v>
      </c>
      <c r="AX1192" s="1" t="str">
        <f t="shared" si="544"/>
        <v>Acid, Neutral, Alkaline</v>
      </c>
      <c r="AY1192" s="1" t="b">
        <v>0</v>
      </c>
      <c r="AZ1192" s="1" t="b">
        <v>0</v>
      </c>
      <c r="BA1192" s="1" t="b">
        <v>0</v>
      </c>
      <c r="BB1192" s="1" t="s">
        <v>29</v>
      </c>
      <c r="BC1192" t="str">
        <f t="shared" si="545"/>
        <v>TRUE</v>
      </c>
      <c r="BE1192" t="str">
        <f t="shared" si="546"/>
        <v>FALSE</v>
      </c>
      <c r="BF1192" s="1" t="b">
        <v>0</v>
      </c>
      <c r="BG1192" s="1" t="b">
        <v>0</v>
      </c>
      <c r="BH1192" s="1" t="b">
        <v>0</v>
      </c>
      <c r="BI1192" s="1" t="s">
        <v>77</v>
      </c>
      <c r="BJ1192" s="1" t="str">
        <f t="shared" si="547"/>
        <v>TRUE</v>
      </c>
      <c r="BL1192" t="str">
        <f t="shared" si="548"/>
        <v>FALSE</v>
      </c>
      <c r="BM1192" s="1" t="b">
        <v>0</v>
      </c>
      <c r="BN1192" s="1" t="b">
        <v>1</v>
      </c>
      <c r="BO1192" s="1">
        <f t="shared" si="553"/>
        <v>5</v>
      </c>
      <c r="BP1192" s="1" t="s">
        <v>10615</v>
      </c>
      <c r="BQ1192" s="1" cm="1">
        <f t="array" ref="BQ1192">_xlfn.IFS(BP1192="None Known",0, LEN(BP1192)&gt;500, 5,LEN(BP1192)&gt;400, 4, LEN(BP1192)&gt;300, 3, LEN(BP1192)&gt;200, 2, LEN(BP1192)&gt;1, 1)</f>
        <v>1</v>
      </c>
      <c r="BR1192" s="1" t="s">
        <v>10616</v>
      </c>
      <c r="BS1192" s="1">
        <v>1</v>
      </c>
      <c r="BT1192" s="1" t="s">
        <v>10617</v>
      </c>
      <c r="BU1192" s="1">
        <v>1</v>
      </c>
      <c r="BV1192" s="1" t="s">
        <v>911</v>
      </c>
      <c r="BW1192" s="1" t="s">
        <v>31</v>
      </c>
      <c r="BX1192" s="1"/>
      <c r="BY1192" t="str">
        <f>_xlfn.XLOOKUP($B1192,Img_lookup!A:A,Img_lookup!B:B, "Not available")</f>
        <v>6c202bac-2948-4256-b33d-a3876748c91e</v>
      </c>
      <c r="BZ1192" t="str">
        <f>_xlfn.XLOOKUP($B1192,Img_lookup!A:A,Img_lookup!C:C, "Not available")</f>
        <v>Metrosideros excelsa, New Zealand Christmas tree</v>
      </c>
      <c r="CA1192" t="str">
        <f>_xlfn.XLOOKUP($B1192,Img_lookup!A:A,Img_lookup!D:D, "Not available")</f>
        <v>weta2000nz</v>
      </c>
      <c r="CB1192" t="str">
        <f>_xlfn.XLOOKUP($B1192,Img_lookup!A:A,Img_lookup!E:E, "https://imgur.com/aT5wafe")</f>
        <v>https://api.openverse.engineering/v1/images/6c202bac-2948-4256-b33d-a3876748c91e/thumb/</v>
      </c>
    </row>
    <row r="1193" spans="1:80" ht="409.6" x14ac:dyDescent="0.15">
      <c r="A1193" s="1" t="s">
        <v>316</v>
      </c>
      <c r="B1193" s="1" t="s">
        <v>9797</v>
      </c>
      <c r="C1193" s="1" t="s">
        <v>9798</v>
      </c>
      <c r="E1193" s="1" t="s">
        <v>9799</v>
      </c>
      <c r="F1193" s="1" t="s">
        <v>6</v>
      </c>
      <c r="G1193" s="1" t="s">
        <v>6</v>
      </c>
      <c r="H1193" s="11" t="str">
        <f t="shared" si="555"/>
        <v>Perennial</v>
      </c>
      <c r="J1193" s="1">
        <v>0.44999998800000002</v>
      </c>
      <c r="K1193" s="1">
        <v>0.15000000599999999</v>
      </c>
      <c r="L1193" t="str" cm="1">
        <f t="array" ref="L1193">_xlfn.IFS(J1193+K1193="", "Unknown", J1193+K1193&gt;3, "Large", J1193+K1193&gt;0.5, "Medium", J1193+K1193&gt;0, "Small")</f>
        <v>Medium</v>
      </c>
      <c r="M1193" s="1">
        <v>7</v>
      </c>
      <c r="N1193" cm="1">
        <f t="array" ref="N1193">IF($M1193="",INDEX($M$2:$M$2176,MATCH(1,INDEX(($A$2:$A$2176=$A1193)*($M$2:$M$2176&lt;&gt;""),0),0)),$M1193)</f>
        <v>7</v>
      </c>
      <c r="O1193" s="2" t="str">
        <f t="shared" si="549"/>
        <v>Seasonal outdoors</v>
      </c>
      <c r="P1193" s="1" t="s">
        <v>9800</v>
      </c>
      <c r="R1193" t="str">
        <f t="shared" si="554"/>
        <v>Medium</v>
      </c>
      <c r="T1193" s="1"/>
      <c r="U1193" s="1"/>
      <c r="V1193" s="1" t="s">
        <v>307</v>
      </c>
      <c r="W1193" s="6" t="str">
        <f t="shared" si="560"/>
        <v>6</v>
      </c>
      <c r="X1193" t="str">
        <f t="shared" si="561"/>
        <v>June</v>
      </c>
      <c r="Y1193" s="2" t="str">
        <f t="shared" si="562"/>
        <v>7</v>
      </c>
      <c r="Z1193" s="2" t="str">
        <f t="shared" si="563"/>
        <v>July</v>
      </c>
      <c r="AA1193" s="1" t="s">
        <v>427</v>
      </c>
      <c r="AB1193" s="1" t="str">
        <f>IF(ISNUMBER(SEARCH("-",AA1193)),TRIM(LEFT(AA1193,FIND("-",AA1193)-1)),AA1193)</f>
        <v>8</v>
      </c>
      <c r="AC1193" s="1" t="str">
        <f>IF(AB1193="1", "January", IF(AB1193="2", "February", IF(AB1193="3", "March", IF(AB1193="4", "April", IF(AB1193="5", "May", IF(AB1193="6", "June", IF(AB1193="7", "July", IF(AB1193="8", "August", IF(AB1193="9", "September", IF(AB1193="10", "October", IF(AB1193="11", "November", IF(AB1193="12", "December", "Other"))))))))))))</f>
        <v>August</v>
      </c>
      <c r="AD1193" s="1" t="str">
        <f>IF(ISNUMBER(SEARCH("-",AA1193)),TRIM(RIGHT(AA1193,LEN(AA1193)-SEARCH("-",AA1193))),AA1193)</f>
        <v>9</v>
      </c>
      <c r="AE1193" s="1" t="str">
        <f>IF(AD1193="1", "January", IF(AD1193="2", "February", IF(AD1193="3", "March", IF(AD1193="4", "April", IF(AD1193="5", "May", IF(AD1193="6", "June", IF(AD1193="7", "July", IF(AD1193="8", "August", IF(AD1193="9", "September", IF(AD1193="10", "October", IF(AD1193="11", "November", IF(AD1193="12", "December", "Other"))))))))))))</f>
        <v>September</v>
      </c>
      <c r="AF1193" s="16" t="s">
        <v>24129</v>
      </c>
      <c r="AG1193" s="1" t="str">
        <f t="shared" si="539"/>
        <v xml:space="preserve">Seed </v>
      </c>
      <c r="AH1193" s="2" t="str">
        <f t="shared" si="540"/>
        <v>Best sown as soon as it is ripe in a cold frame[200]. Stored seed should be sown as early in the year as possible in a cold frame. Prick out the seedlings into individual pots when they are large enough to handle and plant them out in the summer or the following spring[K].
Division in autumn[111].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193" s="1" t="s">
        <v>9801</v>
      </c>
      <c r="AJ1193" s="1" t="s">
        <v>53</v>
      </c>
      <c r="AK1193" s="1" t="s">
        <v>17104</v>
      </c>
      <c r="AL1193" s="1" t="str">
        <f t="shared" si="551"/>
        <v>Scented</v>
      </c>
      <c r="AM1193" s="1" t="b">
        <v>1</v>
      </c>
      <c r="AN1193" s="1" t="b">
        <v>0</v>
      </c>
      <c r="AO1193" s="1" t="b">
        <v>0</v>
      </c>
      <c r="AP1193" s="5" t="s">
        <v>28</v>
      </c>
      <c r="AQ1193" s="5" t="str">
        <f t="shared" si="541"/>
        <v>Light, Medium, Heavy</v>
      </c>
      <c r="AR1193" s="1" t="s">
        <v>30</v>
      </c>
      <c r="AS1193" s="1" t="str">
        <f t="shared" si="552"/>
        <v>None</v>
      </c>
      <c r="AT1193" s="1" t="str">
        <f t="shared" si="542"/>
        <v>Full</v>
      </c>
      <c r="AU1193" s="1" t="s">
        <v>29</v>
      </c>
      <c r="AV1193" s="1" t="str">
        <f t="shared" si="543"/>
        <v>Moist</v>
      </c>
      <c r="AW1193" s="1" t="s">
        <v>12</v>
      </c>
      <c r="AX1193" s="1" t="str">
        <f t="shared" si="544"/>
        <v>Acid, Neutral, Alkaline</v>
      </c>
      <c r="AY1193" s="1" t="b">
        <v>0</v>
      </c>
      <c r="AZ1193" s="1" t="b">
        <v>0</v>
      </c>
      <c r="BA1193" s="1" t="b">
        <v>0</v>
      </c>
      <c r="BC1193" t="str">
        <f t="shared" si="545"/>
        <v>FALSE</v>
      </c>
      <c r="BE1193" t="str">
        <f t="shared" si="546"/>
        <v>FALSE</v>
      </c>
      <c r="BF1193" s="1" t="b">
        <v>0</v>
      </c>
      <c r="BG1193" s="1" t="b">
        <v>0</v>
      </c>
      <c r="BH1193" s="1" t="b">
        <v>0</v>
      </c>
      <c r="BI1193" s="1" t="s">
        <v>30</v>
      </c>
      <c r="BJ1193" s="1" t="str">
        <f t="shared" si="547"/>
        <v>FALSE</v>
      </c>
      <c r="BK1193" s="1" t="s">
        <v>77</v>
      </c>
      <c r="BL1193" t="str">
        <f t="shared" si="548"/>
        <v>TRUE</v>
      </c>
      <c r="BM1193" s="1" t="b">
        <v>0</v>
      </c>
      <c r="BN1193" s="1" t="b">
        <v>0</v>
      </c>
      <c r="BO1193" s="1">
        <f t="shared" si="553"/>
        <v>10</v>
      </c>
      <c r="BP1193" s="1" t="s">
        <v>31</v>
      </c>
      <c r="BQ1193" s="1" cm="1">
        <f t="array" ref="BQ1193">_xlfn.IFS(BP1193="None Known",0, LEN(BP1193)&gt;500, 5,LEN(BP1193)&gt;400, 4, LEN(BP1193)&gt;300, 3, LEN(BP1193)&gt;200, 2, LEN(BP1193)&gt;1, 1)</f>
        <v>0</v>
      </c>
      <c r="BR1193" s="1" t="s">
        <v>9802</v>
      </c>
      <c r="BS1193" s="1">
        <v>3</v>
      </c>
      <c r="BT1193" s="1" t="s">
        <v>9803</v>
      </c>
      <c r="BU1193" s="1">
        <v>1</v>
      </c>
      <c r="BV1193" s="1" t="s">
        <v>702</v>
      </c>
      <c r="BW1193" s="1" t="s">
        <v>31</v>
      </c>
      <c r="BX1193" s="1"/>
      <c r="BY1193" t="str">
        <f>_xlfn.XLOOKUP($B1193,Img_lookup!A:A,Img_lookup!B:B, "Not available")</f>
        <v>7996e495-7c56-4dd9-b243-07d7946d90ad</v>
      </c>
      <c r="BZ1193" t="str">
        <f>_xlfn.XLOOKUP($B1193,Img_lookup!A:A,Img_lookup!C:C, "Not available")</f>
        <v>Cheilosia chrysocoma auf B√§rwurz (Meum athamanticum), Lichtenbach bei Rocherath, Ostbelgien</v>
      </c>
      <c r="CA1193" t="str">
        <f>_xlfn.XLOOKUP($B1193,Img_lookup!A:A,Img_lookup!D:D, "Not available")</f>
        <v>Frank.Vassen</v>
      </c>
      <c r="CB1193" t="str">
        <f>_xlfn.XLOOKUP($B1193,Img_lookup!A:A,Img_lookup!E:E, "https://imgur.com/aT5wafe")</f>
        <v>https://api.openverse.engineering/v1/images/7996e495-7c56-4dd9-b243-07d7946d90ad/thumb/</v>
      </c>
    </row>
    <row r="1194" spans="1:80" ht="409.6" x14ac:dyDescent="0.15">
      <c r="A1194" s="1" t="s">
        <v>1690</v>
      </c>
      <c r="B1194" s="1" t="s">
        <v>4104</v>
      </c>
      <c r="C1194" s="1" t="s">
        <v>4105</v>
      </c>
      <c r="D1194" s="1" t="s">
        <v>4106</v>
      </c>
      <c r="E1194" s="1" t="s">
        <v>4107</v>
      </c>
      <c r="F1194" s="1" t="s">
        <v>22</v>
      </c>
      <c r="G1194" s="1" t="s">
        <v>22</v>
      </c>
      <c r="H1194" s="11" t="str">
        <f t="shared" si="555"/>
        <v>Perennial</v>
      </c>
      <c r="I1194" s="1" t="s">
        <v>17108</v>
      </c>
      <c r="J1194" s="1">
        <v>5</v>
      </c>
      <c r="K1194" s="1">
        <v>4</v>
      </c>
      <c r="L1194" t="str" cm="1">
        <f t="array" ref="L1194">_xlfn.IFS(J1194+K1194="", "Unknown", J1194+K1194&gt;3, "Large", J1194+K1194&gt;0.5, "Medium", J1194+K1194&gt;0, "Small")</f>
        <v>Large</v>
      </c>
      <c r="M1194" s="1">
        <v>9</v>
      </c>
      <c r="N1194" cm="1">
        <f t="array" ref="N1194">IF($M1194="",INDEX($M$2:$M$2176,MATCH(1,INDEX(($A$2:$A$2176=$A1194)*($M$2:$M$2176&lt;&gt;""),0),0)),$M1194)</f>
        <v>9</v>
      </c>
      <c r="O1194" s="2" t="str">
        <f t="shared" si="549"/>
        <v>Grown indoors</v>
      </c>
      <c r="P1194" s="1" t="s">
        <v>4108</v>
      </c>
      <c r="R1194" t="str">
        <f t="shared" si="554"/>
        <v>Medium</v>
      </c>
      <c r="S1194" s="1" t="s">
        <v>24</v>
      </c>
      <c r="T1194" s="1" t="str">
        <f>LEFT(S1194,FIND("-",S1194)-1)</f>
        <v xml:space="preserve">1 </v>
      </c>
      <c r="U1194" s="1" t="str">
        <f>RIGHT(S1194,FIND("-",S1194)-1)</f>
        <v>12</v>
      </c>
      <c r="V1194" s="1" t="s">
        <v>1602</v>
      </c>
      <c r="W1194" s="6" t="str">
        <f t="shared" si="560"/>
        <v>4</v>
      </c>
      <c r="X1194" t="str">
        <f t="shared" si="561"/>
        <v>April</v>
      </c>
      <c r="Y1194" s="2" t="str">
        <f t="shared" si="562"/>
        <v>7</v>
      </c>
      <c r="Z1194" s="2" t="str">
        <f t="shared" si="563"/>
        <v>July</v>
      </c>
      <c r="AA1194" s="1" t="s">
        <v>308</v>
      </c>
      <c r="AB1194" s="1" t="str">
        <f>IF(ISNUMBER(SEARCH("-",AA1194)),TRIM(LEFT(AA1194,FIND("-",AA1194)-1)),AA1194)</f>
        <v>8</v>
      </c>
      <c r="AC1194" s="1" t="str">
        <f>IF(AB1194="1", "January", IF(AB1194="2", "February", IF(AB1194="3", "March", IF(AB1194="4", "April", IF(AB1194="5", "May", IF(AB1194="6", "June", IF(AB1194="7", "July", IF(AB1194="8", "August", IF(AB1194="9", "September", IF(AB1194="10", "October", IF(AB1194="11", "November", IF(AB1194="12", "December", "Other"))))))))))))</f>
        <v>August</v>
      </c>
      <c r="AD1194" s="1" t="str">
        <f>IF(ISNUMBER(SEARCH("-",AA1194)),TRIM(RIGHT(AA1194,LEN(AA1194)-SEARCH("-",AA1194))),AA1194)</f>
        <v>11</v>
      </c>
      <c r="AE1194" s="1" t="str">
        <f>IF(AD1194="1", "January", IF(AD1194="2", "February", IF(AD1194="3", "March", IF(AD1194="4", "April", IF(AD1194="5", "May", IF(AD1194="6", "June", IF(AD1194="7", "July", IF(AD1194="8", "August", IF(AD1194="9", "September", IF(AD1194="10", "October", IF(AD1194="11", "November", IF(AD1194="12", "December", "Other"))))))))))))</f>
        <v>November</v>
      </c>
      <c r="AF1194" s="16" t="s">
        <v>25083</v>
      </c>
      <c r="AG1194" s="1" t="str">
        <f t="shared" si="539"/>
        <v xml:space="preserve">Seed </v>
      </c>
      <c r="AH1194" s="2" t="str">
        <f t="shared" si="540"/>
        <v>Probably best sown in a greenhouse as soon as it is ripe in the autumn, it can also be sown in the spring[200].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greenwood, summer in a frame[200].</v>
      </c>
      <c r="AI1194" s="1" t="s">
        <v>4109</v>
      </c>
      <c r="AK1194" s="1" t="s">
        <v>17104</v>
      </c>
      <c r="AL1194" s="1" t="str">
        <f t="shared" si="551"/>
        <v>Scented</v>
      </c>
      <c r="AM1194" s="1" t="b">
        <v>1</v>
      </c>
      <c r="AN1194" s="1" t="b">
        <v>0</v>
      </c>
      <c r="AO1194" s="1" t="b">
        <v>0</v>
      </c>
      <c r="AP1194" s="5" t="s">
        <v>28</v>
      </c>
      <c r="AQ1194" s="5" t="str">
        <f t="shared" si="541"/>
        <v>Light, Medium, Heavy</v>
      </c>
      <c r="AR1194" s="1" t="s">
        <v>10</v>
      </c>
      <c r="AS1194" s="1" t="str">
        <f t="shared" si="552"/>
        <v>None, Partial</v>
      </c>
      <c r="AT1194" s="1" t="str">
        <f t="shared" si="542"/>
        <v>Partial, Full</v>
      </c>
      <c r="AU1194" s="1" t="s">
        <v>29</v>
      </c>
      <c r="AV1194" s="1" t="str">
        <f t="shared" si="543"/>
        <v>Moist</v>
      </c>
      <c r="AW1194" s="1" t="s">
        <v>30</v>
      </c>
      <c r="AX1194" s="1" t="str">
        <f t="shared" si="544"/>
        <v>Neutral</v>
      </c>
      <c r="AY1194" s="1" t="b">
        <v>0</v>
      </c>
      <c r="AZ1194" s="1" t="b">
        <v>0</v>
      </c>
      <c r="BA1194" s="1" t="b">
        <v>0</v>
      </c>
      <c r="BC1194" t="str">
        <f t="shared" si="545"/>
        <v>FALSE</v>
      </c>
      <c r="BE1194" t="str">
        <f t="shared" si="546"/>
        <v>FALSE</v>
      </c>
      <c r="BF1194" s="1" t="b">
        <v>0</v>
      </c>
      <c r="BG1194" s="1" t="b">
        <v>0</v>
      </c>
      <c r="BH1194" s="1" t="b">
        <v>0</v>
      </c>
      <c r="BI1194" s="1" t="s">
        <v>77</v>
      </c>
      <c r="BJ1194" s="1" t="str">
        <f t="shared" si="547"/>
        <v>TRUE</v>
      </c>
      <c r="BL1194" t="str">
        <f t="shared" si="548"/>
        <v>FALSE</v>
      </c>
      <c r="BM1194" s="1" t="b">
        <v>0</v>
      </c>
      <c r="BN1194" s="1" t="b">
        <v>0</v>
      </c>
      <c r="BO1194" s="1">
        <f t="shared" si="553"/>
        <v>3</v>
      </c>
      <c r="BP1194" s="1" t="s">
        <v>31</v>
      </c>
      <c r="BQ1194" s="1" cm="1">
        <f t="array" ref="BQ1194">_xlfn.IFS(BP1194="None Known",0, LEN(BP1194)&gt;500, 5,LEN(BP1194)&gt;400, 4, LEN(BP1194)&gt;300, 3, LEN(BP1194)&gt;200, 2, LEN(BP1194)&gt;1, 1)</f>
        <v>0</v>
      </c>
      <c r="BR1194" s="1" t="s">
        <v>4110</v>
      </c>
      <c r="BS1194" s="1">
        <v>1</v>
      </c>
      <c r="BT1194" s="1" t="s">
        <v>31</v>
      </c>
      <c r="BU1194" s="1">
        <v>0</v>
      </c>
      <c r="BV1194" s="1" t="s">
        <v>34</v>
      </c>
      <c r="BW1194" s="1" t="s">
        <v>31</v>
      </c>
      <c r="BX1194" s="1"/>
      <c r="BY1194" t="str">
        <f>_xlfn.XLOOKUP($B1194,Img_lookup!A:A,Img_lookup!B:B, "Not available")</f>
        <v>e3c83dc9-bf47-4966-a86e-c3dbfd624bde</v>
      </c>
      <c r="BZ1194" t="str">
        <f>_xlfn.XLOOKUP($B1194,Img_lookup!A:A,Img_lookup!C:C, "Not available")</f>
        <v>Starr-130429-4303-Michelia figo-flower-Makawao-Maui (25117260891).jpg</v>
      </c>
      <c r="CA1194" t="str">
        <f>_xlfn.XLOOKUP($B1194,Img_lookup!A:A,Img_lookup!D:D, "Not available")</f>
        <v>Forest and Kim Starr</v>
      </c>
      <c r="CB1194" t="str">
        <f>_xlfn.XLOOKUP($B1194,Img_lookup!A:A,Img_lookup!E:E, "https://imgur.com/aT5wafe")</f>
        <v>https://api.openverse.engineering/v1/images/e3c83dc9-bf47-4966-a86e-c3dbfd624bde/thumb/</v>
      </c>
    </row>
    <row r="1195" spans="1:80" ht="409.6" x14ac:dyDescent="0.15">
      <c r="A1195" s="1" t="s">
        <v>103</v>
      </c>
      <c r="B1195" s="1" t="s">
        <v>6621</v>
      </c>
      <c r="C1195" s="1" t="s">
        <v>6622</v>
      </c>
      <c r="D1195" s="1" t="s">
        <v>6623</v>
      </c>
      <c r="E1195" s="1" t="s">
        <v>6624</v>
      </c>
      <c r="F1195" s="1" t="s">
        <v>6</v>
      </c>
      <c r="G1195" s="1" t="s">
        <v>6</v>
      </c>
      <c r="H1195" s="11" t="str">
        <f t="shared" si="555"/>
        <v>Perennial</v>
      </c>
      <c r="J1195" s="1">
        <v>0.10000000100000001</v>
      </c>
      <c r="K1195" s="1">
        <v>0.30000001199999998</v>
      </c>
      <c r="L1195" t="str" cm="1">
        <f t="array" ref="L1195">_xlfn.IFS(J1195+K1195="", "Unknown", J1195+K1195&gt;3, "Large", J1195+K1195&gt;0.5, "Medium", J1195+K1195&gt;0, "Small")</f>
        <v>Small</v>
      </c>
      <c r="M1195" s="1">
        <v>7</v>
      </c>
      <c r="N1195" cm="1">
        <f t="array" ref="N1195">IF($M1195="",INDEX($M$2:$M$2176,MATCH(1,INDEX(($A$2:$A$2176=$A1195)*($M$2:$M$2176&lt;&gt;""),0),0)),$M1195)</f>
        <v>7</v>
      </c>
      <c r="O1195" s="2" t="str">
        <f t="shared" si="549"/>
        <v>Seasonal outdoors</v>
      </c>
      <c r="P1195" s="1" t="s">
        <v>6625</v>
      </c>
      <c r="R1195" t="str">
        <f t="shared" si="554"/>
        <v>Medium</v>
      </c>
      <c r="T1195" s="1"/>
      <c r="U1195" s="1"/>
      <c r="V1195" s="1" t="s">
        <v>188</v>
      </c>
      <c r="W1195" s="6" t="str">
        <f t="shared" si="560"/>
        <v>4</v>
      </c>
      <c r="X1195" t="str">
        <f t="shared" si="561"/>
        <v>April</v>
      </c>
      <c r="Y1195" s="2" t="str">
        <f t="shared" si="562"/>
        <v>5</v>
      </c>
      <c r="Z1195" s="2" t="str">
        <f t="shared" si="563"/>
        <v>May</v>
      </c>
      <c r="AF1195" s="16" t="s">
        <v>24593</v>
      </c>
      <c r="AG1195" s="1" t="str">
        <f t="shared" si="539"/>
        <v xml:space="preserve">Seed </v>
      </c>
      <c r="AH1195" s="2" t="str">
        <f t="shared" si="540"/>
        <v>Sow spring in a greenhouse. When they are large enough to handle, prick the seedlings out into individual pots and grow them on in the greenhouse for their first winter. Plant them out into their permanent positions in late spring or early summer, after the last expected frosts.
Basal cuttings in early summer. Harvest the shoots with plenty of underground stem when they are about 8 - 10cm above the ground. Pot them up into individual pots and keep them in light shade in a cold frame or greenhouse until they are rooting well. Plant them out in the summer.
Division of the rooted prostrate stems in the spring.</v>
      </c>
      <c r="AI1195" s="1" t="s">
        <v>6626</v>
      </c>
      <c r="AJ1195" s="1" t="s">
        <v>53</v>
      </c>
      <c r="AK1195" s="1" t="s">
        <v>17104</v>
      </c>
      <c r="AL1195" s="1" t="str">
        <f t="shared" si="551"/>
        <v>Scented</v>
      </c>
      <c r="AM1195" s="1" t="b">
        <v>1</v>
      </c>
      <c r="AN1195" s="1" t="b">
        <v>1</v>
      </c>
      <c r="AO1195" s="1" t="b">
        <v>0</v>
      </c>
      <c r="AP1195" s="5" t="s">
        <v>54</v>
      </c>
      <c r="AQ1195" s="5" t="str">
        <f t="shared" si="541"/>
        <v>Light, Medium</v>
      </c>
      <c r="AR1195" s="1" t="s">
        <v>10</v>
      </c>
      <c r="AS1195" s="1" t="str">
        <f t="shared" si="552"/>
        <v>None, Partial</v>
      </c>
      <c r="AT1195" s="1" t="str">
        <f t="shared" si="542"/>
        <v>Partial, Full</v>
      </c>
      <c r="AU1195" s="1" t="s">
        <v>11</v>
      </c>
      <c r="AV1195" s="1" t="str">
        <f t="shared" si="543"/>
        <v>Dry, Moist</v>
      </c>
      <c r="AW1195" s="1" t="s">
        <v>12</v>
      </c>
      <c r="AX1195" s="1" t="str">
        <f t="shared" si="544"/>
        <v>Acid, Neutral, Alkaline</v>
      </c>
      <c r="AY1195" s="1" t="b">
        <v>0</v>
      </c>
      <c r="AZ1195" s="1" t="b">
        <v>0</v>
      </c>
      <c r="BA1195" s="1" t="b">
        <v>0</v>
      </c>
      <c r="BC1195" t="str">
        <f t="shared" si="545"/>
        <v>FALSE</v>
      </c>
      <c r="BE1195" t="str">
        <f t="shared" si="546"/>
        <v>FALSE</v>
      </c>
      <c r="BF1195" s="1" t="b">
        <v>1</v>
      </c>
      <c r="BG1195" s="1" t="b">
        <v>0</v>
      </c>
      <c r="BH1195" s="1" t="b">
        <v>0</v>
      </c>
      <c r="BJ1195" s="1" t="str">
        <f t="shared" si="547"/>
        <v>FALSE</v>
      </c>
      <c r="BL1195" t="str">
        <f t="shared" si="548"/>
        <v>FALSE</v>
      </c>
      <c r="BM1195" s="1" t="b">
        <v>0</v>
      </c>
      <c r="BN1195" s="1" t="b">
        <v>0</v>
      </c>
      <c r="BO1195" s="1">
        <f t="shared" si="553"/>
        <v>9</v>
      </c>
      <c r="BP1195" s="1" t="s">
        <v>6627</v>
      </c>
      <c r="BQ1195" s="1" cm="1">
        <f t="array" ref="BQ1195">_xlfn.IFS(BP1195="None Known",0, LEN(BP1195)&gt;500, 5,LEN(BP1195)&gt;400, 4, LEN(BP1195)&gt;300, 3, LEN(BP1195)&gt;200, 2, LEN(BP1195)&gt;1, 1)</f>
        <v>1</v>
      </c>
      <c r="BR1195" s="1" t="s">
        <v>6628</v>
      </c>
      <c r="BS1195" s="1">
        <v>2</v>
      </c>
      <c r="BT1195" s="1" t="s">
        <v>6629</v>
      </c>
      <c r="BU1195" s="1">
        <v>2</v>
      </c>
      <c r="BV1195" s="1" t="s">
        <v>6266</v>
      </c>
      <c r="BW1195" s="1" t="s">
        <v>31</v>
      </c>
      <c r="BX1195" s="1"/>
      <c r="BY1195" t="str">
        <f>_xlfn.XLOOKUP($B1195,Img_lookup!A:A,Img_lookup!B:B, "Not available")</f>
        <v>Not available</v>
      </c>
      <c r="BZ1195" t="str">
        <f>_xlfn.XLOOKUP($B1195,Img_lookup!A:A,Img_lookup!C:C, "Not available")</f>
        <v>Not available</v>
      </c>
      <c r="CA1195" t="str">
        <f>_xlfn.XLOOKUP($B1195,Img_lookup!A:A,Img_lookup!D:D, "Not available")</f>
        <v>Not available</v>
      </c>
      <c r="CB1195" t="str">
        <f>_xlfn.XLOOKUP($B1195,Img_lookup!A:A,Img_lookup!E:E, "https://imgur.com/aT5wafe")</f>
        <v>https://imgur.com/aT5wafe</v>
      </c>
    </row>
    <row r="1196" spans="1:80" ht="409.6" x14ac:dyDescent="0.15">
      <c r="A1196" s="1" t="s">
        <v>193</v>
      </c>
      <c r="B1196" s="1" t="s">
        <v>8889</v>
      </c>
      <c r="E1196" s="1" t="s">
        <v>195</v>
      </c>
      <c r="F1196" s="1" t="s">
        <v>22</v>
      </c>
      <c r="G1196" s="1" t="s">
        <v>22</v>
      </c>
      <c r="H1196" s="11" t="str">
        <f t="shared" si="555"/>
        <v>Perennial</v>
      </c>
      <c r="I1196" s="1" t="s">
        <v>17107</v>
      </c>
      <c r="J1196" s="1">
        <v>5</v>
      </c>
      <c r="L1196" t="str" cm="1">
        <f t="array" ref="L1196">_xlfn.IFS(J1196+K1196="", "Unknown", J1196+K1196&gt;3, "Large", J1196+K1196&gt;0.5, "Medium", J1196+K1196&gt;0, "Small")</f>
        <v>Large</v>
      </c>
      <c r="N1196" cm="1">
        <f t="array" ref="N1196">IF($M1196="",INDEX($M$2:$M$2176,MATCH(1,INDEX(($A$2:$A$2176=$A1196)*($M$2:$M$2176&lt;&gt;""),0),0)),$M1196)</f>
        <v>8</v>
      </c>
      <c r="O1196" s="2" t="str">
        <f t="shared" si="549"/>
        <v>Grown indoors</v>
      </c>
      <c r="P1196" s="1" t="s">
        <v>8890</v>
      </c>
      <c r="R1196" t="str">
        <f t="shared" si="554"/>
        <v>Medium</v>
      </c>
      <c r="T1196" s="1"/>
      <c r="U1196" s="1"/>
      <c r="V1196" s="1" t="s">
        <v>108</v>
      </c>
      <c r="W1196" s="6" t="str">
        <f t="shared" si="560"/>
        <v>7</v>
      </c>
      <c r="X1196" t="str">
        <f t="shared" si="561"/>
        <v>July</v>
      </c>
      <c r="Y1196" s="2" t="str">
        <f t="shared" si="562"/>
        <v>9</v>
      </c>
      <c r="Z1196" s="2" t="str">
        <f t="shared" si="563"/>
        <v>September</v>
      </c>
      <c r="AA1196" s="1" t="s">
        <v>166</v>
      </c>
      <c r="AB1196" s="1" t="str">
        <f>IF(ISNUMBER(SEARCH("-",AA1196)),TRIM(LEFT(AA1196,FIND("-",AA1196)-1)),AA1196)</f>
        <v>9</v>
      </c>
      <c r="AC1196" s="1" t="str">
        <f>IF(AB1196="1", "January", IF(AB1196="2", "February", IF(AB1196="3", "March", IF(AB1196="4", "April", IF(AB1196="5", "May", IF(AB1196="6", "June", IF(AB1196="7", "July", IF(AB1196="8", "August", IF(AB1196="9", "September", IF(AB1196="10", "October", IF(AB1196="11", "November", IF(AB1196="12", "December", "Other"))))))))))))</f>
        <v>September</v>
      </c>
      <c r="AD1196" s="1" t="str">
        <f>IF(ISNUMBER(SEARCH("-",AA1196)),TRIM(RIGHT(AA1196,LEN(AA1196)-SEARCH("-",AA1196))),AA1196)</f>
        <v>11</v>
      </c>
      <c r="AE1196" s="1" t="str">
        <f>IF(AD1196="1", "January", IF(AD1196="2", "February", IF(AD1196="3", "March", IF(AD1196="4", "April", IF(AD1196="5", "May", IF(AD1196="6", "June", IF(AD1196="7", "July", IF(AD1196="8", "August", IF(AD1196="9", "September", IF(AD1196="10", "October", IF(AD1196="11", "November", IF(AD1196="12", "December", "Other"))))))))))))</f>
        <v>November</v>
      </c>
      <c r="AF1196" s="16" t="s">
        <v>25428</v>
      </c>
      <c r="AG1196" s="1" t="str">
        <f t="shared" si="539"/>
        <v xml:space="preserve">Presoaked seed </v>
      </c>
      <c r="AH1196" s="2" t="str">
        <f t="shared" si="540"/>
        <v>Pre-soak the seed for 12 hours in warm water and sow in a greenhouse in spring. When they are large enough to handle, prick the seedlings out into individual pots and grow them on in the greenhouse for at least their first winter. Plant them out into their permanent positions in late spring or early summer, after the last expected frosts.
Layering in spring.
Cuttings of half-ripe wood with the leaves removed, July/August in moist sand in a frame[200].</v>
      </c>
      <c r="AI1196" s="1" t="s">
        <v>8891</v>
      </c>
      <c r="AJ1196" s="1" t="s">
        <v>53</v>
      </c>
      <c r="AK1196" s="1" t="s">
        <v>17104</v>
      </c>
      <c r="AL1196" s="1" t="str">
        <f t="shared" si="551"/>
        <v>Unscented</v>
      </c>
      <c r="AM1196" s="1" t="b">
        <v>0</v>
      </c>
      <c r="AN1196" s="1" t="b">
        <v>1</v>
      </c>
      <c r="AO1196" s="1" t="b">
        <v>0</v>
      </c>
      <c r="AP1196" s="5" t="s">
        <v>28</v>
      </c>
      <c r="AQ1196" s="5" t="str">
        <f t="shared" si="541"/>
        <v>Light, Medium, Heavy</v>
      </c>
      <c r="AR1196" s="1" t="s">
        <v>30</v>
      </c>
      <c r="AS1196" s="1" t="str">
        <f t="shared" si="552"/>
        <v>None</v>
      </c>
      <c r="AT1196" s="1" t="str">
        <f t="shared" si="542"/>
        <v>Full</v>
      </c>
      <c r="AU1196" s="1" t="s">
        <v>29</v>
      </c>
      <c r="AV1196" s="1" t="str">
        <f t="shared" si="543"/>
        <v>Moist</v>
      </c>
      <c r="AW1196" s="1" t="s">
        <v>12</v>
      </c>
      <c r="AX1196" s="1" t="str">
        <f t="shared" si="544"/>
        <v>Acid, Neutral, Alkaline</v>
      </c>
      <c r="AY1196" s="1" t="b">
        <v>0</v>
      </c>
      <c r="AZ1196" s="1" t="b">
        <v>0</v>
      </c>
      <c r="BA1196" s="1" t="b">
        <v>0</v>
      </c>
      <c r="BC1196" t="str">
        <f t="shared" si="545"/>
        <v>FALSE</v>
      </c>
      <c r="BE1196" t="str">
        <f t="shared" si="546"/>
        <v>FALSE</v>
      </c>
      <c r="BF1196" s="1" t="b">
        <v>0</v>
      </c>
      <c r="BG1196" s="1" t="b">
        <v>0</v>
      </c>
      <c r="BH1196" s="1" t="b">
        <v>0</v>
      </c>
      <c r="BJ1196" s="1" t="str">
        <f t="shared" si="547"/>
        <v>FALSE</v>
      </c>
      <c r="BL1196" t="str">
        <f t="shared" si="548"/>
        <v>FALSE</v>
      </c>
      <c r="BM1196" s="1" t="b">
        <v>1</v>
      </c>
      <c r="BN1196" s="1" t="b">
        <v>0</v>
      </c>
      <c r="BO1196" s="1">
        <f t="shared" si="553"/>
        <v>5</v>
      </c>
      <c r="BP1196" s="1" t="s">
        <v>31</v>
      </c>
      <c r="BQ1196" s="1" cm="1">
        <f t="array" ref="BQ1196">_xlfn.IFS(BP1196="None Known",0, LEN(BP1196)&gt;500, 5,LEN(BP1196)&gt;400, 4, LEN(BP1196)&gt;300, 3, LEN(BP1196)&gt;200, 2, LEN(BP1196)&gt;1, 1)</f>
        <v>0</v>
      </c>
      <c r="BR1196" s="1" t="s">
        <v>8892</v>
      </c>
      <c r="BS1196" s="1">
        <v>1</v>
      </c>
      <c r="BT1196" s="1" t="s">
        <v>8893</v>
      </c>
      <c r="BU1196" s="1">
        <v>2</v>
      </c>
      <c r="BV1196" s="1" t="s">
        <v>34</v>
      </c>
      <c r="BW1196" s="1" t="s">
        <v>31</v>
      </c>
      <c r="BX1196" s="1"/>
      <c r="BY1196" t="str">
        <f>_xlfn.XLOOKUP($B1196,Img_lookup!A:A,Img_lookup!B:B, "Not available")</f>
        <v>90e5a289-c12e-431e-b67e-13c3923c99e0</v>
      </c>
      <c r="BZ1196" t="str">
        <f>_xlfn.XLOOKUP($B1196,Img_lookup!A:A,Img_lookup!C:C, "Not available")</f>
        <v>Millettia dielsiana Harms</v>
      </c>
      <c r="CA1196" t="str">
        <f>_xlfn.XLOOKUP($B1196,Img_lookup!A:A,Img_lookup!D:D, "Not available")</f>
        <v>Kang Peng; Wai Tak Tsang and Ts' Ang Un Kin</v>
      </c>
      <c r="CB1196" t="str">
        <f>_xlfn.XLOOKUP($B1196,Img_lookup!A:A,Img_lookup!E:E, "https://imgur.com/aT5wafe")</f>
        <v>https://api.openverse.engineering/v1/images/90e5a289-c12e-431e-b67e-13c3923c99e0/thumb/</v>
      </c>
    </row>
    <row r="1197" spans="1:80" ht="409.6" x14ac:dyDescent="0.15">
      <c r="A1197" s="1" t="s">
        <v>1884</v>
      </c>
      <c r="B1197" s="1" t="s">
        <v>1885</v>
      </c>
      <c r="C1197" s="1" t="s">
        <v>1886</v>
      </c>
      <c r="E1197" s="1" t="s">
        <v>1887</v>
      </c>
      <c r="F1197" s="1" t="s">
        <v>6</v>
      </c>
      <c r="G1197" s="1" t="s">
        <v>6</v>
      </c>
      <c r="H1197" s="11" t="str">
        <f t="shared" si="555"/>
        <v>Perennial</v>
      </c>
      <c r="J1197" s="1">
        <v>0.30000001199999998</v>
      </c>
      <c r="K1197" s="1">
        <v>0.60000002399999997</v>
      </c>
      <c r="L1197" t="str" cm="1">
        <f t="array" ref="L1197">_xlfn.IFS(J1197+K1197="", "Unknown", J1197+K1197&gt;3, "Large", J1197+K1197&gt;0.5, "Medium", J1197+K1197&gt;0, "Small")</f>
        <v>Medium</v>
      </c>
      <c r="M1197" s="1">
        <v>7</v>
      </c>
      <c r="N1197" cm="1">
        <f t="array" ref="N1197">IF($M1197="",INDEX($M$2:$M$2176,MATCH(1,INDEX(($A$2:$A$2176=$A1197)*($M$2:$M$2176&lt;&gt;""),0),0)),$M1197)</f>
        <v>7</v>
      </c>
      <c r="O1197" s="2" t="str">
        <f t="shared" si="549"/>
        <v>Seasonal outdoors</v>
      </c>
      <c r="P1197" s="1" t="s">
        <v>1888</v>
      </c>
      <c r="R1197" t="str">
        <f t="shared" si="554"/>
        <v>Medium</v>
      </c>
      <c r="T1197" s="1"/>
      <c r="U1197" s="1"/>
      <c r="V1197" s="1" t="s">
        <v>51</v>
      </c>
      <c r="W1197" s="6" t="str">
        <f t="shared" si="560"/>
        <v>7</v>
      </c>
      <c r="X1197" t="str">
        <f t="shared" si="561"/>
        <v>July</v>
      </c>
      <c r="Y1197" s="2" t="str">
        <f t="shared" si="562"/>
        <v>8</v>
      </c>
      <c r="Z1197" s="2" t="str">
        <f t="shared" si="563"/>
        <v>August</v>
      </c>
      <c r="AF1197" s="16" t="s">
        <v>24594</v>
      </c>
      <c r="AG1197" s="1" t="str">
        <f t="shared" si="539"/>
        <v xml:space="preserve">Seed </v>
      </c>
      <c r="AH1197" s="2" t="str">
        <f t="shared" si="540"/>
        <v>Sow spring in a greenhouse and only lightly cover the seed[200]. When they are large enough to handle, prick the seedlings out into individual pots and plant them out in the summer.
If you have sufficient seed it can also be sown in situ in late spring after the last expected frosts[200].
Division in spring[200].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Cuttings of softwood, 5cm long in spring or summer[200].</v>
      </c>
      <c r="AI1197" s="1" t="s">
        <v>1889</v>
      </c>
      <c r="AL1197" s="1" t="str">
        <f t="shared" si="551"/>
        <v>Unscented</v>
      </c>
      <c r="AM1197" s="1" t="b">
        <v>0</v>
      </c>
      <c r="AN1197" s="1" t="b">
        <v>0</v>
      </c>
      <c r="AO1197" s="1" t="b">
        <v>0</v>
      </c>
      <c r="AP1197" s="5" t="s">
        <v>28</v>
      </c>
      <c r="AQ1197" s="5" t="str">
        <f t="shared" si="541"/>
        <v>Light, Medium, Heavy</v>
      </c>
      <c r="AR1197" s="1" t="s">
        <v>10</v>
      </c>
      <c r="AS1197" s="1" t="str">
        <f t="shared" si="552"/>
        <v>None, Partial</v>
      </c>
      <c r="AT1197" s="1" t="str">
        <f t="shared" si="542"/>
        <v>Partial, Full</v>
      </c>
      <c r="AU1197" s="1" t="s">
        <v>402</v>
      </c>
      <c r="AV1197" s="1" t="str">
        <f t="shared" si="543"/>
        <v>Moist, Wet/Water</v>
      </c>
      <c r="AW1197" s="1" t="s">
        <v>12</v>
      </c>
      <c r="AX1197" s="1" t="str">
        <f t="shared" si="544"/>
        <v>Acid, Neutral, Alkaline</v>
      </c>
      <c r="AY1197" s="1" t="b">
        <v>0</v>
      </c>
      <c r="AZ1197" s="1" t="b">
        <v>0</v>
      </c>
      <c r="BA1197" s="1" t="b">
        <v>0</v>
      </c>
      <c r="BC1197" t="str">
        <f t="shared" si="545"/>
        <v>FALSE</v>
      </c>
      <c r="BE1197" t="str">
        <f t="shared" si="546"/>
        <v>FALSE</v>
      </c>
      <c r="BF1197" s="1" t="b">
        <v>0</v>
      </c>
      <c r="BG1197" s="1" t="b">
        <v>1</v>
      </c>
      <c r="BH1197" s="1" t="b">
        <v>0</v>
      </c>
      <c r="BJ1197" s="1" t="str">
        <f t="shared" si="547"/>
        <v>FALSE</v>
      </c>
      <c r="BL1197" t="str">
        <f t="shared" si="548"/>
        <v>FALSE</v>
      </c>
      <c r="BM1197" s="1" t="b">
        <v>0</v>
      </c>
      <c r="BN1197" s="1" t="b">
        <v>0</v>
      </c>
      <c r="BO1197" s="1">
        <f t="shared" si="553"/>
        <v>3</v>
      </c>
      <c r="BP1197" s="1" t="s">
        <v>31</v>
      </c>
      <c r="BQ1197" s="1" cm="1">
        <f t="array" ref="BQ1197">_xlfn.IFS(BP1197="None Known",0, LEN(BP1197)&gt;500, 5,LEN(BP1197)&gt;400, 4, LEN(BP1197)&gt;300, 3, LEN(BP1197)&gt;200, 2, LEN(BP1197)&gt;1, 1)</f>
        <v>0</v>
      </c>
      <c r="BR1197" s="1" t="s">
        <v>1890</v>
      </c>
      <c r="BS1197" s="1">
        <v>1</v>
      </c>
      <c r="BT1197" s="1" t="s">
        <v>31</v>
      </c>
      <c r="BU1197" s="1">
        <v>0</v>
      </c>
      <c r="BV1197" s="1" t="s">
        <v>911</v>
      </c>
      <c r="BW1197" s="1" t="s">
        <v>31</v>
      </c>
      <c r="BX1197" s="1"/>
      <c r="BY1197" t="str">
        <f>_xlfn.XLOOKUP($B1197,Img_lookup!A:A,Img_lookup!B:B, "Not available")</f>
        <v>de98b656-487d-4465-9383-697053c82621</v>
      </c>
      <c r="BZ1197" t="str">
        <f>_xlfn.XLOOKUP($B1197,Img_lookup!A:A,Img_lookup!C:C, "Not available")</f>
        <v>Mimulus moschatus</v>
      </c>
      <c r="CA1197" t="str">
        <f>_xlfn.XLOOKUP($B1197,Img_lookup!A:A,Img_lookup!D:D, "Not available")</f>
        <v>alexlomas</v>
      </c>
      <c r="CB1197" t="str">
        <f>_xlfn.XLOOKUP($B1197,Img_lookup!A:A,Img_lookup!E:E, "https://imgur.com/aT5wafe")</f>
        <v>https://api.openverse.engineering/v1/images/de98b656-487d-4465-9383-697053c82621/thumb/</v>
      </c>
    </row>
    <row r="1198" spans="1:80" ht="332" x14ac:dyDescent="0.15">
      <c r="A1198" s="1" t="s">
        <v>10571</v>
      </c>
      <c r="B1198" s="1" t="s">
        <v>10572</v>
      </c>
      <c r="C1198" s="1" t="s">
        <v>10573</v>
      </c>
      <c r="E1198" s="1" t="s">
        <v>10574</v>
      </c>
      <c r="F1198" s="1" t="s">
        <v>6</v>
      </c>
      <c r="G1198" s="1" t="s">
        <v>6</v>
      </c>
      <c r="H1198" s="11" t="str">
        <f t="shared" si="555"/>
        <v>Perennial</v>
      </c>
      <c r="J1198" s="1">
        <v>0.60000002399999997</v>
      </c>
      <c r="K1198" s="1">
        <v>0.44999998800000002</v>
      </c>
      <c r="L1198" t="str" cm="1">
        <f t="array" ref="L1198">_xlfn.IFS(J1198+K1198="", "Unknown", J1198+K1198&gt;3, "Large", J1198+K1198&gt;0.5, "Medium", J1198+K1198&gt;0, "Small")</f>
        <v>Medium</v>
      </c>
      <c r="M1198" s="1">
        <v>8</v>
      </c>
      <c r="N1198" cm="1">
        <f t="array" ref="N1198">IF($M1198="",INDEX($M$2:$M$2176,MATCH(1,INDEX(($A$2:$A$2176=$A1198)*($M$2:$M$2176&lt;&gt;""),0),0)),$M1198)</f>
        <v>8</v>
      </c>
      <c r="O1198" s="2" t="str">
        <f t="shared" si="549"/>
        <v>Grown indoors</v>
      </c>
      <c r="P1198" s="1" t="s">
        <v>196</v>
      </c>
      <c r="R1198" t="str">
        <f t="shared" si="554"/>
        <v>Medium</v>
      </c>
      <c r="T1198" s="1"/>
      <c r="U1198" s="1"/>
      <c r="V1198" s="1" t="s">
        <v>177</v>
      </c>
      <c r="W1198" s="6" t="str">
        <f t="shared" si="560"/>
        <v>7</v>
      </c>
      <c r="X1198" t="str">
        <f t="shared" si="561"/>
        <v>July</v>
      </c>
      <c r="Y1198" s="2" t="str">
        <f t="shared" si="562"/>
        <v>10</v>
      </c>
      <c r="Z1198" s="2" t="str">
        <f t="shared" si="563"/>
        <v>October</v>
      </c>
      <c r="AA1198" s="1" t="s">
        <v>135</v>
      </c>
      <c r="AB1198" s="1" t="str">
        <f>IF(ISNUMBER(SEARCH("-",AA1198)),TRIM(LEFT(AA1198,FIND("-",AA1198)-1)),AA1198)</f>
        <v>8</v>
      </c>
      <c r="AC1198" s="1" t="str">
        <f>IF(AB1198="1", "January", IF(AB1198="2", "February", IF(AB1198="3", "March", IF(AB1198="4", "April", IF(AB1198="5", "May", IF(AB1198="6", "June", IF(AB1198="7", "July", IF(AB1198="8", "August", IF(AB1198="9", "September", IF(AB1198="10", "October", IF(AB1198="11", "November", IF(AB1198="12", "December", "Other"))))))))))))</f>
        <v>August</v>
      </c>
      <c r="AD1198" s="1" t="str">
        <f>IF(ISNUMBER(SEARCH("-",AA1198)),TRIM(RIGHT(AA1198,LEN(AA1198)-SEARCH("-",AA1198))),AA1198)</f>
        <v>10</v>
      </c>
      <c r="AE1198" s="1" t="str">
        <f>IF(AD1198="1", "January", IF(AD1198="2", "February", IF(AD1198="3", "March", IF(AD1198="4", "April", IF(AD1198="5", "May", IF(AD1198="6", "June", IF(AD1198="7", "July", IF(AD1198="8", "August", IF(AD1198="9", "September", IF(AD1198="10", "October", IF(AD1198="11", "November", IF(AD1198="12", "December", "Other"))))))))))))</f>
        <v>October</v>
      </c>
      <c r="AF1198" s="16" t="s">
        <v>24595</v>
      </c>
      <c r="AG1198" s="1" t="str">
        <f t="shared" si="539"/>
        <v xml:space="preserve">Seed </v>
      </c>
      <c r="AH1198" s="2" t="str">
        <f t="shared" si="540"/>
        <v>Sow spring in a greenhouse. When they are large enough to handle, prick the seedlings out into individual pots and plant them out in early summer, after the last expected frosts. The seed remains viable for several years[196].
Division in spring as the plant comes into growth[200].</v>
      </c>
      <c r="AI1198" s="1" t="s">
        <v>10575</v>
      </c>
      <c r="AJ1198" s="1" t="s">
        <v>53</v>
      </c>
      <c r="AK1198" s="1" t="s">
        <v>17104</v>
      </c>
      <c r="AL1198" s="1" t="str">
        <f t="shared" si="551"/>
        <v>Scented</v>
      </c>
      <c r="AM1198" s="1" t="b">
        <v>1</v>
      </c>
      <c r="AN1198" s="1" t="b">
        <v>0</v>
      </c>
      <c r="AO1198" s="1" t="b">
        <v>0</v>
      </c>
      <c r="AP1198" s="5" t="s">
        <v>28</v>
      </c>
      <c r="AQ1198" s="5" t="str">
        <f t="shared" si="541"/>
        <v>Light, Medium, Heavy</v>
      </c>
      <c r="AR1198" s="1" t="s">
        <v>10</v>
      </c>
      <c r="AS1198" s="1" t="str">
        <f t="shared" si="552"/>
        <v>None, Partial</v>
      </c>
      <c r="AT1198" s="1" t="str">
        <f t="shared" si="542"/>
        <v>Partial, Full</v>
      </c>
      <c r="AU1198" s="1" t="s">
        <v>29</v>
      </c>
      <c r="AV1198" s="1" t="str">
        <f t="shared" si="543"/>
        <v>Moist</v>
      </c>
      <c r="AW1198" s="1" t="s">
        <v>12</v>
      </c>
      <c r="AX1198" s="1" t="str">
        <f t="shared" si="544"/>
        <v>Acid, Neutral, Alkaline</v>
      </c>
      <c r="AY1198" s="1" t="b">
        <v>0</v>
      </c>
      <c r="AZ1198" s="1" t="b">
        <v>0</v>
      </c>
      <c r="BA1198" s="1" t="b">
        <v>0</v>
      </c>
      <c r="BC1198" t="str">
        <f t="shared" si="545"/>
        <v>FALSE</v>
      </c>
      <c r="BE1198" t="str">
        <f t="shared" si="546"/>
        <v>FALSE</v>
      </c>
      <c r="BF1198" s="1" t="b">
        <v>0</v>
      </c>
      <c r="BG1198" s="1" t="b">
        <v>0</v>
      </c>
      <c r="BH1198" s="1" t="b">
        <v>0</v>
      </c>
      <c r="BI1198" s="1" t="s">
        <v>77</v>
      </c>
      <c r="BJ1198" s="1" t="str">
        <f t="shared" si="547"/>
        <v>TRUE</v>
      </c>
      <c r="BL1198" t="str">
        <f t="shared" si="548"/>
        <v>FALSE</v>
      </c>
      <c r="BM1198" s="1" t="b">
        <v>0</v>
      </c>
      <c r="BN1198" s="1" t="b">
        <v>0</v>
      </c>
      <c r="BO1198" s="1">
        <f t="shared" si="553"/>
        <v>9</v>
      </c>
      <c r="BP1198" s="1" t="s">
        <v>10576</v>
      </c>
      <c r="BQ1198" s="1" cm="1">
        <f t="array" ref="BQ1198">_xlfn.IFS(BP1198="None Known",0, LEN(BP1198)&gt;500, 5,LEN(BP1198)&gt;400, 4, LEN(BP1198)&gt;300, 3, LEN(BP1198)&gt;200, 2, LEN(BP1198)&gt;1, 1)</f>
        <v>1</v>
      </c>
      <c r="BR1198" s="1" t="s">
        <v>10577</v>
      </c>
      <c r="BS1198" s="1">
        <v>2</v>
      </c>
      <c r="BT1198" s="1" t="s">
        <v>10578</v>
      </c>
      <c r="BU1198" s="1">
        <v>2</v>
      </c>
      <c r="BV1198" s="1" t="s">
        <v>10579</v>
      </c>
      <c r="BW1198" s="1" t="s">
        <v>10580</v>
      </c>
      <c r="BX1198" s="1"/>
      <c r="BY1198" t="str">
        <f>_xlfn.XLOOKUP($B1198,Img_lookup!A:A,Img_lookup!B:B, "Not available")</f>
        <v>ba60841e-75cd-4341-86fb-586c4b6a12b6</v>
      </c>
      <c r="BZ1198" t="str">
        <f>_xlfn.XLOOKUP($B1198,Img_lookup!A:A,Img_lookup!C:C, "Not available")</f>
        <v>Four o' clock flower,Mirabilis jalapa, Morning Rose, Marvel of Peru..</v>
      </c>
      <c r="CA1198" t="str">
        <f>_xlfn.XLOOKUP($B1198,Img_lookup!A:A,Img_lookup!D:D, "Not available")</f>
        <v>Scorius</v>
      </c>
      <c r="CB1198" t="str">
        <f>_xlfn.XLOOKUP($B1198,Img_lookup!A:A,Img_lookup!E:E, "https://imgur.com/aT5wafe")</f>
        <v>https://api.openverse.engineering/v1/images/ba60841e-75cd-4341-86fb-586c4b6a12b6/thumb/</v>
      </c>
    </row>
    <row r="1199" spans="1:80" ht="409.6" x14ac:dyDescent="0.15">
      <c r="A1199" s="1" t="s">
        <v>394</v>
      </c>
      <c r="B1199" s="1" t="s">
        <v>3923</v>
      </c>
      <c r="C1199" s="1" t="s">
        <v>3924</v>
      </c>
      <c r="E1199" s="1" t="s">
        <v>1126</v>
      </c>
      <c r="F1199" s="1" t="s">
        <v>6</v>
      </c>
      <c r="G1199" s="1" t="s">
        <v>6</v>
      </c>
      <c r="H1199" s="11" t="str">
        <f t="shared" si="555"/>
        <v>Perennial</v>
      </c>
      <c r="J1199" s="1">
        <v>4</v>
      </c>
      <c r="K1199" s="1">
        <v>1</v>
      </c>
      <c r="L1199" t="str" cm="1">
        <f t="array" ref="L1199">_xlfn.IFS(J1199+K1199="", "Unknown", J1199+K1199&gt;3, "Large", J1199+K1199&gt;0.5, "Medium", J1199+K1199&gt;0, "Small")</f>
        <v>Large</v>
      </c>
      <c r="M1199" s="1">
        <v>4</v>
      </c>
      <c r="N1199" cm="1">
        <f t="array" ref="N1199">IF($M1199="",INDEX($M$2:$M$2176,MATCH(1,INDEX(($A$2:$A$2176=$A1199)*($M$2:$M$2176&lt;&gt;""),0),0)),$M1199)</f>
        <v>4</v>
      </c>
      <c r="O1199" s="2" t="str">
        <f t="shared" si="549"/>
        <v>Hardy to cold</v>
      </c>
      <c r="P1199" s="1" t="s">
        <v>3925</v>
      </c>
      <c r="R1199" t="str">
        <f t="shared" si="554"/>
        <v>Medium</v>
      </c>
      <c r="T1199" s="1"/>
      <c r="U1199" s="1"/>
      <c r="V1199" s="1" t="s">
        <v>427</v>
      </c>
      <c r="W1199" s="6" t="str">
        <f t="shared" si="560"/>
        <v>8</v>
      </c>
      <c r="X1199" t="str">
        <f t="shared" si="561"/>
        <v>August</v>
      </c>
      <c r="Y1199" s="2" t="str">
        <f t="shared" si="562"/>
        <v>9</v>
      </c>
      <c r="Z1199" s="2" t="str">
        <f t="shared" si="563"/>
        <v>September</v>
      </c>
      <c r="AF1199" s="16" t="s">
        <v>24596</v>
      </c>
      <c r="AG1199" s="1" t="str">
        <f t="shared" si="539"/>
        <v xml:space="preserve">Seed </v>
      </c>
      <c r="AH1199" s="2" t="str">
        <f t="shared" si="540"/>
        <v>Surface sow in spring in a greenhouse and keep moist. Germination should take place within a couple of weeks. When they are large enough to handle, prick the seedlings out into individual pots and grow them on in the greenhouse for their first winter. Plant them out into their permanent positions in late spring or early summer, after the last expected frosts.
Division in spring or early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199" s="1" t="s">
        <v>3926</v>
      </c>
      <c r="AJ1199" s="1" t="s">
        <v>1</v>
      </c>
      <c r="AK1199" s="1" t="s">
        <v>17104</v>
      </c>
      <c r="AL1199" s="1" t="str">
        <f t="shared" si="551"/>
        <v>Unscented</v>
      </c>
      <c r="AM1199" s="1" t="b">
        <v>0</v>
      </c>
      <c r="AN1199" s="1" t="b">
        <v>0</v>
      </c>
      <c r="AO1199" s="1" t="b">
        <v>0</v>
      </c>
      <c r="AP1199" s="5" t="s">
        <v>28</v>
      </c>
      <c r="AQ1199" s="5" t="str">
        <f t="shared" si="541"/>
        <v>Light, Medium, Heavy</v>
      </c>
      <c r="AR1199" s="1" t="s">
        <v>10</v>
      </c>
      <c r="AS1199" s="1" t="str">
        <f t="shared" si="552"/>
        <v>None, Partial</v>
      </c>
      <c r="AT1199" s="1" t="str">
        <f t="shared" si="542"/>
        <v>Partial, Full</v>
      </c>
      <c r="AU1199" s="1" t="s">
        <v>29</v>
      </c>
      <c r="AV1199" s="1" t="str">
        <f t="shared" si="543"/>
        <v>Moist</v>
      </c>
      <c r="AW1199" s="1" t="s">
        <v>12</v>
      </c>
      <c r="AX1199" s="1" t="str">
        <f t="shared" si="544"/>
        <v>Acid, Neutral, Alkaline</v>
      </c>
      <c r="AY1199" s="1" t="b">
        <v>0</v>
      </c>
      <c r="AZ1199" s="1" t="b">
        <v>0</v>
      </c>
      <c r="BA1199" s="1" t="b">
        <v>0</v>
      </c>
      <c r="BB1199" s="1" t="s">
        <v>275</v>
      </c>
      <c r="BC1199" t="str">
        <f t="shared" si="545"/>
        <v>TRUE</v>
      </c>
      <c r="BE1199" t="str">
        <f t="shared" si="546"/>
        <v>FALSE</v>
      </c>
      <c r="BF1199" s="1" t="b">
        <v>0</v>
      </c>
      <c r="BG1199" s="1" t="b">
        <v>0</v>
      </c>
      <c r="BH1199" s="1" t="b">
        <v>0</v>
      </c>
      <c r="BI1199" s="1" t="s">
        <v>77</v>
      </c>
      <c r="BJ1199" s="1" t="str">
        <f t="shared" si="547"/>
        <v>TRUE</v>
      </c>
      <c r="BL1199" t="str">
        <f t="shared" si="548"/>
        <v>FALSE</v>
      </c>
      <c r="BM1199" s="1" t="b">
        <v>0</v>
      </c>
      <c r="BN1199" s="1" t="b">
        <v>0</v>
      </c>
      <c r="BO1199" s="1">
        <f t="shared" si="553"/>
        <v>7</v>
      </c>
      <c r="BP1199" s="1" t="s">
        <v>3927</v>
      </c>
      <c r="BQ1199" s="1" cm="1">
        <f t="array" ref="BQ1199">_xlfn.IFS(BP1199="None Known",0, LEN(BP1199)&gt;500, 5,LEN(BP1199)&gt;400, 4, LEN(BP1199)&gt;300, 3, LEN(BP1199)&gt;200, 2, LEN(BP1199)&gt;1, 1)</f>
        <v>2</v>
      </c>
      <c r="BR1199" s="1" t="s">
        <v>3928</v>
      </c>
      <c r="BS1199" s="1">
        <v>1</v>
      </c>
      <c r="BT1199" s="1" t="s">
        <v>3929</v>
      </c>
      <c r="BU1199" s="1">
        <v>2</v>
      </c>
      <c r="BV1199" s="1" t="s">
        <v>431</v>
      </c>
      <c r="BW1199" s="1" t="s">
        <v>31</v>
      </c>
      <c r="BX1199" s="1"/>
      <c r="BY1199" t="str">
        <f>_xlfn.XLOOKUP($B1199,Img_lookup!A:A,Img_lookup!B:B, "Not available")</f>
        <v>88123800-6cfb-4f37-983b-5968e6c4f851</v>
      </c>
      <c r="BZ1199" t="str">
        <f>_xlfn.XLOOKUP($B1199,Img_lookup!A:A,Img_lookup!C:C, "Not available")</f>
        <v>Miscanthus sinensis</v>
      </c>
      <c r="CA1199" t="str">
        <f>_xlfn.XLOOKUP($B1199,Img_lookup!A:A,Img_lookup!D:D, "Not available")</f>
        <v>jam343</v>
      </c>
      <c r="CB1199" t="str">
        <f>_xlfn.XLOOKUP($B1199,Img_lookup!A:A,Img_lookup!E:E, "https://imgur.com/aT5wafe")</f>
        <v>https://api.openverse.engineering/v1/images/88123800-6cfb-4f37-983b-5968e6c4f851/thumb/</v>
      </c>
    </row>
    <row r="1200" spans="1:80" ht="409.6" x14ac:dyDescent="0.15">
      <c r="A1200" s="1" t="s">
        <v>476</v>
      </c>
      <c r="B1200" s="1" t="s">
        <v>3709</v>
      </c>
      <c r="C1200" s="1" t="s">
        <v>3710</v>
      </c>
      <c r="E1200" s="1" t="s">
        <v>3711</v>
      </c>
      <c r="F1200" s="1" t="s">
        <v>22</v>
      </c>
      <c r="G1200" s="1" t="s">
        <v>22</v>
      </c>
      <c r="H1200" s="11" t="str">
        <f t="shared" si="555"/>
        <v>Perennial</v>
      </c>
      <c r="I1200" s="1" t="s">
        <v>17108</v>
      </c>
      <c r="J1200" s="1">
        <v>5.0000001000000002E-2</v>
      </c>
      <c r="K1200" s="1">
        <v>0.5</v>
      </c>
      <c r="L1200" t="str" cm="1">
        <f t="array" ref="L1200">_xlfn.IFS(J1200+K1200="", "Unknown", J1200+K1200&gt;3, "Large", J1200+K1200&gt;0.5, "Medium", J1200+K1200&gt;0, "Small")</f>
        <v>Medium</v>
      </c>
      <c r="M1200" s="1">
        <v>3</v>
      </c>
      <c r="N1200" cm="1">
        <f t="array" ref="N1200">IF($M1200="",INDEX($M$2:$M$2176,MATCH(1,INDEX(($A$2:$A$2176=$A1200)*($M$2:$M$2176&lt;&gt;""),0),0)),$M1200)</f>
        <v>3</v>
      </c>
      <c r="O1200" s="2" t="str">
        <f t="shared" si="549"/>
        <v>Hardy to cold</v>
      </c>
      <c r="P1200" s="1" t="s">
        <v>3712</v>
      </c>
      <c r="R1200" t="str">
        <f t="shared" si="554"/>
        <v>Medium</v>
      </c>
      <c r="S1200" s="1" t="s">
        <v>24</v>
      </c>
      <c r="T1200" s="1" t="str">
        <f>LEFT(S1200,FIND("-",S1200)-1)</f>
        <v xml:space="preserve">1 </v>
      </c>
      <c r="U1200" s="1" t="str">
        <f>RIGHT(S1200,FIND("-",S1200)-1)</f>
        <v>12</v>
      </c>
      <c r="V1200" s="1" t="s">
        <v>307</v>
      </c>
      <c r="W1200" s="6" t="str">
        <f t="shared" si="560"/>
        <v>6</v>
      </c>
      <c r="X1200" t="str">
        <f t="shared" si="561"/>
        <v>June</v>
      </c>
      <c r="Y1200" s="2" t="str">
        <f t="shared" si="562"/>
        <v>7</v>
      </c>
      <c r="Z1200" s="2" t="str">
        <f t="shared" si="563"/>
        <v>July</v>
      </c>
      <c r="AF1200" s="16" t="s">
        <v>25144</v>
      </c>
      <c r="AG1200" s="1" t="str">
        <f t="shared" si="539"/>
        <v xml:space="preserve">Seed </v>
      </c>
      <c r="AH1200" s="2" t="str">
        <f t="shared" si="540"/>
        <v>It germinates better if given 3 months cold stratification and so it is best sown as soon as it is ripe in the autumn[113]. Sow stored seed as early in the year as possible. Make sure that all the fruit pulp is removed from the seed because it contains germination inhibitors[113]. When they are large enough to handle, prick the seedlings out into individual pots and grow them on in the greenhouse for at least their first winter. Plant them out into their permanent positions in late spring or early summer, after the last expected frosts.
Division of naturally layered stems in the spring[200].
Cuttings.</v>
      </c>
      <c r="AI1200" s="1" t="s">
        <v>3713</v>
      </c>
      <c r="AK1200" s="1" t="s">
        <v>17104</v>
      </c>
      <c r="AL1200" s="1" t="str">
        <f t="shared" si="551"/>
        <v>Scented</v>
      </c>
      <c r="AM1200" s="1" t="b">
        <v>1</v>
      </c>
      <c r="AN1200" s="1" t="b">
        <v>1</v>
      </c>
      <c r="AO1200" s="1" t="b">
        <v>0</v>
      </c>
      <c r="AP1200" s="5" t="s">
        <v>54</v>
      </c>
      <c r="AQ1200" s="5" t="str">
        <f t="shared" si="541"/>
        <v>Light, Medium</v>
      </c>
      <c r="AR1200" s="1" t="s">
        <v>10</v>
      </c>
      <c r="AS1200" s="1" t="str">
        <f t="shared" si="552"/>
        <v>None, Partial</v>
      </c>
      <c r="AT1200" s="1" t="str">
        <f t="shared" si="542"/>
        <v>Partial, Full</v>
      </c>
      <c r="AU1200" s="1" t="s">
        <v>29</v>
      </c>
      <c r="AV1200" s="1" t="str">
        <f t="shared" si="543"/>
        <v>Moist</v>
      </c>
      <c r="AW1200" s="1" t="s">
        <v>123</v>
      </c>
      <c r="AX1200" s="1" t="str">
        <f t="shared" si="544"/>
        <v>Acid, Neutral</v>
      </c>
      <c r="AY1200" s="1" t="b">
        <v>1</v>
      </c>
      <c r="AZ1200" s="1" t="b">
        <v>0</v>
      </c>
      <c r="BA1200" s="1" t="b">
        <v>0</v>
      </c>
      <c r="BC1200" t="str">
        <f t="shared" si="545"/>
        <v>FALSE</v>
      </c>
      <c r="BE1200" t="str">
        <f t="shared" si="546"/>
        <v>FALSE</v>
      </c>
      <c r="BF1200" s="1" t="b">
        <v>0</v>
      </c>
      <c r="BG1200" s="1" t="b">
        <v>0</v>
      </c>
      <c r="BH1200" s="1" t="b">
        <v>0</v>
      </c>
      <c r="BJ1200" s="1" t="str">
        <f t="shared" si="547"/>
        <v>FALSE</v>
      </c>
      <c r="BL1200" t="str">
        <f t="shared" si="548"/>
        <v>FALSE</v>
      </c>
      <c r="BM1200" s="1" t="b">
        <v>0</v>
      </c>
      <c r="BN1200" s="1" t="b">
        <v>0</v>
      </c>
      <c r="BO1200" s="1">
        <f t="shared" si="553"/>
        <v>13</v>
      </c>
      <c r="BP1200" s="1" t="s">
        <v>3714</v>
      </c>
      <c r="BQ1200" s="1" cm="1">
        <f t="array" ref="BQ1200">_xlfn.IFS(BP1200="None Known",0, LEN(BP1200)&gt;500, 5,LEN(BP1200)&gt;400, 4, LEN(BP1200)&gt;300, 3, LEN(BP1200)&gt;200, 2, LEN(BP1200)&gt;1, 1)</f>
        <v>1</v>
      </c>
      <c r="BR1200" s="1" t="s">
        <v>3715</v>
      </c>
      <c r="BS1200" s="1">
        <v>3</v>
      </c>
      <c r="BT1200" s="1" t="s">
        <v>3716</v>
      </c>
      <c r="BU1200" s="1">
        <v>3</v>
      </c>
      <c r="BV1200" s="1" t="s">
        <v>3717</v>
      </c>
      <c r="BW1200" s="1" t="s">
        <v>31</v>
      </c>
      <c r="BX1200" s="1"/>
      <c r="BY1200" t="str">
        <f>_xlfn.XLOOKUP($B1200,Img_lookup!A:A,Img_lookup!B:B, "Not available")</f>
        <v>055c2068-7486-4694-8fd9-6cfeddc5b98c</v>
      </c>
      <c r="BZ1200" t="str">
        <f>_xlfn.XLOOKUP($B1200,Img_lookup!A:A,Img_lookup!C:C, "Not available")</f>
        <v>Mitchella repens / Pain de perdrix / Airelle / Partridge berry / Two-eyed berry</v>
      </c>
      <c r="CA1200" t="str">
        <f>_xlfn.XLOOKUP($B1200,Img_lookup!A:A,Img_lookup!D:D, "Not available")</f>
        <v>Charles de Mille-Isles</v>
      </c>
      <c r="CB1200" t="str">
        <f>_xlfn.XLOOKUP($B1200,Img_lookup!A:A,Img_lookup!E:E, "https://imgur.com/aT5wafe")</f>
        <v>https://api.openverse.engineering/v1/images/055c2068-7486-4694-8fd9-6cfeddc5b98c/thumb/</v>
      </c>
    </row>
    <row r="1201" spans="1:80" ht="409.6" x14ac:dyDescent="0.15">
      <c r="A1201" s="1" t="s">
        <v>103</v>
      </c>
      <c r="B1201" s="1" t="s">
        <v>8164</v>
      </c>
      <c r="C1201" s="1" t="s">
        <v>8165</v>
      </c>
      <c r="E1201" s="1" t="s">
        <v>8166</v>
      </c>
      <c r="F1201" s="1" t="s">
        <v>17124</v>
      </c>
      <c r="G1201" s="1" t="s">
        <v>17124</v>
      </c>
      <c r="H1201" s="11" t="str">
        <f t="shared" si="555"/>
        <v>Annual/Perennial</v>
      </c>
      <c r="J1201" s="1">
        <v>0.60000002399999997</v>
      </c>
      <c r="L1201" t="str" cm="1">
        <f t="array" ref="L1201">_xlfn.IFS(J1201+K1201="", "Unknown", J1201+K1201&gt;3, "Large", J1201+K1201&gt;0.5, "Medium", J1201+K1201&gt;0, "Small")</f>
        <v>Medium</v>
      </c>
      <c r="M1201" s="1">
        <v>6</v>
      </c>
      <c r="N1201" cm="1">
        <f t="array" ref="N1201">IF($M1201="",INDEX($M$2:$M$2176,MATCH(1,INDEX(($A$2:$A$2176=$A1201)*($M$2:$M$2176&lt;&gt;""),0),0)),$M1201)</f>
        <v>6</v>
      </c>
      <c r="O1201" s="2" t="str">
        <f t="shared" si="549"/>
        <v>Seasonal outdoors</v>
      </c>
      <c r="P1201" s="1" t="s">
        <v>8167</v>
      </c>
      <c r="R1201" t="str">
        <f t="shared" si="554"/>
        <v>Medium</v>
      </c>
      <c r="T1201" s="1"/>
      <c r="U1201" s="1"/>
      <c r="V1201" s="1" t="s">
        <v>51</v>
      </c>
      <c r="W1201" s="6" t="str">
        <f t="shared" si="560"/>
        <v>7</v>
      </c>
      <c r="X1201" t="str">
        <f t="shared" si="561"/>
        <v>July</v>
      </c>
      <c r="Y1201" s="2" t="str">
        <f t="shared" si="562"/>
        <v>8</v>
      </c>
      <c r="Z1201" s="2" t="str">
        <f t="shared" si="563"/>
        <v>August</v>
      </c>
      <c r="AF1201" s="16" t="s">
        <v>24597</v>
      </c>
      <c r="AG1201" s="1" t="str">
        <f t="shared" si="539"/>
        <v xml:space="preserve">Seed </v>
      </c>
      <c r="AH1201" s="2" t="str">
        <f t="shared" si="540"/>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v>
      </c>
      <c r="AI1201" s="1" t="s">
        <v>8168</v>
      </c>
      <c r="AJ1201" s="1" t="s">
        <v>26</v>
      </c>
      <c r="AK1201" s="1" t="s">
        <v>17104</v>
      </c>
      <c r="AL1201" s="1" t="str">
        <f t="shared" si="551"/>
        <v>Scented</v>
      </c>
      <c r="AM1201" s="1" t="b">
        <v>1</v>
      </c>
      <c r="AN1201" s="1" t="b">
        <v>0</v>
      </c>
      <c r="AO1201" s="1" t="b">
        <v>0</v>
      </c>
      <c r="AP1201" s="5" t="s">
        <v>28</v>
      </c>
      <c r="AQ1201" s="5" t="str">
        <f t="shared" si="541"/>
        <v>Light, Medium, Heavy</v>
      </c>
      <c r="AR1201" s="1" t="s">
        <v>10</v>
      </c>
      <c r="AS1201" s="1" t="str">
        <f t="shared" si="552"/>
        <v>None, Partial</v>
      </c>
      <c r="AT1201" s="1" t="str">
        <f t="shared" si="542"/>
        <v>Partial, Full</v>
      </c>
      <c r="AU1201" s="1" t="s">
        <v>29</v>
      </c>
      <c r="AV1201" s="1" t="str">
        <f t="shared" si="543"/>
        <v>Moist</v>
      </c>
      <c r="AW1201" s="1" t="s">
        <v>12</v>
      </c>
      <c r="AX1201" s="1" t="str">
        <f t="shared" si="544"/>
        <v>Acid, Neutral, Alkaline</v>
      </c>
      <c r="AY1201" s="1" t="b">
        <v>0</v>
      </c>
      <c r="AZ1201" s="1" t="b">
        <v>0</v>
      </c>
      <c r="BA1201" s="1" t="b">
        <v>0</v>
      </c>
      <c r="BC1201" t="str">
        <f t="shared" si="545"/>
        <v>FALSE</v>
      </c>
      <c r="BE1201" t="str">
        <f t="shared" si="546"/>
        <v>FALSE</v>
      </c>
      <c r="BF1201" s="1" t="b">
        <v>0</v>
      </c>
      <c r="BG1201" s="1" t="b">
        <v>0</v>
      </c>
      <c r="BH1201" s="1" t="b">
        <v>0</v>
      </c>
      <c r="BJ1201" s="1" t="str">
        <f t="shared" si="547"/>
        <v>FALSE</v>
      </c>
      <c r="BK1201" s="1" t="s">
        <v>77</v>
      </c>
      <c r="BL1201" t="str">
        <f t="shared" si="548"/>
        <v>TRUE</v>
      </c>
      <c r="BM1201" s="1" t="b">
        <v>0</v>
      </c>
      <c r="BN1201" s="1" t="b">
        <v>1</v>
      </c>
      <c r="BO1201" s="1">
        <f t="shared" si="553"/>
        <v>6</v>
      </c>
      <c r="BP1201" s="1" t="s">
        <v>8169</v>
      </c>
      <c r="BQ1201" s="1" cm="1">
        <f t="array" ref="BQ1201">_xlfn.IFS(BP1201="None Known",0, LEN(BP1201)&gt;500, 5,LEN(BP1201)&gt;400, 4, LEN(BP1201)&gt;300, 3, LEN(BP1201)&gt;200, 2, LEN(BP1201)&gt;1, 1)</f>
        <v>3</v>
      </c>
      <c r="BR1201" s="1" t="s">
        <v>8170</v>
      </c>
      <c r="BS1201" s="1">
        <v>1</v>
      </c>
      <c r="BT1201" s="1" t="s">
        <v>31</v>
      </c>
      <c r="BU1201" s="1">
        <v>0</v>
      </c>
      <c r="BV1201" s="1" t="s">
        <v>1859</v>
      </c>
      <c r="BW1201" s="1" t="s">
        <v>31</v>
      </c>
      <c r="BX1201" s="1"/>
      <c r="BY1201" t="str">
        <f>_xlfn.XLOOKUP($B1201,Img_lookup!A:A,Img_lookup!B:B, "Not available")</f>
        <v>5d7db8be-f5d0-416a-ac5b-90972b96f911</v>
      </c>
      <c r="BZ1201" t="str">
        <f>_xlfn.XLOOKUP($B1201,Img_lookup!A:A,Img_lookup!C:C, "Not available")</f>
        <v>Monarda Citriodora</v>
      </c>
      <c r="CA1201" t="str">
        <f>_xlfn.XLOOKUP($B1201,Img_lookup!A:A,Img_lookup!D:D, "Not available")</f>
        <v>Larry Smith2010</v>
      </c>
      <c r="CB1201" t="str">
        <f>_xlfn.XLOOKUP($B1201,Img_lookup!A:A,Img_lookup!E:E, "https://imgur.com/aT5wafe")</f>
        <v>https://api.openverse.engineering/v1/images/5d7db8be-f5d0-416a-ac5b-90972b96f911/thumb/</v>
      </c>
    </row>
    <row r="1202" spans="1:80" ht="409.6" x14ac:dyDescent="0.15">
      <c r="A1202" s="1" t="s">
        <v>103</v>
      </c>
      <c r="B1202" s="1" t="s">
        <v>3534</v>
      </c>
      <c r="C1202" s="1" t="s">
        <v>3535</v>
      </c>
      <c r="E1202" s="1" t="s">
        <v>3536</v>
      </c>
      <c r="F1202" s="1" t="s">
        <v>6</v>
      </c>
      <c r="G1202" s="1" t="s">
        <v>6</v>
      </c>
      <c r="H1202" s="11" t="str">
        <f t="shared" si="555"/>
        <v>Perennial</v>
      </c>
      <c r="J1202" s="1">
        <v>0.89999997600000003</v>
      </c>
      <c r="K1202" s="1">
        <v>0.44999998800000002</v>
      </c>
      <c r="L1202" t="str" cm="1">
        <f t="array" ref="L1202">_xlfn.IFS(J1202+K1202="", "Unknown", J1202+K1202&gt;3, "Large", J1202+K1202&gt;0.5, "Medium", J1202+K1202&gt;0, "Small")</f>
        <v>Medium</v>
      </c>
      <c r="M1202" s="1">
        <v>4</v>
      </c>
      <c r="N1202" cm="1">
        <f t="array" ref="N1202">IF($M1202="",INDEX($M$2:$M$2176,MATCH(1,INDEX(($A$2:$A$2176=$A1202)*($M$2:$M$2176&lt;&gt;""),0),0)),$M1202)</f>
        <v>4</v>
      </c>
      <c r="O1202" s="2" t="str">
        <f t="shared" si="549"/>
        <v>Hardy to cold</v>
      </c>
      <c r="P1202" s="1" t="s">
        <v>3537</v>
      </c>
      <c r="R1202" t="str">
        <f t="shared" si="554"/>
        <v>Medium</v>
      </c>
      <c r="S1202" s="1" t="s">
        <v>176</v>
      </c>
      <c r="T1202" s="1" t="str">
        <f>LEFT(S1202,FIND("-",S1202)-1)</f>
        <v xml:space="preserve">4 </v>
      </c>
      <c r="U1202" s="1" t="str">
        <f>RIGHT(S1202,FIND("-",S1202)-1)</f>
        <v>10</v>
      </c>
      <c r="V1202" s="1" t="s">
        <v>134</v>
      </c>
      <c r="W1202" s="6" t="str">
        <f t="shared" si="560"/>
        <v>6</v>
      </c>
      <c r="X1202" t="str">
        <f t="shared" si="561"/>
        <v>June</v>
      </c>
      <c r="Y1202" s="2" t="str">
        <f t="shared" si="562"/>
        <v>9</v>
      </c>
      <c r="Z1202" s="2" t="str">
        <f t="shared" si="563"/>
        <v>September</v>
      </c>
      <c r="AA1202" s="1" t="s">
        <v>135</v>
      </c>
      <c r="AB1202" s="1" t="str">
        <f>IF(ISNUMBER(SEARCH("-",AA1202)),TRIM(LEFT(AA1202,FIND("-",AA1202)-1)),AA1202)</f>
        <v>8</v>
      </c>
      <c r="AC1202" s="1" t="str">
        <f>IF(AB1202="1", "January", IF(AB1202="2", "February", IF(AB1202="3", "March", IF(AB1202="4", "April", IF(AB1202="5", "May", IF(AB1202="6", "June", IF(AB1202="7", "July", IF(AB1202="8", "August", IF(AB1202="9", "September", IF(AB1202="10", "October", IF(AB1202="11", "November", IF(AB1202="12", "December", "Other"))))))))))))</f>
        <v>August</v>
      </c>
      <c r="AD1202" s="1" t="str">
        <f>IF(ISNUMBER(SEARCH("-",AA1202)),TRIM(RIGHT(AA1202,LEN(AA1202)-SEARCH("-",AA1202))),AA1202)</f>
        <v>10</v>
      </c>
      <c r="AE1202" s="1" t="str">
        <f>IF(AD1202="1", "January", IF(AD1202="2", "February", IF(AD1202="3", "March", IF(AD1202="4", "April", IF(AD1202="5", "May", IF(AD1202="6", "June", IF(AD1202="7", "July", IF(AD1202="8", "August", IF(AD1202="9", "September", IF(AD1202="10", "October", IF(AD1202="11", "November", IF(AD1202="12", "December", "Other"))))))))))))</f>
        <v>October</v>
      </c>
      <c r="AF1202" s="16" t="s">
        <v>24598</v>
      </c>
      <c r="AG1202" s="1" t="str">
        <f t="shared" si="539"/>
        <v xml:space="preserve">Seed </v>
      </c>
      <c r="AH1202" s="2" t="str">
        <f t="shared" si="540"/>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202" s="1" t="s">
        <v>3538</v>
      </c>
      <c r="AJ1202" s="1" t="s">
        <v>26</v>
      </c>
      <c r="AK1202" s="1" t="s">
        <v>17104</v>
      </c>
      <c r="AL1202" s="1" t="str">
        <f t="shared" si="551"/>
        <v>Scented</v>
      </c>
      <c r="AM1202" s="1" t="b">
        <v>1</v>
      </c>
      <c r="AN1202" s="1" t="b">
        <v>1</v>
      </c>
      <c r="AO1202" s="1" t="b">
        <v>0</v>
      </c>
      <c r="AP1202" s="5" t="s">
        <v>28</v>
      </c>
      <c r="AQ1202" s="5" t="str">
        <f t="shared" si="541"/>
        <v>Light, Medium, Heavy</v>
      </c>
      <c r="AR1202" s="1" t="s">
        <v>10</v>
      </c>
      <c r="AS1202" s="1" t="str">
        <f t="shared" si="552"/>
        <v>None, Partial</v>
      </c>
      <c r="AT1202" s="1" t="str">
        <f t="shared" si="542"/>
        <v>Partial, Full</v>
      </c>
      <c r="AU1202" s="1" t="s">
        <v>29</v>
      </c>
      <c r="AV1202" s="1" t="str">
        <f t="shared" si="543"/>
        <v>Moist</v>
      </c>
      <c r="AW1202" s="1" t="s">
        <v>12</v>
      </c>
      <c r="AX1202" s="1" t="str">
        <f t="shared" si="544"/>
        <v>Acid, Neutral, Alkaline</v>
      </c>
      <c r="AY1202" s="1" t="b">
        <v>0</v>
      </c>
      <c r="AZ1202" s="1" t="b">
        <v>0</v>
      </c>
      <c r="BA1202" s="1" t="b">
        <v>0</v>
      </c>
      <c r="BC1202" t="str">
        <f t="shared" si="545"/>
        <v>FALSE</v>
      </c>
      <c r="BE1202" t="str">
        <f t="shared" si="546"/>
        <v>FALSE</v>
      </c>
      <c r="BF1202" s="1" t="b">
        <v>0</v>
      </c>
      <c r="BG1202" s="1" t="b">
        <v>1</v>
      </c>
      <c r="BH1202" s="1" t="b">
        <v>0</v>
      </c>
      <c r="BI1202" s="1" t="s">
        <v>30</v>
      </c>
      <c r="BJ1202" s="1" t="str">
        <f t="shared" si="547"/>
        <v>FALSE</v>
      </c>
      <c r="BK1202" s="1" t="s">
        <v>77</v>
      </c>
      <c r="BL1202" t="str">
        <f t="shared" si="548"/>
        <v>TRUE</v>
      </c>
      <c r="BM1202" s="1" t="b">
        <v>0</v>
      </c>
      <c r="BN1202" s="1" t="b">
        <v>1</v>
      </c>
      <c r="BO1202" s="1">
        <f t="shared" si="553"/>
        <v>12</v>
      </c>
      <c r="BP1202" s="1" t="s">
        <v>3539</v>
      </c>
      <c r="BQ1202" s="1" cm="1">
        <f t="array" ref="BQ1202">_xlfn.IFS(BP1202="None Known",0, LEN(BP1202)&gt;500, 5,LEN(BP1202)&gt;400, 4, LEN(BP1202)&gt;300, 3, LEN(BP1202)&gt;200, 2, LEN(BP1202)&gt;1, 1)</f>
        <v>1</v>
      </c>
      <c r="BR1202" s="1" t="s">
        <v>3540</v>
      </c>
      <c r="BS1202" s="1">
        <v>3</v>
      </c>
      <c r="BT1202" s="1" t="s">
        <v>3541</v>
      </c>
      <c r="BU1202" s="1">
        <v>2</v>
      </c>
      <c r="BV1202" s="1" t="s">
        <v>3421</v>
      </c>
      <c r="BW1202" s="1" t="s">
        <v>31</v>
      </c>
      <c r="BX1202" s="1"/>
      <c r="BY1202" t="str">
        <f>_xlfn.XLOOKUP($B1202,Img_lookup!A:A,Img_lookup!B:B, "Not available")</f>
        <v>b63b31ec-0946-4a8c-be2a-6fab6052a53f</v>
      </c>
      <c r="BZ1202" t="str">
        <f>_xlfn.XLOOKUP($B1202,Img_lookup!A:A,Img_lookup!C:C, "Not available")</f>
        <v>Monarda didyma / th√© d'oswego / bee balm</v>
      </c>
      <c r="CA1202" t="str">
        <f>_xlfn.XLOOKUP($B1202,Img_lookup!A:A,Img_lookup!D:D, "Not available")</f>
        <v>Charles de Mille-Isles</v>
      </c>
      <c r="CB1202" t="str">
        <f>_xlfn.XLOOKUP($B1202,Img_lookup!A:A,Img_lookup!E:E, "https://imgur.com/aT5wafe")</f>
        <v>https://api.openverse.engineering/v1/images/b63b31ec-0946-4a8c-be2a-6fab6052a53f/thumb/</v>
      </c>
    </row>
    <row r="1203" spans="1:80" ht="409.6" x14ac:dyDescent="0.15">
      <c r="A1203" s="1" t="s">
        <v>103</v>
      </c>
      <c r="B1203" s="1" t="s">
        <v>10890</v>
      </c>
      <c r="C1203" s="1" t="s">
        <v>10891</v>
      </c>
      <c r="E1203" s="1" t="s">
        <v>10892</v>
      </c>
      <c r="F1203" s="1" t="s">
        <v>6</v>
      </c>
      <c r="G1203" s="1" t="s">
        <v>6</v>
      </c>
      <c r="H1203" s="11" t="str">
        <f t="shared" si="555"/>
        <v>Perennial</v>
      </c>
      <c r="J1203" s="1">
        <v>1.5</v>
      </c>
      <c r="K1203" s="1">
        <v>0.5</v>
      </c>
      <c r="L1203" t="str" cm="1">
        <f t="array" ref="L1203">_xlfn.IFS(J1203+K1203="", "Unknown", J1203+K1203&gt;3, "Large", J1203+K1203&gt;0.5, "Medium", J1203+K1203&gt;0, "Small")</f>
        <v>Medium</v>
      </c>
      <c r="M1203" s="1">
        <v>4</v>
      </c>
      <c r="N1203" cm="1">
        <f t="array" ref="N1203">IF($M1203="",INDEX($M$2:$M$2176,MATCH(1,INDEX(($A$2:$A$2176=$A1203)*($M$2:$M$2176&lt;&gt;""),0),0)),$M1203)</f>
        <v>4</v>
      </c>
      <c r="O1203" s="2" t="str">
        <f t="shared" si="549"/>
        <v>Hardy to cold</v>
      </c>
      <c r="P1203" s="1" t="s">
        <v>10893</v>
      </c>
      <c r="R1203" t="str">
        <f t="shared" si="554"/>
        <v>Medium</v>
      </c>
      <c r="T1203" s="1"/>
      <c r="U1203" s="1"/>
      <c r="V1203" s="1">
        <v>7</v>
      </c>
      <c r="W1203" s="6">
        <f t="shared" si="560"/>
        <v>7</v>
      </c>
      <c r="X1203" t="str">
        <f>IF(W1203=1, "January", IF(W1203=2, "February", IF(W1203=3, "March", IF(W1203=4, "April", IF(W1203=5, "May", IF(W1203=6, "June", IF(W1203=7, "July", IF(W1203=8, "August", IF(W1203=9, "September", IF(W1203=10, "October", IF(W1203=11, "November", IF(W1203=12, "December", "Other"))))))))))))</f>
        <v>July</v>
      </c>
      <c r="Y1203" s="1"/>
      <c r="Z1203" s="1"/>
      <c r="AA1203" s="1">
        <v>8</v>
      </c>
      <c r="AB1203" s="1">
        <f>IF(ISNUMBER(SEARCH("-",AA1203)),TRIM(LEFT(AA1203,FIND("-",AA1203)-1)),AA1203)</f>
        <v>8</v>
      </c>
      <c r="AC1203" s="1" t="str">
        <f>IF(AB1203=1, "January", IF(AB1203=2, "February", IF(AB1203=3, "March", IF(AB1203=4, "April", IF(AB1203=5, "May", IF(AB1203=6, "June", IF(AB1203=7, "July", IF(AB1203=8, "August", IF(AB1203=9, "September", IF(AB1203=10, "October", IF(AB1203=11, "November", IF(AB1203=12, "December", "Other"))))))))))))</f>
        <v>August</v>
      </c>
      <c r="AD1203" s="1"/>
      <c r="AE1203" s="1"/>
      <c r="AF1203" s="16" t="s">
        <v>24598</v>
      </c>
      <c r="AG1203" s="1" t="str">
        <f t="shared" si="539"/>
        <v xml:space="preserve">Seed </v>
      </c>
      <c r="AH1203" s="2" t="str">
        <f t="shared" si="540"/>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203" s="1" t="s">
        <v>10894</v>
      </c>
      <c r="AJ1203" s="1" t="s">
        <v>26</v>
      </c>
      <c r="AK1203" s="1" t="s">
        <v>17104</v>
      </c>
      <c r="AL1203" s="1" t="str">
        <f t="shared" si="551"/>
        <v>Unscented</v>
      </c>
      <c r="AM1203" s="1" t="b">
        <v>0</v>
      </c>
      <c r="AN1203" s="1" t="b">
        <v>0</v>
      </c>
      <c r="AO1203" s="1" t="b">
        <v>0</v>
      </c>
      <c r="AP1203" s="5" t="s">
        <v>28</v>
      </c>
      <c r="AQ1203" s="5" t="str">
        <f t="shared" si="541"/>
        <v>Light, Medium, Heavy</v>
      </c>
      <c r="AR1203" s="1" t="s">
        <v>30</v>
      </c>
      <c r="AS1203" s="1" t="str">
        <f t="shared" si="552"/>
        <v>None</v>
      </c>
      <c r="AT1203" s="1" t="str">
        <f t="shared" si="542"/>
        <v>Full</v>
      </c>
      <c r="AU1203" s="1" t="s">
        <v>11</v>
      </c>
      <c r="AV1203" s="1" t="str">
        <f t="shared" si="543"/>
        <v>Dry, Moist</v>
      </c>
      <c r="AW1203" s="1" t="s">
        <v>12</v>
      </c>
      <c r="AX1203" s="1" t="str">
        <f t="shared" si="544"/>
        <v>Acid, Neutral, Alkaline</v>
      </c>
      <c r="AY1203" s="1" t="b">
        <v>0</v>
      </c>
      <c r="AZ1203" s="1" t="b">
        <v>0</v>
      </c>
      <c r="BA1203" s="1" t="b">
        <v>0</v>
      </c>
      <c r="BC1203" t="str">
        <f t="shared" si="545"/>
        <v>FALSE</v>
      </c>
      <c r="BE1203" t="str">
        <f t="shared" si="546"/>
        <v>FALSE</v>
      </c>
      <c r="BF1203" s="1" t="b">
        <v>0</v>
      </c>
      <c r="BG1203" s="1" t="b">
        <v>1</v>
      </c>
      <c r="BH1203" s="1" t="b">
        <v>0</v>
      </c>
      <c r="BI1203" s="1" t="s">
        <v>30</v>
      </c>
      <c r="BJ1203" s="1" t="str">
        <f t="shared" si="547"/>
        <v>FALSE</v>
      </c>
      <c r="BK1203" s="1" t="s">
        <v>77</v>
      </c>
      <c r="BL1203" t="str">
        <f t="shared" si="548"/>
        <v>TRUE</v>
      </c>
      <c r="BM1203" s="1" t="b">
        <v>0</v>
      </c>
      <c r="BN1203" s="1" t="b">
        <v>1</v>
      </c>
      <c r="BO1203" s="1">
        <f t="shared" si="553"/>
        <v>12</v>
      </c>
      <c r="BP1203" s="1" t="s">
        <v>10895</v>
      </c>
      <c r="BQ1203" s="1" cm="1">
        <f t="array" ref="BQ1203">_xlfn.IFS(BP1203="None Known",0, LEN(BP1203)&gt;500, 5,LEN(BP1203)&gt;400, 4, LEN(BP1203)&gt;300, 3, LEN(BP1203)&gt;200, 2, LEN(BP1203)&gt;1, 1)</f>
        <v>1</v>
      </c>
      <c r="BR1203" s="1" t="s">
        <v>10896</v>
      </c>
      <c r="BS1203" s="1">
        <v>3</v>
      </c>
      <c r="BT1203" s="1" t="s">
        <v>10897</v>
      </c>
      <c r="BU1203" s="1">
        <v>2</v>
      </c>
      <c r="BV1203" s="1" t="s">
        <v>1730</v>
      </c>
      <c r="BW1203" s="1" t="s">
        <v>31</v>
      </c>
      <c r="BX1203" s="1"/>
      <c r="BY1203" t="str">
        <f>_xlfn.XLOOKUP($B1203,Img_lookup!A:A,Img_lookup!B:B, "Not available")</f>
        <v>3f85685d-a5a0-4211-a6e2-da548591795c</v>
      </c>
      <c r="BZ1203" t="str">
        <f>_xlfn.XLOOKUP($B1203,Img_lookup!A:A,Img_lookup!C:C, "Not available")</f>
        <v>Monarda fistulosa, wild bergamot or bee balm in the mint family (Lamiaceae). Seen along the Middle Fork of the Flathead River.</v>
      </c>
      <c r="CA1203" t="str">
        <f>_xlfn.XLOOKUP($B1203,Img_lookup!A:A,Img_lookup!D:D, "Not available")</f>
        <v>GlacierNPS</v>
      </c>
      <c r="CB1203" t="str">
        <f>_xlfn.XLOOKUP($B1203,Img_lookup!A:A,Img_lookup!E:E, "https://imgur.com/aT5wafe")</f>
        <v>https://api.openverse.engineering/v1/images/3f85685d-a5a0-4211-a6e2-da548591795c/thumb/</v>
      </c>
    </row>
    <row r="1204" spans="1:80" ht="409.6" x14ac:dyDescent="0.15">
      <c r="A1204" s="1" t="s">
        <v>103</v>
      </c>
      <c r="B1204" s="1" t="s">
        <v>15621</v>
      </c>
      <c r="C1204" s="1" t="s">
        <v>15622</v>
      </c>
      <c r="E1204" s="1" t="s">
        <v>15623</v>
      </c>
      <c r="F1204" s="1" t="s">
        <v>17124</v>
      </c>
      <c r="G1204" s="1" t="s">
        <v>17124</v>
      </c>
      <c r="H1204" s="11" t="str">
        <f t="shared" si="555"/>
        <v>Annual/Perennial</v>
      </c>
      <c r="J1204" s="1">
        <v>0.75</v>
      </c>
      <c r="K1204" s="1">
        <v>0.40000000600000002</v>
      </c>
      <c r="L1204" t="str" cm="1">
        <f t="array" ref="L1204">_xlfn.IFS(J1204+K1204="", "Unknown", J1204+K1204&gt;3, "Large", J1204+K1204&gt;0.5, "Medium", J1204+K1204&gt;0, "Small")</f>
        <v>Medium</v>
      </c>
      <c r="M1204" s="1">
        <v>6</v>
      </c>
      <c r="N1204" cm="1">
        <f t="array" ref="N1204">IF($M1204="",INDEX($M$2:$M$2176,MATCH(1,INDEX(($A$2:$A$2176=$A1204)*($M$2:$M$2176&lt;&gt;""),0),0)),$M1204)</f>
        <v>6</v>
      </c>
      <c r="O1204" s="2" t="str">
        <f t="shared" si="549"/>
        <v>Seasonal outdoors</v>
      </c>
      <c r="P1204" s="1" t="s">
        <v>15624</v>
      </c>
      <c r="R1204" t="str">
        <f t="shared" si="554"/>
        <v>Medium</v>
      </c>
      <c r="T1204" s="1"/>
      <c r="U1204" s="1"/>
      <c r="V1204" s="1" t="s">
        <v>108</v>
      </c>
      <c r="W1204" s="6" t="str">
        <f t="shared" si="560"/>
        <v>7</v>
      </c>
      <c r="X1204" t="str">
        <f>IF(W1204="1", "January", IF(W1204="2", "February", IF(W1204="3", "March", IF(W1204="4", "April", IF(W1204="5", "May", IF(W1204="6", "June", IF(W1204="7", "July", IF(W1204="8", "August", IF(W1204="9", "September", IF(W1204="10", "October", IF(W1204="11", "November", IF(W1204="12", "December", "Other"))))))))))))</f>
        <v>July</v>
      </c>
      <c r="Y1204" s="2" t="str">
        <f>IF(ISNUMBER(SEARCH("-",V1204)),TRIM(RIGHT(V1204,LEN(V1204)-SEARCH("-",V1204))),V1204)</f>
        <v>9</v>
      </c>
      <c r="Z1204" s="2" t="str">
        <f>IF(Y1204="1", "January", IF(Y1204="2", "February", IF(Y1204="3", "March", IF(Y1204="4", "April", IF(Y1204="5", "May", IF(Y1204="6", "June", IF(Y1204="7", "July", IF(Y1204="8", "August", IF(Y1204="9", "September", IF(Y1204="10", "October", IF(Y1204="11", "November", IF(Y1204="12", "December", "Other"))))))))))))</f>
        <v>September</v>
      </c>
      <c r="AF1204" s="16" t="s">
        <v>24599</v>
      </c>
      <c r="AG1204" s="1" t="str">
        <f t="shared" si="539"/>
        <v xml:space="preserve">Seed </v>
      </c>
      <c r="AH1204" s="2" t="str">
        <f t="shared" si="540"/>
        <v>Sow mid to late spring in a cold frame. Germination usually takes place within 10 - 40 days at 20�c. When large enough to handle, prick the seedlings out into individual pots and plant them out into their permanent positions in early summer.
The seed can also be sown in situ in late summer in areas where the winters are not too severe and will produce larger plants.
Cuttings of soft basal shoots in spring. Harvest the shoots with plenty of underground stem when they are about 8 - 10cm above the ground. Pot them up into individual pots and keep them in light shade in a cold frame or greenhouse until they are rooting well.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204" s="1" t="s">
        <v>15625</v>
      </c>
      <c r="AJ1204" s="1" t="s">
        <v>26</v>
      </c>
      <c r="AK1204" s="1" t="s">
        <v>17104</v>
      </c>
      <c r="AL1204" s="1" t="str">
        <f t="shared" si="551"/>
        <v>Scented</v>
      </c>
      <c r="AM1204" s="1" t="b">
        <v>1</v>
      </c>
      <c r="AN1204" s="1" t="b">
        <v>0</v>
      </c>
      <c r="AO1204" s="1" t="b">
        <v>0</v>
      </c>
      <c r="AP1204" s="5" t="s">
        <v>28</v>
      </c>
      <c r="AQ1204" s="5" t="str">
        <f t="shared" si="541"/>
        <v>Light, Medium, Heavy</v>
      </c>
      <c r="AR1204" s="1" t="s">
        <v>10</v>
      </c>
      <c r="AS1204" s="1" t="str">
        <f t="shared" si="552"/>
        <v>None, Partial</v>
      </c>
      <c r="AT1204" s="1" t="str">
        <f t="shared" si="542"/>
        <v>Partial, Full</v>
      </c>
      <c r="AU1204" s="1" t="s">
        <v>11</v>
      </c>
      <c r="AV1204" s="1" t="str">
        <f t="shared" si="543"/>
        <v>Dry, Moist</v>
      </c>
      <c r="AW1204" s="1" t="s">
        <v>12</v>
      </c>
      <c r="AX1204" s="1" t="str">
        <f t="shared" si="544"/>
        <v>Acid, Neutral, Alkaline</v>
      </c>
      <c r="AY1204" s="1" t="b">
        <v>0</v>
      </c>
      <c r="AZ1204" s="1" t="b">
        <v>0</v>
      </c>
      <c r="BA1204" s="1" t="b">
        <v>0</v>
      </c>
      <c r="BC1204" t="str">
        <f t="shared" si="545"/>
        <v>FALSE</v>
      </c>
      <c r="BE1204" t="str">
        <f t="shared" si="546"/>
        <v>FALSE</v>
      </c>
      <c r="BF1204" s="1" t="b">
        <v>0</v>
      </c>
      <c r="BG1204" s="1" t="b">
        <v>1</v>
      </c>
      <c r="BH1204" s="1" t="b">
        <v>0</v>
      </c>
      <c r="BJ1204" s="1" t="str">
        <f t="shared" si="547"/>
        <v>FALSE</v>
      </c>
      <c r="BK1204" s="1" t="s">
        <v>77</v>
      </c>
      <c r="BL1204" t="str">
        <f t="shared" si="548"/>
        <v>TRUE</v>
      </c>
      <c r="BM1204" s="1" t="b">
        <v>0</v>
      </c>
      <c r="BN1204" s="1" t="b">
        <v>1</v>
      </c>
      <c r="BO1204" s="1">
        <f t="shared" si="553"/>
        <v>7</v>
      </c>
      <c r="BP1204" s="1" t="s">
        <v>15626</v>
      </c>
      <c r="BQ1204" s="1" cm="1">
        <f t="array" ref="BQ1204">_xlfn.IFS(BP1204="None Known",0, LEN(BP1204)&gt;500, 5,LEN(BP1204)&gt;400, 4, LEN(BP1204)&gt;300, 3, LEN(BP1204)&gt;200, 2, LEN(BP1204)&gt;1, 1)</f>
        <v>1</v>
      </c>
      <c r="BR1204" s="1" t="s">
        <v>15627</v>
      </c>
      <c r="BS1204" s="1">
        <v>1</v>
      </c>
      <c r="BT1204" s="1" t="s">
        <v>15628</v>
      </c>
      <c r="BU1204" s="1">
        <v>3</v>
      </c>
      <c r="BV1204" s="1" t="s">
        <v>4460</v>
      </c>
      <c r="BW1204" s="1" t="s">
        <v>31</v>
      </c>
      <c r="BX1204" s="1"/>
      <c r="BY1204" t="str">
        <f>_xlfn.XLOOKUP($B1204,Img_lookup!A:A,Img_lookup!B:B, "Not available")</f>
        <v>58d66fb7-03ba-441e-96b4-f30cc2fe4330</v>
      </c>
      <c r="BZ1204" t="str">
        <f>_xlfn.XLOOKUP($B1204,Img_lookup!A:A,Img_lookup!C:C, "Not available")</f>
        <v>Spotted beebalm (Monarda punctata)</v>
      </c>
      <c r="CA1204" t="str">
        <f>_xlfn.XLOOKUP($B1204,Img_lookup!A:A,Img_lookup!D:D, "Not available")</f>
        <v>bob in swamp</v>
      </c>
      <c r="CB1204" t="str">
        <f>_xlfn.XLOOKUP($B1204,Img_lookup!A:A,Img_lookup!E:E, "https://imgur.com/aT5wafe")</f>
        <v>https://api.openverse.engineering/v1/images/58d66fb7-03ba-441e-96b4-f30cc2fe4330/thumb/</v>
      </c>
    </row>
    <row r="1205" spans="1:80" ht="409.6" x14ac:dyDescent="0.15">
      <c r="A1205" s="1" t="s">
        <v>1801</v>
      </c>
      <c r="B1205" s="1" t="s">
        <v>16264</v>
      </c>
      <c r="C1205" s="1" t="s">
        <v>16265</v>
      </c>
      <c r="D1205" s="1" t="s">
        <v>16266</v>
      </c>
      <c r="E1205" s="1" t="s">
        <v>16267</v>
      </c>
      <c r="F1205" s="1" t="s">
        <v>6</v>
      </c>
      <c r="G1205" s="1" t="s">
        <v>6</v>
      </c>
      <c r="H1205" s="11" t="str">
        <f t="shared" si="555"/>
        <v>Perennial</v>
      </c>
      <c r="I1205" s="1" t="s">
        <v>17108</v>
      </c>
      <c r="J1205" s="1">
        <v>0.10000000100000001</v>
      </c>
      <c r="K1205" s="1">
        <v>0.30000001199999998</v>
      </c>
      <c r="L1205" t="str" cm="1">
        <f t="array" ref="L1205">_xlfn.IFS(J1205+K1205="", "Unknown", J1205+K1205&gt;3, "Large", J1205+K1205&gt;0.5, "Medium", J1205+K1205&gt;0, "Small")</f>
        <v>Small</v>
      </c>
      <c r="M1205" s="1">
        <v>2</v>
      </c>
      <c r="N1205" cm="1">
        <f t="array" ref="N1205">IF($M1205="",INDEX($M$2:$M$2176,MATCH(1,INDEX(($A$2:$A$2176=$A1205)*($M$2:$M$2176&lt;&gt;""),0),0)),$M1205)</f>
        <v>2</v>
      </c>
      <c r="O1205" s="2" t="str">
        <f t="shared" si="549"/>
        <v>Hardy to cold</v>
      </c>
      <c r="P1205" s="1" t="s">
        <v>16268</v>
      </c>
      <c r="R1205" t="str">
        <f t="shared" si="554"/>
        <v>Medium</v>
      </c>
      <c r="S1205" s="1" t="s">
        <v>24</v>
      </c>
      <c r="T1205" s="1" t="str">
        <f>LEFT(S1205,FIND("-",S1205)-1)</f>
        <v xml:space="preserve">1 </v>
      </c>
      <c r="U1205" s="1" t="str">
        <f>RIGHT(S1205,FIND("-",S1205)-1)</f>
        <v>12</v>
      </c>
      <c r="V1205" s="1" t="s">
        <v>322</v>
      </c>
      <c r="W1205" s="6" t="str">
        <f t="shared" si="560"/>
        <v>6</v>
      </c>
      <c r="X1205" t="str">
        <f>IF(W1205="1", "January", IF(W1205="2", "February", IF(W1205="3", "March", IF(W1205="4", "April", IF(W1205="5", "May", IF(W1205="6", "June", IF(W1205="7", "July", IF(W1205="8", "August", IF(W1205="9", "September", IF(W1205="10", "October", IF(W1205="11", "November", IF(W1205="12", "December", "Other"))))))))))))</f>
        <v>June</v>
      </c>
      <c r="Y1205" s="2" t="str">
        <f>IF(ISNUMBER(SEARCH("-",V1205)),TRIM(RIGHT(V1205,LEN(V1205)-SEARCH("-",V1205))),V1205)</f>
        <v>8</v>
      </c>
      <c r="Z1205" s="2" t="str">
        <f>IF(Y1205="1", "January", IF(Y1205="2", "February", IF(Y1205="3", "March", IF(Y1205="4", "April", IF(Y1205="5", "May", IF(Y1205="6", "June", IF(Y1205="7", "July", IF(Y1205="8", "August", IF(Y1205="9", "September", IF(Y1205="10", "October", IF(Y1205="11", "November", IF(Y1205="12", "December", "Other"))))))))))))</f>
        <v>August</v>
      </c>
      <c r="AF1205" s="16" t="s">
        <v>25120</v>
      </c>
      <c r="AG1205" s="1" t="str">
        <f t="shared" si="539"/>
        <v xml:space="preserve">Seed </v>
      </c>
      <c r="AH1205" s="2" t="str">
        <f t="shared" si="540"/>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into individual pots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I1205" s="1" t="s">
        <v>16269</v>
      </c>
      <c r="AJ1205" s="1" t="s">
        <v>23812</v>
      </c>
      <c r="AK1205" s="1" t="s">
        <v>17104</v>
      </c>
      <c r="AL1205" s="1" t="str">
        <f t="shared" si="551"/>
        <v>Unscented</v>
      </c>
      <c r="AM1205" s="1" t="b">
        <v>0</v>
      </c>
      <c r="AN1205" s="1" t="b">
        <v>1</v>
      </c>
      <c r="AO1205" s="1" t="b">
        <v>0</v>
      </c>
      <c r="AP1205" s="5" t="s">
        <v>54</v>
      </c>
      <c r="AQ1205" s="5" t="str">
        <f t="shared" si="541"/>
        <v>Light, Medium</v>
      </c>
      <c r="AR1205" s="1" t="s">
        <v>274</v>
      </c>
      <c r="AS1205" s="1" t="str">
        <f t="shared" si="552"/>
        <v>None, Partial, Full</v>
      </c>
      <c r="AT1205" s="1" t="str">
        <f t="shared" si="542"/>
        <v>None, Partial, Full</v>
      </c>
      <c r="AU1205" s="1" t="s">
        <v>29</v>
      </c>
      <c r="AV1205" s="1" t="str">
        <f t="shared" si="543"/>
        <v>Moist</v>
      </c>
      <c r="AW1205" s="1" t="s">
        <v>123</v>
      </c>
      <c r="AX1205" s="1" t="str">
        <f t="shared" si="544"/>
        <v>Acid, Neutral</v>
      </c>
      <c r="AY1205" s="1" t="b">
        <v>1</v>
      </c>
      <c r="AZ1205" s="1" t="b">
        <v>0</v>
      </c>
      <c r="BA1205" s="1" t="b">
        <v>0</v>
      </c>
      <c r="BC1205" t="str">
        <f t="shared" si="545"/>
        <v>FALSE</v>
      </c>
      <c r="BE1205" t="str">
        <f t="shared" si="546"/>
        <v>FALSE</v>
      </c>
      <c r="BF1205" s="1" t="b">
        <v>0</v>
      </c>
      <c r="BG1205" s="1" t="b">
        <v>0</v>
      </c>
      <c r="BH1205" s="1" t="b">
        <v>0</v>
      </c>
      <c r="BJ1205" s="1" t="str">
        <f t="shared" si="547"/>
        <v>FALSE</v>
      </c>
      <c r="BK1205" s="1" t="s">
        <v>77</v>
      </c>
      <c r="BL1205" t="str">
        <f t="shared" si="548"/>
        <v>TRUE</v>
      </c>
      <c r="BM1205" s="1" t="b">
        <v>0</v>
      </c>
      <c r="BN1205" s="1" t="b">
        <v>0</v>
      </c>
      <c r="BO1205" s="1">
        <f t="shared" si="553"/>
        <v>8</v>
      </c>
      <c r="BP1205" s="1" t="s">
        <v>31</v>
      </c>
      <c r="BQ1205" s="1" cm="1">
        <f t="array" ref="BQ1205">_xlfn.IFS(BP1205="None Known",0, LEN(BP1205)&gt;500, 5,LEN(BP1205)&gt;400, 4, LEN(BP1205)&gt;300, 3, LEN(BP1205)&gt;200, 2, LEN(BP1205)&gt;1, 1)</f>
        <v>0</v>
      </c>
      <c r="BR1205" s="16" t="s">
        <v>24922</v>
      </c>
      <c r="BS1205" s="1">
        <v>2</v>
      </c>
      <c r="BT1205" s="1" t="s">
        <v>16270</v>
      </c>
      <c r="BU1205" s="1">
        <v>2</v>
      </c>
      <c r="BV1205" s="1" t="s">
        <v>16271</v>
      </c>
      <c r="BW1205" s="1" t="s">
        <v>31</v>
      </c>
      <c r="BX1205" s="1"/>
      <c r="BY1205" t="str">
        <f>_xlfn.XLOOKUP($B1205,Img_lookup!A:A,Img_lookup!B:B, "Not available")</f>
        <v>3f5c08a4-b563-466a-92b9-892a1f39e7e9</v>
      </c>
      <c r="BZ1205" t="str">
        <f>_xlfn.XLOOKUP($B1205,Img_lookup!A:A,Img_lookup!C:C, "Not available")</f>
        <v>Shy Maiden - Moneses uniflora</v>
      </c>
      <c r="CA1205" t="str">
        <f>_xlfn.XLOOKUP($B1205,Img_lookup!A:A,Img_lookup!D:D, "Not available")</f>
        <v>GlacierNPS</v>
      </c>
      <c r="CB1205" t="str">
        <f>_xlfn.XLOOKUP($B1205,Img_lookup!A:A,Img_lookup!E:E, "https://imgur.com/aT5wafe")</f>
        <v>https://api.openverse.engineering/v1/images/3f5c08a4-b563-466a-92b9-892a1f39e7e9/thumb/</v>
      </c>
    </row>
    <row r="1206" spans="1:80" ht="13" x14ac:dyDescent="0.15">
      <c r="A1206" s="1" t="s">
        <v>1801</v>
      </c>
      <c r="B1206" s="1" t="s">
        <v>13850</v>
      </c>
      <c r="C1206" s="1" t="s">
        <v>13851</v>
      </c>
      <c r="E1206" s="1" t="s">
        <v>13852</v>
      </c>
      <c r="F1206" s="1" t="s">
        <v>6</v>
      </c>
      <c r="G1206" s="1" t="s">
        <v>6</v>
      </c>
      <c r="H1206" s="11" t="str">
        <f t="shared" si="555"/>
        <v>Perennial</v>
      </c>
      <c r="J1206" s="1">
        <v>1.5</v>
      </c>
      <c r="L1206" t="str" cm="1">
        <f t="array" ref="L1206">_xlfn.IFS(J1206+K1206="", "Unknown", J1206+K1206&gt;3, "Large", J1206+K1206&gt;0.5, "Medium", J1206+K1206&gt;0, "Small")</f>
        <v>Medium</v>
      </c>
      <c r="N1206" cm="1">
        <f t="array" ref="N1206">IF($M1206="",INDEX($M$2:$M$2176,MATCH(1,INDEX(($A$2:$A$2176=$A1206)*($M$2:$M$2176&lt;&gt;""),0),0)),$M1206)</f>
        <v>6</v>
      </c>
      <c r="O1206" s="2" t="str">
        <f t="shared" si="549"/>
        <v>Seasonal outdoors</v>
      </c>
      <c r="P1206" s="1" t="s">
        <v>13853</v>
      </c>
      <c r="R1206" t="str">
        <f t="shared" si="554"/>
        <v>Medium</v>
      </c>
      <c r="T1206" s="1"/>
      <c r="U1206" s="1"/>
      <c r="V1206" s="1" t="s">
        <v>108</v>
      </c>
      <c r="W1206" s="6" t="str">
        <f t="shared" si="560"/>
        <v>7</v>
      </c>
      <c r="X1206" t="str">
        <f>IF(W1206="1", "January", IF(W1206="2", "February", IF(W1206="3", "March", IF(W1206="4", "April", IF(W1206="5", "May", IF(W1206="6", "June", IF(W1206="7", "July", IF(W1206="8", "August", IF(W1206="9", "September", IF(W1206="10", "October", IF(W1206="11", "November", IF(W1206="12", "December", "Other"))))))))))))</f>
        <v>July</v>
      </c>
      <c r="Y1206" s="2" t="str">
        <f>IF(ISNUMBER(SEARCH("-",V1206)),TRIM(RIGHT(V1206,LEN(V1206)-SEARCH("-",V1206))),V1206)</f>
        <v>9</v>
      </c>
      <c r="Z1206" s="2" t="str">
        <f>IF(Y1206="1", "January", IF(Y1206="2", "February", IF(Y1206="3", "March", IF(Y1206="4", "April", IF(Y1206="5", "May", IF(Y1206="6", "June", IF(Y1206="7", "July", IF(Y1206="8", "August", IF(Y1206="9", "September", IF(Y1206="10", "October", IF(Y1206="11", "November", IF(Y1206="12", "December", "Other"))))))))))))</f>
        <v>September</v>
      </c>
      <c r="AF1206" s="1" t="s">
        <v>13854</v>
      </c>
      <c r="AG1206" s="1" t="str">
        <f t="shared" si="539"/>
        <v xml:space="preserve">Seed </v>
      </c>
      <c r="AH1206" s="2" t="str">
        <f t="shared" si="540"/>
        <v>This is going to be an exceedingly difficult plant to propagate. The seed will need to be sown close to its host plant so one way would be to sow it in the leaf litter under established beech or coniferous trees[1]. Alternatively, you could try sowing the seed in a cold frame in a pot that already contains a potential host plant. If successful, grow the young plant on in the cold frame for a couple of years before planting it out close to an established beech or coniferous tree.</v>
      </c>
      <c r="AI1206" s="1" t="s">
        <v>13855</v>
      </c>
      <c r="AK1206" s="1" t="s">
        <v>17104</v>
      </c>
      <c r="AL1206" s="1" t="str">
        <f t="shared" si="551"/>
        <v>Unscented</v>
      </c>
      <c r="AM1206" s="1" t="b">
        <v>0</v>
      </c>
      <c r="AN1206" s="1" t="b">
        <v>1</v>
      </c>
      <c r="AO1206" s="1" t="b">
        <v>0</v>
      </c>
      <c r="AP1206" s="5" t="s">
        <v>28</v>
      </c>
      <c r="AQ1206" s="5" t="str">
        <f t="shared" si="541"/>
        <v>Light, Medium, Heavy</v>
      </c>
      <c r="AR1206" s="1" t="s">
        <v>1788</v>
      </c>
      <c r="AS1206" s="1" t="str">
        <f t="shared" si="552"/>
        <v>Partial, Full</v>
      </c>
      <c r="AT1206" s="1" t="str">
        <f t="shared" si="542"/>
        <v/>
      </c>
      <c r="AU1206" s="1" t="s">
        <v>29</v>
      </c>
      <c r="AV1206" s="1" t="str">
        <f t="shared" si="543"/>
        <v>Moist</v>
      </c>
      <c r="AW1206" s="1" t="s">
        <v>12</v>
      </c>
      <c r="AX1206" s="1" t="str">
        <f t="shared" si="544"/>
        <v>Acid, Neutral, Alkaline</v>
      </c>
      <c r="AY1206" s="1" t="b">
        <v>0</v>
      </c>
      <c r="AZ1206" s="1" t="b">
        <v>0</v>
      </c>
      <c r="BA1206" s="1" t="b">
        <v>0</v>
      </c>
      <c r="BC1206" t="str">
        <f t="shared" si="545"/>
        <v>FALSE</v>
      </c>
      <c r="BE1206" t="str">
        <f t="shared" si="546"/>
        <v>FALSE</v>
      </c>
      <c r="BF1206" s="1" t="b">
        <v>0</v>
      </c>
      <c r="BG1206" s="1" t="b">
        <v>0</v>
      </c>
      <c r="BH1206" s="1" t="b">
        <v>0</v>
      </c>
      <c r="BJ1206" s="1" t="str">
        <f t="shared" si="547"/>
        <v>FALSE</v>
      </c>
      <c r="BL1206" t="str">
        <f t="shared" si="548"/>
        <v>FALSE</v>
      </c>
      <c r="BM1206" s="1" t="b">
        <v>0</v>
      </c>
      <c r="BN1206" s="1" t="b">
        <v>0</v>
      </c>
      <c r="BO1206" s="1">
        <f t="shared" si="553"/>
        <v>9</v>
      </c>
      <c r="BP1206" s="1" t="s">
        <v>31</v>
      </c>
      <c r="BQ1206" s="1" cm="1">
        <f t="array" ref="BQ1206">_xlfn.IFS(BP1206="None Known",0, LEN(BP1206)&gt;500, 5,LEN(BP1206)&gt;400, 4, LEN(BP1206)&gt;300, 3, LEN(BP1206)&gt;200, 2, LEN(BP1206)&gt;1, 1)</f>
        <v>0</v>
      </c>
      <c r="BR1206" s="1" t="s">
        <v>13856</v>
      </c>
      <c r="BS1206" s="1">
        <v>2</v>
      </c>
      <c r="BT1206" s="1" t="s">
        <v>13857</v>
      </c>
      <c r="BU1206" s="1">
        <v>3</v>
      </c>
      <c r="BV1206" s="1" t="s">
        <v>10125</v>
      </c>
      <c r="BW1206" s="1" t="s">
        <v>13858</v>
      </c>
      <c r="BX1206" s="1"/>
      <c r="BY1206" t="str">
        <f>_xlfn.XLOOKUP($B1206,Img_lookup!A:A,Img_lookup!B:B, "Not available")</f>
        <v>64fc5630-834b-4a9f-a66b-ccabcae9c807</v>
      </c>
      <c r="BZ1206" t="str">
        <f>_xlfn.XLOOKUP($B1206,Img_lookup!A:A,Img_lookup!C:C, "Not available")</f>
        <v>Monotropa uniflora, also known as ghost plant (or ghost pipe), Indian pipe or corpse plant</v>
      </c>
      <c r="CA1206" t="str">
        <f>_xlfn.XLOOKUP($B1206,Img_lookup!A:A,Img_lookup!D:D, "Not available")</f>
        <v>GlacierNPS</v>
      </c>
      <c r="CB1206" t="str">
        <f>_xlfn.XLOOKUP($B1206,Img_lookup!A:A,Img_lookup!E:E, "https://imgur.com/aT5wafe")</f>
        <v>https://api.openverse.engineering/v1/images/64fc5630-834b-4a9f-a66b-ccabcae9c807/thumb/</v>
      </c>
    </row>
    <row r="1207" spans="1:80" ht="409.6" x14ac:dyDescent="0.15">
      <c r="A1207" s="1" t="s">
        <v>612</v>
      </c>
      <c r="B1207" s="1" t="s">
        <v>6918</v>
      </c>
      <c r="C1207" s="1" t="s">
        <v>6919</v>
      </c>
      <c r="E1207" s="1" t="s">
        <v>6920</v>
      </c>
      <c r="F1207" s="1" t="s">
        <v>62</v>
      </c>
      <c r="G1207" s="1" t="s">
        <v>62</v>
      </c>
      <c r="H1207" s="11" t="str">
        <f t="shared" si="555"/>
        <v>Perennial</v>
      </c>
      <c r="I1207" s="1" t="s">
        <v>17107</v>
      </c>
      <c r="J1207" s="1">
        <v>18</v>
      </c>
      <c r="K1207" s="1">
        <v>10</v>
      </c>
      <c r="L1207" t="str" cm="1">
        <f t="array" ref="L1207">_xlfn.IFS(J1207+K1207="", "Unknown", J1207+K1207&gt;3, "Large", J1207+K1207&gt;0.5, "Medium", J1207+K1207&gt;0, "Small")</f>
        <v>Large</v>
      </c>
      <c r="M1207" s="1">
        <v>4</v>
      </c>
      <c r="N1207" cm="1">
        <f t="array" ref="N1207">IF($M1207="",INDEX($M$2:$M$2176,MATCH(1,INDEX(($A$2:$A$2176=$A1207)*($M$2:$M$2176&lt;&gt;""),0),0)),$M1207)</f>
        <v>4</v>
      </c>
      <c r="O1207" s="2" t="str">
        <f t="shared" si="549"/>
        <v>Hardy to cold</v>
      </c>
      <c r="P1207" s="1" t="s">
        <v>306</v>
      </c>
      <c r="Q1207" s="1" t="s">
        <v>17110</v>
      </c>
      <c r="R1207" t="str">
        <f t="shared" si="554"/>
        <v>Medium</v>
      </c>
      <c r="T1207" s="1"/>
      <c r="U1207" s="1"/>
      <c r="V1207" s="1">
        <v>5</v>
      </c>
      <c r="W1207" s="6">
        <f t="shared" si="560"/>
        <v>5</v>
      </c>
      <c r="X1207" t="str">
        <f>IF(W1207=1, "January", IF(W1207=2, "February", IF(W1207=3, "March", IF(W1207=4, "April", IF(W1207=5, "May", IF(W1207=6, "June", IF(W1207=7, "July", IF(W1207=8, "August", IF(W1207=9, "September", IF(W1207=10, "October", IF(W1207=11, "November", IF(W1207=12, "December", "Other"))))))))))))</f>
        <v>May</v>
      </c>
      <c r="Y1207" s="1"/>
      <c r="Z1207" s="1"/>
      <c r="AA1207" s="1" t="s">
        <v>51</v>
      </c>
      <c r="AB1207" s="1" t="str">
        <f>IF(ISNUMBER(SEARCH("-",AA1207)),TRIM(LEFT(AA1207,FIND("-",AA1207)-1)),AA1207)</f>
        <v>7</v>
      </c>
      <c r="AC1207" s="1" t="str">
        <f>IF(AB1207="1", "January", IF(AB1207="2", "February", IF(AB1207="3", "March", IF(AB1207="4", "April", IF(AB1207="5", "May", IF(AB1207="6", "June", IF(AB1207="7", "July", IF(AB1207="8", "August", IF(AB1207="9", "September", IF(AB1207="10", "October", IF(AB1207="11", "November", IF(AB1207="12", "December", "Other"))))))))))))</f>
        <v>July</v>
      </c>
      <c r="AD1207" s="1" t="str">
        <f>IF(ISNUMBER(SEARCH("-",AA1207)),TRIM(RIGHT(AA1207,LEN(AA1207)-SEARCH("-",AA1207))),AA1207)</f>
        <v>8</v>
      </c>
      <c r="AE1207" s="1" t="str">
        <f>IF(AD1207="1", "January", IF(AD1207="2", "February", IF(AD1207="3", "March", IF(AD1207="4", "April", IF(AD1207="5", "May", IF(AD1207="6", "June", IF(AD1207="7", "July", IF(AD1207="8", "August", IF(AD1207="9", "September", IF(AD1207="10", "October", IF(AD1207="11", "November", IF(AD1207="12", "December", "Other"))))))))))))</f>
        <v>August</v>
      </c>
      <c r="AF1207" s="16" t="s">
        <v>25121</v>
      </c>
      <c r="AG1207" s="1" t="str">
        <f t="shared" si="539"/>
        <v xml:space="preserve">Stratified Seed </v>
      </c>
      <c r="AH1207"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I1207" s="1" t="s">
        <v>6921</v>
      </c>
      <c r="AK1207" s="1" t="s">
        <v>17106</v>
      </c>
      <c r="AL1207" s="1" t="str">
        <f t="shared" si="551"/>
        <v>Unscented</v>
      </c>
      <c r="AM1207" s="1" t="b">
        <v>0</v>
      </c>
      <c r="AN1207" s="1" t="b">
        <v>1</v>
      </c>
      <c r="AO1207" s="1" t="b">
        <v>0</v>
      </c>
      <c r="AP1207" s="5" t="s">
        <v>28</v>
      </c>
      <c r="AQ1207" s="5" t="str">
        <f t="shared" si="541"/>
        <v>Light, Medium, Heavy</v>
      </c>
      <c r="AR1207" s="1" t="s">
        <v>10</v>
      </c>
      <c r="AS1207" s="1" t="str">
        <f t="shared" si="552"/>
        <v>None, Partial</v>
      </c>
      <c r="AT1207" s="1" t="str">
        <f t="shared" si="542"/>
        <v>Partial, Full</v>
      </c>
      <c r="AU1207" s="1" t="s">
        <v>29</v>
      </c>
      <c r="AV1207" s="1" t="str">
        <f t="shared" si="543"/>
        <v>Moist</v>
      </c>
      <c r="AW1207" s="1" t="s">
        <v>12</v>
      </c>
      <c r="AX1207" s="1" t="str">
        <f t="shared" si="544"/>
        <v>Acid, Neutral, Alkaline</v>
      </c>
      <c r="AY1207" s="1" t="b">
        <v>0</v>
      </c>
      <c r="AZ1207" s="1" t="b">
        <v>0</v>
      </c>
      <c r="BA1207" s="1" t="b">
        <v>0</v>
      </c>
      <c r="BB1207" s="1" t="s">
        <v>275</v>
      </c>
      <c r="BC1207" t="str">
        <f t="shared" si="545"/>
        <v>TRUE</v>
      </c>
      <c r="BE1207" t="str">
        <f t="shared" si="546"/>
        <v>FALSE</v>
      </c>
      <c r="BF1207" s="1" t="b">
        <v>0</v>
      </c>
      <c r="BG1207" s="1" t="b">
        <v>0</v>
      </c>
      <c r="BH1207" s="1" t="b">
        <v>1</v>
      </c>
      <c r="BJ1207" s="1" t="str">
        <f t="shared" si="547"/>
        <v>FALSE</v>
      </c>
      <c r="BK1207" s="1" t="s">
        <v>77</v>
      </c>
      <c r="BL1207" t="str">
        <f t="shared" si="548"/>
        <v>TRUE</v>
      </c>
      <c r="BM1207" s="1" t="b">
        <v>0</v>
      </c>
      <c r="BN1207" s="1" t="b">
        <v>0</v>
      </c>
      <c r="BO1207" s="1">
        <f t="shared" si="553"/>
        <v>20</v>
      </c>
      <c r="BP1207" s="1" t="s">
        <v>6922</v>
      </c>
      <c r="BQ1207" s="1" cm="1">
        <f t="array" ref="BQ1207">_xlfn.IFS(BP1207="None Known",0, LEN(BP1207)&gt;500, 5,LEN(BP1207)&gt;400, 4, LEN(BP1207)&gt;300, 3, LEN(BP1207)&gt;200, 2, LEN(BP1207)&gt;1, 1)</f>
        <v>5</v>
      </c>
      <c r="BR1207" s="1" t="s">
        <v>6923</v>
      </c>
      <c r="BS1207" s="1">
        <v>4</v>
      </c>
      <c r="BT1207" s="1" t="s">
        <v>6924</v>
      </c>
      <c r="BU1207" s="1">
        <v>3</v>
      </c>
      <c r="BV1207" s="1" t="s">
        <v>6925</v>
      </c>
      <c r="BW1207" s="1" t="s">
        <v>6926</v>
      </c>
      <c r="BX1207" s="1"/>
      <c r="BY1207" t="str">
        <f>_xlfn.XLOOKUP($B1207,Img_lookup!A:A,Img_lookup!B:B, "Not available")</f>
        <v>0cc52432-3139-49ef-b484-27dd13b87927</v>
      </c>
      <c r="BZ1207" t="str">
        <f>_xlfn.XLOOKUP($B1207,Img_lookup!A:A,Img_lookup!C:C, "Not available")</f>
        <v>berries : White Mulberry Morus alba</v>
      </c>
      <c r="CA1207" t="str">
        <f>_xlfn.XLOOKUP($B1207,Img_lookup!A:A,Img_lookup!D:D, "Not available")</f>
        <v>Guilherme J√≥fili</v>
      </c>
      <c r="CB1207" t="str">
        <f>_xlfn.XLOOKUP($B1207,Img_lookup!A:A,Img_lookup!E:E, "https://imgur.com/aT5wafe")</f>
        <v>https://api.openverse.engineering/v1/images/0cc52432-3139-49ef-b484-27dd13b87927/thumb/</v>
      </c>
    </row>
    <row r="1208" spans="1:80" ht="409.6" x14ac:dyDescent="0.15">
      <c r="A1208" s="1" t="s">
        <v>612</v>
      </c>
      <c r="B1208" s="1" t="s">
        <v>6953</v>
      </c>
      <c r="C1208" s="1" t="s">
        <v>6919</v>
      </c>
      <c r="E1208" s="1" t="s">
        <v>6920</v>
      </c>
      <c r="F1208" s="1" t="s">
        <v>62</v>
      </c>
      <c r="G1208" s="1" t="s">
        <v>62</v>
      </c>
      <c r="H1208" s="11" t="str">
        <f t="shared" si="555"/>
        <v>Perennial</v>
      </c>
      <c r="I1208" s="1" t="s">
        <v>17107</v>
      </c>
      <c r="J1208" s="1">
        <v>18</v>
      </c>
      <c r="L1208" t="str" cm="1">
        <f t="array" ref="L1208">_xlfn.IFS(J1208+K1208="", "Unknown", J1208+K1208&gt;3, "Large", J1208+K1208&gt;0.5, "Medium", J1208+K1208&gt;0, "Small")</f>
        <v>Large</v>
      </c>
      <c r="M1208" s="1">
        <v>4</v>
      </c>
      <c r="N1208" cm="1">
        <f t="array" ref="N1208">IF($M1208="",INDEX($M$2:$M$2176,MATCH(1,INDEX(($A$2:$A$2176=$A1208)*($M$2:$M$2176&lt;&gt;""),0),0)),$M1208)</f>
        <v>4</v>
      </c>
      <c r="O1208" s="2" t="str">
        <f t="shared" si="549"/>
        <v>Hardy to cold</v>
      </c>
      <c r="P1208" s="1" t="s">
        <v>306</v>
      </c>
      <c r="R1208" t="str">
        <f t="shared" si="554"/>
        <v>Medium</v>
      </c>
      <c r="T1208" s="1"/>
      <c r="U1208" s="1"/>
      <c r="V1208" s="1">
        <v>5</v>
      </c>
      <c r="W1208" s="6">
        <f t="shared" si="560"/>
        <v>5</v>
      </c>
      <c r="X1208" t="str">
        <f>IF(W1208=1, "January", IF(W1208=2, "February", IF(W1208=3, "March", IF(W1208=4, "April", IF(W1208=5, "May", IF(W1208=6, "June", IF(W1208=7, "July", IF(W1208=8, "August", IF(W1208=9, "September", IF(W1208=10, "October", IF(W1208=11, "November", IF(W1208=12, "December", "Other"))))))))))))</f>
        <v>May</v>
      </c>
      <c r="Y1208" s="1"/>
      <c r="Z1208" s="1"/>
      <c r="AA1208" s="1" t="s">
        <v>51</v>
      </c>
      <c r="AB1208" s="1" t="str">
        <f>IF(ISNUMBER(SEARCH("-",AA1208)),TRIM(LEFT(AA1208,FIND("-",AA1208)-1)),AA1208)</f>
        <v>7</v>
      </c>
      <c r="AC1208" s="1" t="str">
        <f>IF(AB1208="1", "January", IF(AB1208="2", "February", IF(AB1208="3", "March", IF(AB1208="4", "April", IF(AB1208="5", "May", IF(AB1208="6", "June", IF(AB1208="7", "July", IF(AB1208="8", "August", IF(AB1208="9", "September", IF(AB1208="10", "October", IF(AB1208="11", "November", IF(AB1208="12", "December", "Other"))))))))))))</f>
        <v>July</v>
      </c>
      <c r="AD1208" s="1" t="str">
        <f>IF(ISNUMBER(SEARCH("-",AA1208)),TRIM(RIGHT(AA1208,LEN(AA1208)-SEARCH("-",AA1208))),AA1208)</f>
        <v>8</v>
      </c>
      <c r="AE1208" s="1" t="str">
        <f>IF(AD1208="1", "January", IF(AD1208="2", "February", IF(AD1208="3", "March", IF(AD1208="4", "April", IF(AD1208="5", "May", IF(AD1208="6", "June", IF(AD1208="7", "July", IF(AD1208="8", "August", IF(AD1208="9", "September", IF(AD1208="10", "October", IF(AD1208="11", "November", IF(AD1208="12", "December", "Other"))))))))))))</f>
        <v>August</v>
      </c>
      <c r="AF1208" s="16" t="s">
        <v>25121</v>
      </c>
      <c r="AG1208" s="1" t="str">
        <f t="shared" si="539"/>
        <v xml:space="preserve">Stratified Seed </v>
      </c>
      <c r="AH1208"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I1208" s="1" t="s">
        <v>6954</v>
      </c>
      <c r="AK1208" s="1" t="s">
        <v>17106</v>
      </c>
      <c r="AL1208" s="1" t="str">
        <f t="shared" si="551"/>
        <v>Unscented</v>
      </c>
      <c r="AM1208" s="1" t="b">
        <v>0</v>
      </c>
      <c r="AN1208" s="1" t="b">
        <v>1</v>
      </c>
      <c r="AO1208" s="1" t="b">
        <v>0</v>
      </c>
      <c r="AP1208" s="5" t="s">
        <v>28</v>
      </c>
      <c r="AQ1208" s="5" t="str">
        <f t="shared" si="541"/>
        <v>Light, Medium, Heavy</v>
      </c>
      <c r="AR1208" s="1" t="s">
        <v>10</v>
      </c>
      <c r="AS1208" s="1" t="str">
        <f t="shared" si="552"/>
        <v>None, Partial</v>
      </c>
      <c r="AT1208" s="1" t="str">
        <f t="shared" si="542"/>
        <v>Partial, Full</v>
      </c>
      <c r="AU1208" s="1" t="s">
        <v>29</v>
      </c>
      <c r="AV1208" s="1" t="str">
        <f t="shared" si="543"/>
        <v>Moist</v>
      </c>
      <c r="AW1208" s="1" t="s">
        <v>12</v>
      </c>
      <c r="AX1208" s="1" t="str">
        <f t="shared" si="544"/>
        <v>Acid, Neutral, Alkaline</v>
      </c>
      <c r="AY1208" s="1" t="b">
        <v>0</v>
      </c>
      <c r="AZ1208" s="1" t="b">
        <v>0</v>
      </c>
      <c r="BA1208" s="1" t="b">
        <v>0</v>
      </c>
      <c r="BC1208" t="str">
        <f t="shared" si="545"/>
        <v>FALSE</v>
      </c>
      <c r="BE1208" t="str">
        <f t="shared" si="546"/>
        <v>FALSE</v>
      </c>
      <c r="BF1208" s="1" t="b">
        <v>0</v>
      </c>
      <c r="BG1208" s="1" t="b">
        <v>0</v>
      </c>
      <c r="BH1208" s="1" t="b">
        <v>0</v>
      </c>
      <c r="BJ1208" s="1" t="str">
        <f t="shared" si="547"/>
        <v>FALSE</v>
      </c>
      <c r="BK1208" s="1" t="s">
        <v>77</v>
      </c>
      <c r="BL1208" t="str">
        <f t="shared" si="548"/>
        <v>TRUE</v>
      </c>
      <c r="BM1208" s="1" t="b">
        <v>0</v>
      </c>
      <c r="BN1208" s="1" t="b">
        <v>0</v>
      </c>
      <c r="BO1208" s="1">
        <f t="shared" si="553"/>
        <v>17</v>
      </c>
      <c r="BP1208" s="1" t="s">
        <v>6955</v>
      </c>
      <c r="BQ1208" s="1" cm="1">
        <f t="array" ref="BQ1208">_xlfn.IFS(BP1208="None Known",0, LEN(BP1208)&gt;500, 5,LEN(BP1208)&gt;400, 4, LEN(BP1208)&gt;300, 3, LEN(BP1208)&gt;200, 2, LEN(BP1208)&gt;1, 1)</f>
        <v>2</v>
      </c>
      <c r="BR1208" s="1" t="s">
        <v>6956</v>
      </c>
      <c r="BS1208" s="1">
        <v>4</v>
      </c>
      <c r="BT1208" s="1" t="s">
        <v>6957</v>
      </c>
      <c r="BU1208" s="1">
        <v>3</v>
      </c>
      <c r="BV1208" s="1" t="s">
        <v>6925</v>
      </c>
      <c r="BW1208" s="1" t="s">
        <v>31</v>
      </c>
      <c r="BX1208" s="1"/>
      <c r="BY1208" t="str">
        <f>_xlfn.XLOOKUP($B1208,Img_lookup!A:A,Img_lookup!B:B, "Not available")</f>
        <v>Not available</v>
      </c>
      <c r="BZ1208" t="str">
        <f>_xlfn.XLOOKUP($B1208,Img_lookup!A:A,Img_lookup!C:C, "Not available")</f>
        <v>Not available</v>
      </c>
      <c r="CA1208" t="str">
        <f>_xlfn.XLOOKUP($B1208,Img_lookup!A:A,Img_lookup!D:D, "Not available")</f>
        <v>Not available</v>
      </c>
      <c r="CB1208" t="str">
        <f>_xlfn.XLOOKUP($B1208,Img_lookup!A:A,Img_lookup!E:E, "https://imgur.com/aT5wafe")</f>
        <v>https://imgur.com/aT5wafe</v>
      </c>
    </row>
    <row r="1209" spans="1:80" ht="409.6" x14ac:dyDescent="0.15">
      <c r="A1209" s="1" t="s">
        <v>612</v>
      </c>
      <c r="B1209" s="1" t="s">
        <v>11600</v>
      </c>
      <c r="C1209" s="1" t="s">
        <v>11601</v>
      </c>
      <c r="D1209" s="1" t="s">
        <v>11602</v>
      </c>
      <c r="E1209" s="1" t="s">
        <v>1126</v>
      </c>
      <c r="F1209" s="1" t="s">
        <v>62</v>
      </c>
      <c r="G1209" s="1" t="s">
        <v>62</v>
      </c>
      <c r="H1209" s="11" t="str">
        <f t="shared" si="555"/>
        <v>Perennial</v>
      </c>
      <c r="I1209" s="1" t="s">
        <v>17107</v>
      </c>
      <c r="J1209" s="1">
        <v>7.5</v>
      </c>
      <c r="L1209" t="str" cm="1">
        <f t="array" ref="L1209">_xlfn.IFS(J1209+K1209="", "Unknown", J1209+K1209&gt;3, "Large", J1209+K1209&gt;0.5, "Medium", J1209+K1209&gt;0, "Small")</f>
        <v>Large</v>
      </c>
      <c r="M1209" s="1">
        <v>6</v>
      </c>
      <c r="N1209" cm="1">
        <f t="array" ref="N1209">IF($M1209="",INDEX($M$2:$M$2176,MATCH(1,INDEX(($A$2:$A$2176=$A1209)*($M$2:$M$2176&lt;&gt;""),0),0)),$M1209)</f>
        <v>6</v>
      </c>
      <c r="O1209" s="2" t="str">
        <f t="shared" si="549"/>
        <v>Seasonal outdoors</v>
      </c>
      <c r="P1209" s="1" t="s">
        <v>11603</v>
      </c>
      <c r="R1209" t="str">
        <f t="shared" si="554"/>
        <v>Medium</v>
      </c>
      <c r="T1209" s="1"/>
      <c r="U1209" s="1"/>
      <c r="V1209" s="1" t="s">
        <v>96</v>
      </c>
      <c r="W1209" s="6" t="str">
        <f t="shared" si="560"/>
        <v>5</v>
      </c>
      <c r="X1209" t="str">
        <f>IF(W1209="1", "January", IF(W1209="2", "February", IF(W1209="3", "March", IF(W1209="4", "April", IF(W1209="5", "May", IF(W1209="6", "June", IF(W1209="7", "July", IF(W1209="8", "August", IF(W1209="9", "September", IF(W1209="10", "October", IF(W1209="11", "November", IF(W1209="12", "December", "Other"))))))))))))</f>
        <v>May</v>
      </c>
      <c r="Y1209" s="2" t="str">
        <f>IF(ISNUMBER(SEARCH("-",V1209)),TRIM(RIGHT(V1209,LEN(V1209)-SEARCH("-",V1209))),V1209)</f>
        <v>6</v>
      </c>
      <c r="Z1209" s="2" t="str">
        <f>IF(Y1209="1", "January", IF(Y1209="2", "February", IF(Y1209="3", "March", IF(Y1209="4", "April", IF(Y1209="5", "May", IF(Y1209="6", "June", IF(Y1209="7", "July", IF(Y1209="8", "August", IF(Y1209="9", "September", IF(Y1209="10", "October", IF(Y1209="11", "November", IF(Y1209="12", "December", "Other"))))))))))))</f>
        <v>June</v>
      </c>
      <c r="AA1209" s="1" t="s">
        <v>108</v>
      </c>
      <c r="AB1209" s="1" t="str">
        <f>IF(ISNUMBER(SEARCH("-",AA1209)),TRIM(LEFT(AA1209,FIND("-",AA1209)-1)),AA1209)</f>
        <v>7</v>
      </c>
      <c r="AC1209" s="1" t="str">
        <f>IF(AB1209="1", "January", IF(AB1209="2", "February", IF(AB1209="3", "March", IF(AB1209="4", "April", IF(AB1209="5", "May", IF(AB1209="6", "June", IF(AB1209="7", "July", IF(AB1209="8", "August", IF(AB1209="9", "September", IF(AB1209="10", "October", IF(AB1209="11", "November", IF(AB1209="12", "December", "Other"))))))))))))</f>
        <v>July</v>
      </c>
      <c r="AD1209" s="1" t="str">
        <f>IF(ISNUMBER(SEARCH("-",AA1209)),TRIM(RIGHT(AA1209,LEN(AA1209)-SEARCH("-",AA1209))),AA1209)</f>
        <v>9</v>
      </c>
      <c r="AE1209" s="1" t="str">
        <f>IF(AD1209="1", "January", IF(AD1209="2", "February", IF(AD1209="3", "March", IF(AD1209="4", "April", IF(AD1209="5", "May", IF(AD1209="6", "June", IF(AD1209="7", "July", IF(AD1209="8", "August", IF(AD1209="9", "September", IF(AD1209="10", "October", IF(AD1209="11", "November", IF(AD1209="12", "December", "Other"))))))))))))</f>
        <v>September</v>
      </c>
      <c r="AF1209" s="16" t="s">
        <v>25121</v>
      </c>
      <c r="AG1209" s="1" t="str">
        <f t="shared" si="539"/>
        <v xml:space="preserve">Stratified Seed </v>
      </c>
      <c r="AH1209"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I1209" s="1" t="s">
        <v>11604</v>
      </c>
      <c r="AK1209" s="1" t="s">
        <v>17106</v>
      </c>
      <c r="AL1209" s="1" t="str">
        <f t="shared" si="551"/>
        <v>Unscented</v>
      </c>
      <c r="AM1209" s="1" t="b">
        <v>0</v>
      </c>
      <c r="AN1209" s="1" t="b">
        <v>1</v>
      </c>
      <c r="AO1209" s="1" t="b">
        <v>0</v>
      </c>
      <c r="AP1209" s="5" t="s">
        <v>28</v>
      </c>
      <c r="AQ1209" s="5" t="str">
        <f t="shared" si="541"/>
        <v>Light, Medium, Heavy</v>
      </c>
      <c r="AR1209" s="1" t="s">
        <v>10</v>
      </c>
      <c r="AS1209" s="1" t="str">
        <f t="shared" si="552"/>
        <v>None, Partial</v>
      </c>
      <c r="AT1209" s="1" t="str">
        <f t="shared" si="542"/>
        <v>Partial, Full</v>
      </c>
      <c r="AU1209" s="1" t="s">
        <v>29</v>
      </c>
      <c r="AV1209" s="1" t="str">
        <f t="shared" si="543"/>
        <v>Moist</v>
      </c>
      <c r="AW1209" s="1" t="s">
        <v>12</v>
      </c>
      <c r="AX1209" s="1" t="str">
        <f t="shared" si="544"/>
        <v>Acid, Neutral, Alkaline</v>
      </c>
      <c r="AY1209" s="1" t="b">
        <v>0</v>
      </c>
      <c r="AZ1209" s="1" t="b">
        <v>0</v>
      </c>
      <c r="BA1209" s="1" t="b">
        <v>0</v>
      </c>
      <c r="BC1209" t="str">
        <f t="shared" si="545"/>
        <v>FALSE</v>
      </c>
      <c r="BE1209" t="str">
        <f t="shared" si="546"/>
        <v>FALSE</v>
      </c>
      <c r="BF1209" s="1" t="b">
        <v>0</v>
      </c>
      <c r="BG1209" s="1" t="b">
        <v>0</v>
      </c>
      <c r="BH1209" s="1" t="b">
        <v>0</v>
      </c>
      <c r="BJ1209" s="1" t="str">
        <f t="shared" si="547"/>
        <v>FALSE</v>
      </c>
      <c r="BK1209" s="1" t="s">
        <v>77</v>
      </c>
      <c r="BL1209" t="str">
        <f t="shared" si="548"/>
        <v>TRUE</v>
      </c>
      <c r="BM1209" s="1" t="b">
        <v>0</v>
      </c>
      <c r="BN1209" s="1" t="b">
        <v>0</v>
      </c>
      <c r="BO1209" s="1">
        <f t="shared" si="553"/>
        <v>9</v>
      </c>
      <c r="BP1209" s="1" t="s">
        <v>11605</v>
      </c>
      <c r="BQ1209" s="1" cm="1">
        <f t="array" ref="BQ1209">_xlfn.IFS(BP1209="None Known",0, LEN(BP1209)&gt;500, 5,LEN(BP1209)&gt;400, 4, LEN(BP1209)&gt;300, 3, LEN(BP1209)&gt;200, 2, LEN(BP1209)&gt;1, 1)</f>
        <v>1</v>
      </c>
      <c r="BR1209" s="1" t="s">
        <v>11606</v>
      </c>
      <c r="BS1209" s="1">
        <v>2</v>
      </c>
      <c r="BT1209" s="1" t="s">
        <v>11607</v>
      </c>
      <c r="BU1209" s="1">
        <v>2</v>
      </c>
      <c r="BV1209" s="1" t="s">
        <v>6925</v>
      </c>
      <c r="BW1209" s="1" t="s">
        <v>31</v>
      </c>
      <c r="BX1209" s="1"/>
      <c r="BY1209" t="str">
        <f>_xlfn.XLOOKUP($B1209,Img_lookup!A:A,Img_lookup!B:B, "Not available")</f>
        <v>ad85af1e-2c64-4ed3-9f64-aeda7c8968c1</v>
      </c>
      <c r="BZ1209" t="str">
        <f>_xlfn.XLOOKUP($B1209,Img_lookup!A:A,Img_lookup!C:C, "Not available")</f>
        <v>Morus australis var. glabra Koidz.</v>
      </c>
      <c r="CA1209" t="str">
        <f>_xlfn.XLOOKUP($B1209,Img_lookup!A:A,Img_lookup!D:D, "Not available")</f>
        <v>Egbert Hamilton Walker</v>
      </c>
      <c r="CB1209" t="str">
        <f>_xlfn.XLOOKUP($B1209,Img_lookup!A:A,Img_lookup!E:E, "https://imgur.com/aT5wafe")</f>
        <v>https://api.openverse.engineering/v1/images/ad85af1e-2c64-4ed3-9f64-aeda7c8968c1/thumb/</v>
      </c>
    </row>
    <row r="1210" spans="1:80" ht="409.6" x14ac:dyDescent="0.15">
      <c r="A1210" s="1" t="s">
        <v>612</v>
      </c>
      <c r="B1210" s="1" t="s">
        <v>14771</v>
      </c>
      <c r="C1210" s="1" t="s">
        <v>14772</v>
      </c>
      <c r="E1210" s="1" t="s">
        <v>1168</v>
      </c>
      <c r="F1210" s="1" t="s">
        <v>62</v>
      </c>
      <c r="G1210" s="1" t="s">
        <v>62</v>
      </c>
      <c r="H1210" s="11" t="str">
        <f t="shared" si="555"/>
        <v>Perennial</v>
      </c>
      <c r="I1210" s="1" t="s">
        <v>17107</v>
      </c>
      <c r="J1210" s="1">
        <v>8</v>
      </c>
      <c r="K1210" s="1">
        <v>6</v>
      </c>
      <c r="L1210" t="str" cm="1">
        <f t="array" ref="L1210">_xlfn.IFS(J1210+K1210="", "Unknown", J1210+K1210&gt;3, "Large", J1210+K1210&gt;0.5, "Medium", J1210+K1210&gt;0, "Small")</f>
        <v>Large</v>
      </c>
      <c r="M1210" s="1">
        <v>6</v>
      </c>
      <c r="N1210" cm="1">
        <f t="array" ref="N1210">IF($M1210="",INDEX($M$2:$M$2176,MATCH(1,INDEX(($A$2:$A$2176=$A1210)*($M$2:$M$2176&lt;&gt;""),0),0)),$M1210)</f>
        <v>6</v>
      </c>
      <c r="O1210" s="2" t="str">
        <f t="shared" si="549"/>
        <v>Seasonal outdoors</v>
      </c>
      <c r="P1210" s="1" t="s">
        <v>14773</v>
      </c>
      <c r="R1210" t="str">
        <f t="shared" si="554"/>
        <v>Medium</v>
      </c>
      <c r="W1210"/>
      <c r="AF1210" s="16" t="s">
        <v>25121</v>
      </c>
      <c r="AG1210" s="1" t="str">
        <f t="shared" si="539"/>
        <v xml:space="preserve">Stratified Seed </v>
      </c>
      <c r="AH1210"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I1210" s="1" t="s">
        <v>14774</v>
      </c>
      <c r="AK1210" s="1" t="s">
        <v>17106</v>
      </c>
      <c r="AL1210" s="1" t="str">
        <f t="shared" si="551"/>
        <v>Unscented</v>
      </c>
      <c r="AM1210" s="1" t="b">
        <v>0</v>
      </c>
      <c r="AN1210" s="1" t="b">
        <v>1</v>
      </c>
      <c r="AO1210" s="1" t="b">
        <v>0</v>
      </c>
      <c r="AP1210" s="5" t="s">
        <v>28</v>
      </c>
      <c r="AQ1210" s="5" t="str">
        <f t="shared" si="541"/>
        <v>Light, Medium, Heavy</v>
      </c>
      <c r="AR1210" s="1" t="s">
        <v>10</v>
      </c>
      <c r="AS1210" s="1" t="str">
        <f t="shared" si="552"/>
        <v>None, Partial</v>
      </c>
      <c r="AT1210" s="1" t="str">
        <f t="shared" si="542"/>
        <v>Partial, Full</v>
      </c>
      <c r="AU1210" s="1" t="s">
        <v>29</v>
      </c>
      <c r="AV1210" s="1" t="str">
        <f t="shared" si="543"/>
        <v>Moist</v>
      </c>
      <c r="AW1210" s="1" t="s">
        <v>12</v>
      </c>
      <c r="AX1210" s="1" t="str">
        <f t="shared" si="544"/>
        <v>Acid, Neutral, Alkaline</v>
      </c>
      <c r="AY1210" s="1" t="b">
        <v>0</v>
      </c>
      <c r="AZ1210" s="1" t="b">
        <v>0</v>
      </c>
      <c r="BA1210" s="1" t="b">
        <v>0</v>
      </c>
      <c r="BC1210" t="str">
        <f t="shared" si="545"/>
        <v>FALSE</v>
      </c>
      <c r="BE1210" t="str">
        <f t="shared" si="546"/>
        <v>FALSE</v>
      </c>
      <c r="BF1210" s="1" t="b">
        <v>0</v>
      </c>
      <c r="BG1210" s="1" t="b">
        <v>0</v>
      </c>
      <c r="BH1210" s="1" t="b">
        <v>0</v>
      </c>
      <c r="BJ1210" s="1" t="str">
        <f t="shared" si="547"/>
        <v>FALSE</v>
      </c>
      <c r="BK1210" s="1" t="s">
        <v>77</v>
      </c>
      <c r="BL1210" t="str">
        <f t="shared" si="548"/>
        <v>TRUE</v>
      </c>
      <c r="BM1210" s="1" t="b">
        <v>0</v>
      </c>
      <c r="BN1210" s="1" t="b">
        <v>0</v>
      </c>
      <c r="BO1210" s="1">
        <f t="shared" si="553"/>
        <v>9</v>
      </c>
      <c r="BP1210" s="1" t="s">
        <v>11605</v>
      </c>
      <c r="BQ1210" s="1" cm="1">
        <f t="array" ref="BQ1210">_xlfn.IFS(BP1210="None Known",0, LEN(BP1210)&gt;500, 5,LEN(BP1210)&gt;400, 4, LEN(BP1210)&gt;300, 3, LEN(BP1210)&gt;200, 2, LEN(BP1210)&gt;1, 1)</f>
        <v>1</v>
      </c>
      <c r="BR1210" s="1" t="s">
        <v>14775</v>
      </c>
      <c r="BS1210" s="1">
        <v>2</v>
      </c>
      <c r="BT1210" s="1" t="s">
        <v>14776</v>
      </c>
      <c r="BU1210" s="1">
        <v>2</v>
      </c>
      <c r="BV1210" s="1" t="s">
        <v>34</v>
      </c>
      <c r="BW1210" s="1" t="s">
        <v>31</v>
      </c>
      <c r="BX1210" s="1"/>
      <c r="BY1210" t="str">
        <f>_xlfn.XLOOKUP($B1210,Img_lookup!A:A,Img_lookup!B:B, "Not available")</f>
        <v>2b66edcf-c3f8-4a5a-bc00-2d35bf246aec</v>
      </c>
      <c r="BZ1210" t="str">
        <f>_xlfn.XLOOKUP($B1210,Img_lookup!A:A,Img_lookup!C:C, "Not available")</f>
        <v>M√ªrier √† feuilles de platane, Morus bombycis, Morac√©es, Arboretum de Ch√®vreloup</v>
      </c>
      <c r="CA1210" t="str">
        <f>_xlfn.XLOOKUP($B1210,Img_lookup!A:A,Img_lookup!D:D, "Not available")</f>
        <v>olive.titus</v>
      </c>
      <c r="CB1210" t="str">
        <f>_xlfn.XLOOKUP($B1210,Img_lookup!A:A,Img_lookup!E:E, "https://imgur.com/aT5wafe")</f>
        <v>https://api.openverse.engineering/v1/images/2b66edcf-c3f8-4a5a-bc00-2d35bf246aec/thumb/</v>
      </c>
    </row>
    <row r="1211" spans="1:80" ht="409.6" x14ac:dyDescent="0.15">
      <c r="A1211" s="1" t="s">
        <v>612</v>
      </c>
      <c r="B1211" s="1" t="s">
        <v>15494</v>
      </c>
      <c r="C1211" s="1" t="s">
        <v>15495</v>
      </c>
      <c r="D1211" s="1" t="s">
        <v>15496</v>
      </c>
      <c r="E1211" s="1" t="s">
        <v>15497</v>
      </c>
      <c r="F1211" s="1" t="s">
        <v>62</v>
      </c>
      <c r="G1211" s="1" t="s">
        <v>62</v>
      </c>
      <c r="H1211" s="11" t="str">
        <f t="shared" si="555"/>
        <v>Perennial</v>
      </c>
      <c r="I1211" s="1" t="s">
        <v>17107</v>
      </c>
      <c r="J1211" s="1">
        <v>10</v>
      </c>
      <c r="L1211" t="str" cm="1">
        <f t="array" ref="L1211">_xlfn.IFS(J1211+K1211="", "Unknown", J1211+K1211&gt;3, "Large", J1211+K1211&gt;0.5, "Medium", J1211+K1211&gt;0, "Small")</f>
        <v>Large</v>
      </c>
      <c r="M1211" s="1">
        <v>8</v>
      </c>
      <c r="N1211" cm="1">
        <f t="array" ref="N1211">IF($M1211="",INDEX($M$2:$M$2176,MATCH(1,INDEX(($A$2:$A$2176=$A1211)*($M$2:$M$2176&lt;&gt;""),0),0)),$M1211)</f>
        <v>8</v>
      </c>
      <c r="O1211" s="2" t="str">
        <f t="shared" si="549"/>
        <v>Grown indoors</v>
      </c>
      <c r="P1211" s="1" t="s">
        <v>15498</v>
      </c>
      <c r="R1211" t="str">
        <f t="shared" si="554"/>
        <v>Medium</v>
      </c>
      <c r="T1211" s="1"/>
      <c r="U1211" s="1"/>
      <c r="V1211" s="1" t="s">
        <v>188</v>
      </c>
      <c r="W1211" s="6" t="str">
        <f>IF(ISNUMBER(SEARCH("-",V1211)),TRIM(LEFT(V1211,FIND("-",V1211)-1)),V1211)</f>
        <v>4</v>
      </c>
      <c r="X1211" t="str">
        <f>IF(W1211="1", "January", IF(W1211="2", "February", IF(W1211="3", "March", IF(W1211="4", "April", IF(W1211="5", "May", IF(W1211="6", "June", IF(W1211="7", "July", IF(W1211="8", "August", IF(W1211="9", "September", IF(W1211="10", "October", IF(W1211="11", "November", IF(W1211="12", "December", "Other"))))))))))))</f>
        <v>April</v>
      </c>
      <c r="Y1211" s="2" t="str">
        <f>IF(ISNUMBER(SEARCH("-",V1211)),TRIM(RIGHT(V1211,LEN(V1211)-SEARCH("-",V1211))),V1211)</f>
        <v>5</v>
      </c>
      <c r="Z1211" s="2" t="str">
        <f>IF(Y1211="1", "January", IF(Y1211="2", "February", IF(Y1211="3", "March", IF(Y1211="4", "April", IF(Y1211="5", "May", IF(Y1211="6", "June", IF(Y1211="7", "July", IF(Y1211="8", "August", IF(Y1211="9", "September", IF(Y1211="10", "October", IF(Y1211="11", "November", IF(Y1211="12", "December", "Other"))))))))))))</f>
        <v>May</v>
      </c>
      <c r="AA1211" s="1" t="s">
        <v>51</v>
      </c>
      <c r="AB1211" s="1" t="str">
        <f>IF(ISNUMBER(SEARCH("-",AA1211)),TRIM(LEFT(AA1211,FIND("-",AA1211)-1)),AA1211)</f>
        <v>7</v>
      </c>
      <c r="AC1211" s="1" t="str">
        <f>IF(AB1211="1", "January", IF(AB1211="2", "February", IF(AB1211="3", "March", IF(AB1211="4", "April", IF(AB1211="5", "May", IF(AB1211="6", "June", IF(AB1211="7", "July", IF(AB1211="8", "August", IF(AB1211="9", "September", IF(AB1211="10", "October", IF(AB1211="11", "November", IF(AB1211="12", "December", "Other"))))))))))))</f>
        <v>July</v>
      </c>
      <c r="AD1211" s="1" t="str">
        <f>IF(ISNUMBER(SEARCH("-",AA1211)),TRIM(RIGHT(AA1211,LEN(AA1211)-SEARCH("-",AA1211))),AA1211)</f>
        <v>8</v>
      </c>
      <c r="AE1211" s="1" t="str">
        <f>IF(AD1211="1", "January", IF(AD1211="2", "February", IF(AD1211="3", "March", IF(AD1211="4", "April", IF(AD1211="5", "May", IF(AD1211="6", "June", IF(AD1211="7", "July", IF(AD1211="8", "August", IF(AD1211="9", "September", IF(AD1211="10", "October", IF(AD1211="11", "November", IF(AD1211="12", "December", "Other"))))))))))))</f>
        <v>August</v>
      </c>
      <c r="AF1211" s="16" t="s">
        <v>25121</v>
      </c>
      <c r="AG1211" s="1" t="str">
        <f t="shared" si="539"/>
        <v xml:space="preserve">Stratified Seed </v>
      </c>
      <c r="AH1211"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 200]. Bury the cuttings to threequarters of their depth.
Layering in autumn[200].</v>
      </c>
      <c r="AI1211" s="1" t="s">
        <v>15499</v>
      </c>
      <c r="AK1211" s="1" t="s">
        <v>17106</v>
      </c>
      <c r="AL1211" s="1" t="str">
        <f t="shared" si="551"/>
        <v>Unscented</v>
      </c>
      <c r="AM1211" s="1" t="b">
        <v>0</v>
      </c>
      <c r="AN1211" s="1" t="b">
        <v>1</v>
      </c>
      <c r="AO1211" s="1" t="b">
        <v>0</v>
      </c>
      <c r="AP1211" s="5" t="s">
        <v>28</v>
      </c>
      <c r="AQ1211" s="5" t="str">
        <f t="shared" si="541"/>
        <v>Light, Medium, Heavy</v>
      </c>
      <c r="AR1211" s="1" t="s">
        <v>10</v>
      </c>
      <c r="AS1211" s="1" t="str">
        <f t="shared" si="552"/>
        <v>None, Partial</v>
      </c>
      <c r="AT1211" s="1" t="str">
        <f t="shared" si="542"/>
        <v>Partial, Full</v>
      </c>
      <c r="AU1211" s="1" t="s">
        <v>29</v>
      </c>
      <c r="AV1211" s="1" t="str">
        <f t="shared" si="543"/>
        <v>Moist</v>
      </c>
      <c r="AW1211" s="1" t="s">
        <v>12</v>
      </c>
      <c r="AX1211" s="1" t="str">
        <f t="shared" si="544"/>
        <v>Acid, Neutral, Alkaline</v>
      </c>
      <c r="AY1211" s="1" t="b">
        <v>0</v>
      </c>
      <c r="AZ1211" s="1" t="b">
        <v>0</v>
      </c>
      <c r="BA1211" s="1" t="b">
        <v>0</v>
      </c>
      <c r="BC1211" t="str">
        <f t="shared" si="545"/>
        <v>FALSE</v>
      </c>
      <c r="BE1211" t="str">
        <f t="shared" si="546"/>
        <v>FALSE</v>
      </c>
      <c r="BF1211" s="1" t="b">
        <v>0</v>
      </c>
      <c r="BG1211" s="1" t="b">
        <v>0</v>
      </c>
      <c r="BH1211" s="1" t="b">
        <v>0</v>
      </c>
      <c r="BJ1211" s="1" t="str">
        <f t="shared" si="547"/>
        <v>FALSE</v>
      </c>
      <c r="BL1211" t="str">
        <f t="shared" si="548"/>
        <v>FALSE</v>
      </c>
      <c r="BM1211" s="1" t="b">
        <v>0</v>
      </c>
      <c r="BN1211" s="1" t="b">
        <v>0</v>
      </c>
      <c r="BO1211" s="1">
        <f t="shared" si="553"/>
        <v>9</v>
      </c>
      <c r="BP1211" s="1" t="s">
        <v>15500</v>
      </c>
      <c r="BQ1211" s="1" cm="1">
        <f t="array" ref="BQ1211">_xlfn.IFS(BP1211="None Known",0, LEN(BP1211)&gt;500, 5,LEN(BP1211)&gt;400, 4, LEN(BP1211)&gt;300, 3, LEN(BP1211)&gt;200, 2, LEN(BP1211)&gt;1, 1)</f>
        <v>2</v>
      </c>
      <c r="BR1211" s="1" t="s">
        <v>15501</v>
      </c>
      <c r="BS1211" s="1">
        <v>2</v>
      </c>
      <c r="BT1211" s="1" t="s">
        <v>15502</v>
      </c>
      <c r="BU1211" s="1">
        <v>1</v>
      </c>
      <c r="BW1211" s="1" t="s">
        <v>31</v>
      </c>
      <c r="BX1211" s="1"/>
      <c r="BY1211" t="str">
        <f>_xlfn.XLOOKUP($B1211,Img_lookup!A:A,Img_lookup!B:B, "Not available")</f>
        <v>fc2ba0ff-fcd7-45d0-b4c9-d9ba4c2cd6ed</v>
      </c>
      <c r="BZ1211" t="str">
        <f>_xlfn.XLOOKUP($B1211,Img_lookup!A:A,Img_lookup!C:C, "Not available")</f>
        <v>Morus macroura Miq.</v>
      </c>
      <c r="CA1211" t="str">
        <f>_xlfn.XLOOKUP($B1211,Img_lookup!A:A,Img_lookup!D:D, "Not available")</f>
        <v>Prachaya Srisanga; M. Norsaengsri; R. Unwin; Dr. Michele Rodda; Dr. Eric Schuettpelz; Tin Tin Mu and Ling Shein Man</v>
      </c>
      <c r="CB1211" t="str">
        <f>_xlfn.XLOOKUP($B1211,Img_lookup!A:A,Img_lookup!E:E, "https://imgur.com/aT5wafe")</f>
        <v>https://api.openverse.engineering/v1/images/fc2ba0ff-fcd7-45d0-b4c9-d9ba4c2cd6ed/thumb/</v>
      </c>
    </row>
    <row r="1212" spans="1:80" ht="409.6" x14ac:dyDescent="0.15">
      <c r="A1212" s="1" t="s">
        <v>612</v>
      </c>
      <c r="B1212" s="1" t="s">
        <v>12401</v>
      </c>
      <c r="C1212" s="1" t="s">
        <v>12402</v>
      </c>
      <c r="E1212" s="1" t="s">
        <v>12403</v>
      </c>
      <c r="F1212" s="1" t="s">
        <v>62</v>
      </c>
      <c r="G1212" s="1" t="s">
        <v>62</v>
      </c>
      <c r="H1212" s="11" t="str">
        <f t="shared" si="555"/>
        <v>Perennial</v>
      </c>
      <c r="I1212" s="1" t="s">
        <v>17107</v>
      </c>
      <c r="J1212" s="1">
        <v>10</v>
      </c>
      <c r="K1212" s="1">
        <v>15</v>
      </c>
      <c r="L1212" t="str" cm="1">
        <f t="array" ref="L1212">_xlfn.IFS(J1212+K1212="", "Unknown", J1212+K1212&gt;3, "Large", J1212+K1212&gt;0.5, "Medium", J1212+K1212&gt;0, "Small")</f>
        <v>Large</v>
      </c>
      <c r="M1212" s="1">
        <v>5</v>
      </c>
      <c r="N1212" cm="1">
        <f t="array" ref="N1212">IF($M1212="",INDEX($M$2:$M$2176,MATCH(1,INDEX(($A$2:$A$2176=$A1212)*($M$2:$M$2176&lt;&gt;""),0),0)),$M1212)</f>
        <v>5</v>
      </c>
      <c r="O1212" s="2" t="str">
        <f t="shared" si="549"/>
        <v>Seasonal outdoors</v>
      </c>
      <c r="P1212" s="1" t="s">
        <v>1213</v>
      </c>
      <c r="Q1212" s="1" t="s">
        <v>17111</v>
      </c>
      <c r="R1212" t="str">
        <f t="shared" si="554"/>
        <v>Slow</v>
      </c>
      <c r="T1212" s="1"/>
      <c r="U1212" s="1"/>
      <c r="V1212" s="1" t="s">
        <v>96</v>
      </c>
      <c r="W1212" s="6" t="str">
        <f>IF(ISNUMBER(SEARCH("-",V1212)),TRIM(LEFT(V1212,FIND("-",V1212)-1)),V1212)</f>
        <v>5</v>
      </c>
      <c r="X1212" t="str">
        <f>IF(W1212="1", "January", IF(W1212="2", "February", IF(W1212="3", "March", IF(W1212="4", "April", IF(W1212="5", "May", IF(W1212="6", "June", IF(W1212="7", "July", IF(W1212="8", "August", IF(W1212="9", "September", IF(W1212="10", "October", IF(W1212="11", "November", IF(W1212="12", "December", "Other"))))))))))))</f>
        <v>May</v>
      </c>
      <c r="Y1212" s="2" t="str">
        <f>IF(ISNUMBER(SEARCH("-",V1212)),TRIM(RIGHT(V1212,LEN(V1212)-SEARCH("-",V1212))),V1212)</f>
        <v>6</v>
      </c>
      <c r="Z1212" s="2" t="str">
        <f>IF(Y1212="1", "January", IF(Y1212="2", "February", IF(Y1212="3", "March", IF(Y1212="4", "April", IF(Y1212="5", "May", IF(Y1212="6", "June", IF(Y1212="7", "July", IF(Y1212="8", "August", IF(Y1212="9", "September", IF(Y1212="10", "October", IF(Y1212="11", "November", IF(Y1212="12", "December", "Other"))))))))))))</f>
        <v>June</v>
      </c>
      <c r="AA1212" s="1" t="s">
        <v>427</v>
      </c>
      <c r="AB1212" s="1" t="str">
        <f>IF(ISNUMBER(SEARCH("-",AA1212)),TRIM(LEFT(AA1212,FIND("-",AA1212)-1)),AA1212)</f>
        <v>8</v>
      </c>
      <c r="AC1212" s="1" t="str">
        <f>IF(AB1212="1", "January", IF(AB1212="2", "February", IF(AB1212="3", "March", IF(AB1212="4", "April", IF(AB1212="5", "May", IF(AB1212="6", "June", IF(AB1212="7", "July", IF(AB1212="8", "August", IF(AB1212="9", "September", IF(AB1212="10", "October", IF(AB1212="11", "November", IF(AB1212="12", "December", "Other"))))))))))))</f>
        <v>August</v>
      </c>
      <c r="AD1212" s="1" t="str">
        <f>IF(ISNUMBER(SEARCH("-",AA1212)),TRIM(RIGHT(AA1212,LEN(AA1212)-SEARCH("-",AA1212))),AA1212)</f>
        <v>9</v>
      </c>
      <c r="AE1212" s="1" t="str">
        <f>IF(AD1212="1", "January", IF(AD1212="2", "February", IF(AD1212="3", "March", IF(AD1212="4", "April", IF(AD1212="5", "May", IF(AD1212="6", "June", IF(AD1212="7", "July", IF(AD1212="8", "August", IF(AD1212="9", "September", IF(AD1212="10", "October", IF(AD1212="11", "November", IF(AD1212="12", "December", "Other"))))))))))))</f>
        <v>September</v>
      </c>
      <c r="AF1212" s="16" t="s">
        <v>25122</v>
      </c>
      <c r="AG1212" s="1" t="str">
        <f t="shared" si="539"/>
        <v xml:space="preserve">Stratified Seed </v>
      </c>
      <c r="AH1212"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It is said that cuttings of older wood up to 2.5 metres long can be readily made to strike[4]. The cuttings are taken in February and planted 30cm deep in a shady sheltered position outdoors. The stem is wrapped in moss to prevent water loss by transpiration, with only the top few buds not being covered[4].
Layering in autumn[200].</v>
      </c>
      <c r="AI1212" s="1" t="s">
        <v>12404</v>
      </c>
      <c r="AK1212" s="1" t="s">
        <v>17106</v>
      </c>
      <c r="AL1212" s="1" t="str">
        <f t="shared" si="551"/>
        <v>Unscented</v>
      </c>
      <c r="AM1212" s="1" t="b">
        <v>0</v>
      </c>
      <c r="AN1212" s="1" t="b">
        <v>1</v>
      </c>
      <c r="AO1212" s="1" t="b">
        <v>0</v>
      </c>
      <c r="AP1212" s="5" t="s">
        <v>28</v>
      </c>
      <c r="AQ1212" s="5" t="str">
        <f t="shared" si="541"/>
        <v>Light, Medium, Heavy</v>
      </c>
      <c r="AR1212" s="1" t="s">
        <v>10</v>
      </c>
      <c r="AS1212" s="1" t="str">
        <f t="shared" si="552"/>
        <v>None, Partial</v>
      </c>
      <c r="AT1212" s="1" t="str">
        <f t="shared" si="542"/>
        <v>Partial, Full</v>
      </c>
      <c r="AU1212" s="1" t="s">
        <v>29</v>
      </c>
      <c r="AV1212" s="1" t="str">
        <f t="shared" si="543"/>
        <v>Moist</v>
      </c>
      <c r="AW1212" s="1" t="s">
        <v>12</v>
      </c>
      <c r="AX1212" s="1" t="str">
        <f t="shared" si="544"/>
        <v>Acid, Neutral, Alkaline</v>
      </c>
      <c r="AY1212" s="1" t="b">
        <v>0</v>
      </c>
      <c r="AZ1212" s="1" t="b">
        <v>0</v>
      </c>
      <c r="BA1212" s="1" t="b">
        <v>0</v>
      </c>
      <c r="BC1212" t="str">
        <f t="shared" si="545"/>
        <v>FALSE</v>
      </c>
      <c r="BD1212" s="1" t="s">
        <v>77</v>
      </c>
      <c r="BE1212" t="str">
        <f t="shared" si="546"/>
        <v>TRUE</v>
      </c>
      <c r="BF1212" s="1" t="b">
        <v>0</v>
      </c>
      <c r="BG1212" s="1" t="b">
        <v>0</v>
      </c>
      <c r="BH1212" s="1" t="b">
        <v>0</v>
      </c>
      <c r="BJ1212" s="1" t="str">
        <f t="shared" si="547"/>
        <v>FALSE</v>
      </c>
      <c r="BK1212" s="1" t="s">
        <v>77</v>
      </c>
      <c r="BL1212" t="str">
        <f t="shared" si="548"/>
        <v>TRUE</v>
      </c>
      <c r="BM1212" s="1" t="b">
        <v>0</v>
      </c>
      <c r="BN1212" s="1" t="b">
        <v>0</v>
      </c>
      <c r="BO1212" s="1">
        <f t="shared" si="553"/>
        <v>19</v>
      </c>
      <c r="BP1212" s="1" t="s">
        <v>12405</v>
      </c>
      <c r="BQ1212" s="1" cm="1">
        <f t="array" ref="BQ1212">_xlfn.IFS(BP1212="None Known",0, LEN(BP1212)&gt;500, 5,LEN(BP1212)&gt;400, 4, LEN(BP1212)&gt;300, 3, LEN(BP1212)&gt;200, 2, LEN(BP1212)&gt;1, 1)</f>
        <v>1</v>
      </c>
      <c r="BR1212" s="1" t="s">
        <v>12406</v>
      </c>
      <c r="BS1212" s="1">
        <v>5</v>
      </c>
      <c r="BT1212" s="1" t="s">
        <v>12407</v>
      </c>
      <c r="BU1212" s="1">
        <v>3</v>
      </c>
      <c r="BV1212" s="1" t="s">
        <v>12408</v>
      </c>
      <c r="BW1212" s="1" t="s">
        <v>31</v>
      </c>
      <c r="BX1212" s="1"/>
      <c r="BY1212" t="str">
        <f>_xlfn.XLOOKUP($B1212,Img_lookup!A:A,Img_lookup!B:B, "Not available")</f>
        <v>3efb0a8b-b79f-42d0-98ed-2f8fba5f53e7</v>
      </c>
      <c r="BZ1212" t="str">
        <f>_xlfn.XLOOKUP($B1212,Img_lookup!A:A,Img_lookup!C:C, "Not available")</f>
        <v>Black mulberry (Morus nigra) illustration from Trait√© des Arbre</v>
      </c>
      <c r="CA1212" t="str">
        <f>_xlfn.XLOOKUP($B1212,Img_lookup!A:A,Img_lookup!D:D, "Not available")</f>
        <v>Free Public Domain Illustrations by rawpixel</v>
      </c>
      <c r="CB1212" t="str">
        <f>_xlfn.XLOOKUP($B1212,Img_lookup!A:A,Img_lookup!E:E, "https://imgur.com/aT5wafe")</f>
        <v>https://api.openverse.engineering/v1/images/3efb0a8b-b79f-42d0-98ed-2f8fba5f53e7/thumb/</v>
      </c>
    </row>
    <row r="1213" spans="1:80" ht="409.6" x14ac:dyDescent="0.15">
      <c r="A1213" s="1" t="s">
        <v>612</v>
      </c>
      <c r="B1213" s="1" t="s">
        <v>9859</v>
      </c>
      <c r="C1213" s="1" t="s">
        <v>9860</v>
      </c>
      <c r="E1213" s="1" t="s">
        <v>9861</v>
      </c>
      <c r="F1213" s="1" t="s">
        <v>62</v>
      </c>
      <c r="G1213" s="1" t="s">
        <v>62</v>
      </c>
      <c r="H1213" s="11" t="str">
        <f t="shared" si="555"/>
        <v>Perennial</v>
      </c>
      <c r="I1213" s="1" t="s">
        <v>17107</v>
      </c>
      <c r="J1213" s="1">
        <v>15</v>
      </c>
      <c r="L1213" t="str" cm="1">
        <f t="array" ref="L1213">_xlfn.IFS(J1213+K1213="", "Unknown", J1213+K1213&gt;3, "Large", J1213+K1213&gt;0.5, "Medium", J1213+K1213&gt;0, "Small")</f>
        <v>Large</v>
      </c>
      <c r="M1213" s="1">
        <v>5</v>
      </c>
      <c r="N1213" cm="1">
        <f t="array" ref="N1213">IF($M1213="",INDEX($M$2:$M$2176,MATCH(1,INDEX(($A$2:$A$2176=$A1213)*($M$2:$M$2176&lt;&gt;""),0),0)),$M1213)</f>
        <v>5</v>
      </c>
      <c r="O1213" s="2" t="str">
        <f t="shared" si="549"/>
        <v>Seasonal outdoors</v>
      </c>
      <c r="P1213" s="1" t="s">
        <v>9862</v>
      </c>
      <c r="R1213" t="str">
        <f t="shared" si="554"/>
        <v>Medium</v>
      </c>
      <c r="T1213" s="1"/>
      <c r="U1213" s="1"/>
      <c r="V1213" s="1">
        <v>5</v>
      </c>
      <c r="W1213" s="6">
        <f>IF(ISNUMBER(SEARCH("-",V1213)),TRIM(LEFT(V1213,FIND("-",V1213)-1)),V1213)</f>
        <v>5</v>
      </c>
      <c r="X1213" t="str">
        <f>IF(W1213=1, "January", IF(W1213=2, "February", IF(W1213=3, "March", IF(W1213=4, "April", IF(W1213=5, "May", IF(W1213=6, "June", IF(W1213=7, "July", IF(W1213=8, "August", IF(W1213=9, "September", IF(W1213=10, "October", IF(W1213=11, "November", IF(W1213=12, "December", "Other"))))))))))))</f>
        <v>May</v>
      </c>
      <c r="Y1213" s="1"/>
      <c r="Z1213" s="1"/>
      <c r="AA1213" s="1" t="s">
        <v>51</v>
      </c>
      <c r="AB1213" s="1" t="str">
        <f>IF(ISNUMBER(SEARCH("-",AA1213)),TRIM(LEFT(AA1213,FIND("-",AA1213)-1)),AA1213)</f>
        <v>7</v>
      </c>
      <c r="AC1213" s="1" t="str">
        <f>IF(AB1213="1", "January", IF(AB1213="2", "February", IF(AB1213="3", "March", IF(AB1213="4", "April", IF(AB1213="5", "May", IF(AB1213="6", "June", IF(AB1213="7", "July", IF(AB1213="8", "August", IF(AB1213="9", "September", IF(AB1213="10", "October", IF(AB1213="11", "November", IF(AB1213="12", "December", "Other"))))))))))))</f>
        <v>July</v>
      </c>
      <c r="AD1213" s="1" t="str">
        <f>IF(ISNUMBER(SEARCH("-",AA1213)),TRIM(RIGHT(AA1213,LEN(AA1213)-SEARCH("-",AA1213))),AA1213)</f>
        <v>8</v>
      </c>
      <c r="AE1213" s="1" t="str">
        <f>IF(AD1213="1", "January", IF(AD1213="2", "February", IF(AD1213="3", "March", IF(AD1213="4", "April", IF(AD1213="5", "May", IF(AD1213="6", "June", IF(AD1213="7", "July", IF(AD1213="8", "August", IF(AD1213="9", "September", IF(AD1213="10", "October", IF(AD1213="11", "November", IF(AD1213="12", "December", "Other"))))))))))))</f>
        <v>August</v>
      </c>
      <c r="AF1213" s="16" t="s">
        <v>25123</v>
      </c>
      <c r="AG1213" s="1" t="str">
        <f t="shared" si="539"/>
        <v xml:space="preserve">Stratified Seed </v>
      </c>
      <c r="AH1213" s="2" t="str">
        <f t="shared" si="540"/>
        <v>The seed germinates best if given 2 - 3 months cold stratification[80, 98]. Sow the seed as soon as it is ripe if possible, otherwise in February in a cold frame. The seed usually germinates in the first spring, though it sometimes takes another 12 months. Prick out the seedlings into individual pots when they are large enough to handle and grow them on in the cold frame for their first winter. Plant them out in late spring or early summer after the last expected frosts.
Cuttings of half-ripe wood, 7 - 10cm with a heel, July/August in a frame. Plant out in spring. A good percentage take, though they sometimes fail to thrive[78, 113].
Cuttings of mature wood of the current season's growth, 25 - 30cm with a heel of 2 year old wood, autumn or early spring in a cold frame or a shady bed outside[78, 113,200]. Bury the cuttings to threequarters of their depth.
Layering in autumn[200].</v>
      </c>
      <c r="AI1213" s="1" t="s">
        <v>9863</v>
      </c>
      <c r="AK1213" s="1" t="s">
        <v>17105</v>
      </c>
      <c r="AL1213" s="1" t="str">
        <f t="shared" si="551"/>
        <v>Unscented</v>
      </c>
      <c r="AM1213" s="1" t="b">
        <v>0</v>
      </c>
      <c r="AN1213" s="1" t="b">
        <v>1</v>
      </c>
      <c r="AO1213" s="1" t="b">
        <v>0</v>
      </c>
      <c r="AP1213" s="5" t="s">
        <v>28</v>
      </c>
      <c r="AQ1213" s="5" t="str">
        <f t="shared" si="541"/>
        <v>Light, Medium, Heavy</v>
      </c>
      <c r="AR1213" s="1" t="s">
        <v>10</v>
      </c>
      <c r="AS1213" s="1" t="str">
        <f t="shared" si="552"/>
        <v>None, Partial</v>
      </c>
      <c r="AT1213" s="1" t="str">
        <f t="shared" si="542"/>
        <v>Partial, Full</v>
      </c>
      <c r="AU1213" s="1" t="s">
        <v>29</v>
      </c>
      <c r="AV1213" s="1" t="str">
        <f t="shared" si="543"/>
        <v>Moist</v>
      </c>
      <c r="AW1213" s="1" t="s">
        <v>12</v>
      </c>
      <c r="AX1213" s="1" t="str">
        <f t="shared" si="544"/>
        <v>Acid, Neutral, Alkaline</v>
      </c>
      <c r="AY1213" s="1" t="b">
        <v>0</v>
      </c>
      <c r="AZ1213" s="1" t="b">
        <v>0</v>
      </c>
      <c r="BA1213" s="1" t="b">
        <v>0</v>
      </c>
      <c r="BC1213" t="str">
        <f t="shared" si="545"/>
        <v>FALSE</v>
      </c>
      <c r="BE1213" t="str">
        <f t="shared" si="546"/>
        <v>FALSE</v>
      </c>
      <c r="BF1213" s="1" t="b">
        <v>0</v>
      </c>
      <c r="BG1213" s="1" t="b">
        <v>0</v>
      </c>
      <c r="BH1213" s="1" t="b">
        <v>0</v>
      </c>
      <c r="BJ1213" s="1" t="str">
        <f t="shared" si="547"/>
        <v>FALSE</v>
      </c>
      <c r="BK1213" s="1" t="s">
        <v>30</v>
      </c>
      <c r="BL1213" t="str">
        <f t="shared" si="548"/>
        <v>FALSE</v>
      </c>
      <c r="BM1213" s="1" t="b">
        <v>0</v>
      </c>
      <c r="BN1213" s="1" t="b">
        <v>0</v>
      </c>
      <c r="BO1213" s="1">
        <f t="shared" si="553"/>
        <v>13</v>
      </c>
      <c r="BP1213" s="1" t="s">
        <v>9864</v>
      </c>
      <c r="BQ1213" s="1" cm="1">
        <f t="array" ref="BQ1213">_xlfn.IFS(BP1213="None Known",0, LEN(BP1213)&gt;500, 5,LEN(BP1213)&gt;400, 4, LEN(BP1213)&gt;300, 3, LEN(BP1213)&gt;200, 2, LEN(BP1213)&gt;1, 1)</f>
        <v>2</v>
      </c>
      <c r="BR1213" s="1" t="s">
        <v>9865</v>
      </c>
      <c r="BS1213" s="1">
        <v>3</v>
      </c>
      <c r="BT1213" s="1" t="s">
        <v>9866</v>
      </c>
      <c r="BU1213" s="1">
        <v>2</v>
      </c>
      <c r="BV1213" s="1" t="s">
        <v>9840</v>
      </c>
      <c r="BW1213" s="1" t="s">
        <v>9867</v>
      </c>
      <c r="BX1213" s="1"/>
      <c r="BY1213" t="str">
        <f>_xlfn.XLOOKUP($B1213,Img_lookup!A:A,Img_lookup!B:B, "Not available")</f>
        <v>353c64e1-3c81-48cb-99ef-58e51738b65f</v>
      </c>
      <c r="BZ1213" t="str">
        <f>_xlfn.XLOOKUP($B1213,Img_lookup!A:A,Img_lookup!C:C, "Not available")</f>
        <v>Red mulberry (Morus rubra) illustration from Trait√© des Arbres</v>
      </c>
      <c r="CA1213" t="str">
        <f>_xlfn.XLOOKUP($B1213,Img_lookup!A:A,Img_lookup!D:D, "Not available")</f>
        <v>Free Public Domain Illustrations by rawpixel</v>
      </c>
      <c r="CB1213" t="str">
        <f>_xlfn.XLOOKUP($B1213,Img_lookup!A:A,Img_lookup!E:E, "https://imgur.com/aT5wafe")</f>
        <v>https://api.openverse.engineering/v1/images/353c64e1-3c81-48cb-99ef-58e51738b65f/thumb/</v>
      </c>
    </row>
    <row r="1214" spans="1:80" ht="13" x14ac:dyDescent="0.15">
      <c r="A1214" s="1" t="s">
        <v>103</v>
      </c>
      <c r="B1214" s="1" t="s">
        <v>3101</v>
      </c>
      <c r="D1214" s="1" t="s">
        <v>3102</v>
      </c>
      <c r="E1214" s="1" t="s">
        <v>106</v>
      </c>
      <c r="F1214" s="1" t="s">
        <v>85</v>
      </c>
      <c r="G1214" s="1" t="s">
        <v>85</v>
      </c>
      <c r="H1214" s="11" t="str">
        <f t="shared" si="555"/>
        <v>Annual</v>
      </c>
      <c r="J1214" s="1">
        <v>0.30000001199999998</v>
      </c>
      <c r="L1214" t="str" cm="1">
        <f t="array" ref="L1214">_xlfn.IFS(J1214+K1214="", "Unknown", J1214+K1214&gt;3, "Large", J1214+K1214&gt;0.5, "Medium", J1214+K1214&gt;0, "Small")</f>
        <v>Small</v>
      </c>
      <c r="N1214" cm="1">
        <f t="array" ref="N1214">IF($M1214="",INDEX($M$2:$M$2176,MATCH(1,INDEX(($A$2:$A$2176=$A1214)*($M$2:$M$2176&lt;&gt;""),0),0)),$M1214)</f>
        <v>4</v>
      </c>
      <c r="O1214" s="2" t="str">
        <f t="shared" si="549"/>
        <v>Hardy to cold</v>
      </c>
      <c r="P1214" s="1" t="s">
        <v>3103</v>
      </c>
      <c r="R1214" t="str">
        <f t="shared" si="554"/>
        <v>Medium</v>
      </c>
      <c r="T1214" s="1"/>
      <c r="U1214" s="1"/>
      <c r="V1214" s="1" t="s">
        <v>134</v>
      </c>
      <c r="W1214" s="6" t="str">
        <f>IF(ISNUMBER(SEARCH("-",V1214)),TRIM(LEFT(V1214,FIND("-",V1214)-1)),V1214)</f>
        <v>6</v>
      </c>
      <c r="X1214" t="str">
        <f>IF(W1214="1", "January", IF(W1214="2", "February", IF(W1214="3", "March", IF(W1214="4", "April", IF(W1214="5", "May", IF(W1214="6", "June", IF(W1214="7", "July", IF(W1214="8", "August", IF(W1214="9", "September", IF(W1214="10", "October", IF(W1214="11", "November", IF(W1214="12", "December", "Other"))))))))))))</f>
        <v>June</v>
      </c>
      <c r="Y1214" s="2" t="str">
        <f>IF(ISNUMBER(SEARCH("-",V1214)),TRIM(RIGHT(V1214,LEN(V1214)-SEARCH("-",V1214))),V1214)</f>
        <v>9</v>
      </c>
      <c r="Z1214" s="2" t="str">
        <f>IF(Y1214="1", "January", IF(Y1214="2", "February", IF(Y1214="3", "March", IF(Y1214="4", "April", IF(Y1214="5", "May", IF(Y1214="6", "June", IF(Y1214="7", "July", IF(Y1214="8", "August", IF(Y1214="9", "September", IF(Y1214="10", "October", IF(Y1214="11", "November", IF(Y1214="12", "December", "Other"))))))))))))</f>
        <v>September</v>
      </c>
      <c r="AA1214" s="1" t="s">
        <v>108</v>
      </c>
      <c r="AB1214" s="1" t="str">
        <f>IF(ISNUMBER(SEARCH("-",AA1214)),TRIM(LEFT(AA1214,FIND("-",AA1214)-1)),AA1214)</f>
        <v>7</v>
      </c>
      <c r="AC1214" s="1" t="str">
        <f>IF(AB1214="1", "January", IF(AB1214="2", "February", IF(AB1214="3", "March", IF(AB1214="4", "April", IF(AB1214="5", "May", IF(AB1214="6", "June", IF(AB1214="7", "July", IF(AB1214="8", "August", IF(AB1214="9", "September", IF(AB1214="10", "October", IF(AB1214="11", "November", IF(AB1214="12", "December", "Other"))))))))))))</f>
        <v>July</v>
      </c>
      <c r="AD1214" s="1" t="str">
        <f>IF(ISNUMBER(SEARCH("-",AA1214)),TRIM(RIGHT(AA1214,LEN(AA1214)-SEARCH("-",AA1214))),AA1214)</f>
        <v>9</v>
      </c>
      <c r="AE1214" s="1" t="str">
        <f>IF(AD1214="1", "January", IF(AD1214="2", "February", IF(AD1214="3", "March", IF(AD1214="4", "April", IF(AD1214="5", "May", IF(AD1214="6", "June", IF(AD1214="7", "July", IF(AD1214="8", "August", IF(AD1214="9", "September", IF(AD1214="10", "October", IF(AD1214="11", "November", IF(AD1214="12", "December", "Other"))))))))))))</f>
        <v>September</v>
      </c>
      <c r="AF1214" s="1" t="s">
        <v>23901</v>
      </c>
      <c r="AG1214" s="1" t="str">
        <f t="shared" si="539"/>
        <v xml:space="preserve">Seed </v>
      </c>
      <c r="AH1214" s="2" t="str">
        <f t="shared" si="540"/>
        <v>We have no information on this species but suggest sowing the seed in situ in mid to late spring.</v>
      </c>
      <c r="AI1214" s="1" t="s">
        <v>3104</v>
      </c>
      <c r="AK1214" s="1" t="s">
        <v>17104</v>
      </c>
      <c r="AL1214" s="1" t="str">
        <f t="shared" si="551"/>
        <v>Unscented</v>
      </c>
      <c r="AM1214" s="1" t="b">
        <v>0</v>
      </c>
      <c r="AN1214" s="1" t="b">
        <v>0</v>
      </c>
      <c r="AO1214" s="1" t="b">
        <v>0</v>
      </c>
      <c r="AP1214" s="5" t="s">
        <v>28</v>
      </c>
      <c r="AQ1214" s="5" t="str">
        <f t="shared" si="541"/>
        <v>Light, Medium, Heavy</v>
      </c>
      <c r="AR1214" s="1" t="s">
        <v>10</v>
      </c>
      <c r="AS1214" s="1" t="str">
        <f t="shared" si="552"/>
        <v>None, Partial</v>
      </c>
      <c r="AT1214" s="1" t="str">
        <f t="shared" si="542"/>
        <v>Partial, Full</v>
      </c>
      <c r="AU1214" s="1" t="s">
        <v>29</v>
      </c>
      <c r="AV1214" s="1" t="str">
        <f t="shared" si="543"/>
        <v>Moist</v>
      </c>
      <c r="AW1214" s="1" t="s">
        <v>12</v>
      </c>
      <c r="AX1214" s="1" t="str">
        <f t="shared" si="544"/>
        <v>Acid, Neutral, Alkaline</v>
      </c>
      <c r="AY1214" s="1" t="b">
        <v>0</v>
      </c>
      <c r="AZ1214" s="1" t="b">
        <v>0</v>
      </c>
      <c r="BA1214" s="1" t="b">
        <v>0</v>
      </c>
      <c r="BC1214" t="str">
        <f t="shared" si="545"/>
        <v>FALSE</v>
      </c>
      <c r="BE1214" t="str">
        <f t="shared" si="546"/>
        <v>FALSE</v>
      </c>
      <c r="BF1214" s="1" t="b">
        <v>0</v>
      </c>
      <c r="BG1214" s="1" t="b">
        <v>0</v>
      </c>
      <c r="BH1214" s="1" t="b">
        <v>0</v>
      </c>
      <c r="BJ1214" s="1" t="str">
        <f t="shared" si="547"/>
        <v>FALSE</v>
      </c>
      <c r="BL1214" t="str">
        <f t="shared" si="548"/>
        <v>FALSE</v>
      </c>
      <c r="BM1214" s="1" t="b">
        <v>0</v>
      </c>
      <c r="BN1214" s="1" t="b">
        <v>0</v>
      </c>
      <c r="BO1214" s="1">
        <f t="shared" si="553"/>
        <v>4</v>
      </c>
      <c r="BP1214" s="1" t="s">
        <v>31</v>
      </c>
      <c r="BQ1214" s="1" cm="1">
        <f t="array" ref="BQ1214">_xlfn.IFS(BP1214="None Known",0, LEN(BP1214)&gt;500, 5,LEN(BP1214)&gt;400, 4, LEN(BP1214)&gt;300, 3, LEN(BP1214)&gt;200, 2, LEN(BP1214)&gt;1, 1)</f>
        <v>0</v>
      </c>
      <c r="BR1214" s="1" t="s">
        <v>3105</v>
      </c>
      <c r="BS1214" s="1">
        <v>1</v>
      </c>
      <c r="BT1214" s="1" t="s">
        <v>3106</v>
      </c>
      <c r="BU1214" s="1">
        <v>1</v>
      </c>
      <c r="BV1214" s="1" t="s">
        <v>34</v>
      </c>
      <c r="BW1214" s="1" t="s">
        <v>31</v>
      </c>
      <c r="BX1214" s="1"/>
      <c r="BY1214" t="str">
        <f>_xlfn.XLOOKUP($B1214,Img_lookup!A:A,Img_lookup!B:B, "Not available")</f>
        <v>6077960c-9fb6-4b48-8572-d2cceae7acb4</v>
      </c>
      <c r="BZ1214" t="str">
        <f>_xlfn.XLOOKUP($B1214,Img_lookup!A:A,Img_lookup!C:C, "Not available")</f>
        <v>Mosla dianthera (Roxb.) Maxim.</v>
      </c>
      <c r="CA1214" t="str">
        <f>_xlfn.XLOOKUP($B1214,Img_lookup!A:A,Img_lookup!D:D, "Not available")</f>
        <v>Harley Harris Bartlett</v>
      </c>
      <c r="CB1214" t="str">
        <f>_xlfn.XLOOKUP($B1214,Img_lookup!A:A,Img_lookup!E:E, "https://imgur.com/aT5wafe")</f>
        <v>https://api.openverse.engineering/v1/images/6077960c-9fb6-4b48-8572-d2cceae7acb4/thumb/</v>
      </c>
    </row>
    <row r="1215" spans="1:80" ht="409.6" x14ac:dyDescent="0.15">
      <c r="A1215" s="1" t="s">
        <v>15015</v>
      </c>
      <c r="B1215" s="1" t="s">
        <v>15016</v>
      </c>
      <c r="C1215" s="1" t="s">
        <v>15017</v>
      </c>
      <c r="D1215" s="1" t="s">
        <v>15018</v>
      </c>
      <c r="E1215" s="1" t="s">
        <v>1168</v>
      </c>
      <c r="F1215" s="1" t="s">
        <v>6</v>
      </c>
      <c r="G1215" s="1" t="s">
        <v>6</v>
      </c>
      <c r="H1215" s="11" t="str">
        <f t="shared" si="555"/>
        <v>Perennial</v>
      </c>
      <c r="I1215" s="1" t="s">
        <v>17108</v>
      </c>
      <c r="J1215" s="1">
        <v>3</v>
      </c>
      <c r="K1215" s="1">
        <v>2</v>
      </c>
      <c r="L1215" t="str" cm="1">
        <f t="array" ref="L1215">_xlfn.IFS(J1215+K1215="", "Unknown", J1215+K1215&gt;3, "Large", J1215+K1215&gt;0.5, "Medium", J1215+K1215&gt;0, "Small")</f>
        <v>Large</v>
      </c>
      <c r="M1215" s="1">
        <v>8</v>
      </c>
      <c r="N1215" cm="1">
        <f t="array" ref="N1215">IF($M1215="",INDEX($M$2:$M$2176,MATCH(1,INDEX(($A$2:$A$2176=$A1215)*($M$2:$M$2176&lt;&gt;""),0),0)),$M1215)</f>
        <v>8</v>
      </c>
      <c r="O1215" s="2" t="str">
        <f t="shared" si="549"/>
        <v>Grown indoors</v>
      </c>
      <c r="P1215" s="1" t="s">
        <v>196</v>
      </c>
      <c r="R1215" t="str">
        <f t="shared" si="554"/>
        <v>Medium</v>
      </c>
      <c r="S1215" s="1" t="s">
        <v>24</v>
      </c>
      <c r="T1215" s="1" t="str">
        <f>LEFT(S1215,FIND("-",S1215)-1)</f>
        <v xml:space="preserve">1 </v>
      </c>
      <c r="U1215" s="1" t="str">
        <f>RIGHT(S1215,FIND("-",S1215)-1)</f>
        <v>12</v>
      </c>
      <c r="W1215"/>
      <c r="AF1215" s="16" t="s">
        <v>24130</v>
      </c>
      <c r="AG1215" s="1" t="str">
        <f t="shared" si="539"/>
        <v xml:space="preserve">Seed </v>
      </c>
      <c r="AH1215" s="2" t="str">
        <f t="shared" si="540"/>
        <v>Best sown as soon as it is ripe in a warm greenhouse[134]. The seed usually germinates rapidly. Pre-soak stored seed for 72 hours in warm water, if it is still floating then it is not viable. Sow in a warm greenhouse in spring, planting one large seed in each pot. Germination usually takes place within 2 - 24 weeks at 22�c[134]. Grow the plants on in the greenhouse for at least 3 years before trying them outdoors. The seed remains viable for 2 years[134].
Removal of suckers as the plant comes into growth in spring.</v>
      </c>
      <c r="AI1215" s="1" t="s">
        <v>15019</v>
      </c>
      <c r="AK1215" s="1" t="s">
        <v>17106</v>
      </c>
      <c r="AL1215" s="1" t="str">
        <f t="shared" si="551"/>
        <v>Unscented</v>
      </c>
      <c r="AM1215" s="1" t="b">
        <v>0</v>
      </c>
      <c r="AN1215" s="1" t="b">
        <v>0</v>
      </c>
      <c r="AO1215" s="1" t="b">
        <v>0</v>
      </c>
      <c r="AP1215" s="5" t="s">
        <v>28</v>
      </c>
      <c r="AQ1215" s="5" t="str">
        <f t="shared" si="541"/>
        <v>Light, Medium, Heavy</v>
      </c>
      <c r="AR1215" s="1" t="s">
        <v>30</v>
      </c>
      <c r="AS1215" s="1" t="str">
        <f t="shared" si="552"/>
        <v>None</v>
      </c>
      <c r="AT1215" s="1" t="str">
        <f t="shared" si="542"/>
        <v>Full</v>
      </c>
      <c r="AU1215" s="1" t="s">
        <v>29</v>
      </c>
      <c r="AV1215" s="1" t="str">
        <f t="shared" si="543"/>
        <v>Moist</v>
      </c>
      <c r="AW1215" s="1" t="s">
        <v>12</v>
      </c>
      <c r="AX1215" s="1" t="str">
        <f t="shared" si="544"/>
        <v>Acid, Neutral, Alkaline</v>
      </c>
      <c r="AY1215" s="1" t="b">
        <v>0</v>
      </c>
      <c r="AZ1215" s="1" t="b">
        <v>0</v>
      </c>
      <c r="BA1215" s="1" t="b">
        <v>0</v>
      </c>
      <c r="BC1215" t="str">
        <f t="shared" si="545"/>
        <v>FALSE</v>
      </c>
      <c r="BE1215" t="str">
        <f t="shared" si="546"/>
        <v>FALSE</v>
      </c>
      <c r="BF1215" s="1" t="b">
        <v>0</v>
      </c>
      <c r="BG1215" s="1" t="b">
        <v>0</v>
      </c>
      <c r="BH1215" s="1" t="b">
        <v>0</v>
      </c>
      <c r="BJ1215" s="1" t="str">
        <f t="shared" si="547"/>
        <v>FALSE</v>
      </c>
      <c r="BL1215" t="str">
        <f t="shared" si="548"/>
        <v>FALSE</v>
      </c>
      <c r="BM1215" s="1" t="b">
        <v>0</v>
      </c>
      <c r="BN1215" s="1" t="b">
        <v>0</v>
      </c>
      <c r="BO1215" s="1">
        <f t="shared" si="553"/>
        <v>11</v>
      </c>
      <c r="BP1215" s="1" t="s">
        <v>15020</v>
      </c>
      <c r="BQ1215" s="1" cm="1">
        <f t="array" ref="BQ1215">_xlfn.IFS(BP1215="None Known",0, LEN(BP1215)&gt;500, 5,LEN(BP1215)&gt;400, 4, LEN(BP1215)&gt;300, 3, LEN(BP1215)&gt;200, 2, LEN(BP1215)&gt;1, 1)</f>
        <v>3</v>
      </c>
      <c r="BR1215" s="1" t="s">
        <v>15021</v>
      </c>
      <c r="BS1215" s="1">
        <v>2</v>
      </c>
      <c r="BT1215" s="1" t="s">
        <v>15022</v>
      </c>
      <c r="BU1215" s="1">
        <v>2</v>
      </c>
      <c r="BV1215" s="1" t="s">
        <v>34</v>
      </c>
      <c r="BW1215" s="1" t="s">
        <v>31</v>
      </c>
      <c r="BX1215" s="1"/>
      <c r="BY1215" t="str">
        <f>_xlfn.XLOOKUP($B1215,Img_lookup!A:A,Img_lookup!B:B, "Not available")</f>
        <v>33110a01-88b0-4087-816b-5bc75e37b30a</v>
      </c>
      <c r="BZ1215" t="str">
        <f>_xlfn.XLOOKUP($B1215,Img_lookup!A:A,Img_lookup!C:C, "Not available")</f>
        <v>Banane (Musa basjoo)</v>
      </c>
      <c r="CA1215" t="str">
        <f>_xlfn.XLOOKUP($B1215,Img_lookup!A:A,Img_lookup!D:D, "Not available")</f>
        <v>blumenbiene</v>
      </c>
      <c r="CB1215" t="str">
        <f>_xlfn.XLOOKUP($B1215,Img_lookup!A:A,Img_lookup!E:E, "https://imgur.com/aT5wafe")</f>
        <v>https://api.openverse.engineering/v1/images/33110a01-88b0-4087-816b-5bc75e37b30a/thumb/</v>
      </c>
    </row>
    <row r="1216" spans="1:80" ht="409.6" x14ac:dyDescent="0.15">
      <c r="A1216" s="1" t="s">
        <v>9657</v>
      </c>
      <c r="B1216" s="1" t="s">
        <v>9658</v>
      </c>
      <c r="C1216" s="1" t="s">
        <v>9659</v>
      </c>
      <c r="D1216" s="1" t="s">
        <v>9660</v>
      </c>
      <c r="E1216" s="1" t="s">
        <v>9661</v>
      </c>
      <c r="F1216" s="1" t="s">
        <v>23722</v>
      </c>
      <c r="G1216" s="1" t="s">
        <v>23800</v>
      </c>
      <c r="H1216" s="11" t="str">
        <f t="shared" si="555"/>
        <v>Perennial</v>
      </c>
      <c r="J1216" s="1">
        <v>0.44999998800000002</v>
      </c>
      <c r="K1216" s="1">
        <v>0.10000000100000001</v>
      </c>
      <c r="L1216" t="str" cm="1">
        <f t="array" ref="L1216">_xlfn.IFS(J1216+K1216="", "Unknown", J1216+K1216&gt;3, "Large", J1216+K1216&gt;0.5, "Medium", J1216+K1216&gt;0, "Small")</f>
        <v>Medium</v>
      </c>
      <c r="M1216" s="1">
        <v>4</v>
      </c>
      <c r="N1216" cm="1">
        <f t="array" ref="N1216">IF($M1216="",INDEX($M$2:$M$2176,MATCH(1,INDEX(($A$2:$A$2176=$A1216)*($M$2:$M$2176&lt;&gt;""),0),0)),$M1216)</f>
        <v>4</v>
      </c>
      <c r="O1216" s="2" t="str">
        <f t="shared" si="549"/>
        <v>Hardy to cold</v>
      </c>
      <c r="P1216" s="1" t="s">
        <v>9662</v>
      </c>
      <c r="R1216" t="str">
        <f t="shared" si="554"/>
        <v>Medium</v>
      </c>
      <c r="T1216" s="1"/>
      <c r="U1216" s="1"/>
      <c r="V1216" s="1" t="s">
        <v>1006</v>
      </c>
      <c r="W1216" s="6" t="str">
        <f t="shared" ref="W1216:W1221" si="564">IF(ISNUMBER(SEARCH("-",V1216)),TRIM(LEFT(V1216,FIND("-",V1216)-1)),V1216)</f>
        <v>5</v>
      </c>
      <c r="X1216" t="str">
        <f t="shared" ref="X1216:X1221" si="565">IF(W1216="1", "January", IF(W1216="2", "February", IF(W1216="3", "March", IF(W1216="4", "April", IF(W1216="5", "May", IF(W1216="6", "June", IF(W1216="7", "July", IF(W1216="8", "August", IF(W1216="9", "September", IF(W1216="10", "October", IF(W1216="11", "November", IF(W1216="12", "December", "Other"))))))))))))</f>
        <v>May</v>
      </c>
      <c r="Y1216" s="2" t="str">
        <f t="shared" ref="Y1216:Y1221" si="566">IF(ISNUMBER(SEARCH("-",V1216)),TRIM(RIGHT(V1216,LEN(V1216)-SEARCH("-",V1216))),V1216)</f>
        <v>7</v>
      </c>
      <c r="Z1216" s="2" t="str">
        <f t="shared" ref="Z1216:Z1221" si="567">IF(Y1216="1", "January", IF(Y1216="2", "February", IF(Y1216="3", "March", IF(Y1216="4", "April", IF(Y1216="5", "May", IF(Y1216="6", "June", IF(Y1216="7", "July", IF(Y1216="8", "August", IF(Y1216="9", "September", IF(Y1216="10", "October", IF(Y1216="11", "November", IF(Y1216="12", "December", "Other"))))))))))))</f>
        <v>July</v>
      </c>
      <c r="AA1216" s="1">
        <v>8</v>
      </c>
      <c r="AB1216" s="1">
        <f>IF(ISNUMBER(SEARCH("-",AA1216)),TRIM(LEFT(AA1216,FIND("-",AA1216)-1)),AA1216)</f>
        <v>8</v>
      </c>
      <c r="AC1216" s="1" t="str">
        <f>IF(AB1216=1, "January", IF(AB1216=2, "February", IF(AB1216=3, "March", IF(AB1216=4, "April", IF(AB1216=5, "May", IF(AB1216=6, "June", IF(AB1216=7, "July", IF(AB1216=8, "August", IF(AB1216=9, "September", IF(AB1216=10, "October", IF(AB1216=11, "November", IF(AB1216=12, "December", "Other"))))))))))))</f>
        <v>August</v>
      </c>
      <c r="AD1216" s="1"/>
      <c r="AE1216" s="1"/>
      <c r="AF1216" s="18" t="s">
        <v>25174</v>
      </c>
      <c r="AG1216" s="1" t="str">
        <f t="shared" si="539"/>
        <v xml:space="preserve">Bulb </v>
      </c>
      <c r="AH1216" s="2" t="str">
        <f t="shared" si="540"/>
        <v>Best sown as soon as ripe in a greenhouse[200]. The seed can also be sown in early spring in a greenhouse. A good proportion of the seed usually germinates within 2 - 3 months. Sow the seed thinly so that the seedlings can be left undisturbed in the pot for their first year of growth. Give them an occasional liquid feed in the growing season to ensure they do not become nutrient deficient. When the plants become dormant in late summer, pot up the small bulbs placing 2 - 3 bulbs in each pot. Grow them on for another one or two years in the greenhouse before planting them out when they are dormant in late summer.
 If you have sufficient seed then it is worthwhile trying sowing it in situ outdoors in early spring. This is rather a hit and miss method, but a lot less work than indoor sowing.
 Division of offsets in July/August after the leaves die down[1]. It can be done every other year if a quick increase is required[1]. Larger bulbs can be replanted direct into their permanent positions, but it is best to pot up the smaller bulbs and grow them on in a cold frame for a year before planting them out when they are dormant in late summer.</v>
      </c>
      <c r="AI1216" s="1" t="s">
        <v>9663</v>
      </c>
      <c r="AJ1216" s="1" t="s">
        <v>23806</v>
      </c>
      <c r="AK1216" s="1" t="s">
        <v>17104</v>
      </c>
      <c r="AL1216" s="1" t="str">
        <f t="shared" si="551"/>
        <v>Scented</v>
      </c>
      <c r="AM1216" s="1" t="b">
        <v>1</v>
      </c>
      <c r="AN1216" s="1" t="b">
        <v>1</v>
      </c>
      <c r="AO1216" s="1" t="b">
        <v>0</v>
      </c>
      <c r="AP1216" s="5" t="s">
        <v>28</v>
      </c>
      <c r="AQ1216" s="5" t="str">
        <f t="shared" si="541"/>
        <v>Light, Medium, Heavy</v>
      </c>
      <c r="AR1216" s="1" t="s">
        <v>10</v>
      </c>
      <c r="AS1216" s="1" t="str">
        <f t="shared" si="552"/>
        <v>None, Partial</v>
      </c>
      <c r="AT1216" s="1" t="str">
        <f t="shared" si="542"/>
        <v>Partial, Full</v>
      </c>
      <c r="AU1216" s="1" t="s">
        <v>11</v>
      </c>
      <c r="AV1216" s="1" t="str">
        <f t="shared" si="543"/>
        <v>Dry, Moist</v>
      </c>
      <c r="AW1216" s="1" t="s">
        <v>12</v>
      </c>
      <c r="AX1216" s="1" t="str">
        <f t="shared" si="544"/>
        <v>Acid, Neutral, Alkaline</v>
      </c>
      <c r="AY1216" s="1" t="b">
        <v>0</v>
      </c>
      <c r="AZ1216" s="1" t="b">
        <v>0</v>
      </c>
      <c r="BA1216" s="1" t="b">
        <v>0</v>
      </c>
      <c r="BC1216" t="str">
        <f t="shared" si="545"/>
        <v>FALSE</v>
      </c>
      <c r="BE1216" t="str">
        <f t="shared" si="546"/>
        <v>FALSE</v>
      </c>
      <c r="BF1216" s="1" t="b">
        <v>0</v>
      </c>
      <c r="BG1216" s="1" t="b">
        <v>0</v>
      </c>
      <c r="BH1216" s="1" t="b">
        <v>0</v>
      </c>
      <c r="BI1216" s="1" t="s">
        <v>30</v>
      </c>
      <c r="BJ1216" s="1" t="str">
        <f t="shared" si="547"/>
        <v>FALSE</v>
      </c>
      <c r="BK1216" s="1" t="s">
        <v>77</v>
      </c>
      <c r="BL1216" t="str">
        <f t="shared" si="548"/>
        <v>TRUE</v>
      </c>
      <c r="BM1216" s="1" t="b">
        <v>0</v>
      </c>
      <c r="BN1216" s="1" t="b">
        <v>0</v>
      </c>
      <c r="BO1216" s="1">
        <f t="shared" si="553"/>
        <v>10</v>
      </c>
      <c r="BP1216" s="1" t="s">
        <v>31</v>
      </c>
      <c r="BQ1216" s="1" cm="1">
        <f t="array" ref="BQ1216">_xlfn.IFS(BP1216="None Known",0, LEN(BP1216)&gt;500, 5,LEN(BP1216)&gt;400, 4, LEN(BP1216)&gt;300, 3, LEN(BP1216)&gt;200, 2, LEN(BP1216)&gt;1, 1)</f>
        <v>0</v>
      </c>
      <c r="BR1216" s="1" t="s">
        <v>9664</v>
      </c>
      <c r="BS1216" s="1">
        <v>3</v>
      </c>
      <c r="BT1216" s="1" t="s">
        <v>9665</v>
      </c>
      <c r="BU1216" s="1">
        <v>1</v>
      </c>
      <c r="BV1216" s="1" t="s">
        <v>9666</v>
      </c>
      <c r="BW1216" s="1" t="s">
        <v>31</v>
      </c>
      <c r="BX1216" s="1"/>
      <c r="BY1216" t="str">
        <f>_xlfn.XLOOKUP($B1216,Img_lookup!A:A,Img_lookup!B:B, "Not available")</f>
        <v>636ad841-9de0-4c42-bf4b-cea0c8ad1350</v>
      </c>
      <c r="BZ1216" t="str">
        <f>_xlfn.XLOOKUP($B1216,Img_lookup!A:A,Img_lookup!C:C, "Not available")</f>
        <v>Muscari comosum</v>
      </c>
      <c r="CA1216" t="str">
        <f>_xlfn.XLOOKUP($B1216,Img_lookup!A:A,Img_lookup!D:D, "Not available")</f>
        <v>Maurid80</v>
      </c>
      <c r="CB1216" t="str">
        <f>_xlfn.XLOOKUP($B1216,Img_lookup!A:A,Img_lookup!E:E, "https://imgur.com/aT5wafe")</f>
        <v>https://api.openverse.engineering/v1/images/636ad841-9de0-4c42-bf4b-cea0c8ad1350/thumb/</v>
      </c>
    </row>
    <row r="1217" spans="1:80" ht="13" x14ac:dyDescent="0.15">
      <c r="A1217" s="1" t="s">
        <v>69</v>
      </c>
      <c r="B1217" s="1" t="s">
        <v>3836</v>
      </c>
      <c r="C1217" s="1" t="s">
        <v>3837</v>
      </c>
      <c r="D1217" s="1" t="s">
        <v>3838</v>
      </c>
      <c r="E1217" s="1" t="s">
        <v>3839</v>
      </c>
      <c r="F1217" s="1" t="s">
        <v>6</v>
      </c>
      <c r="G1217" s="1" t="s">
        <v>6</v>
      </c>
      <c r="H1217" s="11" t="str">
        <f t="shared" si="555"/>
        <v>Perennial</v>
      </c>
      <c r="J1217" s="1">
        <v>1</v>
      </c>
      <c r="L1217" t="str" cm="1">
        <f t="array" ref="L1217">_xlfn.IFS(J1217+K1217="", "Unknown", J1217+K1217&gt;3, "Large", J1217+K1217&gt;0.5, "Medium", J1217+K1217&gt;0, "Small")</f>
        <v>Medium</v>
      </c>
      <c r="N1217" cm="1">
        <f t="array" ref="N1217">IF($M1217="",INDEX($M$2:$M$2176,MATCH(1,INDEX(($A$2:$A$2176=$A1217)*($M$2:$M$2176&lt;&gt;""),0),0)),$M1217)</f>
        <v>7</v>
      </c>
      <c r="O1217" s="2" t="str">
        <f t="shared" si="549"/>
        <v>Seasonal outdoors</v>
      </c>
      <c r="P1217" s="1" t="s">
        <v>3840</v>
      </c>
      <c r="R1217" t="str">
        <f t="shared" si="554"/>
        <v>Medium</v>
      </c>
      <c r="T1217" s="1"/>
      <c r="U1217" s="1"/>
      <c r="V1217" s="1" t="s">
        <v>108</v>
      </c>
      <c r="W1217" s="6" t="str">
        <f t="shared" si="564"/>
        <v>7</v>
      </c>
      <c r="X1217" t="str">
        <f t="shared" si="565"/>
        <v>July</v>
      </c>
      <c r="Y1217" s="2" t="str">
        <f t="shared" si="566"/>
        <v>9</v>
      </c>
      <c r="Z1217" s="2" t="str">
        <f t="shared" si="567"/>
        <v>September</v>
      </c>
      <c r="AF1217" s="1" t="s">
        <v>24238</v>
      </c>
      <c r="AG1217" s="1" t="str">
        <f t="shared" si="539"/>
        <v xml:space="preserve">Seed </v>
      </c>
      <c r="AH1217" s="2" t="str">
        <f t="shared" si="540"/>
        <v>Sow spring in situ.</v>
      </c>
      <c r="AI1217" s="1" t="s">
        <v>3841</v>
      </c>
      <c r="AJ1217" s="1" t="s">
        <v>23801</v>
      </c>
      <c r="AK1217" s="1" t="s">
        <v>17104</v>
      </c>
      <c r="AL1217" s="1" t="str">
        <f t="shared" si="551"/>
        <v>Unscented</v>
      </c>
      <c r="AM1217" s="1" t="b">
        <v>0</v>
      </c>
      <c r="AN1217" s="1" t="b">
        <v>1</v>
      </c>
      <c r="AO1217" s="1" t="b">
        <v>0</v>
      </c>
      <c r="AP1217" s="5" t="s">
        <v>28</v>
      </c>
      <c r="AQ1217" s="5" t="str">
        <f t="shared" si="541"/>
        <v>Light, Medium, Heavy</v>
      </c>
      <c r="AR1217" s="1" t="s">
        <v>1788</v>
      </c>
      <c r="AS1217" s="1" t="str">
        <f t="shared" si="552"/>
        <v>Partial, Full</v>
      </c>
      <c r="AT1217" s="1" t="str">
        <f t="shared" si="542"/>
        <v/>
      </c>
      <c r="AU1217" s="1" t="s">
        <v>11</v>
      </c>
      <c r="AV1217" s="1" t="str">
        <f t="shared" si="543"/>
        <v>Dry, Moist</v>
      </c>
      <c r="AW1217" s="1" t="s">
        <v>12</v>
      </c>
      <c r="AX1217" s="1" t="str">
        <f t="shared" si="544"/>
        <v>Acid, Neutral, Alkaline</v>
      </c>
      <c r="AY1217" s="1" t="b">
        <v>0</v>
      </c>
      <c r="AZ1217" s="1" t="b">
        <v>1</v>
      </c>
      <c r="BA1217" s="1" t="b">
        <v>0</v>
      </c>
      <c r="BC1217" t="str">
        <f t="shared" si="545"/>
        <v>FALSE</v>
      </c>
      <c r="BE1217" t="str">
        <f t="shared" si="546"/>
        <v>FALSE</v>
      </c>
      <c r="BF1217" s="1" t="b">
        <v>0</v>
      </c>
      <c r="BG1217" s="1" t="b">
        <v>0</v>
      </c>
      <c r="BH1217" s="1" t="b">
        <v>0</v>
      </c>
      <c r="BJ1217" s="1" t="str">
        <f t="shared" si="547"/>
        <v>FALSE</v>
      </c>
      <c r="BK1217" s="1" t="s">
        <v>77</v>
      </c>
      <c r="BL1217" t="str">
        <f t="shared" si="548"/>
        <v>TRUE</v>
      </c>
      <c r="BM1217" s="1" t="b">
        <v>0</v>
      </c>
      <c r="BN1217" s="1" t="b">
        <v>0</v>
      </c>
      <c r="BO1217" s="1">
        <f t="shared" si="553"/>
        <v>6</v>
      </c>
      <c r="BP1217" s="1" t="s">
        <v>31</v>
      </c>
      <c r="BQ1217" s="1" cm="1">
        <f t="array" ref="BQ1217">_xlfn.IFS(BP1217="None Known",0, LEN(BP1217)&gt;500, 5,LEN(BP1217)&gt;400, 4, LEN(BP1217)&gt;300, 3, LEN(BP1217)&gt;200, 2, LEN(BP1217)&gt;1, 1)</f>
        <v>0</v>
      </c>
      <c r="BR1217" s="1" t="s">
        <v>3842</v>
      </c>
      <c r="BS1217" s="1">
        <v>2</v>
      </c>
      <c r="BT1217" s="1" t="s">
        <v>31</v>
      </c>
      <c r="BU1217" s="1">
        <v>0</v>
      </c>
      <c r="BV1217" s="1" t="s">
        <v>3843</v>
      </c>
      <c r="BW1217" s="1" t="s">
        <v>31</v>
      </c>
      <c r="BX1217" s="1"/>
      <c r="BY1217" t="str">
        <f>_xlfn.XLOOKUP($B1217,Img_lookup!A:A,Img_lookup!B:B, "Not available")</f>
        <v>08ac039e-e220-41cd-a2cc-e2baddd6e186</v>
      </c>
      <c r="BZ1217" t="str">
        <f>_xlfn.XLOOKUP($B1217,Img_lookup!A:A,Img_lookup!C:C, "Not available")</f>
        <v>BM001161489 Mycelis muralis (L.) Dumort.</v>
      </c>
      <c r="CA1217" t="str">
        <f>_xlfn.XLOOKUP($B1217,Img_lookup!A:A,Img_lookup!D:D, "Not available")</f>
        <v>NATT-at-NKM</v>
      </c>
      <c r="CB1217" t="str">
        <f>_xlfn.XLOOKUP($B1217,Img_lookup!A:A,Img_lookup!E:E, "https://imgur.com/aT5wafe")</f>
        <v>https://api.openverse.engineering/v1/images/08ac039e-e220-41cd-a2cc-e2baddd6e186/thumb/</v>
      </c>
    </row>
    <row r="1218" spans="1:80" ht="409.6" x14ac:dyDescent="0.15">
      <c r="A1218" s="1" t="s">
        <v>6034</v>
      </c>
      <c r="B1218" s="1" t="s">
        <v>6035</v>
      </c>
      <c r="C1218" s="1" t="s">
        <v>6036</v>
      </c>
      <c r="E1218" s="1" t="s">
        <v>905</v>
      </c>
      <c r="F1218" s="1" t="s">
        <v>22</v>
      </c>
      <c r="G1218" s="1" t="s">
        <v>22</v>
      </c>
      <c r="H1218" s="11" t="str">
        <f t="shared" si="555"/>
        <v>Perennial</v>
      </c>
      <c r="I1218" s="1" t="s">
        <v>17108</v>
      </c>
      <c r="J1218" s="1">
        <v>6</v>
      </c>
      <c r="K1218" s="1">
        <v>3</v>
      </c>
      <c r="L1218" t="str" cm="1">
        <f t="array" ref="L1218">_xlfn.IFS(J1218+K1218="", "Unknown", J1218+K1218&gt;3, "Large", J1218+K1218&gt;0.5, "Medium", J1218+K1218&gt;0, "Small")</f>
        <v>Large</v>
      </c>
      <c r="M1218" s="1">
        <v>9</v>
      </c>
      <c r="N1218" cm="1">
        <f t="array" ref="N1218">IF($M1218="",INDEX($M$2:$M$2176,MATCH(1,INDEX(($A$2:$A$2176=$A1218)*($M$2:$M$2176&lt;&gt;""),0),0)),$M1218)</f>
        <v>9</v>
      </c>
      <c r="O1218" s="2" t="str">
        <f t="shared" si="549"/>
        <v>Grown indoors</v>
      </c>
      <c r="P1218" s="1" t="s">
        <v>6037</v>
      </c>
      <c r="Q1218" s="1" t="s">
        <v>17110</v>
      </c>
      <c r="R1218" t="str">
        <f t="shared" si="554"/>
        <v>Medium</v>
      </c>
      <c r="S1218" s="1" t="s">
        <v>24</v>
      </c>
      <c r="T1218" s="1" t="str">
        <f>LEFT(S1218,FIND("-",S1218)-1)</f>
        <v xml:space="preserve">1 </v>
      </c>
      <c r="U1218" s="1" t="str">
        <f>RIGHT(S1218,FIND("-",S1218)-1)</f>
        <v>12</v>
      </c>
      <c r="V1218" s="1" t="s">
        <v>96</v>
      </c>
      <c r="W1218" s="6" t="str">
        <f t="shared" si="564"/>
        <v>5</v>
      </c>
      <c r="X1218" t="str">
        <f t="shared" si="565"/>
        <v>May</v>
      </c>
      <c r="Y1218" s="2" t="str">
        <f t="shared" si="566"/>
        <v>6</v>
      </c>
      <c r="Z1218" s="2" t="str">
        <f t="shared" si="567"/>
        <v>June</v>
      </c>
      <c r="AF1218" s="16" t="s">
        <v>24600</v>
      </c>
      <c r="AG1218" s="1" t="str">
        <f t="shared" ref="AG1218:AG1281" si="568">LEFT(AF1218,FIND("-",AF1218)-1)</f>
        <v xml:space="preserve">Seed </v>
      </c>
      <c r="AH1218" s="2" t="str">
        <f t="shared" ref="AH1218:AH1281" si="569">RIGHT(AF1218,LEN(AF1218)-FIND("-",AF1218)-1)</f>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5 - 10cm with a heel, July/August in a frame. Pot up in the autumn. Good percentage[78].</v>
      </c>
      <c r="AI1218" s="1" t="s">
        <v>6038</v>
      </c>
      <c r="AK1218" s="1" t="s">
        <v>17104</v>
      </c>
      <c r="AL1218" s="1" t="str">
        <f t="shared" si="551"/>
        <v>Scented</v>
      </c>
      <c r="AM1218" s="1" t="b">
        <v>1</v>
      </c>
      <c r="AN1218" s="1" t="b">
        <v>0</v>
      </c>
      <c r="AO1218" s="1" t="b">
        <v>0</v>
      </c>
      <c r="AP1218" s="5" t="s">
        <v>28</v>
      </c>
      <c r="AQ1218" s="5" t="str">
        <f t="shared" ref="AQ1218:AQ1281" si="570">IF(AP1218="L", "Light", IF(AP1218="M", "Medium", IF(AP1218="H", "Heavy", IF(AP1218="LM", "Light, Medium", IF(AP1218="MH", "Medium, Heavy", IF(AP1218="LMH", "Light, Medium, Heavy", ""))))))</f>
        <v>Light, Medium, Heavy</v>
      </c>
      <c r="AR1218" s="1" t="s">
        <v>30</v>
      </c>
      <c r="AS1218" s="1" t="str">
        <f t="shared" si="552"/>
        <v>None</v>
      </c>
      <c r="AT1218" s="1" t="str">
        <f t="shared" ref="AT1218:AT1281" si="571">IF(AR1218="N", "Full", IF(AR1218="S", "Partial", IF(AR1218="F", "None", IF(AR1218="SN", "Partial, Full", IF(AR1218="NP", "None, Partial", IF(AR1218="FSN", "None, Partial, Full", ""))))))</f>
        <v>Full</v>
      </c>
      <c r="AU1218" s="1" t="s">
        <v>11</v>
      </c>
      <c r="AV1218" s="1" t="str">
        <f t="shared" ref="AV1218:AV1281" si="572">IF(AU1218="D", "Dry", IF(AU1218="M", "Moist", IF(AU1218="We", "Wet/Water", IF(AU1218="Wa", "Wet/Water", IF(AU1218="WeWa", "Wet/Water", IF(AU1218="DM", "Dry, Moist", IF(AU1218="DMWe", "Dry, Moist, Wet/Water", IF(AU1218="MWe", "Moist, Wet/Water", IF(AU1218="MWeWa", "Moist, Wet/Water", IF(AU1218="WeM", "Moist, Wet/Water",""))))))))))</f>
        <v>Dry, Moist</v>
      </c>
      <c r="AW1218" s="1" t="s">
        <v>12</v>
      </c>
      <c r="AX1218" s="1" t="str">
        <f t="shared" ref="AX1218:AX1281" si="573">IF(AW1218="A", "Acid", IF(AW1218="N", "Neutral", IF(AW1218="B", "Alkaline", IF(AW1218="AN", "Acid, Neutral", IF(AW1218="NB", "Neutral, Alkaline", IF(AW1218="ANB", "Acid, Neutral, Alkaline", ""))))))</f>
        <v>Acid, Neutral, Alkaline</v>
      </c>
      <c r="AY1218" s="1" t="b">
        <v>0</v>
      </c>
      <c r="AZ1218" s="1" t="b">
        <v>0</v>
      </c>
      <c r="BA1218" s="1" t="b">
        <v>1</v>
      </c>
      <c r="BB1218" s="1" t="s">
        <v>29</v>
      </c>
      <c r="BC1218" t="str">
        <f t="shared" ref="BC1218:BC1281" si="574">IF(BB1218="M", "TRUE", IF(BB1218="W", "TRUE", "FALSE"))</f>
        <v>TRUE</v>
      </c>
      <c r="BE1218" t="str">
        <f t="shared" ref="BE1218:BE1281" si="575">IF(BD1218="Y", "TRUE", "FALSE")</f>
        <v>FALSE</v>
      </c>
      <c r="BF1218" s="1" t="b">
        <v>1</v>
      </c>
      <c r="BG1218" s="1" t="b">
        <v>0</v>
      </c>
      <c r="BH1218" s="1" t="b">
        <v>0</v>
      </c>
      <c r="BJ1218" s="1" t="str">
        <f t="shared" ref="BJ1218:BJ1281" si="576">IF(BI1218="Y", "TRUE", "FALSE")</f>
        <v>FALSE</v>
      </c>
      <c r="BL1218" t="str">
        <f t="shared" ref="BL1218:BL1281" si="577">IF(BK1218="Y", "TRUE", "FALSE")</f>
        <v>FALSE</v>
      </c>
      <c r="BM1218" s="1" t="b">
        <v>0</v>
      </c>
      <c r="BN1218" s="1" t="b">
        <v>0</v>
      </c>
      <c r="BO1218" s="1">
        <f t="shared" si="553"/>
        <v>5</v>
      </c>
      <c r="BP1218" s="1" t="s">
        <v>6039</v>
      </c>
      <c r="BQ1218" s="1" cm="1">
        <f t="array" ref="BQ1218">_xlfn.IFS(BP1218="None Known",0, LEN(BP1218)&gt;500, 5,LEN(BP1218)&gt;400, 4, LEN(BP1218)&gt;300, 3, LEN(BP1218)&gt;200, 2, LEN(BP1218)&gt;1, 1)</f>
        <v>1</v>
      </c>
      <c r="BR1218" s="1" t="s">
        <v>6040</v>
      </c>
      <c r="BS1218" s="1">
        <v>1</v>
      </c>
      <c r="BT1218" s="1" t="s">
        <v>6041</v>
      </c>
      <c r="BU1218" s="1">
        <v>1</v>
      </c>
      <c r="BV1218" s="1" t="s">
        <v>911</v>
      </c>
      <c r="BW1218" s="1" t="s">
        <v>6042</v>
      </c>
      <c r="BX1218" s="1"/>
      <c r="BY1218" t="str">
        <f>_xlfn.XLOOKUP($B1218,Img_lookup!A:A,Img_lookup!B:B, "Not available")</f>
        <v>538bdbb1-0685-4cfa-9f53-45209a465eb3</v>
      </c>
      <c r="BZ1218" t="str">
        <f>_xlfn.XLOOKUP($B1218,Img_lookup!A:A,Img_lookup!C:C, "Not available")</f>
        <v>Myoporum laetum flower</v>
      </c>
      <c r="CA1218" t="str">
        <f>_xlfn.XLOOKUP($B1218,Img_lookup!A:A,Img_lookup!D:D, "Not available")</f>
        <v>John Game</v>
      </c>
      <c r="CB1218" t="str">
        <f>_xlfn.XLOOKUP($B1218,Img_lookup!A:A,Img_lookup!E:E, "https://imgur.com/aT5wafe")</f>
        <v>https://api.openverse.engineering/v1/images/538bdbb1-0685-4cfa-9f53-45209a465eb3/thumb/</v>
      </c>
    </row>
    <row r="1219" spans="1:80" ht="13" x14ac:dyDescent="0.15">
      <c r="A1219" s="1" t="s">
        <v>1891</v>
      </c>
      <c r="B1219" s="1" t="s">
        <v>10554</v>
      </c>
      <c r="C1219" s="1" t="s">
        <v>10555</v>
      </c>
      <c r="D1219" s="1" t="s">
        <v>10556</v>
      </c>
      <c r="E1219" s="1" t="s">
        <v>10557</v>
      </c>
      <c r="F1219" s="1" t="s">
        <v>17124</v>
      </c>
      <c r="G1219" s="1" t="s">
        <v>17124</v>
      </c>
      <c r="H1219" s="11" t="str">
        <f t="shared" si="555"/>
        <v>Annual/Perennial</v>
      </c>
      <c r="J1219" s="1">
        <v>0.60000002399999997</v>
      </c>
      <c r="L1219" t="str" cm="1">
        <f t="array" ref="L1219">_xlfn.IFS(J1219+K1219="", "Unknown", J1219+K1219&gt;3, "Large", J1219+K1219&gt;0.5, "Medium", J1219+K1219&gt;0, "Small")</f>
        <v>Medium</v>
      </c>
      <c r="N1219" cm="1">
        <f t="array" ref="N1219">IF($M1219="",INDEX($M$2:$M$2176,MATCH(1,INDEX(($A$2:$A$2176=$A1219)*($M$2:$M$2176&lt;&gt;""),0),0)),$M1219)</f>
        <v>7</v>
      </c>
      <c r="O1219" s="2" t="str">
        <f t="shared" ref="O1219:O1282" si="578">IF(N1219="", "Temperate zone", IF(N1219&lt;5, "Hardy to cold", IF(N1219&lt;8, "Seasonal outdoors", IF(N1219&lt;12, "Grown indoors", "all Temperate zone"))))</f>
        <v>Seasonal outdoors</v>
      </c>
      <c r="P1219" s="1" t="s">
        <v>10558</v>
      </c>
      <c r="R1219" t="str">
        <f t="shared" si="554"/>
        <v>Medium</v>
      </c>
      <c r="T1219" s="1"/>
      <c r="U1219" s="1"/>
      <c r="V1219" s="1" t="s">
        <v>51</v>
      </c>
      <c r="W1219" s="6" t="str">
        <f t="shared" si="564"/>
        <v>7</v>
      </c>
      <c r="X1219" t="str">
        <f t="shared" si="565"/>
        <v>July</v>
      </c>
      <c r="Y1219" s="2" t="str">
        <f t="shared" si="566"/>
        <v>8</v>
      </c>
      <c r="Z1219" s="2" t="str">
        <f t="shared" si="567"/>
        <v>August</v>
      </c>
      <c r="AF1219" s="1" t="s">
        <v>25084</v>
      </c>
      <c r="AG1219" s="1" t="str">
        <f t="shared" si="568"/>
        <v xml:space="preserve">Seed </v>
      </c>
      <c r="AH1219" s="2" t="str">
        <f t="shared" si="569"/>
        <v>Probably best sown in situ as soon as it is ripe.</v>
      </c>
      <c r="AI1219" s="1" t="s">
        <v>10559</v>
      </c>
      <c r="AJ1219" s="1" t="s">
        <v>23832</v>
      </c>
      <c r="AK1219" s="1" t="s">
        <v>17104</v>
      </c>
      <c r="AL1219" s="1" t="str">
        <f t="shared" ref="AL1219:AL1282" si="579">IF(AM1219=TRUE, "Scented", "Unscented")</f>
        <v>Unscented</v>
      </c>
      <c r="AM1219" s="1" t="b">
        <v>0</v>
      </c>
      <c r="AN1219" s="1" t="b">
        <v>1</v>
      </c>
      <c r="AO1219" s="1" t="b">
        <v>0</v>
      </c>
      <c r="AP1219" s="5" t="s">
        <v>28</v>
      </c>
      <c r="AQ1219" s="5" t="str">
        <f t="shared" si="570"/>
        <v>Light, Medium, Heavy</v>
      </c>
      <c r="AR1219" s="1" t="s">
        <v>10</v>
      </c>
      <c r="AS1219" s="1" t="str">
        <f t="shared" ref="AS1219:AS1282" si="580">IF(AR1219="N", "None", IF(AR1219="S", "Partial", IF(AR1219="F", "Full", IF(AR1219="SN", "None, Partial", IF(AR1219="FS", "Partial, Full", IF(AR1219="FSN", "None, Partial, Full", ""))))))</f>
        <v>None, Partial</v>
      </c>
      <c r="AT1219" s="1" t="str">
        <f t="shared" si="571"/>
        <v>Partial, Full</v>
      </c>
      <c r="AU1219" s="1" t="s">
        <v>609</v>
      </c>
      <c r="AV1219" s="1" t="str">
        <f t="shared" si="572"/>
        <v>Moist, Wet/Water</v>
      </c>
      <c r="AW1219" s="1" t="s">
        <v>12</v>
      </c>
      <c r="AX1219" s="1" t="str">
        <f t="shared" si="573"/>
        <v>Acid, Neutral, Alkaline</v>
      </c>
      <c r="AY1219" s="1" t="b">
        <v>0</v>
      </c>
      <c r="AZ1219" s="1" t="b">
        <v>0</v>
      </c>
      <c r="BA1219" s="1" t="b">
        <v>0</v>
      </c>
      <c r="BC1219" t="str">
        <f t="shared" si="574"/>
        <v>FALSE</v>
      </c>
      <c r="BE1219" t="str">
        <f t="shared" si="575"/>
        <v>FALSE</v>
      </c>
      <c r="BF1219" s="1" t="b">
        <v>0</v>
      </c>
      <c r="BG1219" s="1" t="b">
        <v>0</v>
      </c>
      <c r="BH1219" s="1" t="b">
        <v>0</v>
      </c>
      <c r="BJ1219" s="1" t="str">
        <f t="shared" si="576"/>
        <v>FALSE</v>
      </c>
      <c r="BL1219" t="str">
        <f t="shared" si="577"/>
        <v>FALSE</v>
      </c>
      <c r="BM1219" s="1" t="b">
        <v>0</v>
      </c>
      <c r="BN1219" s="1" t="b">
        <v>0</v>
      </c>
      <c r="BO1219" s="1">
        <f t="shared" ref="BO1219:BO1282" si="581">BQ1219+(BS1219*3)+BU1219</f>
        <v>4</v>
      </c>
      <c r="BP1219" s="1" t="s">
        <v>31</v>
      </c>
      <c r="BQ1219" s="1" cm="1">
        <f t="array" ref="BQ1219">_xlfn.IFS(BP1219="None Known",0, LEN(BP1219)&gt;500, 5,LEN(BP1219)&gt;400, 4, LEN(BP1219)&gt;300, 3, LEN(BP1219)&gt;200, 2, LEN(BP1219)&gt;1, 1)</f>
        <v>0</v>
      </c>
      <c r="BR1219" s="1" t="s">
        <v>10560</v>
      </c>
      <c r="BS1219" s="1">
        <v>1</v>
      </c>
      <c r="BT1219" s="1" t="s">
        <v>10561</v>
      </c>
      <c r="BU1219" s="1">
        <v>1</v>
      </c>
      <c r="BV1219" s="1" t="s">
        <v>34</v>
      </c>
      <c r="BW1219" s="1" t="s">
        <v>31</v>
      </c>
      <c r="BX1219" s="1"/>
      <c r="BY1219" t="str">
        <f>_xlfn.XLOOKUP($B1219,Img_lookup!A:A,Img_lookup!B:B, "Not available")</f>
        <v>2c79223a-b463-47b7-af69-b841eb03e1f1</v>
      </c>
      <c r="BZ1219" t="str">
        <f>_xlfn.XLOOKUP($B1219,Img_lookup!A:A,Img_lookup!C:C, "Not available")</f>
        <v>Myosoton aquaticum - Water Chickweed 1b</v>
      </c>
      <c r="CA1219" t="str">
        <f>_xlfn.XLOOKUP($B1219,Img_lookup!A:A,Img_lookup!D:D, "Not available")</f>
        <v>Dluogs</v>
      </c>
      <c r="CB1219" t="str">
        <f>_xlfn.XLOOKUP($B1219,Img_lookup!A:A,Img_lookup!E:E, "https://imgur.com/aT5wafe")</f>
        <v>https://api.openverse.engineering/v1/images/2c79223a-b463-47b7-af69-b841eb03e1f1/thumb/</v>
      </c>
    </row>
    <row r="1220" spans="1:80" ht="409.6" x14ac:dyDescent="0.15">
      <c r="A1220" s="1" t="s">
        <v>672</v>
      </c>
      <c r="B1220" s="1" t="s">
        <v>12241</v>
      </c>
      <c r="C1220" s="1" t="s">
        <v>12242</v>
      </c>
      <c r="D1220" s="1" t="s">
        <v>12243</v>
      </c>
      <c r="E1220" s="1" t="s">
        <v>12244</v>
      </c>
      <c r="F1220" s="1" t="s">
        <v>22</v>
      </c>
      <c r="G1220" s="1" t="s">
        <v>22</v>
      </c>
      <c r="H1220" s="11" t="str">
        <f t="shared" si="555"/>
        <v>Perennial</v>
      </c>
      <c r="I1220" s="1" t="s">
        <v>17107</v>
      </c>
      <c r="J1220" s="1">
        <v>9</v>
      </c>
      <c r="K1220" s="1">
        <v>3</v>
      </c>
      <c r="L1220" t="str" cm="1">
        <f t="array" ref="L1220">_xlfn.IFS(J1220+K1220="", "Unknown", J1220+K1220&gt;3, "Large", J1220+K1220&gt;0.5, "Medium", J1220+K1220&gt;0, "Small")</f>
        <v>Large</v>
      </c>
      <c r="M1220" s="1">
        <v>6</v>
      </c>
      <c r="N1220" cm="1">
        <f t="array" ref="N1220">IF($M1220="",INDEX($M$2:$M$2176,MATCH(1,INDEX(($A$2:$A$2176=$A1220)*($M$2:$M$2176&lt;&gt;""),0),0)),$M1220)</f>
        <v>6</v>
      </c>
      <c r="O1220" s="2" t="str">
        <f t="shared" si="578"/>
        <v>Seasonal outdoors</v>
      </c>
      <c r="P1220" s="1" t="s">
        <v>12245</v>
      </c>
      <c r="R1220" t="str">
        <f t="shared" ref="R1220:R1283" si="582">IF(Q1220="Fast", "Fast", IF(Q1220="Slow", "Slow", "Medium"))</f>
        <v>Medium</v>
      </c>
      <c r="T1220" s="1"/>
      <c r="U1220" s="1"/>
      <c r="V1220" s="1" t="s">
        <v>272</v>
      </c>
      <c r="W1220" s="6" t="str">
        <f t="shared" si="564"/>
        <v>4</v>
      </c>
      <c r="X1220" t="str">
        <f t="shared" si="565"/>
        <v>April</v>
      </c>
      <c r="Y1220" s="2" t="str">
        <f t="shared" si="566"/>
        <v>6</v>
      </c>
      <c r="Z1220" s="2" t="str">
        <f t="shared" si="567"/>
        <v>June</v>
      </c>
      <c r="AA1220" s="1">
        <v>10</v>
      </c>
      <c r="AB1220" s="1">
        <f>IF(ISNUMBER(SEARCH("-",AA1220)),TRIM(LEFT(AA1220,FIND("-",AA1220)-1)),AA1220)</f>
        <v>10</v>
      </c>
      <c r="AC1220" s="1" t="str">
        <f>IF(AB1220=1, "January", IF(AB1220=2, "February", IF(AB1220=3, "March", IF(AB1220=4, "April", IF(AB1220=5, "May", IF(AB1220=6, "June", IF(AB1220=7, "July", IF(AB1220=8, "August", IF(AB1220=9, "September", IF(AB1220=10, "October", IF(AB1220=11, "November", IF(AB1220=12, "December", "Other"))))))))))))</f>
        <v>October</v>
      </c>
      <c r="AD1220" s="1"/>
      <c r="AE1220" s="1"/>
      <c r="AF1220" s="16" t="s">
        <v>24131</v>
      </c>
      <c r="AG1220" s="1" t="str">
        <f t="shared" si="568"/>
        <v xml:space="preserve">Seed </v>
      </c>
      <c r="AH1220" s="2" t="str">
        <f t="shared" si="569"/>
        <v>Best sown as soon as it is ripe in the autumn in a cold frame[78]. Stored seed germinates more freely if given a 3 month cold stratification and then sown in a cold frame[78]. Germination is usually good[78]. Prick out the seedlings into individual pots when they are large enough to handle and grow them on in the cold frame for the first winter. Plant out in late spring or early summer[K].
Cuttings of half-ripe wood, 5 - 8cm with a heel, July/August in a frame. Pot up and overwinter in a cold frame then plant out in late spring or early summer. Fair to good percentage[78].
Layering in spring[200].</v>
      </c>
      <c r="AI1220" s="1" t="s">
        <v>12246</v>
      </c>
      <c r="AJ1220" s="1" t="s">
        <v>1</v>
      </c>
      <c r="AK1220" s="1" t="s">
        <v>17106</v>
      </c>
      <c r="AL1220" s="1" t="str">
        <f t="shared" si="579"/>
        <v>Scented</v>
      </c>
      <c r="AM1220" s="1" t="b">
        <v>1</v>
      </c>
      <c r="AN1220" s="1" t="b">
        <v>0</v>
      </c>
      <c r="AO1220" s="1" t="b">
        <v>0</v>
      </c>
      <c r="AP1220" s="5" t="s">
        <v>28</v>
      </c>
      <c r="AQ1220" s="5" t="str">
        <f t="shared" si="570"/>
        <v>Light, Medium, Heavy</v>
      </c>
      <c r="AR1220" s="1" t="s">
        <v>10</v>
      </c>
      <c r="AS1220" s="1" t="str">
        <f t="shared" si="580"/>
        <v>None, Partial</v>
      </c>
      <c r="AT1220" s="1" t="str">
        <f t="shared" si="571"/>
        <v>Partial, Full</v>
      </c>
      <c r="AU1220" s="1" t="s">
        <v>29</v>
      </c>
      <c r="AV1220" s="1" t="str">
        <f t="shared" si="572"/>
        <v>Moist</v>
      </c>
      <c r="AW1220" s="1" t="s">
        <v>123</v>
      </c>
      <c r="AX1220" s="1" t="str">
        <f t="shared" si="573"/>
        <v>Acid, Neutral</v>
      </c>
      <c r="AY1220" s="1" t="b">
        <v>0</v>
      </c>
      <c r="AZ1220" s="1" t="b">
        <v>0</v>
      </c>
      <c r="BA1220" s="1" t="b">
        <v>0</v>
      </c>
      <c r="BB1220" s="1" t="s">
        <v>275</v>
      </c>
      <c r="BC1220" t="str">
        <f t="shared" si="574"/>
        <v>TRUE</v>
      </c>
      <c r="BE1220" t="str">
        <f t="shared" si="575"/>
        <v>FALSE</v>
      </c>
      <c r="BF1220" s="1" t="b">
        <v>0</v>
      </c>
      <c r="BG1220" s="1" t="b">
        <v>0</v>
      </c>
      <c r="BH1220" s="1" t="b">
        <v>0</v>
      </c>
      <c r="BJ1220" s="1" t="str">
        <f t="shared" si="576"/>
        <v>FALSE</v>
      </c>
      <c r="BL1220" t="str">
        <f t="shared" si="577"/>
        <v>FALSE</v>
      </c>
      <c r="BM1220" s="1" t="b">
        <v>1</v>
      </c>
      <c r="BN1220" s="1" t="b">
        <v>0</v>
      </c>
      <c r="BO1220" s="1">
        <f t="shared" si="581"/>
        <v>20</v>
      </c>
      <c r="BP1220" s="1" t="s">
        <v>12247</v>
      </c>
      <c r="BQ1220" s="1" cm="1">
        <f t="array" ref="BQ1220">_xlfn.IFS(BP1220="None Known",0, LEN(BP1220)&gt;500, 5,LEN(BP1220)&gt;400, 4, LEN(BP1220)&gt;300, 3, LEN(BP1220)&gt;200, 2, LEN(BP1220)&gt;1, 1)</f>
        <v>5</v>
      </c>
      <c r="BR1220" s="1" t="s">
        <v>12248</v>
      </c>
      <c r="BS1220" s="1">
        <v>4</v>
      </c>
      <c r="BT1220" s="1" t="s">
        <v>12249</v>
      </c>
      <c r="BU1220" s="1">
        <v>3</v>
      </c>
      <c r="BV1220" s="1" t="s">
        <v>12250</v>
      </c>
      <c r="BW1220" s="1" t="s">
        <v>12251</v>
      </c>
      <c r="BX1220" s="1"/>
      <c r="BY1220" t="str">
        <f>_xlfn.XLOOKUP($B1220,Img_lookup!A:A,Img_lookup!B:B, "Not available")</f>
        <v>890bd227-f9db-4849-b9ec-55024e9739ee</v>
      </c>
      <c r="BZ1220" t="str">
        <f>_xlfn.XLOOKUP($B1220,Img_lookup!A:A,Img_lookup!C:C, "Not available")</f>
        <v>Myrica cerifera, Wax myrtle</v>
      </c>
      <c r="CA1220" t="str">
        <f>_xlfn.XLOOKUP($B1220,Img_lookup!A:A,Img_lookup!D:D, "Not available")</f>
        <v>uwdigitalcollections</v>
      </c>
      <c r="CB1220" t="str">
        <f>_xlfn.XLOOKUP($B1220,Img_lookup!A:A,Img_lookup!E:E, "https://imgur.com/aT5wafe")</f>
        <v>https://api.openverse.engineering/v1/images/890bd227-f9db-4849-b9ec-55024e9739ee/thumb/</v>
      </c>
    </row>
    <row r="1221" spans="1:80" ht="409.6" x14ac:dyDescent="0.15">
      <c r="A1221" s="1" t="s">
        <v>672</v>
      </c>
      <c r="B1221" s="1" t="s">
        <v>14196</v>
      </c>
      <c r="C1221" s="1" t="s">
        <v>14197</v>
      </c>
      <c r="D1221" s="1" t="s">
        <v>14198</v>
      </c>
      <c r="E1221" s="1" t="s">
        <v>14199</v>
      </c>
      <c r="F1221" s="1" t="s">
        <v>22</v>
      </c>
      <c r="G1221" s="1" t="s">
        <v>22</v>
      </c>
      <c r="H1221" s="11" t="str">
        <f t="shared" si="555"/>
        <v>Perennial</v>
      </c>
      <c r="I1221" s="1" t="s">
        <v>17107</v>
      </c>
      <c r="J1221" s="1">
        <v>2</v>
      </c>
      <c r="K1221" s="1">
        <v>1</v>
      </c>
      <c r="L1221" t="str" cm="1">
        <f t="array" ref="L1221">_xlfn.IFS(J1221+K1221="", "Unknown", J1221+K1221&gt;3, "Large", J1221+K1221&gt;0.5, "Medium", J1221+K1221&gt;0, "Small")</f>
        <v>Medium</v>
      </c>
      <c r="M1221" s="1">
        <v>1</v>
      </c>
      <c r="N1221" cm="1">
        <f t="array" ref="N1221">IF($M1221="",INDEX($M$2:$M$2176,MATCH(1,INDEX(($A$2:$A$2176=$A1221)*($M$2:$M$2176&lt;&gt;""),0),0)),$M1221)</f>
        <v>1</v>
      </c>
      <c r="O1221" s="2" t="str">
        <f t="shared" si="578"/>
        <v>Hardy to cold</v>
      </c>
      <c r="P1221" s="1" t="s">
        <v>14200</v>
      </c>
      <c r="R1221" t="str">
        <f t="shared" si="582"/>
        <v>Medium</v>
      </c>
      <c r="T1221" s="1"/>
      <c r="U1221" s="1"/>
      <c r="V1221" s="1" t="s">
        <v>205</v>
      </c>
      <c r="W1221" s="6" t="str">
        <f t="shared" si="564"/>
        <v>3</v>
      </c>
      <c r="X1221" t="str">
        <f t="shared" si="565"/>
        <v>March</v>
      </c>
      <c r="Y1221" s="2" t="str">
        <f t="shared" si="566"/>
        <v>5</v>
      </c>
      <c r="Z1221" s="2" t="str">
        <f t="shared" si="567"/>
        <v>May</v>
      </c>
      <c r="AA1221" s="1" t="s">
        <v>427</v>
      </c>
      <c r="AB1221" s="1" t="str">
        <f>IF(ISNUMBER(SEARCH("-",AA1221)),TRIM(LEFT(AA1221,FIND("-",AA1221)-1)),AA1221)</f>
        <v>8</v>
      </c>
      <c r="AC1221" s="1" t="str">
        <f>IF(AB1221="1", "January", IF(AB1221="2", "February", IF(AB1221="3", "March", IF(AB1221="4", "April", IF(AB1221="5", "May", IF(AB1221="6", "June", IF(AB1221="7", "July", IF(AB1221="8", "August", IF(AB1221="9", "September", IF(AB1221="10", "October", IF(AB1221="11", "November", IF(AB1221="12", "December", "Other"))))))))))))</f>
        <v>August</v>
      </c>
      <c r="AD1221" s="1" t="str">
        <f>IF(ISNUMBER(SEARCH("-",AA1221)),TRIM(RIGHT(AA1221,LEN(AA1221)-SEARCH("-",AA1221))),AA1221)</f>
        <v>9</v>
      </c>
      <c r="AE1221" s="1" t="str">
        <f>IF(AD1221="1", "January", IF(AD1221="2", "February", IF(AD1221="3", "March", IF(AD1221="4", "April", IF(AD1221="5", "May", IF(AD1221="6", "June", IF(AD1221="7", "July", IF(AD1221="8", "August", IF(AD1221="9", "September", IF(AD1221="10", "October", IF(AD1221="11", "November", IF(AD1221="12", "December", "Other"))))))))))))</f>
        <v>September</v>
      </c>
      <c r="AF1221" s="16" t="s">
        <v>24132</v>
      </c>
      <c r="AG1221" s="1" t="str">
        <f t="shared" si="568"/>
        <v xml:space="preserve">Seed </v>
      </c>
      <c r="AH1221" s="2" t="str">
        <f t="shared" si="569"/>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I1221" s="1" t="s">
        <v>14201</v>
      </c>
      <c r="AJ1221" s="1" t="s">
        <v>1</v>
      </c>
      <c r="AK1221" s="1" t="s">
        <v>17105</v>
      </c>
      <c r="AL1221" s="1" t="str">
        <f t="shared" si="579"/>
        <v>Scented</v>
      </c>
      <c r="AM1221" s="1" t="b">
        <v>1</v>
      </c>
      <c r="AN1221" s="1" t="b">
        <v>0</v>
      </c>
      <c r="AO1221" s="1" t="b">
        <v>0</v>
      </c>
      <c r="AP1221" s="5" t="s">
        <v>28</v>
      </c>
      <c r="AQ1221" s="5" t="str">
        <f t="shared" si="570"/>
        <v>Light, Medium, Heavy</v>
      </c>
      <c r="AR1221" s="1" t="s">
        <v>10</v>
      </c>
      <c r="AS1221" s="1" t="str">
        <f t="shared" si="580"/>
        <v>None, Partial</v>
      </c>
      <c r="AT1221" s="1" t="str">
        <f t="shared" si="571"/>
        <v>Partial, Full</v>
      </c>
      <c r="AU1221" s="1" t="s">
        <v>402</v>
      </c>
      <c r="AV1221" s="1" t="str">
        <f t="shared" si="572"/>
        <v>Moist, Wet/Water</v>
      </c>
      <c r="AW1221" s="1" t="s">
        <v>12</v>
      </c>
      <c r="AX1221" s="1" t="str">
        <f t="shared" si="573"/>
        <v>Acid, Neutral, Alkaline</v>
      </c>
      <c r="AY1221" s="1" t="b">
        <v>1</v>
      </c>
      <c r="AZ1221" s="1" t="b">
        <v>0</v>
      </c>
      <c r="BA1221" s="1" t="b">
        <v>0</v>
      </c>
      <c r="BC1221" t="str">
        <f t="shared" si="574"/>
        <v>FALSE</v>
      </c>
      <c r="BE1221" t="str">
        <f t="shared" si="575"/>
        <v>FALSE</v>
      </c>
      <c r="BF1221" s="1" t="b">
        <v>0</v>
      </c>
      <c r="BG1221" s="1" t="b">
        <v>0</v>
      </c>
      <c r="BH1221" s="1" t="b">
        <v>0</v>
      </c>
      <c r="BJ1221" s="1" t="str">
        <f t="shared" si="576"/>
        <v>FALSE</v>
      </c>
      <c r="BK1221" s="1" t="s">
        <v>30</v>
      </c>
      <c r="BL1221" t="str">
        <f t="shared" si="577"/>
        <v>FALSE</v>
      </c>
      <c r="BM1221" s="1" t="b">
        <v>1</v>
      </c>
      <c r="BN1221" s="1" t="b">
        <v>1</v>
      </c>
      <c r="BO1221" s="1">
        <f t="shared" si="581"/>
        <v>13</v>
      </c>
      <c r="BP1221" s="1" t="s">
        <v>14202</v>
      </c>
      <c r="BQ1221" s="1" cm="1">
        <f t="array" ref="BQ1221">_xlfn.IFS(BP1221="None Known",0, LEN(BP1221)&gt;500, 5,LEN(BP1221)&gt;400, 4, LEN(BP1221)&gt;300, 3, LEN(BP1221)&gt;200, 2, LEN(BP1221)&gt;1, 1)</f>
        <v>5</v>
      </c>
      <c r="BR1221" s="1" t="s">
        <v>14203</v>
      </c>
      <c r="BS1221" s="1">
        <v>2</v>
      </c>
      <c r="BT1221" s="1" t="s">
        <v>14204</v>
      </c>
      <c r="BU1221" s="1">
        <v>2</v>
      </c>
      <c r="BV1221" s="1" t="s">
        <v>14205</v>
      </c>
      <c r="BW1221" s="1" t="s">
        <v>14206</v>
      </c>
      <c r="BX1221" s="1"/>
      <c r="BY1221" t="str">
        <f>_xlfn.XLOOKUP($B1221,Img_lookup!A:A,Img_lookup!B:B, "Not available")</f>
        <v>e1804b8c-dd11-4ffd-9e99-c4fbba57cc35</v>
      </c>
      <c r="BZ1221" t="str">
        <f>_xlfn.XLOOKUP($B1221,Img_lookup!A:A,Img_lookup!C:C, "Not available")</f>
        <v>Gagelstrauch(Myrica gale)female.JPG</v>
      </c>
      <c r="CA1221" t="str">
        <f>_xlfn.XLOOKUP($B1221,Img_lookup!A:A,Img_lookup!D:D, "Not available")</f>
        <v>Hajotthu</v>
      </c>
      <c r="CB1221" t="str">
        <f>_xlfn.XLOOKUP($B1221,Img_lookup!A:A,Img_lookup!E:E, "https://imgur.com/aT5wafe")</f>
        <v>https://api.openverse.engineering/v1/images/e1804b8c-dd11-4ffd-9e99-c4fbba57cc35/thumb/</v>
      </c>
    </row>
    <row r="1222" spans="1:80" ht="409.6" x14ac:dyDescent="0.15">
      <c r="A1222" s="1" t="s">
        <v>672</v>
      </c>
      <c r="B1222" s="1" t="s">
        <v>8894</v>
      </c>
      <c r="C1222" s="1" t="s">
        <v>8895</v>
      </c>
      <c r="D1222" s="1" t="s">
        <v>8896</v>
      </c>
      <c r="E1222" s="1" t="s">
        <v>3372</v>
      </c>
      <c r="F1222" s="1" t="s">
        <v>62</v>
      </c>
      <c r="G1222" s="1" t="s">
        <v>62</v>
      </c>
      <c r="H1222" s="11" t="str">
        <f t="shared" ref="H1222:H1285" si="583">IF(ISNUMBER(SEARCH("/",$F1222)),$F1222,IF(ISNUMBER(SEARCH("Annual",$F1222)),"Annual","Perennial"))</f>
        <v>Perennial</v>
      </c>
      <c r="I1222" s="1" t="s">
        <v>17108</v>
      </c>
      <c r="J1222" s="1">
        <v>12</v>
      </c>
      <c r="L1222" t="str" cm="1">
        <f t="array" ref="L1222">_xlfn.IFS(J1222+K1222="", "Unknown", J1222+K1222&gt;3, "Large", J1222+K1222&gt;0.5, "Medium", J1222+K1222&gt;0, "Small")</f>
        <v>Large</v>
      </c>
      <c r="N1222" cm="1">
        <f t="array" ref="N1222">IF($M1222="",INDEX($M$2:$M$2176,MATCH(1,INDEX(($A$2:$A$2176=$A1222)*($M$2:$M$2176&lt;&gt;""),0),0)),$M1222)</f>
        <v>4</v>
      </c>
      <c r="O1222" s="2" t="str">
        <f t="shared" si="578"/>
        <v>Hardy to cold</v>
      </c>
      <c r="P1222" s="1" t="s">
        <v>8897</v>
      </c>
      <c r="R1222" t="str">
        <f t="shared" si="582"/>
        <v>Medium</v>
      </c>
      <c r="S1222" s="1" t="s">
        <v>24</v>
      </c>
      <c r="T1222" s="1" t="str">
        <f>LEFT(S1222,FIND("-",S1222)-1)</f>
        <v xml:space="preserve">1 </v>
      </c>
      <c r="U1222" s="1" t="str">
        <f>RIGHT(S1222,FIND("-",S1222)-1)</f>
        <v>12</v>
      </c>
      <c r="W1222"/>
      <c r="AF1222" s="16" t="s">
        <v>24132</v>
      </c>
      <c r="AG1222" s="1" t="str">
        <f t="shared" si="568"/>
        <v xml:space="preserve">Seed </v>
      </c>
      <c r="AH1222" s="2" t="str">
        <f t="shared" si="569"/>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I1222" s="1" t="s">
        <v>8898</v>
      </c>
      <c r="AJ1222" s="1" t="s">
        <v>1</v>
      </c>
      <c r="AK1222" s="1" t="s">
        <v>17105</v>
      </c>
      <c r="AL1222" s="1" t="str">
        <f t="shared" si="579"/>
        <v>Unscented</v>
      </c>
      <c r="AM1222" s="1" t="b">
        <v>0</v>
      </c>
      <c r="AN1222" s="1" t="b">
        <v>0</v>
      </c>
      <c r="AO1222" s="1" t="b">
        <v>0</v>
      </c>
      <c r="AP1222" s="5" t="s">
        <v>28</v>
      </c>
      <c r="AQ1222" s="5" t="str">
        <f t="shared" si="570"/>
        <v>Light, Medium, Heavy</v>
      </c>
      <c r="AR1222" s="1" t="s">
        <v>10</v>
      </c>
      <c r="AS1222" s="1" t="str">
        <f t="shared" si="580"/>
        <v>None, Partial</v>
      </c>
      <c r="AT1222" s="1" t="str">
        <f t="shared" si="571"/>
        <v>Partial, Full</v>
      </c>
      <c r="AU1222" s="1" t="s">
        <v>29</v>
      </c>
      <c r="AV1222" s="1" t="str">
        <f t="shared" si="572"/>
        <v>Moist</v>
      </c>
      <c r="AW1222" s="1" t="s">
        <v>123</v>
      </c>
      <c r="AX1222" s="1" t="str">
        <f t="shared" si="573"/>
        <v>Acid, Neutral</v>
      </c>
      <c r="AY1222" s="1" t="b">
        <v>0</v>
      </c>
      <c r="AZ1222" s="1" t="b">
        <v>0</v>
      </c>
      <c r="BA1222" s="1" t="b">
        <v>0</v>
      </c>
      <c r="BB1222" s="1" t="s">
        <v>275</v>
      </c>
      <c r="BC1222" t="str">
        <f t="shared" si="574"/>
        <v>TRUE</v>
      </c>
      <c r="BE1222" t="str">
        <f t="shared" si="575"/>
        <v>FALSE</v>
      </c>
      <c r="BF1222" s="1" t="b">
        <v>0</v>
      </c>
      <c r="BG1222" s="1" t="b">
        <v>0</v>
      </c>
      <c r="BH1222" s="1" t="b">
        <v>0</v>
      </c>
      <c r="BJ1222" s="1" t="str">
        <f t="shared" si="576"/>
        <v>FALSE</v>
      </c>
      <c r="BK1222" s="1" t="s">
        <v>30</v>
      </c>
      <c r="BL1222" t="str">
        <f t="shared" si="577"/>
        <v>FALSE</v>
      </c>
      <c r="BM1222" s="1" t="b">
        <v>1</v>
      </c>
      <c r="BN1222" s="1" t="b">
        <v>0</v>
      </c>
      <c r="BO1222" s="1">
        <f t="shared" si="581"/>
        <v>14</v>
      </c>
      <c r="BP1222" s="1" t="s">
        <v>8899</v>
      </c>
      <c r="BQ1222" s="1" cm="1">
        <f t="array" ref="BQ1222">_xlfn.IFS(BP1222="None Known",0, LEN(BP1222)&gt;500, 5,LEN(BP1222)&gt;400, 4, LEN(BP1222)&gt;300, 3, LEN(BP1222)&gt;200, 2, LEN(BP1222)&gt;1, 1)</f>
        <v>5</v>
      </c>
      <c r="BR1222" s="1" t="s">
        <v>8900</v>
      </c>
      <c r="BS1222" s="1">
        <v>2</v>
      </c>
      <c r="BT1222" s="1" t="s">
        <v>8901</v>
      </c>
      <c r="BU1222" s="1">
        <v>3</v>
      </c>
      <c r="BV1222" s="1" t="s">
        <v>245</v>
      </c>
      <c r="BW1222" s="1" t="s">
        <v>5554</v>
      </c>
      <c r="BX1222" s="1"/>
      <c r="BY1222" t="str">
        <f>_xlfn.XLOOKUP($B1222,Img_lookup!A:A,Img_lookup!B:B, "Not available")</f>
        <v>5ee1c17b-35e4-4955-8fdc-b5000b4d76b4</v>
      </c>
      <c r="BZ1222" t="str">
        <f>_xlfn.XLOOKUP($B1222,Img_lookup!A:A,Img_lookup!C:C, "Not available")</f>
        <v>Myrica nagi Thunb.</v>
      </c>
      <c r="CA1222" t="str">
        <f>_xlfn.XLOOKUP($B1222,Img_lookup!A:A,Img_lookup!D:D, "Not available")</f>
        <v>ex herb. horti Calcuttensis</v>
      </c>
      <c r="CB1222" t="str">
        <f>_xlfn.XLOOKUP($B1222,Img_lookup!A:A,Img_lookup!E:E, "https://imgur.com/aT5wafe")</f>
        <v>https://api.openverse.engineering/v1/images/5ee1c17b-35e4-4955-8fdc-b5000b4d76b4/thumb/</v>
      </c>
    </row>
    <row r="1223" spans="1:80" ht="409.6" x14ac:dyDescent="0.15">
      <c r="A1223" s="1" t="s">
        <v>672</v>
      </c>
      <c r="B1223" s="1" t="s">
        <v>6527</v>
      </c>
      <c r="C1223" s="1" t="s">
        <v>6528</v>
      </c>
      <c r="D1223" s="1" t="s">
        <v>6529</v>
      </c>
      <c r="E1223" s="1" t="s">
        <v>6530</v>
      </c>
      <c r="F1223" s="1" t="s">
        <v>22</v>
      </c>
      <c r="G1223" s="1" t="s">
        <v>22</v>
      </c>
      <c r="H1223" s="11" t="str">
        <f t="shared" si="583"/>
        <v>Perennial</v>
      </c>
      <c r="I1223" s="1" t="s">
        <v>17107</v>
      </c>
      <c r="J1223" s="1">
        <v>3</v>
      </c>
      <c r="L1223" t="str" cm="1">
        <f t="array" ref="L1223">_xlfn.IFS(J1223+K1223="", "Unknown", J1223+K1223&gt;3, "Large", J1223+K1223&gt;0.5, "Medium", J1223+K1223&gt;0, "Small")</f>
        <v>Medium</v>
      </c>
      <c r="M1223" s="1">
        <v>2</v>
      </c>
      <c r="N1223" cm="1">
        <f t="array" ref="N1223">IF($M1223="",INDEX($M$2:$M$2176,MATCH(1,INDEX(($A$2:$A$2176=$A1223)*($M$2:$M$2176&lt;&gt;""),0),0)),$M1223)</f>
        <v>2</v>
      </c>
      <c r="O1223" s="2" t="str">
        <f t="shared" si="578"/>
        <v>Hardy to cold</v>
      </c>
      <c r="P1223" s="1" t="s">
        <v>6531</v>
      </c>
      <c r="R1223" t="str">
        <f t="shared" si="582"/>
        <v>Medium</v>
      </c>
      <c r="T1223" s="1"/>
      <c r="U1223" s="1"/>
      <c r="V1223" s="1" t="s">
        <v>188</v>
      </c>
      <c r="W1223" s="6" t="str">
        <f>IF(ISNUMBER(SEARCH("-",V1223)),TRIM(LEFT(V1223,FIND("-",V1223)-1)),V1223)</f>
        <v>4</v>
      </c>
      <c r="X1223" t="str">
        <f>IF(W1223="1", "January", IF(W1223="2", "February", IF(W1223="3", "March", IF(W1223="4", "April", IF(W1223="5", "May", IF(W1223="6", "June", IF(W1223="7", "July", IF(W1223="8", "August", IF(W1223="9", "September", IF(W1223="10", "October", IF(W1223="11", "November", IF(W1223="12", "December", "Other"))))))))))))</f>
        <v>April</v>
      </c>
      <c r="Y1223" s="2" t="str">
        <f>IF(ISNUMBER(SEARCH("-",V1223)),TRIM(RIGHT(V1223,LEN(V1223)-SEARCH("-",V1223))),V1223)</f>
        <v>5</v>
      </c>
      <c r="Z1223" s="2" t="str">
        <f>IF(Y1223="1", "January", IF(Y1223="2", "February", IF(Y1223="3", "March", IF(Y1223="4", "April", IF(Y1223="5", "May", IF(Y1223="6", "June", IF(Y1223="7", "July", IF(Y1223="8", "August", IF(Y1223="9", "September", IF(Y1223="10", "October", IF(Y1223="11", "November", IF(Y1223="12", "December", "Other"))))))))))))</f>
        <v>May</v>
      </c>
      <c r="AA1223" s="1">
        <v>10</v>
      </c>
      <c r="AB1223" s="1">
        <f>IF(ISNUMBER(SEARCH("-",AA1223)),TRIM(LEFT(AA1223,FIND("-",AA1223)-1)),AA1223)</f>
        <v>10</v>
      </c>
      <c r="AC1223" s="1" t="str">
        <f>IF(AB1223=1, "January", IF(AB1223=2, "February", IF(AB1223=3, "March", IF(AB1223=4, "April", IF(AB1223=5, "May", IF(AB1223=6, "June", IF(AB1223=7, "July", IF(AB1223=8, "August", IF(AB1223=9, "September", IF(AB1223=10, "October", IF(AB1223=11, "November", IF(AB1223=12, "December", "Other"))))))))))))</f>
        <v>October</v>
      </c>
      <c r="AD1223" s="1"/>
      <c r="AE1223" s="1"/>
      <c r="AF1223" s="16" t="s">
        <v>24132</v>
      </c>
      <c r="AG1223" s="1" t="str">
        <f t="shared" si="568"/>
        <v xml:space="preserve">Seed </v>
      </c>
      <c r="AH1223" s="2" t="str">
        <f t="shared" si="569"/>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I1223" s="1" t="s">
        <v>6532</v>
      </c>
      <c r="AJ1223" s="1" t="s">
        <v>1</v>
      </c>
      <c r="AK1223" s="1" t="s">
        <v>17106</v>
      </c>
      <c r="AL1223" s="1" t="str">
        <f t="shared" si="579"/>
        <v>Unscented</v>
      </c>
      <c r="AM1223" s="1" t="b">
        <v>0</v>
      </c>
      <c r="AN1223" s="1" t="b">
        <v>0</v>
      </c>
      <c r="AO1223" s="1" t="b">
        <v>0</v>
      </c>
      <c r="AP1223" s="5" t="s">
        <v>28</v>
      </c>
      <c r="AQ1223" s="5" t="str">
        <f t="shared" si="570"/>
        <v>Light, Medium, Heavy</v>
      </c>
      <c r="AR1223" s="1" t="s">
        <v>10</v>
      </c>
      <c r="AS1223" s="1" t="str">
        <f t="shared" si="580"/>
        <v>None, Partial</v>
      </c>
      <c r="AT1223" s="1" t="str">
        <f t="shared" si="571"/>
        <v>Partial, Full</v>
      </c>
      <c r="AU1223" s="1" t="s">
        <v>11</v>
      </c>
      <c r="AV1223" s="1" t="str">
        <f t="shared" si="572"/>
        <v>Dry, Moist</v>
      </c>
      <c r="AW1223" s="1" t="s">
        <v>123</v>
      </c>
      <c r="AX1223" s="1" t="str">
        <f t="shared" si="573"/>
        <v>Acid, Neutral</v>
      </c>
      <c r="AY1223" s="1" t="b">
        <v>1</v>
      </c>
      <c r="AZ1223" s="1" t="b">
        <v>0</v>
      </c>
      <c r="BA1223" s="1" t="b">
        <v>1</v>
      </c>
      <c r="BC1223" t="str">
        <f t="shared" si="574"/>
        <v>FALSE</v>
      </c>
      <c r="BE1223" t="str">
        <f t="shared" si="575"/>
        <v>FALSE</v>
      </c>
      <c r="BF1223" s="1" t="b">
        <v>0</v>
      </c>
      <c r="BG1223" s="1" t="b">
        <v>0</v>
      </c>
      <c r="BH1223" s="1" t="b">
        <v>0</v>
      </c>
      <c r="BJ1223" s="1" t="str">
        <f t="shared" si="576"/>
        <v>FALSE</v>
      </c>
      <c r="BL1223" t="str">
        <f t="shared" si="577"/>
        <v>FALSE</v>
      </c>
      <c r="BM1223" s="1" t="b">
        <v>1</v>
      </c>
      <c r="BN1223" s="1" t="b">
        <v>0</v>
      </c>
      <c r="BO1223" s="1">
        <f t="shared" si="581"/>
        <v>18</v>
      </c>
      <c r="BP1223" s="1" t="s">
        <v>6533</v>
      </c>
      <c r="BQ1223" s="1" cm="1">
        <f t="array" ref="BQ1223">_xlfn.IFS(BP1223="None Known",0, LEN(BP1223)&gt;500, 5,LEN(BP1223)&gt;400, 4, LEN(BP1223)&gt;300, 3, LEN(BP1223)&gt;200, 2, LEN(BP1223)&gt;1, 1)</f>
        <v>5</v>
      </c>
      <c r="BR1223" s="1" t="s">
        <v>6534</v>
      </c>
      <c r="BS1223" s="1">
        <v>4</v>
      </c>
      <c r="BT1223" s="1" t="s">
        <v>6535</v>
      </c>
      <c r="BU1223" s="1">
        <v>1</v>
      </c>
      <c r="BV1223" s="1" t="s">
        <v>465</v>
      </c>
      <c r="BW1223" s="1" t="s">
        <v>6536</v>
      </c>
      <c r="BX1223" s="1"/>
      <c r="BY1223" t="str">
        <f>_xlfn.XLOOKUP($B1223,Img_lookup!A:A,Img_lookup!B:B, "Not available")</f>
        <v>66734a96-acf0-4bf9-8d30-b643c2257db3</v>
      </c>
      <c r="BZ1223" t="str">
        <f>_xlfn.XLOOKUP($B1223,Img_lookup!A:A,Img_lookup!C:C, "Not available")</f>
        <v>Bayberry Berries (Myrica pensylvanica)</v>
      </c>
      <c r="CA1223" t="str">
        <f>_xlfn.XLOOKUP($B1223,Img_lookup!A:A,Img_lookup!D:D, "Not available")</f>
        <v>AssateagueNPS</v>
      </c>
      <c r="CB1223" t="str">
        <f>_xlfn.XLOOKUP($B1223,Img_lookup!A:A,Img_lookup!E:E, "https://imgur.com/aT5wafe")</f>
        <v>https://api.openverse.engineering/v1/images/66734a96-acf0-4bf9-8d30-b643c2257db3/thumb/</v>
      </c>
    </row>
    <row r="1224" spans="1:80" ht="409.6" x14ac:dyDescent="0.15">
      <c r="A1224" s="1" t="s">
        <v>672</v>
      </c>
      <c r="B1224" s="1" t="s">
        <v>5546</v>
      </c>
      <c r="C1224" s="1" t="s">
        <v>5547</v>
      </c>
      <c r="D1224" s="1" t="s">
        <v>5548</v>
      </c>
      <c r="E1224" s="1" t="s">
        <v>606</v>
      </c>
      <c r="F1224" s="1" t="s">
        <v>22</v>
      </c>
      <c r="G1224" s="1" t="s">
        <v>22</v>
      </c>
      <c r="H1224" s="11" t="str">
        <f t="shared" si="583"/>
        <v>Perennial</v>
      </c>
      <c r="I1224" s="1" t="s">
        <v>17108</v>
      </c>
      <c r="J1224" s="1">
        <v>15</v>
      </c>
      <c r="L1224" t="str" cm="1">
        <f t="array" ref="L1224">_xlfn.IFS(J1224+K1224="", "Unknown", J1224+K1224&gt;3, "Large", J1224+K1224&gt;0.5, "Medium", J1224+K1224&gt;0, "Small")</f>
        <v>Large</v>
      </c>
      <c r="M1224" s="1">
        <v>10</v>
      </c>
      <c r="N1224" cm="1">
        <f t="array" ref="N1224">IF($M1224="",INDEX($M$2:$M$2176,MATCH(1,INDEX(($A$2:$A$2176=$A1224)*($M$2:$M$2176&lt;&gt;""),0),0)),$M1224)</f>
        <v>10</v>
      </c>
      <c r="O1224" s="2" t="str">
        <f t="shared" si="578"/>
        <v>Grown indoors</v>
      </c>
      <c r="P1224" s="1" t="s">
        <v>5549</v>
      </c>
      <c r="R1224" t="str">
        <f t="shared" si="582"/>
        <v>Medium</v>
      </c>
      <c r="S1224" s="1" t="s">
        <v>24</v>
      </c>
      <c r="T1224" s="1" t="str">
        <f>LEFT(S1224,FIND("-",S1224)-1)</f>
        <v xml:space="preserve">1 </v>
      </c>
      <c r="U1224" s="1" t="str">
        <f>RIGHT(S1224,FIND("-",S1224)-1)</f>
        <v>12</v>
      </c>
      <c r="W1224"/>
      <c r="AF1224" s="16" t="s">
        <v>24132</v>
      </c>
      <c r="AG1224" s="1" t="str">
        <f t="shared" si="568"/>
        <v xml:space="preserve">Seed </v>
      </c>
      <c r="AH1224" s="2" t="str">
        <f t="shared" si="569"/>
        <v>Best sown as soon as it is ripe in the autumn in a cold frame. Barely cover the seed and keep it moist. Stored seed germinates more freely if given a 3 month cold stratification and then sown in a cold frame. Germination is usually good[78]. Prick out the seedlings into individual pots when they are large enough to handle and grow on in the cold frame for the first winter. Plant out in late spring or early summer[K].
Cuttings of half-ripe wood, 5 - 8cm with a heel, July/August in a frame. Pot up and overwinter in a cold frame. Fair to good percentage[78].
Cuttings of mature wood in November/December in a frame.
Layering in spring[200].
Division of suckers in the dormant season. Plant them out direct into their permanent positions.</v>
      </c>
      <c r="AI1224" s="1" t="s">
        <v>5550</v>
      </c>
      <c r="AJ1224" s="1" t="s">
        <v>1</v>
      </c>
      <c r="AK1224" s="1" t="s">
        <v>17106</v>
      </c>
      <c r="AL1224" s="1" t="str">
        <f t="shared" si="579"/>
        <v>Unscented</v>
      </c>
      <c r="AM1224" s="1" t="b">
        <v>0</v>
      </c>
      <c r="AN1224" s="1" t="b">
        <v>0</v>
      </c>
      <c r="AO1224" s="1" t="b">
        <v>0</v>
      </c>
      <c r="AP1224" s="5" t="s">
        <v>28</v>
      </c>
      <c r="AQ1224" s="5" t="str">
        <f t="shared" si="570"/>
        <v>Light, Medium, Heavy</v>
      </c>
      <c r="AR1224" s="1" t="s">
        <v>10</v>
      </c>
      <c r="AS1224" s="1" t="str">
        <f t="shared" si="580"/>
        <v>None, Partial</v>
      </c>
      <c r="AT1224" s="1" t="str">
        <f t="shared" si="571"/>
        <v>Partial, Full</v>
      </c>
      <c r="AU1224" s="1" t="s">
        <v>29</v>
      </c>
      <c r="AV1224" s="1" t="str">
        <f t="shared" si="572"/>
        <v>Moist</v>
      </c>
      <c r="AW1224" s="1" t="s">
        <v>123</v>
      </c>
      <c r="AX1224" s="1" t="str">
        <f t="shared" si="573"/>
        <v>Acid, Neutral</v>
      </c>
      <c r="AY1224" s="1" t="b">
        <v>0</v>
      </c>
      <c r="AZ1224" s="1" t="b">
        <v>0</v>
      </c>
      <c r="BA1224" s="1" t="b">
        <v>0</v>
      </c>
      <c r="BC1224" t="str">
        <f t="shared" si="574"/>
        <v>FALSE</v>
      </c>
      <c r="BE1224" t="str">
        <f t="shared" si="575"/>
        <v>FALSE</v>
      </c>
      <c r="BF1224" s="1" t="b">
        <v>0</v>
      </c>
      <c r="BG1224" s="1" t="b">
        <v>0</v>
      </c>
      <c r="BH1224" s="1" t="b">
        <v>0</v>
      </c>
      <c r="BJ1224" s="1" t="str">
        <f t="shared" si="576"/>
        <v>FALSE</v>
      </c>
      <c r="BL1224" t="str">
        <f t="shared" si="577"/>
        <v>FALSE</v>
      </c>
      <c r="BM1224" s="1" t="b">
        <v>1</v>
      </c>
      <c r="BN1224" s="1" t="b">
        <v>0</v>
      </c>
      <c r="BO1224" s="1">
        <f t="shared" si="581"/>
        <v>9</v>
      </c>
      <c r="BP1224" s="1" t="s">
        <v>5551</v>
      </c>
      <c r="BQ1224" s="1" cm="1">
        <f t="array" ref="BQ1224">_xlfn.IFS(BP1224="None Known",0, LEN(BP1224)&gt;500, 5,LEN(BP1224)&gt;400, 4, LEN(BP1224)&gt;300, 3, LEN(BP1224)&gt;200, 2, LEN(BP1224)&gt;1, 1)</f>
        <v>1</v>
      </c>
      <c r="BR1224" s="1" t="s">
        <v>5552</v>
      </c>
      <c r="BS1224" s="1">
        <v>2</v>
      </c>
      <c r="BT1224" s="1" t="s">
        <v>5553</v>
      </c>
      <c r="BU1224" s="1">
        <v>2</v>
      </c>
      <c r="BV1224" s="1" t="s">
        <v>2732</v>
      </c>
      <c r="BW1224" s="1" t="s">
        <v>5554</v>
      </c>
      <c r="BX1224" s="1"/>
      <c r="BY1224" t="str">
        <f>_xlfn.XLOOKUP($B1224,Img_lookup!A:A,Img_lookup!B:B, "Not available")</f>
        <v>ea601b39-833c-4c1b-87f2-7ce6dbe37b5c</v>
      </c>
      <c r="BZ1224" t="str">
        <f>_xlfn.XLOOKUP($B1224,Img_lookup!A:A,Img_lookup!C:C, "Not available")</f>
        <v>ËÄÅÊ•äÊ¢ÖÊ®π Myrica rubra - panoramio.jpg</v>
      </c>
      <c r="CA1224" t="str">
        <f>_xlfn.XLOOKUP($B1224,Img_lookup!A:A,Img_lookup!D:D, "Not available")</f>
        <v>lienyuan lee</v>
      </c>
      <c r="CB1224" t="str">
        <f>_xlfn.XLOOKUP($B1224,Img_lookup!A:A,Img_lookup!E:E, "https://imgur.com/aT5wafe")</f>
        <v>https://api.openverse.engineering/v1/images/ea601b39-833c-4c1b-87f2-7ce6dbe37b5c/thumb/</v>
      </c>
    </row>
    <row r="1225" spans="1:80" ht="409.6" x14ac:dyDescent="0.15">
      <c r="A1225" s="1" t="s">
        <v>683</v>
      </c>
      <c r="B1225" s="1" t="s">
        <v>684</v>
      </c>
      <c r="C1225" s="1" t="s">
        <v>685</v>
      </c>
      <c r="E1225" s="1" t="s">
        <v>686</v>
      </c>
      <c r="F1225" s="1" t="s">
        <v>6</v>
      </c>
      <c r="G1225" s="1" t="s">
        <v>6</v>
      </c>
      <c r="H1225" s="11" t="str">
        <f t="shared" si="583"/>
        <v>Perennial</v>
      </c>
      <c r="L1225" t="e" cm="1">
        <f t="array" ref="L1225">_xlfn.IFS(J1225+K1225="", "Unknown", J1225+K1225&gt;3, "Large", J1225+K1225&gt;0.5, "Medium", J1225+K1225&gt;0, "Small")</f>
        <v>#N/A</v>
      </c>
      <c r="M1225" s="1">
        <v>6</v>
      </c>
      <c r="N1225" cm="1">
        <f t="array" ref="N1225">IF($M1225="",INDEX($M$2:$M$2176,MATCH(1,INDEX(($A$2:$A$2176=$A1225)*($M$2:$M$2176&lt;&gt;""),0),0)),$M1225)</f>
        <v>6</v>
      </c>
      <c r="O1225" s="2" t="str">
        <f t="shared" si="578"/>
        <v>Seasonal outdoors</v>
      </c>
      <c r="P1225" s="1" t="s">
        <v>687</v>
      </c>
      <c r="R1225" t="str">
        <f t="shared" si="582"/>
        <v>Medium</v>
      </c>
      <c r="T1225" s="1"/>
      <c r="U1225" s="1"/>
      <c r="V1225" s="1" t="s">
        <v>307</v>
      </c>
      <c r="W1225" s="6" t="str">
        <f>IF(ISNUMBER(SEARCH("-",V1225)),TRIM(LEFT(V1225,FIND("-",V1225)-1)),V1225)</f>
        <v>6</v>
      </c>
      <c r="X1225" t="str">
        <f>IF(W1225="1", "January", IF(W1225="2", "February", IF(W1225="3", "March", IF(W1225="4", "April", IF(W1225="5", "May", IF(W1225="6", "June", IF(W1225="7", "July", IF(W1225="8", "August", IF(W1225="9", "September", IF(W1225="10", "October", IF(W1225="11", "November", IF(W1225="12", "December", "Other"))))))))))))</f>
        <v>June</v>
      </c>
      <c r="Y1225" s="2" t="str">
        <f>IF(ISNUMBER(SEARCH("-",V1225)),TRIM(RIGHT(V1225,LEN(V1225)-SEARCH("-",V1225))),V1225)</f>
        <v>7</v>
      </c>
      <c r="Z1225" s="2" t="str">
        <f>IF(Y1225="1", "January", IF(Y1225="2", "February", IF(Y1225="3", "March", IF(Y1225="4", "April", IF(Y1225="5", "May", IF(Y1225="6", "June", IF(Y1225="7", "July", IF(Y1225="8", "August", IF(Y1225="9", "September", IF(Y1225="10", "October", IF(Y1225="11", "November", IF(Y1225="12", "December", "Other"))))))))))))</f>
        <v>July</v>
      </c>
      <c r="AF1225" s="16" t="s">
        <v>23902</v>
      </c>
      <c r="AG1225" s="1" t="str">
        <f t="shared" si="568"/>
        <v xml:space="preserve">Seed </v>
      </c>
      <c r="AH1225" s="2" t="str">
        <f t="shared" si="569"/>
        <v>We have no information for this species but the seed is quite probably of limited germination, especially if it becomes dry, and so is best sown as soon as it is ripe in a cold frame if this is possible. Otherwise store the seed in a cool place in a jar of water and sow in the spring. Keep the pots in trays of water. When they are large enough to handle, prick the seedlings out into individual pots and plant them out in the spring.
Cuttings can be inserted directly into the soil of the pond at any time in the growing season[56].
Division.</v>
      </c>
      <c r="AI1225" s="1" t="s">
        <v>688</v>
      </c>
      <c r="AJ1225" s="1" t="s">
        <v>1</v>
      </c>
      <c r="AK1225" s="1" t="s">
        <v>17104</v>
      </c>
      <c r="AL1225" s="1" t="str">
        <f t="shared" si="579"/>
        <v>Unscented</v>
      </c>
      <c r="AM1225" s="1" t="b">
        <v>0</v>
      </c>
      <c r="AN1225" s="1" t="b">
        <v>0</v>
      </c>
      <c r="AO1225" s="1" t="b">
        <v>0</v>
      </c>
      <c r="AP1225" s="5" t="s">
        <v>54</v>
      </c>
      <c r="AQ1225" s="5" t="str">
        <f t="shared" si="570"/>
        <v>Light, Medium</v>
      </c>
      <c r="AR1225" s="1" t="s">
        <v>30</v>
      </c>
      <c r="AS1225" s="1" t="str">
        <f t="shared" si="580"/>
        <v>None</v>
      </c>
      <c r="AT1225" s="1" t="str">
        <f t="shared" si="571"/>
        <v>Full</v>
      </c>
      <c r="AU1225" s="1" t="s">
        <v>689</v>
      </c>
      <c r="AV1225" s="1" t="str">
        <f t="shared" si="572"/>
        <v>Wet/Water</v>
      </c>
      <c r="AW1225" s="1" t="s">
        <v>12</v>
      </c>
      <c r="AX1225" s="1" t="str">
        <f t="shared" si="573"/>
        <v>Acid, Neutral, Alkaline</v>
      </c>
      <c r="AY1225" s="1" t="b">
        <v>0</v>
      </c>
      <c r="AZ1225" s="1" t="b">
        <v>1</v>
      </c>
      <c r="BA1225" s="1" t="b">
        <v>0</v>
      </c>
      <c r="BC1225" t="str">
        <f t="shared" si="574"/>
        <v>FALSE</v>
      </c>
      <c r="BE1225" t="str">
        <f t="shared" si="575"/>
        <v>FALSE</v>
      </c>
      <c r="BF1225" s="1" t="b">
        <v>0</v>
      </c>
      <c r="BG1225" s="1" t="b">
        <v>0</v>
      </c>
      <c r="BH1225" s="1" t="b">
        <v>0</v>
      </c>
      <c r="BJ1225" s="1" t="str">
        <f t="shared" si="576"/>
        <v>FALSE</v>
      </c>
      <c r="BL1225" t="str">
        <f t="shared" si="577"/>
        <v>FALSE</v>
      </c>
      <c r="BM1225" s="1" t="b">
        <v>0</v>
      </c>
      <c r="BN1225" s="1" t="b">
        <v>0</v>
      </c>
      <c r="BO1225" s="1">
        <f t="shared" si="581"/>
        <v>4</v>
      </c>
      <c r="BP1225" s="1" t="s">
        <v>31</v>
      </c>
      <c r="BQ1225" s="1" cm="1">
        <f t="array" ref="BQ1225">_xlfn.IFS(BP1225="None Known",0, LEN(BP1225)&gt;500, 5,LEN(BP1225)&gt;400, 4, LEN(BP1225)&gt;300, 3, LEN(BP1225)&gt;200, 2, LEN(BP1225)&gt;1, 1)</f>
        <v>0</v>
      </c>
      <c r="BR1225" s="1" t="s">
        <v>690</v>
      </c>
      <c r="BS1225" s="1">
        <v>1</v>
      </c>
      <c r="BT1225" s="1" t="s">
        <v>691</v>
      </c>
      <c r="BU1225" s="1">
        <v>1</v>
      </c>
      <c r="BV1225" s="1" t="s">
        <v>692</v>
      </c>
      <c r="BW1225" s="1" t="s">
        <v>31</v>
      </c>
      <c r="BX1225" s="1"/>
      <c r="BY1225" t="str">
        <f>_xlfn.XLOOKUP($B1225,Img_lookup!A:A,Img_lookup!B:B, "Not available")</f>
        <v>bac5045d-fc5d-4946-8bc1-a382e727dd19</v>
      </c>
      <c r="BZ1225" t="str">
        <f>_xlfn.XLOOKUP($B1225,Img_lookup!A:A,Img_lookup!C:C, "Not available")</f>
        <v>Myriophyllum spicatum</v>
      </c>
      <c r="CA1225" t="str">
        <f>_xlfn.XLOOKUP($B1225,Img_lookup!A:A,Img_lookup!D:D, "Not available")</f>
        <v>dhobern</v>
      </c>
      <c r="CB1225" t="str">
        <f>_xlfn.XLOOKUP($B1225,Img_lookup!A:A,Img_lookup!E:E, "https://imgur.com/aT5wafe")</f>
        <v>https://api.openverse.engineering/v1/images/bac5045d-fc5d-4946-8bc1-a382e727dd19/thumb/</v>
      </c>
    </row>
    <row r="1226" spans="1:80" ht="409.6" x14ac:dyDescent="0.15">
      <c r="A1226" s="1" t="s">
        <v>316</v>
      </c>
      <c r="B1226" s="1" t="s">
        <v>7808</v>
      </c>
      <c r="C1226" s="1" t="s">
        <v>7809</v>
      </c>
      <c r="E1226" s="1" t="s">
        <v>7810</v>
      </c>
      <c r="F1226" s="1" t="s">
        <v>6</v>
      </c>
      <c r="G1226" s="1" t="s">
        <v>6</v>
      </c>
      <c r="H1226" s="11" t="str">
        <f t="shared" si="583"/>
        <v>Perennial</v>
      </c>
      <c r="J1226" s="1">
        <v>1</v>
      </c>
      <c r="K1226" s="1">
        <v>1</v>
      </c>
      <c r="L1226" t="str" cm="1">
        <f t="array" ref="L1226">_xlfn.IFS(J1226+K1226="", "Unknown", J1226+K1226&gt;3, "Large", J1226+K1226&gt;0.5, "Medium", J1226+K1226&gt;0, "Small")</f>
        <v>Medium</v>
      </c>
      <c r="M1226" s="1">
        <v>5</v>
      </c>
      <c r="N1226" cm="1">
        <f t="array" ref="N1226">IF($M1226="",INDEX($M$2:$M$2176,MATCH(1,INDEX(($A$2:$A$2176=$A1226)*($M$2:$M$2176&lt;&gt;""),0),0)),$M1226)</f>
        <v>5</v>
      </c>
      <c r="O1226" s="2" t="str">
        <f t="shared" si="578"/>
        <v>Seasonal outdoors</v>
      </c>
      <c r="P1226" s="1" t="s">
        <v>7811</v>
      </c>
      <c r="R1226" t="str">
        <f t="shared" si="582"/>
        <v>Medium</v>
      </c>
      <c r="T1226" s="1"/>
      <c r="U1226" s="1"/>
      <c r="V1226" s="1" t="s">
        <v>96</v>
      </c>
      <c r="W1226" s="6" t="str">
        <f>IF(ISNUMBER(SEARCH("-",V1226)),TRIM(LEFT(V1226,FIND("-",V1226)-1)),V1226)</f>
        <v>5</v>
      </c>
      <c r="X1226" t="str">
        <f>IF(W1226="1", "January", IF(W1226="2", "February", IF(W1226="3", "March", IF(W1226="4", "April", IF(W1226="5", "May", IF(W1226="6", "June", IF(W1226="7", "July", IF(W1226="8", "August", IF(W1226="9", "September", IF(W1226="10", "October", IF(W1226="11", "November", IF(W1226="12", "December", "Other"))))))))))))</f>
        <v>May</v>
      </c>
      <c r="Y1226" s="2" t="str">
        <f>IF(ISNUMBER(SEARCH("-",V1226)),TRIM(RIGHT(V1226,LEN(V1226)-SEARCH("-",V1226))),V1226)</f>
        <v>6</v>
      </c>
      <c r="Z1226" s="2" t="str">
        <f>IF(Y1226="1", "January", IF(Y1226="2", "February", IF(Y1226="3", "March", IF(Y1226="4", "April", IF(Y1226="5", "May", IF(Y1226="6", "June", IF(Y1226="7", "July", IF(Y1226="8", "August", IF(Y1226="9", "September", IF(Y1226="10", "October", IF(Y1226="11", "November", IF(Y1226="12", "December", "Other"))))))))))))</f>
        <v>June</v>
      </c>
      <c r="AA1226" s="1" t="s">
        <v>51</v>
      </c>
      <c r="AB1226" s="1" t="str">
        <f>IF(ISNUMBER(SEARCH("-",AA1226)),TRIM(LEFT(AA1226,FIND("-",AA1226)-1)),AA1226)</f>
        <v>7</v>
      </c>
      <c r="AC1226" s="1" t="str">
        <f>IF(AB1226="1", "January", IF(AB1226="2", "February", IF(AB1226="3", "March", IF(AB1226="4", "April", IF(AB1226="5", "May", IF(AB1226="6", "June", IF(AB1226="7", "July", IF(AB1226="8", "August", IF(AB1226="9", "September", IF(AB1226="10", "October", IF(AB1226="11", "November", IF(AB1226="12", "December", "Other"))))))))))))</f>
        <v>July</v>
      </c>
      <c r="AD1226" s="1" t="str">
        <f>IF(ISNUMBER(SEARCH("-",AA1226)),TRIM(RIGHT(AA1226,LEN(AA1226)-SEARCH("-",AA1226))),AA1226)</f>
        <v>8</v>
      </c>
      <c r="AE1226" s="1" t="str">
        <f>IF(AD1226="1", "January", IF(AD1226="2", "February", IF(AD1226="3", "March", IF(AD1226="4", "April", IF(AD1226="5", "May", IF(AD1226="6", "June", IF(AD1226="7", "July", IF(AD1226="8", "August", IF(AD1226="9", "September", IF(AD1226="10", "October", IF(AD1226="11", "November", IF(AD1226="12", "December", "Other"))))))))))))</f>
        <v>August</v>
      </c>
      <c r="AF1226" s="16" t="s">
        <v>24133</v>
      </c>
      <c r="AG1226" s="1" t="str">
        <f t="shared" si="568"/>
        <v xml:space="preserve">Seed </v>
      </c>
      <c r="AH1226" s="2" t="str">
        <f t="shared" si="569"/>
        <v>Best sown as soon as it is ripe since stored seed is difficult to germinate[1]. The seed can be sown in an outdoor seedbed or, if supplies are limited, it can be sown in pots in a cold frame. Thin the seedlings in the outdoor bed as necessary (eat the thinnings) and transplant the young plants into their final positions in the following spring. Prick out the pot-grown seedlings into individual pots when they are large enough to handle and plant them out in spring.
Division in spring or autumn. Remove the tapering tap root and cut the remaining root into sections with at least one eye per section and replant in their permanent position.</v>
      </c>
      <c r="AI1226" s="1" t="s">
        <v>7812</v>
      </c>
      <c r="AJ1226" s="1" t="s">
        <v>23809</v>
      </c>
      <c r="AK1226" s="1" t="s">
        <v>17104</v>
      </c>
      <c r="AL1226" s="1" t="str">
        <f t="shared" si="579"/>
        <v>Unscented</v>
      </c>
      <c r="AM1226" s="1" t="b">
        <v>0</v>
      </c>
      <c r="AN1226" s="1" t="b">
        <v>1</v>
      </c>
      <c r="AO1226" s="1" t="b">
        <v>0</v>
      </c>
      <c r="AP1226" s="5" t="s">
        <v>28</v>
      </c>
      <c r="AQ1226" s="5" t="str">
        <f t="shared" si="570"/>
        <v>Light, Medium, Heavy</v>
      </c>
      <c r="AR1226" s="1" t="s">
        <v>10</v>
      </c>
      <c r="AS1226" s="1" t="str">
        <f t="shared" si="580"/>
        <v>None, Partial</v>
      </c>
      <c r="AT1226" s="1" t="str">
        <f t="shared" si="571"/>
        <v>Partial, Full</v>
      </c>
      <c r="AU1226" s="1" t="s">
        <v>29</v>
      </c>
      <c r="AV1226" s="1" t="str">
        <f t="shared" si="572"/>
        <v>Moist</v>
      </c>
      <c r="AW1226" s="1" t="s">
        <v>12</v>
      </c>
      <c r="AX1226" s="1" t="str">
        <f t="shared" si="573"/>
        <v>Acid, Neutral, Alkaline</v>
      </c>
      <c r="AY1226" s="1" t="b">
        <v>0</v>
      </c>
      <c r="AZ1226" s="1" t="b">
        <v>0</v>
      </c>
      <c r="BA1226" s="1" t="b">
        <v>0</v>
      </c>
      <c r="BC1226" t="str">
        <f t="shared" si="574"/>
        <v>FALSE</v>
      </c>
      <c r="BE1226" t="str">
        <f t="shared" si="575"/>
        <v>FALSE</v>
      </c>
      <c r="BF1226" s="1" t="b">
        <v>0</v>
      </c>
      <c r="BG1226" s="1" t="b">
        <v>0</v>
      </c>
      <c r="BH1226" s="1" t="b">
        <v>0</v>
      </c>
      <c r="BI1226" s="1" t="s">
        <v>30</v>
      </c>
      <c r="BJ1226" s="1" t="str">
        <f t="shared" si="576"/>
        <v>FALSE</v>
      </c>
      <c r="BK1226" s="1" t="s">
        <v>77</v>
      </c>
      <c r="BL1226" t="str">
        <f t="shared" si="577"/>
        <v>TRUE</v>
      </c>
      <c r="BM1226" s="1" t="b">
        <v>0</v>
      </c>
      <c r="BN1226" s="1" t="b">
        <v>1</v>
      </c>
      <c r="BO1226" s="1">
        <f t="shared" si="581"/>
        <v>17</v>
      </c>
      <c r="BP1226" s="1" t="s">
        <v>7813</v>
      </c>
      <c r="BQ1226" s="1" cm="1">
        <f t="array" ref="BQ1226">_xlfn.IFS(BP1226="None Known",0, LEN(BP1226)&gt;500, 5,LEN(BP1226)&gt;400, 4, LEN(BP1226)&gt;300, 3, LEN(BP1226)&gt;200, 2, LEN(BP1226)&gt;1, 1)</f>
        <v>2</v>
      </c>
      <c r="BR1226" s="16" t="s">
        <v>24923</v>
      </c>
      <c r="BS1226" s="1">
        <v>4</v>
      </c>
      <c r="BT1226" s="1" t="s">
        <v>7814</v>
      </c>
      <c r="BU1226" s="1">
        <v>3</v>
      </c>
      <c r="BV1226" s="1" t="s">
        <v>7815</v>
      </c>
      <c r="BW1226" s="1" t="s">
        <v>31</v>
      </c>
      <c r="BX1226" s="1"/>
      <c r="BY1226" t="str">
        <f>_xlfn.XLOOKUP($B1226,Img_lookup!A:A,Img_lookup!B:B, "Not available")</f>
        <v>e4dd605c-7510-4bc4-8be3-7885efe6d0c9</v>
      </c>
      <c r="BZ1226" t="str">
        <f>_xlfn.XLOOKUP($B1226,Img_lookup!A:A,Img_lookup!C:C, "Not available")</f>
        <v>Myrrhis odorata, Scopoli 1771 (Apiales Apiace√¶ Apioide√¶ Scandice√¶ Scandicin√¶)</v>
      </c>
      <c r="CA1226" t="str">
        <f>_xlfn.XLOOKUP($B1226,Img_lookup!A:A,Img_lookup!D:D, "Not available")</f>
        <v>Elena Regina</v>
      </c>
      <c r="CB1226" t="str">
        <f>_xlfn.XLOOKUP($B1226,Img_lookup!A:A,Img_lookup!E:E, "https://imgur.com/aT5wafe")</f>
        <v>https://api.openverse.engineering/v1/images/e4dd605c-7510-4bc4-8be3-7885efe6d0c9/thumb/</v>
      </c>
    </row>
    <row r="1227" spans="1:80" ht="409.6" x14ac:dyDescent="0.15">
      <c r="A1227" s="1" t="s">
        <v>4506</v>
      </c>
      <c r="B1227" s="1" t="s">
        <v>4964</v>
      </c>
      <c r="C1227" s="1" t="s">
        <v>4965</v>
      </c>
      <c r="D1227" s="1" t="s">
        <v>4966</v>
      </c>
      <c r="E1227" s="1" t="s">
        <v>4967</v>
      </c>
      <c r="F1227" s="1" t="s">
        <v>22</v>
      </c>
      <c r="G1227" s="1" t="s">
        <v>22</v>
      </c>
      <c r="H1227" s="11" t="str">
        <f t="shared" si="583"/>
        <v>Perennial</v>
      </c>
      <c r="I1227" s="1" t="s">
        <v>17108</v>
      </c>
      <c r="J1227" s="1">
        <v>0.75</v>
      </c>
      <c r="K1227" s="1">
        <v>0.75</v>
      </c>
      <c r="L1227" t="str" cm="1">
        <f t="array" ref="L1227">_xlfn.IFS(J1227+K1227="", "Unknown", J1227+K1227&gt;3, "Large", J1227+K1227&gt;0.5, "Medium", J1227+K1227&gt;0, "Small")</f>
        <v>Medium</v>
      </c>
      <c r="M1227" s="1">
        <v>9</v>
      </c>
      <c r="N1227" cm="1">
        <f t="array" ref="N1227">IF($M1227="",INDEX($M$2:$M$2176,MATCH(1,INDEX(($A$2:$A$2176=$A1227)*($M$2:$M$2176&lt;&gt;""),0),0)),$M1227)</f>
        <v>9</v>
      </c>
      <c r="O1227" s="2" t="str">
        <f t="shared" si="578"/>
        <v>Grown indoors</v>
      </c>
      <c r="P1227" s="1" t="s">
        <v>4968</v>
      </c>
      <c r="Q1227" s="1" t="s">
        <v>17111</v>
      </c>
      <c r="R1227" t="str">
        <f t="shared" si="582"/>
        <v>Slow</v>
      </c>
      <c r="S1227" s="1" t="s">
        <v>24</v>
      </c>
      <c r="T1227" s="1" t="str">
        <f>LEFT(S1227,FIND("-",S1227)-1)</f>
        <v xml:space="preserve">1 </v>
      </c>
      <c r="U1227" s="1" t="str">
        <f>RIGHT(S1227,FIND("-",S1227)-1)</f>
        <v>12</v>
      </c>
      <c r="V1227" s="1">
        <v>5</v>
      </c>
      <c r="W1227" s="6">
        <f>IF(ISNUMBER(SEARCH("-",V1227)),TRIM(LEFT(V1227,FIND("-",V1227)-1)),V1227)</f>
        <v>5</v>
      </c>
      <c r="X1227" t="str">
        <f>IF(W1227=1, "January", IF(W1227=2, "February", IF(W1227=3, "March", IF(W1227=4, "April", IF(W1227=5, "May", IF(W1227=6, "June", IF(W1227=7, "July", IF(W1227=8, "August", IF(W1227=9, "September", IF(W1227=10, "October", IF(W1227=11, "November", IF(W1227=12, "December", "Other"))))))))))))</f>
        <v>May</v>
      </c>
      <c r="AF1227" s="16" t="s">
        <v>24601</v>
      </c>
      <c r="AG1227" s="1" t="str">
        <f t="shared" si="568"/>
        <v xml:space="preserve">Seed </v>
      </c>
      <c r="AH1227" s="2" t="str">
        <f t="shared" si="569"/>
        <v>Sow late winter or early spring in a warm greenhouse. When they are large enough to handle, prick the seedlings out into individual pots and grow them on in a semi-shaded position in the greenhouse for at least their first winter[78]. Plant them out into their permanent positions in late spring or early summer, after the last expected frosts.
Cuttings of half-ripe wood, 3 - 6cm long with a heel in individual pots, July/August in a frame. Good percentage[78].</v>
      </c>
      <c r="AI1227" s="1" t="s">
        <v>4969</v>
      </c>
      <c r="AK1227" s="1" t="s">
        <v>17105</v>
      </c>
      <c r="AL1227" s="1" t="str">
        <f t="shared" si="579"/>
        <v>Scented</v>
      </c>
      <c r="AM1227" s="1" t="b">
        <v>1</v>
      </c>
      <c r="AN1227" s="1" t="b">
        <v>1</v>
      </c>
      <c r="AO1227" s="1" t="b">
        <v>0</v>
      </c>
      <c r="AP1227" s="5" t="s">
        <v>28</v>
      </c>
      <c r="AQ1227" s="5" t="str">
        <f t="shared" si="570"/>
        <v>Light, Medium, Heavy</v>
      </c>
      <c r="AR1227" s="1" t="s">
        <v>10</v>
      </c>
      <c r="AS1227" s="1" t="str">
        <f t="shared" si="580"/>
        <v>None, Partial</v>
      </c>
      <c r="AT1227" s="1" t="str">
        <f t="shared" si="571"/>
        <v>Partial, Full</v>
      </c>
      <c r="AU1227" s="1" t="s">
        <v>29</v>
      </c>
      <c r="AV1227" s="1" t="str">
        <f t="shared" si="572"/>
        <v>Moist</v>
      </c>
      <c r="AW1227" s="1" t="s">
        <v>12</v>
      </c>
      <c r="AX1227" s="1" t="str">
        <f t="shared" si="573"/>
        <v>Acid, Neutral, Alkaline</v>
      </c>
      <c r="AY1227" s="1" t="b">
        <v>0</v>
      </c>
      <c r="AZ1227" s="1" t="b">
        <v>0</v>
      </c>
      <c r="BA1227" s="1" t="b">
        <v>0</v>
      </c>
      <c r="BC1227" t="str">
        <f t="shared" si="574"/>
        <v>FALSE</v>
      </c>
      <c r="BE1227" t="str">
        <f t="shared" si="575"/>
        <v>FALSE</v>
      </c>
      <c r="BF1227" s="1" t="b">
        <v>0</v>
      </c>
      <c r="BG1227" s="1" t="b">
        <v>0</v>
      </c>
      <c r="BH1227" s="1" t="b">
        <v>0</v>
      </c>
      <c r="BJ1227" s="1" t="str">
        <f t="shared" si="576"/>
        <v>FALSE</v>
      </c>
      <c r="BK1227" s="1" t="s">
        <v>30</v>
      </c>
      <c r="BL1227" t="str">
        <f t="shared" si="577"/>
        <v>FALSE</v>
      </c>
      <c r="BM1227" s="1" t="b">
        <v>0</v>
      </c>
      <c r="BN1227" s="1" t="b">
        <v>0</v>
      </c>
      <c r="BO1227" s="1">
        <f t="shared" si="581"/>
        <v>7</v>
      </c>
      <c r="BP1227" s="1" t="s">
        <v>4970</v>
      </c>
      <c r="BQ1227" s="1" cm="1">
        <f t="array" ref="BQ1227">_xlfn.IFS(BP1227="None Known",0, LEN(BP1227)&gt;500, 5,LEN(BP1227)&gt;400, 4, LEN(BP1227)&gt;300, 3, LEN(BP1227)&gt;200, 2, LEN(BP1227)&gt;1, 1)</f>
        <v>1</v>
      </c>
      <c r="BR1227" s="1" t="s">
        <v>4971</v>
      </c>
      <c r="BS1227" s="1">
        <v>1</v>
      </c>
      <c r="BT1227" s="1" t="s">
        <v>4972</v>
      </c>
      <c r="BU1227" s="1">
        <v>3</v>
      </c>
      <c r="BW1227" s="1" t="s">
        <v>31</v>
      </c>
      <c r="BX1227" s="1"/>
      <c r="BY1227" t="str">
        <f>_xlfn.XLOOKUP($B1227,Img_lookup!A:A,Img_lookup!B:B, "Not available")</f>
        <v>d641230f-0e03-4252-be0b-e3ba876d1244</v>
      </c>
      <c r="BZ1227" t="str">
        <f>_xlfn.XLOOKUP($B1227,Img_lookup!A:A,Img_lookup!C:C, "Not available")</f>
        <v>Cape myrtle (Myrsine africana) illustration from Trait√© des Arb</v>
      </c>
      <c r="CA1227" t="str">
        <f>_xlfn.XLOOKUP($B1227,Img_lookup!A:A,Img_lookup!D:D, "Not available")</f>
        <v>Free Public Domain Illustrations by rawpixel</v>
      </c>
      <c r="CB1227" t="str">
        <f>_xlfn.XLOOKUP($B1227,Img_lookup!A:A,Img_lookup!E:E, "https://imgur.com/aT5wafe")</f>
        <v>https://api.openverse.engineering/v1/images/d641230f-0e03-4252-be0b-e3ba876d1244/thumb/</v>
      </c>
    </row>
    <row r="1228" spans="1:80" ht="409.6" x14ac:dyDescent="0.15">
      <c r="A1228" s="1" t="s">
        <v>3176</v>
      </c>
      <c r="B1228" s="1" t="s">
        <v>14478</v>
      </c>
      <c r="C1228" s="1" t="s">
        <v>14479</v>
      </c>
      <c r="E1228" s="1" t="s">
        <v>1090</v>
      </c>
      <c r="F1228" s="1" t="s">
        <v>22</v>
      </c>
      <c r="G1228" s="1" t="s">
        <v>22</v>
      </c>
      <c r="H1228" s="11" t="str">
        <f t="shared" si="583"/>
        <v>Perennial</v>
      </c>
      <c r="I1228" s="1" t="s">
        <v>17108</v>
      </c>
      <c r="J1228" s="1">
        <v>4.5</v>
      </c>
      <c r="K1228" s="1">
        <v>3</v>
      </c>
      <c r="L1228" t="str" cm="1">
        <f t="array" ref="L1228">_xlfn.IFS(J1228+K1228="", "Unknown", J1228+K1228&gt;3, "Large", J1228+K1228&gt;0.5, "Medium", J1228+K1228&gt;0, "Small")</f>
        <v>Large</v>
      </c>
      <c r="M1228" s="1">
        <v>8</v>
      </c>
      <c r="N1228" cm="1">
        <f t="array" ref="N1228">IF($M1228="",INDEX($M$2:$M$2176,MATCH(1,INDEX(($A$2:$A$2176=$A1228)*($M$2:$M$2176&lt;&gt;""),0),0)),$M1228)</f>
        <v>8</v>
      </c>
      <c r="O1228" s="2" t="str">
        <f t="shared" si="578"/>
        <v>Grown indoors</v>
      </c>
      <c r="P1228" s="1" t="s">
        <v>14480</v>
      </c>
      <c r="Q1228" s="1" t="s">
        <v>17110</v>
      </c>
      <c r="R1228" t="str">
        <f t="shared" si="582"/>
        <v>Medium</v>
      </c>
      <c r="S1228" s="1" t="s">
        <v>24</v>
      </c>
      <c r="T1228" s="1" t="str">
        <f>LEFT(S1228,FIND("-",S1228)-1)</f>
        <v xml:space="preserve">1 </v>
      </c>
      <c r="U1228" s="1" t="str">
        <f>RIGHT(S1228,FIND("-",S1228)-1)</f>
        <v>12</v>
      </c>
      <c r="V1228" s="1" t="s">
        <v>51</v>
      </c>
      <c r="W1228" s="6" t="str">
        <f>IF(ISNUMBER(SEARCH("-",V1228)),TRIM(LEFT(V1228,FIND("-",V1228)-1)),V1228)</f>
        <v>7</v>
      </c>
      <c r="X1228" t="str">
        <f>IF(W1228="1", "January", IF(W1228="2", "February", IF(W1228="3", "March", IF(W1228="4", "April", IF(W1228="5", "May", IF(W1228="6", "June", IF(W1228="7", "July", IF(W1228="8", "August", IF(W1228="9", "September", IF(W1228="10", "October", IF(W1228="11", "November", IF(W1228="12", "December", "Other"))))))))))))</f>
        <v>July</v>
      </c>
      <c r="Y1228" s="2" t="str">
        <f>IF(ISNUMBER(SEARCH("-",V1228)),TRIM(RIGHT(V1228,LEN(V1228)-SEARCH("-",V1228))),V1228)</f>
        <v>8</v>
      </c>
      <c r="Z1228" s="2" t="str">
        <f>IF(Y1228="1", "January", IF(Y1228="2", "February", IF(Y1228="3", "March", IF(Y1228="4", "April", IF(Y1228="5", "May", IF(Y1228="6", "June", IF(Y1228="7", "July", IF(Y1228="8", "August", IF(Y1228="9", "September", IF(Y1228="10", "October", IF(Y1228="11", "November", IF(Y1228="12", "December", "Other"))))))))))))</f>
        <v>August</v>
      </c>
      <c r="AA1228" s="1">
        <v>10</v>
      </c>
      <c r="AB1228" s="1">
        <f>IF(ISNUMBER(SEARCH("-",AA1228)),TRIM(LEFT(AA1228,FIND("-",AA1228)-1)),AA1228)</f>
        <v>10</v>
      </c>
      <c r="AC1228" s="1" t="str">
        <f>IF(AB1228=1, "January", IF(AB1228=2, "February", IF(AB1228=3, "March", IF(AB1228=4, "April", IF(AB1228=5, "May", IF(AB1228=6, "June", IF(AB1228=7, "July", IF(AB1228=8, "August", IF(AB1228=9, "September", IF(AB1228=10, "October", IF(AB1228=11, "November", IF(AB1228=12, "December", "Other"))))))))))))</f>
        <v>October</v>
      </c>
      <c r="AD1228" s="1"/>
      <c r="AE1228" s="1"/>
      <c r="AF1228" s="16" t="s">
        <v>25429</v>
      </c>
      <c r="AG1228" s="1" t="str">
        <f t="shared" si="568"/>
        <v xml:space="preserve">Presoaked seed </v>
      </c>
      <c r="AH1228" s="2" t="str">
        <f t="shared" si="569"/>
        <v>Pre-soak the seed for 24 hours in warm water and then sow it in late winter in a greenhouse. Prick out the seedlings into individual pots as soon as they are large enough to handle and grow them on in the greenhouse for at least their first winter. Plant them out into their permanent positions in late spring or early summer, after the last expected frosts[K].
Cuttings of half-ripe wood, 7 - 10cm with a heel, July/August in a frame. Pot up in the autumn and overwinter in a cold frame. Plant out in late spring. High percentage[78].
Cuttings of mature wood of the current seasons growth, 7 - 12cm with a heel, November in a shaded and frost free frame. Plant out in late spring or early autumn. High percentage[78].
Layering.</v>
      </c>
      <c r="AI1228" s="1" t="s">
        <v>14481</v>
      </c>
      <c r="AJ1228" s="1" t="s">
        <v>26</v>
      </c>
      <c r="AK1228" s="1" t="s">
        <v>17104</v>
      </c>
      <c r="AL1228" s="1" t="str">
        <f t="shared" si="579"/>
        <v>Scented</v>
      </c>
      <c r="AM1228" s="1" t="b">
        <v>1</v>
      </c>
      <c r="AN1228" s="1" t="b">
        <v>0</v>
      </c>
      <c r="AO1228" s="1" t="b">
        <v>0</v>
      </c>
      <c r="AP1228" s="5" t="s">
        <v>28</v>
      </c>
      <c r="AQ1228" s="5" t="str">
        <f t="shared" si="570"/>
        <v>Light, Medium, Heavy</v>
      </c>
      <c r="AR1228" s="1" t="s">
        <v>30</v>
      </c>
      <c r="AS1228" s="1" t="str">
        <f t="shared" si="580"/>
        <v>None</v>
      </c>
      <c r="AT1228" s="1" t="str">
        <f t="shared" si="571"/>
        <v>Full</v>
      </c>
      <c r="AU1228" s="1" t="s">
        <v>11</v>
      </c>
      <c r="AV1228" s="1" t="str">
        <f t="shared" si="572"/>
        <v>Dry, Moist</v>
      </c>
      <c r="AW1228" s="1" t="s">
        <v>12</v>
      </c>
      <c r="AX1228" s="1" t="str">
        <f t="shared" si="573"/>
        <v>Acid, Neutral, Alkaline</v>
      </c>
      <c r="AY1228" s="1" t="b">
        <v>0</v>
      </c>
      <c r="AZ1228" s="1" t="b">
        <v>0</v>
      </c>
      <c r="BA1228" s="1" t="b">
        <v>0</v>
      </c>
      <c r="BB1228" s="1" t="s">
        <v>29</v>
      </c>
      <c r="BC1228" t="str">
        <f t="shared" si="574"/>
        <v>TRUE</v>
      </c>
      <c r="BE1228" t="str">
        <f t="shared" si="575"/>
        <v>FALSE</v>
      </c>
      <c r="BF1228" s="1" t="b">
        <v>0</v>
      </c>
      <c r="BG1228" s="1" t="b">
        <v>0</v>
      </c>
      <c r="BH1228" s="1" t="b">
        <v>0</v>
      </c>
      <c r="BI1228" s="1" t="s">
        <v>77</v>
      </c>
      <c r="BJ1228" s="1" t="str">
        <f t="shared" si="576"/>
        <v>TRUE</v>
      </c>
      <c r="BK1228" s="1" t="s">
        <v>77</v>
      </c>
      <c r="BL1228" t="str">
        <f t="shared" si="577"/>
        <v>TRUE</v>
      </c>
      <c r="BM1228" s="1" t="b">
        <v>0</v>
      </c>
      <c r="BN1228" s="1" t="b">
        <v>0</v>
      </c>
      <c r="BO1228" s="1">
        <f t="shared" si="581"/>
        <v>17</v>
      </c>
      <c r="BP1228" s="1" t="s">
        <v>14482</v>
      </c>
      <c r="BQ1228" s="1" cm="1">
        <f t="array" ref="BQ1228">_xlfn.IFS(BP1228="None Known",0, LEN(BP1228)&gt;500, 5,LEN(BP1228)&gt;400, 4, LEN(BP1228)&gt;300, 3, LEN(BP1228)&gt;200, 2, LEN(BP1228)&gt;1, 1)</f>
        <v>5</v>
      </c>
      <c r="BR1228" s="1" t="s">
        <v>14483</v>
      </c>
      <c r="BS1228" s="1">
        <v>3</v>
      </c>
      <c r="BT1228" s="1" t="s">
        <v>14484</v>
      </c>
      <c r="BU1228" s="1">
        <v>3</v>
      </c>
      <c r="BV1228" s="1" t="s">
        <v>14485</v>
      </c>
      <c r="BW1228" s="1" t="s">
        <v>31</v>
      </c>
      <c r="BX1228" s="1"/>
      <c r="BY1228" t="str">
        <f>_xlfn.XLOOKUP($B1228,Img_lookup!A:A,Img_lookup!B:B, "Not available")</f>
        <v>a8b01816-d950-45ac-9cda-da1c5fc595b9</v>
      </c>
      <c r="BZ1228" t="str">
        <f>_xlfn.XLOOKUP($B1228,Img_lookup!A:A,Img_lookup!C:C, "Not available")</f>
        <v>Myrtaceae - Myrtus communis-1</v>
      </c>
      <c r="CA1228" t="str">
        <f>_xlfn.XLOOKUP($B1228,Img_lookup!A:A,Img_lookup!D:D, "Not available")</f>
        <v>Ettore Balocchi</v>
      </c>
      <c r="CB1228" t="str">
        <f>_xlfn.XLOOKUP($B1228,Img_lookup!A:A,Img_lookup!E:E, "https://imgur.com/aT5wafe")</f>
        <v>https://api.openverse.engineering/v1/images/a8b01816-d950-45ac-9cda-da1c5fc595b9/thumb/</v>
      </c>
    </row>
    <row r="1229" spans="1:80" ht="409.6" x14ac:dyDescent="0.15">
      <c r="A1229" s="1" t="s">
        <v>182</v>
      </c>
      <c r="B1229" s="1" t="s">
        <v>13963</v>
      </c>
      <c r="C1229" s="1" t="s">
        <v>13964</v>
      </c>
      <c r="E1229" s="1" t="s">
        <v>13965</v>
      </c>
      <c r="F1229" s="1" t="s">
        <v>22</v>
      </c>
      <c r="G1229" s="1" t="s">
        <v>22</v>
      </c>
      <c r="H1229" s="11" t="str">
        <f t="shared" si="583"/>
        <v>Perennial</v>
      </c>
      <c r="I1229" s="1" t="s">
        <v>17108</v>
      </c>
      <c r="J1229" s="1">
        <v>2.5</v>
      </c>
      <c r="K1229" s="1">
        <v>2</v>
      </c>
      <c r="L1229" t="str" cm="1">
        <f t="array" ref="L1229">_xlfn.IFS(J1229+K1229="", "Unknown", J1229+K1229&gt;3, "Large", J1229+K1229&gt;0.5, "Medium", J1229+K1229&gt;0, "Small")</f>
        <v>Large</v>
      </c>
      <c r="M1229" s="1">
        <v>7</v>
      </c>
      <c r="N1229" cm="1">
        <f t="array" ref="N1229">IF($M1229="",INDEX($M$2:$M$2176,MATCH(1,INDEX(($A$2:$A$2176=$A1229)*($M$2:$M$2176&lt;&gt;""),0),0)),$M1229)</f>
        <v>7</v>
      </c>
      <c r="O1229" s="2" t="str">
        <f t="shared" si="578"/>
        <v>Seasonal outdoors</v>
      </c>
      <c r="P1229" s="1" t="s">
        <v>13966</v>
      </c>
      <c r="R1229" t="str">
        <f t="shared" si="582"/>
        <v>Medium</v>
      </c>
      <c r="S1229" s="1" t="s">
        <v>24</v>
      </c>
      <c r="T1229" s="1" t="str">
        <f>LEFT(S1229,FIND("-",S1229)-1)</f>
        <v xml:space="preserve">1 </v>
      </c>
      <c r="U1229" s="1" t="str">
        <f>RIGHT(S1229,FIND("-",S1229)-1)</f>
        <v>12</v>
      </c>
      <c r="V1229" s="1" t="s">
        <v>307</v>
      </c>
      <c r="W1229" s="6" t="str">
        <f>IF(ISNUMBER(SEARCH("-",V1229)),TRIM(LEFT(V1229,FIND("-",V1229)-1)),V1229)</f>
        <v>6</v>
      </c>
      <c r="X1229" t="str">
        <f>IF(W1229="1", "January", IF(W1229="2", "February", IF(W1229="3", "March", IF(W1229="4", "April", IF(W1229="5", "May", IF(W1229="6", "June", IF(W1229="7", "July", IF(W1229="8", "August", IF(W1229="9", "September", IF(W1229="10", "October", IF(W1229="11", "November", IF(W1229="12", "December", "Other"))))))))))))</f>
        <v>June</v>
      </c>
      <c r="Y1229" s="2" t="str">
        <f>IF(ISNUMBER(SEARCH("-",V1229)),TRIM(RIGHT(V1229,LEN(V1229)-SEARCH("-",V1229))),V1229)</f>
        <v>7</v>
      </c>
      <c r="Z1229" s="2" t="str">
        <f>IF(Y1229="1", "January", IF(Y1229="2", "February", IF(Y1229="3", "March", IF(Y1229="4", "April", IF(Y1229="5", "May", IF(Y1229="6", "June", IF(Y1229="7", "July", IF(Y1229="8", "August", IF(Y1229="9", "September", IF(Y1229="10", "October", IF(Y1229="11", "November", IF(Y1229="12", "December", "Other"))))))))))))</f>
        <v>July</v>
      </c>
      <c r="AF1229" s="16" t="s">
        <v>24134</v>
      </c>
      <c r="AG1229" s="1" t="str">
        <f t="shared" si="568"/>
        <v xml:space="preserve">Seed </v>
      </c>
      <c r="AH1229" s="2" t="str">
        <f t="shared" si="569"/>
        <v>Best sown as soon as it is ripe in a greenhouse[113]. Stored seed should be sown as early in the year as possible in a greenhouse. Germination is often poor[200].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10 - 15cm long, July/August in a frame[78]. Pot up in the autumn and overwinter in a cold frame. Plant out in late spring. High percentage[78] but very slow[11].
Cuttings of mature wood, 10 - 15cm with a heel, November in a frame[78]. Plant out the following autumn[78, 200]. High percentage[78] but very slow[11].</v>
      </c>
      <c r="AI1229" s="1" t="s">
        <v>13967</v>
      </c>
      <c r="AK1229" s="1" t="s">
        <v>17104</v>
      </c>
      <c r="AL1229" s="1" t="str">
        <f t="shared" si="579"/>
        <v>Unscented</v>
      </c>
      <c r="AM1229" s="1" t="b">
        <v>0</v>
      </c>
      <c r="AN1229" s="1" t="b">
        <v>0</v>
      </c>
      <c r="AO1229" s="1" t="b">
        <v>0</v>
      </c>
      <c r="AP1229" s="5" t="s">
        <v>28</v>
      </c>
      <c r="AQ1229" s="5" t="str">
        <f t="shared" si="570"/>
        <v>Light, Medium, Heavy</v>
      </c>
      <c r="AR1229" s="1" t="s">
        <v>30</v>
      </c>
      <c r="AS1229" s="1" t="str">
        <f t="shared" si="580"/>
        <v>None</v>
      </c>
      <c r="AT1229" s="1" t="str">
        <f t="shared" si="571"/>
        <v>Full</v>
      </c>
      <c r="AU1229" s="1" t="s">
        <v>29</v>
      </c>
      <c r="AV1229" s="1" t="str">
        <f t="shared" si="572"/>
        <v>Moist</v>
      </c>
      <c r="AW1229" s="1" t="s">
        <v>12</v>
      </c>
      <c r="AX1229" s="1" t="str">
        <f t="shared" si="573"/>
        <v>Acid, Neutral, Alkaline</v>
      </c>
      <c r="AY1229" s="1" t="b">
        <v>0</v>
      </c>
      <c r="AZ1229" s="1" t="b">
        <v>0</v>
      </c>
      <c r="BA1229" s="1" t="b">
        <v>0</v>
      </c>
      <c r="BC1229" t="str">
        <f t="shared" si="574"/>
        <v>FALSE</v>
      </c>
      <c r="BE1229" t="str">
        <f t="shared" si="575"/>
        <v>FALSE</v>
      </c>
      <c r="BF1229" s="1" t="b">
        <v>0</v>
      </c>
      <c r="BG1229" s="1" t="b">
        <v>0</v>
      </c>
      <c r="BH1229" s="1" t="b">
        <v>0</v>
      </c>
      <c r="BI1229" s="1" t="s">
        <v>77</v>
      </c>
      <c r="BJ1229" s="1" t="str">
        <f t="shared" si="576"/>
        <v>TRUE</v>
      </c>
      <c r="BL1229" t="str">
        <f t="shared" si="577"/>
        <v>FALSE</v>
      </c>
      <c r="BM1229" s="1" t="b">
        <v>0</v>
      </c>
      <c r="BN1229" s="1" t="b">
        <v>0</v>
      </c>
      <c r="BO1229" s="1">
        <f t="shared" si="581"/>
        <v>6</v>
      </c>
      <c r="BP1229" s="1" t="s">
        <v>13968</v>
      </c>
      <c r="BQ1229" s="1" cm="1">
        <f t="array" ref="BQ1229">_xlfn.IFS(BP1229="None Known",0, LEN(BP1229)&gt;500, 5,LEN(BP1229)&gt;400, 4, LEN(BP1229)&gt;300, 3, LEN(BP1229)&gt;200, 2, LEN(BP1229)&gt;1, 1)</f>
        <v>1</v>
      </c>
      <c r="BR1229" s="1" t="s">
        <v>13969</v>
      </c>
      <c r="BS1229" s="1">
        <v>1</v>
      </c>
      <c r="BT1229" s="1" t="s">
        <v>13970</v>
      </c>
      <c r="BU1229" s="1">
        <v>2</v>
      </c>
      <c r="BV1229" s="1" t="s">
        <v>13971</v>
      </c>
      <c r="BW1229" s="1" t="s">
        <v>13972</v>
      </c>
      <c r="BX1229" s="1"/>
      <c r="BY1229" t="str">
        <f>_xlfn.XLOOKUP($B1229,Img_lookup!A:A,Img_lookup!B:B, "Not available")</f>
        <v>99825279-7aa7-4834-9842-a8f7d759ebf1</v>
      </c>
      <c r="BZ1229" t="str">
        <f>_xlfn.XLOOKUP($B1229,Img_lookup!A:A,Img_lookup!C:C, "Not available")</f>
        <v>Nandina domestica</v>
      </c>
      <c r="CA1229" t="str">
        <f>_xlfn.XLOOKUP($B1229,Img_lookup!A:A,Img_lookup!D:D, "Not available")</f>
        <v>jam343</v>
      </c>
      <c r="CB1229" t="str">
        <f>_xlfn.XLOOKUP($B1229,Img_lookup!A:A,Img_lookup!E:E, "https://imgur.com/aT5wafe")</f>
        <v>https://api.openverse.engineering/v1/images/99825279-7aa7-4834-9842-a8f7d759ebf1/thumb/</v>
      </c>
    </row>
    <row r="1230" spans="1:80" ht="13" x14ac:dyDescent="0.15">
      <c r="A1230" s="1" t="s">
        <v>2556</v>
      </c>
      <c r="B1230" s="1" t="s">
        <v>6078</v>
      </c>
      <c r="C1230" s="1" t="s">
        <v>6079</v>
      </c>
      <c r="E1230" s="1" t="s">
        <v>6080</v>
      </c>
      <c r="F1230" s="1" t="s">
        <v>62</v>
      </c>
      <c r="G1230" s="1" t="s">
        <v>62</v>
      </c>
      <c r="H1230" s="11" t="str">
        <f t="shared" si="583"/>
        <v>Perennial</v>
      </c>
      <c r="I1230" s="1" t="s">
        <v>17108</v>
      </c>
      <c r="J1230" s="1">
        <v>5</v>
      </c>
      <c r="K1230" s="1">
        <v>3</v>
      </c>
      <c r="L1230" t="str" cm="1">
        <f t="array" ref="L1230">_xlfn.IFS(J1230+K1230="", "Unknown", J1230+K1230&gt;3, "Large", J1230+K1230&gt;0.5, "Medium", J1230+K1230&gt;0, "Small")</f>
        <v>Large</v>
      </c>
      <c r="M1230" s="1">
        <v>8</v>
      </c>
      <c r="N1230" cm="1">
        <f t="array" ref="N1230">IF($M1230="",INDEX($M$2:$M$2176,MATCH(1,INDEX(($A$2:$A$2176=$A1230)*($M$2:$M$2176&lt;&gt;""),0),0)),$M1230)</f>
        <v>8</v>
      </c>
      <c r="O1230" s="2" t="str">
        <f t="shared" si="578"/>
        <v>Grown indoors</v>
      </c>
      <c r="P1230" s="1" t="s">
        <v>6081</v>
      </c>
      <c r="Q1230" s="1" t="s">
        <v>17111</v>
      </c>
      <c r="R1230" t="str">
        <f t="shared" si="582"/>
        <v>Slow</v>
      </c>
      <c r="S1230" s="1" t="s">
        <v>24</v>
      </c>
      <c r="T1230" s="1" t="str">
        <f>LEFT(S1230,FIND("-",S1230)-1)</f>
        <v xml:space="preserve">1 </v>
      </c>
      <c r="U1230" s="1" t="str">
        <f>RIGHT(S1230,FIND("-",S1230)-1)</f>
        <v>12</v>
      </c>
      <c r="W1230"/>
      <c r="AF1230" s="1" t="s">
        <v>24135</v>
      </c>
      <c r="AG1230" s="1" t="str">
        <f t="shared" si="568"/>
        <v xml:space="preserve">Seed </v>
      </c>
      <c r="AH1230" s="2" t="str">
        <f t="shared" si="569"/>
        <v>Best sown as soon as it is ripe in a warm greenhouse at not less than 24�c[188]. Stored seed is very slow to germinate. Pre-soaking the seed for 24 hours in warm water prior to sowing may shorten the germination time. Plants form a long tap-root some time before forming a shoot and so should be sown in fairly deep pots. Germination of fresh seed usually takes place in 3 - 4 months at 25�c[138]. When they are large enough to handle, prick the seedlings out into individual pots and grow them on in the greenhouse for at least their first two winters. Plant them out into their permanent positions in late spring or early summer, after the last expected frosts.</v>
      </c>
      <c r="AI1230" s="1" t="s">
        <v>6082</v>
      </c>
      <c r="AK1230" s="1" t="s">
        <v>17105</v>
      </c>
      <c r="AL1230" s="1" t="str">
        <f t="shared" si="579"/>
        <v>Unscented</v>
      </c>
      <c r="AM1230" s="1" t="b">
        <v>0</v>
      </c>
      <c r="AN1230" s="1" t="b">
        <v>0</v>
      </c>
      <c r="AO1230" s="1" t="b">
        <v>0</v>
      </c>
      <c r="AP1230" s="5" t="s">
        <v>28</v>
      </c>
      <c r="AQ1230" s="5" t="str">
        <f t="shared" si="570"/>
        <v>Light, Medium, Heavy</v>
      </c>
      <c r="AR1230" s="1" t="s">
        <v>30</v>
      </c>
      <c r="AS1230" s="1" t="str">
        <f t="shared" si="580"/>
        <v>None</v>
      </c>
      <c r="AT1230" s="1" t="str">
        <f t="shared" si="571"/>
        <v>Full</v>
      </c>
      <c r="AU1230" s="1" t="s">
        <v>29</v>
      </c>
      <c r="AV1230" s="1" t="str">
        <f t="shared" si="572"/>
        <v>Moist</v>
      </c>
      <c r="AW1230" s="1" t="s">
        <v>12</v>
      </c>
      <c r="AX1230" s="1" t="str">
        <f t="shared" si="573"/>
        <v>Acid, Neutral, Alkaline</v>
      </c>
      <c r="AY1230" s="1" t="b">
        <v>0</v>
      </c>
      <c r="AZ1230" s="1" t="b">
        <v>0</v>
      </c>
      <c r="BA1230" s="1" t="b">
        <v>0</v>
      </c>
      <c r="BC1230" t="str">
        <f t="shared" si="574"/>
        <v>FALSE</v>
      </c>
      <c r="BE1230" t="str">
        <f t="shared" si="575"/>
        <v>FALSE</v>
      </c>
      <c r="BF1230" s="1" t="b">
        <v>0</v>
      </c>
      <c r="BG1230" s="1" t="b">
        <v>0</v>
      </c>
      <c r="BH1230" s="1" t="b">
        <v>0</v>
      </c>
      <c r="BI1230" s="1" t="s">
        <v>77</v>
      </c>
      <c r="BJ1230" s="1" t="str">
        <f t="shared" si="576"/>
        <v>TRUE</v>
      </c>
      <c r="BK1230" s="1" t="s">
        <v>30</v>
      </c>
      <c r="BL1230" t="str">
        <f t="shared" si="577"/>
        <v>FALSE</v>
      </c>
      <c r="BM1230" s="1" t="b">
        <v>0</v>
      </c>
      <c r="BN1230" s="1" t="b">
        <v>0</v>
      </c>
      <c r="BO1230" s="1">
        <f t="shared" si="581"/>
        <v>4</v>
      </c>
      <c r="BP1230" s="1" t="s">
        <v>31</v>
      </c>
      <c r="BQ1230" s="1" cm="1">
        <f t="array" ref="BQ1230">_xlfn.IFS(BP1230="None Known",0, LEN(BP1230)&gt;500, 5,LEN(BP1230)&gt;400, 4, LEN(BP1230)&gt;300, 3, LEN(BP1230)&gt;200, 2, LEN(BP1230)&gt;1, 1)</f>
        <v>0</v>
      </c>
      <c r="BR1230" s="1" t="s">
        <v>6083</v>
      </c>
      <c r="BS1230" s="1">
        <v>1</v>
      </c>
      <c r="BT1230" s="1" t="s">
        <v>6084</v>
      </c>
      <c r="BU1230" s="1">
        <v>1</v>
      </c>
      <c r="BW1230" s="1" t="s">
        <v>31</v>
      </c>
      <c r="BX1230" s="1"/>
      <c r="BY1230" t="str">
        <f>_xlfn.XLOOKUP($B1230,Img_lookup!A:A,Img_lookup!B:B, "Not available")</f>
        <v>Not available</v>
      </c>
      <c r="BZ1230" t="str">
        <f>_xlfn.XLOOKUP($B1230,Img_lookup!A:A,Img_lookup!C:C, "Not available")</f>
        <v>Not available</v>
      </c>
      <c r="CA1230" t="str">
        <f>_xlfn.XLOOKUP($B1230,Img_lookup!A:A,Img_lookup!D:D, "Not available")</f>
        <v>Not available</v>
      </c>
      <c r="CB1230" t="str">
        <f>_xlfn.XLOOKUP($B1230,Img_lookup!A:A,Img_lookup!E:E, "https://imgur.com/aT5wafe")</f>
        <v>https://imgur.com/aT5wafe</v>
      </c>
    </row>
    <row r="1231" spans="1:80" ht="409.6" x14ac:dyDescent="0.15">
      <c r="A1231" s="1" t="s">
        <v>857</v>
      </c>
      <c r="B1231" s="1" t="s">
        <v>14155</v>
      </c>
      <c r="C1231" s="1" t="s">
        <v>14156</v>
      </c>
      <c r="E1231" s="1" t="s">
        <v>339</v>
      </c>
      <c r="F1231" s="1" t="s">
        <v>23722</v>
      </c>
      <c r="G1231" s="1" t="s">
        <v>23800</v>
      </c>
      <c r="H1231" s="11" t="str">
        <f t="shared" si="583"/>
        <v>Perennial</v>
      </c>
      <c r="J1231" s="1">
        <v>0.30000001199999998</v>
      </c>
      <c r="K1231" s="1">
        <v>0.10000000100000001</v>
      </c>
      <c r="L1231" t="str" cm="1">
        <f t="array" ref="L1231">_xlfn.IFS(J1231+K1231="", "Unknown", J1231+K1231&gt;3, "Large", J1231+K1231&gt;0.5, "Medium", J1231+K1231&gt;0, "Small")</f>
        <v>Small</v>
      </c>
      <c r="M1231" s="1">
        <v>4</v>
      </c>
      <c r="N1231" cm="1">
        <f t="array" ref="N1231">IF($M1231="",INDEX($M$2:$M$2176,MATCH(1,INDEX(($A$2:$A$2176=$A1231)*($M$2:$M$2176&lt;&gt;""),0),0)),$M1231)</f>
        <v>4</v>
      </c>
      <c r="O1231" s="2" t="str">
        <f t="shared" si="578"/>
        <v>Hardy to cold</v>
      </c>
      <c r="P1231" s="1" t="s">
        <v>14157</v>
      </c>
      <c r="R1231" t="str">
        <f t="shared" si="582"/>
        <v>Medium</v>
      </c>
      <c r="T1231" s="1"/>
      <c r="U1231" s="1"/>
      <c r="V1231" s="1">
        <v>4</v>
      </c>
      <c r="W1231" s="6">
        <f>IF(ISNUMBER(SEARCH("-",V1231)),TRIM(LEFT(V1231,FIND("-",V1231)-1)),V1231)</f>
        <v>4</v>
      </c>
      <c r="X1231" t="str">
        <f>IF(W1231=1, "January", IF(W1231=2, "February", IF(W1231=3, "March", IF(W1231=4, "April", IF(W1231=5, "May", IF(W1231=6, "June", IF(W1231=7, "July", IF(W1231=8, "August", IF(W1231=9, "September", IF(W1231=10, "October", IF(W1231=11, "November", IF(W1231=12, "December", "Other"))))))))))))</f>
        <v>April</v>
      </c>
      <c r="AF1231" s="18" t="s">
        <v>25175</v>
      </c>
      <c r="AG1231" s="1" t="str">
        <f t="shared" si="568"/>
        <v xml:space="preserve">Bulb </v>
      </c>
      <c r="AH1231" s="2" t="str">
        <f t="shared" si="569"/>
        <v>Best sown as soon as it is ripe in a cold frame. A short stratification will improve the germination of stored seed. Sow the seed thinly so that the seedlings can be left undisturbed in the pot for their first two years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bulbs after the leaves die down in early summer[1]. Larger bulbs can be replanted immediately into their permanent positions, or can be stored in a cool place and then be planted out in the autumn. It is best to pot up the smaller bulbs and grow them on for a year before planting them out when dormant in the autumn.</v>
      </c>
      <c r="AI1231" s="1" t="s">
        <v>14158</v>
      </c>
      <c r="AJ1231" s="1" t="s">
        <v>26</v>
      </c>
      <c r="AK1231" s="1" t="s">
        <v>17104</v>
      </c>
      <c r="AL1231" s="1" t="str">
        <f t="shared" si="579"/>
        <v>Scented</v>
      </c>
      <c r="AM1231" s="1" t="b">
        <v>1</v>
      </c>
      <c r="AN1231" s="1" t="b">
        <v>0</v>
      </c>
      <c r="AO1231" s="1" t="b">
        <v>0</v>
      </c>
      <c r="AP1231" s="5" t="s">
        <v>28</v>
      </c>
      <c r="AQ1231" s="5" t="str">
        <f t="shared" si="570"/>
        <v>Light, Medium, Heavy</v>
      </c>
      <c r="AR1231" s="1" t="s">
        <v>10</v>
      </c>
      <c r="AS1231" s="1" t="str">
        <f t="shared" si="580"/>
        <v>None, Partial</v>
      </c>
      <c r="AT1231" s="1" t="str">
        <f t="shared" si="571"/>
        <v>Partial, Full</v>
      </c>
      <c r="AU1231" s="1" t="s">
        <v>29</v>
      </c>
      <c r="AV1231" s="1" t="str">
        <f t="shared" si="572"/>
        <v>Moist</v>
      </c>
      <c r="AW1231" s="1" t="s">
        <v>12</v>
      </c>
      <c r="AX1231" s="1" t="str">
        <f t="shared" si="573"/>
        <v>Acid, Neutral, Alkaline</v>
      </c>
      <c r="AY1231" s="1" t="b">
        <v>0</v>
      </c>
      <c r="AZ1231" s="1" t="b">
        <v>1</v>
      </c>
      <c r="BA1231" s="1" t="b">
        <v>0</v>
      </c>
      <c r="BC1231" t="str">
        <f t="shared" si="574"/>
        <v>FALSE</v>
      </c>
      <c r="BE1231" t="str">
        <f t="shared" si="575"/>
        <v>FALSE</v>
      </c>
      <c r="BF1231" s="1" t="b">
        <v>0</v>
      </c>
      <c r="BG1231" s="1" t="b">
        <v>1</v>
      </c>
      <c r="BH1231" s="1" t="b">
        <v>0</v>
      </c>
      <c r="BI1231" s="1" t="s">
        <v>30</v>
      </c>
      <c r="BJ1231" s="1" t="str">
        <f t="shared" si="576"/>
        <v>FALSE</v>
      </c>
      <c r="BL1231" t="str">
        <f t="shared" si="577"/>
        <v>FALSE</v>
      </c>
      <c r="BM1231" s="1" t="b">
        <v>0</v>
      </c>
      <c r="BN1231" s="1" t="b">
        <v>0</v>
      </c>
      <c r="BO1231" s="1">
        <f t="shared" si="581"/>
        <v>4</v>
      </c>
      <c r="BP1231" s="1" t="s">
        <v>14159</v>
      </c>
      <c r="BQ1231" s="1" cm="1">
        <f t="array" ref="BQ1231">_xlfn.IFS(BP1231="None Known",0, LEN(BP1231)&gt;500, 5,LEN(BP1231)&gt;400, 4, LEN(BP1231)&gt;300, 3, LEN(BP1231)&gt;200, 2, LEN(BP1231)&gt;1, 1)</f>
        <v>1</v>
      </c>
      <c r="BR1231" s="1" t="s">
        <v>14160</v>
      </c>
      <c r="BS1231" s="1">
        <v>1</v>
      </c>
      <c r="BT1231" s="1" t="s">
        <v>31</v>
      </c>
      <c r="BU1231" s="1">
        <v>0</v>
      </c>
      <c r="BV1231" s="1" t="s">
        <v>4397</v>
      </c>
      <c r="BW1231" s="1" t="s">
        <v>14161</v>
      </c>
      <c r="BX1231" s="1"/>
      <c r="BY1231" t="str">
        <f>_xlfn.XLOOKUP($B1231,Img_lookup!A:A,Img_lookup!B:B, "Not available")</f>
        <v>7acd1985-06ca-40be-a517-86339773d901</v>
      </c>
      <c r="BZ1231" t="str">
        <f>_xlfn.XLOOKUP($B1231,Img_lookup!A:A,Img_lookup!C:C, "Not available")</f>
        <v>Love in a Mist (Nigella damascena) and Jonquil Dafodil (Narcissus jonquilla). The New Botanic Garden (1812)</v>
      </c>
      <c r="CA1231" t="str">
        <f>_xlfn.XLOOKUP($B1231,Img_lookup!A:A,Img_lookup!D:D, "Not available")</f>
        <v>Swallowtail Garden Seeds</v>
      </c>
      <c r="CB1231" t="str">
        <f>_xlfn.XLOOKUP($B1231,Img_lookup!A:A,Img_lookup!E:E, "https://imgur.com/aT5wafe")</f>
        <v>https://api.openverse.engineering/v1/images/7acd1985-06ca-40be-a517-86339773d901/thumb/</v>
      </c>
    </row>
    <row r="1232" spans="1:80" ht="345" x14ac:dyDescent="0.15">
      <c r="A1232" s="1" t="s">
        <v>714</v>
      </c>
      <c r="B1232" s="1" t="s">
        <v>9952</v>
      </c>
      <c r="C1232" s="1" t="s">
        <v>9953</v>
      </c>
      <c r="D1232" s="1" t="s">
        <v>9954</v>
      </c>
      <c r="E1232" s="1" t="s">
        <v>5678</v>
      </c>
      <c r="F1232" s="1" t="s">
        <v>6</v>
      </c>
      <c r="G1232" s="1" t="s">
        <v>6</v>
      </c>
      <c r="H1232" s="11" t="str">
        <f t="shared" si="583"/>
        <v>Perennial</v>
      </c>
      <c r="J1232" s="1">
        <v>0.25</v>
      </c>
      <c r="K1232" s="1">
        <v>0.25</v>
      </c>
      <c r="L1232" t="str" cm="1">
        <f t="array" ref="L1232">_xlfn.IFS(J1232+K1232="", "Unknown", J1232+K1232&gt;3, "Large", J1232+K1232&gt;0.5, "Medium", J1232+K1232&gt;0, "Small")</f>
        <v>Small</v>
      </c>
      <c r="N1232" cm="1">
        <f t="array" ref="N1232">IF($M1232="",INDEX($M$2:$M$2176,MATCH(1,INDEX(($A$2:$A$2176=$A1232)*($M$2:$M$2176&lt;&gt;""),0),0)),$M1232)</f>
        <v>5</v>
      </c>
      <c r="O1232" s="2" t="str">
        <f t="shared" si="578"/>
        <v>Seasonal outdoors</v>
      </c>
      <c r="P1232" s="1" t="s">
        <v>9955</v>
      </c>
      <c r="R1232" t="str">
        <f t="shared" si="582"/>
        <v>Medium</v>
      </c>
      <c r="T1232" s="1"/>
      <c r="U1232" s="1"/>
      <c r="V1232" s="1" t="s">
        <v>427</v>
      </c>
      <c r="W1232" s="6" t="str">
        <f>IF(ISNUMBER(SEARCH("-",V1232)),TRIM(LEFT(V1232,FIND("-",V1232)-1)),V1232)</f>
        <v>8</v>
      </c>
      <c r="X1232" t="str">
        <f>IF(W1232="1", "January", IF(W1232="2", "February", IF(W1232="3", "March", IF(W1232="4", "April", IF(W1232="5", "May", IF(W1232="6", "June", IF(W1232="7", "July", IF(W1232="8", "August", IF(W1232="9", "September", IF(W1232="10", "October", IF(W1232="11", "November", IF(W1232="12", "December", "Other"))))))))))))</f>
        <v>August</v>
      </c>
      <c r="Y1232" s="2" t="str">
        <f>IF(ISNUMBER(SEARCH("-",V1232)),TRIM(RIGHT(V1232,LEN(V1232)-SEARCH("-",V1232))),V1232)</f>
        <v>9</v>
      </c>
      <c r="Z1232" s="2" t="str">
        <f>IF(Y1232="1", "January", IF(Y1232="2", "February", IF(Y1232="3", "March", IF(Y1232="4", "April", IF(Y1232="5", "May", IF(Y1232="6", "June", IF(Y1232="7", "July", IF(Y1232="8", "August", IF(Y1232="9", "September", IF(Y1232="10", "October", IF(Y1232="11", "November", IF(Y1232="12", "December", "Other"))))))))))))</f>
        <v>September</v>
      </c>
      <c r="AF1232" s="16" t="s">
        <v>24136</v>
      </c>
      <c r="AG1232" s="1" t="str">
        <f t="shared" si="568"/>
        <v xml:space="preserve">Seed </v>
      </c>
      <c r="AH1232" s="2" t="str">
        <f t="shared" si="569"/>
        <v>Best sown in a cold frame as soon as it is ripe[238]. The seed requires light for germination[238]. Prick out the seedlings into individual pots when they are large enough to handle and grow them on in the greenhouse for their first winter. Plant out in late spring or early summer.
Division in spring.</v>
      </c>
      <c r="AI1232" s="1" t="s">
        <v>9956</v>
      </c>
      <c r="AK1232" s="1" t="s">
        <v>17104</v>
      </c>
      <c r="AL1232" s="1" t="str">
        <f t="shared" si="579"/>
        <v>Scented</v>
      </c>
      <c r="AM1232" s="1" t="b">
        <v>1</v>
      </c>
      <c r="AN1232" s="1" t="b">
        <v>0</v>
      </c>
      <c r="AO1232" s="1" t="b">
        <v>0</v>
      </c>
      <c r="AP1232" s="5" t="s">
        <v>28</v>
      </c>
      <c r="AQ1232" s="5" t="str">
        <f t="shared" si="570"/>
        <v>Light, Medium, Heavy</v>
      </c>
      <c r="AR1232" s="1" t="s">
        <v>10</v>
      </c>
      <c r="AS1232" s="1" t="str">
        <f t="shared" si="580"/>
        <v>None, Partial</v>
      </c>
      <c r="AT1232" s="1" t="str">
        <f t="shared" si="571"/>
        <v>Partial, Full</v>
      </c>
      <c r="AU1232" s="1" t="s">
        <v>29</v>
      </c>
      <c r="AV1232" s="1" t="str">
        <f t="shared" si="572"/>
        <v>Moist</v>
      </c>
      <c r="AW1232" s="1" t="s">
        <v>12</v>
      </c>
      <c r="AX1232" s="1" t="str">
        <f t="shared" si="573"/>
        <v>Acid, Neutral, Alkaline</v>
      </c>
      <c r="AY1232" s="1" t="b">
        <v>0</v>
      </c>
      <c r="AZ1232" s="1" t="b">
        <v>0</v>
      </c>
      <c r="BA1232" s="1" t="b">
        <v>0</v>
      </c>
      <c r="BC1232" t="str">
        <f t="shared" si="574"/>
        <v>FALSE</v>
      </c>
      <c r="BE1232" t="str">
        <f t="shared" si="575"/>
        <v>FALSE</v>
      </c>
      <c r="BF1232" s="1" t="b">
        <v>0</v>
      </c>
      <c r="BG1232" s="1" t="b">
        <v>0</v>
      </c>
      <c r="BH1232" s="1" t="b">
        <v>0</v>
      </c>
      <c r="BJ1232" s="1" t="str">
        <f t="shared" si="576"/>
        <v>FALSE</v>
      </c>
      <c r="BL1232" t="str">
        <f t="shared" si="577"/>
        <v>FALSE</v>
      </c>
      <c r="BM1232" s="1" t="b">
        <v>0</v>
      </c>
      <c r="BN1232" s="1" t="b">
        <v>0</v>
      </c>
      <c r="BO1232" s="1">
        <f t="shared" si="581"/>
        <v>11</v>
      </c>
      <c r="BP1232" s="1" t="s">
        <v>9957</v>
      </c>
      <c r="BQ1232" s="1" cm="1">
        <f t="array" ref="BQ1232">_xlfn.IFS(BP1232="None Known",0, LEN(BP1232)&gt;500, 5,LEN(BP1232)&gt;400, 4, LEN(BP1232)&gt;300, 3, LEN(BP1232)&gt;200, 2, LEN(BP1232)&gt;1, 1)</f>
        <v>2</v>
      </c>
      <c r="BR1232" s="1" t="s">
        <v>9958</v>
      </c>
      <c r="BS1232" s="1">
        <v>2</v>
      </c>
      <c r="BT1232" s="1" t="s">
        <v>9959</v>
      </c>
      <c r="BU1232" s="1">
        <v>3</v>
      </c>
      <c r="BV1232" s="1" t="s">
        <v>9960</v>
      </c>
      <c r="BW1232" s="1" t="s">
        <v>31</v>
      </c>
      <c r="BX1232" s="1"/>
      <c r="BY1232" t="str">
        <f>_xlfn.XLOOKUP($B1232,Img_lookup!A:A,Img_lookup!B:B, "Not available")</f>
        <v>d96dc83a-fc87-4386-9015-0ea2c4dbdb48</v>
      </c>
      <c r="BZ1232" t="str">
        <f>_xlfn.XLOOKUP($B1232,Img_lookup!A:A,Img_lookup!C:C, "Not available")</f>
        <v>Nardostachys grandiflora DC.</v>
      </c>
      <c r="CA1232" t="str">
        <f>_xlfn.XLOOKUP($B1232,Img_lookup!A:A,Img_lookup!D:D, "Not available")</f>
        <v>J. F. Rock</v>
      </c>
      <c r="CB1232" t="str">
        <f>_xlfn.XLOOKUP($B1232,Img_lookup!A:A,Img_lookup!E:E, "https://imgur.com/aT5wafe")</f>
        <v>https://api.openverse.engineering/v1/images/d96dc83a-fc87-4386-9015-0ea2c4dbdb48/thumb/</v>
      </c>
    </row>
    <row r="1233" spans="1:80" ht="409.6" x14ac:dyDescent="0.15">
      <c r="A1233" s="1" t="s">
        <v>128</v>
      </c>
      <c r="B1233" s="1" t="s">
        <v>11144</v>
      </c>
      <c r="C1233" s="1" t="s">
        <v>11145</v>
      </c>
      <c r="D1233" s="1" t="s">
        <v>11146</v>
      </c>
      <c r="E1233" s="1" t="s">
        <v>11147</v>
      </c>
      <c r="F1233" s="1" t="s">
        <v>6</v>
      </c>
      <c r="G1233" s="1" t="s">
        <v>6</v>
      </c>
      <c r="H1233" s="11" t="str">
        <f t="shared" si="583"/>
        <v>Perennial</v>
      </c>
      <c r="J1233" s="1">
        <v>0.5</v>
      </c>
      <c r="K1233" s="1">
        <v>1</v>
      </c>
      <c r="L1233" t="str" cm="1">
        <f t="array" ref="L1233">_xlfn.IFS(J1233+K1233="", "Unknown", J1233+K1233&gt;3, "Large", J1233+K1233&gt;0.5, "Medium", J1233+K1233&gt;0, "Small")</f>
        <v>Medium</v>
      </c>
      <c r="M1233" s="1">
        <v>6</v>
      </c>
      <c r="N1233" cm="1">
        <f t="array" ref="N1233">IF($M1233="",INDEX($M$2:$M$2176,MATCH(1,INDEX(($A$2:$A$2176=$A1233)*($M$2:$M$2176&lt;&gt;""),0),0)),$M1233)</f>
        <v>6</v>
      </c>
      <c r="O1233" s="2" t="str">
        <f t="shared" si="578"/>
        <v>Seasonal outdoors</v>
      </c>
      <c r="P1233" s="1" t="s">
        <v>11148</v>
      </c>
      <c r="R1233" t="str">
        <f t="shared" si="582"/>
        <v>Medium</v>
      </c>
      <c r="T1233" s="1"/>
      <c r="U1233" s="1"/>
      <c r="V1233" s="1" t="s">
        <v>936</v>
      </c>
      <c r="W1233" s="6" t="str">
        <f>IF(ISNUMBER(SEARCH("-",V1233)),TRIM(LEFT(V1233,FIND("-",V1233)-1)),V1233)</f>
        <v>5</v>
      </c>
      <c r="X1233" t="str">
        <f>IF(W1233="1", "January", IF(W1233="2", "February", IF(W1233="3", "March", IF(W1233="4", "April", IF(W1233="5", "May", IF(W1233="6", "June", IF(W1233="7", "July", IF(W1233="8", "August", IF(W1233="9", "September", IF(W1233="10", "October", IF(W1233="11", "November", IF(W1233="12", "December", "Other"))))))))))))</f>
        <v>May</v>
      </c>
      <c r="Y1233" s="2" t="str">
        <f>IF(ISNUMBER(SEARCH("-",V1233)),TRIM(RIGHT(V1233,LEN(V1233)-SEARCH("-",V1233))),V1233)</f>
        <v>10</v>
      </c>
      <c r="Z1233" s="2" t="str">
        <f>IF(Y1233="1", "January", IF(Y1233="2", "February", IF(Y1233="3", "March", IF(Y1233="4", "April", IF(Y1233="5", "May", IF(Y1233="6", "June", IF(Y1233="7", "July", IF(Y1233="8", "August", IF(Y1233="9", "September", IF(Y1233="10", "October", IF(Y1233="11", "November", IF(Y1233="12", "December", "Other"))))))))))))</f>
        <v>October</v>
      </c>
      <c r="AA1233" s="1" t="s">
        <v>177</v>
      </c>
      <c r="AB1233" s="1" t="str">
        <f>IF(ISNUMBER(SEARCH("-",AA1233)),TRIM(LEFT(AA1233,FIND("-",AA1233)-1)),AA1233)</f>
        <v>7</v>
      </c>
      <c r="AC1233" s="1" t="str">
        <f>IF(AB1233="1", "January", IF(AB1233="2", "February", IF(AB1233="3", "March", IF(AB1233="4", "April", IF(AB1233="5", "May", IF(AB1233="6", "June", IF(AB1233="7", "July", IF(AB1233="8", "August", IF(AB1233="9", "September", IF(AB1233="10", "October", IF(AB1233="11", "November", IF(AB1233="12", "December", "Other"))))))))))))</f>
        <v>July</v>
      </c>
      <c r="AD1233" s="1" t="str">
        <f>IF(ISNUMBER(SEARCH("-",AA1233)),TRIM(RIGHT(AA1233,LEN(AA1233)-SEARCH("-",AA1233))),AA1233)</f>
        <v>10</v>
      </c>
      <c r="AE1233" s="1" t="str">
        <f>IF(AD1233="1", "January", IF(AD1233="2", "February", IF(AD1233="3", "March", IF(AD1233="4", "April", IF(AD1233="5", "May", IF(AD1233="6", "June", IF(AD1233="7", "July", IF(AD1233="8", "August", IF(AD1233="9", "September", IF(AD1233="10", "October", IF(AD1233="11", "November", IF(AD1233="12", "December", "Other"))))))))))))</f>
        <v>October</v>
      </c>
      <c r="AF1233" s="16" t="s">
        <v>24602</v>
      </c>
      <c r="AG1233" s="1" t="str">
        <f t="shared" si="568"/>
        <v xml:space="preserve">Seed </v>
      </c>
      <c r="AH1233" s="2" t="str">
        <f t="shared" si="569"/>
        <v>Sow spring in a pot emmersed to half its depth in water. Germination should take place within a couple of weeks. Prick out seedlings into individual pots whilst they are still small and increase the depth of water gradually until they are submerged. Plant out into a pond in the summer.
Cuttings can be taken at any time in the growing season. Virtually any part of the plant, including a single leaf, will form roots if detached from the parent plant[56]. Just put it in a container of water until the roots are well formed and then plant out in shallow water.</v>
      </c>
      <c r="AI1233" s="1" t="s">
        <v>11149</v>
      </c>
      <c r="AJ1233" s="1" t="s">
        <v>23801</v>
      </c>
      <c r="AK1233" s="1" t="s">
        <v>17104</v>
      </c>
      <c r="AL1233" s="1" t="str">
        <f t="shared" si="579"/>
        <v>Unscented</v>
      </c>
      <c r="AM1233" s="1" t="b">
        <v>0</v>
      </c>
      <c r="AN1233" s="1" t="b">
        <v>0</v>
      </c>
      <c r="AO1233" s="1" t="b">
        <v>0</v>
      </c>
      <c r="AP1233" s="5" t="s">
        <v>28</v>
      </c>
      <c r="AQ1233" s="5" t="str">
        <f t="shared" si="570"/>
        <v>Light, Medium, Heavy</v>
      </c>
      <c r="AR1233" s="1" t="s">
        <v>30</v>
      </c>
      <c r="AS1233" s="1" t="str">
        <f t="shared" si="580"/>
        <v>None</v>
      </c>
      <c r="AT1233" s="1" t="str">
        <f t="shared" si="571"/>
        <v>Full</v>
      </c>
      <c r="AU1233" s="1" t="s">
        <v>919</v>
      </c>
      <c r="AV1233" s="1" t="str">
        <f t="shared" si="572"/>
        <v>Wet/Water</v>
      </c>
      <c r="AW1233" s="1" t="s">
        <v>12</v>
      </c>
      <c r="AX1233" s="1" t="str">
        <f t="shared" si="573"/>
        <v>Acid, Neutral, Alkaline</v>
      </c>
      <c r="AY1233" s="1" t="b">
        <v>0</v>
      </c>
      <c r="AZ1233" s="1" t="b">
        <v>0</v>
      </c>
      <c r="BA1233" s="1" t="b">
        <v>0</v>
      </c>
      <c r="BC1233" t="str">
        <f t="shared" si="574"/>
        <v>FALSE</v>
      </c>
      <c r="BE1233" t="str">
        <f t="shared" si="575"/>
        <v>FALSE</v>
      </c>
      <c r="BF1233" s="1" t="b">
        <v>0</v>
      </c>
      <c r="BG1233" s="1" t="b">
        <v>0</v>
      </c>
      <c r="BH1233" s="1" t="b">
        <v>0</v>
      </c>
      <c r="BI1233" s="1" t="s">
        <v>30</v>
      </c>
      <c r="BJ1233" s="1" t="str">
        <f t="shared" si="576"/>
        <v>FALSE</v>
      </c>
      <c r="BK1233" s="1" t="s">
        <v>77</v>
      </c>
      <c r="BL1233" t="str">
        <f t="shared" si="577"/>
        <v>TRUE</v>
      </c>
      <c r="BM1233" s="1" t="b">
        <v>0</v>
      </c>
      <c r="BN1233" s="1" t="b">
        <v>1</v>
      </c>
      <c r="BO1233" s="1">
        <f t="shared" si="581"/>
        <v>16</v>
      </c>
      <c r="BP1233" s="1" t="s">
        <v>11150</v>
      </c>
      <c r="BQ1233" s="1" cm="1">
        <f t="array" ref="BQ1233">_xlfn.IFS(BP1233="None Known",0, LEN(BP1233)&gt;500, 5,LEN(BP1233)&gt;400, 4, LEN(BP1233)&gt;300, 3, LEN(BP1233)&gt;200, 2, LEN(BP1233)&gt;1, 1)</f>
        <v>1</v>
      </c>
      <c r="BR1233" s="1" t="s">
        <v>11151</v>
      </c>
      <c r="BS1233" s="1">
        <v>4</v>
      </c>
      <c r="BT1233" s="1" t="s">
        <v>11152</v>
      </c>
      <c r="BU1233" s="1">
        <v>3</v>
      </c>
      <c r="BV1233" s="1" t="s">
        <v>11153</v>
      </c>
      <c r="BW1233" s="1" t="s">
        <v>11154</v>
      </c>
      <c r="BX1233" s="1"/>
      <c r="BY1233" t="str">
        <f>_xlfn.XLOOKUP($B1233,Img_lookup!A:A,Img_lookup!B:B, "Not available")</f>
        <v>0ff97907-5164-4a59-bcb7-a8e322349409</v>
      </c>
      <c r="BZ1233" t="str">
        <f>_xlfn.XLOOKUP($B1233,Img_lookup!A:A,Img_lookup!C:C, "Not available")</f>
        <v>Wildflowers - Watercress - Nasturtium officinale</v>
      </c>
      <c r="CA1233" t="str">
        <f>_xlfn.XLOOKUP($B1233,Img_lookup!A:A,Img_lookup!D:D, "Not available")</f>
        <v>Mick E. Talbot</v>
      </c>
      <c r="CB1233" t="str">
        <f>_xlfn.XLOOKUP($B1233,Img_lookup!A:A,Img_lookup!E:E, "https://imgur.com/aT5wafe")</f>
        <v>https://api.openverse.engineering/v1/images/0ff97907-5164-4a59-bcb7-a8e322349409/thumb/</v>
      </c>
    </row>
    <row r="1234" spans="1:80" ht="409.6" x14ac:dyDescent="0.15">
      <c r="A1234" s="1" t="s">
        <v>4461</v>
      </c>
      <c r="B1234" s="1" t="s">
        <v>4462</v>
      </c>
      <c r="C1234" s="1" t="s">
        <v>4463</v>
      </c>
      <c r="D1234" s="1" t="s">
        <v>4464</v>
      </c>
      <c r="E1234" s="1" t="s">
        <v>4465</v>
      </c>
      <c r="F1234" s="1" t="s">
        <v>6</v>
      </c>
      <c r="G1234" s="1" t="s">
        <v>6</v>
      </c>
      <c r="H1234" s="11" t="str">
        <f t="shared" si="583"/>
        <v>Perennial</v>
      </c>
      <c r="J1234" s="1">
        <v>1</v>
      </c>
      <c r="K1234" s="1">
        <v>1</v>
      </c>
      <c r="L1234" t="str" cm="1">
        <f t="array" ref="L1234">_xlfn.IFS(J1234+K1234="", "Unknown", J1234+K1234&gt;3, "Large", J1234+K1234&gt;0.5, "Medium", J1234+K1234&gt;0, "Small")</f>
        <v>Medium</v>
      </c>
      <c r="M1234" s="1">
        <v>5</v>
      </c>
      <c r="N1234" cm="1">
        <f t="array" ref="N1234">IF($M1234="",INDEX($M$2:$M$2176,MATCH(1,INDEX(($A$2:$A$2176=$A1234)*($M$2:$M$2176&lt;&gt;""),0),0)),$M1234)</f>
        <v>5</v>
      </c>
      <c r="O1234" s="2" t="str">
        <f t="shared" si="578"/>
        <v>Seasonal outdoors</v>
      </c>
      <c r="P1234" s="1" t="s">
        <v>4466</v>
      </c>
      <c r="R1234" t="str">
        <f t="shared" si="582"/>
        <v>Medium</v>
      </c>
      <c r="T1234" s="1"/>
      <c r="U1234" s="1"/>
      <c r="V1234" s="1" t="s">
        <v>51</v>
      </c>
      <c r="W1234" s="6" t="str">
        <f>IF(ISNUMBER(SEARCH("-",V1234)),TRIM(LEFT(V1234,FIND("-",V1234)-1)),V1234)</f>
        <v>7</v>
      </c>
      <c r="X1234" t="str">
        <f>IF(W1234="1", "January", IF(W1234="2", "February", IF(W1234="3", "March", IF(W1234="4", "April", IF(W1234="5", "May", IF(W1234="6", "June", IF(W1234="7", "July", IF(W1234="8", "August", IF(W1234="9", "September", IF(W1234="10", "October", IF(W1234="11", "November", IF(W1234="12", "December", "Other"))))))))))))</f>
        <v>July</v>
      </c>
      <c r="Y1234" s="2" t="str">
        <f>IF(ISNUMBER(SEARCH("-",V1234)),TRIM(RIGHT(V1234,LEN(V1234)-SEARCH("-",V1234))),V1234)</f>
        <v>8</v>
      </c>
      <c r="Z1234" s="2" t="str">
        <f>IF(Y1234="1", "January", IF(Y1234="2", "February", IF(Y1234="3", "March", IF(Y1234="4", "April", IF(Y1234="5", "May", IF(Y1234="6", "June", IF(Y1234="7", "July", IF(Y1234="8", "August", IF(Y1234="9", "September", IF(Y1234="10", "October", IF(Y1234="11", "November", IF(Y1234="12", "December", "Other"))))))))))))</f>
        <v>August</v>
      </c>
      <c r="AF1234" s="16" t="s">
        <v>25163</v>
      </c>
      <c r="AG1234" s="1" t="str">
        <f t="shared" si="568"/>
        <v xml:space="preserve">Seed </v>
      </c>
      <c r="AH1234" s="2" t="str">
        <f t="shared" si="569"/>
        <v>File the seed across its centre, being very careful not to damage the flesh of the seed, and soak in warm water, changing the water twice a day until signs of germination are seen, which should be within 3 - 4 weeks at 25�c. Plant in individual pots just covered in water and increase the depth as the plant grows.
Division in spring as the plant comes into growth. Be very careful, the plants deeply resent root disturbance[200].</v>
      </c>
      <c r="AI1234" s="1" t="s">
        <v>4467</v>
      </c>
      <c r="AK1234" s="1" t="s">
        <v>17104</v>
      </c>
      <c r="AL1234" s="1" t="str">
        <f t="shared" si="579"/>
        <v>Scented</v>
      </c>
      <c r="AM1234" s="1" t="b">
        <v>1</v>
      </c>
      <c r="AN1234" s="1" t="b">
        <v>0</v>
      </c>
      <c r="AO1234" s="1" t="b">
        <v>0</v>
      </c>
      <c r="AP1234" s="5" t="s">
        <v>28</v>
      </c>
      <c r="AQ1234" s="5" t="str">
        <f t="shared" si="570"/>
        <v>Light, Medium, Heavy</v>
      </c>
      <c r="AR1234" s="1" t="s">
        <v>30</v>
      </c>
      <c r="AS1234" s="1" t="str">
        <f t="shared" si="580"/>
        <v>None</v>
      </c>
      <c r="AT1234" s="1" t="str">
        <f t="shared" si="571"/>
        <v>Full</v>
      </c>
      <c r="AU1234" s="1" t="s">
        <v>689</v>
      </c>
      <c r="AV1234" s="1" t="str">
        <f t="shared" si="572"/>
        <v>Wet/Water</v>
      </c>
      <c r="AW1234" s="1" t="s">
        <v>12</v>
      </c>
      <c r="AX1234" s="1" t="str">
        <f t="shared" si="573"/>
        <v>Acid, Neutral, Alkaline</v>
      </c>
      <c r="AY1234" s="1" t="b">
        <v>0</v>
      </c>
      <c r="AZ1234" s="1" t="b">
        <v>0</v>
      </c>
      <c r="BA1234" s="1" t="b">
        <v>0</v>
      </c>
      <c r="BC1234" t="str">
        <f t="shared" si="574"/>
        <v>FALSE</v>
      </c>
      <c r="BE1234" t="str">
        <f t="shared" si="575"/>
        <v>FALSE</v>
      </c>
      <c r="BF1234" s="1" t="b">
        <v>0</v>
      </c>
      <c r="BG1234" s="1" t="b">
        <v>0</v>
      </c>
      <c r="BH1234" s="1" t="b">
        <v>0</v>
      </c>
      <c r="BJ1234" s="1" t="str">
        <f t="shared" si="576"/>
        <v>FALSE</v>
      </c>
      <c r="BL1234" t="str">
        <f t="shared" si="577"/>
        <v>FALSE</v>
      </c>
      <c r="BM1234" s="1" t="b">
        <v>0</v>
      </c>
      <c r="BN1234" s="1" t="b">
        <v>0</v>
      </c>
      <c r="BO1234" s="1">
        <f t="shared" si="581"/>
        <v>16</v>
      </c>
      <c r="BP1234" s="1" t="s">
        <v>4468</v>
      </c>
      <c r="BQ1234" s="1" cm="1">
        <f t="array" ref="BQ1234">_xlfn.IFS(BP1234="None Known",0, LEN(BP1234)&gt;500, 5,LEN(BP1234)&gt;400, 4, LEN(BP1234)&gt;300, 3, LEN(BP1234)&gt;200, 2, LEN(BP1234)&gt;1, 1)</f>
        <v>1</v>
      </c>
      <c r="BR1234" s="16" t="s">
        <v>24924</v>
      </c>
      <c r="BS1234" s="1">
        <v>4</v>
      </c>
      <c r="BT1234" s="1" t="s">
        <v>4469</v>
      </c>
      <c r="BU1234" s="1">
        <v>3</v>
      </c>
      <c r="BV1234" s="1" t="s">
        <v>4470</v>
      </c>
      <c r="BW1234" s="1" t="s">
        <v>31</v>
      </c>
      <c r="BX1234" s="1"/>
      <c r="BY1234" t="str">
        <f>_xlfn.XLOOKUP($B1234,Img_lookup!A:A,Img_lookup!B:B, "Not available")</f>
        <v>351d50e2-0ce3-4306-b7ca-d2711a414d38</v>
      </c>
      <c r="BZ1234" t="str">
        <f>_xlfn.XLOOKUP($B1234,Img_lookup!A:A,Img_lookup!C:C, "Not available")</f>
        <v>Common Moorhen (Gallinula chloropus) in a Nelumbo nucifera (Indian Lotus) pond W IMG 8779.jpg</v>
      </c>
      <c r="CA1234" t="str">
        <f>_xlfn.XLOOKUP($B1234,Img_lookup!A:A,Img_lookup!D:D, "Not available")</f>
        <v>J.M.Garg</v>
      </c>
      <c r="CB1234" t="str">
        <f>_xlfn.XLOOKUP($B1234,Img_lookup!A:A,Img_lookup!E:E, "https://imgur.com/aT5wafe")</f>
        <v>https://api.openverse.engineering/v1/images/351d50e2-0ce3-4306-b7ca-d2711a414d38/thumb/</v>
      </c>
    </row>
    <row r="1235" spans="1:80" ht="409.6" x14ac:dyDescent="0.15">
      <c r="A1235" s="1" t="s">
        <v>18</v>
      </c>
      <c r="B1235" s="1" t="s">
        <v>496</v>
      </c>
      <c r="C1235" s="1" t="s">
        <v>497</v>
      </c>
      <c r="D1235" s="1" t="s">
        <v>498</v>
      </c>
      <c r="E1235" s="1" t="s">
        <v>499</v>
      </c>
      <c r="F1235" s="1" t="s">
        <v>22</v>
      </c>
      <c r="G1235" s="1" t="s">
        <v>22</v>
      </c>
      <c r="H1235" s="11" t="str">
        <f t="shared" si="583"/>
        <v>Perennial</v>
      </c>
      <c r="I1235" s="1" t="s">
        <v>17107</v>
      </c>
      <c r="J1235" s="1">
        <v>3</v>
      </c>
      <c r="L1235" t="str" cm="1">
        <f t="array" ref="L1235">_xlfn.IFS(J1235+K1235="", "Unknown", J1235+K1235&gt;3, "Large", J1235+K1235&gt;0.5, "Medium", J1235+K1235&gt;0, "Small")</f>
        <v>Medium</v>
      </c>
      <c r="M1235" s="1">
        <v>5</v>
      </c>
      <c r="N1235" cm="1">
        <f t="array" ref="N1235">IF($M1235="",INDEX($M$2:$M$2176,MATCH(1,INDEX(($A$2:$A$2176=$A1235)*($M$2:$M$2176&lt;&gt;""),0),0)),$M1235)</f>
        <v>5</v>
      </c>
      <c r="O1235" s="2" t="str">
        <f t="shared" si="578"/>
        <v>Seasonal outdoors</v>
      </c>
      <c r="P1235" s="1" t="s">
        <v>500</v>
      </c>
      <c r="R1235" t="str">
        <f t="shared" si="582"/>
        <v>Medium</v>
      </c>
      <c r="W1235"/>
      <c r="AF1235" s="16" t="s">
        <v>24137</v>
      </c>
      <c r="AG1235" s="1" t="str">
        <f t="shared" si="568"/>
        <v xml:space="preserve">Seed </v>
      </c>
      <c r="AH1235" s="2" t="str">
        <f t="shared" si="569"/>
        <v>Best sown as soon as it is ripe in a cold frame. The seed can take 18 months to germinate. Stored seed generally requires two winters and a summer before it will germinate and should be sown as soon as possible in a cold frame. Scarification, followed by a warm stratification and then a cold stratification may speed up the germination time[78, 80]. When they are large enough to handle, prick the seedlings out into individual pots and grow them on in the greenhouse for at least their first winter. Plant them out into their permanent positions in late spring or early summer, after the last expected frosts.
Cuttings of almost ripe wood with a heel, August in a shaded position in a cold frame. Leave for 12 months before potting up.
Layering in October. Takes 2 years[78].</v>
      </c>
      <c r="AI1235" s="1" t="s">
        <v>501</v>
      </c>
      <c r="AK1235" s="1" t="s">
        <v>17105</v>
      </c>
      <c r="AL1235" s="1" t="str">
        <f t="shared" si="579"/>
        <v>Unscented</v>
      </c>
      <c r="AM1235" s="1" t="b">
        <v>0</v>
      </c>
      <c r="AN1235" s="1" t="b">
        <v>1</v>
      </c>
      <c r="AO1235" s="1" t="b">
        <v>0</v>
      </c>
      <c r="AP1235" s="5" t="s">
        <v>28</v>
      </c>
      <c r="AQ1235" s="5" t="str">
        <f t="shared" si="570"/>
        <v>Light, Medium, Heavy</v>
      </c>
      <c r="AR1235" s="1" t="s">
        <v>10</v>
      </c>
      <c r="AS1235" s="1" t="str">
        <f t="shared" si="580"/>
        <v>None, Partial</v>
      </c>
      <c r="AT1235" s="1" t="str">
        <f t="shared" si="571"/>
        <v>Partial, Full</v>
      </c>
      <c r="AU1235" s="1" t="s">
        <v>29</v>
      </c>
      <c r="AV1235" s="1" t="str">
        <f t="shared" si="572"/>
        <v>Moist</v>
      </c>
      <c r="AW1235" s="1" t="s">
        <v>12</v>
      </c>
      <c r="AX1235" s="1" t="str">
        <f t="shared" si="573"/>
        <v>Acid, Neutral, Alkaline</v>
      </c>
      <c r="AY1235" s="1" t="b">
        <v>0</v>
      </c>
      <c r="AZ1235" s="1" t="b">
        <v>0</v>
      </c>
      <c r="BA1235" s="1" t="b">
        <v>0</v>
      </c>
      <c r="BC1235" t="str">
        <f t="shared" si="574"/>
        <v>FALSE</v>
      </c>
      <c r="BE1235" t="str">
        <f t="shared" si="575"/>
        <v>FALSE</v>
      </c>
      <c r="BF1235" s="1" t="b">
        <v>0</v>
      </c>
      <c r="BG1235" s="1" t="b">
        <v>0</v>
      </c>
      <c r="BH1235" s="1" t="b">
        <v>0</v>
      </c>
      <c r="BJ1235" s="1" t="str">
        <f t="shared" si="576"/>
        <v>FALSE</v>
      </c>
      <c r="BL1235" t="str">
        <f t="shared" si="577"/>
        <v>FALSE</v>
      </c>
      <c r="BM1235" s="1" t="b">
        <v>0</v>
      </c>
      <c r="BN1235" s="1" t="b">
        <v>0</v>
      </c>
      <c r="BO1235" s="1">
        <f t="shared" si="581"/>
        <v>4</v>
      </c>
      <c r="BP1235" s="1" t="s">
        <v>31</v>
      </c>
      <c r="BQ1235" s="1" cm="1">
        <f t="array" ref="BQ1235">_xlfn.IFS(BP1235="None Known",0, LEN(BP1235)&gt;500, 5,LEN(BP1235)&gt;400, 4, LEN(BP1235)&gt;300, 3, LEN(BP1235)&gt;200, 2, LEN(BP1235)&gt;1, 1)</f>
        <v>0</v>
      </c>
      <c r="BR1235" s="1" t="s">
        <v>502</v>
      </c>
      <c r="BS1235" s="1">
        <v>1</v>
      </c>
      <c r="BT1235" s="1" t="s">
        <v>503</v>
      </c>
      <c r="BU1235" s="1">
        <v>1</v>
      </c>
      <c r="BV1235" s="1" t="s">
        <v>465</v>
      </c>
      <c r="BW1235" s="1" t="s">
        <v>31</v>
      </c>
      <c r="BX1235" s="1"/>
      <c r="BY1235" t="str">
        <f>_xlfn.XLOOKUP($B1235,Img_lookup!A:A,Img_lookup!B:B, "Not available")</f>
        <v>82ed66c6-52f3-4e0c-b7ab-cbb9b607f75d</v>
      </c>
      <c r="BZ1235" t="str">
        <f>_xlfn.XLOOKUP($B1235,Img_lookup!A:A,Img_lookup!C:C, "Not available")</f>
        <v>Nemopanthus mucronatus (L.) Trel.</v>
      </c>
      <c r="CA1235" t="str">
        <f>_xlfn.XLOOKUP($B1235,Img_lookup!A:A,Img_lookup!D:D, "Not available")</f>
        <v>Willard Winfield Rowlee</v>
      </c>
      <c r="CB1235" t="str">
        <f>_xlfn.XLOOKUP($B1235,Img_lookup!A:A,Img_lookup!E:E, "https://imgur.com/aT5wafe")</f>
        <v>https://api.openverse.engineering/v1/images/82ed66c6-52f3-4e0c-b7ab-cbb9b607f75d/thumb/</v>
      </c>
    </row>
    <row r="1236" spans="1:80" ht="409.6" x14ac:dyDescent="0.15">
      <c r="A1236" s="1" t="s">
        <v>1143</v>
      </c>
      <c r="B1236" s="1" t="s">
        <v>1144</v>
      </c>
      <c r="D1236" s="1" t="s">
        <v>1145</v>
      </c>
      <c r="E1236" s="1" t="s">
        <v>1126</v>
      </c>
      <c r="F1236" s="1" t="s">
        <v>62</v>
      </c>
      <c r="G1236" s="1" t="s">
        <v>62</v>
      </c>
      <c r="H1236" s="11" t="str">
        <f t="shared" si="583"/>
        <v>Perennial</v>
      </c>
      <c r="I1236" s="1" t="s">
        <v>17108</v>
      </c>
      <c r="J1236" s="1">
        <v>6</v>
      </c>
      <c r="K1236" s="1">
        <v>6</v>
      </c>
      <c r="L1236" t="str" cm="1">
        <f t="array" ref="L1236">_xlfn.IFS(J1236+K1236="", "Unknown", J1236+K1236&gt;3, "Large", J1236+K1236&gt;0.5, "Medium", J1236+K1236&gt;0, "Small")</f>
        <v>Large</v>
      </c>
      <c r="M1236" s="1">
        <v>9</v>
      </c>
      <c r="N1236" cm="1">
        <f t="array" ref="N1236">IF($M1236="",INDEX($M$2:$M$2176,MATCH(1,INDEX(($A$2:$A$2176=$A1236)*($M$2:$M$2176&lt;&gt;""),0),0)),$M1236)</f>
        <v>9</v>
      </c>
      <c r="O1236" s="2" t="str">
        <f t="shared" si="578"/>
        <v>Grown indoors</v>
      </c>
      <c r="P1236" s="1" t="s">
        <v>1146</v>
      </c>
      <c r="R1236" t="str">
        <f t="shared" si="582"/>
        <v>Medium</v>
      </c>
      <c r="S1236" s="1" t="s">
        <v>24</v>
      </c>
      <c r="T1236" s="1" t="str">
        <f>LEFT(S1236,FIND("-",S1236)-1)</f>
        <v xml:space="preserve">1 </v>
      </c>
      <c r="U1236" s="1" t="str">
        <f>RIGHT(S1236,FIND("-",S1236)-1)</f>
        <v>12</v>
      </c>
      <c r="V1236" s="1" t="s">
        <v>109</v>
      </c>
      <c r="W1236" s="6" t="str">
        <f t="shared" ref="W1236:W1242" si="584">IF(ISNUMBER(SEARCH("-",V1236)),TRIM(LEFT(V1236,FIND("-",V1236)-1)),V1236)</f>
        <v>9</v>
      </c>
      <c r="X1236" t="str">
        <f t="shared" ref="X1236:X1241" si="585">IF(W1236="1", "January", IF(W1236="2", "February", IF(W1236="3", "March", IF(W1236="4", "April", IF(W1236="5", "May", IF(W1236="6", "June", IF(W1236="7", "July", IF(W1236="8", "August", IF(W1236="9", "September", IF(W1236="10", "October", IF(W1236="11", "November", IF(W1236="12", "December", "Other"))))))))))))</f>
        <v>September</v>
      </c>
      <c r="Y1236" s="2" t="str">
        <f t="shared" ref="Y1236:Y1241" si="586">IF(ISNUMBER(SEARCH("-",V1236)),TRIM(RIGHT(V1236,LEN(V1236)-SEARCH("-",V1236))),V1236)</f>
        <v>10</v>
      </c>
      <c r="Z1236" s="2" t="str">
        <f t="shared" ref="Z1236:Z1241" si="587">IF(Y1236="1", "January", IF(Y1236="2", "February", IF(Y1236="3", "March", IF(Y1236="4", "April", IF(Y1236="5", "May", IF(Y1236="6", "June", IF(Y1236="7", "July", IF(Y1236="8", "August", IF(Y1236="9", "September", IF(Y1236="10", "October", IF(Y1236="11", "November", IF(Y1236="12", "December", "Other"))))))))))))</f>
        <v>October</v>
      </c>
      <c r="AA1236" s="1" t="s">
        <v>1029</v>
      </c>
      <c r="AB1236" s="1" t="str">
        <f>IF(ISNUMBER(SEARCH("-",AA1236)),TRIM(LEFT(AA1236,FIND("-",AA1236)-1)),AA1236)</f>
        <v>1</v>
      </c>
      <c r="AC1236" s="1" t="str">
        <f>IF(AB1236="1", "January", IF(AB1236="2", "February", IF(AB1236="3", "March", IF(AB1236="4", "April", IF(AB1236="5", "May", IF(AB1236="6", "June", IF(AB1236="7", "July", IF(AB1236="8", "August", IF(AB1236="9", "September", IF(AB1236="10", "October", IF(AB1236="11", "November", IF(AB1236="12", "December", "Other"))))))))))))</f>
        <v>January</v>
      </c>
      <c r="AD1236" s="1" t="str">
        <f>IF(ISNUMBER(SEARCH("-",AA1236)),TRIM(RIGHT(AA1236,LEN(AA1236)-SEARCH("-",AA1236))),AA1236)</f>
        <v>2</v>
      </c>
      <c r="AE1236" s="1" t="str">
        <f>IF(AD1236="1", "January", IF(AD1236="2", "February", IF(AD1236="3", "March", IF(AD1236="4", "April", IF(AD1236="5", "May", IF(AD1236="6", "June", IF(AD1236="7", "July", IF(AD1236="8", "August", IF(AD1236="9", "September", IF(AD1236="10", "October", IF(AD1236="11", "November", IF(AD1236="12", "December", "Other"))))))))))))</f>
        <v>February</v>
      </c>
      <c r="AF1236" s="16" t="s">
        <v>24138</v>
      </c>
      <c r="AG1236" s="1" t="str">
        <f t="shared" si="568"/>
        <v xml:space="preserve">Seed </v>
      </c>
      <c r="AH1236" s="2" t="str">
        <f t="shared" si="569"/>
        <v>Best sown as soon as it is ripe in the autumn in a greenhouse[200]. Sow stored seed as early in the year as possible in a greenhouse.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their first few winters outdoors.
Cuttings of half-ripe wood, July/August in a frame[200].
Cuttings of mature basal hardwood of the previous seasons growth, mid to late winter in a frame[200].</v>
      </c>
      <c r="AI1236" s="1" t="s">
        <v>1147</v>
      </c>
      <c r="AK1236" s="1" t="s">
        <v>17105</v>
      </c>
      <c r="AL1236" s="1" t="str">
        <f t="shared" si="579"/>
        <v>Scented</v>
      </c>
      <c r="AM1236" s="1" t="b">
        <v>1</v>
      </c>
      <c r="AN1236" s="1" t="b">
        <v>1</v>
      </c>
      <c r="AO1236" s="1" t="b">
        <v>0</v>
      </c>
      <c r="AP1236" s="5" t="s">
        <v>28</v>
      </c>
      <c r="AQ1236" s="5" t="str">
        <f t="shared" si="570"/>
        <v>Light, Medium, Heavy</v>
      </c>
      <c r="AR1236" s="1" t="s">
        <v>10</v>
      </c>
      <c r="AS1236" s="1" t="str">
        <f t="shared" si="580"/>
        <v>None, Partial</v>
      </c>
      <c r="AT1236" s="1" t="str">
        <f t="shared" si="571"/>
        <v>Partial, Full</v>
      </c>
      <c r="AU1236" s="1" t="s">
        <v>29</v>
      </c>
      <c r="AV1236" s="1" t="str">
        <f t="shared" si="572"/>
        <v>Moist</v>
      </c>
      <c r="AW1236" s="1" t="s">
        <v>123</v>
      </c>
      <c r="AX1236" s="1" t="str">
        <f t="shared" si="573"/>
        <v>Acid, Neutral</v>
      </c>
      <c r="AY1236" s="1" t="b">
        <v>0</v>
      </c>
      <c r="AZ1236" s="1" t="b">
        <v>0</v>
      </c>
      <c r="BA1236" s="1" t="b">
        <v>0</v>
      </c>
      <c r="BC1236" t="str">
        <f t="shared" si="574"/>
        <v>FALSE</v>
      </c>
      <c r="BE1236" t="str">
        <f t="shared" si="575"/>
        <v>FALSE</v>
      </c>
      <c r="BF1236" s="1" t="b">
        <v>0</v>
      </c>
      <c r="BG1236" s="1" t="b">
        <v>0</v>
      </c>
      <c r="BH1236" s="1" t="b">
        <v>0</v>
      </c>
      <c r="BJ1236" s="1" t="str">
        <f t="shared" si="576"/>
        <v>FALSE</v>
      </c>
      <c r="BK1236" s="1" t="s">
        <v>30</v>
      </c>
      <c r="BL1236" t="str">
        <f t="shared" si="577"/>
        <v>FALSE</v>
      </c>
      <c r="BM1236" s="1" t="b">
        <v>0</v>
      </c>
      <c r="BN1236" s="1" t="b">
        <v>0</v>
      </c>
      <c r="BO1236" s="1">
        <f t="shared" si="581"/>
        <v>4</v>
      </c>
      <c r="BP1236" s="1" t="s">
        <v>1148</v>
      </c>
      <c r="BQ1236" s="1" cm="1">
        <f t="array" ref="BQ1236">_xlfn.IFS(BP1236="None Known",0, LEN(BP1236)&gt;500, 5,LEN(BP1236)&gt;400, 4, LEN(BP1236)&gt;300, 3, LEN(BP1236)&gt;200, 2, LEN(BP1236)&gt;1, 1)</f>
        <v>1</v>
      </c>
      <c r="BR1236" s="1" t="s">
        <v>1149</v>
      </c>
      <c r="BS1236" s="1">
        <v>1</v>
      </c>
      <c r="BT1236" s="1" t="s">
        <v>31</v>
      </c>
      <c r="BU1236" s="1">
        <v>0</v>
      </c>
      <c r="BV1236" s="1" t="s">
        <v>34</v>
      </c>
      <c r="BW1236" s="1" t="s">
        <v>31</v>
      </c>
      <c r="BX1236" s="1"/>
      <c r="BY1236" t="str">
        <f>_xlfn.XLOOKUP($B1236,Img_lookup!A:A,Img_lookup!B:B, "Not available")</f>
        <v>cb00811c-8b29-42a4-93d2-e3ab3d64d94f</v>
      </c>
      <c r="BZ1236" t="str">
        <f>_xlfn.XLOOKUP($B1236,Img_lookup!A:A,Img_lookup!C:C, "Not available")</f>
        <v>Neolitsea sericea (Blume) Koidz.</v>
      </c>
      <c r="CA1236" t="str">
        <f>_xlfn.XLOOKUP($B1236,Img_lookup!A:A,Img_lookup!D:D, "Not available")</f>
        <v>M. Savatier</v>
      </c>
      <c r="CB1236" t="str">
        <f>_xlfn.XLOOKUP($B1236,Img_lookup!A:A,Img_lookup!E:E, "https://imgur.com/aT5wafe")</f>
        <v>https://api.openverse.engineering/v1/images/cb00811c-8b29-42a4-93d2-e3ab3d64d94f/thumb/</v>
      </c>
    </row>
    <row r="1237" spans="1:80" ht="409.6" x14ac:dyDescent="0.15">
      <c r="A1237" s="1" t="s">
        <v>103</v>
      </c>
      <c r="B1237" s="1" t="s">
        <v>16847</v>
      </c>
      <c r="C1237" s="1" t="s">
        <v>16848</v>
      </c>
      <c r="D1237" s="1" t="s">
        <v>16849</v>
      </c>
      <c r="E1237" s="1" t="s">
        <v>16850</v>
      </c>
      <c r="F1237" s="1" t="s">
        <v>6</v>
      </c>
      <c r="G1237" s="1" t="s">
        <v>6</v>
      </c>
      <c r="H1237" s="11" t="str">
        <f t="shared" si="583"/>
        <v>Perennial</v>
      </c>
      <c r="J1237" s="1">
        <v>1</v>
      </c>
      <c r="K1237" s="1">
        <v>0.60000002399999997</v>
      </c>
      <c r="L1237" t="str" cm="1">
        <f t="array" ref="L1237">_xlfn.IFS(J1237+K1237="", "Unknown", J1237+K1237&gt;3, "Large", J1237+K1237&gt;0.5, "Medium", J1237+K1237&gt;0, "Small")</f>
        <v>Medium</v>
      </c>
      <c r="M1237" s="1">
        <v>3</v>
      </c>
      <c r="N1237" cm="1">
        <f t="array" ref="N1237">IF($M1237="",INDEX($M$2:$M$2176,MATCH(1,INDEX(($A$2:$A$2176=$A1237)*($M$2:$M$2176&lt;&gt;""),0),0)),$M1237)</f>
        <v>3</v>
      </c>
      <c r="O1237" s="2" t="str">
        <f t="shared" si="578"/>
        <v>Hardy to cold</v>
      </c>
      <c r="P1237" s="1" t="s">
        <v>16851</v>
      </c>
      <c r="R1237" t="str">
        <f t="shared" si="582"/>
        <v>Medium</v>
      </c>
      <c r="T1237" s="1"/>
      <c r="U1237" s="1"/>
      <c r="V1237" s="1" t="s">
        <v>2603</v>
      </c>
      <c r="W1237" s="6" t="str">
        <f t="shared" si="584"/>
        <v>7</v>
      </c>
      <c r="X1237" t="str">
        <f t="shared" si="585"/>
        <v>July</v>
      </c>
      <c r="Y1237" s="2" t="str">
        <f t="shared" si="586"/>
        <v>11</v>
      </c>
      <c r="Z1237" s="2" t="str">
        <f t="shared" si="587"/>
        <v>November</v>
      </c>
      <c r="AA1237" s="1" t="s">
        <v>109</v>
      </c>
      <c r="AB1237" s="1" t="str">
        <f>IF(ISNUMBER(SEARCH("-",AA1237)),TRIM(LEFT(AA1237,FIND("-",AA1237)-1)),AA1237)</f>
        <v>9</v>
      </c>
      <c r="AC1237" s="1" t="str">
        <f>IF(AB1237="1", "January", IF(AB1237="2", "February", IF(AB1237="3", "March", IF(AB1237="4", "April", IF(AB1237="5", "May", IF(AB1237="6", "June", IF(AB1237="7", "July", IF(AB1237="8", "August", IF(AB1237="9", "September", IF(AB1237="10", "October", IF(AB1237="11", "November", IF(AB1237="12", "December", "Other"))))))))))))</f>
        <v>September</v>
      </c>
      <c r="AD1237" s="1" t="str">
        <f>IF(ISNUMBER(SEARCH("-",AA1237)),TRIM(RIGHT(AA1237,LEN(AA1237)-SEARCH("-",AA1237))),AA1237)</f>
        <v>10</v>
      </c>
      <c r="AE1237" s="1" t="str">
        <f>IF(AD1237="1", "January", IF(AD1237="2", "February", IF(AD1237="3", "March", IF(AD1237="4", "April", IF(AD1237="5", "May", IF(AD1237="6", "June", IF(AD1237="7", "July", IF(AD1237="8", "August", IF(AD1237="9", "September", IF(AD1237="10", "October", IF(AD1237="11", "November", IF(AD1237="12", "December", "Other"))))))))))))</f>
        <v>October</v>
      </c>
      <c r="AF1237" s="16" t="s">
        <v>24139</v>
      </c>
      <c r="AG1237" s="1" t="str">
        <f t="shared" si="568"/>
        <v xml:space="preserve">Seed </v>
      </c>
      <c r="AH1237" s="2" t="str">
        <f t="shared" si="569"/>
        <v>Best sown as soon as it is ripe in a cold frame in the autumn[200]. The germination of spring sown seed can be erratic[200], it is best sown in a cold frame. Prick out the seedlings into individual pots when they are large enough to handle and plant them out into their permanent positions in the summer. The seed remains viable for about 5 years[4]. A fast-growing plant, the seedlings can reach flowering size in their first year[238].
If you have sufficient freshly ripe seed then it is well worth trying a sowing outdoors in situ in the autumn.
Division in spring or autumn[200]. Very easy, large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late spring or early summer. Harvest the shoots with plenty of underground stem when they are about 8 - 10cm above the ground. Pot them up into individual pots and keep them in light shade in a cold frame or greenhouse until they are rooting well. Plant them out in the summer.</v>
      </c>
      <c r="AI1237" s="1" t="s">
        <v>16852</v>
      </c>
      <c r="AJ1237" s="1" t="s">
        <v>26</v>
      </c>
      <c r="AK1237" s="1" t="s">
        <v>17104</v>
      </c>
      <c r="AL1237" s="1" t="str">
        <f t="shared" si="579"/>
        <v>Scented</v>
      </c>
      <c r="AM1237" s="1" t="b">
        <v>1</v>
      </c>
      <c r="AN1237" s="1" t="b">
        <v>0</v>
      </c>
      <c r="AO1237" s="1" t="b">
        <v>0</v>
      </c>
      <c r="AP1237" s="5" t="s">
        <v>54</v>
      </c>
      <c r="AQ1237" s="5" t="str">
        <f t="shared" si="570"/>
        <v>Light, Medium</v>
      </c>
      <c r="AR1237" s="1" t="s">
        <v>30</v>
      </c>
      <c r="AS1237" s="1" t="str">
        <f t="shared" si="580"/>
        <v>None</v>
      </c>
      <c r="AT1237" s="1" t="str">
        <f t="shared" si="571"/>
        <v>Full</v>
      </c>
      <c r="AU1237" s="1" t="s">
        <v>11</v>
      </c>
      <c r="AV1237" s="1" t="str">
        <f t="shared" si="572"/>
        <v>Dry, Moist</v>
      </c>
      <c r="AW1237" s="1" t="s">
        <v>12</v>
      </c>
      <c r="AX1237" s="1" t="str">
        <f t="shared" si="573"/>
        <v>Acid, Neutral, Alkaline</v>
      </c>
      <c r="AY1237" s="1" t="b">
        <v>0</v>
      </c>
      <c r="AZ1237" s="1" t="b">
        <v>1</v>
      </c>
      <c r="BA1237" s="1" t="b">
        <v>0</v>
      </c>
      <c r="BC1237" t="str">
        <f t="shared" si="574"/>
        <v>FALSE</v>
      </c>
      <c r="BE1237" t="str">
        <f t="shared" si="575"/>
        <v>FALSE</v>
      </c>
      <c r="BF1237" s="1" t="b">
        <v>0</v>
      </c>
      <c r="BG1237" s="1" t="b">
        <v>0</v>
      </c>
      <c r="BH1237" s="1" t="b">
        <v>0</v>
      </c>
      <c r="BI1237" s="1" t="s">
        <v>30</v>
      </c>
      <c r="BJ1237" s="1" t="str">
        <f t="shared" si="576"/>
        <v>FALSE</v>
      </c>
      <c r="BL1237" t="str">
        <f t="shared" si="577"/>
        <v>FALSE</v>
      </c>
      <c r="BM1237" s="1" t="b">
        <v>0</v>
      </c>
      <c r="BN1237" s="1" t="b">
        <v>1</v>
      </c>
      <c r="BO1237" s="1">
        <f t="shared" si="581"/>
        <v>16</v>
      </c>
      <c r="BP1237" s="1" t="s">
        <v>16853</v>
      </c>
      <c r="BQ1237" s="1" cm="1">
        <f t="array" ref="BQ1237">_xlfn.IFS(BP1237="None Known",0, LEN(BP1237)&gt;500, 5,LEN(BP1237)&gt;400, 4, LEN(BP1237)&gt;300, 3, LEN(BP1237)&gt;200, 2, LEN(BP1237)&gt;1, 1)</f>
        <v>5</v>
      </c>
      <c r="BR1237" s="1" t="s">
        <v>16854</v>
      </c>
      <c r="BS1237" s="1">
        <v>3</v>
      </c>
      <c r="BT1237" s="1" t="s">
        <v>16855</v>
      </c>
      <c r="BU1237" s="1">
        <v>2</v>
      </c>
      <c r="BV1237" s="1" t="s">
        <v>16856</v>
      </c>
      <c r="BW1237" s="1" t="s">
        <v>31</v>
      </c>
      <c r="BX1237" s="1"/>
      <c r="BY1237" t="str">
        <f>_xlfn.XLOOKUP($B1237,Img_lookup!A:A,Img_lookup!B:B, "Not available")</f>
        <v>4a7f61c0-4d7d-4536-ac0f-40d732cfc2e7</v>
      </c>
      <c r="BZ1237" t="str">
        <f>_xlfn.XLOOKUP($B1237,Img_lookup!A:A,Img_lookup!C:C, "Not available")</f>
        <v>Nepeta cataria</v>
      </c>
      <c r="CA1237" t="str">
        <f>_xlfn.XLOOKUP($B1237,Img_lookup!A:A,Img_lookup!D:D, "Not available")</f>
        <v>barockschloss</v>
      </c>
      <c r="CB1237" t="str">
        <f>_xlfn.XLOOKUP($B1237,Img_lookup!A:A,Img_lookup!E:E, "https://imgur.com/aT5wafe")</f>
        <v>https://api.openverse.engineering/v1/images/4a7f61c0-4d7d-4536-ac0f-40d732cfc2e7/thumb/</v>
      </c>
    </row>
    <row r="1238" spans="1:80" ht="13" x14ac:dyDescent="0.15">
      <c r="A1238" s="1" t="s">
        <v>81</v>
      </c>
      <c r="B1238" s="1" t="s">
        <v>284</v>
      </c>
      <c r="C1238" s="1" t="s">
        <v>285</v>
      </c>
      <c r="E1238" s="1" t="s">
        <v>286</v>
      </c>
      <c r="F1238" s="1" t="s">
        <v>85</v>
      </c>
      <c r="G1238" s="1" t="s">
        <v>85</v>
      </c>
      <c r="H1238" s="11" t="str">
        <f t="shared" si="583"/>
        <v>Annual</v>
      </c>
      <c r="J1238" s="1">
        <v>1.2000000479999999</v>
      </c>
      <c r="L1238" t="str" cm="1">
        <f t="array" ref="L1238">_xlfn.IFS(J1238+K1238="", "Unknown", J1238+K1238&gt;3, "Large", J1238+K1238&gt;0.5, "Medium", J1238+K1238&gt;0, "Small")</f>
        <v>Medium</v>
      </c>
      <c r="M1238" s="1">
        <v>8</v>
      </c>
      <c r="N1238" cm="1">
        <f t="array" ref="N1238">IF($M1238="",INDEX($M$2:$M$2176,MATCH(1,INDEX(($A$2:$A$2176=$A1238)*($M$2:$M$2176&lt;&gt;""),0),0)),$M1238)</f>
        <v>8</v>
      </c>
      <c r="O1238" s="2" t="str">
        <f t="shared" si="578"/>
        <v>Grown indoors</v>
      </c>
      <c r="P1238" s="1" t="s">
        <v>287</v>
      </c>
      <c r="Q1238" s="1" t="s">
        <v>17109</v>
      </c>
      <c r="R1238" t="str">
        <f t="shared" si="582"/>
        <v>Fast</v>
      </c>
      <c r="T1238" s="1"/>
      <c r="U1238" s="1"/>
      <c r="V1238" s="1" t="s">
        <v>108</v>
      </c>
      <c r="W1238" s="6" t="str">
        <f t="shared" si="584"/>
        <v>7</v>
      </c>
      <c r="X1238" t="str">
        <f t="shared" si="585"/>
        <v>July</v>
      </c>
      <c r="Y1238" s="2" t="str">
        <f t="shared" si="586"/>
        <v>9</v>
      </c>
      <c r="Z1238" s="2" t="str">
        <f t="shared" si="587"/>
        <v>September</v>
      </c>
      <c r="AF1238" s="1" t="s">
        <v>24603</v>
      </c>
      <c r="AG1238" s="1" t="str">
        <f t="shared" si="568"/>
        <v xml:space="preserve">Seed </v>
      </c>
      <c r="AH1238" s="2" t="str">
        <f t="shared" si="569"/>
        <v>Sow in situ in late spring, preferably after the last expected frosts[200]. Young seedlings can be transplanted. The seed can remain dormant for several decades[200].</v>
      </c>
      <c r="AI1238" s="1" t="s">
        <v>288</v>
      </c>
      <c r="AK1238" s="1" t="s">
        <v>17104</v>
      </c>
      <c r="AL1238" s="1" t="str">
        <f t="shared" si="579"/>
        <v>Unscented</v>
      </c>
      <c r="AM1238" s="1" t="b">
        <v>0</v>
      </c>
      <c r="AN1238" s="1" t="b">
        <v>0</v>
      </c>
      <c r="AO1238" s="1" t="b">
        <v>0</v>
      </c>
      <c r="AP1238" s="5" t="s">
        <v>28</v>
      </c>
      <c r="AQ1238" s="5" t="str">
        <f t="shared" si="570"/>
        <v>Light, Medium, Heavy</v>
      </c>
      <c r="AR1238" s="1" t="s">
        <v>30</v>
      </c>
      <c r="AS1238" s="1" t="str">
        <f t="shared" si="580"/>
        <v>None</v>
      </c>
      <c r="AT1238" s="1" t="str">
        <f t="shared" si="571"/>
        <v>Full</v>
      </c>
      <c r="AU1238" s="1" t="s">
        <v>29</v>
      </c>
      <c r="AV1238" s="1" t="str">
        <f t="shared" si="572"/>
        <v>Moist</v>
      </c>
      <c r="AW1238" s="1" t="s">
        <v>12</v>
      </c>
      <c r="AX1238" s="1" t="str">
        <f t="shared" si="573"/>
        <v>Acid, Neutral, Alkaline</v>
      </c>
      <c r="AY1238" s="1" t="b">
        <v>0</v>
      </c>
      <c r="AZ1238" s="1" t="b">
        <v>0</v>
      </c>
      <c r="BA1238" s="1" t="b">
        <v>0</v>
      </c>
      <c r="BC1238" t="str">
        <f t="shared" si="574"/>
        <v>FALSE</v>
      </c>
      <c r="BE1238" t="str">
        <f t="shared" si="575"/>
        <v>FALSE</v>
      </c>
      <c r="BF1238" s="1" t="b">
        <v>0</v>
      </c>
      <c r="BG1238" s="1" t="b">
        <v>0</v>
      </c>
      <c r="BH1238" s="1" t="b">
        <v>0</v>
      </c>
      <c r="BJ1238" s="1" t="str">
        <f t="shared" si="576"/>
        <v>FALSE</v>
      </c>
      <c r="BL1238" t="str">
        <f t="shared" si="577"/>
        <v>FALSE</v>
      </c>
      <c r="BM1238" s="1" t="b">
        <v>0</v>
      </c>
      <c r="BN1238" s="1" t="b">
        <v>0</v>
      </c>
      <c r="BO1238" s="1">
        <f t="shared" si="581"/>
        <v>6</v>
      </c>
      <c r="BP1238" s="1" t="s">
        <v>289</v>
      </c>
      <c r="BQ1238" s="1" cm="1">
        <f t="array" ref="BQ1238">_xlfn.IFS(BP1238="None Known",0, LEN(BP1238)&gt;500, 5,LEN(BP1238)&gt;400, 4, LEN(BP1238)&gt;300, 3, LEN(BP1238)&gt;200, 2, LEN(BP1238)&gt;1, 1)</f>
        <v>1</v>
      </c>
      <c r="BR1238" s="1" t="s">
        <v>290</v>
      </c>
      <c r="BS1238" s="1">
        <v>1</v>
      </c>
      <c r="BT1238" s="1" t="s">
        <v>291</v>
      </c>
      <c r="BU1238" s="1">
        <v>2</v>
      </c>
      <c r="BV1238" s="1" t="s">
        <v>292</v>
      </c>
      <c r="BW1238" s="1" t="s">
        <v>293</v>
      </c>
      <c r="BX1238" s="1"/>
      <c r="BY1238" t="str">
        <f>_xlfn.XLOOKUP($B1238,Img_lookup!A:A,Img_lookup!B:B, "Not available")</f>
        <v>87fb84f5-36b4-48d0-a8c0-db1f6505fe92</v>
      </c>
      <c r="BZ1238" t="str">
        <f>_xlfn.XLOOKUP($B1238,Img_lookup!A:A,Img_lookup!C:C, "Not available")</f>
        <v>Nicandra physaloides D.JPG</v>
      </c>
      <c r="CA1238" t="str">
        <f>_xlfn.XLOOKUP($B1238,Img_lookup!A:A,Img_lookup!D:D, "Not available")</f>
        <v>Kai Becker Aragorn05</v>
      </c>
      <c r="CB1238" t="str">
        <f>_xlfn.XLOOKUP($B1238,Img_lookup!A:A,Img_lookup!E:E, "https://imgur.com/aT5wafe")</f>
        <v>https://api.openverse.engineering/v1/images/87fb84f5-36b4-48d0-a8c0-db1f6505fe92/thumb/</v>
      </c>
    </row>
    <row r="1239" spans="1:80" ht="13" x14ac:dyDescent="0.15">
      <c r="A1239" s="1" t="s">
        <v>81</v>
      </c>
      <c r="B1239" s="1" t="s">
        <v>5777</v>
      </c>
      <c r="C1239" s="1" t="s">
        <v>5778</v>
      </c>
      <c r="E1239" s="1" t="s">
        <v>5779</v>
      </c>
      <c r="F1239" s="1" t="s">
        <v>22</v>
      </c>
      <c r="G1239" s="1" t="s">
        <v>22</v>
      </c>
      <c r="H1239" s="11" t="str">
        <f t="shared" si="583"/>
        <v>Perennial</v>
      </c>
      <c r="I1239" s="1" t="s">
        <v>17108</v>
      </c>
      <c r="J1239" s="1">
        <v>3</v>
      </c>
      <c r="K1239" s="1">
        <v>3</v>
      </c>
      <c r="L1239" t="str" cm="1">
        <f t="array" ref="L1239">_xlfn.IFS(J1239+K1239="", "Unknown", J1239+K1239&gt;3, "Large", J1239+K1239&gt;0.5, "Medium", J1239+K1239&gt;0, "Small")</f>
        <v>Large</v>
      </c>
      <c r="M1239" s="1">
        <v>8</v>
      </c>
      <c r="N1239" cm="1">
        <f t="array" ref="N1239">IF($M1239="",INDEX($M$2:$M$2176,MATCH(1,INDEX(($A$2:$A$2176=$A1239)*($M$2:$M$2176&lt;&gt;""),0),0)),$M1239)</f>
        <v>8</v>
      </c>
      <c r="O1239" s="2" t="str">
        <f t="shared" si="578"/>
        <v>Grown indoors</v>
      </c>
      <c r="P1239" s="1" t="s">
        <v>5780</v>
      </c>
      <c r="R1239" t="str">
        <f t="shared" si="582"/>
        <v>Medium</v>
      </c>
      <c r="S1239" s="1" t="s">
        <v>24</v>
      </c>
      <c r="T1239" s="1" t="str">
        <f>LEFT(S1239,FIND("-",S1239)-1)</f>
        <v xml:space="preserve">1 </v>
      </c>
      <c r="U1239" s="1" t="str">
        <f>RIGHT(S1239,FIND("-",S1239)-1)</f>
        <v>12</v>
      </c>
      <c r="V1239" s="1" t="s">
        <v>135</v>
      </c>
      <c r="W1239" s="6" t="str">
        <f t="shared" si="584"/>
        <v>8</v>
      </c>
      <c r="X1239" t="str">
        <f t="shared" si="585"/>
        <v>August</v>
      </c>
      <c r="Y1239" s="2" t="str">
        <f t="shared" si="586"/>
        <v>10</v>
      </c>
      <c r="Z1239" s="2" t="str">
        <f t="shared" si="587"/>
        <v>October</v>
      </c>
      <c r="AA1239" s="1" t="s">
        <v>109</v>
      </c>
      <c r="AB1239" s="1" t="str">
        <f>IF(ISNUMBER(SEARCH("-",AA1239)),TRIM(LEFT(AA1239,FIND("-",AA1239)-1)),AA1239)</f>
        <v>9</v>
      </c>
      <c r="AC1239" s="1" t="str">
        <f>IF(AB1239="1", "January", IF(AB1239="2", "February", IF(AB1239="3", "March", IF(AB1239="4", "April", IF(AB1239="5", "May", IF(AB1239="6", "June", IF(AB1239="7", "July", IF(AB1239="8", "August", IF(AB1239="9", "September", IF(AB1239="10", "October", IF(AB1239="11", "November", IF(AB1239="12", "December", "Other"))))))))))))</f>
        <v>September</v>
      </c>
      <c r="AD1239" s="1" t="str">
        <f>IF(ISNUMBER(SEARCH("-",AA1239)),TRIM(RIGHT(AA1239,LEN(AA1239)-SEARCH("-",AA1239))),AA1239)</f>
        <v>10</v>
      </c>
      <c r="AE1239" s="1" t="str">
        <f>IF(AD1239="1", "January", IF(AD1239="2", "February", IF(AD1239="3", "March", IF(AD1239="4", "April", IF(AD1239="5", "May", IF(AD1239="6", "June", IF(AD1239="7", "July", IF(AD1239="8", "August", IF(AD1239="9", "September", IF(AD1239="10", "October", IF(AD1239="11", "November", IF(AD1239="12", "December", "Other"))))))))))))</f>
        <v>October</v>
      </c>
      <c r="AF1239" s="1" t="s">
        <v>24604</v>
      </c>
      <c r="AG1239" s="1" t="str">
        <f t="shared" si="568"/>
        <v xml:space="preserve">Seed </v>
      </c>
      <c r="AH1239" s="2" t="str">
        <f t="shared" si="569"/>
        <v>Surface sow in a warm greenhouse about 10 weeks before the last expected spring frosts. The seed usually germinates in 10 - 20 days at 20�c. Keep the soil moist and pot up as soon as the plants are big enough to handle, planting them out after the last expected frosts.</v>
      </c>
      <c r="AI1239" s="1" t="s">
        <v>5781</v>
      </c>
      <c r="AJ1239" s="1" t="s">
        <v>23719</v>
      </c>
      <c r="AK1239" s="1" t="s">
        <v>17104</v>
      </c>
      <c r="AL1239" s="1" t="str">
        <f t="shared" si="579"/>
        <v>Unscented</v>
      </c>
      <c r="AM1239" s="1" t="b">
        <v>0</v>
      </c>
      <c r="AN1239" s="1" t="b">
        <v>0</v>
      </c>
      <c r="AO1239" s="1" t="b">
        <v>0</v>
      </c>
      <c r="AP1239" s="5" t="s">
        <v>28</v>
      </c>
      <c r="AQ1239" s="5" t="str">
        <f t="shared" si="570"/>
        <v>Light, Medium, Heavy</v>
      </c>
      <c r="AR1239" s="1" t="s">
        <v>30</v>
      </c>
      <c r="AS1239" s="1" t="str">
        <f t="shared" si="580"/>
        <v>None</v>
      </c>
      <c r="AT1239" s="1" t="str">
        <f t="shared" si="571"/>
        <v>Full</v>
      </c>
      <c r="AU1239" s="1" t="s">
        <v>29</v>
      </c>
      <c r="AV1239" s="1" t="str">
        <f t="shared" si="572"/>
        <v>Moist</v>
      </c>
      <c r="AW1239" s="1" t="s">
        <v>12</v>
      </c>
      <c r="AX1239" s="1" t="str">
        <f t="shared" si="573"/>
        <v>Acid, Neutral, Alkaline</v>
      </c>
      <c r="AY1239" s="1" t="b">
        <v>0</v>
      </c>
      <c r="AZ1239" s="1" t="b">
        <v>0</v>
      </c>
      <c r="BA1239" s="1" t="b">
        <v>0</v>
      </c>
      <c r="BC1239" t="str">
        <f t="shared" si="574"/>
        <v>FALSE</v>
      </c>
      <c r="BE1239" t="str">
        <f t="shared" si="575"/>
        <v>FALSE</v>
      </c>
      <c r="BF1239" s="1" t="b">
        <v>0</v>
      </c>
      <c r="BG1239" s="1" t="b">
        <v>0</v>
      </c>
      <c r="BH1239" s="1" t="b">
        <v>0</v>
      </c>
      <c r="BI1239" s="1" t="s">
        <v>77</v>
      </c>
      <c r="BJ1239" s="1" t="str">
        <f t="shared" si="576"/>
        <v>TRUE</v>
      </c>
      <c r="BL1239" t="str">
        <f t="shared" si="577"/>
        <v>FALSE</v>
      </c>
      <c r="BM1239" s="1" t="b">
        <v>0</v>
      </c>
      <c r="BN1239" s="1" t="b">
        <v>0</v>
      </c>
      <c r="BO1239" s="1">
        <f t="shared" si="581"/>
        <v>6</v>
      </c>
      <c r="BP1239" s="1" t="s">
        <v>5782</v>
      </c>
      <c r="BQ1239" s="1" cm="1">
        <f t="array" ref="BQ1239">_xlfn.IFS(BP1239="None Known",0, LEN(BP1239)&gt;500, 5,LEN(BP1239)&gt;400, 4, LEN(BP1239)&gt;300, 3, LEN(BP1239)&gt;200, 2, LEN(BP1239)&gt;1, 1)</f>
        <v>1</v>
      </c>
      <c r="BR1239" s="1" t="s">
        <v>5783</v>
      </c>
      <c r="BS1239" s="1">
        <v>1</v>
      </c>
      <c r="BT1239" s="1" t="s">
        <v>5784</v>
      </c>
      <c r="BU1239" s="1">
        <v>2</v>
      </c>
      <c r="BV1239" s="1" t="s">
        <v>5785</v>
      </c>
      <c r="BW1239" s="1" t="s">
        <v>5786</v>
      </c>
      <c r="BX1239" s="1"/>
      <c r="BY1239" t="str">
        <f>_xlfn.XLOOKUP($B1239,Img_lookup!A:A,Img_lookup!B:B, "Not available")</f>
        <v>ec618849-9a06-4db0-a965-a721a514c938</v>
      </c>
      <c r="BZ1239" t="str">
        <f>_xlfn.XLOOKUP($B1239,Img_lookup!A:A,Img_lookup!C:C, "Not available")</f>
        <v>Nicotiana glauca</v>
      </c>
      <c r="CA1239" t="str">
        <f>_xlfn.XLOOKUP($B1239,Img_lookup!A:A,Img_lookup!D:D, "Not available")</f>
        <v>Dick Culbert</v>
      </c>
      <c r="CB1239" t="str">
        <f>_xlfn.XLOOKUP($B1239,Img_lookup!A:A,Img_lookup!E:E, "https://imgur.com/aT5wafe")</f>
        <v>https://api.openverse.engineering/v1/images/ec618849-9a06-4db0-a965-a721a514c938/thumb/</v>
      </c>
    </row>
    <row r="1240" spans="1:80" ht="13" x14ac:dyDescent="0.15">
      <c r="A1240" s="1" t="s">
        <v>81</v>
      </c>
      <c r="B1240" s="1" t="s">
        <v>4361</v>
      </c>
      <c r="C1240" s="1" t="s">
        <v>4362</v>
      </c>
      <c r="E1240" s="1" t="s">
        <v>4363</v>
      </c>
      <c r="F1240" s="1" t="s">
        <v>85</v>
      </c>
      <c r="G1240" s="1" t="s">
        <v>85</v>
      </c>
      <c r="H1240" s="11" t="str">
        <f t="shared" si="583"/>
        <v>Annual</v>
      </c>
      <c r="J1240" s="1">
        <v>1.2000000479999999</v>
      </c>
      <c r="L1240" t="str" cm="1">
        <f t="array" ref="L1240">_xlfn.IFS(J1240+K1240="", "Unknown", J1240+K1240&gt;3, "Large", J1240+K1240&gt;0.5, "Medium", J1240+K1240&gt;0, "Small")</f>
        <v>Medium</v>
      </c>
      <c r="M1240" s="1">
        <v>8</v>
      </c>
      <c r="N1240" cm="1">
        <f t="array" ref="N1240">IF($M1240="",INDEX($M$2:$M$2176,MATCH(1,INDEX(($A$2:$A$2176=$A1240)*($M$2:$M$2176&lt;&gt;""),0),0)),$M1240)</f>
        <v>8</v>
      </c>
      <c r="O1240" s="2" t="str">
        <f t="shared" si="578"/>
        <v>Grown indoors</v>
      </c>
      <c r="P1240" s="1" t="s">
        <v>306</v>
      </c>
      <c r="R1240" t="str">
        <f t="shared" si="582"/>
        <v>Medium</v>
      </c>
      <c r="T1240" s="1"/>
      <c r="U1240" s="1"/>
      <c r="V1240" s="1" t="s">
        <v>108</v>
      </c>
      <c r="W1240" s="6" t="str">
        <f t="shared" si="584"/>
        <v>7</v>
      </c>
      <c r="X1240" t="str">
        <f t="shared" si="585"/>
        <v>July</v>
      </c>
      <c r="Y1240" s="2" t="str">
        <f t="shared" si="586"/>
        <v>9</v>
      </c>
      <c r="Z1240" s="2" t="str">
        <f t="shared" si="587"/>
        <v>September</v>
      </c>
      <c r="AA1240" s="1" t="s">
        <v>135</v>
      </c>
      <c r="AB1240" s="1" t="str">
        <f>IF(ISNUMBER(SEARCH("-",AA1240)),TRIM(LEFT(AA1240,FIND("-",AA1240)-1)),AA1240)</f>
        <v>8</v>
      </c>
      <c r="AC1240" s="1" t="str">
        <f>IF(AB1240="1", "January", IF(AB1240="2", "February", IF(AB1240="3", "March", IF(AB1240="4", "April", IF(AB1240="5", "May", IF(AB1240="6", "June", IF(AB1240="7", "July", IF(AB1240="8", "August", IF(AB1240="9", "September", IF(AB1240="10", "October", IF(AB1240="11", "November", IF(AB1240="12", "December", "Other"))))))))))))</f>
        <v>August</v>
      </c>
      <c r="AD1240" s="1" t="str">
        <f>IF(ISNUMBER(SEARCH("-",AA1240)),TRIM(RIGHT(AA1240,LEN(AA1240)-SEARCH("-",AA1240))),AA1240)</f>
        <v>10</v>
      </c>
      <c r="AE1240" s="1" t="str">
        <f>IF(AD1240="1", "January", IF(AD1240="2", "February", IF(AD1240="3", "March", IF(AD1240="4", "April", IF(AD1240="5", "May", IF(AD1240="6", "June", IF(AD1240="7", "July", IF(AD1240="8", "August", IF(AD1240="9", "September", IF(AD1240="10", "October", IF(AD1240="11", "November", IF(AD1240="12", "December", "Other"))))))))))))</f>
        <v>October</v>
      </c>
      <c r="AF1240" s="1" t="s">
        <v>24604</v>
      </c>
      <c r="AG1240" s="1" t="str">
        <f t="shared" si="568"/>
        <v xml:space="preserve">Seed </v>
      </c>
      <c r="AH1240" s="2" t="str">
        <f t="shared" si="569"/>
        <v>Surface sow in a warm greenhouse about 10 weeks before the last expected spring frosts. The seed usually germinates in 10 - 20 days at 20�c. Keep the soil moist and pot up as soon as the plants are big enough to handle, planting them out after the last expected frosts.</v>
      </c>
      <c r="AI1240" s="1" t="s">
        <v>4364</v>
      </c>
      <c r="AJ1240" s="1" t="s">
        <v>23803</v>
      </c>
      <c r="AK1240" s="1" t="s">
        <v>17104</v>
      </c>
      <c r="AL1240" s="1" t="str">
        <f t="shared" si="579"/>
        <v>Scented</v>
      </c>
      <c r="AM1240" s="1" t="b">
        <v>1</v>
      </c>
      <c r="AN1240" s="1" t="b">
        <v>0</v>
      </c>
      <c r="AO1240" s="1" t="b">
        <v>0</v>
      </c>
      <c r="AP1240" s="5" t="s">
        <v>28</v>
      </c>
      <c r="AQ1240" s="5" t="str">
        <f t="shared" si="570"/>
        <v>Light, Medium, Heavy</v>
      </c>
      <c r="AR1240" s="1" t="s">
        <v>30</v>
      </c>
      <c r="AS1240" s="1" t="str">
        <f t="shared" si="580"/>
        <v>None</v>
      </c>
      <c r="AT1240" s="1" t="str">
        <f t="shared" si="571"/>
        <v>Full</v>
      </c>
      <c r="AU1240" s="1" t="s">
        <v>29</v>
      </c>
      <c r="AV1240" s="1" t="str">
        <f t="shared" si="572"/>
        <v>Moist</v>
      </c>
      <c r="AW1240" s="1" t="s">
        <v>12</v>
      </c>
      <c r="AX1240" s="1" t="str">
        <f t="shared" si="573"/>
        <v>Acid, Neutral, Alkaline</v>
      </c>
      <c r="AY1240" s="1" t="b">
        <v>0</v>
      </c>
      <c r="AZ1240" s="1" t="b">
        <v>0</v>
      </c>
      <c r="BA1240" s="1" t="b">
        <v>0</v>
      </c>
      <c r="BC1240" t="str">
        <f t="shared" si="574"/>
        <v>FALSE</v>
      </c>
      <c r="BE1240" t="str">
        <f t="shared" si="575"/>
        <v>FALSE</v>
      </c>
      <c r="BF1240" s="1" t="b">
        <v>0</v>
      </c>
      <c r="BG1240" s="1" t="b">
        <v>0</v>
      </c>
      <c r="BH1240" s="1" t="b">
        <v>0</v>
      </c>
      <c r="BI1240" s="1" t="s">
        <v>77</v>
      </c>
      <c r="BJ1240" s="1" t="str">
        <f t="shared" si="576"/>
        <v>TRUE</v>
      </c>
      <c r="BL1240" t="str">
        <f t="shared" si="577"/>
        <v>FALSE</v>
      </c>
      <c r="BM1240" s="1" t="b">
        <v>0</v>
      </c>
      <c r="BN1240" s="1" t="b">
        <v>1</v>
      </c>
      <c r="BO1240" s="1">
        <f t="shared" si="581"/>
        <v>12</v>
      </c>
      <c r="BP1240" s="1" t="s">
        <v>4365</v>
      </c>
      <c r="BQ1240" s="1" cm="1">
        <f t="array" ref="BQ1240">_xlfn.IFS(BP1240="None Known",0, LEN(BP1240)&gt;500, 5,LEN(BP1240)&gt;400, 4, LEN(BP1240)&gt;300, 3, LEN(BP1240)&gt;200, 2, LEN(BP1240)&gt;1, 1)</f>
        <v>4</v>
      </c>
      <c r="BR1240" s="1" t="s">
        <v>4366</v>
      </c>
      <c r="BS1240" s="1">
        <v>2</v>
      </c>
      <c r="BT1240" s="1" t="s">
        <v>4367</v>
      </c>
      <c r="BU1240" s="1">
        <v>2</v>
      </c>
      <c r="BV1240" s="1" t="s">
        <v>4368</v>
      </c>
      <c r="BW1240" s="1" t="s">
        <v>4369</v>
      </c>
      <c r="BX1240" s="1"/>
      <c r="BY1240" t="str">
        <f>_xlfn.XLOOKUP($B1240,Img_lookup!A:A,Img_lookup!B:B, "Not available")</f>
        <v>4aa2be8a-f0ea-433a-81fc-0c99b570e177</v>
      </c>
      <c r="BZ1240" t="str">
        <f>_xlfn.XLOOKUP($B1240,Img_lookup!A:A,Img_lookup!C:C, "Not available")</f>
        <v>Tobacco. Nicotiana tabacum. Les fleurs anim√©es, vol. 2 (1867)</v>
      </c>
      <c r="CA1240" t="str">
        <f>_xlfn.XLOOKUP($B1240,Img_lookup!A:A,Img_lookup!D:D, "Not available")</f>
        <v>Swallowtail Garden Seeds</v>
      </c>
      <c r="CB1240" t="str">
        <f>_xlfn.XLOOKUP($B1240,Img_lookup!A:A,Img_lookup!E:E, "https://imgur.com/aT5wafe")</f>
        <v>https://api.openverse.engineering/v1/images/4aa2be8a-f0ea-433a-81fc-0c99b570e177/thumb/</v>
      </c>
    </row>
    <row r="1241" spans="1:80" ht="13" x14ac:dyDescent="0.15">
      <c r="A1241" s="1" t="s">
        <v>375</v>
      </c>
      <c r="B1241" s="1" t="s">
        <v>14593</v>
      </c>
      <c r="C1241" s="1" t="s">
        <v>14594</v>
      </c>
      <c r="E1241" s="1" t="s">
        <v>14595</v>
      </c>
      <c r="F1241" s="1" t="s">
        <v>85</v>
      </c>
      <c r="G1241" s="1" t="s">
        <v>85</v>
      </c>
      <c r="H1241" s="11" t="str">
        <f t="shared" si="583"/>
        <v>Annual</v>
      </c>
      <c r="J1241" s="1">
        <v>0.60000002399999997</v>
      </c>
      <c r="K1241" s="1">
        <v>0.20000000300000001</v>
      </c>
      <c r="L1241" t="str" cm="1">
        <f t="array" ref="L1241">_xlfn.IFS(J1241+K1241="", "Unknown", J1241+K1241&gt;3, "Large", J1241+K1241&gt;0.5, "Medium", J1241+K1241&gt;0, "Small")</f>
        <v>Medium</v>
      </c>
      <c r="N1241" cm="1">
        <f t="array" ref="N1241">IF($M1241="",INDEX($M$2:$M$2176,MATCH(1,INDEX(($A$2:$A$2176=$A1241)*($M$2:$M$2176&lt;&gt;""),0),0)),$M1241)</f>
        <v>6</v>
      </c>
      <c r="O1241" s="2" t="str">
        <f t="shared" si="578"/>
        <v>Seasonal outdoors</v>
      </c>
      <c r="P1241" s="1" t="s">
        <v>14596</v>
      </c>
      <c r="R1241" t="str">
        <f t="shared" si="582"/>
        <v>Medium</v>
      </c>
      <c r="T1241" s="1"/>
      <c r="U1241" s="1"/>
      <c r="V1241" s="1" t="s">
        <v>177</v>
      </c>
      <c r="W1241" s="6" t="str">
        <f t="shared" si="584"/>
        <v>7</v>
      </c>
      <c r="X1241" t="str">
        <f t="shared" si="585"/>
        <v>July</v>
      </c>
      <c r="Y1241" s="2" t="str">
        <f t="shared" si="586"/>
        <v>10</v>
      </c>
      <c r="Z1241" s="2" t="str">
        <f t="shared" si="587"/>
        <v>October</v>
      </c>
      <c r="AA1241" s="1" t="s">
        <v>135</v>
      </c>
      <c r="AB1241" s="1" t="str">
        <f>IF(ISNUMBER(SEARCH("-",AA1241)),TRIM(LEFT(AA1241,FIND("-",AA1241)-1)),AA1241)</f>
        <v>8</v>
      </c>
      <c r="AC1241" s="1" t="str">
        <f>IF(AB1241="1", "January", IF(AB1241="2", "February", IF(AB1241="3", "March", IF(AB1241="4", "April", IF(AB1241="5", "May", IF(AB1241="6", "June", IF(AB1241="7", "July", IF(AB1241="8", "August", IF(AB1241="9", "September", IF(AB1241="10", "October", IF(AB1241="11", "November", IF(AB1241="12", "December", "Other"))))))))))))</f>
        <v>August</v>
      </c>
      <c r="AD1241" s="1" t="str">
        <f>IF(ISNUMBER(SEARCH("-",AA1241)),TRIM(RIGHT(AA1241,LEN(AA1241)-SEARCH("-",AA1241))),AA1241)</f>
        <v>10</v>
      </c>
      <c r="AE1241" s="1" t="str">
        <f>IF(AD1241="1", "January", IF(AD1241="2", "February", IF(AD1241="3", "March", IF(AD1241="4", "April", IF(AD1241="5", "May", IF(AD1241="6", "June", IF(AD1241="7", "July", IF(AD1241="8", "August", IF(AD1241="9", "September", IF(AD1241="10", "October", IF(AD1241="11", "November", IF(AD1241="12", "December", "Other"))))))))))))</f>
        <v>October</v>
      </c>
      <c r="AF1241" s="1" t="s">
        <v>24605</v>
      </c>
      <c r="AG1241" s="1" t="str">
        <f t="shared" si="568"/>
        <v xml:space="preserve">Seed </v>
      </c>
      <c r="AH1241" s="2" t="str">
        <f t="shared" si="569"/>
        <v>Sow spring or early autumn in situ[1]. The autumn sowing might not be successful in harsh winters. Plants can be transplanted if necessary[200].</v>
      </c>
      <c r="AI1241" s="1" t="s">
        <v>14597</v>
      </c>
      <c r="AJ1241" s="1" t="s">
        <v>26</v>
      </c>
      <c r="AK1241" s="1" t="s">
        <v>17104</v>
      </c>
      <c r="AL1241" s="1" t="str">
        <f t="shared" si="579"/>
        <v>Scented</v>
      </c>
      <c r="AM1241" s="1" t="b">
        <v>1</v>
      </c>
      <c r="AN1241" s="1" t="b">
        <v>0</v>
      </c>
      <c r="AO1241" s="1" t="b">
        <v>0</v>
      </c>
      <c r="AP1241" s="5" t="s">
        <v>28</v>
      </c>
      <c r="AQ1241" s="5" t="str">
        <f t="shared" si="570"/>
        <v>Light, Medium, Heavy</v>
      </c>
      <c r="AR1241" s="1" t="s">
        <v>30</v>
      </c>
      <c r="AS1241" s="1" t="str">
        <f t="shared" si="580"/>
        <v>None</v>
      </c>
      <c r="AT1241" s="1" t="str">
        <f t="shared" si="571"/>
        <v>Full</v>
      </c>
      <c r="AU1241" s="1" t="s">
        <v>11</v>
      </c>
      <c r="AV1241" s="1" t="str">
        <f t="shared" si="572"/>
        <v>Dry, Moist</v>
      </c>
      <c r="AW1241" s="1" t="s">
        <v>12</v>
      </c>
      <c r="AX1241" s="1" t="str">
        <f t="shared" si="573"/>
        <v>Acid, Neutral, Alkaline</v>
      </c>
      <c r="AY1241" s="1" t="b">
        <v>0</v>
      </c>
      <c r="AZ1241" s="1" t="b">
        <v>0</v>
      </c>
      <c r="BA1241" s="1" t="b">
        <v>0</v>
      </c>
      <c r="BC1241" t="str">
        <f t="shared" si="574"/>
        <v>FALSE</v>
      </c>
      <c r="BE1241" t="str">
        <f t="shared" si="575"/>
        <v>FALSE</v>
      </c>
      <c r="BF1241" s="1" t="b">
        <v>0</v>
      </c>
      <c r="BG1241" s="1" t="b">
        <v>0</v>
      </c>
      <c r="BH1241" s="1" t="b">
        <v>0</v>
      </c>
      <c r="BI1241" s="1" t="s">
        <v>30</v>
      </c>
      <c r="BJ1241" s="1" t="str">
        <f t="shared" si="576"/>
        <v>FALSE</v>
      </c>
      <c r="BL1241" t="str">
        <f t="shared" si="577"/>
        <v>FALSE</v>
      </c>
      <c r="BM1241" s="1" t="b">
        <v>0</v>
      </c>
      <c r="BN1241" s="1" t="b">
        <v>0</v>
      </c>
      <c r="BO1241" s="1">
        <f t="shared" si="581"/>
        <v>12</v>
      </c>
      <c r="BP1241" s="1" t="s">
        <v>14598</v>
      </c>
      <c r="BQ1241" s="1" cm="1">
        <f t="array" ref="BQ1241">_xlfn.IFS(BP1241="None Known",0, LEN(BP1241)&gt;500, 5,LEN(BP1241)&gt;400, 4, LEN(BP1241)&gt;300, 3, LEN(BP1241)&gt;200, 2, LEN(BP1241)&gt;1, 1)</f>
        <v>2</v>
      </c>
      <c r="BR1241" s="1" t="s">
        <v>24925</v>
      </c>
      <c r="BS1241" s="1">
        <v>3</v>
      </c>
      <c r="BT1241" s="1" t="s">
        <v>14599</v>
      </c>
      <c r="BU1241" s="1">
        <v>1</v>
      </c>
      <c r="BV1241" s="1" t="s">
        <v>702</v>
      </c>
      <c r="BW1241" s="1" t="s">
        <v>31</v>
      </c>
      <c r="BX1241" s="1"/>
      <c r="BY1241" t="str">
        <f>_xlfn.XLOOKUP($B1241,Img_lookup!A:A,Img_lookup!B:B, "Not available")</f>
        <v>7acd1985-06ca-40be-a517-86339773d901</v>
      </c>
      <c r="BZ1241" t="str">
        <f>_xlfn.XLOOKUP($B1241,Img_lookup!A:A,Img_lookup!C:C, "Not available")</f>
        <v>Love in a Mist (Nigella damascena) and Jonquil Dafodil (Narcissus jonquilla). The New Botanic Garden (1812)</v>
      </c>
      <c r="CA1241" t="str">
        <f>_xlfn.XLOOKUP($B1241,Img_lookup!A:A,Img_lookup!D:D, "Not available")</f>
        <v>Swallowtail Garden Seeds</v>
      </c>
      <c r="CB1241" t="str">
        <f>_xlfn.XLOOKUP($B1241,Img_lookup!A:A,Img_lookup!E:E, "https://imgur.com/aT5wafe")</f>
        <v>https://api.openverse.engineering/v1/images/7acd1985-06ca-40be-a517-86339773d901/thumb/</v>
      </c>
    </row>
    <row r="1242" spans="1:80" ht="13" x14ac:dyDescent="0.15">
      <c r="A1242" s="1" t="s">
        <v>375</v>
      </c>
      <c r="B1242" s="1" t="s">
        <v>1587</v>
      </c>
      <c r="C1242" s="1" t="s">
        <v>1588</v>
      </c>
      <c r="E1242" s="1" t="s">
        <v>1589</v>
      </c>
      <c r="F1242" s="1" t="s">
        <v>85</v>
      </c>
      <c r="G1242" s="1" t="s">
        <v>85</v>
      </c>
      <c r="H1242" s="11" t="str">
        <f t="shared" si="583"/>
        <v>Annual</v>
      </c>
      <c r="J1242" s="1">
        <v>0.34999999399999998</v>
      </c>
      <c r="K1242" s="1">
        <v>0.20000000300000001</v>
      </c>
      <c r="L1242" t="str" cm="1">
        <f t="array" ref="L1242">_xlfn.IFS(J1242+K1242="", "Unknown", J1242+K1242&gt;3, "Large", J1242+K1242&gt;0.5, "Medium", J1242+K1242&gt;0, "Small")</f>
        <v>Medium</v>
      </c>
      <c r="N1242" cm="1">
        <f t="array" ref="N1242">IF($M1242="",INDEX($M$2:$M$2176,MATCH(1,INDEX(($A$2:$A$2176=$A1242)*($M$2:$M$2176&lt;&gt;""),0),0)),$M1242)</f>
        <v>6</v>
      </c>
      <c r="O1242" s="2" t="str">
        <f t="shared" si="578"/>
        <v>Seasonal outdoors</v>
      </c>
      <c r="P1242" s="1" t="s">
        <v>1590</v>
      </c>
      <c r="R1242" t="str">
        <f t="shared" si="582"/>
        <v>Medium</v>
      </c>
      <c r="T1242" s="1"/>
      <c r="U1242" s="1"/>
      <c r="V1242" s="1">
        <v>7</v>
      </c>
      <c r="W1242" s="6">
        <f t="shared" si="584"/>
        <v>7</v>
      </c>
      <c r="X1242" t="str">
        <f>IF(W1242=1, "January", IF(W1242=2, "February", IF(W1242=3, "March", IF(W1242=4, "April", IF(W1242=5, "May", IF(W1242=6, "June", IF(W1242=7, "July", IF(W1242=8, "August", IF(W1242=9, "September", IF(W1242=10, "October", IF(W1242=11, "November", IF(W1242=12, "December", "Other"))))))))))))</f>
        <v>July</v>
      </c>
      <c r="Y1242" s="1"/>
      <c r="Z1242" s="1"/>
      <c r="AA1242" s="1">
        <v>9</v>
      </c>
      <c r="AB1242" s="1">
        <f>IF(ISNUMBER(SEARCH("-",AA1242)),TRIM(LEFT(AA1242,FIND("-",AA1242)-1)),AA1242)</f>
        <v>9</v>
      </c>
      <c r="AC1242" s="1" t="str">
        <f>IF(AB1242=1, "January", IF(AB1242=2, "February", IF(AB1242=3, "March", IF(AB1242=4, "April", IF(AB1242=5, "May", IF(AB1242=6, "June", IF(AB1242=7, "July", IF(AB1242=8, "August", IF(AB1242=9, "September", IF(AB1242=10, "October", IF(AB1242=11, "November", IF(AB1242=12, "December", "Other"))))))))))))</f>
        <v>September</v>
      </c>
      <c r="AD1242" s="1"/>
      <c r="AE1242" s="1"/>
      <c r="AF1242" s="1" t="s">
        <v>24605</v>
      </c>
      <c r="AG1242" s="1" t="str">
        <f t="shared" si="568"/>
        <v xml:space="preserve">Seed </v>
      </c>
      <c r="AH1242" s="2" t="str">
        <f t="shared" si="569"/>
        <v>Sow spring or early autumn in situ[1]. The autumn sowing might not be successful in harsh winters. Plants can be transplanted if necessary[200].</v>
      </c>
      <c r="AI1242" s="1" t="s">
        <v>1591</v>
      </c>
      <c r="AJ1242" s="1" t="s">
        <v>26</v>
      </c>
      <c r="AK1242" s="1" t="s">
        <v>17104</v>
      </c>
      <c r="AL1242" s="1" t="str">
        <f t="shared" si="579"/>
        <v>Scented</v>
      </c>
      <c r="AM1242" s="1" t="b">
        <v>1</v>
      </c>
      <c r="AN1242" s="1" t="b">
        <v>0</v>
      </c>
      <c r="AO1242" s="1" t="b">
        <v>0</v>
      </c>
      <c r="AP1242" s="5" t="s">
        <v>28</v>
      </c>
      <c r="AQ1242" s="5" t="str">
        <f t="shared" si="570"/>
        <v>Light, Medium, Heavy</v>
      </c>
      <c r="AR1242" s="1" t="s">
        <v>30</v>
      </c>
      <c r="AS1242" s="1" t="str">
        <f t="shared" si="580"/>
        <v>None</v>
      </c>
      <c r="AT1242" s="1" t="str">
        <f t="shared" si="571"/>
        <v>Full</v>
      </c>
      <c r="AU1242" s="1" t="s">
        <v>11</v>
      </c>
      <c r="AV1242" s="1" t="str">
        <f t="shared" si="572"/>
        <v>Dry, Moist</v>
      </c>
      <c r="AW1242" s="1" t="s">
        <v>12</v>
      </c>
      <c r="AX1242" s="1" t="str">
        <f t="shared" si="573"/>
        <v>Acid, Neutral, Alkaline</v>
      </c>
      <c r="AY1242" s="1" t="b">
        <v>0</v>
      </c>
      <c r="AZ1242" s="1" t="b">
        <v>0</v>
      </c>
      <c r="BA1242" s="1" t="b">
        <v>0</v>
      </c>
      <c r="BC1242" t="str">
        <f t="shared" si="574"/>
        <v>FALSE</v>
      </c>
      <c r="BE1242" t="str">
        <f t="shared" si="575"/>
        <v>FALSE</v>
      </c>
      <c r="BF1242" s="1" t="b">
        <v>0</v>
      </c>
      <c r="BG1242" s="1" t="b">
        <v>0</v>
      </c>
      <c r="BH1242" s="1" t="b">
        <v>0</v>
      </c>
      <c r="BI1242" s="1" t="s">
        <v>30</v>
      </c>
      <c r="BJ1242" s="1" t="str">
        <f t="shared" si="576"/>
        <v>FALSE</v>
      </c>
      <c r="BL1242" t="str">
        <f t="shared" si="577"/>
        <v>FALSE</v>
      </c>
      <c r="BM1242" s="1" t="b">
        <v>0</v>
      </c>
      <c r="BN1242" s="1" t="b">
        <v>0</v>
      </c>
      <c r="BO1242" s="1">
        <f t="shared" si="581"/>
        <v>15</v>
      </c>
      <c r="BP1242" s="1" t="s">
        <v>1592</v>
      </c>
      <c r="BQ1242" s="1" cm="1">
        <f t="array" ref="BQ1242">_xlfn.IFS(BP1242="None Known",0, LEN(BP1242)&gt;500, 5,LEN(BP1242)&gt;400, 4, LEN(BP1242)&gt;300, 3, LEN(BP1242)&gt;200, 2, LEN(BP1242)&gt;1, 1)</f>
        <v>3</v>
      </c>
      <c r="BR1242" s="1" t="s">
        <v>24926</v>
      </c>
      <c r="BS1242" s="1">
        <v>3</v>
      </c>
      <c r="BT1242" s="1" t="s">
        <v>1593</v>
      </c>
      <c r="BU1242" s="1">
        <v>3</v>
      </c>
      <c r="BV1242" s="1" t="s">
        <v>1594</v>
      </c>
      <c r="BW1242" s="1" t="s">
        <v>31</v>
      </c>
      <c r="BX1242" s="1"/>
      <c r="BY1242" t="str">
        <f>_xlfn.XLOOKUP($B1242,Img_lookup!A:A,Img_lookup!B:B, "Not available")</f>
        <v>8824e211-5bc6-45ee-9681-521ed4433da0</v>
      </c>
      <c r="BZ1242" t="str">
        <f>_xlfn.XLOOKUP($B1242,Img_lookup!A:A,Img_lookup!C:C, "Not available")</f>
        <v>Nigella Sativa seed capsules</v>
      </c>
      <c r="CA1242" t="str">
        <f>_xlfn.XLOOKUP($B1242,Img_lookup!A:A,Img_lookup!D:D, "Not available")</f>
        <v>storebukkebruse</v>
      </c>
      <c r="CB1242" t="str">
        <f>_xlfn.XLOOKUP($B1242,Img_lookup!A:A,Img_lookup!E:E, "https://imgur.com/aT5wafe")</f>
        <v>https://api.openverse.engineering/v1/images/8824e211-5bc6-45ee-9681-521ed4433da0/thumb/</v>
      </c>
    </row>
    <row r="1243" spans="1:80" ht="13" x14ac:dyDescent="0.15">
      <c r="A1243" s="1" t="s">
        <v>3611</v>
      </c>
      <c r="B1243" s="1" t="s">
        <v>5522</v>
      </c>
      <c r="E1243" s="1" t="s">
        <v>5523</v>
      </c>
      <c r="F1243" s="1" t="s">
        <v>22</v>
      </c>
      <c r="G1243" s="1" t="s">
        <v>22</v>
      </c>
      <c r="H1243" s="11" t="str">
        <f t="shared" si="583"/>
        <v>Perennial</v>
      </c>
      <c r="J1243" s="1">
        <v>2</v>
      </c>
      <c r="L1243" t="str" cm="1">
        <f t="array" ref="L1243">_xlfn.IFS(J1243+K1243="", "Unknown", J1243+K1243&gt;3, "Large", J1243+K1243&gt;0.5, "Medium", J1243+K1243&gt;0, "Small")</f>
        <v>Medium</v>
      </c>
      <c r="N1243" cm="1">
        <f t="array" ref="N1243">IF($M1243="",INDEX($M$2:$M$2176,MATCH(1,INDEX(($A$2:$A$2176=$A1243)*($M$2:$M$2176&lt;&gt;""),0),0)),$M1243)</f>
        <v>8</v>
      </c>
      <c r="O1243" s="2" t="str">
        <f t="shared" si="578"/>
        <v>Grown indoors</v>
      </c>
      <c r="P1243" s="1" t="s">
        <v>5524</v>
      </c>
      <c r="R1243" t="str">
        <f t="shared" si="582"/>
        <v>Medium</v>
      </c>
      <c r="W1243"/>
      <c r="AF1243" s="1" t="s">
        <v>40</v>
      </c>
      <c r="AG1243" s="1" t="str">
        <f t="shared" si="568"/>
        <v xml:space="preserve">Seed </v>
      </c>
      <c r="AH1243" s="2" t="str">
        <f t="shared" si="569"/>
        <v/>
      </c>
      <c r="AI1243" s="1" t="s">
        <v>5525</v>
      </c>
      <c r="AK1243" s="1" t="s">
        <v>17104</v>
      </c>
      <c r="AL1243" s="1" t="str">
        <f t="shared" si="579"/>
        <v>Unscented</v>
      </c>
      <c r="AM1243" s="1" t="b">
        <v>0</v>
      </c>
      <c r="AN1243" s="1" t="b">
        <v>0</v>
      </c>
      <c r="AO1243" s="1" t="b">
        <v>0</v>
      </c>
      <c r="AP1243" s="5" t="s">
        <v>28</v>
      </c>
      <c r="AQ1243" s="5" t="str">
        <f t="shared" si="570"/>
        <v>Light, Medium, Heavy</v>
      </c>
      <c r="AR1243" s="1" t="s">
        <v>30</v>
      </c>
      <c r="AS1243" s="1" t="str">
        <f t="shared" si="580"/>
        <v>None</v>
      </c>
      <c r="AT1243" s="1" t="str">
        <f t="shared" si="571"/>
        <v>Full</v>
      </c>
      <c r="AU1243" s="1" t="s">
        <v>11</v>
      </c>
      <c r="AV1243" s="1" t="str">
        <f t="shared" si="572"/>
        <v>Dry, Moist</v>
      </c>
      <c r="AW1243" s="1" t="s">
        <v>12</v>
      </c>
      <c r="AX1243" s="1" t="str">
        <f t="shared" si="573"/>
        <v>Acid, Neutral, Alkaline</v>
      </c>
      <c r="AY1243" s="1" t="b">
        <v>0</v>
      </c>
      <c r="AZ1243" s="1" t="b">
        <v>0</v>
      </c>
      <c r="BA1243" s="1" t="b">
        <v>1</v>
      </c>
      <c r="BC1243" t="str">
        <f t="shared" si="574"/>
        <v>FALSE</v>
      </c>
      <c r="BE1243" t="str">
        <f t="shared" si="575"/>
        <v>FALSE</v>
      </c>
      <c r="BF1243" s="1" t="b">
        <v>0</v>
      </c>
      <c r="BG1243" s="1" t="b">
        <v>0</v>
      </c>
      <c r="BH1243" s="1" t="b">
        <v>1</v>
      </c>
      <c r="BJ1243" s="1" t="str">
        <f t="shared" si="576"/>
        <v>FALSE</v>
      </c>
      <c r="BL1243" t="str">
        <f t="shared" si="577"/>
        <v>FALSE</v>
      </c>
      <c r="BM1243" s="1" t="b">
        <v>0</v>
      </c>
      <c r="BN1243" s="1" t="b">
        <v>0</v>
      </c>
      <c r="BO1243" s="1">
        <f t="shared" si="581"/>
        <v>3</v>
      </c>
      <c r="BP1243" s="1" t="s">
        <v>31</v>
      </c>
      <c r="BQ1243" s="1" cm="1">
        <f t="array" ref="BQ1243">_xlfn.IFS(BP1243="None Known",0, LEN(BP1243)&gt;500, 5,LEN(BP1243)&gt;400, 4, LEN(BP1243)&gt;300, 3, LEN(BP1243)&gt;200, 2, LEN(BP1243)&gt;1, 1)</f>
        <v>0</v>
      </c>
      <c r="BR1243" s="1" t="s">
        <v>5526</v>
      </c>
      <c r="BS1243" s="1">
        <v>1</v>
      </c>
      <c r="BT1243" s="1" t="s">
        <v>31</v>
      </c>
      <c r="BU1243" s="1">
        <v>0</v>
      </c>
      <c r="BV1243" s="1" t="s">
        <v>34</v>
      </c>
      <c r="BW1243" s="1" t="s">
        <v>31</v>
      </c>
      <c r="BX1243" s="1"/>
      <c r="BY1243" t="str">
        <f>_xlfn.XLOOKUP($B1243,Img_lookup!A:A,Img_lookup!B:B, "Not available")</f>
        <v>5f20a31c-ed47-4b9f-b822-60d0d317572e</v>
      </c>
      <c r="BZ1243" t="str">
        <f>_xlfn.XLOOKUP($B1243,Img_lookup!A:A,Img_lookup!C:C, "Not available")</f>
        <v>Female Neophoca 1st encounter with human. Silver Atriplex isatidea. Nitraria schoberi. Western Australia</v>
      </c>
      <c r="CA1243" t="str">
        <f>_xlfn.XLOOKUP($B1243,Img_lookup!A:A,Img_lookup!D:D, "Not available")</f>
        <v>Mary Gillham Archive Project</v>
      </c>
      <c r="CB1243" t="str">
        <f>_xlfn.XLOOKUP($B1243,Img_lookup!A:A,Img_lookup!E:E, "https://imgur.com/aT5wafe")</f>
        <v>https://api.openverse.engineering/v1/images/5f20a31c-ed47-4b9f-b822-60d0d317572e/thumb/</v>
      </c>
    </row>
    <row r="1244" spans="1:80" ht="409.6" x14ac:dyDescent="0.15">
      <c r="A1244" s="1" t="s">
        <v>884</v>
      </c>
      <c r="B1244" s="1" t="s">
        <v>8461</v>
      </c>
      <c r="C1244" s="1" t="s">
        <v>8462</v>
      </c>
      <c r="D1244" s="1" t="s">
        <v>8463</v>
      </c>
      <c r="E1244" s="1" t="s">
        <v>8464</v>
      </c>
      <c r="F1244" s="1" t="s">
        <v>6</v>
      </c>
      <c r="G1244" s="1" t="s">
        <v>6</v>
      </c>
      <c r="H1244" s="11" t="str">
        <f t="shared" si="583"/>
        <v>Perennial</v>
      </c>
      <c r="K1244" s="1">
        <v>1.2000000479999999</v>
      </c>
      <c r="L1244" t="str" cm="1">
        <f t="array" ref="L1244">_xlfn.IFS(J1244+K1244="", "Unknown", J1244+K1244&gt;3, "Large", J1244+K1244&gt;0.5, "Medium", J1244+K1244&gt;0, "Small")</f>
        <v>Medium</v>
      </c>
      <c r="M1244" s="1">
        <v>3</v>
      </c>
      <c r="N1244" cm="1">
        <f t="array" ref="N1244">IF($M1244="",INDEX($M$2:$M$2176,MATCH(1,INDEX(($A$2:$A$2176=$A1244)*($M$2:$M$2176&lt;&gt;""),0),0)),$M1244)</f>
        <v>3</v>
      </c>
      <c r="O1244" s="2" t="str">
        <f t="shared" si="578"/>
        <v>Hardy to cold</v>
      </c>
      <c r="P1244" s="1" t="s">
        <v>8465</v>
      </c>
      <c r="R1244" t="str">
        <f t="shared" si="582"/>
        <v>Medium</v>
      </c>
      <c r="T1244" s="1"/>
      <c r="U1244" s="1"/>
      <c r="V1244" s="1" t="s">
        <v>51</v>
      </c>
      <c r="W1244" s="6" t="str">
        <f>IF(ISNUMBER(SEARCH("-",V1244)),TRIM(LEFT(V1244,FIND("-",V1244)-1)),V1244)</f>
        <v>7</v>
      </c>
      <c r="X1244" t="str">
        <f>IF(W1244="1", "January", IF(W1244="2", "February", IF(W1244="3", "March", IF(W1244="4", "April", IF(W1244="5", "May", IF(W1244="6", "June", IF(W1244="7", "July", IF(W1244="8", "August", IF(W1244="9", "September", IF(W1244="10", "October", IF(W1244="11", "November", IF(W1244="12", "December", "Other"))))))))))))</f>
        <v>July</v>
      </c>
      <c r="Y1244" s="2" t="str">
        <f>IF(ISNUMBER(SEARCH("-",V1244)),TRIM(RIGHT(V1244,LEN(V1244)-SEARCH("-",V1244))),V1244)</f>
        <v>8</v>
      </c>
      <c r="Z1244" s="2" t="str">
        <f>IF(Y1244="1", "January", IF(Y1244="2", "February", IF(Y1244="3", "March", IF(Y1244="4", "April", IF(Y1244="5", "May", IF(Y1244="6", "June", IF(Y1244="7", "July", IF(Y1244="8", "August", IF(Y1244="9", "September", IF(Y1244="10", "October", IF(Y1244="11", "November", IF(Y1244="12", "December", "Other"))))))))))))</f>
        <v>August</v>
      </c>
      <c r="AF1244" s="16" t="s">
        <v>24606</v>
      </c>
      <c r="AG1244" s="1" t="str">
        <f t="shared" si="568"/>
        <v xml:space="preserve">Seed </v>
      </c>
      <c r="AH1244"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4" s="1" t="s">
        <v>8466</v>
      </c>
      <c r="AJ1244" s="1" t="s">
        <v>53</v>
      </c>
      <c r="AK1244" s="1" t="s">
        <v>17104</v>
      </c>
      <c r="AL1244" s="1" t="str">
        <f t="shared" si="579"/>
        <v>Unscented</v>
      </c>
      <c r="AM1244" s="1" t="b">
        <v>0</v>
      </c>
      <c r="AN1244" s="1" t="b">
        <v>0</v>
      </c>
      <c r="AO1244" s="1" t="b">
        <v>0</v>
      </c>
      <c r="AP1244" s="5" t="s">
        <v>28</v>
      </c>
      <c r="AQ1244" s="5" t="str">
        <f t="shared" si="570"/>
        <v>Light, Medium, Heavy</v>
      </c>
      <c r="AR1244" s="1" t="s">
        <v>10</v>
      </c>
      <c r="AS1244" s="1" t="str">
        <f t="shared" si="580"/>
        <v>None, Partial</v>
      </c>
      <c r="AT1244" s="1" t="str">
        <f t="shared" si="571"/>
        <v>Partial, Full</v>
      </c>
      <c r="AU1244" s="1" t="s">
        <v>689</v>
      </c>
      <c r="AV1244" s="1" t="str">
        <f t="shared" si="572"/>
        <v>Wet/Water</v>
      </c>
      <c r="AW1244" s="1" t="s">
        <v>12</v>
      </c>
      <c r="AX1244" s="1" t="str">
        <f t="shared" si="573"/>
        <v>Acid, Neutral, Alkaline</v>
      </c>
      <c r="AY1244" s="1" t="b">
        <v>0</v>
      </c>
      <c r="AZ1244" s="1" t="b">
        <v>0</v>
      </c>
      <c r="BA1244" s="1" t="b">
        <v>0</v>
      </c>
      <c r="BC1244" t="str">
        <f t="shared" si="574"/>
        <v>FALSE</v>
      </c>
      <c r="BE1244" t="str">
        <f t="shared" si="575"/>
        <v>FALSE</v>
      </c>
      <c r="BF1244" s="1" t="b">
        <v>0</v>
      </c>
      <c r="BG1244" s="1" t="b">
        <v>0</v>
      </c>
      <c r="BH1244" s="1" t="b">
        <v>0</v>
      </c>
      <c r="BJ1244" s="1" t="str">
        <f t="shared" si="576"/>
        <v>FALSE</v>
      </c>
      <c r="BL1244" t="str">
        <f t="shared" si="577"/>
        <v>FALSE</v>
      </c>
      <c r="BM1244" s="1" t="b">
        <v>0</v>
      </c>
      <c r="BN1244" s="1" t="b">
        <v>0</v>
      </c>
      <c r="BO1244" s="1">
        <f t="shared" si="581"/>
        <v>11</v>
      </c>
      <c r="BP1244" s="1" t="s">
        <v>31</v>
      </c>
      <c r="BQ1244" s="1" cm="1">
        <f t="array" ref="BQ1244">_xlfn.IFS(BP1244="None Known",0, LEN(BP1244)&gt;500, 5,LEN(BP1244)&gt;400, 4, LEN(BP1244)&gt;300, 3, LEN(BP1244)&gt;200, 2, LEN(BP1244)&gt;1, 1)</f>
        <v>0</v>
      </c>
      <c r="BR1244" s="16" t="s">
        <v>24927</v>
      </c>
      <c r="BS1244" s="1">
        <v>3</v>
      </c>
      <c r="BT1244" s="1" t="s">
        <v>8467</v>
      </c>
      <c r="BU1244" s="1">
        <v>2</v>
      </c>
      <c r="BV1244" s="1" t="s">
        <v>465</v>
      </c>
      <c r="BW1244" s="1" t="s">
        <v>31</v>
      </c>
      <c r="BX1244" s="1"/>
      <c r="BY1244" t="str">
        <f>_xlfn.XLOOKUP($B1244,Img_lookup!A:A,Img_lookup!B:B, "Not available")</f>
        <v>38e1f150-b353-4bcc-9f4b-3150746f9925</v>
      </c>
      <c r="BZ1244" t="str">
        <f>_xlfn.XLOOKUP($B1244,Img_lookup!A:A,Img_lookup!C:C, "Not available")</f>
        <v>Nuphar advena (Aiton) W.T. Aiton subsp. advena</v>
      </c>
      <c r="CA1244" t="str">
        <f>_xlfn.XLOOKUP($B1244,Img_lookup!A:A,Img_lookup!D:D, "Not available")</f>
        <v>H. S. Fawcett</v>
      </c>
      <c r="CB1244" t="str">
        <f>_xlfn.XLOOKUP($B1244,Img_lookup!A:A,Img_lookup!E:E, "https://imgur.com/aT5wafe")</f>
        <v>https://api.openverse.engineering/v1/images/38e1f150-b353-4bcc-9f4b-3150746f9925/thumb/</v>
      </c>
    </row>
    <row r="1245" spans="1:80" ht="409.6" x14ac:dyDescent="0.15">
      <c r="A1245" s="1" t="s">
        <v>884</v>
      </c>
      <c r="B1245" s="1" t="s">
        <v>4523</v>
      </c>
      <c r="E1245" s="1" t="s">
        <v>1168</v>
      </c>
      <c r="F1245" s="1" t="s">
        <v>6</v>
      </c>
      <c r="G1245" s="1" t="s">
        <v>6</v>
      </c>
      <c r="H1245" s="11" t="str">
        <f t="shared" si="583"/>
        <v>Perennial</v>
      </c>
      <c r="L1245" t="e" cm="1">
        <f t="array" ref="L1245">_xlfn.IFS(J1245+K1245="", "Unknown", J1245+K1245&gt;3, "Large", J1245+K1245&gt;0.5, "Medium", J1245+K1245&gt;0, "Small")</f>
        <v>#N/A</v>
      </c>
      <c r="M1245" s="1">
        <v>6</v>
      </c>
      <c r="N1245" cm="1">
        <f t="array" ref="N1245">IF($M1245="",INDEX($M$2:$M$2176,MATCH(1,INDEX(($A$2:$A$2176=$A1245)*($M$2:$M$2176&lt;&gt;""),0),0)),$M1245)</f>
        <v>6</v>
      </c>
      <c r="O1245" s="2" t="str">
        <f t="shared" si="578"/>
        <v>Seasonal outdoors</v>
      </c>
      <c r="P1245" s="1" t="s">
        <v>4524</v>
      </c>
      <c r="R1245" t="str">
        <f t="shared" si="582"/>
        <v>Medium</v>
      </c>
      <c r="W1245"/>
      <c r="AF1245" s="16" t="s">
        <v>24606</v>
      </c>
      <c r="AG1245" s="1" t="str">
        <f t="shared" si="568"/>
        <v xml:space="preserve">Seed </v>
      </c>
      <c r="AH1245"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5" s="1" t="s">
        <v>4525</v>
      </c>
      <c r="AJ1245" s="1" t="s">
        <v>53</v>
      </c>
      <c r="AK1245" s="1" t="s">
        <v>17104</v>
      </c>
      <c r="AL1245" s="1" t="str">
        <f t="shared" si="579"/>
        <v>Unscented</v>
      </c>
      <c r="AM1245" s="1" t="b">
        <v>0</v>
      </c>
      <c r="AN1245" s="1" t="b">
        <v>0</v>
      </c>
      <c r="AO1245" s="1" t="b">
        <v>0</v>
      </c>
      <c r="AP1245" s="5" t="s">
        <v>28</v>
      </c>
      <c r="AQ1245" s="5" t="str">
        <f t="shared" si="570"/>
        <v>Light, Medium, Heavy</v>
      </c>
      <c r="AR1245" s="1" t="s">
        <v>10</v>
      </c>
      <c r="AS1245" s="1" t="str">
        <f t="shared" si="580"/>
        <v>None, Partial</v>
      </c>
      <c r="AT1245" s="1" t="str">
        <f t="shared" si="571"/>
        <v>Partial, Full</v>
      </c>
      <c r="AU1245" s="1" t="s">
        <v>689</v>
      </c>
      <c r="AV1245" s="1" t="str">
        <f t="shared" si="572"/>
        <v>Wet/Water</v>
      </c>
      <c r="AW1245" s="1" t="s">
        <v>12</v>
      </c>
      <c r="AX1245" s="1" t="str">
        <f t="shared" si="573"/>
        <v>Acid, Neutral, Alkaline</v>
      </c>
      <c r="AY1245" s="1" t="b">
        <v>0</v>
      </c>
      <c r="AZ1245" s="1" t="b">
        <v>0</v>
      </c>
      <c r="BA1245" s="1" t="b">
        <v>0</v>
      </c>
      <c r="BC1245" t="str">
        <f t="shared" si="574"/>
        <v>FALSE</v>
      </c>
      <c r="BE1245" t="str">
        <f t="shared" si="575"/>
        <v>FALSE</v>
      </c>
      <c r="BF1245" s="1" t="b">
        <v>0</v>
      </c>
      <c r="BG1245" s="1" t="b">
        <v>0</v>
      </c>
      <c r="BH1245" s="1" t="b">
        <v>0</v>
      </c>
      <c r="BJ1245" s="1" t="str">
        <f t="shared" si="576"/>
        <v>FALSE</v>
      </c>
      <c r="BL1245" t="str">
        <f t="shared" si="577"/>
        <v>FALSE</v>
      </c>
      <c r="BM1245" s="1" t="b">
        <v>0</v>
      </c>
      <c r="BN1245" s="1" t="b">
        <v>0</v>
      </c>
      <c r="BO1245" s="1">
        <f t="shared" si="581"/>
        <v>10</v>
      </c>
      <c r="BP1245" s="1" t="s">
        <v>31</v>
      </c>
      <c r="BQ1245" s="1" cm="1">
        <f t="array" ref="BQ1245">_xlfn.IFS(BP1245="None Known",0, LEN(BP1245)&gt;500, 5,LEN(BP1245)&gt;400, 4, LEN(BP1245)&gt;300, 3, LEN(BP1245)&gt;200, 2, LEN(BP1245)&gt;1, 1)</f>
        <v>0</v>
      </c>
      <c r="BR1245" s="1" t="s">
        <v>4526</v>
      </c>
      <c r="BS1245" s="1">
        <v>3</v>
      </c>
      <c r="BT1245" s="1" t="s">
        <v>4527</v>
      </c>
      <c r="BU1245" s="1">
        <v>1</v>
      </c>
      <c r="BV1245" s="1" t="s">
        <v>431</v>
      </c>
      <c r="BW1245" s="1" t="s">
        <v>31</v>
      </c>
      <c r="BX1245" s="1"/>
      <c r="BY1245" t="str">
        <f>_xlfn.XLOOKUP($B1245,Img_lookup!A:A,Img_lookup!B:B, "Not available")</f>
        <v>eeeec9dd-0e77-4059-9deb-9c5caef480d4</v>
      </c>
      <c r="BZ1245" t="str">
        <f>_xlfn.XLOOKUP($B1245,Img_lookup!A:A,Img_lookup!C:C, "Not available")</f>
        <v>„Ç≥„Ç¶„Éõ„Éç(Ê≤≥È™®-Â∑ùÈ™®)(Nuphar japonicum)-Ëä± (5844548155).jpg</v>
      </c>
      <c r="CA1245" t="str">
        <f>_xlfn.XLOOKUP($B1245,Img_lookup!A:A,Img_lookup!D:D, "Not available")</f>
        <v>yamatsu</v>
      </c>
      <c r="CB1245" t="str">
        <f>_xlfn.XLOOKUP($B1245,Img_lookup!A:A,Img_lookup!E:E, "https://imgur.com/aT5wafe")</f>
        <v>https://api.openverse.engineering/v1/images/eeeec9dd-0e77-4059-9deb-9c5caef480d4/thumb/</v>
      </c>
    </row>
    <row r="1246" spans="1:80" ht="409.6" x14ac:dyDescent="0.15">
      <c r="A1246" s="1" t="s">
        <v>884</v>
      </c>
      <c r="B1246" s="1" t="s">
        <v>885</v>
      </c>
      <c r="C1246" s="1" t="s">
        <v>886</v>
      </c>
      <c r="D1246" s="1" t="s">
        <v>887</v>
      </c>
      <c r="E1246" s="1" t="s">
        <v>888</v>
      </c>
      <c r="F1246" s="1" t="s">
        <v>6</v>
      </c>
      <c r="G1246" s="1" t="s">
        <v>6</v>
      </c>
      <c r="H1246" s="11" t="str">
        <f t="shared" si="583"/>
        <v>Perennial</v>
      </c>
      <c r="K1246" s="1">
        <v>1.5</v>
      </c>
      <c r="L1246" t="str" cm="1">
        <f t="array" ref="L1246">_xlfn.IFS(J1246+K1246="", "Unknown", J1246+K1246&gt;3, "Large", J1246+K1246&gt;0.5, "Medium", J1246+K1246&gt;0, "Small")</f>
        <v>Medium</v>
      </c>
      <c r="M1246" s="1">
        <v>4</v>
      </c>
      <c r="N1246" cm="1">
        <f t="array" ref="N1246">IF($M1246="",INDEX($M$2:$M$2176,MATCH(1,INDEX(($A$2:$A$2176=$A1246)*($M$2:$M$2176&lt;&gt;""),0),0)),$M1246)</f>
        <v>4</v>
      </c>
      <c r="O1246" s="2" t="str">
        <f t="shared" si="578"/>
        <v>Hardy to cold</v>
      </c>
      <c r="P1246" s="1" t="s">
        <v>889</v>
      </c>
      <c r="R1246" t="str">
        <f t="shared" si="582"/>
        <v>Medium</v>
      </c>
      <c r="T1246" s="1"/>
      <c r="U1246" s="1"/>
      <c r="V1246" s="1" t="s">
        <v>322</v>
      </c>
      <c r="W1246" s="6" t="str">
        <f t="shared" ref="W1246:W1261" si="588">IF(ISNUMBER(SEARCH("-",V1246)),TRIM(LEFT(V1246,FIND("-",V1246)-1)),V1246)</f>
        <v>6</v>
      </c>
      <c r="X1246" t="str">
        <f t="shared" ref="X1246:X1252" si="589">IF(W1246="1", "January", IF(W1246="2", "February", IF(W1246="3", "March", IF(W1246="4", "April", IF(W1246="5", "May", IF(W1246="6", "June", IF(W1246="7", "July", IF(W1246="8", "August", IF(W1246="9", "September", IF(W1246="10", "October", IF(W1246="11", "November", IF(W1246="12", "December", "Other"))))))))))))</f>
        <v>June</v>
      </c>
      <c r="Y1246" s="2" t="str">
        <f t="shared" ref="Y1246:Y1252" si="590">IF(ISNUMBER(SEARCH("-",V1246)),TRIM(RIGHT(V1246,LEN(V1246)-SEARCH("-",V1246))),V1246)</f>
        <v>8</v>
      </c>
      <c r="Z1246" s="2" t="str">
        <f t="shared" ref="Z1246:Z1252" si="591">IF(Y1246="1", "January", IF(Y1246="2", "February", IF(Y1246="3", "March", IF(Y1246="4", "April", IF(Y1246="5", "May", IF(Y1246="6", "June", IF(Y1246="7", "July", IF(Y1246="8", "August", IF(Y1246="9", "September", IF(Y1246="10", "October", IF(Y1246="11", "November", IF(Y1246="12", "December", "Other"))))))))))))</f>
        <v>August</v>
      </c>
      <c r="AA1246" s="1" t="s">
        <v>427</v>
      </c>
      <c r="AB1246" s="1" t="str">
        <f>IF(ISNUMBER(SEARCH("-",AA1246)),TRIM(LEFT(AA1246,FIND("-",AA1246)-1)),AA1246)</f>
        <v>8</v>
      </c>
      <c r="AC1246" s="1" t="str">
        <f>IF(AB1246="1", "January", IF(AB1246="2", "February", IF(AB1246="3", "March", IF(AB1246="4", "April", IF(AB1246="5", "May", IF(AB1246="6", "June", IF(AB1246="7", "July", IF(AB1246="8", "August", IF(AB1246="9", "September", IF(AB1246="10", "October", IF(AB1246="11", "November", IF(AB1246="12", "December", "Other"))))))))))))</f>
        <v>August</v>
      </c>
      <c r="AD1246" s="1" t="str">
        <f>IF(ISNUMBER(SEARCH("-",AA1246)),TRIM(RIGHT(AA1246,LEN(AA1246)-SEARCH("-",AA1246))),AA1246)</f>
        <v>9</v>
      </c>
      <c r="AE1246" s="1" t="str">
        <f>IF(AD1246="1", "January", IF(AD1246="2", "February", IF(AD1246="3", "March", IF(AD1246="4", "April", IF(AD1246="5", "May", IF(AD1246="6", "June", IF(AD1246="7", "July", IF(AD1246="8", "August", IF(AD1246="9", "September", IF(AD1246="10", "October", IF(AD1246="11", "November", IF(AD1246="12", "December", "Other"))))))))))))</f>
        <v>September</v>
      </c>
      <c r="AF1246" s="16" t="s">
        <v>24606</v>
      </c>
      <c r="AG1246" s="1" t="str">
        <f t="shared" si="568"/>
        <v xml:space="preserve">Seed </v>
      </c>
      <c r="AH1246"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6" s="1" t="s">
        <v>890</v>
      </c>
      <c r="AJ1246" s="1" t="s">
        <v>53</v>
      </c>
      <c r="AK1246" s="1" t="s">
        <v>17104</v>
      </c>
      <c r="AL1246" s="1" t="str">
        <f t="shared" si="579"/>
        <v>Scented</v>
      </c>
      <c r="AM1246" s="1" t="b">
        <v>1</v>
      </c>
      <c r="AN1246" s="1" t="b">
        <v>0</v>
      </c>
      <c r="AO1246" s="1" t="b">
        <v>0</v>
      </c>
      <c r="AP1246" s="5" t="s">
        <v>28</v>
      </c>
      <c r="AQ1246" s="5" t="str">
        <f t="shared" si="570"/>
        <v>Light, Medium, Heavy</v>
      </c>
      <c r="AR1246" s="1" t="s">
        <v>10</v>
      </c>
      <c r="AS1246" s="1" t="str">
        <f t="shared" si="580"/>
        <v>None, Partial</v>
      </c>
      <c r="AT1246" s="1" t="str">
        <f t="shared" si="571"/>
        <v>Partial, Full</v>
      </c>
      <c r="AU1246" s="1" t="s">
        <v>689</v>
      </c>
      <c r="AV1246" s="1" t="str">
        <f t="shared" si="572"/>
        <v>Wet/Water</v>
      </c>
      <c r="AW1246" s="1" t="s">
        <v>12</v>
      </c>
      <c r="AX1246" s="1" t="str">
        <f t="shared" si="573"/>
        <v>Acid, Neutral, Alkaline</v>
      </c>
      <c r="AY1246" s="1" t="b">
        <v>0</v>
      </c>
      <c r="AZ1246" s="1" t="b">
        <v>0</v>
      </c>
      <c r="BA1246" s="1" t="b">
        <v>0</v>
      </c>
      <c r="BC1246" t="str">
        <f t="shared" si="574"/>
        <v>FALSE</v>
      </c>
      <c r="BE1246" t="str">
        <f t="shared" si="575"/>
        <v>FALSE</v>
      </c>
      <c r="BF1246" s="1" t="b">
        <v>0</v>
      </c>
      <c r="BG1246" s="1" t="b">
        <v>0</v>
      </c>
      <c r="BH1246" s="1" t="b">
        <v>0</v>
      </c>
      <c r="BJ1246" s="1" t="str">
        <f t="shared" si="576"/>
        <v>FALSE</v>
      </c>
      <c r="BL1246" t="str">
        <f t="shared" si="577"/>
        <v>FALSE</v>
      </c>
      <c r="BM1246" s="1" t="b">
        <v>0</v>
      </c>
      <c r="BN1246" s="1" t="b">
        <v>0</v>
      </c>
      <c r="BO1246" s="1">
        <f t="shared" si="581"/>
        <v>11</v>
      </c>
      <c r="BP1246" s="1" t="s">
        <v>31</v>
      </c>
      <c r="BQ1246" s="1" cm="1">
        <f t="array" ref="BQ1246">_xlfn.IFS(BP1246="None Known",0, LEN(BP1246)&gt;500, 5,LEN(BP1246)&gt;400, 4, LEN(BP1246)&gt;300, 3, LEN(BP1246)&gt;200, 2, LEN(BP1246)&gt;1, 1)</f>
        <v>0</v>
      </c>
      <c r="BR1246" s="16" t="s">
        <v>25314</v>
      </c>
      <c r="BS1246" s="1">
        <v>3</v>
      </c>
      <c r="BT1246" s="1" t="s">
        <v>891</v>
      </c>
      <c r="BU1246" s="1">
        <v>2</v>
      </c>
      <c r="BV1246" s="1" t="s">
        <v>892</v>
      </c>
      <c r="BW1246" s="1" t="s">
        <v>893</v>
      </c>
      <c r="BX1246" s="1"/>
      <c r="BY1246" t="str">
        <f>_xlfn.XLOOKUP($B1246,Img_lookup!A:A,Img_lookup!B:B, "Not available")</f>
        <v>614c077c-71b4-4cdd-828d-a7d4c5ddaf16</v>
      </c>
      <c r="BZ1246" t="str">
        <f>_xlfn.XLOOKUP($B1246,Img_lookup!A:A,Img_lookup!C:C, "Not available")</f>
        <v>Great Yellow Pondlily (Nuphar lutea) and White lotus (Nymphaea alba). The beauties of flora- with botanic and poetic illustrations, being a selection of flowers drawn from nature arranged emblematically... by Gleadall, Eliza Eve (1834).</v>
      </c>
      <c r="CA1246" t="str">
        <f>_xlfn.XLOOKUP($B1246,Img_lookup!A:A,Img_lookup!D:D, "Not available")</f>
        <v>Swallowtail Garden Seeds</v>
      </c>
      <c r="CB1246" t="str">
        <f>_xlfn.XLOOKUP($B1246,Img_lookup!A:A,Img_lookup!E:E, "https://imgur.com/aT5wafe")</f>
        <v>https://api.openverse.engineering/v1/images/614c077c-71b4-4cdd-828d-a7d4c5ddaf16/thumb/</v>
      </c>
    </row>
    <row r="1247" spans="1:80" ht="409.6" x14ac:dyDescent="0.15">
      <c r="A1247" s="1" t="s">
        <v>884</v>
      </c>
      <c r="B1247" s="1" t="s">
        <v>13176</v>
      </c>
      <c r="C1247" s="1" t="s">
        <v>13177</v>
      </c>
      <c r="D1247" s="1" t="s">
        <v>13178</v>
      </c>
      <c r="E1247" s="1" t="s">
        <v>2066</v>
      </c>
      <c r="F1247" s="1" t="s">
        <v>6</v>
      </c>
      <c r="G1247" s="1" t="s">
        <v>6</v>
      </c>
      <c r="H1247" s="11" t="str">
        <f t="shared" si="583"/>
        <v>Perennial</v>
      </c>
      <c r="J1247" s="1">
        <v>1.7999999520000001</v>
      </c>
      <c r="L1247" t="str" cm="1">
        <f t="array" ref="L1247">_xlfn.IFS(J1247+K1247="", "Unknown", J1247+K1247&gt;3, "Large", J1247+K1247&gt;0.5, "Medium", J1247+K1247&gt;0, "Small")</f>
        <v>Medium</v>
      </c>
      <c r="M1247" s="1">
        <v>4</v>
      </c>
      <c r="N1247" cm="1">
        <f t="array" ref="N1247">IF($M1247="",INDEX($M$2:$M$2176,MATCH(1,INDEX(($A$2:$A$2176=$A1247)*($M$2:$M$2176&lt;&gt;""),0),0)),$M1247)</f>
        <v>4</v>
      </c>
      <c r="O1247" s="2" t="str">
        <f t="shared" si="578"/>
        <v>Hardy to cold</v>
      </c>
      <c r="P1247" s="1" t="s">
        <v>13179</v>
      </c>
      <c r="R1247" t="str">
        <f t="shared" si="582"/>
        <v>Medium</v>
      </c>
      <c r="T1247" s="1"/>
      <c r="U1247" s="1"/>
      <c r="V1247" s="1" t="s">
        <v>51</v>
      </c>
      <c r="W1247" s="6" t="str">
        <f t="shared" si="588"/>
        <v>7</v>
      </c>
      <c r="X1247" t="str">
        <f t="shared" si="589"/>
        <v>July</v>
      </c>
      <c r="Y1247" s="2" t="str">
        <f t="shared" si="590"/>
        <v>8</v>
      </c>
      <c r="Z1247" s="2" t="str">
        <f t="shared" si="591"/>
        <v>August</v>
      </c>
      <c r="AF1247" s="16" t="s">
        <v>24606</v>
      </c>
      <c r="AG1247" s="1" t="str">
        <f t="shared" si="568"/>
        <v xml:space="preserve">Seed </v>
      </c>
      <c r="AH1247"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7" s="1" t="s">
        <v>13180</v>
      </c>
      <c r="AJ1247" s="1" t="s">
        <v>53</v>
      </c>
      <c r="AK1247" s="1" t="s">
        <v>17104</v>
      </c>
      <c r="AL1247" s="1" t="str">
        <f t="shared" si="579"/>
        <v>Unscented</v>
      </c>
      <c r="AM1247" s="1" t="b">
        <v>0</v>
      </c>
      <c r="AN1247" s="1" t="b">
        <v>0</v>
      </c>
      <c r="AO1247" s="1" t="b">
        <v>0</v>
      </c>
      <c r="AP1247" s="5" t="s">
        <v>28</v>
      </c>
      <c r="AQ1247" s="5" t="str">
        <f t="shared" si="570"/>
        <v>Light, Medium, Heavy</v>
      </c>
      <c r="AR1247" s="1" t="s">
        <v>10</v>
      </c>
      <c r="AS1247" s="1" t="str">
        <f t="shared" si="580"/>
        <v>None, Partial</v>
      </c>
      <c r="AT1247" s="1" t="str">
        <f t="shared" si="571"/>
        <v>Partial, Full</v>
      </c>
      <c r="AU1247" s="1" t="s">
        <v>689</v>
      </c>
      <c r="AV1247" s="1" t="str">
        <f t="shared" si="572"/>
        <v>Wet/Water</v>
      </c>
      <c r="AW1247" s="1" t="s">
        <v>12</v>
      </c>
      <c r="AX1247" s="1" t="str">
        <f t="shared" si="573"/>
        <v>Acid, Neutral, Alkaline</v>
      </c>
      <c r="AY1247" s="1" t="b">
        <v>0</v>
      </c>
      <c r="AZ1247" s="1" t="b">
        <v>0</v>
      </c>
      <c r="BA1247" s="1" t="b">
        <v>0</v>
      </c>
      <c r="BC1247" t="str">
        <f t="shared" si="574"/>
        <v>FALSE</v>
      </c>
      <c r="BE1247" t="str">
        <f t="shared" si="575"/>
        <v>FALSE</v>
      </c>
      <c r="BF1247" s="1" t="b">
        <v>0</v>
      </c>
      <c r="BG1247" s="1" t="b">
        <v>0</v>
      </c>
      <c r="BH1247" s="1" t="b">
        <v>0</v>
      </c>
      <c r="BJ1247" s="1" t="str">
        <f t="shared" si="576"/>
        <v>FALSE</v>
      </c>
      <c r="BL1247" t="str">
        <f t="shared" si="577"/>
        <v>FALSE</v>
      </c>
      <c r="BM1247" s="1" t="b">
        <v>0</v>
      </c>
      <c r="BN1247" s="1" t="b">
        <v>0</v>
      </c>
      <c r="BO1247" s="1">
        <f t="shared" si="581"/>
        <v>10</v>
      </c>
      <c r="BP1247" s="1" t="s">
        <v>31</v>
      </c>
      <c r="BQ1247" s="1" cm="1">
        <f t="array" ref="BQ1247">_xlfn.IFS(BP1247="None Known",0, LEN(BP1247)&gt;500, 5,LEN(BP1247)&gt;400, 4, LEN(BP1247)&gt;300, 3, LEN(BP1247)&gt;200, 2, LEN(BP1247)&gt;1, 1)</f>
        <v>0</v>
      </c>
      <c r="BR1247" s="16" t="s">
        <v>24928</v>
      </c>
      <c r="BS1247" s="1">
        <v>3</v>
      </c>
      <c r="BT1247" s="1" t="s">
        <v>13181</v>
      </c>
      <c r="BU1247" s="1">
        <v>1</v>
      </c>
      <c r="BV1247" s="1" t="s">
        <v>485</v>
      </c>
      <c r="BW1247" s="1" t="s">
        <v>31</v>
      </c>
      <c r="BX1247" s="1"/>
      <c r="BY1247" t="str">
        <f>_xlfn.XLOOKUP($B1247,Img_lookup!A:A,Img_lookup!B:B, "Not available")</f>
        <v>fdb4dfa1-e73f-4da2-b1b1-7d7d82b28ccf</v>
      </c>
      <c r="BZ1247" t="str">
        <f>_xlfn.XLOOKUP($B1247,Img_lookup!A:A,Img_lookup!C:C, "Not available")</f>
        <v>J20170406-0007‚ÄîNuphar polysepala‚ÄîRPBG‚ÄîDxO</v>
      </c>
      <c r="CA1247" t="str">
        <f>_xlfn.XLOOKUP($B1247,Img_lookup!A:A,Img_lookup!D:D, "Not available")</f>
        <v>John Rusk</v>
      </c>
      <c r="CB1247" t="str">
        <f>_xlfn.XLOOKUP($B1247,Img_lookup!A:A,Img_lookup!E:E, "https://imgur.com/aT5wafe")</f>
        <v>https://api.openverse.engineering/v1/images/fdb4dfa1-e73f-4da2-b1b1-7d7d82b28ccf/thumb/</v>
      </c>
    </row>
    <row r="1248" spans="1:80" ht="409.6" x14ac:dyDescent="0.15">
      <c r="A1248" s="1" t="s">
        <v>884</v>
      </c>
      <c r="B1248" s="1" t="s">
        <v>8910</v>
      </c>
      <c r="C1248" s="1" t="s">
        <v>8911</v>
      </c>
      <c r="D1248" s="1" t="s">
        <v>8912</v>
      </c>
      <c r="E1248" s="1" t="s">
        <v>8913</v>
      </c>
      <c r="F1248" s="1" t="s">
        <v>6</v>
      </c>
      <c r="G1248" s="1" t="s">
        <v>6</v>
      </c>
      <c r="H1248" s="11" t="str">
        <f t="shared" si="583"/>
        <v>Perennial</v>
      </c>
      <c r="K1248" s="1">
        <v>3</v>
      </c>
      <c r="L1248" t="str" cm="1">
        <f t="array" ref="L1248">_xlfn.IFS(J1248+K1248="", "Unknown", J1248+K1248&gt;3, "Large", J1248+K1248&gt;0.5, "Medium", J1248+K1248&gt;0, "Small")</f>
        <v>Medium</v>
      </c>
      <c r="M1248" s="1">
        <v>5</v>
      </c>
      <c r="N1248" cm="1">
        <f t="array" ref="N1248">IF($M1248="",INDEX($M$2:$M$2176,MATCH(1,INDEX(($A$2:$A$2176=$A1248)*($M$2:$M$2176&lt;&gt;""),0),0)),$M1248)</f>
        <v>5</v>
      </c>
      <c r="O1248" s="2" t="str">
        <f t="shared" si="578"/>
        <v>Seasonal outdoors</v>
      </c>
      <c r="P1248" s="1" t="s">
        <v>8914</v>
      </c>
      <c r="R1248" t="str">
        <f t="shared" si="582"/>
        <v>Medium</v>
      </c>
      <c r="T1248" s="1"/>
      <c r="U1248" s="1"/>
      <c r="V1248" s="1" t="s">
        <v>51</v>
      </c>
      <c r="W1248" s="6" t="str">
        <f t="shared" si="588"/>
        <v>7</v>
      </c>
      <c r="X1248" t="str">
        <f t="shared" si="589"/>
        <v>July</v>
      </c>
      <c r="Y1248" s="2" t="str">
        <f t="shared" si="590"/>
        <v>8</v>
      </c>
      <c r="Z1248" s="2" t="str">
        <f t="shared" si="591"/>
        <v>August</v>
      </c>
      <c r="AA1248" s="1" t="s">
        <v>135</v>
      </c>
      <c r="AB1248" s="1" t="str">
        <f t="shared" ref="AB1248:AB1255" si="592">IF(ISNUMBER(SEARCH("-",AA1248)),TRIM(LEFT(AA1248,FIND("-",AA1248)-1)),AA1248)</f>
        <v>8</v>
      </c>
      <c r="AC1248" s="1" t="str">
        <f>IF(AB1248="1", "January", IF(AB1248="2", "February", IF(AB1248="3", "March", IF(AB1248="4", "April", IF(AB1248="5", "May", IF(AB1248="6", "June", IF(AB1248="7", "July", IF(AB1248="8", "August", IF(AB1248="9", "September", IF(AB1248="10", "October", IF(AB1248="11", "November", IF(AB1248="12", "December", "Other"))))))))))))</f>
        <v>August</v>
      </c>
      <c r="AD1248" s="1" t="str">
        <f>IF(ISNUMBER(SEARCH("-",AA1248)),TRIM(RIGHT(AA1248,LEN(AA1248)-SEARCH("-",AA1248))),AA1248)</f>
        <v>10</v>
      </c>
      <c r="AE1248" s="1" t="str">
        <f>IF(AD1248="1", "January", IF(AD1248="2", "February", IF(AD1248="3", "March", IF(AD1248="4", "April", IF(AD1248="5", "May", IF(AD1248="6", "June", IF(AD1248="7", "July", IF(AD1248="8", "August", IF(AD1248="9", "September", IF(AD1248="10", "October", IF(AD1248="11", "November", IF(AD1248="12", "December", "Other"))))))))))))</f>
        <v>October</v>
      </c>
      <c r="AF1248" s="16" t="s">
        <v>24606</v>
      </c>
      <c r="AG1248" s="1" t="str">
        <f t="shared" si="568"/>
        <v xml:space="preserve">Seed </v>
      </c>
      <c r="AH1248"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8" s="1" t="s">
        <v>8915</v>
      </c>
      <c r="AJ1248" s="1" t="s">
        <v>23806</v>
      </c>
      <c r="AK1248" s="1" t="s">
        <v>17104</v>
      </c>
      <c r="AL1248" s="1" t="str">
        <f t="shared" si="579"/>
        <v>Scented</v>
      </c>
      <c r="AM1248" s="1" t="b">
        <v>1</v>
      </c>
      <c r="AN1248" s="1" t="b">
        <v>0</v>
      </c>
      <c r="AO1248" s="1" t="b">
        <v>0</v>
      </c>
      <c r="AP1248" s="5" t="s">
        <v>28</v>
      </c>
      <c r="AQ1248" s="5" t="str">
        <f t="shared" si="570"/>
        <v>Light, Medium, Heavy</v>
      </c>
      <c r="AR1248" s="1" t="s">
        <v>30</v>
      </c>
      <c r="AS1248" s="1" t="str">
        <f t="shared" si="580"/>
        <v>None</v>
      </c>
      <c r="AT1248" s="1" t="str">
        <f t="shared" si="571"/>
        <v>Full</v>
      </c>
      <c r="AU1248" s="1" t="s">
        <v>689</v>
      </c>
      <c r="AV1248" s="1" t="str">
        <f t="shared" si="572"/>
        <v>Wet/Water</v>
      </c>
      <c r="AW1248" s="1" t="s">
        <v>12</v>
      </c>
      <c r="AX1248" s="1" t="str">
        <f t="shared" si="573"/>
        <v>Acid, Neutral, Alkaline</v>
      </c>
      <c r="AY1248" s="1" t="b">
        <v>0</v>
      </c>
      <c r="AZ1248" s="1" t="b">
        <v>0</v>
      </c>
      <c r="BA1248" s="1" t="b">
        <v>0</v>
      </c>
      <c r="BC1248" t="str">
        <f t="shared" si="574"/>
        <v>FALSE</v>
      </c>
      <c r="BE1248" t="str">
        <f t="shared" si="575"/>
        <v>FALSE</v>
      </c>
      <c r="BF1248" s="1" t="b">
        <v>0</v>
      </c>
      <c r="BG1248" s="1" t="b">
        <v>0</v>
      </c>
      <c r="BH1248" s="1" t="b">
        <v>0</v>
      </c>
      <c r="BJ1248" s="1" t="str">
        <f t="shared" si="576"/>
        <v>FALSE</v>
      </c>
      <c r="BK1248" s="1" t="s">
        <v>77</v>
      </c>
      <c r="BL1248" t="str">
        <f t="shared" si="577"/>
        <v>TRUE</v>
      </c>
      <c r="BM1248" s="1" t="b">
        <v>0</v>
      </c>
      <c r="BN1248" s="1" t="b">
        <v>0</v>
      </c>
      <c r="BO1248" s="1">
        <f t="shared" si="581"/>
        <v>14</v>
      </c>
      <c r="BP1248" s="1" t="s">
        <v>31</v>
      </c>
      <c r="BQ1248" s="1" cm="1">
        <f t="array" ref="BQ1248">_xlfn.IFS(BP1248="None Known",0, LEN(BP1248)&gt;500, 5,LEN(BP1248)&gt;400, 4, LEN(BP1248)&gt;300, 3, LEN(BP1248)&gt;200, 2, LEN(BP1248)&gt;1, 1)</f>
        <v>0</v>
      </c>
      <c r="BR1248" s="16" t="s">
        <v>25315</v>
      </c>
      <c r="BS1248" s="1">
        <v>4</v>
      </c>
      <c r="BT1248" s="1" t="s">
        <v>8916</v>
      </c>
      <c r="BU1248" s="1">
        <v>2</v>
      </c>
      <c r="BV1248" s="1" t="s">
        <v>8917</v>
      </c>
      <c r="BW1248" s="1" t="s">
        <v>8918</v>
      </c>
      <c r="BX1248" s="1"/>
      <c r="BY1248" t="str">
        <f>_xlfn.XLOOKUP($B1248,Img_lookup!A:A,Img_lookup!B:B, "Not available")</f>
        <v>614c077c-71b4-4cdd-828d-a7d4c5ddaf16</v>
      </c>
      <c r="BZ1248" t="str">
        <f>_xlfn.XLOOKUP($B1248,Img_lookup!A:A,Img_lookup!C:C, "Not available")</f>
        <v>Great Yellow Pondlily (Nuphar lutea) and White lotus (Nymphaea alba). The beauties of flora- with botanic and poetic illustrations, being a selection of flowers drawn from nature arranged emblematically... by Gleadall, Eliza Eve (1834).</v>
      </c>
      <c r="CA1248" t="str">
        <f>_xlfn.XLOOKUP($B1248,Img_lookup!A:A,Img_lookup!D:D, "Not available")</f>
        <v>Swallowtail Garden Seeds</v>
      </c>
      <c r="CB1248" t="str">
        <f>_xlfn.XLOOKUP($B1248,Img_lookup!A:A,Img_lookup!E:E, "https://imgur.com/aT5wafe")</f>
        <v>https://api.openverse.engineering/v1/images/614c077c-71b4-4cdd-828d-a7d4c5ddaf16/thumb/</v>
      </c>
    </row>
    <row r="1249" spans="1:80" ht="409.6" x14ac:dyDescent="0.15">
      <c r="A1249" s="1" t="s">
        <v>884</v>
      </c>
      <c r="B1249" s="1" t="s">
        <v>4580</v>
      </c>
      <c r="C1249" s="1" t="s">
        <v>4581</v>
      </c>
      <c r="E1249" s="1" t="s">
        <v>4582</v>
      </c>
      <c r="F1249" s="1" t="s">
        <v>6</v>
      </c>
      <c r="G1249" s="1" t="s">
        <v>6</v>
      </c>
      <c r="H1249" s="11" t="str">
        <f t="shared" si="583"/>
        <v>Perennial</v>
      </c>
      <c r="K1249" s="1">
        <v>1</v>
      </c>
      <c r="L1249" t="str" cm="1">
        <f t="array" ref="L1249">_xlfn.IFS(J1249+K1249="", "Unknown", J1249+K1249&gt;3, "Large", J1249+K1249&gt;0.5, "Medium", J1249+K1249&gt;0, "Small")</f>
        <v>Medium</v>
      </c>
      <c r="M1249" s="1">
        <v>5</v>
      </c>
      <c r="N1249" cm="1">
        <f t="array" ref="N1249">IF($M1249="",INDEX($M$2:$M$2176,MATCH(1,INDEX(($A$2:$A$2176=$A1249)*($M$2:$M$2176&lt;&gt;""),0),0)),$M1249)</f>
        <v>5</v>
      </c>
      <c r="O1249" s="2" t="str">
        <f t="shared" si="578"/>
        <v>Seasonal outdoors</v>
      </c>
      <c r="P1249" s="1" t="s">
        <v>4583</v>
      </c>
      <c r="R1249" t="str">
        <f t="shared" si="582"/>
        <v>Medium</v>
      </c>
      <c r="T1249" s="1"/>
      <c r="U1249" s="1"/>
      <c r="V1249" s="1" t="s">
        <v>51</v>
      </c>
      <c r="W1249" s="6" t="str">
        <f t="shared" si="588"/>
        <v>7</v>
      </c>
      <c r="X1249" t="str">
        <f t="shared" si="589"/>
        <v>July</v>
      </c>
      <c r="Y1249" s="2" t="str">
        <f t="shared" si="590"/>
        <v>8</v>
      </c>
      <c r="Z1249" s="2" t="str">
        <f t="shared" si="591"/>
        <v>August</v>
      </c>
      <c r="AA1249" s="1" t="s">
        <v>135</v>
      </c>
      <c r="AB1249" s="1" t="str">
        <f t="shared" si="592"/>
        <v>8</v>
      </c>
      <c r="AC1249" s="1" t="str">
        <f>IF(AB1249="1", "January", IF(AB1249="2", "February", IF(AB1249="3", "March", IF(AB1249="4", "April", IF(AB1249="5", "May", IF(AB1249="6", "June", IF(AB1249="7", "July", IF(AB1249="8", "August", IF(AB1249="9", "September", IF(AB1249="10", "October", IF(AB1249="11", "November", IF(AB1249="12", "December", "Other"))))))))))))</f>
        <v>August</v>
      </c>
      <c r="AD1249" s="1" t="str">
        <f>IF(ISNUMBER(SEARCH("-",AA1249)),TRIM(RIGHT(AA1249,LEN(AA1249)-SEARCH("-",AA1249))),AA1249)</f>
        <v>10</v>
      </c>
      <c r="AE1249" s="1" t="str">
        <f>IF(AD1249="1", "January", IF(AD1249="2", "February", IF(AD1249="3", "March", IF(AD1249="4", "April", IF(AD1249="5", "May", IF(AD1249="6", "June", IF(AD1249="7", "July", IF(AD1249="8", "August", IF(AD1249="9", "September", IF(AD1249="10", "October", IF(AD1249="11", "November", IF(AD1249="12", "December", "Other"))))))))))))</f>
        <v>October</v>
      </c>
      <c r="AF1249" s="16" t="s">
        <v>24606</v>
      </c>
      <c r="AG1249" s="1" t="str">
        <f t="shared" si="568"/>
        <v xml:space="preserve">Seed </v>
      </c>
      <c r="AH1249"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49" s="1" t="s">
        <v>4584</v>
      </c>
      <c r="AJ1249" s="1" t="s">
        <v>23806</v>
      </c>
      <c r="AK1249" s="1" t="s">
        <v>17104</v>
      </c>
      <c r="AL1249" s="1" t="str">
        <f t="shared" si="579"/>
        <v>Scented</v>
      </c>
      <c r="AM1249" s="1" t="b">
        <v>1</v>
      </c>
      <c r="AN1249" s="1" t="b">
        <v>0</v>
      </c>
      <c r="AO1249" s="1" t="b">
        <v>0</v>
      </c>
      <c r="AP1249" s="5" t="s">
        <v>28</v>
      </c>
      <c r="AQ1249" s="5" t="str">
        <f t="shared" si="570"/>
        <v>Light, Medium, Heavy</v>
      </c>
      <c r="AR1249" s="1" t="s">
        <v>30</v>
      </c>
      <c r="AS1249" s="1" t="str">
        <f t="shared" si="580"/>
        <v>None</v>
      </c>
      <c r="AT1249" s="1" t="str">
        <f t="shared" si="571"/>
        <v>Full</v>
      </c>
      <c r="AU1249" s="1" t="s">
        <v>689</v>
      </c>
      <c r="AV1249" s="1" t="str">
        <f t="shared" si="572"/>
        <v>Wet/Water</v>
      </c>
      <c r="AW1249" s="1" t="s">
        <v>12</v>
      </c>
      <c r="AX1249" s="1" t="str">
        <f t="shared" si="573"/>
        <v>Acid, Neutral, Alkaline</v>
      </c>
      <c r="AY1249" s="1" t="b">
        <v>0</v>
      </c>
      <c r="AZ1249" s="1" t="b">
        <v>0</v>
      </c>
      <c r="BA1249" s="1" t="b">
        <v>0</v>
      </c>
      <c r="BC1249" t="str">
        <f t="shared" si="574"/>
        <v>FALSE</v>
      </c>
      <c r="BE1249" t="str">
        <f t="shared" si="575"/>
        <v>FALSE</v>
      </c>
      <c r="BF1249" s="1" t="b">
        <v>0</v>
      </c>
      <c r="BG1249" s="1" t="b">
        <v>0</v>
      </c>
      <c r="BH1249" s="1" t="b">
        <v>0</v>
      </c>
      <c r="BJ1249" s="1" t="str">
        <f t="shared" si="576"/>
        <v>FALSE</v>
      </c>
      <c r="BK1249" s="1" t="s">
        <v>77</v>
      </c>
      <c r="BL1249" t="str">
        <f t="shared" si="577"/>
        <v>TRUE</v>
      </c>
      <c r="BM1249" s="1" t="b">
        <v>0</v>
      </c>
      <c r="BN1249" s="1" t="b">
        <v>0</v>
      </c>
      <c r="BO1249" s="1">
        <f t="shared" si="581"/>
        <v>15</v>
      </c>
      <c r="BP1249" s="1" t="s">
        <v>31</v>
      </c>
      <c r="BQ1249" s="1" cm="1">
        <f t="array" ref="BQ1249">_xlfn.IFS(BP1249="None Known",0, LEN(BP1249)&gt;500, 5,LEN(BP1249)&gt;400, 4, LEN(BP1249)&gt;300, 3, LEN(BP1249)&gt;200, 2, LEN(BP1249)&gt;1, 1)</f>
        <v>0</v>
      </c>
      <c r="BR1249" s="16" t="s">
        <v>25316</v>
      </c>
      <c r="BS1249" s="1">
        <v>4</v>
      </c>
      <c r="BT1249" s="1" t="s">
        <v>4585</v>
      </c>
      <c r="BU1249" s="1">
        <v>3</v>
      </c>
      <c r="BV1249" s="1" t="s">
        <v>4586</v>
      </c>
      <c r="BW1249" s="1" t="s">
        <v>31</v>
      </c>
      <c r="BX1249" s="1"/>
      <c r="BY1249" t="str">
        <f>_xlfn.XLOOKUP($B1249,Img_lookup!A:A,Img_lookup!B:B, "Not available")</f>
        <v>2fe47238-3616-458f-83ff-a28150c76e94</v>
      </c>
      <c r="BZ1249" t="str">
        <f>_xlfn.XLOOKUP($B1249,Img_lookup!A:A,Img_lookup!C:C, "Not available")</f>
        <v>Nymphaea odorata</v>
      </c>
      <c r="CA1249" t="str">
        <f>_xlfn.XLOOKUP($B1249,Img_lookup!A:A,Img_lookup!D:D, "Not available")</f>
        <v>Thomas Fisher Rare Book Library, UofT</v>
      </c>
      <c r="CB1249" t="str">
        <f>_xlfn.XLOOKUP($B1249,Img_lookup!A:A,Img_lookup!E:E, "https://imgur.com/aT5wafe")</f>
        <v>https://api.openverse.engineering/v1/images/2fe47238-3616-458f-83ff-a28150c76e94/thumb/</v>
      </c>
    </row>
    <row r="1250" spans="1:80" ht="409.6" x14ac:dyDescent="0.15">
      <c r="A1250" s="1" t="s">
        <v>884</v>
      </c>
      <c r="B1250" s="1" t="s">
        <v>5405</v>
      </c>
      <c r="C1250" s="1" t="s">
        <v>5406</v>
      </c>
      <c r="E1250" s="1" t="s">
        <v>5407</v>
      </c>
      <c r="F1250" s="1" t="s">
        <v>6</v>
      </c>
      <c r="G1250" s="1" t="s">
        <v>6</v>
      </c>
      <c r="H1250" s="11" t="str">
        <f t="shared" si="583"/>
        <v>Perennial</v>
      </c>
      <c r="L1250" t="e" cm="1">
        <f t="array" ref="L1250">_xlfn.IFS(J1250+K1250="", "Unknown", J1250+K1250&gt;3, "Large", J1250+K1250&gt;0.5, "Medium", J1250+K1250&gt;0, "Small")</f>
        <v>#N/A</v>
      </c>
      <c r="M1250" s="1">
        <v>2</v>
      </c>
      <c r="N1250" cm="1">
        <f t="array" ref="N1250">IF($M1250="",INDEX($M$2:$M$2176,MATCH(1,INDEX(($A$2:$A$2176=$A1250)*($M$2:$M$2176&lt;&gt;""),0),0)),$M1250)</f>
        <v>2</v>
      </c>
      <c r="O1250" s="2" t="str">
        <f t="shared" si="578"/>
        <v>Hardy to cold</v>
      </c>
      <c r="P1250" s="1" t="s">
        <v>5408</v>
      </c>
      <c r="R1250" t="str">
        <f t="shared" si="582"/>
        <v>Medium</v>
      </c>
      <c r="T1250" s="1"/>
      <c r="U1250" s="1"/>
      <c r="V1250" s="1" t="s">
        <v>51</v>
      </c>
      <c r="W1250" s="6" t="str">
        <f t="shared" si="588"/>
        <v>7</v>
      </c>
      <c r="X1250" t="str">
        <f t="shared" si="589"/>
        <v>July</v>
      </c>
      <c r="Y1250" s="2" t="str">
        <f t="shared" si="590"/>
        <v>8</v>
      </c>
      <c r="Z1250" s="2" t="str">
        <f t="shared" si="591"/>
        <v>August</v>
      </c>
      <c r="AA1250" s="1" t="s">
        <v>135</v>
      </c>
      <c r="AB1250" s="1" t="str">
        <f t="shared" si="592"/>
        <v>8</v>
      </c>
      <c r="AC1250" s="1" t="str">
        <f>IF(AB1250="1", "January", IF(AB1250="2", "February", IF(AB1250="3", "March", IF(AB1250="4", "April", IF(AB1250="5", "May", IF(AB1250="6", "June", IF(AB1250="7", "July", IF(AB1250="8", "August", IF(AB1250="9", "September", IF(AB1250="10", "October", IF(AB1250="11", "November", IF(AB1250="12", "December", "Other"))))))))))))</f>
        <v>August</v>
      </c>
      <c r="AD1250" s="1" t="str">
        <f>IF(ISNUMBER(SEARCH("-",AA1250)),TRIM(RIGHT(AA1250,LEN(AA1250)-SEARCH("-",AA1250))),AA1250)</f>
        <v>10</v>
      </c>
      <c r="AE1250" s="1" t="str">
        <f>IF(AD1250="1", "January", IF(AD1250="2", "February", IF(AD1250="3", "March", IF(AD1250="4", "April", IF(AD1250="5", "May", IF(AD1250="6", "June", IF(AD1250="7", "July", IF(AD1250="8", "August", IF(AD1250="9", "September", IF(AD1250="10", "October", IF(AD1250="11", "November", IF(AD1250="12", "December", "Other"))))))))))))</f>
        <v>October</v>
      </c>
      <c r="AF1250" s="16" t="s">
        <v>24606</v>
      </c>
      <c r="AG1250" s="1" t="str">
        <f t="shared" si="568"/>
        <v xml:space="preserve">Seed </v>
      </c>
      <c r="AH1250"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50" s="1" t="s">
        <v>5409</v>
      </c>
      <c r="AJ1250" s="1" t="s">
        <v>23806</v>
      </c>
      <c r="AK1250" s="1" t="s">
        <v>17104</v>
      </c>
      <c r="AL1250" s="1" t="str">
        <f t="shared" si="579"/>
        <v>Unscented</v>
      </c>
      <c r="AM1250" s="1" t="b">
        <v>0</v>
      </c>
      <c r="AN1250" s="1" t="b">
        <v>0</v>
      </c>
      <c r="AO1250" s="1" t="b">
        <v>0</v>
      </c>
      <c r="AP1250" s="5" t="s">
        <v>28</v>
      </c>
      <c r="AQ1250" s="5" t="str">
        <f t="shared" si="570"/>
        <v>Light, Medium, Heavy</v>
      </c>
      <c r="AR1250" s="1" t="s">
        <v>30</v>
      </c>
      <c r="AS1250" s="1" t="str">
        <f t="shared" si="580"/>
        <v>None</v>
      </c>
      <c r="AT1250" s="1" t="str">
        <f t="shared" si="571"/>
        <v>Full</v>
      </c>
      <c r="AU1250" s="1" t="s">
        <v>689</v>
      </c>
      <c r="AV1250" s="1" t="str">
        <f t="shared" si="572"/>
        <v>Wet/Water</v>
      </c>
      <c r="AW1250" s="1" t="s">
        <v>12</v>
      </c>
      <c r="AX1250" s="1" t="str">
        <f t="shared" si="573"/>
        <v>Acid, Neutral, Alkaline</v>
      </c>
      <c r="AY1250" s="1" t="b">
        <v>0</v>
      </c>
      <c r="AZ1250" s="1" t="b">
        <v>0</v>
      </c>
      <c r="BA1250" s="1" t="b">
        <v>0</v>
      </c>
      <c r="BC1250" t="str">
        <f t="shared" si="574"/>
        <v>FALSE</v>
      </c>
      <c r="BE1250" t="str">
        <f t="shared" si="575"/>
        <v>FALSE</v>
      </c>
      <c r="BF1250" s="1" t="b">
        <v>0</v>
      </c>
      <c r="BG1250" s="1" t="b">
        <v>0</v>
      </c>
      <c r="BH1250" s="1" t="b">
        <v>0</v>
      </c>
      <c r="BJ1250" s="1" t="str">
        <f t="shared" si="576"/>
        <v>FALSE</v>
      </c>
      <c r="BK1250" s="1" t="s">
        <v>77</v>
      </c>
      <c r="BL1250" t="str">
        <f t="shared" si="577"/>
        <v>TRUE</v>
      </c>
      <c r="BM1250" s="1" t="b">
        <v>0</v>
      </c>
      <c r="BN1250" s="1" t="b">
        <v>0</v>
      </c>
      <c r="BO1250" s="1">
        <f t="shared" si="581"/>
        <v>6</v>
      </c>
      <c r="BP1250" s="1" t="s">
        <v>31</v>
      </c>
      <c r="BQ1250" s="1" cm="1">
        <f t="array" ref="BQ1250">_xlfn.IFS(BP1250="None Known",0, LEN(BP1250)&gt;500, 5,LEN(BP1250)&gt;400, 4, LEN(BP1250)&gt;300, 3, LEN(BP1250)&gt;200, 2, LEN(BP1250)&gt;1, 1)</f>
        <v>0</v>
      </c>
      <c r="BR1250" s="1" t="s">
        <v>3304</v>
      </c>
      <c r="BS1250" s="1">
        <v>2</v>
      </c>
      <c r="BT1250" s="1" t="s">
        <v>31</v>
      </c>
      <c r="BU1250" s="1">
        <v>0</v>
      </c>
      <c r="BV1250" s="1" t="s">
        <v>34</v>
      </c>
      <c r="BW1250" s="1" t="s">
        <v>31</v>
      </c>
      <c r="BX1250" s="1"/>
      <c r="BY1250" t="str">
        <f>_xlfn.XLOOKUP($B1250,Img_lookup!A:A,Img_lookup!B:B, "Not available")</f>
        <v>9d7f2086-35ea-4fd4-bbe7-27f0c630e8e1</v>
      </c>
      <c r="BZ1250" t="str">
        <f>_xlfn.XLOOKUP($B1250,Img_lookup!A:A,Img_lookup!C:C, "Not available")</f>
        <v>Flower chafer on Nymphaea tetragona (Yumenoshima Tropical Greenhouse Dome, Tokyo)</v>
      </c>
      <c r="CA1250" t="str">
        <f>_xlfn.XLOOKUP($B1250,Img_lookup!A:A,Img_lookup!D:D, "Not available")</f>
        <v>t-mizo</v>
      </c>
      <c r="CB1250" t="str">
        <f>_xlfn.XLOOKUP($B1250,Img_lookup!A:A,Img_lookup!E:E, "https://imgur.com/aT5wafe")</f>
        <v>https://api.openverse.engineering/v1/images/9d7f2086-35ea-4fd4-bbe7-27f0c630e8e1/thumb/</v>
      </c>
    </row>
    <row r="1251" spans="1:80" ht="409.6" x14ac:dyDescent="0.15">
      <c r="A1251" s="1" t="s">
        <v>884</v>
      </c>
      <c r="B1251" s="1" t="s">
        <v>13676</v>
      </c>
      <c r="C1251" s="1" t="s">
        <v>13677</v>
      </c>
      <c r="E1251" s="1" t="s">
        <v>5911</v>
      </c>
      <c r="F1251" s="1" t="s">
        <v>6</v>
      </c>
      <c r="G1251" s="1" t="s">
        <v>6</v>
      </c>
      <c r="H1251" s="11" t="str">
        <f t="shared" si="583"/>
        <v>Perennial</v>
      </c>
      <c r="L1251" t="e" cm="1">
        <f t="array" ref="L1251">_xlfn.IFS(J1251+K1251="", "Unknown", J1251+K1251&gt;3, "Large", J1251+K1251&gt;0.5, "Medium", J1251+K1251&gt;0, "Small")</f>
        <v>#N/A</v>
      </c>
      <c r="M1251" s="1">
        <v>3</v>
      </c>
      <c r="N1251" cm="1">
        <f t="array" ref="N1251">IF($M1251="",INDEX($M$2:$M$2176,MATCH(1,INDEX(($A$2:$A$2176=$A1251)*($M$2:$M$2176&lt;&gt;""),0),0)),$M1251)</f>
        <v>3</v>
      </c>
      <c r="O1251" s="2" t="str">
        <f t="shared" si="578"/>
        <v>Hardy to cold</v>
      </c>
      <c r="P1251" s="1" t="s">
        <v>13678</v>
      </c>
      <c r="R1251" t="str">
        <f t="shared" si="582"/>
        <v>Medium</v>
      </c>
      <c r="T1251" s="1"/>
      <c r="U1251" s="1"/>
      <c r="V1251" s="1" t="s">
        <v>108</v>
      </c>
      <c r="W1251" s="6" t="str">
        <f t="shared" si="588"/>
        <v>7</v>
      </c>
      <c r="X1251" t="str">
        <f t="shared" si="589"/>
        <v>July</v>
      </c>
      <c r="Y1251" s="2" t="str">
        <f t="shared" si="590"/>
        <v>9</v>
      </c>
      <c r="Z1251" s="2" t="str">
        <f t="shared" si="591"/>
        <v>September</v>
      </c>
      <c r="AA1251" s="1" t="s">
        <v>135</v>
      </c>
      <c r="AB1251" s="1" t="str">
        <f t="shared" si="592"/>
        <v>8</v>
      </c>
      <c r="AC1251" s="1" t="str">
        <f>IF(AB1251="1", "January", IF(AB1251="2", "February", IF(AB1251="3", "March", IF(AB1251="4", "April", IF(AB1251="5", "May", IF(AB1251="6", "June", IF(AB1251="7", "July", IF(AB1251="8", "August", IF(AB1251="9", "September", IF(AB1251="10", "October", IF(AB1251="11", "November", IF(AB1251="12", "December", "Other"))))))))))))</f>
        <v>August</v>
      </c>
      <c r="AD1251" s="1" t="str">
        <f>IF(ISNUMBER(SEARCH("-",AA1251)),TRIM(RIGHT(AA1251,LEN(AA1251)-SEARCH("-",AA1251))),AA1251)</f>
        <v>10</v>
      </c>
      <c r="AE1251" s="1" t="str">
        <f>IF(AD1251="1", "January", IF(AD1251="2", "February", IF(AD1251="3", "March", IF(AD1251="4", "April", IF(AD1251="5", "May", IF(AD1251="6", "June", IF(AD1251="7", "July", IF(AD1251="8", "August", IF(AD1251="9", "September", IF(AD1251="10", "October", IF(AD1251="11", "November", IF(AD1251="12", "December", "Other"))))))))))))</f>
        <v>October</v>
      </c>
      <c r="AF1251" s="16" t="s">
        <v>24606</v>
      </c>
      <c r="AG1251" s="1" t="str">
        <f t="shared" si="568"/>
        <v xml:space="preserve">Seed </v>
      </c>
      <c r="AH1251"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51" s="1" t="s">
        <v>13679</v>
      </c>
      <c r="AJ1251" s="1" t="s">
        <v>23806</v>
      </c>
      <c r="AK1251" s="1" t="s">
        <v>17104</v>
      </c>
      <c r="AL1251" s="1" t="str">
        <f t="shared" si="579"/>
        <v>Scented</v>
      </c>
      <c r="AM1251" s="1" t="b">
        <v>1</v>
      </c>
      <c r="AN1251" s="1" t="b">
        <v>0</v>
      </c>
      <c r="AO1251" s="1" t="b">
        <v>0</v>
      </c>
      <c r="AP1251" s="5" t="s">
        <v>28</v>
      </c>
      <c r="AQ1251" s="5" t="str">
        <f t="shared" si="570"/>
        <v>Light, Medium, Heavy</v>
      </c>
      <c r="AR1251" s="1" t="s">
        <v>30</v>
      </c>
      <c r="AS1251" s="1" t="str">
        <f t="shared" si="580"/>
        <v>None</v>
      </c>
      <c r="AT1251" s="1" t="str">
        <f t="shared" si="571"/>
        <v>Full</v>
      </c>
      <c r="AU1251" s="1" t="s">
        <v>689</v>
      </c>
      <c r="AV1251" s="1" t="str">
        <f t="shared" si="572"/>
        <v>Wet/Water</v>
      </c>
      <c r="AW1251" s="1" t="s">
        <v>12</v>
      </c>
      <c r="AX1251" s="1" t="str">
        <f t="shared" si="573"/>
        <v>Acid, Neutral, Alkaline</v>
      </c>
      <c r="AY1251" s="1" t="b">
        <v>0</v>
      </c>
      <c r="AZ1251" s="1" t="b">
        <v>0</v>
      </c>
      <c r="BA1251" s="1" t="b">
        <v>0</v>
      </c>
      <c r="BC1251" t="str">
        <f t="shared" si="574"/>
        <v>FALSE</v>
      </c>
      <c r="BE1251" t="str">
        <f t="shared" si="575"/>
        <v>FALSE</v>
      </c>
      <c r="BF1251" s="1" t="b">
        <v>0</v>
      </c>
      <c r="BG1251" s="1" t="b">
        <v>0</v>
      </c>
      <c r="BH1251" s="1" t="b">
        <v>0</v>
      </c>
      <c r="BJ1251" s="1" t="str">
        <f t="shared" si="576"/>
        <v>FALSE</v>
      </c>
      <c r="BK1251" s="1" t="s">
        <v>77</v>
      </c>
      <c r="BL1251" t="str">
        <f t="shared" si="577"/>
        <v>TRUE</v>
      </c>
      <c r="BM1251" s="1" t="b">
        <v>0</v>
      </c>
      <c r="BN1251" s="1" t="b">
        <v>0</v>
      </c>
      <c r="BO1251" s="1">
        <f t="shared" si="581"/>
        <v>15</v>
      </c>
      <c r="BP1251" s="1" t="s">
        <v>31</v>
      </c>
      <c r="BQ1251" s="1" cm="1">
        <f t="array" ref="BQ1251">_xlfn.IFS(BP1251="None Known",0, LEN(BP1251)&gt;500, 5,LEN(BP1251)&gt;400, 4, LEN(BP1251)&gt;300, 3, LEN(BP1251)&gt;200, 2, LEN(BP1251)&gt;1, 1)</f>
        <v>0</v>
      </c>
      <c r="BR1251" s="16" t="s">
        <v>25317</v>
      </c>
      <c r="BS1251" s="1">
        <v>4</v>
      </c>
      <c r="BT1251" s="1" t="s">
        <v>13680</v>
      </c>
      <c r="BU1251" s="1">
        <v>3</v>
      </c>
      <c r="BV1251" s="1" t="s">
        <v>13681</v>
      </c>
      <c r="BW1251" s="1" t="s">
        <v>31</v>
      </c>
      <c r="BX1251" s="1"/>
      <c r="BY1251" t="str">
        <f>_xlfn.XLOOKUP($B1251,Img_lookup!A:A,Img_lookup!B:B, "Not available")</f>
        <v>8e5554f3-4fbe-48dd-a514-4a62b308aa9d</v>
      </c>
      <c r="BZ1251" t="str">
        <f>_xlfn.XLOOKUP($B1251,Img_lookup!A:A,Img_lookup!C:C, "Not available")</f>
        <v>nymphaea-tuberosa-le-siupress4</v>
      </c>
      <c r="CA1251" t="str">
        <f>_xlfn.XLOOKUP($B1251,Img_lookup!A:A,Img_lookup!D:D, "Not available")</f>
        <v>ÊÇ†ÈÅäÂ±±Âüé.Ê®πÁé´Áë∞.Â∫≠ÂúíÁæéÈ£ü.</v>
      </c>
      <c r="CB1251" t="str">
        <f>_xlfn.XLOOKUP($B1251,Img_lookup!A:A,Img_lookup!E:E, "https://imgur.com/aT5wafe")</f>
        <v>https://api.openverse.engineering/v1/images/8e5554f3-4fbe-48dd-a514-4a62b308aa9d/thumb/</v>
      </c>
    </row>
    <row r="1252" spans="1:80" ht="409.6" x14ac:dyDescent="0.15">
      <c r="A1252" s="1" t="s">
        <v>11108</v>
      </c>
      <c r="B1252" s="1" t="s">
        <v>14916</v>
      </c>
      <c r="C1252" s="1" t="s">
        <v>14917</v>
      </c>
      <c r="D1252" s="1" t="s">
        <v>14918</v>
      </c>
      <c r="E1252" s="1" t="s">
        <v>14919</v>
      </c>
      <c r="F1252" s="1" t="s">
        <v>6</v>
      </c>
      <c r="G1252" s="1" t="s">
        <v>6</v>
      </c>
      <c r="H1252" s="11" t="str">
        <f t="shared" si="583"/>
        <v>Perennial</v>
      </c>
      <c r="K1252" s="1">
        <v>1.5</v>
      </c>
      <c r="L1252" t="str" cm="1">
        <f t="array" ref="L1252">_xlfn.IFS(J1252+K1252="", "Unknown", J1252+K1252&gt;3, "Large", J1252+K1252&gt;0.5, "Medium", J1252+K1252&gt;0, "Small")</f>
        <v>Medium</v>
      </c>
      <c r="M1252" s="1">
        <v>6</v>
      </c>
      <c r="N1252" cm="1">
        <f t="array" ref="N1252">IF($M1252="",INDEX($M$2:$M$2176,MATCH(1,INDEX(($A$2:$A$2176=$A1252)*($M$2:$M$2176&lt;&gt;""),0),0)),$M1252)</f>
        <v>6</v>
      </c>
      <c r="O1252" s="2" t="str">
        <f t="shared" si="578"/>
        <v>Seasonal outdoors</v>
      </c>
      <c r="P1252" s="1" t="s">
        <v>14920</v>
      </c>
      <c r="R1252" t="str">
        <f t="shared" si="582"/>
        <v>Medium</v>
      </c>
      <c r="T1252" s="1"/>
      <c r="U1252" s="1"/>
      <c r="V1252" s="1" t="s">
        <v>108</v>
      </c>
      <c r="W1252" s="6" t="str">
        <f t="shared" si="588"/>
        <v>7</v>
      </c>
      <c r="X1252" t="str">
        <f t="shared" si="589"/>
        <v>July</v>
      </c>
      <c r="Y1252" s="2" t="str">
        <f t="shared" si="590"/>
        <v>9</v>
      </c>
      <c r="Z1252" s="2" t="str">
        <f t="shared" si="591"/>
        <v>September</v>
      </c>
      <c r="AA1252" s="1" t="s">
        <v>135</v>
      </c>
      <c r="AB1252" s="1" t="str">
        <f t="shared" si="592"/>
        <v>8</v>
      </c>
      <c r="AC1252" s="1" t="str">
        <f>IF(AB1252="1", "January", IF(AB1252="2", "February", IF(AB1252="3", "March", IF(AB1252="4", "April", IF(AB1252="5", "May", IF(AB1252="6", "June", IF(AB1252="7", "July", IF(AB1252="8", "August", IF(AB1252="9", "September", IF(AB1252="10", "October", IF(AB1252="11", "November", IF(AB1252="12", "December", "Other"))))))))))))</f>
        <v>August</v>
      </c>
      <c r="AD1252" s="1" t="str">
        <f>IF(ISNUMBER(SEARCH("-",AA1252)),TRIM(RIGHT(AA1252,LEN(AA1252)-SEARCH("-",AA1252))),AA1252)</f>
        <v>10</v>
      </c>
      <c r="AE1252" s="1" t="str">
        <f>IF(AD1252="1", "January", IF(AD1252="2", "February", IF(AD1252="3", "March", IF(AD1252="4", "April", IF(AD1252="5", "May", IF(AD1252="6", "June", IF(AD1252="7", "July", IF(AD1252="8", "August", IF(AD1252="9", "September", IF(AD1252="10", "October", IF(AD1252="11", "November", IF(AD1252="12", "December", "Other"))))))))))))</f>
        <v>October</v>
      </c>
      <c r="AF1252" s="16" t="s">
        <v>24606</v>
      </c>
      <c r="AG1252" s="1" t="str">
        <f t="shared" si="568"/>
        <v xml:space="preserve">Seed </v>
      </c>
      <c r="AH1252" s="2" t="str">
        <f t="shared" si="569"/>
        <v>Sow as soon as it is ripe in a greenhouse in pots submerged under 25mm of water. Prick out into individual pots as soon as the first true leaf appears and grow them on in water in a greenhouse for at least two years before planting them out in late spring.
The seed is collected by wrapping the developing seed head in a muslin bag to avoid the seed being lost. Harvest it 10 days after it sinks below the soil surface or as soon as it reappears[200].
Division in May. Each portion must have at least one eye. Submerge in pots in shallow water until established[56].</v>
      </c>
      <c r="AI1252" s="1" t="s">
        <v>14921</v>
      </c>
      <c r="AJ1252" s="1" t="s">
        <v>23803</v>
      </c>
      <c r="AK1252" s="1" t="s">
        <v>17104</v>
      </c>
      <c r="AL1252" s="1" t="str">
        <f t="shared" si="579"/>
        <v>Scented</v>
      </c>
      <c r="AM1252" s="1" t="b">
        <v>1</v>
      </c>
      <c r="AN1252" s="1" t="b">
        <v>0</v>
      </c>
      <c r="AO1252" s="1" t="b">
        <v>0</v>
      </c>
      <c r="AP1252" s="5" t="s">
        <v>28</v>
      </c>
      <c r="AQ1252" s="5" t="str">
        <f t="shared" si="570"/>
        <v>Light, Medium, Heavy</v>
      </c>
      <c r="AR1252" s="1" t="s">
        <v>30</v>
      </c>
      <c r="AS1252" s="1" t="str">
        <f t="shared" si="580"/>
        <v>None</v>
      </c>
      <c r="AT1252" s="1" t="str">
        <f t="shared" si="571"/>
        <v>Full</v>
      </c>
      <c r="AU1252" s="1" t="s">
        <v>689</v>
      </c>
      <c r="AV1252" s="1" t="str">
        <f t="shared" si="572"/>
        <v>Wet/Water</v>
      </c>
      <c r="AW1252" s="1" t="s">
        <v>263</v>
      </c>
      <c r="AX1252" s="1" t="str">
        <f t="shared" si="573"/>
        <v>Neutral, Alkaline</v>
      </c>
      <c r="AY1252" s="1" t="b">
        <v>0</v>
      </c>
      <c r="AZ1252" s="1" t="b">
        <v>0</v>
      </c>
      <c r="BA1252" s="1" t="b">
        <v>0</v>
      </c>
      <c r="BC1252" t="str">
        <f t="shared" si="574"/>
        <v>FALSE</v>
      </c>
      <c r="BE1252" t="str">
        <f t="shared" si="575"/>
        <v>FALSE</v>
      </c>
      <c r="BF1252" s="1" t="b">
        <v>0</v>
      </c>
      <c r="BG1252" s="1" t="b">
        <v>0</v>
      </c>
      <c r="BH1252" s="1" t="b">
        <v>0</v>
      </c>
      <c r="BJ1252" s="1" t="str">
        <f t="shared" si="576"/>
        <v>FALSE</v>
      </c>
      <c r="BL1252" t="str">
        <f t="shared" si="577"/>
        <v>FALSE</v>
      </c>
      <c r="BM1252" s="1" t="b">
        <v>0</v>
      </c>
      <c r="BN1252" s="1" t="b">
        <v>0</v>
      </c>
      <c r="BO1252" s="1">
        <f t="shared" si="581"/>
        <v>8</v>
      </c>
      <c r="BP1252" s="1" t="s">
        <v>31</v>
      </c>
      <c r="BQ1252" s="1" cm="1">
        <f t="array" ref="BQ1252">_xlfn.IFS(BP1252="None Known",0, LEN(BP1252)&gt;500, 5,LEN(BP1252)&gt;400, 4, LEN(BP1252)&gt;300, 3, LEN(BP1252)&gt;200, 2, LEN(BP1252)&gt;1, 1)</f>
        <v>0</v>
      </c>
      <c r="BR1252" s="1" t="s">
        <v>14922</v>
      </c>
      <c r="BS1252" s="1">
        <v>2</v>
      </c>
      <c r="BT1252" s="1" t="s">
        <v>14923</v>
      </c>
      <c r="BU1252" s="1">
        <v>2</v>
      </c>
      <c r="BV1252" s="1" t="s">
        <v>34</v>
      </c>
      <c r="BW1252" s="1" t="s">
        <v>31</v>
      </c>
      <c r="BX1252" s="1"/>
      <c r="BY1252" t="str">
        <f>_xlfn.XLOOKUP($B1252,Img_lookup!A:A,Img_lookup!B:B, "Not available")</f>
        <v>171be06c-8d19-4da6-bdfe-e7ae03bd9c4d</v>
      </c>
      <c r="BZ1252" t="str">
        <f>_xlfn.XLOOKUP($B1252,Img_lookup!A:A,Img_lookup!C:C, "Not available")</f>
        <v>Fringed Water-lily / Nymphoides peltata / ÊµÖÊ≤ô(„Ç¢„Çµ„Ç∂)</v>
      </c>
      <c r="CA1252" t="str">
        <f>_xlfn.XLOOKUP($B1252,Img_lookup!A:A,Img_lookup!D:D, "Not available")</f>
        <v>TANAKA Juuyoh (Áî∞‰∏≠ÂçÅÊ¥ã)</v>
      </c>
      <c r="CB1252" t="str">
        <f>_xlfn.XLOOKUP($B1252,Img_lookup!A:A,Img_lookup!E:E, "https://imgur.com/aT5wafe")</f>
        <v>https://api.openverse.engineering/v1/images/171be06c-8d19-4da6-bdfe-e7ae03bd9c4d/thumb/</v>
      </c>
    </row>
    <row r="1253" spans="1:80" ht="409.6" x14ac:dyDescent="0.15">
      <c r="A1253" s="1" t="s">
        <v>15294</v>
      </c>
      <c r="B1253" s="1" t="s">
        <v>15295</v>
      </c>
      <c r="C1253" s="1" t="s">
        <v>15296</v>
      </c>
      <c r="D1253" s="1" t="s">
        <v>15297</v>
      </c>
      <c r="E1253" s="1" t="s">
        <v>15298</v>
      </c>
      <c r="F1253" s="1" t="s">
        <v>62</v>
      </c>
      <c r="G1253" s="1" t="s">
        <v>62</v>
      </c>
      <c r="H1253" s="11" t="str">
        <f t="shared" si="583"/>
        <v>Perennial</v>
      </c>
      <c r="I1253" s="1" t="s">
        <v>17107</v>
      </c>
      <c r="J1253" s="1">
        <v>15</v>
      </c>
      <c r="K1253" s="1">
        <v>12</v>
      </c>
      <c r="L1253" t="str" cm="1">
        <f t="array" ref="L1253">_xlfn.IFS(J1253+K1253="", "Unknown", J1253+K1253&gt;3, "Large", J1253+K1253&gt;0.5, "Medium", J1253+K1253&gt;0, "Small")</f>
        <v>Large</v>
      </c>
      <c r="M1253" s="1">
        <v>3</v>
      </c>
      <c r="N1253" cm="1">
        <f t="array" ref="N1253">IF($M1253="",INDEX($M$2:$M$2176,MATCH(1,INDEX(($A$2:$A$2176=$A1253)*($M$2:$M$2176&lt;&gt;""),0),0)),$M1253)</f>
        <v>3</v>
      </c>
      <c r="O1253" s="2" t="str">
        <f t="shared" si="578"/>
        <v>Hardy to cold</v>
      </c>
      <c r="P1253" s="1" t="s">
        <v>15299</v>
      </c>
      <c r="Q1253" s="1" t="s">
        <v>17110</v>
      </c>
      <c r="R1253" t="str">
        <f t="shared" si="582"/>
        <v>Medium</v>
      </c>
      <c r="S1253" s="1" t="s">
        <v>936</v>
      </c>
      <c r="T1253" s="1" t="str">
        <f>LEFT(S1253,FIND("-",S1253)-1)</f>
        <v xml:space="preserve">5 </v>
      </c>
      <c r="U1253" s="1" t="str">
        <f>RIGHT(S1253,FIND("-",S1253)-1)</f>
        <v>10</v>
      </c>
      <c r="V1253" s="1">
        <v>6</v>
      </c>
      <c r="W1253" s="6">
        <f t="shared" si="588"/>
        <v>6</v>
      </c>
      <c r="X1253" t="str">
        <f>IF(W1253=1, "January", IF(W1253=2, "February", IF(W1253=3, "March", IF(W1253=4, "April", IF(W1253=5, "May", IF(W1253=6, "June", IF(W1253=7, "July", IF(W1253=8, "August", IF(W1253=9, "September", IF(W1253=10, "October", IF(W1253=11, "November", IF(W1253=12, "December", "Other"))))))))))))</f>
        <v>June</v>
      </c>
      <c r="Y1253" s="1"/>
      <c r="Z1253" s="1"/>
      <c r="AA1253" s="1">
        <v>10</v>
      </c>
      <c r="AB1253" s="1">
        <f t="shared" si="592"/>
        <v>10</v>
      </c>
      <c r="AC1253" s="1" t="str">
        <f>IF(AB1253=1, "January", IF(AB1253=2, "February", IF(AB1253=3, "March", IF(AB1253=4, "April", IF(AB1253=5, "May", IF(AB1253=6, "June", IF(AB1253=7, "July", IF(AB1253=8, "August", IF(AB1253=9, "September", IF(AB1253=10, "October", IF(AB1253=11, "November", IF(AB1253=12, "December", "Other"))))))))))))</f>
        <v>October</v>
      </c>
      <c r="AD1253" s="1"/>
      <c r="AE1253" s="1"/>
      <c r="AF1253" s="16" t="s">
        <v>25124</v>
      </c>
      <c r="AG1253" s="1" t="str">
        <f t="shared" si="568"/>
        <v xml:space="preserve">Stratified Seed </v>
      </c>
      <c r="AH1253" s="2" t="str">
        <f t="shared" si="569"/>
        <v>The seed can be sown in late winter in a cold frame[78] but would probably benefit from an earlier sowing if the seed can be obtained any sooner. Three months stratification at 5�c improves germination[200]. Germination rates are variable[78]. As soon as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their first winter outdoors.
Cuttings of half-ripe wood, July/August in a frame.
Layering.</v>
      </c>
      <c r="AI1253" s="1" t="s">
        <v>15300</v>
      </c>
      <c r="AJ1253" s="1" t="s">
        <v>26</v>
      </c>
      <c r="AK1253" s="1" t="s">
        <v>17104</v>
      </c>
      <c r="AL1253" s="1" t="str">
        <f t="shared" si="579"/>
        <v>Unscented</v>
      </c>
      <c r="AM1253" s="1" t="b">
        <v>0</v>
      </c>
      <c r="AN1253" s="1" t="b">
        <v>1</v>
      </c>
      <c r="AO1253" s="1" t="b">
        <v>0</v>
      </c>
      <c r="AP1253" s="5" t="s">
        <v>28</v>
      </c>
      <c r="AQ1253" s="5" t="str">
        <f t="shared" si="570"/>
        <v>Light, Medium, Heavy</v>
      </c>
      <c r="AR1253" s="1" t="s">
        <v>10</v>
      </c>
      <c r="AS1253" s="1" t="str">
        <f t="shared" si="580"/>
        <v>None, Partial</v>
      </c>
      <c r="AT1253" s="1" t="str">
        <f t="shared" si="571"/>
        <v>Partial, Full</v>
      </c>
      <c r="AU1253" s="1" t="s">
        <v>29</v>
      </c>
      <c r="AV1253" s="1" t="str">
        <f t="shared" si="572"/>
        <v>Moist</v>
      </c>
      <c r="AW1253" s="1" t="s">
        <v>263</v>
      </c>
      <c r="AX1253" s="1" t="str">
        <f t="shared" si="573"/>
        <v>Neutral, Alkaline</v>
      </c>
      <c r="AY1253" s="1" t="b">
        <v>0</v>
      </c>
      <c r="AZ1253" s="1" t="b">
        <v>0</v>
      </c>
      <c r="BA1253" s="1" t="b">
        <v>0</v>
      </c>
      <c r="BC1253" t="str">
        <f t="shared" si="574"/>
        <v>FALSE</v>
      </c>
      <c r="BD1253" s="1" t="s">
        <v>77</v>
      </c>
      <c r="BE1253" t="str">
        <f t="shared" si="575"/>
        <v>TRUE</v>
      </c>
      <c r="BF1253" s="1" t="b">
        <v>0</v>
      </c>
      <c r="BG1253" s="1" t="b">
        <v>0</v>
      </c>
      <c r="BH1253" s="1" t="b">
        <v>0</v>
      </c>
      <c r="BJ1253" s="1" t="str">
        <f t="shared" si="576"/>
        <v>FALSE</v>
      </c>
      <c r="BL1253" t="str">
        <f t="shared" si="577"/>
        <v>FALSE</v>
      </c>
      <c r="BM1253" s="1" t="b">
        <v>0</v>
      </c>
      <c r="BN1253" s="1" t="b">
        <v>0</v>
      </c>
      <c r="BO1253" s="1">
        <f t="shared" si="581"/>
        <v>9</v>
      </c>
      <c r="BP1253" s="1" t="s">
        <v>15301</v>
      </c>
      <c r="BQ1253" s="1" cm="1">
        <f t="array" ref="BQ1253">_xlfn.IFS(BP1253="None Known",0, LEN(BP1253)&gt;500, 5,LEN(BP1253)&gt;400, 4, LEN(BP1253)&gt;300, 3, LEN(BP1253)&gt;200, 2, LEN(BP1253)&gt;1, 1)</f>
        <v>2</v>
      </c>
      <c r="BR1253" s="1" t="s">
        <v>15302</v>
      </c>
      <c r="BS1253" s="1">
        <v>2</v>
      </c>
      <c r="BT1253" s="1" t="s">
        <v>15303</v>
      </c>
      <c r="BU1253" s="1">
        <v>1</v>
      </c>
      <c r="BV1253" s="1" t="s">
        <v>161</v>
      </c>
      <c r="BW1253" s="1" t="s">
        <v>31</v>
      </c>
      <c r="BX1253" s="1"/>
      <c r="BY1253" t="str">
        <f>_xlfn.XLOOKUP($B1253,Img_lookup!A:A,Img_lookup!B:B, "Not available")</f>
        <v>0e266466-39c8-45f5-bf60-dc49539eab4c</v>
      </c>
      <c r="BZ1253" t="str">
        <f>_xlfn.XLOOKUP($B1253,Img_lookup!A:A,Img_lookup!C:C, "Not available")</f>
        <v>Rim Rock Trail - Blackgum, Black Tupelo (Nyssa sylvatica) - Flickr - Jay Sturner.jpg</v>
      </c>
      <c r="CA1253" t="str">
        <f>_xlfn.XLOOKUP($B1253,Img_lookup!A:A,Img_lookup!D:D, "Not available")</f>
        <v>Jay Sturner from USA</v>
      </c>
      <c r="CB1253" t="str">
        <f>_xlfn.XLOOKUP($B1253,Img_lookup!A:A,Img_lookup!E:E, "https://imgur.com/aT5wafe")</f>
        <v>https://api.openverse.engineering/v1/images/0e266466-39c8-45f5-bf60-dc49539eab4c/thumb/</v>
      </c>
    </row>
    <row r="1254" spans="1:80" ht="13" x14ac:dyDescent="0.15">
      <c r="A1254" s="1" t="s">
        <v>103</v>
      </c>
      <c r="B1254" s="1" t="s">
        <v>16426</v>
      </c>
      <c r="C1254" s="1" t="s">
        <v>16427</v>
      </c>
      <c r="E1254" s="1" t="s">
        <v>1212</v>
      </c>
      <c r="F1254" s="1" t="s">
        <v>6</v>
      </c>
      <c r="G1254" s="1" t="s">
        <v>6</v>
      </c>
      <c r="H1254" s="11" t="str">
        <f t="shared" si="583"/>
        <v>Perennial</v>
      </c>
      <c r="J1254" s="1">
        <v>0.44999998800000002</v>
      </c>
      <c r="K1254" s="1">
        <v>0.30000001199999998</v>
      </c>
      <c r="L1254" t="str" cm="1">
        <f t="array" ref="L1254">_xlfn.IFS(J1254+K1254="", "Unknown", J1254+K1254&gt;3, "Large", J1254+K1254&gt;0.5, "Medium", J1254+K1254&gt;0, "Small")</f>
        <v>Medium</v>
      </c>
      <c r="M1254" s="1">
        <v>10</v>
      </c>
      <c r="N1254" cm="1">
        <f t="array" ref="N1254">IF($M1254="",INDEX($M$2:$M$2176,MATCH(1,INDEX(($A$2:$A$2176=$A1254)*($M$2:$M$2176&lt;&gt;""),0),0)),$M1254)</f>
        <v>10</v>
      </c>
      <c r="O1254" s="2" t="str">
        <f t="shared" si="578"/>
        <v>Grown indoors</v>
      </c>
      <c r="P1254" s="1" t="s">
        <v>12273</v>
      </c>
      <c r="R1254" t="str">
        <f t="shared" si="582"/>
        <v>Medium</v>
      </c>
      <c r="T1254" s="1"/>
      <c r="U1254" s="1"/>
      <c r="V1254" s="1" t="s">
        <v>427</v>
      </c>
      <c r="W1254" s="6" t="str">
        <f t="shared" si="588"/>
        <v>8</v>
      </c>
      <c r="X1254" t="str">
        <f t="shared" ref="X1254:X1261" si="593">IF(W1254="1", "January", IF(W1254="2", "February", IF(W1254="3", "March", IF(W1254="4", "April", IF(W1254="5", "May", IF(W1254="6", "June", IF(W1254="7", "July", IF(W1254="8", "August", IF(W1254="9", "September", IF(W1254="10", "October", IF(W1254="11", "November", IF(W1254="12", "December", "Other"))))))))))))</f>
        <v>August</v>
      </c>
      <c r="Y1254" s="2" t="str">
        <f t="shared" ref="Y1254:Y1261" si="594">IF(ISNUMBER(SEARCH("-",V1254)),TRIM(RIGHT(V1254,LEN(V1254)-SEARCH("-",V1254))),V1254)</f>
        <v>9</v>
      </c>
      <c r="Z1254" s="2" t="str">
        <f t="shared" ref="Z1254:Z1261" si="595">IF(Y1254="1", "January", IF(Y1254="2", "February", IF(Y1254="3", "March", IF(Y1254="4", "April", IF(Y1254="5", "May", IF(Y1254="6", "June", IF(Y1254="7", "July", IF(Y1254="8", "August", IF(Y1254="9", "September", IF(Y1254="10", "October", IF(Y1254="11", "November", IF(Y1254="12", "December", "Other"))))))))))))</f>
        <v>September</v>
      </c>
      <c r="AA1254" s="1">
        <v>9</v>
      </c>
      <c r="AB1254" s="1">
        <f t="shared" si="592"/>
        <v>9</v>
      </c>
      <c r="AC1254" s="1" t="str">
        <f>IF(AB1254=1, "January", IF(AB1254=2, "February", IF(AB1254=3, "March", IF(AB1254=4, "April", IF(AB1254=5, "May", IF(AB1254=6, "June", IF(AB1254=7, "July", IF(AB1254=8, "August", IF(AB1254=9, "September", IF(AB1254=10, "October", IF(AB1254=11, "November", IF(AB1254=12, "December", "Other"))))))))))))</f>
        <v>September</v>
      </c>
      <c r="AD1254" s="1"/>
      <c r="AE1254" s="1"/>
      <c r="AF1254" s="1" t="s">
        <v>24607</v>
      </c>
      <c r="AG1254" s="1" t="str">
        <f t="shared" si="568"/>
        <v xml:space="preserve">Seed </v>
      </c>
      <c r="AH1254" s="2" t="str">
        <f t="shared" si="569"/>
        <v>Sow mid to late spring in a greenhouse and only just cover the seed. Germination is usually free and quick, prick out the seedlings into individual pots when they are large enough to handle. If growing basil outdoors, plant out after the last expected frosts.</v>
      </c>
      <c r="AI1254" s="1" t="s">
        <v>16428</v>
      </c>
      <c r="AJ1254" s="1" t="s">
        <v>26</v>
      </c>
      <c r="AK1254" s="1" t="s">
        <v>17104</v>
      </c>
      <c r="AL1254" s="1" t="str">
        <f t="shared" si="579"/>
        <v>Scented</v>
      </c>
      <c r="AM1254" s="1" t="b">
        <v>1</v>
      </c>
      <c r="AN1254" s="1" t="b">
        <v>0</v>
      </c>
      <c r="AO1254" s="1" t="b">
        <v>0</v>
      </c>
      <c r="AP1254" s="5" t="s">
        <v>54</v>
      </c>
      <c r="AQ1254" s="5" t="str">
        <f t="shared" si="570"/>
        <v>Light, Medium</v>
      </c>
      <c r="AR1254" s="1" t="s">
        <v>30</v>
      </c>
      <c r="AS1254" s="1" t="str">
        <f t="shared" si="580"/>
        <v>None</v>
      </c>
      <c r="AT1254" s="1" t="str">
        <f t="shared" si="571"/>
        <v>Full</v>
      </c>
      <c r="AU1254" s="1" t="s">
        <v>29</v>
      </c>
      <c r="AV1254" s="1" t="str">
        <f t="shared" si="572"/>
        <v>Moist</v>
      </c>
      <c r="AW1254" s="1" t="s">
        <v>12</v>
      </c>
      <c r="AX1254" s="1" t="str">
        <f t="shared" si="573"/>
        <v>Acid, Neutral, Alkaline</v>
      </c>
      <c r="AY1254" s="1" t="b">
        <v>0</v>
      </c>
      <c r="AZ1254" s="1" t="b">
        <v>0</v>
      </c>
      <c r="BA1254" s="1" t="b">
        <v>0</v>
      </c>
      <c r="BC1254" t="str">
        <f t="shared" si="574"/>
        <v>FALSE</v>
      </c>
      <c r="BE1254" t="str">
        <f t="shared" si="575"/>
        <v>FALSE</v>
      </c>
      <c r="BF1254" s="1" t="b">
        <v>0</v>
      </c>
      <c r="BG1254" s="1" t="b">
        <v>0</v>
      </c>
      <c r="BH1254" s="1" t="b">
        <v>0</v>
      </c>
      <c r="BI1254" s="1" t="s">
        <v>77</v>
      </c>
      <c r="BJ1254" s="1" t="str">
        <f t="shared" si="576"/>
        <v>TRUE</v>
      </c>
      <c r="BL1254" t="str">
        <f t="shared" si="577"/>
        <v>FALSE</v>
      </c>
      <c r="BM1254" s="1" t="b">
        <v>0</v>
      </c>
      <c r="BN1254" s="1" t="b">
        <v>0</v>
      </c>
      <c r="BO1254" s="1">
        <f t="shared" si="581"/>
        <v>17</v>
      </c>
      <c r="BP1254" s="1" t="s">
        <v>12275</v>
      </c>
      <c r="BQ1254" s="1" cm="1">
        <f t="array" ref="BQ1254">_xlfn.IFS(BP1254="None Known",0, LEN(BP1254)&gt;500, 5,LEN(BP1254)&gt;400, 4, LEN(BP1254)&gt;300, 3, LEN(BP1254)&gt;200, 2, LEN(BP1254)&gt;1, 1)</f>
        <v>5</v>
      </c>
      <c r="BR1254" s="1" t="s">
        <v>16429</v>
      </c>
      <c r="BS1254" s="1">
        <v>3</v>
      </c>
      <c r="BT1254" s="1" t="s">
        <v>16430</v>
      </c>
      <c r="BU1254" s="1">
        <v>3</v>
      </c>
      <c r="BV1254" s="1" t="s">
        <v>16431</v>
      </c>
      <c r="BW1254" s="1" t="s">
        <v>31</v>
      </c>
      <c r="BX1254" s="1"/>
      <c r="BY1254" t="str">
        <f>_xlfn.XLOOKUP($B1254,Img_lookup!A:A,Img_lookup!B:B, "Not available")</f>
        <v>e1d3c7e4-6b0d-4bff-8b21-29f0e46fe568</v>
      </c>
      <c r="BZ1254" t="str">
        <f>_xlfn.XLOOKUP($B1254,Img_lookup!A:A,Img_lookup!C:C, "Not available")</f>
        <v>Basil (Ocimum basilicum)</v>
      </c>
      <c r="CA1254" t="str">
        <f>_xlfn.XLOOKUP($B1254,Img_lookup!A:A,Img_lookup!D:D, "Not available")</f>
        <v>The Marmot</v>
      </c>
      <c r="CB1254" t="str">
        <f>_xlfn.XLOOKUP($B1254,Img_lookup!A:A,Img_lookup!E:E, "https://imgur.com/aT5wafe")</f>
        <v>https://api.openverse.engineering/v1/images/e1d3c7e4-6b0d-4bff-8b21-29f0e46fe568/thumb/</v>
      </c>
    </row>
    <row r="1255" spans="1:80" ht="13" x14ac:dyDescent="0.15">
      <c r="A1255" s="1" t="s">
        <v>103</v>
      </c>
      <c r="B1255" s="1" t="s">
        <v>12271</v>
      </c>
      <c r="C1255" s="1" t="s">
        <v>12272</v>
      </c>
      <c r="E1255" s="1" t="s">
        <v>1212</v>
      </c>
      <c r="F1255" s="1" t="s">
        <v>85</v>
      </c>
      <c r="G1255" s="1" t="s">
        <v>85</v>
      </c>
      <c r="H1255" s="11" t="str">
        <f t="shared" si="583"/>
        <v>Annual</v>
      </c>
      <c r="J1255" s="1">
        <v>0.30000001199999998</v>
      </c>
      <c r="L1255" t="str" cm="1">
        <f t="array" ref="L1255">_xlfn.IFS(J1255+K1255="", "Unknown", J1255+K1255&gt;3, "Large", J1255+K1255&gt;0.5, "Medium", J1255+K1255&gt;0, "Small")</f>
        <v>Small</v>
      </c>
      <c r="M1255" s="1">
        <v>10</v>
      </c>
      <c r="N1255" cm="1">
        <f t="array" ref="N1255">IF($M1255="",INDEX($M$2:$M$2176,MATCH(1,INDEX(($A$2:$A$2176=$A1255)*($M$2:$M$2176&lt;&gt;""),0),0)),$M1255)</f>
        <v>10</v>
      </c>
      <c r="O1255" s="2" t="str">
        <f t="shared" si="578"/>
        <v>Grown indoors</v>
      </c>
      <c r="P1255" s="1" t="s">
        <v>12273</v>
      </c>
      <c r="R1255" t="str">
        <f t="shared" si="582"/>
        <v>Medium</v>
      </c>
      <c r="T1255" s="1"/>
      <c r="U1255" s="1"/>
      <c r="V1255" s="1" t="s">
        <v>427</v>
      </c>
      <c r="W1255" s="6" t="str">
        <f t="shared" si="588"/>
        <v>8</v>
      </c>
      <c r="X1255" t="str">
        <f t="shared" si="593"/>
        <v>August</v>
      </c>
      <c r="Y1255" s="2" t="str">
        <f t="shared" si="594"/>
        <v>9</v>
      </c>
      <c r="Z1255" s="2" t="str">
        <f t="shared" si="595"/>
        <v>September</v>
      </c>
      <c r="AA1255" s="1">
        <v>9</v>
      </c>
      <c r="AB1255" s="1">
        <f t="shared" si="592"/>
        <v>9</v>
      </c>
      <c r="AC1255" s="1" t="str">
        <f>IF(AB1255=1, "January", IF(AB1255=2, "February", IF(AB1255=3, "March", IF(AB1255=4, "April", IF(AB1255=5, "May", IF(AB1255=6, "June", IF(AB1255=7, "July", IF(AB1255=8, "August", IF(AB1255=9, "September", IF(AB1255=10, "October", IF(AB1255=11, "November", IF(AB1255=12, "December", "Other"))))))))))))</f>
        <v>September</v>
      </c>
      <c r="AD1255" s="1"/>
      <c r="AE1255" s="1"/>
      <c r="AF1255" s="1" t="s">
        <v>24607</v>
      </c>
      <c r="AG1255" s="1" t="str">
        <f t="shared" si="568"/>
        <v xml:space="preserve">Seed </v>
      </c>
      <c r="AH1255" s="2" t="str">
        <f t="shared" si="569"/>
        <v>Sow mid to late spring in a greenhouse and only just cover the seed. Germination is usually free and quick, prick out the seedlings into individual pots when they are large enough to handle. If growing basil outdoors, plant out after the last expected frosts.</v>
      </c>
      <c r="AI1255" s="1" t="s">
        <v>12274</v>
      </c>
      <c r="AJ1255" s="1" t="s">
        <v>26</v>
      </c>
      <c r="AK1255" s="1" t="s">
        <v>17104</v>
      </c>
      <c r="AL1255" s="1" t="str">
        <f t="shared" si="579"/>
        <v>Scented</v>
      </c>
      <c r="AM1255" s="1" t="b">
        <v>1</v>
      </c>
      <c r="AN1255" s="1" t="b">
        <v>0</v>
      </c>
      <c r="AO1255" s="1" t="b">
        <v>0</v>
      </c>
      <c r="AP1255" s="5" t="s">
        <v>54</v>
      </c>
      <c r="AQ1255" s="5" t="str">
        <f t="shared" si="570"/>
        <v>Light, Medium</v>
      </c>
      <c r="AR1255" s="1" t="s">
        <v>30</v>
      </c>
      <c r="AS1255" s="1" t="str">
        <f t="shared" si="580"/>
        <v>None</v>
      </c>
      <c r="AT1255" s="1" t="str">
        <f t="shared" si="571"/>
        <v>Full</v>
      </c>
      <c r="AU1255" s="1" t="s">
        <v>29</v>
      </c>
      <c r="AV1255" s="1" t="str">
        <f t="shared" si="572"/>
        <v>Moist</v>
      </c>
      <c r="AW1255" s="1" t="s">
        <v>12</v>
      </c>
      <c r="AX1255" s="1" t="str">
        <f t="shared" si="573"/>
        <v>Acid, Neutral, Alkaline</v>
      </c>
      <c r="AY1255" s="1" t="b">
        <v>0</v>
      </c>
      <c r="AZ1255" s="1" t="b">
        <v>0</v>
      </c>
      <c r="BA1255" s="1" t="b">
        <v>0</v>
      </c>
      <c r="BC1255" t="str">
        <f t="shared" si="574"/>
        <v>FALSE</v>
      </c>
      <c r="BE1255" t="str">
        <f t="shared" si="575"/>
        <v>FALSE</v>
      </c>
      <c r="BF1255" s="1" t="b">
        <v>0</v>
      </c>
      <c r="BG1255" s="1" t="b">
        <v>0</v>
      </c>
      <c r="BH1255" s="1" t="b">
        <v>0</v>
      </c>
      <c r="BI1255" s="1" t="s">
        <v>77</v>
      </c>
      <c r="BJ1255" s="1" t="str">
        <f t="shared" si="576"/>
        <v>TRUE</v>
      </c>
      <c r="BL1255" t="str">
        <f t="shared" si="577"/>
        <v>FALSE</v>
      </c>
      <c r="BM1255" s="1" t="b">
        <v>0</v>
      </c>
      <c r="BN1255" s="1" t="b">
        <v>0</v>
      </c>
      <c r="BO1255" s="1">
        <f t="shared" si="581"/>
        <v>17</v>
      </c>
      <c r="BP1255" s="1" t="s">
        <v>12275</v>
      </c>
      <c r="BQ1255" s="1" cm="1">
        <f t="array" ref="BQ1255">_xlfn.IFS(BP1255="None Known",0, LEN(BP1255)&gt;500, 5,LEN(BP1255)&gt;400, 4, LEN(BP1255)&gt;300, 3, LEN(BP1255)&gt;200, 2, LEN(BP1255)&gt;1, 1)</f>
        <v>5</v>
      </c>
      <c r="BR1255" s="1" t="s">
        <v>12276</v>
      </c>
      <c r="BS1255" s="1">
        <v>3</v>
      </c>
      <c r="BT1255" s="1" t="s">
        <v>12277</v>
      </c>
      <c r="BU1255" s="1">
        <v>3</v>
      </c>
      <c r="BV1255" s="1" t="s">
        <v>5704</v>
      </c>
      <c r="BW1255" s="1" t="s">
        <v>31</v>
      </c>
      <c r="BX1255" s="1"/>
      <c r="BY1255" t="str">
        <f>_xlfn.XLOOKUP($B1255,Img_lookup!A:A,Img_lookup!B:B, "Not available")</f>
        <v>32e9b168-5619-48d8-9b1c-259d3001705a</v>
      </c>
      <c r="BZ1255" t="str">
        <f>_xlfn.XLOOKUP($B1255,Img_lookup!A:A,Img_lookup!C:C, "Not available")</f>
        <v>Ocimum minimum L.</v>
      </c>
      <c r="CA1255" t="str">
        <f>_xlfn.XLOOKUP($B1255,Img_lookup!A:A,Img_lookup!D:D, "Not available")</f>
        <v>J. Acu√±a and J. T. Roig</v>
      </c>
      <c r="CB1255" t="str">
        <f>_xlfn.XLOOKUP($B1255,Img_lookup!A:A,Img_lookup!E:E, "https://imgur.com/aT5wafe")</f>
        <v>https://api.openverse.engineering/v1/images/32e9b168-5619-48d8-9b1c-259d3001705a/thumb/</v>
      </c>
    </row>
    <row r="1256" spans="1:80" ht="409.6" x14ac:dyDescent="0.15">
      <c r="A1256" s="1" t="s">
        <v>58</v>
      </c>
      <c r="B1256" s="1" t="s">
        <v>6322</v>
      </c>
      <c r="C1256" s="1" t="s">
        <v>6323</v>
      </c>
      <c r="D1256" s="1" t="s">
        <v>6324</v>
      </c>
      <c r="E1256" s="1" t="s">
        <v>2410</v>
      </c>
      <c r="F1256" s="1" t="s">
        <v>22</v>
      </c>
      <c r="G1256" s="1" t="s">
        <v>22</v>
      </c>
      <c r="H1256" s="11" t="str">
        <f t="shared" si="583"/>
        <v>Perennial</v>
      </c>
      <c r="I1256" s="1" t="s">
        <v>17107</v>
      </c>
      <c r="J1256" s="1">
        <v>2.5</v>
      </c>
      <c r="K1256" s="1">
        <v>4</v>
      </c>
      <c r="L1256" t="str" cm="1">
        <f t="array" ref="L1256">_xlfn.IFS(J1256+K1256="", "Unknown", J1256+K1256&gt;3, "Large", J1256+K1256&gt;0.5, "Medium", J1256+K1256&gt;0, "Small")</f>
        <v>Large</v>
      </c>
      <c r="M1256" s="1">
        <v>6</v>
      </c>
      <c r="N1256" cm="1">
        <f t="array" ref="N1256">IF($M1256="",INDEX($M$2:$M$2176,MATCH(1,INDEX(($A$2:$A$2176=$A1256)*($M$2:$M$2176&lt;&gt;""),0),0)),$M1256)</f>
        <v>6</v>
      </c>
      <c r="O1256" s="2" t="str">
        <f t="shared" si="578"/>
        <v>Seasonal outdoors</v>
      </c>
      <c r="P1256" s="1" t="s">
        <v>6325</v>
      </c>
      <c r="R1256" t="str">
        <f t="shared" si="582"/>
        <v>Medium</v>
      </c>
      <c r="T1256" s="1"/>
      <c r="U1256" s="1"/>
      <c r="V1256" s="1" t="s">
        <v>251</v>
      </c>
      <c r="W1256" s="6" t="str">
        <f t="shared" si="588"/>
        <v>3</v>
      </c>
      <c r="X1256" t="str">
        <f t="shared" si="593"/>
        <v>March</v>
      </c>
      <c r="Y1256" s="2" t="str">
        <f t="shared" si="594"/>
        <v>4</v>
      </c>
      <c r="Z1256" s="2" t="str">
        <f t="shared" si="595"/>
        <v>April</v>
      </c>
      <c r="AF1256" s="16" t="s">
        <v>25125</v>
      </c>
      <c r="AG1256" s="1" t="str">
        <f t="shared" si="568"/>
        <v xml:space="preserve">Stratified Seed </v>
      </c>
      <c r="AH1256" s="2" t="str">
        <f t="shared" si="569"/>
        <v>The seed requires 4 months stratification at 4�c. It is probably best sown in a cold frame as soon as it is ripe in the autumn. Sow stored seed as early in the year as possible. When they are large enough to handle, prick the seedlings out into individual pots and grow them on in the cold frame for at least their first winter. Plant them out into their permanent positions in late spring or early summer, after the last expected frosts.
Cuttings of half-ripe wood, July/August in a frame. 
Layering in spring. Takes 6 months[78].
Suckers, taken at any time in the dormant season[188].</v>
      </c>
      <c r="AI1256" s="1" t="s">
        <v>6326</v>
      </c>
      <c r="AJ1256" s="1" t="s">
        <v>53</v>
      </c>
      <c r="AK1256" s="1" t="s">
        <v>17105</v>
      </c>
      <c r="AL1256" s="1" t="str">
        <f t="shared" si="579"/>
        <v>Unscented</v>
      </c>
      <c r="AM1256" s="1" t="b">
        <v>0</v>
      </c>
      <c r="AN1256" s="1" t="b">
        <v>1</v>
      </c>
      <c r="AO1256" s="1" t="b">
        <v>0</v>
      </c>
      <c r="AP1256" s="5" t="s">
        <v>28</v>
      </c>
      <c r="AQ1256" s="5" t="str">
        <f t="shared" si="570"/>
        <v>Light, Medium, Heavy</v>
      </c>
      <c r="AR1256" s="1" t="s">
        <v>120</v>
      </c>
      <c r="AS1256" s="1" t="str">
        <f t="shared" si="580"/>
        <v>Partial</v>
      </c>
      <c r="AT1256" s="1" t="str">
        <f t="shared" si="571"/>
        <v>Partial</v>
      </c>
      <c r="AU1256" s="1" t="s">
        <v>29</v>
      </c>
      <c r="AV1256" s="1" t="str">
        <f t="shared" si="572"/>
        <v>Moist</v>
      </c>
      <c r="AW1256" s="1" t="s">
        <v>12</v>
      </c>
      <c r="AX1256" s="1" t="str">
        <f t="shared" si="573"/>
        <v>Acid, Neutral, Alkaline</v>
      </c>
      <c r="AY1256" s="1" t="b">
        <v>0</v>
      </c>
      <c r="AZ1256" s="1" t="b">
        <v>0</v>
      </c>
      <c r="BA1256" s="1" t="b">
        <v>0</v>
      </c>
      <c r="BC1256" t="str">
        <f t="shared" si="574"/>
        <v>FALSE</v>
      </c>
      <c r="BE1256" t="str">
        <f t="shared" si="575"/>
        <v>FALSE</v>
      </c>
      <c r="BF1256" s="1" t="b">
        <v>0</v>
      </c>
      <c r="BG1256" s="1" t="b">
        <v>0</v>
      </c>
      <c r="BH1256" s="1" t="b">
        <v>0</v>
      </c>
      <c r="BJ1256" s="1" t="str">
        <f t="shared" si="576"/>
        <v>FALSE</v>
      </c>
      <c r="BK1256" s="1" t="s">
        <v>30</v>
      </c>
      <c r="BL1256" t="str">
        <f t="shared" si="577"/>
        <v>FALSE</v>
      </c>
      <c r="BM1256" s="1" t="b">
        <v>0</v>
      </c>
      <c r="BN1256" s="1" t="b">
        <v>0</v>
      </c>
      <c r="BO1256" s="1">
        <f t="shared" si="581"/>
        <v>7</v>
      </c>
      <c r="BP1256" s="1" t="s">
        <v>31</v>
      </c>
      <c r="BQ1256" s="1" cm="1">
        <f t="array" ref="BQ1256">_xlfn.IFS(BP1256="None Known",0, LEN(BP1256)&gt;500, 5,LEN(BP1256)&gt;400, 4, LEN(BP1256)&gt;300, 3, LEN(BP1256)&gt;200, 2, LEN(BP1256)&gt;1, 1)</f>
        <v>0</v>
      </c>
      <c r="BR1256" s="1" t="s">
        <v>6327</v>
      </c>
      <c r="BS1256" s="1">
        <v>2</v>
      </c>
      <c r="BT1256" s="1" t="s">
        <v>6328</v>
      </c>
      <c r="BU1256" s="1">
        <v>1</v>
      </c>
      <c r="BV1256" s="1" t="s">
        <v>485</v>
      </c>
      <c r="BW1256" s="1" t="s">
        <v>6329</v>
      </c>
      <c r="BX1256" s="1"/>
      <c r="BY1256" t="str">
        <f>_xlfn.XLOOKUP($B1256,Img_lookup!A:A,Img_lookup!B:B, "Not available")</f>
        <v>26726a57-730c-4283-98d2-2ed845fdbb0d</v>
      </c>
      <c r="BZ1256" t="str">
        <f>_xlfn.XLOOKUP($B1256,Img_lookup!A:A,Img_lookup!C:C, "Not available")</f>
        <v>J20170302-0033‚ÄîOemleria cerasiformis‚ÄîRPBG</v>
      </c>
      <c r="CA1256" t="str">
        <f>_xlfn.XLOOKUP($B1256,Img_lookup!A:A,Img_lookup!D:D, "Not available")</f>
        <v>John Rusk</v>
      </c>
      <c r="CB1256" t="str">
        <f>_xlfn.XLOOKUP($B1256,Img_lookup!A:A,Img_lookup!E:E, "https://imgur.com/aT5wafe")</f>
        <v>https://api.openverse.engineering/v1/images/26726a57-730c-4283-98d2-2ed845fdbb0d/thumb/</v>
      </c>
    </row>
    <row r="1257" spans="1:80" ht="409.6" x14ac:dyDescent="0.15">
      <c r="A1257" s="1" t="s">
        <v>316</v>
      </c>
      <c r="B1257" s="1" t="s">
        <v>10686</v>
      </c>
      <c r="C1257" s="1" t="s">
        <v>2409</v>
      </c>
      <c r="D1257" s="1" t="s">
        <v>10687</v>
      </c>
      <c r="E1257" s="1" t="s">
        <v>10688</v>
      </c>
      <c r="F1257" s="1" t="s">
        <v>6</v>
      </c>
      <c r="G1257" s="1" t="s">
        <v>6</v>
      </c>
      <c r="H1257" s="11" t="str">
        <f t="shared" si="583"/>
        <v>Perennial</v>
      </c>
      <c r="J1257" s="1">
        <v>1</v>
      </c>
      <c r="L1257" t="str" cm="1">
        <f t="array" ref="L1257">_xlfn.IFS(J1257+K1257="", "Unknown", J1257+K1257&gt;3, "Large", J1257+K1257&gt;0.5, "Medium", J1257+K1257&gt;0, "Small")</f>
        <v>Medium</v>
      </c>
      <c r="M1257" s="1">
        <v>10</v>
      </c>
      <c r="N1257" cm="1">
        <f t="array" ref="N1257">IF($M1257="",INDEX($M$2:$M$2176,MATCH(1,INDEX(($A$2:$A$2176=$A1257)*($M$2:$M$2176&lt;&gt;""),0),0)),$M1257)</f>
        <v>10</v>
      </c>
      <c r="O1257" s="2" t="str">
        <f t="shared" si="578"/>
        <v>Grown indoors</v>
      </c>
      <c r="P1257" s="1" t="s">
        <v>10689</v>
      </c>
      <c r="R1257" t="str">
        <f t="shared" si="582"/>
        <v>Medium</v>
      </c>
      <c r="T1257" s="1"/>
      <c r="U1257" s="1"/>
      <c r="V1257" s="1" t="s">
        <v>322</v>
      </c>
      <c r="W1257" s="6" t="str">
        <f t="shared" si="588"/>
        <v>6</v>
      </c>
      <c r="X1257" t="str">
        <f t="shared" si="593"/>
        <v>June</v>
      </c>
      <c r="Y1257" s="2" t="str">
        <f t="shared" si="594"/>
        <v>8</v>
      </c>
      <c r="Z1257" s="2" t="str">
        <f t="shared" si="595"/>
        <v>August</v>
      </c>
      <c r="AF1257" s="16" t="s">
        <v>24608</v>
      </c>
      <c r="AG1257" s="1" t="str">
        <f t="shared" si="568"/>
        <v xml:space="preserve">Seed </v>
      </c>
      <c r="AH1257" s="2" t="str">
        <f t="shared" si="569"/>
        <v>Sow spring in a cold frame. Germination is erratic[206]. When they are large enough to handle, prick the seedlings out into individual pots and plant them out in the summer.
Division in spring[206]. Large divisions can be planted out direct into their permanent positions. We have found that it is better to pot up the smaller divisions and grow them on in light shade in a cold frame until they are well established before planting them out in late spring or early summer.
Layering[200].
Stem tip cuttings[200]. Any part of the stem roots easily[206].</v>
      </c>
      <c r="AI1257" s="1" t="s">
        <v>10690</v>
      </c>
      <c r="AJ1257" s="1" t="s">
        <v>53</v>
      </c>
      <c r="AK1257" s="1" t="s">
        <v>17104</v>
      </c>
      <c r="AL1257" s="1" t="str">
        <f t="shared" si="579"/>
        <v>Scented</v>
      </c>
      <c r="AM1257" s="1" t="b">
        <v>1</v>
      </c>
      <c r="AN1257" s="1" t="b">
        <v>0</v>
      </c>
      <c r="AO1257" s="1" t="b">
        <v>0</v>
      </c>
      <c r="AP1257" s="5" t="s">
        <v>28</v>
      </c>
      <c r="AQ1257" s="5" t="str">
        <f t="shared" si="570"/>
        <v>Light, Medium, Heavy</v>
      </c>
      <c r="AR1257" s="1" t="s">
        <v>30</v>
      </c>
      <c r="AS1257" s="1" t="str">
        <f t="shared" si="580"/>
        <v>None</v>
      </c>
      <c r="AT1257" s="1" t="str">
        <f t="shared" si="571"/>
        <v>Full</v>
      </c>
      <c r="AU1257" s="1" t="s">
        <v>919</v>
      </c>
      <c r="AV1257" s="1" t="str">
        <f t="shared" si="572"/>
        <v>Wet/Water</v>
      </c>
      <c r="AW1257" s="1" t="s">
        <v>12</v>
      </c>
      <c r="AX1257" s="1" t="str">
        <f t="shared" si="573"/>
        <v>Acid, Neutral, Alkaline</v>
      </c>
      <c r="AY1257" s="1" t="b">
        <v>0</v>
      </c>
      <c r="AZ1257" s="1" t="b">
        <v>0</v>
      </c>
      <c r="BA1257" s="1" t="b">
        <v>0</v>
      </c>
      <c r="BC1257" t="str">
        <f t="shared" si="574"/>
        <v>FALSE</v>
      </c>
      <c r="BE1257" t="str">
        <f t="shared" si="575"/>
        <v>FALSE</v>
      </c>
      <c r="BF1257" s="1" t="b">
        <v>0</v>
      </c>
      <c r="BG1257" s="1" t="b">
        <v>0</v>
      </c>
      <c r="BH1257" s="1" t="b">
        <v>0</v>
      </c>
      <c r="BJ1257" s="1" t="str">
        <f t="shared" si="576"/>
        <v>FALSE</v>
      </c>
      <c r="BK1257" s="1" t="s">
        <v>77</v>
      </c>
      <c r="BL1257" t="str">
        <f t="shared" si="577"/>
        <v>TRUE</v>
      </c>
      <c r="BM1257" s="1" t="b">
        <v>0</v>
      </c>
      <c r="BN1257" s="1" t="b">
        <v>0</v>
      </c>
      <c r="BO1257" s="1">
        <f t="shared" si="581"/>
        <v>12</v>
      </c>
      <c r="BP1257" s="1" t="s">
        <v>10691</v>
      </c>
      <c r="BQ1257" s="1" cm="1">
        <f t="array" ref="BQ1257">_xlfn.IFS(BP1257="None Known",0, LEN(BP1257)&gt;500, 5,LEN(BP1257)&gt;400, 4, LEN(BP1257)&gt;300, 3, LEN(BP1257)&gt;200, 2, LEN(BP1257)&gt;1, 1)</f>
        <v>1</v>
      </c>
      <c r="BR1257" s="1" t="s">
        <v>10692</v>
      </c>
      <c r="BS1257" s="1">
        <v>3</v>
      </c>
      <c r="BT1257" s="1" t="s">
        <v>10693</v>
      </c>
      <c r="BU1257" s="1">
        <v>2</v>
      </c>
      <c r="BV1257" s="1" t="s">
        <v>34</v>
      </c>
      <c r="BW1257" s="1" t="s">
        <v>10694</v>
      </c>
      <c r="BX1257" s="1"/>
      <c r="BY1257" t="str">
        <f>_xlfn.XLOOKUP($B1257,Img_lookup!A:A,Img_lookup!B:B, "Not available")</f>
        <v>a46d4f25-562a-4178-9ba9-150a80ac27d2</v>
      </c>
      <c r="BZ1257" t="str">
        <f>_xlfn.XLOOKUP($B1257,Img_lookup!A:A,Img_lookup!C:C, "Not available")</f>
        <v>Leiden University Library - Seikei Zusetsu vol. 28, page 024 - Ëä∞ - Oenanthe javanica, 1804.jpg</v>
      </c>
      <c r="CA1257" t="str">
        <f>_xlfn.XLOOKUP($B1257,Img_lookup!A:A,Img_lookup!D:D, "Not available")</f>
        <v>AnonymousUnknown author</v>
      </c>
      <c r="CB1257" t="str">
        <f>_xlfn.XLOOKUP($B1257,Img_lookup!A:A,Img_lookup!E:E, "https://imgur.com/aT5wafe")</f>
        <v>https://api.openverse.engineering/v1/images/a46d4f25-562a-4178-9ba9-150a80ac27d2/thumb/</v>
      </c>
    </row>
    <row r="1258" spans="1:80" ht="409.6" x14ac:dyDescent="0.15">
      <c r="A1258" s="1" t="s">
        <v>316</v>
      </c>
      <c r="B1258" s="1" t="s">
        <v>2408</v>
      </c>
      <c r="C1258" s="1" t="s">
        <v>2409</v>
      </c>
      <c r="E1258" s="1" t="s">
        <v>2410</v>
      </c>
      <c r="F1258" s="1" t="s">
        <v>6</v>
      </c>
      <c r="G1258" s="1" t="s">
        <v>6</v>
      </c>
      <c r="H1258" s="11" t="str">
        <f t="shared" si="583"/>
        <v>Perennial</v>
      </c>
      <c r="J1258" s="1">
        <v>1</v>
      </c>
      <c r="L1258" t="str" cm="1">
        <f t="array" ref="L1258">_xlfn.IFS(J1258+K1258="", "Unknown", J1258+K1258&gt;3, "Large", J1258+K1258&gt;0.5, "Medium", J1258+K1258&gt;0, "Small")</f>
        <v>Medium</v>
      </c>
      <c r="N1258" cm="1">
        <f t="array" ref="N1258">IF($M1258="",INDEX($M$2:$M$2176,MATCH(1,INDEX(($A$2:$A$2176=$A1258)*($M$2:$M$2176&lt;&gt;""),0),0)),$M1258)</f>
        <v>5</v>
      </c>
      <c r="O1258" s="2" t="str">
        <f t="shared" si="578"/>
        <v>Seasonal outdoors</v>
      </c>
      <c r="P1258" s="1" t="s">
        <v>2411</v>
      </c>
      <c r="R1258" t="str">
        <f t="shared" si="582"/>
        <v>Medium</v>
      </c>
      <c r="T1258" s="1"/>
      <c r="U1258" s="1"/>
      <c r="V1258" s="1" t="s">
        <v>322</v>
      </c>
      <c r="W1258" s="6" t="str">
        <f t="shared" si="588"/>
        <v>6</v>
      </c>
      <c r="X1258" t="str">
        <f t="shared" si="593"/>
        <v>June</v>
      </c>
      <c r="Y1258" s="2" t="str">
        <f t="shared" si="594"/>
        <v>8</v>
      </c>
      <c r="Z1258" s="2" t="str">
        <f t="shared" si="595"/>
        <v>August</v>
      </c>
      <c r="AF1258" s="16" t="s">
        <v>24609</v>
      </c>
      <c r="AG1258" s="1" t="str">
        <f t="shared" si="568"/>
        <v xml:space="preserve">Seed </v>
      </c>
      <c r="AH1258" s="2" t="str">
        <f t="shared" si="569"/>
        <v>Sow spring in a cold frame. When they are large enough to handle, prick the seedlings out into individual pots and plant them out in the summer.
Division in spring or autumn.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258" s="1" t="s">
        <v>2412</v>
      </c>
      <c r="AJ1258" s="1" t="s">
        <v>53</v>
      </c>
      <c r="AK1258" s="1" t="s">
        <v>17104</v>
      </c>
      <c r="AL1258" s="1" t="str">
        <f t="shared" si="579"/>
        <v>Unscented</v>
      </c>
      <c r="AM1258" s="1" t="b">
        <v>0</v>
      </c>
      <c r="AN1258" s="1" t="b">
        <v>0</v>
      </c>
      <c r="AO1258" s="1" t="b">
        <v>0</v>
      </c>
      <c r="AP1258" s="5" t="s">
        <v>28</v>
      </c>
      <c r="AQ1258" s="5" t="str">
        <f t="shared" si="570"/>
        <v>Light, Medium, Heavy</v>
      </c>
      <c r="AR1258" s="1" t="s">
        <v>30</v>
      </c>
      <c r="AS1258" s="1" t="str">
        <f t="shared" si="580"/>
        <v>None</v>
      </c>
      <c r="AT1258" s="1" t="str">
        <f t="shared" si="571"/>
        <v>Full</v>
      </c>
      <c r="AU1258" s="1" t="s">
        <v>402</v>
      </c>
      <c r="AV1258" s="1" t="str">
        <f t="shared" si="572"/>
        <v>Moist, Wet/Water</v>
      </c>
      <c r="AW1258" s="1" t="s">
        <v>12</v>
      </c>
      <c r="AX1258" s="1" t="str">
        <f t="shared" si="573"/>
        <v>Acid, Neutral, Alkaline</v>
      </c>
      <c r="AY1258" s="1" t="b">
        <v>0</v>
      </c>
      <c r="AZ1258" s="1" t="b">
        <v>0</v>
      </c>
      <c r="BA1258" s="1" t="b">
        <v>0</v>
      </c>
      <c r="BC1258" t="str">
        <f t="shared" si="574"/>
        <v>FALSE</v>
      </c>
      <c r="BE1258" t="str">
        <f t="shared" si="575"/>
        <v>FALSE</v>
      </c>
      <c r="BF1258" s="1" t="b">
        <v>0</v>
      </c>
      <c r="BG1258" s="1" t="b">
        <v>0</v>
      </c>
      <c r="BH1258" s="1" t="b">
        <v>0</v>
      </c>
      <c r="BJ1258" s="1" t="str">
        <f t="shared" si="576"/>
        <v>FALSE</v>
      </c>
      <c r="BK1258" s="1" t="s">
        <v>77</v>
      </c>
      <c r="BL1258" t="str">
        <f t="shared" si="577"/>
        <v>TRUE</v>
      </c>
      <c r="BM1258" s="1" t="b">
        <v>0</v>
      </c>
      <c r="BN1258" s="1" t="b">
        <v>0</v>
      </c>
      <c r="BO1258" s="1">
        <f t="shared" si="581"/>
        <v>11</v>
      </c>
      <c r="BP1258" s="1" t="s">
        <v>2413</v>
      </c>
      <c r="BQ1258" s="1" cm="1">
        <f t="array" ref="BQ1258">_xlfn.IFS(BP1258="None Known",0, LEN(BP1258)&gt;500, 5,LEN(BP1258)&gt;400, 4, LEN(BP1258)&gt;300, 3, LEN(BP1258)&gt;200, 2, LEN(BP1258)&gt;1, 1)</f>
        <v>1</v>
      </c>
      <c r="BR1258" s="1" t="s">
        <v>2414</v>
      </c>
      <c r="BS1258" s="1">
        <v>3</v>
      </c>
      <c r="BT1258" s="1" t="s">
        <v>2415</v>
      </c>
      <c r="BU1258" s="1">
        <v>1</v>
      </c>
      <c r="BV1258" s="1" t="s">
        <v>485</v>
      </c>
      <c r="BW1258" s="1" t="s">
        <v>2416</v>
      </c>
      <c r="BX1258" s="1"/>
      <c r="BY1258" t="str">
        <f>_xlfn.XLOOKUP($B1258,Img_lookup!A:A,Img_lookup!B:B, "Not available")</f>
        <v>c912bea6-32d9-482b-b893-9be587ac11cf</v>
      </c>
      <c r="BZ1258" t="str">
        <f>_xlfn.XLOOKUP($B1258,Img_lookup!A:A,Img_lookup!C:C, "Not available")</f>
        <v>Oenanthe sarmentosa C. Presl ex DC.</v>
      </c>
      <c r="CA1258" t="str">
        <f>_xlfn.XLOOKUP($B1258,Img_lookup!A:A,Img_lookup!D:D, "Not available")</f>
        <v>Joseph Whipple Congdon</v>
      </c>
      <c r="CB1258" t="str">
        <f>_xlfn.XLOOKUP($B1258,Img_lookup!A:A,Img_lookup!E:E, "https://imgur.com/aT5wafe")</f>
        <v>https://api.openverse.engineering/v1/images/c912bea6-32d9-482b-b893-9be587ac11cf/thumb/</v>
      </c>
    </row>
    <row r="1259" spans="1:80" ht="13" x14ac:dyDescent="0.15">
      <c r="A1259" s="1" t="s">
        <v>1701</v>
      </c>
      <c r="B1259" s="1" t="s">
        <v>7782</v>
      </c>
      <c r="C1259" s="1" t="s">
        <v>7783</v>
      </c>
      <c r="D1259" s="1" t="s">
        <v>7784</v>
      </c>
      <c r="E1259" s="1" t="s">
        <v>7785</v>
      </c>
      <c r="F1259" s="1" t="s">
        <v>368</v>
      </c>
      <c r="G1259" s="1" t="s">
        <v>368</v>
      </c>
      <c r="H1259" s="11" t="str">
        <f t="shared" si="583"/>
        <v>Perennial</v>
      </c>
      <c r="J1259" s="1">
        <v>1.2000000479999999</v>
      </c>
      <c r="L1259" t="str" cm="1">
        <f t="array" ref="L1259">_xlfn.IFS(J1259+K1259="", "Unknown", J1259+K1259&gt;3, "Large", J1259+K1259&gt;0.5, "Medium", J1259+K1259&gt;0, "Small")</f>
        <v>Medium</v>
      </c>
      <c r="M1259" s="1">
        <v>4</v>
      </c>
      <c r="N1259" cm="1">
        <f t="array" ref="N1259">IF($M1259="",INDEX($M$2:$M$2176,MATCH(1,INDEX(($A$2:$A$2176=$A1259)*($M$2:$M$2176&lt;&gt;""),0),0)),$M1259)</f>
        <v>4</v>
      </c>
      <c r="O1259" s="2" t="str">
        <f t="shared" si="578"/>
        <v>Hardy to cold</v>
      </c>
      <c r="P1259" s="1" t="s">
        <v>7786</v>
      </c>
      <c r="R1259" t="str">
        <f t="shared" si="582"/>
        <v>Medium</v>
      </c>
      <c r="T1259" s="1"/>
      <c r="U1259" s="1"/>
      <c r="V1259" s="1" t="s">
        <v>134</v>
      </c>
      <c r="W1259" s="6" t="str">
        <f t="shared" si="588"/>
        <v>6</v>
      </c>
      <c r="X1259" t="str">
        <f t="shared" si="593"/>
        <v>June</v>
      </c>
      <c r="Y1259" s="2" t="str">
        <f t="shared" si="594"/>
        <v>9</v>
      </c>
      <c r="Z1259" s="2" t="str">
        <f t="shared" si="595"/>
        <v>September</v>
      </c>
      <c r="AA1259" s="1" t="s">
        <v>135</v>
      </c>
      <c r="AB1259" s="1" t="str">
        <f>IF(ISNUMBER(SEARCH("-",AA1259)),TRIM(LEFT(AA1259,FIND("-",AA1259)-1)),AA1259)</f>
        <v>8</v>
      </c>
      <c r="AC1259" s="1" t="str">
        <f>IF(AB1259="1", "January", IF(AB1259="2", "February", IF(AB1259="3", "March", IF(AB1259="4", "April", IF(AB1259="5", "May", IF(AB1259="6", "June", IF(AB1259="7", "July", IF(AB1259="8", "August", IF(AB1259="9", "September", IF(AB1259="10", "October", IF(AB1259="11", "November", IF(AB1259="12", "December", "Other"))))))))))))</f>
        <v>August</v>
      </c>
      <c r="AD1259" s="1" t="str">
        <f>IF(ISNUMBER(SEARCH("-",AA1259)),TRIM(RIGHT(AA1259,LEN(AA1259)-SEARCH("-",AA1259))),AA1259)</f>
        <v>10</v>
      </c>
      <c r="AE1259" s="1" t="str">
        <f>IF(AD1259="1", "January", IF(AD1259="2", "February", IF(AD1259="3", "March", IF(AD1259="4", "April", IF(AD1259="5", "May", IF(AD1259="6", "June", IF(AD1259="7", "July", IF(AD1259="8", "August", IF(AD1259="9", "September", IF(AD1259="10", "October", IF(AD1259="11", "November", IF(AD1259="12", "December", "Other"))))))))))))</f>
        <v>October</v>
      </c>
      <c r="AF1259" s="1" t="s">
        <v>24610</v>
      </c>
      <c r="AG1259" s="1" t="str">
        <f t="shared" si="568"/>
        <v xml:space="preserve">Seed </v>
      </c>
      <c r="AH1259" s="2" t="str">
        <f t="shared" si="569"/>
        <v>Sow in situ from late spring to early summer[200].</v>
      </c>
      <c r="AI1259" s="1" t="s">
        <v>7787</v>
      </c>
      <c r="AJ1259" s="1" t="s">
        <v>23838</v>
      </c>
      <c r="AK1259" s="1" t="s">
        <v>17104</v>
      </c>
      <c r="AL1259" s="1" t="str">
        <f t="shared" si="579"/>
        <v>Scented</v>
      </c>
      <c r="AM1259" s="1" t="b">
        <v>1</v>
      </c>
      <c r="AN1259" s="1" t="b">
        <v>0</v>
      </c>
      <c r="AO1259" s="1" t="b">
        <v>0</v>
      </c>
      <c r="AP1259" s="5" t="s">
        <v>54</v>
      </c>
      <c r="AQ1259" s="5" t="str">
        <f t="shared" si="570"/>
        <v>Light, Medium</v>
      </c>
      <c r="AR1259" s="1" t="s">
        <v>30</v>
      </c>
      <c r="AS1259" s="1" t="str">
        <f t="shared" si="580"/>
        <v>None</v>
      </c>
      <c r="AT1259" s="1" t="str">
        <f t="shared" si="571"/>
        <v>Full</v>
      </c>
      <c r="AU1259" s="1" t="s">
        <v>11</v>
      </c>
      <c r="AV1259" s="1" t="str">
        <f t="shared" si="572"/>
        <v>Dry, Moist</v>
      </c>
      <c r="AW1259" s="1" t="s">
        <v>12</v>
      </c>
      <c r="AX1259" s="1" t="str">
        <f t="shared" si="573"/>
        <v>Acid, Neutral, Alkaline</v>
      </c>
      <c r="AY1259" s="1" t="b">
        <v>0</v>
      </c>
      <c r="AZ1259" s="1" t="b">
        <v>0</v>
      </c>
      <c r="BA1259" s="1" t="b">
        <v>0</v>
      </c>
      <c r="BC1259" t="str">
        <f t="shared" si="574"/>
        <v>FALSE</v>
      </c>
      <c r="BE1259" t="str">
        <f t="shared" si="575"/>
        <v>FALSE</v>
      </c>
      <c r="BF1259" s="1" t="b">
        <v>1</v>
      </c>
      <c r="BG1259" s="1" t="b">
        <v>0</v>
      </c>
      <c r="BH1259" s="1" t="b">
        <v>1</v>
      </c>
      <c r="BI1259" s="1" t="s">
        <v>30</v>
      </c>
      <c r="BJ1259" s="1" t="str">
        <f t="shared" si="576"/>
        <v>FALSE</v>
      </c>
      <c r="BK1259" s="1" t="s">
        <v>77</v>
      </c>
      <c r="BL1259" t="str">
        <f t="shared" si="577"/>
        <v>TRUE</v>
      </c>
      <c r="BM1259" s="1" t="b">
        <v>0</v>
      </c>
      <c r="BN1259" s="1" t="b">
        <v>1</v>
      </c>
      <c r="BO1259" s="1">
        <f t="shared" si="581"/>
        <v>16</v>
      </c>
      <c r="BP1259" s="1" t="s">
        <v>7788</v>
      </c>
      <c r="BQ1259" s="1" cm="1">
        <f t="array" ref="BQ1259">_xlfn.IFS(BP1259="None Known",0, LEN(BP1259)&gt;500, 5,LEN(BP1259)&gt;400, 4, LEN(BP1259)&gt;300, 3, LEN(BP1259)&gt;200, 2, LEN(BP1259)&gt;1, 1)</f>
        <v>2</v>
      </c>
      <c r="BR1259" s="1" t="s">
        <v>7789</v>
      </c>
      <c r="BS1259" s="1">
        <v>3</v>
      </c>
      <c r="BT1259" s="1" t="s">
        <v>7790</v>
      </c>
      <c r="BU1259" s="1">
        <v>5</v>
      </c>
      <c r="BV1259" s="1" t="s">
        <v>1700</v>
      </c>
      <c r="BW1259" s="1" t="s">
        <v>31</v>
      </c>
      <c r="BX1259" s="1"/>
      <c r="BY1259" t="str">
        <f>_xlfn.XLOOKUP($B1259,Img_lookup!A:A,Img_lookup!B:B, "Not available")</f>
        <v>58edaef8-ee55-446f-9af2-43bbf0081029</v>
      </c>
      <c r="BZ1259" t="str">
        <f>_xlfn.XLOOKUP($B1259,Img_lookup!A:A,Img_lookup!C:C, "Not available")</f>
        <v>Oenothera biennis [as Oenothera grandiflora] Large, lemon-scented, yellow flowers open in the evening and close by noon the next day. A biennial, can grow up to 6 feet tall. A flora of North America, Barton, W.P.C., vol. 1 (1821)</v>
      </c>
      <c r="CA1259" t="str">
        <f>_xlfn.XLOOKUP($B1259,Img_lookup!A:A,Img_lookup!D:D, "Not available")</f>
        <v>Swallowtail Garden Seeds</v>
      </c>
      <c r="CB1259" t="str">
        <f>_xlfn.XLOOKUP($B1259,Img_lookup!A:A,Img_lookup!E:E, "https://imgur.com/aT5wafe")</f>
        <v>https://api.openverse.engineering/v1/images/58edaef8-ee55-446f-9af2-43bbf0081029/thumb/</v>
      </c>
    </row>
    <row r="1260" spans="1:80" ht="409.6" x14ac:dyDescent="0.15">
      <c r="A1260" s="1" t="s">
        <v>1701</v>
      </c>
      <c r="B1260" s="1" t="s">
        <v>7202</v>
      </c>
      <c r="D1260" s="1" t="s">
        <v>7203</v>
      </c>
      <c r="E1260" s="1" t="s">
        <v>7204</v>
      </c>
      <c r="F1260" s="1" t="s">
        <v>6</v>
      </c>
      <c r="G1260" s="1" t="s">
        <v>6</v>
      </c>
      <c r="H1260" s="11" t="str">
        <f t="shared" si="583"/>
        <v>Perennial</v>
      </c>
      <c r="J1260" s="1">
        <v>0.89999997600000003</v>
      </c>
      <c r="K1260" s="1">
        <v>0.30000001199999998</v>
      </c>
      <c r="L1260" t="str" cm="1">
        <f t="array" ref="L1260">_xlfn.IFS(J1260+K1260="", "Unknown", J1260+K1260&gt;3, "Large", J1260+K1260&gt;0.5, "Medium", J1260+K1260&gt;0, "Small")</f>
        <v>Medium</v>
      </c>
      <c r="M1260" s="1">
        <v>5</v>
      </c>
      <c r="N1260" cm="1">
        <f t="array" ref="N1260">IF($M1260="",INDEX($M$2:$M$2176,MATCH(1,INDEX(($A$2:$A$2176=$A1260)*($M$2:$M$2176&lt;&gt;""),0),0)),$M1260)</f>
        <v>5</v>
      </c>
      <c r="O1260" s="2" t="str">
        <f t="shared" si="578"/>
        <v>Seasonal outdoors</v>
      </c>
      <c r="P1260" s="1" t="s">
        <v>196</v>
      </c>
      <c r="R1260" t="str">
        <f t="shared" si="582"/>
        <v>Medium</v>
      </c>
      <c r="T1260" s="1"/>
      <c r="U1260" s="1"/>
      <c r="V1260" s="1" t="s">
        <v>307</v>
      </c>
      <c r="W1260" s="6" t="str">
        <f t="shared" si="588"/>
        <v>6</v>
      </c>
      <c r="X1260" t="str">
        <f t="shared" si="593"/>
        <v>June</v>
      </c>
      <c r="Y1260" s="2" t="str">
        <f t="shared" si="594"/>
        <v>7</v>
      </c>
      <c r="Z1260" s="2" t="str">
        <f t="shared" si="595"/>
        <v>July</v>
      </c>
      <c r="AF1260" s="16" t="s">
        <v>24611</v>
      </c>
      <c r="AG1260" s="1" t="str">
        <f t="shared" si="568"/>
        <v xml:space="preserve">Seed </v>
      </c>
      <c r="AH1260" s="2" t="str">
        <f t="shared" si="569"/>
        <v>Sow early spring in a sandy medium in a greenhouse. When they are large enough to handle, prick the seedlings out into individual pots and plant them out in the summer.
Basal cuttings in spring. Harvest the shoots with plenty of underground stem when they are about 8 - 10cm above the ground. Pot them up into individual pots of low-fertility soil and keep them in light shade in a cold frame or greenhouse until they are rooting well. Plant out in the following spring.</v>
      </c>
      <c r="AI1260" s="1" t="s">
        <v>7205</v>
      </c>
      <c r="AJ1260" s="1" t="s">
        <v>23838</v>
      </c>
      <c r="AK1260" s="1" t="s">
        <v>17104</v>
      </c>
      <c r="AL1260" s="1" t="str">
        <f t="shared" si="579"/>
        <v>Scented</v>
      </c>
      <c r="AM1260" s="1" t="b">
        <v>1</v>
      </c>
      <c r="AN1260" s="1" t="b">
        <v>0</v>
      </c>
      <c r="AO1260" s="1" t="b">
        <v>0</v>
      </c>
      <c r="AP1260" s="5" t="s">
        <v>54</v>
      </c>
      <c r="AQ1260" s="5" t="str">
        <f t="shared" si="570"/>
        <v>Light, Medium</v>
      </c>
      <c r="AR1260" s="1" t="s">
        <v>30</v>
      </c>
      <c r="AS1260" s="1" t="str">
        <f t="shared" si="580"/>
        <v>None</v>
      </c>
      <c r="AT1260" s="1" t="str">
        <f t="shared" si="571"/>
        <v>Full</v>
      </c>
      <c r="AU1260" s="1" t="s">
        <v>11</v>
      </c>
      <c r="AV1260" s="1" t="str">
        <f t="shared" si="572"/>
        <v>Dry, Moist</v>
      </c>
      <c r="AW1260" s="1" t="s">
        <v>12</v>
      </c>
      <c r="AX1260" s="1" t="str">
        <f t="shared" si="573"/>
        <v>Acid, Neutral, Alkaline</v>
      </c>
      <c r="AY1260" s="1" t="b">
        <v>0</v>
      </c>
      <c r="AZ1260" s="1" t="b">
        <v>0</v>
      </c>
      <c r="BA1260" s="1" t="b">
        <v>0</v>
      </c>
      <c r="BC1260" t="str">
        <f t="shared" si="574"/>
        <v>FALSE</v>
      </c>
      <c r="BE1260" t="str">
        <f t="shared" si="575"/>
        <v>FALSE</v>
      </c>
      <c r="BF1260" s="1" t="b">
        <v>1</v>
      </c>
      <c r="BG1260" s="1" t="b">
        <v>0</v>
      </c>
      <c r="BH1260" s="1" t="b">
        <v>0</v>
      </c>
      <c r="BJ1260" s="1" t="str">
        <f t="shared" si="576"/>
        <v>FALSE</v>
      </c>
      <c r="BK1260" s="1" t="s">
        <v>77</v>
      </c>
      <c r="BL1260" t="str">
        <f t="shared" si="577"/>
        <v>TRUE</v>
      </c>
      <c r="BM1260" s="1" t="b">
        <v>0</v>
      </c>
      <c r="BN1260" s="1" t="b">
        <v>1</v>
      </c>
      <c r="BO1260" s="1">
        <f t="shared" si="581"/>
        <v>3</v>
      </c>
      <c r="BP1260" s="1" t="s">
        <v>31</v>
      </c>
      <c r="BQ1260" s="1" cm="1">
        <f t="array" ref="BQ1260">_xlfn.IFS(BP1260="None Known",0, LEN(BP1260)&gt;500, 5,LEN(BP1260)&gt;400, 4, LEN(BP1260)&gt;300, 3, LEN(BP1260)&gt;200, 2, LEN(BP1260)&gt;1, 1)</f>
        <v>0</v>
      </c>
      <c r="BR1260" s="1" t="s">
        <v>7206</v>
      </c>
      <c r="BS1260" s="1">
        <v>1</v>
      </c>
      <c r="BT1260" s="1" t="s">
        <v>31</v>
      </c>
      <c r="BU1260" s="1">
        <v>0</v>
      </c>
      <c r="BV1260" s="1" t="s">
        <v>3184</v>
      </c>
      <c r="BW1260" s="1" t="s">
        <v>31</v>
      </c>
      <c r="BX1260" s="1"/>
      <c r="BY1260" t="str">
        <f>_xlfn.XLOOKUP($B1260,Img_lookup!A:A,Img_lookup!B:B, "Not available")</f>
        <v>cc42f6c5-3a1c-43ff-b2e9-9814870cd235</v>
      </c>
      <c r="BZ1260" t="str">
        <f>_xlfn.XLOOKUP($B1260,Img_lookup!A:A,Img_lookup!C:C, "Not available")</f>
        <v>'Lemon Sunset' Evening Primrose. Oenothera odorata.- (1816).</v>
      </c>
      <c r="CA1260" t="str">
        <f>_xlfn.XLOOKUP($B1260,Img_lookup!A:A,Img_lookup!D:D, "Not available")</f>
        <v>Swallowtail Garden Seeds</v>
      </c>
      <c r="CB1260" t="str">
        <f>_xlfn.XLOOKUP($B1260,Img_lookup!A:A,Img_lookup!E:E, "https://imgur.com/aT5wafe")</f>
        <v>https://api.openverse.engineering/v1/images/cc42f6c5-3a1c-43ff-b2e9-9814870cd235/thumb/</v>
      </c>
    </row>
    <row r="1261" spans="1:80" ht="409.6" x14ac:dyDescent="0.15">
      <c r="A1261" s="1" t="s">
        <v>1751</v>
      </c>
      <c r="B1261" s="1" t="s">
        <v>14441</v>
      </c>
      <c r="C1261" s="1" t="s">
        <v>14442</v>
      </c>
      <c r="E1261" s="1" t="s">
        <v>7382</v>
      </c>
      <c r="F1261" s="1" t="s">
        <v>62</v>
      </c>
      <c r="G1261" s="1" t="s">
        <v>62</v>
      </c>
      <c r="H1261" s="11" t="str">
        <f t="shared" si="583"/>
        <v>Perennial</v>
      </c>
      <c r="I1261" s="1" t="s">
        <v>17108</v>
      </c>
      <c r="J1261" s="1">
        <v>10</v>
      </c>
      <c r="K1261" s="1">
        <v>8</v>
      </c>
      <c r="L1261" t="str" cm="1">
        <f t="array" ref="L1261">_xlfn.IFS(J1261+K1261="", "Unknown", J1261+K1261&gt;3, "Large", J1261+K1261&gt;0.5, "Medium", J1261+K1261&gt;0, "Small")</f>
        <v>Large</v>
      </c>
      <c r="M1261" s="1">
        <v>8</v>
      </c>
      <c r="N1261" cm="1">
        <f t="array" ref="N1261">IF($M1261="",INDEX($M$2:$M$2176,MATCH(1,INDEX(($A$2:$A$2176=$A1261)*($M$2:$M$2176&lt;&gt;""),0),0)),$M1261)</f>
        <v>8</v>
      </c>
      <c r="O1261" s="2" t="str">
        <f t="shared" si="578"/>
        <v>Grown indoors</v>
      </c>
      <c r="P1261" s="1" t="s">
        <v>14443</v>
      </c>
      <c r="Q1261" s="1" t="s">
        <v>17111</v>
      </c>
      <c r="R1261" t="str">
        <f t="shared" si="582"/>
        <v>Slow</v>
      </c>
      <c r="S1261" s="1" t="s">
        <v>24</v>
      </c>
      <c r="T1261" s="1" t="str">
        <f>LEFT(S1261,FIND("-",S1261)-1)</f>
        <v xml:space="preserve">1 </v>
      </c>
      <c r="U1261" s="1" t="str">
        <f>RIGHT(S1261,FIND("-",S1261)-1)</f>
        <v>12</v>
      </c>
      <c r="V1261" s="1" t="s">
        <v>427</v>
      </c>
      <c r="W1261" s="6" t="str">
        <f t="shared" si="588"/>
        <v>8</v>
      </c>
      <c r="X1261" t="str">
        <f t="shared" si="593"/>
        <v>August</v>
      </c>
      <c r="Y1261" s="2" t="str">
        <f t="shared" si="594"/>
        <v>9</v>
      </c>
      <c r="Z1261" s="2" t="str">
        <f t="shared" si="595"/>
        <v>September</v>
      </c>
      <c r="AF1261" s="16" t="s">
        <v>24612</v>
      </c>
      <c r="AG1261" s="1" t="str">
        <f t="shared" si="568"/>
        <v xml:space="preserve">Seed </v>
      </c>
      <c r="AH1261" s="2" t="str">
        <f t="shared" si="569"/>
        <v>Sow late winter in a shady position in a greenhouse[78]. Home produced seed should be given a period of cold stratification first[78]. Where possible, it is best to sow the seed as soon as it is ripe in a greenhouse in the autumn. Prick out the seedlings into individual pots when they are large enough to handle and grow them on in the greenhouse for at least their first winter, perhaps for their first 2 - 3 winters. Plant them out into their permanent positions in early summer and give them some protection from winter cold for at least their first winter outdoors[K].
Cuttings of half-ripe wood, 5 - 10cm with a heel, July/August in a frame. Good percentage[78].</v>
      </c>
      <c r="AI1261" s="1" t="s">
        <v>14444</v>
      </c>
      <c r="AJ1261" s="1" t="s">
        <v>1</v>
      </c>
      <c r="AK1261" s="1" t="s">
        <v>17104</v>
      </c>
      <c r="AL1261" s="1" t="str">
        <f t="shared" si="579"/>
        <v>Unscented</v>
      </c>
      <c r="AM1261" s="1" t="b">
        <v>0</v>
      </c>
      <c r="AN1261" s="1" t="b">
        <v>0</v>
      </c>
      <c r="AO1261" s="1" t="b">
        <v>0</v>
      </c>
      <c r="AP1261" s="5" t="s">
        <v>28</v>
      </c>
      <c r="AQ1261" s="5" t="str">
        <f t="shared" si="570"/>
        <v>Light, Medium, Heavy</v>
      </c>
      <c r="AR1261" s="1" t="s">
        <v>30</v>
      </c>
      <c r="AS1261" s="1" t="str">
        <f t="shared" si="580"/>
        <v>None</v>
      </c>
      <c r="AT1261" s="1" t="str">
        <f t="shared" si="571"/>
        <v>Full</v>
      </c>
      <c r="AU1261" s="1" t="s">
        <v>11</v>
      </c>
      <c r="AV1261" s="1" t="str">
        <f t="shared" si="572"/>
        <v>Dry, Moist</v>
      </c>
      <c r="AW1261" s="1" t="s">
        <v>12</v>
      </c>
      <c r="AX1261" s="1" t="str">
        <f t="shared" si="573"/>
        <v>Acid, Neutral, Alkaline</v>
      </c>
      <c r="AY1261" s="1" t="b">
        <v>0</v>
      </c>
      <c r="AZ1261" s="1" t="b">
        <v>0</v>
      </c>
      <c r="BA1261" s="1" t="b">
        <v>0</v>
      </c>
      <c r="BC1261" t="str">
        <f t="shared" si="574"/>
        <v>FALSE</v>
      </c>
      <c r="BE1261" t="str">
        <f t="shared" si="575"/>
        <v>FALSE</v>
      </c>
      <c r="BF1261" s="1" t="b">
        <v>1</v>
      </c>
      <c r="BG1261" s="1" t="b">
        <v>0</v>
      </c>
      <c r="BH1261" s="1" t="b">
        <v>1</v>
      </c>
      <c r="BJ1261" s="1" t="str">
        <f t="shared" si="576"/>
        <v>FALSE</v>
      </c>
      <c r="BK1261" s="1" t="s">
        <v>77</v>
      </c>
      <c r="BL1261" t="str">
        <f t="shared" si="577"/>
        <v>TRUE</v>
      </c>
      <c r="BM1261" s="1" t="b">
        <v>0</v>
      </c>
      <c r="BN1261" s="1" t="b">
        <v>0</v>
      </c>
      <c r="BO1261" s="1">
        <f t="shared" si="581"/>
        <v>17</v>
      </c>
      <c r="BP1261" s="1" t="s">
        <v>14445</v>
      </c>
      <c r="BQ1261" s="1" cm="1">
        <f t="array" ref="BQ1261">_xlfn.IFS(BP1261="None Known",0, LEN(BP1261)&gt;500, 5,LEN(BP1261)&gt;400, 4, LEN(BP1261)&gt;300, 3, LEN(BP1261)&gt;200, 2, LEN(BP1261)&gt;1, 1)</f>
        <v>5</v>
      </c>
      <c r="BR1261" s="1" t="s">
        <v>14446</v>
      </c>
      <c r="BS1261" s="1">
        <v>3</v>
      </c>
      <c r="BT1261" s="1" t="s">
        <v>14447</v>
      </c>
      <c r="BU1261" s="1">
        <v>3</v>
      </c>
      <c r="BV1261" s="1" t="s">
        <v>14448</v>
      </c>
      <c r="BW1261" s="1" t="s">
        <v>31</v>
      </c>
      <c r="BX1261" s="1"/>
      <c r="BY1261" t="str">
        <f>_xlfn.XLOOKUP($B1261,Img_lookup!A:A,Img_lookup!B:B, "Not available")</f>
        <v>6d5402ff-ae18-4c1c-842a-6856d801a638</v>
      </c>
      <c r="BZ1261" t="str">
        <f>_xlfn.XLOOKUP($B1261,Img_lookup!A:A,Img_lookup!C:C, "Not available")</f>
        <v>Olea europaea</v>
      </c>
      <c r="CA1261" t="str">
        <f>_xlfn.XLOOKUP($B1261,Img_lookup!A:A,Img_lookup!D:D, "Not available")</f>
        <v>Aries Tottle</v>
      </c>
      <c r="CB1261" t="str">
        <f>_xlfn.XLOOKUP($B1261,Img_lookup!A:A,Img_lookup!E:E, "https://imgur.com/aT5wafe")</f>
        <v>https://api.openverse.engineering/v1/images/6d5402ff-ae18-4c1c-842a-6856d801a638/thumb/</v>
      </c>
    </row>
    <row r="1262" spans="1:80" ht="13" x14ac:dyDescent="0.15">
      <c r="A1262" s="1" t="s">
        <v>193</v>
      </c>
      <c r="B1262" s="1" t="s">
        <v>15333</v>
      </c>
      <c r="E1262" s="1" t="s">
        <v>15334</v>
      </c>
      <c r="F1262" s="1" t="s">
        <v>62</v>
      </c>
      <c r="G1262" s="1" t="s">
        <v>62</v>
      </c>
      <c r="H1262" s="11" t="str">
        <f t="shared" si="583"/>
        <v>Perennial</v>
      </c>
      <c r="J1262" s="1">
        <v>9</v>
      </c>
      <c r="L1262" t="str" cm="1">
        <f t="array" ref="L1262">_xlfn.IFS(J1262+K1262="", "Unknown", J1262+K1262&gt;3, "Large", J1262+K1262&gt;0.5, "Medium", J1262+K1262&gt;0, "Small")</f>
        <v>Large</v>
      </c>
      <c r="N1262" cm="1">
        <f t="array" ref="N1262">IF($M1262="",INDEX($M$2:$M$2176,MATCH(1,INDEX(($A$2:$A$2176=$A1262)*($M$2:$M$2176&lt;&gt;""),0),0)),$M1262)</f>
        <v>8</v>
      </c>
      <c r="O1262" s="2" t="str">
        <f t="shared" si="578"/>
        <v>Grown indoors</v>
      </c>
      <c r="P1262" s="1" t="s">
        <v>15335</v>
      </c>
      <c r="R1262" t="str">
        <f t="shared" si="582"/>
        <v>Medium</v>
      </c>
      <c r="W1262"/>
      <c r="AF1262" s="1" t="s">
        <v>40</v>
      </c>
      <c r="AG1262" s="1" t="str">
        <f t="shared" si="568"/>
        <v xml:space="preserve">Seed </v>
      </c>
      <c r="AH1262" s="2" t="str">
        <f t="shared" si="569"/>
        <v/>
      </c>
      <c r="AI1262" s="1" t="s">
        <v>15336</v>
      </c>
      <c r="AK1262" s="1" t="s">
        <v>17104</v>
      </c>
      <c r="AL1262" s="1" t="str">
        <f t="shared" si="579"/>
        <v>Unscented</v>
      </c>
      <c r="AM1262" s="1" t="b">
        <v>0</v>
      </c>
      <c r="AN1262" s="1" t="b">
        <v>0</v>
      </c>
      <c r="AO1262" s="1" t="b">
        <v>0</v>
      </c>
      <c r="AP1262" s="5" t="s">
        <v>28</v>
      </c>
      <c r="AQ1262" s="5" t="str">
        <f t="shared" si="570"/>
        <v>Light, Medium, Heavy</v>
      </c>
      <c r="AR1262" s="1" t="s">
        <v>10</v>
      </c>
      <c r="AS1262" s="1" t="str">
        <f t="shared" si="580"/>
        <v>None, Partial</v>
      </c>
      <c r="AT1262" s="1" t="str">
        <f t="shared" si="571"/>
        <v>Partial, Full</v>
      </c>
      <c r="AU1262" s="1" t="s">
        <v>29</v>
      </c>
      <c r="AV1262" s="1" t="str">
        <f t="shared" si="572"/>
        <v>Moist</v>
      </c>
      <c r="AW1262" s="1" t="s">
        <v>12</v>
      </c>
      <c r="AX1262" s="1" t="str">
        <f t="shared" si="573"/>
        <v>Acid, Neutral, Alkaline</v>
      </c>
      <c r="AY1262" s="1" t="b">
        <v>0</v>
      </c>
      <c r="AZ1262" s="1" t="b">
        <v>0</v>
      </c>
      <c r="BA1262" s="1" t="b">
        <v>0</v>
      </c>
      <c r="BC1262" t="str">
        <f t="shared" si="574"/>
        <v>FALSE</v>
      </c>
      <c r="BE1262" t="str">
        <f t="shared" si="575"/>
        <v>FALSE</v>
      </c>
      <c r="BF1262" s="1" t="b">
        <v>0</v>
      </c>
      <c r="BG1262" s="1" t="b">
        <v>0</v>
      </c>
      <c r="BH1262" s="1" t="b">
        <v>0</v>
      </c>
      <c r="BJ1262" s="1" t="str">
        <f t="shared" si="576"/>
        <v>FALSE</v>
      </c>
      <c r="BL1262" t="str">
        <f t="shared" si="577"/>
        <v>FALSE</v>
      </c>
      <c r="BM1262" s="1" t="b">
        <v>0</v>
      </c>
      <c r="BN1262" s="1" t="b">
        <v>0</v>
      </c>
      <c r="BO1262" s="1">
        <f t="shared" si="581"/>
        <v>4</v>
      </c>
      <c r="BP1262" s="1" t="s">
        <v>15337</v>
      </c>
      <c r="BQ1262" s="1" cm="1">
        <f t="array" ref="BQ1262">_xlfn.IFS(BP1262="None Known",0, LEN(BP1262)&gt;500, 5,LEN(BP1262)&gt;400, 4, LEN(BP1262)&gt;300, 3, LEN(BP1262)&gt;200, 2, LEN(BP1262)&gt;1, 1)</f>
        <v>1</v>
      </c>
      <c r="BR1262" s="1" t="s">
        <v>24929</v>
      </c>
      <c r="BS1262" s="1">
        <v>1</v>
      </c>
      <c r="BT1262" s="1" t="s">
        <v>31</v>
      </c>
      <c r="BU1262" s="1">
        <v>0</v>
      </c>
      <c r="BV1262" s="1" t="s">
        <v>8138</v>
      </c>
      <c r="BW1262" s="1" t="s">
        <v>31</v>
      </c>
      <c r="BX1262" s="1"/>
      <c r="BY1262" t="str">
        <f>_xlfn.XLOOKUP($B1262,Img_lookup!A:A,Img_lookup!B:B, "Not available")</f>
        <v>fb802132-e192-4fbe-bc4c-a2cacc961c2b</v>
      </c>
      <c r="BZ1262" t="str">
        <f>_xlfn.XLOOKUP($B1262,Img_lookup!A:A,Img_lookup!C:C, "Not available")</f>
        <v>Olneya tesota A. Gray</v>
      </c>
      <c r="CA1262" t="str">
        <f>_xlfn.XLOOKUP($B1262,Img_lookup!A:A,Img_lookup!D:D, "Not available")</f>
        <v>Ira L. Wiggins</v>
      </c>
      <c r="CB1262" t="str">
        <f>_xlfn.XLOOKUP($B1262,Img_lookup!A:A,Img_lookup!E:E, "https://imgur.com/aT5wafe")</f>
        <v>https://api.openverse.engineering/v1/images/fb802132-e192-4fbe-bc4c-a2cacc961c2b/thumb/</v>
      </c>
    </row>
    <row r="1263" spans="1:80" ht="409.6" x14ac:dyDescent="0.15">
      <c r="A1263" s="1" t="s">
        <v>193</v>
      </c>
      <c r="B1263" s="1" t="s">
        <v>11866</v>
      </c>
      <c r="C1263" s="1" t="s">
        <v>11867</v>
      </c>
      <c r="D1263" s="1" t="s">
        <v>11868</v>
      </c>
      <c r="E1263" s="1" t="s">
        <v>11869</v>
      </c>
      <c r="F1263" s="1" t="s">
        <v>6</v>
      </c>
      <c r="G1263" s="1" t="s">
        <v>6</v>
      </c>
      <c r="H1263" s="11" t="str">
        <f t="shared" si="583"/>
        <v>Perennial</v>
      </c>
      <c r="J1263" s="1">
        <v>1</v>
      </c>
      <c r="L1263" t="str" cm="1">
        <f t="array" ref="L1263">_xlfn.IFS(J1263+K1263="", "Unknown", J1263+K1263&gt;3, "Large", J1263+K1263&gt;0.5, "Medium", J1263+K1263&gt;0, "Small")</f>
        <v>Medium</v>
      </c>
      <c r="M1263" s="1">
        <v>6</v>
      </c>
      <c r="N1263" cm="1">
        <f t="array" ref="N1263">IF($M1263="",INDEX($M$2:$M$2176,MATCH(1,INDEX(($A$2:$A$2176=$A1263)*($M$2:$M$2176&lt;&gt;""),0),0)),$M1263)</f>
        <v>6</v>
      </c>
      <c r="O1263" s="2" t="str">
        <f t="shared" si="578"/>
        <v>Seasonal outdoors</v>
      </c>
      <c r="P1263" s="1" t="s">
        <v>11870</v>
      </c>
      <c r="R1263" t="str">
        <f t="shared" si="582"/>
        <v>Medium</v>
      </c>
      <c r="T1263" s="1"/>
      <c r="U1263" s="1"/>
      <c r="V1263" s="1" t="s">
        <v>322</v>
      </c>
      <c r="W1263" s="6" t="str">
        <f>IF(ISNUMBER(SEARCH("-",V1263)),TRIM(LEFT(V1263,FIND("-",V1263)-1)),V1263)</f>
        <v>6</v>
      </c>
      <c r="X1263" t="str">
        <f>IF(W1263="1", "January", IF(W1263="2", "February", IF(W1263="3", "March", IF(W1263="4", "April", IF(W1263="5", "May", IF(W1263="6", "June", IF(W1263="7", "July", IF(W1263="8", "August", IF(W1263="9", "September", IF(W1263="10", "October", IF(W1263="11", "November", IF(W1263="12", "December", "Other"))))))))))))</f>
        <v>June</v>
      </c>
      <c r="Y1263" s="2" t="str">
        <f>IF(ISNUMBER(SEARCH("-",V1263)),TRIM(RIGHT(V1263,LEN(V1263)-SEARCH("-",V1263))),V1263)</f>
        <v>8</v>
      </c>
      <c r="Z1263" s="2" t="str">
        <f>IF(Y1263="1", "January", IF(Y1263="2", "February", IF(Y1263="3", "March", IF(Y1263="4", "April", IF(Y1263="5", "May", IF(Y1263="6", "June", IF(Y1263="7", "July", IF(Y1263="8", "August", IF(Y1263="9", "September", IF(Y1263="10", "October", IF(Y1263="11", "November", IF(Y1263="12", "December", "Other"))))))))))))</f>
        <v>August</v>
      </c>
      <c r="AF1263" s="16" t="s">
        <v>25085</v>
      </c>
      <c r="AG1263" s="1" t="str">
        <f t="shared" si="568"/>
        <v xml:space="preserve">Seed </v>
      </c>
      <c r="AH1263" s="2" t="str">
        <f t="shared" si="569"/>
        <v>Pre-soak for 12 hours in warm water and sow in situ in the spring[1, 200]. Seed can also be sown in situ in the autumn.
If seed is in short supply then it might be wiser to sow it in pots in a cold frame in early spring. Prick out the seedlings into individual pots as soon as they are large enough to handle and plant them out into their permanent positions in early summer.
Division in the spring just before new growth commences[200]. Large divisions can be planted out direct into their permanent positions. We have found that it is better to pot up the smaller divisions and grow them on in light shade in a cold frame until they are well established before planting them out in late spring or early summer.</v>
      </c>
      <c r="AI1263" s="1" t="s">
        <v>11871</v>
      </c>
      <c r="AJ1263" s="1" t="s">
        <v>26</v>
      </c>
      <c r="AK1263" s="1" t="s">
        <v>17104</v>
      </c>
      <c r="AL1263" s="1" t="str">
        <f t="shared" si="579"/>
        <v>Unscented</v>
      </c>
      <c r="AM1263" s="1" t="b">
        <v>0</v>
      </c>
      <c r="AN1263" s="1" t="b">
        <v>0</v>
      </c>
      <c r="AO1263" s="1" t="b">
        <v>0</v>
      </c>
      <c r="AP1263" s="5" t="s">
        <v>54</v>
      </c>
      <c r="AQ1263" s="5" t="str">
        <f t="shared" si="570"/>
        <v>Light, Medium</v>
      </c>
      <c r="AR1263" s="1" t="s">
        <v>30</v>
      </c>
      <c r="AS1263" s="1" t="str">
        <f t="shared" si="580"/>
        <v>None</v>
      </c>
      <c r="AT1263" s="1" t="str">
        <f t="shared" si="571"/>
        <v>Full</v>
      </c>
      <c r="AU1263" s="1" t="s">
        <v>29</v>
      </c>
      <c r="AV1263" s="1" t="str">
        <f t="shared" si="572"/>
        <v>Moist</v>
      </c>
      <c r="AW1263" s="1" t="s">
        <v>263</v>
      </c>
      <c r="AX1263" s="1" t="str">
        <f t="shared" si="573"/>
        <v>Neutral, Alkaline</v>
      </c>
      <c r="AY1263" s="1" t="b">
        <v>0</v>
      </c>
      <c r="AZ1263" s="1" t="b">
        <v>1</v>
      </c>
      <c r="BA1263" s="1" t="b">
        <v>0</v>
      </c>
      <c r="BC1263" t="str">
        <f t="shared" si="574"/>
        <v>FALSE</v>
      </c>
      <c r="BE1263" t="str">
        <f t="shared" si="575"/>
        <v>FALSE</v>
      </c>
      <c r="BF1263" s="1" t="b">
        <v>1</v>
      </c>
      <c r="BG1263" s="1" t="b">
        <v>0</v>
      </c>
      <c r="BH1263" s="1" t="b">
        <v>0</v>
      </c>
      <c r="BJ1263" s="1" t="str">
        <f t="shared" si="576"/>
        <v>FALSE</v>
      </c>
      <c r="BK1263" s="1" t="s">
        <v>30</v>
      </c>
      <c r="BL1263" t="str">
        <f t="shared" si="577"/>
        <v>FALSE</v>
      </c>
      <c r="BM1263" s="1" t="b">
        <v>1</v>
      </c>
      <c r="BN1263" s="1" t="b">
        <v>1</v>
      </c>
      <c r="BO1263" s="1">
        <f t="shared" si="581"/>
        <v>7</v>
      </c>
      <c r="BP1263" s="1" t="s">
        <v>11872</v>
      </c>
      <c r="BQ1263" s="1" cm="1">
        <f t="array" ref="BQ1263">_xlfn.IFS(BP1263="None Known",0, LEN(BP1263)&gt;500, 5,LEN(BP1263)&gt;400, 4, LEN(BP1263)&gt;300, 3, LEN(BP1263)&gt;200, 2, LEN(BP1263)&gt;1, 1)</f>
        <v>4</v>
      </c>
      <c r="BR1263" s="1" t="s">
        <v>11873</v>
      </c>
      <c r="BS1263" s="1">
        <v>1</v>
      </c>
      <c r="BT1263" s="1" t="s">
        <v>31</v>
      </c>
      <c r="BU1263" s="1">
        <v>0</v>
      </c>
      <c r="BV1263" s="1" t="s">
        <v>818</v>
      </c>
      <c r="BW1263" s="1" t="s">
        <v>31</v>
      </c>
      <c r="BX1263" s="1"/>
      <c r="BY1263" t="str">
        <f>_xlfn.XLOOKUP($B1263,Img_lookup!A:A,Img_lookup!B:B, "Not available")</f>
        <v>da5170b0-59f3-4a3d-8bb5-10f345803c17</v>
      </c>
      <c r="BZ1263" t="str">
        <f>_xlfn.XLOOKUP($B1263,Img_lookup!A:A,Img_lookup!C:C, "Not available")</f>
        <v>DAM1564 - Lupinella comune (Onobrychis viciifolia)</v>
      </c>
      <c r="CA1263" t="str">
        <f>_xlfn.XLOOKUP($B1263,Img_lookup!A:A,Img_lookup!D:D, "Not available")</f>
        <v>DamPappa</v>
      </c>
      <c r="CB1263" t="str">
        <f>_xlfn.XLOOKUP($B1263,Img_lookup!A:A,Img_lookup!E:E, "https://imgur.com/aT5wafe")</f>
        <v>https://api.openverse.engineering/v1/images/da5170b0-59f3-4a3d-8bb5-10f345803c17/thumb/</v>
      </c>
    </row>
    <row r="1264" spans="1:80" ht="409.6" x14ac:dyDescent="0.15">
      <c r="A1264" s="1" t="s">
        <v>15786</v>
      </c>
      <c r="B1264" s="1" t="s">
        <v>15787</v>
      </c>
      <c r="C1264" s="1" t="s">
        <v>15788</v>
      </c>
      <c r="E1264" s="1" t="s">
        <v>15789</v>
      </c>
      <c r="F1264" s="1" t="s">
        <v>539</v>
      </c>
      <c r="G1264" s="1" t="s">
        <v>23799</v>
      </c>
      <c r="H1264" s="11" t="str">
        <f t="shared" si="583"/>
        <v>Perennial</v>
      </c>
      <c r="J1264" s="1">
        <v>0.5</v>
      </c>
      <c r="K1264" s="1">
        <v>0.5</v>
      </c>
      <c r="L1264" t="str" cm="1">
        <f t="array" ref="L1264">_xlfn.IFS(J1264+K1264="", "Unknown", J1264+K1264&gt;3, "Large", J1264+K1264&gt;0.5, "Medium", J1264+K1264&gt;0, "Small")</f>
        <v>Medium</v>
      </c>
      <c r="M1264" s="1">
        <v>4</v>
      </c>
      <c r="N1264" cm="1">
        <f t="array" ref="N1264">IF($M1264="",INDEX($M$2:$M$2176,MATCH(1,INDEX(($A$2:$A$2176=$A1264)*($M$2:$M$2176&lt;&gt;""),0),0)),$M1264)</f>
        <v>4</v>
      </c>
      <c r="O1264" s="2" t="str">
        <f t="shared" si="578"/>
        <v>Hardy to cold</v>
      </c>
      <c r="P1264" s="1" t="s">
        <v>15790</v>
      </c>
      <c r="Q1264" s="1" t="s">
        <v>17109</v>
      </c>
      <c r="R1264" t="str">
        <f t="shared" si="582"/>
        <v>Fast</v>
      </c>
      <c r="W1264"/>
      <c r="AF1264" s="16" t="s">
        <v>25214</v>
      </c>
      <c r="AG1264" s="1" t="str">
        <f t="shared" si="568"/>
        <v xml:space="preserve">Spores </v>
      </c>
      <c r="AH1264" s="2" t="str">
        <f t="shared" si="569"/>
        <v>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October to March.</v>
      </c>
      <c r="AI1264" s="1" t="s">
        <v>15791</v>
      </c>
      <c r="AL1264" s="1" t="str">
        <f t="shared" si="579"/>
        <v>Unscented</v>
      </c>
      <c r="AM1264" s="1" t="b">
        <v>0</v>
      </c>
      <c r="AN1264" s="1" t="b">
        <v>1</v>
      </c>
      <c r="AO1264" s="1" t="b">
        <v>0</v>
      </c>
      <c r="AP1264" s="5" t="s">
        <v>28</v>
      </c>
      <c r="AQ1264" s="5" t="str">
        <f t="shared" si="570"/>
        <v>Light, Medium, Heavy</v>
      </c>
      <c r="AR1264" s="1" t="s">
        <v>1788</v>
      </c>
      <c r="AS1264" s="1" t="str">
        <f t="shared" si="580"/>
        <v>Partial, Full</v>
      </c>
      <c r="AT1264" s="1" t="str">
        <f t="shared" si="571"/>
        <v/>
      </c>
      <c r="AU1264" s="1" t="s">
        <v>402</v>
      </c>
      <c r="AV1264" s="1" t="str">
        <f t="shared" si="572"/>
        <v>Moist, Wet/Water</v>
      </c>
      <c r="AW1264" s="1" t="s">
        <v>123</v>
      </c>
      <c r="AX1264" s="1" t="str">
        <f t="shared" si="573"/>
        <v>Acid, Neutral</v>
      </c>
      <c r="AY1264" s="1" t="b">
        <v>1</v>
      </c>
      <c r="AZ1264" s="1" t="b">
        <v>0</v>
      </c>
      <c r="BA1264" s="1" t="b">
        <v>0</v>
      </c>
      <c r="BC1264" t="str">
        <f t="shared" si="574"/>
        <v>FALSE</v>
      </c>
      <c r="BE1264" t="str">
        <f t="shared" si="575"/>
        <v>FALSE</v>
      </c>
      <c r="BF1264" s="1" t="b">
        <v>0</v>
      </c>
      <c r="BG1264" s="1" t="b">
        <v>0</v>
      </c>
      <c r="BH1264" s="1" t="b">
        <v>0</v>
      </c>
      <c r="BI1264" s="1" t="s">
        <v>77</v>
      </c>
      <c r="BJ1264" s="1" t="str">
        <f t="shared" si="576"/>
        <v>TRUE</v>
      </c>
      <c r="BL1264" t="str">
        <f t="shared" si="577"/>
        <v>FALSE</v>
      </c>
      <c r="BM1264" s="1" t="b">
        <v>0</v>
      </c>
      <c r="BN1264" s="1" t="b">
        <v>0</v>
      </c>
      <c r="BO1264" s="1">
        <f t="shared" si="581"/>
        <v>11</v>
      </c>
      <c r="BP1264" s="1" t="s">
        <v>15792</v>
      </c>
      <c r="BQ1264" s="1" cm="1">
        <f t="array" ref="BQ1264">_xlfn.IFS(BP1264="None Known",0, LEN(BP1264)&gt;500, 5,LEN(BP1264)&gt;400, 4, LEN(BP1264)&gt;300, 3, LEN(BP1264)&gt;200, 2, LEN(BP1264)&gt;1, 1)</f>
        <v>3</v>
      </c>
      <c r="BR1264" s="1" t="s">
        <v>15793</v>
      </c>
      <c r="BS1264" s="1">
        <v>2</v>
      </c>
      <c r="BT1264" s="1" t="s">
        <v>15794</v>
      </c>
      <c r="BU1264" s="1">
        <v>2</v>
      </c>
      <c r="BW1264" s="1" t="s">
        <v>2137</v>
      </c>
      <c r="BX1264" s="1"/>
      <c r="BY1264" t="str">
        <f>_xlfn.XLOOKUP($B1264,Img_lookup!A:A,Img_lookup!B:B, "Not available")</f>
        <v>27acc6f3-9c49-49f3-809c-884beef11f1b</v>
      </c>
      <c r="BZ1264" t="str">
        <f>_xlfn.XLOOKUP($B1264,Img_lookup!A:A,Img_lookup!C:C, "Not available")</f>
        <v>Foug√®re Onoclea sensibilis</v>
      </c>
      <c r="CA1264" t="str">
        <f>_xlfn.XLOOKUP($B1264,Img_lookup!A:A,Img_lookup!D:D, "Not available")</f>
        <v>Charles de Mille-Isles</v>
      </c>
      <c r="CB1264" t="str">
        <f>_xlfn.XLOOKUP($B1264,Img_lookup!A:A,Img_lookup!E:E, "https://imgur.com/aT5wafe")</f>
        <v>https://api.openverse.engineering/v1/images/27acc6f3-9c49-49f3-809c-884beef11f1b/thumb/</v>
      </c>
    </row>
    <row r="1265" spans="1:80" ht="409.6" x14ac:dyDescent="0.15">
      <c r="A1265" s="1" t="s">
        <v>193</v>
      </c>
      <c r="B1265" s="1" t="s">
        <v>17025</v>
      </c>
      <c r="C1265" s="1" t="s">
        <v>17026</v>
      </c>
      <c r="D1265" s="1" t="s">
        <v>17027</v>
      </c>
      <c r="E1265" s="1" t="s">
        <v>17028</v>
      </c>
      <c r="F1265" s="1" t="s">
        <v>6</v>
      </c>
      <c r="G1265" s="1" t="s">
        <v>6</v>
      </c>
      <c r="H1265" s="11" t="str">
        <f t="shared" si="583"/>
        <v>Perennial</v>
      </c>
      <c r="J1265" s="1">
        <v>0.60000002399999997</v>
      </c>
      <c r="K1265" s="1">
        <v>1</v>
      </c>
      <c r="L1265" t="str" cm="1">
        <f t="array" ref="L1265">_xlfn.IFS(J1265+K1265="", "Unknown", J1265+K1265&gt;3, "Large", J1265+K1265&gt;0.5, "Medium", J1265+K1265&gt;0, "Small")</f>
        <v>Medium</v>
      </c>
      <c r="M1265" s="1">
        <v>6</v>
      </c>
      <c r="N1265" cm="1">
        <f t="array" ref="N1265">IF($M1265="",INDEX($M$2:$M$2176,MATCH(1,INDEX(($A$2:$A$2176=$A1265)*($M$2:$M$2176&lt;&gt;""),0),0)),$M1265)</f>
        <v>6</v>
      </c>
      <c r="O1265" s="2" t="str">
        <f t="shared" si="578"/>
        <v>Seasonal outdoors</v>
      </c>
      <c r="P1265" s="1" t="s">
        <v>17029</v>
      </c>
      <c r="R1265" t="str">
        <f t="shared" si="582"/>
        <v>Medium</v>
      </c>
      <c r="T1265" s="1"/>
      <c r="U1265" s="1"/>
      <c r="V1265" s="1" t="s">
        <v>134</v>
      </c>
      <c r="W1265" s="6" t="str">
        <f>IF(ISNUMBER(SEARCH("-",V1265)),TRIM(LEFT(V1265,FIND("-",V1265)-1)),V1265)</f>
        <v>6</v>
      </c>
      <c r="X1265" t="str">
        <f>IF(W1265="1", "January", IF(W1265="2", "February", IF(W1265="3", "March", IF(W1265="4", "April", IF(W1265="5", "May", IF(W1265="6", "June", IF(W1265="7", "July", IF(W1265="8", "August", IF(W1265="9", "September", IF(W1265="10", "October", IF(W1265="11", "November", IF(W1265="12", "December", "Other"))))))))))))</f>
        <v>June</v>
      </c>
      <c r="Y1265" s="2" t="str">
        <f>IF(ISNUMBER(SEARCH("-",V1265)),TRIM(RIGHT(V1265,LEN(V1265)-SEARCH("-",V1265))),V1265)</f>
        <v>9</v>
      </c>
      <c r="Z1265" s="2" t="str">
        <f>IF(Y1265="1", "January", IF(Y1265="2", "February", IF(Y1265="3", "March", IF(Y1265="4", "April", IF(Y1265="5", "May", IF(Y1265="6", "June", IF(Y1265="7", "July", IF(Y1265="8", "August", IF(Y1265="9", "September", IF(Y1265="10", "October", IF(Y1265="11", "November", IF(Y1265="12", "December", "Other"))))))))))))</f>
        <v>September</v>
      </c>
      <c r="AA1265" s="1" t="s">
        <v>135</v>
      </c>
      <c r="AB1265" s="1" t="str">
        <f>IF(ISNUMBER(SEARCH("-",AA1265)),TRIM(LEFT(AA1265,FIND("-",AA1265)-1)),AA1265)</f>
        <v>8</v>
      </c>
      <c r="AC1265" s="1" t="str">
        <f>IF(AB1265="1", "January", IF(AB1265="2", "February", IF(AB1265="3", "March", IF(AB1265="4", "April", IF(AB1265="5", "May", IF(AB1265="6", "June", IF(AB1265="7", "July", IF(AB1265="8", "August", IF(AB1265="9", "September", IF(AB1265="10", "October", IF(AB1265="11", "November", IF(AB1265="12", "December", "Other"))))))))))))</f>
        <v>August</v>
      </c>
      <c r="AD1265" s="1" t="str">
        <f>IF(ISNUMBER(SEARCH("-",AA1265)),TRIM(RIGHT(AA1265,LEN(AA1265)-SEARCH("-",AA1265))),AA1265)</f>
        <v>10</v>
      </c>
      <c r="AE1265" s="1" t="str">
        <f>IF(AD1265="1", "January", IF(AD1265="2", "February", IF(AD1265="3", "March", IF(AD1265="4", "April", IF(AD1265="5", "May", IF(AD1265="6", "June", IF(AD1265="7", "July", IF(AD1265="8", "August", IF(AD1265="9", "September", IF(AD1265="10", "October", IF(AD1265="11", "November", IF(AD1265="12", "December", "Other"))))))))))))</f>
        <v>October</v>
      </c>
      <c r="AF1265" s="16" t="s">
        <v>25449</v>
      </c>
      <c r="AG1265" s="1" t="str">
        <f t="shared" si="568"/>
        <v xml:space="preserve">Presoaked seed </v>
      </c>
      <c r="AH1265" s="2" t="str">
        <f t="shared" si="569"/>
        <v>Scarify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v>
      </c>
      <c r="AI1265" s="1" t="s">
        <v>17030</v>
      </c>
      <c r="AJ1265" s="1" t="s">
        <v>26</v>
      </c>
      <c r="AK1265" s="1" t="s">
        <v>17104</v>
      </c>
      <c r="AL1265" s="1" t="str">
        <f t="shared" si="579"/>
        <v>Scented</v>
      </c>
      <c r="AM1265" s="1" t="b">
        <v>1</v>
      </c>
      <c r="AN1265" s="1" t="b">
        <v>0</v>
      </c>
      <c r="AO1265" s="1" t="b">
        <v>0</v>
      </c>
      <c r="AP1265" s="5" t="s">
        <v>28</v>
      </c>
      <c r="AQ1265" s="5" t="str">
        <f t="shared" si="570"/>
        <v>Light, Medium, Heavy</v>
      </c>
      <c r="AR1265" s="1" t="s">
        <v>30</v>
      </c>
      <c r="AS1265" s="1" t="str">
        <f t="shared" si="580"/>
        <v>None</v>
      </c>
      <c r="AT1265" s="1" t="str">
        <f t="shared" si="571"/>
        <v>Full</v>
      </c>
      <c r="AU1265" s="1" t="s">
        <v>11</v>
      </c>
      <c r="AV1265" s="1" t="str">
        <f t="shared" si="572"/>
        <v>Dry, Moist</v>
      </c>
      <c r="AW1265" s="1" t="s">
        <v>12</v>
      </c>
      <c r="AX1265" s="1" t="str">
        <f t="shared" si="573"/>
        <v>Acid, Neutral, Alkaline</v>
      </c>
      <c r="AY1265" s="1" t="b">
        <v>0</v>
      </c>
      <c r="AZ1265" s="1" t="b">
        <v>0</v>
      </c>
      <c r="BA1265" s="1" t="b">
        <v>0</v>
      </c>
      <c r="BB1265" s="1" t="s">
        <v>29</v>
      </c>
      <c r="BC1265" t="str">
        <f t="shared" si="574"/>
        <v>TRUE</v>
      </c>
      <c r="BE1265" t="str">
        <f t="shared" si="575"/>
        <v>FALSE</v>
      </c>
      <c r="BF1265" s="1" t="b">
        <v>0</v>
      </c>
      <c r="BG1265" s="1" t="b">
        <v>0</v>
      </c>
      <c r="BH1265" s="1" t="b">
        <v>0</v>
      </c>
      <c r="BJ1265" s="1" t="str">
        <f t="shared" si="576"/>
        <v>FALSE</v>
      </c>
      <c r="BL1265" t="str">
        <f t="shared" si="577"/>
        <v>FALSE</v>
      </c>
      <c r="BM1265" s="1" t="b">
        <v>1</v>
      </c>
      <c r="BN1265" s="1" t="b">
        <v>1</v>
      </c>
      <c r="BO1265" s="1">
        <f t="shared" si="581"/>
        <v>7</v>
      </c>
      <c r="BP1265" s="1" t="s">
        <v>31</v>
      </c>
      <c r="BQ1265" s="1" cm="1">
        <f t="array" ref="BQ1265">_xlfn.IFS(BP1265="None Known",0, LEN(BP1265)&gt;500, 5,LEN(BP1265)&gt;400, 4, LEN(BP1265)&gt;300, 3, LEN(BP1265)&gt;200, 2, LEN(BP1265)&gt;1, 1)</f>
        <v>0</v>
      </c>
      <c r="BR1265" s="1" t="s">
        <v>17031</v>
      </c>
      <c r="BS1265" s="1">
        <v>2</v>
      </c>
      <c r="BT1265" s="1" t="s">
        <v>17032</v>
      </c>
      <c r="BU1265" s="1">
        <v>1</v>
      </c>
      <c r="BV1265" s="1" t="s">
        <v>2101</v>
      </c>
      <c r="BW1265" s="1" t="s">
        <v>31</v>
      </c>
      <c r="BX1265" s="1"/>
      <c r="BY1265" t="str">
        <f>_xlfn.XLOOKUP($B1265,Img_lookup!A:A,Img_lookup!B:B, "Not available")</f>
        <v>8edd2a2b-9f33-4290-92e4-f632d986098e</v>
      </c>
      <c r="BZ1265" t="str">
        <f>_xlfn.XLOOKUP($B1265,Img_lookup!A:A,Img_lookup!C:C, "Not available")</f>
        <v>Common Rest Harrow (ononis repens)</v>
      </c>
      <c r="CA1265" t="str">
        <f>_xlfn.XLOOKUP($B1265,Img_lookup!A:A,Img_lookup!D:D, "Not available")</f>
        <v>Phil Sellens</v>
      </c>
      <c r="CB1265" t="str">
        <f>_xlfn.XLOOKUP($B1265,Img_lookup!A:A,Img_lookup!E:E, "https://imgur.com/aT5wafe")</f>
        <v>https://api.openverse.engineering/v1/images/8edd2a2b-9f33-4290-92e4-f632d986098e/thumb/</v>
      </c>
    </row>
    <row r="1266" spans="1:80" ht="409.6" x14ac:dyDescent="0.15">
      <c r="A1266" s="1" t="s">
        <v>193</v>
      </c>
      <c r="B1266" s="1" t="s">
        <v>693</v>
      </c>
      <c r="C1266" s="1" t="s">
        <v>694</v>
      </c>
      <c r="D1266" s="1" t="s">
        <v>695</v>
      </c>
      <c r="E1266" s="1" t="s">
        <v>696</v>
      </c>
      <c r="F1266" s="1" t="s">
        <v>6</v>
      </c>
      <c r="G1266" s="1" t="s">
        <v>6</v>
      </c>
      <c r="H1266" s="11" t="str">
        <f t="shared" si="583"/>
        <v>Perennial</v>
      </c>
      <c r="J1266" s="1">
        <v>0.60000002399999997</v>
      </c>
      <c r="L1266" t="str" cm="1">
        <f t="array" ref="L1266">_xlfn.IFS(J1266+K1266="", "Unknown", J1266+K1266&gt;3, "Large", J1266+K1266&gt;0.5, "Medium", J1266+K1266&gt;0, "Small")</f>
        <v>Medium</v>
      </c>
      <c r="M1266" s="1">
        <v>6</v>
      </c>
      <c r="N1266" cm="1">
        <f t="array" ref="N1266">IF($M1266="",INDEX($M$2:$M$2176,MATCH(1,INDEX(($A$2:$A$2176=$A1266)*($M$2:$M$2176&lt;&gt;""),0),0)),$M1266)</f>
        <v>6</v>
      </c>
      <c r="O1266" s="2" t="str">
        <f t="shared" si="578"/>
        <v>Seasonal outdoors</v>
      </c>
      <c r="P1266" s="1" t="s">
        <v>697</v>
      </c>
      <c r="R1266" t="str">
        <f t="shared" si="582"/>
        <v>Medium</v>
      </c>
      <c r="T1266" s="1"/>
      <c r="U1266" s="1"/>
      <c r="V1266" s="1" t="s">
        <v>698</v>
      </c>
      <c r="W1266" s="6" t="str">
        <f>IF(ISNUMBER(SEARCH("-",V1266)),TRIM(LEFT(V1266,FIND("-",V1266)-1)),V1266)</f>
        <v>5</v>
      </c>
      <c r="X1266" t="str">
        <f>IF(W1266="1", "January", IF(W1266="2", "February", IF(W1266="3", "March", IF(W1266="4", "April", IF(W1266="5", "May", IF(W1266="6", "June", IF(W1266="7", "July", IF(W1266="8", "August", IF(W1266="9", "September", IF(W1266="10", "October", IF(W1266="11", "November", IF(W1266="12", "December", "Other"))))))))))))</f>
        <v>May</v>
      </c>
      <c r="Y1266" s="2" t="str">
        <f>IF(ISNUMBER(SEARCH("-",V1266)),TRIM(RIGHT(V1266,LEN(V1266)-SEARCH("-",V1266))),V1266)</f>
        <v>8</v>
      </c>
      <c r="Z1266" s="2" t="str">
        <f>IF(Y1266="1", "January", IF(Y1266="2", "February", IF(Y1266="3", "March", IF(Y1266="4", "April", IF(Y1266="5", "May", IF(Y1266="6", "June", IF(Y1266="7", "July", IF(Y1266="8", "August", IF(Y1266="9", "September", IF(Y1266="10", "October", IF(Y1266="11", "November", IF(Y1266="12", "December", "Other"))))))))))))</f>
        <v>August</v>
      </c>
      <c r="AF1266" s="16" t="s">
        <v>25449</v>
      </c>
      <c r="AG1266" s="1" t="str">
        <f t="shared" si="568"/>
        <v xml:space="preserve">Presoaked seed </v>
      </c>
      <c r="AH1266" s="2" t="str">
        <f t="shared" si="569"/>
        <v>Scarify or pre-soak the seed for 24 hours in warm water and sow the seed in the middle of spring in situ[200].
The seed can also be sown in a cold frame in the autumn. When they are large enough to handle, prick the seedlings out into individual pots and plant them out in late spring[200].
Division just before new growth begins in spring[200].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September in a cold frame[111].</v>
      </c>
      <c r="AI1266" s="1" t="s">
        <v>699</v>
      </c>
      <c r="AJ1266" s="1" t="s">
        <v>26</v>
      </c>
      <c r="AK1266" s="1" t="s">
        <v>17104</v>
      </c>
      <c r="AL1266" s="1" t="str">
        <f t="shared" si="579"/>
        <v>Scented</v>
      </c>
      <c r="AM1266" s="1" t="b">
        <v>1</v>
      </c>
      <c r="AN1266" s="1" t="b">
        <v>0</v>
      </c>
      <c r="AO1266" s="1" t="b">
        <v>0</v>
      </c>
      <c r="AP1266" s="5" t="s">
        <v>28</v>
      </c>
      <c r="AQ1266" s="5" t="str">
        <f t="shared" si="570"/>
        <v>Light, Medium, Heavy</v>
      </c>
      <c r="AR1266" s="1" t="s">
        <v>30</v>
      </c>
      <c r="AS1266" s="1" t="str">
        <f t="shared" si="580"/>
        <v>None</v>
      </c>
      <c r="AT1266" s="1" t="str">
        <f t="shared" si="571"/>
        <v>Full</v>
      </c>
      <c r="AU1266" s="1" t="s">
        <v>11</v>
      </c>
      <c r="AV1266" s="1" t="str">
        <f t="shared" si="572"/>
        <v>Dry, Moist</v>
      </c>
      <c r="AW1266" s="1" t="s">
        <v>12</v>
      </c>
      <c r="AX1266" s="1" t="str">
        <f t="shared" si="573"/>
        <v>Acid, Neutral, Alkaline</v>
      </c>
      <c r="AY1266" s="1" t="b">
        <v>0</v>
      </c>
      <c r="AZ1266" s="1" t="b">
        <v>1</v>
      </c>
      <c r="BA1266" s="1" t="b">
        <v>0</v>
      </c>
      <c r="BB1266" s="1" t="s">
        <v>29</v>
      </c>
      <c r="BC1266" t="str">
        <f t="shared" si="574"/>
        <v>TRUE</v>
      </c>
      <c r="BE1266" t="str">
        <f t="shared" si="575"/>
        <v>FALSE</v>
      </c>
      <c r="BF1266" s="1" t="b">
        <v>1</v>
      </c>
      <c r="BG1266" s="1" t="b">
        <v>0</v>
      </c>
      <c r="BH1266" s="1" t="b">
        <v>0</v>
      </c>
      <c r="BJ1266" s="1" t="str">
        <f t="shared" si="576"/>
        <v>FALSE</v>
      </c>
      <c r="BL1266" t="str">
        <f t="shared" si="577"/>
        <v>FALSE</v>
      </c>
      <c r="BM1266" s="1" t="b">
        <v>1</v>
      </c>
      <c r="BN1266" s="1" t="b">
        <v>0</v>
      </c>
      <c r="BO1266" s="1">
        <f t="shared" si="581"/>
        <v>8</v>
      </c>
      <c r="BP1266" s="1" t="s">
        <v>31</v>
      </c>
      <c r="BQ1266" s="1" cm="1">
        <f t="array" ref="BQ1266">_xlfn.IFS(BP1266="None Known",0, LEN(BP1266)&gt;500, 5,LEN(BP1266)&gt;400, 4, LEN(BP1266)&gt;300, 3, LEN(BP1266)&gt;200, 2, LEN(BP1266)&gt;1, 1)</f>
        <v>0</v>
      </c>
      <c r="BR1266" s="1" t="s">
        <v>700</v>
      </c>
      <c r="BS1266" s="1">
        <v>2</v>
      </c>
      <c r="BT1266" s="1" t="s">
        <v>701</v>
      </c>
      <c r="BU1266" s="1">
        <v>2</v>
      </c>
      <c r="BV1266" s="1" t="s">
        <v>702</v>
      </c>
      <c r="BW1266" s="1" t="s">
        <v>31</v>
      </c>
      <c r="BX1266" s="1"/>
      <c r="BY1266" t="str">
        <f>_xlfn.XLOOKUP($B1266,Img_lookup!A:A,Img_lookup!B:B, "Not available")</f>
        <v>abcaf8a0-a428-4b19-953d-e8c88e674fbc</v>
      </c>
      <c r="BZ1266" t="str">
        <f>_xlfn.XLOOKUP($B1266,Img_lookup!A:A,Img_lookup!C:C, "Not available")</f>
        <v>Spiny Restharrow. Ononis spinosa</v>
      </c>
      <c r="CA1266" t="str">
        <f>_xlfn.XLOOKUP($B1266,Img_lookup!A:A,Img_lookup!D:D, "Not available")</f>
        <v>gailhampshire</v>
      </c>
      <c r="CB1266" t="str">
        <f>_xlfn.XLOOKUP($B1266,Img_lookup!A:A,Img_lookup!E:E, "https://imgur.com/aT5wafe")</f>
        <v>https://api.openverse.engineering/v1/images/abcaf8a0-a428-4b19-953d-e8c88e674fbc/thumb/</v>
      </c>
    </row>
    <row r="1267" spans="1:80" ht="358" x14ac:dyDescent="0.15">
      <c r="A1267" s="1" t="s">
        <v>69</v>
      </c>
      <c r="B1267" s="1" t="s">
        <v>10062</v>
      </c>
      <c r="C1267" s="1" t="s">
        <v>10063</v>
      </c>
      <c r="E1267" s="1" t="s">
        <v>10064</v>
      </c>
      <c r="F1267" s="1" t="s">
        <v>368</v>
      </c>
      <c r="G1267" s="1" t="s">
        <v>368</v>
      </c>
      <c r="H1267" s="11" t="str">
        <f t="shared" si="583"/>
        <v>Perennial</v>
      </c>
      <c r="J1267" s="1">
        <v>1.5</v>
      </c>
      <c r="K1267" s="1">
        <v>1</v>
      </c>
      <c r="L1267" t="str" cm="1">
        <f t="array" ref="L1267">_xlfn.IFS(J1267+K1267="", "Unknown", J1267+K1267&gt;3, "Large", J1267+K1267&gt;0.5, "Medium", J1267+K1267&gt;0, "Small")</f>
        <v>Medium</v>
      </c>
      <c r="M1267" s="1">
        <v>6</v>
      </c>
      <c r="N1267" cm="1">
        <f t="array" ref="N1267">IF($M1267="",INDEX($M$2:$M$2176,MATCH(1,INDEX(($A$2:$A$2176=$A1267)*($M$2:$M$2176&lt;&gt;""),0),0)),$M1267)</f>
        <v>6</v>
      </c>
      <c r="O1267" s="2" t="str">
        <f t="shared" si="578"/>
        <v>Seasonal outdoors</v>
      </c>
      <c r="P1267" s="1" t="s">
        <v>10065</v>
      </c>
      <c r="Q1267" s="1" t="s">
        <v>17111</v>
      </c>
      <c r="R1267" t="str">
        <f t="shared" si="582"/>
        <v>Slow</v>
      </c>
      <c r="T1267" s="1"/>
      <c r="U1267" s="1"/>
      <c r="V1267" s="1" t="s">
        <v>108</v>
      </c>
      <c r="W1267" s="6" t="str">
        <f>IF(ISNUMBER(SEARCH("-",V1267)),TRIM(LEFT(V1267,FIND("-",V1267)-1)),V1267)</f>
        <v>7</v>
      </c>
      <c r="X1267" t="str">
        <f>IF(W1267="1", "January", IF(W1267="2", "February", IF(W1267="3", "March", IF(W1267="4", "April", IF(W1267="5", "May", IF(W1267="6", "June", IF(W1267="7", "July", IF(W1267="8", "August", IF(W1267="9", "September", IF(W1267="10", "October", IF(W1267="11", "November", IF(W1267="12", "December", "Other"))))))))))))</f>
        <v>July</v>
      </c>
      <c r="Y1267" s="2" t="str">
        <f>IF(ISNUMBER(SEARCH("-",V1267)),TRIM(RIGHT(V1267,LEN(V1267)-SEARCH("-",V1267))),V1267)</f>
        <v>9</v>
      </c>
      <c r="Z1267" s="2" t="str">
        <f>IF(Y1267="1", "January", IF(Y1267="2", "February", IF(Y1267="3", "March", IF(Y1267="4", "April", IF(Y1267="5", "May", IF(Y1267="6", "June", IF(Y1267="7", "July", IF(Y1267="8", "August", IF(Y1267="9", "September", IF(Y1267="10", "October", IF(Y1267="11", "November", IF(Y1267="12", "December", "Other"))))))))))))</f>
        <v>September</v>
      </c>
      <c r="AA1267" s="1" t="s">
        <v>135</v>
      </c>
      <c r="AB1267" s="1" t="str">
        <f>IF(ISNUMBER(SEARCH("-",AA1267)),TRIM(LEFT(AA1267,FIND("-",AA1267)-1)),AA1267)</f>
        <v>8</v>
      </c>
      <c r="AC1267" s="1" t="str">
        <f>IF(AB1267="1", "January", IF(AB1267="2", "February", IF(AB1267="3", "March", IF(AB1267="4", "April", IF(AB1267="5", "May", IF(AB1267="6", "June", IF(AB1267="7", "July", IF(AB1267="8", "August", IF(AB1267="9", "September", IF(AB1267="10", "October", IF(AB1267="11", "November", IF(AB1267="12", "December", "Other"))))))))))))</f>
        <v>August</v>
      </c>
      <c r="AD1267" s="1" t="str">
        <f>IF(ISNUMBER(SEARCH("-",AA1267)),TRIM(RIGHT(AA1267,LEN(AA1267)-SEARCH("-",AA1267))),AA1267)</f>
        <v>10</v>
      </c>
      <c r="AE1267" s="1" t="str">
        <f>IF(AD1267="1", "January", IF(AD1267="2", "February", IF(AD1267="3", "March", IF(AD1267="4", "April", IF(AD1267="5", "May", IF(AD1267="6", "June", IF(AD1267="7", "July", IF(AD1267="8", "August", IF(AD1267="9", "September", IF(AD1267="10", "October", IF(AD1267="11", "November", IF(AD1267="12", "December", "Other"))))))))))))</f>
        <v>October</v>
      </c>
      <c r="AF1267" s="16" t="s">
        <v>24613</v>
      </c>
      <c r="AG1267" s="1" t="str">
        <f t="shared" si="568"/>
        <v xml:space="preserve">Seed </v>
      </c>
      <c r="AH1267" s="2" t="str">
        <f t="shared" si="569"/>
        <v>Sow spring in situ[200]. The seed can also be sown in situ in autumn[200].
If the seed is in short supply then it can be sown in a pot in the greenhouse in the spring. Prick out the seedlings into individual pots as soon as they are large enough to handle and plant them out into their permanent positions in early summer.</v>
      </c>
      <c r="AI1267" s="1" t="s">
        <v>10066</v>
      </c>
      <c r="AJ1267" s="1" t="s">
        <v>23807</v>
      </c>
      <c r="AK1267" s="1" t="s">
        <v>17104</v>
      </c>
      <c r="AL1267" s="1" t="str">
        <f t="shared" si="579"/>
        <v>Unscented</v>
      </c>
      <c r="AM1267" s="1" t="b">
        <v>0</v>
      </c>
      <c r="AN1267" s="1" t="b">
        <v>0</v>
      </c>
      <c r="AO1267" s="1" t="b">
        <v>0</v>
      </c>
      <c r="AP1267" s="5" t="s">
        <v>28</v>
      </c>
      <c r="AQ1267" s="5" t="str">
        <f t="shared" si="570"/>
        <v>Light, Medium, Heavy</v>
      </c>
      <c r="AR1267" s="1" t="s">
        <v>10</v>
      </c>
      <c r="AS1267" s="1" t="str">
        <f t="shared" si="580"/>
        <v>None, Partial</v>
      </c>
      <c r="AT1267" s="1" t="str">
        <f t="shared" si="571"/>
        <v>Partial, Full</v>
      </c>
      <c r="AU1267" s="1" t="s">
        <v>11</v>
      </c>
      <c r="AV1267" s="1" t="str">
        <f t="shared" si="572"/>
        <v>Dry, Moist</v>
      </c>
      <c r="AW1267" s="1" t="s">
        <v>12</v>
      </c>
      <c r="AX1267" s="1" t="str">
        <f t="shared" si="573"/>
        <v>Acid, Neutral, Alkaline</v>
      </c>
      <c r="AY1267" s="1" t="b">
        <v>0</v>
      </c>
      <c r="AZ1267" s="1" t="b">
        <v>0</v>
      </c>
      <c r="BA1267" s="1" t="b">
        <v>0</v>
      </c>
      <c r="BC1267" t="str">
        <f t="shared" si="574"/>
        <v>FALSE</v>
      </c>
      <c r="BE1267" t="str">
        <f t="shared" si="575"/>
        <v>FALSE</v>
      </c>
      <c r="BF1267" s="1" t="b">
        <v>1</v>
      </c>
      <c r="BG1267" s="1" t="b">
        <v>0</v>
      </c>
      <c r="BH1267" s="1" t="b">
        <v>0</v>
      </c>
      <c r="BJ1267" s="1" t="str">
        <f t="shared" si="576"/>
        <v>FALSE</v>
      </c>
      <c r="BK1267" s="1" t="s">
        <v>77</v>
      </c>
      <c r="BL1267" t="str">
        <f t="shared" si="577"/>
        <v>TRUE</v>
      </c>
      <c r="BM1267" s="1" t="b">
        <v>0</v>
      </c>
      <c r="BN1267" s="1" t="b">
        <v>1</v>
      </c>
      <c r="BO1267" s="1">
        <f t="shared" si="581"/>
        <v>8</v>
      </c>
      <c r="BP1267" s="1" t="s">
        <v>10067</v>
      </c>
      <c r="BQ1267" s="1" cm="1">
        <f t="array" ref="BQ1267">_xlfn.IFS(BP1267="None Known",0, LEN(BP1267)&gt;500, 5,LEN(BP1267)&gt;400, 4, LEN(BP1267)&gt;300, 3, LEN(BP1267)&gt;200, 2, LEN(BP1267)&gt;1, 1)</f>
        <v>1</v>
      </c>
      <c r="BR1267" s="1" t="s">
        <v>10068</v>
      </c>
      <c r="BS1267" s="1">
        <v>2</v>
      </c>
      <c r="BT1267" s="1" t="s">
        <v>10069</v>
      </c>
      <c r="BU1267" s="1">
        <v>1</v>
      </c>
      <c r="BV1267" s="1" t="s">
        <v>10070</v>
      </c>
      <c r="BW1267" s="1" t="s">
        <v>31</v>
      </c>
      <c r="BX1267" s="1"/>
      <c r="BY1267" t="str">
        <f>_xlfn.XLOOKUP($B1267,Img_lookup!A:A,Img_lookup!B:B, "Not available")</f>
        <v>3aa51857-4db9-45de-930b-df7dbbcdc4bb</v>
      </c>
      <c r="BZ1267" t="str">
        <f>_xlfn.XLOOKUP($B1267,Img_lookup!A:A,Img_lookup!C:C, "Not available")</f>
        <v>Argynnis pandora sobre Onopordum acanthium</v>
      </c>
      <c r="CA1267" t="str">
        <f>_xlfn.XLOOKUP($B1267,Img_lookup!A:A,Img_lookup!D:D, "Not available")</f>
        <v>pablocabezos</v>
      </c>
      <c r="CB1267" t="str">
        <f>_xlfn.XLOOKUP($B1267,Img_lookup!A:A,Img_lookup!E:E, "https://imgur.com/aT5wafe")</f>
        <v>https://api.openverse.engineering/v1/images/3aa51857-4db9-45de-930b-df7dbbcdc4bb/thumb/</v>
      </c>
    </row>
    <row r="1268" spans="1:80" ht="409.6" x14ac:dyDescent="0.15">
      <c r="A1268" s="1" t="s">
        <v>2017</v>
      </c>
      <c r="B1268" s="1" t="s">
        <v>7498</v>
      </c>
      <c r="E1268" s="1" t="s">
        <v>3372</v>
      </c>
      <c r="F1268" s="1" t="s">
        <v>6</v>
      </c>
      <c r="G1268" s="1" t="s">
        <v>6</v>
      </c>
      <c r="H1268" s="11" t="str">
        <f t="shared" si="583"/>
        <v>Perennial</v>
      </c>
      <c r="J1268" s="1">
        <v>0.40000000600000002</v>
      </c>
      <c r="L1268" t="str" cm="1">
        <f t="array" ref="L1268">_xlfn.IFS(J1268+K1268="", "Unknown", J1268+K1268&gt;3, "Large", J1268+K1268&gt;0.5, "Medium", J1268+K1268&gt;0, "Small")</f>
        <v>Small</v>
      </c>
      <c r="N1268" cm="1">
        <f t="array" ref="N1268">IF($M1268="",INDEX($M$2:$M$2176,MATCH(1,INDEX(($A$2:$A$2176=$A1268)*($M$2:$M$2176&lt;&gt;""),0),0)),$M1268)</f>
        <v>3</v>
      </c>
      <c r="O1268" s="2" t="str">
        <f t="shared" si="578"/>
        <v>Hardy to cold</v>
      </c>
      <c r="P1268" s="1" t="s">
        <v>7499</v>
      </c>
      <c r="R1268" t="str">
        <f t="shared" si="582"/>
        <v>Medium</v>
      </c>
      <c r="W1268"/>
      <c r="AF1268" s="16" t="s">
        <v>23903</v>
      </c>
      <c r="AG1268" s="1" t="str">
        <f t="shared" si="568"/>
        <v xml:space="preserve">Seed </v>
      </c>
      <c r="AH1268" s="2" t="str">
        <f t="shared" si="569"/>
        <v>We have no information on this species but suggest sowing the seed in a greenhouse in early spring. Prick out the seedlings into individual pots as soon as they are large enough to handle and grow them on in the greenhouse for at least their first winter. Plant them out in early summer.
Cuttings in a frame in the summer. Shade them for the first 10 - 12 days[1].</v>
      </c>
      <c r="AI1268" s="1" t="s">
        <v>7500</v>
      </c>
      <c r="AJ1268" s="1" t="s">
        <v>53</v>
      </c>
      <c r="AK1268" s="1" t="s">
        <v>17104</v>
      </c>
      <c r="AL1268" s="1" t="str">
        <f t="shared" si="579"/>
        <v>Unscented</v>
      </c>
      <c r="AM1268" s="1" t="b">
        <v>0</v>
      </c>
      <c r="AN1268" s="1" t="b">
        <v>0</v>
      </c>
      <c r="AO1268" s="1" t="b">
        <v>0</v>
      </c>
      <c r="AP1268" s="5" t="s">
        <v>54</v>
      </c>
      <c r="AQ1268" s="5" t="str">
        <f t="shared" si="570"/>
        <v>Light, Medium</v>
      </c>
      <c r="AR1268" s="1" t="s">
        <v>30</v>
      </c>
      <c r="AS1268" s="1" t="str">
        <f t="shared" si="580"/>
        <v>None</v>
      </c>
      <c r="AT1268" s="1" t="str">
        <f t="shared" si="571"/>
        <v>Full</v>
      </c>
      <c r="AU1268" s="1" t="s">
        <v>11</v>
      </c>
      <c r="AV1268" s="1" t="str">
        <f t="shared" si="572"/>
        <v>Dry, Moist</v>
      </c>
      <c r="AW1268" s="1" t="s">
        <v>12</v>
      </c>
      <c r="AX1268" s="1" t="str">
        <f t="shared" si="573"/>
        <v>Acid, Neutral, Alkaline</v>
      </c>
      <c r="AY1268" s="1" t="b">
        <v>0</v>
      </c>
      <c r="AZ1268" s="1" t="b">
        <v>0</v>
      </c>
      <c r="BA1268" s="1" t="b">
        <v>0</v>
      </c>
      <c r="BC1268" t="str">
        <f t="shared" si="574"/>
        <v>FALSE</v>
      </c>
      <c r="BE1268" t="str">
        <f t="shared" si="575"/>
        <v>FALSE</v>
      </c>
      <c r="BF1268" s="1" t="b">
        <v>0</v>
      </c>
      <c r="BG1268" s="1" t="b">
        <v>0</v>
      </c>
      <c r="BH1268" s="1" t="b">
        <v>1</v>
      </c>
      <c r="BJ1268" s="1" t="str">
        <f t="shared" si="576"/>
        <v>FALSE</v>
      </c>
      <c r="BL1268" t="str">
        <f t="shared" si="577"/>
        <v>FALSE</v>
      </c>
      <c r="BM1268" s="1" t="b">
        <v>0</v>
      </c>
      <c r="BN1268" s="1" t="b">
        <v>0</v>
      </c>
      <c r="BO1268" s="1">
        <f t="shared" si="581"/>
        <v>4</v>
      </c>
      <c r="BP1268" s="1" t="s">
        <v>31</v>
      </c>
      <c r="BQ1268" s="1" cm="1">
        <f t="array" ref="BQ1268">_xlfn.IFS(BP1268="None Known",0, LEN(BP1268)&gt;500, 5,LEN(BP1268)&gt;400, 4, LEN(BP1268)&gt;300, 3, LEN(BP1268)&gt;200, 2, LEN(BP1268)&gt;1, 1)</f>
        <v>0</v>
      </c>
      <c r="BR1268" s="1" t="s">
        <v>7501</v>
      </c>
      <c r="BS1268" s="1">
        <v>1</v>
      </c>
      <c r="BT1268" s="1" t="s">
        <v>7502</v>
      </c>
      <c r="BU1268" s="1">
        <v>1</v>
      </c>
      <c r="BW1268" s="1" t="s">
        <v>7503</v>
      </c>
      <c r="BX1268" s="1"/>
      <c r="BY1268" t="str">
        <f>_xlfn.XLOOKUP($B1268,Img_lookup!A:A,Img_lookup!B:B, "Not available")</f>
        <v>Not available</v>
      </c>
      <c r="BZ1268" t="str">
        <f>_xlfn.XLOOKUP($B1268,Img_lookup!A:A,Img_lookup!C:C, "Not available")</f>
        <v>Not available</v>
      </c>
      <c r="CA1268" t="str">
        <f>_xlfn.XLOOKUP($B1268,Img_lookup!A:A,Img_lookup!D:D, "Not available")</f>
        <v>Not available</v>
      </c>
      <c r="CB1268" t="str">
        <f>_xlfn.XLOOKUP($B1268,Img_lookup!A:A,Img_lookup!E:E, "https://imgur.com/aT5wafe")</f>
        <v>https://imgur.com/aT5wafe</v>
      </c>
    </row>
    <row r="1269" spans="1:80" ht="409.6" x14ac:dyDescent="0.15">
      <c r="A1269" s="1" t="s">
        <v>2129</v>
      </c>
      <c r="B1269" s="1" t="s">
        <v>5298</v>
      </c>
      <c r="C1269" s="1" t="s">
        <v>5299</v>
      </c>
      <c r="E1269" s="1" t="s">
        <v>5300</v>
      </c>
      <c r="F1269" s="1" t="s">
        <v>539</v>
      </c>
      <c r="G1269" s="1" t="s">
        <v>23799</v>
      </c>
      <c r="H1269" s="11" t="str">
        <f t="shared" si="583"/>
        <v>Perennial</v>
      </c>
      <c r="J1269" s="1">
        <v>0.25</v>
      </c>
      <c r="L1269" t="str" cm="1">
        <f t="array" ref="L1269">_xlfn.IFS(J1269+K1269="", "Unknown", J1269+K1269&gt;3, "Large", J1269+K1269&gt;0.5, "Medium", J1269+K1269&gt;0, "Small")</f>
        <v>Small</v>
      </c>
      <c r="M1269" s="1">
        <v>5</v>
      </c>
      <c r="N1269" cm="1">
        <f t="array" ref="N1269">IF($M1269="",INDEX($M$2:$M$2176,MATCH(1,INDEX(($A$2:$A$2176=$A1269)*($M$2:$M$2176&lt;&gt;""),0),0)),$M1269)</f>
        <v>5</v>
      </c>
      <c r="O1269" s="2" t="str">
        <f t="shared" si="578"/>
        <v>Seasonal outdoors</v>
      </c>
      <c r="P1269" s="1" t="s">
        <v>5301</v>
      </c>
      <c r="R1269" t="str">
        <f t="shared" si="582"/>
        <v>Medium</v>
      </c>
      <c r="W1269" s="1"/>
      <c r="X1269" s="1"/>
      <c r="Y1269" s="1"/>
      <c r="Z1269" s="1"/>
      <c r="AA1269" s="1" t="s">
        <v>698</v>
      </c>
      <c r="AB1269" s="1" t="str">
        <f>IF(ISNUMBER(SEARCH("-",AA1269)),TRIM(LEFT(AA1269,FIND("-",AA1269)-1)),AA1269)</f>
        <v>5</v>
      </c>
      <c r="AC1269" s="1" t="str">
        <f>IF(AB1269="1", "January", IF(AB1269="2", "February", IF(AB1269="3", "March", IF(AB1269="4", "April", IF(AB1269="5", "May", IF(AB1269="6", "June", IF(AB1269="7", "July", IF(AB1269="8", "August", IF(AB1269="9", "September", IF(AB1269="10", "October", IF(AB1269="11", "November", IF(AB1269="12", "December", "Other"))))))))))))</f>
        <v>May</v>
      </c>
      <c r="AD1269" s="1" t="str">
        <f>IF(ISNUMBER(SEARCH("-",AA1269)),TRIM(RIGHT(AA1269,LEN(AA1269)-SEARCH("-",AA1269))),AA1269)</f>
        <v>8</v>
      </c>
      <c r="AE1269" s="1" t="str">
        <f>IF(AD1269="1", "January", IF(AD1269="2", "February", IF(AD1269="3", "March", IF(AD1269="4", "April", IF(AD1269="5", "May", IF(AD1269="6", "June", IF(AD1269="7", "July", IF(AD1269="8", "August", IF(AD1269="9", "September", IF(AD1269="10", "October", IF(AD1269="11", "November", IF(AD1269="12", "December", "Other"))))))))))))</f>
        <v>August</v>
      </c>
      <c r="AF1269" s="16" t="s">
        <v>25215</v>
      </c>
      <c r="AG1269" s="1" t="str">
        <f t="shared" si="568"/>
        <v xml:space="preserve">Spores </v>
      </c>
      <c r="AH1269" s="2" t="str">
        <f t="shared" si="569"/>
        <v>Best sown as soon as they are ripe on the surface of a humus-rich sterilized soil. Keep the compost moist, preferably by putting a plastic bag over the pot. Pot on small clumps of plantlets as soon as they are large enough to handle and keep them in humid conditions until they are well established. Do not plant outside until the ferns are at least 2 years old.
Division of underground rhizomes with care because the roots are brittle[200]</v>
      </c>
      <c r="AI1269" s="1" t="s">
        <v>5302</v>
      </c>
      <c r="AL1269" s="1" t="str">
        <f t="shared" si="579"/>
        <v>Unscented</v>
      </c>
      <c r="AM1269" s="1" t="b">
        <v>0</v>
      </c>
      <c r="AN1269" s="1" t="b">
        <v>0</v>
      </c>
      <c r="AO1269" s="1" t="b">
        <v>1</v>
      </c>
      <c r="AP1269" s="5" t="s">
        <v>28</v>
      </c>
      <c r="AQ1269" s="5" t="str">
        <f t="shared" si="570"/>
        <v>Light, Medium, Heavy</v>
      </c>
      <c r="AR1269" s="1" t="s">
        <v>30</v>
      </c>
      <c r="AS1269" s="1" t="str">
        <f t="shared" si="580"/>
        <v>None</v>
      </c>
      <c r="AT1269" s="1" t="str">
        <f t="shared" si="571"/>
        <v>Full</v>
      </c>
      <c r="AU1269" s="1" t="s">
        <v>29</v>
      </c>
      <c r="AV1269" s="1" t="str">
        <f t="shared" si="572"/>
        <v>Moist</v>
      </c>
      <c r="AW1269" s="1" t="s">
        <v>12</v>
      </c>
      <c r="AX1269" s="1" t="str">
        <f t="shared" si="573"/>
        <v>Acid, Neutral, Alkaline</v>
      </c>
      <c r="AY1269" s="1" t="b">
        <v>0</v>
      </c>
      <c r="AZ1269" s="1" t="b">
        <v>0</v>
      </c>
      <c r="BA1269" s="1" t="b">
        <v>0</v>
      </c>
      <c r="BC1269" t="str">
        <f t="shared" si="574"/>
        <v>FALSE</v>
      </c>
      <c r="BE1269" t="str">
        <f t="shared" si="575"/>
        <v>FALSE</v>
      </c>
      <c r="BF1269" s="1" t="b">
        <v>0</v>
      </c>
      <c r="BG1269" s="1" t="b">
        <v>0</v>
      </c>
      <c r="BH1269" s="1" t="b">
        <v>0</v>
      </c>
      <c r="BJ1269" s="1" t="str">
        <f t="shared" si="576"/>
        <v>FALSE</v>
      </c>
      <c r="BL1269" t="str">
        <f t="shared" si="577"/>
        <v>FALSE</v>
      </c>
      <c r="BM1269" s="1" t="b">
        <v>0</v>
      </c>
      <c r="BN1269" s="1" t="b">
        <v>0</v>
      </c>
      <c r="BO1269" s="1">
        <f t="shared" si="581"/>
        <v>5</v>
      </c>
      <c r="BP1269" s="1" t="s">
        <v>31</v>
      </c>
      <c r="BQ1269" s="1" cm="1">
        <f t="array" ref="BQ1269">_xlfn.IFS(BP1269="None Known",0, LEN(BP1269)&gt;500, 5,LEN(BP1269)&gt;400, 4, LEN(BP1269)&gt;300, 3, LEN(BP1269)&gt;200, 2, LEN(BP1269)&gt;1, 1)</f>
        <v>0</v>
      </c>
      <c r="BR1269" s="1" t="s">
        <v>5303</v>
      </c>
      <c r="BS1269" s="1">
        <v>1</v>
      </c>
      <c r="BT1269" s="1" t="s">
        <v>5304</v>
      </c>
      <c r="BU1269" s="1">
        <v>2</v>
      </c>
      <c r="BV1269" s="1" t="s">
        <v>5305</v>
      </c>
      <c r="BW1269" s="1" t="s">
        <v>2137</v>
      </c>
      <c r="BX1269" s="1"/>
      <c r="BY1269" t="str">
        <f>_xlfn.XLOOKUP($B1269,Img_lookup!A:A,Img_lookup!B:B, "Not available")</f>
        <v>8e7e7d9f-7d96-4a74-8352-f8bd078b3bfe</v>
      </c>
      <c r="BZ1269" t="str">
        <f>_xlfn.XLOOKUP($B1269,Img_lookup!A:A,Img_lookup!C:C, "Not available")</f>
        <v>Adder's tongue fern. Ophioglossum vulgatum- Svensk botanik [J.W. Palmstruch et al], vol. 6 (1809)</v>
      </c>
      <c r="CA1269" t="str">
        <f>_xlfn.XLOOKUP($B1269,Img_lookup!A:A,Img_lookup!D:D, "Not available")</f>
        <v>Swallowtail Garden Seeds</v>
      </c>
      <c r="CB1269" t="str">
        <f>_xlfn.XLOOKUP($B1269,Img_lookup!A:A,Img_lookup!E:E, "https://imgur.com/aT5wafe")</f>
        <v>https://api.openverse.engineering/v1/images/8e7e7d9f-7d96-4a74-8352-f8bd078b3bfe/thumb/</v>
      </c>
    </row>
    <row r="1270" spans="1:80" ht="397" x14ac:dyDescent="0.15">
      <c r="A1270" s="1" t="s">
        <v>2364</v>
      </c>
      <c r="B1270" s="1" t="s">
        <v>2948</v>
      </c>
      <c r="C1270" s="1" t="s">
        <v>2949</v>
      </c>
      <c r="E1270" s="1" t="s">
        <v>1168</v>
      </c>
      <c r="F1270" s="1" t="s">
        <v>6</v>
      </c>
      <c r="G1270" s="1" t="s">
        <v>6</v>
      </c>
      <c r="H1270" s="11" t="str">
        <f t="shared" si="583"/>
        <v>Perennial</v>
      </c>
      <c r="I1270" s="1" t="s">
        <v>17108</v>
      </c>
      <c r="J1270" s="1">
        <v>0.30000001199999998</v>
      </c>
      <c r="K1270" s="1">
        <v>1</v>
      </c>
      <c r="L1270" t="str" cm="1">
        <f t="array" ref="L1270">_xlfn.IFS(J1270+K1270="", "Unknown", J1270+K1270&gt;3, "Large", J1270+K1270&gt;0.5, "Medium", J1270+K1270&gt;0, "Small")</f>
        <v>Medium</v>
      </c>
      <c r="M1270" s="1">
        <v>7</v>
      </c>
      <c r="N1270" cm="1">
        <f t="array" ref="N1270">IF($M1270="",INDEX($M$2:$M$2176,MATCH(1,INDEX(($A$2:$A$2176=$A1270)*($M$2:$M$2176&lt;&gt;""),0),0)),$M1270)</f>
        <v>7</v>
      </c>
      <c r="O1270" s="2" t="str">
        <f t="shared" si="578"/>
        <v>Seasonal outdoors</v>
      </c>
      <c r="P1270" s="1" t="s">
        <v>2950</v>
      </c>
      <c r="R1270" t="str">
        <f t="shared" si="582"/>
        <v>Medium</v>
      </c>
      <c r="S1270" s="1" t="s">
        <v>24</v>
      </c>
      <c r="T1270" s="1" t="str">
        <f>LEFT(S1270,FIND("-",S1270)-1)</f>
        <v xml:space="preserve">1 </v>
      </c>
      <c r="U1270" s="1" t="str">
        <f>RIGHT(S1270,FIND("-",S1270)-1)</f>
        <v>12</v>
      </c>
      <c r="V1270" s="1">
        <v>8</v>
      </c>
      <c r="W1270" s="6">
        <f>IF(ISNUMBER(SEARCH("-",V1270)),TRIM(LEFT(V1270,FIND("-",V1270)-1)),V1270)</f>
        <v>8</v>
      </c>
      <c r="X1270" t="str">
        <f>IF(W1270=1, "January", IF(W1270=2, "February", IF(W1270=3, "March", IF(W1270=4, "April", IF(W1270=5, "May", IF(W1270=6, "June", IF(W1270=7, "July", IF(W1270=8, "August", IF(W1270=9, "September", IF(W1270=10, "October", IF(W1270=11, "November", IF(W1270=12, "December", "Other"))))))))))))</f>
        <v>August</v>
      </c>
      <c r="AF1270" s="16" t="s">
        <v>24140</v>
      </c>
      <c r="AG1270" s="1" t="str">
        <f t="shared" si="568"/>
        <v xml:space="preserve">Seed </v>
      </c>
      <c r="AH1270" s="2" t="str">
        <f t="shared" si="569"/>
        <v>Best sown as soon as it is ripe in a sandy compost in a cold frame[200]. When they are large enough to handle, prick the seedlings out into individual pots and grow them on in the cold frame for at least their first winter. Plant them out into their permanent positions in late spring or early summer, after the last expected frosts.
Division in spring[188].</v>
      </c>
      <c r="AI1270" s="1" t="s">
        <v>2951</v>
      </c>
      <c r="AK1270" s="1" t="s">
        <v>17104</v>
      </c>
      <c r="AL1270" s="1" t="str">
        <f t="shared" si="579"/>
        <v>Unscented</v>
      </c>
      <c r="AM1270" s="1" t="b">
        <v>0</v>
      </c>
      <c r="AN1270" s="1" t="b">
        <v>1</v>
      </c>
      <c r="AO1270" s="1" t="b">
        <v>0</v>
      </c>
      <c r="AP1270" s="5" t="s">
        <v>54</v>
      </c>
      <c r="AQ1270" s="5" t="str">
        <f t="shared" si="570"/>
        <v>Light, Medium</v>
      </c>
      <c r="AR1270" s="1" t="s">
        <v>10</v>
      </c>
      <c r="AS1270" s="1" t="str">
        <f t="shared" si="580"/>
        <v>None, Partial</v>
      </c>
      <c r="AT1270" s="1" t="str">
        <f t="shared" si="571"/>
        <v>Partial, Full</v>
      </c>
      <c r="AU1270" s="1" t="s">
        <v>609</v>
      </c>
      <c r="AV1270" s="1" t="str">
        <f t="shared" si="572"/>
        <v>Moist, Wet/Water</v>
      </c>
      <c r="AW1270" s="1" t="s">
        <v>12</v>
      </c>
      <c r="AX1270" s="1" t="str">
        <f t="shared" si="573"/>
        <v>Acid, Neutral, Alkaline</v>
      </c>
      <c r="AY1270" s="1" t="b">
        <v>0</v>
      </c>
      <c r="AZ1270" s="1" t="b">
        <v>0</v>
      </c>
      <c r="BA1270" s="1" t="b">
        <v>0</v>
      </c>
      <c r="BC1270" t="str">
        <f t="shared" si="574"/>
        <v>FALSE</v>
      </c>
      <c r="BE1270" t="str">
        <f t="shared" si="575"/>
        <v>FALSE</v>
      </c>
      <c r="BF1270" s="1" t="b">
        <v>0</v>
      </c>
      <c r="BG1270" s="1" t="b">
        <v>0</v>
      </c>
      <c r="BH1270" s="1" t="b">
        <v>0</v>
      </c>
      <c r="BJ1270" s="1" t="str">
        <f t="shared" si="576"/>
        <v>FALSE</v>
      </c>
      <c r="BL1270" t="str">
        <f t="shared" si="577"/>
        <v>FALSE</v>
      </c>
      <c r="BM1270" s="1" t="b">
        <v>0</v>
      </c>
      <c r="BN1270" s="1" t="b">
        <v>0</v>
      </c>
      <c r="BO1270" s="1">
        <f t="shared" si="581"/>
        <v>11</v>
      </c>
      <c r="BP1270" s="1" t="s">
        <v>2952</v>
      </c>
      <c r="BQ1270" s="1" cm="1">
        <f t="array" ref="BQ1270">_xlfn.IFS(BP1270="None Known",0, LEN(BP1270)&gt;500, 5,LEN(BP1270)&gt;400, 4, LEN(BP1270)&gt;300, 3, LEN(BP1270)&gt;200, 2, LEN(BP1270)&gt;1, 1)</f>
        <v>2</v>
      </c>
      <c r="BR1270" s="1" t="s">
        <v>2953</v>
      </c>
      <c r="BS1270" s="1">
        <v>2</v>
      </c>
      <c r="BT1270" s="1" t="s">
        <v>2954</v>
      </c>
      <c r="BU1270" s="1">
        <v>3</v>
      </c>
      <c r="BV1270" s="1" t="s">
        <v>169</v>
      </c>
      <c r="BW1270" s="1" t="s">
        <v>31</v>
      </c>
      <c r="BX1270" s="1"/>
      <c r="BY1270" t="str">
        <f>_xlfn.XLOOKUP($B1270,Img_lookup!A:A,Img_lookup!B:B, "Not available")</f>
        <v>50476a99-de09-46eb-8f03-261371572a88</v>
      </c>
      <c r="BZ1270" t="str">
        <f>_xlfn.XLOOKUP($B1270,Img_lookup!A:A,Img_lookup!C:C, "Not available")</f>
        <v>Chicago Botanic Gdn, Regenstein Center, Bonsai Collection 180721 309 Olea europea Olive Tree, 60 to 70 years old, Ophiopogon japonicus 'Gyoku-ryu', Isotoma fluviatilis Blue Star Creeper</v>
      </c>
      <c r="CA1270" t="str">
        <f>_xlfn.XLOOKUP($B1270,Img_lookup!A:A,Img_lookup!D:D, "Not available")</f>
        <v>cultivar413</v>
      </c>
      <c r="CB1270" t="str">
        <f>_xlfn.XLOOKUP($B1270,Img_lookup!A:A,Img_lookup!E:E, "https://imgur.com/aT5wafe")</f>
        <v>https://api.openverse.engineering/v1/images/50476a99-de09-46eb-8f03-261371572a88/thumb/</v>
      </c>
    </row>
    <row r="1271" spans="1:80" ht="409.6" x14ac:dyDescent="0.15">
      <c r="A1271" s="1" t="s">
        <v>504</v>
      </c>
      <c r="B1271" s="1" t="s">
        <v>11736</v>
      </c>
      <c r="C1271" s="1" t="s">
        <v>11737</v>
      </c>
      <c r="D1271" s="1" t="s">
        <v>11738</v>
      </c>
      <c r="E1271" s="1" t="s">
        <v>8684</v>
      </c>
      <c r="F1271" s="1" t="s">
        <v>6</v>
      </c>
      <c r="G1271" s="1" t="s">
        <v>6</v>
      </c>
      <c r="H1271" s="11" t="str">
        <f t="shared" si="583"/>
        <v>Perennial</v>
      </c>
      <c r="J1271" s="1">
        <v>0.5</v>
      </c>
      <c r="L1271" t="str" cm="1">
        <f t="array" ref="L1271">_xlfn.IFS(J1271+K1271="", "Unknown", J1271+K1271&gt;3, "Large", J1271+K1271&gt;0.5, "Medium", J1271+K1271&gt;0, "Small")</f>
        <v>Small</v>
      </c>
      <c r="M1271" s="1">
        <v>6</v>
      </c>
      <c r="N1271" cm="1">
        <f t="array" ref="N1271">IF($M1271="",INDEX($M$2:$M$2176,MATCH(1,INDEX(($A$2:$A$2176=$A1271)*($M$2:$M$2176&lt;&gt;""),0),0)),$M1271)</f>
        <v>6</v>
      </c>
      <c r="O1271" s="2" t="str">
        <f t="shared" si="578"/>
        <v>Seasonal outdoors</v>
      </c>
      <c r="P1271" s="1" t="s">
        <v>11739</v>
      </c>
      <c r="R1271" t="str">
        <f t="shared" si="582"/>
        <v>Medium</v>
      </c>
      <c r="T1271" s="1"/>
      <c r="U1271" s="1"/>
      <c r="V1271" s="1" t="s">
        <v>96</v>
      </c>
      <c r="W1271" s="6" t="str">
        <f>IF(ISNUMBER(SEARCH("-",V1271)),TRIM(LEFT(V1271,FIND("-",V1271)-1)),V1271)</f>
        <v>5</v>
      </c>
      <c r="X1271" t="str">
        <f>IF(W1271="1", "January", IF(W1271="2", "February", IF(W1271="3", "March", IF(W1271="4", "April", IF(W1271="5", "May", IF(W1271="6", "June", IF(W1271="7", "July", IF(W1271="8", "August", IF(W1271="9", "September", IF(W1271="10", "October", IF(W1271="11", "November", IF(W1271="12", "December", "Other"))))))))))))</f>
        <v>May</v>
      </c>
      <c r="Y1271" s="2" t="str">
        <f>IF(ISNUMBER(SEARCH("-",V1271)),TRIM(RIGHT(V1271,LEN(V1271)-SEARCH("-",V1271))),V1271)</f>
        <v>6</v>
      </c>
      <c r="Z1271" s="2" t="str">
        <f>IF(Y1271="1", "January", IF(Y1271="2", "February", IF(Y1271="3", "March", IF(Y1271="4", "April", IF(Y1271="5", "May", IF(Y1271="6", "June", IF(Y1271="7", "July", IF(Y1271="8", "August", IF(Y1271="9", "September", IF(Y1271="10", "October", IF(Y1271="11", "November", IF(Y1271="12", "December", "Other"))))))))))))</f>
        <v>June</v>
      </c>
      <c r="AF1271" s="16" t="s">
        <v>24614</v>
      </c>
      <c r="AG1271" s="1" t="str">
        <f t="shared" si="568"/>
        <v xml:space="preserve">Seed </v>
      </c>
      <c r="AH1271" s="2" t="str">
        <f t="shared" si="569"/>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This species only rarely forms new offsets and so division is seldom feasible, the following methods can be tried, however[230].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1271" s="1" t="s">
        <v>11740</v>
      </c>
      <c r="AJ1271" s="1" t="s">
        <v>23832</v>
      </c>
      <c r="AK1271" s="1" t="s">
        <v>17104</v>
      </c>
      <c r="AL1271" s="1" t="str">
        <f t="shared" si="579"/>
        <v>Scented</v>
      </c>
      <c r="AM1271" s="1" t="b">
        <v>1</v>
      </c>
      <c r="AN1271" s="1" t="b">
        <v>0</v>
      </c>
      <c r="AO1271" s="1" t="b">
        <v>0</v>
      </c>
      <c r="AP1271" s="5" t="s">
        <v>28</v>
      </c>
      <c r="AQ1271" s="5" t="str">
        <f t="shared" si="570"/>
        <v>Light, Medium, Heavy</v>
      </c>
      <c r="AR1271" s="1" t="s">
        <v>10</v>
      </c>
      <c r="AS1271" s="1" t="str">
        <f t="shared" si="580"/>
        <v>None, Partial</v>
      </c>
      <c r="AT1271" s="1" t="str">
        <f t="shared" si="571"/>
        <v>Partial, Full</v>
      </c>
      <c r="AU1271" s="1" t="s">
        <v>29</v>
      </c>
      <c r="AV1271" s="1" t="str">
        <f t="shared" si="572"/>
        <v>Moist</v>
      </c>
      <c r="AW1271" s="1" t="s">
        <v>12</v>
      </c>
      <c r="AX1271" s="1" t="str">
        <f t="shared" si="573"/>
        <v>Acid, Neutral, Alkaline</v>
      </c>
      <c r="AY1271" s="1" t="b">
        <v>0</v>
      </c>
      <c r="AZ1271" s="1" t="b">
        <v>0</v>
      </c>
      <c r="BA1271" s="1" t="b">
        <v>0</v>
      </c>
      <c r="BC1271" t="str">
        <f t="shared" si="574"/>
        <v>FALSE</v>
      </c>
      <c r="BE1271" t="str">
        <f t="shared" si="575"/>
        <v>FALSE</v>
      </c>
      <c r="BF1271" s="1" t="b">
        <v>0</v>
      </c>
      <c r="BG1271" s="1" t="b">
        <v>0</v>
      </c>
      <c r="BH1271" s="1" t="b">
        <v>0</v>
      </c>
      <c r="BJ1271" s="1" t="str">
        <f t="shared" si="576"/>
        <v>FALSE</v>
      </c>
      <c r="BL1271" t="str">
        <f t="shared" si="577"/>
        <v>FALSE</v>
      </c>
      <c r="BM1271" s="1" t="b">
        <v>0</v>
      </c>
      <c r="BN1271" s="1" t="b">
        <v>0</v>
      </c>
      <c r="BO1271" s="1">
        <f t="shared" si="581"/>
        <v>8</v>
      </c>
      <c r="BP1271" s="1" t="s">
        <v>31</v>
      </c>
      <c r="BQ1271" s="1" cm="1">
        <f t="array" ref="BQ1271">_xlfn.IFS(BP1271="None Known",0, LEN(BP1271)&gt;500, 5,LEN(BP1271)&gt;400, 4, LEN(BP1271)&gt;300, 3, LEN(BP1271)&gt;200, 2, LEN(BP1271)&gt;1, 1)</f>
        <v>0</v>
      </c>
      <c r="BR1271" s="1" t="s">
        <v>11741</v>
      </c>
      <c r="BS1271" s="1">
        <v>2</v>
      </c>
      <c r="BT1271" s="1" t="s">
        <v>512</v>
      </c>
      <c r="BU1271" s="1">
        <v>2</v>
      </c>
      <c r="BV1271" s="1" t="s">
        <v>6382</v>
      </c>
      <c r="BW1271" s="1" t="s">
        <v>31</v>
      </c>
      <c r="BX1271" s="1"/>
      <c r="BY1271" t="str">
        <f>_xlfn.XLOOKUP($B1271,Img_lookup!A:A,Img_lookup!B:B, "Not available")</f>
        <v>61d65141-6cb2-4008-b515-85ac5aba2eae</v>
      </c>
      <c r="BZ1271" t="str">
        <f>_xlfn.XLOOKUP($B1271,Img_lookup!A:A,Img_lookup!C:C, "Not available")</f>
        <v>Ophrys mouche (Ophrys insectifera)</v>
      </c>
      <c r="CA1271" t="str">
        <f>_xlfn.XLOOKUP($B1271,Img_lookup!A:A,Img_lookup!D:D, "Not available")</f>
        <v>Sandrine Rouja</v>
      </c>
      <c r="CB1271" t="str">
        <f>_xlfn.XLOOKUP($B1271,Img_lookup!A:A,Img_lookup!E:E, "https://imgur.com/aT5wafe")</f>
        <v>https://api.openverse.engineering/v1/images/61d65141-6cb2-4008-b515-85ac5aba2eae/thumb/</v>
      </c>
    </row>
    <row r="1272" spans="1:80" ht="409.6" x14ac:dyDescent="0.15">
      <c r="A1272" s="1" t="s">
        <v>1384</v>
      </c>
      <c r="B1272" s="1" t="s">
        <v>1783</v>
      </c>
      <c r="C1272" s="1" t="s">
        <v>1784</v>
      </c>
      <c r="D1272" s="1" t="s">
        <v>1785</v>
      </c>
      <c r="E1272" s="1" t="s">
        <v>460</v>
      </c>
      <c r="F1272" s="1" t="s">
        <v>22</v>
      </c>
      <c r="G1272" s="1" t="s">
        <v>22</v>
      </c>
      <c r="H1272" s="11" t="str">
        <f t="shared" si="583"/>
        <v>Perennial</v>
      </c>
      <c r="I1272" s="1" t="s">
        <v>17107</v>
      </c>
      <c r="J1272" s="1">
        <v>2</v>
      </c>
      <c r="K1272" s="1">
        <v>2</v>
      </c>
      <c r="L1272" t="str" cm="1">
        <f t="array" ref="L1272">_xlfn.IFS(J1272+K1272="", "Unknown", J1272+K1272&gt;3, "Large", J1272+K1272&gt;0.5, "Medium", J1272+K1272&gt;0, "Small")</f>
        <v>Large</v>
      </c>
      <c r="M1272" s="1">
        <v>4</v>
      </c>
      <c r="N1272" cm="1">
        <f t="array" ref="N1272">IF($M1272="",INDEX($M$2:$M$2176,MATCH(1,INDEX(($A$2:$A$2176=$A1272)*($M$2:$M$2176&lt;&gt;""),0),0)),$M1272)</f>
        <v>4</v>
      </c>
      <c r="O1272" s="2" t="str">
        <f t="shared" si="578"/>
        <v>Hardy to cold</v>
      </c>
      <c r="P1272" s="1" t="s">
        <v>1786</v>
      </c>
      <c r="R1272" t="str">
        <f t="shared" si="582"/>
        <v>Medium</v>
      </c>
      <c r="T1272" s="1"/>
      <c r="U1272" s="1"/>
      <c r="V1272" s="1" t="s">
        <v>322</v>
      </c>
      <c r="W1272" s="6" t="str">
        <f>IF(ISNUMBER(SEARCH("-",V1272)),TRIM(LEFT(V1272,FIND("-",V1272)-1)),V1272)</f>
        <v>6</v>
      </c>
      <c r="X1272" t="str">
        <f>IF(W1272="1", "January", IF(W1272="2", "February", IF(W1272="3", "March", IF(W1272="4", "April", IF(W1272="5", "May", IF(W1272="6", "June", IF(W1272="7", "July", IF(W1272="8", "August", IF(W1272="9", "September", IF(W1272="10", "October", IF(W1272="11", "November", IF(W1272="12", "December", "Other"))))))))))))</f>
        <v>June</v>
      </c>
      <c r="Y1272" s="2" t="str">
        <f>IF(ISNUMBER(SEARCH("-",V1272)),TRIM(RIGHT(V1272,LEN(V1272)-SEARCH("-",V1272))),V1272)</f>
        <v>8</v>
      </c>
      <c r="Z1272" s="2" t="str">
        <f>IF(Y1272="1", "January", IF(Y1272="2", "February", IF(Y1272="3", "March", IF(Y1272="4", "April", IF(Y1272="5", "May", IF(Y1272="6", "June", IF(Y1272="7", "July", IF(Y1272="8", "August", IF(Y1272="9", "September", IF(Y1272="10", "October", IF(Y1272="11", "November", IF(Y1272="12", "December", "Other"))))))))))))</f>
        <v>August</v>
      </c>
      <c r="AF1272" s="16" t="s">
        <v>24141</v>
      </c>
      <c r="AG1272" s="1" t="str">
        <f t="shared" si="568"/>
        <v xml:space="preserve">Seed </v>
      </c>
      <c r="AH1272" s="2" t="str">
        <f t="shared" si="569"/>
        <v>Best sown in a cold frame as soon as it is ripe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of suckers in the dormant season.
Root cuttings in a greenhouse in the winter[188].</v>
      </c>
      <c r="AI1272" s="1" t="s">
        <v>1787</v>
      </c>
      <c r="AK1272" s="1" t="s">
        <v>17104</v>
      </c>
      <c r="AL1272" s="1" t="str">
        <f t="shared" si="579"/>
        <v>Unscented</v>
      </c>
      <c r="AM1272" s="1" t="b">
        <v>0</v>
      </c>
      <c r="AN1272" s="1" t="b">
        <v>1</v>
      </c>
      <c r="AO1272" s="1" t="b">
        <v>0</v>
      </c>
      <c r="AP1272" s="5" t="s">
        <v>28</v>
      </c>
      <c r="AQ1272" s="5" t="str">
        <f t="shared" si="570"/>
        <v>Light, Medium, Heavy</v>
      </c>
      <c r="AR1272" s="1" t="s">
        <v>1788</v>
      </c>
      <c r="AS1272" s="1" t="str">
        <f t="shared" si="580"/>
        <v>Partial, Full</v>
      </c>
      <c r="AT1272" s="1" t="str">
        <f t="shared" si="571"/>
        <v/>
      </c>
      <c r="AU1272" s="1" t="s">
        <v>29</v>
      </c>
      <c r="AV1272" s="1" t="str">
        <f t="shared" si="572"/>
        <v>Moist</v>
      </c>
      <c r="AW1272" s="1" t="s">
        <v>12</v>
      </c>
      <c r="AX1272" s="1" t="str">
        <f t="shared" si="573"/>
        <v>Acid, Neutral, Alkaline</v>
      </c>
      <c r="AY1272" s="1" t="b">
        <v>0</v>
      </c>
      <c r="AZ1272" s="1" t="b">
        <v>0</v>
      </c>
      <c r="BA1272" s="1" t="b">
        <v>0</v>
      </c>
      <c r="BB1272" s="1" t="s">
        <v>29</v>
      </c>
      <c r="BC1272" t="str">
        <f t="shared" si="574"/>
        <v>TRUE</v>
      </c>
      <c r="BE1272" t="str">
        <f t="shared" si="575"/>
        <v>FALSE</v>
      </c>
      <c r="BF1272" s="1" t="b">
        <v>0</v>
      </c>
      <c r="BG1272" s="1" t="b">
        <v>0</v>
      </c>
      <c r="BH1272" s="1" t="b">
        <v>0</v>
      </c>
      <c r="BI1272" s="1" t="s">
        <v>77</v>
      </c>
      <c r="BJ1272" s="1" t="str">
        <f t="shared" si="576"/>
        <v>TRUE</v>
      </c>
      <c r="BL1272" t="str">
        <f t="shared" si="577"/>
        <v>FALSE</v>
      </c>
      <c r="BM1272" s="1" t="b">
        <v>0</v>
      </c>
      <c r="BN1272" s="1" t="b">
        <v>0</v>
      </c>
      <c r="BO1272" s="1">
        <f t="shared" si="581"/>
        <v>9</v>
      </c>
      <c r="BP1272" s="1" t="s">
        <v>1789</v>
      </c>
      <c r="BQ1272" s="1" cm="1">
        <f t="array" ref="BQ1272">_xlfn.IFS(BP1272="None Known",0, LEN(BP1272)&gt;500, 5,LEN(BP1272)&gt;400, 4, LEN(BP1272)&gt;300, 3, LEN(BP1272)&gt;200, 2, LEN(BP1272)&gt;1, 1)</f>
        <v>1</v>
      </c>
      <c r="BR1272" s="1" t="s">
        <v>1790</v>
      </c>
      <c r="BS1272" s="1">
        <v>2</v>
      </c>
      <c r="BT1272" s="1" t="s">
        <v>1791</v>
      </c>
      <c r="BU1272" s="1">
        <v>2</v>
      </c>
      <c r="BV1272" s="1" t="s">
        <v>1792</v>
      </c>
      <c r="BW1272" s="1" t="s">
        <v>1793</v>
      </c>
      <c r="BX1272" s="1"/>
      <c r="BY1272" t="str">
        <f>_xlfn.XLOOKUP($B1272,Img_lookup!A:A,Img_lookup!B:B, "Not available")</f>
        <v>0c312f8a-ab34-4dde-9b2f-87ce80ebd60d</v>
      </c>
      <c r="BZ1272" t="str">
        <f>_xlfn.XLOOKUP($B1272,Img_lookup!A:A,Img_lookup!C:C, "Not available")</f>
        <v>Devil's club or devil's walking stick (Oplopanax horridus)</v>
      </c>
      <c r="CA1272" t="str">
        <f>_xlfn.XLOOKUP($B1272,Img_lookup!A:A,Img_lookup!D:D, "Not available")</f>
        <v>GlacierNPS</v>
      </c>
      <c r="CB1272" t="str">
        <f>_xlfn.XLOOKUP($B1272,Img_lookup!A:A,Img_lookup!E:E, "https://imgur.com/aT5wafe")</f>
        <v>https://api.openverse.engineering/v1/images/0c312f8a-ab34-4dde-9b2f-87ce80ebd60d/thumb/</v>
      </c>
    </row>
    <row r="1273" spans="1:80" ht="409.6" x14ac:dyDescent="0.15">
      <c r="A1273" s="1" t="s">
        <v>14453</v>
      </c>
      <c r="B1273" s="1" t="s">
        <v>14454</v>
      </c>
      <c r="C1273" s="1" t="s">
        <v>14455</v>
      </c>
      <c r="D1273" s="1" t="s">
        <v>14456</v>
      </c>
      <c r="E1273" s="1" t="s">
        <v>14457</v>
      </c>
      <c r="F1273" s="1" t="s">
        <v>6</v>
      </c>
      <c r="G1273" s="1" t="s">
        <v>6</v>
      </c>
      <c r="H1273" s="11" t="str">
        <f t="shared" si="583"/>
        <v>Perennial</v>
      </c>
      <c r="I1273" s="1" t="s">
        <v>17108</v>
      </c>
      <c r="J1273" s="1">
        <v>0.20000000300000001</v>
      </c>
      <c r="K1273" s="1">
        <v>1</v>
      </c>
      <c r="L1273" t="str" cm="1">
        <f t="array" ref="L1273">_xlfn.IFS(J1273+K1273="", "Unknown", J1273+K1273&gt;3, "Large", J1273+K1273&gt;0.5, "Medium", J1273+K1273&gt;0, "Small")</f>
        <v>Medium</v>
      </c>
      <c r="M1273" s="1">
        <v>4</v>
      </c>
      <c r="N1273" cm="1">
        <f t="array" ref="N1273">IF($M1273="",INDEX($M$2:$M$2176,MATCH(1,INDEX(($A$2:$A$2176=$A1273)*($M$2:$M$2176&lt;&gt;""),0),0)),$M1273)</f>
        <v>4</v>
      </c>
      <c r="O1273" s="2" t="str">
        <f t="shared" si="578"/>
        <v>Hardy to cold</v>
      </c>
      <c r="P1273" s="1" t="s">
        <v>14458</v>
      </c>
      <c r="R1273" t="str">
        <f t="shared" si="582"/>
        <v>Medium</v>
      </c>
      <c r="S1273" s="1" t="s">
        <v>24</v>
      </c>
      <c r="T1273" s="1" t="str">
        <f>LEFT(S1273,FIND("-",S1273)-1)</f>
        <v xml:space="preserve">1 </v>
      </c>
      <c r="U1273" s="1" t="str">
        <f>RIGHT(S1273,FIND("-",S1273)-1)</f>
        <v>12</v>
      </c>
      <c r="V1273" s="1" t="s">
        <v>51</v>
      </c>
      <c r="W1273" s="6" t="str">
        <f>IF(ISNUMBER(SEARCH("-",V1273)),TRIM(LEFT(V1273,FIND("-",V1273)-1)),V1273)</f>
        <v>7</v>
      </c>
      <c r="X1273" t="str">
        <f>IF(W1273="1", "January", IF(W1273="2", "February", IF(W1273="3", "March", IF(W1273="4", "April", IF(W1273="5", "May", IF(W1273="6", "June", IF(W1273="7", "July", IF(W1273="8", "August", IF(W1273="9", "September", IF(W1273="10", "October", IF(W1273="11", "November", IF(W1273="12", "December", "Other"))))))))))))</f>
        <v>July</v>
      </c>
      <c r="Y1273" s="2" t="str">
        <f>IF(ISNUMBER(SEARCH("-",V1273)),TRIM(RIGHT(V1273,LEN(V1273)-SEARCH("-",V1273))),V1273)</f>
        <v>8</v>
      </c>
      <c r="Z1273" s="2" t="str">
        <f>IF(Y1273="1", "January", IF(Y1273="2", "February", IF(Y1273="3", "March", IF(Y1273="4", "April", IF(Y1273="5", "May", IF(Y1273="6", "June", IF(Y1273="7", "July", IF(Y1273="8", "August", IF(Y1273="9", "September", IF(Y1273="10", "October", IF(Y1273="11", "November", IF(Y1273="12", "December", "Other"))))))))))))</f>
        <v>August</v>
      </c>
      <c r="AF1273" s="16" t="s">
        <v>24615</v>
      </c>
      <c r="AG1273" s="1" t="str">
        <f t="shared" si="568"/>
        <v xml:space="preserve">Seed </v>
      </c>
      <c r="AH1273" s="2" t="str">
        <f t="shared" si="569"/>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I1273" s="1" t="s">
        <v>14459</v>
      </c>
      <c r="AJ1273" s="1" t="s">
        <v>53</v>
      </c>
      <c r="AK1273" s="1" t="s">
        <v>17104</v>
      </c>
      <c r="AL1273" s="1" t="str">
        <f t="shared" si="579"/>
        <v>Unscented</v>
      </c>
      <c r="AM1273" s="1" t="b">
        <v>0</v>
      </c>
      <c r="AN1273" s="1" t="b">
        <v>0</v>
      </c>
      <c r="AO1273" s="1" t="b">
        <v>0</v>
      </c>
      <c r="AP1273" s="5" t="s">
        <v>54</v>
      </c>
      <c r="AQ1273" s="5" t="str">
        <f t="shared" si="570"/>
        <v>Light, Medium</v>
      </c>
      <c r="AR1273" s="1" t="s">
        <v>30</v>
      </c>
      <c r="AS1273" s="1" t="str">
        <f t="shared" si="580"/>
        <v>None</v>
      </c>
      <c r="AT1273" s="1" t="str">
        <f t="shared" si="571"/>
        <v>Full</v>
      </c>
      <c r="AU1273" s="1" t="s">
        <v>27</v>
      </c>
      <c r="AV1273" s="1" t="str">
        <f t="shared" si="572"/>
        <v>Dry</v>
      </c>
      <c r="AW1273" s="1" t="s">
        <v>12</v>
      </c>
      <c r="AX1273" s="1" t="str">
        <f t="shared" si="573"/>
        <v>Acid, Neutral, Alkaline</v>
      </c>
      <c r="AY1273" s="1" t="b">
        <v>0</v>
      </c>
      <c r="AZ1273" s="1" t="b">
        <v>0</v>
      </c>
      <c r="BA1273" s="1" t="b">
        <v>0</v>
      </c>
      <c r="BB1273" s="1" t="s">
        <v>275</v>
      </c>
      <c r="BC1273" t="str">
        <f t="shared" si="574"/>
        <v>TRUE</v>
      </c>
      <c r="BE1273" t="str">
        <f t="shared" si="575"/>
        <v>FALSE</v>
      </c>
      <c r="BF1273" s="1" t="b">
        <v>0</v>
      </c>
      <c r="BG1273" s="1" t="b">
        <v>0</v>
      </c>
      <c r="BH1273" s="1" t="b">
        <v>1</v>
      </c>
      <c r="BI1273" s="1" t="s">
        <v>30</v>
      </c>
      <c r="BJ1273" s="1" t="str">
        <f t="shared" si="576"/>
        <v>FALSE</v>
      </c>
      <c r="BL1273" t="str">
        <f t="shared" si="577"/>
        <v>FALSE</v>
      </c>
      <c r="BM1273" s="1" t="b">
        <v>0</v>
      </c>
      <c r="BN1273" s="1" t="b">
        <v>0</v>
      </c>
      <c r="BO1273" s="1">
        <f t="shared" si="581"/>
        <v>13</v>
      </c>
      <c r="BP1273" s="1" t="s">
        <v>14460</v>
      </c>
      <c r="BQ1273" s="1" cm="1">
        <f t="array" ref="BQ1273">_xlfn.IFS(BP1273="None Known",0, LEN(BP1273)&gt;500, 5,LEN(BP1273)&gt;400, 4, LEN(BP1273)&gt;300, 3, LEN(BP1273)&gt;200, 2, LEN(BP1273)&gt;1, 1)</f>
        <v>3</v>
      </c>
      <c r="BR1273" s="16" t="s">
        <v>24142</v>
      </c>
      <c r="BS1273" s="1">
        <v>3</v>
      </c>
      <c r="BT1273" s="1" t="s">
        <v>14461</v>
      </c>
      <c r="BU1273" s="1">
        <v>1</v>
      </c>
      <c r="BV1273" s="1" t="s">
        <v>14462</v>
      </c>
      <c r="BW1273" s="1" t="s">
        <v>14463</v>
      </c>
      <c r="BX1273" s="1"/>
      <c r="BY1273" t="str">
        <f>_xlfn.XLOOKUP($B1273,Img_lookup!A:A,Img_lookup!B:B, "Not available")</f>
        <v>f6948f5d-1d75-465f-b1c0-ee4dd0bf43dc</v>
      </c>
      <c r="BZ1273" t="str">
        <f>_xlfn.XLOOKUP($B1273,Img_lookup!A:A,Img_lookup!C:C, "Not available")</f>
        <v>Vital organs of cactus flower. Kayenta. Smooth Mountain Prickly Pear. Opuntia compressa.</v>
      </c>
      <c r="CA1273" t="str">
        <f>_xlfn.XLOOKUP($B1273,Img_lookup!A:A,Img_lookup!D:D, "Not available")</f>
        <v>Mary Gillham Archive Project</v>
      </c>
      <c r="CB1273" t="str">
        <f>_xlfn.XLOOKUP($B1273,Img_lookup!A:A,Img_lookup!E:E, "https://imgur.com/aT5wafe")</f>
        <v>https://api.openverse.engineering/v1/images/f6948f5d-1d75-465f-b1c0-ee4dd0bf43dc/thumb/</v>
      </c>
    </row>
    <row r="1274" spans="1:80" ht="409.6" x14ac:dyDescent="0.15">
      <c r="A1274" s="1" t="s">
        <v>14453</v>
      </c>
      <c r="B1274" s="1" t="s">
        <v>16319</v>
      </c>
      <c r="C1274" s="1" t="s">
        <v>16320</v>
      </c>
      <c r="E1274" s="1" t="s">
        <v>1213</v>
      </c>
      <c r="F1274" s="1" t="s">
        <v>6</v>
      </c>
      <c r="G1274" s="1" t="s">
        <v>6</v>
      </c>
      <c r="H1274" s="11" t="str">
        <f t="shared" si="583"/>
        <v>Perennial</v>
      </c>
      <c r="I1274" s="1" t="s">
        <v>17108</v>
      </c>
      <c r="J1274" s="1">
        <v>5</v>
      </c>
      <c r="K1274" s="1">
        <v>5</v>
      </c>
      <c r="L1274" t="str" cm="1">
        <f t="array" ref="L1274">_xlfn.IFS(J1274+K1274="", "Unknown", J1274+K1274&gt;3, "Large", J1274+K1274&gt;0.5, "Medium", J1274+K1274&gt;0, "Small")</f>
        <v>Large</v>
      </c>
      <c r="M1274" s="1">
        <v>9</v>
      </c>
      <c r="N1274" cm="1">
        <f t="array" ref="N1274">IF($M1274="",INDEX($M$2:$M$2176,MATCH(1,INDEX(($A$2:$A$2176=$A1274)*($M$2:$M$2176&lt;&gt;""),0),0)),$M1274)</f>
        <v>9</v>
      </c>
      <c r="O1274" s="2" t="str">
        <f t="shared" si="578"/>
        <v>Grown indoors</v>
      </c>
      <c r="P1274" s="1" t="s">
        <v>16321</v>
      </c>
      <c r="R1274" t="str">
        <f t="shared" si="582"/>
        <v>Medium</v>
      </c>
      <c r="S1274" s="1" t="s">
        <v>24</v>
      </c>
      <c r="T1274" s="1" t="str">
        <f>LEFT(S1274,FIND("-",S1274)-1)</f>
        <v xml:space="preserve">1 </v>
      </c>
      <c r="U1274" s="1" t="str">
        <f>RIGHT(S1274,FIND("-",S1274)-1)</f>
        <v>12</v>
      </c>
      <c r="V1274" s="1" t="s">
        <v>134</v>
      </c>
      <c r="W1274" s="6" t="str">
        <f>IF(ISNUMBER(SEARCH("-",V1274)),TRIM(LEFT(V1274,FIND("-",V1274)-1)),V1274)</f>
        <v>6</v>
      </c>
      <c r="X1274" t="str">
        <f>IF(W1274="1", "January", IF(W1274="2", "February", IF(W1274="3", "March", IF(W1274="4", "April", IF(W1274="5", "May", IF(W1274="6", "June", IF(W1274="7", "July", IF(W1274="8", "August", IF(W1274="9", "September", IF(W1274="10", "October", IF(W1274="11", "November", IF(W1274="12", "December", "Other"))))))))))))</f>
        <v>June</v>
      </c>
      <c r="Y1274" s="2" t="str">
        <f>IF(ISNUMBER(SEARCH("-",V1274)),TRIM(RIGHT(V1274,LEN(V1274)-SEARCH("-",V1274))),V1274)</f>
        <v>9</v>
      </c>
      <c r="Z1274" s="2" t="str">
        <f>IF(Y1274="1", "January", IF(Y1274="2", "February", IF(Y1274="3", "March", IF(Y1274="4", "April", IF(Y1274="5", "May", IF(Y1274="6", "June", IF(Y1274="7", "July", IF(Y1274="8", "August", IF(Y1274="9", "September", IF(Y1274="10", "October", IF(Y1274="11", "November", IF(Y1274="12", "December", "Other"))))))))))))</f>
        <v>September</v>
      </c>
      <c r="AF1274" s="16" t="s">
        <v>24615</v>
      </c>
      <c r="AG1274" s="1" t="str">
        <f t="shared" si="568"/>
        <v xml:space="preserve">Seed </v>
      </c>
      <c r="AH1274" s="2" t="str">
        <f t="shared" si="569"/>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I1274" s="1" t="s">
        <v>16322</v>
      </c>
      <c r="AJ1274" s="1" t="s">
        <v>53</v>
      </c>
      <c r="AK1274" s="1" t="s">
        <v>17104</v>
      </c>
      <c r="AL1274" s="1" t="str">
        <f t="shared" si="579"/>
        <v>Unscented</v>
      </c>
      <c r="AM1274" s="1" t="b">
        <v>0</v>
      </c>
      <c r="AN1274" s="1" t="b">
        <v>0</v>
      </c>
      <c r="AO1274" s="1" t="b">
        <v>0</v>
      </c>
      <c r="AP1274" s="5" t="s">
        <v>54</v>
      </c>
      <c r="AQ1274" s="5" t="str">
        <f t="shared" si="570"/>
        <v>Light, Medium</v>
      </c>
      <c r="AR1274" s="1" t="s">
        <v>30</v>
      </c>
      <c r="AS1274" s="1" t="str">
        <f t="shared" si="580"/>
        <v>None</v>
      </c>
      <c r="AT1274" s="1" t="str">
        <f t="shared" si="571"/>
        <v>Full</v>
      </c>
      <c r="AU1274" s="1" t="s">
        <v>27</v>
      </c>
      <c r="AV1274" s="1" t="str">
        <f t="shared" si="572"/>
        <v>Dry</v>
      </c>
      <c r="AW1274" s="1" t="s">
        <v>12</v>
      </c>
      <c r="AX1274" s="1" t="str">
        <f t="shared" si="573"/>
        <v>Acid, Neutral, Alkaline</v>
      </c>
      <c r="AY1274" s="1" t="b">
        <v>0</v>
      </c>
      <c r="AZ1274" s="1" t="b">
        <v>0</v>
      </c>
      <c r="BA1274" s="1" t="b">
        <v>0</v>
      </c>
      <c r="BB1274" s="1" t="s">
        <v>275</v>
      </c>
      <c r="BC1274" t="str">
        <f t="shared" si="574"/>
        <v>TRUE</v>
      </c>
      <c r="BE1274" t="str">
        <f t="shared" si="575"/>
        <v>FALSE</v>
      </c>
      <c r="BF1274" s="1" t="b">
        <v>0</v>
      </c>
      <c r="BG1274" s="1" t="b">
        <v>0</v>
      </c>
      <c r="BH1274" s="1" t="b">
        <v>1</v>
      </c>
      <c r="BI1274" s="1" t="s">
        <v>30</v>
      </c>
      <c r="BJ1274" s="1" t="str">
        <f t="shared" si="576"/>
        <v>FALSE</v>
      </c>
      <c r="BL1274" t="str">
        <f t="shared" si="577"/>
        <v>FALSE</v>
      </c>
      <c r="BM1274" s="1" t="b">
        <v>0</v>
      </c>
      <c r="BN1274" s="1" t="b">
        <v>0</v>
      </c>
      <c r="BO1274" s="1">
        <f t="shared" si="581"/>
        <v>10</v>
      </c>
      <c r="BP1274" s="1" t="s">
        <v>16323</v>
      </c>
      <c r="BQ1274" s="1" cm="1">
        <f t="array" ref="BQ1274">_xlfn.IFS(BP1274="None Known",0, LEN(BP1274)&gt;500, 5,LEN(BP1274)&gt;400, 4, LEN(BP1274)&gt;300, 3, LEN(BP1274)&gt;200, 2, LEN(BP1274)&gt;1, 1)</f>
        <v>2</v>
      </c>
      <c r="BR1274" s="16" t="s">
        <v>25403</v>
      </c>
      <c r="BS1274" s="1">
        <v>2</v>
      </c>
      <c r="BT1274" s="1" t="s">
        <v>16324</v>
      </c>
      <c r="BU1274" s="1">
        <v>2</v>
      </c>
      <c r="BV1274" s="1" t="s">
        <v>14462</v>
      </c>
      <c r="BW1274" s="1" t="s">
        <v>14463</v>
      </c>
      <c r="BX1274" s="1"/>
      <c r="BY1274" t="str">
        <f>_xlfn.XLOOKUP($B1274,Img_lookup!A:A,Img_lookup!B:B, "Not available")</f>
        <v>Not available</v>
      </c>
      <c r="BZ1274" t="str">
        <f>_xlfn.XLOOKUP($B1274,Img_lookup!A:A,Img_lookup!C:C, "Not available")</f>
        <v>Not available</v>
      </c>
      <c r="CA1274" t="str">
        <f>_xlfn.XLOOKUP($B1274,Img_lookup!A:A,Img_lookup!D:D, "Not available")</f>
        <v>Not available</v>
      </c>
      <c r="CB1274" t="str">
        <f>_xlfn.XLOOKUP($B1274,Img_lookup!A:A,Img_lookup!E:E, "https://imgur.com/aT5wafe")</f>
        <v>https://imgur.com/aT5wafe</v>
      </c>
    </row>
    <row r="1275" spans="1:80" ht="409.6" x14ac:dyDescent="0.15">
      <c r="A1275" s="1" t="s">
        <v>14453</v>
      </c>
      <c r="B1275" s="1" t="s">
        <v>16938</v>
      </c>
      <c r="C1275" s="1" t="s">
        <v>16939</v>
      </c>
      <c r="E1275" s="1" t="s">
        <v>16940</v>
      </c>
      <c r="F1275" s="1" t="s">
        <v>6</v>
      </c>
      <c r="G1275" s="1" t="s">
        <v>6</v>
      </c>
      <c r="H1275" s="11" t="str">
        <f t="shared" si="583"/>
        <v>Perennial</v>
      </c>
      <c r="I1275" s="1" t="s">
        <v>17108</v>
      </c>
      <c r="J1275" s="1">
        <v>0.15000000599999999</v>
      </c>
      <c r="K1275" s="1">
        <v>1</v>
      </c>
      <c r="L1275" t="str" cm="1">
        <f t="array" ref="L1275">_xlfn.IFS(J1275+K1275="", "Unknown", J1275+K1275&gt;3, "Large", J1275+K1275&gt;0.5, "Medium", J1275+K1275&gt;0, "Small")</f>
        <v>Medium</v>
      </c>
      <c r="M1275" s="1">
        <v>3</v>
      </c>
      <c r="N1275" cm="1">
        <f t="array" ref="N1275">IF($M1275="",INDEX($M$2:$M$2176,MATCH(1,INDEX(($A$2:$A$2176=$A1275)*($M$2:$M$2176&lt;&gt;""),0),0)),$M1275)</f>
        <v>3</v>
      </c>
      <c r="O1275" s="2" t="str">
        <f t="shared" si="578"/>
        <v>Hardy to cold</v>
      </c>
      <c r="P1275" s="1" t="s">
        <v>16941</v>
      </c>
      <c r="R1275" t="str">
        <f t="shared" si="582"/>
        <v>Medium</v>
      </c>
      <c r="S1275" s="1" t="s">
        <v>24</v>
      </c>
      <c r="T1275" s="1" t="str">
        <f>LEFT(S1275,FIND("-",S1275)-1)</f>
        <v xml:space="preserve">1 </v>
      </c>
      <c r="U1275" s="1" t="str">
        <f>RIGHT(S1275,FIND("-",S1275)-1)</f>
        <v>12</v>
      </c>
      <c r="W1275"/>
      <c r="AF1275" s="16" t="s">
        <v>24615</v>
      </c>
      <c r="AG1275" s="1" t="str">
        <f t="shared" si="568"/>
        <v xml:space="preserve">Seed </v>
      </c>
      <c r="AH1275" s="2" t="str">
        <f t="shared" si="569"/>
        <v>Sow early spring in a very well-drained compost in a greenhouse. When they are large enough to handle, prick the seedlings out into individual pots and grow them on in the greenhouse for at least their first two winters. Plant them out into their permanent positions in late spring or early summer, after the last expected frosts. Give the plants some protection from winter wet. Make sure you have some reserve plants in case those outdoors do not overwinter.
Cuttings of leaf pads at any time in the growing season. Remove a pad from the plant and then leave it in a dry sunny place for a couple of days to ensure that the base is thoroughly dry and has begun to callous. Pot up into a sandy compost. Very easy, rooting quickly.</v>
      </c>
      <c r="AI1275" s="1" t="s">
        <v>16942</v>
      </c>
      <c r="AJ1275" s="1" t="s">
        <v>53</v>
      </c>
      <c r="AK1275" s="1" t="s">
        <v>17104</v>
      </c>
      <c r="AL1275" s="1" t="str">
        <f t="shared" si="579"/>
        <v>Unscented</v>
      </c>
      <c r="AM1275" s="1" t="b">
        <v>0</v>
      </c>
      <c r="AN1275" s="1" t="b">
        <v>0</v>
      </c>
      <c r="AO1275" s="1" t="b">
        <v>0</v>
      </c>
      <c r="AP1275" s="5" t="s">
        <v>54</v>
      </c>
      <c r="AQ1275" s="5" t="str">
        <f t="shared" si="570"/>
        <v>Light, Medium</v>
      </c>
      <c r="AR1275" s="1" t="s">
        <v>30</v>
      </c>
      <c r="AS1275" s="1" t="str">
        <f t="shared" si="580"/>
        <v>None</v>
      </c>
      <c r="AT1275" s="1" t="str">
        <f t="shared" si="571"/>
        <v>Full</v>
      </c>
      <c r="AU1275" s="1" t="s">
        <v>27</v>
      </c>
      <c r="AV1275" s="1" t="str">
        <f t="shared" si="572"/>
        <v>Dry</v>
      </c>
      <c r="AW1275" s="1" t="s">
        <v>12</v>
      </c>
      <c r="AX1275" s="1" t="str">
        <f t="shared" si="573"/>
        <v>Acid, Neutral, Alkaline</v>
      </c>
      <c r="AY1275" s="1" t="b">
        <v>0</v>
      </c>
      <c r="AZ1275" s="1" t="b">
        <v>0</v>
      </c>
      <c r="BA1275" s="1" t="b">
        <v>0</v>
      </c>
      <c r="BC1275" t="str">
        <f t="shared" si="574"/>
        <v>FALSE</v>
      </c>
      <c r="BE1275" t="str">
        <f t="shared" si="575"/>
        <v>FALSE</v>
      </c>
      <c r="BF1275" s="1" t="b">
        <v>0</v>
      </c>
      <c r="BG1275" s="1" t="b">
        <v>0</v>
      </c>
      <c r="BH1275" s="1" t="b">
        <v>1</v>
      </c>
      <c r="BI1275" s="1" t="s">
        <v>30</v>
      </c>
      <c r="BJ1275" s="1" t="str">
        <f t="shared" si="576"/>
        <v>FALSE</v>
      </c>
      <c r="BL1275" t="str">
        <f t="shared" si="577"/>
        <v>FALSE</v>
      </c>
      <c r="BM1275" s="1" t="b">
        <v>0</v>
      </c>
      <c r="BN1275" s="1" t="b">
        <v>0</v>
      </c>
      <c r="BO1275" s="1">
        <f t="shared" si="581"/>
        <v>11</v>
      </c>
      <c r="BP1275" s="1" t="s">
        <v>16943</v>
      </c>
      <c r="BQ1275" s="1" cm="1">
        <f t="array" ref="BQ1275">_xlfn.IFS(BP1275="None Known",0, LEN(BP1275)&gt;500, 5,LEN(BP1275)&gt;400, 4, LEN(BP1275)&gt;300, 3, LEN(BP1275)&gt;200, 2, LEN(BP1275)&gt;1, 1)</f>
        <v>1</v>
      </c>
      <c r="BR1275" s="1" t="s">
        <v>16944</v>
      </c>
      <c r="BS1275" s="1">
        <v>3</v>
      </c>
      <c r="BT1275" s="1" t="s">
        <v>16945</v>
      </c>
      <c r="BU1275" s="1">
        <v>1</v>
      </c>
      <c r="BV1275" s="1" t="s">
        <v>584</v>
      </c>
      <c r="BW1275" s="1" t="s">
        <v>14463</v>
      </c>
      <c r="BX1275" s="1"/>
      <c r="BY1275" t="str">
        <f>_xlfn.XLOOKUP($B1275,Img_lookup!A:A,Img_lookup!B:B, "Not available")</f>
        <v>93914cec-599e-4af0-9323-6fba2f60bdf9</v>
      </c>
      <c r="BZ1275" t="str">
        <f>_xlfn.XLOOKUP($B1275,Img_lookup!A:A,Img_lookup!C:C, "Not available")</f>
        <v>T970428C‚ÄîOpuntia polyacantha var. erinacea‚ÄîMojave--April 1997</v>
      </c>
      <c r="CA1275" t="str">
        <f>_xlfn.XLOOKUP($B1275,Img_lookup!A:A,Img_lookup!D:D, "Not available")</f>
        <v>John Rusk</v>
      </c>
      <c r="CB1275" t="str">
        <f>_xlfn.XLOOKUP($B1275,Img_lookup!A:A,Img_lookup!E:E, "https://imgur.com/aT5wafe")</f>
        <v>https://api.openverse.engineering/v1/images/93914cec-599e-4af0-9323-6fba2f60bdf9/thumb/</v>
      </c>
    </row>
    <row r="1276" spans="1:80" ht="409.6" x14ac:dyDescent="0.15">
      <c r="A1276" s="1" t="s">
        <v>504</v>
      </c>
      <c r="B1276" s="1" t="s">
        <v>13405</v>
      </c>
      <c r="C1276" s="1" t="s">
        <v>13406</v>
      </c>
      <c r="E1276" s="1" t="s">
        <v>13407</v>
      </c>
      <c r="F1276" s="1" t="s">
        <v>23722</v>
      </c>
      <c r="G1276" s="1" t="s">
        <v>23800</v>
      </c>
      <c r="H1276" s="11" t="str">
        <f t="shared" si="583"/>
        <v>Perennial</v>
      </c>
      <c r="J1276" s="1">
        <v>0.60000002399999997</v>
      </c>
      <c r="L1276" t="str" cm="1">
        <f t="array" ref="L1276">_xlfn.IFS(J1276+K1276="", "Unknown", J1276+K1276&gt;3, "Large", J1276+K1276&gt;0.5, "Medium", J1276+K1276&gt;0, "Small")</f>
        <v>Medium</v>
      </c>
      <c r="M1276" s="1">
        <v>5</v>
      </c>
      <c r="N1276" cm="1">
        <f t="array" ref="N1276">IF($M1276="",INDEX($M$2:$M$2176,MATCH(1,INDEX(($A$2:$A$2176=$A1276)*($M$2:$M$2176&lt;&gt;""),0),0)),$M1276)</f>
        <v>5</v>
      </c>
      <c r="O1276" s="2" t="str">
        <f t="shared" si="578"/>
        <v>Seasonal outdoors</v>
      </c>
      <c r="P1276" s="1" t="s">
        <v>13408</v>
      </c>
      <c r="R1276" t="str">
        <f t="shared" si="582"/>
        <v>Medium</v>
      </c>
      <c r="T1276" s="1"/>
      <c r="U1276" s="1"/>
      <c r="V1276" s="1" t="s">
        <v>272</v>
      </c>
      <c r="W1276" s="6" t="str">
        <f>IF(ISNUMBER(SEARCH("-",V1276)),TRIM(LEFT(V1276,FIND("-",V1276)-1)),V1276)</f>
        <v>4</v>
      </c>
      <c r="X1276" t="str">
        <f>IF(W1276="1", "January", IF(W1276="2", "February", IF(W1276="3", "March", IF(W1276="4", "April", IF(W1276="5", "May", IF(W1276="6", "June", IF(W1276="7", "July", IF(W1276="8", "August", IF(W1276="9", "September", IF(W1276="10", "October", IF(W1276="11", "November", IF(W1276="12", "December", "Other"))))))))))))</f>
        <v>April</v>
      </c>
      <c r="Y1276" s="2" t="str">
        <f>IF(ISNUMBER(SEARCH("-",V1276)),TRIM(RIGHT(V1276,LEN(V1276)-SEARCH("-",V1276))),V1276)</f>
        <v>6</v>
      </c>
      <c r="Z1276" s="2" t="str">
        <f>IF(Y1276="1", "January", IF(Y1276="2", "February", IF(Y1276="3", "March", IF(Y1276="4", "April", IF(Y1276="5", "May", IF(Y1276="6", "June", IF(Y1276="7", "July", IF(Y1276="8", "August", IF(Y1276="9", "September", IF(Y1276="10", "October", IF(Y1276="11", "November", IF(Y1276="12", "December", "Other"))))))))))))</f>
        <v>June</v>
      </c>
      <c r="AF1276" s="18" t="s">
        <v>25195</v>
      </c>
      <c r="AG1276" s="1" t="str">
        <f t="shared" si="568"/>
        <v xml:space="preserve">Bulb </v>
      </c>
      <c r="AH1276" s="2" t="str">
        <f t="shared" si="569"/>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1276" s="1" t="s">
        <v>13409</v>
      </c>
      <c r="AJ1276" s="1" t="s">
        <v>23803</v>
      </c>
      <c r="AK1276" s="1" t="s">
        <v>17104</v>
      </c>
      <c r="AL1276" s="1" t="str">
        <f t="shared" si="579"/>
        <v>Scented</v>
      </c>
      <c r="AM1276" s="1" t="b">
        <v>1</v>
      </c>
      <c r="AN1276" s="1" t="b">
        <v>1</v>
      </c>
      <c r="AO1276" s="1" t="b">
        <v>0</v>
      </c>
      <c r="AP1276" s="5" t="s">
        <v>28</v>
      </c>
      <c r="AQ1276" s="5" t="str">
        <f t="shared" si="570"/>
        <v>Light, Medium, Heavy</v>
      </c>
      <c r="AR1276" s="1" t="s">
        <v>10</v>
      </c>
      <c r="AS1276" s="1" t="str">
        <f t="shared" si="580"/>
        <v>None, Partial</v>
      </c>
      <c r="AT1276" s="1" t="str">
        <f t="shared" si="571"/>
        <v>Partial, Full</v>
      </c>
      <c r="AU1276" s="1" t="s">
        <v>11</v>
      </c>
      <c r="AV1276" s="1" t="str">
        <f t="shared" si="572"/>
        <v>Dry, Moist</v>
      </c>
      <c r="AW1276" s="1" t="s">
        <v>12</v>
      </c>
      <c r="AX1276" s="1" t="str">
        <f t="shared" si="573"/>
        <v>Acid, Neutral, Alkaline</v>
      </c>
      <c r="AY1276" s="1" t="b">
        <v>0</v>
      </c>
      <c r="AZ1276" s="1" t="b">
        <v>1</v>
      </c>
      <c r="BA1276" s="1" t="b">
        <v>0</v>
      </c>
      <c r="BC1276" t="str">
        <f t="shared" si="574"/>
        <v>FALSE</v>
      </c>
      <c r="BE1276" t="str">
        <f t="shared" si="575"/>
        <v>FALSE</v>
      </c>
      <c r="BF1276" s="1" t="b">
        <v>0</v>
      </c>
      <c r="BG1276" s="1" t="b">
        <v>0</v>
      </c>
      <c r="BH1276" s="1" t="b">
        <v>0</v>
      </c>
      <c r="BI1276" s="1" t="s">
        <v>30</v>
      </c>
      <c r="BJ1276" s="1" t="str">
        <f t="shared" si="576"/>
        <v>FALSE</v>
      </c>
      <c r="BL1276" t="str">
        <f t="shared" si="577"/>
        <v>FALSE</v>
      </c>
      <c r="BM1276" s="1" t="b">
        <v>0</v>
      </c>
      <c r="BN1276" s="1" t="b">
        <v>0</v>
      </c>
      <c r="BO1276" s="1">
        <f t="shared" si="581"/>
        <v>8</v>
      </c>
      <c r="BP1276" s="1" t="s">
        <v>31</v>
      </c>
      <c r="BQ1276" s="1" cm="1">
        <f t="array" ref="BQ1276">_xlfn.IFS(BP1276="None Known",0, LEN(BP1276)&gt;500, 5,LEN(BP1276)&gt;400, 4, LEN(BP1276)&gt;300, 3, LEN(BP1276)&gt;200, 2, LEN(BP1276)&gt;1, 1)</f>
        <v>0</v>
      </c>
      <c r="BR1276" s="1" t="s">
        <v>5613</v>
      </c>
      <c r="BS1276" s="1">
        <v>2</v>
      </c>
      <c r="BT1276" s="1" t="s">
        <v>13410</v>
      </c>
      <c r="BU1276" s="1">
        <v>2</v>
      </c>
      <c r="BV1276" s="1" t="s">
        <v>13411</v>
      </c>
      <c r="BW1276" s="1" t="s">
        <v>31</v>
      </c>
      <c r="BX1276" s="1"/>
      <c r="BY1276" t="str">
        <f>_xlfn.XLOOKUP($B1276,Img_lookup!A:A,Img_lookup!B:B, "Not available")</f>
        <v>d566b5aa-1808-4a74-aa55-3a8f69089a87</v>
      </c>
      <c r="BZ1276" t="str">
        <f>_xlfn.XLOOKUP($B1276,Img_lookup!A:A,Img_lookup!C:C, "Not available")</f>
        <v>M√§nnliches Knabenkraut (Orchis mascula), Elsenborn, Ostbelgien</v>
      </c>
      <c r="CA1276" t="str">
        <f>_xlfn.XLOOKUP($B1276,Img_lookup!A:A,Img_lookup!D:D, "Not available")</f>
        <v>Frank.Vassen</v>
      </c>
      <c r="CB1276" t="str">
        <f>_xlfn.XLOOKUP($B1276,Img_lookup!A:A,Img_lookup!E:E, "https://imgur.com/aT5wafe")</f>
        <v>https://api.openverse.engineering/v1/images/d566b5aa-1808-4a74-aa55-3a8f69089a87/thumb/</v>
      </c>
    </row>
    <row r="1277" spans="1:80" ht="409.6" x14ac:dyDescent="0.15">
      <c r="A1277" s="1" t="s">
        <v>504</v>
      </c>
      <c r="B1277" s="1" t="s">
        <v>6377</v>
      </c>
      <c r="C1277" s="1" t="s">
        <v>6378</v>
      </c>
      <c r="E1277" s="1" t="s">
        <v>4092</v>
      </c>
      <c r="F1277" s="1" t="s">
        <v>23722</v>
      </c>
      <c r="G1277" s="1" t="s">
        <v>23800</v>
      </c>
      <c r="H1277" s="11" t="str">
        <f t="shared" si="583"/>
        <v>Perennial</v>
      </c>
      <c r="J1277" s="1">
        <v>0.60000002399999997</v>
      </c>
      <c r="L1277" t="str" cm="1">
        <f t="array" ref="L1277">_xlfn.IFS(J1277+K1277="", "Unknown", J1277+K1277&gt;3, "Large", J1277+K1277&gt;0.5, "Medium", J1277+K1277&gt;0, "Small")</f>
        <v>Medium</v>
      </c>
      <c r="M1277" s="1">
        <v>5</v>
      </c>
      <c r="N1277" cm="1">
        <f t="array" ref="N1277">IF($M1277="",INDEX($M$2:$M$2176,MATCH(1,INDEX(($A$2:$A$2176=$A1277)*($M$2:$M$2176&lt;&gt;""),0),0)),$M1277)</f>
        <v>5</v>
      </c>
      <c r="O1277" s="2" t="str">
        <f t="shared" si="578"/>
        <v>Seasonal outdoors</v>
      </c>
      <c r="P1277" s="1" t="s">
        <v>6379</v>
      </c>
      <c r="R1277" t="str">
        <f t="shared" si="582"/>
        <v>Medium</v>
      </c>
      <c r="T1277" s="1"/>
      <c r="U1277" s="1"/>
      <c r="V1277" s="1" t="s">
        <v>96</v>
      </c>
      <c r="W1277" s="6" t="str">
        <f>IF(ISNUMBER(SEARCH("-",V1277)),TRIM(LEFT(V1277,FIND("-",V1277)-1)),V1277)</f>
        <v>5</v>
      </c>
      <c r="X1277" t="str">
        <f>IF(W1277="1", "January", IF(W1277="2", "February", IF(W1277="3", "March", IF(W1277="4", "April", IF(W1277="5", "May", IF(W1277="6", "June", IF(W1277="7", "July", IF(W1277="8", "August", IF(W1277="9", "September", IF(W1277="10", "October", IF(W1277="11", "November", IF(W1277="12", "December", "Other"))))))))))))</f>
        <v>May</v>
      </c>
      <c r="Y1277" s="2" t="str">
        <f>IF(ISNUMBER(SEARCH("-",V1277)),TRIM(RIGHT(V1277,LEN(V1277)-SEARCH("-",V1277))),V1277)</f>
        <v>6</v>
      </c>
      <c r="Z1277" s="2" t="str">
        <f>IF(Y1277="1", "January", IF(Y1277="2", "February", IF(Y1277="3", "March", IF(Y1277="4", "April", IF(Y1277="5", "May", IF(Y1277="6", "June", IF(Y1277="7", "July", IF(Y1277="8", "August", IF(Y1277="9", "September", IF(Y1277="10", "October", IF(Y1277="11", "November", IF(Y1277="12", "December", "Other"))))))))))))</f>
        <v>June</v>
      </c>
      <c r="AF1277" s="18" t="s">
        <v>25195</v>
      </c>
      <c r="AG1277" s="1" t="str">
        <f t="shared" si="568"/>
        <v xml:space="preserve">Bulb </v>
      </c>
      <c r="AH1277" s="2" t="str">
        <f t="shared" si="569"/>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1277" s="1" t="s">
        <v>6380</v>
      </c>
      <c r="AJ1277" s="1" t="s">
        <v>23803</v>
      </c>
      <c r="AK1277" s="1" t="s">
        <v>17104</v>
      </c>
      <c r="AL1277" s="1" t="str">
        <f t="shared" si="579"/>
        <v>Unscented</v>
      </c>
      <c r="AM1277" s="1" t="b">
        <v>0</v>
      </c>
      <c r="AN1277" s="1" t="b">
        <v>1</v>
      </c>
      <c r="AO1277" s="1" t="b">
        <v>0</v>
      </c>
      <c r="AP1277" s="5" t="s">
        <v>28</v>
      </c>
      <c r="AQ1277" s="5" t="str">
        <f t="shared" si="570"/>
        <v>Light, Medium, Heavy</v>
      </c>
      <c r="AR1277" s="1" t="s">
        <v>10</v>
      </c>
      <c r="AS1277" s="1" t="str">
        <f t="shared" si="580"/>
        <v>None, Partial</v>
      </c>
      <c r="AT1277" s="1" t="str">
        <f t="shared" si="571"/>
        <v>Partial, Full</v>
      </c>
      <c r="AU1277" s="1" t="s">
        <v>29</v>
      </c>
      <c r="AV1277" s="1" t="str">
        <f t="shared" si="572"/>
        <v>Moist</v>
      </c>
      <c r="AW1277" s="1" t="s">
        <v>6381</v>
      </c>
      <c r="AX1277" s="1" t="str">
        <f t="shared" si="573"/>
        <v>Alkaline</v>
      </c>
      <c r="AY1277" s="1" t="b">
        <v>0</v>
      </c>
      <c r="AZ1277" s="1" t="b">
        <v>1</v>
      </c>
      <c r="BA1277" s="1" t="b">
        <v>0</v>
      </c>
      <c r="BC1277" t="str">
        <f t="shared" si="574"/>
        <v>FALSE</v>
      </c>
      <c r="BE1277" t="str">
        <f t="shared" si="575"/>
        <v>FALSE</v>
      </c>
      <c r="BF1277" s="1" t="b">
        <v>0</v>
      </c>
      <c r="BG1277" s="1" t="b">
        <v>0</v>
      </c>
      <c r="BH1277" s="1" t="b">
        <v>0</v>
      </c>
      <c r="BI1277" s="1" t="s">
        <v>30</v>
      </c>
      <c r="BJ1277" s="1" t="str">
        <f t="shared" si="576"/>
        <v>FALSE</v>
      </c>
      <c r="BL1277" t="str">
        <f t="shared" si="577"/>
        <v>FALSE</v>
      </c>
      <c r="BM1277" s="1" t="b">
        <v>0</v>
      </c>
      <c r="BN1277" s="1" t="b">
        <v>0</v>
      </c>
      <c r="BO1277" s="1">
        <f t="shared" si="581"/>
        <v>8</v>
      </c>
      <c r="BP1277" s="1" t="s">
        <v>31</v>
      </c>
      <c r="BQ1277" s="1" cm="1">
        <f t="array" ref="BQ1277">_xlfn.IFS(BP1277="None Known",0, LEN(BP1277)&gt;500, 5,LEN(BP1277)&gt;400, 4, LEN(BP1277)&gt;300, 3, LEN(BP1277)&gt;200, 2, LEN(BP1277)&gt;1, 1)</f>
        <v>0</v>
      </c>
      <c r="BR1277" s="1" t="s">
        <v>5613</v>
      </c>
      <c r="BS1277" s="1">
        <v>2</v>
      </c>
      <c r="BT1277" s="1" t="s">
        <v>512</v>
      </c>
      <c r="BU1277" s="1">
        <v>2</v>
      </c>
      <c r="BV1277" s="1" t="s">
        <v>6382</v>
      </c>
      <c r="BW1277" s="1" t="s">
        <v>31</v>
      </c>
      <c r="BX1277" s="1"/>
      <c r="BY1277" t="str">
        <f>_xlfn.XLOOKUP($B1277,Img_lookup!A:A,Img_lookup!B:B, "Not available")</f>
        <v>29cc3ed2-2bc6-4434-bc35-8ecb664d72c9</v>
      </c>
      <c r="BZ1277" t="str">
        <f>_xlfn.XLOOKUP($B1277,Img_lookup!A:A,Img_lookup!C:C, "Not available")</f>
        <v>Orchis guerrier (Orchis militaris)</v>
      </c>
      <c r="CA1277" t="str">
        <f>_xlfn.XLOOKUP($B1277,Img_lookup!A:A,Img_lookup!D:D, "Not available")</f>
        <v>*pascal*</v>
      </c>
      <c r="CB1277" t="str">
        <f>_xlfn.XLOOKUP($B1277,Img_lookup!A:A,Img_lookup!E:E, "https://imgur.com/aT5wafe")</f>
        <v>https://api.openverse.engineering/v1/images/29cc3ed2-2bc6-4434-bc35-8ecb664d72c9/thumb/</v>
      </c>
    </row>
    <row r="1278" spans="1:80" ht="409.6" x14ac:dyDescent="0.15">
      <c r="A1278" s="1" t="s">
        <v>504</v>
      </c>
      <c r="B1278" s="1" t="s">
        <v>505</v>
      </c>
      <c r="C1278" s="1" t="s">
        <v>506</v>
      </c>
      <c r="E1278" s="1" t="s">
        <v>507</v>
      </c>
      <c r="F1278" s="1" t="s">
        <v>23722</v>
      </c>
      <c r="G1278" s="1" t="s">
        <v>23800</v>
      </c>
      <c r="H1278" s="11" t="str">
        <f t="shared" si="583"/>
        <v>Perennial</v>
      </c>
      <c r="J1278" s="1">
        <v>0.30000001199999998</v>
      </c>
      <c r="L1278" t="str" cm="1">
        <f t="array" ref="L1278">_xlfn.IFS(J1278+K1278="", "Unknown", J1278+K1278&gt;3, "Large", J1278+K1278&gt;0.5, "Medium", J1278+K1278&gt;0, "Small")</f>
        <v>Small</v>
      </c>
      <c r="M1278" s="1">
        <v>5</v>
      </c>
      <c r="N1278" cm="1">
        <f t="array" ref="N1278">IF($M1278="",INDEX($M$2:$M$2176,MATCH(1,INDEX(($A$2:$A$2176=$A1278)*($M$2:$M$2176&lt;&gt;""),0),0)),$M1278)</f>
        <v>5</v>
      </c>
      <c r="O1278" s="2" t="str">
        <f t="shared" si="578"/>
        <v>Seasonal outdoors</v>
      </c>
      <c r="P1278" s="1" t="s">
        <v>508</v>
      </c>
      <c r="R1278" t="str">
        <f t="shared" si="582"/>
        <v>Medium</v>
      </c>
      <c r="S1278" s="1" t="s">
        <v>509</v>
      </c>
      <c r="T1278" s="1" t="str">
        <f>LEFT(S1278,FIND("-",S1278)-1)</f>
        <v xml:space="preserve">4 </v>
      </c>
      <c r="U1278" s="1" t="str">
        <f>RIGHT(S1278,FIND("-",S1278)-1)</f>
        <v xml:space="preserve"> 8</v>
      </c>
      <c r="V1278" s="1" t="s">
        <v>96</v>
      </c>
      <c r="W1278" s="6" t="str">
        <f>IF(ISNUMBER(SEARCH("-",V1278)),TRIM(LEFT(V1278,FIND("-",V1278)-1)),V1278)</f>
        <v>5</v>
      </c>
      <c r="X1278" t="str">
        <f>IF(W1278="1", "January", IF(W1278="2", "February", IF(W1278="3", "March", IF(W1278="4", "April", IF(W1278="5", "May", IF(W1278="6", "June", IF(W1278="7", "July", IF(W1278="8", "August", IF(W1278="9", "September", IF(W1278="10", "October", IF(W1278="11", "November", IF(W1278="12", "December", "Other"))))))))))))</f>
        <v>May</v>
      </c>
      <c r="Y1278" s="2" t="str">
        <f>IF(ISNUMBER(SEARCH("-",V1278)),TRIM(RIGHT(V1278,LEN(V1278)-SEARCH("-",V1278))),V1278)</f>
        <v>6</v>
      </c>
      <c r="Z1278" s="2" t="str">
        <f>IF(Y1278="1", "January", IF(Y1278="2", "February", IF(Y1278="3", "March", IF(Y1278="4", "April", IF(Y1278="5", "May", IF(Y1278="6", "June", IF(Y1278="7", "July", IF(Y1278="8", "August", IF(Y1278="9", "September", IF(Y1278="10", "October", IF(Y1278="11", "November", IF(Y1278="12", "December", "Other"))))))))))))</f>
        <v>June</v>
      </c>
      <c r="AA1278" s="1">
        <v>7</v>
      </c>
      <c r="AB1278" s="1">
        <f>IF(ISNUMBER(SEARCH("-",AA1278)),TRIM(LEFT(AA1278,FIND("-",AA1278)-1)),AA1278)</f>
        <v>7</v>
      </c>
      <c r="AC1278" s="1" t="str">
        <f>IF(AB1278=1, "January", IF(AB1278=2, "February", IF(AB1278=3, "March", IF(AB1278=4, "April", IF(AB1278=5, "May", IF(AB1278=6, "June", IF(AB1278=7, "July", IF(AB1278=8, "August", IF(AB1278=9, "September", IF(AB1278=10, "October", IF(AB1278=11, "November", IF(AB1278=12, "December", "Other"))))))))))))</f>
        <v>July</v>
      </c>
      <c r="AD1278" s="1"/>
      <c r="AE1278" s="1"/>
      <c r="AF1278" s="18" t="s">
        <v>25195</v>
      </c>
      <c r="AG1278" s="1" t="str">
        <f t="shared" si="568"/>
        <v xml:space="preserve">Bulb </v>
      </c>
      <c r="AH1278" s="2" t="str">
        <f t="shared" si="569"/>
        <v>Surface sow, preferably as soon as it is ripe, in the greenhouse and do not allow the compost to dry out. The seed of this species is extremely simple, it has a minute embryo surrounded by a single layer of protective cells. It contains very little food reserves and depends upon a symbiotic relationship with a species of soil-dwelling fungus. The fungal hyphae invade the seed and enter the cells of the embryo. The orchid soon begins to digest the fungal tissue and this acts as a food supply for the plant until it is able to obtain nutrients from decaying material in the soil[200]. It is best to use some of the soil that is growing around established plants in order to introduce the fungus, or to sow the seed around a plant of the same species and allow the seedlings to grow on until they are large enough to move.
 Division of the tubers as the flowers fade[230]. This species produces a new tuber towards the end of its growing season. If this is removed from the plant as its flowers are fading, the shock to the plant can stimulate new tubers to be formed. The tuber should be treated as being dormant, whilst the remaining plant should be encouraged to continue in growth in order to give it time to produce new tubers[230].
 Division can also be carried out when the plant has a fully developed rosette of leaves but before it comes into flower[230]. The entire new growth is removed from the old tuber from which it has arisen and is potted up, the cut being made towards the bottom of the stem but leaving one or two roots still attached to the old tuber. This can often be done without digging up the plant. The old tuber should develop one or two new growths, whilst the new rosette should continue in growth and flower normally[230].</v>
      </c>
      <c r="AI1278" s="1" t="s">
        <v>510</v>
      </c>
      <c r="AJ1278" s="1" t="s">
        <v>23803</v>
      </c>
      <c r="AK1278" s="1" t="s">
        <v>17104</v>
      </c>
      <c r="AL1278" s="1" t="str">
        <f t="shared" si="579"/>
        <v>Scented</v>
      </c>
      <c r="AM1278" s="1" t="b">
        <v>1</v>
      </c>
      <c r="AN1278" s="1" t="b">
        <v>0</v>
      </c>
      <c r="AO1278" s="1" t="b">
        <v>0</v>
      </c>
      <c r="AP1278" s="5" t="s">
        <v>28</v>
      </c>
      <c r="AQ1278" s="5" t="str">
        <f t="shared" si="570"/>
        <v>Light, Medium, Heavy</v>
      </c>
      <c r="AR1278" s="1" t="s">
        <v>30</v>
      </c>
      <c r="AS1278" s="1" t="str">
        <f t="shared" si="580"/>
        <v>None</v>
      </c>
      <c r="AT1278" s="1" t="str">
        <f t="shared" si="571"/>
        <v>Full</v>
      </c>
      <c r="AU1278" s="1" t="s">
        <v>11</v>
      </c>
      <c r="AV1278" s="1" t="str">
        <f t="shared" si="572"/>
        <v>Dry, Moist</v>
      </c>
      <c r="AW1278" s="1" t="s">
        <v>12</v>
      </c>
      <c r="AX1278" s="1" t="str">
        <f t="shared" si="573"/>
        <v>Acid, Neutral, Alkaline</v>
      </c>
      <c r="AY1278" s="1" t="b">
        <v>0</v>
      </c>
      <c r="AZ1278" s="1" t="b">
        <v>1</v>
      </c>
      <c r="BA1278" s="1" t="b">
        <v>0</v>
      </c>
      <c r="BC1278" t="str">
        <f t="shared" si="574"/>
        <v>FALSE</v>
      </c>
      <c r="BE1278" t="str">
        <f t="shared" si="575"/>
        <v>FALSE</v>
      </c>
      <c r="BF1278" s="1" t="b">
        <v>0</v>
      </c>
      <c r="BG1278" s="1" t="b">
        <v>0</v>
      </c>
      <c r="BH1278" s="1" t="b">
        <v>0</v>
      </c>
      <c r="BI1278" s="1" t="s">
        <v>30</v>
      </c>
      <c r="BJ1278" s="1" t="str">
        <f t="shared" si="576"/>
        <v>FALSE</v>
      </c>
      <c r="BL1278" t="str">
        <f t="shared" si="577"/>
        <v>FALSE</v>
      </c>
      <c r="BM1278" s="1" t="b">
        <v>0</v>
      </c>
      <c r="BN1278" s="1" t="b">
        <v>0</v>
      </c>
      <c r="BO1278" s="1">
        <f t="shared" si="581"/>
        <v>8</v>
      </c>
      <c r="BP1278" s="1" t="s">
        <v>31</v>
      </c>
      <c r="BQ1278" s="1" cm="1">
        <f t="array" ref="BQ1278">_xlfn.IFS(BP1278="None Known",0, LEN(BP1278)&gt;500, 5,LEN(BP1278)&gt;400, 4, LEN(BP1278)&gt;300, 3, LEN(BP1278)&gt;200, 2, LEN(BP1278)&gt;1, 1)</f>
        <v>0</v>
      </c>
      <c r="BR1278" s="1" t="s">
        <v>511</v>
      </c>
      <c r="BS1278" s="1">
        <v>2</v>
      </c>
      <c r="BT1278" s="1" t="s">
        <v>512</v>
      </c>
      <c r="BU1278" s="1">
        <v>2</v>
      </c>
      <c r="BV1278" s="1" t="s">
        <v>513</v>
      </c>
      <c r="BW1278" s="1" t="s">
        <v>31</v>
      </c>
      <c r="BX1278" s="1"/>
      <c r="BY1278" t="str">
        <f>_xlfn.XLOOKUP($B1278,Img_lookup!A:A,Img_lookup!B:B, "Not available")</f>
        <v>d0c71741-b0e9-4d97-8276-083016cb61a1</v>
      </c>
      <c r="BZ1278" t="str">
        <f>_xlfn.XLOOKUP($B1278,Img_lookup!A:A,Img_lookup!C:C, "Not available")</f>
        <v>Orchis morio (Green-winged Orchid) Specimen in Derby Museum herbarium</v>
      </c>
      <c r="CA1278" t="str">
        <f>_xlfn.XLOOKUP($B1278,Img_lookup!A:A,Img_lookup!D:D, "Not available")</f>
        <v>Flora Derbyshire</v>
      </c>
      <c r="CB1278" t="str">
        <f>_xlfn.XLOOKUP($B1278,Img_lookup!A:A,Img_lookup!E:E, "https://imgur.com/aT5wafe")</f>
        <v>https://api.openverse.engineering/v1/images/d0c71741-b0e9-4d97-8276-083016cb61a1/thumb/</v>
      </c>
    </row>
    <row r="1279" spans="1:80" ht="409.6" x14ac:dyDescent="0.15">
      <c r="A1279" s="1" t="s">
        <v>103</v>
      </c>
      <c r="B1279" s="1" t="s">
        <v>9428</v>
      </c>
      <c r="C1279" s="1" t="s">
        <v>9429</v>
      </c>
      <c r="D1279" s="1" t="s">
        <v>9430</v>
      </c>
      <c r="E1279" s="1" t="s">
        <v>9431</v>
      </c>
      <c r="F1279" s="1" t="s">
        <v>6</v>
      </c>
      <c r="G1279" s="1" t="s">
        <v>6</v>
      </c>
      <c r="H1279" s="11" t="str">
        <f t="shared" si="583"/>
        <v>Perennial</v>
      </c>
      <c r="J1279" s="1">
        <v>0.20000000300000001</v>
      </c>
      <c r="K1279" s="1">
        <v>0.40000000600000002</v>
      </c>
      <c r="L1279" t="str" cm="1">
        <f t="array" ref="L1279">_xlfn.IFS(J1279+K1279="", "Unknown", J1279+K1279&gt;3, "Large", J1279+K1279&gt;0.5, "Medium", J1279+K1279&gt;0, "Small")</f>
        <v>Medium</v>
      </c>
      <c r="M1279" s="1">
        <v>7</v>
      </c>
      <c r="N1279" cm="1">
        <f t="array" ref="N1279">IF($M1279="",INDEX($M$2:$M$2176,MATCH(1,INDEX(($A$2:$A$2176=$A1279)*($M$2:$M$2176&lt;&gt;""),0),0)),$M1279)</f>
        <v>7</v>
      </c>
      <c r="O1279" s="2" t="str">
        <f t="shared" si="578"/>
        <v>Seasonal outdoors</v>
      </c>
      <c r="P1279" s="1" t="s">
        <v>9432</v>
      </c>
      <c r="R1279" t="str">
        <f t="shared" si="582"/>
        <v>Medium</v>
      </c>
      <c r="T1279" s="1"/>
      <c r="U1279" s="1"/>
      <c r="V1279" s="1" t="s">
        <v>322</v>
      </c>
      <c r="W1279" s="6" t="str">
        <f>IF(ISNUMBER(SEARCH("-",V1279)),TRIM(LEFT(V1279,FIND("-",V1279)-1)),V1279)</f>
        <v>6</v>
      </c>
      <c r="X1279" t="str">
        <f>IF(W1279="1", "January", IF(W1279="2", "February", IF(W1279="3", "March", IF(W1279="4", "April", IF(W1279="5", "May", IF(W1279="6", "June", IF(W1279="7", "July", IF(W1279="8", "August", IF(W1279="9", "September", IF(W1279="10", "October", IF(W1279="11", "November", IF(W1279="12", "December", "Other"))))))))))))</f>
        <v>June</v>
      </c>
      <c r="Y1279" s="2" t="str">
        <f>IF(ISNUMBER(SEARCH("-",V1279)),TRIM(RIGHT(V1279,LEN(V1279)-SEARCH("-",V1279))),V1279)</f>
        <v>8</v>
      </c>
      <c r="Z1279" s="2" t="str">
        <f>IF(Y1279="1", "January", IF(Y1279="2", "February", IF(Y1279="3", "March", IF(Y1279="4", "April", IF(Y1279="5", "May", IF(Y1279="6", "June", IF(Y1279="7", "July", IF(Y1279="8", "August", IF(Y1279="9", "September", IF(Y1279="10", "October", IF(Y1279="11", "November", IF(Y1279="12", "December", "Other"))))))))))))</f>
        <v>August</v>
      </c>
      <c r="AF1279" s="16" t="s">
        <v>24616</v>
      </c>
      <c r="AG1279" s="1" t="str">
        <f t="shared" si="568"/>
        <v xml:space="preserve">Seed </v>
      </c>
      <c r="AH1279" s="2" t="str">
        <f t="shared" si="569"/>
        <v>Sow early spring in a greenhouse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79" s="1" t="s">
        <v>9433</v>
      </c>
      <c r="AJ1279" s="1" t="s">
        <v>26</v>
      </c>
      <c r="AK1279" s="1" t="s">
        <v>17104</v>
      </c>
      <c r="AL1279" s="1" t="str">
        <f t="shared" si="579"/>
        <v>Unscented</v>
      </c>
      <c r="AM1279" s="1" t="b">
        <v>0</v>
      </c>
      <c r="AN1279" s="1" t="b">
        <v>0</v>
      </c>
      <c r="AO1279" s="1" t="b">
        <v>0</v>
      </c>
      <c r="AP1279" s="5" t="s">
        <v>28</v>
      </c>
      <c r="AQ1279" s="5" t="str">
        <f t="shared" si="570"/>
        <v>Light, Medium, Heavy</v>
      </c>
      <c r="AR1279" s="1" t="s">
        <v>30</v>
      </c>
      <c r="AS1279" s="1" t="str">
        <f t="shared" si="580"/>
        <v>None</v>
      </c>
      <c r="AT1279" s="1" t="str">
        <f t="shared" si="571"/>
        <v>Full</v>
      </c>
      <c r="AU1279" s="1" t="s">
        <v>11</v>
      </c>
      <c r="AV1279" s="1" t="str">
        <f t="shared" si="572"/>
        <v>Dry, Moist</v>
      </c>
      <c r="AW1279" s="1" t="s">
        <v>12</v>
      </c>
      <c r="AX1279" s="1" t="str">
        <f t="shared" si="573"/>
        <v>Acid, Neutral, Alkaline</v>
      </c>
      <c r="AY1279" s="1" t="b">
        <v>0</v>
      </c>
      <c r="AZ1279" s="1" t="b">
        <v>1</v>
      </c>
      <c r="BA1279" s="1" t="b">
        <v>0</v>
      </c>
      <c r="BC1279" t="str">
        <f t="shared" si="574"/>
        <v>FALSE</v>
      </c>
      <c r="BE1279" t="str">
        <f t="shared" si="575"/>
        <v>FALSE</v>
      </c>
      <c r="BF1279" s="1" t="b">
        <v>0</v>
      </c>
      <c r="BG1279" s="1" t="b">
        <v>0</v>
      </c>
      <c r="BH1279" s="1" t="b">
        <v>0</v>
      </c>
      <c r="BJ1279" s="1" t="str">
        <f t="shared" si="576"/>
        <v>FALSE</v>
      </c>
      <c r="BL1279" t="str">
        <f t="shared" si="577"/>
        <v>FALSE</v>
      </c>
      <c r="BM1279" s="1" t="b">
        <v>0</v>
      </c>
      <c r="BN1279" s="1" t="b">
        <v>0</v>
      </c>
      <c r="BO1279" s="1">
        <f t="shared" si="581"/>
        <v>7</v>
      </c>
      <c r="BP1279" s="1" t="s">
        <v>31</v>
      </c>
      <c r="BQ1279" s="1" cm="1">
        <f t="array" ref="BQ1279">_xlfn.IFS(BP1279="None Known",0, LEN(BP1279)&gt;500, 5,LEN(BP1279)&gt;400, 4, LEN(BP1279)&gt;300, 3, LEN(BP1279)&gt;200, 2, LEN(BP1279)&gt;1, 1)</f>
        <v>0</v>
      </c>
      <c r="BR1279" s="1" t="s">
        <v>9434</v>
      </c>
      <c r="BS1279" s="1">
        <v>2</v>
      </c>
      <c r="BT1279" s="1" t="s">
        <v>9435</v>
      </c>
      <c r="BU1279" s="1">
        <v>1</v>
      </c>
      <c r="BV1279" s="1" t="s">
        <v>3727</v>
      </c>
      <c r="BW1279" s="1" t="s">
        <v>31</v>
      </c>
      <c r="BX1279" s="1"/>
      <c r="BY1279" t="str">
        <f>_xlfn.XLOOKUP($B1279,Img_lookup!A:A,Img_lookup!B:B, "Not available")</f>
        <v>ef20eb13-3307-4835-8568-9769ba3c1edc</v>
      </c>
      <c r="BZ1279" t="str">
        <f>_xlfn.XLOOKUP($B1279,Img_lookup!A:A,Img_lookup!C:C, "Not available")</f>
        <v>180512 150 Mission Hills Garden Walk - House 3, Origanum dictamnus, Bryophyllum fedtschenkoi 'Variegatum', Metrosideros kermadecensis 'Variegata', Othonna capensis</v>
      </c>
      <c r="CA1279" t="str">
        <f>_xlfn.XLOOKUP($B1279,Img_lookup!A:A,Img_lookup!D:D, "Not available")</f>
        <v>cultivar413</v>
      </c>
      <c r="CB1279" t="str">
        <f>_xlfn.XLOOKUP($B1279,Img_lookup!A:A,Img_lookup!E:E, "https://imgur.com/aT5wafe")</f>
        <v>https://api.openverse.engineering/v1/images/ef20eb13-3307-4835-8568-9769ba3c1edc/thumb/</v>
      </c>
    </row>
    <row r="1280" spans="1:80" ht="409.6" x14ac:dyDescent="0.15">
      <c r="A1280" s="1" t="s">
        <v>103</v>
      </c>
      <c r="B1280" s="1" t="s">
        <v>13154</v>
      </c>
      <c r="E1280" s="1" t="s">
        <v>13155</v>
      </c>
      <c r="F1280" s="1" t="s">
        <v>6</v>
      </c>
      <c r="G1280" s="1" t="s">
        <v>6</v>
      </c>
      <c r="H1280" s="11" t="str">
        <f t="shared" si="583"/>
        <v>Perennial</v>
      </c>
      <c r="L1280" t="e" cm="1">
        <f t="array" ref="L1280">_xlfn.IFS(J1280+K1280="", "Unknown", J1280+K1280&gt;3, "Large", J1280+K1280&gt;0.5, "Medium", J1280+K1280&gt;0, "Small")</f>
        <v>#N/A</v>
      </c>
      <c r="N1280" cm="1">
        <f t="array" ref="N1280">IF($M1280="",INDEX($M$2:$M$2176,MATCH(1,INDEX(($A$2:$A$2176=$A1280)*($M$2:$M$2176&lt;&gt;""),0),0)),$M1280)</f>
        <v>4</v>
      </c>
      <c r="O1280" s="2" t="str">
        <f t="shared" si="578"/>
        <v>Hardy to cold</v>
      </c>
      <c r="P1280" s="1" t="s">
        <v>196</v>
      </c>
      <c r="R1280" t="str">
        <f t="shared" si="582"/>
        <v>Medium</v>
      </c>
      <c r="W1280"/>
      <c r="AF1280" s="16" t="s">
        <v>24617</v>
      </c>
      <c r="AG1280" s="1" t="str">
        <f t="shared" si="568"/>
        <v xml:space="preserve">Seed </v>
      </c>
      <c r="AH1280" s="2" t="str">
        <f t="shared" si="569"/>
        <v>Sow in a greenhouse in early spring at 10 - 13�c and only just cover the seed. Germination usually takes place within 2 weeks. Prick out the seedlings into individual pots when they are large enough to handle and plant them out into their permanent positions in early summer.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80" s="1" t="s">
        <v>13156</v>
      </c>
      <c r="AJ1280" s="1" t="s">
        <v>26</v>
      </c>
      <c r="AK1280" s="1" t="s">
        <v>17104</v>
      </c>
      <c r="AL1280" s="1" t="str">
        <f t="shared" si="579"/>
        <v>Unscented</v>
      </c>
      <c r="AM1280" s="1" t="b">
        <v>0</v>
      </c>
      <c r="AN1280" s="1" t="b">
        <v>0</v>
      </c>
      <c r="AO1280" s="1" t="b">
        <v>0</v>
      </c>
      <c r="AP1280" s="5" t="s">
        <v>28</v>
      </c>
      <c r="AQ1280" s="5" t="str">
        <f t="shared" si="570"/>
        <v>Light, Medium, Heavy</v>
      </c>
      <c r="AR1280" s="1" t="s">
        <v>30</v>
      </c>
      <c r="AS1280" s="1" t="str">
        <f t="shared" si="580"/>
        <v>None</v>
      </c>
      <c r="AT1280" s="1" t="str">
        <f t="shared" si="571"/>
        <v>Full</v>
      </c>
      <c r="AU1280" s="1" t="s">
        <v>11</v>
      </c>
      <c r="AV1280" s="1" t="str">
        <f t="shared" si="572"/>
        <v>Dry, Moist</v>
      </c>
      <c r="AW1280" s="1" t="s">
        <v>12</v>
      </c>
      <c r="AX1280" s="1" t="str">
        <f t="shared" si="573"/>
        <v>Acid, Neutral, Alkaline</v>
      </c>
      <c r="AY1280" s="1" t="b">
        <v>0</v>
      </c>
      <c r="AZ1280" s="1" t="b">
        <v>1</v>
      </c>
      <c r="BA1280" s="1" t="b">
        <v>0</v>
      </c>
      <c r="BC1280" t="str">
        <f t="shared" si="574"/>
        <v>FALSE</v>
      </c>
      <c r="BE1280" t="str">
        <f t="shared" si="575"/>
        <v>FALSE</v>
      </c>
      <c r="BF1280" s="1" t="b">
        <v>0</v>
      </c>
      <c r="BG1280" s="1" t="b">
        <v>0</v>
      </c>
      <c r="BH1280" s="1" t="b">
        <v>0</v>
      </c>
      <c r="BJ1280" s="1" t="str">
        <f t="shared" si="576"/>
        <v>FALSE</v>
      </c>
      <c r="BL1280" t="str">
        <f t="shared" si="577"/>
        <v>FALSE</v>
      </c>
      <c r="BM1280" s="1" t="b">
        <v>0</v>
      </c>
      <c r="BN1280" s="1" t="b">
        <v>0</v>
      </c>
      <c r="BO1280" s="1">
        <f t="shared" si="581"/>
        <v>3</v>
      </c>
      <c r="BP1280" s="1" t="s">
        <v>31</v>
      </c>
      <c r="BQ1280" s="1" cm="1">
        <f t="array" ref="BQ1280">_xlfn.IFS(BP1280="None Known",0, LEN(BP1280)&gt;500, 5,LEN(BP1280)&gt;400, 4, LEN(BP1280)&gt;300, 3, LEN(BP1280)&gt;200, 2, LEN(BP1280)&gt;1, 1)</f>
        <v>0</v>
      </c>
      <c r="BR1280" s="1" t="s">
        <v>13157</v>
      </c>
      <c r="BS1280" s="1">
        <v>1</v>
      </c>
      <c r="BT1280" s="1" t="s">
        <v>31</v>
      </c>
      <c r="BU1280" s="1">
        <v>0</v>
      </c>
      <c r="BV1280" s="1" t="s">
        <v>13158</v>
      </c>
      <c r="BW1280" s="1" t="s">
        <v>31</v>
      </c>
      <c r="BX1280" s="1"/>
      <c r="BY1280" t="str">
        <f>_xlfn.XLOOKUP($B1280,Img_lookup!A:A,Img_lookup!B:B, "Not available")</f>
        <v>438ba495-5366-4e6b-9c4f-374822d642c5</v>
      </c>
      <c r="BZ1280" t="str">
        <f>_xlfn.XLOOKUP($B1280,Img_lookup!A:A,Img_lookup!C:C, "Not available")</f>
        <v>Origanum vulgare subsp. glandulosum Ietsw.</v>
      </c>
      <c r="CA1280" t="str">
        <f>_xlfn.XLOOKUP($B1280,Img_lookup!A:A,Img_lookup!D:D, "Not available")</f>
        <v>A. Faure</v>
      </c>
      <c r="CB1280" t="str">
        <f>_xlfn.XLOOKUP($B1280,Img_lookup!A:A,Img_lookup!E:E, "https://imgur.com/aT5wafe")</f>
        <v>https://api.openverse.engineering/v1/images/438ba495-5366-4e6b-9c4f-374822d642c5/thumb/</v>
      </c>
    </row>
    <row r="1281" spans="1:80" ht="409.6" x14ac:dyDescent="0.15">
      <c r="A1281" s="1" t="s">
        <v>103</v>
      </c>
      <c r="B1281" s="1" t="s">
        <v>9051</v>
      </c>
      <c r="C1281" s="1" t="s">
        <v>9052</v>
      </c>
      <c r="D1281" s="1" t="s">
        <v>9053</v>
      </c>
      <c r="E1281" s="1" t="s">
        <v>9054</v>
      </c>
      <c r="F1281" s="1" t="s">
        <v>6</v>
      </c>
      <c r="G1281" s="1" t="s">
        <v>6</v>
      </c>
      <c r="H1281" s="11" t="str">
        <f t="shared" si="583"/>
        <v>Perennial</v>
      </c>
      <c r="J1281" s="1">
        <v>0.60000002399999997</v>
      </c>
      <c r="K1281" s="1">
        <v>0.60000002399999997</v>
      </c>
      <c r="L1281" t="str" cm="1">
        <f t="array" ref="L1281">_xlfn.IFS(J1281+K1281="", "Unknown", J1281+K1281&gt;3, "Large", J1281+K1281&gt;0.5, "Medium", J1281+K1281&gt;0, "Small")</f>
        <v>Medium</v>
      </c>
      <c r="M1281" s="1">
        <v>7</v>
      </c>
      <c r="N1281" cm="1">
        <f t="array" ref="N1281">IF($M1281="",INDEX($M$2:$M$2176,MATCH(1,INDEX(($A$2:$A$2176=$A1281)*($M$2:$M$2176&lt;&gt;""),0),0)),$M1281)</f>
        <v>7</v>
      </c>
      <c r="O1281" s="2" t="str">
        <f t="shared" si="578"/>
        <v>Seasonal outdoors</v>
      </c>
      <c r="P1281" s="1" t="s">
        <v>9055</v>
      </c>
      <c r="R1281" t="str">
        <f t="shared" si="582"/>
        <v>Medium</v>
      </c>
      <c r="T1281" s="1"/>
      <c r="U1281" s="1"/>
      <c r="V1281" s="1" t="s">
        <v>134</v>
      </c>
      <c r="W1281" s="6" t="str">
        <f t="shared" ref="W1281:W1286" si="596">IF(ISNUMBER(SEARCH("-",V1281)),TRIM(LEFT(V1281,FIND("-",V1281)-1)),V1281)</f>
        <v>6</v>
      </c>
      <c r="X1281" t="str">
        <f t="shared" ref="X1281:X1286" si="597">IF(W1281="1", "January", IF(W1281="2", "February", IF(W1281="3", "March", IF(W1281="4", "April", IF(W1281="5", "May", IF(W1281="6", "June", IF(W1281="7", "July", IF(W1281="8", "August", IF(W1281="9", "September", IF(W1281="10", "October", IF(W1281="11", "November", IF(W1281="12", "December", "Other"))))))))))))</f>
        <v>June</v>
      </c>
      <c r="Y1281" s="2" t="str">
        <f t="shared" ref="Y1281:Y1286" si="598">IF(ISNUMBER(SEARCH("-",V1281)),TRIM(RIGHT(V1281,LEN(V1281)-SEARCH("-",V1281))),V1281)</f>
        <v>9</v>
      </c>
      <c r="Z1281" s="2" t="str">
        <f t="shared" ref="Z1281:Z1286" si="599">IF(Y1281="1", "January", IF(Y1281="2", "February", IF(Y1281="3", "March", IF(Y1281="4", "April", IF(Y1281="5", "May", IF(Y1281="6", "June", IF(Y1281="7", "July", IF(Y1281="8", "August", IF(Y1281="9", "September", IF(Y1281="10", "October", IF(Y1281="11", "November", IF(Y1281="12", "December", "Other"))))))))))))</f>
        <v>September</v>
      </c>
      <c r="AA1281" s="1" t="s">
        <v>427</v>
      </c>
      <c r="AB1281" s="1" t="str">
        <f>IF(ISNUMBER(SEARCH("-",AA1281)),TRIM(LEFT(AA1281,FIND("-",AA1281)-1)),AA1281)</f>
        <v>8</v>
      </c>
      <c r="AC1281" s="1" t="str">
        <f>IF(AB1281="1", "January", IF(AB1281="2", "February", IF(AB1281="3", "March", IF(AB1281="4", "April", IF(AB1281="5", "May", IF(AB1281="6", "June", IF(AB1281="7", "July", IF(AB1281="8", "August", IF(AB1281="9", "September", IF(AB1281="10", "October", IF(AB1281="11", "November", IF(AB1281="12", "December", "Other"))))))))))))</f>
        <v>August</v>
      </c>
      <c r="AD1281" s="1" t="str">
        <f>IF(ISNUMBER(SEARCH("-",AA1281)),TRIM(RIGHT(AA1281,LEN(AA1281)-SEARCH("-",AA1281))),AA1281)</f>
        <v>9</v>
      </c>
      <c r="AE1281" s="1" t="str">
        <f>IF(AD1281="1", "January", IF(AD1281="2", "February", IF(AD1281="3", "March", IF(AD1281="4", "April", IF(AD1281="5", "May", IF(AD1281="6", "June", IF(AD1281="7", "July", IF(AD1281="8", "August", IF(AD1281="9", "September", IF(AD1281="10", "October", IF(AD1281="11", "November", IF(AD1281="12", "December", "Other"))))))))))))</f>
        <v>September</v>
      </c>
      <c r="AF1281" s="16" t="s">
        <v>24618</v>
      </c>
      <c r="AG1281" s="1" t="str">
        <f t="shared" si="568"/>
        <v xml:space="preserve">Seed </v>
      </c>
      <c r="AH1281" s="2" t="str">
        <f t="shared" si="569"/>
        <v>Sow early spring at 10 - 13�c and only just cover the seed. Germination usually takes place within 2 - 4 weeks. Prick out the seedlings into individual pots when they are large enough to handle and plant them out into their permanent positions in early summer.
The seed can also be sown in situ in April or early May and, although it can be slow to germinate, usually does well[4].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81" s="1" t="s">
        <v>9056</v>
      </c>
      <c r="AJ1281" s="1" t="s">
        <v>26</v>
      </c>
      <c r="AK1281" s="1" t="s">
        <v>17104</v>
      </c>
      <c r="AL1281" s="1" t="str">
        <f t="shared" si="579"/>
        <v>Scented</v>
      </c>
      <c r="AM1281" s="1" t="b">
        <v>1</v>
      </c>
      <c r="AN1281" s="1" t="b">
        <v>0</v>
      </c>
      <c r="AO1281" s="1" t="b">
        <v>0</v>
      </c>
      <c r="AP1281" s="5" t="s">
        <v>28</v>
      </c>
      <c r="AQ1281" s="5" t="str">
        <f t="shared" si="570"/>
        <v>Light, Medium, Heavy</v>
      </c>
      <c r="AR1281" s="1" t="s">
        <v>10</v>
      </c>
      <c r="AS1281" s="1" t="str">
        <f t="shared" si="580"/>
        <v>None, Partial</v>
      </c>
      <c r="AT1281" s="1" t="str">
        <f t="shared" si="571"/>
        <v>Partial, Full</v>
      </c>
      <c r="AU1281" s="1" t="s">
        <v>11</v>
      </c>
      <c r="AV1281" s="1" t="str">
        <f t="shared" si="572"/>
        <v>Dry, Moist</v>
      </c>
      <c r="AW1281" s="1" t="s">
        <v>12</v>
      </c>
      <c r="AX1281" s="1" t="str">
        <f t="shared" si="573"/>
        <v>Acid, Neutral, Alkaline</v>
      </c>
      <c r="AY1281" s="1" t="b">
        <v>0</v>
      </c>
      <c r="AZ1281" s="1" t="b">
        <v>0</v>
      </c>
      <c r="BA1281" s="1" t="b">
        <v>0</v>
      </c>
      <c r="BC1281" t="str">
        <f t="shared" si="574"/>
        <v>FALSE</v>
      </c>
      <c r="BE1281" t="str">
        <f t="shared" si="575"/>
        <v>FALSE</v>
      </c>
      <c r="BF1281" s="1" t="b">
        <v>0</v>
      </c>
      <c r="BG1281" s="1" t="b">
        <v>0</v>
      </c>
      <c r="BH1281" s="1" t="b">
        <v>0</v>
      </c>
      <c r="BJ1281" s="1" t="str">
        <f t="shared" si="576"/>
        <v>FALSE</v>
      </c>
      <c r="BL1281" t="str">
        <f t="shared" si="577"/>
        <v>FALSE</v>
      </c>
      <c r="BM1281" s="1" t="b">
        <v>0</v>
      </c>
      <c r="BN1281" s="1" t="b">
        <v>1</v>
      </c>
      <c r="BO1281" s="1">
        <f t="shared" si="581"/>
        <v>11</v>
      </c>
      <c r="BP1281" s="1" t="s">
        <v>9057</v>
      </c>
      <c r="BQ1281" s="1" cm="1">
        <f t="array" ref="BQ1281">_xlfn.IFS(BP1281="None Known",0, LEN(BP1281)&gt;500, 5,LEN(BP1281)&gt;400, 4, LEN(BP1281)&gt;300, 3, LEN(BP1281)&gt;200, 2, LEN(BP1281)&gt;1, 1)</f>
        <v>2</v>
      </c>
      <c r="BR1281" s="1" t="s">
        <v>9058</v>
      </c>
      <c r="BS1281" s="1">
        <v>2</v>
      </c>
      <c r="BT1281" s="1" t="s">
        <v>9059</v>
      </c>
      <c r="BU1281" s="1">
        <v>3</v>
      </c>
      <c r="BV1281" s="1" t="s">
        <v>9060</v>
      </c>
      <c r="BW1281" s="1" t="s">
        <v>31</v>
      </c>
      <c r="BX1281" s="1"/>
      <c r="BY1281" t="str">
        <f>_xlfn.XLOOKUP($B1281,Img_lookup!A:A,Img_lookup!B:B, "Not available")</f>
        <v>e37f32af-aa84-4fee-b2b0-770f96674128</v>
      </c>
      <c r="BZ1281" t="str">
        <f>_xlfn.XLOOKUP($B1281,Img_lookup!A:A,Img_lookup!C:C, "Not available")</f>
        <v>Marjoram (Origanum majorana) 02.JPG</v>
      </c>
      <c r="CA1281" t="str">
        <f>_xlfn.XLOOKUP($B1281,Img_lookup!A:A,Img_lookup!D:D, "Not available")</f>
        <v>SterlingHerron</v>
      </c>
      <c r="CB1281" t="str">
        <f>_xlfn.XLOOKUP($B1281,Img_lookup!A:A,Img_lookup!E:E, "https://imgur.com/aT5wafe")</f>
        <v>https://api.openverse.engineering/v1/images/e37f32af-aa84-4fee-b2b0-770f96674128/thumb/</v>
      </c>
    </row>
    <row r="1282" spans="1:80" ht="409.6" x14ac:dyDescent="0.15">
      <c r="A1282" s="1" t="s">
        <v>103</v>
      </c>
      <c r="B1282" s="1" t="s">
        <v>1658</v>
      </c>
      <c r="C1282" s="1" t="s">
        <v>1659</v>
      </c>
      <c r="E1282" s="1" t="s">
        <v>1660</v>
      </c>
      <c r="F1282" s="1" t="s">
        <v>6</v>
      </c>
      <c r="G1282" s="1" t="s">
        <v>6</v>
      </c>
      <c r="H1282" s="11" t="str">
        <f t="shared" si="583"/>
        <v>Perennial</v>
      </c>
      <c r="J1282" s="1">
        <v>0.30000001199999998</v>
      </c>
      <c r="K1282" s="1">
        <v>0.60000002399999997</v>
      </c>
      <c r="L1282" t="str" cm="1">
        <f t="array" ref="L1282">_xlfn.IFS(J1282+K1282="", "Unknown", J1282+K1282&gt;3, "Large", J1282+K1282&gt;0.5, "Medium", J1282+K1282&gt;0, "Small")</f>
        <v>Medium</v>
      </c>
      <c r="M1282" s="1">
        <v>8</v>
      </c>
      <c r="N1282" cm="1">
        <f t="array" ref="N1282">IF($M1282="",INDEX($M$2:$M$2176,MATCH(1,INDEX(($A$2:$A$2176=$A1282)*($M$2:$M$2176&lt;&gt;""),0),0)),$M1282)</f>
        <v>8</v>
      </c>
      <c r="O1282" s="2" t="str">
        <f t="shared" si="578"/>
        <v>Grown indoors</v>
      </c>
      <c r="P1282" s="1" t="s">
        <v>1661</v>
      </c>
      <c r="R1282" t="str">
        <f t="shared" si="582"/>
        <v>Medium</v>
      </c>
      <c r="T1282" s="1"/>
      <c r="U1282" s="1"/>
      <c r="V1282" s="1" t="s">
        <v>108</v>
      </c>
      <c r="W1282" s="6" t="str">
        <f t="shared" si="596"/>
        <v>7</v>
      </c>
      <c r="X1282" t="str">
        <f t="shared" si="597"/>
        <v>July</v>
      </c>
      <c r="Y1282" s="2" t="str">
        <f t="shared" si="598"/>
        <v>9</v>
      </c>
      <c r="Z1282" s="2" t="str">
        <f t="shared" si="599"/>
        <v>September</v>
      </c>
      <c r="AA1282" s="1" t="s">
        <v>135</v>
      </c>
      <c r="AB1282" s="1" t="str">
        <f>IF(ISNUMBER(SEARCH("-",AA1282)),TRIM(LEFT(AA1282,FIND("-",AA1282)-1)),AA1282)</f>
        <v>8</v>
      </c>
      <c r="AC1282" s="1" t="str">
        <f>IF(AB1282="1", "January", IF(AB1282="2", "February", IF(AB1282="3", "March", IF(AB1282="4", "April", IF(AB1282="5", "May", IF(AB1282="6", "June", IF(AB1282="7", "July", IF(AB1282="8", "August", IF(AB1282="9", "September", IF(AB1282="10", "October", IF(AB1282="11", "November", IF(AB1282="12", "December", "Other"))))))))))))</f>
        <v>August</v>
      </c>
      <c r="AD1282" s="1" t="str">
        <f>IF(ISNUMBER(SEARCH("-",AA1282)),TRIM(RIGHT(AA1282,LEN(AA1282)-SEARCH("-",AA1282))),AA1282)</f>
        <v>10</v>
      </c>
      <c r="AE1282" s="1" t="str">
        <f>IF(AD1282="1", "January", IF(AD1282="2", "February", IF(AD1282="3", "March", IF(AD1282="4", "April", IF(AD1282="5", "May", IF(AD1282="6", "June", IF(AD1282="7", "July", IF(AD1282="8", "August", IF(AD1282="9", "September", IF(AD1282="10", "October", IF(AD1282="11", "November", IF(AD1282="12", "December", "Other"))))))))))))</f>
        <v>October</v>
      </c>
      <c r="AF1282" s="16" t="s">
        <v>24619</v>
      </c>
      <c r="AG1282" s="1" t="str">
        <f t="shared" ref="AG1282:AG1345" si="600">LEFT(AF1282,FIND("-",AF1282)-1)</f>
        <v xml:space="preserve">Seed </v>
      </c>
      <c r="AH1282" s="2" t="str">
        <f t="shared" ref="AH1282:AH1345" si="601">RIGHT(AF1282,LEN(AF1282)-FIND("-",AF1282)-1)</f>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82" s="1" t="s">
        <v>1662</v>
      </c>
      <c r="AJ1282" s="1" t="s">
        <v>26</v>
      </c>
      <c r="AK1282" s="1" t="s">
        <v>17104</v>
      </c>
      <c r="AL1282" s="1" t="str">
        <f t="shared" si="579"/>
        <v>Scented</v>
      </c>
      <c r="AM1282" s="1" t="b">
        <v>1</v>
      </c>
      <c r="AN1282" s="1" t="b">
        <v>0</v>
      </c>
      <c r="AO1282" s="1" t="b">
        <v>0</v>
      </c>
      <c r="AP1282" s="5" t="s">
        <v>28</v>
      </c>
      <c r="AQ1282" s="5" t="str">
        <f t="shared" ref="AQ1282:AQ1345" si="602">IF(AP1282="L", "Light", IF(AP1282="M", "Medium", IF(AP1282="H", "Heavy", IF(AP1282="LM", "Light, Medium", IF(AP1282="MH", "Medium, Heavy", IF(AP1282="LMH", "Light, Medium, Heavy", ""))))))</f>
        <v>Light, Medium, Heavy</v>
      </c>
      <c r="AR1282" s="1" t="s">
        <v>10</v>
      </c>
      <c r="AS1282" s="1" t="str">
        <f t="shared" si="580"/>
        <v>None, Partial</v>
      </c>
      <c r="AT1282" s="1" t="str">
        <f t="shared" ref="AT1282:AT1345" si="603">IF(AR1282="N", "Full", IF(AR1282="S", "Partial", IF(AR1282="F", "None", IF(AR1282="SN", "Partial, Full", IF(AR1282="NP", "None, Partial", IF(AR1282="FSN", "None, Partial, Full", ""))))))</f>
        <v>Partial, Full</v>
      </c>
      <c r="AU1282" s="1" t="s">
        <v>11</v>
      </c>
      <c r="AV1282" s="1" t="str">
        <f t="shared" ref="AV1282:AV1345" si="604">IF(AU1282="D", "Dry", IF(AU1282="M", "Moist", IF(AU1282="We", "Wet/Water", IF(AU1282="Wa", "Wet/Water", IF(AU1282="WeWa", "Wet/Water", IF(AU1282="DM", "Dry, Moist", IF(AU1282="DMWe", "Dry, Moist, Wet/Water", IF(AU1282="MWe", "Moist, Wet/Water", IF(AU1282="MWeWa", "Moist, Wet/Water", IF(AU1282="WeM", "Moist, Wet/Water",""))))))))))</f>
        <v>Dry, Moist</v>
      </c>
      <c r="AW1282" s="1" t="s">
        <v>12</v>
      </c>
      <c r="AX1282" s="1" t="str">
        <f t="shared" ref="AX1282:AX1345" si="605">IF(AW1282="A", "Acid", IF(AW1282="N", "Neutral", IF(AW1282="B", "Alkaline", IF(AW1282="AN", "Acid, Neutral", IF(AW1282="NB", "Neutral, Alkaline", IF(AW1282="ANB", "Acid, Neutral, Alkaline", ""))))))</f>
        <v>Acid, Neutral, Alkaline</v>
      </c>
      <c r="AY1282" s="1" t="b">
        <v>0</v>
      </c>
      <c r="AZ1282" s="1" t="b">
        <v>0</v>
      </c>
      <c r="BA1282" s="1" t="b">
        <v>0</v>
      </c>
      <c r="BB1282" s="1" t="s">
        <v>275</v>
      </c>
      <c r="BC1282" t="str">
        <f t="shared" ref="BC1282:BC1345" si="606">IF(BB1282="M", "TRUE", IF(BB1282="W", "TRUE", "FALSE"))</f>
        <v>TRUE</v>
      </c>
      <c r="BE1282" t="str">
        <f t="shared" ref="BE1282:BE1345" si="607">IF(BD1282="Y", "TRUE", "FALSE")</f>
        <v>FALSE</v>
      </c>
      <c r="BF1282" s="1" t="b">
        <v>0</v>
      </c>
      <c r="BG1282" s="1" t="b">
        <v>0</v>
      </c>
      <c r="BH1282" s="1" t="b">
        <v>0</v>
      </c>
      <c r="BI1282" s="1" t="s">
        <v>30</v>
      </c>
      <c r="BJ1282" s="1" t="str">
        <f t="shared" ref="BJ1282:BJ1345" si="608">IF(BI1282="Y", "TRUE", "FALSE")</f>
        <v>FALSE</v>
      </c>
      <c r="BL1282" t="str">
        <f t="shared" ref="BL1282:BL1345" si="609">IF(BK1282="Y", "TRUE", "FALSE")</f>
        <v>FALSE</v>
      </c>
      <c r="BM1282" s="1" t="b">
        <v>0</v>
      </c>
      <c r="BN1282" s="1" t="b">
        <v>1</v>
      </c>
      <c r="BO1282" s="1">
        <f t="shared" si="581"/>
        <v>12</v>
      </c>
      <c r="BP1282" s="1" t="s">
        <v>1663</v>
      </c>
      <c r="BQ1282" s="1" cm="1">
        <f t="array" ref="BQ1282">_xlfn.IFS(BP1282="None Known",0, LEN(BP1282)&gt;500, 5,LEN(BP1282)&gt;400, 4, LEN(BP1282)&gt;300, 3, LEN(BP1282)&gt;200, 2, LEN(BP1282)&gt;1, 1)</f>
        <v>2</v>
      </c>
      <c r="BR1282" s="1" t="s">
        <v>1664</v>
      </c>
      <c r="BS1282" s="1">
        <v>3</v>
      </c>
      <c r="BT1282" s="1" t="s">
        <v>1665</v>
      </c>
      <c r="BU1282" s="1">
        <v>1</v>
      </c>
      <c r="BV1282" s="1" t="s">
        <v>1039</v>
      </c>
      <c r="BW1282" s="1" t="s">
        <v>31</v>
      </c>
      <c r="BX1282" s="1"/>
      <c r="BY1282" t="str">
        <f>_xlfn.XLOOKUP($B1282,Img_lookup!A:A,Img_lookup!B:B, "Not available")</f>
        <v>0a615bde-8065-4f69-a62a-54282adb04ee</v>
      </c>
      <c r="BZ1282" t="str">
        <f>_xlfn.XLOOKUP($B1282,Img_lookup!A:A,Img_lookup!C:C, "Not available")</f>
        <v>Origanum onites L.</v>
      </c>
      <c r="CA1282" t="str">
        <f>_xlfn.XLOOKUP($B1282,Img_lookup!A:A,Img_lookup!D:D, "Not available")</f>
        <v>D. Fairchild</v>
      </c>
      <c r="CB1282" t="str">
        <f>_xlfn.XLOOKUP($B1282,Img_lookup!A:A,Img_lookup!E:E, "https://imgur.com/aT5wafe")</f>
        <v>https://api.openverse.engineering/v1/images/0a615bde-8065-4f69-a62a-54282adb04ee/thumb/</v>
      </c>
    </row>
    <row r="1283" spans="1:80" ht="409.6" x14ac:dyDescent="0.15">
      <c r="A1283" s="1" t="s">
        <v>103</v>
      </c>
      <c r="B1283" s="1" t="s">
        <v>3227</v>
      </c>
      <c r="C1283" s="1" t="s">
        <v>3228</v>
      </c>
      <c r="E1283" s="1" t="s">
        <v>3229</v>
      </c>
      <c r="F1283" s="1" t="s">
        <v>6</v>
      </c>
      <c r="G1283" s="1" t="s">
        <v>6</v>
      </c>
      <c r="H1283" s="11" t="str">
        <f t="shared" si="583"/>
        <v>Perennial</v>
      </c>
      <c r="J1283" s="1">
        <v>0.60000002399999997</v>
      </c>
      <c r="K1283" s="1">
        <v>0.75</v>
      </c>
      <c r="L1283" t="str" cm="1">
        <f t="array" ref="L1283">_xlfn.IFS(J1283+K1283="", "Unknown", J1283+K1283&gt;3, "Large", J1283+K1283&gt;0.5, "Medium", J1283+K1283&gt;0, "Small")</f>
        <v>Medium</v>
      </c>
      <c r="M1283" s="1">
        <v>5</v>
      </c>
      <c r="N1283" cm="1">
        <f t="array" ref="N1283">IF($M1283="",INDEX($M$2:$M$2176,MATCH(1,INDEX(($A$2:$A$2176=$A1283)*($M$2:$M$2176&lt;&gt;""),0),0)),$M1283)</f>
        <v>5</v>
      </c>
      <c r="O1283" s="2" t="str">
        <f t="shared" ref="O1283:O1346" si="610">IF(N1283="", "Temperate zone", IF(N1283&lt;5, "Hardy to cold", IF(N1283&lt;8, "Seasonal outdoors", IF(N1283&lt;12, "Grown indoors", "all Temperate zone"))))</f>
        <v>Seasonal outdoors</v>
      </c>
      <c r="P1283" s="1" t="s">
        <v>3230</v>
      </c>
      <c r="R1283" t="str">
        <f t="shared" si="582"/>
        <v>Medium</v>
      </c>
      <c r="T1283" s="1"/>
      <c r="U1283" s="1"/>
      <c r="V1283" s="1" t="s">
        <v>108</v>
      </c>
      <c r="W1283" s="6" t="str">
        <f t="shared" si="596"/>
        <v>7</v>
      </c>
      <c r="X1283" t="str">
        <f t="shared" si="597"/>
        <v>July</v>
      </c>
      <c r="Y1283" s="2" t="str">
        <f t="shared" si="598"/>
        <v>9</v>
      </c>
      <c r="Z1283" s="2" t="str">
        <f t="shared" si="599"/>
        <v>September</v>
      </c>
      <c r="AA1283" s="1" t="s">
        <v>135</v>
      </c>
      <c r="AB1283" s="1" t="str">
        <f>IF(ISNUMBER(SEARCH("-",AA1283)),TRIM(LEFT(AA1283,FIND("-",AA1283)-1)),AA1283)</f>
        <v>8</v>
      </c>
      <c r="AC1283" s="1" t="str">
        <f>IF(AB1283="1", "January", IF(AB1283="2", "February", IF(AB1283="3", "March", IF(AB1283="4", "April", IF(AB1283="5", "May", IF(AB1283="6", "June", IF(AB1283="7", "July", IF(AB1283="8", "August", IF(AB1283="9", "September", IF(AB1283="10", "October", IF(AB1283="11", "November", IF(AB1283="12", "December", "Other"))))))))))))</f>
        <v>August</v>
      </c>
      <c r="AD1283" s="1" t="str">
        <f>IF(ISNUMBER(SEARCH("-",AA1283)),TRIM(RIGHT(AA1283,LEN(AA1283)-SEARCH("-",AA1283))),AA1283)</f>
        <v>10</v>
      </c>
      <c r="AE1283" s="1" t="str">
        <f>IF(AD1283="1", "January", IF(AD1283="2", "February", IF(AD1283="3", "March", IF(AD1283="4", "April", IF(AD1283="5", "May", IF(AD1283="6", "June", IF(AD1283="7", "July", IF(AD1283="8", "August", IF(AD1283="9", "September", IF(AD1283="10", "October", IF(AD1283="11", "November", IF(AD1283="12", "December", "Other"))))))))))))</f>
        <v>October</v>
      </c>
      <c r="AF1283" s="16" t="s">
        <v>24619</v>
      </c>
      <c r="AG1283" s="1" t="str">
        <f t="shared" si="600"/>
        <v xml:space="preserve">Seed </v>
      </c>
      <c r="AH1283" s="2" t="str">
        <f t="shared" si="601"/>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83" s="1" t="s">
        <v>3231</v>
      </c>
      <c r="AJ1283" s="1" t="s">
        <v>23803</v>
      </c>
      <c r="AK1283" s="1" t="s">
        <v>17104</v>
      </c>
      <c r="AL1283" s="1" t="str">
        <f t="shared" ref="AL1283:AL1346" si="611">IF(AM1283=TRUE, "Scented", "Unscented")</f>
        <v>Scented</v>
      </c>
      <c r="AM1283" s="1" t="b">
        <v>1</v>
      </c>
      <c r="AN1283" s="1" t="b">
        <v>0</v>
      </c>
      <c r="AO1283" s="1" t="b">
        <v>0</v>
      </c>
      <c r="AP1283" s="5" t="s">
        <v>28</v>
      </c>
      <c r="AQ1283" s="5" t="str">
        <f t="shared" si="602"/>
        <v>Light, Medium, Heavy</v>
      </c>
      <c r="AR1283" s="1" t="s">
        <v>10</v>
      </c>
      <c r="AS1283" s="1" t="str">
        <f t="shared" ref="AS1283:AS1346" si="612">IF(AR1283="N", "None", IF(AR1283="S", "Partial", IF(AR1283="F", "Full", IF(AR1283="SN", "None, Partial", IF(AR1283="FS", "Partial, Full", IF(AR1283="FSN", "None, Partial, Full", ""))))))</f>
        <v>None, Partial</v>
      </c>
      <c r="AT1283" s="1" t="str">
        <f t="shared" si="603"/>
        <v>Partial, Full</v>
      </c>
      <c r="AU1283" s="1" t="s">
        <v>11</v>
      </c>
      <c r="AV1283" s="1" t="str">
        <f t="shared" si="604"/>
        <v>Dry, Moist</v>
      </c>
      <c r="AW1283" s="1" t="s">
        <v>12</v>
      </c>
      <c r="AX1283" s="1" t="str">
        <f t="shared" si="605"/>
        <v>Acid, Neutral, Alkaline</v>
      </c>
      <c r="AY1283" s="1" t="b">
        <v>0</v>
      </c>
      <c r="AZ1283" s="1" t="b">
        <v>0</v>
      </c>
      <c r="BA1283" s="1" t="b">
        <v>0</v>
      </c>
      <c r="BB1283" s="1" t="s">
        <v>275</v>
      </c>
      <c r="BC1283" t="str">
        <f t="shared" si="606"/>
        <v>TRUE</v>
      </c>
      <c r="BE1283" t="str">
        <f t="shared" si="607"/>
        <v>FALSE</v>
      </c>
      <c r="BF1283" s="1" t="b">
        <v>1</v>
      </c>
      <c r="BG1283" s="1" t="b">
        <v>0</v>
      </c>
      <c r="BH1283" s="1" t="b">
        <v>0</v>
      </c>
      <c r="BI1283" s="1" t="s">
        <v>30</v>
      </c>
      <c r="BJ1283" s="1" t="str">
        <f t="shared" si="608"/>
        <v>FALSE</v>
      </c>
      <c r="BL1283" t="str">
        <f t="shared" si="609"/>
        <v>FALSE</v>
      </c>
      <c r="BM1283" s="1" t="b">
        <v>0</v>
      </c>
      <c r="BN1283" s="1" t="b">
        <v>1</v>
      </c>
      <c r="BO1283" s="1">
        <f t="shared" ref="BO1283:BO1346" si="613">BQ1283+(BS1283*3)+BU1283</f>
        <v>17</v>
      </c>
      <c r="BP1283" s="1" t="s">
        <v>3232</v>
      </c>
      <c r="BQ1283" s="1" cm="1">
        <f t="array" ref="BQ1283">_xlfn.IFS(BP1283="None Known",0, LEN(BP1283)&gt;500, 5,LEN(BP1283)&gt;400, 4, LEN(BP1283)&gt;300, 3, LEN(BP1283)&gt;200, 2, LEN(BP1283)&gt;1, 1)</f>
        <v>5</v>
      </c>
      <c r="BR1283" s="1" t="s">
        <v>3233</v>
      </c>
      <c r="BS1283" s="1">
        <v>3</v>
      </c>
      <c r="BT1283" s="1" t="s">
        <v>3234</v>
      </c>
      <c r="BU1283" s="1">
        <v>3</v>
      </c>
      <c r="BV1283" s="1" t="s">
        <v>3235</v>
      </c>
      <c r="BW1283" s="1" t="s">
        <v>31</v>
      </c>
      <c r="BX1283" s="1"/>
      <c r="BY1283" t="str">
        <f>_xlfn.XLOOKUP($B1283,Img_lookup!A:A,Img_lookup!B:B, "Not available")</f>
        <v>703c6a75-0299-4ceb-a294-6e2c066182f1</v>
      </c>
      <c r="BZ1283" t="str">
        <f>_xlfn.XLOOKUP($B1283,Img_lookup!A:A,Img_lookup!C:C, "Not available")</f>
        <v>Oregano (Origanum vulgare)</v>
      </c>
      <c r="CA1283" t="str">
        <f>_xlfn.XLOOKUP($B1283,Img_lookup!A:A,Img_lookup!D:D, "Not available")</f>
        <v>blumenbiene</v>
      </c>
      <c r="CB1283" t="str">
        <f>_xlfn.XLOOKUP($B1283,Img_lookup!A:A,Img_lookup!E:E, "https://imgur.com/aT5wafe")</f>
        <v>https://api.openverse.engineering/v1/images/703c6a75-0299-4ceb-a294-6e2c066182f1/thumb/</v>
      </c>
    </row>
    <row r="1284" spans="1:80" ht="409.6" x14ac:dyDescent="0.15">
      <c r="A1284" s="1" t="s">
        <v>103</v>
      </c>
      <c r="B1284" s="1" t="s">
        <v>5460</v>
      </c>
      <c r="C1284" s="1" t="s">
        <v>5461</v>
      </c>
      <c r="E1284" s="1" t="s">
        <v>5462</v>
      </c>
      <c r="F1284" s="1" t="s">
        <v>6</v>
      </c>
      <c r="G1284" s="1" t="s">
        <v>6</v>
      </c>
      <c r="H1284" s="11" t="str">
        <f t="shared" si="583"/>
        <v>Perennial</v>
      </c>
      <c r="J1284" s="1">
        <v>0.60000002399999997</v>
      </c>
      <c r="K1284" s="1">
        <v>0.60000002399999997</v>
      </c>
      <c r="L1284" t="str" cm="1">
        <f t="array" ref="L1284">_xlfn.IFS(J1284+K1284="", "Unknown", J1284+K1284&gt;3, "Large", J1284+K1284&gt;0.5, "Medium", J1284+K1284&gt;0, "Small")</f>
        <v>Medium</v>
      </c>
      <c r="M1284" s="1">
        <v>5</v>
      </c>
      <c r="N1284" cm="1">
        <f t="array" ref="N1284">IF($M1284="",INDEX($M$2:$M$2176,MATCH(1,INDEX(($A$2:$A$2176=$A1284)*($M$2:$M$2176&lt;&gt;""),0),0)),$M1284)</f>
        <v>5</v>
      </c>
      <c r="O1284" s="2" t="str">
        <f t="shared" si="610"/>
        <v>Seasonal outdoors</v>
      </c>
      <c r="P1284" s="1" t="s">
        <v>5463</v>
      </c>
      <c r="R1284" t="str">
        <f t="shared" ref="R1284:R1347" si="614">IF(Q1284="Fast", "Fast", IF(Q1284="Slow", "Slow", "Medium"))</f>
        <v>Medium</v>
      </c>
      <c r="T1284" s="1"/>
      <c r="U1284" s="1"/>
      <c r="V1284" s="1" t="s">
        <v>108</v>
      </c>
      <c r="W1284" s="6" t="str">
        <f t="shared" si="596"/>
        <v>7</v>
      </c>
      <c r="X1284" t="str">
        <f t="shared" si="597"/>
        <v>July</v>
      </c>
      <c r="Y1284" s="2" t="str">
        <f t="shared" si="598"/>
        <v>9</v>
      </c>
      <c r="Z1284" s="2" t="str">
        <f t="shared" si="599"/>
        <v>September</v>
      </c>
      <c r="AA1284" s="1" t="s">
        <v>135</v>
      </c>
      <c r="AB1284" s="1" t="str">
        <f>IF(ISNUMBER(SEARCH("-",AA1284)),TRIM(LEFT(AA1284,FIND("-",AA1284)-1)),AA1284)</f>
        <v>8</v>
      </c>
      <c r="AC1284" s="1" t="str">
        <f>IF(AB1284="1", "January", IF(AB1284="2", "February", IF(AB1284="3", "March", IF(AB1284="4", "April", IF(AB1284="5", "May", IF(AB1284="6", "June", IF(AB1284="7", "July", IF(AB1284="8", "August", IF(AB1284="9", "September", IF(AB1284="10", "October", IF(AB1284="11", "November", IF(AB1284="12", "December", "Other"))))))))))))</f>
        <v>August</v>
      </c>
      <c r="AD1284" s="1" t="str">
        <f>IF(ISNUMBER(SEARCH("-",AA1284)),TRIM(RIGHT(AA1284,LEN(AA1284)-SEARCH("-",AA1284))),AA1284)</f>
        <v>10</v>
      </c>
      <c r="AE1284" s="1" t="str">
        <f>IF(AD1284="1", "January", IF(AD1284="2", "February", IF(AD1284="3", "March", IF(AD1284="4", "April", IF(AD1284="5", "May", IF(AD1284="6", "June", IF(AD1284="7", "July", IF(AD1284="8", "August", IF(AD1284="9", "September", IF(AD1284="10", "October", IF(AD1284="11", "November", IF(AD1284="12", "December", "Other"))))))))))))</f>
        <v>October</v>
      </c>
      <c r="AF1284" s="16" t="s">
        <v>24619</v>
      </c>
      <c r="AG1284" s="1" t="str">
        <f t="shared" si="600"/>
        <v xml:space="preserve">Seed </v>
      </c>
      <c r="AH1284" s="2" t="str">
        <f t="shared" si="601"/>
        <v>Sow early spring at 10 - 13�c and only just cover the seed. Germination usually takes place within 2 weeks. Prick out the seedlings into individual pots when they are large enough to handle and plant them out into their permanent positions in early summer.
The seed can also be sown in situ in late spring.
Division in March or October.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of young barren shoots in June. Very easy. Harvest the shoots with plenty of underground stem when they are about 8 - 10cm above the ground. Pot them up into individual pots and keep them in light shade in a cold frame or greenhouse until they are rooting well. Plant them out in the summer.</v>
      </c>
      <c r="AI1284" s="1" t="s">
        <v>5464</v>
      </c>
      <c r="AJ1284" s="1" t="s">
        <v>23803</v>
      </c>
      <c r="AK1284" s="1" t="s">
        <v>17104</v>
      </c>
      <c r="AL1284" s="1" t="str">
        <f t="shared" si="611"/>
        <v>Scented</v>
      </c>
      <c r="AM1284" s="1" t="b">
        <v>1</v>
      </c>
      <c r="AN1284" s="1" t="b">
        <v>0</v>
      </c>
      <c r="AO1284" s="1" t="b">
        <v>0</v>
      </c>
      <c r="AP1284" s="5" t="s">
        <v>28</v>
      </c>
      <c r="AQ1284" s="5" t="str">
        <f t="shared" si="602"/>
        <v>Light, Medium, Heavy</v>
      </c>
      <c r="AR1284" s="1" t="s">
        <v>10</v>
      </c>
      <c r="AS1284" s="1" t="str">
        <f t="shared" si="612"/>
        <v>None, Partial</v>
      </c>
      <c r="AT1284" s="1" t="str">
        <f t="shared" si="603"/>
        <v>Partial, Full</v>
      </c>
      <c r="AU1284" s="1" t="s">
        <v>11</v>
      </c>
      <c r="AV1284" s="1" t="str">
        <f t="shared" si="604"/>
        <v>Dry, Moist</v>
      </c>
      <c r="AW1284" s="1" t="s">
        <v>12</v>
      </c>
      <c r="AX1284" s="1" t="str">
        <f t="shared" si="605"/>
        <v>Acid, Neutral, Alkaline</v>
      </c>
      <c r="AY1284" s="1" t="b">
        <v>0</v>
      </c>
      <c r="AZ1284" s="1" t="b">
        <v>0</v>
      </c>
      <c r="BA1284" s="1" t="b">
        <v>0</v>
      </c>
      <c r="BB1284" s="1" t="s">
        <v>275</v>
      </c>
      <c r="BC1284" t="str">
        <f t="shared" si="606"/>
        <v>TRUE</v>
      </c>
      <c r="BE1284" t="str">
        <f t="shared" si="607"/>
        <v>FALSE</v>
      </c>
      <c r="BF1284" s="1" t="b">
        <v>1</v>
      </c>
      <c r="BG1284" s="1" t="b">
        <v>0</v>
      </c>
      <c r="BH1284" s="1" t="b">
        <v>0</v>
      </c>
      <c r="BI1284" s="1" t="s">
        <v>30</v>
      </c>
      <c r="BJ1284" s="1" t="str">
        <f t="shared" si="608"/>
        <v>FALSE</v>
      </c>
      <c r="BL1284" t="str">
        <f t="shared" si="609"/>
        <v>FALSE</v>
      </c>
      <c r="BM1284" s="1" t="b">
        <v>0</v>
      </c>
      <c r="BN1284" s="1" t="b">
        <v>1</v>
      </c>
      <c r="BO1284" s="1">
        <f t="shared" si="613"/>
        <v>18</v>
      </c>
      <c r="BP1284" s="1" t="s">
        <v>5465</v>
      </c>
      <c r="BQ1284" s="1" cm="1">
        <f t="array" ref="BQ1284">_xlfn.IFS(BP1284="None Known",0, LEN(BP1284)&gt;500, 5,LEN(BP1284)&gt;400, 4, LEN(BP1284)&gt;300, 3, LEN(BP1284)&gt;200, 2, LEN(BP1284)&gt;1, 1)</f>
        <v>3</v>
      </c>
      <c r="BR1284" s="1" t="s">
        <v>5466</v>
      </c>
      <c r="BS1284" s="1">
        <v>4</v>
      </c>
      <c r="BT1284" s="1" t="s">
        <v>3234</v>
      </c>
      <c r="BU1284" s="1">
        <v>3</v>
      </c>
      <c r="BV1284" s="1" t="s">
        <v>4397</v>
      </c>
      <c r="BW1284" s="1" t="s">
        <v>31</v>
      </c>
      <c r="BX1284" s="1"/>
      <c r="BY1284" t="str">
        <f>_xlfn.XLOOKUP($B1284,Img_lookup!A:A,Img_lookup!B:B, "Not available")</f>
        <v>090e5f50-b7ef-4893-970c-ef2ce7737596</v>
      </c>
      <c r="BZ1284" t="str">
        <f>_xlfn.XLOOKUP($B1284,Img_lookup!A:A,Img_lookup!C:C, "Not available")</f>
        <v>Greek Oregano.jpg</v>
      </c>
      <c r="CA1284" t="str">
        <f>_xlfn.XLOOKUP($B1284,Img_lookup!A:A,Img_lookup!D:D, "Not available")</f>
        <v>Hermann Hammer (User:Haneburger)</v>
      </c>
      <c r="CB1284" t="str">
        <f>_xlfn.XLOOKUP($B1284,Img_lookup!A:A,Img_lookup!E:E, "https://imgur.com/aT5wafe")</f>
        <v>https://api.openverse.engineering/v1/images/090e5f50-b7ef-4893-970c-ef2ce7737596/thumb/</v>
      </c>
    </row>
    <row r="1285" spans="1:80" ht="409.6" x14ac:dyDescent="0.15">
      <c r="A1285" s="1" t="s">
        <v>752</v>
      </c>
      <c r="B1285" s="1" t="s">
        <v>11360</v>
      </c>
      <c r="D1285" s="1" t="s">
        <v>11361</v>
      </c>
      <c r="E1285" s="1" t="s">
        <v>1126</v>
      </c>
      <c r="F1285" s="1" t="s">
        <v>22</v>
      </c>
      <c r="G1285" s="1" t="s">
        <v>22</v>
      </c>
      <c r="H1285" s="11" t="str">
        <f t="shared" si="583"/>
        <v>Perennial</v>
      </c>
      <c r="I1285" s="1" t="s">
        <v>17107</v>
      </c>
      <c r="J1285" s="1">
        <v>3</v>
      </c>
      <c r="L1285" t="str" cm="1">
        <f t="array" ref="L1285">_xlfn.IFS(J1285+K1285="", "Unknown", J1285+K1285&gt;3, "Large", J1285+K1285&gt;0.5, "Medium", J1285+K1285&gt;0, "Small")</f>
        <v>Medium</v>
      </c>
      <c r="M1285" s="1">
        <v>6</v>
      </c>
      <c r="N1285" cm="1">
        <f t="array" ref="N1285">IF($M1285="",INDEX($M$2:$M$2176,MATCH(1,INDEX(($A$2:$A$2176=$A1285)*($M$2:$M$2176&lt;&gt;""),0),0)),$M1285)</f>
        <v>6</v>
      </c>
      <c r="O1285" s="2" t="str">
        <f t="shared" si="610"/>
        <v>Seasonal outdoors</v>
      </c>
      <c r="P1285" s="1" t="s">
        <v>11362</v>
      </c>
      <c r="R1285" t="str">
        <f t="shared" si="614"/>
        <v>Medium</v>
      </c>
      <c r="T1285" s="1"/>
      <c r="U1285" s="1"/>
      <c r="V1285" s="1" t="s">
        <v>188</v>
      </c>
      <c r="W1285" s="6" t="str">
        <f t="shared" si="596"/>
        <v>4</v>
      </c>
      <c r="X1285" t="str">
        <f t="shared" si="597"/>
        <v>April</v>
      </c>
      <c r="Y1285" s="2" t="str">
        <f t="shared" si="598"/>
        <v>5</v>
      </c>
      <c r="Z1285" s="2" t="str">
        <f t="shared" si="599"/>
        <v>May</v>
      </c>
      <c r="AF1285" s="16" t="s">
        <v>25135</v>
      </c>
      <c r="AG1285" s="1" t="str">
        <f t="shared" si="600"/>
        <v xml:space="preserve">Seed </v>
      </c>
      <c r="AH1285" s="2" t="str">
        <f t="shared" si="601"/>
        <v>One report suggests sowing the seed outdoors in the spring[200].
If seed is in short supply we would recommend sowing it in a cold frame.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frame[78]. Fair percentage[78].
Root cuttings, 3cm long, December in a greenhouse. High percentage[78].
Removal of self-layered branches at any time in the dormant season[200].</v>
      </c>
      <c r="AI1285" s="1" t="s">
        <v>11363</v>
      </c>
      <c r="AK1285" s="1" t="s">
        <v>17105</v>
      </c>
      <c r="AL1285" s="1" t="str">
        <f t="shared" si="611"/>
        <v>Scented</v>
      </c>
      <c r="AM1285" s="1" t="b">
        <v>1</v>
      </c>
      <c r="AN1285" s="1" t="b">
        <v>1</v>
      </c>
      <c r="AO1285" s="1" t="b">
        <v>0</v>
      </c>
      <c r="AP1285" s="5" t="s">
        <v>28</v>
      </c>
      <c r="AQ1285" s="5" t="str">
        <f t="shared" si="602"/>
        <v>Light, Medium, Heavy</v>
      </c>
      <c r="AR1285" s="1" t="s">
        <v>274</v>
      </c>
      <c r="AS1285" s="1" t="str">
        <f t="shared" si="612"/>
        <v>None, Partial, Full</v>
      </c>
      <c r="AT1285" s="1" t="str">
        <f t="shared" si="603"/>
        <v>None, Partial, Full</v>
      </c>
      <c r="AU1285" s="1" t="s">
        <v>11</v>
      </c>
      <c r="AV1285" s="1" t="str">
        <f t="shared" si="604"/>
        <v>Dry, Moist</v>
      </c>
      <c r="AW1285" s="1" t="s">
        <v>12</v>
      </c>
      <c r="AX1285" s="1" t="str">
        <f t="shared" si="605"/>
        <v>Acid, Neutral, Alkaline</v>
      </c>
      <c r="AY1285" s="1" t="b">
        <v>0</v>
      </c>
      <c r="AZ1285" s="1" t="b">
        <v>0</v>
      </c>
      <c r="BA1285" s="1" t="b">
        <v>0</v>
      </c>
      <c r="BC1285" t="str">
        <f t="shared" si="606"/>
        <v>FALSE</v>
      </c>
      <c r="BE1285" t="str">
        <f t="shared" si="607"/>
        <v>FALSE</v>
      </c>
      <c r="BF1285" s="1" t="b">
        <v>0</v>
      </c>
      <c r="BG1285" s="1" t="b">
        <v>0</v>
      </c>
      <c r="BH1285" s="1" t="b">
        <v>0</v>
      </c>
      <c r="BJ1285" s="1" t="str">
        <f t="shared" si="608"/>
        <v>FALSE</v>
      </c>
      <c r="BK1285" s="1" t="s">
        <v>30</v>
      </c>
      <c r="BL1285" t="str">
        <f t="shared" si="609"/>
        <v>FALSE</v>
      </c>
      <c r="BM1285" s="1" t="b">
        <v>0</v>
      </c>
      <c r="BN1285" s="1" t="b">
        <v>0</v>
      </c>
      <c r="BO1285" s="1">
        <f t="shared" si="613"/>
        <v>8</v>
      </c>
      <c r="BP1285" s="1" t="s">
        <v>11364</v>
      </c>
      <c r="BQ1285" s="1" cm="1">
        <f t="array" ref="BQ1285">_xlfn.IFS(BP1285="None Known",0, LEN(BP1285)&gt;500, 5,LEN(BP1285)&gt;400, 4, LEN(BP1285)&gt;300, 3, LEN(BP1285)&gt;200, 2, LEN(BP1285)&gt;1, 1)</f>
        <v>1</v>
      </c>
      <c r="BR1285" s="1" t="s">
        <v>11365</v>
      </c>
      <c r="BS1285" s="1">
        <v>2</v>
      </c>
      <c r="BT1285" s="1" t="s">
        <v>11366</v>
      </c>
      <c r="BU1285" s="1">
        <v>1</v>
      </c>
      <c r="BV1285" s="1" t="s">
        <v>34</v>
      </c>
      <c r="BW1285" s="1" t="s">
        <v>31</v>
      </c>
      <c r="BX1285" s="1"/>
      <c r="BY1285" t="str">
        <f>_xlfn.XLOOKUP($B1285,Img_lookup!A:A,Img_lookup!B:B, "Not available")</f>
        <v>b3701fec-b60c-4b46-bb5a-9fd08ca7f590</v>
      </c>
      <c r="BZ1285" t="str">
        <f>_xlfn.XLOOKUP($B1285,Img_lookup!A:A,Img_lookup!C:C, "Not available")</f>
        <v>Orixa japonica</v>
      </c>
      <c r="CA1285" t="str">
        <f>_xlfn.XLOOKUP($B1285,Img_lookup!A:A,Img_lookup!D:D, "Not available")</f>
        <v>R. Moran</v>
      </c>
      <c r="CB1285" t="str">
        <f>_xlfn.XLOOKUP($B1285,Img_lookup!A:A,Img_lookup!E:E, "https://imgur.com/aT5wafe")</f>
        <v>https://api.openverse.engineering/v1/images/b3701fec-b60c-4b46-bb5a-9fd08ca7f590/thumb/</v>
      </c>
    </row>
    <row r="1286" spans="1:80" ht="409.6" x14ac:dyDescent="0.15">
      <c r="A1286" s="1" t="s">
        <v>1018</v>
      </c>
      <c r="B1286" s="1" t="s">
        <v>2242</v>
      </c>
      <c r="C1286" s="1" t="s">
        <v>2243</v>
      </c>
      <c r="E1286" s="1" t="s">
        <v>2244</v>
      </c>
      <c r="F1286" s="1" t="s">
        <v>23722</v>
      </c>
      <c r="G1286" s="1" t="s">
        <v>23800</v>
      </c>
      <c r="H1286" s="11" t="str">
        <f t="shared" ref="H1286:H1349" si="615">IF(ISNUMBER(SEARCH("/",$F1286)),$F1286,IF(ISNUMBER(SEARCH("Annual",$F1286)),"Annual","Perennial"))</f>
        <v>Perennial</v>
      </c>
      <c r="J1286" s="1">
        <v>0.30000001199999998</v>
      </c>
      <c r="K1286" s="1">
        <v>0.15000000599999999</v>
      </c>
      <c r="L1286" t="str" cm="1">
        <f t="array" ref="L1286">_xlfn.IFS(J1286+K1286="", "Unknown", J1286+K1286&gt;3, "Large", J1286+K1286&gt;0.5, "Medium", J1286+K1286&gt;0, "Small")</f>
        <v>Small</v>
      </c>
      <c r="M1286" s="1">
        <v>5</v>
      </c>
      <c r="N1286" cm="1">
        <f t="array" ref="N1286">IF($M1286="",INDEX($M$2:$M$2176,MATCH(1,INDEX(($A$2:$A$2176=$A1286)*($M$2:$M$2176&lt;&gt;""),0),0)),$M1286)</f>
        <v>5</v>
      </c>
      <c r="O1286" s="2" t="str">
        <f t="shared" si="610"/>
        <v>Seasonal outdoors</v>
      </c>
      <c r="P1286" s="1" t="s">
        <v>2245</v>
      </c>
      <c r="R1286" t="str">
        <f t="shared" si="614"/>
        <v>Medium</v>
      </c>
      <c r="T1286" s="1"/>
      <c r="U1286" s="1"/>
      <c r="V1286" s="1" t="s">
        <v>188</v>
      </c>
      <c r="W1286" s="6" t="str">
        <f t="shared" si="596"/>
        <v>4</v>
      </c>
      <c r="X1286" t="str">
        <f t="shared" si="597"/>
        <v>April</v>
      </c>
      <c r="Y1286" s="2" t="str">
        <f t="shared" si="598"/>
        <v>5</v>
      </c>
      <c r="Z1286" s="2" t="str">
        <f t="shared" si="599"/>
        <v>May</v>
      </c>
      <c r="AA1286" s="1" t="s">
        <v>307</v>
      </c>
      <c r="AB1286" s="1" t="str">
        <f>IF(ISNUMBER(SEARCH("-",AA1286)),TRIM(LEFT(AA1286,FIND("-",AA1286)-1)),AA1286)</f>
        <v>6</v>
      </c>
      <c r="AC1286" s="1" t="str">
        <f>IF(AB1286="1", "January", IF(AB1286="2", "February", IF(AB1286="3", "March", IF(AB1286="4", "April", IF(AB1286="5", "May", IF(AB1286="6", "June", IF(AB1286="7", "July", IF(AB1286="8", "August", IF(AB1286="9", "September", IF(AB1286="10", "October", IF(AB1286="11", "November", IF(AB1286="12", "December", "Other"))))))))))))</f>
        <v>June</v>
      </c>
      <c r="AD1286" s="1" t="str">
        <f>IF(ISNUMBER(SEARCH("-",AA1286)),TRIM(RIGHT(AA1286,LEN(AA1286)-SEARCH("-",AA1286))),AA1286)</f>
        <v>7</v>
      </c>
      <c r="AE1286" s="1" t="str">
        <f>IF(AD1286="1", "January", IF(AD1286="2", "February", IF(AD1286="3", "March", IF(AD1286="4", "April", IF(AD1286="5", "May", IF(AD1286="6", "June", IF(AD1286="7", "July", IF(AD1286="8", "August", IF(AD1286="9", "September", IF(AD1286="10", "October", IF(AD1286="11", "November", IF(AD1286="12", "December", "Other"))))))))))))</f>
        <v>July</v>
      </c>
      <c r="AF1286" s="18" t="s">
        <v>25176</v>
      </c>
      <c r="AG1286" s="1" t="str">
        <f t="shared" si="600"/>
        <v xml:space="preserve">Bulb </v>
      </c>
      <c r="AH1286" s="2" t="str">
        <f t="shared" si="601"/>
        <v>Best sown as soon as it is ripe in a cold frame[200]. Sow the seed thinly and leave the seedlings undisturbed in the pots for their first dormancy, but apply liquid feed at intervals, especially in their second year of growth. Divide the bulbs at the end of their second year of growth, putting 2 - 3 bulbs in each pot. Grow them on for one more year and them plant them out into their permanent positions whilst they are dormant. The seed can also be sown in a cold frame in early spring.
 Division of offsets in September/October[200]. The larger bulbs can be replanted immediately into their permanent positions. It is best to pot up the smaller bulbs and grow them on for a year before planting them out when dormant in late summer.</v>
      </c>
      <c r="AI1286" s="1" t="s">
        <v>2246</v>
      </c>
      <c r="AJ1286" s="1" t="s">
        <v>23806</v>
      </c>
      <c r="AK1286" s="1" t="s">
        <v>17104</v>
      </c>
      <c r="AL1286" s="1" t="str">
        <f t="shared" si="611"/>
        <v>Unscented</v>
      </c>
      <c r="AM1286" s="1" t="b">
        <v>0</v>
      </c>
      <c r="AN1286" s="1" t="b">
        <v>0</v>
      </c>
      <c r="AO1286" s="1" t="b">
        <v>0</v>
      </c>
      <c r="AP1286" s="5" t="s">
        <v>28</v>
      </c>
      <c r="AQ1286" s="5" t="str">
        <f t="shared" si="602"/>
        <v>Light, Medium, Heavy</v>
      </c>
      <c r="AR1286" s="1" t="s">
        <v>10</v>
      </c>
      <c r="AS1286" s="1" t="str">
        <f t="shared" si="612"/>
        <v>None, Partial</v>
      </c>
      <c r="AT1286" s="1" t="str">
        <f t="shared" si="603"/>
        <v>Partial, Full</v>
      </c>
      <c r="AU1286" s="1" t="s">
        <v>29</v>
      </c>
      <c r="AV1286" s="1" t="str">
        <f t="shared" si="604"/>
        <v>Moist</v>
      </c>
      <c r="AW1286" s="1" t="s">
        <v>12</v>
      </c>
      <c r="AX1286" s="1" t="str">
        <f t="shared" si="605"/>
        <v>Acid, Neutral, Alkaline</v>
      </c>
      <c r="AY1286" s="1" t="b">
        <v>0</v>
      </c>
      <c r="AZ1286" s="1" t="b">
        <v>0</v>
      </c>
      <c r="BA1286" s="1" t="b">
        <v>0</v>
      </c>
      <c r="BC1286" t="str">
        <f t="shared" si="606"/>
        <v>FALSE</v>
      </c>
      <c r="BE1286" t="str">
        <f t="shared" si="607"/>
        <v>FALSE</v>
      </c>
      <c r="BF1286" s="1" t="b">
        <v>0</v>
      </c>
      <c r="BG1286" s="1" t="b">
        <v>0</v>
      </c>
      <c r="BH1286" s="1" t="b">
        <v>0</v>
      </c>
      <c r="BJ1286" s="1" t="str">
        <f t="shared" si="608"/>
        <v>FALSE</v>
      </c>
      <c r="BK1286" s="1" t="s">
        <v>77</v>
      </c>
      <c r="BL1286" t="str">
        <f t="shared" si="609"/>
        <v>TRUE</v>
      </c>
      <c r="BM1286" s="1" t="b">
        <v>0</v>
      </c>
      <c r="BN1286" s="1" t="b">
        <v>0</v>
      </c>
      <c r="BO1286" s="1">
        <f t="shared" si="613"/>
        <v>10</v>
      </c>
      <c r="BP1286" s="1" t="s">
        <v>31</v>
      </c>
      <c r="BQ1286" s="1" cm="1">
        <f t="array" ref="BQ1286">_xlfn.IFS(BP1286="None Known",0, LEN(BP1286)&gt;500, 5,LEN(BP1286)&gt;400, 4, LEN(BP1286)&gt;300, 3, LEN(BP1286)&gt;200, 2, LEN(BP1286)&gt;1, 1)</f>
        <v>0</v>
      </c>
      <c r="BR1286" s="1" t="s">
        <v>2247</v>
      </c>
      <c r="BS1286" s="1">
        <v>3</v>
      </c>
      <c r="BT1286" s="1" t="s">
        <v>2248</v>
      </c>
      <c r="BU1286" s="1">
        <v>1</v>
      </c>
      <c r="BV1286" s="1" t="s">
        <v>2249</v>
      </c>
      <c r="BW1286" s="1" t="s">
        <v>2250</v>
      </c>
      <c r="BX1286" s="1"/>
      <c r="BY1286" t="str">
        <f>_xlfn.XLOOKUP($B1286,Img_lookup!A:A,Img_lookup!B:B, "Not available")</f>
        <v>b7a1683e-7c79-4ea4-9910-a350ac359577</v>
      </c>
      <c r="BZ1286" t="str">
        <f>_xlfn.XLOOKUP($B1286,Img_lookup!A:A,Img_lookup!C:C, "Not available")</f>
        <v>Star-of-Bethlehem Ornithogalum umbellatum ssp. umbellatum.</v>
      </c>
      <c r="CA1286" t="str">
        <f>_xlfn.XLOOKUP($B1286,Img_lookup!A:A,Img_lookup!D:D, "Not available")</f>
        <v>pete. #hwcp</v>
      </c>
      <c r="CB1286" t="str">
        <f>_xlfn.XLOOKUP($B1286,Img_lookup!A:A,Img_lookup!E:E, "https://imgur.com/aT5wafe")</f>
        <v>https://api.openverse.engineering/v1/images/b7a1683e-7c79-4ea4-9910-a350ac359577/thumb/</v>
      </c>
    </row>
    <row r="1287" spans="1:80" ht="13" x14ac:dyDescent="0.15">
      <c r="A1287" s="1" t="s">
        <v>2591</v>
      </c>
      <c r="B1287" s="1" t="s">
        <v>2592</v>
      </c>
      <c r="C1287" s="1" t="s">
        <v>2593</v>
      </c>
      <c r="E1287" s="1" t="s">
        <v>195</v>
      </c>
      <c r="F1287" s="1" t="s">
        <v>368</v>
      </c>
      <c r="G1287" s="1" t="s">
        <v>368</v>
      </c>
      <c r="H1287" s="11" t="str">
        <f t="shared" si="615"/>
        <v>Perennial</v>
      </c>
      <c r="J1287" s="1">
        <v>0.40000000600000002</v>
      </c>
      <c r="L1287" t="str" cm="1">
        <f t="array" ref="L1287">_xlfn.IFS(J1287+K1287="", "Unknown", J1287+K1287&gt;3, "Large", J1287+K1287&gt;0.5, "Medium", J1287+K1287&gt;0, "Small")</f>
        <v>Small</v>
      </c>
      <c r="M1287">
        <v>10</v>
      </c>
      <c r="N1287" cm="1">
        <f t="array" ref="N1287">IF($M1287="",INDEX($M$2:$M$2176,MATCH(1,INDEX(($A$2:$A$2176=$A1287)*($M$2:$M$2176&lt;&gt;""),0),0)),$M1287)</f>
        <v>10</v>
      </c>
      <c r="O1287" s="2" t="str">
        <f t="shared" si="610"/>
        <v>Grown indoors</v>
      </c>
      <c r="P1287" s="1" t="s">
        <v>2594</v>
      </c>
      <c r="R1287" t="str">
        <f t="shared" si="614"/>
        <v>Medium</v>
      </c>
      <c r="W1287"/>
      <c r="AF1287" s="1" t="s">
        <v>23904</v>
      </c>
      <c r="AG1287" s="1" t="str">
        <f t="shared" si="600"/>
        <v xml:space="preserve">Seed </v>
      </c>
      <c r="AH1287" s="2" t="str">
        <f t="shared" si="601"/>
        <v>We have no information on this species but suggest sowing the seed in a greenhouse in a pot containing a host plant. The seed is probably best sown as soon as it is ripe if this is possible. It might also be possible to sow the seed in situ around a host plant.</v>
      </c>
      <c r="AI1287" s="1" t="s">
        <v>2595</v>
      </c>
      <c r="AK1287" s="1" t="s">
        <v>17104</v>
      </c>
      <c r="AL1287" s="1" t="str">
        <f t="shared" si="611"/>
        <v>Unscented</v>
      </c>
      <c r="AM1287" s="1" t="b">
        <v>0</v>
      </c>
      <c r="AN1287" s="1" t="b">
        <v>1</v>
      </c>
      <c r="AO1287" s="1" t="b">
        <v>0</v>
      </c>
      <c r="AP1287" s="5" t="s">
        <v>28</v>
      </c>
      <c r="AQ1287" s="5" t="str">
        <f t="shared" si="602"/>
        <v>Light, Medium, Heavy</v>
      </c>
      <c r="AR1287" s="1" t="s">
        <v>274</v>
      </c>
      <c r="AS1287" s="1" t="str">
        <f t="shared" si="612"/>
        <v>None, Partial, Full</v>
      </c>
      <c r="AT1287" s="1" t="str">
        <f t="shared" si="603"/>
        <v>None, Partial, Full</v>
      </c>
      <c r="AU1287" s="1" t="s">
        <v>29</v>
      </c>
      <c r="AV1287" s="1" t="str">
        <f t="shared" si="604"/>
        <v>Moist</v>
      </c>
      <c r="AW1287" s="1" t="s">
        <v>12</v>
      </c>
      <c r="AX1287" s="1" t="str">
        <f t="shared" si="605"/>
        <v>Acid, Neutral, Alkaline</v>
      </c>
      <c r="AY1287" s="1" t="b">
        <v>0</v>
      </c>
      <c r="AZ1287" s="1" t="b">
        <v>0</v>
      </c>
      <c r="BA1287" s="1" t="b">
        <v>0</v>
      </c>
      <c r="BC1287" t="str">
        <f t="shared" si="606"/>
        <v>FALSE</v>
      </c>
      <c r="BE1287" t="str">
        <f t="shared" si="607"/>
        <v>FALSE</v>
      </c>
      <c r="BF1287" s="1" t="b">
        <v>0</v>
      </c>
      <c r="BG1287" s="1" t="b">
        <v>0</v>
      </c>
      <c r="BH1287" s="1" t="b">
        <v>0</v>
      </c>
      <c r="BJ1287" s="1" t="str">
        <f t="shared" si="608"/>
        <v>FALSE</v>
      </c>
      <c r="BL1287" t="str">
        <f t="shared" si="609"/>
        <v>FALSE</v>
      </c>
      <c r="BM1287" s="1" t="b">
        <v>0</v>
      </c>
      <c r="BN1287" s="1" t="b">
        <v>0</v>
      </c>
      <c r="BO1287" s="1">
        <f t="shared" si="613"/>
        <v>8</v>
      </c>
      <c r="BP1287" s="1" t="s">
        <v>31</v>
      </c>
      <c r="BQ1287" s="1" cm="1">
        <f t="array" ref="BQ1287">_xlfn.IFS(BP1287="None Known",0, LEN(BP1287)&gt;500, 5,LEN(BP1287)&gt;400, 4, LEN(BP1287)&gt;300, 3, LEN(BP1287)&gt;200, 2, LEN(BP1287)&gt;1, 1)</f>
        <v>0</v>
      </c>
      <c r="BR1287" s="1" t="s">
        <v>2596</v>
      </c>
      <c r="BS1287" s="1">
        <v>2</v>
      </c>
      <c r="BT1287" s="1" t="s">
        <v>2597</v>
      </c>
      <c r="BU1287" s="1">
        <v>2</v>
      </c>
      <c r="BV1287" s="1" t="s">
        <v>34</v>
      </c>
      <c r="BW1287" s="1" t="s">
        <v>31</v>
      </c>
      <c r="BX1287" s="1" t="s">
        <v>17113</v>
      </c>
      <c r="BY1287" t="str">
        <f>_xlfn.XLOOKUP($B1287,Img_lookup!A:A,Img_lookup!B:B, "Not available")</f>
        <v>Not available</v>
      </c>
      <c r="BZ1287" t="str">
        <f>_xlfn.XLOOKUP($B1287,Img_lookup!A:A,Img_lookup!C:C, "Not available")</f>
        <v>Not available</v>
      </c>
      <c r="CA1287" t="str">
        <f>_xlfn.XLOOKUP($B1287,Img_lookup!A:A,Img_lookup!D:D, "Not available")</f>
        <v>Not available</v>
      </c>
      <c r="CB1287" t="str">
        <f>_xlfn.XLOOKUP($B1287,Img_lookup!A:A,Img_lookup!E:E, "https://imgur.com/aT5wafe")</f>
        <v>https://imgur.com/aT5wafe</v>
      </c>
    </row>
    <row r="1288" spans="1:80" ht="13" x14ac:dyDescent="0.15">
      <c r="A1288" s="1" t="s">
        <v>2591</v>
      </c>
      <c r="B1288" s="1" t="s">
        <v>8512</v>
      </c>
      <c r="C1288" s="1" t="s">
        <v>17119</v>
      </c>
      <c r="E1288" s="1" t="s">
        <v>8513</v>
      </c>
      <c r="F1288" s="1" t="s">
        <v>6</v>
      </c>
      <c r="G1288" s="1" t="s">
        <v>6</v>
      </c>
      <c r="H1288" s="11" t="str">
        <f t="shared" si="615"/>
        <v>Perennial</v>
      </c>
      <c r="J1288" s="1">
        <v>1.5</v>
      </c>
      <c r="L1288" t="str" cm="1">
        <f t="array" ref="L1288">_xlfn.IFS(J1288+K1288="", "Unknown", J1288+K1288&gt;3, "Large", J1288+K1288&gt;0.5, "Medium", J1288+K1288&gt;0, "Small")</f>
        <v>Medium</v>
      </c>
      <c r="M1288">
        <v>4</v>
      </c>
      <c r="N1288" cm="1">
        <f t="array" ref="N1288">IF($M1288="",INDEX($M$2:$M$2176,MATCH(1,INDEX(($A$2:$A$2176=$A1288)*($M$2:$M$2176&lt;&gt;""),0),0)),$M1288)</f>
        <v>4</v>
      </c>
      <c r="O1288" s="2" t="str">
        <f t="shared" si="610"/>
        <v>Hardy to cold</v>
      </c>
      <c r="P1288" s="1" t="s">
        <v>8514</v>
      </c>
      <c r="R1288" t="str">
        <f t="shared" si="614"/>
        <v>Medium</v>
      </c>
      <c r="W1288"/>
      <c r="AF1288" s="1" t="s">
        <v>23904</v>
      </c>
      <c r="AG1288" s="1" t="str">
        <f t="shared" si="600"/>
        <v xml:space="preserve">Seed </v>
      </c>
      <c r="AH1288" s="2" t="str">
        <f t="shared" si="601"/>
        <v>We have no information on this species but suggest sowing the seed in a greenhouse in a pot containing a host plant. The seed is probably best sown as soon as it is ripe if this is possible. It might also be possible to sow the seed in situ around a host plant.</v>
      </c>
      <c r="AI1288" s="1" t="s">
        <v>8515</v>
      </c>
      <c r="AK1288" s="1" t="s">
        <v>17104</v>
      </c>
      <c r="AL1288" s="1" t="str">
        <f t="shared" si="611"/>
        <v>Unscented</v>
      </c>
      <c r="AM1288" s="1" t="b">
        <v>0</v>
      </c>
      <c r="AN1288" s="1" t="b">
        <v>0</v>
      </c>
      <c r="AO1288" s="1" t="b">
        <v>0</v>
      </c>
      <c r="AP1288" s="5" t="s">
        <v>28</v>
      </c>
      <c r="AQ1288" s="5" t="str">
        <f t="shared" si="602"/>
        <v>Light, Medium, Heavy</v>
      </c>
      <c r="AR1288" s="1" t="s">
        <v>274</v>
      </c>
      <c r="AS1288" s="1" t="str">
        <f t="shared" si="612"/>
        <v>None, Partial, Full</v>
      </c>
      <c r="AT1288" s="1" t="str">
        <f t="shared" si="603"/>
        <v>None, Partial, Full</v>
      </c>
      <c r="AU1288" s="1" t="s">
        <v>29</v>
      </c>
      <c r="AV1288" s="1" t="str">
        <f t="shared" si="604"/>
        <v>Moist</v>
      </c>
      <c r="AW1288" s="1" t="s">
        <v>12</v>
      </c>
      <c r="AX1288" s="1" t="str">
        <f t="shared" si="605"/>
        <v>Acid, Neutral, Alkaline</v>
      </c>
      <c r="AY1288" s="1" t="b">
        <v>0</v>
      </c>
      <c r="AZ1288" s="1" t="b">
        <v>0</v>
      </c>
      <c r="BA1288" s="1" t="b">
        <v>0</v>
      </c>
      <c r="BC1288" t="str">
        <f t="shared" si="606"/>
        <v>FALSE</v>
      </c>
      <c r="BE1288" t="str">
        <f t="shared" si="607"/>
        <v>FALSE</v>
      </c>
      <c r="BF1288" s="1" t="b">
        <v>0</v>
      </c>
      <c r="BG1288" s="1" t="b">
        <v>0</v>
      </c>
      <c r="BH1288" s="1" t="b">
        <v>0</v>
      </c>
      <c r="BJ1288" s="1" t="str">
        <f t="shared" si="608"/>
        <v>FALSE</v>
      </c>
      <c r="BL1288" t="str">
        <f t="shared" si="609"/>
        <v>FALSE</v>
      </c>
      <c r="BM1288" s="1" t="b">
        <v>0</v>
      </c>
      <c r="BN1288" s="1" t="b">
        <v>0</v>
      </c>
      <c r="BO1288" s="1">
        <f t="shared" si="613"/>
        <v>4</v>
      </c>
      <c r="BP1288" s="1" t="s">
        <v>31</v>
      </c>
      <c r="BQ1288" s="1" cm="1">
        <f t="array" ref="BQ1288">_xlfn.IFS(BP1288="None Known",0, LEN(BP1288)&gt;500, 5,LEN(BP1288)&gt;400, 4, LEN(BP1288)&gt;300, 3, LEN(BP1288)&gt;200, 2, LEN(BP1288)&gt;1, 1)</f>
        <v>0</v>
      </c>
      <c r="BR1288" s="1" t="s">
        <v>8516</v>
      </c>
      <c r="BS1288" s="1">
        <v>1</v>
      </c>
      <c r="BT1288" s="1" t="s">
        <v>8517</v>
      </c>
      <c r="BU1288" s="1">
        <v>1</v>
      </c>
      <c r="BV1288" s="1" t="s">
        <v>90</v>
      </c>
      <c r="BW1288" s="1" t="s">
        <v>31</v>
      </c>
      <c r="BX1288" s="1" t="s">
        <v>17117</v>
      </c>
      <c r="BY1288" t="str">
        <f>_xlfn.XLOOKUP($B1288,Img_lookup!A:A,Img_lookup!B:B, "Not available")</f>
        <v>8233c271-e46f-473f-8f7f-c54a35074628</v>
      </c>
      <c r="BZ1288" t="str">
        <f>_xlfn.XLOOKUP($B1288,Img_lookup!A:A,Img_lookup!C:C, "Not available")</f>
        <v>Orobanche ludoviciana</v>
      </c>
      <c r="CA1288" t="str">
        <f>_xlfn.XLOOKUP($B1288,Img_lookup!A:A,Img_lookup!D:D, "Not available")</f>
        <v>P. A. Rydberg and Albert Osbun Garrett</v>
      </c>
      <c r="CB1288" t="str">
        <f>_xlfn.XLOOKUP($B1288,Img_lookup!A:A,Img_lookup!E:E, "https://imgur.com/aT5wafe")</f>
        <v>https://api.openverse.engineering/v1/images/8233c271-e46f-473f-8f7f-c54a35074628/thumb/</v>
      </c>
    </row>
    <row r="1289" spans="1:80" ht="13" x14ac:dyDescent="0.15">
      <c r="A1289" s="1" t="s">
        <v>2591</v>
      </c>
      <c r="B1289" s="1" t="s">
        <v>3795</v>
      </c>
      <c r="C1289" s="5" t="s">
        <v>17118</v>
      </c>
      <c r="E1289" s="1" t="s">
        <v>3796</v>
      </c>
      <c r="F1289" s="1" t="s">
        <v>6</v>
      </c>
      <c r="G1289" s="1" t="s">
        <v>6</v>
      </c>
      <c r="H1289" s="11" t="str">
        <f t="shared" si="615"/>
        <v>Perennial</v>
      </c>
      <c r="J1289" s="1">
        <v>0.25</v>
      </c>
      <c r="L1289" t="str" cm="1">
        <f t="array" ref="L1289">_xlfn.IFS(J1289+K1289="", "Unknown", J1289+K1289&gt;3, "Large", J1289+K1289&gt;0.5, "Medium", J1289+K1289&gt;0, "Small")</f>
        <v>Small</v>
      </c>
      <c r="M1289">
        <v>3</v>
      </c>
      <c r="N1289" cm="1">
        <f t="array" ref="N1289">IF($M1289="",INDEX($M$2:$M$2176,MATCH(1,INDEX(($A$2:$A$2176=$A1289)*($M$2:$M$2176&lt;&gt;""),0),0)),$M1289)</f>
        <v>3</v>
      </c>
      <c r="O1289" s="2" t="str">
        <f t="shared" si="610"/>
        <v>Hardy to cold</v>
      </c>
      <c r="P1289" s="1" t="s">
        <v>3797</v>
      </c>
      <c r="R1289" t="str">
        <f t="shared" si="614"/>
        <v>Medium</v>
      </c>
      <c r="W1289"/>
      <c r="AF1289" s="1" t="s">
        <v>23904</v>
      </c>
      <c r="AG1289" s="1" t="str">
        <f t="shared" si="600"/>
        <v xml:space="preserve">Seed </v>
      </c>
      <c r="AH1289" s="2" t="str">
        <f t="shared" si="601"/>
        <v>We have no information on this species but suggest sowing the seed in a greenhouse in a pot containing a host plant. The seed is probably best sown as soon as it is ripe if this is possible. It might also be possible to sow the seed in situ around a host plant.</v>
      </c>
      <c r="AI1289" s="1" t="s">
        <v>3798</v>
      </c>
      <c r="AK1289" s="1" t="s">
        <v>17104</v>
      </c>
      <c r="AL1289" s="1" t="str">
        <f t="shared" si="611"/>
        <v>Unscented</v>
      </c>
      <c r="AM1289" s="1" t="b">
        <v>0</v>
      </c>
      <c r="AN1289" s="1" t="b">
        <v>0</v>
      </c>
      <c r="AO1289" s="1" t="b">
        <v>0</v>
      </c>
      <c r="AP1289" s="5" t="s">
        <v>28</v>
      </c>
      <c r="AQ1289" s="5" t="str">
        <f t="shared" si="602"/>
        <v>Light, Medium, Heavy</v>
      </c>
      <c r="AR1289" s="1" t="s">
        <v>10</v>
      </c>
      <c r="AS1289" s="1" t="str">
        <f t="shared" si="612"/>
        <v>None, Partial</v>
      </c>
      <c r="AT1289" s="1" t="str">
        <f t="shared" si="603"/>
        <v>Partial, Full</v>
      </c>
      <c r="AU1289" s="1" t="s">
        <v>29</v>
      </c>
      <c r="AV1289" s="1" t="str">
        <f t="shared" si="604"/>
        <v>Moist</v>
      </c>
      <c r="AW1289" s="1" t="s">
        <v>12</v>
      </c>
      <c r="AX1289" s="1" t="str">
        <f t="shared" si="605"/>
        <v>Acid, Neutral, Alkaline</v>
      </c>
      <c r="AY1289" s="1" t="b">
        <v>0</v>
      </c>
      <c r="AZ1289" s="1" t="b">
        <v>0</v>
      </c>
      <c r="BA1289" s="1" t="b">
        <v>0</v>
      </c>
      <c r="BC1289" t="str">
        <f t="shared" si="606"/>
        <v>FALSE</v>
      </c>
      <c r="BE1289" t="str">
        <f t="shared" si="607"/>
        <v>FALSE</v>
      </c>
      <c r="BF1289" s="1" t="b">
        <v>0</v>
      </c>
      <c r="BG1289" s="1" t="b">
        <v>0</v>
      </c>
      <c r="BH1289" s="1" t="b">
        <v>0</v>
      </c>
      <c r="BJ1289" s="1" t="str">
        <f t="shared" si="608"/>
        <v>FALSE</v>
      </c>
      <c r="BL1289" t="str">
        <f t="shared" si="609"/>
        <v>FALSE</v>
      </c>
      <c r="BM1289" s="1" t="b">
        <v>0</v>
      </c>
      <c r="BN1289" s="1" t="b">
        <v>0</v>
      </c>
      <c r="BO1289" s="1">
        <f t="shared" si="613"/>
        <v>4</v>
      </c>
      <c r="BP1289" s="1" t="s">
        <v>31</v>
      </c>
      <c r="BQ1289" s="1" cm="1">
        <f t="array" ref="BQ1289">_xlfn.IFS(BP1289="None Known",0, LEN(BP1289)&gt;500, 5,LEN(BP1289)&gt;400, 4, LEN(BP1289)&gt;300, 3, LEN(BP1289)&gt;200, 2, LEN(BP1289)&gt;1, 1)</f>
        <v>0</v>
      </c>
      <c r="BR1289" s="1" t="s">
        <v>3799</v>
      </c>
      <c r="BS1289" s="1">
        <v>1</v>
      </c>
      <c r="BT1289" s="1" t="s">
        <v>3800</v>
      </c>
      <c r="BU1289" s="1">
        <v>1</v>
      </c>
      <c r="BV1289" s="1" t="s">
        <v>465</v>
      </c>
      <c r="BW1289" s="1" t="s">
        <v>31</v>
      </c>
      <c r="BX1289" s="1" t="s">
        <v>17121</v>
      </c>
      <c r="BY1289" t="str">
        <f>_xlfn.XLOOKUP($B1289,Img_lookup!A:A,Img_lookup!B:B, "Not available")</f>
        <v>c9ef47a8-7578-4db4-a20e-29d3d7173461</v>
      </c>
      <c r="BZ1289" t="str">
        <f>_xlfn.XLOOKUP($B1289,Img_lookup!A:A,Img_lookup!C:C, "Not available")</f>
        <v>oneflowered broomrape (Orobanche uniflora)</v>
      </c>
      <c r="CA1289" t="str">
        <f>_xlfn.XLOOKUP($B1289,Img_lookup!A:A,Img_lookup!D:D, "Not available")</f>
        <v>Region 5 Photography</v>
      </c>
      <c r="CB1289" t="str">
        <f>_xlfn.XLOOKUP($B1289,Img_lookup!A:A,Img_lookup!E:E, "https://imgur.com/aT5wafe")</f>
        <v>https://api.openverse.engineering/v1/images/c9ef47a8-7578-4db4-a20e-29d3d7173461/thumb/</v>
      </c>
    </row>
    <row r="1290" spans="1:80" ht="409.6" x14ac:dyDescent="0.15">
      <c r="A1290" s="1" t="s">
        <v>1801</v>
      </c>
      <c r="B1290" s="1" t="s">
        <v>5713</v>
      </c>
      <c r="C1290" s="1" t="s">
        <v>5714</v>
      </c>
      <c r="D1290" s="1" t="s">
        <v>5715</v>
      </c>
      <c r="E1290" s="1" t="s">
        <v>5716</v>
      </c>
      <c r="F1290" s="1" t="s">
        <v>6</v>
      </c>
      <c r="G1290" s="1" t="s">
        <v>6</v>
      </c>
      <c r="H1290" s="11" t="str">
        <f t="shared" si="615"/>
        <v>Perennial</v>
      </c>
      <c r="I1290" s="1" t="s">
        <v>17108</v>
      </c>
      <c r="J1290" s="1">
        <v>0.10000000100000001</v>
      </c>
      <c r="K1290" s="1">
        <v>0.30000001199999998</v>
      </c>
      <c r="L1290" t="str" cm="1">
        <f t="array" ref="L1290">_xlfn.IFS(J1290+K1290="", "Unknown", J1290+K1290&gt;3, "Large", J1290+K1290&gt;0.5, "Medium", J1290+K1290&gt;0, "Small")</f>
        <v>Small</v>
      </c>
      <c r="M1290" s="1">
        <v>5</v>
      </c>
      <c r="N1290" cm="1">
        <f t="array" ref="N1290">IF($M1290="",INDEX($M$2:$M$2176,MATCH(1,INDEX(($A$2:$A$2176=$A1290)*($M$2:$M$2176&lt;&gt;""),0),0)),$M1290)</f>
        <v>5</v>
      </c>
      <c r="O1290" s="2" t="str">
        <f t="shared" si="610"/>
        <v>Seasonal outdoors</v>
      </c>
      <c r="P1290" s="1" t="s">
        <v>5717</v>
      </c>
      <c r="R1290" t="str">
        <f t="shared" si="614"/>
        <v>Medium</v>
      </c>
      <c r="S1290" s="1" t="s">
        <v>24</v>
      </c>
      <c r="T1290" s="1" t="str">
        <f>LEFT(S1290,FIND("-",S1290)-1)</f>
        <v xml:space="preserve">1 </v>
      </c>
      <c r="U1290" s="1" t="str">
        <f>RIGHT(S1290,FIND("-",S1290)-1)</f>
        <v>12</v>
      </c>
      <c r="V1290" s="1" t="s">
        <v>51</v>
      </c>
      <c r="W1290" s="6" t="str">
        <f>IF(ISNUMBER(SEARCH("-",V1290)),TRIM(LEFT(V1290,FIND("-",V1290)-1)),V1290)</f>
        <v>7</v>
      </c>
      <c r="X1290" t="str">
        <f>IF(W1290="1", "January", IF(W1290="2", "February", IF(W1290="3", "March", IF(W1290="4", "April", IF(W1290="5", "May", IF(W1290="6", "June", IF(W1290="7", "July", IF(W1290="8", "August", IF(W1290="9", "September", IF(W1290="10", "October", IF(W1290="11", "November", IF(W1290="12", "December", "Other"))))))))))))</f>
        <v>July</v>
      </c>
      <c r="Y1290" s="2" t="str">
        <f>IF(ISNUMBER(SEARCH("-",V1290)),TRIM(RIGHT(V1290,LEN(V1290)-SEARCH("-",V1290))),V1290)</f>
        <v>8</v>
      </c>
      <c r="Z1290" s="2" t="str">
        <f>IF(Y1290="1", "January", IF(Y1290="2", "February", IF(Y1290="3", "March", IF(Y1290="4", "April", IF(Y1290="5", "May", IF(Y1290="6", "June", IF(Y1290="7", "July", IF(Y1290="8", "August", IF(Y1290="9", "September", IF(Y1290="10", "October", IF(Y1290="11", "November", IF(Y1290="12", "December", "Other"))))))))))))</f>
        <v>August</v>
      </c>
      <c r="AF1290" s="16" t="s">
        <v>25126</v>
      </c>
      <c r="AG1290" s="1" t="str">
        <f t="shared" si="600"/>
        <v xml:space="preserve">Seed </v>
      </c>
      <c r="AH1290" s="2" t="str">
        <f t="shared" si="601"/>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I1290" s="1" t="s">
        <v>5718</v>
      </c>
      <c r="AJ1290" s="1" t="s">
        <v>23806</v>
      </c>
      <c r="AK1290" s="1" t="s">
        <v>17104</v>
      </c>
      <c r="AL1290" s="1" t="str">
        <f t="shared" si="611"/>
        <v>Unscented</v>
      </c>
      <c r="AM1290" s="1" t="b">
        <v>0</v>
      </c>
      <c r="AN1290" s="1" t="b">
        <v>1</v>
      </c>
      <c r="AO1290" s="1" t="b">
        <v>0</v>
      </c>
      <c r="AP1290" s="5" t="s">
        <v>54</v>
      </c>
      <c r="AQ1290" s="5" t="str">
        <f t="shared" si="602"/>
        <v>Light, Medium</v>
      </c>
      <c r="AR1290" s="1" t="s">
        <v>274</v>
      </c>
      <c r="AS1290" s="1" t="str">
        <f t="shared" si="612"/>
        <v>None, Partial, Full</v>
      </c>
      <c r="AT1290" s="1" t="str">
        <f t="shared" si="603"/>
        <v>None, Partial, Full</v>
      </c>
      <c r="AU1290" s="1" t="s">
        <v>29</v>
      </c>
      <c r="AV1290" s="1" t="str">
        <f t="shared" si="604"/>
        <v>Moist</v>
      </c>
      <c r="AW1290" s="1" t="s">
        <v>12</v>
      </c>
      <c r="AX1290" s="1" t="str">
        <f t="shared" si="605"/>
        <v>Acid, Neutral, Alkaline</v>
      </c>
      <c r="AY1290" s="1" t="b">
        <v>1</v>
      </c>
      <c r="AZ1290" s="1" t="b">
        <v>0</v>
      </c>
      <c r="BA1290" s="1" t="b">
        <v>0</v>
      </c>
      <c r="BC1290" t="str">
        <f t="shared" si="606"/>
        <v>FALSE</v>
      </c>
      <c r="BE1290" t="str">
        <f t="shared" si="607"/>
        <v>FALSE</v>
      </c>
      <c r="BF1290" s="1" t="b">
        <v>0</v>
      </c>
      <c r="BG1290" s="1" t="b">
        <v>0</v>
      </c>
      <c r="BH1290" s="1" t="b">
        <v>0</v>
      </c>
      <c r="BJ1290" s="1" t="str">
        <f t="shared" si="608"/>
        <v>FALSE</v>
      </c>
      <c r="BK1290" s="1" t="s">
        <v>77</v>
      </c>
      <c r="BL1290" t="str">
        <f t="shared" si="609"/>
        <v>TRUE</v>
      </c>
      <c r="BM1290" s="1" t="b">
        <v>0</v>
      </c>
      <c r="BN1290" s="1" t="b">
        <v>0</v>
      </c>
      <c r="BO1290" s="1">
        <f t="shared" si="613"/>
        <v>4</v>
      </c>
      <c r="BP1290" s="1" t="s">
        <v>31</v>
      </c>
      <c r="BQ1290" s="1" cm="1">
        <f t="array" ref="BQ1290">_xlfn.IFS(BP1290="None Known",0, LEN(BP1290)&gt;500, 5,LEN(BP1290)&gt;400, 4, LEN(BP1290)&gt;300, 3, LEN(BP1290)&gt;200, 2, LEN(BP1290)&gt;1, 1)</f>
        <v>0</v>
      </c>
      <c r="BR1290" s="1" t="s">
        <v>5719</v>
      </c>
      <c r="BS1290" s="1">
        <v>1</v>
      </c>
      <c r="BT1290" s="1" t="s">
        <v>5720</v>
      </c>
      <c r="BU1290" s="1">
        <v>1</v>
      </c>
      <c r="BV1290" s="1" t="s">
        <v>1039</v>
      </c>
      <c r="BW1290" s="1" t="s">
        <v>31</v>
      </c>
      <c r="BX1290" s="1"/>
      <c r="BY1290" t="str">
        <f>_xlfn.XLOOKUP($B1290,Img_lookup!A:A,Img_lookup!B:B, "Not available")</f>
        <v>ad344ea8-cf5b-4a7d-b43e-eb0c63b6d2ae</v>
      </c>
      <c r="BZ1290" t="str">
        <f>_xlfn.XLOOKUP($B1290,Img_lookup!A:A,Img_lookup!C:C, "Not available")</f>
        <v>One-sided wintergreen - Orthilia secunda</v>
      </c>
      <c r="CA1290" t="str">
        <f>_xlfn.XLOOKUP($B1290,Img_lookup!A:A,Img_lookup!D:D, "Not available")</f>
        <v>YellowstoneNPS</v>
      </c>
      <c r="CB1290" t="str">
        <f>_xlfn.XLOOKUP($B1290,Img_lookup!A:A,Img_lookup!E:E, "https://imgur.com/aT5wafe")</f>
        <v>https://api.openverse.engineering/v1/images/ad344ea8-cf5b-4a7d-b43e-eb0c63b6d2ae/thumb/</v>
      </c>
    </row>
    <row r="1291" spans="1:80" ht="409.6" x14ac:dyDescent="0.15">
      <c r="A1291" s="1" t="s">
        <v>1751</v>
      </c>
      <c r="B1291" s="1" t="s">
        <v>3595</v>
      </c>
      <c r="C1291" s="1" t="s">
        <v>3596</v>
      </c>
      <c r="D1291" s="1" t="s">
        <v>3597</v>
      </c>
      <c r="E1291" s="1" t="s">
        <v>2212</v>
      </c>
      <c r="F1291" s="1" t="s">
        <v>22</v>
      </c>
      <c r="G1291" s="1" t="s">
        <v>22</v>
      </c>
      <c r="H1291" s="11" t="str">
        <f t="shared" si="615"/>
        <v>Perennial</v>
      </c>
      <c r="I1291" s="1" t="s">
        <v>17108</v>
      </c>
      <c r="J1291" s="1">
        <v>6</v>
      </c>
      <c r="K1291" s="1">
        <v>6</v>
      </c>
      <c r="L1291" t="str" cm="1">
        <f t="array" ref="L1291">_xlfn.IFS(J1291+K1291="", "Unknown", J1291+K1291&gt;3, "Large", J1291+K1291&gt;0.5, "Medium", J1291+K1291&gt;0, "Small")</f>
        <v>Large</v>
      </c>
      <c r="M1291" s="1">
        <v>9</v>
      </c>
      <c r="N1291" cm="1">
        <f t="array" ref="N1291">IF($M1291="",INDEX($M$2:$M$2176,MATCH(1,INDEX(($A$2:$A$2176=$A1291)*($M$2:$M$2176&lt;&gt;""),0),0)),$M1291)</f>
        <v>9</v>
      </c>
      <c r="O1291" s="2" t="str">
        <f t="shared" si="610"/>
        <v>Grown indoors</v>
      </c>
      <c r="P1291" s="1" t="s">
        <v>3598</v>
      </c>
      <c r="R1291" t="str">
        <f t="shared" si="614"/>
        <v>Medium</v>
      </c>
      <c r="S1291" s="1" t="s">
        <v>24</v>
      </c>
      <c r="T1291" s="1" t="str">
        <f>LEFT(S1291,FIND("-",S1291)-1)</f>
        <v xml:space="preserve">1 </v>
      </c>
      <c r="U1291" s="1" t="str">
        <f>RIGHT(S1291,FIND("-",S1291)-1)</f>
        <v>12</v>
      </c>
      <c r="V1291" s="1" t="s">
        <v>322</v>
      </c>
      <c r="W1291" s="6" t="str">
        <f>IF(ISNUMBER(SEARCH("-",V1291)),TRIM(LEFT(V1291,FIND("-",V1291)-1)),V1291)</f>
        <v>6</v>
      </c>
      <c r="X1291" t="str">
        <f>IF(W1291="1", "January", IF(W1291="2", "February", IF(W1291="3", "March", IF(W1291="4", "April", IF(W1291="5", "May", IF(W1291="6", "June", IF(W1291="7", "July", IF(W1291="8", "August", IF(W1291="9", "September", IF(W1291="10", "October", IF(W1291="11", "November", IF(W1291="12", "December", "Other"))))))))))))</f>
        <v>June</v>
      </c>
      <c r="Y1291" s="2" t="str">
        <f>IF(ISNUMBER(SEARCH("-",V1291)),TRIM(RIGHT(V1291,LEN(V1291)-SEARCH("-",V1291))),V1291)</f>
        <v>8</v>
      </c>
      <c r="Z1291" s="2" t="str">
        <f>IF(Y1291="1", "January", IF(Y1291="2", "February", IF(Y1291="3", "March", IF(Y1291="4", "April", IF(Y1291="5", "May", IF(Y1291="6", "June", IF(Y1291="7", "July", IF(Y1291="8", "August", IF(Y1291="9", "September", IF(Y1291="10", "October", IF(Y1291="11", "November", IF(Y1291="12", "December", "Other"))))))))))))</f>
        <v>August</v>
      </c>
      <c r="AF1291" s="16" t="s">
        <v>24143</v>
      </c>
      <c r="AG1291" s="1" t="str">
        <f t="shared" si="600"/>
        <v xml:space="preserve">Seed </v>
      </c>
      <c r="AH1291" s="2" t="str">
        <f t="shared" si="601"/>
        <v>Best sown as soon as it is ripe in a coldframe[200]. Stored seed probably germinates best if it is given 3 months warm then 3 months cold stratification before sowing[113]. The seed usually takes 6 - 18 months to germinate, it should be pricked out into individual pots when it is large enough to handle. Grow the plants on for their first winter in the greenhouse and plant them out in early summer.
Cuttings of half-ripe wood taken at the end of July, in a frame with bottom heat[11].
Cuttings of almost ripe wood, 7 - 12cm with a heel, September/October in a cold frame. A good percentage. Plant out in the spring 18 months later[78].
Layering in spring[200] or autumn[78]. Partially sever the layer leads in the following late summer and plant out in the autumn. High percentage[78].</v>
      </c>
      <c r="AI1291" s="1" t="s">
        <v>3599</v>
      </c>
      <c r="AK1291" s="1" t="s">
        <v>17104</v>
      </c>
      <c r="AL1291" s="1" t="str">
        <f t="shared" si="611"/>
        <v>Scented</v>
      </c>
      <c r="AM1291" s="1" t="b">
        <v>1</v>
      </c>
      <c r="AN1291" s="1" t="b">
        <v>1</v>
      </c>
      <c r="AO1291" s="1" t="b">
        <v>0</v>
      </c>
      <c r="AP1291" s="5" t="s">
        <v>28</v>
      </c>
      <c r="AQ1291" s="5" t="str">
        <f t="shared" si="602"/>
        <v>Light, Medium, Heavy</v>
      </c>
      <c r="AR1291" s="1" t="s">
        <v>10</v>
      </c>
      <c r="AS1291" s="1" t="str">
        <f t="shared" si="612"/>
        <v>None, Partial</v>
      </c>
      <c r="AT1291" s="1" t="str">
        <f t="shared" si="603"/>
        <v>Partial, Full</v>
      </c>
      <c r="AU1291" s="1" t="s">
        <v>29</v>
      </c>
      <c r="AV1291" s="1" t="str">
        <f t="shared" si="604"/>
        <v>Moist</v>
      </c>
      <c r="AW1291" s="1" t="s">
        <v>12</v>
      </c>
      <c r="AX1291" s="1" t="str">
        <f t="shared" si="605"/>
        <v>Acid, Neutral, Alkaline</v>
      </c>
      <c r="AY1291" s="1" t="b">
        <v>0</v>
      </c>
      <c r="AZ1291" s="1" t="b">
        <v>1</v>
      </c>
      <c r="BA1291" s="1" t="b">
        <v>0</v>
      </c>
      <c r="BC1291" t="str">
        <f t="shared" si="606"/>
        <v>FALSE</v>
      </c>
      <c r="BE1291" t="str">
        <f t="shared" si="607"/>
        <v>FALSE</v>
      </c>
      <c r="BF1291" s="1" t="b">
        <v>0</v>
      </c>
      <c r="BG1291" s="1" t="b">
        <v>0</v>
      </c>
      <c r="BH1291" s="1" t="b">
        <v>0</v>
      </c>
      <c r="BJ1291" s="1" t="str">
        <f t="shared" si="608"/>
        <v>FALSE</v>
      </c>
      <c r="BL1291" t="str">
        <f t="shared" si="609"/>
        <v>FALSE</v>
      </c>
      <c r="BM1291" s="1" t="b">
        <v>0</v>
      </c>
      <c r="BN1291" s="1" t="b">
        <v>0</v>
      </c>
      <c r="BO1291" s="1">
        <f t="shared" si="613"/>
        <v>9</v>
      </c>
      <c r="BP1291" s="1" t="s">
        <v>3600</v>
      </c>
      <c r="BQ1291" s="1" cm="1">
        <f t="array" ref="BQ1291">_xlfn.IFS(BP1291="None Known",0, LEN(BP1291)&gt;500, 5,LEN(BP1291)&gt;400, 4, LEN(BP1291)&gt;300, 3, LEN(BP1291)&gt;200, 2, LEN(BP1291)&gt;1, 1)</f>
        <v>1</v>
      </c>
      <c r="BR1291" s="1" t="s">
        <v>3601</v>
      </c>
      <c r="BS1291" s="1">
        <v>2</v>
      </c>
      <c r="BT1291" s="1" t="s">
        <v>3602</v>
      </c>
      <c r="BU1291" s="1">
        <v>2</v>
      </c>
      <c r="BV1291" s="1" t="s">
        <v>2732</v>
      </c>
      <c r="BW1291" s="1" t="s">
        <v>31</v>
      </c>
      <c r="BX1291" s="1"/>
      <c r="BY1291" t="str">
        <f>_xlfn.XLOOKUP($B1291,Img_lookup!A:A,Img_lookup!B:B, "Not available")</f>
        <v>ad1a0af7-dc31-4e5f-9e3e-3fad2698ea9d</v>
      </c>
      <c r="BZ1291" t="str">
        <f>_xlfn.XLOOKUP($B1291,Img_lookup!A:A,Img_lookup!C:C, "Not available")</f>
        <v>Fragrant olive / Osmanthus fragrans var. aurantiacus / ÈáëÊú®ÁäÄ(„Åç„Çì„ÇÇ„Åè„Åõ„ÅÑ) / ‰∏πÊ°Ç(„Åü„Çì„Åë„ÅÑ)</v>
      </c>
      <c r="CA1291" t="str">
        <f>_xlfn.XLOOKUP($B1291,Img_lookup!A:A,Img_lookup!D:D, "Not available")</f>
        <v>TANAKA Juuyoh (Áî∞‰∏≠ÂçÅÊ¥ã)</v>
      </c>
      <c r="CB1291" t="str">
        <f>_xlfn.XLOOKUP($B1291,Img_lookup!A:A,Img_lookup!E:E, "https://imgur.com/aT5wafe")</f>
        <v>https://api.openverse.engineering/v1/images/ad1a0af7-dc31-4e5f-9e3e-3fad2698ea9d/thumb/</v>
      </c>
    </row>
    <row r="1292" spans="1:80" ht="13" x14ac:dyDescent="0.15">
      <c r="A1292" s="1" t="s">
        <v>316</v>
      </c>
      <c r="B1292" s="1" t="s">
        <v>9822</v>
      </c>
      <c r="E1292" s="1" t="s">
        <v>9823</v>
      </c>
      <c r="F1292" s="1" t="s">
        <v>6</v>
      </c>
      <c r="G1292" s="1" t="s">
        <v>6</v>
      </c>
      <c r="H1292" s="11" t="str">
        <f t="shared" si="615"/>
        <v>Perennial</v>
      </c>
      <c r="J1292" s="1">
        <v>0.75</v>
      </c>
      <c r="L1292" t="str" cm="1">
        <f t="array" ref="L1292">_xlfn.IFS(J1292+K1292="", "Unknown", J1292+K1292&gt;3, "Large", J1292+K1292&gt;0.5, "Medium", J1292+K1292&gt;0, "Small")</f>
        <v>Medium</v>
      </c>
      <c r="M1292" s="1">
        <v>6</v>
      </c>
      <c r="N1292" cm="1">
        <f t="array" ref="N1292">IF($M1292="",INDEX($M$2:$M$2176,MATCH(1,INDEX(($A$2:$A$2176=$A1292)*($M$2:$M$2176&lt;&gt;""),0),0)),$M1292)</f>
        <v>6</v>
      </c>
      <c r="O1292" s="2" t="str">
        <f t="shared" si="610"/>
        <v>Seasonal outdoors</v>
      </c>
      <c r="P1292" s="1" t="s">
        <v>9824</v>
      </c>
      <c r="R1292" t="str">
        <f t="shared" si="614"/>
        <v>Medium</v>
      </c>
      <c r="W1292"/>
      <c r="AF1292" s="1" t="s">
        <v>23905</v>
      </c>
      <c r="AG1292" s="1" t="str">
        <f t="shared" si="600"/>
        <v xml:space="preserve">Seed </v>
      </c>
      <c r="AH1292" s="2" t="str">
        <f t="shared" si="60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I1292" s="1" t="s">
        <v>5222</v>
      </c>
      <c r="AJ1292" s="1" t="s">
        <v>53</v>
      </c>
      <c r="AK1292" s="1" t="s">
        <v>17104</v>
      </c>
      <c r="AL1292" s="1" t="str">
        <f t="shared" si="611"/>
        <v>Scented</v>
      </c>
      <c r="AM1292" s="1" t="b">
        <v>1</v>
      </c>
      <c r="AN1292" s="1" t="b">
        <v>1</v>
      </c>
      <c r="AO1292" s="1" t="b">
        <v>0</v>
      </c>
      <c r="AP1292" s="5" t="s">
        <v>28</v>
      </c>
      <c r="AQ1292" s="5" t="str">
        <f t="shared" si="602"/>
        <v>Light, Medium, Heavy</v>
      </c>
      <c r="AR1292" s="1" t="s">
        <v>10</v>
      </c>
      <c r="AS1292" s="1" t="str">
        <f t="shared" si="612"/>
        <v>None, Partial</v>
      </c>
      <c r="AT1292" s="1" t="str">
        <f t="shared" si="603"/>
        <v>Partial, Full</v>
      </c>
      <c r="AU1292" s="1" t="s">
        <v>29</v>
      </c>
      <c r="AV1292" s="1" t="str">
        <f t="shared" si="604"/>
        <v>Moist</v>
      </c>
      <c r="AW1292" s="1" t="s">
        <v>12</v>
      </c>
      <c r="AX1292" s="1" t="str">
        <f t="shared" si="605"/>
        <v>Acid, Neutral, Alkaline</v>
      </c>
      <c r="AY1292" s="1" t="b">
        <v>0</v>
      </c>
      <c r="AZ1292" s="1" t="b">
        <v>0</v>
      </c>
      <c r="BA1292" s="1" t="b">
        <v>0</v>
      </c>
      <c r="BC1292" t="str">
        <f t="shared" si="606"/>
        <v>FALSE</v>
      </c>
      <c r="BE1292" t="str">
        <f t="shared" si="607"/>
        <v>FALSE</v>
      </c>
      <c r="BF1292" s="1" t="b">
        <v>0</v>
      </c>
      <c r="BG1292" s="1" t="b">
        <v>0</v>
      </c>
      <c r="BH1292" s="1" t="b">
        <v>0</v>
      </c>
      <c r="BJ1292" s="1" t="str">
        <f t="shared" si="608"/>
        <v>FALSE</v>
      </c>
      <c r="BK1292" s="1" t="s">
        <v>77</v>
      </c>
      <c r="BL1292" t="str">
        <f t="shared" si="609"/>
        <v>TRUE</v>
      </c>
      <c r="BM1292" s="1" t="b">
        <v>0</v>
      </c>
      <c r="BN1292" s="1" t="b">
        <v>0</v>
      </c>
      <c r="BO1292" s="1">
        <f t="shared" si="613"/>
        <v>9</v>
      </c>
      <c r="BP1292" s="1" t="s">
        <v>31</v>
      </c>
      <c r="BQ1292" s="1" cm="1">
        <f t="array" ref="BQ1292">_xlfn.IFS(BP1292="None Known",0, LEN(BP1292)&gt;500, 5,LEN(BP1292)&gt;400, 4, LEN(BP1292)&gt;300, 3, LEN(BP1292)&gt;200, 2, LEN(BP1292)&gt;1, 1)</f>
        <v>0</v>
      </c>
      <c r="BR1292" s="1" t="s">
        <v>9825</v>
      </c>
      <c r="BS1292" s="1">
        <v>3</v>
      </c>
      <c r="BT1292" s="1" t="s">
        <v>31</v>
      </c>
      <c r="BU1292" s="1">
        <v>0</v>
      </c>
      <c r="BV1292" s="1" t="s">
        <v>9826</v>
      </c>
      <c r="BW1292" s="1" t="s">
        <v>31</v>
      </c>
      <c r="BX1292" s="1"/>
      <c r="BY1292" t="str">
        <f>_xlfn.XLOOKUP($B1292,Img_lookup!A:A,Img_lookup!B:B, "Not available")</f>
        <v>e90c45e0-435e-46e4-b6ed-6982b8754bc6</v>
      </c>
      <c r="BZ1292" t="str">
        <f>_xlfn.XLOOKUP($B1292,Img_lookup!A:A,Img_lookup!C:C, "Not available")</f>
        <v>Osmorhiza chilensis</v>
      </c>
      <c r="CA1292" t="str">
        <f>_xlfn.XLOOKUP($B1292,Img_lookup!A:A,Img_lookup!D:D, "Not available")</f>
        <v>Dick Culbert</v>
      </c>
      <c r="CB1292" t="str">
        <f>_xlfn.XLOOKUP($B1292,Img_lookup!A:A,Img_lookup!E:E, "https://imgur.com/aT5wafe")</f>
        <v>https://api.openverse.engineering/v1/images/e90c45e0-435e-46e4-b6ed-6982b8754bc6/thumb/</v>
      </c>
    </row>
    <row r="1293" spans="1:80" ht="13" x14ac:dyDescent="0.15">
      <c r="A1293" s="1" t="s">
        <v>316</v>
      </c>
      <c r="B1293" s="1" t="s">
        <v>5218</v>
      </c>
      <c r="C1293" s="1" t="s">
        <v>5219</v>
      </c>
      <c r="E1293" s="1" t="s">
        <v>5220</v>
      </c>
      <c r="F1293" s="1" t="s">
        <v>6</v>
      </c>
      <c r="G1293" s="1" t="s">
        <v>6</v>
      </c>
      <c r="H1293" s="11" t="str">
        <f t="shared" si="615"/>
        <v>Perennial</v>
      </c>
      <c r="J1293" s="1">
        <v>1</v>
      </c>
      <c r="L1293" t="str" cm="1">
        <f t="array" ref="L1293">_xlfn.IFS(J1293+K1293="", "Unknown", J1293+K1293&gt;3, "Large", J1293+K1293&gt;0.5, "Medium", J1293+K1293&gt;0, "Small")</f>
        <v>Medium</v>
      </c>
      <c r="M1293" s="1">
        <v>6</v>
      </c>
      <c r="N1293" cm="1">
        <f t="array" ref="N1293">IF($M1293="",INDEX($M$2:$M$2176,MATCH(1,INDEX(($A$2:$A$2176=$A1293)*($M$2:$M$2176&lt;&gt;""),0),0)),$M1293)</f>
        <v>6</v>
      </c>
      <c r="O1293" s="2" t="str">
        <f t="shared" si="610"/>
        <v>Seasonal outdoors</v>
      </c>
      <c r="P1293" s="1" t="s">
        <v>5221</v>
      </c>
      <c r="R1293" t="str">
        <f t="shared" si="614"/>
        <v>Medium</v>
      </c>
      <c r="W1293"/>
      <c r="AF1293" s="1" t="s">
        <v>23905</v>
      </c>
      <c r="AG1293" s="1" t="str">
        <f t="shared" si="600"/>
        <v xml:space="preserve">Seed </v>
      </c>
      <c r="AH1293" s="2" t="str">
        <f t="shared" si="60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I1293" s="1" t="s">
        <v>5222</v>
      </c>
      <c r="AJ1293" s="1" t="s">
        <v>53</v>
      </c>
      <c r="AK1293" s="1" t="s">
        <v>17104</v>
      </c>
      <c r="AL1293" s="1" t="str">
        <f t="shared" si="611"/>
        <v>Scented</v>
      </c>
      <c r="AM1293" s="1" t="b">
        <v>1</v>
      </c>
      <c r="AN1293" s="1" t="b">
        <v>1</v>
      </c>
      <c r="AO1293" s="1" t="b">
        <v>0</v>
      </c>
      <c r="AP1293" s="5" t="s">
        <v>28</v>
      </c>
      <c r="AQ1293" s="5" t="str">
        <f t="shared" si="602"/>
        <v>Light, Medium, Heavy</v>
      </c>
      <c r="AR1293" s="1" t="s">
        <v>10</v>
      </c>
      <c r="AS1293" s="1" t="str">
        <f t="shared" si="612"/>
        <v>None, Partial</v>
      </c>
      <c r="AT1293" s="1" t="str">
        <f t="shared" si="603"/>
        <v>Partial, Full</v>
      </c>
      <c r="AU1293" s="1" t="s">
        <v>29</v>
      </c>
      <c r="AV1293" s="1" t="str">
        <f t="shared" si="604"/>
        <v>Moist</v>
      </c>
      <c r="AW1293" s="1" t="s">
        <v>12</v>
      </c>
      <c r="AX1293" s="1" t="str">
        <f t="shared" si="605"/>
        <v>Acid, Neutral, Alkaline</v>
      </c>
      <c r="AY1293" s="1" t="b">
        <v>0</v>
      </c>
      <c r="AZ1293" s="1" t="b">
        <v>0</v>
      </c>
      <c r="BA1293" s="1" t="b">
        <v>0</v>
      </c>
      <c r="BC1293" t="str">
        <f t="shared" si="606"/>
        <v>FALSE</v>
      </c>
      <c r="BE1293" t="str">
        <f t="shared" si="607"/>
        <v>FALSE</v>
      </c>
      <c r="BF1293" s="1" t="b">
        <v>0</v>
      </c>
      <c r="BG1293" s="1" t="b">
        <v>0</v>
      </c>
      <c r="BH1293" s="1" t="b">
        <v>0</v>
      </c>
      <c r="BJ1293" s="1" t="str">
        <f t="shared" si="608"/>
        <v>FALSE</v>
      </c>
      <c r="BK1293" s="1" t="s">
        <v>77</v>
      </c>
      <c r="BL1293" t="str">
        <f t="shared" si="609"/>
        <v>TRUE</v>
      </c>
      <c r="BM1293" s="1" t="b">
        <v>0</v>
      </c>
      <c r="BN1293" s="1" t="b">
        <v>0</v>
      </c>
      <c r="BO1293" s="1">
        <f t="shared" si="613"/>
        <v>10</v>
      </c>
      <c r="BP1293" s="1" t="s">
        <v>31</v>
      </c>
      <c r="BQ1293" s="1" cm="1">
        <f t="array" ref="BQ1293">_xlfn.IFS(BP1293="None Known",0, LEN(BP1293)&gt;500, 5,LEN(BP1293)&gt;400, 4, LEN(BP1293)&gt;300, 3, LEN(BP1293)&gt;200, 2, LEN(BP1293)&gt;1, 1)</f>
        <v>0</v>
      </c>
      <c r="BR1293" s="1" t="s">
        <v>5223</v>
      </c>
      <c r="BS1293" s="1">
        <v>3</v>
      </c>
      <c r="BT1293" s="1" t="s">
        <v>5224</v>
      </c>
      <c r="BU1293" s="1">
        <v>1</v>
      </c>
      <c r="BV1293" s="1" t="s">
        <v>465</v>
      </c>
      <c r="BW1293" s="1" t="s">
        <v>31</v>
      </c>
      <c r="BX1293" s="1"/>
      <c r="BY1293" t="str">
        <f>_xlfn.XLOOKUP($B1293,Img_lookup!A:A,Img_lookup!B:B, "Not available")</f>
        <v>d66893ef-b5bd-490d-a165-1b131d2751f5</v>
      </c>
      <c r="BZ1293" t="str">
        <f>_xlfn.XLOOKUP($B1293,Img_lookup!A:A,Img_lookup!C:C, "Not available")</f>
        <v>Osmorhiza claytonii</v>
      </c>
      <c r="CA1293" t="str">
        <f>_xlfn.XLOOKUP($B1293,Img_lookup!A:A,Img_lookup!D:D, "Not available")</f>
        <v>Wendell Smith</v>
      </c>
      <c r="CB1293" t="str">
        <f>_xlfn.XLOOKUP($B1293,Img_lookup!A:A,Img_lookup!E:E, "https://imgur.com/aT5wafe")</f>
        <v>https://api.openverse.engineering/v1/images/d66893ef-b5bd-490d-a165-1b131d2751f5/thumb/</v>
      </c>
    </row>
    <row r="1294" spans="1:80" ht="13" x14ac:dyDescent="0.15">
      <c r="A1294" s="1" t="s">
        <v>316</v>
      </c>
      <c r="B1294" s="1" t="s">
        <v>15615</v>
      </c>
      <c r="C1294" s="1" t="s">
        <v>15616</v>
      </c>
      <c r="E1294" s="1" t="s">
        <v>15617</v>
      </c>
      <c r="F1294" s="1" t="s">
        <v>6</v>
      </c>
      <c r="G1294" s="1" t="s">
        <v>6</v>
      </c>
      <c r="H1294" s="11" t="str">
        <f t="shared" si="615"/>
        <v>Perennial</v>
      </c>
      <c r="J1294" s="1">
        <v>1.2000000479999999</v>
      </c>
      <c r="L1294" t="str" cm="1">
        <f t="array" ref="L1294">_xlfn.IFS(J1294+K1294="", "Unknown", J1294+K1294&gt;3, "Large", J1294+K1294&gt;0.5, "Medium", J1294+K1294&gt;0, "Small")</f>
        <v>Medium</v>
      </c>
      <c r="M1294" s="1">
        <v>6</v>
      </c>
      <c r="N1294" cm="1">
        <f t="array" ref="N1294">IF($M1294="",INDEX($M$2:$M$2176,MATCH(1,INDEX(($A$2:$A$2176=$A1294)*($M$2:$M$2176&lt;&gt;""),0),0)),$M1294)</f>
        <v>6</v>
      </c>
      <c r="O1294" s="2" t="str">
        <f t="shared" si="610"/>
        <v>Seasonal outdoors</v>
      </c>
      <c r="P1294" s="1" t="s">
        <v>15618</v>
      </c>
      <c r="R1294" t="str">
        <f t="shared" si="614"/>
        <v>Medium</v>
      </c>
      <c r="T1294" s="1"/>
      <c r="U1294" s="1"/>
      <c r="V1294" s="1" t="s">
        <v>307</v>
      </c>
      <c r="W1294" s="6" t="str">
        <f>IF(ISNUMBER(SEARCH("-",V1294)),TRIM(LEFT(V1294,FIND("-",V1294)-1)),V1294)</f>
        <v>6</v>
      </c>
      <c r="X1294" t="str">
        <f>IF(W1294="1", "January", IF(W1294="2", "February", IF(W1294="3", "March", IF(W1294="4", "April", IF(W1294="5", "May", IF(W1294="6", "June", IF(W1294="7", "July", IF(W1294="8", "August", IF(W1294="9", "September", IF(W1294="10", "October", IF(W1294="11", "November", IF(W1294="12", "December", "Other"))))))))))))</f>
        <v>June</v>
      </c>
      <c r="Y1294" s="2" t="str">
        <f>IF(ISNUMBER(SEARCH("-",V1294)),TRIM(RIGHT(V1294,LEN(V1294)-SEARCH("-",V1294))),V1294)</f>
        <v>7</v>
      </c>
      <c r="Z1294" s="2" t="str">
        <f>IF(Y1294="1", "January", IF(Y1294="2", "February", IF(Y1294="3", "March", IF(Y1294="4", "April", IF(Y1294="5", "May", IF(Y1294="6", "June", IF(Y1294="7", "July", IF(Y1294="8", "August", IF(Y1294="9", "September", IF(Y1294="10", "October", IF(Y1294="11", "November", IF(Y1294="12", "December", "Other"))))))))))))</f>
        <v>July</v>
      </c>
      <c r="AF1294" s="1" t="s">
        <v>23905</v>
      </c>
      <c r="AG1294" s="1" t="str">
        <f t="shared" si="600"/>
        <v xml:space="preserve">Seed </v>
      </c>
      <c r="AH1294" s="2" t="str">
        <f t="shared" si="60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I1294" s="1" t="s">
        <v>5222</v>
      </c>
      <c r="AJ1294" s="1" t="s">
        <v>53</v>
      </c>
      <c r="AK1294" s="1" t="s">
        <v>17104</v>
      </c>
      <c r="AL1294" s="1" t="str">
        <f t="shared" si="611"/>
        <v>Scented</v>
      </c>
      <c r="AM1294" s="1" t="b">
        <v>1</v>
      </c>
      <c r="AN1294" s="1" t="b">
        <v>1</v>
      </c>
      <c r="AO1294" s="1" t="b">
        <v>0</v>
      </c>
      <c r="AP1294" s="5" t="s">
        <v>28</v>
      </c>
      <c r="AQ1294" s="5" t="str">
        <f t="shared" si="602"/>
        <v>Light, Medium, Heavy</v>
      </c>
      <c r="AR1294" s="1" t="s">
        <v>10</v>
      </c>
      <c r="AS1294" s="1" t="str">
        <f t="shared" si="612"/>
        <v>None, Partial</v>
      </c>
      <c r="AT1294" s="1" t="str">
        <f t="shared" si="603"/>
        <v>Partial, Full</v>
      </c>
      <c r="AU1294" s="1" t="s">
        <v>29</v>
      </c>
      <c r="AV1294" s="1" t="str">
        <f t="shared" si="604"/>
        <v>Moist</v>
      </c>
      <c r="AW1294" s="1" t="s">
        <v>12</v>
      </c>
      <c r="AX1294" s="1" t="str">
        <f t="shared" si="605"/>
        <v>Acid, Neutral, Alkaline</v>
      </c>
      <c r="AY1294" s="1" t="b">
        <v>0</v>
      </c>
      <c r="AZ1294" s="1" t="b">
        <v>0</v>
      </c>
      <c r="BA1294" s="1" t="b">
        <v>0</v>
      </c>
      <c r="BC1294" t="str">
        <f t="shared" si="606"/>
        <v>FALSE</v>
      </c>
      <c r="BE1294" t="str">
        <f t="shared" si="607"/>
        <v>FALSE</v>
      </c>
      <c r="BF1294" s="1" t="b">
        <v>0</v>
      </c>
      <c r="BG1294" s="1" t="b">
        <v>0</v>
      </c>
      <c r="BH1294" s="1" t="b">
        <v>0</v>
      </c>
      <c r="BJ1294" s="1" t="str">
        <f t="shared" si="608"/>
        <v>FALSE</v>
      </c>
      <c r="BK1294" s="1" t="s">
        <v>77</v>
      </c>
      <c r="BL1294" t="str">
        <f t="shared" si="609"/>
        <v>TRUE</v>
      </c>
      <c r="BM1294" s="1" t="b">
        <v>0</v>
      </c>
      <c r="BN1294" s="1" t="b">
        <v>0</v>
      </c>
      <c r="BO1294" s="1">
        <f t="shared" si="613"/>
        <v>10</v>
      </c>
      <c r="BP1294" s="1" t="s">
        <v>31</v>
      </c>
      <c r="BQ1294" s="1" cm="1">
        <f t="array" ref="BQ1294">_xlfn.IFS(BP1294="None Known",0, LEN(BP1294)&gt;500, 5,LEN(BP1294)&gt;400, 4, LEN(BP1294)&gt;300, 3, LEN(BP1294)&gt;200, 2, LEN(BP1294)&gt;1, 1)</f>
        <v>0</v>
      </c>
      <c r="BR1294" s="1" t="s">
        <v>15619</v>
      </c>
      <c r="BS1294" s="1">
        <v>3</v>
      </c>
      <c r="BT1294" s="1" t="s">
        <v>15620</v>
      </c>
      <c r="BU1294" s="1">
        <v>1</v>
      </c>
      <c r="BV1294" s="1" t="s">
        <v>465</v>
      </c>
      <c r="BW1294" s="1" t="s">
        <v>31</v>
      </c>
      <c r="BX1294" s="1"/>
      <c r="BY1294" t="str">
        <f>_xlfn.XLOOKUP($B1294,Img_lookup!A:A,Img_lookup!B:B, "Not available")</f>
        <v>e8289186-810b-4a26-87d6-18ebac1f516b</v>
      </c>
      <c r="BZ1294" t="str">
        <f>_xlfn.XLOOKUP($B1294,Img_lookup!A:A,Img_lookup!C:C, "Not available")</f>
        <v>Aniseroot - Osmorhiza longistylis, G. R. Thompson Wildlife Management Area, Linden, Virginia</v>
      </c>
      <c r="CA1294" t="str">
        <f>_xlfn.XLOOKUP($B1294,Img_lookup!A:A,Img_lookup!D:D, "Not available")</f>
        <v>Judy Gallagher</v>
      </c>
      <c r="CB1294" t="str">
        <f>_xlfn.XLOOKUP($B1294,Img_lookup!A:A,Img_lookup!E:E, "https://imgur.com/aT5wafe")</f>
        <v>https://api.openverse.engineering/v1/images/e8289186-810b-4a26-87d6-18ebac1f516b/thumb/</v>
      </c>
    </row>
    <row r="1295" spans="1:80" ht="13" x14ac:dyDescent="0.15">
      <c r="A1295" s="1" t="s">
        <v>316</v>
      </c>
      <c r="B1295" s="1" t="s">
        <v>9615</v>
      </c>
      <c r="C1295" s="1" t="s">
        <v>9616</v>
      </c>
      <c r="E1295" s="1" t="s">
        <v>460</v>
      </c>
      <c r="F1295" s="1" t="s">
        <v>6</v>
      </c>
      <c r="G1295" s="1" t="s">
        <v>6</v>
      </c>
      <c r="H1295" s="11" t="str">
        <f t="shared" si="615"/>
        <v>Perennial</v>
      </c>
      <c r="J1295" s="1">
        <v>1</v>
      </c>
      <c r="L1295" t="str" cm="1">
        <f t="array" ref="L1295">_xlfn.IFS(J1295+K1295="", "Unknown", J1295+K1295&gt;3, "Large", J1295+K1295&gt;0.5, "Medium", J1295+K1295&gt;0, "Small")</f>
        <v>Medium</v>
      </c>
      <c r="M1295" s="1">
        <v>6</v>
      </c>
      <c r="N1295" cm="1">
        <f t="array" ref="N1295">IF($M1295="",INDEX($M$2:$M$2176,MATCH(1,INDEX(($A$2:$A$2176=$A1295)*($M$2:$M$2176&lt;&gt;""),0),0)),$M1295)</f>
        <v>6</v>
      </c>
      <c r="O1295" s="2" t="str">
        <f t="shared" si="610"/>
        <v>Seasonal outdoors</v>
      </c>
      <c r="P1295" s="1" t="s">
        <v>9617</v>
      </c>
      <c r="R1295" t="str">
        <f t="shared" si="614"/>
        <v>Medium</v>
      </c>
      <c r="W1295"/>
      <c r="AF1295" s="1" t="s">
        <v>23905</v>
      </c>
      <c r="AG1295" s="1" t="str">
        <f t="shared" si="600"/>
        <v xml:space="preserve">Seed </v>
      </c>
      <c r="AH1295" s="2" t="str">
        <f t="shared" si="601"/>
        <v>We have no information on this species but suggest sowing the seed in a cold frame as soon as it is ripe if this is possible, otherwise sow it in early spring. When they are large enough to handle, prick the seedlings out into individual pots and grow them on in the greenhouse for their first winter. Plant them out into their permanent positions in late spring or early summer, after the last expected frosts.</v>
      </c>
      <c r="AI1295" s="1" t="s">
        <v>5222</v>
      </c>
      <c r="AJ1295" s="1" t="s">
        <v>53</v>
      </c>
      <c r="AK1295" s="1" t="s">
        <v>17104</v>
      </c>
      <c r="AL1295" s="1" t="str">
        <f t="shared" si="611"/>
        <v>Scented</v>
      </c>
      <c r="AM1295" s="1" t="b">
        <v>1</v>
      </c>
      <c r="AN1295" s="1" t="b">
        <v>1</v>
      </c>
      <c r="AO1295" s="1" t="b">
        <v>0</v>
      </c>
      <c r="AP1295" s="5" t="s">
        <v>28</v>
      </c>
      <c r="AQ1295" s="5" t="str">
        <f t="shared" si="602"/>
        <v>Light, Medium, Heavy</v>
      </c>
      <c r="AR1295" s="1" t="s">
        <v>10</v>
      </c>
      <c r="AS1295" s="1" t="str">
        <f t="shared" si="612"/>
        <v>None, Partial</v>
      </c>
      <c r="AT1295" s="1" t="str">
        <f t="shared" si="603"/>
        <v>Partial, Full</v>
      </c>
      <c r="AU1295" s="1" t="s">
        <v>29</v>
      </c>
      <c r="AV1295" s="1" t="str">
        <f t="shared" si="604"/>
        <v>Moist</v>
      </c>
      <c r="AW1295" s="1" t="s">
        <v>12</v>
      </c>
      <c r="AX1295" s="1" t="str">
        <f t="shared" si="605"/>
        <v>Acid, Neutral, Alkaline</v>
      </c>
      <c r="AY1295" s="1" t="b">
        <v>0</v>
      </c>
      <c r="AZ1295" s="1" t="b">
        <v>0</v>
      </c>
      <c r="BA1295" s="1" t="b">
        <v>0</v>
      </c>
      <c r="BC1295" t="str">
        <f t="shared" si="606"/>
        <v>FALSE</v>
      </c>
      <c r="BE1295" t="str">
        <f t="shared" si="607"/>
        <v>FALSE</v>
      </c>
      <c r="BF1295" s="1" t="b">
        <v>0</v>
      </c>
      <c r="BG1295" s="1" t="b">
        <v>0</v>
      </c>
      <c r="BH1295" s="1" t="b">
        <v>0</v>
      </c>
      <c r="BJ1295" s="1" t="str">
        <f t="shared" si="608"/>
        <v>FALSE</v>
      </c>
      <c r="BK1295" s="1" t="s">
        <v>77</v>
      </c>
      <c r="BL1295" t="str">
        <f t="shared" si="609"/>
        <v>TRUE</v>
      </c>
      <c r="BM1295" s="1" t="b">
        <v>0</v>
      </c>
      <c r="BN1295" s="1" t="b">
        <v>0</v>
      </c>
      <c r="BO1295" s="1">
        <f t="shared" si="613"/>
        <v>13</v>
      </c>
      <c r="BP1295" s="1" t="s">
        <v>9618</v>
      </c>
      <c r="BQ1295" s="1" cm="1">
        <f t="array" ref="BQ1295">_xlfn.IFS(BP1295="None Known",0, LEN(BP1295)&gt;500, 5,LEN(BP1295)&gt;400, 4, LEN(BP1295)&gt;300, 3, LEN(BP1295)&gt;200, 2, LEN(BP1295)&gt;1, 1)</f>
        <v>2</v>
      </c>
      <c r="BR1295" s="1" t="s">
        <v>9619</v>
      </c>
      <c r="BS1295" s="1">
        <v>3</v>
      </c>
      <c r="BT1295" s="1" t="s">
        <v>9620</v>
      </c>
      <c r="BU1295" s="1">
        <v>2</v>
      </c>
      <c r="BV1295" s="1" t="s">
        <v>8163</v>
      </c>
      <c r="BW1295" s="1" t="s">
        <v>31</v>
      </c>
      <c r="BX1295" s="1"/>
      <c r="BY1295" t="str">
        <f>_xlfn.XLOOKUP($B1295,Img_lookup!A:A,Img_lookup!B:B, "Not available")</f>
        <v>4e7a3f79-c016-4523-9331-5acb2a211b4c</v>
      </c>
      <c r="BZ1295" t="str">
        <f>_xlfn.XLOOKUP($B1295,Img_lookup!A:A,Img_lookup!C:C, "Not available")</f>
        <v>Osmorhiza occidentalis (Nutt.) Torr.</v>
      </c>
      <c r="CA1295" t="str">
        <f>_xlfn.XLOOKUP($B1295,Img_lookup!A:A,Img_lookup!D:D, "Not available")</f>
        <v>Paul C. Standley</v>
      </c>
      <c r="CB1295" t="str">
        <f>_xlfn.XLOOKUP($B1295,Img_lookup!A:A,Img_lookup!E:E, "https://imgur.com/aT5wafe")</f>
        <v>https://api.openverse.engineering/v1/images/4e7a3f79-c016-4523-9331-5acb2a211b4c/thumb/</v>
      </c>
    </row>
    <row r="1296" spans="1:80" ht="409.6" x14ac:dyDescent="0.15">
      <c r="A1296" s="1" t="s">
        <v>58</v>
      </c>
      <c r="B1296" s="1" t="s">
        <v>4791</v>
      </c>
      <c r="D1296" s="1" t="s">
        <v>4792</v>
      </c>
      <c r="E1296" s="1" t="s">
        <v>4793</v>
      </c>
      <c r="F1296" s="1" t="s">
        <v>22</v>
      </c>
      <c r="G1296" s="1" t="s">
        <v>22</v>
      </c>
      <c r="H1296" s="11" t="str">
        <f t="shared" si="615"/>
        <v>Perennial</v>
      </c>
      <c r="I1296" s="1" t="s">
        <v>17108</v>
      </c>
      <c r="J1296" s="1">
        <v>2</v>
      </c>
      <c r="K1296" s="1">
        <v>3</v>
      </c>
      <c r="L1296" t="str" cm="1">
        <f t="array" ref="L1296">_xlfn.IFS(J1296+K1296="", "Unknown", J1296+K1296&gt;3, "Large", J1296+K1296&gt;0.5, "Medium", J1296+K1296&gt;0, "Small")</f>
        <v>Large</v>
      </c>
      <c r="M1296" s="1">
        <v>8</v>
      </c>
      <c r="N1296" cm="1">
        <f t="array" ref="N1296">IF($M1296="",INDEX($M$2:$M$2176,MATCH(1,INDEX(($A$2:$A$2176=$A1296)*($M$2:$M$2176&lt;&gt;""),0),0)),$M1296)</f>
        <v>8</v>
      </c>
      <c r="O1296" s="2" t="str">
        <f t="shared" si="610"/>
        <v>Grown indoors</v>
      </c>
      <c r="P1296" s="1" t="s">
        <v>4794</v>
      </c>
      <c r="R1296" t="str">
        <f t="shared" si="614"/>
        <v>Medium</v>
      </c>
      <c r="S1296" s="1" t="s">
        <v>24</v>
      </c>
      <c r="T1296" s="1" t="str">
        <f>LEFT(S1296,FIND("-",S1296)-1)</f>
        <v xml:space="preserve">1 </v>
      </c>
      <c r="U1296" s="1" t="str">
        <f>RIGHT(S1296,FIND("-",S1296)-1)</f>
        <v>12</v>
      </c>
      <c r="V1296" s="1">
        <v>6</v>
      </c>
      <c r="W1296" s="6">
        <f>IF(ISNUMBER(SEARCH("-",V1296)),TRIM(LEFT(V1296,FIND("-",V1296)-1)),V1296)</f>
        <v>6</v>
      </c>
      <c r="X1296" t="str">
        <f>IF(W1296=1, "January", IF(W1296=2, "February", IF(W1296=3, "March", IF(W1296=4, "April", IF(W1296=5, "May", IF(W1296=6, "June", IF(W1296=7, "July", IF(W1296=8, "August", IF(W1296=9, "September", IF(W1296=10, "October", IF(W1296=11, "November", IF(W1296=12, "December", "Other"))))))))))))</f>
        <v>June</v>
      </c>
      <c r="Y1296" s="1"/>
      <c r="Z1296" s="1"/>
      <c r="AA1296" s="1">
        <v>8</v>
      </c>
      <c r="AB1296" s="1">
        <f>IF(ISNUMBER(SEARCH("-",AA1296)),TRIM(LEFT(AA1296,FIND("-",AA1296)-1)),AA1296)</f>
        <v>8</v>
      </c>
      <c r="AC1296" s="1" t="str">
        <f>IF(AB1296=1, "January", IF(AB1296=2, "February", IF(AB1296=3, "March", IF(AB1296=4, "April", IF(AB1296=5, "May", IF(AB1296=6, "June", IF(AB1296=7, "July", IF(AB1296=8, "August", IF(AB1296=9, "September", IF(AB1296=10, "October", IF(AB1296=11, "November", IF(AB1296=12, "December", "Other"))))))))))))</f>
        <v>August</v>
      </c>
      <c r="AD1296" s="1"/>
      <c r="AE1296" s="1"/>
      <c r="AF1296" s="16" t="s">
        <v>25127</v>
      </c>
      <c r="AG1296" s="1" t="str">
        <f t="shared" si="600"/>
        <v xml:space="preserve">Stratified Seed </v>
      </c>
      <c r="AH1296" s="2" t="str">
        <f t="shared" si="601"/>
        <v>The seed requires a period of cold stratification and can be sown in late autumn in a cold frame[200].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5 - 8cm with a heel, July/August in a frame. Pot up in the autumn and overwinter in a greenhouse. Fair to good percentage[78].
Layering.</v>
      </c>
      <c r="AI1296" s="1" t="s">
        <v>4795</v>
      </c>
      <c r="AJ1296" s="1" t="s">
        <v>53</v>
      </c>
      <c r="AK1296" s="1" t="s">
        <v>17104</v>
      </c>
      <c r="AL1296" s="1" t="str">
        <f t="shared" si="611"/>
        <v>Unscented</v>
      </c>
      <c r="AM1296" s="1" t="b">
        <v>0</v>
      </c>
      <c r="AN1296" s="1" t="b">
        <v>0</v>
      </c>
      <c r="AO1296" s="1" t="b">
        <v>0</v>
      </c>
      <c r="AP1296" s="5" t="s">
        <v>28</v>
      </c>
      <c r="AQ1296" s="5" t="str">
        <f t="shared" si="602"/>
        <v>Light, Medium, Heavy</v>
      </c>
      <c r="AR1296" s="1" t="s">
        <v>30</v>
      </c>
      <c r="AS1296" s="1" t="str">
        <f t="shared" si="612"/>
        <v>None</v>
      </c>
      <c r="AT1296" s="1" t="str">
        <f t="shared" si="603"/>
        <v>Full</v>
      </c>
      <c r="AU1296" s="1" t="s">
        <v>11</v>
      </c>
      <c r="AV1296" s="1" t="str">
        <f t="shared" si="604"/>
        <v>Dry, Moist</v>
      </c>
      <c r="AW1296" s="1" t="s">
        <v>12</v>
      </c>
      <c r="AX1296" s="1" t="str">
        <f t="shared" si="605"/>
        <v>Acid, Neutral, Alkaline</v>
      </c>
      <c r="AY1296" s="1" t="b">
        <v>0</v>
      </c>
      <c r="AZ1296" s="1" t="b">
        <v>0</v>
      </c>
      <c r="BA1296" s="1" t="b">
        <v>0</v>
      </c>
      <c r="BC1296" t="str">
        <f t="shared" si="606"/>
        <v>FALSE</v>
      </c>
      <c r="BE1296" t="str">
        <f t="shared" si="607"/>
        <v>FALSE</v>
      </c>
      <c r="BF1296" s="1" t="b">
        <v>0</v>
      </c>
      <c r="BG1296" s="1" t="b">
        <v>0</v>
      </c>
      <c r="BH1296" s="1" t="b">
        <v>0</v>
      </c>
      <c r="BJ1296" s="1" t="str">
        <f t="shared" si="608"/>
        <v>FALSE</v>
      </c>
      <c r="BL1296" t="str">
        <f t="shared" si="609"/>
        <v>FALSE</v>
      </c>
      <c r="BM1296" s="1" t="b">
        <v>0</v>
      </c>
      <c r="BN1296" s="1" t="b">
        <v>0</v>
      </c>
      <c r="BO1296" s="1">
        <f t="shared" si="613"/>
        <v>3</v>
      </c>
      <c r="BP1296" s="1" t="s">
        <v>31</v>
      </c>
      <c r="BQ1296" s="1" cm="1">
        <f t="array" ref="BQ1296">_xlfn.IFS(BP1296="None Known",0, LEN(BP1296)&gt;500, 5,LEN(BP1296)&gt;400, 4, LEN(BP1296)&gt;300, 3, LEN(BP1296)&gt;200, 2, LEN(BP1296)&gt;1, 1)</f>
        <v>0</v>
      </c>
      <c r="BR1296" s="1" t="s">
        <v>4796</v>
      </c>
      <c r="BS1296" s="1">
        <v>1</v>
      </c>
      <c r="BT1296" s="1" t="s">
        <v>31</v>
      </c>
      <c r="BU1296" s="1">
        <v>0</v>
      </c>
      <c r="BV1296" s="1" t="s">
        <v>603</v>
      </c>
      <c r="BW1296" s="1" t="s">
        <v>31</v>
      </c>
      <c r="BX1296" s="1"/>
      <c r="BY1296" t="str">
        <f>_xlfn.XLOOKUP($B1296,Img_lookup!A:A,Img_lookup!B:B, "Not available")</f>
        <v>67128ec7-97f4-42fc-b80c-29bf5e75d70d</v>
      </c>
      <c r="BZ1296" t="str">
        <f>_xlfn.XLOOKUP($B1296,Img_lookup!A:A,Img_lookup!C:C, "Not available")</f>
        <v>Osteomeles schwerinae C.K. Schneid.</v>
      </c>
      <c r="CA1296" t="str">
        <f>_xlfn.XLOOKUP($B1296,Img_lookup!A:A,Img_lookup!D:D, "Not available")</f>
        <v>John G. Jack</v>
      </c>
      <c r="CB1296" t="str">
        <f>_xlfn.XLOOKUP($B1296,Img_lookup!A:A,Img_lookup!E:E, "https://imgur.com/aT5wafe")</f>
        <v>https://api.openverse.engineering/v1/images/67128ec7-97f4-42fc-b80c-29bf5e75d70d/thumb/</v>
      </c>
    </row>
    <row r="1297" spans="1:80" ht="409.6" x14ac:dyDescent="0.15">
      <c r="A1297" s="1" t="s">
        <v>4296</v>
      </c>
      <c r="B1297" s="1" t="s">
        <v>12392</v>
      </c>
      <c r="C1297" s="1" t="s">
        <v>12393</v>
      </c>
      <c r="E1297" s="1" t="s">
        <v>12394</v>
      </c>
      <c r="F1297" s="1" t="s">
        <v>6</v>
      </c>
      <c r="G1297" s="1" t="s">
        <v>6</v>
      </c>
      <c r="H1297" s="11" t="str">
        <f t="shared" si="615"/>
        <v>Perennial</v>
      </c>
      <c r="J1297" s="1">
        <v>7.9999998000000003E-2</v>
      </c>
      <c r="K1297" s="1">
        <v>0.30000001199999998</v>
      </c>
      <c r="L1297" t="str" cm="1">
        <f t="array" ref="L1297">_xlfn.IFS(J1297+K1297="", "Unknown", J1297+K1297&gt;3, "Large", J1297+K1297&gt;0.5, "Medium", J1297+K1297&gt;0, "Small")</f>
        <v>Small</v>
      </c>
      <c r="M1297" s="1">
        <v>3</v>
      </c>
      <c r="N1297" cm="1">
        <f t="array" ref="N1297">IF($M1297="",INDEX($M$2:$M$2176,MATCH(1,INDEX(($A$2:$A$2176=$A1297)*($M$2:$M$2176&lt;&gt;""),0),0)),$M1297)</f>
        <v>3</v>
      </c>
      <c r="O1297" s="2" t="str">
        <f t="shared" si="610"/>
        <v>Hardy to cold</v>
      </c>
      <c r="P1297" s="1" t="s">
        <v>12395</v>
      </c>
      <c r="Q1297" s="1" t="s">
        <v>17109</v>
      </c>
      <c r="R1297" t="str">
        <f t="shared" si="614"/>
        <v>Fast</v>
      </c>
      <c r="T1297" s="1"/>
      <c r="U1297" s="1"/>
      <c r="V1297" s="1" t="s">
        <v>188</v>
      </c>
      <c r="W1297" s="6" t="str">
        <f>IF(ISNUMBER(SEARCH("-",V1297)),TRIM(LEFT(V1297,FIND("-",V1297)-1)),V1297)</f>
        <v>4</v>
      </c>
      <c r="X1297" t="str">
        <f>IF(W1297="1", "January", IF(W1297="2", "February", IF(W1297="3", "March", IF(W1297="4", "April", IF(W1297="5", "May", IF(W1297="6", "June", IF(W1297="7", "July", IF(W1297="8", "August", IF(W1297="9", "September", IF(W1297="10", "October", IF(W1297="11", "November", IF(W1297="12", "December", "Other"))))))))))))</f>
        <v>April</v>
      </c>
      <c r="Y1297" s="2" t="str">
        <f>IF(ISNUMBER(SEARCH("-",V1297)),TRIM(RIGHT(V1297,LEN(V1297)-SEARCH("-",V1297))),V1297)</f>
        <v>5</v>
      </c>
      <c r="Z1297" s="2" t="str">
        <f>IF(Y1297="1", "January", IF(Y1297="2", "February", IF(Y1297="3", "March", IF(Y1297="4", "April", IF(Y1297="5", "May", IF(Y1297="6", "June", IF(Y1297="7", "July", IF(Y1297="8", "August", IF(Y1297="9", "September", IF(Y1297="10", "October", IF(Y1297="11", "November", IF(Y1297="12", "December", "Other"))))))))))))</f>
        <v>May</v>
      </c>
      <c r="AF1297" s="16" t="s">
        <v>24144</v>
      </c>
      <c r="AG1297" s="1" t="str">
        <f t="shared" si="600"/>
        <v xml:space="preserve">Seed </v>
      </c>
      <c r="AH1297" s="2" t="str">
        <f t="shared" si="601"/>
        <v>Best sown as soon as it is ripe in a cold frame. Prick out the seedlings into individual pots when they are large enough to handle and plant them out in late spring or early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297" s="1" t="s">
        <v>12396</v>
      </c>
      <c r="AJ1297" s="1" t="s">
        <v>23839</v>
      </c>
      <c r="AK1297" s="1" t="s">
        <v>17104</v>
      </c>
      <c r="AL1297" s="1" t="str">
        <f t="shared" si="611"/>
        <v>Unscented</v>
      </c>
      <c r="AM1297" s="1" t="b">
        <v>0</v>
      </c>
      <c r="AN1297" s="1" t="b">
        <v>1</v>
      </c>
      <c r="AO1297" s="1" t="b">
        <v>0</v>
      </c>
      <c r="AP1297" s="5" t="s">
        <v>28</v>
      </c>
      <c r="AQ1297" s="5" t="str">
        <f t="shared" si="602"/>
        <v>Light, Medium, Heavy</v>
      </c>
      <c r="AR1297" s="1" t="s">
        <v>274</v>
      </c>
      <c r="AS1297" s="1" t="str">
        <f t="shared" si="612"/>
        <v>None, Partial, Full</v>
      </c>
      <c r="AT1297" s="1" t="str">
        <f t="shared" si="603"/>
        <v>None, Partial, Full</v>
      </c>
      <c r="AU1297" s="1" t="s">
        <v>29</v>
      </c>
      <c r="AV1297" s="1" t="str">
        <f t="shared" si="604"/>
        <v>Moist</v>
      </c>
      <c r="AW1297" s="1" t="s">
        <v>12</v>
      </c>
      <c r="AX1297" s="1" t="str">
        <f t="shared" si="605"/>
        <v>Acid, Neutral, Alkaline</v>
      </c>
      <c r="AY1297" s="1" t="b">
        <v>0</v>
      </c>
      <c r="AZ1297" s="1" t="b">
        <v>0</v>
      </c>
      <c r="BA1297" s="1" t="b">
        <v>0</v>
      </c>
      <c r="BC1297" t="str">
        <f t="shared" si="606"/>
        <v>FALSE</v>
      </c>
      <c r="BE1297" t="str">
        <f t="shared" si="607"/>
        <v>FALSE</v>
      </c>
      <c r="BF1297" s="1" t="b">
        <v>0</v>
      </c>
      <c r="BG1297" s="1" t="b">
        <v>0</v>
      </c>
      <c r="BH1297" s="1" t="b">
        <v>0</v>
      </c>
      <c r="BI1297" s="1" t="s">
        <v>30</v>
      </c>
      <c r="BJ1297" s="1" t="str">
        <f t="shared" si="608"/>
        <v>FALSE</v>
      </c>
      <c r="BK1297" s="1" t="s">
        <v>77</v>
      </c>
      <c r="BL1297" t="str">
        <f t="shared" si="609"/>
        <v>TRUE</v>
      </c>
      <c r="BM1297" s="1" t="b">
        <v>0</v>
      </c>
      <c r="BN1297" s="1" t="b">
        <v>0</v>
      </c>
      <c r="BO1297" s="1">
        <f t="shared" si="613"/>
        <v>13</v>
      </c>
      <c r="BP1297" s="1" t="s">
        <v>12397</v>
      </c>
      <c r="BQ1297" s="1" cm="1">
        <f t="array" ref="BQ1297">_xlfn.IFS(BP1297="None Known",0, LEN(BP1297)&gt;500, 5,LEN(BP1297)&gt;400, 4, LEN(BP1297)&gt;300, 3, LEN(BP1297)&gt;200, 2, LEN(BP1297)&gt;1, 1)</f>
        <v>2</v>
      </c>
      <c r="BR1297" s="1" t="s">
        <v>12398</v>
      </c>
      <c r="BS1297" s="1">
        <v>3</v>
      </c>
      <c r="BT1297" s="1" t="s">
        <v>12399</v>
      </c>
      <c r="BU1297" s="1">
        <v>2</v>
      </c>
      <c r="BV1297" s="1" t="s">
        <v>12400</v>
      </c>
      <c r="BW1297" s="1" t="s">
        <v>4307</v>
      </c>
      <c r="BX1297" s="1"/>
      <c r="BY1297" t="str">
        <f>_xlfn.XLOOKUP($B1297,Img_lookup!A:A,Img_lookup!B:B, "Not available")</f>
        <v>0545e8c5-3052-4856-b9dc-68dcafbb96db</v>
      </c>
      <c r="BZ1297" t="str">
        <f>_xlfn.XLOOKUP($B1297,Img_lookup!A:A,Img_lookup!C:C, "Not available")</f>
        <v>Oxalis acetosella / surelle / shamrock</v>
      </c>
      <c r="CA1297" t="str">
        <f>_xlfn.XLOOKUP($B1297,Img_lookup!A:A,Img_lookup!D:D, "Not available")</f>
        <v>Charles de Mille-Isles</v>
      </c>
      <c r="CB1297" t="str">
        <f>_xlfn.XLOOKUP($B1297,Img_lookup!A:A,Img_lookup!E:E, "https://imgur.com/aT5wafe")</f>
        <v>https://api.openverse.engineering/v1/images/0545e8c5-3052-4856-b9dc-68dcafbb96db/thumb/</v>
      </c>
    </row>
    <row r="1298" spans="1:80" ht="13" x14ac:dyDescent="0.15">
      <c r="A1298" s="1" t="s">
        <v>4296</v>
      </c>
      <c r="B1298" s="1" t="s">
        <v>8691</v>
      </c>
      <c r="C1298" s="1" t="s">
        <v>8692</v>
      </c>
      <c r="D1298" s="1" t="s">
        <v>8693</v>
      </c>
      <c r="E1298" s="1" t="s">
        <v>8694</v>
      </c>
      <c r="F1298" s="1" t="s">
        <v>17124</v>
      </c>
      <c r="G1298" s="1" t="s">
        <v>17124</v>
      </c>
      <c r="H1298" s="11" t="str">
        <f t="shared" si="615"/>
        <v>Annual/Perennial</v>
      </c>
      <c r="J1298" s="1">
        <v>5.0000001000000002E-2</v>
      </c>
      <c r="K1298" s="1">
        <v>0.30000001199999998</v>
      </c>
      <c r="L1298" t="str" cm="1">
        <f t="array" ref="L1298">_xlfn.IFS(J1298+K1298="", "Unknown", J1298+K1298&gt;3, "Large", J1298+K1298&gt;0.5, "Medium", J1298+K1298&gt;0, "Small")</f>
        <v>Small</v>
      </c>
      <c r="M1298" s="1">
        <v>5</v>
      </c>
      <c r="N1298" cm="1">
        <f t="array" ref="N1298">IF($M1298="",INDEX($M$2:$M$2176,MATCH(1,INDEX(($A$2:$A$2176=$A1298)*($M$2:$M$2176&lt;&gt;""),0),0)),$M1298)</f>
        <v>5</v>
      </c>
      <c r="O1298" s="2" t="str">
        <f t="shared" si="610"/>
        <v>Seasonal outdoors</v>
      </c>
      <c r="P1298" s="1" t="s">
        <v>8695</v>
      </c>
      <c r="R1298" t="str">
        <f t="shared" si="614"/>
        <v>Medium</v>
      </c>
      <c r="T1298" s="1"/>
      <c r="U1298" s="1"/>
      <c r="V1298" s="1" t="s">
        <v>134</v>
      </c>
      <c r="W1298" s="6" t="str">
        <f>IF(ISNUMBER(SEARCH("-",V1298)),TRIM(LEFT(V1298,FIND("-",V1298)-1)),V1298)</f>
        <v>6</v>
      </c>
      <c r="X1298" t="str">
        <f>IF(W1298="1", "January", IF(W1298="2", "February", IF(W1298="3", "March", IF(W1298="4", "April", IF(W1298="5", "May", IF(W1298="6", "June", IF(W1298="7", "July", IF(W1298="8", "August", IF(W1298="9", "September", IF(W1298="10", "October", IF(W1298="11", "November", IF(W1298="12", "December", "Other"))))))))))))</f>
        <v>June</v>
      </c>
      <c r="Y1298" s="2" t="str">
        <f>IF(ISNUMBER(SEARCH("-",V1298)),TRIM(RIGHT(V1298,LEN(V1298)-SEARCH("-",V1298))),V1298)</f>
        <v>9</v>
      </c>
      <c r="Z1298" s="2" t="str">
        <f>IF(Y1298="1", "January", IF(Y1298="2", "February", IF(Y1298="3", "March", IF(Y1298="4", "April", IF(Y1298="5", "May", IF(Y1298="6", "June", IF(Y1298="7", "July", IF(Y1298="8", "August", IF(Y1298="9", "September", IF(Y1298="10", "October", IF(Y1298="11", "November", IF(Y1298="12", "December", "Other"))))))))))))</f>
        <v>September</v>
      </c>
      <c r="AF1298" s="1" t="s">
        <v>24145</v>
      </c>
      <c r="AG1298" s="1" t="str">
        <f t="shared" si="600"/>
        <v xml:space="preserve">Seed </v>
      </c>
      <c r="AH1298" s="2" t="str">
        <f t="shared" si="601"/>
        <v>Best sown as soon as ripe in a cold frame. This plant does not need any encouragement.</v>
      </c>
      <c r="AI1298" s="1" t="s">
        <v>8696</v>
      </c>
      <c r="AJ1298" s="1" t="s">
        <v>23806</v>
      </c>
      <c r="AK1298" s="1" t="s">
        <v>17104</v>
      </c>
      <c r="AL1298" s="1" t="str">
        <f t="shared" si="611"/>
        <v>Unscented</v>
      </c>
      <c r="AM1298" s="1" t="b">
        <v>0</v>
      </c>
      <c r="AN1298" s="1" t="b">
        <v>0</v>
      </c>
      <c r="AO1298" s="1" t="b">
        <v>0</v>
      </c>
      <c r="AP1298" s="5" t="s">
        <v>28</v>
      </c>
      <c r="AQ1298" s="5" t="str">
        <f t="shared" si="602"/>
        <v>Light, Medium, Heavy</v>
      </c>
      <c r="AR1298" s="1" t="s">
        <v>30</v>
      </c>
      <c r="AS1298" s="1" t="str">
        <f t="shared" si="612"/>
        <v>None</v>
      </c>
      <c r="AT1298" s="1" t="str">
        <f t="shared" si="603"/>
        <v>Full</v>
      </c>
      <c r="AU1298" s="1" t="s">
        <v>11</v>
      </c>
      <c r="AV1298" s="1" t="str">
        <f t="shared" si="604"/>
        <v>Dry, Moist</v>
      </c>
      <c r="AW1298" s="1" t="s">
        <v>12</v>
      </c>
      <c r="AX1298" s="1" t="str">
        <f t="shared" si="605"/>
        <v>Acid, Neutral, Alkaline</v>
      </c>
      <c r="AY1298" s="1" t="b">
        <v>0</v>
      </c>
      <c r="AZ1298" s="1" t="b">
        <v>0</v>
      </c>
      <c r="BA1298" s="1" t="b">
        <v>0</v>
      </c>
      <c r="BC1298" t="str">
        <f t="shared" si="606"/>
        <v>FALSE</v>
      </c>
      <c r="BE1298" t="str">
        <f t="shared" si="607"/>
        <v>FALSE</v>
      </c>
      <c r="BF1298" s="1" t="b">
        <v>0</v>
      </c>
      <c r="BG1298" s="1" t="b">
        <v>0</v>
      </c>
      <c r="BH1298" s="1" t="b">
        <v>0</v>
      </c>
      <c r="BI1298" s="1" t="s">
        <v>30</v>
      </c>
      <c r="BJ1298" s="1" t="str">
        <f t="shared" si="608"/>
        <v>FALSE</v>
      </c>
      <c r="BK1298" s="1" t="s">
        <v>77</v>
      </c>
      <c r="BL1298" t="str">
        <f t="shared" si="609"/>
        <v>TRUE</v>
      </c>
      <c r="BM1298" s="1" t="b">
        <v>0</v>
      </c>
      <c r="BN1298" s="1" t="b">
        <v>0</v>
      </c>
      <c r="BO1298" s="1">
        <f t="shared" si="613"/>
        <v>10</v>
      </c>
      <c r="BP1298" s="1" t="s">
        <v>8697</v>
      </c>
      <c r="BQ1298" s="1" cm="1">
        <f t="array" ref="BQ1298">_xlfn.IFS(BP1298="None Known",0, LEN(BP1298)&gt;500, 5,LEN(BP1298)&gt;400, 4, LEN(BP1298)&gt;300, 3, LEN(BP1298)&gt;200, 2, LEN(BP1298)&gt;1, 1)</f>
        <v>2</v>
      </c>
      <c r="BR1298" s="1" t="s">
        <v>8698</v>
      </c>
      <c r="BS1298" s="1">
        <v>2</v>
      </c>
      <c r="BT1298" s="1" t="s">
        <v>8699</v>
      </c>
      <c r="BU1298" s="1">
        <v>2</v>
      </c>
      <c r="BV1298" s="1" t="s">
        <v>8700</v>
      </c>
      <c r="BW1298" s="1" t="s">
        <v>4307</v>
      </c>
      <c r="BX1298" s="1"/>
      <c r="BY1298" t="str">
        <f>_xlfn.XLOOKUP($B1298,Img_lookup!A:A,Img_lookup!B:B, "Not available")</f>
        <v>8e96dc16-6283-4cfc-acfc-2dec68a5b576</v>
      </c>
      <c r="BZ1298" t="str">
        <f>_xlfn.XLOOKUP($B1298,Img_lookup!A:A,Img_lookup!C:C, "Not available")</f>
        <v>Mad√°rs√≥ska / Creeping woodsorrel / Oxalis corniculata</v>
      </c>
      <c r="CA1298" t="str">
        <f>_xlfn.XLOOKUP($B1298,Img_lookup!A:A,Img_lookup!D:D, "Not available")</f>
        <v>brenkee</v>
      </c>
      <c r="CB1298" t="str">
        <f>_xlfn.XLOOKUP($B1298,Img_lookup!A:A,Img_lookup!E:E, "https://imgur.com/aT5wafe")</f>
        <v>https://api.openverse.engineering/v1/images/8e96dc16-6283-4cfc-acfc-2dec68a5b576/thumb/</v>
      </c>
    </row>
    <row r="1299" spans="1:80" ht="409.6" x14ac:dyDescent="0.15">
      <c r="A1299" s="1" t="s">
        <v>4296</v>
      </c>
      <c r="B1299" s="1" t="s">
        <v>4783</v>
      </c>
      <c r="C1299" s="1" t="s">
        <v>4784</v>
      </c>
      <c r="D1299" s="1" t="s">
        <v>4785</v>
      </c>
      <c r="E1299" s="1" t="s">
        <v>4786</v>
      </c>
      <c r="F1299" s="1" t="s">
        <v>6</v>
      </c>
      <c r="G1299" s="1" t="s">
        <v>6</v>
      </c>
      <c r="H1299" s="11" t="str">
        <f t="shared" si="615"/>
        <v>Perennial</v>
      </c>
      <c r="J1299" s="1">
        <v>0.15000000599999999</v>
      </c>
      <c r="L1299" t="str" cm="1">
        <f t="array" ref="L1299">_xlfn.IFS(J1299+K1299="", "Unknown", J1299+K1299&gt;3, "Large", J1299+K1299&gt;0.5, "Medium", J1299+K1299&gt;0, "Small")</f>
        <v>Small</v>
      </c>
      <c r="M1299" s="1">
        <v>8</v>
      </c>
      <c r="N1299" cm="1">
        <f t="array" ref="N1299">IF($M1299="",INDEX($M$2:$M$2176,MATCH(1,INDEX(($A$2:$A$2176=$A1299)*($M$2:$M$2176&lt;&gt;""),0),0)),$M1299)</f>
        <v>8</v>
      </c>
      <c r="O1299" s="2" t="str">
        <f t="shared" si="610"/>
        <v>Grown indoors</v>
      </c>
      <c r="P1299" s="1" t="s">
        <v>4787</v>
      </c>
      <c r="R1299" t="str">
        <f t="shared" si="614"/>
        <v>Medium</v>
      </c>
      <c r="T1299" s="1"/>
      <c r="U1299" s="1"/>
      <c r="V1299" s="1" t="s">
        <v>108</v>
      </c>
      <c r="W1299" s="6" t="str">
        <f>IF(ISNUMBER(SEARCH("-",V1299)),TRIM(LEFT(V1299,FIND("-",V1299)-1)),V1299)</f>
        <v>7</v>
      </c>
      <c r="X1299" t="str">
        <f>IF(W1299="1", "January", IF(W1299="2", "February", IF(W1299="3", "March", IF(W1299="4", "April", IF(W1299="5", "May", IF(W1299="6", "June", IF(W1299="7", "July", IF(W1299="8", "August", IF(W1299="9", "September", IF(W1299="10", "October", IF(W1299="11", "November", IF(W1299="12", "December", "Other"))))))))))))</f>
        <v>July</v>
      </c>
      <c r="Y1299" s="2" t="str">
        <f>IF(ISNUMBER(SEARCH("-",V1299)),TRIM(RIGHT(V1299,LEN(V1299)-SEARCH("-",V1299))),V1299)</f>
        <v>9</v>
      </c>
      <c r="Z1299" s="2" t="str">
        <f>IF(Y1299="1", "January", IF(Y1299="2", "February", IF(Y1299="3", "March", IF(Y1299="4", "April", IF(Y1299="5", "May", IF(Y1299="6", "June", IF(Y1299="7", "July", IF(Y1299="8", "August", IF(Y1299="9", "September", IF(Y1299="10", "October", IF(Y1299="11", "November", IF(Y1299="12", "December", "Other"))))))))))))</f>
        <v>September</v>
      </c>
      <c r="AF1299" s="16" t="s">
        <v>24146</v>
      </c>
      <c r="AG1299" s="1" t="str">
        <f t="shared" si="600"/>
        <v xml:space="preserve">Seed </v>
      </c>
      <c r="AH1299" s="2" t="str">
        <f t="shared" si="60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299" s="1" t="s">
        <v>4788</v>
      </c>
      <c r="AJ1299" s="1" t="s">
        <v>53</v>
      </c>
      <c r="AK1299" s="1" t="s">
        <v>17104</v>
      </c>
      <c r="AL1299" s="1" t="str">
        <f t="shared" si="611"/>
        <v>Unscented</v>
      </c>
      <c r="AM1299" s="1" t="b">
        <v>0</v>
      </c>
      <c r="AN1299" s="1" t="b">
        <v>0</v>
      </c>
      <c r="AO1299" s="1" t="b">
        <v>0</v>
      </c>
      <c r="AP1299" s="5" t="s">
        <v>28</v>
      </c>
      <c r="AQ1299" s="5" t="str">
        <f t="shared" si="602"/>
        <v>Light, Medium, Heavy</v>
      </c>
      <c r="AR1299" s="1" t="s">
        <v>30</v>
      </c>
      <c r="AS1299" s="1" t="str">
        <f t="shared" si="612"/>
        <v>None</v>
      </c>
      <c r="AT1299" s="1" t="str">
        <f t="shared" si="603"/>
        <v>Full</v>
      </c>
      <c r="AU1299" s="1" t="s">
        <v>11</v>
      </c>
      <c r="AV1299" s="1" t="str">
        <f t="shared" si="604"/>
        <v>Dry, Moist</v>
      </c>
      <c r="AW1299" s="1" t="s">
        <v>12</v>
      </c>
      <c r="AX1299" s="1" t="str">
        <f t="shared" si="605"/>
        <v>Acid, Neutral, Alkaline</v>
      </c>
      <c r="AY1299" s="1" t="b">
        <v>0</v>
      </c>
      <c r="AZ1299" s="1" t="b">
        <v>0</v>
      </c>
      <c r="BA1299" s="1" t="b">
        <v>0</v>
      </c>
      <c r="BC1299" t="str">
        <f t="shared" si="606"/>
        <v>FALSE</v>
      </c>
      <c r="BE1299" t="str">
        <f t="shared" si="607"/>
        <v>FALSE</v>
      </c>
      <c r="BF1299" s="1" t="b">
        <v>0</v>
      </c>
      <c r="BG1299" s="1" t="b">
        <v>0</v>
      </c>
      <c r="BH1299" s="1" t="b">
        <v>0</v>
      </c>
      <c r="BJ1299" s="1" t="str">
        <f t="shared" si="608"/>
        <v>FALSE</v>
      </c>
      <c r="BL1299" t="str">
        <f t="shared" si="609"/>
        <v>FALSE</v>
      </c>
      <c r="BM1299" s="1" t="b">
        <v>0</v>
      </c>
      <c r="BN1299" s="1" t="b">
        <v>0</v>
      </c>
      <c r="BO1299" s="1">
        <f t="shared" si="613"/>
        <v>6</v>
      </c>
      <c r="BP1299" s="1" t="s">
        <v>31</v>
      </c>
      <c r="BQ1299" s="1" cm="1">
        <f t="array" ref="BQ1299">_xlfn.IFS(BP1299="None Known",0, LEN(BP1299)&gt;500, 5,LEN(BP1299)&gt;400, 4, LEN(BP1299)&gt;300, 3, LEN(BP1299)&gt;200, 2, LEN(BP1299)&gt;1, 1)</f>
        <v>0</v>
      </c>
      <c r="BR1299" s="1" t="s">
        <v>4789</v>
      </c>
      <c r="BS1299" s="1">
        <v>2</v>
      </c>
      <c r="BT1299" s="1" t="s">
        <v>31</v>
      </c>
      <c r="BU1299" s="1">
        <v>0</v>
      </c>
      <c r="BV1299" s="1" t="s">
        <v>4790</v>
      </c>
      <c r="BW1299" s="1" t="s">
        <v>4307</v>
      </c>
      <c r="BX1299" s="1"/>
      <c r="BY1299" t="str">
        <f>_xlfn.XLOOKUP($B1299,Img_lookup!A:A,Img_lookup!B:B, "Not available")</f>
        <v>edfe5eae-8c94-48ff-b8f2-f7a93f10a62c</v>
      </c>
      <c r="BZ1299" t="str">
        <f>_xlfn.XLOOKUP($B1299,Img_lookup!A:A,Img_lookup!C:C, "Not available")</f>
        <v>Oxalis corymbosa</v>
      </c>
      <c r="CA1299" t="str">
        <f>_xlfn.XLOOKUP($B1299,Img_lookup!A:A,Img_lookup!D:D, "Not available")</f>
        <v>jam343</v>
      </c>
      <c r="CB1299" t="str">
        <f>_xlfn.XLOOKUP($B1299,Img_lookup!A:A,Img_lookup!E:E, "https://imgur.com/aT5wafe")</f>
        <v>https://api.openverse.engineering/v1/images/edfe5eae-8c94-48ff-b8f2-f7a93f10a62c/thumb/</v>
      </c>
    </row>
    <row r="1300" spans="1:80" ht="13" x14ac:dyDescent="0.15">
      <c r="A1300" s="1" t="s">
        <v>4296</v>
      </c>
      <c r="B1300" s="1" t="s">
        <v>13074</v>
      </c>
      <c r="D1300" s="1" t="s">
        <v>13075</v>
      </c>
      <c r="E1300" s="1" t="s">
        <v>13076</v>
      </c>
      <c r="F1300" s="1" t="s">
        <v>17124</v>
      </c>
      <c r="G1300" s="1" t="s">
        <v>17124</v>
      </c>
      <c r="H1300" s="11" t="str">
        <f t="shared" si="615"/>
        <v>Annual/Perennial</v>
      </c>
      <c r="J1300" s="1">
        <v>0.40000000600000002</v>
      </c>
      <c r="L1300" t="str" cm="1">
        <f t="array" ref="L1300">_xlfn.IFS(J1300+K1300="", "Unknown", J1300+K1300&gt;3, "Large", J1300+K1300&gt;0.5, "Medium", J1300+K1300&gt;0, "Small")</f>
        <v>Small</v>
      </c>
      <c r="N1300" cm="1">
        <f t="array" ref="N1300">IF($M1300="",INDEX($M$2:$M$2176,MATCH(1,INDEX(($A$2:$A$2176=$A1300)*($M$2:$M$2176&lt;&gt;""),0),0)),$M1300)</f>
        <v>3</v>
      </c>
      <c r="O1300" s="2" t="str">
        <f t="shared" si="610"/>
        <v>Hardy to cold</v>
      </c>
      <c r="P1300" s="1" t="s">
        <v>13077</v>
      </c>
      <c r="R1300" t="str">
        <f t="shared" si="614"/>
        <v>Medium</v>
      </c>
      <c r="T1300" s="1"/>
      <c r="U1300" s="1"/>
      <c r="V1300" s="1" t="s">
        <v>134</v>
      </c>
      <c r="W1300" s="6" t="str">
        <f>IF(ISNUMBER(SEARCH("-",V1300)),TRIM(LEFT(V1300,FIND("-",V1300)-1)),V1300)</f>
        <v>6</v>
      </c>
      <c r="X1300" t="str">
        <f>IF(W1300="1", "January", IF(W1300="2", "February", IF(W1300="3", "March", IF(W1300="4", "April", IF(W1300="5", "May", IF(W1300="6", "June", IF(W1300="7", "July", IF(W1300="8", "August", IF(W1300="9", "September", IF(W1300="10", "October", IF(W1300="11", "November", IF(W1300="12", "December", "Other"))))))))))))</f>
        <v>June</v>
      </c>
      <c r="Y1300" s="2" t="str">
        <f>IF(ISNUMBER(SEARCH("-",V1300)),TRIM(RIGHT(V1300,LEN(V1300)-SEARCH("-",V1300))),V1300)</f>
        <v>9</v>
      </c>
      <c r="Z1300" s="2" t="str">
        <f>IF(Y1300="1", "January", IF(Y1300="2", "February", IF(Y1300="3", "March", IF(Y1300="4", "April", IF(Y1300="5", "May", IF(Y1300="6", "June", IF(Y1300="7", "July", IF(Y1300="8", "August", IF(Y1300="9", "September", IF(Y1300="10", "October", IF(Y1300="11", "November", IF(Y1300="12", "December", "Other"))))))))))))</f>
        <v>September</v>
      </c>
      <c r="AA1300" s="1" t="s">
        <v>108</v>
      </c>
      <c r="AB1300" s="1" t="str">
        <f>IF(ISNUMBER(SEARCH("-",AA1300)),TRIM(LEFT(AA1300,FIND("-",AA1300)-1)),AA1300)</f>
        <v>7</v>
      </c>
      <c r="AC1300" s="1" t="str">
        <f>IF(AB1300="1", "January", IF(AB1300="2", "February", IF(AB1300="3", "March", IF(AB1300="4", "April", IF(AB1300="5", "May", IF(AB1300="6", "June", IF(AB1300="7", "July", IF(AB1300="8", "August", IF(AB1300="9", "September", IF(AB1300="10", "October", IF(AB1300="11", "November", IF(AB1300="12", "December", "Other"))))))))))))</f>
        <v>July</v>
      </c>
      <c r="AD1300" s="1" t="str">
        <f>IF(ISNUMBER(SEARCH("-",AA1300)),TRIM(RIGHT(AA1300,LEN(AA1300)-SEARCH("-",AA1300))),AA1300)</f>
        <v>9</v>
      </c>
      <c r="AE1300" s="1" t="str">
        <f>IF(AD1300="1", "January", IF(AD1300="2", "February", IF(AD1300="3", "March", IF(AD1300="4", "April", IF(AD1300="5", "May", IF(AD1300="6", "June", IF(AD1300="7", "July", IF(AD1300="8", "August", IF(AD1300="9", "September", IF(AD1300="10", "October", IF(AD1300="11", "November", IF(AD1300="12", "December", "Other"))))))))))))</f>
        <v>September</v>
      </c>
      <c r="AF1300" s="1" t="s">
        <v>24147</v>
      </c>
      <c r="AG1300" s="1" t="str">
        <f t="shared" si="600"/>
        <v xml:space="preserve">Seed </v>
      </c>
      <c r="AH1300" s="2" t="str">
        <f t="shared" si="601"/>
        <v>Best sown as soon as ripe in a cold frame. Prick out the seedlings into individual pots when they are large enough to handle and plant them out in late spring or early summer.</v>
      </c>
      <c r="AI1300" s="1" t="s">
        <v>13078</v>
      </c>
      <c r="AJ1300" s="1" t="s">
        <v>2431</v>
      </c>
      <c r="AK1300" s="1" t="s">
        <v>17104</v>
      </c>
      <c r="AL1300" s="1" t="str">
        <f t="shared" si="611"/>
        <v>Unscented</v>
      </c>
      <c r="AM1300" s="1" t="b">
        <v>0</v>
      </c>
      <c r="AN1300" s="1" t="b">
        <v>0</v>
      </c>
      <c r="AO1300" s="1" t="b">
        <v>0</v>
      </c>
      <c r="AP1300" s="5" t="s">
        <v>54</v>
      </c>
      <c r="AQ1300" s="5" t="str">
        <f t="shared" si="602"/>
        <v>Light, Medium</v>
      </c>
      <c r="AR1300" s="1" t="s">
        <v>30</v>
      </c>
      <c r="AS1300" s="1" t="str">
        <f t="shared" si="612"/>
        <v>None</v>
      </c>
      <c r="AT1300" s="1" t="str">
        <f t="shared" si="603"/>
        <v>Full</v>
      </c>
      <c r="AU1300" s="1" t="s">
        <v>11</v>
      </c>
      <c r="AV1300" s="1" t="str">
        <f t="shared" si="604"/>
        <v>Dry, Moist</v>
      </c>
      <c r="AW1300" s="1" t="s">
        <v>12</v>
      </c>
      <c r="AX1300" s="1" t="str">
        <f t="shared" si="605"/>
        <v>Acid, Neutral, Alkaline</v>
      </c>
      <c r="AY1300" s="1" t="b">
        <v>0</v>
      </c>
      <c r="AZ1300" s="1" t="b">
        <v>0</v>
      </c>
      <c r="BA1300" s="1" t="b">
        <v>0</v>
      </c>
      <c r="BC1300" t="str">
        <f t="shared" si="606"/>
        <v>FALSE</v>
      </c>
      <c r="BE1300" t="str">
        <f t="shared" si="607"/>
        <v>FALSE</v>
      </c>
      <c r="BF1300" s="1" t="b">
        <v>0</v>
      </c>
      <c r="BG1300" s="1" t="b">
        <v>0</v>
      </c>
      <c r="BH1300" s="1" t="b">
        <v>0</v>
      </c>
      <c r="BJ1300" s="1" t="str">
        <f t="shared" si="608"/>
        <v>FALSE</v>
      </c>
      <c r="BK1300" s="1" t="s">
        <v>77</v>
      </c>
      <c r="BL1300" t="str">
        <f t="shared" si="609"/>
        <v>TRUE</v>
      </c>
      <c r="BM1300" s="1" t="b">
        <v>0</v>
      </c>
      <c r="BN1300" s="1" t="b">
        <v>0</v>
      </c>
      <c r="BO1300" s="1">
        <f t="shared" si="613"/>
        <v>6</v>
      </c>
      <c r="BP1300" s="1" t="s">
        <v>31</v>
      </c>
      <c r="BQ1300" s="1" cm="1">
        <f t="array" ref="BQ1300">_xlfn.IFS(BP1300="None Known",0, LEN(BP1300)&gt;500, 5,LEN(BP1300)&gt;400, 4, LEN(BP1300)&gt;300, 3, LEN(BP1300)&gt;200, 2, LEN(BP1300)&gt;1, 1)</f>
        <v>0</v>
      </c>
      <c r="BR1300" s="1" t="s">
        <v>13079</v>
      </c>
      <c r="BS1300" s="1">
        <v>2</v>
      </c>
      <c r="BT1300" s="1" t="s">
        <v>31</v>
      </c>
      <c r="BU1300" s="1">
        <v>0</v>
      </c>
      <c r="BV1300" s="1" t="s">
        <v>4306</v>
      </c>
      <c r="BW1300" s="1" t="s">
        <v>4307</v>
      </c>
      <c r="BX1300" s="1"/>
      <c r="BY1300" t="str">
        <f>_xlfn.XLOOKUP($B1300,Img_lookup!A:A,Img_lookup!B:B, "Not available")</f>
        <v>0d6f515c-9cc2-412e-8108-ed95c07f19aa</v>
      </c>
      <c r="BZ1300" t="str">
        <f>_xlfn.XLOOKUP($B1300,Img_lookup!A:A,Img_lookup!C:C, "Not available")</f>
        <v>Oxalis europaea f. pilosella Wiegand</v>
      </c>
      <c r="CA1300" t="str">
        <f>_xlfn.XLOOKUP($B1300,Img_lookup!A:A,Img_lookup!D:D, "Not available")</f>
        <v>Benjamin F. Bush</v>
      </c>
      <c r="CB1300" t="str">
        <f>_xlfn.XLOOKUP($B1300,Img_lookup!A:A,Img_lookup!E:E, "https://imgur.com/aT5wafe")</f>
        <v>https://api.openverse.engineering/v1/images/0d6f515c-9cc2-412e-8108-ed95c07f19aa/thumb/</v>
      </c>
    </row>
    <row r="1301" spans="1:80" ht="409.6" x14ac:dyDescent="0.15">
      <c r="A1301" s="1" t="s">
        <v>4296</v>
      </c>
      <c r="B1301" s="1" t="s">
        <v>8256</v>
      </c>
      <c r="C1301" s="1" t="s">
        <v>8257</v>
      </c>
      <c r="E1301" s="1" t="s">
        <v>8258</v>
      </c>
      <c r="F1301" s="1" t="s">
        <v>6</v>
      </c>
      <c r="G1301" s="1" t="s">
        <v>6</v>
      </c>
      <c r="H1301" s="11" t="str">
        <f t="shared" si="615"/>
        <v>Perennial</v>
      </c>
      <c r="J1301" s="1">
        <v>0.10000000100000001</v>
      </c>
      <c r="K1301" s="1">
        <v>0.30000001199999998</v>
      </c>
      <c r="L1301" t="str" cm="1">
        <f t="array" ref="L1301">_xlfn.IFS(J1301+K1301="", "Unknown", J1301+K1301&gt;3, "Large", J1301+K1301&gt;0.5, "Medium", J1301+K1301&gt;0, "Small")</f>
        <v>Small</v>
      </c>
      <c r="N1301" cm="1">
        <f t="array" ref="N1301">IF($M1301="",INDEX($M$2:$M$2176,MATCH(1,INDEX(($A$2:$A$2176=$A1301)*($M$2:$M$2176&lt;&gt;""),0),0)),$M1301)</f>
        <v>3</v>
      </c>
      <c r="O1301" s="2" t="str">
        <f t="shared" si="610"/>
        <v>Hardy to cold</v>
      </c>
      <c r="P1301" s="1" t="s">
        <v>8259</v>
      </c>
      <c r="R1301" t="str">
        <f t="shared" si="614"/>
        <v>Medium</v>
      </c>
      <c r="W1301"/>
      <c r="AF1301" s="16" t="s">
        <v>24146</v>
      </c>
      <c r="AG1301" s="1" t="str">
        <f t="shared" si="600"/>
        <v xml:space="preserve">Seed </v>
      </c>
      <c r="AH1301" s="2" t="str">
        <f t="shared" si="60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01" s="1" t="s">
        <v>8260</v>
      </c>
      <c r="AJ1301" s="1" t="s">
        <v>53</v>
      </c>
      <c r="AK1301" s="1" t="s">
        <v>17104</v>
      </c>
      <c r="AL1301" s="1" t="str">
        <f t="shared" si="611"/>
        <v>Unscented</v>
      </c>
      <c r="AM1301" s="1" t="b">
        <v>0</v>
      </c>
      <c r="AN1301" s="1" t="b">
        <v>1</v>
      </c>
      <c r="AO1301" s="1" t="b">
        <v>0</v>
      </c>
      <c r="AP1301" s="5" t="s">
        <v>28</v>
      </c>
      <c r="AQ1301" s="5" t="str">
        <f t="shared" si="602"/>
        <v>Light, Medium, Heavy</v>
      </c>
      <c r="AR1301" s="1" t="s">
        <v>120</v>
      </c>
      <c r="AS1301" s="1" t="str">
        <f t="shared" si="612"/>
        <v>Partial</v>
      </c>
      <c r="AT1301" s="1" t="str">
        <f t="shared" si="603"/>
        <v>Partial</v>
      </c>
      <c r="AU1301" s="1" t="s">
        <v>29</v>
      </c>
      <c r="AV1301" s="1" t="str">
        <f t="shared" si="604"/>
        <v>Moist</v>
      </c>
      <c r="AW1301" s="1" t="s">
        <v>12</v>
      </c>
      <c r="AX1301" s="1" t="str">
        <f t="shared" si="605"/>
        <v>Acid, Neutral, Alkaline</v>
      </c>
      <c r="AY1301" s="1" t="b">
        <v>0</v>
      </c>
      <c r="AZ1301" s="1" t="b">
        <v>0</v>
      </c>
      <c r="BA1301" s="1" t="b">
        <v>0</v>
      </c>
      <c r="BC1301" t="str">
        <f t="shared" si="606"/>
        <v>FALSE</v>
      </c>
      <c r="BE1301" t="str">
        <f t="shared" si="607"/>
        <v>FALSE</v>
      </c>
      <c r="BF1301" s="1" t="b">
        <v>0</v>
      </c>
      <c r="BG1301" s="1" t="b">
        <v>0</v>
      </c>
      <c r="BH1301" s="1" t="b">
        <v>0</v>
      </c>
      <c r="BJ1301" s="1" t="str">
        <f t="shared" si="608"/>
        <v>FALSE</v>
      </c>
      <c r="BL1301" t="str">
        <f t="shared" si="609"/>
        <v>FALSE</v>
      </c>
      <c r="BM1301" s="1" t="b">
        <v>0</v>
      </c>
      <c r="BN1301" s="1" t="b">
        <v>0</v>
      </c>
      <c r="BO1301" s="1">
        <f t="shared" si="613"/>
        <v>7</v>
      </c>
      <c r="BP1301" s="1" t="s">
        <v>8261</v>
      </c>
      <c r="BQ1301" s="1" cm="1">
        <f t="array" ref="BQ1301">_xlfn.IFS(BP1301="None Known",0, LEN(BP1301)&gt;500, 5,LEN(BP1301)&gt;400, 4, LEN(BP1301)&gt;300, 3, LEN(BP1301)&gt;200, 2, LEN(BP1301)&gt;1, 1)</f>
        <v>1</v>
      </c>
      <c r="BR1301" s="1" t="s">
        <v>8262</v>
      </c>
      <c r="BS1301" s="1">
        <v>2</v>
      </c>
      <c r="BT1301" s="1" t="s">
        <v>31</v>
      </c>
      <c r="BU1301" s="1">
        <v>0</v>
      </c>
      <c r="BV1301" s="1" t="s">
        <v>8263</v>
      </c>
      <c r="BW1301" s="1" t="s">
        <v>4307</v>
      </c>
      <c r="BX1301" s="1"/>
      <c r="BY1301" t="str">
        <f>_xlfn.XLOOKUP($B1301,Img_lookup!A:A,Img_lookup!B:B, "Not available")</f>
        <v>800a5bb7-5964-4793-ac05-4a57e26bab1d</v>
      </c>
      <c r="BZ1301" t="str">
        <f>_xlfn.XLOOKUP($B1301,Img_lookup!A:A,Img_lookup!C:C, "Not available")</f>
        <v>Oxalis acetosella / Oxalis montana / Oxalide des montagnes / Oxalis petite oseille / surelle / Shamrock / Common wood sorel</v>
      </c>
      <c r="CA1301" t="str">
        <f>_xlfn.XLOOKUP($B1301,Img_lookup!A:A,Img_lookup!D:D, "Not available")</f>
        <v>Charles de Mille-Isles</v>
      </c>
      <c r="CB1301" t="str">
        <f>_xlfn.XLOOKUP($B1301,Img_lookup!A:A,Img_lookup!E:E, "https://imgur.com/aT5wafe")</f>
        <v>https://api.openverse.engineering/v1/images/800a5bb7-5964-4793-ac05-4a57e26bab1d/thumb/</v>
      </c>
    </row>
    <row r="1302" spans="1:80" ht="409.6" x14ac:dyDescent="0.15">
      <c r="A1302" s="1" t="s">
        <v>4296</v>
      </c>
      <c r="B1302" s="1" t="s">
        <v>13293</v>
      </c>
      <c r="C1302" s="1" t="s">
        <v>13294</v>
      </c>
      <c r="D1302" s="1" t="s">
        <v>13295</v>
      </c>
      <c r="E1302" s="1" t="s">
        <v>13296</v>
      </c>
      <c r="F1302" s="1" t="s">
        <v>6</v>
      </c>
      <c r="G1302" s="1" t="s">
        <v>6</v>
      </c>
      <c r="H1302" s="11" t="str">
        <f t="shared" si="615"/>
        <v>Perennial</v>
      </c>
      <c r="J1302" s="1">
        <v>0.20000000300000001</v>
      </c>
      <c r="K1302" s="1">
        <v>0.30000001199999998</v>
      </c>
      <c r="L1302" t="str" cm="1">
        <f t="array" ref="L1302">_xlfn.IFS(J1302+K1302="", "Unknown", J1302+K1302&gt;3, "Large", J1302+K1302&gt;0.5, "Medium", J1302+K1302&gt;0, "Small")</f>
        <v>Medium</v>
      </c>
      <c r="M1302" s="1">
        <v>9</v>
      </c>
      <c r="N1302" cm="1">
        <f t="array" ref="N1302">IF($M1302="",INDEX($M$2:$M$2176,MATCH(1,INDEX(($A$2:$A$2176=$A1302)*($M$2:$M$2176&lt;&gt;""),0),0)),$M1302)</f>
        <v>9</v>
      </c>
      <c r="O1302" s="2" t="str">
        <f t="shared" si="610"/>
        <v>Grown indoors</v>
      </c>
      <c r="P1302" s="1" t="s">
        <v>13297</v>
      </c>
      <c r="R1302" t="str">
        <f t="shared" si="614"/>
        <v>Medium</v>
      </c>
      <c r="T1302" s="1"/>
      <c r="U1302" s="1"/>
      <c r="V1302" s="1" t="s">
        <v>236</v>
      </c>
      <c r="W1302" s="6" t="str">
        <f t="shared" ref="W1302:W1314" si="616">IF(ISNUMBER(SEARCH("-",V1302)),TRIM(LEFT(V1302,FIND("-",V1302)-1)),V1302)</f>
        <v>3</v>
      </c>
      <c r="X1302" t="str">
        <f>IF(W1302="1", "January", IF(W1302="2", "February", IF(W1302="3", "March", IF(W1302="4", "April", IF(W1302="5", "May", IF(W1302="6", "June", IF(W1302="7", "July", IF(W1302="8", "August", IF(W1302="9", "September", IF(W1302="10", "October", IF(W1302="11", "November", IF(W1302="12", "December", "Other"))))))))))))</f>
        <v>March</v>
      </c>
      <c r="Y1302" s="2" t="str">
        <f>IF(ISNUMBER(SEARCH("-",V1302)),TRIM(RIGHT(V1302,LEN(V1302)-SEARCH("-",V1302))),V1302)</f>
        <v>6</v>
      </c>
      <c r="Z1302" s="2" t="str">
        <f>IF(Y1302="1", "January", IF(Y1302="2", "February", IF(Y1302="3", "March", IF(Y1302="4", "April", IF(Y1302="5", "May", IF(Y1302="6", "June", IF(Y1302="7", "July", IF(Y1302="8", "August", IF(Y1302="9", "September", IF(Y1302="10", "October", IF(Y1302="11", "November", IF(Y1302="12", "December", "Other"))))))))))))</f>
        <v>June</v>
      </c>
      <c r="AF1302" s="16" t="s">
        <v>24146</v>
      </c>
      <c r="AG1302" s="1" t="str">
        <f t="shared" si="600"/>
        <v xml:space="preserve">Seed </v>
      </c>
      <c r="AH1302" s="2" t="str">
        <f t="shared" si="601"/>
        <v>Best sown as soon as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02" s="1" t="s">
        <v>13298</v>
      </c>
      <c r="AJ1302" s="1" t="s">
        <v>53</v>
      </c>
      <c r="AK1302" s="1" t="s">
        <v>17104</v>
      </c>
      <c r="AL1302" s="1" t="str">
        <f t="shared" si="611"/>
        <v>Unscented</v>
      </c>
      <c r="AM1302" s="1" t="b">
        <v>0</v>
      </c>
      <c r="AN1302" s="1" t="b">
        <v>0</v>
      </c>
      <c r="AO1302" s="1" t="b">
        <v>0</v>
      </c>
      <c r="AP1302" s="5" t="s">
        <v>54</v>
      </c>
      <c r="AQ1302" s="5" t="str">
        <f t="shared" si="602"/>
        <v>Light, Medium</v>
      </c>
      <c r="AR1302" s="1" t="s">
        <v>30</v>
      </c>
      <c r="AS1302" s="1" t="str">
        <f t="shared" si="612"/>
        <v>None</v>
      </c>
      <c r="AT1302" s="1" t="str">
        <f t="shared" si="603"/>
        <v>Full</v>
      </c>
      <c r="AU1302" s="1" t="s">
        <v>11</v>
      </c>
      <c r="AV1302" s="1" t="str">
        <f t="shared" si="604"/>
        <v>Dry, Moist</v>
      </c>
      <c r="AW1302" s="1" t="s">
        <v>12</v>
      </c>
      <c r="AX1302" s="1" t="str">
        <f t="shared" si="605"/>
        <v>Acid, Neutral, Alkaline</v>
      </c>
      <c r="AY1302" s="1" t="b">
        <v>0</v>
      </c>
      <c r="AZ1302" s="1" t="b">
        <v>0</v>
      </c>
      <c r="BA1302" s="1" t="b">
        <v>0</v>
      </c>
      <c r="BC1302" t="str">
        <f t="shared" si="606"/>
        <v>FALSE</v>
      </c>
      <c r="BE1302" t="str">
        <f t="shared" si="607"/>
        <v>FALSE</v>
      </c>
      <c r="BF1302" s="1" t="b">
        <v>0</v>
      </c>
      <c r="BG1302" s="1" t="b">
        <v>0</v>
      </c>
      <c r="BH1302" s="1" t="b">
        <v>0</v>
      </c>
      <c r="BJ1302" s="1" t="str">
        <f t="shared" si="608"/>
        <v>FALSE</v>
      </c>
      <c r="BL1302" t="str">
        <f t="shared" si="609"/>
        <v>FALSE</v>
      </c>
      <c r="BM1302" s="1" t="b">
        <v>0</v>
      </c>
      <c r="BN1302" s="1" t="b">
        <v>0</v>
      </c>
      <c r="BO1302" s="1">
        <f t="shared" si="613"/>
        <v>6</v>
      </c>
      <c r="BP1302" s="1" t="s">
        <v>31</v>
      </c>
      <c r="BQ1302" s="1" cm="1">
        <f t="array" ref="BQ1302">_xlfn.IFS(BP1302="None Known",0, LEN(BP1302)&gt;500, 5,LEN(BP1302)&gt;400, 4, LEN(BP1302)&gt;300, 3, LEN(BP1302)&gt;200, 2, LEN(BP1302)&gt;1, 1)</f>
        <v>0</v>
      </c>
      <c r="BR1302" s="1" t="s">
        <v>13299</v>
      </c>
      <c r="BS1302" s="1">
        <v>2</v>
      </c>
      <c r="BT1302" s="1" t="s">
        <v>31</v>
      </c>
      <c r="BU1302" s="1">
        <v>0</v>
      </c>
      <c r="BV1302" s="1" t="s">
        <v>3184</v>
      </c>
      <c r="BW1302" s="1" t="s">
        <v>4307</v>
      </c>
      <c r="BX1302" s="1"/>
      <c r="BY1302" t="str">
        <f>_xlfn.XLOOKUP($B1302,Img_lookup!A:A,Img_lookup!B:B, "Not available")</f>
        <v>Not available</v>
      </c>
      <c r="BZ1302" t="str">
        <f>_xlfn.XLOOKUP($B1302,Img_lookup!A:A,Img_lookup!C:C, "Not available")</f>
        <v>Not available</v>
      </c>
      <c r="CA1302" t="str">
        <f>_xlfn.XLOOKUP($B1302,Img_lookup!A:A,Img_lookup!D:D, "Not available")</f>
        <v>Not available</v>
      </c>
      <c r="CB1302" t="str">
        <f>_xlfn.XLOOKUP($B1302,Img_lookup!A:A,Img_lookup!E:E, "https://imgur.com/aT5wafe")</f>
        <v>https://imgur.com/aT5wafe</v>
      </c>
    </row>
    <row r="1303" spans="1:80" ht="252" x14ac:dyDescent="0.15">
      <c r="A1303" s="1" t="s">
        <v>4296</v>
      </c>
      <c r="B1303" s="1" t="s">
        <v>4297</v>
      </c>
      <c r="C1303" s="1" t="s">
        <v>4298</v>
      </c>
      <c r="D1303" s="1" t="s">
        <v>4299</v>
      </c>
      <c r="E1303" s="1" t="s">
        <v>4300</v>
      </c>
      <c r="F1303" s="1" t="s">
        <v>85</v>
      </c>
      <c r="G1303" s="1" t="s">
        <v>85</v>
      </c>
      <c r="H1303" s="11" t="str">
        <f t="shared" si="615"/>
        <v>Annual</v>
      </c>
      <c r="J1303" s="1">
        <v>0.30000001199999998</v>
      </c>
      <c r="L1303" t="str" cm="1">
        <f t="array" ref="L1303">_xlfn.IFS(J1303+K1303="", "Unknown", J1303+K1303&gt;3, "Large", J1303+K1303&gt;0.5, "Medium", J1303+K1303&gt;0, "Small")</f>
        <v>Small</v>
      </c>
      <c r="N1303" cm="1">
        <f t="array" ref="N1303">IF($M1303="",INDEX($M$2:$M$2176,MATCH(1,INDEX(($A$2:$A$2176=$A1303)*($M$2:$M$2176&lt;&gt;""),0),0)),$M1303)</f>
        <v>3</v>
      </c>
      <c r="O1303" s="2" t="str">
        <f t="shared" si="610"/>
        <v>Hardy to cold</v>
      </c>
      <c r="P1303" s="1" t="s">
        <v>4301</v>
      </c>
      <c r="R1303" t="str">
        <f t="shared" si="614"/>
        <v>Medium</v>
      </c>
      <c r="T1303" s="1"/>
      <c r="U1303" s="1"/>
      <c r="V1303" s="1" t="s">
        <v>177</v>
      </c>
      <c r="W1303" s="6" t="str">
        <f t="shared" si="616"/>
        <v>7</v>
      </c>
      <c r="X1303" t="str">
        <f>IF(W1303="1", "January", IF(W1303="2", "February", IF(W1303="3", "March", IF(W1303="4", "April", IF(W1303="5", "May", IF(W1303="6", "June", IF(W1303="7", "July", IF(W1303="8", "August", IF(W1303="9", "September", IF(W1303="10", "October", IF(W1303="11", "November", IF(W1303="12", "December", "Other"))))))))))))</f>
        <v>July</v>
      </c>
      <c r="Y1303" s="2" t="str">
        <f>IF(ISNUMBER(SEARCH("-",V1303)),TRIM(RIGHT(V1303,LEN(V1303)-SEARCH("-",V1303))),V1303)</f>
        <v>10</v>
      </c>
      <c r="Z1303" s="2" t="str">
        <f>IF(Y1303="1", "January", IF(Y1303="2", "February", IF(Y1303="3", "March", IF(Y1303="4", "April", IF(Y1303="5", "May", IF(Y1303="6", "June", IF(Y1303="7", "July", IF(Y1303="8", "August", IF(Y1303="9", "September", IF(Y1303="10", "October", IF(Y1303="11", "November", IF(Y1303="12", "December", "Other"))))))))))))</f>
        <v>October</v>
      </c>
      <c r="AF1303" s="16" t="s">
        <v>24148</v>
      </c>
      <c r="AG1303" s="1" t="str">
        <f t="shared" si="600"/>
        <v xml:space="preserve">Seed </v>
      </c>
      <c r="AH1303" s="2" t="str">
        <f t="shared" si="601"/>
        <v>Best sown as soon as it is ripe in a cold frame. When they are large enough to handle, prick the seedlings out into individual pots and plant them out in the summer.
If you have enough seed it can be sown in situ during the spring.</v>
      </c>
      <c r="AI1303" s="1" t="s">
        <v>4302</v>
      </c>
      <c r="AJ1303" s="1" t="s">
        <v>53</v>
      </c>
      <c r="AK1303" s="1" t="s">
        <v>17104</v>
      </c>
      <c r="AL1303" s="1" t="str">
        <f t="shared" si="611"/>
        <v>Unscented</v>
      </c>
      <c r="AM1303" s="1" t="b">
        <v>0</v>
      </c>
      <c r="AN1303" s="1" t="b">
        <v>0</v>
      </c>
      <c r="AO1303" s="1" t="b">
        <v>0</v>
      </c>
      <c r="AP1303" s="5" t="s">
        <v>54</v>
      </c>
      <c r="AQ1303" s="5" t="str">
        <f t="shared" si="602"/>
        <v>Light, Medium</v>
      </c>
      <c r="AR1303" s="1" t="s">
        <v>30</v>
      </c>
      <c r="AS1303" s="1" t="str">
        <f t="shared" si="612"/>
        <v>None</v>
      </c>
      <c r="AT1303" s="1" t="str">
        <f t="shared" si="603"/>
        <v>Full</v>
      </c>
      <c r="AU1303" s="1" t="s">
        <v>11</v>
      </c>
      <c r="AV1303" s="1" t="str">
        <f t="shared" si="604"/>
        <v>Dry, Moist</v>
      </c>
      <c r="AW1303" s="1" t="s">
        <v>12</v>
      </c>
      <c r="AX1303" s="1" t="str">
        <f t="shared" si="605"/>
        <v>Acid, Neutral, Alkaline</v>
      </c>
      <c r="AY1303" s="1" t="b">
        <v>0</v>
      </c>
      <c r="AZ1303" s="1" t="b">
        <v>0</v>
      </c>
      <c r="BA1303" s="1" t="b">
        <v>0</v>
      </c>
      <c r="BC1303" t="str">
        <f t="shared" si="606"/>
        <v>FALSE</v>
      </c>
      <c r="BE1303" t="str">
        <f t="shared" si="607"/>
        <v>FALSE</v>
      </c>
      <c r="BF1303" s="1" t="b">
        <v>1</v>
      </c>
      <c r="BG1303" s="1" t="b">
        <v>0</v>
      </c>
      <c r="BH1303" s="1" t="b">
        <v>0</v>
      </c>
      <c r="BJ1303" s="1" t="str">
        <f t="shared" si="608"/>
        <v>FALSE</v>
      </c>
      <c r="BL1303" t="str">
        <f t="shared" si="609"/>
        <v>FALSE</v>
      </c>
      <c r="BM1303" s="1" t="b">
        <v>0</v>
      </c>
      <c r="BN1303" s="1" t="b">
        <v>0</v>
      </c>
      <c r="BO1303" s="1">
        <f t="shared" si="613"/>
        <v>8</v>
      </c>
      <c r="BP1303" s="1" t="s">
        <v>4303</v>
      </c>
      <c r="BQ1303" s="1" cm="1">
        <f t="array" ref="BQ1303">_xlfn.IFS(BP1303="None Known",0, LEN(BP1303)&gt;500, 5,LEN(BP1303)&gt;400, 4, LEN(BP1303)&gt;300, 3, LEN(BP1303)&gt;200, 2, LEN(BP1303)&gt;1, 1)</f>
        <v>1</v>
      </c>
      <c r="BR1303" s="1" t="s">
        <v>4304</v>
      </c>
      <c r="BS1303" s="1">
        <v>2</v>
      </c>
      <c r="BT1303" s="1" t="s">
        <v>4305</v>
      </c>
      <c r="BU1303" s="1">
        <v>1</v>
      </c>
      <c r="BV1303" s="1" t="s">
        <v>4306</v>
      </c>
      <c r="BW1303" s="1" t="s">
        <v>4307</v>
      </c>
      <c r="BX1303" s="1"/>
      <c r="BY1303" t="str">
        <f>_xlfn.XLOOKUP($B1303,Img_lookup!A:A,Img_lookup!B:B, "Not available")</f>
        <v>772775df-e429-42c3-8b2f-755c5a95adab</v>
      </c>
      <c r="BZ1303" t="str">
        <f>_xlfn.XLOOKUP($B1303,Img_lookup!A:A,Img_lookup!C:C, "Not available")</f>
        <v>Aufrechter Sauerklee (Oxalis stricta)</v>
      </c>
      <c r="CA1303" t="str">
        <f>_xlfn.XLOOKUP($B1303,Img_lookup!A:A,Img_lookup!D:D, "Not available")</f>
        <v>blumenbiene</v>
      </c>
      <c r="CB1303" t="str">
        <f>_xlfn.XLOOKUP($B1303,Img_lookup!A:A,Img_lookup!E:E, "https://imgur.com/aT5wafe")</f>
        <v>https://api.openverse.engineering/v1/images/772775df-e429-42c3-8b2f-755c5a95adab/thumb/</v>
      </c>
    </row>
    <row r="1304" spans="1:80" ht="409.6" x14ac:dyDescent="0.15">
      <c r="A1304" s="1" t="s">
        <v>4296</v>
      </c>
      <c r="B1304" s="1" t="s">
        <v>6314</v>
      </c>
      <c r="C1304" s="1" t="s">
        <v>6315</v>
      </c>
      <c r="E1304" s="1" t="s">
        <v>6316</v>
      </c>
      <c r="F1304" s="1" t="s">
        <v>23722</v>
      </c>
      <c r="G1304" s="1" t="s">
        <v>23800</v>
      </c>
      <c r="H1304" s="11" t="str">
        <f t="shared" si="615"/>
        <v>Perennial</v>
      </c>
      <c r="J1304" s="1">
        <v>0.25</v>
      </c>
      <c r="L1304" t="str" cm="1">
        <f t="array" ref="L1304">_xlfn.IFS(J1304+K1304="", "Unknown", J1304+K1304&gt;3, "Large", J1304+K1304&gt;0.5, "Medium", J1304+K1304&gt;0, "Small")</f>
        <v>Small</v>
      </c>
      <c r="M1304" s="1">
        <v>5</v>
      </c>
      <c r="N1304" cm="1">
        <f t="array" ref="N1304">IF($M1304="",INDEX($M$2:$M$2176,MATCH(1,INDEX(($A$2:$A$2176=$A1304)*($M$2:$M$2176&lt;&gt;""),0),0)),$M1304)</f>
        <v>5</v>
      </c>
      <c r="O1304" s="2" t="str">
        <f t="shared" si="610"/>
        <v>Seasonal outdoors</v>
      </c>
      <c r="P1304" s="1" t="s">
        <v>6317</v>
      </c>
      <c r="R1304" t="str">
        <f t="shared" si="614"/>
        <v>Medium</v>
      </c>
      <c r="T1304" s="1"/>
      <c r="U1304" s="1"/>
      <c r="V1304" s="1" t="s">
        <v>698</v>
      </c>
      <c r="W1304" s="6" t="str">
        <f t="shared" si="616"/>
        <v>5</v>
      </c>
      <c r="X1304" t="str">
        <f>IF(W1304="1", "January", IF(W1304="2", "February", IF(W1304="3", "March", IF(W1304="4", "April", IF(W1304="5", "May", IF(W1304="6", "June", IF(W1304="7", "July", IF(W1304="8", "August", IF(W1304="9", "September", IF(W1304="10", "October", IF(W1304="11", "November", IF(W1304="12", "December", "Other"))))))))))))</f>
        <v>May</v>
      </c>
      <c r="Y1304" s="2" t="str">
        <f>IF(ISNUMBER(SEARCH("-",V1304)),TRIM(RIGHT(V1304,LEN(V1304)-SEARCH("-",V1304))),V1304)</f>
        <v>8</v>
      </c>
      <c r="Z1304" s="2" t="str">
        <f>IF(Y1304="1", "January", IF(Y1304="2", "February", IF(Y1304="3", "March", IF(Y1304="4", "April", IF(Y1304="5", "May", IF(Y1304="6", "June", IF(Y1304="7", "July", IF(Y1304="8", "August", IF(Y1304="9", "September", IF(Y1304="10", "October", IF(Y1304="11", "November", IF(Y1304="12", "December", "Other"))))))))))))</f>
        <v>August</v>
      </c>
      <c r="AA1304" s="1" t="s">
        <v>108</v>
      </c>
      <c r="AB1304" s="1" t="str">
        <f>IF(ISNUMBER(SEARCH("-",AA1304)),TRIM(LEFT(AA1304,FIND("-",AA1304)-1)),AA1304)</f>
        <v>7</v>
      </c>
      <c r="AC1304" s="1" t="str">
        <f>IF(AB1304="1", "January", IF(AB1304="2", "February", IF(AB1304="3", "March", IF(AB1304="4", "April", IF(AB1304="5", "May", IF(AB1304="6", "June", IF(AB1304="7", "July", IF(AB1304="8", "August", IF(AB1304="9", "September", IF(AB1304="10", "October", IF(AB1304="11", "November", IF(AB1304="12", "December", "Other"))))))))))))</f>
        <v>July</v>
      </c>
      <c r="AD1304" s="1" t="str">
        <f>IF(ISNUMBER(SEARCH("-",AA1304)),TRIM(RIGHT(AA1304,LEN(AA1304)-SEARCH("-",AA1304))),AA1304)</f>
        <v>9</v>
      </c>
      <c r="AE1304" s="1" t="str">
        <f>IF(AD1304="1", "January", IF(AD1304="2", "February", IF(AD1304="3", "March", IF(AD1304="4", "April", IF(AD1304="5", "May", IF(AD1304="6", "June", IF(AD1304="7", "July", IF(AD1304="8", "August", IF(AD1304="9", "September", IF(AD1304="10", "October", IF(AD1304="11", "November", IF(AD1304="12", "December", "Other"))))))))))))</f>
        <v>September</v>
      </c>
      <c r="AF1304" s="18" t="s">
        <v>25177</v>
      </c>
      <c r="AG1304" s="1" t="str">
        <f t="shared" si="600"/>
        <v xml:space="preserve">Bulb </v>
      </c>
      <c r="AH1304" s="2" t="str">
        <f t="shared" si="601"/>
        <v>Best sown as soon as it is ripe in a cold frame. Prick out the seedlings into individual pots when they are large enough to handle and plant them out in late spring or early summer.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04" s="1" t="s">
        <v>6318</v>
      </c>
      <c r="AJ1304" s="1" t="s">
        <v>53</v>
      </c>
      <c r="AK1304" s="1" t="s">
        <v>17104</v>
      </c>
      <c r="AL1304" s="1" t="str">
        <f t="shared" si="611"/>
        <v>Unscented</v>
      </c>
      <c r="AM1304" s="1" t="b">
        <v>0</v>
      </c>
      <c r="AN1304" s="1" t="b">
        <v>1</v>
      </c>
      <c r="AO1304" s="1" t="b">
        <v>0</v>
      </c>
      <c r="AP1304" s="5" t="s">
        <v>28</v>
      </c>
      <c r="AQ1304" s="5" t="str">
        <f t="shared" si="602"/>
        <v>Light, Medium, Heavy</v>
      </c>
      <c r="AR1304" s="1" t="s">
        <v>10</v>
      </c>
      <c r="AS1304" s="1" t="str">
        <f t="shared" si="612"/>
        <v>None, Partial</v>
      </c>
      <c r="AT1304" s="1" t="str">
        <f t="shared" si="603"/>
        <v>Partial, Full</v>
      </c>
      <c r="AU1304" s="1" t="s">
        <v>11</v>
      </c>
      <c r="AV1304" s="1" t="str">
        <f t="shared" si="604"/>
        <v>Dry, Moist</v>
      </c>
      <c r="AW1304" s="1" t="s">
        <v>12</v>
      </c>
      <c r="AX1304" s="1" t="str">
        <f t="shared" si="605"/>
        <v>Acid, Neutral, Alkaline</v>
      </c>
      <c r="AY1304" s="1" t="b">
        <v>0</v>
      </c>
      <c r="AZ1304" s="1" t="b">
        <v>0</v>
      </c>
      <c r="BA1304" s="1" t="b">
        <v>0</v>
      </c>
      <c r="BC1304" t="str">
        <f t="shared" si="606"/>
        <v>FALSE</v>
      </c>
      <c r="BE1304" t="str">
        <f t="shared" si="607"/>
        <v>FALSE</v>
      </c>
      <c r="BF1304" s="1" t="b">
        <v>0</v>
      </c>
      <c r="BG1304" s="1" t="b">
        <v>0</v>
      </c>
      <c r="BH1304" s="1" t="b">
        <v>0</v>
      </c>
      <c r="BJ1304" s="1" t="str">
        <f t="shared" si="608"/>
        <v>FALSE</v>
      </c>
      <c r="BL1304" t="str">
        <f t="shared" si="609"/>
        <v>FALSE</v>
      </c>
      <c r="BM1304" s="1" t="b">
        <v>0</v>
      </c>
      <c r="BN1304" s="1" t="b">
        <v>0</v>
      </c>
      <c r="BO1304" s="1">
        <f t="shared" si="613"/>
        <v>10</v>
      </c>
      <c r="BP1304" s="1" t="s">
        <v>31</v>
      </c>
      <c r="BQ1304" s="1" cm="1">
        <f t="array" ref="BQ1304">_xlfn.IFS(BP1304="None Known",0, LEN(BP1304)&gt;500, 5,LEN(BP1304)&gt;400, 4, LEN(BP1304)&gt;300, 3, LEN(BP1304)&gt;200, 2, LEN(BP1304)&gt;1, 1)</f>
        <v>0</v>
      </c>
      <c r="BR1304" s="1" t="s">
        <v>6319</v>
      </c>
      <c r="BS1304" s="1">
        <v>3</v>
      </c>
      <c r="BT1304" s="1" t="s">
        <v>6320</v>
      </c>
      <c r="BU1304" s="1">
        <v>1</v>
      </c>
      <c r="BV1304" s="1" t="s">
        <v>6321</v>
      </c>
      <c r="BW1304" s="1" t="s">
        <v>4307</v>
      </c>
      <c r="BX1304" s="1"/>
      <c r="BY1304" t="str">
        <f>_xlfn.XLOOKUP($B1304,Img_lookup!A:A,Img_lookup!B:B, "Not available")</f>
        <v>da40a59b-4bd3-4740-98f6-a0a6d7cea090</v>
      </c>
      <c r="BZ1304" t="str">
        <f>_xlfn.XLOOKUP($B1304,Img_lookup!A:A,Img_lookup!C:C, "Not available")</f>
        <v>PURPLE, (Purple Leaves, Oxalis violacea, Á¥´ËëâÈÖ¢ÈÜ¨Ëçâ)</v>
      </c>
      <c r="CA1304" t="str">
        <f>_xlfn.XLOOKUP($B1304,Img_lookup!A:A,Img_lookup!D:D, "Not available")</f>
        <v>Dennis Wong</v>
      </c>
      <c r="CB1304" t="str">
        <f>_xlfn.XLOOKUP($B1304,Img_lookup!A:A,Img_lookup!E:E, "https://imgur.com/aT5wafe")</f>
        <v>https://api.openverse.engineering/v1/images/da40a59b-4bd3-4740-98f6-a0a6d7cea090/thumb/</v>
      </c>
    </row>
    <row r="1305" spans="1:80" ht="409.6" x14ac:dyDescent="0.15">
      <c r="A1305" s="1" t="s">
        <v>139</v>
      </c>
      <c r="B1305" s="1" t="s">
        <v>140</v>
      </c>
      <c r="C1305" s="1" t="s">
        <v>141</v>
      </c>
      <c r="E1305" s="1" t="s">
        <v>142</v>
      </c>
      <c r="F1305" s="1" t="s">
        <v>62</v>
      </c>
      <c r="G1305" s="1" t="s">
        <v>62</v>
      </c>
      <c r="H1305" s="11" t="str">
        <f t="shared" si="615"/>
        <v>Perennial</v>
      </c>
      <c r="I1305" s="1" t="s">
        <v>17107</v>
      </c>
      <c r="J1305" s="1">
        <v>10</v>
      </c>
      <c r="K1305" s="1">
        <v>6</v>
      </c>
      <c r="L1305" t="str" cm="1">
        <f t="array" ref="L1305">_xlfn.IFS(J1305+K1305="", "Unknown", J1305+K1305&gt;3, "Large", J1305+K1305&gt;0.5, "Medium", J1305+K1305&gt;0, "Small")</f>
        <v>Large</v>
      </c>
      <c r="M1305" s="1">
        <v>5</v>
      </c>
      <c r="N1305" cm="1">
        <f t="array" ref="N1305">IF($M1305="",INDEX($M$2:$M$2176,MATCH(1,INDEX(($A$2:$A$2176=$A1305)*($M$2:$M$2176&lt;&gt;""),0),0)),$M1305)</f>
        <v>5</v>
      </c>
      <c r="O1305" s="2" t="str">
        <f t="shared" si="610"/>
        <v>Seasonal outdoors</v>
      </c>
      <c r="P1305" s="1" t="s">
        <v>143</v>
      </c>
      <c r="Q1305" s="1" t="s">
        <v>17111</v>
      </c>
      <c r="R1305" t="str">
        <f t="shared" si="614"/>
        <v>Slow</v>
      </c>
      <c r="T1305" s="1"/>
      <c r="U1305" s="1"/>
      <c r="V1305" s="1" t="s">
        <v>51</v>
      </c>
      <c r="W1305" s="6" t="str">
        <f t="shared" si="616"/>
        <v>7</v>
      </c>
      <c r="X1305" t="str">
        <f>IF(W1305="1", "January", IF(W1305="2", "February", IF(W1305="3", "March", IF(W1305="4", "April", IF(W1305="5", "May", IF(W1305="6", "June", IF(W1305="7", "July", IF(W1305="8", "August", IF(W1305="9", "September", IF(W1305="10", "October", IF(W1305="11", "November", IF(W1305="12", "December", "Other"))))))))))))</f>
        <v>July</v>
      </c>
      <c r="Y1305" s="2" t="str">
        <f>IF(ISNUMBER(SEARCH("-",V1305)),TRIM(RIGHT(V1305,LEN(V1305)-SEARCH("-",V1305))),V1305)</f>
        <v>8</v>
      </c>
      <c r="Z1305" s="2" t="str">
        <f>IF(Y1305="1", "January", IF(Y1305="2", "February", IF(Y1305="3", "March", IF(Y1305="4", "April", IF(Y1305="5", "May", IF(Y1305="6", "June", IF(Y1305="7", "July", IF(Y1305="8", "August", IF(Y1305="9", "September", IF(Y1305="10", "October", IF(Y1305="11", "November", IF(Y1305="12", "December", "Other"))))))))))))</f>
        <v>August</v>
      </c>
      <c r="AA1305" s="1">
        <v>9</v>
      </c>
      <c r="AB1305" s="1">
        <f>IF(ISNUMBER(SEARCH("-",AA1305)),TRIM(LEFT(AA1305,FIND("-",AA1305)-1)),AA1305)</f>
        <v>9</v>
      </c>
      <c r="AC1305" s="1" t="str">
        <f>IF(AB1305=1, "January", IF(AB1305=2, "February", IF(AB1305=3, "March", IF(AB1305=4, "April", IF(AB1305=5, "May", IF(AB1305=6, "June", IF(AB1305=7, "July", IF(AB1305=8, "August", IF(AB1305=9, "September", IF(AB1305=10, "October", IF(AB1305=11, "November", IF(AB1305=12, "December", "Other"))))))))))))</f>
        <v>September</v>
      </c>
      <c r="AD1305" s="1"/>
      <c r="AE1305" s="1"/>
      <c r="AF1305" s="16" t="s">
        <v>144</v>
      </c>
      <c r="AG1305" s="1" t="str">
        <f t="shared" si="600"/>
        <v xml:space="preserve">Seed </v>
      </c>
      <c r="AH1305" s="2" t="str">
        <f t="shared" si="601"/>
        <v>Surface sow the seed[113] in a shady place in a greenhouse either as soon as it is ripe in the autumn[200] or in late winter[78]. Germination is variable[78]. Put outside in a shady position as soon as it germinates and overwinter in a frame[78]. When they are large enough to handle, prick the seedlings out into individual pots and grow them on for at least their first winter. Plant them out into their permanent positions in late spring or early summer, after the last expected frosts. The seedlings are susceptible to damping off and so should be kept well-ventilated and should not be over-watered.
Cuttings of half-ripe wood, July/August in a frame[200].
Layering.</v>
      </c>
      <c r="AI1305" s="1" t="s">
        <v>145</v>
      </c>
      <c r="AK1305" s="1" t="s">
        <v>17104</v>
      </c>
      <c r="AL1305" s="1" t="str">
        <f t="shared" si="611"/>
        <v>Scented</v>
      </c>
      <c r="AM1305" s="1" t="b">
        <v>1</v>
      </c>
      <c r="AN1305" s="1" t="b">
        <v>1</v>
      </c>
      <c r="AO1305" s="1" t="b">
        <v>0</v>
      </c>
      <c r="AP1305" s="5" t="s">
        <v>54</v>
      </c>
      <c r="AQ1305" s="5" t="str">
        <f t="shared" si="602"/>
        <v>Light, Medium</v>
      </c>
      <c r="AR1305" s="1" t="s">
        <v>10</v>
      </c>
      <c r="AS1305" s="1" t="str">
        <f t="shared" si="612"/>
        <v>None, Partial</v>
      </c>
      <c r="AT1305" s="1" t="str">
        <f t="shared" si="603"/>
        <v>Partial, Full</v>
      </c>
      <c r="AU1305" s="1" t="s">
        <v>29</v>
      </c>
      <c r="AV1305" s="1" t="str">
        <f t="shared" si="604"/>
        <v>Moist</v>
      </c>
      <c r="AW1305" s="1" t="s">
        <v>146</v>
      </c>
      <c r="AX1305" s="1" t="str">
        <f t="shared" si="605"/>
        <v>Acid</v>
      </c>
      <c r="AY1305" s="1" t="b">
        <v>1</v>
      </c>
      <c r="AZ1305" s="1" t="b">
        <v>0</v>
      </c>
      <c r="BA1305" s="1" t="b">
        <v>0</v>
      </c>
      <c r="BC1305" t="str">
        <f t="shared" si="606"/>
        <v>FALSE</v>
      </c>
      <c r="BE1305" t="str">
        <f t="shared" si="607"/>
        <v>FALSE</v>
      </c>
      <c r="BF1305" s="1" t="b">
        <v>0</v>
      </c>
      <c r="BG1305" s="1" t="b">
        <v>0</v>
      </c>
      <c r="BH1305" s="1" t="b">
        <v>0</v>
      </c>
      <c r="BJ1305" s="1" t="str">
        <f t="shared" si="608"/>
        <v>FALSE</v>
      </c>
      <c r="BL1305" t="str">
        <f t="shared" si="609"/>
        <v>FALSE</v>
      </c>
      <c r="BM1305" s="1" t="b">
        <v>0</v>
      </c>
      <c r="BN1305" s="1" t="b">
        <v>0</v>
      </c>
      <c r="BO1305" s="1">
        <f t="shared" si="613"/>
        <v>12</v>
      </c>
      <c r="BP1305" s="1" t="s">
        <v>147</v>
      </c>
      <c r="BQ1305" s="1" cm="1">
        <f t="array" ref="BQ1305">_xlfn.IFS(BP1305="None Known",0, LEN(BP1305)&gt;500, 5,LEN(BP1305)&gt;400, 4, LEN(BP1305)&gt;300, 3, LEN(BP1305)&gt;200, 2, LEN(BP1305)&gt;1, 1)</f>
        <v>1</v>
      </c>
      <c r="BR1305" s="1" t="s">
        <v>148</v>
      </c>
      <c r="BS1305" s="1">
        <v>3</v>
      </c>
      <c r="BT1305" s="1" t="s">
        <v>149</v>
      </c>
      <c r="BU1305" s="1">
        <v>2</v>
      </c>
      <c r="BV1305" s="1" t="s">
        <v>150</v>
      </c>
      <c r="BW1305" s="1" t="s">
        <v>31</v>
      </c>
      <c r="BX1305" s="1"/>
      <c r="BY1305" t="str">
        <f>_xlfn.XLOOKUP($B1305,Img_lookup!A:A,Img_lookup!B:B, "Not available")</f>
        <v>9ea6f03d-6efd-476a-8159-64801d37cd21</v>
      </c>
      <c r="BZ1305" t="str">
        <f>_xlfn.XLOOKUP($B1305,Img_lookup!A:A,Img_lookup!C:C, "Not available")</f>
        <v>Oxydendrum arboreum</v>
      </c>
      <c r="CA1305" t="str">
        <f>_xlfn.XLOOKUP($B1305,Img_lookup!A:A,Img_lookup!D:D, "Not available")</f>
        <v>Bruce Kirchoff</v>
      </c>
      <c r="CB1305" t="str">
        <f>_xlfn.XLOOKUP($B1305,Img_lookup!A:A,Img_lookup!E:E, "https://imgur.com/aT5wafe")</f>
        <v>https://api.openverse.engineering/v1/images/9ea6f03d-6efd-476a-8159-64801d37cd21/thumb/</v>
      </c>
    </row>
    <row r="1306" spans="1:80" ht="409.6" x14ac:dyDescent="0.15">
      <c r="A1306" s="1" t="s">
        <v>92</v>
      </c>
      <c r="B1306" s="1" t="s">
        <v>15338</v>
      </c>
      <c r="C1306" s="1" t="s">
        <v>15339</v>
      </c>
      <c r="D1306" s="1" t="s">
        <v>15340</v>
      </c>
      <c r="E1306" s="1" t="s">
        <v>15341</v>
      </c>
      <c r="F1306" s="1" t="s">
        <v>6</v>
      </c>
      <c r="G1306" s="1" t="s">
        <v>6</v>
      </c>
      <c r="H1306" s="11" t="str">
        <f t="shared" si="615"/>
        <v>Perennial</v>
      </c>
      <c r="J1306" s="1">
        <v>0.44999998800000002</v>
      </c>
      <c r="K1306" s="1">
        <v>0.30000001199999998</v>
      </c>
      <c r="L1306" t="str" cm="1">
        <f t="array" ref="L1306">_xlfn.IFS(J1306+K1306="", "Unknown", J1306+K1306&gt;3, "Large", J1306+K1306&gt;0.5, "Medium", J1306+K1306&gt;0, "Small")</f>
        <v>Medium</v>
      </c>
      <c r="M1306" s="1">
        <v>2</v>
      </c>
      <c r="N1306" cm="1">
        <f t="array" ref="N1306">IF($M1306="",INDEX($M$2:$M$2176,MATCH(1,INDEX(($A$2:$A$2176=$A1306)*($M$2:$M$2176&lt;&gt;""),0),0)),$M1306)</f>
        <v>2</v>
      </c>
      <c r="O1306" s="2" t="str">
        <f t="shared" si="610"/>
        <v>Hardy to cold</v>
      </c>
      <c r="P1306" s="1" t="s">
        <v>15342</v>
      </c>
      <c r="R1306" t="str">
        <f t="shared" si="614"/>
        <v>Medium</v>
      </c>
      <c r="T1306" s="1"/>
      <c r="U1306" s="1"/>
      <c r="V1306" s="1" t="s">
        <v>322</v>
      </c>
      <c r="W1306" s="6" t="str">
        <f t="shared" si="616"/>
        <v>6</v>
      </c>
      <c r="X1306" t="str">
        <f>IF(W1306="1", "January", IF(W1306="2", "February", IF(W1306="3", "March", IF(W1306="4", "April", IF(W1306="5", "May", IF(W1306="6", "June", IF(W1306="7", "July", IF(W1306="8", "August", IF(W1306="9", "September", IF(W1306="10", "October", IF(W1306="11", "November", IF(W1306="12", "December", "Other"))))))))))))</f>
        <v>June</v>
      </c>
      <c r="Y1306" s="2" t="str">
        <f>IF(ISNUMBER(SEARCH("-",V1306)),TRIM(RIGHT(V1306,LEN(V1306)-SEARCH("-",V1306))),V1306)</f>
        <v>8</v>
      </c>
      <c r="Z1306" s="2" t="str">
        <f>IF(Y1306="1", "January", IF(Y1306="2", "February", IF(Y1306="3", "March", IF(Y1306="4", "April", IF(Y1306="5", "May", IF(Y1306="6", "June", IF(Y1306="7", "July", IF(Y1306="8", "August", IF(Y1306="9", "September", IF(Y1306="10", "October", IF(Y1306="11", "November", IF(Y1306="12", "December", "Other"))))))))))))</f>
        <v>August</v>
      </c>
      <c r="AA1306" s="1" t="s">
        <v>51</v>
      </c>
      <c r="AB1306" s="1" t="str">
        <f>IF(ISNUMBER(SEARCH("-",AA1306)),TRIM(LEFT(AA1306,FIND("-",AA1306)-1)),AA1306)</f>
        <v>7</v>
      </c>
      <c r="AC1306" s="1" t="str">
        <f>IF(AB1306="1", "January", IF(AB1306="2", "February", IF(AB1306="3", "March", IF(AB1306="4", "April", IF(AB1306="5", "May", IF(AB1306="6", "June", IF(AB1306="7", "July", IF(AB1306="8", "August", IF(AB1306="9", "September", IF(AB1306="10", "October", IF(AB1306="11", "November", IF(AB1306="12", "December", "Other"))))))))))))</f>
        <v>July</v>
      </c>
      <c r="AD1306" s="1" t="str">
        <f>IF(ISNUMBER(SEARCH("-",AA1306)),TRIM(RIGHT(AA1306,LEN(AA1306)-SEARCH("-",AA1306))),AA1306)</f>
        <v>8</v>
      </c>
      <c r="AE1306" s="1" t="str">
        <f>IF(AD1306="1", "January", IF(AD1306="2", "February", IF(AD1306="3", "March", IF(AD1306="4", "April", IF(AD1306="5", "May", IF(AD1306="6", "June", IF(AD1306="7", "July", IF(AD1306="8", "August", IF(AD1306="9", "September", IF(AD1306="10", "October", IF(AD1306="11", "November", IF(AD1306="12", "December", "Other"))))))))))))</f>
        <v>August</v>
      </c>
      <c r="AF1306" s="16" t="s">
        <v>24620</v>
      </c>
      <c r="AG1306" s="1" t="str">
        <f t="shared" si="600"/>
        <v xml:space="preserve">Seed </v>
      </c>
      <c r="AH1306" s="2" t="str">
        <f t="shared" si="601"/>
        <v>Sow spring in a cold frame and only just cover the seed. The seed germinates within 2 weeks. It can also be sown as soon as it is ripe, when it germinates within a few days. Prick the seedlings out into individual pots as soon as they are ripe and plant them out into their permanent positions in early summer.
Division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06" s="1" t="s">
        <v>15343</v>
      </c>
      <c r="AJ1306" s="1" t="s">
        <v>1</v>
      </c>
      <c r="AK1306" s="1" t="s">
        <v>17104</v>
      </c>
      <c r="AL1306" s="1" t="str">
        <f t="shared" si="611"/>
        <v>Unscented</v>
      </c>
      <c r="AM1306" s="1" t="b">
        <v>0</v>
      </c>
      <c r="AN1306" s="1" t="b">
        <v>0</v>
      </c>
      <c r="AO1306" s="1" t="b">
        <v>0</v>
      </c>
      <c r="AP1306" s="5" t="s">
        <v>28</v>
      </c>
      <c r="AQ1306" s="5" t="str">
        <f t="shared" si="602"/>
        <v>Light, Medium, Heavy</v>
      </c>
      <c r="AR1306" s="1" t="s">
        <v>10</v>
      </c>
      <c r="AS1306" s="1" t="str">
        <f t="shared" si="612"/>
        <v>None, Partial</v>
      </c>
      <c r="AT1306" s="1" t="str">
        <f t="shared" si="603"/>
        <v>Partial, Full</v>
      </c>
      <c r="AU1306" s="1" t="s">
        <v>29</v>
      </c>
      <c r="AV1306" s="1" t="str">
        <f t="shared" si="604"/>
        <v>Moist</v>
      </c>
      <c r="AW1306" s="1" t="s">
        <v>12</v>
      </c>
      <c r="AX1306" s="1" t="str">
        <f t="shared" si="605"/>
        <v>Acid, Neutral, Alkaline</v>
      </c>
      <c r="AY1306" s="1" t="b">
        <v>0</v>
      </c>
      <c r="AZ1306" s="1" t="b">
        <v>0</v>
      </c>
      <c r="BA1306" s="1" t="b">
        <v>0</v>
      </c>
      <c r="BC1306" t="str">
        <f t="shared" si="606"/>
        <v>FALSE</v>
      </c>
      <c r="BE1306" t="str">
        <f t="shared" si="607"/>
        <v>FALSE</v>
      </c>
      <c r="BF1306" s="1" t="b">
        <v>0</v>
      </c>
      <c r="BG1306" s="1" t="b">
        <v>0</v>
      </c>
      <c r="BH1306" s="1" t="b">
        <v>0</v>
      </c>
      <c r="BI1306" s="1" t="s">
        <v>30</v>
      </c>
      <c r="BJ1306" s="1" t="str">
        <f t="shared" si="608"/>
        <v>FALSE</v>
      </c>
      <c r="BL1306" t="str">
        <f t="shared" si="609"/>
        <v>FALSE</v>
      </c>
      <c r="BM1306" s="1" t="b">
        <v>0</v>
      </c>
      <c r="BN1306" s="1" t="b">
        <v>0</v>
      </c>
      <c r="BO1306" s="1">
        <f t="shared" si="613"/>
        <v>10</v>
      </c>
      <c r="BP1306" s="1" t="s">
        <v>31</v>
      </c>
      <c r="BQ1306" s="1" cm="1">
        <f t="array" ref="BQ1306">_xlfn.IFS(BP1306="None Known",0, LEN(BP1306)&gt;500, 5,LEN(BP1306)&gt;400, 4, LEN(BP1306)&gt;300, 3, LEN(BP1306)&gt;200, 2, LEN(BP1306)&gt;1, 1)</f>
        <v>0</v>
      </c>
      <c r="BR1306" s="1" t="s">
        <v>15344</v>
      </c>
      <c r="BS1306" s="1">
        <v>3</v>
      </c>
      <c r="BT1306" s="1" t="s">
        <v>15345</v>
      </c>
      <c r="BU1306" s="1">
        <v>1</v>
      </c>
      <c r="BV1306" s="1" t="s">
        <v>465</v>
      </c>
      <c r="BW1306" s="1" t="s">
        <v>4307</v>
      </c>
      <c r="BX1306" s="1"/>
      <c r="BY1306" t="str">
        <f>_xlfn.XLOOKUP($B1306,Img_lookup!A:A,Img_lookup!B:B, "Not available")</f>
        <v>233df630-e330-456c-a034-c16951037689</v>
      </c>
      <c r="BZ1306" t="str">
        <f>_xlfn.XLOOKUP($B1306,Img_lookup!A:A,Img_lookup!C:C, "Not available")</f>
        <v>BM001139437 Oxyria digyna (L.) Hill</v>
      </c>
      <c r="CA1306" t="str">
        <f>_xlfn.XLOOKUP($B1306,Img_lookup!A:A,Img_lookup!D:D, "Not available")</f>
        <v>NATT-at-NKM</v>
      </c>
      <c r="CB1306" t="str">
        <f>_xlfn.XLOOKUP($B1306,Img_lookup!A:A,Img_lookup!E:E, "https://imgur.com/aT5wafe")</f>
        <v>https://api.openverse.engineering/v1/images/233df630-e330-456c-a034-c16951037689/thumb/</v>
      </c>
    </row>
    <row r="1307" spans="1:80" ht="409.6" x14ac:dyDescent="0.15">
      <c r="A1307" s="1" t="s">
        <v>193</v>
      </c>
      <c r="B1307" s="1" t="s">
        <v>16548</v>
      </c>
      <c r="C1307" s="1" t="s">
        <v>16549</v>
      </c>
      <c r="E1307" s="1" t="s">
        <v>16550</v>
      </c>
      <c r="F1307" s="1" t="s">
        <v>156</v>
      </c>
      <c r="G1307" s="1" t="s">
        <v>156</v>
      </c>
      <c r="H1307" s="11" t="str">
        <f t="shared" si="615"/>
        <v>Perennial</v>
      </c>
      <c r="J1307" s="1">
        <v>6</v>
      </c>
      <c r="L1307" t="str" cm="1">
        <f t="array" ref="L1307">_xlfn.IFS(J1307+K1307="", "Unknown", J1307+K1307&gt;3, "Large", J1307+K1307&gt;0.5, "Medium", J1307+K1307&gt;0, "Small")</f>
        <v>Large</v>
      </c>
      <c r="M1307" s="1">
        <v>10</v>
      </c>
      <c r="N1307" cm="1">
        <f t="array" ref="N1307">IF($M1307="",INDEX($M$2:$M$2176,MATCH(1,INDEX(($A$2:$A$2176=$A1307)*($M$2:$M$2176&lt;&gt;""),0),0)),$M1307)</f>
        <v>10</v>
      </c>
      <c r="O1307" s="2" t="str">
        <f t="shared" si="610"/>
        <v>Grown indoors</v>
      </c>
      <c r="P1307" s="1" t="s">
        <v>16551</v>
      </c>
      <c r="R1307" t="str">
        <f t="shared" si="614"/>
        <v>Medium</v>
      </c>
      <c r="T1307" s="1"/>
      <c r="U1307" s="1"/>
      <c r="V1307" s="1">
        <v>7</v>
      </c>
      <c r="W1307" s="6">
        <f t="shared" si="616"/>
        <v>7</v>
      </c>
      <c r="X1307" t="str">
        <f>IF(W1307=1, "January", IF(W1307=2, "February", IF(W1307=3, "March", IF(W1307=4, "April", IF(W1307=5, "May", IF(W1307=6, "June", IF(W1307=7, "July", IF(W1307=8, "August", IF(W1307=9, "September", IF(W1307=10, "October", IF(W1307=11, "November", IF(W1307=12, "December", "Other"))))))))))))</f>
        <v>July</v>
      </c>
      <c r="AF1307" s="16" t="s">
        <v>25430</v>
      </c>
      <c r="AG1307" s="1" t="str">
        <f t="shared" si="600"/>
        <v xml:space="preserve">Presoaked seed </v>
      </c>
      <c r="AH1307" s="2" t="str">
        <f t="shared" si="601"/>
        <v>Pre-soak the seed for 12 hours in warm water and then sow in early spring in a warm greenhouse. Germination should take place within 2 weeks. As soon as they are large enough to handle, prick out the seedlings into individual pots of rich soil and grow them on fast. Plant them out after the last expected frosts. Give the plants some protection, such as a cloche, until they are growing away well.
Division of the root tubers in the autumn. Store the roots in a cool but frost-free place over the winter, planting them into pots in the greenhouse in early spring and planting them out after the last expected frosts. Give the plants some protection, such as a cloche, until they are growing away well.
Cuttings.</v>
      </c>
      <c r="AI1307" s="1" t="s">
        <v>16552</v>
      </c>
      <c r="AJ1307" s="1" t="s">
        <v>53</v>
      </c>
      <c r="AK1307" s="1" t="s">
        <v>17104</v>
      </c>
      <c r="AL1307" s="1" t="str">
        <f t="shared" si="611"/>
        <v>Unscented</v>
      </c>
      <c r="AM1307" s="1" t="b">
        <v>0</v>
      </c>
      <c r="AN1307" s="1" t="b">
        <v>0</v>
      </c>
      <c r="AO1307" s="1" t="b">
        <v>0</v>
      </c>
      <c r="AP1307" s="5" t="s">
        <v>54</v>
      </c>
      <c r="AQ1307" s="5" t="str">
        <f t="shared" si="602"/>
        <v>Light, Medium</v>
      </c>
      <c r="AR1307" s="1" t="s">
        <v>30</v>
      </c>
      <c r="AS1307" s="1" t="str">
        <f t="shared" si="612"/>
        <v>None</v>
      </c>
      <c r="AT1307" s="1" t="str">
        <f t="shared" si="603"/>
        <v>Full</v>
      </c>
      <c r="AU1307" s="1" t="s">
        <v>29</v>
      </c>
      <c r="AV1307" s="1" t="str">
        <f t="shared" si="604"/>
        <v>Moist</v>
      </c>
      <c r="AW1307" s="1" t="s">
        <v>12</v>
      </c>
      <c r="AX1307" s="1" t="str">
        <f t="shared" si="605"/>
        <v>Acid, Neutral, Alkaline</v>
      </c>
      <c r="AY1307" s="1" t="b">
        <v>0</v>
      </c>
      <c r="AZ1307" s="1" t="b">
        <v>0</v>
      </c>
      <c r="BA1307" s="1" t="b">
        <v>0</v>
      </c>
      <c r="BC1307" t="str">
        <f t="shared" si="606"/>
        <v>FALSE</v>
      </c>
      <c r="BE1307" t="str">
        <f t="shared" si="607"/>
        <v>FALSE</v>
      </c>
      <c r="BF1307" s="1" t="b">
        <v>0</v>
      </c>
      <c r="BG1307" s="1" t="b">
        <v>0</v>
      </c>
      <c r="BH1307" s="1" t="b">
        <v>0</v>
      </c>
      <c r="BI1307" s="1" t="s">
        <v>77</v>
      </c>
      <c r="BJ1307" s="1" t="str">
        <f t="shared" si="608"/>
        <v>TRUE</v>
      </c>
      <c r="BL1307" t="str">
        <f t="shared" si="609"/>
        <v>FALSE</v>
      </c>
      <c r="BM1307" s="1" t="b">
        <v>1</v>
      </c>
      <c r="BN1307" s="1" t="b">
        <v>0</v>
      </c>
      <c r="BO1307" s="1">
        <f t="shared" si="613"/>
        <v>6</v>
      </c>
      <c r="BP1307" s="1" t="s">
        <v>16553</v>
      </c>
      <c r="BQ1307" s="1" cm="1">
        <f t="array" ref="BQ1307">_xlfn.IFS(BP1307="None Known",0, LEN(BP1307)&gt;500, 5,LEN(BP1307)&gt;400, 4, LEN(BP1307)&gt;300, 3, LEN(BP1307)&gt;200, 2, LEN(BP1307)&gt;1, 1)</f>
        <v>3</v>
      </c>
      <c r="BR1307" s="1" t="s">
        <v>16554</v>
      </c>
      <c r="BS1307" s="1">
        <v>1</v>
      </c>
      <c r="BT1307" s="1" t="s">
        <v>31</v>
      </c>
      <c r="BU1307" s="1">
        <v>0</v>
      </c>
      <c r="BW1307" s="1" t="s">
        <v>16555</v>
      </c>
      <c r="BX1307" s="1"/>
      <c r="BY1307" t="str">
        <f>_xlfn.XLOOKUP($B1307,Img_lookup!A:A,Img_lookup!B:B, "Not available")</f>
        <v>a0a72fb7-7ef1-4cef-9b76-c3957107e69b</v>
      </c>
      <c r="BZ1307" t="str">
        <f>_xlfn.XLOOKUP($B1307,Img_lookup!A:A,Img_lookup!C:C, "Not available")</f>
        <v>Pachyrhizus tuberosus (Lam.) Spreng.</v>
      </c>
      <c r="CA1307" t="str">
        <f>_xlfn.XLOOKUP($B1307,Img_lookup!A:A,Img_lookup!D:D, "Not available")</f>
        <v>Joseph N. Rose and George Rose</v>
      </c>
      <c r="CB1307" t="str">
        <f>_xlfn.XLOOKUP($B1307,Img_lookup!A:A,Img_lookup!E:E, "https://imgur.com/aT5wafe")</f>
        <v>https://api.openverse.engineering/v1/images/a0a72fb7-7ef1-4cef-9b76-c3957107e69b/thumb/</v>
      </c>
    </row>
    <row r="1308" spans="1:80" ht="409.6" x14ac:dyDescent="0.15">
      <c r="A1308" s="1" t="s">
        <v>476</v>
      </c>
      <c r="B1308" s="1" t="s">
        <v>11033</v>
      </c>
      <c r="D1308" s="1" t="s">
        <v>11034</v>
      </c>
      <c r="E1308" s="1" t="s">
        <v>1126</v>
      </c>
      <c r="F1308" s="1" t="s">
        <v>156</v>
      </c>
      <c r="G1308" s="1" t="s">
        <v>156</v>
      </c>
      <c r="H1308" s="11" t="str">
        <f t="shared" si="615"/>
        <v>Perennial</v>
      </c>
      <c r="I1308" s="1" t="s">
        <v>17107</v>
      </c>
      <c r="J1308" s="1">
        <v>5.5</v>
      </c>
      <c r="L1308" t="str" cm="1">
        <f t="array" ref="L1308">_xlfn.IFS(J1308+K1308="", "Unknown", J1308+K1308&gt;3, "Large", J1308+K1308&gt;0.5, "Medium", J1308+K1308&gt;0, "Small")</f>
        <v>Large</v>
      </c>
      <c r="N1308" cm="1">
        <f t="array" ref="N1308">IF($M1308="",INDEX($M$2:$M$2176,MATCH(1,INDEX(($A$2:$A$2176=$A1308)*($M$2:$M$2176&lt;&gt;""),0),0)),$M1308)</f>
        <v>9</v>
      </c>
      <c r="O1308" s="2" t="str">
        <f t="shared" si="610"/>
        <v>Grown indoors</v>
      </c>
      <c r="P1308" s="1" t="s">
        <v>11035</v>
      </c>
      <c r="Q1308" s="1" t="s">
        <v>17109</v>
      </c>
      <c r="R1308" t="str">
        <f t="shared" si="614"/>
        <v>Fast</v>
      </c>
      <c r="T1308" s="1"/>
      <c r="U1308" s="1"/>
      <c r="V1308" s="1" t="s">
        <v>51</v>
      </c>
      <c r="W1308" s="6" t="str">
        <f t="shared" si="616"/>
        <v>7</v>
      </c>
      <c r="X1308" t="str">
        <f>IF(W1308="1", "January", IF(W1308="2", "February", IF(W1308="3", "March", IF(W1308="4", "April", IF(W1308="5", "May", IF(W1308="6", "June", IF(W1308="7", "July", IF(W1308="8", "August", IF(W1308="9", "September", IF(W1308="10", "October", IF(W1308="11", "November", IF(W1308="12", "December", "Other"))))))))))))</f>
        <v>July</v>
      </c>
      <c r="Y1308" s="2" t="str">
        <f>IF(ISNUMBER(SEARCH("-",V1308)),TRIM(RIGHT(V1308,LEN(V1308)-SEARCH("-",V1308))),V1308)</f>
        <v>8</v>
      </c>
      <c r="Z1308" s="2" t="str">
        <f>IF(Y1308="1", "January", IF(Y1308="2", "February", IF(Y1308="3", "March", IF(Y1308="4", "April", IF(Y1308="5", "May", IF(Y1308="6", "June", IF(Y1308="7", "July", IF(Y1308="8", "August", IF(Y1308="9", "September", IF(Y1308="10", "October", IF(Y1308="11", "November", IF(Y1308="12", "December", "Other"))))))))))))</f>
        <v>August</v>
      </c>
      <c r="AF1308" s="16" t="s">
        <v>23906</v>
      </c>
      <c r="AG1308" s="1" t="str">
        <f t="shared" si="600"/>
        <v xml:space="preserve">Seed </v>
      </c>
      <c r="AH1308" s="2" t="str">
        <f t="shared" si="601"/>
        <v>We have no information on this species but suggest sowing the seed in late winter or early spring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v>
      </c>
      <c r="AI1308" s="1" t="s">
        <v>11036</v>
      </c>
      <c r="AK1308" s="1" t="s">
        <v>17104</v>
      </c>
      <c r="AL1308" s="1" t="str">
        <f t="shared" si="611"/>
        <v>Scented</v>
      </c>
      <c r="AM1308" s="1" t="b">
        <v>1</v>
      </c>
      <c r="AN1308" s="1" t="b">
        <v>1</v>
      </c>
      <c r="AO1308" s="1" t="b">
        <v>0</v>
      </c>
      <c r="AP1308" s="5" t="s">
        <v>28</v>
      </c>
      <c r="AQ1308" s="5" t="str">
        <f t="shared" si="602"/>
        <v>Light, Medium, Heavy</v>
      </c>
      <c r="AR1308" s="1" t="s">
        <v>30</v>
      </c>
      <c r="AS1308" s="1" t="str">
        <f t="shared" si="612"/>
        <v>None</v>
      </c>
      <c r="AT1308" s="1" t="str">
        <f t="shared" si="603"/>
        <v>Full</v>
      </c>
      <c r="AU1308" s="1" t="s">
        <v>29</v>
      </c>
      <c r="AV1308" s="1" t="str">
        <f t="shared" si="604"/>
        <v>Moist</v>
      </c>
      <c r="AW1308" s="1" t="s">
        <v>12</v>
      </c>
      <c r="AX1308" s="1" t="str">
        <f t="shared" si="605"/>
        <v>Acid, Neutral, Alkaline</v>
      </c>
      <c r="AY1308" s="1" t="b">
        <v>0</v>
      </c>
      <c r="AZ1308" s="1" t="b">
        <v>0</v>
      </c>
      <c r="BA1308" s="1" t="b">
        <v>0</v>
      </c>
      <c r="BC1308" t="str">
        <f t="shared" si="606"/>
        <v>FALSE</v>
      </c>
      <c r="BE1308" t="str">
        <f t="shared" si="607"/>
        <v>FALSE</v>
      </c>
      <c r="BF1308" s="1" t="b">
        <v>0</v>
      </c>
      <c r="BG1308" s="1" t="b">
        <v>0</v>
      </c>
      <c r="BH1308" s="1" t="b">
        <v>0</v>
      </c>
      <c r="BJ1308" s="1" t="str">
        <f t="shared" si="608"/>
        <v>FALSE</v>
      </c>
      <c r="BL1308" t="str">
        <f t="shared" si="609"/>
        <v>FALSE</v>
      </c>
      <c r="BM1308" s="1" t="b">
        <v>0</v>
      </c>
      <c r="BN1308" s="1" t="b">
        <v>0</v>
      </c>
      <c r="BO1308" s="1">
        <f t="shared" si="613"/>
        <v>5</v>
      </c>
      <c r="BP1308" s="1" t="s">
        <v>31</v>
      </c>
      <c r="BQ1308" s="1" cm="1">
        <f t="array" ref="BQ1308">_xlfn.IFS(BP1308="None Known",0, LEN(BP1308)&gt;500, 5,LEN(BP1308)&gt;400, 4, LEN(BP1308)&gt;300, 3, LEN(BP1308)&gt;200, 2, LEN(BP1308)&gt;1, 1)</f>
        <v>0</v>
      </c>
      <c r="BR1308" s="1" t="s">
        <v>11037</v>
      </c>
      <c r="BS1308" s="1">
        <v>1</v>
      </c>
      <c r="BT1308" s="1" t="s">
        <v>11038</v>
      </c>
      <c r="BU1308" s="1">
        <v>2</v>
      </c>
      <c r="BV1308" s="1" t="s">
        <v>11039</v>
      </c>
      <c r="BW1308" s="1" t="s">
        <v>31</v>
      </c>
      <c r="BX1308" s="1"/>
      <c r="BY1308" t="str">
        <f>_xlfn.XLOOKUP($B1308,Img_lookup!A:A,Img_lookup!B:B, "Not available")</f>
        <v>b79232d7-2b0e-4606-8c5d-f818bd91b097</v>
      </c>
      <c r="BZ1308" t="str">
        <f>_xlfn.XLOOKUP($B1308,Img_lookup!A:A,Img_lookup!C:C, "Not available")</f>
        <v>Paederia scandens (Lour.) Merr.</v>
      </c>
      <c r="CA1308" t="str">
        <f>_xlfn.XLOOKUP($B1308,Img_lookup!A:A,Img_lookup!D:D, "Not available")</f>
        <v>Dr. Jun Wen</v>
      </c>
      <c r="CB1308" t="str">
        <f>_xlfn.XLOOKUP($B1308,Img_lookup!A:A,Img_lookup!E:E, "https://imgur.com/aT5wafe")</f>
        <v>https://api.openverse.engineering/v1/images/b79232d7-2b0e-4606-8c5d-f818bd91b097/thumb/</v>
      </c>
    </row>
    <row r="1309" spans="1:80" ht="409.6" x14ac:dyDescent="0.15">
      <c r="A1309" s="1" t="s">
        <v>2152</v>
      </c>
      <c r="B1309" s="1" t="s">
        <v>5955</v>
      </c>
      <c r="E1309" s="1" t="s">
        <v>5956</v>
      </c>
      <c r="F1309" s="1" t="s">
        <v>6</v>
      </c>
      <c r="G1309" s="1" t="s">
        <v>6</v>
      </c>
      <c r="H1309" s="11" t="str">
        <f t="shared" si="615"/>
        <v>Perennial</v>
      </c>
      <c r="J1309" s="1">
        <v>0.5</v>
      </c>
      <c r="K1309" s="1">
        <v>0.5</v>
      </c>
      <c r="L1309" t="str" cm="1">
        <f t="array" ref="L1309">_xlfn.IFS(J1309+K1309="", "Unknown", J1309+K1309&gt;3, "Large", J1309+K1309&gt;0.5, "Medium", J1309+K1309&gt;0, "Small")</f>
        <v>Medium</v>
      </c>
      <c r="M1309" s="1">
        <v>5</v>
      </c>
      <c r="N1309" cm="1">
        <f t="array" ref="N1309">IF($M1309="",INDEX($M$2:$M$2176,MATCH(1,INDEX(($A$2:$A$2176=$A1309)*($M$2:$M$2176&lt;&gt;""),0),0)),$M1309)</f>
        <v>5</v>
      </c>
      <c r="O1309" s="2" t="str">
        <f t="shared" si="610"/>
        <v>Seasonal outdoors</v>
      </c>
      <c r="P1309" s="1" t="s">
        <v>5957</v>
      </c>
      <c r="R1309" t="str">
        <f t="shared" si="614"/>
        <v>Medium</v>
      </c>
      <c r="T1309" s="1"/>
      <c r="U1309" s="1"/>
      <c r="V1309" s="1">
        <v>5</v>
      </c>
      <c r="W1309" s="6">
        <f t="shared" si="616"/>
        <v>5</v>
      </c>
      <c r="X1309" t="str">
        <f>IF(W1309=1, "January", IF(W1309=2, "February", IF(W1309=3, "March", IF(W1309=4, "April", IF(W1309=5, "May", IF(W1309=6, "June", IF(W1309=7, "July", IF(W1309=8, "August", IF(W1309=9, "September", IF(W1309=10, "October", IF(W1309=11, "November", IF(W1309=12, "December", "Other"))))))))))))</f>
        <v>May</v>
      </c>
      <c r="AF1309" s="16" t="s">
        <v>24149</v>
      </c>
      <c r="AG1309" s="1" t="str">
        <f t="shared" si="600"/>
        <v xml:space="preserve">Seed </v>
      </c>
      <c r="AH1309"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I1309" s="1" t="s">
        <v>5958</v>
      </c>
      <c r="AJ1309" s="1" t="s">
        <v>53</v>
      </c>
      <c r="AK1309" s="1" t="s">
        <v>17104</v>
      </c>
      <c r="AL1309" s="1" t="str">
        <f t="shared" si="611"/>
        <v>Unscented</v>
      </c>
      <c r="AM1309" s="1" t="b">
        <v>0</v>
      </c>
      <c r="AN1309" s="1" t="b">
        <v>1</v>
      </c>
      <c r="AO1309" s="1" t="b">
        <v>0</v>
      </c>
      <c r="AP1309" s="5" t="s">
        <v>28</v>
      </c>
      <c r="AQ1309" s="5" t="str">
        <f t="shared" si="602"/>
        <v>Light, Medium, Heavy</v>
      </c>
      <c r="AR1309" s="1" t="s">
        <v>10</v>
      </c>
      <c r="AS1309" s="1" t="str">
        <f t="shared" si="612"/>
        <v>None, Partial</v>
      </c>
      <c r="AT1309" s="1" t="str">
        <f t="shared" si="603"/>
        <v>Partial, Full</v>
      </c>
      <c r="AU1309" s="1" t="s">
        <v>29</v>
      </c>
      <c r="AV1309" s="1" t="str">
        <f t="shared" si="604"/>
        <v>Moist</v>
      </c>
      <c r="AW1309" s="1" t="s">
        <v>12</v>
      </c>
      <c r="AX1309" s="1" t="str">
        <f t="shared" si="605"/>
        <v>Acid, Neutral, Alkaline</v>
      </c>
      <c r="AY1309" s="1" t="b">
        <v>0</v>
      </c>
      <c r="AZ1309" s="1" t="b">
        <v>0</v>
      </c>
      <c r="BA1309" s="1" t="b">
        <v>0</v>
      </c>
      <c r="BC1309" t="str">
        <f t="shared" si="606"/>
        <v>FALSE</v>
      </c>
      <c r="BE1309" t="str">
        <f t="shared" si="607"/>
        <v>FALSE</v>
      </c>
      <c r="BF1309" s="1" t="b">
        <v>0</v>
      </c>
      <c r="BG1309" s="1" t="b">
        <v>1</v>
      </c>
      <c r="BH1309" s="1" t="b">
        <v>0</v>
      </c>
      <c r="BI1309" s="1" t="s">
        <v>30</v>
      </c>
      <c r="BJ1309" s="1" t="str">
        <f t="shared" si="608"/>
        <v>FALSE</v>
      </c>
      <c r="BK1309" s="1" t="s">
        <v>77</v>
      </c>
      <c r="BL1309" t="str">
        <f t="shared" si="609"/>
        <v>TRUE</v>
      </c>
      <c r="BM1309" s="1" t="b">
        <v>0</v>
      </c>
      <c r="BN1309" s="1" t="b">
        <v>0</v>
      </c>
      <c r="BO1309" s="1">
        <f t="shared" si="613"/>
        <v>6</v>
      </c>
      <c r="BP1309" s="1" t="s">
        <v>31</v>
      </c>
      <c r="BQ1309" s="1" cm="1">
        <f t="array" ref="BQ1309">_xlfn.IFS(BP1309="None Known",0, LEN(BP1309)&gt;500, 5,LEN(BP1309)&gt;400, 4, LEN(BP1309)&gt;300, 3, LEN(BP1309)&gt;200, 2, LEN(BP1309)&gt;1, 1)</f>
        <v>0</v>
      </c>
      <c r="BR1309" s="1" t="s">
        <v>5959</v>
      </c>
      <c r="BS1309" s="1">
        <v>1</v>
      </c>
      <c r="BT1309" s="1" t="s">
        <v>5960</v>
      </c>
      <c r="BU1309" s="1">
        <v>3</v>
      </c>
      <c r="BV1309" s="1" t="s">
        <v>5961</v>
      </c>
      <c r="BW1309" s="1" t="s">
        <v>31</v>
      </c>
      <c r="BX1309" s="1"/>
      <c r="BY1309" t="str">
        <f>_xlfn.XLOOKUP($B1309,Img_lookup!A:A,Img_lookup!B:B, "Not available")</f>
        <v>25427cc7-6acb-43a9-8448-2df7b57df04e</v>
      </c>
      <c r="BZ1309" t="str">
        <f>_xlfn.XLOOKUP($B1309,Img_lookup!A:A,Img_lookup!C:C, "Not available")</f>
        <v>Paeonia anomala subsp. veitchii (Lynch) D.Y. Hong &amp; K.Y. Pan</v>
      </c>
      <c r="CA1309" t="str">
        <f>_xlfn.XLOOKUP($B1309,Img_lookup!A:A,Img_lookup!D:D, "Not available")</f>
        <v>Ren-Chang Ching</v>
      </c>
      <c r="CB1309" t="str">
        <f>_xlfn.XLOOKUP($B1309,Img_lookup!A:A,Img_lookup!E:E, "https://imgur.com/aT5wafe")</f>
        <v>https://api.openverse.engineering/v1/images/25427cc7-6acb-43a9-8448-2df7b57df04e/thumb/</v>
      </c>
    </row>
    <row r="1310" spans="1:80" ht="409.6" x14ac:dyDescent="0.15">
      <c r="A1310" s="1" t="s">
        <v>2152</v>
      </c>
      <c r="B1310" s="1" t="s">
        <v>2153</v>
      </c>
      <c r="E1310" s="1" t="s">
        <v>2154</v>
      </c>
      <c r="F1310" s="1" t="s">
        <v>6</v>
      </c>
      <c r="G1310" s="1" t="s">
        <v>6</v>
      </c>
      <c r="H1310" s="11" t="str">
        <f t="shared" si="615"/>
        <v>Perennial</v>
      </c>
      <c r="J1310" s="1">
        <v>1</v>
      </c>
      <c r="K1310" s="1">
        <v>1</v>
      </c>
      <c r="L1310" t="str" cm="1">
        <f t="array" ref="L1310">_xlfn.IFS(J1310+K1310="", "Unknown", J1310+K1310&gt;3, "Large", J1310+K1310&gt;0.5, "Medium", J1310+K1310&gt;0, "Small")</f>
        <v>Medium</v>
      </c>
      <c r="M1310" s="1">
        <v>8</v>
      </c>
      <c r="N1310" cm="1">
        <f t="array" ref="N1310">IF($M1310="",INDEX($M$2:$M$2176,MATCH(1,INDEX(($A$2:$A$2176=$A1310)*($M$2:$M$2176&lt;&gt;""),0),0)),$M1310)</f>
        <v>8</v>
      </c>
      <c r="O1310" s="2" t="str">
        <f t="shared" si="610"/>
        <v>Grown indoors</v>
      </c>
      <c r="P1310" s="1" t="s">
        <v>2155</v>
      </c>
      <c r="R1310" t="str">
        <f t="shared" si="614"/>
        <v>Medium</v>
      </c>
      <c r="T1310" s="1"/>
      <c r="U1310" s="1"/>
      <c r="V1310" s="1">
        <v>3</v>
      </c>
      <c r="W1310" s="6">
        <f t="shared" si="616"/>
        <v>3</v>
      </c>
      <c r="X1310" t="str">
        <f>IF(W1310=1, "January", IF(W1310=2, "February", IF(W1310=3, "March", IF(W1310=4, "April", IF(W1310=5, "May", IF(W1310=6, "June", IF(W1310=7, "July", IF(W1310=8, "August", IF(W1310=9, "September", IF(W1310=10, "October", IF(W1310=11, "November", IF(W1310=12, "December", "Other"))))))))))))</f>
        <v>March</v>
      </c>
      <c r="AF1310" s="16" t="s">
        <v>24149</v>
      </c>
      <c r="AG1310" s="1" t="str">
        <f t="shared" si="600"/>
        <v xml:space="preserve">Seed </v>
      </c>
      <c r="AH1310"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I1310" s="1" t="s">
        <v>2156</v>
      </c>
      <c r="AJ1310" s="1" t="s">
        <v>53</v>
      </c>
      <c r="AK1310" s="1" t="s">
        <v>17104</v>
      </c>
      <c r="AL1310" s="1" t="str">
        <f t="shared" si="611"/>
        <v>Unscented</v>
      </c>
      <c r="AM1310" s="1" t="b">
        <v>0</v>
      </c>
      <c r="AN1310" s="1" t="b">
        <v>1</v>
      </c>
      <c r="AO1310" s="1" t="b">
        <v>0</v>
      </c>
      <c r="AP1310" s="5" t="s">
        <v>28</v>
      </c>
      <c r="AQ1310" s="5" t="str">
        <f t="shared" si="602"/>
        <v>Light, Medium, Heavy</v>
      </c>
      <c r="AR1310" s="1" t="s">
        <v>10</v>
      </c>
      <c r="AS1310" s="1" t="str">
        <f t="shared" si="612"/>
        <v>None, Partial</v>
      </c>
      <c r="AT1310" s="1" t="str">
        <f t="shared" si="603"/>
        <v>Partial, Full</v>
      </c>
      <c r="AU1310" s="1" t="s">
        <v>29</v>
      </c>
      <c r="AV1310" s="1" t="str">
        <f t="shared" si="604"/>
        <v>Moist</v>
      </c>
      <c r="AW1310" s="1" t="s">
        <v>12</v>
      </c>
      <c r="AX1310" s="1" t="str">
        <f t="shared" si="605"/>
        <v>Acid, Neutral, Alkaline</v>
      </c>
      <c r="AY1310" s="1" t="b">
        <v>0</v>
      </c>
      <c r="AZ1310" s="1" t="b">
        <v>0</v>
      </c>
      <c r="BA1310" s="1" t="b">
        <v>0</v>
      </c>
      <c r="BC1310" t="str">
        <f t="shared" si="606"/>
        <v>FALSE</v>
      </c>
      <c r="BE1310" t="str">
        <f t="shared" si="607"/>
        <v>FALSE</v>
      </c>
      <c r="BF1310" s="1" t="b">
        <v>0</v>
      </c>
      <c r="BG1310" s="1" t="b">
        <v>1</v>
      </c>
      <c r="BH1310" s="1" t="b">
        <v>0</v>
      </c>
      <c r="BJ1310" s="1" t="str">
        <f t="shared" si="608"/>
        <v>FALSE</v>
      </c>
      <c r="BK1310" s="1" t="s">
        <v>77</v>
      </c>
      <c r="BL1310" t="str">
        <f t="shared" si="609"/>
        <v>TRUE</v>
      </c>
      <c r="BM1310" s="1" t="b">
        <v>0</v>
      </c>
      <c r="BN1310" s="1" t="b">
        <v>0</v>
      </c>
      <c r="BO1310" s="1">
        <f t="shared" si="613"/>
        <v>5</v>
      </c>
      <c r="BP1310" s="1" t="s">
        <v>31</v>
      </c>
      <c r="BQ1310" s="1" cm="1">
        <f t="array" ref="BQ1310">_xlfn.IFS(BP1310="None Known",0, LEN(BP1310)&gt;500, 5,LEN(BP1310)&gt;400, 4, LEN(BP1310)&gt;300, 3, LEN(BP1310)&gt;200, 2, LEN(BP1310)&gt;1, 1)</f>
        <v>0</v>
      </c>
      <c r="BR1310" s="1" t="s">
        <v>2157</v>
      </c>
      <c r="BS1310" s="1">
        <v>1</v>
      </c>
      <c r="BT1310" s="1" t="s">
        <v>2158</v>
      </c>
      <c r="BU1310" s="1">
        <v>2</v>
      </c>
      <c r="BV1310" s="1" t="s">
        <v>2159</v>
      </c>
      <c r="BW1310" s="1" t="s">
        <v>31</v>
      </c>
      <c r="BX1310" s="1"/>
      <c r="BY1310" t="str">
        <f>_xlfn.XLOOKUP($B1310,Img_lookup!A:A,Img_lookup!B:B, "Not available")</f>
        <v>b76ab9f2-9a07-49ef-b28f-b7e442a0a61a</v>
      </c>
      <c r="BZ1310" t="str">
        <f>_xlfn.XLOOKUP($B1310,Img_lookup!A:A,Img_lookup!C:C, "Not available")</f>
        <v>Paeonia emodi 002</v>
      </c>
      <c r="CA1310" t="str">
        <f>_xlfn.XLOOKUP($B1310,Img_lookup!A:A,Img_lookup!D:D, "Not available")</f>
        <v>delirium florens</v>
      </c>
      <c r="CB1310" t="str">
        <f>_xlfn.XLOOKUP($B1310,Img_lookup!A:A,Img_lookup!E:E, "https://imgur.com/aT5wafe")</f>
        <v>https://api.openverse.engineering/v1/images/b76ab9f2-9a07-49ef-b28f-b7e442a0a61a/thumb/</v>
      </c>
    </row>
    <row r="1311" spans="1:80" ht="409.6" x14ac:dyDescent="0.15">
      <c r="A1311" s="1" t="s">
        <v>2152</v>
      </c>
      <c r="B1311" s="1" t="s">
        <v>15398</v>
      </c>
      <c r="C1311" s="1" t="s">
        <v>15399</v>
      </c>
      <c r="E1311" s="1" t="s">
        <v>1168</v>
      </c>
      <c r="F1311" s="1" t="s">
        <v>6</v>
      </c>
      <c r="G1311" s="1" t="s">
        <v>6</v>
      </c>
      <c r="H1311" s="11" t="str">
        <f t="shared" si="615"/>
        <v>Perennial</v>
      </c>
      <c r="J1311" s="1">
        <v>0.44999998800000002</v>
      </c>
      <c r="K1311" s="1">
        <v>0.44999998800000002</v>
      </c>
      <c r="L1311" t="str" cm="1">
        <f t="array" ref="L1311">_xlfn.IFS(J1311+K1311="", "Unknown", J1311+K1311&gt;3, "Large", J1311+K1311&gt;0.5, "Medium", J1311+K1311&gt;0, "Small")</f>
        <v>Medium</v>
      </c>
      <c r="M1311" s="1">
        <v>7</v>
      </c>
      <c r="N1311" cm="1">
        <f t="array" ref="N1311">IF($M1311="",INDEX($M$2:$M$2176,MATCH(1,INDEX(($A$2:$A$2176=$A1311)*($M$2:$M$2176&lt;&gt;""),0),0)),$M1311)</f>
        <v>7</v>
      </c>
      <c r="O1311" s="2" t="str">
        <f t="shared" si="610"/>
        <v>Seasonal outdoors</v>
      </c>
      <c r="P1311" s="1" t="s">
        <v>15400</v>
      </c>
      <c r="R1311" t="str">
        <f t="shared" si="614"/>
        <v>Medium</v>
      </c>
      <c r="T1311" s="1"/>
      <c r="U1311" s="1"/>
      <c r="V1311" s="1" t="s">
        <v>307</v>
      </c>
      <c r="W1311" s="6" t="str">
        <f t="shared" si="616"/>
        <v>6</v>
      </c>
      <c r="X1311" t="str">
        <f>IF(W1311="1", "January", IF(W1311="2", "February", IF(W1311="3", "March", IF(W1311="4", "April", IF(W1311="5", "May", IF(W1311="6", "June", IF(W1311="7", "July", IF(W1311="8", "August", IF(W1311="9", "September", IF(W1311="10", "October", IF(W1311="11", "November", IF(W1311="12", "December", "Other"))))))))))))</f>
        <v>June</v>
      </c>
      <c r="Y1311" s="2" t="str">
        <f>IF(ISNUMBER(SEARCH("-",V1311)),TRIM(RIGHT(V1311,LEN(V1311)-SEARCH("-",V1311))),V1311)</f>
        <v>7</v>
      </c>
      <c r="Z1311" s="2" t="str">
        <f>IF(Y1311="1", "January", IF(Y1311="2", "February", IF(Y1311="3", "March", IF(Y1311="4", "April", IF(Y1311="5", "May", IF(Y1311="6", "June", IF(Y1311="7", "July", IF(Y1311="8", "August", IF(Y1311="9", "September", IF(Y1311="10", "October", IF(Y1311="11", "November", IF(Y1311="12", "December", "Other"))))))))))))</f>
        <v>July</v>
      </c>
      <c r="AF1311" s="16" t="s">
        <v>24149</v>
      </c>
      <c r="AG1311" s="1" t="str">
        <f t="shared" si="600"/>
        <v xml:space="preserve">Seed </v>
      </c>
      <c r="AH1311"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I1311" s="1" t="s">
        <v>15401</v>
      </c>
      <c r="AJ1311" s="1" t="s">
        <v>53</v>
      </c>
      <c r="AK1311" s="1" t="s">
        <v>17104</v>
      </c>
      <c r="AL1311" s="1" t="str">
        <f t="shared" si="611"/>
        <v>Unscented</v>
      </c>
      <c r="AM1311" s="1" t="b">
        <v>0</v>
      </c>
      <c r="AN1311" s="1" t="b">
        <v>0</v>
      </c>
      <c r="AO1311" s="1" t="b">
        <v>0</v>
      </c>
      <c r="AP1311" s="5" t="s">
        <v>28</v>
      </c>
      <c r="AQ1311" s="5" t="str">
        <f t="shared" si="602"/>
        <v>Light, Medium, Heavy</v>
      </c>
      <c r="AR1311" s="1" t="s">
        <v>10</v>
      </c>
      <c r="AS1311" s="1" t="str">
        <f t="shared" si="612"/>
        <v>None, Partial</v>
      </c>
      <c r="AT1311" s="1" t="str">
        <f t="shared" si="603"/>
        <v>Partial, Full</v>
      </c>
      <c r="AU1311" s="1" t="s">
        <v>29</v>
      </c>
      <c r="AV1311" s="1" t="str">
        <f t="shared" si="604"/>
        <v>Moist</v>
      </c>
      <c r="AW1311" s="1" t="s">
        <v>12</v>
      </c>
      <c r="AX1311" s="1" t="str">
        <f t="shared" si="605"/>
        <v>Acid, Neutral, Alkaline</v>
      </c>
      <c r="AY1311" s="1" t="b">
        <v>0</v>
      </c>
      <c r="AZ1311" s="1" t="b">
        <v>0</v>
      </c>
      <c r="BA1311" s="1" t="b">
        <v>0</v>
      </c>
      <c r="BC1311" t="str">
        <f t="shared" si="606"/>
        <v>FALSE</v>
      </c>
      <c r="BE1311" t="str">
        <f t="shared" si="607"/>
        <v>FALSE</v>
      </c>
      <c r="BF1311" s="1" t="b">
        <v>0</v>
      </c>
      <c r="BG1311" s="1" t="b">
        <v>1</v>
      </c>
      <c r="BH1311" s="1" t="b">
        <v>0</v>
      </c>
      <c r="BJ1311" s="1" t="str">
        <f t="shared" si="608"/>
        <v>FALSE</v>
      </c>
      <c r="BK1311" s="1" t="s">
        <v>77</v>
      </c>
      <c r="BL1311" t="str">
        <f t="shared" si="609"/>
        <v>TRUE</v>
      </c>
      <c r="BM1311" s="1" t="b">
        <v>0</v>
      </c>
      <c r="BN1311" s="1" t="b">
        <v>0</v>
      </c>
      <c r="BO1311" s="1">
        <f t="shared" si="613"/>
        <v>4</v>
      </c>
      <c r="BP1311" s="1" t="s">
        <v>31</v>
      </c>
      <c r="BQ1311" s="1" cm="1">
        <f t="array" ref="BQ1311">_xlfn.IFS(BP1311="None Known",0, LEN(BP1311)&gt;500, 5,LEN(BP1311)&gt;400, 4, LEN(BP1311)&gt;300, 3, LEN(BP1311)&gt;200, 2, LEN(BP1311)&gt;1, 1)</f>
        <v>0</v>
      </c>
      <c r="BR1311" s="1" t="s">
        <v>15402</v>
      </c>
      <c r="BS1311" s="1">
        <v>1</v>
      </c>
      <c r="BT1311" s="1" t="s">
        <v>15403</v>
      </c>
      <c r="BU1311" s="1">
        <v>1</v>
      </c>
      <c r="BV1311" s="1" t="s">
        <v>760</v>
      </c>
      <c r="BW1311" s="1" t="s">
        <v>31</v>
      </c>
      <c r="BX1311" s="1"/>
      <c r="BY1311" t="str">
        <f>_xlfn.XLOOKUP($B1311,Img_lookup!A:A,Img_lookup!B:B, "Not available")</f>
        <v>168ab0a4-b89b-4289-be1b-a071a3002bf4</v>
      </c>
      <c r="BZ1311" t="str">
        <f>_xlfn.XLOOKUP($B1311,Img_lookup!A:A,Img_lookup!C:C, "Not available")</f>
        <v>Le bourgeon d'une pivoine @OKUTAMA</v>
      </c>
      <c r="CA1311" t="str">
        <f>_xlfn.XLOOKUP($B1311,Img_lookup!A:A,Img_lookup!D:D, "Not available")</f>
        <v>ai3310X</v>
      </c>
      <c r="CB1311" t="str">
        <f>_xlfn.XLOOKUP($B1311,Img_lookup!A:A,Img_lookup!E:E, "https://imgur.com/aT5wafe")</f>
        <v>https://api.openverse.engineering/v1/images/168ab0a4-b89b-4289-be1b-a071a3002bf4/thumb/</v>
      </c>
    </row>
    <row r="1312" spans="1:80" ht="409.6" x14ac:dyDescent="0.15">
      <c r="A1312" s="1" t="s">
        <v>2152</v>
      </c>
      <c r="B1312" s="1" t="s">
        <v>4954</v>
      </c>
      <c r="C1312" s="1" t="s">
        <v>4955</v>
      </c>
      <c r="D1312" s="1" t="s">
        <v>4956</v>
      </c>
      <c r="E1312" s="1" t="s">
        <v>4957</v>
      </c>
      <c r="F1312" s="1" t="s">
        <v>6</v>
      </c>
      <c r="G1312" s="1" t="s">
        <v>6</v>
      </c>
      <c r="H1312" s="11" t="str">
        <f t="shared" si="615"/>
        <v>Perennial</v>
      </c>
      <c r="J1312" s="1">
        <v>0.75</v>
      </c>
      <c r="K1312" s="1">
        <v>0.5</v>
      </c>
      <c r="L1312" t="str" cm="1">
        <f t="array" ref="L1312">_xlfn.IFS(J1312+K1312="", "Unknown", J1312+K1312&gt;3, "Large", J1312+K1312&gt;0.5, "Medium", J1312+K1312&gt;0, "Small")</f>
        <v>Medium</v>
      </c>
      <c r="M1312" s="1">
        <v>6</v>
      </c>
      <c r="N1312" cm="1">
        <f t="array" ref="N1312">IF($M1312="",INDEX($M$2:$M$2176,MATCH(1,INDEX(($A$2:$A$2176=$A1312)*($M$2:$M$2176&lt;&gt;""),0),0)),$M1312)</f>
        <v>6</v>
      </c>
      <c r="O1312" s="2" t="str">
        <f t="shared" si="610"/>
        <v>Seasonal outdoors</v>
      </c>
      <c r="P1312" s="1" t="s">
        <v>4958</v>
      </c>
      <c r="R1312" t="str">
        <f t="shared" si="614"/>
        <v>Medium</v>
      </c>
      <c r="T1312" s="1"/>
      <c r="U1312" s="1"/>
      <c r="V1312" s="1">
        <v>6</v>
      </c>
      <c r="W1312" s="6">
        <f t="shared" si="616"/>
        <v>6</v>
      </c>
      <c r="X1312" t="str">
        <f>IF(W1312=1, "January", IF(W1312=2, "February", IF(W1312=3, "March", IF(W1312=4, "April", IF(W1312=5, "May", IF(W1312=6, "June", IF(W1312=7, "July", IF(W1312=8, "August", IF(W1312=9, "September", IF(W1312=10, "October", IF(W1312=11, "November", IF(W1312=12, "December", "Other"))))))))))))</f>
        <v>June</v>
      </c>
      <c r="Y1312" s="1"/>
      <c r="Z1312" s="1"/>
      <c r="AA1312" s="1">
        <v>8</v>
      </c>
      <c r="AB1312" s="1">
        <f>IF(ISNUMBER(SEARCH("-",AA1312)),TRIM(LEFT(AA1312,FIND("-",AA1312)-1)),AA1312)</f>
        <v>8</v>
      </c>
      <c r="AC1312" s="1" t="str">
        <f>IF(AB1312=1, "January", IF(AB1312=2, "February", IF(AB1312=3, "March", IF(AB1312=4, "April", IF(AB1312=5, "May", IF(AB1312=6, "June", IF(AB1312=7, "July", IF(AB1312=8, "August", IF(AB1312=9, "September", IF(AB1312=10, "October", IF(AB1312=11, "November", IF(AB1312=12, "December", "Other"))))))))))))</f>
        <v>August</v>
      </c>
      <c r="AD1312" s="1"/>
      <c r="AE1312" s="1"/>
      <c r="AF1312" s="16" t="s">
        <v>24149</v>
      </c>
      <c r="AG1312" s="1" t="str">
        <f t="shared" si="600"/>
        <v xml:space="preserve">Seed </v>
      </c>
      <c r="AH1312"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I1312" s="1" t="s">
        <v>4959</v>
      </c>
      <c r="AJ1312" s="1" t="s">
        <v>53</v>
      </c>
      <c r="AK1312" s="1" t="s">
        <v>17104</v>
      </c>
      <c r="AL1312" s="1" t="str">
        <f t="shared" si="611"/>
        <v>Scented</v>
      </c>
      <c r="AM1312" s="1" t="b">
        <v>1</v>
      </c>
      <c r="AN1312" s="1" t="b">
        <v>0</v>
      </c>
      <c r="AO1312" s="1" t="b">
        <v>0</v>
      </c>
      <c r="AP1312" s="5" t="s">
        <v>28</v>
      </c>
      <c r="AQ1312" s="5" t="str">
        <f t="shared" si="602"/>
        <v>Light, Medium, Heavy</v>
      </c>
      <c r="AR1312" s="1" t="s">
        <v>10</v>
      </c>
      <c r="AS1312" s="1" t="str">
        <f t="shared" si="612"/>
        <v>None, Partial</v>
      </c>
      <c r="AT1312" s="1" t="str">
        <f t="shared" si="603"/>
        <v>Partial, Full</v>
      </c>
      <c r="AU1312" s="1" t="s">
        <v>11</v>
      </c>
      <c r="AV1312" s="1" t="str">
        <f t="shared" si="604"/>
        <v>Dry, Moist</v>
      </c>
      <c r="AW1312" s="1" t="s">
        <v>12</v>
      </c>
      <c r="AX1312" s="1" t="str">
        <f t="shared" si="605"/>
        <v>Acid, Neutral, Alkaline</v>
      </c>
      <c r="AY1312" s="1" t="b">
        <v>0</v>
      </c>
      <c r="AZ1312" s="1" t="b">
        <v>0</v>
      </c>
      <c r="BA1312" s="1" t="b">
        <v>0</v>
      </c>
      <c r="BC1312" t="str">
        <f t="shared" si="606"/>
        <v>FALSE</v>
      </c>
      <c r="BE1312" t="str">
        <f t="shared" si="607"/>
        <v>FALSE</v>
      </c>
      <c r="BF1312" s="1" t="b">
        <v>0</v>
      </c>
      <c r="BG1312" s="1" t="b">
        <v>1</v>
      </c>
      <c r="BH1312" s="1" t="b">
        <v>0</v>
      </c>
      <c r="BJ1312" s="1" t="str">
        <f t="shared" si="608"/>
        <v>FALSE</v>
      </c>
      <c r="BK1312" s="1" t="s">
        <v>77</v>
      </c>
      <c r="BL1312" t="str">
        <f t="shared" si="609"/>
        <v>TRUE</v>
      </c>
      <c r="BM1312" s="1" t="b">
        <v>0</v>
      </c>
      <c r="BN1312" s="1" t="b">
        <v>0</v>
      </c>
      <c r="BO1312" s="1">
        <f t="shared" si="613"/>
        <v>6</v>
      </c>
      <c r="BP1312" s="1" t="s">
        <v>31</v>
      </c>
      <c r="BQ1312" s="1" cm="1">
        <f t="array" ref="BQ1312">_xlfn.IFS(BP1312="None Known",0, LEN(BP1312)&gt;500, 5,LEN(BP1312)&gt;400, 4, LEN(BP1312)&gt;300, 3, LEN(BP1312)&gt;200, 2, LEN(BP1312)&gt;1, 1)</f>
        <v>0</v>
      </c>
      <c r="BR1312" s="16" t="s">
        <v>25086</v>
      </c>
      <c r="BS1312" s="1">
        <v>1</v>
      </c>
      <c r="BT1312" s="1" t="s">
        <v>4960</v>
      </c>
      <c r="BU1312" s="1">
        <v>3</v>
      </c>
      <c r="BV1312" s="1" t="s">
        <v>431</v>
      </c>
      <c r="BW1312" s="1" t="s">
        <v>31</v>
      </c>
      <c r="BX1312" s="1"/>
      <c r="BY1312" t="str">
        <f>_xlfn.XLOOKUP($B1312,Img_lookup!A:A,Img_lookup!B:B, "Not available")</f>
        <v>4c920c8a-115f-464b-b9cc-1fd51b776df2</v>
      </c>
      <c r="BZ1312" t="str">
        <f>_xlfn.XLOOKUP($B1312,Img_lookup!A:A,Img_lookup!C:C, "Not available")</f>
        <v>Peony / Paeonia lactiflora / ËäçËñ¨(„Åó„ÇÉ„Åè„ÇÑ„Åè)</v>
      </c>
      <c r="CA1312" t="str">
        <f>_xlfn.XLOOKUP($B1312,Img_lookup!A:A,Img_lookup!D:D, "Not available")</f>
        <v>TANAKA Juuyoh (Áî∞‰∏≠ÂçÅÊ¥ã)</v>
      </c>
      <c r="CB1312" t="str">
        <f>_xlfn.XLOOKUP($B1312,Img_lookup!A:A,Img_lookup!E:E, "https://imgur.com/aT5wafe")</f>
        <v>https://api.openverse.engineering/v1/images/4c920c8a-115f-464b-b9cc-1fd51b776df2/thumb/</v>
      </c>
    </row>
    <row r="1313" spans="1:80" ht="409.6" x14ac:dyDescent="0.15">
      <c r="A1313" s="1" t="s">
        <v>2152</v>
      </c>
      <c r="B1313" s="1" t="s">
        <v>13659</v>
      </c>
      <c r="C1313" s="1" t="s">
        <v>13660</v>
      </c>
      <c r="E1313" s="1" t="s">
        <v>13661</v>
      </c>
      <c r="F1313" s="1" t="s">
        <v>6</v>
      </c>
      <c r="G1313" s="1" t="s">
        <v>6</v>
      </c>
      <c r="H1313" s="11" t="str">
        <f t="shared" si="615"/>
        <v>Perennial</v>
      </c>
      <c r="J1313" s="1">
        <v>0.60000002399999997</v>
      </c>
      <c r="K1313" s="1">
        <v>0.60000002399999997</v>
      </c>
      <c r="L1313" t="str" cm="1">
        <f t="array" ref="L1313">_xlfn.IFS(J1313+K1313="", "Unknown", J1313+K1313&gt;3, "Large", J1313+K1313&gt;0.5, "Medium", J1313+K1313&gt;0, "Small")</f>
        <v>Medium</v>
      </c>
      <c r="M1313" s="1">
        <v>8</v>
      </c>
      <c r="N1313" cm="1">
        <f t="array" ref="N1313">IF($M1313="",INDEX($M$2:$M$2176,MATCH(1,INDEX(($A$2:$A$2176=$A1313)*($M$2:$M$2176&lt;&gt;""),0),0)),$M1313)</f>
        <v>8</v>
      </c>
      <c r="O1313" s="2" t="str">
        <f t="shared" si="610"/>
        <v>Grown indoors</v>
      </c>
      <c r="P1313" s="1" t="s">
        <v>13662</v>
      </c>
      <c r="R1313" t="str">
        <f t="shared" si="614"/>
        <v>Medium</v>
      </c>
      <c r="T1313" s="1"/>
      <c r="U1313" s="1"/>
      <c r="V1313" s="1">
        <v>5</v>
      </c>
      <c r="W1313" s="6">
        <f t="shared" si="616"/>
        <v>5</v>
      </c>
      <c r="X1313" t="str">
        <f>IF(W1313=1, "January", IF(W1313=2, "February", IF(W1313=3, "March", IF(W1313=4, "April", IF(W1313=5, "May", IF(W1313=6, "June", IF(W1313=7, "July", IF(W1313=8, "August", IF(W1313=9, "September", IF(W1313=10, "October", IF(W1313=11, "November", IF(W1313=12, "December", "Other"))))))))))))</f>
        <v>May</v>
      </c>
      <c r="Y1313" s="1"/>
      <c r="Z1313" s="1"/>
      <c r="AA1313" s="1">
        <v>7</v>
      </c>
      <c r="AB1313" s="1">
        <f>IF(ISNUMBER(SEARCH("-",AA1313)),TRIM(LEFT(AA1313,FIND("-",AA1313)-1)),AA1313)</f>
        <v>7</v>
      </c>
      <c r="AC1313" s="1" t="str">
        <f>IF(AB1313=1, "January", IF(AB1313=2, "February", IF(AB1313=3, "March", IF(AB1313=4, "April", IF(AB1313=5, "May", IF(AB1313=6, "June", IF(AB1313=7, "July", IF(AB1313=8, "August", IF(AB1313=9, "September", IF(AB1313=10, "October", IF(AB1313=11, "November", IF(AB1313=12, "December", "Other"))))))))))))</f>
        <v>July</v>
      </c>
      <c r="AD1313" s="1"/>
      <c r="AE1313" s="1"/>
      <c r="AF1313" s="16" t="s">
        <v>24149</v>
      </c>
      <c r="AG1313" s="1" t="str">
        <f t="shared" si="600"/>
        <v xml:space="preserve">Seed </v>
      </c>
      <c r="AH1313"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
Division with great care in spring or autumn. Each portion must have a leaf bud. If the lifted root is stood in shade for several hours it becomes less brittle and easier to divide[200]. Divisions that have several buds will usually flower in the second year, but those that only have one or two buds will take a number of years before they have grown sufficiently to flower[250].</v>
      </c>
      <c r="AI1313" s="1" t="s">
        <v>13663</v>
      </c>
      <c r="AJ1313" s="1" t="s">
        <v>53</v>
      </c>
      <c r="AK1313" s="1" t="s">
        <v>17104</v>
      </c>
      <c r="AL1313" s="1" t="str">
        <f t="shared" si="611"/>
        <v>Unscented</v>
      </c>
      <c r="AM1313" s="1" t="b">
        <v>0</v>
      </c>
      <c r="AN1313" s="1" t="b">
        <v>1</v>
      </c>
      <c r="AO1313" s="1" t="b">
        <v>0</v>
      </c>
      <c r="AP1313" s="5" t="s">
        <v>28</v>
      </c>
      <c r="AQ1313" s="5" t="str">
        <f t="shared" si="602"/>
        <v>Light, Medium, Heavy</v>
      </c>
      <c r="AR1313" s="1" t="s">
        <v>10</v>
      </c>
      <c r="AS1313" s="1" t="str">
        <f t="shared" si="612"/>
        <v>None, Partial</v>
      </c>
      <c r="AT1313" s="1" t="str">
        <f t="shared" si="603"/>
        <v>Partial, Full</v>
      </c>
      <c r="AU1313" s="1" t="s">
        <v>29</v>
      </c>
      <c r="AV1313" s="1" t="str">
        <f t="shared" si="604"/>
        <v>Moist</v>
      </c>
      <c r="AW1313" s="1" t="s">
        <v>12</v>
      </c>
      <c r="AX1313" s="1" t="str">
        <f t="shared" si="605"/>
        <v>Acid, Neutral, Alkaline</v>
      </c>
      <c r="AY1313" s="1" t="b">
        <v>0</v>
      </c>
      <c r="AZ1313" s="1" t="b">
        <v>0</v>
      </c>
      <c r="BA1313" s="1" t="b">
        <v>0</v>
      </c>
      <c r="BC1313" t="str">
        <f t="shared" si="606"/>
        <v>FALSE</v>
      </c>
      <c r="BE1313" t="str">
        <f t="shared" si="607"/>
        <v>FALSE</v>
      </c>
      <c r="BF1313" s="1" t="b">
        <v>0</v>
      </c>
      <c r="BG1313" s="1" t="b">
        <v>1</v>
      </c>
      <c r="BH1313" s="1" t="b">
        <v>0</v>
      </c>
      <c r="BJ1313" s="1" t="str">
        <f t="shared" si="608"/>
        <v>FALSE</v>
      </c>
      <c r="BK1313" s="1" t="s">
        <v>77</v>
      </c>
      <c r="BL1313" t="str">
        <f t="shared" si="609"/>
        <v>TRUE</v>
      </c>
      <c r="BM1313" s="1" t="b">
        <v>0</v>
      </c>
      <c r="BN1313" s="1" t="b">
        <v>0</v>
      </c>
      <c r="BO1313" s="1">
        <f t="shared" si="613"/>
        <v>5</v>
      </c>
      <c r="BP1313" s="1" t="s">
        <v>31</v>
      </c>
      <c r="BQ1313" s="1" cm="1">
        <f t="array" ref="BQ1313">_xlfn.IFS(BP1313="None Known",0, LEN(BP1313)&gt;500, 5,LEN(BP1313)&gt;400, 4, LEN(BP1313)&gt;300, 3, LEN(BP1313)&gt;200, 2, LEN(BP1313)&gt;1, 1)</f>
        <v>0</v>
      </c>
      <c r="BR1313" s="1" t="s">
        <v>13664</v>
      </c>
      <c r="BS1313" s="1">
        <v>1</v>
      </c>
      <c r="BT1313" s="1" t="s">
        <v>13665</v>
      </c>
      <c r="BU1313" s="1">
        <v>2</v>
      </c>
      <c r="BV1313" s="1" t="s">
        <v>6769</v>
      </c>
      <c r="BW1313" s="1" t="s">
        <v>13666</v>
      </c>
      <c r="BX1313" s="1"/>
      <c r="BY1313" t="str">
        <f>_xlfn.XLOOKUP($B1313,Img_lookup!A:A,Img_lookup!B:B, "Not available")</f>
        <v>a243af4c-1ea1-4c99-aa47-f602123221c2</v>
      </c>
      <c r="BZ1313" t="str">
        <f>_xlfn.XLOOKUP($B1313,Img_lookup!A:A,Img_lookup!C:C, "Not available")</f>
        <v>Common Peony, Paeonia officinalis var. hort. Herbier geÃÅneÃÅral de l‚Äôamateur. DeuxieÃÄme SeÃÅrie, vol. 3 (1839-50)</v>
      </c>
      <c r="CA1313" t="str">
        <f>_xlfn.XLOOKUP($B1313,Img_lookup!A:A,Img_lookup!D:D, "Not available")</f>
        <v>Swallowtail Garden Seeds</v>
      </c>
      <c r="CB1313" t="str">
        <f>_xlfn.XLOOKUP($B1313,Img_lookup!A:A,Img_lookup!E:E, "https://imgur.com/aT5wafe")</f>
        <v>https://api.openverse.engineering/v1/images/a243af4c-1ea1-4c99-aa47-f602123221c2/thumb/</v>
      </c>
    </row>
    <row r="1314" spans="1:80" ht="13" x14ac:dyDescent="0.15">
      <c r="A1314" s="1" t="s">
        <v>2152</v>
      </c>
      <c r="B1314" s="1" t="s">
        <v>16171</v>
      </c>
      <c r="C1314" s="1" t="s">
        <v>16172</v>
      </c>
      <c r="D1314" s="1" t="s">
        <v>16173</v>
      </c>
      <c r="E1314" s="1" t="s">
        <v>164</v>
      </c>
      <c r="F1314" s="1" t="s">
        <v>22</v>
      </c>
      <c r="G1314" s="1" t="s">
        <v>22</v>
      </c>
      <c r="H1314" s="11" t="str">
        <f t="shared" si="615"/>
        <v>Perennial</v>
      </c>
      <c r="I1314" s="1" t="s">
        <v>17107</v>
      </c>
      <c r="J1314" s="1">
        <v>2</v>
      </c>
      <c r="K1314" s="1">
        <v>3</v>
      </c>
      <c r="L1314" t="str" cm="1">
        <f t="array" ref="L1314">_xlfn.IFS(J1314+K1314="", "Unknown", J1314+K1314&gt;3, "Large", J1314+K1314&gt;0.5, "Medium", J1314+K1314&gt;0, "Small")</f>
        <v>Large</v>
      </c>
      <c r="M1314" s="1">
        <v>7</v>
      </c>
      <c r="N1314" cm="1">
        <f t="array" ref="N1314">IF($M1314="",INDEX($M$2:$M$2176,MATCH(1,INDEX(($A$2:$A$2176=$A1314)*($M$2:$M$2176&lt;&gt;""),0),0)),$M1314)</f>
        <v>7</v>
      </c>
      <c r="O1314" s="2" t="str">
        <f t="shared" si="610"/>
        <v>Seasonal outdoors</v>
      </c>
      <c r="P1314" s="1" t="s">
        <v>16174</v>
      </c>
      <c r="R1314" t="str">
        <f t="shared" si="614"/>
        <v>Medium</v>
      </c>
      <c r="T1314" s="1"/>
      <c r="U1314" s="1"/>
      <c r="V1314" s="1">
        <v>5</v>
      </c>
      <c r="W1314" s="6">
        <f t="shared" si="616"/>
        <v>5</v>
      </c>
      <c r="X1314" t="str">
        <f>IF(W1314=1, "January", IF(W1314=2, "February", IF(W1314=3, "March", IF(W1314=4, "April", IF(W1314=5, "May", IF(W1314=6, "June", IF(W1314=7, "July", IF(W1314=8, "August", IF(W1314=9, "September", IF(W1314=10, "October", IF(W1314=11, "November", IF(W1314=12, "December", "Other"))))))))))))</f>
        <v>May</v>
      </c>
      <c r="AF1314" s="1" t="s">
        <v>24150</v>
      </c>
      <c r="AG1314" s="1" t="str">
        <f t="shared" si="600"/>
        <v xml:space="preserve">Seed </v>
      </c>
      <c r="AH1314" s="2" t="str">
        <f t="shared" si="601"/>
        <v>Best sown as soon as it is ripe in a cold frame[250]. When sown fresh, the seed produces a root about 6 weeks after sowing with shoots formed in the spring[200]. Stored seed is much slower, it should be sown as soon as possible in a cold frame but may take 18 months or more to germinate[200]. The roots are very sensitive to disturbance, so many growers allow the seedlings to remain in their pots for 2 growing seasons before potting them up. This allows a better root system to develop that is more resilient to disturbance[250]. If following this practice, make sure you sow the seed thinly, and give regular liquid feeds in the growing season to ensure the plants are well fed. We usually prick out the seedlings into individual pots as soon as they are large enough to handle, and then grow them on in a cold frame for at least two growing seasons before planting them out when they are in growth in the spring[K].</v>
      </c>
      <c r="AI1314" s="1" t="s">
        <v>16175</v>
      </c>
      <c r="AJ1314" s="1" t="s">
        <v>53</v>
      </c>
      <c r="AK1314" s="1" t="s">
        <v>17104</v>
      </c>
      <c r="AL1314" s="1" t="str">
        <f t="shared" si="611"/>
        <v>Scented</v>
      </c>
      <c r="AM1314" s="1" t="b">
        <v>1</v>
      </c>
      <c r="AN1314" s="1" t="b">
        <v>1</v>
      </c>
      <c r="AO1314" s="1" t="b">
        <v>0</v>
      </c>
      <c r="AP1314" s="5" t="s">
        <v>28</v>
      </c>
      <c r="AQ1314" s="5" t="str">
        <f t="shared" si="602"/>
        <v>Light, Medium, Heavy</v>
      </c>
      <c r="AR1314" s="1" t="s">
        <v>10</v>
      </c>
      <c r="AS1314" s="1" t="str">
        <f t="shared" si="612"/>
        <v>None, Partial</v>
      </c>
      <c r="AT1314" s="1" t="str">
        <f t="shared" si="603"/>
        <v>Partial, Full</v>
      </c>
      <c r="AU1314" s="1" t="s">
        <v>29</v>
      </c>
      <c r="AV1314" s="1" t="str">
        <f t="shared" si="604"/>
        <v>Moist</v>
      </c>
      <c r="AW1314" s="1" t="s">
        <v>12</v>
      </c>
      <c r="AX1314" s="1" t="str">
        <f t="shared" si="605"/>
        <v>Acid, Neutral, Alkaline</v>
      </c>
      <c r="AY1314" s="1" t="b">
        <v>0</v>
      </c>
      <c r="AZ1314" s="1" t="b">
        <v>1</v>
      </c>
      <c r="BA1314" s="1" t="b">
        <v>0</v>
      </c>
      <c r="BC1314" t="str">
        <f t="shared" si="606"/>
        <v>FALSE</v>
      </c>
      <c r="BE1314" t="str">
        <f t="shared" si="607"/>
        <v>FALSE</v>
      </c>
      <c r="BF1314" s="1" t="b">
        <v>0</v>
      </c>
      <c r="BG1314" s="1" t="b">
        <v>1</v>
      </c>
      <c r="BH1314" s="1" t="b">
        <v>0</v>
      </c>
      <c r="BI1314" s="1" t="s">
        <v>77</v>
      </c>
      <c r="BJ1314" s="1" t="str">
        <f t="shared" si="608"/>
        <v>TRUE</v>
      </c>
      <c r="BK1314" s="1" t="s">
        <v>77</v>
      </c>
      <c r="BL1314" t="str">
        <f t="shared" si="609"/>
        <v>TRUE</v>
      </c>
      <c r="BM1314" s="1" t="b">
        <v>0</v>
      </c>
      <c r="BN1314" s="1" t="b">
        <v>0</v>
      </c>
      <c r="BO1314" s="1">
        <f t="shared" si="613"/>
        <v>6</v>
      </c>
      <c r="BP1314" s="1" t="s">
        <v>16176</v>
      </c>
      <c r="BQ1314" s="1" cm="1">
        <f t="array" ref="BQ1314">_xlfn.IFS(BP1314="None Known",0, LEN(BP1314)&gt;500, 5,LEN(BP1314)&gt;400, 4, LEN(BP1314)&gt;300, 3, LEN(BP1314)&gt;200, 2, LEN(BP1314)&gt;1, 1)</f>
        <v>1</v>
      </c>
      <c r="BR1314" s="1" t="s">
        <v>16177</v>
      </c>
      <c r="BS1314" s="1">
        <v>1</v>
      </c>
      <c r="BT1314" s="1" t="s">
        <v>16178</v>
      </c>
      <c r="BU1314" s="1">
        <v>2</v>
      </c>
      <c r="BV1314" s="1" t="s">
        <v>431</v>
      </c>
      <c r="BW1314" s="1" t="s">
        <v>31</v>
      </c>
      <c r="BX1314" s="1"/>
      <c r="BY1314" t="str">
        <f>_xlfn.XLOOKUP($B1314,Img_lookup!A:A,Img_lookup!B:B, "Not available")</f>
        <v>a55b394a-056e-43c9-ae8b-afdde17f393d</v>
      </c>
      <c r="BZ1314" t="str">
        <f>_xlfn.XLOOKUP($B1314,Img_lookup!A:A,Img_lookup!C:C, "Not available")</f>
        <v>Tree peony [Paeonia suffruticosa var. flore purpureo]</v>
      </c>
      <c r="CA1314" t="str">
        <f>_xlfn.XLOOKUP($B1314,Img_lookup!A:A,Img_lookup!D:D, "Not available")</f>
        <v>Swallowtail Garden Seeds</v>
      </c>
      <c r="CB1314" t="str">
        <f>_xlfn.XLOOKUP($B1314,Img_lookup!A:A,Img_lookup!E:E, "https://imgur.com/aT5wafe")</f>
        <v>https://api.openverse.engineering/v1/images/a55b394a-056e-43c9-ae8b-afdde17f393d/thumb/</v>
      </c>
    </row>
    <row r="1315" spans="1:80" ht="409.6" x14ac:dyDescent="0.15">
      <c r="A1315" s="1" t="s">
        <v>1384</v>
      </c>
      <c r="B1315" s="1" t="s">
        <v>14940</v>
      </c>
      <c r="C1315" s="1" t="s">
        <v>14941</v>
      </c>
      <c r="D1315" s="1" t="s">
        <v>14942</v>
      </c>
      <c r="E1315" s="1" t="s">
        <v>650</v>
      </c>
      <c r="F1315" s="1" t="s">
        <v>6</v>
      </c>
      <c r="G1315" s="1" t="s">
        <v>6</v>
      </c>
      <c r="H1315" s="11" t="str">
        <f t="shared" si="615"/>
        <v>Perennial</v>
      </c>
      <c r="J1315" s="1">
        <v>0.80000001200000004</v>
      </c>
      <c r="K1315" s="1">
        <v>0.69999998799999996</v>
      </c>
      <c r="L1315" t="str" cm="1">
        <f t="array" ref="L1315">_xlfn.IFS(J1315+K1315="", "Unknown", J1315+K1315&gt;3, "Large", J1315+K1315&gt;0.5, "Medium", J1315+K1315&gt;0, "Small")</f>
        <v>Medium</v>
      </c>
      <c r="M1315" s="1">
        <v>6</v>
      </c>
      <c r="N1315" cm="1">
        <f t="array" ref="N1315">IF($M1315="",INDEX($M$2:$M$2176,MATCH(1,INDEX(($A$2:$A$2176=$A1315)*($M$2:$M$2176&lt;&gt;""),0),0)),$M1315)</f>
        <v>6</v>
      </c>
      <c r="O1315" s="2" t="str">
        <f t="shared" si="610"/>
        <v>Seasonal outdoors</v>
      </c>
      <c r="P1315" s="1" t="s">
        <v>14943</v>
      </c>
      <c r="R1315" t="str">
        <f t="shared" si="614"/>
        <v>Medium</v>
      </c>
      <c r="W1315"/>
      <c r="AF1315" s="16" t="s">
        <v>24621</v>
      </c>
      <c r="AG1315" s="1" t="str">
        <f t="shared" si="600"/>
        <v xml:space="preserve">Seed </v>
      </c>
      <c r="AH1315" s="2" t="str">
        <f t="shared" si="60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I1315" s="1" t="s">
        <v>14944</v>
      </c>
      <c r="AK1315" s="1" t="s">
        <v>17104</v>
      </c>
      <c r="AL1315" s="1" t="str">
        <f t="shared" si="611"/>
        <v>Unscented</v>
      </c>
      <c r="AM1315" s="1" t="b">
        <v>0</v>
      </c>
      <c r="AN1315" s="1" t="b">
        <v>1</v>
      </c>
      <c r="AO1315" s="1" t="b">
        <v>0</v>
      </c>
      <c r="AP1315" s="5" t="s">
        <v>28</v>
      </c>
      <c r="AQ1315" s="5" t="str">
        <f t="shared" si="602"/>
        <v>Light, Medium, Heavy</v>
      </c>
      <c r="AR1315" s="1" t="s">
        <v>1788</v>
      </c>
      <c r="AS1315" s="1" t="str">
        <f t="shared" si="612"/>
        <v>Partial, Full</v>
      </c>
      <c r="AT1315" s="1" t="str">
        <f t="shared" si="603"/>
        <v/>
      </c>
      <c r="AU1315" s="1" t="s">
        <v>29</v>
      </c>
      <c r="AV1315" s="1" t="str">
        <f t="shared" si="604"/>
        <v>Moist</v>
      </c>
      <c r="AW1315" s="1" t="s">
        <v>12</v>
      </c>
      <c r="AX1315" s="1" t="str">
        <f t="shared" si="605"/>
        <v>Acid, Neutral, Alkaline</v>
      </c>
      <c r="AY1315" s="1" t="b">
        <v>0</v>
      </c>
      <c r="AZ1315" s="1" t="b">
        <v>0</v>
      </c>
      <c r="BA1315" s="1" t="b">
        <v>0</v>
      </c>
      <c r="BC1315" t="str">
        <f t="shared" si="606"/>
        <v>FALSE</v>
      </c>
      <c r="BE1315" t="str">
        <f t="shared" si="607"/>
        <v>FALSE</v>
      </c>
      <c r="BF1315" s="1" t="b">
        <v>0</v>
      </c>
      <c r="BG1315" s="1" t="b">
        <v>0</v>
      </c>
      <c r="BH1315" s="1" t="b">
        <v>0</v>
      </c>
      <c r="BJ1315" s="1" t="str">
        <f t="shared" si="608"/>
        <v>FALSE</v>
      </c>
      <c r="BL1315" t="str">
        <f t="shared" si="609"/>
        <v>FALSE</v>
      </c>
      <c r="BM1315" s="1" t="b">
        <v>0</v>
      </c>
      <c r="BN1315" s="1" t="b">
        <v>0</v>
      </c>
      <c r="BO1315" s="1">
        <f t="shared" si="613"/>
        <v>17</v>
      </c>
      <c r="BP1315" s="1" t="s">
        <v>31</v>
      </c>
      <c r="BQ1315" s="1" cm="1">
        <f t="array" ref="BQ1315">_xlfn.IFS(BP1315="None Known",0, LEN(BP1315)&gt;500, 5,LEN(BP1315)&gt;400, 4, LEN(BP1315)&gt;300, 3, LEN(BP1315)&gt;200, 2, LEN(BP1315)&gt;1, 1)</f>
        <v>0</v>
      </c>
      <c r="BR1315" s="1" t="s">
        <v>14945</v>
      </c>
      <c r="BS1315" s="1">
        <v>4</v>
      </c>
      <c r="BT1315" s="1" t="s">
        <v>14946</v>
      </c>
      <c r="BU1315" s="1">
        <v>5</v>
      </c>
      <c r="BV1315" s="1" t="s">
        <v>14947</v>
      </c>
      <c r="BW1315" s="1" t="s">
        <v>31</v>
      </c>
      <c r="BX1315" s="1"/>
      <c r="BY1315" t="str">
        <f>_xlfn.XLOOKUP($B1315,Img_lookup!A:A,Img_lookup!B:B, "Not available")</f>
        <v>b101c0c0-2413-424d-b354-2383c5e12e67</v>
      </c>
      <c r="BZ1315" t="str">
        <f>_xlfn.XLOOKUP($B1315,Img_lookup!A:A,Img_lookup!C:C, "Not available")</f>
        <v>NutraChamps Korean Red Panax Ginseng 1000mg - 120 Vegan Capsules Extra Strength Root Extract Powder Supplement w/High Ginsenosides for Energy, Performance &amp; Focus Pills for Men &amp; Women</v>
      </c>
      <c r="CA1315" t="str">
        <f>_xlfn.XLOOKUP($B1315,Img_lookup!A:A,Img_lookup!D:D, "Not available")</f>
        <v>shop8447</v>
      </c>
      <c r="CB1315" t="str">
        <f>_xlfn.XLOOKUP($B1315,Img_lookup!A:A,Img_lookup!E:E, "https://imgur.com/aT5wafe")</f>
        <v>https://api.openverse.engineering/v1/images/b101c0c0-2413-424d-b354-2383c5e12e67/thumb/</v>
      </c>
    </row>
    <row r="1316" spans="1:80" ht="409.6" x14ac:dyDescent="0.15">
      <c r="A1316" s="1" t="s">
        <v>1384</v>
      </c>
      <c r="B1316" s="1" t="s">
        <v>12721</v>
      </c>
      <c r="C1316" s="1" t="s">
        <v>12722</v>
      </c>
      <c r="D1316" s="1" t="s">
        <v>12723</v>
      </c>
      <c r="E1316" s="1" t="s">
        <v>606</v>
      </c>
      <c r="F1316" s="1" t="s">
        <v>6</v>
      </c>
      <c r="G1316" s="1" t="s">
        <v>6</v>
      </c>
      <c r="H1316" s="11" t="str">
        <f t="shared" si="615"/>
        <v>Perennial</v>
      </c>
      <c r="J1316" s="1">
        <v>0.60000002399999997</v>
      </c>
      <c r="L1316" t="str" cm="1">
        <f t="array" ref="L1316">_xlfn.IFS(J1316+K1316="", "Unknown", J1316+K1316&gt;3, "Large", J1316+K1316&gt;0.5, "Medium", J1316+K1316&gt;0, "Small")</f>
        <v>Medium</v>
      </c>
      <c r="N1316" cm="1">
        <f t="array" ref="N1316">IF($M1316="",INDEX($M$2:$M$2176,MATCH(1,INDEX(($A$2:$A$2176=$A1316)*($M$2:$M$2176&lt;&gt;""),0),0)),$M1316)</f>
        <v>8</v>
      </c>
      <c r="O1316" s="2" t="str">
        <f t="shared" si="610"/>
        <v>Grown indoors</v>
      </c>
      <c r="P1316" s="1" t="s">
        <v>12724</v>
      </c>
      <c r="R1316" t="str">
        <f t="shared" si="614"/>
        <v>Medium</v>
      </c>
      <c r="W1316"/>
      <c r="AF1316" s="16" t="s">
        <v>24621</v>
      </c>
      <c r="AG1316" s="1" t="str">
        <f t="shared" si="600"/>
        <v xml:space="preserve">Seed </v>
      </c>
      <c r="AH1316" s="2" t="str">
        <f t="shared" si="60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I1316" s="1" t="s">
        <v>12725</v>
      </c>
      <c r="AK1316" s="1" t="s">
        <v>17104</v>
      </c>
      <c r="AL1316" s="1" t="str">
        <f t="shared" si="611"/>
        <v>Unscented</v>
      </c>
      <c r="AM1316" s="1" t="b">
        <v>0</v>
      </c>
      <c r="AN1316" s="1" t="b">
        <v>1</v>
      </c>
      <c r="AO1316" s="1" t="b">
        <v>0</v>
      </c>
      <c r="AP1316" s="5" t="s">
        <v>28</v>
      </c>
      <c r="AQ1316" s="5" t="str">
        <f t="shared" si="602"/>
        <v>Light, Medium, Heavy</v>
      </c>
      <c r="AR1316" s="1" t="s">
        <v>1788</v>
      </c>
      <c r="AS1316" s="1" t="str">
        <f t="shared" si="612"/>
        <v>Partial, Full</v>
      </c>
      <c r="AT1316" s="1" t="str">
        <f t="shared" si="603"/>
        <v/>
      </c>
      <c r="AU1316" s="1" t="s">
        <v>29</v>
      </c>
      <c r="AV1316" s="1" t="str">
        <f t="shared" si="604"/>
        <v>Moist</v>
      </c>
      <c r="AW1316" s="1" t="s">
        <v>12</v>
      </c>
      <c r="AX1316" s="1" t="str">
        <f t="shared" si="605"/>
        <v>Acid, Neutral, Alkaline</v>
      </c>
      <c r="AY1316" s="1" t="b">
        <v>0</v>
      </c>
      <c r="AZ1316" s="1" t="b">
        <v>0</v>
      </c>
      <c r="BA1316" s="1" t="b">
        <v>0</v>
      </c>
      <c r="BC1316" t="str">
        <f t="shared" si="606"/>
        <v>FALSE</v>
      </c>
      <c r="BE1316" t="str">
        <f t="shared" si="607"/>
        <v>FALSE</v>
      </c>
      <c r="BF1316" s="1" t="b">
        <v>0</v>
      </c>
      <c r="BG1316" s="1" t="b">
        <v>0</v>
      </c>
      <c r="BH1316" s="1" t="b">
        <v>0</v>
      </c>
      <c r="BJ1316" s="1" t="str">
        <f t="shared" si="608"/>
        <v>FALSE</v>
      </c>
      <c r="BL1316" t="str">
        <f t="shared" si="609"/>
        <v>FALSE</v>
      </c>
      <c r="BM1316" s="1" t="b">
        <v>0</v>
      </c>
      <c r="BN1316" s="1" t="b">
        <v>0</v>
      </c>
      <c r="BO1316" s="1">
        <f t="shared" si="613"/>
        <v>5</v>
      </c>
      <c r="BP1316" s="1" t="s">
        <v>12726</v>
      </c>
      <c r="BQ1316" s="1" cm="1">
        <f t="array" ref="BQ1316">_xlfn.IFS(BP1316="None Known",0, LEN(BP1316)&gt;500, 5,LEN(BP1316)&gt;400, 4, LEN(BP1316)&gt;300, 3, LEN(BP1316)&gt;200, 2, LEN(BP1316)&gt;1, 1)</f>
        <v>1</v>
      </c>
      <c r="BR1316" s="1" t="s">
        <v>12727</v>
      </c>
      <c r="BS1316" s="1">
        <v>1</v>
      </c>
      <c r="BT1316" s="1" t="s">
        <v>12728</v>
      </c>
      <c r="BU1316" s="1">
        <v>1</v>
      </c>
      <c r="BV1316" s="1" t="s">
        <v>431</v>
      </c>
      <c r="BW1316" s="1" t="s">
        <v>12729</v>
      </c>
      <c r="BX1316" s="1"/>
      <c r="BY1316" t="str">
        <f>_xlfn.XLOOKUP($B1316,Img_lookup!A:A,Img_lookup!B:B, "Not available")</f>
        <v>d833e3d4-2c32-438e-8198-1c73235358f4</v>
      </c>
      <c r="BZ1316" t="str">
        <f>_xlfn.XLOOKUP($B1316,Img_lookup!A:A,Img_lookup!C:C, "Not available")</f>
        <v>Panax japonicus (Nees) C.A. Mey.</v>
      </c>
      <c r="CA1316" t="e">
        <f>_xlfn.XLOOKUP($B1316,Img_lookup!A:A,Img_lookup!D:D, "Not available")</f>
        <v>#NAME?</v>
      </c>
      <c r="CB1316" t="str">
        <f>_xlfn.XLOOKUP($B1316,Img_lookup!A:A,Img_lookup!E:E, "https://imgur.com/aT5wafe")</f>
        <v>https://api.openverse.engineering/v1/images/d833e3d4-2c32-438e-8198-1c73235358f4/thumb/</v>
      </c>
    </row>
    <row r="1317" spans="1:80" ht="409.6" x14ac:dyDescent="0.15">
      <c r="A1317" s="1" t="s">
        <v>1384</v>
      </c>
      <c r="B1317" s="1" t="s">
        <v>9519</v>
      </c>
      <c r="E1317" s="1" t="s">
        <v>9520</v>
      </c>
      <c r="F1317" s="1" t="s">
        <v>6</v>
      </c>
      <c r="G1317" s="1" t="s">
        <v>6</v>
      </c>
      <c r="H1317" s="11" t="str">
        <f t="shared" si="615"/>
        <v>Perennial</v>
      </c>
      <c r="J1317" s="1">
        <v>1</v>
      </c>
      <c r="K1317" s="1">
        <v>0.69999998799999996</v>
      </c>
      <c r="L1317" t="str" cm="1">
        <f t="array" ref="L1317">_xlfn.IFS(J1317+K1317="", "Unknown", J1317+K1317&gt;3, "Large", J1317+K1317&gt;0.5, "Medium", J1317+K1317&gt;0, "Small")</f>
        <v>Medium</v>
      </c>
      <c r="M1317" s="1">
        <v>6</v>
      </c>
      <c r="N1317" cm="1">
        <f t="array" ref="N1317">IF($M1317="",INDEX($M$2:$M$2176,MATCH(1,INDEX(($A$2:$A$2176=$A1317)*($M$2:$M$2176&lt;&gt;""),0),0)),$M1317)</f>
        <v>6</v>
      </c>
      <c r="O1317" s="2" t="str">
        <f t="shared" si="610"/>
        <v>Seasonal outdoors</v>
      </c>
      <c r="P1317" s="1" t="s">
        <v>9521</v>
      </c>
      <c r="Q1317" s="1" t="s">
        <v>17111</v>
      </c>
      <c r="R1317" t="str">
        <f t="shared" si="614"/>
        <v>Slow</v>
      </c>
      <c r="W1317"/>
      <c r="AF1317" s="16" t="s">
        <v>24621</v>
      </c>
      <c r="AG1317" s="1" t="str">
        <f t="shared" si="600"/>
        <v xml:space="preserve">Seed </v>
      </c>
      <c r="AH1317" s="2" t="str">
        <f t="shared" si="60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I1317" s="1" t="s">
        <v>9522</v>
      </c>
      <c r="AK1317" s="1" t="s">
        <v>17104</v>
      </c>
      <c r="AL1317" s="1" t="str">
        <f t="shared" si="611"/>
        <v>Unscented</v>
      </c>
      <c r="AM1317" s="1" t="b">
        <v>0</v>
      </c>
      <c r="AN1317" s="1" t="b">
        <v>1</v>
      </c>
      <c r="AO1317" s="1" t="b">
        <v>0</v>
      </c>
      <c r="AP1317" s="5" t="s">
        <v>28</v>
      </c>
      <c r="AQ1317" s="5" t="str">
        <f t="shared" si="602"/>
        <v>Light, Medium, Heavy</v>
      </c>
      <c r="AR1317" s="1" t="s">
        <v>1788</v>
      </c>
      <c r="AS1317" s="1" t="str">
        <f t="shared" si="612"/>
        <v>Partial, Full</v>
      </c>
      <c r="AT1317" s="1" t="str">
        <f t="shared" si="603"/>
        <v/>
      </c>
      <c r="AU1317" s="1" t="s">
        <v>29</v>
      </c>
      <c r="AV1317" s="1" t="str">
        <f t="shared" si="604"/>
        <v>Moist</v>
      </c>
      <c r="AW1317" s="1" t="s">
        <v>12</v>
      </c>
      <c r="AX1317" s="1" t="str">
        <f t="shared" si="605"/>
        <v>Acid, Neutral, Alkaline</v>
      </c>
      <c r="AY1317" s="1" t="b">
        <v>0</v>
      </c>
      <c r="AZ1317" s="1" t="b">
        <v>0</v>
      </c>
      <c r="BA1317" s="1" t="b">
        <v>0</v>
      </c>
      <c r="BC1317" t="str">
        <f t="shared" si="606"/>
        <v>FALSE</v>
      </c>
      <c r="BE1317" t="str">
        <f t="shared" si="607"/>
        <v>FALSE</v>
      </c>
      <c r="BF1317" s="1" t="b">
        <v>0</v>
      </c>
      <c r="BG1317" s="1" t="b">
        <v>0</v>
      </c>
      <c r="BH1317" s="1" t="b">
        <v>0</v>
      </c>
      <c r="BJ1317" s="1" t="str">
        <f t="shared" si="608"/>
        <v>FALSE</v>
      </c>
      <c r="BL1317" t="str">
        <f t="shared" si="609"/>
        <v>FALSE</v>
      </c>
      <c r="BM1317" s="1" t="b">
        <v>0</v>
      </c>
      <c r="BN1317" s="1" t="b">
        <v>0</v>
      </c>
      <c r="BO1317" s="1">
        <f t="shared" si="613"/>
        <v>6</v>
      </c>
      <c r="BP1317" s="1" t="s">
        <v>31</v>
      </c>
      <c r="BQ1317" s="1" cm="1">
        <f t="array" ref="BQ1317">_xlfn.IFS(BP1317="None Known",0, LEN(BP1317)&gt;500, 5,LEN(BP1317)&gt;400, 4, LEN(BP1317)&gt;300, 3, LEN(BP1317)&gt;200, 2, LEN(BP1317)&gt;1, 1)</f>
        <v>0</v>
      </c>
      <c r="BR1317" s="1" t="s">
        <v>9523</v>
      </c>
      <c r="BS1317" s="1">
        <v>1</v>
      </c>
      <c r="BT1317" s="1" t="s">
        <v>9524</v>
      </c>
      <c r="BU1317" s="1">
        <v>3</v>
      </c>
      <c r="BV1317" s="1" t="s">
        <v>9525</v>
      </c>
      <c r="BW1317" s="1" t="s">
        <v>31</v>
      </c>
      <c r="BX1317" s="1"/>
      <c r="BY1317" t="str">
        <f>_xlfn.XLOOKUP($B1317,Img_lookup!A:A,Img_lookup!B:B, "Not available")</f>
        <v>Not available</v>
      </c>
      <c r="BZ1317" t="str">
        <f>_xlfn.XLOOKUP($B1317,Img_lookup!A:A,Img_lookup!C:C, "Not available")</f>
        <v>Not available</v>
      </c>
      <c r="CA1317" t="str">
        <f>_xlfn.XLOOKUP($B1317,Img_lookup!A:A,Img_lookup!D:D, "Not available")</f>
        <v>Not available</v>
      </c>
      <c r="CB1317" t="str">
        <f>_xlfn.XLOOKUP($B1317,Img_lookup!A:A,Img_lookup!E:E, "https://imgur.com/aT5wafe")</f>
        <v>https://imgur.com/aT5wafe</v>
      </c>
    </row>
    <row r="1318" spans="1:80" ht="409.6" x14ac:dyDescent="0.15">
      <c r="A1318" s="1" t="s">
        <v>1384</v>
      </c>
      <c r="B1318" s="1" t="s">
        <v>8593</v>
      </c>
      <c r="C1318" s="1" t="s">
        <v>8594</v>
      </c>
      <c r="D1318" s="1" t="s">
        <v>8595</v>
      </c>
      <c r="E1318" s="1" t="s">
        <v>8596</v>
      </c>
      <c r="F1318" s="1" t="s">
        <v>6</v>
      </c>
      <c r="G1318" s="1" t="s">
        <v>6</v>
      </c>
      <c r="H1318" s="11" t="str">
        <f t="shared" si="615"/>
        <v>Perennial</v>
      </c>
      <c r="J1318" s="1">
        <v>0.30000001199999998</v>
      </c>
      <c r="K1318" s="1">
        <v>0.5</v>
      </c>
      <c r="L1318" t="str" cm="1">
        <f t="array" ref="L1318">_xlfn.IFS(J1318+K1318="", "Unknown", J1318+K1318&gt;3, "Large", J1318+K1318&gt;0.5, "Medium", J1318+K1318&gt;0, "Small")</f>
        <v>Medium</v>
      </c>
      <c r="M1318" s="1">
        <v>3</v>
      </c>
      <c r="N1318" cm="1">
        <f t="array" ref="N1318">IF($M1318="",INDEX($M$2:$M$2176,MATCH(1,INDEX(($A$2:$A$2176=$A1318)*($M$2:$M$2176&lt;&gt;""),0),0)),$M1318)</f>
        <v>3</v>
      </c>
      <c r="O1318" s="2" t="str">
        <f t="shared" si="610"/>
        <v>Hardy to cold</v>
      </c>
      <c r="P1318" s="1" t="s">
        <v>8597</v>
      </c>
      <c r="Q1318" s="1" t="s">
        <v>17111</v>
      </c>
      <c r="R1318" t="str">
        <f t="shared" si="614"/>
        <v>Slow</v>
      </c>
      <c r="T1318" s="1"/>
      <c r="U1318" s="1"/>
      <c r="V1318" s="1">
        <v>6</v>
      </c>
      <c r="W1318" s="6">
        <f>IF(ISNUMBER(SEARCH("-",V1318)),TRIM(LEFT(V1318,FIND("-",V1318)-1)),V1318)</f>
        <v>6</v>
      </c>
      <c r="X1318" t="str">
        <f>IF(W1318=1, "January", IF(W1318=2, "February", IF(W1318=3, "March", IF(W1318=4, "April", IF(W1318=5, "May", IF(W1318=6, "June", IF(W1318=7, "July", IF(W1318=8, "August", IF(W1318=9, "September", IF(W1318=10, "October", IF(W1318=11, "November", IF(W1318=12, "December", "Other"))))))))))))</f>
        <v>June</v>
      </c>
      <c r="AF1318" s="16" t="s">
        <v>24621</v>
      </c>
      <c r="AG1318" s="1" t="str">
        <f t="shared" si="600"/>
        <v xml:space="preserve">Seed </v>
      </c>
      <c r="AH1318" s="2" t="str">
        <f t="shared" si="601"/>
        <v>Sow in a shady position in a cold frame preferably as soon as it is ripe, otherwise as soon as the seed is obtained. It can be very slow and erratic to germinate. Prick out the seedlings into individual pots when they are large enough to handle and grow them on in a shady position in the greenhouse or frame for at least their first winter. Make sure the pots are deep enough to accommodate the roots. Plant out into their permanent positions in late summer.
Division in spring.</v>
      </c>
      <c r="AI1318" s="1" t="s">
        <v>8598</v>
      </c>
      <c r="AK1318" s="1" t="s">
        <v>17104</v>
      </c>
      <c r="AL1318" s="1" t="str">
        <f t="shared" si="611"/>
        <v>Unscented</v>
      </c>
      <c r="AM1318" s="1" t="b">
        <v>0</v>
      </c>
      <c r="AN1318" s="1" t="b">
        <v>1</v>
      </c>
      <c r="AO1318" s="1" t="b">
        <v>0</v>
      </c>
      <c r="AP1318" s="5" t="s">
        <v>28</v>
      </c>
      <c r="AQ1318" s="5" t="str">
        <f t="shared" si="602"/>
        <v>Light, Medium, Heavy</v>
      </c>
      <c r="AR1318" s="1" t="s">
        <v>1788</v>
      </c>
      <c r="AS1318" s="1" t="str">
        <f t="shared" si="612"/>
        <v>Partial, Full</v>
      </c>
      <c r="AT1318" s="1" t="str">
        <f t="shared" si="603"/>
        <v/>
      </c>
      <c r="AU1318" s="1" t="s">
        <v>29</v>
      </c>
      <c r="AV1318" s="1" t="str">
        <f t="shared" si="604"/>
        <v>Moist</v>
      </c>
      <c r="AW1318" s="1" t="s">
        <v>12</v>
      </c>
      <c r="AX1318" s="1" t="str">
        <f t="shared" si="605"/>
        <v>Acid, Neutral, Alkaline</v>
      </c>
      <c r="AY1318" s="1" t="b">
        <v>0</v>
      </c>
      <c r="AZ1318" s="1" t="b">
        <v>0</v>
      </c>
      <c r="BA1318" s="1" t="b">
        <v>0</v>
      </c>
      <c r="BC1318" t="str">
        <f t="shared" si="606"/>
        <v>FALSE</v>
      </c>
      <c r="BE1318" t="str">
        <f t="shared" si="607"/>
        <v>FALSE</v>
      </c>
      <c r="BF1318" s="1" t="b">
        <v>0</v>
      </c>
      <c r="BG1318" s="1" t="b">
        <v>0</v>
      </c>
      <c r="BH1318" s="1" t="b">
        <v>0</v>
      </c>
      <c r="BJ1318" s="1" t="str">
        <f t="shared" si="608"/>
        <v>FALSE</v>
      </c>
      <c r="BL1318" t="str">
        <f t="shared" si="609"/>
        <v>FALSE</v>
      </c>
      <c r="BM1318" s="1" t="b">
        <v>0</v>
      </c>
      <c r="BN1318" s="1" t="b">
        <v>0</v>
      </c>
      <c r="BO1318" s="1">
        <f t="shared" si="613"/>
        <v>6</v>
      </c>
      <c r="BP1318" s="1" t="s">
        <v>31</v>
      </c>
      <c r="BQ1318" s="1" cm="1">
        <f t="array" ref="BQ1318">_xlfn.IFS(BP1318="None Known",0, LEN(BP1318)&gt;500, 5,LEN(BP1318)&gt;400, 4, LEN(BP1318)&gt;300, 3, LEN(BP1318)&gt;200, 2, LEN(BP1318)&gt;1, 1)</f>
        <v>0</v>
      </c>
      <c r="BR1318" s="1" t="s">
        <v>8599</v>
      </c>
      <c r="BS1318" s="1">
        <v>1</v>
      </c>
      <c r="BT1318" s="1" t="s">
        <v>8600</v>
      </c>
      <c r="BU1318" s="1">
        <v>3</v>
      </c>
      <c r="BV1318" s="1" t="s">
        <v>8601</v>
      </c>
      <c r="BW1318" s="1" t="s">
        <v>31</v>
      </c>
      <c r="BX1318" s="1"/>
      <c r="BY1318" t="str">
        <f>_xlfn.XLOOKUP($B1318,Img_lookup!A:A,Img_lookup!B:B, "Not available")</f>
        <v>8bab5fed-12c5-481d-908c-343da2937760</v>
      </c>
      <c r="BZ1318" t="str">
        <f>_xlfn.XLOOKUP($B1318,Img_lookup!A:A,Img_lookup!C:C, "Not available")</f>
        <v>Panax quinquefolius 2, American Ginseng root, GFG, Howard County, Md_2019-03-22-15.19.18 ZS PMax UDR</v>
      </c>
      <c r="CA1318" t="str">
        <f>_xlfn.XLOOKUP($B1318,Img_lookup!A:A,Img_lookup!D:D, "Not available")</f>
        <v>Sam Droege</v>
      </c>
      <c r="CB1318" t="str">
        <f>_xlfn.XLOOKUP($B1318,Img_lookup!A:A,Img_lookup!E:E, "https://imgur.com/aT5wafe")</f>
        <v>https://api.openverse.engineering/v1/images/8bab5fed-12c5-481d-908c-343da2937760/thumb/</v>
      </c>
    </row>
    <row r="1319" spans="1:80" ht="409.6" x14ac:dyDescent="0.15">
      <c r="A1319" s="1" t="s">
        <v>857</v>
      </c>
      <c r="B1319" s="1" t="s">
        <v>4232</v>
      </c>
      <c r="C1319" s="1" t="s">
        <v>4233</v>
      </c>
      <c r="E1319" s="1" t="s">
        <v>434</v>
      </c>
      <c r="F1319" s="1" t="s">
        <v>23722</v>
      </c>
      <c r="G1319" s="1" t="s">
        <v>23800</v>
      </c>
      <c r="H1319" s="11" t="str">
        <f t="shared" si="615"/>
        <v>Perennial</v>
      </c>
      <c r="I1319" s="1" t="s">
        <v>17108</v>
      </c>
      <c r="J1319" s="1">
        <v>0.5</v>
      </c>
      <c r="K1319" s="1">
        <v>0.30000001199999998</v>
      </c>
      <c r="L1319" t="str" cm="1">
        <f t="array" ref="L1319">_xlfn.IFS(J1319+K1319="", "Unknown", J1319+K1319&gt;3, "Large", J1319+K1319&gt;0.5, "Medium", J1319+K1319&gt;0, "Small")</f>
        <v>Medium</v>
      </c>
      <c r="M1319" s="1">
        <v>8</v>
      </c>
      <c r="N1319" cm="1">
        <f t="array" ref="N1319">IF($M1319="",INDEX($M$2:$M$2176,MATCH(1,INDEX(($A$2:$A$2176=$A1319)*($M$2:$M$2176&lt;&gt;""),0),0)),$M1319)</f>
        <v>8</v>
      </c>
      <c r="O1319" s="2" t="str">
        <f t="shared" si="610"/>
        <v>Grown indoors</v>
      </c>
      <c r="P1319" s="1" t="s">
        <v>4234</v>
      </c>
      <c r="R1319" t="str">
        <f t="shared" si="614"/>
        <v>Medium</v>
      </c>
      <c r="S1319" s="1" t="s">
        <v>24</v>
      </c>
      <c r="T1319" s="1" t="str">
        <f>LEFT(S1319,FIND("-",S1319)-1)</f>
        <v xml:space="preserve">1 </v>
      </c>
      <c r="U1319" s="1" t="str">
        <f>RIGHT(S1319,FIND("-",S1319)-1)</f>
        <v>12</v>
      </c>
      <c r="V1319" s="1">
        <v>6</v>
      </c>
      <c r="W1319" s="6">
        <f>IF(ISNUMBER(SEARCH("-",V1319)),TRIM(LEFT(V1319,FIND("-",V1319)-1)),V1319)</f>
        <v>6</v>
      </c>
      <c r="X1319" t="str">
        <f>IF(W1319=1, "January", IF(W1319=2, "February", IF(W1319=3, "March", IF(W1319=4, "April", IF(W1319=5, "May", IF(W1319=6, "June", IF(W1319=7, "July", IF(W1319=8, "August", IF(W1319=9, "September", IF(W1319=10, "October", IF(W1319=11, "November", IF(W1319=12, "December", "Other"))))))))))))</f>
        <v>June</v>
      </c>
      <c r="AF1319" s="18" t="s">
        <v>25178</v>
      </c>
      <c r="AG1319" s="1" t="str">
        <f t="shared" si="600"/>
        <v xml:space="preserve">Bulb </v>
      </c>
      <c r="AH1319" s="2" t="str">
        <f t="shared" si="601"/>
        <v>Best sown as soon as it is ripe in a greenhouse[200]. Pre-soak stored seed for 1 hour in warm water and then sow in spring in a warm greenhouse in a light sandy soil[1]. Germination usually takes place within 1 - 3 months at 22�c. Sow the seed thinly so that the seedlings can be left undisturbed in the pot for their first two years of growth. Give them an occasional liquid feed in the growing season to ensure they do not become nutrient deficient. When the plants become dormant in late summer, pot up the small bulbs placing 2 bulbs in each pot. Grow them on for another one or two years in the greenhouse before planting them out when they are dormant in late summer.
 Division of offsets when the plant dies down in late summer.</v>
      </c>
      <c r="AI1319" s="1" t="s">
        <v>4235</v>
      </c>
      <c r="AK1319" s="1" t="s">
        <v>17104</v>
      </c>
      <c r="AL1319" s="1" t="str">
        <f t="shared" si="611"/>
        <v>Scented</v>
      </c>
      <c r="AM1319" s="1" t="b">
        <v>1</v>
      </c>
      <c r="AN1319" s="1" t="b">
        <v>0</v>
      </c>
      <c r="AO1319" s="1" t="b">
        <v>0</v>
      </c>
      <c r="AP1319" s="5" t="s">
        <v>9</v>
      </c>
      <c r="AQ1319" s="5" t="str">
        <f t="shared" si="602"/>
        <v>Light</v>
      </c>
      <c r="AR1319" s="1" t="s">
        <v>30</v>
      </c>
      <c r="AS1319" s="1" t="str">
        <f t="shared" si="612"/>
        <v>None</v>
      </c>
      <c r="AT1319" s="1" t="str">
        <f t="shared" si="603"/>
        <v>Full</v>
      </c>
      <c r="AU1319" s="1" t="s">
        <v>11</v>
      </c>
      <c r="AV1319" s="1" t="str">
        <f t="shared" si="604"/>
        <v>Dry, Moist</v>
      </c>
      <c r="AW1319" s="1" t="s">
        <v>12</v>
      </c>
      <c r="AX1319" s="1" t="str">
        <f t="shared" si="605"/>
        <v>Acid, Neutral, Alkaline</v>
      </c>
      <c r="AY1319" s="1" t="b">
        <v>0</v>
      </c>
      <c r="AZ1319" s="1" t="b">
        <v>0</v>
      </c>
      <c r="BA1319" s="1" t="b">
        <v>0</v>
      </c>
      <c r="BB1319" s="1" t="s">
        <v>29</v>
      </c>
      <c r="BC1319" t="str">
        <f t="shared" si="606"/>
        <v>TRUE</v>
      </c>
      <c r="BE1319" t="str">
        <f t="shared" si="607"/>
        <v>FALSE</v>
      </c>
      <c r="BF1319" s="1" t="b">
        <v>0</v>
      </c>
      <c r="BG1319" s="1" t="b">
        <v>0</v>
      </c>
      <c r="BH1319" s="1" t="b">
        <v>0</v>
      </c>
      <c r="BI1319" s="1" t="s">
        <v>77</v>
      </c>
      <c r="BJ1319" s="1" t="str">
        <f t="shared" si="608"/>
        <v>TRUE</v>
      </c>
      <c r="BL1319" t="str">
        <f t="shared" si="609"/>
        <v>FALSE</v>
      </c>
      <c r="BM1319" s="1" t="b">
        <v>0</v>
      </c>
      <c r="BN1319" s="1" t="b">
        <v>0</v>
      </c>
      <c r="BO1319" s="1">
        <f t="shared" si="613"/>
        <v>4</v>
      </c>
      <c r="BP1319" s="1" t="s">
        <v>4236</v>
      </c>
      <c r="BQ1319" s="1" cm="1">
        <f t="array" ref="BQ1319">_xlfn.IFS(BP1319="None Known",0, LEN(BP1319)&gt;500, 5,LEN(BP1319)&gt;400, 4, LEN(BP1319)&gt;300, 3, LEN(BP1319)&gt;200, 2, LEN(BP1319)&gt;1, 1)</f>
        <v>1</v>
      </c>
      <c r="BR1319" s="1" t="s">
        <v>4237</v>
      </c>
      <c r="BS1319" s="1">
        <v>1</v>
      </c>
      <c r="BT1319" s="1" t="s">
        <v>31</v>
      </c>
      <c r="BU1319" s="1">
        <v>0</v>
      </c>
      <c r="BV1319" s="1" t="s">
        <v>4238</v>
      </c>
      <c r="BW1319" s="1" t="s">
        <v>4239</v>
      </c>
      <c r="BX1319" s="1"/>
      <c r="BY1319" t="str">
        <f>_xlfn.XLOOKUP($B1319,Img_lookup!A:A,Img_lookup!B:B, "Not available")</f>
        <v>45a84f5e-ac30-4aca-8cd0-f78fc9c28c4f</v>
      </c>
      <c r="BZ1319" t="str">
        <f>_xlfn.XLOOKUP($B1319,Img_lookup!A:A,Img_lookup!C:C, "Not available")</f>
        <v>Pancratium maritimum, Linn√¶us 1753 (Asparagales Amaryllidace√¶ Amaryllidoide√¶ Pancratie√¶)</v>
      </c>
      <c r="CA1319" t="str">
        <f>_xlfn.XLOOKUP($B1319,Img_lookup!A:A,Img_lookup!D:D, "Not available")</f>
        <v>Elena Regina</v>
      </c>
      <c r="CB1319" t="str">
        <f>_xlfn.XLOOKUP($B1319,Img_lookup!A:A,Img_lookup!E:E, "https://imgur.com/aT5wafe")</f>
        <v>https://api.openverse.engineering/v1/images/45a84f5e-ac30-4aca-8cd0-f78fc9c28c4f/thumb/</v>
      </c>
    </row>
    <row r="1320" spans="1:80" ht="13" x14ac:dyDescent="0.15">
      <c r="A1320" s="1" t="s">
        <v>394</v>
      </c>
      <c r="B1320" s="1" t="s">
        <v>8104</v>
      </c>
      <c r="C1320" s="1" t="s">
        <v>8105</v>
      </c>
      <c r="E1320" s="1" t="s">
        <v>8106</v>
      </c>
      <c r="F1320" s="1" t="s">
        <v>6</v>
      </c>
      <c r="G1320" s="1" t="s">
        <v>6</v>
      </c>
      <c r="H1320" s="11" t="str">
        <f t="shared" si="615"/>
        <v>Perennial</v>
      </c>
      <c r="J1320" s="1">
        <v>3</v>
      </c>
      <c r="L1320" t="str" cm="1">
        <f t="array" ref="L1320">_xlfn.IFS(J1320+K1320="", "Unknown", J1320+K1320&gt;3, "Large", J1320+K1320&gt;0.5, "Medium", J1320+K1320&gt;0, "Small")</f>
        <v>Medium</v>
      </c>
      <c r="N1320" cm="1">
        <f t="array" ref="N1320">IF($M1320="",INDEX($M$2:$M$2176,MATCH(1,INDEX(($A$2:$A$2176=$A1320)*($M$2:$M$2176&lt;&gt;""),0),0)),$M1320)</f>
        <v>6</v>
      </c>
      <c r="O1320" s="2" t="str">
        <f t="shared" si="610"/>
        <v>Seasonal outdoors</v>
      </c>
      <c r="P1320" s="1" t="s">
        <v>196</v>
      </c>
      <c r="R1320" t="str">
        <f t="shared" si="614"/>
        <v>Medium</v>
      </c>
      <c r="W1320"/>
      <c r="AF1320" s="1" t="s">
        <v>24622</v>
      </c>
      <c r="AG1320" s="1" t="str">
        <f t="shared" si="600"/>
        <v xml:space="preserve">Seed </v>
      </c>
      <c r="AH1320" s="2" t="str">
        <f t="shared" si="601"/>
        <v>Sow spring in a greenhouse and only just cover the seed. Germination should take place within a week. Prick out the seedlings into trays or individual pots and plant them out after the last expected frosts[200, K].</v>
      </c>
      <c r="AI1320" s="1" t="s">
        <v>8107</v>
      </c>
      <c r="AJ1320" s="1" t="s">
        <v>1</v>
      </c>
      <c r="AK1320" s="1" t="s">
        <v>17104</v>
      </c>
      <c r="AL1320" s="1" t="str">
        <f t="shared" si="611"/>
        <v>Unscented</v>
      </c>
      <c r="AM1320" s="1" t="b">
        <v>0</v>
      </c>
      <c r="AN1320" s="1" t="b">
        <v>0</v>
      </c>
      <c r="AO1320" s="1" t="b">
        <v>0</v>
      </c>
      <c r="AP1320" s="5" t="s">
        <v>28</v>
      </c>
      <c r="AQ1320" s="5" t="str">
        <f t="shared" si="602"/>
        <v>Light, Medium, Heavy</v>
      </c>
      <c r="AR1320" s="1" t="s">
        <v>30</v>
      </c>
      <c r="AS1320" s="1" t="str">
        <f t="shared" si="612"/>
        <v>None</v>
      </c>
      <c r="AT1320" s="1" t="str">
        <f t="shared" si="603"/>
        <v>Full</v>
      </c>
      <c r="AU1320" s="1" t="s">
        <v>29</v>
      </c>
      <c r="AV1320" s="1" t="str">
        <f t="shared" si="604"/>
        <v>Moist</v>
      </c>
      <c r="AW1320" s="1" t="s">
        <v>12</v>
      </c>
      <c r="AX1320" s="1" t="str">
        <f t="shared" si="605"/>
        <v>Acid, Neutral, Alkaline</v>
      </c>
      <c r="AY1320" s="1" t="b">
        <v>0</v>
      </c>
      <c r="AZ1320" s="1" t="b">
        <v>0</v>
      </c>
      <c r="BA1320" s="1" t="b">
        <v>0</v>
      </c>
      <c r="BC1320" t="str">
        <f t="shared" si="606"/>
        <v>FALSE</v>
      </c>
      <c r="BE1320" t="str">
        <f t="shared" si="607"/>
        <v>FALSE</v>
      </c>
      <c r="BF1320" s="1" t="b">
        <v>0</v>
      </c>
      <c r="BG1320" s="1" t="b">
        <v>0</v>
      </c>
      <c r="BH1320" s="1" t="b">
        <v>0</v>
      </c>
      <c r="BJ1320" s="1" t="str">
        <f t="shared" si="608"/>
        <v>FALSE</v>
      </c>
      <c r="BL1320" t="str">
        <f t="shared" si="609"/>
        <v>FALSE</v>
      </c>
      <c r="BM1320" s="1" t="b">
        <v>0</v>
      </c>
      <c r="BN1320" s="1" t="b">
        <v>0</v>
      </c>
      <c r="BO1320" s="1">
        <f t="shared" si="613"/>
        <v>4</v>
      </c>
      <c r="BP1320" s="1" t="s">
        <v>31</v>
      </c>
      <c r="BQ1320" s="1" cm="1">
        <f t="array" ref="BQ1320">_xlfn.IFS(BP1320="None Known",0, LEN(BP1320)&gt;500, 5,LEN(BP1320)&gt;400, 4, LEN(BP1320)&gt;300, 3, LEN(BP1320)&gt;200, 2, LEN(BP1320)&gt;1, 1)</f>
        <v>0</v>
      </c>
      <c r="BR1320" s="1" t="s">
        <v>8108</v>
      </c>
      <c r="BS1320" s="1">
        <v>1</v>
      </c>
      <c r="BT1320" s="1" t="s">
        <v>8109</v>
      </c>
      <c r="BU1320" s="1">
        <v>1</v>
      </c>
      <c r="BV1320" s="1" t="s">
        <v>2363</v>
      </c>
      <c r="BW1320" s="1" t="s">
        <v>31</v>
      </c>
      <c r="BX1320" s="1"/>
      <c r="BY1320" t="str">
        <f>_xlfn.XLOOKUP($B1320,Img_lookup!A:A,Img_lookup!B:B, "Not available")</f>
        <v>d01cf649-f97a-4880-a245-9881beb29142</v>
      </c>
      <c r="BZ1320" t="str">
        <f>_xlfn.XLOOKUP($B1320,Img_lookup!A:A,Img_lookup!C:C, "Not available")</f>
        <v>Starr-141025-2430-Panicum antidotale-leaves and seedhead-Kawela Bridge-Molokai (24880025859).jpg</v>
      </c>
      <c r="CA1320" t="str">
        <f>_xlfn.XLOOKUP($B1320,Img_lookup!A:A,Img_lookup!D:D, "Not available")</f>
        <v>Forest and Kim Starr</v>
      </c>
      <c r="CB1320" t="str">
        <f>_xlfn.XLOOKUP($B1320,Img_lookup!A:A,Img_lookup!E:E, "https://imgur.com/aT5wafe")</f>
        <v>https://api.openverse.engineering/v1/images/d01cf649-f97a-4880-a245-9881beb29142/thumb/</v>
      </c>
    </row>
    <row r="1321" spans="1:80" ht="409.6" x14ac:dyDescent="0.15">
      <c r="A1321" s="1" t="s">
        <v>394</v>
      </c>
      <c r="B1321" s="1" t="s">
        <v>7123</v>
      </c>
      <c r="C1321" s="1" t="s">
        <v>7124</v>
      </c>
      <c r="D1321" s="1" t="s">
        <v>7125</v>
      </c>
      <c r="E1321" s="1" t="s">
        <v>6897</v>
      </c>
      <c r="F1321" s="1" t="s">
        <v>6</v>
      </c>
      <c r="G1321" s="1" t="s">
        <v>6</v>
      </c>
      <c r="H1321" s="11" t="str">
        <f t="shared" si="615"/>
        <v>Perennial</v>
      </c>
      <c r="J1321" s="1">
        <v>0.30000001199999998</v>
      </c>
      <c r="L1321" t="str" cm="1">
        <f t="array" ref="L1321">_xlfn.IFS(J1321+K1321="", "Unknown", J1321+K1321&gt;3, "Large", J1321+K1321&gt;0.5, "Medium", J1321+K1321&gt;0, "Small")</f>
        <v>Small</v>
      </c>
      <c r="N1321" cm="1">
        <f t="array" ref="N1321">IF($M1321="",INDEX($M$2:$M$2176,MATCH(1,INDEX(($A$2:$A$2176=$A1321)*($M$2:$M$2176&lt;&gt;""),0),0)),$M1321)</f>
        <v>6</v>
      </c>
      <c r="O1321" s="2" t="str">
        <f t="shared" si="610"/>
        <v>Seasonal outdoors</v>
      </c>
      <c r="P1321" s="1" t="s">
        <v>7126</v>
      </c>
      <c r="R1321" t="str">
        <f t="shared" si="614"/>
        <v>Medium</v>
      </c>
      <c r="W1321"/>
      <c r="AF1321" s="16" t="s">
        <v>24623</v>
      </c>
      <c r="AG1321" s="1" t="str">
        <f t="shared" si="600"/>
        <v xml:space="preserve">Seed </v>
      </c>
      <c r="AH1321" s="2" t="str">
        <f t="shared" si="601"/>
        <v>Sow spring in a greenhouse and only just cover the seed. Germination should take place within a week. Prick out the seedlings into trays or individual pots and plant them out after the last expected frosts[200, K].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21" s="1" t="s">
        <v>7127</v>
      </c>
      <c r="AJ1321" s="1" t="s">
        <v>1</v>
      </c>
      <c r="AK1321" s="1" t="s">
        <v>17104</v>
      </c>
      <c r="AL1321" s="1" t="str">
        <f t="shared" si="611"/>
        <v>Unscented</v>
      </c>
      <c r="AM1321" s="1" t="b">
        <v>0</v>
      </c>
      <c r="AN1321" s="1" t="b">
        <v>0</v>
      </c>
      <c r="AO1321" s="1" t="b">
        <v>0</v>
      </c>
      <c r="AP1321" s="5" t="s">
        <v>28</v>
      </c>
      <c r="AQ1321" s="5" t="str">
        <f t="shared" si="602"/>
        <v>Light, Medium, Heavy</v>
      </c>
      <c r="AR1321" s="1" t="s">
        <v>30</v>
      </c>
      <c r="AS1321" s="1" t="str">
        <f t="shared" si="612"/>
        <v>None</v>
      </c>
      <c r="AT1321" s="1" t="str">
        <f t="shared" si="603"/>
        <v>Full</v>
      </c>
      <c r="AU1321" s="1" t="s">
        <v>29</v>
      </c>
      <c r="AV1321" s="1" t="str">
        <f t="shared" si="604"/>
        <v>Moist</v>
      </c>
      <c r="AW1321" s="1" t="s">
        <v>12</v>
      </c>
      <c r="AX1321" s="1" t="str">
        <f t="shared" si="605"/>
        <v>Acid, Neutral, Alkaline</v>
      </c>
      <c r="AY1321" s="1" t="b">
        <v>0</v>
      </c>
      <c r="AZ1321" s="1" t="b">
        <v>0</v>
      </c>
      <c r="BA1321" s="1" t="b">
        <v>0</v>
      </c>
      <c r="BC1321" t="str">
        <f t="shared" si="606"/>
        <v>FALSE</v>
      </c>
      <c r="BE1321" t="str">
        <f t="shared" si="607"/>
        <v>FALSE</v>
      </c>
      <c r="BF1321" s="1" t="b">
        <v>0</v>
      </c>
      <c r="BG1321" s="1" t="b">
        <v>0</v>
      </c>
      <c r="BH1321" s="1" t="b">
        <v>0</v>
      </c>
      <c r="BJ1321" s="1" t="str">
        <f t="shared" si="608"/>
        <v>FALSE</v>
      </c>
      <c r="BL1321" t="str">
        <f t="shared" si="609"/>
        <v>FALSE</v>
      </c>
      <c r="BM1321" s="1" t="b">
        <v>0</v>
      </c>
      <c r="BN1321" s="1" t="b">
        <v>0</v>
      </c>
      <c r="BO1321" s="1">
        <f t="shared" si="613"/>
        <v>3</v>
      </c>
      <c r="BP1321" s="1" t="s">
        <v>31</v>
      </c>
      <c r="BQ1321" s="1" cm="1">
        <f t="array" ref="BQ1321">_xlfn.IFS(BP1321="None Known",0, LEN(BP1321)&gt;500, 5,LEN(BP1321)&gt;400, 4, LEN(BP1321)&gt;300, 3, LEN(BP1321)&gt;200, 2, LEN(BP1321)&gt;1, 1)</f>
        <v>0</v>
      </c>
      <c r="BR1321" s="1" t="s">
        <v>25318</v>
      </c>
      <c r="BS1321" s="1">
        <v>1</v>
      </c>
      <c r="BT1321" s="1" t="s">
        <v>31</v>
      </c>
      <c r="BU1321" s="1">
        <v>0</v>
      </c>
      <c r="BW1321" s="1" t="s">
        <v>31</v>
      </c>
      <c r="BX1321" s="1"/>
      <c r="BY1321" t="str">
        <f>_xlfn.XLOOKUP($B1321,Img_lookup!A:A,Img_lookup!B:B, "Not available")</f>
        <v>276553b3-d3dd-48d5-9535-17a9a8622f2f</v>
      </c>
      <c r="BZ1321" t="str">
        <f>_xlfn.XLOOKUP($B1321,Img_lookup!A:A,Img_lookup!C:C, "Not available")</f>
        <v>Panicum decompositum plant3</v>
      </c>
      <c r="CA1321" t="str">
        <f>_xlfn.XLOOKUP($B1321,Img_lookup!A:A,Img_lookup!D:D, "Not available")</f>
        <v>Macleay Grass Man</v>
      </c>
      <c r="CB1321" t="str">
        <f>_xlfn.XLOOKUP($B1321,Img_lookup!A:A,Img_lookup!E:E, "https://imgur.com/aT5wafe")</f>
        <v>https://api.openverse.engineering/v1/images/276553b3-d3dd-48d5-9535-17a9a8622f2f/thumb/</v>
      </c>
    </row>
    <row r="1322" spans="1:80" ht="13" x14ac:dyDescent="0.15">
      <c r="A1322" s="1" t="s">
        <v>394</v>
      </c>
      <c r="B1322" s="1" t="s">
        <v>13043</v>
      </c>
      <c r="C1322" s="1" t="s">
        <v>13044</v>
      </c>
      <c r="E1322" s="1" t="s">
        <v>13045</v>
      </c>
      <c r="F1322" s="1" t="s">
        <v>85</v>
      </c>
      <c r="G1322" s="1" t="s">
        <v>85</v>
      </c>
      <c r="H1322" s="11" t="str">
        <f t="shared" si="615"/>
        <v>Annual</v>
      </c>
      <c r="J1322" s="1">
        <v>1</v>
      </c>
      <c r="K1322" s="1">
        <v>0.15000000599999999</v>
      </c>
      <c r="L1322" t="str" cm="1">
        <f t="array" ref="L1322">_xlfn.IFS(J1322+K1322="", "Unknown", J1322+K1322&gt;3, "Large", J1322+K1322&gt;0.5, "Medium", J1322+K1322&gt;0, "Small")</f>
        <v>Medium</v>
      </c>
      <c r="M1322" s="1">
        <v>5</v>
      </c>
      <c r="N1322" cm="1">
        <f t="array" ref="N1322">IF($M1322="",INDEX($M$2:$M$2176,MATCH(1,INDEX(($A$2:$A$2176=$A1322)*($M$2:$M$2176&lt;&gt;""),0),0)),$M1322)</f>
        <v>5</v>
      </c>
      <c r="O1322" s="2" t="str">
        <f t="shared" si="610"/>
        <v>Seasonal outdoors</v>
      </c>
      <c r="P1322" s="1" t="s">
        <v>9368</v>
      </c>
      <c r="R1322" t="str">
        <f t="shared" si="614"/>
        <v>Medium</v>
      </c>
      <c r="T1322" s="1"/>
      <c r="U1322" s="1"/>
      <c r="V1322" s="1" t="s">
        <v>177</v>
      </c>
      <c r="W1322" s="6" t="str">
        <f t="shared" ref="W1322:W1330" si="617">IF(ISNUMBER(SEARCH("-",V1322)),TRIM(LEFT(V1322,FIND("-",V1322)-1)),V1322)</f>
        <v>7</v>
      </c>
      <c r="X1322" t="str">
        <f t="shared" ref="X1322:X1330" si="618">IF(W1322="1", "January", IF(W1322="2", "February", IF(W1322="3", "March", IF(W1322="4", "April", IF(W1322="5", "May", IF(W1322="6", "June", IF(W1322="7", "July", IF(W1322="8", "August", IF(W1322="9", "September", IF(W1322="10", "October", IF(W1322="11", "November", IF(W1322="12", "December", "Other"))))))))))))</f>
        <v>July</v>
      </c>
      <c r="Y1322" s="2" t="str">
        <f t="shared" ref="Y1322:Y1330" si="619">IF(ISNUMBER(SEARCH("-",V1322)),TRIM(RIGHT(V1322,LEN(V1322)-SEARCH("-",V1322))),V1322)</f>
        <v>10</v>
      </c>
      <c r="Z1322" s="2" t="str">
        <f t="shared" ref="Z1322:Z1330" si="620">IF(Y1322="1", "January", IF(Y1322="2", "February", IF(Y1322="3", "March", IF(Y1322="4", "April", IF(Y1322="5", "May", IF(Y1322="6", "June", IF(Y1322="7", "July", IF(Y1322="8", "August", IF(Y1322="9", "September", IF(Y1322="10", "October", IF(Y1322="11", "November", IF(Y1322="12", "December", "Other"))))))))))))</f>
        <v>October</v>
      </c>
      <c r="AF1322" s="1" t="s">
        <v>24622</v>
      </c>
      <c r="AG1322" s="1" t="str">
        <f t="shared" si="600"/>
        <v xml:space="preserve">Seed </v>
      </c>
      <c r="AH1322" s="2" t="str">
        <f t="shared" si="601"/>
        <v>Sow spring in a greenhouse and only just cover the seed. Germination should take place within a week. Prick out the seedlings into trays or individual pots and plant them out after the last expected frosts[200, K].</v>
      </c>
      <c r="AI1322" s="1" t="s">
        <v>13046</v>
      </c>
      <c r="AJ1322" s="1" t="s">
        <v>1</v>
      </c>
      <c r="AK1322" s="1" t="s">
        <v>17104</v>
      </c>
      <c r="AL1322" s="1" t="str">
        <f t="shared" si="611"/>
        <v>Unscented</v>
      </c>
      <c r="AM1322" s="1" t="b">
        <v>0</v>
      </c>
      <c r="AN1322" s="1" t="b">
        <v>0</v>
      </c>
      <c r="AO1322" s="1" t="b">
        <v>0</v>
      </c>
      <c r="AP1322" s="5" t="s">
        <v>28</v>
      </c>
      <c r="AQ1322" s="5" t="str">
        <f t="shared" si="602"/>
        <v>Light, Medium, Heavy</v>
      </c>
      <c r="AR1322" s="1" t="s">
        <v>30</v>
      </c>
      <c r="AS1322" s="1" t="str">
        <f t="shared" si="612"/>
        <v>None</v>
      </c>
      <c r="AT1322" s="1" t="str">
        <f t="shared" si="603"/>
        <v>Full</v>
      </c>
      <c r="AU1322" s="1" t="s">
        <v>11</v>
      </c>
      <c r="AV1322" s="1" t="str">
        <f t="shared" si="604"/>
        <v>Dry, Moist</v>
      </c>
      <c r="AW1322" s="1" t="s">
        <v>12</v>
      </c>
      <c r="AX1322" s="1" t="str">
        <f t="shared" si="605"/>
        <v>Acid, Neutral, Alkaline</v>
      </c>
      <c r="AY1322" s="1" t="b">
        <v>0</v>
      </c>
      <c r="AZ1322" s="1" t="b">
        <v>0</v>
      </c>
      <c r="BA1322" s="1" t="b">
        <v>0</v>
      </c>
      <c r="BC1322" t="str">
        <f t="shared" si="606"/>
        <v>FALSE</v>
      </c>
      <c r="BE1322" t="str">
        <f t="shared" si="607"/>
        <v>FALSE</v>
      </c>
      <c r="BF1322" s="1" t="b">
        <v>0</v>
      </c>
      <c r="BG1322" s="1" t="b">
        <v>0</v>
      </c>
      <c r="BH1322" s="1" t="b">
        <v>1</v>
      </c>
      <c r="BJ1322" s="1" t="str">
        <f t="shared" si="608"/>
        <v>FALSE</v>
      </c>
      <c r="BL1322" t="str">
        <f t="shared" si="609"/>
        <v>FALSE</v>
      </c>
      <c r="BM1322" s="1" t="b">
        <v>0</v>
      </c>
      <c r="BN1322" s="1" t="b">
        <v>0</v>
      </c>
      <c r="BO1322" s="1">
        <f t="shared" si="613"/>
        <v>12</v>
      </c>
      <c r="BP1322" s="1" t="s">
        <v>13047</v>
      </c>
      <c r="BQ1322" s="1" cm="1">
        <f t="array" ref="BQ1322">_xlfn.IFS(BP1322="None Known",0, LEN(BP1322)&gt;500, 5,LEN(BP1322)&gt;400, 4, LEN(BP1322)&gt;300, 3, LEN(BP1322)&gt;200, 2, LEN(BP1322)&gt;1, 1)</f>
        <v>1</v>
      </c>
      <c r="BR1322" s="1" t="s">
        <v>25319</v>
      </c>
      <c r="BS1322" s="1">
        <v>3</v>
      </c>
      <c r="BT1322" s="1" t="s">
        <v>13048</v>
      </c>
      <c r="BU1322" s="1">
        <v>2</v>
      </c>
      <c r="BV1322" s="1" t="s">
        <v>13049</v>
      </c>
      <c r="BW1322" s="1" t="s">
        <v>31</v>
      </c>
      <c r="BX1322" s="1"/>
      <c r="BY1322" t="str">
        <f>_xlfn.XLOOKUP($B1322,Img_lookup!A:A,Img_lookup!B:B, "Not available")</f>
        <v>Not available</v>
      </c>
      <c r="BZ1322" t="str">
        <f>_xlfn.XLOOKUP($B1322,Img_lookup!A:A,Img_lookup!C:C, "Not available")</f>
        <v>Not available</v>
      </c>
      <c r="CA1322" t="str">
        <f>_xlfn.XLOOKUP($B1322,Img_lookup!A:A,Img_lookup!D:D, "Not available")</f>
        <v>Not available</v>
      </c>
      <c r="CB1322" t="str">
        <f>_xlfn.XLOOKUP($B1322,Img_lookup!A:A,Img_lookup!E:E, "https://imgur.com/aT5wafe")</f>
        <v>https://imgur.com/aT5wafe</v>
      </c>
    </row>
    <row r="1323" spans="1:80" ht="409.6" x14ac:dyDescent="0.15">
      <c r="A1323" s="1" t="s">
        <v>6390</v>
      </c>
      <c r="B1323" s="1" t="s">
        <v>12232</v>
      </c>
      <c r="C1323" s="1" t="s">
        <v>12233</v>
      </c>
      <c r="E1323" s="1" t="s">
        <v>12234</v>
      </c>
      <c r="F1323" s="1" t="s">
        <v>6</v>
      </c>
      <c r="G1323" s="1" t="s">
        <v>6</v>
      </c>
      <c r="H1323" s="11" t="str">
        <f t="shared" si="615"/>
        <v>Perennial</v>
      </c>
      <c r="J1323" s="1">
        <v>0.30000001199999998</v>
      </c>
      <c r="K1323" s="1">
        <v>0.25</v>
      </c>
      <c r="L1323" t="str" cm="1">
        <f t="array" ref="L1323">_xlfn.IFS(J1323+K1323="", "Unknown", J1323+K1323&gt;3, "Large", J1323+K1323&gt;0.5, "Medium", J1323+K1323&gt;0, "Small")</f>
        <v>Medium</v>
      </c>
      <c r="M1323" s="1">
        <v>2</v>
      </c>
      <c r="N1323" cm="1">
        <f t="array" ref="N1323">IF($M1323="",INDEX($M$2:$M$2176,MATCH(1,INDEX(($A$2:$A$2176=$A1323)*($M$2:$M$2176&lt;&gt;""),0),0)),$M1323)</f>
        <v>2</v>
      </c>
      <c r="O1323" s="2" t="str">
        <f t="shared" si="610"/>
        <v>Hardy to cold</v>
      </c>
      <c r="P1323" s="1" t="s">
        <v>12235</v>
      </c>
      <c r="R1323" t="str">
        <f t="shared" si="614"/>
        <v>Medium</v>
      </c>
      <c r="T1323" s="1"/>
      <c r="U1323" s="1"/>
      <c r="V1323" s="1" t="s">
        <v>470</v>
      </c>
      <c r="W1323" s="6" t="str">
        <f t="shared" si="617"/>
        <v>5</v>
      </c>
      <c r="X1323" t="str">
        <f t="shared" si="618"/>
        <v>May</v>
      </c>
      <c r="Y1323" s="2" t="str">
        <f t="shared" si="619"/>
        <v>9</v>
      </c>
      <c r="Z1323" s="2" t="str">
        <f t="shared" si="620"/>
        <v>September</v>
      </c>
      <c r="AA1323" s="1" t="s">
        <v>75</v>
      </c>
      <c r="AB1323" s="1" t="str">
        <f>IF(ISNUMBER(SEARCH("-",AA1323)),TRIM(LEFT(AA1323,FIND("-",AA1323)-1)),AA1323)</f>
        <v>6</v>
      </c>
      <c r="AC1323" s="1" t="str">
        <f>IF(AB1323="1", "January", IF(AB1323="2", "February", IF(AB1323="3", "March", IF(AB1323="4", "April", IF(AB1323="5", "May", IF(AB1323="6", "June", IF(AB1323="7", "July", IF(AB1323="8", "August", IF(AB1323="9", "September", IF(AB1323="10", "October", IF(AB1323="11", "November", IF(AB1323="12", "December", "Other"))))))))))))</f>
        <v>June</v>
      </c>
      <c r="AD1323" s="1" t="str">
        <f>IF(ISNUMBER(SEARCH("-",AA1323)),TRIM(RIGHT(AA1323,LEN(AA1323)-SEARCH("-",AA1323))),AA1323)</f>
        <v>10</v>
      </c>
      <c r="AE1323" s="1" t="str">
        <f>IF(AD1323="1", "January", IF(AD1323="2", "February", IF(AD1323="3", "March", IF(AD1323="4", "April", IF(AD1323="5", "May", IF(AD1323="6", "June", IF(AD1323="7", "July", IF(AD1323="8", "August", IF(AD1323="9", "September", IF(AD1323="10", "October", IF(AD1323="11", "November", IF(AD1323="12", "December", "Other"))))))))))))</f>
        <v>October</v>
      </c>
      <c r="AF1323" s="16" t="s">
        <v>24624</v>
      </c>
      <c r="AG1323" s="1" t="str">
        <f t="shared" si="600"/>
        <v xml:space="preserve">Seed </v>
      </c>
      <c r="AH1323" s="2" t="str">
        <f t="shared" si="601"/>
        <v>Sow spring in situ[111]. Plants can be transplanted[200].
Division in March or October with care[111].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v>
      </c>
      <c r="AI1323" s="1" t="s">
        <v>12236</v>
      </c>
      <c r="AJ1323" s="1" t="s">
        <v>23807</v>
      </c>
      <c r="AK1323" s="1" t="s">
        <v>17104</v>
      </c>
      <c r="AL1323" s="1" t="str">
        <f t="shared" si="611"/>
        <v>Unscented</v>
      </c>
      <c r="AM1323" s="1" t="b">
        <v>0</v>
      </c>
      <c r="AN1323" s="1" t="b">
        <v>0</v>
      </c>
      <c r="AO1323" s="1" t="b">
        <v>0</v>
      </c>
      <c r="AP1323" s="5" t="s">
        <v>54</v>
      </c>
      <c r="AQ1323" s="5" t="str">
        <f t="shared" si="602"/>
        <v>Light, Medium</v>
      </c>
      <c r="AR1323" s="1" t="s">
        <v>10</v>
      </c>
      <c r="AS1323" s="1" t="str">
        <f t="shared" si="612"/>
        <v>None, Partial</v>
      </c>
      <c r="AT1323" s="1" t="str">
        <f t="shared" si="603"/>
        <v>Partial, Full</v>
      </c>
      <c r="AU1323" s="1" t="s">
        <v>11</v>
      </c>
      <c r="AV1323" s="1" t="str">
        <f t="shared" si="604"/>
        <v>Dry, Moist</v>
      </c>
      <c r="AW1323" s="1" t="s">
        <v>12</v>
      </c>
      <c r="AX1323" s="1" t="str">
        <f t="shared" si="605"/>
        <v>Acid, Neutral, Alkaline</v>
      </c>
      <c r="AY1323" s="1" t="b">
        <v>0</v>
      </c>
      <c r="AZ1323" s="1" t="b">
        <v>0</v>
      </c>
      <c r="BA1323" s="1" t="b">
        <v>0</v>
      </c>
      <c r="BC1323" t="str">
        <f t="shared" si="606"/>
        <v>FALSE</v>
      </c>
      <c r="BE1323" t="str">
        <f t="shared" si="607"/>
        <v>FALSE</v>
      </c>
      <c r="BF1323" s="1" t="b">
        <v>0</v>
      </c>
      <c r="BG1323" s="1" t="b">
        <v>0</v>
      </c>
      <c r="BH1323" s="1" t="b">
        <v>0</v>
      </c>
      <c r="BI1323" s="1" t="s">
        <v>30</v>
      </c>
      <c r="BJ1323" s="1" t="str">
        <f t="shared" si="608"/>
        <v>FALSE</v>
      </c>
      <c r="BK1323" s="1" t="s">
        <v>77</v>
      </c>
      <c r="BL1323" t="str">
        <f t="shared" si="609"/>
        <v>TRUE</v>
      </c>
      <c r="BM1323" s="1" t="b">
        <v>0</v>
      </c>
      <c r="BN1323" s="1" t="b">
        <v>0</v>
      </c>
      <c r="BO1323" s="1">
        <f t="shared" si="613"/>
        <v>5</v>
      </c>
      <c r="BP1323" s="1" t="s">
        <v>12237</v>
      </c>
      <c r="BQ1323" s="1" cm="1">
        <f t="array" ref="BQ1323">_xlfn.IFS(BP1323="None Known",0, LEN(BP1323)&gt;500, 5,LEN(BP1323)&gt;400, 4, LEN(BP1323)&gt;300, 3, LEN(BP1323)&gt;200, 2, LEN(BP1323)&gt;1, 1)</f>
        <v>1</v>
      </c>
      <c r="BR1323" s="16" t="s">
        <v>24930</v>
      </c>
      <c r="BS1323" s="1">
        <v>1</v>
      </c>
      <c r="BT1323" s="1" t="s">
        <v>12238</v>
      </c>
      <c r="BU1323" s="1">
        <v>1</v>
      </c>
      <c r="BV1323" s="1" t="s">
        <v>12239</v>
      </c>
      <c r="BW1323" s="1" t="s">
        <v>12240</v>
      </c>
      <c r="BX1323" s="1"/>
      <c r="BY1323" t="str">
        <f>_xlfn.XLOOKUP($B1323,Img_lookup!A:A,Img_lookup!B:B, "Not available")</f>
        <v>21dfad5b-64ce-44d4-9ed5-4b253e57057f</v>
      </c>
      <c r="BZ1323" t="str">
        <f>_xlfn.XLOOKUP($B1323,Img_lookup!A:A,Img_lookup!C:C, "Not available")</f>
        <v>Papaver nudicaule L. Curtis's botanical magazine s.2 v.4 (1830)</v>
      </c>
      <c r="CA1323" t="str">
        <f>_xlfn.XLOOKUP($B1323,Img_lookup!A:A,Img_lookup!D:D, "Not available")</f>
        <v>Swallowtail Garden Seeds</v>
      </c>
      <c r="CB1323" t="str">
        <f>_xlfn.XLOOKUP($B1323,Img_lookup!A:A,Img_lookup!E:E, "https://imgur.com/aT5wafe")</f>
        <v>https://api.openverse.engineering/v1/images/21dfad5b-64ce-44d4-9ed5-4b253e57057f/thumb/</v>
      </c>
    </row>
    <row r="1324" spans="1:80" ht="409.6" x14ac:dyDescent="0.15">
      <c r="A1324" s="1" t="s">
        <v>6390</v>
      </c>
      <c r="B1324" s="1" t="s">
        <v>16746</v>
      </c>
      <c r="C1324" s="1" t="s">
        <v>16747</v>
      </c>
      <c r="D1324" s="1" t="s">
        <v>16748</v>
      </c>
      <c r="E1324" s="1" t="s">
        <v>16749</v>
      </c>
      <c r="F1324" s="1" t="s">
        <v>6</v>
      </c>
      <c r="G1324" s="1" t="s">
        <v>6</v>
      </c>
      <c r="H1324" s="11" t="str">
        <f t="shared" si="615"/>
        <v>Perennial</v>
      </c>
      <c r="J1324" s="1">
        <v>1</v>
      </c>
      <c r="K1324" s="1">
        <v>0.75</v>
      </c>
      <c r="L1324" t="str" cm="1">
        <f t="array" ref="L1324">_xlfn.IFS(J1324+K1324="", "Unknown", J1324+K1324&gt;3, "Large", J1324+K1324&gt;0.5, "Medium", J1324+K1324&gt;0, "Small")</f>
        <v>Medium</v>
      </c>
      <c r="M1324" s="1">
        <v>3</v>
      </c>
      <c r="N1324" cm="1">
        <f t="array" ref="N1324">IF($M1324="",INDEX($M$2:$M$2176,MATCH(1,INDEX(($A$2:$A$2176=$A1324)*($M$2:$M$2176&lt;&gt;""),0),0)),$M1324)</f>
        <v>3</v>
      </c>
      <c r="O1324" s="2" t="str">
        <f t="shared" si="610"/>
        <v>Hardy to cold</v>
      </c>
      <c r="P1324" s="1" t="s">
        <v>16750</v>
      </c>
      <c r="R1324" t="str">
        <f t="shared" si="614"/>
        <v>Medium</v>
      </c>
      <c r="T1324" s="1"/>
      <c r="U1324" s="1"/>
      <c r="V1324" s="1" t="s">
        <v>96</v>
      </c>
      <c r="W1324" s="6" t="str">
        <f t="shared" si="617"/>
        <v>5</v>
      </c>
      <c r="X1324" t="str">
        <f t="shared" si="618"/>
        <v>May</v>
      </c>
      <c r="Y1324" s="2" t="str">
        <f t="shared" si="619"/>
        <v>6</v>
      </c>
      <c r="Z1324" s="2" t="str">
        <f t="shared" si="620"/>
        <v>June</v>
      </c>
      <c r="AA1324" s="1" t="s">
        <v>51</v>
      </c>
      <c r="AB1324" s="1" t="str">
        <f>IF(ISNUMBER(SEARCH("-",AA1324)),TRIM(LEFT(AA1324,FIND("-",AA1324)-1)),AA1324)</f>
        <v>7</v>
      </c>
      <c r="AC1324" s="1" t="str">
        <f>IF(AB1324="1", "January", IF(AB1324="2", "February", IF(AB1324="3", "March", IF(AB1324="4", "April", IF(AB1324="5", "May", IF(AB1324="6", "June", IF(AB1324="7", "July", IF(AB1324="8", "August", IF(AB1324="9", "September", IF(AB1324="10", "October", IF(AB1324="11", "November", IF(AB1324="12", "December", "Other"))))))))))))</f>
        <v>July</v>
      </c>
      <c r="AD1324" s="1" t="str">
        <f>IF(ISNUMBER(SEARCH("-",AA1324)),TRIM(RIGHT(AA1324,LEN(AA1324)-SEARCH("-",AA1324))),AA1324)</f>
        <v>8</v>
      </c>
      <c r="AE1324" s="1" t="str">
        <f>IF(AD1324="1", "January", IF(AD1324="2", "February", IF(AD1324="3", "March", IF(AD1324="4", "April", IF(AD1324="5", "May", IF(AD1324="6", "June", IF(AD1324="7", "July", IF(AD1324="8", "August", IF(AD1324="9", "September", IF(AD1324="10", "October", IF(AD1324="11", "November", IF(AD1324="12", "December", "Other"))))))))))))</f>
        <v>August</v>
      </c>
      <c r="AF1324" s="16" t="s">
        <v>24625</v>
      </c>
      <c r="AG1324" s="1" t="str">
        <f t="shared" si="600"/>
        <v xml:space="preserve">Seed </v>
      </c>
      <c r="AH1324" s="2" t="str">
        <f t="shared" si="601"/>
        <v>Sow June in an outdoor seedbed. Plant into permanent positions in September. Seed can also be sown in spring and may then flower in late summer.
Division in March or October with care[200]. Another report suggests that division is very simple[190]. Larger divisions can be planted out direct into their permanent positions. We have found that it is better to pot up the smaller divisions and grow them on in light shade in a cold frame until they are well established before planting them out in late spring or early summer.
Root cuttings 10cm long, November/December in a cold frame[111].</v>
      </c>
      <c r="AI1324" s="1" t="s">
        <v>16751</v>
      </c>
      <c r="AJ1324" s="1" t="s">
        <v>23807</v>
      </c>
      <c r="AK1324" s="1" t="s">
        <v>17104</v>
      </c>
      <c r="AL1324" s="1" t="str">
        <f t="shared" si="611"/>
        <v>Unscented</v>
      </c>
      <c r="AM1324" s="1" t="b">
        <v>0</v>
      </c>
      <c r="AN1324" s="1" t="b">
        <v>0</v>
      </c>
      <c r="AO1324" s="1" t="b">
        <v>1</v>
      </c>
      <c r="AP1324" s="5" t="s">
        <v>54</v>
      </c>
      <c r="AQ1324" s="5" t="str">
        <f t="shared" si="602"/>
        <v>Light, Medium</v>
      </c>
      <c r="AR1324" s="1" t="s">
        <v>30</v>
      </c>
      <c r="AS1324" s="1" t="str">
        <f t="shared" si="612"/>
        <v>None</v>
      </c>
      <c r="AT1324" s="1" t="str">
        <f t="shared" si="603"/>
        <v>Full</v>
      </c>
      <c r="AU1324" s="1" t="s">
        <v>11</v>
      </c>
      <c r="AV1324" s="1" t="str">
        <f t="shared" si="604"/>
        <v>Dry, Moist</v>
      </c>
      <c r="AW1324" s="1" t="s">
        <v>12</v>
      </c>
      <c r="AX1324" s="1" t="str">
        <f t="shared" si="605"/>
        <v>Acid, Neutral, Alkaline</v>
      </c>
      <c r="AY1324" s="1" t="b">
        <v>0</v>
      </c>
      <c r="AZ1324" s="1" t="b">
        <v>0</v>
      </c>
      <c r="BA1324" s="1" t="b">
        <v>0</v>
      </c>
      <c r="BC1324" t="str">
        <f t="shared" si="606"/>
        <v>FALSE</v>
      </c>
      <c r="BE1324" t="str">
        <f t="shared" si="607"/>
        <v>FALSE</v>
      </c>
      <c r="BF1324" s="1" t="b">
        <v>1</v>
      </c>
      <c r="BG1324" s="1" t="b">
        <v>0</v>
      </c>
      <c r="BH1324" s="1" t="b">
        <v>1</v>
      </c>
      <c r="BI1324" s="1" t="s">
        <v>30</v>
      </c>
      <c r="BJ1324" s="1" t="str">
        <f t="shared" si="608"/>
        <v>FALSE</v>
      </c>
      <c r="BK1324" s="1" t="s">
        <v>77</v>
      </c>
      <c r="BL1324" t="str">
        <f t="shared" si="609"/>
        <v>TRUE</v>
      </c>
      <c r="BM1324" s="1" t="b">
        <v>0</v>
      </c>
      <c r="BN1324" s="1" t="b">
        <v>1</v>
      </c>
      <c r="BO1324" s="1">
        <f t="shared" si="613"/>
        <v>4</v>
      </c>
      <c r="BP1324" s="1" t="s">
        <v>31</v>
      </c>
      <c r="BQ1324" s="1" cm="1">
        <f t="array" ref="BQ1324">_xlfn.IFS(BP1324="None Known",0, LEN(BP1324)&gt;500, 5,LEN(BP1324)&gt;400, 4, LEN(BP1324)&gt;300, 3, LEN(BP1324)&gt;200, 2, LEN(BP1324)&gt;1, 1)</f>
        <v>0</v>
      </c>
      <c r="BR1324" s="1" t="s">
        <v>16752</v>
      </c>
      <c r="BS1324" s="1">
        <v>1</v>
      </c>
      <c r="BT1324" s="1" t="s">
        <v>16753</v>
      </c>
      <c r="BU1324" s="1">
        <v>1</v>
      </c>
      <c r="BV1324" s="1" t="s">
        <v>760</v>
      </c>
      <c r="BW1324" s="1" t="s">
        <v>16754</v>
      </c>
      <c r="BX1324" s="1"/>
      <c r="BY1324" t="str">
        <f>_xlfn.XLOOKUP($B1324,Img_lookup!A:A,Img_lookup!B:B, "Not available")</f>
        <v>29d3b76c-468e-4f3a-a947-5110f1074817</v>
      </c>
      <c r="BZ1324" t="str">
        <f>_xlfn.XLOOKUP($B1324,Img_lookup!A:A,Img_lookup!C:C, "Not available")</f>
        <v>Oriental poppy, Eastern poppy (Papaver orientale), and Virginian Lung-wort (Pulmonaria virginianica) The new botanic garden (1812)</v>
      </c>
      <c r="CA1324" t="str">
        <f>_xlfn.XLOOKUP($B1324,Img_lookup!A:A,Img_lookup!D:D, "Not available")</f>
        <v>Swallowtail Garden Seeds</v>
      </c>
      <c r="CB1324" t="str">
        <f>_xlfn.XLOOKUP($B1324,Img_lookup!A:A,Img_lookup!E:E, "https://imgur.com/aT5wafe")</f>
        <v>https://api.openverse.engineering/v1/images/29d3b76c-468e-4f3a-a947-5110f1074817/thumb/</v>
      </c>
    </row>
    <row r="1325" spans="1:80" ht="409.6" x14ac:dyDescent="0.15">
      <c r="A1325" s="1" t="s">
        <v>6390</v>
      </c>
      <c r="B1325" s="1" t="s">
        <v>14825</v>
      </c>
      <c r="C1325" s="1" t="s">
        <v>14826</v>
      </c>
      <c r="E1325" s="1" t="s">
        <v>12411</v>
      </c>
      <c r="F1325" s="1" t="s">
        <v>85</v>
      </c>
      <c r="G1325" s="1" t="s">
        <v>85</v>
      </c>
      <c r="H1325" s="11" t="str">
        <f t="shared" si="615"/>
        <v>Annual</v>
      </c>
      <c r="J1325" s="1">
        <v>0.60000002399999997</v>
      </c>
      <c r="K1325" s="1">
        <v>0.15000000599999999</v>
      </c>
      <c r="L1325" t="str" cm="1">
        <f t="array" ref="L1325">_xlfn.IFS(J1325+K1325="", "Unknown", J1325+K1325&gt;3, "Large", J1325+K1325&gt;0.5, "Medium", J1325+K1325&gt;0, "Small")</f>
        <v>Medium</v>
      </c>
      <c r="M1325" s="1">
        <v>5</v>
      </c>
      <c r="N1325" cm="1">
        <f t="array" ref="N1325">IF($M1325="",INDEX($M$2:$M$2176,MATCH(1,INDEX(($A$2:$A$2176=$A1325)*($M$2:$M$2176&lt;&gt;""),0),0)),$M1325)</f>
        <v>5</v>
      </c>
      <c r="O1325" s="2" t="str">
        <f t="shared" si="610"/>
        <v>Seasonal outdoors</v>
      </c>
      <c r="P1325" s="1" t="s">
        <v>14827</v>
      </c>
      <c r="R1325" t="str">
        <f t="shared" si="614"/>
        <v>Medium</v>
      </c>
      <c r="T1325" s="1"/>
      <c r="U1325" s="1"/>
      <c r="V1325" s="1" t="s">
        <v>322</v>
      </c>
      <c r="W1325" s="6" t="str">
        <f t="shared" si="617"/>
        <v>6</v>
      </c>
      <c r="X1325" t="str">
        <f t="shared" si="618"/>
        <v>June</v>
      </c>
      <c r="Y1325" s="2" t="str">
        <f t="shared" si="619"/>
        <v>8</v>
      </c>
      <c r="Z1325" s="2" t="str">
        <f t="shared" si="620"/>
        <v>August</v>
      </c>
      <c r="AA1325" s="1" t="s">
        <v>427</v>
      </c>
      <c r="AB1325" s="1" t="str">
        <f>IF(ISNUMBER(SEARCH("-",AA1325)),TRIM(LEFT(AA1325,FIND("-",AA1325)-1)),AA1325)</f>
        <v>8</v>
      </c>
      <c r="AC1325" s="1" t="str">
        <f>IF(AB1325="1", "January", IF(AB1325="2", "February", IF(AB1325="3", "March", IF(AB1325="4", "April", IF(AB1325="5", "May", IF(AB1325="6", "June", IF(AB1325="7", "July", IF(AB1325="8", "August", IF(AB1325="9", "September", IF(AB1325="10", "October", IF(AB1325="11", "November", IF(AB1325="12", "December", "Other"))))))))))))</f>
        <v>August</v>
      </c>
      <c r="AD1325" s="1" t="str">
        <f>IF(ISNUMBER(SEARCH("-",AA1325)),TRIM(RIGHT(AA1325,LEN(AA1325)-SEARCH("-",AA1325))),AA1325)</f>
        <v>9</v>
      </c>
      <c r="AE1325" s="1" t="str">
        <f>IF(AD1325="1", "January", IF(AD1325="2", "February", IF(AD1325="3", "March", IF(AD1325="4", "April", IF(AD1325="5", "May", IF(AD1325="6", "June", IF(AD1325="7", "July", IF(AD1325="8", "August", IF(AD1325="9", "September", IF(AD1325="10", "October", IF(AD1325="11", "November", IF(AD1325="12", "December", "Other"))))))))))))</f>
        <v>September</v>
      </c>
      <c r="AF1325" s="1" t="s">
        <v>24626</v>
      </c>
      <c r="AG1325" s="1" t="str">
        <f t="shared" si="600"/>
        <v xml:space="preserve">Seed </v>
      </c>
      <c r="AH1325" s="2" t="str">
        <f t="shared" si="601"/>
        <v>Sow spring or autumn in situ[200].</v>
      </c>
      <c r="AI1325" s="1" t="s">
        <v>14828</v>
      </c>
      <c r="AJ1325" s="1" t="s">
        <v>23812</v>
      </c>
      <c r="AK1325" s="1" t="s">
        <v>17104</v>
      </c>
      <c r="AL1325" s="1" t="str">
        <f t="shared" si="611"/>
        <v>Unscented</v>
      </c>
      <c r="AM1325" s="1" t="b">
        <v>0</v>
      </c>
      <c r="AN1325" s="1" t="b">
        <v>0</v>
      </c>
      <c r="AO1325" s="1" t="b">
        <v>0</v>
      </c>
      <c r="AP1325" s="5" t="s">
        <v>28</v>
      </c>
      <c r="AQ1325" s="5" t="str">
        <f t="shared" si="602"/>
        <v>Light, Medium, Heavy</v>
      </c>
      <c r="AR1325" s="1" t="s">
        <v>30</v>
      </c>
      <c r="AS1325" s="1" t="str">
        <f t="shared" si="612"/>
        <v>None</v>
      </c>
      <c r="AT1325" s="1" t="str">
        <f t="shared" si="603"/>
        <v>Full</v>
      </c>
      <c r="AU1325" s="1" t="s">
        <v>29</v>
      </c>
      <c r="AV1325" s="1" t="str">
        <f t="shared" si="604"/>
        <v>Moist</v>
      </c>
      <c r="AW1325" s="1" t="s">
        <v>12</v>
      </c>
      <c r="AX1325" s="1" t="str">
        <f t="shared" si="605"/>
        <v>Acid, Neutral, Alkaline</v>
      </c>
      <c r="AY1325" s="1" t="b">
        <v>0</v>
      </c>
      <c r="AZ1325" s="1" t="b">
        <v>0</v>
      </c>
      <c r="BA1325" s="1" t="b">
        <v>0</v>
      </c>
      <c r="BC1325" t="str">
        <f t="shared" si="606"/>
        <v>FALSE</v>
      </c>
      <c r="BE1325" t="str">
        <f t="shared" si="607"/>
        <v>FALSE</v>
      </c>
      <c r="BF1325" s="1" t="b">
        <v>0</v>
      </c>
      <c r="BG1325" s="1" t="b">
        <v>0</v>
      </c>
      <c r="BH1325" s="1" t="b">
        <v>0</v>
      </c>
      <c r="BI1325" s="1" t="s">
        <v>30</v>
      </c>
      <c r="BJ1325" s="1" t="str">
        <f t="shared" si="608"/>
        <v>FALSE</v>
      </c>
      <c r="BK1325" s="1" t="s">
        <v>77</v>
      </c>
      <c r="BL1325" t="str">
        <f t="shared" si="609"/>
        <v>TRUE</v>
      </c>
      <c r="BM1325" s="1" t="b">
        <v>0</v>
      </c>
      <c r="BN1325" s="1" t="b">
        <v>1</v>
      </c>
      <c r="BO1325" s="1">
        <f t="shared" si="613"/>
        <v>14</v>
      </c>
      <c r="BP1325" s="1" t="s">
        <v>14829</v>
      </c>
      <c r="BQ1325" s="1" cm="1">
        <f t="array" ref="BQ1325">_xlfn.IFS(BP1325="None Known",0, LEN(BP1325)&gt;500, 5,LEN(BP1325)&gt;400, 4, LEN(BP1325)&gt;300, 3, LEN(BP1325)&gt;200, 2, LEN(BP1325)&gt;1, 1)</f>
        <v>2</v>
      </c>
      <c r="BR1325" s="16" t="s">
        <v>24931</v>
      </c>
      <c r="BS1325" s="1">
        <v>3</v>
      </c>
      <c r="BT1325" s="1" t="s">
        <v>14830</v>
      </c>
      <c r="BU1325" s="1">
        <v>3</v>
      </c>
      <c r="BV1325" s="1" t="s">
        <v>14831</v>
      </c>
      <c r="BW1325" s="1" t="s">
        <v>14832</v>
      </c>
      <c r="BX1325" s="1"/>
      <c r="BY1325" t="str">
        <f>_xlfn.XLOOKUP($B1325,Img_lookup!A:A,Img_lookup!B:B, "Not available")</f>
        <v>ecda5768-d147-40c3-9c6b-019f506970c6</v>
      </c>
      <c r="BZ1325" t="str">
        <f>_xlfn.XLOOKUP($B1325,Img_lookup!A:A,Img_lookup!C:C, "Not available")</f>
        <v>Bluet, and Coquelicot. Blue cornflower (Cyanus segetum) and Red cornflower (Poppy, Papaver rhoeas). Les fleurs anim√©es, vol. 2 (1867)</v>
      </c>
      <c r="CA1325" t="str">
        <f>_xlfn.XLOOKUP($B1325,Img_lookup!A:A,Img_lookup!D:D, "Not available")</f>
        <v>Swallowtail Garden Seeds</v>
      </c>
      <c r="CB1325" t="str">
        <f>_xlfn.XLOOKUP($B1325,Img_lookup!A:A,Img_lookup!E:E, "https://imgur.com/aT5wafe")</f>
        <v>https://api.openverse.engineering/v1/images/ecda5768-d147-40c3-9c6b-019f506970c6/thumb/</v>
      </c>
    </row>
    <row r="1326" spans="1:80" ht="409.6" x14ac:dyDescent="0.15">
      <c r="A1326" s="1" t="s">
        <v>6390</v>
      </c>
      <c r="B1326" s="1" t="s">
        <v>7546</v>
      </c>
      <c r="C1326" s="1" t="s">
        <v>7547</v>
      </c>
      <c r="E1326" s="1" t="s">
        <v>7548</v>
      </c>
      <c r="F1326" s="1" t="s">
        <v>85</v>
      </c>
      <c r="G1326" s="1" t="s">
        <v>85</v>
      </c>
      <c r="H1326" s="11" t="str">
        <f t="shared" si="615"/>
        <v>Annual</v>
      </c>
      <c r="J1326" s="1">
        <v>0.60000002399999997</v>
      </c>
      <c r="K1326" s="1">
        <v>0.20000000300000001</v>
      </c>
      <c r="L1326" t="str" cm="1">
        <f t="array" ref="L1326">_xlfn.IFS(J1326+K1326="", "Unknown", J1326+K1326&gt;3, "Large", J1326+K1326&gt;0.5, "Medium", J1326+K1326&gt;0, "Small")</f>
        <v>Medium</v>
      </c>
      <c r="M1326" s="1">
        <v>7</v>
      </c>
      <c r="N1326" cm="1">
        <f t="array" ref="N1326">IF($M1326="",INDEX($M$2:$M$2176,MATCH(1,INDEX(($A$2:$A$2176=$A1326)*($M$2:$M$2176&lt;&gt;""),0),0)),$M1326)</f>
        <v>7</v>
      </c>
      <c r="O1326" s="2" t="str">
        <f t="shared" si="610"/>
        <v>Seasonal outdoors</v>
      </c>
      <c r="P1326" s="1" t="s">
        <v>306</v>
      </c>
      <c r="R1326" t="str">
        <f t="shared" si="614"/>
        <v>Medium</v>
      </c>
      <c r="T1326" s="1"/>
      <c r="U1326" s="1"/>
      <c r="V1326" s="1" t="s">
        <v>51</v>
      </c>
      <c r="W1326" s="6" t="str">
        <f t="shared" si="617"/>
        <v>7</v>
      </c>
      <c r="X1326" t="str">
        <f t="shared" si="618"/>
        <v>July</v>
      </c>
      <c r="Y1326" s="2" t="str">
        <f t="shared" si="619"/>
        <v>8</v>
      </c>
      <c r="Z1326" s="2" t="str">
        <f t="shared" si="620"/>
        <v>August</v>
      </c>
      <c r="AF1326" s="1" t="s">
        <v>24626</v>
      </c>
      <c r="AG1326" s="1" t="str">
        <f t="shared" si="600"/>
        <v xml:space="preserve">Seed </v>
      </c>
      <c r="AH1326" s="2" t="str">
        <f t="shared" si="601"/>
        <v>Sow spring or autumn in situ[200].</v>
      </c>
      <c r="AI1326" s="1" t="s">
        <v>7549</v>
      </c>
      <c r="AJ1326" s="1" t="s">
        <v>23807</v>
      </c>
      <c r="AK1326" s="1" t="s">
        <v>17104</v>
      </c>
      <c r="AL1326" s="1" t="str">
        <f t="shared" si="611"/>
        <v>Unscented</v>
      </c>
      <c r="AM1326" s="1" t="b">
        <v>0</v>
      </c>
      <c r="AN1326" s="1" t="b">
        <v>0</v>
      </c>
      <c r="AO1326" s="1" t="b">
        <v>0</v>
      </c>
      <c r="AP1326" s="5" t="s">
        <v>28</v>
      </c>
      <c r="AQ1326" s="5" t="str">
        <f t="shared" si="602"/>
        <v>Light, Medium, Heavy</v>
      </c>
      <c r="AR1326" s="1" t="s">
        <v>30</v>
      </c>
      <c r="AS1326" s="1" t="str">
        <f t="shared" si="612"/>
        <v>None</v>
      </c>
      <c r="AT1326" s="1" t="str">
        <f t="shared" si="603"/>
        <v>Full</v>
      </c>
      <c r="AU1326" s="1" t="s">
        <v>29</v>
      </c>
      <c r="AV1326" s="1" t="str">
        <f t="shared" si="604"/>
        <v>Moist</v>
      </c>
      <c r="AW1326" s="1" t="s">
        <v>12</v>
      </c>
      <c r="AX1326" s="1" t="str">
        <f t="shared" si="605"/>
        <v>Acid, Neutral, Alkaline</v>
      </c>
      <c r="AY1326" s="1" t="b">
        <v>0</v>
      </c>
      <c r="AZ1326" s="1" t="b">
        <v>0</v>
      </c>
      <c r="BA1326" s="1" t="b">
        <v>0</v>
      </c>
      <c r="BC1326" t="str">
        <f t="shared" si="606"/>
        <v>FALSE</v>
      </c>
      <c r="BE1326" t="str">
        <f t="shared" si="607"/>
        <v>FALSE</v>
      </c>
      <c r="BF1326" s="1" t="b">
        <v>0</v>
      </c>
      <c r="BG1326" s="1" t="b">
        <v>0</v>
      </c>
      <c r="BH1326" s="1" t="b">
        <v>0</v>
      </c>
      <c r="BI1326" s="1" t="s">
        <v>30</v>
      </c>
      <c r="BJ1326" s="1" t="str">
        <f t="shared" si="608"/>
        <v>FALSE</v>
      </c>
      <c r="BK1326" s="1" t="s">
        <v>77</v>
      </c>
      <c r="BL1326" t="str">
        <f t="shared" si="609"/>
        <v>TRUE</v>
      </c>
      <c r="BM1326" s="1" t="b">
        <v>0</v>
      </c>
      <c r="BN1326" s="1" t="b">
        <v>0</v>
      </c>
      <c r="BO1326" s="1">
        <f t="shared" si="613"/>
        <v>17</v>
      </c>
      <c r="BP1326" s="1" t="s">
        <v>7550</v>
      </c>
      <c r="BQ1326" s="1" cm="1">
        <f t="array" ref="BQ1326">_xlfn.IFS(BP1326="None Known",0, LEN(BP1326)&gt;500, 5,LEN(BP1326)&gt;400, 4, LEN(BP1326)&gt;300, 3, LEN(BP1326)&gt;200, 2, LEN(BP1326)&gt;1, 1)</f>
        <v>1</v>
      </c>
      <c r="BR1326" s="16" t="s">
        <v>24932</v>
      </c>
      <c r="BS1326" s="1">
        <v>4</v>
      </c>
      <c r="BT1326" s="1" t="s">
        <v>7551</v>
      </c>
      <c r="BU1326" s="1">
        <v>4</v>
      </c>
      <c r="BV1326" s="1" t="s">
        <v>7552</v>
      </c>
      <c r="BW1326" s="1" t="s">
        <v>7553</v>
      </c>
      <c r="BX1326" s="1"/>
      <c r="BY1326" t="str">
        <f>_xlfn.XLOOKUP($B1326,Img_lookup!A:A,Img_lookup!B:B, "Not available")</f>
        <v>c5fa9911-f06a-48f3-9e16-bd182c25f9c8</v>
      </c>
      <c r="BZ1326" t="str">
        <f>_xlfn.XLOOKUP($B1326,Img_lookup!A:A,Img_lookup!C:C, "Not available")</f>
        <v>Papaver somniferum</v>
      </c>
      <c r="CA1326" t="str">
        <f>_xlfn.XLOOKUP($B1326,Img_lookup!A:A,Img_lookup!D:D, "Not available")</f>
        <v>Anne Worner</v>
      </c>
      <c r="CB1326" t="str">
        <f>_xlfn.XLOOKUP($B1326,Img_lookup!A:A,Img_lookup!E:E, "https://imgur.com/aT5wafe")</f>
        <v>https://api.openverse.engineering/v1/images/c5fa9911-f06a-48f3-9e16-bd182c25f9c8/thumb/</v>
      </c>
    </row>
    <row r="1327" spans="1:80" ht="409.6" x14ac:dyDescent="0.15">
      <c r="A1327" s="1" t="s">
        <v>3370</v>
      </c>
      <c r="B1327" s="1" t="s">
        <v>5661</v>
      </c>
      <c r="C1327" s="1" t="s">
        <v>4249</v>
      </c>
      <c r="D1327" s="1" t="s">
        <v>5662</v>
      </c>
      <c r="E1327" s="1" t="s">
        <v>5663</v>
      </c>
      <c r="F1327" s="1" t="s">
        <v>6</v>
      </c>
      <c r="G1327" s="1" t="s">
        <v>6</v>
      </c>
      <c r="H1327" s="11" t="str">
        <f t="shared" si="615"/>
        <v>Perennial</v>
      </c>
      <c r="J1327" s="1">
        <v>0.60000002399999997</v>
      </c>
      <c r="K1327" s="1">
        <v>0.60000002399999997</v>
      </c>
      <c r="L1327" t="str" cm="1">
        <f t="array" ref="L1327">_xlfn.IFS(J1327+K1327="", "Unknown", J1327+K1327&gt;3, "Large", J1327+K1327&gt;0.5, "Medium", J1327+K1327&gt;0, "Small")</f>
        <v>Medium</v>
      </c>
      <c r="N1327" cm="1">
        <f t="array" ref="N1327">IF($M1327="",INDEX($M$2:$M$2176,MATCH(1,INDEX(($A$2:$A$2176=$A1327)*($M$2:$M$2176&lt;&gt;""),0),0)),$M1327)</f>
        <v>7</v>
      </c>
      <c r="O1327" s="2" t="str">
        <f t="shared" si="610"/>
        <v>Seasonal outdoors</v>
      </c>
      <c r="P1327" s="1" t="s">
        <v>5664</v>
      </c>
      <c r="R1327" t="str">
        <f t="shared" si="614"/>
        <v>Medium</v>
      </c>
      <c r="T1327" s="1"/>
      <c r="U1327" s="1"/>
      <c r="V1327" s="1" t="s">
        <v>75</v>
      </c>
      <c r="W1327" s="6" t="str">
        <f t="shared" si="617"/>
        <v>6</v>
      </c>
      <c r="X1327" t="str">
        <f t="shared" si="618"/>
        <v>June</v>
      </c>
      <c r="Y1327" s="2" t="str">
        <f t="shared" si="619"/>
        <v>10</v>
      </c>
      <c r="Z1327" s="2" t="str">
        <f t="shared" si="620"/>
        <v>October</v>
      </c>
      <c r="AF1327" s="16" t="s">
        <v>24627</v>
      </c>
      <c r="AG1327" s="1" t="str">
        <f t="shared" si="600"/>
        <v xml:space="preserve">Seed </v>
      </c>
      <c r="AH1327" s="2" t="str">
        <f t="shared" si="601"/>
        <v>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27" s="1" t="s">
        <v>5665</v>
      </c>
      <c r="AJ1327" s="1" t="s">
        <v>1</v>
      </c>
      <c r="AK1327" s="1" t="s">
        <v>17105</v>
      </c>
      <c r="AL1327" s="1" t="str">
        <f t="shared" si="611"/>
        <v>Unscented</v>
      </c>
      <c r="AM1327" s="1" t="b">
        <v>0</v>
      </c>
      <c r="AN1327" s="1" t="b">
        <v>0</v>
      </c>
      <c r="AO1327" s="1" t="b">
        <v>0</v>
      </c>
      <c r="AP1327" s="5" t="s">
        <v>28</v>
      </c>
      <c r="AQ1327" s="5" t="str">
        <f t="shared" si="602"/>
        <v>Light, Medium, Heavy</v>
      </c>
      <c r="AR1327" s="1" t="s">
        <v>10</v>
      </c>
      <c r="AS1327" s="1" t="str">
        <f t="shared" si="612"/>
        <v>None, Partial</v>
      </c>
      <c r="AT1327" s="1" t="str">
        <f t="shared" si="603"/>
        <v>Partial, Full</v>
      </c>
      <c r="AU1327" s="1" t="s">
        <v>11</v>
      </c>
      <c r="AV1327" s="1" t="str">
        <f t="shared" si="604"/>
        <v>Dry, Moist</v>
      </c>
      <c r="AW1327" s="1" t="s">
        <v>12</v>
      </c>
      <c r="AX1327" s="1" t="str">
        <f t="shared" si="605"/>
        <v>Acid, Neutral, Alkaline</v>
      </c>
      <c r="AY1327" s="1" t="b">
        <v>0</v>
      </c>
      <c r="AZ1327" s="1" t="b">
        <v>0</v>
      </c>
      <c r="BA1327" s="1" t="b">
        <v>0</v>
      </c>
      <c r="BC1327" t="str">
        <f t="shared" si="606"/>
        <v>FALSE</v>
      </c>
      <c r="BE1327" t="str">
        <f t="shared" si="607"/>
        <v>FALSE</v>
      </c>
      <c r="BF1327" s="1" t="b">
        <v>0</v>
      </c>
      <c r="BG1327" s="1" t="b">
        <v>0</v>
      </c>
      <c r="BH1327" s="1" t="b">
        <v>0</v>
      </c>
      <c r="BI1327" s="1" t="s">
        <v>30</v>
      </c>
      <c r="BJ1327" s="1" t="str">
        <f t="shared" si="608"/>
        <v>FALSE</v>
      </c>
      <c r="BK1327" s="1" t="s">
        <v>30</v>
      </c>
      <c r="BL1327" t="str">
        <f t="shared" si="609"/>
        <v>FALSE</v>
      </c>
      <c r="BM1327" s="1" t="b">
        <v>0</v>
      </c>
      <c r="BN1327" s="1" t="b">
        <v>0</v>
      </c>
      <c r="BO1327" s="1">
        <f t="shared" si="613"/>
        <v>7</v>
      </c>
      <c r="BP1327" s="1" t="s">
        <v>4252</v>
      </c>
      <c r="BQ1327" s="1" cm="1">
        <f t="array" ref="BQ1327">_xlfn.IFS(BP1327="None Known",0, LEN(BP1327)&gt;500, 5,LEN(BP1327)&gt;400, 4, LEN(BP1327)&gt;300, 3, LEN(BP1327)&gt;200, 2, LEN(BP1327)&gt;1, 1)</f>
        <v>1</v>
      </c>
      <c r="BR1327" s="1" t="s">
        <v>4253</v>
      </c>
      <c r="BS1327" s="1">
        <v>1</v>
      </c>
      <c r="BT1327" s="1" t="s">
        <v>4254</v>
      </c>
      <c r="BU1327" s="1">
        <v>3</v>
      </c>
      <c r="BV1327" s="1" t="s">
        <v>5666</v>
      </c>
      <c r="BW1327" s="1" t="s">
        <v>31</v>
      </c>
      <c r="BX1327" s="1"/>
      <c r="BY1327" t="str">
        <f>_xlfn.XLOOKUP($B1327,Img_lookup!A:A,Img_lookup!B:B, "Not available")</f>
        <v>e9b9b572-fa05-4f15-8c02-dbe4f4fcbe59</v>
      </c>
      <c r="BZ1327" t="str">
        <f>_xlfn.XLOOKUP($B1327,Img_lookup!A:A,Img_lookup!C:C, "Not available")</f>
        <v>Parietaria judaica</v>
      </c>
      <c r="CA1327" t="str">
        <f>_xlfn.XLOOKUP($B1327,Img_lookup!A:A,Img_lookup!D:D, "Not available")</f>
        <v>pixeltoo</v>
      </c>
      <c r="CB1327" t="str">
        <f>_xlfn.XLOOKUP($B1327,Img_lookup!A:A,Img_lookup!E:E, "https://imgur.com/aT5wafe")</f>
        <v>https://api.openverse.engineering/v1/images/e9b9b572-fa05-4f15-8c02-dbe4f4fcbe59/thumb/</v>
      </c>
    </row>
    <row r="1328" spans="1:80" ht="409.6" x14ac:dyDescent="0.15">
      <c r="A1328" s="1" t="s">
        <v>3370</v>
      </c>
      <c r="B1328" s="1" t="s">
        <v>4248</v>
      </c>
      <c r="C1328" s="1" t="s">
        <v>4249</v>
      </c>
      <c r="E1328" s="1" t="s">
        <v>4250</v>
      </c>
      <c r="F1328" s="1" t="s">
        <v>6</v>
      </c>
      <c r="G1328" s="1" t="s">
        <v>6</v>
      </c>
      <c r="H1328" s="11" t="str">
        <f t="shared" si="615"/>
        <v>Perennial</v>
      </c>
      <c r="J1328" s="1">
        <v>0.60000002399999997</v>
      </c>
      <c r="K1328" s="1">
        <v>0.60000002399999997</v>
      </c>
      <c r="L1328" t="str" cm="1">
        <f t="array" ref="L1328">_xlfn.IFS(J1328+K1328="", "Unknown", J1328+K1328&gt;3, "Large", J1328+K1328&gt;0.5, "Medium", J1328+K1328&gt;0, "Small")</f>
        <v>Medium</v>
      </c>
      <c r="N1328" cm="1">
        <f t="array" ref="N1328">IF($M1328="",INDEX($M$2:$M$2176,MATCH(1,INDEX(($A$2:$A$2176=$A1328)*($M$2:$M$2176&lt;&gt;""),0),0)),$M1328)</f>
        <v>7</v>
      </c>
      <c r="O1328" s="2" t="str">
        <f t="shared" si="610"/>
        <v>Seasonal outdoors</v>
      </c>
      <c r="P1328" s="1" t="s">
        <v>196</v>
      </c>
      <c r="R1328" t="str">
        <f t="shared" si="614"/>
        <v>Medium</v>
      </c>
      <c r="T1328" s="1"/>
      <c r="U1328" s="1"/>
      <c r="V1328" s="1" t="s">
        <v>75</v>
      </c>
      <c r="W1328" s="6" t="str">
        <f t="shared" si="617"/>
        <v>6</v>
      </c>
      <c r="X1328" t="str">
        <f t="shared" si="618"/>
        <v>June</v>
      </c>
      <c r="Y1328" s="2" t="str">
        <f t="shared" si="619"/>
        <v>10</v>
      </c>
      <c r="Z1328" s="2" t="str">
        <f t="shared" si="620"/>
        <v>October</v>
      </c>
      <c r="AF1328" s="16" t="s">
        <v>24627</v>
      </c>
      <c r="AG1328" s="1" t="str">
        <f t="shared" si="600"/>
        <v xml:space="preserve">Seed </v>
      </c>
      <c r="AH1328" s="2" t="str">
        <f t="shared" si="601"/>
        <v>Sow spring or autumn in a cold frame. Prick out the seedling when they are large enough to handle and plant them out in the summer. If you have sufficient seed then it can be sown in situ in autumn or spring.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28" s="1" t="s">
        <v>4251</v>
      </c>
      <c r="AJ1328" s="1" t="s">
        <v>1</v>
      </c>
      <c r="AK1328" s="1" t="s">
        <v>17105</v>
      </c>
      <c r="AL1328" s="1" t="str">
        <f t="shared" si="611"/>
        <v>Unscented</v>
      </c>
      <c r="AM1328" s="1" t="b">
        <v>0</v>
      </c>
      <c r="AN1328" s="1" t="b">
        <v>0</v>
      </c>
      <c r="AO1328" s="1" t="b">
        <v>0</v>
      </c>
      <c r="AP1328" s="5" t="s">
        <v>28</v>
      </c>
      <c r="AQ1328" s="5" t="str">
        <f t="shared" si="602"/>
        <v>Light, Medium, Heavy</v>
      </c>
      <c r="AR1328" s="1" t="s">
        <v>10</v>
      </c>
      <c r="AS1328" s="1" t="str">
        <f t="shared" si="612"/>
        <v>None, Partial</v>
      </c>
      <c r="AT1328" s="1" t="str">
        <f t="shared" si="603"/>
        <v>Partial, Full</v>
      </c>
      <c r="AU1328" s="1" t="s">
        <v>11</v>
      </c>
      <c r="AV1328" s="1" t="str">
        <f t="shared" si="604"/>
        <v>Dry, Moist</v>
      </c>
      <c r="AW1328" s="1" t="s">
        <v>12</v>
      </c>
      <c r="AX1328" s="1" t="str">
        <f t="shared" si="605"/>
        <v>Acid, Neutral, Alkaline</v>
      </c>
      <c r="AY1328" s="1" t="b">
        <v>0</v>
      </c>
      <c r="AZ1328" s="1" t="b">
        <v>0</v>
      </c>
      <c r="BA1328" s="1" t="b">
        <v>0</v>
      </c>
      <c r="BC1328" t="str">
        <f t="shared" si="606"/>
        <v>FALSE</v>
      </c>
      <c r="BE1328" t="str">
        <f t="shared" si="607"/>
        <v>FALSE</v>
      </c>
      <c r="BF1328" s="1" t="b">
        <v>0</v>
      </c>
      <c r="BG1328" s="1" t="b">
        <v>0</v>
      </c>
      <c r="BH1328" s="1" t="b">
        <v>0</v>
      </c>
      <c r="BI1328" s="1" t="s">
        <v>30</v>
      </c>
      <c r="BJ1328" s="1" t="str">
        <f t="shared" si="608"/>
        <v>FALSE</v>
      </c>
      <c r="BK1328" s="1" t="s">
        <v>30</v>
      </c>
      <c r="BL1328" t="str">
        <f t="shared" si="609"/>
        <v>FALSE</v>
      </c>
      <c r="BM1328" s="1" t="b">
        <v>0</v>
      </c>
      <c r="BN1328" s="1" t="b">
        <v>0</v>
      </c>
      <c r="BO1328" s="1">
        <f t="shared" si="613"/>
        <v>7</v>
      </c>
      <c r="BP1328" s="1" t="s">
        <v>4252</v>
      </c>
      <c r="BQ1328" s="1" cm="1">
        <f t="array" ref="BQ1328">_xlfn.IFS(BP1328="None Known",0, LEN(BP1328)&gt;500, 5,LEN(BP1328)&gt;400, 4, LEN(BP1328)&gt;300, 3, LEN(BP1328)&gt;200, 2, LEN(BP1328)&gt;1, 1)</f>
        <v>1</v>
      </c>
      <c r="BR1328" s="1" t="s">
        <v>4253</v>
      </c>
      <c r="BS1328" s="1">
        <v>1</v>
      </c>
      <c r="BT1328" s="1" t="s">
        <v>4254</v>
      </c>
      <c r="BU1328" s="1">
        <v>3</v>
      </c>
      <c r="BV1328" s="1" t="s">
        <v>4255</v>
      </c>
      <c r="BW1328" s="1" t="s">
        <v>31</v>
      </c>
      <c r="BX1328" s="1"/>
      <c r="BY1328" t="str">
        <f>_xlfn.XLOOKUP($B1328,Img_lookup!A:A,Img_lookup!B:B, "Not available")</f>
        <v>8120dfb2-2867-46af-9451-4c0b3d8c5d1e</v>
      </c>
      <c r="BZ1328" t="str">
        <f>_xlfn.XLOOKUP($B1328,Img_lookup!A:A,Img_lookup!C:C, "Not available")</f>
        <v>Hierba Buscapina (Parietaria officinalis)</v>
      </c>
      <c r="CA1328" t="str">
        <f>_xlfn.XLOOKUP($B1328,Img_lookup!A:A,Img_lookup!D:D, "Not available")</f>
        <v>orgazmika</v>
      </c>
      <c r="CB1328" t="str">
        <f>_xlfn.XLOOKUP($B1328,Img_lookup!A:A,Img_lookup!E:E, "https://imgur.com/aT5wafe")</f>
        <v>https://api.openverse.engineering/v1/images/8120dfb2-2867-46af-9451-4c0b3d8c5d1e/thumb/</v>
      </c>
    </row>
    <row r="1329" spans="1:80" ht="409.6" x14ac:dyDescent="0.15">
      <c r="A1329" s="1" t="s">
        <v>4540</v>
      </c>
      <c r="B1329" s="1" t="s">
        <v>16502</v>
      </c>
      <c r="C1329" s="1" t="s">
        <v>16503</v>
      </c>
      <c r="D1329" s="1" t="s">
        <v>16504</v>
      </c>
      <c r="E1329" s="1" t="s">
        <v>164</v>
      </c>
      <c r="F1329" s="1" t="s">
        <v>6</v>
      </c>
      <c r="G1329" s="1" t="s">
        <v>6</v>
      </c>
      <c r="H1329" s="11" t="str">
        <f t="shared" si="615"/>
        <v>Perennial</v>
      </c>
      <c r="J1329" s="1">
        <v>1</v>
      </c>
      <c r="K1329" s="1">
        <v>0.30000001199999998</v>
      </c>
      <c r="L1329" t="str" cm="1">
        <f t="array" ref="L1329">_xlfn.IFS(J1329+K1329="", "Unknown", J1329+K1329&gt;3, "Large", J1329+K1329&gt;0.5, "Medium", J1329+K1329&gt;0, "Small")</f>
        <v>Medium</v>
      </c>
      <c r="M1329" s="1">
        <v>8</v>
      </c>
      <c r="N1329" cm="1">
        <f t="array" ref="N1329">IF($M1329="",INDEX($M$2:$M$2176,MATCH(1,INDEX(($A$2:$A$2176=$A1329)*($M$2:$M$2176&lt;&gt;""),0),0)),$M1329)</f>
        <v>8</v>
      </c>
      <c r="O1329" s="2" t="str">
        <f t="shared" si="610"/>
        <v>Grown indoors</v>
      </c>
      <c r="P1329" s="1" t="s">
        <v>16505</v>
      </c>
      <c r="R1329" t="str">
        <f t="shared" si="614"/>
        <v>Medium</v>
      </c>
      <c r="T1329" s="1"/>
      <c r="U1329" s="1"/>
      <c r="V1329" s="1" t="s">
        <v>51</v>
      </c>
      <c r="W1329" s="6" t="str">
        <f t="shared" si="617"/>
        <v>7</v>
      </c>
      <c r="X1329" t="str">
        <f t="shared" si="618"/>
        <v>July</v>
      </c>
      <c r="Y1329" s="2" t="str">
        <f t="shared" si="619"/>
        <v>8</v>
      </c>
      <c r="Z1329" s="2" t="str">
        <f t="shared" si="620"/>
        <v>August</v>
      </c>
      <c r="AF1329" s="16" t="s">
        <v>24151</v>
      </c>
      <c r="AG1329" s="1" t="str">
        <f t="shared" si="600"/>
        <v xml:space="preserve">Seed </v>
      </c>
      <c r="AH1329" s="2" t="str">
        <f t="shared" si="601"/>
        <v>Best sown as soon as it is ripe in late summer in light shade in a greenhouse. Sow stored seed in a greenhouse as soon as it is received. The seed is very slow to germinate. It produces a primary root about 7 months after sowing, this pulls the seed deeper into the soil. Leaves are produced about 4 months later[137]. Sow the seed thinly in fairly deep pots so that the seedlings can be grown on for their first two years without disturbance. Once they have germinated, give them a regular weak liquid feed to ensure that they do not suffer from nutrient deficiency. Once the plants are dormant at the end of their second year of growth, divide them up and put one plant in each pot. Grow them on for at least another year in a shady part of the greenhouse before planting them out into their permanent positions.
Division.</v>
      </c>
      <c r="AI1329" s="1" t="s">
        <v>16506</v>
      </c>
      <c r="AK1329" s="1" t="s">
        <v>17104</v>
      </c>
      <c r="AL1329" s="1" t="str">
        <f t="shared" si="611"/>
        <v>Unscented</v>
      </c>
      <c r="AM1329" s="1" t="b">
        <v>0</v>
      </c>
      <c r="AN1329" s="1" t="b">
        <v>1</v>
      </c>
      <c r="AO1329" s="1" t="b">
        <v>0</v>
      </c>
      <c r="AP1329" s="5" t="s">
        <v>54</v>
      </c>
      <c r="AQ1329" s="5" t="str">
        <f t="shared" si="602"/>
        <v>Light, Medium</v>
      </c>
      <c r="AR1329" s="1" t="s">
        <v>1788</v>
      </c>
      <c r="AS1329" s="1" t="str">
        <f t="shared" si="612"/>
        <v>Partial, Full</v>
      </c>
      <c r="AT1329" s="1" t="str">
        <f t="shared" si="603"/>
        <v/>
      </c>
      <c r="AU1329" s="1" t="s">
        <v>29</v>
      </c>
      <c r="AV1329" s="1" t="str">
        <f t="shared" si="604"/>
        <v>Moist</v>
      </c>
      <c r="AW1329" s="1" t="s">
        <v>12</v>
      </c>
      <c r="AX1329" s="1" t="str">
        <f t="shared" si="605"/>
        <v>Acid, Neutral, Alkaline</v>
      </c>
      <c r="AY1329" s="1" t="b">
        <v>0</v>
      </c>
      <c r="AZ1329" s="1" t="b">
        <v>0</v>
      </c>
      <c r="BA1329" s="1" t="b">
        <v>0</v>
      </c>
      <c r="BC1329" t="str">
        <f t="shared" si="606"/>
        <v>FALSE</v>
      </c>
      <c r="BE1329" t="str">
        <f t="shared" si="607"/>
        <v>FALSE</v>
      </c>
      <c r="BF1329" s="1" t="b">
        <v>0</v>
      </c>
      <c r="BG1329" s="1" t="b">
        <v>0</v>
      </c>
      <c r="BH1329" s="1" t="b">
        <v>0</v>
      </c>
      <c r="BJ1329" s="1" t="str">
        <f t="shared" si="608"/>
        <v>FALSE</v>
      </c>
      <c r="BK1329" s="1" t="s">
        <v>30</v>
      </c>
      <c r="BL1329" t="str">
        <f t="shared" si="609"/>
        <v>FALSE</v>
      </c>
      <c r="BM1329" s="1" t="b">
        <v>0</v>
      </c>
      <c r="BN1329" s="1" t="b">
        <v>0</v>
      </c>
      <c r="BO1329" s="1">
        <f t="shared" si="613"/>
        <v>5</v>
      </c>
      <c r="BP1329" s="1" t="s">
        <v>31</v>
      </c>
      <c r="BQ1329" s="1" cm="1">
        <f t="array" ref="BQ1329">_xlfn.IFS(BP1329="None Known",0, LEN(BP1329)&gt;500, 5,LEN(BP1329)&gt;400, 4, LEN(BP1329)&gt;300, 3, LEN(BP1329)&gt;200, 2, LEN(BP1329)&gt;1, 1)</f>
        <v>0</v>
      </c>
      <c r="BR1329" s="1" t="s">
        <v>16507</v>
      </c>
      <c r="BS1329" s="1">
        <v>1</v>
      </c>
      <c r="BT1329" s="1" t="s">
        <v>16508</v>
      </c>
      <c r="BU1329" s="1">
        <v>2</v>
      </c>
      <c r="BV1329" s="1" t="s">
        <v>5819</v>
      </c>
      <c r="BW1329" s="1" t="s">
        <v>16509</v>
      </c>
      <c r="BX1329" s="1"/>
      <c r="BY1329" t="str">
        <f>_xlfn.XLOOKUP($B1329,Img_lookup!A:A,Img_lookup!B:B, "Not available")</f>
        <v>eedfd759-fdc6-4b2a-9fab-b3b4c2d9674a</v>
      </c>
      <c r="BZ1329" t="str">
        <f>_xlfn.XLOOKUP($B1329,Img_lookup!A:A,Img_lookup!C:C, "Not available")</f>
        <v>Paris Polyphylla, Smith from Illustrations of Himalayan plants (1855) by W. H. (Walter Hood) Fitch (1817-1892).</v>
      </c>
      <c r="CA1329" t="str">
        <f>_xlfn.XLOOKUP($B1329,Img_lookup!A:A,Img_lookup!D:D, "Not available")</f>
        <v>Free Public Domain Illustrations by rawpixel</v>
      </c>
      <c r="CB1329" t="str">
        <f>_xlfn.XLOOKUP($B1329,Img_lookup!A:A,Img_lookup!E:E, "https://imgur.com/aT5wafe")</f>
        <v>https://api.openverse.engineering/v1/images/eedfd759-fdc6-4b2a-9fab-b3b4c2d9674a/thumb/</v>
      </c>
    </row>
    <row r="1330" spans="1:80" ht="409.6" x14ac:dyDescent="0.15">
      <c r="A1330" s="1" t="s">
        <v>1891</v>
      </c>
      <c r="B1330" s="1" t="s">
        <v>14213</v>
      </c>
      <c r="C1330" s="1" t="s">
        <v>14214</v>
      </c>
      <c r="E1330" s="1" t="s">
        <v>14215</v>
      </c>
      <c r="F1330" s="1" t="s">
        <v>6</v>
      </c>
      <c r="G1330" s="1" t="s">
        <v>6</v>
      </c>
      <c r="H1330" s="11" t="str">
        <f t="shared" si="615"/>
        <v>Perennial</v>
      </c>
      <c r="I1330" s="1" t="s">
        <v>17108</v>
      </c>
      <c r="J1330" s="1">
        <v>0.10000000100000001</v>
      </c>
      <c r="K1330" s="1">
        <v>0.5</v>
      </c>
      <c r="L1330" t="str" cm="1">
        <f t="array" ref="L1330">_xlfn.IFS(J1330+K1330="", "Unknown", J1330+K1330&gt;3, "Large", J1330+K1330&gt;0.5, "Medium", J1330+K1330&gt;0, "Small")</f>
        <v>Medium</v>
      </c>
      <c r="M1330" s="1">
        <v>7</v>
      </c>
      <c r="N1330" cm="1">
        <f t="array" ref="N1330">IF($M1330="",INDEX($M$2:$M$2176,MATCH(1,INDEX(($A$2:$A$2176=$A1330)*($M$2:$M$2176&lt;&gt;""),0),0)),$M1330)</f>
        <v>7</v>
      </c>
      <c r="O1330" s="2" t="str">
        <f t="shared" si="610"/>
        <v>Seasonal outdoors</v>
      </c>
      <c r="P1330" s="1" t="s">
        <v>14216</v>
      </c>
      <c r="R1330" t="str">
        <f t="shared" si="614"/>
        <v>Medium</v>
      </c>
      <c r="S1330" s="1" t="s">
        <v>24</v>
      </c>
      <c r="T1330" s="1" t="str">
        <f>LEFT(S1330,FIND("-",S1330)-1)</f>
        <v xml:space="preserve">1 </v>
      </c>
      <c r="U1330" s="1" t="str">
        <f>RIGHT(S1330,FIND("-",S1330)-1)</f>
        <v>12</v>
      </c>
      <c r="V1330" s="1" t="s">
        <v>51</v>
      </c>
      <c r="W1330" s="6" t="str">
        <f t="shared" si="617"/>
        <v>7</v>
      </c>
      <c r="X1330" t="str">
        <f t="shared" si="618"/>
        <v>July</v>
      </c>
      <c r="Y1330" s="2" t="str">
        <f t="shared" si="619"/>
        <v>8</v>
      </c>
      <c r="Z1330" s="2" t="str">
        <f t="shared" si="620"/>
        <v>August</v>
      </c>
      <c r="AF1330" s="16" t="s">
        <v>23907</v>
      </c>
      <c r="AG1330" s="1" t="str">
        <f t="shared" si="600"/>
        <v xml:space="preserve">Seed </v>
      </c>
      <c r="AH1330" s="2" t="str">
        <f t="shared" si="601"/>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I1330" s="1" t="s">
        <v>14217</v>
      </c>
      <c r="AJ1330" s="1" t="s">
        <v>53</v>
      </c>
      <c r="AK1330" s="1" t="s">
        <v>17104</v>
      </c>
      <c r="AL1330" s="1" t="str">
        <f t="shared" si="611"/>
        <v>Unscented</v>
      </c>
      <c r="AM1330" s="1" t="b">
        <v>0</v>
      </c>
      <c r="AN1330" s="1" t="b">
        <v>0</v>
      </c>
      <c r="AO1330" s="1" t="b">
        <v>0</v>
      </c>
      <c r="AP1330" s="5" t="s">
        <v>54</v>
      </c>
      <c r="AQ1330" s="5" t="str">
        <f t="shared" si="602"/>
        <v>Light, Medium</v>
      </c>
      <c r="AR1330" s="1" t="s">
        <v>30</v>
      </c>
      <c r="AS1330" s="1" t="str">
        <f t="shared" si="612"/>
        <v>None</v>
      </c>
      <c r="AT1330" s="1" t="str">
        <f t="shared" si="603"/>
        <v>Full</v>
      </c>
      <c r="AU1330" s="1" t="s">
        <v>11</v>
      </c>
      <c r="AV1330" s="1" t="str">
        <f t="shared" si="604"/>
        <v>Dry, Moist</v>
      </c>
      <c r="AW1330" s="1" t="s">
        <v>12</v>
      </c>
      <c r="AX1330" s="1" t="str">
        <f t="shared" si="605"/>
        <v>Acid, Neutral, Alkaline</v>
      </c>
      <c r="AY1330" s="1" t="b">
        <v>0</v>
      </c>
      <c r="AZ1330" s="1" t="b">
        <v>0</v>
      </c>
      <c r="BA1330" s="1" t="b">
        <v>0</v>
      </c>
      <c r="BC1330" t="str">
        <f t="shared" si="606"/>
        <v>FALSE</v>
      </c>
      <c r="BE1330" t="str">
        <f t="shared" si="607"/>
        <v>FALSE</v>
      </c>
      <c r="BF1330" s="1" t="b">
        <v>0</v>
      </c>
      <c r="BG1330" s="1" t="b">
        <v>0</v>
      </c>
      <c r="BH1330" s="1" t="b">
        <v>0</v>
      </c>
      <c r="BJ1330" s="1" t="str">
        <f t="shared" si="608"/>
        <v>FALSE</v>
      </c>
      <c r="BL1330" t="str">
        <f t="shared" si="609"/>
        <v>FALSE</v>
      </c>
      <c r="BM1330" s="1" t="b">
        <v>0</v>
      </c>
      <c r="BN1330" s="1" t="b">
        <v>0</v>
      </c>
      <c r="BO1330" s="1">
        <f t="shared" si="613"/>
        <v>8</v>
      </c>
      <c r="BP1330" s="1" t="s">
        <v>14218</v>
      </c>
      <c r="BQ1330" s="1" cm="1">
        <f t="array" ref="BQ1330">_xlfn.IFS(BP1330="None Known",0, LEN(BP1330)&gt;500, 5,LEN(BP1330)&gt;400, 4, LEN(BP1330)&gt;300, 3, LEN(BP1330)&gt;200, 2, LEN(BP1330)&gt;1, 1)</f>
        <v>1</v>
      </c>
      <c r="BR1330" s="1" t="s">
        <v>14219</v>
      </c>
      <c r="BS1330" s="1">
        <v>2</v>
      </c>
      <c r="BT1330" s="1" t="s">
        <v>14220</v>
      </c>
      <c r="BU1330" s="1">
        <v>1</v>
      </c>
      <c r="BV1330" s="1" t="s">
        <v>14221</v>
      </c>
      <c r="BW1330" s="1" t="s">
        <v>31</v>
      </c>
      <c r="BX1330" s="1"/>
      <c r="BY1330" t="str">
        <f>_xlfn.XLOOKUP($B1330,Img_lookup!A:A,Img_lookup!B:B, "Not available")</f>
        <v>547246f1-1aca-4316-83d7-2cbb610142f2</v>
      </c>
      <c r="BZ1330" t="str">
        <f>_xlfn.XLOOKUP($B1330,Img_lookup!A:A,Img_lookup!C:C, "Not available")</f>
        <v>Paronychia argentea</v>
      </c>
      <c r="CA1330" t="str">
        <f>_xlfn.XLOOKUP($B1330,Img_lookup!A:A,Img_lookup!D:D, "Not available")</f>
        <v>Aries Tottle</v>
      </c>
      <c r="CB1330" t="str">
        <f>_xlfn.XLOOKUP($B1330,Img_lookup!A:A,Img_lookup!E:E, "https://imgur.com/aT5wafe")</f>
        <v>https://api.openverse.engineering/v1/images/547246f1-1aca-4316-83d7-2cbb610142f2/thumb/</v>
      </c>
    </row>
    <row r="1331" spans="1:80" ht="409.6" x14ac:dyDescent="0.15">
      <c r="A1331" s="1" t="s">
        <v>1891</v>
      </c>
      <c r="B1331" s="1" t="s">
        <v>13182</v>
      </c>
      <c r="C1331" s="1" t="s">
        <v>13183</v>
      </c>
      <c r="E1331" s="1" t="s">
        <v>13184</v>
      </c>
      <c r="F1331" s="1" t="s">
        <v>6</v>
      </c>
      <c r="G1331" s="1" t="s">
        <v>6</v>
      </c>
      <c r="H1331" s="11" t="str">
        <f t="shared" si="615"/>
        <v>Perennial</v>
      </c>
      <c r="J1331" s="1">
        <v>2.9999998999999999E-2</v>
      </c>
      <c r="K1331" s="1">
        <v>0.30000001199999998</v>
      </c>
      <c r="L1331" t="str" cm="1">
        <f t="array" ref="L1331">_xlfn.IFS(J1331+K1331="", "Unknown", J1331+K1331&gt;3, "Large", J1331+K1331&gt;0.5, "Medium", J1331+K1331&gt;0, "Small")</f>
        <v>Small</v>
      </c>
      <c r="N1331" cm="1">
        <f t="array" ref="N1331">IF($M1331="",INDEX($M$2:$M$2176,MATCH(1,INDEX(($A$2:$A$2176=$A1331)*($M$2:$M$2176&lt;&gt;""),0),0)),$M1331)</f>
        <v>7</v>
      </c>
      <c r="O1331" s="2" t="str">
        <f t="shared" si="610"/>
        <v>Seasonal outdoors</v>
      </c>
      <c r="P1331" s="1" t="s">
        <v>13185</v>
      </c>
      <c r="R1331" t="str">
        <f t="shared" si="614"/>
        <v>Medium</v>
      </c>
      <c r="W1331"/>
      <c r="AF1331" s="16" t="s">
        <v>23907</v>
      </c>
      <c r="AG1331" s="1" t="str">
        <f t="shared" si="600"/>
        <v xml:space="preserve">Seed </v>
      </c>
      <c r="AH1331" s="2" t="str">
        <f t="shared" si="601"/>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I1331" s="1" t="s">
        <v>13186</v>
      </c>
      <c r="AJ1331" s="1" t="s">
        <v>53</v>
      </c>
      <c r="AK1331" s="1" t="s">
        <v>17104</v>
      </c>
      <c r="AL1331" s="1" t="str">
        <f t="shared" si="611"/>
        <v>Unscented</v>
      </c>
      <c r="AM1331" s="1" t="b">
        <v>0</v>
      </c>
      <c r="AN1331" s="1" t="b">
        <v>0</v>
      </c>
      <c r="AO1331" s="1" t="b">
        <v>0</v>
      </c>
      <c r="AP1331" s="5" t="s">
        <v>54</v>
      </c>
      <c r="AQ1331" s="5" t="str">
        <f t="shared" si="602"/>
        <v>Light, Medium</v>
      </c>
      <c r="AR1331" s="1" t="s">
        <v>30</v>
      </c>
      <c r="AS1331" s="1" t="str">
        <f t="shared" si="612"/>
        <v>None</v>
      </c>
      <c r="AT1331" s="1" t="str">
        <f t="shared" si="603"/>
        <v>Full</v>
      </c>
      <c r="AU1331" s="1" t="s">
        <v>11</v>
      </c>
      <c r="AV1331" s="1" t="str">
        <f t="shared" si="604"/>
        <v>Dry, Moist</v>
      </c>
      <c r="AW1331" s="1" t="s">
        <v>12</v>
      </c>
      <c r="AX1331" s="1" t="str">
        <f t="shared" si="605"/>
        <v>Acid, Neutral, Alkaline</v>
      </c>
      <c r="AY1331" s="1" t="b">
        <v>0</v>
      </c>
      <c r="AZ1331" s="1" t="b">
        <v>0</v>
      </c>
      <c r="BA1331" s="1" t="b">
        <v>0</v>
      </c>
      <c r="BC1331" t="str">
        <f t="shared" si="606"/>
        <v>FALSE</v>
      </c>
      <c r="BE1331" t="str">
        <f t="shared" si="607"/>
        <v>FALSE</v>
      </c>
      <c r="BF1331" s="1" t="b">
        <v>0</v>
      </c>
      <c r="BG1331" s="1" t="b">
        <v>0</v>
      </c>
      <c r="BH1331" s="1" t="b">
        <v>1</v>
      </c>
      <c r="BJ1331" s="1" t="str">
        <f t="shared" si="608"/>
        <v>FALSE</v>
      </c>
      <c r="BL1331" t="str">
        <f t="shared" si="609"/>
        <v>FALSE</v>
      </c>
      <c r="BM1331" s="1" t="b">
        <v>0</v>
      </c>
      <c r="BN1331" s="1" t="b">
        <v>0</v>
      </c>
      <c r="BO1331" s="1">
        <f t="shared" si="613"/>
        <v>3</v>
      </c>
      <c r="BP1331" s="1" t="s">
        <v>31</v>
      </c>
      <c r="BQ1331" s="1" cm="1">
        <f t="array" ref="BQ1331">_xlfn.IFS(BP1331="None Known",0, LEN(BP1331)&gt;500, 5,LEN(BP1331)&gt;400, 4, LEN(BP1331)&gt;300, 3, LEN(BP1331)&gt;200, 2, LEN(BP1331)&gt;1, 1)</f>
        <v>0</v>
      </c>
      <c r="BR1331" s="1" t="s">
        <v>13187</v>
      </c>
      <c r="BS1331" s="1">
        <v>1</v>
      </c>
      <c r="BT1331" s="1" t="s">
        <v>31</v>
      </c>
      <c r="BU1331" s="1">
        <v>0</v>
      </c>
      <c r="BV1331" s="1" t="s">
        <v>5146</v>
      </c>
      <c r="BW1331" s="1" t="s">
        <v>31</v>
      </c>
      <c r="BX1331" s="1"/>
      <c r="BY1331" t="str">
        <f>_xlfn.XLOOKUP($B1331,Img_lookup!A:A,Img_lookup!B:B, "Not available")</f>
        <v>19e6711b-66cf-49f8-9f05-ad918c735fbe</v>
      </c>
      <c r="BZ1331" t="str">
        <f>_xlfn.XLOOKUP($B1331,Img_lookup!A:A,Img_lookup!C:C, "Not available")</f>
        <v>Paronychia jamesii Torr. &amp; A. Gray</v>
      </c>
      <c r="CA1331" t="str">
        <f>_xlfn.XLOOKUP($B1331,Img_lookup!A:A,Img_lookup!D:D, "Not available")</f>
        <v>Ernest J. Palmer</v>
      </c>
      <c r="CB1331" t="str">
        <f>_xlfn.XLOOKUP($B1331,Img_lookup!A:A,Img_lookup!E:E, "https://imgur.com/aT5wafe")</f>
        <v>https://api.openverse.engineering/v1/images/19e6711b-66cf-49f8-9f05-ad918c735fbe/thumb/</v>
      </c>
    </row>
    <row r="1332" spans="1:80" ht="409.6" x14ac:dyDescent="0.15">
      <c r="A1332" s="1" t="s">
        <v>151</v>
      </c>
      <c r="B1332" s="1" t="s">
        <v>2639</v>
      </c>
      <c r="C1332" s="1" t="s">
        <v>2640</v>
      </c>
      <c r="D1332" s="1" t="s">
        <v>2641</v>
      </c>
      <c r="E1332" s="1" t="s">
        <v>2642</v>
      </c>
      <c r="F1332" s="1" t="s">
        <v>156</v>
      </c>
      <c r="G1332" s="1" t="s">
        <v>156</v>
      </c>
      <c r="H1332" s="11" t="str">
        <f t="shared" si="615"/>
        <v>Perennial</v>
      </c>
      <c r="I1332" s="1" t="s">
        <v>17107</v>
      </c>
      <c r="J1332" s="1">
        <v>30</v>
      </c>
      <c r="L1332" t="str" cm="1">
        <f t="array" ref="L1332">_xlfn.IFS(J1332+K1332="", "Unknown", J1332+K1332&gt;3, "Large", J1332+K1332&gt;0.5, "Medium", J1332+K1332&gt;0, "Small")</f>
        <v>Large</v>
      </c>
      <c r="M1332" s="1">
        <v>3</v>
      </c>
      <c r="N1332" cm="1">
        <f t="array" ref="N1332">IF($M1332="",INDEX($M$2:$M$2176,MATCH(1,INDEX(($A$2:$A$2176=$A1332)*($M$2:$M$2176&lt;&gt;""),0),0)),$M1332)</f>
        <v>3</v>
      </c>
      <c r="O1332" s="2" t="str">
        <f t="shared" si="610"/>
        <v>Hardy to cold</v>
      </c>
      <c r="P1332" s="1" t="s">
        <v>2643</v>
      </c>
      <c r="Q1332" s="1" t="s">
        <v>17109</v>
      </c>
      <c r="R1332" t="str">
        <f t="shared" si="614"/>
        <v>Fast</v>
      </c>
      <c r="T1332" s="1"/>
      <c r="U1332" s="1"/>
      <c r="V1332" s="1" t="s">
        <v>322</v>
      </c>
      <c r="W1332" s="6" t="str">
        <f t="shared" ref="W1332:W1339" si="621">IF(ISNUMBER(SEARCH("-",V1332)),TRIM(LEFT(V1332,FIND("-",V1332)-1)),V1332)</f>
        <v>6</v>
      </c>
      <c r="X1332" t="str">
        <f>IF(W1332="1", "January", IF(W1332="2", "February", IF(W1332="3", "March", IF(W1332="4", "April", IF(W1332="5", "May", IF(W1332="6", "June", IF(W1332="7", "July", IF(W1332="8", "August", IF(W1332="9", "September", IF(W1332="10", "October", IF(W1332="11", "November", IF(W1332="12", "December", "Other"))))))))))))</f>
        <v>June</v>
      </c>
      <c r="Y1332" s="2" t="str">
        <f>IF(ISNUMBER(SEARCH("-",V1332)),TRIM(RIGHT(V1332,LEN(V1332)-SEARCH("-",V1332))),V1332)</f>
        <v>8</v>
      </c>
      <c r="Z1332" s="2" t="str">
        <f>IF(Y1332="1", "January", IF(Y1332="2", "February", IF(Y1332="3", "March", IF(Y1332="4", "April", IF(Y1332="5", "May", IF(Y1332="6", "June", IF(Y1332="7", "July", IF(Y1332="8", "August", IF(Y1332="9", "September", IF(Y1332="10", "October", IF(Y1332="11", "November", IF(Y1332="12", "December", "Other"))))))))))))</f>
        <v>August</v>
      </c>
      <c r="AA1332" s="1" t="s">
        <v>907</v>
      </c>
      <c r="AB1332" s="1" t="str">
        <f>IF(ISNUMBER(SEARCH("-",AA1332)),TRIM(LEFT(AA1332,FIND("-",AA1332)-1)),AA1332)</f>
        <v>10</v>
      </c>
      <c r="AC1332" s="1" t="str">
        <f>IF(AB1332="1", "January", IF(AB1332="2", "February", IF(AB1332="3", "March", IF(AB1332="4", "April", IF(AB1332="5", "May", IF(AB1332="6", "June", IF(AB1332="7", "July", IF(AB1332="8", "August", IF(AB1332="9", "September", IF(AB1332="10", "October", IF(AB1332="11", "November", IF(AB1332="12", "December", "Other"))))))))))))</f>
        <v>October</v>
      </c>
      <c r="AD1332" s="1" t="str">
        <f>IF(ISNUMBER(SEARCH("-",AA1332)),TRIM(RIGHT(AA1332,LEN(AA1332)-SEARCH("-",AA1332))),AA1332)</f>
        <v>11</v>
      </c>
      <c r="AE1332" s="1" t="str">
        <f>IF(AD1332="1", "January", IF(AD1332="2", "February", IF(AD1332="3", "March", IF(AD1332="4", "April", IF(AD1332="5", "May", IF(AD1332="6", "June", IF(AD1332="7", "July", IF(AD1332="8", "August", IF(AD1332="9", "September", IF(AD1332="10", "October", IF(AD1332="11", "November", IF(AD1332="12", "December", "Other"))))))))))))</f>
        <v>November</v>
      </c>
      <c r="AF1332" s="16" t="s">
        <v>24152</v>
      </c>
      <c r="AG1332" s="1" t="str">
        <f t="shared" si="600"/>
        <v xml:space="preserve">Seed </v>
      </c>
      <c r="AH1332" s="2" t="str">
        <f t="shared" si="601"/>
        <v>Best sown as soon as it is ripe in a cold frame[200]. Stored seed requires stratifying for 6 weeks at 5�c and should be sown as early in the year as possible[200]. Germination is variable.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taken at a node (ensure that it has at least 2 true buds), July/August in a frame[78]. Easy to root but they do not always survive the first winter[182].
Basal hardwood cuttings of current seasons growth, 10 - 12 cm long, autumn in a frame[200].
Layering[200]. Plants often self-layer[202].</v>
      </c>
      <c r="AI1332" s="1" t="s">
        <v>2644</v>
      </c>
      <c r="AJ1332" s="1" t="s">
        <v>53</v>
      </c>
      <c r="AK1332" s="1" t="s">
        <v>17104</v>
      </c>
      <c r="AL1332" s="1" t="str">
        <f t="shared" si="611"/>
        <v>Unscented</v>
      </c>
      <c r="AM1332" s="1" t="b">
        <v>0</v>
      </c>
      <c r="AN1332" s="1" t="b">
        <v>1</v>
      </c>
      <c r="AO1332" s="1" t="b">
        <v>0</v>
      </c>
      <c r="AP1332" s="5" t="s">
        <v>28</v>
      </c>
      <c r="AQ1332" s="5" t="str">
        <f t="shared" si="602"/>
        <v>Light, Medium, Heavy</v>
      </c>
      <c r="AR1332" s="1" t="s">
        <v>10</v>
      </c>
      <c r="AS1332" s="1" t="str">
        <f t="shared" si="612"/>
        <v>None, Partial</v>
      </c>
      <c r="AT1332" s="1" t="str">
        <f t="shared" si="603"/>
        <v>Partial, Full</v>
      </c>
      <c r="AU1332" s="1" t="s">
        <v>29</v>
      </c>
      <c r="AV1332" s="1" t="str">
        <f t="shared" si="604"/>
        <v>Moist</v>
      </c>
      <c r="AW1332" s="1" t="s">
        <v>12</v>
      </c>
      <c r="AX1332" s="1" t="str">
        <f t="shared" si="605"/>
        <v>Acid, Neutral, Alkaline</v>
      </c>
      <c r="AY1332" s="1" t="b">
        <v>0</v>
      </c>
      <c r="AZ1332" s="1" t="b">
        <v>0</v>
      </c>
      <c r="BA1332" s="1" t="b">
        <v>0</v>
      </c>
      <c r="BC1332" t="str">
        <f t="shared" si="606"/>
        <v>FALSE</v>
      </c>
      <c r="BD1332" s="1" t="s">
        <v>77</v>
      </c>
      <c r="BE1332" t="str">
        <f t="shared" si="607"/>
        <v>TRUE</v>
      </c>
      <c r="BF1332" s="1" t="b">
        <v>0</v>
      </c>
      <c r="BG1332" s="1" t="b">
        <v>0</v>
      </c>
      <c r="BH1332" s="1" t="b">
        <v>0</v>
      </c>
      <c r="BI1332" s="1" t="s">
        <v>77</v>
      </c>
      <c r="BJ1332" s="1" t="str">
        <f t="shared" si="608"/>
        <v>TRUE</v>
      </c>
      <c r="BL1332" t="str">
        <f t="shared" si="609"/>
        <v>FALSE</v>
      </c>
      <c r="BM1332" s="1" t="b">
        <v>0</v>
      </c>
      <c r="BN1332" s="1" t="b">
        <v>0</v>
      </c>
      <c r="BO1332" s="1">
        <f t="shared" si="613"/>
        <v>10</v>
      </c>
      <c r="BP1332" s="1" t="s">
        <v>2645</v>
      </c>
      <c r="BQ1332" s="1" cm="1">
        <f t="array" ref="BQ1332">_xlfn.IFS(BP1332="None Known",0, LEN(BP1332)&gt;500, 5,LEN(BP1332)&gt;400, 4, LEN(BP1332)&gt;300, 3, LEN(BP1332)&gt;200, 2, LEN(BP1332)&gt;1, 1)</f>
        <v>2</v>
      </c>
      <c r="BR1332" s="1" t="s">
        <v>2646</v>
      </c>
      <c r="BS1332" s="1">
        <v>2</v>
      </c>
      <c r="BT1332" s="1" t="s">
        <v>2647</v>
      </c>
      <c r="BU1332" s="1">
        <v>2</v>
      </c>
      <c r="BV1332" s="1" t="s">
        <v>2648</v>
      </c>
      <c r="BW1332" s="1" t="s">
        <v>2649</v>
      </c>
      <c r="BX1332" s="1"/>
      <c r="BY1332" t="str">
        <f>_xlfn.XLOOKUP($B1332,Img_lookup!A:A,Img_lookup!B:B, "Not available")</f>
        <v>b3027d68-dd26-4efb-a652-5f55e68dd9f1</v>
      </c>
      <c r="BZ1332" t="str">
        <f>_xlfn.XLOOKUP($B1332,Img_lookup!A:A,Img_lookup!C:C, "Not available")</f>
        <v>- Parthenocissus quinquefolia 01 -.jpg</v>
      </c>
      <c r="CA1332" t="str">
        <f>_xlfn.XLOOKUP($B1332,Img_lookup!A:A,Img_lookup!D:D, "Not available")</f>
        <v>User:Nino Barbieri</v>
      </c>
      <c r="CB1332" t="str">
        <f>_xlfn.XLOOKUP($B1332,Img_lookup!A:A,Img_lookup!E:E, "https://imgur.com/aT5wafe")</f>
        <v>https://api.openverse.engineering/v1/images/b3027d68-dd26-4efb-a652-5f55e68dd9f1/thumb/</v>
      </c>
    </row>
    <row r="1333" spans="1:80" ht="409.6" x14ac:dyDescent="0.15">
      <c r="A1333" s="1" t="s">
        <v>3972</v>
      </c>
      <c r="B1333" s="1" t="s">
        <v>3973</v>
      </c>
      <c r="C1333" s="1" t="s">
        <v>3974</v>
      </c>
      <c r="E1333" s="1" t="s">
        <v>3975</v>
      </c>
      <c r="F1333" s="1" t="s">
        <v>156</v>
      </c>
      <c r="G1333" s="1" t="s">
        <v>156</v>
      </c>
      <c r="H1333" s="11" t="str">
        <f t="shared" si="615"/>
        <v>Perennial</v>
      </c>
      <c r="I1333" s="1" t="s">
        <v>17108</v>
      </c>
      <c r="J1333" s="1">
        <v>10</v>
      </c>
      <c r="K1333" s="1">
        <v>10</v>
      </c>
      <c r="L1333" t="str" cm="1">
        <f t="array" ref="L1333">_xlfn.IFS(J1333+K1333="", "Unknown", J1333+K1333&gt;3, "Large", J1333+K1333&gt;0.5, "Medium", J1333+K1333&gt;0, "Small")</f>
        <v>Large</v>
      </c>
      <c r="M1333" s="1">
        <v>7</v>
      </c>
      <c r="N1333" cm="1">
        <f t="array" ref="N1333">IF($M1333="",INDEX($M$2:$M$2176,MATCH(1,INDEX(($A$2:$A$2176=$A1333)*($M$2:$M$2176&lt;&gt;""),0),0)),$M1333)</f>
        <v>7</v>
      </c>
      <c r="O1333" s="2" t="str">
        <f t="shared" si="610"/>
        <v>Seasonal outdoors</v>
      </c>
      <c r="P1333" s="1" t="s">
        <v>196</v>
      </c>
      <c r="Q1333" s="1" t="s">
        <v>17109</v>
      </c>
      <c r="R1333" t="str">
        <f t="shared" si="614"/>
        <v>Fast</v>
      </c>
      <c r="S1333" s="1" t="s">
        <v>24</v>
      </c>
      <c r="T1333" s="1" t="str">
        <f>LEFT(S1333,FIND("-",S1333)-1)</f>
        <v xml:space="preserve">1 </v>
      </c>
      <c r="U1333" s="1" t="str">
        <f>RIGHT(S1333,FIND("-",S1333)-1)</f>
        <v>12</v>
      </c>
      <c r="V1333" s="1" t="s">
        <v>134</v>
      </c>
      <c r="W1333" s="6" t="str">
        <f t="shared" si="621"/>
        <v>6</v>
      </c>
      <c r="X1333" t="str">
        <f>IF(W1333="1", "January", IF(W1333="2", "February", IF(W1333="3", "March", IF(W1333="4", "April", IF(W1333="5", "May", IF(W1333="6", "June", IF(W1333="7", "July", IF(W1333="8", "August", IF(W1333="9", "September", IF(W1333="10", "October", IF(W1333="11", "November", IF(W1333="12", "December", "Other"))))))))))))</f>
        <v>June</v>
      </c>
      <c r="Y1333" s="2" t="str">
        <f>IF(ISNUMBER(SEARCH("-",V1333)),TRIM(RIGHT(V1333,LEN(V1333)-SEARCH("-",V1333))),V1333)</f>
        <v>9</v>
      </c>
      <c r="Z1333" s="2" t="str">
        <f>IF(Y1333="1", "January", IF(Y1333="2", "February", IF(Y1333="3", "March", IF(Y1333="4", "April", IF(Y1333="5", "May", IF(Y1333="6", "June", IF(Y1333="7", "July", IF(Y1333="8", "August", IF(Y1333="9", "September", IF(Y1333="10", "October", IF(Y1333="11", "November", IF(Y1333="12", "December", "Other"))))))))))))</f>
        <v>September</v>
      </c>
      <c r="AA1333" s="1" t="s">
        <v>166</v>
      </c>
      <c r="AB1333" s="1" t="str">
        <f>IF(ISNUMBER(SEARCH("-",AA1333)),TRIM(LEFT(AA1333,FIND("-",AA1333)-1)),AA1333)</f>
        <v>9</v>
      </c>
      <c r="AC1333" s="1" t="str">
        <f>IF(AB1333="1", "January", IF(AB1333="2", "February", IF(AB1333="3", "March", IF(AB1333="4", "April", IF(AB1333="5", "May", IF(AB1333="6", "June", IF(AB1333="7", "July", IF(AB1333="8", "August", IF(AB1333="9", "September", IF(AB1333="10", "October", IF(AB1333="11", "November", IF(AB1333="12", "December", "Other"))))))))))))</f>
        <v>September</v>
      </c>
      <c r="AD1333" s="1" t="str">
        <f>IF(ISNUMBER(SEARCH("-",AA1333)),TRIM(RIGHT(AA1333,LEN(AA1333)-SEARCH("-",AA1333))),AA1333)</f>
        <v>11</v>
      </c>
      <c r="AE1333" s="1" t="str">
        <f>IF(AD1333="1", "January", IF(AD1333="2", "February", IF(AD1333="3", "March", IF(AD1333="4", "April", IF(AD1333="5", "May", IF(AD1333="6", "June", IF(AD1333="7", "July", IF(AD1333="8", "August", IF(AD1333="9", "September", IF(AD1333="10", "October", IF(AD1333="11", "November", IF(AD1333="12", "December", "Other"))))))))))))</f>
        <v>November</v>
      </c>
      <c r="AF1333" s="16" t="s">
        <v>25431</v>
      </c>
      <c r="AG1333" s="1" t="str">
        <f t="shared" si="600"/>
        <v xml:space="preserve">Presoaked seed </v>
      </c>
      <c r="AH1333" s="2" t="str">
        <f t="shared" si="601"/>
        <v>Pre-soak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I1333" s="1" t="s">
        <v>3976</v>
      </c>
      <c r="AJ1333" s="1" t="s">
        <v>26</v>
      </c>
      <c r="AK1333" s="1" t="s">
        <v>17104</v>
      </c>
      <c r="AL1333" s="1" t="str">
        <f t="shared" si="611"/>
        <v>Scented</v>
      </c>
      <c r="AM1333" s="1" t="b">
        <v>1</v>
      </c>
      <c r="AN1333" s="1" t="b">
        <v>0</v>
      </c>
      <c r="AO1333" s="1" t="b">
        <v>0</v>
      </c>
      <c r="AP1333" s="5" t="s">
        <v>28</v>
      </c>
      <c r="AQ1333" s="5" t="str">
        <f t="shared" si="602"/>
        <v>Light, Medium, Heavy</v>
      </c>
      <c r="AR1333" s="1" t="s">
        <v>30</v>
      </c>
      <c r="AS1333" s="1" t="str">
        <f t="shared" si="612"/>
        <v>None</v>
      </c>
      <c r="AT1333" s="1" t="str">
        <f t="shared" si="603"/>
        <v>Full</v>
      </c>
      <c r="AU1333" s="1" t="s">
        <v>29</v>
      </c>
      <c r="AV1333" s="1" t="str">
        <f t="shared" si="604"/>
        <v>Moist</v>
      </c>
      <c r="AW1333" s="1" t="s">
        <v>12</v>
      </c>
      <c r="AX1333" s="1" t="str">
        <f t="shared" si="605"/>
        <v>Acid, Neutral, Alkaline</v>
      </c>
      <c r="AY1333" s="1" t="b">
        <v>0</v>
      </c>
      <c r="AZ1333" s="1" t="b">
        <v>0</v>
      </c>
      <c r="BA1333" s="1" t="b">
        <v>0</v>
      </c>
      <c r="BC1333" t="str">
        <f t="shared" si="606"/>
        <v>FALSE</v>
      </c>
      <c r="BE1333" t="str">
        <f t="shared" si="607"/>
        <v>FALSE</v>
      </c>
      <c r="BF1333" s="1" t="b">
        <v>0</v>
      </c>
      <c r="BG1333" s="1" t="b">
        <v>0</v>
      </c>
      <c r="BH1333" s="1" t="b">
        <v>0</v>
      </c>
      <c r="BI1333" s="1" t="s">
        <v>77</v>
      </c>
      <c r="BJ1333" s="1" t="str">
        <f t="shared" si="608"/>
        <v>TRUE</v>
      </c>
      <c r="BL1333" t="str">
        <f t="shared" si="609"/>
        <v>FALSE</v>
      </c>
      <c r="BM1333" s="1" t="b">
        <v>0</v>
      </c>
      <c r="BN1333" s="1" t="b">
        <v>0</v>
      </c>
      <c r="BO1333" s="1">
        <f t="shared" si="613"/>
        <v>11</v>
      </c>
      <c r="BP1333" s="1" t="s">
        <v>3977</v>
      </c>
      <c r="BQ1333" s="1" cm="1">
        <f t="array" ref="BQ1333">_xlfn.IFS(BP1333="None Known",0, LEN(BP1333)&gt;500, 5,LEN(BP1333)&gt;400, 4, LEN(BP1333)&gt;300, 3, LEN(BP1333)&gt;200, 2, LEN(BP1333)&gt;1, 1)</f>
        <v>2</v>
      </c>
      <c r="BR1333" s="1" t="s">
        <v>3978</v>
      </c>
      <c r="BS1333" s="1">
        <v>3</v>
      </c>
      <c r="BT1333" s="1" t="s">
        <v>31</v>
      </c>
      <c r="BU1333" s="1">
        <v>0</v>
      </c>
      <c r="BV1333" s="1" t="s">
        <v>3979</v>
      </c>
      <c r="BW1333" s="1" t="s">
        <v>31</v>
      </c>
      <c r="BX1333" s="1"/>
      <c r="BY1333" t="str">
        <f>_xlfn.XLOOKUP($B1333,Img_lookup!A:A,Img_lookup!B:B, "Not available")</f>
        <v>1531fb70-ab53-4766-8566-6f14f01fd91f</v>
      </c>
      <c r="BZ1333" t="str">
        <f>_xlfn.XLOOKUP($B1333,Img_lookup!A:A,Img_lookup!C:C, "Not available")</f>
        <v>Passiflora caerulea 'Constance Eliott'</v>
      </c>
      <c r="CA1333" t="str">
        <f>_xlfn.XLOOKUP($B1333,Img_lookup!A:A,Img_lookup!D:D, "Not available")</f>
        <v>hortulus</v>
      </c>
      <c r="CB1333" t="str">
        <f>_xlfn.XLOOKUP($B1333,Img_lookup!A:A,Img_lookup!E:E, "https://imgur.com/aT5wafe")</f>
        <v>https://api.openverse.engineering/v1/images/1531fb70-ab53-4766-8566-6f14f01fd91f/thumb/</v>
      </c>
    </row>
    <row r="1334" spans="1:80" ht="409.6" x14ac:dyDescent="0.15">
      <c r="A1334" s="1" t="s">
        <v>3972</v>
      </c>
      <c r="B1334" s="1" t="s">
        <v>8250</v>
      </c>
      <c r="C1334" s="1" t="s">
        <v>3974</v>
      </c>
      <c r="E1334" s="1" t="s">
        <v>8251</v>
      </c>
      <c r="F1334" s="1" t="s">
        <v>156</v>
      </c>
      <c r="G1334" s="1" t="s">
        <v>156</v>
      </c>
      <c r="H1334" s="11" t="str">
        <f t="shared" si="615"/>
        <v>Perennial</v>
      </c>
      <c r="I1334" s="1" t="s">
        <v>17108</v>
      </c>
      <c r="J1334" s="1">
        <v>9</v>
      </c>
      <c r="L1334" t="str" cm="1">
        <f t="array" ref="L1334">_xlfn.IFS(J1334+K1334="", "Unknown", J1334+K1334&gt;3, "Large", J1334+K1334&gt;0.5, "Medium", J1334+K1334&gt;0, "Small")</f>
        <v>Large</v>
      </c>
      <c r="M1334" s="1">
        <v>10</v>
      </c>
      <c r="N1334" cm="1">
        <f t="array" ref="N1334">IF($M1334="",INDEX($M$2:$M$2176,MATCH(1,INDEX(($A$2:$A$2176=$A1334)*($M$2:$M$2176&lt;&gt;""),0),0)),$M1334)</f>
        <v>10</v>
      </c>
      <c r="O1334" s="2" t="str">
        <f t="shared" si="610"/>
        <v>Grown indoors</v>
      </c>
      <c r="P1334" s="1" t="s">
        <v>196</v>
      </c>
      <c r="Q1334" s="1" t="s">
        <v>17109</v>
      </c>
      <c r="R1334" t="str">
        <f t="shared" si="614"/>
        <v>Fast</v>
      </c>
      <c r="S1334" s="1" t="s">
        <v>24</v>
      </c>
      <c r="T1334" s="1" t="str">
        <f>LEFT(S1334,FIND("-",S1334)-1)</f>
        <v xml:space="preserve">1 </v>
      </c>
      <c r="U1334" s="1" t="str">
        <f>RIGHT(S1334,FIND("-",S1334)-1)</f>
        <v>12</v>
      </c>
      <c r="V1334" s="1" t="s">
        <v>51</v>
      </c>
      <c r="W1334" s="6" t="str">
        <f t="shared" si="621"/>
        <v>7</v>
      </c>
      <c r="X1334" t="str">
        <f>IF(W1334="1", "January", IF(W1334="2", "February", IF(W1334="3", "March", IF(W1334="4", "April", IF(W1334="5", "May", IF(W1334="6", "June", IF(W1334="7", "July", IF(W1334="8", "August", IF(W1334="9", "September", IF(W1334="10", "October", IF(W1334="11", "November", IF(W1334="12", "December", "Other"))))))))))))</f>
        <v>July</v>
      </c>
      <c r="Y1334" s="2" t="str">
        <f>IF(ISNUMBER(SEARCH("-",V1334)),TRIM(RIGHT(V1334,LEN(V1334)-SEARCH("-",V1334))),V1334)</f>
        <v>8</v>
      </c>
      <c r="Z1334" s="2" t="str">
        <f>IF(Y1334="1", "January", IF(Y1334="2", "February", IF(Y1334="3", "March", IF(Y1334="4", "April", IF(Y1334="5", "May", IF(Y1334="6", "June", IF(Y1334="7", "July", IF(Y1334="8", "August", IF(Y1334="9", "September", IF(Y1334="10", "October", IF(Y1334="11", "November", IF(Y1334="12", "December", "Other"))))))))))))</f>
        <v>August</v>
      </c>
      <c r="AF1334" s="16" t="s">
        <v>25431</v>
      </c>
      <c r="AG1334" s="1" t="str">
        <f t="shared" si="600"/>
        <v xml:space="preserve">Presoaked seed </v>
      </c>
      <c r="AH1334" s="2" t="str">
        <f t="shared" si="601"/>
        <v>Pre-soak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I1334" s="1" t="s">
        <v>8252</v>
      </c>
      <c r="AJ1334" s="1" t="s">
        <v>26</v>
      </c>
      <c r="AK1334" s="1" t="s">
        <v>17104</v>
      </c>
      <c r="AL1334" s="1" t="str">
        <f t="shared" si="611"/>
        <v>Scented</v>
      </c>
      <c r="AM1334" s="1" t="b">
        <v>1</v>
      </c>
      <c r="AN1334" s="1" t="b">
        <v>0</v>
      </c>
      <c r="AO1334" s="1" t="b">
        <v>0</v>
      </c>
      <c r="AP1334" s="5" t="s">
        <v>28</v>
      </c>
      <c r="AQ1334" s="5" t="str">
        <f t="shared" si="602"/>
        <v>Light, Medium, Heavy</v>
      </c>
      <c r="AR1334" s="1" t="s">
        <v>30</v>
      </c>
      <c r="AS1334" s="1" t="str">
        <f t="shared" si="612"/>
        <v>None</v>
      </c>
      <c r="AT1334" s="1" t="str">
        <f t="shared" si="603"/>
        <v>Full</v>
      </c>
      <c r="AU1334" s="1" t="s">
        <v>29</v>
      </c>
      <c r="AV1334" s="1" t="str">
        <f t="shared" si="604"/>
        <v>Moist</v>
      </c>
      <c r="AW1334" s="1" t="s">
        <v>12</v>
      </c>
      <c r="AX1334" s="1" t="str">
        <f t="shared" si="605"/>
        <v>Acid, Neutral, Alkaline</v>
      </c>
      <c r="AY1334" s="1" t="b">
        <v>0</v>
      </c>
      <c r="AZ1334" s="1" t="b">
        <v>0</v>
      </c>
      <c r="BA1334" s="1" t="b">
        <v>0</v>
      </c>
      <c r="BC1334" t="str">
        <f t="shared" si="606"/>
        <v>FALSE</v>
      </c>
      <c r="BE1334" t="str">
        <f t="shared" si="607"/>
        <v>FALSE</v>
      </c>
      <c r="BF1334" s="1" t="b">
        <v>0</v>
      </c>
      <c r="BG1334" s="1" t="b">
        <v>0</v>
      </c>
      <c r="BH1334" s="1" t="b">
        <v>0</v>
      </c>
      <c r="BI1334" s="1" t="s">
        <v>77</v>
      </c>
      <c r="BJ1334" s="1" t="str">
        <f t="shared" si="608"/>
        <v>TRUE</v>
      </c>
      <c r="BL1334" t="str">
        <f t="shared" si="609"/>
        <v>FALSE</v>
      </c>
      <c r="BM1334" s="1" t="b">
        <v>0</v>
      </c>
      <c r="BN1334" s="1" t="b">
        <v>0</v>
      </c>
      <c r="BO1334" s="1">
        <f t="shared" si="613"/>
        <v>7</v>
      </c>
      <c r="BP1334" s="1" t="s">
        <v>31</v>
      </c>
      <c r="BQ1334" s="1" cm="1">
        <f t="array" ref="BQ1334">_xlfn.IFS(BP1334="None Known",0, LEN(BP1334)&gt;500, 5,LEN(BP1334)&gt;400, 4, LEN(BP1334)&gt;300, 3, LEN(BP1334)&gt;200, 2, LEN(BP1334)&gt;1, 1)</f>
        <v>0</v>
      </c>
      <c r="BR1334" s="1" t="s">
        <v>8253</v>
      </c>
      <c r="BS1334" s="1">
        <v>2</v>
      </c>
      <c r="BT1334" s="1" t="s">
        <v>8254</v>
      </c>
      <c r="BU1334" s="1">
        <v>1</v>
      </c>
      <c r="BV1334" s="1" t="s">
        <v>8255</v>
      </c>
      <c r="BW1334" s="1" t="s">
        <v>31</v>
      </c>
      <c r="BX1334" s="1"/>
      <c r="BY1334" t="str">
        <f>_xlfn.XLOOKUP($B1334,Img_lookup!A:A,Img_lookup!B:B, "Not available")</f>
        <v>3c7f3750-93c2-4930-90cc-05b80071738e</v>
      </c>
      <c r="BZ1334" t="str">
        <f>_xlfn.XLOOKUP($B1334,Img_lookup!A:A,Img_lookup!C:C, "Not available")</f>
        <v>Passiflora edulis - Passion Fruit.</v>
      </c>
      <c r="CA1334" t="str">
        <f>_xlfn.XLOOKUP($B1334,Img_lookup!A:A,Img_lookup!D:D, "Not available")</f>
        <v>Swallowtail Garden Seeds</v>
      </c>
      <c r="CB1334" t="str">
        <f>_xlfn.XLOOKUP($B1334,Img_lookup!A:A,Img_lookup!E:E, "https://imgur.com/aT5wafe")</f>
        <v>https://api.openverse.engineering/v1/images/3c7f3750-93c2-4930-90cc-05b80071738e/thumb/</v>
      </c>
    </row>
    <row r="1335" spans="1:80" ht="409.6" x14ac:dyDescent="0.15">
      <c r="A1335" s="1" t="s">
        <v>3972</v>
      </c>
      <c r="B1335" s="1" t="s">
        <v>9318</v>
      </c>
      <c r="C1335" s="1" t="s">
        <v>9319</v>
      </c>
      <c r="E1335" s="1" t="s">
        <v>9320</v>
      </c>
      <c r="F1335" s="1" t="s">
        <v>156</v>
      </c>
      <c r="G1335" s="1" t="s">
        <v>156</v>
      </c>
      <c r="H1335" s="11" t="str">
        <f t="shared" si="615"/>
        <v>Perennial</v>
      </c>
      <c r="I1335" s="1" t="s">
        <v>17108</v>
      </c>
      <c r="J1335" s="1">
        <v>6</v>
      </c>
      <c r="L1335" t="str" cm="1">
        <f t="array" ref="L1335">_xlfn.IFS(J1335+K1335="", "Unknown", J1335+K1335&gt;3, "Large", J1335+K1335&gt;0.5, "Medium", J1335+K1335&gt;0, "Small")</f>
        <v>Large</v>
      </c>
      <c r="M1335" s="1">
        <v>6</v>
      </c>
      <c r="N1335" cm="1">
        <f t="array" ref="N1335">IF($M1335="",INDEX($M$2:$M$2176,MATCH(1,INDEX(($A$2:$A$2176=$A1335)*($M$2:$M$2176&lt;&gt;""),0),0)),$M1335)</f>
        <v>6</v>
      </c>
      <c r="O1335" s="2" t="str">
        <f t="shared" si="610"/>
        <v>Seasonal outdoors</v>
      </c>
      <c r="P1335" s="1" t="s">
        <v>9321</v>
      </c>
      <c r="Q1335" s="1" t="s">
        <v>17109</v>
      </c>
      <c r="R1335" t="str">
        <f t="shared" si="614"/>
        <v>Fast</v>
      </c>
      <c r="S1335" s="1" t="s">
        <v>24</v>
      </c>
      <c r="T1335" s="1" t="str">
        <f>LEFT(S1335,FIND("-",S1335)-1)</f>
        <v xml:space="preserve">1 </v>
      </c>
      <c r="U1335" s="1" t="str">
        <f>RIGHT(S1335,FIND("-",S1335)-1)</f>
        <v>12</v>
      </c>
      <c r="V1335" s="1" t="s">
        <v>307</v>
      </c>
      <c r="W1335" s="6" t="str">
        <f t="shared" si="621"/>
        <v>6</v>
      </c>
      <c r="X1335" t="str">
        <f>IF(W1335="1", "January", IF(W1335="2", "February", IF(W1335="3", "March", IF(W1335="4", "April", IF(W1335="5", "May", IF(W1335="6", "June", IF(W1335="7", "July", IF(W1335="8", "August", IF(W1335="9", "September", IF(W1335="10", "October", IF(W1335="11", "November", IF(W1335="12", "December", "Other"))))))))))))</f>
        <v>June</v>
      </c>
      <c r="Y1335" s="2" t="str">
        <f>IF(ISNUMBER(SEARCH("-",V1335)),TRIM(RIGHT(V1335,LEN(V1335)-SEARCH("-",V1335))),V1335)</f>
        <v>7</v>
      </c>
      <c r="Z1335" s="2" t="str">
        <f>IF(Y1335="1", "January", IF(Y1335="2", "February", IF(Y1335="3", "March", IF(Y1335="4", "April", IF(Y1335="5", "May", IF(Y1335="6", "June", IF(Y1335="7", "July", IF(Y1335="8", "August", IF(Y1335="9", "September", IF(Y1335="10", "October", IF(Y1335="11", "November", IF(Y1335="12", "December", "Other"))))))))))))</f>
        <v>July</v>
      </c>
      <c r="AA1335" s="1" t="s">
        <v>166</v>
      </c>
      <c r="AB1335" s="1" t="str">
        <f>IF(ISNUMBER(SEARCH("-",AA1335)),TRIM(LEFT(AA1335,FIND("-",AA1335)-1)),AA1335)</f>
        <v>9</v>
      </c>
      <c r="AC1335" s="1" t="str">
        <f>IF(AB1335="1", "January", IF(AB1335="2", "February", IF(AB1335="3", "March", IF(AB1335="4", "April", IF(AB1335="5", "May", IF(AB1335="6", "June", IF(AB1335="7", "July", IF(AB1335="8", "August", IF(AB1335="9", "September", IF(AB1335="10", "October", IF(AB1335="11", "November", IF(AB1335="12", "December", "Other"))))))))))))</f>
        <v>September</v>
      </c>
      <c r="AD1335" s="1" t="str">
        <f>IF(ISNUMBER(SEARCH("-",AA1335)),TRIM(RIGHT(AA1335,LEN(AA1335)-SEARCH("-",AA1335))),AA1335)</f>
        <v>11</v>
      </c>
      <c r="AE1335" s="1" t="str">
        <f>IF(AD1335="1", "January", IF(AD1335="2", "February", IF(AD1335="3", "March", IF(AD1335="4", "April", IF(AD1335="5", "May", IF(AD1335="6", "June", IF(AD1335="7", "July", IF(AD1335="8", "August", IF(AD1335="9", "September", IF(AD1335="10", "October", IF(AD1335="11", "November", IF(AD1335="12", "December", "Other"))))))))))))</f>
        <v>November</v>
      </c>
      <c r="AF1335" s="16" t="s">
        <v>25431</v>
      </c>
      <c r="AG1335" s="1" t="str">
        <f t="shared" si="600"/>
        <v xml:space="preserve">Presoaked seed </v>
      </c>
      <c r="AH1335" s="2" t="str">
        <f t="shared" si="601"/>
        <v>Pre-soak the seed for 12 hours in warm water and then sow late winter or early spring in a warm greenhouse. If sown in January and grown on fast it can flower and fruit in its first year[88]. The seed germinates in 1 - 12 months at 20�c. Prick out the seedlings into individual pots when they are large enough to handle. It you are intending to grow the plants outdoors, it is probably best to keep them in the greenhouse for their first winter and plant them out into their permanent positions in late spring or early summer, after the last expected frosts. Mulch the roots well in late autumn to protect them from the cold.
Cuttings of young shoots, 15cm with a heel, in spring[1]. 
Leaf bud cuttings in spring. 
Cuttings of fully mature wood in early summer. Takes 3 months. High percentage[3].</v>
      </c>
      <c r="AI1335" s="1" t="s">
        <v>9322</v>
      </c>
      <c r="AJ1335" s="1" t="s">
        <v>26</v>
      </c>
      <c r="AK1335" s="1" t="s">
        <v>17104</v>
      </c>
      <c r="AL1335" s="1" t="str">
        <f t="shared" si="611"/>
        <v>Unscented</v>
      </c>
      <c r="AM1335" s="1" t="b">
        <v>0</v>
      </c>
      <c r="AN1335" s="1" t="b">
        <v>0</v>
      </c>
      <c r="AO1335" s="1" t="b">
        <v>0</v>
      </c>
      <c r="AP1335" s="5" t="s">
        <v>28</v>
      </c>
      <c r="AQ1335" s="5" t="str">
        <f t="shared" si="602"/>
        <v>Light, Medium, Heavy</v>
      </c>
      <c r="AR1335" s="1" t="s">
        <v>30</v>
      </c>
      <c r="AS1335" s="1" t="str">
        <f t="shared" si="612"/>
        <v>None</v>
      </c>
      <c r="AT1335" s="1" t="str">
        <f t="shared" si="603"/>
        <v>Full</v>
      </c>
      <c r="AU1335" s="1" t="s">
        <v>29</v>
      </c>
      <c r="AV1335" s="1" t="str">
        <f t="shared" si="604"/>
        <v>Moist</v>
      </c>
      <c r="AW1335" s="1" t="s">
        <v>12</v>
      </c>
      <c r="AX1335" s="1" t="str">
        <f t="shared" si="605"/>
        <v>Acid, Neutral, Alkaline</v>
      </c>
      <c r="AY1335" s="1" t="b">
        <v>0</v>
      </c>
      <c r="AZ1335" s="1" t="b">
        <v>0</v>
      </c>
      <c r="BA1335" s="1" t="b">
        <v>0</v>
      </c>
      <c r="BC1335" t="str">
        <f t="shared" si="606"/>
        <v>FALSE</v>
      </c>
      <c r="BE1335" t="str">
        <f t="shared" si="607"/>
        <v>FALSE</v>
      </c>
      <c r="BF1335" s="1" t="b">
        <v>0</v>
      </c>
      <c r="BG1335" s="1" t="b">
        <v>0</v>
      </c>
      <c r="BH1335" s="1" t="b">
        <v>0</v>
      </c>
      <c r="BI1335" s="1" t="s">
        <v>77</v>
      </c>
      <c r="BJ1335" s="1" t="str">
        <f t="shared" si="608"/>
        <v>TRUE</v>
      </c>
      <c r="BL1335" t="str">
        <f t="shared" si="609"/>
        <v>FALSE</v>
      </c>
      <c r="BM1335" s="1" t="b">
        <v>0</v>
      </c>
      <c r="BN1335" s="1" t="b">
        <v>0</v>
      </c>
      <c r="BO1335" s="1">
        <f t="shared" si="613"/>
        <v>12</v>
      </c>
      <c r="BP1335" s="1" t="s">
        <v>31</v>
      </c>
      <c r="BQ1335" s="1" cm="1">
        <f t="array" ref="BQ1335">_xlfn.IFS(BP1335="None Known",0, LEN(BP1335)&gt;500, 5,LEN(BP1335)&gt;400, 4, LEN(BP1335)&gt;300, 3, LEN(BP1335)&gt;200, 2, LEN(BP1335)&gt;1, 1)</f>
        <v>0</v>
      </c>
      <c r="BR1335" s="1" t="s">
        <v>9323</v>
      </c>
      <c r="BS1335" s="1">
        <v>3</v>
      </c>
      <c r="BT1335" s="1" t="s">
        <v>9324</v>
      </c>
      <c r="BU1335" s="1">
        <v>3</v>
      </c>
      <c r="BV1335" s="1" t="s">
        <v>9325</v>
      </c>
      <c r="BW1335" s="1" t="s">
        <v>31</v>
      </c>
      <c r="BX1335" s="1"/>
      <c r="BY1335" t="str">
        <f>_xlfn.XLOOKUP($B1335,Img_lookup!A:A,Img_lookup!B:B, "Not available")</f>
        <v>8e30bd72-c1c8-4e67-b3cb-6fbf4d344426</v>
      </c>
      <c r="BZ1335" t="str">
        <f>_xlfn.XLOOKUP($B1335,Img_lookup!A:A,Img_lookup!C:C, "Not available")</f>
        <v>Passion Fruit Flower ( Passiflora incarnata)</v>
      </c>
      <c r="CA1335" t="str">
        <f>_xlfn.XLOOKUP($B1335,Img_lookup!A:A,Img_lookup!D:D, "Not available")</f>
        <v>Kumaravel</v>
      </c>
      <c r="CB1335" t="str">
        <f>_xlfn.XLOOKUP($B1335,Img_lookup!A:A,Img_lookup!E:E, "https://imgur.com/aT5wafe")</f>
        <v>https://api.openverse.engineering/v1/images/8e30bd72-c1c8-4e67-b3cb-6fbf4d344426/thumb/</v>
      </c>
    </row>
    <row r="1336" spans="1:80" ht="13" x14ac:dyDescent="0.15">
      <c r="A1336" s="1" t="s">
        <v>316</v>
      </c>
      <c r="B1336" s="1" t="s">
        <v>8443</v>
      </c>
      <c r="C1336" s="1" t="s">
        <v>8444</v>
      </c>
      <c r="D1336" s="1" t="s">
        <v>8445</v>
      </c>
      <c r="E1336" s="1" t="s">
        <v>8446</v>
      </c>
      <c r="F1336" s="1" t="s">
        <v>368</v>
      </c>
      <c r="G1336" s="1" t="s">
        <v>368</v>
      </c>
      <c r="H1336" s="11" t="str">
        <f t="shared" si="615"/>
        <v>Perennial</v>
      </c>
      <c r="J1336" s="1">
        <v>1</v>
      </c>
      <c r="K1336" s="1">
        <v>0.25</v>
      </c>
      <c r="L1336" t="str" cm="1">
        <f t="array" ref="L1336">_xlfn.IFS(J1336+K1336="", "Unknown", J1336+K1336&gt;3, "Large", J1336+K1336&gt;0.5, "Medium", J1336+K1336&gt;0, "Small")</f>
        <v>Medium</v>
      </c>
      <c r="M1336" s="1">
        <v>5</v>
      </c>
      <c r="N1336" cm="1">
        <f t="array" ref="N1336">IF($M1336="",INDEX($M$2:$M$2176,MATCH(1,INDEX(($A$2:$A$2176=$A1336)*($M$2:$M$2176&lt;&gt;""),0),0)),$M1336)</f>
        <v>5</v>
      </c>
      <c r="O1336" s="2" t="str">
        <f t="shared" si="610"/>
        <v>Seasonal outdoors</v>
      </c>
      <c r="P1336" s="1" t="s">
        <v>8447</v>
      </c>
      <c r="R1336" t="str">
        <f t="shared" si="614"/>
        <v>Medium</v>
      </c>
      <c r="T1336" s="1"/>
      <c r="U1336" s="1"/>
      <c r="V1336" s="1" t="s">
        <v>51</v>
      </c>
      <c r="W1336" s="6" t="str">
        <f t="shared" si="621"/>
        <v>7</v>
      </c>
      <c r="X1336" t="str">
        <f>IF(W1336="1", "January", IF(W1336="2", "February", IF(W1336="3", "March", IF(W1336="4", "April", IF(W1336="5", "May", IF(W1336="6", "June", IF(W1336="7", "July", IF(W1336="8", "August", IF(W1336="9", "September", IF(W1336="10", "October", IF(W1336="11", "November", IF(W1336="12", "December", "Other"))))))))))))</f>
        <v>July</v>
      </c>
      <c r="Y1336" s="2" t="str">
        <f>IF(ISNUMBER(SEARCH("-",V1336)),TRIM(RIGHT(V1336,LEN(V1336)-SEARCH("-",V1336))),V1336)</f>
        <v>8</v>
      </c>
      <c r="Z1336" s="2" t="str">
        <f>IF(Y1336="1", "January", IF(Y1336="2", "February", IF(Y1336="3", "March", IF(Y1336="4", "April", IF(Y1336="5", "May", IF(Y1336="6", "June", IF(Y1336="7", "July", IF(Y1336="8", "August", IF(Y1336="9", "September", IF(Y1336="10", "October", IF(Y1336="11", "November", IF(Y1336="12", "December", "Other"))))))))))))</f>
        <v>August</v>
      </c>
      <c r="AA1336" s="1" t="s">
        <v>427</v>
      </c>
      <c r="AB1336" s="1" t="str">
        <f>IF(ISNUMBER(SEARCH("-",AA1336)),TRIM(LEFT(AA1336,FIND("-",AA1336)-1)),AA1336)</f>
        <v>8</v>
      </c>
      <c r="AC1336" s="1" t="str">
        <f>IF(AB1336="1", "January", IF(AB1336="2", "February", IF(AB1336="3", "March", IF(AB1336="4", "April", IF(AB1336="5", "May", IF(AB1336="6", "June", IF(AB1336="7", "July", IF(AB1336="8", "August", IF(AB1336="9", "September", IF(AB1336="10", "October", IF(AB1336="11", "November", IF(AB1336="12", "December", "Other"))))))))))))</f>
        <v>August</v>
      </c>
      <c r="AD1336" s="1" t="str">
        <f>IF(ISNUMBER(SEARCH("-",AA1336)),TRIM(RIGHT(AA1336,LEN(AA1336)-SEARCH("-",AA1336))),AA1336)</f>
        <v>9</v>
      </c>
      <c r="AE1336" s="1" t="str">
        <f>IF(AD1336="1", "January", IF(AD1336="2", "February", IF(AD1336="3", "March", IF(AD1336="4", "April", IF(AD1336="5", "May", IF(AD1336="6", "June", IF(AD1336="7", "July", IF(AD1336="8", "August", IF(AD1336="9", "September", IF(AD1336="10", "October", IF(AD1336="11", "November", IF(AD1336="12", "December", "Other"))))))))))))</f>
        <v>September</v>
      </c>
      <c r="AF1336" s="1" t="s">
        <v>24628</v>
      </c>
      <c r="AG1336" s="1" t="str">
        <f t="shared" si="600"/>
        <v xml:space="preserve">Seed </v>
      </c>
      <c r="AH1336" s="2" t="str">
        <f t="shared" si="601"/>
        <v>Sow from late winter to late spring in situ. Seed can be slow to germinate, especially from the earlier sowings[200], it is best to mark the rows by sowing a few radishes with the parsnips. The seed has a short viability, very few will still be viable 15 months after harvesting[200].</v>
      </c>
      <c r="AI1336" s="1" t="s">
        <v>8448</v>
      </c>
      <c r="AJ1336" s="1" t="s">
        <v>53</v>
      </c>
      <c r="AK1336" s="1" t="s">
        <v>17104</v>
      </c>
      <c r="AL1336" s="1" t="str">
        <f t="shared" si="611"/>
        <v>Unscented</v>
      </c>
      <c r="AM1336" s="1" t="b">
        <v>0</v>
      </c>
      <c r="AN1336" s="1" t="b">
        <v>0</v>
      </c>
      <c r="AO1336" s="1" t="b">
        <v>0</v>
      </c>
      <c r="AP1336" s="5" t="s">
        <v>28</v>
      </c>
      <c r="AQ1336" s="5" t="str">
        <f t="shared" si="602"/>
        <v>Light, Medium, Heavy</v>
      </c>
      <c r="AR1336" s="1" t="s">
        <v>10</v>
      </c>
      <c r="AS1336" s="1" t="str">
        <f t="shared" si="612"/>
        <v>None, Partial</v>
      </c>
      <c r="AT1336" s="1" t="str">
        <f t="shared" si="603"/>
        <v>Partial, Full</v>
      </c>
      <c r="AU1336" s="1" t="s">
        <v>29</v>
      </c>
      <c r="AV1336" s="1" t="str">
        <f t="shared" si="604"/>
        <v>Moist</v>
      </c>
      <c r="AW1336" s="1" t="s">
        <v>12</v>
      </c>
      <c r="AX1336" s="1" t="str">
        <f t="shared" si="605"/>
        <v>Acid, Neutral, Alkaline</v>
      </c>
      <c r="AY1336" s="1" t="b">
        <v>0</v>
      </c>
      <c r="AZ1336" s="1" t="b">
        <v>0</v>
      </c>
      <c r="BA1336" s="1" t="b">
        <v>0</v>
      </c>
      <c r="BC1336" t="str">
        <f t="shared" si="606"/>
        <v>FALSE</v>
      </c>
      <c r="BE1336" t="str">
        <f t="shared" si="607"/>
        <v>FALSE</v>
      </c>
      <c r="BF1336" s="1" t="b">
        <v>0</v>
      </c>
      <c r="BG1336" s="1" t="b">
        <v>0</v>
      </c>
      <c r="BH1336" s="1" t="b">
        <v>0</v>
      </c>
      <c r="BI1336" s="1" t="s">
        <v>30</v>
      </c>
      <c r="BJ1336" s="1" t="str">
        <f t="shared" si="608"/>
        <v>FALSE</v>
      </c>
      <c r="BK1336" s="1" t="s">
        <v>77</v>
      </c>
      <c r="BL1336" t="str">
        <f t="shared" si="609"/>
        <v>TRUE</v>
      </c>
      <c r="BM1336" s="1" t="b">
        <v>0</v>
      </c>
      <c r="BN1336" s="1" t="b">
        <v>0</v>
      </c>
      <c r="BO1336" s="1">
        <f t="shared" si="613"/>
        <v>15</v>
      </c>
      <c r="BP1336" s="1" t="s">
        <v>8449</v>
      </c>
      <c r="BQ1336" s="1" cm="1">
        <f t="array" ref="BQ1336">_xlfn.IFS(BP1336="None Known",0, LEN(BP1336)&gt;500, 5,LEN(BP1336)&gt;400, 4, LEN(BP1336)&gt;300, 3, LEN(BP1336)&gt;200, 2, LEN(BP1336)&gt;1, 1)</f>
        <v>2</v>
      </c>
      <c r="BR1336" s="1" t="s">
        <v>8450</v>
      </c>
      <c r="BS1336" s="1">
        <v>4</v>
      </c>
      <c r="BT1336" s="1" t="s">
        <v>8451</v>
      </c>
      <c r="BU1336" s="1">
        <v>1</v>
      </c>
      <c r="BV1336" s="1" t="s">
        <v>8452</v>
      </c>
      <c r="BW1336" s="1" t="s">
        <v>8453</v>
      </c>
      <c r="BX1336" s="1"/>
      <c r="BY1336" t="str">
        <f>_xlfn.XLOOKUP($B1336,Img_lookup!A:A,Img_lookup!B:B, "Not available")</f>
        <v>be940720-d987-4fd6-a7ef-3beffaefcdf7</v>
      </c>
      <c r="BZ1336" t="str">
        <f>_xlfn.XLOOKUP($B1336,Img_lookup!A:A,Img_lookup!C:C, "Not available")</f>
        <v>Mix van wortels (Daucus carota), pastinaak (Pastinaca sativa) en prei (Allium porrum)</v>
      </c>
      <c r="CA1336" t="str">
        <f>_xlfn.XLOOKUP($B1336,Img_lookup!A:A,Img_lookup!D:D, "Not available")</f>
        <v>Atmovera</v>
      </c>
      <c r="CB1336" t="str">
        <f>_xlfn.XLOOKUP($B1336,Img_lookup!A:A,Img_lookup!E:E, "https://imgur.com/aT5wafe")</f>
        <v>https://api.openverse.engineering/v1/images/be940720-d987-4fd6-a7ef-3beffaefcdf7/thumb/</v>
      </c>
    </row>
    <row r="1337" spans="1:80" ht="319" x14ac:dyDescent="0.15">
      <c r="A1337" s="1" t="s">
        <v>714</v>
      </c>
      <c r="B1337" s="1" t="s">
        <v>7844</v>
      </c>
      <c r="E1337" s="1" t="s">
        <v>7845</v>
      </c>
      <c r="F1337" s="1" t="s">
        <v>6</v>
      </c>
      <c r="G1337" s="1" t="s">
        <v>6</v>
      </c>
      <c r="H1337" s="11" t="str">
        <f t="shared" si="615"/>
        <v>Perennial</v>
      </c>
      <c r="J1337" s="1">
        <v>0.60000002399999997</v>
      </c>
      <c r="L1337" t="str" cm="1">
        <f t="array" ref="L1337">_xlfn.IFS(J1337+K1337="", "Unknown", J1337+K1337&gt;3, "Large", J1337+K1337&gt;0.5, "Medium", J1337+K1337&gt;0, "Small")</f>
        <v>Medium</v>
      </c>
      <c r="N1337" cm="1">
        <f t="array" ref="N1337">IF($M1337="",INDEX($M$2:$M$2176,MATCH(1,INDEX(($A$2:$A$2176=$A1337)*($M$2:$M$2176&lt;&gt;""),0),0)),$M1337)</f>
        <v>5</v>
      </c>
      <c r="O1337" s="2" t="str">
        <f t="shared" si="610"/>
        <v>Seasonal outdoors</v>
      </c>
      <c r="P1337" s="1" t="s">
        <v>7846</v>
      </c>
      <c r="R1337" t="str">
        <f t="shared" si="614"/>
        <v>Medium</v>
      </c>
      <c r="T1337" s="1"/>
      <c r="U1337" s="1"/>
      <c r="V1337" s="1">
        <v>8</v>
      </c>
      <c r="W1337" s="6">
        <f t="shared" si="621"/>
        <v>8</v>
      </c>
      <c r="X1337" t="str">
        <f>IF(W1337=1, "January", IF(W1337=2, "February", IF(W1337=3, "March", IF(W1337=4, "April", IF(W1337=5, "May", IF(W1337=6, "June", IF(W1337=7, "July", IF(W1337=8, "August", IF(W1337=9, "September", IF(W1337=10, "October", IF(W1337=11, "November", IF(W1337=12, "December", "Other"))))))))))))</f>
        <v>August</v>
      </c>
      <c r="AF1337" s="16" t="s">
        <v>24629</v>
      </c>
      <c r="AG1337" s="1" t="str">
        <f t="shared" si="600"/>
        <v xml:space="preserve">Seed </v>
      </c>
      <c r="AH1337" s="2" t="str">
        <f t="shared" si="601"/>
        <v>Sow in situ in April[111].
If you only have a small quantity of seed it is probably better to sow it in a pot in a cold frame. When they are large enough to handle, prick the seedlings out into individual pots and plant them out in early summer.
Division in spring or autumn.</v>
      </c>
      <c r="AI1337" s="1" t="s">
        <v>7847</v>
      </c>
      <c r="AK1337" s="1" t="s">
        <v>17104</v>
      </c>
      <c r="AL1337" s="1" t="str">
        <f t="shared" si="611"/>
        <v>Unscented</v>
      </c>
      <c r="AM1337" s="1" t="b">
        <v>0</v>
      </c>
      <c r="AN1337" s="1" t="b">
        <v>0</v>
      </c>
      <c r="AO1337" s="1" t="b">
        <v>0</v>
      </c>
      <c r="AP1337" s="5" t="s">
        <v>54</v>
      </c>
      <c r="AQ1337" s="5" t="str">
        <f t="shared" si="602"/>
        <v>Light, Medium</v>
      </c>
      <c r="AR1337" s="1" t="s">
        <v>30</v>
      </c>
      <c r="AS1337" s="1" t="str">
        <f t="shared" si="612"/>
        <v>None</v>
      </c>
      <c r="AT1337" s="1" t="str">
        <f t="shared" si="603"/>
        <v>Full</v>
      </c>
      <c r="AU1337" s="1" t="s">
        <v>29</v>
      </c>
      <c r="AV1337" s="1" t="str">
        <f t="shared" si="604"/>
        <v>Moist</v>
      </c>
      <c r="AW1337" s="1" t="s">
        <v>12</v>
      </c>
      <c r="AX1337" s="1" t="str">
        <f t="shared" si="605"/>
        <v>Acid, Neutral, Alkaline</v>
      </c>
      <c r="AY1337" s="1" t="b">
        <v>0</v>
      </c>
      <c r="AZ1337" s="1" t="b">
        <v>0</v>
      </c>
      <c r="BA1337" s="1" t="b">
        <v>0</v>
      </c>
      <c r="BC1337" t="str">
        <f t="shared" si="606"/>
        <v>FALSE</v>
      </c>
      <c r="BE1337" t="str">
        <f t="shared" si="607"/>
        <v>FALSE</v>
      </c>
      <c r="BF1337" s="1" t="b">
        <v>0</v>
      </c>
      <c r="BG1337" s="1" t="b">
        <v>0</v>
      </c>
      <c r="BH1337" s="1" t="b">
        <v>0</v>
      </c>
      <c r="BJ1337" s="1" t="str">
        <f t="shared" si="608"/>
        <v>FALSE</v>
      </c>
      <c r="BL1337" t="str">
        <f t="shared" si="609"/>
        <v>FALSE</v>
      </c>
      <c r="BM1337" s="1" t="b">
        <v>0</v>
      </c>
      <c r="BN1337" s="1" t="b">
        <v>0</v>
      </c>
      <c r="BO1337" s="1">
        <f t="shared" si="613"/>
        <v>6</v>
      </c>
      <c r="BP1337" s="1" t="s">
        <v>31</v>
      </c>
      <c r="BQ1337" s="1" cm="1">
        <f t="array" ref="BQ1337">_xlfn.IFS(BP1337="None Known",0, LEN(BP1337)&gt;500, 5,LEN(BP1337)&gt;400, 4, LEN(BP1337)&gt;300, 3, LEN(BP1337)&gt;200, 2, LEN(BP1337)&gt;1, 1)</f>
        <v>0</v>
      </c>
      <c r="BR1337" s="1" t="s">
        <v>7848</v>
      </c>
      <c r="BS1337" s="1">
        <v>1</v>
      </c>
      <c r="BT1337" s="1" t="s">
        <v>7849</v>
      </c>
      <c r="BU1337" s="1">
        <v>3</v>
      </c>
      <c r="BV1337" s="1" t="s">
        <v>34</v>
      </c>
      <c r="BW1337" s="1" t="s">
        <v>31</v>
      </c>
      <c r="BX1337" s="1"/>
      <c r="BY1337" t="str">
        <f>_xlfn.XLOOKUP($B1337,Img_lookup!A:A,Img_lookup!B:B, "Not available")</f>
        <v>6103c917-46a6-4249-bff6-4b9a6a9caf56</v>
      </c>
      <c r="BZ1337" t="str">
        <f>_xlfn.XLOOKUP($B1337,Img_lookup!A:A,Img_lookup!C:C, "Not available")</f>
        <v>Flower, 'Patrinia scabiosifolia' - Flickr - nekonomania.jpg</v>
      </c>
      <c r="CA1337" t="str">
        <f>_xlfn.XLOOKUP($B1337,Img_lookup!A:A,Img_lookup!D:D, "Not available")</f>
        <v>Yoko Nekonomania</v>
      </c>
      <c r="CB1337" t="str">
        <f>_xlfn.XLOOKUP($B1337,Img_lookup!A:A,Img_lookup!E:E, "https://imgur.com/aT5wafe")</f>
        <v>https://api.openverse.engineering/v1/images/6103c917-46a6-4249-bff6-4b9a6a9caf56/thumb/</v>
      </c>
    </row>
    <row r="1338" spans="1:80" ht="319" x14ac:dyDescent="0.15">
      <c r="A1338" s="1" t="s">
        <v>714</v>
      </c>
      <c r="B1338" s="1" t="s">
        <v>13439</v>
      </c>
      <c r="E1338" s="1" t="s">
        <v>1168</v>
      </c>
      <c r="F1338" s="1" t="s">
        <v>6</v>
      </c>
      <c r="G1338" s="1" t="s">
        <v>6</v>
      </c>
      <c r="H1338" s="11" t="str">
        <f t="shared" si="615"/>
        <v>Perennial</v>
      </c>
      <c r="J1338" s="1">
        <v>1</v>
      </c>
      <c r="L1338" t="str" cm="1">
        <f t="array" ref="L1338">_xlfn.IFS(J1338+K1338="", "Unknown", J1338+K1338&gt;3, "Large", J1338+K1338&gt;0.5, "Medium", J1338+K1338&gt;0, "Small")</f>
        <v>Medium</v>
      </c>
      <c r="N1338" cm="1">
        <f t="array" ref="N1338">IF($M1338="",INDEX($M$2:$M$2176,MATCH(1,INDEX(($A$2:$A$2176=$A1338)*($M$2:$M$2176&lt;&gt;""),0),0)),$M1338)</f>
        <v>5</v>
      </c>
      <c r="O1338" s="2" t="str">
        <f t="shared" si="610"/>
        <v>Seasonal outdoors</v>
      </c>
      <c r="P1338" s="1" t="s">
        <v>13440</v>
      </c>
      <c r="R1338" t="str">
        <f t="shared" si="614"/>
        <v>Medium</v>
      </c>
      <c r="T1338" s="1"/>
      <c r="U1338" s="1"/>
      <c r="V1338" s="1">
        <v>8</v>
      </c>
      <c r="W1338" s="6">
        <f t="shared" si="621"/>
        <v>8</v>
      </c>
      <c r="X1338" t="str">
        <f>IF(W1338=1, "January", IF(W1338=2, "February", IF(W1338=3, "March", IF(W1338=4, "April", IF(W1338=5, "May", IF(W1338=6, "June", IF(W1338=7, "July", IF(W1338=8, "August", IF(W1338=9, "September", IF(W1338=10, "October", IF(W1338=11, "November", IF(W1338=12, "December", "Other"))))))))))))</f>
        <v>August</v>
      </c>
      <c r="AF1338" s="16" t="s">
        <v>24629</v>
      </c>
      <c r="AG1338" s="1" t="str">
        <f t="shared" si="600"/>
        <v xml:space="preserve">Seed </v>
      </c>
      <c r="AH1338" s="2" t="str">
        <f t="shared" si="601"/>
        <v>Sow in situ in April[111].
If you only have a small quantity of seed it is probably better to sow it in a pot in a cold frame. When they are large enough to handle, prick the seedlings out into individual pots and plant them out in early summer.
Division in spring or autumn.</v>
      </c>
      <c r="AI1338" s="1" t="s">
        <v>13441</v>
      </c>
      <c r="AK1338" s="1" t="s">
        <v>17104</v>
      </c>
      <c r="AL1338" s="1" t="str">
        <f t="shared" si="611"/>
        <v>Unscented</v>
      </c>
      <c r="AM1338" s="1" t="b">
        <v>0</v>
      </c>
      <c r="AN1338" s="1" t="b">
        <v>1</v>
      </c>
      <c r="AO1338" s="1" t="b">
        <v>0</v>
      </c>
      <c r="AP1338" s="5" t="s">
        <v>28</v>
      </c>
      <c r="AQ1338" s="5" t="str">
        <f t="shared" si="602"/>
        <v>Light, Medium, Heavy</v>
      </c>
      <c r="AR1338" s="1" t="s">
        <v>10</v>
      </c>
      <c r="AS1338" s="1" t="str">
        <f t="shared" si="612"/>
        <v>None, Partial</v>
      </c>
      <c r="AT1338" s="1" t="str">
        <f t="shared" si="603"/>
        <v>Partial, Full</v>
      </c>
      <c r="AU1338" s="1" t="s">
        <v>29</v>
      </c>
      <c r="AV1338" s="1" t="str">
        <f t="shared" si="604"/>
        <v>Moist</v>
      </c>
      <c r="AW1338" s="1" t="s">
        <v>12</v>
      </c>
      <c r="AX1338" s="1" t="str">
        <f t="shared" si="605"/>
        <v>Acid, Neutral, Alkaline</v>
      </c>
      <c r="AY1338" s="1" t="b">
        <v>0</v>
      </c>
      <c r="AZ1338" s="1" t="b">
        <v>0</v>
      </c>
      <c r="BA1338" s="1" t="b">
        <v>0</v>
      </c>
      <c r="BC1338" t="str">
        <f t="shared" si="606"/>
        <v>FALSE</v>
      </c>
      <c r="BE1338" t="str">
        <f t="shared" si="607"/>
        <v>FALSE</v>
      </c>
      <c r="BF1338" s="1" t="b">
        <v>0</v>
      </c>
      <c r="BG1338" s="1" t="b">
        <v>0</v>
      </c>
      <c r="BH1338" s="1" t="b">
        <v>0</v>
      </c>
      <c r="BJ1338" s="1" t="str">
        <f t="shared" si="608"/>
        <v>FALSE</v>
      </c>
      <c r="BL1338" t="str">
        <f t="shared" si="609"/>
        <v>FALSE</v>
      </c>
      <c r="BM1338" s="1" t="b">
        <v>0</v>
      </c>
      <c r="BN1338" s="1" t="b">
        <v>0</v>
      </c>
      <c r="BO1338" s="1">
        <f t="shared" si="613"/>
        <v>4</v>
      </c>
      <c r="BP1338" s="1" t="s">
        <v>31</v>
      </c>
      <c r="BQ1338" s="1" cm="1">
        <f t="array" ref="BQ1338">_xlfn.IFS(BP1338="None Known",0, LEN(BP1338)&gt;500, 5,LEN(BP1338)&gt;400, 4, LEN(BP1338)&gt;300, 3, LEN(BP1338)&gt;200, 2, LEN(BP1338)&gt;1, 1)</f>
        <v>0</v>
      </c>
      <c r="BR1338" s="1" t="s">
        <v>13442</v>
      </c>
      <c r="BS1338" s="1">
        <v>1</v>
      </c>
      <c r="BT1338" s="1" t="s">
        <v>13443</v>
      </c>
      <c r="BU1338" s="1">
        <v>1</v>
      </c>
      <c r="BV1338" s="1" t="s">
        <v>34</v>
      </c>
      <c r="BW1338" s="1" t="s">
        <v>31</v>
      </c>
      <c r="BX1338" s="1"/>
      <c r="BY1338" t="str">
        <f>_xlfn.XLOOKUP($B1338,Img_lookup!A:A,Img_lookup!B:B, "Not available")</f>
        <v>e7cfac88-c2f2-460c-820a-ea0010510a75</v>
      </c>
      <c r="BZ1338" t="str">
        <f>_xlfn.XLOOKUP($B1338,Img_lookup!A:A,Img_lookup!C:C, "Not available")</f>
        <v>Patrinia villosa - 01</v>
      </c>
      <c r="CA1338" t="str">
        <f>_xlfn.XLOOKUP($B1338,Img_lookup!A:A,Img_lookup!D:D, "Not available")</f>
        <v>Kabacchi</v>
      </c>
      <c r="CB1338" t="str">
        <f>_xlfn.XLOOKUP($B1338,Img_lookup!A:A,Img_lookup!E:E, "https://imgur.com/aT5wafe")</f>
        <v>https://api.openverse.engineering/v1/images/e7cfac88-c2f2-460c-820a-ea0010510a75/thumb/</v>
      </c>
    </row>
    <row r="1339" spans="1:80" ht="409.6" x14ac:dyDescent="0.15">
      <c r="A1339" s="1" t="s">
        <v>1884</v>
      </c>
      <c r="B1339" s="1" t="s">
        <v>14638</v>
      </c>
      <c r="C1339" s="1" t="s">
        <v>14639</v>
      </c>
      <c r="D1339" s="1" t="s">
        <v>14640</v>
      </c>
      <c r="E1339" s="1" t="s">
        <v>195</v>
      </c>
      <c r="F1339" s="1" t="s">
        <v>62</v>
      </c>
      <c r="G1339" s="1" t="s">
        <v>62</v>
      </c>
      <c r="H1339" s="11" t="str">
        <f t="shared" si="615"/>
        <v>Perennial</v>
      </c>
      <c r="I1339" s="1" t="s">
        <v>17107</v>
      </c>
      <c r="J1339" s="1">
        <v>15</v>
      </c>
      <c r="K1339" s="1">
        <v>10</v>
      </c>
      <c r="L1339" t="str" cm="1">
        <f t="array" ref="L1339">_xlfn.IFS(J1339+K1339="", "Unknown", J1339+K1339&gt;3, "Large", J1339+K1339&gt;0.5, "Medium", J1339+K1339&gt;0, "Small")</f>
        <v>Large</v>
      </c>
      <c r="M1339" s="1">
        <v>5</v>
      </c>
      <c r="N1339" cm="1">
        <f t="array" ref="N1339">IF($M1339="",INDEX($M$2:$M$2176,MATCH(1,INDEX(($A$2:$A$2176=$A1339)*($M$2:$M$2176&lt;&gt;""),0),0)),$M1339)</f>
        <v>5</v>
      </c>
      <c r="O1339" s="2" t="str">
        <f t="shared" si="610"/>
        <v>Seasonal outdoors</v>
      </c>
      <c r="P1339" s="1" t="s">
        <v>14641</v>
      </c>
      <c r="Q1339" s="1" t="s">
        <v>17109</v>
      </c>
      <c r="R1339" t="str">
        <f t="shared" si="614"/>
        <v>Fast</v>
      </c>
      <c r="T1339" s="1"/>
      <c r="U1339" s="1"/>
      <c r="V1339" s="1">
        <v>5</v>
      </c>
      <c r="W1339" s="6">
        <f t="shared" si="621"/>
        <v>5</v>
      </c>
      <c r="X1339" t="str">
        <f>IF(W1339=1, "January", IF(W1339=2, "February", IF(W1339=3, "March", IF(W1339=4, "April", IF(W1339=5, "May", IF(W1339=6, "June", IF(W1339=7, "July", IF(W1339=8, "August", IF(W1339=9, "September", IF(W1339=10, "October", IF(W1339=11, "November", IF(W1339=12, "December", "Other"))))))))))))</f>
        <v>May</v>
      </c>
      <c r="Y1339" s="1"/>
      <c r="Z1339" s="1"/>
      <c r="AA1339" s="1" t="s">
        <v>109</v>
      </c>
      <c r="AB1339" s="1" t="str">
        <f>IF(ISNUMBER(SEARCH("-",AA1339)),TRIM(LEFT(AA1339,FIND("-",AA1339)-1)),AA1339)</f>
        <v>9</v>
      </c>
      <c r="AC1339" s="1" t="str">
        <f>IF(AB1339="1", "January", IF(AB1339="2", "February", IF(AB1339="3", "March", IF(AB1339="4", "April", IF(AB1339="5", "May", IF(AB1339="6", "June", IF(AB1339="7", "July", IF(AB1339="8", "August", IF(AB1339="9", "September", IF(AB1339="10", "October", IF(AB1339="11", "November", IF(AB1339="12", "December", "Other"))))))))))))</f>
        <v>September</v>
      </c>
      <c r="AD1339" s="1" t="str">
        <f>IF(ISNUMBER(SEARCH("-",AA1339)),TRIM(RIGHT(AA1339,LEN(AA1339)-SEARCH("-",AA1339))),AA1339)</f>
        <v>10</v>
      </c>
      <c r="AE1339" s="1" t="str">
        <f>IF(AD1339="1", "January", IF(AD1339="2", "February", IF(AD1339="3", "March", IF(AD1339="4", "April", IF(AD1339="5", "May", IF(AD1339="6", "June", IF(AD1339="7", "July", IF(AD1339="8", "August", IF(AD1339="9", "September", IF(AD1339="10", "October", IF(AD1339="11", "November", IF(AD1339="12", "December", "Other"))))))))))))</f>
        <v>October</v>
      </c>
      <c r="AF1339" s="16" t="s">
        <v>24153</v>
      </c>
      <c r="AG1339" s="1" t="str">
        <f t="shared" si="600"/>
        <v xml:space="preserve">Seed </v>
      </c>
      <c r="AH1339" s="2" t="str">
        <f t="shared" si="601"/>
        <v>Best sown as soon as it is ripe in a cold frame[200]. Sow stored seed in late winter in a greenhouse at 15 - 20�c[78]. The seed requires light for germination[200]. Fair to good germination. When they are large enough to handle, prick the seedlings out into individual pots and grow them on in the greenhouse for their first winter. Plant them out into their permanent positions in late spring or early summer, after the last expected frosts.
Cuttings of half-ripe wood, 5 - 8cm with a heel, July/August in a frame. Overwinter in a cold frame for its first year and plant out in late spring[200].
Root cuttings 4cm long in December. Good percentage[78].</v>
      </c>
      <c r="AI1339" s="1" t="s">
        <v>14642</v>
      </c>
      <c r="AK1339" s="1" t="s">
        <v>17104</v>
      </c>
      <c r="AL1339" s="1" t="str">
        <f t="shared" si="611"/>
        <v>Scented</v>
      </c>
      <c r="AM1339" s="1" t="b">
        <v>1</v>
      </c>
      <c r="AN1339" s="1" t="b">
        <v>1</v>
      </c>
      <c r="AO1339" s="1" t="b">
        <v>0</v>
      </c>
      <c r="AP1339" s="5" t="s">
        <v>28</v>
      </c>
      <c r="AQ1339" s="5" t="str">
        <f t="shared" si="602"/>
        <v>Light, Medium, Heavy</v>
      </c>
      <c r="AR1339" s="1" t="s">
        <v>30</v>
      </c>
      <c r="AS1339" s="1" t="str">
        <f t="shared" si="612"/>
        <v>None</v>
      </c>
      <c r="AT1339" s="1" t="str">
        <f t="shared" si="603"/>
        <v>Full</v>
      </c>
      <c r="AU1339" s="1" t="s">
        <v>29</v>
      </c>
      <c r="AV1339" s="1" t="str">
        <f t="shared" si="604"/>
        <v>Moist</v>
      </c>
      <c r="AW1339" s="1" t="s">
        <v>12</v>
      </c>
      <c r="AX1339" s="1" t="str">
        <f t="shared" si="605"/>
        <v>Acid, Neutral, Alkaline</v>
      </c>
      <c r="AY1339" s="1" t="b">
        <v>0</v>
      </c>
      <c r="AZ1339" s="1" t="b">
        <v>0</v>
      </c>
      <c r="BA1339" s="1" t="b">
        <v>0</v>
      </c>
      <c r="BC1339" t="str">
        <f t="shared" si="606"/>
        <v>FALSE</v>
      </c>
      <c r="BD1339" s="1" t="s">
        <v>77</v>
      </c>
      <c r="BE1339" t="str">
        <f t="shared" si="607"/>
        <v>TRUE</v>
      </c>
      <c r="BF1339" s="1" t="b">
        <v>0</v>
      </c>
      <c r="BG1339" s="1" t="b">
        <v>0</v>
      </c>
      <c r="BH1339" s="1" t="b">
        <v>0</v>
      </c>
      <c r="BI1339" s="1" t="s">
        <v>77</v>
      </c>
      <c r="BJ1339" s="1" t="str">
        <f t="shared" si="608"/>
        <v>TRUE</v>
      </c>
      <c r="BK1339" s="1" t="s">
        <v>77</v>
      </c>
      <c r="BL1339" t="str">
        <f t="shared" si="609"/>
        <v>TRUE</v>
      </c>
      <c r="BM1339" s="1" t="b">
        <v>0</v>
      </c>
      <c r="BN1339" s="1" t="b">
        <v>0</v>
      </c>
      <c r="BO1339" s="1">
        <f t="shared" si="613"/>
        <v>6</v>
      </c>
      <c r="BP1339" s="1" t="s">
        <v>14643</v>
      </c>
      <c r="BQ1339" s="1" cm="1">
        <f t="array" ref="BQ1339">_xlfn.IFS(BP1339="None Known",0, LEN(BP1339)&gt;500, 5,LEN(BP1339)&gt;400, 4, LEN(BP1339)&gt;300, 3, LEN(BP1339)&gt;200, 2, LEN(BP1339)&gt;1, 1)</f>
        <v>1</v>
      </c>
      <c r="BR1339" s="1" t="s">
        <v>14644</v>
      </c>
      <c r="BS1339" s="1">
        <v>1</v>
      </c>
      <c r="BT1339" s="1" t="s">
        <v>14645</v>
      </c>
      <c r="BU1339" s="1">
        <v>2</v>
      </c>
      <c r="BV1339" s="1" t="s">
        <v>431</v>
      </c>
      <c r="BW1339" s="1" t="s">
        <v>14646</v>
      </c>
      <c r="BX1339" s="1"/>
      <c r="BY1339" t="str">
        <f>_xlfn.XLOOKUP($B1339,Img_lookup!A:A,Img_lookup!B:B, "Not available")</f>
        <v>14d2d4f3-7ffb-4b07-813a-d89f0e9ef420</v>
      </c>
      <c r="BZ1339" t="str">
        <f>_xlfn.XLOOKUP($B1339,Img_lookup!A:A,Img_lookup!C:C, "Not available")</f>
        <v>Paulownia Tomentosa Sapling</v>
      </c>
      <c r="CA1339" t="str">
        <f>_xlfn.XLOOKUP($B1339,Img_lookup!A:A,Img_lookup!D:D, "Not available")</f>
        <v>Skylar Vance</v>
      </c>
      <c r="CB1339" t="str">
        <f>_xlfn.XLOOKUP($B1339,Img_lookup!A:A,Img_lookup!E:E, "https://imgur.com/aT5wafe")</f>
        <v>https://api.openverse.engineering/v1/images/14d2d4f3-7ffb-4b07-813a-d89f0e9ef420/thumb/</v>
      </c>
    </row>
    <row r="1340" spans="1:80" ht="319" x14ac:dyDescent="0.15">
      <c r="A1340" s="1" t="s">
        <v>69</v>
      </c>
      <c r="B1340" s="1" t="s">
        <v>1930</v>
      </c>
      <c r="C1340" s="1" t="s">
        <v>1931</v>
      </c>
      <c r="E1340" s="1" t="s">
        <v>1932</v>
      </c>
      <c r="F1340" s="1" t="s">
        <v>85</v>
      </c>
      <c r="G1340" s="1" t="s">
        <v>85</v>
      </c>
      <c r="H1340" s="11" t="str">
        <f t="shared" si="615"/>
        <v>Annual</v>
      </c>
      <c r="J1340" s="1">
        <v>0.30000001199999998</v>
      </c>
      <c r="L1340" t="str" cm="1">
        <f t="array" ref="L1340">_xlfn.IFS(J1340+K1340="", "Unknown", J1340+K1340&gt;3, "Large", J1340+K1340&gt;0.5, "Medium", J1340+K1340&gt;0, "Small")</f>
        <v>Small</v>
      </c>
      <c r="N1340" cm="1">
        <f t="array" ref="N1340">IF($M1340="",INDEX($M$2:$M$2176,MATCH(1,INDEX(($A$2:$A$2176=$A1340)*($M$2:$M$2176&lt;&gt;""),0),0)),$M1340)</f>
        <v>7</v>
      </c>
      <c r="O1340" s="2" t="str">
        <f t="shared" si="610"/>
        <v>Seasonal outdoors</v>
      </c>
      <c r="P1340" s="1" t="s">
        <v>1933</v>
      </c>
      <c r="R1340" t="str">
        <f t="shared" si="614"/>
        <v>Medium</v>
      </c>
      <c r="W1340"/>
      <c r="AF1340" s="16" t="s">
        <v>24630</v>
      </c>
      <c r="AG1340" s="1" t="str">
        <f t="shared" si="600"/>
        <v xml:space="preserve">Seed </v>
      </c>
      <c r="AH1340" s="2" t="str">
        <f t="shared" si="601"/>
        <v>Sow spring in a greenhouse. When they are large enough to handle, prick the seedlings out into individual pots and plant them out after the last expected frosts. 
If you have sufficient seed it may be worthwhile trying an outdoor sowing in situ in mid to late spring.</v>
      </c>
      <c r="AI1340" s="1" t="s">
        <v>1934</v>
      </c>
      <c r="AJ1340" s="1" t="s">
        <v>53</v>
      </c>
      <c r="AK1340" s="1" t="s">
        <v>17104</v>
      </c>
      <c r="AL1340" s="1" t="str">
        <f t="shared" si="611"/>
        <v>Unscented</v>
      </c>
      <c r="AM1340" s="1" t="b">
        <v>0</v>
      </c>
      <c r="AN1340" s="1" t="b">
        <v>0</v>
      </c>
      <c r="AO1340" s="1" t="b">
        <v>0</v>
      </c>
      <c r="AP1340" s="5" t="s">
        <v>54</v>
      </c>
      <c r="AQ1340" s="5" t="str">
        <f t="shared" si="602"/>
        <v>Light, Medium</v>
      </c>
      <c r="AR1340" s="1" t="s">
        <v>30</v>
      </c>
      <c r="AS1340" s="1" t="str">
        <f t="shared" si="612"/>
        <v>None</v>
      </c>
      <c r="AT1340" s="1" t="str">
        <f t="shared" si="603"/>
        <v>Full</v>
      </c>
      <c r="AU1340" s="1" t="s">
        <v>11</v>
      </c>
      <c r="AV1340" s="1" t="str">
        <f t="shared" si="604"/>
        <v>Dry, Moist</v>
      </c>
      <c r="AW1340" s="1" t="s">
        <v>12</v>
      </c>
      <c r="AX1340" s="1" t="str">
        <f t="shared" si="605"/>
        <v>Acid, Neutral, Alkaline</v>
      </c>
      <c r="AY1340" s="1" t="b">
        <v>0</v>
      </c>
      <c r="AZ1340" s="1" t="b">
        <v>0</v>
      </c>
      <c r="BA1340" s="1" t="b">
        <v>0</v>
      </c>
      <c r="BC1340" t="str">
        <f t="shared" si="606"/>
        <v>FALSE</v>
      </c>
      <c r="BE1340" t="str">
        <f t="shared" si="607"/>
        <v>FALSE</v>
      </c>
      <c r="BF1340" s="1" t="b">
        <v>0</v>
      </c>
      <c r="BG1340" s="1" t="b">
        <v>0</v>
      </c>
      <c r="BH1340" s="1" t="b">
        <v>0</v>
      </c>
      <c r="BI1340" s="1" t="s">
        <v>77</v>
      </c>
      <c r="BJ1340" s="1" t="str">
        <f t="shared" si="608"/>
        <v>TRUE</v>
      </c>
      <c r="BL1340" t="str">
        <f t="shared" si="609"/>
        <v>FALSE</v>
      </c>
      <c r="BM1340" s="1" t="b">
        <v>0</v>
      </c>
      <c r="BN1340" s="1" t="b">
        <v>0</v>
      </c>
      <c r="BO1340" s="1">
        <f t="shared" si="613"/>
        <v>4</v>
      </c>
      <c r="BP1340" s="1" t="s">
        <v>31</v>
      </c>
      <c r="BQ1340" s="1" cm="1">
        <f t="array" ref="BQ1340">_xlfn.IFS(BP1340="None Known",0, LEN(BP1340)&gt;500, 5,LEN(BP1340)&gt;400, 4, LEN(BP1340)&gt;300, 3, LEN(BP1340)&gt;200, 2, LEN(BP1340)&gt;1, 1)</f>
        <v>0</v>
      </c>
      <c r="BR1340" s="1" t="s">
        <v>1935</v>
      </c>
      <c r="BS1340" s="1">
        <v>1</v>
      </c>
      <c r="BT1340" s="1" t="s">
        <v>1936</v>
      </c>
      <c r="BU1340" s="1">
        <v>1</v>
      </c>
      <c r="BV1340" s="1" t="s">
        <v>161</v>
      </c>
      <c r="BW1340" s="1" t="s">
        <v>31</v>
      </c>
      <c r="BX1340" s="1"/>
      <c r="BY1340" t="str">
        <f>_xlfn.XLOOKUP($B1340,Img_lookup!A:A,Img_lookup!B:B, "Not available")</f>
        <v>8745519d-c2bf-446f-9c6e-3cc708e22368</v>
      </c>
      <c r="BZ1340" t="str">
        <f>_xlfn.XLOOKUP($B1340,Img_lookup!A:A,Img_lookup!C:C, "Not available")</f>
        <v>Pectis papposa</v>
      </c>
      <c r="CA1340" t="str">
        <f>_xlfn.XLOOKUP($B1340,Img_lookup!A:A,Img_lookup!D:D, "Not available")</f>
        <v>aspidoscelis</v>
      </c>
      <c r="CB1340" t="str">
        <f>_xlfn.XLOOKUP($B1340,Img_lookup!A:A,Img_lookup!E:E, "https://imgur.com/aT5wafe")</f>
        <v>https://api.openverse.engineering/v1/images/8745519d-c2bf-446f-9c6e-3cc708e22368/thumb/</v>
      </c>
    </row>
    <row r="1341" spans="1:80" ht="280" x14ac:dyDescent="0.15">
      <c r="A1341" s="1" t="s">
        <v>1884</v>
      </c>
      <c r="B1341" s="1" t="s">
        <v>13585</v>
      </c>
      <c r="C1341" s="1" t="s">
        <v>13586</v>
      </c>
      <c r="E1341" s="1" t="s">
        <v>13587</v>
      </c>
      <c r="F1341" s="1" t="s">
        <v>6</v>
      </c>
      <c r="G1341" s="1" t="s">
        <v>6</v>
      </c>
      <c r="H1341" s="11" t="str">
        <f t="shared" si="615"/>
        <v>Perennial</v>
      </c>
      <c r="J1341" s="1">
        <v>0.40000000600000002</v>
      </c>
      <c r="L1341" t="str" cm="1">
        <f t="array" ref="L1341">_xlfn.IFS(J1341+K1341="", "Unknown", J1341+K1341&gt;3, "Large", J1341+K1341&gt;0.5, "Medium", J1341+K1341&gt;0, "Small")</f>
        <v>Small</v>
      </c>
      <c r="M1341" s="1">
        <v>3</v>
      </c>
      <c r="N1341" cm="1">
        <f t="array" ref="N1341">IF($M1341="",INDEX($M$2:$M$2176,MATCH(1,INDEX(($A$2:$A$2176=$A1341)*($M$2:$M$2176&lt;&gt;""),0),0)),$M1341)</f>
        <v>3</v>
      </c>
      <c r="O1341" s="2" t="str">
        <f t="shared" si="610"/>
        <v>Hardy to cold</v>
      </c>
      <c r="P1341" s="1" t="s">
        <v>13588</v>
      </c>
      <c r="R1341" t="str">
        <f t="shared" si="614"/>
        <v>Medium</v>
      </c>
      <c r="T1341" s="1"/>
      <c r="U1341" s="1"/>
      <c r="V1341" s="1" t="s">
        <v>51</v>
      </c>
      <c r="W1341" s="6" t="str">
        <f>IF(ISNUMBER(SEARCH("-",V1341)),TRIM(LEFT(V1341,FIND("-",V1341)-1)),V1341)</f>
        <v>7</v>
      </c>
      <c r="X1341" t="str">
        <f>IF(W1341="1", "January", IF(W1341="2", "February", IF(W1341="3", "March", IF(W1341="4", "April", IF(W1341="5", "May", IF(W1341="6", "June", IF(W1341="7", "July", IF(W1341="8", "August", IF(W1341="9", "September", IF(W1341="10", "October", IF(W1341="11", "November", IF(W1341="12", "December", "Other"))))))))))))</f>
        <v>July</v>
      </c>
      <c r="Y1341" s="2" t="str">
        <f>IF(ISNUMBER(SEARCH("-",V1341)),TRIM(RIGHT(V1341,LEN(V1341)-SEARCH("-",V1341))),V1341)</f>
        <v>8</v>
      </c>
      <c r="Z1341" s="2" t="str">
        <f>IF(Y1341="1", "January", IF(Y1341="2", "February", IF(Y1341="3", "March", IF(Y1341="4", "April", IF(Y1341="5", "May", IF(Y1341="6", "June", IF(Y1341="7", "July", IF(Y1341="8", "August", IF(Y1341="9", "September", IF(Y1341="10", "October", IF(Y1341="11", "November", IF(Y1341="12", "December", "Other"))))))))))))</f>
        <v>August</v>
      </c>
      <c r="AF1341" s="16" t="s">
        <v>24631</v>
      </c>
      <c r="AG1341" s="1" t="str">
        <f t="shared" si="600"/>
        <v xml:space="preserve">Seed </v>
      </c>
      <c r="AH1341" s="2" t="str">
        <f t="shared" si="601"/>
        <v>Sow in pots of turf collected from the proximity of wild colonies or sow directly onto the sites where the plants are to remain[200].
Division of established plants might be possible in the spring. Establish the divisions near the parent plants[200]</v>
      </c>
      <c r="AI1341" s="1" t="s">
        <v>13589</v>
      </c>
      <c r="AK1341" s="1" t="s">
        <v>17104</v>
      </c>
      <c r="AL1341" s="1" t="str">
        <f t="shared" si="611"/>
        <v>Unscented</v>
      </c>
      <c r="AM1341" s="1" t="b">
        <v>0</v>
      </c>
      <c r="AN1341" s="1" t="b">
        <v>1</v>
      </c>
      <c r="AO1341" s="1" t="b">
        <v>0</v>
      </c>
      <c r="AP1341" s="5" t="s">
        <v>54</v>
      </c>
      <c r="AQ1341" s="5" t="str">
        <f t="shared" si="602"/>
        <v>Light, Medium</v>
      </c>
      <c r="AR1341" s="1" t="s">
        <v>10</v>
      </c>
      <c r="AS1341" s="1" t="str">
        <f t="shared" si="612"/>
        <v>None, Partial</v>
      </c>
      <c r="AT1341" s="1" t="str">
        <f t="shared" si="603"/>
        <v>Partial, Full</v>
      </c>
      <c r="AU1341" s="1" t="s">
        <v>29</v>
      </c>
      <c r="AV1341" s="1" t="str">
        <f t="shared" si="604"/>
        <v>Moist</v>
      </c>
      <c r="AW1341" s="1" t="s">
        <v>12</v>
      </c>
      <c r="AX1341" s="1" t="str">
        <f t="shared" si="605"/>
        <v>Acid, Neutral, Alkaline</v>
      </c>
      <c r="AY1341" s="1" t="b">
        <v>0</v>
      </c>
      <c r="AZ1341" s="1" t="b">
        <v>0</v>
      </c>
      <c r="BA1341" s="1" t="b">
        <v>0</v>
      </c>
      <c r="BC1341" t="str">
        <f t="shared" si="606"/>
        <v>FALSE</v>
      </c>
      <c r="BE1341" t="str">
        <f t="shared" si="607"/>
        <v>FALSE</v>
      </c>
      <c r="BF1341" s="1" t="b">
        <v>0</v>
      </c>
      <c r="BG1341" s="1" t="b">
        <v>0</v>
      </c>
      <c r="BH1341" s="1" t="b">
        <v>0</v>
      </c>
      <c r="BJ1341" s="1" t="str">
        <f t="shared" si="608"/>
        <v>FALSE</v>
      </c>
      <c r="BL1341" t="str">
        <f t="shared" si="609"/>
        <v>FALSE</v>
      </c>
      <c r="BM1341" s="1" t="b">
        <v>0</v>
      </c>
      <c r="BN1341" s="1" t="b">
        <v>0</v>
      </c>
      <c r="BO1341" s="1">
        <f t="shared" si="613"/>
        <v>5</v>
      </c>
      <c r="BP1341" s="1" t="s">
        <v>31</v>
      </c>
      <c r="BQ1341" s="1" cm="1">
        <f t="array" ref="BQ1341">_xlfn.IFS(BP1341="None Known",0, LEN(BP1341)&gt;500, 5,LEN(BP1341)&gt;400, 4, LEN(BP1341)&gt;300, 3, LEN(BP1341)&gt;200, 2, LEN(BP1341)&gt;1, 1)</f>
        <v>0</v>
      </c>
      <c r="BR1341" s="1" t="s">
        <v>13590</v>
      </c>
      <c r="BS1341" s="1">
        <v>1</v>
      </c>
      <c r="BT1341" s="1" t="s">
        <v>13591</v>
      </c>
      <c r="BU1341" s="1">
        <v>2</v>
      </c>
      <c r="BV1341" s="1" t="s">
        <v>1223</v>
      </c>
      <c r="BW1341" s="1" t="s">
        <v>13592</v>
      </c>
      <c r="BX1341" s="1"/>
      <c r="BY1341" t="str">
        <f>_xlfn.XLOOKUP($B1341,Img_lookup!A:A,Img_lookup!B:B, "Not available")</f>
        <v>0b16a46e-a1fc-45b0-a41c-838cdf990a83</v>
      </c>
      <c r="BZ1341" t="str">
        <f>_xlfn.XLOOKUP($B1341,Img_lookup!A:A,Img_lookup!C:C, "Not available")</f>
        <v>Lousewort, Wood Betony (Pedicularis canadensis) - Flickr - Jay Sturner.jpg</v>
      </c>
      <c r="CA1341" t="str">
        <f>_xlfn.XLOOKUP($B1341,Img_lookup!A:A,Img_lookup!D:D, "Not available")</f>
        <v>Jay Sturner from USA</v>
      </c>
      <c r="CB1341" t="str">
        <f>_xlfn.XLOOKUP($B1341,Img_lookup!A:A,Img_lookup!E:E, "https://imgur.com/aT5wafe")</f>
        <v>https://api.openverse.engineering/v1/images/0b16a46e-a1fc-45b0-a41c-838cdf990a83/thumb/</v>
      </c>
    </row>
    <row r="1342" spans="1:80" ht="280" x14ac:dyDescent="0.15">
      <c r="A1342" s="1" t="s">
        <v>1884</v>
      </c>
      <c r="B1342" s="1" t="s">
        <v>9792</v>
      </c>
      <c r="C1342" s="1" t="s">
        <v>9793</v>
      </c>
      <c r="E1342" s="1" t="s">
        <v>1275</v>
      </c>
      <c r="F1342" s="1" t="s">
        <v>6</v>
      </c>
      <c r="G1342" s="1" t="s">
        <v>6</v>
      </c>
      <c r="H1342" s="11" t="str">
        <f t="shared" si="615"/>
        <v>Perennial</v>
      </c>
      <c r="J1342" s="1">
        <v>1</v>
      </c>
      <c r="L1342" t="str" cm="1">
        <f t="array" ref="L1342">_xlfn.IFS(J1342+K1342="", "Unknown", J1342+K1342&gt;3, "Large", J1342+K1342&gt;0.5, "Medium", J1342+K1342&gt;0, "Small")</f>
        <v>Medium</v>
      </c>
      <c r="N1342" cm="1">
        <f t="array" ref="N1342">IF($M1342="",INDEX($M$2:$M$2176,MATCH(1,INDEX(($A$2:$A$2176=$A1342)*($M$2:$M$2176&lt;&gt;""),0),0)),$M1342)</f>
        <v>7</v>
      </c>
      <c r="O1342" s="2" t="str">
        <f t="shared" si="610"/>
        <v>Seasonal outdoors</v>
      </c>
      <c r="P1342" s="1" t="s">
        <v>9794</v>
      </c>
      <c r="R1342" t="str">
        <f t="shared" si="614"/>
        <v>Medium</v>
      </c>
      <c r="W1342"/>
      <c r="AF1342" s="16" t="s">
        <v>24631</v>
      </c>
      <c r="AG1342" s="1" t="str">
        <f t="shared" si="600"/>
        <v xml:space="preserve">Seed </v>
      </c>
      <c r="AH1342" s="2" t="str">
        <f t="shared" si="601"/>
        <v>Sow in pots of turf collected from the proximity of wild colonies or sow directly onto the sites where the plants are to remain[200].
Division of established plants might be possible in the spring. Establish the divisions near the parent plants[200]</v>
      </c>
      <c r="AI1342" s="1" t="s">
        <v>9795</v>
      </c>
      <c r="AK1342" s="1" t="s">
        <v>17104</v>
      </c>
      <c r="AL1342" s="1" t="str">
        <f t="shared" si="611"/>
        <v>Scented</v>
      </c>
      <c r="AM1342" s="1" t="b">
        <v>1</v>
      </c>
      <c r="AN1342" s="1" t="b">
        <v>1</v>
      </c>
      <c r="AO1342" s="1" t="b">
        <v>0</v>
      </c>
      <c r="AP1342" s="5" t="s">
        <v>54</v>
      </c>
      <c r="AQ1342" s="5" t="str">
        <f t="shared" si="602"/>
        <v>Light, Medium</v>
      </c>
      <c r="AR1342" s="1" t="s">
        <v>10</v>
      </c>
      <c r="AS1342" s="1" t="str">
        <f t="shared" si="612"/>
        <v>None, Partial</v>
      </c>
      <c r="AT1342" s="1" t="str">
        <f t="shared" si="603"/>
        <v>Partial, Full</v>
      </c>
      <c r="AU1342" s="1" t="s">
        <v>29</v>
      </c>
      <c r="AV1342" s="1" t="str">
        <f t="shared" si="604"/>
        <v>Moist</v>
      </c>
      <c r="AW1342" s="1" t="s">
        <v>12</v>
      </c>
      <c r="AX1342" s="1" t="str">
        <f t="shared" si="605"/>
        <v>Acid, Neutral, Alkaline</v>
      </c>
      <c r="AY1342" s="1" t="b">
        <v>0</v>
      </c>
      <c r="AZ1342" s="1" t="b">
        <v>0</v>
      </c>
      <c r="BA1342" s="1" t="b">
        <v>0</v>
      </c>
      <c r="BC1342" t="str">
        <f t="shared" si="606"/>
        <v>FALSE</v>
      </c>
      <c r="BE1342" t="str">
        <f t="shared" si="607"/>
        <v>FALSE</v>
      </c>
      <c r="BF1342" s="1" t="b">
        <v>0</v>
      </c>
      <c r="BG1342" s="1" t="b">
        <v>0</v>
      </c>
      <c r="BH1342" s="1" t="b">
        <v>0</v>
      </c>
      <c r="BJ1342" s="1" t="str">
        <f t="shared" si="608"/>
        <v>FALSE</v>
      </c>
      <c r="BL1342" t="str">
        <f t="shared" si="609"/>
        <v>FALSE</v>
      </c>
      <c r="BM1342" s="1" t="b">
        <v>0</v>
      </c>
      <c r="BN1342" s="1" t="b">
        <v>0</v>
      </c>
      <c r="BO1342" s="1">
        <f t="shared" si="613"/>
        <v>5</v>
      </c>
      <c r="BP1342" s="1" t="s">
        <v>31</v>
      </c>
      <c r="BQ1342" s="1" cm="1">
        <f t="array" ref="BQ1342">_xlfn.IFS(BP1342="None Known",0, LEN(BP1342)&gt;500, 5,LEN(BP1342)&gt;400, 4, LEN(BP1342)&gt;300, 3, LEN(BP1342)&gt;200, 2, LEN(BP1342)&gt;1, 1)</f>
        <v>0</v>
      </c>
      <c r="BR1342" s="1" t="s">
        <v>392</v>
      </c>
      <c r="BS1342" s="1">
        <v>1</v>
      </c>
      <c r="BT1342" s="1" t="s">
        <v>9796</v>
      </c>
      <c r="BU1342" s="1">
        <v>2</v>
      </c>
      <c r="BV1342" s="1" t="s">
        <v>34</v>
      </c>
      <c r="BW1342" s="1" t="s">
        <v>31</v>
      </c>
      <c r="BX1342" s="1"/>
      <c r="BY1342" t="str">
        <f>_xlfn.XLOOKUP($B1342,Img_lookup!A:A,Img_lookup!B:B, "Not available")</f>
        <v>79315b67-0d4e-454a-b461-c982a169d51c</v>
      </c>
      <c r="BZ1342" t="str">
        <f>_xlfn.XLOOKUP($B1342,Img_lookup!A:A,Img_lookup!C:C, "Not available")</f>
        <v>Pedicularis resupinata L.</v>
      </c>
      <c r="CA1342" t="e">
        <f>_xlfn.XLOOKUP($B1342,Img_lookup!A:A,Img_lookup!D:D, "Not available")</f>
        <v>#NAME?</v>
      </c>
      <c r="CB1342" t="str">
        <f>_xlfn.XLOOKUP($B1342,Img_lookup!A:A,Img_lookup!E:E, "https://imgur.com/aT5wafe")</f>
        <v>https://api.openverse.engineering/v1/images/79315b67-0d4e-454a-b461-c982a169d51c/thumb/</v>
      </c>
    </row>
    <row r="1343" spans="1:80" ht="397" x14ac:dyDescent="0.15">
      <c r="A1343" s="1" t="s">
        <v>3611</v>
      </c>
      <c r="B1343" s="1" t="s">
        <v>13102</v>
      </c>
      <c r="C1343" s="1" t="s">
        <v>13103</v>
      </c>
      <c r="E1343" s="1" t="s">
        <v>13104</v>
      </c>
      <c r="F1343" s="1" t="s">
        <v>6</v>
      </c>
      <c r="G1343" s="1" t="s">
        <v>6</v>
      </c>
      <c r="H1343" s="11" t="str">
        <f t="shared" si="615"/>
        <v>Perennial</v>
      </c>
      <c r="J1343" s="1">
        <v>0.60000002399999997</v>
      </c>
      <c r="K1343" s="1">
        <v>0.5</v>
      </c>
      <c r="L1343" t="str" cm="1">
        <f t="array" ref="L1343">_xlfn.IFS(J1343+K1343="", "Unknown", J1343+K1343&gt;3, "Large", J1343+K1343&gt;0.5, "Medium", J1343+K1343&gt;0, "Small")</f>
        <v>Medium</v>
      </c>
      <c r="M1343" s="1">
        <v>8</v>
      </c>
      <c r="N1343" cm="1">
        <f t="array" ref="N1343">IF($M1343="",INDEX($M$2:$M$2176,MATCH(1,INDEX(($A$2:$A$2176=$A1343)*($M$2:$M$2176&lt;&gt;""),0),0)),$M1343)</f>
        <v>8</v>
      </c>
      <c r="O1343" s="2" t="str">
        <f t="shared" si="610"/>
        <v>Grown indoors</v>
      </c>
      <c r="P1343" s="1" t="s">
        <v>13105</v>
      </c>
      <c r="R1343" t="str">
        <f t="shared" si="614"/>
        <v>Medium</v>
      </c>
      <c r="W1343" s="1"/>
      <c r="X1343" s="1"/>
      <c r="Y1343" s="1"/>
      <c r="Z1343" s="1"/>
      <c r="AA1343" s="1">
        <v>9</v>
      </c>
      <c r="AB1343" s="1">
        <f>IF(ISNUMBER(SEARCH("-",AA1343)),TRIM(LEFT(AA1343,FIND("-",AA1343)-1)),AA1343)</f>
        <v>9</v>
      </c>
      <c r="AC1343" s="1" t="str">
        <f>IF(AB1343=1, "January", IF(AB1343=2, "February", IF(AB1343=3, "March", IF(AB1343=4, "April", IF(AB1343=5, "May", IF(AB1343=6, "June", IF(AB1343=7, "July", IF(AB1343=8, "August", IF(AB1343=9, "September", IF(AB1343=10, "October", IF(AB1343=11, "November", IF(AB1343=12, "December", "Other"))))))))))))</f>
        <v>September</v>
      </c>
      <c r="AD1343" s="1"/>
      <c r="AE1343" s="1"/>
      <c r="AF1343" s="16" t="s">
        <v>24632</v>
      </c>
      <c r="AG1343" s="1" t="str">
        <f t="shared" si="600"/>
        <v xml:space="preserve">Seed </v>
      </c>
      <c r="AH1343" s="2" t="str">
        <f t="shared" si="601"/>
        <v>Sow late spring in a greenhouse. Prick out the seedlings into individual pots when they are large enough to handle and grow them on in a sunny part of the greenhouse for their first winter. Be careful not to overwater, especially when the plants are dormant. Plant out into their permanent positions in late spring or early summer[K].
Division in late spring[238].</v>
      </c>
      <c r="AI1343" s="1" t="s">
        <v>13106</v>
      </c>
      <c r="AK1343" s="1" t="s">
        <v>17104</v>
      </c>
      <c r="AL1343" s="1" t="str">
        <f t="shared" si="611"/>
        <v>Unscented</v>
      </c>
      <c r="AM1343" s="1" t="b">
        <v>0</v>
      </c>
      <c r="AN1343" s="1" t="b">
        <v>0</v>
      </c>
      <c r="AO1343" s="1" t="b">
        <v>0</v>
      </c>
      <c r="AP1343" s="5" t="s">
        <v>54</v>
      </c>
      <c r="AQ1343" s="5" t="str">
        <f t="shared" si="602"/>
        <v>Light, Medium</v>
      </c>
      <c r="AR1343" s="1" t="s">
        <v>30</v>
      </c>
      <c r="AS1343" s="1" t="str">
        <f t="shared" si="612"/>
        <v>None</v>
      </c>
      <c r="AT1343" s="1" t="str">
        <f t="shared" si="603"/>
        <v>Full</v>
      </c>
      <c r="AU1343" s="1" t="s">
        <v>11</v>
      </c>
      <c r="AV1343" s="1" t="str">
        <f t="shared" si="604"/>
        <v>Dry, Moist</v>
      </c>
      <c r="AW1343" s="1" t="s">
        <v>12</v>
      </c>
      <c r="AX1343" s="1" t="str">
        <f t="shared" si="605"/>
        <v>Acid, Neutral, Alkaline</v>
      </c>
      <c r="AY1343" s="1" t="b">
        <v>0</v>
      </c>
      <c r="AZ1343" s="1" t="b">
        <v>0</v>
      </c>
      <c r="BA1343" s="1" t="b">
        <v>1</v>
      </c>
      <c r="BC1343" t="str">
        <f t="shared" si="606"/>
        <v>FALSE</v>
      </c>
      <c r="BE1343" t="str">
        <f t="shared" si="607"/>
        <v>FALSE</v>
      </c>
      <c r="BF1343" s="1" t="b">
        <v>0</v>
      </c>
      <c r="BG1343" s="1" t="b">
        <v>0</v>
      </c>
      <c r="BH1343" s="1" t="b">
        <v>0</v>
      </c>
      <c r="BJ1343" s="1" t="str">
        <f t="shared" si="608"/>
        <v>FALSE</v>
      </c>
      <c r="BL1343" t="str">
        <f t="shared" si="609"/>
        <v>FALSE</v>
      </c>
      <c r="BM1343" s="1" t="b">
        <v>0</v>
      </c>
      <c r="BN1343" s="1" t="b">
        <v>0</v>
      </c>
      <c r="BO1343" s="1">
        <f t="shared" si="613"/>
        <v>10</v>
      </c>
      <c r="BP1343" s="1" t="s">
        <v>13107</v>
      </c>
      <c r="BQ1343" s="1" cm="1">
        <f t="array" ref="BQ1343">_xlfn.IFS(BP1343="None Known",0, LEN(BP1343)&gt;500, 5,LEN(BP1343)&gt;400, 4, LEN(BP1343)&gt;300, 3, LEN(BP1343)&gt;200, 2, LEN(BP1343)&gt;1, 1)</f>
        <v>4</v>
      </c>
      <c r="BR1343" s="1" t="s">
        <v>13108</v>
      </c>
      <c r="BS1343" s="1">
        <v>1</v>
      </c>
      <c r="BT1343" s="1" t="s">
        <v>13109</v>
      </c>
      <c r="BU1343" s="1">
        <v>3</v>
      </c>
      <c r="BV1343" s="1" t="s">
        <v>13110</v>
      </c>
      <c r="BW1343" s="1" t="s">
        <v>13111</v>
      </c>
      <c r="BX1343" s="1"/>
      <c r="BY1343" t="str">
        <f>_xlfn.XLOOKUP($B1343,Img_lookup!A:A,Img_lookup!B:B, "Not available")</f>
        <v>3fa70ca1-0954-470d-ac29-c8e28925a4f8</v>
      </c>
      <c r="BZ1343" t="str">
        <f>_xlfn.XLOOKUP($B1343,Img_lookup!A:A,Img_lookup!C:C, "Not available")</f>
        <v>Peganum harmala</v>
      </c>
      <c r="CA1343" t="str">
        <f>_xlfn.XLOOKUP($B1343,Img_lookup!A:A,Img_lookup!D:D, "Not available")</f>
        <v>Ostenfuchs</v>
      </c>
      <c r="CB1343" t="str">
        <f>_xlfn.XLOOKUP($B1343,Img_lookup!A:A,Img_lookup!E:E, "https://imgur.com/aT5wafe")</f>
        <v>https://api.openverse.engineering/v1/images/3fa70ca1-0954-470d-ac29-c8e28925a4f8/thumb/</v>
      </c>
    </row>
    <row r="1344" spans="1:80" ht="409.6" x14ac:dyDescent="0.15">
      <c r="A1344" s="1" t="s">
        <v>6800</v>
      </c>
      <c r="B1344" s="1" t="s">
        <v>15032</v>
      </c>
      <c r="E1344" s="1" t="s">
        <v>9289</v>
      </c>
      <c r="F1344" s="1" t="s">
        <v>6</v>
      </c>
      <c r="G1344" s="1" t="s">
        <v>6</v>
      </c>
      <c r="H1344" s="11" t="str">
        <f t="shared" si="615"/>
        <v>Perennial</v>
      </c>
      <c r="L1344" t="e" cm="1">
        <f t="array" ref="L1344">_xlfn.IFS(J1344+K1344="", "Unknown", J1344+K1344&gt;3, "Large", J1344+K1344&gt;0.5, "Medium", J1344+K1344&gt;0, "Small")</f>
        <v>#N/A</v>
      </c>
      <c r="N1344" cm="1">
        <f t="array" ref="N1344">IF($M1344="",INDEX($M$2:$M$2176,MATCH(1,INDEX(($A$2:$A$2176=$A1344)*($M$2:$M$2176&lt;&gt;""),0),0)),$M1344)</f>
        <v>6</v>
      </c>
      <c r="O1344" s="2" t="str">
        <f t="shared" si="610"/>
        <v>Seasonal outdoors</v>
      </c>
      <c r="P1344" s="1" t="s">
        <v>196</v>
      </c>
      <c r="R1344" t="str">
        <f t="shared" si="614"/>
        <v>Medium</v>
      </c>
      <c r="T1344" s="1"/>
      <c r="U1344" s="1"/>
      <c r="V1344" s="1" t="s">
        <v>51</v>
      </c>
      <c r="W1344" s="6" t="str">
        <f t="shared" ref="W1344:W1355" si="622">IF(ISNUMBER(SEARCH("-",V1344)),TRIM(LEFT(V1344,FIND("-",V1344)-1)),V1344)</f>
        <v>7</v>
      </c>
      <c r="X1344" t="str">
        <f t="shared" ref="X1344:X1353" si="623">IF(W1344="1", "January", IF(W1344="2", "February", IF(W1344="3", "March", IF(W1344="4", "April", IF(W1344="5", "May", IF(W1344="6", "June", IF(W1344="7", "July", IF(W1344="8", "August", IF(W1344="9", "September", IF(W1344="10", "October", IF(W1344="11", "November", IF(W1344="12", "December", "Other"))))))))))))</f>
        <v>July</v>
      </c>
      <c r="Y1344" s="2" t="str">
        <f t="shared" ref="Y1344:Y1353" si="624">IF(ISNUMBER(SEARCH("-",V1344)),TRIM(RIGHT(V1344,LEN(V1344)-SEARCH("-",V1344))),V1344)</f>
        <v>8</v>
      </c>
      <c r="Z1344" s="2" t="str">
        <f t="shared" ref="Z1344:Z1353" si="625">IF(Y1344="1", "January", IF(Y1344="2", "February", IF(Y1344="3", "March", IF(Y1344="4", "April", IF(Y1344="5", "May", IF(Y1344="6", "June", IF(Y1344="7", "July", IF(Y1344="8", "August", IF(Y1344="9", "September", IF(Y1344="10", "October", IF(Y1344="11", "November", IF(Y1344="12", "December", "Other"))))))))))))</f>
        <v>August</v>
      </c>
      <c r="AF1344" s="16" t="s">
        <v>24154</v>
      </c>
      <c r="AG1344" s="1" t="str">
        <f t="shared" si="600"/>
        <v xml:space="preserve">Seed </v>
      </c>
      <c r="AH1344" s="2" t="str">
        <f t="shared" si="601"/>
        <v>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v>
      </c>
      <c r="AI1344" s="1" t="s">
        <v>15033</v>
      </c>
      <c r="AK1344" s="1" t="s">
        <v>17104</v>
      </c>
      <c r="AL1344" s="1" t="str">
        <f t="shared" si="611"/>
        <v>Unscented</v>
      </c>
      <c r="AM1344" s="1" t="b">
        <v>0</v>
      </c>
      <c r="AN1344" s="1" t="b">
        <v>0</v>
      </c>
      <c r="AO1344" s="1" t="b">
        <v>0</v>
      </c>
      <c r="AP1344" s="5" t="s">
        <v>54</v>
      </c>
      <c r="AQ1344" s="5" t="str">
        <f t="shared" si="602"/>
        <v>Light, Medium</v>
      </c>
      <c r="AR1344" s="1" t="s">
        <v>30</v>
      </c>
      <c r="AS1344" s="1" t="str">
        <f t="shared" si="612"/>
        <v>None</v>
      </c>
      <c r="AT1344" s="1" t="str">
        <f t="shared" si="603"/>
        <v>Full</v>
      </c>
      <c r="AU1344" s="1" t="s">
        <v>11</v>
      </c>
      <c r="AV1344" s="1" t="str">
        <f t="shared" si="604"/>
        <v>Dry, Moist</v>
      </c>
      <c r="AW1344" s="1" t="s">
        <v>12</v>
      </c>
      <c r="AX1344" s="1" t="str">
        <f t="shared" si="605"/>
        <v>Acid, Neutral, Alkaline</v>
      </c>
      <c r="AY1344" s="1" t="b">
        <v>0</v>
      </c>
      <c r="AZ1344" s="1" t="b">
        <v>0</v>
      </c>
      <c r="BA1344" s="1" t="b">
        <v>0</v>
      </c>
      <c r="BC1344" t="str">
        <f t="shared" si="606"/>
        <v>FALSE</v>
      </c>
      <c r="BE1344" t="str">
        <f t="shared" si="607"/>
        <v>FALSE</v>
      </c>
      <c r="BF1344" s="1" t="b">
        <v>0</v>
      </c>
      <c r="BG1344" s="1" t="b">
        <v>0</v>
      </c>
      <c r="BH1344" s="1" t="b">
        <v>0</v>
      </c>
      <c r="BI1344" s="1" t="s">
        <v>77</v>
      </c>
      <c r="BJ1344" s="1" t="str">
        <f t="shared" si="608"/>
        <v>TRUE</v>
      </c>
      <c r="BL1344" t="str">
        <f t="shared" si="609"/>
        <v>FALSE</v>
      </c>
      <c r="BM1344" s="1" t="b">
        <v>0</v>
      </c>
      <c r="BN1344" s="1" t="b">
        <v>0</v>
      </c>
      <c r="BO1344" s="1">
        <f t="shared" si="613"/>
        <v>4</v>
      </c>
      <c r="BP1344" s="1" t="s">
        <v>31</v>
      </c>
      <c r="BQ1344" s="1" cm="1">
        <f t="array" ref="BQ1344">_xlfn.IFS(BP1344="None Known",0, LEN(BP1344)&gt;500, 5,LEN(BP1344)&gt;400, 4, LEN(BP1344)&gt;300, 3, LEN(BP1344)&gt;200, 2, LEN(BP1344)&gt;1, 1)</f>
        <v>0</v>
      </c>
      <c r="BR1344" s="1" t="s">
        <v>4129</v>
      </c>
      <c r="BS1344" s="1">
        <v>1</v>
      </c>
      <c r="BT1344" s="1" t="s">
        <v>15034</v>
      </c>
      <c r="BU1344" s="1">
        <v>1</v>
      </c>
      <c r="BV1344" s="1" t="s">
        <v>864</v>
      </c>
      <c r="BW1344" s="1" t="s">
        <v>31</v>
      </c>
      <c r="BX1344" s="1"/>
      <c r="BY1344" t="str">
        <f>_xlfn.XLOOKUP($B1344,Img_lookup!A:A,Img_lookup!B:B, "Not available")</f>
        <v>Not available</v>
      </c>
      <c r="BZ1344" t="str">
        <f>_xlfn.XLOOKUP($B1344,Img_lookup!A:A,Img_lookup!C:C, "Not available")</f>
        <v>Not available</v>
      </c>
      <c r="CA1344" t="str">
        <f>_xlfn.XLOOKUP($B1344,Img_lookup!A:A,Img_lookup!D:D, "Not available")</f>
        <v>Not available</v>
      </c>
      <c r="CB1344" t="str">
        <f>_xlfn.XLOOKUP($B1344,Img_lookup!A:A,Img_lookup!E:E, "https://imgur.com/aT5wafe")</f>
        <v>https://imgur.com/aT5wafe</v>
      </c>
    </row>
    <row r="1345" spans="1:80" ht="409.6" x14ac:dyDescent="0.15">
      <c r="A1345" s="1" t="s">
        <v>6800</v>
      </c>
      <c r="B1345" s="1" t="s">
        <v>11236</v>
      </c>
      <c r="C1345" s="1" t="s">
        <v>11237</v>
      </c>
      <c r="E1345" s="1" t="s">
        <v>9289</v>
      </c>
      <c r="F1345" s="1" t="s">
        <v>6</v>
      </c>
      <c r="G1345" s="1" t="s">
        <v>6</v>
      </c>
      <c r="H1345" s="11" t="str">
        <f t="shared" si="615"/>
        <v>Perennial</v>
      </c>
      <c r="I1345" s="1" t="s">
        <v>17108</v>
      </c>
      <c r="J1345" s="1">
        <v>0.20000000300000001</v>
      </c>
      <c r="K1345" s="1">
        <v>0.30000001199999998</v>
      </c>
      <c r="L1345" t="str" cm="1">
        <f t="array" ref="L1345">_xlfn.IFS(J1345+K1345="", "Unknown", J1345+K1345&gt;3, "Large", J1345+K1345&gt;0.5, "Medium", J1345+K1345&gt;0, "Small")</f>
        <v>Medium</v>
      </c>
      <c r="M1345" s="1">
        <v>9</v>
      </c>
      <c r="N1345" cm="1">
        <f t="array" ref="N1345">IF($M1345="",INDEX($M$2:$M$2176,MATCH(1,INDEX(($A$2:$A$2176=$A1345)*($M$2:$M$2176&lt;&gt;""),0),0)),$M1345)</f>
        <v>9</v>
      </c>
      <c r="O1345" s="2" t="str">
        <f t="shared" si="610"/>
        <v>Grown indoors</v>
      </c>
      <c r="P1345" s="1" t="s">
        <v>11238</v>
      </c>
      <c r="R1345" t="str">
        <f t="shared" si="614"/>
        <v>Medium</v>
      </c>
      <c r="S1345" s="1" t="s">
        <v>24</v>
      </c>
      <c r="T1345" s="1" t="str">
        <f>LEFT(S1345,FIND("-",S1345)-1)</f>
        <v xml:space="preserve">1 </v>
      </c>
      <c r="U1345" s="1" t="str">
        <f>RIGHT(S1345,FIND("-",S1345)-1)</f>
        <v>12</v>
      </c>
      <c r="V1345" s="1" t="s">
        <v>1006</v>
      </c>
      <c r="W1345" s="6" t="str">
        <f t="shared" si="622"/>
        <v>5</v>
      </c>
      <c r="X1345" t="str">
        <f t="shared" si="623"/>
        <v>May</v>
      </c>
      <c r="Y1345" s="2" t="str">
        <f t="shared" si="624"/>
        <v>7</v>
      </c>
      <c r="Z1345" s="2" t="str">
        <f t="shared" si="625"/>
        <v>July</v>
      </c>
      <c r="AF1345" s="16" t="s">
        <v>24154</v>
      </c>
      <c r="AG1345" s="1" t="str">
        <f t="shared" si="600"/>
        <v xml:space="preserve">Seed </v>
      </c>
      <c r="AH1345" s="2" t="str">
        <f t="shared" si="601"/>
        <v>Best sown as soon as it is ripe in a greenhouse. Stored seed should be sown in early spring in a greenhouse. The seed germinates best with a minimum temperature of 13�c, germination usually taking place within 2 weeks though it sometimes takes some months[200]. Prick out the seedlings into individual pots when they are large enough to handle and grow them on in the greenhouse for at least their first winter. If trying them outdoors, plant them out in early summer and consider giving them extra protection during the winter.
Cuttings succeed at almost any time in the growing season but early summer is the best time in order for the new plant to become established before winter.</v>
      </c>
      <c r="AI1345" s="1" t="s">
        <v>11239</v>
      </c>
      <c r="AK1345" s="1" t="s">
        <v>17104</v>
      </c>
      <c r="AL1345" s="1" t="str">
        <f t="shared" si="611"/>
        <v>Scented</v>
      </c>
      <c r="AM1345" s="1" t="b">
        <v>1</v>
      </c>
      <c r="AN1345" s="1" t="b">
        <v>0</v>
      </c>
      <c r="AO1345" s="1" t="b">
        <v>0</v>
      </c>
      <c r="AP1345" s="5" t="s">
        <v>54</v>
      </c>
      <c r="AQ1345" s="5" t="str">
        <f t="shared" si="602"/>
        <v>Light, Medium</v>
      </c>
      <c r="AR1345" s="1" t="s">
        <v>10</v>
      </c>
      <c r="AS1345" s="1" t="str">
        <f t="shared" si="612"/>
        <v>None, Partial</v>
      </c>
      <c r="AT1345" s="1" t="str">
        <f t="shared" si="603"/>
        <v>Partial, Full</v>
      </c>
      <c r="AU1345" s="1" t="s">
        <v>11</v>
      </c>
      <c r="AV1345" s="1" t="str">
        <f t="shared" si="604"/>
        <v>Dry, Moist</v>
      </c>
      <c r="AW1345" s="1" t="s">
        <v>12</v>
      </c>
      <c r="AX1345" s="1" t="str">
        <f t="shared" si="605"/>
        <v>Acid, Neutral, Alkaline</v>
      </c>
      <c r="AY1345" s="1" t="b">
        <v>0</v>
      </c>
      <c r="AZ1345" s="1" t="b">
        <v>0</v>
      </c>
      <c r="BA1345" s="1" t="b">
        <v>0</v>
      </c>
      <c r="BC1345" t="str">
        <f t="shared" si="606"/>
        <v>FALSE</v>
      </c>
      <c r="BE1345" t="str">
        <f t="shared" si="607"/>
        <v>FALSE</v>
      </c>
      <c r="BF1345" s="1" t="b">
        <v>0</v>
      </c>
      <c r="BG1345" s="1" t="b">
        <v>0</v>
      </c>
      <c r="BH1345" s="1" t="b">
        <v>0</v>
      </c>
      <c r="BI1345" s="1" t="s">
        <v>77</v>
      </c>
      <c r="BJ1345" s="1" t="str">
        <f t="shared" si="608"/>
        <v>TRUE</v>
      </c>
      <c r="BK1345" s="1" t="s">
        <v>77</v>
      </c>
      <c r="BL1345" t="str">
        <f t="shared" si="609"/>
        <v>TRUE</v>
      </c>
      <c r="BM1345" s="1" t="b">
        <v>0</v>
      </c>
      <c r="BN1345" s="1" t="b">
        <v>0</v>
      </c>
      <c r="BO1345" s="1">
        <f t="shared" si="613"/>
        <v>11</v>
      </c>
      <c r="BP1345" s="1" t="s">
        <v>11240</v>
      </c>
      <c r="BQ1345" s="1" cm="1">
        <f t="array" ref="BQ1345">_xlfn.IFS(BP1345="None Known",0, LEN(BP1345)&gt;500, 5,LEN(BP1345)&gt;400, 4, LEN(BP1345)&gt;300, 3, LEN(BP1345)&gt;200, 2, LEN(BP1345)&gt;1, 1)</f>
        <v>2</v>
      </c>
      <c r="BR1345" s="1" t="s">
        <v>11241</v>
      </c>
      <c r="BS1345" s="1">
        <v>2</v>
      </c>
      <c r="BT1345" s="1" t="s">
        <v>11242</v>
      </c>
      <c r="BU1345" s="1">
        <v>3</v>
      </c>
      <c r="BV1345" s="1" t="s">
        <v>11088</v>
      </c>
      <c r="BW1345" s="1" t="s">
        <v>31</v>
      </c>
      <c r="BX1345" s="1"/>
      <c r="BY1345" t="str">
        <f>_xlfn.XLOOKUP($B1345,Img_lookup!A:A,Img_lookup!B:B, "Not available")</f>
        <v>046c77e8-8701-4f45-a9f6-84b7b129efec</v>
      </c>
      <c r="BZ1345" t="str">
        <f>_xlfn.XLOOKUP($B1345,Img_lookup!A:A,Img_lookup!C:C, "Not available")</f>
        <v>Pelargonium odoratissimum</v>
      </c>
      <c r="CA1345" t="str">
        <f>_xlfn.XLOOKUP($B1345,Img_lookup!A:A,Img_lookup!D:D, "Not available")</f>
        <v>Dick Culbert</v>
      </c>
      <c r="CB1345" t="str">
        <f>_xlfn.XLOOKUP($B1345,Img_lookup!A:A,Img_lookup!E:E, "https://imgur.com/aT5wafe")</f>
        <v>https://api.openverse.engineering/v1/images/046c77e8-8701-4f45-a9f6-84b7b129efec/thumb/</v>
      </c>
    </row>
    <row r="1346" spans="1:80" ht="409.6" x14ac:dyDescent="0.15">
      <c r="A1346" s="1" t="s">
        <v>394</v>
      </c>
      <c r="B1346" s="1" t="s">
        <v>4325</v>
      </c>
      <c r="C1346" s="1" t="s">
        <v>4326</v>
      </c>
      <c r="E1346" s="1" t="s">
        <v>1168</v>
      </c>
      <c r="F1346" s="1" t="s">
        <v>6</v>
      </c>
      <c r="G1346" s="1" t="s">
        <v>6</v>
      </c>
      <c r="H1346" s="11" t="str">
        <f t="shared" si="615"/>
        <v>Perennial</v>
      </c>
      <c r="I1346" s="1" t="s">
        <v>17107</v>
      </c>
      <c r="J1346" s="1">
        <v>1.5</v>
      </c>
      <c r="K1346" s="1">
        <v>0.5</v>
      </c>
      <c r="L1346" t="str" cm="1">
        <f t="array" ref="L1346">_xlfn.IFS(J1346+K1346="", "Unknown", J1346+K1346&gt;3, "Large", J1346+K1346&gt;0.5, "Medium", J1346+K1346&gt;0, "Small")</f>
        <v>Medium</v>
      </c>
      <c r="M1346" s="1">
        <v>7</v>
      </c>
      <c r="N1346" cm="1">
        <f t="array" ref="N1346">IF($M1346="",INDEX($M$2:$M$2176,MATCH(1,INDEX(($A$2:$A$2176=$A1346)*($M$2:$M$2176&lt;&gt;""),0),0)),$M1346)</f>
        <v>7</v>
      </c>
      <c r="O1346" s="2" t="str">
        <f t="shared" si="610"/>
        <v>Seasonal outdoors</v>
      </c>
      <c r="P1346" s="1" t="s">
        <v>4327</v>
      </c>
      <c r="R1346" t="str">
        <f t="shared" si="614"/>
        <v>Medium</v>
      </c>
      <c r="T1346" s="1"/>
      <c r="U1346" s="1"/>
      <c r="V1346" s="1" t="s">
        <v>427</v>
      </c>
      <c r="W1346" s="6" t="str">
        <f t="shared" si="622"/>
        <v>8</v>
      </c>
      <c r="X1346" t="str">
        <f t="shared" si="623"/>
        <v>August</v>
      </c>
      <c r="Y1346" s="2" t="str">
        <f t="shared" si="624"/>
        <v>9</v>
      </c>
      <c r="Z1346" s="2" t="str">
        <f t="shared" si="625"/>
        <v>September</v>
      </c>
      <c r="AF1346" s="16" t="s">
        <v>24633</v>
      </c>
      <c r="AG1346" s="1" t="str">
        <f t="shared" ref="AG1346:AG1409" si="626">LEFT(AF1346,FIND("-",AF1346)-1)</f>
        <v xml:space="preserve">Seed </v>
      </c>
      <c r="AH1346" s="2" t="str">
        <f t="shared" ref="AH1346:AH1409" si="627">RIGHT(AF1346,LEN(AF1346)-FIND("-",AF1346)-1)</f>
        <v>Sow spring in a greenhouse and only just cover the seed. Germination usually takes place within 3 weeks.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46" s="1" t="s">
        <v>4328</v>
      </c>
      <c r="AJ1346" s="1" t="s">
        <v>1</v>
      </c>
      <c r="AK1346" s="1" t="s">
        <v>17104</v>
      </c>
      <c r="AL1346" s="1" t="str">
        <f t="shared" si="611"/>
        <v>Unscented</v>
      </c>
      <c r="AM1346" s="1" t="b">
        <v>0</v>
      </c>
      <c r="AN1346" s="1" t="b">
        <v>0</v>
      </c>
      <c r="AO1346" s="1" t="b">
        <v>0</v>
      </c>
      <c r="AP1346" s="5" t="s">
        <v>54</v>
      </c>
      <c r="AQ1346" s="5" t="str">
        <f t="shared" ref="AQ1346:AQ1409" si="628">IF(AP1346="L", "Light", IF(AP1346="M", "Medium", IF(AP1346="H", "Heavy", IF(AP1346="LM", "Light, Medium", IF(AP1346="MH", "Medium, Heavy", IF(AP1346="LMH", "Light, Medium, Heavy", ""))))))</f>
        <v>Light, Medium</v>
      </c>
      <c r="AR1346" s="1" t="s">
        <v>30</v>
      </c>
      <c r="AS1346" s="1" t="str">
        <f t="shared" si="612"/>
        <v>None</v>
      </c>
      <c r="AT1346" s="1" t="str">
        <f t="shared" ref="AT1346:AT1409" si="629">IF(AR1346="N", "Full", IF(AR1346="S", "Partial", IF(AR1346="F", "None", IF(AR1346="SN", "Partial, Full", IF(AR1346="NP", "None, Partial", IF(AR1346="FSN", "None, Partial, Full", ""))))))</f>
        <v>Full</v>
      </c>
      <c r="AU1346" s="1" t="s">
        <v>11</v>
      </c>
      <c r="AV1346" s="1" t="str">
        <f t="shared" ref="AV1346:AV1409" si="630">IF(AU1346="D", "Dry", IF(AU1346="M", "Moist", IF(AU1346="We", "Wet/Water", IF(AU1346="Wa", "Wet/Water", IF(AU1346="WeWa", "Wet/Water", IF(AU1346="DM", "Dry, Moist", IF(AU1346="DMWe", "Dry, Moist, Wet/Water", IF(AU1346="MWe", "Moist, Wet/Water", IF(AU1346="MWeWa", "Moist, Wet/Water", IF(AU1346="WeM", "Moist, Wet/Water",""))))))))))</f>
        <v>Dry, Moist</v>
      </c>
      <c r="AW1346" s="1" t="s">
        <v>12</v>
      </c>
      <c r="AX1346" s="1" t="str">
        <f t="shared" ref="AX1346:AX1409" si="631">IF(AW1346="A", "Acid", IF(AW1346="N", "Neutral", IF(AW1346="B", "Alkaline", IF(AW1346="AN", "Acid, Neutral", IF(AW1346="NB", "Neutral, Alkaline", IF(AW1346="ANB", "Acid, Neutral, Alkaline", ""))))))</f>
        <v>Acid, Neutral, Alkaline</v>
      </c>
      <c r="AY1346" s="1" t="b">
        <v>0</v>
      </c>
      <c r="AZ1346" s="1" t="b">
        <v>0</v>
      </c>
      <c r="BA1346" s="1" t="b">
        <v>0</v>
      </c>
      <c r="BC1346" t="str">
        <f t="shared" ref="BC1346:BC1409" si="632">IF(BB1346="M", "TRUE", IF(BB1346="W", "TRUE", "FALSE"))</f>
        <v>FALSE</v>
      </c>
      <c r="BE1346" t="str">
        <f t="shared" ref="BE1346:BE1409" si="633">IF(BD1346="Y", "TRUE", "FALSE")</f>
        <v>FALSE</v>
      </c>
      <c r="BF1346" s="1" t="b">
        <v>0</v>
      </c>
      <c r="BG1346" s="1" t="b">
        <v>0</v>
      </c>
      <c r="BH1346" s="1" t="b">
        <v>1</v>
      </c>
      <c r="BJ1346" s="1" t="str">
        <f t="shared" ref="BJ1346:BJ1409" si="634">IF(BI1346="Y", "TRUE", "FALSE")</f>
        <v>FALSE</v>
      </c>
      <c r="BL1346" t="str">
        <f t="shared" ref="BL1346:BL1409" si="635">IF(BK1346="Y", "TRUE", "FALSE")</f>
        <v>FALSE</v>
      </c>
      <c r="BM1346" s="1" t="b">
        <v>0</v>
      </c>
      <c r="BN1346" s="1" t="b">
        <v>0</v>
      </c>
      <c r="BO1346" s="1">
        <f t="shared" si="613"/>
        <v>7</v>
      </c>
      <c r="BP1346" s="1" t="s">
        <v>4329</v>
      </c>
      <c r="BQ1346" s="1" cm="1">
        <f t="array" ref="BQ1346">_xlfn.IFS(BP1346="None Known",0, LEN(BP1346)&gt;500, 5,LEN(BP1346)&gt;400, 4, LEN(BP1346)&gt;300, 3, LEN(BP1346)&gt;200, 2, LEN(BP1346)&gt;1, 1)</f>
        <v>1</v>
      </c>
      <c r="BR1346" s="1" t="s">
        <v>25320</v>
      </c>
      <c r="BS1346" s="1">
        <v>2</v>
      </c>
      <c r="BT1346" s="1" t="s">
        <v>31</v>
      </c>
      <c r="BU1346" s="1">
        <v>0</v>
      </c>
      <c r="BV1346" s="1" t="s">
        <v>4330</v>
      </c>
      <c r="BW1346" s="1" t="s">
        <v>31</v>
      </c>
      <c r="BX1346" s="1"/>
      <c r="BY1346" t="str">
        <f>_xlfn.XLOOKUP($B1346,Img_lookup!A:A,Img_lookup!B:B, "Not available")</f>
        <v>89d3e244-79c5-44fd-8c27-49889a88fcb5</v>
      </c>
      <c r="BZ1346" t="str">
        <f>_xlfn.XLOOKUP($B1346,Img_lookup!A:A,Img_lookup!C:C, "Not available")</f>
        <v>Pennisetum alopecuroides 'Red Head' o Sericura</v>
      </c>
      <c r="CA1346" t="str">
        <f>_xlfn.XLOOKUP($B1346,Img_lookup!A:A,Img_lookup!D:D, "Not available")</f>
        <v>M. Martin Vicente</v>
      </c>
      <c r="CB1346" t="str">
        <f>_xlfn.XLOOKUP($B1346,Img_lookup!A:A,Img_lookup!E:E, "https://imgur.com/aT5wafe")</f>
        <v>https://api.openverse.engineering/v1/images/89d3e244-79c5-44fd-8c27-49889a88fcb5/thumb/</v>
      </c>
    </row>
    <row r="1347" spans="1:80" ht="13" x14ac:dyDescent="0.15">
      <c r="A1347" s="1" t="s">
        <v>394</v>
      </c>
      <c r="B1347" s="1" t="s">
        <v>5342</v>
      </c>
      <c r="C1347" s="1" t="s">
        <v>5343</v>
      </c>
      <c r="D1347" s="1" t="s">
        <v>5344</v>
      </c>
      <c r="E1347" s="1" t="s">
        <v>195</v>
      </c>
      <c r="F1347" s="1" t="s">
        <v>85</v>
      </c>
      <c r="G1347" s="1" t="s">
        <v>85</v>
      </c>
      <c r="H1347" s="11" t="str">
        <f t="shared" si="615"/>
        <v>Annual</v>
      </c>
      <c r="J1347" s="1">
        <v>3</v>
      </c>
      <c r="L1347" t="str" cm="1">
        <f t="array" ref="L1347">_xlfn.IFS(J1347+K1347="", "Unknown", J1347+K1347&gt;3, "Large", J1347+K1347&gt;0.5, "Medium", J1347+K1347&gt;0, "Small")</f>
        <v>Medium</v>
      </c>
      <c r="N1347" cm="1">
        <f t="array" ref="N1347">IF($M1347="",INDEX($M$2:$M$2176,MATCH(1,INDEX(($A$2:$A$2176=$A1347)*($M$2:$M$2176&lt;&gt;""),0),0)),$M1347)</f>
        <v>6</v>
      </c>
      <c r="O1347" s="2" t="str">
        <f t="shared" ref="O1347:O1410" si="636">IF(N1347="", "Temperate zone", IF(N1347&lt;5, "Hardy to cold", IF(N1347&lt;8, "Seasonal outdoors", IF(N1347&lt;12, "Grown indoors", "all Temperate zone"))))</f>
        <v>Seasonal outdoors</v>
      </c>
      <c r="P1347" s="1" t="s">
        <v>5345</v>
      </c>
      <c r="R1347" t="str">
        <f t="shared" si="614"/>
        <v>Medium</v>
      </c>
      <c r="T1347" s="1"/>
      <c r="U1347" s="1"/>
      <c r="V1347" s="1" t="s">
        <v>109</v>
      </c>
      <c r="W1347" s="6" t="str">
        <f t="shared" si="622"/>
        <v>9</v>
      </c>
      <c r="X1347" t="str">
        <f t="shared" si="623"/>
        <v>September</v>
      </c>
      <c r="Y1347" s="2" t="str">
        <f t="shared" si="624"/>
        <v>10</v>
      </c>
      <c r="Z1347" s="2" t="str">
        <f t="shared" si="625"/>
        <v>October</v>
      </c>
      <c r="AA1347" s="1" t="s">
        <v>109</v>
      </c>
      <c r="AB1347" s="1" t="str">
        <f>IF(ISNUMBER(SEARCH("-",AA1347)),TRIM(LEFT(AA1347,FIND("-",AA1347)-1)),AA1347)</f>
        <v>9</v>
      </c>
      <c r="AC1347" s="1" t="str">
        <f>IF(AB1347="1", "January", IF(AB1347="2", "February", IF(AB1347="3", "March", IF(AB1347="4", "April", IF(AB1347="5", "May", IF(AB1347="6", "June", IF(AB1347="7", "July", IF(AB1347="8", "August", IF(AB1347="9", "September", IF(AB1347="10", "October", IF(AB1347="11", "November", IF(AB1347="12", "December", "Other"))))))))))))</f>
        <v>September</v>
      </c>
      <c r="AD1347" s="1" t="str">
        <f>IF(ISNUMBER(SEARCH("-",AA1347)),TRIM(RIGHT(AA1347,LEN(AA1347)-SEARCH("-",AA1347))),AA1347)</f>
        <v>10</v>
      </c>
      <c r="AE1347" s="1" t="str">
        <f>IF(AD1347="1", "January", IF(AD1347="2", "February", IF(AD1347="3", "March", IF(AD1347="4", "April", IF(AD1347="5", "May", IF(AD1347="6", "June", IF(AD1347="7", "July", IF(AD1347="8", "August", IF(AD1347="9", "September", IF(AD1347="10", "October", IF(AD1347="11", "November", IF(AD1347="12", "December", "Other"))))))))))))</f>
        <v>October</v>
      </c>
      <c r="AF1347" s="1" t="s">
        <v>24634</v>
      </c>
      <c r="AG1347" s="1" t="str">
        <f t="shared" si="626"/>
        <v xml:space="preserve">Seed </v>
      </c>
      <c r="AH1347" s="2" t="str">
        <f t="shared" si="627"/>
        <v>Sow spring in a greenhouse. When they are large enough to handle, prick the seedlings out into individual pots and plant them out in early summer.</v>
      </c>
      <c r="AI1347" s="1" t="s">
        <v>5346</v>
      </c>
      <c r="AJ1347" s="1" t="s">
        <v>1</v>
      </c>
      <c r="AK1347" s="1" t="s">
        <v>17104</v>
      </c>
      <c r="AL1347" s="1" t="str">
        <f t="shared" ref="AL1347:AL1410" si="637">IF(AM1347=TRUE, "Scented", "Unscented")</f>
        <v>Unscented</v>
      </c>
      <c r="AM1347" s="1" t="b">
        <v>0</v>
      </c>
      <c r="AN1347" s="1" t="b">
        <v>0</v>
      </c>
      <c r="AO1347" s="1" t="b">
        <v>0</v>
      </c>
      <c r="AP1347" s="5" t="s">
        <v>54</v>
      </c>
      <c r="AQ1347" s="5" t="str">
        <f t="shared" si="628"/>
        <v>Light, Medium</v>
      </c>
      <c r="AR1347" s="1" t="s">
        <v>30</v>
      </c>
      <c r="AS1347" s="1" t="str">
        <f t="shared" ref="AS1347:AS1410" si="638">IF(AR1347="N", "None", IF(AR1347="S", "Partial", IF(AR1347="F", "Full", IF(AR1347="SN", "None, Partial", IF(AR1347="FS", "Partial, Full", IF(AR1347="FSN", "None, Partial, Full", ""))))))</f>
        <v>None</v>
      </c>
      <c r="AT1347" s="1" t="str">
        <f t="shared" si="629"/>
        <v>Full</v>
      </c>
      <c r="AU1347" s="1" t="s">
        <v>11</v>
      </c>
      <c r="AV1347" s="1" t="str">
        <f t="shared" si="630"/>
        <v>Dry, Moist</v>
      </c>
      <c r="AW1347" s="1" t="s">
        <v>12</v>
      </c>
      <c r="AX1347" s="1" t="str">
        <f t="shared" si="631"/>
        <v>Acid, Neutral, Alkaline</v>
      </c>
      <c r="AY1347" s="1" t="b">
        <v>0</v>
      </c>
      <c r="AZ1347" s="1" t="b">
        <v>0</v>
      </c>
      <c r="BA1347" s="1" t="b">
        <v>0</v>
      </c>
      <c r="BC1347" t="str">
        <f t="shared" si="632"/>
        <v>FALSE</v>
      </c>
      <c r="BE1347" t="str">
        <f t="shared" si="633"/>
        <v>FALSE</v>
      </c>
      <c r="BF1347" s="1" t="b">
        <v>1</v>
      </c>
      <c r="BG1347" s="1" t="b">
        <v>0</v>
      </c>
      <c r="BH1347" s="1" t="b">
        <v>1</v>
      </c>
      <c r="BJ1347" s="1" t="str">
        <f t="shared" si="634"/>
        <v>FALSE</v>
      </c>
      <c r="BL1347" t="str">
        <f t="shared" si="635"/>
        <v>FALSE</v>
      </c>
      <c r="BM1347" s="1" t="b">
        <v>0</v>
      </c>
      <c r="BN1347" s="1" t="b">
        <v>0</v>
      </c>
      <c r="BO1347" s="1">
        <f t="shared" ref="BO1347:BO1410" si="639">BQ1347+(BS1347*3)+BU1347</f>
        <v>4</v>
      </c>
      <c r="BP1347" s="1" t="s">
        <v>31</v>
      </c>
      <c r="BQ1347" s="1" cm="1">
        <f t="array" ref="BQ1347">_xlfn.IFS(BP1347="None Known",0, LEN(BP1347)&gt;500, 5,LEN(BP1347)&gt;400, 4, LEN(BP1347)&gt;300, 3, LEN(BP1347)&gt;200, 2, LEN(BP1347)&gt;1, 1)</f>
        <v>0</v>
      </c>
      <c r="BR1347" s="1" t="s">
        <v>24933</v>
      </c>
      <c r="BS1347" s="1">
        <v>1</v>
      </c>
      <c r="BT1347" s="1" t="s">
        <v>5347</v>
      </c>
      <c r="BU1347" s="1">
        <v>1</v>
      </c>
      <c r="BV1347" s="1" t="s">
        <v>5348</v>
      </c>
      <c r="BW1347" s="1" t="s">
        <v>31</v>
      </c>
      <c r="BX1347" s="1"/>
      <c r="BY1347" t="str">
        <f>_xlfn.XLOOKUP($B1347,Img_lookup!A:A,Img_lookup!B:B, "Not available")</f>
        <v>8096a8e2-39aa-4c70-9139-96464f24eafa</v>
      </c>
      <c r="BZ1347" t="str">
        <f>_xlfn.XLOOKUP($B1347,Img_lookup!A:A,Img_lookup!C:C, "Not available")</f>
        <v>Chicago Botanic Gdn, Heritage Gdn, Africa bed 180723 665 Pennisetum glaucum 'Jade Princess', Pentas 'Butterfly Deep Rose', Ricinus communis 'Sanguineus' Castor Bean Plant</v>
      </c>
      <c r="CA1347" t="str">
        <f>_xlfn.XLOOKUP($B1347,Img_lookup!A:A,Img_lookup!D:D, "Not available")</f>
        <v>cultivar413</v>
      </c>
      <c r="CB1347" t="str">
        <f>_xlfn.XLOOKUP($B1347,Img_lookup!A:A,Img_lookup!E:E, "https://imgur.com/aT5wafe")</f>
        <v>https://api.openverse.engineering/v1/images/8096a8e2-39aa-4c70-9139-96464f24eafa/thumb/</v>
      </c>
    </row>
    <row r="1348" spans="1:80" ht="409.6" x14ac:dyDescent="0.15">
      <c r="A1348" s="1" t="s">
        <v>406</v>
      </c>
      <c r="B1348" s="1" t="s">
        <v>8454</v>
      </c>
      <c r="C1348" s="1" t="s">
        <v>8455</v>
      </c>
      <c r="E1348" s="1" t="s">
        <v>8456</v>
      </c>
      <c r="F1348" s="1" t="s">
        <v>6</v>
      </c>
      <c r="G1348" s="1" t="s">
        <v>6</v>
      </c>
      <c r="H1348" s="11" t="str">
        <f t="shared" si="615"/>
        <v>Perennial</v>
      </c>
      <c r="J1348" s="1">
        <v>1</v>
      </c>
      <c r="L1348" t="str" cm="1">
        <f t="array" ref="L1348">_xlfn.IFS(J1348+K1348="", "Unknown", J1348+K1348&gt;3, "Large", J1348+K1348&gt;0.5, "Medium", J1348+K1348&gt;0, "Small")</f>
        <v>Medium</v>
      </c>
      <c r="N1348" cm="1">
        <f t="array" ref="N1348">IF($M1348="",INDEX($M$2:$M$2176,MATCH(1,INDEX(($A$2:$A$2176=$A1348)*($M$2:$M$2176&lt;&gt;""),0),0)),$M1348)</f>
        <v>5</v>
      </c>
      <c r="O1348" s="2" t="str">
        <f t="shared" si="636"/>
        <v>Seasonal outdoors</v>
      </c>
      <c r="P1348" s="1" t="s">
        <v>8457</v>
      </c>
      <c r="R1348" t="str">
        <f t="shared" ref="R1348:R1411" si="640">IF(Q1348="Fast", "Fast", IF(Q1348="Slow", "Slow", "Medium"))</f>
        <v>Medium</v>
      </c>
      <c r="T1348" s="1"/>
      <c r="U1348" s="1"/>
      <c r="V1348" s="1" t="s">
        <v>108</v>
      </c>
      <c r="W1348" s="6" t="str">
        <f t="shared" si="622"/>
        <v>7</v>
      </c>
      <c r="X1348" t="str">
        <f t="shared" si="623"/>
        <v>July</v>
      </c>
      <c r="Y1348" s="2" t="str">
        <f t="shared" si="624"/>
        <v>9</v>
      </c>
      <c r="Z1348" s="2" t="str">
        <f t="shared" si="625"/>
        <v>September</v>
      </c>
      <c r="AF1348" s="16" t="s">
        <v>23908</v>
      </c>
      <c r="AG1348" s="1" t="str">
        <f t="shared" si="626"/>
        <v xml:space="preserve">Seed </v>
      </c>
      <c r="AH1348" s="2" t="str">
        <f t="shared" si="627"/>
        <v>We have no information on this species but suggest sowing the seed in a cold frame in pots that are standing in about 3cm of water as soon as it is ripe if this is possible, otherwise in early spring. When they are large enough to handle, prick the seedlings out into individual pots and grow them on shallow water in the cold frame for their first winter. Plant them out into their permanent positions in late spring or early summer, after the last expected frosts.
Division in spring.</v>
      </c>
      <c r="AI1348" s="1" t="s">
        <v>8458</v>
      </c>
      <c r="AK1348" s="1" t="s">
        <v>17104</v>
      </c>
      <c r="AL1348" s="1" t="str">
        <f t="shared" si="637"/>
        <v>Unscented</v>
      </c>
      <c r="AM1348" s="1" t="b">
        <v>0</v>
      </c>
      <c r="AN1348" s="1" t="b">
        <v>0</v>
      </c>
      <c r="AO1348" s="1" t="b">
        <v>0</v>
      </c>
      <c r="AP1348" s="5" t="s">
        <v>28</v>
      </c>
      <c r="AQ1348" s="5" t="str">
        <f t="shared" si="628"/>
        <v>Light, Medium, Heavy</v>
      </c>
      <c r="AR1348" s="1" t="s">
        <v>10</v>
      </c>
      <c r="AS1348" s="1" t="str">
        <f t="shared" si="638"/>
        <v>None, Partial</v>
      </c>
      <c r="AT1348" s="1" t="str">
        <f t="shared" si="629"/>
        <v>Partial, Full</v>
      </c>
      <c r="AU1348" s="1" t="s">
        <v>919</v>
      </c>
      <c r="AV1348" s="1" t="str">
        <f t="shared" si="630"/>
        <v>Wet/Water</v>
      </c>
      <c r="AW1348" s="1" t="s">
        <v>12</v>
      </c>
      <c r="AX1348" s="1" t="str">
        <f t="shared" si="631"/>
        <v>Acid, Neutral, Alkaline</v>
      </c>
      <c r="AY1348" s="1" t="b">
        <v>0</v>
      </c>
      <c r="AZ1348" s="1" t="b">
        <v>0</v>
      </c>
      <c r="BA1348" s="1" t="b">
        <v>0</v>
      </c>
      <c r="BC1348" t="str">
        <f t="shared" si="632"/>
        <v>FALSE</v>
      </c>
      <c r="BE1348" t="str">
        <f t="shared" si="633"/>
        <v>FALSE</v>
      </c>
      <c r="BF1348" s="1" t="b">
        <v>0</v>
      </c>
      <c r="BG1348" s="1" t="b">
        <v>0</v>
      </c>
      <c r="BH1348" s="1" t="b">
        <v>0</v>
      </c>
      <c r="BJ1348" s="1" t="str">
        <f t="shared" si="634"/>
        <v>FALSE</v>
      </c>
      <c r="BL1348" t="str">
        <f t="shared" si="635"/>
        <v>FALSE</v>
      </c>
      <c r="BM1348" s="1" t="b">
        <v>0</v>
      </c>
      <c r="BN1348" s="1" t="b">
        <v>0</v>
      </c>
      <c r="BO1348" s="1">
        <f t="shared" si="639"/>
        <v>5</v>
      </c>
      <c r="BP1348" s="1" t="s">
        <v>31</v>
      </c>
      <c r="BQ1348" s="1" cm="1">
        <f t="array" ref="BQ1348">_xlfn.IFS(BP1348="None Known",0, LEN(BP1348)&gt;500, 5,LEN(BP1348)&gt;400, 4, LEN(BP1348)&gt;300, 3, LEN(BP1348)&gt;200, 2, LEN(BP1348)&gt;1, 1)</f>
        <v>0</v>
      </c>
      <c r="BR1348" s="1" t="s">
        <v>8459</v>
      </c>
      <c r="BS1348" s="1">
        <v>1</v>
      </c>
      <c r="BT1348" s="1" t="s">
        <v>8460</v>
      </c>
      <c r="BU1348" s="1">
        <v>2</v>
      </c>
      <c r="BV1348" s="1" t="s">
        <v>7420</v>
      </c>
      <c r="BW1348" s="1" t="s">
        <v>31</v>
      </c>
      <c r="BX1348" s="1"/>
      <c r="BY1348" t="str">
        <f>_xlfn.XLOOKUP($B1348,Img_lookup!A:A,Img_lookup!B:B, "Not available")</f>
        <v>d69d375c-e99c-48dd-83b8-81d3d9526df6</v>
      </c>
      <c r="BZ1348" t="str">
        <f>_xlfn.XLOOKUP($B1348,Img_lookup!A:A,Img_lookup!C:C, "Not available")</f>
        <v>Penthorum sedoides</v>
      </c>
      <c r="CA1348" t="str">
        <f>_xlfn.XLOOKUP($B1348,Img_lookup!A:A,Img_lookup!D:D, "Not available")</f>
        <v>aspidoscelis</v>
      </c>
      <c r="CB1348" t="str">
        <f>_xlfn.XLOOKUP($B1348,Img_lookup!A:A,Img_lookup!E:E, "https://imgur.com/aT5wafe")</f>
        <v>https://api.openverse.engineering/v1/images/d69d375c-e99c-48dd-83b8-81d3d9526df6/thumb/</v>
      </c>
    </row>
    <row r="1349" spans="1:80" ht="409.6" x14ac:dyDescent="0.15">
      <c r="A1349" s="1" t="s">
        <v>316</v>
      </c>
      <c r="B1349" s="1" t="s">
        <v>14123</v>
      </c>
      <c r="C1349" s="1" t="s">
        <v>14124</v>
      </c>
      <c r="D1349" s="1" t="s">
        <v>14125</v>
      </c>
      <c r="E1349" s="1" t="s">
        <v>14126</v>
      </c>
      <c r="F1349" s="1" t="s">
        <v>6</v>
      </c>
      <c r="G1349" s="1" t="s">
        <v>6</v>
      </c>
      <c r="H1349" s="11" t="str">
        <f t="shared" si="615"/>
        <v>Perennial</v>
      </c>
      <c r="J1349" s="1">
        <v>1.2000000479999999</v>
      </c>
      <c r="L1349" t="str" cm="1">
        <f t="array" ref="L1349">_xlfn.IFS(J1349+K1349="", "Unknown", J1349+K1349&gt;3, "Large", J1349+K1349&gt;0.5, "Medium", J1349+K1349&gt;0, "Small")</f>
        <v>Medium</v>
      </c>
      <c r="N1349" cm="1">
        <f t="array" ref="N1349">IF($M1349="",INDEX($M$2:$M$2176,MATCH(1,INDEX(($A$2:$A$2176=$A1349)*($M$2:$M$2176&lt;&gt;""),0),0)),$M1349)</f>
        <v>5</v>
      </c>
      <c r="O1349" s="2" t="str">
        <f t="shared" si="636"/>
        <v>Seasonal outdoors</v>
      </c>
      <c r="P1349" s="1" t="s">
        <v>14127</v>
      </c>
      <c r="R1349" t="str">
        <f t="shared" si="640"/>
        <v>Medium</v>
      </c>
      <c r="T1349" s="1"/>
      <c r="U1349" s="1"/>
      <c r="V1349" s="1" t="s">
        <v>188</v>
      </c>
      <c r="W1349" s="6" t="str">
        <f t="shared" si="622"/>
        <v>4</v>
      </c>
      <c r="X1349" t="str">
        <f t="shared" si="623"/>
        <v>April</v>
      </c>
      <c r="Y1349" s="2" t="str">
        <f t="shared" si="624"/>
        <v>5</v>
      </c>
      <c r="Z1349" s="2" t="str">
        <f t="shared" si="625"/>
        <v>May</v>
      </c>
      <c r="AA1349" s="1" t="s">
        <v>1006</v>
      </c>
      <c r="AB1349" s="1" t="str">
        <f>IF(ISNUMBER(SEARCH("-",AA1349)),TRIM(LEFT(AA1349,FIND("-",AA1349)-1)),AA1349)</f>
        <v>5</v>
      </c>
      <c r="AC1349" s="1" t="str">
        <f>IF(AB1349="1", "January", IF(AB1349="2", "February", IF(AB1349="3", "March", IF(AB1349="4", "April", IF(AB1349="5", "May", IF(AB1349="6", "June", IF(AB1349="7", "July", IF(AB1349="8", "August", IF(AB1349="9", "September", IF(AB1349="10", "October", IF(AB1349="11", "November", IF(AB1349="12", "December", "Other"))))))))))))</f>
        <v>May</v>
      </c>
      <c r="AD1349" s="1" t="str">
        <f>IF(ISNUMBER(SEARCH("-",AA1349)),TRIM(RIGHT(AA1349,LEN(AA1349)-SEARCH("-",AA1349))),AA1349)</f>
        <v>7</v>
      </c>
      <c r="AE1349" s="1" t="str">
        <f>IF(AD1349="1", "January", IF(AD1349="2", "February", IF(AD1349="3", "March", IF(AD1349="4", "April", IF(AD1349="5", "May", IF(AD1349="6", "June", IF(AD1349="7", "July", IF(AD1349="8", "August", IF(AD1349="9", "September", IF(AD1349="10", "October", IF(AD1349="11", "November", IF(AD1349="12", "December", "Other"))))))))))))</f>
        <v>July</v>
      </c>
      <c r="AF1349" s="16" t="s">
        <v>23909</v>
      </c>
      <c r="AG1349" s="1" t="str">
        <f t="shared" si="626"/>
        <v xml:space="preserve">Seed </v>
      </c>
      <c r="AH1349" s="2" t="str">
        <f t="shared" si="627"/>
        <v>We have no information for this species but suggest sowing the seed in a cold frame as soon as it is ripe. Alternatively, sow it in early spring in a cold frame. Prick out the seedlings into individual pots when they are large enough to handle and grow them on in the greenhouse for their first winter, planting out in late spring of the following year.
Division may be possible in spring or autumn.</v>
      </c>
      <c r="AI1349" s="1" t="s">
        <v>14128</v>
      </c>
      <c r="AJ1349" s="1" t="s">
        <v>53</v>
      </c>
      <c r="AK1349" s="1" t="s">
        <v>17104</v>
      </c>
      <c r="AL1349" s="1" t="str">
        <f t="shared" si="637"/>
        <v>Unscented</v>
      </c>
      <c r="AM1349" s="1" t="b">
        <v>0</v>
      </c>
      <c r="AN1349" s="1" t="b">
        <v>1</v>
      </c>
      <c r="AO1349" s="1" t="b">
        <v>0</v>
      </c>
      <c r="AP1349" s="5" t="s">
        <v>28</v>
      </c>
      <c r="AQ1349" s="5" t="str">
        <f t="shared" si="628"/>
        <v>Light, Medium, Heavy</v>
      </c>
      <c r="AR1349" s="1" t="s">
        <v>10</v>
      </c>
      <c r="AS1349" s="1" t="str">
        <f t="shared" si="638"/>
        <v>None, Partial</v>
      </c>
      <c r="AT1349" s="1" t="str">
        <f t="shared" si="629"/>
        <v>Partial, Full</v>
      </c>
      <c r="AU1349" s="1" t="s">
        <v>2586</v>
      </c>
      <c r="AV1349" s="1" t="str">
        <f t="shared" si="630"/>
        <v>Dry, Moist, Wet/Water</v>
      </c>
      <c r="AW1349" s="1" t="s">
        <v>12</v>
      </c>
      <c r="AX1349" s="1" t="str">
        <f t="shared" si="631"/>
        <v>Acid, Neutral, Alkaline</v>
      </c>
      <c r="AY1349" s="1" t="b">
        <v>0</v>
      </c>
      <c r="AZ1349" s="1" t="b">
        <v>0</v>
      </c>
      <c r="BA1349" s="1" t="b">
        <v>0</v>
      </c>
      <c r="BC1349" t="str">
        <f t="shared" si="632"/>
        <v>FALSE</v>
      </c>
      <c r="BE1349" t="str">
        <f t="shared" si="633"/>
        <v>FALSE</v>
      </c>
      <c r="BF1349" s="1" t="b">
        <v>0</v>
      </c>
      <c r="BG1349" s="1" t="b">
        <v>0</v>
      </c>
      <c r="BH1349" s="1" t="b">
        <v>0</v>
      </c>
      <c r="BJ1349" s="1" t="str">
        <f t="shared" si="634"/>
        <v>FALSE</v>
      </c>
      <c r="BK1349" s="1" t="s">
        <v>77</v>
      </c>
      <c r="BL1349" t="str">
        <f t="shared" si="635"/>
        <v>TRUE</v>
      </c>
      <c r="BM1349" s="1" t="b">
        <v>0</v>
      </c>
      <c r="BN1349" s="1" t="b">
        <v>0</v>
      </c>
      <c r="BO1349" s="1">
        <f t="shared" si="639"/>
        <v>17</v>
      </c>
      <c r="BP1349" s="1" t="s">
        <v>31</v>
      </c>
      <c r="BQ1349" s="1" cm="1">
        <f t="array" ref="BQ1349">_xlfn.IFS(BP1349="None Known",0, LEN(BP1349)&gt;500, 5,LEN(BP1349)&gt;400, 4, LEN(BP1349)&gt;300, 3, LEN(BP1349)&gt;200, 2, LEN(BP1349)&gt;1, 1)</f>
        <v>0</v>
      </c>
      <c r="BR1349" s="1" t="s">
        <v>14129</v>
      </c>
      <c r="BS1349" s="1">
        <v>5</v>
      </c>
      <c r="BT1349" s="1" t="s">
        <v>14130</v>
      </c>
      <c r="BU1349" s="1">
        <v>2</v>
      </c>
      <c r="BV1349" s="1" t="s">
        <v>90</v>
      </c>
      <c r="BW1349" s="1" t="s">
        <v>31</v>
      </c>
      <c r="BX1349" s="1"/>
      <c r="BY1349" t="str">
        <f>_xlfn.XLOOKUP($B1349,Img_lookup!A:A,Img_lookup!B:B, "Not available")</f>
        <v>5e284def-b12c-4706-bd4d-b53fd3b1fb04</v>
      </c>
      <c r="BZ1349" t="str">
        <f>_xlfn.XLOOKUP($B1349,Img_lookup!A:A,Img_lookup!C:C, "Not available")</f>
        <v>Perideridia gairdneri subsp. borealis T.I. Chuang &amp; Constance</v>
      </c>
      <c r="CA1349" t="str">
        <f>_xlfn.XLOOKUP($B1349,Img_lookup!A:A,Img_lookup!D:D, "Not available")</f>
        <v>C. S. Crandall</v>
      </c>
      <c r="CB1349" t="str">
        <f>_xlfn.XLOOKUP($B1349,Img_lookup!A:A,Img_lookup!E:E, "https://imgur.com/aT5wafe")</f>
        <v>https://api.openverse.engineering/v1/images/5e284def-b12c-4706-bd4d-b53fd3b1fb04/thumb/</v>
      </c>
    </row>
    <row r="1350" spans="1:80" ht="13" x14ac:dyDescent="0.15">
      <c r="A1350" s="1" t="s">
        <v>103</v>
      </c>
      <c r="B1350" s="1" t="s">
        <v>2270</v>
      </c>
      <c r="C1350" s="1" t="s">
        <v>2271</v>
      </c>
      <c r="D1350" s="1" t="s">
        <v>2272</v>
      </c>
      <c r="E1350" s="1" t="s">
        <v>2273</v>
      </c>
      <c r="F1350" s="1" t="s">
        <v>17124</v>
      </c>
      <c r="G1350" s="1" t="s">
        <v>17124</v>
      </c>
      <c r="H1350" s="11" t="str">
        <f t="shared" ref="H1350:H1413" si="641">IF(ISNUMBER(SEARCH("/",$F1350)),$F1350,IF(ISNUMBER(SEARCH("Annual",$F1350)),"Annual","Perennial"))</f>
        <v>Annual/Perennial</v>
      </c>
      <c r="J1350" s="1">
        <v>0.60000002399999997</v>
      </c>
      <c r="K1350" s="1">
        <v>0.30000001199999998</v>
      </c>
      <c r="L1350" t="str" cm="1">
        <f t="array" ref="L1350">_xlfn.IFS(J1350+K1350="", "Unknown", J1350+K1350&gt;3, "Large", J1350+K1350&gt;0.5, "Medium", J1350+K1350&gt;0, "Small")</f>
        <v>Medium</v>
      </c>
      <c r="M1350" s="1">
        <v>8</v>
      </c>
      <c r="N1350" cm="1">
        <f t="array" ref="N1350">IF($M1350="",INDEX($M$2:$M$2176,MATCH(1,INDEX(($A$2:$A$2176=$A1350)*($M$2:$M$2176&lt;&gt;""),0),0)),$M1350)</f>
        <v>8</v>
      </c>
      <c r="O1350" s="2" t="str">
        <f t="shared" si="636"/>
        <v>Grown indoors</v>
      </c>
      <c r="P1350" s="1" t="s">
        <v>2274</v>
      </c>
      <c r="R1350" t="str">
        <f t="shared" si="640"/>
        <v>Medium</v>
      </c>
      <c r="T1350" s="1"/>
      <c r="U1350" s="1"/>
      <c r="V1350" s="1" t="s">
        <v>51</v>
      </c>
      <c r="W1350" s="6" t="str">
        <f t="shared" si="622"/>
        <v>7</v>
      </c>
      <c r="X1350" t="str">
        <f t="shared" si="623"/>
        <v>July</v>
      </c>
      <c r="Y1350" s="2" t="str">
        <f t="shared" si="624"/>
        <v>8</v>
      </c>
      <c r="Z1350" s="2" t="str">
        <f t="shared" si="625"/>
        <v>August</v>
      </c>
      <c r="AF1350" s="1" t="s">
        <v>2275</v>
      </c>
      <c r="AG1350" s="1" t="str">
        <f t="shared" si="626"/>
        <v xml:space="preserve">Surface sown seed </v>
      </c>
      <c r="AH1350" s="2" t="str">
        <f t="shared" si="627"/>
        <v>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v>
      </c>
      <c r="AI1350" s="1" t="s">
        <v>2276</v>
      </c>
      <c r="AK1350" s="1" t="s">
        <v>17104</v>
      </c>
      <c r="AL1350" s="1" t="str">
        <f t="shared" si="637"/>
        <v>Scented</v>
      </c>
      <c r="AM1350" s="1" t="b">
        <v>1</v>
      </c>
      <c r="AN1350" s="1" t="b">
        <v>0</v>
      </c>
      <c r="AO1350" s="1" t="b">
        <v>0</v>
      </c>
      <c r="AP1350" s="5" t="s">
        <v>54</v>
      </c>
      <c r="AQ1350" s="5" t="str">
        <f t="shared" si="628"/>
        <v>Light, Medium</v>
      </c>
      <c r="AR1350" s="1" t="s">
        <v>30</v>
      </c>
      <c r="AS1350" s="1" t="str">
        <f t="shared" si="638"/>
        <v>None</v>
      </c>
      <c r="AT1350" s="1" t="str">
        <f t="shared" si="629"/>
        <v>Full</v>
      </c>
      <c r="AU1350" s="1" t="s">
        <v>29</v>
      </c>
      <c r="AV1350" s="1" t="str">
        <f t="shared" si="630"/>
        <v>Moist</v>
      </c>
      <c r="AW1350" s="1" t="s">
        <v>12</v>
      </c>
      <c r="AX1350" s="1" t="str">
        <f t="shared" si="631"/>
        <v>Acid, Neutral, Alkaline</v>
      </c>
      <c r="AY1350" s="1" t="b">
        <v>0</v>
      </c>
      <c r="AZ1350" s="1" t="b">
        <v>0</v>
      </c>
      <c r="BA1350" s="1" t="b">
        <v>0</v>
      </c>
      <c r="BC1350" t="str">
        <f t="shared" si="632"/>
        <v>FALSE</v>
      </c>
      <c r="BE1350" t="str">
        <f t="shared" si="633"/>
        <v>FALSE</v>
      </c>
      <c r="BF1350" s="1" t="b">
        <v>0</v>
      </c>
      <c r="BG1350" s="1" t="b">
        <v>0</v>
      </c>
      <c r="BH1350" s="1" t="b">
        <v>0</v>
      </c>
      <c r="BI1350" s="1" t="s">
        <v>77</v>
      </c>
      <c r="BJ1350" s="1" t="str">
        <f t="shared" si="634"/>
        <v>TRUE</v>
      </c>
      <c r="BL1350" t="str">
        <f t="shared" si="635"/>
        <v>FALSE</v>
      </c>
      <c r="BM1350" s="1" t="b">
        <v>0</v>
      </c>
      <c r="BN1350" s="1" t="b">
        <v>0</v>
      </c>
      <c r="BO1350" s="1">
        <f t="shared" si="639"/>
        <v>14</v>
      </c>
      <c r="BP1350" s="1" t="s">
        <v>2277</v>
      </c>
      <c r="BQ1350" s="1" cm="1">
        <f t="array" ref="BQ1350">_xlfn.IFS(BP1350="None Known",0, LEN(BP1350)&gt;500, 5,LEN(BP1350)&gt;400, 4, LEN(BP1350)&gt;300, 3, LEN(BP1350)&gt;200, 2, LEN(BP1350)&gt;1, 1)</f>
        <v>2</v>
      </c>
      <c r="BR1350" s="1" t="s">
        <v>2278</v>
      </c>
      <c r="BS1350" s="1">
        <v>3</v>
      </c>
      <c r="BT1350" s="1" t="s">
        <v>2279</v>
      </c>
      <c r="BU1350" s="1">
        <v>3</v>
      </c>
      <c r="BV1350" s="1" t="s">
        <v>34</v>
      </c>
      <c r="BW1350" s="1" t="s">
        <v>2280</v>
      </c>
      <c r="BX1350" s="1"/>
      <c r="BY1350" t="str">
        <f>_xlfn.XLOOKUP($B1350,Img_lookup!A:A,Img_lookup!B:B, "Not available")</f>
        <v>5d0b68c4-3f6b-47dc-874f-64e26c2d5b41</v>
      </c>
      <c r="BZ1350" t="str">
        <f>_xlfn.XLOOKUP($B1350,Img_lookup!A:A,Img_lookup!C:C, "Not available")</f>
        <v>Deulkkae (Perilla frutescens) seeds.jpg</v>
      </c>
      <c r="CA1350" t="str">
        <f>_xlfn.XLOOKUP($B1350,Img_lookup!A:A,Img_lookup!D:D, "Not available")</f>
        <v>Ï†ïÏïÑ</v>
      </c>
      <c r="CB1350" t="str">
        <f>_xlfn.XLOOKUP($B1350,Img_lookup!A:A,Img_lookup!E:E, "https://imgur.com/aT5wafe")</f>
        <v>https://api.openverse.engineering/v1/images/5d0b68c4-3f6b-47dc-874f-64e26c2d5b41/thumb/</v>
      </c>
    </row>
    <row r="1351" spans="1:80" ht="13" x14ac:dyDescent="0.15">
      <c r="A1351" s="1" t="s">
        <v>103</v>
      </c>
      <c r="B1351" s="1" t="s">
        <v>8204</v>
      </c>
      <c r="C1351" s="1" t="s">
        <v>8205</v>
      </c>
      <c r="D1351" s="1" t="s">
        <v>8206</v>
      </c>
      <c r="E1351" s="1" t="s">
        <v>195</v>
      </c>
      <c r="F1351" s="1" t="s">
        <v>17124</v>
      </c>
      <c r="G1351" s="1" t="s">
        <v>17124</v>
      </c>
      <c r="H1351" s="11" t="str">
        <f t="shared" si="641"/>
        <v>Annual/Perennial</v>
      </c>
      <c r="J1351" s="1">
        <v>0.60000002399999997</v>
      </c>
      <c r="K1351" s="1">
        <v>0.30000001199999998</v>
      </c>
      <c r="L1351" t="str" cm="1">
        <f t="array" ref="L1351">_xlfn.IFS(J1351+K1351="", "Unknown", J1351+K1351&gt;3, "Large", J1351+K1351&gt;0.5, "Medium", J1351+K1351&gt;0, "Small")</f>
        <v>Medium</v>
      </c>
      <c r="M1351" s="1">
        <v>8</v>
      </c>
      <c r="N1351" cm="1">
        <f t="array" ref="N1351">IF($M1351="",INDEX($M$2:$M$2176,MATCH(1,INDEX(($A$2:$A$2176=$A1351)*($M$2:$M$2176&lt;&gt;""),0),0)),$M1351)</f>
        <v>8</v>
      </c>
      <c r="O1351" s="2" t="str">
        <f t="shared" si="636"/>
        <v>Grown indoors</v>
      </c>
      <c r="P1351" s="1" t="s">
        <v>8207</v>
      </c>
      <c r="R1351" t="str">
        <f t="shared" si="640"/>
        <v>Medium</v>
      </c>
      <c r="T1351" s="1"/>
      <c r="U1351" s="1"/>
      <c r="V1351" s="1" t="s">
        <v>51</v>
      </c>
      <c r="W1351" s="6" t="str">
        <f t="shared" si="622"/>
        <v>7</v>
      </c>
      <c r="X1351" t="str">
        <f t="shared" si="623"/>
        <v>July</v>
      </c>
      <c r="Y1351" s="2" t="str">
        <f t="shared" si="624"/>
        <v>8</v>
      </c>
      <c r="Z1351" s="2" t="str">
        <f t="shared" si="625"/>
        <v>August</v>
      </c>
      <c r="AF1351" s="1" t="s">
        <v>2275</v>
      </c>
      <c r="AG1351" s="1" t="str">
        <f t="shared" si="626"/>
        <v xml:space="preserve">Surface sown seed </v>
      </c>
      <c r="AH1351" s="2" t="str">
        <f t="shared" si="627"/>
        <v>Only lightly cover the seed in mid spring in a greenhouse. The seed germinates best at 20�c, though it also succeeds at slightly lower temperatures[206]. Germination is usually quick, prick out the seedlings into trays or individual pots when they are large enough to handle and plant them out into their permanent positions in early summer[200, K]. Give the plants some protection such as a cloche until they are growing away well. The seed has a short viability and should be used when less than a year old[206].</v>
      </c>
      <c r="AI1351" s="1" t="s">
        <v>8208</v>
      </c>
      <c r="AK1351" s="1" t="s">
        <v>17104</v>
      </c>
      <c r="AL1351" s="1" t="str">
        <f t="shared" si="637"/>
        <v>Scented</v>
      </c>
      <c r="AM1351" s="1" t="b">
        <v>1</v>
      </c>
      <c r="AN1351" s="1" t="b">
        <v>0</v>
      </c>
      <c r="AO1351" s="1" t="b">
        <v>0</v>
      </c>
      <c r="AP1351" s="5" t="s">
        <v>54</v>
      </c>
      <c r="AQ1351" s="5" t="str">
        <f t="shared" si="628"/>
        <v>Light, Medium</v>
      </c>
      <c r="AR1351" s="1" t="s">
        <v>30</v>
      </c>
      <c r="AS1351" s="1" t="str">
        <f t="shared" si="638"/>
        <v>None</v>
      </c>
      <c r="AT1351" s="1" t="str">
        <f t="shared" si="629"/>
        <v>Full</v>
      </c>
      <c r="AU1351" s="1" t="s">
        <v>29</v>
      </c>
      <c r="AV1351" s="1" t="str">
        <f t="shared" si="630"/>
        <v>Moist</v>
      </c>
      <c r="AW1351" s="1" t="s">
        <v>12</v>
      </c>
      <c r="AX1351" s="1" t="str">
        <f t="shared" si="631"/>
        <v>Acid, Neutral, Alkaline</v>
      </c>
      <c r="AY1351" s="1" t="b">
        <v>0</v>
      </c>
      <c r="AZ1351" s="1" t="b">
        <v>0</v>
      </c>
      <c r="BA1351" s="1" t="b">
        <v>0</v>
      </c>
      <c r="BC1351" t="str">
        <f t="shared" si="632"/>
        <v>FALSE</v>
      </c>
      <c r="BE1351" t="str">
        <f t="shared" si="633"/>
        <v>FALSE</v>
      </c>
      <c r="BF1351" s="1" t="b">
        <v>0</v>
      </c>
      <c r="BG1351" s="1" t="b">
        <v>0</v>
      </c>
      <c r="BH1351" s="1" t="b">
        <v>0</v>
      </c>
      <c r="BI1351" s="1" t="s">
        <v>77</v>
      </c>
      <c r="BJ1351" s="1" t="str">
        <f t="shared" si="634"/>
        <v>TRUE</v>
      </c>
      <c r="BL1351" t="str">
        <f t="shared" si="635"/>
        <v>FALSE</v>
      </c>
      <c r="BM1351" s="1" t="b">
        <v>0</v>
      </c>
      <c r="BN1351" s="1" t="b">
        <v>0</v>
      </c>
      <c r="BO1351" s="1">
        <f t="shared" si="639"/>
        <v>14</v>
      </c>
      <c r="BP1351" s="1" t="s">
        <v>2277</v>
      </c>
      <c r="BQ1351" s="1" cm="1">
        <f t="array" ref="BQ1351">_xlfn.IFS(BP1351="None Known",0, LEN(BP1351)&gt;500, 5,LEN(BP1351)&gt;400, 4, LEN(BP1351)&gt;300, 3, LEN(BP1351)&gt;200, 2, LEN(BP1351)&gt;1, 1)</f>
        <v>2</v>
      </c>
      <c r="BR1351" s="1" t="s">
        <v>8209</v>
      </c>
      <c r="BS1351" s="1">
        <v>3</v>
      </c>
      <c r="BT1351" s="1" t="s">
        <v>8210</v>
      </c>
      <c r="BU1351" s="1">
        <v>3</v>
      </c>
      <c r="BV1351" s="1" t="s">
        <v>8211</v>
      </c>
      <c r="BW1351" s="1" t="s">
        <v>2280</v>
      </c>
      <c r="BX1351" s="1"/>
      <c r="BY1351" t="str">
        <f>_xlfn.XLOOKUP($B1351,Img_lookup!A:A,Img_lookup!B:B, "Not available")</f>
        <v>Not available</v>
      </c>
      <c r="BZ1351" t="str">
        <f>_xlfn.XLOOKUP($B1351,Img_lookup!A:A,Img_lookup!C:C, "Not available")</f>
        <v>Not available</v>
      </c>
      <c r="CA1351" t="str">
        <f>_xlfn.XLOOKUP($B1351,Img_lookup!A:A,Img_lookup!D:D, "Not available")</f>
        <v>Not available</v>
      </c>
      <c r="CB1351" t="str">
        <f>_xlfn.XLOOKUP($B1351,Img_lookup!A:A,Img_lookup!E:E, "https://imgur.com/aT5wafe")</f>
        <v>https://imgur.com/aT5wafe</v>
      </c>
    </row>
    <row r="1352" spans="1:80" ht="409.6" x14ac:dyDescent="0.15">
      <c r="A1352" s="1" t="s">
        <v>103</v>
      </c>
      <c r="B1352" s="1" t="s">
        <v>7871</v>
      </c>
      <c r="C1352" s="1" t="s">
        <v>7872</v>
      </c>
      <c r="E1352" s="1" t="s">
        <v>1993</v>
      </c>
      <c r="F1352" s="1" t="s">
        <v>6</v>
      </c>
      <c r="G1352" s="1" t="s">
        <v>6</v>
      </c>
      <c r="H1352" s="11" t="str">
        <f t="shared" si="641"/>
        <v>Perennial</v>
      </c>
      <c r="J1352" s="1">
        <v>1.5</v>
      </c>
      <c r="K1352" s="1">
        <v>1</v>
      </c>
      <c r="L1352" t="str" cm="1">
        <f t="array" ref="L1352">_xlfn.IFS(J1352+K1352="", "Unknown", J1352+K1352&gt;3, "Large", J1352+K1352&gt;0.5, "Medium", J1352+K1352&gt;0, "Small")</f>
        <v>Medium</v>
      </c>
      <c r="M1352" s="1">
        <v>6</v>
      </c>
      <c r="N1352" cm="1">
        <f t="array" ref="N1352">IF($M1352="",INDEX($M$2:$M$2176,MATCH(1,INDEX(($A$2:$A$2176=$A1352)*($M$2:$M$2176&lt;&gt;""),0),0)),$M1352)</f>
        <v>6</v>
      </c>
      <c r="O1352" s="2" t="str">
        <f t="shared" si="636"/>
        <v>Seasonal outdoors</v>
      </c>
      <c r="P1352" s="1" t="s">
        <v>7873</v>
      </c>
      <c r="R1352" t="str">
        <f t="shared" si="640"/>
        <v>Medium</v>
      </c>
      <c r="T1352" s="1"/>
      <c r="U1352" s="1"/>
      <c r="V1352" s="1" t="s">
        <v>109</v>
      </c>
      <c r="W1352" s="6" t="str">
        <f t="shared" si="622"/>
        <v>9</v>
      </c>
      <c r="X1352" t="str">
        <f t="shared" si="623"/>
        <v>September</v>
      </c>
      <c r="Y1352" s="2" t="str">
        <f t="shared" si="624"/>
        <v>10</v>
      </c>
      <c r="Z1352" s="2" t="str">
        <f t="shared" si="625"/>
        <v>October</v>
      </c>
      <c r="AF1352" s="16" t="s">
        <v>23910</v>
      </c>
      <c r="AG1352" s="1" t="str">
        <f t="shared" si="626"/>
        <v xml:space="preserve">Seed </v>
      </c>
      <c r="AH1352" s="2" t="str">
        <f t="shared" si="627"/>
        <v>We have no information for this species but suggest sowing the seed in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softwood in late spring in a frame[200]. Easy[200].
Cuttings of half-ripe wood, 7cm long with a heel, July/August in a cold frame[200].</v>
      </c>
      <c r="AI1352" s="1" t="s">
        <v>7874</v>
      </c>
      <c r="AK1352" s="1" t="s">
        <v>17104</v>
      </c>
      <c r="AL1352" s="1" t="str">
        <f t="shared" si="637"/>
        <v>Scented</v>
      </c>
      <c r="AM1352" s="1" t="b">
        <v>1</v>
      </c>
      <c r="AN1352" s="1" t="b">
        <v>0</v>
      </c>
      <c r="AO1352" s="1" t="b">
        <v>0</v>
      </c>
      <c r="AP1352" s="5" t="s">
        <v>28</v>
      </c>
      <c r="AQ1352" s="5" t="str">
        <f t="shared" si="628"/>
        <v>Light, Medium, Heavy</v>
      </c>
      <c r="AR1352" s="1" t="s">
        <v>30</v>
      </c>
      <c r="AS1352" s="1" t="str">
        <f t="shared" si="638"/>
        <v>None</v>
      </c>
      <c r="AT1352" s="1" t="str">
        <f t="shared" si="629"/>
        <v>Full</v>
      </c>
      <c r="AU1352" s="1" t="s">
        <v>11</v>
      </c>
      <c r="AV1352" s="1" t="str">
        <f t="shared" si="630"/>
        <v>Dry, Moist</v>
      </c>
      <c r="AW1352" s="1" t="s">
        <v>12</v>
      </c>
      <c r="AX1352" s="1" t="str">
        <f t="shared" si="631"/>
        <v>Acid, Neutral, Alkaline</v>
      </c>
      <c r="AY1352" s="1" t="b">
        <v>0</v>
      </c>
      <c r="AZ1352" s="1" t="b">
        <v>1</v>
      </c>
      <c r="BA1352" s="1" t="b">
        <v>0</v>
      </c>
      <c r="BB1352" s="1" t="s">
        <v>29</v>
      </c>
      <c r="BC1352" t="str">
        <f t="shared" si="632"/>
        <v>TRUE</v>
      </c>
      <c r="BE1352" t="str">
        <f t="shared" si="633"/>
        <v>FALSE</v>
      </c>
      <c r="BF1352" s="1" t="b">
        <v>1</v>
      </c>
      <c r="BG1352" s="1" t="b">
        <v>0</v>
      </c>
      <c r="BH1352" s="1" t="b">
        <v>1</v>
      </c>
      <c r="BI1352" s="1" t="s">
        <v>77</v>
      </c>
      <c r="BJ1352" s="1" t="str">
        <f t="shared" si="634"/>
        <v>TRUE</v>
      </c>
      <c r="BL1352" t="str">
        <f t="shared" si="635"/>
        <v>FALSE</v>
      </c>
      <c r="BM1352" s="1" t="b">
        <v>0</v>
      </c>
      <c r="BN1352" s="1" t="b">
        <v>0</v>
      </c>
      <c r="BO1352" s="1">
        <f t="shared" si="639"/>
        <v>5</v>
      </c>
      <c r="BP1352" s="1" t="s">
        <v>7875</v>
      </c>
      <c r="BQ1352" s="1" cm="1">
        <f t="array" ref="BQ1352">_xlfn.IFS(BP1352="None Known",0, LEN(BP1352)&gt;500, 5,LEN(BP1352)&gt;400, 4, LEN(BP1352)&gt;300, 3, LEN(BP1352)&gt;200, 2, LEN(BP1352)&gt;1, 1)</f>
        <v>1</v>
      </c>
      <c r="BR1352" s="1" t="s">
        <v>7876</v>
      </c>
      <c r="BS1352" s="1">
        <v>1</v>
      </c>
      <c r="BT1352" s="1" t="s">
        <v>7877</v>
      </c>
      <c r="BU1352" s="1">
        <v>1</v>
      </c>
      <c r="BW1352" s="1" t="s">
        <v>31</v>
      </c>
      <c r="BX1352" s="1"/>
      <c r="BY1352" t="str">
        <f>_xlfn.XLOOKUP($B1352,Img_lookup!A:A,Img_lookup!B:B, "Not available")</f>
        <v>5609a715-ad50-4e42-8509-92f1a9e62daf</v>
      </c>
      <c r="BZ1352" t="str">
        <f>_xlfn.XLOOKUP($B1352,Img_lookup!A:A,Img_lookup!C:C, "Not available")</f>
        <v>160629 118 High Line - Coreopsis 'Full Moon' Hybrid Tickseed, Achillea filipendulina ‚ÄòParker‚Äôs Variety‚Äô Fern-leaf Yarrow, Perovskia atriplicifolia ‚ÄòLittle Spire‚Äô</v>
      </c>
      <c r="CA1352" t="str">
        <f>_xlfn.XLOOKUP($B1352,Img_lookup!A:A,Img_lookup!D:D, "Not available")</f>
        <v>cultivar413</v>
      </c>
      <c r="CB1352" t="str">
        <f>_xlfn.XLOOKUP($B1352,Img_lookup!A:A,Img_lookup!E:E, "https://imgur.com/aT5wafe")</f>
        <v>https://api.openverse.engineering/v1/images/5609a715-ad50-4e42-8509-92f1a9e62daf/thumb/</v>
      </c>
    </row>
    <row r="1353" spans="1:80" ht="13" x14ac:dyDescent="0.15">
      <c r="A1353" s="1" t="s">
        <v>1143</v>
      </c>
      <c r="B1353" s="1" t="s">
        <v>11010</v>
      </c>
      <c r="C1353" s="1" t="s">
        <v>11011</v>
      </c>
      <c r="E1353" s="1" t="s">
        <v>11012</v>
      </c>
      <c r="F1353" s="1" t="s">
        <v>62</v>
      </c>
      <c r="G1353" s="1" t="s">
        <v>62</v>
      </c>
      <c r="H1353" s="11" t="str">
        <f t="shared" si="641"/>
        <v>Perennial</v>
      </c>
      <c r="I1353" s="1" t="s">
        <v>17108</v>
      </c>
      <c r="J1353" s="1">
        <v>15</v>
      </c>
      <c r="L1353" t="str" cm="1">
        <f t="array" ref="L1353">_xlfn.IFS(J1353+K1353="", "Unknown", J1353+K1353&gt;3, "Large", J1353+K1353&gt;0.5, "Medium", J1353+K1353&gt;0, "Small")</f>
        <v>Large</v>
      </c>
      <c r="M1353" s="1">
        <v>9</v>
      </c>
      <c r="N1353" cm="1">
        <f t="array" ref="N1353">IF($M1353="",INDEX($M$2:$M$2176,MATCH(1,INDEX(($A$2:$A$2176=$A1353)*($M$2:$M$2176&lt;&gt;""),0),0)),$M1353)</f>
        <v>9</v>
      </c>
      <c r="O1353" s="2" t="str">
        <f t="shared" si="636"/>
        <v>Grown indoors</v>
      </c>
      <c r="P1353" s="1" t="s">
        <v>11013</v>
      </c>
      <c r="R1353" t="str">
        <f t="shared" si="640"/>
        <v>Medium</v>
      </c>
      <c r="S1353" s="1" t="s">
        <v>24</v>
      </c>
      <c r="T1353" s="1" t="str">
        <f>LEFT(S1353,FIND("-",S1353)-1)</f>
        <v xml:space="preserve">1 </v>
      </c>
      <c r="U1353" s="1" t="str">
        <f>RIGHT(S1353,FIND("-",S1353)-1)</f>
        <v>12</v>
      </c>
      <c r="V1353" s="1" t="s">
        <v>188</v>
      </c>
      <c r="W1353" s="6" t="str">
        <f t="shared" si="622"/>
        <v>4</v>
      </c>
      <c r="X1353" t="str">
        <f t="shared" si="623"/>
        <v>April</v>
      </c>
      <c r="Y1353" s="2" t="str">
        <f t="shared" si="624"/>
        <v>5</v>
      </c>
      <c r="Z1353" s="2" t="str">
        <f t="shared" si="625"/>
        <v>May</v>
      </c>
      <c r="AA1353" s="1" t="s">
        <v>109</v>
      </c>
      <c r="AB1353" s="1" t="str">
        <f>IF(ISNUMBER(SEARCH("-",AA1353)),TRIM(LEFT(AA1353,FIND("-",AA1353)-1)),AA1353)</f>
        <v>9</v>
      </c>
      <c r="AC1353" s="1" t="str">
        <f>IF(AB1353="1", "January", IF(AB1353="2", "February", IF(AB1353="3", "March", IF(AB1353="4", "April", IF(AB1353="5", "May", IF(AB1353="6", "June", IF(AB1353="7", "July", IF(AB1353="8", "August", IF(AB1353="9", "September", IF(AB1353="10", "October", IF(AB1353="11", "November", IF(AB1353="12", "December", "Other"))))))))))))</f>
        <v>September</v>
      </c>
      <c r="AD1353" s="1" t="str">
        <f>IF(ISNUMBER(SEARCH("-",AA1353)),TRIM(RIGHT(AA1353,LEN(AA1353)-SEARCH("-",AA1353))),AA1353)</f>
        <v>10</v>
      </c>
      <c r="AE1353" s="1" t="str">
        <f>IF(AD1353="1", "January", IF(AD1353="2", "February", IF(AD1353="3", "March", IF(AD1353="4", "April", IF(AD1353="5", "May", IF(AD1353="6", "June", IF(AD1353="7", "July", IF(AD1353="8", "August", IF(AD1353="9", "September", IF(AD1353="10", "October", IF(AD1353="11", "November", IF(AD1353="12", "December", "Other"))))))))))))</f>
        <v>October</v>
      </c>
      <c r="AF1353" s="1" t="s">
        <v>23911</v>
      </c>
      <c r="AG1353" s="1" t="str">
        <f t="shared" si="626"/>
        <v xml:space="preserve">Seed </v>
      </c>
      <c r="AH1353" s="2" t="str">
        <f t="shared" si="627"/>
        <v>We have no information for this species but suggest sowing the seed in a greenhouse in early spring. Prick out the seedlings into individual pots when they are large enough to handle and grow them on in the greenhouse for their first 2 winters. Plant them out into their permanent positions in early summer and give some protection from winter cold for their first winter or two outdoors.</v>
      </c>
      <c r="AI1353" s="1" t="s">
        <v>11014</v>
      </c>
      <c r="AK1353" s="1" t="s">
        <v>17104</v>
      </c>
      <c r="AL1353" s="1" t="str">
        <f t="shared" si="637"/>
        <v>Unscented</v>
      </c>
      <c r="AM1353" s="1" t="b">
        <v>0</v>
      </c>
      <c r="AN1353" s="1" t="b">
        <v>1</v>
      </c>
      <c r="AO1353" s="1" t="b">
        <v>0</v>
      </c>
      <c r="AP1353" s="5" t="s">
        <v>54</v>
      </c>
      <c r="AQ1353" s="5" t="str">
        <f t="shared" si="628"/>
        <v>Light, Medium</v>
      </c>
      <c r="AR1353" s="1" t="s">
        <v>30</v>
      </c>
      <c r="AS1353" s="1" t="str">
        <f t="shared" si="638"/>
        <v>None</v>
      </c>
      <c r="AT1353" s="1" t="str">
        <f t="shared" si="629"/>
        <v>Full</v>
      </c>
      <c r="AU1353" s="1" t="s">
        <v>29</v>
      </c>
      <c r="AV1353" s="1" t="str">
        <f t="shared" si="630"/>
        <v>Moist</v>
      </c>
      <c r="AW1353" s="1" t="s">
        <v>12</v>
      </c>
      <c r="AX1353" s="1" t="str">
        <f t="shared" si="631"/>
        <v>Acid, Neutral, Alkaline</v>
      </c>
      <c r="AY1353" s="1" t="b">
        <v>0</v>
      </c>
      <c r="AZ1353" s="1" t="b">
        <v>0</v>
      </c>
      <c r="BA1353" s="1" t="b">
        <v>0</v>
      </c>
      <c r="BC1353" t="str">
        <f t="shared" si="632"/>
        <v>FALSE</v>
      </c>
      <c r="BE1353" t="str">
        <f t="shared" si="633"/>
        <v>FALSE</v>
      </c>
      <c r="BF1353" s="1" t="b">
        <v>0</v>
      </c>
      <c r="BG1353" s="1" t="b">
        <v>0</v>
      </c>
      <c r="BH1353" s="1" t="b">
        <v>0</v>
      </c>
      <c r="BJ1353" s="1" t="str">
        <f t="shared" si="634"/>
        <v>FALSE</v>
      </c>
      <c r="BL1353" t="str">
        <f t="shared" si="635"/>
        <v>FALSE</v>
      </c>
      <c r="BM1353" s="1" t="b">
        <v>0</v>
      </c>
      <c r="BN1353" s="1" t="b">
        <v>0</v>
      </c>
      <c r="BO1353" s="1">
        <f t="shared" si="639"/>
        <v>7</v>
      </c>
      <c r="BP1353" s="1" t="s">
        <v>11015</v>
      </c>
      <c r="BQ1353" s="1" cm="1">
        <f t="array" ref="BQ1353">_xlfn.IFS(BP1353="None Known",0, LEN(BP1353)&gt;500, 5,LEN(BP1353)&gt;400, 4, LEN(BP1353)&gt;300, 3, LEN(BP1353)&gt;200, 2, LEN(BP1353)&gt;1, 1)</f>
        <v>2</v>
      </c>
      <c r="BR1353" s="1" t="s">
        <v>11016</v>
      </c>
      <c r="BS1353" s="1">
        <v>1</v>
      </c>
      <c r="BT1353" s="1" t="s">
        <v>11017</v>
      </c>
      <c r="BU1353" s="1">
        <v>2</v>
      </c>
      <c r="BV1353" s="1" t="s">
        <v>465</v>
      </c>
      <c r="BW1353" s="1" t="s">
        <v>31</v>
      </c>
      <c r="BX1353" s="1"/>
      <c r="BY1353" t="str">
        <f>_xlfn.XLOOKUP($B1353,Img_lookup!A:A,Img_lookup!B:B, "Not available")</f>
        <v>098bfa4e-16f0-4cde-8212-5ec174acd30b</v>
      </c>
      <c r="BZ1353" t="str">
        <f>_xlfn.XLOOKUP($B1353,Img_lookup!A:A,Img_lookup!C:C, "Not available")</f>
        <v>Persea borbonia (L.) Spreng.</v>
      </c>
      <c r="CA1353" t="str">
        <f>_xlfn.XLOOKUP($B1353,Img_lookup!A:A,Img_lookup!D:D, "Not available")</f>
        <v>George L. Fisher</v>
      </c>
      <c r="CB1353" t="str">
        <f>_xlfn.XLOOKUP($B1353,Img_lookup!A:A,Img_lookup!E:E, "https://imgur.com/aT5wafe")</f>
        <v>https://api.openverse.engineering/v1/images/098bfa4e-16f0-4cde-8212-5ec174acd30b/thumb/</v>
      </c>
    </row>
    <row r="1354" spans="1:80" ht="409.6" x14ac:dyDescent="0.15">
      <c r="A1354" s="1" t="s">
        <v>69</v>
      </c>
      <c r="B1354" s="1" t="s">
        <v>1614</v>
      </c>
      <c r="C1354" s="1" t="s">
        <v>1615</v>
      </c>
      <c r="D1354" s="1" t="s">
        <v>1616</v>
      </c>
      <c r="E1354" s="1" t="s">
        <v>1617</v>
      </c>
      <c r="F1354" s="1" t="s">
        <v>6</v>
      </c>
      <c r="G1354" s="1" t="s">
        <v>6</v>
      </c>
      <c r="H1354" s="11" t="str">
        <f t="shared" si="641"/>
        <v>Perennial</v>
      </c>
      <c r="J1354" s="1">
        <v>0.60000002399999997</v>
      </c>
      <c r="K1354" s="1">
        <v>1.5</v>
      </c>
      <c r="L1354" t="str" cm="1">
        <f t="array" ref="L1354">_xlfn.IFS(J1354+K1354="", "Unknown", J1354+K1354&gt;3, "Large", J1354+K1354&gt;0.5, "Medium", J1354+K1354&gt;0, "Small")</f>
        <v>Medium</v>
      </c>
      <c r="M1354" s="1">
        <v>5</v>
      </c>
      <c r="N1354" cm="1">
        <f t="array" ref="N1354">IF($M1354="",INDEX($M$2:$M$2176,MATCH(1,INDEX(($A$2:$A$2176=$A1354)*($M$2:$M$2176&lt;&gt;""),0),0)),$M1354)</f>
        <v>5</v>
      </c>
      <c r="O1354" s="2" t="str">
        <f t="shared" si="636"/>
        <v>Seasonal outdoors</v>
      </c>
      <c r="P1354" s="1" t="s">
        <v>1618</v>
      </c>
      <c r="Q1354" s="1" t="s">
        <v>17109</v>
      </c>
      <c r="R1354" t="str">
        <f t="shared" si="640"/>
        <v>Fast</v>
      </c>
      <c r="T1354" s="1"/>
      <c r="U1354" s="1"/>
      <c r="V1354" s="1">
        <v>2</v>
      </c>
      <c r="W1354" s="6">
        <f t="shared" si="622"/>
        <v>2</v>
      </c>
      <c r="X1354" t="str">
        <f>IF(W1354=1, "January", IF(W1354=2, "February", IF(W1354=3, "March", IF(W1354=4, "April", IF(W1354=5, "May", IF(W1354=6, "June", IF(W1354=7, "July", IF(W1354=8, "August", IF(W1354=9, "September", IF(W1354=10, "October", IF(W1354=11, "November", IF(W1354=12, "December", "Other"))))))))))))</f>
        <v>February</v>
      </c>
      <c r="Y1354" s="1"/>
      <c r="Z1354" s="1"/>
      <c r="AA1354" s="1">
        <v>3</v>
      </c>
      <c r="AB1354" s="1">
        <f>IF(ISNUMBER(SEARCH("-",AA1354)),TRIM(LEFT(AA1354,FIND("-",AA1354)-1)),AA1354)</f>
        <v>3</v>
      </c>
      <c r="AC1354" s="1" t="str">
        <f>IF(AB1354=1, "January", IF(AB1354=2, "February", IF(AB1354=3, "March", IF(AB1354=4, "April", IF(AB1354=5, "May", IF(AB1354=6, "June", IF(AB1354=7, "July", IF(AB1354=8, "August", IF(AB1354=9, "September", IF(AB1354=10, "October", IF(AB1354=11, "November", IF(AB1354=12, "December", "Other"))))))))))))</f>
        <v>March</v>
      </c>
      <c r="AD1354" s="1"/>
      <c r="AE1354" s="1"/>
      <c r="AF1354" s="16" t="s">
        <v>23912</v>
      </c>
      <c r="AG1354" s="1" t="str">
        <f t="shared" si="626"/>
        <v xml:space="preserve">Seed </v>
      </c>
      <c r="AH1354" s="2" t="str">
        <f t="shared" si="627"/>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54" s="1" t="s">
        <v>1619</v>
      </c>
      <c r="AJ1354" s="1" t="s">
        <v>53</v>
      </c>
      <c r="AK1354" s="1" t="s">
        <v>17105</v>
      </c>
      <c r="AL1354" s="1" t="str">
        <f t="shared" si="637"/>
        <v>Unscented</v>
      </c>
      <c r="AM1354" s="1" t="b">
        <v>0</v>
      </c>
      <c r="AN1354" s="1" t="b">
        <v>1</v>
      </c>
      <c r="AO1354" s="1" t="b">
        <v>1</v>
      </c>
      <c r="AP1354" s="5" t="s">
        <v>28</v>
      </c>
      <c r="AQ1354" s="5" t="str">
        <f t="shared" si="628"/>
        <v>Light, Medium, Heavy</v>
      </c>
      <c r="AR1354" s="1" t="s">
        <v>274</v>
      </c>
      <c r="AS1354" s="1" t="str">
        <f t="shared" si="638"/>
        <v>None, Partial, Full</v>
      </c>
      <c r="AT1354" s="1" t="str">
        <f t="shared" si="629"/>
        <v>None, Partial, Full</v>
      </c>
      <c r="AU1354" s="1" t="s">
        <v>402</v>
      </c>
      <c r="AV1354" s="1" t="str">
        <f t="shared" si="630"/>
        <v>Moist, Wet/Water</v>
      </c>
      <c r="AW1354" s="1" t="s">
        <v>12</v>
      </c>
      <c r="AX1354" s="1" t="str">
        <f t="shared" si="631"/>
        <v>Acid, Neutral, Alkaline</v>
      </c>
      <c r="AY1354" s="1" t="b">
        <v>0</v>
      </c>
      <c r="AZ1354" s="1" t="b">
        <v>0</v>
      </c>
      <c r="BA1354" s="1" t="b">
        <v>0</v>
      </c>
      <c r="BC1354" t="str">
        <f t="shared" si="632"/>
        <v>FALSE</v>
      </c>
      <c r="BE1354" t="str">
        <f t="shared" si="633"/>
        <v>FALSE</v>
      </c>
      <c r="BF1354" s="1" t="b">
        <v>0</v>
      </c>
      <c r="BG1354" s="1" t="b">
        <v>0</v>
      </c>
      <c r="BH1354" s="1" t="b">
        <v>0</v>
      </c>
      <c r="BJ1354" s="1" t="str">
        <f t="shared" si="634"/>
        <v>FALSE</v>
      </c>
      <c r="BK1354" s="1" t="s">
        <v>30</v>
      </c>
      <c r="BL1354" t="str">
        <f t="shared" si="635"/>
        <v>FALSE</v>
      </c>
      <c r="BM1354" s="1" t="b">
        <v>0</v>
      </c>
      <c r="BN1354" s="1" t="b">
        <v>0</v>
      </c>
      <c r="BO1354" s="1">
        <f t="shared" si="639"/>
        <v>14</v>
      </c>
      <c r="BP1354" s="1" t="s">
        <v>1620</v>
      </c>
      <c r="BQ1354" s="1" cm="1">
        <f t="array" ref="BQ1354">_xlfn.IFS(BP1354="None Known",0, LEN(BP1354)&gt;500, 5,LEN(BP1354)&gt;400, 4, LEN(BP1354)&gt;300, 3, LEN(BP1354)&gt;200, 2, LEN(BP1354)&gt;1, 1)</f>
        <v>3</v>
      </c>
      <c r="BR1354" s="1" t="s">
        <v>1621</v>
      </c>
      <c r="BS1354" s="1">
        <v>3</v>
      </c>
      <c r="BT1354" s="1" t="s">
        <v>1622</v>
      </c>
      <c r="BU1354" s="1">
        <v>2</v>
      </c>
      <c r="BV1354" s="1" t="s">
        <v>431</v>
      </c>
      <c r="BW1354" s="1" t="s">
        <v>31</v>
      </c>
      <c r="BX1354" s="1"/>
      <c r="BY1354" t="str">
        <f>_xlfn.XLOOKUP($B1354,Img_lookup!A:A,Img_lookup!B:B, "Not available")</f>
        <v>35789f8e-0e33-403c-a11b-038182711005</v>
      </c>
      <c r="BZ1354" t="str">
        <f>_xlfn.XLOOKUP($B1354,Img_lookup!A:A,Img_lookup!C:C, "Not available")</f>
        <v>Leiden University Library - Seikei Zusetsu vol. 30, page 004 - Ê¨æÂÜ¨ - Petasites japonicus, 1804.jpg</v>
      </c>
      <c r="CA1354" t="str">
        <f>_xlfn.XLOOKUP($B1354,Img_lookup!A:A,Img_lookup!D:D, "Not available")</f>
        <v>AnonymousUnknown author</v>
      </c>
      <c r="CB1354" t="str">
        <f>_xlfn.XLOOKUP($B1354,Img_lookup!A:A,Img_lookup!E:E, "https://imgur.com/aT5wafe")</f>
        <v>https://api.openverse.engineering/v1/images/35789f8e-0e33-403c-a11b-038182711005/thumb/</v>
      </c>
    </row>
    <row r="1355" spans="1:80" ht="409.6" x14ac:dyDescent="0.15">
      <c r="A1355" s="1" t="s">
        <v>69</v>
      </c>
      <c r="B1355" s="1" t="s">
        <v>7775</v>
      </c>
      <c r="C1355" s="1" t="s">
        <v>7776</v>
      </c>
      <c r="E1355" s="1" t="s">
        <v>7777</v>
      </c>
      <c r="F1355" s="1" t="s">
        <v>6</v>
      </c>
      <c r="G1355" s="1" t="s">
        <v>6</v>
      </c>
      <c r="H1355" s="11" t="str">
        <f t="shared" si="641"/>
        <v>Perennial</v>
      </c>
      <c r="J1355" s="1">
        <v>0.40000000600000002</v>
      </c>
      <c r="K1355" s="1">
        <v>1</v>
      </c>
      <c r="L1355" t="str" cm="1">
        <f t="array" ref="L1355">_xlfn.IFS(J1355+K1355="", "Unknown", J1355+K1355&gt;3, "Large", J1355+K1355&gt;0.5, "Medium", J1355+K1355&gt;0, "Small")</f>
        <v>Medium</v>
      </c>
      <c r="N1355" cm="1">
        <f t="array" ref="N1355">IF($M1355="",INDEX($M$2:$M$2176,MATCH(1,INDEX(($A$2:$A$2176=$A1355)*($M$2:$M$2176&lt;&gt;""),0),0)),$M1355)</f>
        <v>7</v>
      </c>
      <c r="O1355" s="2" t="str">
        <f t="shared" si="636"/>
        <v>Seasonal outdoors</v>
      </c>
      <c r="P1355" s="1" t="s">
        <v>7778</v>
      </c>
      <c r="Q1355" s="1" t="s">
        <v>17109</v>
      </c>
      <c r="R1355" t="str">
        <f t="shared" si="640"/>
        <v>Fast</v>
      </c>
      <c r="T1355" s="1"/>
      <c r="U1355" s="1"/>
      <c r="V1355" s="1" t="s">
        <v>3077</v>
      </c>
      <c r="W1355" s="6" t="str">
        <f t="shared" si="622"/>
        <v>2</v>
      </c>
      <c r="X1355" t="str">
        <f>IF(W1355="1", "January", IF(W1355="2", "February", IF(W1355="3", "March", IF(W1355="4", "April", IF(W1355="5", "May", IF(W1355="6", "June", IF(W1355="7", "July", IF(W1355="8", "August", IF(W1355="9", "September", IF(W1355="10", "October", IF(W1355="11", "November", IF(W1355="12", "December", "Other"))))))))))))</f>
        <v>February</v>
      </c>
      <c r="Y1355" s="2" t="str">
        <f>IF(ISNUMBER(SEARCH("-",V1355)),TRIM(RIGHT(V1355,LEN(V1355)-SEARCH("-",V1355))),V1355)</f>
        <v>4</v>
      </c>
      <c r="Z1355" s="2" t="str">
        <f>IF(Y1355="1", "January", IF(Y1355="2", "February", IF(Y1355="3", "March", IF(Y1355="4", "April", IF(Y1355="5", "May", IF(Y1355="6", "June", IF(Y1355="7", "July", IF(Y1355="8", "August", IF(Y1355="9", "September", IF(Y1355="10", "October", IF(Y1355="11", "November", IF(Y1355="12", "December", "Other"))))))))))))</f>
        <v>April</v>
      </c>
      <c r="AA1355" s="1">
        <v>4</v>
      </c>
      <c r="AB1355" s="1">
        <f>IF(ISNUMBER(SEARCH("-",AA1355)),TRIM(LEFT(AA1355,FIND("-",AA1355)-1)),AA1355)</f>
        <v>4</v>
      </c>
      <c r="AC1355" s="1" t="str">
        <f>IF(AB1355=1, "January", IF(AB1355=2, "February", IF(AB1355=3, "March", IF(AB1355=4, "April", IF(AB1355=5, "May", IF(AB1355=6, "June", IF(AB1355=7, "July", IF(AB1355=8, "August", IF(AB1355=9, "September", IF(AB1355=10, "October", IF(AB1355=11, "November", IF(AB1355=12, "December", "Other"))))))))))))</f>
        <v>April</v>
      </c>
      <c r="AD1355" s="1"/>
      <c r="AE1355" s="1"/>
      <c r="AF1355" s="16" t="s">
        <v>23912</v>
      </c>
      <c r="AG1355" s="1" t="str">
        <f t="shared" si="626"/>
        <v xml:space="preserve">Seed </v>
      </c>
      <c r="AH1355" s="2" t="str">
        <f t="shared" si="627"/>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55" s="1" t="s">
        <v>7779</v>
      </c>
      <c r="AJ1355" s="1" t="s">
        <v>53</v>
      </c>
      <c r="AK1355" s="1" t="s">
        <v>17105</v>
      </c>
      <c r="AL1355" s="1" t="str">
        <f t="shared" si="637"/>
        <v>Unscented</v>
      </c>
      <c r="AM1355" s="1" t="b">
        <v>0</v>
      </c>
      <c r="AN1355" s="1" t="b">
        <v>1</v>
      </c>
      <c r="AO1355" s="1" t="b">
        <v>1</v>
      </c>
      <c r="AP1355" s="5" t="s">
        <v>28</v>
      </c>
      <c r="AQ1355" s="5" t="str">
        <f t="shared" si="628"/>
        <v>Light, Medium, Heavy</v>
      </c>
      <c r="AR1355" s="1" t="s">
        <v>274</v>
      </c>
      <c r="AS1355" s="1" t="str">
        <f t="shared" si="638"/>
        <v>None, Partial, Full</v>
      </c>
      <c r="AT1355" s="1" t="str">
        <f t="shared" si="629"/>
        <v>None, Partial, Full</v>
      </c>
      <c r="AU1355" s="1" t="s">
        <v>402</v>
      </c>
      <c r="AV1355" s="1" t="str">
        <f t="shared" si="630"/>
        <v>Moist, Wet/Water</v>
      </c>
      <c r="AW1355" s="1" t="s">
        <v>12</v>
      </c>
      <c r="AX1355" s="1" t="str">
        <f t="shared" si="631"/>
        <v>Acid, Neutral, Alkaline</v>
      </c>
      <c r="AY1355" s="1" t="b">
        <v>0</v>
      </c>
      <c r="AZ1355" s="1" t="b">
        <v>0</v>
      </c>
      <c r="BA1355" s="1" t="b">
        <v>0</v>
      </c>
      <c r="BC1355" t="str">
        <f t="shared" si="632"/>
        <v>FALSE</v>
      </c>
      <c r="BE1355" t="str">
        <f t="shared" si="633"/>
        <v>FALSE</v>
      </c>
      <c r="BF1355" s="1" t="b">
        <v>0</v>
      </c>
      <c r="BG1355" s="1" t="b">
        <v>0</v>
      </c>
      <c r="BH1355" s="1" t="b">
        <v>0</v>
      </c>
      <c r="BJ1355" s="1" t="str">
        <f t="shared" si="634"/>
        <v>FALSE</v>
      </c>
      <c r="BK1355" s="1" t="s">
        <v>30</v>
      </c>
      <c r="BL1355" t="str">
        <f t="shared" si="635"/>
        <v>FALSE</v>
      </c>
      <c r="BM1355" s="1" t="b">
        <v>0</v>
      </c>
      <c r="BN1355" s="1" t="b">
        <v>0</v>
      </c>
      <c r="BO1355" s="1">
        <f t="shared" si="639"/>
        <v>7</v>
      </c>
      <c r="BP1355" s="1" t="s">
        <v>31</v>
      </c>
      <c r="BQ1355" s="1" cm="1">
        <f t="array" ref="BQ1355">_xlfn.IFS(BP1355="None Known",0, LEN(BP1355)&gt;500, 5,LEN(BP1355)&gt;400, 4, LEN(BP1355)&gt;300, 3, LEN(BP1355)&gt;200, 2, LEN(BP1355)&gt;1, 1)</f>
        <v>0</v>
      </c>
      <c r="BR1355" s="1" t="s">
        <v>7780</v>
      </c>
      <c r="BS1355" s="1">
        <v>2</v>
      </c>
      <c r="BT1355" s="1" t="s">
        <v>7781</v>
      </c>
      <c r="BU1355" s="1">
        <v>1</v>
      </c>
      <c r="BV1355" s="1" t="s">
        <v>465</v>
      </c>
      <c r="BW1355" s="1" t="s">
        <v>31</v>
      </c>
      <c r="BX1355" s="1"/>
      <c r="BY1355" t="str">
        <f>_xlfn.XLOOKUP($B1355,Img_lookup!A:A,Img_lookup!B:B, "Not available")</f>
        <v>6201b4e3-f687-4401-bcf2-55211b916aef</v>
      </c>
      <c r="BZ1355" t="str">
        <f>_xlfn.XLOOKUP($B1355,Img_lookup!A:A,Img_lookup!C:C, "Not available")</f>
        <v>Petasites palmatus (Aiton) A. Gray</v>
      </c>
      <c r="CA1355" t="str">
        <f>_xlfn.XLOOKUP($B1355,Img_lookup!A:A,Img_lookup!D:D, "Not available")</f>
        <v>H. M. Raup and James Herbert Soper</v>
      </c>
      <c r="CB1355" t="str">
        <f>_xlfn.XLOOKUP($B1355,Img_lookup!A:A,Img_lookup!E:E, "https://imgur.com/aT5wafe")</f>
        <v>https://api.openverse.engineering/v1/images/6201b4e3-f687-4401-bcf2-55211b916aef/thumb/</v>
      </c>
    </row>
    <row r="1356" spans="1:80" ht="409.6" x14ac:dyDescent="0.15">
      <c r="A1356" s="1" t="s">
        <v>69</v>
      </c>
      <c r="B1356" s="1" t="s">
        <v>12112</v>
      </c>
      <c r="E1356" s="1" t="s">
        <v>12113</v>
      </c>
      <c r="F1356" s="1" t="s">
        <v>6</v>
      </c>
      <c r="G1356" s="1" t="s">
        <v>6</v>
      </c>
      <c r="H1356" s="11" t="str">
        <f t="shared" si="641"/>
        <v>Perennial</v>
      </c>
      <c r="K1356" s="1">
        <v>1</v>
      </c>
      <c r="L1356" t="str" cm="1">
        <f t="array" ref="L1356">_xlfn.IFS(J1356+K1356="", "Unknown", J1356+K1356&gt;3, "Large", J1356+K1356&gt;0.5, "Medium", J1356+K1356&gt;0, "Small")</f>
        <v>Medium</v>
      </c>
      <c r="N1356" cm="1">
        <f t="array" ref="N1356">IF($M1356="",INDEX($M$2:$M$2176,MATCH(1,INDEX(($A$2:$A$2176=$A1356)*($M$2:$M$2176&lt;&gt;""),0),0)),$M1356)</f>
        <v>7</v>
      </c>
      <c r="O1356" s="2" t="str">
        <f t="shared" si="636"/>
        <v>Seasonal outdoors</v>
      </c>
      <c r="P1356" s="1" t="s">
        <v>12114</v>
      </c>
      <c r="Q1356" s="1" t="s">
        <v>17109</v>
      </c>
      <c r="R1356" t="str">
        <f t="shared" si="640"/>
        <v>Fast</v>
      </c>
      <c r="W1356"/>
      <c r="AF1356" s="16" t="s">
        <v>23912</v>
      </c>
      <c r="AG1356" s="1" t="str">
        <f t="shared" si="626"/>
        <v xml:space="preserve">Seed </v>
      </c>
      <c r="AH1356" s="2" t="str">
        <f t="shared" si="627"/>
        <v>We have no information on this species but suggest sowing the seed in a cold frame as soon as it is ripe or in early spring. Only just cover the seed and do not allow the compost to dry out. When they are large enough to handle, prick the seedlings out into individual pots and plant them out in the summer.
Division succeeds at almost any time of the year.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56" s="1" t="s">
        <v>12115</v>
      </c>
      <c r="AJ1356" s="1" t="s">
        <v>53</v>
      </c>
      <c r="AK1356" s="1" t="s">
        <v>17105</v>
      </c>
      <c r="AL1356" s="1" t="str">
        <f t="shared" si="637"/>
        <v>Unscented</v>
      </c>
      <c r="AM1356" s="1" t="b">
        <v>0</v>
      </c>
      <c r="AN1356" s="1" t="b">
        <v>1</v>
      </c>
      <c r="AO1356" s="1" t="b">
        <v>1</v>
      </c>
      <c r="AP1356" s="5" t="s">
        <v>28</v>
      </c>
      <c r="AQ1356" s="5" t="str">
        <f t="shared" si="628"/>
        <v>Light, Medium, Heavy</v>
      </c>
      <c r="AR1356" s="1" t="s">
        <v>274</v>
      </c>
      <c r="AS1356" s="1" t="str">
        <f t="shared" si="638"/>
        <v>None, Partial, Full</v>
      </c>
      <c r="AT1356" s="1" t="str">
        <f t="shared" si="629"/>
        <v>None, Partial, Full</v>
      </c>
      <c r="AU1356" s="1" t="s">
        <v>402</v>
      </c>
      <c r="AV1356" s="1" t="str">
        <f t="shared" si="630"/>
        <v>Moist, Wet/Water</v>
      </c>
      <c r="AW1356" s="1" t="s">
        <v>12</v>
      </c>
      <c r="AX1356" s="1" t="str">
        <f t="shared" si="631"/>
        <v>Acid, Neutral, Alkaline</v>
      </c>
      <c r="AY1356" s="1" t="b">
        <v>0</v>
      </c>
      <c r="AZ1356" s="1" t="b">
        <v>0</v>
      </c>
      <c r="BA1356" s="1" t="b">
        <v>0</v>
      </c>
      <c r="BC1356" t="str">
        <f t="shared" si="632"/>
        <v>FALSE</v>
      </c>
      <c r="BE1356" t="str">
        <f t="shared" si="633"/>
        <v>FALSE</v>
      </c>
      <c r="BF1356" s="1" t="b">
        <v>0</v>
      </c>
      <c r="BG1356" s="1" t="b">
        <v>0</v>
      </c>
      <c r="BH1356" s="1" t="b">
        <v>0</v>
      </c>
      <c r="BJ1356" s="1" t="str">
        <f t="shared" si="634"/>
        <v>FALSE</v>
      </c>
      <c r="BK1356" s="1" t="s">
        <v>30</v>
      </c>
      <c r="BL1356" t="str">
        <f t="shared" si="635"/>
        <v>FALSE</v>
      </c>
      <c r="BM1356" s="1" t="b">
        <v>0</v>
      </c>
      <c r="BN1356" s="1" t="b">
        <v>0</v>
      </c>
      <c r="BO1356" s="1">
        <f t="shared" si="639"/>
        <v>6</v>
      </c>
      <c r="BP1356" s="1" t="s">
        <v>31</v>
      </c>
      <c r="BQ1356" s="1" cm="1">
        <f t="array" ref="BQ1356">_xlfn.IFS(BP1356="None Known",0, LEN(BP1356)&gt;500, 5,LEN(BP1356)&gt;400, 4, LEN(BP1356)&gt;300, 3, LEN(BP1356)&gt;200, 2, LEN(BP1356)&gt;1, 1)</f>
        <v>0</v>
      </c>
      <c r="BR1356" s="1" t="s">
        <v>12116</v>
      </c>
      <c r="BS1356" s="1">
        <v>2</v>
      </c>
      <c r="BT1356" s="1" t="s">
        <v>31</v>
      </c>
      <c r="BU1356" s="1">
        <v>0</v>
      </c>
      <c r="BV1356" s="1" t="s">
        <v>161</v>
      </c>
      <c r="BW1356" s="1" t="s">
        <v>31</v>
      </c>
      <c r="BX1356" s="1"/>
      <c r="BY1356" t="str">
        <f>_xlfn.XLOOKUP($B1356,Img_lookup!A:A,Img_lookup!B:B, "Not available")</f>
        <v>Not available</v>
      </c>
      <c r="BZ1356" t="str">
        <f>_xlfn.XLOOKUP($B1356,Img_lookup!A:A,Img_lookup!C:C, "Not available")</f>
        <v>Not available</v>
      </c>
      <c r="CA1356" t="str">
        <f>_xlfn.XLOOKUP($B1356,Img_lookup!A:A,Img_lookup!D:D, "Not available")</f>
        <v>Not available</v>
      </c>
      <c r="CB1356" t="str">
        <f>_xlfn.XLOOKUP($B1356,Img_lookup!A:A,Img_lookup!E:E, "https://imgur.com/aT5wafe")</f>
        <v>https://imgur.com/aT5wafe</v>
      </c>
    </row>
    <row r="1357" spans="1:80" ht="409.6" x14ac:dyDescent="0.15">
      <c r="A1357" s="1" t="s">
        <v>316</v>
      </c>
      <c r="B1357" s="1" t="s">
        <v>13523</v>
      </c>
      <c r="C1357" s="1" t="s">
        <v>13524</v>
      </c>
      <c r="D1357" s="1" t="s">
        <v>13525</v>
      </c>
      <c r="E1357" s="1" t="s">
        <v>13526</v>
      </c>
      <c r="F1357" s="1" t="s">
        <v>368</v>
      </c>
      <c r="G1357" s="1" t="s">
        <v>368</v>
      </c>
      <c r="H1357" s="11" t="str">
        <f t="shared" si="641"/>
        <v>Perennial</v>
      </c>
      <c r="J1357" s="1">
        <v>0.60000002399999997</v>
      </c>
      <c r="K1357" s="1">
        <v>0.30000001199999998</v>
      </c>
      <c r="L1357" t="str" cm="1">
        <f t="array" ref="L1357">_xlfn.IFS(J1357+K1357="", "Unknown", J1357+K1357&gt;3, "Large", J1357+K1357&gt;0.5, "Medium", J1357+K1357&gt;0, "Small")</f>
        <v>Medium</v>
      </c>
      <c r="N1357" cm="1">
        <f t="array" ref="N1357">IF($M1357="",INDEX($M$2:$M$2176,MATCH(1,INDEX(($A$2:$A$2176=$A1357)*($M$2:$M$2176&lt;&gt;""),0),0)),$M1357)</f>
        <v>5</v>
      </c>
      <c r="O1357" s="2" t="str">
        <f t="shared" si="636"/>
        <v>Seasonal outdoors</v>
      </c>
      <c r="P1357" s="1" t="s">
        <v>13527</v>
      </c>
      <c r="R1357" t="str">
        <f t="shared" si="640"/>
        <v>Medium</v>
      </c>
      <c r="T1357" s="1"/>
      <c r="U1357" s="1"/>
      <c r="V1357" s="1" t="s">
        <v>322</v>
      </c>
      <c r="W1357" s="6" t="str">
        <f t="shared" ref="W1357:W1370" si="642">IF(ISNUMBER(SEARCH("-",V1357)),TRIM(LEFT(V1357,FIND("-",V1357)-1)),V1357)</f>
        <v>6</v>
      </c>
      <c r="X1357" t="str">
        <f t="shared" ref="X1357:X1366" si="643">IF(W1357="1", "January", IF(W1357="2", "February", IF(W1357="3", "March", IF(W1357="4", "April", IF(W1357="5", "May", IF(W1357="6", "June", IF(W1357="7", "July", IF(W1357="8", "August", IF(W1357="9", "September", IF(W1357="10", "October", IF(W1357="11", "November", IF(W1357="12", "December", "Other"))))))))))))</f>
        <v>June</v>
      </c>
      <c r="Y1357" s="2" t="str">
        <f t="shared" ref="Y1357:Y1366" si="644">IF(ISNUMBER(SEARCH("-",V1357)),TRIM(RIGHT(V1357,LEN(V1357)-SEARCH("-",V1357))),V1357)</f>
        <v>8</v>
      </c>
      <c r="Z1357" s="2" t="str">
        <f t="shared" ref="Z1357:Z1366" si="645">IF(Y1357="1", "January", IF(Y1357="2", "February", IF(Y1357="3", "March", IF(Y1357="4", "April", IF(Y1357="5", "May", IF(Y1357="6", "June", IF(Y1357="7", "July", IF(Y1357="8", "August", IF(Y1357="9", "September", IF(Y1357="10", "October", IF(Y1357="11", "November", IF(Y1357="12", "December", "Other"))))))))))))</f>
        <v>August</v>
      </c>
      <c r="AA1357" s="1" t="s">
        <v>108</v>
      </c>
      <c r="AB1357" s="1" t="str">
        <f>IF(ISNUMBER(SEARCH("-",AA1357)),TRIM(LEFT(AA1357,FIND("-",AA1357)-1)),AA1357)</f>
        <v>7</v>
      </c>
      <c r="AC1357" s="1" t="str">
        <f>IF(AB1357="1", "January", IF(AB1357="2", "February", IF(AB1357="3", "March", IF(AB1357="4", "April", IF(AB1357="5", "May", IF(AB1357="6", "June", IF(AB1357="7", "July", IF(AB1357="8", "August", IF(AB1357="9", "September", IF(AB1357="10", "October", IF(AB1357="11", "November", IF(AB1357="12", "December", "Other"))))))))))))</f>
        <v>July</v>
      </c>
      <c r="AD1357" s="1" t="str">
        <f>IF(ISNUMBER(SEARCH("-",AA1357)),TRIM(RIGHT(AA1357,LEN(AA1357)-SEARCH("-",AA1357))),AA1357)</f>
        <v>9</v>
      </c>
      <c r="AE1357" s="1" t="str">
        <f>IF(AD1357="1", "January", IF(AD1357="2", "February", IF(AD1357="3", "March", IF(AD1357="4", "April", IF(AD1357="5", "May", IF(AD1357="6", "June", IF(AD1357="7", "July", IF(AD1357="8", "August", IF(AD1357="9", "September", IF(AD1357="10", "October", IF(AD1357="11", "November", IF(AD1357="12", "December", "Other"))))))))))))</f>
        <v>September</v>
      </c>
      <c r="AF1357" s="16" t="s">
        <v>13528</v>
      </c>
      <c r="AG1357" s="1" t="str">
        <f t="shared" si="626"/>
        <v xml:space="preserve">Seed </v>
      </c>
      <c r="AH1357" s="2" t="str">
        <f t="shared" si="627"/>
        <v>Three sowings can provide a year round supply of fresh leaves.
The first sowing is made in a greenhouse in late winter. Prick out the seedlings into individual pots when they are large enough to handle and plant them out in mid to late spring.
The second sowing is made outdoors in situ in the middle of spring and the third is also made in situ outdoors, this time in mid to late summer[1, 134].
Germination usually takes place in about 7 days at 25�c, though it can take 4 - 6 weeks[200]. Germination time can be reduced by pre-soaking the seed for 12 hours in hot water that is allowed to cool quickly, but be careful not to overdo the heat and cook the seed. The seed remains viable in normal storage for 2 - 3 years.</v>
      </c>
      <c r="AI1357" s="1" t="s">
        <v>13529</v>
      </c>
      <c r="AJ1357" s="1" t="s">
        <v>53</v>
      </c>
      <c r="AK1357" s="1" t="s">
        <v>17104</v>
      </c>
      <c r="AL1357" s="1" t="str">
        <f t="shared" si="637"/>
        <v>Scented</v>
      </c>
      <c r="AM1357" s="1" t="b">
        <v>1</v>
      </c>
      <c r="AN1357" s="1" t="b">
        <v>0</v>
      </c>
      <c r="AO1357" s="1" t="b">
        <v>0</v>
      </c>
      <c r="AP1357" s="5" t="s">
        <v>28</v>
      </c>
      <c r="AQ1357" s="5" t="str">
        <f t="shared" si="628"/>
        <v>Light, Medium, Heavy</v>
      </c>
      <c r="AR1357" s="1" t="s">
        <v>10</v>
      </c>
      <c r="AS1357" s="1" t="str">
        <f t="shared" si="638"/>
        <v>None, Partial</v>
      </c>
      <c r="AT1357" s="1" t="str">
        <f t="shared" si="629"/>
        <v>Partial, Full</v>
      </c>
      <c r="AU1357" s="1" t="s">
        <v>29</v>
      </c>
      <c r="AV1357" s="1" t="str">
        <f t="shared" si="630"/>
        <v>Moist</v>
      </c>
      <c r="AW1357" s="1" t="s">
        <v>12</v>
      </c>
      <c r="AX1357" s="1" t="str">
        <f t="shared" si="631"/>
        <v>Acid, Neutral, Alkaline</v>
      </c>
      <c r="AY1357" s="1" t="b">
        <v>0</v>
      </c>
      <c r="AZ1357" s="1" t="b">
        <v>0</v>
      </c>
      <c r="BA1357" s="1" t="b">
        <v>0</v>
      </c>
      <c r="BC1357" t="str">
        <f t="shared" si="632"/>
        <v>FALSE</v>
      </c>
      <c r="BE1357" t="str">
        <f t="shared" si="633"/>
        <v>FALSE</v>
      </c>
      <c r="BF1357" s="1" t="b">
        <v>0</v>
      </c>
      <c r="BG1357" s="1" t="b">
        <v>0</v>
      </c>
      <c r="BH1357" s="1" t="b">
        <v>0</v>
      </c>
      <c r="BI1357" s="1" t="s">
        <v>30</v>
      </c>
      <c r="BJ1357" s="1" t="str">
        <f t="shared" si="634"/>
        <v>FALSE</v>
      </c>
      <c r="BK1357" s="1" t="s">
        <v>77</v>
      </c>
      <c r="BL1357" t="str">
        <f t="shared" si="635"/>
        <v>TRUE</v>
      </c>
      <c r="BM1357" s="1" t="b">
        <v>0</v>
      </c>
      <c r="BN1357" s="1" t="b">
        <v>1</v>
      </c>
      <c r="BO1357" s="1">
        <f t="shared" si="639"/>
        <v>19</v>
      </c>
      <c r="BP1357" s="1" t="s">
        <v>13530</v>
      </c>
      <c r="BQ1357" s="1" cm="1">
        <f t="array" ref="BQ1357">_xlfn.IFS(BP1357="None Known",0, LEN(BP1357)&gt;500, 5,LEN(BP1357)&gt;400, 4, LEN(BP1357)&gt;300, 3, LEN(BP1357)&gt;200, 2, LEN(BP1357)&gt;1, 1)</f>
        <v>4</v>
      </c>
      <c r="BR1357" s="1" t="s">
        <v>13531</v>
      </c>
      <c r="BS1357" s="1">
        <v>4</v>
      </c>
      <c r="BT1357" s="1" t="s">
        <v>13532</v>
      </c>
      <c r="BU1357" s="1">
        <v>3</v>
      </c>
      <c r="BV1357" s="1" t="s">
        <v>13533</v>
      </c>
      <c r="BW1357" s="1" t="s">
        <v>13534</v>
      </c>
      <c r="BX1357" s="1"/>
      <c r="BY1357" t="str">
        <f>_xlfn.XLOOKUP($B1357,Img_lookup!A:A,Img_lookup!B:B, "Not available")</f>
        <v>7057af8c-8b7b-440d-ab03-38288d5f6142</v>
      </c>
      <c r="BZ1357" t="str">
        <f>_xlfn.XLOOKUP($B1357,Img_lookup!A:A,Img_lookup!C:C, "Not available")</f>
        <v>Petersilie (Petroselinum crispum)</v>
      </c>
      <c r="CA1357" t="str">
        <f>_xlfn.XLOOKUP($B1357,Img_lookup!A:A,Img_lookup!D:D, "Not available")</f>
        <v>blumenbiene</v>
      </c>
      <c r="CB1357" t="str">
        <f>_xlfn.XLOOKUP($B1357,Img_lookup!A:A,Img_lookup!E:E, "https://imgur.com/aT5wafe")</f>
        <v>https://api.openverse.engineering/v1/images/7057af8c-8b7b-440d-ab03-38288d5f6142/thumb/</v>
      </c>
    </row>
    <row r="1358" spans="1:80" ht="13" x14ac:dyDescent="0.15">
      <c r="A1358" s="1" t="s">
        <v>316</v>
      </c>
      <c r="B1358" s="1" t="s">
        <v>7736</v>
      </c>
      <c r="C1358" s="1" t="s">
        <v>7737</v>
      </c>
      <c r="D1358" s="1" t="s">
        <v>7738</v>
      </c>
      <c r="E1358" s="1" t="s">
        <v>7739</v>
      </c>
      <c r="F1358" s="1" t="s">
        <v>368</v>
      </c>
      <c r="G1358" s="1" t="s">
        <v>368</v>
      </c>
      <c r="H1358" s="11" t="str">
        <f t="shared" si="641"/>
        <v>Perennial</v>
      </c>
      <c r="J1358" s="1">
        <v>1</v>
      </c>
      <c r="L1358" t="str" cm="1">
        <f t="array" ref="L1358">_xlfn.IFS(J1358+K1358="", "Unknown", J1358+K1358&gt;3, "Large", J1358+K1358&gt;0.5, "Medium", J1358+K1358&gt;0, "Small")</f>
        <v>Medium</v>
      </c>
      <c r="N1358" cm="1">
        <f t="array" ref="N1358">IF($M1358="",INDEX($M$2:$M$2176,MATCH(1,INDEX(($A$2:$A$2176=$A1358)*($M$2:$M$2176&lt;&gt;""),0),0)),$M1358)</f>
        <v>5</v>
      </c>
      <c r="O1358" s="2" t="str">
        <f t="shared" si="636"/>
        <v>Seasonal outdoors</v>
      </c>
      <c r="P1358" s="1" t="s">
        <v>7740</v>
      </c>
      <c r="R1358" t="str">
        <f t="shared" si="640"/>
        <v>Medium</v>
      </c>
      <c r="T1358" s="1"/>
      <c r="U1358" s="1"/>
      <c r="V1358" s="1" t="s">
        <v>427</v>
      </c>
      <c r="W1358" s="6" t="str">
        <f t="shared" si="642"/>
        <v>8</v>
      </c>
      <c r="X1358" t="str">
        <f t="shared" si="643"/>
        <v>August</v>
      </c>
      <c r="Y1358" s="2" t="str">
        <f t="shared" si="644"/>
        <v>9</v>
      </c>
      <c r="Z1358" s="2" t="str">
        <f t="shared" si="645"/>
        <v>September</v>
      </c>
      <c r="AF1358" s="1" t="s">
        <v>24635</v>
      </c>
      <c r="AG1358" s="1" t="str">
        <f t="shared" si="626"/>
        <v xml:space="preserve">Seed </v>
      </c>
      <c r="AH1358" s="2" t="str">
        <f t="shared" si="627"/>
        <v>Sow late spring in situ.</v>
      </c>
      <c r="AI1358" s="1" t="s">
        <v>7741</v>
      </c>
      <c r="AJ1358" s="1" t="s">
        <v>53</v>
      </c>
      <c r="AK1358" s="1" t="s">
        <v>17104</v>
      </c>
      <c r="AL1358" s="1" t="str">
        <f t="shared" si="637"/>
        <v>Unscented</v>
      </c>
      <c r="AM1358" s="1" t="b">
        <v>0</v>
      </c>
      <c r="AN1358" s="1" t="b">
        <v>0</v>
      </c>
      <c r="AO1358" s="1" t="b">
        <v>0</v>
      </c>
      <c r="AP1358" s="5" t="s">
        <v>28</v>
      </c>
      <c r="AQ1358" s="5" t="str">
        <f t="shared" si="628"/>
        <v>Light, Medium, Heavy</v>
      </c>
      <c r="AR1358" s="1" t="s">
        <v>10</v>
      </c>
      <c r="AS1358" s="1" t="str">
        <f t="shared" si="638"/>
        <v>None, Partial</v>
      </c>
      <c r="AT1358" s="1" t="str">
        <f t="shared" si="629"/>
        <v>Partial, Full</v>
      </c>
      <c r="AU1358" s="1" t="s">
        <v>29</v>
      </c>
      <c r="AV1358" s="1" t="str">
        <f t="shared" si="630"/>
        <v>Moist</v>
      </c>
      <c r="AW1358" s="1" t="s">
        <v>12</v>
      </c>
      <c r="AX1358" s="1" t="str">
        <f t="shared" si="631"/>
        <v>Acid, Neutral, Alkaline</v>
      </c>
      <c r="AY1358" s="1" t="b">
        <v>0</v>
      </c>
      <c r="AZ1358" s="1" t="b">
        <v>0</v>
      </c>
      <c r="BA1358" s="1" t="b">
        <v>0</v>
      </c>
      <c r="BC1358" t="str">
        <f t="shared" si="632"/>
        <v>FALSE</v>
      </c>
      <c r="BE1358" t="str">
        <f t="shared" si="633"/>
        <v>FALSE</v>
      </c>
      <c r="BF1358" s="1" t="b">
        <v>0</v>
      </c>
      <c r="BG1358" s="1" t="b">
        <v>0</v>
      </c>
      <c r="BH1358" s="1" t="b">
        <v>0</v>
      </c>
      <c r="BJ1358" s="1" t="str">
        <f t="shared" si="634"/>
        <v>FALSE</v>
      </c>
      <c r="BK1358" s="1" t="s">
        <v>77</v>
      </c>
      <c r="BL1358" t="str">
        <f t="shared" si="635"/>
        <v>TRUE</v>
      </c>
      <c r="BM1358" s="1" t="b">
        <v>0</v>
      </c>
      <c r="BN1358" s="1" t="b">
        <v>0</v>
      </c>
      <c r="BO1358" s="1">
        <f t="shared" si="639"/>
        <v>3</v>
      </c>
      <c r="BP1358" s="1" t="s">
        <v>31</v>
      </c>
      <c r="BQ1358" s="1" cm="1">
        <f t="array" ref="BQ1358">_xlfn.IFS(BP1358="None Known",0, LEN(BP1358)&gt;500, 5,LEN(BP1358)&gt;400, 4, LEN(BP1358)&gt;300, 3, LEN(BP1358)&gt;200, 2, LEN(BP1358)&gt;1, 1)</f>
        <v>0</v>
      </c>
      <c r="BR1358" s="1" t="s">
        <v>7742</v>
      </c>
      <c r="BS1358" s="1">
        <v>1</v>
      </c>
      <c r="BT1358" s="1" t="s">
        <v>31</v>
      </c>
      <c r="BU1358" s="1">
        <v>0</v>
      </c>
      <c r="BV1358" s="1" t="s">
        <v>1640</v>
      </c>
      <c r="BW1358" s="1" t="s">
        <v>7743</v>
      </c>
      <c r="BX1358" s="1"/>
      <c r="BY1358" t="str">
        <f>_xlfn.XLOOKUP($B1358,Img_lookup!A:A,Img_lookup!B:B, "Not available")</f>
        <v>20a3c47b-01ff-41a4-afd5-0bdf7e0cc3d2</v>
      </c>
      <c r="BZ1358" t="str">
        <f>_xlfn.XLOOKUP($B1358,Img_lookup!A:A,Img_lookup!C:C, "Not available")</f>
        <v>Petroselinum segetum (L.) W.D.J. Koch</v>
      </c>
      <c r="CA1358" t="str">
        <f>_xlfn.XLOOKUP($B1358,Img_lookup!A:A,Img_lookup!D:D, "Not available")</f>
        <v>J. Mabett</v>
      </c>
      <c r="CB1358" t="str">
        <f>_xlfn.XLOOKUP($B1358,Img_lookup!A:A,Img_lookup!E:E, "https://imgur.com/aT5wafe")</f>
        <v>https://api.openverse.engineering/v1/images/20a3c47b-01ff-41a4-afd5-0bdf7e0cc3d2/thumb/</v>
      </c>
    </row>
    <row r="1359" spans="1:80" ht="13" x14ac:dyDescent="0.15">
      <c r="A1359" s="1" t="s">
        <v>316</v>
      </c>
      <c r="B1359" s="1" t="s">
        <v>16755</v>
      </c>
      <c r="E1359" s="1" t="s">
        <v>16756</v>
      </c>
      <c r="F1359" s="1" t="s">
        <v>6</v>
      </c>
      <c r="G1359" s="1" t="s">
        <v>6</v>
      </c>
      <c r="H1359" s="11" t="str">
        <f t="shared" si="641"/>
        <v>Perennial</v>
      </c>
      <c r="J1359" s="1">
        <v>1</v>
      </c>
      <c r="L1359" t="str" cm="1">
        <f t="array" ref="L1359">_xlfn.IFS(J1359+K1359="", "Unknown", J1359+K1359&gt;3, "Large", J1359+K1359&gt;0.5, "Medium", J1359+K1359&gt;0, "Small")</f>
        <v>Medium</v>
      </c>
      <c r="N1359" cm="1">
        <f t="array" ref="N1359">IF($M1359="",INDEX($M$2:$M$2176,MATCH(1,INDEX(($A$2:$A$2176=$A1359)*($M$2:$M$2176&lt;&gt;""),0),0)),$M1359)</f>
        <v>5</v>
      </c>
      <c r="O1359" s="2" t="str">
        <f t="shared" si="636"/>
        <v>Seasonal outdoors</v>
      </c>
      <c r="P1359" s="1" t="s">
        <v>16757</v>
      </c>
      <c r="R1359" t="str">
        <f t="shared" si="640"/>
        <v>Medium</v>
      </c>
      <c r="T1359" s="1"/>
      <c r="U1359" s="1"/>
      <c r="V1359" s="1" t="s">
        <v>51</v>
      </c>
      <c r="W1359" s="6" t="str">
        <f t="shared" si="642"/>
        <v>7</v>
      </c>
      <c r="X1359" t="str">
        <f t="shared" si="643"/>
        <v>July</v>
      </c>
      <c r="Y1359" s="2" t="str">
        <f t="shared" si="644"/>
        <v>8</v>
      </c>
      <c r="Z1359" s="2" t="str">
        <f t="shared" si="645"/>
        <v>August</v>
      </c>
      <c r="AF1359" s="1" t="s">
        <v>23913</v>
      </c>
      <c r="AG1359" s="1" t="str">
        <f t="shared" si="626"/>
        <v xml:space="preserve">Seed </v>
      </c>
      <c r="AH1359" s="2" t="str">
        <f t="shared" si="627"/>
        <v>We have no information on this species but suggest sowing the seed in a cold frame as soon as it is ripe if this is possible otherwise in early spring. When they are large enough to handle, prick the seedlings out into individual pots and plant them out in the summer.</v>
      </c>
      <c r="AI1359" s="1" t="s">
        <v>16758</v>
      </c>
      <c r="AJ1359" s="1" t="s">
        <v>53</v>
      </c>
      <c r="AK1359" s="1" t="s">
        <v>17104</v>
      </c>
      <c r="AL1359" s="1" t="str">
        <f t="shared" si="637"/>
        <v>Unscented</v>
      </c>
      <c r="AM1359" s="1" t="b">
        <v>0</v>
      </c>
      <c r="AN1359" s="1" t="b">
        <v>0</v>
      </c>
      <c r="AO1359" s="1" t="b">
        <v>0</v>
      </c>
      <c r="AP1359" s="5" t="s">
        <v>28</v>
      </c>
      <c r="AQ1359" s="5" t="str">
        <f t="shared" si="628"/>
        <v>Light, Medium, Heavy</v>
      </c>
      <c r="AR1359" s="1" t="s">
        <v>10</v>
      </c>
      <c r="AS1359" s="1" t="str">
        <f t="shared" si="638"/>
        <v>None, Partial</v>
      </c>
      <c r="AT1359" s="1" t="str">
        <f t="shared" si="629"/>
        <v>Partial, Full</v>
      </c>
      <c r="AU1359" s="1" t="s">
        <v>29</v>
      </c>
      <c r="AV1359" s="1" t="str">
        <f t="shared" si="630"/>
        <v>Moist</v>
      </c>
      <c r="AW1359" s="1" t="s">
        <v>12</v>
      </c>
      <c r="AX1359" s="1" t="str">
        <f t="shared" si="631"/>
        <v>Acid, Neutral, Alkaline</v>
      </c>
      <c r="AY1359" s="1" t="b">
        <v>0</v>
      </c>
      <c r="AZ1359" s="1" t="b">
        <v>0</v>
      </c>
      <c r="BA1359" s="1" t="b">
        <v>0</v>
      </c>
      <c r="BB1359" s="1" t="s">
        <v>29</v>
      </c>
      <c r="BC1359" t="str">
        <f t="shared" si="632"/>
        <v>TRUE</v>
      </c>
      <c r="BE1359" t="str">
        <f t="shared" si="633"/>
        <v>FALSE</v>
      </c>
      <c r="BF1359" s="1" t="b">
        <v>0</v>
      </c>
      <c r="BG1359" s="1" t="b">
        <v>0</v>
      </c>
      <c r="BH1359" s="1" t="b">
        <v>0</v>
      </c>
      <c r="BJ1359" s="1" t="str">
        <f t="shared" si="634"/>
        <v>FALSE</v>
      </c>
      <c r="BK1359" s="1" t="s">
        <v>77</v>
      </c>
      <c r="BL1359" t="str">
        <f t="shared" si="635"/>
        <v>TRUE</v>
      </c>
      <c r="BM1359" s="1" t="b">
        <v>0</v>
      </c>
      <c r="BN1359" s="1" t="b">
        <v>0</v>
      </c>
      <c r="BO1359" s="1">
        <f t="shared" si="639"/>
        <v>5</v>
      </c>
      <c r="BP1359" s="1" t="s">
        <v>31</v>
      </c>
      <c r="BQ1359" s="1" cm="1">
        <f t="array" ref="BQ1359">_xlfn.IFS(BP1359="None Known",0, LEN(BP1359)&gt;500, 5,LEN(BP1359)&gt;400, 4, LEN(BP1359)&gt;300, 3, LEN(BP1359)&gt;200, 2, LEN(BP1359)&gt;1, 1)</f>
        <v>0</v>
      </c>
      <c r="BR1359" s="1" t="s">
        <v>16759</v>
      </c>
      <c r="BS1359" s="1">
        <v>1</v>
      </c>
      <c r="BT1359" s="1" t="s">
        <v>16760</v>
      </c>
      <c r="BU1359" s="1">
        <v>2</v>
      </c>
      <c r="BV1359" s="1" t="s">
        <v>16761</v>
      </c>
      <c r="BW1359" s="1" t="s">
        <v>12044</v>
      </c>
      <c r="BX1359" s="1"/>
      <c r="BY1359" t="str">
        <f>_xlfn.XLOOKUP($B1359,Img_lookup!A:A,Img_lookup!B:B, "Not available")</f>
        <v>30563d16-3abe-4d26-a665-1f029ab06c07</v>
      </c>
      <c r="BZ1359" t="str">
        <f>_xlfn.XLOOKUP($B1359,Img_lookup!A:A,Img_lookup!C:C, "Not available")</f>
        <v>Bangpung (Peucedanum japonicum).jpg</v>
      </c>
      <c r="CA1359" t="str">
        <f>_xlfn.XLOOKUP($B1359,Img_lookup!A:A,Img_lookup!D:D, "Not available")</f>
        <v>ÎßõÏß±</v>
      </c>
      <c r="CB1359" t="str">
        <f>_xlfn.XLOOKUP($B1359,Img_lookup!A:A,Img_lookup!E:E, "https://imgur.com/aT5wafe")</f>
        <v>https://api.openverse.engineering/v1/images/30563d16-3abe-4d26-a665-1f029ab06c07/thumb/</v>
      </c>
    </row>
    <row r="1360" spans="1:80" ht="13" x14ac:dyDescent="0.15">
      <c r="A1360" s="1" t="s">
        <v>316</v>
      </c>
      <c r="B1360" s="1" t="s">
        <v>317</v>
      </c>
      <c r="C1360" s="1" t="s">
        <v>318</v>
      </c>
      <c r="D1360" s="1" t="s">
        <v>319</v>
      </c>
      <c r="E1360" s="1" t="s">
        <v>320</v>
      </c>
      <c r="F1360" s="1" t="s">
        <v>6</v>
      </c>
      <c r="G1360" s="1" t="s">
        <v>6</v>
      </c>
      <c r="H1360" s="11" t="str">
        <f t="shared" si="641"/>
        <v>Perennial</v>
      </c>
      <c r="J1360" s="1">
        <v>1.2000000479999999</v>
      </c>
      <c r="L1360" t="str" cm="1">
        <f t="array" ref="L1360">_xlfn.IFS(J1360+K1360="", "Unknown", J1360+K1360&gt;3, "Large", J1360+K1360&gt;0.5, "Medium", J1360+K1360&gt;0, "Small")</f>
        <v>Medium</v>
      </c>
      <c r="M1360" s="1">
        <v>5</v>
      </c>
      <c r="N1360" cm="1">
        <f t="array" ref="N1360">IF($M1360="",INDEX($M$2:$M$2176,MATCH(1,INDEX(($A$2:$A$2176=$A1360)*($M$2:$M$2176&lt;&gt;""),0),0)),$M1360)</f>
        <v>5</v>
      </c>
      <c r="O1360" s="2" t="str">
        <f t="shared" si="636"/>
        <v>Seasonal outdoors</v>
      </c>
      <c r="P1360" s="1" t="s">
        <v>321</v>
      </c>
      <c r="R1360" t="str">
        <f t="shared" si="640"/>
        <v>Medium</v>
      </c>
      <c r="T1360" s="1"/>
      <c r="U1360" s="1"/>
      <c r="V1360" s="1" t="s">
        <v>322</v>
      </c>
      <c r="W1360" s="6" t="str">
        <f t="shared" si="642"/>
        <v>6</v>
      </c>
      <c r="X1360" t="str">
        <f t="shared" si="643"/>
        <v>June</v>
      </c>
      <c r="Y1360" s="2" t="str">
        <f t="shared" si="644"/>
        <v>8</v>
      </c>
      <c r="Z1360" s="2" t="str">
        <f t="shared" si="645"/>
        <v>August</v>
      </c>
      <c r="AF1360" s="1" t="s">
        <v>23913</v>
      </c>
      <c r="AG1360" s="1" t="str">
        <f t="shared" si="626"/>
        <v xml:space="preserve">Seed </v>
      </c>
      <c r="AH1360" s="2" t="str">
        <f t="shared" si="627"/>
        <v>We have no information on this species but suggest sowing the seed in a cold frame as soon as it is ripe if this is possible otherwise in early spring. When they are large enough to handle, prick the seedlings out into individual pots and plant them out in the summer.</v>
      </c>
      <c r="AI1360" s="1" t="s">
        <v>323</v>
      </c>
      <c r="AJ1360" s="1" t="s">
        <v>53</v>
      </c>
      <c r="AK1360" s="1" t="s">
        <v>17104</v>
      </c>
      <c r="AL1360" s="1" t="str">
        <f t="shared" si="637"/>
        <v>Unscented</v>
      </c>
      <c r="AM1360" s="1" t="b">
        <v>0</v>
      </c>
      <c r="AN1360" s="1" t="b">
        <v>1</v>
      </c>
      <c r="AO1360" s="1" t="b">
        <v>0</v>
      </c>
      <c r="AP1360" s="5" t="s">
        <v>28</v>
      </c>
      <c r="AQ1360" s="5" t="str">
        <f t="shared" si="628"/>
        <v>Light, Medium, Heavy</v>
      </c>
      <c r="AR1360" s="1" t="s">
        <v>10</v>
      </c>
      <c r="AS1360" s="1" t="str">
        <f t="shared" si="638"/>
        <v>None, Partial</v>
      </c>
      <c r="AT1360" s="1" t="str">
        <f t="shared" si="629"/>
        <v>Partial, Full</v>
      </c>
      <c r="AU1360" s="1" t="s">
        <v>29</v>
      </c>
      <c r="AV1360" s="1" t="str">
        <f t="shared" si="630"/>
        <v>Moist</v>
      </c>
      <c r="AW1360" s="1" t="s">
        <v>12</v>
      </c>
      <c r="AX1360" s="1" t="str">
        <f t="shared" si="631"/>
        <v>Acid, Neutral, Alkaline</v>
      </c>
      <c r="AY1360" s="1" t="b">
        <v>0</v>
      </c>
      <c r="AZ1360" s="1" t="b">
        <v>0</v>
      </c>
      <c r="BA1360" s="1" t="b">
        <v>0</v>
      </c>
      <c r="BC1360" t="str">
        <f t="shared" si="632"/>
        <v>FALSE</v>
      </c>
      <c r="BE1360" t="str">
        <f t="shared" si="633"/>
        <v>FALSE</v>
      </c>
      <c r="BF1360" s="1" t="b">
        <v>0</v>
      </c>
      <c r="BG1360" s="1" t="b">
        <v>0</v>
      </c>
      <c r="BH1360" s="1" t="b">
        <v>0</v>
      </c>
      <c r="BI1360" s="1" t="s">
        <v>30</v>
      </c>
      <c r="BJ1360" s="1" t="str">
        <f t="shared" si="634"/>
        <v>FALSE</v>
      </c>
      <c r="BK1360" s="1" t="s">
        <v>77</v>
      </c>
      <c r="BL1360" t="str">
        <f t="shared" si="635"/>
        <v>TRUE</v>
      </c>
      <c r="BM1360" s="1" t="b">
        <v>0</v>
      </c>
      <c r="BN1360" s="1" t="b">
        <v>0</v>
      </c>
      <c r="BO1360" s="1">
        <f t="shared" si="639"/>
        <v>5</v>
      </c>
      <c r="BP1360" s="1" t="s">
        <v>31</v>
      </c>
      <c r="BQ1360" s="1" cm="1">
        <f t="array" ref="BQ1360">_xlfn.IFS(BP1360="None Known",0, LEN(BP1360)&gt;500, 5,LEN(BP1360)&gt;400, 4, LEN(BP1360)&gt;300, 3, LEN(BP1360)&gt;200, 2, LEN(BP1360)&gt;1, 1)</f>
        <v>0</v>
      </c>
      <c r="BR1360" s="1" t="s">
        <v>324</v>
      </c>
      <c r="BS1360" s="1">
        <v>1</v>
      </c>
      <c r="BT1360" s="1" t="s">
        <v>325</v>
      </c>
      <c r="BU1360" s="1">
        <v>2</v>
      </c>
      <c r="BV1360" s="1" t="s">
        <v>326</v>
      </c>
      <c r="BW1360" s="1" t="s">
        <v>327</v>
      </c>
      <c r="BX1360" s="1"/>
      <c r="BY1360" t="str">
        <f>_xlfn.XLOOKUP($B1360,Img_lookup!A:A,Img_lookup!B:B, "Not available")</f>
        <v>ea38c3bd-11b5-47dd-9f75-087e5e8a7d2d</v>
      </c>
      <c r="BZ1360" t="str">
        <f>_xlfn.XLOOKUP($B1360,Img_lookup!A:A,Img_lookup!C:C, "Not available")</f>
        <v>Materwort. Peucedanum ostruthium.- Native to the mountains of Central and Souther Europe. Roots and leaves used to flavor liqueurs and bitters. Svensk botanik [J.W. Palmstruch et al], vol. 6 (1809)</v>
      </c>
      <c r="CA1360" t="str">
        <f>_xlfn.XLOOKUP($B1360,Img_lookup!A:A,Img_lookup!D:D, "Not available")</f>
        <v>Swallowtail Garden Seeds</v>
      </c>
      <c r="CB1360" t="str">
        <f>_xlfn.XLOOKUP($B1360,Img_lookup!A:A,Img_lookup!E:E, "https://imgur.com/aT5wafe")</f>
        <v>https://api.openverse.engineering/v1/images/ea38c3bd-11b5-47dd-9f75-087e5e8a7d2d/thumb/</v>
      </c>
    </row>
    <row r="1361" spans="1:80" ht="13" x14ac:dyDescent="0.15">
      <c r="A1361" s="1" t="s">
        <v>316</v>
      </c>
      <c r="B1361" s="1" t="s">
        <v>12035</v>
      </c>
      <c r="C1361" s="1" t="s">
        <v>12036</v>
      </c>
      <c r="D1361" s="1" t="s">
        <v>12037</v>
      </c>
      <c r="E1361" s="1" t="s">
        <v>12038</v>
      </c>
      <c r="F1361" s="1" t="s">
        <v>368</v>
      </c>
      <c r="G1361" s="1" t="s">
        <v>368</v>
      </c>
      <c r="H1361" s="11" t="str">
        <f t="shared" si="641"/>
        <v>Perennial</v>
      </c>
      <c r="J1361" s="1">
        <v>1.5</v>
      </c>
      <c r="L1361" t="str" cm="1">
        <f t="array" ref="L1361">_xlfn.IFS(J1361+K1361="", "Unknown", J1361+K1361&gt;3, "Large", J1361+K1361&gt;0.5, "Medium", J1361+K1361&gt;0, "Small")</f>
        <v>Medium</v>
      </c>
      <c r="M1361" s="1">
        <v>6</v>
      </c>
      <c r="N1361" cm="1">
        <f t="array" ref="N1361">IF($M1361="",INDEX($M$2:$M$2176,MATCH(1,INDEX(($A$2:$A$2176=$A1361)*($M$2:$M$2176&lt;&gt;""),0),0)),$M1361)</f>
        <v>6</v>
      </c>
      <c r="O1361" s="2" t="str">
        <f t="shared" si="636"/>
        <v>Seasonal outdoors</v>
      </c>
      <c r="P1361" s="1" t="s">
        <v>12039</v>
      </c>
      <c r="R1361" t="str">
        <f t="shared" si="640"/>
        <v>Medium</v>
      </c>
      <c r="T1361" s="1"/>
      <c r="U1361" s="1"/>
      <c r="V1361" s="1" t="s">
        <v>108</v>
      </c>
      <c r="W1361" s="6" t="str">
        <f t="shared" si="642"/>
        <v>7</v>
      </c>
      <c r="X1361" t="str">
        <f t="shared" si="643"/>
        <v>July</v>
      </c>
      <c r="Y1361" s="2" t="str">
        <f t="shared" si="644"/>
        <v>9</v>
      </c>
      <c r="Z1361" s="2" t="str">
        <f t="shared" si="645"/>
        <v>September</v>
      </c>
      <c r="AF1361" s="1" t="s">
        <v>23913</v>
      </c>
      <c r="AG1361" s="1" t="str">
        <f t="shared" si="626"/>
        <v xml:space="preserve">Seed </v>
      </c>
      <c r="AH1361" s="2" t="str">
        <f t="shared" si="627"/>
        <v>We have no information on this species but suggest sowing the seed in a cold frame as soon as it is ripe if this is possible otherwise in early spring. When they are large enough to handle, prick the seedlings out into individual pots and plant them out in the summer.</v>
      </c>
      <c r="AI1361" s="1" t="s">
        <v>12040</v>
      </c>
      <c r="AJ1361" s="1" t="s">
        <v>23840</v>
      </c>
      <c r="AK1361" s="1" t="s">
        <v>17104</v>
      </c>
      <c r="AL1361" s="1" t="str">
        <f t="shared" si="637"/>
        <v>Unscented</v>
      </c>
      <c r="AM1361" s="1" t="b">
        <v>0</v>
      </c>
      <c r="AN1361" s="1" t="b">
        <v>0</v>
      </c>
      <c r="AO1361" s="1" t="b">
        <v>0</v>
      </c>
      <c r="AP1361" s="5" t="s">
        <v>28</v>
      </c>
      <c r="AQ1361" s="5" t="str">
        <f t="shared" si="628"/>
        <v>Light, Medium, Heavy</v>
      </c>
      <c r="AR1361" s="1" t="s">
        <v>10</v>
      </c>
      <c r="AS1361" s="1" t="str">
        <f t="shared" si="638"/>
        <v>None, Partial</v>
      </c>
      <c r="AT1361" s="1" t="str">
        <f t="shared" si="629"/>
        <v>Partial, Full</v>
      </c>
      <c r="AU1361" s="1" t="s">
        <v>402</v>
      </c>
      <c r="AV1361" s="1" t="str">
        <f t="shared" si="630"/>
        <v>Moist, Wet/Water</v>
      </c>
      <c r="AW1361" s="1" t="s">
        <v>12</v>
      </c>
      <c r="AX1361" s="1" t="str">
        <f t="shared" si="631"/>
        <v>Acid, Neutral, Alkaline</v>
      </c>
      <c r="AY1361" s="1" t="b">
        <v>0</v>
      </c>
      <c r="AZ1361" s="1" t="b">
        <v>1</v>
      </c>
      <c r="BA1361" s="1" t="b">
        <v>0</v>
      </c>
      <c r="BC1361" t="str">
        <f t="shared" si="632"/>
        <v>FALSE</v>
      </c>
      <c r="BE1361" t="str">
        <f t="shared" si="633"/>
        <v>FALSE</v>
      </c>
      <c r="BF1361" s="1" t="b">
        <v>0</v>
      </c>
      <c r="BG1361" s="1" t="b">
        <v>0</v>
      </c>
      <c r="BH1361" s="1" t="b">
        <v>0</v>
      </c>
      <c r="BJ1361" s="1" t="str">
        <f t="shared" si="634"/>
        <v>FALSE</v>
      </c>
      <c r="BK1361" s="1" t="s">
        <v>77</v>
      </c>
      <c r="BL1361" t="str">
        <f t="shared" si="635"/>
        <v>TRUE</v>
      </c>
      <c r="BM1361" s="1" t="b">
        <v>0</v>
      </c>
      <c r="BN1361" s="1" t="b">
        <v>0</v>
      </c>
      <c r="BO1361" s="1">
        <f t="shared" si="639"/>
        <v>4</v>
      </c>
      <c r="BP1361" s="1" t="s">
        <v>31</v>
      </c>
      <c r="BQ1361" s="1" cm="1">
        <f t="array" ref="BQ1361">_xlfn.IFS(BP1361="None Known",0, LEN(BP1361)&gt;500, 5,LEN(BP1361)&gt;400, 4, LEN(BP1361)&gt;300, 3, LEN(BP1361)&gt;200, 2, LEN(BP1361)&gt;1, 1)</f>
        <v>0</v>
      </c>
      <c r="BR1361" s="1" t="s">
        <v>12041</v>
      </c>
      <c r="BS1361" s="1">
        <v>1</v>
      </c>
      <c r="BT1361" s="1" t="s">
        <v>12042</v>
      </c>
      <c r="BU1361" s="1">
        <v>1</v>
      </c>
      <c r="BV1361" s="1" t="s">
        <v>12043</v>
      </c>
      <c r="BW1361" s="1" t="s">
        <v>12044</v>
      </c>
      <c r="BX1361" s="1"/>
      <c r="BY1361" t="str">
        <f>_xlfn.XLOOKUP($B1361,Img_lookup!A:A,Img_lookup!B:B, "Not available")</f>
        <v>c57ee6e4-8801-476a-a9a1-771d279abf8a</v>
      </c>
      <c r="BZ1361" t="str">
        <f>_xlfn.XLOOKUP($B1361,Img_lookup!A:A,Img_lookup!C:C, "Not available")</f>
        <v>Milk parsley, hog's fennel. Peucedanum palustre- Grows on river banks or in wetlands and shallow water. Young growth contains milky sap. Svensk botanik [J.W. Palmstruch et al], vol. 6 (1809)</v>
      </c>
      <c r="CA1361" t="str">
        <f>_xlfn.XLOOKUP($B1361,Img_lookup!A:A,Img_lookup!D:D, "Not available")</f>
        <v>Swallowtail Garden Seeds</v>
      </c>
      <c r="CB1361" t="str">
        <f>_xlfn.XLOOKUP($B1361,Img_lookup!A:A,Img_lookup!E:E, "https://imgur.com/aT5wafe")</f>
        <v>https://api.openverse.engineering/v1/images/c57ee6e4-8801-476a-a9a1-771d279abf8a/thumb/</v>
      </c>
    </row>
    <row r="1362" spans="1:80" ht="409.6" x14ac:dyDescent="0.15">
      <c r="A1362" s="1" t="s">
        <v>3980</v>
      </c>
      <c r="B1362" s="1" t="s">
        <v>3981</v>
      </c>
      <c r="C1362" s="1" t="s">
        <v>3982</v>
      </c>
      <c r="D1362" s="1" t="s">
        <v>3983</v>
      </c>
      <c r="E1362" s="1" t="s">
        <v>3984</v>
      </c>
      <c r="F1362" s="1" t="s">
        <v>62</v>
      </c>
      <c r="G1362" s="1" t="s">
        <v>62</v>
      </c>
      <c r="H1362" s="11" t="str">
        <f t="shared" si="641"/>
        <v>Perennial</v>
      </c>
      <c r="I1362" s="1" t="s">
        <v>17108</v>
      </c>
      <c r="J1362" s="1">
        <v>6</v>
      </c>
      <c r="L1362" t="str" cm="1">
        <f t="array" ref="L1362">_xlfn.IFS(J1362+K1362="", "Unknown", J1362+K1362&gt;3, "Large", J1362+K1362&gt;0.5, "Medium", J1362+K1362&gt;0, "Small")</f>
        <v>Large</v>
      </c>
      <c r="M1362" s="1">
        <v>9</v>
      </c>
      <c r="N1362" cm="1">
        <f t="array" ref="N1362">IF($M1362="",INDEX($M$2:$M$2176,MATCH(1,INDEX(($A$2:$A$2176=$A1362)*($M$2:$M$2176&lt;&gt;""),0),0)),$M1362)</f>
        <v>9</v>
      </c>
      <c r="O1362" s="2" t="str">
        <f t="shared" si="636"/>
        <v>Grown indoors</v>
      </c>
      <c r="P1362" s="1" t="s">
        <v>3985</v>
      </c>
      <c r="Q1362" s="1" t="s">
        <v>17111</v>
      </c>
      <c r="R1362" t="str">
        <f t="shared" si="640"/>
        <v>Slow</v>
      </c>
      <c r="S1362" s="1" t="s">
        <v>24</v>
      </c>
      <c r="T1362" s="1" t="str">
        <f>LEFT(S1362,FIND("-",S1362)-1)</f>
        <v xml:space="preserve">1 </v>
      </c>
      <c r="U1362" s="1" t="str">
        <f>RIGHT(S1362,FIND("-",S1362)-1)</f>
        <v>12</v>
      </c>
      <c r="V1362" s="1" t="s">
        <v>427</v>
      </c>
      <c r="W1362" s="6" t="str">
        <f t="shared" si="642"/>
        <v>8</v>
      </c>
      <c r="X1362" t="str">
        <f t="shared" si="643"/>
        <v>August</v>
      </c>
      <c r="Y1362" s="2" t="str">
        <f t="shared" si="644"/>
        <v>9</v>
      </c>
      <c r="Z1362" s="2" t="str">
        <f t="shared" si="645"/>
        <v>September</v>
      </c>
      <c r="AF1362" s="16" t="s">
        <v>24636</v>
      </c>
      <c r="AG1362" s="1" t="str">
        <f t="shared" si="626"/>
        <v xml:space="preserve">Seed </v>
      </c>
      <c r="AH1362" s="2" t="str">
        <f t="shared" si="627"/>
        <v>Sow spring in a warm greenhouse. Prick out the seedlings into individual pots when they are large enough to handle and grow them on in the greenhouse for at least their first winter. Plant them out into their permanent positions in early summer and give them some protection from winter cold for at least their first winter or two outdoors.
Cuttings of half-ripe wood, July/August in a frame[200]. Grow the cuttings on in the frame or greenhouse for at least their first winter.</v>
      </c>
      <c r="AI1362" s="1" t="s">
        <v>3986</v>
      </c>
      <c r="AJ1362" s="1" t="s">
        <v>53</v>
      </c>
      <c r="AK1362" s="1" t="s">
        <v>17105</v>
      </c>
      <c r="AL1362" s="1" t="str">
        <f t="shared" si="637"/>
        <v>Scented</v>
      </c>
      <c r="AM1362" s="1" t="b">
        <v>1</v>
      </c>
      <c r="AN1362" s="1" t="b">
        <v>1</v>
      </c>
      <c r="AO1362" s="1" t="b">
        <v>0</v>
      </c>
      <c r="AP1362" s="5" t="s">
        <v>54</v>
      </c>
      <c r="AQ1362" s="5" t="str">
        <f t="shared" si="628"/>
        <v>Light, Medium</v>
      </c>
      <c r="AR1362" s="1" t="s">
        <v>10</v>
      </c>
      <c r="AS1362" s="1" t="str">
        <f t="shared" si="638"/>
        <v>None, Partial</v>
      </c>
      <c r="AT1362" s="1" t="str">
        <f t="shared" si="629"/>
        <v>Partial, Full</v>
      </c>
      <c r="AU1362" s="1" t="s">
        <v>11</v>
      </c>
      <c r="AV1362" s="1" t="str">
        <f t="shared" si="630"/>
        <v>Dry, Moist</v>
      </c>
      <c r="AW1362" s="1" t="s">
        <v>123</v>
      </c>
      <c r="AX1362" s="1" t="str">
        <f t="shared" si="631"/>
        <v>Acid, Neutral</v>
      </c>
      <c r="AY1362" s="1" t="b">
        <v>0</v>
      </c>
      <c r="AZ1362" s="1" t="b">
        <v>0</v>
      </c>
      <c r="BA1362" s="1" t="b">
        <v>0</v>
      </c>
      <c r="BC1362" t="str">
        <f t="shared" si="632"/>
        <v>FALSE</v>
      </c>
      <c r="BE1362" t="str">
        <f t="shared" si="633"/>
        <v>FALSE</v>
      </c>
      <c r="BF1362" s="1" t="b">
        <v>0</v>
      </c>
      <c r="BG1362" s="1" t="b">
        <v>0</v>
      </c>
      <c r="BH1362" s="1" t="b">
        <v>0</v>
      </c>
      <c r="BJ1362" s="1" t="str">
        <f t="shared" si="634"/>
        <v>FALSE</v>
      </c>
      <c r="BK1362" s="1" t="s">
        <v>30</v>
      </c>
      <c r="BL1362" t="str">
        <f t="shared" si="635"/>
        <v>FALSE</v>
      </c>
      <c r="BM1362" s="1" t="b">
        <v>0</v>
      </c>
      <c r="BN1362" s="1" t="b">
        <v>0</v>
      </c>
      <c r="BO1362" s="1">
        <f t="shared" si="639"/>
        <v>10</v>
      </c>
      <c r="BP1362" s="1" t="s">
        <v>3987</v>
      </c>
      <c r="BQ1362" s="1" cm="1">
        <f t="array" ref="BQ1362">_xlfn.IFS(BP1362="None Known",0, LEN(BP1362)&gt;500, 5,LEN(BP1362)&gt;400, 4, LEN(BP1362)&gt;300, 3, LEN(BP1362)&gt;200, 2, LEN(BP1362)&gt;1, 1)</f>
        <v>4</v>
      </c>
      <c r="BR1362" s="1" t="s">
        <v>3988</v>
      </c>
      <c r="BS1362" s="1">
        <v>1</v>
      </c>
      <c r="BT1362" s="1" t="s">
        <v>3989</v>
      </c>
      <c r="BU1362" s="1">
        <v>3</v>
      </c>
      <c r="BV1362" s="1" t="s">
        <v>3990</v>
      </c>
      <c r="BW1362" s="1" t="s">
        <v>3991</v>
      </c>
      <c r="BX1362" s="1"/>
      <c r="BY1362" t="str">
        <f>_xlfn.XLOOKUP($B1362,Img_lookup!A:A,Img_lookup!B:B, "Not available")</f>
        <v>c2606128-ab94-44d2-8b64-92e3d7e751b7</v>
      </c>
      <c r="BZ1362" t="str">
        <f>_xlfn.XLOOKUP($B1362,Img_lookup!A:A,Img_lookup!C:C, "Not available")</f>
        <v>Peumus boldus, fruit</v>
      </c>
      <c r="CA1362" t="str">
        <f>_xlfn.XLOOKUP($B1362,Img_lookup!A:A,Img_lookup!D:D, "Not available")</f>
        <v>Dick Culbert</v>
      </c>
      <c r="CB1362" t="str">
        <f>_xlfn.XLOOKUP($B1362,Img_lookup!A:A,Img_lookup!E:E, "https://imgur.com/aT5wafe")</f>
        <v>https://api.openverse.engineering/v1/images/c2606128-ab94-44d2-8b64-92e3d7e751b7/thumb/</v>
      </c>
    </row>
    <row r="1363" spans="1:80" ht="345" x14ac:dyDescent="0.15">
      <c r="A1363" s="1" t="s">
        <v>394</v>
      </c>
      <c r="B1363" s="1" t="s">
        <v>14795</v>
      </c>
      <c r="C1363" s="1" t="s">
        <v>14796</v>
      </c>
      <c r="E1363" s="1" t="s">
        <v>339</v>
      </c>
      <c r="F1363" s="1" t="s">
        <v>85</v>
      </c>
      <c r="G1363" s="1" t="s">
        <v>85</v>
      </c>
      <c r="H1363" s="11" t="str">
        <f t="shared" si="641"/>
        <v>Annual</v>
      </c>
      <c r="J1363" s="1">
        <v>1</v>
      </c>
      <c r="L1363" t="str" cm="1">
        <f t="array" ref="L1363">_xlfn.IFS(J1363+K1363="", "Unknown", J1363+K1363&gt;3, "Large", J1363+K1363&gt;0.5, "Medium", J1363+K1363&gt;0, "Small")</f>
        <v>Medium</v>
      </c>
      <c r="M1363" s="1">
        <v>6</v>
      </c>
      <c r="N1363" cm="1">
        <f t="array" ref="N1363">IF($M1363="",INDEX($M$2:$M$2176,MATCH(1,INDEX(($A$2:$A$2176=$A1363)*($M$2:$M$2176&lt;&gt;""),0),0)),$M1363)</f>
        <v>6</v>
      </c>
      <c r="O1363" s="2" t="str">
        <f t="shared" si="636"/>
        <v>Seasonal outdoors</v>
      </c>
      <c r="P1363" s="1" t="s">
        <v>14797</v>
      </c>
      <c r="R1363" t="str">
        <f t="shared" si="640"/>
        <v>Medium</v>
      </c>
      <c r="S1363" s="1" t="s">
        <v>936</v>
      </c>
      <c r="T1363" s="1" t="str">
        <f>LEFT(S1363,FIND("-",S1363)-1)</f>
        <v xml:space="preserve">5 </v>
      </c>
      <c r="U1363" s="1" t="str">
        <f>RIGHT(S1363,FIND("-",S1363)-1)</f>
        <v>10</v>
      </c>
      <c r="V1363" s="1" t="s">
        <v>108</v>
      </c>
      <c r="W1363" s="6" t="str">
        <f t="shared" si="642"/>
        <v>7</v>
      </c>
      <c r="X1363" t="str">
        <f t="shared" si="643"/>
        <v>July</v>
      </c>
      <c r="Y1363" s="2" t="str">
        <f t="shared" si="644"/>
        <v>9</v>
      </c>
      <c r="Z1363" s="2" t="str">
        <f t="shared" si="645"/>
        <v>September</v>
      </c>
      <c r="AF1363" s="1" t="s">
        <v>24637</v>
      </c>
      <c r="AG1363" s="1" t="str">
        <f t="shared" si="626"/>
        <v xml:space="preserve">Seed </v>
      </c>
      <c r="AH1363" s="2" t="str">
        <f t="shared" si="627"/>
        <v>Sow spring in situ[162].</v>
      </c>
      <c r="AI1363" s="1" t="s">
        <v>14798</v>
      </c>
      <c r="AJ1363" s="1" t="s">
        <v>1</v>
      </c>
      <c r="AK1363" s="1" t="s">
        <v>17104</v>
      </c>
      <c r="AL1363" s="1" t="str">
        <f t="shared" si="637"/>
        <v>Unscented</v>
      </c>
      <c r="AM1363" s="1" t="b">
        <v>0</v>
      </c>
      <c r="AN1363" s="1" t="b">
        <v>0</v>
      </c>
      <c r="AO1363" s="1" t="b">
        <v>0</v>
      </c>
      <c r="AP1363" s="5" t="s">
        <v>28</v>
      </c>
      <c r="AQ1363" s="5" t="str">
        <f t="shared" si="628"/>
        <v>Light, Medium, Heavy</v>
      </c>
      <c r="AR1363" s="1" t="s">
        <v>30</v>
      </c>
      <c r="AS1363" s="1" t="str">
        <f t="shared" si="638"/>
        <v>None</v>
      </c>
      <c r="AT1363" s="1" t="str">
        <f t="shared" si="629"/>
        <v>Full</v>
      </c>
      <c r="AU1363" s="1" t="s">
        <v>402</v>
      </c>
      <c r="AV1363" s="1" t="str">
        <f t="shared" si="630"/>
        <v>Moist, Wet/Water</v>
      </c>
      <c r="AW1363" s="1" t="s">
        <v>12</v>
      </c>
      <c r="AX1363" s="1" t="str">
        <f t="shared" si="631"/>
        <v>Acid, Neutral, Alkaline</v>
      </c>
      <c r="AY1363" s="1" t="b">
        <v>0</v>
      </c>
      <c r="AZ1363" s="1" t="b">
        <v>0</v>
      </c>
      <c r="BA1363" s="1" t="b">
        <v>0</v>
      </c>
      <c r="BC1363" t="str">
        <f t="shared" si="632"/>
        <v>FALSE</v>
      </c>
      <c r="BE1363" t="str">
        <f t="shared" si="633"/>
        <v>FALSE</v>
      </c>
      <c r="BF1363" s="1" t="b">
        <v>0</v>
      </c>
      <c r="BG1363" s="1" t="b">
        <v>0</v>
      </c>
      <c r="BH1363" s="1" t="b">
        <v>0</v>
      </c>
      <c r="BJ1363" s="1" t="str">
        <f t="shared" si="634"/>
        <v>FALSE</v>
      </c>
      <c r="BL1363" t="str">
        <f t="shared" si="635"/>
        <v>FALSE</v>
      </c>
      <c r="BM1363" s="1" t="b">
        <v>0</v>
      </c>
      <c r="BN1363" s="1" t="b">
        <v>0</v>
      </c>
      <c r="BO1363" s="1">
        <f t="shared" si="639"/>
        <v>6</v>
      </c>
      <c r="BP1363" s="1" t="s">
        <v>31</v>
      </c>
      <c r="BQ1363" s="1" cm="1">
        <f t="array" ref="BQ1363">_xlfn.IFS(BP1363="None Known",0, LEN(BP1363)&gt;500, 5,LEN(BP1363)&gt;400, 4, LEN(BP1363)&gt;300, 3, LEN(BP1363)&gt;200, 2, LEN(BP1363)&gt;1, 1)</f>
        <v>0</v>
      </c>
      <c r="BR1363" s="16" t="s">
        <v>25321</v>
      </c>
      <c r="BS1363" s="1">
        <v>2</v>
      </c>
      <c r="BT1363" s="1" t="s">
        <v>31</v>
      </c>
      <c r="BU1363" s="1">
        <v>0</v>
      </c>
      <c r="BV1363" s="1" t="s">
        <v>2101</v>
      </c>
      <c r="BW1363" s="1" t="s">
        <v>31</v>
      </c>
      <c r="BX1363" s="1"/>
      <c r="BY1363" t="str">
        <f>_xlfn.XLOOKUP($B1363,Img_lookup!A:A,Img_lookup!B:B, "Not available")</f>
        <v>b30af905-8eae-4e7d-8131-acd223d4b3f2</v>
      </c>
      <c r="BZ1363" t="str">
        <f>_xlfn.XLOOKUP($B1363,Img_lookup!A:A,Img_lookup!C:C, "Not available")</f>
        <v>Phalaris canariensis</v>
      </c>
      <c r="CA1363" t="str">
        <f>_xlfn.XLOOKUP($B1363,Img_lookup!A:A,Img_lookup!D:D, "Not available")</f>
        <v>candiru</v>
      </c>
      <c r="CB1363" t="str">
        <f>_xlfn.XLOOKUP($B1363,Img_lookup!A:A,Img_lookup!E:E, "https://imgur.com/aT5wafe")</f>
        <v>https://api.openverse.engineering/v1/images/b30af905-8eae-4e7d-8131-acd223d4b3f2/thumb/</v>
      </c>
    </row>
    <row r="1364" spans="1:80" ht="409.6" x14ac:dyDescent="0.15">
      <c r="A1364" s="1" t="s">
        <v>193</v>
      </c>
      <c r="B1364" s="1" t="s">
        <v>11938</v>
      </c>
      <c r="C1364" s="1" t="s">
        <v>11939</v>
      </c>
      <c r="D1364" s="1" t="s">
        <v>11940</v>
      </c>
      <c r="E1364" s="1" t="s">
        <v>73</v>
      </c>
      <c r="F1364" s="1" t="s">
        <v>6</v>
      </c>
      <c r="G1364" s="1" t="s">
        <v>6</v>
      </c>
      <c r="H1364" s="11" t="str">
        <f t="shared" si="641"/>
        <v>Perennial</v>
      </c>
      <c r="J1364" s="1">
        <v>3</v>
      </c>
      <c r="K1364" s="1">
        <v>1</v>
      </c>
      <c r="L1364" t="str" cm="1">
        <f t="array" ref="L1364">_xlfn.IFS(J1364+K1364="", "Unknown", J1364+K1364&gt;3, "Large", J1364+K1364&gt;0.5, "Medium", J1364+K1364&gt;0, "Small")</f>
        <v>Large</v>
      </c>
      <c r="M1364" s="1">
        <v>10</v>
      </c>
      <c r="N1364" cm="1">
        <f t="array" ref="N1364">IF($M1364="",INDEX($M$2:$M$2176,MATCH(1,INDEX(($A$2:$A$2176=$A1364)*($M$2:$M$2176&lt;&gt;""),0),0)),$M1364)</f>
        <v>10</v>
      </c>
      <c r="O1364" s="2" t="str">
        <f t="shared" si="636"/>
        <v>Grown indoors</v>
      </c>
      <c r="P1364" s="1" t="s">
        <v>196</v>
      </c>
      <c r="Q1364" s="1" t="s">
        <v>17109</v>
      </c>
      <c r="R1364" t="str">
        <f t="shared" si="640"/>
        <v>Fast</v>
      </c>
      <c r="S1364" s="1" t="s">
        <v>936</v>
      </c>
      <c r="T1364" s="1" t="str">
        <f>LEFT(S1364,FIND("-",S1364)-1)</f>
        <v xml:space="preserve">5 </v>
      </c>
      <c r="U1364" s="1" t="str">
        <f>RIGHT(S1364,FIND("-",S1364)-1)</f>
        <v>10</v>
      </c>
      <c r="V1364" s="1" t="s">
        <v>108</v>
      </c>
      <c r="W1364" s="6" t="str">
        <f t="shared" si="642"/>
        <v>7</v>
      </c>
      <c r="X1364" t="str">
        <f t="shared" si="643"/>
        <v>July</v>
      </c>
      <c r="Y1364" s="2" t="str">
        <f t="shared" si="644"/>
        <v>9</v>
      </c>
      <c r="Z1364" s="2" t="str">
        <f t="shared" si="645"/>
        <v>September</v>
      </c>
      <c r="AA1364" s="1" t="s">
        <v>135</v>
      </c>
      <c r="AB1364" s="1" t="str">
        <f>IF(ISNUMBER(SEARCH("-",AA1364)),TRIM(LEFT(AA1364,FIND("-",AA1364)-1)),AA1364)</f>
        <v>8</v>
      </c>
      <c r="AC1364" s="1" t="str">
        <f>IF(AB1364="1", "January", IF(AB1364="2", "February", IF(AB1364="3", "March", IF(AB1364="4", "April", IF(AB1364="5", "May", IF(AB1364="6", "June", IF(AB1364="7", "July", IF(AB1364="8", "August", IF(AB1364="9", "September", IF(AB1364="10", "October", IF(AB1364="11", "November", IF(AB1364="12", "December", "Other"))))))))))))</f>
        <v>August</v>
      </c>
      <c r="AD1364" s="1" t="str">
        <f>IF(ISNUMBER(SEARCH("-",AA1364)),TRIM(RIGHT(AA1364,LEN(AA1364)-SEARCH("-",AA1364))),AA1364)</f>
        <v>10</v>
      </c>
      <c r="AE1364" s="1" t="str">
        <f>IF(AD1364="1", "January", IF(AD1364="2", "February", IF(AD1364="3", "March", IF(AD1364="4", "April", IF(AD1364="5", "May", IF(AD1364="6", "June", IF(AD1364="7", "July", IF(AD1364="8", "August", IF(AD1364="9", "September", IF(AD1364="10", "October", IF(AD1364="11", "November", IF(AD1364="12", "December", "Other"))))))))))))</f>
        <v>October</v>
      </c>
      <c r="AF1364" s="16" t="s">
        <v>25432</v>
      </c>
      <c r="AG1364" s="1" t="str">
        <f t="shared" si="626"/>
        <v xml:space="preserve">Presoaked seed </v>
      </c>
      <c r="AH1364" s="2" t="str">
        <f t="shared" si="627"/>
        <v>Pre-soak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v>
      </c>
      <c r="AI1364" s="1" t="s">
        <v>11941</v>
      </c>
      <c r="AJ1364" s="1" t="s">
        <v>26</v>
      </c>
      <c r="AK1364" s="1" t="s">
        <v>17104</v>
      </c>
      <c r="AL1364" s="1" t="str">
        <f t="shared" si="637"/>
        <v>Unscented</v>
      </c>
      <c r="AM1364" s="1" t="b">
        <v>0</v>
      </c>
      <c r="AN1364" s="1" t="b">
        <v>0</v>
      </c>
      <c r="AO1364" s="1" t="b">
        <v>0</v>
      </c>
      <c r="AP1364" s="5" t="s">
        <v>28</v>
      </c>
      <c r="AQ1364" s="5" t="str">
        <f t="shared" si="628"/>
        <v>Light, Medium, Heavy</v>
      </c>
      <c r="AR1364" s="1" t="s">
        <v>30</v>
      </c>
      <c r="AS1364" s="1" t="str">
        <f t="shared" si="638"/>
        <v>None</v>
      </c>
      <c r="AT1364" s="1" t="str">
        <f t="shared" si="629"/>
        <v>Full</v>
      </c>
      <c r="AU1364" s="1" t="s">
        <v>29</v>
      </c>
      <c r="AV1364" s="1" t="str">
        <f t="shared" si="630"/>
        <v>Moist</v>
      </c>
      <c r="AW1364" s="1" t="s">
        <v>263</v>
      </c>
      <c r="AX1364" s="1" t="str">
        <f t="shared" si="631"/>
        <v>Neutral, Alkaline</v>
      </c>
      <c r="AY1364" s="1" t="b">
        <v>0</v>
      </c>
      <c r="AZ1364" s="1" t="b">
        <v>0</v>
      </c>
      <c r="BA1364" s="1" t="b">
        <v>0</v>
      </c>
      <c r="BC1364" t="str">
        <f t="shared" si="632"/>
        <v>FALSE</v>
      </c>
      <c r="BE1364" t="str">
        <f t="shared" si="633"/>
        <v>FALSE</v>
      </c>
      <c r="BF1364" s="1" t="b">
        <v>0</v>
      </c>
      <c r="BG1364" s="1" t="b">
        <v>0</v>
      </c>
      <c r="BH1364" s="1" t="b">
        <v>0</v>
      </c>
      <c r="BI1364" s="1" t="s">
        <v>77</v>
      </c>
      <c r="BJ1364" s="1" t="str">
        <f t="shared" si="634"/>
        <v>TRUE</v>
      </c>
      <c r="BK1364" s="1" t="s">
        <v>77</v>
      </c>
      <c r="BL1364" t="str">
        <f t="shared" si="635"/>
        <v>TRUE</v>
      </c>
      <c r="BM1364" s="1" t="b">
        <v>1</v>
      </c>
      <c r="BN1364" s="1" t="b">
        <v>0</v>
      </c>
      <c r="BO1364" s="1">
        <f t="shared" si="639"/>
        <v>12</v>
      </c>
      <c r="BP1364" s="1" t="s">
        <v>31</v>
      </c>
      <c r="BQ1364" s="1" cm="1">
        <f t="array" ref="BQ1364">_xlfn.IFS(BP1364="None Known",0, LEN(BP1364)&gt;500, 5,LEN(BP1364)&gt;400, 4, LEN(BP1364)&gt;300, 3, LEN(BP1364)&gt;200, 2, LEN(BP1364)&gt;1, 1)</f>
        <v>0</v>
      </c>
      <c r="BR1364" s="1" t="s">
        <v>11942</v>
      </c>
      <c r="BS1364" s="1">
        <v>4</v>
      </c>
      <c r="BT1364" s="1" t="s">
        <v>31</v>
      </c>
      <c r="BU1364" s="1">
        <v>0</v>
      </c>
      <c r="BV1364" s="1" t="s">
        <v>11943</v>
      </c>
      <c r="BW1364" s="1" t="s">
        <v>11944</v>
      </c>
      <c r="BX1364" s="1"/>
      <c r="BY1364" t="str">
        <f>_xlfn.XLOOKUP($B1364,Img_lookup!A:A,Img_lookup!B:B, "Not available")</f>
        <v>7f164a63-0328-44a8-ab99-a81f7e7c2fbd</v>
      </c>
      <c r="BZ1364" t="str">
        <f>_xlfn.XLOOKUP($B1364,Img_lookup!A:A,Img_lookup!C:C, "Not available")</f>
        <v>Phaseolus coccineus</v>
      </c>
      <c r="CA1364" t="str">
        <f>_xlfn.XLOOKUP($B1364,Img_lookup!A:A,Img_lookup!D:D, "Not available")</f>
        <v>Carl E Lewis</v>
      </c>
      <c r="CB1364" t="str">
        <f>_xlfn.XLOOKUP($B1364,Img_lookup!A:A,Img_lookup!E:E, "https://imgur.com/aT5wafe")</f>
        <v>https://api.openverse.engineering/v1/images/7f164a63-0328-44a8-ab99-a81f7e7c2fbd/thumb/</v>
      </c>
    </row>
    <row r="1365" spans="1:80" ht="409.6" x14ac:dyDescent="0.15">
      <c r="A1365" s="1" t="s">
        <v>193</v>
      </c>
      <c r="B1365" s="1" t="s">
        <v>8226</v>
      </c>
      <c r="C1365" s="1" t="s">
        <v>8227</v>
      </c>
      <c r="E1365" s="1" t="s">
        <v>5669</v>
      </c>
      <c r="F1365" s="1" t="s">
        <v>156</v>
      </c>
      <c r="G1365" s="1" t="s">
        <v>156</v>
      </c>
      <c r="H1365" s="11" t="str">
        <f t="shared" si="641"/>
        <v>Perennial</v>
      </c>
      <c r="L1365" t="e" cm="1">
        <f t="array" ref="L1365">_xlfn.IFS(J1365+K1365="", "Unknown", J1365+K1365&gt;3, "Large", J1365+K1365&gt;0.5, "Medium", J1365+K1365&gt;0, "Small")</f>
        <v>#N/A</v>
      </c>
      <c r="M1365" s="1">
        <v>10</v>
      </c>
      <c r="N1365" cm="1">
        <f t="array" ref="N1365">IF($M1365="",INDEX($M$2:$M$2176,MATCH(1,INDEX(($A$2:$A$2176=$A1365)*($M$2:$M$2176&lt;&gt;""),0),0)),$M1365)</f>
        <v>10</v>
      </c>
      <c r="O1365" s="2" t="str">
        <f t="shared" si="636"/>
        <v>Grown indoors</v>
      </c>
      <c r="P1365" s="1" t="s">
        <v>196</v>
      </c>
      <c r="R1365" t="str">
        <f t="shared" si="640"/>
        <v>Medium</v>
      </c>
      <c r="T1365" s="1"/>
      <c r="U1365" s="1"/>
      <c r="V1365" s="1" t="s">
        <v>108</v>
      </c>
      <c r="W1365" s="6" t="str">
        <f t="shared" si="642"/>
        <v>7</v>
      </c>
      <c r="X1365" t="str">
        <f t="shared" si="643"/>
        <v>July</v>
      </c>
      <c r="Y1365" s="2" t="str">
        <f t="shared" si="644"/>
        <v>9</v>
      </c>
      <c r="Z1365" s="2" t="str">
        <f t="shared" si="645"/>
        <v>September</v>
      </c>
      <c r="AF1365" s="1" t="s">
        <v>25433</v>
      </c>
      <c r="AG1365" s="1" t="str">
        <f t="shared" si="626"/>
        <v xml:space="preserve">Presoaked seed </v>
      </c>
      <c r="AH1365" s="2" t="str">
        <f t="shared" si="627"/>
        <v>Pre-soak the seed for 12 hours in warm water and sow in mid spring in a greenhouse. Germination should take place within 10 days. When they are large enough to handle, prick the seedlings out into individual pots and plant them out after the last expected frosts.</v>
      </c>
      <c r="AI1365" s="1" t="s">
        <v>8228</v>
      </c>
      <c r="AJ1365" s="1" t="s">
        <v>53</v>
      </c>
      <c r="AK1365" s="1" t="s">
        <v>17104</v>
      </c>
      <c r="AL1365" s="1" t="str">
        <f t="shared" si="637"/>
        <v>Unscented</v>
      </c>
      <c r="AM1365" s="1" t="b">
        <v>0</v>
      </c>
      <c r="AN1365" s="1" t="b">
        <v>0</v>
      </c>
      <c r="AO1365" s="1" t="b">
        <v>0</v>
      </c>
      <c r="AP1365" s="5" t="s">
        <v>28</v>
      </c>
      <c r="AQ1365" s="5" t="str">
        <f t="shared" si="628"/>
        <v>Light, Medium, Heavy</v>
      </c>
      <c r="AR1365" s="1" t="s">
        <v>30</v>
      </c>
      <c r="AS1365" s="1" t="str">
        <f t="shared" si="638"/>
        <v>None</v>
      </c>
      <c r="AT1365" s="1" t="str">
        <f t="shared" si="629"/>
        <v>Full</v>
      </c>
      <c r="AU1365" s="1" t="s">
        <v>29</v>
      </c>
      <c r="AV1365" s="1" t="str">
        <f t="shared" si="630"/>
        <v>Moist</v>
      </c>
      <c r="AW1365" s="1" t="s">
        <v>12</v>
      </c>
      <c r="AX1365" s="1" t="str">
        <f t="shared" si="631"/>
        <v>Acid, Neutral, Alkaline</v>
      </c>
      <c r="AY1365" s="1" t="b">
        <v>0</v>
      </c>
      <c r="AZ1365" s="1" t="b">
        <v>0</v>
      </c>
      <c r="BA1365" s="1" t="b">
        <v>0</v>
      </c>
      <c r="BC1365" t="str">
        <f t="shared" si="632"/>
        <v>FALSE</v>
      </c>
      <c r="BE1365" t="str">
        <f t="shared" si="633"/>
        <v>FALSE</v>
      </c>
      <c r="BF1365" s="1" t="b">
        <v>0</v>
      </c>
      <c r="BG1365" s="1" t="b">
        <v>0</v>
      </c>
      <c r="BH1365" s="1" t="b">
        <v>0</v>
      </c>
      <c r="BI1365" s="1" t="s">
        <v>77</v>
      </c>
      <c r="BJ1365" s="1" t="str">
        <f t="shared" si="634"/>
        <v>TRUE</v>
      </c>
      <c r="BL1365" t="str">
        <f t="shared" si="635"/>
        <v>FALSE</v>
      </c>
      <c r="BM1365" s="1" t="b">
        <v>1</v>
      </c>
      <c r="BN1365" s="1" t="b">
        <v>0</v>
      </c>
      <c r="BO1365" s="1">
        <f t="shared" si="639"/>
        <v>7</v>
      </c>
      <c r="BP1365" s="1" t="s">
        <v>31</v>
      </c>
      <c r="BQ1365" s="1" cm="1">
        <f t="array" ref="BQ1365">_xlfn.IFS(BP1365="None Known",0, LEN(BP1365)&gt;500, 5,LEN(BP1365)&gt;400, 4, LEN(BP1365)&gt;300, 3, LEN(BP1365)&gt;200, 2, LEN(BP1365)&gt;1, 1)</f>
        <v>0</v>
      </c>
      <c r="BR1365" s="16" t="s">
        <v>25322</v>
      </c>
      <c r="BS1365" s="1">
        <v>2</v>
      </c>
      <c r="BT1365" s="1" t="s">
        <v>8229</v>
      </c>
      <c r="BU1365" s="1">
        <v>1</v>
      </c>
      <c r="BV1365" s="1" t="s">
        <v>8230</v>
      </c>
      <c r="BW1365" s="1" t="s">
        <v>8231</v>
      </c>
      <c r="BX1365" s="1"/>
      <c r="BY1365" t="str">
        <f>_xlfn.XLOOKUP($B1365,Img_lookup!A:A,Img_lookup!B:B, "Not available")</f>
        <v>2e75cf08-7256-4e11-9b5b-bf47d9bec1c1</v>
      </c>
      <c r="BZ1365" t="str">
        <f>_xlfn.XLOOKUP($B1365,Img_lookup!A:A,Img_lookup!C:C, "Not available")</f>
        <v>Lima bean (Phaseolus lunatus): Tan spot caused by Phoma exigua var. exigua (now Boeremia exigua)</v>
      </c>
      <c r="CA1365" t="str">
        <f>_xlfn.XLOOKUP($B1365,Img_lookup!A:A,Img_lookup!D:D, "Not available")</f>
        <v>Plant pests and diseases</v>
      </c>
      <c r="CB1365" t="str">
        <f>_xlfn.XLOOKUP($B1365,Img_lookup!A:A,Img_lookup!E:E, "https://imgur.com/aT5wafe")</f>
        <v>https://api.openverse.engineering/v1/images/2e75cf08-7256-4e11-9b5b-bf47d9bec1c1/thumb/</v>
      </c>
    </row>
    <row r="1366" spans="1:80" ht="409.6" x14ac:dyDescent="0.15">
      <c r="A1366" s="1" t="s">
        <v>193</v>
      </c>
      <c r="B1366" s="1" t="s">
        <v>7305</v>
      </c>
      <c r="C1366" s="1" t="s">
        <v>7306</v>
      </c>
      <c r="E1366" s="1" t="s">
        <v>7307</v>
      </c>
      <c r="F1366" s="1" t="s">
        <v>85</v>
      </c>
      <c r="G1366" s="1" t="s">
        <v>85</v>
      </c>
      <c r="H1366" s="11" t="str">
        <f t="shared" si="641"/>
        <v>Annual</v>
      </c>
      <c r="J1366" s="1">
        <v>2</v>
      </c>
      <c r="L1366" t="str" cm="1">
        <f t="array" ref="L1366">_xlfn.IFS(J1366+K1366="", "Unknown", J1366+K1366&gt;3, "Large", J1366+K1366&gt;0.5, "Medium", J1366+K1366&gt;0, "Small")</f>
        <v>Medium</v>
      </c>
      <c r="M1366" s="1">
        <v>10</v>
      </c>
      <c r="N1366" cm="1">
        <f t="array" ref="N1366">IF($M1366="",INDEX($M$2:$M$2176,MATCH(1,INDEX(($A$2:$A$2176=$A1366)*($M$2:$M$2176&lt;&gt;""),0),0)),$M1366)</f>
        <v>10</v>
      </c>
      <c r="O1366" s="2" t="str">
        <f t="shared" si="636"/>
        <v>Grown indoors</v>
      </c>
      <c r="P1366" s="1" t="s">
        <v>306</v>
      </c>
      <c r="R1366" t="str">
        <f t="shared" si="640"/>
        <v>Medium</v>
      </c>
      <c r="S1366" s="1" t="s">
        <v>936</v>
      </c>
      <c r="T1366" s="1" t="str">
        <f>LEFT(S1366,FIND("-",S1366)-1)</f>
        <v xml:space="preserve">5 </v>
      </c>
      <c r="U1366" s="1" t="str">
        <f>RIGHT(S1366,FIND("-",S1366)-1)</f>
        <v>10</v>
      </c>
      <c r="V1366" s="1" t="s">
        <v>108</v>
      </c>
      <c r="W1366" s="6" t="str">
        <f t="shared" si="642"/>
        <v>7</v>
      </c>
      <c r="X1366" t="str">
        <f t="shared" si="643"/>
        <v>July</v>
      </c>
      <c r="Y1366" s="2" t="str">
        <f t="shared" si="644"/>
        <v>9</v>
      </c>
      <c r="Z1366" s="2" t="str">
        <f t="shared" si="645"/>
        <v>September</v>
      </c>
      <c r="AF1366" s="16" t="s">
        <v>25432</v>
      </c>
      <c r="AG1366" s="1" t="str">
        <f t="shared" si="626"/>
        <v xml:space="preserve">Presoaked seed </v>
      </c>
      <c r="AH1366" s="2" t="str">
        <f t="shared" si="627"/>
        <v>Pre-soak the seed for 12 hours in warm water and sow in mid spring in a greenhouse. Germination should take place within 10 days. When they are large enough to handle, prick the seedlings out into individual pots and plant them out after the last expected frosts.
The seed can also be sown in situ in late spring though it may not ripen its seed in a cool summer.</v>
      </c>
      <c r="AI1366" s="1" t="s">
        <v>7308</v>
      </c>
      <c r="AJ1366" s="1" t="s">
        <v>26</v>
      </c>
      <c r="AK1366" s="1" t="s">
        <v>17104</v>
      </c>
      <c r="AL1366" s="1" t="str">
        <f t="shared" si="637"/>
        <v>Unscented</v>
      </c>
      <c r="AM1366" s="1" t="b">
        <v>0</v>
      </c>
      <c r="AN1366" s="1" t="b">
        <v>0</v>
      </c>
      <c r="AO1366" s="1" t="b">
        <v>0</v>
      </c>
      <c r="AP1366" s="5" t="s">
        <v>28</v>
      </c>
      <c r="AQ1366" s="5" t="str">
        <f t="shared" si="628"/>
        <v>Light, Medium, Heavy</v>
      </c>
      <c r="AR1366" s="1" t="s">
        <v>30</v>
      </c>
      <c r="AS1366" s="1" t="str">
        <f t="shared" si="638"/>
        <v>None</v>
      </c>
      <c r="AT1366" s="1" t="str">
        <f t="shared" si="629"/>
        <v>Full</v>
      </c>
      <c r="AU1366" s="1" t="s">
        <v>29</v>
      </c>
      <c r="AV1366" s="1" t="str">
        <f t="shared" si="630"/>
        <v>Moist</v>
      </c>
      <c r="AW1366" s="1" t="s">
        <v>263</v>
      </c>
      <c r="AX1366" s="1" t="str">
        <f t="shared" si="631"/>
        <v>Neutral, Alkaline</v>
      </c>
      <c r="AY1366" s="1" t="b">
        <v>0</v>
      </c>
      <c r="AZ1366" s="1" t="b">
        <v>0</v>
      </c>
      <c r="BA1366" s="1" t="b">
        <v>0</v>
      </c>
      <c r="BC1366" t="str">
        <f t="shared" si="632"/>
        <v>FALSE</v>
      </c>
      <c r="BE1366" t="str">
        <f t="shared" si="633"/>
        <v>FALSE</v>
      </c>
      <c r="BF1366" s="1" t="b">
        <v>0</v>
      </c>
      <c r="BG1366" s="1" t="b">
        <v>0</v>
      </c>
      <c r="BH1366" s="1" t="b">
        <v>0</v>
      </c>
      <c r="BI1366" s="1" t="s">
        <v>77</v>
      </c>
      <c r="BJ1366" s="1" t="str">
        <f t="shared" si="634"/>
        <v>TRUE</v>
      </c>
      <c r="BK1366" s="1" t="s">
        <v>77</v>
      </c>
      <c r="BL1366" t="str">
        <f t="shared" si="635"/>
        <v>TRUE</v>
      </c>
      <c r="BM1366" s="1" t="b">
        <v>1</v>
      </c>
      <c r="BN1366" s="1" t="b">
        <v>0</v>
      </c>
      <c r="BO1366" s="1">
        <f t="shared" si="639"/>
        <v>13</v>
      </c>
      <c r="BP1366" s="1" t="s">
        <v>7309</v>
      </c>
      <c r="BQ1366" s="1" cm="1">
        <f t="array" ref="BQ1366">_xlfn.IFS(BP1366="None Known",0, LEN(BP1366)&gt;500, 5,LEN(BP1366)&gt;400, 4, LEN(BP1366)&gt;300, 3, LEN(BP1366)&gt;200, 2, LEN(BP1366)&gt;1, 1)</f>
        <v>2</v>
      </c>
      <c r="BR1366" s="1" t="s">
        <v>7310</v>
      </c>
      <c r="BS1366" s="1">
        <v>3</v>
      </c>
      <c r="BT1366" s="1" t="s">
        <v>7311</v>
      </c>
      <c r="BU1366" s="1">
        <v>2</v>
      </c>
      <c r="BV1366" s="1" t="s">
        <v>7312</v>
      </c>
      <c r="BW1366" s="1" t="s">
        <v>7313</v>
      </c>
      <c r="BX1366" s="1"/>
      <c r="BY1366" t="str">
        <f>_xlfn.XLOOKUP($B1366,Img_lookup!A:A,Img_lookup!B:B, "Not available")</f>
        <v>a7304ae4-fe8d-4fdf-a7a3-f04c76cf5bfc</v>
      </c>
      <c r="BZ1366" t="str">
        <f>_xlfn.XLOOKUP($B1366,Img_lookup!A:A,Img_lookup!C:C, "Not available")</f>
        <v>Flower of Phaseolus vulgaris</v>
      </c>
      <c r="CA1366" t="str">
        <f>_xlfn.XLOOKUP($B1366,Img_lookup!A:A,Img_lookup!D:D, "Not available")</f>
        <v>ComputerHotline</v>
      </c>
      <c r="CB1366" t="str">
        <f>_xlfn.XLOOKUP($B1366,Img_lookup!A:A,Img_lookup!E:E, "https://imgur.com/aT5wafe")</f>
        <v>https://api.openverse.engineering/v1/images/a7304ae4-fe8d-4fdf-a7a3-f04c76cf5bfc/thumb/</v>
      </c>
    </row>
    <row r="1367" spans="1:80" ht="409.6" x14ac:dyDescent="0.15">
      <c r="A1367" s="1" t="s">
        <v>752</v>
      </c>
      <c r="B1367" s="1" t="s">
        <v>8568</v>
      </c>
      <c r="C1367" s="1" t="s">
        <v>8569</v>
      </c>
      <c r="E1367" s="1" t="s">
        <v>8570</v>
      </c>
      <c r="F1367" s="1" t="s">
        <v>62</v>
      </c>
      <c r="G1367" s="1" t="s">
        <v>62</v>
      </c>
      <c r="H1367" s="11" t="str">
        <f t="shared" si="641"/>
        <v>Perennial</v>
      </c>
      <c r="I1367" s="1" t="s">
        <v>17107</v>
      </c>
      <c r="J1367" s="1">
        <v>12</v>
      </c>
      <c r="K1367" s="1">
        <v>15</v>
      </c>
      <c r="L1367" t="str" cm="1">
        <f t="array" ref="L1367">_xlfn.IFS(J1367+K1367="", "Unknown", J1367+K1367&gt;3, "Large", J1367+K1367&gt;0.5, "Medium", J1367+K1367&gt;0, "Small")</f>
        <v>Large</v>
      </c>
      <c r="M1367" s="1">
        <v>3</v>
      </c>
      <c r="N1367" cm="1">
        <f t="array" ref="N1367">IF($M1367="",INDEX($M$2:$M$2176,MATCH(1,INDEX(($A$2:$A$2176=$A1367)*($M$2:$M$2176&lt;&gt;""),0),0)),$M1367)</f>
        <v>3</v>
      </c>
      <c r="O1367" s="2" t="str">
        <f t="shared" si="636"/>
        <v>Hardy to cold</v>
      </c>
      <c r="P1367" s="1" t="s">
        <v>8571</v>
      </c>
      <c r="R1367" t="str">
        <f t="shared" si="640"/>
        <v>Medium</v>
      </c>
      <c r="T1367" s="1"/>
      <c r="U1367" s="1"/>
      <c r="V1367" s="1">
        <v>6</v>
      </c>
      <c r="W1367" s="6">
        <f t="shared" si="642"/>
        <v>6</v>
      </c>
      <c r="X1367" t="str">
        <f>IF(W1367=1, "January", IF(W1367=2, "February", IF(W1367=3, "March", IF(W1367=4, "April", IF(W1367=5, "May", IF(W1367=6, "June", IF(W1367=7, "July", IF(W1367=8, "August", IF(W1367=9, "September", IF(W1367=10, "October", IF(W1367=11, "November", IF(W1367=12, "December", "Other"))))))))))))</f>
        <v>June</v>
      </c>
      <c r="Y1367" s="1"/>
      <c r="Z1367" s="1"/>
      <c r="AA1367" s="1" t="s">
        <v>109</v>
      </c>
      <c r="AB1367" s="1" t="str">
        <f>IF(ISNUMBER(SEARCH("-",AA1367)),TRIM(LEFT(AA1367,FIND("-",AA1367)-1)),AA1367)</f>
        <v>9</v>
      </c>
      <c r="AC1367" s="1" t="str">
        <f>IF(AB1367="1", "January", IF(AB1367="2", "February", IF(AB1367="3", "March", IF(AB1367="4", "April", IF(AB1367="5", "May", IF(AB1367="6", "June", IF(AB1367="7", "July", IF(AB1367="8", "August", IF(AB1367="9", "September", IF(AB1367="10", "October", IF(AB1367="11", "November", IF(AB1367="12", "December", "Other"))))))))))))</f>
        <v>September</v>
      </c>
      <c r="AD1367" s="1" t="str">
        <f>IF(ISNUMBER(SEARCH("-",AA1367)),TRIM(RIGHT(AA1367,LEN(AA1367)-SEARCH("-",AA1367))),AA1367)</f>
        <v>10</v>
      </c>
      <c r="AE1367" s="1" t="str">
        <f>IF(AD1367="1", "January", IF(AD1367="2", "February", IF(AD1367="3", "March", IF(AD1367="4", "April", IF(AD1367="5", "May", IF(AD1367="6", "June", IF(AD1367="7", "July", IF(AD1367="8", "August", IF(AD1367="9", "September", IF(AD1367="10", "October", IF(AD1367="11", "November", IF(AD1367="12", "December", "Other"))))))))))))</f>
        <v>October</v>
      </c>
      <c r="AF1367" s="16" t="s">
        <v>24155</v>
      </c>
      <c r="AG1367" s="1" t="str">
        <f t="shared" si="626"/>
        <v xml:space="preserve">Seed </v>
      </c>
      <c r="AH1367" s="2" t="str">
        <f t="shared" si="627"/>
        <v>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v>
      </c>
      <c r="AI1367" s="1" t="s">
        <v>8572</v>
      </c>
      <c r="AK1367" s="1" t="s">
        <v>17105</v>
      </c>
      <c r="AL1367" s="1" t="str">
        <f t="shared" si="637"/>
        <v>Scented</v>
      </c>
      <c r="AM1367" s="1" t="b">
        <v>1</v>
      </c>
      <c r="AN1367" s="1" t="b">
        <v>1</v>
      </c>
      <c r="AO1367" s="1" t="b">
        <v>0</v>
      </c>
      <c r="AP1367" s="5" t="s">
        <v>28</v>
      </c>
      <c r="AQ1367" s="5" t="str">
        <f t="shared" si="628"/>
        <v>Light, Medium, Heavy</v>
      </c>
      <c r="AR1367" s="1" t="s">
        <v>30</v>
      </c>
      <c r="AS1367" s="1" t="str">
        <f t="shared" si="638"/>
        <v>None</v>
      </c>
      <c r="AT1367" s="1" t="str">
        <f t="shared" si="629"/>
        <v>Full</v>
      </c>
      <c r="AU1367" s="1" t="s">
        <v>29</v>
      </c>
      <c r="AV1367" s="1" t="str">
        <f t="shared" si="630"/>
        <v>Moist</v>
      </c>
      <c r="AW1367" s="1" t="s">
        <v>12</v>
      </c>
      <c r="AX1367" s="1" t="str">
        <f t="shared" si="631"/>
        <v>Acid, Neutral, Alkaline</v>
      </c>
      <c r="AY1367" s="1" t="b">
        <v>0</v>
      </c>
      <c r="AZ1367" s="1" t="b">
        <v>1</v>
      </c>
      <c r="BA1367" s="1" t="b">
        <v>0</v>
      </c>
      <c r="BC1367" t="str">
        <f t="shared" si="632"/>
        <v>FALSE</v>
      </c>
      <c r="BE1367" t="str">
        <f t="shared" si="633"/>
        <v>FALSE</v>
      </c>
      <c r="BF1367" s="1" t="b">
        <v>0</v>
      </c>
      <c r="BG1367" s="1" t="b">
        <v>0</v>
      </c>
      <c r="BH1367" s="1" t="b">
        <v>0</v>
      </c>
      <c r="BI1367" s="1" t="s">
        <v>77</v>
      </c>
      <c r="BJ1367" s="1" t="str">
        <f t="shared" si="634"/>
        <v>TRUE</v>
      </c>
      <c r="BK1367" s="1" t="s">
        <v>30</v>
      </c>
      <c r="BL1367" t="str">
        <f t="shared" si="635"/>
        <v>FALSE</v>
      </c>
      <c r="BM1367" s="1" t="b">
        <v>0</v>
      </c>
      <c r="BN1367" s="1" t="b">
        <v>0</v>
      </c>
      <c r="BO1367" s="1">
        <f t="shared" si="639"/>
        <v>14</v>
      </c>
      <c r="BP1367" s="1" t="s">
        <v>8573</v>
      </c>
      <c r="BQ1367" s="1" cm="1">
        <f t="array" ref="BQ1367">_xlfn.IFS(BP1367="None Known",0, LEN(BP1367)&gt;500, 5,LEN(BP1367)&gt;400, 4, LEN(BP1367)&gt;300, 3, LEN(BP1367)&gt;200, 2, LEN(BP1367)&gt;1, 1)</f>
        <v>2</v>
      </c>
      <c r="BR1367" s="1" t="s">
        <v>8574</v>
      </c>
      <c r="BS1367" s="1">
        <v>3</v>
      </c>
      <c r="BT1367" s="1" t="s">
        <v>8575</v>
      </c>
      <c r="BU1367" s="1">
        <v>3</v>
      </c>
      <c r="BV1367" s="1" t="s">
        <v>8576</v>
      </c>
      <c r="BW1367" s="1" t="s">
        <v>31</v>
      </c>
      <c r="BX1367" s="1"/>
      <c r="BY1367" t="str">
        <f>_xlfn.XLOOKUP($B1367,Img_lookup!A:A,Img_lookup!B:B, "Not available")</f>
        <v>efe04507-fc63-47e5-aed9-ffd55158b6cf</v>
      </c>
      <c r="BZ1367" t="str">
        <f>_xlfn.XLOOKUP($B1367,Img_lookup!A:A,Img_lookup!C:C, "Not available")</f>
        <v>Phellodendron amurense</v>
      </c>
      <c r="CA1367" t="str">
        <f>_xlfn.XLOOKUP($B1367,Img_lookup!A:A,Img_lookup!D:D, "Not available")</f>
        <v>Justin Tso</v>
      </c>
      <c r="CB1367" t="str">
        <f>_xlfn.XLOOKUP($B1367,Img_lookup!A:A,Img_lookup!E:E, "https://imgur.com/aT5wafe")</f>
        <v>https://api.openverse.engineering/v1/images/efe04507-fc63-47e5-aed9-ffd55158b6cf/thumb/</v>
      </c>
    </row>
    <row r="1368" spans="1:80" ht="409.6" x14ac:dyDescent="0.15">
      <c r="A1368" s="1" t="s">
        <v>752</v>
      </c>
      <c r="B1368" s="1" t="s">
        <v>753</v>
      </c>
      <c r="D1368" s="1" t="s">
        <v>754</v>
      </c>
      <c r="E1368" s="1" t="s">
        <v>755</v>
      </c>
      <c r="F1368" s="1" t="s">
        <v>62</v>
      </c>
      <c r="G1368" s="1" t="s">
        <v>62</v>
      </c>
      <c r="H1368" s="11" t="str">
        <f t="shared" si="641"/>
        <v>Perennial</v>
      </c>
      <c r="I1368" s="1" t="s">
        <v>17107</v>
      </c>
      <c r="J1368" s="1">
        <v>10</v>
      </c>
      <c r="L1368" t="str" cm="1">
        <f t="array" ref="L1368">_xlfn.IFS(J1368+K1368="", "Unknown", J1368+K1368&gt;3, "Large", J1368+K1368&gt;0.5, "Medium", J1368+K1368&gt;0, "Small")</f>
        <v>Large</v>
      </c>
      <c r="M1368" s="1">
        <v>6</v>
      </c>
      <c r="N1368" cm="1">
        <f t="array" ref="N1368">IF($M1368="",INDEX($M$2:$M$2176,MATCH(1,INDEX(($A$2:$A$2176=$A1368)*($M$2:$M$2176&lt;&gt;""),0),0)),$M1368)</f>
        <v>6</v>
      </c>
      <c r="O1368" s="2" t="str">
        <f t="shared" si="636"/>
        <v>Seasonal outdoors</v>
      </c>
      <c r="P1368" s="1" t="s">
        <v>756</v>
      </c>
      <c r="R1368" t="str">
        <f t="shared" si="640"/>
        <v>Medium</v>
      </c>
      <c r="T1368" s="1"/>
      <c r="U1368" s="1"/>
      <c r="V1368" s="1" t="s">
        <v>307</v>
      </c>
      <c r="W1368" s="6" t="str">
        <f t="shared" si="642"/>
        <v>6</v>
      </c>
      <c r="X1368" t="str">
        <f>IF(W1368="1", "January", IF(W1368="2", "February", IF(W1368="3", "March", IF(W1368="4", "April", IF(W1368="5", "May", IF(W1368="6", "June", IF(W1368="7", "July", IF(W1368="8", "August", IF(W1368="9", "September", IF(W1368="10", "October", IF(W1368="11", "November", IF(W1368="12", "December", "Other"))))))))))))</f>
        <v>June</v>
      </c>
      <c r="Y1368" s="2" t="str">
        <f>IF(ISNUMBER(SEARCH("-",V1368)),TRIM(RIGHT(V1368,LEN(V1368)-SEARCH("-",V1368))),V1368)</f>
        <v>7</v>
      </c>
      <c r="Z1368" s="2" t="str">
        <f>IF(Y1368="1", "January", IF(Y1368="2", "February", IF(Y1368="3", "March", IF(Y1368="4", "April", IF(Y1368="5", "May", IF(Y1368="6", "June", IF(Y1368="7", "July", IF(Y1368="8", "August", IF(Y1368="9", "September", IF(Y1368="10", "October", IF(Y1368="11", "November", IF(Y1368="12", "December", "Other"))))))))))))</f>
        <v>July</v>
      </c>
      <c r="AF1368" s="16" t="s">
        <v>24155</v>
      </c>
      <c r="AG1368" s="1" t="str">
        <f t="shared" si="626"/>
        <v xml:space="preserve">Seed </v>
      </c>
      <c r="AH1368" s="2" t="str">
        <f t="shared" si="627"/>
        <v>Best sown in the autumn in a cold frame[200]. Stored seed requires 2 months cold stratification, sow in late winter in a cold frame[78, 113]. Germination is usually good. When they are large enough to handle, prick the seedlings out into individual pots and grow them on in the cold frame for their first winter. Plant them out into their permanent positions in late spring or early summer, after the last expected frosts.
Cuttings of half-ripe wood, 7 - 10cm with a heel, July/August in a frame. Pot up in autumn and over winter in a cold frame. Fair to good percentage[78].
Root cuttings - obtain in December and store in leafmold in a warm place for 3 weeks. Cut into 4cm lengths and plant horizontally in pots. Grow on in a warm greenhouse. Good percentage[78].</v>
      </c>
      <c r="AI1368" s="1" t="s">
        <v>757</v>
      </c>
      <c r="AK1368" s="1" t="s">
        <v>17105</v>
      </c>
      <c r="AL1368" s="1" t="str">
        <f t="shared" si="637"/>
        <v>Unscented</v>
      </c>
      <c r="AM1368" s="1" t="b">
        <v>0</v>
      </c>
      <c r="AN1368" s="1" t="b">
        <v>1</v>
      </c>
      <c r="AO1368" s="1" t="b">
        <v>0</v>
      </c>
      <c r="AP1368" s="5" t="s">
        <v>28</v>
      </c>
      <c r="AQ1368" s="5" t="str">
        <f t="shared" si="628"/>
        <v>Light, Medium, Heavy</v>
      </c>
      <c r="AR1368" s="1" t="s">
        <v>30</v>
      </c>
      <c r="AS1368" s="1" t="str">
        <f t="shared" si="638"/>
        <v>None</v>
      </c>
      <c r="AT1368" s="1" t="str">
        <f t="shared" si="629"/>
        <v>Full</v>
      </c>
      <c r="AU1368" s="1" t="s">
        <v>29</v>
      </c>
      <c r="AV1368" s="1" t="str">
        <f t="shared" si="630"/>
        <v>Moist</v>
      </c>
      <c r="AW1368" s="1" t="s">
        <v>12</v>
      </c>
      <c r="AX1368" s="1" t="str">
        <f t="shared" si="631"/>
        <v>Acid, Neutral, Alkaline</v>
      </c>
      <c r="AY1368" s="1" t="b">
        <v>0</v>
      </c>
      <c r="AZ1368" s="1" t="b">
        <v>0</v>
      </c>
      <c r="BA1368" s="1" t="b">
        <v>0</v>
      </c>
      <c r="BC1368" t="str">
        <f t="shared" si="632"/>
        <v>FALSE</v>
      </c>
      <c r="BE1368" t="str">
        <f t="shared" si="633"/>
        <v>FALSE</v>
      </c>
      <c r="BF1368" s="1" t="b">
        <v>0</v>
      </c>
      <c r="BG1368" s="1" t="b">
        <v>0</v>
      </c>
      <c r="BH1368" s="1" t="b">
        <v>0</v>
      </c>
      <c r="BI1368" s="1" t="s">
        <v>77</v>
      </c>
      <c r="BJ1368" s="1" t="str">
        <f t="shared" si="634"/>
        <v>TRUE</v>
      </c>
      <c r="BK1368" s="1" t="s">
        <v>30</v>
      </c>
      <c r="BL1368" t="str">
        <f t="shared" si="635"/>
        <v>FALSE</v>
      </c>
      <c r="BM1368" s="1" t="b">
        <v>0</v>
      </c>
      <c r="BN1368" s="1" t="b">
        <v>0</v>
      </c>
      <c r="BO1368" s="1">
        <f t="shared" si="639"/>
        <v>9</v>
      </c>
      <c r="BP1368" s="1" t="s">
        <v>758</v>
      </c>
      <c r="BQ1368" s="1" cm="1">
        <f t="array" ref="BQ1368">_xlfn.IFS(BP1368="None Known",0, LEN(BP1368)&gt;500, 5,LEN(BP1368)&gt;400, 4, LEN(BP1368)&gt;300, 3, LEN(BP1368)&gt;200, 2, LEN(BP1368)&gt;1, 1)</f>
        <v>3</v>
      </c>
      <c r="BR1368" s="1" t="s">
        <v>759</v>
      </c>
      <c r="BS1368" s="1">
        <v>2</v>
      </c>
      <c r="BT1368" s="1" t="s">
        <v>31</v>
      </c>
      <c r="BU1368" s="1">
        <v>0</v>
      </c>
      <c r="BV1368" s="1" t="s">
        <v>760</v>
      </c>
      <c r="BW1368" s="1" t="s">
        <v>31</v>
      </c>
      <c r="BX1368" s="1"/>
      <c r="BY1368" t="str">
        <f>_xlfn.XLOOKUP($B1368,Img_lookup!A:A,Img_lookup!B:B, "Not available")</f>
        <v>Not available</v>
      </c>
      <c r="BZ1368" t="str">
        <f>_xlfn.XLOOKUP($B1368,Img_lookup!A:A,Img_lookup!C:C, "Not available")</f>
        <v>Not available</v>
      </c>
      <c r="CA1368" t="str">
        <f>_xlfn.XLOOKUP($B1368,Img_lookup!A:A,Img_lookup!D:D, "Not available")</f>
        <v>Not available</v>
      </c>
      <c r="CB1368" t="str">
        <f>_xlfn.XLOOKUP($B1368,Img_lookup!A:A,Img_lookup!E:E, "https://imgur.com/aT5wafe")</f>
        <v>https://imgur.com/aT5wafe</v>
      </c>
    </row>
    <row r="1369" spans="1:80" ht="409.6" x14ac:dyDescent="0.15">
      <c r="A1369" s="1" t="s">
        <v>1751</v>
      </c>
      <c r="B1369" s="1" t="s">
        <v>16804</v>
      </c>
      <c r="D1369" s="1" t="s">
        <v>16805</v>
      </c>
      <c r="E1369" s="1" t="s">
        <v>13161</v>
      </c>
      <c r="F1369" s="1" t="s">
        <v>62</v>
      </c>
      <c r="G1369" s="1" t="s">
        <v>62</v>
      </c>
      <c r="H1369" s="11" t="str">
        <f t="shared" si="641"/>
        <v>Perennial</v>
      </c>
      <c r="I1369" s="1" t="s">
        <v>17108</v>
      </c>
      <c r="J1369" s="1">
        <v>8</v>
      </c>
      <c r="K1369" s="1">
        <v>8</v>
      </c>
      <c r="L1369" t="str" cm="1">
        <f t="array" ref="L1369">_xlfn.IFS(J1369+K1369="", "Unknown", J1369+K1369&gt;3, "Large", J1369+K1369&gt;0.5, "Medium", J1369+K1369&gt;0, "Small")</f>
        <v>Large</v>
      </c>
      <c r="M1369" s="1">
        <v>7</v>
      </c>
      <c r="N1369" cm="1">
        <f t="array" ref="N1369">IF($M1369="",INDEX($M$2:$M$2176,MATCH(1,INDEX(($A$2:$A$2176=$A1369)*($M$2:$M$2176&lt;&gt;""),0),0)),$M1369)</f>
        <v>7</v>
      </c>
      <c r="O1369" s="2" t="str">
        <f t="shared" si="636"/>
        <v>Seasonal outdoors</v>
      </c>
      <c r="P1369" s="1" t="s">
        <v>16806</v>
      </c>
      <c r="Q1369" s="1" t="s">
        <v>17111</v>
      </c>
      <c r="R1369" t="str">
        <f t="shared" si="640"/>
        <v>Slow</v>
      </c>
      <c r="S1369" s="1" t="s">
        <v>24</v>
      </c>
      <c r="T1369" s="1" t="str">
        <f>LEFT(S1369,FIND("-",S1369)-1)</f>
        <v xml:space="preserve">1 </v>
      </c>
      <c r="U1369" s="1" t="str">
        <f>RIGHT(S1369,FIND("-",S1369)-1)</f>
        <v>12</v>
      </c>
      <c r="V1369" s="1" t="s">
        <v>188</v>
      </c>
      <c r="W1369" s="6" t="str">
        <f t="shared" si="642"/>
        <v>4</v>
      </c>
      <c r="X1369" t="str">
        <f>IF(W1369="1", "January", IF(W1369="2", "February", IF(W1369="3", "March", IF(W1369="4", "April", IF(W1369="5", "May", IF(W1369="6", "June", IF(W1369="7", "July", IF(W1369="8", "August", IF(W1369="9", "September", IF(W1369="10", "October", IF(W1369="11", "November", IF(W1369="12", "December", "Other"))))))))))))</f>
        <v>April</v>
      </c>
      <c r="Y1369" s="2" t="str">
        <f>IF(ISNUMBER(SEARCH("-",V1369)),TRIM(RIGHT(V1369,LEN(V1369)-SEARCH("-",V1369))),V1369)</f>
        <v>5</v>
      </c>
      <c r="Z1369" s="2" t="str">
        <f>IF(Y1369="1", "January", IF(Y1369="2", "February", IF(Y1369="3", "March", IF(Y1369="4", "April", IF(Y1369="5", "May", IF(Y1369="6", "June", IF(Y1369="7", "July", IF(Y1369="8", "August", IF(Y1369="9", "September", IF(Y1369="10", "October", IF(Y1369="11", "November", IF(Y1369="12", "December", "Other"))))))))))))</f>
        <v>May</v>
      </c>
      <c r="AF1369" s="16" t="s">
        <v>24156</v>
      </c>
      <c r="AG1369" s="1" t="str">
        <f t="shared" si="626"/>
        <v xml:space="preserve">Seed </v>
      </c>
      <c r="AH1369" s="2" t="str">
        <f t="shared" si="627"/>
        <v>Best sown in a cold frame as soon as it is ripe[200]. Sow stored seed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frame. Takes 15 months. High percentage[78].
Layering in autumn. Takes 12 months[78].</v>
      </c>
      <c r="AI1369" s="1" t="s">
        <v>16807</v>
      </c>
      <c r="AK1369" s="1" t="s">
        <v>17104</v>
      </c>
      <c r="AL1369" s="1" t="str">
        <f t="shared" si="637"/>
        <v>Scented</v>
      </c>
      <c r="AM1369" s="1" t="b">
        <v>1</v>
      </c>
      <c r="AN1369" s="1" t="b">
        <v>0</v>
      </c>
      <c r="AO1369" s="1" t="b">
        <v>0</v>
      </c>
      <c r="AP1369" s="5" t="s">
        <v>28</v>
      </c>
      <c r="AQ1369" s="5" t="str">
        <f t="shared" si="628"/>
        <v>Light, Medium, Heavy</v>
      </c>
      <c r="AR1369" s="1" t="s">
        <v>10</v>
      </c>
      <c r="AS1369" s="1" t="str">
        <f t="shared" si="638"/>
        <v>None, Partial</v>
      </c>
      <c r="AT1369" s="1" t="str">
        <f t="shared" si="629"/>
        <v>Partial, Full</v>
      </c>
      <c r="AU1369" s="1" t="s">
        <v>11</v>
      </c>
      <c r="AV1369" s="1" t="str">
        <f t="shared" si="630"/>
        <v>Dry, Moist</v>
      </c>
      <c r="AW1369" s="1" t="s">
        <v>12</v>
      </c>
      <c r="AX1369" s="1" t="str">
        <f t="shared" si="631"/>
        <v>Acid, Neutral, Alkaline</v>
      </c>
      <c r="AY1369" s="1" t="b">
        <v>0</v>
      </c>
      <c r="AZ1369" s="1" t="b">
        <v>0</v>
      </c>
      <c r="BA1369" s="1" t="b">
        <v>0</v>
      </c>
      <c r="BB1369" s="1" t="s">
        <v>29</v>
      </c>
      <c r="BC1369" t="str">
        <f t="shared" si="632"/>
        <v>TRUE</v>
      </c>
      <c r="BE1369" t="str">
        <f t="shared" si="633"/>
        <v>FALSE</v>
      </c>
      <c r="BF1369" s="1" t="b">
        <v>0</v>
      </c>
      <c r="BG1369" s="1" t="b">
        <v>0</v>
      </c>
      <c r="BH1369" s="1" t="b">
        <v>0</v>
      </c>
      <c r="BJ1369" s="1" t="str">
        <f t="shared" si="634"/>
        <v>FALSE</v>
      </c>
      <c r="BL1369" t="str">
        <f t="shared" si="635"/>
        <v>FALSE</v>
      </c>
      <c r="BM1369" s="1" t="b">
        <v>0</v>
      </c>
      <c r="BN1369" s="1" t="b">
        <v>0</v>
      </c>
      <c r="BO1369" s="1">
        <f t="shared" si="639"/>
        <v>9</v>
      </c>
      <c r="BP1369" s="1" t="s">
        <v>16808</v>
      </c>
      <c r="BQ1369" s="1" cm="1">
        <f t="array" ref="BQ1369">_xlfn.IFS(BP1369="None Known",0, LEN(BP1369)&gt;500, 5,LEN(BP1369)&gt;400, 4, LEN(BP1369)&gt;300, 3, LEN(BP1369)&gt;200, 2, LEN(BP1369)&gt;1, 1)</f>
        <v>2</v>
      </c>
      <c r="BR1369" s="1" t="s">
        <v>16809</v>
      </c>
      <c r="BS1369" s="1">
        <v>2</v>
      </c>
      <c r="BT1369" s="1" t="s">
        <v>16810</v>
      </c>
      <c r="BU1369" s="1">
        <v>1</v>
      </c>
      <c r="BV1369" s="1" t="s">
        <v>16811</v>
      </c>
      <c r="BW1369" s="1" t="s">
        <v>31</v>
      </c>
      <c r="BX1369" s="1"/>
      <c r="BY1369" t="str">
        <f>_xlfn.XLOOKUP($B1369,Img_lookup!A:A,Img_lookup!B:B, "Not available")</f>
        <v>0d084fa8-8e95-4d83-8e7d-1055cb911260</v>
      </c>
      <c r="BZ1369" t="str">
        <f>_xlfn.XLOOKUP($B1369,Img_lookup!A:A,Img_lookup!C:C, "Not available")</f>
        <v>Phillyrea latifolia L.</v>
      </c>
      <c r="CA1369" t="str">
        <f>_xlfn.XLOOKUP($B1369,Img_lookup!A:A,Img_lookup!D:D, "Not available")</f>
        <v>G. Pedro and et al.</v>
      </c>
      <c r="CB1369" t="str">
        <f>_xlfn.XLOOKUP($B1369,Img_lookup!A:A,Img_lookup!E:E, "https://imgur.com/aT5wafe")</f>
        <v>https://api.openverse.engineering/v1/images/0d084fa8-8e95-4d83-8e7d-1055cb911260/thumb/</v>
      </c>
    </row>
    <row r="1370" spans="1:80" ht="409.6" x14ac:dyDescent="0.15">
      <c r="A1370" s="1" t="s">
        <v>103</v>
      </c>
      <c r="B1370" s="1" t="s">
        <v>10581</v>
      </c>
      <c r="C1370" s="1" t="s">
        <v>10582</v>
      </c>
      <c r="E1370" s="1" t="s">
        <v>813</v>
      </c>
      <c r="F1370" s="1" t="s">
        <v>22</v>
      </c>
      <c r="G1370" s="1" t="s">
        <v>22</v>
      </c>
      <c r="H1370" s="11" t="str">
        <f t="shared" si="641"/>
        <v>Perennial</v>
      </c>
      <c r="I1370" s="1" t="s">
        <v>17107</v>
      </c>
      <c r="J1370" s="1">
        <v>0.5</v>
      </c>
      <c r="L1370" t="str" cm="1">
        <f t="array" ref="L1370">_xlfn.IFS(J1370+K1370="", "Unknown", J1370+K1370&gt;3, "Large", J1370+K1370&gt;0.5, "Medium", J1370+K1370&gt;0, "Small")</f>
        <v>Small</v>
      </c>
      <c r="M1370" s="1">
        <v>8</v>
      </c>
      <c r="N1370" cm="1">
        <f t="array" ref="N1370">IF($M1370="",INDEX($M$2:$M$2176,MATCH(1,INDEX(($A$2:$A$2176=$A1370)*($M$2:$M$2176&lt;&gt;""),0),0)),$M1370)</f>
        <v>8</v>
      </c>
      <c r="O1370" s="2" t="str">
        <f t="shared" si="636"/>
        <v>Grown indoors</v>
      </c>
      <c r="P1370" s="1" t="s">
        <v>10583</v>
      </c>
      <c r="R1370" t="str">
        <f t="shared" si="640"/>
        <v>Medium</v>
      </c>
      <c r="T1370" s="1"/>
      <c r="U1370" s="1"/>
      <c r="V1370" s="1" t="s">
        <v>322</v>
      </c>
      <c r="W1370" s="6" t="str">
        <f t="shared" si="642"/>
        <v>6</v>
      </c>
      <c r="X1370" t="str">
        <f>IF(W1370="1", "January", IF(W1370="2", "February", IF(W1370="3", "March", IF(W1370="4", "April", IF(W1370="5", "May", IF(W1370="6", "June", IF(W1370="7", "July", IF(W1370="8", "August", IF(W1370="9", "September", IF(W1370="10", "October", IF(W1370="11", "November", IF(W1370="12", "December", "Other"))))))))))))</f>
        <v>June</v>
      </c>
      <c r="Y1370" s="2" t="str">
        <f>IF(ISNUMBER(SEARCH("-",V1370)),TRIM(RIGHT(V1370,LEN(V1370)-SEARCH("-",V1370))),V1370)</f>
        <v>8</v>
      </c>
      <c r="Z1370" s="2" t="str">
        <f>IF(Y1370="1", "January", IF(Y1370="2", "February", IF(Y1370="3", "March", IF(Y1370="4", "April", IF(Y1370="5", "May", IF(Y1370="6", "June", IF(Y1370="7", "July", IF(Y1370="8", "August", IF(Y1370="9", "September", IF(Y1370="10", "October", IF(Y1370="11", "November", IF(Y1370="12", "December", "Other"))))))))))))</f>
        <v>August</v>
      </c>
      <c r="AF1370" s="16" t="s">
        <v>24638</v>
      </c>
      <c r="AG1370" s="1" t="str">
        <f t="shared" si="626"/>
        <v xml:space="preserve">Seed </v>
      </c>
      <c r="AH1370" s="2" t="str">
        <f t="shared" si="627"/>
        <v>Sow spring in a greenhouse and only just cover the seed. Germinates quickly. When they are large enough to handle, prick the seedlings out into individual pots and grow them on in the greenhouse for their first winter. Plant them out into their permanent positions in late spring or early summer, after the last expected frosts.
Division in spring or autumn[200].</v>
      </c>
      <c r="AI1370" s="1" t="s">
        <v>10584</v>
      </c>
      <c r="AJ1370" s="1" t="s">
        <v>53</v>
      </c>
      <c r="AK1370" s="1" t="s">
        <v>17104</v>
      </c>
      <c r="AL1370" s="1" t="str">
        <f t="shared" si="637"/>
        <v>Unscented</v>
      </c>
      <c r="AM1370" s="1" t="b">
        <v>0</v>
      </c>
      <c r="AN1370" s="1" t="b">
        <v>0</v>
      </c>
      <c r="AO1370" s="1" t="b">
        <v>0</v>
      </c>
      <c r="AP1370" s="5" t="s">
        <v>28</v>
      </c>
      <c r="AQ1370" s="5" t="str">
        <f t="shared" si="628"/>
        <v>Light, Medium, Heavy</v>
      </c>
      <c r="AR1370" s="1" t="s">
        <v>30</v>
      </c>
      <c r="AS1370" s="1" t="str">
        <f t="shared" si="638"/>
        <v>None</v>
      </c>
      <c r="AT1370" s="1" t="str">
        <f t="shared" si="629"/>
        <v>Full</v>
      </c>
      <c r="AU1370" s="1" t="s">
        <v>11</v>
      </c>
      <c r="AV1370" s="1" t="str">
        <f t="shared" si="630"/>
        <v>Dry, Moist</v>
      </c>
      <c r="AW1370" s="1" t="s">
        <v>12</v>
      </c>
      <c r="AX1370" s="1" t="str">
        <f t="shared" si="631"/>
        <v>Acid, Neutral, Alkaline</v>
      </c>
      <c r="AY1370" s="1" t="b">
        <v>0</v>
      </c>
      <c r="AZ1370" s="1" t="b">
        <v>0</v>
      </c>
      <c r="BA1370" s="1" t="b">
        <v>0</v>
      </c>
      <c r="BC1370" t="str">
        <f t="shared" si="632"/>
        <v>FALSE</v>
      </c>
      <c r="BE1370" t="str">
        <f t="shared" si="633"/>
        <v>FALSE</v>
      </c>
      <c r="BF1370" s="1" t="b">
        <v>0</v>
      </c>
      <c r="BG1370" s="1" t="b">
        <v>0</v>
      </c>
      <c r="BH1370" s="1" t="b">
        <v>0</v>
      </c>
      <c r="BJ1370" s="1" t="str">
        <f t="shared" si="634"/>
        <v>FALSE</v>
      </c>
      <c r="BL1370" t="str">
        <f t="shared" si="635"/>
        <v>FALSE</v>
      </c>
      <c r="BM1370" s="1" t="b">
        <v>0</v>
      </c>
      <c r="BN1370" s="1" t="b">
        <v>0</v>
      </c>
      <c r="BO1370" s="1">
        <f t="shared" si="639"/>
        <v>3</v>
      </c>
      <c r="BP1370" s="1" t="s">
        <v>31</v>
      </c>
      <c r="BQ1370" s="1" cm="1">
        <f t="array" ref="BQ1370">_xlfn.IFS(BP1370="None Known",0, LEN(BP1370)&gt;500, 5,LEN(BP1370)&gt;400, 4, LEN(BP1370)&gt;300, 3, LEN(BP1370)&gt;200, 2, LEN(BP1370)&gt;1, 1)</f>
        <v>0</v>
      </c>
      <c r="BR1370" s="1" t="s">
        <v>10585</v>
      </c>
      <c r="BS1370" s="1">
        <v>1</v>
      </c>
      <c r="BT1370" s="1" t="s">
        <v>31</v>
      </c>
      <c r="BU1370" s="1">
        <v>0</v>
      </c>
      <c r="BV1370" s="1" t="s">
        <v>818</v>
      </c>
      <c r="BW1370" s="1" t="s">
        <v>31</v>
      </c>
      <c r="BX1370" s="1"/>
      <c r="BY1370" t="str">
        <f>_xlfn.XLOOKUP($B1370,Img_lookup!A:A,Img_lookup!B:B, "Not available")</f>
        <v>57c4a5bf-ad83-497d-850d-34aab2bdc313</v>
      </c>
      <c r="BZ1370" t="str">
        <f>_xlfn.XLOOKUP($B1370,Img_lookup!A:A,Img_lookup!C:C, "Not available")</f>
        <v>Phlomis lychnitis</v>
      </c>
      <c r="CA1370" t="str">
        <f>_xlfn.XLOOKUP($B1370,Img_lookup!A:A,Img_lookup!D:D, "Not available")</f>
        <v>dhobern</v>
      </c>
      <c r="CB1370" t="str">
        <f>_xlfn.XLOOKUP($B1370,Img_lookup!A:A,Img_lookup!E:E, "https://imgur.com/aT5wafe")</f>
        <v>https://api.openverse.engineering/v1/images/57c4a5bf-ad83-497d-850d-34aab2bdc313/thumb/</v>
      </c>
    </row>
    <row r="1371" spans="1:80" ht="409.6" x14ac:dyDescent="0.15">
      <c r="A1371" s="1" t="s">
        <v>2556</v>
      </c>
      <c r="B1371" s="1" t="s">
        <v>10373</v>
      </c>
      <c r="C1371" s="1" t="s">
        <v>10374</v>
      </c>
      <c r="D1371" s="1" t="s">
        <v>10375</v>
      </c>
      <c r="E1371" s="1" t="s">
        <v>9289</v>
      </c>
      <c r="F1371" s="1" t="s">
        <v>62</v>
      </c>
      <c r="G1371" s="1" t="s">
        <v>62</v>
      </c>
      <c r="H1371" s="11" t="str">
        <f t="shared" si="641"/>
        <v>Perennial</v>
      </c>
      <c r="I1371" s="1" t="s">
        <v>17108</v>
      </c>
      <c r="J1371" s="1">
        <v>6</v>
      </c>
      <c r="K1371" s="1">
        <v>4</v>
      </c>
      <c r="L1371" t="str" cm="1">
        <f t="array" ref="L1371">_xlfn.IFS(J1371+K1371="", "Unknown", J1371+K1371&gt;3, "Large", J1371+K1371&gt;0.5, "Medium", J1371+K1371&gt;0, "Small")</f>
        <v>Large</v>
      </c>
      <c r="M1371" s="1">
        <v>9</v>
      </c>
      <c r="N1371" cm="1">
        <f t="array" ref="N1371">IF($M1371="",INDEX($M$2:$M$2176,MATCH(1,INDEX(($A$2:$A$2176=$A1371)*($M$2:$M$2176&lt;&gt;""),0),0)),$M1371)</f>
        <v>9</v>
      </c>
      <c r="O1371" s="2" t="str">
        <f t="shared" si="636"/>
        <v>Grown indoors</v>
      </c>
      <c r="P1371" s="1" t="s">
        <v>10376</v>
      </c>
      <c r="R1371" t="str">
        <f t="shared" si="640"/>
        <v>Medium</v>
      </c>
      <c r="S1371" s="1" t="s">
        <v>24</v>
      </c>
      <c r="T1371" s="1" t="str">
        <f>LEFT(S1371,FIND("-",S1371)-1)</f>
        <v xml:space="preserve">1 </v>
      </c>
      <c r="U1371" s="1" t="str">
        <f>RIGHT(S1371,FIND("-",S1371)-1)</f>
        <v>12</v>
      </c>
      <c r="W1371"/>
      <c r="AF1371" s="16" t="s">
        <v>25087</v>
      </c>
      <c r="AG1371" s="1" t="str">
        <f t="shared" si="626"/>
        <v xml:space="preserve">Seed </v>
      </c>
      <c r="AH1371" s="2" t="str">
        <f t="shared" si="627"/>
        <v>Probably best sown as soon as it is ripe in a warm greenhouse, otherwise sow the seed as soon as you obtain it. Germination usually takes place within 2 - 3 months. When they are large enough to handle, prick the seedlings out into individual pots and grow them on in the greenhouse for at least their first winter. Plant them out into their permanent positions in late spring or early summer, after the last expected frosts. Give the plants some protection from the cold for at least their first winter outdoors.
Division of suckers.</v>
      </c>
      <c r="AI1371" s="1" t="s">
        <v>10377</v>
      </c>
      <c r="AK1371" s="1" t="s">
        <v>17105</v>
      </c>
      <c r="AL1371" s="1" t="str">
        <f t="shared" si="637"/>
        <v>Unscented</v>
      </c>
      <c r="AM1371" s="1" t="b">
        <v>0</v>
      </c>
      <c r="AN1371" s="1" t="b">
        <v>0</v>
      </c>
      <c r="AO1371" s="1" t="b">
        <v>0</v>
      </c>
      <c r="AP1371" s="5" t="s">
        <v>54</v>
      </c>
      <c r="AQ1371" s="5" t="str">
        <f t="shared" si="628"/>
        <v>Light, Medium</v>
      </c>
      <c r="AR1371" s="1" t="s">
        <v>30</v>
      </c>
      <c r="AS1371" s="1" t="str">
        <f t="shared" si="638"/>
        <v>None</v>
      </c>
      <c r="AT1371" s="1" t="str">
        <f t="shared" si="629"/>
        <v>Full</v>
      </c>
      <c r="AU1371" s="1" t="s">
        <v>11</v>
      </c>
      <c r="AV1371" s="1" t="str">
        <f t="shared" si="630"/>
        <v>Dry, Moist</v>
      </c>
      <c r="AW1371" s="1" t="s">
        <v>12</v>
      </c>
      <c r="AX1371" s="1" t="str">
        <f t="shared" si="631"/>
        <v>Acid, Neutral, Alkaline</v>
      </c>
      <c r="AY1371" s="1" t="b">
        <v>0</v>
      </c>
      <c r="AZ1371" s="1" t="b">
        <v>0</v>
      </c>
      <c r="BA1371" s="1" t="b">
        <v>0</v>
      </c>
      <c r="BC1371" t="str">
        <f t="shared" si="632"/>
        <v>FALSE</v>
      </c>
      <c r="BE1371" t="str">
        <f t="shared" si="633"/>
        <v>FALSE</v>
      </c>
      <c r="BF1371" s="1" t="b">
        <v>1</v>
      </c>
      <c r="BG1371" s="1" t="b">
        <v>0</v>
      </c>
      <c r="BH1371" s="1" t="b">
        <v>0</v>
      </c>
      <c r="BI1371" s="1" t="s">
        <v>77</v>
      </c>
      <c r="BJ1371" s="1" t="str">
        <f t="shared" si="634"/>
        <v>TRUE</v>
      </c>
      <c r="BK1371" s="1" t="s">
        <v>30</v>
      </c>
      <c r="BL1371" t="str">
        <f t="shared" si="635"/>
        <v>FALSE</v>
      </c>
      <c r="BM1371" s="1" t="b">
        <v>0</v>
      </c>
      <c r="BN1371" s="1" t="b">
        <v>0</v>
      </c>
      <c r="BO1371" s="1">
        <f t="shared" si="639"/>
        <v>3</v>
      </c>
      <c r="BP1371" s="1" t="s">
        <v>31</v>
      </c>
      <c r="BQ1371" s="1" cm="1">
        <f t="array" ref="BQ1371">_xlfn.IFS(BP1371="None Known",0, LEN(BP1371)&gt;500, 5,LEN(BP1371)&gt;400, 4, LEN(BP1371)&gt;300, 3, LEN(BP1371)&gt;200, 2, LEN(BP1371)&gt;1, 1)</f>
        <v>0</v>
      </c>
      <c r="BR1371" s="1" t="s">
        <v>10378</v>
      </c>
      <c r="BS1371" s="1">
        <v>1</v>
      </c>
      <c r="BT1371" s="1" t="s">
        <v>31</v>
      </c>
      <c r="BU1371" s="1">
        <v>0</v>
      </c>
      <c r="BW1371" s="1" t="s">
        <v>31</v>
      </c>
      <c r="BX1371" s="1"/>
      <c r="BY1371" t="str">
        <f>_xlfn.XLOOKUP($B1371,Img_lookup!A:A,Img_lookup!B:B, "Not available")</f>
        <v>1e1e0d23-73ff-493b-a855-5f9abbd6b17a</v>
      </c>
      <c r="BZ1371" t="str">
        <f>_xlfn.XLOOKUP($B1371,Img_lookup!A:A,Img_lookup!C:C, "Not available")</f>
        <v>A big palm tree (Phoenix reclinata) in a Los Angeles park, ca.1920 (CHS-2731)</v>
      </c>
      <c r="CA1371" t="str">
        <f>_xlfn.XLOOKUP($B1371,Img_lookup!A:A,Img_lookup!D:D, "Not available")</f>
        <v>F√¶</v>
      </c>
      <c r="CB1371" t="str">
        <f>_xlfn.XLOOKUP($B1371,Img_lookup!A:A,Img_lookup!E:E, "https://imgur.com/aT5wafe")</f>
        <v>https://api.openverse.engineering/v1/images/1e1e0d23-73ff-493b-a855-5f9abbd6b17a/thumb/</v>
      </c>
    </row>
    <row r="1372" spans="1:80" ht="13" x14ac:dyDescent="0.15">
      <c r="A1372" s="1" t="s">
        <v>2556</v>
      </c>
      <c r="B1372" s="1" t="s">
        <v>11591</v>
      </c>
      <c r="C1372" s="1" t="s">
        <v>11592</v>
      </c>
      <c r="E1372" s="1" t="s">
        <v>11593</v>
      </c>
      <c r="F1372" s="1" t="s">
        <v>62</v>
      </c>
      <c r="G1372" s="1" t="s">
        <v>62</v>
      </c>
      <c r="H1372" s="11" t="str">
        <f t="shared" si="641"/>
        <v>Perennial</v>
      </c>
      <c r="J1372" s="1">
        <v>15</v>
      </c>
      <c r="L1372" t="str" cm="1">
        <f t="array" ref="L1372">_xlfn.IFS(J1372+K1372="", "Unknown", J1372+K1372&gt;3, "Large", J1372+K1372&gt;0.5, "Medium", J1372+K1372&gt;0, "Small")</f>
        <v>Large</v>
      </c>
      <c r="M1372" s="1">
        <v>9</v>
      </c>
      <c r="N1372" cm="1">
        <f t="array" ref="N1372">IF($M1372="",INDEX($M$2:$M$2176,MATCH(1,INDEX(($A$2:$A$2176=$A1372)*($M$2:$M$2176&lt;&gt;""),0),0)),$M1372)</f>
        <v>9</v>
      </c>
      <c r="O1372" s="2" t="str">
        <f t="shared" si="636"/>
        <v>Grown indoors</v>
      </c>
      <c r="P1372" s="1" t="s">
        <v>196</v>
      </c>
      <c r="R1372" t="str">
        <f t="shared" si="640"/>
        <v>Medium</v>
      </c>
      <c r="W1372"/>
      <c r="AF1372" s="1" t="s">
        <v>40</v>
      </c>
      <c r="AG1372" s="1" t="str">
        <f t="shared" si="626"/>
        <v xml:space="preserve">Seed </v>
      </c>
      <c r="AH1372" s="2" t="str">
        <f t="shared" si="627"/>
        <v/>
      </c>
      <c r="AI1372" s="1" t="s">
        <v>11594</v>
      </c>
      <c r="AK1372" s="1" t="s">
        <v>17104</v>
      </c>
      <c r="AL1372" s="1" t="str">
        <f t="shared" si="637"/>
        <v>Unscented</v>
      </c>
      <c r="AM1372" s="1" t="b">
        <v>0</v>
      </c>
      <c r="AN1372" s="1" t="b">
        <v>0</v>
      </c>
      <c r="AO1372" s="1" t="b">
        <v>0</v>
      </c>
      <c r="AP1372" s="5" t="s">
        <v>28</v>
      </c>
      <c r="AQ1372" s="5" t="str">
        <f t="shared" si="628"/>
        <v>Light, Medium, Heavy</v>
      </c>
      <c r="AR1372" s="1" t="s">
        <v>10</v>
      </c>
      <c r="AS1372" s="1" t="str">
        <f t="shared" si="638"/>
        <v>None, Partial</v>
      </c>
      <c r="AT1372" s="1" t="str">
        <f t="shared" si="629"/>
        <v>Partial, Full</v>
      </c>
      <c r="AU1372" s="1" t="s">
        <v>29</v>
      </c>
      <c r="AV1372" s="1" t="str">
        <f t="shared" si="630"/>
        <v>Moist</v>
      </c>
      <c r="AW1372" s="1" t="s">
        <v>12</v>
      </c>
      <c r="AX1372" s="1" t="str">
        <f t="shared" si="631"/>
        <v>Acid, Neutral, Alkaline</v>
      </c>
      <c r="AY1372" s="1" t="b">
        <v>0</v>
      </c>
      <c r="AZ1372" s="1" t="b">
        <v>0</v>
      </c>
      <c r="BA1372" s="1" t="b">
        <v>0</v>
      </c>
      <c r="BC1372" t="str">
        <f t="shared" si="632"/>
        <v>FALSE</v>
      </c>
      <c r="BE1372" t="str">
        <f t="shared" si="633"/>
        <v>FALSE</v>
      </c>
      <c r="BF1372" s="1" t="b">
        <v>0</v>
      </c>
      <c r="BG1372" s="1" t="b">
        <v>0</v>
      </c>
      <c r="BH1372" s="1" t="b">
        <v>0</v>
      </c>
      <c r="BJ1372" s="1" t="str">
        <f t="shared" si="634"/>
        <v>FALSE</v>
      </c>
      <c r="BL1372" t="str">
        <f t="shared" si="635"/>
        <v>FALSE</v>
      </c>
      <c r="BM1372" s="1" t="b">
        <v>0</v>
      </c>
      <c r="BN1372" s="1" t="b">
        <v>0</v>
      </c>
      <c r="BO1372" s="1">
        <f t="shared" si="639"/>
        <v>3</v>
      </c>
      <c r="BP1372" s="1" t="s">
        <v>31</v>
      </c>
      <c r="BQ1372" s="1" cm="1">
        <f t="array" ref="BQ1372">_xlfn.IFS(BP1372="None Known",0, LEN(BP1372)&gt;500, 5,LEN(BP1372)&gt;400, 4, LEN(BP1372)&gt;300, 3, LEN(BP1372)&gt;200, 2, LEN(BP1372)&gt;1, 1)</f>
        <v>0</v>
      </c>
      <c r="BR1372" s="1" t="s">
        <v>11595</v>
      </c>
      <c r="BS1372" s="1">
        <v>1</v>
      </c>
      <c r="BT1372" s="1" t="s">
        <v>31</v>
      </c>
      <c r="BU1372" s="1">
        <v>0</v>
      </c>
      <c r="BV1372" s="1" t="s">
        <v>2363</v>
      </c>
      <c r="BW1372" s="1" t="s">
        <v>31</v>
      </c>
      <c r="BX1372" s="1"/>
      <c r="BY1372" t="str">
        <f>_xlfn.XLOOKUP($B1372,Img_lookup!A:A,Img_lookup!B:B, "Not available")</f>
        <v>1b59aa3e-2bbb-4efa-8843-b7b11a91f4a4</v>
      </c>
      <c r="BZ1372" t="str">
        <f>_xlfn.XLOOKUP($B1372,Img_lookup!A:A,Img_lookup!C:C, "Not available")</f>
        <v>Moth Caterpillar on Phoenix sylvestris (43681135942).jpg</v>
      </c>
      <c r="CA1372" t="str">
        <f>_xlfn.XLOOKUP($B1372,Img_lookup!A:A,Img_lookup!D:D, "Not available")</f>
        <v>Haneesh K M.</v>
      </c>
      <c r="CB1372" t="str">
        <f>_xlfn.XLOOKUP($B1372,Img_lookup!A:A,Img_lookup!E:E, "https://imgur.com/aT5wafe")</f>
        <v>https://api.openverse.engineering/v1/images/1b59aa3e-2bbb-4efa-8843-b7b11a91f4a4/thumb/</v>
      </c>
    </row>
    <row r="1373" spans="1:80" ht="409.6" x14ac:dyDescent="0.2">
      <c r="A1373" s="1" t="s">
        <v>873</v>
      </c>
      <c r="B1373" s="1" t="s">
        <v>12743</v>
      </c>
      <c r="C1373" s="1" t="s">
        <v>12744</v>
      </c>
      <c r="D1373" s="1" t="s">
        <v>12745</v>
      </c>
      <c r="E1373" s="1" t="s">
        <v>12746</v>
      </c>
      <c r="F1373" s="1" t="s">
        <v>6</v>
      </c>
      <c r="G1373" s="1" t="s">
        <v>6</v>
      </c>
      <c r="H1373" s="11" t="str">
        <f t="shared" si="641"/>
        <v>Perennial</v>
      </c>
      <c r="I1373" s="1" t="s">
        <v>17108</v>
      </c>
      <c r="J1373" s="1">
        <v>1.2000000479999999</v>
      </c>
      <c r="K1373" s="1">
        <v>0.30000001199999998</v>
      </c>
      <c r="L1373" t="str" cm="1">
        <f t="array" ref="L1373">_xlfn.IFS(J1373+K1373="", "Unknown", J1373+K1373&gt;3, "Large", J1373+K1373&gt;0.5, "Medium", J1373+K1373&gt;0, "Small")</f>
        <v>Medium</v>
      </c>
      <c r="M1373" s="1">
        <v>8</v>
      </c>
      <c r="N1373" cm="1">
        <f t="array" ref="N1373">IF($M1373="",INDEX($M$2:$M$2176,MATCH(1,INDEX(($A$2:$A$2176=$A1373)*($M$2:$M$2176&lt;&gt;""),0),0)),$M1373)</f>
        <v>8</v>
      </c>
      <c r="O1373" s="2" t="str">
        <f t="shared" si="636"/>
        <v>Grown indoors</v>
      </c>
      <c r="P1373" s="1" t="s">
        <v>12747</v>
      </c>
      <c r="R1373" t="str">
        <f t="shared" si="640"/>
        <v>Medium</v>
      </c>
      <c r="S1373" s="1" t="s">
        <v>24</v>
      </c>
      <c r="T1373" s="1" t="str">
        <f>LEFT(S1373,FIND("-",S1373)-1)</f>
        <v xml:space="preserve">1 </v>
      </c>
      <c r="U1373" s="1" t="str">
        <f>RIGHT(S1373,FIND("-",S1373)-1)</f>
        <v>12</v>
      </c>
      <c r="V1373" s="1" t="s">
        <v>51</v>
      </c>
      <c r="W1373" s="6" t="str">
        <f>IF(ISNUMBER(SEARCH("-",V1373)),TRIM(LEFT(V1373,FIND("-",V1373)-1)),V1373)</f>
        <v>7</v>
      </c>
      <c r="X1373" t="str">
        <f>IF(W1373="1", "January", IF(W1373="2", "February", IF(W1373="3", "March", IF(W1373="4", "April", IF(W1373="5", "May", IF(W1373="6", "June", IF(W1373="7", "July", IF(W1373="8", "August", IF(W1373="9", "September", IF(W1373="10", "October", IF(W1373="11", "November", IF(W1373="12", "December", "Other"))))))))))))</f>
        <v>July</v>
      </c>
      <c r="Y1373" s="2" t="str">
        <f>IF(ISNUMBER(SEARCH("-",V1373)),TRIM(RIGHT(V1373,LEN(V1373)-SEARCH("-",V1373))),V1373)</f>
        <v>8</v>
      </c>
      <c r="Z1373" s="2" t="str">
        <f>IF(Y1373="1", "January", IF(Y1373="2", "February", IF(Y1373="3", "March", IF(Y1373="4", "April", IF(Y1373="5", "May", IF(Y1373="6", "June", IF(Y1373="7", "July", IF(Y1373="8", "August", IF(Y1373="9", "September", IF(Y1373="10", "October", IF(Y1373="11", "November", IF(Y1373="12", "December", "Other"))))))))))))</f>
        <v>August</v>
      </c>
      <c r="AF1373" s="17" t="s">
        <v>6190</v>
      </c>
      <c r="AG1373" s="1" t="str">
        <f t="shared" si="626"/>
        <v xml:space="preserve">Seed </v>
      </c>
      <c r="AH1373" s="2" t="str">
        <f t="shared" si="627"/>
        <v>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73" s="1" t="s">
        <v>12748</v>
      </c>
      <c r="AK1373" s="1" t="s">
        <v>17104</v>
      </c>
      <c r="AL1373" s="1" t="str">
        <f t="shared" si="637"/>
        <v>Unscented</v>
      </c>
      <c r="AM1373" s="1" t="b">
        <v>0</v>
      </c>
      <c r="AN1373" s="1" t="b">
        <v>0</v>
      </c>
      <c r="AO1373" s="1" t="b">
        <v>0</v>
      </c>
      <c r="AP1373" s="5" t="s">
        <v>28</v>
      </c>
      <c r="AQ1373" s="5" t="str">
        <f t="shared" si="628"/>
        <v>Light, Medium, Heavy</v>
      </c>
      <c r="AR1373" s="1" t="s">
        <v>10</v>
      </c>
      <c r="AS1373" s="1" t="str">
        <f t="shared" si="638"/>
        <v>None, Partial</v>
      </c>
      <c r="AT1373" s="1" t="str">
        <f t="shared" si="629"/>
        <v>Partial, Full</v>
      </c>
      <c r="AU1373" s="1" t="s">
        <v>402</v>
      </c>
      <c r="AV1373" s="1" t="str">
        <f t="shared" si="630"/>
        <v>Moist, Wet/Water</v>
      </c>
      <c r="AW1373" s="1" t="s">
        <v>12</v>
      </c>
      <c r="AX1373" s="1" t="str">
        <f t="shared" si="631"/>
        <v>Acid, Neutral, Alkaline</v>
      </c>
      <c r="AY1373" s="1" t="b">
        <v>0</v>
      </c>
      <c r="AZ1373" s="1" t="b">
        <v>0</v>
      </c>
      <c r="BA1373" s="1" t="b">
        <v>0</v>
      </c>
      <c r="BB1373" s="1" t="s">
        <v>29</v>
      </c>
      <c r="BC1373" t="str">
        <f t="shared" si="632"/>
        <v>TRUE</v>
      </c>
      <c r="BE1373" t="str">
        <f t="shared" si="633"/>
        <v>FALSE</v>
      </c>
      <c r="BF1373" s="1" t="b">
        <v>0</v>
      </c>
      <c r="BG1373" s="1" t="b">
        <v>0</v>
      </c>
      <c r="BH1373" s="1" t="b">
        <v>0</v>
      </c>
      <c r="BI1373" s="1" t="s">
        <v>30</v>
      </c>
      <c r="BJ1373" s="1" t="str">
        <f t="shared" si="634"/>
        <v>FALSE</v>
      </c>
      <c r="BL1373" t="str">
        <f t="shared" si="635"/>
        <v>FALSE</v>
      </c>
      <c r="BM1373" s="1" t="b">
        <v>0</v>
      </c>
      <c r="BN1373" s="1" t="b">
        <v>0</v>
      </c>
      <c r="BO1373" s="1">
        <f t="shared" si="639"/>
        <v>10</v>
      </c>
      <c r="BP1373" s="1" t="s">
        <v>12749</v>
      </c>
      <c r="BQ1373" s="1" cm="1">
        <f t="array" ref="BQ1373">_xlfn.IFS(BP1373="None Known",0, LEN(BP1373)&gt;500, 5,LEN(BP1373)&gt;400, 4, LEN(BP1373)&gt;300, 3, LEN(BP1373)&gt;200, 2, LEN(BP1373)&gt;1, 1)</f>
        <v>1</v>
      </c>
      <c r="BR1373" s="1" t="s">
        <v>12750</v>
      </c>
      <c r="BS1373" s="1">
        <v>3</v>
      </c>
      <c r="BT1373" s="1" t="s">
        <v>31</v>
      </c>
      <c r="BU1373" s="1">
        <v>0</v>
      </c>
      <c r="BV1373" s="1" t="s">
        <v>12751</v>
      </c>
      <c r="BW1373" s="1" t="s">
        <v>12752</v>
      </c>
      <c r="BX1373" s="1"/>
      <c r="BY1373" t="str">
        <f>_xlfn.XLOOKUP($B1373,Img_lookup!A:A,Img_lookup!B:B, "Not available")</f>
        <v>985b3770-e334-43ca-85b3-49eaa13b132b</v>
      </c>
      <c r="BZ1373" t="str">
        <f>_xlfn.XLOOKUP($B1373,Img_lookup!A:A,Img_lookup!C:C, "Not available")</f>
        <v>Phormium colensoi (Phormium cookianum) - Savill Garden - Windsor Great Park, England - DSC06006.jpg</v>
      </c>
      <c r="CA1373" t="str">
        <f>_xlfn.XLOOKUP($B1373,Img_lookup!A:A,Img_lookup!D:D, "Not available")</f>
        <v>Daderot</v>
      </c>
      <c r="CB1373" t="str">
        <f>_xlfn.XLOOKUP($B1373,Img_lookup!A:A,Img_lookup!E:E, "https://imgur.com/aT5wafe")</f>
        <v>https://api.openverse.engineering/v1/images/985b3770-e334-43ca-85b3-49eaa13b132b/thumb/</v>
      </c>
    </row>
    <row r="1374" spans="1:80" ht="409.6" x14ac:dyDescent="0.2">
      <c r="A1374" s="1" t="s">
        <v>873</v>
      </c>
      <c r="B1374" s="1" t="s">
        <v>6186</v>
      </c>
      <c r="C1374" s="1" t="s">
        <v>6187</v>
      </c>
      <c r="E1374" s="1" t="s">
        <v>6188</v>
      </c>
      <c r="F1374" s="1" t="s">
        <v>6</v>
      </c>
      <c r="G1374" s="1" t="s">
        <v>6</v>
      </c>
      <c r="H1374" s="11" t="str">
        <f t="shared" si="641"/>
        <v>Perennial</v>
      </c>
      <c r="I1374" s="1" t="s">
        <v>17108</v>
      </c>
      <c r="J1374" s="1">
        <v>3</v>
      </c>
      <c r="K1374" s="1">
        <v>2</v>
      </c>
      <c r="L1374" t="str" cm="1">
        <f t="array" ref="L1374">_xlfn.IFS(J1374+K1374="", "Unknown", J1374+K1374&gt;3, "Large", J1374+K1374&gt;0.5, "Medium", J1374+K1374&gt;0, "Small")</f>
        <v>Large</v>
      </c>
      <c r="M1374" s="1">
        <v>8</v>
      </c>
      <c r="N1374" cm="1">
        <f t="array" ref="N1374">IF($M1374="",INDEX($M$2:$M$2176,MATCH(1,INDEX(($A$2:$A$2176=$A1374)*($M$2:$M$2176&lt;&gt;""),0),0)),$M1374)</f>
        <v>8</v>
      </c>
      <c r="O1374" s="2" t="str">
        <f t="shared" si="636"/>
        <v>Grown indoors</v>
      </c>
      <c r="P1374" s="1" t="s">
        <v>6189</v>
      </c>
      <c r="R1374" t="str">
        <f t="shared" si="640"/>
        <v>Medium</v>
      </c>
      <c r="S1374" s="1" t="s">
        <v>24</v>
      </c>
      <c r="T1374" s="1" t="str">
        <f>LEFT(S1374,FIND("-",S1374)-1)</f>
        <v xml:space="preserve">1 </v>
      </c>
      <c r="U1374" s="1" t="str">
        <f>RIGHT(S1374,FIND("-",S1374)-1)</f>
        <v>12</v>
      </c>
      <c r="V1374" s="1" t="s">
        <v>307</v>
      </c>
      <c r="W1374" s="6" t="str">
        <f>IF(ISNUMBER(SEARCH("-",V1374)),TRIM(LEFT(V1374,FIND("-",V1374)-1)),V1374)</f>
        <v>6</v>
      </c>
      <c r="X1374" t="str">
        <f>IF(W1374="1", "January", IF(W1374="2", "February", IF(W1374="3", "March", IF(W1374="4", "April", IF(W1374="5", "May", IF(W1374="6", "June", IF(W1374="7", "July", IF(W1374="8", "August", IF(W1374="9", "September", IF(W1374="10", "October", IF(W1374="11", "November", IF(W1374="12", "December", "Other"))))))))))))</f>
        <v>June</v>
      </c>
      <c r="Y1374" s="2" t="str">
        <f>IF(ISNUMBER(SEARCH("-",V1374)),TRIM(RIGHT(V1374,LEN(V1374)-SEARCH("-",V1374))),V1374)</f>
        <v>7</v>
      </c>
      <c r="Z1374" s="2" t="str">
        <f>IF(Y1374="1", "January", IF(Y1374="2", "February", IF(Y1374="3", "March", IF(Y1374="4", "April", IF(Y1374="5", "May", IF(Y1374="6", "June", IF(Y1374="7", "July", IF(Y1374="8", "August", IF(Y1374="9", "September", IF(Y1374="10", "October", IF(Y1374="11", "November", IF(Y1374="12", "December", "Other"))))))))))))</f>
        <v>July</v>
      </c>
      <c r="AF1374" s="17" t="s">
        <v>6190</v>
      </c>
      <c r="AG1374" s="1" t="str">
        <f t="shared" si="626"/>
        <v xml:space="preserve">Seed </v>
      </c>
      <c r="AH1374" s="2" t="str">
        <f t="shared" si="627"/>
        <v>The seed is best sown as soon as it is ripe in a cold frame. Sow stored seed in February in a cold frame. Germination is sometimes poor but should take place in 1 - 6 months at 15�c. The seedlings are very variable. When they are large enough to handle, prick the seedlings out into individual pots and grow them on in the greenhouse for at least their first winter. Plant them out into their permanent positions in late spring or early summer, after the last expected frosts. The seed remains viable for about 12 months in normal storage[1].
 Division in spring as growth commences.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74" s="1" t="s">
        <v>6191</v>
      </c>
      <c r="AK1374" s="1" t="s">
        <v>17104</v>
      </c>
      <c r="AL1374" s="1" t="str">
        <f t="shared" si="637"/>
        <v>Unscented</v>
      </c>
      <c r="AM1374" s="1" t="b">
        <v>0</v>
      </c>
      <c r="AN1374" s="1" t="b">
        <v>0</v>
      </c>
      <c r="AO1374" s="1" t="b">
        <v>0</v>
      </c>
      <c r="AP1374" s="5" t="s">
        <v>28</v>
      </c>
      <c r="AQ1374" s="5" t="str">
        <f t="shared" si="628"/>
        <v>Light, Medium, Heavy</v>
      </c>
      <c r="AR1374" s="1" t="s">
        <v>10</v>
      </c>
      <c r="AS1374" s="1" t="str">
        <f t="shared" si="638"/>
        <v>None, Partial</v>
      </c>
      <c r="AT1374" s="1" t="str">
        <f t="shared" si="629"/>
        <v>Partial, Full</v>
      </c>
      <c r="AU1374" s="1" t="s">
        <v>402</v>
      </c>
      <c r="AV1374" s="1" t="str">
        <f t="shared" si="630"/>
        <v>Moist, Wet/Water</v>
      </c>
      <c r="AW1374" s="1" t="s">
        <v>12</v>
      </c>
      <c r="AX1374" s="1" t="str">
        <f t="shared" si="631"/>
        <v>Acid, Neutral, Alkaline</v>
      </c>
      <c r="AY1374" s="1" t="b">
        <v>0</v>
      </c>
      <c r="AZ1374" s="1" t="b">
        <v>0</v>
      </c>
      <c r="BA1374" s="1" t="b">
        <v>1</v>
      </c>
      <c r="BB1374" s="1" t="s">
        <v>29</v>
      </c>
      <c r="BC1374" t="str">
        <f t="shared" si="632"/>
        <v>TRUE</v>
      </c>
      <c r="BE1374" t="str">
        <f t="shared" si="633"/>
        <v>FALSE</v>
      </c>
      <c r="BF1374" s="1" t="b">
        <v>0</v>
      </c>
      <c r="BG1374" s="1" t="b">
        <v>0</v>
      </c>
      <c r="BH1374" s="1" t="b">
        <v>0</v>
      </c>
      <c r="BI1374" s="1" t="s">
        <v>30</v>
      </c>
      <c r="BJ1374" s="1" t="str">
        <f t="shared" si="634"/>
        <v>FALSE</v>
      </c>
      <c r="BL1374" t="str">
        <f t="shared" si="635"/>
        <v>FALSE</v>
      </c>
      <c r="BM1374" s="1" t="b">
        <v>0</v>
      </c>
      <c r="BN1374" s="1" t="b">
        <v>0</v>
      </c>
      <c r="BO1374" s="1">
        <f t="shared" si="639"/>
        <v>20</v>
      </c>
      <c r="BP1374" s="1" t="s">
        <v>6192</v>
      </c>
      <c r="BQ1374" s="1" cm="1">
        <f t="array" ref="BQ1374">_xlfn.IFS(BP1374="None Known",0, LEN(BP1374)&gt;500, 5,LEN(BP1374)&gt;400, 4, LEN(BP1374)&gt;300, 3, LEN(BP1374)&gt;200, 2, LEN(BP1374)&gt;1, 1)</f>
        <v>5</v>
      </c>
      <c r="BR1374" s="1" t="s">
        <v>6193</v>
      </c>
      <c r="BS1374" s="1">
        <v>5</v>
      </c>
      <c r="BT1374" s="1" t="s">
        <v>31</v>
      </c>
      <c r="BU1374" s="1">
        <v>0</v>
      </c>
      <c r="BV1374" s="1" t="s">
        <v>6194</v>
      </c>
      <c r="BW1374" s="1" t="s">
        <v>31</v>
      </c>
      <c r="BX1374" s="1"/>
      <c r="BY1374" t="str">
        <f>_xlfn.XLOOKUP($B1374,Img_lookup!A:A,Img_lookup!B:B, "Not available")</f>
        <v>608ca806-154f-445d-9d0f-8474b34c71ba</v>
      </c>
      <c r="BZ1374" t="str">
        <f>_xlfn.XLOOKUP($B1374,Img_lookup!A:A,Img_lookup!C:C, "Not available")</f>
        <v>Phormium tenax. NZ Flax.</v>
      </c>
      <c r="CA1374" t="str">
        <f>_xlfn.XLOOKUP($B1374,Img_lookup!A:A,Img_lookup!D:D, "Not available")</f>
        <v>Bernard Spragg</v>
      </c>
      <c r="CB1374" t="str">
        <f>_xlfn.XLOOKUP($B1374,Img_lookup!A:A,Img_lookup!E:E, "https://imgur.com/aT5wafe")</f>
        <v>https://api.openverse.engineering/v1/images/608ca806-154f-445d-9d0f-8474b34c71ba/thumb/</v>
      </c>
    </row>
    <row r="1375" spans="1:80" ht="409.6" x14ac:dyDescent="0.15">
      <c r="A1375" s="1" t="s">
        <v>58</v>
      </c>
      <c r="B1375" s="1" t="s">
        <v>16151</v>
      </c>
      <c r="C1375" s="1" t="s">
        <v>16152</v>
      </c>
      <c r="D1375" s="1" t="s">
        <v>16153</v>
      </c>
      <c r="E1375" s="1" t="s">
        <v>6968</v>
      </c>
      <c r="F1375" s="1" t="s">
        <v>22</v>
      </c>
      <c r="G1375" s="1" t="s">
        <v>22</v>
      </c>
      <c r="H1375" s="11" t="str">
        <f t="shared" si="641"/>
        <v>Perennial</v>
      </c>
      <c r="I1375" s="1" t="s">
        <v>17108</v>
      </c>
      <c r="J1375" s="1">
        <v>6</v>
      </c>
      <c r="L1375" t="str" cm="1">
        <f t="array" ref="L1375">_xlfn.IFS(J1375+K1375="", "Unknown", J1375+K1375&gt;3, "Large", J1375+K1375&gt;0.5, "Medium", J1375+K1375&gt;0, "Small")</f>
        <v>Large</v>
      </c>
      <c r="M1375" s="1">
        <v>7</v>
      </c>
      <c r="N1375" cm="1">
        <f t="array" ref="N1375">IF($M1375="",INDEX($M$2:$M$2176,MATCH(1,INDEX(($A$2:$A$2176=$A1375)*($M$2:$M$2176&lt;&gt;""),0),0)),$M1375)</f>
        <v>7</v>
      </c>
      <c r="O1375" s="2" t="str">
        <f t="shared" si="636"/>
        <v>Seasonal outdoors</v>
      </c>
      <c r="P1375" s="1" t="s">
        <v>16154</v>
      </c>
      <c r="Q1375" s="1" t="s">
        <v>17110</v>
      </c>
      <c r="R1375" t="str">
        <f t="shared" si="640"/>
        <v>Medium</v>
      </c>
      <c r="S1375" s="1" t="s">
        <v>24</v>
      </c>
      <c r="T1375" s="1" t="str">
        <f>LEFT(S1375,FIND("-",S1375)-1)</f>
        <v xml:space="preserve">1 </v>
      </c>
      <c r="U1375" s="1" t="str">
        <f>RIGHT(S1375,FIND("-",S1375)-1)</f>
        <v>12</v>
      </c>
      <c r="V1375" s="1">
        <v>5</v>
      </c>
      <c r="W1375" s="6">
        <f>IF(ISNUMBER(SEARCH("-",V1375)),TRIM(LEFT(V1375,FIND("-",V1375)-1)),V1375)</f>
        <v>5</v>
      </c>
      <c r="X1375" t="str">
        <f>IF(W1375=1, "January", IF(W1375=2, "February", IF(W1375=3, "March", IF(W1375=4, "April", IF(W1375=5, "May", IF(W1375=6, "June", IF(W1375=7, "July", IF(W1375=8, "August", IF(W1375=9, "September", IF(W1375=10, "October", IF(W1375=11, "November", IF(W1375=12, "December", "Other"))))))))))))</f>
        <v>May</v>
      </c>
      <c r="Y1375" s="1"/>
      <c r="Z1375" s="1"/>
      <c r="AA1375" s="1" t="s">
        <v>109</v>
      </c>
      <c r="AB1375" s="1" t="str">
        <f>IF(ISNUMBER(SEARCH("-",AA1375)),TRIM(LEFT(AA1375,FIND("-",AA1375)-1)),AA1375)</f>
        <v>9</v>
      </c>
      <c r="AC1375" s="1" t="str">
        <f>IF(AB1375="1", "January", IF(AB1375="2", "February", IF(AB1375="3", "March", IF(AB1375="4", "April", IF(AB1375="5", "May", IF(AB1375="6", "June", IF(AB1375="7", "July", IF(AB1375="8", "August", IF(AB1375="9", "September", IF(AB1375="10", "October", IF(AB1375="11", "November", IF(AB1375="12", "December", "Other"))))))))))))</f>
        <v>September</v>
      </c>
      <c r="AD1375" s="1" t="str">
        <f>IF(ISNUMBER(SEARCH("-",AA1375)),TRIM(RIGHT(AA1375,LEN(AA1375)-SEARCH("-",AA1375))),AA1375)</f>
        <v>10</v>
      </c>
      <c r="AE1375" s="1" t="str">
        <f>IF(AD1375="1", "January", IF(AD1375="2", "February", IF(AD1375="3", "March", IF(AD1375="4", "April", IF(AD1375="5", "May", IF(AD1375="6", "June", IF(AD1375="7", "July", IF(AD1375="8", "August", IF(AD1375="9", "September", IF(AD1375="10", "October", IF(AD1375="11", "November", IF(AD1375="12", "December", "Other"))))))))))))</f>
        <v>October</v>
      </c>
      <c r="AF1375" s="16" t="s">
        <v>24157</v>
      </c>
      <c r="AG1375" s="1" t="str">
        <f t="shared" si="626"/>
        <v xml:space="preserve">Seed </v>
      </c>
      <c r="AH1375" s="2" t="str">
        <f t="shared" si="627"/>
        <v>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v>
      </c>
      <c r="AI1375" s="1" t="s">
        <v>16155</v>
      </c>
      <c r="AJ1375" s="1" t="s">
        <v>53</v>
      </c>
      <c r="AK1375" s="1" t="s">
        <v>17104</v>
      </c>
      <c r="AL1375" s="1" t="str">
        <f t="shared" si="637"/>
        <v>Unscented</v>
      </c>
      <c r="AM1375" s="1" t="b">
        <v>0</v>
      </c>
      <c r="AN1375" s="1" t="b">
        <v>0</v>
      </c>
      <c r="AO1375" s="1" t="b">
        <v>0</v>
      </c>
      <c r="AP1375" s="5" t="s">
        <v>28</v>
      </c>
      <c r="AQ1375" s="5" t="str">
        <f t="shared" si="628"/>
        <v>Light, Medium, Heavy</v>
      </c>
      <c r="AR1375" s="1" t="s">
        <v>10</v>
      </c>
      <c r="AS1375" s="1" t="str">
        <f t="shared" si="638"/>
        <v>None, Partial</v>
      </c>
      <c r="AT1375" s="1" t="str">
        <f t="shared" si="629"/>
        <v>Partial, Full</v>
      </c>
      <c r="AU1375" s="1" t="s">
        <v>29</v>
      </c>
      <c r="AV1375" s="1" t="str">
        <f t="shared" si="630"/>
        <v>Moist</v>
      </c>
      <c r="AW1375" s="1" t="s">
        <v>12</v>
      </c>
      <c r="AX1375" s="1" t="str">
        <f t="shared" si="631"/>
        <v>Acid, Neutral, Alkaline</v>
      </c>
      <c r="AY1375" s="1" t="b">
        <v>0</v>
      </c>
      <c r="AZ1375" s="1" t="b">
        <v>1</v>
      </c>
      <c r="BA1375" s="1" t="b">
        <v>0</v>
      </c>
      <c r="BC1375" t="str">
        <f t="shared" si="632"/>
        <v>FALSE</v>
      </c>
      <c r="BE1375" t="str">
        <f t="shared" si="633"/>
        <v>FALSE</v>
      </c>
      <c r="BF1375" s="1" t="b">
        <v>0</v>
      </c>
      <c r="BG1375" s="1" t="b">
        <v>0</v>
      </c>
      <c r="BH1375" s="1" t="b">
        <v>0</v>
      </c>
      <c r="BJ1375" s="1" t="str">
        <f t="shared" si="634"/>
        <v>FALSE</v>
      </c>
      <c r="BL1375" t="str">
        <f t="shared" si="635"/>
        <v>FALSE</v>
      </c>
      <c r="BM1375" s="1" t="b">
        <v>0</v>
      </c>
      <c r="BN1375" s="1" t="b">
        <v>0</v>
      </c>
      <c r="BO1375" s="1">
        <f t="shared" si="639"/>
        <v>5</v>
      </c>
      <c r="BP1375" s="1" t="s">
        <v>5260</v>
      </c>
      <c r="BQ1375" s="1" cm="1">
        <f t="array" ref="BQ1375">_xlfn.IFS(BP1375="None Known",0, LEN(BP1375)&gt;500, 5,LEN(BP1375)&gt;400, 4, LEN(BP1375)&gt;300, 3, LEN(BP1375)&gt;200, 2, LEN(BP1375)&gt;1, 1)</f>
        <v>1</v>
      </c>
      <c r="BR1375" s="1" t="s">
        <v>16156</v>
      </c>
      <c r="BS1375" s="1">
        <v>1</v>
      </c>
      <c r="BT1375" s="1" t="s">
        <v>16157</v>
      </c>
      <c r="BU1375" s="1">
        <v>1</v>
      </c>
      <c r="BV1375" s="1" t="s">
        <v>11175</v>
      </c>
      <c r="BW1375" s="1" t="s">
        <v>31</v>
      </c>
      <c r="BX1375" s="1"/>
      <c r="BY1375" t="str">
        <f>_xlfn.XLOOKUP($B1375,Img_lookup!A:A,Img_lookup!B:B, "Not available")</f>
        <v>27160035-6afb-44bb-bb5f-5f12257302f7</v>
      </c>
      <c r="BZ1375" t="str">
        <f>_xlfn.XLOOKUP($B1375,Img_lookup!A:A,Img_lookup!C:C, "Not available")</f>
        <v>Photinia glabra</v>
      </c>
      <c r="CA1375" t="str">
        <f>_xlfn.XLOOKUP($B1375,Img_lookup!A:A,Img_lookup!D:D, "Not available")</f>
        <v>DaraKero_F</v>
      </c>
      <c r="CB1375" t="str">
        <f>_xlfn.XLOOKUP($B1375,Img_lookup!A:A,Img_lookup!E:E, "https://imgur.com/aT5wafe")</f>
        <v>https://api.openverse.engineering/v1/images/27160035-6afb-44bb-bb5f-5f12257302f7/thumb/</v>
      </c>
    </row>
    <row r="1376" spans="1:80" ht="409.6" x14ac:dyDescent="0.15">
      <c r="A1376" s="1" t="s">
        <v>58</v>
      </c>
      <c r="B1376" s="1" t="s">
        <v>5256</v>
      </c>
      <c r="D1376" s="1" t="s">
        <v>5257</v>
      </c>
      <c r="E1376" s="1" t="s">
        <v>1126</v>
      </c>
      <c r="F1376" s="1" t="s">
        <v>22</v>
      </c>
      <c r="G1376" s="1" t="s">
        <v>22</v>
      </c>
      <c r="H1376" s="11" t="str">
        <f t="shared" si="641"/>
        <v>Perennial</v>
      </c>
      <c r="I1376" s="1" t="s">
        <v>17107</v>
      </c>
      <c r="J1376" s="1">
        <v>5</v>
      </c>
      <c r="K1376" s="1">
        <v>5</v>
      </c>
      <c r="L1376" t="str" cm="1">
        <f t="array" ref="L1376">_xlfn.IFS(J1376+K1376="", "Unknown", J1376+K1376&gt;3, "Large", J1376+K1376&gt;0.5, "Medium", J1376+K1376&gt;0, "Small")</f>
        <v>Large</v>
      </c>
      <c r="M1376" s="1">
        <v>4</v>
      </c>
      <c r="N1376" cm="1">
        <f t="array" ref="N1376">IF($M1376="",INDEX($M$2:$M$2176,MATCH(1,INDEX(($A$2:$A$2176=$A1376)*($M$2:$M$2176&lt;&gt;""),0),0)),$M1376)</f>
        <v>4</v>
      </c>
      <c r="O1376" s="2" t="str">
        <f t="shared" si="636"/>
        <v>Hardy to cold</v>
      </c>
      <c r="P1376" s="1" t="s">
        <v>5258</v>
      </c>
      <c r="R1376" t="str">
        <f t="shared" si="640"/>
        <v>Medium</v>
      </c>
      <c r="T1376" s="1"/>
      <c r="U1376" s="1"/>
      <c r="V1376" s="1">
        <v>5</v>
      </c>
      <c r="W1376" s="6">
        <f>IF(ISNUMBER(SEARCH("-",V1376)),TRIM(LEFT(V1376,FIND("-",V1376)-1)),V1376)</f>
        <v>5</v>
      </c>
      <c r="X1376" t="str">
        <f>IF(W1376=1, "January", IF(W1376=2, "February", IF(W1376=3, "March", IF(W1376=4, "April", IF(W1376=5, "May", IF(W1376=6, "June", IF(W1376=7, "July", IF(W1376=8, "August", IF(W1376=9, "September", IF(W1376=10, "October", IF(W1376=11, "November", IF(W1376=12, "December", "Other"))))))))))))</f>
        <v>May</v>
      </c>
      <c r="Y1376" s="1"/>
      <c r="Z1376" s="1"/>
      <c r="AA1376" s="1" t="s">
        <v>427</v>
      </c>
      <c r="AB1376" s="1" t="str">
        <f>IF(ISNUMBER(SEARCH("-",AA1376)),TRIM(LEFT(AA1376,FIND("-",AA1376)-1)),AA1376)</f>
        <v>8</v>
      </c>
      <c r="AC1376" s="1" t="str">
        <f>IF(AB1376="1", "January", IF(AB1376="2", "February", IF(AB1376="3", "March", IF(AB1376="4", "April", IF(AB1376="5", "May", IF(AB1376="6", "June", IF(AB1376="7", "July", IF(AB1376="8", "August", IF(AB1376="9", "September", IF(AB1376="10", "October", IF(AB1376="11", "November", IF(AB1376="12", "December", "Other"))))))))))))</f>
        <v>August</v>
      </c>
      <c r="AD1376" s="1" t="str">
        <f>IF(ISNUMBER(SEARCH("-",AA1376)),TRIM(RIGHT(AA1376,LEN(AA1376)-SEARCH("-",AA1376))),AA1376)</f>
        <v>9</v>
      </c>
      <c r="AE1376" s="1" t="str">
        <f>IF(AD1376="1", "January", IF(AD1376="2", "February", IF(AD1376="3", "March", IF(AD1376="4", "April", IF(AD1376="5", "May", IF(AD1376="6", "June", IF(AD1376="7", "July", IF(AD1376="8", "August", IF(AD1376="9", "September", IF(AD1376="10", "October", IF(AD1376="11", "November", IF(AD1376="12", "December", "Other"))))))))))))</f>
        <v>September</v>
      </c>
      <c r="AF1376" s="16" t="s">
        <v>24157</v>
      </c>
      <c r="AG1376" s="1" t="str">
        <f t="shared" si="626"/>
        <v xml:space="preserve">Seed </v>
      </c>
      <c r="AH1376" s="2" t="str">
        <f t="shared" si="627"/>
        <v>Best sown in a cold frame as soon as it is ripe in the autumn. Stored seed will probably require stratification and should be sown as early in the year as possible[78]. Germination is usually good[78]. When they are large enough to handle, prick the seedlings out into individual pots and grow them on in the greenhouse for their first winter. Plant them out into their permanent positions in late spring or early summer, after the last expected frosts.
Basal cuttings in a frame[200]. Harvest the shoots with plenty of underground stem when they are about 8 - 10cm above the ground. Pot them up into individual pots and keep them in light shade in a cold frame or greenhouse until they are rooting well. Plant them out in the summer.
Cuttings of half-ripe wood, 7 - 10cm with a heel, July/August in a frame[11, 78]. They take about 2 months to root and should be overwintered in a greenhouse, planting out in late spring[78]. Fair to good percentage[78].
Cuttings of almost ripe side shoots, 7 - 12cm with a heel, October/November in a cold frame[78]. Lift the following autumn and plant in their permanent positions[78].
Layering in autumn. Partially sever the layer about 12 months later and lift in the following spring. High percentage[200].</v>
      </c>
      <c r="AI1376" s="1" t="s">
        <v>5259</v>
      </c>
      <c r="AJ1376" s="1" t="s">
        <v>53</v>
      </c>
      <c r="AK1376" s="1" t="s">
        <v>17104</v>
      </c>
      <c r="AL1376" s="1" t="str">
        <f t="shared" si="637"/>
        <v>Scented</v>
      </c>
      <c r="AM1376" s="1" t="b">
        <v>1</v>
      </c>
      <c r="AN1376" s="1" t="b">
        <v>1</v>
      </c>
      <c r="AO1376" s="1" t="b">
        <v>0</v>
      </c>
      <c r="AP1376" s="5" t="s">
        <v>28</v>
      </c>
      <c r="AQ1376" s="5" t="str">
        <f t="shared" si="628"/>
        <v>Light, Medium, Heavy</v>
      </c>
      <c r="AR1376" s="1" t="s">
        <v>10</v>
      </c>
      <c r="AS1376" s="1" t="str">
        <f t="shared" si="638"/>
        <v>None, Partial</v>
      </c>
      <c r="AT1376" s="1" t="str">
        <f t="shared" si="629"/>
        <v>Partial, Full</v>
      </c>
      <c r="AU1376" s="1" t="s">
        <v>29</v>
      </c>
      <c r="AV1376" s="1" t="str">
        <f t="shared" si="630"/>
        <v>Moist</v>
      </c>
      <c r="AW1376" s="1" t="s">
        <v>123</v>
      </c>
      <c r="AX1376" s="1" t="str">
        <f t="shared" si="631"/>
        <v>Acid, Neutral</v>
      </c>
      <c r="AY1376" s="1" t="b">
        <v>0</v>
      </c>
      <c r="AZ1376" s="1" t="b">
        <v>0</v>
      </c>
      <c r="BA1376" s="1" t="b">
        <v>0</v>
      </c>
      <c r="BC1376" t="str">
        <f t="shared" si="632"/>
        <v>FALSE</v>
      </c>
      <c r="BE1376" t="str">
        <f t="shared" si="633"/>
        <v>FALSE</v>
      </c>
      <c r="BF1376" s="1" t="b">
        <v>0</v>
      </c>
      <c r="BG1376" s="1" t="b">
        <v>0</v>
      </c>
      <c r="BH1376" s="1" t="b">
        <v>0</v>
      </c>
      <c r="BJ1376" s="1" t="str">
        <f t="shared" si="634"/>
        <v>FALSE</v>
      </c>
      <c r="BL1376" t="str">
        <f t="shared" si="635"/>
        <v>FALSE</v>
      </c>
      <c r="BM1376" s="1" t="b">
        <v>0</v>
      </c>
      <c r="BN1376" s="1" t="b">
        <v>0</v>
      </c>
      <c r="BO1376" s="1">
        <f t="shared" si="639"/>
        <v>4</v>
      </c>
      <c r="BP1376" s="1" t="s">
        <v>5260</v>
      </c>
      <c r="BQ1376" s="1" cm="1">
        <f t="array" ref="BQ1376">_xlfn.IFS(BP1376="None Known",0, LEN(BP1376)&gt;500, 5,LEN(BP1376)&gt;400, 4, LEN(BP1376)&gt;300, 3, LEN(BP1376)&gt;200, 2, LEN(BP1376)&gt;1, 1)</f>
        <v>1</v>
      </c>
      <c r="BR1376" s="1" t="s">
        <v>5261</v>
      </c>
      <c r="BS1376" s="1">
        <v>1</v>
      </c>
      <c r="BT1376" s="1" t="s">
        <v>31</v>
      </c>
      <c r="BU1376" s="1">
        <v>0</v>
      </c>
      <c r="BV1376" s="1" t="s">
        <v>465</v>
      </c>
      <c r="BW1376" s="1" t="s">
        <v>31</v>
      </c>
      <c r="BX1376" s="1"/>
      <c r="BY1376" t="str">
        <f>_xlfn.XLOOKUP($B1376,Img_lookup!A:A,Img_lookup!B:B, "Not available")</f>
        <v>01f66ec6-f3ba-4110-9ccc-a8d8bd00b7b5</v>
      </c>
      <c r="BZ1376" t="str">
        <f>_xlfn.XLOOKUP($B1376,Img_lookup!A:A,Img_lookup!C:C, "Not available")</f>
        <v>Photinia villosa (DC.) Thunb.</v>
      </c>
      <c r="CA1376" t="str">
        <f>_xlfn.XLOOKUP($B1376,Img_lookup!A:A,Img_lookup!D:D, "Not available")</f>
        <v>Charles Wright</v>
      </c>
      <c r="CB1376" t="str">
        <f>_xlfn.XLOOKUP($B1376,Img_lookup!A:A,Img_lookup!E:E, "https://imgur.com/aT5wafe")</f>
        <v>https://api.openverse.engineering/v1/images/01f66ec6-f3ba-4110-9ccc-a8d8bd00b7b5/thumb/</v>
      </c>
    </row>
    <row r="1377" spans="1:80" ht="409.6" x14ac:dyDescent="0.15">
      <c r="A1377" s="1" t="s">
        <v>394</v>
      </c>
      <c r="B1377" s="1" t="s">
        <v>15092</v>
      </c>
      <c r="C1377" s="1" t="s">
        <v>15093</v>
      </c>
      <c r="D1377" s="1" t="s">
        <v>15094</v>
      </c>
      <c r="E1377" s="1" t="s">
        <v>15095</v>
      </c>
      <c r="F1377" s="1" t="s">
        <v>6</v>
      </c>
      <c r="G1377" s="1" t="s">
        <v>6</v>
      </c>
      <c r="H1377" s="11" t="str">
        <f t="shared" si="641"/>
        <v>Perennial</v>
      </c>
      <c r="J1377" s="1">
        <v>3.5999999049999998</v>
      </c>
      <c r="K1377" s="1">
        <v>3</v>
      </c>
      <c r="L1377" t="str" cm="1">
        <f t="array" ref="L1377">_xlfn.IFS(J1377+K1377="", "Unknown", J1377+K1377&gt;3, "Large", J1377+K1377&gt;0.5, "Medium", J1377+K1377&gt;0, "Small")</f>
        <v>Large</v>
      </c>
      <c r="M1377" s="1">
        <v>5</v>
      </c>
      <c r="N1377" cm="1">
        <f t="array" ref="N1377">IF($M1377="",INDEX($M$2:$M$2176,MATCH(1,INDEX(($A$2:$A$2176=$A1377)*($M$2:$M$2176&lt;&gt;""),0),0)),$M1377)</f>
        <v>5</v>
      </c>
      <c r="O1377" s="2" t="str">
        <f t="shared" si="636"/>
        <v>Seasonal outdoors</v>
      </c>
      <c r="P1377" s="1" t="s">
        <v>15096</v>
      </c>
      <c r="Q1377" s="1" t="s">
        <v>17109</v>
      </c>
      <c r="R1377" t="str">
        <f t="shared" si="640"/>
        <v>Fast</v>
      </c>
      <c r="T1377" s="1"/>
      <c r="U1377" s="1"/>
      <c r="V1377" s="1" t="s">
        <v>108</v>
      </c>
      <c r="W1377" s="6" t="str">
        <f>IF(ISNUMBER(SEARCH("-",V1377)),TRIM(LEFT(V1377,FIND("-",V1377)-1)),V1377)</f>
        <v>7</v>
      </c>
      <c r="X1377" t="str">
        <f>IF(W1377="1", "January", IF(W1377="2", "February", IF(W1377="3", "March", IF(W1377="4", "April", IF(W1377="5", "May", IF(W1377="6", "June", IF(W1377="7", "July", IF(W1377="8", "August", IF(W1377="9", "September", IF(W1377="10", "October", IF(W1377="11", "November", IF(W1377="12", "December", "Other"))))))))))))</f>
        <v>July</v>
      </c>
      <c r="Y1377" s="2" t="str">
        <f>IF(ISNUMBER(SEARCH("-",V1377)),TRIM(RIGHT(V1377,LEN(V1377)-SEARCH("-",V1377))),V1377)</f>
        <v>9</v>
      </c>
      <c r="Z1377" s="2" t="str">
        <f>IF(Y1377="1", "January", IF(Y1377="2", "February", IF(Y1377="3", "March", IF(Y1377="4", "April", IF(Y1377="5", "May", IF(Y1377="6", "June", IF(Y1377="7", "July", IF(Y1377="8", "August", IF(Y1377="9", "September", IF(Y1377="10", "October", IF(Y1377="11", "November", IF(Y1377="12", "December", "Other"))))))))))))</f>
        <v>September</v>
      </c>
      <c r="AA1377" s="1" t="s">
        <v>135</v>
      </c>
      <c r="AB1377" s="1" t="str">
        <f>IF(ISNUMBER(SEARCH("-",AA1377)),TRIM(LEFT(AA1377,FIND("-",AA1377)-1)),AA1377)</f>
        <v>8</v>
      </c>
      <c r="AC1377" s="1" t="str">
        <f>IF(AB1377="1", "January", IF(AB1377="2", "February", IF(AB1377="3", "March", IF(AB1377="4", "April", IF(AB1377="5", "May", IF(AB1377="6", "June", IF(AB1377="7", "July", IF(AB1377="8", "August", IF(AB1377="9", "September", IF(AB1377="10", "October", IF(AB1377="11", "November", IF(AB1377="12", "December", "Other"))))))))))))</f>
        <v>August</v>
      </c>
      <c r="AD1377" s="1" t="str">
        <f>IF(ISNUMBER(SEARCH("-",AA1377)),TRIM(RIGHT(AA1377,LEN(AA1377)-SEARCH("-",AA1377))),AA1377)</f>
        <v>10</v>
      </c>
      <c r="AE1377" s="1" t="str">
        <f>IF(AD1377="1", "January", IF(AD1377="2", "February", IF(AD1377="3", "March", IF(AD1377="4", "April", IF(AD1377="5", "May", IF(AD1377="6", "June", IF(AD1377="7", "July", IF(AD1377="8", "August", IF(AD1377="9", "September", IF(AD1377="10", "October", IF(AD1377="11", "November", IF(AD1377="12", "December", "Other"))))))))))))</f>
        <v>October</v>
      </c>
      <c r="AF1377" s="16" t="s">
        <v>24639</v>
      </c>
      <c r="AG1377" s="1" t="str">
        <f t="shared" si="626"/>
        <v xml:space="preserve">Seed </v>
      </c>
      <c r="AH1377" s="2" t="str">
        <f t="shared" si="627"/>
        <v>Surface sow in spring in a light position. Keep the soil moist by emmersing the pot in 3cm of water. Germination usually takes place quite quickly. Prick out the seedlings into individual pots when they are large enough to handle and plant them out in the summer.
Division in spring. Very simple, any part of the root that has a growth bud will grow into a new plant.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77" s="1" t="s">
        <v>15097</v>
      </c>
      <c r="AJ1377" s="1" t="s">
        <v>1</v>
      </c>
      <c r="AK1377" s="1" t="s">
        <v>17104</v>
      </c>
      <c r="AL1377" s="1" t="str">
        <f t="shared" si="637"/>
        <v>Unscented</v>
      </c>
      <c r="AM1377" s="1" t="b">
        <v>0</v>
      </c>
      <c r="AN1377" s="1" t="b">
        <v>0</v>
      </c>
      <c r="AO1377" s="1" t="b">
        <v>0</v>
      </c>
      <c r="AP1377" s="5" t="s">
        <v>28</v>
      </c>
      <c r="AQ1377" s="5" t="str">
        <f t="shared" si="628"/>
        <v>Light, Medium, Heavy</v>
      </c>
      <c r="AR1377" s="1" t="s">
        <v>10</v>
      </c>
      <c r="AS1377" s="1" t="str">
        <f t="shared" si="638"/>
        <v>None, Partial</v>
      </c>
      <c r="AT1377" s="1" t="str">
        <f t="shared" si="629"/>
        <v>Partial, Full</v>
      </c>
      <c r="AU1377" s="1" t="s">
        <v>609</v>
      </c>
      <c r="AV1377" s="1" t="str">
        <f t="shared" si="630"/>
        <v>Moist, Wet/Water</v>
      </c>
      <c r="AW1377" s="1" t="s">
        <v>12</v>
      </c>
      <c r="AX1377" s="1" t="str">
        <f t="shared" si="631"/>
        <v>Acid, Neutral, Alkaline</v>
      </c>
      <c r="AY1377" s="1" t="b">
        <v>0</v>
      </c>
      <c r="AZ1377" s="1" t="b">
        <v>1</v>
      </c>
      <c r="BA1377" s="1" t="b">
        <v>1</v>
      </c>
      <c r="BB1377" s="1" t="s">
        <v>29</v>
      </c>
      <c r="BC1377" t="str">
        <f t="shared" si="632"/>
        <v>TRUE</v>
      </c>
      <c r="BE1377" t="str">
        <f t="shared" si="633"/>
        <v>FALSE</v>
      </c>
      <c r="BF1377" s="1" t="b">
        <v>0</v>
      </c>
      <c r="BG1377" s="1" t="b">
        <v>0</v>
      </c>
      <c r="BH1377" s="1" t="b">
        <v>0</v>
      </c>
      <c r="BI1377" s="1" t="s">
        <v>30</v>
      </c>
      <c r="BJ1377" s="1" t="str">
        <f t="shared" si="634"/>
        <v>FALSE</v>
      </c>
      <c r="BL1377" t="str">
        <f t="shared" si="635"/>
        <v>FALSE</v>
      </c>
      <c r="BM1377" s="1" t="b">
        <v>0</v>
      </c>
      <c r="BN1377" s="1" t="b">
        <v>0</v>
      </c>
      <c r="BO1377" s="1">
        <f t="shared" si="639"/>
        <v>22</v>
      </c>
      <c r="BP1377" s="1" t="s">
        <v>15098</v>
      </c>
      <c r="BQ1377" s="1" cm="1">
        <f t="array" ref="BQ1377">_xlfn.IFS(BP1377="None Known",0, LEN(BP1377)&gt;500, 5,LEN(BP1377)&gt;400, 4, LEN(BP1377)&gt;300, 3, LEN(BP1377)&gt;200, 2, LEN(BP1377)&gt;1, 1)</f>
        <v>5</v>
      </c>
      <c r="BR1377" s="16" t="s">
        <v>24934</v>
      </c>
      <c r="BS1377" s="1">
        <v>5</v>
      </c>
      <c r="BT1377" s="1" t="s">
        <v>15099</v>
      </c>
      <c r="BU1377" s="1">
        <v>2</v>
      </c>
      <c r="BV1377" s="1" t="s">
        <v>15100</v>
      </c>
      <c r="BW1377" s="1" t="s">
        <v>31</v>
      </c>
      <c r="BX1377" s="1"/>
      <c r="BY1377" t="str">
        <f>_xlfn.XLOOKUP($B1377,Img_lookup!A:A,Img_lookup!B:B, "Not available")</f>
        <v>574d5a3a-10ae-44d4-bb98-b92285851c4d</v>
      </c>
      <c r="BZ1377" t="str">
        <f>_xlfn.XLOOKUP($B1377,Img_lookup!A:A,Img_lookup!C:C, "Not available")</f>
        <v>Phragmites australis</v>
      </c>
      <c r="CA1377" t="str">
        <f>_xlfn.XLOOKUP($B1377,Img_lookup!A:A,Img_lookup!D:D, "Not available")</f>
        <v>paulschulze.photo</v>
      </c>
      <c r="CB1377" t="str">
        <f>_xlfn.XLOOKUP($B1377,Img_lookup!A:A,Img_lookup!E:E, "https://imgur.com/aT5wafe")</f>
        <v>https://api.openverse.engineering/v1/images/574d5a3a-10ae-44d4-bb98-b92285851c4d/thumb/</v>
      </c>
    </row>
    <row r="1378" spans="1:80" ht="409.6" x14ac:dyDescent="0.15">
      <c r="A1378" s="1" t="s">
        <v>394</v>
      </c>
      <c r="B1378" s="1" t="s">
        <v>12780</v>
      </c>
      <c r="C1378" s="1" t="s">
        <v>12781</v>
      </c>
      <c r="D1378" s="1" t="s">
        <v>12782</v>
      </c>
      <c r="E1378" s="1" t="s">
        <v>12783</v>
      </c>
      <c r="F1378" s="1" t="s">
        <v>399</v>
      </c>
      <c r="G1378" s="11" t="str">
        <f t="shared" ref="G1378:G1380" si="646">IF(ISNUMBER(SEARCH("/",$F1378)),$F1378,IF(ISNUMBER(SEARCH("Annual",$F1378)),"Annual","Perennial"))</f>
        <v>Perennial</v>
      </c>
      <c r="H1378" s="11" t="str">
        <f t="shared" si="641"/>
        <v>Perennial</v>
      </c>
      <c r="I1378" s="1" t="s">
        <v>17108</v>
      </c>
      <c r="J1378" s="1">
        <v>7.5</v>
      </c>
      <c r="K1378" s="1">
        <v>6</v>
      </c>
      <c r="L1378" t="str" cm="1">
        <f t="array" ref="L1378">_xlfn.IFS(J1378+K1378="", "Unknown", J1378+K1378&gt;3, "Large", J1378+K1378&gt;0.5, "Medium", J1378+K1378&gt;0, "Small")</f>
        <v>Large</v>
      </c>
      <c r="M1378" s="1">
        <v>7</v>
      </c>
      <c r="N1378" cm="1">
        <f t="array" ref="N1378">IF($M1378="",INDEX($M$2:$M$2176,MATCH(1,INDEX(($A$2:$A$2176=$A1378)*($M$2:$M$2176&lt;&gt;""),0),0)),$M1378)</f>
        <v>7</v>
      </c>
      <c r="O1378" s="2" t="str">
        <f t="shared" si="636"/>
        <v>Seasonal outdoors</v>
      </c>
      <c r="P1378" s="1" t="s">
        <v>1360</v>
      </c>
      <c r="R1378" t="str">
        <f t="shared" si="640"/>
        <v>Medium</v>
      </c>
      <c r="S1378" s="1" t="s">
        <v>24</v>
      </c>
      <c r="T1378" s="1" t="str">
        <f>LEFT(S1378,FIND("-",S1378)-1)</f>
        <v xml:space="preserve">1 </v>
      </c>
      <c r="U1378" s="1" t="str">
        <f>RIGHT(S1378,FIND("-",S1378)-1)</f>
        <v>12</v>
      </c>
      <c r="W1378"/>
      <c r="AF1378" s="16" t="s">
        <v>24640</v>
      </c>
      <c r="AG1378" s="1" t="str">
        <f t="shared" si="626"/>
        <v xml:space="preserve">Seed </v>
      </c>
      <c r="AH1378" s="2" t="str">
        <f t="shared" si="627"/>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I1378" s="1" t="s">
        <v>12784</v>
      </c>
      <c r="AJ1378" s="1" t="s">
        <v>1</v>
      </c>
      <c r="AK1378" s="1" t="s">
        <v>17104</v>
      </c>
      <c r="AL1378" s="1" t="str">
        <f t="shared" si="637"/>
        <v>Unscented</v>
      </c>
      <c r="AM1378" s="1" t="b">
        <v>0</v>
      </c>
      <c r="AN1378" s="1" t="b">
        <v>1</v>
      </c>
      <c r="AO1378" s="1" t="b">
        <v>0</v>
      </c>
      <c r="AP1378" s="5" t="s">
        <v>28</v>
      </c>
      <c r="AQ1378" s="5" t="str">
        <f t="shared" si="628"/>
        <v>Light, Medium, Heavy</v>
      </c>
      <c r="AR1378" s="1" t="s">
        <v>120</v>
      </c>
      <c r="AS1378" s="1" t="str">
        <f t="shared" si="638"/>
        <v>Partial</v>
      </c>
      <c r="AT1378" s="1" t="str">
        <f t="shared" si="629"/>
        <v>Partial</v>
      </c>
      <c r="AU1378" s="1" t="s">
        <v>29</v>
      </c>
      <c r="AV1378" s="1" t="str">
        <f t="shared" si="630"/>
        <v>Moist</v>
      </c>
      <c r="AW1378" s="1" t="s">
        <v>12</v>
      </c>
      <c r="AX1378" s="1" t="str">
        <f t="shared" si="631"/>
        <v>Acid, Neutral, Alkaline</v>
      </c>
      <c r="AY1378" s="1" t="b">
        <v>0</v>
      </c>
      <c r="AZ1378" s="1" t="b">
        <v>0</v>
      </c>
      <c r="BA1378" s="1" t="b">
        <v>0</v>
      </c>
      <c r="BC1378" t="str">
        <f t="shared" si="632"/>
        <v>FALSE</v>
      </c>
      <c r="BE1378" t="str">
        <f t="shared" si="633"/>
        <v>FALSE</v>
      </c>
      <c r="BF1378" s="1" t="b">
        <v>0</v>
      </c>
      <c r="BG1378" s="1" t="b">
        <v>0</v>
      </c>
      <c r="BH1378" s="1" t="b">
        <v>0</v>
      </c>
      <c r="BJ1378" s="1" t="str">
        <f t="shared" si="634"/>
        <v>FALSE</v>
      </c>
      <c r="BL1378" t="str">
        <f t="shared" si="635"/>
        <v>FALSE</v>
      </c>
      <c r="BM1378" s="1" t="b">
        <v>0</v>
      </c>
      <c r="BN1378" s="1" t="b">
        <v>0</v>
      </c>
      <c r="BO1378" s="1">
        <f t="shared" si="639"/>
        <v>17</v>
      </c>
      <c r="BP1378" s="1" t="s">
        <v>1362</v>
      </c>
      <c r="BQ1378" s="1" cm="1">
        <f t="array" ref="BQ1378">_xlfn.IFS(BP1378="None Known",0, LEN(BP1378)&gt;500, 5,LEN(BP1378)&gt;400, 4, LEN(BP1378)&gt;300, 3, LEN(BP1378)&gt;200, 2, LEN(BP1378)&gt;1, 1)</f>
        <v>2</v>
      </c>
      <c r="BR1378" s="1" t="s">
        <v>1363</v>
      </c>
      <c r="BS1378" s="1">
        <v>4</v>
      </c>
      <c r="BT1378" s="1" t="s">
        <v>12785</v>
      </c>
      <c r="BU1378" s="1">
        <v>3</v>
      </c>
      <c r="BV1378" s="1" t="s">
        <v>34</v>
      </c>
      <c r="BW1378" s="1" t="s">
        <v>31</v>
      </c>
      <c r="BX1378" s="1"/>
      <c r="BY1378" t="str">
        <f>_xlfn.XLOOKUP($B1378,Img_lookup!A:A,Img_lookup!B:B, "Not available")</f>
        <v>218ec547-2588-44b3-914a-112d2de35524</v>
      </c>
      <c r="BZ1378" t="str">
        <f>_xlfn.XLOOKUP($B1378,Img_lookup!A:A,Img_lookup!C:C, "Not available")</f>
        <v>Phyllostachys nigra</v>
      </c>
      <c r="CA1378" t="str">
        <f>_xlfn.XLOOKUP($B1378,Img_lookup!A:A,Img_lookup!D:D, "Not available")</f>
        <v>briweldon</v>
      </c>
      <c r="CB1378" t="str">
        <f>_xlfn.XLOOKUP($B1378,Img_lookup!A:A,Img_lookup!E:E, "https://imgur.com/aT5wafe")</f>
        <v>https://api.openverse.engineering/v1/images/218ec547-2588-44b3-914a-112d2de35524/thumb/</v>
      </c>
    </row>
    <row r="1379" spans="1:80" ht="409.6" x14ac:dyDescent="0.15">
      <c r="A1379" s="1" t="s">
        <v>394</v>
      </c>
      <c r="B1379" s="1" t="s">
        <v>1356</v>
      </c>
      <c r="C1379" s="1" t="s">
        <v>1357</v>
      </c>
      <c r="D1379" s="1" t="s">
        <v>1358</v>
      </c>
      <c r="E1379" s="1" t="s">
        <v>1359</v>
      </c>
      <c r="F1379" s="1" t="s">
        <v>399</v>
      </c>
      <c r="G1379" s="11" t="str">
        <f t="shared" si="646"/>
        <v>Perennial</v>
      </c>
      <c r="H1379" s="11" t="str">
        <f t="shared" si="641"/>
        <v>Perennial</v>
      </c>
      <c r="I1379" s="1" t="s">
        <v>17108</v>
      </c>
      <c r="J1379" s="1">
        <v>6</v>
      </c>
      <c r="L1379" t="str" cm="1">
        <f t="array" ref="L1379">_xlfn.IFS(J1379+K1379="", "Unknown", J1379+K1379&gt;3, "Large", J1379+K1379&gt;0.5, "Medium", J1379+K1379&gt;0, "Small")</f>
        <v>Large</v>
      </c>
      <c r="M1379" s="1">
        <v>7</v>
      </c>
      <c r="N1379" cm="1">
        <f t="array" ref="N1379">IF($M1379="",INDEX($M$2:$M$2176,MATCH(1,INDEX(($A$2:$A$2176=$A1379)*($M$2:$M$2176&lt;&gt;""),0),0)),$M1379)</f>
        <v>7</v>
      </c>
      <c r="O1379" s="2" t="str">
        <f t="shared" si="636"/>
        <v>Seasonal outdoors</v>
      </c>
      <c r="P1379" s="1" t="s">
        <v>1360</v>
      </c>
      <c r="R1379" t="str">
        <f t="shared" si="640"/>
        <v>Medium</v>
      </c>
      <c r="S1379" s="1" t="s">
        <v>24</v>
      </c>
      <c r="T1379" s="1" t="str">
        <f>LEFT(S1379,FIND("-",S1379)-1)</f>
        <v xml:space="preserve">1 </v>
      </c>
      <c r="U1379" s="1" t="str">
        <f>RIGHT(S1379,FIND("-",S1379)-1)</f>
        <v>12</v>
      </c>
      <c r="W1379"/>
      <c r="AF1379" s="16" t="s">
        <v>24640</v>
      </c>
      <c r="AG1379" s="1" t="str">
        <f t="shared" si="626"/>
        <v xml:space="preserve">Seed </v>
      </c>
      <c r="AH1379" s="2" t="str">
        <f t="shared" si="627"/>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I1379" s="1" t="s">
        <v>1361</v>
      </c>
      <c r="AJ1379" s="1" t="s">
        <v>1</v>
      </c>
      <c r="AK1379" s="1" t="s">
        <v>17104</v>
      </c>
      <c r="AL1379" s="1" t="str">
        <f t="shared" si="637"/>
        <v>Unscented</v>
      </c>
      <c r="AM1379" s="1" t="b">
        <v>0</v>
      </c>
      <c r="AN1379" s="1" t="b">
        <v>1</v>
      </c>
      <c r="AO1379" s="1" t="b">
        <v>0</v>
      </c>
      <c r="AP1379" s="5" t="s">
        <v>28</v>
      </c>
      <c r="AQ1379" s="5" t="str">
        <f t="shared" si="628"/>
        <v>Light, Medium, Heavy</v>
      </c>
      <c r="AR1379" s="1" t="s">
        <v>120</v>
      </c>
      <c r="AS1379" s="1" t="str">
        <f t="shared" si="638"/>
        <v>Partial</v>
      </c>
      <c r="AT1379" s="1" t="str">
        <f t="shared" si="629"/>
        <v>Partial</v>
      </c>
      <c r="AU1379" s="1" t="s">
        <v>29</v>
      </c>
      <c r="AV1379" s="1" t="str">
        <f t="shared" si="630"/>
        <v>Moist</v>
      </c>
      <c r="AW1379" s="1" t="s">
        <v>12</v>
      </c>
      <c r="AX1379" s="1" t="str">
        <f t="shared" si="631"/>
        <v>Acid, Neutral, Alkaline</v>
      </c>
      <c r="AY1379" s="1" t="b">
        <v>0</v>
      </c>
      <c r="AZ1379" s="1" t="b">
        <v>0</v>
      </c>
      <c r="BA1379" s="1" t="b">
        <v>0</v>
      </c>
      <c r="BC1379" t="str">
        <f t="shared" si="632"/>
        <v>FALSE</v>
      </c>
      <c r="BE1379" t="str">
        <f t="shared" si="633"/>
        <v>FALSE</v>
      </c>
      <c r="BF1379" s="1" t="b">
        <v>0</v>
      </c>
      <c r="BG1379" s="1" t="b">
        <v>0</v>
      </c>
      <c r="BH1379" s="1" t="b">
        <v>0</v>
      </c>
      <c r="BJ1379" s="1" t="str">
        <f t="shared" si="634"/>
        <v>FALSE</v>
      </c>
      <c r="BL1379" t="str">
        <f t="shared" si="635"/>
        <v>FALSE</v>
      </c>
      <c r="BM1379" s="1" t="b">
        <v>0</v>
      </c>
      <c r="BN1379" s="1" t="b">
        <v>0</v>
      </c>
      <c r="BO1379" s="1">
        <f t="shared" si="639"/>
        <v>17</v>
      </c>
      <c r="BP1379" s="1" t="s">
        <v>1362</v>
      </c>
      <c r="BQ1379" s="1" cm="1">
        <f t="array" ref="BQ1379">_xlfn.IFS(BP1379="None Known",0, LEN(BP1379)&gt;500, 5,LEN(BP1379)&gt;400, 4, LEN(BP1379)&gt;300, 3, LEN(BP1379)&gt;200, 2, LEN(BP1379)&gt;1, 1)</f>
        <v>2</v>
      </c>
      <c r="BR1379" s="1" t="s">
        <v>1363</v>
      </c>
      <c r="BS1379" s="1">
        <v>4</v>
      </c>
      <c r="BT1379" s="1" t="s">
        <v>1364</v>
      </c>
      <c r="BU1379" s="1">
        <v>3</v>
      </c>
      <c r="BV1379" s="1" t="s">
        <v>34</v>
      </c>
      <c r="BW1379" s="1" t="s">
        <v>31</v>
      </c>
      <c r="BX1379" s="1"/>
      <c r="BY1379" t="str">
        <f>_xlfn.XLOOKUP($B1379,Img_lookup!A:A,Img_lookup!B:B, "Not available")</f>
        <v>d6984e79-c44c-42e1-9d5f-bf9d21bfe161</v>
      </c>
      <c r="BZ1379" t="str">
        <f>_xlfn.XLOOKUP($B1379,Img_lookup!A:A,Img_lookup!C:C, "Not available")</f>
        <v>DSC_0571 Phyllostachys nigra var. henonis</v>
      </c>
      <c r="CA1379" t="str">
        <f>_xlfn.XLOOKUP($B1379,Img_lookup!A:A,Img_lookup!D:D, "Not available")</f>
        <v>Maria Vorontsova</v>
      </c>
      <c r="CB1379" t="str">
        <f>_xlfn.XLOOKUP($B1379,Img_lookup!A:A,Img_lookup!E:E, "https://imgur.com/aT5wafe")</f>
        <v>https://api.openverse.engineering/v1/images/d6984e79-c44c-42e1-9d5f-bf9d21bfe161/thumb/</v>
      </c>
    </row>
    <row r="1380" spans="1:80" ht="409.6" x14ac:dyDescent="0.15">
      <c r="A1380" s="1" t="s">
        <v>394</v>
      </c>
      <c r="B1380" s="1" t="s">
        <v>12822</v>
      </c>
      <c r="C1380" s="1" t="s">
        <v>12823</v>
      </c>
      <c r="E1380" s="1" t="s">
        <v>12783</v>
      </c>
      <c r="F1380" s="1" t="s">
        <v>399</v>
      </c>
      <c r="G1380" s="11" t="str">
        <f t="shared" si="646"/>
        <v>Perennial</v>
      </c>
      <c r="H1380" s="11" t="str">
        <f t="shared" si="641"/>
        <v>Perennial</v>
      </c>
      <c r="I1380" s="1" t="s">
        <v>17108</v>
      </c>
      <c r="J1380" s="1">
        <v>6</v>
      </c>
      <c r="L1380" t="str" cm="1">
        <f t="array" ref="L1380">_xlfn.IFS(J1380+K1380="", "Unknown", J1380+K1380&gt;3, "Large", J1380+K1380&gt;0.5, "Medium", J1380+K1380&gt;0, "Small")</f>
        <v>Large</v>
      </c>
      <c r="M1380" s="1">
        <v>7</v>
      </c>
      <c r="N1380" cm="1">
        <f t="array" ref="N1380">IF($M1380="",INDEX($M$2:$M$2176,MATCH(1,INDEX(($A$2:$A$2176=$A1380)*($M$2:$M$2176&lt;&gt;""),0),0)),$M1380)</f>
        <v>7</v>
      </c>
      <c r="O1380" s="2" t="str">
        <f t="shared" si="636"/>
        <v>Seasonal outdoors</v>
      </c>
      <c r="P1380" s="1" t="s">
        <v>1360</v>
      </c>
      <c r="R1380" t="str">
        <f t="shared" si="640"/>
        <v>Medium</v>
      </c>
      <c r="S1380" s="1" t="s">
        <v>24</v>
      </c>
      <c r="T1380" s="1" t="str">
        <f>LEFT(S1380,FIND("-",S1380)-1)</f>
        <v xml:space="preserve">1 </v>
      </c>
      <c r="U1380" s="1" t="str">
        <f>RIGHT(S1380,FIND("-",S1380)-1)</f>
        <v>12</v>
      </c>
      <c r="W1380"/>
      <c r="AF1380" s="16" t="s">
        <v>24640</v>
      </c>
      <c r="AG1380" s="1" t="str">
        <f t="shared" si="626"/>
        <v xml:space="preserve">Seed </v>
      </c>
      <c r="AH1380" s="2" t="str">
        <f t="shared" si="627"/>
        <v>Surface sow as soon as it is ripe in a greenhouse at about 20�c. Do not allow the compost to dry out. Germination usually takes place fairly quickly so long as the seed is of good quality, though it can take 3 - 6 months. Grow on in a lightly shaded place in the greenhouse until large enough to plant out. Seed is rarely available.
Division in spring as new growth commences. Divisions from the open ground do not transplant well, so will need careful treatment and nurturing under cover in pots until at least late spring[238]. Division is best carried out in wet weather and small divisions will establish better than large clumps[238]. Another report says that you can take large divisions from established clumps and transfer them straight to their permanent positions, misting or drenching them frequently until they are established[200].
Basal cane cuttings in spring.</v>
      </c>
      <c r="AI1380" s="1" t="s">
        <v>12824</v>
      </c>
      <c r="AJ1380" s="1" t="s">
        <v>1</v>
      </c>
      <c r="AK1380" s="1" t="s">
        <v>17104</v>
      </c>
      <c r="AL1380" s="1" t="str">
        <f t="shared" si="637"/>
        <v>Unscented</v>
      </c>
      <c r="AM1380" s="1" t="b">
        <v>0</v>
      </c>
      <c r="AN1380" s="1" t="b">
        <v>1</v>
      </c>
      <c r="AO1380" s="1" t="b">
        <v>0</v>
      </c>
      <c r="AP1380" s="5" t="s">
        <v>28</v>
      </c>
      <c r="AQ1380" s="5" t="str">
        <f t="shared" si="628"/>
        <v>Light, Medium, Heavy</v>
      </c>
      <c r="AR1380" s="1" t="s">
        <v>120</v>
      </c>
      <c r="AS1380" s="1" t="str">
        <f t="shared" si="638"/>
        <v>Partial</v>
      </c>
      <c r="AT1380" s="1" t="str">
        <f t="shared" si="629"/>
        <v>Partial</v>
      </c>
      <c r="AU1380" s="1" t="s">
        <v>29</v>
      </c>
      <c r="AV1380" s="1" t="str">
        <f t="shared" si="630"/>
        <v>Moist</v>
      </c>
      <c r="AW1380" s="1" t="s">
        <v>12</v>
      </c>
      <c r="AX1380" s="1" t="str">
        <f t="shared" si="631"/>
        <v>Acid, Neutral, Alkaline</v>
      </c>
      <c r="AY1380" s="1" t="b">
        <v>0</v>
      </c>
      <c r="AZ1380" s="1" t="b">
        <v>0</v>
      </c>
      <c r="BA1380" s="1" t="b">
        <v>0</v>
      </c>
      <c r="BC1380" t="str">
        <f t="shared" si="632"/>
        <v>FALSE</v>
      </c>
      <c r="BE1380" t="str">
        <f t="shared" si="633"/>
        <v>FALSE</v>
      </c>
      <c r="BF1380" s="1" t="b">
        <v>0</v>
      </c>
      <c r="BG1380" s="1" t="b">
        <v>0</v>
      </c>
      <c r="BH1380" s="1" t="b">
        <v>0</v>
      </c>
      <c r="BJ1380" s="1" t="str">
        <f t="shared" si="634"/>
        <v>FALSE</v>
      </c>
      <c r="BL1380" t="str">
        <f t="shared" si="635"/>
        <v>FALSE</v>
      </c>
      <c r="BM1380" s="1" t="b">
        <v>0</v>
      </c>
      <c r="BN1380" s="1" t="b">
        <v>0</v>
      </c>
      <c r="BO1380" s="1">
        <f t="shared" si="639"/>
        <v>16</v>
      </c>
      <c r="BP1380" s="1" t="s">
        <v>12825</v>
      </c>
      <c r="BQ1380" s="1" cm="1">
        <f t="array" ref="BQ1380">_xlfn.IFS(BP1380="None Known",0, LEN(BP1380)&gt;500, 5,LEN(BP1380)&gt;400, 4, LEN(BP1380)&gt;300, 3, LEN(BP1380)&gt;200, 2, LEN(BP1380)&gt;1, 1)</f>
        <v>1</v>
      </c>
      <c r="BR1380" s="1" t="s">
        <v>12826</v>
      </c>
      <c r="BS1380" s="1">
        <v>4</v>
      </c>
      <c r="BT1380" s="1" t="s">
        <v>12827</v>
      </c>
      <c r="BU1380" s="1">
        <v>3</v>
      </c>
      <c r="BV1380" s="1" t="s">
        <v>34</v>
      </c>
      <c r="BW1380" s="1" t="s">
        <v>31</v>
      </c>
      <c r="BX1380" s="1"/>
      <c r="BY1380" t="str">
        <f>_xlfn.XLOOKUP($B1380,Img_lookup!A:A,Img_lookup!B:B, "Not available")</f>
        <v>Not available</v>
      </c>
      <c r="BZ1380" t="str">
        <f>_xlfn.XLOOKUP($B1380,Img_lookup!A:A,Img_lookup!C:C, "Not available")</f>
        <v>Not available</v>
      </c>
      <c r="CA1380" t="str">
        <f>_xlfn.XLOOKUP($B1380,Img_lookup!A:A,Img_lookup!D:D, "Not available")</f>
        <v>Not available</v>
      </c>
      <c r="CB1380" t="str">
        <f>_xlfn.XLOOKUP($B1380,Img_lookup!A:A,Img_lookup!E:E, "https://imgur.com/aT5wafe")</f>
        <v>https://imgur.com/aT5wafe</v>
      </c>
    </row>
    <row r="1381" spans="1:80" ht="409.6" x14ac:dyDescent="0.15">
      <c r="A1381" s="1" t="s">
        <v>81</v>
      </c>
      <c r="B1381" s="1" t="s">
        <v>12835</v>
      </c>
      <c r="C1381" s="1" t="s">
        <v>12836</v>
      </c>
      <c r="D1381" s="1" t="s">
        <v>12837</v>
      </c>
      <c r="E1381" s="1" t="s">
        <v>12838</v>
      </c>
      <c r="F1381" s="1" t="s">
        <v>6</v>
      </c>
      <c r="G1381" s="1" t="s">
        <v>6</v>
      </c>
      <c r="H1381" s="11" t="str">
        <f t="shared" si="641"/>
        <v>Perennial</v>
      </c>
      <c r="J1381" s="1">
        <v>0.30000001199999998</v>
      </c>
      <c r="K1381" s="1">
        <v>0.60000002399999997</v>
      </c>
      <c r="L1381" t="str" cm="1">
        <f t="array" ref="L1381">_xlfn.IFS(J1381+K1381="", "Unknown", J1381+K1381&gt;3, "Large", J1381+K1381&gt;0.5, "Medium", J1381+K1381&gt;0, "Small")</f>
        <v>Medium</v>
      </c>
      <c r="M1381" s="1">
        <v>6</v>
      </c>
      <c r="N1381" cm="1">
        <f t="array" ref="N1381">IF($M1381="",INDEX($M$2:$M$2176,MATCH(1,INDEX(($A$2:$A$2176=$A1381)*($M$2:$M$2176&lt;&gt;""),0),0)),$M1381)</f>
        <v>6</v>
      </c>
      <c r="O1381" s="2" t="str">
        <f t="shared" si="636"/>
        <v>Seasonal outdoors</v>
      </c>
      <c r="P1381" s="1" t="s">
        <v>12839</v>
      </c>
      <c r="R1381" t="str">
        <f t="shared" si="640"/>
        <v>Medium</v>
      </c>
      <c r="T1381" s="1"/>
      <c r="U1381" s="1"/>
      <c r="V1381" s="1">
        <v>7</v>
      </c>
      <c r="W1381" s="6">
        <f>IF(ISNUMBER(SEARCH("-",V1381)),TRIM(LEFT(V1381,FIND("-",V1381)-1)),V1381)</f>
        <v>7</v>
      </c>
      <c r="X1381" t="str">
        <f>IF(W1381=1, "January", IF(W1381=2, "February", IF(W1381=3, "March", IF(W1381=4, "April", IF(W1381=5, "May", IF(W1381=6, "June", IF(W1381=7, "July", IF(W1381=8, "August", IF(W1381=9, "September", IF(W1381=10, "October", IF(W1381=11, "November", IF(W1381=12, "December", "Other"))))))))))))</f>
        <v>July</v>
      </c>
      <c r="AF1381" s="16" t="s">
        <v>24641</v>
      </c>
      <c r="AG1381" s="1" t="str">
        <f t="shared" si="626"/>
        <v xml:space="preserve">Seed </v>
      </c>
      <c r="AH1381" s="2" t="str">
        <f t="shared" si="627"/>
        <v>Sow March/April in a greenhouse only just covering the seed. Germination usually takes place quickly and freely. Prick out the seedlings into individual pots of fairly rich soil when they are large enough to handle and plant them out in early summer.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I1381" s="1" t="s">
        <v>12840</v>
      </c>
      <c r="AJ1381" s="1" t="s">
        <v>26</v>
      </c>
      <c r="AK1381" s="1" t="s">
        <v>17104</v>
      </c>
      <c r="AL1381" s="1" t="str">
        <f t="shared" si="637"/>
        <v>Unscented</v>
      </c>
      <c r="AM1381" s="1" t="b">
        <v>0</v>
      </c>
      <c r="AN1381" s="1" t="b">
        <v>0</v>
      </c>
      <c r="AO1381" s="1" t="b">
        <v>0</v>
      </c>
      <c r="AP1381" s="5" t="s">
        <v>28</v>
      </c>
      <c r="AQ1381" s="5" t="str">
        <f t="shared" si="628"/>
        <v>Light, Medium, Heavy</v>
      </c>
      <c r="AR1381" s="1" t="s">
        <v>10</v>
      </c>
      <c r="AS1381" s="1" t="str">
        <f t="shared" si="638"/>
        <v>None, Partial</v>
      </c>
      <c r="AT1381" s="1" t="str">
        <f t="shared" si="629"/>
        <v>Partial, Full</v>
      </c>
      <c r="AU1381" s="1" t="s">
        <v>29</v>
      </c>
      <c r="AV1381" s="1" t="str">
        <f t="shared" si="630"/>
        <v>Moist</v>
      </c>
      <c r="AW1381" s="1" t="s">
        <v>12</v>
      </c>
      <c r="AX1381" s="1" t="str">
        <f t="shared" si="631"/>
        <v>Acid, Neutral, Alkaline</v>
      </c>
      <c r="AY1381" s="1" t="b">
        <v>0</v>
      </c>
      <c r="AZ1381" s="1" t="b">
        <v>0</v>
      </c>
      <c r="BA1381" s="1" t="b">
        <v>0</v>
      </c>
      <c r="BC1381" t="str">
        <f t="shared" si="632"/>
        <v>FALSE</v>
      </c>
      <c r="BE1381" t="str">
        <f t="shared" si="633"/>
        <v>FALSE</v>
      </c>
      <c r="BF1381" s="1" t="b">
        <v>0</v>
      </c>
      <c r="BG1381" s="1" t="b">
        <v>0</v>
      </c>
      <c r="BH1381" s="1" t="b">
        <v>0</v>
      </c>
      <c r="BI1381" s="1" t="s">
        <v>77</v>
      </c>
      <c r="BJ1381" s="1" t="str">
        <f t="shared" si="634"/>
        <v>TRUE</v>
      </c>
      <c r="BL1381" t="str">
        <f t="shared" si="635"/>
        <v>FALSE</v>
      </c>
      <c r="BM1381" s="1" t="b">
        <v>0</v>
      </c>
      <c r="BN1381" s="1" t="b">
        <v>0</v>
      </c>
      <c r="BO1381" s="1">
        <f t="shared" si="639"/>
        <v>8</v>
      </c>
      <c r="BP1381" s="1" t="s">
        <v>31</v>
      </c>
      <c r="BQ1381" s="1" cm="1">
        <f t="array" ref="BQ1381">_xlfn.IFS(BP1381="None Known",0, LEN(BP1381)&gt;500, 5,LEN(BP1381)&gt;400, 4, LEN(BP1381)&gt;300, 3, LEN(BP1381)&gt;200, 2, LEN(BP1381)&gt;1, 1)</f>
        <v>0</v>
      </c>
      <c r="BR1381" s="1" t="s">
        <v>12841</v>
      </c>
      <c r="BS1381" s="1">
        <v>2</v>
      </c>
      <c r="BT1381" s="1" t="s">
        <v>12842</v>
      </c>
      <c r="BU1381" s="1">
        <v>2</v>
      </c>
      <c r="BV1381" s="1" t="s">
        <v>12843</v>
      </c>
      <c r="BW1381" s="1" t="s">
        <v>12844</v>
      </c>
      <c r="BX1381" s="1"/>
      <c r="BY1381" t="str">
        <f>_xlfn.XLOOKUP($B1381,Img_lookup!A:A,Img_lookup!B:B, "Not available")</f>
        <v>a288ede5-2aec-46cc-85f8-ffe5ecd83e4f</v>
      </c>
      <c r="BZ1381" t="str">
        <f>_xlfn.XLOOKUP($B1381,Img_lookup!A:A,Img_lookup!C:C, "Not available")</f>
        <v>Physalis alkekengi</v>
      </c>
      <c r="CA1381" t="str">
        <f>_xlfn.XLOOKUP($B1381,Img_lookup!A:A,Img_lookup!D:D, "Not available")</f>
        <v>Bernd Thaller</v>
      </c>
      <c r="CB1381" t="str">
        <f>_xlfn.XLOOKUP($B1381,Img_lookup!A:A,Img_lookup!E:E, "https://imgur.com/aT5wafe")</f>
        <v>https://api.openverse.engineering/v1/images/a288ede5-2aec-46cc-85f8-ffe5ecd83e4f/thumb/</v>
      </c>
    </row>
    <row r="1382" spans="1:80" ht="13" x14ac:dyDescent="0.15">
      <c r="A1382" s="1" t="s">
        <v>81</v>
      </c>
      <c r="B1382" s="1" t="s">
        <v>7232</v>
      </c>
      <c r="C1382" s="1" t="s">
        <v>7233</v>
      </c>
      <c r="E1382" s="1" t="s">
        <v>7234</v>
      </c>
      <c r="F1382" s="1" t="s">
        <v>85</v>
      </c>
      <c r="G1382" s="1" t="s">
        <v>85</v>
      </c>
      <c r="H1382" s="11" t="str">
        <f t="shared" si="641"/>
        <v>Annual</v>
      </c>
      <c r="J1382" s="1">
        <v>0.75</v>
      </c>
      <c r="L1382" t="str" cm="1">
        <f t="array" ref="L1382">_xlfn.IFS(J1382+K1382="", "Unknown", J1382+K1382&gt;3, "Large", J1382+K1382&gt;0.5, "Medium", J1382+K1382&gt;0, "Small")</f>
        <v>Medium</v>
      </c>
      <c r="N1382" cm="1">
        <f t="array" ref="N1382">IF($M1382="",INDEX($M$2:$M$2176,MATCH(1,INDEX(($A$2:$A$2176=$A1382)*($M$2:$M$2176&lt;&gt;""),0),0)),$M1382)</f>
        <v>9</v>
      </c>
      <c r="O1382" s="2" t="str">
        <f t="shared" si="636"/>
        <v>Grown indoors</v>
      </c>
      <c r="P1382" s="1" t="s">
        <v>7235</v>
      </c>
      <c r="R1382" t="str">
        <f t="shared" si="640"/>
        <v>Medium</v>
      </c>
      <c r="S1382" s="1" t="s">
        <v>936</v>
      </c>
      <c r="T1382" s="1" t="str">
        <f>LEFT(S1382,FIND("-",S1382)-1)</f>
        <v xml:space="preserve">5 </v>
      </c>
      <c r="U1382" s="1" t="str">
        <f>RIGHT(S1382,FIND("-",S1382)-1)</f>
        <v>10</v>
      </c>
      <c r="V1382" s="1" t="s">
        <v>108</v>
      </c>
      <c r="W1382" s="6" t="str">
        <f>IF(ISNUMBER(SEARCH("-",V1382)),TRIM(LEFT(V1382,FIND("-",V1382)-1)),V1382)</f>
        <v>7</v>
      </c>
      <c r="X1382" t="str">
        <f>IF(W1382="1", "January", IF(W1382="2", "February", IF(W1382="3", "March", IF(W1382="4", "April", IF(W1382="5", "May", IF(W1382="6", "June", IF(W1382="7", "July", IF(W1382="8", "August", IF(W1382="9", "September", IF(W1382="10", "October", IF(W1382="11", "November", IF(W1382="12", "December", "Other"))))))))))))</f>
        <v>July</v>
      </c>
      <c r="Y1382" s="2" t="str">
        <f>IF(ISNUMBER(SEARCH("-",V1382)),TRIM(RIGHT(V1382,LEN(V1382)-SEARCH("-",V1382))),V1382)</f>
        <v>9</v>
      </c>
      <c r="Z1382" s="2" t="str">
        <f>IF(Y1382="1", "January", IF(Y1382="2", "February", IF(Y1382="3", "March", IF(Y1382="4", "April", IF(Y1382="5", "May", IF(Y1382="6", "June", IF(Y1382="7", "July", IF(Y1382="8", "August", IF(Y1382="9", "September", IF(Y1382="10", "October", IF(Y1382="11", "November", IF(Y1382="12", "December", "Other"))))))))))))</f>
        <v>September</v>
      </c>
      <c r="AF1382" s="1" t="s">
        <v>24642</v>
      </c>
      <c r="AG1382" s="1" t="str">
        <f t="shared" si="626"/>
        <v xml:space="preserve">Seed </v>
      </c>
      <c r="AH1382"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I1382" s="1" t="s">
        <v>7236</v>
      </c>
      <c r="AJ1382" s="1" t="s">
        <v>53</v>
      </c>
      <c r="AK1382" s="1" t="s">
        <v>17104</v>
      </c>
      <c r="AL1382" s="1" t="str">
        <f t="shared" si="637"/>
        <v>Unscented</v>
      </c>
      <c r="AM1382" s="1" t="b">
        <v>0</v>
      </c>
      <c r="AN1382" s="1" t="b">
        <v>0</v>
      </c>
      <c r="AO1382" s="1" t="b">
        <v>0</v>
      </c>
      <c r="AP1382" s="5" t="s">
        <v>28</v>
      </c>
      <c r="AQ1382" s="5" t="str">
        <f t="shared" si="628"/>
        <v>Light, Medium, Heavy</v>
      </c>
      <c r="AR1382" s="1" t="s">
        <v>10</v>
      </c>
      <c r="AS1382" s="1" t="str">
        <f t="shared" si="638"/>
        <v>None, Partial</v>
      </c>
      <c r="AT1382" s="1" t="str">
        <f t="shared" si="629"/>
        <v>Partial, Full</v>
      </c>
      <c r="AU1382" s="1" t="s">
        <v>29</v>
      </c>
      <c r="AV1382" s="1" t="str">
        <f t="shared" si="630"/>
        <v>Moist</v>
      </c>
      <c r="AW1382" s="1" t="s">
        <v>12</v>
      </c>
      <c r="AX1382" s="1" t="str">
        <f t="shared" si="631"/>
        <v>Acid, Neutral, Alkaline</v>
      </c>
      <c r="AY1382" s="1" t="b">
        <v>0</v>
      </c>
      <c r="AZ1382" s="1" t="b">
        <v>0</v>
      </c>
      <c r="BA1382" s="1" t="b">
        <v>0</v>
      </c>
      <c r="BC1382" t="str">
        <f t="shared" si="632"/>
        <v>FALSE</v>
      </c>
      <c r="BE1382" t="str">
        <f t="shared" si="633"/>
        <v>FALSE</v>
      </c>
      <c r="BF1382" s="1" t="b">
        <v>0</v>
      </c>
      <c r="BG1382" s="1" t="b">
        <v>0</v>
      </c>
      <c r="BH1382" s="1" t="b">
        <v>0</v>
      </c>
      <c r="BJ1382" s="1" t="str">
        <f t="shared" si="634"/>
        <v>FALSE</v>
      </c>
      <c r="BL1382" t="str">
        <f t="shared" si="635"/>
        <v>FALSE</v>
      </c>
      <c r="BM1382" s="1" t="b">
        <v>0</v>
      </c>
      <c r="BN1382" s="1" t="b">
        <v>0</v>
      </c>
      <c r="BO1382" s="1">
        <f t="shared" si="639"/>
        <v>10</v>
      </c>
      <c r="BP1382" s="1" t="s">
        <v>31</v>
      </c>
      <c r="BQ1382" s="1" cm="1">
        <f t="array" ref="BQ1382">_xlfn.IFS(BP1382="None Known",0, LEN(BP1382)&gt;500, 5,LEN(BP1382)&gt;400, 4, LEN(BP1382)&gt;300, 3, LEN(BP1382)&gt;200, 2, LEN(BP1382)&gt;1, 1)</f>
        <v>0</v>
      </c>
      <c r="BR1382" s="1" t="s">
        <v>7237</v>
      </c>
      <c r="BS1382" s="1">
        <v>3</v>
      </c>
      <c r="BT1382" s="1" t="s">
        <v>7238</v>
      </c>
      <c r="BU1382" s="1">
        <v>1</v>
      </c>
      <c r="BV1382" s="1" t="s">
        <v>7239</v>
      </c>
      <c r="BW1382" s="1" t="s">
        <v>4991</v>
      </c>
      <c r="BX1382" s="1"/>
      <c r="BY1382" t="str">
        <f>_xlfn.XLOOKUP($B1382,Img_lookup!A:A,Img_lookup!B:B, "Not available")</f>
        <v>f380252c-093d-44bd-90cb-8a1a342eae6d</v>
      </c>
      <c r="BZ1382" t="str">
        <f>_xlfn.XLOOKUP($B1382,Img_lookup!A:A,Img_lookup!C:C, "Not available")</f>
        <v>Physalis angulata</v>
      </c>
      <c r="CA1382" t="str">
        <f>_xlfn.XLOOKUP($B1382,Img_lookup!A:A,Img_lookup!D:D, "Not available")</f>
        <v>Jo√£o de Deus Medeiros</v>
      </c>
      <c r="CB1382" t="str">
        <f>_xlfn.XLOOKUP($B1382,Img_lookup!A:A,Img_lookup!E:E, "https://imgur.com/aT5wafe")</f>
        <v>https://api.openverse.engineering/v1/images/f380252c-093d-44bd-90cb-8a1a342eae6d/thumb/</v>
      </c>
    </row>
    <row r="1383" spans="1:80" ht="13" x14ac:dyDescent="0.15">
      <c r="A1383" s="1" t="s">
        <v>81</v>
      </c>
      <c r="B1383" s="1" t="s">
        <v>2986</v>
      </c>
      <c r="C1383" s="1" t="s">
        <v>2987</v>
      </c>
      <c r="D1383" s="1" t="s">
        <v>2988</v>
      </c>
      <c r="E1383" s="1" t="s">
        <v>2989</v>
      </c>
      <c r="F1383" s="1" t="s">
        <v>85</v>
      </c>
      <c r="G1383" s="1" t="s">
        <v>85</v>
      </c>
      <c r="H1383" s="11" t="str">
        <f t="shared" si="641"/>
        <v>Annual</v>
      </c>
      <c r="J1383" s="1">
        <v>1.2000000479999999</v>
      </c>
      <c r="L1383" t="str" cm="1">
        <f t="array" ref="L1383">_xlfn.IFS(J1383+K1383="", "Unknown", J1383+K1383&gt;3, "Large", J1383+K1383&gt;0.5, "Medium", J1383+K1383&gt;0, "Small")</f>
        <v>Medium</v>
      </c>
      <c r="M1383" s="1">
        <v>8</v>
      </c>
      <c r="N1383" cm="1">
        <f t="array" ref="N1383">IF($M1383="",INDEX($M$2:$M$2176,MATCH(1,INDEX(($A$2:$A$2176=$A1383)*($M$2:$M$2176&lt;&gt;""),0),0)),$M1383)</f>
        <v>8</v>
      </c>
      <c r="O1383" s="2" t="str">
        <f t="shared" si="636"/>
        <v>Grown indoors</v>
      </c>
      <c r="P1383" s="1" t="s">
        <v>2990</v>
      </c>
      <c r="R1383" t="str">
        <f t="shared" si="640"/>
        <v>Medium</v>
      </c>
      <c r="T1383" s="1"/>
      <c r="U1383" s="1"/>
      <c r="V1383" s="1" t="s">
        <v>108</v>
      </c>
      <c r="W1383" s="6" t="str">
        <f>IF(ISNUMBER(SEARCH("-",V1383)),TRIM(LEFT(V1383,FIND("-",V1383)-1)),V1383)</f>
        <v>7</v>
      </c>
      <c r="X1383" t="str">
        <f>IF(W1383="1", "January", IF(W1383="2", "February", IF(W1383="3", "March", IF(W1383="4", "April", IF(W1383="5", "May", IF(W1383="6", "June", IF(W1383="7", "July", IF(W1383="8", "August", IF(W1383="9", "September", IF(W1383="10", "October", IF(W1383="11", "November", IF(W1383="12", "December", "Other"))))))))))))</f>
        <v>July</v>
      </c>
      <c r="Y1383" s="2" t="str">
        <f>IF(ISNUMBER(SEARCH("-",V1383)),TRIM(RIGHT(V1383,LEN(V1383)-SEARCH("-",V1383))),V1383)</f>
        <v>9</v>
      </c>
      <c r="Z1383" s="2" t="str">
        <f>IF(Y1383="1", "January", IF(Y1383="2", "February", IF(Y1383="3", "March", IF(Y1383="4", "April", IF(Y1383="5", "May", IF(Y1383="6", "June", IF(Y1383="7", "July", IF(Y1383="8", "August", IF(Y1383="9", "September", IF(Y1383="10", "October", IF(Y1383="11", "November", IF(Y1383="12", "December", "Other"))))))))))))</f>
        <v>September</v>
      </c>
      <c r="AA1383" s="1" t="s">
        <v>135</v>
      </c>
      <c r="AB1383" s="1" t="str">
        <f>IF(ISNUMBER(SEARCH("-",AA1383)),TRIM(LEFT(AA1383,FIND("-",AA1383)-1)),AA1383)</f>
        <v>8</v>
      </c>
      <c r="AC1383" s="1" t="str">
        <f>IF(AB1383="1", "January", IF(AB1383="2", "February", IF(AB1383="3", "March", IF(AB1383="4", "April", IF(AB1383="5", "May", IF(AB1383="6", "June", IF(AB1383="7", "July", IF(AB1383="8", "August", IF(AB1383="9", "September", IF(AB1383="10", "October", IF(AB1383="11", "November", IF(AB1383="12", "December", "Other"))))))))))))</f>
        <v>August</v>
      </c>
      <c r="AD1383" s="1" t="str">
        <f>IF(ISNUMBER(SEARCH("-",AA1383)),TRIM(RIGHT(AA1383,LEN(AA1383)-SEARCH("-",AA1383))),AA1383)</f>
        <v>10</v>
      </c>
      <c r="AE1383" s="1" t="str">
        <f>IF(AD1383="1", "January", IF(AD1383="2", "February", IF(AD1383="3", "March", IF(AD1383="4", "April", IF(AD1383="5", "May", IF(AD1383="6", "June", IF(AD1383="7", "July", IF(AD1383="8", "August", IF(AD1383="9", "September", IF(AD1383="10", "October", IF(AD1383="11", "November", IF(AD1383="12", "December", "Other"))))))))))))</f>
        <v>October</v>
      </c>
      <c r="AF1383" s="1" t="s">
        <v>24642</v>
      </c>
      <c r="AG1383" s="1" t="str">
        <f t="shared" si="626"/>
        <v xml:space="preserve">Seed </v>
      </c>
      <c r="AH1383"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I1383" s="1" t="s">
        <v>2991</v>
      </c>
      <c r="AJ1383" s="1" t="s">
        <v>26</v>
      </c>
      <c r="AK1383" s="1" t="s">
        <v>17104</v>
      </c>
      <c r="AL1383" s="1" t="str">
        <f t="shared" si="637"/>
        <v>Unscented</v>
      </c>
      <c r="AM1383" s="1" t="b">
        <v>0</v>
      </c>
      <c r="AN1383" s="1" t="b">
        <v>0</v>
      </c>
      <c r="AO1383" s="1" t="b">
        <v>0</v>
      </c>
      <c r="AP1383" s="5" t="s">
        <v>28</v>
      </c>
      <c r="AQ1383" s="5" t="str">
        <f t="shared" si="628"/>
        <v>Light, Medium, Heavy</v>
      </c>
      <c r="AR1383" s="1" t="s">
        <v>10</v>
      </c>
      <c r="AS1383" s="1" t="str">
        <f t="shared" si="638"/>
        <v>None, Partial</v>
      </c>
      <c r="AT1383" s="1" t="str">
        <f t="shared" si="629"/>
        <v>Partial, Full</v>
      </c>
      <c r="AU1383" s="1" t="s">
        <v>11</v>
      </c>
      <c r="AV1383" s="1" t="str">
        <f t="shared" si="630"/>
        <v>Dry, Moist</v>
      </c>
      <c r="AW1383" s="1" t="s">
        <v>12</v>
      </c>
      <c r="AX1383" s="1" t="str">
        <f t="shared" si="631"/>
        <v>Acid, Neutral, Alkaline</v>
      </c>
      <c r="AY1383" s="1" t="b">
        <v>0</v>
      </c>
      <c r="AZ1383" s="1" t="b">
        <v>0</v>
      </c>
      <c r="BA1383" s="1" t="b">
        <v>0</v>
      </c>
      <c r="BC1383" t="str">
        <f t="shared" si="632"/>
        <v>FALSE</v>
      </c>
      <c r="BE1383" t="str">
        <f t="shared" si="633"/>
        <v>FALSE</v>
      </c>
      <c r="BF1383" s="1" t="b">
        <v>0</v>
      </c>
      <c r="BG1383" s="1" t="b">
        <v>0</v>
      </c>
      <c r="BH1383" s="1" t="b">
        <v>1</v>
      </c>
      <c r="BI1383" s="1" t="s">
        <v>77</v>
      </c>
      <c r="BJ1383" s="1" t="str">
        <f t="shared" si="634"/>
        <v>TRUE</v>
      </c>
      <c r="BL1383" t="str">
        <f t="shared" si="635"/>
        <v>FALSE</v>
      </c>
      <c r="BM1383" s="1" t="b">
        <v>0</v>
      </c>
      <c r="BN1383" s="1" t="b">
        <v>0</v>
      </c>
      <c r="BO1383" s="1">
        <f t="shared" si="639"/>
        <v>12</v>
      </c>
      <c r="BP1383" s="1" t="s">
        <v>31</v>
      </c>
      <c r="BQ1383" s="1" cm="1">
        <f t="array" ref="BQ1383">_xlfn.IFS(BP1383="None Known",0, LEN(BP1383)&gt;500, 5,LEN(BP1383)&gt;400, 4, LEN(BP1383)&gt;300, 3, LEN(BP1383)&gt;200, 2, LEN(BP1383)&gt;1, 1)</f>
        <v>0</v>
      </c>
      <c r="BR1383" s="1" t="s">
        <v>2992</v>
      </c>
      <c r="BS1383" s="1">
        <v>4</v>
      </c>
      <c r="BT1383" s="1" t="s">
        <v>31</v>
      </c>
      <c r="BU1383" s="1">
        <v>0</v>
      </c>
      <c r="BV1383" s="1" t="s">
        <v>80</v>
      </c>
      <c r="BW1383" s="1" t="s">
        <v>2993</v>
      </c>
      <c r="BX1383" s="1"/>
      <c r="BY1383" t="str">
        <f>_xlfn.XLOOKUP($B1383,Img_lookup!A:A,Img_lookup!B:B, "Not available")</f>
        <v>09f34fb0-ec6c-42a0-ad03-25a3fa98ecbf</v>
      </c>
      <c r="BZ1383" t="str">
        <f>_xlfn.XLOOKUP($B1383,Img_lookup!A:A,Img_lookup!C:C, "Not available")</f>
        <v>physalis ixocarpa</v>
      </c>
      <c r="CA1383" t="str">
        <f>_xlfn.XLOOKUP($B1383,Img_lookup!A:A,Img_lookup!D:D, "Not available")</f>
        <v>M. Martin Vicente</v>
      </c>
      <c r="CB1383" t="str">
        <f>_xlfn.XLOOKUP($B1383,Img_lookup!A:A,Img_lookup!E:E, "https://imgur.com/aT5wafe")</f>
        <v>https://api.openverse.engineering/v1/images/09f34fb0-ec6c-42a0-ad03-25a3fa98ecbf/thumb/</v>
      </c>
    </row>
    <row r="1384" spans="1:80" ht="409.6" x14ac:dyDescent="0.15">
      <c r="A1384" s="1" t="s">
        <v>81</v>
      </c>
      <c r="B1384" s="1" t="s">
        <v>14787</v>
      </c>
      <c r="C1384" s="1" t="s">
        <v>14788</v>
      </c>
      <c r="E1384" s="1" t="s">
        <v>14789</v>
      </c>
      <c r="F1384" s="1" t="s">
        <v>85</v>
      </c>
      <c r="G1384" s="1" t="s">
        <v>85</v>
      </c>
      <c r="H1384" s="11" t="str">
        <f t="shared" si="641"/>
        <v>Annual</v>
      </c>
      <c r="J1384" s="1">
        <v>0.5</v>
      </c>
      <c r="L1384" t="str" cm="1">
        <f t="array" ref="L1384">_xlfn.IFS(J1384+K1384="", "Unknown", J1384+K1384&gt;3, "Large", J1384+K1384&gt;0.5, "Medium", J1384+K1384&gt;0, "Small")</f>
        <v>Small</v>
      </c>
      <c r="N1384" cm="1">
        <f t="array" ref="N1384">IF($M1384="",INDEX($M$2:$M$2176,MATCH(1,INDEX(($A$2:$A$2176=$A1384)*($M$2:$M$2176&lt;&gt;""),0),0)),$M1384)</f>
        <v>9</v>
      </c>
      <c r="O1384" s="2" t="str">
        <f t="shared" si="636"/>
        <v>Grown indoors</v>
      </c>
      <c r="P1384" s="1" t="s">
        <v>14790</v>
      </c>
      <c r="R1384" t="str">
        <f t="shared" si="640"/>
        <v>Medium</v>
      </c>
      <c r="W1384"/>
      <c r="AF1384" s="16" t="s">
        <v>24643</v>
      </c>
      <c r="AG1384" s="1" t="str">
        <f t="shared" si="626"/>
        <v xml:space="preserve">Seed </v>
      </c>
      <c r="AH1384"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I1384" s="1" t="s">
        <v>14791</v>
      </c>
      <c r="AJ1384" s="1" t="s">
        <v>53</v>
      </c>
      <c r="AK1384" s="1" t="s">
        <v>17104</v>
      </c>
      <c r="AL1384" s="1" t="str">
        <f t="shared" si="637"/>
        <v>Unscented</v>
      </c>
      <c r="AM1384" s="1" t="b">
        <v>0</v>
      </c>
      <c r="AN1384" s="1" t="b">
        <v>0</v>
      </c>
      <c r="AO1384" s="1" t="b">
        <v>0</v>
      </c>
      <c r="AP1384" s="5" t="s">
        <v>28</v>
      </c>
      <c r="AQ1384" s="5" t="str">
        <f t="shared" si="628"/>
        <v>Light, Medium, Heavy</v>
      </c>
      <c r="AR1384" s="1" t="s">
        <v>10</v>
      </c>
      <c r="AS1384" s="1" t="str">
        <f t="shared" si="638"/>
        <v>None, Partial</v>
      </c>
      <c r="AT1384" s="1" t="str">
        <f t="shared" si="629"/>
        <v>Partial, Full</v>
      </c>
      <c r="AU1384" s="1" t="s">
        <v>11</v>
      </c>
      <c r="AV1384" s="1" t="str">
        <f t="shared" si="630"/>
        <v>Dry, Moist</v>
      </c>
      <c r="AW1384" s="1" t="s">
        <v>12</v>
      </c>
      <c r="AX1384" s="1" t="str">
        <f t="shared" si="631"/>
        <v>Acid, Neutral, Alkaline</v>
      </c>
      <c r="AY1384" s="1" t="b">
        <v>0</v>
      </c>
      <c r="AZ1384" s="1" t="b">
        <v>0</v>
      </c>
      <c r="BA1384" s="1" t="b">
        <v>0</v>
      </c>
      <c r="BC1384" t="str">
        <f t="shared" si="632"/>
        <v>FALSE</v>
      </c>
      <c r="BE1384" t="str">
        <f t="shared" si="633"/>
        <v>FALSE</v>
      </c>
      <c r="BF1384" s="1" t="b">
        <v>0</v>
      </c>
      <c r="BG1384" s="1" t="b">
        <v>0</v>
      </c>
      <c r="BH1384" s="1" t="b">
        <v>0</v>
      </c>
      <c r="BI1384" s="1" t="s">
        <v>77</v>
      </c>
      <c r="BJ1384" s="1" t="str">
        <f t="shared" si="634"/>
        <v>TRUE</v>
      </c>
      <c r="BL1384" t="str">
        <f t="shared" si="635"/>
        <v>FALSE</v>
      </c>
      <c r="BM1384" s="1" t="b">
        <v>0</v>
      </c>
      <c r="BN1384" s="1" t="b">
        <v>0</v>
      </c>
      <c r="BO1384" s="1">
        <f t="shared" si="639"/>
        <v>10</v>
      </c>
      <c r="BP1384" s="1" t="s">
        <v>31</v>
      </c>
      <c r="BQ1384" s="1" cm="1">
        <f t="array" ref="BQ1384">_xlfn.IFS(BP1384="None Known",0, LEN(BP1384)&gt;500, 5,LEN(BP1384)&gt;400, 4, LEN(BP1384)&gt;300, 3, LEN(BP1384)&gt;200, 2, LEN(BP1384)&gt;1, 1)</f>
        <v>0</v>
      </c>
      <c r="BR1384" s="1" t="s">
        <v>14792</v>
      </c>
      <c r="BS1384" s="1">
        <v>3</v>
      </c>
      <c r="BT1384" s="1" t="s">
        <v>14793</v>
      </c>
      <c r="BU1384" s="1">
        <v>1</v>
      </c>
      <c r="BV1384" s="1" t="s">
        <v>14794</v>
      </c>
      <c r="BW1384" s="1" t="s">
        <v>4991</v>
      </c>
      <c r="BX1384" s="1"/>
      <c r="BY1384" t="str">
        <f>_xlfn.XLOOKUP($B1384,Img_lookup!A:A,Img_lookup!B:B, "Not available")</f>
        <v>5b473e12-8ddd-4af0-b205-a5026af1d1d1</v>
      </c>
      <c r="BZ1384" t="str">
        <f>_xlfn.XLOOKUP($B1384,Img_lookup!A:A,Img_lookup!C:C, "Not available")</f>
        <v>Physalis minima L.</v>
      </c>
      <c r="CA1384" t="str">
        <f>_xlfn.XLOOKUP($B1384,Img_lookup!A:A,Img_lookup!D:D, "Not available")</f>
        <v>N. G. Patel</v>
      </c>
      <c r="CB1384" t="str">
        <f>_xlfn.XLOOKUP($B1384,Img_lookup!A:A,Img_lookup!E:E, "https://imgur.com/aT5wafe")</f>
        <v>https://api.openverse.engineering/v1/images/5b473e12-8ddd-4af0-b205-a5026af1d1d1/thumb/</v>
      </c>
    </row>
    <row r="1385" spans="1:80" ht="409.6" x14ac:dyDescent="0.15">
      <c r="A1385" s="1" t="s">
        <v>81</v>
      </c>
      <c r="B1385" s="1" t="s">
        <v>14578</v>
      </c>
      <c r="C1385" s="1" t="s">
        <v>14579</v>
      </c>
      <c r="E1385" s="1" t="s">
        <v>14580</v>
      </c>
      <c r="F1385" s="1" t="s">
        <v>6</v>
      </c>
      <c r="G1385" s="1" t="s">
        <v>6</v>
      </c>
      <c r="H1385" s="11" t="str">
        <f t="shared" si="641"/>
        <v>Perennial</v>
      </c>
      <c r="J1385" s="1">
        <v>1.2000000479999999</v>
      </c>
      <c r="L1385" t="str" cm="1">
        <f t="array" ref="L1385">_xlfn.IFS(J1385+K1385="", "Unknown", J1385+K1385&gt;3, "Large", J1385+K1385&gt;0.5, "Medium", J1385+K1385&gt;0, "Small")</f>
        <v>Medium</v>
      </c>
      <c r="M1385" s="1">
        <v>8</v>
      </c>
      <c r="N1385" cm="1">
        <f t="array" ref="N1385">IF($M1385="",INDEX($M$2:$M$2176,MATCH(1,INDEX(($A$2:$A$2176=$A1385)*($M$2:$M$2176&lt;&gt;""),0),0)),$M1385)</f>
        <v>8</v>
      </c>
      <c r="O1385" s="2" t="str">
        <f t="shared" si="636"/>
        <v>Grown indoors</v>
      </c>
      <c r="P1385" s="1" t="s">
        <v>196</v>
      </c>
      <c r="R1385" t="str">
        <f t="shared" si="640"/>
        <v>Medium</v>
      </c>
      <c r="T1385" s="1"/>
      <c r="U1385" s="1"/>
      <c r="V1385" s="1" t="s">
        <v>177</v>
      </c>
      <c r="W1385" s="6" t="str">
        <f>IF(ISNUMBER(SEARCH("-",V1385)),TRIM(LEFT(V1385,FIND("-",V1385)-1)),V1385)</f>
        <v>7</v>
      </c>
      <c r="X1385" t="str">
        <f>IF(W1385="1", "January", IF(W1385="2", "February", IF(W1385="3", "March", IF(W1385="4", "April", IF(W1385="5", "May", IF(W1385="6", "June", IF(W1385="7", "July", IF(W1385="8", "August", IF(W1385="9", "September", IF(W1385="10", "October", IF(W1385="11", "November", IF(W1385="12", "December", "Other"))))))))))))</f>
        <v>July</v>
      </c>
      <c r="Y1385" s="2" t="str">
        <f>IF(ISNUMBER(SEARCH("-",V1385)),TRIM(RIGHT(V1385,LEN(V1385)-SEARCH("-",V1385))),V1385)</f>
        <v>10</v>
      </c>
      <c r="Z1385" s="2" t="str">
        <f>IF(Y1385="1", "January", IF(Y1385="2", "February", IF(Y1385="3", "March", IF(Y1385="4", "April", IF(Y1385="5", "May", IF(Y1385="6", "June", IF(Y1385="7", "July", IF(Y1385="8", "August", IF(Y1385="9", "September", IF(Y1385="10", "October", IF(Y1385="11", "November", IF(Y1385="12", "December", "Other"))))))))))))</f>
        <v>October</v>
      </c>
      <c r="AA1385" s="1" t="s">
        <v>308</v>
      </c>
      <c r="AB1385" s="1" t="str">
        <f>IF(ISNUMBER(SEARCH("-",AA1385)),TRIM(LEFT(AA1385,FIND("-",AA1385)-1)),AA1385)</f>
        <v>8</v>
      </c>
      <c r="AC1385" s="1" t="str">
        <f>IF(AB1385="1", "January", IF(AB1385="2", "February", IF(AB1385="3", "March", IF(AB1385="4", "April", IF(AB1385="5", "May", IF(AB1385="6", "June", IF(AB1385="7", "July", IF(AB1385="8", "August", IF(AB1385="9", "September", IF(AB1385="10", "October", IF(AB1385="11", "November", IF(AB1385="12", "December", "Other"))))))))))))</f>
        <v>August</v>
      </c>
      <c r="AD1385" s="1" t="str">
        <f>IF(ISNUMBER(SEARCH("-",AA1385)),TRIM(RIGHT(AA1385,LEN(AA1385)-SEARCH("-",AA1385))),AA1385)</f>
        <v>11</v>
      </c>
      <c r="AE1385" s="1" t="str">
        <f>IF(AD1385="1", "January", IF(AD1385="2", "February", IF(AD1385="3", "March", IF(AD1385="4", "April", IF(AD1385="5", "May", IF(AD1385="6", "June", IF(AD1385="7", "July", IF(AD1385="8", "August", IF(AD1385="9", "September", IF(AD1385="10", "October", IF(AD1385="11", "November", IF(AD1385="12", "December", "Other"))))))))))))</f>
        <v>November</v>
      </c>
      <c r="AF1385" s="16" t="s">
        <v>24644</v>
      </c>
      <c r="AG1385" s="1" t="str">
        <f t="shared" si="626"/>
        <v xml:space="preserve">Seed </v>
      </c>
      <c r="AH1385"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This is best done without digging up the plant. Remove young shoots that are growing out from the side of the clump, making sure that some of the below ground shoot is also removed. It is best if this has some roots on, but the shoot should form new roots fairly quickly if it is potted up and kept for a few weeks in a shady but humid part of the greenhouse[K].</v>
      </c>
      <c r="AI1385" s="1" t="s">
        <v>14581</v>
      </c>
      <c r="AJ1385" s="1" t="s">
        <v>23841</v>
      </c>
      <c r="AK1385" s="1" t="s">
        <v>17104</v>
      </c>
      <c r="AL1385" s="1" t="str">
        <f t="shared" si="637"/>
        <v>Unscented</v>
      </c>
      <c r="AM1385" s="1" t="b">
        <v>0</v>
      </c>
      <c r="AN1385" s="1" t="b">
        <v>0</v>
      </c>
      <c r="AO1385" s="1" t="b">
        <v>0</v>
      </c>
      <c r="AP1385" s="5" t="s">
        <v>28</v>
      </c>
      <c r="AQ1385" s="5" t="str">
        <f t="shared" si="628"/>
        <v>Light, Medium, Heavy</v>
      </c>
      <c r="AR1385" s="1" t="s">
        <v>10</v>
      </c>
      <c r="AS1385" s="1" t="str">
        <f t="shared" si="638"/>
        <v>None, Partial</v>
      </c>
      <c r="AT1385" s="1" t="str">
        <f t="shared" si="629"/>
        <v>Partial, Full</v>
      </c>
      <c r="AU1385" s="1" t="s">
        <v>29</v>
      </c>
      <c r="AV1385" s="1" t="str">
        <f t="shared" si="630"/>
        <v>Moist</v>
      </c>
      <c r="AW1385" s="1" t="s">
        <v>12</v>
      </c>
      <c r="AX1385" s="1" t="str">
        <f t="shared" si="631"/>
        <v>Acid, Neutral, Alkaline</v>
      </c>
      <c r="AY1385" s="1" t="b">
        <v>1</v>
      </c>
      <c r="AZ1385" s="1" t="b">
        <v>1</v>
      </c>
      <c r="BA1385" s="1" t="b">
        <v>0</v>
      </c>
      <c r="BC1385" t="str">
        <f t="shared" si="632"/>
        <v>FALSE</v>
      </c>
      <c r="BE1385" t="str">
        <f t="shared" si="633"/>
        <v>FALSE</v>
      </c>
      <c r="BF1385" s="1" t="b">
        <v>1</v>
      </c>
      <c r="BG1385" s="1" t="b">
        <v>0</v>
      </c>
      <c r="BH1385" s="1" t="b">
        <v>0</v>
      </c>
      <c r="BI1385" s="1" t="s">
        <v>77</v>
      </c>
      <c r="BJ1385" s="1" t="str">
        <f t="shared" si="634"/>
        <v>TRUE</v>
      </c>
      <c r="BL1385" t="str">
        <f t="shared" si="635"/>
        <v>FALSE</v>
      </c>
      <c r="BM1385" s="1" t="b">
        <v>0</v>
      </c>
      <c r="BN1385" s="1" t="b">
        <v>0</v>
      </c>
      <c r="BO1385" s="1">
        <f t="shared" si="639"/>
        <v>16</v>
      </c>
      <c r="BP1385" s="1" t="s">
        <v>31</v>
      </c>
      <c r="BQ1385" s="1" cm="1">
        <f t="array" ref="BQ1385">_xlfn.IFS(BP1385="None Known",0, LEN(BP1385)&gt;500, 5,LEN(BP1385)&gt;400, 4, LEN(BP1385)&gt;300, 3, LEN(BP1385)&gt;200, 2, LEN(BP1385)&gt;1, 1)</f>
        <v>0</v>
      </c>
      <c r="BR1385" s="1" t="s">
        <v>14582</v>
      </c>
      <c r="BS1385" s="1">
        <v>5</v>
      </c>
      <c r="BT1385" s="1" t="s">
        <v>14583</v>
      </c>
      <c r="BU1385" s="1">
        <v>1</v>
      </c>
      <c r="BV1385" s="1" t="s">
        <v>11943</v>
      </c>
      <c r="BW1385" s="1" t="s">
        <v>2993</v>
      </c>
      <c r="BX1385" s="1"/>
      <c r="BY1385" t="str">
        <f>_xlfn.XLOOKUP($B1385,Img_lookup!A:A,Img_lookup!B:B, "Not available")</f>
        <v>d3dd71ee-5a42-4b6d-b20f-4b80effcfd06</v>
      </c>
      <c r="BZ1385" t="str">
        <f>_xlfn.XLOOKUP($B1385,Img_lookup!A:A,Img_lookup!C:C, "Not available")</f>
        <v>uchuva. Physalis peruviana. P1500923</v>
      </c>
      <c r="CA1385" t="str">
        <f>_xlfn.XLOOKUP($B1385,Img_lookup!A:A,Img_lookup!D:D, "Not available")</f>
        <v>Mataparda</v>
      </c>
      <c r="CB1385" t="str">
        <f>_xlfn.XLOOKUP($B1385,Img_lookup!A:A,Img_lookup!E:E, "https://imgur.com/aT5wafe")</f>
        <v>https://api.openverse.engineering/v1/images/d3dd71ee-5a42-4b6d-b20f-4b80effcfd06/thumb/</v>
      </c>
    </row>
    <row r="1386" spans="1:80" ht="13" x14ac:dyDescent="0.15">
      <c r="A1386" s="1" t="s">
        <v>81</v>
      </c>
      <c r="B1386" s="1" t="s">
        <v>4869</v>
      </c>
      <c r="C1386" s="1" t="s">
        <v>4870</v>
      </c>
      <c r="D1386" s="1" t="s">
        <v>4871</v>
      </c>
      <c r="E1386" s="1" t="s">
        <v>4872</v>
      </c>
      <c r="F1386" s="1" t="s">
        <v>85</v>
      </c>
      <c r="G1386" s="1" t="s">
        <v>85</v>
      </c>
      <c r="H1386" s="11" t="str">
        <f t="shared" si="641"/>
        <v>Annual</v>
      </c>
      <c r="J1386" s="1">
        <v>0.60000002399999997</v>
      </c>
      <c r="L1386" t="str" cm="1">
        <f t="array" ref="L1386">_xlfn.IFS(J1386+K1386="", "Unknown", J1386+K1386&gt;3, "Large", J1386+K1386&gt;0.5, "Medium", J1386+K1386&gt;0, "Small")</f>
        <v>Medium</v>
      </c>
      <c r="M1386" s="1">
        <v>7</v>
      </c>
      <c r="N1386" cm="1">
        <f t="array" ref="N1386">IF($M1386="",INDEX($M$2:$M$2176,MATCH(1,INDEX(($A$2:$A$2176=$A1386)*($M$2:$M$2176&lt;&gt;""),0),0)),$M1386)</f>
        <v>7</v>
      </c>
      <c r="O1386" s="2" t="str">
        <f t="shared" si="636"/>
        <v>Seasonal outdoors</v>
      </c>
      <c r="P1386" s="1" t="s">
        <v>4873</v>
      </c>
      <c r="R1386" t="str">
        <f t="shared" si="640"/>
        <v>Medium</v>
      </c>
      <c r="T1386" s="1"/>
      <c r="U1386" s="1"/>
      <c r="V1386" s="1" t="s">
        <v>108</v>
      </c>
      <c r="W1386" s="6" t="str">
        <f>IF(ISNUMBER(SEARCH("-",V1386)),TRIM(LEFT(V1386,FIND("-",V1386)-1)),V1386)</f>
        <v>7</v>
      </c>
      <c r="X1386" t="str">
        <f>IF(W1386="1", "January", IF(W1386="2", "February", IF(W1386="3", "March", IF(W1386="4", "April", IF(W1386="5", "May", IF(W1386="6", "June", IF(W1386="7", "July", IF(W1386="8", "August", IF(W1386="9", "September", IF(W1386="10", "October", IF(W1386="11", "November", IF(W1386="12", "December", "Other"))))))))))))</f>
        <v>July</v>
      </c>
      <c r="Y1386" s="2" t="str">
        <f>IF(ISNUMBER(SEARCH("-",V1386)),TRIM(RIGHT(V1386,LEN(V1386)-SEARCH("-",V1386))),V1386)</f>
        <v>9</v>
      </c>
      <c r="Z1386" s="2" t="str">
        <f>IF(Y1386="1", "January", IF(Y1386="2", "February", IF(Y1386="3", "March", IF(Y1386="4", "April", IF(Y1386="5", "May", IF(Y1386="6", "June", IF(Y1386="7", "July", IF(Y1386="8", "August", IF(Y1386="9", "September", IF(Y1386="10", "October", IF(Y1386="11", "November", IF(Y1386="12", "December", "Other"))))))))))))</f>
        <v>September</v>
      </c>
      <c r="AA1386" s="1" t="s">
        <v>135</v>
      </c>
      <c r="AB1386" s="1" t="str">
        <f>IF(ISNUMBER(SEARCH("-",AA1386)),TRIM(LEFT(AA1386,FIND("-",AA1386)-1)),AA1386)</f>
        <v>8</v>
      </c>
      <c r="AC1386" s="1" t="str">
        <f>IF(AB1386="1", "January", IF(AB1386="2", "February", IF(AB1386="3", "March", IF(AB1386="4", "April", IF(AB1386="5", "May", IF(AB1386="6", "June", IF(AB1386="7", "July", IF(AB1386="8", "August", IF(AB1386="9", "September", IF(AB1386="10", "October", IF(AB1386="11", "November", IF(AB1386="12", "December", "Other"))))))))))))</f>
        <v>August</v>
      </c>
      <c r="AD1386" s="1" t="str">
        <f>IF(ISNUMBER(SEARCH("-",AA1386)),TRIM(RIGHT(AA1386,LEN(AA1386)-SEARCH("-",AA1386))),AA1386)</f>
        <v>10</v>
      </c>
      <c r="AE1386" s="1" t="str">
        <f>IF(AD1386="1", "January", IF(AD1386="2", "February", IF(AD1386="3", "March", IF(AD1386="4", "April", IF(AD1386="5", "May", IF(AD1386="6", "June", IF(AD1386="7", "July", IF(AD1386="8", "August", IF(AD1386="9", "September", IF(AD1386="10", "October", IF(AD1386="11", "November", IF(AD1386="12", "December", "Other"))))))))))))</f>
        <v>October</v>
      </c>
      <c r="AF1386" s="1" t="s">
        <v>24642</v>
      </c>
      <c r="AG1386" s="1" t="str">
        <f t="shared" si="626"/>
        <v xml:space="preserve">Seed </v>
      </c>
      <c r="AH1386"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I1386" s="1" t="s">
        <v>4874</v>
      </c>
      <c r="AJ1386" s="1" t="s">
        <v>53</v>
      </c>
      <c r="AK1386" s="1" t="s">
        <v>17104</v>
      </c>
      <c r="AL1386" s="1" t="str">
        <f t="shared" si="637"/>
        <v>Unscented</v>
      </c>
      <c r="AM1386" s="1" t="b">
        <v>0</v>
      </c>
      <c r="AN1386" s="1" t="b">
        <v>0</v>
      </c>
      <c r="AO1386" s="1" t="b">
        <v>0</v>
      </c>
      <c r="AP1386" s="5" t="s">
        <v>28</v>
      </c>
      <c r="AQ1386" s="5" t="str">
        <f t="shared" si="628"/>
        <v>Light, Medium, Heavy</v>
      </c>
      <c r="AR1386" s="1" t="s">
        <v>10</v>
      </c>
      <c r="AS1386" s="1" t="str">
        <f t="shared" si="638"/>
        <v>None, Partial</v>
      </c>
      <c r="AT1386" s="1" t="str">
        <f t="shared" si="629"/>
        <v>Partial, Full</v>
      </c>
      <c r="AU1386" s="1" t="s">
        <v>29</v>
      </c>
      <c r="AV1386" s="1" t="str">
        <f t="shared" si="630"/>
        <v>Moist</v>
      </c>
      <c r="AW1386" s="1" t="s">
        <v>12</v>
      </c>
      <c r="AX1386" s="1" t="str">
        <f t="shared" si="631"/>
        <v>Acid, Neutral, Alkaline</v>
      </c>
      <c r="AY1386" s="1" t="b">
        <v>0</v>
      </c>
      <c r="AZ1386" s="1" t="b">
        <v>0</v>
      </c>
      <c r="BA1386" s="1" t="b">
        <v>0</v>
      </c>
      <c r="BC1386" t="str">
        <f t="shared" si="632"/>
        <v>FALSE</v>
      </c>
      <c r="BE1386" t="str">
        <f t="shared" si="633"/>
        <v>FALSE</v>
      </c>
      <c r="BF1386" s="1" t="b">
        <v>0</v>
      </c>
      <c r="BG1386" s="1" t="b">
        <v>0</v>
      </c>
      <c r="BH1386" s="1" t="b">
        <v>0</v>
      </c>
      <c r="BI1386" s="1" t="s">
        <v>77</v>
      </c>
      <c r="BJ1386" s="1" t="str">
        <f t="shared" si="634"/>
        <v>TRUE</v>
      </c>
      <c r="BL1386" t="str">
        <f t="shared" si="635"/>
        <v>FALSE</v>
      </c>
      <c r="BM1386" s="1" t="b">
        <v>0</v>
      </c>
      <c r="BN1386" s="1" t="b">
        <v>0</v>
      </c>
      <c r="BO1386" s="1">
        <f t="shared" si="639"/>
        <v>13</v>
      </c>
      <c r="BP1386" s="1" t="s">
        <v>31</v>
      </c>
      <c r="BQ1386" s="1" cm="1">
        <f t="array" ref="BQ1386">_xlfn.IFS(BP1386="None Known",0, LEN(BP1386)&gt;500, 5,LEN(BP1386)&gt;400, 4, LEN(BP1386)&gt;300, 3, LEN(BP1386)&gt;200, 2, LEN(BP1386)&gt;1, 1)</f>
        <v>0</v>
      </c>
      <c r="BR1386" s="1" t="s">
        <v>4875</v>
      </c>
      <c r="BS1386" s="1">
        <v>4</v>
      </c>
      <c r="BT1386" s="1" t="s">
        <v>4876</v>
      </c>
      <c r="BU1386" s="1">
        <v>1</v>
      </c>
      <c r="BV1386" s="1" t="s">
        <v>80</v>
      </c>
      <c r="BW1386" s="1" t="s">
        <v>2993</v>
      </c>
      <c r="BX1386" s="1"/>
      <c r="BY1386" t="str">
        <f>_xlfn.XLOOKUP($B1386,Img_lookup!A:A,Img_lookup!B:B, "Not available")</f>
        <v>b917fd4b-0491-4f93-b7a8-7ecd37b64894</v>
      </c>
      <c r="BZ1386" t="str">
        <f>_xlfn.XLOOKUP($B1386,Img_lookup!A:A,Img_lookup!C:C, "Not available")</f>
        <v>Tomatillo (Physalis philadelphica): Flea beetles feeding injury to leaves</v>
      </c>
      <c r="CA1386" t="str">
        <f>_xlfn.XLOOKUP($B1386,Img_lookup!A:A,Img_lookup!D:D, "Not available")</f>
        <v>Plant pests and diseases</v>
      </c>
      <c r="CB1386" t="str">
        <f>_xlfn.XLOOKUP($B1386,Img_lookup!A:A,Img_lookup!E:E, "https://imgur.com/aT5wafe")</f>
        <v>https://api.openverse.engineering/v1/images/b917fd4b-0491-4f93-b7a8-7ecd37b64894/thumb/</v>
      </c>
    </row>
    <row r="1387" spans="1:80" ht="13" x14ac:dyDescent="0.15">
      <c r="A1387" s="1" t="s">
        <v>81</v>
      </c>
      <c r="B1387" s="1" t="s">
        <v>4982</v>
      </c>
      <c r="C1387" s="1" t="s">
        <v>4983</v>
      </c>
      <c r="D1387" s="1" t="s">
        <v>4984</v>
      </c>
      <c r="E1387" s="1" t="s">
        <v>4985</v>
      </c>
      <c r="F1387" s="1" t="s">
        <v>85</v>
      </c>
      <c r="G1387" s="1" t="s">
        <v>85</v>
      </c>
      <c r="H1387" s="11" t="str">
        <f t="shared" si="641"/>
        <v>Annual</v>
      </c>
      <c r="J1387" s="1">
        <v>0.44999998800000002</v>
      </c>
      <c r="L1387" t="str" cm="1">
        <f t="array" ref="L1387">_xlfn.IFS(J1387+K1387="", "Unknown", J1387+K1387&gt;3, "Large", J1387+K1387&gt;0.5, "Medium", J1387+K1387&gt;0, "Small")</f>
        <v>Small</v>
      </c>
      <c r="M1387" s="1">
        <v>7</v>
      </c>
      <c r="N1387" cm="1">
        <f t="array" ref="N1387">IF($M1387="",INDEX($M$2:$M$2176,MATCH(1,INDEX(($A$2:$A$2176=$A1387)*($M$2:$M$2176&lt;&gt;""),0),0)),$M1387)</f>
        <v>7</v>
      </c>
      <c r="O1387" s="2" t="str">
        <f t="shared" si="636"/>
        <v>Seasonal outdoors</v>
      </c>
      <c r="P1387" s="1" t="s">
        <v>4986</v>
      </c>
      <c r="R1387" t="str">
        <f t="shared" si="640"/>
        <v>Medium</v>
      </c>
      <c r="W1387"/>
      <c r="AF1387" s="1" t="s">
        <v>24642</v>
      </c>
      <c r="AG1387" s="1" t="str">
        <f t="shared" si="626"/>
        <v xml:space="preserve">Seed </v>
      </c>
      <c r="AH1387"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v>
      </c>
      <c r="AI1387" s="1" t="s">
        <v>4987</v>
      </c>
      <c r="AJ1387" s="1" t="s">
        <v>53</v>
      </c>
      <c r="AK1387" s="1" t="s">
        <v>17104</v>
      </c>
      <c r="AL1387" s="1" t="str">
        <f t="shared" si="637"/>
        <v>Unscented</v>
      </c>
      <c r="AM1387" s="1" t="b">
        <v>0</v>
      </c>
      <c r="AN1387" s="1" t="b">
        <v>0</v>
      </c>
      <c r="AO1387" s="1" t="b">
        <v>0</v>
      </c>
      <c r="AP1387" s="5" t="s">
        <v>28</v>
      </c>
      <c r="AQ1387" s="5" t="str">
        <f t="shared" si="628"/>
        <v>Light, Medium, Heavy</v>
      </c>
      <c r="AR1387" s="1" t="s">
        <v>10</v>
      </c>
      <c r="AS1387" s="1" t="str">
        <f t="shared" si="638"/>
        <v>None, Partial</v>
      </c>
      <c r="AT1387" s="1" t="str">
        <f t="shared" si="629"/>
        <v>Partial, Full</v>
      </c>
      <c r="AU1387" s="1" t="s">
        <v>11</v>
      </c>
      <c r="AV1387" s="1" t="str">
        <f t="shared" si="630"/>
        <v>Dry, Moist</v>
      </c>
      <c r="AW1387" s="1" t="s">
        <v>12</v>
      </c>
      <c r="AX1387" s="1" t="str">
        <f t="shared" si="631"/>
        <v>Acid, Neutral, Alkaline</v>
      </c>
      <c r="AY1387" s="1" t="b">
        <v>0</v>
      </c>
      <c r="AZ1387" s="1" t="b">
        <v>0</v>
      </c>
      <c r="BA1387" s="1" t="b">
        <v>0</v>
      </c>
      <c r="BC1387" t="str">
        <f t="shared" si="632"/>
        <v>FALSE</v>
      </c>
      <c r="BE1387" t="str">
        <f t="shared" si="633"/>
        <v>FALSE</v>
      </c>
      <c r="BF1387" s="1" t="b">
        <v>0</v>
      </c>
      <c r="BG1387" s="1" t="b">
        <v>0</v>
      </c>
      <c r="BH1387" s="1" t="b">
        <v>0</v>
      </c>
      <c r="BJ1387" s="1" t="str">
        <f t="shared" si="634"/>
        <v>FALSE</v>
      </c>
      <c r="BL1387" t="str">
        <f t="shared" si="635"/>
        <v>FALSE</v>
      </c>
      <c r="BM1387" s="1" t="b">
        <v>0</v>
      </c>
      <c r="BN1387" s="1" t="b">
        <v>0</v>
      </c>
      <c r="BO1387" s="1">
        <f t="shared" si="639"/>
        <v>13</v>
      </c>
      <c r="BP1387" s="1" t="s">
        <v>31</v>
      </c>
      <c r="BQ1387" s="1" cm="1">
        <f t="array" ref="BQ1387">_xlfn.IFS(BP1387="None Known",0, LEN(BP1387)&gt;500, 5,LEN(BP1387)&gt;400, 4, LEN(BP1387)&gt;300, 3, LEN(BP1387)&gt;200, 2, LEN(BP1387)&gt;1, 1)</f>
        <v>0</v>
      </c>
      <c r="BR1387" s="1" t="s">
        <v>4988</v>
      </c>
      <c r="BS1387" s="1">
        <v>4</v>
      </c>
      <c r="BT1387" s="1" t="s">
        <v>4989</v>
      </c>
      <c r="BU1387" s="1">
        <v>1</v>
      </c>
      <c r="BV1387" s="1" t="s">
        <v>4990</v>
      </c>
      <c r="BW1387" s="1" t="s">
        <v>4991</v>
      </c>
      <c r="BX1387" s="1"/>
      <c r="BY1387" t="str">
        <f>_xlfn.XLOOKUP($B1387,Img_lookup!A:A,Img_lookup!B:B, "Not available")</f>
        <v>050db08a-db46-4201-9fc9-0ae1e06ca228</v>
      </c>
      <c r="BZ1387" t="str">
        <f>_xlfn.XLOOKUP($B1387,Img_lookup!A:A,Img_lookup!C:C, "Not available")</f>
        <v>Physalis pubescens L.</v>
      </c>
      <c r="CA1387" t="str">
        <f>_xlfn.XLOOKUP($B1387,Img_lookup!A:A,Img_lookup!D:D, "Not available")</f>
        <v>Julian A. Steyermark</v>
      </c>
      <c r="CB1387" t="str">
        <f>_xlfn.XLOOKUP($B1387,Img_lookup!A:A,Img_lookup!E:E, "https://imgur.com/aT5wafe")</f>
        <v>https://api.openverse.engineering/v1/images/050db08a-db46-4201-9fc9-0ae1e06ca228/thumb/</v>
      </c>
    </row>
    <row r="1388" spans="1:80" ht="409.6" x14ac:dyDescent="0.15">
      <c r="A1388" s="1" t="s">
        <v>81</v>
      </c>
      <c r="B1388" s="1" t="s">
        <v>6722</v>
      </c>
      <c r="C1388" s="1" t="s">
        <v>6723</v>
      </c>
      <c r="E1388" s="1" t="s">
        <v>6724</v>
      </c>
      <c r="F1388" s="1" t="s">
        <v>6</v>
      </c>
      <c r="G1388" s="1" t="s">
        <v>6</v>
      </c>
      <c r="H1388" s="11" t="str">
        <f t="shared" si="641"/>
        <v>Perennial</v>
      </c>
      <c r="J1388" s="1">
        <v>0.60000002399999997</v>
      </c>
      <c r="L1388" t="str" cm="1">
        <f t="array" ref="L1388">_xlfn.IFS(J1388+K1388="", "Unknown", J1388+K1388&gt;3, "Large", J1388+K1388&gt;0.5, "Medium", J1388+K1388&gt;0, "Small")</f>
        <v>Medium</v>
      </c>
      <c r="N1388" cm="1">
        <f t="array" ref="N1388">IF($M1388="",INDEX($M$2:$M$2176,MATCH(1,INDEX(($A$2:$A$2176=$A1388)*($M$2:$M$2176&lt;&gt;""),0),0)),$M1388)</f>
        <v>9</v>
      </c>
      <c r="O1388" s="2" t="str">
        <f t="shared" si="636"/>
        <v>Grown indoors</v>
      </c>
      <c r="P1388" s="1" t="s">
        <v>6725</v>
      </c>
      <c r="R1388" t="str">
        <f t="shared" si="640"/>
        <v>Medium</v>
      </c>
      <c r="W1388"/>
      <c r="AF1388" s="16" t="s">
        <v>24643</v>
      </c>
      <c r="AG1388" s="1" t="str">
        <f t="shared" si="626"/>
        <v xml:space="preserve">Seed </v>
      </c>
      <c r="AH1388" s="2" t="str">
        <f t="shared" si="627"/>
        <v>Sow March/April in a greenhouse only just covering the seed. Germination usually takes place quickly and freely. Prick out the seedlings into individual pots of fairly rich soil when they are large enough to handle and plant them out after the last expected frosts. Consider giving them some protection such as a cloche until they are growing away well. Diurnal temperature fluctuations assist germination[170].
Division in spring[111].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Basal cuttings in early summer[111]. Harvest the shoots with plenty of underground stem when they are about 8 - 10cm above the ground. Pot them up into individual pots and keep them in light shade in a cold frame or greenhouse until they are rooting well. Plant them out in the summer.</v>
      </c>
      <c r="AI1388" s="1" t="s">
        <v>6726</v>
      </c>
      <c r="AJ1388" s="1" t="s">
        <v>53</v>
      </c>
      <c r="AK1388" s="1" t="s">
        <v>17104</v>
      </c>
      <c r="AL1388" s="1" t="str">
        <f t="shared" si="637"/>
        <v>Unscented</v>
      </c>
      <c r="AM1388" s="1" t="b">
        <v>0</v>
      </c>
      <c r="AN1388" s="1" t="b">
        <v>0</v>
      </c>
      <c r="AO1388" s="1" t="b">
        <v>0</v>
      </c>
      <c r="AP1388" s="5" t="s">
        <v>54</v>
      </c>
      <c r="AQ1388" s="5" t="str">
        <f t="shared" si="628"/>
        <v>Light, Medium</v>
      </c>
      <c r="AR1388" s="1" t="s">
        <v>10</v>
      </c>
      <c r="AS1388" s="1" t="str">
        <f t="shared" si="638"/>
        <v>None, Partial</v>
      </c>
      <c r="AT1388" s="1" t="str">
        <f t="shared" si="629"/>
        <v>Partial, Full</v>
      </c>
      <c r="AU1388" s="1" t="s">
        <v>11</v>
      </c>
      <c r="AV1388" s="1" t="str">
        <f t="shared" si="630"/>
        <v>Dry, Moist</v>
      </c>
      <c r="AW1388" s="1" t="s">
        <v>12</v>
      </c>
      <c r="AX1388" s="1" t="str">
        <f t="shared" si="631"/>
        <v>Acid, Neutral, Alkaline</v>
      </c>
      <c r="AY1388" s="1" t="b">
        <v>0</v>
      </c>
      <c r="AZ1388" s="1" t="b">
        <v>0</v>
      </c>
      <c r="BA1388" s="1" t="b">
        <v>0</v>
      </c>
      <c r="BC1388" t="str">
        <f t="shared" si="632"/>
        <v>FALSE</v>
      </c>
      <c r="BE1388" t="str">
        <f t="shared" si="633"/>
        <v>FALSE</v>
      </c>
      <c r="BF1388" s="1" t="b">
        <v>0</v>
      </c>
      <c r="BG1388" s="1" t="b">
        <v>0</v>
      </c>
      <c r="BH1388" s="1" t="b">
        <v>0</v>
      </c>
      <c r="BI1388" s="1" t="s">
        <v>77</v>
      </c>
      <c r="BJ1388" s="1" t="str">
        <f t="shared" si="634"/>
        <v>TRUE</v>
      </c>
      <c r="BL1388" t="str">
        <f t="shared" si="635"/>
        <v>FALSE</v>
      </c>
      <c r="BM1388" s="1" t="b">
        <v>0</v>
      </c>
      <c r="BN1388" s="1" t="b">
        <v>0</v>
      </c>
      <c r="BO1388" s="1">
        <f t="shared" si="639"/>
        <v>14</v>
      </c>
      <c r="BP1388" s="1" t="s">
        <v>31</v>
      </c>
      <c r="BQ1388" s="1" cm="1">
        <f t="array" ref="BQ1388">_xlfn.IFS(BP1388="None Known",0, LEN(BP1388)&gt;500, 5,LEN(BP1388)&gt;400, 4, LEN(BP1388)&gt;300, 3, LEN(BP1388)&gt;200, 2, LEN(BP1388)&gt;1, 1)</f>
        <v>0</v>
      </c>
      <c r="BR1388" s="1" t="s">
        <v>6727</v>
      </c>
      <c r="BS1388" s="1">
        <v>4</v>
      </c>
      <c r="BT1388" s="1" t="s">
        <v>6728</v>
      </c>
      <c r="BU1388" s="1">
        <v>2</v>
      </c>
      <c r="BV1388" s="1" t="s">
        <v>864</v>
      </c>
      <c r="BW1388" s="1" t="s">
        <v>4991</v>
      </c>
      <c r="BX1388" s="1"/>
      <c r="BY1388" t="str">
        <f>_xlfn.XLOOKUP($B1388,Img_lookup!A:A,Img_lookup!B:B, "Not available")</f>
        <v>82b0a195-f154-483a-87aa-540a09907d41</v>
      </c>
      <c r="BZ1388" t="str">
        <f>_xlfn.XLOOKUP($B1388,Img_lookup!A:A,Img_lookup!C:C, "Not available")</f>
        <v>Physalis viscosa</v>
      </c>
      <c r="CA1388" t="str">
        <f>_xlfn.XLOOKUP($B1388,Img_lookup!A:A,Img_lookup!D:D, "Not available")</f>
        <v>Ynes E. J. Mexia</v>
      </c>
      <c r="CB1388" t="str">
        <f>_xlfn.XLOOKUP($B1388,Img_lookup!A:A,Img_lookup!E:E, "https://imgur.com/aT5wafe")</f>
        <v>https://api.openverse.engineering/v1/images/82b0a195-f154-483a-87aa-540a09907d41/thumb/</v>
      </c>
    </row>
    <row r="1389" spans="1:80" ht="409.6" x14ac:dyDescent="0.15">
      <c r="A1389" s="1" t="s">
        <v>7181</v>
      </c>
      <c r="B1389" s="1" t="s">
        <v>12260</v>
      </c>
      <c r="C1389" s="1" t="s">
        <v>12261</v>
      </c>
      <c r="E1389" s="1" t="s">
        <v>12262</v>
      </c>
      <c r="F1389" s="1" t="s">
        <v>6</v>
      </c>
      <c r="G1389" s="1" t="s">
        <v>6</v>
      </c>
      <c r="H1389" s="11" t="str">
        <f t="shared" si="641"/>
        <v>Perennial</v>
      </c>
      <c r="J1389" s="1">
        <v>1.5</v>
      </c>
      <c r="K1389" s="1">
        <v>1</v>
      </c>
      <c r="L1389" t="str" cm="1">
        <f t="array" ref="L1389">_xlfn.IFS(J1389+K1389="", "Unknown", J1389+K1389&gt;3, "Large", J1389+K1389&gt;0.5, "Medium", J1389+K1389&gt;0, "Small")</f>
        <v>Medium</v>
      </c>
      <c r="M1389" s="1">
        <v>8</v>
      </c>
      <c r="N1389" cm="1">
        <f t="array" ref="N1389">IF($M1389="",INDEX($M$2:$M$2176,MATCH(1,INDEX(($A$2:$A$2176=$A1389)*($M$2:$M$2176&lt;&gt;""),0),0)),$M1389)</f>
        <v>8</v>
      </c>
      <c r="O1389" s="2" t="str">
        <f t="shared" si="636"/>
        <v>Grown indoors</v>
      </c>
      <c r="P1389" s="1" t="s">
        <v>12263</v>
      </c>
      <c r="R1389" t="str">
        <f t="shared" si="640"/>
        <v>Medium</v>
      </c>
      <c r="T1389" s="1"/>
      <c r="U1389" s="1"/>
      <c r="V1389" s="1" t="s">
        <v>12264</v>
      </c>
      <c r="W1389" s="6" t="str">
        <f>IF(ISNUMBER(SEARCH("-",V1389)),TRIM(LEFT(V1389,FIND("-",V1389)-1)),V1389)</f>
        <v>7</v>
      </c>
      <c r="X1389" t="str">
        <f>IF(W1389="1", "January", IF(W1389="2", "February", IF(W1389="3", "March", IF(W1389="4", "April", IF(W1389="5", "May", IF(W1389="6", "June", IF(W1389="7", "July", IF(W1389="8", "August", IF(W1389="9", "September", IF(W1389="10", "October", IF(W1389="11", "November", IF(W1389="12", "December", "Other"))))))))))))</f>
        <v>July</v>
      </c>
      <c r="Y1389" s="2" t="str">
        <f>IF(ISNUMBER(SEARCH("-",V1389)),TRIM(RIGHT(V1389,LEN(V1389)-SEARCH("-",V1389))),V1389)</f>
        <v>8</v>
      </c>
      <c r="Z1389" s="2" t="str">
        <f>IF(Y1389="1", "January", IF(Y1389="2", "February", IF(Y1389="3", "March", IF(Y1389="4", "April", IF(Y1389="5", "May", IF(Y1389="6", "June", IF(Y1389="7", "July", IF(Y1389="8", "August", IF(Y1389="9", "September", IF(Y1389="10", "October", IF(Y1389="11", "November", IF(Y1389="12", "December", "Other"))))))))))))</f>
        <v>August</v>
      </c>
      <c r="AA1389" s="1" t="s">
        <v>427</v>
      </c>
      <c r="AB1389" s="1" t="str">
        <f>IF(ISNUMBER(SEARCH("-",AA1389)),TRIM(LEFT(AA1389,FIND("-",AA1389)-1)),AA1389)</f>
        <v>8</v>
      </c>
      <c r="AC1389" s="1" t="str">
        <f>IF(AB1389="1", "January", IF(AB1389="2", "February", IF(AB1389="3", "March", IF(AB1389="4", "April", IF(AB1389="5", "May", IF(AB1389="6", "June", IF(AB1389="7", "July", IF(AB1389="8", "August", IF(AB1389="9", "September", IF(AB1389="10", "October", IF(AB1389="11", "November", IF(AB1389="12", "December", "Other"))))))))))))</f>
        <v>August</v>
      </c>
      <c r="AD1389" s="1" t="str">
        <f>IF(ISNUMBER(SEARCH("-",AA1389)),TRIM(RIGHT(AA1389,LEN(AA1389)-SEARCH("-",AA1389))),AA1389)</f>
        <v>9</v>
      </c>
      <c r="AE1389" s="1" t="str">
        <f>IF(AD1389="1", "January", IF(AD1389="2", "February", IF(AD1389="3", "March", IF(AD1389="4", "April", IF(AD1389="5", "May", IF(AD1389="6", "June", IF(AD1389="7", "July", IF(AD1389="8", "August", IF(AD1389="9", "September", IF(AD1389="10", "October", IF(AD1389="11", "November", IF(AD1389="12", "December", "Other"))))))))))))</f>
        <v>September</v>
      </c>
      <c r="AF1389" s="16" t="s">
        <v>24645</v>
      </c>
      <c r="AG1389" s="1" t="str">
        <f t="shared" si="626"/>
        <v xml:space="preserve">Seed </v>
      </c>
      <c r="AH1389" s="2" t="str">
        <f t="shared" si="627"/>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89" s="1" t="s">
        <v>12265</v>
      </c>
      <c r="AK1389" s="1" t="s">
        <v>17104</v>
      </c>
      <c r="AL1389" s="1" t="str">
        <f t="shared" si="637"/>
        <v>Unscented</v>
      </c>
      <c r="AM1389" s="1" t="b">
        <v>0</v>
      </c>
      <c r="AN1389" s="1" t="b">
        <v>0</v>
      </c>
      <c r="AO1389" s="1" t="b">
        <v>0</v>
      </c>
      <c r="AP1389" s="5" t="s">
        <v>28</v>
      </c>
      <c r="AQ1389" s="5" t="str">
        <f t="shared" si="628"/>
        <v>Light, Medium, Heavy</v>
      </c>
      <c r="AR1389" s="1" t="s">
        <v>10</v>
      </c>
      <c r="AS1389" s="1" t="str">
        <f t="shared" si="638"/>
        <v>None, Partial</v>
      </c>
      <c r="AT1389" s="1" t="str">
        <f t="shared" si="629"/>
        <v>Partial, Full</v>
      </c>
      <c r="AU1389" s="1" t="s">
        <v>29</v>
      </c>
      <c r="AV1389" s="1" t="str">
        <f t="shared" si="630"/>
        <v>Moist</v>
      </c>
      <c r="AW1389" s="1" t="s">
        <v>12</v>
      </c>
      <c r="AX1389" s="1" t="str">
        <f t="shared" si="631"/>
        <v>Acid, Neutral, Alkaline</v>
      </c>
      <c r="AY1389" s="1" t="b">
        <v>0</v>
      </c>
      <c r="AZ1389" s="1" t="b">
        <v>0</v>
      </c>
      <c r="BA1389" s="1" t="b">
        <v>0</v>
      </c>
      <c r="BC1389" t="str">
        <f t="shared" si="632"/>
        <v>FALSE</v>
      </c>
      <c r="BE1389" t="str">
        <f t="shared" si="633"/>
        <v>FALSE</v>
      </c>
      <c r="BF1389" s="1" t="b">
        <v>0</v>
      </c>
      <c r="BG1389" s="1" t="b">
        <v>0</v>
      </c>
      <c r="BH1389" s="1" t="b">
        <v>0</v>
      </c>
      <c r="BI1389" s="1" t="s">
        <v>77</v>
      </c>
      <c r="BJ1389" s="1" t="str">
        <f t="shared" si="634"/>
        <v>TRUE</v>
      </c>
      <c r="BL1389" t="str">
        <f t="shared" si="635"/>
        <v>FALSE</v>
      </c>
      <c r="BM1389" s="1" t="b">
        <v>0</v>
      </c>
      <c r="BN1389" s="1" t="b">
        <v>0</v>
      </c>
      <c r="BO1389" s="1">
        <f t="shared" si="639"/>
        <v>10</v>
      </c>
      <c r="BP1389" s="1" t="s">
        <v>12266</v>
      </c>
      <c r="BQ1389" s="1" cm="1">
        <f t="array" ref="BQ1389">_xlfn.IFS(BP1389="None Known",0, LEN(BP1389)&gt;500, 5,LEN(BP1389)&gt;400, 4, LEN(BP1389)&gt;300, 3, LEN(BP1389)&gt;200, 2, LEN(BP1389)&gt;1, 1)</f>
        <v>1</v>
      </c>
      <c r="BR1389" s="1" t="s">
        <v>12267</v>
      </c>
      <c r="BS1389" s="1">
        <v>2</v>
      </c>
      <c r="BT1389" s="1" t="s">
        <v>12268</v>
      </c>
      <c r="BU1389" s="1">
        <v>3</v>
      </c>
      <c r="BV1389" s="1" t="s">
        <v>12269</v>
      </c>
      <c r="BW1389" s="1" t="s">
        <v>12270</v>
      </c>
      <c r="BX1389" s="1"/>
      <c r="BY1389" t="str">
        <f>_xlfn.XLOOKUP($B1389,Img_lookup!A:A,Img_lookup!B:B, "Not available")</f>
        <v>3893adf8-6d55-43d7-a84c-9b16822e0995</v>
      </c>
      <c r="BZ1389" t="str">
        <f>_xlfn.XLOOKUP($B1389,Img_lookup!A:A,Img_lookup!C:C, "Not available")</f>
        <v>Indische Kermesbeere (Phytolacca acinosa)</v>
      </c>
      <c r="CA1389" t="str">
        <f>_xlfn.XLOOKUP($B1389,Img_lookup!A:A,Img_lookup!D:D, "Not available")</f>
        <v>blumenbiene</v>
      </c>
      <c r="CB1389" t="str">
        <f>_xlfn.XLOOKUP($B1389,Img_lookup!A:A,Img_lookup!E:E, "https://imgur.com/aT5wafe")</f>
        <v>https://api.openverse.engineering/v1/images/3893adf8-6d55-43d7-a84c-9b16822e0995/thumb/</v>
      </c>
    </row>
    <row r="1390" spans="1:80" ht="409.6" x14ac:dyDescent="0.15">
      <c r="A1390" s="1" t="s">
        <v>7181</v>
      </c>
      <c r="B1390" s="1" t="s">
        <v>9029</v>
      </c>
      <c r="C1390" s="1" t="s">
        <v>9030</v>
      </c>
      <c r="D1390" s="1" t="s">
        <v>9031</v>
      </c>
      <c r="E1390" s="1" t="s">
        <v>9032</v>
      </c>
      <c r="F1390" s="1" t="s">
        <v>6</v>
      </c>
      <c r="G1390" s="1" t="s">
        <v>6</v>
      </c>
      <c r="H1390" s="11" t="str">
        <f t="shared" si="641"/>
        <v>Perennial</v>
      </c>
      <c r="J1390" s="1">
        <v>2</v>
      </c>
      <c r="K1390" s="1">
        <v>1.5</v>
      </c>
      <c r="L1390" t="str" cm="1">
        <f t="array" ref="L1390">_xlfn.IFS(J1390+K1390="", "Unknown", J1390+K1390&gt;3, "Large", J1390+K1390&gt;0.5, "Medium", J1390+K1390&gt;0, "Small")</f>
        <v>Large</v>
      </c>
      <c r="M1390" s="1">
        <v>4</v>
      </c>
      <c r="N1390" cm="1">
        <f t="array" ref="N1390">IF($M1390="",INDEX($M$2:$M$2176,MATCH(1,INDEX(($A$2:$A$2176=$A1390)*($M$2:$M$2176&lt;&gt;""),0),0)),$M1390)</f>
        <v>4</v>
      </c>
      <c r="O1390" s="2" t="str">
        <f t="shared" si="636"/>
        <v>Hardy to cold</v>
      </c>
      <c r="P1390" s="1" t="s">
        <v>9033</v>
      </c>
      <c r="Q1390" s="1" t="s">
        <v>17109</v>
      </c>
      <c r="R1390" t="str">
        <f t="shared" si="640"/>
        <v>Fast</v>
      </c>
      <c r="T1390" s="1"/>
      <c r="U1390" s="1"/>
      <c r="V1390" s="1" t="s">
        <v>427</v>
      </c>
      <c r="W1390" s="6" t="str">
        <f>IF(ISNUMBER(SEARCH("-",V1390)),TRIM(LEFT(V1390,FIND("-",V1390)-1)),V1390)</f>
        <v>8</v>
      </c>
      <c r="X1390" t="str">
        <f>IF(W1390="1", "January", IF(W1390="2", "February", IF(W1390="3", "March", IF(W1390="4", "April", IF(W1390="5", "May", IF(W1390="6", "June", IF(W1390="7", "July", IF(W1390="8", "August", IF(W1390="9", "September", IF(W1390="10", "October", IF(W1390="11", "November", IF(W1390="12", "December", "Other"))))))))))))</f>
        <v>August</v>
      </c>
      <c r="Y1390" s="2" t="str">
        <f>IF(ISNUMBER(SEARCH("-",V1390)),TRIM(RIGHT(V1390,LEN(V1390)-SEARCH("-",V1390))),V1390)</f>
        <v>9</v>
      </c>
      <c r="Z1390" s="2" t="str">
        <f>IF(Y1390="1", "January", IF(Y1390="2", "February", IF(Y1390="3", "March", IF(Y1390="4", "April", IF(Y1390="5", "May", IF(Y1390="6", "June", IF(Y1390="7", "July", IF(Y1390="8", "August", IF(Y1390="9", "September", IF(Y1390="10", "October", IF(Y1390="11", "November", IF(Y1390="12", "December", "Other"))))))))))))</f>
        <v>September</v>
      </c>
      <c r="AA1390" s="1" t="s">
        <v>166</v>
      </c>
      <c r="AB1390" s="1" t="str">
        <f>IF(ISNUMBER(SEARCH("-",AA1390)),TRIM(LEFT(AA1390,FIND("-",AA1390)-1)),AA1390)</f>
        <v>9</v>
      </c>
      <c r="AC1390" s="1" t="str">
        <f>IF(AB1390="1", "January", IF(AB1390="2", "February", IF(AB1390="3", "March", IF(AB1390="4", "April", IF(AB1390="5", "May", IF(AB1390="6", "June", IF(AB1390="7", "July", IF(AB1390="8", "August", IF(AB1390="9", "September", IF(AB1390="10", "October", IF(AB1390="11", "November", IF(AB1390="12", "December", "Other"))))))))))))</f>
        <v>September</v>
      </c>
      <c r="AD1390" s="1" t="str">
        <f>IF(ISNUMBER(SEARCH("-",AA1390)),TRIM(RIGHT(AA1390,LEN(AA1390)-SEARCH("-",AA1390))),AA1390)</f>
        <v>11</v>
      </c>
      <c r="AE1390" s="1" t="str">
        <f>IF(AD1390="1", "January", IF(AD1390="2", "February", IF(AD1390="3", "March", IF(AD1390="4", "April", IF(AD1390="5", "May", IF(AD1390="6", "June", IF(AD1390="7", "July", IF(AD1390="8", "August", IF(AD1390="9", "September", IF(AD1390="10", "October", IF(AD1390="11", "November", IF(AD1390="12", "December", "Other"))))))))))))</f>
        <v>November</v>
      </c>
      <c r="AF1390" s="16" t="s">
        <v>24645</v>
      </c>
      <c r="AG1390" s="1" t="str">
        <f t="shared" si="626"/>
        <v xml:space="preserve">Seed </v>
      </c>
      <c r="AH1390" s="2" t="str">
        <f t="shared" si="627"/>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90" s="1" t="s">
        <v>9034</v>
      </c>
      <c r="AK1390" s="1" t="s">
        <v>17104</v>
      </c>
      <c r="AL1390" s="1" t="str">
        <f t="shared" si="637"/>
        <v>Unscented</v>
      </c>
      <c r="AM1390" s="1" t="b">
        <v>0</v>
      </c>
      <c r="AN1390" s="1" t="b">
        <v>1</v>
      </c>
      <c r="AO1390" s="1" t="b">
        <v>0</v>
      </c>
      <c r="AP1390" s="5" t="s">
        <v>28</v>
      </c>
      <c r="AQ1390" s="5" t="str">
        <f t="shared" si="628"/>
        <v>Light, Medium, Heavy</v>
      </c>
      <c r="AR1390" s="1" t="s">
        <v>10</v>
      </c>
      <c r="AS1390" s="1" t="str">
        <f t="shared" si="638"/>
        <v>None, Partial</v>
      </c>
      <c r="AT1390" s="1" t="str">
        <f t="shared" si="629"/>
        <v>Partial, Full</v>
      </c>
      <c r="AU1390" s="1" t="s">
        <v>29</v>
      </c>
      <c r="AV1390" s="1" t="str">
        <f t="shared" si="630"/>
        <v>Moist</v>
      </c>
      <c r="AW1390" s="1" t="s">
        <v>12</v>
      </c>
      <c r="AX1390" s="1" t="str">
        <f t="shared" si="631"/>
        <v>Acid, Neutral, Alkaline</v>
      </c>
      <c r="AY1390" s="1" t="b">
        <v>0</v>
      </c>
      <c r="AZ1390" s="1" t="b">
        <v>0</v>
      </c>
      <c r="BA1390" s="1" t="b">
        <v>0</v>
      </c>
      <c r="BC1390" t="str">
        <f t="shared" si="632"/>
        <v>FALSE</v>
      </c>
      <c r="BE1390" t="str">
        <f t="shared" si="633"/>
        <v>FALSE</v>
      </c>
      <c r="BF1390" s="1" t="b">
        <v>0</v>
      </c>
      <c r="BG1390" s="1" t="b">
        <v>0</v>
      </c>
      <c r="BH1390" s="1" t="b">
        <v>0</v>
      </c>
      <c r="BI1390" s="1" t="s">
        <v>77</v>
      </c>
      <c r="BJ1390" s="1" t="str">
        <f t="shared" si="634"/>
        <v>TRUE</v>
      </c>
      <c r="BL1390" t="str">
        <f t="shared" si="635"/>
        <v>FALSE</v>
      </c>
      <c r="BM1390" s="1" t="b">
        <v>0</v>
      </c>
      <c r="BN1390" s="1" t="b">
        <v>0</v>
      </c>
      <c r="BO1390" s="1">
        <f t="shared" si="639"/>
        <v>17</v>
      </c>
      <c r="BP1390" s="1" t="s">
        <v>9035</v>
      </c>
      <c r="BQ1390" s="1" cm="1">
        <f t="array" ref="BQ1390">_xlfn.IFS(BP1390="None Known",0, LEN(BP1390)&gt;500, 5,LEN(BP1390)&gt;400, 4, LEN(BP1390)&gt;300, 3, LEN(BP1390)&gt;200, 2, LEN(BP1390)&gt;1, 1)</f>
        <v>5</v>
      </c>
      <c r="BR1390" s="1" t="s">
        <v>9036</v>
      </c>
      <c r="BS1390" s="1">
        <v>3</v>
      </c>
      <c r="BT1390" s="1" t="s">
        <v>9037</v>
      </c>
      <c r="BU1390" s="1">
        <v>3</v>
      </c>
      <c r="BV1390" s="1" t="s">
        <v>9038</v>
      </c>
      <c r="BW1390" s="1" t="s">
        <v>9039</v>
      </c>
      <c r="BX1390" s="1"/>
      <c r="BY1390" t="str">
        <f>_xlfn.XLOOKUP($B1390,Img_lookup!A:A,Img_lookup!B:B, "Not available")</f>
        <v>0818d4c3-dfb9-4362-84e7-f72f2d5ec2b7</v>
      </c>
      <c r="BZ1390" t="str">
        <f>_xlfn.XLOOKUP($B1390,Img_lookup!A:A,Img_lookup!C:C, "Not available")</f>
        <v>Common pokeweed (Phytolacca americana)</v>
      </c>
      <c r="CA1390" t="str">
        <f>_xlfn.XLOOKUP($B1390,Img_lookup!A:A,Img_lookup!D:D, "Not available")</f>
        <v>bob in swamp</v>
      </c>
      <c r="CB1390" t="str">
        <f>_xlfn.XLOOKUP($B1390,Img_lookup!A:A,Img_lookup!E:E, "https://imgur.com/aT5wafe")</f>
        <v>https://api.openverse.engineering/v1/images/0818d4c3-dfb9-4362-84e7-f72f2d5ec2b7/thumb/</v>
      </c>
    </row>
    <row r="1391" spans="1:80" ht="409.6" x14ac:dyDescent="0.15">
      <c r="A1391" s="1" t="s">
        <v>7181</v>
      </c>
      <c r="B1391" s="1" t="s">
        <v>7182</v>
      </c>
      <c r="C1391" s="1" t="s">
        <v>7183</v>
      </c>
      <c r="E1391" s="1" t="s">
        <v>7184</v>
      </c>
      <c r="F1391" s="1" t="s">
        <v>62</v>
      </c>
      <c r="G1391" s="1" t="s">
        <v>62</v>
      </c>
      <c r="H1391" s="11" t="str">
        <f t="shared" si="641"/>
        <v>Perennial</v>
      </c>
      <c r="I1391" s="1" t="s">
        <v>17108</v>
      </c>
      <c r="J1391" s="1">
        <v>4</v>
      </c>
      <c r="L1391" t="str" cm="1">
        <f t="array" ref="L1391">_xlfn.IFS(J1391+K1391="", "Unknown", J1391+K1391&gt;3, "Large", J1391+K1391&gt;0.5, "Medium", J1391+K1391&gt;0, "Small")</f>
        <v>Large</v>
      </c>
      <c r="M1391" s="1">
        <v>9</v>
      </c>
      <c r="N1391" cm="1">
        <f t="array" ref="N1391">IF($M1391="",INDEX($M$2:$M$2176,MATCH(1,INDEX(($A$2:$A$2176=$A1391)*($M$2:$M$2176&lt;&gt;""),0),0)),$M1391)</f>
        <v>9</v>
      </c>
      <c r="O1391" s="2" t="str">
        <f t="shared" si="636"/>
        <v>Grown indoors</v>
      </c>
      <c r="P1391" s="1" t="s">
        <v>196</v>
      </c>
      <c r="R1391" t="str">
        <f t="shared" si="640"/>
        <v>Medium</v>
      </c>
      <c r="S1391" s="1" t="s">
        <v>24</v>
      </c>
      <c r="T1391" s="1" t="str">
        <f>LEFT(S1391,FIND("-",S1391)-1)</f>
        <v xml:space="preserve">1 </v>
      </c>
      <c r="U1391" s="1" t="str">
        <f>RIGHT(S1391,FIND("-",S1391)-1)</f>
        <v>12</v>
      </c>
      <c r="W1391"/>
      <c r="AF1391" s="16" t="s">
        <v>24645</v>
      </c>
      <c r="AG1391" s="1" t="str">
        <f t="shared" si="626"/>
        <v xml:space="preserve">Seed </v>
      </c>
      <c r="AH1391" s="2" t="str">
        <f t="shared" si="627"/>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91" s="1" t="s">
        <v>7185</v>
      </c>
      <c r="AK1391" s="1" t="s">
        <v>17104</v>
      </c>
      <c r="AL1391" s="1" t="str">
        <f t="shared" si="637"/>
        <v>Unscented</v>
      </c>
      <c r="AM1391" s="1" t="b">
        <v>0</v>
      </c>
      <c r="AN1391" s="1" t="b">
        <v>0</v>
      </c>
      <c r="AO1391" s="1" t="b">
        <v>0</v>
      </c>
      <c r="AP1391" s="5" t="s">
        <v>28</v>
      </c>
      <c r="AQ1391" s="5" t="str">
        <f t="shared" si="628"/>
        <v>Light, Medium, Heavy</v>
      </c>
      <c r="AR1391" s="1" t="s">
        <v>10</v>
      </c>
      <c r="AS1391" s="1" t="str">
        <f t="shared" si="638"/>
        <v>None, Partial</v>
      </c>
      <c r="AT1391" s="1" t="str">
        <f t="shared" si="629"/>
        <v>Partial, Full</v>
      </c>
      <c r="AU1391" s="1" t="s">
        <v>29</v>
      </c>
      <c r="AV1391" s="1" t="str">
        <f t="shared" si="630"/>
        <v>Moist</v>
      </c>
      <c r="AW1391" s="1" t="s">
        <v>12</v>
      </c>
      <c r="AX1391" s="1" t="str">
        <f t="shared" si="631"/>
        <v>Acid, Neutral, Alkaline</v>
      </c>
      <c r="AY1391" s="1" t="b">
        <v>0</v>
      </c>
      <c r="AZ1391" s="1" t="b">
        <v>0</v>
      </c>
      <c r="BA1391" s="1" t="b">
        <v>0</v>
      </c>
      <c r="BC1391" t="str">
        <f t="shared" si="632"/>
        <v>FALSE</v>
      </c>
      <c r="BE1391" t="str">
        <f t="shared" si="633"/>
        <v>FALSE</v>
      </c>
      <c r="BF1391" s="1" t="b">
        <v>0</v>
      </c>
      <c r="BG1391" s="1" t="b">
        <v>0</v>
      </c>
      <c r="BH1391" s="1" t="b">
        <v>0</v>
      </c>
      <c r="BI1391" s="1" t="s">
        <v>77</v>
      </c>
      <c r="BJ1391" s="1" t="str">
        <f t="shared" si="634"/>
        <v>TRUE</v>
      </c>
      <c r="BL1391" t="str">
        <f t="shared" si="635"/>
        <v>FALSE</v>
      </c>
      <c r="BM1391" s="1" t="b">
        <v>0</v>
      </c>
      <c r="BN1391" s="1" t="b">
        <v>0</v>
      </c>
      <c r="BO1391" s="1">
        <f t="shared" si="639"/>
        <v>7</v>
      </c>
      <c r="BP1391" s="1" t="s">
        <v>7186</v>
      </c>
      <c r="BQ1391" s="1" cm="1">
        <f t="array" ref="BQ1391">_xlfn.IFS(BP1391="None Known",0, LEN(BP1391)&gt;500, 5,LEN(BP1391)&gt;400, 4, LEN(BP1391)&gt;300, 3, LEN(BP1391)&gt;200, 2, LEN(BP1391)&gt;1, 1)</f>
        <v>1</v>
      </c>
      <c r="BR1391" s="1" t="s">
        <v>7187</v>
      </c>
      <c r="BS1391" s="1">
        <v>2</v>
      </c>
      <c r="BT1391" s="1" t="s">
        <v>31</v>
      </c>
      <c r="BU1391" s="1">
        <v>0</v>
      </c>
      <c r="BW1391" s="1" t="s">
        <v>7188</v>
      </c>
      <c r="BX1391" s="1"/>
      <c r="BY1391" t="str">
        <f>_xlfn.XLOOKUP($B1391,Img_lookup!A:A,Img_lookup!B:B, "Not available")</f>
        <v>f2023f9c-de86-427b-be48-748cdcf5bed7</v>
      </c>
      <c r="BZ1391" t="str">
        <f>_xlfn.XLOOKUP($B1391,Img_lookup!A:A,Img_lookup!C:C, "Not available")</f>
        <v>The drooping racemes of Omb√∫ tree (Phytolacca dioica)</v>
      </c>
      <c r="CA1391" t="str">
        <f>_xlfn.XLOOKUP($B1391,Img_lookup!A:A,Img_lookup!D:D, "Not available")</f>
        <v>Tatters ‚úæ</v>
      </c>
      <c r="CB1391" t="str">
        <f>_xlfn.XLOOKUP($B1391,Img_lookup!A:A,Img_lookup!E:E, "https://imgur.com/aT5wafe")</f>
        <v>https://api.openverse.engineering/v1/images/f2023f9c-de86-427b-be48-748cdcf5bed7/thumb/</v>
      </c>
    </row>
    <row r="1392" spans="1:80" ht="409.6" x14ac:dyDescent="0.15">
      <c r="A1392" s="1" t="s">
        <v>7181</v>
      </c>
      <c r="B1392" s="1" t="s">
        <v>13649</v>
      </c>
      <c r="D1392" s="1" t="s">
        <v>13650</v>
      </c>
      <c r="E1392" s="1" t="s">
        <v>195</v>
      </c>
      <c r="F1392" s="1" t="s">
        <v>6</v>
      </c>
      <c r="G1392" s="1" t="s">
        <v>6</v>
      </c>
      <c r="H1392" s="11" t="str">
        <f t="shared" si="641"/>
        <v>Perennial</v>
      </c>
      <c r="J1392" s="1">
        <v>1</v>
      </c>
      <c r="L1392" t="str" cm="1">
        <f t="array" ref="L1392">_xlfn.IFS(J1392+K1392="", "Unknown", J1392+K1392&gt;3, "Large", J1392+K1392&gt;0.5, "Medium", J1392+K1392&gt;0, "Small")</f>
        <v>Medium</v>
      </c>
      <c r="M1392" s="1">
        <v>6</v>
      </c>
      <c r="N1392" cm="1">
        <f t="array" ref="N1392">IF($M1392="",INDEX($M$2:$M$2176,MATCH(1,INDEX(($A$2:$A$2176=$A1392)*($M$2:$M$2176&lt;&gt;""),0),0)),$M1392)</f>
        <v>6</v>
      </c>
      <c r="O1392" s="2" t="str">
        <f t="shared" si="636"/>
        <v>Seasonal outdoors</v>
      </c>
      <c r="P1392" s="1" t="s">
        <v>12263</v>
      </c>
      <c r="R1392" t="str">
        <f t="shared" si="640"/>
        <v>Medium</v>
      </c>
      <c r="T1392" s="1"/>
      <c r="U1392" s="1"/>
      <c r="V1392" s="1" t="s">
        <v>51</v>
      </c>
      <c r="W1392" s="6" t="str">
        <f>IF(ISNUMBER(SEARCH("-",V1392)),TRIM(LEFT(V1392,FIND("-",V1392)-1)),V1392)</f>
        <v>7</v>
      </c>
      <c r="X1392" t="str">
        <f>IF(W1392="1", "January", IF(W1392="2", "February", IF(W1392="3", "March", IF(W1392="4", "April", IF(W1392="5", "May", IF(W1392="6", "June", IF(W1392="7", "July", IF(W1392="8", "August", IF(W1392="9", "September", IF(W1392="10", "October", IF(W1392="11", "November", IF(W1392="12", "December", "Other"))))))))))))</f>
        <v>July</v>
      </c>
      <c r="Y1392" s="2" t="str">
        <f>IF(ISNUMBER(SEARCH("-",V1392)),TRIM(RIGHT(V1392,LEN(V1392)-SEARCH("-",V1392))),V1392)</f>
        <v>8</v>
      </c>
      <c r="Z1392" s="2" t="str">
        <f>IF(Y1392="1", "January", IF(Y1392="2", "February", IF(Y1392="3", "March", IF(Y1392="4", "April", IF(Y1392="5", "May", IF(Y1392="6", "June", IF(Y1392="7", "July", IF(Y1392="8", "August", IF(Y1392="9", "September", IF(Y1392="10", "October", IF(Y1392="11", "November", IF(Y1392="12", "December", "Other"))))))))))))</f>
        <v>August</v>
      </c>
      <c r="AA1392" s="1" t="s">
        <v>427</v>
      </c>
      <c r="AB1392" s="1" t="str">
        <f t="shared" ref="AB1392:AB1402" si="647">IF(ISNUMBER(SEARCH("-",AA1392)),TRIM(LEFT(AA1392,FIND("-",AA1392)-1)),AA1392)</f>
        <v>8</v>
      </c>
      <c r="AC1392" s="1" t="str">
        <f>IF(AB1392="1", "January", IF(AB1392="2", "February", IF(AB1392="3", "March", IF(AB1392="4", "April", IF(AB1392="5", "May", IF(AB1392="6", "June", IF(AB1392="7", "July", IF(AB1392="8", "August", IF(AB1392="9", "September", IF(AB1392="10", "October", IF(AB1392="11", "November", IF(AB1392="12", "December", "Other"))))))))))))</f>
        <v>August</v>
      </c>
      <c r="AD1392" s="1" t="str">
        <f>IF(ISNUMBER(SEARCH("-",AA1392)),TRIM(RIGHT(AA1392,LEN(AA1392)-SEARCH("-",AA1392))),AA1392)</f>
        <v>9</v>
      </c>
      <c r="AE1392" s="1" t="str">
        <f>IF(AD1392="1", "January", IF(AD1392="2", "February", IF(AD1392="3", "March", IF(AD1392="4", "April", IF(AD1392="5", "May", IF(AD1392="6", "June", IF(AD1392="7", "July", IF(AD1392="8", "August", IF(AD1392="9", "September", IF(AD1392="10", "October", IF(AD1392="11", "November", IF(AD1392="12", "December", "Other"))))))))))))</f>
        <v>September</v>
      </c>
      <c r="AF1392" s="16" t="s">
        <v>24645</v>
      </c>
      <c r="AG1392" s="1" t="str">
        <f t="shared" si="626"/>
        <v xml:space="preserve">Seed </v>
      </c>
      <c r="AH1392" s="2" t="str">
        <f t="shared" si="627"/>
        <v>Sow autumn or spring in a cold frame[200]. When they are large enough to handle, prick the seedlings out into individual pots and grow them on in the greenhouse for their first winter. Plant them out into their permanent positions in late spring or early summer, after the last expected frosts.
If you have sufficient seed, it might be worthwhile trying an outdoor sowing in a seed bed in early spring. Grow the plants on in the seedbed for their first year and plant them out the following spring.
Division in March or October. Use a sharp spade or knife to divide the rootstock, making sure that each section has at least one growth bud.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392" s="1" t="s">
        <v>13651</v>
      </c>
      <c r="AK1392" s="1" t="s">
        <v>17104</v>
      </c>
      <c r="AL1392" s="1" t="str">
        <f t="shared" si="637"/>
        <v>Unscented</v>
      </c>
      <c r="AM1392" s="1" t="b">
        <v>0</v>
      </c>
      <c r="AN1392" s="1" t="b">
        <v>0</v>
      </c>
      <c r="AO1392" s="1" t="b">
        <v>0</v>
      </c>
      <c r="AP1392" s="5" t="s">
        <v>28</v>
      </c>
      <c r="AQ1392" s="5" t="str">
        <f t="shared" si="628"/>
        <v>Light, Medium, Heavy</v>
      </c>
      <c r="AR1392" s="1" t="s">
        <v>10</v>
      </c>
      <c r="AS1392" s="1" t="str">
        <f t="shared" si="638"/>
        <v>None, Partial</v>
      </c>
      <c r="AT1392" s="1" t="str">
        <f t="shared" si="629"/>
        <v>Partial, Full</v>
      </c>
      <c r="AU1392" s="1" t="s">
        <v>29</v>
      </c>
      <c r="AV1392" s="1" t="str">
        <f t="shared" si="630"/>
        <v>Moist</v>
      </c>
      <c r="AW1392" s="1" t="s">
        <v>12</v>
      </c>
      <c r="AX1392" s="1" t="str">
        <f t="shared" si="631"/>
        <v>Acid, Neutral, Alkaline</v>
      </c>
      <c r="AY1392" s="1" t="b">
        <v>0</v>
      </c>
      <c r="AZ1392" s="1" t="b">
        <v>0</v>
      </c>
      <c r="BA1392" s="1" t="b">
        <v>0</v>
      </c>
      <c r="BC1392" t="str">
        <f t="shared" si="632"/>
        <v>FALSE</v>
      </c>
      <c r="BE1392" t="str">
        <f t="shared" si="633"/>
        <v>FALSE</v>
      </c>
      <c r="BF1392" s="1" t="b">
        <v>0</v>
      </c>
      <c r="BG1392" s="1" t="b">
        <v>0</v>
      </c>
      <c r="BH1392" s="1" t="b">
        <v>0</v>
      </c>
      <c r="BI1392" s="1" t="s">
        <v>77</v>
      </c>
      <c r="BJ1392" s="1" t="str">
        <f t="shared" si="634"/>
        <v>TRUE</v>
      </c>
      <c r="BL1392" t="str">
        <f t="shared" si="635"/>
        <v>FALSE</v>
      </c>
      <c r="BM1392" s="1" t="b">
        <v>0</v>
      </c>
      <c r="BN1392" s="1" t="b">
        <v>0</v>
      </c>
      <c r="BO1392" s="1">
        <f t="shared" si="639"/>
        <v>9</v>
      </c>
      <c r="BP1392" s="1" t="s">
        <v>12266</v>
      </c>
      <c r="BQ1392" s="1" cm="1">
        <f t="array" ref="BQ1392">_xlfn.IFS(BP1392="None Known",0, LEN(BP1392)&gt;500, 5,LEN(BP1392)&gt;400, 4, LEN(BP1392)&gt;300, 3, LEN(BP1392)&gt;200, 2, LEN(BP1392)&gt;1, 1)</f>
        <v>1</v>
      </c>
      <c r="BR1392" s="1" t="s">
        <v>13652</v>
      </c>
      <c r="BS1392" s="1">
        <v>2</v>
      </c>
      <c r="BT1392" s="1" t="s">
        <v>13653</v>
      </c>
      <c r="BU1392" s="1">
        <v>2</v>
      </c>
      <c r="BV1392" s="1" t="s">
        <v>431</v>
      </c>
      <c r="BW1392" s="1" t="s">
        <v>13654</v>
      </c>
      <c r="BX1392" s="1"/>
      <c r="BY1392" t="str">
        <f>_xlfn.XLOOKUP($B1392,Img_lookup!A:A,Img_lookup!B:B, "Not available")</f>
        <v>58a54909-29f0-457d-a855-00496d426c58</v>
      </c>
      <c r="BZ1392" t="str">
        <f>_xlfn.XLOOKUP($B1392,Img_lookup!A:A,Img_lookup!C:C, "Not available")</f>
        <v>Phytolacca esculenta</v>
      </c>
      <c r="CA1392" t="str">
        <f>_xlfn.XLOOKUP($B1392,Img_lookup!A:A,Img_lookup!D:D, "Not available")</f>
        <v>Rene Mensen</v>
      </c>
      <c r="CB1392" t="str">
        <f>_xlfn.XLOOKUP($B1392,Img_lookup!A:A,Img_lookup!E:E, "https://imgur.com/aT5wafe")</f>
        <v>https://api.openverse.engineering/v1/images/58a54909-29f0-457d-a855-00496d426c58/thumb/</v>
      </c>
    </row>
    <row r="1393" spans="1:80" ht="409.6" x14ac:dyDescent="0.15">
      <c r="A1393" s="1" t="s">
        <v>114</v>
      </c>
      <c r="B1393" s="1" t="s">
        <v>14721</v>
      </c>
      <c r="C1393" s="1" t="s">
        <v>14722</v>
      </c>
      <c r="D1393" s="1" t="s">
        <v>14723</v>
      </c>
      <c r="E1393" s="1" t="s">
        <v>14724</v>
      </c>
      <c r="F1393" s="1" t="s">
        <v>62</v>
      </c>
      <c r="G1393" s="1" t="s">
        <v>62</v>
      </c>
      <c r="H1393" s="11" t="str">
        <f t="shared" si="641"/>
        <v>Perennial</v>
      </c>
      <c r="I1393" s="1" t="s">
        <v>17108</v>
      </c>
      <c r="J1393" s="1">
        <v>30</v>
      </c>
      <c r="K1393" s="1">
        <v>10</v>
      </c>
      <c r="L1393" t="str" cm="1">
        <f t="array" ref="L1393">_xlfn.IFS(J1393+K1393="", "Unknown", J1393+K1393&gt;3, "Large", J1393+K1393&gt;0.5, "Medium", J1393+K1393&gt;0, "Small")</f>
        <v>Large</v>
      </c>
      <c r="M1393" s="1">
        <v>4</v>
      </c>
      <c r="N1393" cm="1">
        <f t="array" ref="N1393">IF($M1393="",INDEX($M$2:$M$2176,MATCH(1,INDEX(($A$2:$A$2176=$A1393)*($M$2:$M$2176&lt;&gt;""),0),0)),$M1393)</f>
        <v>4</v>
      </c>
      <c r="O1393" s="2" t="str">
        <f t="shared" si="636"/>
        <v>Hardy to cold</v>
      </c>
      <c r="P1393" s="1" t="s">
        <v>196</v>
      </c>
      <c r="Q1393" s="1" t="s">
        <v>17109</v>
      </c>
      <c r="R1393" t="str">
        <f t="shared" si="640"/>
        <v>Fast</v>
      </c>
      <c r="S1393" s="1" t="s">
        <v>24</v>
      </c>
      <c r="T1393" s="1" t="str">
        <f>LEFT(S1393,FIND("-",S1393)-1)</f>
        <v xml:space="preserve">1 </v>
      </c>
      <c r="U1393" s="1" t="str">
        <f>RIGHT(S1393,FIND("-",S1393)-1)</f>
        <v>12</v>
      </c>
      <c r="V1393" s="1" t="s">
        <v>96</v>
      </c>
      <c r="W1393" s="6" t="str">
        <f>IF(ISNUMBER(SEARCH("-",V1393)),TRIM(LEFT(V1393,FIND("-",V1393)-1)),V1393)</f>
        <v>5</v>
      </c>
      <c r="X1393" t="str">
        <f>IF(W1393="1", "January", IF(W1393="2", "February", IF(W1393="3", "March", IF(W1393="4", "April", IF(W1393="5", "May", IF(W1393="6", "June", IF(W1393="7", "July", IF(W1393="8", "August", IF(W1393="9", "September", IF(W1393="10", "October", IF(W1393="11", "November", IF(W1393="12", "December", "Other"))))))))))))</f>
        <v>May</v>
      </c>
      <c r="Y1393" s="2" t="str">
        <f>IF(ISNUMBER(SEARCH("-",V1393)),TRIM(RIGHT(V1393,LEN(V1393)-SEARCH("-",V1393))),V1393)</f>
        <v>6</v>
      </c>
      <c r="Z1393" s="2" t="str">
        <f>IF(Y1393="1", "January", IF(Y1393="2", "February", IF(Y1393="3", "March", IF(Y1393="4", "April", IF(Y1393="5", "May", IF(Y1393="6", "June", IF(Y1393="7", "July", IF(Y1393="8", "August", IF(Y1393="9", "September", IF(Y1393="10", "October", IF(Y1393="11", "November", IF(Y1393="12", "December", "Other"))))))))))))</f>
        <v>June</v>
      </c>
      <c r="AA1393" s="1" t="s">
        <v>907</v>
      </c>
      <c r="AB1393" s="1" t="str">
        <f t="shared" si="647"/>
        <v>10</v>
      </c>
      <c r="AC1393" s="1" t="str">
        <f>IF(AB1393="1", "January", IF(AB1393="2", "February", IF(AB1393="3", "March", IF(AB1393="4", "April", IF(AB1393="5", "May", IF(AB1393="6", "June", IF(AB1393="7", "July", IF(AB1393="8", "August", IF(AB1393="9", "September", IF(AB1393="10", "October", IF(AB1393="11", "November", IF(AB1393="12", "December", "Other"))))))))))))</f>
        <v>October</v>
      </c>
      <c r="AD1393" s="1" t="str">
        <f>IF(ISNUMBER(SEARCH("-",AA1393)),TRIM(RIGHT(AA1393,LEN(AA1393)-SEARCH("-",AA1393))),AA1393)</f>
        <v>11</v>
      </c>
      <c r="AE1393" s="1" t="str">
        <f>IF(AD1393="1", "January", IF(AD1393="2", "February", IF(AD1393="3", "March", IF(AD1393="4", "April", IF(AD1393="5", "May", IF(AD1393="6", "June", IF(AD1393="7", "July", IF(AD1393="8", "August", IF(AD1393="9", "September", IF(AD1393="10", "October", IF(AD1393="11", "November", IF(AD1393="12", "December", "Other"))))))))))))</f>
        <v>November</v>
      </c>
      <c r="AF1393" s="16" t="s">
        <v>24646</v>
      </c>
      <c r="AG1393" s="1" t="str">
        <f t="shared" si="626"/>
        <v xml:space="preserve">Seed </v>
      </c>
      <c r="AH1393" s="2" t="str">
        <f t="shared" si="627"/>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I1393" s="1" t="s">
        <v>14725</v>
      </c>
      <c r="AJ1393" s="1" t="s">
        <v>1</v>
      </c>
      <c r="AK1393" s="1" t="s">
        <v>17106</v>
      </c>
      <c r="AL1393" s="1" t="str">
        <f t="shared" si="637"/>
        <v>Scented</v>
      </c>
      <c r="AM1393" s="1" t="b">
        <v>1</v>
      </c>
      <c r="AN1393" s="1" t="b">
        <v>1</v>
      </c>
      <c r="AO1393" s="1" t="b">
        <v>0</v>
      </c>
      <c r="AP1393" s="5" t="s">
        <v>28</v>
      </c>
      <c r="AQ1393" s="5" t="str">
        <f t="shared" si="628"/>
        <v>Light, Medium, Heavy</v>
      </c>
      <c r="AR1393" s="1" t="s">
        <v>30</v>
      </c>
      <c r="AS1393" s="1" t="str">
        <f t="shared" si="638"/>
        <v>None</v>
      </c>
      <c r="AT1393" s="1" t="str">
        <f t="shared" si="629"/>
        <v>Full</v>
      </c>
      <c r="AU1393" s="1" t="s">
        <v>402</v>
      </c>
      <c r="AV1393" s="1" t="str">
        <f t="shared" si="630"/>
        <v>Moist, Wet/Water</v>
      </c>
      <c r="AW1393" s="1" t="s">
        <v>123</v>
      </c>
      <c r="AX1393" s="1" t="str">
        <f t="shared" si="631"/>
        <v>Acid, Neutral</v>
      </c>
      <c r="AY1393" s="1" t="b">
        <v>1</v>
      </c>
      <c r="AZ1393" s="1" t="b">
        <v>0</v>
      </c>
      <c r="BA1393" s="1" t="b">
        <v>0</v>
      </c>
      <c r="BB1393" s="1" t="s">
        <v>29</v>
      </c>
      <c r="BC1393" t="str">
        <f t="shared" si="632"/>
        <v>TRUE</v>
      </c>
      <c r="BD1393" s="1" t="s">
        <v>30</v>
      </c>
      <c r="BE1393" t="str">
        <f t="shared" si="633"/>
        <v>FALSE</v>
      </c>
      <c r="BF1393" s="1" t="b">
        <v>1</v>
      </c>
      <c r="BG1393" s="1" t="b">
        <v>0</v>
      </c>
      <c r="BH1393" s="1" t="b">
        <v>0</v>
      </c>
      <c r="BI1393" s="1" t="s">
        <v>77</v>
      </c>
      <c r="BJ1393" s="1" t="str">
        <f t="shared" si="634"/>
        <v>TRUE</v>
      </c>
      <c r="BL1393" t="str">
        <f t="shared" si="635"/>
        <v>FALSE</v>
      </c>
      <c r="BM1393" s="1" t="b">
        <v>0</v>
      </c>
      <c r="BN1393" s="1" t="b">
        <v>1</v>
      </c>
      <c r="BO1393" s="1">
        <f t="shared" si="639"/>
        <v>12</v>
      </c>
      <c r="BP1393" s="1" t="s">
        <v>14726</v>
      </c>
      <c r="BQ1393" s="1" cm="1">
        <f t="array" ref="BQ1393">_xlfn.IFS(BP1393="None Known",0, LEN(BP1393)&gt;500, 5,LEN(BP1393)&gt;400, 4, LEN(BP1393)&gt;300, 3, LEN(BP1393)&gt;200, 2, LEN(BP1393)&gt;1, 1)</f>
        <v>5</v>
      </c>
      <c r="BR1393" s="16" t="s">
        <v>24935</v>
      </c>
      <c r="BS1393" s="1">
        <v>2</v>
      </c>
      <c r="BT1393" s="1" t="s">
        <v>14727</v>
      </c>
      <c r="BU1393" s="1">
        <v>1</v>
      </c>
      <c r="BV1393" s="1" t="s">
        <v>4594</v>
      </c>
      <c r="BW1393" s="1" t="s">
        <v>31</v>
      </c>
      <c r="BX1393" s="1"/>
      <c r="BY1393" t="str">
        <f>_xlfn.XLOOKUP($B1393,Img_lookup!A:A,Img_lookup!B:B, "Not available")</f>
        <v>cd233380-9902-4d1d-b8bb-e84f6991ce76</v>
      </c>
      <c r="BZ1393" t="str">
        <f>_xlfn.XLOOKUP($B1393,Img_lookup!A:A,Img_lookup!C:C, "Not available")</f>
        <v>Fir (Picea abies ), Fumitory (Fumaria officinalis), Fools Parsley (Aethusa cynapium), and Goosefoot (Chenopodium vulvaria).</v>
      </c>
      <c r="CA1393" t="str">
        <f>_xlfn.XLOOKUP($B1393,Img_lookup!A:A,Img_lookup!D:D, "Not available")</f>
        <v>Swallowtail Garden Seeds</v>
      </c>
      <c r="CB1393" t="str">
        <f>_xlfn.XLOOKUP($B1393,Img_lookup!A:A,Img_lookup!E:E, "https://imgur.com/aT5wafe")</f>
        <v>https://api.openverse.engineering/v1/images/cd233380-9902-4d1d-b8bb-e84f6991ce76/thumb/</v>
      </c>
    </row>
    <row r="1394" spans="1:80" ht="409.6" x14ac:dyDescent="0.15">
      <c r="A1394" s="1" t="s">
        <v>114</v>
      </c>
      <c r="B1394" s="1" t="s">
        <v>14288</v>
      </c>
      <c r="C1394" s="1" t="s">
        <v>14289</v>
      </c>
      <c r="D1394" s="1" t="s">
        <v>14290</v>
      </c>
      <c r="E1394" s="1" t="s">
        <v>14291</v>
      </c>
      <c r="F1394" s="1" t="s">
        <v>62</v>
      </c>
      <c r="G1394" s="1" t="s">
        <v>62</v>
      </c>
      <c r="H1394" s="11" t="str">
        <f t="shared" si="641"/>
        <v>Perennial</v>
      </c>
      <c r="I1394" s="1" t="s">
        <v>17108</v>
      </c>
      <c r="J1394" s="1">
        <v>20</v>
      </c>
      <c r="K1394" s="1">
        <v>4</v>
      </c>
      <c r="L1394" t="str" cm="1">
        <f t="array" ref="L1394">_xlfn.IFS(J1394+K1394="", "Unknown", J1394+K1394&gt;3, "Large", J1394+K1394&gt;0.5, "Medium", J1394+K1394&gt;0, "Small")</f>
        <v>Large</v>
      </c>
      <c r="M1394" s="1">
        <v>4</v>
      </c>
      <c r="N1394" cm="1">
        <f t="array" ref="N1394">IF($M1394="",INDEX($M$2:$M$2176,MATCH(1,INDEX(($A$2:$A$2176=$A1394)*($M$2:$M$2176&lt;&gt;""),0),0)),$M1394)</f>
        <v>4</v>
      </c>
      <c r="O1394" s="2" t="str">
        <f t="shared" si="636"/>
        <v>Hardy to cold</v>
      </c>
      <c r="P1394" s="1" t="s">
        <v>14292</v>
      </c>
      <c r="Q1394" s="1" t="s">
        <v>17111</v>
      </c>
      <c r="R1394" t="str">
        <f t="shared" si="640"/>
        <v>Slow</v>
      </c>
      <c r="S1394" s="1" t="s">
        <v>24</v>
      </c>
      <c r="T1394" s="1" t="str">
        <f>LEFT(S1394,FIND("-",S1394)-1)</f>
        <v xml:space="preserve">1 </v>
      </c>
      <c r="U1394" s="1" t="str">
        <f>RIGHT(S1394,FIND("-",S1394)-1)</f>
        <v>12</v>
      </c>
      <c r="W1394" s="1"/>
      <c r="X1394" s="1"/>
      <c r="Y1394" s="1"/>
      <c r="Z1394" s="1"/>
      <c r="AA1394" s="1" t="s">
        <v>907</v>
      </c>
      <c r="AB1394" s="1" t="str">
        <f t="shared" si="647"/>
        <v>10</v>
      </c>
      <c r="AC1394" s="1" t="str">
        <f>IF(AB1394="1", "January", IF(AB1394="2", "February", IF(AB1394="3", "March", IF(AB1394="4", "April", IF(AB1394="5", "May", IF(AB1394="6", "June", IF(AB1394="7", "July", IF(AB1394="8", "August", IF(AB1394="9", "September", IF(AB1394="10", "October", IF(AB1394="11", "November", IF(AB1394="12", "December", "Other"))))))))))))</f>
        <v>October</v>
      </c>
      <c r="AD1394" s="1" t="str">
        <f>IF(ISNUMBER(SEARCH("-",AA1394)),TRIM(RIGHT(AA1394,LEN(AA1394)-SEARCH("-",AA1394))),AA1394)</f>
        <v>11</v>
      </c>
      <c r="AE1394" s="1" t="str">
        <f>IF(AD1394="1", "January", IF(AD1394="2", "February", IF(AD1394="3", "March", IF(AD1394="4", "April", IF(AD1394="5", "May", IF(AD1394="6", "June", IF(AD1394="7", "July", IF(AD1394="8", "August", IF(AD1394="9", "September", IF(AD1394="10", "October", IF(AD1394="11", "November", IF(AD1394="12", "December", "Other"))))))))))))</f>
        <v>November</v>
      </c>
      <c r="AF1394" s="16" t="s">
        <v>24647</v>
      </c>
      <c r="AG1394" s="1" t="str">
        <f t="shared" si="626"/>
        <v xml:space="preserve">Seed </v>
      </c>
      <c r="AH1394" s="2" t="str">
        <f t="shared" si="627"/>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
Layering. Lower branches often layer naturally in the wild[226].</v>
      </c>
      <c r="AI1394" s="1" t="s">
        <v>14293</v>
      </c>
      <c r="AJ1394" s="1" t="s">
        <v>1</v>
      </c>
      <c r="AK1394" s="1" t="s">
        <v>17106</v>
      </c>
      <c r="AL1394" s="1" t="str">
        <f t="shared" si="637"/>
        <v>Scented</v>
      </c>
      <c r="AM1394" s="1" t="b">
        <v>1</v>
      </c>
      <c r="AN1394" s="1" t="b">
        <v>1</v>
      </c>
      <c r="AO1394" s="1" t="b">
        <v>0</v>
      </c>
      <c r="AP1394" s="5" t="s">
        <v>28</v>
      </c>
      <c r="AQ1394" s="5" t="str">
        <f t="shared" si="628"/>
        <v>Light, Medium, Heavy</v>
      </c>
      <c r="AR1394" s="1" t="s">
        <v>30</v>
      </c>
      <c r="AS1394" s="1" t="str">
        <f t="shared" si="638"/>
        <v>None</v>
      </c>
      <c r="AT1394" s="1" t="str">
        <f t="shared" si="629"/>
        <v>Full</v>
      </c>
      <c r="AU1394" s="1" t="s">
        <v>402</v>
      </c>
      <c r="AV1394" s="1" t="str">
        <f t="shared" si="630"/>
        <v>Moist, Wet/Water</v>
      </c>
      <c r="AW1394" s="1" t="s">
        <v>123</v>
      </c>
      <c r="AX1394" s="1" t="str">
        <f t="shared" si="631"/>
        <v>Acid, Neutral</v>
      </c>
      <c r="AY1394" s="1" t="b">
        <v>1</v>
      </c>
      <c r="AZ1394" s="1" t="b">
        <v>0</v>
      </c>
      <c r="BA1394" s="1" t="b">
        <v>0</v>
      </c>
      <c r="BB1394" s="1" t="s">
        <v>275</v>
      </c>
      <c r="BC1394" t="str">
        <f t="shared" si="632"/>
        <v>TRUE</v>
      </c>
      <c r="BD1394" s="1" t="s">
        <v>30</v>
      </c>
      <c r="BE1394" t="str">
        <f t="shared" si="633"/>
        <v>FALSE</v>
      </c>
      <c r="BF1394" s="1" t="b">
        <v>0</v>
      </c>
      <c r="BG1394" s="1" t="b">
        <v>0</v>
      </c>
      <c r="BH1394" s="1" t="b">
        <v>0</v>
      </c>
      <c r="BJ1394" s="1" t="str">
        <f t="shared" si="634"/>
        <v>FALSE</v>
      </c>
      <c r="BL1394" t="str">
        <f t="shared" si="635"/>
        <v>FALSE</v>
      </c>
      <c r="BM1394" s="1" t="b">
        <v>0</v>
      </c>
      <c r="BN1394" s="1" t="b">
        <v>0</v>
      </c>
      <c r="BO1394" s="1">
        <f t="shared" si="639"/>
        <v>13</v>
      </c>
      <c r="BP1394" s="1" t="s">
        <v>14294</v>
      </c>
      <c r="BQ1394" s="1" cm="1">
        <f t="array" ref="BQ1394">_xlfn.IFS(BP1394="None Known",0, LEN(BP1394)&gt;500, 5,LEN(BP1394)&gt;400, 4, LEN(BP1394)&gt;300, 3, LEN(BP1394)&gt;200, 2, LEN(BP1394)&gt;1, 1)</f>
        <v>5</v>
      </c>
      <c r="BR1394" s="16" t="s">
        <v>24936</v>
      </c>
      <c r="BS1394" s="1">
        <v>2</v>
      </c>
      <c r="BT1394" s="1" t="s">
        <v>14295</v>
      </c>
      <c r="BU1394" s="1">
        <v>2</v>
      </c>
      <c r="BV1394" s="1" t="s">
        <v>14296</v>
      </c>
      <c r="BW1394" s="1" t="s">
        <v>4918</v>
      </c>
      <c r="BX1394" s="1"/>
      <c r="BY1394" t="str">
        <f>_xlfn.XLOOKUP($B1394,Img_lookup!A:A,Img_lookup!B:B, "Not available")</f>
        <v>616d9c97-a6d6-4bba-8b74-64f4e5502274</v>
      </c>
      <c r="BZ1394" t="str">
        <f>_xlfn.XLOOKUP($B1394,Img_lookup!A:A,Img_lookup!C:C, "Not available")</f>
        <v>Picea mariana (Black Spruce)</v>
      </c>
      <c r="CA1394" t="str">
        <f>_xlfn.XLOOKUP($B1394,Img_lookup!A:A,Img_lookup!D:D, "Not available")</f>
        <v>Arthur Chapman</v>
      </c>
      <c r="CB1394" t="str">
        <f>_xlfn.XLOOKUP($B1394,Img_lookup!A:A,Img_lookup!E:E, "https://imgur.com/aT5wafe")</f>
        <v>https://api.openverse.engineering/v1/images/616d9c97-a6d6-4bba-8b74-64f4e5502274/thumb/</v>
      </c>
    </row>
    <row r="1395" spans="1:80" ht="409.6" x14ac:dyDescent="0.15">
      <c r="A1395" s="1" t="s">
        <v>114</v>
      </c>
      <c r="B1395" s="1" t="s">
        <v>4910</v>
      </c>
      <c r="C1395" s="1" t="s">
        <v>4911</v>
      </c>
      <c r="D1395" s="1" t="s">
        <v>4912</v>
      </c>
      <c r="E1395" s="1" t="s">
        <v>4913</v>
      </c>
      <c r="F1395" s="1" t="s">
        <v>62</v>
      </c>
      <c r="G1395" s="1" t="s">
        <v>62</v>
      </c>
      <c r="H1395" s="11" t="str">
        <f t="shared" si="641"/>
        <v>Perennial</v>
      </c>
      <c r="I1395" s="1" t="s">
        <v>17108</v>
      </c>
      <c r="J1395" s="1">
        <v>30</v>
      </c>
      <c r="L1395" t="str" cm="1">
        <f t="array" ref="L1395">_xlfn.IFS(J1395+K1395="", "Unknown", J1395+K1395&gt;3, "Large", J1395+K1395&gt;0.5, "Medium", J1395+K1395&gt;0, "Small")</f>
        <v>Large</v>
      </c>
      <c r="M1395" s="1">
        <v>3</v>
      </c>
      <c r="N1395" cm="1">
        <f t="array" ref="N1395">IF($M1395="",INDEX($M$2:$M$2176,MATCH(1,INDEX(($A$2:$A$2176=$A1395)*($M$2:$M$2176&lt;&gt;""),0),0)),$M1395)</f>
        <v>3</v>
      </c>
      <c r="O1395" s="2" t="str">
        <f t="shared" si="636"/>
        <v>Hardy to cold</v>
      </c>
      <c r="P1395" s="1" t="s">
        <v>4914</v>
      </c>
      <c r="Q1395" s="1" t="s">
        <v>17109</v>
      </c>
      <c r="R1395" t="str">
        <f t="shared" si="640"/>
        <v>Fast</v>
      </c>
      <c r="S1395" s="1" t="s">
        <v>24</v>
      </c>
      <c r="T1395" s="1" t="str">
        <f>LEFT(S1395,FIND("-",S1395)-1)</f>
        <v xml:space="preserve">1 </v>
      </c>
      <c r="U1395" s="1" t="str">
        <f>RIGHT(S1395,FIND("-",S1395)-1)</f>
        <v>12</v>
      </c>
      <c r="W1395" s="1"/>
      <c r="X1395" s="1"/>
      <c r="Y1395" s="1"/>
      <c r="Z1395" s="1"/>
      <c r="AA1395" s="1" t="s">
        <v>907</v>
      </c>
      <c r="AB1395" s="1" t="str">
        <f t="shared" si="647"/>
        <v>10</v>
      </c>
      <c r="AC1395" s="1" t="str">
        <f>IF(AB1395="1", "January", IF(AB1395="2", "February", IF(AB1395="3", "March", IF(AB1395="4", "April", IF(AB1395="5", "May", IF(AB1395="6", "June", IF(AB1395="7", "July", IF(AB1395="8", "August", IF(AB1395="9", "September", IF(AB1395="10", "October", IF(AB1395="11", "November", IF(AB1395="12", "December", "Other"))))))))))))</f>
        <v>October</v>
      </c>
      <c r="AD1395" s="1" t="str">
        <f>IF(ISNUMBER(SEARCH("-",AA1395)),TRIM(RIGHT(AA1395,LEN(AA1395)-SEARCH("-",AA1395))),AA1395)</f>
        <v>11</v>
      </c>
      <c r="AE1395" s="1" t="str">
        <f>IF(AD1395="1", "January", IF(AD1395="2", "February", IF(AD1395="3", "March", IF(AD1395="4", "April", IF(AD1395="5", "May", IF(AD1395="6", "June", IF(AD1395="7", "July", IF(AD1395="8", "August", IF(AD1395="9", "September", IF(AD1395="10", "October", IF(AD1395="11", "November", IF(AD1395="12", "December", "Other"))))))))))))</f>
        <v>November</v>
      </c>
      <c r="AF1395" s="16" t="s">
        <v>24646</v>
      </c>
      <c r="AG1395" s="1" t="str">
        <f t="shared" si="626"/>
        <v xml:space="preserve">Seed </v>
      </c>
      <c r="AH1395" s="2" t="str">
        <f t="shared" si="627"/>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I1395" s="1" t="s">
        <v>4915</v>
      </c>
      <c r="AJ1395" s="1" t="s">
        <v>1</v>
      </c>
      <c r="AK1395" s="1" t="s">
        <v>17106</v>
      </c>
      <c r="AL1395" s="1" t="str">
        <f t="shared" si="637"/>
        <v>Unscented</v>
      </c>
      <c r="AM1395" s="1" t="b">
        <v>0</v>
      </c>
      <c r="AN1395" s="1" t="b">
        <v>1</v>
      </c>
      <c r="AO1395" s="1" t="b">
        <v>0</v>
      </c>
      <c r="AP1395" s="5" t="s">
        <v>28</v>
      </c>
      <c r="AQ1395" s="5" t="str">
        <f t="shared" si="628"/>
        <v>Light, Medium, Heavy</v>
      </c>
      <c r="AR1395" s="1" t="s">
        <v>30</v>
      </c>
      <c r="AS1395" s="1" t="str">
        <f t="shared" si="638"/>
        <v>None</v>
      </c>
      <c r="AT1395" s="1" t="str">
        <f t="shared" si="629"/>
        <v>Full</v>
      </c>
      <c r="AU1395" s="1" t="s">
        <v>29</v>
      </c>
      <c r="AV1395" s="1" t="str">
        <f t="shared" si="630"/>
        <v>Moist</v>
      </c>
      <c r="AW1395" s="1" t="s">
        <v>123</v>
      </c>
      <c r="AX1395" s="1" t="str">
        <f t="shared" si="631"/>
        <v>Acid, Neutral</v>
      </c>
      <c r="AY1395" s="1" t="b">
        <v>1</v>
      </c>
      <c r="AZ1395" s="1" t="b">
        <v>0</v>
      </c>
      <c r="BA1395" s="1" t="b">
        <v>0</v>
      </c>
      <c r="BB1395" s="1" t="s">
        <v>275</v>
      </c>
      <c r="BC1395" t="str">
        <f t="shared" si="632"/>
        <v>TRUE</v>
      </c>
      <c r="BD1395" s="1" t="s">
        <v>30</v>
      </c>
      <c r="BE1395" t="str">
        <f t="shared" si="633"/>
        <v>FALSE</v>
      </c>
      <c r="BF1395" s="1" t="b">
        <v>1</v>
      </c>
      <c r="BG1395" s="1" t="b">
        <v>0</v>
      </c>
      <c r="BH1395" s="1" t="b">
        <v>0</v>
      </c>
      <c r="BJ1395" s="1" t="str">
        <f t="shared" si="634"/>
        <v>FALSE</v>
      </c>
      <c r="BL1395" t="str">
        <f t="shared" si="635"/>
        <v>FALSE</v>
      </c>
      <c r="BM1395" s="1" t="b">
        <v>0</v>
      </c>
      <c r="BN1395" s="1" t="b">
        <v>0</v>
      </c>
      <c r="BO1395" s="1">
        <f t="shared" si="639"/>
        <v>11</v>
      </c>
      <c r="BP1395" s="1" t="s">
        <v>4916</v>
      </c>
      <c r="BQ1395" s="1" cm="1">
        <f t="array" ref="BQ1395">_xlfn.IFS(BP1395="None Known",0, LEN(BP1395)&gt;500, 5,LEN(BP1395)&gt;400, 4, LEN(BP1395)&gt;300, 3, LEN(BP1395)&gt;200, 2, LEN(BP1395)&gt;1, 1)</f>
        <v>4</v>
      </c>
      <c r="BR1395" s="16" t="s">
        <v>24937</v>
      </c>
      <c r="BS1395" s="1">
        <v>2</v>
      </c>
      <c r="BT1395" s="1" t="s">
        <v>4917</v>
      </c>
      <c r="BU1395" s="1">
        <v>1</v>
      </c>
      <c r="BV1395" s="1" t="s">
        <v>465</v>
      </c>
      <c r="BW1395" s="1" t="s">
        <v>4918</v>
      </c>
      <c r="BX1395" s="1"/>
      <c r="BY1395" t="str">
        <f>_xlfn.XLOOKUP($B1395,Img_lookup!A:A,Img_lookup!B:B, "Not available")</f>
        <v>ced51b4a-b19d-44cf-a479-3b72c581bb64</v>
      </c>
      <c r="BZ1395" t="str">
        <f>_xlfn.XLOOKUP($B1395,Img_lookup!A:A,Img_lookup!C:C, "Not available")</f>
        <v>Nine picea rubens cones from Pisgah National Forest.jpg</v>
      </c>
      <c r="CA1395" t="str">
        <f>_xlfn.XLOOKUP($B1395,Img_lookup!A:A,Img_lookup!D:D, "Not available")</f>
        <v>Derivative: RhododendritesOriginal photographs: Gary Peeples/USFWS</v>
      </c>
      <c r="CB1395" t="str">
        <f>_xlfn.XLOOKUP($B1395,Img_lookup!A:A,Img_lookup!E:E, "https://imgur.com/aT5wafe")</f>
        <v>https://api.openverse.engineering/v1/images/ced51b4a-b19d-44cf-a479-3b72c581bb64/thumb/</v>
      </c>
    </row>
    <row r="1396" spans="1:80" ht="409.6" x14ac:dyDescent="0.15">
      <c r="A1396" s="1" t="s">
        <v>114</v>
      </c>
      <c r="B1396" s="1" t="s">
        <v>16589</v>
      </c>
      <c r="C1396" s="1" t="s">
        <v>16590</v>
      </c>
      <c r="D1396" s="1" t="s">
        <v>16591</v>
      </c>
      <c r="E1396" s="1" t="s">
        <v>1812</v>
      </c>
      <c r="F1396" s="1" t="s">
        <v>62</v>
      </c>
      <c r="G1396" s="1" t="s">
        <v>62</v>
      </c>
      <c r="H1396" s="11" t="str">
        <f t="shared" si="641"/>
        <v>Perennial</v>
      </c>
      <c r="I1396" s="1" t="s">
        <v>17108</v>
      </c>
      <c r="J1396" s="1">
        <v>50</v>
      </c>
      <c r="K1396" s="1">
        <v>10</v>
      </c>
      <c r="L1396" t="str" cm="1">
        <f t="array" ref="L1396">_xlfn.IFS(J1396+K1396="", "Unknown", J1396+K1396&gt;3, "Large", J1396+K1396&gt;0.5, "Medium", J1396+K1396&gt;0, "Small")</f>
        <v>Large</v>
      </c>
      <c r="M1396" s="1">
        <v>7</v>
      </c>
      <c r="N1396" cm="1">
        <f t="array" ref="N1396">IF($M1396="",INDEX($M$2:$M$2176,MATCH(1,INDEX(($A$2:$A$2176=$A1396)*($M$2:$M$2176&lt;&gt;""),0),0)),$M1396)</f>
        <v>7</v>
      </c>
      <c r="O1396" s="2" t="str">
        <f t="shared" si="636"/>
        <v>Seasonal outdoors</v>
      </c>
      <c r="P1396" s="1" t="s">
        <v>16592</v>
      </c>
      <c r="Q1396" s="1" t="s">
        <v>17109</v>
      </c>
      <c r="R1396" t="str">
        <f t="shared" si="640"/>
        <v>Fast</v>
      </c>
      <c r="S1396" s="1" t="s">
        <v>24</v>
      </c>
      <c r="T1396" s="1" t="str">
        <f>LEFT(S1396,FIND("-",S1396)-1)</f>
        <v xml:space="preserve">1 </v>
      </c>
      <c r="U1396" s="1" t="str">
        <f>RIGHT(S1396,FIND("-",S1396)-1)</f>
        <v>12</v>
      </c>
      <c r="V1396" s="1">
        <v>5</v>
      </c>
      <c r="W1396" s="6">
        <f t="shared" ref="W1396:W1407" si="648">IF(ISNUMBER(SEARCH("-",V1396)),TRIM(LEFT(V1396,FIND("-",V1396)-1)),V1396)</f>
        <v>5</v>
      </c>
      <c r="X1396" t="str">
        <f>IF(W1396=1, "January", IF(W1396=2, "February", IF(W1396=3, "March", IF(W1396=4, "April", IF(W1396=5, "May", IF(W1396=6, "June", IF(W1396=7, "July", IF(W1396=8, "August", IF(W1396=9, "September", IF(W1396=10, "October", IF(W1396=11, "November", IF(W1396=12, "December", "Other"))))))))))))</f>
        <v>May</v>
      </c>
      <c r="Y1396" s="1"/>
      <c r="Z1396" s="1"/>
      <c r="AA1396" s="1" t="s">
        <v>109</v>
      </c>
      <c r="AB1396" s="1" t="str">
        <f t="shared" si="647"/>
        <v>9</v>
      </c>
      <c r="AC1396" s="1" t="str">
        <f>IF(AB1396="1", "January", IF(AB1396="2", "February", IF(AB1396="3", "March", IF(AB1396="4", "April", IF(AB1396="5", "May", IF(AB1396="6", "June", IF(AB1396="7", "July", IF(AB1396="8", "August", IF(AB1396="9", "September", IF(AB1396="10", "October", IF(AB1396="11", "November", IF(AB1396="12", "December", "Other"))))))))))))</f>
        <v>September</v>
      </c>
      <c r="AD1396" s="1" t="str">
        <f>IF(ISNUMBER(SEARCH("-",AA1396)),TRIM(RIGHT(AA1396,LEN(AA1396)-SEARCH("-",AA1396))),AA1396)</f>
        <v>10</v>
      </c>
      <c r="AE1396" s="1" t="str">
        <f>IF(AD1396="1", "January", IF(AD1396="2", "February", IF(AD1396="3", "March", IF(AD1396="4", "April", IF(AD1396="5", "May", IF(AD1396="6", "June", IF(AD1396="7", "July", IF(AD1396="8", "August", IF(AD1396="9", "September", IF(AD1396="10", "October", IF(AD1396="11", "November", IF(AD1396="12", "December", "Other"))))))))))))</f>
        <v>October</v>
      </c>
      <c r="AF1396" s="16" t="s">
        <v>24646</v>
      </c>
      <c r="AG1396" s="1" t="str">
        <f t="shared" si="626"/>
        <v xml:space="preserve">Seed </v>
      </c>
      <c r="AH1396" s="2" t="str">
        <f t="shared" si="627"/>
        <v>Stratification will probably improve germination so sow fresh seed in the autumn in a cold frame if possible[80]. Sow stored seed as early in the year as possible in a cold frame[78]. A position in light shade is probably best[78]. Seed should not be allowed to dry out and should be stored in a cool place[80]. Prick out the seedlings into individual pots when they are large enough to handle and grow them on in the greenhouse or cold frame for their first winter. They can be planted out into their permanent positions in early summer of the following year, or be placed in an outdoor nursery bed for a year or so to increase in size. They might need protection from spring frosts.
Cuttings of semi-ripe terminal shoots, 5 - 8cm long, August in a frame. Protect from frost. Forms roots in the spring[78].
Cuttings of mature terminal shoots, 5 - 10cm long, September/October in a cold frame. Takes 12 months[78].
Cuttings of soft to semi-ripe wood, early summer in a frame. Slow but sure.</v>
      </c>
      <c r="AI1396" s="1" t="s">
        <v>16593</v>
      </c>
      <c r="AJ1396" s="1" t="s">
        <v>1</v>
      </c>
      <c r="AK1396" s="1" t="s">
        <v>17106</v>
      </c>
      <c r="AL1396" s="1" t="str">
        <f t="shared" si="637"/>
        <v>Unscented</v>
      </c>
      <c r="AM1396" s="1" t="b">
        <v>0</v>
      </c>
      <c r="AN1396" s="1" t="b">
        <v>1</v>
      </c>
      <c r="AO1396" s="1" t="b">
        <v>0</v>
      </c>
      <c r="AP1396" s="5" t="s">
        <v>28</v>
      </c>
      <c r="AQ1396" s="5" t="str">
        <f t="shared" si="628"/>
        <v>Light, Medium, Heavy</v>
      </c>
      <c r="AR1396" s="1" t="s">
        <v>30</v>
      </c>
      <c r="AS1396" s="1" t="str">
        <f t="shared" si="638"/>
        <v>None</v>
      </c>
      <c r="AT1396" s="1" t="str">
        <f t="shared" si="629"/>
        <v>Full</v>
      </c>
      <c r="AU1396" s="1" t="s">
        <v>402</v>
      </c>
      <c r="AV1396" s="1" t="str">
        <f t="shared" si="630"/>
        <v>Moist, Wet/Water</v>
      </c>
      <c r="AW1396" s="1" t="s">
        <v>123</v>
      </c>
      <c r="AX1396" s="1" t="str">
        <f t="shared" si="631"/>
        <v>Acid, Neutral</v>
      </c>
      <c r="AY1396" s="1" t="b">
        <v>1</v>
      </c>
      <c r="AZ1396" s="1" t="b">
        <v>0</v>
      </c>
      <c r="BA1396" s="1" t="b">
        <v>0</v>
      </c>
      <c r="BB1396" s="1" t="s">
        <v>29</v>
      </c>
      <c r="BC1396" t="str">
        <f t="shared" si="632"/>
        <v>TRUE</v>
      </c>
      <c r="BD1396" s="1" t="s">
        <v>30</v>
      </c>
      <c r="BE1396" t="str">
        <f t="shared" si="633"/>
        <v>FALSE</v>
      </c>
      <c r="BF1396" s="1" t="b">
        <v>1</v>
      </c>
      <c r="BG1396" s="1" t="b">
        <v>0</v>
      </c>
      <c r="BH1396" s="1" t="b">
        <v>0</v>
      </c>
      <c r="BI1396" s="1" t="s">
        <v>77</v>
      </c>
      <c r="BJ1396" s="1" t="str">
        <f t="shared" si="634"/>
        <v>TRUE</v>
      </c>
      <c r="BL1396" t="str">
        <f t="shared" si="635"/>
        <v>FALSE</v>
      </c>
      <c r="BM1396" s="1" t="b">
        <v>0</v>
      </c>
      <c r="BN1396" s="1" t="b">
        <v>0</v>
      </c>
      <c r="BO1396" s="1">
        <f t="shared" si="639"/>
        <v>13</v>
      </c>
      <c r="BP1396" s="1" t="s">
        <v>16594</v>
      </c>
      <c r="BQ1396" s="1" cm="1">
        <f t="array" ref="BQ1396">_xlfn.IFS(BP1396="None Known",0, LEN(BP1396)&gt;500, 5,LEN(BP1396)&gt;400, 4, LEN(BP1396)&gt;300, 3, LEN(BP1396)&gt;200, 2, LEN(BP1396)&gt;1, 1)</f>
        <v>5</v>
      </c>
      <c r="BR1396" s="16" t="s">
        <v>24938</v>
      </c>
      <c r="BS1396" s="1">
        <v>2</v>
      </c>
      <c r="BT1396" s="1" t="s">
        <v>16595</v>
      </c>
      <c r="BU1396" s="1">
        <v>2</v>
      </c>
      <c r="BV1396" s="1" t="s">
        <v>16596</v>
      </c>
      <c r="BW1396" s="1" t="s">
        <v>31</v>
      </c>
      <c r="BX1396" s="1"/>
      <c r="BY1396" t="str">
        <f>_xlfn.XLOOKUP($B1396,Img_lookup!A:A,Img_lookup!B:B, "Not available")</f>
        <v>c41e2c09-d5df-4327-ae6f-2ca60566a786</v>
      </c>
      <c r="BZ1396" t="str">
        <f>_xlfn.XLOOKUP($B1396,Img_lookup!A:A,Img_lookup!C:C, "Not available")</f>
        <v>2016-12-26-07.44.50 ZS PMax Picea sitchensis-1</v>
      </c>
      <c r="CA1396" t="str">
        <f>_xlfn.XLOOKUP($B1396,Img_lookup!A:A,Img_lookup!D:D, "Not available")</f>
        <v>John Rusk</v>
      </c>
      <c r="CB1396" t="str">
        <f>_xlfn.XLOOKUP($B1396,Img_lookup!A:A,Img_lookup!E:E, "https://imgur.com/aT5wafe")</f>
        <v>https://api.openverse.engineering/v1/images/c41e2c09-d5df-4327-ae6f-2ca60566a786/thumb/</v>
      </c>
    </row>
    <row r="1397" spans="1:80" ht="409.6" x14ac:dyDescent="0.15">
      <c r="A1397" s="1" t="s">
        <v>10131</v>
      </c>
      <c r="B1397" s="1" t="s">
        <v>11874</v>
      </c>
      <c r="C1397" s="1" t="s">
        <v>11875</v>
      </c>
      <c r="E1397" s="1" t="s">
        <v>1126</v>
      </c>
      <c r="F1397" s="1" t="s">
        <v>62</v>
      </c>
      <c r="G1397" s="1" t="s">
        <v>62</v>
      </c>
      <c r="H1397" s="11" t="str">
        <f t="shared" si="641"/>
        <v>Perennial</v>
      </c>
      <c r="I1397" s="1" t="s">
        <v>17107</v>
      </c>
      <c r="J1397" s="1">
        <v>10</v>
      </c>
      <c r="K1397" s="1">
        <v>7</v>
      </c>
      <c r="L1397" t="str" cm="1">
        <f t="array" ref="L1397">_xlfn.IFS(J1397+K1397="", "Unknown", J1397+K1397&gt;3, "Large", J1397+K1397&gt;0.5, "Medium", J1397+K1397&gt;0, "Small")</f>
        <v>Large</v>
      </c>
      <c r="M1397" s="1">
        <v>6</v>
      </c>
      <c r="N1397" cm="1">
        <f t="array" ref="N1397">IF($M1397="",INDEX($M$2:$M$2176,MATCH(1,INDEX(($A$2:$A$2176=$A1397)*($M$2:$M$2176&lt;&gt;""),0),0)),$M1397)</f>
        <v>6</v>
      </c>
      <c r="O1397" s="2" t="str">
        <f t="shared" si="636"/>
        <v>Seasonal outdoors</v>
      </c>
      <c r="P1397" s="1" t="s">
        <v>11876</v>
      </c>
      <c r="R1397" t="str">
        <f t="shared" si="640"/>
        <v>Medium</v>
      </c>
      <c r="T1397" s="1"/>
      <c r="U1397" s="1"/>
      <c r="V1397" s="1">
        <v>5</v>
      </c>
      <c r="W1397" s="6">
        <f t="shared" si="648"/>
        <v>5</v>
      </c>
      <c r="X1397" t="str">
        <f>IF(W1397=1, "January", IF(W1397=2, "February", IF(W1397=3, "March", IF(W1397=4, "April", IF(W1397=5, "May", IF(W1397=6, "June", IF(W1397=7, "July", IF(W1397=8, "August", IF(W1397=9, "September", IF(W1397=10, "October", IF(W1397=11, "November", IF(W1397=12, "December", "Other"))))))))))))</f>
        <v>May</v>
      </c>
      <c r="Y1397" s="1"/>
      <c r="Z1397" s="1"/>
      <c r="AA1397" s="1">
        <v>10</v>
      </c>
      <c r="AB1397" s="1">
        <f t="shared" si="647"/>
        <v>10</v>
      </c>
      <c r="AC1397" s="1" t="str">
        <f>IF(AB1397=1, "January", IF(AB1397=2, "February", IF(AB1397=3, "March", IF(AB1397=4, "April", IF(AB1397=5, "May", IF(AB1397=6, "June", IF(AB1397=7, "July", IF(AB1397=8, "August", IF(AB1397=9, "September", IF(AB1397=10, "October", IF(AB1397=11, "November", IF(AB1397=12, "December", "Other"))))))))))))</f>
        <v>October</v>
      </c>
      <c r="AD1397" s="1"/>
      <c r="AE1397" s="1"/>
      <c r="AF1397" s="16" t="s">
        <v>24158</v>
      </c>
      <c r="AG1397" s="1" t="str">
        <f t="shared" si="626"/>
        <v xml:space="preserve">Seed </v>
      </c>
      <c r="AH1397" s="2" t="str">
        <f t="shared" si="627"/>
        <v>Best sown as soon as it is ripe in a cold frame. Stored seed requires 3 months cold stratification[113] and should be sown as early in the year as possible.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frame[200].
Root cuttings 4cm long in December. Plant them out horizontally in pots in a greenhouse[78].</v>
      </c>
      <c r="AI1397" s="1" t="s">
        <v>11877</v>
      </c>
      <c r="AK1397" s="1" t="s">
        <v>17104</v>
      </c>
      <c r="AL1397" s="1" t="str">
        <f t="shared" si="637"/>
        <v>Unscented</v>
      </c>
      <c r="AM1397" s="1" t="b">
        <v>0</v>
      </c>
      <c r="AN1397" s="1" t="b">
        <v>1</v>
      </c>
      <c r="AO1397" s="1" t="b">
        <v>0</v>
      </c>
      <c r="AP1397" s="5" t="s">
        <v>28</v>
      </c>
      <c r="AQ1397" s="5" t="str">
        <f t="shared" si="628"/>
        <v>Light, Medium, Heavy</v>
      </c>
      <c r="AR1397" s="1" t="s">
        <v>10</v>
      </c>
      <c r="AS1397" s="1" t="str">
        <f t="shared" si="638"/>
        <v>None, Partial</v>
      </c>
      <c r="AT1397" s="1" t="str">
        <f t="shared" si="629"/>
        <v>Partial, Full</v>
      </c>
      <c r="AU1397" s="1" t="s">
        <v>29</v>
      </c>
      <c r="AV1397" s="1" t="str">
        <f t="shared" si="630"/>
        <v>Moist</v>
      </c>
      <c r="AW1397" s="1" t="s">
        <v>12</v>
      </c>
      <c r="AX1397" s="1" t="str">
        <f t="shared" si="631"/>
        <v>Acid, Neutral, Alkaline</v>
      </c>
      <c r="AY1397" s="1" t="b">
        <v>0</v>
      </c>
      <c r="AZ1397" s="1" t="b">
        <v>0</v>
      </c>
      <c r="BA1397" s="1" t="b">
        <v>0</v>
      </c>
      <c r="BC1397" t="str">
        <f t="shared" si="632"/>
        <v>FALSE</v>
      </c>
      <c r="BE1397" t="str">
        <f t="shared" si="633"/>
        <v>FALSE</v>
      </c>
      <c r="BF1397" s="1" t="b">
        <v>0</v>
      </c>
      <c r="BG1397" s="1" t="b">
        <v>0</v>
      </c>
      <c r="BH1397" s="1" t="b">
        <v>0</v>
      </c>
      <c r="BJ1397" s="1" t="str">
        <f t="shared" si="634"/>
        <v>FALSE</v>
      </c>
      <c r="BL1397" t="str">
        <f t="shared" si="635"/>
        <v>FALSE</v>
      </c>
      <c r="BM1397" s="1" t="b">
        <v>0</v>
      </c>
      <c r="BN1397" s="1" t="b">
        <v>0</v>
      </c>
      <c r="BO1397" s="1">
        <f t="shared" si="639"/>
        <v>12</v>
      </c>
      <c r="BP1397" s="1" t="s">
        <v>11878</v>
      </c>
      <c r="BQ1397" s="1" cm="1">
        <f t="array" ref="BQ1397">_xlfn.IFS(BP1397="None Known",0, LEN(BP1397)&gt;500, 5,LEN(BP1397)&gt;400, 4, LEN(BP1397)&gt;300, 3, LEN(BP1397)&gt;200, 2, LEN(BP1397)&gt;1, 1)</f>
        <v>4</v>
      </c>
      <c r="BR1397" s="1" t="s">
        <v>11879</v>
      </c>
      <c r="BS1397" s="1">
        <v>2</v>
      </c>
      <c r="BT1397" s="1" t="s">
        <v>11880</v>
      </c>
      <c r="BU1397" s="1">
        <v>2</v>
      </c>
      <c r="BV1397" s="1" t="s">
        <v>11881</v>
      </c>
      <c r="BW1397" s="1" t="s">
        <v>31</v>
      </c>
      <c r="BX1397" s="1"/>
      <c r="BY1397" t="str">
        <f>_xlfn.XLOOKUP($B1397,Img_lookup!A:A,Img_lookup!B:B, "Not available")</f>
        <v>619e6a85-42bf-4ac2-a371-dbb5443fce2b</v>
      </c>
      <c r="BZ1397" t="str">
        <f>_xlfn.XLOOKUP($B1397,Img_lookup!A:A,Img_lookup!C:C, "Not available")</f>
        <v>Picrasma quassioides (D. Don) Benn.</v>
      </c>
      <c r="CA1397" t="str">
        <f>_xlfn.XLOOKUP($B1397,Img_lookup!A:A,Img_lookup!D:D, "Not available")</f>
        <v>Satish K. Singh</v>
      </c>
      <c r="CB1397" t="str">
        <f>_xlfn.XLOOKUP($B1397,Img_lookup!A:A,Img_lookup!E:E, "https://imgur.com/aT5wafe")</f>
        <v>https://api.openverse.engineering/v1/images/619e6a85-42bf-4ac2-a371-dbb5443fce2b/thumb/</v>
      </c>
    </row>
    <row r="1398" spans="1:80" ht="13" x14ac:dyDescent="0.15">
      <c r="A1398" s="1" t="s">
        <v>69</v>
      </c>
      <c r="B1398" s="1" t="s">
        <v>11195</v>
      </c>
      <c r="C1398" s="1" t="s">
        <v>11196</v>
      </c>
      <c r="D1398" s="1" t="s">
        <v>11197</v>
      </c>
      <c r="E1398" s="1" t="s">
        <v>11198</v>
      </c>
      <c r="F1398" s="1" t="s">
        <v>17123</v>
      </c>
      <c r="G1398" s="1" t="s">
        <v>368</v>
      </c>
      <c r="H1398" s="11" t="str">
        <f t="shared" si="641"/>
        <v>Annual/Biennial</v>
      </c>
      <c r="J1398" s="1">
        <v>0.89999997600000003</v>
      </c>
      <c r="K1398" s="1">
        <v>0.40000000600000002</v>
      </c>
      <c r="L1398" t="str" cm="1">
        <f t="array" ref="L1398">_xlfn.IFS(J1398+K1398="", "Unknown", J1398+K1398&gt;3, "Large", J1398+K1398&gt;0.5, "Medium", J1398+K1398&gt;0, "Small")</f>
        <v>Medium</v>
      </c>
      <c r="M1398" s="1">
        <v>6</v>
      </c>
      <c r="N1398" cm="1">
        <f t="array" ref="N1398">IF($M1398="",INDEX($M$2:$M$2176,MATCH(1,INDEX(($A$2:$A$2176=$A1398)*($M$2:$M$2176&lt;&gt;""),0),0)),$M1398)</f>
        <v>6</v>
      </c>
      <c r="O1398" s="2" t="str">
        <f t="shared" si="636"/>
        <v>Seasonal outdoors</v>
      </c>
      <c r="P1398" s="1" t="s">
        <v>11199</v>
      </c>
      <c r="R1398" t="str">
        <f t="shared" si="640"/>
        <v>Medium</v>
      </c>
      <c r="T1398" s="1"/>
      <c r="U1398" s="1"/>
      <c r="V1398" s="1" t="s">
        <v>75</v>
      </c>
      <c r="W1398" s="6" t="str">
        <f t="shared" si="648"/>
        <v>6</v>
      </c>
      <c r="X1398" t="str">
        <f>IF(W1398="1", "January", IF(W1398="2", "February", IF(W1398="3", "March", IF(W1398="4", "April", IF(W1398="5", "May", IF(W1398="6", "June", IF(W1398="7", "July", IF(W1398="8", "August", IF(W1398="9", "September", IF(W1398="10", "October", IF(W1398="11", "November", IF(W1398="12", "December", "Other"))))))))))))</f>
        <v>June</v>
      </c>
      <c r="Y1398" s="2" t="str">
        <f>IF(ISNUMBER(SEARCH("-",V1398)),TRIM(RIGHT(V1398,LEN(V1398)-SEARCH("-",V1398))),V1398)</f>
        <v>10</v>
      </c>
      <c r="Z1398" s="2" t="str">
        <f>IF(Y1398="1", "January", IF(Y1398="2", "February", IF(Y1398="3", "March", IF(Y1398="4", "April", IF(Y1398="5", "May", IF(Y1398="6", "June", IF(Y1398="7", "July", IF(Y1398="8", "August", IF(Y1398="9", "September", IF(Y1398="10", "October", IF(Y1398="11", "November", IF(Y1398="12", "December", "Other"))))))))))))</f>
        <v>October</v>
      </c>
      <c r="AA1398" s="1" t="s">
        <v>177</v>
      </c>
      <c r="AB1398" s="1" t="str">
        <f t="shared" si="647"/>
        <v>7</v>
      </c>
      <c r="AC1398" s="1" t="str">
        <f>IF(AB1398="1", "January", IF(AB1398="2", "February", IF(AB1398="3", "March", IF(AB1398="4", "April", IF(AB1398="5", "May", IF(AB1398="6", "June", IF(AB1398="7", "July", IF(AB1398="8", "August", IF(AB1398="9", "September", IF(AB1398="10", "October", IF(AB1398="11", "November", IF(AB1398="12", "December", "Other"))))))))))))</f>
        <v>July</v>
      </c>
      <c r="AD1398" s="1" t="str">
        <f>IF(ISNUMBER(SEARCH("-",AA1398)),TRIM(RIGHT(AA1398,LEN(AA1398)-SEARCH("-",AA1398))),AA1398)</f>
        <v>10</v>
      </c>
      <c r="AE1398" s="1" t="str">
        <f>IF(AD1398="1", "January", IF(AD1398="2", "February", IF(AD1398="3", "March", IF(AD1398="4", "April", IF(AD1398="5", "May", IF(AD1398="6", "June", IF(AD1398="7", "July", IF(AD1398="8", "August", IF(AD1398="9", "September", IF(AD1398="10", "October", IF(AD1398="11", "November", IF(AD1398="12", "December", "Other"))))))))))))</f>
        <v>October</v>
      </c>
      <c r="AF1398" s="1" t="s">
        <v>24648</v>
      </c>
      <c r="AG1398" s="1" t="str">
        <f t="shared" si="626"/>
        <v xml:space="preserve">Seed </v>
      </c>
      <c r="AH1398" s="2" t="str">
        <f t="shared" si="627"/>
        <v>Sow spring in situ, only just covering the seed. Germination should take place quite quickly.</v>
      </c>
      <c r="AI1398" s="1" t="s">
        <v>11200</v>
      </c>
      <c r="AJ1398" s="1" t="s">
        <v>23842</v>
      </c>
      <c r="AK1398" s="1" t="s">
        <v>17104</v>
      </c>
      <c r="AL1398" s="1" t="str">
        <f t="shared" si="637"/>
        <v>Unscented</v>
      </c>
      <c r="AM1398" s="1" t="b">
        <v>0</v>
      </c>
      <c r="AN1398" s="1" t="b">
        <v>0</v>
      </c>
      <c r="AO1398" s="1" t="b">
        <v>0</v>
      </c>
      <c r="AP1398" s="5" t="s">
        <v>28</v>
      </c>
      <c r="AQ1398" s="5" t="str">
        <f t="shared" si="628"/>
        <v>Light, Medium, Heavy</v>
      </c>
      <c r="AR1398" s="1" t="s">
        <v>30</v>
      </c>
      <c r="AS1398" s="1" t="str">
        <f t="shared" si="638"/>
        <v>None</v>
      </c>
      <c r="AT1398" s="1" t="str">
        <f t="shared" si="629"/>
        <v>Full</v>
      </c>
      <c r="AU1398" s="1" t="s">
        <v>11</v>
      </c>
      <c r="AV1398" s="1" t="str">
        <f t="shared" si="630"/>
        <v>Dry, Moist</v>
      </c>
      <c r="AW1398" s="1" t="s">
        <v>12</v>
      </c>
      <c r="AX1398" s="1" t="str">
        <f t="shared" si="631"/>
        <v>Acid, Neutral, Alkaline</v>
      </c>
      <c r="AY1398" s="1" t="b">
        <v>0</v>
      </c>
      <c r="AZ1398" s="1" t="b">
        <v>1</v>
      </c>
      <c r="BA1398" s="1" t="b">
        <v>0</v>
      </c>
      <c r="BC1398" t="str">
        <f t="shared" si="632"/>
        <v>FALSE</v>
      </c>
      <c r="BE1398" t="str">
        <f t="shared" si="633"/>
        <v>FALSE</v>
      </c>
      <c r="BF1398" s="1" t="b">
        <v>0</v>
      </c>
      <c r="BG1398" s="1" t="b">
        <v>1</v>
      </c>
      <c r="BH1398" s="1" t="b">
        <v>0</v>
      </c>
      <c r="BI1398" s="1" t="s">
        <v>30</v>
      </c>
      <c r="BJ1398" s="1" t="str">
        <f t="shared" si="634"/>
        <v>FALSE</v>
      </c>
      <c r="BK1398" s="1" t="s">
        <v>77</v>
      </c>
      <c r="BL1398" t="str">
        <f t="shared" si="635"/>
        <v>TRUE</v>
      </c>
      <c r="BM1398" s="1" t="b">
        <v>0</v>
      </c>
      <c r="BN1398" s="1" t="b">
        <v>0</v>
      </c>
      <c r="BO1398" s="1">
        <f t="shared" si="639"/>
        <v>6</v>
      </c>
      <c r="BP1398" s="1" t="s">
        <v>31</v>
      </c>
      <c r="BQ1398" s="1" cm="1">
        <f t="array" ref="BQ1398">_xlfn.IFS(BP1398="None Known",0, LEN(BP1398)&gt;500, 5,LEN(BP1398)&gt;400, 4, LEN(BP1398)&gt;300, 3, LEN(BP1398)&gt;200, 2, LEN(BP1398)&gt;1, 1)</f>
        <v>0</v>
      </c>
      <c r="BR1398" s="1" t="s">
        <v>11201</v>
      </c>
      <c r="BS1398" s="1">
        <v>2</v>
      </c>
      <c r="BT1398" s="1" t="s">
        <v>31</v>
      </c>
      <c r="BU1398" s="1">
        <v>0</v>
      </c>
      <c r="BV1398" s="1" t="s">
        <v>181</v>
      </c>
      <c r="BW1398" s="1" t="s">
        <v>31</v>
      </c>
      <c r="BX1398" s="1"/>
      <c r="BY1398" t="str">
        <f>_xlfn.XLOOKUP($B1398,Img_lookup!A:A,Img_lookup!B:B, "Not available")</f>
        <v>cff7a577-dfe6-4fbb-b1d6-7975f91505db</v>
      </c>
      <c r="BZ1398" t="str">
        <f>_xlfn.XLOOKUP($B1398,Img_lookup!A:A,Img_lookup!C:C, "Not available")</f>
        <v>Bristly Oxtongue (Picris echioides)</v>
      </c>
      <c r="CA1398" t="str">
        <f>_xlfn.XLOOKUP($B1398,Img_lookup!A:A,Img_lookup!D:D, "Not available")</f>
        <v>Phil Sellens</v>
      </c>
      <c r="CB1398" t="str">
        <f>_xlfn.XLOOKUP($B1398,Img_lookup!A:A,Img_lookup!E:E, "https://imgur.com/aT5wafe")</f>
        <v>https://api.openverse.engineering/v1/images/cff7a577-dfe6-4fbb-b1d6-7975f91505db/thumb/</v>
      </c>
    </row>
    <row r="1399" spans="1:80" ht="13" x14ac:dyDescent="0.15">
      <c r="A1399" s="1" t="s">
        <v>69</v>
      </c>
      <c r="B1399" s="1" t="s">
        <v>6128</v>
      </c>
      <c r="C1399" s="1" t="s">
        <v>6129</v>
      </c>
      <c r="E1399" s="1" t="s">
        <v>6130</v>
      </c>
      <c r="F1399" s="1" t="s">
        <v>17125</v>
      </c>
      <c r="G1399" s="1" t="s">
        <v>368</v>
      </c>
      <c r="H1399" s="11" t="str">
        <f t="shared" si="641"/>
        <v>Biennial/Perennial</v>
      </c>
      <c r="J1399" s="1">
        <v>0.89999997600000003</v>
      </c>
      <c r="K1399" s="1">
        <v>0.30000001199999998</v>
      </c>
      <c r="L1399" t="str" cm="1">
        <f t="array" ref="L1399">_xlfn.IFS(J1399+K1399="", "Unknown", J1399+K1399&gt;3, "Large", J1399+K1399&gt;0.5, "Medium", J1399+K1399&gt;0, "Small")</f>
        <v>Medium</v>
      </c>
      <c r="M1399" s="1">
        <v>6</v>
      </c>
      <c r="N1399" cm="1">
        <f t="array" ref="N1399">IF($M1399="",INDEX($M$2:$M$2176,MATCH(1,INDEX(($A$2:$A$2176=$A1399)*($M$2:$M$2176&lt;&gt;""),0),0)),$M1399)</f>
        <v>6</v>
      </c>
      <c r="O1399" s="2" t="str">
        <f t="shared" si="636"/>
        <v>Seasonal outdoors</v>
      </c>
      <c r="P1399" s="1" t="s">
        <v>6131</v>
      </c>
      <c r="R1399" t="str">
        <f t="shared" si="640"/>
        <v>Medium</v>
      </c>
      <c r="T1399" s="1"/>
      <c r="U1399" s="1"/>
      <c r="V1399" s="1" t="s">
        <v>177</v>
      </c>
      <c r="W1399" s="6" t="str">
        <f t="shared" si="648"/>
        <v>7</v>
      </c>
      <c r="X1399" t="str">
        <f>IF(W1399="1", "January", IF(W1399="2", "February", IF(W1399="3", "March", IF(W1399="4", "April", IF(W1399="5", "May", IF(W1399="6", "June", IF(W1399="7", "July", IF(W1399="8", "August", IF(W1399="9", "September", IF(W1399="10", "October", IF(W1399="11", "November", IF(W1399="12", "December", "Other"))))))))))))</f>
        <v>July</v>
      </c>
      <c r="Y1399" s="2" t="str">
        <f>IF(ISNUMBER(SEARCH("-",V1399)),TRIM(RIGHT(V1399,LEN(V1399)-SEARCH("-",V1399))),V1399)</f>
        <v>10</v>
      </c>
      <c r="Z1399" s="2" t="str">
        <f>IF(Y1399="1", "January", IF(Y1399="2", "February", IF(Y1399="3", "March", IF(Y1399="4", "April", IF(Y1399="5", "May", IF(Y1399="6", "June", IF(Y1399="7", "July", IF(Y1399="8", "August", IF(Y1399="9", "September", IF(Y1399="10", "October", IF(Y1399="11", "November", IF(Y1399="12", "December", "Other"))))))))))))</f>
        <v>October</v>
      </c>
      <c r="AA1399" s="1" t="s">
        <v>177</v>
      </c>
      <c r="AB1399" s="1" t="str">
        <f t="shared" si="647"/>
        <v>7</v>
      </c>
      <c r="AC1399" s="1" t="str">
        <f>IF(AB1399="1", "January", IF(AB1399="2", "February", IF(AB1399="3", "March", IF(AB1399="4", "April", IF(AB1399="5", "May", IF(AB1399="6", "June", IF(AB1399="7", "July", IF(AB1399="8", "August", IF(AB1399="9", "September", IF(AB1399="10", "October", IF(AB1399="11", "November", IF(AB1399="12", "December", "Other"))))))))))))</f>
        <v>July</v>
      </c>
      <c r="AD1399" s="1" t="str">
        <f>IF(ISNUMBER(SEARCH("-",AA1399)),TRIM(RIGHT(AA1399,LEN(AA1399)-SEARCH("-",AA1399))),AA1399)</f>
        <v>10</v>
      </c>
      <c r="AE1399" s="1" t="str">
        <f>IF(AD1399="1", "January", IF(AD1399="2", "February", IF(AD1399="3", "March", IF(AD1399="4", "April", IF(AD1399="5", "May", IF(AD1399="6", "June", IF(AD1399="7", "July", IF(AD1399="8", "August", IF(AD1399="9", "September", IF(AD1399="10", "October", IF(AD1399="11", "November", IF(AD1399="12", "December", "Other"))))))))))))</f>
        <v>October</v>
      </c>
      <c r="AF1399" s="1" t="s">
        <v>24648</v>
      </c>
      <c r="AG1399" s="1" t="str">
        <f t="shared" si="626"/>
        <v xml:space="preserve">Seed </v>
      </c>
      <c r="AH1399" s="2" t="str">
        <f t="shared" si="627"/>
        <v>Sow spring in situ, only just covering the seed. Germination should take place quite quickly.</v>
      </c>
      <c r="AI1399" s="1" t="s">
        <v>6132</v>
      </c>
      <c r="AJ1399" s="1" t="s">
        <v>23843</v>
      </c>
      <c r="AK1399" s="1" t="s">
        <v>17104</v>
      </c>
      <c r="AL1399" s="1" t="str">
        <f t="shared" si="637"/>
        <v>Unscented</v>
      </c>
      <c r="AM1399" s="1" t="b">
        <v>0</v>
      </c>
      <c r="AN1399" s="1" t="b">
        <v>0</v>
      </c>
      <c r="AO1399" s="1" t="b">
        <v>1</v>
      </c>
      <c r="AP1399" s="5" t="s">
        <v>28</v>
      </c>
      <c r="AQ1399" s="5" t="str">
        <f t="shared" si="628"/>
        <v>Light, Medium, Heavy</v>
      </c>
      <c r="AR1399" s="1" t="s">
        <v>30</v>
      </c>
      <c r="AS1399" s="1" t="str">
        <f t="shared" si="638"/>
        <v>None</v>
      </c>
      <c r="AT1399" s="1" t="str">
        <f t="shared" si="629"/>
        <v>Full</v>
      </c>
      <c r="AU1399" s="1" t="s">
        <v>11</v>
      </c>
      <c r="AV1399" s="1" t="str">
        <f t="shared" si="630"/>
        <v>Dry, Moist</v>
      </c>
      <c r="AW1399" s="1" t="s">
        <v>12</v>
      </c>
      <c r="AX1399" s="1" t="str">
        <f t="shared" si="631"/>
        <v>Acid, Neutral, Alkaline</v>
      </c>
      <c r="AY1399" s="1" t="b">
        <v>0</v>
      </c>
      <c r="AZ1399" s="1" t="b">
        <v>1</v>
      </c>
      <c r="BA1399" s="1" t="b">
        <v>0</v>
      </c>
      <c r="BC1399" t="str">
        <f t="shared" si="632"/>
        <v>FALSE</v>
      </c>
      <c r="BE1399" t="str">
        <f t="shared" si="633"/>
        <v>FALSE</v>
      </c>
      <c r="BF1399" s="1" t="b">
        <v>0</v>
      </c>
      <c r="BG1399" s="1" t="b">
        <v>0</v>
      </c>
      <c r="BH1399" s="1" t="b">
        <v>0</v>
      </c>
      <c r="BI1399" s="1" t="s">
        <v>30</v>
      </c>
      <c r="BJ1399" s="1" t="str">
        <f t="shared" si="634"/>
        <v>FALSE</v>
      </c>
      <c r="BK1399" s="1" t="s">
        <v>77</v>
      </c>
      <c r="BL1399" t="str">
        <f t="shared" si="635"/>
        <v>TRUE</v>
      </c>
      <c r="BM1399" s="1" t="b">
        <v>0</v>
      </c>
      <c r="BN1399" s="1" t="b">
        <v>0</v>
      </c>
      <c r="BO1399" s="1">
        <f t="shared" si="639"/>
        <v>7</v>
      </c>
      <c r="BP1399" s="1" t="s">
        <v>31</v>
      </c>
      <c r="BQ1399" s="1" cm="1">
        <f t="array" ref="BQ1399">_xlfn.IFS(BP1399="None Known",0, LEN(BP1399)&gt;500, 5,LEN(BP1399)&gt;400, 4, LEN(BP1399)&gt;300, 3, LEN(BP1399)&gt;200, 2, LEN(BP1399)&gt;1, 1)</f>
        <v>0</v>
      </c>
      <c r="BR1399" s="1" t="s">
        <v>6133</v>
      </c>
      <c r="BS1399" s="1">
        <v>2</v>
      </c>
      <c r="BT1399" s="1" t="s">
        <v>6134</v>
      </c>
      <c r="BU1399" s="1">
        <v>1</v>
      </c>
      <c r="BV1399" s="1" t="s">
        <v>6135</v>
      </c>
      <c r="BW1399" s="1" t="s">
        <v>31</v>
      </c>
      <c r="BX1399" s="1"/>
      <c r="BY1399" t="str">
        <f>_xlfn.XLOOKUP($B1399,Img_lookup!A:A,Img_lookup!B:B, "Not available")</f>
        <v>33256a09-1731-40da-8101-240565b500df</v>
      </c>
      <c r="BZ1399" t="str">
        <f>_xlfn.XLOOKUP($B1399,Img_lookup!A:A,Img_lookup!C:C, "Not available")</f>
        <v>Hawkweed oxtongue / Picris hieracioides L. / È°îÂâÉËèú(„Ç≥„Ç¶„Çæ„É™„Éä)</v>
      </c>
      <c r="CA1399" t="str">
        <f>_xlfn.XLOOKUP($B1399,Img_lookup!A:A,Img_lookup!D:D, "Not available")</f>
        <v>TANAKA Juuyoh (Áî∞‰∏≠ÂçÅÊ¥ã)</v>
      </c>
      <c r="CB1399" t="str">
        <f>_xlfn.XLOOKUP($B1399,Img_lookup!A:A,Img_lookup!E:E, "https://imgur.com/aT5wafe")</f>
        <v>https://api.openverse.engineering/v1/images/33256a09-1731-40da-8101-240565b500df/thumb/</v>
      </c>
    </row>
    <row r="1400" spans="1:80" ht="409.6" x14ac:dyDescent="0.15">
      <c r="A1400" s="1" t="s">
        <v>316</v>
      </c>
      <c r="B1400" s="1" t="s">
        <v>8475</v>
      </c>
      <c r="C1400" s="1" t="s">
        <v>8476</v>
      </c>
      <c r="E1400" s="1" t="s">
        <v>5462</v>
      </c>
      <c r="F1400" s="1" t="s">
        <v>85</v>
      </c>
      <c r="G1400" s="1" t="s">
        <v>85</v>
      </c>
      <c r="H1400" s="11" t="str">
        <f t="shared" si="641"/>
        <v>Annual</v>
      </c>
      <c r="J1400" s="1">
        <v>0.44999998800000002</v>
      </c>
      <c r="K1400" s="1">
        <v>0.15000000599999999</v>
      </c>
      <c r="L1400" t="str" cm="1">
        <f t="array" ref="L1400">_xlfn.IFS(J1400+K1400="", "Unknown", J1400+K1400&gt;3, "Large", J1400+K1400&gt;0.5, "Medium", J1400+K1400&gt;0, "Small")</f>
        <v>Medium</v>
      </c>
      <c r="M1400" s="1">
        <v>8</v>
      </c>
      <c r="N1400" cm="1">
        <f t="array" ref="N1400">IF($M1400="",INDEX($M$2:$M$2176,MATCH(1,INDEX(($A$2:$A$2176=$A1400)*($M$2:$M$2176&lt;&gt;""),0),0)),$M1400)</f>
        <v>8</v>
      </c>
      <c r="O1400" s="2" t="str">
        <f t="shared" si="636"/>
        <v>Grown indoors</v>
      </c>
      <c r="P1400" s="1" t="s">
        <v>306</v>
      </c>
      <c r="R1400" t="str">
        <f t="shared" si="640"/>
        <v>Medium</v>
      </c>
      <c r="S1400" s="1" t="s">
        <v>936</v>
      </c>
      <c r="T1400" s="1" t="str">
        <f>LEFT(S1400,FIND("-",S1400)-1)</f>
        <v xml:space="preserve">5 </v>
      </c>
      <c r="U1400" s="1" t="str">
        <f>RIGHT(S1400,FIND("-",S1400)-1)</f>
        <v>10</v>
      </c>
      <c r="V1400" s="1">
        <v>7</v>
      </c>
      <c r="W1400" s="6">
        <f t="shared" si="648"/>
        <v>7</v>
      </c>
      <c r="X1400" t="str">
        <f>IF(W1400=1, "January", IF(W1400=2, "February", IF(W1400=3, "March", IF(W1400=4, "April", IF(W1400=5, "May", IF(W1400=6, "June", IF(W1400=7, "July", IF(W1400=8, "August", IF(W1400=9, "September", IF(W1400=10, "October", IF(W1400=11, "November", IF(W1400=12, "December", "Other"))))))))))))</f>
        <v>July</v>
      </c>
      <c r="Y1400" s="1"/>
      <c r="Z1400" s="1"/>
      <c r="AA1400" s="1" t="s">
        <v>427</v>
      </c>
      <c r="AB1400" s="1" t="str">
        <f t="shared" si="647"/>
        <v>8</v>
      </c>
      <c r="AC1400" s="1" t="str">
        <f>IF(AB1400="1", "January", IF(AB1400="2", "February", IF(AB1400="3", "March", IF(AB1400="4", "April", IF(AB1400="5", "May", IF(AB1400="6", "June", IF(AB1400="7", "July", IF(AB1400="8", "August", IF(AB1400="9", "September", IF(AB1400="10", "October", IF(AB1400="11", "November", IF(AB1400="12", "December", "Other"))))))))))))</f>
        <v>August</v>
      </c>
      <c r="AD1400" s="1" t="str">
        <f>IF(ISNUMBER(SEARCH("-",AA1400)),TRIM(RIGHT(AA1400,LEN(AA1400)-SEARCH("-",AA1400))),AA1400)</f>
        <v>9</v>
      </c>
      <c r="AE1400" s="1" t="str">
        <f>IF(AD1400="1", "January", IF(AD1400="2", "February", IF(AD1400="3", "March", IF(AD1400="4", "April", IF(AD1400="5", "May", IF(AD1400="6", "June", IF(AD1400="7", "July", IF(AD1400="8", "August", IF(AD1400="9", "September", IF(AD1400="10", "October", IF(AD1400="11", "November", IF(AD1400="12", "December", "Other"))))))))))))</f>
        <v>September</v>
      </c>
      <c r="AF1400" s="16" t="s">
        <v>24649</v>
      </c>
      <c r="AG1400" s="1" t="str">
        <f t="shared" si="626"/>
        <v xml:space="preserve">Seed </v>
      </c>
      <c r="AH1400" s="2" t="str">
        <f t="shared" si="627"/>
        <v>Sow mid to late spring in situ. This sowing only succeeds in producing a crop of ripe seeds in years when the summers are hot[238].
A more certain crop (but much more labour intensive) can be obtained by sowing 4 - 5 seeds per pot in a greenhouse in early spring. They should germinate within 3 weeks. Thin if necessary to the best seedling and plant them out after the last expected frosts[K]. Aniseed strongly resents root disturbance.</v>
      </c>
      <c r="AI1400" s="1" t="s">
        <v>8477</v>
      </c>
      <c r="AJ1400" s="1" t="s">
        <v>53</v>
      </c>
      <c r="AK1400" s="1" t="s">
        <v>17104</v>
      </c>
      <c r="AL1400" s="1" t="str">
        <f t="shared" si="637"/>
        <v>Scented</v>
      </c>
      <c r="AM1400" s="1" t="b">
        <v>1</v>
      </c>
      <c r="AN1400" s="1" t="b">
        <v>0</v>
      </c>
      <c r="AO1400" s="1" t="b">
        <v>0</v>
      </c>
      <c r="AP1400" s="5" t="s">
        <v>54</v>
      </c>
      <c r="AQ1400" s="5" t="str">
        <f t="shared" si="628"/>
        <v>Light, Medium</v>
      </c>
      <c r="AR1400" s="1" t="s">
        <v>30</v>
      </c>
      <c r="AS1400" s="1" t="str">
        <f t="shared" si="638"/>
        <v>None</v>
      </c>
      <c r="AT1400" s="1" t="str">
        <f t="shared" si="629"/>
        <v>Full</v>
      </c>
      <c r="AU1400" s="1" t="s">
        <v>11</v>
      </c>
      <c r="AV1400" s="1" t="str">
        <f t="shared" si="630"/>
        <v>Dry, Moist</v>
      </c>
      <c r="AW1400" s="1" t="s">
        <v>12</v>
      </c>
      <c r="AX1400" s="1" t="str">
        <f t="shared" si="631"/>
        <v>Acid, Neutral, Alkaline</v>
      </c>
      <c r="AY1400" s="1" t="b">
        <v>0</v>
      </c>
      <c r="AZ1400" s="1" t="b">
        <v>0</v>
      </c>
      <c r="BA1400" s="1" t="b">
        <v>0</v>
      </c>
      <c r="BC1400" t="str">
        <f t="shared" si="632"/>
        <v>FALSE</v>
      </c>
      <c r="BE1400" t="str">
        <f t="shared" si="633"/>
        <v>FALSE</v>
      </c>
      <c r="BF1400" s="1" t="b">
        <v>0</v>
      </c>
      <c r="BG1400" s="1" t="b">
        <v>0</v>
      </c>
      <c r="BH1400" s="1" t="b">
        <v>0</v>
      </c>
      <c r="BI1400" s="1" t="s">
        <v>77</v>
      </c>
      <c r="BJ1400" s="1" t="str">
        <f t="shared" si="634"/>
        <v>TRUE</v>
      </c>
      <c r="BK1400" s="1" t="s">
        <v>77</v>
      </c>
      <c r="BL1400" t="str">
        <f t="shared" si="635"/>
        <v>TRUE</v>
      </c>
      <c r="BM1400" s="1" t="b">
        <v>0</v>
      </c>
      <c r="BN1400" s="1" t="b">
        <v>0</v>
      </c>
      <c r="BO1400" s="1">
        <f t="shared" si="639"/>
        <v>17</v>
      </c>
      <c r="BP1400" s="1" t="s">
        <v>8478</v>
      </c>
      <c r="BQ1400" s="1" cm="1">
        <f t="array" ref="BQ1400">_xlfn.IFS(BP1400="None Known",0, LEN(BP1400)&gt;500, 5,LEN(BP1400)&gt;400, 4, LEN(BP1400)&gt;300, 3, LEN(BP1400)&gt;200, 2, LEN(BP1400)&gt;1, 1)</f>
        <v>5</v>
      </c>
      <c r="BR1400" s="1" t="s">
        <v>8479</v>
      </c>
      <c r="BS1400" s="1">
        <v>3</v>
      </c>
      <c r="BT1400" s="1" t="s">
        <v>8480</v>
      </c>
      <c r="BU1400" s="1">
        <v>3</v>
      </c>
      <c r="BV1400" s="1" t="s">
        <v>8481</v>
      </c>
      <c r="BW1400" s="1" t="s">
        <v>31</v>
      </c>
      <c r="BX1400" s="1"/>
      <c r="BY1400" t="str">
        <f>_xlfn.XLOOKUP($B1400,Img_lookup!A:A,Img_lookup!B:B, "Not available")</f>
        <v>288b6aa6-60c4-4c3b-ab9d-96f99471545d</v>
      </c>
      <c r="BZ1400" t="str">
        <f>_xlfn.XLOOKUP($B1400,Img_lookup!A:A,Img_lookup!C:C, "Not available")</f>
        <v>Aniseed (Pimpinella anisum) illustration from Medical Botany (1836) by John Stephenson and James Morss Churchill.</v>
      </c>
      <c r="CA1400">
        <f>_xlfn.XLOOKUP($B1400,Img_lookup!A:A,Img_lookup!D:D, "Not available")</f>
        <v>0</v>
      </c>
      <c r="CB1400" t="str">
        <f>_xlfn.XLOOKUP($B1400,Img_lookup!A:A,Img_lookup!E:E, "https://imgur.com/aT5wafe")</f>
        <v>https://api.openverse.engineering/v1/images/288b6aa6-60c4-4c3b-ab9d-96f99471545d/thumb/</v>
      </c>
    </row>
    <row r="1401" spans="1:80" ht="13" x14ac:dyDescent="0.15">
      <c r="A1401" s="1" t="s">
        <v>316</v>
      </c>
      <c r="B1401" s="1" t="s">
        <v>6061</v>
      </c>
      <c r="C1401" s="1" t="s">
        <v>6062</v>
      </c>
      <c r="D1401" s="1" t="s">
        <v>6063</v>
      </c>
      <c r="E1401" s="1" t="s">
        <v>6064</v>
      </c>
      <c r="F1401" s="1" t="s">
        <v>6</v>
      </c>
      <c r="G1401" s="1" t="s">
        <v>6</v>
      </c>
      <c r="H1401" s="11" t="str">
        <f t="shared" si="641"/>
        <v>Perennial</v>
      </c>
      <c r="J1401" s="1">
        <v>0.80000001200000004</v>
      </c>
      <c r="K1401" s="1">
        <v>0.30000001199999998</v>
      </c>
      <c r="L1401" t="str" cm="1">
        <f t="array" ref="L1401">_xlfn.IFS(J1401+K1401="", "Unknown", J1401+K1401&gt;3, "Large", J1401+K1401&gt;0.5, "Medium", J1401+K1401&gt;0, "Small")</f>
        <v>Medium</v>
      </c>
      <c r="M1401" s="1">
        <v>5</v>
      </c>
      <c r="N1401" cm="1">
        <f t="array" ref="N1401">IF($M1401="",INDEX($M$2:$M$2176,MATCH(1,INDEX(($A$2:$A$2176=$A1401)*($M$2:$M$2176&lt;&gt;""),0),0)),$M1401)</f>
        <v>5</v>
      </c>
      <c r="O1401" s="2" t="str">
        <f t="shared" si="636"/>
        <v>Seasonal outdoors</v>
      </c>
      <c r="P1401" s="1" t="s">
        <v>6065</v>
      </c>
      <c r="R1401" t="str">
        <f t="shared" si="640"/>
        <v>Medium</v>
      </c>
      <c r="T1401" s="1"/>
      <c r="U1401" s="1"/>
      <c r="V1401" s="1" t="s">
        <v>307</v>
      </c>
      <c r="W1401" s="6" t="str">
        <f t="shared" si="648"/>
        <v>6</v>
      </c>
      <c r="X1401" t="str">
        <f>IF(W1401="1", "January", IF(W1401="2", "February", IF(W1401="3", "March", IF(W1401="4", "April", IF(W1401="5", "May", IF(W1401="6", "June", IF(W1401="7", "July", IF(W1401="8", "August", IF(W1401="9", "September", IF(W1401="10", "October", IF(W1401="11", "November", IF(W1401="12", "December", "Other"))))))))))))</f>
        <v>June</v>
      </c>
      <c r="Y1401" s="2" t="str">
        <f>IF(ISNUMBER(SEARCH("-",V1401)),TRIM(RIGHT(V1401,LEN(V1401)-SEARCH("-",V1401))),V1401)</f>
        <v>7</v>
      </c>
      <c r="Z1401" s="2" t="str">
        <f>IF(Y1401="1", "January", IF(Y1401="2", "February", IF(Y1401="3", "March", IF(Y1401="4", "April", IF(Y1401="5", "May", IF(Y1401="6", "June", IF(Y1401="7", "July", IF(Y1401="8", "August", IF(Y1401="9", "September", IF(Y1401="10", "October", IF(Y1401="11", "November", IF(Y1401="12", "December", "Other"))))))))))))</f>
        <v>July</v>
      </c>
      <c r="AA1401" s="1" t="s">
        <v>51</v>
      </c>
      <c r="AB1401" s="1" t="str">
        <f t="shared" si="647"/>
        <v>7</v>
      </c>
      <c r="AC1401" s="1" t="str">
        <f>IF(AB1401="1", "January", IF(AB1401="2", "February", IF(AB1401="3", "March", IF(AB1401="4", "April", IF(AB1401="5", "May", IF(AB1401="6", "June", IF(AB1401="7", "July", IF(AB1401="8", "August", IF(AB1401="9", "September", IF(AB1401="10", "October", IF(AB1401="11", "November", IF(AB1401="12", "December", "Other"))))))))))))</f>
        <v>July</v>
      </c>
      <c r="AD1401" s="1" t="str">
        <f>IF(ISNUMBER(SEARCH("-",AA1401)),TRIM(RIGHT(AA1401,LEN(AA1401)-SEARCH("-",AA1401))),AA1401)</f>
        <v>8</v>
      </c>
      <c r="AE1401" s="1" t="str">
        <f>IF(AD1401="1", "January", IF(AD1401="2", "February", IF(AD1401="3", "March", IF(AD1401="4", "April", IF(AD1401="5", "May", IF(AD1401="6", "June", IF(AD1401="7", "July", IF(AD1401="8", "August", IF(AD1401="9", "September", IF(AD1401="10", "October", IF(AD1401="11", "November", IF(AD1401="12", "December", "Other"))))))))))))</f>
        <v>August</v>
      </c>
      <c r="AF1401" s="1" t="s">
        <v>25128</v>
      </c>
      <c r="AG1401" s="1" t="str">
        <f t="shared" si="626"/>
        <v xml:space="preserve">Stratified Seed </v>
      </c>
      <c r="AH1401" s="2" t="str">
        <f t="shared" si="627"/>
        <v>The seed requires a period of cold stratification. If you can obtain fresh seed then it is best sown immediately. This can be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v>
      </c>
      <c r="AI1401" s="1" t="s">
        <v>6066</v>
      </c>
      <c r="AJ1401" s="1" t="s">
        <v>26</v>
      </c>
      <c r="AK1401" s="1" t="s">
        <v>17104</v>
      </c>
      <c r="AL1401" s="1" t="str">
        <f t="shared" si="637"/>
        <v>Unscented</v>
      </c>
      <c r="AM1401" s="1" t="b">
        <v>0</v>
      </c>
      <c r="AN1401" s="1" t="b">
        <v>1</v>
      </c>
      <c r="AO1401" s="1" t="b">
        <v>0</v>
      </c>
      <c r="AP1401" s="5" t="s">
        <v>28</v>
      </c>
      <c r="AQ1401" s="5" t="str">
        <f t="shared" si="628"/>
        <v>Light, Medium, Heavy</v>
      </c>
      <c r="AR1401" s="1" t="s">
        <v>10</v>
      </c>
      <c r="AS1401" s="1" t="str">
        <f t="shared" si="638"/>
        <v>None, Partial</v>
      </c>
      <c r="AT1401" s="1" t="str">
        <f t="shared" si="629"/>
        <v>Partial, Full</v>
      </c>
      <c r="AU1401" s="1" t="s">
        <v>29</v>
      </c>
      <c r="AV1401" s="1" t="str">
        <f t="shared" si="630"/>
        <v>Moist</v>
      </c>
      <c r="AW1401" s="1" t="s">
        <v>12</v>
      </c>
      <c r="AX1401" s="1" t="str">
        <f t="shared" si="631"/>
        <v>Acid, Neutral, Alkaline</v>
      </c>
      <c r="AY1401" s="1" t="b">
        <v>0</v>
      </c>
      <c r="AZ1401" s="1" t="b">
        <v>0</v>
      </c>
      <c r="BA1401" s="1" t="b">
        <v>0</v>
      </c>
      <c r="BC1401" t="str">
        <f t="shared" si="632"/>
        <v>FALSE</v>
      </c>
      <c r="BE1401" t="str">
        <f t="shared" si="633"/>
        <v>FALSE</v>
      </c>
      <c r="BF1401" s="1" t="b">
        <v>0</v>
      </c>
      <c r="BG1401" s="1" t="b">
        <v>0</v>
      </c>
      <c r="BH1401" s="1" t="b">
        <v>0</v>
      </c>
      <c r="BI1401" s="1" t="s">
        <v>30</v>
      </c>
      <c r="BJ1401" s="1" t="str">
        <f t="shared" si="634"/>
        <v>FALSE</v>
      </c>
      <c r="BK1401" s="1" t="s">
        <v>77</v>
      </c>
      <c r="BL1401" t="str">
        <f t="shared" si="635"/>
        <v>TRUE</v>
      </c>
      <c r="BM1401" s="1" t="b">
        <v>0</v>
      </c>
      <c r="BN1401" s="1" t="b">
        <v>0</v>
      </c>
      <c r="BO1401" s="1">
        <f t="shared" si="639"/>
        <v>5</v>
      </c>
      <c r="BP1401" s="1" t="s">
        <v>31</v>
      </c>
      <c r="BQ1401" s="1" cm="1">
        <f t="array" ref="BQ1401">_xlfn.IFS(BP1401="None Known",0, LEN(BP1401)&gt;500, 5,LEN(BP1401)&gt;400, 4, LEN(BP1401)&gt;300, 3, LEN(BP1401)&gt;200, 2, LEN(BP1401)&gt;1, 1)</f>
        <v>0</v>
      </c>
      <c r="BR1401" s="1" t="s">
        <v>6067</v>
      </c>
      <c r="BS1401" s="1">
        <v>1</v>
      </c>
      <c r="BT1401" s="1" t="s">
        <v>6068</v>
      </c>
      <c r="BU1401" s="1">
        <v>2</v>
      </c>
      <c r="BV1401" s="1" t="s">
        <v>6069</v>
      </c>
      <c r="BW1401" s="1" t="s">
        <v>31</v>
      </c>
      <c r="BX1401" s="1"/>
      <c r="BY1401" t="str">
        <f>_xlfn.XLOOKUP($B1401,Img_lookup!A:A,Img_lookup!B:B, "Not available")</f>
        <v>c6759b11-db36-4ec4-9dbf-2af3cc16bca8</v>
      </c>
      <c r="BZ1401" t="str">
        <f>_xlfn.XLOOKUP($B1401,Img_lookup!A:A,Img_lookup!C:C, "Not available")</f>
        <v>Pimpinella major 'Rosea'</v>
      </c>
      <c r="CA1401" t="str">
        <f>_xlfn.XLOOKUP($B1401,Img_lookup!A:A,Img_lookup!D:D, "Not available")</f>
        <v>john shortland</v>
      </c>
      <c r="CB1401" t="str">
        <f>_xlfn.XLOOKUP($B1401,Img_lookup!A:A,Img_lookup!E:E, "https://imgur.com/aT5wafe")</f>
        <v>https://api.openverse.engineering/v1/images/c6759b11-db36-4ec4-9dbf-2af3cc16bca8/thumb/</v>
      </c>
    </row>
    <row r="1402" spans="1:80" ht="13" x14ac:dyDescent="0.15">
      <c r="A1402" s="1" t="s">
        <v>316</v>
      </c>
      <c r="B1402" s="1" t="s">
        <v>1410</v>
      </c>
      <c r="C1402" s="1" t="s">
        <v>1411</v>
      </c>
      <c r="E1402" s="1" t="s">
        <v>1412</v>
      </c>
      <c r="F1402" s="1" t="s">
        <v>6</v>
      </c>
      <c r="G1402" s="1" t="s">
        <v>6</v>
      </c>
      <c r="H1402" s="11" t="str">
        <f t="shared" si="641"/>
        <v>Perennial</v>
      </c>
      <c r="J1402" s="1">
        <v>1</v>
      </c>
      <c r="K1402" s="1">
        <v>0.60000002399999997</v>
      </c>
      <c r="L1402" t="str" cm="1">
        <f t="array" ref="L1402">_xlfn.IFS(J1402+K1402="", "Unknown", J1402+K1402&gt;3, "Large", J1402+K1402&gt;0.5, "Medium", J1402+K1402&gt;0, "Small")</f>
        <v>Medium</v>
      </c>
      <c r="M1402" s="1">
        <v>4</v>
      </c>
      <c r="N1402" cm="1">
        <f t="array" ref="N1402">IF($M1402="",INDEX($M$2:$M$2176,MATCH(1,INDEX(($A$2:$A$2176=$A1402)*($M$2:$M$2176&lt;&gt;""),0),0)),$M1402)</f>
        <v>4</v>
      </c>
      <c r="O1402" s="2" t="str">
        <f t="shared" si="636"/>
        <v>Hardy to cold</v>
      </c>
      <c r="P1402" s="1" t="s">
        <v>1413</v>
      </c>
      <c r="R1402" t="str">
        <f t="shared" si="640"/>
        <v>Medium</v>
      </c>
      <c r="T1402" s="1"/>
      <c r="U1402" s="1"/>
      <c r="V1402" s="1" t="s">
        <v>51</v>
      </c>
      <c r="W1402" s="6" t="str">
        <f t="shared" si="648"/>
        <v>7</v>
      </c>
      <c r="X1402" t="str">
        <f>IF(W1402="1", "January", IF(W1402="2", "February", IF(W1402="3", "March", IF(W1402="4", "April", IF(W1402="5", "May", IF(W1402="6", "June", IF(W1402="7", "July", IF(W1402="8", "August", IF(W1402="9", "September", IF(W1402="10", "October", IF(W1402="11", "November", IF(W1402="12", "December", "Other"))))))))))))</f>
        <v>July</v>
      </c>
      <c r="Y1402" s="2" t="str">
        <f>IF(ISNUMBER(SEARCH("-",V1402)),TRIM(RIGHT(V1402,LEN(V1402)-SEARCH("-",V1402))),V1402)</f>
        <v>8</v>
      </c>
      <c r="Z1402" s="2" t="str">
        <f>IF(Y1402="1", "January", IF(Y1402="2", "February", IF(Y1402="3", "March", IF(Y1402="4", "April", IF(Y1402="5", "May", IF(Y1402="6", "June", IF(Y1402="7", "July", IF(Y1402="8", "August", IF(Y1402="9", "September", IF(Y1402="10", "October", IF(Y1402="11", "November", IF(Y1402="12", "December", "Other"))))))))))))</f>
        <v>August</v>
      </c>
      <c r="AA1402" s="1" t="s">
        <v>427</v>
      </c>
      <c r="AB1402" s="1" t="str">
        <f t="shared" si="647"/>
        <v>8</v>
      </c>
      <c r="AC1402" s="1" t="str">
        <f>IF(AB1402="1", "January", IF(AB1402="2", "February", IF(AB1402="3", "March", IF(AB1402="4", "April", IF(AB1402="5", "May", IF(AB1402="6", "June", IF(AB1402="7", "July", IF(AB1402="8", "August", IF(AB1402="9", "September", IF(AB1402="10", "October", IF(AB1402="11", "November", IF(AB1402="12", "December", "Other"))))))))))))</f>
        <v>August</v>
      </c>
      <c r="AD1402" s="1" t="str">
        <f>IF(ISNUMBER(SEARCH("-",AA1402)),TRIM(RIGHT(AA1402,LEN(AA1402)-SEARCH("-",AA1402))),AA1402)</f>
        <v>9</v>
      </c>
      <c r="AE1402" s="1" t="str">
        <f>IF(AD1402="1", "January", IF(AD1402="2", "February", IF(AD1402="3", "March", IF(AD1402="4", "April", IF(AD1402="5", "May", IF(AD1402="6", "June", IF(AD1402="7", "July", IF(AD1402="8", "August", IF(AD1402="9", "September", IF(AD1402="10", "October", IF(AD1402="11", "November", IF(AD1402="12", "December", "Other"))))))))))))</f>
        <v>September</v>
      </c>
      <c r="AF1402" s="1" t="s">
        <v>25129</v>
      </c>
      <c r="AG1402" s="1" t="str">
        <f t="shared" si="626"/>
        <v xml:space="preserve">Stratified Seed </v>
      </c>
      <c r="AH1402" s="2" t="str">
        <f t="shared" si="627"/>
        <v>The seed requires a period of cold stratification. If you can obtain fresh seed then it is best sown immediately. Germination rates are usually very good so it is probably best done in situ if you have sufficient seed, but if you only have a small quantity then it is safer to sow it in pots in a cold frame. Sow stored seed as soon as you can obtain it, this is probably best done in a cold frame. When they are large enough to handle, prick the pot-grown seedlings out into individual pots and plant them out in the summer.</v>
      </c>
      <c r="AI1402" s="1" t="s">
        <v>1414</v>
      </c>
      <c r="AJ1402" s="1" t="s">
        <v>26</v>
      </c>
      <c r="AK1402" s="1" t="s">
        <v>17104</v>
      </c>
      <c r="AL1402" s="1" t="str">
        <f t="shared" si="637"/>
        <v>Unscented</v>
      </c>
      <c r="AM1402" s="1" t="b">
        <v>0</v>
      </c>
      <c r="AN1402" s="1" t="b">
        <v>0</v>
      </c>
      <c r="AO1402" s="1" t="b">
        <v>1</v>
      </c>
      <c r="AP1402" s="5" t="s">
        <v>28</v>
      </c>
      <c r="AQ1402" s="5" t="str">
        <f t="shared" si="628"/>
        <v>Light, Medium, Heavy</v>
      </c>
      <c r="AR1402" s="1" t="s">
        <v>10</v>
      </c>
      <c r="AS1402" s="1" t="str">
        <f t="shared" si="638"/>
        <v>None, Partial</v>
      </c>
      <c r="AT1402" s="1" t="str">
        <f t="shared" si="629"/>
        <v>Partial, Full</v>
      </c>
      <c r="AU1402" s="1" t="s">
        <v>11</v>
      </c>
      <c r="AV1402" s="1" t="str">
        <f t="shared" si="630"/>
        <v>Dry, Moist</v>
      </c>
      <c r="AW1402" s="1" t="s">
        <v>12</v>
      </c>
      <c r="AX1402" s="1" t="str">
        <f t="shared" si="631"/>
        <v>Acid, Neutral, Alkaline</v>
      </c>
      <c r="AY1402" s="1" t="b">
        <v>0</v>
      </c>
      <c r="AZ1402" s="1" t="b">
        <v>1</v>
      </c>
      <c r="BA1402" s="1" t="b">
        <v>0</v>
      </c>
      <c r="BC1402" t="str">
        <f t="shared" si="632"/>
        <v>FALSE</v>
      </c>
      <c r="BE1402" t="str">
        <f t="shared" si="633"/>
        <v>FALSE</v>
      </c>
      <c r="BF1402" s="1" t="b">
        <v>0</v>
      </c>
      <c r="BG1402" s="1" t="b">
        <v>0</v>
      </c>
      <c r="BH1402" s="1" t="b">
        <v>0</v>
      </c>
      <c r="BI1402" s="1" t="s">
        <v>30</v>
      </c>
      <c r="BJ1402" s="1" t="str">
        <f t="shared" si="634"/>
        <v>FALSE</v>
      </c>
      <c r="BK1402" s="1" t="s">
        <v>77</v>
      </c>
      <c r="BL1402" t="str">
        <f t="shared" si="635"/>
        <v>TRUE</v>
      </c>
      <c r="BM1402" s="1" t="b">
        <v>0</v>
      </c>
      <c r="BN1402" s="1" t="b">
        <v>0</v>
      </c>
      <c r="BO1402" s="1">
        <f t="shared" si="639"/>
        <v>8</v>
      </c>
      <c r="BP1402" s="1" t="s">
        <v>31</v>
      </c>
      <c r="BQ1402" s="1" cm="1">
        <f t="array" ref="BQ1402">_xlfn.IFS(BP1402="None Known",0, LEN(BP1402)&gt;500, 5,LEN(BP1402)&gt;400, 4, LEN(BP1402)&gt;300, 3, LEN(BP1402)&gt;200, 2, LEN(BP1402)&gt;1, 1)</f>
        <v>0</v>
      </c>
      <c r="BR1402" s="1" t="s">
        <v>1415</v>
      </c>
      <c r="BS1402" s="1">
        <v>2</v>
      </c>
      <c r="BT1402" s="1" t="s">
        <v>1416</v>
      </c>
      <c r="BU1402" s="1">
        <v>2</v>
      </c>
      <c r="BV1402" s="1" t="s">
        <v>1417</v>
      </c>
      <c r="BW1402" s="1" t="s">
        <v>31</v>
      </c>
      <c r="BX1402" s="1"/>
      <c r="BY1402" t="str">
        <f>_xlfn.XLOOKUP($B1402,Img_lookup!A:A,Img_lookup!B:B, "Not available")</f>
        <v>1799204a-0c67-4556-8966-3ba872b9096d</v>
      </c>
      <c r="BZ1402" t="str">
        <f>_xlfn.XLOOKUP($B1402,Img_lookup!A:A,Img_lookup!C:C, "Not available")</f>
        <v>Bugle (Ajuga reptans), Bugloss (Anchusa officinalis), Burnet Saxifrage (Pimpinella saxifraga ), and Calamint (Clinopodium nepeta subsp. glandulosum).</v>
      </c>
      <c r="CA1402" t="str">
        <f>_xlfn.XLOOKUP($B1402,Img_lookup!A:A,Img_lookup!D:D, "Not available")</f>
        <v>Swallowtail Garden Seeds</v>
      </c>
      <c r="CB1402" t="str">
        <f>_xlfn.XLOOKUP($B1402,Img_lookup!A:A,Img_lookup!E:E, "https://imgur.com/aT5wafe")</f>
        <v>https://api.openverse.engineering/v1/images/1799204a-0c67-4556-8966-3ba872b9096d/thumb/</v>
      </c>
    </row>
    <row r="1403" spans="1:80" ht="409.6" x14ac:dyDescent="0.15">
      <c r="A1403" s="1" t="s">
        <v>741</v>
      </c>
      <c r="B1403" s="1" t="s">
        <v>14182</v>
      </c>
      <c r="C1403" s="1" t="s">
        <v>14183</v>
      </c>
      <c r="D1403" s="1" t="s">
        <v>14184</v>
      </c>
      <c r="E1403" s="1" t="s">
        <v>1126</v>
      </c>
      <c r="F1403" s="1" t="s">
        <v>23721</v>
      </c>
      <c r="G1403" s="1" t="s">
        <v>23800</v>
      </c>
      <c r="H1403" s="11" t="str">
        <f t="shared" si="641"/>
        <v>Perennial</v>
      </c>
      <c r="J1403" s="1">
        <v>0.20000000300000001</v>
      </c>
      <c r="K1403" s="1">
        <v>0.15000000599999999</v>
      </c>
      <c r="L1403" t="str" cm="1">
        <f t="array" ref="L1403">_xlfn.IFS(J1403+K1403="", "Unknown", J1403+K1403&gt;3, "Large", J1403+K1403&gt;0.5, "Medium", J1403+K1403&gt;0, "Small")</f>
        <v>Small</v>
      </c>
      <c r="M1403" s="1">
        <v>6</v>
      </c>
      <c r="N1403" cm="1">
        <f t="array" ref="N1403">IF($M1403="",INDEX($M$2:$M$2176,MATCH(1,INDEX(($A$2:$A$2176=$A1403)*($M$2:$M$2176&lt;&gt;""),0),0)),$M1403)</f>
        <v>6</v>
      </c>
      <c r="O1403" s="2" t="str">
        <f t="shared" si="636"/>
        <v>Seasonal outdoors</v>
      </c>
      <c r="P1403" s="1" t="s">
        <v>14185</v>
      </c>
      <c r="R1403" t="str">
        <f t="shared" si="640"/>
        <v>Medium</v>
      </c>
      <c r="T1403" s="1"/>
      <c r="U1403" s="1"/>
      <c r="V1403" s="1" t="s">
        <v>51</v>
      </c>
      <c r="W1403" s="6" t="str">
        <f t="shared" si="648"/>
        <v>7</v>
      </c>
      <c r="X1403" t="str">
        <f>IF(W1403="1", "January", IF(W1403="2", "February", IF(W1403="3", "March", IF(W1403="4", "April", IF(W1403="5", "May", IF(W1403="6", "June", IF(W1403="7", "July", IF(W1403="8", "August", IF(W1403="9", "September", IF(W1403="10", "October", IF(W1403="11", "November", IF(W1403="12", "December", "Other"))))))))))))</f>
        <v>July</v>
      </c>
      <c r="Y1403" s="2" t="str">
        <f>IF(ISNUMBER(SEARCH("-",V1403)),TRIM(RIGHT(V1403,LEN(V1403)-SEARCH("-",V1403))),V1403)</f>
        <v>8</v>
      </c>
      <c r="Z1403" s="2" t="str">
        <f>IF(Y1403="1", "January", IF(Y1403="2", "February", IF(Y1403="3", "March", IF(Y1403="4", "April", IF(Y1403="5", "May", IF(Y1403="6", "June", IF(Y1403="7", "July", IF(Y1403="8", "August", IF(Y1403="9", "September", IF(Y1403="10", "October", IF(Y1403="11", "November", IF(Y1403="12", "December", "Other"))))))))))))</f>
        <v>August</v>
      </c>
      <c r="AF1403" s="16" t="s">
        <v>23914</v>
      </c>
      <c r="AG1403" s="1" t="str">
        <f t="shared" si="626"/>
        <v xml:space="preserve">Seed </v>
      </c>
      <c r="AH1403" s="2" t="str">
        <f t="shared" si="627"/>
        <v>We have no information but suggest sowing the seed in a cold frame as soon as it is ripe if this is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of offsets as new growth begins in spring[238].
Bulbils from the leaf axils can be potted up in late summer and be planted out in late spring[238].</v>
      </c>
      <c r="AI1403" s="1" t="s">
        <v>14186</v>
      </c>
      <c r="AK1403" s="1" t="s">
        <v>17104</v>
      </c>
      <c r="AL1403" s="1" t="str">
        <f t="shared" si="637"/>
        <v>Unscented</v>
      </c>
      <c r="AM1403" s="1" t="b">
        <v>0</v>
      </c>
      <c r="AN1403" s="1" t="b">
        <v>1</v>
      </c>
      <c r="AO1403" s="1" t="b">
        <v>0</v>
      </c>
      <c r="AP1403" s="5" t="s">
        <v>28</v>
      </c>
      <c r="AQ1403" s="5" t="str">
        <f t="shared" si="628"/>
        <v>Light, Medium, Heavy</v>
      </c>
      <c r="AR1403" s="1" t="s">
        <v>10</v>
      </c>
      <c r="AS1403" s="1" t="str">
        <f t="shared" si="638"/>
        <v>None, Partial</v>
      </c>
      <c r="AT1403" s="1" t="str">
        <f t="shared" si="629"/>
        <v>Partial, Full</v>
      </c>
      <c r="AU1403" s="1" t="s">
        <v>29</v>
      </c>
      <c r="AV1403" s="1" t="str">
        <f t="shared" si="630"/>
        <v>Moist</v>
      </c>
      <c r="AW1403" s="1" t="s">
        <v>12</v>
      </c>
      <c r="AX1403" s="1" t="str">
        <f t="shared" si="631"/>
        <v>Acid, Neutral, Alkaline</v>
      </c>
      <c r="AY1403" s="1" t="b">
        <v>0</v>
      </c>
      <c r="AZ1403" s="1" t="b">
        <v>0</v>
      </c>
      <c r="BA1403" s="1" t="b">
        <v>0</v>
      </c>
      <c r="BC1403" t="str">
        <f t="shared" si="632"/>
        <v>FALSE</v>
      </c>
      <c r="BE1403" t="str">
        <f t="shared" si="633"/>
        <v>FALSE</v>
      </c>
      <c r="BF1403" s="1" t="b">
        <v>0</v>
      </c>
      <c r="BG1403" s="1" t="b">
        <v>0</v>
      </c>
      <c r="BH1403" s="1" t="b">
        <v>0</v>
      </c>
      <c r="BJ1403" s="1" t="str">
        <f t="shared" si="634"/>
        <v>FALSE</v>
      </c>
      <c r="BL1403" t="str">
        <f t="shared" si="635"/>
        <v>FALSE</v>
      </c>
      <c r="BM1403" s="1" t="b">
        <v>0</v>
      </c>
      <c r="BN1403" s="1" t="b">
        <v>0</v>
      </c>
      <c r="BO1403" s="1">
        <f t="shared" si="639"/>
        <v>6</v>
      </c>
      <c r="BP1403" s="1" t="s">
        <v>31</v>
      </c>
      <c r="BQ1403" s="1" cm="1">
        <f t="array" ref="BQ1403">_xlfn.IFS(BP1403="None Known",0, LEN(BP1403)&gt;500, 5,LEN(BP1403)&gt;400, 4, LEN(BP1403)&gt;300, 3, LEN(BP1403)&gt;200, 2, LEN(BP1403)&gt;1, 1)</f>
        <v>0</v>
      </c>
      <c r="BR1403" s="1" t="s">
        <v>14187</v>
      </c>
      <c r="BS1403" s="1">
        <v>1</v>
      </c>
      <c r="BT1403" s="1" t="s">
        <v>14188</v>
      </c>
      <c r="BU1403" s="1">
        <v>3</v>
      </c>
      <c r="BV1403" s="1" t="s">
        <v>431</v>
      </c>
      <c r="BW1403" s="1" t="s">
        <v>14189</v>
      </c>
      <c r="BX1403" s="1"/>
      <c r="BY1403" t="str">
        <f>_xlfn.XLOOKUP($B1403,Img_lookup!A:A,Img_lookup!B:B, "Not available")</f>
        <v>c0dcbdfa-8fda-4900-b2bd-4b5124fef75f</v>
      </c>
      <c r="BZ1403" t="str">
        <f>_xlfn.XLOOKUP($B1403,Img_lookup!A:A,Img_lookup!C:C, "Not available")</f>
        <v>„Ç´„É©„Çπ„Éì„Ç∑„É£„ÇØ(ÁÉèÊüÑÊùì)(Pinellia ternata)-ÂÆü (5845078850).jpg</v>
      </c>
      <c r="CA1403" t="str">
        <f>_xlfn.XLOOKUP($B1403,Img_lookup!A:A,Img_lookup!D:D, "Not available")</f>
        <v>yamatsu</v>
      </c>
      <c r="CB1403" t="str">
        <f>_xlfn.XLOOKUP($B1403,Img_lookup!A:A,Img_lookup!E:E, "https://imgur.com/aT5wafe")</f>
        <v>https://api.openverse.engineering/v1/images/c0dcbdfa-8fda-4900-b2bd-4b5124fef75f/thumb/</v>
      </c>
    </row>
    <row r="1404" spans="1:80" ht="409.6" x14ac:dyDescent="0.15">
      <c r="A1404" s="1" t="s">
        <v>8732</v>
      </c>
      <c r="B1404" s="1" t="s">
        <v>8733</v>
      </c>
      <c r="C1404" s="1" t="s">
        <v>8734</v>
      </c>
      <c r="E1404" s="1" t="s">
        <v>8735</v>
      </c>
      <c r="F1404" s="1" t="s">
        <v>6</v>
      </c>
      <c r="G1404" s="1" t="s">
        <v>6</v>
      </c>
      <c r="H1404" s="11" t="str">
        <f t="shared" si="641"/>
        <v>Perennial</v>
      </c>
      <c r="J1404" s="1">
        <v>7.9999998000000003E-2</v>
      </c>
      <c r="L1404" t="str" cm="1">
        <f t="array" ref="L1404">_xlfn.IFS(J1404+K1404="", "Unknown", J1404+K1404&gt;3, "Large", J1404+K1404&gt;0.5, "Medium", J1404+K1404&gt;0, "Small")</f>
        <v>Small</v>
      </c>
      <c r="M1404" s="1">
        <v>3</v>
      </c>
      <c r="N1404" cm="1">
        <f t="array" ref="N1404">IF($M1404="",INDEX($M$2:$M$2176,MATCH(1,INDEX(($A$2:$A$2176=$A1404)*($M$2:$M$2176&lt;&gt;""),0),0)),$M1404)</f>
        <v>3</v>
      </c>
      <c r="O1404" s="2" t="str">
        <f t="shared" si="636"/>
        <v>Hardy to cold</v>
      </c>
      <c r="P1404" s="1" t="s">
        <v>8736</v>
      </c>
      <c r="R1404" t="str">
        <f t="shared" si="640"/>
        <v>Medium</v>
      </c>
      <c r="T1404" s="1"/>
      <c r="U1404" s="1"/>
      <c r="V1404" s="1" t="s">
        <v>1006</v>
      </c>
      <c r="W1404" s="6" t="str">
        <f t="shared" si="648"/>
        <v>5</v>
      </c>
      <c r="X1404" t="str">
        <f>IF(W1404="1", "January", IF(W1404="2", "February", IF(W1404="3", "March", IF(W1404="4", "April", IF(W1404="5", "May", IF(W1404="6", "June", IF(W1404="7", "July", IF(W1404="8", "August", IF(W1404="9", "September", IF(W1404="10", "October", IF(W1404="11", "November", IF(W1404="12", "December", "Other"))))))))))))</f>
        <v>May</v>
      </c>
      <c r="Y1404" s="2" t="str">
        <f>IF(ISNUMBER(SEARCH("-",V1404)),TRIM(RIGHT(V1404,LEN(V1404)-SEARCH("-",V1404))),V1404)</f>
        <v>7</v>
      </c>
      <c r="Z1404" s="2" t="str">
        <f>IF(Y1404="1", "January", IF(Y1404="2", "February", IF(Y1404="3", "March", IF(Y1404="4", "April", IF(Y1404="5", "May", IF(Y1404="6", "June", IF(Y1404="7", "July", IF(Y1404="8", "August", IF(Y1404="9", "September", IF(Y1404="10", "October", IF(Y1404="11", "November", IF(Y1404="12", "December", "Other"))))))))))))</f>
        <v>July</v>
      </c>
      <c r="AF1404" s="16" t="s">
        <v>23915</v>
      </c>
      <c r="AG1404" s="1" t="str">
        <f t="shared" si="626"/>
        <v xml:space="preserve">Seed </v>
      </c>
      <c r="AH1404" s="2" t="str">
        <f t="shared" si="627"/>
        <v>We have no information on this species but suggest sowing the seed in a greenhouse as soon as it is ripe in the summer if this is possible otherwise in early spring. Place the pots in shallow water to keep them moist. When they are large enough to handle, prick the seedlings out into individual pots and grow them on in the greenhouse for at least their first two growing seasons. Plant them out into their permanent positions in late spring or early summer, after the last expected frosts.
Division of the resting buds in the winter[200].
Leaf cuttings.</v>
      </c>
      <c r="AI1404" s="1" t="s">
        <v>8737</v>
      </c>
      <c r="AK1404" s="1" t="s">
        <v>17104</v>
      </c>
      <c r="AL1404" s="1" t="str">
        <f t="shared" si="637"/>
        <v>Unscented</v>
      </c>
      <c r="AM1404" s="1" t="b">
        <v>0</v>
      </c>
      <c r="AN1404" s="1" t="b">
        <v>0</v>
      </c>
      <c r="AO1404" s="1" t="b">
        <v>0</v>
      </c>
      <c r="AP1404" s="5" t="s">
        <v>28</v>
      </c>
      <c r="AQ1404" s="5" t="str">
        <f t="shared" si="628"/>
        <v>Light, Medium, Heavy</v>
      </c>
      <c r="AR1404" s="1" t="s">
        <v>30</v>
      </c>
      <c r="AS1404" s="1" t="str">
        <f t="shared" si="638"/>
        <v>None</v>
      </c>
      <c r="AT1404" s="1" t="str">
        <f t="shared" si="629"/>
        <v>Full</v>
      </c>
      <c r="AU1404" s="1" t="s">
        <v>8738</v>
      </c>
      <c r="AV1404" s="1" t="str">
        <f t="shared" si="630"/>
        <v>Wet/Water</v>
      </c>
      <c r="AW1404" s="1" t="s">
        <v>12</v>
      </c>
      <c r="AX1404" s="1" t="str">
        <f t="shared" si="631"/>
        <v>Acid, Neutral, Alkaline</v>
      </c>
      <c r="AY1404" s="1" t="b">
        <v>0</v>
      </c>
      <c r="AZ1404" s="1" t="b">
        <v>0</v>
      </c>
      <c r="BA1404" s="1" t="b">
        <v>0</v>
      </c>
      <c r="BC1404" t="str">
        <f t="shared" si="632"/>
        <v>FALSE</v>
      </c>
      <c r="BE1404" t="str">
        <f t="shared" si="633"/>
        <v>FALSE</v>
      </c>
      <c r="BF1404" s="1" t="b">
        <v>0</v>
      </c>
      <c r="BG1404" s="1" t="b">
        <v>0</v>
      </c>
      <c r="BH1404" s="1" t="b">
        <v>0</v>
      </c>
      <c r="BJ1404" s="1" t="str">
        <f t="shared" si="634"/>
        <v>FALSE</v>
      </c>
      <c r="BL1404" t="str">
        <f t="shared" si="635"/>
        <v>FALSE</v>
      </c>
      <c r="BM1404" s="1" t="b">
        <v>0</v>
      </c>
      <c r="BN1404" s="1" t="b">
        <v>0</v>
      </c>
      <c r="BO1404" s="1">
        <f t="shared" si="639"/>
        <v>6</v>
      </c>
      <c r="BP1404" s="1" t="s">
        <v>8739</v>
      </c>
      <c r="BQ1404" s="1" cm="1">
        <f t="array" ref="BQ1404">_xlfn.IFS(BP1404="None Known",0, LEN(BP1404)&gt;500, 5,LEN(BP1404)&gt;400, 4, LEN(BP1404)&gt;300, 3, LEN(BP1404)&gt;200, 2, LEN(BP1404)&gt;1, 1)</f>
        <v>1</v>
      </c>
      <c r="BR1404" s="1" t="s">
        <v>8740</v>
      </c>
      <c r="BS1404" s="1">
        <v>1</v>
      </c>
      <c r="BT1404" s="1" t="s">
        <v>8741</v>
      </c>
      <c r="BU1404" s="1">
        <v>2</v>
      </c>
      <c r="BV1404" s="1" t="s">
        <v>8742</v>
      </c>
      <c r="BW1404" s="1" t="s">
        <v>31</v>
      </c>
      <c r="BX1404" s="1"/>
      <c r="BY1404" t="str">
        <f>_xlfn.XLOOKUP($B1404,Img_lookup!A:A,Img_lookup!B:B, "Not available")</f>
        <v>54302b17-8c26-4425-9346-45f7ed5a49e9</v>
      </c>
      <c r="BZ1404" t="str">
        <f>_xlfn.XLOOKUP($B1404,Img_lookup!A:A,Img_lookup!C:C, "Not available")</f>
        <v>Microbotryum pinguiculae on Pinguicula vulgaris (Janet Graham).jpg</v>
      </c>
      <c r="CA1404" t="str">
        <f>_xlfn.XLOOKUP($B1404,Img_lookup!A:A,Img_lookup!D:D, "Not available")</f>
        <v>Janet Graham</v>
      </c>
      <c r="CB1404" t="str">
        <f>_xlfn.XLOOKUP($B1404,Img_lookup!A:A,Img_lookup!E:E, "https://imgur.com/aT5wafe")</f>
        <v>https://api.openverse.engineering/v1/images/54302b17-8c26-4425-9346-45f7ed5a49e9/thumb/</v>
      </c>
    </row>
    <row r="1405" spans="1:80" ht="409.6" x14ac:dyDescent="0.15">
      <c r="A1405" s="1" t="s">
        <v>114</v>
      </c>
      <c r="B1405" s="1" t="s">
        <v>13068</v>
      </c>
      <c r="C1405" s="1" t="s">
        <v>13069</v>
      </c>
      <c r="E1405" s="1" t="s">
        <v>13070</v>
      </c>
      <c r="F1405" s="1" t="s">
        <v>62</v>
      </c>
      <c r="G1405" s="1" t="s">
        <v>62</v>
      </c>
      <c r="H1405" s="11" t="str">
        <f t="shared" si="641"/>
        <v>Perennial</v>
      </c>
      <c r="I1405" s="1" t="s">
        <v>17108</v>
      </c>
      <c r="J1405" s="1">
        <v>10</v>
      </c>
      <c r="K1405" s="1">
        <v>6</v>
      </c>
      <c r="L1405" t="str" cm="1">
        <f t="array" ref="L1405">_xlfn.IFS(J1405+K1405="", "Unknown", J1405+K1405&gt;3, "Large", J1405+K1405&gt;0.5, "Medium", J1405+K1405&gt;0, "Small")</f>
        <v>Large</v>
      </c>
      <c r="M1405" s="1">
        <v>5</v>
      </c>
      <c r="N1405" cm="1">
        <f t="array" ref="N1405">IF($M1405="",INDEX($M$2:$M$2176,MATCH(1,INDEX(($A$2:$A$2176=$A1405)*($M$2:$M$2176&lt;&gt;""),0),0)),$M1405)</f>
        <v>5</v>
      </c>
      <c r="O1405" s="2" t="str">
        <f t="shared" si="636"/>
        <v>Seasonal outdoors</v>
      </c>
      <c r="P1405" s="1" t="s">
        <v>13071</v>
      </c>
      <c r="Q1405" s="1" t="s">
        <v>17111</v>
      </c>
      <c r="R1405" t="str">
        <f t="shared" si="640"/>
        <v>Slow</v>
      </c>
      <c r="S1405" s="1" t="s">
        <v>24</v>
      </c>
      <c r="T1405" s="1" t="str">
        <f t="shared" ref="T1405:T1431" si="649">LEFT(S1405,FIND("-",S1405)-1)</f>
        <v xml:space="preserve">1 </v>
      </c>
      <c r="U1405" s="1" t="str">
        <f t="shared" ref="U1405:U1431" si="650">RIGHT(S1405,FIND("-",S1405)-1)</f>
        <v>12</v>
      </c>
      <c r="V1405" s="1" t="s">
        <v>188</v>
      </c>
      <c r="W1405" s="6" t="str">
        <f t="shared" si="648"/>
        <v>4</v>
      </c>
      <c r="X1405" t="str">
        <f>IF(W1405="1", "January", IF(W1405="2", "February", IF(W1405="3", "March", IF(W1405="4", "April", IF(W1405="5", "May", IF(W1405="6", "June", IF(W1405="7", "July", IF(W1405="8", "August", IF(W1405="9", "September", IF(W1405="10", "October", IF(W1405="11", "November", IF(W1405="12", "December", "Other"))))))))))))</f>
        <v>April</v>
      </c>
      <c r="Y1405" s="2" t="str">
        <f>IF(ISNUMBER(SEARCH("-",V1405)),TRIM(RIGHT(V1405,LEN(V1405)-SEARCH("-",V1405))),V1405)</f>
        <v>5</v>
      </c>
      <c r="Z1405" s="2" t="str">
        <f>IF(Y1405="1", "January", IF(Y1405="2", "February", IF(Y1405="3", "March", IF(Y1405="4", "April", IF(Y1405="5", "May", IF(Y1405="6", "June", IF(Y1405="7", "July", IF(Y1405="8", "August", IF(Y1405="9", "September", IF(Y1405="10", "October", IF(Y1405="11", "November", IF(Y1405="12", "December", "Other"))))))))))))</f>
        <v>May</v>
      </c>
      <c r="AA1405" s="1">
        <v>10</v>
      </c>
      <c r="AB1405" s="1">
        <f t="shared" ref="AB1405:AB1431" si="651">IF(ISNUMBER(SEARCH("-",AA1405)),TRIM(LEFT(AA1405,FIND("-",AA1405)-1)),AA1405)</f>
        <v>10</v>
      </c>
      <c r="AC1405" s="1" t="str">
        <f>IF(AB1405=1, "January", IF(AB1405=2, "February", IF(AB1405=3, "March", IF(AB1405=4, "April", IF(AB1405=5, "May", IF(AB1405=6, "June", IF(AB1405=7, "July", IF(AB1405=8, "August", IF(AB1405=9, "September", IF(AB1405=10, "October", IF(AB1405=11, "November", IF(AB1405=12, "December", "Other"))))))))))))</f>
        <v>October</v>
      </c>
      <c r="AD1405" s="1"/>
      <c r="AE1405" s="1"/>
      <c r="AF1405" s="16" t="s">
        <v>25145</v>
      </c>
      <c r="AG1405" s="1" t="str">
        <f t="shared" si="626"/>
        <v xml:space="preserve">Stratified Seed </v>
      </c>
      <c r="AH1405" s="2" t="str">
        <f t="shared" si="627"/>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05" s="1" t="s">
        <v>13072</v>
      </c>
      <c r="AJ1405" s="1" t="s">
        <v>1</v>
      </c>
      <c r="AK1405" s="1" t="s">
        <v>17106</v>
      </c>
      <c r="AL1405" s="1" t="str">
        <f t="shared" si="637"/>
        <v>Unscented</v>
      </c>
      <c r="AM1405" s="1" t="b">
        <v>0</v>
      </c>
      <c r="AN1405" s="1" t="b">
        <v>1</v>
      </c>
      <c r="AO1405" s="1" t="b">
        <v>0</v>
      </c>
      <c r="AP1405" s="5" t="s">
        <v>54</v>
      </c>
      <c r="AQ1405" s="5" t="str">
        <f t="shared" si="628"/>
        <v>Light, Medium</v>
      </c>
      <c r="AR1405" s="1" t="s">
        <v>30</v>
      </c>
      <c r="AS1405" s="1" t="str">
        <f t="shared" si="638"/>
        <v>None</v>
      </c>
      <c r="AT1405" s="1" t="str">
        <f t="shared" si="629"/>
        <v>Full</v>
      </c>
      <c r="AU1405" s="1" t="s">
        <v>11</v>
      </c>
      <c r="AV1405" s="1" t="str">
        <f t="shared" si="630"/>
        <v>Dry, Moist</v>
      </c>
      <c r="AW1405" s="1" t="s">
        <v>12</v>
      </c>
      <c r="AX1405" s="1" t="str">
        <f t="shared" si="631"/>
        <v>Acid, Neutral, Alkaline</v>
      </c>
      <c r="AY1405" s="1" t="b">
        <v>0</v>
      </c>
      <c r="AZ1405" s="1" t="b">
        <v>0</v>
      </c>
      <c r="BA1405" s="1" t="b">
        <v>0</v>
      </c>
      <c r="BC1405" t="str">
        <f t="shared" si="632"/>
        <v>FALSE</v>
      </c>
      <c r="BE1405" t="str">
        <f t="shared" si="633"/>
        <v>FALSE</v>
      </c>
      <c r="BF1405" s="1" t="b">
        <v>1</v>
      </c>
      <c r="BG1405" s="1" t="b">
        <v>0</v>
      </c>
      <c r="BH1405" s="1" t="b">
        <v>1</v>
      </c>
      <c r="BJ1405" s="1" t="str">
        <f t="shared" si="634"/>
        <v>FALSE</v>
      </c>
      <c r="BK1405" s="1" t="s">
        <v>30</v>
      </c>
      <c r="BL1405" t="str">
        <f t="shared" si="635"/>
        <v>FALSE</v>
      </c>
      <c r="BM1405" s="1" t="b">
        <v>0</v>
      </c>
      <c r="BN1405" s="1" t="b">
        <v>0</v>
      </c>
      <c r="BO1405" s="1">
        <f t="shared" si="639"/>
        <v>16</v>
      </c>
      <c r="BP1405" s="1" t="s">
        <v>13073</v>
      </c>
      <c r="BQ1405" s="1" cm="1">
        <f t="array" ref="BQ1405">_xlfn.IFS(BP1405="None Known",0, LEN(BP1405)&gt;500, 5,LEN(BP1405)&gt;400, 4, LEN(BP1405)&gt;300, 3, LEN(BP1405)&gt;200, 2, LEN(BP1405)&gt;1, 1)</f>
        <v>5</v>
      </c>
      <c r="BR1405" s="16" t="s">
        <v>24939</v>
      </c>
      <c r="BS1405" s="1">
        <v>3</v>
      </c>
      <c r="BT1405" s="1" t="s">
        <v>1032</v>
      </c>
      <c r="BU1405" s="1">
        <v>2</v>
      </c>
      <c r="BV1405" s="1" t="s">
        <v>34</v>
      </c>
      <c r="BW1405" s="1" t="s">
        <v>127</v>
      </c>
      <c r="BX1405" s="1"/>
      <c r="BY1405" t="str">
        <f>_xlfn.XLOOKUP($B1405,Img_lookup!A:A,Img_lookup!B:B, "Not available")</f>
        <v>2059d448-7ba2-47bf-b097-cbc14542a0cc</v>
      </c>
      <c r="BZ1405" t="str">
        <f>_xlfn.XLOOKUP($B1405,Img_lookup!A:A,Img_lookup!C:C, "Not available")</f>
        <v>Pinus bungeana (Lacebark Pine) - young tree</v>
      </c>
      <c r="CA1405" t="str">
        <f>_xlfn.XLOOKUP($B1405,Img_lookup!A:A,Img_lookup!D:D, "Not available")</f>
        <v>S. Rae</v>
      </c>
      <c r="CB1405" t="str">
        <f>_xlfn.XLOOKUP($B1405,Img_lookup!A:A,Img_lookup!E:E, "https://imgur.com/aT5wafe")</f>
        <v>https://api.openverse.engineering/v1/images/2059d448-7ba2-47bf-b097-cbc14542a0cc/thumb/</v>
      </c>
    </row>
    <row r="1406" spans="1:80" ht="409.6" x14ac:dyDescent="0.15">
      <c r="A1406" s="1" t="s">
        <v>114</v>
      </c>
      <c r="B1406" s="1" t="s">
        <v>9149</v>
      </c>
      <c r="C1406" s="1" t="s">
        <v>9150</v>
      </c>
      <c r="E1406" s="1" t="s">
        <v>2066</v>
      </c>
      <c r="F1406" s="1" t="s">
        <v>62</v>
      </c>
      <c r="G1406" s="1" t="s">
        <v>62</v>
      </c>
      <c r="H1406" s="11" t="str">
        <f t="shared" si="641"/>
        <v>Perennial</v>
      </c>
      <c r="I1406" s="1" t="s">
        <v>17108</v>
      </c>
      <c r="J1406" s="1">
        <v>15</v>
      </c>
      <c r="K1406" s="1">
        <v>8</v>
      </c>
      <c r="L1406" t="str" cm="1">
        <f t="array" ref="L1406">_xlfn.IFS(J1406+K1406="", "Unknown", J1406+K1406&gt;3, "Large", J1406+K1406&gt;0.5, "Medium", J1406+K1406&gt;0, "Small")</f>
        <v>Large</v>
      </c>
      <c r="M1406" s="1">
        <v>7</v>
      </c>
      <c r="N1406" cm="1">
        <f t="array" ref="N1406">IF($M1406="",INDEX($M$2:$M$2176,MATCH(1,INDEX(($A$2:$A$2176=$A1406)*($M$2:$M$2176&lt;&gt;""),0),0)),$M1406)</f>
        <v>7</v>
      </c>
      <c r="O1406" s="2" t="str">
        <f t="shared" si="636"/>
        <v>Seasonal outdoors</v>
      </c>
      <c r="P1406" s="1" t="s">
        <v>9151</v>
      </c>
      <c r="Q1406" s="1" t="s">
        <v>17109</v>
      </c>
      <c r="R1406" t="str">
        <f t="shared" si="640"/>
        <v>Fast</v>
      </c>
      <c r="S1406" s="1" t="s">
        <v>24</v>
      </c>
      <c r="T1406" s="1" t="str">
        <f t="shared" si="649"/>
        <v xml:space="preserve">1 </v>
      </c>
      <c r="U1406" s="1" t="str">
        <f t="shared" si="650"/>
        <v>12</v>
      </c>
      <c r="V1406" s="1">
        <v>5</v>
      </c>
      <c r="W1406" s="6">
        <f t="shared" si="648"/>
        <v>5</v>
      </c>
      <c r="X1406" t="str">
        <f>IF(W1406=1, "January", IF(W1406=2, "February", IF(W1406=3, "March", IF(W1406=4, "April", IF(W1406=5, "May", IF(W1406=6, "June", IF(W1406=7, "July", IF(W1406=8, "August", IF(W1406=9, "September", IF(W1406=10, "October", IF(W1406=11, "November", IF(W1406=12, "December", "Other"))))))))))))</f>
        <v>May</v>
      </c>
      <c r="Y1406" s="1"/>
      <c r="Z1406" s="1"/>
      <c r="AA1406" s="1" t="s">
        <v>1029</v>
      </c>
      <c r="AB1406" s="1" t="str">
        <f t="shared" si="651"/>
        <v>1</v>
      </c>
      <c r="AC1406" s="1" t="str">
        <f>IF(AB1406="1", "January", IF(AB1406="2", "February", IF(AB1406="3", "March", IF(AB1406="4", "April", IF(AB1406="5", "May", IF(AB1406="6", "June", IF(AB1406="7", "July", IF(AB1406="8", "August", IF(AB1406="9", "September", IF(AB1406="10", "October", IF(AB1406="11", "November", IF(AB1406="12", "December", "Other"))))))))))))</f>
        <v>January</v>
      </c>
      <c r="AD1406" s="1" t="str">
        <f>IF(ISNUMBER(SEARCH("-",AA1406)),TRIM(RIGHT(AA1406,LEN(AA1406)-SEARCH("-",AA1406))),AA1406)</f>
        <v>2</v>
      </c>
      <c r="AE1406" s="1" t="str">
        <f>IF(AD1406="1", "January", IF(AD1406="2", "February", IF(AD1406="3", "March", IF(AD1406="4", "April", IF(AD1406="5", "May", IF(AD1406="6", "June", IF(AD1406="7", "July", IF(AD1406="8", "August", IF(AD1406="9", "September", IF(AD1406="10", "October", IF(AD1406="11", "November", IF(AD1406="12", "December", "Other"))))))))))))</f>
        <v>February</v>
      </c>
      <c r="AF1406" s="16" t="s">
        <v>25145</v>
      </c>
      <c r="AG1406" s="1" t="str">
        <f t="shared" si="626"/>
        <v xml:space="preserve">Stratified Seed </v>
      </c>
      <c r="AH1406" s="2" t="str">
        <f t="shared" si="627"/>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06" s="1" t="s">
        <v>9152</v>
      </c>
      <c r="AJ1406" s="1" t="s">
        <v>1</v>
      </c>
      <c r="AK1406" s="1" t="s">
        <v>17106</v>
      </c>
      <c r="AL1406" s="1" t="str">
        <f t="shared" si="637"/>
        <v>Unscented</v>
      </c>
      <c r="AM1406" s="1" t="b">
        <v>0</v>
      </c>
      <c r="AN1406" s="1" t="b">
        <v>1</v>
      </c>
      <c r="AO1406" s="1" t="b">
        <v>0</v>
      </c>
      <c r="AP1406" s="5" t="s">
        <v>54</v>
      </c>
      <c r="AQ1406" s="5" t="str">
        <f t="shared" si="628"/>
        <v>Light, Medium</v>
      </c>
      <c r="AR1406" s="1" t="s">
        <v>30</v>
      </c>
      <c r="AS1406" s="1" t="str">
        <f t="shared" si="638"/>
        <v>None</v>
      </c>
      <c r="AT1406" s="1" t="str">
        <f t="shared" si="629"/>
        <v>Full</v>
      </c>
      <c r="AU1406" s="1" t="s">
        <v>2586</v>
      </c>
      <c r="AV1406" s="1" t="str">
        <f t="shared" si="630"/>
        <v>Dry, Moist, Wet/Water</v>
      </c>
      <c r="AW1406" s="1" t="s">
        <v>123</v>
      </c>
      <c r="AX1406" s="1" t="str">
        <f t="shared" si="631"/>
        <v>Acid, Neutral</v>
      </c>
      <c r="AY1406" s="1" t="b">
        <v>0</v>
      </c>
      <c r="AZ1406" s="1" t="b">
        <v>0</v>
      </c>
      <c r="BA1406" s="1" t="b">
        <v>0</v>
      </c>
      <c r="BB1406" s="1" t="s">
        <v>29</v>
      </c>
      <c r="BC1406" t="str">
        <f t="shared" si="632"/>
        <v>TRUE</v>
      </c>
      <c r="BE1406" t="str">
        <f t="shared" si="633"/>
        <v>FALSE</v>
      </c>
      <c r="BF1406" s="1" t="b">
        <v>1</v>
      </c>
      <c r="BG1406" s="1" t="b">
        <v>0</v>
      </c>
      <c r="BH1406" s="1" t="b">
        <v>1</v>
      </c>
      <c r="BJ1406" s="1" t="str">
        <f t="shared" si="634"/>
        <v>FALSE</v>
      </c>
      <c r="BK1406" s="1" t="s">
        <v>30</v>
      </c>
      <c r="BL1406" t="str">
        <f t="shared" si="635"/>
        <v>FALSE</v>
      </c>
      <c r="BM1406" s="1" t="b">
        <v>0</v>
      </c>
      <c r="BN1406" s="1" t="b">
        <v>0</v>
      </c>
      <c r="BO1406" s="1">
        <f t="shared" si="639"/>
        <v>16</v>
      </c>
      <c r="BP1406" s="1" t="s">
        <v>9153</v>
      </c>
      <c r="BQ1406" s="1" cm="1">
        <f t="array" ref="BQ1406">_xlfn.IFS(BP1406="None Known",0, LEN(BP1406)&gt;500, 5,LEN(BP1406)&gt;400, 4, LEN(BP1406)&gt;300, 3, LEN(BP1406)&gt;200, 2, LEN(BP1406)&gt;1, 1)</f>
        <v>5</v>
      </c>
      <c r="BR1406" s="16" t="s">
        <v>24940</v>
      </c>
      <c r="BS1406" s="1">
        <v>3</v>
      </c>
      <c r="BT1406" s="1" t="s">
        <v>9154</v>
      </c>
      <c r="BU1406" s="1">
        <v>2</v>
      </c>
      <c r="BV1406" s="1" t="s">
        <v>4148</v>
      </c>
      <c r="BW1406" s="1" t="s">
        <v>127</v>
      </c>
      <c r="BX1406" s="1"/>
      <c r="BY1406" t="str">
        <f>_xlfn.XLOOKUP($B1406,Img_lookup!A:A,Img_lookup!B:B, "Not available")</f>
        <v>3f861302-02f0-4e19-a541-d853bfa5bd41</v>
      </c>
      <c r="BZ1406" t="str">
        <f>_xlfn.XLOOKUP($B1406,Img_lookup!A:A,Img_lookup!C:C, "Not available")</f>
        <v>H20140821-3397‚ÄîPinus contorta ssp bolanderi‚ÄîRPBG</v>
      </c>
      <c r="CA1406" t="str">
        <f>_xlfn.XLOOKUP($B1406,Img_lookup!A:A,Img_lookup!D:D, "Not available")</f>
        <v>John Rusk</v>
      </c>
      <c r="CB1406" t="str">
        <f>_xlfn.XLOOKUP($B1406,Img_lookup!A:A,Img_lookup!E:E, "https://imgur.com/aT5wafe")</f>
        <v>https://api.openverse.engineering/v1/images/3f861302-02f0-4e19-a541-d853bfa5bd41/thumb/</v>
      </c>
    </row>
    <row r="1407" spans="1:80" ht="409.6" x14ac:dyDescent="0.15">
      <c r="A1407" s="1" t="s">
        <v>114</v>
      </c>
      <c r="B1407" s="1" t="s">
        <v>15942</v>
      </c>
      <c r="C1407" s="1" t="s">
        <v>15943</v>
      </c>
      <c r="E1407" s="1" t="s">
        <v>1126</v>
      </c>
      <c r="F1407" s="1" t="s">
        <v>62</v>
      </c>
      <c r="G1407" s="1" t="s">
        <v>62</v>
      </c>
      <c r="H1407" s="11" t="str">
        <f t="shared" si="641"/>
        <v>Perennial</v>
      </c>
      <c r="I1407" s="1" t="s">
        <v>17108</v>
      </c>
      <c r="J1407" s="1">
        <v>15</v>
      </c>
      <c r="K1407" s="1">
        <v>7</v>
      </c>
      <c r="L1407" t="str" cm="1">
        <f t="array" ref="L1407">_xlfn.IFS(J1407+K1407="", "Unknown", J1407+K1407&gt;3, "Large", J1407+K1407&gt;0.5, "Medium", J1407+K1407&gt;0, "Small")</f>
        <v>Large</v>
      </c>
      <c r="M1407" s="1">
        <v>5</v>
      </c>
      <c r="N1407" cm="1">
        <f t="array" ref="N1407">IF($M1407="",INDEX($M$2:$M$2176,MATCH(1,INDEX(($A$2:$A$2176=$A1407)*($M$2:$M$2176&lt;&gt;""),0),0)),$M1407)</f>
        <v>5</v>
      </c>
      <c r="O1407" s="2" t="str">
        <f t="shared" si="636"/>
        <v>Seasonal outdoors</v>
      </c>
      <c r="P1407" s="1" t="s">
        <v>15944</v>
      </c>
      <c r="Q1407" s="1" t="s">
        <v>17110</v>
      </c>
      <c r="R1407" t="str">
        <f t="shared" si="640"/>
        <v>Medium</v>
      </c>
      <c r="S1407" s="1" t="s">
        <v>24</v>
      </c>
      <c r="T1407" s="1" t="str">
        <f t="shared" si="649"/>
        <v xml:space="preserve">1 </v>
      </c>
      <c r="U1407" s="1" t="str">
        <f t="shared" si="650"/>
        <v>12</v>
      </c>
      <c r="V1407" s="1">
        <v>6</v>
      </c>
      <c r="W1407" s="6">
        <f t="shared" si="648"/>
        <v>6</v>
      </c>
      <c r="X1407" t="str">
        <f>IF(W1407=1, "January", IF(W1407=2, "February", IF(W1407=3, "March", IF(W1407=4, "April", IF(W1407=5, "May", IF(W1407=6, "June", IF(W1407=7, "July", IF(W1407=8, "August", IF(W1407=9, "September", IF(W1407=10, "October", IF(W1407=11, "November", IF(W1407=12, "December", "Other"))))))))))))</f>
        <v>June</v>
      </c>
      <c r="Y1407" s="1"/>
      <c r="Z1407" s="1"/>
      <c r="AA1407" s="1" t="s">
        <v>1029</v>
      </c>
      <c r="AB1407" s="1" t="str">
        <f t="shared" si="651"/>
        <v>1</v>
      </c>
      <c r="AC1407" s="1" t="str">
        <f>IF(AB1407="1", "January", IF(AB1407="2", "February", IF(AB1407="3", "March", IF(AB1407="4", "April", IF(AB1407="5", "May", IF(AB1407="6", "June", IF(AB1407="7", "July", IF(AB1407="8", "August", IF(AB1407="9", "September", IF(AB1407="10", "October", IF(AB1407="11", "November", IF(AB1407="12", "December", "Other"))))))))))))</f>
        <v>January</v>
      </c>
      <c r="AD1407" s="1" t="str">
        <f>IF(ISNUMBER(SEARCH("-",AA1407)),TRIM(RIGHT(AA1407,LEN(AA1407)-SEARCH("-",AA1407))),AA1407)</f>
        <v>2</v>
      </c>
      <c r="AE1407" s="1" t="str">
        <f>IF(AD1407="1", "January", IF(AD1407="2", "February", IF(AD1407="3", "March", IF(AD1407="4", "April", IF(AD1407="5", "May", IF(AD1407="6", "June", IF(AD1407="7", "July", IF(AD1407="8", "August", IF(AD1407="9", "September", IF(AD1407="10", "October", IF(AD1407="11", "November", IF(AD1407="12", "December", "Other"))))))))))))</f>
        <v>February</v>
      </c>
      <c r="AF1407" s="16" t="s">
        <v>25145</v>
      </c>
      <c r="AG1407" s="1" t="str">
        <f t="shared" si="626"/>
        <v xml:space="preserve">Stratified Seed </v>
      </c>
      <c r="AH1407" s="2" t="str">
        <f t="shared" si="627"/>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07" s="1" t="s">
        <v>15945</v>
      </c>
      <c r="AJ1407" s="1" t="s">
        <v>1</v>
      </c>
      <c r="AK1407" s="1" t="s">
        <v>17106</v>
      </c>
      <c r="AL1407" s="1" t="str">
        <f t="shared" si="637"/>
        <v>Unscented</v>
      </c>
      <c r="AM1407" s="1" t="b">
        <v>0</v>
      </c>
      <c r="AN1407" s="1" t="b">
        <v>1</v>
      </c>
      <c r="AO1407" s="1" t="b">
        <v>0</v>
      </c>
      <c r="AP1407" s="5" t="s">
        <v>54</v>
      </c>
      <c r="AQ1407" s="5" t="str">
        <f t="shared" si="628"/>
        <v>Light, Medium</v>
      </c>
      <c r="AR1407" s="1" t="s">
        <v>30</v>
      </c>
      <c r="AS1407" s="1" t="str">
        <f t="shared" si="638"/>
        <v>None</v>
      </c>
      <c r="AT1407" s="1" t="str">
        <f t="shared" si="629"/>
        <v>Full</v>
      </c>
      <c r="AU1407" s="1" t="s">
        <v>11</v>
      </c>
      <c r="AV1407" s="1" t="str">
        <f t="shared" si="630"/>
        <v>Dry, Moist</v>
      </c>
      <c r="AW1407" s="1" t="s">
        <v>123</v>
      </c>
      <c r="AX1407" s="1" t="str">
        <f t="shared" si="631"/>
        <v>Acid, Neutral</v>
      </c>
      <c r="AY1407" s="1" t="b">
        <v>0</v>
      </c>
      <c r="AZ1407" s="1" t="b">
        <v>0</v>
      </c>
      <c r="BA1407" s="1" t="b">
        <v>0</v>
      </c>
      <c r="BC1407" t="str">
        <f t="shared" si="632"/>
        <v>FALSE</v>
      </c>
      <c r="BE1407" t="str">
        <f t="shared" si="633"/>
        <v>FALSE</v>
      </c>
      <c r="BF1407" s="1" t="b">
        <v>1</v>
      </c>
      <c r="BG1407" s="1" t="b">
        <v>0</v>
      </c>
      <c r="BH1407" s="1" t="b">
        <v>1</v>
      </c>
      <c r="BJ1407" s="1" t="str">
        <f t="shared" si="634"/>
        <v>FALSE</v>
      </c>
      <c r="BK1407" s="1" t="s">
        <v>30</v>
      </c>
      <c r="BL1407" t="str">
        <f t="shared" si="635"/>
        <v>FALSE</v>
      </c>
      <c r="BM1407" s="1" t="b">
        <v>0</v>
      </c>
      <c r="BN1407" s="1" t="b">
        <v>0</v>
      </c>
      <c r="BO1407" s="1">
        <f t="shared" si="639"/>
        <v>13</v>
      </c>
      <c r="BP1407" s="1" t="s">
        <v>15946</v>
      </c>
      <c r="BQ1407" s="1" cm="1">
        <f t="array" ref="BQ1407">_xlfn.IFS(BP1407="None Known",0, LEN(BP1407)&gt;500, 5,LEN(BP1407)&gt;400, 4, LEN(BP1407)&gt;300, 3, LEN(BP1407)&gt;200, 2, LEN(BP1407)&gt;1, 1)</f>
        <v>5</v>
      </c>
      <c r="BR1407" s="16" t="s">
        <v>24941</v>
      </c>
      <c r="BS1407" s="1">
        <v>2</v>
      </c>
      <c r="BT1407" s="1" t="s">
        <v>1032</v>
      </c>
      <c r="BU1407" s="1">
        <v>2</v>
      </c>
      <c r="BV1407" s="1" t="s">
        <v>431</v>
      </c>
      <c r="BW1407" s="1" t="s">
        <v>127</v>
      </c>
      <c r="BX1407" s="1"/>
      <c r="BY1407" t="str">
        <f>_xlfn.XLOOKUP($B1407,Img_lookup!A:A,Img_lookup!B:B, "Not available")</f>
        <v>880e8b60-e7ea-4a39-b7a5-6fc7142b1489</v>
      </c>
      <c r="BZ1407" t="str">
        <f>_xlfn.XLOOKUP($B1407,Img_lookup!A:A,Img_lookup!C:C, "Not available")</f>
        <v>Japanese Red Pine / Pinus densiflora / Â§öË°åÊùæ(„Çø„ÇÆ„Éß„Ç¶„Ç∑„Éß„Ç¶)</v>
      </c>
      <c r="CA1407" t="str">
        <f>_xlfn.XLOOKUP($B1407,Img_lookup!A:A,Img_lookup!D:D, "Not available")</f>
        <v>TANAKA Juuyoh (Áî∞‰∏≠ÂçÅÊ¥ã)</v>
      </c>
      <c r="CB1407" t="str">
        <f>_xlfn.XLOOKUP($B1407,Img_lookup!A:A,Img_lookup!E:E, "https://imgur.com/aT5wafe")</f>
        <v>https://api.openverse.engineering/v1/images/880e8b60-e7ea-4a39-b7a5-6fc7142b1489/thumb/</v>
      </c>
    </row>
    <row r="1408" spans="1:80" ht="409.6" x14ac:dyDescent="0.15">
      <c r="A1408" s="1" t="s">
        <v>114</v>
      </c>
      <c r="B1408" s="1" t="s">
        <v>115</v>
      </c>
      <c r="C1408" s="1" t="s">
        <v>116</v>
      </c>
      <c r="D1408" s="1" t="s">
        <v>117</v>
      </c>
      <c r="E1408" s="1" t="s">
        <v>118</v>
      </c>
      <c r="F1408" s="1" t="s">
        <v>62</v>
      </c>
      <c r="G1408" s="1" t="s">
        <v>62</v>
      </c>
      <c r="H1408" s="11" t="str">
        <f t="shared" si="641"/>
        <v>Perennial</v>
      </c>
      <c r="I1408" s="1" t="s">
        <v>17108</v>
      </c>
      <c r="J1408" s="1">
        <v>15</v>
      </c>
      <c r="L1408" t="str" cm="1">
        <f t="array" ref="L1408">_xlfn.IFS(J1408+K1408="", "Unknown", J1408+K1408&gt;3, "Large", J1408+K1408&gt;0.5, "Medium", J1408+K1408&gt;0, "Small")</f>
        <v>Large</v>
      </c>
      <c r="M1408" s="1">
        <v>5</v>
      </c>
      <c r="N1408" cm="1">
        <f t="array" ref="N1408">IF($M1408="",INDEX($M$2:$M$2176,MATCH(1,INDEX(($A$2:$A$2176=$A1408)*($M$2:$M$2176&lt;&gt;""),0),0)),$M1408)</f>
        <v>5</v>
      </c>
      <c r="O1408" s="2" t="str">
        <f t="shared" si="636"/>
        <v>Seasonal outdoors</v>
      </c>
      <c r="P1408" s="1" t="s">
        <v>119</v>
      </c>
      <c r="Q1408" s="1" t="s">
        <v>17111</v>
      </c>
      <c r="R1408" t="str">
        <f t="shared" si="640"/>
        <v>Slow</v>
      </c>
      <c r="S1408" s="1" t="s">
        <v>24</v>
      </c>
      <c r="T1408" s="1" t="str">
        <f t="shared" si="649"/>
        <v xml:space="preserve">1 </v>
      </c>
      <c r="U1408" s="1" t="str">
        <f t="shared" si="650"/>
        <v>12</v>
      </c>
      <c r="W1408" s="1"/>
      <c r="X1408" s="1"/>
      <c r="Y1408" s="1"/>
      <c r="Z1408" s="1"/>
      <c r="AA1408" s="1">
        <v>10</v>
      </c>
      <c r="AB1408" s="1">
        <f t="shared" si="651"/>
        <v>10</v>
      </c>
      <c r="AC1408" s="1" t="str">
        <f>IF(AB1408=1, "January", IF(AB1408=2, "February", IF(AB1408=3, "March", IF(AB1408=4, "April", IF(AB1408=5, "May", IF(AB1408=6, "June", IF(AB1408=7, "July", IF(AB1408=8, "August", IF(AB1408=9, "September", IF(AB1408=10, "October", IF(AB1408=11, "November", IF(AB1408=12, "December", "Other"))))))))))))</f>
        <v>October</v>
      </c>
      <c r="AD1408" s="1"/>
      <c r="AE1408" s="1"/>
      <c r="AF1408" s="16" t="s">
        <v>121</v>
      </c>
      <c r="AG1408" s="1" t="str">
        <f t="shared" si="626"/>
        <v xml:space="preserve">Seed </v>
      </c>
      <c r="AH1408" s="2" t="str">
        <f t="shared" si="627"/>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08" s="1" t="s">
        <v>122</v>
      </c>
      <c r="AJ1408" s="1" t="s">
        <v>1</v>
      </c>
      <c r="AK1408" s="1" t="s">
        <v>17106</v>
      </c>
      <c r="AL1408" s="1" t="str">
        <f t="shared" si="637"/>
        <v>Unscented</v>
      </c>
      <c r="AM1408" s="1" t="b">
        <v>0</v>
      </c>
      <c r="AN1408" s="1" t="b">
        <v>1</v>
      </c>
      <c r="AO1408" s="1" t="b">
        <v>0</v>
      </c>
      <c r="AP1408" s="5" t="s">
        <v>54</v>
      </c>
      <c r="AQ1408" s="5" t="str">
        <f t="shared" si="628"/>
        <v>Light, Medium</v>
      </c>
      <c r="AR1408" s="1" t="s">
        <v>30</v>
      </c>
      <c r="AS1408" s="1" t="str">
        <f t="shared" si="638"/>
        <v>None</v>
      </c>
      <c r="AT1408" s="1" t="str">
        <f t="shared" si="629"/>
        <v>Full</v>
      </c>
      <c r="AU1408" s="1" t="s">
        <v>11</v>
      </c>
      <c r="AV1408" s="1" t="str">
        <f t="shared" si="630"/>
        <v>Dry, Moist</v>
      </c>
      <c r="AW1408" s="1" t="s">
        <v>123</v>
      </c>
      <c r="AX1408" s="1" t="str">
        <f t="shared" si="631"/>
        <v>Acid, Neutral</v>
      </c>
      <c r="AY1408" s="1" t="b">
        <v>1</v>
      </c>
      <c r="AZ1408" s="1" t="b">
        <v>0</v>
      </c>
      <c r="BA1408" s="1" t="b">
        <v>0</v>
      </c>
      <c r="BC1408" t="str">
        <f t="shared" si="632"/>
        <v>FALSE</v>
      </c>
      <c r="BE1408" t="str">
        <f t="shared" si="633"/>
        <v>FALSE</v>
      </c>
      <c r="BF1408" s="1" t="b">
        <v>1</v>
      </c>
      <c r="BG1408" s="1" t="b">
        <v>0</v>
      </c>
      <c r="BH1408" s="1" t="b">
        <v>1</v>
      </c>
      <c r="BJ1408" s="1" t="str">
        <f t="shared" si="634"/>
        <v>FALSE</v>
      </c>
      <c r="BK1408" s="1" t="s">
        <v>30</v>
      </c>
      <c r="BL1408" t="str">
        <f t="shared" si="635"/>
        <v>FALSE</v>
      </c>
      <c r="BM1408" s="1" t="b">
        <v>0</v>
      </c>
      <c r="BN1408" s="1" t="b">
        <v>0</v>
      </c>
      <c r="BO1408" s="1">
        <f t="shared" si="639"/>
        <v>19</v>
      </c>
      <c r="BP1408" s="1" t="s">
        <v>124</v>
      </c>
      <c r="BQ1408" s="1" cm="1">
        <f t="array" ref="BQ1408">_xlfn.IFS(BP1408="None Known",0, LEN(BP1408)&gt;500, 5,LEN(BP1408)&gt;400, 4, LEN(BP1408)&gt;300, 3, LEN(BP1408)&gt;200, 2, LEN(BP1408)&gt;1, 1)</f>
        <v>5</v>
      </c>
      <c r="BR1408" s="16" t="s">
        <v>24942</v>
      </c>
      <c r="BS1408" s="1">
        <v>4</v>
      </c>
      <c r="BT1408" s="1" t="s">
        <v>125</v>
      </c>
      <c r="BU1408" s="1">
        <v>2</v>
      </c>
      <c r="BV1408" s="1" t="s">
        <v>126</v>
      </c>
      <c r="BW1408" s="1" t="s">
        <v>127</v>
      </c>
      <c r="BX1408" s="1"/>
      <c r="BY1408" t="str">
        <f>_xlfn.XLOOKUP($B1408,Img_lookup!A:A,Img_lookup!B:B, "Not available")</f>
        <v>52a13f2f-59f4-40cd-99a8-f84bc6f9571e</v>
      </c>
      <c r="BZ1408" t="str">
        <f>_xlfn.XLOOKUP($B1408,Img_lookup!A:A,Img_lookup!C:C, "Not available")</f>
        <v>Pinyon Pines (Pinus edulis) along South Rim of Grand Canyon National Park 7941</v>
      </c>
      <c r="CA1408" t="str">
        <f>_xlfn.XLOOKUP($B1408,Img_lookup!A:A,Img_lookup!D:D, "Not available")</f>
        <v>Grand Canyon NPS</v>
      </c>
      <c r="CB1408" t="str">
        <f>_xlfn.XLOOKUP($B1408,Img_lookup!A:A,Img_lookup!E:E, "https://imgur.com/aT5wafe")</f>
        <v>https://api.openverse.engineering/v1/images/52a13f2f-59f4-40cd-99a8-f84bc6f9571e/thumb/</v>
      </c>
    </row>
    <row r="1409" spans="1:80" ht="409.6" x14ac:dyDescent="0.15">
      <c r="A1409" s="1" t="s">
        <v>114</v>
      </c>
      <c r="B1409" s="1" t="s">
        <v>15167</v>
      </c>
      <c r="C1409" s="1" t="s">
        <v>15168</v>
      </c>
      <c r="E1409" s="1" t="s">
        <v>15169</v>
      </c>
      <c r="F1409" s="1" t="s">
        <v>62</v>
      </c>
      <c r="G1409" s="1" t="s">
        <v>62</v>
      </c>
      <c r="H1409" s="11" t="str">
        <f t="shared" si="641"/>
        <v>Perennial</v>
      </c>
      <c r="I1409" s="1" t="s">
        <v>17108</v>
      </c>
      <c r="J1409" s="1">
        <v>25</v>
      </c>
      <c r="L1409" t="str" cm="1">
        <f t="array" ref="L1409">_xlfn.IFS(J1409+K1409="", "Unknown", J1409+K1409&gt;3, "Large", J1409+K1409&gt;0.5, "Medium", J1409+K1409&gt;0, "Small")</f>
        <v>Large</v>
      </c>
      <c r="M1409" s="1">
        <v>7</v>
      </c>
      <c r="N1409" cm="1">
        <f t="array" ref="N1409">IF($M1409="",INDEX($M$2:$M$2176,MATCH(1,INDEX(($A$2:$A$2176=$A1409)*($M$2:$M$2176&lt;&gt;""),0),0)),$M1409)</f>
        <v>7</v>
      </c>
      <c r="O1409" s="2" t="str">
        <f t="shared" si="636"/>
        <v>Seasonal outdoors</v>
      </c>
      <c r="P1409" s="1" t="s">
        <v>15170</v>
      </c>
      <c r="Q1409" s="1" t="s">
        <v>17111</v>
      </c>
      <c r="R1409" t="str">
        <f t="shared" si="640"/>
        <v>Slow</v>
      </c>
      <c r="S1409" s="1" t="s">
        <v>24</v>
      </c>
      <c r="T1409" s="1" t="str">
        <f t="shared" si="649"/>
        <v xml:space="preserve">1 </v>
      </c>
      <c r="U1409" s="1" t="str">
        <f t="shared" si="650"/>
        <v>12</v>
      </c>
      <c r="V1409" s="1" t="s">
        <v>96</v>
      </c>
      <c r="W1409" s="6" t="str">
        <f>IF(ISNUMBER(SEARCH("-",V1409)),TRIM(LEFT(V1409,FIND("-",V1409)-1)),V1409)</f>
        <v>5</v>
      </c>
      <c r="X1409" t="str">
        <f>IF(W1409="1", "January", IF(W1409="2", "February", IF(W1409="3", "March", IF(W1409="4", "April", IF(W1409="5", "May", IF(W1409="6", "June", IF(W1409="7", "July", IF(W1409="8", "August", IF(W1409="9", "September", IF(W1409="10", "October", IF(W1409="11", "November", IF(W1409="12", "December", "Other"))))))))))))</f>
        <v>May</v>
      </c>
      <c r="Y1409" s="2" t="str">
        <f>IF(ISNUMBER(SEARCH("-",V1409)),TRIM(RIGHT(V1409,LEN(V1409)-SEARCH("-",V1409))),V1409)</f>
        <v>6</v>
      </c>
      <c r="Z1409" s="2" t="str">
        <f>IF(Y1409="1", "January", IF(Y1409="2", "February", IF(Y1409="3", "March", IF(Y1409="4", "April", IF(Y1409="5", "May", IF(Y1409="6", "June", IF(Y1409="7", "July", IF(Y1409="8", "August", IF(Y1409="9", "September", IF(Y1409="10", "October", IF(Y1409="11", "November", IF(Y1409="12", "December", "Other"))))))))))))</f>
        <v>June</v>
      </c>
      <c r="AA1409" s="1">
        <v>10</v>
      </c>
      <c r="AB1409" s="1">
        <f t="shared" si="651"/>
        <v>10</v>
      </c>
      <c r="AC1409" s="1" t="str">
        <f>IF(AB1409=1, "January", IF(AB1409=2, "February", IF(AB1409=3, "March", IF(AB1409=4, "April", IF(AB1409=5, "May", IF(AB1409=6, "June", IF(AB1409=7, "July", IF(AB1409=8, "August", IF(AB1409=9, "September", IF(AB1409=10, "October", IF(AB1409=11, "November", IF(AB1409=12, "December", "Other"))))))))))))</f>
        <v>October</v>
      </c>
      <c r="AD1409" s="1"/>
      <c r="AE1409" s="1"/>
      <c r="AF1409" s="16" t="s">
        <v>25145</v>
      </c>
      <c r="AG1409" s="1" t="str">
        <f t="shared" si="626"/>
        <v xml:space="preserve">Stratified Seed </v>
      </c>
      <c r="AH1409" s="2" t="str">
        <f t="shared" si="627"/>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09" s="1" t="s">
        <v>15171</v>
      </c>
      <c r="AJ1409" s="1" t="s">
        <v>1</v>
      </c>
      <c r="AK1409" s="1" t="s">
        <v>17106</v>
      </c>
      <c r="AL1409" s="1" t="str">
        <f t="shared" si="637"/>
        <v>Unscented</v>
      </c>
      <c r="AM1409" s="1" t="b">
        <v>0</v>
      </c>
      <c r="AN1409" s="1" t="b">
        <v>1</v>
      </c>
      <c r="AO1409" s="1" t="b">
        <v>0</v>
      </c>
      <c r="AP1409" s="5" t="s">
        <v>28</v>
      </c>
      <c r="AQ1409" s="5" t="str">
        <f t="shared" si="628"/>
        <v>Light, Medium, Heavy</v>
      </c>
      <c r="AR1409" s="1" t="s">
        <v>30</v>
      </c>
      <c r="AS1409" s="1" t="str">
        <f t="shared" si="638"/>
        <v>None</v>
      </c>
      <c r="AT1409" s="1" t="str">
        <f t="shared" si="629"/>
        <v>Full</v>
      </c>
      <c r="AU1409" s="1" t="s">
        <v>11</v>
      </c>
      <c r="AV1409" s="1" t="str">
        <f t="shared" si="630"/>
        <v>Dry, Moist</v>
      </c>
      <c r="AW1409" s="1" t="s">
        <v>123</v>
      </c>
      <c r="AX1409" s="1" t="str">
        <f t="shared" si="631"/>
        <v>Acid, Neutral</v>
      </c>
      <c r="AY1409" s="1" t="b">
        <v>0</v>
      </c>
      <c r="AZ1409" s="1" t="b">
        <v>0</v>
      </c>
      <c r="BA1409" s="1" t="b">
        <v>0</v>
      </c>
      <c r="BC1409" t="str">
        <f t="shared" si="632"/>
        <v>FALSE</v>
      </c>
      <c r="BE1409" t="str">
        <f t="shared" si="633"/>
        <v>FALSE</v>
      </c>
      <c r="BF1409" s="1" t="b">
        <v>1</v>
      </c>
      <c r="BG1409" s="1" t="b">
        <v>1</v>
      </c>
      <c r="BH1409" s="1" t="b">
        <v>1</v>
      </c>
      <c r="BJ1409" s="1" t="str">
        <f t="shared" si="634"/>
        <v>FALSE</v>
      </c>
      <c r="BK1409" s="1" t="s">
        <v>30</v>
      </c>
      <c r="BL1409" t="str">
        <f t="shared" si="635"/>
        <v>FALSE</v>
      </c>
      <c r="BM1409" s="1" t="b">
        <v>0</v>
      </c>
      <c r="BN1409" s="1" t="b">
        <v>0</v>
      </c>
      <c r="BO1409" s="1">
        <f t="shared" si="639"/>
        <v>16</v>
      </c>
      <c r="BP1409" s="1" t="s">
        <v>15172</v>
      </c>
      <c r="BQ1409" s="1" cm="1">
        <f t="array" ref="BQ1409">_xlfn.IFS(BP1409="None Known",0, LEN(BP1409)&gt;500, 5,LEN(BP1409)&gt;400, 4, LEN(BP1409)&gt;300, 3, LEN(BP1409)&gt;200, 2, LEN(BP1409)&gt;1, 1)</f>
        <v>5</v>
      </c>
      <c r="BR1409" s="16" t="s">
        <v>24943</v>
      </c>
      <c r="BS1409" s="1">
        <v>3</v>
      </c>
      <c r="BT1409" s="1" t="s">
        <v>15173</v>
      </c>
      <c r="BU1409" s="1">
        <v>2</v>
      </c>
      <c r="BW1409" s="1" t="s">
        <v>127</v>
      </c>
      <c r="BX1409" s="1"/>
      <c r="BY1409" t="str">
        <f>_xlfn.XLOOKUP($B1409,Img_lookup!A:A,Img_lookup!B:B, "Not available")</f>
        <v>749b0876-5ec2-42ad-b69a-330e92534064</v>
      </c>
      <c r="BZ1409" t="str">
        <f>_xlfn.XLOOKUP($B1409,Img_lookup!A:A,Img_lookup!C:C, "Not available")</f>
        <v>Pinus gerardiana Wall. ex D. Don</v>
      </c>
      <c r="CA1409" t="str">
        <f>_xlfn.XLOOKUP($B1409,Img_lookup!A:A,Img_lookup!D:D, "Not available")</f>
        <v>Walter N. Koelz</v>
      </c>
      <c r="CB1409" t="str">
        <f>_xlfn.XLOOKUP($B1409,Img_lookup!A:A,Img_lookup!E:E, "https://imgur.com/aT5wafe")</f>
        <v>https://api.openverse.engineering/v1/images/749b0876-5ec2-42ad-b69a-330e92534064/thumb/</v>
      </c>
    </row>
    <row r="1410" spans="1:80" ht="409.6" x14ac:dyDescent="0.15">
      <c r="A1410" s="1" t="s">
        <v>114</v>
      </c>
      <c r="B1410" s="1" t="s">
        <v>5882</v>
      </c>
      <c r="C1410" s="1" t="s">
        <v>5883</v>
      </c>
      <c r="D1410" s="1" t="s">
        <v>5884</v>
      </c>
      <c r="E1410" s="1" t="s">
        <v>5885</v>
      </c>
      <c r="F1410" s="1" t="s">
        <v>62</v>
      </c>
      <c r="G1410" s="1" t="s">
        <v>62</v>
      </c>
      <c r="H1410" s="11" t="str">
        <f t="shared" si="641"/>
        <v>Perennial</v>
      </c>
      <c r="I1410" s="1" t="s">
        <v>17108</v>
      </c>
      <c r="J1410" s="1">
        <v>20</v>
      </c>
      <c r="L1410" t="str" cm="1">
        <f t="array" ref="L1410">_xlfn.IFS(J1410+K1410="", "Unknown", J1410+K1410&gt;3, "Large", J1410+K1410&gt;0.5, "Medium", J1410+K1410&gt;0, "Small")</f>
        <v>Large</v>
      </c>
      <c r="M1410" s="1">
        <v>3</v>
      </c>
      <c r="N1410" cm="1">
        <f t="array" ref="N1410">IF($M1410="",INDEX($M$2:$M$2176,MATCH(1,INDEX(($A$2:$A$2176=$A1410)*($M$2:$M$2176&lt;&gt;""),0),0)),$M1410)</f>
        <v>3</v>
      </c>
      <c r="O1410" s="2" t="str">
        <f t="shared" si="636"/>
        <v>Hardy to cold</v>
      </c>
      <c r="P1410" s="1" t="s">
        <v>5886</v>
      </c>
      <c r="Q1410" s="1" t="s">
        <v>17110</v>
      </c>
      <c r="R1410" t="str">
        <f t="shared" si="640"/>
        <v>Medium</v>
      </c>
      <c r="S1410" s="1" t="s">
        <v>24</v>
      </c>
      <c r="T1410" s="1" t="str">
        <f t="shared" si="649"/>
        <v xml:space="preserve">1 </v>
      </c>
      <c r="U1410" s="1" t="str">
        <f t="shared" si="650"/>
        <v>12</v>
      </c>
      <c r="V1410" s="1">
        <v>5</v>
      </c>
      <c r="W1410" s="6">
        <f>IF(ISNUMBER(SEARCH("-",V1410)),TRIM(LEFT(V1410,FIND("-",V1410)-1)),V1410)</f>
        <v>5</v>
      </c>
      <c r="X1410" t="str">
        <f>IF(W1410=1, "January", IF(W1410=2, "February", IF(W1410=3, "March", IF(W1410=4, "April", IF(W1410=5, "May", IF(W1410=6, "June", IF(W1410=7, "July", IF(W1410=8, "August", IF(W1410=9, "September", IF(W1410=10, "October", IF(W1410=11, "November", IF(W1410=12, "December", "Other"))))))))))))</f>
        <v>May</v>
      </c>
      <c r="Y1410" s="1"/>
      <c r="Z1410" s="1"/>
      <c r="AA1410" s="1">
        <v>9</v>
      </c>
      <c r="AB1410" s="1">
        <f t="shared" si="651"/>
        <v>9</v>
      </c>
      <c r="AC1410" s="1" t="str">
        <f>IF(AB1410=1, "January", IF(AB1410=2, "February", IF(AB1410=3, "March", IF(AB1410=4, "April", IF(AB1410=5, "May", IF(AB1410=6, "June", IF(AB1410=7, "July", IF(AB1410=8, "August", IF(AB1410=9, "September", IF(AB1410=10, "October", IF(AB1410=11, "November", IF(AB1410=12, "December", "Other"))))))))))))</f>
        <v>September</v>
      </c>
      <c r="AD1410" s="1"/>
      <c r="AE1410" s="1"/>
      <c r="AF1410" s="16" t="s">
        <v>25145</v>
      </c>
      <c r="AG1410" s="1" t="str">
        <f t="shared" ref="AG1410:AG1473" si="652">LEFT(AF1410,FIND("-",AF1410)-1)</f>
        <v xml:space="preserve">Stratified Seed </v>
      </c>
      <c r="AH1410" s="2" t="str">
        <f t="shared" ref="AH1410:AH1473" si="653">RIGHT(AF1410,LEN(AF1410)-FIND("-",AF1410)-1)</f>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0" s="1" t="s">
        <v>5887</v>
      </c>
      <c r="AJ1410" s="1" t="s">
        <v>1</v>
      </c>
      <c r="AK1410" s="1" t="s">
        <v>17106</v>
      </c>
      <c r="AL1410" s="1" t="str">
        <f t="shared" si="637"/>
        <v>Unscented</v>
      </c>
      <c r="AM1410" s="1" t="b">
        <v>0</v>
      </c>
      <c r="AN1410" s="1" t="b">
        <v>1</v>
      </c>
      <c r="AO1410" s="1" t="b">
        <v>0</v>
      </c>
      <c r="AP1410" s="5" t="s">
        <v>54</v>
      </c>
      <c r="AQ1410" s="5" t="str">
        <f t="shared" ref="AQ1410:AQ1473" si="654">IF(AP1410="L", "Light", IF(AP1410="M", "Medium", IF(AP1410="H", "Heavy", IF(AP1410="LM", "Light, Medium", IF(AP1410="MH", "Medium, Heavy", IF(AP1410="LMH", "Light, Medium, Heavy", ""))))))</f>
        <v>Light, Medium</v>
      </c>
      <c r="AR1410" s="1" t="s">
        <v>30</v>
      </c>
      <c r="AS1410" s="1" t="str">
        <f t="shared" si="638"/>
        <v>None</v>
      </c>
      <c r="AT1410" s="1" t="str">
        <f t="shared" ref="AT1410:AT1473" si="655">IF(AR1410="N", "Full", IF(AR1410="S", "Partial", IF(AR1410="F", "None", IF(AR1410="SN", "Partial, Full", IF(AR1410="NP", "None, Partial", IF(AR1410="FSN", "None, Partial, Full", ""))))))</f>
        <v>Full</v>
      </c>
      <c r="AU1410" s="1" t="s">
        <v>11</v>
      </c>
      <c r="AV1410" s="1" t="str">
        <f t="shared" ref="AV1410:AV1473" si="656">IF(AU1410="D", "Dry", IF(AU1410="M", "Moist", IF(AU1410="We", "Wet/Water", IF(AU1410="Wa", "Wet/Water", IF(AU1410="WeWa", "Wet/Water", IF(AU1410="DM", "Dry, Moist", IF(AU1410="DMWe", "Dry, Moist, Wet/Water", IF(AU1410="MWe", "Moist, Wet/Water", IF(AU1410="MWeWa", "Moist, Wet/Water", IF(AU1410="WeM", "Moist, Wet/Water",""))))))))))</f>
        <v>Dry, Moist</v>
      </c>
      <c r="AW1410" s="1" t="s">
        <v>123</v>
      </c>
      <c r="AX1410" s="1" t="str">
        <f t="shared" ref="AX1410:AX1473" si="657">IF(AW1410="A", "Acid", IF(AW1410="N", "Neutral", IF(AW1410="B", "Alkaline", IF(AW1410="AN", "Acid, Neutral", IF(AW1410="NB", "Neutral, Alkaline", IF(AW1410="ANB", "Acid, Neutral, Alkaline", ""))))))</f>
        <v>Acid, Neutral</v>
      </c>
      <c r="AY1410" s="1" t="b">
        <v>0</v>
      </c>
      <c r="AZ1410" s="1" t="b">
        <v>0</v>
      </c>
      <c r="BA1410" s="1" t="b">
        <v>0</v>
      </c>
      <c r="BC1410" t="str">
        <f t="shared" ref="BC1410:BC1473" si="658">IF(BB1410="M", "TRUE", IF(BB1410="W", "TRUE", "FALSE"))</f>
        <v>FALSE</v>
      </c>
      <c r="BE1410" t="str">
        <f t="shared" ref="BE1410:BE1473" si="659">IF(BD1410="Y", "TRUE", "FALSE")</f>
        <v>FALSE</v>
      </c>
      <c r="BF1410" s="1" t="b">
        <v>1</v>
      </c>
      <c r="BG1410" s="1" t="b">
        <v>0</v>
      </c>
      <c r="BH1410" s="1" t="b">
        <v>1</v>
      </c>
      <c r="BJ1410" s="1" t="str">
        <f t="shared" ref="BJ1410:BJ1473" si="660">IF(BI1410="Y", "TRUE", "FALSE")</f>
        <v>FALSE</v>
      </c>
      <c r="BK1410" s="1" t="s">
        <v>30</v>
      </c>
      <c r="BL1410" t="str">
        <f t="shared" ref="BL1410:BL1473" si="661">IF(BK1410="Y", "TRUE", "FALSE")</f>
        <v>FALSE</v>
      </c>
      <c r="BM1410" s="1" t="b">
        <v>0</v>
      </c>
      <c r="BN1410" s="1" t="b">
        <v>0</v>
      </c>
      <c r="BO1410" s="1">
        <f t="shared" si="639"/>
        <v>19</v>
      </c>
      <c r="BP1410" s="1" t="s">
        <v>5888</v>
      </c>
      <c r="BQ1410" s="1" cm="1">
        <f t="array" ref="BQ1410">_xlfn.IFS(BP1410="None Known",0, LEN(BP1410)&gt;500, 5,LEN(BP1410)&gt;400, 4, LEN(BP1410)&gt;300, 3, LEN(BP1410)&gt;200, 2, LEN(BP1410)&gt;1, 1)</f>
        <v>5</v>
      </c>
      <c r="BR1410" s="16" t="s">
        <v>24944</v>
      </c>
      <c r="BS1410" s="1">
        <v>4</v>
      </c>
      <c r="BT1410" s="1" t="s">
        <v>5889</v>
      </c>
      <c r="BU1410" s="1">
        <v>2</v>
      </c>
      <c r="BV1410" s="1" t="s">
        <v>4802</v>
      </c>
      <c r="BW1410" s="1" t="s">
        <v>127</v>
      </c>
      <c r="BX1410" s="1"/>
      <c r="BY1410" t="str">
        <f>_xlfn.XLOOKUP($B1410,Img_lookup!A:A,Img_lookup!B:B, "Not available")</f>
        <v>e4801327-9ac0-46fa-9be9-72d9d25bfec0</v>
      </c>
      <c r="BZ1410" t="str">
        <f>_xlfn.XLOOKUP($B1410,Img_lookup!A:A,Img_lookup!C:C, "Not available")</f>
        <v>Pinus koraiensis (Korean Pine)</v>
      </c>
      <c r="CA1410" t="str">
        <f>_xlfn.XLOOKUP($B1410,Img_lookup!A:A,Img_lookup!D:D, "Not available")</f>
        <v>S. Rae</v>
      </c>
      <c r="CB1410" t="str">
        <f>_xlfn.XLOOKUP($B1410,Img_lookup!A:A,Img_lookup!E:E, "https://imgur.com/aT5wafe")</f>
        <v>https://api.openverse.engineering/v1/images/e4801327-9ac0-46fa-9be9-72d9d25bfec0/thumb/</v>
      </c>
    </row>
    <row r="1411" spans="1:80" ht="409.6" x14ac:dyDescent="0.15">
      <c r="A1411" s="1" t="s">
        <v>114</v>
      </c>
      <c r="B1411" s="1" t="s">
        <v>15086</v>
      </c>
      <c r="C1411" s="1" t="s">
        <v>15087</v>
      </c>
      <c r="E1411" s="1" t="s">
        <v>3094</v>
      </c>
      <c r="F1411" s="1" t="s">
        <v>62</v>
      </c>
      <c r="G1411" s="1" t="s">
        <v>62</v>
      </c>
      <c r="H1411" s="11" t="str">
        <f t="shared" si="641"/>
        <v>Perennial</v>
      </c>
      <c r="I1411" s="1" t="s">
        <v>17108</v>
      </c>
      <c r="J1411" s="1">
        <v>75</v>
      </c>
      <c r="L1411" t="str" cm="1">
        <f t="array" ref="L1411">_xlfn.IFS(J1411+K1411="", "Unknown", J1411+K1411&gt;3, "Large", J1411+K1411&gt;0.5, "Medium", J1411+K1411&gt;0, "Small")</f>
        <v>Large</v>
      </c>
      <c r="M1411" s="1">
        <v>7</v>
      </c>
      <c r="N1411" cm="1">
        <f t="array" ref="N1411">IF($M1411="",INDEX($M$2:$M$2176,MATCH(1,INDEX(($A$2:$A$2176=$A1411)*($M$2:$M$2176&lt;&gt;""),0),0)),$M1411)</f>
        <v>7</v>
      </c>
      <c r="O1411" s="2" t="str">
        <f t="shared" ref="O1411:O1474" si="662">IF(N1411="", "Temperate zone", IF(N1411&lt;5, "Hardy to cold", IF(N1411&lt;8, "Seasonal outdoors", IF(N1411&lt;12, "Grown indoors", "all Temperate zone"))))</f>
        <v>Seasonal outdoors</v>
      </c>
      <c r="P1411" s="1" t="s">
        <v>15088</v>
      </c>
      <c r="Q1411" s="1" t="s">
        <v>17109</v>
      </c>
      <c r="R1411" t="str">
        <f t="shared" si="640"/>
        <v>Fast</v>
      </c>
      <c r="S1411" s="1" t="s">
        <v>24</v>
      </c>
      <c r="T1411" s="1" t="str">
        <f t="shared" si="649"/>
        <v xml:space="preserve">1 </v>
      </c>
      <c r="U1411" s="1" t="str">
        <f t="shared" si="650"/>
        <v>12</v>
      </c>
      <c r="V1411" s="1" t="s">
        <v>96</v>
      </c>
      <c r="W1411" s="6" t="str">
        <f>IF(ISNUMBER(SEARCH("-",V1411)),TRIM(LEFT(V1411,FIND("-",V1411)-1)),V1411)</f>
        <v>5</v>
      </c>
      <c r="X1411" t="str">
        <f>IF(W1411="1", "January", IF(W1411="2", "February", IF(W1411="3", "March", IF(W1411="4", "April", IF(W1411="5", "May", IF(W1411="6", "June", IF(W1411="7", "July", IF(W1411="8", "August", IF(W1411="9", "September", IF(W1411="10", "October", IF(W1411="11", "November", IF(W1411="12", "December", "Other"))))))))))))</f>
        <v>May</v>
      </c>
      <c r="Y1411" s="2" t="str">
        <f>IF(ISNUMBER(SEARCH("-",V1411)),TRIM(RIGHT(V1411,LEN(V1411)-SEARCH("-",V1411))),V1411)</f>
        <v>6</v>
      </c>
      <c r="Z1411" s="2" t="str">
        <f>IF(Y1411="1", "January", IF(Y1411="2", "February", IF(Y1411="3", "March", IF(Y1411="4", "April", IF(Y1411="5", "May", IF(Y1411="6", "June", IF(Y1411="7", "July", IF(Y1411="8", "August", IF(Y1411="9", "September", IF(Y1411="10", "October", IF(Y1411="11", "November", IF(Y1411="12", "December", "Other"))))))))))))</f>
        <v>June</v>
      </c>
      <c r="AA1411" s="1">
        <v>10</v>
      </c>
      <c r="AB1411" s="1">
        <f t="shared" si="651"/>
        <v>10</v>
      </c>
      <c r="AC1411" s="1" t="str">
        <f>IF(AB1411=1, "January", IF(AB1411=2, "February", IF(AB1411=3, "March", IF(AB1411=4, "April", IF(AB1411=5, "May", IF(AB1411=6, "June", IF(AB1411=7, "July", IF(AB1411=8, "August", IF(AB1411=9, "September", IF(AB1411=10, "October", IF(AB1411=11, "November", IF(AB1411=12, "December", "Other"))))))))))))</f>
        <v>October</v>
      </c>
      <c r="AD1411" s="1"/>
      <c r="AE1411" s="1"/>
      <c r="AF1411" s="16" t="s">
        <v>25145</v>
      </c>
      <c r="AG1411" s="1" t="str">
        <f t="shared" si="652"/>
        <v xml:space="preserve">Stratified Seed </v>
      </c>
      <c r="AH1411"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1" s="1" t="s">
        <v>15089</v>
      </c>
      <c r="AJ1411" s="1" t="s">
        <v>1</v>
      </c>
      <c r="AK1411" s="1" t="s">
        <v>17106</v>
      </c>
      <c r="AL1411" s="1" t="str">
        <f t="shared" ref="AL1411:AL1474" si="663">IF(AM1411=TRUE, "Scented", "Unscented")</f>
        <v>Scented</v>
      </c>
      <c r="AM1411" s="1" t="b">
        <v>1</v>
      </c>
      <c r="AN1411" s="1" t="b">
        <v>1</v>
      </c>
      <c r="AO1411" s="1" t="b">
        <v>0</v>
      </c>
      <c r="AP1411" s="5" t="s">
        <v>54</v>
      </c>
      <c r="AQ1411" s="5" t="str">
        <f t="shared" si="654"/>
        <v>Light, Medium</v>
      </c>
      <c r="AR1411" s="1" t="s">
        <v>30</v>
      </c>
      <c r="AS1411" s="1" t="str">
        <f t="shared" ref="AS1411:AS1474" si="664">IF(AR1411="N", "None", IF(AR1411="S", "Partial", IF(AR1411="F", "Full", IF(AR1411="SN", "None, Partial", IF(AR1411="FS", "Partial, Full", IF(AR1411="FSN", "None, Partial, Full", ""))))))</f>
        <v>None</v>
      </c>
      <c r="AT1411" s="1" t="str">
        <f t="shared" si="655"/>
        <v>Full</v>
      </c>
      <c r="AU1411" s="1" t="s">
        <v>11</v>
      </c>
      <c r="AV1411" s="1" t="str">
        <f t="shared" si="656"/>
        <v>Dry, Moist</v>
      </c>
      <c r="AW1411" s="1" t="s">
        <v>123</v>
      </c>
      <c r="AX1411" s="1" t="str">
        <f t="shared" si="657"/>
        <v>Acid, Neutral</v>
      </c>
      <c r="AY1411" s="1" t="b">
        <v>0</v>
      </c>
      <c r="AZ1411" s="1" t="b">
        <v>0</v>
      </c>
      <c r="BA1411" s="1" t="b">
        <v>0</v>
      </c>
      <c r="BB1411" s="1" t="s">
        <v>275</v>
      </c>
      <c r="BC1411" t="str">
        <f t="shared" si="658"/>
        <v>TRUE</v>
      </c>
      <c r="BE1411" t="str">
        <f t="shared" si="659"/>
        <v>FALSE</v>
      </c>
      <c r="BF1411" s="1" t="b">
        <v>1</v>
      </c>
      <c r="BG1411" s="1" t="b">
        <v>0</v>
      </c>
      <c r="BH1411" s="1" t="b">
        <v>1</v>
      </c>
      <c r="BJ1411" s="1" t="str">
        <f t="shared" si="660"/>
        <v>FALSE</v>
      </c>
      <c r="BK1411" s="1" t="s">
        <v>30</v>
      </c>
      <c r="BL1411" t="str">
        <f t="shared" si="661"/>
        <v>FALSE</v>
      </c>
      <c r="BM1411" s="1" t="b">
        <v>0</v>
      </c>
      <c r="BN1411" s="1" t="b">
        <v>0</v>
      </c>
      <c r="BO1411" s="1">
        <f t="shared" ref="BO1411:BO1474" si="665">BQ1411+(BS1411*3)+BU1411</f>
        <v>16</v>
      </c>
      <c r="BP1411" s="1" t="s">
        <v>15090</v>
      </c>
      <c r="BQ1411" s="1" cm="1">
        <f t="array" ref="BQ1411">_xlfn.IFS(BP1411="None Known",0, LEN(BP1411)&gt;500, 5,LEN(BP1411)&gt;400, 4, LEN(BP1411)&gt;300, 3, LEN(BP1411)&gt;200, 2, LEN(BP1411)&gt;1, 1)</f>
        <v>5</v>
      </c>
      <c r="BR1411" s="16" t="s">
        <v>24945</v>
      </c>
      <c r="BS1411" s="1">
        <v>3</v>
      </c>
      <c r="BT1411" s="1" t="s">
        <v>15091</v>
      </c>
      <c r="BU1411" s="1">
        <v>2</v>
      </c>
      <c r="BV1411" s="1" t="s">
        <v>465</v>
      </c>
      <c r="BW1411" s="1" t="s">
        <v>127</v>
      </c>
      <c r="BX1411" s="1"/>
      <c r="BY1411" t="str">
        <f>_xlfn.XLOOKUP($B1411,Img_lookup!A:A,Img_lookup!B:B, "Not available")</f>
        <v>dc41df8a-2e24-4944-b859-ca6f1ca77d57</v>
      </c>
      <c r="BZ1411" t="str">
        <f>_xlfn.XLOOKUP($B1411,Img_lookup!A:A,Img_lookup!C:C, "Not available")</f>
        <v>c.1916. Large sugar pine tree (Pinus lambertiana) attacked and killed by mountain pine beetle (Dendroctonus monticolae). '370 years old. Killed by Beetles in one year.' Treated by Park Ranger Adair. Yosemite National Park, California.</v>
      </c>
      <c r="CA1411" t="str">
        <f>_xlfn.XLOOKUP($B1411,Img_lookup!A:A,Img_lookup!D:D, "Not available")</f>
        <v>USDA Forest Service</v>
      </c>
      <c r="CB1411" t="str">
        <f>_xlfn.XLOOKUP($B1411,Img_lookup!A:A,Img_lookup!E:E, "https://imgur.com/aT5wafe")</f>
        <v>https://api.openverse.engineering/v1/images/dc41df8a-2e24-4944-b859-ca6f1ca77d57/thumb/</v>
      </c>
    </row>
    <row r="1412" spans="1:80" ht="409.6" x14ac:dyDescent="0.15">
      <c r="A1412" s="1" t="s">
        <v>114</v>
      </c>
      <c r="B1412" s="1" t="s">
        <v>2809</v>
      </c>
      <c r="C1412" s="1" t="s">
        <v>2810</v>
      </c>
      <c r="E1412" s="1" t="s">
        <v>2811</v>
      </c>
      <c r="F1412" s="1" t="s">
        <v>62</v>
      </c>
      <c r="G1412" s="1" t="s">
        <v>62</v>
      </c>
      <c r="H1412" s="11" t="str">
        <f t="shared" si="641"/>
        <v>Perennial</v>
      </c>
      <c r="I1412" s="1" t="s">
        <v>17108</v>
      </c>
      <c r="J1412" s="1">
        <v>25</v>
      </c>
      <c r="L1412" t="str" cm="1">
        <f t="array" ref="L1412">_xlfn.IFS(J1412+K1412="", "Unknown", J1412+K1412&gt;3, "Large", J1412+K1412&gt;0.5, "Medium", J1412+K1412&gt;0, "Small")</f>
        <v>Large</v>
      </c>
      <c r="M1412" s="1">
        <v>7</v>
      </c>
      <c r="N1412" cm="1">
        <f t="array" ref="N1412">IF($M1412="",INDEX($M$2:$M$2176,MATCH(1,INDEX(($A$2:$A$2176=$A1412)*($M$2:$M$2176&lt;&gt;""),0),0)),$M1412)</f>
        <v>7</v>
      </c>
      <c r="O1412" s="2" t="str">
        <f t="shared" si="662"/>
        <v>Seasonal outdoors</v>
      </c>
      <c r="P1412" s="1" t="s">
        <v>2812</v>
      </c>
      <c r="R1412" t="str">
        <f t="shared" ref="R1412:R1475" si="666">IF(Q1412="Fast", "Fast", IF(Q1412="Slow", "Slow", "Medium"))</f>
        <v>Medium</v>
      </c>
      <c r="S1412" s="1" t="s">
        <v>24</v>
      </c>
      <c r="T1412" s="1" t="str">
        <f t="shared" si="649"/>
        <v xml:space="preserve">1 </v>
      </c>
      <c r="U1412" s="1" t="str">
        <f t="shared" si="650"/>
        <v>12</v>
      </c>
      <c r="W1412" s="1"/>
      <c r="X1412" s="1"/>
      <c r="Y1412" s="1"/>
      <c r="Z1412" s="1"/>
      <c r="AA1412" s="1" t="s">
        <v>1029</v>
      </c>
      <c r="AB1412" s="1" t="str">
        <f t="shared" si="651"/>
        <v>1</v>
      </c>
      <c r="AC1412" s="1" t="str">
        <f>IF(AB1412="1", "January", IF(AB1412="2", "February", IF(AB1412="3", "March", IF(AB1412="4", "April", IF(AB1412="5", "May", IF(AB1412="6", "June", IF(AB1412="7", "July", IF(AB1412="8", "August", IF(AB1412="9", "September", IF(AB1412="10", "October", IF(AB1412="11", "November", IF(AB1412="12", "December", "Other"))))))))))))</f>
        <v>January</v>
      </c>
      <c r="AD1412" s="1" t="str">
        <f>IF(ISNUMBER(SEARCH("-",AA1412)),TRIM(RIGHT(AA1412,LEN(AA1412)-SEARCH("-",AA1412))),AA1412)</f>
        <v>2</v>
      </c>
      <c r="AE1412" s="1" t="str">
        <f>IF(AD1412="1", "January", IF(AD1412="2", "February", IF(AD1412="3", "March", IF(AD1412="4", "April", IF(AD1412="5", "May", IF(AD1412="6", "June", IF(AD1412="7", "July", IF(AD1412="8", "August", IF(AD1412="9", "September", IF(AD1412="10", "October", IF(AD1412="11", "November", IF(AD1412="12", "December", "Other"))))))))))))</f>
        <v>February</v>
      </c>
      <c r="AF1412" s="16" t="s">
        <v>25145</v>
      </c>
      <c r="AG1412" s="1" t="str">
        <f t="shared" si="652"/>
        <v xml:space="preserve">Stratified Seed </v>
      </c>
      <c r="AH1412"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2" s="1" t="s">
        <v>2813</v>
      </c>
      <c r="AJ1412" s="1" t="s">
        <v>1</v>
      </c>
      <c r="AK1412" s="1" t="s">
        <v>17106</v>
      </c>
      <c r="AL1412" s="1" t="str">
        <f t="shared" si="663"/>
        <v>Unscented</v>
      </c>
      <c r="AM1412" s="1" t="b">
        <v>0</v>
      </c>
      <c r="AN1412" s="1" t="b">
        <v>1</v>
      </c>
      <c r="AO1412" s="1" t="b">
        <v>0</v>
      </c>
      <c r="AP1412" s="5" t="s">
        <v>54</v>
      </c>
      <c r="AQ1412" s="5" t="str">
        <f t="shared" si="654"/>
        <v>Light, Medium</v>
      </c>
      <c r="AR1412" s="1" t="s">
        <v>30</v>
      </c>
      <c r="AS1412" s="1" t="str">
        <f t="shared" si="664"/>
        <v>None</v>
      </c>
      <c r="AT1412" s="1" t="str">
        <f t="shared" si="655"/>
        <v>Full</v>
      </c>
      <c r="AU1412" s="1" t="s">
        <v>11</v>
      </c>
      <c r="AV1412" s="1" t="str">
        <f t="shared" si="656"/>
        <v>Dry, Moist</v>
      </c>
      <c r="AW1412" s="1" t="s">
        <v>123</v>
      </c>
      <c r="AX1412" s="1" t="str">
        <f t="shared" si="657"/>
        <v>Acid, Neutral</v>
      </c>
      <c r="AY1412" s="1" t="b">
        <v>0</v>
      </c>
      <c r="AZ1412" s="1" t="b">
        <v>0</v>
      </c>
      <c r="BA1412" s="1" t="b">
        <v>0</v>
      </c>
      <c r="BC1412" t="str">
        <f t="shared" si="658"/>
        <v>FALSE</v>
      </c>
      <c r="BE1412" t="str">
        <f t="shared" si="659"/>
        <v>FALSE</v>
      </c>
      <c r="BF1412" s="1" t="b">
        <v>1</v>
      </c>
      <c r="BG1412" s="1" t="b">
        <v>0</v>
      </c>
      <c r="BH1412" s="1" t="b">
        <v>1</v>
      </c>
      <c r="BJ1412" s="1" t="str">
        <f t="shared" si="660"/>
        <v>FALSE</v>
      </c>
      <c r="BK1412" s="1" t="s">
        <v>30</v>
      </c>
      <c r="BL1412" t="str">
        <f t="shared" si="661"/>
        <v>FALSE</v>
      </c>
      <c r="BM1412" s="1" t="b">
        <v>0</v>
      </c>
      <c r="BN1412" s="1" t="b">
        <v>0</v>
      </c>
      <c r="BO1412" s="1">
        <f t="shared" si="665"/>
        <v>13</v>
      </c>
      <c r="BP1412" s="1" t="s">
        <v>2814</v>
      </c>
      <c r="BQ1412" s="1" cm="1">
        <f t="array" ref="BQ1412">_xlfn.IFS(BP1412="None Known",0, LEN(BP1412)&gt;500, 5,LEN(BP1412)&gt;400, 4, LEN(BP1412)&gt;300, 3, LEN(BP1412)&gt;200, 2, LEN(BP1412)&gt;1, 1)</f>
        <v>5</v>
      </c>
      <c r="BR1412" s="1" t="s">
        <v>254</v>
      </c>
      <c r="BS1412" s="1">
        <v>2</v>
      </c>
      <c r="BT1412" s="1" t="s">
        <v>2815</v>
      </c>
      <c r="BU1412" s="1">
        <v>2</v>
      </c>
      <c r="BV1412" s="1" t="s">
        <v>34</v>
      </c>
      <c r="BW1412" s="1" t="s">
        <v>127</v>
      </c>
      <c r="BX1412" s="1"/>
      <c r="BY1412" t="str">
        <f>_xlfn.XLOOKUP($B1412,Img_lookup!A:A,Img_lookup!B:B, "Not available")</f>
        <v>da9138fc-c28f-4986-b76f-037bed508e40</v>
      </c>
      <c r="BZ1412" t="str">
        <f>_xlfn.XLOOKUP($B1412,Img_lookup!A:A,Img_lookup!C:C, "Not available")</f>
        <v>Pinus massoniana D. Don</v>
      </c>
      <c r="CA1412" t="str">
        <f>_xlfn.XLOOKUP($B1412,Img_lookup!A:A,Img_lookup!D:D, "Not available")</f>
        <v>Jin-Kui Liu</v>
      </c>
      <c r="CB1412" t="str">
        <f>_xlfn.XLOOKUP($B1412,Img_lookup!A:A,Img_lookup!E:E, "https://imgur.com/aT5wafe")</f>
        <v>https://api.openverse.engineering/v1/images/da9138fc-c28f-4986-b76f-037bed508e40/thumb/</v>
      </c>
    </row>
    <row r="1413" spans="1:80" ht="409.6" x14ac:dyDescent="0.15">
      <c r="A1413" s="1" t="s">
        <v>114</v>
      </c>
      <c r="B1413" s="1" t="s">
        <v>3526</v>
      </c>
      <c r="C1413" s="1" t="s">
        <v>3527</v>
      </c>
      <c r="D1413" s="1" t="s">
        <v>3528</v>
      </c>
      <c r="E1413" s="1" t="s">
        <v>3529</v>
      </c>
      <c r="F1413" s="1" t="s">
        <v>62</v>
      </c>
      <c r="G1413" s="1" t="s">
        <v>62</v>
      </c>
      <c r="H1413" s="11" t="str">
        <f t="shared" si="641"/>
        <v>Perennial</v>
      </c>
      <c r="I1413" s="1" t="s">
        <v>17108</v>
      </c>
      <c r="J1413" s="1">
        <v>10</v>
      </c>
      <c r="L1413" t="str" cm="1">
        <f t="array" ref="L1413">_xlfn.IFS(J1413+K1413="", "Unknown", J1413+K1413&gt;3, "Large", J1413+K1413&gt;0.5, "Medium", J1413+K1413&gt;0, "Small")</f>
        <v>Large</v>
      </c>
      <c r="N1413" cm="1">
        <f t="array" ref="N1413">IF($M1413="",INDEX($M$2:$M$2176,MATCH(1,INDEX(($A$2:$A$2176=$A1413)*($M$2:$M$2176&lt;&gt;""),0),0)),$M1413)</f>
        <v>4</v>
      </c>
      <c r="O1413" s="2" t="str">
        <f t="shared" si="662"/>
        <v>Hardy to cold</v>
      </c>
      <c r="P1413" s="1" t="s">
        <v>3530</v>
      </c>
      <c r="Q1413" s="1" t="s">
        <v>17111</v>
      </c>
      <c r="R1413" t="str">
        <f t="shared" si="666"/>
        <v>Slow</v>
      </c>
      <c r="S1413" s="1" t="s">
        <v>24</v>
      </c>
      <c r="T1413" s="1" t="str">
        <f t="shared" si="649"/>
        <v xml:space="preserve">1 </v>
      </c>
      <c r="U1413" s="1" t="str">
        <f t="shared" si="650"/>
        <v>12</v>
      </c>
      <c r="W1413" s="1"/>
      <c r="X1413" s="1"/>
      <c r="Y1413" s="1"/>
      <c r="Z1413" s="1"/>
      <c r="AA1413" s="1">
        <v>10</v>
      </c>
      <c r="AB1413" s="1">
        <f t="shared" si="651"/>
        <v>10</v>
      </c>
      <c r="AC1413" s="1" t="str">
        <f>IF(AB1413=1, "January", IF(AB1413=2, "February", IF(AB1413=3, "March", IF(AB1413=4, "April", IF(AB1413=5, "May", IF(AB1413=6, "June", IF(AB1413=7, "July", IF(AB1413=8, "August", IF(AB1413=9, "September", IF(AB1413=10, "October", IF(AB1413=11, "November", IF(AB1413=12, "December", "Other"))))))))))))</f>
        <v>October</v>
      </c>
      <c r="AD1413" s="1"/>
      <c r="AE1413" s="1"/>
      <c r="AF1413" s="16" t="s">
        <v>25145</v>
      </c>
      <c r="AG1413" s="1" t="str">
        <f t="shared" si="652"/>
        <v xml:space="preserve">Stratified Seed </v>
      </c>
      <c r="AH1413"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3" s="1" t="s">
        <v>3531</v>
      </c>
      <c r="AJ1413" s="1" t="s">
        <v>1</v>
      </c>
      <c r="AK1413" s="1" t="s">
        <v>17106</v>
      </c>
      <c r="AL1413" s="1" t="str">
        <f t="shared" si="663"/>
        <v>Unscented</v>
      </c>
      <c r="AM1413" s="1" t="b">
        <v>0</v>
      </c>
      <c r="AN1413" s="1" t="b">
        <v>1</v>
      </c>
      <c r="AO1413" s="1" t="b">
        <v>0</v>
      </c>
      <c r="AP1413" s="5" t="s">
        <v>54</v>
      </c>
      <c r="AQ1413" s="5" t="str">
        <f t="shared" si="654"/>
        <v>Light, Medium</v>
      </c>
      <c r="AR1413" s="1" t="s">
        <v>30</v>
      </c>
      <c r="AS1413" s="1" t="str">
        <f t="shared" si="664"/>
        <v>None</v>
      </c>
      <c r="AT1413" s="1" t="str">
        <f t="shared" si="655"/>
        <v>Full</v>
      </c>
      <c r="AU1413" s="1" t="s">
        <v>11</v>
      </c>
      <c r="AV1413" s="1" t="str">
        <f t="shared" si="656"/>
        <v>Dry, Moist</v>
      </c>
      <c r="AW1413" s="1" t="s">
        <v>123</v>
      </c>
      <c r="AX1413" s="1" t="str">
        <f t="shared" si="657"/>
        <v>Acid, Neutral</v>
      </c>
      <c r="AY1413" s="1" t="b">
        <v>0</v>
      </c>
      <c r="AZ1413" s="1" t="b">
        <v>0</v>
      </c>
      <c r="BA1413" s="1" t="b">
        <v>0</v>
      </c>
      <c r="BC1413" t="str">
        <f t="shared" si="658"/>
        <v>FALSE</v>
      </c>
      <c r="BE1413" t="str">
        <f t="shared" si="659"/>
        <v>FALSE</v>
      </c>
      <c r="BF1413" s="1" t="b">
        <v>1</v>
      </c>
      <c r="BG1413" s="1" t="b">
        <v>0</v>
      </c>
      <c r="BH1413" s="1" t="b">
        <v>1</v>
      </c>
      <c r="BJ1413" s="1" t="str">
        <f t="shared" si="660"/>
        <v>FALSE</v>
      </c>
      <c r="BK1413" s="1" t="s">
        <v>30</v>
      </c>
      <c r="BL1413" t="str">
        <f t="shared" si="661"/>
        <v>FALSE</v>
      </c>
      <c r="BM1413" s="1" t="b">
        <v>0</v>
      </c>
      <c r="BN1413" s="1" t="b">
        <v>0</v>
      </c>
      <c r="BO1413" s="1">
        <f t="shared" si="665"/>
        <v>19</v>
      </c>
      <c r="BP1413" s="1" t="s">
        <v>3532</v>
      </c>
      <c r="BQ1413" s="1" cm="1">
        <f t="array" ref="BQ1413">_xlfn.IFS(BP1413="None Known",0, LEN(BP1413)&gt;500, 5,LEN(BP1413)&gt;400, 4, LEN(BP1413)&gt;300, 3, LEN(BP1413)&gt;200, 2, LEN(BP1413)&gt;1, 1)</f>
        <v>5</v>
      </c>
      <c r="BR1413" s="16" t="s">
        <v>24946</v>
      </c>
      <c r="BS1413" s="1">
        <v>4</v>
      </c>
      <c r="BT1413" s="1" t="s">
        <v>3533</v>
      </c>
      <c r="BU1413" s="1">
        <v>2</v>
      </c>
      <c r="BV1413" s="1" t="s">
        <v>465</v>
      </c>
      <c r="BW1413" s="1" t="s">
        <v>127</v>
      </c>
      <c r="BX1413" s="1"/>
      <c r="BY1413" t="str">
        <f>_xlfn.XLOOKUP($B1413,Img_lookup!A:A,Img_lookup!B:B, "Not available")</f>
        <v>57b2ce9a-558c-4c4c-9b7a-f6b219021570</v>
      </c>
      <c r="BZ1413" t="str">
        <f>_xlfn.XLOOKUP($B1413,Img_lookup!A:A,Img_lookup!C:C, "Not available")</f>
        <v>Single-leaf pine (Pinus monophylla) snag; Hidden Valley</v>
      </c>
      <c r="CA1413" t="str">
        <f>_xlfn.XLOOKUP($B1413,Img_lookup!A:A,Img_lookup!D:D, "Not available")</f>
        <v>Joshua Tree National Park</v>
      </c>
      <c r="CB1413" t="str">
        <f>_xlfn.XLOOKUP($B1413,Img_lookup!A:A,Img_lookup!E:E, "https://imgur.com/aT5wafe")</f>
        <v>https://api.openverse.engineering/v1/images/57b2ce9a-558c-4c4c-9b7a-f6b219021570/thumb/</v>
      </c>
    </row>
    <row r="1414" spans="1:80" ht="409.6" x14ac:dyDescent="0.15">
      <c r="A1414" s="1" t="s">
        <v>114</v>
      </c>
      <c r="B1414" s="1" t="s">
        <v>1026</v>
      </c>
      <c r="C1414" s="1" t="s">
        <v>1027</v>
      </c>
      <c r="E1414" s="1" t="s">
        <v>624</v>
      </c>
      <c r="F1414" s="1" t="s">
        <v>62</v>
      </c>
      <c r="G1414" s="1" t="s">
        <v>62</v>
      </c>
      <c r="H1414" s="11" t="str">
        <f t="shared" ref="H1414:H1477" si="667">IF(ISNUMBER(SEARCH("/",$F1414)),$F1414,IF(ISNUMBER(SEARCH("Annual",$F1414)),"Annual","Perennial"))</f>
        <v>Perennial</v>
      </c>
      <c r="I1414" s="1" t="s">
        <v>17108</v>
      </c>
      <c r="J1414" s="1">
        <v>20</v>
      </c>
      <c r="K1414" s="1">
        <v>7</v>
      </c>
      <c r="L1414" t="str" cm="1">
        <f t="array" ref="L1414">_xlfn.IFS(J1414+K1414="", "Unknown", J1414+K1414&gt;3, "Large", J1414+K1414&gt;0.5, "Medium", J1414+K1414&gt;0, "Small")</f>
        <v>Large</v>
      </c>
      <c r="M1414" s="1">
        <v>9</v>
      </c>
      <c r="N1414" cm="1">
        <f t="array" ref="N1414">IF($M1414="",INDEX($M$2:$M$2176,MATCH(1,INDEX(($A$2:$A$2176=$A1414)*($M$2:$M$2176&lt;&gt;""),0),0)),$M1414)</f>
        <v>9</v>
      </c>
      <c r="O1414" s="2" t="str">
        <f t="shared" si="662"/>
        <v>Grown indoors</v>
      </c>
      <c r="P1414" s="1" t="s">
        <v>1028</v>
      </c>
      <c r="R1414" t="str">
        <f t="shared" si="666"/>
        <v>Medium</v>
      </c>
      <c r="S1414" s="1" t="s">
        <v>24</v>
      </c>
      <c r="T1414" s="1" t="str">
        <f t="shared" si="649"/>
        <v xml:space="preserve">1 </v>
      </c>
      <c r="U1414" s="1" t="str">
        <f t="shared" si="650"/>
        <v>12</v>
      </c>
      <c r="W1414" s="1"/>
      <c r="X1414" s="1"/>
      <c r="Y1414" s="1"/>
      <c r="Z1414" s="1"/>
      <c r="AA1414" s="1" t="s">
        <v>1029</v>
      </c>
      <c r="AB1414" s="1" t="str">
        <f t="shared" si="651"/>
        <v>1</v>
      </c>
      <c r="AC1414" s="1" t="str">
        <f>IF(AB1414="1", "January", IF(AB1414="2", "February", IF(AB1414="3", "March", IF(AB1414="4", "April", IF(AB1414="5", "May", IF(AB1414="6", "June", IF(AB1414="7", "July", IF(AB1414="8", "August", IF(AB1414="9", "September", IF(AB1414="10", "October", IF(AB1414="11", "November", IF(AB1414="12", "December", "Other"))))))))))))</f>
        <v>January</v>
      </c>
      <c r="AD1414" s="1" t="str">
        <f>IF(ISNUMBER(SEARCH("-",AA1414)),TRIM(RIGHT(AA1414,LEN(AA1414)-SEARCH("-",AA1414))),AA1414)</f>
        <v>2</v>
      </c>
      <c r="AE1414" s="1" t="str">
        <f>IF(AD1414="1", "January", IF(AD1414="2", "February", IF(AD1414="3", "March", IF(AD1414="4", "April", IF(AD1414="5", "May", IF(AD1414="6", "June", IF(AD1414="7", "July", IF(AD1414="8", "August", IF(AD1414="9", "September", IF(AD1414="10", "October", IF(AD1414="11", "November", IF(AD1414="12", "December", "Other"))))))))))))</f>
        <v>February</v>
      </c>
      <c r="AF1414" s="16" t="s">
        <v>25145</v>
      </c>
      <c r="AG1414" s="1" t="str">
        <f t="shared" si="652"/>
        <v xml:space="preserve">Stratified Seed </v>
      </c>
      <c r="AH1414"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4" s="1" t="s">
        <v>1030</v>
      </c>
      <c r="AJ1414" s="1" t="s">
        <v>1</v>
      </c>
      <c r="AK1414" s="1" t="s">
        <v>17106</v>
      </c>
      <c r="AL1414" s="1" t="str">
        <f t="shared" si="663"/>
        <v>Unscented</v>
      </c>
      <c r="AM1414" s="1" t="b">
        <v>0</v>
      </c>
      <c r="AN1414" s="1" t="b">
        <v>1</v>
      </c>
      <c r="AO1414" s="1" t="b">
        <v>0</v>
      </c>
      <c r="AP1414" s="5" t="s">
        <v>54</v>
      </c>
      <c r="AQ1414" s="5" t="str">
        <f t="shared" si="654"/>
        <v>Light, Medium</v>
      </c>
      <c r="AR1414" s="1" t="s">
        <v>30</v>
      </c>
      <c r="AS1414" s="1" t="str">
        <f t="shared" si="664"/>
        <v>None</v>
      </c>
      <c r="AT1414" s="1" t="str">
        <f t="shared" si="655"/>
        <v>Full</v>
      </c>
      <c r="AU1414" s="1" t="s">
        <v>11</v>
      </c>
      <c r="AV1414" s="1" t="str">
        <f t="shared" si="656"/>
        <v>Dry, Moist</v>
      </c>
      <c r="AW1414" s="1" t="s">
        <v>123</v>
      </c>
      <c r="AX1414" s="1" t="str">
        <f t="shared" si="657"/>
        <v>Acid, Neutral</v>
      </c>
      <c r="AY1414" s="1" t="b">
        <v>0</v>
      </c>
      <c r="AZ1414" s="1" t="b">
        <v>0</v>
      </c>
      <c r="BA1414" s="1" t="b">
        <v>0</v>
      </c>
      <c r="BC1414" t="str">
        <f t="shared" si="658"/>
        <v>FALSE</v>
      </c>
      <c r="BE1414" t="str">
        <f t="shared" si="659"/>
        <v>FALSE</v>
      </c>
      <c r="BF1414" s="1" t="b">
        <v>1</v>
      </c>
      <c r="BG1414" s="1" t="b">
        <v>0</v>
      </c>
      <c r="BH1414" s="1" t="b">
        <v>1</v>
      </c>
      <c r="BJ1414" s="1" t="str">
        <f t="shared" si="660"/>
        <v>FALSE</v>
      </c>
      <c r="BK1414" s="1" t="s">
        <v>30</v>
      </c>
      <c r="BL1414" t="str">
        <f t="shared" si="661"/>
        <v>FALSE</v>
      </c>
      <c r="BM1414" s="1" t="b">
        <v>0</v>
      </c>
      <c r="BN1414" s="1" t="b">
        <v>0</v>
      </c>
      <c r="BO1414" s="1">
        <f t="shared" si="665"/>
        <v>10</v>
      </c>
      <c r="BP1414" s="1" t="s">
        <v>1031</v>
      </c>
      <c r="BQ1414" s="1" cm="1">
        <f t="array" ref="BQ1414">_xlfn.IFS(BP1414="None Known",0, LEN(BP1414)&gt;500, 5,LEN(BP1414)&gt;400, 4, LEN(BP1414)&gt;300, 3, LEN(BP1414)&gt;200, 2, LEN(BP1414)&gt;1, 1)</f>
        <v>5</v>
      </c>
      <c r="BR1414" s="1" t="s">
        <v>254</v>
      </c>
      <c r="BS1414" s="1">
        <v>1</v>
      </c>
      <c r="BT1414" s="1" t="s">
        <v>1032</v>
      </c>
      <c r="BU1414" s="1">
        <v>2</v>
      </c>
      <c r="BV1414" s="1" t="s">
        <v>80</v>
      </c>
      <c r="BW1414" s="1" t="s">
        <v>127</v>
      </c>
      <c r="BX1414" s="1"/>
      <c r="BY1414" t="str">
        <f>_xlfn.XLOOKUP($B1414,Img_lookup!A:A,Img_lookup!B:B, "Not available")</f>
        <v>983cb8a6-5c4d-4789-b8ee-9c1d80a220a0</v>
      </c>
      <c r="BZ1414" t="str">
        <f>_xlfn.XLOOKUP($B1414,Img_lookup!A:A,Img_lookup!C:C, "Not available")</f>
        <v>Pinus montezumae (Montezuma Pine)</v>
      </c>
      <c r="CA1414" t="str">
        <f>_xlfn.XLOOKUP($B1414,Img_lookup!A:A,Img_lookup!D:D, "Not available")</f>
        <v>S. Rae</v>
      </c>
      <c r="CB1414" t="str">
        <f>_xlfn.XLOOKUP($B1414,Img_lookup!A:A,Img_lookup!E:E, "https://imgur.com/aT5wafe")</f>
        <v>https://api.openverse.engineering/v1/images/983cb8a6-5c4d-4789-b8ee-9c1d80a220a0/thumb/</v>
      </c>
    </row>
    <row r="1415" spans="1:80" ht="409.6" x14ac:dyDescent="0.15">
      <c r="A1415" s="1" t="s">
        <v>114</v>
      </c>
      <c r="B1415" s="1" t="s">
        <v>6754</v>
      </c>
      <c r="C1415" s="1" t="s">
        <v>6755</v>
      </c>
      <c r="E1415" s="1" t="s">
        <v>6756</v>
      </c>
      <c r="F1415" s="1" t="s">
        <v>62</v>
      </c>
      <c r="G1415" s="1" t="s">
        <v>62</v>
      </c>
      <c r="H1415" s="11" t="str">
        <f t="shared" si="667"/>
        <v>Perennial</v>
      </c>
      <c r="I1415" s="1" t="s">
        <v>17108</v>
      </c>
      <c r="J1415" s="1">
        <v>60</v>
      </c>
      <c r="L1415" t="str" cm="1">
        <f t="array" ref="L1415">_xlfn.IFS(J1415+K1415="", "Unknown", J1415+K1415&gt;3, "Large", J1415+K1415&gt;0.5, "Medium", J1415+K1415&gt;0, "Small")</f>
        <v>Large</v>
      </c>
      <c r="M1415" s="1">
        <v>4</v>
      </c>
      <c r="N1415" cm="1">
        <f t="array" ref="N1415">IF($M1415="",INDEX($M$2:$M$2176,MATCH(1,INDEX(($A$2:$A$2176=$A1415)*($M$2:$M$2176&lt;&gt;""),0),0)),$M1415)</f>
        <v>4</v>
      </c>
      <c r="O1415" s="2" t="str">
        <f t="shared" si="662"/>
        <v>Hardy to cold</v>
      </c>
      <c r="P1415" s="1" t="s">
        <v>6757</v>
      </c>
      <c r="Q1415" s="1" t="s">
        <v>17109</v>
      </c>
      <c r="R1415" t="str">
        <f t="shared" si="666"/>
        <v>Fast</v>
      </c>
      <c r="S1415" s="1" t="s">
        <v>24</v>
      </c>
      <c r="T1415" s="1" t="str">
        <f t="shared" si="649"/>
        <v xml:space="preserve">1 </v>
      </c>
      <c r="U1415" s="1" t="str">
        <f t="shared" si="650"/>
        <v>12</v>
      </c>
      <c r="W1415" s="1"/>
      <c r="X1415" s="1"/>
      <c r="Y1415" s="1"/>
      <c r="Z1415" s="1"/>
      <c r="AA1415" s="1">
        <v>10</v>
      </c>
      <c r="AB1415" s="1">
        <f t="shared" si="651"/>
        <v>10</v>
      </c>
      <c r="AC1415" s="1" t="str">
        <f t="shared" ref="AC1415:AC1422" si="668">IF(AB1415=1, "January", IF(AB1415=2, "February", IF(AB1415=3, "March", IF(AB1415=4, "April", IF(AB1415=5, "May", IF(AB1415=6, "June", IF(AB1415=7, "July", IF(AB1415=8, "August", IF(AB1415=9, "September", IF(AB1415=10, "October", IF(AB1415=11, "November", IF(AB1415=12, "December", "Other"))))))))))))</f>
        <v>October</v>
      </c>
      <c r="AD1415" s="1"/>
      <c r="AE1415" s="1"/>
      <c r="AF1415" s="16" t="s">
        <v>25145</v>
      </c>
      <c r="AG1415" s="1" t="str">
        <f t="shared" si="652"/>
        <v xml:space="preserve">Stratified Seed </v>
      </c>
      <c r="AH1415"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5" s="1" t="s">
        <v>6758</v>
      </c>
      <c r="AJ1415" s="1" t="s">
        <v>1</v>
      </c>
      <c r="AK1415" s="1" t="s">
        <v>17106</v>
      </c>
      <c r="AL1415" s="1" t="str">
        <f t="shared" si="663"/>
        <v>Unscented</v>
      </c>
      <c r="AM1415" s="1" t="b">
        <v>0</v>
      </c>
      <c r="AN1415" s="1" t="b">
        <v>1</v>
      </c>
      <c r="AO1415" s="1" t="b">
        <v>0</v>
      </c>
      <c r="AP1415" s="5" t="s">
        <v>54</v>
      </c>
      <c r="AQ1415" s="5" t="str">
        <f t="shared" si="654"/>
        <v>Light, Medium</v>
      </c>
      <c r="AR1415" s="1" t="s">
        <v>30</v>
      </c>
      <c r="AS1415" s="1" t="str">
        <f t="shared" si="664"/>
        <v>None</v>
      </c>
      <c r="AT1415" s="1" t="str">
        <f t="shared" si="655"/>
        <v>Full</v>
      </c>
      <c r="AU1415" s="1" t="s">
        <v>11</v>
      </c>
      <c r="AV1415" s="1" t="str">
        <f t="shared" si="656"/>
        <v>Dry, Moist</v>
      </c>
      <c r="AW1415" s="1" t="s">
        <v>123</v>
      </c>
      <c r="AX1415" s="1" t="str">
        <f t="shared" si="657"/>
        <v>Acid, Neutral</v>
      </c>
      <c r="AY1415" s="1" t="b">
        <v>0</v>
      </c>
      <c r="AZ1415" s="1" t="b">
        <v>0</v>
      </c>
      <c r="BA1415" s="1" t="b">
        <v>0</v>
      </c>
      <c r="BB1415" s="1" t="s">
        <v>275</v>
      </c>
      <c r="BC1415" t="str">
        <f t="shared" si="658"/>
        <v>TRUE</v>
      </c>
      <c r="BE1415" t="str">
        <f t="shared" si="659"/>
        <v>FALSE</v>
      </c>
      <c r="BF1415" s="1" t="b">
        <v>1</v>
      </c>
      <c r="BG1415" s="1" t="b">
        <v>0</v>
      </c>
      <c r="BH1415" s="1" t="b">
        <v>1</v>
      </c>
      <c r="BJ1415" s="1" t="str">
        <f t="shared" si="660"/>
        <v>FALSE</v>
      </c>
      <c r="BK1415" s="1" t="s">
        <v>30</v>
      </c>
      <c r="BL1415" t="str">
        <f t="shared" si="661"/>
        <v>FALSE</v>
      </c>
      <c r="BM1415" s="1" t="b">
        <v>0</v>
      </c>
      <c r="BN1415" s="1" t="b">
        <v>0</v>
      </c>
      <c r="BO1415" s="1">
        <f t="shared" si="665"/>
        <v>13</v>
      </c>
      <c r="BP1415" s="1" t="s">
        <v>6759</v>
      </c>
      <c r="BQ1415" s="1" cm="1">
        <f t="array" ref="BQ1415">_xlfn.IFS(BP1415="None Known",0, LEN(BP1415)&gt;500, 5,LEN(BP1415)&gt;400, 4, LEN(BP1415)&gt;300, 3, LEN(BP1415)&gt;200, 2, LEN(BP1415)&gt;1, 1)</f>
        <v>5</v>
      </c>
      <c r="BR1415" s="16" t="s">
        <v>24947</v>
      </c>
      <c r="BS1415" s="1">
        <v>2</v>
      </c>
      <c r="BT1415" s="1" t="s">
        <v>6760</v>
      </c>
      <c r="BU1415" s="1">
        <v>2</v>
      </c>
      <c r="BV1415" s="1" t="s">
        <v>485</v>
      </c>
      <c r="BW1415" s="1" t="s">
        <v>127</v>
      </c>
      <c r="BX1415" s="1"/>
      <c r="BY1415" t="str">
        <f>_xlfn.XLOOKUP($B1415,Img_lookup!A:A,Img_lookup!B:B, "Not available")</f>
        <v>b7b8c26e-7098-42e9-a516-63314290885f</v>
      </c>
      <c r="BZ1415" t="str">
        <f>_xlfn.XLOOKUP($B1415,Img_lookup!A:A,Img_lookup!C:C, "Not available")</f>
        <v>Western white pine (Pinus monticola)</v>
      </c>
      <c r="CA1415" t="str">
        <f>_xlfn.XLOOKUP($B1415,Img_lookup!A:A,Img_lookup!D:D, "Not available")</f>
        <v>GlacierNPS</v>
      </c>
      <c r="CB1415" t="str">
        <f>_xlfn.XLOOKUP($B1415,Img_lookup!A:A,Img_lookup!E:E, "https://imgur.com/aT5wafe")</f>
        <v>https://api.openverse.engineering/v1/images/b7b8c26e-7098-42e9-a516-63314290885f/thumb/</v>
      </c>
    </row>
    <row r="1416" spans="1:80" ht="409.6" x14ac:dyDescent="0.15">
      <c r="A1416" s="1" t="s">
        <v>114</v>
      </c>
      <c r="B1416" s="1" t="s">
        <v>16122</v>
      </c>
      <c r="C1416" s="1" t="s">
        <v>16123</v>
      </c>
      <c r="D1416" s="1" t="s">
        <v>16124</v>
      </c>
      <c r="E1416" s="1" t="s">
        <v>16125</v>
      </c>
      <c r="F1416" s="1" t="s">
        <v>62</v>
      </c>
      <c r="G1416" s="1" t="s">
        <v>62</v>
      </c>
      <c r="H1416" s="11" t="str">
        <f t="shared" si="667"/>
        <v>Perennial</v>
      </c>
      <c r="I1416" s="1" t="s">
        <v>17108</v>
      </c>
      <c r="J1416" s="1">
        <v>4.5</v>
      </c>
      <c r="K1416" s="1">
        <v>8</v>
      </c>
      <c r="L1416" t="str" cm="1">
        <f t="array" ref="L1416">_xlfn.IFS(J1416+K1416="", "Unknown", J1416+K1416&gt;3, "Large", J1416+K1416&gt;0.5, "Medium", J1416+K1416&gt;0, "Small")</f>
        <v>Large</v>
      </c>
      <c r="M1416" s="1">
        <v>3</v>
      </c>
      <c r="N1416" cm="1">
        <f t="array" ref="N1416">IF($M1416="",INDEX($M$2:$M$2176,MATCH(1,INDEX(($A$2:$A$2176=$A1416)*($M$2:$M$2176&lt;&gt;""),0),0)),$M1416)</f>
        <v>3</v>
      </c>
      <c r="O1416" s="2" t="str">
        <f t="shared" si="662"/>
        <v>Hardy to cold</v>
      </c>
      <c r="P1416" s="1" t="s">
        <v>16126</v>
      </c>
      <c r="R1416" t="str">
        <f t="shared" si="666"/>
        <v>Medium</v>
      </c>
      <c r="S1416" s="1" t="s">
        <v>24</v>
      </c>
      <c r="T1416" s="1" t="str">
        <f t="shared" si="649"/>
        <v xml:space="preserve">1 </v>
      </c>
      <c r="U1416" s="1" t="str">
        <f t="shared" si="650"/>
        <v>12</v>
      </c>
      <c r="V1416" s="1">
        <v>6</v>
      </c>
      <c r="W1416" s="6">
        <f t="shared" ref="W1416:W1421" si="669">IF(ISNUMBER(SEARCH("-",V1416)),TRIM(LEFT(V1416,FIND("-",V1416)-1)),V1416)</f>
        <v>6</v>
      </c>
      <c r="X1416" t="str">
        <f>IF(W1416=1, "January", IF(W1416=2, "February", IF(W1416=3, "March", IF(W1416=4, "April", IF(W1416=5, "May", IF(W1416=6, "June", IF(W1416=7, "July", IF(W1416=8, "August", IF(W1416=9, "September", IF(W1416=10, "October", IF(W1416=11, "November", IF(W1416=12, "December", "Other"))))))))))))</f>
        <v>June</v>
      </c>
      <c r="Y1416" s="1"/>
      <c r="Z1416" s="1"/>
      <c r="AA1416" s="1">
        <v>10</v>
      </c>
      <c r="AB1416" s="1">
        <f t="shared" si="651"/>
        <v>10</v>
      </c>
      <c r="AC1416" s="1" t="str">
        <f t="shared" si="668"/>
        <v>October</v>
      </c>
      <c r="AD1416" s="1"/>
      <c r="AE1416" s="1"/>
      <c r="AF1416" s="16" t="s">
        <v>25145</v>
      </c>
      <c r="AG1416" s="1" t="str">
        <f t="shared" si="652"/>
        <v xml:space="preserve">Stratified Seed </v>
      </c>
      <c r="AH1416"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6" s="1" t="s">
        <v>16127</v>
      </c>
      <c r="AJ1416" s="1" t="s">
        <v>1</v>
      </c>
      <c r="AK1416" s="1" t="s">
        <v>17106</v>
      </c>
      <c r="AL1416" s="1" t="str">
        <f t="shared" si="663"/>
        <v>Scented</v>
      </c>
      <c r="AM1416" s="1" t="b">
        <v>1</v>
      </c>
      <c r="AN1416" s="1" t="b">
        <v>0</v>
      </c>
      <c r="AO1416" s="1" t="b">
        <v>0</v>
      </c>
      <c r="AP1416" s="5" t="s">
        <v>54</v>
      </c>
      <c r="AQ1416" s="5" t="str">
        <f t="shared" si="654"/>
        <v>Light, Medium</v>
      </c>
      <c r="AR1416" s="1" t="s">
        <v>30</v>
      </c>
      <c r="AS1416" s="1" t="str">
        <f t="shared" si="664"/>
        <v>None</v>
      </c>
      <c r="AT1416" s="1" t="str">
        <f t="shared" si="655"/>
        <v>Full</v>
      </c>
      <c r="AU1416" s="1" t="s">
        <v>11</v>
      </c>
      <c r="AV1416" s="1" t="str">
        <f t="shared" si="656"/>
        <v>Dry, Moist</v>
      </c>
      <c r="AW1416" s="1" t="s">
        <v>123</v>
      </c>
      <c r="AX1416" s="1" t="str">
        <f t="shared" si="657"/>
        <v>Acid, Neutral</v>
      </c>
      <c r="AY1416" s="1" t="b">
        <v>0</v>
      </c>
      <c r="AZ1416" s="1" t="b">
        <v>0</v>
      </c>
      <c r="BA1416" s="1" t="b">
        <v>0</v>
      </c>
      <c r="BB1416" s="1" t="s">
        <v>29</v>
      </c>
      <c r="BC1416" t="str">
        <f t="shared" si="658"/>
        <v>TRUE</v>
      </c>
      <c r="BE1416" t="str">
        <f t="shared" si="659"/>
        <v>FALSE</v>
      </c>
      <c r="BF1416" s="1" t="b">
        <v>1</v>
      </c>
      <c r="BG1416" s="1" t="b">
        <v>0</v>
      </c>
      <c r="BH1416" s="1" t="b">
        <v>1</v>
      </c>
      <c r="BJ1416" s="1" t="str">
        <f t="shared" si="660"/>
        <v>FALSE</v>
      </c>
      <c r="BK1416" s="1" t="s">
        <v>30</v>
      </c>
      <c r="BL1416" t="str">
        <f t="shared" si="661"/>
        <v>FALSE</v>
      </c>
      <c r="BM1416" s="1" t="b">
        <v>0</v>
      </c>
      <c r="BN1416" s="1" t="b">
        <v>0</v>
      </c>
      <c r="BO1416" s="1">
        <f t="shared" si="665"/>
        <v>13</v>
      </c>
      <c r="BP1416" s="1" t="s">
        <v>16128</v>
      </c>
      <c r="BQ1416" s="1" cm="1">
        <f t="array" ref="BQ1416">_xlfn.IFS(BP1416="None Known",0, LEN(BP1416)&gt;500, 5,LEN(BP1416)&gt;400, 4, LEN(BP1416)&gt;300, 3, LEN(BP1416)&gt;200, 2, LEN(BP1416)&gt;1, 1)</f>
        <v>5</v>
      </c>
      <c r="BR1416" s="1" t="s">
        <v>254</v>
      </c>
      <c r="BS1416" s="1">
        <v>2</v>
      </c>
      <c r="BT1416" s="1" t="s">
        <v>16129</v>
      </c>
      <c r="BU1416" s="1">
        <v>2</v>
      </c>
      <c r="BV1416" s="1" t="s">
        <v>16130</v>
      </c>
      <c r="BW1416" s="1" t="s">
        <v>127</v>
      </c>
      <c r="BX1416" s="1"/>
      <c r="BY1416" t="str">
        <f>_xlfn.XLOOKUP($B1416,Img_lookup!A:A,Img_lookup!B:B, "Not available")</f>
        <v>5ddd4841-1f9c-4556-a7bd-d99a0d21d545</v>
      </c>
      <c r="BZ1416" t="str">
        <f>_xlfn.XLOOKUP($B1416,Img_lookup!A:A,Img_lookup!C:C, "Not available")</f>
        <v>Pinus mugo mugo</v>
      </c>
      <c r="CA1416" t="str">
        <f>_xlfn.XLOOKUP($B1416,Img_lookup!A:A,Img_lookup!D:D, "Not available")</f>
        <v>briweldon</v>
      </c>
      <c r="CB1416" t="str">
        <f>_xlfn.XLOOKUP($B1416,Img_lookup!A:A,Img_lookup!E:E, "https://imgur.com/aT5wafe")</f>
        <v>https://api.openverse.engineering/v1/images/5ddd4841-1f9c-4556-a7bd-d99a0d21d545/thumb/</v>
      </c>
    </row>
    <row r="1417" spans="1:80" ht="409.6" x14ac:dyDescent="0.15">
      <c r="A1417" s="1" t="s">
        <v>114</v>
      </c>
      <c r="B1417" s="1" t="s">
        <v>9902</v>
      </c>
      <c r="C1417" s="1" t="s">
        <v>9903</v>
      </c>
      <c r="D1417" s="1" t="s">
        <v>9904</v>
      </c>
      <c r="E1417" s="1" t="s">
        <v>9905</v>
      </c>
      <c r="F1417" s="1" t="s">
        <v>62</v>
      </c>
      <c r="G1417" s="1" t="s">
        <v>62</v>
      </c>
      <c r="H1417" s="11" t="str">
        <f t="shared" si="667"/>
        <v>Perennial</v>
      </c>
      <c r="I1417" s="1" t="s">
        <v>17108</v>
      </c>
      <c r="J1417" s="1">
        <v>30</v>
      </c>
      <c r="K1417" s="1">
        <v>8</v>
      </c>
      <c r="L1417" t="str" cm="1">
        <f t="array" ref="L1417">_xlfn.IFS(J1417+K1417="", "Unknown", J1417+K1417&gt;3, "Large", J1417+K1417&gt;0.5, "Medium", J1417+K1417&gt;0, "Small")</f>
        <v>Large</v>
      </c>
      <c r="M1417" s="1">
        <v>6</v>
      </c>
      <c r="N1417" cm="1">
        <f t="array" ref="N1417">IF($M1417="",INDEX($M$2:$M$2176,MATCH(1,INDEX(($A$2:$A$2176=$A1417)*($M$2:$M$2176&lt;&gt;""),0),0)),$M1417)</f>
        <v>6</v>
      </c>
      <c r="O1417" s="2" t="str">
        <f t="shared" si="662"/>
        <v>Seasonal outdoors</v>
      </c>
      <c r="P1417" s="1" t="s">
        <v>9906</v>
      </c>
      <c r="Q1417" s="1" t="s">
        <v>17109</v>
      </c>
      <c r="R1417" t="str">
        <f t="shared" si="666"/>
        <v>Fast</v>
      </c>
      <c r="S1417" s="1" t="s">
        <v>24</v>
      </c>
      <c r="T1417" s="1" t="str">
        <f t="shared" si="649"/>
        <v xml:space="preserve">1 </v>
      </c>
      <c r="U1417" s="1" t="str">
        <f t="shared" si="650"/>
        <v>12</v>
      </c>
      <c r="V1417" s="1" t="s">
        <v>96</v>
      </c>
      <c r="W1417" s="6" t="str">
        <f t="shared" si="669"/>
        <v>5</v>
      </c>
      <c r="X1417" t="str">
        <f>IF(W1417="1", "January", IF(W1417="2", "February", IF(W1417="3", "March", IF(W1417="4", "April", IF(W1417="5", "May", IF(W1417="6", "June", IF(W1417="7", "July", IF(W1417="8", "August", IF(W1417="9", "September", IF(W1417="10", "October", IF(W1417="11", "November", IF(W1417="12", "December", "Other"))))))))))))</f>
        <v>May</v>
      </c>
      <c r="Y1417" s="2" t="str">
        <f>IF(ISNUMBER(SEARCH("-",V1417)),TRIM(RIGHT(V1417,LEN(V1417)-SEARCH("-",V1417))),V1417)</f>
        <v>6</v>
      </c>
      <c r="Z1417" s="2" t="str">
        <f>IF(Y1417="1", "January", IF(Y1417="2", "February", IF(Y1417="3", "March", IF(Y1417="4", "April", IF(Y1417="5", "May", IF(Y1417="6", "June", IF(Y1417="7", "July", IF(Y1417="8", "August", IF(Y1417="9", "September", IF(Y1417="10", "October", IF(Y1417="11", "November", IF(Y1417="12", "December", "Other"))))))))))))</f>
        <v>June</v>
      </c>
      <c r="AA1417" s="1">
        <v>10</v>
      </c>
      <c r="AB1417" s="1">
        <f t="shared" si="651"/>
        <v>10</v>
      </c>
      <c r="AC1417" s="1" t="str">
        <f t="shared" si="668"/>
        <v>October</v>
      </c>
      <c r="AD1417" s="1"/>
      <c r="AE1417" s="1"/>
      <c r="AF1417" s="16" t="s">
        <v>25145</v>
      </c>
      <c r="AG1417" s="1" t="str">
        <f t="shared" si="652"/>
        <v xml:space="preserve">Stratified Seed </v>
      </c>
      <c r="AH1417"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7" s="1" t="s">
        <v>9907</v>
      </c>
      <c r="AJ1417" s="1" t="s">
        <v>1</v>
      </c>
      <c r="AK1417" s="1" t="s">
        <v>17106</v>
      </c>
      <c r="AL1417" s="1" t="str">
        <f t="shared" si="663"/>
        <v>Unscented</v>
      </c>
      <c r="AM1417" s="1" t="b">
        <v>0</v>
      </c>
      <c r="AN1417" s="1" t="b">
        <v>1</v>
      </c>
      <c r="AO1417" s="1" t="b">
        <v>0</v>
      </c>
      <c r="AP1417" s="5" t="s">
        <v>28</v>
      </c>
      <c r="AQ1417" s="5" t="str">
        <f t="shared" si="654"/>
        <v>Light, Medium, Heavy</v>
      </c>
      <c r="AR1417" s="1" t="s">
        <v>30</v>
      </c>
      <c r="AS1417" s="1" t="str">
        <f t="shared" si="664"/>
        <v>None</v>
      </c>
      <c r="AT1417" s="1" t="str">
        <f t="shared" si="655"/>
        <v>Full</v>
      </c>
      <c r="AU1417" s="1" t="s">
        <v>11</v>
      </c>
      <c r="AV1417" s="1" t="str">
        <f t="shared" si="656"/>
        <v>Dry, Moist</v>
      </c>
      <c r="AW1417" s="1" t="s">
        <v>12</v>
      </c>
      <c r="AX1417" s="1" t="str">
        <f t="shared" si="657"/>
        <v>Acid, Neutral, Alkaline</v>
      </c>
      <c r="AY1417" s="1" t="b">
        <v>0</v>
      </c>
      <c r="AZ1417" s="1" t="b">
        <v>1</v>
      </c>
      <c r="BA1417" s="1" t="b">
        <v>0</v>
      </c>
      <c r="BB1417" s="1" t="s">
        <v>29</v>
      </c>
      <c r="BC1417" t="str">
        <f t="shared" si="658"/>
        <v>TRUE</v>
      </c>
      <c r="BE1417" t="str">
        <f t="shared" si="659"/>
        <v>FALSE</v>
      </c>
      <c r="BF1417" s="1" t="b">
        <v>1</v>
      </c>
      <c r="BG1417" s="1" t="b">
        <v>0</v>
      </c>
      <c r="BH1417" s="1" t="b">
        <v>1</v>
      </c>
      <c r="BJ1417" s="1" t="str">
        <f t="shared" si="660"/>
        <v>FALSE</v>
      </c>
      <c r="BK1417" s="1" t="s">
        <v>30</v>
      </c>
      <c r="BL1417" t="str">
        <f t="shared" si="661"/>
        <v>FALSE</v>
      </c>
      <c r="BM1417" s="1" t="b">
        <v>0</v>
      </c>
      <c r="BN1417" s="1" t="b">
        <v>0</v>
      </c>
      <c r="BO1417" s="1">
        <f t="shared" si="665"/>
        <v>13</v>
      </c>
      <c r="BP1417" s="1" t="s">
        <v>9908</v>
      </c>
      <c r="BQ1417" s="1" cm="1">
        <f t="array" ref="BQ1417">_xlfn.IFS(BP1417="None Known",0, LEN(BP1417)&gt;500, 5,LEN(BP1417)&gt;400, 4, LEN(BP1417)&gt;300, 3, LEN(BP1417)&gt;200, 2, LEN(BP1417)&gt;1, 1)</f>
        <v>5</v>
      </c>
      <c r="BR1417" s="1" t="s">
        <v>254</v>
      </c>
      <c r="BS1417" s="1">
        <v>2</v>
      </c>
      <c r="BT1417" s="1" t="s">
        <v>1032</v>
      </c>
      <c r="BU1417" s="1">
        <v>2</v>
      </c>
      <c r="BV1417" s="1" t="s">
        <v>9909</v>
      </c>
      <c r="BW1417" s="1" t="s">
        <v>127</v>
      </c>
      <c r="BX1417" s="1"/>
      <c r="BY1417" t="str">
        <f>_xlfn.XLOOKUP($B1417,Img_lookup!A:A,Img_lookup!B:B, "Not available")</f>
        <v>43d42e1f-7d7a-4c31-b7b4-5c318366f9a4</v>
      </c>
      <c r="BZ1417" t="str">
        <f>_xlfn.XLOOKUP($B1417,Img_lookup!A:A,Img_lookup!C:C, "Not available")</f>
        <v>≈öwierklaniec pinus nigra 12.06.2010 p.jpg</v>
      </c>
      <c r="CA1417" t="str">
        <f>_xlfn.XLOOKUP($B1417,Img_lookup!A:A,Img_lookup!D:D, "Not available")</f>
        <v>Przykuta</v>
      </c>
      <c r="CB1417" t="str">
        <f>_xlfn.XLOOKUP($B1417,Img_lookup!A:A,Img_lookup!E:E, "https://imgur.com/aT5wafe")</f>
        <v>https://api.openverse.engineering/v1/images/43d42e1f-7d7a-4c31-b7b4-5c318366f9a4/thumb/</v>
      </c>
    </row>
    <row r="1418" spans="1:80" ht="409.6" x14ac:dyDescent="0.15">
      <c r="A1418" s="1" t="s">
        <v>114</v>
      </c>
      <c r="B1418" s="1" t="s">
        <v>247</v>
      </c>
      <c r="C1418" s="1" t="s">
        <v>248</v>
      </c>
      <c r="E1418" s="1" t="s">
        <v>249</v>
      </c>
      <c r="F1418" s="1" t="s">
        <v>62</v>
      </c>
      <c r="G1418" s="1" t="s">
        <v>62</v>
      </c>
      <c r="H1418" s="11" t="str">
        <f t="shared" si="667"/>
        <v>Perennial</v>
      </c>
      <c r="I1418" s="1" t="s">
        <v>17108</v>
      </c>
      <c r="J1418" s="1">
        <v>30</v>
      </c>
      <c r="K1418" s="1">
        <v>5</v>
      </c>
      <c r="L1418" t="str" cm="1">
        <f t="array" ref="L1418">_xlfn.IFS(J1418+K1418="", "Unknown", J1418+K1418&gt;3, "Large", J1418+K1418&gt;0.5, "Medium", J1418+K1418&gt;0, "Small")</f>
        <v>Large</v>
      </c>
      <c r="M1418" s="1">
        <v>8</v>
      </c>
      <c r="N1418" cm="1">
        <f t="array" ref="N1418">IF($M1418="",INDEX($M$2:$M$2176,MATCH(1,INDEX(($A$2:$A$2176=$A1418)*($M$2:$M$2176&lt;&gt;""),0),0)),$M1418)</f>
        <v>8</v>
      </c>
      <c r="O1418" s="2" t="str">
        <f t="shared" si="662"/>
        <v>Grown indoors</v>
      </c>
      <c r="P1418" s="1" t="s">
        <v>250</v>
      </c>
      <c r="Q1418" s="1" t="s">
        <v>17111</v>
      </c>
      <c r="R1418" t="str">
        <f t="shared" si="666"/>
        <v>Slow</v>
      </c>
      <c r="S1418" s="1" t="s">
        <v>24</v>
      </c>
      <c r="T1418" s="1" t="str">
        <f t="shared" si="649"/>
        <v xml:space="preserve">1 </v>
      </c>
      <c r="U1418" s="1" t="str">
        <f t="shared" si="650"/>
        <v>12</v>
      </c>
      <c r="V1418" s="1" t="s">
        <v>251</v>
      </c>
      <c r="W1418" s="6" t="str">
        <f t="shared" si="669"/>
        <v>3</v>
      </c>
      <c r="X1418" t="str">
        <f>IF(W1418="1", "January", IF(W1418="2", "February", IF(W1418="3", "March", IF(W1418="4", "April", IF(W1418="5", "May", IF(W1418="6", "June", IF(W1418="7", "July", IF(W1418="8", "August", IF(W1418="9", "September", IF(W1418="10", "October", IF(W1418="11", "November", IF(W1418="12", "December", "Other"))))))))))))</f>
        <v>March</v>
      </c>
      <c r="Y1418" s="2" t="str">
        <f>IF(ISNUMBER(SEARCH("-",V1418)),TRIM(RIGHT(V1418,LEN(V1418)-SEARCH("-",V1418))),V1418)</f>
        <v>4</v>
      </c>
      <c r="Z1418" s="2" t="str">
        <f>IF(Y1418="1", "January", IF(Y1418="2", "February", IF(Y1418="3", "March", IF(Y1418="4", "April", IF(Y1418="5", "May", IF(Y1418="6", "June", IF(Y1418="7", "July", IF(Y1418="8", "August", IF(Y1418="9", "September", IF(Y1418="10", "October", IF(Y1418="11", "November", IF(Y1418="12", "December", "Other"))))))))))))</f>
        <v>April</v>
      </c>
      <c r="AA1418" s="1">
        <v>10</v>
      </c>
      <c r="AB1418" s="1">
        <f t="shared" si="651"/>
        <v>10</v>
      </c>
      <c r="AC1418" s="1" t="str">
        <f t="shared" si="668"/>
        <v>October</v>
      </c>
      <c r="AD1418" s="1"/>
      <c r="AE1418" s="1"/>
      <c r="AF1418" s="16" t="s">
        <v>121</v>
      </c>
      <c r="AG1418" s="1" t="str">
        <f t="shared" si="652"/>
        <v xml:space="preserve">Seed </v>
      </c>
      <c r="AH1418"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8" s="1" t="s">
        <v>252</v>
      </c>
      <c r="AJ1418" s="1" t="s">
        <v>1</v>
      </c>
      <c r="AK1418" s="1" t="s">
        <v>17106</v>
      </c>
      <c r="AL1418" s="1" t="str">
        <f t="shared" si="663"/>
        <v>Unscented</v>
      </c>
      <c r="AM1418" s="1" t="b">
        <v>0</v>
      </c>
      <c r="AN1418" s="1" t="b">
        <v>1</v>
      </c>
      <c r="AO1418" s="1" t="b">
        <v>0</v>
      </c>
      <c r="AP1418" s="5" t="s">
        <v>54</v>
      </c>
      <c r="AQ1418" s="5" t="str">
        <f t="shared" si="654"/>
        <v>Light, Medium</v>
      </c>
      <c r="AR1418" s="1" t="s">
        <v>30</v>
      </c>
      <c r="AS1418" s="1" t="str">
        <f t="shared" si="664"/>
        <v>None</v>
      </c>
      <c r="AT1418" s="1" t="str">
        <f t="shared" si="655"/>
        <v>Full</v>
      </c>
      <c r="AU1418" s="1" t="s">
        <v>11</v>
      </c>
      <c r="AV1418" s="1" t="str">
        <f t="shared" si="656"/>
        <v>Dry, Moist</v>
      </c>
      <c r="AW1418" s="1" t="s">
        <v>123</v>
      </c>
      <c r="AX1418" s="1" t="str">
        <f t="shared" si="657"/>
        <v>Acid, Neutral</v>
      </c>
      <c r="AY1418" s="1" t="b">
        <v>0</v>
      </c>
      <c r="AZ1418" s="1" t="b">
        <v>0</v>
      </c>
      <c r="BA1418" s="1" t="b">
        <v>0</v>
      </c>
      <c r="BC1418" t="str">
        <f t="shared" si="658"/>
        <v>FALSE</v>
      </c>
      <c r="BE1418" t="str">
        <f t="shared" si="659"/>
        <v>FALSE</v>
      </c>
      <c r="BF1418" s="1" t="b">
        <v>1</v>
      </c>
      <c r="BG1418" s="1" t="b">
        <v>0</v>
      </c>
      <c r="BH1418" s="1" t="b">
        <v>1</v>
      </c>
      <c r="BJ1418" s="1" t="str">
        <f t="shared" si="660"/>
        <v>FALSE</v>
      </c>
      <c r="BK1418" s="1" t="s">
        <v>30</v>
      </c>
      <c r="BL1418" t="str">
        <f t="shared" si="661"/>
        <v>FALSE</v>
      </c>
      <c r="BM1418" s="1" t="b">
        <v>0</v>
      </c>
      <c r="BN1418" s="1" t="b">
        <v>0</v>
      </c>
      <c r="BO1418" s="1">
        <f t="shared" si="665"/>
        <v>13</v>
      </c>
      <c r="BP1418" s="1" t="s">
        <v>253</v>
      </c>
      <c r="BQ1418" s="1" cm="1">
        <f t="array" ref="BQ1418">_xlfn.IFS(BP1418="None Known",0, LEN(BP1418)&gt;500, 5,LEN(BP1418)&gt;400, 4, LEN(BP1418)&gt;300, 3, LEN(BP1418)&gt;200, 2, LEN(BP1418)&gt;1, 1)</f>
        <v>5</v>
      </c>
      <c r="BR1418" s="1" t="s">
        <v>254</v>
      </c>
      <c r="BS1418" s="1">
        <v>2</v>
      </c>
      <c r="BT1418" s="1" t="s">
        <v>255</v>
      </c>
      <c r="BU1418" s="1">
        <v>2</v>
      </c>
      <c r="BV1418" s="1" t="s">
        <v>256</v>
      </c>
      <c r="BW1418" s="1" t="s">
        <v>127</v>
      </c>
      <c r="BX1418" s="1"/>
      <c r="BY1418" t="str">
        <f>_xlfn.XLOOKUP($B1418,Img_lookup!A:A,Img_lookup!B:B, "Not available")</f>
        <v>0c0e4813-eafb-494b-9fb4-8e92715cd731</v>
      </c>
      <c r="BZ1418" t="str">
        <f>_xlfn.XLOOKUP($B1418,Img_lookup!A:A,Img_lookup!C:C, "Not available")</f>
        <v>Longleaf Pine / Pinus palustris / Â§ßÁéãÊùæ(„ÉÄ„Ç§„Ç™„Ç¶„Ç∑„Éß„Ç¶)</v>
      </c>
      <c r="CA1418" t="str">
        <f>_xlfn.XLOOKUP($B1418,Img_lookup!A:A,Img_lookup!D:D, "Not available")</f>
        <v>TANAKA Juuyoh (Áî∞‰∏≠ÂçÅÊ¥ã)</v>
      </c>
      <c r="CB1418" t="str">
        <f>_xlfn.XLOOKUP($B1418,Img_lookup!A:A,Img_lookup!E:E, "https://imgur.com/aT5wafe")</f>
        <v>https://api.openverse.engineering/v1/images/0c0e4813-eafb-494b-9fb4-8e92715cd731/thumb/</v>
      </c>
    </row>
    <row r="1419" spans="1:80" ht="409.6" x14ac:dyDescent="0.15">
      <c r="A1419" s="1" t="s">
        <v>114</v>
      </c>
      <c r="B1419" s="1" t="s">
        <v>12753</v>
      </c>
      <c r="C1419" s="1" t="s">
        <v>12754</v>
      </c>
      <c r="D1419" s="1" t="s">
        <v>12755</v>
      </c>
      <c r="E1419" s="1" t="s">
        <v>12756</v>
      </c>
      <c r="F1419" s="1" t="s">
        <v>62</v>
      </c>
      <c r="G1419" s="1" t="s">
        <v>62</v>
      </c>
      <c r="H1419" s="11" t="str">
        <f t="shared" si="667"/>
        <v>Perennial</v>
      </c>
      <c r="I1419" s="1" t="s">
        <v>17108</v>
      </c>
      <c r="J1419" s="1">
        <v>20</v>
      </c>
      <c r="K1419" s="1">
        <v>7</v>
      </c>
      <c r="L1419" t="str" cm="1">
        <f t="array" ref="L1419">_xlfn.IFS(J1419+K1419="", "Unknown", J1419+K1419&gt;3, "Large", J1419+K1419&gt;0.5, "Medium", J1419+K1419&gt;0, "Small")</f>
        <v>Large</v>
      </c>
      <c r="M1419" s="1">
        <v>8</v>
      </c>
      <c r="N1419" cm="1">
        <f t="array" ref="N1419">IF($M1419="",INDEX($M$2:$M$2176,MATCH(1,INDEX(($A$2:$A$2176=$A1419)*($M$2:$M$2176&lt;&gt;""),0),0)),$M1419)</f>
        <v>8</v>
      </c>
      <c r="O1419" s="2" t="str">
        <f t="shared" si="662"/>
        <v>Grown indoors</v>
      </c>
      <c r="P1419" s="1" t="s">
        <v>12757</v>
      </c>
      <c r="Q1419" s="1" t="s">
        <v>17109</v>
      </c>
      <c r="R1419" t="str">
        <f t="shared" si="666"/>
        <v>Fast</v>
      </c>
      <c r="S1419" s="1" t="s">
        <v>24</v>
      </c>
      <c r="T1419" s="1" t="str">
        <f t="shared" si="649"/>
        <v xml:space="preserve">1 </v>
      </c>
      <c r="U1419" s="1" t="str">
        <f t="shared" si="650"/>
        <v>12</v>
      </c>
      <c r="V1419" s="1">
        <v>5</v>
      </c>
      <c r="W1419" s="6">
        <f t="shared" si="669"/>
        <v>5</v>
      </c>
      <c r="X1419" t="str">
        <f>IF(W1419=1, "January", IF(W1419=2, "February", IF(W1419=3, "March", IF(W1419=4, "April", IF(W1419=5, "May", IF(W1419=6, "June", IF(W1419=7, "July", IF(W1419=8, "August", IF(W1419=9, "September", IF(W1419=10, "October", IF(W1419=11, "November", IF(W1419=12, "December", "Other"))))))))))))</f>
        <v>May</v>
      </c>
      <c r="Y1419" s="1"/>
      <c r="Z1419" s="1"/>
      <c r="AA1419" s="1">
        <v>4</v>
      </c>
      <c r="AB1419" s="1">
        <f t="shared" si="651"/>
        <v>4</v>
      </c>
      <c r="AC1419" s="1" t="str">
        <f t="shared" si="668"/>
        <v>April</v>
      </c>
      <c r="AD1419" s="1"/>
      <c r="AE1419" s="1"/>
      <c r="AF1419" s="16" t="s">
        <v>25145</v>
      </c>
      <c r="AG1419" s="1" t="str">
        <f t="shared" si="652"/>
        <v xml:space="preserve">Stratified Seed </v>
      </c>
      <c r="AH1419"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19" s="1" t="s">
        <v>12758</v>
      </c>
      <c r="AJ1419" s="1" t="s">
        <v>1</v>
      </c>
      <c r="AK1419" s="1" t="s">
        <v>17106</v>
      </c>
      <c r="AL1419" s="1" t="str">
        <f t="shared" si="663"/>
        <v>Unscented</v>
      </c>
      <c r="AM1419" s="1" t="b">
        <v>0</v>
      </c>
      <c r="AN1419" s="1" t="b">
        <v>1</v>
      </c>
      <c r="AO1419" s="1" t="b">
        <v>0</v>
      </c>
      <c r="AP1419" s="5" t="s">
        <v>54</v>
      </c>
      <c r="AQ1419" s="5" t="str">
        <f t="shared" si="654"/>
        <v>Light, Medium</v>
      </c>
      <c r="AR1419" s="1" t="s">
        <v>30</v>
      </c>
      <c r="AS1419" s="1" t="str">
        <f t="shared" si="664"/>
        <v>None</v>
      </c>
      <c r="AT1419" s="1" t="str">
        <f t="shared" si="655"/>
        <v>Full</v>
      </c>
      <c r="AU1419" s="1" t="s">
        <v>11</v>
      </c>
      <c r="AV1419" s="1" t="str">
        <f t="shared" si="656"/>
        <v>Dry, Moist</v>
      </c>
      <c r="AW1419" s="1" t="s">
        <v>123</v>
      </c>
      <c r="AX1419" s="1" t="str">
        <f t="shared" si="657"/>
        <v>Acid, Neutral</v>
      </c>
      <c r="AY1419" s="1" t="b">
        <v>0</v>
      </c>
      <c r="AZ1419" s="1" t="b">
        <v>0</v>
      </c>
      <c r="BA1419" s="1" t="b">
        <v>0</v>
      </c>
      <c r="BB1419" s="1" t="s">
        <v>29</v>
      </c>
      <c r="BC1419" t="str">
        <f t="shared" si="658"/>
        <v>TRUE</v>
      </c>
      <c r="BE1419" t="str">
        <f t="shared" si="659"/>
        <v>FALSE</v>
      </c>
      <c r="BF1419" s="1" t="b">
        <v>1</v>
      </c>
      <c r="BG1419" s="1" t="b">
        <v>0</v>
      </c>
      <c r="BH1419" s="1" t="b">
        <v>1</v>
      </c>
      <c r="BJ1419" s="1" t="str">
        <f t="shared" si="660"/>
        <v>FALSE</v>
      </c>
      <c r="BK1419" s="1" t="s">
        <v>30</v>
      </c>
      <c r="BL1419" t="str">
        <f t="shared" si="661"/>
        <v>FALSE</v>
      </c>
      <c r="BM1419" s="1" t="b">
        <v>0</v>
      </c>
      <c r="BN1419" s="1" t="b">
        <v>0</v>
      </c>
      <c r="BO1419" s="1">
        <f t="shared" si="665"/>
        <v>13</v>
      </c>
      <c r="BP1419" s="1" t="s">
        <v>12759</v>
      </c>
      <c r="BQ1419" s="1" cm="1">
        <f t="array" ref="BQ1419">_xlfn.IFS(BP1419="None Known",0, LEN(BP1419)&gt;500, 5,LEN(BP1419)&gt;400, 4, LEN(BP1419)&gt;300, 3, LEN(BP1419)&gt;200, 2, LEN(BP1419)&gt;1, 1)</f>
        <v>5</v>
      </c>
      <c r="BR1419" s="16" t="s">
        <v>24948</v>
      </c>
      <c r="BS1419" s="1">
        <v>2</v>
      </c>
      <c r="BT1419" s="1" t="s">
        <v>1032</v>
      </c>
      <c r="BU1419" s="1">
        <v>2</v>
      </c>
      <c r="BV1419" s="1" t="s">
        <v>12760</v>
      </c>
      <c r="BW1419" s="1" t="s">
        <v>127</v>
      </c>
      <c r="BX1419" s="1"/>
      <c r="BY1419" t="str">
        <f>_xlfn.XLOOKUP($B1419,Img_lookup!A:A,Img_lookup!B:B, "Not available")</f>
        <v>d9794956-652f-4963-882e-5df848d5b60f</v>
      </c>
      <c r="BZ1419" t="str">
        <f>_xlfn.XLOOKUP($B1419,Img_lookup!A:A,Img_lookup!C:C, "Not available")</f>
        <v>Pinus pinaster (Maritime Pine)</v>
      </c>
      <c r="CA1419" t="str">
        <f>_xlfn.XLOOKUP($B1419,Img_lookup!A:A,Img_lookup!D:D, "Not available")</f>
        <v>S. Rae</v>
      </c>
      <c r="CB1419" t="str">
        <f>_xlfn.XLOOKUP($B1419,Img_lookup!A:A,Img_lookup!E:E, "https://imgur.com/aT5wafe")</f>
        <v>https://api.openverse.engineering/v1/images/d9794956-652f-4963-882e-5df848d5b60f/thumb/</v>
      </c>
    </row>
    <row r="1420" spans="1:80" ht="409.6" x14ac:dyDescent="0.15">
      <c r="A1420" s="1" t="s">
        <v>114</v>
      </c>
      <c r="B1420" s="1" t="s">
        <v>15842</v>
      </c>
      <c r="C1420" s="1" t="s">
        <v>15843</v>
      </c>
      <c r="E1420" s="1" t="s">
        <v>15844</v>
      </c>
      <c r="F1420" s="1" t="s">
        <v>62</v>
      </c>
      <c r="G1420" s="1" t="s">
        <v>62</v>
      </c>
      <c r="H1420" s="11" t="str">
        <f t="shared" si="667"/>
        <v>Perennial</v>
      </c>
      <c r="I1420" s="1" t="s">
        <v>17108</v>
      </c>
      <c r="J1420" s="1">
        <v>10</v>
      </c>
      <c r="K1420" s="1">
        <v>10</v>
      </c>
      <c r="L1420" t="str" cm="1">
        <f t="array" ref="L1420">_xlfn.IFS(J1420+K1420="", "Unknown", J1420+K1420&gt;3, "Large", J1420+K1420&gt;0.5, "Medium", J1420+K1420&gt;0, "Small")</f>
        <v>Large</v>
      </c>
      <c r="M1420" s="1">
        <v>8</v>
      </c>
      <c r="N1420" cm="1">
        <f t="array" ref="N1420">IF($M1420="",INDEX($M$2:$M$2176,MATCH(1,INDEX(($A$2:$A$2176=$A1420)*($M$2:$M$2176&lt;&gt;""),0),0)),$M1420)</f>
        <v>8</v>
      </c>
      <c r="O1420" s="2" t="str">
        <f t="shared" si="662"/>
        <v>Grown indoors</v>
      </c>
      <c r="P1420" s="1" t="s">
        <v>15845</v>
      </c>
      <c r="Q1420" s="1" t="s">
        <v>17110</v>
      </c>
      <c r="R1420" t="str">
        <f t="shared" si="666"/>
        <v>Medium</v>
      </c>
      <c r="S1420" s="1" t="s">
        <v>24</v>
      </c>
      <c r="T1420" s="1" t="str">
        <f t="shared" si="649"/>
        <v xml:space="preserve">1 </v>
      </c>
      <c r="U1420" s="1" t="str">
        <f t="shared" si="650"/>
        <v>12</v>
      </c>
      <c r="V1420" s="1" t="s">
        <v>96</v>
      </c>
      <c r="W1420" s="6" t="str">
        <f t="shared" si="669"/>
        <v>5</v>
      </c>
      <c r="X1420" t="str">
        <f>IF(W1420="1", "January", IF(W1420="2", "February", IF(W1420="3", "March", IF(W1420="4", "April", IF(W1420="5", "May", IF(W1420="6", "June", IF(W1420="7", "July", IF(W1420="8", "August", IF(W1420="9", "September", IF(W1420="10", "October", IF(W1420="11", "November", IF(W1420="12", "December", "Other"))))))))))))</f>
        <v>May</v>
      </c>
      <c r="Y1420" s="2" t="str">
        <f>IF(ISNUMBER(SEARCH("-",V1420)),TRIM(RIGHT(V1420,LEN(V1420)-SEARCH("-",V1420))),V1420)</f>
        <v>6</v>
      </c>
      <c r="Z1420" s="2" t="str">
        <f>IF(Y1420="1", "January", IF(Y1420="2", "February", IF(Y1420="3", "March", IF(Y1420="4", "April", IF(Y1420="5", "May", IF(Y1420="6", "June", IF(Y1420="7", "July", IF(Y1420="8", "August", IF(Y1420="9", "September", IF(Y1420="10", "October", IF(Y1420="11", "November", IF(Y1420="12", "December", "Other"))))))))))))</f>
        <v>June</v>
      </c>
      <c r="AA1420" s="1">
        <v>4</v>
      </c>
      <c r="AB1420" s="1">
        <f t="shared" si="651"/>
        <v>4</v>
      </c>
      <c r="AC1420" s="1" t="str">
        <f t="shared" si="668"/>
        <v>April</v>
      </c>
      <c r="AD1420" s="1"/>
      <c r="AE1420" s="1"/>
      <c r="AF1420" s="16" t="s">
        <v>25145</v>
      </c>
      <c r="AG1420" s="1" t="str">
        <f t="shared" si="652"/>
        <v xml:space="preserve">Stratified Seed </v>
      </c>
      <c r="AH1420"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0" s="1" t="s">
        <v>15846</v>
      </c>
      <c r="AJ1420" s="1" t="s">
        <v>1</v>
      </c>
      <c r="AK1420" s="1" t="s">
        <v>17106</v>
      </c>
      <c r="AL1420" s="1" t="str">
        <f t="shared" si="663"/>
        <v>Unscented</v>
      </c>
      <c r="AM1420" s="1" t="b">
        <v>0</v>
      </c>
      <c r="AN1420" s="1" t="b">
        <v>1</v>
      </c>
      <c r="AO1420" s="1" t="b">
        <v>0</v>
      </c>
      <c r="AP1420" s="5" t="s">
        <v>54</v>
      </c>
      <c r="AQ1420" s="5" t="str">
        <f t="shared" si="654"/>
        <v>Light, Medium</v>
      </c>
      <c r="AR1420" s="1" t="s">
        <v>30</v>
      </c>
      <c r="AS1420" s="1" t="str">
        <f t="shared" si="664"/>
        <v>None</v>
      </c>
      <c r="AT1420" s="1" t="str">
        <f t="shared" si="655"/>
        <v>Full</v>
      </c>
      <c r="AU1420" s="1" t="s">
        <v>11</v>
      </c>
      <c r="AV1420" s="1" t="str">
        <f t="shared" si="656"/>
        <v>Dry, Moist</v>
      </c>
      <c r="AW1420" s="1" t="s">
        <v>12</v>
      </c>
      <c r="AX1420" s="1" t="str">
        <f t="shared" si="657"/>
        <v>Acid, Neutral, Alkaline</v>
      </c>
      <c r="AY1420" s="1" t="b">
        <v>0</v>
      </c>
      <c r="AZ1420" s="1" t="b">
        <v>0</v>
      </c>
      <c r="BA1420" s="1" t="b">
        <v>0</v>
      </c>
      <c r="BB1420" s="1" t="s">
        <v>275</v>
      </c>
      <c r="BC1420" t="str">
        <f t="shared" si="658"/>
        <v>TRUE</v>
      </c>
      <c r="BE1420" t="str">
        <f t="shared" si="659"/>
        <v>FALSE</v>
      </c>
      <c r="BF1420" s="1" t="b">
        <v>1</v>
      </c>
      <c r="BG1420" s="1" t="b">
        <v>0</v>
      </c>
      <c r="BH1420" s="1" t="b">
        <v>1</v>
      </c>
      <c r="BJ1420" s="1" t="str">
        <f t="shared" si="660"/>
        <v>FALSE</v>
      </c>
      <c r="BK1420" s="1" t="s">
        <v>30</v>
      </c>
      <c r="BL1420" t="str">
        <f t="shared" si="661"/>
        <v>FALSE</v>
      </c>
      <c r="BM1420" s="1" t="b">
        <v>0</v>
      </c>
      <c r="BN1420" s="1" t="b">
        <v>0</v>
      </c>
      <c r="BO1420" s="1">
        <f t="shared" si="665"/>
        <v>19</v>
      </c>
      <c r="BP1420" s="1" t="s">
        <v>15847</v>
      </c>
      <c r="BQ1420" s="1" cm="1">
        <f t="array" ref="BQ1420">_xlfn.IFS(BP1420="None Known",0, LEN(BP1420)&gt;500, 5,LEN(BP1420)&gt;400, 4, LEN(BP1420)&gt;300, 3, LEN(BP1420)&gt;200, 2, LEN(BP1420)&gt;1, 1)</f>
        <v>5</v>
      </c>
      <c r="BR1420" s="16" t="s">
        <v>24949</v>
      </c>
      <c r="BS1420" s="1">
        <v>4</v>
      </c>
      <c r="BT1420" s="1" t="s">
        <v>1032</v>
      </c>
      <c r="BU1420" s="1">
        <v>2</v>
      </c>
      <c r="BV1420" s="1" t="s">
        <v>1039</v>
      </c>
      <c r="BW1420" s="1" t="s">
        <v>127</v>
      </c>
      <c r="BX1420" s="1"/>
      <c r="BY1420" t="str">
        <f>_xlfn.XLOOKUP($B1420,Img_lookup!A:A,Img_lookup!B:B, "Not available")</f>
        <v>ea876747-e500-4c23-9875-cae8e66294a7</v>
      </c>
      <c r="BZ1420" t="str">
        <f>_xlfn.XLOOKUP($B1420,Img_lookup!A:A,Img_lookup!C:C, "Not available")</f>
        <v>Stone pine (Pinus pinea) illustration from Trait√© des Arbres et</v>
      </c>
      <c r="CA1420" t="str">
        <f>_xlfn.XLOOKUP($B1420,Img_lookup!A:A,Img_lookup!D:D, "Not available")</f>
        <v>Free Public Domain Illustrations by rawpixel</v>
      </c>
      <c r="CB1420" t="str">
        <f>_xlfn.XLOOKUP($B1420,Img_lookup!A:A,Img_lookup!E:E, "https://imgur.com/aT5wafe")</f>
        <v>https://api.openverse.engineering/v1/images/ea876747-e500-4c23-9875-cae8e66294a7/thumb/</v>
      </c>
    </row>
    <row r="1421" spans="1:80" ht="409.6" x14ac:dyDescent="0.15">
      <c r="A1421" s="1" t="s">
        <v>114</v>
      </c>
      <c r="B1421" s="1" t="s">
        <v>8156</v>
      </c>
      <c r="C1421" s="1" t="s">
        <v>8157</v>
      </c>
      <c r="E1421" s="1" t="s">
        <v>8158</v>
      </c>
      <c r="F1421" s="1" t="s">
        <v>62</v>
      </c>
      <c r="G1421" s="1" t="s">
        <v>62</v>
      </c>
      <c r="H1421" s="11" t="str">
        <f t="shared" si="667"/>
        <v>Perennial</v>
      </c>
      <c r="I1421" s="1" t="s">
        <v>17108</v>
      </c>
      <c r="J1421" s="1">
        <v>25</v>
      </c>
      <c r="K1421" s="1">
        <v>7</v>
      </c>
      <c r="L1421" t="str" cm="1">
        <f t="array" ref="L1421">_xlfn.IFS(J1421+K1421="", "Unknown", J1421+K1421&gt;3, "Large", J1421+K1421&gt;0.5, "Medium", J1421+K1421&gt;0, "Small")</f>
        <v>Large</v>
      </c>
      <c r="M1421" s="1">
        <v>4</v>
      </c>
      <c r="N1421" cm="1">
        <f t="array" ref="N1421">IF($M1421="",INDEX($M$2:$M$2176,MATCH(1,INDEX(($A$2:$A$2176=$A1421)*($M$2:$M$2176&lt;&gt;""),0),0)),$M1421)</f>
        <v>4</v>
      </c>
      <c r="O1421" s="2" t="str">
        <f t="shared" si="662"/>
        <v>Hardy to cold</v>
      </c>
      <c r="P1421" s="1" t="s">
        <v>8159</v>
      </c>
      <c r="Q1421" s="1" t="s">
        <v>17110</v>
      </c>
      <c r="R1421" t="str">
        <f t="shared" si="666"/>
        <v>Medium</v>
      </c>
      <c r="S1421" s="1" t="s">
        <v>24</v>
      </c>
      <c r="T1421" s="1" t="str">
        <f t="shared" si="649"/>
        <v xml:space="preserve">1 </v>
      </c>
      <c r="U1421" s="1" t="str">
        <f t="shared" si="650"/>
        <v>12</v>
      </c>
      <c r="V1421" s="1">
        <v>6</v>
      </c>
      <c r="W1421" s="6">
        <f t="shared" si="669"/>
        <v>6</v>
      </c>
      <c r="X1421" t="str">
        <f>IF(W1421=1, "January", IF(W1421=2, "February", IF(W1421=3, "March", IF(W1421=4, "April", IF(W1421=5, "May", IF(W1421=6, "June", IF(W1421=7, "July", IF(W1421=8, "August", IF(W1421=9, "September", IF(W1421=10, "October", IF(W1421=11, "November", IF(W1421=12, "December", "Other"))))))))))))</f>
        <v>June</v>
      </c>
      <c r="Y1421" s="1"/>
      <c r="Z1421" s="1"/>
      <c r="AA1421" s="1">
        <v>10</v>
      </c>
      <c r="AB1421" s="1">
        <f t="shared" si="651"/>
        <v>10</v>
      </c>
      <c r="AC1421" s="1" t="str">
        <f t="shared" si="668"/>
        <v>October</v>
      </c>
      <c r="AD1421" s="1"/>
      <c r="AE1421" s="1"/>
      <c r="AF1421" s="16" t="s">
        <v>25145</v>
      </c>
      <c r="AG1421" s="1" t="str">
        <f t="shared" si="652"/>
        <v xml:space="preserve">Stratified Seed </v>
      </c>
      <c r="AH1421"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1" s="1" t="s">
        <v>8160</v>
      </c>
      <c r="AJ1421" s="1" t="s">
        <v>1</v>
      </c>
      <c r="AK1421" s="1" t="s">
        <v>17106</v>
      </c>
      <c r="AL1421" s="1" t="str">
        <f t="shared" si="663"/>
        <v>Unscented</v>
      </c>
      <c r="AM1421" s="1" t="b">
        <v>0</v>
      </c>
      <c r="AN1421" s="1" t="b">
        <v>1</v>
      </c>
      <c r="AO1421" s="1" t="b">
        <v>0</v>
      </c>
      <c r="AP1421" s="5" t="s">
        <v>54</v>
      </c>
      <c r="AQ1421" s="5" t="str">
        <f t="shared" si="654"/>
        <v>Light, Medium</v>
      </c>
      <c r="AR1421" s="1" t="s">
        <v>30</v>
      </c>
      <c r="AS1421" s="1" t="str">
        <f t="shared" si="664"/>
        <v>None</v>
      </c>
      <c r="AT1421" s="1" t="str">
        <f t="shared" si="655"/>
        <v>Full</v>
      </c>
      <c r="AU1421" s="1" t="s">
        <v>11</v>
      </c>
      <c r="AV1421" s="1" t="str">
        <f t="shared" si="656"/>
        <v>Dry, Moist</v>
      </c>
      <c r="AW1421" s="1" t="s">
        <v>123</v>
      </c>
      <c r="AX1421" s="1" t="str">
        <f t="shared" si="657"/>
        <v>Acid, Neutral</v>
      </c>
      <c r="AY1421" s="1" t="b">
        <v>0</v>
      </c>
      <c r="AZ1421" s="1" t="b">
        <v>0</v>
      </c>
      <c r="BA1421" s="1" t="b">
        <v>0</v>
      </c>
      <c r="BB1421" s="1" t="s">
        <v>275</v>
      </c>
      <c r="BC1421" t="str">
        <f t="shared" si="658"/>
        <v>TRUE</v>
      </c>
      <c r="BE1421" t="str">
        <f t="shared" si="659"/>
        <v>FALSE</v>
      </c>
      <c r="BF1421" s="1" t="b">
        <v>1</v>
      </c>
      <c r="BG1421" s="1" t="b">
        <v>0</v>
      </c>
      <c r="BH1421" s="1" t="b">
        <v>1</v>
      </c>
      <c r="BJ1421" s="1" t="str">
        <f t="shared" si="660"/>
        <v>FALSE</v>
      </c>
      <c r="BK1421" s="1" t="s">
        <v>30</v>
      </c>
      <c r="BL1421" t="str">
        <f t="shared" si="661"/>
        <v>FALSE</v>
      </c>
      <c r="BM1421" s="1" t="b">
        <v>0</v>
      </c>
      <c r="BN1421" s="1" t="b">
        <v>0</v>
      </c>
      <c r="BO1421" s="1">
        <f t="shared" si="665"/>
        <v>16</v>
      </c>
      <c r="BP1421" s="1" t="s">
        <v>8161</v>
      </c>
      <c r="BQ1421" s="1" cm="1">
        <f t="array" ref="BQ1421">_xlfn.IFS(BP1421="None Known",0, LEN(BP1421)&gt;500, 5,LEN(BP1421)&gt;400, 4, LEN(BP1421)&gt;300, 3, LEN(BP1421)&gt;200, 2, LEN(BP1421)&gt;1, 1)</f>
        <v>5</v>
      </c>
      <c r="BR1421" s="16" t="s">
        <v>24950</v>
      </c>
      <c r="BS1421" s="1">
        <v>3</v>
      </c>
      <c r="BT1421" s="1" t="s">
        <v>8162</v>
      </c>
      <c r="BU1421" s="1">
        <v>2</v>
      </c>
      <c r="BV1421" s="1" t="s">
        <v>8163</v>
      </c>
      <c r="BW1421" s="1" t="s">
        <v>127</v>
      </c>
      <c r="BX1421" s="1"/>
      <c r="BY1421" t="str">
        <f>_xlfn.XLOOKUP($B1421,Img_lookup!A:A,Img_lookup!B:B, "Not available")</f>
        <v>85b0b768-2dad-495f-9a72-39dbd318e536</v>
      </c>
      <c r="BZ1421" t="str">
        <f>_xlfn.XLOOKUP($B1421,Img_lookup!A:A,Img_lookup!C:C, "Not available")</f>
        <v>Ponderosa pine (Pinus ponderosa)</v>
      </c>
      <c r="CA1421" t="str">
        <f>_xlfn.XLOOKUP($B1421,Img_lookup!A:A,Img_lookup!D:D, "Not available")</f>
        <v>GlacierNPS</v>
      </c>
      <c r="CB1421" t="str">
        <f>_xlfn.XLOOKUP($B1421,Img_lookup!A:A,Img_lookup!E:E, "https://imgur.com/aT5wafe")</f>
        <v>https://api.openverse.engineering/v1/images/85b0b768-2dad-495f-9a72-39dbd318e536/thumb/</v>
      </c>
    </row>
    <row r="1422" spans="1:80" ht="409.6" x14ac:dyDescent="0.15">
      <c r="A1422" s="1" t="s">
        <v>114</v>
      </c>
      <c r="B1422" s="1" t="s">
        <v>7196</v>
      </c>
      <c r="C1422" s="1" t="s">
        <v>7197</v>
      </c>
      <c r="D1422" s="1" t="s">
        <v>7198</v>
      </c>
      <c r="E1422" s="1" t="s">
        <v>203</v>
      </c>
      <c r="F1422" s="1" t="s">
        <v>62</v>
      </c>
      <c r="G1422" s="1" t="s">
        <v>62</v>
      </c>
      <c r="H1422" s="11" t="str">
        <f t="shared" si="667"/>
        <v>Perennial</v>
      </c>
      <c r="I1422" s="1" t="s">
        <v>17108</v>
      </c>
      <c r="J1422" s="1">
        <v>15</v>
      </c>
      <c r="L1422" t="str" cm="1">
        <f t="array" ref="L1422">_xlfn.IFS(J1422+K1422="", "Unknown", J1422+K1422&gt;3, "Large", J1422+K1422&gt;0.5, "Medium", J1422+K1422&gt;0, "Small")</f>
        <v>Large</v>
      </c>
      <c r="M1422" s="1">
        <v>8</v>
      </c>
      <c r="N1422" cm="1">
        <f t="array" ref="N1422">IF($M1422="",INDEX($M$2:$M$2176,MATCH(1,INDEX(($A$2:$A$2176=$A1422)*($M$2:$M$2176&lt;&gt;""),0),0)),$M1422)</f>
        <v>8</v>
      </c>
      <c r="O1422" s="2" t="str">
        <f t="shared" si="662"/>
        <v>Grown indoors</v>
      </c>
      <c r="P1422" s="1" t="s">
        <v>7199</v>
      </c>
      <c r="R1422" t="str">
        <f t="shared" si="666"/>
        <v>Medium</v>
      </c>
      <c r="S1422" s="1" t="s">
        <v>24</v>
      </c>
      <c r="T1422" s="1" t="str">
        <f t="shared" si="649"/>
        <v xml:space="preserve">1 </v>
      </c>
      <c r="U1422" s="1" t="str">
        <f t="shared" si="650"/>
        <v>12</v>
      </c>
      <c r="W1422" s="1"/>
      <c r="X1422" s="1"/>
      <c r="Y1422" s="1"/>
      <c r="Z1422" s="1"/>
      <c r="AA1422" s="1">
        <v>10</v>
      </c>
      <c r="AB1422" s="1">
        <f t="shared" si="651"/>
        <v>10</v>
      </c>
      <c r="AC1422" s="1" t="str">
        <f t="shared" si="668"/>
        <v>October</v>
      </c>
      <c r="AD1422" s="1"/>
      <c r="AE1422" s="1"/>
      <c r="AF1422" s="16" t="s">
        <v>25145</v>
      </c>
      <c r="AG1422" s="1" t="str">
        <f t="shared" si="652"/>
        <v xml:space="preserve">Stratified Seed </v>
      </c>
      <c r="AH1422"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2" s="1" t="s">
        <v>7200</v>
      </c>
      <c r="AJ1422" s="1" t="s">
        <v>1</v>
      </c>
      <c r="AK1422" s="1" t="s">
        <v>17106</v>
      </c>
      <c r="AL1422" s="1" t="str">
        <f t="shared" si="663"/>
        <v>Unscented</v>
      </c>
      <c r="AM1422" s="1" t="b">
        <v>0</v>
      </c>
      <c r="AN1422" s="1" t="b">
        <v>1</v>
      </c>
      <c r="AO1422" s="1" t="b">
        <v>0</v>
      </c>
      <c r="AP1422" s="5" t="s">
        <v>54</v>
      </c>
      <c r="AQ1422" s="5" t="str">
        <f t="shared" si="654"/>
        <v>Light, Medium</v>
      </c>
      <c r="AR1422" s="1" t="s">
        <v>30</v>
      </c>
      <c r="AS1422" s="1" t="str">
        <f t="shared" si="664"/>
        <v>None</v>
      </c>
      <c r="AT1422" s="1" t="str">
        <f t="shared" si="655"/>
        <v>Full</v>
      </c>
      <c r="AU1422" s="1" t="s">
        <v>11</v>
      </c>
      <c r="AV1422" s="1" t="str">
        <f t="shared" si="656"/>
        <v>Dry, Moist</v>
      </c>
      <c r="AW1422" s="1" t="s">
        <v>123</v>
      </c>
      <c r="AX1422" s="1" t="str">
        <f t="shared" si="657"/>
        <v>Acid, Neutral</v>
      </c>
      <c r="AY1422" s="1" t="b">
        <v>0</v>
      </c>
      <c r="AZ1422" s="1" t="b">
        <v>0</v>
      </c>
      <c r="BA1422" s="1" t="b">
        <v>0</v>
      </c>
      <c r="BC1422" t="str">
        <f t="shared" si="658"/>
        <v>FALSE</v>
      </c>
      <c r="BE1422" t="str">
        <f t="shared" si="659"/>
        <v>FALSE</v>
      </c>
      <c r="BF1422" s="1" t="b">
        <v>1</v>
      </c>
      <c r="BG1422" s="1" t="b">
        <v>0</v>
      </c>
      <c r="BH1422" s="1" t="b">
        <v>1</v>
      </c>
      <c r="BJ1422" s="1" t="str">
        <f t="shared" si="660"/>
        <v>FALSE</v>
      </c>
      <c r="BK1422" s="1" t="s">
        <v>30</v>
      </c>
      <c r="BL1422" t="str">
        <f t="shared" si="661"/>
        <v>FALSE</v>
      </c>
      <c r="BM1422" s="1" t="b">
        <v>0</v>
      </c>
      <c r="BN1422" s="1" t="b">
        <v>0</v>
      </c>
      <c r="BO1422" s="1">
        <f t="shared" si="665"/>
        <v>19</v>
      </c>
      <c r="BP1422" s="1" t="s">
        <v>7201</v>
      </c>
      <c r="BQ1422" s="1" cm="1">
        <f t="array" ref="BQ1422">_xlfn.IFS(BP1422="None Known",0, LEN(BP1422)&gt;500, 5,LEN(BP1422)&gt;400, 4, LEN(BP1422)&gt;300, 3, LEN(BP1422)&gt;200, 2, LEN(BP1422)&gt;1, 1)</f>
        <v>5</v>
      </c>
      <c r="BR1422" s="16" t="s">
        <v>24951</v>
      </c>
      <c r="BS1422" s="1">
        <v>4</v>
      </c>
      <c r="BT1422" s="1" t="s">
        <v>1032</v>
      </c>
      <c r="BU1422" s="1">
        <v>2</v>
      </c>
      <c r="BV1422" s="1" t="s">
        <v>6159</v>
      </c>
      <c r="BW1422" s="1" t="s">
        <v>127</v>
      </c>
      <c r="BX1422" s="1"/>
      <c r="BY1422" t="str">
        <f>_xlfn.XLOOKUP($B1422,Img_lookup!A:A,Img_lookup!B:B, "Not available")</f>
        <v>2b4a6edc-0209-4cfb-8d28-8e266c9d503d</v>
      </c>
      <c r="BZ1422" t="str">
        <f>_xlfn.XLOOKUP($B1422,Img_lookup!A:A,Img_lookup!C:C, "Not available")</f>
        <v>Pinus quadrifolia</v>
      </c>
      <c r="CA1422" t="str">
        <f>_xlfn.XLOOKUP($B1422,Img_lookup!A:A,Img_lookup!D:D, "Not available")</f>
        <v>briweldon</v>
      </c>
      <c r="CB1422" t="str">
        <f>_xlfn.XLOOKUP($B1422,Img_lookup!A:A,Img_lookup!E:E, "https://imgur.com/aT5wafe")</f>
        <v>https://api.openverse.engineering/v1/images/2b4a6edc-0209-4cfb-8d28-8e266c9d503d/thumb/</v>
      </c>
    </row>
    <row r="1423" spans="1:80" ht="409.6" x14ac:dyDescent="0.15">
      <c r="A1423" s="1" t="s">
        <v>114</v>
      </c>
      <c r="B1423" s="1" t="s">
        <v>3325</v>
      </c>
      <c r="C1423" s="1" t="s">
        <v>3326</v>
      </c>
      <c r="E1423" s="1" t="s">
        <v>3327</v>
      </c>
      <c r="F1423" s="1" t="s">
        <v>62</v>
      </c>
      <c r="G1423" s="1" t="s">
        <v>62</v>
      </c>
      <c r="H1423" s="11" t="str">
        <f t="shared" si="667"/>
        <v>Perennial</v>
      </c>
      <c r="I1423" s="1" t="s">
        <v>17108</v>
      </c>
      <c r="J1423" s="1">
        <v>15</v>
      </c>
      <c r="K1423" s="1">
        <v>7</v>
      </c>
      <c r="L1423" t="str" cm="1">
        <f t="array" ref="L1423">_xlfn.IFS(J1423+K1423="", "Unknown", J1423+K1423&gt;3, "Large", J1423+K1423&gt;0.5, "Medium", J1423+K1423&gt;0, "Small")</f>
        <v>Large</v>
      </c>
      <c r="M1423" s="1">
        <v>4</v>
      </c>
      <c r="N1423" cm="1">
        <f t="array" ref="N1423">IF($M1423="",INDEX($M$2:$M$2176,MATCH(1,INDEX(($A$2:$A$2176=$A1423)*($M$2:$M$2176&lt;&gt;""),0),0)),$M1423)</f>
        <v>4</v>
      </c>
      <c r="O1423" s="2" t="str">
        <f t="shared" si="662"/>
        <v>Hardy to cold</v>
      </c>
      <c r="P1423" s="1" t="s">
        <v>3328</v>
      </c>
      <c r="Q1423" s="1" t="s">
        <v>17110</v>
      </c>
      <c r="R1423" t="str">
        <f t="shared" si="666"/>
        <v>Medium</v>
      </c>
      <c r="S1423" s="1" t="s">
        <v>24</v>
      </c>
      <c r="T1423" s="1" t="str">
        <f t="shared" si="649"/>
        <v xml:space="preserve">1 </v>
      </c>
      <c r="U1423" s="1" t="str">
        <f t="shared" si="650"/>
        <v>12</v>
      </c>
      <c r="W1423" s="1"/>
      <c r="X1423" s="1"/>
      <c r="Y1423" s="1"/>
      <c r="Z1423" s="1"/>
      <c r="AA1423" s="1" t="s">
        <v>1029</v>
      </c>
      <c r="AB1423" s="1" t="str">
        <f t="shared" si="651"/>
        <v>1</v>
      </c>
      <c r="AC1423" s="1" t="str">
        <f>IF(AB1423="1", "January", IF(AB1423="2", "February", IF(AB1423="3", "March", IF(AB1423="4", "April", IF(AB1423="5", "May", IF(AB1423="6", "June", IF(AB1423="7", "July", IF(AB1423="8", "August", IF(AB1423="9", "September", IF(AB1423="10", "October", IF(AB1423="11", "November", IF(AB1423="12", "December", "Other"))))))))))))</f>
        <v>January</v>
      </c>
      <c r="AD1423" s="1" t="str">
        <f>IF(ISNUMBER(SEARCH("-",AA1423)),TRIM(RIGHT(AA1423,LEN(AA1423)-SEARCH("-",AA1423))),AA1423)</f>
        <v>2</v>
      </c>
      <c r="AE1423" s="1" t="str">
        <f>IF(AD1423="1", "January", IF(AD1423="2", "February", IF(AD1423="3", "March", IF(AD1423="4", "April", IF(AD1423="5", "May", IF(AD1423="6", "June", IF(AD1423="7", "July", IF(AD1423="8", "August", IF(AD1423="9", "September", IF(AD1423="10", "October", IF(AD1423="11", "November", IF(AD1423="12", "December", "Other"))))))))))))</f>
        <v>February</v>
      </c>
      <c r="AF1423" s="16" t="s">
        <v>25145</v>
      </c>
      <c r="AG1423" s="1" t="str">
        <f t="shared" si="652"/>
        <v xml:space="preserve">Stratified Seed </v>
      </c>
      <c r="AH1423"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3" s="1" t="s">
        <v>3329</v>
      </c>
      <c r="AJ1423" s="1" t="s">
        <v>1</v>
      </c>
      <c r="AK1423" s="1" t="s">
        <v>17106</v>
      </c>
      <c r="AL1423" s="1" t="str">
        <f t="shared" si="663"/>
        <v>Unscented</v>
      </c>
      <c r="AM1423" s="1" t="b">
        <v>0</v>
      </c>
      <c r="AN1423" s="1" t="b">
        <v>1</v>
      </c>
      <c r="AO1423" s="1" t="b">
        <v>0</v>
      </c>
      <c r="AP1423" s="5" t="s">
        <v>54</v>
      </c>
      <c r="AQ1423" s="5" t="str">
        <f t="shared" si="654"/>
        <v>Light, Medium</v>
      </c>
      <c r="AR1423" s="1" t="s">
        <v>30</v>
      </c>
      <c r="AS1423" s="1" t="str">
        <f t="shared" si="664"/>
        <v>None</v>
      </c>
      <c r="AT1423" s="1" t="str">
        <f t="shared" si="655"/>
        <v>Full</v>
      </c>
      <c r="AU1423" s="1" t="s">
        <v>11</v>
      </c>
      <c r="AV1423" s="1" t="str">
        <f t="shared" si="656"/>
        <v>Dry, Moist</v>
      </c>
      <c r="AW1423" s="1" t="s">
        <v>123</v>
      </c>
      <c r="AX1423" s="1" t="str">
        <f t="shared" si="657"/>
        <v>Acid, Neutral</v>
      </c>
      <c r="AY1423" s="1" t="b">
        <v>0</v>
      </c>
      <c r="AZ1423" s="1" t="b">
        <v>0</v>
      </c>
      <c r="BA1423" s="1" t="b">
        <v>0</v>
      </c>
      <c r="BC1423" t="str">
        <f t="shared" si="658"/>
        <v>FALSE</v>
      </c>
      <c r="BE1423" t="str">
        <f t="shared" si="659"/>
        <v>FALSE</v>
      </c>
      <c r="BF1423" s="1" t="b">
        <v>1</v>
      </c>
      <c r="BG1423" s="1" t="b">
        <v>0</v>
      </c>
      <c r="BH1423" s="1" t="b">
        <v>1</v>
      </c>
      <c r="BJ1423" s="1" t="str">
        <f t="shared" si="660"/>
        <v>FALSE</v>
      </c>
      <c r="BK1423" s="1" t="s">
        <v>30</v>
      </c>
      <c r="BL1423" t="str">
        <f t="shared" si="661"/>
        <v>FALSE</v>
      </c>
      <c r="BM1423" s="1" t="b">
        <v>0</v>
      </c>
      <c r="BN1423" s="1" t="b">
        <v>0</v>
      </c>
      <c r="BO1423" s="1">
        <f t="shared" si="665"/>
        <v>13</v>
      </c>
      <c r="BP1423" s="1" t="s">
        <v>3330</v>
      </c>
      <c r="BQ1423" s="1" cm="1">
        <f t="array" ref="BQ1423">_xlfn.IFS(BP1423="None Known",0, LEN(BP1423)&gt;500, 5,LEN(BP1423)&gt;400, 4, LEN(BP1423)&gt;300, 3, LEN(BP1423)&gt;200, 2, LEN(BP1423)&gt;1, 1)</f>
        <v>5</v>
      </c>
      <c r="BR1423" s="1" t="s">
        <v>254</v>
      </c>
      <c r="BS1423" s="1">
        <v>2</v>
      </c>
      <c r="BT1423" s="1" t="s">
        <v>1032</v>
      </c>
      <c r="BU1423" s="1">
        <v>2</v>
      </c>
      <c r="BV1423" s="1" t="s">
        <v>209</v>
      </c>
      <c r="BW1423" s="1" t="s">
        <v>127</v>
      </c>
      <c r="BX1423" s="1"/>
      <c r="BY1423" t="str">
        <f>_xlfn.XLOOKUP($B1423,Img_lookup!A:A,Img_lookup!B:B, "Not available")</f>
        <v>76dfb73e-729e-4480-b837-3ef21cf96278</v>
      </c>
      <c r="BZ1423" t="str">
        <f>_xlfn.XLOOKUP($B1423,Img_lookup!A:A,Img_lookup!C:C, "Not available")</f>
        <v>Pinaceae Pinus rigida 'Pitch Pine'</v>
      </c>
      <c r="CA1423" t="str">
        <f>_xlfn.XLOOKUP($B1423,Img_lookup!A:A,Img_lookup!D:D, "Not available")</f>
        <v>Jamie Richmond</v>
      </c>
      <c r="CB1423" t="str">
        <f>_xlfn.XLOOKUP($B1423,Img_lookup!A:A,Img_lookup!E:E, "https://imgur.com/aT5wafe")</f>
        <v>https://api.openverse.engineering/v1/images/76dfb73e-729e-4480-b837-3ef21cf96278/thumb/</v>
      </c>
    </row>
    <row r="1424" spans="1:80" ht="409.6" x14ac:dyDescent="0.15">
      <c r="A1424" s="1" t="s">
        <v>114</v>
      </c>
      <c r="B1424" s="1" t="s">
        <v>1520</v>
      </c>
      <c r="C1424" s="1" t="s">
        <v>1521</v>
      </c>
      <c r="D1424" s="1" t="s">
        <v>1522</v>
      </c>
      <c r="E1424" s="1" t="s">
        <v>1523</v>
      </c>
      <c r="F1424" s="1" t="s">
        <v>62</v>
      </c>
      <c r="G1424" s="1" t="s">
        <v>62</v>
      </c>
      <c r="H1424" s="11" t="str">
        <f t="shared" si="667"/>
        <v>Perennial</v>
      </c>
      <c r="I1424" s="1" t="s">
        <v>17108</v>
      </c>
      <c r="J1424" s="1">
        <v>40</v>
      </c>
      <c r="L1424" t="str" cm="1">
        <f t="array" ref="L1424">_xlfn.IFS(J1424+K1424="", "Unknown", J1424+K1424&gt;3, "Large", J1424+K1424&gt;0.5, "Medium", J1424+K1424&gt;0, "Small")</f>
        <v>Large</v>
      </c>
      <c r="M1424" s="1">
        <v>9</v>
      </c>
      <c r="N1424" cm="1">
        <f t="array" ref="N1424">IF($M1424="",INDEX($M$2:$M$2176,MATCH(1,INDEX(($A$2:$A$2176=$A1424)*($M$2:$M$2176&lt;&gt;""),0),0)),$M1424)</f>
        <v>9</v>
      </c>
      <c r="O1424" s="2" t="str">
        <f t="shared" si="662"/>
        <v>Grown indoors</v>
      </c>
      <c r="P1424" s="1" t="s">
        <v>1524</v>
      </c>
      <c r="R1424" t="str">
        <f t="shared" si="666"/>
        <v>Medium</v>
      </c>
      <c r="S1424" s="1" t="s">
        <v>24</v>
      </c>
      <c r="T1424" s="1" t="str">
        <f t="shared" si="649"/>
        <v xml:space="preserve">1 </v>
      </c>
      <c r="U1424" s="1" t="str">
        <f t="shared" si="650"/>
        <v>12</v>
      </c>
      <c r="W1424" s="1"/>
      <c r="X1424" s="1"/>
      <c r="Y1424" s="1"/>
      <c r="Z1424" s="1"/>
      <c r="AA1424" s="1">
        <v>4</v>
      </c>
      <c r="AB1424" s="1">
        <f t="shared" si="651"/>
        <v>4</v>
      </c>
      <c r="AC1424" s="1" t="str">
        <f>IF(AB1424=1, "January", IF(AB1424=2, "February", IF(AB1424=3, "March", IF(AB1424=4, "April", IF(AB1424=5, "May", IF(AB1424=6, "June", IF(AB1424=7, "July", IF(AB1424=8, "August", IF(AB1424=9, "September", IF(AB1424=10, "October", IF(AB1424=11, "November", IF(AB1424=12, "December", "Other"))))))))))))</f>
        <v>April</v>
      </c>
      <c r="AD1424" s="1"/>
      <c r="AE1424" s="1"/>
      <c r="AF1424" s="16" t="s">
        <v>25145</v>
      </c>
      <c r="AG1424" s="1" t="str">
        <f t="shared" si="652"/>
        <v xml:space="preserve">Stratified Seed </v>
      </c>
      <c r="AH1424"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4" s="1" t="s">
        <v>1525</v>
      </c>
      <c r="AJ1424" s="1" t="s">
        <v>1</v>
      </c>
      <c r="AK1424" s="1" t="s">
        <v>17106</v>
      </c>
      <c r="AL1424" s="1" t="str">
        <f t="shared" si="663"/>
        <v>Unscented</v>
      </c>
      <c r="AM1424" s="1" t="b">
        <v>0</v>
      </c>
      <c r="AN1424" s="1" t="b">
        <v>1</v>
      </c>
      <c r="AO1424" s="1" t="b">
        <v>0</v>
      </c>
      <c r="AP1424" s="5" t="s">
        <v>54</v>
      </c>
      <c r="AQ1424" s="5" t="str">
        <f t="shared" si="654"/>
        <v>Light, Medium</v>
      </c>
      <c r="AR1424" s="1" t="s">
        <v>30</v>
      </c>
      <c r="AS1424" s="1" t="str">
        <f t="shared" si="664"/>
        <v>None</v>
      </c>
      <c r="AT1424" s="1" t="str">
        <f t="shared" si="655"/>
        <v>Full</v>
      </c>
      <c r="AU1424" s="1" t="s">
        <v>11</v>
      </c>
      <c r="AV1424" s="1" t="str">
        <f t="shared" si="656"/>
        <v>Dry, Moist</v>
      </c>
      <c r="AW1424" s="1" t="s">
        <v>12</v>
      </c>
      <c r="AX1424" s="1" t="str">
        <f t="shared" si="657"/>
        <v>Acid, Neutral, Alkaline</v>
      </c>
      <c r="AY1424" s="1" t="b">
        <v>0</v>
      </c>
      <c r="AZ1424" s="1" t="b">
        <v>1</v>
      </c>
      <c r="BA1424" s="1" t="b">
        <v>0</v>
      </c>
      <c r="BC1424" t="str">
        <f t="shared" si="658"/>
        <v>FALSE</v>
      </c>
      <c r="BE1424" t="str">
        <f t="shared" si="659"/>
        <v>FALSE</v>
      </c>
      <c r="BF1424" s="1" t="b">
        <v>1</v>
      </c>
      <c r="BG1424" s="1" t="b">
        <v>0</v>
      </c>
      <c r="BH1424" s="1" t="b">
        <v>1</v>
      </c>
      <c r="BJ1424" s="1" t="str">
        <f t="shared" si="660"/>
        <v>FALSE</v>
      </c>
      <c r="BK1424" s="1" t="s">
        <v>30</v>
      </c>
      <c r="BL1424" t="str">
        <f t="shared" si="661"/>
        <v>FALSE</v>
      </c>
      <c r="BM1424" s="1" t="b">
        <v>0</v>
      </c>
      <c r="BN1424" s="1" t="b">
        <v>0</v>
      </c>
      <c r="BO1424" s="1">
        <f t="shared" si="665"/>
        <v>13</v>
      </c>
      <c r="BP1424" s="1" t="s">
        <v>1526</v>
      </c>
      <c r="BQ1424" s="1" cm="1">
        <f t="array" ref="BQ1424">_xlfn.IFS(BP1424="None Known",0, LEN(BP1424)&gt;500, 5,LEN(BP1424)&gt;400, 4, LEN(BP1424)&gt;300, 3, LEN(BP1424)&gt;200, 2, LEN(BP1424)&gt;1, 1)</f>
        <v>5</v>
      </c>
      <c r="BR1424" s="16" t="s">
        <v>24952</v>
      </c>
      <c r="BS1424" s="1">
        <v>2</v>
      </c>
      <c r="BT1424" s="1" t="s">
        <v>1527</v>
      </c>
      <c r="BU1424" s="1">
        <v>2</v>
      </c>
      <c r="BV1424" s="1" t="s">
        <v>1528</v>
      </c>
      <c r="BW1424" s="1" t="s">
        <v>127</v>
      </c>
      <c r="BX1424" s="1"/>
      <c r="BY1424" t="str">
        <f>_xlfn.XLOOKUP($B1424,Img_lookup!A:A,Img_lookup!B:B, "Not available")</f>
        <v>d0f80ea6-baeb-4a6d-b0cd-e6e710678582</v>
      </c>
      <c r="BZ1424" t="str">
        <f>_xlfn.XLOOKUP($B1424,Img_lookup!A:A,Img_lookup!C:C, "Not available")</f>
        <v>Pinus roxburghii</v>
      </c>
      <c r="CA1424" t="str">
        <f>_xlfn.XLOOKUP($B1424,Img_lookup!A:A,Img_lookup!D:D, "Not available")</f>
        <v>B. C. Nandy</v>
      </c>
      <c r="CB1424" t="str">
        <f>_xlfn.XLOOKUP($B1424,Img_lookup!A:A,Img_lookup!E:E, "https://imgur.com/aT5wafe")</f>
        <v>https://api.openverse.engineering/v1/images/d0f80ea6-baeb-4a6d-b0cd-e6e710678582/thumb/</v>
      </c>
    </row>
    <row r="1425" spans="1:80" ht="409.6" x14ac:dyDescent="0.15">
      <c r="A1425" s="1" t="s">
        <v>114</v>
      </c>
      <c r="B1425" s="1" t="s">
        <v>9878</v>
      </c>
      <c r="C1425" s="1" t="s">
        <v>9879</v>
      </c>
      <c r="E1425" s="1" t="s">
        <v>9880</v>
      </c>
      <c r="F1425" s="1" t="s">
        <v>62</v>
      </c>
      <c r="G1425" s="1" t="s">
        <v>62</v>
      </c>
      <c r="H1425" s="11" t="str">
        <f t="shared" si="667"/>
        <v>Perennial</v>
      </c>
      <c r="I1425" s="1" t="s">
        <v>17108</v>
      </c>
      <c r="J1425" s="1">
        <v>20</v>
      </c>
      <c r="K1425" s="1">
        <v>5</v>
      </c>
      <c r="L1425" t="str" cm="1">
        <f t="array" ref="L1425">_xlfn.IFS(J1425+K1425="", "Unknown", J1425+K1425&gt;3, "Large", J1425+K1425&gt;0.5, "Medium", J1425+K1425&gt;0, "Small")</f>
        <v>Large</v>
      </c>
      <c r="N1425" cm="1">
        <f t="array" ref="N1425">IF($M1425="",INDEX($M$2:$M$2176,MATCH(1,INDEX(($A$2:$A$2176=$A1425)*($M$2:$M$2176&lt;&gt;""),0),0)),$M1425)</f>
        <v>4</v>
      </c>
      <c r="O1425" s="2" t="str">
        <f t="shared" si="662"/>
        <v>Hardy to cold</v>
      </c>
      <c r="P1425" s="1" t="s">
        <v>9881</v>
      </c>
      <c r="Q1425" s="1" t="s">
        <v>17109</v>
      </c>
      <c r="R1425" t="str">
        <f t="shared" si="666"/>
        <v>Fast</v>
      </c>
      <c r="S1425" s="1" t="s">
        <v>24</v>
      </c>
      <c r="T1425" s="1" t="str">
        <f t="shared" si="649"/>
        <v xml:space="preserve">1 </v>
      </c>
      <c r="U1425" s="1" t="str">
        <f t="shared" si="650"/>
        <v>12</v>
      </c>
      <c r="W1425" s="1"/>
      <c r="X1425" s="1"/>
      <c r="Y1425" s="1"/>
      <c r="Z1425" s="1"/>
      <c r="AA1425" s="1">
        <v>10</v>
      </c>
      <c r="AB1425" s="1">
        <f t="shared" si="651"/>
        <v>10</v>
      </c>
      <c r="AC1425" s="1" t="str">
        <f>IF(AB1425=1, "January", IF(AB1425=2, "February", IF(AB1425=3, "March", IF(AB1425=4, "April", IF(AB1425=5, "May", IF(AB1425=6, "June", IF(AB1425=7, "July", IF(AB1425=8, "August", IF(AB1425=9, "September", IF(AB1425=10, "October", IF(AB1425=11, "November", IF(AB1425=12, "December", "Other"))))))))))))</f>
        <v>October</v>
      </c>
      <c r="AD1425" s="1"/>
      <c r="AE1425" s="1"/>
      <c r="AF1425" s="16" t="s">
        <v>25145</v>
      </c>
      <c r="AG1425" s="1" t="str">
        <f t="shared" si="652"/>
        <v xml:space="preserve">Stratified Seed </v>
      </c>
      <c r="AH1425"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5" s="1" t="s">
        <v>9882</v>
      </c>
      <c r="AJ1425" s="1" t="s">
        <v>1</v>
      </c>
      <c r="AK1425" s="1" t="s">
        <v>17106</v>
      </c>
      <c r="AL1425" s="1" t="str">
        <f t="shared" si="663"/>
        <v>Unscented</v>
      </c>
      <c r="AM1425" s="1" t="b">
        <v>0</v>
      </c>
      <c r="AN1425" s="1" t="b">
        <v>0</v>
      </c>
      <c r="AO1425" s="1" t="b">
        <v>0</v>
      </c>
      <c r="AP1425" s="5" t="s">
        <v>54</v>
      </c>
      <c r="AQ1425" s="5" t="str">
        <f t="shared" si="654"/>
        <v>Light, Medium</v>
      </c>
      <c r="AR1425" s="1" t="s">
        <v>30</v>
      </c>
      <c r="AS1425" s="1" t="str">
        <f t="shared" si="664"/>
        <v>None</v>
      </c>
      <c r="AT1425" s="1" t="str">
        <f t="shared" si="655"/>
        <v>Full</v>
      </c>
      <c r="AU1425" s="1" t="s">
        <v>11</v>
      </c>
      <c r="AV1425" s="1" t="str">
        <f t="shared" si="656"/>
        <v>Dry, Moist</v>
      </c>
      <c r="AW1425" s="1" t="s">
        <v>123</v>
      </c>
      <c r="AX1425" s="1" t="str">
        <f t="shared" si="657"/>
        <v>Acid, Neutral</v>
      </c>
      <c r="AY1425" s="1" t="b">
        <v>0</v>
      </c>
      <c r="AZ1425" s="1" t="b">
        <v>0</v>
      </c>
      <c r="BA1425" s="1" t="b">
        <v>0</v>
      </c>
      <c r="BC1425" t="str">
        <f t="shared" si="658"/>
        <v>FALSE</v>
      </c>
      <c r="BD1425" s="1" t="s">
        <v>30</v>
      </c>
      <c r="BE1425" t="str">
        <f t="shared" si="659"/>
        <v>FALSE</v>
      </c>
      <c r="BF1425" s="1" t="b">
        <v>1</v>
      </c>
      <c r="BG1425" s="1" t="b">
        <v>0</v>
      </c>
      <c r="BH1425" s="1" t="b">
        <v>1</v>
      </c>
      <c r="BJ1425" s="1" t="str">
        <f t="shared" si="660"/>
        <v>FALSE</v>
      </c>
      <c r="BK1425" s="1" t="s">
        <v>30</v>
      </c>
      <c r="BL1425" t="str">
        <f t="shared" si="661"/>
        <v>FALSE</v>
      </c>
      <c r="BM1425" s="1" t="b">
        <v>0</v>
      </c>
      <c r="BN1425" s="1" t="b">
        <v>0</v>
      </c>
      <c r="BO1425" s="1">
        <f t="shared" si="665"/>
        <v>14</v>
      </c>
      <c r="BP1425" s="1" t="s">
        <v>9883</v>
      </c>
      <c r="BQ1425" s="1" cm="1">
        <f t="array" ref="BQ1425">_xlfn.IFS(BP1425="None Known",0, LEN(BP1425)&gt;500, 5,LEN(BP1425)&gt;400, 4, LEN(BP1425)&gt;300, 3, LEN(BP1425)&gt;200, 2, LEN(BP1425)&gt;1, 1)</f>
        <v>5</v>
      </c>
      <c r="BR1425" s="16" t="s">
        <v>24953</v>
      </c>
      <c r="BS1425" s="1">
        <v>2</v>
      </c>
      <c r="BT1425" s="1" t="s">
        <v>9884</v>
      </c>
      <c r="BU1425" s="1">
        <v>3</v>
      </c>
      <c r="BV1425" s="1" t="s">
        <v>4548</v>
      </c>
      <c r="BW1425" s="1" t="s">
        <v>127</v>
      </c>
      <c r="BX1425" s="1"/>
      <c r="BY1425" t="str">
        <f>_xlfn.XLOOKUP($B1425,Img_lookup!A:A,Img_lookup!B:B, "Not available")</f>
        <v>812b633f-93c1-4fda-940a-19ba6ce2e5d9</v>
      </c>
      <c r="BZ1425" t="str">
        <f>_xlfn.XLOOKUP($B1425,Img_lookup!A:A,Img_lookup!C:C, "Not available")</f>
        <v>White pine (Pinus strobus) illustration from Trait√© des Arbres</v>
      </c>
      <c r="CA1425" t="str">
        <f>_xlfn.XLOOKUP($B1425,Img_lookup!A:A,Img_lookup!D:D, "Not available")</f>
        <v>Free Public Domain Illustrations by rawpixel</v>
      </c>
      <c r="CB1425" t="str">
        <f>_xlfn.XLOOKUP($B1425,Img_lookup!A:A,Img_lookup!E:E, "https://imgur.com/aT5wafe")</f>
        <v>https://api.openverse.engineering/v1/images/812b633f-93c1-4fda-940a-19ba6ce2e5d9/thumb/</v>
      </c>
    </row>
    <row r="1426" spans="1:80" ht="409.6" x14ac:dyDescent="0.15">
      <c r="A1426" s="1" t="s">
        <v>114</v>
      </c>
      <c r="B1426" s="1" t="s">
        <v>2629</v>
      </c>
      <c r="C1426" s="1" t="s">
        <v>2630</v>
      </c>
      <c r="D1426" s="1" t="s">
        <v>2631</v>
      </c>
      <c r="E1426" s="1" t="s">
        <v>2632</v>
      </c>
      <c r="F1426" s="1" t="s">
        <v>62</v>
      </c>
      <c r="G1426" s="1" t="s">
        <v>62</v>
      </c>
      <c r="H1426" s="11" t="str">
        <f t="shared" si="667"/>
        <v>Perennial</v>
      </c>
      <c r="I1426" s="1" t="s">
        <v>17108</v>
      </c>
      <c r="J1426" s="1">
        <v>25</v>
      </c>
      <c r="K1426" s="1">
        <v>10</v>
      </c>
      <c r="L1426" t="str" cm="1">
        <f t="array" ref="L1426">_xlfn.IFS(J1426+K1426="", "Unknown", J1426+K1426&gt;3, "Large", J1426+K1426&gt;0.5, "Medium", J1426+K1426&gt;0, "Small")</f>
        <v>Large</v>
      </c>
      <c r="M1426" s="1">
        <v>2</v>
      </c>
      <c r="N1426" cm="1">
        <f t="array" ref="N1426">IF($M1426="",INDEX($M$2:$M$2176,MATCH(1,INDEX(($A$2:$A$2176=$A1426)*($M$2:$M$2176&lt;&gt;""),0),0)),$M1426)</f>
        <v>2</v>
      </c>
      <c r="O1426" s="2" t="str">
        <f t="shared" si="662"/>
        <v>Hardy to cold</v>
      </c>
      <c r="P1426" s="1" t="s">
        <v>2633</v>
      </c>
      <c r="Q1426" s="1" t="s">
        <v>17109</v>
      </c>
      <c r="R1426" t="str">
        <f t="shared" si="666"/>
        <v>Fast</v>
      </c>
      <c r="S1426" s="1" t="s">
        <v>24</v>
      </c>
      <c r="T1426" s="1" t="str">
        <f t="shared" si="649"/>
        <v xml:space="preserve">1 </v>
      </c>
      <c r="U1426" s="1" t="str">
        <f t="shared" si="650"/>
        <v>12</v>
      </c>
      <c r="V1426" s="1">
        <v>5</v>
      </c>
      <c r="W1426" s="6">
        <f>IF(ISNUMBER(SEARCH("-",V1426)),TRIM(LEFT(V1426,FIND("-",V1426)-1)),V1426)</f>
        <v>5</v>
      </c>
      <c r="X1426" t="str">
        <f>IF(W1426=1, "January", IF(W1426=2, "February", IF(W1426=3, "March", IF(W1426=4, "April", IF(W1426=5, "May", IF(W1426=6, "June", IF(W1426=7, "July", IF(W1426=8, "August", IF(W1426=9, "September", IF(W1426=10, "October", IF(W1426=11, "November", IF(W1426=12, "December", "Other"))))))))))))</f>
        <v>May</v>
      </c>
      <c r="Y1426" s="1"/>
      <c r="Z1426" s="1"/>
      <c r="AA1426" s="1" t="s">
        <v>236</v>
      </c>
      <c r="AB1426" s="1" t="str">
        <f t="shared" si="651"/>
        <v>3</v>
      </c>
      <c r="AC1426" s="1" t="str">
        <f t="shared" ref="AC1426:AC1431" si="670">IF(AB1426="1", "January", IF(AB1426="2", "February", IF(AB1426="3", "March", IF(AB1426="4", "April", IF(AB1426="5", "May", IF(AB1426="6", "June", IF(AB1426="7", "July", IF(AB1426="8", "August", IF(AB1426="9", "September", IF(AB1426="10", "October", IF(AB1426="11", "November", IF(AB1426="12", "December", "Other"))))))))))))</f>
        <v>March</v>
      </c>
      <c r="AD1426" s="1" t="str">
        <f t="shared" ref="AD1426:AD1431" si="671">IF(ISNUMBER(SEARCH("-",AA1426)),TRIM(RIGHT(AA1426,LEN(AA1426)-SEARCH("-",AA1426))),AA1426)</f>
        <v>6</v>
      </c>
      <c r="AE1426" s="1" t="str">
        <f t="shared" ref="AE1426:AE1431" si="672">IF(AD1426="1", "January", IF(AD1426="2", "February", IF(AD1426="3", "March", IF(AD1426="4", "April", IF(AD1426="5", "May", IF(AD1426="6", "June", IF(AD1426="7", "July", IF(AD1426="8", "August", IF(AD1426="9", "September", IF(AD1426="10", "October", IF(AD1426="11", "November", IF(AD1426="12", "December", "Other"))))))))))))</f>
        <v>June</v>
      </c>
      <c r="AF1426" s="16" t="s">
        <v>25145</v>
      </c>
      <c r="AG1426" s="1" t="str">
        <f t="shared" si="652"/>
        <v xml:space="preserve">Stratified Seed </v>
      </c>
      <c r="AH1426"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6" s="1" t="s">
        <v>2634</v>
      </c>
      <c r="AJ1426" s="1" t="s">
        <v>1</v>
      </c>
      <c r="AK1426" s="1" t="s">
        <v>17106</v>
      </c>
      <c r="AL1426" s="1" t="str">
        <f t="shared" si="663"/>
        <v>Scented</v>
      </c>
      <c r="AM1426" s="1" t="b">
        <v>1</v>
      </c>
      <c r="AN1426" s="1" t="b">
        <v>1</v>
      </c>
      <c r="AO1426" s="1" t="b">
        <v>0</v>
      </c>
      <c r="AP1426" s="5" t="s">
        <v>54</v>
      </c>
      <c r="AQ1426" s="5" t="str">
        <f t="shared" si="654"/>
        <v>Light, Medium</v>
      </c>
      <c r="AR1426" s="1" t="s">
        <v>10</v>
      </c>
      <c r="AS1426" s="1" t="str">
        <f t="shared" si="664"/>
        <v>None, Partial</v>
      </c>
      <c r="AT1426" s="1" t="str">
        <f t="shared" si="655"/>
        <v>Partial, Full</v>
      </c>
      <c r="AU1426" s="1" t="s">
        <v>2586</v>
      </c>
      <c r="AV1426" s="1" t="str">
        <f t="shared" si="656"/>
        <v>Dry, Moist, Wet/Water</v>
      </c>
      <c r="AW1426" s="1" t="s">
        <v>12</v>
      </c>
      <c r="AX1426" s="1" t="str">
        <f t="shared" si="657"/>
        <v>Acid, Neutral, Alkaline</v>
      </c>
      <c r="AY1426" s="1" t="b">
        <v>1</v>
      </c>
      <c r="AZ1426" s="1" t="b">
        <v>1</v>
      </c>
      <c r="BA1426" s="1" t="b">
        <v>0</v>
      </c>
      <c r="BB1426" s="1" t="s">
        <v>29</v>
      </c>
      <c r="BC1426" t="str">
        <f t="shared" si="658"/>
        <v>TRUE</v>
      </c>
      <c r="BD1426" s="1" t="s">
        <v>77</v>
      </c>
      <c r="BE1426" t="str">
        <f t="shared" si="659"/>
        <v>TRUE</v>
      </c>
      <c r="BF1426" s="1" t="b">
        <v>1</v>
      </c>
      <c r="BG1426" s="1" t="b">
        <v>0</v>
      </c>
      <c r="BH1426" s="1" t="b">
        <v>1</v>
      </c>
      <c r="BJ1426" s="1" t="str">
        <f t="shared" si="660"/>
        <v>FALSE</v>
      </c>
      <c r="BK1426" s="1" t="s">
        <v>30</v>
      </c>
      <c r="BL1426" t="str">
        <f t="shared" si="661"/>
        <v>FALSE</v>
      </c>
      <c r="BM1426" s="1" t="b">
        <v>0</v>
      </c>
      <c r="BN1426" s="1" t="b">
        <v>1</v>
      </c>
      <c r="BO1426" s="1">
        <f t="shared" si="665"/>
        <v>14</v>
      </c>
      <c r="BP1426" s="1" t="s">
        <v>2635</v>
      </c>
      <c r="BQ1426" s="1" cm="1">
        <f t="array" ref="BQ1426">_xlfn.IFS(BP1426="None Known",0, LEN(BP1426)&gt;500, 5,LEN(BP1426)&gt;400, 4, LEN(BP1426)&gt;300, 3, LEN(BP1426)&gt;200, 2, LEN(BP1426)&gt;1, 1)</f>
        <v>5</v>
      </c>
      <c r="BR1426" s="1" t="s">
        <v>2636</v>
      </c>
      <c r="BS1426" s="1">
        <v>2</v>
      </c>
      <c r="BT1426" s="1" t="s">
        <v>2637</v>
      </c>
      <c r="BU1426" s="1">
        <v>3</v>
      </c>
      <c r="BV1426" s="1" t="s">
        <v>2638</v>
      </c>
      <c r="BW1426" s="1" t="s">
        <v>127</v>
      </c>
      <c r="BX1426" s="1"/>
      <c r="BY1426" t="str">
        <f>_xlfn.XLOOKUP($B1426,Img_lookup!A:A,Img_lookup!B:B, "Not available")</f>
        <v>fc5c7eb9-c0ec-4c3c-9596-1733ee9aec2d</v>
      </c>
      <c r="BZ1426" t="str">
        <f>_xlfn.XLOOKUP($B1426,Img_lookup!A:A,Img_lookup!C:C, "Not available")</f>
        <v>Scots pine (Pinus sylvestris). Kohler's Medizinal-Pflanzen band.1 (1887)</v>
      </c>
      <c r="CA1426" t="str">
        <f>_xlfn.XLOOKUP($B1426,Img_lookup!A:A,Img_lookup!D:D, "Not available")</f>
        <v>Swallowtail Garden Seeds</v>
      </c>
      <c r="CB1426" t="str">
        <f>_xlfn.XLOOKUP($B1426,Img_lookup!A:A,Img_lookup!E:E, "https://imgur.com/aT5wafe")</f>
        <v>https://api.openverse.engineering/v1/images/fc5c7eb9-c0ec-4c3c-9596-1733ee9aec2d/thumb/</v>
      </c>
    </row>
    <row r="1427" spans="1:80" ht="409.6" x14ac:dyDescent="0.15">
      <c r="A1427" s="1" t="s">
        <v>114</v>
      </c>
      <c r="B1427" s="1" t="s">
        <v>10168</v>
      </c>
      <c r="C1427" s="1" t="s">
        <v>2810</v>
      </c>
      <c r="E1427" s="1" t="s">
        <v>425</v>
      </c>
      <c r="F1427" s="1" t="s">
        <v>62</v>
      </c>
      <c r="G1427" s="1" t="s">
        <v>62</v>
      </c>
      <c r="H1427" s="11" t="str">
        <f t="shared" si="667"/>
        <v>Perennial</v>
      </c>
      <c r="I1427" s="1" t="s">
        <v>17108</v>
      </c>
      <c r="J1427" s="1">
        <v>20</v>
      </c>
      <c r="L1427" t="str" cm="1">
        <f t="array" ref="L1427">_xlfn.IFS(J1427+K1427="", "Unknown", J1427+K1427&gt;3, "Large", J1427+K1427&gt;0.5, "Medium", J1427+K1427&gt;0, "Small")</f>
        <v>Large</v>
      </c>
      <c r="M1427" s="1">
        <v>5</v>
      </c>
      <c r="N1427" cm="1">
        <f t="array" ref="N1427">IF($M1427="",INDEX($M$2:$M$2176,MATCH(1,INDEX(($A$2:$A$2176=$A1427)*($M$2:$M$2176&lt;&gt;""),0),0)),$M1427)</f>
        <v>5</v>
      </c>
      <c r="O1427" s="2" t="str">
        <f t="shared" si="662"/>
        <v>Seasonal outdoors</v>
      </c>
      <c r="P1427" s="1" t="s">
        <v>10169</v>
      </c>
      <c r="R1427" t="str">
        <f t="shared" si="666"/>
        <v>Medium</v>
      </c>
      <c r="S1427" s="1" t="s">
        <v>24</v>
      </c>
      <c r="T1427" s="1" t="str">
        <f t="shared" si="649"/>
        <v xml:space="preserve">1 </v>
      </c>
      <c r="U1427" s="1" t="str">
        <f t="shared" si="650"/>
        <v>12</v>
      </c>
      <c r="W1427" s="1"/>
      <c r="X1427" s="1"/>
      <c r="Y1427" s="1"/>
      <c r="Z1427" s="1"/>
      <c r="AA1427" s="1" t="s">
        <v>1029</v>
      </c>
      <c r="AB1427" s="1" t="str">
        <f t="shared" si="651"/>
        <v>1</v>
      </c>
      <c r="AC1427" s="1" t="str">
        <f t="shared" si="670"/>
        <v>January</v>
      </c>
      <c r="AD1427" s="1" t="str">
        <f t="shared" si="671"/>
        <v>2</v>
      </c>
      <c r="AE1427" s="1" t="str">
        <f t="shared" si="672"/>
        <v>February</v>
      </c>
      <c r="AF1427" s="16" t="s">
        <v>25145</v>
      </c>
      <c r="AG1427" s="1" t="str">
        <f t="shared" si="652"/>
        <v xml:space="preserve">Stratified Seed </v>
      </c>
      <c r="AH1427"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7" s="1" t="s">
        <v>10170</v>
      </c>
      <c r="AJ1427" s="1" t="s">
        <v>1</v>
      </c>
      <c r="AK1427" s="1" t="s">
        <v>17106</v>
      </c>
      <c r="AL1427" s="1" t="str">
        <f t="shared" si="663"/>
        <v>Unscented</v>
      </c>
      <c r="AM1427" s="1" t="b">
        <v>0</v>
      </c>
      <c r="AN1427" s="1" t="b">
        <v>1</v>
      </c>
      <c r="AO1427" s="1" t="b">
        <v>0</v>
      </c>
      <c r="AP1427" s="5" t="s">
        <v>54</v>
      </c>
      <c r="AQ1427" s="5" t="str">
        <f t="shared" si="654"/>
        <v>Light, Medium</v>
      </c>
      <c r="AR1427" s="1" t="s">
        <v>30</v>
      </c>
      <c r="AS1427" s="1" t="str">
        <f t="shared" si="664"/>
        <v>None</v>
      </c>
      <c r="AT1427" s="1" t="str">
        <f t="shared" si="655"/>
        <v>Full</v>
      </c>
      <c r="AU1427" s="1" t="s">
        <v>11</v>
      </c>
      <c r="AV1427" s="1" t="str">
        <f t="shared" si="656"/>
        <v>Dry, Moist</v>
      </c>
      <c r="AW1427" s="1" t="s">
        <v>123</v>
      </c>
      <c r="AX1427" s="1" t="str">
        <f t="shared" si="657"/>
        <v>Acid, Neutral</v>
      </c>
      <c r="AY1427" s="1" t="b">
        <v>0</v>
      </c>
      <c r="AZ1427" s="1" t="b">
        <v>0</v>
      </c>
      <c r="BA1427" s="1" t="b">
        <v>0</v>
      </c>
      <c r="BC1427" t="str">
        <f t="shared" si="658"/>
        <v>FALSE</v>
      </c>
      <c r="BE1427" t="str">
        <f t="shared" si="659"/>
        <v>FALSE</v>
      </c>
      <c r="BF1427" s="1" t="b">
        <v>1</v>
      </c>
      <c r="BG1427" s="1" t="b">
        <v>0</v>
      </c>
      <c r="BH1427" s="1" t="b">
        <v>1</v>
      </c>
      <c r="BJ1427" s="1" t="str">
        <f t="shared" si="660"/>
        <v>FALSE</v>
      </c>
      <c r="BK1427" s="1" t="s">
        <v>30</v>
      </c>
      <c r="BL1427" t="str">
        <f t="shared" si="661"/>
        <v>FALSE</v>
      </c>
      <c r="BM1427" s="1" t="b">
        <v>0</v>
      </c>
      <c r="BN1427" s="1" t="b">
        <v>0</v>
      </c>
      <c r="BO1427" s="1">
        <f t="shared" si="665"/>
        <v>13</v>
      </c>
      <c r="BP1427" s="1" t="s">
        <v>10171</v>
      </c>
      <c r="BQ1427" s="1" cm="1">
        <f t="array" ref="BQ1427">_xlfn.IFS(BP1427="None Known",0, LEN(BP1427)&gt;500, 5,LEN(BP1427)&gt;400, 4, LEN(BP1427)&gt;300, 3, LEN(BP1427)&gt;200, 2, LEN(BP1427)&gt;1, 1)</f>
        <v>5</v>
      </c>
      <c r="BR1427" s="1" t="s">
        <v>254</v>
      </c>
      <c r="BS1427" s="1">
        <v>2</v>
      </c>
      <c r="BT1427" s="1" t="s">
        <v>10172</v>
      </c>
      <c r="BU1427" s="1">
        <v>2</v>
      </c>
      <c r="BV1427" s="1" t="s">
        <v>34</v>
      </c>
      <c r="BW1427" s="1" t="s">
        <v>127</v>
      </c>
      <c r="BX1427" s="1"/>
      <c r="BY1427" t="str">
        <f>_xlfn.XLOOKUP($B1427,Img_lookup!A:A,Img_lookup!B:B, "Not available")</f>
        <v>5bb4dd6d-ff59-44e9-99f9-e5a7b342eb3b</v>
      </c>
      <c r="BZ1427" t="str">
        <f>_xlfn.XLOOKUP($B1427,Img_lookup!A:A,Img_lookup!C:C, "Not available")</f>
        <v>Pinus tabuliformis (Chinese Red Pine) - cone</v>
      </c>
      <c r="CA1427" t="str">
        <f>_xlfn.XLOOKUP($B1427,Img_lookup!A:A,Img_lookup!D:D, "Not available")</f>
        <v>S. Rae</v>
      </c>
      <c r="CB1427" t="str">
        <f>_xlfn.XLOOKUP($B1427,Img_lookup!A:A,Img_lookup!E:E, "https://imgur.com/aT5wafe")</f>
        <v>https://api.openverse.engineering/v1/images/5bb4dd6d-ff59-44e9-99f9-e5a7b342eb3b/thumb/</v>
      </c>
    </row>
    <row r="1428" spans="1:80" ht="409.6" x14ac:dyDescent="0.15">
      <c r="A1428" s="1" t="s">
        <v>114</v>
      </c>
      <c r="B1428" s="1" t="s">
        <v>2955</v>
      </c>
      <c r="C1428" s="1" t="s">
        <v>2956</v>
      </c>
      <c r="E1428" s="1" t="s">
        <v>2957</v>
      </c>
      <c r="F1428" s="1" t="s">
        <v>62</v>
      </c>
      <c r="G1428" s="1" t="s">
        <v>62</v>
      </c>
      <c r="H1428" s="11" t="str">
        <f t="shared" si="667"/>
        <v>Perennial</v>
      </c>
      <c r="I1428" s="1" t="s">
        <v>17108</v>
      </c>
      <c r="J1428" s="1">
        <v>40</v>
      </c>
      <c r="L1428" t="str" cm="1">
        <f t="array" ref="L1428">_xlfn.IFS(J1428+K1428="", "Unknown", J1428+K1428&gt;3, "Large", J1428+K1428&gt;0.5, "Medium", J1428+K1428&gt;0, "Small")</f>
        <v>Large</v>
      </c>
      <c r="M1428" s="1">
        <v>7</v>
      </c>
      <c r="N1428" cm="1">
        <f t="array" ref="N1428">IF($M1428="",INDEX($M$2:$M$2176,MATCH(1,INDEX(($A$2:$A$2176=$A1428)*($M$2:$M$2176&lt;&gt;""),0),0)),$M1428)</f>
        <v>7</v>
      </c>
      <c r="O1428" s="2" t="str">
        <f t="shared" si="662"/>
        <v>Seasonal outdoors</v>
      </c>
      <c r="P1428" s="1" t="s">
        <v>2958</v>
      </c>
      <c r="Q1428" s="1" t="s">
        <v>17110</v>
      </c>
      <c r="R1428" t="str">
        <f t="shared" si="666"/>
        <v>Medium</v>
      </c>
      <c r="S1428" s="1" t="s">
        <v>24</v>
      </c>
      <c r="T1428" s="1" t="str">
        <f t="shared" si="649"/>
        <v xml:space="preserve">1 </v>
      </c>
      <c r="U1428" s="1" t="str">
        <f t="shared" si="650"/>
        <v>12</v>
      </c>
      <c r="V1428" s="1" t="s">
        <v>205</v>
      </c>
      <c r="W1428" s="6" t="str">
        <f>IF(ISNUMBER(SEARCH("-",V1428)),TRIM(LEFT(V1428,FIND("-",V1428)-1)),V1428)</f>
        <v>3</v>
      </c>
      <c r="X1428" t="str">
        <f>IF(W1428="1", "January", IF(W1428="2", "February", IF(W1428="3", "March", IF(W1428="4", "April", IF(W1428="5", "May", IF(W1428="6", "June", IF(W1428="7", "July", IF(W1428="8", "August", IF(W1428="9", "September", IF(W1428="10", "October", IF(W1428="11", "November", IF(W1428="12", "December", "Other"))))))))))))</f>
        <v>March</v>
      </c>
      <c r="Y1428" s="2" t="str">
        <f>IF(ISNUMBER(SEARCH("-",V1428)),TRIM(RIGHT(V1428,LEN(V1428)-SEARCH("-",V1428))),V1428)</f>
        <v>5</v>
      </c>
      <c r="Z1428" s="2" t="str">
        <f>IF(Y1428="1", "January", IF(Y1428="2", "February", IF(Y1428="3", "March", IF(Y1428="4", "April", IF(Y1428="5", "May", IF(Y1428="6", "June", IF(Y1428="7", "July", IF(Y1428="8", "August", IF(Y1428="9", "September", IF(Y1428="10", "October", IF(Y1428="11", "November", IF(Y1428="12", "December", "Other"))))))))))))</f>
        <v>May</v>
      </c>
      <c r="AA1428" s="1" t="s">
        <v>2959</v>
      </c>
      <c r="AB1428" s="1" t="str">
        <f t="shared" si="651"/>
        <v>10</v>
      </c>
      <c r="AC1428" s="1" t="str">
        <f t="shared" si="670"/>
        <v>October</v>
      </c>
      <c r="AD1428" s="1" t="str">
        <f t="shared" si="671"/>
        <v>2</v>
      </c>
      <c r="AE1428" s="1" t="str">
        <f t="shared" si="672"/>
        <v>February</v>
      </c>
      <c r="AF1428" s="16" t="s">
        <v>25145</v>
      </c>
      <c r="AG1428" s="1" t="str">
        <f t="shared" si="652"/>
        <v xml:space="preserve">Stratified Seed </v>
      </c>
      <c r="AH1428"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8" s="1" t="s">
        <v>2960</v>
      </c>
      <c r="AJ1428" s="1" t="s">
        <v>1</v>
      </c>
      <c r="AK1428" s="1" t="s">
        <v>17106</v>
      </c>
      <c r="AL1428" s="1" t="str">
        <f t="shared" si="663"/>
        <v>Unscented</v>
      </c>
      <c r="AM1428" s="1" t="b">
        <v>0</v>
      </c>
      <c r="AN1428" s="1" t="b">
        <v>1</v>
      </c>
      <c r="AO1428" s="1" t="b">
        <v>0</v>
      </c>
      <c r="AP1428" s="5" t="s">
        <v>54</v>
      </c>
      <c r="AQ1428" s="5" t="str">
        <f t="shared" si="654"/>
        <v>Light, Medium</v>
      </c>
      <c r="AR1428" s="1" t="s">
        <v>30</v>
      </c>
      <c r="AS1428" s="1" t="str">
        <f t="shared" si="664"/>
        <v>None</v>
      </c>
      <c r="AT1428" s="1" t="str">
        <f t="shared" si="655"/>
        <v>Full</v>
      </c>
      <c r="AU1428" s="1" t="s">
        <v>11</v>
      </c>
      <c r="AV1428" s="1" t="str">
        <f t="shared" si="656"/>
        <v>Dry, Moist</v>
      </c>
      <c r="AW1428" s="1" t="s">
        <v>123</v>
      </c>
      <c r="AX1428" s="1" t="str">
        <f t="shared" si="657"/>
        <v>Acid, Neutral</v>
      </c>
      <c r="AY1428" s="1" t="b">
        <v>0</v>
      </c>
      <c r="AZ1428" s="1" t="b">
        <v>0</v>
      </c>
      <c r="BA1428" s="1" t="b">
        <v>0</v>
      </c>
      <c r="BC1428" t="str">
        <f t="shared" si="658"/>
        <v>FALSE</v>
      </c>
      <c r="BE1428" t="str">
        <f t="shared" si="659"/>
        <v>FALSE</v>
      </c>
      <c r="BF1428" s="1" t="b">
        <v>1</v>
      </c>
      <c r="BG1428" s="1" t="b">
        <v>0</v>
      </c>
      <c r="BH1428" s="1" t="b">
        <v>1</v>
      </c>
      <c r="BJ1428" s="1" t="str">
        <f t="shared" si="660"/>
        <v>FALSE</v>
      </c>
      <c r="BK1428" s="1" t="s">
        <v>30</v>
      </c>
      <c r="BL1428" t="str">
        <f t="shared" si="661"/>
        <v>FALSE</v>
      </c>
      <c r="BM1428" s="1" t="b">
        <v>0</v>
      </c>
      <c r="BN1428" s="1" t="b">
        <v>0</v>
      </c>
      <c r="BO1428" s="1">
        <f t="shared" si="665"/>
        <v>13</v>
      </c>
      <c r="BP1428" s="1" t="s">
        <v>2961</v>
      </c>
      <c r="BQ1428" s="1" cm="1">
        <f t="array" ref="BQ1428">_xlfn.IFS(BP1428="None Known",0, LEN(BP1428)&gt;500, 5,LEN(BP1428)&gt;400, 4, LEN(BP1428)&gt;300, 3, LEN(BP1428)&gt;200, 2, LEN(BP1428)&gt;1, 1)</f>
        <v>5</v>
      </c>
      <c r="BR1428" s="1" t="s">
        <v>254</v>
      </c>
      <c r="BS1428" s="1">
        <v>2</v>
      </c>
      <c r="BT1428" s="1" t="s">
        <v>1032</v>
      </c>
      <c r="BU1428" s="1">
        <v>2</v>
      </c>
      <c r="BV1428" s="1" t="s">
        <v>465</v>
      </c>
      <c r="BW1428" s="1" t="s">
        <v>127</v>
      </c>
      <c r="BX1428" s="1"/>
      <c r="BY1428" t="str">
        <f>_xlfn.XLOOKUP($B1428,Img_lookup!A:A,Img_lookup!B:B, "Not available")</f>
        <v>eae36b2f-2f92-4442-8cf0-84236d7ef3c2</v>
      </c>
      <c r="BZ1428" t="str">
        <f>_xlfn.XLOOKUP($B1428,Img_lookup!A:A,Img_lookup!C:C, "Not available")</f>
        <v>1. Pond pine (Pinus serotina) 2. Loblolly pine (Pinus taeda) 3.</v>
      </c>
      <c r="CA1428" t="str">
        <f>_xlfn.XLOOKUP($B1428,Img_lookup!A:A,Img_lookup!D:D, "Not available")</f>
        <v>Free Public Domain Illustrations by rawpixel</v>
      </c>
      <c r="CB1428" t="str">
        <f>_xlfn.XLOOKUP($B1428,Img_lookup!A:A,Img_lookup!E:E, "https://imgur.com/aT5wafe")</f>
        <v>https://api.openverse.engineering/v1/images/eae36b2f-2f92-4442-8cf0-84236d7ef3c2/thumb/</v>
      </c>
    </row>
    <row r="1429" spans="1:80" ht="409.6" x14ac:dyDescent="0.15">
      <c r="A1429" s="1" t="s">
        <v>114</v>
      </c>
      <c r="B1429" s="1" t="s">
        <v>7246</v>
      </c>
      <c r="C1429" s="1" t="s">
        <v>7247</v>
      </c>
      <c r="E1429" s="1" t="s">
        <v>73</v>
      </c>
      <c r="F1429" s="1" t="s">
        <v>62</v>
      </c>
      <c r="G1429" s="1" t="s">
        <v>62</v>
      </c>
      <c r="H1429" s="11" t="str">
        <f t="shared" si="667"/>
        <v>Perennial</v>
      </c>
      <c r="I1429" s="1" t="s">
        <v>17108</v>
      </c>
      <c r="J1429" s="1">
        <v>30</v>
      </c>
      <c r="L1429" t="str" cm="1">
        <f t="array" ref="L1429">_xlfn.IFS(J1429+K1429="", "Unknown", J1429+K1429&gt;3, "Large", J1429+K1429&gt;0.5, "Medium", J1429+K1429&gt;0, "Small")</f>
        <v>Large</v>
      </c>
      <c r="M1429" s="1">
        <v>8</v>
      </c>
      <c r="N1429" cm="1">
        <f t="array" ref="N1429">IF($M1429="",INDEX($M$2:$M$2176,MATCH(1,INDEX(($A$2:$A$2176=$A1429)*($M$2:$M$2176&lt;&gt;""),0),0)),$M1429)</f>
        <v>8</v>
      </c>
      <c r="O1429" s="2" t="str">
        <f t="shared" si="662"/>
        <v>Grown indoors</v>
      </c>
      <c r="P1429" s="1" t="s">
        <v>196</v>
      </c>
      <c r="R1429" t="str">
        <f t="shared" si="666"/>
        <v>Medium</v>
      </c>
      <c r="S1429" s="1" t="s">
        <v>24</v>
      </c>
      <c r="T1429" s="1" t="str">
        <f t="shared" si="649"/>
        <v xml:space="preserve">1 </v>
      </c>
      <c r="U1429" s="1" t="str">
        <f t="shared" si="650"/>
        <v>12</v>
      </c>
      <c r="W1429" s="1"/>
      <c r="X1429" s="1"/>
      <c r="Y1429" s="1"/>
      <c r="Z1429" s="1"/>
      <c r="AA1429" s="1" t="s">
        <v>1029</v>
      </c>
      <c r="AB1429" s="1" t="str">
        <f t="shared" si="651"/>
        <v>1</v>
      </c>
      <c r="AC1429" s="1" t="str">
        <f t="shared" si="670"/>
        <v>January</v>
      </c>
      <c r="AD1429" s="1" t="str">
        <f t="shared" si="671"/>
        <v>2</v>
      </c>
      <c r="AE1429" s="1" t="str">
        <f t="shared" si="672"/>
        <v>February</v>
      </c>
      <c r="AF1429" s="16" t="s">
        <v>25145</v>
      </c>
      <c r="AG1429" s="1" t="str">
        <f t="shared" si="652"/>
        <v xml:space="preserve">Stratified Seed </v>
      </c>
      <c r="AH1429"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29" s="1" t="s">
        <v>7248</v>
      </c>
      <c r="AJ1429" s="1" t="s">
        <v>1</v>
      </c>
      <c r="AK1429" s="1" t="s">
        <v>17106</v>
      </c>
      <c r="AL1429" s="1" t="str">
        <f t="shared" si="663"/>
        <v>Unscented</v>
      </c>
      <c r="AM1429" s="1" t="b">
        <v>0</v>
      </c>
      <c r="AN1429" s="1" t="b">
        <v>1</v>
      </c>
      <c r="AO1429" s="1" t="b">
        <v>0</v>
      </c>
      <c r="AP1429" s="5" t="s">
        <v>54</v>
      </c>
      <c r="AQ1429" s="5" t="str">
        <f t="shared" si="654"/>
        <v>Light, Medium</v>
      </c>
      <c r="AR1429" s="1" t="s">
        <v>30</v>
      </c>
      <c r="AS1429" s="1" t="str">
        <f t="shared" si="664"/>
        <v>None</v>
      </c>
      <c r="AT1429" s="1" t="str">
        <f t="shared" si="655"/>
        <v>Full</v>
      </c>
      <c r="AU1429" s="1" t="s">
        <v>11</v>
      </c>
      <c r="AV1429" s="1" t="str">
        <f t="shared" si="656"/>
        <v>Dry, Moist</v>
      </c>
      <c r="AW1429" s="1" t="s">
        <v>123</v>
      </c>
      <c r="AX1429" s="1" t="str">
        <f t="shared" si="657"/>
        <v>Acid, Neutral</v>
      </c>
      <c r="AY1429" s="1" t="b">
        <v>0</v>
      </c>
      <c r="AZ1429" s="1" t="b">
        <v>0</v>
      </c>
      <c r="BA1429" s="1" t="b">
        <v>0</v>
      </c>
      <c r="BC1429" t="str">
        <f t="shared" si="658"/>
        <v>FALSE</v>
      </c>
      <c r="BE1429" t="str">
        <f t="shared" si="659"/>
        <v>FALSE</v>
      </c>
      <c r="BF1429" s="1" t="b">
        <v>1</v>
      </c>
      <c r="BG1429" s="1" t="b">
        <v>0</v>
      </c>
      <c r="BH1429" s="1" t="b">
        <v>1</v>
      </c>
      <c r="BJ1429" s="1" t="str">
        <f t="shared" si="660"/>
        <v>FALSE</v>
      </c>
      <c r="BK1429" s="1" t="s">
        <v>30</v>
      </c>
      <c r="BL1429" t="str">
        <f t="shared" si="661"/>
        <v>FALSE</v>
      </c>
      <c r="BM1429" s="1" t="b">
        <v>0</v>
      </c>
      <c r="BN1429" s="1" t="b">
        <v>0</v>
      </c>
      <c r="BO1429" s="1">
        <f t="shared" si="665"/>
        <v>13</v>
      </c>
      <c r="BP1429" s="1" t="s">
        <v>7249</v>
      </c>
      <c r="BQ1429" s="1" cm="1">
        <f t="array" ref="BQ1429">_xlfn.IFS(BP1429="None Known",0, LEN(BP1429)&gt;500, 5,LEN(BP1429)&gt;400, 4, LEN(BP1429)&gt;300, 3, LEN(BP1429)&gt;200, 2, LEN(BP1429)&gt;1, 1)</f>
        <v>5</v>
      </c>
      <c r="BR1429" s="1" t="s">
        <v>254</v>
      </c>
      <c r="BS1429" s="1">
        <v>2</v>
      </c>
      <c r="BT1429" s="1" t="s">
        <v>1032</v>
      </c>
      <c r="BU1429" s="1">
        <v>2</v>
      </c>
      <c r="BV1429" s="1" t="s">
        <v>80</v>
      </c>
      <c r="BW1429" s="1" t="s">
        <v>127</v>
      </c>
      <c r="BX1429" s="1"/>
      <c r="BY1429" t="str">
        <f>_xlfn.XLOOKUP($B1429,Img_lookup!A:A,Img_lookup!B:B, "Not available")</f>
        <v>dffec6a6-d5ca-470a-bb7d-ad9763d0efdb</v>
      </c>
      <c r="BZ1429" t="str">
        <f>_xlfn.XLOOKUP($B1429,Img_lookup!A:A,Img_lookup!C:C, "Not available")</f>
        <v>Piedras Encimadas √°rbol de Pinus teocote 1.jpg</v>
      </c>
      <c r="CA1429" t="str">
        <f>_xlfn.XLOOKUP($B1429,Img_lookup!A:A,Img_lookup!D:D, "Not available")</f>
        <v>Fido from Mx</v>
      </c>
      <c r="CB1429" t="str">
        <f>_xlfn.XLOOKUP($B1429,Img_lookup!A:A,Img_lookup!E:E, "https://imgur.com/aT5wafe")</f>
        <v>https://api.openverse.engineering/v1/images/dffec6a6-d5ca-470a-bb7d-ad9763d0efdb/thumb/</v>
      </c>
    </row>
    <row r="1430" spans="1:80" ht="409.6" x14ac:dyDescent="0.15">
      <c r="A1430" s="1" t="s">
        <v>114</v>
      </c>
      <c r="B1430" s="1" t="s">
        <v>7902</v>
      </c>
      <c r="C1430" s="1" t="s">
        <v>7903</v>
      </c>
      <c r="D1430" s="1" t="s">
        <v>7904</v>
      </c>
      <c r="E1430" s="1" t="s">
        <v>1168</v>
      </c>
      <c r="F1430" s="1" t="s">
        <v>62</v>
      </c>
      <c r="G1430" s="1" t="s">
        <v>62</v>
      </c>
      <c r="H1430" s="11" t="str">
        <f t="shared" si="667"/>
        <v>Perennial</v>
      </c>
      <c r="I1430" s="1" t="s">
        <v>17108</v>
      </c>
      <c r="J1430" s="1">
        <v>15</v>
      </c>
      <c r="K1430" s="1">
        <v>7</v>
      </c>
      <c r="L1430" t="str" cm="1">
        <f t="array" ref="L1430">_xlfn.IFS(J1430+K1430="", "Unknown", J1430+K1430&gt;3, "Large", J1430+K1430&gt;0.5, "Medium", J1430+K1430&gt;0, "Small")</f>
        <v>Large</v>
      </c>
      <c r="M1430" s="1">
        <v>6</v>
      </c>
      <c r="N1430" cm="1">
        <f t="array" ref="N1430">IF($M1430="",INDEX($M$2:$M$2176,MATCH(1,INDEX(($A$2:$A$2176=$A1430)*($M$2:$M$2176&lt;&gt;""),0),0)),$M1430)</f>
        <v>6</v>
      </c>
      <c r="O1430" s="2" t="str">
        <f t="shared" si="662"/>
        <v>Seasonal outdoors</v>
      </c>
      <c r="P1430" s="1" t="s">
        <v>7905</v>
      </c>
      <c r="Q1430" s="1" t="s">
        <v>17110</v>
      </c>
      <c r="R1430" t="str">
        <f t="shared" si="666"/>
        <v>Medium</v>
      </c>
      <c r="S1430" s="1" t="s">
        <v>24</v>
      </c>
      <c r="T1430" s="1" t="str">
        <f t="shared" si="649"/>
        <v xml:space="preserve">1 </v>
      </c>
      <c r="U1430" s="1" t="str">
        <f t="shared" si="650"/>
        <v>12</v>
      </c>
      <c r="V1430" s="1" t="s">
        <v>188</v>
      </c>
      <c r="W1430" s="6" t="str">
        <f>IF(ISNUMBER(SEARCH("-",V1430)),TRIM(LEFT(V1430,FIND("-",V1430)-1)),V1430)</f>
        <v>4</v>
      </c>
      <c r="X1430" t="str">
        <f>IF(W1430="1", "January", IF(W1430="2", "February", IF(W1430="3", "March", IF(W1430="4", "April", IF(W1430="5", "May", IF(W1430="6", "June", IF(W1430="7", "July", IF(W1430="8", "August", IF(W1430="9", "September", IF(W1430="10", "October", IF(W1430="11", "November", IF(W1430="12", "December", "Other"))))))))))))</f>
        <v>April</v>
      </c>
      <c r="Y1430" s="2" t="str">
        <f>IF(ISNUMBER(SEARCH("-",V1430)),TRIM(RIGHT(V1430,LEN(V1430)-SEARCH("-",V1430))),V1430)</f>
        <v>5</v>
      </c>
      <c r="Z1430" s="2" t="str">
        <f>IF(Y1430="1", "January", IF(Y1430="2", "February", IF(Y1430="3", "March", IF(Y1430="4", "April", IF(Y1430="5", "May", IF(Y1430="6", "June", IF(Y1430="7", "July", IF(Y1430="8", "August", IF(Y1430="9", "September", IF(Y1430="10", "October", IF(Y1430="11", "November", IF(Y1430="12", "December", "Other"))))))))))))</f>
        <v>May</v>
      </c>
      <c r="AA1430" s="1" t="s">
        <v>1029</v>
      </c>
      <c r="AB1430" s="1" t="str">
        <f t="shared" si="651"/>
        <v>1</v>
      </c>
      <c r="AC1430" s="1" t="str">
        <f t="shared" si="670"/>
        <v>January</v>
      </c>
      <c r="AD1430" s="1" t="str">
        <f t="shared" si="671"/>
        <v>2</v>
      </c>
      <c r="AE1430" s="1" t="str">
        <f t="shared" si="672"/>
        <v>February</v>
      </c>
      <c r="AF1430" s="16" t="s">
        <v>25145</v>
      </c>
      <c r="AG1430" s="1" t="str">
        <f t="shared" si="652"/>
        <v xml:space="preserve">Stratified Seed </v>
      </c>
      <c r="AH1430"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30" s="1" t="s">
        <v>7906</v>
      </c>
      <c r="AJ1430" s="1" t="s">
        <v>1</v>
      </c>
      <c r="AK1430" s="1" t="s">
        <v>17106</v>
      </c>
      <c r="AL1430" s="1" t="str">
        <f t="shared" si="663"/>
        <v>Unscented</v>
      </c>
      <c r="AM1430" s="1" t="b">
        <v>0</v>
      </c>
      <c r="AN1430" s="1" t="b">
        <v>1</v>
      </c>
      <c r="AO1430" s="1" t="b">
        <v>0</v>
      </c>
      <c r="AP1430" s="5" t="s">
        <v>54</v>
      </c>
      <c r="AQ1430" s="5" t="str">
        <f t="shared" si="654"/>
        <v>Light, Medium</v>
      </c>
      <c r="AR1430" s="1" t="s">
        <v>30</v>
      </c>
      <c r="AS1430" s="1" t="str">
        <f t="shared" si="664"/>
        <v>None</v>
      </c>
      <c r="AT1430" s="1" t="str">
        <f t="shared" si="655"/>
        <v>Full</v>
      </c>
      <c r="AU1430" s="1" t="s">
        <v>11</v>
      </c>
      <c r="AV1430" s="1" t="str">
        <f t="shared" si="656"/>
        <v>Dry, Moist</v>
      </c>
      <c r="AW1430" s="1" t="s">
        <v>123</v>
      </c>
      <c r="AX1430" s="1" t="str">
        <f t="shared" si="657"/>
        <v>Acid, Neutral</v>
      </c>
      <c r="AY1430" s="1" t="b">
        <v>0</v>
      </c>
      <c r="AZ1430" s="1" t="b">
        <v>0</v>
      </c>
      <c r="BA1430" s="1" t="b">
        <v>0</v>
      </c>
      <c r="BB1430" s="1" t="s">
        <v>29</v>
      </c>
      <c r="BC1430" t="str">
        <f t="shared" si="658"/>
        <v>TRUE</v>
      </c>
      <c r="BE1430" t="str">
        <f t="shared" si="659"/>
        <v>FALSE</v>
      </c>
      <c r="BF1430" s="1" t="b">
        <v>1</v>
      </c>
      <c r="BG1430" s="1" t="b">
        <v>0</v>
      </c>
      <c r="BH1430" s="1" t="b">
        <v>1</v>
      </c>
      <c r="BJ1430" s="1" t="str">
        <f t="shared" si="660"/>
        <v>FALSE</v>
      </c>
      <c r="BK1430" s="1" t="s">
        <v>30</v>
      </c>
      <c r="BL1430" t="str">
        <f t="shared" si="661"/>
        <v>FALSE</v>
      </c>
      <c r="BM1430" s="1" t="b">
        <v>0</v>
      </c>
      <c r="BN1430" s="1" t="b">
        <v>0</v>
      </c>
      <c r="BO1430" s="1">
        <f t="shared" si="665"/>
        <v>13</v>
      </c>
      <c r="BP1430" s="1" t="s">
        <v>7907</v>
      </c>
      <c r="BQ1430" s="1" cm="1">
        <f t="array" ref="BQ1430">_xlfn.IFS(BP1430="None Known",0, LEN(BP1430)&gt;500, 5,LEN(BP1430)&gt;400, 4, LEN(BP1430)&gt;300, 3, LEN(BP1430)&gt;200, 2, LEN(BP1430)&gt;1, 1)</f>
        <v>5</v>
      </c>
      <c r="BR1430" s="1" t="s">
        <v>7908</v>
      </c>
      <c r="BS1430" s="1">
        <v>2</v>
      </c>
      <c r="BT1430" s="1" t="s">
        <v>1032</v>
      </c>
      <c r="BU1430" s="1">
        <v>2</v>
      </c>
      <c r="BV1430" s="1" t="s">
        <v>431</v>
      </c>
      <c r="BW1430" s="1" t="s">
        <v>127</v>
      </c>
      <c r="BX1430" s="1"/>
      <c r="BY1430" t="str">
        <f>_xlfn.XLOOKUP($B1430,Img_lookup!A:A,Img_lookup!B:B, "Not available")</f>
        <v>cf064327-4937-4e87-929d-5176543c17eb</v>
      </c>
      <c r="BZ1430" t="str">
        <f>_xlfn.XLOOKUP($B1430,Img_lookup!A:A,Img_lookup!C:C, "Not available")</f>
        <v>Japanese Cork bark Black Pine {pinus thunbergii var. corticosa} Training Date 1936</v>
      </c>
      <c r="CA1430" t="str">
        <f>_xlfn.XLOOKUP($B1430,Img_lookup!A:A,Img_lookup!D:D, "Not available")</f>
        <v>Drew Avery</v>
      </c>
      <c r="CB1430" t="str">
        <f>_xlfn.XLOOKUP($B1430,Img_lookup!A:A,Img_lookup!E:E, "https://imgur.com/aT5wafe")</f>
        <v>https://api.openverse.engineering/v1/images/cf064327-4937-4e87-929d-5176543c17eb/thumb/</v>
      </c>
    </row>
    <row r="1431" spans="1:80" ht="409.6" x14ac:dyDescent="0.15">
      <c r="A1431" s="1" t="s">
        <v>114</v>
      </c>
      <c r="B1431" s="1" t="s">
        <v>12315</v>
      </c>
      <c r="C1431" s="1" t="s">
        <v>12316</v>
      </c>
      <c r="D1431" s="1" t="s">
        <v>12317</v>
      </c>
      <c r="E1431" s="1" t="s">
        <v>12318</v>
      </c>
      <c r="F1431" s="1" t="s">
        <v>62</v>
      </c>
      <c r="G1431" s="1" t="s">
        <v>62</v>
      </c>
      <c r="H1431" s="11" t="str">
        <f t="shared" si="667"/>
        <v>Perennial</v>
      </c>
      <c r="I1431" s="1" t="s">
        <v>17108</v>
      </c>
      <c r="J1431" s="1">
        <v>25</v>
      </c>
      <c r="K1431" s="1">
        <v>10</v>
      </c>
      <c r="L1431" t="str" cm="1">
        <f t="array" ref="L1431">_xlfn.IFS(J1431+K1431="", "Unknown", J1431+K1431&gt;3, "Large", J1431+K1431&gt;0.5, "Medium", J1431+K1431&gt;0, "Small")</f>
        <v>Large</v>
      </c>
      <c r="M1431" s="1">
        <v>8</v>
      </c>
      <c r="N1431" cm="1">
        <f t="array" ref="N1431">IF($M1431="",INDEX($M$2:$M$2176,MATCH(1,INDEX(($A$2:$A$2176=$A1431)*($M$2:$M$2176&lt;&gt;""),0),0)),$M1431)</f>
        <v>8</v>
      </c>
      <c r="O1431" s="2" t="str">
        <f t="shared" si="662"/>
        <v>Grown indoors</v>
      </c>
      <c r="P1431" s="1" t="s">
        <v>12319</v>
      </c>
      <c r="Q1431" s="1" t="s">
        <v>17109</v>
      </c>
      <c r="R1431" t="str">
        <f t="shared" si="666"/>
        <v>Fast</v>
      </c>
      <c r="S1431" s="1" t="s">
        <v>24</v>
      </c>
      <c r="T1431" s="1" t="str">
        <f t="shared" si="649"/>
        <v xml:space="preserve">1 </v>
      </c>
      <c r="U1431" s="1" t="str">
        <f t="shared" si="650"/>
        <v>12</v>
      </c>
      <c r="V1431" s="1" t="s">
        <v>96</v>
      </c>
      <c r="W1431" s="6" t="str">
        <f>IF(ISNUMBER(SEARCH("-",V1431)),TRIM(LEFT(V1431,FIND("-",V1431)-1)),V1431)</f>
        <v>5</v>
      </c>
      <c r="X1431" t="str">
        <f>IF(W1431="1", "January", IF(W1431="2", "February", IF(W1431="3", "March", IF(W1431="4", "April", IF(W1431="5", "May", IF(W1431="6", "June", IF(W1431="7", "July", IF(W1431="8", "August", IF(W1431="9", "September", IF(W1431="10", "October", IF(W1431="11", "November", IF(W1431="12", "December", "Other"))))))))))))</f>
        <v>May</v>
      </c>
      <c r="Y1431" s="2" t="str">
        <f>IF(ISNUMBER(SEARCH("-",V1431)),TRIM(RIGHT(V1431,LEN(V1431)-SEARCH("-",V1431))),V1431)</f>
        <v>6</v>
      </c>
      <c r="Z1431" s="2" t="str">
        <f>IF(Y1431="1", "January", IF(Y1431="2", "February", IF(Y1431="3", "March", IF(Y1431="4", "April", IF(Y1431="5", "May", IF(Y1431="6", "June", IF(Y1431="7", "July", IF(Y1431="8", "August", IF(Y1431="9", "September", IF(Y1431="10", "October", IF(Y1431="11", "November", IF(Y1431="12", "December", "Other"))))))))))))</f>
        <v>June</v>
      </c>
      <c r="AA1431" s="1" t="s">
        <v>109</v>
      </c>
      <c r="AB1431" s="1" t="str">
        <f t="shared" si="651"/>
        <v>9</v>
      </c>
      <c r="AC1431" s="1" t="str">
        <f t="shared" si="670"/>
        <v>September</v>
      </c>
      <c r="AD1431" s="1" t="str">
        <f t="shared" si="671"/>
        <v>10</v>
      </c>
      <c r="AE1431" s="1" t="str">
        <f t="shared" si="672"/>
        <v>October</v>
      </c>
      <c r="AF1431" s="16" t="s">
        <v>25145</v>
      </c>
      <c r="AG1431" s="1" t="str">
        <f t="shared" si="652"/>
        <v xml:space="preserve">Stratified Seed </v>
      </c>
      <c r="AH1431" s="2" t="str">
        <f t="shared" si="653"/>
        <v>It is best to sow the seed in individual pots in a cold frame as soon as it is ripe if this is possible otherwise in late winter. A short stratification of 6 weeks at 4�c can improve the germination of stored seed[80]. Plant seedlings out into their permanent positions as soon as possible and protect them for their first winter or two[11]. Plants have a very sparse root system and the sooner they are planted into their permanent positions the better they will grow[K]. Trees should be planted into their permanent positions when they are quite small, between 30 and 90cm[200]. We actually plant them out when they are about 5 - 10cm tall. So long as they are given a very good weed-excluding mulch they establish very well[K]. Larger trees will check badly and hardly put on any growth for several years. This also badly affects root development and wind resistance[200].
Cuttings. This method only works when taken from very young trees less than 10 years old. Use single leaf fascicles with the base of the short shoot. Disbudding the shoots some weeks before taking the cuttings can help. Cuttings are normally slow to grow away[81].</v>
      </c>
      <c r="AI1431" s="1" t="s">
        <v>12320</v>
      </c>
      <c r="AJ1431" s="1" t="s">
        <v>1</v>
      </c>
      <c r="AK1431" s="1" t="s">
        <v>17106</v>
      </c>
      <c r="AL1431" s="1" t="str">
        <f t="shared" si="663"/>
        <v>Unscented</v>
      </c>
      <c r="AM1431" s="1" t="b">
        <v>0</v>
      </c>
      <c r="AN1431" s="1" t="b">
        <v>0</v>
      </c>
      <c r="AO1431" s="1" t="b">
        <v>0</v>
      </c>
      <c r="AP1431" s="5" t="s">
        <v>28</v>
      </c>
      <c r="AQ1431" s="5" t="str">
        <f t="shared" si="654"/>
        <v>Light, Medium, Heavy</v>
      </c>
      <c r="AR1431" s="1" t="s">
        <v>30</v>
      </c>
      <c r="AS1431" s="1" t="str">
        <f t="shared" si="664"/>
        <v>None</v>
      </c>
      <c r="AT1431" s="1" t="str">
        <f t="shared" si="655"/>
        <v>Full</v>
      </c>
      <c r="AU1431" s="1" t="s">
        <v>11</v>
      </c>
      <c r="AV1431" s="1" t="str">
        <f t="shared" si="656"/>
        <v>Dry, Moist</v>
      </c>
      <c r="AW1431" s="1" t="s">
        <v>123</v>
      </c>
      <c r="AX1431" s="1" t="str">
        <f t="shared" si="657"/>
        <v>Acid, Neutral</v>
      </c>
      <c r="AY1431" s="1" t="b">
        <v>0</v>
      </c>
      <c r="AZ1431" s="1" t="b">
        <v>0</v>
      </c>
      <c r="BA1431" s="1" t="b">
        <v>0</v>
      </c>
      <c r="BB1431" s="1" t="s">
        <v>275</v>
      </c>
      <c r="BC1431" t="str">
        <f t="shared" si="658"/>
        <v>TRUE</v>
      </c>
      <c r="BE1431" t="str">
        <f t="shared" si="659"/>
        <v>FALSE</v>
      </c>
      <c r="BF1431" s="1" t="b">
        <v>1</v>
      </c>
      <c r="BG1431" s="1" t="b">
        <v>1</v>
      </c>
      <c r="BH1431" s="1" t="b">
        <v>1</v>
      </c>
      <c r="BJ1431" s="1" t="str">
        <f t="shared" si="660"/>
        <v>FALSE</v>
      </c>
      <c r="BK1431" s="1" t="s">
        <v>30</v>
      </c>
      <c r="BL1431" t="str">
        <f t="shared" si="661"/>
        <v>FALSE</v>
      </c>
      <c r="BM1431" s="1" t="b">
        <v>0</v>
      </c>
      <c r="BN1431" s="1" t="b">
        <v>0</v>
      </c>
      <c r="BO1431" s="1">
        <f t="shared" si="665"/>
        <v>13</v>
      </c>
      <c r="BP1431" s="1" t="s">
        <v>12321</v>
      </c>
      <c r="BQ1431" s="1" cm="1">
        <f t="array" ref="BQ1431">_xlfn.IFS(BP1431="None Known",0, LEN(BP1431)&gt;500, 5,LEN(BP1431)&gt;400, 4, LEN(BP1431)&gt;300, 3, LEN(BP1431)&gt;200, 2, LEN(BP1431)&gt;1, 1)</f>
        <v>5</v>
      </c>
      <c r="BR1431" s="16" t="s">
        <v>24954</v>
      </c>
      <c r="BS1431" s="1">
        <v>2</v>
      </c>
      <c r="BT1431" s="1" t="s">
        <v>1527</v>
      </c>
      <c r="BU1431" s="1">
        <v>2</v>
      </c>
      <c r="BW1431" s="1" t="s">
        <v>127</v>
      </c>
      <c r="BX1431" s="1"/>
      <c r="BY1431" t="str">
        <f>_xlfn.XLOOKUP($B1431,Img_lookup!A:A,Img_lookup!B:B, "Not available")</f>
        <v>a38b2e59-c2a8-48c0-9b5d-5e67b3c8f4cf</v>
      </c>
      <c r="BZ1431" t="str">
        <f>_xlfn.XLOOKUP($B1431,Img_lookup!A:A,Img_lookup!C:C, "Not available")</f>
        <v>variegated Himalayan pine, Pinus wallichiana 'Zebrina' Pinaceae</v>
      </c>
      <c r="CA1431" t="str">
        <f>_xlfn.XLOOKUP($B1431,Img_lookup!A:A,Img_lookup!D:D, "Not available")</f>
        <v>Ryan Somma</v>
      </c>
      <c r="CB1431" t="str">
        <f>_xlfn.XLOOKUP($B1431,Img_lookup!A:A,Img_lookup!E:E, "https://imgur.com/aT5wafe")</f>
        <v>https://api.openverse.engineering/v1/images/a38b2e59-c2a8-48c0-9b5d-5e67b3c8f4cf/thumb/</v>
      </c>
    </row>
    <row r="1432" spans="1:80" ht="409.6" x14ac:dyDescent="0.15">
      <c r="A1432" s="1" t="s">
        <v>1623</v>
      </c>
      <c r="B1432" s="1" t="s">
        <v>1624</v>
      </c>
      <c r="D1432" s="1" t="s">
        <v>1625</v>
      </c>
      <c r="E1432" s="1" t="s">
        <v>1626</v>
      </c>
      <c r="F1432" s="1" t="s">
        <v>62</v>
      </c>
      <c r="G1432" s="1" t="s">
        <v>62</v>
      </c>
      <c r="H1432" s="11" t="str">
        <f t="shared" si="667"/>
        <v>Perennial</v>
      </c>
      <c r="I1432" s="1" t="s">
        <v>17107</v>
      </c>
      <c r="J1432" s="1">
        <v>9</v>
      </c>
      <c r="L1432" t="str" cm="1">
        <f t="array" ref="L1432">_xlfn.IFS(J1432+K1432="", "Unknown", J1432+K1432&gt;3, "Large", J1432+K1432&gt;0.5, "Medium", J1432+K1432&gt;0, "Small")</f>
        <v>Large</v>
      </c>
      <c r="N1432" cm="1">
        <f t="array" ref="N1432">IF($M1432="",INDEX($M$2:$M$2176,MATCH(1,INDEX(($A$2:$A$2176=$A1432)*($M$2:$M$2176&lt;&gt;""),0),0)),$M1432)</f>
        <v>9</v>
      </c>
      <c r="O1432" s="2" t="str">
        <f t="shared" si="662"/>
        <v>Grown indoors</v>
      </c>
      <c r="P1432" s="1" t="s">
        <v>1627</v>
      </c>
      <c r="R1432" t="str">
        <f t="shared" si="666"/>
        <v>Medium</v>
      </c>
      <c r="W1432"/>
      <c r="AF1432" s="16" t="s">
        <v>25434</v>
      </c>
      <c r="AG1432" s="1" t="str">
        <f t="shared" si="652"/>
        <v xml:space="preserve">Presoaked seed </v>
      </c>
      <c r="AH1432" s="2" t="str">
        <f t="shared" si="653"/>
        <v>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I1432" s="1" t="s">
        <v>1628</v>
      </c>
      <c r="AK1432" s="1" t="s">
        <v>17105</v>
      </c>
      <c r="AL1432" s="1" t="str">
        <f t="shared" si="663"/>
        <v>Unscented</v>
      </c>
      <c r="AM1432" s="1" t="b">
        <v>0</v>
      </c>
      <c r="AN1432" s="1" t="b">
        <v>0</v>
      </c>
      <c r="AO1432" s="1" t="b">
        <v>0</v>
      </c>
      <c r="AP1432" s="5" t="s">
        <v>28</v>
      </c>
      <c r="AQ1432" s="5" t="str">
        <f t="shared" si="654"/>
        <v>Light, Medium, Heavy</v>
      </c>
      <c r="AR1432" s="1" t="s">
        <v>10</v>
      </c>
      <c r="AS1432" s="1" t="str">
        <f t="shared" si="664"/>
        <v>None, Partial</v>
      </c>
      <c r="AT1432" s="1" t="str">
        <f t="shared" si="655"/>
        <v>Partial, Full</v>
      </c>
      <c r="AU1432" s="1" t="s">
        <v>11</v>
      </c>
      <c r="AV1432" s="1" t="str">
        <f t="shared" si="656"/>
        <v>Dry, Moist</v>
      </c>
      <c r="AW1432" s="1" t="s">
        <v>12</v>
      </c>
      <c r="AX1432" s="1" t="str">
        <f t="shared" si="657"/>
        <v>Acid, Neutral, Alkaline</v>
      </c>
      <c r="AY1432" s="1" t="b">
        <v>0</v>
      </c>
      <c r="AZ1432" s="1" t="b">
        <v>0</v>
      </c>
      <c r="BA1432" s="1" t="b">
        <v>0</v>
      </c>
      <c r="BC1432" t="str">
        <f t="shared" si="658"/>
        <v>FALSE</v>
      </c>
      <c r="BE1432" t="str">
        <f t="shared" si="659"/>
        <v>FALSE</v>
      </c>
      <c r="BF1432" s="1" t="b">
        <v>0</v>
      </c>
      <c r="BG1432" s="1" t="b">
        <v>0</v>
      </c>
      <c r="BH1432" s="1" t="b">
        <v>0</v>
      </c>
      <c r="BJ1432" s="1" t="str">
        <f t="shared" si="660"/>
        <v>FALSE</v>
      </c>
      <c r="BL1432" t="str">
        <f t="shared" si="661"/>
        <v>FALSE</v>
      </c>
      <c r="BM1432" s="1" t="b">
        <v>0</v>
      </c>
      <c r="BN1432" s="1" t="b">
        <v>0</v>
      </c>
      <c r="BO1432" s="1">
        <f t="shared" si="665"/>
        <v>8</v>
      </c>
      <c r="BP1432" s="1" t="s">
        <v>1629</v>
      </c>
      <c r="BQ1432" s="1" cm="1">
        <f t="array" ref="BQ1432">_xlfn.IFS(BP1432="None Known",0, LEN(BP1432)&gt;500, 5,LEN(BP1432)&gt;400, 4, LEN(BP1432)&gt;300, 3, LEN(BP1432)&gt;200, 2, LEN(BP1432)&gt;1, 1)</f>
        <v>1</v>
      </c>
      <c r="BR1432" s="16" t="s">
        <v>24955</v>
      </c>
      <c r="BS1432" s="1">
        <v>2</v>
      </c>
      <c r="BT1432" s="1" t="s">
        <v>1630</v>
      </c>
      <c r="BU1432" s="1">
        <v>1</v>
      </c>
      <c r="BW1432" s="1" t="s">
        <v>31</v>
      </c>
      <c r="BX1432" s="1"/>
      <c r="BY1432" t="str">
        <f>_xlfn.XLOOKUP($B1432,Img_lookup!A:A,Img_lookup!B:B, "Not available")</f>
        <v>Not available</v>
      </c>
      <c r="BZ1432" t="str">
        <f>_xlfn.XLOOKUP($B1432,Img_lookup!A:A,Img_lookup!C:C, "Not available")</f>
        <v>Not available</v>
      </c>
      <c r="CA1432" t="str">
        <f>_xlfn.XLOOKUP($B1432,Img_lookup!A:A,Img_lookup!D:D, "Not available")</f>
        <v>Not available</v>
      </c>
      <c r="CB1432" t="str">
        <f>_xlfn.XLOOKUP($B1432,Img_lookup!A:A,Img_lookup!E:E, "https://imgur.com/aT5wafe")</f>
        <v>https://imgur.com/aT5wafe</v>
      </c>
    </row>
    <row r="1433" spans="1:80" ht="409.6" x14ac:dyDescent="0.15">
      <c r="A1433" s="1" t="s">
        <v>1623</v>
      </c>
      <c r="B1433" s="1" t="s">
        <v>14326</v>
      </c>
      <c r="C1433" s="1" t="s">
        <v>14327</v>
      </c>
      <c r="E1433" s="1" t="s">
        <v>339</v>
      </c>
      <c r="F1433" s="1" t="s">
        <v>22</v>
      </c>
      <c r="G1433" s="1" t="s">
        <v>22</v>
      </c>
      <c r="H1433" s="11" t="str">
        <f t="shared" si="667"/>
        <v>Perennial</v>
      </c>
      <c r="I1433" s="1" t="s">
        <v>17108</v>
      </c>
      <c r="J1433" s="1">
        <v>5</v>
      </c>
      <c r="K1433" s="1">
        <v>3</v>
      </c>
      <c r="L1433" t="str" cm="1">
        <f t="array" ref="L1433">_xlfn.IFS(J1433+K1433="", "Unknown", J1433+K1433&gt;3, "Large", J1433+K1433&gt;0.5, "Medium", J1433+K1433&gt;0, "Small")</f>
        <v>Large</v>
      </c>
      <c r="M1433" s="1">
        <v>9</v>
      </c>
      <c r="N1433" cm="1">
        <f t="array" ref="N1433">IF($M1433="",INDEX($M$2:$M$2176,MATCH(1,INDEX(($A$2:$A$2176=$A1433)*($M$2:$M$2176&lt;&gt;""),0),0)),$M1433)</f>
        <v>9</v>
      </c>
      <c r="O1433" s="2" t="str">
        <f t="shared" si="662"/>
        <v>Grown indoors</v>
      </c>
      <c r="P1433" s="1" t="s">
        <v>14328</v>
      </c>
      <c r="R1433" t="str">
        <f t="shared" si="666"/>
        <v>Medium</v>
      </c>
      <c r="S1433" s="1" t="s">
        <v>24</v>
      </c>
      <c r="T1433" s="1" t="str">
        <f>LEFT(S1433,FIND("-",S1433)-1)</f>
        <v xml:space="preserve">1 </v>
      </c>
      <c r="U1433" s="1" t="str">
        <f>RIGHT(S1433,FIND("-",S1433)-1)</f>
        <v>12</v>
      </c>
      <c r="V1433" s="1" t="s">
        <v>1006</v>
      </c>
      <c r="W1433" s="6" t="str">
        <f>IF(ISNUMBER(SEARCH("-",V1433)),TRIM(LEFT(V1433,FIND("-",V1433)-1)),V1433)</f>
        <v>5</v>
      </c>
      <c r="X1433" t="str">
        <f>IF(W1433="1", "January", IF(W1433="2", "February", IF(W1433="3", "March", IF(W1433="4", "April", IF(W1433="5", "May", IF(W1433="6", "June", IF(W1433="7", "July", IF(W1433="8", "August", IF(W1433="9", "September", IF(W1433="10", "October", IF(W1433="11", "November", IF(W1433="12", "December", "Other"))))))))))))</f>
        <v>May</v>
      </c>
      <c r="Y1433" s="2" t="str">
        <f>IF(ISNUMBER(SEARCH("-",V1433)),TRIM(RIGHT(V1433,LEN(V1433)-SEARCH("-",V1433))),V1433)</f>
        <v>7</v>
      </c>
      <c r="Z1433" s="2" t="str">
        <f>IF(Y1433="1", "January", IF(Y1433="2", "February", IF(Y1433="3", "March", IF(Y1433="4", "April", IF(Y1433="5", "May", IF(Y1433="6", "June", IF(Y1433="7", "July", IF(Y1433="8", "August", IF(Y1433="9", "September", IF(Y1433="10", "October", IF(Y1433="11", "November", IF(Y1433="12", "December", "Other"))))))))))))</f>
        <v>July</v>
      </c>
      <c r="AA1433" s="1">
        <v>10</v>
      </c>
      <c r="AB1433" s="1">
        <f>IF(ISNUMBER(SEARCH("-",AA1433)),TRIM(LEFT(AA1433,FIND("-",AA1433)-1)),AA1433)</f>
        <v>10</v>
      </c>
      <c r="AC1433" s="1" t="str">
        <f>IF(AB1433=1, "January", IF(AB1433=2, "February", IF(AB1433=3, "March", IF(AB1433=4, "April", IF(AB1433=5, "May", IF(AB1433=6, "June", IF(AB1433=7, "July", IF(AB1433=8, "August", IF(AB1433=9, "September", IF(AB1433=10, "October", IF(AB1433=11, "November", IF(AB1433=12, "December", "Other"))))))))))))</f>
        <v>October</v>
      </c>
      <c r="AD1433" s="1"/>
      <c r="AE1433" s="1"/>
      <c r="AF1433" s="16" t="s">
        <v>25434</v>
      </c>
      <c r="AG1433" s="1" t="str">
        <f t="shared" si="652"/>
        <v xml:space="preserve">Presoaked seed </v>
      </c>
      <c r="AH1433" s="2" t="str">
        <f t="shared" si="653"/>
        <v>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I1433" s="1" t="s">
        <v>14329</v>
      </c>
      <c r="AK1433" s="1" t="s">
        <v>17105</v>
      </c>
      <c r="AL1433" s="1" t="str">
        <f t="shared" si="663"/>
        <v>Scented</v>
      </c>
      <c r="AM1433" s="1" t="b">
        <v>1</v>
      </c>
      <c r="AN1433" s="1" t="b">
        <v>0</v>
      </c>
      <c r="AO1433" s="1" t="b">
        <v>0</v>
      </c>
      <c r="AP1433" s="5" t="s">
        <v>28</v>
      </c>
      <c r="AQ1433" s="5" t="str">
        <f t="shared" si="654"/>
        <v>Light, Medium, Heavy</v>
      </c>
      <c r="AR1433" s="1" t="s">
        <v>30</v>
      </c>
      <c r="AS1433" s="1" t="str">
        <f t="shared" si="664"/>
        <v>None</v>
      </c>
      <c r="AT1433" s="1" t="str">
        <f t="shared" si="655"/>
        <v>Full</v>
      </c>
      <c r="AU1433" s="1" t="s">
        <v>11</v>
      </c>
      <c r="AV1433" s="1" t="str">
        <f t="shared" si="656"/>
        <v>Dry, Moist</v>
      </c>
      <c r="AW1433" s="1" t="s">
        <v>263</v>
      </c>
      <c r="AX1433" s="1" t="str">
        <f t="shared" si="657"/>
        <v>Neutral, Alkaline</v>
      </c>
      <c r="AY1433" s="1" t="b">
        <v>0</v>
      </c>
      <c r="AZ1433" s="1" t="b">
        <v>1</v>
      </c>
      <c r="BA1433" s="1" t="b">
        <v>0</v>
      </c>
      <c r="BC1433" t="str">
        <f t="shared" si="658"/>
        <v>FALSE</v>
      </c>
      <c r="BE1433" t="str">
        <f t="shared" si="659"/>
        <v>FALSE</v>
      </c>
      <c r="BF1433" s="1" t="b">
        <v>0</v>
      </c>
      <c r="BG1433" s="1" t="b">
        <v>0</v>
      </c>
      <c r="BH1433" s="1" t="b">
        <v>1</v>
      </c>
      <c r="BJ1433" s="1" t="str">
        <f t="shared" si="660"/>
        <v>FALSE</v>
      </c>
      <c r="BK1433" s="1" t="s">
        <v>30</v>
      </c>
      <c r="BL1433" t="str">
        <f t="shared" si="661"/>
        <v>FALSE</v>
      </c>
      <c r="BM1433" s="1" t="b">
        <v>0</v>
      </c>
      <c r="BN1433" s="1" t="b">
        <v>0</v>
      </c>
      <c r="BO1433" s="1">
        <f t="shared" si="665"/>
        <v>13</v>
      </c>
      <c r="BP1433" s="1" t="s">
        <v>14330</v>
      </c>
      <c r="BQ1433" s="1" cm="1">
        <f t="array" ref="BQ1433">_xlfn.IFS(BP1433="None Known",0, LEN(BP1433)&gt;500, 5,LEN(BP1433)&gt;400, 4, LEN(BP1433)&gt;300, 3, LEN(BP1433)&gt;200, 2, LEN(BP1433)&gt;1, 1)</f>
        <v>5</v>
      </c>
      <c r="BR1433" s="1" t="s">
        <v>14331</v>
      </c>
      <c r="BS1433" s="1">
        <v>2</v>
      </c>
      <c r="BT1433" s="1" t="s">
        <v>14332</v>
      </c>
      <c r="BU1433" s="1">
        <v>2</v>
      </c>
      <c r="BV1433" s="1" t="s">
        <v>14333</v>
      </c>
      <c r="BW1433" s="1" t="s">
        <v>31</v>
      </c>
      <c r="BX1433" s="1"/>
      <c r="BY1433" t="str">
        <f>_xlfn.XLOOKUP($B1433,Img_lookup!A:A,Img_lookup!B:B, "Not available")</f>
        <v>ecb2d134-8664-45de-8242-3ad82899035e</v>
      </c>
      <c r="BZ1433" t="str">
        <f>_xlfn.XLOOKUP($B1433,Img_lookup!A:A,Img_lookup!C:C, "Not available")</f>
        <v>Lentisk (Pistacia lentiscus) illustration from Trait√© des Arbre</v>
      </c>
      <c r="CA1433" t="str">
        <f>_xlfn.XLOOKUP($B1433,Img_lookup!A:A,Img_lookup!D:D, "Not available")</f>
        <v>Free Public Domain Illustrations by rawpixel</v>
      </c>
      <c r="CB1433" t="str">
        <f>_xlfn.XLOOKUP($B1433,Img_lookup!A:A,Img_lookup!E:E, "https://imgur.com/aT5wafe")</f>
        <v>https://api.openverse.engineering/v1/images/ecb2d134-8664-45de-8242-3ad82899035e/thumb/</v>
      </c>
    </row>
    <row r="1434" spans="1:80" ht="409.6" x14ac:dyDescent="0.15">
      <c r="A1434" s="1" t="s">
        <v>1623</v>
      </c>
      <c r="B1434" s="1" t="s">
        <v>11695</v>
      </c>
      <c r="C1434" s="1" t="s">
        <v>11696</v>
      </c>
      <c r="E1434" s="1" t="s">
        <v>339</v>
      </c>
      <c r="F1434" s="1" t="s">
        <v>62</v>
      </c>
      <c r="G1434" s="1" t="s">
        <v>62</v>
      </c>
      <c r="H1434" s="11" t="str">
        <f t="shared" si="667"/>
        <v>Perennial</v>
      </c>
      <c r="I1434" s="1" t="s">
        <v>17107</v>
      </c>
      <c r="J1434" s="1">
        <v>9</v>
      </c>
      <c r="K1434" s="1">
        <v>6</v>
      </c>
      <c r="L1434" t="str" cm="1">
        <f t="array" ref="L1434">_xlfn.IFS(J1434+K1434="", "Unknown", J1434+K1434&gt;3, "Large", J1434+K1434&gt;0.5, "Medium", J1434+K1434&gt;0, "Small")</f>
        <v>Large</v>
      </c>
      <c r="M1434" s="1">
        <v>9</v>
      </c>
      <c r="N1434" cm="1">
        <f t="array" ref="N1434">IF($M1434="",INDEX($M$2:$M$2176,MATCH(1,INDEX(($A$2:$A$2176=$A1434)*($M$2:$M$2176&lt;&gt;""),0),0)),$M1434)</f>
        <v>9</v>
      </c>
      <c r="O1434" s="2" t="str">
        <f t="shared" si="662"/>
        <v>Grown indoors</v>
      </c>
      <c r="P1434" s="1" t="s">
        <v>11697</v>
      </c>
      <c r="Q1434" s="1" t="s">
        <v>17111</v>
      </c>
      <c r="R1434" t="str">
        <f t="shared" si="666"/>
        <v>Slow</v>
      </c>
      <c r="T1434" s="1"/>
      <c r="U1434" s="1"/>
      <c r="V1434" s="1" t="s">
        <v>1006</v>
      </c>
      <c r="W1434" s="6" t="str">
        <f>IF(ISNUMBER(SEARCH("-",V1434)),TRIM(LEFT(V1434,FIND("-",V1434)-1)),V1434)</f>
        <v>5</v>
      </c>
      <c r="X1434" t="str">
        <f>IF(W1434="1", "January", IF(W1434="2", "February", IF(W1434="3", "March", IF(W1434="4", "April", IF(W1434="5", "May", IF(W1434="6", "June", IF(W1434="7", "July", IF(W1434="8", "August", IF(W1434="9", "September", IF(W1434="10", "October", IF(W1434="11", "November", IF(W1434="12", "December", "Other"))))))))))))</f>
        <v>May</v>
      </c>
      <c r="Y1434" s="2" t="str">
        <f>IF(ISNUMBER(SEARCH("-",V1434)),TRIM(RIGHT(V1434,LEN(V1434)-SEARCH("-",V1434))),V1434)</f>
        <v>7</v>
      </c>
      <c r="Z1434" s="2" t="str">
        <f>IF(Y1434="1", "January", IF(Y1434="2", "February", IF(Y1434="3", "March", IF(Y1434="4", "April", IF(Y1434="5", "May", IF(Y1434="6", "June", IF(Y1434="7", "July", IF(Y1434="8", "August", IF(Y1434="9", "September", IF(Y1434="10", "October", IF(Y1434="11", "November", IF(Y1434="12", "December", "Other"))))))))))))</f>
        <v>July</v>
      </c>
      <c r="AA1434" s="1" t="s">
        <v>907</v>
      </c>
      <c r="AB1434" s="1" t="str">
        <f>IF(ISNUMBER(SEARCH("-",AA1434)),TRIM(LEFT(AA1434,FIND("-",AA1434)-1)),AA1434)</f>
        <v>10</v>
      </c>
      <c r="AC1434" s="1" t="str">
        <f>IF(AB1434="1", "January", IF(AB1434="2", "February", IF(AB1434="3", "March", IF(AB1434="4", "April", IF(AB1434="5", "May", IF(AB1434="6", "June", IF(AB1434="7", "July", IF(AB1434="8", "August", IF(AB1434="9", "September", IF(AB1434="10", "October", IF(AB1434="11", "November", IF(AB1434="12", "December", "Other"))))))))))))</f>
        <v>October</v>
      </c>
      <c r="AD1434" s="1" t="str">
        <f>IF(ISNUMBER(SEARCH("-",AA1434)),TRIM(RIGHT(AA1434,LEN(AA1434)-SEARCH("-",AA1434))),AA1434)</f>
        <v>11</v>
      </c>
      <c r="AE1434" s="1" t="str">
        <f>IF(AD1434="1", "January", IF(AD1434="2", "February", IF(AD1434="3", "March", IF(AD1434="4", "April", IF(AD1434="5", "May", IF(AD1434="6", "June", IF(AD1434="7", "July", IF(AD1434="8", "August", IF(AD1434="9", "September", IF(AD1434="10", "October", IF(AD1434="11", "November", IF(AD1434="12", "December", "Other"))))))))))))</f>
        <v>November</v>
      </c>
      <c r="AF1434" s="16" t="s">
        <v>25434</v>
      </c>
      <c r="AG1434" s="1" t="str">
        <f t="shared" si="652"/>
        <v xml:space="preserve">Presoaked seed </v>
      </c>
      <c r="AH1434" s="2" t="str">
        <f t="shared" si="653"/>
        <v>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I1434" s="1" t="s">
        <v>11698</v>
      </c>
      <c r="AK1434" s="1" t="s">
        <v>17105</v>
      </c>
      <c r="AL1434" s="1" t="str">
        <f t="shared" si="663"/>
        <v>Scented</v>
      </c>
      <c r="AM1434" s="1" t="b">
        <v>1</v>
      </c>
      <c r="AN1434" s="1" t="b">
        <v>1</v>
      </c>
      <c r="AO1434" s="1" t="b">
        <v>0</v>
      </c>
      <c r="AP1434" s="5" t="s">
        <v>54</v>
      </c>
      <c r="AQ1434" s="5" t="str">
        <f t="shared" si="654"/>
        <v>Light, Medium</v>
      </c>
      <c r="AR1434" s="1" t="s">
        <v>30</v>
      </c>
      <c r="AS1434" s="1" t="str">
        <f t="shared" si="664"/>
        <v>None</v>
      </c>
      <c r="AT1434" s="1" t="str">
        <f t="shared" si="655"/>
        <v>Full</v>
      </c>
      <c r="AU1434" s="1" t="s">
        <v>11</v>
      </c>
      <c r="AV1434" s="1" t="str">
        <f t="shared" si="656"/>
        <v>Dry, Moist</v>
      </c>
      <c r="AW1434" s="1" t="s">
        <v>12</v>
      </c>
      <c r="AX1434" s="1" t="str">
        <f t="shared" si="657"/>
        <v>Acid, Neutral, Alkaline</v>
      </c>
      <c r="AY1434" s="1" t="b">
        <v>0</v>
      </c>
      <c r="AZ1434" s="1" t="b">
        <v>1</v>
      </c>
      <c r="BA1434" s="1" t="b">
        <v>0</v>
      </c>
      <c r="BC1434" t="str">
        <f t="shared" si="658"/>
        <v>FALSE</v>
      </c>
      <c r="BE1434" t="str">
        <f t="shared" si="659"/>
        <v>FALSE</v>
      </c>
      <c r="BF1434" s="1" t="b">
        <v>0</v>
      </c>
      <c r="BG1434" s="1" t="b">
        <v>0</v>
      </c>
      <c r="BH1434" s="1" t="b">
        <v>1</v>
      </c>
      <c r="BJ1434" s="1" t="str">
        <f t="shared" si="660"/>
        <v>FALSE</v>
      </c>
      <c r="BK1434" s="1" t="s">
        <v>30</v>
      </c>
      <c r="BL1434" t="str">
        <f t="shared" si="661"/>
        <v>FALSE</v>
      </c>
      <c r="BM1434" s="1" t="b">
        <v>0</v>
      </c>
      <c r="BN1434" s="1" t="b">
        <v>0</v>
      </c>
      <c r="BO1434" s="1">
        <f t="shared" si="665"/>
        <v>12</v>
      </c>
      <c r="BP1434" s="1" t="s">
        <v>11699</v>
      </c>
      <c r="BQ1434" s="1" cm="1">
        <f t="array" ref="BQ1434">_xlfn.IFS(BP1434="None Known",0, LEN(BP1434)&gt;500, 5,LEN(BP1434)&gt;400, 4, LEN(BP1434)&gt;300, 3, LEN(BP1434)&gt;200, 2, LEN(BP1434)&gt;1, 1)</f>
        <v>4</v>
      </c>
      <c r="BR1434" s="16" t="s">
        <v>24956</v>
      </c>
      <c r="BS1434" s="1">
        <v>2</v>
      </c>
      <c r="BT1434" s="1" t="s">
        <v>11700</v>
      </c>
      <c r="BU1434" s="1">
        <v>2</v>
      </c>
      <c r="BV1434" s="1" t="s">
        <v>11701</v>
      </c>
      <c r="BW1434" s="1" t="s">
        <v>31</v>
      </c>
      <c r="BX1434" s="1"/>
      <c r="BY1434" t="str">
        <f>_xlfn.XLOOKUP($B1434,Img_lookup!A:A,Img_lookup!B:B, "Not available")</f>
        <v>5d59d159-e007-4720-9e7e-bfc55d868bcb</v>
      </c>
      <c r="BZ1434" t="str">
        <f>_xlfn.XLOOKUP($B1434,Img_lookup!A:A,Img_lookup!C:C, "Not available")</f>
        <v>Pistachier t√©r√©binthe (Pistacia terebinthus L.) 2.jpg</v>
      </c>
      <c r="CA1434" t="str">
        <f>_xlfn.XLOOKUP($B1434,Img_lookup!A:A,Img_lookup!D:D, "Not available")</f>
        <v>Pistachier_t√©r√©binthe_(Pistacia_terebinthus_L.).jpg: G√©rard JOYON derivative work: MPF</v>
      </c>
      <c r="CB1434" t="str">
        <f>_xlfn.XLOOKUP($B1434,Img_lookup!A:A,Img_lookup!E:E, "https://imgur.com/aT5wafe")</f>
        <v>https://api.openverse.engineering/v1/images/5d59d159-e007-4720-9e7e-bfc55d868bcb/thumb/</v>
      </c>
    </row>
    <row r="1435" spans="1:80" ht="409.6" x14ac:dyDescent="0.15">
      <c r="A1435" s="1" t="s">
        <v>1623</v>
      </c>
      <c r="B1435" s="1" t="s">
        <v>12709</v>
      </c>
      <c r="C1435" s="1" t="s">
        <v>12710</v>
      </c>
      <c r="E1435" s="1" t="s">
        <v>1923</v>
      </c>
      <c r="F1435" s="1" t="s">
        <v>62</v>
      </c>
      <c r="G1435" s="1" t="s">
        <v>62</v>
      </c>
      <c r="H1435" s="11" t="str">
        <f t="shared" si="667"/>
        <v>Perennial</v>
      </c>
      <c r="I1435" s="1" t="s">
        <v>17107</v>
      </c>
      <c r="J1435" s="1">
        <v>10</v>
      </c>
      <c r="L1435" t="str" cm="1">
        <f t="array" ref="L1435">_xlfn.IFS(J1435+K1435="", "Unknown", J1435+K1435&gt;3, "Large", J1435+K1435&gt;0.5, "Medium", J1435+K1435&gt;0, "Small")</f>
        <v>Large</v>
      </c>
      <c r="M1435" s="1">
        <v>9</v>
      </c>
      <c r="N1435" cm="1">
        <f t="array" ref="N1435">IF($M1435="",INDEX($M$2:$M$2176,MATCH(1,INDEX(($A$2:$A$2176=$A1435)*($M$2:$M$2176&lt;&gt;""),0),0)),$M1435)</f>
        <v>9</v>
      </c>
      <c r="O1435" s="2" t="str">
        <f t="shared" si="662"/>
        <v>Grown indoors</v>
      </c>
      <c r="P1435" s="1" t="s">
        <v>12711</v>
      </c>
      <c r="R1435" t="str">
        <f t="shared" si="666"/>
        <v>Medium</v>
      </c>
      <c r="W1435"/>
      <c r="AF1435" s="16" t="s">
        <v>25434</v>
      </c>
      <c r="AG1435" s="1" t="str">
        <f t="shared" si="652"/>
        <v xml:space="preserve">Presoaked seed </v>
      </c>
      <c r="AH1435" s="2" t="str">
        <f t="shared" si="653"/>
        <v>Pre-soak the seed for 16 hours in alkalized water[78], or for 3 - 4 days in warm water[1], and sow late winter in a cold frame or greenhouse[78, 113]. Two months cold stratification may speed up germination, so it might be better to sow the seed in early winter[113]. The germination is variable and can be slow. Prick out the seedlings into individual pots when they are large enough to handle and grow on the plants for at least their first winter in a greenhouse. Plant out into their permanent positions in early summer and consider giving some protection from winter cold for their first year or two outdoors[K].
Cuttings of half-ripe wood from juvenile trees, July in a frame[113].
Layering.</v>
      </c>
      <c r="AI1435" s="1" t="s">
        <v>12712</v>
      </c>
      <c r="AK1435" s="1" t="s">
        <v>17105</v>
      </c>
      <c r="AL1435" s="1" t="str">
        <f t="shared" si="663"/>
        <v>Unscented</v>
      </c>
      <c r="AM1435" s="1" t="b">
        <v>0</v>
      </c>
      <c r="AN1435" s="1" t="b">
        <v>1</v>
      </c>
      <c r="AO1435" s="1" t="b">
        <v>0</v>
      </c>
      <c r="AP1435" s="5" t="s">
        <v>54</v>
      </c>
      <c r="AQ1435" s="5" t="str">
        <f t="shared" si="654"/>
        <v>Light, Medium</v>
      </c>
      <c r="AR1435" s="1" t="s">
        <v>30</v>
      </c>
      <c r="AS1435" s="1" t="str">
        <f t="shared" si="664"/>
        <v>None</v>
      </c>
      <c r="AT1435" s="1" t="str">
        <f t="shared" si="655"/>
        <v>Full</v>
      </c>
      <c r="AU1435" s="1" t="s">
        <v>11</v>
      </c>
      <c r="AV1435" s="1" t="str">
        <f t="shared" si="656"/>
        <v>Dry, Moist</v>
      </c>
      <c r="AW1435" s="1" t="s">
        <v>12</v>
      </c>
      <c r="AX1435" s="1" t="str">
        <f t="shared" si="657"/>
        <v>Acid, Neutral, Alkaline</v>
      </c>
      <c r="AY1435" s="1" t="b">
        <v>0</v>
      </c>
      <c r="AZ1435" s="1" t="b">
        <v>1</v>
      </c>
      <c r="BA1435" s="1" t="b">
        <v>0</v>
      </c>
      <c r="BC1435" t="str">
        <f t="shared" si="658"/>
        <v>FALSE</v>
      </c>
      <c r="BE1435" t="str">
        <f t="shared" si="659"/>
        <v>FALSE</v>
      </c>
      <c r="BF1435" s="1" t="b">
        <v>1</v>
      </c>
      <c r="BG1435" s="1" t="b">
        <v>0</v>
      </c>
      <c r="BH1435" s="1" t="b">
        <v>1</v>
      </c>
      <c r="BJ1435" s="1" t="str">
        <f t="shared" si="660"/>
        <v>FALSE</v>
      </c>
      <c r="BK1435" s="1" t="s">
        <v>30</v>
      </c>
      <c r="BL1435" t="str">
        <f t="shared" si="661"/>
        <v>FALSE</v>
      </c>
      <c r="BM1435" s="1" t="b">
        <v>0</v>
      </c>
      <c r="BN1435" s="1" t="b">
        <v>0</v>
      </c>
      <c r="BO1435" s="1">
        <f t="shared" si="665"/>
        <v>10</v>
      </c>
      <c r="BP1435" s="1" t="s">
        <v>12713</v>
      </c>
      <c r="BQ1435" s="1" cm="1">
        <f t="array" ref="BQ1435">_xlfn.IFS(BP1435="None Known",0, LEN(BP1435)&gt;500, 5,LEN(BP1435)&gt;400, 4, LEN(BP1435)&gt;300, 3, LEN(BP1435)&gt;200, 2, LEN(BP1435)&gt;1, 1)</f>
        <v>2</v>
      </c>
      <c r="BR1435" s="16" t="s">
        <v>24957</v>
      </c>
      <c r="BS1435" s="1">
        <v>2</v>
      </c>
      <c r="BT1435" s="1" t="s">
        <v>12714</v>
      </c>
      <c r="BU1435" s="1">
        <v>2</v>
      </c>
      <c r="BV1435" s="1" t="s">
        <v>692</v>
      </c>
      <c r="BW1435" s="1" t="s">
        <v>31</v>
      </c>
      <c r="BX1435" s="1"/>
      <c r="BY1435" t="str">
        <f>_xlfn.XLOOKUP($B1435,Img_lookup!A:A,Img_lookup!B:B, "Not available")</f>
        <v>4fc618b2-4280-4dee-bc57-5bc942865d16</v>
      </c>
      <c r="BZ1435" t="str">
        <f>_xlfn.XLOOKUP($B1435,Img_lookup!A:A,Img_lookup!C:C, "Not available")</f>
        <v>Karyotype of Pistachio (Pistacia vera).png</v>
      </c>
      <c r="CA1435" t="str">
        <f>_xlfn.XLOOKUP($B1435,Img_lookup!A:A,Img_lookup!D:D, "Not available")</f>
        <v>Pedro J. Sola-Campoy, Francisca Robles, Trude Schwarzacher, Carmelo Ruiz Rej√≥n, Roberto de la Herr√°n, Rafael Navajas-P√©rez</v>
      </c>
      <c r="CB1435" t="str">
        <f>_xlfn.XLOOKUP($B1435,Img_lookup!A:A,Img_lookup!E:E, "https://imgur.com/aT5wafe")</f>
        <v>https://api.openverse.engineering/v1/images/4fc618b2-4280-4dee-bc57-5bc942865d16/thumb/</v>
      </c>
    </row>
    <row r="1436" spans="1:80" ht="409.6" x14ac:dyDescent="0.15">
      <c r="A1436" s="1" t="s">
        <v>193</v>
      </c>
      <c r="B1436" s="1" t="s">
        <v>13348</v>
      </c>
      <c r="C1436" s="1" t="s">
        <v>13349</v>
      </c>
      <c r="E1436" s="1" t="s">
        <v>716</v>
      </c>
      <c r="F1436" s="1" t="s">
        <v>85</v>
      </c>
      <c r="G1436" s="1" t="s">
        <v>85</v>
      </c>
      <c r="H1436" s="11" t="str">
        <f t="shared" si="667"/>
        <v>Annual</v>
      </c>
      <c r="J1436" s="1">
        <v>2</v>
      </c>
      <c r="L1436" t="str" cm="1">
        <f t="array" ref="L1436">_xlfn.IFS(J1436+K1436="", "Unknown", J1436+K1436&gt;3, "Large", J1436+K1436&gt;0.5, "Medium", J1436+K1436&gt;0, "Small")</f>
        <v>Medium</v>
      </c>
      <c r="N1436" cm="1">
        <f t="array" ref="N1436">IF($M1436="",INDEX($M$2:$M$2176,MATCH(1,INDEX(($A$2:$A$2176=$A1436)*($M$2:$M$2176&lt;&gt;""),0),0)),$M1436)</f>
        <v>8</v>
      </c>
      <c r="O1436" s="2" t="str">
        <f t="shared" si="662"/>
        <v>Grown indoors</v>
      </c>
      <c r="P1436" s="1" t="s">
        <v>4634</v>
      </c>
      <c r="R1436" t="str">
        <f t="shared" si="666"/>
        <v>Medium</v>
      </c>
      <c r="T1436" s="1"/>
      <c r="U1436" s="1"/>
      <c r="V1436" s="1" t="s">
        <v>470</v>
      </c>
      <c r="W1436" s="6" t="str">
        <f>IF(ISNUMBER(SEARCH("-",V1436)),TRIM(LEFT(V1436,FIND("-",V1436)-1)),V1436)</f>
        <v>5</v>
      </c>
      <c r="X1436" t="str">
        <f>IF(W1436="1", "January", IF(W1436="2", "February", IF(W1436="3", "March", IF(W1436="4", "April", IF(W1436="5", "May", IF(W1436="6", "June", IF(W1436="7", "July", IF(W1436="8", "August", IF(W1436="9", "September", IF(W1436="10", "October", IF(W1436="11", "November", IF(W1436="12", "December", "Other"))))))))))))</f>
        <v>May</v>
      </c>
      <c r="Y1436" s="2" t="str">
        <f>IF(ISNUMBER(SEARCH("-",V1436)),TRIM(RIGHT(V1436,LEN(V1436)-SEARCH("-",V1436))),V1436)</f>
        <v>9</v>
      </c>
      <c r="Z1436" s="2" t="str">
        <f>IF(Y1436="1", "January", IF(Y1436="2", "February", IF(Y1436="3", "March", IF(Y1436="4", "April", IF(Y1436="5", "May", IF(Y1436="6", "June", IF(Y1436="7", "July", IF(Y1436="8", "August", IF(Y1436="9", "September", IF(Y1436="10", "October", IF(Y1436="11", "November", IF(Y1436="12", "December", "Other"))))))))))))</f>
        <v>September</v>
      </c>
      <c r="AA1436" s="1" t="s">
        <v>177</v>
      </c>
      <c r="AB1436" s="1" t="str">
        <f>IF(ISNUMBER(SEARCH("-",AA1436)),TRIM(LEFT(AA1436,FIND("-",AA1436)-1)),AA1436)</f>
        <v>7</v>
      </c>
      <c r="AC1436" s="1" t="str">
        <f>IF(AB1436="1", "January", IF(AB1436="2", "February", IF(AB1436="3", "March", IF(AB1436="4", "April", IF(AB1436="5", "May", IF(AB1436="6", "June", IF(AB1436="7", "July", IF(AB1436="8", "August", IF(AB1436="9", "September", IF(AB1436="10", "October", IF(AB1436="11", "November", IF(AB1436="12", "December", "Other"))))))))))))</f>
        <v>July</v>
      </c>
      <c r="AD1436" s="1" t="str">
        <f>IF(ISNUMBER(SEARCH("-",AA1436)),TRIM(RIGHT(AA1436,LEN(AA1436)-SEARCH("-",AA1436))),AA1436)</f>
        <v>10</v>
      </c>
      <c r="AE1436" s="1" t="str">
        <f>IF(AD1436="1", "January", IF(AD1436="2", "February", IF(AD1436="3", "March", IF(AD1436="4", "April", IF(AD1436="5", "May", IF(AD1436="6", "June", IF(AD1436="7", "July", IF(AD1436="8", "August", IF(AD1436="9", "September", IF(AD1436="10", "October", IF(AD1436="11", "November", IF(AD1436="12", "December", "Other"))))))))))))</f>
        <v>October</v>
      </c>
      <c r="AF1436" s="16" t="s">
        <v>25435</v>
      </c>
      <c r="AG1436" s="1" t="str">
        <f t="shared" si="652"/>
        <v xml:space="preserve">Presoaked seed </v>
      </c>
      <c r="AH1436" s="2" t="str">
        <f t="shared" si="653"/>
        <v>Pre-soak the seed for 24 hours in warm water and then sow in situ in succession from late winter until early summer. A minimum temperature of 10�c is required for germination, which should take place in about 7 - 10 days. The earlier sowings should be of suitably hardy varieties, the 'round seeded', whilst later sowings can be of the tastier varieties, the 'wrinkle seeded'. By making fresh sowings every 3 weeks you will have a continuous supply of fresh young seeds from early summer until early autumn. If you want to grow the peas to maturity then the seed needs to be sown by the middle of spring. You may need to protect the seed from the ravages of mice.
Another sowing can be made in middle to late autumn. This has to be timed according to the area where the plants are being grown. The idea is that the plants will make some growth in the autumn and be perhaps 15 - 20cm tall by the time the colder part of winter sets in. As long as the winter is not too severe, the plants should stand well and will grow away rapidly in the spring to produce an earlier crop. Make sure you choose a suitably hardy variety for this sowing.</v>
      </c>
      <c r="AI1436" s="1" t="s">
        <v>13350</v>
      </c>
      <c r="AJ1436" s="1" t="s">
        <v>23844</v>
      </c>
      <c r="AK1436" s="1" t="s">
        <v>17104</v>
      </c>
      <c r="AL1436" s="1" t="str">
        <f t="shared" si="663"/>
        <v>Unscented</v>
      </c>
      <c r="AM1436" s="1" t="b">
        <v>0</v>
      </c>
      <c r="AN1436" s="1" t="b">
        <v>0</v>
      </c>
      <c r="AO1436" s="1" t="b">
        <v>0</v>
      </c>
      <c r="AP1436" s="5" t="s">
        <v>54</v>
      </c>
      <c r="AQ1436" s="5" t="str">
        <f t="shared" si="654"/>
        <v>Light, Medium</v>
      </c>
      <c r="AR1436" s="1" t="s">
        <v>30</v>
      </c>
      <c r="AS1436" s="1" t="str">
        <f t="shared" si="664"/>
        <v>None</v>
      </c>
      <c r="AT1436" s="1" t="str">
        <f t="shared" si="655"/>
        <v>Full</v>
      </c>
      <c r="AU1436" s="1" t="s">
        <v>29</v>
      </c>
      <c r="AV1436" s="1" t="str">
        <f t="shared" si="656"/>
        <v>Moist</v>
      </c>
      <c r="AW1436" s="1" t="s">
        <v>263</v>
      </c>
      <c r="AX1436" s="1" t="str">
        <f t="shared" si="657"/>
        <v>Neutral, Alkaline</v>
      </c>
      <c r="AY1436" s="1" t="b">
        <v>0</v>
      </c>
      <c r="AZ1436" s="1" t="b">
        <v>0</v>
      </c>
      <c r="BA1436" s="1" t="b">
        <v>0</v>
      </c>
      <c r="BC1436" t="str">
        <f t="shared" si="658"/>
        <v>FALSE</v>
      </c>
      <c r="BE1436" t="str">
        <f t="shared" si="659"/>
        <v>FALSE</v>
      </c>
      <c r="BF1436" s="1" t="b">
        <v>0</v>
      </c>
      <c r="BG1436" s="1" t="b">
        <v>0</v>
      </c>
      <c r="BH1436" s="1" t="b">
        <v>0</v>
      </c>
      <c r="BI1436" s="1" t="s">
        <v>30</v>
      </c>
      <c r="BJ1436" s="1" t="str">
        <f t="shared" si="660"/>
        <v>FALSE</v>
      </c>
      <c r="BK1436" s="1" t="s">
        <v>77</v>
      </c>
      <c r="BL1436" t="str">
        <f t="shared" si="661"/>
        <v>TRUE</v>
      </c>
      <c r="BM1436" s="1" t="b">
        <v>1</v>
      </c>
      <c r="BN1436" s="1" t="b">
        <v>0</v>
      </c>
      <c r="BO1436" s="1">
        <f t="shared" si="665"/>
        <v>14</v>
      </c>
      <c r="BP1436" s="1" t="s">
        <v>31</v>
      </c>
      <c r="BQ1436" s="1" cm="1">
        <f t="array" ref="BQ1436">_xlfn.IFS(BP1436="None Known",0, LEN(BP1436)&gt;500, 5,LEN(BP1436)&gt;400, 4, LEN(BP1436)&gt;300, 3, LEN(BP1436)&gt;200, 2, LEN(BP1436)&gt;1, 1)</f>
        <v>0</v>
      </c>
      <c r="BR1436" s="1" t="s">
        <v>13351</v>
      </c>
      <c r="BS1436" s="1">
        <v>4</v>
      </c>
      <c r="BT1436" s="1" t="s">
        <v>4007</v>
      </c>
      <c r="BU1436" s="1">
        <v>2</v>
      </c>
      <c r="BV1436" s="1" t="s">
        <v>4008</v>
      </c>
      <c r="BW1436" s="1" t="s">
        <v>31</v>
      </c>
      <c r="BX1436" s="1"/>
      <c r="BY1436" t="str">
        <f>_xlfn.XLOOKUP($B1436,Img_lookup!A:A,Img_lookup!B:B, "Not available")</f>
        <v>bb68b99f-411c-4d09-8cf1-2fb2d3bec15a</v>
      </c>
      <c r="BZ1436" t="str">
        <f>_xlfn.XLOOKUP($B1436,Img_lookup!A:A,Img_lookup!C:C, "Not available")</f>
        <v>Pisum sativum</v>
      </c>
      <c r="CA1436" t="str">
        <f>_xlfn.XLOOKUP($B1436,Img_lookup!A:A,Img_lookup!D:D, "Not available")</f>
        <v>Jun Seita</v>
      </c>
      <c r="CB1436" t="str">
        <f>_xlfn.XLOOKUP($B1436,Img_lookup!A:A,Img_lookup!E:E, "https://imgur.com/aT5wafe")</f>
        <v>https://api.openverse.engineering/v1/images/bb68b99f-411c-4d09-8cf1-2fb2d3bec15a/thumb/</v>
      </c>
    </row>
    <row r="1437" spans="1:80" ht="293" x14ac:dyDescent="0.15">
      <c r="A1437" s="1" t="s">
        <v>193</v>
      </c>
      <c r="B1437" s="1" t="s">
        <v>4000</v>
      </c>
      <c r="C1437" s="1" t="s">
        <v>4001</v>
      </c>
      <c r="D1437" s="1" t="s">
        <v>4002</v>
      </c>
      <c r="E1437" s="1" t="s">
        <v>4003</v>
      </c>
      <c r="F1437" s="1" t="s">
        <v>85</v>
      </c>
      <c r="G1437" s="1" t="s">
        <v>85</v>
      </c>
      <c r="H1437" s="11" t="str">
        <f t="shared" si="667"/>
        <v>Annual</v>
      </c>
      <c r="J1437" s="1">
        <v>2</v>
      </c>
      <c r="L1437" t="str" cm="1">
        <f t="array" ref="L1437">_xlfn.IFS(J1437+K1437="", "Unknown", J1437+K1437&gt;3, "Large", J1437+K1437&gt;0.5, "Medium", J1437+K1437&gt;0, "Small")</f>
        <v>Medium</v>
      </c>
      <c r="N1437" cm="1">
        <f t="array" ref="N1437">IF($M1437="",INDEX($M$2:$M$2176,MATCH(1,INDEX(($A$2:$A$2176=$A1437)*($M$2:$M$2176&lt;&gt;""),0),0)),$M1437)</f>
        <v>8</v>
      </c>
      <c r="O1437" s="2" t="str">
        <f t="shared" si="662"/>
        <v>Grown indoors</v>
      </c>
      <c r="P1437" s="1" t="s">
        <v>4004</v>
      </c>
      <c r="R1437" t="str">
        <f t="shared" si="666"/>
        <v>Medium</v>
      </c>
      <c r="T1437" s="1"/>
      <c r="U1437" s="1"/>
      <c r="V1437" s="1" t="s">
        <v>470</v>
      </c>
      <c r="W1437" s="6" t="str">
        <f>IF(ISNUMBER(SEARCH("-",V1437)),TRIM(LEFT(V1437,FIND("-",V1437)-1)),V1437)</f>
        <v>5</v>
      </c>
      <c r="X1437" t="str">
        <f>IF(W1437="1", "January", IF(W1437="2", "February", IF(W1437="3", "March", IF(W1437="4", "April", IF(W1437="5", "May", IF(W1437="6", "June", IF(W1437="7", "July", IF(W1437="8", "August", IF(W1437="9", "September", IF(W1437="10", "October", IF(W1437="11", "November", IF(W1437="12", "December", "Other"))))))))))))</f>
        <v>May</v>
      </c>
      <c r="Y1437" s="2" t="str">
        <f>IF(ISNUMBER(SEARCH("-",V1437)),TRIM(RIGHT(V1437,LEN(V1437)-SEARCH("-",V1437))),V1437)</f>
        <v>9</v>
      </c>
      <c r="Z1437" s="2" t="str">
        <f>IF(Y1437="1", "January", IF(Y1437="2", "February", IF(Y1437="3", "March", IF(Y1437="4", "April", IF(Y1437="5", "May", IF(Y1437="6", "June", IF(Y1437="7", "July", IF(Y1437="8", "August", IF(Y1437="9", "September", IF(Y1437="10", "October", IF(Y1437="11", "November", IF(Y1437="12", "December", "Other"))))))))))))</f>
        <v>September</v>
      </c>
      <c r="AA1437" s="1" t="s">
        <v>177</v>
      </c>
      <c r="AB1437" s="1" t="str">
        <f>IF(ISNUMBER(SEARCH("-",AA1437)),TRIM(LEFT(AA1437,FIND("-",AA1437)-1)),AA1437)</f>
        <v>7</v>
      </c>
      <c r="AC1437" s="1" t="str">
        <f>IF(AB1437="1", "January", IF(AB1437="2", "February", IF(AB1437="3", "March", IF(AB1437="4", "April", IF(AB1437="5", "May", IF(AB1437="6", "June", IF(AB1437="7", "July", IF(AB1437="8", "August", IF(AB1437="9", "September", IF(AB1437="10", "October", IF(AB1437="11", "November", IF(AB1437="12", "December", "Other"))))))))))))</f>
        <v>July</v>
      </c>
      <c r="AD1437" s="1" t="str">
        <f>IF(ISNUMBER(SEARCH("-",AA1437)),TRIM(RIGHT(AA1437,LEN(AA1437)-SEARCH("-",AA1437))),AA1437)</f>
        <v>10</v>
      </c>
      <c r="AE1437" s="1" t="str">
        <f>IF(AD1437="1", "January", IF(AD1437="2", "February", IF(AD1437="3", "March", IF(AD1437="4", "April", IF(AD1437="5", "May", IF(AD1437="6", "June", IF(AD1437="7", "July", IF(AD1437="8", "August", IF(AD1437="9", "September", IF(AD1437="10", "October", IF(AD1437="11", "November", IF(AD1437="12", "December", "Other"))))))))))))</f>
        <v>October</v>
      </c>
      <c r="AF1437" s="1" t="s">
        <v>25436</v>
      </c>
      <c r="AG1437" s="1" t="str">
        <f t="shared" si="652"/>
        <v xml:space="preserve">Presoaked seed </v>
      </c>
      <c r="AH1437" s="2" t="str">
        <f t="shared" si="653"/>
        <v>Pre-soak the seed for 12 hours in warm water and sow it in situ from early to late spring. Germination should take place within 2 weeks.</v>
      </c>
      <c r="AI1437" s="1" t="s">
        <v>4005</v>
      </c>
      <c r="AJ1437" s="1" t="s">
        <v>23844</v>
      </c>
      <c r="AK1437" s="1" t="s">
        <v>17104</v>
      </c>
      <c r="AL1437" s="1" t="str">
        <f t="shared" si="663"/>
        <v>Unscented</v>
      </c>
      <c r="AM1437" s="1" t="b">
        <v>0</v>
      </c>
      <c r="AN1437" s="1" t="b">
        <v>0</v>
      </c>
      <c r="AO1437" s="1" t="b">
        <v>0</v>
      </c>
      <c r="AP1437" s="5" t="s">
        <v>54</v>
      </c>
      <c r="AQ1437" s="5" t="str">
        <f t="shared" si="654"/>
        <v>Light, Medium</v>
      </c>
      <c r="AR1437" s="1" t="s">
        <v>30</v>
      </c>
      <c r="AS1437" s="1" t="str">
        <f t="shared" si="664"/>
        <v>None</v>
      </c>
      <c r="AT1437" s="1" t="str">
        <f t="shared" si="655"/>
        <v>Full</v>
      </c>
      <c r="AU1437" s="1" t="s">
        <v>29</v>
      </c>
      <c r="AV1437" s="1" t="str">
        <f t="shared" si="656"/>
        <v>Moist</v>
      </c>
      <c r="AW1437" s="1" t="s">
        <v>263</v>
      </c>
      <c r="AX1437" s="1" t="str">
        <f t="shared" si="657"/>
        <v>Neutral, Alkaline</v>
      </c>
      <c r="AY1437" s="1" t="b">
        <v>0</v>
      </c>
      <c r="AZ1437" s="1" t="b">
        <v>0</v>
      </c>
      <c r="BA1437" s="1" t="b">
        <v>0</v>
      </c>
      <c r="BC1437" t="str">
        <f t="shared" si="658"/>
        <v>FALSE</v>
      </c>
      <c r="BE1437" t="str">
        <f t="shared" si="659"/>
        <v>FALSE</v>
      </c>
      <c r="BF1437" s="1" t="b">
        <v>0</v>
      </c>
      <c r="BG1437" s="1" t="b">
        <v>0</v>
      </c>
      <c r="BH1437" s="1" t="b">
        <v>0</v>
      </c>
      <c r="BI1437" s="1" t="s">
        <v>30</v>
      </c>
      <c r="BJ1437" s="1" t="str">
        <f t="shared" si="660"/>
        <v>FALSE</v>
      </c>
      <c r="BK1437" s="1" t="s">
        <v>77</v>
      </c>
      <c r="BL1437" t="str">
        <f t="shared" si="661"/>
        <v>TRUE</v>
      </c>
      <c r="BM1437" s="1" t="b">
        <v>1</v>
      </c>
      <c r="BN1437" s="1" t="b">
        <v>0</v>
      </c>
      <c r="BO1437" s="1">
        <f t="shared" si="665"/>
        <v>12</v>
      </c>
      <c r="BP1437" s="1" t="s">
        <v>4006</v>
      </c>
      <c r="BQ1437" s="1" cm="1">
        <f t="array" ref="BQ1437">_xlfn.IFS(BP1437="None Known",0, LEN(BP1437)&gt;500, 5,LEN(BP1437)&gt;400, 4, LEN(BP1437)&gt;300, 3, LEN(BP1437)&gt;200, 2, LEN(BP1437)&gt;1, 1)</f>
        <v>1</v>
      </c>
      <c r="BR1437" s="16" t="s">
        <v>25323</v>
      </c>
      <c r="BS1437" s="1">
        <v>3</v>
      </c>
      <c r="BT1437" s="1" t="s">
        <v>4007</v>
      </c>
      <c r="BU1437" s="1">
        <v>2</v>
      </c>
      <c r="BV1437" s="1" t="s">
        <v>4008</v>
      </c>
      <c r="BW1437" s="1" t="s">
        <v>31</v>
      </c>
      <c r="BX1437" s="1"/>
      <c r="BY1437" t="str">
        <f>_xlfn.XLOOKUP($B1437,Img_lookup!A:A,Img_lookup!B:B, "Not available")</f>
        <v>Not available</v>
      </c>
      <c r="BZ1437" t="str">
        <f>_xlfn.XLOOKUP($B1437,Img_lookup!A:A,Img_lookup!C:C, "Not available")</f>
        <v>Not available</v>
      </c>
      <c r="CA1437" t="str">
        <f>_xlfn.XLOOKUP($B1437,Img_lookup!A:A,Img_lookup!D:D, "Not available")</f>
        <v>Not available</v>
      </c>
      <c r="CB1437" t="str">
        <f>_xlfn.XLOOKUP($B1437,Img_lookup!A:A,Img_lookup!E:E, "https://imgur.com/aT5wafe")</f>
        <v>https://imgur.com/aT5wafe</v>
      </c>
    </row>
    <row r="1438" spans="1:80" ht="13" x14ac:dyDescent="0.15">
      <c r="A1438" s="1" t="s">
        <v>193</v>
      </c>
      <c r="B1438" s="1" t="s">
        <v>4632</v>
      </c>
      <c r="C1438" s="1" t="s">
        <v>4633</v>
      </c>
      <c r="E1438" s="1" t="s">
        <v>716</v>
      </c>
      <c r="F1438" s="1" t="s">
        <v>85</v>
      </c>
      <c r="G1438" s="1" t="s">
        <v>85</v>
      </c>
      <c r="H1438" s="11" t="str">
        <f t="shared" si="667"/>
        <v>Annual</v>
      </c>
      <c r="J1438" s="1">
        <v>2</v>
      </c>
      <c r="L1438" t="str" cm="1">
        <f t="array" ref="L1438">_xlfn.IFS(J1438+K1438="", "Unknown", J1438+K1438&gt;3, "Large", J1438+K1438&gt;0.5, "Medium", J1438+K1438&gt;0, "Small")</f>
        <v>Medium</v>
      </c>
      <c r="N1438" cm="1">
        <f t="array" ref="N1438">IF($M1438="",INDEX($M$2:$M$2176,MATCH(1,INDEX(($A$2:$A$2176=$A1438)*($M$2:$M$2176&lt;&gt;""),0),0)),$M1438)</f>
        <v>8</v>
      </c>
      <c r="O1438" s="2" t="str">
        <f t="shared" si="662"/>
        <v>Grown indoors</v>
      </c>
      <c r="P1438" s="1" t="s">
        <v>4634</v>
      </c>
      <c r="R1438" t="str">
        <f t="shared" si="666"/>
        <v>Medium</v>
      </c>
      <c r="T1438" s="1"/>
      <c r="U1438" s="1"/>
      <c r="V1438" s="1" t="s">
        <v>470</v>
      </c>
      <c r="W1438" s="6" t="str">
        <f>IF(ISNUMBER(SEARCH("-",V1438)),TRIM(LEFT(V1438,FIND("-",V1438)-1)),V1438)</f>
        <v>5</v>
      </c>
      <c r="X1438" t="str">
        <f>IF(W1438="1", "January", IF(W1438="2", "February", IF(W1438="3", "March", IF(W1438="4", "April", IF(W1438="5", "May", IF(W1438="6", "June", IF(W1438="7", "July", IF(W1438="8", "August", IF(W1438="9", "September", IF(W1438="10", "October", IF(W1438="11", "November", IF(W1438="12", "December", "Other"))))))))))))</f>
        <v>May</v>
      </c>
      <c r="Y1438" s="2" t="str">
        <f>IF(ISNUMBER(SEARCH("-",V1438)),TRIM(RIGHT(V1438,LEN(V1438)-SEARCH("-",V1438))),V1438)</f>
        <v>9</v>
      </c>
      <c r="Z1438" s="2" t="str">
        <f>IF(Y1438="1", "January", IF(Y1438="2", "February", IF(Y1438="3", "March", IF(Y1438="4", "April", IF(Y1438="5", "May", IF(Y1438="6", "June", IF(Y1438="7", "July", IF(Y1438="8", "August", IF(Y1438="9", "September", IF(Y1438="10", "October", IF(Y1438="11", "November", IF(Y1438="12", "December", "Other"))))))))))))</f>
        <v>September</v>
      </c>
      <c r="AA1438" s="1" t="s">
        <v>177</v>
      </c>
      <c r="AB1438" s="1" t="str">
        <f>IF(ISNUMBER(SEARCH("-",AA1438)),TRIM(LEFT(AA1438,FIND("-",AA1438)-1)),AA1438)</f>
        <v>7</v>
      </c>
      <c r="AC1438" s="1" t="str">
        <f>IF(AB1438="1", "January", IF(AB1438="2", "February", IF(AB1438="3", "March", IF(AB1438="4", "April", IF(AB1438="5", "May", IF(AB1438="6", "June", IF(AB1438="7", "July", IF(AB1438="8", "August", IF(AB1438="9", "September", IF(AB1438="10", "October", IF(AB1438="11", "November", IF(AB1438="12", "December", "Other"))))))))))))</f>
        <v>July</v>
      </c>
      <c r="AD1438" s="1" t="str">
        <f>IF(ISNUMBER(SEARCH("-",AA1438)),TRIM(RIGHT(AA1438,LEN(AA1438)-SEARCH("-",AA1438))),AA1438)</f>
        <v>10</v>
      </c>
      <c r="AE1438" s="1" t="str">
        <f>IF(AD1438="1", "January", IF(AD1438="2", "February", IF(AD1438="3", "March", IF(AD1438="4", "April", IF(AD1438="5", "May", IF(AD1438="6", "June", IF(AD1438="7", "July", IF(AD1438="8", "August", IF(AD1438="9", "September", IF(AD1438="10", "October", IF(AD1438="11", "November", IF(AD1438="12", "December", "Other"))))))))))))</f>
        <v>October</v>
      </c>
      <c r="AF1438" s="1" t="s">
        <v>25437</v>
      </c>
      <c r="AG1438" s="1" t="str">
        <f t="shared" si="652"/>
        <v xml:space="preserve">Presoaked seed </v>
      </c>
      <c r="AH1438" s="2" t="str">
        <f t="shared" si="653"/>
        <v>Pre-soak the seed for 24 hours in warm water and then sow in situ in succession from early spring until early summer. A minimum temperature of 10�c is required for germination, which should take place in about 7 - 10 days. If you want to grow the peas to maturity then the seed needs to be sown by the middle of spring. You may need to protect the seed from the ravages of mice.</v>
      </c>
      <c r="AI1438" s="1" t="s">
        <v>4635</v>
      </c>
      <c r="AJ1438" s="1" t="s">
        <v>23844</v>
      </c>
      <c r="AK1438" s="1" t="s">
        <v>17104</v>
      </c>
      <c r="AL1438" s="1" t="str">
        <f t="shared" si="663"/>
        <v>Unscented</v>
      </c>
      <c r="AM1438" s="1" t="b">
        <v>0</v>
      </c>
      <c r="AN1438" s="1" t="b">
        <v>0</v>
      </c>
      <c r="AO1438" s="1" t="b">
        <v>0</v>
      </c>
      <c r="AP1438" s="5" t="s">
        <v>54</v>
      </c>
      <c r="AQ1438" s="5" t="str">
        <f t="shared" si="654"/>
        <v>Light, Medium</v>
      </c>
      <c r="AR1438" s="1" t="s">
        <v>30</v>
      </c>
      <c r="AS1438" s="1" t="str">
        <f t="shared" si="664"/>
        <v>None</v>
      </c>
      <c r="AT1438" s="1" t="str">
        <f t="shared" si="655"/>
        <v>Full</v>
      </c>
      <c r="AU1438" s="1" t="s">
        <v>29</v>
      </c>
      <c r="AV1438" s="1" t="str">
        <f t="shared" si="656"/>
        <v>Moist</v>
      </c>
      <c r="AW1438" s="1" t="s">
        <v>263</v>
      </c>
      <c r="AX1438" s="1" t="str">
        <f t="shared" si="657"/>
        <v>Neutral, Alkaline</v>
      </c>
      <c r="AY1438" s="1" t="b">
        <v>0</v>
      </c>
      <c r="AZ1438" s="1" t="b">
        <v>0</v>
      </c>
      <c r="BA1438" s="1" t="b">
        <v>0</v>
      </c>
      <c r="BC1438" t="str">
        <f t="shared" si="658"/>
        <v>FALSE</v>
      </c>
      <c r="BE1438" t="str">
        <f t="shared" si="659"/>
        <v>FALSE</v>
      </c>
      <c r="BF1438" s="1" t="b">
        <v>0</v>
      </c>
      <c r="BG1438" s="1" t="b">
        <v>0</v>
      </c>
      <c r="BH1438" s="1" t="b">
        <v>0</v>
      </c>
      <c r="BI1438" s="1" t="s">
        <v>30</v>
      </c>
      <c r="BJ1438" s="1" t="str">
        <f t="shared" si="660"/>
        <v>FALSE</v>
      </c>
      <c r="BK1438" s="1" t="s">
        <v>77</v>
      </c>
      <c r="BL1438" t="str">
        <f t="shared" si="661"/>
        <v>TRUE</v>
      </c>
      <c r="BM1438" s="1" t="b">
        <v>1</v>
      </c>
      <c r="BN1438" s="1" t="b">
        <v>0</v>
      </c>
      <c r="BO1438" s="1">
        <f t="shared" si="665"/>
        <v>14</v>
      </c>
      <c r="BP1438" s="1" t="s">
        <v>31</v>
      </c>
      <c r="BQ1438" s="1" cm="1">
        <f t="array" ref="BQ1438">_xlfn.IFS(BP1438="None Known",0, LEN(BP1438)&gt;500, 5,LEN(BP1438)&gt;400, 4, LEN(BP1438)&gt;300, 3, LEN(BP1438)&gt;200, 2, LEN(BP1438)&gt;1, 1)</f>
        <v>0</v>
      </c>
      <c r="BR1438" s="1" t="s">
        <v>4636</v>
      </c>
      <c r="BS1438" s="1">
        <v>4</v>
      </c>
      <c r="BT1438" s="1" t="s">
        <v>4007</v>
      </c>
      <c r="BU1438" s="1">
        <v>2</v>
      </c>
      <c r="BV1438" s="1" t="s">
        <v>4008</v>
      </c>
      <c r="BW1438" s="1" t="s">
        <v>31</v>
      </c>
      <c r="BX1438" s="1"/>
      <c r="BY1438" t="str">
        <f>_xlfn.XLOOKUP($B1438,Img_lookup!A:A,Img_lookup!B:B, "Not available")</f>
        <v>0180292c-df2a-4f1a-b3cc-177b65095c45</v>
      </c>
      <c r="BZ1438" t="str">
        <f>_xlfn.XLOOKUP($B1438,Img_lookup!A:A,Img_lookup!C:C, "Not available")</f>
        <v>09882jfCuisine Foods Philippines Baliuag Bulacanfvf 06.jpg</v>
      </c>
      <c r="CA1438" t="str">
        <f>_xlfn.XLOOKUP($B1438,Img_lookup!A:A,Img_lookup!D:D, "Not available")</f>
        <v>Judgefloro</v>
      </c>
      <c r="CB1438" t="str">
        <f>_xlfn.XLOOKUP($B1438,Img_lookup!A:A,Img_lookup!E:E, "https://imgur.com/aT5wafe")</f>
        <v>https://api.openverse.engineering/v1/images/0180292c-df2a-4f1a-b3cc-177b65095c45/thumb/</v>
      </c>
    </row>
    <row r="1439" spans="1:80" ht="280" x14ac:dyDescent="0.15">
      <c r="A1439" s="1" t="s">
        <v>3119</v>
      </c>
      <c r="B1439" s="1" t="s">
        <v>15181</v>
      </c>
      <c r="C1439" s="1" t="s">
        <v>15182</v>
      </c>
      <c r="D1439" s="1" t="s">
        <v>15183</v>
      </c>
      <c r="E1439" s="1" t="s">
        <v>7382</v>
      </c>
      <c r="F1439" s="1" t="s">
        <v>85</v>
      </c>
      <c r="G1439" s="1" t="s">
        <v>85</v>
      </c>
      <c r="H1439" s="11" t="str">
        <f t="shared" si="667"/>
        <v>Annual</v>
      </c>
      <c r="J1439" s="1">
        <v>0.60000002399999997</v>
      </c>
      <c r="K1439" s="1">
        <v>0.15000000599999999</v>
      </c>
      <c r="L1439" t="str" cm="1">
        <f t="array" ref="L1439">_xlfn.IFS(J1439+K1439="", "Unknown", J1439+K1439&gt;3, "Large", J1439+K1439&gt;0.5, "Medium", J1439+K1439&gt;0, "Small")</f>
        <v>Medium</v>
      </c>
      <c r="N1439" cm="1">
        <f t="array" ref="N1439">IF($M1439="",INDEX($M$2:$M$2176,MATCH(1,INDEX(($A$2:$A$2176=$A1439)*($M$2:$M$2176&lt;&gt;""),0),0)),$M1439)</f>
        <v>6</v>
      </c>
      <c r="O1439" s="2" t="str">
        <f t="shared" si="662"/>
        <v>Seasonal outdoors</v>
      </c>
      <c r="P1439" s="1" t="s">
        <v>15184</v>
      </c>
      <c r="R1439" t="str">
        <f t="shared" si="666"/>
        <v>Medium</v>
      </c>
      <c r="S1439" s="1" t="s">
        <v>936</v>
      </c>
      <c r="T1439" s="1" t="str">
        <f>LEFT(S1439,FIND("-",S1439)-1)</f>
        <v xml:space="preserve">5 </v>
      </c>
      <c r="U1439" s="1" t="str">
        <f>RIGHT(S1439,FIND("-",S1439)-1)</f>
        <v>10</v>
      </c>
      <c r="W1439"/>
      <c r="AF1439" s="16" t="s">
        <v>24650</v>
      </c>
      <c r="AG1439" s="1" t="str">
        <f t="shared" si="652"/>
        <v xml:space="preserve">Seed </v>
      </c>
      <c r="AH1439" s="2" t="str">
        <f t="shared" si="653"/>
        <v>Sow spring in a cold frame. When they are large enough to handle, prick the seedlings out into individual pots and plant them out in early summer
A sowing can be made outdoors in situ in mid to late spring if you have enough seeds.</v>
      </c>
      <c r="AI1439" s="1" t="s">
        <v>15185</v>
      </c>
      <c r="AJ1439" s="1" t="s">
        <v>1</v>
      </c>
      <c r="AK1439" s="1" t="s">
        <v>17104</v>
      </c>
      <c r="AL1439" s="1" t="str">
        <f t="shared" si="663"/>
        <v>Unscented</v>
      </c>
      <c r="AM1439" s="1" t="b">
        <v>0</v>
      </c>
      <c r="AN1439" s="1" t="b">
        <v>0</v>
      </c>
      <c r="AO1439" s="1" t="b">
        <v>0</v>
      </c>
      <c r="AP1439" s="5" t="s">
        <v>28</v>
      </c>
      <c r="AQ1439" s="5" t="str">
        <f t="shared" si="654"/>
        <v>Light, Medium, Heavy</v>
      </c>
      <c r="AR1439" s="1" t="s">
        <v>30</v>
      </c>
      <c r="AS1439" s="1" t="str">
        <f t="shared" si="664"/>
        <v>None</v>
      </c>
      <c r="AT1439" s="1" t="str">
        <f t="shared" si="655"/>
        <v>Full</v>
      </c>
      <c r="AU1439" s="1" t="s">
        <v>11</v>
      </c>
      <c r="AV1439" s="1" t="str">
        <f t="shared" si="656"/>
        <v>Dry, Moist</v>
      </c>
      <c r="AW1439" s="1" t="s">
        <v>12</v>
      </c>
      <c r="AX1439" s="1" t="str">
        <f t="shared" si="657"/>
        <v>Acid, Neutral, Alkaline</v>
      </c>
      <c r="AY1439" s="1" t="b">
        <v>0</v>
      </c>
      <c r="AZ1439" s="1" t="b">
        <v>0</v>
      </c>
      <c r="BA1439" s="1" t="b">
        <v>0</v>
      </c>
      <c r="BC1439" t="str">
        <f t="shared" si="658"/>
        <v>FALSE</v>
      </c>
      <c r="BE1439" t="str">
        <f t="shared" si="659"/>
        <v>FALSE</v>
      </c>
      <c r="BF1439" s="1" t="b">
        <v>0</v>
      </c>
      <c r="BG1439" s="1" t="b">
        <v>0</v>
      </c>
      <c r="BH1439" s="1" t="b">
        <v>0</v>
      </c>
      <c r="BJ1439" s="1" t="str">
        <f t="shared" si="660"/>
        <v>FALSE</v>
      </c>
      <c r="BK1439" s="1" t="s">
        <v>77</v>
      </c>
      <c r="BL1439" t="str">
        <f t="shared" si="661"/>
        <v>TRUE</v>
      </c>
      <c r="BM1439" s="1" t="b">
        <v>0</v>
      </c>
      <c r="BN1439" s="1" t="b">
        <v>0</v>
      </c>
      <c r="BO1439" s="1">
        <f t="shared" si="665"/>
        <v>6</v>
      </c>
      <c r="BP1439" s="1" t="s">
        <v>31</v>
      </c>
      <c r="BQ1439" s="1" cm="1">
        <f t="array" ref="BQ1439">_xlfn.IFS(BP1439="None Known",0, LEN(BP1439)&gt;500, 5,LEN(BP1439)&gt;400, 4, LEN(BP1439)&gt;300, 3, LEN(BP1439)&gt;200, 2, LEN(BP1439)&gt;1, 1)</f>
        <v>0</v>
      </c>
      <c r="BR1439" s="1" t="s">
        <v>9224</v>
      </c>
      <c r="BS1439" s="1">
        <v>1</v>
      </c>
      <c r="BT1439" s="1" t="s">
        <v>9656</v>
      </c>
      <c r="BU1439" s="1">
        <v>3</v>
      </c>
      <c r="BV1439" s="1" t="s">
        <v>10703</v>
      </c>
      <c r="BW1439" s="1" t="s">
        <v>31</v>
      </c>
      <c r="BX1439" s="1"/>
      <c r="BY1439" t="str">
        <f>_xlfn.XLOOKUP($B1439,Img_lookup!A:A,Img_lookup!B:B, "Not available")</f>
        <v>Not available</v>
      </c>
      <c r="BZ1439" t="str">
        <f>_xlfn.XLOOKUP($B1439,Img_lookup!A:A,Img_lookup!C:C, "Not available")</f>
        <v>Not available</v>
      </c>
      <c r="CA1439" t="str">
        <f>_xlfn.XLOOKUP($B1439,Img_lookup!A:A,Img_lookup!D:D, "Not available")</f>
        <v>Not available</v>
      </c>
      <c r="CB1439" t="str">
        <f>_xlfn.XLOOKUP($B1439,Img_lookup!A:A,Img_lookup!E:E, "https://imgur.com/aT5wafe")</f>
        <v>https://imgur.com/aT5wafe</v>
      </c>
    </row>
    <row r="1440" spans="1:80" ht="280" x14ac:dyDescent="0.15">
      <c r="A1440" s="1" t="s">
        <v>3119</v>
      </c>
      <c r="B1440" s="1" t="s">
        <v>16933</v>
      </c>
      <c r="E1440" s="1" t="s">
        <v>1090</v>
      </c>
      <c r="F1440" s="1" t="s">
        <v>85</v>
      </c>
      <c r="G1440" s="1" t="s">
        <v>85</v>
      </c>
      <c r="H1440" s="11" t="str">
        <f t="shared" si="667"/>
        <v>Annual</v>
      </c>
      <c r="J1440" s="1">
        <v>0.10000000100000001</v>
      </c>
      <c r="L1440" t="str" cm="1">
        <f t="array" ref="L1440">_xlfn.IFS(J1440+K1440="", "Unknown", J1440+K1440&gt;3, "Large", J1440+K1440&gt;0.5, "Medium", J1440+K1440&gt;0, "Small")</f>
        <v>Small</v>
      </c>
      <c r="N1440" cm="1">
        <f t="array" ref="N1440">IF($M1440="",INDEX($M$2:$M$2176,MATCH(1,INDEX(($A$2:$A$2176=$A1440)*($M$2:$M$2176&lt;&gt;""),0),0)),$M1440)</f>
        <v>6</v>
      </c>
      <c r="O1440" s="2" t="str">
        <f t="shared" si="662"/>
        <v>Seasonal outdoors</v>
      </c>
      <c r="P1440" s="1" t="s">
        <v>16934</v>
      </c>
      <c r="R1440" t="str">
        <f t="shared" si="666"/>
        <v>Medium</v>
      </c>
      <c r="W1440"/>
      <c r="AF1440" s="16" t="s">
        <v>24650</v>
      </c>
      <c r="AG1440" s="1" t="str">
        <f t="shared" si="652"/>
        <v xml:space="preserve">Seed </v>
      </c>
      <c r="AH1440" s="2" t="str">
        <f t="shared" si="653"/>
        <v>Sow spring in a cold frame. When they are large enough to handle, prick the seedlings out into individual pots and plant them out in early summer
A sowing can be made outdoors in situ in mid to late spring if you have enough seeds.</v>
      </c>
      <c r="AI1440" s="1" t="s">
        <v>16935</v>
      </c>
      <c r="AJ1440" s="1" t="s">
        <v>1</v>
      </c>
      <c r="AK1440" s="1" t="s">
        <v>17104</v>
      </c>
      <c r="AL1440" s="1" t="str">
        <f t="shared" si="663"/>
        <v>Unscented</v>
      </c>
      <c r="AM1440" s="1" t="b">
        <v>0</v>
      </c>
      <c r="AN1440" s="1" t="b">
        <v>0</v>
      </c>
      <c r="AO1440" s="1" t="b">
        <v>0</v>
      </c>
      <c r="AP1440" s="5" t="s">
        <v>28</v>
      </c>
      <c r="AQ1440" s="5" t="str">
        <f t="shared" si="654"/>
        <v>Light, Medium, Heavy</v>
      </c>
      <c r="AR1440" s="1" t="s">
        <v>30</v>
      </c>
      <c r="AS1440" s="1" t="str">
        <f t="shared" si="664"/>
        <v>None</v>
      </c>
      <c r="AT1440" s="1" t="str">
        <f t="shared" si="655"/>
        <v>Full</v>
      </c>
      <c r="AU1440" s="1" t="s">
        <v>11</v>
      </c>
      <c r="AV1440" s="1" t="str">
        <f t="shared" si="656"/>
        <v>Dry, Moist</v>
      </c>
      <c r="AW1440" s="1" t="s">
        <v>12</v>
      </c>
      <c r="AX1440" s="1" t="str">
        <f t="shared" si="657"/>
        <v>Acid, Neutral, Alkaline</v>
      </c>
      <c r="AY1440" s="1" t="b">
        <v>0</v>
      </c>
      <c r="AZ1440" s="1" t="b">
        <v>0</v>
      </c>
      <c r="BA1440" s="1" t="b">
        <v>0</v>
      </c>
      <c r="BC1440" t="str">
        <f t="shared" si="658"/>
        <v>FALSE</v>
      </c>
      <c r="BE1440" t="str">
        <f t="shared" si="659"/>
        <v>FALSE</v>
      </c>
      <c r="BF1440" s="1" t="b">
        <v>0</v>
      </c>
      <c r="BG1440" s="1" t="b">
        <v>0</v>
      </c>
      <c r="BH1440" s="1" t="b">
        <v>0</v>
      </c>
      <c r="BJ1440" s="1" t="str">
        <f t="shared" si="660"/>
        <v>FALSE</v>
      </c>
      <c r="BK1440" s="1" t="s">
        <v>77</v>
      </c>
      <c r="BL1440" t="str">
        <f t="shared" si="661"/>
        <v>TRUE</v>
      </c>
      <c r="BM1440" s="1" t="b">
        <v>0</v>
      </c>
      <c r="BN1440" s="1" t="b">
        <v>0</v>
      </c>
      <c r="BO1440" s="1">
        <f t="shared" si="665"/>
        <v>5</v>
      </c>
      <c r="BP1440" s="1" t="s">
        <v>31</v>
      </c>
      <c r="BQ1440" s="1" cm="1">
        <f t="array" ref="BQ1440">_xlfn.IFS(BP1440="None Known",0, LEN(BP1440)&gt;500, 5,LEN(BP1440)&gt;400, 4, LEN(BP1440)&gt;300, 3, LEN(BP1440)&gt;200, 2, LEN(BP1440)&gt;1, 1)</f>
        <v>0</v>
      </c>
      <c r="BR1440" s="1" t="s">
        <v>10701</v>
      </c>
      <c r="BS1440" s="1">
        <v>1</v>
      </c>
      <c r="BT1440" s="1" t="s">
        <v>16936</v>
      </c>
      <c r="BU1440" s="1">
        <v>2</v>
      </c>
      <c r="BV1440" s="1" t="s">
        <v>16937</v>
      </c>
      <c r="BW1440" s="1" t="s">
        <v>31</v>
      </c>
      <c r="BX1440" s="1"/>
      <c r="BY1440" t="str">
        <f>_xlfn.XLOOKUP($B1440,Img_lookup!A:A,Img_lookup!B:B, "Not available")</f>
        <v>2a9672ee-626a-40c5-b680-39eb0b7b7a3d</v>
      </c>
      <c r="BZ1440" t="str">
        <f>_xlfn.XLOOKUP($B1440,Img_lookup!A:A,Img_lookup!C:C, "Not available")</f>
        <v>Plantago amplexicaulis Cav.</v>
      </c>
      <c r="CA1440" t="str">
        <f>_xlfn.XLOOKUP($B1440,Img_lookup!A:A,Img_lookup!D:D, "Not available")</f>
        <v>Elisee Reverchon</v>
      </c>
      <c r="CB1440" t="str">
        <f>_xlfn.XLOOKUP($B1440,Img_lookup!A:A,Img_lookup!E:E, "https://imgur.com/aT5wafe")</f>
        <v>https://api.openverse.engineering/v1/images/2a9672ee-626a-40c5-b680-39eb0b7b7a3d/thumb/</v>
      </c>
    </row>
    <row r="1441" spans="1:80" ht="280" x14ac:dyDescent="0.15">
      <c r="A1441" s="1" t="s">
        <v>3119</v>
      </c>
      <c r="B1441" s="1" t="s">
        <v>10695</v>
      </c>
      <c r="C1441" s="1" t="s">
        <v>10696</v>
      </c>
      <c r="D1441" s="1" t="s">
        <v>10697</v>
      </c>
      <c r="E1441" s="1" t="s">
        <v>10698</v>
      </c>
      <c r="F1441" s="1" t="s">
        <v>85</v>
      </c>
      <c r="G1441" s="1" t="s">
        <v>85</v>
      </c>
      <c r="H1441" s="11" t="str">
        <f t="shared" si="667"/>
        <v>Annual</v>
      </c>
      <c r="J1441" s="1">
        <v>0.30000001199999998</v>
      </c>
      <c r="K1441" s="1">
        <v>0.25</v>
      </c>
      <c r="L1441" t="str" cm="1">
        <f t="array" ref="L1441">_xlfn.IFS(J1441+K1441="", "Unknown", J1441+K1441&gt;3, "Large", J1441+K1441&gt;0.5, "Medium", J1441+K1441&gt;0, "Small")</f>
        <v>Medium</v>
      </c>
      <c r="N1441" cm="1">
        <f t="array" ref="N1441">IF($M1441="",INDEX($M$2:$M$2176,MATCH(1,INDEX(($A$2:$A$2176=$A1441)*($M$2:$M$2176&lt;&gt;""),0),0)),$M1441)</f>
        <v>6</v>
      </c>
      <c r="O1441" s="2" t="str">
        <f t="shared" si="662"/>
        <v>Seasonal outdoors</v>
      </c>
      <c r="P1441" s="1" t="s">
        <v>10699</v>
      </c>
      <c r="R1441" t="str">
        <f t="shared" si="666"/>
        <v>Medium</v>
      </c>
      <c r="T1441" s="1"/>
      <c r="U1441" s="1"/>
      <c r="V1441" s="1" t="s">
        <v>51</v>
      </c>
      <c r="W1441" s="6" t="str">
        <f>IF(ISNUMBER(SEARCH("-",V1441)),TRIM(LEFT(V1441,FIND("-",V1441)-1)),V1441)</f>
        <v>7</v>
      </c>
      <c r="X1441" t="str">
        <f>IF(W1441="1", "January", IF(W1441="2", "February", IF(W1441="3", "March", IF(W1441="4", "April", IF(W1441="5", "May", IF(W1441="6", "June", IF(W1441="7", "July", IF(W1441="8", "August", IF(W1441="9", "September", IF(W1441="10", "October", IF(W1441="11", "November", IF(W1441="12", "December", "Other"))))))))))))</f>
        <v>July</v>
      </c>
      <c r="Y1441" s="2" t="str">
        <f>IF(ISNUMBER(SEARCH("-",V1441)),TRIM(RIGHT(V1441,LEN(V1441)-SEARCH("-",V1441))),V1441)</f>
        <v>8</v>
      </c>
      <c r="Z1441" s="2" t="str">
        <f>IF(Y1441="1", "January", IF(Y1441="2", "February", IF(Y1441="3", "March", IF(Y1441="4", "April", IF(Y1441="5", "May", IF(Y1441="6", "June", IF(Y1441="7", "July", IF(Y1441="8", "August", IF(Y1441="9", "September", IF(Y1441="10", "October", IF(Y1441="11", "November", IF(Y1441="12", "December", "Other"))))))))))))</f>
        <v>August</v>
      </c>
      <c r="AF1441" s="16" t="s">
        <v>24650</v>
      </c>
      <c r="AG1441" s="1" t="str">
        <f t="shared" si="652"/>
        <v xml:space="preserve">Seed </v>
      </c>
      <c r="AH1441" s="2" t="str">
        <f t="shared" si="653"/>
        <v>Sow spring in a cold frame. When they are large enough to handle, prick the seedlings out into individual pots and plant them out in early summer
A sowing can be made outdoors in situ in mid to late spring if you have enough seeds.</v>
      </c>
      <c r="AI1441" s="1" t="s">
        <v>10700</v>
      </c>
      <c r="AJ1441" s="1" t="s">
        <v>1</v>
      </c>
      <c r="AK1441" s="1" t="s">
        <v>17104</v>
      </c>
      <c r="AL1441" s="1" t="str">
        <f t="shared" si="663"/>
        <v>Unscented</v>
      </c>
      <c r="AM1441" s="1" t="b">
        <v>0</v>
      </c>
      <c r="AN1441" s="1" t="b">
        <v>0</v>
      </c>
      <c r="AO1441" s="1" t="b">
        <v>0</v>
      </c>
      <c r="AP1441" s="5" t="s">
        <v>28</v>
      </c>
      <c r="AQ1441" s="5" t="str">
        <f t="shared" si="654"/>
        <v>Light, Medium, Heavy</v>
      </c>
      <c r="AR1441" s="1" t="s">
        <v>30</v>
      </c>
      <c r="AS1441" s="1" t="str">
        <f t="shared" si="664"/>
        <v>None</v>
      </c>
      <c r="AT1441" s="1" t="str">
        <f t="shared" si="655"/>
        <v>Full</v>
      </c>
      <c r="AU1441" s="1" t="s">
        <v>11</v>
      </c>
      <c r="AV1441" s="1" t="str">
        <f t="shared" si="656"/>
        <v>Dry, Moist</v>
      </c>
      <c r="AW1441" s="1" t="s">
        <v>12</v>
      </c>
      <c r="AX1441" s="1" t="str">
        <f t="shared" si="657"/>
        <v>Acid, Neutral, Alkaline</v>
      </c>
      <c r="AY1441" s="1" t="b">
        <v>0</v>
      </c>
      <c r="AZ1441" s="1" t="b">
        <v>0</v>
      </c>
      <c r="BA1441" s="1" t="b">
        <v>0</v>
      </c>
      <c r="BC1441" t="str">
        <f t="shared" si="658"/>
        <v>FALSE</v>
      </c>
      <c r="BE1441" t="str">
        <f t="shared" si="659"/>
        <v>FALSE</v>
      </c>
      <c r="BF1441" s="1" t="b">
        <v>0</v>
      </c>
      <c r="BG1441" s="1" t="b">
        <v>0</v>
      </c>
      <c r="BH1441" s="1" t="b">
        <v>0</v>
      </c>
      <c r="BJ1441" s="1" t="str">
        <f t="shared" si="660"/>
        <v>FALSE</v>
      </c>
      <c r="BK1441" s="1" t="s">
        <v>77</v>
      </c>
      <c r="BL1441" t="str">
        <f t="shared" si="661"/>
        <v>TRUE</v>
      </c>
      <c r="BM1441" s="1" t="b">
        <v>0</v>
      </c>
      <c r="BN1441" s="1" t="b">
        <v>0</v>
      </c>
      <c r="BO1441" s="1">
        <f t="shared" si="665"/>
        <v>6</v>
      </c>
      <c r="BP1441" s="1" t="s">
        <v>31</v>
      </c>
      <c r="BQ1441" s="1" cm="1">
        <f t="array" ref="BQ1441">_xlfn.IFS(BP1441="None Known",0, LEN(BP1441)&gt;500, 5,LEN(BP1441)&gt;400, 4, LEN(BP1441)&gt;300, 3, LEN(BP1441)&gt;200, 2, LEN(BP1441)&gt;1, 1)</f>
        <v>0</v>
      </c>
      <c r="BR1441" s="1" t="s">
        <v>10701</v>
      </c>
      <c r="BS1441" s="1">
        <v>1</v>
      </c>
      <c r="BT1441" s="1" t="s">
        <v>10702</v>
      </c>
      <c r="BU1441" s="1">
        <v>3</v>
      </c>
      <c r="BV1441" s="1" t="s">
        <v>10703</v>
      </c>
      <c r="BW1441" s="1" t="s">
        <v>31</v>
      </c>
      <c r="BX1441" s="1"/>
      <c r="BY1441" t="str">
        <f>_xlfn.XLOOKUP($B1441,Img_lookup!A:A,Img_lookup!B:B, "Not available")</f>
        <v>b7c01b1b-03ce-4d2e-873a-f900c0cabb9e</v>
      </c>
      <c r="BZ1441" t="str">
        <f>_xlfn.XLOOKUP($B1441,Img_lookup!A:A,Img_lookup!C:C, "Not available")</f>
        <v>Plantago arenaria Waldst. &amp; Kit.</v>
      </c>
      <c r="CA1441" t="str">
        <f>_xlfn.XLOOKUP($B1441,Img_lookup!A:A,Img_lookup!D:D, "Not available")</f>
        <v>C. M. Ek</v>
      </c>
      <c r="CB1441" t="str">
        <f>_xlfn.XLOOKUP($B1441,Img_lookup!A:A,Img_lookup!E:E, "https://imgur.com/aT5wafe")</f>
        <v>https://api.openverse.engineering/v1/images/b7c01b1b-03ce-4d2e-873a-f900c0cabb9e/thumb/</v>
      </c>
    </row>
    <row r="1442" spans="1:80" ht="280" x14ac:dyDescent="0.15">
      <c r="A1442" s="1" t="s">
        <v>3119</v>
      </c>
      <c r="B1442" s="1" t="s">
        <v>8064</v>
      </c>
      <c r="C1442" s="1" t="s">
        <v>8065</v>
      </c>
      <c r="E1442" s="1" t="s">
        <v>1126</v>
      </c>
      <c r="F1442" s="1" t="s">
        <v>6</v>
      </c>
      <c r="G1442" s="1" t="s">
        <v>6</v>
      </c>
      <c r="H1442" s="11" t="str">
        <f t="shared" si="667"/>
        <v>Perennial</v>
      </c>
      <c r="J1442" s="1">
        <v>0.5</v>
      </c>
      <c r="K1442" s="1">
        <v>0.30000001199999998</v>
      </c>
      <c r="L1442" t="str" cm="1">
        <f t="array" ref="L1442">_xlfn.IFS(J1442+K1442="", "Unknown", J1442+K1442&gt;3, "Large", J1442+K1442&gt;0.5, "Medium", J1442+K1442&gt;0, "Small")</f>
        <v>Medium</v>
      </c>
      <c r="M1442" s="1">
        <v>6</v>
      </c>
      <c r="N1442" cm="1">
        <f t="array" ref="N1442">IF($M1442="",INDEX($M$2:$M$2176,MATCH(1,INDEX(($A$2:$A$2176=$A1442)*($M$2:$M$2176&lt;&gt;""),0),0)),$M1442)</f>
        <v>6</v>
      </c>
      <c r="O1442" s="2" t="str">
        <f t="shared" si="662"/>
        <v>Seasonal outdoors</v>
      </c>
      <c r="P1442" s="1" t="s">
        <v>8066</v>
      </c>
      <c r="R1442" t="str">
        <f t="shared" si="666"/>
        <v>Medium</v>
      </c>
      <c r="T1442" s="1"/>
      <c r="U1442" s="1"/>
      <c r="V1442" s="1" t="s">
        <v>51</v>
      </c>
      <c r="W1442" s="6" t="str">
        <f>IF(ISNUMBER(SEARCH("-",V1442)),TRIM(LEFT(V1442,FIND("-",V1442)-1)),V1442)</f>
        <v>7</v>
      </c>
      <c r="X1442" t="str">
        <f>IF(W1442="1", "January", IF(W1442="2", "February", IF(W1442="3", "March", IF(W1442="4", "April", IF(W1442="5", "May", IF(W1442="6", "June", IF(W1442="7", "July", IF(W1442="8", "August", IF(W1442="9", "September", IF(W1442="10", "October", IF(W1442="11", "November", IF(W1442="12", "December", "Other"))))))))))))</f>
        <v>July</v>
      </c>
      <c r="Y1442" s="2" t="str">
        <f>IF(ISNUMBER(SEARCH("-",V1442)),TRIM(RIGHT(V1442,LEN(V1442)-SEARCH("-",V1442))),V1442)</f>
        <v>8</v>
      </c>
      <c r="Z1442" s="2" t="str">
        <f>IF(Y1442="1", "January", IF(Y1442="2", "February", IF(Y1442="3", "March", IF(Y1442="4", "April", IF(Y1442="5", "May", IF(Y1442="6", "June", IF(Y1442="7", "July", IF(Y1442="8", "August", IF(Y1442="9", "September", IF(Y1442="10", "October", IF(Y1442="11", "November", IF(Y1442="12", "December", "Other"))))))))))))</f>
        <v>August</v>
      </c>
      <c r="AF1442" s="16" t="s">
        <v>24650</v>
      </c>
      <c r="AG1442" s="1" t="str">
        <f t="shared" si="652"/>
        <v xml:space="preserve">Seed </v>
      </c>
      <c r="AH1442" s="2" t="str">
        <f t="shared" si="653"/>
        <v>Sow spring in a cold frame. When they are large enough to handle, prick the seedlings out into individual pots and plant them out in early summer
A sowing can be made outdoors in situ in mid to late spring if you have enough seeds.</v>
      </c>
      <c r="AI1442" s="1" t="s">
        <v>8067</v>
      </c>
      <c r="AJ1442" s="1" t="s">
        <v>1</v>
      </c>
      <c r="AK1442" s="1" t="s">
        <v>17104</v>
      </c>
      <c r="AL1442" s="1" t="str">
        <f t="shared" si="663"/>
        <v>Unscented</v>
      </c>
      <c r="AM1442" s="1" t="b">
        <v>0</v>
      </c>
      <c r="AN1442" s="1" t="b">
        <v>0</v>
      </c>
      <c r="AO1442" s="1" t="b">
        <v>0</v>
      </c>
      <c r="AP1442" s="5" t="s">
        <v>28</v>
      </c>
      <c r="AQ1442" s="5" t="str">
        <f t="shared" si="654"/>
        <v>Light, Medium, Heavy</v>
      </c>
      <c r="AR1442" s="1" t="s">
        <v>10</v>
      </c>
      <c r="AS1442" s="1" t="str">
        <f t="shared" si="664"/>
        <v>None, Partial</v>
      </c>
      <c r="AT1442" s="1" t="str">
        <f t="shared" si="655"/>
        <v>Partial, Full</v>
      </c>
      <c r="AU1442" s="1" t="s">
        <v>29</v>
      </c>
      <c r="AV1442" s="1" t="str">
        <f t="shared" si="656"/>
        <v>Moist</v>
      </c>
      <c r="AW1442" s="1" t="s">
        <v>12</v>
      </c>
      <c r="AX1442" s="1" t="str">
        <f t="shared" si="657"/>
        <v>Acid, Neutral, Alkaline</v>
      </c>
      <c r="AY1442" s="1" t="b">
        <v>0</v>
      </c>
      <c r="AZ1442" s="1" t="b">
        <v>0</v>
      </c>
      <c r="BA1442" s="1" t="b">
        <v>0</v>
      </c>
      <c r="BC1442" t="str">
        <f t="shared" si="658"/>
        <v>FALSE</v>
      </c>
      <c r="BE1442" t="str">
        <f t="shared" si="659"/>
        <v>FALSE</v>
      </c>
      <c r="BF1442" s="1" t="b">
        <v>0</v>
      </c>
      <c r="BG1442" s="1" t="b">
        <v>0</v>
      </c>
      <c r="BH1442" s="1" t="b">
        <v>0</v>
      </c>
      <c r="BI1442" s="1" t="s">
        <v>30</v>
      </c>
      <c r="BJ1442" s="1" t="str">
        <f t="shared" si="660"/>
        <v>FALSE</v>
      </c>
      <c r="BK1442" s="1" t="s">
        <v>77</v>
      </c>
      <c r="BL1442" t="str">
        <f t="shared" si="661"/>
        <v>TRUE</v>
      </c>
      <c r="BM1442" s="1" t="b">
        <v>0</v>
      </c>
      <c r="BN1442" s="1" t="b">
        <v>0</v>
      </c>
      <c r="BO1442" s="1">
        <f t="shared" si="665"/>
        <v>6</v>
      </c>
      <c r="BP1442" s="1" t="s">
        <v>31</v>
      </c>
      <c r="BQ1442" s="1" cm="1">
        <f t="array" ref="BQ1442">_xlfn.IFS(BP1442="None Known",0, LEN(BP1442)&gt;500, 5,LEN(BP1442)&gt;400, 4, LEN(BP1442)&gt;300, 3, LEN(BP1442)&gt;200, 2, LEN(BP1442)&gt;1, 1)</f>
        <v>0</v>
      </c>
      <c r="BR1442" s="1" t="s">
        <v>8068</v>
      </c>
      <c r="BS1442" s="1">
        <v>1</v>
      </c>
      <c r="BT1442" s="1" t="s">
        <v>8069</v>
      </c>
      <c r="BU1442" s="1">
        <v>3</v>
      </c>
      <c r="BV1442" s="1" t="s">
        <v>8070</v>
      </c>
      <c r="BW1442" s="1" t="s">
        <v>31</v>
      </c>
      <c r="BX1442" s="1"/>
      <c r="BY1442" t="str">
        <f>_xlfn.XLOOKUP($B1442,Img_lookup!A:A,Img_lookup!B:B, "Not available")</f>
        <v>f784f61b-afa5-4e7c-a69f-6499e77313a5</v>
      </c>
      <c r="BZ1442" t="str">
        <f>_xlfn.XLOOKUP($B1442,Img_lookup!A:A,Img_lookup!C:C, "Not available")</f>
        <v>Plantago asiatica subsp. erosa (Wall.) Z.Y. Li</v>
      </c>
      <c r="CA1442" t="str">
        <f>_xlfn.XLOOKUP($B1442,Img_lookup!A:A,Img_lookup!D:D, "Not available")</f>
        <v>Prachaya Srisanga; M. Norsaengsri; R. Unwin; Dr. Michele Rodda; Dr. Eric Schuettpelz; Tin Tin Mu and Ling Shein Man</v>
      </c>
      <c r="CB1442" t="str">
        <f>_xlfn.XLOOKUP($B1442,Img_lookup!A:A,Img_lookup!E:E, "https://imgur.com/aT5wafe")</f>
        <v>https://api.openverse.engineering/v1/images/f784f61b-afa5-4e7c-a69f-6499e77313a5/thumb/</v>
      </c>
    </row>
    <row r="1443" spans="1:80" ht="280" x14ac:dyDescent="0.15">
      <c r="A1443" s="1" t="s">
        <v>3119</v>
      </c>
      <c r="B1443" s="1" t="s">
        <v>5131</v>
      </c>
      <c r="C1443" s="1" t="s">
        <v>5132</v>
      </c>
      <c r="E1443" s="1" t="s">
        <v>5133</v>
      </c>
      <c r="F1443" s="1" t="s">
        <v>17124</v>
      </c>
      <c r="G1443" s="1" t="s">
        <v>17124</v>
      </c>
      <c r="H1443" s="11" t="str">
        <f t="shared" si="667"/>
        <v>Annual/Perennial</v>
      </c>
      <c r="J1443" s="1">
        <v>0.30000001199999998</v>
      </c>
      <c r="K1443" s="1">
        <v>0.25</v>
      </c>
      <c r="L1443" t="str" cm="1">
        <f t="array" ref="L1443">_xlfn.IFS(J1443+K1443="", "Unknown", J1443+K1443&gt;3, "Large", J1443+K1443&gt;0.5, "Medium", J1443+K1443&gt;0, "Small")</f>
        <v>Medium</v>
      </c>
      <c r="M1443" s="1">
        <v>6</v>
      </c>
      <c r="N1443" cm="1">
        <f t="array" ref="N1443">IF($M1443="",INDEX($M$2:$M$2176,MATCH(1,INDEX(($A$2:$A$2176=$A1443)*($M$2:$M$2176&lt;&gt;""),0),0)),$M1443)</f>
        <v>6</v>
      </c>
      <c r="O1443" s="2" t="str">
        <f t="shared" si="662"/>
        <v>Seasonal outdoors</v>
      </c>
      <c r="P1443" s="1" t="s">
        <v>5134</v>
      </c>
      <c r="R1443" t="str">
        <f t="shared" si="666"/>
        <v>Medium</v>
      </c>
      <c r="T1443" s="1"/>
      <c r="U1443" s="1"/>
      <c r="V1443" s="1" t="s">
        <v>1006</v>
      </c>
      <c r="W1443" s="6" t="str">
        <f>IF(ISNUMBER(SEARCH("-",V1443)),TRIM(LEFT(V1443,FIND("-",V1443)-1)),V1443)</f>
        <v>5</v>
      </c>
      <c r="X1443" t="str">
        <f>IF(W1443="1", "January", IF(W1443="2", "February", IF(W1443="3", "March", IF(W1443="4", "April", IF(W1443="5", "May", IF(W1443="6", "June", IF(W1443="7", "July", IF(W1443="8", "August", IF(W1443="9", "September", IF(W1443="10", "October", IF(W1443="11", "November", IF(W1443="12", "December", "Other"))))))))))))</f>
        <v>May</v>
      </c>
      <c r="Y1443" s="2" t="str">
        <f>IF(ISNUMBER(SEARCH("-",V1443)),TRIM(RIGHT(V1443,LEN(V1443)-SEARCH("-",V1443))),V1443)</f>
        <v>7</v>
      </c>
      <c r="Z1443" s="2" t="str">
        <f>IF(Y1443="1", "January", IF(Y1443="2", "February", IF(Y1443="3", "March", IF(Y1443="4", "April", IF(Y1443="5", "May", IF(Y1443="6", "June", IF(Y1443="7", "July", IF(Y1443="8", "August", IF(Y1443="9", "September", IF(Y1443="10", "October", IF(Y1443="11", "November", IF(Y1443="12", "December", "Other"))))))))))))</f>
        <v>July</v>
      </c>
      <c r="AA1443" s="1" t="s">
        <v>51</v>
      </c>
      <c r="AB1443" s="1" t="str">
        <f>IF(ISNUMBER(SEARCH("-",AA1443)),TRIM(LEFT(AA1443,FIND("-",AA1443)-1)),AA1443)</f>
        <v>7</v>
      </c>
      <c r="AC1443" s="1" t="str">
        <f>IF(AB1443="1", "January", IF(AB1443="2", "February", IF(AB1443="3", "March", IF(AB1443="4", "April", IF(AB1443="5", "May", IF(AB1443="6", "June", IF(AB1443="7", "July", IF(AB1443="8", "August", IF(AB1443="9", "September", IF(AB1443="10", "October", IF(AB1443="11", "November", IF(AB1443="12", "December", "Other"))))))))))))</f>
        <v>July</v>
      </c>
      <c r="AD1443" s="1" t="str">
        <f>IF(ISNUMBER(SEARCH("-",AA1443)),TRIM(RIGHT(AA1443,LEN(AA1443)-SEARCH("-",AA1443))),AA1443)</f>
        <v>8</v>
      </c>
      <c r="AE1443" s="1" t="str">
        <f>IF(AD1443="1", "January", IF(AD1443="2", "February", IF(AD1443="3", "March", IF(AD1443="4", "April", IF(AD1443="5", "May", IF(AD1443="6", "June", IF(AD1443="7", "July", IF(AD1443="8", "August", IF(AD1443="9", "September", IF(AD1443="10", "October", IF(AD1443="11", "November", IF(AD1443="12", "December", "Other"))))))))))))</f>
        <v>August</v>
      </c>
      <c r="AF1443" s="16" t="s">
        <v>24651</v>
      </c>
      <c r="AG1443" s="1" t="str">
        <f t="shared" si="652"/>
        <v xml:space="preserve">Seed </v>
      </c>
      <c r="AH1443" s="2" t="str">
        <f t="shared" si="653"/>
        <v>Sow spring in a cold frame. When they are large enough to handle, prick the seedlings out into individual pots and plant them out in early summer.
A sowing can be made outdoors in situ in mid to late spring if you have enough seeds.</v>
      </c>
      <c r="AI1443" s="1" t="s">
        <v>5135</v>
      </c>
      <c r="AJ1443" s="1" t="s">
        <v>1</v>
      </c>
      <c r="AK1443" s="1" t="s">
        <v>17104</v>
      </c>
      <c r="AL1443" s="1" t="str">
        <f t="shared" si="663"/>
        <v>Unscented</v>
      </c>
      <c r="AM1443" s="1" t="b">
        <v>0</v>
      </c>
      <c r="AN1443" s="1" t="b">
        <v>0</v>
      </c>
      <c r="AO1443" s="1" t="b">
        <v>0</v>
      </c>
      <c r="AP1443" s="5" t="s">
        <v>54</v>
      </c>
      <c r="AQ1443" s="5" t="str">
        <f t="shared" si="654"/>
        <v>Light, Medium</v>
      </c>
      <c r="AR1443" s="1" t="s">
        <v>30</v>
      </c>
      <c r="AS1443" s="1" t="str">
        <f t="shared" si="664"/>
        <v>None</v>
      </c>
      <c r="AT1443" s="1" t="str">
        <f t="shared" si="655"/>
        <v>Full</v>
      </c>
      <c r="AU1443" s="1" t="s">
        <v>11</v>
      </c>
      <c r="AV1443" s="1" t="str">
        <f t="shared" si="656"/>
        <v>Dry, Moist</v>
      </c>
      <c r="AW1443" s="1" t="s">
        <v>12</v>
      </c>
      <c r="AX1443" s="1" t="str">
        <f t="shared" si="657"/>
        <v>Acid, Neutral, Alkaline</v>
      </c>
      <c r="AY1443" s="1" t="b">
        <v>0</v>
      </c>
      <c r="AZ1443" s="1" t="b">
        <v>0</v>
      </c>
      <c r="BA1443" s="1" t="b">
        <v>0</v>
      </c>
      <c r="BB1443" s="1" t="s">
        <v>29</v>
      </c>
      <c r="BC1443" t="str">
        <f t="shared" si="658"/>
        <v>TRUE</v>
      </c>
      <c r="BE1443" t="str">
        <f t="shared" si="659"/>
        <v>FALSE</v>
      </c>
      <c r="BF1443" s="1" t="b">
        <v>0</v>
      </c>
      <c r="BG1443" s="1" t="b">
        <v>0</v>
      </c>
      <c r="BH1443" s="1" t="b">
        <v>0</v>
      </c>
      <c r="BI1443" s="1" t="s">
        <v>30</v>
      </c>
      <c r="BJ1443" s="1" t="str">
        <f t="shared" si="660"/>
        <v>FALSE</v>
      </c>
      <c r="BK1443" s="1" t="s">
        <v>77</v>
      </c>
      <c r="BL1443" t="str">
        <f t="shared" si="661"/>
        <v>TRUE</v>
      </c>
      <c r="BM1443" s="1" t="b">
        <v>0</v>
      </c>
      <c r="BN1443" s="1" t="b">
        <v>1</v>
      </c>
      <c r="BO1443" s="1">
        <f t="shared" si="665"/>
        <v>11</v>
      </c>
      <c r="BP1443" s="1" t="s">
        <v>31</v>
      </c>
      <c r="BQ1443" s="1" cm="1">
        <f t="array" ref="BQ1443">_xlfn.IFS(BP1443="None Known",0, LEN(BP1443)&gt;500, 5,LEN(BP1443)&gt;400, 4, LEN(BP1443)&gt;300, 3, LEN(BP1443)&gt;200, 2, LEN(BP1443)&gt;1, 1)</f>
        <v>0</v>
      </c>
      <c r="BR1443" s="1" t="s">
        <v>5136</v>
      </c>
      <c r="BS1443" s="1">
        <v>3</v>
      </c>
      <c r="BT1443" s="1" t="s">
        <v>5137</v>
      </c>
      <c r="BU1443" s="1">
        <v>2</v>
      </c>
      <c r="BV1443" s="1" t="s">
        <v>5138</v>
      </c>
      <c r="BW1443" s="1" t="s">
        <v>31</v>
      </c>
      <c r="BX1443" s="1"/>
      <c r="BY1443" t="str">
        <f>_xlfn.XLOOKUP($B1443,Img_lookup!A:A,Img_lookup!B:B, "Not available")</f>
        <v>be553254-de04-425b-bc84-e5fac5cf5cee</v>
      </c>
      <c r="BZ1443" t="str">
        <f>_xlfn.XLOOKUP($B1443,Img_lookup!A:A,Img_lookup!C:C, "Not available")</f>
        <v>Morphological variation in Plantago coronopus var maritima</v>
      </c>
      <c r="CA1443" t="str">
        <f>_xlfn.XLOOKUP($B1443,Img_lookup!A:A,Img_lookup!D:D, "Not available")</f>
        <v>Mary Gillham Archive Project</v>
      </c>
      <c r="CB1443" t="str">
        <f>_xlfn.XLOOKUP($B1443,Img_lookup!A:A,Img_lookup!E:E, "https://imgur.com/aT5wafe")</f>
        <v>https://api.openverse.engineering/v1/images/be553254-de04-425b-bc84-e5fac5cf5cee/thumb/</v>
      </c>
    </row>
    <row r="1444" spans="1:80" ht="280" x14ac:dyDescent="0.15">
      <c r="A1444" s="1" t="s">
        <v>3119</v>
      </c>
      <c r="B1444" s="1" t="s">
        <v>9651</v>
      </c>
      <c r="E1444" s="1" t="s">
        <v>9652</v>
      </c>
      <c r="F1444" s="1" t="s">
        <v>6</v>
      </c>
      <c r="G1444" s="1" t="s">
        <v>6</v>
      </c>
      <c r="H1444" s="11" t="str">
        <f t="shared" si="667"/>
        <v>Perennial</v>
      </c>
      <c r="L1444" t="e" cm="1">
        <f t="array" ref="L1444">_xlfn.IFS(J1444+K1444="", "Unknown", J1444+K1444&gt;3, "Large", J1444+K1444&gt;0.5, "Medium", J1444+K1444&gt;0, "Small")</f>
        <v>#N/A</v>
      </c>
      <c r="N1444" cm="1">
        <f t="array" ref="N1444">IF($M1444="",INDEX($M$2:$M$2176,MATCH(1,INDEX(($A$2:$A$2176=$A1444)*($M$2:$M$2176&lt;&gt;""),0),0)),$M1444)</f>
        <v>6</v>
      </c>
      <c r="O1444" s="2" t="str">
        <f t="shared" si="662"/>
        <v>Seasonal outdoors</v>
      </c>
      <c r="P1444" s="1" t="s">
        <v>9653</v>
      </c>
      <c r="R1444" t="str">
        <f t="shared" si="666"/>
        <v>Medium</v>
      </c>
      <c r="W1444"/>
      <c r="AF1444" s="16" t="s">
        <v>24651</v>
      </c>
      <c r="AG1444" s="1" t="str">
        <f t="shared" si="652"/>
        <v xml:space="preserve">Seed </v>
      </c>
      <c r="AH1444" s="2" t="str">
        <f t="shared" si="653"/>
        <v>Sow spring in a cold frame. When they are large enough to handle, prick the seedlings out into individual pots and plant them out in early summer.
A sowing can be made outdoors in situ in mid to late spring if you have enough seeds.</v>
      </c>
      <c r="AI1444" s="1" t="s">
        <v>9654</v>
      </c>
      <c r="AJ1444" s="1" t="s">
        <v>1</v>
      </c>
      <c r="AK1444" s="1" t="s">
        <v>17104</v>
      </c>
      <c r="AL1444" s="1" t="str">
        <f t="shared" si="663"/>
        <v>Unscented</v>
      </c>
      <c r="AM1444" s="1" t="b">
        <v>0</v>
      </c>
      <c r="AN1444" s="1" t="b">
        <v>0</v>
      </c>
      <c r="AO1444" s="1" t="b">
        <v>0</v>
      </c>
      <c r="AP1444" s="5" t="s">
        <v>28</v>
      </c>
      <c r="AQ1444" s="5" t="str">
        <f t="shared" si="654"/>
        <v>Light, Medium, Heavy</v>
      </c>
      <c r="AR1444" s="1" t="s">
        <v>10</v>
      </c>
      <c r="AS1444" s="1" t="str">
        <f t="shared" si="664"/>
        <v>None, Partial</v>
      </c>
      <c r="AT1444" s="1" t="str">
        <f t="shared" si="655"/>
        <v>Partial, Full</v>
      </c>
      <c r="AU1444" s="1" t="s">
        <v>29</v>
      </c>
      <c r="AV1444" s="1" t="str">
        <f t="shared" si="656"/>
        <v>Moist</v>
      </c>
      <c r="AW1444" s="1" t="s">
        <v>12</v>
      </c>
      <c r="AX1444" s="1" t="str">
        <f t="shared" si="657"/>
        <v>Acid, Neutral, Alkaline</v>
      </c>
      <c r="AY1444" s="1" t="b">
        <v>0</v>
      </c>
      <c r="AZ1444" s="1" t="b">
        <v>0</v>
      </c>
      <c r="BA1444" s="1" t="b">
        <v>0</v>
      </c>
      <c r="BC1444" t="str">
        <f t="shared" si="658"/>
        <v>FALSE</v>
      </c>
      <c r="BE1444" t="str">
        <f t="shared" si="659"/>
        <v>FALSE</v>
      </c>
      <c r="BF1444" s="1" t="b">
        <v>0</v>
      </c>
      <c r="BG1444" s="1" t="b">
        <v>0</v>
      </c>
      <c r="BH1444" s="1" t="b">
        <v>0</v>
      </c>
      <c r="BJ1444" s="1" t="str">
        <f t="shared" si="660"/>
        <v>FALSE</v>
      </c>
      <c r="BK1444" s="1" t="s">
        <v>77</v>
      </c>
      <c r="BL1444" t="str">
        <f t="shared" si="661"/>
        <v>TRUE</v>
      </c>
      <c r="BM1444" s="1" t="b">
        <v>0</v>
      </c>
      <c r="BN1444" s="1" t="b">
        <v>0</v>
      </c>
      <c r="BO1444" s="1">
        <f t="shared" si="665"/>
        <v>5</v>
      </c>
      <c r="BP1444" s="1" t="s">
        <v>31</v>
      </c>
      <c r="BQ1444" s="1" cm="1">
        <f t="array" ref="BQ1444">_xlfn.IFS(BP1444="None Known",0, LEN(BP1444)&gt;500, 5,LEN(BP1444)&gt;400, 4, LEN(BP1444)&gt;300, 3, LEN(BP1444)&gt;200, 2, LEN(BP1444)&gt;1, 1)</f>
        <v>0</v>
      </c>
      <c r="BR1444" s="1" t="s">
        <v>9655</v>
      </c>
      <c r="BS1444" s="1">
        <v>1</v>
      </c>
      <c r="BT1444" s="1" t="s">
        <v>9656</v>
      </c>
      <c r="BU1444" s="1">
        <v>2</v>
      </c>
      <c r="BV1444" s="1" t="s">
        <v>34</v>
      </c>
      <c r="BW1444" s="1" t="s">
        <v>31</v>
      </c>
      <c r="BX1444" s="1"/>
      <c r="BY1444" t="str">
        <f>_xlfn.XLOOKUP($B1444,Img_lookup!A:A,Img_lookup!B:B, "Not available")</f>
        <v>ca226214-2497-4d57-91e3-ebe27c1945dc</v>
      </c>
      <c r="BZ1444" t="str">
        <f>_xlfn.XLOOKUP($B1444,Img_lookup!A:A,Img_lookup!C:C, "Not available")</f>
        <v>Plantago depressa Willd.</v>
      </c>
      <c r="CA1444" t="str">
        <f>_xlfn.XLOOKUP($B1444,Img_lookup!A:A,Img_lookup!D:D, "Not available")</f>
        <v>S. N. Mameev</v>
      </c>
      <c r="CB1444" t="str">
        <f>_xlfn.XLOOKUP($B1444,Img_lookup!A:A,Img_lookup!E:E, "https://imgur.com/aT5wafe")</f>
        <v>https://api.openverse.engineering/v1/images/ca226214-2497-4d57-91e3-ebe27c1945dc/thumb/</v>
      </c>
    </row>
    <row r="1445" spans="1:80" ht="397" x14ac:dyDescent="0.15">
      <c r="A1445" s="1" t="s">
        <v>3119</v>
      </c>
      <c r="B1445" s="1" t="s">
        <v>3120</v>
      </c>
      <c r="C1445" s="1" t="s">
        <v>3121</v>
      </c>
      <c r="E1445" s="1" t="s">
        <v>3122</v>
      </c>
      <c r="F1445" s="1" t="s">
        <v>6</v>
      </c>
      <c r="G1445" s="1" t="s">
        <v>6</v>
      </c>
      <c r="H1445" s="11" t="str">
        <f t="shared" si="667"/>
        <v>Perennial</v>
      </c>
      <c r="J1445" s="1">
        <v>0.44999998800000002</v>
      </c>
      <c r="K1445" s="1">
        <v>0.20000000300000001</v>
      </c>
      <c r="L1445" t="str" cm="1">
        <f t="array" ref="L1445">_xlfn.IFS(J1445+K1445="", "Unknown", J1445+K1445&gt;3, "Large", J1445+K1445&gt;0.5, "Medium", J1445+K1445&gt;0, "Small")</f>
        <v>Medium</v>
      </c>
      <c r="M1445" s="1">
        <v>6</v>
      </c>
      <c r="N1445" cm="1">
        <f t="array" ref="N1445">IF($M1445="",INDEX($M$2:$M$2176,MATCH(1,INDEX(($A$2:$A$2176=$A1445)*($M$2:$M$2176&lt;&gt;""),0),0)),$M1445)</f>
        <v>6</v>
      </c>
      <c r="O1445" s="2" t="str">
        <f t="shared" si="662"/>
        <v>Seasonal outdoors</v>
      </c>
      <c r="P1445" s="1" t="s">
        <v>3123</v>
      </c>
      <c r="R1445" t="str">
        <f t="shared" si="666"/>
        <v>Medium</v>
      </c>
      <c r="T1445" s="1"/>
      <c r="U1445" s="1"/>
      <c r="V1445" s="1" t="s">
        <v>509</v>
      </c>
      <c r="W1445" s="6" t="str">
        <f>IF(ISNUMBER(SEARCH("-",V1445)),TRIM(LEFT(V1445,FIND("-",V1445)-1)),V1445)</f>
        <v>4</v>
      </c>
      <c r="X1445" t="str">
        <f>IF(W1445="1", "January", IF(W1445="2", "February", IF(W1445="3", "March", IF(W1445="4", "April", IF(W1445="5", "May", IF(W1445="6", "June", IF(W1445="7", "July", IF(W1445="8", "August", IF(W1445="9", "September", IF(W1445="10", "October", IF(W1445="11", "November", IF(W1445="12", "December", "Other"))))))))))))</f>
        <v>April</v>
      </c>
      <c r="Y1445" s="2" t="str">
        <f>IF(ISNUMBER(SEARCH("-",V1445)),TRIM(RIGHT(V1445,LEN(V1445)-SEARCH("-",V1445))),V1445)</f>
        <v>8</v>
      </c>
      <c r="Z1445" s="2" t="str">
        <f>IF(Y1445="1", "January", IF(Y1445="2", "February", IF(Y1445="3", "March", IF(Y1445="4", "April", IF(Y1445="5", "May", IF(Y1445="6", "June", IF(Y1445="7", "July", IF(Y1445="8", "August", IF(Y1445="9", "September", IF(Y1445="10", "October", IF(Y1445="11", "November", IF(Y1445="12", "December", "Other"))))))))))))</f>
        <v>August</v>
      </c>
      <c r="AA1445" s="1" t="s">
        <v>134</v>
      </c>
      <c r="AB1445" s="1" t="str">
        <f>IF(ISNUMBER(SEARCH("-",AA1445)),TRIM(LEFT(AA1445,FIND("-",AA1445)-1)),AA1445)</f>
        <v>6</v>
      </c>
      <c r="AC1445" s="1" t="str">
        <f>IF(AB1445="1", "January", IF(AB1445="2", "February", IF(AB1445="3", "March", IF(AB1445="4", "April", IF(AB1445="5", "May", IF(AB1445="6", "June", IF(AB1445="7", "July", IF(AB1445="8", "August", IF(AB1445="9", "September", IF(AB1445="10", "October", IF(AB1445="11", "November", IF(AB1445="12", "December", "Other"))))))))))))</f>
        <v>June</v>
      </c>
      <c r="AD1445" s="1" t="str">
        <f>IF(ISNUMBER(SEARCH("-",AA1445)),TRIM(RIGHT(AA1445,LEN(AA1445)-SEARCH("-",AA1445))),AA1445)</f>
        <v>9</v>
      </c>
      <c r="AE1445" s="1" t="str">
        <f>IF(AD1445="1", "January", IF(AD1445="2", "February", IF(AD1445="3", "March", IF(AD1445="4", "April", IF(AD1445="5", "May", IF(AD1445="6", "June", IF(AD1445="7", "July", IF(AD1445="8", "August", IF(AD1445="9", "September", IF(AD1445="10", "October", IF(AD1445="11", "November", IF(AD1445="12", "December", "Other"))))))))))))</f>
        <v>September</v>
      </c>
      <c r="AF1445" s="16" t="s">
        <v>24651</v>
      </c>
      <c r="AG1445" s="1" t="str">
        <f t="shared" si="652"/>
        <v xml:space="preserve">Seed </v>
      </c>
      <c r="AH1445" s="2" t="str">
        <f t="shared" si="653"/>
        <v>Sow spring in a cold frame. When they are large enough to handle, prick the seedlings out into individual pots and plant them out in early summer.
A sowing can be made outdoors in situ in mid to late spring if you have enough seeds.</v>
      </c>
      <c r="AI1445" s="1" t="s">
        <v>3124</v>
      </c>
      <c r="AJ1445" s="1" t="s">
        <v>23845</v>
      </c>
      <c r="AK1445" s="1" t="s">
        <v>17104</v>
      </c>
      <c r="AL1445" s="1" t="str">
        <f t="shared" si="663"/>
        <v>Unscented</v>
      </c>
      <c r="AM1445" s="1" t="b">
        <v>0</v>
      </c>
      <c r="AN1445" s="1" t="b">
        <v>0</v>
      </c>
      <c r="AO1445" s="1" t="b">
        <v>0</v>
      </c>
      <c r="AP1445" s="5" t="s">
        <v>28</v>
      </c>
      <c r="AQ1445" s="5" t="str">
        <f t="shared" si="654"/>
        <v>Light, Medium, Heavy</v>
      </c>
      <c r="AR1445" s="1" t="s">
        <v>30</v>
      </c>
      <c r="AS1445" s="1" t="str">
        <f t="shared" si="664"/>
        <v>None</v>
      </c>
      <c r="AT1445" s="1" t="str">
        <f t="shared" si="655"/>
        <v>Full</v>
      </c>
      <c r="AU1445" s="1" t="s">
        <v>11</v>
      </c>
      <c r="AV1445" s="1" t="str">
        <f t="shared" si="656"/>
        <v>Dry, Moist</v>
      </c>
      <c r="AW1445" s="1" t="s">
        <v>12</v>
      </c>
      <c r="AX1445" s="1" t="str">
        <f t="shared" si="657"/>
        <v>Acid, Neutral, Alkaline</v>
      </c>
      <c r="AY1445" s="1" t="b">
        <v>0</v>
      </c>
      <c r="AZ1445" s="1" t="b">
        <v>1</v>
      </c>
      <c r="BA1445" s="1" t="b">
        <v>0</v>
      </c>
      <c r="BB1445" s="1" t="s">
        <v>29</v>
      </c>
      <c r="BC1445" t="str">
        <f t="shared" si="658"/>
        <v>TRUE</v>
      </c>
      <c r="BE1445" t="str">
        <f t="shared" si="659"/>
        <v>FALSE</v>
      </c>
      <c r="BF1445" s="1" t="b">
        <v>1</v>
      </c>
      <c r="BG1445" s="1" t="b">
        <v>0</v>
      </c>
      <c r="BH1445" s="1" t="b">
        <v>0</v>
      </c>
      <c r="BI1445" s="1" t="s">
        <v>30</v>
      </c>
      <c r="BJ1445" s="1" t="str">
        <f t="shared" si="660"/>
        <v>FALSE</v>
      </c>
      <c r="BK1445" s="1" t="s">
        <v>77</v>
      </c>
      <c r="BL1445" t="str">
        <f t="shared" si="661"/>
        <v>TRUE</v>
      </c>
      <c r="BM1445" s="1" t="b">
        <v>0</v>
      </c>
      <c r="BN1445" s="1" t="b">
        <v>1</v>
      </c>
      <c r="BO1445" s="1">
        <f t="shared" si="665"/>
        <v>11</v>
      </c>
      <c r="BP1445" s="1" t="s">
        <v>3125</v>
      </c>
      <c r="BQ1445" s="1" cm="1">
        <f t="array" ref="BQ1445">_xlfn.IFS(BP1445="None Known",0, LEN(BP1445)&gt;500, 5,LEN(BP1445)&gt;400, 4, LEN(BP1445)&gt;300, 3, LEN(BP1445)&gt;200, 2, LEN(BP1445)&gt;1, 1)</f>
        <v>2</v>
      </c>
      <c r="BR1445" s="16" t="s">
        <v>25324</v>
      </c>
      <c r="BS1445" s="1">
        <v>2</v>
      </c>
      <c r="BT1445" s="1" t="s">
        <v>3126</v>
      </c>
      <c r="BU1445" s="1">
        <v>3</v>
      </c>
      <c r="BV1445" s="1" t="s">
        <v>3127</v>
      </c>
      <c r="BW1445" s="1" t="s">
        <v>31</v>
      </c>
      <c r="BX1445" s="1"/>
      <c r="BY1445" t="str">
        <f>_xlfn.XLOOKUP($B1445,Img_lookup!A:A,Img_lookup!B:B, "Not available")</f>
        <v>b43426e2-0a4a-4019-aab5-21fdaf215b93</v>
      </c>
      <c r="BZ1445" t="str">
        <f>_xlfn.XLOOKUP($B1445,Img_lookup!A:A,Img_lookup!C:C, "Not available")</f>
        <v>Smalle weegbree - Plantago lanceolata - (Explored)</v>
      </c>
      <c r="CA1445" t="str">
        <f>_xlfn.XLOOKUP($B1445,Img_lookup!A:A,Img_lookup!D:D, "Not available")</f>
        <v>PAUL (Van de Velde) -Fotografie</v>
      </c>
      <c r="CB1445" t="str">
        <f>_xlfn.XLOOKUP($B1445,Img_lookup!A:A,Img_lookup!E:E, "https://imgur.com/aT5wafe")</f>
        <v>https://api.openverse.engineering/v1/images/b43426e2-0a4a-4019-aab5-21fdaf215b93/thumb/</v>
      </c>
    </row>
    <row r="1446" spans="1:80" ht="409.6" x14ac:dyDescent="0.15">
      <c r="A1446" s="1" t="s">
        <v>3119</v>
      </c>
      <c r="B1446" s="1" t="s">
        <v>15558</v>
      </c>
      <c r="C1446" s="1" t="s">
        <v>15559</v>
      </c>
      <c r="E1446" s="1" t="s">
        <v>15560</v>
      </c>
      <c r="F1446" s="1" t="s">
        <v>6</v>
      </c>
      <c r="G1446" s="1" t="s">
        <v>6</v>
      </c>
      <c r="H1446" s="11" t="str">
        <f t="shared" si="667"/>
        <v>Perennial</v>
      </c>
      <c r="J1446" s="1">
        <v>0.119999997</v>
      </c>
      <c r="K1446" s="1">
        <v>0.10000000100000001</v>
      </c>
      <c r="L1446" t="str" cm="1">
        <f t="array" ref="L1446">_xlfn.IFS(J1446+K1446="", "Unknown", J1446+K1446&gt;3, "Large", J1446+K1446&gt;0.5, "Medium", J1446+K1446&gt;0, "Small")</f>
        <v>Small</v>
      </c>
      <c r="M1446" s="1">
        <v>5</v>
      </c>
      <c r="N1446" cm="1">
        <f t="array" ref="N1446">IF($M1446="",INDEX($M$2:$M$2176,MATCH(1,INDEX(($A$2:$A$2176=$A1446)*($M$2:$M$2176&lt;&gt;""),0),0)),$M1446)</f>
        <v>5</v>
      </c>
      <c r="O1446" s="2" t="str">
        <f t="shared" si="662"/>
        <v>Seasonal outdoors</v>
      </c>
      <c r="P1446" s="1" t="s">
        <v>15561</v>
      </c>
      <c r="R1446" t="str">
        <f t="shared" si="666"/>
        <v>Medium</v>
      </c>
      <c r="T1446" s="1"/>
      <c r="U1446" s="1"/>
      <c r="V1446" s="1" t="s">
        <v>470</v>
      </c>
      <c r="W1446" s="6" t="str">
        <f>IF(ISNUMBER(SEARCH("-",V1446)),TRIM(LEFT(V1446,FIND("-",V1446)-1)),V1446)</f>
        <v>5</v>
      </c>
      <c r="X1446" t="str">
        <f>IF(W1446="1", "January", IF(W1446="2", "February", IF(W1446="3", "March", IF(W1446="4", "April", IF(W1446="5", "May", IF(W1446="6", "June", IF(W1446="7", "July", IF(W1446="8", "August", IF(W1446="9", "September", IF(W1446="10", "October", IF(W1446="11", "November", IF(W1446="12", "December", "Other"))))))))))))</f>
        <v>May</v>
      </c>
      <c r="Y1446" s="2" t="str">
        <f>IF(ISNUMBER(SEARCH("-",V1446)),TRIM(RIGHT(V1446,LEN(V1446)-SEARCH("-",V1446))),V1446)</f>
        <v>9</v>
      </c>
      <c r="Z1446" s="2" t="str">
        <f>IF(Y1446="1", "January", IF(Y1446="2", "February", IF(Y1446="3", "March", IF(Y1446="4", "April", IF(Y1446="5", "May", IF(Y1446="6", "June", IF(Y1446="7", "July", IF(Y1446="8", "August", IF(Y1446="9", "September", IF(Y1446="10", "October", IF(Y1446="11", "November", IF(Y1446="12", "December", "Other"))))))))))))</f>
        <v>September</v>
      </c>
      <c r="AA1446" s="1" t="s">
        <v>177</v>
      </c>
      <c r="AB1446" s="1" t="str">
        <f>IF(ISNUMBER(SEARCH("-",AA1446)),TRIM(LEFT(AA1446,FIND("-",AA1446)-1)),AA1446)</f>
        <v>7</v>
      </c>
      <c r="AC1446" s="1" t="str">
        <f>IF(AB1446="1", "January", IF(AB1446="2", "February", IF(AB1446="3", "March", IF(AB1446="4", "April", IF(AB1446="5", "May", IF(AB1446="6", "June", IF(AB1446="7", "July", IF(AB1446="8", "August", IF(AB1446="9", "September", IF(AB1446="10", "October", IF(AB1446="11", "November", IF(AB1446="12", "December", "Other"))))))))))))</f>
        <v>July</v>
      </c>
      <c r="AD1446" s="1" t="str">
        <f>IF(ISNUMBER(SEARCH("-",AA1446)),TRIM(RIGHT(AA1446,LEN(AA1446)-SEARCH("-",AA1446))),AA1446)</f>
        <v>10</v>
      </c>
      <c r="AE1446" s="1" t="str">
        <f>IF(AD1446="1", "January", IF(AD1446="2", "February", IF(AD1446="3", "March", IF(AD1446="4", "April", IF(AD1446="5", "May", IF(AD1446="6", "June", IF(AD1446="7", "July", IF(AD1446="8", "August", IF(AD1446="9", "September", IF(AD1446="10", "October", IF(AD1446="11", "November", IF(AD1446="12", "December", "Other"))))))))))))</f>
        <v>October</v>
      </c>
      <c r="AF1446" s="16" t="s">
        <v>24651</v>
      </c>
      <c r="AG1446" s="1" t="str">
        <f t="shared" si="652"/>
        <v xml:space="preserve">Seed </v>
      </c>
      <c r="AH1446" s="2" t="str">
        <f t="shared" si="653"/>
        <v>Sow spring in a cold frame. When they are large enough to handle, prick the seedlings out into individual pots and plant them out in early summer.
A sowing can be made outdoors in situ in mid to late spring if you have enough seeds.</v>
      </c>
      <c r="AI1446" s="1" t="s">
        <v>15562</v>
      </c>
      <c r="AJ1446" s="1" t="s">
        <v>1</v>
      </c>
      <c r="AK1446" s="1" t="s">
        <v>17104</v>
      </c>
      <c r="AL1446" s="1" t="str">
        <f t="shared" si="663"/>
        <v>Unscented</v>
      </c>
      <c r="AM1446" s="1" t="b">
        <v>0</v>
      </c>
      <c r="AN1446" s="1" t="b">
        <v>0</v>
      </c>
      <c r="AO1446" s="1" t="b">
        <v>0</v>
      </c>
      <c r="AP1446" s="5" t="s">
        <v>28</v>
      </c>
      <c r="AQ1446" s="5" t="str">
        <f t="shared" si="654"/>
        <v>Light, Medium, Heavy</v>
      </c>
      <c r="AR1446" s="1" t="s">
        <v>30</v>
      </c>
      <c r="AS1446" s="1" t="str">
        <f t="shared" si="664"/>
        <v>None</v>
      </c>
      <c r="AT1446" s="1" t="str">
        <f t="shared" si="655"/>
        <v>Full</v>
      </c>
      <c r="AU1446" s="1" t="s">
        <v>29</v>
      </c>
      <c r="AV1446" s="1" t="str">
        <f t="shared" si="656"/>
        <v>Moist</v>
      </c>
      <c r="AW1446" s="1" t="s">
        <v>12</v>
      </c>
      <c r="AX1446" s="1" t="str">
        <f t="shared" si="657"/>
        <v>Acid, Neutral, Alkaline</v>
      </c>
      <c r="AY1446" s="1" t="b">
        <v>0</v>
      </c>
      <c r="AZ1446" s="1" t="b">
        <v>0</v>
      </c>
      <c r="BA1446" s="1" t="b">
        <v>0</v>
      </c>
      <c r="BB1446" s="1" t="s">
        <v>29</v>
      </c>
      <c r="BC1446" t="str">
        <f t="shared" si="658"/>
        <v>TRUE</v>
      </c>
      <c r="BE1446" t="str">
        <f t="shared" si="659"/>
        <v>FALSE</v>
      </c>
      <c r="BF1446" s="1" t="b">
        <v>0</v>
      </c>
      <c r="BG1446" s="1" t="b">
        <v>0</v>
      </c>
      <c r="BH1446" s="1" t="b">
        <v>0</v>
      </c>
      <c r="BI1446" s="1" t="s">
        <v>30</v>
      </c>
      <c r="BJ1446" s="1" t="str">
        <f t="shared" si="660"/>
        <v>FALSE</v>
      </c>
      <c r="BK1446" s="1" t="s">
        <v>77</v>
      </c>
      <c r="BL1446" t="str">
        <f t="shared" si="661"/>
        <v>TRUE</v>
      </c>
      <c r="BM1446" s="1" t="b">
        <v>0</v>
      </c>
      <c r="BN1446" s="1" t="b">
        <v>1</v>
      </c>
      <c r="BO1446" s="1">
        <f t="shared" si="665"/>
        <v>9</v>
      </c>
      <c r="BP1446" s="1" t="s">
        <v>31</v>
      </c>
      <c r="BQ1446" s="1" cm="1">
        <f t="array" ref="BQ1446">_xlfn.IFS(BP1446="None Known",0, LEN(BP1446)&gt;500, 5,LEN(BP1446)&gt;400, 4, LEN(BP1446)&gt;300, 3, LEN(BP1446)&gt;200, 2, LEN(BP1446)&gt;1, 1)</f>
        <v>0</v>
      </c>
      <c r="BR1446" s="16" t="s">
        <v>24958</v>
      </c>
      <c r="BS1446" s="1">
        <v>2</v>
      </c>
      <c r="BT1446" s="1" t="s">
        <v>15563</v>
      </c>
      <c r="BU1446" s="1">
        <v>3</v>
      </c>
      <c r="BV1446" s="1" t="s">
        <v>8070</v>
      </c>
      <c r="BW1446" s="1" t="s">
        <v>31</v>
      </c>
      <c r="BX1446" s="1"/>
      <c r="BY1446" t="str">
        <f>_xlfn.XLOOKUP($B1446,Img_lookup!A:A,Img_lookup!B:B, "Not available")</f>
        <v>ed2738bc-bda9-4bbe-ae83-3409b7d7bdae</v>
      </c>
      <c r="BZ1446" t="str">
        <f>_xlfn.XLOOKUP($B1446,Img_lookup!A:A,Img_lookup!C:C, "Not available")</f>
        <v>Plantago major: Cercospora leaf spot</v>
      </c>
      <c r="CA1446" t="str">
        <f>_xlfn.XLOOKUP($B1446,Img_lookup!A:A,Img_lookup!D:D, "Not available")</f>
        <v>Plant pests and diseases</v>
      </c>
      <c r="CB1446" t="str">
        <f>_xlfn.XLOOKUP($B1446,Img_lookup!A:A,Img_lookup!E:E, "https://imgur.com/aT5wafe")</f>
        <v>https://api.openverse.engineering/v1/images/ed2738bc-bda9-4bbe-ae83-3409b7d7bdae/thumb/</v>
      </c>
    </row>
    <row r="1447" spans="1:80" ht="280" x14ac:dyDescent="0.15">
      <c r="A1447" s="1" t="s">
        <v>3119</v>
      </c>
      <c r="B1447" s="1" t="s">
        <v>15023</v>
      </c>
      <c r="C1447" s="1" t="s">
        <v>15024</v>
      </c>
      <c r="E1447" s="1" t="s">
        <v>15025</v>
      </c>
      <c r="F1447" s="1" t="s">
        <v>6</v>
      </c>
      <c r="G1447" s="1" t="s">
        <v>6</v>
      </c>
      <c r="H1447" s="11" t="str">
        <f t="shared" si="667"/>
        <v>Perennial</v>
      </c>
      <c r="J1447" s="1">
        <v>0.10000000100000001</v>
      </c>
      <c r="K1447" s="1">
        <v>0.10000000100000001</v>
      </c>
      <c r="L1447" t="str" cm="1">
        <f t="array" ref="L1447">_xlfn.IFS(J1447+K1447="", "Unknown", J1447+K1447&gt;3, "Large", J1447+K1447&gt;0.5, "Medium", J1447+K1447&gt;0, "Small")</f>
        <v>Small</v>
      </c>
      <c r="M1447" s="1">
        <v>6</v>
      </c>
      <c r="N1447" cm="1">
        <f t="array" ref="N1447">IF($M1447="",INDEX($M$2:$M$2176,MATCH(1,INDEX(($A$2:$A$2176=$A1447)*($M$2:$M$2176&lt;&gt;""),0),0)),$M1447)</f>
        <v>6</v>
      </c>
      <c r="O1447" s="2" t="str">
        <f t="shared" si="662"/>
        <v>Seasonal outdoors</v>
      </c>
      <c r="P1447" s="1" t="s">
        <v>15026</v>
      </c>
      <c r="R1447" t="str">
        <f t="shared" si="666"/>
        <v>Medium</v>
      </c>
      <c r="T1447" s="1"/>
      <c r="U1447" s="1"/>
      <c r="V1447" s="1" t="s">
        <v>698</v>
      </c>
      <c r="W1447" s="6" t="str">
        <f>IF(ISNUMBER(SEARCH("-",V1447)),TRIM(LEFT(V1447,FIND("-",V1447)-1)),V1447)</f>
        <v>5</v>
      </c>
      <c r="X1447" t="str">
        <f>IF(W1447="1", "January", IF(W1447="2", "February", IF(W1447="3", "March", IF(W1447="4", "April", IF(W1447="5", "May", IF(W1447="6", "June", IF(W1447="7", "July", IF(W1447="8", "August", IF(W1447="9", "September", IF(W1447="10", "October", IF(W1447="11", "November", IF(W1447="12", "December", "Other"))))))))))))</f>
        <v>May</v>
      </c>
      <c r="Y1447" s="2" t="str">
        <f>IF(ISNUMBER(SEARCH("-",V1447)),TRIM(RIGHT(V1447,LEN(V1447)-SEARCH("-",V1447))),V1447)</f>
        <v>8</v>
      </c>
      <c r="Z1447" s="2" t="str">
        <f>IF(Y1447="1", "January", IF(Y1447="2", "February", IF(Y1447="3", "March", IF(Y1447="4", "April", IF(Y1447="5", "May", IF(Y1447="6", "June", IF(Y1447="7", "July", IF(Y1447="8", "August", IF(Y1447="9", "September", IF(Y1447="10", "October", IF(Y1447="11", "November", IF(Y1447="12", "December", "Other"))))))))))))</f>
        <v>August</v>
      </c>
      <c r="AA1447" s="1" t="s">
        <v>108</v>
      </c>
      <c r="AB1447" s="1" t="str">
        <f>IF(ISNUMBER(SEARCH("-",AA1447)),TRIM(LEFT(AA1447,FIND("-",AA1447)-1)),AA1447)</f>
        <v>7</v>
      </c>
      <c r="AC1447" s="1" t="str">
        <f>IF(AB1447="1", "January", IF(AB1447="2", "February", IF(AB1447="3", "March", IF(AB1447="4", "April", IF(AB1447="5", "May", IF(AB1447="6", "June", IF(AB1447="7", "July", IF(AB1447="8", "August", IF(AB1447="9", "September", IF(AB1447="10", "October", IF(AB1447="11", "November", IF(AB1447="12", "December", "Other"))))))))))))</f>
        <v>July</v>
      </c>
      <c r="AD1447" s="1" t="str">
        <f>IF(ISNUMBER(SEARCH("-",AA1447)),TRIM(RIGHT(AA1447,LEN(AA1447)-SEARCH("-",AA1447))),AA1447)</f>
        <v>9</v>
      </c>
      <c r="AE1447" s="1" t="str">
        <f>IF(AD1447="1", "January", IF(AD1447="2", "February", IF(AD1447="3", "March", IF(AD1447="4", "April", IF(AD1447="5", "May", IF(AD1447="6", "June", IF(AD1447="7", "July", IF(AD1447="8", "August", IF(AD1447="9", "September", IF(AD1447="10", "October", IF(AD1447="11", "November", IF(AD1447="12", "December", "Other"))))))))))))</f>
        <v>September</v>
      </c>
      <c r="AF1447" s="16" t="s">
        <v>24651</v>
      </c>
      <c r="AG1447" s="1" t="str">
        <f t="shared" si="652"/>
        <v xml:space="preserve">Seed </v>
      </c>
      <c r="AH1447" s="2" t="str">
        <f t="shared" si="653"/>
        <v>Sow spring in a cold frame. When they are large enough to handle, prick the seedlings out into individual pots and plant them out in early summer.
A sowing can be made outdoors in situ in mid to late spring if you have enough seeds.</v>
      </c>
      <c r="AI1447" s="1" t="s">
        <v>15027</v>
      </c>
      <c r="AJ1447" s="1" t="s">
        <v>23846</v>
      </c>
      <c r="AK1447" s="1" t="s">
        <v>17104</v>
      </c>
      <c r="AL1447" s="1" t="str">
        <f t="shared" si="663"/>
        <v>Scented</v>
      </c>
      <c r="AM1447" s="1" t="b">
        <v>1</v>
      </c>
      <c r="AN1447" s="1" t="b">
        <v>0</v>
      </c>
      <c r="AO1447" s="1" t="b">
        <v>1</v>
      </c>
      <c r="AP1447" s="5" t="s">
        <v>28</v>
      </c>
      <c r="AQ1447" s="5" t="str">
        <f t="shared" si="654"/>
        <v>Light, Medium, Heavy</v>
      </c>
      <c r="AR1447" s="1" t="s">
        <v>30</v>
      </c>
      <c r="AS1447" s="1" t="str">
        <f t="shared" si="664"/>
        <v>None</v>
      </c>
      <c r="AT1447" s="1" t="str">
        <f t="shared" si="655"/>
        <v>Full</v>
      </c>
      <c r="AU1447" s="1" t="s">
        <v>11</v>
      </c>
      <c r="AV1447" s="1" t="str">
        <f t="shared" si="656"/>
        <v>Dry, Moist</v>
      </c>
      <c r="AW1447" s="1" t="s">
        <v>12</v>
      </c>
      <c r="AX1447" s="1" t="str">
        <f t="shared" si="657"/>
        <v>Acid, Neutral, Alkaline</v>
      </c>
      <c r="AY1447" s="1" t="b">
        <v>0</v>
      </c>
      <c r="AZ1447" s="1" t="b">
        <v>1</v>
      </c>
      <c r="BA1447" s="1" t="b">
        <v>0</v>
      </c>
      <c r="BB1447" s="1" t="s">
        <v>29</v>
      </c>
      <c r="BC1447" t="str">
        <f t="shared" si="658"/>
        <v>TRUE</v>
      </c>
      <c r="BE1447" t="str">
        <f t="shared" si="659"/>
        <v>FALSE</v>
      </c>
      <c r="BF1447" s="1" t="b">
        <v>0</v>
      </c>
      <c r="BG1447" s="1" t="b">
        <v>0</v>
      </c>
      <c r="BH1447" s="1" t="b">
        <v>0</v>
      </c>
      <c r="BI1447" s="1" t="s">
        <v>30</v>
      </c>
      <c r="BJ1447" s="1" t="str">
        <f t="shared" si="660"/>
        <v>FALSE</v>
      </c>
      <c r="BK1447" s="1" t="s">
        <v>77</v>
      </c>
      <c r="BL1447" t="str">
        <f t="shared" si="661"/>
        <v>TRUE</v>
      </c>
      <c r="BM1447" s="1" t="b">
        <v>0</v>
      </c>
      <c r="BN1447" s="1" t="b">
        <v>1</v>
      </c>
      <c r="BO1447" s="1">
        <f t="shared" si="665"/>
        <v>9</v>
      </c>
      <c r="BP1447" s="1" t="s">
        <v>15028</v>
      </c>
      <c r="BQ1447" s="1" cm="1">
        <f t="array" ref="BQ1447">_xlfn.IFS(BP1447="None Known",0, LEN(BP1447)&gt;500, 5,LEN(BP1447)&gt;400, 4, LEN(BP1447)&gt;300, 3, LEN(BP1447)&gt;200, 2, LEN(BP1447)&gt;1, 1)</f>
        <v>1</v>
      </c>
      <c r="BR1447" s="1" t="s">
        <v>15029</v>
      </c>
      <c r="BS1447" s="1">
        <v>2</v>
      </c>
      <c r="BT1447" s="1" t="s">
        <v>15030</v>
      </c>
      <c r="BU1447" s="1">
        <v>2</v>
      </c>
      <c r="BV1447" s="1" t="s">
        <v>15031</v>
      </c>
      <c r="BW1447" s="1" t="s">
        <v>31</v>
      </c>
      <c r="BX1447" s="1"/>
      <c r="BY1447" t="str">
        <f>_xlfn.XLOOKUP($B1447,Img_lookup!A:A,Img_lookup!B:B, "Not available")</f>
        <v>e1a6aee0-4f4a-4091-90ff-d281d5535675</v>
      </c>
      <c r="BZ1447" t="str">
        <f>_xlfn.XLOOKUP($B1447,Img_lookup!A:A,Img_lookup!C:C, "Not available")</f>
        <v>plantago media</v>
      </c>
      <c r="CA1447" t="str">
        <f>_xlfn.XLOOKUP($B1447,Img_lookup!A:A,Img_lookup!D:D, "Not available")</f>
        <v>cristina.sanvito</v>
      </c>
      <c r="CB1447" t="str">
        <f>_xlfn.XLOOKUP($B1447,Img_lookup!A:A,Img_lookup!E:E, "https://imgur.com/aT5wafe")</f>
        <v>https://api.openverse.engineering/v1/images/e1a6aee0-4f4a-4091-90ff-d281d5535675/thumb/</v>
      </c>
    </row>
    <row r="1448" spans="1:80" ht="280" x14ac:dyDescent="0.15">
      <c r="A1448" s="1" t="s">
        <v>3119</v>
      </c>
      <c r="B1448" s="1" t="s">
        <v>16865</v>
      </c>
      <c r="C1448" s="1" t="s">
        <v>16866</v>
      </c>
      <c r="D1448" s="1" t="s">
        <v>16867</v>
      </c>
      <c r="E1448" s="1" t="s">
        <v>11837</v>
      </c>
      <c r="F1448" s="1" t="s">
        <v>85</v>
      </c>
      <c r="G1448" s="1" t="s">
        <v>85</v>
      </c>
      <c r="H1448" s="11" t="str">
        <f t="shared" si="667"/>
        <v>Annual</v>
      </c>
      <c r="L1448" t="e" cm="1">
        <f t="array" ref="L1448">_xlfn.IFS(J1448+K1448="", "Unknown", J1448+K1448&gt;3, "Large", J1448+K1448&gt;0.5, "Medium", J1448+K1448&gt;0, "Small")</f>
        <v>#N/A</v>
      </c>
      <c r="N1448" cm="1">
        <f t="array" ref="N1448">IF($M1448="",INDEX($M$2:$M$2176,MATCH(1,INDEX(($A$2:$A$2176=$A1448)*($M$2:$M$2176&lt;&gt;""),0),0)),$M1448)</f>
        <v>6</v>
      </c>
      <c r="O1448" s="2" t="str">
        <f t="shared" si="662"/>
        <v>Seasonal outdoors</v>
      </c>
      <c r="P1448" s="1" t="s">
        <v>16868</v>
      </c>
      <c r="R1448" t="str">
        <f t="shared" si="666"/>
        <v>Medium</v>
      </c>
      <c r="W1448"/>
      <c r="AF1448" s="16" t="s">
        <v>24651</v>
      </c>
      <c r="AG1448" s="1" t="str">
        <f t="shared" si="652"/>
        <v xml:space="preserve">Seed </v>
      </c>
      <c r="AH1448" s="2" t="str">
        <f t="shared" si="653"/>
        <v>Sow spring in a cold frame. When they are large enough to handle, prick the seedlings out into individual pots and plant them out in early summer.
A sowing can be made outdoors in situ in mid to late spring if you have enough seeds.</v>
      </c>
      <c r="AI1448" s="1" t="s">
        <v>16869</v>
      </c>
      <c r="AJ1448" s="1" t="s">
        <v>1</v>
      </c>
      <c r="AK1448" s="1" t="s">
        <v>17104</v>
      </c>
      <c r="AL1448" s="1" t="str">
        <f t="shared" si="663"/>
        <v>Unscented</v>
      </c>
      <c r="AM1448" s="1" t="b">
        <v>0</v>
      </c>
      <c r="AN1448" s="1" t="b">
        <v>0</v>
      </c>
      <c r="AO1448" s="1" t="b">
        <v>0</v>
      </c>
      <c r="AP1448" s="5" t="s">
        <v>28</v>
      </c>
      <c r="AQ1448" s="5" t="str">
        <f t="shared" si="654"/>
        <v>Light, Medium, Heavy</v>
      </c>
      <c r="AR1448" s="1" t="s">
        <v>30</v>
      </c>
      <c r="AS1448" s="1" t="str">
        <f t="shared" si="664"/>
        <v>None</v>
      </c>
      <c r="AT1448" s="1" t="str">
        <f t="shared" si="655"/>
        <v>Full</v>
      </c>
      <c r="AU1448" s="1" t="s">
        <v>11</v>
      </c>
      <c r="AV1448" s="1" t="str">
        <f t="shared" si="656"/>
        <v>Dry, Moist</v>
      </c>
      <c r="AW1448" s="1" t="s">
        <v>12</v>
      </c>
      <c r="AX1448" s="1" t="str">
        <f t="shared" si="657"/>
        <v>Acid, Neutral, Alkaline</v>
      </c>
      <c r="AY1448" s="1" t="b">
        <v>0</v>
      </c>
      <c r="AZ1448" s="1" t="b">
        <v>0</v>
      </c>
      <c r="BA1448" s="1" t="b">
        <v>0</v>
      </c>
      <c r="BC1448" t="str">
        <f t="shared" si="658"/>
        <v>FALSE</v>
      </c>
      <c r="BE1448" t="str">
        <f t="shared" si="659"/>
        <v>FALSE</v>
      </c>
      <c r="BF1448" s="1" t="b">
        <v>0</v>
      </c>
      <c r="BG1448" s="1" t="b">
        <v>0</v>
      </c>
      <c r="BH1448" s="1" t="b">
        <v>0</v>
      </c>
      <c r="BJ1448" s="1" t="str">
        <f t="shared" si="660"/>
        <v>FALSE</v>
      </c>
      <c r="BK1448" s="1" t="s">
        <v>77</v>
      </c>
      <c r="BL1448" t="str">
        <f t="shared" si="661"/>
        <v>TRUE</v>
      </c>
      <c r="BM1448" s="1" t="b">
        <v>0</v>
      </c>
      <c r="BN1448" s="1" t="b">
        <v>0</v>
      </c>
      <c r="BO1448" s="1">
        <f t="shared" si="665"/>
        <v>7</v>
      </c>
      <c r="BP1448" s="1" t="s">
        <v>16870</v>
      </c>
      <c r="BQ1448" s="1" cm="1">
        <f t="array" ref="BQ1448">_xlfn.IFS(BP1448="None Known",0, LEN(BP1448)&gt;500, 5,LEN(BP1448)&gt;400, 4, LEN(BP1448)&gt;300, 3, LEN(BP1448)&gt;200, 2, LEN(BP1448)&gt;1, 1)</f>
        <v>1</v>
      </c>
      <c r="BR1448" s="16" t="s">
        <v>24652</v>
      </c>
      <c r="BS1448" s="1">
        <v>1</v>
      </c>
      <c r="BT1448" s="1" t="s">
        <v>16871</v>
      </c>
      <c r="BU1448" s="1">
        <v>3</v>
      </c>
      <c r="BV1448" s="1" t="s">
        <v>16872</v>
      </c>
      <c r="BW1448" s="1" t="s">
        <v>31</v>
      </c>
      <c r="BX1448" s="1"/>
      <c r="BY1448" t="str">
        <f>_xlfn.XLOOKUP($B1448,Img_lookup!A:A,Img_lookup!B:B, "Not available")</f>
        <v>cbd9be1d-ff5a-49e4-b607-381595ae05c7</v>
      </c>
      <c r="BZ1448" t="str">
        <f>_xlfn.XLOOKUP($B1448,Img_lookup!A:A,Img_lookup!C:C, "Not available")</f>
        <v>Desert indianwheat (Plantago Ovata)</v>
      </c>
      <c r="CA1448" t="str">
        <f>_xlfn.XLOOKUP($B1448,Img_lookup!A:A,Img_lookup!D:D, "Not available")</f>
        <v>Joshua Tree National Park</v>
      </c>
      <c r="CB1448" t="str">
        <f>_xlfn.XLOOKUP($B1448,Img_lookup!A:A,Img_lookup!E:E, "https://imgur.com/aT5wafe")</f>
        <v>https://api.openverse.engineering/v1/images/cbd9be1d-ff5a-49e4-b607-381595ae05c7/thumb/</v>
      </c>
    </row>
    <row r="1449" spans="1:80" ht="280" x14ac:dyDescent="0.15">
      <c r="A1449" s="1" t="s">
        <v>3119</v>
      </c>
      <c r="B1449" s="1" t="s">
        <v>11835</v>
      </c>
      <c r="C1449" s="1" t="s">
        <v>11836</v>
      </c>
      <c r="E1449" s="1" t="s">
        <v>11837</v>
      </c>
      <c r="F1449" s="1" t="s">
        <v>85</v>
      </c>
      <c r="G1449" s="1" t="s">
        <v>85</v>
      </c>
      <c r="H1449" s="11" t="str">
        <f t="shared" si="667"/>
        <v>Annual</v>
      </c>
      <c r="J1449" s="1">
        <v>0.60000002399999997</v>
      </c>
      <c r="K1449" s="1">
        <v>0.25</v>
      </c>
      <c r="L1449" t="str" cm="1">
        <f t="array" ref="L1449">_xlfn.IFS(J1449+K1449="", "Unknown", J1449+K1449&gt;3, "Large", J1449+K1449&gt;0.5, "Medium", J1449+K1449&gt;0, "Small")</f>
        <v>Medium</v>
      </c>
      <c r="N1449" cm="1">
        <f t="array" ref="N1449">IF($M1449="",INDEX($M$2:$M$2176,MATCH(1,INDEX(($A$2:$A$2176=$A1449)*($M$2:$M$2176&lt;&gt;""),0),0)),$M1449)</f>
        <v>6</v>
      </c>
      <c r="O1449" s="2" t="str">
        <f t="shared" si="662"/>
        <v>Seasonal outdoors</v>
      </c>
      <c r="P1449" s="1" t="s">
        <v>11838</v>
      </c>
      <c r="R1449" t="str">
        <f t="shared" si="666"/>
        <v>Medium</v>
      </c>
      <c r="W1449"/>
      <c r="AF1449" s="16" t="s">
        <v>24651</v>
      </c>
      <c r="AG1449" s="1" t="str">
        <f t="shared" si="652"/>
        <v xml:space="preserve">Seed </v>
      </c>
      <c r="AH1449" s="2" t="str">
        <f t="shared" si="653"/>
        <v>Sow spring in a cold frame. When they are large enough to handle, prick the seedlings out into individual pots and plant them out in early summer.
A sowing can be made outdoors in situ in mid to late spring if you have enough seeds.</v>
      </c>
      <c r="AI1449" s="1" t="s">
        <v>11839</v>
      </c>
      <c r="AJ1449" s="1" t="s">
        <v>1</v>
      </c>
      <c r="AK1449" s="1" t="s">
        <v>17104</v>
      </c>
      <c r="AL1449" s="1" t="str">
        <f t="shared" si="663"/>
        <v>Unscented</v>
      </c>
      <c r="AM1449" s="1" t="b">
        <v>0</v>
      </c>
      <c r="AN1449" s="1" t="b">
        <v>0</v>
      </c>
      <c r="AO1449" s="1" t="b">
        <v>0</v>
      </c>
      <c r="AP1449" s="5" t="s">
        <v>28</v>
      </c>
      <c r="AQ1449" s="5" t="str">
        <f t="shared" si="654"/>
        <v>Light, Medium, Heavy</v>
      </c>
      <c r="AR1449" s="1" t="s">
        <v>30</v>
      </c>
      <c r="AS1449" s="1" t="str">
        <f t="shared" si="664"/>
        <v>None</v>
      </c>
      <c r="AT1449" s="1" t="str">
        <f t="shared" si="655"/>
        <v>Full</v>
      </c>
      <c r="AU1449" s="1" t="s">
        <v>11</v>
      </c>
      <c r="AV1449" s="1" t="str">
        <f t="shared" si="656"/>
        <v>Dry, Moist</v>
      </c>
      <c r="AW1449" s="1" t="s">
        <v>12</v>
      </c>
      <c r="AX1449" s="1" t="str">
        <f t="shared" si="657"/>
        <v>Acid, Neutral, Alkaline</v>
      </c>
      <c r="AY1449" s="1" t="b">
        <v>0</v>
      </c>
      <c r="AZ1449" s="1" t="b">
        <v>0</v>
      </c>
      <c r="BA1449" s="1" t="b">
        <v>0</v>
      </c>
      <c r="BC1449" t="str">
        <f t="shared" si="658"/>
        <v>FALSE</v>
      </c>
      <c r="BE1449" t="str">
        <f t="shared" si="659"/>
        <v>FALSE</v>
      </c>
      <c r="BF1449" s="1" t="b">
        <v>0</v>
      </c>
      <c r="BG1449" s="1" t="b">
        <v>0</v>
      </c>
      <c r="BH1449" s="1" t="b">
        <v>0</v>
      </c>
      <c r="BJ1449" s="1" t="str">
        <f t="shared" si="660"/>
        <v>FALSE</v>
      </c>
      <c r="BK1449" s="1" t="s">
        <v>77</v>
      </c>
      <c r="BL1449" t="str">
        <f t="shared" si="661"/>
        <v>TRUE</v>
      </c>
      <c r="BM1449" s="1" t="b">
        <v>0</v>
      </c>
      <c r="BN1449" s="1" t="b">
        <v>0</v>
      </c>
      <c r="BO1449" s="1">
        <f t="shared" si="665"/>
        <v>10</v>
      </c>
      <c r="BP1449" s="1" t="s">
        <v>11840</v>
      </c>
      <c r="BQ1449" s="1" cm="1">
        <f t="array" ref="BQ1449">_xlfn.IFS(BP1449="None Known",0, LEN(BP1449)&gt;500, 5,LEN(BP1449)&gt;400, 4, LEN(BP1449)&gt;300, 3, LEN(BP1449)&gt;200, 2, LEN(BP1449)&gt;1, 1)</f>
        <v>1</v>
      </c>
      <c r="BR1449" s="16" t="s">
        <v>24653</v>
      </c>
      <c r="BS1449" s="1">
        <v>2</v>
      </c>
      <c r="BT1449" s="1" t="s">
        <v>11841</v>
      </c>
      <c r="BU1449" s="1">
        <v>3</v>
      </c>
      <c r="BV1449" s="1" t="s">
        <v>10703</v>
      </c>
      <c r="BW1449" s="1" t="s">
        <v>31</v>
      </c>
      <c r="BX1449" s="1"/>
      <c r="BY1449" t="str">
        <f>_xlfn.XLOOKUP($B1449,Img_lookup!A:A,Img_lookup!B:B, "Not available")</f>
        <v>Not available</v>
      </c>
      <c r="BZ1449" t="str">
        <f>_xlfn.XLOOKUP($B1449,Img_lookup!A:A,Img_lookup!C:C, "Not available")</f>
        <v>Not available</v>
      </c>
      <c r="CA1449" t="str">
        <f>_xlfn.XLOOKUP($B1449,Img_lookup!A:A,Img_lookup!D:D, "Not available")</f>
        <v>Not available</v>
      </c>
      <c r="CB1449" t="str">
        <f>_xlfn.XLOOKUP($B1449,Img_lookup!A:A,Img_lookup!E:E, "https://imgur.com/aT5wafe")</f>
        <v>https://imgur.com/aT5wafe</v>
      </c>
    </row>
    <row r="1450" spans="1:80" ht="280" x14ac:dyDescent="0.15">
      <c r="A1450" s="1" t="s">
        <v>3119</v>
      </c>
      <c r="B1450" s="1" t="s">
        <v>9219</v>
      </c>
      <c r="C1450" s="1" t="s">
        <v>9220</v>
      </c>
      <c r="E1450" s="1" t="s">
        <v>9221</v>
      </c>
      <c r="F1450" s="1" t="s">
        <v>17124</v>
      </c>
      <c r="G1450" s="1" t="s">
        <v>17124</v>
      </c>
      <c r="H1450" s="11" t="str">
        <f t="shared" si="667"/>
        <v>Annual/Perennial</v>
      </c>
      <c r="J1450" s="1">
        <v>0.10000000100000001</v>
      </c>
      <c r="L1450" t="str" cm="1">
        <f t="array" ref="L1450">_xlfn.IFS(J1450+K1450="", "Unknown", J1450+K1450&gt;3, "Large", J1450+K1450&gt;0.5, "Medium", J1450+K1450&gt;0, "Small")</f>
        <v>Small</v>
      </c>
      <c r="N1450" cm="1">
        <f t="array" ref="N1450">IF($M1450="",INDEX($M$2:$M$2176,MATCH(1,INDEX(($A$2:$A$2176=$A1450)*($M$2:$M$2176&lt;&gt;""),0),0)),$M1450)</f>
        <v>6</v>
      </c>
      <c r="O1450" s="2" t="str">
        <f t="shared" si="662"/>
        <v>Seasonal outdoors</v>
      </c>
      <c r="P1450" s="1" t="s">
        <v>9222</v>
      </c>
      <c r="R1450" t="str">
        <f t="shared" si="666"/>
        <v>Medium</v>
      </c>
      <c r="W1450"/>
      <c r="AF1450" s="16" t="s">
        <v>24651</v>
      </c>
      <c r="AG1450" s="1" t="str">
        <f t="shared" si="652"/>
        <v xml:space="preserve">Seed </v>
      </c>
      <c r="AH1450" s="2" t="str">
        <f t="shared" si="653"/>
        <v>Sow spring in a cold frame. When they are large enough to handle, prick the seedlings out into individual pots and plant them out in early summer.
A sowing can be made outdoors in situ in mid to late spring if you have enough seeds.</v>
      </c>
      <c r="AI1450" s="1" t="s">
        <v>9223</v>
      </c>
      <c r="AJ1450" s="1" t="s">
        <v>1</v>
      </c>
      <c r="AK1450" s="1" t="s">
        <v>17104</v>
      </c>
      <c r="AL1450" s="1" t="str">
        <f t="shared" si="663"/>
        <v>Unscented</v>
      </c>
      <c r="AM1450" s="1" t="b">
        <v>0</v>
      </c>
      <c r="AN1450" s="1" t="b">
        <v>0</v>
      </c>
      <c r="AO1450" s="1" t="b">
        <v>0</v>
      </c>
      <c r="AP1450" s="5" t="s">
        <v>28</v>
      </c>
      <c r="AQ1450" s="5" t="str">
        <f t="shared" si="654"/>
        <v>Light, Medium, Heavy</v>
      </c>
      <c r="AR1450" s="1" t="s">
        <v>30</v>
      </c>
      <c r="AS1450" s="1" t="str">
        <f t="shared" si="664"/>
        <v>None</v>
      </c>
      <c r="AT1450" s="1" t="str">
        <f t="shared" si="655"/>
        <v>Full</v>
      </c>
      <c r="AU1450" s="1" t="s">
        <v>11</v>
      </c>
      <c r="AV1450" s="1" t="str">
        <f t="shared" si="656"/>
        <v>Dry, Moist</v>
      </c>
      <c r="AW1450" s="1" t="s">
        <v>12</v>
      </c>
      <c r="AX1450" s="1" t="str">
        <f t="shared" si="657"/>
        <v>Acid, Neutral, Alkaline</v>
      </c>
      <c r="AY1450" s="1" t="b">
        <v>0</v>
      </c>
      <c r="AZ1450" s="1" t="b">
        <v>0</v>
      </c>
      <c r="BA1450" s="1" t="b">
        <v>0</v>
      </c>
      <c r="BC1450" t="str">
        <f t="shared" si="658"/>
        <v>FALSE</v>
      </c>
      <c r="BE1450" t="str">
        <f t="shared" si="659"/>
        <v>FALSE</v>
      </c>
      <c r="BF1450" s="1" t="b">
        <v>0</v>
      </c>
      <c r="BG1450" s="1" t="b">
        <v>0</v>
      </c>
      <c r="BH1450" s="1" t="b">
        <v>0</v>
      </c>
      <c r="BJ1450" s="1" t="str">
        <f t="shared" si="660"/>
        <v>FALSE</v>
      </c>
      <c r="BK1450" s="1" t="s">
        <v>77</v>
      </c>
      <c r="BL1450" t="str">
        <f t="shared" si="661"/>
        <v>TRUE</v>
      </c>
      <c r="BM1450" s="1" t="b">
        <v>0</v>
      </c>
      <c r="BN1450" s="1" t="b">
        <v>0</v>
      </c>
      <c r="BO1450" s="1">
        <f t="shared" si="665"/>
        <v>5</v>
      </c>
      <c r="BP1450" s="1" t="s">
        <v>31</v>
      </c>
      <c r="BQ1450" s="1" cm="1">
        <f t="array" ref="BQ1450">_xlfn.IFS(BP1450="None Known",0, LEN(BP1450)&gt;500, 5,LEN(BP1450)&gt;400, 4, LEN(BP1450)&gt;300, 3, LEN(BP1450)&gt;200, 2, LEN(BP1450)&gt;1, 1)</f>
        <v>0</v>
      </c>
      <c r="BR1450" s="1" t="s">
        <v>9224</v>
      </c>
      <c r="BS1450" s="1">
        <v>1</v>
      </c>
      <c r="BT1450" s="1" t="s">
        <v>9225</v>
      </c>
      <c r="BU1450" s="1">
        <v>2</v>
      </c>
      <c r="BV1450" s="1" t="s">
        <v>9226</v>
      </c>
      <c r="BW1450" s="1" t="s">
        <v>31</v>
      </c>
      <c r="BX1450" s="1"/>
      <c r="BY1450" t="str">
        <f>_xlfn.XLOOKUP($B1450,Img_lookup!A:A,Img_lookup!B:B, "Not available")</f>
        <v>4c794de7-dd86-4e3f-9045-f20315c7f34d</v>
      </c>
      <c r="BZ1450" t="str">
        <f>_xlfn.XLOOKUP($B1450,Img_lookup!A:A,Img_lookup!C:C, "Not available")</f>
        <v>Plantago rugelii Decne.</v>
      </c>
      <c r="CA1450">
        <f>_xlfn.XLOOKUP($B1450,Img_lookup!A:A,Img_lookup!D:D, "Not available")</f>
        <v>0</v>
      </c>
      <c r="CB1450" t="str">
        <f>_xlfn.XLOOKUP($B1450,Img_lookup!A:A,Img_lookup!E:E, "https://imgur.com/aT5wafe")</f>
        <v>https://api.openverse.engineering/v1/images/4c794de7-dd86-4e3f-9045-f20315c7f34d/thumb/</v>
      </c>
    </row>
    <row r="1451" spans="1:80" ht="409.6" x14ac:dyDescent="0.15">
      <c r="A1451" s="1" t="s">
        <v>7816</v>
      </c>
      <c r="B1451" s="1" t="s">
        <v>7817</v>
      </c>
      <c r="C1451" s="1" t="s">
        <v>7818</v>
      </c>
      <c r="D1451" s="1" t="s">
        <v>7819</v>
      </c>
      <c r="E1451" s="1" t="s">
        <v>7820</v>
      </c>
      <c r="F1451" s="1" t="s">
        <v>62</v>
      </c>
      <c r="G1451" s="1" t="s">
        <v>62</v>
      </c>
      <c r="H1451" s="11" t="str">
        <f t="shared" si="667"/>
        <v>Perennial</v>
      </c>
      <c r="I1451" s="1" t="s">
        <v>17107</v>
      </c>
      <c r="J1451" s="1">
        <v>30</v>
      </c>
      <c r="K1451" s="1">
        <v>30</v>
      </c>
      <c r="L1451" t="str" cm="1">
        <f t="array" ref="L1451">_xlfn.IFS(J1451+K1451="", "Unknown", J1451+K1451&gt;3, "Large", J1451+K1451&gt;0.5, "Medium", J1451+K1451&gt;0, "Small")</f>
        <v>Large</v>
      </c>
      <c r="M1451" s="1">
        <v>5</v>
      </c>
      <c r="N1451" cm="1">
        <f t="array" ref="N1451">IF($M1451="",INDEX($M$2:$M$2176,MATCH(1,INDEX(($A$2:$A$2176=$A1451)*($M$2:$M$2176&lt;&gt;""),0),0)),$M1451)</f>
        <v>5</v>
      </c>
      <c r="O1451" s="2" t="str">
        <f t="shared" si="662"/>
        <v>Seasonal outdoors</v>
      </c>
      <c r="P1451" s="1" t="s">
        <v>7821</v>
      </c>
      <c r="Q1451" s="1" t="s">
        <v>17109</v>
      </c>
      <c r="R1451" t="str">
        <f t="shared" si="666"/>
        <v>Fast</v>
      </c>
      <c r="T1451" s="1"/>
      <c r="U1451" s="1"/>
      <c r="V1451" s="1">
        <v>5</v>
      </c>
      <c r="W1451" s="6">
        <f>IF(ISNUMBER(SEARCH("-",V1451)),TRIM(LEFT(V1451,FIND("-",V1451)-1)),V1451)</f>
        <v>5</v>
      </c>
      <c r="X1451" t="str">
        <f>IF(W1451=1, "January", IF(W1451=2, "February", IF(W1451=3, "March", IF(W1451=4, "April", IF(W1451=5, "May", IF(W1451=6, "June", IF(W1451=7, "July", IF(W1451=8, "August", IF(W1451=9, "September", IF(W1451=10, "October", IF(W1451=11, "November", IF(W1451=12, "December", "Other"))))))))))))</f>
        <v>May</v>
      </c>
      <c r="Y1451" s="1"/>
      <c r="Z1451" s="1"/>
      <c r="AA1451" s="1" t="s">
        <v>7822</v>
      </c>
      <c r="AB1451" s="1" t="str">
        <f>IF(ISNUMBER(SEARCH("-",AA1451)),TRIM(LEFT(AA1451,FIND("-",AA1451)-1)),AA1451)</f>
        <v>10</v>
      </c>
      <c r="AC1451" s="1" t="str">
        <f>IF(AB1451="1", "January", IF(AB1451="2", "February", IF(AB1451="3", "March", IF(AB1451="4", "April", IF(AB1451="5", "May", IF(AB1451="6", "June", IF(AB1451="7", "July", IF(AB1451="8", "August", IF(AB1451="9", "September", IF(AB1451="10", "October", IF(AB1451="11", "November", IF(AB1451="12", "December", "Other"))))))))))))</f>
        <v>October</v>
      </c>
      <c r="AD1451" s="1" t="str">
        <f>IF(ISNUMBER(SEARCH("-",AA1451)),TRIM(RIGHT(AA1451,LEN(AA1451)-SEARCH("-",AA1451))),AA1451)</f>
        <v>3</v>
      </c>
      <c r="AE1451" s="1" t="str">
        <f>IF(AD1451="1", "January", IF(AD1451="2", "February", IF(AD1451="3", "March", IF(AD1451="4", "April", IF(AD1451="5", "May", IF(AD1451="6", "June", IF(AD1451="7", "July", IF(AD1451="8", "August", IF(AD1451="9", "September", IF(AD1451="10", "October", IF(AD1451="11", "November", IF(AD1451="12", "December", "Other"))))))))))))</f>
        <v>March</v>
      </c>
      <c r="AF1451" s="16" t="s">
        <v>25130</v>
      </c>
      <c r="AG1451" s="1" t="str">
        <f t="shared" si="652"/>
        <v xml:space="preserve">Seed </v>
      </c>
      <c r="AH1451" s="2" t="str">
        <f t="shared" si="653"/>
        <v>Two months cold stratification improves germination[113]. Sow spring in a cold frame in light shade[78, 98]. Home grown seed is often of poor quality and low viability. It is best to harvest the seed in late winter or spring and then sow it immediately in a cold frame[80]. When they are large enough to handle, prick the seedlings out into individual pots and grow them on in the greenhouse for their first winter. Plant them out into their permanent positions in late spring or early summer, after the last expected frosts.
Cuttings of mature wood of the current years growth, 20 - 30 cm with a heel, autumn in a cold frame[1]. Easy[200].
Layering of stools in spring or autumn. Takes 12 months[78].</v>
      </c>
      <c r="AI1451" s="1" t="s">
        <v>7823</v>
      </c>
      <c r="AK1451" s="1" t="s">
        <v>17106</v>
      </c>
      <c r="AL1451" s="1" t="str">
        <f t="shared" si="663"/>
        <v>Unscented</v>
      </c>
      <c r="AM1451" s="1" t="b">
        <v>0</v>
      </c>
      <c r="AN1451" s="1" t="b">
        <v>1</v>
      </c>
      <c r="AO1451" s="1" t="b">
        <v>0</v>
      </c>
      <c r="AP1451" s="5" t="s">
        <v>28</v>
      </c>
      <c r="AQ1451" s="5" t="str">
        <f t="shared" si="654"/>
        <v>Light, Medium, Heavy</v>
      </c>
      <c r="AR1451" s="1" t="s">
        <v>30</v>
      </c>
      <c r="AS1451" s="1" t="str">
        <f t="shared" si="664"/>
        <v>None</v>
      </c>
      <c r="AT1451" s="1" t="str">
        <f t="shared" si="655"/>
        <v>Full</v>
      </c>
      <c r="AU1451" s="1" t="s">
        <v>402</v>
      </c>
      <c r="AV1451" s="1" t="str">
        <f t="shared" si="656"/>
        <v>Moist, Wet/Water</v>
      </c>
      <c r="AW1451" s="1" t="s">
        <v>12</v>
      </c>
      <c r="AX1451" s="1" t="str">
        <f t="shared" si="657"/>
        <v>Acid, Neutral, Alkaline</v>
      </c>
      <c r="AY1451" s="1" t="b">
        <v>0</v>
      </c>
      <c r="AZ1451" s="1" t="b">
        <v>0</v>
      </c>
      <c r="BA1451" s="1" t="b">
        <v>0</v>
      </c>
      <c r="BB1451" s="1" t="s">
        <v>275</v>
      </c>
      <c r="BC1451" t="str">
        <f t="shared" si="658"/>
        <v>TRUE</v>
      </c>
      <c r="BD1451" s="1" t="s">
        <v>77</v>
      </c>
      <c r="BE1451" t="str">
        <f t="shared" si="659"/>
        <v>TRUE</v>
      </c>
      <c r="BF1451" s="1" t="b">
        <v>0</v>
      </c>
      <c r="BG1451" s="1" t="b">
        <v>0</v>
      </c>
      <c r="BH1451" s="1" t="b">
        <v>1</v>
      </c>
      <c r="BJ1451" s="1" t="str">
        <f t="shared" si="660"/>
        <v>FALSE</v>
      </c>
      <c r="BL1451" t="str">
        <f t="shared" si="661"/>
        <v>FALSE</v>
      </c>
      <c r="BM1451" s="1" t="b">
        <v>0</v>
      </c>
      <c r="BN1451" s="1" t="b">
        <v>0</v>
      </c>
      <c r="BO1451" s="1">
        <f t="shared" si="665"/>
        <v>9</v>
      </c>
      <c r="BP1451" s="1" t="s">
        <v>7824</v>
      </c>
      <c r="BQ1451" s="1" cm="1">
        <f t="array" ref="BQ1451">_xlfn.IFS(BP1451="None Known",0, LEN(BP1451)&gt;500, 5,LEN(BP1451)&gt;400, 4, LEN(BP1451)&gt;300, 3, LEN(BP1451)&gt;200, 2, LEN(BP1451)&gt;1, 1)</f>
        <v>4</v>
      </c>
      <c r="BR1451" s="1" t="s">
        <v>7825</v>
      </c>
      <c r="BS1451" s="1">
        <v>1</v>
      </c>
      <c r="BT1451" s="1" t="s">
        <v>7826</v>
      </c>
      <c r="BU1451" s="1">
        <v>2</v>
      </c>
      <c r="BV1451" s="1" t="s">
        <v>7827</v>
      </c>
      <c r="BW1451" s="1" t="s">
        <v>7828</v>
      </c>
      <c r="BX1451" s="1"/>
      <c r="BY1451" t="str">
        <f>_xlfn.XLOOKUP($B1451,Img_lookup!A:A,Img_lookup!B:B, "Not available")</f>
        <v>f46727da-8993-46cc-8373-785780524a0c</v>
      </c>
      <c r="BZ1451" t="str">
        <f>_xlfn.XLOOKUP($B1451,Img_lookup!A:A,Img_lookup!C:C, "Not available")</f>
        <v>American sycamore (Platanus occidentalis) 2.jpg</v>
      </c>
      <c r="CA1451" t="str">
        <f>_xlfn.XLOOKUP($B1451,Img_lookup!A:A,Img_lookup!D:D, "Not available")</f>
        <v>Jeff Turner from Santa Clarita, CA, United States</v>
      </c>
      <c r="CB1451" t="str">
        <f>_xlfn.XLOOKUP($B1451,Img_lookup!A:A,Img_lookup!E:E, "https://imgur.com/aT5wafe")</f>
        <v>https://api.openverse.engineering/v1/images/f46727da-8993-46cc-8373-785780524a0c/thumb/</v>
      </c>
    </row>
    <row r="1452" spans="1:80" ht="409.6" x14ac:dyDescent="0.2">
      <c r="A1452" s="1" t="s">
        <v>3728</v>
      </c>
      <c r="B1452" s="1" t="s">
        <v>10704</v>
      </c>
      <c r="D1452" s="1" t="s">
        <v>10705</v>
      </c>
      <c r="E1452" s="1" t="s">
        <v>650</v>
      </c>
      <c r="F1452" s="1" t="s">
        <v>62</v>
      </c>
      <c r="G1452" s="1" t="s">
        <v>62</v>
      </c>
      <c r="H1452" s="11" t="str">
        <f t="shared" si="667"/>
        <v>Perennial</v>
      </c>
      <c r="I1452" s="1" t="s">
        <v>17107</v>
      </c>
      <c r="J1452" s="1">
        <v>12</v>
      </c>
      <c r="K1452" s="1">
        <v>12</v>
      </c>
      <c r="L1452" t="str" cm="1">
        <f t="array" ref="L1452">_xlfn.IFS(J1452+K1452="", "Unknown", J1452+K1452&gt;3, "Large", J1452+K1452&gt;0.5, "Medium", J1452+K1452&gt;0, "Small")</f>
        <v>Large</v>
      </c>
      <c r="M1452" s="1">
        <v>7</v>
      </c>
      <c r="N1452" cm="1">
        <f t="array" ref="N1452">IF($M1452="",INDEX($M$2:$M$2176,MATCH(1,INDEX(($A$2:$A$2176=$A1452)*($M$2:$M$2176&lt;&gt;""),0),0)),$M1452)</f>
        <v>7</v>
      </c>
      <c r="O1452" s="2" t="str">
        <f t="shared" si="662"/>
        <v>Seasonal outdoors</v>
      </c>
      <c r="P1452" s="1" t="s">
        <v>10706</v>
      </c>
      <c r="R1452" t="str">
        <f t="shared" si="666"/>
        <v>Medium</v>
      </c>
      <c r="T1452" s="1"/>
      <c r="U1452" s="1"/>
      <c r="V1452" s="1" t="s">
        <v>322</v>
      </c>
      <c r="W1452" s="6" t="str">
        <f>IF(ISNUMBER(SEARCH("-",V1452)),TRIM(LEFT(V1452,FIND("-",V1452)-1)),V1452)</f>
        <v>6</v>
      </c>
      <c r="X1452" t="str">
        <f>IF(W1452="1", "January", IF(W1452="2", "February", IF(W1452="3", "March", IF(W1452="4", "April", IF(W1452="5", "May", IF(W1452="6", "June", IF(W1452="7", "July", IF(W1452="8", "August", IF(W1452="9", "September", IF(W1452="10", "October", IF(W1452="11", "November", IF(W1452="12", "December", "Other"))))))))))))</f>
        <v>June</v>
      </c>
      <c r="Y1452" s="2" t="str">
        <f>IF(ISNUMBER(SEARCH("-",V1452)),TRIM(RIGHT(V1452,LEN(V1452)-SEARCH("-",V1452))),V1452)</f>
        <v>8</v>
      </c>
      <c r="Z1452" s="2" t="str">
        <f>IF(Y1452="1", "January", IF(Y1452="2", "February", IF(Y1452="3", "March", IF(Y1452="4", "April", IF(Y1452="5", "May", IF(Y1452="6", "June", IF(Y1452="7", "July", IF(Y1452="8", "August", IF(Y1452="9", "September", IF(Y1452="10", "October", IF(Y1452="11", "November", IF(Y1452="12", "December", "Other"))))))))))))</f>
        <v>August</v>
      </c>
      <c r="AF1452" s="17" t="s">
        <v>25131</v>
      </c>
      <c r="AG1452" s="1" t="str">
        <f t="shared" si="652"/>
        <v xml:space="preserve">Stratified Seed </v>
      </c>
      <c r="AH1452" s="2" t="str">
        <f t="shared" si="653"/>
        <v>The seed is best sown as soon as it is ripe in a cold frame. Stored seed requires a period of cold stratification[200]. When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Layering[200].</v>
      </c>
      <c r="AI1452" s="1" t="s">
        <v>10707</v>
      </c>
      <c r="AK1452" s="1" t="s">
        <v>17106</v>
      </c>
      <c r="AL1452" s="1" t="str">
        <f t="shared" si="663"/>
        <v>Unscented</v>
      </c>
      <c r="AM1452" s="1" t="b">
        <v>0</v>
      </c>
      <c r="AN1452" s="1" t="b">
        <v>1</v>
      </c>
      <c r="AO1452" s="1" t="b">
        <v>0</v>
      </c>
      <c r="AP1452" s="5" t="s">
        <v>28</v>
      </c>
      <c r="AQ1452" s="5" t="str">
        <f t="shared" si="654"/>
        <v>Light, Medium, Heavy</v>
      </c>
      <c r="AR1452" s="1" t="s">
        <v>10</v>
      </c>
      <c r="AS1452" s="1" t="str">
        <f t="shared" si="664"/>
        <v>None, Partial</v>
      </c>
      <c r="AT1452" s="1" t="str">
        <f t="shared" si="655"/>
        <v>Partial, Full</v>
      </c>
      <c r="AU1452" s="1" t="s">
        <v>29</v>
      </c>
      <c r="AV1452" s="1" t="str">
        <f t="shared" si="656"/>
        <v>Moist</v>
      </c>
      <c r="AW1452" s="1" t="s">
        <v>12</v>
      </c>
      <c r="AX1452" s="1" t="str">
        <f t="shared" si="657"/>
        <v>Acid, Neutral, Alkaline</v>
      </c>
      <c r="AY1452" s="1" t="b">
        <v>0</v>
      </c>
      <c r="AZ1452" s="1" t="b">
        <v>0</v>
      </c>
      <c r="BA1452" s="1" t="b">
        <v>0</v>
      </c>
      <c r="BC1452" t="str">
        <f t="shared" si="658"/>
        <v>FALSE</v>
      </c>
      <c r="BE1452" t="str">
        <f t="shared" si="659"/>
        <v>FALSE</v>
      </c>
      <c r="BF1452" s="1" t="b">
        <v>0</v>
      </c>
      <c r="BG1452" s="1" t="b">
        <v>0</v>
      </c>
      <c r="BH1452" s="1" t="b">
        <v>0</v>
      </c>
      <c r="BJ1452" s="1" t="str">
        <f t="shared" si="660"/>
        <v>FALSE</v>
      </c>
      <c r="BL1452" t="str">
        <f t="shared" si="661"/>
        <v>FALSE</v>
      </c>
      <c r="BM1452" s="1" t="b">
        <v>0</v>
      </c>
      <c r="BN1452" s="1" t="b">
        <v>0</v>
      </c>
      <c r="BO1452" s="1">
        <f t="shared" si="665"/>
        <v>6</v>
      </c>
      <c r="BP1452" s="1" t="s">
        <v>10708</v>
      </c>
      <c r="BQ1452" s="1" cm="1">
        <f t="array" ref="BQ1452">_xlfn.IFS(BP1452="None Known",0, LEN(BP1452)&gt;500, 5,LEN(BP1452)&gt;400, 4, LEN(BP1452)&gt;300, 3, LEN(BP1452)&gt;200, 2, LEN(BP1452)&gt;1, 1)</f>
        <v>3</v>
      </c>
      <c r="BR1452" s="1" t="s">
        <v>10709</v>
      </c>
      <c r="BS1452" s="1">
        <v>1</v>
      </c>
      <c r="BT1452" s="1" t="s">
        <v>31</v>
      </c>
      <c r="BU1452" s="1">
        <v>0</v>
      </c>
      <c r="BV1452" s="1" t="s">
        <v>34</v>
      </c>
      <c r="BW1452" s="1" t="s">
        <v>31</v>
      </c>
      <c r="BX1452" s="1"/>
      <c r="BY1452" t="str">
        <f>_xlfn.XLOOKUP($B1452,Img_lookup!A:A,Img_lookup!B:B, "Not available")</f>
        <v>efd925cd-4a18-4ed7-8263-ab4e004771fc</v>
      </c>
      <c r="BZ1452" t="str">
        <f>_xlfn.XLOOKUP($B1452,Img_lookup!A:A,Img_lookup!C:C, "Not available")</f>
        <v>Platycarya strobilacea</v>
      </c>
      <c r="CA1452" t="str">
        <f>_xlfn.XLOOKUP($B1452,Img_lookup!A:A,Img_lookup!D:D, "Not available")</f>
        <v>M. Martin Vicente</v>
      </c>
      <c r="CB1452" t="str">
        <f>_xlfn.XLOOKUP($B1452,Img_lookup!A:A,Img_lookup!E:E, "https://imgur.com/aT5wafe")</f>
        <v>https://api.openverse.engineering/v1/images/efd925cd-4a18-4ed7-8263-ab4e004771fc/thumb/</v>
      </c>
    </row>
    <row r="1453" spans="1:80" ht="409.6" x14ac:dyDescent="0.15">
      <c r="A1453" s="1" t="s">
        <v>257</v>
      </c>
      <c r="B1453" s="1" t="s">
        <v>13457</v>
      </c>
      <c r="C1453" s="1" t="s">
        <v>13458</v>
      </c>
      <c r="D1453" s="1" t="s">
        <v>13459</v>
      </c>
      <c r="E1453" s="1" t="s">
        <v>106</v>
      </c>
      <c r="F1453" s="1" t="s">
        <v>6</v>
      </c>
      <c r="G1453" s="1" t="s">
        <v>6</v>
      </c>
      <c r="H1453" s="11" t="str">
        <f t="shared" si="667"/>
        <v>Perennial</v>
      </c>
      <c r="J1453" s="1">
        <v>0.5</v>
      </c>
      <c r="K1453" s="1">
        <v>0.40000000600000002</v>
      </c>
      <c r="L1453" t="str" cm="1">
        <f t="array" ref="L1453">_xlfn.IFS(J1453+K1453="", "Unknown", J1453+K1453&gt;3, "Large", J1453+K1453&gt;0.5, "Medium", J1453+K1453&gt;0, "Small")</f>
        <v>Medium</v>
      </c>
      <c r="M1453" s="1">
        <v>4</v>
      </c>
      <c r="N1453" cm="1">
        <f t="array" ref="N1453">IF($M1453="",INDEX($M$2:$M$2176,MATCH(1,INDEX(($A$2:$A$2176=$A1453)*($M$2:$M$2176&lt;&gt;""),0),0)),$M1453)</f>
        <v>4</v>
      </c>
      <c r="O1453" s="2" t="str">
        <f t="shared" si="662"/>
        <v>Hardy to cold</v>
      </c>
      <c r="P1453" s="1" t="s">
        <v>13460</v>
      </c>
      <c r="R1453" t="str">
        <f t="shared" si="666"/>
        <v>Medium</v>
      </c>
      <c r="T1453" s="1"/>
      <c r="U1453" s="1"/>
      <c r="V1453" s="1" t="s">
        <v>51</v>
      </c>
      <c r="W1453" s="6" t="str">
        <f>IF(ISNUMBER(SEARCH("-",V1453)),TRIM(LEFT(V1453,FIND("-",V1453)-1)),V1453)</f>
        <v>7</v>
      </c>
      <c r="X1453" t="str">
        <f>IF(W1453="1", "January", IF(W1453="2", "February", IF(W1453="3", "March", IF(W1453="4", "April", IF(W1453="5", "May", IF(W1453="6", "June", IF(W1453="7", "July", IF(W1453="8", "August", IF(W1453="9", "September", IF(W1453="10", "October", IF(W1453="11", "November", IF(W1453="12", "December", "Other"))))))))))))</f>
        <v>July</v>
      </c>
      <c r="Y1453" s="2" t="str">
        <f>IF(ISNUMBER(SEARCH("-",V1453)),TRIM(RIGHT(V1453,LEN(V1453)-SEARCH("-",V1453))),V1453)</f>
        <v>8</v>
      </c>
      <c r="Z1453" s="2" t="str">
        <f>IF(Y1453="1", "January", IF(Y1453="2", "February", IF(Y1453="3", "March", IF(Y1453="4", "April", IF(Y1453="5", "May", IF(Y1453="6", "June", IF(Y1453="7", "July", IF(Y1453="8", "August", IF(Y1453="9", "September", IF(Y1453="10", "October", IF(Y1453="11", "November", IF(Y1453="12", "December", "Other"))))))))))))</f>
        <v>August</v>
      </c>
      <c r="AA1453" s="1" t="s">
        <v>427</v>
      </c>
      <c r="AB1453" s="1" t="str">
        <f>IF(ISNUMBER(SEARCH("-",AA1453)),TRIM(LEFT(AA1453,FIND("-",AA1453)-1)),AA1453)</f>
        <v>8</v>
      </c>
      <c r="AC1453" s="1" t="str">
        <f>IF(AB1453="1", "January", IF(AB1453="2", "February", IF(AB1453="3", "March", IF(AB1453="4", "April", IF(AB1453="5", "May", IF(AB1453="6", "June", IF(AB1453="7", "July", IF(AB1453="8", "August", IF(AB1453="9", "September", IF(AB1453="10", "October", IF(AB1453="11", "November", IF(AB1453="12", "December", "Other"))))))))))))</f>
        <v>August</v>
      </c>
      <c r="AD1453" s="1" t="str">
        <f>IF(ISNUMBER(SEARCH("-",AA1453)),TRIM(RIGHT(AA1453,LEN(AA1453)-SEARCH("-",AA1453))),AA1453)</f>
        <v>9</v>
      </c>
      <c r="AE1453" s="1" t="str">
        <f>IF(AD1453="1", "January", IF(AD1453="2", "February", IF(AD1453="3", "March", IF(AD1453="4", "April", IF(AD1453="5", "May", IF(AD1453="6", "June", IF(AD1453="7", "July", IF(AD1453="8", "August", IF(AD1453="9", "September", IF(AD1453="10", "October", IF(AD1453="11", "November", IF(AD1453="12", "December", "Other"))))))))))))</f>
        <v>September</v>
      </c>
      <c r="AF1453" s="16" t="s">
        <v>24654</v>
      </c>
      <c r="AG1453" s="1" t="str">
        <f t="shared" si="652"/>
        <v xml:space="preserve">Seed </v>
      </c>
      <c r="AH1453" s="2" t="str">
        <f t="shared" si="653"/>
        <v>Sow spring in a cold frame[111]. Free and quick germination[K]. Prick out the seedlings into individual pots when they are large enough to handle and plant them out in the winter when the plants are dormant[238, K].
Basal cuttings of non-flowering shoots in spring, preferably with a piece of root attached[188]. Harvest the shoots with plenty of underground stem when they are about 8 - 10cm above the ground. Pot them up into individual pots and keep them in light shade in a cold frame or greenhouse until they are rooting well. Plant them out in the summer.</v>
      </c>
      <c r="AI1453" s="1" t="s">
        <v>13461</v>
      </c>
      <c r="AK1453" s="1" t="s">
        <v>17104</v>
      </c>
      <c r="AL1453" s="1" t="str">
        <f t="shared" si="663"/>
        <v>Unscented</v>
      </c>
      <c r="AM1453" s="1" t="b">
        <v>0</v>
      </c>
      <c r="AN1453" s="1" t="b">
        <v>0</v>
      </c>
      <c r="AO1453" s="1" t="b">
        <v>0</v>
      </c>
      <c r="AP1453" s="5" t="s">
        <v>28</v>
      </c>
      <c r="AQ1453" s="5" t="str">
        <f t="shared" si="654"/>
        <v>Light, Medium, Heavy</v>
      </c>
      <c r="AR1453" s="1" t="s">
        <v>10</v>
      </c>
      <c r="AS1453" s="1" t="str">
        <f t="shared" si="664"/>
        <v>None, Partial</v>
      </c>
      <c r="AT1453" s="1" t="str">
        <f t="shared" si="655"/>
        <v>Partial, Full</v>
      </c>
      <c r="AU1453" s="1" t="s">
        <v>29</v>
      </c>
      <c r="AV1453" s="1" t="str">
        <f t="shared" si="656"/>
        <v>Moist</v>
      </c>
      <c r="AW1453" s="1" t="s">
        <v>12</v>
      </c>
      <c r="AX1453" s="1" t="str">
        <f t="shared" si="657"/>
        <v>Acid, Neutral, Alkaline</v>
      </c>
      <c r="AY1453" s="1" t="b">
        <v>0</v>
      </c>
      <c r="AZ1453" s="1" t="b">
        <v>0</v>
      </c>
      <c r="BA1453" s="1" t="b">
        <v>0</v>
      </c>
      <c r="BC1453" t="str">
        <f t="shared" si="658"/>
        <v>FALSE</v>
      </c>
      <c r="BE1453" t="str">
        <f t="shared" si="659"/>
        <v>FALSE</v>
      </c>
      <c r="BF1453" s="1" t="b">
        <v>0</v>
      </c>
      <c r="BG1453" s="1" t="b">
        <v>0</v>
      </c>
      <c r="BH1453" s="1" t="b">
        <v>0</v>
      </c>
      <c r="BI1453" s="1" t="s">
        <v>30</v>
      </c>
      <c r="BJ1453" s="1" t="str">
        <f t="shared" si="660"/>
        <v>FALSE</v>
      </c>
      <c r="BL1453" t="str">
        <f t="shared" si="661"/>
        <v>FALSE</v>
      </c>
      <c r="BM1453" s="1" t="b">
        <v>0</v>
      </c>
      <c r="BN1453" s="1" t="b">
        <v>0</v>
      </c>
      <c r="BO1453" s="1">
        <f t="shared" si="665"/>
        <v>9</v>
      </c>
      <c r="BP1453" s="1" t="s">
        <v>31</v>
      </c>
      <c r="BQ1453" s="1" cm="1">
        <f t="array" ref="BQ1453">_xlfn.IFS(BP1453="None Known",0, LEN(BP1453)&gt;500, 5,LEN(BP1453)&gt;400, 4, LEN(BP1453)&gt;300, 3, LEN(BP1453)&gt;200, 2, LEN(BP1453)&gt;1, 1)</f>
        <v>0</v>
      </c>
      <c r="BR1453" s="1" t="s">
        <v>13462</v>
      </c>
      <c r="BS1453" s="1">
        <v>2</v>
      </c>
      <c r="BT1453" s="1" t="s">
        <v>13463</v>
      </c>
      <c r="BU1453" s="1">
        <v>3</v>
      </c>
      <c r="BV1453" s="1" t="s">
        <v>803</v>
      </c>
      <c r="BW1453" s="1" t="s">
        <v>13464</v>
      </c>
      <c r="BX1453" s="1"/>
      <c r="BY1453" t="str">
        <f>_xlfn.XLOOKUP($B1453,Img_lookup!A:A,Img_lookup!B:B, "Not available")</f>
        <v>047fb58f-f0ad-40fe-bdbc-73d4467363a0</v>
      </c>
      <c r="BZ1453" t="str">
        <f>_xlfn.XLOOKUP($B1453,Img_lookup!A:A,Img_lookup!C:C, "Not available")</f>
        <v>Balloon flower / Platycodon grandiflorus / Ê°îÊ¢ó(„Ç≠„Ç≠„Éß„Ç¶)</v>
      </c>
      <c r="CA1453" t="str">
        <f>_xlfn.XLOOKUP($B1453,Img_lookup!A:A,Img_lookup!D:D, "Not available")</f>
        <v>TANAKA Juuyoh (Áî∞‰∏≠ÂçÅÊ¥ã)</v>
      </c>
      <c r="CB1453" t="str">
        <f>_xlfn.XLOOKUP($B1453,Img_lookup!A:A,Img_lookup!E:E, "https://imgur.com/aT5wafe")</f>
        <v>https://api.openverse.engineering/v1/images/047fb58f-f0ad-40fe-bdbc-73d4467363a0/thumb/</v>
      </c>
    </row>
    <row r="1454" spans="1:80" ht="397" x14ac:dyDescent="0.15">
      <c r="A1454" s="1" t="s">
        <v>103</v>
      </c>
      <c r="B1454" s="1" t="s">
        <v>16343</v>
      </c>
      <c r="D1454" s="1" t="s">
        <v>16344</v>
      </c>
      <c r="E1454" s="1" t="s">
        <v>2501</v>
      </c>
      <c r="F1454" s="1" t="s">
        <v>6</v>
      </c>
      <c r="G1454" s="1" t="s">
        <v>6</v>
      </c>
      <c r="H1454" s="11" t="str">
        <f t="shared" si="667"/>
        <v>Perennial</v>
      </c>
      <c r="J1454" s="1">
        <v>1</v>
      </c>
      <c r="L1454" t="str" cm="1">
        <f t="array" ref="L1454">_xlfn.IFS(J1454+K1454="", "Unknown", J1454+K1454&gt;3, "Large", J1454+K1454&gt;0.5, "Medium", J1454+K1454&gt;0, "Small")</f>
        <v>Medium</v>
      </c>
      <c r="N1454" cm="1">
        <f t="array" ref="N1454">IF($M1454="",INDEX($M$2:$M$2176,MATCH(1,INDEX(($A$2:$A$2176=$A1454)*($M$2:$M$2176&lt;&gt;""),0),0)),$M1454)</f>
        <v>4</v>
      </c>
      <c r="O1454" s="2" t="str">
        <f t="shared" si="662"/>
        <v>Hardy to cold</v>
      </c>
      <c r="P1454" s="1" t="s">
        <v>16345</v>
      </c>
      <c r="R1454" t="str">
        <f t="shared" si="666"/>
        <v>Medium</v>
      </c>
      <c r="W1454"/>
      <c r="AF1454" s="16" t="s">
        <v>23889</v>
      </c>
      <c r="AG1454" s="1" t="str">
        <f t="shared" si="652"/>
        <v xml:space="preserve">Seed </v>
      </c>
      <c r="AH1454" s="2" t="str">
        <f t="shared" si="653"/>
        <v>We have no information on this species but suggest sowing the seed in a cold frame in the spring. Only just cover the seed. Prick out the seedlings into individual pots when they are large enough to handle and grow them on in the cold frame for their first winter. Plant them out into their permanent positions in the spring.
Division in the spring might be possible.</v>
      </c>
      <c r="AI1454" s="1" t="s">
        <v>15005</v>
      </c>
      <c r="AK1454" s="1" t="s">
        <v>17104</v>
      </c>
      <c r="AL1454" s="1" t="str">
        <f t="shared" si="663"/>
        <v>Unscented</v>
      </c>
      <c r="AM1454" s="1" t="b">
        <v>0</v>
      </c>
      <c r="AN1454" s="1" t="b">
        <v>1</v>
      </c>
      <c r="AO1454" s="1" t="b">
        <v>0</v>
      </c>
      <c r="AP1454" s="5" t="s">
        <v>28</v>
      </c>
      <c r="AQ1454" s="5" t="str">
        <f t="shared" si="654"/>
        <v>Light, Medium, Heavy</v>
      </c>
      <c r="AR1454" s="1" t="s">
        <v>10</v>
      </c>
      <c r="AS1454" s="1" t="str">
        <f t="shared" si="664"/>
        <v>None, Partial</v>
      </c>
      <c r="AT1454" s="1" t="str">
        <f t="shared" si="655"/>
        <v>Partial, Full</v>
      </c>
      <c r="AU1454" s="1" t="s">
        <v>29</v>
      </c>
      <c r="AV1454" s="1" t="str">
        <f t="shared" si="656"/>
        <v>Moist</v>
      </c>
      <c r="AW1454" s="1" t="s">
        <v>12</v>
      </c>
      <c r="AX1454" s="1" t="str">
        <f t="shared" si="657"/>
        <v>Acid, Neutral, Alkaline</v>
      </c>
      <c r="AY1454" s="1" t="b">
        <v>0</v>
      </c>
      <c r="AZ1454" s="1" t="b">
        <v>0</v>
      </c>
      <c r="BA1454" s="1" t="b">
        <v>0</v>
      </c>
      <c r="BC1454" t="str">
        <f t="shared" si="658"/>
        <v>FALSE</v>
      </c>
      <c r="BE1454" t="str">
        <f t="shared" si="659"/>
        <v>FALSE</v>
      </c>
      <c r="BF1454" s="1" t="b">
        <v>0</v>
      </c>
      <c r="BG1454" s="1" t="b">
        <v>0</v>
      </c>
      <c r="BH1454" s="1" t="b">
        <v>0</v>
      </c>
      <c r="BJ1454" s="1" t="str">
        <f t="shared" si="660"/>
        <v>FALSE</v>
      </c>
      <c r="BL1454" t="str">
        <f t="shared" si="661"/>
        <v>FALSE</v>
      </c>
      <c r="BM1454" s="1" t="b">
        <v>0</v>
      </c>
      <c r="BN1454" s="1" t="b">
        <v>0</v>
      </c>
      <c r="BO1454" s="1">
        <f t="shared" si="665"/>
        <v>3</v>
      </c>
      <c r="BP1454" s="1" t="s">
        <v>31</v>
      </c>
      <c r="BQ1454" s="1" cm="1">
        <f t="array" ref="BQ1454">_xlfn.IFS(BP1454="None Known",0, LEN(BP1454)&gt;500, 5,LEN(BP1454)&gt;400, 4, LEN(BP1454)&gt;300, 3, LEN(BP1454)&gt;200, 2, LEN(BP1454)&gt;1, 1)</f>
        <v>0</v>
      </c>
      <c r="BR1454" s="1" t="s">
        <v>16346</v>
      </c>
      <c r="BS1454" s="1">
        <v>1</v>
      </c>
      <c r="BT1454" s="1" t="s">
        <v>31</v>
      </c>
      <c r="BU1454" s="1">
        <v>0</v>
      </c>
      <c r="BW1454" s="1" t="s">
        <v>31</v>
      </c>
      <c r="BX1454" s="1"/>
      <c r="BY1454" t="str">
        <f>_xlfn.XLOOKUP($B1454,Img_lookup!A:A,Img_lookup!B:B, "Not available")</f>
        <v>Not available</v>
      </c>
      <c r="BZ1454" t="str">
        <f>_xlfn.XLOOKUP($B1454,Img_lookup!A:A,Img_lookup!C:C, "Not available")</f>
        <v>Not available</v>
      </c>
      <c r="CA1454" t="str">
        <f>_xlfn.XLOOKUP($B1454,Img_lookup!A:A,Img_lookup!D:D, "Not available")</f>
        <v>Not available</v>
      </c>
      <c r="CB1454" t="str">
        <f>_xlfn.XLOOKUP($B1454,Img_lookup!A:A,Img_lookup!E:E, "https://imgur.com/aT5wafe")</f>
        <v>https://imgur.com/aT5wafe</v>
      </c>
    </row>
    <row r="1455" spans="1:80" ht="409.6" x14ac:dyDescent="0.15">
      <c r="A1455" s="1" t="s">
        <v>9094</v>
      </c>
      <c r="B1455" s="1" t="s">
        <v>15800</v>
      </c>
      <c r="C1455" s="1" t="s">
        <v>15801</v>
      </c>
      <c r="D1455" s="1" t="s">
        <v>15802</v>
      </c>
      <c r="E1455" s="1" t="s">
        <v>15803</v>
      </c>
      <c r="F1455" s="1" t="s">
        <v>6</v>
      </c>
      <c r="G1455" s="1" t="s">
        <v>6</v>
      </c>
      <c r="H1455" s="11" t="str">
        <f t="shared" si="667"/>
        <v>Perennial</v>
      </c>
      <c r="J1455" s="1">
        <v>0.44999998800000002</v>
      </c>
      <c r="K1455" s="1">
        <v>0.30000001199999998</v>
      </c>
      <c r="L1455" t="str" cm="1">
        <f t="array" ref="L1455">_xlfn.IFS(J1455+K1455="", "Unknown", J1455+K1455&gt;3, "Large", J1455+K1455&gt;0.5, "Medium", J1455+K1455&gt;0, "Small")</f>
        <v>Medium</v>
      </c>
      <c r="M1455" s="1">
        <v>6</v>
      </c>
      <c r="N1455" cm="1">
        <f t="array" ref="N1455">IF($M1455="",INDEX($M$2:$M$2176,MATCH(1,INDEX(($A$2:$A$2176=$A1455)*($M$2:$M$2176&lt;&gt;""),0),0)),$M1455)</f>
        <v>6</v>
      </c>
      <c r="O1455" s="2" t="str">
        <f t="shared" si="662"/>
        <v>Seasonal outdoors</v>
      </c>
      <c r="P1455" s="1" t="s">
        <v>15804</v>
      </c>
      <c r="R1455" t="str">
        <f t="shared" si="666"/>
        <v>Medium</v>
      </c>
      <c r="T1455" s="1"/>
      <c r="U1455" s="1"/>
      <c r="V1455" s="1" t="s">
        <v>96</v>
      </c>
      <c r="W1455" s="6" t="str">
        <f>IF(ISNUMBER(SEARCH("-",V1455)),TRIM(LEFT(V1455,FIND("-",V1455)-1)),V1455)</f>
        <v>5</v>
      </c>
      <c r="X1455" t="str">
        <f>IF(W1455="1", "January", IF(W1455="2", "February", IF(W1455="3", "March", IF(W1455="4", "April", IF(W1455="5", "May", IF(W1455="6", "June", IF(W1455="7", "July", IF(W1455="8", "August", IF(W1455="9", "September", IF(W1455="10", "October", IF(W1455="11", "November", IF(W1455="12", "December", "Other"))))))))))))</f>
        <v>May</v>
      </c>
      <c r="Y1455" s="2" t="str">
        <f>IF(ISNUMBER(SEARCH("-",V1455)),TRIM(RIGHT(V1455,LEN(V1455)-SEARCH("-",V1455))),V1455)</f>
        <v>6</v>
      </c>
      <c r="Z1455" s="2" t="str">
        <f>IF(Y1455="1", "January", IF(Y1455="2", "February", IF(Y1455="3", "March", IF(Y1455="4", "April", IF(Y1455="5", "May", IF(Y1455="6", "June", IF(Y1455="7", "July", IF(Y1455="8", "August", IF(Y1455="9", "September", IF(Y1455="10", "October", IF(Y1455="11", "November", IF(Y1455="12", "December", "Other"))))))))))))</f>
        <v>June</v>
      </c>
      <c r="AA1455" s="1" t="s">
        <v>51</v>
      </c>
      <c r="AB1455" s="1" t="str">
        <f>IF(ISNUMBER(SEARCH("-",AA1455)),TRIM(LEFT(AA1455,FIND("-",AA1455)-1)),AA1455)</f>
        <v>7</v>
      </c>
      <c r="AC1455" s="1" t="str">
        <f>IF(AB1455="1", "January", IF(AB1455="2", "February", IF(AB1455="3", "March", IF(AB1455="4", "April", IF(AB1455="5", "May", IF(AB1455="6", "June", IF(AB1455="7", "July", IF(AB1455="8", "August", IF(AB1455="9", "September", IF(AB1455="10", "October", IF(AB1455="11", "November", IF(AB1455="12", "December", "Other"))))))))))))</f>
        <v>July</v>
      </c>
      <c r="AD1455" s="1" t="str">
        <f>IF(ISNUMBER(SEARCH("-",AA1455)),TRIM(RIGHT(AA1455,LEN(AA1455)-SEARCH("-",AA1455))),AA1455)</f>
        <v>8</v>
      </c>
      <c r="AE1455" s="1" t="str">
        <f>IF(AD1455="1", "January", IF(AD1455="2", "February", IF(AD1455="3", "March", IF(AD1455="4", "April", IF(AD1455="5", "May", IF(AD1455="6", "June", IF(AD1455="7", "July", IF(AD1455="8", "August", IF(AD1455="9", "September", IF(AD1455="10", "October", IF(AD1455="11", "November", IF(AD1455="12", "December", "Other"))))))))))))</f>
        <v>August</v>
      </c>
      <c r="AF1455" s="16" t="s">
        <v>24159</v>
      </c>
      <c r="AG1455" s="1" t="str">
        <f t="shared" si="652"/>
        <v xml:space="preserve">Seed </v>
      </c>
      <c r="AH1455" s="2" t="str">
        <f t="shared" si="653"/>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I1455" s="1" t="s">
        <v>15805</v>
      </c>
      <c r="AK1455" s="1" t="s">
        <v>17104</v>
      </c>
      <c r="AL1455" s="1" t="str">
        <f t="shared" si="663"/>
        <v>Unscented</v>
      </c>
      <c r="AM1455" s="1" t="b">
        <v>0</v>
      </c>
      <c r="AN1455" s="1" t="b">
        <v>1</v>
      </c>
      <c r="AO1455" s="1" t="b">
        <v>0</v>
      </c>
      <c r="AP1455" s="5" t="s">
        <v>54</v>
      </c>
      <c r="AQ1455" s="5" t="str">
        <f t="shared" si="654"/>
        <v>Light, Medium</v>
      </c>
      <c r="AR1455" s="1" t="s">
        <v>1788</v>
      </c>
      <c r="AS1455" s="1" t="str">
        <f t="shared" si="664"/>
        <v>Partial, Full</v>
      </c>
      <c r="AT1455" s="1" t="str">
        <f t="shared" si="655"/>
        <v/>
      </c>
      <c r="AU1455" s="1" t="s">
        <v>29</v>
      </c>
      <c r="AV1455" s="1" t="str">
        <f t="shared" si="656"/>
        <v>Moist</v>
      </c>
      <c r="AW1455" s="1" t="s">
        <v>12</v>
      </c>
      <c r="AX1455" s="1" t="str">
        <f t="shared" si="657"/>
        <v>Acid, Neutral, Alkaline</v>
      </c>
      <c r="AY1455" s="1" t="b">
        <v>0</v>
      </c>
      <c r="AZ1455" s="1" t="b">
        <v>0</v>
      </c>
      <c r="BA1455" s="1" t="b">
        <v>0</v>
      </c>
      <c r="BC1455" t="str">
        <f t="shared" si="658"/>
        <v>FALSE</v>
      </c>
      <c r="BE1455" t="str">
        <f t="shared" si="659"/>
        <v>FALSE</v>
      </c>
      <c r="BF1455" s="1" t="b">
        <v>0</v>
      </c>
      <c r="BG1455" s="1" t="b">
        <v>0</v>
      </c>
      <c r="BH1455" s="1" t="b">
        <v>0</v>
      </c>
      <c r="BI1455" s="1" t="s">
        <v>77</v>
      </c>
      <c r="BJ1455" s="1" t="str">
        <f t="shared" si="660"/>
        <v>TRUE</v>
      </c>
      <c r="BL1455" t="str">
        <f t="shared" si="661"/>
        <v>FALSE</v>
      </c>
      <c r="BM1455" s="1" t="b">
        <v>0</v>
      </c>
      <c r="BN1455" s="1" t="b">
        <v>0</v>
      </c>
      <c r="BO1455" s="1">
        <f t="shared" si="665"/>
        <v>17</v>
      </c>
      <c r="BP1455" s="1" t="s">
        <v>15806</v>
      </c>
      <c r="BQ1455" s="1" cm="1">
        <f t="array" ref="BQ1455">_xlfn.IFS(BP1455="None Known",0, LEN(BP1455)&gt;500, 5,LEN(BP1455)&gt;400, 4, LEN(BP1455)&gt;300, 3, LEN(BP1455)&gt;200, 2, LEN(BP1455)&gt;1, 1)</f>
        <v>1</v>
      </c>
      <c r="BR1455" s="1" t="s">
        <v>15807</v>
      </c>
      <c r="BS1455" s="1">
        <v>4</v>
      </c>
      <c r="BT1455" s="1" t="s">
        <v>15808</v>
      </c>
      <c r="BU1455" s="1">
        <v>4</v>
      </c>
      <c r="BV1455" s="1" t="s">
        <v>15809</v>
      </c>
      <c r="BW1455" s="1" t="s">
        <v>15810</v>
      </c>
      <c r="BX1455" s="1"/>
      <c r="BY1455" t="str">
        <f>_xlfn.XLOOKUP($B1455,Img_lookup!A:A,Img_lookup!B:B, "Not available")</f>
        <v>8bce3ac4-30dc-4e3d-aa59-d8e838423cf9</v>
      </c>
      <c r="BZ1455" t="str">
        <f>_xlfn.XLOOKUP($B1455,Img_lookup!A:A,Img_lookup!C:C, "Not available")</f>
        <v>Podophyllum hexandrum Royle</v>
      </c>
      <c r="CA1455" t="str">
        <f>_xlfn.XLOOKUP($B1455,Img_lookup!A:A,Img_lookup!D:D, "Not available")</f>
        <v>Tibet-MacArthur; Deborah A. Bell; Dr. Vicki A. Funk; S. Ge; Y. Meng; Dr. Z.L. Nie; R. H. Ree; Dr. Jun Wen; Su-Kung Wu; Z. Yang; J. P. Yue and W. J. Zuo</v>
      </c>
      <c r="CB1455" t="str">
        <f>_xlfn.XLOOKUP($B1455,Img_lookup!A:A,Img_lookup!E:E, "https://imgur.com/aT5wafe")</f>
        <v>https://api.openverse.engineering/v1/images/8bce3ac4-30dc-4e3d-aa59-d8e838423cf9/thumb/</v>
      </c>
    </row>
    <row r="1456" spans="1:80" ht="409.6" x14ac:dyDescent="0.15">
      <c r="A1456" s="1" t="s">
        <v>9094</v>
      </c>
      <c r="B1456" s="1" t="s">
        <v>9673</v>
      </c>
      <c r="C1456" s="1" t="s">
        <v>9674</v>
      </c>
      <c r="E1456" s="1" t="s">
        <v>9675</v>
      </c>
      <c r="F1456" s="1" t="s">
        <v>6</v>
      </c>
      <c r="G1456" s="1" t="s">
        <v>6</v>
      </c>
      <c r="H1456" s="11" t="str">
        <f t="shared" si="667"/>
        <v>Perennial</v>
      </c>
      <c r="J1456" s="1">
        <v>0.30000001199999998</v>
      </c>
      <c r="K1456" s="1">
        <v>0.30000001199999998</v>
      </c>
      <c r="L1456" t="str" cm="1">
        <f t="array" ref="L1456">_xlfn.IFS(J1456+K1456="", "Unknown", J1456+K1456&gt;3, "Large", J1456+K1456&gt;0.5, "Medium", J1456+K1456&gt;0, "Small")</f>
        <v>Medium</v>
      </c>
      <c r="M1456" s="1">
        <v>4</v>
      </c>
      <c r="N1456" cm="1">
        <f t="array" ref="N1456">IF($M1456="",INDEX($M$2:$M$2176,MATCH(1,INDEX(($A$2:$A$2176=$A1456)*($M$2:$M$2176&lt;&gt;""),0),0)),$M1456)</f>
        <v>4</v>
      </c>
      <c r="O1456" s="2" t="str">
        <f t="shared" si="662"/>
        <v>Hardy to cold</v>
      </c>
      <c r="P1456" s="1" t="s">
        <v>9676</v>
      </c>
      <c r="R1456" t="str">
        <f t="shared" si="666"/>
        <v>Medium</v>
      </c>
      <c r="S1456" s="1" t="s">
        <v>176</v>
      </c>
      <c r="T1456" s="1" t="str">
        <f>LEFT(S1456,FIND("-",S1456)-1)</f>
        <v xml:space="preserve">4 </v>
      </c>
      <c r="U1456" s="1" t="str">
        <f>RIGHT(S1456,FIND("-",S1456)-1)</f>
        <v>10</v>
      </c>
      <c r="V1456" s="1" t="s">
        <v>96</v>
      </c>
      <c r="W1456" s="6" t="str">
        <f>IF(ISNUMBER(SEARCH("-",V1456)),TRIM(LEFT(V1456,FIND("-",V1456)-1)),V1456)</f>
        <v>5</v>
      </c>
      <c r="X1456" t="str">
        <f>IF(W1456="1", "January", IF(W1456="2", "February", IF(W1456="3", "March", IF(W1456="4", "April", IF(W1456="5", "May", IF(W1456="6", "June", IF(W1456="7", "July", IF(W1456="8", "August", IF(W1456="9", "September", IF(W1456="10", "October", IF(W1456="11", "November", IF(W1456="12", "December", "Other"))))))))))))</f>
        <v>May</v>
      </c>
      <c r="Y1456" s="2" t="str">
        <f>IF(ISNUMBER(SEARCH("-",V1456)),TRIM(RIGHT(V1456,LEN(V1456)-SEARCH("-",V1456))),V1456)</f>
        <v>6</v>
      </c>
      <c r="Z1456" s="2" t="str">
        <f>IF(Y1456="1", "January", IF(Y1456="2", "February", IF(Y1456="3", "March", IF(Y1456="4", "April", IF(Y1456="5", "May", IF(Y1456="6", "June", IF(Y1456="7", "July", IF(Y1456="8", "August", IF(Y1456="9", "September", IF(Y1456="10", "October", IF(Y1456="11", "November", IF(Y1456="12", "December", "Other"))))))))))))</f>
        <v>June</v>
      </c>
      <c r="AA1456" s="1" t="s">
        <v>51</v>
      </c>
      <c r="AB1456" s="1" t="str">
        <f>IF(ISNUMBER(SEARCH("-",AA1456)),TRIM(LEFT(AA1456,FIND("-",AA1456)-1)),AA1456)</f>
        <v>7</v>
      </c>
      <c r="AC1456" s="1" t="str">
        <f>IF(AB1456="1", "January", IF(AB1456="2", "February", IF(AB1456="3", "March", IF(AB1456="4", "April", IF(AB1456="5", "May", IF(AB1456="6", "June", IF(AB1456="7", "July", IF(AB1456="8", "August", IF(AB1456="9", "September", IF(AB1456="10", "October", IF(AB1456="11", "November", IF(AB1456="12", "December", "Other"))))))))))))</f>
        <v>July</v>
      </c>
      <c r="AD1456" s="1" t="str">
        <f>IF(ISNUMBER(SEARCH("-",AA1456)),TRIM(RIGHT(AA1456,LEN(AA1456)-SEARCH("-",AA1456))),AA1456)</f>
        <v>8</v>
      </c>
      <c r="AE1456" s="1" t="str">
        <f>IF(AD1456="1", "January", IF(AD1456="2", "February", IF(AD1456="3", "March", IF(AD1456="4", "April", IF(AD1456="5", "May", IF(AD1456="6", "June", IF(AD1456="7", "July", IF(AD1456="8", "August", IF(AD1456="9", "September", IF(AD1456="10", "October", IF(AD1456="11", "November", IF(AD1456="12", "December", "Other"))))))))))))</f>
        <v>August</v>
      </c>
      <c r="AF1456" s="16" t="s">
        <v>24159</v>
      </c>
      <c r="AG1456" s="1" t="str">
        <f t="shared" si="652"/>
        <v xml:space="preserve">Seed </v>
      </c>
      <c r="AH1456" s="2" t="str">
        <f t="shared" si="653"/>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I1456" s="1" t="s">
        <v>9677</v>
      </c>
      <c r="AK1456" s="1" t="s">
        <v>17104</v>
      </c>
      <c r="AL1456" s="1" t="str">
        <f t="shared" si="663"/>
        <v>Scented</v>
      </c>
      <c r="AM1456" s="1" t="b">
        <v>1</v>
      </c>
      <c r="AN1456" s="1" t="b">
        <v>1</v>
      </c>
      <c r="AO1456" s="1" t="b">
        <v>0</v>
      </c>
      <c r="AP1456" s="5" t="s">
        <v>54</v>
      </c>
      <c r="AQ1456" s="5" t="str">
        <f t="shared" si="654"/>
        <v>Light, Medium</v>
      </c>
      <c r="AR1456" s="1" t="s">
        <v>1788</v>
      </c>
      <c r="AS1456" s="1" t="str">
        <f t="shared" si="664"/>
        <v>Partial, Full</v>
      </c>
      <c r="AT1456" s="1" t="str">
        <f t="shared" si="655"/>
        <v/>
      </c>
      <c r="AU1456" s="1" t="s">
        <v>29</v>
      </c>
      <c r="AV1456" s="1" t="str">
        <f t="shared" si="656"/>
        <v>Moist</v>
      </c>
      <c r="AW1456" s="1" t="s">
        <v>123</v>
      </c>
      <c r="AX1456" s="1" t="str">
        <f t="shared" si="657"/>
        <v>Acid, Neutral</v>
      </c>
      <c r="AY1456" s="1" t="b">
        <v>1</v>
      </c>
      <c r="AZ1456" s="1" t="b">
        <v>0</v>
      </c>
      <c r="BA1456" s="1" t="b">
        <v>0</v>
      </c>
      <c r="BC1456" t="str">
        <f t="shared" si="658"/>
        <v>FALSE</v>
      </c>
      <c r="BE1456" t="str">
        <f t="shared" si="659"/>
        <v>FALSE</v>
      </c>
      <c r="BF1456" s="1" t="b">
        <v>0</v>
      </c>
      <c r="BG1456" s="1" t="b">
        <v>0</v>
      </c>
      <c r="BH1456" s="1" t="b">
        <v>0</v>
      </c>
      <c r="BI1456" s="1" t="s">
        <v>77</v>
      </c>
      <c r="BJ1456" s="1" t="str">
        <f t="shared" si="660"/>
        <v>TRUE</v>
      </c>
      <c r="BL1456" t="str">
        <f t="shared" si="661"/>
        <v>FALSE</v>
      </c>
      <c r="BM1456" s="1" t="b">
        <v>0</v>
      </c>
      <c r="BN1456" s="1" t="b">
        <v>0</v>
      </c>
      <c r="BO1456" s="1">
        <f t="shared" si="665"/>
        <v>19</v>
      </c>
      <c r="BP1456" s="1" t="s">
        <v>9678</v>
      </c>
      <c r="BQ1456" s="1" cm="1">
        <f t="array" ref="BQ1456">_xlfn.IFS(BP1456="None Known",0, LEN(BP1456)&gt;500, 5,LEN(BP1456)&gt;400, 4, LEN(BP1456)&gt;300, 3, LEN(BP1456)&gt;200, 2, LEN(BP1456)&gt;1, 1)</f>
        <v>3</v>
      </c>
      <c r="BR1456" s="1" t="s">
        <v>9679</v>
      </c>
      <c r="BS1456" s="1">
        <v>4</v>
      </c>
      <c r="BT1456" s="1" t="s">
        <v>9680</v>
      </c>
      <c r="BU1456" s="1">
        <v>4</v>
      </c>
      <c r="BV1456" s="1" t="s">
        <v>5208</v>
      </c>
      <c r="BW1456" s="1" t="s">
        <v>9681</v>
      </c>
      <c r="BX1456" s="1"/>
      <c r="BY1456" t="str">
        <f>_xlfn.XLOOKUP($B1456,Img_lookup!A:A,Img_lookup!B:B, "Not available")</f>
        <v>e3eef416-849b-4689-a774-2a6895fcf650</v>
      </c>
      <c r="BZ1456" t="str">
        <f>_xlfn.XLOOKUP($B1456,Img_lookup!A:A,Img_lookup!C:C, "Not available")</f>
        <v>Podophyllum peltatum, May apple</v>
      </c>
      <c r="CA1456" t="str">
        <f>_xlfn.XLOOKUP($B1456,Img_lookup!A:A,Img_lookup!D:D, "Not available")</f>
        <v>uwdigitalcollections</v>
      </c>
      <c r="CB1456" t="str">
        <f>_xlfn.XLOOKUP($B1456,Img_lookup!A:A,Img_lookup!E:E, "https://imgur.com/aT5wafe")</f>
        <v>https://api.openverse.engineering/v1/images/e3eef416-849b-4689-a774-2a6895fcf650/thumb/</v>
      </c>
    </row>
    <row r="1457" spans="1:80" ht="409.6" x14ac:dyDescent="0.15">
      <c r="A1457" s="1" t="s">
        <v>9094</v>
      </c>
      <c r="B1457" s="1" t="s">
        <v>9095</v>
      </c>
      <c r="E1457" s="1" t="s">
        <v>9096</v>
      </c>
      <c r="F1457" s="1" t="s">
        <v>6</v>
      </c>
      <c r="G1457" s="1" t="s">
        <v>6</v>
      </c>
      <c r="H1457" s="11" t="str">
        <f t="shared" si="667"/>
        <v>Perennial</v>
      </c>
      <c r="J1457" s="1">
        <v>0.30000001199999998</v>
      </c>
      <c r="K1457" s="1">
        <v>0.30000001199999998</v>
      </c>
      <c r="L1457" t="str" cm="1">
        <f t="array" ref="L1457">_xlfn.IFS(J1457+K1457="", "Unknown", J1457+K1457&gt;3, "Large", J1457+K1457&gt;0.5, "Medium", J1457+K1457&gt;0, "Small")</f>
        <v>Medium</v>
      </c>
      <c r="M1457" s="1">
        <v>7</v>
      </c>
      <c r="N1457" cm="1">
        <f t="array" ref="N1457">IF($M1457="",INDEX($M$2:$M$2176,MATCH(1,INDEX(($A$2:$A$2176=$A1457)*($M$2:$M$2176&lt;&gt;""),0),0)),$M1457)</f>
        <v>7</v>
      </c>
      <c r="O1457" s="2" t="str">
        <f t="shared" si="662"/>
        <v>Seasonal outdoors</v>
      </c>
      <c r="P1457" s="1" t="s">
        <v>196</v>
      </c>
      <c r="R1457" t="str">
        <f t="shared" si="666"/>
        <v>Medium</v>
      </c>
      <c r="T1457" s="1"/>
      <c r="U1457" s="1"/>
      <c r="V1457" s="1" t="s">
        <v>96</v>
      </c>
      <c r="W1457" s="6" t="str">
        <f>IF(ISNUMBER(SEARCH("-",V1457)),TRIM(LEFT(V1457,FIND("-",V1457)-1)),V1457)</f>
        <v>5</v>
      </c>
      <c r="X1457" t="str">
        <f>IF(W1457="1", "January", IF(W1457="2", "February", IF(W1457="3", "March", IF(W1457="4", "April", IF(W1457="5", "May", IF(W1457="6", "June", IF(W1457="7", "July", IF(W1457="8", "August", IF(W1457="9", "September", IF(W1457="10", "October", IF(W1457="11", "November", IF(W1457="12", "December", "Other"))))))))))))</f>
        <v>May</v>
      </c>
      <c r="Y1457" s="2" t="str">
        <f>IF(ISNUMBER(SEARCH("-",V1457)),TRIM(RIGHT(V1457,LEN(V1457)-SEARCH("-",V1457))),V1457)</f>
        <v>6</v>
      </c>
      <c r="Z1457" s="2" t="str">
        <f>IF(Y1457="1", "January", IF(Y1457="2", "February", IF(Y1457="3", "March", IF(Y1457="4", "April", IF(Y1457="5", "May", IF(Y1457="6", "June", IF(Y1457="7", "July", IF(Y1457="8", "August", IF(Y1457="9", "September", IF(Y1457="10", "October", IF(Y1457="11", "November", IF(Y1457="12", "December", "Other"))))))))))))</f>
        <v>June</v>
      </c>
      <c r="AA1457" s="1" t="s">
        <v>51</v>
      </c>
      <c r="AB1457" s="1" t="str">
        <f>IF(ISNUMBER(SEARCH("-",AA1457)),TRIM(LEFT(AA1457,FIND("-",AA1457)-1)),AA1457)</f>
        <v>7</v>
      </c>
      <c r="AC1457" s="1" t="str">
        <f>IF(AB1457="1", "January", IF(AB1457="2", "February", IF(AB1457="3", "March", IF(AB1457="4", "April", IF(AB1457="5", "May", IF(AB1457="6", "June", IF(AB1457="7", "July", IF(AB1457="8", "August", IF(AB1457="9", "September", IF(AB1457="10", "October", IF(AB1457="11", "November", IF(AB1457="12", "December", "Other"))))))))))))</f>
        <v>July</v>
      </c>
      <c r="AD1457" s="1" t="str">
        <f>IF(ISNUMBER(SEARCH("-",AA1457)),TRIM(RIGHT(AA1457,LEN(AA1457)-SEARCH("-",AA1457))),AA1457)</f>
        <v>8</v>
      </c>
      <c r="AE1457" s="1" t="str">
        <f>IF(AD1457="1", "January", IF(AD1457="2", "February", IF(AD1457="3", "March", IF(AD1457="4", "April", IF(AD1457="5", "May", IF(AD1457="6", "June", IF(AD1457="7", "July", IF(AD1457="8", "August", IF(AD1457="9", "September", IF(AD1457="10", "October", IF(AD1457="11", "November", IF(AD1457="12", "December", "Other"))))))))))))</f>
        <v>August</v>
      </c>
      <c r="AF1457" s="16" t="s">
        <v>24159</v>
      </c>
      <c r="AG1457" s="1" t="str">
        <f t="shared" si="652"/>
        <v xml:space="preserve">Seed </v>
      </c>
      <c r="AH1457" s="2" t="str">
        <f t="shared" si="653"/>
        <v>Best sown as soon as it is ripe in a cold frame. Sow stored seed in a cold frame in early spring. The seed germinates in 1 - 4 months at 15�c. Prick out the seedlings into individual pots when they are large enough to handle and grow on in a shady part of the greenhouse for at least 2 growing seasons. Plant them out into their permanent positions in the winter when the plants are dormant.
Division in March/April[111].</v>
      </c>
      <c r="AI1457" s="1" t="s">
        <v>9097</v>
      </c>
      <c r="AK1457" s="1" t="s">
        <v>17104</v>
      </c>
      <c r="AL1457" s="1" t="str">
        <f t="shared" si="663"/>
        <v>Unscented</v>
      </c>
      <c r="AM1457" s="1" t="b">
        <v>0</v>
      </c>
      <c r="AN1457" s="1" t="b">
        <v>1</v>
      </c>
      <c r="AO1457" s="1" t="b">
        <v>0</v>
      </c>
      <c r="AP1457" s="5" t="s">
        <v>54</v>
      </c>
      <c r="AQ1457" s="5" t="str">
        <f t="shared" si="654"/>
        <v>Light, Medium</v>
      </c>
      <c r="AR1457" s="1" t="s">
        <v>1788</v>
      </c>
      <c r="AS1457" s="1" t="str">
        <f t="shared" si="664"/>
        <v>Partial, Full</v>
      </c>
      <c r="AT1457" s="1" t="str">
        <f t="shared" si="655"/>
        <v/>
      </c>
      <c r="AU1457" s="1" t="s">
        <v>29</v>
      </c>
      <c r="AV1457" s="1" t="str">
        <f t="shared" si="656"/>
        <v>Moist</v>
      </c>
      <c r="AW1457" s="1" t="s">
        <v>12</v>
      </c>
      <c r="AX1457" s="1" t="str">
        <f t="shared" si="657"/>
        <v>Acid, Neutral, Alkaline</v>
      </c>
      <c r="AY1457" s="1" t="b">
        <v>0</v>
      </c>
      <c r="AZ1457" s="1" t="b">
        <v>0</v>
      </c>
      <c r="BA1457" s="1" t="b">
        <v>0</v>
      </c>
      <c r="BC1457" t="str">
        <f t="shared" si="658"/>
        <v>FALSE</v>
      </c>
      <c r="BE1457" t="str">
        <f t="shared" si="659"/>
        <v>FALSE</v>
      </c>
      <c r="BF1457" s="1" t="b">
        <v>0</v>
      </c>
      <c r="BG1457" s="1" t="b">
        <v>0</v>
      </c>
      <c r="BH1457" s="1" t="b">
        <v>0</v>
      </c>
      <c r="BI1457" s="1" t="s">
        <v>77</v>
      </c>
      <c r="BJ1457" s="1" t="str">
        <f t="shared" si="660"/>
        <v>TRUE</v>
      </c>
      <c r="BL1457" t="str">
        <f t="shared" si="661"/>
        <v>FALSE</v>
      </c>
      <c r="BM1457" s="1" t="b">
        <v>0</v>
      </c>
      <c r="BN1457" s="1" t="b">
        <v>0</v>
      </c>
      <c r="BO1457" s="1">
        <f t="shared" si="665"/>
        <v>15</v>
      </c>
      <c r="BP1457" s="1" t="s">
        <v>31</v>
      </c>
      <c r="BQ1457" s="1" cm="1">
        <f t="array" ref="BQ1457">_xlfn.IFS(BP1457="None Known",0, LEN(BP1457)&gt;500, 5,LEN(BP1457)&gt;400, 4, LEN(BP1457)&gt;300, 3, LEN(BP1457)&gt;200, 2, LEN(BP1457)&gt;1, 1)</f>
        <v>0</v>
      </c>
      <c r="BR1457" s="1" t="s">
        <v>9098</v>
      </c>
      <c r="BS1457" s="1">
        <v>4</v>
      </c>
      <c r="BT1457" s="1" t="s">
        <v>9099</v>
      </c>
      <c r="BU1457" s="1">
        <v>3</v>
      </c>
      <c r="BV1457" s="1" t="s">
        <v>34</v>
      </c>
      <c r="BW1457" s="1" t="s">
        <v>9100</v>
      </c>
      <c r="BX1457" s="1"/>
      <c r="BY1457" t="str">
        <f>_xlfn.XLOOKUP($B1457,Img_lookup!A:A,Img_lookup!B:B, "Not available")</f>
        <v>f66f85ee-50e8-41a9-b74b-f5b792464e5d</v>
      </c>
      <c r="BZ1457" t="str">
        <f>_xlfn.XLOOKUP($B1457,Img_lookup!A:A,Img_lookup!C:C, "Not available")</f>
        <v>Dysosma versipellis 'Spotty Dotty' (Podophyllum versipelle) - Savill Garden - Windsor Great Park, England - DSC06476.jpg</v>
      </c>
      <c r="CA1457" t="str">
        <f>_xlfn.XLOOKUP($B1457,Img_lookup!A:A,Img_lookup!D:D, "Not available")</f>
        <v>Daderot</v>
      </c>
      <c r="CB1457" t="str">
        <f>_xlfn.XLOOKUP($B1457,Img_lookup!A:A,Img_lookup!E:E, "https://imgur.com/aT5wafe")</f>
        <v>https://api.openverse.engineering/v1/images/f66f85ee-50e8-41a9-b74b-f5b792464e5d/thumb/</v>
      </c>
    </row>
    <row r="1458" spans="1:80" ht="409.6" x14ac:dyDescent="0.15">
      <c r="A1458" s="1" t="s">
        <v>103</v>
      </c>
      <c r="B1458" s="1" t="s">
        <v>2138</v>
      </c>
      <c r="C1458" s="1" t="s">
        <v>2139</v>
      </c>
      <c r="D1458" s="1" t="s">
        <v>2140</v>
      </c>
      <c r="E1458" s="1" t="s">
        <v>203</v>
      </c>
      <c r="F1458" s="1" t="s">
        <v>17124</v>
      </c>
      <c r="G1458" s="1" t="s">
        <v>17124</v>
      </c>
      <c r="H1458" s="11" t="str">
        <f t="shared" si="667"/>
        <v>Annual/Perennial</v>
      </c>
      <c r="J1458" s="1">
        <v>0.30000001199999998</v>
      </c>
      <c r="L1458" t="str" cm="1">
        <f t="array" ref="L1458">_xlfn.IFS(J1458+K1458="", "Unknown", J1458+K1458&gt;3, "Large", J1458+K1458&gt;0.5, "Medium", J1458+K1458&gt;0, "Small")</f>
        <v>Small</v>
      </c>
      <c r="N1458" cm="1">
        <f t="array" ref="N1458">IF($M1458="",INDEX($M$2:$M$2176,MATCH(1,INDEX(($A$2:$A$2176=$A1458)*($M$2:$M$2176&lt;&gt;""),0),0)),$M1458)</f>
        <v>4</v>
      </c>
      <c r="O1458" s="2" t="str">
        <f t="shared" si="662"/>
        <v>Hardy to cold</v>
      </c>
      <c r="P1458" s="1" t="s">
        <v>2141</v>
      </c>
      <c r="R1458" t="str">
        <f t="shared" si="666"/>
        <v>Medium</v>
      </c>
      <c r="W1458"/>
      <c r="AF1458" s="1" t="s">
        <v>24655</v>
      </c>
      <c r="AG1458" s="1" t="str">
        <f t="shared" si="652"/>
        <v xml:space="preserve">Seed </v>
      </c>
      <c r="AH1458" s="2" t="str">
        <f t="shared" si="653"/>
        <v>Sow early to mid spring in a warm greenhouse. When they are large enough to handle, prick the seedlings out into individual pots and plant them out into their permanent positions in late spring or early summer, after the last expected frosts[1].</v>
      </c>
      <c r="AI1458" s="1" t="s">
        <v>2142</v>
      </c>
      <c r="AK1458" s="1" t="s">
        <v>17104</v>
      </c>
      <c r="AL1458" s="1" t="str">
        <f t="shared" si="663"/>
        <v>Unscented</v>
      </c>
      <c r="AM1458" s="1" t="b">
        <v>0</v>
      </c>
      <c r="AN1458" s="1" t="b">
        <v>0</v>
      </c>
      <c r="AO1458" s="1" t="b">
        <v>0</v>
      </c>
      <c r="AP1458" s="5" t="s">
        <v>28</v>
      </c>
      <c r="AQ1458" s="5" t="str">
        <f t="shared" si="654"/>
        <v>Light, Medium, Heavy</v>
      </c>
      <c r="AR1458" s="1" t="s">
        <v>10</v>
      </c>
      <c r="AS1458" s="1" t="str">
        <f t="shared" si="664"/>
        <v>None, Partial</v>
      </c>
      <c r="AT1458" s="1" t="str">
        <f t="shared" si="655"/>
        <v>Partial, Full</v>
      </c>
      <c r="AU1458" s="1" t="s">
        <v>29</v>
      </c>
      <c r="AV1458" s="1" t="str">
        <f t="shared" si="656"/>
        <v>Moist</v>
      </c>
      <c r="AW1458" s="1" t="s">
        <v>12</v>
      </c>
      <c r="AX1458" s="1" t="str">
        <f t="shared" si="657"/>
        <v>Acid, Neutral, Alkaline</v>
      </c>
      <c r="AY1458" s="1" t="b">
        <v>0</v>
      </c>
      <c r="AZ1458" s="1" t="b">
        <v>0</v>
      </c>
      <c r="BA1458" s="1" t="b">
        <v>0</v>
      </c>
      <c r="BC1458" t="str">
        <f t="shared" si="658"/>
        <v>FALSE</v>
      </c>
      <c r="BE1458" t="str">
        <f t="shared" si="659"/>
        <v>FALSE</v>
      </c>
      <c r="BF1458" s="1" t="b">
        <v>0</v>
      </c>
      <c r="BG1458" s="1" t="b">
        <v>0</v>
      </c>
      <c r="BH1458" s="1" t="b">
        <v>0</v>
      </c>
      <c r="BJ1458" s="1" t="str">
        <f t="shared" si="660"/>
        <v>FALSE</v>
      </c>
      <c r="BL1458" t="str">
        <f t="shared" si="661"/>
        <v>FALSE</v>
      </c>
      <c r="BM1458" s="1" t="b">
        <v>0</v>
      </c>
      <c r="BN1458" s="1" t="b">
        <v>0</v>
      </c>
      <c r="BO1458" s="1">
        <f t="shared" si="665"/>
        <v>8</v>
      </c>
      <c r="BP1458" s="1" t="s">
        <v>2143</v>
      </c>
      <c r="BQ1458" s="1" cm="1">
        <f t="array" ref="BQ1458">_xlfn.IFS(BP1458="None Known",0, LEN(BP1458)&gt;500, 5,LEN(BP1458)&gt;400, 4, LEN(BP1458)&gt;300, 3, LEN(BP1458)&gt;200, 2, LEN(BP1458)&gt;1, 1)</f>
        <v>1</v>
      </c>
      <c r="BR1458" s="16" t="s">
        <v>24959</v>
      </c>
      <c r="BS1458" s="1">
        <v>2</v>
      </c>
      <c r="BT1458" s="1" t="s">
        <v>2144</v>
      </c>
      <c r="BU1458" s="1">
        <v>1</v>
      </c>
      <c r="BV1458" s="1" t="s">
        <v>161</v>
      </c>
      <c r="BW1458" s="1" t="s">
        <v>31</v>
      </c>
      <c r="BX1458" s="1"/>
      <c r="BY1458" t="str">
        <f>_xlfn.XLOOKUP($B1458,Img_lookup!A:A,Img_lookup!B:B, "Not available")</f>
        <v>63f77f06-4279-4f32-89d4-b28fd0e4ed78</v>
      </c>
      <c r="BZ1458" t="str">
        <f>_xlfn.XLOOKUP($B1458,Img_lookup!A:A,Img_lookup!C:C, "Not available")</f>
        <v>Pogogyne douglasii subsp. parviflora (Benth.) J.T. Howell</v>
      </c>
      <c r="CA1458" t="str">
        <f>_xlfn.XLOOKUP($B1458,Img_lookup!A:A,Img_lookup!D:D, "Not available")</f>
        <v>Mrs. Austin</v>
      </c>
      <c r="CB1458" t="str">
        <f>_xlfn.XLOOKUP($B1458,Img_lookup!A:A,Img_lookup!E:E, "https://imgur.com/aT5wafe")</f>
        <v>https://api.openverse.engineering/v1/images/63f77f06-4279-4f32-89d4-b28fd0e4ed78/thumb/</v>
      </c>
    </row>
    <row r="1459" spans="1:80" ht="409.6" x14ac:dyDescent="0.15">
      <c r="A1459" s="1" t="s">
        <v>873</v>
      </c>
      <c r="B1459" s="1" t="s">
        <v>14543</v>
      </c>
      <c r="C1459" s="1" t="s">
        <v>14544</v>
      </c>
      <c r="E1459" s="1" t="s">
        <v>73</v>
      </c>
      <c r="F1459" s="1" t="s">
        <v>23722</v>
      </c>
      <c r="G1459" s="1" t="s">
        <v>23800</v>
      </c>
      <c r="H1459" s="11" t="str">
        <f t="shared" si="667"/>
        <v>Perennial</v>
      </c>
      <c r="J1459" s="1">
        <v>1</v>
      </c>
      <c r="K1459" s="1">
        <v>0.15000000599999999</v>
      </c>
      <c r="L1459" t="str" cm="1">
        <f t="array" ref="L1459">_xlfn.IFS(J1459+K1459="", "Unknown", J1459+K1459&gt;3, "Large", J1459+K1459&gt;0.5, "Medium", J1459+K1459&gt;0, "Small")</f>
        <v>Medium</v>
      </c>
      <c r="M1459" s="1">
        <v>9</v>
      </c>
      <c r="N1459" cm="1">
        <f t="array" ref="N1459">IF($M1459="",INDEX($M$2:$M$2176,MATCH(1,INDEX(($A$2:$A$2176=$A1459)*($M$2:$M$2176&lt;&gt;""),0),0)),$M1459)</f>
        <v>9</v>
      </c>
      <c r="O1459" s="2" t="str">
        <f t="shared" si="662"/>
        <v>Grown indoors</v>
      </c>
      <c r="P1459" s="1" t="s">
        <v>14545</v>
      </c>
      <c r="R1459" t="str">
        <f t="shared" si="666"/>
        <v>Medium</v>
      </c>
      <c r="W1459"/>
      <c r="AF1459" s="18" t="s">
        <v>25185</v>
      </c>
      <c r="AG1459" s="1" t="str">
        <f t="shared" si="652"/>
        <v xml:space="preserve">Bulb </v>
      </c>
      <c r="AH1459" s="2" t="str">
        <f t="shared" si="653"/>
        <v>We have no information on this species but suggest sowing the seed in spring in a sunny position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after the plant has finished flowering in late summer.</v>
      </c>
      <c r="AI1459" s="1" t="s">
        <v>14546</v>
      </c>
      <c r="AK1459" s="1" t="s">
        <v>17104</v>
      </c>
      <c r="AL1459" s="1" t="str">
        <f t="shared" si="663"/>
        <v>Scented</v>
      </c>
      <c r="AM1459" s="1" t="b">
        <v>1</v>
      </c>
      <c r="AN1459" s="1" t="b">
        <v>0</v>
      </c>
      <c r="AO1459" s="1" t="b">
        <v>0</v>
      </c>
      <c r="AP1459" s="5" t="s">
        <v>54</v>
      </c>
      <c r="AQ1459" s="5" t="str">
        <f t="shared" si="654"/>
        <v>Light, Medium</v>
      </c>
      <c r="AR1459" s="1" t="s">
        <v>30</v>
      </c>
      <c r="AS1459" s="1" t="str">
        <f t="shared" si="664"/>
        <v>None</v>
      </c>
      <c r="AT1459" s="1" t="str">
        <f t="shared" si="655"/>
        <v>Full</v>
      </c>
      <c r="AU1459" s="1" t="s">
        <v>29</v>
      </c>
      <c r="AV1459" s="1" t="str">
        <f t="shared" si="656"/>
        <v>Moist</v>
      </c>
      <c r="AW1459" s="1" t="s">
        <v>12</v>
      </c>
      <c r="AX1459" s="1" t="str">
        <f t="shared" si="657"/>
        <v>Acid, Neutral, Alkaline</v>
      </c>
      <c r="AY1459" s="1" t="b">
        <v>0</v>
      </c>
      <c r="AZ1459" s="1" t="b">
        <v>0</v>
      </c>
      <c r="BA1459" s="1" t="b">
        <v>0</v>
      </c>
      <c r="BC1459" t="str">
        <f t="shared" si="658"/>
        <v>FALSE</v>
      </c>
      <c r="BE1459" t="str">
        <f t="shared" si="659"/>
        <v>FALSE</v>
      </c>
      <c r="BF1459" s="1" t="b">
        <v>0</v>
      </c>
      <c r="BG1459" s="1" t="b">
        <v>0</v>
      </c>
      <c r="BH1459" s="1" t="b">
        <v>0</v>
      </c>
      <c r="BI1459" s="1" t="s">
        <v>77</v>
      </c>
      <c r="BJ1459" s="1" t="str">
        <f t="shared" si="660"/>
        <v>TRUE</v>
      </c>
      <c r="BL1459" t="str">
        <f t="shared" si="661"/>
        <v>FALSE</v>
      </c>
      <c r="BM1459" s="1" t="b">
        <v>0</v>
      </c>
      <c r="BN1459" s="1" t="b">
        <v>0</v>
      </c>
      <c r="BO1459" s="1">
        <f t="shared" si="665"/>
        <v>4</v>
      </c>
      <c r="BP1459" s="1" t="s">
        <v>14547</v>
      </c>
      <c r="BQ1459" s="1" cm="1">
        <f t="array" ref="BQ1459">_xlfn.IFS(BP1459="None Known",0, LEN(BP1459)&gt;500, 5,LEN(BP1459)&gt;400, 4, LEN(BP1459)&gt;300, 3, LEN(BP1459)&gt;200, 2, LEN(BP1459)&gt;1, 1)</f>
        <v>1</v>
      </c>
      <c r="BR1459" s="1" t="s">
        <v>14548</v>
      </c>
      <c r="BS1459" s="1">
        <v>1</v>
      </c>
      <c r="BT1459" s="1" t="s">
        <v>31</v>
      </c>
      <c r="BU1459" s="1">
        <v>0</v>
      </c>
      <c r="BV1459" s="1" t="s">
        <v>14549</v>
      </c>
      <c r="BW1459" s="1" t="s">
        <v>31</v>
      </c>
      <c r="BX1459" s="1"/>
      <c r="BY1459" t="str">
        <f>_xlfn.XLOOKUP($B1459,Img_lookup!A:A,Img_lookup!B:B, "Not available")</f>
        <v>68adc458-81f2-40fe-8955-0bcf6f69d7f5</v>
      </c>
      <c r="BZ1459" t="str">
        <f>_xlfn.XLOOKUP($B1459,Img_lookup!A:A,Img_lookup!C:C, "Not available")</f>
        <v>Tuberose. Polianthes tuberosa. Choix des plus belles fleurs -et des plus beaux fruits par P.J. RedouteÃÅ. (1833)</v>
      </c>
      <c r="CA1459" t="str">
        <f>_xlfn.XLOOKUP($B1459,Img_lookup!A:A,Img_lookup!D:D, "Not available")</f>
        <v>Swallowtail Garden Seeds</v>
      </c>
      <c r="CB1459" t="str">
        <f>_xlfn.XLOOKUP($B1459,Img_lookup!A:A,Img_lookup!E:E, "https://imgur.com/aT5wafe")</f>
        <v>https://api.openverse.engineering/v1/images/68adc458-81f2-40fe-8955-0bcf6f69d7f5/thumb/</v>
      </c>
    </row>
    <row r="1460" spans="1:80" ht="13" x14ac:dyDescent="0.15">
      <c r="A1460" s="1" t="s">
        <v>103</v>
      </c>
      <c r="B1460" s="1" t="s">
        <v>3463</v>
      </c>
      <c r="C1460" s="1" t="s">
        <v>3464</v>
      </c>
      <c r="D1460" s="1" t="s">
        <v>3465</v>
      </c>
      <c r="E1460" s="1" t="s">
        <v>1932</v>
      </c>
      <c r="F1460" s="1" t="s">
        <v>22</v>
      </c>
      <c r="G1460" s="1" t="s">
        <v>22</v>
      </c>
      <c r="H1460" s="11" t="str">
        <f t="shared" si="667"/>
        <v>Perennial</v>
      </c>
      <c r="J1460" s="1">
        <v>1</v>
      </c>
      <c r="L1460" t="str" cm="1">
        <f t="array" ref="L1460">_xlfn.IFS(J1460+K1460="", "Unknown", J1460+K1460&gt;3, "Large", J1460+K1460&gt;0.5, "Medium", J1460+K1460&gt;0, "Small")</f>
        <v>Medium</v>
      </c>
      <c r="N1460" cm="1">
        <f t="array" ref="N1460">IF($M1460="",INDEX($M$2:$M$2176,MATCH(1,INDEX(($A$2:$A$2176=$A1460)*($M$2:$M$2176&lt;&gt;""),0),0)),$M1460)</f>
        <v>4</v>
      </c>
      <c r="O1460" s="2" t="str">
        <f t="shared" si="662"/>
        <v>Hardy to cold</v>
      </c>
      <c r="P1460" s="1" t="s">
        <v>3466</v>
      </c>
      <c r="R1460" t="str">
        <f t="shared" si="666"/>
        <v>Medium</v>
      </c>
      <c r="W1460"/>
      <c r="AF1460" s="1" t="s">
        <v>25222</v>
      </c>
      <c r="AG1460" s="1" t="str">
        <f t="shared" si="652"/>
        <v xml:space="preserve">Not known </v>
      </c>
      <c r="AH1460" s="2" t="str">
        <f t="shared" si="653"/>
        <v/>
      </c>
      <c r="AI1460" s="1">
        <v>216091</v>
      </c>
      <c r="AK1460" s="1" t="s">
        <v>17104</v>
      </c>
      <c r="AL1460" s="1" t="str">
        <f t="shared" si="663"/>
        <v>Unscented</v>
      </c>
      <c r="AM1460" s="1" t="b">
        <v>0</v>
      </c>
      <c r="AN1460" s="1" t="b">
        <v>0</v>
      </c>
      <c r="AO1460" s="1" t="b">
        <v>0</v>
      </c>
      <c r="AP1460" s="5" t="s">
        <v>28</v>
      </c>
      <c r="AQ1460" s="5" t="str">
        <f t="shared" si="654"/>
        <v>Light, Medium, Heavy</v>
      </c>
      <c r="AR1460" s="1" t="s">
        <v>10</v>
      </c>
      <c r="AS1460" s="1" t="str">
        <f t="shared" si="664"/>
        <v>None, Partial</v>
      </c>
      <c r="AT1460" s="1" t="str">
        <f t="shared" si="655"/>
        <v>Partial, Full</v>
      </c>
      <c r="AU1460" s="1" t="s">
        <v>29</v>
      </c>
      <c r="AV1460" s="1" t="str">
        <f t="shared" si="656"/>
        <v>Moist</v>
      </c>
      <c r="AW1460" s="1" t="s">
        <v>12</v>
      </c>
      <c r="AX1460" s="1" t="str">
        <f t="shared" si="657"/>
        <v>Acid, Neutral, Alkaline</v>
      </c>
      <c r="AY1460" s="1" t="b">
        <v>0</v>
      </c>
      <c r="AZ1460" s="1" t="b">
        <v>0</v>
      </c>
      <c r="BA1460" s="1" t="b">
        <v>0</v>
      </c>
      <c r="BC1460" t="str">
        <f t="shared" si="658"/>
        <v>FALSE</v>
      </c>
      <c r="BE1460" t="str">
        <f t="shared" si="659"/>
        <v>FALSE</v>
      </c>
      <c r="BF1460" s="1" t="b">
        <v>0</v>
      </c>
      <c r="BG1460" s="1" t="b">
        <v>0</v>
      </c>
      <c r="BH1460" s="1" t="b">
        <v>0</v>
      </c>
      <c r="BJ1460" s="1" t="str">
        <f t="shared" si="660"/>
        <v>FALSE</v>
      </c>
      <c r="BL1460" t="str">
        <f t="shared" si="661"/>
        <v>FALSE</v>
      </c>
      <c r="BM1460" s="1" t="b">
        <v>0</v>
      </c>
      <c r="BN1460" s="1" t="b">
        <v>0</v>
      </c>
      <c r="BO1460" s="1">
        <f t="shared" si="665"/>
        <v>4</v>
      </c>
      <c r="BP1460" s="1" t="s">
        <v>31</v>
      </c>
      <c r="BQ1460" s="1" cm="1">
        <f t="array" ref="BQ1460">_xlfn.IFS(BP1460="None Known",0, LEN(BP1460)&gt;500, 5,LEN(BP1460)&gt;400, 4, LEN(BP1460)&gt;300, 3, LEN(BP1460)&gt;200, 2, LEN(BP1460)&gt;1, 1)</f>
        <v>0</v>
      </c>
      <c r="BR1460" s="1" t="s">
        <v>3467</v>
      </c>
      <c r="BS1460" s="1">
        <v>1</v>
      </c>
      <c r="BT1460" s="1" t="s">
        <v>3468</v>
      </c>
      <c r="BU1460" s="1">
        <v>1</v>
      </c>
      <c r="BV1460" s="1" t="s">
        <v>16</v>
      </c>
      <c r="BW1460" s="1" t="s">
        <v>31</v>
      </c>
      <c r="BX1460" s="1"/>
      <c r="BY1460" t="str">
        <f>_xlfn.XLOOKUP($B1460,Img_lookup!A:A,Img_lookup!B:B, "Not available")</f>
        <v>8edd4b31-dc5f-42f1-8433-6374b8c66fb4</v>
      </c>
      <c r="BZ1460" t="str">
        <f>_xlfn.XLOOKUP($B1460,Img_lookup!A:A,Img_lookup!C:C, "Not available")</f>
        <v>Poliomintha incana (Torr.) A. Gray</v>
      </c>
      <c r="CA1460" t="str">
        <f>_xlfn.XLOOKUP($B1460,Img_lookup!A:A,Img_lookup!D:D, "Not available")</f>
        <v>Lester F. Ward</v>
      </c>
      <c r="CB1460" t="str">
        <f>_xlfn.XLOOKUP($B1460,Img_lookup!A:A,Img_lookup!E:E, "https://imgur.com/aT5wafe")</f>
        <v>https://api.openverse.engineering/v1/images/8edd4b31-dc5f-42f1-8433-6374b8c66fb4/thumb/</v>
      </c>
    </row>
    <row r="1461" spans="1:80" ht="409.6" x14ac:dyDescent="0.15">
      <c r="A1461" s="1" t="s">
        <v>8350</v>
      </c>
      <c r="B1461" s="1" t="s">
        <v>8351</v>
      </c>
      <c r="E1461" s="1" t="s">
        <v>1126</v>
      </c>
      <c r="F1461" s="1" t="s">
        <v>6</v>
      </c>
      <c r="G1461" s="1" t="s">
        <v>6</v>
      </c>
      <c r="H1461" s="11" t="str">
        <f t="shared" si="667"/>
        <v>Perennial</v>
      </c>
      <c r="J1461" s="1">
        <v>0.30000001199999998</v>
      </c>
      <c r="L1461" t="str" cm="1">
        <f t="array" ref="L1461">_xlfn.IFS(J1461+K1461="", "Unknown", J1461+K1461&gt;3, "Large", J1461+K1461&gt;0.5, "Medium", J1461+K1461&gt;0, "Small")</f>
        <v>Small</v>
      </c>
      <c r="N1461" cm="1">
        <f t="array" ref="N1461">IF($M1461="",INDEX($M$2:$M$2176,MATCH(1,INDEX(($A$2:$A$2176=$A1461)*($M$2:$M$2176&lt;&gt;""),0),0)),$M1461)</f>
        <v>6</v>
      </c>
      <c r="O1461" s="2" t="str">
        <f t="shared" si="662"/>
        <v>Seasonal outdoors</v>
      </c>
      <c r="P1461" s="1" t="s">
        <v>3103</v>
      </c>
      <c r="R1461" t="str">
        <f t="shared" si="666"/>
        <v>Medium</v>
      </c>
      <c r="W1461"/>
      <c r="AF1461" s="16" t="s">
        <v>24656</v>
      </c>
      <c r="AG1461" s="1" t="str">
        <f t="shared" si="652"/>
        <v xml:space="preserve">Seed </v>
      </c>
      <c r="AH1461" s="2" t="str">
        <f t="shared" si="653"/>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I1461" s="1" t="s">
        <v>8352</v>
      </c>
      <c r="AK1461" s="1" t="s">
        <v>17104</v>
      </c>
      <c r="AL1461" s="1" t="str">
        <f t="shared" si="663"/>
        <v>Unscented</v>
      </c>
      <c r="AM1461" s="1" t="b">
        <v>0</v>
      </c>
      <c r="AN1461" s="1" t="b">
        <v>0</v>
      </c>
      <c r="AO1461" s="1" t="b">
        <v>0</v>
      </c>
      <c r="AP1461" s="5" t="s">
        <v>28</v>
      </c>
      <c r="AQ1461" s="5" t="str">
        <f t="shared" si="654"/>
        <v>Light, Medium, Heavy</v>
      </c>
      <c r="AR1461" s="1" t="s">
        <v>10</v>
      </c>
      <c r="AS1461" s="1" t="str">
        <f t="shared" si="664"/>
        <v>None, Partial</v>
      </c>
      <c r="AT1461" s="1" t="str">
        <f t="shared" si="655"/>
        <v>Partial, Full</v>
      </c>
      <c r="AU1461" s="1" t="s">
        <v>29</v>
      </c>
      <c r="AV1461" s="1" t="str">
        <f t="shared" si="656"/>
        <v>Moist</v>
      </c>
      <c r="AW1461" s="1" t="s">
        <v>12</v>
      </c>
      <c r="AX1461" s="1" t="str">
        <f t="shared" si="657"/>
        <v>Acid, Neutral, Alkaline</v>
      </c>
      <c r="AY1461" s="1" t="b">
        <v>0</v>
      </c>
      <c r="AZ1461" s="1" t="b">
        <v>0</v>
      </c>
      <c r="BA1461" s="1" t="b">
        <v>0</v>
      </c>
      <c r="BC1461" t="str">
        <f t="shared" si="658"/>
        <v>FALSE</v>
      </c>
      <c r="BE1461" t="str">
        <f t="shared" si="659"/>
        <v>FALSE</v>
      </c>
      <c r="BF1461" s="1" t="b">
        <v>0</v>
      </c>
      <c r="BG1461" s="1" t="b">
        <v>0</v>
      </c>
      <c r="BH1461" s="1" t="b">
        <v>0</v>
      </c>
      <c r="BJ1461" s="1" t="str">
        <f t="shared" si="660"/>
        <v>FALSE</v>
      </c>
      <c r="BL1461" t="str">
        <f t="shared" si="661"/>
        <v>FALSE</v>
      </c>
      <c r="BM1461" s="1" t="b">
        <v>0</v>
      </c>
      <c r="BN1461" s="1" t="b">
        <v>0</v>
      </c>
      <c r="BO1461" s="1">
        <f t="shared" si="665"/>
        <v>5</v>
      </c>
      <c r="BP1461" s="1" t="s">
        <v>31</v>
      </c>
      <c r="BQ1461" s="1" cm="1">
        <f t="array" ref="BQ1461">_xlfn.IFS(BP1461="None Known",0, LEN(BP1461)&gt;500, 5,LEN(BP1461)&gt;400, 4, LEN(BP1461)&gt;300, 3, LEN(BP1461)&gt;200, 2, LEN(BP1461)&gt;1, 1)</f>
        <v>0</v>
      </c>
      <c r="BR1461" s="1" t="s">
        <v>8353</v>
      </c>
      <c r="BS1461" s="1">
        <v>1</v>
      </c>
      <c r="BT1461" s="1" t="s">
        <v>8354</v>
      </c>
      <c r="BU1461" s="1">
        <v>2</v>
      </c>
      <c r="BV1461" s="1" t="s">
        <v>34</v>
      </c>
      <c r="BW1461" s="1" t="s">
        <v>8355</v>
      </c>
      <c r="BX1461" s="1"/>
      <c r="BY1461" t="str">
        <f>_xlfn.XLOOKUP($B1461,Img_lookup!A:A,Img_lookup!B:B, "Not available")</f>
        <v>9375d289-ac19-4692-b39a-068fa4e47f88</v>
      </c>
      <c r="BZ1461" t="str">
        <f>_xlfn.XLOOKUP($B1461,Img_lookup!A:A,Img_lookup!C:C, "Not available")</f>
        <v>Polygala japonica leaf1</v>
      </c>
      <c r="CA1461" t="str">
        <f>_xlfn.XLOOKUP($B1461,Img_lookup!A:A,Img_lookup!D:D, "Not available")</f>
        <v>Macleay Grass Man</v>
      </c>
      <c r="CB1461" t="str">
        <f>_xlfn.XLOOKUP($B1461,Img_lookup!A:A,Img_lookup!E:E, "https://imgur.com/aT5wafe")</f>
        <v>https://api.openverse.engineering/v1/images/9375d289-ac19-4692-b39a-068fa4e47f88/thumb/</v>
      </c>
    </row>
    <row r="1462" spans="1:80" ht="409.6" x14ac:dyDescent="0.15">
      <c r="A1462" s="1" t="s">
        <v>8350</v>
      </c>
      <c r="B1462" s="1" t="s">
        <v>16131</v>
      </c>
      <c r="C1462" s="1" t="s">
        <v>11703</v>
      </c>
      <c r="E1462" s="1" t="s">
        <v>11071</v>
      </c>
      <c r="F1462" s="1" t="s">
        <v>6</v>
      </c>
      <c r="G1462" s="1" t="s">
        <v>6</v>
      </c>
      <c r="H1462" s="11" t="str">
        <f t="shared" si="667"/>
        <v>Perennial</v>
      </c>
      <c r="J1462" s="1">
        <v>0.15000000599999999</v>
      </c>
      <c r="L1462" t="str" cm="1">
        <f t="array" ref="L1462">_xlfn.IFS(J1462+K1462="", "Unknown", J1462+K1462&gt;3, "Large", J1462+K1462&gt;0.5, "Medium", J1462+K1462&gt;0, "Small")</f>
        <v>Small</v>
      </c>
      <c r="N1462" cm="1">
        <f t="array" ref="N1462">IF($M1462="",INDEX($M$2:$M$2176,MATCH(1,INDEX(($A$2:$A$2176=$A1462)*($M$2:$M$2176&lt;&gt;""),0),0)),$M1462)</f>
        <v>6</v>
      </c>
      <c r="O1462" s="2" t="str">
        <f t="shared" si="662"/>
        <v>Seasonal outdoors</v>
      </c>
      <c r="P1462" s="1" t="s">
        <v>16132</v>
      </c>
      <c r="R1462" t="str">
        <f t="shared" si="666"/>
        <v>Medium</v>
      </c>
      <c r="W1462"/>
      <c r="AF1462" s="16" t="s">
        <v>24656</v>
      </c>
      <c r="AG1462" s="1" t="str">
        <f t="shared" si="652"/>
        <v xml:space="preserve">Seed </v>
      </c>
      <c r="AH1462" s="2" t="str">
        <f t="shared" si="653"/>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I1462" s="1" t="s">
        <v>16133</v>
      </c>
      <c r="AK1462" s="1" t="s">
        <v>17104</v>
      </c>
      <c r="AL1462" s="1" t="str">
        <f t="shared" si="663"/>
        <v>Unscented</v>
      </c>
      <c r="AM1462" s="1" t="b">
        <v>0</v>
      </c>
      <c r="AN1462" s="1" t="b">
        <v>0</v>
      </c>
      <c r="AO1462" s="1" t="b">
        <v>0</v>
      </c>
      <c r="AP1462" s="5" t="s">
        <v>28</v>
      </c>
      <c r="AQ1462" s="5" t="str">
        <f t="shared" si="654"/>
        <v>Light, Medium, Heavy</v>
      </c>
      <c r="AR1462" s="1" t="s">
        <v>10</v>
      </c>
      <c r="AS1462" s="1" t="str">
        <f t="shared" si="664"/>
        <v>None, Partial</v>
      </c>
      <c r="AT1462" s="1" t="str">
        <f t="shared" si="655"/>
        <v>Partial, Full</v>
      </c>
      <c r="AU1462" s="1" t="s">
        <v>11</v>
      </c>
      <c r="AV1462" s="1" t="str">
        <f t="shared" si="656"/>
        <v>Dry, Moist</v>
      </c>
      <c r="AW1462" s="1" t="s">
        <v>12</v>
      </c>
      <c r="AX1462" s="1" t="str">
        <f t="shared" si="657"/>
        <v>Acid, Neutral, Alkaline</v>
      </c>
      <c r="AY1462" s="1" t="b">
        <v>0</v>
      </c>
      <c r="AZ1462" s="1" t="b">
        <v>1</v>
      </c>
      <c r="BA1462" s="1" t="b">
        <v>0</v>
      </c>
      <c r="BC1462" t="str">
        <f t="shared" si="658"/>
        <v>FALSE</v>
      </c>
      <c r="BE1462" t="str">
        <f t="shared" si="659"/>
        <v>FALSE</v>
      </c>
      <c r="BF1462" s="1" t="b">
        <v>0</v>
      </c>
      <c r="BG1462" s="1" t="b">
        <v>0</v>
      </c>
      <c r="BH1462" s="1" t="b">
        <v>0</v>
      </c>
      <c r="BJ1462" s="1" t="str">
        <f t="shared" si="660"/>
        <v>FALSE</v>
      </c>
      <c r="BL1462" t="str">
        <f t="shared" si="661"/>
        <v>FALSE</v>
      </c>
      <c r="BM1462" s="1" t="b">
        <v>0</v>
      </c>
      <c r="BN1462" s="1" t="b">
        <v>0</v>
      </c>
      <c r="BO1462" s="1">
        <f t="shared" si="665"/>
        <v>6</v>
      </c>
      <c r="BP1462" s="1" t="s">
        <v>31</v>
      </c>
      <c r="BQ1462" s="1" cm="1">
        <f t="array" ref="BQ1462">_xlfn.IFS(BP1462="None Known",0, LEN(BP1462)&gt;500, 5,LEN(BP1462)&gt;400, 4, LEN(BP1462)&gt;300, 3, LEN(BP1462)&gt;200, 2, LEN(BP1462)&gt;1, 1)</f>
        <v>0</v>
      </c>
      <c r="BR1462" s="1" t="s">
        <v>16134</v>
      </c>
      <c r="BS1462" s="1">
        <v>1</v>
      </c>
      <c r="BT1462" s="1" t="s">
        <v>16135</v>
      </c>
      <c r="BU1462" s="1">
        <v>3</v>
      </c>
      <c r="BV1462" s="1" t="s">
        <v>2544</v>
      </c>
      <c r="BW1462" s="1" t="s">
        <v>8355</v>
      </c>
      <c r="BX1462" s="1"/>
      <c r="BY1462" t="str">
        <f>_xlfn.XLOOKUP($B1462,Img_lookup!A:A,Img_lookup!B:B, "Not available")</f>
        <v>eb16ea7e-b1ac-4ef2-b257-c05bcf17ff61</v>
      </c>
      <c r="BZ1462" t="str">
        <f>_xlfn.XLOOKUP($B1462,Img_lookup!A:A,Img_lookup!C:C, "Not available")</f>
        <v>Polygala sibirica L.</v>
      </c>
      <c r="CA1462" t="str">
        <f>_xlfn.XLOOKUP($B1462,Img_lookup!A:A,Img_lookup!D:D, "Not available")</f>
        <v>K. Gross</v>
      </c>
      <c r="CB1462" t="str">
        <f>_xlfn.XLOOKUP($B1462,Img_lookup!A:A,Img_lookup!E:E, "https://imgur.com/aT5wafe")</f>
        <v>https://api.openverse.engineering/v1/images/eb16ea7e-b1ac-4ef2-b257-c05bcf17ff61/thumb/</v>
      </c>
    </row>
    <row r="1463" spans="1:80" ht="409.6" x14ac:dyDescent="0.15">
      <c r="A1463" s="1" t="s">
        <v>8350</v>
      </c>
      <c r="B1463" s="1" t="s">
        <v>11702</v>
      </c>
      <c r="C1463" s="1" t="s">
        <v>11703</v>
      </c>
      <c r="E1463" s="1" t="s">
        <v>11704</v>
      </c>
      <c r="F1463" s="1" t="s">
        <v>6</v>
      </c>
      <c r="G1463" s="1" t="s">
        <v>6</v>
      </c>
      <c r="H1463" s="11" t="str">
        <f t="shared" si="667"/>
        <v>Perennial</v>
      </c>
      <c r="J1463" s="1">
        <v>0.20000000300000001</v>
      </c>
      <c r="K1463" s="1">
        <v>0.20000000300000001</v>
      </c>
      <c r="L1463" t="str" cm="1">
        <f t="array" ref="L1463">_xlfn.IFS(J1463+K1463="", "Unknown", J1463+K1463&gt;3, "Large", J1463+K1463&gt;0.5, "Medium", J1463+K1463&gt;0, "Small")</f>
        <v>Small</v>
      </c>
      <c r="M1463" s="1">
        <v>6</v>
      </c>
      <c r="N1463" cm="1">
        <f t="array" ref="N1463">IF($M1463="",INDEX($M$2:$M$2176,MATCH(1,INDEX(($A$2:$A$2176=$A1463)*($M$2:$M$2176&lt;&gt;""),0),0)),$M1463)</f>
        <v>6</v>
      </c>
      <c r="O1463" s="2" t="str">
        <f t="shared" si="662"/>
        <v>Seasonal outdoors</v>
      </c>
      <c r="P1463" s="1" t="s">
        <v>11705</v>
      </c>
      <c r="R1463" t="str">
        <f t="shared" si="666"/>
        <v>Medium</v>
      </c>
      <c r="W1463"/>
      <c r="AF1463" s="16" t="s">
        <v>24656</v>
      </c>
      <c r="AG1463" s="1" t="str">
        <f t="shared" si="652"/>
        <v xml:space="preserve">Seed </v>
      </c>
      <c r="AH1463" s="2" t="str">
        <f t="shared" si="653"/>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I1463" s="1" t="s">
        <v>11706</v>
      </c>
      <c r="AK1463" s="1" t="s">
        <v>17104</v>
      </c>
      <c r="AL1463" s="1" t="str">
        <f t="shared" si="663"/>
        <v>Unscented</v>
      </c>
      <c r="AM1463" s="1" t="b">
        <v>0</v>
      </c>
      <c r="AN1463" s="1" t="b">
        <v>0</v>
      </c>
      <c r="AO1463" s="1" t="b">
        <v>0</v>
      </c>
      <c r="AP1463" s="5" t="s">
        <v>28</v>
      </c>
      <c r="AQ1463" s="5" t="str">
        <f t="shared" si="654"/>
        <v>Light, Medium, Heavy</v>
      </c>
      <c r="AR1463" s="1" t="s">
        <v>10</v>
      </c>
      <c r="AS1463" s="1" t="str">
        <f t="shared" si="664"/>
        <v>None, Partial</v>
      </c>
      <c r="AT1463" s="1" t="str">
        <f t="shared" si="655"/>
        <v>Partial, Full</v>
      </c>
      <c r="AU1463" s="1" t="s">
        <v>29</v>
      </c>
      <c r="AV1463" s="1" t="str">
        <f t="shared" si="656"/>
        <v>Moist</v>
      </c>
      <c r="AW1463" s="1" t="s">
        <v>12</v>
      </c>
      <c r="AX1463" s="1" t="str">
        <f t="shared" si="657"/>
        <v>Acid, Neutral, Alkaline</v>
      </c>
      <c r="AY1463" s="1" t="b">
        <v>0</v>
      </c>
      <c r="AZ1463" s="1" t="b">
        <v>0</v>
      </c>
      <c r="BA1463" s="1" t="b">
        <v>0</v>
      </c>
      <c r="BC1463" t="str">
        <f t="shared" si="658"/>
        <v>FALSE</v>
      </c>
      <c r="BE1463" t="str">
        <f t="shared" si="659"/>
        <v>FALSE</v>
      </c>
      <c r="BF1463" s="1" t="b">
        <v>0</v>
      </c>
      <c r="BG1463" s="1" t="b">
        <v>0</v>
      </c>
      <c r="BH1463" s="1" t="b">
        <v>0</v>
      </c>
      <c r="BJ1463" s="1" t="str">
        <f t="shared" si="660"/>
        <v>FALSE</v>
      </c>
      <c r="BL1463" t="str">
        <f t="shared" si="661"/>
        <v>FALSE</v>
      </c>
      <c r="BM1463" s="1" t="b">
        <v>0</v>
      </c>
      <c r="BN1463" s="1" t="b">
        <v>0</v>
      </c>
      <c r="BO1463" s="1">
        <f t="shared" si="665"/>
        <v>6</v>
      </c>
      <c r="BP1463" s="1" t="s">
        <v>31</v>
      </c>
      <c r="BQ1463" s="1" cm="1">
        <f t="array" ref="BQ1463">_xlfn.IFS(BP1463="None Known",0, LEN(BP1463)&gt;500, 5,LEN(BP1463)&gt;400, 4, LEN(BP1463)&gt;300, 3, LEN(BP1463)&gt;200, 2, LEN(BP1463)&gt;1, 1)</f>
        <v>0</v>
      </c>
      <c r="BR1463" s="1" t="s">
        <v>11707</v>
      </c>
      <c r="BS1463" s="1">
        <v>1</v>
      </c>
      <c r="BT1463" s="1" t="s">
        <v>11708</v>
      </c>
      <c r="BU1463" s="1">
        <v>3</v>
      </c>
      <c r="BV1463" s="1" t="s">
        <v>34</v>
      </c>
      <c r="BW1463" s="1" t="s">
        <v>8355</v>
      </c>
      <c r="BX1463" s="1"/>
      <c r="BY1463" t="str">
        <f>_xlfn.XLOOKUP($B1463,Img_lookup!A:A,Img_lookup!B:B, "Not available")</f>
        <v>a47c23e6-f373-4933-bf3d-8fe4480bcb2c</v>
      </c>
      <c r="BZ1463" t="str">
        <f>_xlfn.XLOOKUP($B1463,Img_lookup!A:A,Img_lookup!C:C, "Not available")</f>
        <v>Polygala tenuifolia Willd.</v>
      </c>
      <c r="CA1463" t="str">
        <f>_xlfn.XLOOKUP($B1463,Img_lookup!A:A,Img_lookup!D:D, "Not available")</f>
        <v>Kay H. Beach</v>
      </c>
      <c r="CB1463" t="str">
        <f>_xlfn.XLOOKUP($B1463,Img_lookup!A:A,Img_lookup!E:E, "https://imgur.com/aT5wafe")</f>
        <v>https://api.openverse.engineering/v1/images/a47c23e6-f373-4933-bf3d-8fe4480bcb2c/thumb/</v>
      </c>
    </row>
    <row r="1464" spans="1:80" ht="409.6" x14ac:dyDescent="0.15">
      <c r="A1464" s="1" t="s">
        <v>8350</v>
      </c>
      <c r="B1464" s="1" t="s">
        <v>16158</v>
      </c>
      <c r="E1464" s="1" t="s">
        <v>716</v>
      </c>
      <c r="F1464" s="1" t="s">
        <v>6</v>
      </c>
      <c r="G1464" s="1" t="s">
        <v>6</v>
      </c>
      <c r="H1464" s="11" t="str">
        <f t="shared" si="667"/>
        <v>Perennial</v>
      </c>
      <c r="L1464" t="e" cm="1">
        <f t="array" ref="L1464">_xlfn.IFS(J1464+K1464="", "Unknown", J1464+K1464&gt;3, "Large", J1464+K1464&gt;0.5, "Medium", J1464+K1464&gt;0, "Small")</f>
        <v>#N/A</v>
      </c>
      <c r="N1464" cm="1">
        <f t="array" ref="N1464">IF($M1464="",INDEX($M$2:$M$2176,MATCH(1,INDEX(($A$2:$A$2176=$A1464)*($M$2:$M$2176&lt;&gt;""),0),0)),$M1464)</f>
        <v>6</v>
      </c>
      <c r="O1464" s="2" t="str">
        <f t="shared" si="662"/>
        <v>Seasonal outdoors</v>
      </c>
      <c r="P1464" s="1" t="s">
        <v>196</v>
      </c>
      <c r="R1464" t="str">
        <f t="shared" si="666"/>
        <v>Medium</v>
      </c>
      <c r="W1464"/>
      <c r="AF1464" s="16" t="s">
        <v>24656</v>
      </c>
      <c r="AG1464" s="1" t="str">
        <f t="shared" si="652"/>
        <v xml:space="preserve">Seed </v>
      </c>
      <c r="AH1464" s="2" t="str">
        <f t="shared" si="653"/>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I1464" s="1" t="s">
        <v>16159</v>
      </c>
      <c r="AK1464" s="1" t="s">
        <v>17104</v>
      </c>
      <c r="AL1464" s="1" t="str">
        <f t="shared" si="663"/>
        <v>Unscented</v>
      </c>
      <c r="AM1464" s="1" t="b">
        <v>0</v>
      </c>
      <c r="AN1464" s="1" t="b">
        <v>0</v>
      </c>
      <c r="AO1464" s="1" t="b">
        <v>0</v>
      </c>
      <c r="AP1464" s="5" t="s">
        <v>28</v>
      </c>
      <c r="AQ1464" s="5" t="str">
        <f t="shared" si="654"/>
        <v>Light, Medium, Heavy</v>
      </c>
      <c r="AR1464" s="1" t="s">
        <v>10</v>
      </c>
      <c r="AS1464" s="1" t="str">
        <f t="shared" si="664"/>
        <v>None, Partial</v>
      </c>
      <c r="AT1464" s="1" t="str">
        <f t="shared" si="655"/>
        <v>Partial, Full</v>
      </c>
      <c r="AU1464" s="1" t="s">
        <v>29</v>
      </c>
      <c r="AV1464" s="1" t="str">
        <f t="shared" si="656"/>
        <v>Moist</v>
      </c>
      <c r="AW1464" s="1" t="s">
        <v>12</v>
      </c>
      <c r="AX1464" s="1" t="str">
        <f t="shared" si="657"/>
        <v>Acid, Neutral, Alkaline</v>
      </c>
      <c r="AY1464" s="1" t="b">
        <v>0</v>
      </c>
      <c r="AZ1464" s="1" t="b">
        <v>0</v>
      </c>
      <c r="BA1464" s="1" t="b">
        <v>0</v>
      </c>
      <c r="BC1464" t="str">
        <f t="shared" si="658"/>
        <v>FALSE</v>
      </c>
      <c r="BE1464" t="str">
        <f t="shared" si="659"/>
        <v>FALSE</v>
      </c>
      <c r="BF1464" s="1" t="b">
        <v>0</v>
      </c>
      <c r="BG1464" s="1" t="b">
        <v>0</v>
      </c>
      <c r="BH1464" s="1" t="b">
        <v>0</v>
      </c>
      <c r="BJ1464" s="1" t="str">
        <f t="shared" si="660"/>
        <v>FALSE</v>
      </c>
      <c r="BL1464" t="str">
        <f t="shared" si="661"/>
        <v>FALSE</v>
      </c>
      <c r="BM1464" s="1" t="b">
        <v>0</v>
      </c>
      <c r="BN1464" s="1" t="b">
        <v>0</v>
      </c>
      <c r="BO1464" s="1">
        <f t="shared" si="665"/>
        <v>3</v>
      </c>
      <c r="BP1464" s="1" t="s">
        <v>31</v>
      </c>
      <c r="BQ1464" s="1" cm="1">
        <f t="array" ref="BQ1464">_xlfn.IFS(BP1464="None Known",0, LEN(BP1464)&gt;500, 5,LEN(BP1464)&gt;400, 4, LEN(BP1464)&gt;300, 3, LEN(BP1464)&gt;200, 2, LEN(BP1464)&gt;1, 1)</f>
        <v>0</v>
      </c>
      <c r="BR1464" s="1" t="s">
        <v>16160</v>
      </c>
      <c r="BS1464" s="1">
        <v>1</v>
      </c>
      <c r="BT1464" s="1" t="s">
        <v>31</v>
      </c>
      <c r="BU1464" s="1">
        <v>0</v>
      </c>
      <c r="BV1464" s="1" t="s">
        <v>16161</v>
      </c>
      <c r="BW1464" s="1" t="s">
        <v>8355</v>
      </c>
      <c r="BX1464" s="1"/>
      <c r="BY1464" t="str">
        <f>_xlfn.XLOOKUP($B1464,Img_lookup!A:A,Img_lookup!B:B, "Not available")</f>
        <v>Not available</v>
      </c>
      <c r="BZ1464" t="str">
        <f>_xlfn.XLOOKUP($B1464,Img_lookup!A:A,Img_lookup!C:C, "Not available")</f>
        <v>Not available</v>
      </c>
      <c r="CA1464" t="str">
        <f>_xlfn.XLOOKUP($B1464,Img_lookup!A:A,Img_lookup!D:D, "Not available")</f>
        <v>Not available</v>
      </c>
      <c r="CB1464" t="str">
        <f>_xlfn.XLOOKUP($B1464,Img_lookup!A:A,Img_lookup!E:E, "https://imgur.com/aT5wafe")</f>
        <v>https://imgur.com/aT5wafe</v>
      </c>
    </row>
    <row r="1465" spans="1:80" ht="409.6" x14ac:dyDescent="0.15">
      <c r="A1465" s="1" t="s">
        <v>8350</v>
      </c>
      <c r="B1465" s="1" t="s">
        <v>15587</v>
      </c>
      <c r="C1465" s="1" t="s">
        <v>15588</v>
      </c>
      <c r="D1465" s="1" t="s">
        <v>15589</v>
      </c>
      <c r="E1465" s="1" t="s">
        <v>15590</v>
      </c>
      <c r="F1465" s="1" t="s">
        <v>6</v>
      </c>
      <c r="G1465" s="1" t="s">
        <v>6</v>
      </c>
      <c r="H1465" s="11" t="str">
        <f t="shared" si="667"/>
        <v>Perennial</v>
      </c>
      <c r="J1465" s="1">
        <v>0.34999999399999998</v>
      </c>
      <c r="L1465" t="str" cm="1">
        <f t="array" ref="L1465">_xlfn.IFS(J1465+K1465="", "Unknown", J1465+K1465&gt;3, "Large", J1465+K1465&gt;0.5, "Medium", J1465+K1465&gt;0, "Small")</f>
        <v>Small</v>
      </c>
      <c r="M1465" s="1">
        <v>6</v>
      </c>
      <c r="N1465" cm="1">
        <f t="array" ref="N1465">IF($M1465="",INDEX($M$2:$M$2176,MATCH(1,INDEX(($A$2:$A$2176=$A1465)*($M$2:$M$2176&lt;&gt;""),0),0)),$M1465)</f>
        <v>6</v>
      </c>
      <c r="O1465" s="2" t="str">
        <f t="shared" si="662"/>
        <v>Seasonal outdoors</v>
      </c>
      <c r="P1465" s="1" t="s">
        <v>15591</v>
      </c>
      <c r="R1465" t="str">
        <f t="shared" si="666"/>
        <v>Medium</v>
      </c>
      <c r="T1465" s="1"/>
      <c r="U1465" s="1"/>
      <c r="V1465" s="1" t="s">
        <v>470</v>
      </c>
      <c r="W1465" s="6" t="str">
        <f t="shared" ref="W1465:W1472" si="673">IF(ISNUMBER(SEARCH("-",V1465)),TRIM(LEFT(V1465,FIND("-",V1465)-1)),V1465)</f>
        <v>5</v>
      </c>
      <c r="X1465" t="str">
        <f>IF(W1465="1", "January", IF(W1465="2", "February", IF(W1465="3", "March", IF(W1465="4", "April", IF(W1465="5", "May", IF(W1465="6", "June", IF(W1465="7", "July", IF(W1465="8", "August", IF(W1465="9", "September", IF(W1465="10", "October", IF(W1465="11", "November", IF(W1465="12", "December", "Other"))))))))))))</f>
        <v>May</v>
      </c>
      <c r="Y1465" s="2" t="str">
        <f>IF(ISNUMBER(SEARCH("-",V1465)),TRIM(RIGHT(V1465,LEN(V1465)-SEARCH("-",V1465))),V1465)</f>
        <v>9</v>
      </c>
      <c r="Z1465" s="2" t="str">
        <f>IF(Y1465="1", "January", IF(Y1465="2", "February", IF(Y1465="3", "March", IF(Y1465="4", "April", IF(Y1465="5", "May", IF(Y1465="6", "June", IF(Y1465="7", "July", IF(Y1465="8", "August", IF(Y1465="9", "September", IF(Y1465="10", "October", IF(Y1465="11", "November", IF(Y1465="12", "December", "Other"))))))))))))</f>
        <v>September</v>
      </c>
      <c r="AF1465" s="16" t="s">
        <v>24656</v>
      </c>
      <c r="AG1465" s="1" t="str">
        <f t="shared" si="652"/>
        <v xml:space="preserve">Seed </v>
      </c>
      <c r="AH1465" s="2" t="str">
        <f t="shared" si="653"/>
        <v>Sow spring or autumn in a cold frame[214]. When they are large enough to handle, prick the seedlings out into individual pots and grow them on in the greenhouse for their first winter. Plant them out into their permanent positions in late spring or early summer, after the last expected frosts.
Division.
Cuttings of young shoots in a frame in late spring[1].</v>
      </c>
      <c r="AI1465" s="1" t="s">
        <v>15592</v>
      </c>
      <c r="AK1465" s="1" t="s">
        <v>17104</v>
      </c>
      <c r="AL1465" s="1" t="str">
        <f t="shared" si="663"/>
        <v>Unscented</v>
      </c>
      <c r="AM1465" s="1" t="b">
        <v>0</v>
      </c>
      <c r="AN1465" s="1" t="b">
        <v>0</v>
      </c>
      <c r="AO1465" s="1" t="b">
        <v>0</v>
      </c>
      <c r="AP1465" s="5" t="s">
        <v>28</v>
      </c>
      <c r="AQ1465" s="5" t="str">
        <f t="shared" si="654"/>
        <v>Light, Medium, Heavy</v>
      </c>
      <c r="AR1465" s="1" t="s">
        <v>10</v>
      </c>
      <c r="AS1465" s="1" t="str">
        <f t="shared" si="664"/>
        <v>None, Partial</v>
      </c>
      <c r="AT1465" s="1" t="str">
        <f t="shared" si="655"/>
        <v>Partial, Full</v>
      </c>
      <c r="AU1465" s="1" t="s">
        <v>29</v>
      </c>
      <c r="AV1465" s="1" t="str">
        <f t="shared" si="656"/>
        <v>Moist</v>
      </c>
      <c r="AW1465" s="1" t="s">
        <v>12</v>
      </c>
      <c r="AX1465" s="1" t="str">
        <f t="shared" si="657"/>
        <v>Acid, Neutral, Alkaline</v>
      </c>
      <c r="AY1465" s="1" t="b">
        <v>0</v>
      </c>
      <c r="AZ1465" s="1" t="b">
        <v>0</v>
      </c>
      <c r="BA1465" s="1" t="b">
        <v>0</v>
      </c>
      <c r="BC1465" t="str">
        <f t="shared" si="658"/>
        <v>FALSE</v>
      </c>
      <c r="BE1465" t="str">
        <f t="shared" si="659"/>
        <v>FALSE</v>
      </c>
      <c r="BF1465" s="1" t="b">
        <v>0</v>
      </c>
      <c r="BG1465" s="1" t="b">
        <v>0</v>
      </c>
      <c r="BH1465" s="1" t="b">
        <v>0</v>
      </c>
      <c r="BJ1465" s="1" t="str">
        <f t="shared" si="660"/>
        <v>FALSE</v>
      </c>
      <c r="BL1465" t="str">
        <f t="shared" si="661"/>
        <v>FALSE</v>
      </c>
      <c r="BM1465" s="1" t="b">
        <v>0</v>
      </c>
      <c r="BN1465" s="1" t="b">
        <v>0</v>
      </c>
      <c r="BO1465" s="1">
        <f t="shared" si="665"/>
        <v>5</v>
      </c>
      <c r="BP1465" s="1" t="s">
        <v>31</v>
      </c>
      <c r="BQ1465" s="1" cm="1">
        <f t="array" ref="BQ1465">_xlfn.IFS(BP1465="None Known",0, LEN(BP1465)&gt;500, 5,LEN(BP1465)&gt;400, 4, LEN(BP1465)&gt;300, 3, LEN(BP1465)&gt;200, 2, LEN(BP1465)&gt;1, 1)</f>
        <v>0</v>
      </c>
      <c r="BR1465" s="1" t="s">
        <v>15593</v>
      </c>
      <c r="BS1465" s="1">
        <v>1</v>
      </c>
      <c r="BT1465" s="1" t="s">
        <v>15594</v>
      </c>
      <c r="BU1465" s="1">
        <v>2</v>
      </c>
      <c r="BV1465" s="1" t="s">
        <v>2101</v>
      </c>
      <c r="BW1465" s="1" t="s">
        <v>8355</v>
      </c>
      <c r="BX1465" s="1"/>
      <c r="BY1465" t="str">
        <f>_xlfn.XLOOKUP($B1465,Img_lookup!A:A,Img_lookup!B:B, "Not available")</f>
        <v>440ee4bf-1a04-4695-8bed-ca79b1dec9af</v>
      </c>
      <c r="BZ1465" t="str">
        <f>_xlfn.XLOOKUP($B1465,Img_lookup!A:A,Img_lookup!C:C, "Not available")</f>
        <v>Common Milkwort - Polygala vulgaris, Pink form</v>
      </c>
      <c r="CA1465" t="str">
        <f>_xlfn.XLOOKUP($B1465,Img_lookup!A:A,Img_lookup!D:D, "Not available")</f>
        <v>gailhampshire</v>
      </c>
      <c r="CB1465" t="str">
        <f>_xlfn.XLOOKUP($B1465,Img_lookup!A:A,Img_lookup!E:E, "https://imgur.com/aT5wafe")</f>
        <v>https://api.openverse.engineering/v1/images/440ee4bf-1a04-4695-8bed-ca79b1dec9af/thumb/</v>
      </c>
    </row>
    <row r="1466" spans="1:80" ht="409.6" x14ac:dyDescent="0.15">
      <c r="A1466" s="1" t="s">
        <v>2364</v>
      </c>
      <c r="B1466" s="1" t="s">
        <v>10726</v>
      </c>
      <c r="C1466" s="1" t="s">
        <v>10727</v>
      </c>
      <c r="E1466" s="1" t="s">
        <v>10728</v>
      </c>
      <c r="F1466" s="1" t="s">
        <v>6</v>
      </c>
      <c r="G1466" s="1" t="s">
        <v>6</v>
      </c>
      <c r="H1466" s="11" t="str">
        <f t="shared" si="667"/>
        <v>Perennial</v>
      </c>
      <c r="J1466" s="1">
        <v>1</v>
      </c>
      <c r="L1466" t="str" cm="1">
        <f t="array" ref="L1466">_xlfn.IFS(J1466+K1466="", "Unknown", J1466+K1466&gt;3, "Large", J1466+K1466&gt;0.5, "Medium", J1466+K1466&gt;0, "Small")</f>
        <v>Medium</v>
      </c>
      <c r="M1466" s="1">
        <v>3</v>
      </c>
      <c r="N1466" cm="1">
        <f t="array" ref="N1466">IF($M1466="",INDEX($M$2:$M$2176,MATCH(1,INDEX(($A$2:$A$2176=$A1466)*($M$2:$M$2176&lt;&gt;""),0),0)),$M1466)</f>
        <v>3</v>
      </c>
      <c r="O1466" s="2" t="str">
        <f t="shared" si="662"/>
        <v>Hardy to cold</v>
      </c>
      <c r="P1466" s="1" t="s">
        <v>10729</v>
      </c>
      <c r="R1466" t="str">
        <f t="shared" si="666"/>
        <v>Medium</v>
      </c>
      <c r="T1466" s="1"/>
      <c r="U1466" s="1"/>
      <c r="V1466" s="1">
        <v>5</v>
      </c>
      <c r="W1466" s="6">
        <f t="shared" si="673"/>
        <v>5</v>
      </c>
      <c r="X1466" t="str">
        <f>IF(W1466=1, "January", IF(W1466=2, "February", IF(W1466=3, "March", IF(W1466=4, "April", IF(W1466=5, "May", IF(W1466=6, "June", IF(W1466=7, "July", IF(W1466=8, "August", IF(W1466=9, "September", IF(W1466=10, "October", IF(W1466=11, "November", IF(W1466=12, "December", "Other"))))))))))))</f>
        <v>May</v>
      </c>
      <c r="AF1466" s="16" t="s">
        <v>24160</v>
      </c>
      <c r="AG1466" s="1" t="str">
        <f t="shared" si="652"/>
        <v xml:space="preserve">Seed </v>
      </c>
      <c r="AH1466"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66" s="1" t="s">
        <v>10730</v>
      </c>
      <c r="AJ1466" s="1" t="s">
        <v>23807</v>
      </c>
      <c r="AK1466" s="1" t="s">
        <v>17104</v>
      </c>
      <c r="AL1466" s="1" t="str">
        <f t="shared" si="663"/>
        <v>Unscented</v>
      </c>
      <c r="AM1466" s="1" t="b">
        <v>0</v>
      </c>
      <c r="AN1466" s="1" t="b">
        <v>1</v>
      </c>
      <c r="AO1466" s="1" t="b">
        <v>0</v>
      </c>
      <c r="AP1466" s="5" t="s">
        <v>28</v>
      </c>
      <c r="AQ1466" s="5" t="str">
        <f t="shared" si="654"/>
        <v>Light, Medium, Heavy</v>
      </c>
      <c r="AR1466" s="1" t="s">
        <v>1788</v>
      </c>
      <c r="AS1466" s="1" t="str">
        <f t="shared" si="664"/>
        <v>Partial, Full</v>
      </c>
      <c r="AT1466" s="1" t="str">
        <f t="shared" si="655"/>
        <v/>
      </c>
      <c r="AU1466" s="1" t="s">
        <v>29</v>
      </c>
      <c r="AV1466" s="1" t="str">
        <f t="shared" si="656"/>
        <v>Moist</v>
      </c>
      <c r="AW1466" s="1" t="s">
        <v>12</v>
      </c>
      <c r="AX1466" s="1" t="str">
        <f t="shared" si="657"/>
        <v>Acid, Neutral, Alkaline</v>
      </c>
      <c r="AY1466" s="1" t="b">
        <v>0</v>
      </c>
      <c r="AZ1466" s="1" t="b">
        <v>0</v>
      </c>
      <c r="BA1466" s="1" t="b">
        <v>0</v>
      </c>
      <c r="BC1466" t="str">
        <f t="shared" si="658"/>
        <v>FALSE</v>
      </c>
      <c r="BE1466" t="str">
        <f t="shared" si="659"/>
        <v>FALSE</v>
      </c>
      <c r="BF1466" s="1" t="b">
        <v>0</v>
      </c>
      <c r="BG1466" s="1" t="b">
        <v>0</v>
      </c>
      <c r="BH1466" s="1" t="b">
        <v>0</v>
      </c>
      <c r="BJ1466" s="1" t="str">
        <f t="shared" si="660"/>
        <v>FALSE</v>
      </c>
      <c r="BK1466" s="1" t="s">
        <v>77</v>
      </c>
      <c r="BL1466" t="str">
        <f t="shared" si="661"/>
        <v>TRUE</v>
      </c>
      <c r="BM1466" s="1" t="b">
        <v>0</v>
      </c>
      <c r="BN1466" s="1" t="b">
        <v>0</v>
      </c>
      <c r="BO1466" s="1">
        <f t="shared" si="665"/>
        <v>9</v>
      </c>
      <c r="BP1466" s="1" t="s">
        <v>10731</v>
      </c>
      <c r="BQ1466" s="1" cm="1">
        <f t="array" ref="BQ1466">_xlfn.IFS(BP1466="None Known",0, LEN(BP1466)&gt;500, 5,LEN(BP1466)&gt;400, 4, LEN(BP1466)&gt;300, 3, LEN(BP1466)&gt;200, 2, LEN(BP1466)&gt;1, 1)</f>
        <v>2</v>
      </c>
      <c r="BR1466" s="1" t="s">
        <v>10732</v>
      </c>
      <c r="BS1466" s="1">
        <v>2</v>
      </c>
      <c r="BT1466" s="1" t="s">
        <v>10733</v>
      </c>
      <c r="BU1466" s="1">
        <v>1</v>
      </c>
      <c r="BV1466" s="1" t="s">
        <v>5622</v>
      </c>
      <c r="BW1466" s="1" t="s">
        <v>10734</v>
      </c>
      <c r="BX1466" s="1"/>
      <c r="BY1466" t="str">
        <f>_xlfn.XLOOKUP($B1466,Img_lookup!A:A,Img_lookup!B:B, "Not available")</f>
        <v>1e4fbd61-a669-41ca-9bbd-46a7556afb46</v>
      </c>
      <c r="BZ1466" t="str">
        <f>_xlfn.XLOOKUP($B1466,Img_lookup!A:A,Img_lookup!C:C, "Not available")</f>
        <v>Polygonatum biflorum (Solomon's seal) (Devil's Parlor, Interstate State Park, Taylors Falls, Minnesota, USA) 1</v>
      </c>
      <c r="CA1466" t="str">
        <f>_xlfn.XLOOKUP($B1466,Img_lookup!A:A,Img_lookup!D:D, "Not available")</f>
        <v>James St. John</v>
      </c>
      <c r="CB1466" t="str">
        <f>_xlfn.XLOOKUP($B1466,Img_lookup!A:A,Img_lookup!E:E, "https://imgur.com/aT5wafe")</f>
        <v>https://api.openverse.engineering/v1/images/1e4fbd61-a669-41ca-9bbd-46a7556afb46/thumb/</v>
      </c>
    </row>
    <row r="1467" spans="1:80" ht="409.6" x14ac:dyDescent="0.15">
      <c r="A1467" s="1" t="s">
        <v>2364</v>
      </c>
      <c r="B1467" s="1" t="s">
        <v>17079</v>
      </c>
      <c r="E1467" s="1" t="s">
        <v>164</v>
      </c>
      <c r="F1467" s="1" t="s">
        <v>6</v>
      </c>
      <c r="G1467" s="1" t="s">
        <v>6</v>
      </c>
      <c r="H1467" s="11" t="str">
        <f t="shared" si="667"/>
        <v>Perennial</v>
      </c>
      <c r="J1467" s="1">
        <v>1.2000000479999999</v>
      </c>
      <c r="L1467" t="str" cm="1">
        <f t="array" ref="L1467">_xlfn.IFS(J1467+K1467="", "Unknown", J1467+K1467&gt;3, "Large", J1467+K1467&gt;0.5, "Medium", J1467+K1467&gt;0, "Small")</f>
        <v>Medium</v>
      </c>
      <c r="N1467" cm="1">
        <f t="array" ref="N1467">IF($M1467="",INDEX($M$2:$M$2176,MATCH(1,INDEX(($A$2:$A$2176=$A1467)*($M$2:$M$2176&lt;&gt;""),0),0)),$M1467)</f>
        <v>3</v>
      </c>
      <c r="O1467" s="2" t="str">
        <f t="shared" si="662"/>
        <v>Hardy to cold</v>
      </c>
      <c r="P1467" s="1" t="s">
        <v>17080</v>
      </c>
      <c r="R1467" t="str">
        <f t="shared" si="666"/>
        <v>Medium</v>
      </c>
      <c r="T1467" s="1"/>
      <c r="U1467" s="1"/>
      <c r="V1467" s="1" t="s">
        <v>1006</v>
      </c>
      <c r="W1467" s="6" t="str">
        <f t="shared" si="673"/>
        <v>5</v>
      </c>
      <c r="X1467" t="str">
        <f>IF(W1467="1", "January", IF(W1467="2", "February", IF(W1467="3", "March", IF(W1467="4", "April", IF(W1467="5", "May", IF(W1467="6", "June", IF(W1467="7", "July", IF(W1467="8", "August", IF(W1467="9", "September", IF(W1467="10", "October", IF(W1467="11", "November", IF(W1467="12", "December", "Other"))))))))))))</f>
        <v>May</v>
      </c>
      <c r="Y1467" s="2" t="str">
        <f>IF(ISNUMBER(SEARCH("-",V1467)),TRIM(RIGHT(V1467,LEN(V1467)-SEARCH("-",V1467))),V1467)</f>
        <v>7</v>
      </c>
      <c r="Z1467" s="2" t="str">
        <f>IF(Y1467="1", "January", IF(Y1467="2", "February", IF(Y1467="3", "March", IF(Y1467="4", "April", IF(Y1467="5", "May", IF(Y1467="6", "June", IF(Y1467="7", "July", IF(Y1467="8", "August", IF(Y1467="9", "September", IF(Y1467="10", "October", IF(Y1467="11", "November", IF(Y1467="12", "December", "Other"))))))))))))</f>
        <v>July</v>
      </c>
      <c r="AA1467" s="1" t="s">
        <v>109</v>
      </c>
      <c r="AB1467" s="1" t="str">
        <f>IF(ISNUMBER(SEARCH("-",AA1467)),TRIM(LEFT(AA1467,FIND("-",AA1467)-1)),AA1467)</f>
        <v>9</v>
      </c>
      <c r="AC1467" s="1" t="str">
        <f>IF(AB1467="1", "January", IF(AB1467="2", "February", IF(AB1467="3", "March", IF(AB1467="4", "April", IF(AB1467="5", "May", IF(AB1467="6", "June", IF(AB1467="7", "July", IF(AB1467="8", "August", IF(AB1467="9", "September", IF(AB1467="10", "October", IF(AB1467="11", "November", IF(AB1467="12", "December", "Other"))))))))))))</f>
        <v>September</v>
      </c>
      <c r="AD1467" s="1" t="str">
        <f>IF(ISNUMBER(SEARCH("-",AA1467)),TRIM(RIGHT(AA1467,LEN(AA1467)-SEARCH("-",AA1467))),AA1467)</f>
        <v>10</v>
      </c>
      <c r="AE1467" s="1" t="str">
        <f>IF(AD1467="1", "January", IF(AD1467="2", "February", IF(AD1467="3", "March", IF(AD1467="4", "April", IF(AD1467="5", "May", IF(AD1467="6", "June", IF(AD1467="7", "July", IF(AD1467="8", "August", IF(AD1467="9", "September", IF(AD1467="10", "October", IF(AD1467="11", "November", IF(AD1467="12", "December", "Other"))))))))))))</f>
        <v>October</v>
      </c>
      <c r="AF1467" s="16" t="s">
        <v>24160</v>
      </c>
      <c r="AG1467" s="1" t="str">
        <f t="shared" si="652"/>
        <v xml:space="preserve">Seed </v>
      </c>
      <c r="AH1467"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67" s="1" t="s">
        <v>17081</v>
      </c>
      <c r="AJ1467" s="1" t="s">
        <v>23807</v>
      </c>
      <c r="AK1467" s="1" t="s">
        <v>17104</v>
      </c>
      <c r="AL1467" s="1" t="str">
        <f t="shared" si="663"/>
        <v>Unscented</v>
      </c>
      <c r="AM1467" s="1" t="b">
        <v>0</v>
      </c>
      <c r="AN1467" s="1" t="b">
        <v>1</v>
      </c>
      <c r="AO1467" s="1" t="b">
        <v>0</v>
      </c>
      <c r="AP1467" s="5" t="s">
        <v>28</v>
      </c>
      <c r="AQ1467" s="5" t="str">
        <f t="shared" si="654"/>
        <v>Light, Medium, Heavy</v>
      </c>
      <c r="AR1467" s="1" t="s">
        <v>1788</v>
      </c>
      <c r="AS1467" s="1" t="str">
        <f t="shared" si="664"/>
        <v>Partial, Full</v>
      </c>
      <c r="AT1467" s="1" t="str">
        <f t="shared" si="655"/>
        <v/>
      </c>
      <c r="AU1467" s="1" t="s">
        <v>29</v>
      </c>
      <c r="AV1467" s="1" t="str">
        <f t="shared" si="656"/>
        <v>Moist</v>
      </c>
      <c r="AW1467" s="1" t="s">
        <v>12</v>
      </c>
      <c r="AX1467" s="1" t="str">
        <f t="shared" si="657"/>
        <v>Acid, Neutral, Alkaline</v>
      </c>
      <c r="AY1467" s="1" t="b">
        <v>0</v>
      </c>
      <c r="AZ1467" s="1" t="b">
        <v>0</v>
      </c>
      <c r="BA1467" s="1" t="b">
        <v>0</v>
      </c>
      <c r="BC1467" t="str">
        <f t="shared" si="658"/>
        <v>FALSE</v>
      </c>
      <c r="BE1467" t="str">
        <f t="shared" si="659"/>
        <v>FALSE</v>
      </c>
      <c r="BF1467" s="1" t="b">
        <v>0</v>
      </c>
      <c r="BG1467" s="1" t="b">
        <v>0</v>
      </c>
      <c r="BH1467" s="1" t="b">
        <v>0</v>
      </c>
      <c r="BJ1467" s="1" t="str">
        <f t="shared" si="660"/>
        <v>FALSE</v>
      </c>
      <c r="BK1467" s="1" t="s">
        <v>77</v>
      </c>
      <c r="BL1467" t="str">
        <f t="shared" si="661"/>
        <v>TRUE</v>
      </c>
      <c r="BM1467" s="1" t="b">
        <v>0</v>
      </c>
      <c r="BN1467" s="1" t="b">
        <v>0</v>
      </c>
      <c r="BO1467" s="1">
        <f t="shared" si="665"/>
        <v>5</v>
      </c>
      <c r="BP1467" s="1" t="s">
        <v>31</v>
      </c>
      <c r="BQ1467" s="1" cm="1">
        <f t="array" ref="BQ1467">_xlfn.IFS(BP1467="None Known",0, LEN(BP1467)&gt;500, 5,LEN(BP1467)&gt;400, 4, LEN(BP1467)&gt;300, 3, LEN(BP1467)&gt;200, 2, LEN(BP1467)&gt;1, 1)</f>
        <v>0</v>
      </c>
      <c r="BR1467" s="1" t="s">
        <v>17082</v>
      </c>
      <c r="BS1467" s="1">
        <v>1</v>
      </c>
      <c r="BT1467" s="1" t="s">
        <v>17083</v>
      </c>
      <c r="BU1467" s="1">
        <v>2</v>
      </c>
      <c r="BV1467" s="1" t="s">
        <v>245</v>
      </c>
      <c r="BW1467" s="1" t="s">
        <v>8474</v>
      </c>
      <c r="BX1467" s="1"/>
      <c r="BY1467" t="str">
        <f>_xlfn.XLOOKUP($B1467,Img_lookup!A:A,Img_lookup!B:B, "Not available")</f>
        <v>8660cba9-d32d-43d3-91b7-454ffe05958a</v>
      </c>
      <c r="BZ1467" t="str">
        <f>_xlfn.XLOOKUP($B1467,Img_lookup!A:A,Img_lookup!C:C, "Not available")</f>
        <v>Polygonatum cirrhifolium (Wall.) Royle</v>
      </c>
      <c r="CA1467" t="str">
        <f>_xlfn.XLOOKUP($B1467,Img_lookup!A:A,Img_lookup!D:D, "Not available")</f>
        <v>Tibet-MacArthur; Dr. Jun Wen; Z. Nie; L. Xie; Y. Niu; G. Li; F. Yang; S. Lutz and J. Van De Veire</v>
      </c>
      <c r="CB1467" t="str">
        <f>_xlfn.XLOOKUP($B1467,Img_lookup!A:A,Img_lookup!E:E, "https://imgur.com/aT5wafe")</f>
        <v>https://api.openverse.engineering/v1/images/8660cba9-d32d-43d3-91b7-454ffe05958a/thumb/</v>
      </c>
    </row>
    <row r="1468" spans="1:80" ht="409.6" x14ac:dyDescent="0.15">
      <c r="A1468" s="1" t="s">
        <v>2364</v>
      </c>
      <c r="B1468" s="1" t="s">
        <v>16213</v>
      </c>
      <c r="C1468" s="1" t="s">
        <v>16214</v>
      </c>
      <c r="D1468" s="1" t="s">
        <v>16215</v>
      </c>
      <c r="E1468" s="1" t="s">
        <v>16216</v>
      </c>
      <c r="F1468" s="1" t="s">
        <v>6</v>
      </c>
      <c r="G1468" s="1" t="s">
        <v>6</v>
      </c>
      <c r="H1468" s="11" t="str">
        <f t="shared" si="667"/>
        <v>Perennial</v>
      </c>
      <c r="J1468" s="1">
        <v>2</v>
      </c>
      <c r="K1468" s="1">
        <v>0.60000002399999997</v>
      </c>
      <c r="L1468" t="str" cm="1">
        <f t="array" ref="L1468">_xlfn.IFS(J1468+K1468="", "Unknown", J1468+K1468&gt;3, "Large", J1468+K1468&gt;0.5, "Medium", J1468+K1468&gt;0, "Small")</f>
        <v>Medium</v>
      </c>
      <c r="M1468" s="1">
        <v>5</v>
      </c>
      <c r="N1468" cm="1">
        <f t="array" ref="N1468">IF($M1468="",INDEX($M$2:$M$2176,MATCH(1,INDEX(($A$2:$A$2176=$A1468)*($M$2:$M$2176&lt;&gt;""),0),0)),$M1468)</f>
        <v>5</v>
      </c>
      <c r="O1468" s="2" t="str">
        <f t="shared" si="662"/>
        <v>Seasonal outdoors</v>
      </c>
      <c r="P1468" s="1" t="s">
        <v>16217</v>
      </c>
      <c r="R1468" t="str">
        <f t="shared" si="666"/>
        <v>Medium</v>
      </c>
      <c r="T1468" s="1"/>
      <c r="U1468" s="1"/>
      <c r="V1468" s="1">
        <v>5</v>
      </c>
      <c r="W1468" s="6">
        <f t="shared" si="673"/>
        <v>5</v>
      </c>
      <c r="X1468" t="str">
        <f>IF(W1468=1, "January", IF(W1468=2, "February", IF(W1468=3, "March", IF(W1468=4, "April", IF(W1468=5, "May", IF(W1468=6, "June", IF(W1468=7, "July", IF(W1468=8, "August", IF(W1468=9, "September", IF(W1468=10, "October", IF(W1468=11, "November", IF(W1468=12, "December", "Other"))))))))))))</f>
        <v>May</v>
      </c>
      <c r="AF1468" s="16" t="s">
        <v>24160</v>
      </c>
      <c r="AG1468" s="1" t="str">
        <f t="shared" si="652"/>
        <v xml:space="preserve">Seed </v>
      </c>
      <c r="AH1468"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68" s="1" t="s">
        <v>16218</v>
      </c>
      <c r="AJ1468" s="1" t="s">
        <v>23807</v>
      </c>
      <c r="AK1468" s="1" t="s">
        <v>17104</v>
      </c>
      <c r="AL1468" s="1" t="str">
        <f t="shared" si="663"/>
        <v>Unscented</v>
      </c>
      <c r="AM1468" s="1" t="b">
        <v>0</v>
      </c>
      <c r="AN1468" s="1" t="b">
        <v>1</v>
      </c>
      <c r="AO1468" s="1" t="b">
        <v>0</v>
      </c>
      <c r="AP1468" s="5" t="s">
        <v>28</v>
      </c>
      <c r="AQ1468" s="5" t="str">
        <f t="shared" si="654"/>
        <v>Light, Medium, Heavy</v>
      </c>
      <c r="AR1468" s="1" t="s">
        <v>1788</v>
      </c>
      <c r="AS1468" s="1" t="str">
        <f t="shared" si="664"/>
        <v>Partial, Full</v>
      </c>
      <c r="AT1468" s="1" t="str">
        <f t="shared" si="655"/>
        <v/>
      </c>
      <c r="AU1468" s="1" t="s">
        <v>29</v>
      </c>
      <c r="AV1468" s="1" t="str">
        <f t="shared" si="656"/>
        <v>Moist</v>
      </c>
      <c r="AW1468" s="1" t="s">
        <v>12</v>
      </c>
      <c r="AX1468" s="1" t="str">
        <f t="shared" si="657"/>
        <v>Acid, Neutral, Alkaline</v>
      </c>
      <c r="AY1468" s="1" t="b">
        <v>0</v>
      </c>
      <c r="AZ1468" s="1" t="b">
        <v>0</v>
      </c>
      <c r="BA1468" s="1" t="b">
        <v>0</v>
      </c>
      <c r="BC1468" t="str">
        <f t="shared" si="658"/>
        <v>FALSE</v>
      </c>
      <c r="BE1468" t="str">
        <f t="shared" si="659"/>
        <v>FALSE</v>
      </c>
      <c r="BF1468" s="1" t="b">
        <v>0</v>
      </c>
      <c r="BG1468" s="1" t="b">
        <v>0</v>
      </c>
      <c r="BH1468" s="1" t="b">
        <v>0</v>
      </c>
      <c r="BJ1468" s="1" t="str">
        <f t="shared" si="660"/>
        <v>FALSE</v>
      </c>
      <c r="BK1468" s="1" t="s">
        <v>77</v>
      </c>
      <c r="BL1468" t="str">
        <f t="shared" si="661"/>
        <v>TRUE</v>
      </c>
      <c r="BM1468" s="1" t="b">
        <v>0</v>
      </c>
      <c r="BN1468" s="1" t="b">
        <v>0</v>
      </c>
      <c r="BO1468" s="1">
        <f t="shared" si="665"/>
        <v>8</v>
      </c>
      <c r="BP1468" s="1" t="s">
        <v>16219</v>
      </c>
      <c r="BQ1468" s="1" cm="1">
        <f t="array" ref="BQ1468">_xlfn.IFS(BP1468="None Known",0, LEN(BP1468)&gt;500, 5,LEN(BP1468)&gt;400, 4, LEN(BP1468)&gt;300, 3, LEN(BP1468)&gt;200, 2, LEN(BP1468)&gt;1, 1)</f>
        <v>1</v>
      </c>
      <c r="BR1468" s="1" t="s">
        <v>16220</v>
      </c>
      <c r="BS1468" s="1">
        <v>2</v>
      </c>
      <c r="BT1468" s="1" t="s">
        <v>16221</v>
      </c>
      <c r="BU1468" s="1">
        <v>1</v>
      </c>
      <c r="BV1468" s="1" t="s">
        <v>16222</v>
      </c>
      <c r="BW1468" s="1" t="s">
        <v>16223</v>
      </c>
      <c r="BX1468" s="1"/>
      <c r="BY1468" t="str">
        <f>_xlfn.XLOOKUP($B1468,Img_lookup!A:A,Img_lookup!B:B, "Not available")</f>
        <v>d7153f4e-1366-4c81-b031-0f6e462dfda1</v>
      </c>
      <c r="BZ1468" t="str">
        <f>_xlfn.XLOOKUP($B1468,Img_lookup!A:A,Img_lookup!C:C, "Not available")</f>
        <v>False Solomon's Seal (Polygonatum commutatum)</v>
      </c>
      <c r="CA1468" t="str">
        <f>_xlfn.XLOOKUP($B1468,Img_lookup!A:A,Img_lookup!D:D, "Not available")</f>
        <v>jkirkhart35</v>
      </c>
      <c r="CB1468" t="str">
        <f>_xlfn.XLOOKUP($B1468,Img_lookup!A:A,Img_lookup!E:E, "https://imgur.com/aT5wafe")</f>
        <v>https://api.openverse.engineering/v1/images/d7153f4e-1366-4c81-b031-0f6e462dfda1/thumb/</v>
      </c>
    </row>
    <row r="1469" spans="1:80" ht="409.6" x14ac:dyDescent="0.15">
      <c r="A1469" s="1" t="s">
        <v>2364</v>
      </c>
      <c r="B1469" s="1" t="s">
        <v>8468</v>
      </c>
      <c r="E1469" s="1" t="s">
        <v>2501</v>
      </c>
      <c r="F1469" s="1" t="s">
        <v>6</v>
      </c>
      <c r="G1469" s="1" t="s">
        <v>6</v>
      </c>
      <c r="H1469" s="11" t="str">
        <f t="shared" si="667"/>
        <v>Perennial</v>
      </c>
      <c r="J1469" s="1">
        <v>0.60000002399999997</v>
      </c>
      <c r="K1469" s="1">
        <v>0.5</v>
      </c>
      <c r="L1469" t="str" cm="1">
        <f t="array" ref="L1469">_xlfn.IFS(J1469+K1469="", "Unknown", J1469+K1469&gt;3, "Large", J1469+K1469&gt;0.5, "Medium", J1469+K1469&gt;0, "Small")</f>
        <v>Medium</v>
      </c>
      <c r="M1469" s="1">
        <v>6</v>
      </c>
      <c r="N1469" cm="1">
        <f t="array" ref="N1469">IF($M1469="",INDEX($M$2:$M$2176,MATCH(1,INDEX(($A$2:$A$2176=$A1469)*($M$2:$M$2176&lt;&gt;""),0),0)),$M1469)</f>
        <v>6</v>
      </c>
      <c r="O1469" s="2" t="str">
        <f t="shared" si="662"/>
        <v>Seasonal outdoors</v>
      </c>
      <c r="P1469" s="1" t="s">
        <v>8469</v>
      </c>
      <c r="R1469" t="str">
        <f t="shared" si="666"/>
        <v>Medium</v>
      </c>
      <c r="T1469" s="1"/>
      <c r="U1469" s="1"/>
      <c r="V1469" s="1">
        <v>4</v>
      </c>
      <c r="W1469" s="6">
        <f t="shared" si="673"/>
        <v>4</v>
      </c>
      <c r="X1469" t="str">
        <f>IF(W1469=1, "January", IF(W1469=2, "February", IF(W1469=3, "March", IF(W1469=4, "April", IF(W1469=5, "May", IF(W1469=6, "June", IF(W1469=7, "July", IF(W1469=8, "August", IF(W1469=9, "September", IF(W1469=10, "October", IF(W1469=11, "November", IF(W1469=12, "December", "Other"))))))))))))</f>
        <v>April</v>
      </c>
      <c r="AF1469" s="16" t="s">
        <v>24160</v>
      </c>
      <c r="AG1469" s="1" t="str">
        <f t="shared" si="652"/>
        <v xml:space="preserve">Seed </v>
      </c>
      <c r="AH1469"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69" s="1" t="s">
        <v>8470</v>
      </c>
      <c r="AJ1469" s="1" t="s">
        <v>23807</v>
      </c>
      <c r="AK1469" s="1" t="s">
        <v>17104</v>
      </c>
      <c r="AL1469" s="1" t="str">
        <f t="shared" si="663"/>
        <v>Unscented</v>
      </c>
      <c r="AM1469" s="1" t="b">
        <v>0</v>
      </c>
      <c r="AN1469" s="1" t="b">
        <v>1</v>
      </c>
      <c r="AO1469" s="1" t="b">
        <v>0</v>
      </c>
      <c r="AP1469" s="5" t="s">
        <v>28</v>
      </c>
      <c r="AQ1469" s="5" t="str">
        <f t="shared" si="654"/>
        <v>Light, Medium, Heavy</v>
      </c>
      <c r="AR1469" s="1" t="s">
        <v>1788</v>
      </c>
      <c r="AS1469" s="1" t="str">
        <f t="shared" si="664"/>
        <v>Partial, Full</v>
      </c>
      <c r="AT1469" s="1" t="str">
        <f t="shared" si="655"/>
        <v/>
      </c>
      <c r="AU1469" s="1" t="s">
        <v>11</v>
      </c>
      <c r="AV1469" s="1" t="str">
        <f t="shared" si="656"/>
        <v>Dry, Moist</v>
      </c>
      <c r="AW1469" s="1" t="s">
        <v>12</v>
      </c>
      <c r="AX1469" s="1" t="str">
        <f t="shared" si="657"/>
        <v>Acid, Neutral, Alkaline</v>
      </c>
      <c r="AY1469" s="1" t="b">
        <v>0</v>
      </c>
      <c r="AZ1469" s="1" t="b">
        <v>0</v>
      </c>
      <c r="BA1469" s="1" t="b">
        <v>0</v>
      </c>
      <c r="BC1469" t="str">
        <f t="shared" si="658"/>
        <v>FALSE</v>
      </c>
      <c r="BE1469" t="str">
        <f t="shared" si="659"/>
        <v>FALSE</v>
      </c>
      <c r="BF1469" s="1" t="b">
        <v>0</v>
      </c>
      <c r="BG1469" s="1" t="b">
        <v>0</v>
      </c>
      <c r="BH1469" s="1" t="b">
        <v>1</v>
      </c>
      <c r="BJ1469" s="1" t="str">
        <f t="shared" si="660"/>
        <v>FALSE</v>
      </c>
      <c r="BK1469" s="1" t="s">
        <v>77</v>
      </c>
      <c r="BL1469" t="str">
        <f t="shared" si="661"/>
        <v>TRUE</v>
      </c>
      <c r="BM1469" s="1" t="b">
        <v>0</v>
      </c>
      <c r="BN1469" s="1" t="b">
        <v>0</v>
      </c>
      <c r="BO1469" s="1">
        <f t="shared" si="665"/>
        <v>8</v>
      </c>
      <c r="BP1469" s="1" t="s">
        <v>8471</v>
      </c>
      <c r="BQ1469" s="1" cm="1">
        <f t="array" ref="BQ1469">_xlfn.IFS(BP1469="None Known",0, LEN(BP1469)&gt;500, 5,LEN(BP1469)&gt;400, 4, LEN(BP1469)&gt;300, 3, LEN(BP1469)&gt;200, 2, LEN(BP1469)&gt;1, 1)</f>
        <v>1</v>
      </c>
      <c r="BR1469" s="1" t="s">
        <v>8472</v>
      </c>
      <c r="BS1469" s="1">
        <v>2</v>
      </c>
      <c r="BT1469" s="1" t="s">
        <v>8473</v>
      </c>
      <c r="BU1469" s="1">
        <v>1</v>
      </c>
      <c r="BW1469" s="1" t="s">
        <v>8474</v>
      </c>
      <c r="BX1469" s="1"/>
      <c r="BY1469" t="str">
        <f>_xlfn.XLOOKUP($B1469,Img_lookup!A:A,Img_lookup!B:B, "Not available")</f>
        <v>accd4de9-6b1a-4219-a789-80ee03105114</v>
      </c>
      <c r="BZ1469" t="str">
        <f>_xlfn.XLOOKUP($B1469,Img_lookup!A:A,Img_lookup!C:C, "Not available")</f>
        <v>Chicago Botanic Gdn, Heritage Gdn, Asia bed 180723 658 Hemerocallis 'Capuccino' Daylily, Polygonatum falcatum 'Variegatum' Solomon's Seal</v>
      </c>
      <c r="CA1469" t="str">
        <f>_xlfn.XLOOKUP($B1469,Img_lookup!A:A,Img_lookup!D:D, "Not available")</f>
        <v>cultivar413</v>
      </c>
      <c r="CB1469" t="str">
        <f>_xlfn.XLOOKUP($B1469,Img_lookup!A:A,Img_lookup!E:E, "https://imgur.com/aT5wafe")</f>
        <v>https://api.openverse.engineering/v1/images/accd4de9-6b1a-4219-a789-80ee03105114/thumb/</v>
      </c>
    </row>
    <row r="1470" spans="1:80" ht="409.6" x14ac:dyDescent="0.15">
      <c r="A1470" s="1" t="s">
        <v>2364</v>
      </c>
      <c r="B1470" s="1" t="s">
        <v>9626</v>
      </c>
      <c r="C1470" s="1" t="s">
        <v>9627</v>
      </c>
      <c r="E1470" s="1" t="s">
        <v>9628</v>
      </c>
      <c r="F1470" s="1" t="s">
        <v>6</v>
      </c>
      <c r="G1470" s="1" t="s">
        <v>6</v>
      </c>
      <c r="H1470" s="11" t="str">
        <f t="shared" si="667"/>
        <v>Perennial</v>
      </c>
      <c r="J1470" s="1">
        <v>1.2000000479999999</v>
      </c>
      <c r="K1470" s="1">
        <v>0.30000001199999998</v>
      </c>
      <c r="L1470" t="str" cm="1">
        <f t="array" ref="L1470">_xlfn.IFS(J1470+K1470="", "Unknown", J1470+K1470&gt;3, "Large", J1470+K1470&gt;0.5, "Medium", J1470+K1470&gt;0, "Small")</f>
        <v>Medium</v>
      </c>
      <c r="M1470" s="1">
        <v>4</v>
      </c>
      <c r="N1470" cm="1">
        <f t="array" ref="N1470">IF($M1470="",INDEX($M$2:$M$2176,MATCH(1,INDEX(($A$2:$A$2176=$A1470)*($M$2:$M$2176&lt;&gt;""),0),0)),$M1470)</f>
        <v>4</v>
      </c>
      <c r="O1470" s="2" t="str">
        <f t="shared" si="662"/>
        <v>Hardy to cold</v>
      </c>
      <c r="P1470" s="1" t="s">
        <v>9629</v>
      </c>
      <c r="R1470" t="str">
        <f t="shared" si="666"/>
        <v>Medium</v>
      </c>
      <c r="T1470" s="1"/>
      <c r="U1470" s="1"/>
      <c r="V1470" s="1">
        <v>6</v>
      </c>
      <c r="W1470" s="6">
        <f t="shared" si="673"/>
        <v>6</v>
      </c>
      <c r="X1470" t="str">
        <f>IF(W1470=1, "January", IF(W1470=2, "February", IF(W1470=3, "March", IF(W1470=4, "April", IF(W1470=5, "May", IF(W1470=6, "June", IF(W1470=7, "July", IF(W1470=8, "August", IF(W1470=9, "September", IF(W1470=10, "October", IF(W1470=11, "November", IF(W1470=12, "December", "Other"))))))))))))</f>
        <v>June</v>
      </c>
      <c r="Y1470" s="1"/>
      <c r="Z1470" s="1"/>
      <c r="AA1470" s="1">
        <v>10</v>
      </c>
      <c r="AB1470" s="1">
        <f>IF(ISNUMBER(SEARCH("-",AA1470)),TRIM(LEFT(AA1470,FIND("-",AA1470)-1)),AA1470)</f>
        <v>10</v>
      </c>
      <c r="AC1470" s="1" t="str">
        <f>IF(AB1470=1, "January", IF(AB1470=2, "February", IF(AB1470=3, "March", IF(AB1470=4, "April", IF(AB1470=5, "May", IF(AB1470=6, "June", IF(AB1470=7, "July", IF(AB1470=8, "August", IF(AB1470=9, "September", IF(AB1470=10, "October", IF(AB1470=11, "November", IF(AB1470=12, "December", "Other"))))))))))))</f>
        <v>October</v>
      </c>
      <c r="AD1470" s="1"/>
      <c r="AE1470" s="1"/>
      <c r="AF1470" s="16" t="s">
        <v>24160</v>
      </c>
      <c r="AG1470" s="1" t="str">
        <f t="shared" si="652"/>
        <v xml:space="preserve">Seed </v>
      </c>
      <c r="AH1470"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0" s="1" t="s">
        <v>9630</v>
      </c>
      <c r="AJ1470" s="1" t="s">
        <v>23807</v>
      </c>
      <c r="AK1470" s="1" t="s">
        <v>17104</v>
      </c>
      <c r="AL1470" s="1" t="str">
        <f t="shared" si="663"/>
        <v>Unscented</v>
      </c>
      <c r="AM1470" s="1" t="b">
        <v>0</v>
      </c>
      <c r="AN1470" s="1" t="b">
        <v>1</v>
      </c>
      <c r="AO1470" s="1" t="b">
        <v>0</v>
      </c>
      <c r="AP1470" s="5" t="s">
        <v>28</v>
      </c>
      <c r="AQ1470" s="5" t="str">
        <f t="shared" si="654"/>
        <v>Light, Medium, Heavy</v>
      </c>
      <c r="AR1470" s="1" t="s">
        <v>1788</v>
      </c>
      <c r="AS1470" s="1" t="str">
        <f t="shared" si="664"/>
        <v>Partial, Full</v>
      </c>
      <c r="AT1470" s="1" t="str">
        <f t="shared" si="655"/>
        <v/>
      </c>
      <c r="AU1470" s="1" t="s">
        <v>11</v>
      </c>
      <c r="AV1470" s="1" t="str">
        <f t="shared" si="656"/>
        <v>Dry, Moist</v>
      </c>
      <c r="AW1470" s="1" t="s">
        <v>12</v>
      </c>
      <c r="AX1470" s="1" t="str">
        <f t="shared" si="657"/>
        <v>Acid, Neutral, Alkaline</v>
      </c>
      <c r="AY1470" s="1" t="b">
        <v>0</v>
      </c>
      <c r="AZ1470" s="1" t="b">
        <v>0</v>
      </c>
      <c r="BA1470" s="1" t="b">
        <v>0</v>
      </c>
      <c r="BC1470" t="str">
        <f t="shared" si="658"/>
        <v>FALSE</v>
      </c>
      <c r="BE1470" t="str">
        <f t="shared" si="659"/>
        <v>FALSE</v>
      </c>
      <c r="BF1470" s="1" t="b">
        <v>0</v>
      </c>
      <c r="BG1470" s="1" t="b">
        <v>1</v>
      </c>
      <c r="BH1470" s="1" t="b">
        <v>1</v>
      </c>
      <c r="BJ1470" s="1" t="str">
        <f t="shared" si="660"/>
        <v>FALSE</v>
      </c>
      <c r="BK1470" s="1" t="s">
        <v>77</v>
      </c>
      <c r="BL1470" t="str">
        <f t="shared" si="661"/>
        <v>TRUE</v>
      </c>
      <c r="BM1470" s="1" t="b">
        <v>0</v>
      </c>
      <c r="BN1470" s="1" t="b">
        <v>0</v>
      </c>
      <c r="BO1470" s="1">
        <f t="shared" si="665"/>
        <v>10</v>
      </c>
      <c r="BP1470" s="1" t="s">
        <v>9631</v>
      </c>
      <c r="BQ1470" s="1" cm="1">
        <f t="array" ref="BQ1470">_xlfn.IFS(BP1470="None Known",0, LEN(BP1470)&gt;500, 5,LEN(BP1470)&gt;400, 4, LEN(BP1470)&gt;300, 3, LEN(BP1470)&gt;200, 2, LEN(BP1470)&gt;1, 1)</f>
        <v>1</v>
      </c>
      <c r="BR1470" s="1" t="s">
        <v>9632</v>
      </c>
      <c r="BS1470" s="1">
        <v>2</v>
      </c>
      <c r="BT1470" s="1" t="s">
        <v>9633</v>
      </c>
      <c r="BU1470" s="1">
        <v>3</v>
      </c>
      <c r="BV1470" s="1" t="s">
        <v>1039</v>
      </c>
      <c r="BW1470" s="1" t="s">
        <v>9634</v>
      </c>
      <c r="BX1470" s="1"/>
      <c r="BY1470" t="str">
        <f>_xlfn.XLOOKUP($B1470,Img_lookup!A:A,Img_lookup!B:B, "Not available")</f>
        <v>a1e31f3d-ef46-46b0-817c-83146f788ce1</v>
      </c>
      <c r="BZ1470" t="str">
        <f>_xlfn.XLOOKUP($B1470,Img_lookup!A:A,Img_lookup!C:C, "Not available")</f>
        <v>Constetin von Ettinghausen and Alois Pokorny, Polygonatum multiflorum Monch, 1856, NGA 57986.jpg</v>
      </c>
      <c r="CA1470" t="str">
        <f>_xlfn.XLOOKUP($B1470,Img_lookup!A:A,Img_lookup!D:D, "Not available")</f>
        <v>Constetin von Ettinghausen and Alois Pokorny</v>
      </c>
      <c r="CB1470" t="str">
        <f>_xlfn.XLOOKUP($B1470,Img_lookup!A:A,Img_lookup!E:E, "https://imgur.com/aT5wafe")</f>
        <v>https://api.openverse.engineering/v1/images/a1e31f3d-ef46-46b0-817c-83146f788ce1/thumb/</v>
      </c>
    </row>
    <row r="1471" spans="1:80" ht="409.6" x14ac:dyDescent="0.15">
      <c r="A1471" s="1" t="s">
        <v>2364</v>
      </c>
      <c r="B1471" s="1" t="s">
        <v>15986</v>
      </c>
      <c r="C1471" s="1" t="s">
        <v>9627</v>
      </c>
      <c r="D1471" s="1" t="s">
        <v>15987</v>
      </c>
      <c r="E1471" s="1" t="s">
        <v>15988</v>
      </c>
      <c r="F1471" s="1" t="s">
        <v>6</v>
      </c>
      <c r="G1471" s="1" t="s">
        <v>6</v>
      </c>
      <c r="H1471" s="11" t="str">
        <f t="shared" si="667"/>
        <v>Perennial</v>
      </c>
      <c r="J1471" s="1">
        <v>0.85000002399999997</v>
      </c>
      <c r="K1471" s="1">
        <v>0.30000001199999998</v>
      </c>
      <c r="L1471" t="str" cm="1">
        <f t="array" ref="L1471">_xlfn.IFS(J1471+K1471="", "Unknown", J1471+K1471&gt;3, "Large", J1471+K1471&gt;0.5, "Medium", J1471+K1471&gt;0, "Small")</f>
        <v>Medium</v>
      </c>
      <c r="M1471" s="1">
        <v>4</v>
      </c>
      <c r="N1471" cm="1">
        <f t="array" ref="N1471">IF($M1471="",INDEX($M$2:$M$2176,MATCH(1,INDEX(($A$2:$A$2176=$A1471)*($M$2:$M$2176&lt;&gt;""),0),0)),$M1471)</f>
        <v>4</v>
      </c>
      <c r="O1471" s="2" t="str">
        <f t="shared" si="662"/>
        <v>Hardy to cold</v>
      </c>
      <c r="P1471" s="1" t="s">
        <v>15989</v>
      </c>
      <c r="R1471" t="str">
        <f t="shared" si="666"/>
        <v>Medium</v>
      </c>
      <c r="T1471" s="1"/>
      <c r="U1471" s="1"/>
      <c r="V1471" s="1" t="s">
        <v>1006</v>
      </c>
      <c r="W1471" s="6" t="str">
        <f t="shared" si="673"/>
        <v>5</v>
      </c>
      <c r="X1471" t="str">
        <f>IF(W1471="1", "January", IF(W1471="2", "February", IF(W1471="3", "March", IF(W1471="4", "April", IF(W1471="5", "May", IF(W1471="6", "June", IF(W1471="7", "July", IF(W1471="8", "August", IF(W1471="9", "September", IF(W1471="10", "October", IF(W1471="11", "November", IF(W1471="12", "December", "Other"))))))))))))</f>
        <v>May</v>
      </c>
      <c r="Y1471" s="2" t="str">
        <f>IF(ISNUMBER(SEARCH("-",V1471)),TRIM(RIGHT(V1471,LEN(V1471)-SEARCH("-",V1471))),V1471)</f>
        <v>7</v>
      </c>
      <c r="Z1471" s="2" t="str">
        <f>IF(Y1471="1", "January", IF(Y1471="2", "February", IF(Y1471="3", "March", IF(Y1471="4", "April", IF(Y1471="5", "May", IF(Y1471="6", "June", IF(Y1471="7", "July", IF(Y1471="8", "August", IF(Y1471="9", "September", IF(Y1471="10", "October", IF(Y1471="11", "November", IF(Y1471="12", "December", "Other"))))))))))))</f>
        <v>July</v>
      </c>
      <c r="AF1471" s="16" t="s">
        <v>24160</v>
      </c>
      <c r="AG1471" s="1" t="str">
        <f t="shared" si="652"/>
        <v xml:space="preserve">Seed </v>
      </c>
      <c r="AH1471"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1" s="1" t="s">
        <v>15990</v>
      </c>
      <c r="AJ1471" s="1" t="s">
        <v>23807</v>
      </c>
      <c r="AK1471" s="1" t="s">
        <v>17104</v>
      </c>
      <c r="AL1471" s="1" t="str">
        <f t="shared" si="663"/>
        <v>Scented</v>
      </c>
      <c r="AM1471" s="1" t="b">
        <v>1</v>
      </c>
      <c r="AN1471" s="1" t="b">
        <v>1</v>
      </c>
      <c r="AO1471" s="1" t="b">
        <v>0</v>
      </c>
      <c r="AP1471" s="5" t="s">
        <v>28</v>
      </c>
      <c r="AQ1471" s="5" t="str">
        <f t="shared" si="654"/>
        <v>Light, Medium, Heavy</v>
      </c>
      <c r="AR1471" s="1" t="s">
        <v>1788</v>
      </c>
      <c r="AS1471" s="1" t="str">
        <f t="shared" si="664"/>
        <v>Partial, Full</v>
      </c>
      <c r="AT1471" s="1" t="str">
        <f t="shared" si="655"/>
        <v/>
      </c>
      <c r="AU1471" s="1" t="s">
        <v>11</v>
      </c>
      <c r="AV1471" s="1" t="str">
        <f t="shared" si="656"/>
        <v>Dry, Moist</v>
      </c>
      <c r="AW1471" s="1" t="s">
        <v>12</v>
      </c>
      <c r="AX1471" s="1" t="str">
        <f t="shared" si="657"/>
        <v>Acid, Neutral, Alkaline</v>
      </c>
      <c r="AY1471" s="1" t="b">
        <v>0</v>
      </c>
      <c r="AZ1471" s="1" t="b">
        <v>0</v>
      </c>
      <c r="BA1471" s="1" t="b">
        <v>0</v>
      </c>
      <c r="BC1471" t="str">
        <f t="shared" si="658"/>
        <v>FALSE</v>
      </c>
      <c r="BE1471" t="str">
        <f t="shared" si="659"/>
        <v>FALSE</v>
      </c>
      <c r="BF1471" s="1" t="b">
        <v>0</v>
      </c>
      <c r="BG1471" s="1" t="b">
        <v>0</v>
      </c>
      <c r="BH1471" s="1" t="b">
        <v>0</v>
      </c>
      <c r="BJ1471" s="1" t="str">
        <f t="shared" si="660"/>
        <v>FALSE</v>
      </c>
      <c r="BK1471" s="1" t="s">
        <v>77</v>
      </c>
      <c r="BL1471" t="str">
        <f t="shared" si="661"/>
        <v>TRUE</v>
      </c>
      <c r="BM1471" s="1" t="b">
        <v>0</v>
      </c>
      <c r="BN1471" s="1" t="b">
        <v>0</v>
      </c>
      <c r="BO1471" s="1">
        <f t="shared" si="665"/>
        <v>9</v>
      </c>
      <c r="BP1471" s="1" t="s">
        <v>31</v>
      </c>
      <c r="BQ1471" s="1" cm="1">
        <f t="array" ref="BQ1471">_xlfn.IFS(BP1471="None Known",0, LEN(BP1471)&gt;500, 5,LEN(BP1471)&gt;400, 4, LEN(BP1471)&gt;300, 3, LEN(BP1471)&gt;200, 2, LEN(BP1471)&gt;1, 1)</f>
        <v>0</v>
      </c>
      <c r="BR1471" s="1" t="s">
        <v>15991</v>
      </c>
      <c r="BS1471" s="1">
        <v>2</v>
      </c>
      <c r="BT1471" s="1" t="s">
        <v>15992</v>
      </c>
      <c r="BU1471" s="1">
        <v>3</v>
      </c>
      <c r="BV1471" s="1" t="s">
        <v>15993</v>
      </c>
      <c r="BW1471" s="1" t="s">
        <v>15994</v>
      </c>
      <c r="BX1471" s="1"/>
      <c r="BY1471" t="str">
        <f>_xlfn.XLOOKUP($B1471,Img_lookup!A:A,Img_lookup!B:B, "Not available")</f>
        <v>82270913-dfb7-4084-b3a5-826dd1c662b4</v>
      </c>
      <c r="BZ1471" t="str">
        <f>_xlfn.XLOOKUP($B1471,Img_lookup!A:A,Img_lookup!C:C, "Not available")</f>
        <v>Scented Solomon's seal. Polygonatum odoratum. Flora and Thalia; or, Gems of flowers and poetry- being an alphabetical arrangement of flowers, with appropriate poetical illustrations, embellished with coloured plates (1836)</v>
      </c>
      <c r="CA1471" t="str">
        <f>_xlfn.XLOOKUP($B1471,Img_lookup!A:A,Img_lookup!D:D, "Not available")</f>
        <v>Swallowtail Garden Seeds</v>
      </c>
      <c r="CB1471" t="str">
        <f>_xlfn.XLOOKUP($B1471,Img_lookup!A:A,Img_lookup!E:E, "https://imgur.com/aT5wafe")</f>
        <v>https://api.openverse.engineering/v1/images/82270913-dfb7-4084-b3a5-826dd1c662b4/thumb/</v>
      </c>
    </row>
    <row r="1472" spans="1:80" ht="409.6" x14ac:dyDescent="0.15">
      <c r="A1472" s="1" t="s">
        <v>2364</v>
      </c>
      <c r="B1472" s="1" t="s">
        <v>11731</v>
      </c>
      <c r="D1472" s="1" t="s">
        <v>11732</v>
      </c>
      <c r="E1472" s="1" t="s">
        <v>1168</v>
      </c>
      <c r="F1472" s="1" t="s">
        <v>6</v>
      </c>
      <c r="G1472" s="1" t="s">
        <v>6</v>
      </c>
      <c r="H1472" s="11" t="str">
        <f t="shared" si="667"/>
        <v>Perennial</v>
      </c>
      <c r="J1472" s="1">
        <v>0.5</v>
      </c>
      <c r="L1472" t="str" cm="1">
        <f t="array" ref="L1472">_xlfn.IFS(J1472+K1472="", "Unknown", J1472+K1472&gt;3, "Large", J1472+K1472&gt;0.5, "Medium", J1472+K1472&gt;0, "Small")</f>
        <v>Small</v>
      </c>
      <c r="M1472" s="1">
        <v>4</v>
      </c>
      <c r="N1472" cm="1">
        <f t="array" ref="N1472">IF($M1472="",INDEX($M$2:$M$2176,MATCH(1,INDEX(($A$2:$A$2176=$A1472)*($M$2:$M$2176&lt;&gt;""),0),0)),$M1472)</f>
        <v>4</v>
      </c>
      <c r="O1472" s="2" t="str">
        <f t="shared" si="662"/>
        <v>Hardy to cold</v>
      </c>
      <c r="P1472" s="1" t="s">
        <v>11733</v>
      </c>
      <c r="R1472" t="str">
        <f t="shared" si="666"/>
        <v>Medium</v>
      </c>
      <c r="T1472" s="1"/>
      <c r="U1472" s="1"/>
      <c r="V1472" s="1">
        <v>4</v>
      </c>
      <c r="W1472" s="6">
        <f t="shared" si="673"/>
        <v>4</v>
      </c>
      <c r="X1472" t="str">
        <f>IF(W1472=1, "January", IF(W1472=2, "February", IF(W1472=3, "March", IF(W1472=4, "April", IF(W1472=5, "May", IF(W1472=6, "June", IF(W1472=7, "July", IF(W1472=8, "August", IF(W1472=9, "September", IF(W1472=10, "October", IF(W1472=11, "November", IF(W1472=12, "December", "Other"))))))))))))</f>
        <v>April</v>
      </c>
      <c r="AF1472" s="16" t="s">
        <v>24160</v>
      </c>
      <c r="AG1472" s="1" t="str">
        <f t="shared" si="652"/>
        <v xml:space="preserve">Seed </v>
      </c>
      <c r="AH1472"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2" s="1" t="s">
        <v>11734</v>
      </c>
      <c r="AJ1472" s="1" t="s">
        <v>23807</v>
      </c>
      <c r="AK1472" s="1" t="s">
        <v>17104</v>
      </c>
      <c r="AL1472" s="1" t="str">
        <f t="shared" si="663"/>
        <v>Unscented</v>
      </c>
      <c r="AM1472" s="1" t="b">
        <v>0</v>
      </c>
      <c r="AN1472" s="1" t="b">
        <v>1</v>
      </c>
      <c r="AO1472" s="1" t="b">
        <v>0</v>
      </c>
      <c r="AP1472" s="5" t="s">
        <v>28</v>
      </c>
      <c r="AQ1472" s="5" t="str">
        <f t="shared" si="654"/>
        <v>Light, Medium, Heavy</v>
      </c>
      <c r="AR1472" s="1" t="s">
        <v>1788</v>
      </c>
      <c r="AS1472" s="1" t="str">
        <f t="shared" si="664"/>
        <v>Partial, Full</v>
      </c>
      <c r="AT1472" s="1" t="str">
        <f t="shared" si="655"/>
        <v/>
      </c>
      <c r="AU1472" s="1" t="s">
        <v>29</v>
      </c>
      <c r="AV1472" s="1" t="str">
        <f t="shared" si="656"/>
        <v>Moist</v>
      </c>
      <c r="AW1472" s="1" t="s">
        <v>12</v>
      </c>
      <c r="AX1472" s="1" t="str">
        <f t="shared" si="657"/>
        <v>Acid, Neutral, Alkaline</v>
      </c>
      <c r="AY1472" s="1" t="b">
        <v>0</v>
      </c>
      <c r="AZ1472" s="1" t="b">
        <v>0</v>
      </c>
      <c r="BA1472" s="1" t="b">
        <v>0</v>
      </c>
      <c r="BC1472" t="str">
        <f t="shared" si="658"/>
        <v>FALSE</v>
      </c>
      <c r="BE1472" t="str">
        <f t="shared" si="659"/>
        <v>FALSE</v>
      </c>
      <c r="BF1472" s="1" t="b">
        <v>0</v>
      </c>
      <c r="BG1472" s="1" t="b">
        <v>0</v>
      </c>
      <c r="BH1472" s="1" t="b">
        <v>0</v>
      </c>
      <c r="BJ1472" s="1" t="str">
        <f t="shared" si="660"/>
        <v>FALSE</v>
      </c>
      <c r="BK1472" s="1" t="s">
        <v>77</v>
      </c>
      <c r="BL1472" t="str">
        <f t="shared" si="661"/>
        <v>TRUE</v>
      </c>
      <c r="BM1472" s="1" t="b">
        <v>0</v>
      </c>
      <c r="BN1472" s="1" t="b">
        <v>0</v>
      </c>
      <c r="BO1472" s="1">
        <f t="shared" si="665"/>
        <v>6</v>
      </c>
      <c r="BP1472" s="1" t="s">
        <v>31</v>
      </c>
      <c r="BQ1472" s="1" cm="1">
        <f t="array" ref="BQ1472">_xlfn.IFS(BP1472="None Known",0, LEN(BP1472)&gt;500, 5,LEN(BP1472)&gt;400, 4, LEN(BP1472)&gt;300, 3, LEN(BP1472)&gt;200, 2, LEN(BP1472)&gt;1, 1)</f>
        <v>0</v>
      </c>
      <c r="BR1472" s="1" t="s">
        <v>11735</v>
      </c>
      <c r="BS1472" s="1">
        <v>2</v>
      </c>
      <c r="BT1472" s="1" t="s">
        <v>31</v>
      </c>
      <c r="BU1472" s="1">
        <v>0</v>
      </c>
      <c r="BV1472" s="1" t="s">
        <v>4238</v>
      </c>
      <c r="BW1472" s="1" t="s">
        <v>8474</v>
      </c>
      <c r="BX1472" s="1"/>
      <c r="BY1472" t="str">
        <f>_xlfn.XLOOKUP($B1472,Img_lookup!A:A,Img_lookup!B:B, "Not available")</f>
        <v>9d6b7d62-240e-4b48-a25a-8351fdb5939c</v>
      </c>
      <c r="BZ1472" t="str">
        <f>_xlfn.XLOOKUP($B1472,Img_lookup!A:A,Img_lookup!C:C, "Not available")</f>
        <v>190908 191 Chicago Botanic Gdn - Heritage Garden, Asia Bed, Codiaeum variegatum var pictum 'Gold Dust' Croton, Polygonatum odoratum var thunbergii Variegated Solomon's Seal, Ficus afghanistanica 'Silver Lyre' Fig</v>
      </c>
      <c r="CA1472" t="str">
        <f>_xlfn.XLOOKUP($B1472,Img_lookup!A:A,Img_lookup!D:D, "Not available")</f>
        <v>cultivar413</v>
      </c>
      <c r="CB1472" t="str">
        <f>_xlfn.XLOOKUP($B1472,Img_lookup!A:A,Img_lookup!E:E, "https://imgur.com/aT5wafe")</f>
        <v>https://api.openverse.engineering/v1/images/9d6b7d62-240e-4b48-a25a-8351fdb5939c/thumb/</v>
      </c>
    </row>
    <row r="1473" spans="1:80" ht="409.6" x14ac:dyDescent="0.15">
      <c r="A1473" s="1" t="s">
        <v>2364</v>
      </c>
      <c r="B1473" s="1" t="s">
        <v>2520</v>
      </c>
      <c r="C1473" s="1" t="s">
        <v>2521</v>
      </c>
      <c r="E1473" s="1" t="s">
        <v>2522</v>
      </c>
      <c r="F1473" s="1" t="s">
        <v>6</v>
      </c>
      <c r="G1473" s="1" t="s">
        <v>6</v>
      </c>
      <c r="H1473" s="11" t="str">
        <f t="shared" si="667"/>
        <v>Perennial</v>
      </c>
      <c r="J1473" s="1">
        <v>1</v>
      </c>
      <c r="L1473" t="str" cm="1">
        <f t="array" ref="L1473">_xlfn.IFS(J1473+K1473="", "Unknown", J1473+K1473&gt;3, "Large", J1473+K1473&gt;0.5, "Medium", J1473+K1473&gt;0, "Small")</f>
        <v>Medium</v>
      </c>
      <c r="M1473" s="1">
        <v>3</v>
      </c>
      <c r="N1473" cm="1">
        <f t="array" ref="N1473">IF($M1473="",INDEX($M$2:$M$2176,MATCH(1,INDEX(($A$2:$A$2176=$A1473)*($M$2:$M$2176&lt;&gt;""),0),0)),$M1473)</f>
        <v>3</v>
      </c>
      <c r="O1473" s="2" t="str">
        <f t="shared" si="662"/>
        <v>Hardy to cold</v>
      </c>
      <c r="P1473" s="1" t="s">
        <v>2523</v>
      </c>
      <c r="R1473" t="str">
        <f t="shared" si="666"/>
        <v>Medium</v>
      </c>
      <c r="W1473"/>
      <c r="AF1473" s="16" t="s">
        <v>24160</v>
      </c>
      <c r="AG1473" s="1" t="str">
        <f t="shared" si="652"/>
        <v xml:space="preserve">Seed </v>
      </c>
      <c r="AH1473" s="2" t="str">
        <f t="shared" si="653"/>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3" s="1" t="s">
        <v>2524</v>
      </c>
      <c r="AJ1473" s="1" t="s">
        <v>23807</v>
      </c>
      <c r="AK1473" s="1" t="s">
        <v>17104</v>
      </c>
      <c r="AL1473" s="1" t="str">
        <f t="shared" si="663"/>
        <v>Unscented</v>
      </c>
      <c r="AM1473" s="1" t="b">
        <v>0</v>
      </c>
      <c r="AN1473" s="1" t="b">
        <v>1</v>
      </c>
      <c r="AO1473" s="1" t="b">
        <v>0</v>
      </c>
      <c r="AP1473" s="5" t="s">
        <v>28</v>
      </c>
      <c r="AQ1473" s="5" t="str">
        <f t="shared" si="654"/>
        <v>Light, Medium, Heavy</v>
      </c>
      <c r="AR1473" s="1" t="s">
        <v>1788</v>
      </c>
      <c r="AS1473" s="1" t="str">
        <f t="shared" si="664"/>
        <v>Partial, Full</v>
      </c>
      <c r="AT1473" s="1" t="str">
        <f t="shared" si="655"/>
        <v/>
      </c>
      <c r="AU1473" s="1" t="s">
        <v>29</v>
      </c>
      <c r="AV1473" s="1" t="str">
        <f t="shared" si="656"/>
        <v>Moist</v>
      </c>
      <c r="AW1473" s="1" t="s">
        <v>12</v>
      </c>
      <c r="AX1473" s="1" t="str">
        <f t="shared" si="657"/>
        <v>Acid, Neutral, Alkaline</v>
      </c>
      <c r="AY1473" s="1" t="b">
        <v>0</v>
      </c>
      <c r="AZ1473" s="1" t="b">
        <v>0</v>
      </c>
      <c r="BA1473" s="1" t="b">
        <v>0</v>
      </c>
      <c r="BC1473" t="str">
        <f t="shared" si="658"/>
        <v>FALSE</v>
      </c>
      <c r="BE1473" t="str">
        <f t="shared" si="659"/>
        <v>FALSE</v>
      </c>
      <c r="BF1473" s="1" t="b">
        <v>0</v>
      </c>
      <c r="BG1473" s="1" t="b">
        <v>0</v>
      </c>
      <c r="BH1473" s="1" t="b">
        <v>0</v>
      </c>
      <c r="BJ1473" s="1" t="str">
        <f t="shared" si="660"/>
        <v>FALSE</v>
      </c>
      <c r="BK1473" s="1" t="s">
        <v>77</v>
      </c>
      <c r="BL1473" t="str">
        <f t="shared" si="661"/>
        <v>TRUE</v>
      </c>
      <c r="BM1473" s="1" t="b">
        <v>0</v>
      </c>
      <c r="BN1473" s="1" t="b">
        <v>0</v>
      </c>
      <c r="BO1473" s="1">
        <f t="shared" si="665"/>
        <v>9</v>
      </c>
      <c r="BP1473" s="1" t="s">
        <v>2525</v>
      </c>
      <c r="BQ1473" s="1" cm="1">
        <f t="array" ref="BQ1473">_xlfn.IFS(BP1473="None Known",0, LEN(BP1473)&gt;500, 5,LEN(BP1473)&gt;400, 4, LEN(BP1473)&gt;300, 3, LEN(BP1473)&gt;200, 2, LEN(BP1473)&gt;1, 1)</f>
        <v>1</v>
      </c>
      <c r="BR1473" s="1" t="s">
        <v>2526</v>
      </c>
      <c r="BS1473" s="1">
        <v>2</v>
      </c>
      <c r="BT1473" s="1" t="s">
        <v>2527</v>
      </c>
      <c r="BU1473" s="1">
        <v>2</v>
      </c>
      <c r="BV1473" s="1" t="s">
        <v>245</v>
      </c>
      <c r="BW1473" s="1" t="s">
        <v>2528</v>
      </c>
      <c r="BX1473" s="1"/>
      <c r="BY1473" t="str">
        <f>_xlfn.XLOOKUP($B1473,Img_lookup!A:A,Img_lookup!B:B, "Not available")</f>
        <v>8a1461ee-6f7b-4037-b24f-20ecb43715a6</v>
      </c>
      <c r="BZ1473" t="str">
        <f>_xlfn.XLOOKUP($B1473,Img_lookup!A:A,Img_lookup!C:C, "Not available")</f>
        <v>Polygonatum sibiricum F. Delaroche</v>
      </c>
      <c r="CA1473" t="str">
        <f>_xlfn.XLOOKUP($B1473,Img_lookup!A:A,Img_lookup!D:D, "Not available")</f>
        <v>A. Henry</v>
      </c>
      <c r="CB1473" t="str">
        <f>_xlfn.XLOOKUP($B1473,Img_lookup!A:A,Img_lookup!E:E, "https://imgur.com/aT5wafe")</f>
        <v>https://api.openverse.engineering/v1/images/8a1461ee-6f7b-4037-b24f-20ecb43715a6/thumb/</v>
      </c>
    </row>
    <row r="1474" spans="1:80" ht="409.6" x14ac:dyDescent="0.15">
      <c r="A1474" s="1" t="s">
        <v>2364</v>
      </c>
      <c r="B1474" s="1" t="s">
        <v>5684</v>
      </c>
      <c r="D1474" s="1" t="s">
        <v>5685</v>
      </c>
      <c r="E1474" s="1" t="s">
        <v>1168</v>
      </c>
      <c r="F1474" s="1" t="s">
        <v>6</v>
      </c>
      <c r="G1474" s="1" t="s">
        <v>6</v>
      </c>
      <c r="H1474" s="11" t="str">
        <f t="shared" si="667"/>
        <v>Perennial</v>
      </c>
      <c r="J1474" s="1">
        <v>1.2000000479999999</v>
      </c>
      <c r="L1474" t="str" cm="1">
        <f t="array" ref="L1474">_xlfn.IFS(J1474+K1474="", "Unknown", J1474+K1474&gt;3, "Large", J1474+K1474&gt;0.5, "Medium", J1474+K1474&gt;0, "Small")</f>
        <v>Medium</v>
      </c>
      <c r="M1474" s="1">
        <v>7</v>
      </c>
      <c r="N1474" cm="1">
        <f t="array" ref="N1474">IF($M1474="",INDEX($M$2:$M$2176,MATCH(1,INDEX(($A$2:$A$2176=$A1474)*($M$2:$M$2176&lt;&gt;""),0),0)),$M1474)</f>
        <v>7</v>
      </c>
      <c r="O1474" s="2" t="str">
        <f t="shared" si="662"/>
        <v>Seasonal outdoors</v>
      </c>
      <c r="P1474" s="1" t="s">
        <v>5686</v>
      </c>
      <c r="R1474" t="str">
        <f t="shared" si="666"/>
        <v>Medium</v>
      </c>
      <c r="W1474"/>
      <c r="AF1474" s="16" t="s">
        <v>24160</v>
      </c>
      <c r="AG1474" s="1" t="str">
        <f t="shared" ref="AG1474:AG1537" si="674">LEFT(AF1474,FIND("-",AF1474)-1)</f>
        <v xml:space="preserve">Seed </v>
      </c>
      <c r="AH1474" s="2" t="str">
        <f t="shared" ref="AH1474:AH1537" si="675">RIGHT(AF1474,LEN(AF1474)-FIND("-",AF1474)-1)</f>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4" s="1" t="s">
        <v>5687</v>
      </c>
      <c r="AJ1474" s="1" t="s">
        <v>23807</v>
      </c>
      <c r="AK1474" s="1" t="s">
        <v>17104</v>
      </c>
      <c r="AL1474" s="1" t="str">
        <f t="shared" si="663"/>
        <v>Unscented</v>
      </c>
      <c r="AM1474" s="1" t="b">
        <v>0</v>
      </c>
      <c r="AN1474" s="1" t="b">
        <v>1</v>
      </c>
      <c r="AO1474" s="1" t="b">
        <v>0</v>
      </c>
      <c r="AP1474" s="5" t="s">
        <v>28</v>
      </c>
      <c r="AQ1474" s="5" t="str">
        <f t="shared" ref="AQ1474:AQ1537" si="676">IF(AP1474="L", "Light", IF(AP1474="M", "Medium", IF(AP1474="H", "Heavy", IF(AP1474="LM", "Light, Medium", IF(AP1474="MH", "Medium, Heavy", IF(AP1474="LMH", "Light, Medium, Heavy", ""))))))</f>
        <v>Light, Medium, Heavy</v>
      </c>
      <c r="AR1474" s="1" t="s">
        <v>1788</v>
      </c>
      <c r="AS1474" s="1" t="str">
        <f t="shared" si="664"/>
        <v>Partial, Full</v>
      </c>
      <c r="AT1474" s="1" t="str">
        <f t="shared" ref="AT1474:AT1537" si="677">IF(AR1474="N", "Full", IF(AR1474="S", "Partial", IF(AR1474="F", "None", IF(AR1474="SN", "Partial, Full", IF(AR1474="NP", "None, Partial", IF(AR1474="FSN", "None, Partial, Full", ""))))))</f>
        <v/>
      </c>
      <c r="AU1474" s="1" t="s">
        <v>29</v>
      </c>
      <c r="AV1474" s="1" t="str">
        <f t="shared" ref="AV1474:AV1537" si="678">IF(AU1474="D", "Dry", IF(AU1474="M", "Moist", IF(AU1474="We", "Wet/Water", IF(AU1474="Wa", "Wet/Water", IF(AU1474="WeWa", "Wet/Water", IF(AU1474="DM", "Dry, Moist", IF(AU1474="DMWe", "Dry, Moist, Wet/Water", IF(AU1474="MWe", "Moist, Wet/Water", IF(AU1474="MWeWa", "Moist, Wet/Water", IF(AU1474="WeM", "Moist, Wet/Water",""))))))))))</f>
        <v>Moist</v>
      </c>
      <c r="AW1474" s="1" t="s">
        <v>12</v>
      </c>
      <c r="AX1474" s="1" t="str">
        <f t="shared" ref="AX1474:AX1537" si="679">IF(AW1474="A", "Acid", IF(AW1474="N", "Neutral", IF(AW1474="B", "Alkaline", IF(AW1474="AN", "Acid, Neutral", IF(AW1474="NB", "Neutral, Alkaline", IF(AW1474="ANB", "Acid, Neutral, Alkaline", ""))))))</f>
        <v>Acid, Neutral, Alkaline</v>
      </c>
      <c r="AY1474" s="1" t="b">
        <v>0</v>
      </c>
      <c r="AZ1474" s="1" t="b">
        <v>0</v>
      </c>
      <c r="BA1474" s="1" t="b">
        <v>0</v>
      </c>
      <c r="BC1474" t="str">
        <f t="shared" ref="BC1474:BC1537" si="680">IF(BB1474="M", "TRUE", IF(BB1474="W", "TRUE", "FALSE"))</f>
        <v>FALSE</v>
      </c>
      <c r="BE1474" t="str">
        <f t="shared" ref="BE1474:BE1537" si="681">IF(BD1474="Y", "TRUE", "FALSE")</f>
        <v>FALSE</v>
      </c>
      <c r="BF1474" s="1" t="b">
        <v>0</v>
      </c>
      <c r="BG1474" s="1" t="b">
        <v>0</v>
      </c>
      <c r="BH1474" s="1" t="b">
        <v>0</v>
      </c>
      <c r="BJ1474" s="1" t="str">
        <f t="shared" ref="BJ1474:BJ1537" si="682">IF(BI1474="Y", "TRUE", "FALSE")</f>
        <v>FALSE</v>
      </c>
      <c r="BK1474" s="1" t="s">
        <v>77</v>
      </c>
      <c r="BL1474" t="str">
        <f t="shared" ref="BL1474:BL1537" si="683">IF(BK1474="Y", "TRUE", "FALSE")</f>
        <v>TRUE</v>
      </c>
      <c r="BM1474" s="1" t="b">
        <v>0</v>
      </c>
      <c r="BN1474" s="1" t="b">
        <v>0</v>
      </c>
      <c r="BO1474" s="1">
        <f t="shared" si="665"/>
        <v>6</v>
      </c>
      <c r="BP1474" s="1" t="s">
        <v>31</v>
      </c>
      <c r="BQ1474" s="1" cm="1">
        <f t="array" ref="BQ1474">_xlfn.IFS(BP1474="None Known",0, LEN(BP1474)&gt;500, 5,LEN(BP1474)&gt;400, 4, LEN(BP1474)&gt;300, 3, LEN(BP1474)&gt;200, 2, LEN(BP1474)&gt;1, 1)</f>
        <v>0</v>
      </c>
      <c r="BR1474" s="1" t="s">
        <v>5688</v>
      </c>
      <c r="BS1474" s="1">
        <v>2</v>
      </c>
      <c r="BT1474" s="1" t="s">
        <v>31</v>
      </c>
      <c r="BU1474" s="1">
        <v>0</v>
      </c>
      <c r="BW1474" s="1" t="s">
        <v>2528</v>
      </c>
      <c r="BX1474" s="1"/>
      <c r="BY1474" t="str">
        <f>_xlfn.XLOOKUP($B1474,Img_lookup!A:A,Img_lookup!B:B, "Not available")</f>
        <v>Not available</v>
      </c>
      <c r="BZ1474" t="str">
        <f>_xlfn.XLOOKUP($B1474,Img_lookup!A:A,Img_lookup!C:C, "Not available")</f>
        <v>Not available</v>
      </c>
      <c r="CA1474" t="str">
        <f>_xlfn.XLOOKUP($B1474,Img_lookup!A:A,Img_lookup!D:D, "Not available")</f>
        <v>Not available</v>
      </c>
      <c r="CB1474" t="str">
        <f>_xlfn.XLOOKUP($B1474,Img_lookup!A:A,Img_lookup!E:E, "https://imgur.com/aT5wafe")</f>
        <v>https://imgur.com/aT5wafe</v>
      </c>
    </row>
    <row r="1475" spans="1:80" ht="409.6" x14ac:dyDescent="0.15">
      <c r="A1475" s="1" t="s">
        <v>2364</v>
      </c>
      <c r="B1475" s="1" t="s">
        <v>16069</v>
      </c>
      <c r="C1475" s="1" t="s">
        <v>16070</v>
      </c>
      <c r="D1475" s="1" t="s">
        <v>16071</v>
      </c>
      <c r="E1475" s="1" t="s">
        <v>16072</v>
      </c>
      <c r="F1475" s="1" t="s">
        <v>6</v>
      </c>
      <c r="G1475" s="1" t="s">
        <v>6</v>
      </c>
      <c r="H1475" s="11" t="str">
        <f t="shared" si="667"/>
        <v>Perennial</v>
      </c>
      <c r="J1475" s="1">
        <v>1.2000000479999999</v>
      </c>
      <c r="K1475" s="1">
        <v>0.44999998800000002</v>
      </c>
      <c r="L1475" t="str" cm="1">
        <f t="array" ref="L1475">_xlfn.IFS(J1475+K1475="", "Unknown", J1475+K1475&gt;3, "Large", J1475+K1475&gt;0.5, "Medium", J1475+K1475&gt;0, "Small")</f>
        <v>Medium</v>
      </c>
      <c r="M1475" s="1">
        <v>5</v>
      </c>
      <c r="N1475" cm="1">
        <f t="array" ref="N1475">IF($M1475="",INDEX($M$2:$M$2176,MATCH(1,INDEX(($A$2:$A$2176=$A1475)*($M$2:$M$2176&lt;&gt;""),0),0)),$M1475)</f>
        <v>5</v>
      </c>
      <c r="O1475" s="2" t="str">
        <f t="shared" ref="O1475:O1538" si="684">IF(N1475="", "Temperate zone", IF(N1475&lt;5, "Hardy to cold", IF(N1475&lt;8, "Seasonal outdoors", IF(N1475&lt;12, "Grown indoors", "all Temperate zone"))))</f>
        <v>Seasonal outdoors</v>
      </c>
      <c r="P1475" s="1" t="s">
        <v>16073</v>
      </c>
      <c r="R1475" t="str">
        <f t="shared" si="666"/>
        <v>Medium</v>
      </c>
      <c r="T1475" s="1"/>
      <c r="U1475" s="1"/>
      <c r="V1475" s="1" t="s">
        <v>307</v>
      </c>
      <c r="W1475" s="6" t="str">
        <f>IF(ISNUMBER(SEARCH("-",V1475)),TRIM(LEFT(V1475,FIND("-",V1475)-1)),V1475)</f>
        <v>6</v>
      </c>
      <c r="X1475" t="str">
        <f>IF(W1475="1", "January", IF(W1475="2", "February", IF(W1475="3", "March", IF(W1475="4", "April", IF(W1475="5", "May", IF(W1475="6", "June", IF(W1475="7", "July", IF(W1475="8", "August", IF(W1475="9", "September", IF(W1475="10", "October", IF(W1475="11", "November", IF(W1475="12", "December", "Other"))))))))))))</f>
        <v>June</v>
      </c>
      <c r="Y1475" s="2" t="str">
        <f>IF(ISNUMBER(SEARCH("-",V1475)),TRIM(RIGHT(V1475,LEN(V1475)-SEARCH("-",V1475))),V1475)</f>
        <v>7</v>
      </c>
      <c r="Z1475" s="2" t="str">
        <f>IF(Y1475="1", "January", IF(Y1475="2", "February", IF(Y1475="3", "March", IF(Y1475="4", "April", IF(Y1475="5", "May", IF(Y1475="6", "June", IF(Y1475="7", "July", IF(Y1475="8", "August", IF(Y1475="9", "September", IF(Y1475="10", "October", IF(Y1475="11", "November", IF(Y1475="12", "December", "Other"))))))))))))</f>
        <v>July</v>
      </c>
      <c r="AF1475" s="16" t="s">
        <v>24160</v>
      </c>
      <c r="AG1475" s="1" t="str">
        <f t="shared" si="674"/>
        <v xml:space="preserve">Seed </v>
      </c>
      <c r="AH1475" s="2" t="str">
        <f t="shared" si="675"/>
        <v>Best sown as soon as it is ripe in early autumn in a shady part of a cold greenhouse[200]. Sow stored seed as early in the year as possible. Germination can be slow, they may not come true to type[200] and it takes a few years for them to reach a good size. When they are large enough to handle, prick the seedlings out into individual pots and grow them on in a shady position in the greenhouse for at least their first winter. Plant them out into their permanent positions in late spring or early summer, after the last expected frosts.
Division in March or October.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5" s="1" t="s">
        <v>16074</v>
      </c>
      <c r="AJ1475" s="1" t="s">
        <v>23807</v>
      </c>
      <c r="AK1475" s="1" t="s">
        <v>17104</v>
      </c>
      <c r="AL1475" s="1" t="str">
        <f t="shared" ref="AL1475:AL1538" si="685">IF(AM1475=TRUE, "Scented", "Unscented")</f>
        <v>Unscented</v>
      </c>
      <c r="AM1475" s="1" t="b">
        <v>0</v>
      </c>
      <c r="AN1475" s="1" t="b">
        <v>1</v>
      </c>
      <c r="AO1475" s="1" t="b">
        <v>0</v>
      </c>
      <c r="AP1475" s="5" t="s">
        <v>28</v>
      </c>
      <c r="AQ1475" s="5" t="str">
        <f t="shared" si="676"/>
        <v>Light, Medium, Heavy</v>
      </c>
      <c r="AR1475" s="1" t="s">
        <v>1788</v>
      </c>
      <c r="AS1475" s="1" t="str">
        <f t="shared" ref="AS1475:AS1538" si="686">IF(AR1475="N", "None", IF(AR1475="S", "Partial", IF(AR1475="F", "Full", IF(AR1475="SN", "None, Partial", IF(AR1475="FS", "Partial, Full", IF(AR1475="FSN", "None, Partial, Full", ""))))))</f>
        <v>Partial, Full</v>
      </c>
      <c r="AT1475" s="1" t="str">
        <f t="shared" si="677"/>
        <v/>
      </c>
      <c r="AU1475" s="1" t="s">
        <v>29</v>
      </c>
      <c r="AV1475" s="1" t="str">
        <f t="shared" si="678"/>
        <v>Moist</v>
      </c>
      <c r="AW1475" s="1" t="s">
        <v>12</v>
      </c>
      <c r="AX1475" s="1" t="str">
        <f t="shared" si="679"/>
        <v>Acid, Neutral, Alkaline</v>
      </c>
      <c r="AY1475" s="1" t="b">
        <v>1</v>
      </c>
      <c r="AZ1475" s="1" t="b">
        <v>0</v>
      </c>
      <c r="BA1475" s="1" t="b">
        <v>0</v>
      </c>
      <c r="BC1475" t="str">
        <f t="shared" si="680"/>
        <v>FALSE</v>
      </c>
      <c r="BE1475" t="str">
        <f t="shared" si="681"/>
        <v>FALSE</v>
      </c>
      <c r="BF1475" s="1" t="b">
        <v>0</v>
      </c>
      <c r="BG1475" s="1" t="b">
        <v>0</v>
      </c>
      <c r="BH1475" s="1" t="b">
        <v>0</v>
      </c>
      <c r="BJ1475" s="1" t="str">
        <f t="shared" si="682"/>
        <v>FALSE</v>
      </c>
      <c r="BK1475" s="1" t="s">
        <v>77</v>
      </c>
      <c r="BL1475" t="str">
        <f t="shared" si="683"/>
        <v>TRUE</v>
      </c>
      <c r="BM1475" s="1" t="b">
        <v>0</v>
      </c>
      <c r="BN1475" s="1" t="b">
        <v>0</v>
      </c>
      <c r="BO1475" s="1">
        <f t="shared" ref="BO1475:BO1538" si="687">BQ1475+(BS1475*3)+BU1475</f>
        <v>6</v>
      </c>
      <c r="BP1475" s="1" t="s">
        <v>31</v>
      </c>
      <c r="BQ1475" s="1" cm="1">
        <f t="array" ref="BQ1475">_xlfn.IFS(BP1475="None Known",0, LEN(BP1475)&gt;500, 5,LEN(BP1475)&gt;400, 4, LEN(BP1475)&gt;300, 3, LEN(BP1475)&gt;200, 2, LEN(BP1475)&gt;1, 1)</f>
        <v>0</v>
      </c>
      <c r="BR1475" s="1" t="s">
        <v>16075</v>
      </c>
      <c r="BS1475" s="1">
        <v>2</v>
      </c>
      <c r="BT1475" s="1" t="s">
        <v>31</v>
      </c>
      <c r="BU1475" s="1">
        <v>0</v>
      </c>
      <c r="BV1475" s="1" t="s">
        <v>16076</v>
      </c>
      <c r="BW1475" s="1" t="s">
        <v>2528</v>
      </c>
      <c r="BX1475" s="1"/>
      <c r="BY1475" t="str">
        <f>_xlfn.XLOOKUP($B1475,Img_lookup!A:A,Img_lookup!B:B, "Not available")</f>
        <v>6e99ea13-c266-4d0b-86d5-f6de560e83b5</v>
      </c>
      <c r="BZ1475" t="str">
        <f>_xlfn.XLOOKUP($B1475,Img_lookup!A:A,Img_lookup!C:C, "Not available")</f>
        <v>Polygonatum verticillatum, Thalictrum aquiligefolia. Mauthner Alp</v>
      </c>
      <c r="CA1475" t="str">
        <f>_xlfn.XLOOKUP($B1475,Img_lookup!A:A,Img_lookup!D:D, "Not available")</f>
        <v>Mary Gillham Archive Project</v>
      </c>
      <c r="CB1475" t="str">
        <f>_xlfn.XLOOKUP($B1475,Img_lookup!A:A,Img_lookup!E:E, "https://imgur.com/aT5wafe")</f>
        <v>https://api.openverse.engineering/v1/images/6e99ea13-c266-4d0b-86d5-f6de560e83b5/thumb/</v>
      </c>
    </row>
    <row r="1476" spans="1:80" ht="409.6" x14ac:dyDescent="0.15">
      <c r="A1476" s="1" t="s">
        <v>92</v>
      </c>
      <c r="B1476" s="1" t="s">
        <v>2063</v>
      </c>
      <c r="C1476" s="1" t="s">
        <v>2064</v>
      </c>
      <c r="D1476" s="1" t="s">
        <v>2065</v>
      </c>
      <c r="E1476" s="1" t="s">
        <v>2066</v>
      </c>
      <c r="F1476" s="1" t="s">
        <v>6</v>
      </c>
      <c r="G1476" s="1" t="s">
        <v>6</v>
      </c>
      <c r="H1476" s="11" t="str">
        <f t="shared" si="667"/>
        <v>Perennial</v>
      </c>
      <c r="J1476" s="1">
        <v>1.7999999520000001</v>
      </c>
      <c r="L1476" t="str" cm="1">
        <f t="array" ref="L1476">_xlfn.IFS(J1476+K1476="", "Unknown", J1476+K1476&gt;3, "Large", J1476+K1476&gt;0.5, "Medium", J1476+K1476&gt;0, "Small")</f>
        <v>Medium</v>
      </c>
      <c r="N1476" cm="1">
        <f t="array" ref="N1476">IF($M1476="",INDEX($M$2:$M$2176,MATCH(1,INDEX(($A$2:$A$2176=$A1476)*($M$2:$M$2176&lt;&gt;""),0),0)),$M1476)</f>
        <v>6</v>
      </c>
      <c r="O1476" s="2" t="str">
        <f t="shared" si="684"/>
        <v>Seasonal outdoors</v>
      </c>
      <c r="P1476" s="1" t="s">
        <v>2067</v>
      </c>
      <c r="R1476" t="str">
        <f t="shared" ref="R1476:R1539" si="688">IF(Q1476="Fast", "Fast", IF(Q1476="Slow", "Slow", "Medium"))</f>
        <v>Medium</v>
      </c>
      <c r="W1476"/>
      <c r="AF1476" s="16" t="s">
        <v>24657</v>
      </c>
      <c r="AG1476" s="1" t="str">
        <f t="shared" si="674"/>
        <v xml:space="preserve">Seed </v>
      </c>
      <c r="AH1476"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6" s="1" t="s">
        <v>2068</v>
      </c>
      <c r="AJ1476" s="1" t="s">
        <v>53</v>
      </c>
      <c r="AK1476" s="1" t="s">
        <v>17104</v>
      </c>
      <c r="AL1476" s="1" t="str">
        <f t="shared" si="685"/>
        <v>Unscented</v>
      </c>
      <c r="AM1476" s="1" t="b">
        <v>0</v>
      </c>
      <c r="AN1476" s="1" t="b">
        <v>0</v>
      </c>
      <c r="AO1476" s="1" t="b">
        <v>0</v>
      </c>
      <c r="AP1476" s="5" t="s">
        <v>28</v>
      </c>
      <c r="AQ1476" s="5" t="str">
        <f t="shared" si="676"/>
        <v>Light, Medium, Heavy</v>
      </c>
      <c r="AR1476" s="1" t="s">
        <v>10</v>
      </c>
      <c r="AS1476" s="1" t="str">
        <f t="shared" si="686"/>
        <v>None, Partial</v>
      </c>
      <c r="AT1476" s="1" t="str">
        <f t="shared" si="677"/>
        <v>Partial, Full</v>
      </c>
      <c r="AU1476" s="1" t="s">
        <v>29</v>
      </c>
      <c r="AV1476" s="1" t="str">
        <f t="shared" si="678"/>
        <v>Moist</v>
      </c>
      <c r="AW1476" s="1" t="s">
        <v>12</v>
      </c>
      <c r="AX1476" s="1" t="str">
        <f t="shared" si="679"/>
        <v>Acid, Neutral, Alkaline</v>
      </c>
      <c r="AY1476" s="1" t="b">
        <v>0</v>
      </c>
      <c r="AZ1476" s="1" t="b">
        <v>0</v>
      </c>
      <c r="BA1476" s="1" t="b">
        <v>0</v>
      </c>
      <c r="BC1476" t="str">
        <f t="shared" si="680"/>
        <v>FALSE</v>
      </c>
      <c r="BE1476" t="str">
        <f t="shared" si="681"/>
        <v>FALSE</v>
      </c>
      <c r="BF1476" s="1" t="b">
        <v>0</v>
      </c>
      <c r="BG1476" s="1" t="b">
        <v>0</v>
      </c>
      <c r="BH1476" s="1" t="b">
        <v>0</v>
      </c>
      <c r="BJ1476" s="1" t="str">
        <f t="shared" si="682"/>
        <v>FALSE</v>
      </c>
      <c r="BL1476" t="str">
        <f t="shared" si="683"/>
        <v>FALSE</v>
      </c>
      <c r="BM1476" s="1" t="b">
        <v>0</v>
      </c>
      <c r="BN1476" s="1" t="b">
        <v>0</v>
      </c>
      <c r="BO1476" s="1">
        <f t="shared" si="687"/>
        <v>4</v>
      </c>
      <c r="BP1476" s="1" t="s">
        <v>31</v>
      </c>
      <c r="BQ1476" s="1" cm="1">
        <f t="array" ref="BQ1476">_xlfn.IFS(BP1476="None Known",0, LEN(BP1476)&gt;500, 5,LEN(BP1476)&gt;400, 4, LEN(BP1476)&gt;300, 3, LEN(BP1476)&gt;200, 2, LEN(BP1476)&gt;1, 1)</f>
        <v>0</v>
      </c>
      <c r="BR1476" s="16" t="s">
        <v>24960</v>
      </c>
      <c r="BS1476" s="1">
        <v>1</v>
      </c>
      <c r="BT1476" s="1" t="s">
        <v>2069</v>
      </c>
      <c r="BU1476" s="1">
        <v>1</v>
      </c>
      <c r="BW1476" s="1" t="s">
        <v>170</v>
      </c>
      <c r="BX1476" s="1"/>
      <c r="BY1476" t="str">
        <f>_xlfn.XLOOKUP($B1476,Img_lookup!A:A,Img_lookup!B:B, "Not available")</f>
        <v>a50f3a91-9dab-4a1f-baf5-c71fb000e723</v>
      </c>
      <c r="BZ1476" t="str">
        <f>_xlfn.XLOOKUP($B1476,Img_lookup!A:A,Img_lookup!C:C, "Not available")</f>
        <v>Polygonum alaskanum (Small) W. Wright ex Hult√©n</v>
      </c>
      <c r="CA1476" t="str">
        <f>_xlfn.XLOOKUP($B1476,Img_lookup!A:A,Img_lookup!D:D, "Not available")</f>
        <v>L. Stoney and G. M. Stoney</v>
      </c>
      <c r="CB1476" t="str">
        <f>_xlfn.XLOOKUP($B1476,Img_lookup!A:A,Img_lookup!E:E, "https://imgur.com/aT5wafe")</f>
        <v>https://api.openverse.engineering/v1/images/a50f3a91-9dab-4a1f-baf5-c71fb000e723/thumb/</v>
      </c>
    </row>
    <row r="1477" spans="1:80" ht="409.6" x14ac:dyDescent="0.15">
      <c r="A1477" s="1" t="s">
        <v>92</v>
      </c>
      <c r="B1477" s="1" t="s">
        <v>12738</v>
      </c>
      <c r="C1477" s="1" t="s">
        <v>12739</v>
      </c>
      <c r="D1477" s="1" t="s">
        <v>12740</v>
      </c>
      <c r="E1477" s="1" t="s">
        <v>1275</v>
      </c>
      <c r="F1477" s="1" t="s">
        <v>6</v>
      </c>
      <c r="G1477" s="1" t="s">
        <v>6</v>
      </c>
      <c r="H1477" s="11" t="str">
        <f t="shared" si="667"/>
        <v>Perennial</v>
      </c>
      <c r="J1477" s="1">
        <v>1</v>
      </c>
      <c r="K1477" s="1">
        <v>1</v>
      </c>
      <c r="L1477" t="str" cm="1">
        <f t="array" ref="L1477">_xlfn.IFS(J1477+K1477="", "Unknown", J1477+K1477&gt;3, "Large", J1477+K1477&gt;0.5, "Medium", J1477+K1477&gt;0, "Small")</f>
        <v>Medium</v>
      </c>
      <c r="M1477" s="1">
        <v>5</v>
      </c>
      <c r="N1477" cm="1">
        <f t="array" ref="N1477">IF($M1477="",INDEX($M$2:$M$2176,MATCH(1,INDEX(($A$2:$A$2176=$A1477)*($M$2:$M$2176&lt;&gt;""),0),0)),$M1477)</f>
        <v>5</v>
      </c>
      <c r="O1477" s="2" t="str">
        <f t="shared" si="684"/>
        <v>Seasonal outdoors</v>
      </c>
      <c r="P1477" s="1" t="s">
        <v>12741</v>
      </c>
      <c r="R1477" t="str">
        <f t="shared" si="688"/>
        <v>Medium</v>
      </c>
      <c r="T1477" s="1"/>
      <c r="U1477" s="1"/>
      <c r="V1477" s="1" t="s">
        <v>307</v>
      </c>
      <c r="W1477" s="6" t="str">
        <f t="shared" ref="W1477:W1483" si="689">IF(ISNUMBER(SEARCH("-",V1477)),TRIM(LEFT(V1477,FIND("-",V1477)-1)),V1477)</f>
        <v>6</v>
      </c>
      <c r="X1477" t="str">
        <f t="shared" ref="X1477:X1483" si="690">IF(W1477="1", "January", IF(W1477="2", "February", IF(W1477="3", "March", IF(W1477="4", "April", IF(W1477="5", "May", IF(W1477="6", "June", IF(W1477="7", "July", IF(W1477="8", "August", IF(W1477="9", "September", IF(W1477="10", "October", IF(W1477="11", "November", IF(W1477="12", "December", "Other"))))))))))))</f>
        <v>June</v>
      </c>
      <c r="Y1477" s="2" t="str">
        <f t="shared" ref="Y1477:Y1483" si="691">IF(ISNUMBER(SEARCH("-",V1477)),TRIM(RIGHT(V1477,LEN(V1477)-SEARCH("-",V1477))),V1477)</f>
        <v>7</v>
      </c>
      <c r="Z1477" s="2" t="str">
        <f t="shared" ref="Z1477:Z1483" si="692">IF(Y1477="1", "January", IF(Y1477="2", "February", IF(Y1477="3", "March", IF(Y1477="4", "April", IF(Y1477="5", "May", IF(Y1477="6", "June", IF(Y1477="7", "July", IF(Y1477="8", "August", IF(Y1477="9", "September", IF(Y1477="10", "October", IF(Y1477="11", "November", IF(Y1477="12", "December", "Other"))))))))))))</f>
        <v>July</v>
      </c>
      <c r="AF1477" s="16" t="s">
        <v>24657</v>
      </c>
      <c r="AG1477" s="1" t="str">
        <f t="shared" si="674"/>
        <v xml:space="preserve">Seed </v>
      </c>
      <c r="AH1477"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7" s="1" t="s">
        <v>12742</v>
      </c>
      <c r="AJ1477" s="1" t="s">
        <v>53</v>
      </c>
      <c r="AK1477" s="1" t="s">
        <v>17104</v>
      </c>
      <c r="AL1477" s="1" t="str">
        <f t="shared" si="685"/>
        <v>Unscented</v>
      </c>
      <c r="AM1477" s="1" t="b">
        <v>0</v>
      </c>
      <c r="AN1477" s="1" t="b">
        <v>0</v>
      </c>
      <c r="AO1477" s="1" t="b">
        <v>0</v>
      </c>
      <c r="AP1477" s="5" t="s">
        <v>28</v>
      </c>
      <c r="AQ1477" s="5" t="str">
        <f t="shared" si="676"/>
        <v>Light, Medium, Heavy</v>
      </c>
      <c r="AR1477" s="1" t="s">
        <v>10</v>
      </c>
      <c r="AS1477" s="1" t="str">
        <f t="shared" si="686"/>
        <v>None, Partial</v>
      </c>
      <c r="AT1477" s="1" t="str">
        <f t="shared" si="677"/>
        <v>Partial, Full</v>
      </c>
      <c r="AU1477" s="1" t="s">
        <v>29</v>
      </c>
      <c r="AV1477" s="1" t="str">
        <f t="shared" si="678"/>
        <v>Moist</v>
      </c>
      <c r="AW1477" s="1" t="s">
        <v>12</v>
      </c>
      <c r="AX1477" s="1" t="str">
        <f t="shared" si="679"/>
        <v>Acid, Neutral, Alkaline</v>
      </c>
      <c r="AY1477" s="1" t="b">
        <v>0</v>
      </c>
      <c r="AZ1477" s="1" t="b">
        <v>0</v>
      </c>
      <c r="BA1477" s="1" t="b">
        <v>0</v>
      </c>
      <c r="BC1477" t="str">
        <f t="shared" si="680"/>
        <v>FALSE</v>
      </c>
      <c r="BE1477" t="str">
        <f t="shared" si="681"/>
        <v>FALSE</v>
      </c>
      <c r="BF1477" s="1" t="b">
        <v>0</v>
      </c>
      <c r="BG1477" s="1" t="b">
        <v>0</v>
      </c>
      <c r="BH1477" s="1" t="b">
        <v>0</v>
      </c>
      <c r="BJ1477" s="1" t="str">
        <f t="shared" si="682"/>
        <v>FALSE</v>
      </c>
      <c r="BL1477" t="str">
        <f t="shared" si="683"/>
        <v>FALSE</v>
      </c>
      <c r="BM1477" s="1" t="b">
        <v>0</v>
      </c>
      <c r="BN1477" s="1" t="b">
        <v>0</v>
      </c>
      <c r="BO1477" s="1">
        <f t="shared" si="687"/>
        <v>7</v>
      </c>
      <c r="BP1477" s="1" t="s">
        <v>31</v>
      </c>
      <c r="BQ1477" s="1" cm="1">
        <f t="array" ref="BQ1477">_xlfn.IFS(BP1477="None Known",0, LEN(BP1477)&gt;500, 5,LEN(BP1477)&gt;400, 4, LEN(BP1477)&gt;300, 3, LEN(BP1477)&gt;200, 2, LEN(BP1477)&gt;1, 1)</f>
        <v>0</v>
      </c>
      <c r="BR1477" s="16" t="s">
        <v>24961</v>
      </c>
      <c r="BS1477" s="1">
        <v>2</v>
      </c>
      <c r="BT1477" s="1" t="s">
        <v>2069</v>
      </c>
      <c r="BU1477" s="1">
        <v>1</v>
      </c>
      <c r="BW1477" s="1" t="s">
        <v>170</v>
      </c>
      <c r="BX1477" s="1"/>
      <c r="BY1477" t="str">
        <f>_xlfn.XLOOKUP($B1477,Img_lookup!A:A,Img_lookup!B:B, "Not available")</f>
        <v>b71a5f3e-986f-4125-9dfe-015c33af4a16</v>
      </c>
      <c r="BZ1477" t="str">
        <f>_xlfn.XLOOKUP($B1477,Img_lookup!A:A,Img_lookup!C:C, "Not available")</f>
        <v>Polygonum alpinum All.</v>
      </c>
      <c r="CA1477" t="str">
        <f>_xlfn.XLOOKUP($B1477,Img_lookup!A:A,Img_lookup!D:D, "Not available")</f>
        <v>H. A. von Schlagintweit</v>
      </c>
      <c r="CB1477" t="str">
        <f>_xlfn.XLOOKUP($B1477,Img_lookup!A:A,Img_lookup!E:E, "https://imgur.com/aT5wafe")</f>
        <v>https://api.openverse.engineering/v1/images/b71a5f3e-986f-4125-9dfe-015c33af4a16/thumb/</v>
      </c>
    </row>
    <row r="1478" spans="1:80" ht="409.6" x14ac:dyDescent="0.15">
      <c r="A1478" s="1" t="s">
        <v>92</v>
      </c>
      <c r="B1478" s="1" t="s">
        <v>13483</v>
      </c>
      <c r="C1478" s="1" t="s">
        <v>13484</v>
      </c>
      <c r="D1478" s="1" t="s">
        <v>13485</v>
      </c>
      <c r="E1478" s="1" t="s">
        <v>13486</v>
      </c>
      <c r="F1478" s="1" t="s">
        <v>6</v>
      </c>
      <c r="G1478" s="1" t="s">
        <v>6</v>
      </c>
      <c r="H1478" s="11" t="str">
        <f t="shared" ref="H1478:H1541" si="693">IF(ISNUMBER(SEARCH("/",$F1478)),$F1478,IF(ISNUMBER(SEARCH("Annual",$F1478)),"Annual","Perennial"))</f>
        <v>Perennial</v>
      </c>
      <c r="J1478" s="1">
        <v>0.30000001199999998</v>
      </c>
      <c r="L1478" t="str" cm="1">
        <f t="array" ref="L1478">_xlfn.IFS(J1478+K1478="", "Unknown", J1478+K1478&gt;3, "Large", J1478+K1478&gt;0.5, "Medium", J1478+K1478&gt;0, "Small")</f>
        <v>Small</v>
      </c>
      <c r="M1478" s="1">
        <v>5</v>
      </c>
      <c r="N1478" cm="1">
        <f t="array" ref="N1478">IF($M1478="",INDEX($M$2:$M$2176,MATCH(1,INDEX(($A$2:$A$2176=$A1478)*($M$2:$M$2176&lt;&gt;""),0),0)),$M1478)</f>
        <v>5</v>
      </c>
      <c r="O1478" s="2" t="str">
        <f t="shared" si="684"/>
        <v>Seasonal outdoors</v>
      </c>
      <c r="P1478" s="1" t="s">
        <v>13487</v>
      </c>
      <c r="R1478" t="str">
        <f t="shared" si="688"/>
        <v>Medium</v>
      </c>
      <c r="T1478" s="1"/>
      <c r="U1478" s="1"/>
      <c r="V1478" s="1" t="s">
        <v>108</v>
      </c>
      <c r="W1478" s="6" t="str">
        <f t="shared" si="689"/>
        <v>7</v>
      </c>
      <c r="X1478" t="str">
        <f t="shared" si="690"/>
        <v>July</v>
      </c>
      <c r="Y1478" s="2" t="str">
        <f t="shared" si="691"/>
        <v>9</v>
      </c>
      <c r="Z1478" s="2" t="str">
        <f t="shared" si="692"/>
        <v>September</v>
      </c>
      <c r="AF1478" s="16" t="s">
        <v>24657</v>
      </c>
      <c r="AG1478" s="1" t="str">
        <f t="shared" si="674"/>
        <v xml:space="preserve">Seed </v>
      </c>
      <c r="AH1478"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8" s="1" t="s">
        <v>13488</v>
      </c>
      <c r="AJ1478" s="1" t="s">
        <v>53</v>
      </c>
      <c r="AK1478" s="1" t="s">
        <v>17104</v>
      </c>
      <c r="AL1478" s="1" t="str">
        <f t="shared" si="685"/>
        <v>Unscented</v>
      </c>
      <c r="AM1478" s="1" t="b">
        <v>0</v>
      </c>
      <c r="AN1478" s="1" t="b">
        <v>0</v>
      </c>
      <c r="AO1478" s="1" t="b">
        <v>0</v>
      </c>
      <c r="AP1478" s="5" t="s">
        <v>28</v>
      </c>
      <c r="AQ1478" s="5" t="str">
        <f t="shared" si="676"/>
        <v>Light, Medium, Heavy</v>
      </c>
      <c r="AR1478" s="1" t="s">
        <v>10</v>
      </c>
      <c r="AS1478" s="1" t="str">
        <f t="shared" si="686"/>
        <v>None, Partial</v>
      </c>
      <c r="AT1478" s="1" t="str">
        <f t="shared" si="677"/>
        <v>Partial, Full</v>
      </c>
      <c r="AU1478" s="1" t="s">
        <v>919</v>
      </c>
      <c r="AV1478" s="1" t="str">
        <f t="shared" si="678"/>
        <v>Wet/Water</v>
      </c>
      <c r="AW1478" s="1" t="s">
        <v>12</v>
      </c>
      <c r="AX1478" s="1" t="str">
        <f t="shared" si="679"/>
        <v>Acid, Neutral, Alkaline</v>
      </c>
      <c r="AY1478" s="1" t="b">
        <v>0</v>
      </c>
      <c r="AZ1478" s="1" t="b">
        <v>0</v>
      </c>
      <c r="BA1478" s="1" t="b">
        <v>0</v>
      </c>
      <c r="BC1478" t="str">
        <f t="shared" si="680"/>
        <v>FALSE</v>
      </c>
      <c r="BE1478" t="str">
        <f t="shared" si="681"/>
        <v>FALSE</v>
      </c>
      <c r="BF1478" s="1" t="b">
        <v>0</v>
      </c>
      <c r="BG1478" s="1" t="b">
        <v>0</v>
      </c>
      <c r="BH1478" s="1" t="b">
        <v>0</v>
      </c>
      <c r="BJ1478" s="1" t="str">
        <f t="shared" si="682"/>
        <v>FALSE</v>
      </c>
      <c r="BL1478" t="str">
        <f t="shared" si="683"/>
        <v>FALSE</v>
      </c>
      <c r="BM1478" s="1" t="b">
        <v>0</v>
      </c>
      <c r="BN1478" s="1" t="b">
        <v>0</v>
      </c>
      <c r="BO1478" s="1">
        <f t="shared" si="687"/>
        <v>6</v>
      </c>
      <c r="BP1478" s="1" t="s">
        <v>13489</v>
      </c>
      <c r="BQ1478" s="1" cm="1">
        <f t="array" ref="BQ1478">_xlfn.IFS(BP1478="None Known",0, LEN(BP1478)&gt;500, 5,LEN(BP1478)&gt;400, 4, LEN(BP1478)&gt;300, 3, LEN(BP1478)&gt;200, 2, LEN(BP1478)&gt;1, 1)</f>
        <v>1</v>
      </c>
      <c r="BR1478" s="16" t="s">
        <v>25325</v>
      </c>
      <c r="BS1478" s="1">
        <v>1</v>
      </c>
      <c r="BT1478" s="1" t="s">
        <v>13490</v>
      </c>
      <c r="BU1478" s="1">
        <v>2</v>
      </c>
      <c r="BV1478" s="1" t="s">
        <v>702</v>
      </c>
      <c r="BW1478" s="1" t="s">
        <v>170</v>
      </c>
      <c r="BX1478" s="1"/>
      <c r="BY1478" t="str">
        <f>_xlfn.XLOOKUP($B1478,Img_lookup!A:A,Img_lookup!B:B, "Not available")</f>
        <v>fb02112b-60f7-4a56-a721-ca484d6f3665</v>
      </c>
      <c r="BZ1478" t="str">
        <f>_xlfn.XLOOKUP($B1478,Img_lookup!A:A,Img_lookup!C:C, "Not available")</f>
        <v>Polygonum amphibium</v>
      </c>
      <c r="CA1478" t="str">
        <f>_xlfn.XLOOKUP($B1478,Img_lookup!A:A,Img_lookup!D:D, "Not available")</f>
        <v>Superior National Forest</v>
      </c>
      <c r="CB1478" t="str">
        <f>_xlfn.XLOOKUP($B1478,Img_lookup!A:A,Img_lookup!E:E, "https://imgur.com/aT5wafe")</f>
        <v>https://api.openverse.engineering/v1/images/fb02112b-60f7-4a56-a721-ca484d6f3665/thumb/</v>
      </c>
    </row>
    <row r="1479" spans="1:80" ht="409.6" x14ac:dyDescent="0.15">
      <c r="A1479" s="1" t="s">
        <v>92</v>
      </c>
      <c r="B1479" s="1" t="s">
        <v>10545</v>
      </c>
      <c r="C1479" s="1" t="s">
        <v>10546</v>
      </c>
      <c r="D1479" s="1" t="s">
        <v>10547</v>
      </c>
      <c r="E1479" s="1" t="s">
        <v>10548</v>
      </c>
      <c r="F1479" s="1" t="s">
        <v>85</v>
      </c>
      <c r="G1479" s="1" t="s">
        <v>85</v>
      </c>
      <c r="H1479" s="11" t="str">
        <f t="shared" si="693"/>
        <v>Annual</v>
      </c>
      <c r="J1479" s="1">
        <v>0.30000001199999998</v>
      </c>
      <c r="L1479" t="str" cm="1">
        <f t="array" ref="L1479">_xlfn.IFS(J1479+K1479="", "Unknown", J1479+K1479&gt;3, "Large", J1479+K1479&gt;0.5, "Medium", J1479+K1479&gt;0, "Small")</f>
        <v>Small</v>
      </c>
      <c r="M1479" s="1">
        <v>5</v>
      </c>
      <c r="N1479" cm="1">
        <f t="array" ref="N1479">IF($M1479="",INDEX($M$2:$M$2176,MATCH(1,INDEX(($A$2:$A$2176=$A1479)*($M$2:$M$2176&lt;&gt;""),0),0)),$M1479)</f>
        <v>5</v>
      </c>
      <c r="O1479" s="2" t="str">
        <f t="shared" si="684"/>
        <v>Seasonal outdoors</v>
      </c>
      <c r="P1479" s="1" t="s">
        <v>10549</v>
      </c>
      <c r="R1479" t="str">
        <f t="shared" si="688"/>
        <v>Medium</v>
      </c>
      <c r="T1479" s="1"/>
      <c r="U1479" s="1"/>
      <c r="V1479" s="1" t="s">
        <v>75</v>
      </c>
      <c r="W1479" s="6" t="str">
        <f t="shared" si="689"/>
        <v>6</v>
      </c>
      <c r="X1479" t="str">
        <f t="shared" si="690"/>
        <v>June</v>
      </c>
      <c r="Y1479" s="2" t="str">
        <f t="shared" si="691"/>
        <v>10</v>
      </c>
      <c r="Z1479" s="2" t="str">
        <f t="shared" si="692"/>
        <v>October</v>
      </c>
      <c r="AA1479" s="1" t="s">
        <v>135</v>
      </c>
      <c r="AB1479" s="1" t="str">
        <f>IF(ISNUMBER(SEARCH("-",AA1479)),TRIM(LEFT(AA1479,FIND("-",AA1479)-1)),AA1479)</f>
        <v>8</v>
      </c>
      <c r="AC1479" s="1" t="str">
        <f>IF(AB1479="1", "January", IF(AB1479="2", "February", IF(AB1479="3", "March", IF(AB1479="4", "April", IF(AB1479="5", "May", IF(AB1479="6", "June", IF(AB1479="7", "July", IF(AB1479="8", "August", IF(AB1479="9", "September", IF(AB1479="10", "October", IF(AB1479="11", "November", IF(AB1479="12", "December", "Other"))))))))))))</f>
        <v>August</v>
      </c>
      <c r="AD1479" s="1" t="str">
        <f>IF(ISNUMBER(SEARCH("-",AA1479)),TRIM(RIGHT(AA1479,LEN(AA1479)-SEARCH("-",AA1479))),AA1479)</f>
        <v>10</v>
      </c>
      <c r="AE1479" s="1" t="str">
        <f>IF(AD1479="1", "January", IF(AD1479="2", "February", IF(AD1479="3", "March", IF(AD1479="4", "April", IF(AD1479="5", "May", IF(AD1479="6", "June", IF(AD1479="7", "July", IF(AD1479="8", "August", IF(AD1479="9", "September", IF(AD1479="10", "October", IF(AD1479="11", "November", IF(AD1479="12", "December", "Other"))))))))))))</f>
        <v>October</v>
      </c>
      <c r="AF1479" s="16" t="s">
        <v>24657</v>
      </c>
      <c r="AG1479" s="1" t="str">
        <f t="shared" si="674"/>
        <v xml:space="preserve">Seed </v>
      </c>
      <c r="AH1479"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79" s="1" t="s">
        <v>10550</v>
      </c>
      <c r="AJ1479" s="1" t="s">
        <v>23806</v>
      </c>
      <c r="AK1479" s="1" t="s">
        <v>17104</v>
      </c>
      <c r="AL1479" s="1" t="str">
        <f t="shared" si="685"/>
        <v>Unscented</v>
      </c>
      <c r="AM1479" s="1" t="b">
        <v>0</v>
      </c>
      <c r="AN1479" s="1" t="b">
        <v>0</v>
      </c>
      <c r="AO1479" s="1" t="b">
        <v>0</v>
      </c>
      <c r="AP1479" s="5" t="s">
        <v>28</v>
      </c>
      <c r="AQ1479" s="5" t="str">
        <f t="shared" si="676"/>
        <v>Light, Medium, Heavy</v>
      </c>
      <c r="AR1479" s="1" t="s">
        <v>10</v>
      </c>
      <c r="AS1479" s="1" t="str">
        <f t="shared" si="686"/>
        <v>None, Partial</v>
      </c>
      <c r="AT1479" s="1" t="str">
        <f t="shared" si="677"/>
        <v>Partial, Full</v>
      </c>
      <c r="AU1479" s="1" t="s">
        <v>29</v>
      </c>
      <c r="AV1479" s="1" t="str">
        <f t="shared" si="678"/>
        <v>Moist</v>
      </c>
      <c r="AW1479" s="1" t="s">
        <v>12</v>
      </c>
      <c r="AX1479" s="1" t="str">
        <f t="shared" si="679"/>
        <v>Acid, Neutral, Alkaline</v>
      </c>
      <c r="AY1479" s="1" t="b">
        <v>1</v>
      </c>
      <c r="AZ1479" s="1" t="b">
        <v>0</v>
      </c>
      <c r="BA1479" s="1" t="b">
        <v>0</v>
      </c>
      <c r="BB1479" s="1" t="s">
        <v>29</v>
      </c>
      <c r="BC1479" t="str">
        <f t="shared" si="680"/>
        <v>TRUE</v>
      </c>
      <c r="BE1479" t="str">
        <f t="shared" si="681"/>
        <v>FALSE</v>
      </c>
      <c r="BF1479" s="1" t="b">
        <v>0</v>
      </c>
      <c r="BG1479" s="1" t="b">
        <v>0</v>
      </c>
      <c r="BH1479" s="1" t="b">
        <v>0</v>
      </c>
      <c r="BJ1479" s="1" t="str">
        <f t="shared" si="682"/>
        <v>FALSE</v>
      </c>
      <c r="BK1479" s="1" t="s">
        <v>77</v>
      </c>
      <c r="BL1479" t="str">
        <f t="shared" si="683"/>
        <v>TRUE</v>
      </c>
      <c r="BM1479" s="1" t="b">
        <v>0</v>
      </c>
      <c r="BN1479" s="1" t="b">
        <v>1</v>
      </c>
      <c r="BO1479" s="1">
        <f t="shared" si="687"/>
        <v>11</v>
      </c>
      <c r="BP1479" s="1" t="s">
        <v>10551</v>
      </c>
      <c r="BQ1479" s="1" cm="1">
        <f t="array" ref="BQ1479">_xlfn.IFS(BP1479="None Known",0, LEN(BP1479)&gt;500, 5,LEN(BP1479)&gt;400, 4, LEN(BP1479)&gt;300, 3, LEN(BP1479)&gt;200, 2, LEN(BP1479)&gt;1, 1)</f>
        <v>2</v>
      </c>
      <c r="BR1479" s="16" t="s">
        <v>24962</v>
      </c>
      <c r="BS1479" s="1">
        <v>2</v>
      </c>
      <c r="BT1479" s="1" t="s">
        <v>10552</v>
      </c>
      <c r="BU1479" s="1">
        <v>3</v>
      </c>
      <c r="BV1479" s="1" t="s">
        <v>10553</v>
      </c>
      <c r="BW1479" s="1" t="s">
        <v>170</v>
      </c>
      <c r="BX1479" s="1"/>
      <c r="BY1479" t="str">
        <f>_xlfn.XLOOKUP($B1479,Img_lookup!A:A,Img_lookup!B:B, "Not available")</f>
        <v>5a2b8f43-a0f2-402c-a326-8c6cf40f37b0</v>
      </c>
      <c r="BZ1479" t="str">
        <f>_xlfn.XLOOKUP($B1479,Img_lookup!A:A,Img_lookup!C:C, "Not available")</f>
        <v>Polygonum aviculare branch1</v>
      </c>
      <c r="CA1479" t="str">
        <f>_xlfn.XLOOKUP($B1479,Img_lookup!A:A,Img_lookup!D:D, "Not available")</f>
        <v>Macleay Grass Man</v>
      </c>
      <c r="CB1479" t="str">
        <f>_xlfn.XLOOKUP($B1479,Img_lookup!A:A,Img_lookup!E:E, "https://imgur.com/aT5wafe")</f>
        <v>https://api.openverse.engineering/v1/images/5a2b8f43-a0f2-402c-a326-8c6cf40f37b0/thumb/</v>
      </c>
    </row>
    <row r="1480" spans="1:80" ht="409.6" x14ac:dyDescent="0.15">
      <c r="A1480" s="1" t="s">
        <v>92</v>
      </c>
      <c r="B1480" s="1" t="s">
        <v>1365</v>
      </c>
      <c r="C1480" s="1" t="s">
        <v>1366</v>
      </c>
      <c r="E1480" s="1" t="s">
        <v>1367</v>
      </c>
      <c r="F1480" s="1" t="s">
        <v>6</v>
      </c>
      <c r="G1480" s="1" t="s">
        <v>6</v>
      </c>
      <c r="H1480" s="11" t="str">
        <f t="shared" si="693"/>
        <v>Perennial</v>
      </c>
      <c r="J1480" s="1">
        <v>0.75</v>
      </c>
      <c r="L1480" t="str" cm="1">
        <f t="array" ref="L1480">_xlfn.IFS(J1480+K1480="", "Unknown", J1480+K1480&gt;3, "Large", J1480+K1480&gt;0.5, "Medium", J1480+K1480&gt;0, "Small")</f>
        <v>Medium</v>
      </c>
      <c r="N1480" cm="1">
        <f t="array" ref="N1480">IF($M1480="",INDEX($M$2:$M$2176,MATCH(1,INDEX(($A$2:$A$2176=$A1480)*($M$2:$M$2176&lt;&gt;""),0),0)),$M1480)</f>
        <v>6</v>
      </c>
      <c r="O1480" s="2" t="str">
        <f t="shared" si="684"/>
        <v>Seasonal outdoors</v>
      </c>
      <c r="P1480" s="1" t="s">
        <v>1368</v>
      </c>
      <c r="R1480" t="str">
        <f t="shared" si="688"/>
        <v>Medium</v>
      </c>
      <c r="T1480" s="1"/>
      <c r="U1480" s="1"/>
      <c r="V1480" s="1" t="s">
        <v>427</v>
      </c>
      <c r="W1480" s="6" t="str">
        <f t="shared" si="689"/>
        <v>8</v>
      </c>
      <c r="X1480" t="str">
        <f t="shared" si="690"/>
        <v>August</v>
      </c>
      <c r="Y1480" s="2" t="str">
        <f t="shared" si="691"/>
        <v>9</v>
      </c>
      <c r="Z1480" s="2" t="str">
        <f t="shared" si="692"/>
        <v>September</v>
      </c>
      <c r="AA1480" s="1" t="s">
        <v>109</v>
      </c>
      <c r="AB1480" s="1" t="str">
        <f>IF(ISNUMBER(SEARCH("-",AA1480)),TRIM(LEFT(AA1480,FIND("-",AA1480)-1)),AA1480)</f>
        <v>9</v>
      </c>
      <c r="AC1480" s="1" t="str">
        <f>IF(AB1480="1", "January", IF(AB1480="2", "February", IF(AB1480="3", "March", IF(AB1480="4", "April", IF(AB1480="5", "May", IF(AB1480="6", "June", IF(AB1480="7", "July", IF(AB1480="8", "August", IF(AB1480="9", "September", IF(AB1480="10", "October", IF(AB1480="11", "November", IF(AB1480="12", "December", "Other"))))))))))))</f>
        <v>September</v>
      </c>
      <c r="AD1480" s="1" t="str">
        <f>IF(ISNUMBER(SEARCH("-",AA1480)),TRIM(RIGHT(AA1480,LEN(AA1480)-SEARCH("-",AA1480))),AA1480)</f>
        <v>10</v>
      </c>
      <c r="AE1480" s="1" t="str">
        <f>IF(AD1480="1", "January", IF(AD1480="2", "February", IF(AD1480="3", "March", IF(AD1480="4", "April", IF(AD1480="5", "May", IF(AD1480="6", "June", IF(AD1480="7", "July", IF(AD1480="8", "August", IF(AD1480="9", "September", IF(AD1480="10", "October", IF(AD1480="11", "November", IF(AD1480="12", "December", "Other"))))))))))))</f>
        <v>October</v>
      </c>
      <c r="AF1480" s="16" t="s">
        <v>24657</v>
      </c>
      <c r="AG1480" s="1" t="str">
        <f t="shared" si="674"/>
        <v xml:space="preserve">Seed </v>
      </c>
      <c r="AH1480"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80" s="1" t="s">
        <v>1369</v>
      </c>
      <c r="AK1480" s="1" t="s">
        <v>17104</v>
      </c>
      <c r="AL1480" s="1" t="str">
        <f t="shared" si="685"/>
        <v>Unscented</v>
      </c>
      <c r="AM1480" s="1" t="b">
        <v>0</v>
      </c>
      <c r="AN1480" s="1" t="b">
        <v>0</v>
      </c>
      <c r="AO1480" s="1" t="b">
        <v>0</v>
      </c>
      <c r="AP1480" s="5" t="s">
        <v>28</v>
      </c>
      <c r="AQ1480" s="5" t="str">
        <f t="shared" si="676"/>
        <v>Light, Medium, Heavy</v>
      </c>
      <c r="AR1480" s="1" t="s">
        <v>10</v>
      </c>
      <c r="AS1480" s="1" t="str">
        <f t="shared" si="686"/>
        <v>None, Partial</v>
      </c>
      <c r="AT1480" s="1" t="str">
        <f t="shared" si="677"/>
        <v>Partial, Full</v>
      </c>
      <c r="AU1480" s="1" t="s">
        <v>29</v>
      </c>
      <c r="AV1480" s="1" t="str">
        <f t="shared" si="678"/>
        <v>Moist</v>
      </c>
      <c r="AW1480" s="1" t="s">
        <v>12</v>
      </c>
      <c r="AX1480" s="1" t="str">
        <f t="shared" si="679"/>
        <v>Acid, Neutral, Alkaline</v>
      </c>
      <c r="AY1480" s="1" t="b">
        <v>0</v>
      </c>
      <c r="AZ1480" s="1" t="b">
        <v>0</v>
      </c>
      <c r="BA1480" s="1" t="b">
        <v>0</v>
      </c>
      <c r="BC1480" t="str">
        <f t="shared" si="680"/>
        <v>FALSE</v>
      </c>
      <c r="BE1480" t="str">
        <f t="shared" si="681"/>
        <v>FALSE</v>
      </c>
      <c r="BF1480" s="1" t="b">
        <v>0</v>
      </c>
      <c r="BG1480" s="1" t="b">
        <v>0</v>
      </c>
      <c r="BH1480" s="1" t="b">
        <v>0</v>
      </c>
      <c r="BJ1480" s="1" t="str">
        <f t="shared" si="682"/>
        <v>FALSE</v>
      </c>
      <c r="BL1480" t="str">
        <f t="shared" si="683"/>
        <v>FALSE</v>
      </c>
      <c r="BM1480" s="1" t="b">
        <v>0</v>
      </c>
      <c r="BN1480" s="1" t="b">
        <v>0</v>
      </c>
      <c r="BO1480" s="1">
        <f t="shared" si="687"/>
        <v>4</v>
      </c>
      <c r="BP1480" s="1" t="s">
        <v>31</v>
      </c>
      <c r="BQ1480" s="1" cm="1">
        <f t="array" ref="BQ1480">_xlfn.IFS(BP1480="None Known",0, LEN(BP1480)&gt;500, 5,LEN(BP1480)&gt;400, 4, LEN(BP1480)&gt;300, 3, LEN(BP1480)&gt;200, 2, LEN(BP1480)&gt;1, 1)</f>
        <v>0</v>
      </c>
      <c r="BR1480" s="1" t="s">
        <v>1370</v>
      </c>
      <c r="BS1480" s="1">
        <v>1</v>
      </c>
      <c r="BT1480" s="1" t="s">
        <v>1371</v>
      </c>
      <c r="BU1480" s="1">
        <v>1</v>
      </c>
      <c r="BV1480" s="1" t="s">
        <v>1372</v>
      </c>
      <c r="BW1480" s="1" t="s">
        <v>170</v>
      </c>
      <c r="BX1480" s="1"/>
      <c r="BY1480" t="str">
        <f>_xlfn.XLOOKUP($B1480,Img_lookup!A:A,Img_lookup!B:B, "Not available")</f>
        <v>f5bd7126-61be-45f5-ac3b-f8e4fd674867</v>
      </c>
      <c r="BZ1480" t="str">
        <f>_xlfn.XLOOKUP($B1480,Img_lookup!A:A,Img_lookup!C:C, "Not available")</f>
        <v>Polygonum barbatum var. barbatum</v>
      </c>
      <c r="CA1480" t="str">
        <f>_xlfn.XLOOKUP($B1480,Img_lookup!A:A,Img_lookup!D:D, "Not available")</f>
        <v>H. Y. Liang</v>
      </c>
      <c r="CB1480" t="str">
        <f>_xlfn.XLOOKUP($B1480,Img_lookup!A:A,Img_lookup!E:E, "https://imgur.com/aT5wafe")</f>
        <v>https://api.openverse.engineering/v1/images/f5bd7126-61be-45f5-ac3b-f8e4fd674867/thumb/</v>
      </c>
    </row>
    <row r="1481" spans="1:80" ht="409.6" x14ac:dyDescent="0.15">
      <c r="A1481" s="1" t="s">
        <v>92</v>
      </c>
      <c r="B1481" s="1" t="s">
        <v>12628</v>
      </c>
      <c r="C1481" s="1" t="s">
        <v>12629</v>
      </c>
      <c r="D1481" s="1" t="s">
        <v>12630</v>
      </c>
      <c r="E1481" s="1" t="s">
        <v>12631</v>
      </c>
      <c r="F1481" s="1" t="s">
        <v>6</v>
      </c>
      <c r="G1481" s="1" t="s">
        <v>6</v>
      </c>
      <c r="H1481" s="11" t="str">
        <f t="shared" si="693"/>
        <v>Perennial</v>
      </c>
      <c r="J1481" s="1">
        <v>0.5</v>
      </c>
      <c r="K1481" s="1">
        <v>0.5</v>
      </c>
      <c r="L1481" t="str" cm="1">
        <f t="array" ref="L1481">_xlfn.IFS(J1481+K1481="", "Unknown", J1481+K1481&gt;3, "Large", J1481+K1481&gt;0.5, "Medium", J1481+K1481&gt;0, "Small")</f>
        <v>Medium</v>
      </c>
      <c r="M1481" s="1">
        <v>4</v>
      </c>
      <c r="N1481" cm="1">
        <f t="array" ref="N1481">IF($M1481="",INDEX($M$2:$M$2176,MATCH(1,INDEX(($A$2:$A$2176=$A1481)*($M$2:$M$2176&lt;&gt;""),0),0)),$M1481)</f>
        <v>4</v>
      </c>
      <c r="O1481" s="2" t="str">
        <f t="shared" si="684"/>
        <v>Hardy to cold</v>
      </c>
      <c r="P1481" s="1" t="s">
        <v>12632</v>
      </c>
      <c r="R1481" t="str">
        <f t="shared" si="688"/>
        <v>Medium</v>
      </c>
      <c r="T1481" s="1"/>
      <c r="U1481" s="1"/>
      <c r="V1481" s="1" t="s">
        <v>134</v>
      </c>
      <c r="W1481" s="6" t="str">
        <f t="shared" si="689"/>
        <v>6</v>
      </c>
      <c r="X1481" t="str">
        <f t="shared" si="690"/>
        <v>June</v>
      </c>
      <c r="Y1481" s="2" t="str">
        <f t="shared" si="691"/>
        <v>9</v>
      </c>
      <c r="Z1481" s="2" t="str">
        <f t="shared" si="692"/>
        <v>September</v>
      </c>
      <c r="AA1481" s="1" t="s">
        <v>135</v>
      </c>
      <c r="AB1481" s="1" t="str">
        <f>IF(ISNUMBER(SEARCH("-",AA1481)),TRIM(LEFT(AA1481,FIND("-",AA1481)-1)),AA1481)</f>
        <v>8</v>
      </c>
      <c r="AC1481" s="1" t="str">
        <f>IF(AB1481="1", "January", IF(AB1481="2", "February", IF(AB1481="3", "March", IF(AB1481="4", "April", IF(AB1481="5", "May", IF(AB1481="6", "June", IF(AB1481="7", "July", IF(AB1481="8", "August", IF(AB1481="9", "September", IF(AB1481="10", "October", IF(AB1481="11", "November", IF(AB1481="12", "December", "Other"))))))))))))</f>
        <v>August</v>
      </c>
      <c r="AD1481" s="1" t="str">
        <f>IF(ISNUMBER(SEARCH("-",AA1481)),TRIM(RIGHT(AA1481,LEN(AA1481)-SEARCH("-",AA1481))),AA1481)</f>
        <v>10</v>
      </c>
      <c r="AE1481" s="1" t="str">
        <f>IF(AD1481="1", "January", IF(AD1481="2", "February", IF(AD1481="3", "March", IF(AD1481="4", "April", IF(AD1481="5", "May", IF(AD1481="6", "June", IF(AD1481="7", "July", IF(AD1481="8", "August", IF(AD1481="9", "September", IF(AD1481="10", "October", IF(AD1481="11", "November", IF(AD1481="12", "December", "Other"))))))))))))</f>
        <v>October</v>
      </c>
      <c r="AF1481" s="16" t="s">
        <v>24657</v>
      </c>
      <c r="AG1481" s="1" t="str">
        <f t="shared" si="674"/>
        <v xml:space="preserve">Seed </v>
      </c>
      <c r="AH1481"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81" s="1" t="s">
        <v>12633</v>
      </c>
      <c r="AJ1481" s="1" t="s">
        <v>53</v>
      </c>
      <c r="AK1481" s="1" t="s">
        <v>17104</v>
      </c>
      <c r="AL1481" s="1" t="str">
        <f t="shared" si="685"/>
        <v>Unscented</v>
      </c>
      <c r="AM1481" s="1" t="b">
        <v>0</v>
      </c>
      <c r="AN1481" s="1" t="b">
        <v>0</v>
      </c>
      <c r="AO1481" s="1" t="b">
        <v>1</v>
      </c>
      <c r="AP1481" s="5" t="s">
        <v>28</v>
      </c>
      <c r="AQ1481" s="5" t="str">
        <f t="shared" si="676"/>
        <v>Light, Medium, Heavy</v>
      </c>
      <c r="AR1481" s="1" t="s">
        <v>10</v>
      </c>
      <c r="AS1481" s="1" t="str">
        <f t="shared" si="686"/>
        <v>None, Partial</v>
      </c>
      <c r="AT1481" s="1" t="str">
        <f t="shared" si="677"/>
        <v>Partial, Full</v>
      </c>
      <c r="AU1481" s="1" t="s">
        <v>402</v>
      </c>
      <c r="AV1481" s="1" t="str">
        <f t="shared" si="678"/>
        <v>Moist, Wet/Water</v>
      </c>
      <c r="AW1481" s="1" t="s">
        <v>12</v>
      </c>
      <c r="AX1481" s="1" t="str">
        <f t="shared" si="679"/>
        <v>Acid, Neutral, Alkaline</v>
      </c>
      <c r="AY1481" s="1" t="b">
        <v>1</v>
      </c>
      <c r="AZ1481" s="1" t="b">
        <v>0</v>
      </c>
      <c r="BA1481" s="1" t="b">
        <v>0</v>
      </c>
      <c r="BC1481" t="str">
        <f t="shared" si="680"/>
        <v>FALSE</v>
      </c>
      <c r="BE1481" t="str">
        <f t="shared" si="681"/>
        <v>FALSE</v>
      </c>
      <c r="BF1481" s="1" t="b">
        <v>0</v>
      </c>
      <c r="BG1481" s="1" t="b">
        <v>0</v>
      </c>
      <c r="BH1481" s="1" t="b">
        <v>0</v>
      </c>
      <c r="BJ1481" s="1" t="str">
        <f t="shared" si="682"/>
        <v>FALSE</v>
      </c>
      <c r="BL1481" t="str">
        <f t="shared" si="683"/>
        <v>FALSE</v>
      </c>
      <c r="BM1481" s="1" t="b">
        <v>0</v>
      </c>
      <c r="BN1481" s="1" t="b">
        <v>0</v>
      </c>
      <c r="BO1481" s="1">
        <f t="shared" si="687"/>
        <v>13</v>
      </c>
      <c r="BP1481" s="1" t="s">
        <v>12634</v>
      </c>
      <c r="BQ1481" s="1" cm="1">
        <f t="array" ref="BQ1481">_xlfn.IFS(BP1481="None Known",0, LEN(BP1481)&gt;500, 5,LEN(BP1481)&gt;400, 4, LEN(BP1481)&gt;300, 3, LEN(BP1481)&gt;200, 2, LEN(BP1481)&gt;1, 1)</f>
        <v>1</v>
      </c>
      <c r="BR1481" s="16" t="s">
        <v>24963</v>
      </c>
      <c r="BS1481" s="1">
        <v>3</v>
      </c>
      <c r="BT1481" s="1" t="s">
        <v>12635</v>
      </c>
      <c r="BU1481" s="1">
        <v>3</v>
      </c>
      <c r="BV1481" s="1" t="s">
        <v>12636</v>
      </c>
      <c r="BW1481" s="1" t="s">
        <v>170</v>
      </c>
      <c r="BX1481" s="1"/>
      <c r="BY1481" t="str">
        <f>_xlfn.XLOOKUP($B1481,Img_lookup!A:A,Img_lookup!B:B, "Not available")</f>
        <v>99a3ba2c-d9ff-470c-91ef-8532a3d54abf</v>
      </c>
      <c r="BZ1481" t="str">
        <f>_xlfn.XLOOKUP($B1481,Img_lookup!A:A,Img_lookup!C:C, "Not available")</f>
        <v>Antique illustration of polygonum bistorta</v>
      </c>
      <c r="CA1481" t="str">
        <f>_xlfn.XLOOKUP($B1481,Img_lookup!A:A,Img_lookup!D:D, "Not available")</f>
        <v>Free Public Domain Illustrations by rawpixel</v>
      </c>
      <c r="CB1481" t="str">
        <f>_xlfn.XLOOKUP($B1481,Img_lookup!A:A,Img_lookup!E:E, "https://imgur.com/aT5wafe")</f>
        <v>https://api.openverse.engineering/v1/images/99a3ba2c-d9ff-470c-91ef-8532a3d54abf/thumb/</v>
      </c>
    </row>
    <row r="1482" spans="1:80" ht="13" x14ac:dyDescent="0.15">
      <c r="A1482" s="1" t="s">
        <v>92</v>
      </c>
      <c r="B1482" s="1" t="s">
        <v>14257</v>
      </c>
      <c r="C1482" s="1" t="s">
        <v>14258</v>
      </c>
      <c r="E1482" s="1" t="s">
        <v>3140</v>
      </c>
      <c r="F1482" s="1" t="s">
        <v>85</v>
      </c>
      <c r="G1482" s="1" t="s">
        <v>85</v>
      </c>
      <c r="H1482" s="11" t="str">
        <f t="shared" si="693"/>
        <v>Annual</v>
      </c>
      <c r="J1482" s="1">
        <v>1.2000000479999999</v>
      </c>
      <c r="L1482" t="str" cm="1">
        <f t="array" ref="L1482">_xlfn.IFS(J1482+K1482="", "Unknown", J1482+K1482&gt;3, "Large", J1482+K1482&gt;0.5, "Medium", J1482+K1482&gt;0, "Small")</f>
        <v>Medium</v>
      </c>
      <c r="N1482" cm="1">
        <f t="array" ref="N1482">IF($M1482="",INDEX($M$2:$M$2176,MATCH(1,INDEX(($A$2:$A$2176=$A1482)*($M$2:$M$2176&lt;&gt;""),0),0)),$M1482)</f>
        <v>6</v>
      </c>
      <c r="O1482" s="2" t="str">
        <f t="shared" si="684"/>
        <v>Seasonal outdoors</v>
      </c>
      <c r="P1482" s="1" t="s">
        <v>14259</v>
      </c>
      <c r="R1482" t="str">
        <f t="shared" si="688"/>
        <v>Medium</v>
      </c>
      <c r="T1482" s="1"/>
      <c r="U1482" s="1"/>
      <c r="V1482" s="1" t="s">
        <v>177</v>
      </c>
      <c r="W1482" s="6" t="str">
        <f t="shared" si="689"/>
        <v>7</v>
      </c>
      <c r="X1482" t="str">
        <f t="shared" si="690"/>
        <v>July</v>
      </c>
      <c r="Y1482" s="2" t="str">
        <f t="shared" si="691"/>
        <v>10</v>
      </c>
      <c r="Z1482" s="2" t="str">
        <f t="shared" si="692"/>
        <v>October</v>
      </c>
      <c r="AF1482" s="1" t="s">
        <v>24238</v>
      </c>
      <c r="AG1482" s="1" t="str">
        <f t="shared" si="674"/>
        <v xml:space="preserve">Seed </v>
      </c>
      <c r="AH1482" s="2" t="str">
        <f t="shared" si="675"/>
        <v>Sow spring in situ.</v>
      </c>
      <c r="AI1482" s="1" t="s">
        <v>14260</v>
      </c>
      <c r="AJ1482" s="1" t="s">
        <v>23806</v>
      </c>
      <c r="AK1482" s="1" t="s">
        <v>17104</v>
      </c>
      <c r="AL1482" s="1" t="str">
        <f t="shared" si="685"/>
        <v>Unscented</v>
      </c>
      <c r="AM1482" s="1" t="b">
        <v>0</v>
      </c>
      <c r="AN1482" s="1" t="b">
        <v>0</v>
      </c>
      <c r="AO1482" s="1" t="b">
        <v>0</v>
      </c>
      <c r="AP1482" s="5" t="s">
        <v>28</v>
      </c>
      <c r="AQ1482" s="5" t="str">
        <f t="shared" si="676"/>
        <v>Light, Medium, Heavy</v>
      </c>
      <c r="AR1482" s="1" t="s">
        <v>10</v>
      </c>
      <c r="AS1482" s="1" t="str">
        <f t="shared" si="686"/>
        <v>None, Partial</v>
      </c>
      <c r="AT1482" s="1" t="str">
        <f t="shared" si="677"/>
        <v>Partial, Full</v>
      </c>
      <c r="AU1482" s="1" t="s">
        <v>29</v>
      </c>
      <c r="AV1482" s="1" t="str">
        <f t="shared" si="678"/>
        <v>Moist</v>
      </c>
      <c r="AW1482" s="1" t="s">
        <v>12</v>
      </c>
      <c r="AX1482" s="1" t="str">
        <f t="shared" si="679"/>
        <v>Acid, Neutral, Alkaline</v>
      </c>
      <c r="AY1482" s="1" t="b">
        <v>0</v>
      </c>
      <c r="AZ1482" s="1" t="b">
        <v>0</v>
      </c>
      <c r="BA1482" s="1" t="b">
        <v>0</v>
      </c>
      <c r="BC1482" t="str">
        <f t="shared" si="680"/>
        <v>FALSE</v>
      </c>
      <c r="BE1482" t="str">
        <f t="shared" si="681"/>
        <v>FALSE</v>
      </c>
      <c r="BF1482" s="1" t="b">
        <v>0</v>
      </c>
      <c r="BG1482" s="1" t="b">
        <v>0</v>
      </c>
      <c r="BH1482" s="1" t="b">
        <v>0</v>
      </c>
      <c r="BJ1482" s="1" t="str">
        <f t="shared" si="682"/>
        <v>FALSE</v>
      </c>
      <c r="BK1482" s="1" t="s">
        <v>77</v>
      </c>
      <c r="BL1482" t="str">
        <f t="shared" si="683"/>
        <v>TRUE</v>
      </c>
      <c r="BM1482" s="1" t="b">
        <v>0</v>
      </c>
      <c r="BN1482" s="1" t="b">
        <v>0</v>
      </c>
      <c r="BO1482" s="1">
        <f t="shared" si="687"/>
        <v>3</v>
      </c>
      <c r="BP1482" s="1" t="s">
        <v>31</v>
      </c>
      <c r="BQ1482" s="1" cm="1">
        <f t="array" ref="BQ1482">_xlfn.IFS(BP1482="None Known",0, LEN(BP1482)&gt;500, 5,LEN(BP1482)&gt;400, 4, LEN(BP1482)&gt;300, 3, LEN(BP1482)&gt;200, 2, LEN(BP1482)&gt;1, 1)</f>
        <v>0</v>
      </c>
      <c r="BR1482" s="1" t="s">
        <v>25404</v>
      </c>
      <c r="BS1482" s="1">
        <v>1</v>
      </c>
      <c r="BT1482" s="1" t="s">
        <v>31</v>
      </c>
      <c r="BU1482" s="1">
        <v>0</v>
      </c>
      <c r="BV1482" s="1" t="s">
        <v>1039</v>
      </c>
      <c r="BW1482" s="1" t="s">
        <v>170</v>
      </c>
      <c r="BX1482" s="1"/>
      <c r="BY1482" t="str">
        <f>_xlfn.XLOOKUP($B1482,Img_lookup!A:A,Img_lookup!B:B, "Not available")</f>
        <v>ebd0666a-96db-4489-a70a-903e92563d02</v>
      </c>
      <c r="BZ1482" t="str">
        <f>_xlfn.XLOOKUP($B1482,Img_lookup!A:A,Img_lookup!C:C, "Not available")</f>
        <v>Polygonum convolvulus - seed</v>
      </c>
      <c r="CA1482" t="str">
        <f>_xlfn.XLOOKUP($B1482,Img_lookup!A:A,Img_lookup!D:D, "Not available")</f>
        <v>The NYSIPM Image Gallery</v>
      </c>
      <c r="CB1482" t="str">
        <f>_xlfn.XLOOKUP($B1482,Img_lookup!A:A,Img_lookup!E:E, "https://imgur.com/aT5wafe")</f>
        <v>https://api.openverse.engineering/v1/images/ebd0666a-96db-4489-a70a-903e92563d02/thumb/</v>
      </c>
    </row>
    <row r="1483" spans="1:80" ht="98" x14ac:dyDescent="0.15">
      <c r="A1483" s="1" t="s">
        <v>92</v>
      </c>
      <c r="B1483" s="1" t="s">
        <v>8766</v>
      </c>
      <c r="E1483" s="1" t="s">
        <v>8767</v>
      </c>
      <c r="F1483" s="1" t="s">
        <v>85</v>
      </c>
      <c r="G1483" s="1" t="s">
        <v>85</v>
      </c>
      <c r="H1483" s="11" t="str">
        <f t="shared" si="693"/>
        <v>Annual</v>
      </c>
      <c r="J1483" s="1">
        <v>1.7999999520000001</v>
      </c>
      <c r="L1483" t="str" cm="1">
        <f t="array" ref="L1483">_xlfn.IFS(J1483+K1483="", "Unknown", J1483+K1483&gt;3, "Large", J1483+K1483&gt;0.5, "Medium", J1483+K1483&gt;0, "Small")</f>
        <v>Medium</v>
      </c>
      <c r="N1483" cm="1">
        <f t="array" ref="N1483">IF($M1483="",INDEX($M$2:$M$2176,MATCH(1,INDEX(($A$2:$A$2176=$A1483)*($M$2:$M$2176&lt;&gt;""),0),0)),$M1483)</f>
        <v>6</v>
      </c>
      <c r="O1483" s="2" t="str">
        <f t="shared" si="684"/>
        <v>Seasonal outdoors</v>
      </c>
      <c r="P1483" s="1" t="s">
        <v>8768</v>
      </c>
      <c r="R1483" t="str">
        <f t="shared" si="688"/>
        <v>Medium</v>
      </c>
      <c r="T1483" s="1"/>
      <c r="U1483" s="1"/>
      <c r="V1483" s="1" t="s">
        <v>108</v>
      </c>
      <c r="W1483" s="6" t="str">
        <f t="shared" si="689"/>
        <v>7</v>
      </c>
      <c r="X1483" t="str">
        <f t="shared" si="690"/>
        <v>July</v>
      </c>
      <c r="Y1483" s="2" t="str">
        <f t="shared" si="691"/>
        <v>9</v>
      </c>
      <c r="Z1483" s="2" t="str">
        <f t="shared" si="692"/>
        <v>September</v>
      </c>
      <c r="AF1483" s="1" t="s">
        <v>24658</v>
      </c>
      <c r="AG1483" s="1" t="str">
        <f t="shared" si="674"/>
        <v xml:space="preserve">Seed </v>
      </c>
      <c r="AH1483"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83" s="1" t="s">
        <v>6429</v>
      </c>
      <c r="AJ1483" s="1" t="s">
        <v>53</v>
      </c>
      <c r="AK1483" s="1" t="s">
        <v>17104</v>
      </c>
      <c r="AL1483" s="1" t="str">
        <f t="shared" si="685"/>
        <v>Unscented</v>
      </c>
      <c r="AM1483" s="1" t="b">
        <v>0</v>
      </c>
      <c r="AN1483" s="1" t="b">
        <v>0</v>
      </c>
      <c r="AO1483" s="1" t="b">
        <v>0</v>
      </c>
      <c r="AP1483" s="5" t="s">
        <v>28</v>
      </c>
      <c r="AQ1483" s="5" t="str">
        <f t="shared" si="676"/>
        <v>Light, Medium, Heavy</v>
      </c>
      <c r="AR1483" s="1" t="s">
        <v>10</v>
      </c>
      <c r="AS1483" s="1" t="str">
        <f t="shared" si="686"/>
        <v>None, Partial</v>
      </c>
      <c r="AT1483" s="1" t="str">
        <f t="shared" si="677"/>
        <v>Partial, Full</v>
      </c>
      <c r="AU1483" s="1" t="s">
        <v>29</v>
      </c>
      <c r="AV1483" s="1" t="str">
        <f t="shared" si="678"/>
        <v>Moist</v>
      </c>
      <c r="AW1483" s="1" t="s">
        <v>12</v>
      </c>
      <c r="AX1483" s="1" t="str">
        <f t="shared" si="679"/>
        <v>Acid, Neutral, Alkaline</v>
      </c>
      <c r="AY1483" s="1" t="b">
        <v>0</v>
      </c>
      <c r="AZ1483" s="1" t="b">
        <v>0</v>
      </c>
      <c r="BA1483" s="1" t="b">
        <v>0</v>
      </c>
      <c r="BC1483" t="str">
        <f t="shared" si="680"/>
        <v>FALSE</v>
      </c>
      <c r="BE1483" t="str">
        <f t="shared" si="681"/>
        <v>FALSE</v>
      </c>
      <c r="BF1483" s="1" t="b">
        <v>0</v>
      </c>
      <c r="BG1483" s="1" t="b">
        <v>0</v>
      </c>
      <c r="BH1483" s="1" t="b">
        <v>0</v>
      </c>
      <c r="BJ1483" s="1" t="str">
        <f t="shared" si="682"/>
        <v>FALSE</v>
      </c>
      <c r="BL1483" t="str">
        <f t="shared" si="683"/>
        <v>FALSE</v>
      </c>
      <c r="BM1483" s="1" t="b">
        <v>0</v>
      </c>
      <c r="BN1483" s="1" t="b">
        <v>0</v>
      </c>
      <c r="BO1483" s="1">
        <f t="shared" si="687"/>
        <v>4</v>
      </c>
      <c r="BP1483" s="1" t="s">
        <v>31</v>
      </c>
      <c r="BQ1483" s="1" cm="1">
        <f t="array" ref="BQ1483">_xlfn.IFS(BP1483="None Known",0, LEN(BP1483)&gt;500, 5,LEN(BP1483)&gt;400, 4, LEN(BP1483)&gt;300, 3, LEN(BP1483)&gt;200, 2, LEN(BP1483)&gt;1, 1)</f>
        <v>0</v>
      </c>
      <c r="BR1483" s="16" t="s">
        <v>24964</v>
      </c>
      <c r="BS1483" s="1">
        <v>1</v>
      </c>
      <c r="BT1483" s="1" t="s">
        <v>8769</v>
      </c>
      <c r="BU1483" s="1">
        <v>1</v>
      </c>
      <c r="BV1483" s="1" t="s">
        <v>1640</v>
      </c>
      <c r="BW1483" s="1" t="s">
        <v>170</v>
      </c>
      <c r="BX1483" s="1"/>
      <c r="BY1483" t="str">
        <f>_xlfn.XLOOKUP($B1483,Img_lookup!A:A,Img_lookup!B:B, "Not available")</f>
        <v>Not available</v>
      </c>
      <c r="BZ1483" t="str">
        <f>_xlfn.XLOOKUP($B1483,Img_lookup!A:A,Img_lookup!C:C, "Not available")</f>
        <v>Not available</v>
      </c>
      <c r="CA1483" t="str">
        <f>_xlfn.XLOOKUP($B1483,Img_lookup!A:A,Img_lookup!D:D, "Not available")</f>
        <v>Not available</v>
      </c>
      <c r="CB1483" t="str">
        <f>_xlfn.XLOOKUP($B1483,Img_lookup!A:A,Img_lookup!E:E, "https://imgur.com/aT5wafe")</f>
        <v>https://imgur.com/aT5wafe</v>
      </c>
    </row>
    <row r="1484" spans="1:80" ht="409.6" x14ac:dyDescent="0.15">
      <c r="A1484" s="1" t="s">
        <v>92</v>
      </c>
      <c r="B1484" s="1" t="s">
        <v>12527</v>
      </c>
      <c r="E1484" s="1" t="s">
        <v>12528</v>
      </c>
      <c r="F1484" s="1" t="s">
        <v>6</v>
      </c>
      <c r="G1484" s="1" t="s">
        <v>6</v>
      </c>
      <c r="H1484" s="11" t="str">
        <f t="shared" si="693"/>
        <v>Perennial</v>
      </c>
      <c r="L1484" t="e" cm="1">
        <f t="array" ref="L1484">_xlfn.IFS(J1484+K1484="", "Unknown", J1484+K1484&gt;3, "Large", J1484+K1484&gt;0.5, "Medium", J1484+K1484&gt;0, "Small")</f>
        <v>#N/A</v>
      </c>
      <c r="N1484" cm="1">
        <f t="array" ref="N1484">IF($M1484="",INDEX($M$2:$M$2176,MATCH(1,INDEX(($A$2:$A$2176=$A1484)*($M$2:$M$2176&lt;&gt;""),0),0)),$M1484)</f>
        <v>6</v>
      </c>
      <c r="O1484" s="2" t="str">
        <f t="shared" si="684"/>
        <v>Seasonal outdoors</v>
      </c>
      <c r="P1484" s="1" t="s">
        <v>12529</v>
      </c>
      <c r="R1484" t="str">
        <f t="shared" si="688"/>
        <v>Medium</v>
      </c>
      <c r="W1484"/>
      <c r="AF1484" s="16" t="s">
        <v>24657</v>
      </c>
      <c r="AG1484" s="1" t="str">
        <f t="shared" si="674"/>
        <v xml:space="preserve">Seed </v>
      </c>
      <c r="AH1484"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84" s="1" t="s">
        <v>12530</v>
      </c>
      <c r="AJ1484" s="1" t="s">
        <v>53</v>
      </c>
      <c r="AK1484" s="1" t="s">
        <v>17104</v>
      </c>
      <c r="AL1484" s="1" t="str">
        <f t="shared" si="685"/>
        <v>Unscented</v>
      </c>
      <c r="AM1484" s="1" t="b">
        <v>0</v>
      </c>
      <c r="AN1484" s="1" t="b">
        <v>0</v>
      </c>
      <c r="AO1484" s="1" t="b">
        <v>0</v>
      </c>
      <c r="AP1484" s="5" t="s">
        <v>28</v>
      </c>
      <c r="AQ1484" s="5" t="str">
        <f t="shared" si="676"/>
        <v>Light, Medium, Heavy</v>
      </c>
      <c r="AR1484" s="1" t="s">
        <v>10</v>
      </c>
      <c r="AS1484" s="1" t="str">
        <f t="shared" si="686"/>
        <v>None, Partial</v>
      </c>
      <c r="AT1484" s="1" t="str">
        <f t="shared" si="677"/>
        <v>Partial, Full</v>
      </c>
      <c r="AU1484" s="1" t="s">
        <v>29</v>
      </c>
      <c r="AV1484" s="1" t="str">
        <f t="shared" si="678"/>
        <v>Moist</v>
      </c>
      <c r="AW1484" s="1" t="s">
        <v>12</v>
      </c>
      <c r="AX1484" s="1" t="str">
        <f t="shared" si="679"/>
        <v>Acid, Neutral, Alkaline</v>
      </c>
      <c r="AY1484" s="1" t="b">
        <v>0</v>
      </c>
      <c r="AZ1484" s="1" t="b">
        <v>0</v>
      </c>
      <c r="BA1484" s="1" t="b">
        <v>0</v>
      </c>
      <c r="BC1484" t="str">
        <f t="shared" si="680"/>
        <v>FALSE</v>
      </c>
      <c r="BE1484" t="str">
        <f t="shared" si="681"/>
        <v>FALSE</v>
      </c>
      <c r="BF1484" s="1" t="b">
        <v>0</v>
      </c>
      <c r="BG1484" s="1" t="b">
        <v>0</v>
      </c>
      <c r="BH1484" s="1" t="b">
        <v>0</v>
      </c>
      <c r="BJ1484" s="1" t="str">
        <f t="shared" si="682"/>
        <v>FALSE</v>
      </c>
      <c r="BL1484" t="str">
        <f t="shared" si="683"/>
        <v>FALSE</v>
      </c>
      <c r="BM1484" s="1" t="b">
        <v>0</v>
      </c>
      <c r="BN1484" s="1" t="b">
        <v>0</v>
      </c>
      <c r="BO1484" s="1">
        <f t="shared" si="687"/>
        <v>9</v>
      </c>
      <c r="BP1484" s="1" t="s">
        <v>31</v>
      </c>
      <c r="BQ1484" s="1" cm="1">
        <f t="array" ref="BQ1484">_xlfn.IFS(BP1484="None Known",0, LEN(BP1484)&gt;500, 5,LEN(BP1484)&gt;400, 4, LEN(BP1484)&gt;300, 3, LEN(BP1484)&gt;200, 2, LEN(BP1484)&gt;1, 1)</f>
        <v>0</v>
      </c>
      <c r="BR1484" s="16" t="s">
        <v>24965</v>
      </c>
      <c r="BS1484" s="1">
        <v>3</v>
      </c>
      <c r="BT1484" s="1" t="s">
        <v>31</v>
      </c>
      <c r="BU1484" s="1">
        <v>0</v>
      </c>
      <c r="BW1484" s="1" t="s">
        <v>170</v>
      </c>
      <c r="BX1484" s="1"/>
      <c r="BY1484" t="str">
        <f>_xlfn.XLOOKUP($B1484,Img_lookup!A:A,Img_lookup!B:B, "Not available")</f>
        <v>aa22cee8-442a-46bb-ba4e-6417b0a1942c</v>
      </c>
      <c r="BZ1484" t="str">
        <f>_xlfn.XLOOKUP($B1484,Img_lookup!A:A,Img_lookup!C:C, "Not available")</f>
        <v>Polygonum fugax Small</v>
      </c>
      <c r="CA1484" t="str">
        <f>_xlfn.XLOOKUP($B1484,Img_lookup!A:A,Img_lookup!D:D, "Not available")</f>
        <v>J. B. Tarleton</v>
      </c>
      <c r="CB1484" t="str">
        <f>_xlfn.XLOOKUP($B1484,Img_lookup!A:A,Img_lookup!E:E, "https://imgur.com/aT5wafe")</f>
        <v>https://api.openverse.engineering/v1/images/aa22cee8-442a-46bb-ba4e-6417b0a1942c/thumb/</v>
      </c>
    </row>
    <row r="1485" spans="1:80" ht="409.6" x14ac:dyDescent="0.15">
      <c r="A1485" s="1" t="s">
        <v>92</v>
      </c>
      <c r="B1485" s="1" t="s">
        <v>3137</v>
      </c>
      <c r="C1485" s="1" t="s">
        <v>3138</v>
      </c>
      <c r="D1485" s="1" t="s">
        <v>3139</v>
      </c>
      <c r="E1485" s="1" t="s">
        <v>3140</v>
      </c>
      <c r="F1485" s="1" t="s">
        <v>85</v>
      </c>
      <c r="G1485" s="1" t="s">
        <v>85</v>
      </c>
      <c r="H1485" s="11" t="str">
        <f t="shared" si="693"/>
        <v>Annual</v>
      </c>
      <c r="J1485" s="1">
        <v>0.75</v>
      </c>
      <c r="L1485" t="str" cm="1">
        <f t="array" ref="L1485">_xlfn.IFS(J1485+K1485="", "Unknown", J1485+K1485&gt;3, "Large", J1485+K1485&gt;0.5, "Medium", J1485+K1485&gt;0, "Small")</f>
        <v>Medium</v>
      </c>
      <c r="N1485" cm="1">
        <f t="array" ref="N1485">IF($M1485="",INDEX($M$2:$M$2176,MATCH(1,INDEX(($A$2:$A$2176=$A1485)*($M$2:$M$2176&lt;&gt;""),0),0)),$M1485)</f>
        <v>6</v>
      </c>
      <c r="O1485" s="2" t="str">
        <f t="shared" si="684"/>
        <v>Seasonal outdoors</v>
      </c>
      <c r="P1485" s="1" t="s">
        <v>3141</v>
      </c>
      <c r="R1485" t="str">
        <f t="shared" si="688"/>
        <v>Medium</v>
      </c>
      <c r="T1485" s="1"/>
      <c r="U1485" s="1"/>
      <c r="V1485" s="1" t="s">
        <v>108</v>
      </c>
      <c r="W1485" s="6" t="str">
        <f>IF(ISNUMBER(SEARCH("-",V1485)),TRIM(LEFT(V1485,FIND("-",V1485)-1)),V1485)</f>
        <v>7</v>
      </c>
      <c r="X1485" t="str">
        <f>IF(W1485="1", "January", IF(W1485="2", "February", IF(W1485="3", "March", IF(W1485="4", "April", IF(W1485="5", "May", IF(W1485="6", "June", IF(W1485="7", "July", IF(W1485="8", "August", IF(W1485="9", "September", IF(W1485="10", "October", IF(W1485="11", "November", IF(W1485="12", "December", "Other"))))))))))))</f>
        <v>July</v>
      </c>
      <c r="Y1485" s="2" t="str">
        <f>IF(ISNUMBER(SEARCH("-",V1485)),TRIM(RIGHT(V1485,LEN(V1485)-SEARCH("-",V1485))),V1485)</f>
        <v>9</v>
      </c>
      <c r="Z1485" s="2" t="str">
        <f>IF(Y1485="1", "January", IF(Y1485="2", "February", IF(Y1485="3", "March", IF(Y1485="4", "April", IF(Y1485="5", "May", IF(Y1485="6", "June", IF(Y1485="7", "July", IF(Y1485="8", "August", IF(Y1485="9", "September", IF(Y1485="10", "October", IF(Y1485="11", "November", IF(Y1485="12", "December", "Other"))))))))))))</f>
        <v>September</v>
      </c>
      <c r="AF1485" s="1" t="s">
        <v>24659</v>
      </c>
      <c r="AG1485" s="1" t="str">
        <f t="shared" si="674"/>
        <v xml:space="preserve">Seed </v>
      </c>
      <c r="AH1485" s="2" t="str">
        <f t="shared" si="675"/>
        <v>Sow spring in a pot standing in water or in situ.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85" s="1" t="s">
        <v>3142</v>
      </c>
      <c r="AJ1485" s="1" t="s">
        <v>2431</v>
      </c>
      <c r="AK1485" s="1" t="s">
        <v>17104</v>
      </c>
      <c r="AL1485" s="1" t="str">
        <f t="shared" si="685"/>
        <v>Unscented</v>
      </c>
      <c r="AM1485" s="1" t="b">
        <v>0</v>
      </c>
      <c r="AN1485" s="1" t="b">
        <v>0</v>
      </c>
      <c r="AO1485" s="1" t="b">
        <v>0</v>
      </c>
      <c r="AP1485" s="5" t="s">
        <v>28</v>
      </c>
      <c r="AQ1485" s="5" t="str">
        <f t="shared" si="676"/>
        <v>Light, Medium, Heavy</v>
      </c>
      <c r="AR1485" s="1" t="s">
        <v>30</v>
      </c>
      <c r="AS1485" s="1" t="str">
        <f t="shared" si="686"/>
        <v>None</v>
      </c>
      <c r="AT1485" s="1" t="str">
        <f t="shared" si="677"/>
        <v>Full</v>
      </c>
      <c r="AU1485" s="1" t="s">
        <v>919</v>
      </c>
      <c r="AV1485" s="1" t="str">
        <f t="shared" si="678"/>
        <v>Wet/Water</v>
      </c>
      <c r="AW1485" s="1" t="s">
        <v>12</v>
      </c>
      <c r="AX1485" s="1" t="str">
        <f t="shared" si="679"/>
        <v>Acid, Neutral, Alkaline</v>
      </c>
      <c r="AY1485" s="1" t="b">
        <v>0</v>
      </c>
      <c r="AZ1485" s="1" t="b">
        <v>0</v>
      </c>
      <c r="BA1485" s="1" t="b">
        <v>0</v>
      </c>
      <c r="BC1485" t="str">
        <f t="shared" si="680"/>
        <v>FALSE</v>
      </c>
      <c r="BE1485" t="str">
        <f t="shared" si="681"/>
        <v>FALSE</v>
      </c>
      <c r="BF1485" s="1" t="b">
        <v>0</v>
      </c>
      <c r="BG1485" s="1" t="b">
        <v>0</v>
      </c>
      <c r="BH1485" s="1" t="b">
        <v>0</v>
      </c>
      <c r="BJ1485" s="1" t="str">
        <f t="shared" si="682"/>
        <v>FALSE</v>
      </c>
      <c r="BK1485" s="1" t="s">
        <v>77</v>
      </c>
      <c r="BL1485" t="str">
        <f t="shared" si="683"/>
        <v>TRUE</v>
      </c>
      <c r="BM1485" s="1" t="b">
        <v>0</v>
      </c>
      <c r="BN1485" s="1" t="b">
        <v>0</v>
      </c>
      <c r="BO1485" s="1">
        <f t="shared" si="687"/>
        <v>9</v>
      </c>
      <c r="BP1485" s="1" t="s">
        <v>3143</v>
      </c>
      <c r="BQ1485" s="1" cm="1">
        <f t="array" ref="BQ1485">_xlfn.IFS(BP1485="None Known",0, LEN(BP1485)&gt;500, 5,LEN(BP1485)&gt;400, 4, LEN(BP1485)&gt;300, 3, LEN(BP1485)&gt;200, 2, LEN(BP1485)&gt;1, 1)</f>
        <v>1</v>
      </c>
      <c r="BR1485" s="16" t="s">
        <v>24966</v>
      </c>
      <c r="BS1485" s="1">
        <v>2</v>
      </c>
      <c r="BT1485" s="1" t="s">
        <v>3144</v>
      </c>
      <c r="BU1485" s="1">
        <v>2</v>
      </c>
      <c r="BV1485" s="1" t="s">
        <v>3145</v>
      </c>
      <c r="BW1485" s="1" t="s">
        <v>170</v>
      </c>
      <c r="BX1485" s="1"/>
      <c r="BY1485" t="str">
        <f>_xlfn.XLOOKUP($B1485,Img_lookup!A:A,Img_lookup!B:B, "Not available")</f>
        <v>5fa553d0-7434-471c-8f67-cd969dfafc36</v>
      </c>
      <c r="BZ1485" t="str">
        <f>_xlfn.XLOOKUP($B1485,Img_lookup!A:A,Img_lookup!C:C, "Not available")</f>
        <v>Juncus effusus Polygonum hydropiper. Ponsticill looking south east</v>
      </c>
      <c r="CA1485" t="str">
        <f>_xlfn.XLOOKUP($B1485,Img_lookup!A:A,Img_lookup!D:D, "Not available")</f>
        <v>Mary Gillham Archive Project</v>
      </c>
      <c r="CB1485" t="str">
        <f>_xlfn.XLOOKUP($B1485,Img_lookup!A:A,Img_lookup!E:E, "https://imgur.com/aT5wafe")</f>
        <v>https://api.openverse.engineering/v1/images/5fa553d0-7434-471c-8f67-cd969dfafc36/thumb/</v>
      </c>
    </row>
    <row r="1486" spans="1:80" ht="409.6" x14ac:dyDescent="0.15">
      <c r="A1486" s="1" t="s">
        <v>92</v>
      </c>
      <c r="B1486" s="1" t="s">
        <v>3389</v>
      </c>
      <c r="C1486" s="1" t="s">
        <v>3390</v>
      </c>
      <c r="D1486" s="1" t="s">
        <v>3391</v>
      </c>
      <c r="E1486" s="1" t="s">
        <v>3392</v>
      </c>
      <c r="F1486" s="1" t="s">
        <v>6</v>
      </c>
      <c r="G1486" s="1" t="s">
        <v>6</v>
      </c>
      <c r="H1486" s="11" t="str">
        <f t="shared" si="693"/>
        <v>Perennial</v>
      </c>
      <c r="J1486" s="1">
        <v>3</v>
      </c>
      <c r="K1486" s="1">
        <v>5</v>
      </c>
      <c r="L1486" t="str" cm="1">
        <f t="array" ref="L1486">_xlfn.IFS(J1486+K1486="", "Unknown", J1486+K1486&gt;3, "Large", J1486+K1486&gt;0.5, "Medium", J1486+K1486&gt;0, "Small")</f>
        <v>Large</v>
      </c>
      <c r="M1486" s="1">
        <v>5</v>
      </c>
      <c r="N1486" cm="1">
        <f t="array" ref="N1486">IF($M1486="",INDEX($M$2:$M$2176,MATCH(1,INDEX(($A$2:$A$2176=$A1486)*($M$2:$M$2176&lt;&gt;""),0),0)),$M1486)</f>
        <v>5</v>
      </c>
      <c r="O1486" s="2" t="str">
        <f t="shared" si="684"/>
        <v>Seasonal outdoors</v>
      </c>
      <c r="P1486" s="1" t="s">
        <v>3393</v>
      </c>
      <c r="Q1486" s="1" t="s">
        <v>17109</v>
      </c>
      <c r="R1486" t="str">
        <f t="shared" si="688"/>
        <v>Fast</v>
      </c>
      <c r="T1486" s="1"/>
      <c r="U1486" s="1"/>
      <c r="V1486" s="1" t="s">
        <v>177</v>
      </c>
      <c r="W1486" s="6" t="str">
        <f>IF(ISNUMBER(SEARCH("-",V1486)),TRIM(LEFT(V1486,FIND("-",V1486)-1)),V1486)</f>
        <v>7</v>
      </c>
      <c r="X1486" t="str">
        <f>IF(W1486="1", "January", IF(W1486="2", "February", IF(W1486="3", "March", IF(W1486="4", "April", IF(W1486="5", "May", IF(W1486="6", "June", IF(W1486="7", "July", IF(W1486="8", "August", IF(W1486="9", "September", IF(W1486="10", "October", IF(W1486="11", "November", IF(W1486="12", "December", "Other"))))))))))))</f>
        <v>July</v>
      </c>
      <c r="Y1486" s="2" t="str">
        <f>IF(ISNUMBER(SEARCH("-",V1486)),TRIM(RIGHT(V1486,LEN(V1486)-SEARCH("-",V1486))),V1486)</f>
        <v>10</v>
      </c>
      <c r="Z1486" s="2" t="str">
        <f>IF(Y1486="1", "January", IF(Y1486="2", "February", IF(Y1486="3", "March", IF(Y1486="4", "April", IF(Y1486="5", "May", IF(Y1486="6", "June", IF(Y1486="7", "July", IF(Y1486="8", "August", IF(Y1486="9", "September", IF(Y1486="10", "October", IF(Y1486="11", "November", IF(Y1486="12", "December", "Other"))))))))))))</f>
        <v>October</v>
      </c>
      <c r="AA1486" s="1" t="s">
        <v>135</v>
      </c>
      <c r="AB1486" s="1" t="str">
        <f>IF(ISNUMBER(SEARCH("-",AA1486)),TRIM(LEFT(AA1486,FIND("-",AA1486)-1)),AA1486)</f>
        <v>8</v>
      </c>
      <c r="AC1486" s="1" t="str">
        <f>IF(AB1486="1", "January", IF(AB1486="2", "February", IF(AB1486="3", "March", IF(AB1486="4", "April", IF(AB1486="5", "May", IF(AB1486="6", "June", IF(AB1486="7", "July", IF(AB1486="8", "August", IF(AB1486="9", "September", IF(AB1486="10", "October", IF(AB1486="11", "November", IF(AB1486="12", "December", "Other"))))))))))))</f>
        <v>August</v>
      </c>
      <c r="AD1486" s="1" t="str">
        <f>IF(ISNUMBER(SEARCH("-",AA1486)),TRIM(RIGHT(AA1486,LEN(AA1486)-SEARCH("-",AA1486))),AA1486)</f>
        <v>10</v>
      </c>
      <c r="AE1486" s="1" t="str">
        <f>IF(AD1486="1", "January", IF(AD1486="2", "February", IF(AD1486="3", "March", IF(AD1486="4", "April", IF(AD1486="5", "May", IF(AD1486="6", "June", IF(AD1486="7", "July", IF(AD1486="8", "August", IF(AD1486="9", "September", IF(AD1486="10", "October", IF(AD1486="11", "November", IF(AD1486="12", "December", "Other"))))))))))))</f>
        <v>October</v>
      </c>
      <c r="AF1486" s="16" t="s">
        <v>24660</v>
      </c>
      <c r="AG1486" s="1" t="str">
        <f t="shared" si="674"/>
        <v xml:space="preserve">Seed </v>
      </c>
      <c r="AH1486" s="2" t="str">
        <f t="shared" si="675"/>
        <v>Sow spring in a cold frame. Seed - 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86" s="1" t="s">
        <v>3394</v>
      </c>
      <c r="AK1486" s="1" t="s">
        <v>17105</v>
      </c>
      <c r="AL1486" s="1" t="str">
        <f t="shared" si="685"/>
        <v>Unscented</v>
      </c>
      <c r="AM1486" s="1" t="b">
        <v>0</v>
      </c>
      <c r="AN1486" s="1" t="b">
        <v>1</v>
      </c>
      <c r="AO1486" s="1" t="b">
        <v>0</v>
      </c>
      <c r="AP1486" s="5" t="s">
        <v>28</v>
      </c>
      <c r="AQ1486" s="5" t="str">
        <f t="shared" si="676"/>
        <v>Light, Medium, Heavy</v>
      </c>
      <c r="AR1486" s="1" t="s">
        <v>10</v>
      </c>
      <c r="AS1486" s="1" t="str">
        <f t="shared" si="686"/>
        <v>None, Partial</v>
      </c>
      <c r="AT1486" s="1" t="str">
        <f t="shared" si="677"/>
        <v>Partial, Full</v>
      </c>
      <c r="AU1486" s="1" t="s">
        <v>29</v>
      </c>
      <c r="AV1486" s="1" t="str">
        <f t="shared" si="678"/>
        <v>Moist</v>
      </c>
      <c r="AW1486" s="1" t="s">
        <v>12</v>
      </c>
      <c r="AX1486" s="1" t="str">
        <f t="shared" si="679"/>
        <v>Acid, Neutral, Alkaline</v>
      </c>
      <c r="AY1486" s="1" t="b">
        <v>0</v>
      </c>
      <c r="AZ1486" s="1" t="b">
        <v>0</v>
      </c>
      <c r="BA1486" s="1" t="b">
        <v>0</v>
      </c>
      <c r="BC1486" t="str">
        <f t="shared" si="680"/>
        <v>FALSE</v>
      </c>
      <c r="BE1486" t="str">
        <f t="shared" si="681"/>
        <v>FALSE</v>
      </c>
      <c r="BF1486" s="1" t="b">
        <v>0</v>
      </c>
      <c r="BG1486" s="1" t="b">
        <v>0</v>
      </c>
      <c r="BH1486" s="1" t="b">
        <v>0</v>
      </c>
      <c r="BJ1486" s="1" t="str">
        <f t="shared" si="682"/>
        <v>FALSE</v>
      </c>
      <c r="BK1486" s="1" t="s">
        <v>30</v>
      </c>
      <c r="BL1486" t="str">
        <f t="shared" si="683"/>
        <v>FALSE</v>
      </c>
      <c r="BM1486" s="1" t="b">
        <v>0</v>
      </c>
      <c r="BN1486" s="1" t="b">
        <v>1</v>
      </c>
      <c r="BO1486" s="1">
        <f t="shared" si="687"/>
        <v>11</v>
      </c>
      <c r="BP1486" s="1" t="s">
        <v>3395</v>
      </c>
      <c r="BQ1486" s="1" cm="1">
        <f t="array" ref="BQ1486">_xlfn.IFS(BP1486="None Known",0, LEN(BP1486)&gt;500, 5,LEN(BP1486)&gt;400, 4, LEN(BP1486)&gt;300, 3, LEN(BP1486)&gt;200, 2, LEN(BP1486)&gt;1, 1)</f>
        <v>2</v>
      </c>
      <c r="BR1486" s="16" t="s">
        <v>24967</v>
      </c>
      <c r="BS1486" s="1">
        <v>2</v>
      </c>
      <c r="BT1486" s="1" t="s">
        <v>3396</v>
      </c>
      <c r="BU1486" s="1">
        <v>3</v>
      </c>
      <c r="BV1486" s="1" t="s">
        <v>34</v>
      </c>
      <c r="BW1486" s="1" t="s">
        <v>170</v>
      </c>
      <c r="BX1486" s="1"/>
      <c r="BY1486" t="str">
        <f>_xlfn.XLOOKUP($B1486,Img_lookup!A:A,Img_lookup!B:B, "Not available")</f>
        <v>48e710f8-e4e4-4f5c-a893-96b3e9aa9d0a</v>
      </c>
      <c r="BZ1486" t="str">
        <f>_xlfn.XLOOKUP($B1486,Img_lookup!A:A,Img_lookup!C:C, "Not available")</f>
        <v>Polygonum japonicum Meisn.</v>
      </c>
      <c r="CA1486" t="str">
        <f>_xlfn.XLOOKUP($B1486,Img_lookup!A:A,Img_lookup!D:D, "Not available")</f>
        <v>Ty√¥zabur√¥ Tanaka</v>
      </c>
      <c r="CB1486" t="str">
        <f>_xlfn.XLOOKUP($B1486,Img_lookup!A:A,Img_lookup!E:E, "https://imgur.com/aT5wafe")</f>
        <v>https://api.openverse.engineering/v1/images/48e710f8-e4e4-4f5c-a893-96b3e9aa9d0a/thumb/</v>
      </c>
    </row>
    <row r="1487" spans="1:80" ht="126" x14ac:dyDescent="0.15">
      <c r="A1487" s="1" t="s">
        <v>92</v>
      </c>
      <c r="B1487" s="1" t="s">
        <v>6424</v>
      </c>
      <c r="C1487" s="1" t="s">
        <v>6425</v>
      </c>
      <c r="D1487" s="1" t="s">
        <v>6426</v>
      </c>
      <c r="E1487" s="1" t="s">
        <v>6427</v>
      </c>
      <c r="F1487" s="1" t="s">
        <v>85</v>
      </c>
      <c r="G1487" s="1" t="s">
        <v>85</v>
      </c>
      <c r="H1487" s="11" t="str">
        <f t="shared" si="693"/>
        <v>Annual</v>
      </c>
      <c r="J1487" s="1">
        <v>0.75</v>
      </c>
      <c r="L1487" t="str" cm="1">
        <f t="array" ref="L1487">_xlfn.IFS(J1487+K1487="", "Unknown", J1487+K1487&gt;3, "Large", J1487+K1487&gt;0.5, "Medium", J1487+K1487&gt;0, "Small")</f>
        <v>Medium</v>
      </c>
      <c r="M1487" s="1">
        <v>5</v>
      </c>
      <c r="N1487" cm="1">
        <f t="array" ref="N1487">IF($M1487="",INDEX($M$2:$M$2176,MATCH(1,INDEX(($A$2:$A$2176=$A1487)*($M$2:$M$2176&lt;&gt;""),0),0)),$M1487)</f>
        <v>5</v>
      </c>
      <c r="O1487" s="2" t="str">
        <f t="shared" si="684"/>
        <v>Seasonal outdoors</v>
      </c>
      <c r="P1487" s="1" t="s">
        <v>6428</v>
      </c>
      <c r="R1487" t="str">
        <f t="shared" si="688"/>
        <v>Medium</v>
      </c>
      <c r="W1487"/>
      <c r="AF1487" s="1" t="s">
        <v>24658</v>
      </c>
      <c r="AG1487" s="1" t="str">
        <f t="shared" si="674"/>
        <v xml:space="preserve">Seed </v>
      </c>
      <c r="AH1487"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87" s="1" t="s">
        <v>6429</v>
      </c>
      <c r="AJ1487" s="1" t="s">
        <v>53</v>
      </c>
      <c r="AK1487" s="1" t="s">
        <v>17104</v>
      </c>
      <c r="AL1487" s="1" t="str">
        <f t="shared" si="685"/>
        <v>Unscented</v>
      </c>
      <c r="AM1487" s="1" t="b">
        <v>0</v>
      </c>
      <c r="AN1487" s="1" t="b">
        <v>0</v>
      </c>
      <c r="AO1487" s="1" t="b">
        <v>0</v>
      </c>
      <c r="AP1487" s="5" t="s">
        <v>28</v>
      </c>
      <c r="AQ1487" s="5" t="str">
        <f t="shared" si="676"/>
        <v>Light, Medium, Heavy</v>
      </c>
      <c r="AR1487" s="1" t="s">
        <v>10</v>
      </c>
      <c r="AS1487" s="1" t="str">
        <f t="shared" si="686"/>
        <v>None, Partial</v>
      </c>
      <c r="AT1487" s="1" t="str">
        <f t="shared" si="677"/>
        <v>Partial, Full</v>
      </c>
      <c r="AU1487" s="1" t="s">
        <v>402</v>
      </c>
      <c r="AV1487" s="1" t="str">
        <f t="shared" si="678"/>
        <v>Moist, Wet/Water</v>
      </c>
      <c r="AW1487" s="1" t="s">
        <v>12</v>
      </c>
      <c r="AX1487" s="1" t="str">
        <f t="shared" si="679"/>
        <v>Acid, Neutral, Alkaline</v>
      </c>
      <c r="AY1487" s="1" t="b">
        <v>0</v>
      </c>
      <c r="AZ1487" s="1" t="b">
        <v>0</v>
      </c>
      <c r="BA1487" s="1" t="b">
        <v>0</v>
      </c>
      <c r="BC1487" t="str">
        <f t="shared" si="680"/>
        <v>FALSE</v>
      </c>
      <c r="BE1487" t="str">
        <f t="shared" si="681"/>
        <v>FALSE</v>
      </c>
      <c r="BF1487" s="1" t="b">
        <v>0</v>
      </c>
      <c r="BG1487" s="1" t="b">
        <v>0</v>
      </c>
      <c r="BH1487" s="1" t="b">
        <v>0</v>
      </c>
      <c r="BJ1487" s="1" t="str">
        <f t="shared" si="682"/>
        <v>FALSE</v>
      </c>
      <c r="BL1487" t="str">
        <f t="shared" si="683"/>
        <v>FALSE</v>
      </c>
      <c r="BM1487" s="1" t="b">
        <v>0</v>
      </c>
      <c r="BN1487" s="1" t="b">
        <v>0</v>
      </c>
      <c r="BO1487" s="1">
        <f t="shared" si="687"/>
        <v>5</v>
      </c>
      <c r="BP1487" s="1" t="s">
        <v>6430</v>
      </c>
      <c r="BQ1487" s="1" cm="1">
        <f t="array" ref="BQ1487">_xlfn.IFS(BP1487="None Known",0, LEN(BP1487)&gt;500, 5,LEN(BP1487)&gt;400, 4, LEN(BP1487)&gt;300, 3, LEN(BP1487)&gt;200, 2, LEN(BP1487)&gt;1, 1)</f>
        <v>1</v>
      </c>
      <c r="BR1487" s="16" t="s">
        <v>24968</v>
      </c>
      <c r="BS1487" s="1">
        <v>1</v>
      </c>
      <c r="BT1487" s="1" t="s">
        <v>6431</v>
      </c>
      <c r="BU1487" s="1">
        <v>1</v>
      </c>
      <c r="BV1487" s="1" t="s">
        <v>34</v>
      </c>
      <c r="BW1487" s="1" t="s">
        <v>170</v>
      </c>
      <c r="BX1487" s="1"/>
      <c r="BY1487" t="str">
        <f>_xlfn.XLOOKUP($B1487,Img_lookup!A:A,Img_lookup!B:B, "Not available")</f>
        <v>291d9e93-4143-48e2-815a-ba53d907f35f</v>
      </c>
      <c r="BZ1487" t="str">
        <f>_xlfn.XLOOKUP($B1487,Img_lookup!A:A,Img_lookup!C:C, "Not available")</f>
        <v>Agrostis tenuis. Polygonum lapathifolium. M4 reserve. July 1978</v>
      </c>
      <c r="CA1487" t="str">
        <f>_xlfn.XLOOKUP($B1487,Img_lookup!A:A,Img_lookup!D:D, "Not available")</f>
        <v>Mary Gillham Archive Project</v>
      </c>
      <c r="CB1487" t="str">
        <f>_xlfn.XLOOKUP($B1487,Img_lookup!A:A,Img_lookup!E:E, "https://imgur.com/aT5wafe")</f>
        <v>https://api.openverse.engineering/v1/images/291d9e93-4143-48e2-815a-ba53d907f35f/thumb/</v>
      </c>
    </row>
    <row r="1488" spans="1:80" ht="168" x14ac:dyDescent="0.15">
      <c r="A1488" s="1" t="s">
        <v>92</v>
      </c>
      <c r="B1488" s="1" t="s">
        <v>6927</v>
      </c>
      <c r="D1488" s="1" t="s">
        <v>6928</v>
      </c>
      <c r="E1488" s="1" t="s">
        <v>1126</v>
      </c>
      <c r="F1488" s="1" t="s">
        <v>85</v>
      </c>
      <c r="G1488" s="1" t="s">
        <v>85</v>
      </c>
      <c r="H1488" s="11" t="str">
        <f t="shared" si="693"/>
        <v>Annual</v>
      </c>
      <c r="J1488" s="1">
        <v>0.5</v>
      </c>
      <c r="L1488" t="str" cm="1">
        <f t="array" ref="L1488">_xlfn.IFS(J1488+K1488="", "Unknown", J1488+K1488&gt;3, "Large", J1488+K1488&gt;0.5, "Medium", J1488+K1488&gt;0, "Small")</f>
        <v>Small</v>
      </c>
      <c r="N1488" cm="1">
        <f t="array" ref="N1488">IF($M1488="",INDEX($M$2:$M$2176,MATCH(1,INDEX(($A$2:$A$2176=$A1488)*($M$2:$M$2176&lt;&gt;""),0),0)),$M1488)</f>
        <v>6</v>
      </c>
      <c r="O1488" s="2" t="str">
        <f t="shared" si="684"/>
        <v>Seasonal outdoors</v>
      </c>
      <c r="P1488" s="1" t="s">
        <v>6929</v>
      </c>
      <c r="R1488" t="str">
        <f t="shared" si="688"/>
        <v>Medium</v>
      </c>
      <c r="W1488"/>
      <c r="AF1488" s="1" t="s">
        <v>24658</v>
      </c>
      <c r="AG1488" s="1" t="str">
        <f t="shared" si="674"/>
        <v xml:space="preserve">Seed </v>
      </c>
      <c r="AH1488"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88" s="1" t="s">
        <v>6930</v>
      </c>
      <c r="AK1488" s="1" t="s">
        <v>17104</v>
      </c>
      <c r="AL1488" s="1" t="str">
        <f t="shared" si="685"/>
        <v>Unscented</v>
      </c>
      <c r="AM1488" s="1" t="b">
        <v>0</v>
      </c>
      <c r="AN1488" s="1" t="b">
        <v>0</v>
      </c>
      <c r="AO1488" s="1" t="b">
        <v>0</v>
      </c>
      <c r="AP1488" s="5" t="s">
        <v>28</v>
      </c>
      <c r="AQ1488" s="5" t="str">
        <f t="shared" si="676"/>
        <v>Light, Medium, Heavy</v>
      </c>
      <c r="AR1488" s="1" t="s">
        <v>10</v>
      </c>
      <c r="AS1488" s="1" t="str">
        <f t="shared" si="686"/>
        <v>None, Partial</v>
      </c>
      <c r="AT1488" s="1" t="str">
        <f t="shared" si="677"/>
        <v>Partial, Full</v>
      </c>
      <c r="AU1488" s="1" t="s">
        <v>402</v>
      </c>
      <c r="AV1488" s="1" t="str">
        <f t="shared" si="678"/>
        <v>Moist, Wet/Water</v>
      </c>
      <c r="AW1488" s="1" t="s">
        <v>12</v>
      </c>
      <c r="AX1488" s="1" t="str">
        <f t="shared" si="679"/>
        <v>Acid, Neutral, Alkaline</v>
      </c>
      <c r="AY1488" s="1" t="b">
        <v>0</v>
      </c>
      <c r="AZ1488" s="1" t="b">
        <v>0</v>
      </c>
      <c r="BA1488" s="1" t="b">
        <v>0</v>
      </c>
      <c r="BC1488" t="str">
        <f t="shared" si="680"/>
        <v>FALSE</v>
      </c>
      <c r="BE1488" t="str">
        <f t="shared" si="681"/>
        <v>FALSE</v>
      </c>
      <c r="BF1488" s="1" t="b">
        <v>0</v>
      </c>
      <c r="BG1488" s="1" t="b">
        <v>0</v>
      </c>
      <c r="BH1488" s="1" t="b">
        <v>0</v>
      </c>
      <c r="BJ1488" s="1" t="str">
        <f t="shared" si="682"/>
        <v>FALSE</v>
      </c>
      <c r="BL1488" t="str">
        <f t="shared" si="683"/>
        <v>FALSE</v>
      </c>
      <c r="BM1488" s="1" t="b">
        <v>0</v>
      </c>
      <c r="BN1488" s="1" t="b">
        <v>0</v>
      </c>
      <c r="BO1488" s="1">
        <f t="shared" si="687"/>
        <v>3</v>
      </c>
      <c r="BP1488" s="1" t="s">
        <v>31</v>
      </c>
      <c r="BQ1488" s="1" cm="1">
        <f t="array" ref="BQ1488">_xlfn.IFS(BP1488="None Known",0, LEN(BP1488)&gt;500, 5,LEN(BP1488)&gt;400, 4, LEN(BP1488)&gt;300, 3, LEN(BP1488)&gt;200, 2, LEN(BP1488)&gt;1, 1)</f>
        <v>0</v>
      </c>
      <c r="BR1488" s="16" t="s">
        <v>24969</v>
      </c>
      <c r="BS1488" s="1">
        <v>1</v>
      </c>
      <c r="BT1488" s="1" t="s">
        <v>31</v>
      </c>
      <c r="BU1488" s="1">
        <v>0</v>
      </c>
      <c r="BV1488" s="1" t="s">
        <v>760</v>
      </c>
      <c r="BW1488" s="1" t="s">
        <v>170</v>
      </c>
      <c r="BX1488" s="1"/>
      <c r="BY1488" t="str">
        <f>_xlfn.XLOOKUP($B1488,Img_lookup!A:A,Img_lookup!B:B, "Not available")</f>
        <v>853a7598-25be-47b7-9dd6-089b05fa30ff</v>
      </c>
      <c r="BZ1488" t="str">
        <f>_xlfn.XLOOKUP($B1488,Img_lookup!A:A,Img_lookup!C:C, "Not available")</f>
        <v>Polygonum longisetum</v>
      </c>
      <c r="CA1488" t="str">
        <f>_xlfn.XLOOKUP($B1488,Img_lookup!A:A,Img_lookup!D:D, "Not available")</f>
        <v>jam343</v>
      </c>
      <c r="CB1488" t="str">
        <f>_xlfn.XLOOKUP($B1488,Img_lookup!A:A,Img_lookup!E:E, "https://imgur.com/aT5wafe")</f>
        <v>https://api.openverse.engineering/v1/images/853a7598-25be-47b7-9dd6-089b05fa30ff/thumb/</v>
      </c>
    </row>
    <row r="1489" spans="1:80" ht="126" x14ac:dyDescent="0.15">
      <c r="A1489" s="1" t="s">
        <v>92</v>
      </c>
      <c r="B1489" s="1" t="s">
        <v>15439</v>
      </c>
      <c r="E1489" s="1" t="s">
        <v>15440</v>
      </c>
      <c r="F1489" s="1" t="s">
        <v>85</v>
      </c>
      <c r="G1489" s="1" t="s">
        <v>85</v>
      </c>
      <c r="H1489" s="11" t="str">
        <f t="shared" si="693"/>
        <v>Annual</v>
      </c>
      <c r="J1489" s="1">
        <v>0.30000001199999998</v>
      </c>
      <c r="L1489" t="str" cm="1">
        <f t="array" ref="L1489">_xlfn.IFS(J1489+K1489="", "Unknown", J1489+K1489&gt;3, "Large", J1489+K1489&gt;0.5, "Medium", J1489+K1489&gt;0, "Small")</f>
        <v>Small</v>
      </c>
      <c r="N1489" cm="1">
        <f t="array" ref="N1489">IF($M1489="",INDEX($M$2:$M$2176,MATCH(1,INDEX(($A$2:$A$2176=$A1489)*($M$2:$M$2176&lt;&gt;""),0),0)),$M1489)</f>
        <v>6</v>
      </c>
      <c r="O1489" s="2" t="str">
        <f t="shared" si="684"/>
        <v>Seasonal outdoors</v>
      </c>
      <c r="P1489" s="1" t="s">
        <v>15441</v>
      </c>
      <c r="R1489" t="str">
        <f t="shared" si="688"/>
        <v>Medium</v>
      </c>
      <c r="T1489" s="1"/>
      <c r="U1489" s="1"/>
      <c r="V1489" s="1" t="s">
        <v>427</v>
      </c>
      <c r="W1489" s="6" t="str">
        <f t="shared" ref="W1489:W1495" si="694">IF(ISNUMBER(SEARCH("-",V1489)),TRIM(LEFT(V1489,FIND("-",V1489)-1)),V1489)</f>
        <v>8</v>
      </c>
      <c r="X1489" t="str">
        <f>IF(W1489="1", "January", IF(W1489="2", "February", IF(W1489="3", "March", IF(W1489="4", "April", IF(W1489="5", "May", IF(W1489="6", "June", IF(W1489="7", "July", IF(W1489="8", "August", IF(W1489="9", "September", IF(W1489="10", "October", IF(W1489="11", "November", IF(W1489="12", "December", "Other"))))))))))))</f>
        <v>August</v>
      </c>
      <c r="Y1489" s="2" t="str">
        <f>IF(ISNUMBER(SEARCH("-",V1489)),TRIM(RIGHT(V1489,LEN(V1489)-SEARCH("-",V1489))),V1489)</f>
        <v>9</v>
      </c>
      <c r="Z1489" s="2" t="str">
        <f>IF(Y1489="1", "January", IF(Y1489="2", "February", IF(Y1489="3", "March", IF(Y1489="4", "April", IF(Y1489="5", "May", IF(Y1489="6", "June", IF(Y1489="7", "July", IF(Y1489="8", "August", IF(Y1489="9", "September", IF(Y1489="10", "October", IF(Y1489="11", "November", IF(Y1489="12", "December", "Other"))))))))))))</f>
        <v>September</v>
      </c>
      <c r="AF1489" s="1" t="s">
        <v>24658</v>
      </c>
      <c r="AG1489" s="1" t="str">
        <f t="shared" si="674"/>
        <v xml:space="preserve">Seed </v>
      </c>
      <c r="AH1489"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89" s="1" t="s">
        <v>6429</v>
      </c>
      <c r="AJ1489" s="1" t="s">
        <v>53</v>
      </c>
      <c r="AK1489" s="1" t="s">
        <v>17104</v>
      </c>
      <c r="AL1489" s="1" t="str">
        <f t="shared" si="685"/>
        <v>Unscented</v>
      </c>
      <c r="AM1489" s="1" t="b">
        <v>0</v>
      </c>
      <c r="AN1489" s="1" t="b">
        <v>0</v>
      </c>
      <c r="AO1489" s="1" t="b">
        <v>0</v>
      </c>
      <c r="AP1489" s="5" t="s">
        <v>28</v>
      </c>
      <c r="AQ1489" s="5" t="str">
        <f t="shared" si="676"/>
        <v>Light, Medium, Heavy</v>
      </c>
      <c r="AR1489" s="1" t="s">
        <v>10</v>
      </c>
      <c r="AS1489" s="1" t="str">
        <f t="shared" si="686"/>
        <v>None, Partial</v>
      </c>
      <c r="AT1489" s="1" t="str">
        <f t="shared" si="677"/>
        <v>Partial, Full</v>
      </c>
      <c r="AU1489" s="1" t="s">
        <v>402</v>
      </c>
      <c r="AV1489" s="1" t="str">
        <f t="shared" si="678"/>
        <v>Moist, Wet/Water</v>
      </c>
      <c r="AW1489" s="1" t="s">
        <v>12</v>
      </c>
      <c r="AX1489" s="1" t="str">
        <f t="shared" si="679"/>
        <v>Acid, Neutral, Alkaline</v>
      </c>
      <c r="AY1489" s="1" t="b">
        <v>0</v>
      </c>
      <c r="AZ1489" s="1" t="b">
        <v>0</v>
      </c>
      <c r="BA1489" s="1" t="b">
        <v>0</v>
      </c>
      <c r="BC1489" t="str">
        <f t="shared" si="680"/>
        <v>FALSE</v>
      </c>
      <c r="BE1489" t="str">
        <f t="shared" si="681"/>
        <v>FALSE</v>
      </c>
      <c r="BF1489" s="1" t="b">
        <v>0</v>
      </c>
      <c r="BG1489" s="1" t="b">
        <v>0</v>
      </c>
      <c r="BH1489" s="1" t="b">
        <v>0</v>
      </c>
      <c r="BJ1489" s="1" t="str">
        <f t="shared" si="682"/>
        <v>FALSE</v>
      </c>
      <c r="BL1489" t="str">
        <f t="shared" si="683"/>
        <v>FALSE</v>
      </c>
      <c r="BM1489" s="1" t="b">
        <v>0</v>
      </c>
      <c r="BN1489" s="1" t="b">
        <v>0</v>
      </c>
      <c r="BO1489" s="1">
        <f t="shared" si="687"/>
        <v>3</v>
      </c>
      <c r="BP1489" s="1" t="s">
        <v>31</v>
      </c>
      <c r="BQ1489" s="1" cm="1">
        <f t="array" ref="BQ1489">_xlfn.IFS(BP1489="None Known",0, LEN(BP1489)&gt;500, 5,LEN(BP1489)&gt;400, 4, LEN(BP1489)&gt;300, 3, LEN(BP1489)&gt;200, 2, LEN(BP1489)&gt;1, 1)</f>
        <v>0</v>
      </c>
      <c r="BR1489" s="16" t="s">
        <v>24970</v>
      </c>
      <c r="BS1489" s="1">
        <v>1</v>
      </c>
      <c r="BT1489" s="1" t="s">
        <v>31</v>
      </c>
      <c r="BU1489" s="1">
        <v>0</v>
      </c>
      <c r="BV1489" s="1" t="s">
        <v>15442</v>
      </c>
      <c r="BW1489" s="1" t="s">
        <v>170</v>
      </c>
      <c r="BX1489" s="1"/>
      <c r="BY1489" t="str">
        <f>_xlfn.XLOOKUP($B1489,Img_lookup!A:A,Img_lookup!B:B, "Not available")</f>
        <v>b2a9e7aa-8282-4ce5-be2e-fcaaf888a11f</v>
      </c>
      <c r="BZ1489" t="str">
        <f>_xlfn.XLOOKUP($B1489,Img_lookup!A:A,Img_lookup!C:C, "Not available")</f>
        <v>Antique plant Polygonum Minus - Muhlenbehia adpressa - Muhlenbehia compressa drawn by Sarah Featon(1848 - 1927)</v>
      </c>
      <c r="CA1489" t="str">
        <f>_xlfn.XLOOKUP($B1489,Img_lookup!A:A,Img_lookup!D:D, "Not available")</f>
        <v>Free Public Domain Illustrations by rawpixel</v>
      </c>
      <c r="CB1489" t="str">
        <f>_xlfn.XLOOKUP($B1489,Img_lookup!A:A,Img_lookup!E:E, "https://imgur.com/aT5wafe")</f>
        <v>https://api.openverse.engineering/v1/images/b2a9e7aa-8282-4ce5-be2e-fcaaf888a11f/thumb/</v>
      </c>
    </row>
    <row r="1490" spans="1:80" ht="409.6" x14ac:dyDescent="0.15">
      <c r="A1490" s="1" t="s">
        <v>92</v>
      </c>
      <c r="B1490" s="1" t="s">
        <v>5676</v>
      </c>
      <c r="D1490" s="1" t="s">
        <v>5677</v>
      </c>
      <c r="E1490" s="1" t="s">
        <v>5678</v>
      </c>
      <c r="F1490" s="1" t="s">
        <v>6</v>
      </c>
      <c r="G1490" s="1" t="s">
        <v>6</v>
      </c>
      <c r="H1490" s="11" t="str">
        <f t="shared" si="693"/>
        <v>Perennial</v>
      </c>
      <c r="J1490" s="1">
        <v>2.5</v>
      </c>
      <c r="L1490" t="str" cm="1">
        <f t="array" ref="L1490">_xlfn.IFS(J1490+K1490="", "Unknown", J1490+K1490&gt;3, "Large", J1490+K1490&gt;0.5, "Medium", J1490+K1490&gt;0, "Small")</f>
        <v>Medium</v>
      </c>
      <c r="M1490" s="1">
        <v>7</v>
      </c>
      <c r="N1490" cm="1">
        <f t="array" ref="N1490">IF($M1490="",INDEX($M$2:$M$2176,MATCH(1,INDEX(($A$2:$A$2176=$A1490)*($M$2:$M$2176&lt;&gt;""),0),0)),$M1490)</f>
        <v>7</v>
      </c>
      <c r="O1490" s="2" t="str">
        <f t="shared" si="684"/>
        <v>Seasonal outdoors</v>
      </c>
      <c r="P1490" s="1" t="s">
        <v>5679</v>
      </c>
      <c r="Q1490" s="1" t="s">
        <v>17109</v>
      </c>
      <c r="R1490" t="str">
        <f t="shared" si="688"/>
        <v>Fast</v>
      </c>
      <c r="T1490" s="1"/>
      <c r="U1490" s="1"/>
      <c r="V1490" s="1">
        <v>7</v>
      </c>
      <c r="W1490" s="6">
        <f t="shared" si="694"/>
        <v>7</v>
      </c>
      <c r="X1490" t="str">
        <f>IF(W1490=1, "January", IF(W1490=2, "February", IF(W1490=3, "March", IF(W1490=4, "April", IF(W1490=5, "May", IF(W1490=6, "June", IF(W1490=7, "July", IF(W1490=8, "August", IF(W1490=9, "September", IF(W1490=10, "October", IF(W1490=11, "November", IF(W1490=12, "December", "Other"))))))))))))</f>
        <v>July</v>
      </c>
      <c r="Y1490" s="1"/>
      <c r="Z1490" s="1"/>
      <c r="AA1490" s="1" t="s">
        <v>135</v>
      </c>
      <c r="AB1490" s="1" t="str">
        <f t="shared" ref="AB1490:AB1495" si="695">IF(ISNUMBER(SEARCH("-",AA1490)),TRIM(LEFT(AA1490,FIND("-",AA1490)-1)),AA1490)</f>
        <v>8</v>
      </c>
      <c r="AC1490" s="1" t="str">
        <f t="shared" ref="AC1490:AC1495" si="696">IF(AB1490="1", "January", IF(AB1490="2", "February", IF(AB1490="3", "March", IF(AB1490="4", "April", IF(AB1490="5", "May", IF(AB1490="6", "June", IF(AB1490="7", "July", IF(AB1490="8", "August", IF(AB1490="9", "September", IF(AB1490="10", "October", IF(AB1490="11", "November", IF(AB1490="12", "December", "Other"))))))))))))</f>
        <v>August</v>
      </c>
      <c r="AD1490" s="1" t="str">
        <f t="shared" ref="AD1490:AD1495" si="697">IF(ISNUMBER(SEARCH("-",AA1490)),TRIM(RIGHT(AA1490,LEN(AA1490)-SEARCH("-",AA1490))),AA1490)</f>
        <v>10</v>
      </c>
      <c r="AE1490" s="1" t="str">
        <f t="shared" ref="AE1490:AE1495" si="698">IF(AD1490="1", "January", IF(AD1490="2", "February", IF(AD1490="3", "March", IF(AD1490="4", "April", IF(AD1490="5", "May", IF(AD1490="6", "June", IF(AD1490="7", "July", IF(AD1490="8", "August", IF(AD1490="9", "September", IF(AD1490="10", "October", IF(AD1490="11", "November", IF(AD1490="12", "December", "Other"))))))))))))</f>
        <v>October</v>
      </c>
      <c r="AF1490" s="16" t="s">
        <v>24657</v>
      </c>
      <c r="AG1490" s="1" t="str">
        <f t="shared" si="674"/>
        <v xml:space="preserve">Seed </v>
      </c>
      <c r="AH1490"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90" s="1" t="s">
        <v>5680</v>
      </c>
      <c r="AJ1490" s="1" t="s">
        <v>53</v>
      </c>
      <c r="AK1490" s="1" t="s">
        <v>17104</v>
      </c>
      <c r="AL1490" s="1" t="str">
        <f t="shared" si="685"/>
        <v>Unscented</v>
      </c>
      <c r="AM1490" s="1" t="b">
        <v>0</v>
      </c>
      <c r="AN1490" s="1" t="b">
        <v>1</v>
      </c>
      <c r="AO1490" s="1" t="b">
        <v>0</v>
      </c>
      <c r="AP1490" s="5" t="s">
        <v>28</v>
      </c>
      <c r="AQ1490" s="5" t="str">
        <f t="shared" si="676"/>
        <v>Light, Medium, Heavy</v>
      </c>
      <c r="AR1490" s="1" t="s">
        <v>10</v>
      </c>
      <c r="AS1490" s="1" t="str">
        <f t="shared" si="686"/>
        <v>None, Partial</v>
      </c>
      <c r="AT1490" s="1" t="str">
        <f t="shared" si="677"/>
        <v>Partial, Full</v>
      </c>
      <c r="AU1490" s="1" t="s">
        <v>29</v>
      </c>
      <c r="AV1490" s="1" t="str">
        <f t="shared" si="678"/>
        <v>Moist</v>
      </c>
      <c r="AW1490" s="1" t="s">
        <v>12</v>
      </c>
      <c r="AX1490" s="1" t="str">
        <f t="shared" si="679"/>
        <v>Acid, Neutral, Alkaline</v>
      </c>
      <c r="AY1490" s="1" t="b">
        <v>0</v>
      </c>
      <c r="AZ1490" s="1" t="b">
        <v>0</v>
      </c>
      <c r="BA1490" s="1" t="b">
        <v>0</v>
      </c>
      <c r="BC1490" t="str">
        <f t="shared" si="680"/>
        <v>FALSE</v>
      </c>
      <c r="BE1490" t="str">
        <f t="shared" si="681"/>
        <v>FALSE</v>
      </c>
      <c r="BF1490" s="1" t="b">
        <v>0</v>
      </c>
      <c r="BG1490" s="1" t="b">
        <v>0</v>
      </c>
      <c r="BH1490" s="1" t="b">
        <v>0</v>
      </c>
      <c r="BJ1490" s="1" t="str">
        <f t="shared" si="682"/>
        <v>FALSE</v>
      </c>
      <c r="BL1490" t="str">
        <f t="shared" si="683"/>
        <v>FALSE</v>
      </c>
      <c r="BM1490" s="1" t="b">
        <v>0</v>
      </c>
      <c r="BN1490" s="1" t="b">
        <v>0</v>
      </c>
      <c r="BO1490" s="1">
        <f t="shared" si="687"/>
        <v>8</v>
      </c>
      <c r="BP1490" s="1" t="s">
        <v>5681</v>
      </c>
      <c r="BQ1490" s="1" cm="1">
        <f t="array" ref="BQ1490">_xlfn.IFS(BP1490="None Known",0, LEN(BP1490)&gt;500, 5,LEN(BP1490)&gt;400, 4, LEN(BP1490)&gt;300, 3, LEN(BP1490)&gt;200, 2, LEN(BP1490)&gt;1, 1)</f>
        <v>1</v>
      </c>
      <c r="BR1490" s="16" t="s">
        <v>24971</v>
      </c>
      <c r="BS1490" s="1">
        <v>2</v>
      </c>
      <c r="BT1490" s="1" t="s">
        <v>5682</v>
      </c>
      <c r="BU1490" s="1">
        <v>1</v>
      </c>
      <c r="BV1490" s="1" t="s">
        <v>5683</v>
      </c>
      <c r="BW1490" s="1" t="s">
        <v>170</v>
      </c>
      <c r="BX1490" s="1"/>
      <c r="BY1490" t="str">
        <f>_xlfn.XLOOKUP($B1490,Img_lookup!A:A,Img_lookup!B:B, "Not available")</f>
        <v>34b5e8e5-ad8c-486b-af80-81833798581d</v>
      </c>
      <c r="BZ1490" t="str">
        <f>_xlfn.XLOOKUP($B1490,Img_lookup!A:A,Img_lookup!C:C, "Not available")</f>
        <v>Polygonum molle D. Don</v>
      </c>
      <c r="CA1490" t="str">
        <f>_xlfn.XLOOKUP($B1490,Img_lookup!A:A,Img_lookup!D:D, "Not available")</f>
        <v>S. Waas</v>
      </c>
      <c r="CB1490" t="str">
        <f>_xlfn.XLOOKUP($B1490,Img_lookup!A:A,Img_lookup!E:E, "https://imgur.com/aT5wafe")</f>
        <v>https://api.openverse.engineering/v1/images/34b5e8e5-ad8c-486b-af80-81833798581d/thumb/</v>
      </c>
    </row>
    <row r="1491" spans="1:80" ht="409.6" x14ac:dyDescent="0.15">
      <c r="A1491" s="1" t="s">
        <v>92</v>
      </c>
      <c r="B1491" s="1" t="s">
        <v>16197</v>
      </c>
      <c r="C1491" s="1" t="s">
        <v>16198</v>
      </c>
      <c r="E1491" s="1" t="s">
        <v>195</v>
      </c>
      <c r="F1491" s="1" t="s">
        <v>156</v>
      </c>
      <c r="G1491" s="1" t="s">
        <v>156</v>
      </c>
      <c r="H1491" s="11" t="str">
        <f t="shared" si="693"/>
        <v>Perennial</v>
      </c>
      <c r="J1491" s="1">
        <v>4.5</v>
      </c>
      <c r="L1491" t="str" cm="1">
        <f t="array" ref="L1491">_xlfn.IFS(J1491+K1491="", "Unknown", J1491+K1491&gt;3, "Large", J1491+K1491&gt;0.5, "Medium", J1491+K1491&gt;0, "Small")</f>
        <v>Large</v>
      </c>
      <c r="M1491" s="1">
        <v>7</v>
      </c>
      <c r="N1491" cm="1">
        <f t="array" ref="N1491">IF($M1491="",INDEX($M$2:$M$2176,MATCH(1,INDEX(($A$2:$A$2176=$A1491)*($M$2:$M$2176&lt;&gt;""),0),0)),$M1491)</f>
        <v>7</v>
      </c>
      <c r="O1491" s="2" t="str">
        <f t="shared" si="684"/>
        <v>Seasonal outdoors</v>
      </c>
      <c r="P1491" s="1" t="s">
        <v>16199</v>
      </c>
      <c r="R1491" t="str">
        <f t="shared" si="688"/>
        <v>Medium</v>
      </c>
      <c r="T1491" s="1"/>
      <c r="U1491" s="1"/>
      <c r="V1491" s="1" t="s">
        <v>109</v>
      </c>
      <c r="W1491" s="6" t="str">
        <f t="shared" si="694"/>
        <v>9</v>
      </c>
      <c r="X1491" t="str">
        <f>IF(W1491="1", "January", IF(W1491="2", "February", IF(W1491="3", "March", IF(W1491="4", "April", IF(W1491="5", "May", IF(W1491="6", "June", IF(W1491="7", "July", IF(W1491="8", "August", IF(W1491="9", "September", IF(W1491="10", "October", IF(W1491="11", "November", IF(W1491="12", "December", "Other"))))))))))))</f>
        <v>September</v>
      </c>
      <c r="Y1491" s="2" t="str">
        <f>IF(ISNUMBER(SEARCH("-",V1491)),TRIM(RIGHT(V1491,LEN(V1491)-SEARCH("-",V1491))),V1491)</f>
        <v>10</v>
      </c>
      <c r="Z1491" s="2" t="str">
        <f>IF(Y1491="1", "January", IF(Y1491="2", "February", IF(Y1491="3", "March", IF(Y1491="4", "April", IF(Y1491="5", "May", IF(Y1491="6", "June", IF(Y1491="7", "July", IF(Y1491="8", "August", IF(Y1491="9", "September", IF(Y1491="10", "October", IF(Y1491="11", "November", IF(Y1491="12", "December", "Other"))))))))))))</f>
        <v>October</v>
      </c>
      <c r="AA1491" s="1" t="s">
        <v>907</v>
      </c>
      <c r="AB1491" s="1" t="str">
        <f t="shared" si="695"/>
        <v>10</v>
      </c>
      <c r="AC1491" s="1" t="str">
        <f t="shared" si="696"/>
        <v>October</v>
      </c>
      <c r="AD1491" s="1" t="str">
        <f t="shared" si="697"/>
        <v>11</v>
      </c>
      <c r="AE1491" s="1" t="str">
        <f t="shared" si="698"/>
        <v>November</v>
      </c>
      <c r="AF1491" s="16" t="s">
        <v>24657</v>
      </c>
      <c r="AG1491" s="1" t="str">
        <f t="shared" si="674"/>
        <v xml:space="preserve">Seed </v>
      </c>
      <c r="AH1491"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91" s="1" t="s">
        <v>16200</v>
      </c>
      <c r="AJ1491" s="1" t="s">
        <v>53</v>
      </c>
      <c r="AK1491" s="1" t="s">
        <v>17104</v>
      </c>
      <c r="AL1491" s="1" t="str">
        <f t="shared" si="685"/>
        <v>Unscented</v>
      </c>
      <c r="AM1491" s="1" t="b">
        <v>0</v>
      </c>
      <c r="AN1491" s="1" t="b">
        <v>1</v>
      </c>
      <c r="AO1491" s="1" t="b">
        <v>0</v>
      </c>
      <c r="AP1491" s="5" t="s">
        <v>28</v>
      </c>
      <c r="AQ1491" s="5" t="str">
        <f t="shared" si="676"/>
        <v>Light, Medium, Heavy</v>
      </c>
      <c r="AR1491" s="1" t="s">
        <v>10</v>
      </c>
      <c r="AS1491" s="1" t="str">
        <f t="shared" si="686"/>
        <v>None, Partial</v>
      </c>
      <c r="AT1491" s="1" t="str">
        <f t="shared" si="677"/>
        <v>Partial, Full</v>
      </c>
      <c r="AU1491" s="1" t="s">
        <v>29</v>
      </c>
      <c r="AV1491" s="1" t="str">
        <f t="shared" si="678"/>
        <v>Moist</v>
      </c>
      <c r="AW1491" s="1" t="s">
        <v>12</v>
      </c>
      <c r="AX1491" s="1" t="str">
        <f t="shared" si="679"/>
        <v>Acid, Neutral, Alkaline</v>
      </c>
      <c r="AY1491" s="1" t="b">
        <v>0</v>
      </c>
      <c r="AZ1491" s="1" t="b">
        <v>0</v>
      </c>
      <c r="BA1491" s="1" t="b">
        <v>0</v>
      </c>
      <c r="BC1491" t="str">
        <f t="shared" si="680"/>
        <v>FALSE</v>
      </c>
      <c r="BE1491" t="str">
        <f t="shared" si="681"/>
        <v>FALSE</v>
      </c>
      <c r="BF1491" s="1" t="b">
        <v>0</v>
      </c>
      <c r="BG1491" s="1" t="b">
        <v>0</v>
      </c>
      <c r="BH1491" s="1" t="b">
        <v>0</v>
      </c>
      <c r="BJ1491" s="1" t="str">
        <f t="shared" si="682"/>
        <v>FALSE</v>
      </c>
      <c r="BL1491" t="str">
        <f t="shared" si="683"/>
        <v>FALSE</v>
      </c>
      <c r="BM1491" s="1" t="b">
        <v>0</v>
      </c>
      <c r="BN1491" s="1" t="b">
        <v>0</v>
      </c>
      <c r="BO1491" s="1">
        <f t="shared" si="687"/>
        <v>12</v>
      </c>
      <c r="BP1491" s="1" t="s">
        <v>31</v>
      </c>
      <c r="BQ1491" s="1" cm="1">
        <f t="array" ref="BQ1491">_xlfn.IFS(BP1491="None Known",0, LEN(BP1491)&gt;500, 5,LEN(BP1491)&gt;400, 4, LEN(BP1491)&gt;300, 3, LEN(BP1491)&gt;200, 2, LEN(BP1491)&gt;1, 1)</f>
        <v>0</v>
      </c>
      <c r="BR1491" s="16" t="s">
        <v>24972</v>
      </c>
      <c r="BS1491" s="1">
        <v>3</v>
      </c>
      <c r="BT1491" s="1" t="s">
        <v>16201</v>
      </c>
      <c r="BU1491" s="1">
        <v>3</v>
      </c>
      <c r="BV1491" s="1" t="s">
        <v>16202</v>
      </c>
      <c r="BW1491" s="1" t="s">
        <v>170</v>
      </c>
      <c r="BX1491" s="1"/>
      <c r="BY1491" t="str">
        <f>_xlfn.XLOOKUP($B1491,Img_lookup!A:A,Img_lookup!B:B, "Not available")</f>
        <v>29ed4002-8a43-4c46-827c-642a725dfd99</v>
      </c>
      <c r="BZ1491" t="str">
        <f>_xlfn.XLOOKUP($B1491,Img_lookup!A:A,Img_lookup!C:C, "Not available")</f>
        <v>Polygonummultiflorumrootdried.jpg</v>
      </c>
      <c r="CA1491" t="str">
        <f>_xlfn.XLOOKUP($B1491,Img_lookup!A:A,Img_lookup!D:D, "Not available")</f>
        <v>Badagnani</v>
      </c>
      <c r="CB1491" t="str">
        <f>_xlfn.XLOOKUP($B1491,Img_lookup!A:A,Img_lookup!E:E, "https://imgur.com/aT5wafe")</f>
        <v>https://api.openverse.engineering/v1/images/29ed4002-8a43-4c46-827c-642a725dfd99/thumb/</v>
      </c>
    </row>
    <row r="1492" spans="1:80" ht="182" x14ac:dyDescent="0.15">
      <c r="A1492" s="1" t="s">
        <v>92</v>
      </c>
      <c r="B1492" s="1" t="s">
        <v>162</v>
      </c>
      <c r="C1492" s="1" t="s">
        <v>163</v>
      </c>
      <c r="E1492" s="1" t="s">
        <v>164</v>
      </c>
      <c r="F1492" s="1" t="s">
        <v>85</v>
      </c>
      <c r="G1492" s="1" t="s">
        <v>85</v>
      </c>
      <c r="H1492" s="11" t="str">
        <f t="shared" si="693"/>
        <v>Annual</v>
      </c>
      <c r="J1492" s="1">
        <v>1.5</v>
      </c>
      <c r="L1492" t="str" cm="1">
        <f t="array" ref="L1492">_xlfn.IFS(J1492+K1492="", "Unknown", J1492+K1492&gt;3, "Large", J1492+K1492&gt;0.5, "Medium", J1492+K1492&gt;0, "Small")</f>
        <v>Medium</v>
      </c>
      <c r="N1492" cm="1">
        <f t="array" ref="N1492">IF($M1492="",INDEX($M$2:$M$2176,MATCH(1,INDEX(($A$2:$A$2176=$A1492)*($M$2:$M$2176&lt;&gt;""),0),0)),$M1492)</f>
        <v>6</v>
      </c>
      <c r="O1492" s="2" t="str">
        <f t="shared" si="684"/>
        <v>Seasonal outdoors</v>
      </c>
      <c r="P1492" s="1" t="s">
        <v>165</v>
      </c>
      <c r="R1492" t="str">
        <f t="shared" si="688"/>
        <v>Medium</v>
      </c>
      <c r="T1492" s="1"/>
      <c r="U1492" s="1"/>
      <c r="V1492" s="1" t="s">
        <v>135</v>
      </c>
      <c r="W1492" s="6" t="str">
        <f t="shared" si="694"/>
        <v>8</v>
      </c>
      <c r="X1492" t="str">
        <f>IF(W1492="1", "January", IF(W1492="2", "February", IF(W1492="3", "March", IF(W1492="4", "April", IF(W1492="5", "May", IF(W1492="6", "June", IF(W1492="7", "July", IF(W1492="8", "August", IF(W1492="9", "September", IF(W1492="10", "October", IF(W1492="11", "November", IF(W1492="12", "December", "Other"))))))))))))</f>
        <v>August</v>
      </c>
      <c r="Y1492" s="2" t="str">
        <f>IF(ISNUMBER(SEARCH("-",V1492)),TRIM(RIGHT(V1492,LEN(V1492)-SEARCH("-",V1492))),V1492)</f>
        <v>10</v>
      </c>
      <c r="Z1492" s="2" t="str">
        <f>IF(Y1492="1", "January", IF(Y1492="2", "February", IF(Y1492="3", "March", IF(Y1492="4", "April", IF(Y1492="5", "May", IF(Y1492="6", "June", IF(Y1492="7", "July", IF(Y1492="8", "August", IF(Y1492="9", "September", IF(Y1492="10", "October", IF(Y1492="11", "November", IF(Y1492="12", "December", "Other"))))))))))))</f>
        <v>October</v>
      </c>
      <c r="AA1492" s="1" t="s">
        <v>166</v>
      </c>
      <c r="AB1492" s="1" t="str">
        <f t="shared" si="695"/>
        <v>9</v>
      </c>
      <c r="AC1492" s="1" t="str">
        <f t="shared" si="696"/>
        <v>September</v>
      </c>
      <c r="AD1492" s="1" t="str">
        <f t="shared" si="697"/>
        <v>11</v>
      </c>
      <c r="AE1492" s="1" t="str">
        <f t="shared" si="698"/>
        <v>November</v>
      </c>
      <c r="AF1492" s="1" t="s">
        <v>24658</v>
      </c>
      <c r="AG1492" s="1" t="str">
        <f t="shared" si="674"/>
        <v xml:space="preserve">Seed </v>
      </c>
      <c r="AH1492"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92" s="1" t="s">
        <v>167</v>
      </c>
      <c r="AJ1492" s="1" t="s">
        <v>53</v>
      </c>
      <c r="AK1492" s="1" t="s">
        <v>17104</v>
      </c>
      <c r="AL1492" s="1" t="str">
        <f t="shared" si="685"/>
        <v>Unscented</v>
      </c>
      <c r="AM1492" s="1" t="b">
        <v>0</v>
      </c>
      <c r="AN1492" s="1" t="b">
        <v>0</v>
      </c>
      <c r="AO1492" s="1" t="b">
        <v>0</v>
      </c>
      <c r="AP1492" s="5" t="s">
        <v>28</v>
      </c>
      <c r="AQ1492" s="5" t="str">
        <f t="shared" si="676"/>
        <v>Light, Medium, Heavy</v>
      </c>
      <c r="AR1492" s="1" t="s">
        <v>10</v>
      </c>
      <c r="AS1492" s="1" t="str">
        <f t="shared" si="686"/>
        <v>None, Partial</v>
      </c>
      <c r="AT1492" s="1" t="str">
        <f t="shared" si="677"/>
        <v>Partial, Full</v>
      </c>
      <c r="AU1492" s="1" t="s">
        <v>29</v>
      </c>
      <c r="AV1492" s="1" t="str">
        <f t="shared" si="678"/>
        <v>Moist</v>
      </c>
      <c r="AW1492" s="1" t="s">
        <v>12</v>
      </c>
      <c r="AX1492" s="1" t="str">
        <f t="shared" si="679"/>
        <v>Acid, Neutral, Alkaline</v>
      </c>
      <c r="AY1492" s="1" t="b">
        <v>0</v>
      </c>
      <c r="AZ1492" s="1" t="b">
        <v>0</v>
      </c>
      <c r="BA1492" s="1" t="b">
        <v>0</v>
      </c>
      <c r="BC1492" t="str">
        <f t="shared" si="680"/>
        <v>FALSE</v>
      </c>
      <c r="BE1492" t="str">
        <f t="shared" si="681"/>
        <v>FALSE</v>
      </c>
      <c r="BF1492" s="1" t="b">
        <v>0</v>
      </c>
      <c r="BG1492" s="1" t="b">
        <v>0</v>
      </c>
      <c r="BH1492" s="1" t="b">
        <v>0</v>
      </c>
      <c r="BJ1492" s="1" t="str">
        <f t="shared" si="682"/>
        <v>FALSE</v>
      </c>
      <c r="BL1492" t="str">
        <f t="shared" si="683"/>
        <v>FALSE</v>
      </c>
      <c r="BM1492" s="1" t="b">
        <v>0</v>
      </c>
      <c r="BN1492" s="1" t="b">
        <v>0</v>
      </c>
      <c r="BO1492" s="1">
        <f t="shared" si="687"/>
        <v>8</v>
      </c>
      <c r="BP1492" s="1" t="s">
        <v>31</v>
      </c>
      <c r="BQ1492" s="1" cm="1">
        <f t="array" ref="BQ1492">_xlfn.IFS(BP1492="None Known",0, LEN(BP1492)&gt;500, 5,LEN(BP1492)&gt;400, 4, LEN(BP1492)&gt;300, 3, LEN(BP1492)&gt;200, 2, LEN(BP1492)&gt;1, 1)</f>
        <v>0</v>
      </c>
      <c r="BR1492" s="16" t="s">
        <v>25326</v>
      </c>
      <c r="BS1492" s="1">
        <v>2</v>
      </c>
      <c r="BT1492" s="1" t="s">
        <v>168</v>
      </c>
      <c r="BU1492" s="1">
        <v>2</v>
      </c>
      <c r="BV1492" s="1" t="s">
        <v>169</v>
      </c>
      <c r="BW1492" s="1" t="s">
        <v>170</v>
      </c>
      <c r="BX1492" s="1"/>
      <c r="BY1492" t="str">
        <f>_xlfn.XLOOKUP($B1492,Img_lookup!A:A,Img_lookup!B:B, "Not available")</f>
        <v>099d8d76-d0e6-47fc-aac5-fa59a0c02b78</v>
      </c>
      <c r="BZ1492" t="str">
        <f>_xlfn.XLOOKUP($B1492,Img_lookup!A:A,Img_lookup!C:C, "Not available")</f>
        <v>Canna 'Tropical Rose' with foliage of Polygonum orientale (Persicaria orientalis) 'Variegatum' 110731</v>
      </c>
      <c r="CA1492" t="str">
        <f>_xlfn.XLOOKUP($B1492,Img_lookup!A:A,Img_lookup!D:D, "Not available")</f>
        <v>cultivar413</v>
      </c>
      <c r="CB1492" t="str">
        <f>_xlfn.XLOOKUP($B1492,Img_lookup!A:A,Img_lookup!E:E, "https://imgur.com/aT5wafe")</f>
        <v>https://api.openverse.engineering/v1/images/099d8d76-d0e6-47fc-aac5-fa59a0c02b78/thumb/</v>
      </c>
    </row>
    <row r="1493" spans="1:80" ht="238" x14ac:dyDescent="0.15">
      <c r="A1493" s="1" t="s">
        <v>92</v>
      </c>
      <c r="B1493" s="1" t="s">
        <v>2028</v>
      </c>
      <c r="D1493" s="1" t="s">
        <v>2029</v>
      </c>
      <c r="E1493" s="1" t="s">
        <v>2030</v>
      </c>
      <c r="F1493" s="1" t="s">
        <v>17124</v>
      </c>
      <c r="G1493" s="1" t="s">
        <v>17124</v>
      </c>
      <c r="H1493" s="11" t="str">
        <f t="shared" si="693"/>
        <v>Annual/Perennial</v>
      </c>
      <c r="J1493" s="1">
        <v>1.7999999520000001</v>
      </c>
      <c r="L1493" t="str" cm="1">
        <f t="array" ref="L1493">_xlfn.IFS(J1493+K1493="", "Unknown", J1493+K1493&gt;3, "Large", J1493+K1493&gt;0.5, "Medium", J1493+K1493&gt;0, "Small")</f>
        <v>Medium</v>
      </c>
      <c r="N1493" cm="1">
        <f t="array" ref="N1493">IF($M1493="",INDEX($M$2:$M$2176,MATCH(1,INDEX(($A$2:$A$2176=$A1493)*($M$2:$M$2176&lt;&gt;""),0),0)),$M1493)</f>
        <v>6</v>
      </c>
      <c r="O1493" s="2" t="str">
        <f t="shared" si="684"/>
        <v>Seasonal outdoors</v>
      </c>
      <c r="P1493" s="1" t="s">
        <v>2031</v>
      </c>
      <c r="R1493" t="str">
        <f t="shared" si="688"/>
        <v>Medium</v>
      </c>
      <c r="T1493" s="1"/>
      <c r="U1493" s="1"/>
      <c r="V1493" s="1" t="s">
        <v>51</v>
      </c>
      <c r="W1493" s="6" t="str">
        <f t="shared" si="694"/>
        <v>7</v>
      </c>
      <c r="X1493" t="str">
        <f>IF(W1493="1", "January", IF(W1493="2", "February", IF(W1493="3", "March", IF(W1493="4", "April", IF(W1493="5", "May", IF(W1493="6", "June", IF(W1493="7", "July", IF(W1493="8", "August", IF(W1493="9", "September", IF(W1493="10", "October", IF(W1493="11", "November", IF(W1493="12", "December", "Other"))))))))))))</f>
        <v>July</v>
      </c>
      <c r="Y1493" s="2" t="str">
        <f>IF(ISNUMBER(SEARCH("-",V1493)),TRIM(RIGHT(V1493,LEN(V1493)-SEARCH("-",V1493))),V1493)</f>
        <v>8</v>
      </c>
      <c r="Z1493" s="2" t="str">
        <f>IF(Y1493="1", "January", IF(Y1493="2", "February", IF(Y1493="3", "March", IF(Y1493="4", "April", IF(Y1493="5", "May", IF(Y1493="6", "June", IF(Y1493="7", "July", IF(Y1493="8", "August", IF(Y1493="9", "September", IF(Y1493="10", "October", IF(Y1493="11", "November", IF(Y1493="12", "December", "Other"))))))))))))</f>
        <v>August</v>
      </c>
      <c r="AA1493" s="1" t="s">
        <v>135</v>
      </c>
      <c r="AB1493" s="1" t="str">
        <f t="shared" si="695"/>
        <v>8</v>
      </c>
      <c r="AC1493" s="1" t="str">
        <f t="shared" si="696"/>
        <v>August</v>
      </c>
      <c r="AD1493" s="1" t="str">
        <f t="shared" si="697"/>
        <v>10</v>
      </c>
      <c r="AE1493" s="1" t="str">
        <f t="shared" si="698"/>
        <v>October</v>
      </c>
      <c r="AF1493" s="1" t="s">
        <v>24658</v>
      </c>
      <c r="AG1493" s="1" t="str">
        <f t="shared" si="674"/>
        <v xml:space="preserve">Seed </v>
      </c>
      <c r="AH1493"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93" s="1" t="s">
        <v>2032</v>
      </c>
      <c r="AJ1493" s="1" t="s">
        <v>53</v>
      </c>
      <c r="AK1493" s="1" t="s">
        <v>17104</v>
      </c>
      <c r="AL1493" s="1" t="str">
        <f t="shared" si="685"/>
        <v>Unscented</v>
      </c>
      <c r="AM1493" s="1" t="b">
        <v>0</v>
      </c>
      <c r="AN1493" s="1" t="b">
        <v>0</v>
      </c>
      <c r="AO1493" s="1" t="b">
        <v>0</v>
      </c>
      <c r="AP1493" s="5" t="s">
        <v>28</v>
      </c>
      <c r="AQ1493" s="5" t="str">
        <f t="shared" si="676"/>
        <v>Light, Medium, Heavy</v>
      </c>
      <c r="AR1493" s="1" t="s">
        <v>10</v>
      </c>
      <c r="AS1493" s="1" t="str">
        <f t="shared" si="686"/>
        <v>None, Partial</v>
      </c>
      <c r="AT1493" s="1" t="str">
        <f t="shared" si="677"/>
        <v>Partial, Full</v>
      </c>
      <c r="AU1493" s="1" t="s">
        <v>402</v>
      </c>
      <c r="AV1493" s="1" t="str">
        <f t="shared" si="678"/>
        <v>Moist, Wet/Water</v>
      </c>
      <c r="AW1493" s="1" t="s">
        <v>12</v>
      </c>
      <c r="AX1493" s="1" t="str">
        <f t="shared" si="679"/>
        <v>Acid, Neutral, Alkaline</v>
      </c>
      <c r="AY1493" s="1" t="b">
        <v>0</v>
      </c>
      <c r="AZ1493" s="1" t="b">
        <v>0</v>
      </c>
      <c r="BA1493" s="1" t="b">
        <v>0</v>
      </c>
      <c r="BC1493" t="str">
        <f t="shared" si="680"/>
        <v>FALSE</v>
      </c>
      <c r="BE1493" t="str">
        <f t="shared" si="681"/>
        <v>FALSE</v>
      </c>
      <c r="BF1493" s="1" t="b">
        <v>0</v>
      </c>
      <c r="BG1493" s="1" t="b">
        <v>0</v>
      </c>
      <c r="BH1493" s="1" t="b">
        <v>0</v>
      </c>
      <c r="BJ1493" s="1" t="str">
        <f t="shared" si="682"/>
        <v>FALSE</v>
      </c>
      <c r="BL1493" t="str">
        <f t="shared" si="683"/>
        <v>FALSE</v>
      </c>
      <c r="BM1493" s="1" t="b">
        <v>0</v>
      </c>
      <c r="BN1493" s="1" t="b">
        <v>0</v>
      </c>
      <c r="BO1493" s="1">
        <f t="shared" si="687"/>
        <v>4</v>
      </c>
      <c r="BP1493" s="1" t="s">
        <v>31</v>
      </c>
      <c r="BQ1493" s="1" cm="1">
        <f t="array" ref="BQ1493">_xlfn.IFS(BP1493="None Known",0, LEN(BP1493)&gt;500, 5,LEN(BP1493)&gt;400, 4, LEN(BP1493)&gt;300, 3, LEN(BP1493)&gt;200, 2, LEN(BP1493)&gt;1, 1)</f>
        <v>0</v>
      </c>
      <c r="BR1493" s="16" t="s">
        <v>24973</v>
      </c>
      <c r="BS1493" s="1">
        <v>1</v>
      </c>
      <c r="BT1493" s="1" t="s">
        <v>2033</v>
      </c>
      <c r="BU1493" s="1">
        <v>1</v>
      </c>
      <c r="BV1493" s="1" t="s">
        <v>2034</v>
      </c>
      <c r="BW1493" s="1" t="s">
        <v>170</v>
      </c>
      <c r="BX1493" s="1"/>
      <c r="BY1493" t="str">
        <f>_xlfn.XLOOKUP($B1493,Img_lookup!A:A,Img_lookup!B:B, "Not available")</f>
        <v>698c6e79-bfb5-467e-8ab9-7640e04f6ae7</v>
      </c>
      <c r="BZ1493" t="str">
        <f>_xlfn.XLOOKUP($B1493,Img_lookup!A:A,Img_lookup!C:C, "Not available")</f>
        <v>Polygonum perfoliatum L.</v>
      </c>
      <c r="CA1493" t="str">
        <f>_xlfn.XLOOKUP($B1493,Img_lookup!A:A,Img_lookup!D:D, "Not available")</f>
        <v>Leopold A. Charette</v>
      </c>
      <c r="CB1493" t="str">
        <f>_xlfn.XLOOKUP($B1493,Img_lookup!A:A,Img_lookup!E:E, "https://imgur.com/aT5wafe")</f>
        <v>https://api.openverse.engineering/v1/images/698c6e79-bfb5-467e-8ab9-7640e04f6ae7/thumb/</v>
      </c>
    </row>
    <row r="1494" spans="1:80" ht="238" x14ac:dyDescent="0.15">
      <c r="A1494" s="1" t="s">
        <v>92</v>
      </c>
      <c r="B1494" s="1" t="s">
        <v>13690</v>
      </c>
      <c r="C1494" s="1" t="s">
        <v>13691</v>
      </c>
      <c r="E1494" s="1" t="s">
        <v>13692</v>
      </c>
      <c r="F1494" s="1" t="s">
        <v>85</v>
      </c>
      <c r="G1494" s="1" t="s">
        <v>85</v>
      </c>
      <c r="H1494" s="11" t="str">
        <f t="shared" si="693"/>
        <v>Annual</v>
      </c>
      <c r="J1494" s="1">
        <v>0.60000002399999997</v>
      </c>
      <c r="L1494" t="str" cm="1">
        <f t="array" ref="L1494">_xlfn.IFS(J1494+K1494="", "Unknown", J1494+K1494&gt;3, "Large", J1494+K1494&gt;0.5, "Medium", J1494+K1494&gt;0, "Small")</f>
        <v>Medium</v>
      </c>
      <c r="M1494" s="1">
        <v>5</v>
      </c>
      <c r="N1494" cm="1">
        <f t="array" ref="N1494">IF($M1494="",INDEX($M$2:$M$2176,MATCH(1,INDEX(($A$2:$A$2176=$A1494)*($M$2:$M$2176&lt;&gt;""),0),0)),$M1494)</f>
        <v>5</v>
      </c>
      <c r="O1494" s="2" t="str">
        <f t="shared" si="684"/>
        <v>Seasonal outdoors</v>
      </c>
      <c r="P1494" s="1" t="s">
        <v>13693</v>
      </c>
      <c r="R1494" t="str">
        <f t="shared" si="688"/>
        <v>Medium</v>
      </c>
      <c r="T1494" s="1"/>
      <c r="U1494" s="1"/>
      <c r="V1494" s="1" t="s">
        <v>75</v>
      </c>
      <c r="W1494" s="6" t="str">
        <f t="shared" si="694"/>
        <v>6</v>
      </c>
      <c r="X1494" t="str">
        <f>IF(W1494="1", "January", IF(W1494="2", "February", IF(W1494="3", "March", IF(W1494="4", "April", IF(W1494="5", "May", IF(W1494="6", "June", IF(W1494="7", "July", IF(W1494="8", "August", IF(W1494="9", "September", IF(W1494="10", "October", IF(W1494="11", "November", IF(W1494="12", "December", "Other"))))))))))))</f>
        <v>June</v>
      </c>
      <c r="Y1494" s="2" t="str">
        <f>IF(ISNUMBER(SEARCH("-",V1494)),TRIM(RIGHT(V1494,LEN(V1494)-SEARCH("-",V1494))),V1494)</f>
        <v>10</v>
      </c>
      <c r="Z1494" s="2" t="str">
        <f>IF(Y1494="1", "January", IF(Y1494="2", "February", IF(Y1494="3", "March", IF(Y1494="4", "April", IF(Y1494="5", "May", IF(Y1494="6", "June", IF(Y1494="7", "July", IF(Y1494="8", "August", IF(Y1494="9", "September", IF(Y1494="10", "October", IF(Y1494="11", "November", IF(Y1494="12", "December", "Other"))))))))))))</f>
        <v>October</v>
      </c>
      <c r="AA1494" s="1" t="s">
        <v>135</v>
      </c>
      <c r="AB1494" s="1" t="str">
        <f t="shared" si="695"/>
        <v>8</v>
      </c>
      <c r="AC1494" s="1" t="str">
        <f t="shared" si="696"/>
        <v>August</v>
      </c>
      <c r="AD1494" s="1" t="str">
        <f t="shared" si="697"/>
        <v>10</v>
      </c>
      <c r="AE1494" s="1" t="str">
        <f t="shared" si="698"/>
        <v>October</v>
      </c>
      <c r="AF1494" s="1" t="s">
        <v>24238</v>
      </c>
      <c r="AG1494" s="1" t="str">
        <f t="shared" si="674"/>
        <v xml:space="preserve">Seed </v>
      </c>
      <c r="AH1494" s="2" t="str">
        <f t="shared" si="675"/>
        <v>Sow spring in situ.</v>
      </c>
      <c r="AI1494" s="1" t="s">
        <v>6429</v>
      </c>
      <c r="AJ1494" s="1" t="s">
        <v>2431</v>
      </c>
      <c r="AK1494" s="1" t="s">
        <v>17104</v>
      </c>
      <c r="AL1494" s="1" t="str">
        <f t="shared" si="685"/>
        <v>Unscented</v>
      </c>
      <c r="AM1494" s="1" t="b">
        <v>0</v>
      </c>
      <c r="AN1494" s="1" t="b">
        <v>0</v>
      </c>
      <c r="AO1494" s="1" t="b">
        <v>0</v>
      </c>
      <c r="AP1494" s="5" t="s">
        <v>28</v>
      </c>
      <c r="AQ1494" s="5" t="str">
        <f t="shared" si="676"/>
        <v>Light, Medium, Heavy</v>
      </c>
      <c r="AR1494" s="1" t="s">
        <v>10</v>
      </c>
      <c r="AS1494" s="1" t="str">
        <f t="shared" si="686"/>
        <v>None, Partial</v>
      </c>
      <c r="AT1494" s="1" t="str">
        <f t="shared" si="677"/>
        <v>Partial, Full</v>
      </c>
      <c r="AU1494" s="1" t="s">
        <v>29</v>
      </c>
      <c r="AV1494" s="1" t="str">
        <f t="shared" si="678"/>
        <v>Moist</v>
      </c>
      <c r="AW1494" s="1" t="s">
        <v>12</v>
      </c>
      <c r="AX1494" s="1" t="str">
        <f t="shared" si="679"/>
        <v>Acid, Neutral, Alkaline</v>
      </c>
      <c r="AY1494" s="1" t="b">
        <v>0</v>
      </c>
      <c r="AZ1494" s="1" t="b">
        <v>0</v>
      </c>
      <c r="BA1494" s="1" t="b">
        <v>0</v>
      </c>
      <c r="BC1494" t="str">
        <f t="shared" si="680"/>
        <v>FALSE</v>
      </c>
      <c r="BE1494" t="str">
        <f t="shared" si="681"/>
        <v>FALSE</v>
      </c>
      <c r="BF1494" s="1" t="b">
        <v>0</v>
      </c>
      <c r="BG1494" s="1" t="b">
        <v>0</v>
      </c>
      <c r="BH1494" s="1" t="b">
        <v>0</v>
      </c>
      <c r="BJ1494" s="1" t="str">
        <f t="shared" si="682"/>
        <v>FALSE</v>
      </c>
      <c r="BK1494" s="1" t="s">
        <v>77</v>
      </c>
      <c r="BL1494" t="str">
        <f t="shared" si="683"/>
        <v>TRUE</v>
      </c>
      <c r="BM1494" s="1" t="b">
        <v>0</v>
      </c>
      <c r="BN1494" s="1" t="b">
        <v>0</v>
      </c>
      <c r="BO1494" s="1">
        <f t="shared" si="687"/>
        <v>6</v>
      </c>
      <c r="BP1494" s="1" t="s">
        <v>13694</v>
      </c>
      <c r="BQ1494" s="1" cm="1">
        <f t="array" ref="BQ1494">_xlfn.IFS(BP1494="None Known",0, LEN(BP1494)&gt;500, 5,LEN(BP1494)&gt;400, 4, LEN(BP1494)&gt;300, 3, LEN(BP1494)&gt;200, 2, LEN(BP1494)&gt;1, 1)</f>
        <v>1</v>
      </c>
      <c r="BR1494" s="16" t="s">
        <v>24974</v>
      </c>
      <c r="BS1494" s="1">
        <v>1</v>
      </c>
      <c r="BT1494" s="1" t="s">
        <v>13695</v>
      </c>
      <c r="BU1494" s="1">
        <v>2</v>
      </c>
      <c r="BV1494" s="1" t="s">
        <v>3404</v>
      </c>
      <c r="BW1494" s="1" t="s">
        <v>170</v>
      </c>
      <c r="BX1494" s="1"/>
      <c r="BY1494" t="str">
        <f>_xlfn.XLOOKUP($B1494,Img_lookup!A:A,Img_lookup!B:B, "Not available")</f>
        <v>de16db87-464b-4786-93f1-f117378b34a6</v>
      </c>
      <c r="BZ1494" t="str">
        <f>_xlfn.XLOOKUP($B1494,Img_lookup!A:A,Img_lookup!C:C, "Not available")</f>
        <v>Polygonum persicaria by River Ogmore, Bridgend</v>
      </c>
      <c r="CA1494" t="str">
        <f>_xlfn.XLOOKUP($B1494,Img_lookup!A:A,Img_lookup!D:D, "Not available")</f>
        <v>Mary Gillham Archive Project</v>
      </c>
      <c r="CB1494" t="str">
        <f>_xlfn.XLOOKUP($B1494,Img_lookup!A:A,Img_lookup!E:E, "https://imgur.com/aT5wafe")</f>
        <v>https://api.openverse.engineering/v1/images/de16db87-464b-4786-93f1-f117378b34a6/thumb/</v>
      </c>
    </row>
    <row r="1495" spans="1:80" ht="168" x14ac:dyDescent="0.15">
      <c r="A1495" s="1" t="s">
        <v>92</v>
      </c>
      <c r="B1495" s="1" t="s">
        <v>6477</v>
      </c>
      <c r="D1495" s="1" t="s">
        <v>6478</v>
      </c>
      <c r="E1495" s="1" t="s">
        <v>606</v>
      </c>
      <c r="F1495" s="1" t="s">
        <v>85</v>
      </c>
      <c r="G1495" s="1" t="s">
        <v>85</v>
      </c>
      <c r="H1495" s="11" t="str">
        <f t="shared" si="693"/>
        <v>Annual</v>
      </c>
      <c r="J1495" s="1">
        <v>0.60000002399999997</v>
      </c>
      <c r="L1495" t="str" cm="1">
        <f t="array" ref="L1495">_xlfn.IFS(J1495+K1495="", "Unknown", J1495+K1495&gt;3, "Large", J1495+K1495&gt;0.5, "Medium", J1495+K1495&gt;0, "Small")</f>
        <v>Medium</v>
      </c>
      <c r="N1495" cm="1">
        <f t="array" ref="N1495">IF($M1495="",INDEX($M$2:$M$2176,MATCH(1,INDEX(($A$2:$A$2176=$A1495)*($M$2:$M$2176&lt;&gt;""),0),0)),$M1495)</f>
        <v>6</v>
      </c>
      <c r="O1495" s="2" t="str">
        <f t="shared" si="684"/>
        <v>Seasonal outdoors</v>
      </c>
      <c r="P1495" s="1" t="s">
        <v>6479</v>
      </c>
      <c r="R1495" t="str">
        <f t="shared" si="688"/>
        <v>Medium</v>
      </c>
      <c r="T1495" s="1"/>
      <c r="U1495" s="1"/>
      <c r="V1495" s="1" t="s">
        <v>427</v>
      </c>
      <c r="W1495" s="6" t="str">
        <f t="shared" si="694"/>
        <v>8</v>
      </c>
      <c r="X1495" t="str">
        <f>IF(W1495="1", "January", IF(W1495="2", "February", IF(W1495="3", "March", IF(W1495="4", "April", IF(W1495="5", "May", IF(W1495="6", "June", IF(W1495="7", "July", IF(W1495="8", "August", IF(W1495="9", "September", IF(W1495="10", "October", IF(W1495="11", "November", IF(W1495="12", "December", "Other"))))))))))))</f>
        <v>August</v>
      </c>
      <c r="Y1495" s="2" t="str">
        <f>IF(ISNUMBER(SEARCH("-",V1495)),TRIM(RIGHT(V1495,LEN(V1495)-SEARCH("-",V1495))),V1495)</f>
        <v>9</v>
      </c>
      <c r="Z1495" s="2" t="str">
        <f>IF(Y1495="1", "January", IF(Y1495="2", "February", IF(Y1495="3", "March", IF(Y1495="4", "April", IF(Y1495="5", "May", IF(Y1495="6", "June", IF(Y1495="7", "July", IF(Y1495="8", "August", IF(Y1495="9", "September", IF(Y1495="10", "October", IF(Y1495="11", "November", IF(Y1495="12", "December", "Other"))))))))))))</f>
        <v>September</v>
      </c>
      <c r="AA1495" s="1" t="s">
        <v>109</v>
      </c>
      <c r="AB1495" s="1" t="str">
        <f t="shared" si="695"/>
        <v>9</v>
      </c>
      <c r="AC1495" s="1" t="str">
        <f t="shared" si="696"/>
        <v>September</v>
      </c>
      <c r="AD1495" s="1" t="str">
        <f t="shared" si="697"/>
        <v>10</v>
      </c>
      <c r="AE1495" s="1" t="str">
        <f t="shared" si="698"/>
        <v>October</v>
      </c>
      <c r="AF1495" s="1" t="s">
        <v>24658</v>
      </c>
      <c r="AG1495" s="1" t="str">
        <f t="shared" si="674"/>
        <v xml:space="preserve">Seed </v>
      </c>
      <c r="AH1495"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95" s="1" t="s">
        <v>6480</v>
      </c>
      <c r="AK1495" s="1" t="s">
        <v>17104</v>
      </c>
      <c r="AL1495" s="1" t="str">
        <f t="shared" si="685"/>
        <v>Unscented</v>
      </c>
      <c r="AM1495" s="1" t="b">
        <v>0</v>
      </c>
      <c r="AN1495" s="1" t="b">
        <v>0</v>
      </c>
      <c r="AO1495" s="1" t="b">
        <v>0</v>
      </c>
      <c r="AP1495" s="5" t="s">
        <v>28</v>
      </c>
      <c r="AQ1495" s="5" t="str">
        <f t="shared" si="676"/>
        <v>Light, Medium, Heavy</v>
      </c>
      <c r="AR1495" s="1" t="s">
        <v>10</v>
      </c>
      <c r="AS1495" s="1" t="str">
        <f t="shared" si="686"/>
        <v>None, Partial</v>
      </c>
      <c r="AT1495" s="1" t="str">
        <f t="shared" si="677"/>
        <v>Partial, Full</v>
      </c>
      <c r="AU1495" s="1" t="s">
        <v>402</v>
      </c>
      <c r="AV1495" s="1" t="str">
        <f t="shared" si="678"/>
        <v>Moist, Wet/Water</v>
      </c>
      <c r="AW1495" s="1" t="s">
        <v>12</v>
      </c>
      <c r="AX1495" s="1" t="str">
        <f t="shared" si="679"/>
        <v>Acid, Neutral, Alkaline</v>
      </c>
      <c r="AY1495" s="1" t="b">
        <v>0</v>
      </c>
      <c r="AZ1495" s="1" t="b">
        <v>0</v>
      </c>
      <c r="BA1495" s="1" t="b">
        <v>0</v>
      </c>
      <c r="BC1495" t="str">
        <f t="shared" si="680"/>
        <v>FALSE</v>
      </c>
      <c r="BE1495" t="str">
        <f t="shared" si="681"/>
        <v>FALSE</v>
      </c>
      <c r="BF1495" s="1" t="b">
        <v>0</v>
      </c>
      <c r="BG1495" s="1" t="b">
        <v>0</v>
      </c>
      <c r="BH1495" s="1" t="b">
        <v>0</v>
      </c>
      <c r="BJ1495" s="1" t="str">
        <f t="shared" si="682"/>
        <v>FALSE</v>
      </c>
      <c r="BL1495" t="str">
        <f t="shared" si="683"/>
        <v>FALSE</v>
      </c>
      <c r="BM1495" s="1" t="b">
        <v>0</v>
      </c>
      <c r="BN1495" s="1" t="b">
        <v>0</v>
      </c>
      <c r="BO1495" s="1">
        <f t="shared" si="687"/>
        <v>3</v>
      </c>
      <c r="BP1495" s="1" t="s">
        <v>31</v>
      </c>
      <c r="BQ1495" s="1" cm="1">
        <f t="array" ref="BQ1495">_xlfn.IFS(BP1495="None Known",0, LEN(BP1495)&gt;500, 5,LEN(BP1495)&gt;400, 4, LEN(BP1495)&gt;300, 3, LEN(BP1495)&gt;200, 2, LEN(BP1495)&gt;1, 1)</f>
        <v>0</v>
      </c>
      <c r="BR1495" s="16" t="s">
        <v>24975</v>
      </c>
      <c r="BS1495" s="1">
        <v>1</v>
      </c>
      <c r="BT1495" s="1" t="s">
        <v>31</v>
      </c>
      <c r="BU1495" s="1">
        <v>0</v>
      </c>
      <c r="BV1495" s="1" t="s">
        <v>1997</v>
      </c>
      <c r="BW1495" s="1" t="s">
        <v>170</v>
      </c>
      <c r="BX1495" s="1"/>
      <c r="BY1495" t="str">
        <f>_xlfn.XLOOKUP($B1495,Img_lookup!A:A,Img_lookup!B:B, "Not available")</f>
        <v>e2a29810-2d41-4ffa-a3de-3e3d55c135db</v>
      </c>
      <c r="BZ1495" t="str">
        <f>_xlfn.XLOOKUP($B1495,Img_lookup!A:A,Img_lookup!C:C, "Not available")</f>
        <v>Polygonum pubescens Blume</v>
      </c>
      <c r="CA1495" t="str">
        <f>_xlfn.XLOOKUP($B1495,Img_lookup!A:A,Img_lookup!D:D, "Not available")</f>
        <v>C. C. Chuang</v>
      </c>
      <c r="CB1495" t="str">
        <f>_xlfn.XLOOKUP($B1495,Img_lookup!A:A,Img_lookup!E:E, "https://imgur.com/aT5wafe")</f>
        <v>https://api.openverse.engineering/v1/images/e2a29810-2d41-4ffa-a3de-3e3d55c135db/thumb/</v>
      </c>
    </row>
    <row r="1496" spans="1:80" ht="409.6" x14ac:dyDescent="0.15">
      <c r="A1496" s="1" t="s">
        <v>92</v>
      </c>
      <c r="B1496" s="1" t="s">
        <v>3085</v>
      </c>
      <c r="D1496" s="1" t="s">
        <v>3086</v>
      </c>
      <c r="E1496" s="1" t="s">
        <v>3087</v>
      </c>
      <c r="F1496" s="1" t="s">
        <v>17124</v>
      </c>
      <c r="G1496" s="1" t="s">
        <v>17124</v>
      </c>
      <c r="H1496" s="11" t="str">
        <f t="shared" si="693"/>
        <v>Annual/Perennial</v>
      </c>
      <c r="L1496" t="e" cm="1">
        <f t="array" ref="L1496">_xlfn.IFS(J1496+K1496="", "Unknown", J1496+K1496&gt;3, "Large", J1496+K1496&gt;0.5, "Medium", J1496+K1496&gt;0, "Small")</f>
        <v>#N/A</v>
      </c>
      <c r="N1496" cm="1">
        <f t="array" ref="N1496">IF($M1496="",INDEX($M$2:$M$2176,MATCH(1,INDEX(($A$2:$A$2176=$A1496)*($M$2:$M$2176&lt;&gt;""),0),0)),$M1496)</f>
        <v>6</v>
      </c>
      <c r="O1496" s="2" t="str">
        <f t="shared" si="684"/>
        <v>Seasonal outdoors</v>
      </c>
      <c r="P1496" s="1" t="s">
        <v>3088</v>
      </c>
      <c r="R1496" t="str">
        <f t="shared" si="688"/>
        <v>Medium</v>
      </c>
      <c r="W1496"/>
      <c r="AF1496" s="16" t="s">
        <v>24657</v>
      </c>
      <c r="AG1496" s="1" t="str">
        <f t="shared" si="674"/>
        <v xml:space="preserve">Seed </v>
      </c>
      <c r="AH1496"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96" s="1" t="s">
        <v>3089</v>
      </c>
      <c r="AK1496" s="1" t="s">
        <v>17104</v>
      </c>
      <c r="AL1496" s="1" t="str">
        <f t="shared" si="685"/>
        <v>Unscented</v>
      </c>
      <c r="AM1496" s="1" t="b">
        <v>0</v>
      </c>
      <c r="AN1496" s="1" t="b">
        <v>0</v>
      </c>
      <c r="AO1496" s="1" t="b">
        <v>0</v>
      </c>
      <c r="AP1496" s="5" t="s">
        <v>28</v>
      </c>
      <c r="AQ1496" s="5" t="str">
        <f t="shared" si="676"/>
        <v>Light, Medium, Heavy</v>
      </c>
      <c r="AR1496" s="1" t="s">
        <v>10</v>
      </c>
      <c r="AS1496" s="1" t="str">
        <f t="shared" si="686"/>
        <v>None, Partial</v>
      </c>
      <c r="AT1496" s="1" t="str">
        <f t="shared" si="677"/>
        <v>Partial, Full</v>
      </c>
      <c r="AU1496" s="1" t="s">
        <v>402</v>
      </c>
      <c r="AV1496" s="1" t="str">
        <f t="shared" si="678"/>
        <v>Moist, Wet/Water</v>
      </c>
      <c r="AW1496" s="1" t="s">
        <v>12</v>
      </c>
      <c r="AX1496" s="1" t="str">
        <f t="shared" si="679"/>
        <v>Acid, Neutral, Alkaline</v>
      </c>
      <c r="AY1496" s="1" t="b">
        <v>0</v>
      </c>
      <c r="AZ1496" s="1" t="b">
        <v>0</v>
      </c>
      <c r="BA1496" s="1" t="b">
        <v>0</v>
      </c>
      <c r="BC1496" t="str">
        <f t="shared" si="680"/>
        <v>FALSE</v>
      </c>
      <c r="BE1496" t="str">
        <f t="shared" si="681"/>
        <v>FALSE</v>
      </c>
      <c r="BF1496" s="1" t="b">
        <v>0</v>
      </c>
      <c r="BG1496" s="1" t="b">
        <v>0</v>
      </c>
      <c r="BH1496" s="1" t="b">
        <v>0</v>
      </c>
      <c r="BJ1496" s="1" t="str">
        <f t="shared" si="682"/>
        <v>FALSE</v>
      </c>
      <c r="BL1496" t="str">
        <f t="shared" si="683"/>
        <v>FALSE</v>
      </c>
      <c r="BM1496" s="1" t="b">
        <v>0</v>
      </c>
      <c r="BN1496" s="1" t="b">
        <v>0</v>
      </c>
      <c r="BO1496" s="1">
        <f t="shared" si="687"/>
        <v>3</v>
      </c>
      <c r="BP1496" s="1" t="s">
        <v>31</v>
      </c>
      <c r="BQ1496" s="1" cm="1">
        <f t="array" ref="BQ1496">_xlfn.IFS(BP1496="None Known",0, LEN(BP1496)&gt;500, 5,LEN(BP1496)&gt;400, 4, LEN(BP1496)&gt;300, 3, LEN(BP1496)&gt;200, 2, LEN(BP1496)&gt;1, 1)</f>
        <v>0</v>
      </c>
      <c r="BR1496" s="16" t="s">
        <v>24976</v>
      </c>
      <c r="BS1496" s="1">
        <v>1</v>
      </c>
      <c r="BT1496" s="1" t="s">
        <v>31</v>
      </c>
      <c r="BU1496" s="1">
        <v>0</v>
      </c>
      <c r="BV1496" s="1" t="s">
        <v>3090</v>
      </c>
      <c r="BW1496" s="1" t="s">
        <v>170</v>
      </c>
      <c r="BX1496" s="1"/>
      <c r="BY1496" t="str">
        <f>_xlfn.XLOOKUP($B1496,Img_lookup!A:A,Img_lookup!B:B, "Not available")</f>
        <v>f38d5e17-1148-473a-988e-6b1b64197157</v>
      </c>
      <c r="BZ1496" t="str">
        <f>_xlfn.XLOOKUP($B1496,Img_lookup!A:A,Img_lookup!C:C, "Not available")</f>
        <v>Polygonum salicifolium Brouss. ex Willd.</v>
      </c>
      <c r="CA1496" t="str">
        <f>_xlfn.XLOOKUP($B1496,Img_lookup!A:A,Img_lookup!D:D, "Not available")</f>
        <v>G. Germishuizen</v>
      </c>
      <c r="CB1496" t="str">
        <f>_xlfn.XLOOKUP($B1496,Img_lookup!A:A,Img_lookup!E:E, "https://imgur.com/aT5wafe")</f>
        <v>https://api.openverse.engineering/v1/images/f38d5e17-1148-473a-988e-6b1b64197157/thumb/</v>
      </c>
    </row>
    <row r="1497" spans="1:80" ht="112" x14ac:dyDescent="0.15">
      <c r="A1497" s="1" t="s">
        <v>92</v>
      </c>
      <c r="B1497" s="1" t="s">
        <v>11069</v>
      </c>
      <c r="D1497" s="1" t="s">
        <v>11070</v>
      </c>
      <c r="E1497" s="1" t="s">
        <v>11071</v>
      </c>
      <c r="F1497" s="1" t="s">
        <v>85</v>
      </c>
      <c r="G1497" s="1" t="s">
        <v>85</v>
      </c>
      <c r="H1497" s="11" t="str">
        <f t="shared" si="693"/>
        <v>Annual</v>
      </c>
      <c r="J1497" s="1">
        <v>0.75</v>
      </c>
      <c r="L1497" t="str" cm="1">
        <f t="array" ref="L1497">_xlfn.IFS(J1497+K1497="", "Unknown", J1497+K1497&gt;3, "Large", J1497+K1497&gt;0.5, "Medium", J1497+K1497&gt;0, "Small")</f>
        <v>Medium</v>
      </c>
      <c r="N1497" cm="1">
        <f t="array" ref="N1497">IF($M1497="",INDEX($M$2:$M$2176,MATCH(1,INDEX(($A$2:$A$2176=$A1497)*($M$2:$M$2176&lt;&gt;""),0),0)),$M1497)</f>
        <v>6</v>
      </c>
      <c r="O1497" s="2" t="str">
        <f t="shared" si="684"/>
        <v>Seasonal outdoors</v>
      </c>
      <c r="P1497" s="1" t="s">
        <v>11072</v>
      </c>
      <c r="R1497" t="str">
        <f t="shared" si="688"/>
        <v>Medium</v>
      </c>
      <c r="T1497" s="1"/>
      <c r="U1497" s="1"/>
      <c r="V1497" s="1" t="s">
        <v>51</v>
      </c>
      <c r="W1497" s="6" t="str">
        <f>IF(ISNUMBER(SEARCH("-",V1497)),TRIM(LEFT(V1497,FIND("-",V1497)-1)),V1497)</f>
        <v>7</v>
      </c>
      <c r="X1497" t="str">
        <f>IF(W1497="1", "January", IF(W1497="2", "February", IF(W1497="3", "March", IF(W1497="4", "April", IF(W1497="5", "May", IF(W1497="6", "June", IF(W1497="7", "July", IF(W1497="8", "August", IF(W1497="9", "September", IF(W1497="10", "October", IF(W1497="11", "November", IF(W1497="12", "December", "Other"))))))))))))</f>
        <v>July</v>
      </c>
      <c r="Y1497" s="2" t="str">
        <f>IF(ISNUMBER(SEARCH("-",V1497)),TRIM(RIGHT(V1497,LEN(V1497)-SEARCH("-",V1497))),V1497)</f>
        <v>8</v>
      </c>
      <c r="Z1497" s="2" t="str">
        <f>IF(Y1497="1", "January", IF(Y1497="2", "February", IF(Y1497="3", "March", IF(Y1497="4", "April", IF(Y1497="5", "May", IF(Y1497="6", "June", IF(Y1497="7", "July", IF(Y1497="8", "August", IF(Y1497="9", "September", IF(Y1497="10", "October", IF(Y1497="11", "November", IF(Y1497="12", "December", "Other"))))))))))))</f>
        <v>August</v>
      </c>
      <c r="AA1497" s="1" t="s">
        <v>166</v>
      </c>
      <c r="AB1497" s="1" t="str">
        <f>IF(ISNUMBER(SEARCH("-",AA1497)),TRIM(LEFT(AA1497,FIND("-",AA1497)-1)),AA1497)</f>
        <v>9</v>
      </c>
      <c r="AC1497" s="1" t="str">
        <f>IF(AB1497="1", "January", IF(AB1497="2", "February", IF(AB1497="3", "March", IF(AB1497="4", "April", IF(AB1497="5", "May", IF(AB1497="6", "June", IF(AB1497="7", "July", IF(AB1497="8", "August", IF(AB1497="9", "September", IF(AB1497="10", "October", IF(AB1497="11", "November", IF(AB1497="12", "December", "Other"))))))))))))</f>
        <v>September</v>
      </c>
      <c r="AD1497" s="1" t="str">
        <f>IF(ISNUMBER(SEARCH("-",AA1497)),TRIM(RIGHT(AA1497,LEN(AA1497)-SEARCH("-",AA1497))),AA1497)</f>
        <v>11</v>
      </c>
      <c r="AE1497" s="1" t="str">
        <f>IF(AD1497="1", "January", IF(AD1497="2", "February", IF(AD1497="3", "March", IF(AD1497="4", "April", IF(AD1497="5", "May", IF(AD1497="6", "June", IF(AD1497="7", "July", IF(AD1497="8", "August", IF(AD1497="9", "September", IF(AD1497="10", "October", IF(AD1497="11", "November", IF(AD1497="12", "December", "Other"))))))))))))</f>
        <v>November</v>
      </c>
      <c r="AF1497" s="1" t="s">
        <v>24658</v>
      </c>
      <c r="AG1497" s="1" t="str">
        <f t="shared" si="674"/>
        <v xml:space="preserve">Seed </v>
      </c>
      <c r="AH1497"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v>
      </c>
      <c r="AI1497" s="1" t="s">
        <v>11073</v>
      </c>
      <c r="AJ1497" s="1" t="s">
        <v>53</v>
      </c>
      <c r="AK1497" s="1" t="s">
        <v>17104</v>
      </c>
      <c r="AL1497" s="1" t="str">
        <f t="shared" si="685"/>
        <v>Unscented</v>
      </c>
      <c r="AM1497" s="1" t="b">
        <v>0</v>
      </c>
      <c r="AN1497" s="1" t="b">
        <v>0</v>
      </c>
      <c r="AO1497" s="1" t="b">
        <v>0</v>
      </c>
      <c r="AP1497" s="5" t="s">
        <v>28</v>
      </c>
      <c r="AQ1497" s="5" t="str">
        <f t="shared" si="676"/>
        <v>Light, Medium, Heavy</v>
      </c>
      <c r="AR1497" s="1" t="s">
        <v>30</v>
      </c>
      <c r="AS1497" s="1" t="str">
        <f t="shared" si="686"/>
        <v>None</v>
      </c>
      <c r="AT1497" s="1" t="str">
        <f t="shared" si="677"/>
        <v>Full</v>
      </c>
      <c r="AU1497" s="1" t="s">
        <v>29</v>
      </c>
      <c r="AV1497" s="1" t="str">
        <f t="shared" si="678"/>
        <v>Moist</v>
      </c>
      <c r="AW1497" s="1" t="s">
        <v>12</v>
      </c>
      <c r="AX1497" s="1" t="str">
        <f t="shared" si="679"/>
        <v>Acid, Neutral, Alkaline</v>
      </c>
      <c r="AY1497" s="1" t="b">
        <v>0</v>
      </c>
      <c r="AZ1497" s="1" t="b">
        <v>0</v>
      </c>
      <c r="BA1497" s="1" t="b">
        <v>0</v>
      </c>
      <c r="BC1497" t="str">
        <f t="shared" si="680"/>
        <v>FALSE</v>
      </c>
      <c r="BE1497" t="str">
        <f t="shared" si="681"/>
        <v>FALSE</v>
      </c>
      <c r="BF1497" s="1" t="b">
        <v>0</v>
      </c>
      <c r="BG1497" s="1" t="b">
        <v>0</v>
      </c>
      <c r="BH1497" s="1" t="b">
        <v>0</v>
      </c>
      <c r="BI1497" s="1" t="s">
        <v>77</v>
      </c>
      <c r="BJ1497" s="1" t="str">
        <f t="shared" si="682"/>
        <v>TRUE</v>
      </c>
      <c r="BL1497" t="str">
        <f t="shared" si="683"/>
        <v>FALSE</v>
      </c>
      <c r="BM1497" s="1" t="b">
        <v>0</v>
      </c>
      <c r="BN1497" s="1" t="b">
        <v>0</v>
      </c>
      <c r="BO1497" s="1">
        <f t="shared" si="687"/>
        <v>6</v>
      </c>
      <c r="BP1497" s="1" t="s">
        <v>11074</v>
      </c>
      <c r="BQ1497" s="1" cm="1">
        <f t="array" ref="BQ1497">_xlfn.IFS(BP1497="None Known",0, LEN(BP1497)&gt;500, 5,LEN(BP1497)&gt;400, 4, LEN(BP1497)&gt;300, 3, LEN(BP1497)&gt;200, 2, LEN(BP1497)&gt;1, 1)</f>
        <v>1</v>
      </c>
      <c r="BR1497" s="16" t="s">
        <v>24977</v>
      </c>
      <c r="BS1497" s="1">
        <v>1</v>
      </c>
      <c r="BT1497" s="1" t="s">
        <v>11075</v>
      </c>
      <c r="BU1497" s="1">
        <v>2</v>
      </c>
      <c r="BV1497" s="1" t="s">
        <v>34</v>
      </c>
      <c r="BW1497" s="1" t="s">
        <v>170</v>
      </c>
      <c r="BX1497" s="1"/>
      <c r="BY1497" t="str">
        <f>_xlfn.XLOOKUP($B1497,Img_lookup!A:A,Img_lookup!B:B, "Not available")</f>
        <v>fede98c8-13b8-44ad-8b8a-b8c494bbc4d2</v>
      </c>
      <c r="BZ1497" t="str">
        <f>_xlfn.XLOOKUP($B1497,Img_lookup!A:A,Img_lookup!C:C, "Not available")</f>
        <v>Polygonum tinctorium Aiton</v>
      </c>
      <c r="CA1497" t="str">
        <f>_xlfn.XLOOKUP($B1497,Img_lookup!A:A,Img_lookup!D:D, "Not available")</f>
        <v>Y. N. Lee and Y. S. Lee</v>
      </c>
      <c r="CB1497" t="str">
        <f>_xlfn.XLOOKUP($B1497,Img_lookup!A:A,Img_lookup!E:E, "https://imgur.com/aT5wafe")</f>
        <v>https://api.openverse.engineering/v1/images/fede98c8-13b8-44ad-8b8a-b8c494bbc4d2/thumb/</v>
      </c>
    </row>
    <row r="1498" spans="1:80" ht="409.6" x14ac:dyDescent="0.15">
      <c r="A1498" s="1" t="s">
        <v>92</v>
      </c>
      <c r="B1498" s="1" t="s">
        <v>8219</v>
      </c>
      <c r="C1498" s="1" t="s">
        <v>8220</v>
      </c>
      <c r="D1498" s="1" t="s">
        <v>8221</v>
      </c>
      <c r="E1498" s="1" t="s">
        <v>8222</v>
      </c>
      <c r="F1498" s="1" t="s">
        <v>6</v>
      </c>
      <c r="G1498" s="1" t="s">
        <v>6</v>
      </c>
      <c r="H1498" s="11" t="str">
        <f t="shared" si="693"/>
        <v>Perennial</v>
      </c>
      <c r="J1498" s="1">
        <v>0.60000002399999997</v>
      </c>
      <c r="K1498" s="1">
        <v>0.60000002399999997</v>
      </c>
      <c r="L1498" t="str" cm="1">
        <f t="array" ref="L1498">_xlfn.IFS(J1498+K1498="", "Unknown", J1498+K1498&gt;3, "Large", J1498+K1498&gt;0.5, "Medium", J1498+K1498&gt;0, "Small")</f>
        <v>Medium</v>
      </c>
      <c r="M1498" s="1">
        <v>5</v>
      </c>
      <c r="N1498" cm="1">
        <f t="array" ref="N1498">IF($M1498="",INDEX($M$2:$M$2176,MATCH(1,INDEX(($A$2:$A$2176=$A1498)*($M$2:$M$2176&lt;&gt;""),0),0)),$M1498)</f>
        <v>5</v>
      </c>
      <c r="O1498" s="2" t="str">
        <f t="shared" si="684"/>
        <v>Seasonal outdoors</v>
      </c>
      <c r="P1498" s="1" t="s">
        <v>8223</v>
      </c>
      <c r="R1498" t="str">
        <f t="shared" si="688"/>
        <v>Medium</v>
      </c>
      <c r="W1498"/>
      <c r="AF1498" s="16" t="s">
        <v>24657</v>
      </c>
      <c r="AG1498" s="1" t="str">
        <f t="shared" si="674"/>
        <v xml:space="preserve">Seed </v>
      </c>
      <c r="AH1498"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98" s="1" t="s">
        <v>8224</v>
      </c>
      <c r="AJ1498" s="1" t="s">
        <v>53</v>
      </c>
      <c r="AK1498" s="1" t="s">
        <v>17104</v>
      </c>
      <c r="AL1498" s="1" t="str">
        <f t="shared" si="685"/>
        <v>Unscented</v>
      </c>
      <c r="AM1498" s="1" t="b">
        <v>0</v>
      </c>
      <c r="AN1498" s="1" t="b">
        <v>0</v>
      </c>
      <c r="AO1498" s="1" t="b">
        <v>0</v>
      </c>
      <c r="AP1498" s="5" t="s">
        <v>28</v>
      </c>
      <c r="AQ1498" s="5" t="str">
        <f t="shared" si="676"/>
        <v>Light, Medium, Heavy</v>
      </c>
      <c r="AR1498" s="1" t="s">
        <v>10</v>
      </c>
      <c r="AS1498" s="1" t="str">
        <f t="shared" si="686"/>
        <v>None, Partial</v>
      </c>
      <c r="AT1498" s="1" t="str">
        <f t="shared" si="677"/>
        <v>Partial, Full</v>
      </c>
      <c r="AU1498" s="1" t="s">
        <v>29</v>
      </c>
      <c r="AV1498" s="1" t="str">
        <f t="shared" si="678"/>
        <v>Moist</v>
      </c>
      <c r="AW1498" s="1" t="s">
        <v>12</v>
      </c>
      <c r="AX1498" s="1" t="str">
        <f t="shared" si="679"/>
        <v>Acid, Neutral, Alkaline</v>
      </c>
      <c r="AY1498" s="1" t="b">
        <v>0</v>
      </c>
      <c r="AZ1498" s="1" t="b">
        <v>0</v>
      </c>
      <c r="BA1498" s="1" t="b">
        <v>0</v>
      </c>
      <c r="BC1498" t="str">
        <f t="shared" si="680"/>
        <v>FALSE</v>
      </c>
      <c r="BE1498" t="str">
        <f t="shared" si="681"/>
        <v>FALSE</v>
      </c>
      <c r="BF1498" s="1" t="b">
        <v>0</v>
      </c>
      <c r="BG1498" s="1" t="b">
        <v>0</v>
      </c>
      <c r="BH1498" s="1" t="b">
        <v>0</v>
      </c>
      <c r="BJ1498" s="1" t="str">
        <f t="shared" si="682"/>
        <v>FALSE</v>
      </c>
      <c r="BL1498" t="str">
        <f t="shared" si="683"/>
        <v>FALSE</v>
      </c>
      <c r="BM1498" s="1" t="b">
        <v>0</v>
      </c>
      <c r="BN1498" s="1" t="b">
        <v>0</v>
      </c>
      <c r="BO1498" s="1">
        <f t="shared" si="687"/>
        <v>4</v>
      </c>
      <c r="BP1498" s="1" t="s">
        <v>31</v>
      </c>
      <c r="BQ1498" s="1" cm="1">
        <f t="array" ref="BQ1498">_xlfn.IFS(BP1498="None Known",0, LEN(BP1498)&gt;500, 5,LEN(BP1498)&gt;400, 4, LEN(BP1498)&gt;300, 3, LEN(BP1498)&gt;200, 2, LEN(BP1498)&gt;1, 1)</f>
        <v>0</v>
      </c>
      <c r="BR1498" s="16" t="s">
        <v>24978</v>
      </c>
      <c r="BS1498" s="1">
        <v>1</v>
      </c>
      <c r="BT1498" s="1" t="s">
        <v>8225</v>
      </c>
      <c r="BU1498" s="1">
        <v>1</v>
      </c>
      <c r="BV1498" s="1" t="s">
        <v>34</v>
      </c>
      <c r="BW1498" s="1" t="s">
        <v>170</v>
      </c>
      <c r="BX1498" s="1"/>
      <c r="BY1498" t="str">
        <f>_xlfn.XLOOKUP($B1498,Img_lookup!A:A,Img_lookup!B:B, "Not available")</f>
        <v>3b271fc0-3f5e-460b-ac7e-747b4046de58</v>
      </c>
      <c r="BZ1498" t="str">
        <f>_xlfn.XLOOKUP($B1498,Img_lookup!A:A,Img_lookup!C:C, "Not available")</f>
        <v>Polygonum virginianum L.</v>
      </c>
      <c r="CA1498" t="str">
        <f>_xlfn.XLOOKUP($B1498,Img_lookup!A:A,Img_lookup!D:D, "Not available")</f>
        <v>Frank C. Gates</v>
      </c>
      <c r="CB1498" t="str">
        <f>_xlfn.XLOOKUP($B1498,Img_lookup!A:A,Img_lookup!E:E, "https://imgur.com/aT5wafe")</f>
        <v>https://api.openverse.engineering/v1/images/3b271fc0-3f5e-460b-ac7e-747b4046de58/thumb/</v>
      </c>
    </row>
    <row r="1499" spans="1:80" ht="409.6" x14ac:dyDescent="0.15">
      <c r="A1499" s="1" t="s">
        <v>92</v>
      </c>
      <c r="B1499" s="1" t="s">
        <v>10143</v>
      </c>
      <c r="C1499" s="1" t="s">
        <v>10144</v>
      </c>
      <c r="D1499" s="1" t="s">
        <v>10145</v>
      </c>
      <c r="E1499" s="1" t="s">
        <v>10146</v>
      </c>
      <c r="F1499" s="1" t="s">
        <v>6</v>
      </c>
      <c r="G1499" s="1" t="s">
        <v>6</v>
      </c>
      <c r="H1499" s="11" t="str">
        <f t="shared" si="693"/>
        <v>Perennial</v>
      </c>
      <c r="J1499" s="1">
        <v>0.30000001199999998</v>
      </c>
      <c r="K1499" s="1">
        <v>0.30000001199999998</v>
      </c>
      <c r="L1499" t="str" cm="1">
        <f t="array" ref="L1499">_xlfn.IFS(J1499+K1499="", "Unknown", J1499+K1499&gt;3, "Large", J1499+K1499&gt;0.5, "Medium", J1499+K1499&gt;0, "Small")</f>
        <v>Medium</v>
      </c>
      <c r="M1499" s="1">
        <v>3</v>
      </c>
      <c r="N1499" cm="1">
        <f t="array" ref="N1499">IF($M1499="",INDEX($M$2:$M$2176,MATCH(1,INDEX(($A$2:$A$2176=$A1499)*($M$2:$M$2176&lt;&gt;""),0),0)),$M1499)</f>
        <v>3</v>
      </c>
      <c r="O1499" s="2" t="str">
        <f t="shared" si="684"/>
        <v>Hardy to cold</v>
      </c>
      <c r="P1499" s="1" t="s">
        <v>10147</v>
      </c>
      <c r="R1499" t="str">
        <f t="shared" si="688"/>
        <v>Medium</v>
      </c>
      <c r="T1499" s="1"/>
      <c r="U1499" s="1"/>
      <c r="V1499" s="1" t="s">
        <v>322</v>
      </c>
      <c r="W1499" s="6" t="str">
        <f>IF(ISNUMBER(SEARCH("-",V1499)),TRIM(LEFT(V1499,FIND("-",V1499)-1)),V1499)</f>
        <v>6</v>
      </c>
      <c r="X1499" t="str">
        <f>IF(W1499="1", "January", IF(W1499="2", "February", IF(W1499="3", "March", IF(W1499="4", "April", IF(W1499="5", "May", IF(W1499="6", "June", IF(W1499="7", "July", IF(W1499="8", "August", IF(W1499="9", "September", IF(W1499="10", "October", IF(W1499="11", "November", IF(W1499="12", "December", "Other"))))))))))))</f>
        <v>June</v>
      </c>
      <c r="Y1499" s="2" t="str">
        <f>IF(ISNUMBER(SEARCH("-",V1499)),TRIM(RIGHT(V1499,LEN(V1499)-SEARCH("-",V1499))),V1499)</f>
        <v>8</v>
      </c>
      <c r="Z1499" s="2" t="str">
        <f>IF(Y1499="1", "January", IF(Y1499="2", "February", IF(Y1499="3", "March", IF(Y1499="4", "April", IF(Y1499="5", "May", IF(Y1499="6", "June", IF(Y1499="7", "July", IF(Y1499="8", "August", IF(Y1499="9", "September", IF(Y1499="10", "October", IF(Y1499="11", "November", IF(Y1499="12", "December", "Other"))))))))))))</f>
        <v>August</v>
      </c>
      <c r="AF1499" s="16" t="s">
        <v>24657</v>
      </c>
      <c r="AG1499" s="1" t="str">
        <f t="shared" si="674"/>
        <v xml:space="preserve">Seed </v>
      </c>
      <c r="AH1499" s="2" t="str">
        <f t="shared" si="675"/>
        <v>Sow spring in a cold frame. Germination is usually free and easy. When they are large enough to handle, prick the seedlings out into individual pots and plant them out in the summer if they have reached sufficient size. If not, overwinter them in a cold frame and plant them out the following spring after the last expected frosts.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499" s="1" t="s">
        <v>10148</v>
      </c>
      <c r="AJ1499" s="1" t="s">
        <v>53</v>
      </c>
      <c r="AK1499" s="1" t="s">
        <v>17104</v>
      </c>
      <c r="AL1499" s="1" t="str">
        <f t="shared" si="685"/>
        <v>Unscented</v>
      </c>
      <c r="AM1499" s="1" t="b">
        <v>0</v>
      </c>
      <c r="AN1499" s="1" t="b">
        <v>0</v>
      </c>
      <c r="AO1499" s="1" t="b">
        <v>0</v>
      </c>
      <c r="AP1499" s="5" t="s">
        <v>28</v>
      </c>
      <c r="AQ1499" s="5" t="str">
        <f t="shared" si="676"/>
        <v>Light, Medium, Heavy</v>
      </c>
      <c r="AR1499" s="1" t="s">
        <v>10</v>
      </c>
      <c r="AS1499" s="1" t="str">
        <f t="shared" si="686"/>
        <v>None, Partial</v>
      </c>
      <c r="AT1499" s="1" t="str">
        <f t="shared" si="677"/>
        <v>Partial, Full</v>
      </c>
      <c r="AU1499" s="1" t="s">
        <v>29</v>
      </c>
      <c r="AV1499" s="1" t="str">
        <f t="shared" si="678"/>
        <v>Moist</v>
      </c>
      <c r="AW1499" s="1" t="s">
        <v>12</v>
      </c>
      <c r="AX1499" s="1" t="str">
        <f t="shared" si="679"/>
        <v>Acid, Neutral, Alkaline</v>
      </c>
      <c r="AY1499" s="1" t="b">
        <v>0</v>
      </c>
      <c r="AZ1499" s="1" t="b">
        <v>0</v>
      </c>
      <c r="BA1499" s="1" t="b">
        <v>0</v>
      </c>
      <c r="BC1499" t="str">
        <f t="shared" si="680"/>
        <v>FALSE</v>
      </c>
      <c r="BE1499" t="str">
        <f t="shared" si="681"/>
        <v>FALSE</v>
      </c>
      <c r="BF1499" s="1" t="b">
        <v>0</v>
      </c>
      <c r="BG1499" s="1" t="b">
        <v>0</v>
      </c>
      <c r="BH1499" s="1" t="b">
        <v>0</v>
      </c>
      <c r="BJ1499" s="1" t="str">
        <f t="shared" si="682"/>
        <v>FALSE</v>
      </c>
      <c r="BL1499" t="str">
        <f t="shared" si="683"/>
        <v>FALSE</v>
      </c>
      <c r="BM1499" s="1" t="b">
        <v>0</v>
      </c>
      <c r="BN1499" s="1" t="b">
        <v>0</v>
      </c>
      <c r="BO1499" s="1">
        <f t="shared" si="687"/>
        <v>10</v>
      </c>
      <c r="BP1499" s="1" t="s">
        <v>31</v>
      </c>
      <c r="BQ1499" s="1" cm="1">
        <f t="array" ref="BQ1499">_xlfn.IFS(BP1499="None Known",0, LEN(BP1499)&gt;500, 5,LEN(BP1499)&gt;400, 4, LEN(BP1499)&gt;300, 3, LEN(BP1499)&gt;200, 2, LEN(BP1499)&gt;1, 1)</f>
        <v>0</v>
      </c>
      <c r="BR1499" s="16" t="s">
        <v>24979</v>
      </c>
      <c r="BS1499" s="1">
        <v>3</v>
      </c>
      <c r="BT1499" s="1" t="s">
        <v>10149</v>
      </c>
      <c r="BU1499" s="1">
        <v>1</v>
      </c>
      <c r="BW1499" s="1" t="s">
        <v>170</v>
      </c>
      <c r="BX1499" s="1"/>
      <c r="BY1499" t="str">
        <f>_xlfn.XLOOKUP($B1499,Img_lookup!A:A,Img_lookup!B:B, "Not available")</f>
        <v>b0664ab8-0ca6-4a71-b8b7-39e563b81d8b</v>
      </c>
      <c r="BZ1499" t="str">
        <f>_xlfn.XLOOKUP($B1499,Img_lookup!A:A,Img_lookup!C:C, "Not available")</f>
        <v>[Meadows of bistort (Polygonum viviparum), shooting stars (Dodecatheon pauciflorum) and blue camas (Camassia quash)]. 36</v>
      </c>
      <c r="CA1499" t="str">
        <f>_xlfn.XLOOKUP($B1499,Img_lookup!A:A,Img_lookup!D:D, "Not available")</f>
        <v>Beinecke Library</v>
      </c>
      <c r="CB1499" t="str">
        <f>_xlfn.XLOOKUP($B1499,Img_lookup!A:A,Img_lookup!E:E, "https://imgur.com/aT5wafe")</f>
        <v>https://api.openverse.engineering/v1/images/b0664ab8-0ca6-4a71-b8b7-39e563b81d8b/thumb/</v>
      </c>
    </row>
    <row r="1500" spans="1:80" ht="409.6" x14ac:dyDescent="0.15">
      <c r="A1500" s="1" t="s">
        <v>534</v>
      </c>
      <c r="B1500" s="1" t="s">
        <v>5318</v>
      </c>
      <c r="C1500" s="1" t="s">
        <v>5319</v>
      </c>
      <c r="E1500" s="1" t="s">
        <v>2066</v>
      </c>
      <c r="F1500" s="1" t="s">
        <v>539</v>
      </c>
      <c r="G1500" s="1" t="s">
        <v>23799</v>
      </c>
      <c r="H1500" s="11" t="str">
        <f t="shared" si="693"/>
        <v>Perennial</v>
      </c>
      <c r="J1500" s="1">
        <v>0.44999998800000002</v>
      </c>
      <c r="K1500" s="1">
        <v>0.44999998800000002</v>
      </c>
      <c r="L1500" t="str" cm="1">
        <f t="array" ref="L1500">_xlfn.IFS(J1500+K1500="", "Unknown", J1500+K1500&gt;3, "Large", J1500+K1500&gt;0.5, "Medium", J1500+K1500&gt;0, "Small")</f>
        <v>Medium</v>
      </c>
      <c r="M1500" s="1">
        <v>7</v>
      </c>
      <c r="N1500" cm="1">
        <f t="array" ref="N1500">IF($M1500="",INDEX($M$2:$M$2176,MATCH(1,INDEX(($A$2:$A$2176=$A1500)*($M$2:$M$2176&lt;&gt;""),0),0)),$M1500)</f>
        <v>7</v>
      </c>
      <c r="O1500" s="2" t="str">
        <f t="shared" si="684"/>
        <v>Seasonal outdoors</v>
      </c>
      <c r="P1500" s="1" t="s">
        <v>5320</v>
      </c>
      <c r="R1500" t="str">
        <f t="shared" si="688"/>
        <v>Medium</v>
      </c>
      <c r="W1500" s="1"/>
      <c r="X1500" s="1"/>
      <c r="Y1500" s="1"/>
      <c r="Z1500" s="1"/>
      <c r="AA1500" s="1" t="s">
        <v>799</v>
      </c>
      <c r="AB1500" s="1" t="str">
        <f>IF(ISNUMBER(SEARCH("-",AA1500)),TRIM(LEFT(AA1500,FIND("-",AA1500)-1)),AA1500)</f>
        <v>11</v>
      </c>
      <c r="AC1500" s="1" t="str">
        <f>IF(AB1500="1", "January", IF(AB1500="2", "February", IF(AB1500="3", "March", IF(AB1500="4", "April", IF(AB1500="5", "May", IF(AB1500="6", "June", IF(AB1500="7", "July", IF(AB1500="8", "August", IF(AB1500="9", "September", IF(AB1500="10", "October", IF(AB1500="11", "November", IF(AB1500="12", "December", "Other"))))))))))))</f>
        <v>November</v>
      </c>
      <c r="AD1500" s="1" t="str">
        <f>IF(ISNUMBER(SEARCH("-",AA1500)),TRIM(RIGHT(AA1500,LEN(AA1500)-SEARCH("-",AA1500))),AA1500)</f>
        <v>3</v>
      </c>
      <c r="AE1500" s="1" t="str">
        <f>IF(AD1500="1", "January", IF(AD1500="2", "February", IF(AD1500="3", "March", IF(AD1500="4", "April", IF(AD1500="5", "May", IF(AD1500="6", "June", IF(AD1500="7", "July", IF(AD1500="8", "August", IF(AD1500="9", "September", IF(AD1500="10", "October", IF(AD1500="11", "November", IF(AD1500="12", "December", "Other"))))))))))))</f>
        <v>March</v>
      </c>
      <c r="AF1500" s="16" t="s">
        <v>25216</v>
      </c>
      <c r="AG1500" s="1" t="str">
        <f t="shared" si="674"/>
        <v xml:space="preserve">Spores </v>
      </c>
      <c r="AH1500" s="2" t="str">
        <f t="shared" si="675"/>
        <v>Best sown as soon as ripe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in spring[200].</v>
      </c>
      <c r="AI1500" s="1" t="s">
        <v>5321</v>
      </c>
      <c r="AL1500" s="1" t="str">
        <f t="shared" si="685"/>
        <v>Unscented</v>
      </c>
      <c r="AM1500" s="1" t="b">
        <v>0</v>
      </c>
      <c r="AN1500" s="1" t="b">
        <v>1</v>
      </c>
      <c r="AO1500" s="1" t="b">
        <v>0</v>
      </c>
      <c r="AP1500" s="5" t="s">
        <v>28</v>
      </c>
      <c r="AQ1500" s="5" t="str">
        <f t="shared" si="676"/>
        <v>Light, Medium, Heavy</v>
      </c>
      <c r="AR1500" s="1" t="s">
        <v>10</v>
      </c>
      <c r="AS1500" s="1" t="str">
        <f t="shared" si="686"/>
        <v>None, Partial</v>
      </c>
      <c r="AT1500" s="1" t="str">
        <f t="shared" si="677"/>
        <v>Partial, Full</v>
      </c>
      <c r="AU1500" s="1" t="s">
        <v>29</v>
      </c>
      <c r="AV1500" s="1" t="str">
        <f t="shared" si="678"/>
        <v>Moist</v>
      </c>
      <c r="AW1500" s="1" t="s">
        <v>12</v>
      </c>
      <c r="AX1500" s="1" t="str">
        <f t="shared" si="679"/>
        <v>Acid, Neutral, Alkaline</v>
      </c>
      <c r="AY1500" s="1" t="b">
        <v>0</v>
      </c>
      <c r="AZ1500" s="1" t="b">
        <v>0</v>
      </c>
      <c r="BA1500" s="1" t="b">
        <v>0</v>
      </c>
      <c r="BC1500" t="str">
        <f t="shared" si="680"/>
        <v>FALSE</v>
      </c>
      <c r="BE1500" t="str">
        <f t="shared" si="681"/>
        <v>FALSE</v>
      </c>
      <c r="BF1500" s="1" t="b">
        <v>0</v>
      </c>
      <c r="BG1500" s="1" t="b">
        <v>0</v>
      </c>
      <c r="BH1500" s="1" t="b">
        <v>1</v>
      </c>
      <c r="BJ1500" s="1" t="str">
        <f t="shared" si="682"/>
        <v>FALSE</v>
      </c>
      <c r="BL1500" t="str">
        <f t="shared" si="683"/>
        <v>FALSE</v>
      </c>
      <c r="BM1500" s="1" t="b">
        <v>0</v>
      </c>
      <c r="BN1500" s="1" t="b">
        <v>0</v>
      </c>
      <c r="BO1500" s="1">
        <f t="shared" si="687"/>
        <v>5</v>
      </c>
      <c r="BP1500" s="1" t="s">
        <v>31</v>
      </c>
      <c r="BQ1500" s="1" cm="1">
        <f t="array" ref="BQ1500">_xlfn.IFS(BP1500="None Known",0, LEN(BP1500)&gt;500, 5,LEN(BP1500)&gt;400, 4, LEN(BP1500)&gt;300, 3, LEN(BP1500)&gt;200, 2, LEN(BP1500)&gt;1, 1)</f>
        <v>0</v>
      </c>
      <c r="BR1500" s="1" t="s">
        <v>5322</v>
      </c>
      <c r="BS1500" s="1">
        <v>1</v>
      </c>
      <c r="BT1500" s="1" t="s">
        <v>5323</v>
      </c>
      <c r="BU1500" s="1">
        <v>2</v>
      </c>
      <c r="BV1500" s="1" t="s">
        <v>485</v>
      </c>
      <c r="BW1500" s="1" t="s">
        <v>2137</v>
      </c>
      <c r="BX1500" s="1"/>
      <c r="BY1500" t="str">
        <f>_xlfn.XLOOKUP($B1500,Img_lookup!A:A,Img_lookup!B:B, "Not available")</f>
        <v>4b225e1e-dd82-4ccb-9f19-16deb98521a6</v>
      </c>
      <c r="BZ1500" t="str">
        <f>_xlfn.XLOOKUP($B1500,Img_lookup!A:A,Img_lookup!C:C, "Not available")</f>
        <v>P20130109-0109‚ÄîPolypodium glycyrrhiza‚ÄîRPBG</v>
      </c>
      <c r="CA1500" t="str">
        <f>_xlfn.XLOOKUP($B1500,Img_lookup!A:A,Img_lookup!D:D, "Not available")</f>
        <v>John Rusk</v>
      </c>
      <c r="CB1500" t="str">
        <f>_xlfn.XLOOKUP($B1500,Img_lookup!A:A,Img_lookup!E:E, "https://imgur.com/aT5wafe")</f>
        <v>https://api.openverse.engineering/v1/images/4b225e1e-dd82-4ccb-9f19-16deb98521a6/thumb/</v>
      </c>
    </row>
    <row r="1501" spans="1:80" ht="409.6" x14ac:dyDescent="0.15">
      <c r="A1501" s="1" t="s">
        <v>534</v>
      </c>
      <c r="B1501" s="1" t="s">
        <v>9189</v>
      </c>
      <c r="C1501" s="1" t="s">
        <v>9190</v>
      </c>
      <c r="E1501" s="1" t="s">
        <v>9191</v>
      </c>
      <c r="F1501" s="1" t="s">
        <v>539</v>
      </c>
      <c r="G1501" s="1" t="s">
        <v>23799</v>
      </c>
      <c r="H1501" s="11" t="str">
        <f t="shared" si="693"/>
        <v>Perennial</v>
      </c>
      <c r="I1501" s="1" t="s">
        <v>17108</v>
      </c>
      <c r="J1501" s="1">
        <v>0.30000001199999998</v>
      </c>
      <c r="K1501" s="1">
        <v>0.30000001199999998</v>
      </c>
      <c r="L1501" t="str" cm="1">
        <f t="array" ref="L1501">_xlfn.IFS(J1501+K1501="", "Unknown", J1501+K1501&gt;3, "Large", J1501+K1501&gt;0.5, "Medium", J1501+K1501&gt;0, "Small")</f>
        <v>Medium</v>
      </c>
      <c r="M1501" s="1">
        <v>3</v>
      </c>
      <c r="N1501" cm="1">
        <f t="array" ref="N1501">IF($M1501="",INDEX($M$2:$M$2176,MATCH(1,INDEX(($A$2:$A$2176=$A1501)*($M$2:$M$2176&lt;&gt;""),0),0)),$M1501)</f>
        <v>3</v>
      </c>
      <c r="O1501" s="2" t="str">
        <f t="shared" si="684"/>
        <v>Hardy to cold</v>
      </c>
      <c r="P1501" s="1" t="s">
        <v>9192</v>
      </c>
      <c r="R1501" t="str">
        <f t="shared" si="688"/>
        <v>Medium</v>
      </c>
      <c r="S1501" s="1" t="s">
        <v>24</v>
      </c>
      <c r="T1501" s="1" t="str">
        <f>LEFT(S1501,FIND("-",S1501)-1)</f>
        <v xml:space="preserve">1 </v>
      </c>
      <c r="U1501" s="1" t="str">
        <f>RIGHT(S1501,FIND("-",S1501)-1)</f>
        <v>12</v>
      </c>
      <c r="W1501"/>
      <c r="AF1501" s="16" t="s">
        <v>25217</v>
      </c>
      <c r="AG1501" s="1" t="str">
        <f t="shared" si="674"/>
        <v xml:space="preserve">Spores </v>
      </c>
      <c r="AH1501" s="2" t="str">
        <f t="shared" si="675"/>
        <v>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 but it succeeds at most times of the year[1].</v>
      </c>
      <c r="AI1501" s="1" t="s">
        <v>9193</v>
      </c>
      <c r="AL1501" s="1" t="str">
        <f t="shared" si="685"/>
        <v>Unscented</v>
      </c>
      <c r="AM1501" s="1" t="b">
        <v>0</v>
      </c>
      <c r="AN1501" s="1" t="b">
        <v>1</v>
      </c>
      <c r="AO1501" s="1" t="b">
        <v>0</v>
      </c>
      <c r="AP1501" s="5" t="s">
        <v>28</v>
      </c>
      <c r="AQ1501" s="5" t="str">
        <f t="shared" si="676"/>
        <v>Light, Medium, Heavy</v>
      </c>
      <c r="AR1501" s="1" t="s">
        <v>1788</v>
      </c>
      <c r="AS1501" s="1" t="str">
        <f t="shared" si="686"/>
        <v>Partial, Full</v>
      </c>
      <c r="AT1501" s="1" t="str">
        <f t="shared" si="677"/>
        <v/>
      </c>
      <c r="AU1501" s="1" t="s">
        <v>11</v>
      </c>
      <c r="AV1501" s="1" t="str">
        <f t="shared" si="678"/>
        <v>Dry, Moist</v>
      </c>
      <c r="AW1501" s="1" t="s">
        <v>12</v>
      </c>
      <c r="AX1501" s="1" t="str">
        <f t="shared" si="679"/>
        <v>Acid, Neutral, Alkaline</v>
      </c>
      <c r="AY1501" s="1" t="b">
        <v>0</v>
      </c>
      <c r="AZ1501" s="1" t="b">
        <v>0</v>
      </c>
      <c r="BA1501" s="1" t="b">
        <v>0</v>
      </c>
      <c r="BC1501" t="str">
        <f t="shared" si="680"/>
        <v>FALSE</v>
      </c>
      <c r="BE1501" t="str">
        <f t="shared" si="681"/>
        <v>FALSE</v>
      </c>
      <c r="BF1501" s="1" t="b">
        <v>1</v>
      </c>
      <c r="BG1501" s="1" t="b">
        <v>1</v>
      </c>
      <c r="BH1501" s="1" t="b">
        <v>0</v>
      </c>
      <c r="BJ1501" s="1" t="str">
        <f t="shared" si="682"/>
        <v>FALSE</v>
      </c>
      <c r="BL1501" t="str">
        <f t="shared" si="683"/>
        <v>FALSE</v>
      </c>
      <c r="BM1501" s="1" t="b">
        <v>0</v>
      </c>
      <c r="BN1501" s="1" t="b">
        <v>0</v>
      </c>
      <c r="BO1501" s="1">
        <f t="shared" si="687"/>
        <v>14</v>
      </c>
      <c r="BP1501" s="1" t="s">
        <v>9194</v>
      </c>
      <c r="BQ1501" s="1" cm="1">
        <f t="array" ref="BQ1501">_xlfn.IFS(BP1501="None Known",0, LEN(BP1501)&gt;500, 5,LEN(BP1501)&gt;400, 4, LEN(BP1501)&gt;300, 3, LEN(BP1501)&gt;200, 2, LEN(BP1501)&gt;1, 1)</f>
        <v>2</v>
      </c>
      <c r="BR1501" s="1" t="s">
        <v>9195</v>
      </c>
      <c r="BS1501" s="1">
        <v>3</v>
      </c>
      <c r="BT1501" s="1" t="s">
        <v>9196</v>
      </c>
      <c r="BU1501" s="1">
        <v>3</v>
      </c>
      <c r="BV1501" s="1" t="s">
        <v>9197</v>
      </c>
      <c r="BW1501" s="1" t="s">
        <v>2137</v>
      </c>
      <c r="BX1501" s="1"/>
      <c r="BY1501" t="str">
        <f>_xlfn.XLOOKUP($B1501,Img_lookup!A:A,Img_lookup!B:B, "Not available")</f>
        <v>90bbffdd-8374-43ac-abf0-a0577fe5581a</v>
      </c>
      <c r="BZ1501" t="str">
        <f>_xlfn.XLOOKUP($B1501,Img_lookup!A:A,Img_lookup!C:C, "Not available")</f>
        <v>Polypodium Vulgare ferns</v>
      </c>
      <c r="CA1501" t="str">
        <f>_xlfn.XLOOKUP($B1501,Img_lookup!A:A,Img_lookup!D:D, "Not available")</f>
        <v>Eklandet</v>
      </c>
      <c r="CB1501" t="str">
        <f>_xlfn.XLOOKUP($B1501,Img_lookup!A:A,Img_lookup!E:E, "https://imgur.com/aT5wafe")</f>
        <v>https://api.openverse.engineering/v1/images/90bbffdd-8374-43ac-abf0-a0577fe5581a/thumb/</v>
      </c>
    </row>
    <row r="1502" spans="1:80" ht="409.6" x14ac:dyDescent="0.15">
      <c r="A1502" s="1" t="s">
        <v>3631</v>
      </c>
      <c r="B1502" s="1" t="s">
        <v>12091</v>
      </c>
      <c r="C1502" s="1" t="s">
        <v>12092</v>
      </c>
      <c r="D1502" s="1" t="s">
        <v>12093</v>
      </c>
      <c r="E1502" s="1" t="s">
        <v>2066</v>
      </c>
      <c r="F1502" s="1" t="s">
        <v>539</v>
      </c>
      <c r="G1502" s="1" t="s">
        <v>23799</v>
      </c>
      <c r="H1502" s="11" t="str">
        <f t="shared" si="693"/>
        <v>Perennial</v>
      </c>
      <c r="I1502" s="1" t="s">
        <v>17108</v>
      </c>
      <c r="J1502" s="1">
        <v>1</v>
      </c>
      <c r="K1502" s="1">
        <v>0.30000001199999998</v>
      </c>
      <c r="L1502" t="str" cm="1">
        <f t="array" ref="L1502">_xlfn.IFS(J1502+K1502="", "Unknown", J1502+K1502&gt;3, "Large", J1502+K1502&gt;0.5, "Medium", J1502+K1502&gt;0, "Small")</f>
        <v>Medium</v>
      </c>
      <c r="M1502" s="1">
        <v>4</v>
      </c>
      <c r="N1502" cm="1">
        <f t="array" ref="N1502">IF($M1502="",INDEX($M$2:$M$2176,MATCH(1,INDEX(($A$2:$A$2176=$A1502)*($M$2:$M$2176&lt;&gt;""),0),0)),$M1502)</f>
        <v>4</v>
      </c>
      <c r="O1502" s="2" t="str">
        <f t="shared" si="684"/>
        <v>Hardy to cold</v>
      </c>
      <c r="P1502" s="1" t="s">
        <v>12094</v>
      </c>
      <c r="R1502" t="str">
        <f t="shared" si="688"/>
        <v>Medium</v>
      </c>
      <c r="S1502" s="1" t="s">
        <v>24</v>
      </c>
      <c r="T1502" s="1" t="str">
        <f>LEFT(S1502,FIND("-",S1502)-1)</f>
        <v xml:space="preserve">1 </v>
      </c>
      <c r="U1502" s="1" t="str">
        <f>RIGHT(S1502,FIND("-",S1502)-1)</f>
        <v>12</v>
      </c>
      <c r="W1502"/>
      <c r="AF1502" s="16" t="s">
        <v>25218</v>
      </c>
      <c r="AG1502" s="1" t="str">
        <f t="shared" si="674"/>
        <v xml:space="preserve">Spores </v>
      </c>
      <c r="AH1502" s="2" t="str">
        <f t="shared" si="675"/>
        <v>Best sown as soon as they are ripe, though they can also be sown in the spring. Sow them on the surface of a humus-rich sterilized soil. Keep the compost moist, preferably by putting a plastic bag over the pot. Pot on small clumps of plantlets as soon as they are large enough to handle and keep humid until they are well established. Do not plant outside until the ferns are at least 2 years old and then only in a very well sheltered position.
Division. This is best done in the spring.</v>
      </c>
      <c r="AI1502" s="1" t="s">
        <v>12095</v>
      </c>
      <c r="AL1502" s="1" t="str">
        <f t="shared" si="685"/>
        <v>Unscented</v>
      </c>
      <c r="AM1502" s="1" t="b">
        <v>0</v>
      </c>
      <c r="AN1502" s="1" t="b">
        <v>1</v>
      </c>
      <c r="AO1502" s="1" t="b">
        <v>0</v>
      </c>
      <c r="AP1502" s="5" t="s">
        <v>54</v>
      </c>
      <c r="AQ1502" s="5" t="str">
        <f t="shared" si="676"/>
        <v>Light, Medium</v>
      </c>
      <c r="AR1502" s="1" t="s">
        <v>1788</v>
      </c>
      <c r="AS1502" s="1" t="str">
        <f t="shared" si="686"/>
        <v>Partial, Full</v>
      </c>
      <c r="AT1502" s="1" t="str">
        <f t="shared" si="677"/>
        <v/>
      </c>
      <c r="AU1502" s="1" t="s">
        <v>11</v>
      </c>
      <c r="AV1502" s="1" t="str">
        <f t="shared" si="678"/>
        <v>Dry, Moist</v>
      </c>
      <c r="AW1502" s="1" t="s">
        <v>12</v>
      </c>
      <c r="AX1502" s="1" t="str">
        <f t="shared" si="679"/>
        <v>Acid, Neutral, Alkaline</v>
      </c>
      <c r="AY1502" s="1" t="b">
        <v>0</v>
      </c>
      <c r="AZ1502" s="1" t="b">
        <v>0</v>
      </c>
      <c r="BA1502" s="1" t="b">
        <v>0</v>
      </c>
      <c r="BC1502" t="str">
        <f t="shared" si="680"/>
        <v>FALSE</v>
      </c>
      <c r="BE1502" t="str">
        <f t="shared" si="681"/>
        <v>FALSE</v>
      </c>
      <c r="BF1502" s="1" t="b">
        <v>0</v>
      </c>
      <c r="BG1502" s="1" t="b">
        <v>0</v>
      </c>
      <c r="BH1502" s="1" t="b">
        <v>0</v>
      </c>
      <c r="BJ1502" s="1" t="str">
        <f t="shared" si="682"/>
        <v>FALSE</v>
      </c>
      <c r="BL1502" t="str">
        <f t="shared" si="683"/>
        <v>FALSE</v>
      </c>
      <c r="BM1502" s="1" t="b">
        <v>0</v>
      </c>
      <c r="BN1502" s="1" t="b">
        <v>0</v>
      </c>
      <c r="BO1502" s="1">
        <f t="shared" si="687"/>
        <v>7</v>
      </c>
      <c r="BP1502" s="1" t="s">
        <v>12096</v>
      </c>
      <c r="BQ1502" s="1" cm="1">
        <f t="array" ref="BQ1502">_xlfn.IFS(BP1502="None Known",0, LEN(BP1502)&gt;500, 5,LEN(BP1502)&gt;400, 4, LEN(BP1502)&gt;300, 3, LEN(BP1502)&gt;200, 2, LEN(BP1502)&gt;1, 1)</f>
        <v>2</v>
      </c>
      <c r="BR1502" s="1" t="s">
        <v>12097</v>
      </c>
      <c r="BS1502" s="1">
        <v>1</v>
      </c>
      <c r="BT1502" s="1" t="s">
        <v>12098</v>
      </c>
      <c r="BU1502" s="1">
        <v>2</v>
      </c>
      <c r="BV1502" s="1" t="s">
        <v>6266</v>
      </c>
      <c r="BW1502" s="1" t="s">
        <v>2137</v>
      </c>
      <c r="BX1502" s="1"/>
      <c r="BY1502" t="str">
        <f>_xlfn.XLOOKUP($B1502,Img_lookup!A:A,Img_lookup!B:B, "Not available")</f>
        <v>704eeae4-f1db-4367-a8ef-1224468821f8</v>
      </c>
      <c r="BZ1502" t="str">
        <f>_xlfn.XLOOKUP($B1502,Img_lookup!A:A,Img_lookup!C:C, "Not available")</f>
        <v>E20161110-0002‚ÄîPolystichum munitum‚ÄîRPBG</v>
      </c>
      <c r="CA1502" t="str">
        <f>_xlfn.XLOOKUP($B1502,Img_lookup!A:A,Img_lookup!D:D, "Not available")</f>
        <v>John Rusk</v>
      </c>
      <c r="CB1502" t="str">
        <f>_xlfn.XLOOKUP($B1502,Img_lookup!A:A,Img_lookup!E:E, "https://imgur.com/aT5wafe")</f>
        <v>https://api.openverse.engineering/v1/images/704eeae4-f1db-4367-a8ef-1224468821f8/thumb/</v>
      </c>
    </row>
    <row r="1503" spans="1:80" ht="409.6" x14ac:dyDescent="0.15">
      <c r="A1503" s="1" t="s">
        <v>752</v>
      </c>
      <c r="B1503" s="1" t="s">
        <v>5108</v>
      </c>
      <c r="C1503" s="1" t="s">
        <v>5109</v>
      </c>
      <c r="D1503" s="1" t="s">
        <v>5110</v>
      </c>
      <c r="E1503" s="1" t="s">
        <v>5111</v>
      </c>
      <c r="F1503" s="1" t="s">
        <v>22</v>
      </c>
      <c r="G1503" s="1" t="s">
        <v>22</v>
      </c>
      <c r="H1503" s="11" t="str">
        <f t="shared" si="693"/>
        <v>Perennial</v>
      </c>
      <c r="I1503" s="1" t="s">
        <v>17107</v>
      </c>
      <c r="J1503" s="1">
        <v>3</v>
      </c>
      <c r="K1503" s="1">
        <v>3</v>
      </c>
      <c r="L1503" t="str" cm="1">
        <f t="array" ref="L1503">_xlfn.IFS(J1503+K1503="", "Unknown", J1503+K1503&gt;3, "Large", J1503+K1503&gt;0.5, "Medium", J1503+K1503&gt;0, "Small")</f>
        <v>Large</v>
      </c>
      <c r="M1503" s="1">
        <v>5</v>
      </c>
      <c r="N1503" cm="1">
        <f t="array" ref="N1503">IF($M1503="",INDEX($M$2:$M$2176,MATCH(1,INDEX(($A$2:$A$2176=$A1503)*($M$2:$M$2176&lt;&gt;""),0),0)),$M1503)</f>
        <v>5</v>
      </c>
      <c r="O1503" s="2" t="str">
        <f t="shared" si="684"/>
        <v>Seasonal outdoors</v>
      </c>
      <c r="P1503" s="1" t="s">
        <v>5112</v>
      </c>
      <c r="Q1503" s="1" t="s">
        <v>17111</v>
      </c>
      <c r="R1503" t="str">
        <f t="shared" si="688"/>
        <v>Slow</v>
      </c>
      <c r="T1503" s="1"/>
      <c r="U1503" s="1"/>
      <c r="V1503" s="1" t="s">
        <v>188</v>
      </c>
      <c r="W1503" s="6" t="str">
        <f>IF(ISNUMBER(SEARCH("-",V1503)),TRIM(LEFT(V1503,FIND("-",V1503)-1)),V1503)</f>
        <v>4</v>
      </c>
      <c r="X1503" t="str">
        <f>IF(W1503="1", "January", IF(W1503="2", "February", IF(W1503="3", "March", IF(W1503="4", "April", IF(W1503="5", "May", IF(W1503="6", "June", IF(W1503="7", "July", IF(W1503="8", "August", IF(W1503="9", "September", IF(W1503="10", "October", IF(W1503="11", "November", IF(W1503="12", "December", "Other"))))))))))))</f>
        <v>April</v>
      </c>
      <c r="Y1503" s="2" t="str">
        <f>IF(ISNUMBER(SEARCH("-",V1503)),TRIM(RIGHT(V1503,LEN(V1503)-SEARCH("-",V1503))),V1503)</f>
        <v>5</v>
      </c>
      <c r="Z1503" s="2" t="str">
        <f>IF(Y1503="1", "January", IF(Y1503="2", "February", IF(Y1503="3", "March", IF(Y1503="4", "April", IF(Y1503="5", "May", IF(Y1503="6", "June", IF(Y1503="7", "July", IF(Y1503="8", "August", IF(Y1503="9", "September", IF(Y1503="10", "October", IF(Y1503="11", "November", IF(Y1503="12", "December", "Other"))))))))))))</f>
        <v>May</v>
      </c>
      <c r="AA1503" s="1" t="s">
        <v>166</v>
      </c>
      <c r="AB1503" s="1" t="str">
        <f>IF(ISNUMBER(SEARCH("-",AA1503)),TRIM(LEFT(AA1503,FIND("-",AA1503)-1)),AA1503)</f>
        <v>9</v>
      </c>
      <c r="AC1503" s="1" t="str">
        <f>IF(AB1503="1", "January", IF(AB1503="2", "February", IF(AB1503="3", "March", IF(AB1503="4", "April", IF(AB1503="5", "May", IF(AB1503="6", "June", IF(AB1503="7", "July", IF(AB1503="8", "August", IF(AB1503="9", "September", IF(AB1503="10", "October", IF(AB1503="11", "November", IF(AB1503="12", "December", "Other"))))))))))))</f>
        <v>September</v>
      </c>
      <c r="AD1503" s="1" t="str">
        <f>IF(ISNUMBER(SEARCH("-",AA1503)),TRIM(RIGHT(AA1503,LEN(AA1503)-SEARCH("-",AA1503))),AA1503)</f>
        <v>11</v>
      </c>
      <c r="AE1503" s="1" t="str">
        <f>IF(AD1503="1", "January", IF(AD1503="2", "February", IF(AD1503="3", "March", IF(AD1503="4", "April", IF(AD1503="5", "May", IF(AD1503="6", "June", IF(AD1503="7", "July", IF(AD1503="8", "August", IF(AD1503="9", "September", IF(AD1503="10", "October", IF(AD1503="11", "November", IF(AD1503="12", "December", "Other"))))))))))))</f>
        <v>November</v>
      </c>
      <c r="AF1503" s="16" t="s">
        <v>24161</v>
      </c>
      <c r="AG1503" s="1" t="str">
        <f t="shared" si="674"/>
        <v xml:space="preserve">Seed </v>
      </c>
      <c r="AH1503" s="2" t="str">
        <f t="shared" si="675"/>
        <v>Best sown as soon as it is ripe in a cold frame[200]. Cold stratify stored seed for 4 weeks and sow early spring in a greenhouse[113]. Prick out the seedlings into individual pots when they are large enough to handle and grow them on in the greenhouse for at least their first winter. Plant them out into their permanent positions in early summer.
Cuttings of half-ripe wood, June/July in a frame[1].</v>
      </c>
      <c r="AI1503" s="1" t="s">
        <v>5113</v>
      </c>
      <c r="AJ1503" s="1" t="s">
        <v>53</v>
      </c>
      <c r="AK1503" s="1" t="s">
        <v>17104</v>
      </c>
      <c r="AL1503" s="1" t="str">
        <f t="shared" si="685"/>
        <v>Scented</v>
      </c>
      <c r="AM1503" s="1" t="b">
        <v>1</v>
      </c>
      <c r="AN1503" s="1" t="b">
        <v>1</v>
      </c>
      <c r="AO1503" s="1" t="b">
        <v>0</v>
      </c>
      <c r="AP1503" s="5" t="s">
        <v>28</v>
      </c>
      <c r="AQ1503" s="5" t="str">
        <f t="shared" si="676"/>
        <v>Light, Medium, Heavy</v>
      </c>
      <c r="AR1503" s="1" t="s">
        <v>10</v>
      </c>
      <c r="AS1503" s="1" t="str">
        <f t="shared" si="686"/>
        <v>None, Partial</v>
      </c>
      <c r="AT1503" s="1" t="str">
        <f t="shared" si="677"/>
        <v>Partial, Full</v>
      </c>
      <c r="AU1503" s="1" t="s">
        <v>29</v>
      </c>
      <c r="AV1503" s="1" t="str">
        <f t="shared" si="678"/>
        <v>Moist</v>
      </c>
      <c r="AW1503" s="1" t="s">
        <v>12</v>
      </c>
      <c r="AX1503" s="1" t="str">
        <f t="shared" si="679"/>
        <v>Acid, Neutral, Alkaline</v>
      </c>
      <c r="AY1503" s="1" t="b">
        <v>1</v>
      </c>
      <c r="AZ1503" s="1" t="b">
        <v>1</v>
      </c>
      <c r="BA1503" s="1" t="b">
        <v>0</v>
      </c>
      <c r="BC1503" t="str">
        <f t="shared" si="680"/>
        <v>FALSE</v>
      </c>
      <c r="BE1503" t="str">
        <f t="shared" si="681"/>
        <v>FALSE</v>
      </c>
      <c r="BF1503" s="1" t="b">
        <v>1</v>
      </c>
      <c r="BG1503" s="1" t="b">
        <v>0</v>
      </c>
      <c r="BH1503" s="1" t="b">
        <v>0</v>
      </c>
      <c r="BI1503" s="1" t="s">
        <v>30</v>
      </c>
      <c r="BJ1503" s="1" t="str">
        <f t="shared" si="682"/>
        <v>FALSE</v>
      </c>
      <c r="BK1503" s="1" t="s">
        <v>77</v>
      </c>
      <c r="BL1503" t="str">
        <f t="shared" si="683"/>
        <v>TRUE</v>
      </c>
      <c r="BM1503" s="1" t="b">
        <v>0</v>
      </c>
      <c r="BN1503" s="1" t="b">
        <v>0</v>
      </c>
      <c r="BO1503" s="1">
        <f t="shared" si="687"/>
        <v>14</v>
      </c>
      <c r="BP1503" s="1" t="s">
        <v>5114</v>
      </c>
      <c r="BQ1503" s="1" cm="1">
        <f t="array" ref="BQ1503">_xlfn.IFS(BP1503="None Known",0, LEN(BP1503)&gt;500, 5,LEN(BP1503)&gt;400, 4, LEN(BP1503)&gt;300, 3, LEN(BP1503)&gt;200, 2, LEN(BP1503)&gt;1, 1)</f>
        <v>3</v>
      </c>
      <c r="BR1503" s="1" t="s">
        <v>5115</v>
      </c>
      <c r="BS1503" s="1">
        <v>3</v>
      </c>
      <c r="BT1503" s="1" t="s">
        <v>5116</v>
      </c>
      <c r="BU1503" s="1">
        <v>2</v>
      </c>
      <c r="BV1503" s="1" t="s">
        <v>34</v>
      </c>
      <c r="BW1503" s="1" t="s">
        <v>31</v>
      </c>
      <c r="BX1503" s="1"/>
      <c r="BY1503" t="str">
        <f>_xlfn.XLOOKUP($B1503,Img_lookup!A:A,Img_lookup!B:B, "Not available")</f>
        <v>404391c2-da6c-4c0d-9299-30351c44149e</v>
      </c>
      <c r="BZ1503" t="str">
        <f>_xlfn.XLOOKUP($B1503,Img_lookup!A:A,Img_lookup!C:C, "Not available")</f>
        <v>Poncirus trifoliata OR Citrus trifoliata</v>
      </c>
      <c r="CA1503" t="str">
        <f>_xlfn.XLOOKUP($B1503,Img_lookup!A:A,Img_lookup!D:D, "Not available")</f>
        <v>M. Martin Vicente</v>
      </c>
      <c r="CB1503" t="str">
        <f>_xlfn.XLOOKUP($B1503,Img_lookup!A:A,Img_lookup!E:E, "https://imgur.com/aT5wafe")</f>
        <v>https://api.openverse.engineering/v1/images/404391c2-da6c-4c0d-9299-30351c44149e/thumb/</v>
      </c>
    </row>
    <row r="1504" spans="1:80" ht="409.6" x14ac:dyDescent="0.15">
      <c r="A1504" s="1" t="s">
        <v>2187</v>
      </c>
      <c r="B1504" s="1" t="s">
        <v>6350</v>
      </c>
      <c r="C1504" s="1" t="s">
        <v>6351</v>
      </c>
      <c r="E1504" s="1" t="s">
        <v>6352</v>
      </c>
      <c r="F1504" s="1" t="s">
        <v>62</v>
      </c>
      <c r="G1504" s="1" t="s">
        <v>62</v>
      </c>
      <c r="H1504" s="11" t="str">
        <f t="shared" si="693"/>
        <v>Perennial</v>
      </c>
      <c r="I1504" s="1" t="s">
        <v>17107</v>
      </c>
      <c r="J1504" s="1">
        <v>20</v>
      </c>
      <c r="K1504" s="1">
        <v>12</v>
      </c>
      <c r="L1504" t="str" cm="1">
        <f t="array" ref="L1504">_xlfn.IFS(J1504+K1504="", "Unknown", J1504+K1504&gt;3, "Large", J1504+K1504&gt;0.5, "Medium", J1504+K1504&gt;0, "Small")</f>
        <v>Large</v>
      </c>
      <c r="M1504" s="1">
        <v>3</v>
      </c>
      <c r="N1504" cm="1">
        <f t="array" ref="N1504">IF($M1504="",INDEX($M$2:$M$2176,MATCH(1,INDEX(($A$2:$A$2176=$A1504)*($M$2:$M$2176&lt;&gt;""),0),0)),$M1504)</f>
        <v>3</v>
      </c>
      <c r="O1504" s="2" t="str">
        <f t="shared" si="684"/>
        <v>Hardy to cold</v>
      </c>
      <c r="P1504" s="1" t="s">
        <v>6353</v>
      </c>
      <c r="Q1504" s="1" t="s">
        <v>17109</v>
      </c>
      <c r="R1504" t="str">
        <f t="shared" si="688"/>
        <v>Fast</v>
      </c>
      <c r="T1504" s="1"/>
      <c r="U1504" s="1"/>
      <c r="V1504" s="1">
        <v>3</v>
      </c>
      <c r="W1504" s="6">
        <f>IF(ISNUMBER(SEARCH("-",V1504)),TRIM(LEFT(V1504,FIND("-",V1504)-1)),V1504)</f>
        <v>3</v>
      </c>
      <c r="X1504" t="str">
        <f>IF(W1504=1, "January", IF(W1504=2, "February", IF(W1504=3, "March", IF(W1504=4, "April", IF(W1504=5, "May", IF(W1504=6, "June", IF(W1504=7, "July", IF(W1504=8, "August", IF(W1504=9, "September", IF(W1504=10, "October", IF(W1504=11, "November", IF(W1504=12, "December", "Other"))))))))))))</f>
        <v>March</v>
      </c>
      <c r="AF1504" s="16" t="s">
        <v>24829</v>
      </c>
      <c r="AG1504" s="1" t="str">
        <f t="shared" si="674"/>
        <v xml:space="preserve">Seed </v>
      </c>
      <c r="AH1504"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This species does not often produce viable seed in Britain[11].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04" s="1" t="s">
        <v>6354</v>
      </c>
      <c r="AJ1504" s="1" t="s">
        <v>1</v>
      </c>
      <c r="AK1504" s="1" t="s">
        <v>17105</v>
      </c>
      <c r="AL1504" s="1" t="str">
        <f t="shared" si="685"/>
        <v>Scented</v>
      </c>
      <c r="AM1504" s="1" t="b">
        <v>1</v>
      </c>
      <c r="AN1504" s="1" t="b">
        <v>1</v>
      </c>
      <c r="AO1504" s="1" t="b">
        <v>0</v>
      </c>
      <c r="AP1504" s="5" t="s">
        <v>28</v>
      </c>
      <c r="AQ1504" s="5" t="str">
        <f t="shared" si="676"/>
        <v>Light, Medium, Heavy</v>
      </c>
      <c r="AR1504" s="1" t="s">
        <v>30</v>
      </c>
      <c r="AS1504" s="1" t="str">
        <f t="shared" si="686"/>
        <v>None</v>
      </c>
      <c r="AT1504" s="1" t="str">
        <f t="shared" si="677"/>
        <v>Full</v>
      </c>
      <c r="AU1504" s="1" t="s">
        <v>11</v>
      </c>
      <c r="AV1504" s="1" t="str">
        <f t="shared" si="678"/>
        <v>Dry, Moist</v>
      </c>
      <c r="AW1504" s="1" t="s">
        <v>12</v>
      </c>
      <c r="AX1504" s="1" t="str">
        <f t="shared" si="679"/>
        <v>Acid, Neutral, Alkaline</v>
      </c>
      <c r="AY1504" s="1" t="b">
        <v>0</v>
      </c>
      <c r="AZ1504" s="1" t="b">
        <v>0</v>
      </c>
      <c r="BA1504" s="1" t="b">
        <v>0</v>
      </c>
      <c r="BB1504" s="1" t="s">
        <v>29</v>
      </c>
      <c r="BC1504" t="str">
        <f t="shared" si="680"/>
        <v>TRUE</v>
      </c>
      <c r="BE1504" t="str">
        <f t="shared" si="681"/>
        <v>FALSE</v>
      </c>
      <c r="BF1504" s="1" t="b">
        <v>0</v>
      </c>
      <c r="BG1504" s="1" t="b">
        <v>1</v>
      </c>
      <c r="BH1504" s="1" t="b">
        <v>0</v>
      </c>
      <c r="BI1504" s="1" t="s">
        <v>30</v>
      </c>
      <c r="BJ1504" s="1" t="str">
        <f t="shared" si="682"/>
        <v>FALSE</v>
      </c>
      <c r="BK1504" s="1" t="s">
        <v>30</v>
      </c>
      <c r="BL1504" t="str">
        <f t="shared" si="683"/>
        <v>FALSE</v>
      </c>
      <c r="BM1504" s="1" t="b">
        <v>0</v>
      </c>
      <c r="BN1504" s="1" t="b">
        <v>1</v>
      </c>
      <c r="BO1504" s="1">
        <f t="shared" si="687"/>
        <v>13</v>
      </c>
      <c r="BP1504" s="1" t="s">
        <v>6355</v>
      </c>
      <c r="BQ1504" s="1" cm="1">
        <f t="array" ref="BQ1504">_xlfn.IFS(BP1504="None Known",0, LEN(BP1504)&gt;500, 5,LEN(BP1504)&gt;400, 4, LEN(BP1504)&gt;300, 3, LEN(BP1504)&gt;200, 2, LEN(BP1504)&gt;1, 1)</f>
        <v>5</v>
      </c>
      <c r="BR1504" s="1" t="s">
        <v>6356</v>
      </c>
      <c r="BS1504" s="1">
        <v>2</v>
      </c>
      <c r="BT1504" s="1" t="s">
        <v>6357</v>
      </c>
      <c r="BU1504" s="1">
        <v>2</v>
      </c>
      <c r="BV1504" s="1" t="s">
        <v>6358</v>
      </c>
      <c r="BW1504" s="1" t="s">
        <v>31</v>
      </c>
      <c r="BX1504" s="1"/>
      <c r="BY1504" t="str">
        <f>_xlfn.XLOOKUP($B1504,Img_lookup!A:A,Img_lookup!B:B, "Not available")</f>
        <v>df8f4dd2-185c-4bd7-addb-46737e1ab4ca</v>
      </c>
      <c r="BZ1504" t="str">
        <f>_xlfn.XLOOKUP($B1504,Img_lookup!A:A,Img_lookup!C:C, "Not available")</f>
        <v>Populus alba in fall - ◊¶◊§◊¶◊§◊î ◊û◊õ◊°◊ô◊§◊î ◊ë◊©◊ú◊õ◊™</v>
      </c>
      <c r="CA1504" t="str">
        <f>_xlfn.XLOOKUP($B1504,Img_lookup!A:A,Img_lookup!D:D, "Not available")</f>
        <v>Eran Finkle</v>
      </c>
      <c r="CB1504" t="str">
        <f>_xlfn.XLOOKUP($B1504,Img_lookup!A:A,Img_lookup!E:E, "https://imgur.com/aT5wafe")</f>
        <v>https://api.openverse.engineering/v1/images/df8f4dd2-185c-4bd7-addb-46737e1ab4ca/thumb/</v>
      </c>
    </row>
    <row r="1505" spans="1:80" ht="409.6" x14ac:dyDescent="0.15">
      <c r="A1505" s="1" t="s">
        <v>2187</v>
      </c>
      <c r="B1505" s="1" t="s">
        <v>12150</v>
      </c>
      <c r="C1505" s="1" t="s">
        <v>12151</v>
      </c>
      <c r="E1505" s="1" t="s">
        <v>12152</v>
      </c>
      <c r="F1505" s="1" t="s">
        <v>62</v>
      </c>
      <c r="G1505" s="1" t="s">
        <v>62</v>
      </c>
      <c r="H1505" s="11" t="str">
        <f t="shared" si="693"/>
        <v>Perennial</v>
      </c>
      <c r="I1505" s="1" t="s">
        <v>17107</v>
      </c>
      <c r="J1505" s="1">
        <v>30</v>
      </c>
      <c r="L1505" t="str" cm="1">
        <f t="array" ref="L1505">_xlfn.IFS(J1505+K1505="", "Unknown", J1505+K1505&gt;3, "Large", J1505+K1505&gt;0.5, "Medium", J1505+K1505&gt;0, "Small")</f>
        <v>Large</v>
      </c>
      <c r="M1505" s="1">
        <v>3</v>
      </c>
      <c r="N1505" cm="1">
        <f t="array" ref="N1505">IF($M1505="",INDEX($M$2:$M$2176,MATCH(1,INDEX(($A$2:$A$2176=$A1505)*($M$2:$M$2176&lt;&gt;""),0),0)),$M1505)</f>
        <v>3</v>
      </c>
      <c r="O1505" s="2" t="str">
        <f t="shared" si="684"/>
        <v>Hardy to cold</v>
      </c>
      <c r="P1505" s="1" t="s">
        <v>12153</v>
      </c>
      <c r="Q1505" s="1" t="s">
        <v>17109</v>
      </c>
      <c r="R1505" t="str">
        <f t="shared" si="688"/>
        <v>Fast</v>
      </c>
      <c r="W1505"/>
      <c r="AF1505" s="16" t="s">
        <v>24830</v>
      </c>
      <c r="AG1505" s="1" t="str">
        <f t="shared" si="674"/>
        <v xml:space="preserve">Seed </v>
      </c>
      <c r="AH1505"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05" s="1" t="s">
        <v>12154</v>
      </c>
      <c r="AJ1505" s="1" t="s">
        <v>1</v>
      </c>
      <c r="AK1505" s="1" t="s">
        <v>17105</v>
      </c>
      <c r="AL1505" s="1" t="str">
        <f t="shared" si="685"/>
        <v>Unscented</v>
      </c>
      <c r="AM1505" s="1" t="b">
        <v>0</v>
      </c>
      <c r="AN1505" s="1" t="b">
        <v>1</v>
      </c>
      <c r="AO1505" s="1" t="b">
        <v>0</v>
      </c>
      <c r="AP1505" s="5" t="s">
        <v>28</v>
      </c>
      <c r="AQ1505" s="5" t="str">
        <f t="shared" si="676"/>
        <v>Light, Medium, Heavy</v>
      </c>
      <c r="AR1505" s="1" t="s">
        <v>30</v>
      </c>
      <c r="AS1505" s="1" t="str">
        <f t="shared" si="686"/>
        <v>None</v>
      </c>
      <c r="AT1505" s="1" t="str">
        <f t="shared" si="677"/>
        <v>Full</v>
      </c>
      <c r="AU1505" s="1" t="s">
        <v>29</v>
      </c>
      <c r="AV1505" s="1" t="str">
        <f t="shared" si="678"/>
        <v>Moist</v>
      </c>
      <c r="AW1505" s="1" t="s">
        <v>12</v>
      </c>
      <c r="AX1505" s="1" t="str">
        <f t="shared" si="679"/>
        <v>Acid, Neutral, Alkaline</v>
      </c>
      <c r="AY1505" s="1" t="b">
        <v>0</v>
      </c>
      <c r="AZ1505" s="1" t="b">
        <v>0</v>
      </c>
      <c r="BA1505" s="1" t="b">
        <v>0</v>
      </c>
      <c r="BC1505" t="str">
        <f t="shared" si="680"/>
        <v>FALSE</v>
      </c>
      <c r="BE1505" t="str">
        <f t="shared" si="681"/>
        <v>FALSE</v>
      </c>
      <c r="BF1505" s="1" t="b">
        <v>0</v>
      </c>
      <c r="BG1505" s="1" t="b">
        <v>1</v>
      </c>
      <c r="BH1505" s="1" t="b">
        <v>0</v>
      </c>
      <c r="BJ1505" s="1" t="str">
        <f t="shared" si="682"/>
        <v>FALSE</v>
      </c>
      <c r="BK1505" s="1" t="s">
        <v>30</v>
      </c>
      <c r="BL1505" t="str">
        <f t="shared" si="683"/>
        <v>FALSE</v>
      </c>
      <c r="BM1505" s="1" t="b">
        <v>0</v>
      </c>
      <c r="BN1505" s="1" t="b">
        <v>0</v>
      </c>
      <c r="BO1505" s="1">
        <f t="shared" si="687"/>
        <v>13</v>
      </c>
      <c r="BP1505" s="1" t="s">
        <v>12155</v>
      </c>
      <c r="BQ1505" s="1" cm="1">
        <f t="array" ref="BQ1505">_xlfn.IFS(BP1505="None Known",0, LEN(BP1505)&gt;500, 5,LEN(BP1505)&gt;400, 4, LEN(BP1505)&gt;300, 3, LEN(BP1505)&gt;200, 2, LEN(BP1505)&gt;1, 1)</f>
        <v>5</v>
      </c>
      <c r="BR1505" s="1" t="s">
        <v>12156</v>
      </c>
      <c r="BS1505" s="1">
        <v>2</v>
      </c>
      <c r="BT1505" s="1" t="s">
        <v>12157</v>
      </c>
      <c r="BU1505" s="1">
        <v>2</v>
      </c>
      <c r="BV1505" s="1" t="s">
        <v>465</v>
      </c>
      <c r="BW1505" s="1" t="s">
        <v>31</v>
      </c>
      <c r="BX1505" s="1"/>
      <c r="BY1505" t="str">
        <f>_xlfn.XLOOKUP($B1505,Img_lookup!A:A,Img_lookup!B:B, "Not available")</f>
        <v>f7e32556-eb61-4ee7-98de-cab147e59652</v>
      </c>
      <c r="BZ1505" t="str">
        <f>_xlfn.XLOOKUP($B1505,Img_lookup!A:A,Img_lookup!C:C, "Not available")</f>
        <v>Populus angustifolia E. James</v>
      </c>
      <c r="CA1505" t="str">
        <f>_xlfn.XLOOKUP($B1505,Img_lookup!A:A,Img_lookup!D:D, "Not available")</f>
        <v>Sereno Watson</v>
      </c>
      <c r="CB1505" t="str">
        <f>_xlfn.XLOOKUP($B1505,Img_lookup!A:A,Img_lookup!E:E, "https://imgur.com/aT5wafe")</f>
        <v>https://api.openverse.engineering/v1/images/f7e32556-eb61-4ee7-98de-cab147e59652/thumb/</v>
      </c>
    </row>
    <row r="1506" spans="1:80" ht="409.6" x14ac:dyDescent="0.15">
      <c r="A1506" s="1" t="s">
        <v>2187</v>
      </c>
      <c r="B1506" s="1" t="s">
        <v>14051</v>
      </c>
      <c r="C1506" s="1" t="s">
        <v>14052</v>
      </c>
      <c r="D1506" s="1" t="s">
        <v>14053</v>
      </c>
      <c r="E1506" s="1" t="s">
        <v>14054</v>
      </c>
      <c r="F1506" s="1" t="s">
        <v>62</v>
      </c>
      <c r="G1506" s="1" t="s">
        <v>62</v>
      </c>
      <c r="H1506" s="11" t="str">
        <f t="shared" si="693"/>
        <v>Perennial</v>
      </c>
      <c r="I1506" s="1" t="s">
        <v>17107</v>
      </c>
      <c r="J1506" s="1">
        <v>30</v>
      </c>
      <c r="K1506" s="1">
        <v>8</v>
      </c>
      <c r="L1506" t="str" cm="1">
        <f t="array" ref="L1506">_xlfn.IFS(J1506+K1506="", "Unknown", J1506+K1506&gt;3, "Large", J1506+K1506&gt;0.5, "Medium", J1506+K1506&gt;0, "Small")</f>
        <v>Large</v>
      </c>
      <c r="M1506" s="1">
        <v>2</v>
      </c>
      <c r="N1506" cm="1">
        <f t="array" ref="N1506">IF($M1506="",INDEX($M$2:$M$2176,MATCH(1,INDEX(($A$2:$A$2176=$A1506)*($M$2:$M$2176&lt;&gt;""),0),0)),$M1506)</f>
        <v>2</v>
      </c>
      <c r="O1506" s="2" t="str">
        <f t="shared" si="684"/>
        <v>Hardy to cold</v>
      </c>
      <c r="P1506" s="1" t="s">
        <v>14055</v>
      </c>
      <c r="Q1506" s="1" t="s">
        <v>17109</v>
      </c>
      <c r="R1506" t="str">
        <f t="shared" si="688"/>
        <v>Fast</v>
      </c>
      <c r="W1506"/>
      <c r="AF1506" s="16" t="s">
        <v>24830</v>
      </c>
      <c r="AG1506" s="1" t="str">
        <f t="shared" si="674"/>
        <v xml:space="preserve">Seed </v>
      </c>
      <c r="AH1506"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06" s="1" t="s">
        <v>14056</v>
      </c>
      <c r="AJ1506" s="1" t="s">
        <v>1</v>
      </c>
      <c r="AK1506" s="1" t="s">
        <v>17105</v>
      </c>
      <c r="AL1506" s="1" t="str">
        <f t="shared" si="685"/>
        <v>Scented</v>
      </c>
      <c r="AM1506" s="1" t="b">
        <v>1</v>
      </c>
      <c r="AN1506" s="1" t="b">
        <v>1</v>
      </c>
      <c r="AO1506" s="1" t="b">
        <v>0</v>
      </c>
      <c r="AP1506" s="5" t="s">
        <v>28</v>
      </c>
      <c r="AQ1506" s="5" t="str">
        <f t="shared" si="676"/>
        <v>Light, Medium, Heavy</v>
      </c>
      <c r="AR1506" s="1" t="s">
        <v>30</v>
      </c>
      <c r="AS1506" s="1" t="str">
        <f t="shared" si="686"/>
        <v>None</v>
      </c>
      <c r="AT1506" s="1" t="str">
        <f t="shared" si="677"/>
        <v>Full</v>
      </c>
      <c r="AU1506" s="1" t="s">
        <v>29</v>
      </c>
      <c r="AV1506" s="1" t="str">
        <f t="shared" si="678"/>
        <v>Moist</v>
      </c>
      <c r="AW1506" s="1" t="s">
        <v>12</v>
      </c>
      <c r="AX1506" s="1" t="str">
        <f t="shared" si="679"/>
        <v>Acid, Neutral, Alkaline</v>
      </c>
      <c r="AY1506" s="1" t="b">
        <v>0</v>
      </c>
      <c r="AZ1506" s="1" t="b">
        <v>0</v>
      </c>
      <c r="BA1506" s="1" t="b">
        <v>0</v>
      </c>
      <c r="BC1506" t="str">
        <f t="shared" si="680"/>
        <v>FALSE</v>
      </c>
      <c r="BE1506" t="str">
        <f t="shared" si="681"/>
        <v>FALSE</v>
      </c>
      <c r="BF1506" s="1" t="b">
        <v>0</v>
      </c>
      <c r="BG1506" s="1" t="b">
        <v>1</v>
      </c>
      <c r="BH1506" s="1" t="b">
        <v>0</v>
      </c>
      <c r="BJ1506" s="1" t="str">
        <f t="shared" si="682"/>
        <v>FALSE</v>
      </c>
      <c r="BK1506" s="1" t="s">
        <v>30</v>
      </c>
      <c r="BL1506" t="str">
        <f t="shared" si="683"/>
        <v>FALSE</v>
      </c>
      <c r="BM1506" s="1" t="b">
        <v>0</v>
      </c>
      <c r="BN1506" s="1" t="b">
        <v>0</v>
      </c>
      <c r="BO1506" s="1">
        <f t="shared" si="687"/>
        <v>14</v>
      </c>
      <c r="BP1506" s="1" t="s">
        <v>14057</v>
      </c>
      <c r="BQ1506" s="1" cm="1">
        <f t="array" ref="BQ1506">_xlfn.IFS(BP1506="None Known",0, LEN(BP1506)&gt;500, 5,LEN(BP1506)&gt;400, 4, LEN(BP1506)&gt;300, 3, LEN(BP1506)&gt;200, 2, LEN(BP1506)&gt;1, 1)</f>
        <v>5</v>
      </c>
      <c r="BR1506" s="1" t="s">
        <v>14058</v>
      </c>
      <c r="BS1506" s="1">
        <v>2</v>
      </c>
      <c r="BT1506" s="1" t="s">
        <v>14059</v>
      </c>
      <c r="BU1506" s="1">
        <v>3</v>
      </c>
      <c r="BV1506" s="1" t="s">
        <v>14060</v>
      </c>
      <c r="BW1506" s="1" t="s">
        <v>31</v>
      </c>
      <c r="BX1506" s="1"/>
      <c r="BY1506" t="str">
        <f>_xlfn.XLOOKUP($B1506,Img_lookup!A:A,Img_lookup!B:B, "Not available")</f>
        <v>1f88dc4f-da2a-450c-af4d-d6f30b21cbc3</v>
      </c>
      <c r="BZ1506" t="str">
        <f>_xlfn.XLOOKUP($B1506,Img_lookup!A:A,Img_lookup!C:C, "Not available")</f>
        <v>Black Cottonwood (Populus balsamifera)</v>
      </c>
      <c r="CA1506" t="str">
        <f>_xlfn.XLOOKUP($B1506,Img_lookup!A:A,Img_lookup!D:D, "Not available")</f>
        <v>GlacierNPS</v>
      </c>
      <c r="CB1506" t="str">
        <f>_xlfn.XLOOKUP($B1506,Img_lookup!A:A,Img_lookup!E:E, "https://imgur.com/aT5wafe")</f>
        <v>https://api.openverse.engineering/v1/images/1f88dc4f-da2a-450c-af4d-d6f30b21cbc3/thumb/</v>
      </c>
    </row>
    <row r="1507" spans="1:80" ht="409.6" x14ac:dyDescent="0.15">
      <c r="A1507" s="1" t="s">
        <v>2187</v>
      </c>
      <c r="B1507" s="1" t="s">
        <v>14885</v>
      </c>
      <c r="C1507" s="1" t="s">
        <v>14886</v>
      </c>
      <c r="D1507" s="1" t="s">
        <v>14887</v>
      </c>
      <c r="E1507" s="1" t="s">
        <v>14888</v>
      </c>
      <c r="F1507" s="1" t="s">
        <v>62</v>
      </c>
      <c r="G1507" s="1" t="s">
        <v>62</v>
      </c>
      <c r="H1507" s="11" t="str">
        <f t="shared" si="693"/>
        <v>Perennial</v>
      </c>
      <c r="I1507" s="1" t="s">
        <v>17107</v>
      </c>
      <c r="J1507" s="1">
        <v>30</v>
      </c>
      <c r="L1507" t="str" cm="1">
        <f t="array" ref="L1507">_xlfn.IFS(J1507+K1507="", "Unknown", J1507+K1507&gt;3, "Large", J1507+K1507&gt;0.5, "Medium", J1507+K1507&gt;0, "Small")</f>
        <v>Large</v>
      </c>
      <c r="M1507" s="1">
        <v>2</v>
      </c>
      <c r="N1507" cm="1">
        <f t="array" ref="N1507">IF($M1507="",INDEX($M$2:$M$2176,MATCH(1,INDEX(($A$2:$A$2176=$A1507)*($M$2:$M$2176&lt;&gt;""),0),0)),$M1507)</f>
        <v>2</v>
      </c>
      <c r="O1507" s="2" t="str">
        <f t="shared" si="684"/>
        <v>Hardy to cold</v>
      </c>
      <c r="P1507" s="1" t="s">
        <v>14889</v>
      </c>
      <c r="Q1507" s="1" t="s">
        <v>17109</v>
      </c>
      <c r="R1507" t="str">
        <f t="shared" si="688"/>
        <v>Fast</v>
      </c>
      <c r="T1507" s="1"/>
      <c r="U1507" s="1"/>
      <c r="V1507" s="1">
        <v>4</v>
      </c>
      <c r="W1507" s="6">
        <f t="shared" ref="W1507:W1514" si="699">IF(ISNUMBER(SEARCH("-",V1507)),TRIM(LEFT(V1507,FIND("-",V1507)-1)),V1507)</f>
        <v>4</v>
      </c>
      <c r="X1507" t="str">
        <f>IF(W1507=1, "January", IF(W1507=2, "February", IF(W1507=3, "March", IF(W1507=4, "April", IF(W1507=5, "May", IF(W1507=6, "June", IF(W1507=7, "July", IF(W1507=8, "August", IF(W1507=9, "September", IF(W1507=10, "October", IF(W1507=11, "November", IF(W1507=12, "December", "Other"))))))))))))</f>
        <v>April</v>
      </c>
      <c r="AF1507" s="16" t="s">
        <v>24830</v>
      </c>
      <c r="AG1507" s="1" t="str">
        <f t="shared" si="674"/>
        <v xml:space="preserve">Seed </v>
      </c>
      <c r="AH1507"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07" s="1" t="s">
        <v>14890</v>
      </c>
      <c r="AJ1507" s="1" t="s">
        <v>1</v>
      </c>
      <c r="AK1507" s="1" t="s">
        <v>17105</v>
      </c>
      <c r="AL1507" s="1" t="str">
        <f t="shared" si="685"/>
        <v>Unscented</v>
      </c>
      <c r="AM1507" s="1" t="b">
        <v>0</v>
      </c>
      <c r="AN1507" s="1" t="b">
        <v>1</v>
      </c>
      <c r="AO1507" s="1" t="b">
        <v>0</v>
      </c>
      <c r="AP1507" s="5" t="s">
        <v>28</v>
      </c>
      <c r="AQ1507" s="5" t="str">
        <f t="shared" si="676"/>
        <v>Light, Medium, Heavy</v>
      </c>
      <c r="AR1507" s="1" t="s">
        <v>30</v>
      </c>
      <c r="AS1507" s="1" t="str">
        <f t="shared" si="686"/>
        <v>None</v>
      </c>
      <c r="AT1507" s="1" t="str">
        <f t="shared" si="677"/>
        <v>Full</v>
      </c>
      <c r="AU1507" s="1" t="s">
        <v>29</v>
      </c>
      <c r="AV1507" s="1" t="str">
        <f t="shared" si="678"/>
        <v>Moist</v>
      </c>
      <c r="AW1507" s="1" t="s">
        <v>12</v>
      </c>
      <c r="AX1507" s="1" t="str">
        <f t="shared" si="679"/>
        <v>Acid, Neutral, Alkaline</v>
      </c>
      <c r="AY1507" s="1" t="b">
        <v>0</v>
      </c>
      <c r="AZ1507" s="1" t="b">
        <v>0</v>
      </c>
      <c r="BA1507" s="1" t="b">
        <v>0</v>
      </c>
      <c r="BC1507" t="str">
        <f t="shared" si="680"/>
        <v>FALSE</v>
      </c>
      <c r="BE1507" t="str">
        <f t="shared" si="681"/>
        <v>FALSE</v>
      </c>
      <c r="BF1507" s="1" t="b">
        <v>0</v>
      </c>
      <c r="BG1507" s="1" t="b">
        <v>0</v>
      </c>
      <c r="BH1507" s="1" t="b">
        <v>0</v>
      </c>
      <c r="BJ1507" s="1" t="str">
        <f t="shared" si="682"/>
        <v>FALSE</v>
      </c>
      <c r="BK1507" s="1" t="s">
        <v>30</v>
      </c>
      <c r="BL1507" t="str">
        <f t="shared" si="683"/>
        <v>FALSE</v>
      </c>
      <c r="BM1507" s="1" t="b">
        <v>0</v>
      </c>
      <c r="BN1507" s="1" t="b">
        <v>0</v>
      </c>
      <c r="BO1507" s="1">
        <f t="shared" si="687"/>
        <v>11</v>
      </c>
      <c r="BP1507" s="1" t="s">
        <v>14891</v>
      </c>
      <c r="BQ1507" s="1" cm="1">
        <f t="array" ref="BQ1507">_xlfn.IFS(BP1507="None Known",0, LEN(BP1507)&gt;500, 5,LEN(BP1507)&gt;400, 4, LEN(BP1507)&gt;300, 3, LEN(BP1507)&gt;200, 2, LEN(BP1507)&gt;1, 1)</f>
        <v>4</v>
      </c>
      <c r="BR1507" s="1" t="s">
        <v>14892</v>
      </c>
      <c r="BS1507" s="1">
        <v>2</v>
      </c>
      <c r="BT1507" s="1" t="s">
        <v>14893</v>
      </c>
      <c r="BU1507" s="1">
        <v>1</v>
      </c>
      <c r="BV1507" s="1" t="s">
        <v>465</v>
      </c>
      <c r="BW1507" s="1" t="s">
        <v>31</v>
      </c>
      <c r="BX1507" s="1"/>
      <c r="BY1507" t="str">
        <f>_xlfn.XLOOKUP($B1507,Img_lookup!A:A,Img_lookup!B:B, "Not available")</f>
        <v>Not available</v>
      </c>
      <c r="BZ1507" t="str">
        <f>_xlfn.XLOOKUP($B1507,Img_lookup!A:A,Img_lookup!C:C, "Not available")</f>
        <v>Not available</v>
      </c>
      <c r="CA1507" t="str">
        <f>_xlfn.XLOOKUP($B1507,Img_lookup!A:A,Img_lookup!D:D, "Not available")</f>
        <v>Not available</v>
      </c>
      <c r="CB1507" t="str">
        <f>_xlfn.XLOOKUP($B1507,Img_lookup!A:A,Img_lookup!E:E, "https://imgur.com/aT5wafe")</f>
        <v>https://imgur.com/aT5wafe</v>
      </c>
    </row>
    <row r="1508" spans="1:80" ht="409.6" x14ac:dyDescent="0.15">
      <c r="A1508" s="1" t="s">
        <v>2187</v>
      </c>
      <c r="B1508" s="1" t="s">
        <v>8543</v>
      </c>
      <c r="C1508" s="1" t="s">
        <v>8544</v>
      </c>
      <c r="E1508" s="1" t="s">
        <v>8545</v>
      </c>
      <c r="F1508" s="1" t="s">
        <v>62</v>
      </c>
      <c r="G1508" s="1" t="s">
        <v>62</v>
      </c>
      <c r="H1508" s="11" t="str">
        <f t="shared" si="693"/>
        <v>Perennial</v>
      </c>
      <c r="I1508" s="1" t="s">
        <v>17107</v>
      </c>
      <c r="J1508" s="1">
        <v>25</v>
      </c>
      <c r="L1508" t="str" cm="1">
        <f t="array" ref="L1508">_xlfn.IFS(J1508+K1508="", "Unknown", J1508+K1508&gt;3, "Large", J1508+K1508&gt;0.5, "Medium", J1508+K1508&gt;0, "Small")</f>
        <v>Large</v>
      </c>
      <c r="M1508" s="1">
        <v>7</v>
      </c>
      <c r="N1508" cm="1">
        <f t="array" ref="N1508">IF($M1508="",INDEX($M$2:$M$2176,MATCH(1,INDEX(($A$2:$A$2176=$A1508)*($M$2:$M$2176&lt;&gt;""),0),0)),$M1508)</f>
        <v>7</v>
      </c>
      <c r="O1508" s="2" t="str">
        <f t="shared" si="684"/>
        <v>Seasonal outdoors</v>
      </c>
      <c r="P1508" s="1" t="s">
        <v>8546</v>
      </c>
      <c r="Q1508" s="1" t="s">
        <v>17109</v>
      </c>
      <c r="R1508" t="str">
        <f t="shared" si="688"/>
        <v>Fast</v>
      </c>
      <c r="T1508" s="1"/>
      <c r="U1508" s="1"/>
      <c r="V1508" s="1" t="s">
        <v>251</v>
      </c>
      <c r="W1508" s="6" t="str">
        <f t="shared" si="699"/>
        <v>3</v>
      </c>
      <c r="X1508" t="str">
        <f>IF(W1508="1", "January", IF(W1508="2", "February", IF(W1508="3", "March", IF(W1508="4", "April", IF(W1508="5", "May", IF(W1508="6", "June", IF(W1508="7", "July", IF(W1508="8", "August", IF(W1508="9", "September", IF(W1508="10", "October", IF(W1508="11", "November", IF(W1508="12", "December", "Other"))))))))))))</f>
        <v>March</v>
      </c>
      <c r="Y1508" s="2" t="str">
        <f>IF(ISNUMBER(SEARCH("-",V1508)),TRIM(RIGHT(V1508,LEN(V1508)-SEARCH("-",V1508))),V1508)</f>
        <v>4</v>
      </c>
      <c r="Z1508" s="2" t="str">
        <f>IF(Y1508="1", "January", IF(Y1508="2", "February", IF(Y1508="3", "March", IF(Y1508="4", "April", IF(Y1508="5", "May", IF(Y1508="6", "June", IF(Y1508="7", "July", IF(Y1508="8", "August", IF(Y1508="9", "September", IF(Y1508="10", "October", IF(Y1508="11", "November", IF(Y1508="12", "December", "Other"))))))))))))</f>
        <v>April</v>
      </c>
      <c r="AA1508" s="1">
        <v>4</v>
      </c>
      <c r="AB1508" s="1">
        <f t="shared" ref="AB1508:AB1514" si="700">IF(ISNUMBER(SEARCH("-",AA1508)),TRIM(LEFT(AA1508,FIND("-",AA1508)-1)),AA1508)</f>
        <v>4</v>
      </c>
      <c r="AC1508" s="1" t="str">
        <f>IF(AB1508=1, "January", IF(AB1508=2, "February", IF(AB1508=3, "March", IF(AB1508=4, "April", IF(AB1508=5, "May", IF(AB1508=6, "June", IF(AB1508=7, "July", IF(AB1508=8, "August", IF(AB1508=9, "September", IF(AB1508=10, "October", IF(AB1508=11, "November", IF(AB1508=12, "December", "Other"))))))))))))</f>
        <v>April</v>
      </c>
      <c r="AD1508" s="1"/>
      <c r="AE1508" s="1"/>
      <c r="AF1508" s="16" t="s">
        <v>24830</v>
      </c>
      <c r="AG1508" s="1" t="str">
        <f t="shared" si="674"/>
        <v xml:space="preserve">Seed </v>
      </c>
      <c r="AH1508"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08" s="1" t="s">
        <v>8547</v>
      </c>
      <c r="AJ1508" s="1" t="s">
        <v>1</v>
      </c>
      <c r="AK1508" s="1" t="s">
        <v>17105</v>
      </c>
      <c r="AL1508" s="1" t="str">
        <f t="shared" si="685"/>
        <v>Unscented</v>
      </c>
      <c r="AM1508" s="1" t="b">
        <v>0</v>
      </c>
      <c r="AN1508" s="1" t="b">
        <v>1</v>
      </c>
      <c r="AO1508" s="1" t="b">
        <v>0</v>
      </c>
      <c r="AP1508" s="5" t="s">
        <v>28</v>
      </c>
      <c r="AQ1508" s="5" t="str">
        <f t="shared" si="676"/>
        <v>Light, Medium, Heavy</v>
      </c>
      <c r="AR1508" s="1" t="s">
        <v>30</v>
      </c>
      <c r="AS1508" s="1" t="str">
        <f t="shared" si="686"/>
        <v>None</v>
      </c>
      <c r="AT1508" s="1" t="str">
        <f t="shared" si="677"/>
        <v>Full</v>
      </c>
      <c r="AU1508" s="1" t="s">
        <v>11</v>
      </c>
      <c r="AV1508" s="1" t="str">
        <f t="shared" si="678"/>
        <v>Dry, Moist</v>
      </c>
      <c r="AW1508" s="1" t="s">
        <v>12</v>
      </c>
      <c r="AX1508" s="1" t="str">
        <f t="shared" si="679"/>
        <v>Acid, Neutral, Alkaline</v>
      </c>
      <c r="AY1508" s="1" t="b">
        <v>0</v>
      </c>
      <c r="AZ1508" s="1" t="b">
        <v>1</v>
      </c>
      <c r="BA1508" s="1" t="b">
        <v>0</v>
      </c>
      <c r="BC1508" t="str">
        <f t="shared" si="680"/>
        <v>FALSE</v>
      </c>
      <c r="BE1508" t="str">
        <f t="shared" si="681"/>
        <v>FALSE</v>
      </c>
      <c r="BF1508" s="1" t="b">
        <v>0</v>
      </c>
      <c r="BG1508" s="1" t="b">
        <v>1</v>
      </c>
      <c r="BH1508" s="1" t="b">
        <v>0</v>
      </c>
      <c r="BJ1508" s="1" t="str">
        <f t="shared" si="682"/>
        <v>FALSE</v>
      </c>
      <c r="BK1508" s="1" t="s">
        <v>30</v>
      </c>
      <c r="BL1508" t="str">
        <f t="shared" si="683"/>
        <v>FALSE</v>
      </c>
      <c r="BM1508" s="1" t="b">
        <v>0</v>
      </c>
      <c r="BN1508" s="1" t="b">
        <v>0</v>
      </c>
      <c r="BO1508" s="1">
        <f t="shared" si="687"/>
        <v>13</v>
      </c>
      <c r="BP1508" s="1" t="s">
        <v>8548</v>
      </c>
      <c r="BQ1508" s="1" cm="1">
        <f t="array" ref="BQ1508">_xlfn.IFS(BP1508="None Known",0, LEN(BP1508)&gt;500, 5,LEN(BP1508)&gt;400, 4, LEN(BP1508)&gt;300, 3, LEN(BP1508)&gt;200, 2, LEN(BP1508)&gt;1, 1)</f>
        <v>5</v>
      </c>
      <c r="BR1508" s="1" t="s">
        <v>8549</v>
      </c>
      <c r="BS1508" s="1">
        <v>2</v>
      </c>
      <c r="BT1508" s="1" t="s">
        <v>8550</v>
      </c>
      <c r="BU1508" s="1">
        <v>2</v>
      </c>
      <c r="BV1508" s="1" t="s">
        <v>161</v>
      </c>
      <c r="BW1508" s="1" t="s">
        <v>31</v>
      </c>
      <c r="BX1508" s="1"/>
      <c r="BY1508" t="str">
        <f>_xlfn.XLOOKUP($B1508,Img_lookup!A:A,Img_lookup!B:B, "Not available")</f>
        <v>0e7a9f12-cdef-4972-b3b8-eb0604f470f5</v>
      </c>
      <c r="BZ1508" t="str">
        <f>_xlfn.XLOOKUP($B1508,Img_lookup!A:A,Img_lookup!C:C, "Not available")</f>
        <v>J20180125-0050‚ÄîPopulus fremontii ssp fremonti‚ÄîRPBGi‚ÄîDxO</v>
      </c>
      <c r="CA1508" t="str">
        <f>_xlfn.XLOOKUP($B1508,Img_lookup!A:A,Img_lookup!D:D, "Not available")</f>
        <v>John Rusk</v>
      </c>
      <c r="CB1508" t="str">
        <f>_xlfn.XLOOKUP($B1508,Img_lookup!A:A,Img_lookup!E:E, "https://imgur.com/aT5wafe")</f>
        <v>https://api.openverse.engineering/v1/images/0e7a9f12-cdef-4972-b3b8-eb0604f470f5/thumb/</v>
      </c>
    </row>
    <row r="1509" spans="1:80" ht="409.6" x14ac:dyDescent="0.15">
      <c r="A1509" s="1" t="s">
        <v>2187</v>
      </c>
      <c r="B1509" s="1" t="s">
        <v>10974</v>
      </c>
      <c r="C1509" s="1" t="s">
        <v>10975</v>
      </c>
      <c r="E1509" s="1" t="s">
        <v>10976</v>
      </c>
      <c r="F1509" s="1" t="s">
        <v>62</v>
      </c>
      <c r="G1509" s="1" t="s">
        <v>62</v>
      </c>
      <c r="H1509" s="11" t="str">
        <f t="shared" si="693"/>
        <v>Perennial</v>
      </c>
      <c r="I1509" s="1" t="s">
        <v>17107</v>
      </c>
      <c r="J1509" s="1">
        <v>30</v>
      </c>
      <c r="K1509" s="1">
        <v>20</v>
      </c>
      <c r="L1509" t="str" cm="1">
        <f t="array" ref="L1509">_xlfn.IFS(J1509+K1509="", "Unknown", J1509+K1509&gt;3, "Large", J1509+K1509&gt;0.5, "Medium", J1509+K1509&gt;0, "Small")</f>
        <v>Large</v>
      </c>
      <c r="M1509" s="1">
        <v>2</v>
      </c>
      <c r="N1509" cm="1">
        <f t="array" ref="N1509">IF($M1509="",INDEX($M$2:$M$2176,MATCH(1,INDEX(($A$2:$A$2176=$A1509)*($M$2:$M$2176&lt;&gt;""),0),0)),$M1509)</f>
        <v>2</v>
      </c>
      <c r="O1509" s="2" t="str">
        <f t="shared" si="684"/>
        <v>Hardy to cold</v>
      </c>
      <c r="P1509" s="1" t="s">
        <v>10977</v>
      </c>
      <c r="Q1509" s="1" t="s">
        <v>17109</v>
      </c>
      <c r="R1509" t="str">
        <f t="shared" si="688"/>
        <v>Fast</v>
      </c>
      <c r="T1509" s="1"/>
      <c r="U1509" s="1"/>
      <c r="V1509" s="1">
        <v>4</v>
      </c>
      <c r="W1509" s="6">
        <f t="shared" si="699"/>
        <v>4</v>
      </c>
      <c r="X1509" t="str">
        <f>IF(W1509=1, "January", IF(W1509=2, "February", IF(W1509=3, "March", IF(W1509=4, "April", IF(W1509=5, "May", IF(W1509=6, "June", IF(W1509=7, "July", IF(W1509=8, "August", IF(W1509=9, "September", IF(W1509=10, "October", IF(W1509=11, "November", IF(W1509=12, "December", "Other"))))))))))))</f>
        <v>April</v>
      </c>
      <c r="Y1509" s="1"/>
      <c r="Z1509" s="1"/>
      <c r="AA1509" s="1">
        <v>6</v>
      </c>
      <c r="AB1509" s="1">
        <f t="shared" si="700"/>
        <v>6</v>
      </c>
      <c r="AC1509" s="1" t="str">
        <f>IF(AB1509=1, "January", IF(AB1509=2, "February", IF(AB1509=3, "March", IF(AB1509=4, "April", IF(AB1509=5, "May", IF(AB1509=6, "June", IF(AB1509=7, "July", IF(AB1509=8, "August", IF(AB1509=9, "September", IF(AB1509=10, "October", IF(AB1509=11, "November", IF(AB1509=12, "December", "Other"))))))))))))</f>
        <v>June</v>
      </c>
      <c r="AD1509" s="1"/>
      <c r="AE1509" s="1"/>
      <c r="AF1509" s="16" t="s">
        <v>24831</v>
      </c>
      <c r="AG1509" s="1" t="str">
        <f t="shared" si="674"/>
        <v xml:space="preserve">Seed </v>
      </c>
      <c r="AH1509"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 This species rarely produces suckers[238].</v>
      </c>
      <c r="AI1509" s="1" t="s">
        <v>10978</v>
      </c>
      <c r="AJ1509" s="1" t="s">
        <v>1</v>
      </c>
      <c r="AK1509" s="1" t="s">
        <v>17105</v>
      </c>
      <c r="AL1509" s="1" t="str">
        <f t="shared" si="685"/>
        <v>Scented</v>
      </c>
      <c r="AM1509" s="1" t="b">
        <v>1</v>
      </c>
      <c r="AN1509" s="1" t="b">
        <v>1</v>
      </c>
      <c r="AO1509" s="1" t="b">
        <v>0</v>
      </c>
      <c r="AP1509" s="5" t="s">
        <v>28</v>
      </c>
      <c r="AQ1509" s="5" t="str">
        <f t="shared" si="676"/>
        <v>Light, Medium, Heavy</v>
      </c>
      <c r="AR1509" s="1" t="s">
        <v>30</v>
      </c>
      <c r="AS1509" s="1" t="str">
        <f t="shared" si="686"/>
        <v>None</v>
      </c>
      <c r="AT1509" s="1" t="str">
        <f t="shared" si="677"/>
        <v>Full</v>
      </c>
      <c r="AU1509" s="1" t="s">
        <v>29</v>
      </c>
      <c r="AV1509" s="1" t="str">
        <f t="shared" si="678"/>
        <v>Moist</v>
      </c>
      <c r="AW1509" s="1" t="s">
        <v>12</v>
      </c>
      <c r="AX1509" s="1" t="str">
        <f t="shared" si="679"/>
        <v>Acid, Neutral, Alkaline</v>
      </c>
      <c r="AY1509" s="1" t="b">
        <v>0</v>
      </c>
      <c r="AZ1509" s="1" t="b">
        <v>0</v>
      </c>
      <c r="BA1509" s="1" t="b">
        <v>0</v>
      </c>
      <c r="BB1509" s="1" t="s">
        <v>275</v>
      </c>
      <c r="BC1509" t="str">
        <f t="shared" si="680"/>
        <v>TRUE</v>
      </c>
      <c r="BE1509" t="str">
        <f t="shared" si="681"/>
        <v>FALSE</v>
      </c>
      <c r="BF1509" s="1" t="b">
        <v>0</v>
      </c>
      <c r="BG1509" s="1" t="b">
        <v>1</v>
      </c>
      <c r="BH1509" s="1" t="b">
        <v>0</v>
      </c>
      <c r="BJ1509" s="1" t="str">
        <f t="shared" si="682"/>
        <v>FALSE</v>
      </c>
      <c r="BK1509" s="1" t="s">
        <v>30</v>
      </c>
      <c r="BL1509" t="str">
        <f t="shared" si="683"/>
        <v>FALSE</v>
      </c>
      <c r="BM1509" s="1" t="b">
        <v>0</v>
      </c>
      <c r="BN1509" s="1" t="b">
        <v>1</v>
      </c>
      <c r="BO1509" s="1">
        <f t="shared" si="687"/>
        <v>14</v>
      </c>
      <c r="BP1509" s="1" t="s">
        <v>10979</v>
      </c>
      <c r="BQ1509" s="1" cm="1">
        <f t="array" ref="BQ1509">_xlfn.IFS(BP1509="None Known",0, LEN(BP1509)&gt;500, 5,LEN(BP1509)&gt;400, 4, LEN(BP1509)&gt;300, 3, LEN(BP1509)&gt;200, 2, LEN(BP1509)&gt;1, 1)</f>
        <v>5</v>
      </c>
      <c r="BR1509" s="1" t="s">
        <v>10980</v>
      </c>
      <c r="BS1509" s="1">
        <v>2</v>
      </c>
      <c r="BT1509" s="1" t="s">
        <v>10981</v>
      </c>
      <c r="BU1509" s="1">
        <v>3</v>
      </c>
      <c r="BV1509" s="1" t="s">
        <v>10982</v>
      </c>
      <c r="BW1509" s="1" t="s">
        <v>31</v>
      </c>
      <c r="BX1509" s="1"/>
      <c r="BY1509" t="str">
        <f>_xlfn.XLOOKUP($B1509,Img_lookup!A:A,Img_lookup!B:B, "Not available")</f>
        <v>34143654-10f4-4665-9a20-6db262a09891</v>
      </c>
      <c r="BZ1509" t="str">
        <f>_xlfn.XLOOKUP($B1509,Img_lookup!A:A,Img_lookup!C:C, "Not available")</f>
        <v>Populus Nigra, Ser de Vento # 1 &amp; 2 (2015) - Mariana Marote (1988)</v>
      </c>
      <c r="CA1509" t="str">
        <f>_xlfn.XLOOKUP($B1509,Img_lookup!A:A,Img_lookup!D:D, "Not available")</f>
        <v>pedrosimoes7</v>
      </c>
      <c r="CB1509" t="str">
        <f>_xlfn.XLOOKUP($B1509,Img_lookup!A:A,Img_lookup!E:E, "https://imgur.com/aT5wafe")</f>
        <v>https://api.openverse.engineering/v1/images/34143654-10f4-4665-9a20-6db262a09891/thumb/</v>
      </c>
    </row>
    <row r="1510" spans="1:80" ht="409.6" x14ac:dyDescent="0.15">
      <c r="A1510" s="1" t="s">
        <v>2187</v>
      </c>
      <c r="B1510" s="1" t="s">
        <v>4883</v>
      </c>
      <c r="C1510" s="1" t="s">
        <v>4884</v>
      </c>
      <c r="E1510" s="1" t="s">
        <v>4885</v>
      </c>
      <c r="F1510" s="1" t="s">
        <v>62</v>
      </c>
      <c r="G1510" s="1" t="s">
        <v>62</v>
      </c>
      <c r="H1510" s="11" t="str">
        <f t="shared" si="693"/>
        <v>Perennial</v>
      </c>
      <c r="I1510" s="1" t="s">
        <v>17107</v>
      </c>
      <c r="J1510" s="1">
        <v>18</v>
      </c>
      <c r="K1510" s="1">
        <v>10</v>
      </c>
      <c r="L1510" t="str" cm="1">
        <f t="array" ref="L1510">_xlfn.IFS(J1510+K1510="", "Unknown", J1510+K1510&gt;3, "Large", J1510+K1510&gt;0.5, "Medium", J1510+K1510&gt;0, "Small")</f>
        <v>Large</v>
      </c>
      <c r="M1510" s="1">
        <v>2</v>
      </c>
      <c r="N1510" cm="1">
        <f t="array" ref="N1510">IF($M1510="",INDEX($M$2:$M$2176,MATCH(1,INDEX(($A$2:$A$2176=$A1510)*($M$2:$M$2176&lt;&gt;""),0),0)),$M1510)</f>
        <v>2</v>
      </c>
      <c r="O1510" s="2" t="str">
        <f t="shared" si="684"/>
        <v>Hardy to cold</v>
      </c>
      <c r="P1510" s="1" t="s">
        <v>4886</v>
      </c>
      <c r="Q1510" s="1" t="s">
        <v>17109</v>
      </c>
      <c r="R1510" t="str">
        <f t="shared" si="688"/>
        <v>Fast</v>
      </c>
      <c r="T1510" s="1"/>
      <c r="U1510" s="1"/>
      <c r="V1510" s="1" t="s">
        <v>1576</v>
      </c>
      <c r="W1510" s="6" t="str">
        <f t="shared" si="699"/>
        <v>2</v>
      </c>
      <c r="X1510" t="str">
        <f>IF(W1510="1", "January", IF(W1510="2", "February", IF(W1510="3", "March", IF(W1510="4", "April", IF(W1510="5", "May", IF(W1510="6", "June", IF(W1510="7", "July", IF(W1510="8", "August", IF(W1510="9", "September", IF(W1510="10", "October", IF(W1510="11", "November", IF(W1510="12", "December", "Other"))))))))))))</f>
        <v>February</v>
      </c>
      <c r="Y1510" s="2" t="str">
        <f>IF(ISNUMBER(SEARCH("-",V1510)),TRIM(RIGHT(V1510,LEN(V1510)-SEARCH("-",V1510))),V1510)</f>
        <v>3</v>
      </c>
      <c r="Z1510" s="2" t="str">
        <f>IF(Y1510="1", "January", IF(Y1510="2", "February", IF(Y1510="3", "March", IF(Y1510="4", "April", IF(Y1510="5", "May", IF(Y1510="6", "June", IF(Y1510="7", "July", IF(Y1510="8", "August", IF(Y1510="9", "September", IF(Y1510="10", "October", IF(Y1510="11", "November", IF(Y1510="12", "December", "Other"))))))))))))</f>
        <v>March</v>
      </c>
      <c r="AA1510" s="1" t="s">
        <v>96</v>
      </c>
      <c r="AB1510" s="1" t="str">
        <f t="shared" si="700"/>
        <v>5</v>
      </c>
      <c r="AC1510" s="1" t="str">
        <f>IF(AB1510="1", "January", IF(AB1510="2", "February", IF(AB1510="3", "March", IF(AB1510="4", "April", IF(AB1510="5", "May", IF(AB1510="6", "June", IF(AB1510="7", "July", IF(AB1510="8", "August", IF(AB1510="9", "September", IF(AB1510="10", "October", IF(AB1510="11", "November", IF(AB1510="12", "December", "Other"))))))))))))</f>
        <v>May</v>
      </c>
      <c r="AD1510" s="1" t="str">
        <f>IF(ISNUMBER(SEARCH("-",AA1510)),TRIM(RIGHT(AA1510,LEN(AA1510)-SEARCH("-",AA1510))),AA1510)</f>
        <v>6</v>
      </c>
      <c r="AE1510" s="1" t="str">
        <f>IF(AD1510="1", "January", IF(AD1510="2", "February", IF(AD1510="3", "March", IF(AD1510="4", "April", IF(AD1510="5", "May", IF(AD1510="6", "June", IF(AD1510="7", "July", IF(AD1510="8", "August", IF(AD1510="9", "September", IF(AD1510="10", "October", IF(AD1510="11", "November", IF(AD1510="12", "December", "Other"))))))))))))</f>
        <v>June</v>
      </c>
      <c r="AF1510" s="16" t="s">
        <v>24832</v>
      </c>
      <c r="AG1510" s="1" t="str">
        <f t="shared" si="674"/>
        <v xml:space="preserve">Seed </v>
      </c>
      <c r="AH1510"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v>
      </c>
      <c r="AI1510" s="1" t="s">
        <v>4887</v>
      </c>
      <c r="AJ1510" s="1" t="s">
        <v>1</v>
      </c>
      <c r="AK1510" s="1" t="s">
        <v>17105</v>
      </c>
      <c r="AL1510" s="1" t="str">
        <f t="shared" si="685"/>
        <v>Unscented</v>
      </c>
      <c r="AM1510" s="1" t="b">
        <v>0</v>
      </c>
      <c r="AN1510" s="1" t="b">
        <v>1</v>
      </c>
      <c r="AO1510" s="1" t="b">
        <v>0</v>
      </c>
      <c r="AP1510" s="5" t="s">
        <v>28</v>
      </c>
      <c r="AQ1510" s="5" t="str">
        <f t="shared" si="676"/>
        <v>Light, Medium, Heavy</v>
      </c>
      <c r="AR1510" s="1" t="s">
        <v>10</v>
      </c>
      <c r="AS1510" s="1" t="str">
        <f t="shared" si="686"/>
        <v>None, Partial</v>
      </c>
      <c r="AT1510" s="1" t="str">
        <f t="shared" si="677"/>
        <v>Partial, Full</v>
      </c>
      <c r="AU1510" s="1" t="s">
        <v>402</v>
      </c>
      <c r="AV1510" s="1" t="str">
        <f t="shared" si="678"/>
        <v>Moist, Wet/Water</v>
      </c>
      <c r="AW1510" s="1" t="s">
        <v>123</v>
      </c>
      <c r="AX1510" s="1" t="str">
        <f t="shared" si="679"/>
        <v>Acid, Neutral</v>
      </c>
      <c r="AY1510" s="1" t="b">
        <v>0</v>
      </c>
      <c r="AZ1510" s="1" t="b">
        <v>0</v>
      </c>
      <c r="BA1510" s="1" t="b">
        <v>0</v>
      </c>
      <c r="BB1510" s="1" t="s">
        <v>275</v>
      </c>
      <c r="BC1510" t="str">
        <f t="shared" si="680"/>
        <v>TRUE</v>
      </c>
      <c r="BE1510" t="str">
        <f t="shared" si="681"/>
        <v>FALSE</v>
      </c>
      <c r="BF1510" s="1" t="b">
        <v>1</v>
      </c>
      <c r="BG1510" s="1" t="b">
        <v>1</v>
      </c>
      <c r="BH1510" s="1" t="b">
        <v>0</v>
      </c>
      <c r="BJ1510" s="1" t="str">
        <f t="shared" si="682"/>
        <v>FALSE</v>
      </c>
      <c r="BK1510" s="1" t="s">
        <v>30</v>
      </c>
      <c r="BL1510" t="str">
        <f t="shared" si="683"/>
        <v>FALSE</v>
      </c>
      <c r="BM1510" s="1" t="b">
        <v>0</v>
      </c>
      <c r="BN1510" s="1" t="b">
        <v>1</v>
      </c>
      <c r="BO1510" s="1">
        <f t="shared" si="687"/>
        <v>12</v>
      </c>
      <c r="BP1510" s="1" t="s">
        <v>4888</v>
      </c>
      <c r="BQ1510" s="1" cm="1">
        <f t="array" ref="BQ1510">_xlfn.IFS(BP1510="None Known",0, LEN(BP1510)&gt;500, 5,LEN(BP1510)&gt;400, 4, LEN(BP1510)&gt;300, 3, LEN(BP1510)&gt;200, 2, LEN(BP1510)&gt;1, 1)</f>
        <v>4</v>
      </c>
      <c r="BR1510" s="1" t="s">
        <v>4889</v>
      </c>
      <c r="BS1510" s="1">
        <v>2</v>
      </c>
      <c r="BT1510" s="1" t="s">
        <v>4890</v>
      </c>
      <c r="BU1510" s="1">
        <v>2</v>
      </c>
      <c r="BV1510" s="1" t="s">
        <v>692</v>
      </c>
      <c r="BW1510" s="1" t="s">
        <v>31</v>
      </c>
      <c r="BX1510" s="1"/>
      <c r="BY1510" t="str">
        <f>_xlfn.XLOOKUP($B1510,Img_lookup!A:A,Img_lookup!B:B, "Not available")</f>
        <v>a01e7086-f184-4155-9f5a-38983d1b1ef2</v>
      </c>
      <c r="BZ1510" t="str">
        <f>_xlfn.XLOOKUP($B1510,Img_lookup!A:A,Img_lookup!C:C, "Not available")</f>
        <v>Populus tremula (leaf)</v>
      </c>
      <c r="CA1510" t="str">
        <f>_xlfn.XLOOKUP($B1510,Img_lookup!A:A,Img_lookup!D:D, "Not available")</f>
        <v>talaakso</v>
      </c>
      <c r="CB1510" t="str">
        <f>_xlfn.XLOOKUP($B1510,Img_lookup!A:A,Img_lookup!E:E, "https://imgur.com/aT5wafe")</f>
        <v>https://api.openverse.engineering/v1/images/a01e7086-f184-4155-9f5a-38983d1b1ef2/thumb/</v>
      </c>
    </row>
    <row r="1511" spans="1:80" ht="409.6" x14ac:dyDescent="0.15">
      <c r="A1511" s="1" t="s">
        <v>2187</v>
      </c>
      <c r="B1511" s="1" t="s">
        <v>13421</v>
      </c>
      <c r="C1511" s="1" t="s">
        <v>13422</v>
      </c>
      <c r="D1511" s="1" t="s">
        <v>13423</v>
      </c>
      <c r="E1511" s="1" t="s">
        <v>13424</v>
      </c>
      <c r="F1511" s="1" t="s">
        <v>62</v>
      </c>
      <c r="G1511" s="1" t="s">
        <v>62</v>
      </c>
      <c r="H1511" s="11" t="str">
        <f t="shared" si="693"/>
        <v>Perennial</v>
      </c>
      <c r="I1511" s="1" t="s">
        <v>17107</v>
      </c>
      <c r="J1511" s="1">
        <v>20</v>
      </c>
      <c r="K1511" s="1">
        <v>10</v>
      </c>
      <c r="L1511" t="str" cm="1">
        <f t="array" ref="L1511">_xlfn.IFS(J1511+K1511="", "Unknown", J1511+K1511&gt;3, "Large", J1511+K1511&gt;0.5, "Medium", J1511+K1511&gt;0, "Small")</f>
        <v>Large</v>
      </c>
      <c r="M1511" s="1">
        <v>1</v>
      </c>
      <c r="N1511" cm="1">
        <f t="array" ref="N1511">IF($M1511="",INDEX($M$2:$M$2176,MATCH(1,INDEX(($A$2:$A$2176=$A1511)*($M$2:$M$2176&lt;&gt;""),0),0)),$M1511)</f>
        <v>1</v>
      </c>
      <c r="O1511" s="2" t="str">
        <f t="shared" si="684"/>
        <v>Hardy to cold</v>
      </c>
      <c r="P1511" s="1" t="s">
        <v>13425</v>
      </c>
      <c r="Q1511" s="1" t="s">
        <v>17109</v>
      </c>
      <c r="R1511" t="str">
        <f t="shared" si="688"/>
        <v>Fast</v>
      </c>
      <c r="T1511" s="1"/>
      <c r="U1511" s="1"/>
      <c r="V1511" s="1">
        <v>4</v>
      </c>
      <c r="W1511" s="6">
        <f t="shared" si="699"/>
        <v>4</v>
      </c>
      <c r="X1511" t="str">
        <f>IF(W1511=1, "January", IF(W1511=2, "February", IF(W1511=3, "March", IF(W1511=4, "April", IF(W1511=5, "May", IF(W1511=6, "June", IF(W1511=7, "July", IF(W1511=8, "August", IF(W1511=9, "September", IF(W1511=10, "October", IF(W1511=11, "November", IF(W1511=12, "December", "Other"))))))))))))</f>
        <v>April</v>
      </c>
      <c r="Y1511" s="1"/>
      <c r="Z1511" s="1"/>
      <c r="AA1511" s="1" t="s">
        <v>96</v>
      </c>
      <c r="AB1511" s="1" t="str">
        <f t="shared" si="700"/>
        <v>5</v>
      </c>
      <c r="AC1511" s="1" t="str">
        <f>IF(AB1511="1", "January", IF(AB1511="2", "February", IF(AB1511="3", "March", IF(AB1511="4", "April", IF(AB1511="5", "May", IF(AB1511="6", "June", IF(AB1511="7", "July", IF(AB1511="8", "August", IF(AB1511="9", "September", IF(AB1511="10", "October", IF(AB1511="11", "November", IF(AB1511="12", "December", "Other"))))))))))))</f>
        <v>May</v>
      </c>
      <c r="AD1511" s="1" t="str">
        <f>IF(ISNUMBER(SEARCH("-",AA1511)),TRIM(RIGHT(AA1511,LEN(AA1511)-SEARCH("-",AA1511))),AA1511)</f>
        <v>6</v>
      </c>
      <c r="AE1511" s="1" t="str">
        <f>IF(AD1511="1", "January", IF(AD1511="2", "February", IF(AD1511="3", "March", IF(AD1511="4", "April", IF(AD1511="5", "May", IF(AD1511="6", "June", IF(AD1511="7", "July", IF(AD1511="8", "August", IF(AD1511="9", "September", IF(AD1511="10", "October", IF(AD1511="11", "November", IF(AD1511="12", "December", "Other"))))))))))))</f>
        <v>June</v>
      </c>
      <c r="AF1511" s="16" t="s">
        <v>24833</v>
      </c>
      <c r="AG1511" s="1" t="str">
        <f t="shared" si="674"/>
        <v xml:space="preserve">Seed </v>
      </c>
      <c r="AH1511"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cold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in November/December in a sheltered outdoor bed. This species is rather difficult from cuttings[11, 113].
Suckers in early spring[78].
Root cuttings in the winter[200].
Layering[200].</v>
      </c>
      <c r="AI1511" s="1" t="s">
        <v>13426</v>
      </c>
      <c r="AJ1511" s="1" t="s">
        <v>1</v>
      </c>
      <c r="AK1511" s="1" t="s">
        <v>17105</v>
      </c>
      <c r="AL1511" s="1" t="str">
        <f t="shared" si="685"/>
        <v>Unscented</v>
      </c>
      <c r="AM1511" s="1" t="b">
        <v>0</v>
      </c>
      <c r="AN1511" s="1" t="b">
        <v>1</v>
      </c>
      <c r="AO1511" s="1" t="b">
        <v>0</v>
      </c>
      <c r="AP1511" s="5" t="s">
        <v>28</v>
      </c>
      <c r="AQ1511" s="5" t="str">
        <f t="shared" si="676"/>
        <v>Light, Medium, Heavy</v>
      </c>
      <c r="AR1511" s="1" t="s">
        <v>30</v>
      </c>
      <c r="AS1511" s="1" t="str">
        <f t="shared" si="686"/>
        <v>None</v>
      </c>
      <c r="AT1511" s="1" t="str">
        <f t="shared" si="677"/>
        <v>Full</v>
      </c>
      <c r="AU1511" s="1" t="s">
        <v>11</v>
      </c>
      <c r="AV1511" s="1" t="str">
        <f t="shared" si="678"/>
        <v>Dry, Moist</v>
      </c>
      <c r="AW1511" s="1" t="s">
        <v>12</v>
      </c>
      <c r="AX1511" s="1" t="str">
        <f t="shared" si="679"/>
        <v>Acid, Neutral, Alkaline</v>
      </c>
      <c r="AY1511" s="1" t="b">
        <v>0</v>
      </c>
      <c r="AZ1511" s="1" t="b">
        <v>0</v>
      </c>
      <c r="BA1511" s="1" t="b">
        <v>0</v>
      </c>
      <c r="BC1511" t="str">
        <f t="shared" si="680"/>
        <v>FALSE</v>
      </c>
      <c r="BE1511" t="str">
        <f t="shared" si="681"/>
        <v>FALSE</v>
      </c>
      <c r="BF1511" s="1" t="b">
        <v>0</v>
      </c>
      <c r="BG1511" s="1" t="b">
        <v>0</v>
      </c>
      <c r="BH1511" s="1" t="b">
        <v>1</v>
      </c>
      <c r="BJ1511" s="1" t="str">
        <f t="shared" si="682"/>
        <v>FALSE</v>
      </c>
      <c r="BK1511" s="1" t="s">
        <v>30</v>
      </c>
      <c r="BL1511" t="str">
        <f t="shared" si="683"/>
        <v>FALSE</v>
      </c>
      <c r="BM1511" s="1" t="b">
        <v>0</v>
      </c>
      <c r="BN1511" s="1" t="b">
        <v>0</v>
      </c>
      <c r="BO1511" s="1">
        <f t="shared" si="687"/>
        <v>14</v>
      </c>
      <c r="BP1511" s="1" t="s">
        <v>13427</v>
      </c>
      <c r="BQ1511" s="1" cm="1">
        <f t="array" ref="BQ1511">_xlfn.IFS(BP1511="None Known",0, LEN(BP1511)&gt;500, 5,LEN(BP1511)&gt;400, 4, LEN(BP1511)&gt;300, 3, LEN(BP1511)&gt;200, 2, LEN(BP1511)&gt;1, 1)</f>
        <v>5</v>
      </c>
      <c r="BR1511" s="1" t="s">
        <v>13428</v>
      </c>
      <c r="BS1511" s="1">
        <v>2</v>
      </c>
      <c r="BT1511" s="1" t="s">
        <v>13429</v>
      </c>
      <c r="BU1511" s="1">
        <v>3</v>
      </c>
      <c r="BV1511" s="1" t="s">
        <v>465</v>
      </c>
      <c r="BW1511" s="1" t="s">
        <v>31</v>
      </c>
      <c r="BX1511" s="1"/>
      <c r="BY1511" t="str">
        <f>_xlfn.XLOOKUP($B1511,Img_lookup!A:A,Img_lookup!B:B, "Not available")</f>
        <v>d40630a3-5814-47bd-8d72-b2b193511e0f</v>
      </c>
      <c r="BZ1511" t="str">
        <f>_xlfn.XLOOKUP($B1511,Img_lookup!A:A,Img_lookup!C:C, "Not available")</f>
        <v>P20131219-0009‚ÄîPopulus tremuloides (B&amp;W)‚ÄîRPBG-1</v>
      </c>
      <c r="CA1511" t="str">
        <f>_xlfn.XLOOKUP($B1511,Img_lookup!A:A,Img_lookup!D:D, "Not available")</f>
        <v>John Rusk</v>
      </c>
      <c r="CB1511" t="str">
        <f>_xlfn.XLOOKUP($B1511,Img_lookup!A:A,Img_lookup!E:E, "https://imgur.com/aT5wafe")</f>
        <v>https://api.openverse.engineering/v1/images/d40630a3-5814-47bd-8d72-b2b193511e0f/thumb/</v>
      </c>
    </row>
    <row r="1512" spans="1:80" ht="409.6" x14ac:dyDescent="0.15">
      <c r="A1512" s="1" t="s">
        <v>2187</v>
      </c>
      <c r="B1512" s="1" t="s">
        <v>7964</v>
      </c>
      <c r="C1512" s="1" t="s">
        <v>7965</v>
      </c>
      <c r="D1512" s="1" t="s">
        <v>7966</v>
      </c>
      <c r="E1512" s="1" t="s">
        <v>7967</v>
      </c>
      <c r="F1512" s="1" t="s">
        <v>62</v>
      </c>
      <c r="G1512" s="1" t="s">
        <v>62</v>
      </c>
      <c r="H1512" s="11" t="str">
        <f t="shared" si="693"/>
        <v>Perennial</v>
      </c>
      <c r="I1512" s="1" t="s">
        <v>17107</v>
      </c>
      <c r="J1512" s="1">
        <v>40</v>
      </c>
      <c r="K1512" s="1">
        <v>12</v>
      </c>
      <c r="L1512" t="str" cm="1">
        <f t="array" ref="L1512">_xlfn.IFS(J1512+K1512="", "Unknown", J1512+K1512&gt;3, "Large", J1512+K1512&gt;0.5, "Medium", J1512+K1512&gt;0, "Small")</f>
        <v>Large</v>
      </c>
      <c r="M1512" s="1">
        <v>5</v>
      </c>
      <c r="N1512" cm="1">
        <f t="array" ref="N1512">IF($M1512="",INDEX($M$2:$M$2176,MATCH(1,INDEX(($A$2:$A$2176=$A1512)*($M$2:$M$2176&lt;&gt;""),0),0)),$M1512)</f>
        <v>5</v>
      </c>
      <c r="O1512" s="2" t="str">
        <f t="shared" si="684"/>
        <v>Seasonal outdoors</v>
      </c>
      <c r="P1512" s="1" t="s">
        <v>7968</v>
      </c>
      <c r="Q1512" s="1" t="s">
        <v>17109</v>
      </c>
      <c r="R1512" t="str">
        <f t="shared" si="688"/>
        <v>Fast</v>
      </c>
      <c r="T1512" s="1"/>
      <c r="U1512" s="1"/>
      <c r="V1512" s="1" t="s">
        <v>188</v>
      </c>
      <c r="W1512" s="6" t="str">
        <f t="shared" si="699"/>
        <v>4</v>
      </c>
      <c r="X1512" t="str">
        <f>IF(W1512="1", "January", IF(W1512="2", "February", IF(W1512="3", "March", IF(W1512="4", "April", IF(W1512="5", "May", IF(W1512="6", "June", IF(W1512="7", "July", IF(W1512="8", "August", IF(W1512="9", "September", IF(W1512="10", "October", IF(W1512="11", "November", IF(W1512="12", "December", "Other"))))))))))))</f>
        <v>April</v>
      </c>
      <c r="Y1512" s="2" t="str">
        <f>IF(ISNUMBER(SEARCH("-",V1512)),TRIM(RIGHT(V1512,LEN(V1512)-SEARCH("-",V1512))),V1512)</f>
        <v>5</v>
      </c>
      <c r="Z1512" s="2" t="str">
        <f>IF(Y1512="1", "January", IF(Y1512="2", "February", IF(Y1512="3", "March", IF(Y1512="4", "April", IF(Y1512="5", "May", IF(Y1512="6", "June", IF(Y1512="7", "July", IF(Y1512="8", "August", IF(Y1512="9", "September", IF(Y1512="10", "October", IF(Y1512="11", "November", IF(Y1512="12", "December", "Other"))))))))))))</f>
        <v>May</v>
      </c>
      <c r="AA1512" s="1" t="s">
        <v>96</v>
      </c>
      <c r="AB1512" s="1" t="str">
        <f t="shared" si="700"/>
        <v>5</v>
      </c>
      <c r="AC1512" s="1" t="str">
        <f>IF(AB1512="1", "January", IF(AB1512="2", "February", IF(AB1512="3", "March", IF(AB1512="4", "April", IF(AB1512="5", "May", IF(AB1512="6", "June", IF(AB1512="7", "July", IF(AB1512="8", "August", IF(AB1512="9", "September", IF(AB1512="10", "October", IF(AB1512="11", "November", IF(AB1512="12", "December", "Other"))))))))))))</f>
        <v>May</v>
      </c>
      <c r="AD1512" s="1" t="str">
        <f>IF(ISNUMBER(SEARCH("-",AA1512)),TRIM(RIGHT(AA1512,LEN(AA1512)-SEARCH("-",AA1512))),AA1512)</f>
        <v>6</v>
      </c>
      <c r="AE1512" s="1" t="str">
        <f>IF(AD1512="1", "January", IF(AD1512="2", "February", IF(AD1512="3", "March", IF(AD1512="4", "April", IF(AD1512="5", "May", IF(AD1512="6", "June", IF(AD1512="7", "July", IF(AD1512="8", "August", IF(AD1512="9", "September", IF(AD1512="10", "October", IF(AD1512="11", "November", IF(AD1512="12", "December", "Other"))))))))))))</f>
        <v>June</v>
      </c>
      <c r="AF1512" s="16" t="s">
        <v>24830</v>
      </c>
      <c r="AG1512" s="1" t="str">
        <f t="shared" si="674"/>
        <v xml:space="preserve">Seed </v>
      </c>
      <c r="AH1512" s="2" t="str">
        <f t="shared" si="675"/>
        <v>Must be sown as soon as it is ripe in spring[113]. Poplar seed has an extremely short period of viability and needs to be sown within a few days of ripening[200]. Surface sow or just lightly cover the seed in trays in a cold frame. Prick out the seedlings into individual pots when they are large enough to handle and grow them on in the old frame. If sufficient growth is made, it might be possible to plant them out in late summer into their permanent positions, otherwise keep them in the cold frame until the following late spring and then plant them out. Most poplar species hybridize freely with each other, so the seed may not come true unless it is collected from the wild in areas with no other poplar species growing[11].
Cuttings of mature wood of the current season's growth, 20 - 40cm long, November/December in a sheltered outdoor bed or direct into their permanent positions. Very easy.
Suckers in early spring[78].</v>
      </c>
      <c r="AI1512" s="1" t="s">
        <v>7969</v>
      </c>
      <c r="AJ1512" s="1" t="s">
        <v>1</v>
      </c>
      <c r="AK1512" s="1" t="s">
        <v>17105</v>
      </c>
      <c r="AL1512" s="1" t="str">
        <f t="shared" si="685"/>
        <v>Scented</v>
      </c>
      <c r="AM1512" s="1" t="b">
        <v>1</v>
      </c>
      <c r="AN1512" s="1" t="b">
        <v>1</v>
      </c>
      <c r="AO1512" s="1" t="b">
        <v>0</v>
      </c>
      <c r="AP1512" s="5" t="s">
        <v>28</v>
      </c>
      <c r="AQ1512" s="5" t="str">
        <f t="shared" si="676"/>
        <v>Light, Medium, Heavy</v>
      </c>
      <c r="AR1512" s="1" t="s">
        <v>30</v>
      </c>
      <c r="AS1512" s="1" t="str">
        <f t="shared" si="686"/>
        <v>None</v>
      </c>
      <c r="AT1512" s="1" t="str">
        <f t="shared" si="677"/>
        <v>Full</v>
      </c>
      <c r="AU1512" s="1" t="s">
        <v>29</v>
      </c>
      <c r="AV1512" s="1" t="str">
        <f t="shared" si="678"/>
        <v>Moist</v>
      </c>
      <c r="AW1512" s="1" t="s">
        <v>12</v>
      </c>
      <c r="AX1512" s="1" t="str">
        <f t="shared" si="679"/>
        <v>Acid, Neutral, Alkaline</v>
      </c>
      <c r="AY1512" s="1" t="b">
        <v>1</v>
      </c>
      <c r="AZ1512" s="1" t="b">
        <v>0</v>
      </c>
      <c r="BA1512" s="1" t="b">
        <v>0</v>
      </c>
      <c r="BC1512" t="str">
        <f t="shared" si="680"/>
        <v>FALSE</v>
      </c>
      <c r="BE1512" t="str">
        <f t="shared" si="681"/>
        <v>FALSE</v>
      </c>
      <c r="BF1512" s="1" t="b">
        <v>0</v>
      </c>
      <c r="BG1512" s="1" t="b">
        <v>1</v>
      </c>
      <c r="BH1512" s="1" t="b">
        <v>0</v>
      </c>
      <c r="BJ1512" s="1" t="str">
        <f t="shared" si="682"/>
        <v>FALSE</v>
      </c>
      <c r="BK1512" s="1" t="s">
        <v>30</v>
      </c>
      <c r="BL1512" t="str">
        <f t="shared" si="683"/>
        <v>FALSE</v>
      </c>
      <c r="BM1512" s="1" t="b">
        <v>0</v>
      </c>
      <c r="BN1512" s="1" t="b">
        <v>0</v>
      </c>
      <c r="BO1512" s="1">
        <f t="shared" si="687"/>
        <v>14</v>
      </c>
      <c r="BP1512" s="1" t="s">
        <v>7970</v>
      </c>
      <c r="BQ1512" s="1" cm="1">
        <f t="array" ref="BQ1512">_xlfn.IFS(BP1512="None Known",0, LEN(BP1512)&gt;500, 5,LEN(BP1512)&gt;400, 4, LEN(BP1512)&gt;300, 3, LEN(BP1512)&gt;200, 2, LEN(BP1512)&gt;1, 1)</f>
        <v>5</v>
      </c>
      <c r="BR1512" s="1" t="s">
        <v>7971</v>
      </c>
      <c r="BS1512" s="1">
        <v>2</v>
      </c>
      <c r="BT1512" s="1" t="s">
        <v>7972</v>
      </c>
      <c r="BU1512" s="1">
        <v>3</v>
      </c>
      <c r="BV1512" s="1" t="s">
        <v>67</v>
      </c>
      <c r="BW1512" s="1" t="s">
        <v>31</v>
      </c>
      <c r="BX1512" s="1"/>
      <c r="BY1512" t="str">
        <f>_xlfn.XLOOKUP($B1512,Img_lookup!A:A,Img_lookup!B:B, "Not available")</f>
        <v>2a77dc0b-1a2b-4c2c-8d41-0676418ed6c0</v>
      </c>
      <c r="BZ1512" t="str">
        <f>_xlfn.XLOOKUP($B1512,Img_lookup!A:A,Img_lookup!C:C, "Not available")</f>
        <v>Peuplier baumier de l'Ouest, Populus trichocarpa, Salicac√©es, Arboretum de Ch√®vreloup</v>
      </c>
      <c r="CA1512" t="str">
        <f>_xlfn.XLOOKUP($B1512,Img_lookup!A:A,Img_lookup!D:D, "Not available")</f>
        <v>olive.titus</v>
      </c>
      <c r="CB1512" t="str">
        <f>_xlfn.XLOOKUP($B1512,Img_lookup!A:A,Img_lookup!E:E, "https://imgur.com/aT5wafe")</f>
        <v>https://api.openverse.engineering/v1/images/2a77dc0b-1a2b-4c2c-8d41-0676418ed6c0/thumb/</v>
      </c>
    </row>
    <row r="1513" spans="1:80" ht="280" x14ac:dyDescent="0.15">
      <c r="A1513" s="1" t="s">
        <v>2305</v>
      </c>
      <c r="B1513" s="1" t="s">
        <v>11560</v>
      </c>
      <c r="C1513" s="1" t="s">
        <v>11561</v>
      </c>
      <c r="E1513" s="1" t="s">
        <v>11562</v>
      </c>
      <c r="F1513" s="1" t="s">
        <v>6</v>
      </c>
      <c r="G1513" s="1" t="s">
        <v>6</v>
      </c>
      <c r="H1513" s="11" t="str">
        <f t="shared" si="693"/>
        <v>Perennial</v>
      </c>
      <c r="J1513" s="1">
        <v>0.20000000300000001</v>
      </c>
      <c r="K1513" s="1">
        <v>0.15000000599999999</v>
      </c>
      <c r="L1513" t="str" cm="1">
        <f t="array" ref="L1513">_xlfn.IFS(J1513+K1513="", "Unknown", J1513+K1513&gt;3, "Large", J1513+K1513&gt;0.5, "Medium", J1513+K1513&gt;0, "Small")</f>
        <v>Small</v>
      </c>
      <c r="N1513" cm="1">
        <f t="array" ref="N1513">IF($M1513="",INDEX($M$2:$M$2176,MATCH(1,INDEX(($A$2:$A$2176=$A1513)*($M$2:$M$2176&lt;&gt;""),0),0)),$M1513)</f>
        <v>3</v>
      </c>
      <c r="O1513" s="2" t="str">
        <f t="shared" si="684"/>
        <v>Hardy to cold</v>
      </c>
      <c r="P1513" s="1" t="s">
        <v>11563</v>
      </c>
      <c r="R1513" t="str">
        <f t="shared" si="688"/>
        <v>Medium</v>
      </c>
      <c r="T1513" s="1"/>
      <c r="U1513" s="1"/>
      <c r="V1513" s="1" t="s">
        <v>307</v>
      </c>
      <c r="W1513" s="6" t="str">
        <f t="shared" si="699"/>
        <v>6</v>
      </c>
      <c r="X1513" t="str">
        <f>IF(W1513="1", "January", IF(W1513="2", "February", IF(W1513="3", "March", IF(W1513="4", "April", IF(W1513="5", "May", IF(W1513="6", "June", IF(W1513="7", "July", IF(W1513="8", "August", IF(W1513="9", "September", IF(W1513="10", "October", IF(W1513="11", "November", IF(W1513="12", "December", "Other"))))))))))))</f>
        <v>June</v>
      </c>
      <c r="Y1513" s="2" t="str">
        <f>IF(ISNUMBER(SEARCH("-",V1513)),TRIM(RIGHT(V1513,LEN(V1513)-SEARCH("-",V1513))),V1513)</f>
        <v>7</v>
      </c>
      <c r="Z1513" s="2" t="str">
        <f>IF(Y1513="1", "January", IF(Y1513="2", "February", IF(Y1513="3", "March", IF(Y1513="4", "April", IF(Y1513="5", "May", IF(Y1513="6", "June", IF(Y1513="7", "July", IF(Y1513="8", "August", IF(Y1513="9", "September", IF(Y1513="10", "October", IF(Y1513="11", "November", IF(Y1513="12", "December", "Other"))))))))))))</f>
        <v>July</v>
      </c>
      <c r="AA1513" s="1" t="s">
        <v>51</v>
      </c>
      <c r="AB1513" s="1" t="str">
        <f t="shared" si="700"/>
        <v>7</v>
      </c>
      <c r="AC1513" s="1" t="str">
        <f>IF(AB1513="1", "January", IF(AB1513="2", "February", IF(AB1513="3", "March", IF(AB1513="4", "April", IF(AB1513="5", "May", IF(AB1513="6", "June", IF(AB1513="7", "July", IF(AB1513="8", "August", IF(AB1513="9", "September", IF(AB1513="10", "October", IF(AB1513="11", "November", IF(AB1513="12", "December", "Other"))))))))))))</f>
        <v>July</v>
      </c>
      <c r="AD1513" s="1" t="str">
        <f>IF(ISNUMBER(SEARCH("-",AA1513)),TRIM(RIGHT(AA1513,LEN(AA1513)-SEARCH("-",AA1513))),AA1513)</f>
        <v>8</v>
      </c>
      <c r="AE1513" s="1" t="str">
        <f>IF(AD1513="1", "January", IF(AD1513="2", "February", IF(AD1513="3", "March", IF(AD1513="4", "April", IF(AD1513="5", "May", IF(AD1513="6", "June", IF(AD1513="7", "July", IF(AD1513="8", "August", IF(AD1513="9", "September", IF(AD1513="10", "October", IF(AD1513="11", "November", IF(AD1513="12", "December", "Other"))))))))))))</f>
        <v>August</v>
      </c>
      <c r="AF1513" s="16" t="s">
        <v>24661</v>
      </c>
      <c r="AG1513" s="1" t="str">
        <f t="shared" si="674"/>
        <v xml:space="preserve">Seed </v>
      </c>
      <c r="AH1513" s="2" t="str">
        <f t="shared" si="675"/>
        <v>Sow early spring in a greenhouse, pricking out the seedlings into individual pots when they are large enough to handle. Plant out after the last expected frosts.
The seed can also be sown in situ in late spring, though the plants will not grow so large this way.</v>
      </c>
      <c r="AI1513" s="1" t="s">
        <v>11564</v>
      </c>
      <c r="AJ1513" s="1" t="s">
        <v>23806</v>
      </c>
      <c r="AK1513" s="1" t="s">
        <v>17104</v>
      </c>
      <c r="AL1513" s="1" t="str">
        <f t="shared" si="685"/>
        <v>Unscented</v>
      </c>
      <c r="AM1513" s="1" t="b">
        <v>0</v>
      </c>
      <c r="AN1513" s="1" t="b">
        <v>0</v>
      </c>
      <c r="AO1513" s="1" t="b">
        <v>0</v>
      </c>
      <c r="AP1513" s="5" t="s">
        <v>54</v>
      </c>
      <c r="AQ1513" s="5" t="str">
        <f t="shared" si="676"/>
        <v>Light, Medium</v>
      </c>
      <c r="AR1513" s="1" t="s">
        <v>30</v>
      </c>
      <c r="AS1513" s="1" t="str">
        <f t="shared" si="686"/>
        <v>None</v>
      </c>
      <c r="AT1513" s="1" t="str">
        <f t="shared" si="677"/>
        <v>Full</v>
      </c>
      <c r="AU1513" s="1" t="s">
        <v>11</v>
      </c>
      <c r="AV1513" s="1" t="str">
        <f t="shared" si="678"/>
        <v>Dry, Moist</v>
      </c>
      <c r="AW1513" s="1" t="s">
        <v>12</v>
      </c>
      <c r="AX1513" s="1" t="str">
        <f t="shared" si="679"/>
        <v>Acid, Neutral, Alkaline</v>
      </c>
      <c r="AY1513" s="1" t="b">
        <v>0</v>
      </c>
      <c r="AZ1513" s="1" t="b">
        <v>0</v>
      </c>
      <c r="BA1513" s="1" t="b">
        <v>0</v>
      </c>
      <c r="BC1513" t="str">
        <f t="shared" si="680"/>
        <v>FALSE</v>
      </c>
      <c r="BE1513" t="str">
        <f t="shared" si="681"/>
        <v>FALSE</v>
      </c>
      <c r="BF1513" s="1" t="b">
        <v>1</v>
      </c>
      <c r="BG1513" s="1" t="b">
        <v>0</v>
      </c>
      <c r="BH1513" s="1" t="b">
        <v>0</v>
      </c>
      <c r="BI1513" s="1" t="s">
        <v>77</v>
      </c>
      <c r="BJ1513" s="1" t="str">
        <f t="shared" si="682"/>
        <v>TRUE</v>
      </c>
      <c r="BK1513" s="1" t="s">
        <v>77</v>
      </c>
      <c r="BL1513" t="str">
        <f t="shared" si="683"/>
        <v>TRUE</v>
      </c>
      <c r="BM1513" s="1" t="b">
        <v>0</v>
      </c>
      <c r="BN1513" s="1" t="b">
        <v>0</v>
      </c>
      <c r="BO1513" s="1">
        <f t="shared" si="687"/>
        <v>5</v>
      </c>
      <c r="BP1513" s="1" t="s">
        <v>31</v>
      </c>
      <c r="BQ1513" s="1" cm="1">
        <f t="array" ref="BQ1513">_xlfn.IFS(BP1513="None Known",0, LEN(BP1513)&gt;500, 5,LEN(BP1513)&gt;400, 4, LEN(BP1513)&gt;300, 3, LEN(BP1513)&gt;200, 2, LEN(BP1513)&gt;1, 1)</f>
        <v>0</v>
      </c>
      <c r="BR1513" s="16" t="s">
        <v>24980</v>
      </c>
      <c r="BS1513" s="1">
        <v>1</v>
      </c>
      <c r="BT1513" s="1" t="s">
        <v>11565</v>
      </c>
      <c r="BU1513" s="1">
        <v>2</v>
      </c>
      <c r="BW1513" s="1" t="s">
        <v>31</v>
      </c>
      <c r="BX1513" s="1"/>
      <c r="BY1513" t="str">
        <f>_xlfn.XLOOKUP($B1513,Img_lookup!A:A,Img_lookup!B:B, "Not available")</f>
        <v>724567ea-74be-4d72-9f0f-3d40df1772c6</v>
      </c>
      <c r="BZ1513" t="str">
        <f>_xlfn.XLOOKUP($B1513,Img_lookup!A:A,Img_lookup!C:C, "Not available")</f>
        <v>Portulaca, Moss Rose. Portulaca grandiflora. Deutsches Magazin fur Garten- und Blumenkunde; Stuggart, G. Weise. (1854)</v>
      </c>
      <c r="CA1513" t="str">
        <f>_xlfn.XLOOKUP($B1513,Img_lookup!A:A,Img_lookup!D:D, "Not available")</f>
        <v>Swallowtail Garden Seeds</v>
      </c>
      <c r="CB1513" t="str">
        <f>_xlfn.XLOOKUP($B1513,Img_lookup!A:A,Img_lookup!E:E, "https://imgur.com/aT5wafe")</f>
        <v>https://api.openverse.engineering/v1/images/724567ea-74be-4d72-9f0f-3d40df1772c6/thumb/</v>
      </c>
    </row>
    <row r="1514" spans="1:80" ht="409.6" x14ac:dyDescent="0.15">
      <c r="A1514" s="1" t="s">
        <v>2305</v>
      </c>
      <c r="B1514" s="1" t="s">
        <v>15516</v>
      </c>
      <c r="C1514" s="1" t="s">
        <v>15517</v>
      </c>
      <c r="E1514" s="1" t="s">
        <v>15518</v>
      </c>
      <c r="F1514" s="1" t="s">
        <v>85</v>
      </c>
      <c r="G1514" s="1" t="s">
        <v>85</v>
      </c>
      <c r="H1514" s="11" t="str">
        <f t="shared" si="693"/>
        <v>Annual</v>
      </c>
      <c r="J1514" s="1">
        <v>0.25</v>
      </c>
      <c r="K1514" s="1">
        <v>0.25</v>
      </c>
      <c r="L1514" t="str" cm="1">
        <f t="array" ref="L1514">_xlfn.IFS(J1514+K1514="", "Unknown", J1514+K1514&gt;3, "Large", J1514+K1514&gt;0.5, "Medium", J1514+K1514&gt;0, "Small")</f>
        <v>Small</v>
      </c>
      <c r="N1514" cm="1">
        <f t="array" ref="N1514">IF($M1514="",INDEX($M$2:$M$2176,MATCH(1,INDEX(($A$2:$A$2176=$A1514)*($M$2:$M$2176&lt;&gt;""),0),0)),$M1514)</f>
        <v>3</v>
      </c>
      <c r="O1514" s="2" t="str">
        <f t="shared" si="684"/>
        <v>Hardy to cold</v>
      </c>
      <c r="P1514" s="1" t="s">
        <v>15519</v>
      </c>
      <c r="Q1514" s="1" t="s">
        <v>17109</v>
      </c>
      <c r="R1514" t="str">
        <f t="shared" si="688"/>
        <v>Fast</v>
      </c>
      <c r="T1514" s="1"/>
      <c r="U1514" s="1"/>
      <c r="V1514" s="1" t="s">
        <v>134</v>
      </c>
      <c r="W1514" s="6" t="str">
        <f t="shared" si="699"/>
        <v>6</v>
      </c>
      <c r="X1514" t="str">
        <f>IF(W1514="1", "January", IF(W1514="2", "February", IF(W1514="3", "March", IF(W1514="4", "April", IF(W1514="5", "May", IF(W1514="6", "June", IF(W1514="7", "July", IF(W1514="8", "August", IF(W1514="9", "September", IF(W1514="10", "October", IF(W1514="11", "November", IF(W1514="12", "December", "Other"))))))))))))</f>
        <v>June</v>
      </c>
      <c r="Y1514" s="2" t="str">
        <f>IF(ISNUMBER(SEARCH("-",V1514)),TRIM(RIGHT(V1514,LEN(V1514)-SEARCH("-",V1514))),V1514)</f>
        <v>9</v>
      </c>
      <c r="Z1514" s="2" t="str">
        <f>IF(Y1514="1", "January", IF(Y1514="2", "February", IF(Y1514="3", "March", IF(Y1514="4", "April", IF(Y1514="5", "May", IF(Y1514="6", "June", IF(Y1514="7", "July", IF(Y1514="8", "August", IF(Y1514="9", "September", IF(Y1514="10", "October", IF(Y1514="11", "November", IF(Y1514="12", "December", "Other"))))))))))))</f>
        <v>September</v>
      </c>
      <c r="AA1514" s="1" t="s">
        <v>108</v>
      </c>
      <c r="AB1514" s="1" t="str">
        <f t="shared" si="700"/>
        <v>7</v>
      </c>
      <c r="AC1514" s="1" t="str">
        <f>IF(AB1514="1", "January", IF(AB1514="2", "February", IF(AB1514="3", "March", IF(AB1514="4", "April", IF(AB1514="5", "May", IF(AB1514="6", "June", IF(AB1514="7", "July", IF(AB1514="8", "August", IF(AB1514="9", "September", IF(AB1514="10", "October", IF(AB1514="11", "November", IF(AB1514="12", "December", "Other"))))))))))))</f>
        <v>July</v>
      </c>
      <c r="AD1514" s="1" t="str">
        <f>IF(ISNUMBER(SEARCH("-",AA1514)),TRIM(RIGHT(AA1514,LEN(AA1514)-SEARCH("-",AA1514))),AA1514)</f>
        <v>9</v>
      </c>
      <c r="AE1514" s="1" t="str">
        <f>IF(AD1514="1", "January", IF(AD1514="2", "February", IF(AD1514="3", "March", IF(AD1514="4", "April", IF(AD1514="5", "May", IF(AD1514="6", "June", IF(AD1514="7", "July", IF(AD1514="8", "August", IF(AD1514="9", "September", IF(AD1514="10", "October", IF(AD1514="11", "November", IF(AD1514="12", "December", "Other"))))))))))))</f>
        <v>September</v>
      </c>
      <c r="AF1514" s="1" t="s">
        <v>25164</v>
      </c>
      <c r="AG1514" s="1" t="str">
        <f t="shared" si="674"/>
        <v xml:space="preserve">Seed </v>
      </c>
      <c r="AH1514" s="2" t="str">
        <f t="shared" si="675"/>
        <v>For an early crop, the seed is best sown under protection in early spring and can then be planted out in late spring[4]. Outdoor sowings in situ take place from late spring to late summer, successional sowings being made every two to three weeks if a constant supply of the leaves is required[4].</v>
      </c>
      <c r="AI1514" s="1" t="s">
        <v>15520</v>
      </c>
      <c r="AJ1514" s="1" t="s">
        <v>23806</v>
      </c>
      <c r="AK1514" s="1" t="s">
        <v>17104</v>
      </c>
      <c r="AL1514" s="1" t="str">
        <f t="shared" si="685"/>
        <v>Unscented</v>
      </c>
      <c r="AM1514" s="1" t="b">
        <v>0</v>
      </c>
      <c r="AN1514" s="1" t="b">
        <v>0</v>
      </c>
      <c r="AO1514" s="1" t="b">
        <v>0</v>
      </c>
      <c r="AP1514" s="5" t="s">
        <v>54</v>
      </c>
      <c r="AQ1514" s="5" t="str">
        <f t="shared" si="676"/>
        <v>Light, Medium</v>
      </c>
      <c r="AR1514" s="1" t="s">
        <v>30</v>
      </c>
      <c r="AS1514" s="1" t="str">
        <f t="shared" si="686"/>
        <v>None</v>
      </c>
      <c r="AT1514" s="1" t="str">
        <f t="shared" si="677"/>
        <v>Full</v>
      </c>
      <c r="AU1514" s="1" t="s">
        <v>29</v>
      </c>
      <c r="AV1514" s="1" t="str">
        <f t="shared" si="678"/>
        <v>Moist</v>
      </c>
      <c r="AW1514" s="1" t="s">
        <v>12</v>
      </c>
      <c r="AX1514" s="1" t="str">
        <f t="shared" si="679"/>
        <v>Acid, Neutral, Alkaline</v>
      </c>
      <c r="AY1514" s="1" t="b">
        <v>0</v>
      </c>
      <c r="AZ1514" s="1" t="b">
        <v>0</v>
      </c>
      <c r="BA1514" s="1" t="b">
        <v>0</v>
      </c>
      <c r="BC1514" t="str">
        <f t="shared" si="680"/>
        <v>FALSE</v>
      </c>
      <c r="BE1514" t="str">
        <f t="shared" si="681"/>
        <v>FALSE</v>
      </c>
      <c r="BF1514" s="1" t="b">
        <v>0</v>
      </c>
      <c r="BG1514" s="1" t="b">
        <v>0</v>
      </c>
      <c r="BH1514" s="1" t="b">
        <v>0</v>
      </c>
      <c r="BI1514" s="1" t="s">
        <v>77</v>
      </c>
      <c r="BJ1514" s="1" t="str">
        <f t="shared" si="682"/>
        <v>TRUE</v>
      </c>
      <c r="BK1514" s="1" t="s">
        <v>77</v>
      </c>
      <c r="BL1514" t="str">
        <f t="shared" si="683"/>
        <v>TRUE</v>
      </c>
      <c r="BM1514" s="1" t="b">
        <v>0</v>
      </c>
      <c r="BN1514" s="1" t="b">
        <v>0</v>
      </c>
      <c r="BO1514" s="1">
        <f t="shared" si="687"/>
        <v>15</v>
      </c>
      <c r="BP1514" s="1" t="s">
        <v>31</v>
      </c>
      <c r="BQ1514" s="1" cm="1">
        <f t="array" ref="BQ1514">_xlfn.IFS(BP1514="None Known",0, LEN(BP1514)&gt;500, 5,LEN(BP1514)&gt;400, 4, LEN(BP1514)&gt;300, 3, LEN(BP1514)&gt;200, 2, LEN(BP1514)&gt;1, 1)</f>
        <v>0</v>
      </c>
      <c r="BR1514" s="16" t="s">
        <v>24981</v>
      </c>
      <c r="BS1514" s="1">
        <v>4</v>
      </c>
      <c r="BT1514" s="1" t="s">
        <v>15521</v>
      </c>
      <c r="BU1514" s="1">
        <v>3</v>
      </c>
      <c r="BV1514" s="1" t="s">
        <v>2310</v>
      </c>
      <c r="BW1514" s="1" t="s">
        <v>31</v>
      </c>
      <c r="BX1514" s="1"/>
      <c r="BY1514" t="str">
        <f>_xlfn.XLOOKUP($B1514,Img_lookup!A:A,Img_lookup!B:B, "Not available")</f>
        <v>52e475cb-3119-4a84-a935-a4463b8f96a4</v>
      </c>
      <c r="BZ1514" t="str">
        <f>_xlfn.XLOOKUP($B1514,Img_lookup!A:A,Img_lookup!C:C, "Not available")</f>
        <v>Purslane (Portulaca oleracea)</v>
      </c>
      <c r="CA1514" t="str">
        <f>_xlfn.XLOOKUP($B1514,Img_lookup!A:A,Img_lookup!D:D, "Not available")</f>
        <v>bob in swamp</v>
      </c>
      <c r="CB1514" t="str">
        <f>_xlfn.XLOOKUP($B1514,Img_lookup!A:A,Img_lookup!E:E, "https://imgur.com/aT5wafe")</f>
        <v>https://api.openverse.engineering/v1/images/52e475cb-3119-4a84-a935-a4463b8f96a4/thumb/</v>
      </c>
    </row>
    <row r="1515" spans="1:80" ht="126" x14ac:dyDescent="0.15">
      <c r="A1515" s="1" t="s">
        <v>2305</v>
      </c>
      <c r="B1515" s="1" t="s">
        <v>2306</v>
      </c>
      <c r="E1515" s="1" t="s">
        <v>2307</v>
      </c>
      <c r="F1515" s="1" t="s">
        <v>85</v>
      </c>
      <c r="G1515" s="1" t="s">
        <v>85</v>
      </c>
      <c r="H1515" s="11" t="str">
        <f t="shared" si="693"/>
        <v>Annual</v>
      </c>
      <c r="J1515" s="1">
        <v>0.20000000300000001</v>
      </c>
      <c r="L1515" t="str" cm="1">
        <f t="array" ref="L1515">_xlfn.IFS(J1515+K1515="", "Unknown", J1515+K1515&gt;3, "Large", J1515+K1515&gt;0.5, "Medium", J1515+K1515&gt;0, "Small")</f>
        <v>Small</v>
      </c>
      <c r="N1515" cm="1">
        <f t="array" ref="N1515">IF($M1515="",INDEX($M$2:$M$2176,MATCH(1,INDEX(($A$2:$A$2176=$A1515)*($M$2:$M$2176&lt;&gt;""),0),0)),$M1515)</f>
        <v>3</v>
      </c>
      <c r="O1515" s="2" t="str">
        <f t="shared" si="684"/>
        <v>Hardy to cold</v>
      </c>
      <c r="P1515" s="1" t="s">
        <v>2308</v>
      </c>
      <c r="R1515" t="str">
        <f t="shared" si="688"/>
        <v>Medium</v>
      </c>
      <c r="W1515"/>
      <c r="AF1515" s="1" t="s">
        <v>24662</v>
      </c>
      <c r="AG1515" s="1" t="str">
        <f t="shared" si="674"/>
        <v xml:space="preserve">Seed </v>
      </c>
      <c r="AH1515" s="2" t="str">
        <f t="shared" si="675"/>
        <v>Sow spring in situ[200].</v>
      </c>
      <c r="AI1515" s="1" t="s">
        <v>2309</v>
      </c>
      <c r="AJ1515" s="1" t="s">
        <v>23806</v>
      </c>
      <c r="AK1515" s="1" t="s">
        <v>17104</v>
      </c>
      <c r="AL1515" s="1" t="str">
        <f t="shared" si="685"/>
        <v>Unscented</v>
      </c>
      <c r="AM1515" s="1" t="b">
        <v>0</v>
      </c>
      <c r="AN1515" s="1" t="b">
        <v>0</v>
      </c>
      <c r="AO1515" s="1" t="b">
        <v>0</v>
      </c>
      <c r="AP1515" s="5" t="s">
        <v>54</v>
      </c>
      <c r="AQ1515" s="5" t="str">
        <f t="shared" si="676"/>
        <v>Light, Medium</v>
      </c>
      <c r="AR1515" s="1" t="s">
        <v>30</v>
      </c>
      <c r="AS1515" s="1" t="str">
        <f t="shared" si="686"/>
        <v>None</v>
      </c>
      <c r="AT1515" s="1" t="str">
        <f t="shared" si="677"/>
        <v>Full</v>
      </c>
      <c r="AU1515" s="1" t="s">
        <v>11</v>
      </c>
      <c r="AV1515" s="1" t="str">
        <f t="shared" si="678"/>
        <v>Dry, Moist</v>
      </c>
      <c r="AW1515" s="1" t="s">
        <v>12</v>
      </c>
      <c r="AX1515" s="1" t="str">
        <f t="shared" si="679"/>
        <v>Acid, Neutral, Alkaline</v>
      </c>
      <c r="AY1515" s="1" t="b">
        <v>0</v>
      </c>
      <c r="AZ1515" s="1" t="b">
        <v>0</v>
      </c>
      <c r="BA1515" s="1" t="b">
        <v>0</v>
      </c>
      <c r="BC1515" t="str">
        <f t="shared" si="680"/>
        <v>FALSE</v>
      </c>
      <c r="BE1515" t="str">
        <f t="shared" si="681"/>
        <v>FALSE</v>
      </c>
      <c r="BF1515" s="1" t="b">
        <v>0</v>
      </c>
      <c r="BG1515" s="1" t="b">
        <v>0</v>
      </c>
      <c r="BH1515" s="1" t="b">
        <v>0</v>
      </c>
      <c r="BJ1515" s="1" t="str">
        <f t="shared" si="682"/>
        <v>FALSE</v>
      </c>
      <c r="BK1515" s="1" t="s">
        <v>77</v>
      </c>
      <c r="BL1515" t="str">
        <f t="shared" si="683"/>
        <v>TRUE</v>
      </c>
      <c r="BM1515" s="1" t="b">
        <v>0</v>
      </c>
      <c r="BN1515" s="1" t="b">
        <v>0</v>
      </c>
      <c r="BO1515" s="1">
        <f t="shared" si="687"/>
        <v>3</v>
      </c>
      <c r="BP1515" s="1" t="s">
        <v>31</v>
      </c>
      <c r="BQ1515" s="1" cm="1">
        <f t="array" ref="BQ1515">_xlfn.IFS(BP1515="None Known",0, LEN(BP1515)&gt;500, 5,LEN(BP1515)&gt;400, 4, LEN(BP1515)&gt;300, 3, LEN(BP1515)&gt;200, 2, LEN(BP1515)&gt;1, 1)</f>
        <v>0</v>
      </c>
      <c r="BR1515" s="16" t="s">
        <v>24982</v>
      </c>
      <c r="BS1515" s="1">
        <v>1</v>
      </c>
      <c r="BT1515" s="1" t="s">
        <v>31</v>
      </c>
      <c r="BU1515" s="1">
        <v>0</v>
      </c>
      <c r="BV1515" s="1" t="s">
        <v>2310</v>
      </c>
      <c r="BW1515" s="1" t="s">
        <v>31</v>
      </c>
      <c r="BX1515" s="1"/>
      <c r="BY1515" t="str">
        <f>_xlfn.XLOOKUP($B1515,Img_lookup!A:A,Img_lookup!B:B, "Not available")</f>
        <v>24abf4ee-aa96-40b5-90b4-553376d07c21</v>
      </c>
      <c r="BZ1515" t="str">
        <f>_xlfn.XLOOKUP($B1515,Img_lookup!A:A,Img_lookup!C:C, "Not available")</f>
        <v>Portulaca retusa Engelm.</v>
      </c>
      <c r="CA1515" t="str">
        <f>_xlfn.XLOOKUP($B1515,Img_lookup!A:A,Img_lookup!D:D, "Not available")</f>
        <v>John Milton Bigelow</v>
      </c>
      <c r="CB1515" t="str">
        <f>_xlfn.XLOOKUP($B1515,Img_lookup!A:A,Img_lookup!E:E, "https://imgur.com/aT5wafe")</f>
        <v>https://api.openverse.engineering/v1/images/24abf4ee-aa96-40b5-90b4-553376d07c21/thumb/</v>
      </c>
    </row>
    <row r="1516" spans="1:80" ht="409.6" x14ac:dyDescent="0.15">
      <c r="A1516" s="1" t="s">
        <v>8723</v>
      </c>
      <c r="B1516" s="1" t="s">
        <v>9258</v>
      </c>
      <c r="C1516" s="1" t="s">
        <v>9259</v>
      </c>
      <c r="D1516" s="1" t="s">
        <v>9260</v>
      </c>
      <c r="E1516" s="1" t="s">
        <v>9261</v>
      </c>
      <c r="F1516" s="1" t="s">
        <v>6</v>
      </c>
      <c r="G1516" s="1" t="s">
        <v>6</v>
      </c>
      <c r="H1516" s="11" t="str">
        <f t="shared" si="693"/>
        <v>Perennial</v>
      </c>
      <c r="L1516" t="e" cm="1">
        <f t="array" ref="L1516">_xlfn.IFS(J1516+K1516="", "Unknown", J1516+K1516&gt;3, "Large", J1516+K1516&gt;0.5, "Medium", J1516+K1516&gt;0, "Small")</f>
        <v>#N/A</v>
      </c>
      <c r="M1516">
        <v>4</v>
      </c>
      <c r="N1516" cm="1">
        <f t="array" ref="N1516">IF($M1516="",INDEX($M$2:$M$2176,MATCH(1,INDEX(($A$2:$A$2176=$A1516)*($M$2:$M$2176&lt;&gt;""),0),0)),$M1516)</f>
        <v>4</v>
      </c>
      <c r="O1516" s="2" t="str">
        <f t="shared" si="684"/>
        <v>Hardy to cold</v>
      </c>
      <c r="P1516" s="1" t="s">
        <v>9262</v>
      </c>
      <c r="Q1516" s="1" t="s">
        <v>17109</v>
      </c>
      <c r="R1516" t="str">
        <f t="shared" si="688"/>
        <v>Fast</v>
      </c>
      <c r="T1516" s="1"/>
      <c r="U1516" s="1"/>
      <c r="V1516" s="1" t="s">
        <v>936</v>
      </c>
      <c r="W1516" s="6" t="str">
        <f>IF(ISNUMBER(SEARCH("-",V1516)),TRIM(LEFT(V1516,FIND("-",V1516)-1)),V1516)</f>
        <v>5</v>
      </c>
      <c r="X1516" t="str">
        <f>IF(W1516="1", "January", IF(W1516="2", "February", IF(W1516="3", "March", IF(W1516="4", "April", IF(W1516="5", "May", IF(W1516="6", "June", IF(W1516="7", "July", IF(W1516="8", "August", IF(W1516="9", "September", IF(W1516="10", "October", IF(W1516="11", "November", IF(W1516="12", "December", "Other"))))))))))))</f>
        <v>May</v>
      </c>
      <c r="Y1516" s="2" t="str">
        <f>IF(ISNUMBER(SEARCH("-",V1516)),TRIM(RIGHT(V1516,LEN(V1516)-SEARCH("-",V1516))),V1516)</f>
        <v>10</v>
      </c>
      <c r="Z1516" s="2" t="str">
        <f>IF(Y1516="1", "January", IF(Y1516="2", "February", IF(Y1516="3", "March", IF(Y1516="4", "April", IF(Y1516="5", "May", IF(Y1516="6", "June", IF(Y1516="7", "July", IF(Y1516="8", "August", IF(Y1516="9", "September", IF(Y1516="10", "October", IF(Y1516="11", "November", IF(Y1516="12", "December", "Other"))))))))))))</f>
        <v>October</v>
      </c>
      <c r="AF1516" s="16" t="s">
        <v>23916</v>
      </c>
      <c r="AG1516" s="1" t="str">
        <f t="shared" si="674"/>
        <v xml:space="preserve">Seed </v>
      </c>
      <c r="AH1516" s="2" t="str">
        <f t="shared" si="675"/>
        <v>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v>
      </c>
      <c r="AI1516" s="1" t="s">
        <v>9263</v>
      </c>
      <c r="AK1516" s="1" t="s">
        <v>17104</v>
      </c>
      <c r="AL1516" s="1" t="str">
        <f t="shared" si="685"/>
        <v>Unscented</v>
      </c>
      <c r="AM1516" s="1" t="b">
        <v>0</v>
      </c>
      <c r="AN1516" s="1" t="b">
        <v>0</v>
      </c>
      <c r="AO1516" s="1" t="b">
        <v>0</v>
      </c>
      <c r="AP1516" s="5" t="s">
        <v>28</v>
      </c>
      <c r="AQ1516" s="5" t="str">
        <f t="shared" si="676"/>
        <v>Light, Medium, Heavy</v>
      </c>
      <c r="AR1516" s="1" t="s">
        <v>30</v>
      </c>
      <c r="AS1516" s="1" t="str">
        <f t="shared" si="686"/>
        <v>None</v>
      </c>
      <c r="AT1516" s="1" t="str">
        <f t="shared" si="677"/>
        <v>Full</v>
      </c>
      <c r="AU1516" s="1" t="s">
        <v>689</v>
      </c>
      <c r="AV1516" s="1" t="str">
        <f t="shared" si="678"/>
        <v>Wet/Water</v>
      </c>
      <c r="AW1516" s="1" t="s">
        <v>12</v>
      </c>
      <c r="AX1516" s="1" t="str">
        <f t="shared" si="679"/>
        <v>Acid, Neutral, Alkaline</v>
      </c>
      <c r="AY1516" s="1" t="b">
        <v>0</v>
      </c>
      <c r="AZ1516" s="1" t="b">
        <v>1</v>
      </c>
      <c r="BA1516" s="1" t="b">
        <v>1</v>
      </c>
      <c r="BC1516" t="str">
        <f t="shared" si="680"/>
        <v>FALSE</v>
      </c>
      <c r="BE1516" t="str">
        <f t="shared" si="681"/>
        <v>FALSE</v>
      </c>
      <c r="BF1516" s="1" t="b">
        <v>0</v>
      </c>
      <c r="BG1516" s="1" t="b">
        <v>0</v>
      </c>
      <c r="BH1516" s="1" t="b">
        <v>0</v>
      </c>
      <c r="BJ1516" s="1" t="str">
        <f t="shared" si="682"/>
        <v>FALSE</v>
      </c>
      <c r="BL1516" t="str">
        <f t="shared" si="683"/>
        <v>FALSE</v>
      </c>
      <c r="BM1516" s="1" t="b">
        <v>0</v>
      </c>
      <c r="BN1516" s="1" t="b">
        <v>0</v>
      </c>
      <c r="BO1516" s="1">
        <f t="shared" si="687"/>
        <v>6</v>
      </c>
      <c r="BP1516" s="1" t="s">
        <v>31</v>
      </c>
      <c r="BQ1516" s="1" cm="1">
        <f t="array" ref="BQ1516">_xlfn.IFS(BP1516="None Known",0, LEN(BP1516)&gt;500, 5,LEN(BP1516)&gt;400, 4, LEN(BP1516)&gt;300, 3, LEN(BP1516)&gt;200, 2, LEN(BP1516)&gt;1, 1)</f>
        <v>0</v>
      </c>
      <c r="BR1516" s="1" t="s">
        <v>9264</v>
      </c>
      <c r="BS1516" s="1">
        <v>2</v>
      </c>
      <c r="BT1516" s="1" t="s">
        <v>31</v>
      </c>
      <c r="BU1516" s="1">
        <v>0</v>
      </c>
      <c r="BV1516" s="1" t="s">
        <v>1039</v>
      </c>
      <c r="BW1516" s="1" t="s">
        <v>31</v>
      </c>
      <c r="BX1516" s="1" t="s">
        <v>17113</v>
      </c>
      <c r="BY1516" t="str">
        <f>_xlfn.XLOOKUP($B1516,Img_lookup!A:A,Img_lookup!B:B, "Not available")</f>
        <v>15074a64-740d-4eb4-bfd0-33c44e5f7ae7</v>
      </c>
      <c r="BZ1516" t="str">
        <f>_xlfn.XLOOKUP($B1516,Img_lookup!A:A,Img_lookup!C:C, "Not available")</f>
        <v>Young Potamogeton crispus Whitchurch Canal (curled mature fronds in deeper water). December 1982</v>
      </c>
      <c r="CA1516" t="str">
        <f>_xlfn.XLOOKUP($B1516,Img_lookup!A:A,Img_lookup!D:D, "Not available")</f>
        <v>Mary Gillham Archive Project</v>
      </c>
      <c r="CB1516" t="str">
        <f>_xlfn.XLOOKUP($B1516,Img_lookup!A:A,Img_lookup!E:E, "https://imgur.com/aT5wafe")</f>
        <v>https://api.openverse.engineering/v1/images/15074a64-740d-4eb4-bfd0-33c44e5f7ae7/thumb/</v>
      </c>
    </row>
    <row r="1517" spans="1:80" ht="409.6" x14ac:dyDescent="0.15">
      <c r="A1517" s="1" t="s">
        <v>8723</v>
      </c>
      <c r="B1517" s="1" t="s">
        <v>8724</v>
      </c>
      <c r="C1517" s="1" t="s">
        <v>8725</v>
      </c>
      <c r="D1517" s="1" t="s">
        <v>8726</v>
      </c>
      <c r="E1517" s="1" t="s">
        <v>8727</v>
      </c>
      <c r="F1517" s="1" t="s">
        <v>6</v>
      </c>
      <c r="G1517" s="1" t="s">
        <v>6</v>
      </c>
      <c r="H1517" s="11" t="str">
        <f t="shared" si="693"/>
        <v>Perennial</v>
      </c>
      <c r="J1517" s="1">
        <v>1</v>
      </c>
      <c r="L1517" t="str" cm="1">
        <f t="array" ref="L1517">_xlfn.IFS(J1517+K1517="", "Unknown", J1517+K1517&gt;3, "Large", J1517+K1517&gt;0.5, "Medium", J1517+K1517&gt;0, "Small")</f>
        <v>Medium</v>
      </c>
      <c r="M1517">
        <v>3</v>
      </c>
      <c r="N1517" cm="1">
        <f t="array" ref="N1517">IF($M1517="",INDEX($M$2:$M$2176,MATCH(1,INDEX(($A$2:$A$2176=$A1517)*($M$2:$M$2176&lt;&gt;""),0),0)),$M1517)</f>
        <v>3</v>
      </c>
      <c r="O1517" s="2" t="str">
        <f t="shared" si="684"/>
        <v>Hardy to cold</v>
      </c>
      <c r="P1517" s="1" t="s">
        <v>8728</v>
      </c>
      <c r="Q1517" s="1" t="s">
        <v>17109</v>
      </c>
      <c r="R1517" t="str">
        <f t="shared" si="688"/>
        <v>Fast</v>
      </c>
      <c r="T1517" s="1"/>
      <c r="U1517" s="1"/>
      <c r="V1517" s="1" t="s">
        <v>470</v>
      </c>
      <c r="W1517" s="6" t="str">
        <f>IF(ISNUMBER(SEARCH("-",V1517)),TRIM(LEFT(V1517,FIND("-",V1517)-1)),V1517)</f>
        <v>5</v>
      </c>
      <c r="X1517" t="str">
        <f>IF(W1517="1", "January", IF(W1517="2", "February", IF(W1517="3", "March", IF(W1517="4", "April", IF(W1517="5", "May", IF(W1517="6", "June", IF(W1517="7", "July", IF(W1517="8", "August", IF(W1517="9", "September", IF(W1517="10", "October", IF(W1517="11", "November", IF(W1517="12", "December", "Other"))))))))))))</f>
        <v>May</v>
      </c>
      <c r="Y1517" s="2" t="str">
        <f>IF(ISNUMBER(SEARCH("-",V1517)),TRIM(RIGHT(V1517,LEN(V1517)-SEARCH("-",V1517))),V1517)</f>
        <v>9</v>
      </c>
      <c r="Z1517" s="2" t="str">
        <f>IF(Y1517="1", "January", IF(Y1517="2", "February", IF(Y1517="3", "March", IF(Y1517="4", "April", IF(Y1517="5", "May", IF(Y1517="6", "June", IF(Y1517="7", "July", IF(Y1517="8", "August", IF(Y1517="9", "September", IF(Y1517="10", "October", IF(Y1517="11", "November", IF(Y1517="12", "December", "Other"))))))))))))</f>
        <v>September</v>
      </c>
      <c r="AF1517" s="16" t="s">
        <v>23916</v>
      </c>
      <c r="AG1517" s="1" t="str">
        <f t="shared" si="674"/>
        <v xml:space="preserve">Seed </v>
      </c>
      <c r="AH1517" s="2" t="str">
        <f t="shared" si="675"/>
        <v>We have no information for this species but suggest sowing the seed in a pot that is standing in its own depth of water in a greenhouse as soon as the seed is ripe if this is possible. Stored seed is likely to have a short viability. Prick out the seedlings when they are large enough to handle and increase the depth of water around the pot until the plants are covered by a few centimetres of water. Grow the plants on in a sunny position in the greenhouse for their first winter, increasing the depth of water as the plants grow larger. Plant them out into their permanent positions in early summer.
Division in spring[56].
Cuttings of erect shoots in the growing season[56].</v>
      </c>
      <c r="AI1517" s="1" t="s">
        <v>8729</v>
      </c>
      <c r="AJ1517" s="1" t="s">
        <v>1</v>
      </c>
      <c r="AK1517" s="1" t="s">
        <v>17104</v>
      </c>
      <c r="AL1517" s="1" t="str">
        <f t="shared" si="685"/>
        <v>Unscented</v>
      </c>
      <c r="AM1517" s="1" t="b">
        <v>0</v>
      </c>
      <c r="AN1517" s="1" t="b">
        <v>0</v>
      </c>
      <c r="AO1517" s="1" t="b">
        <v>0</v>
      </c>
      <c r="AP1517" s="5" t="s">
        <v>28</v>
      </c>
      <c r="AQ1517" s="5" t="str">
        <f t="shared" si="676"/>
        <v>Light, Medium, Heavy</v>
      </c>
      <c r="AR1517" s="1" t="s">
        <v>30</v>
      </c>
      <c r="AS1517" s="1" t="str">
        <f t="shared" si="686"/>
        <v>None</v>
      </c>
      <c r="AT1517" s="1" t="str">
        <f t="shared" si="677"/>
        <v>Full</v>
      </c>
      <c r="AU1517" s="1" t="s">
        <v>689</v>
      </c>
      <c r="AV1517" s="1" t="str">
        <f t="shared" si="678"/>
        <v>Wet/Water</v>
      </c>
      <c r="AW1517" s="1" t="s">
        <v>12</v>
      </c>
      <c r="AX1517" s="1" t="str">
        <f t="shared" si="679"/>
        <v>Acid, Neutral, Alkaline</v>
      </c>
      <c r="AY1517" s="1" t="b">
        <v>1</v>
      </c>
      <c r="AZ1517" s="1" t="b">
        <v>1</v>
      </c>
      <c r="BA1517" s="1" t="b">
        <v>0</v>
      </c>
      <c r="BC1517" t="str">
        <f t="shared" si="680"/>
        <v>FALSE</v>
      </c>
      <c r="BE1517" t="str">
        <f t="shared" si="681"/>
        <v>FALSE</v>
      </c>
      <c r="BF1517" s="1" t="b">
        <v>0</v>
      </c>
      <c r="BG1517" s="1" t="b">
        <v>0</v>
      </c>
      <c r="BH1517" s="1" t="b">
        <v>0</v>
      </c>
      <c r="BJ1517" s="1" t="str">
        <f t="shared" si="682"/>
        <v>FALSE</v>
      </c>
      <c r="BL1517" t="str">
        <f t="shared" si="683"/>
        <v>FALSE</v>
      </c>
      <c r="BM1517" s="1" t="b">
        <v>0</v>
      </c>
      <c r="BN1517" s="1" t="b">
        <v>0</v>
      </c>
      <c r="BO1517" s="1">
        <f t="shared" si="687"/>
        <v>10</v>
      </c>
      <c r="BP1517" s="1" t="s">
        <v>31</v>
      </c>
      <c r="BQ1517" s="1" cm="1">
        <f t="array" ref="BQ1517">_xlfn.IFS(BP1517="None Known",0, LEN(BP1517)&gt;500, 5,LEN(BP1517)&gt;400, 4, LEN(BP1517)&gt;300, 3, LEN(BP1517)&gt;200, 2, LEN(BP1517)&gt;1, 1)</f>
        <v>0</v>
      </c>
      <c r="BR1517" s="1" t="s">
        <v>8730</v>
      </c>
      <c r="BS1517" s="1">
        <v>3</v>
      </c>
      <c r="BT1517" s="1" t="s">
        <v>8731</v>
      </c>
      <c r="BU1517" s="1">
        <v>1</v>
      </c>
      <c r="BV1517" s="1" t="s">
        <v>6382</v>
      </c>
      <c r="BW1517" s="1" t="s">
        <v>31</v>
      </c>
      <c r="BX1517" s="1" t="s">
        <v>17113</v>
      </c>
      <c r="BY1517" t="str">
        <f>_xlfn.XLOOKUP($B1517,Img_lookup!A:A,Img_lookup!B:B, "Not available")</f>
        <v>cf08c1ec-15a4-42e7-b390-7027e60f9230</v>
      </c>
      <c r="BZ1517" t="str">
        <f>_xlfn.XLOOKUP($B1517,Img_lookup!A:A,Img_lookup!C:C, "Not available")</f>
        <v>Polygonum amphibium, Cosmeston West lake, Potamogeton natans right. 1976</v>
      </c>
      <c r="CA1517" t="str">
        <f>_xlfn.XLOOKUP($B1517,Img_lookup!A:A,Img_lookup!D:D, "Not available")</f>
        <v>Mary Gillham Archive Project</v>
      </c>
      <c r="CB1517" t="str">
        <f>_xlfn.XLOOKUP($B1517,Img_lookup!A:A,Img_lookup!E:E, "https://imgur.com/aT5wafe")</f>
        <v>https://api.openverse.engineering/v1/images/cf08c1ec-15a4-42e7-b390-7027e60f9230/thumb/</v>
      </c>
    </row>
    <row r="1518" spans="1:80" ht="409.6" x14ac:dyDescent="0.15">
      <c r="A1518" s="1" t="s">
        <v>58</v>
      </c>
      <c r="B1518" s="1" t="s">
        <v>10514</v>
      </c>
      <c r="C1518" s="1" t="s">
        <v>10515</v>
      </c>
      <c r="E1518" s="1" t="s">
        <v>10516</v>
      </c>
      <c r="F1518" s="1" t="s">
        <v>6</v>
      </c>
      <c r="G1518" s="1" t="s">
        <v>6</v>
      </c>
      <c r="H1518" s="11" t="str">
        <f t="shared" si="693"/>
        <v>Perennial</v>
      </c>
      <c r="J1518" s="1">
        <v>0.30000001199999998</v>
      </c>
      <c r="K1518" s="1">
        <v>1</v>
      </c>
      <c r="L1518" t="str" cm="1">
        <f t="array" ref="L1518">_xlfn.IFS(J1518+K1518="", "Unknown", J1518+K1518&gt;3, "Large", J1518+K1518&gt;0.5, "Medium", J1518+K1518&gt;0, "Small")</f>
        <v>Medium</v>
      </c>
      <c r="M1518" s="1">
        <v>5</v>
      </c>
      <c r="N1518" cm="1">
        <f t="array" ref="N1518">IF($M1518="",INDEX($M$2:$M$2176,MATCH(1,INDEX(($A$2:$A$2176=$A1518)*($M$2:$M$2176&lt;&gt;""),0),0)),$M1518)</f>
        <v>5</v>
      </c>
      <c r="O1518" s="2" t="str">
        <f t="shared" si="684"/>
        <v>Seasonal outdoors</v>
      </c>
      <c r="P1518" s="1" t="s">
        <v>10517</v>
      </c>
      <c r="Q1518" s="1" t="s">
        <v>17109</v>
      </c>
      <c r="R1518" t="str">
        <f t="shared" si="688"/>
        <v>Fast</v>
      </c>
      <c r="T1518" s="1"/>
      <c r="U1518" s="1"/>
      <c r="V1518" s="1" t="s">
        <v>322</v>
      </c>
      <c r="W1518" s="6" t="str">
        <f>IF(ISNUMBER(SEARCH("-",V1518)),TRIM(LEFT(V1518,FIND("-",V1518)-1)),V1518)</f>
        <v>6</v>
      </c>
      <c r="X1518" t="str">
        <f>IF(W1518="1", "January", IF(W1518="2", "February", IF(W1518="3", "March", IF(W1518="4", "April", IF(W1518="5", "May", IF(W1518="6", "June", IF(W1518="7", "July", IF(W1518="8", "August", IF(W1518="9", "September", IF(W1518="10", "October", IF(W1518="11", "November", IF(W1518="12", "December", "Other"))))))))))))</f>
        <v>June</v>
      </c>
      <c r="Y1518" s="2" t="str">
        <f>IF(ISNUMBER(SEARCH("-",V1518)),TRIM(RIGHT(V1518,LEN(V1518)-SEARCH("-",V1518))),V1518)</f>
        <v>8</v>
      </c>
      <c r="Z1518" s="2" t="str">
        <f>IF(Y1518="1", "January", IF(Y1518="2", "February", IF(Y1518="3", "March", IF(Y1518="4", "April", IF(Y1518="5", "May", IF(Y1518="6", "June", IF(Y1518="7", "July", IF(Y1518="8", "August", IF(Y1518="9", "September", IF(Y1518="10", "October", IF(Y1518="11", "November", IF(Y1518="12", "December", "Other"))))))))))))</f>
        <v>August</v>
      </c>
      <c r="AF1518" s="16" t="s">
        <v>24663</v>
      </c>
      <c r="AG1518" s="1" t="str">
        <f t="shared" si="674"/>
        <v xml:space="preserve">Seed </v>
      </c>
      <c r="AH1518" s="2" t="str">
        <f t="shared" si="675"/>
        <v>Sow early spring or autumn in a cold frame. Prick out the seedlings into individual pots once they are large enough to handle and plant them out into their permanent positions in the summer.
Division in spring. Division is also very easy at almost any time the plant is in growth.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18" s="1" t="s">
        <v>10518</v>
      </c>
      <c r="AJ1518" s="1" t="s">
        <v>23812</v>
      </c>
      <c r="AK1518" s="1" t="s">
        <v>17104</v>
      </c>
      <c r="AL1518" s="1" t="str">
        <f t="shared" si="685"/>
        <v>Unscented</v>
      </c>
      <c r="AM1518" s="1" t="b">
        <v>0</v>
      </c>
      <c r="AN1518" s="1" t="b">
        <v>0</v>
      </c>
      <c r="AO1518" s="1" t="b">
        <v>0</v>
      </c>
      <c r="AP1518" s="5" t="s">
        <v>28</v>
      </c>
      <c r="AQ1518" s="5" t="str">
        <f t="shared" si="676"/>
        <v>Light, Medium, Heavy</v>
      </c>
      <c r="AR1518" s="1" t="s">
        <v>10</v>
      </c>
      <c r="AS1518" s="1" t="str">
        <f t="shared" si="686"/>
        <v>None, Partial</v>
      </c>
      <c r="AT1518" s="1" t="str">
        <f t="shared" si="677"/>
        <v>Partial, Full</v>
      </c>
      <c r="AU1518" s="1" t="s">
        <v>29</v>
      </c>
      <c r="AV1518" s="1" t="str">
        <f t="shared" si="678"/>
        <v>Moist</v>
      </c>
      <c r="AW1518" s="1" t="s">
        <v>12</v>
      </c>
      <c r="AX1518" s="1" t="str">
        <f t="shared" si="679"/>
        <v>Acid, Neutral, Alkaline</v>
      </c>
      <c r="AY1518" s="1" t="b">
        <v>0</v>
      </c>
      <c r="AZ1518" s="1" t="b">
        <v>0</v>
      </c>
      <c r="BA1518" s="1" t="b">
        <v>0</v>
      </c>
      <c r="BB1518" s="1" t="s">
        <v>29</v>
      </c>
      <c r="BC1518" t="str">
        <f t="shared" si="680"/>
        <v>TRUE</v>
      </c>
      <c r="BE1518" t="str">
        <f t="shared" si="681"/>
        <v>FALSE</v>
      </c>
      <c r="BF1518" s="1" t="b">
        <v>0</v>
      </c>
      <c r="BG1518" s="1" t="b">
        <v>0</v>
      </c>
      <c r="BH1518" s="1" t="b">
        <v>0</v>
      </c>
      <c r="BI1518" s="1" t="s">
        <v>30</v>
      </c>
      <c r="BJ1518" s="1" t="str">
        <f t="shared" si="682"/>
        <v>FALSE</v>
      </c>
      <c r="BK1518" s="1" t="s">
        <v>77</v>
      </c>
      <c r="BL1518" t="str">
        <f t="shared" si="683"/>
        <v>TRUE</v>
      </c>
      <c r="BM1518" s="1" t="b">
        <v>0</v>
      </c>
      <c r="BN1518" s="1" t="b">
        <v>0</v>
      </c>
      <c r="BO1518" s="1">
        <f t="shared" si="687"/>
        <v>15</v>
      </c>
      <c r="BP1518" s="1" t="s">
        <v>10519</v>
      </c>
      <c r="BQ1518" s="1" cm="1">
        <f t="array" ref="BQ1518">_xlfn.IFS(BP1518="None Known",0, LEN(BP1518)&gt;500, 5,LEN(BP1518)&gt;400, 4, LEN(BP1518)&gt;300, 3, LEN(BP1518)&gt;200, 2, LEN(BP1518)&gt;1, 1)</f>
        <v>3</v>
      </c>
      <c r="BR1518" s="1" t="s">
        <v>10520</v>
      </c>
      <c r="BS1518" s="1">
        <v>3</v>
      </c>
      <c r="BT1518" s="1" t="s">
        <v>10521</v>
      </c>
      <c r="BU1518" s="1">
        <v>3</v>
      </c>
      <c r="BV1518" s="1" t="s">
        <v>10522</v>
      </c>
      <c r="BW1518" s="1" t="s">
        <v>31</v>
      </c>
      <c r="BX1518" s="1"/>
      <c r="BY1518" t="str">
        <f>_xlfn.XLOOKUP($B1518,Img_lookup!A:A,Img_lookup!B:B, "Not available")</f>
        <v>7cc0c43d-931e-48b1-82c2-56836fafd034</v>
      </c>
      <c r="BZ1518" t="str">
        <f>_xlfn.XLOOKUP($B1518,Img_lookup!A:A,Img_lookup!C:C, "Not available")</f>
        <v>Silverweed (Potentilla anserina) Pebsham.</v>
      </c>
      <c r="CA1518" t="str">
        <f>_xlfn.XLOOKUP($B1518,Img_lookup!A:A,Img_lookup!D:D, "Not available")</f>
        <v>Phil Sellens</v>
      </c>
      <c r="CB1518" t="str">
        <f>_xlfn.XLOOKUP($B1518,Img_lookup!A:A,Img_lookup!E:E, "https://imgur.com/aT5wafe")</f>
        <v>https://api.openverse.engineering/v1/images/7cc0c43d-931e-48b1-82c2-56836fafd034/thumb/</v>
      </c>
    </row>
    <row r="1519" spans="1:80" ht="409.6" x14ac:dyDescent="0.15">
      <c r="A1519" s="1" t="s">
        <v>58</v>
      </c>
      <c r="B1519" s="1" t="s">
        <v>10003</v>
      </c>
      <c r="C1519" s="1" t="s">
        <v>10004</v>
      </c>
      <c r="E1519" s="1" t="s">
        <v>106</v>
      </c>
      <c r="F1519" s="1" t="s">
        <v>6</v>
      </c>
      <c r="G1519" s="1" t="s">
        <v>6</v>
      </c>
      <c r="H1519" s="11" t="str">
        <f t="shared" si="693"/>
        <v>Perennial</v>
      </c>
      <c r="J1519" s="1">
        <v>0.60000002399999997</v>
      </c>
      <c r="L1519" t="str" cm="1">
        <f t="array" ref="L1519">_xlfn.IFS(J1519+K1519="", "Unknown", J1519+K1519&gt;3, "Large", J1519+K1519&gt;0.5, "Medium", J1519+K1519&gt;0, "Small")</f>
        <v>Medium</v>
      </c>
      <c r="N1519" cm="1">
        <f t="array" ref="N1519">IF($M1519="",INDEX($M$2:$M$2176,MATCH(1,INDEX(($A$2:$A$2176=$A1519)*($M$2:$M$2176&lt;&gt;""),0),0)),$M1519)</f>
        <v>6</v>
      </c>
      <c r="O1519" s="2" t="str">
        <f t="shared" si="684"/>
        <v>Seasonal outdoors</v>
      </c>
      <c r="P1519" s="1" t="s">
        <v>10005</v>
      </c>
      <c r="R1519" t="str">
        <f t="shared" si="688"/>
        <v>Medium</v>
      </c>
      <c r="T1519" s="1"/>
      <c r="U1519" s="1"/>
      <c r="V1519" s="1" t="s">
        <v>936</v>
      </c>
      <c r="W1519" s="6" t="str">
        <f>IF(ISNUMBER(SEARCH("-",V1519)),TRIM(LEFT(V1519,FIND("-",V1519)-1)),V1519)</f>
        <v>5</v>
      </c>
      <c r="X1519" t="str">
        <f>IF(W1519="1", "January", IF(W1519="2", "February", IF(W1519="3", "March", IF(W1519="4", "April", IF(W1519="5", "May", IF(W1519="6", "June", IF(W1519="7", "July", IF(W1519="8", "August", IF(W1519="9", "September", IF(W1519="10", "October", IF(W1519="11", "November", IF(W1519="12", "December", "Other"))))))))))))</f>
        <v>May</v>
      </c>
      <c r="Y1519" s="2" t="str">
        <f>IF(ISNUMBER(SEARCH("-",V1519)),TRIM(RIGHT(V1519,LEN(V1519)-SEARCH("-",V1519))),V1519)</f>
        <v>10</v>
      </c>
      <c r="Z1519" s="2" t="str">
        <f>IF(Y1519="1", "January", IF(Y1519="2", "February", IF(Y1519="3", "March", IF(Y1519="4", "April", IF(Y1519="5", "May", IF(Y1519="6", "June", IF(Y1519="7", "July", IF(Y1519="8", "August", IF(Y1519="9", "September", IF(Y1519="10", "October", IF(Y1519="11", "November", IF(Y1519="12", "December", "Other"))))))))))))</f>
        <v>October</v>
      </c>
      <c r="AA1519" s="1" t="s">
        <v>75</v>
      </c>
      <c r="AB1519" s="1" t="str">
        <f>IF(ISNUMBER(SEARCH("-",AA1519)),TRIM(LEFT(AA1519,FIND("-",AA1519)-1)),AA1519)</f>
        <v>6</v>
      </c>
      <c r="AC1519" s="1" t="str">
        <f>IF(AB1519="1", "January", IF(AB1519="2", "February", IF(AB1519="3", "March", IF(AB1519="4", "April", IF(AB1519="5", "May", IF(AB1519="6", "June", IF(AB1519="7", "July", IF(AB1519="8", "August", IF(AB1519="9", "September", IF(AB1519="10", "October", IF(AB1519="11", "November", IF(AB1519="12", "December", "Other"))))))))))))</f>
        <v>June</v>
      </c>
      <c r="AD1519" s="1" t="str">
        <f>IF(ISNUMBER(SEARCH("-",AA1519)),TRIM(RIGHT(AA1519,LEN(AA1519)-SEARCH("-",AA1519))),AA1519)</f>
        <v>10</v>
      </c>
      <c r="AE1519" s="1" t="str">
        <f>IF(AD1519="1", "January", IF(AD1519="2", "February", IF(AD1519="3", "March", IF(AD1519="4", "April", IF(AD1519="5", "May", IF(AD1519="6", "June", IF(AD1519="7", "July", IF(AD1519="8", "August", IF(AD1519="9", "September", IF(AD1519="10", "October", IF(AD1519="11", "November", IF(AD1519="12", "December", "Other"))))))))))))</f>
        <v>October</v>
      </c>
      <c r="AF1519" s="16" t="s">
        <v>24664</v>
      </c>
      <c r="AG1519" s="1" t="str">
        <f t="shared" si="674"/>
        <v xml:space="preserve">Seed </v>
      </c>
      <c r="AH1519"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19" s="1" t="s">
        <v>10006</v>
      </c>
      <c r="AJ1519" s="1" t="s">
        <v>53</v>
      </c>
      <c r="AK1519" s="1" t="s">
        <v>17104</v>
      </c>
      <c r="AL1519" s="1" t="str">
        <f t="shared" si="685"/>
        <v>Unscented</v>
      </c>
      <c r="AM1519" s="1" t="b">
        <v>0</v>
      </c>
      <c r="AN1519" s="1" t="b">
        <v>0</v>
      </c>
      <c r="AO1519" s="1" t="b">
        <v>0</v>
      </c>
      <c r="AP1519" s="5" t="s">
        <v>28</v>
      </c>
      <c r="AQ1519" s="5" t="str">
        <f t="shared" si="676"/>
        <v>Light, Medium, Heavy</v>
      </c>
      <c r="AR1519" s="1" t="s">
        <v>10</v>
      </c>
      <c r="AS1519" s="1" t="str">
        <f t="shared" si="686"/>
        <v>None, Partial</v>
      </c>
      <c r="AT1519" s="1" t="str">
        <f t="shared" si="677"/>
        <v>Partial, Full</v>
      </c>
      <c r="AU1519" s="1" t="s">
        <v>29</v>
      </c>
      <c r="AV1519" s="1" t="str">
        <f t="shared" si="678"/>
        <v>Moist</v>
      </c>
      <c r="AW1519" s="1" t="s">
        <v>12</v>
      </c>
      <c r="AX1519" s="1" t="str">
        <f t="shared" si="679"/>
        <v>Acid, Neutral, Alkaline</v>
      </c>
      <c r="AY1519" s="1" t="b">
        <v>0</v>
      </c>
      <c r="AZ1519" s="1" t="b">
        <v>0</v>
      </c>
      <c r="BA1519" s="1" t="b">
        <v>0</v>
      </c>
      <c r="BC1519" t="str">
        <f t="shared" si="680"/>
        <v>FALSE</v>
      </c>
      <c r="BE1519" t="str">
        <f t="shared" si="681"/>
        <v>FALSE</v>
      </c>
      <c r="BF1519" s="1" t="b">
        <v>0</v>
      </c>
      <c r="BG1519" s="1" t="b">
        <v>0</v>
      </c>
      <c r="BH1519" s="1" t="b">
        <v>0</v>
      </c>
      <c r="BJ1519" s="1" t="str">
        <f t="shared" si="682"/>
        <v>FALSE</v>
      </c>
      <c r="BK1519" s="1" t="s">
        <v>77</v>
      </c>
      <c r="BL1519" t="str">
        <f t="shared" si="683"/>
        <v>TRUE</v>
      </c>
      <c r="BM1519" s="1" t="b">
        <v>0</v>
      </c>
      <c r="BN1519" s="1" t="b">
        <v>0</v>
      </c>
      <c r="BO1519" s="1">
        <f t="shared" si="687"/>
        <v>4</v>
      </c>
      <c r="BP1519" s="1" t="s">
        <v>31</v>
      </c>
      <c r="BQ1519" s="1" cm="1">
        <f t="array" ref="BQ1519">_xlfn.IFS(BP1519="None Known",0, LEN(BP1519)&gt;500, 5,LEN(BP1519)&gt;400, 4, LEN(BP1519)&gt;300, 3, LEN(BP1519)&gt;200, 2, LEN(BP1519)&gt;1, 1)</f>
        <v>0</v>
      </c>
      <c r="BR1519" s="1" t="s">
        <v>10007</v>
      </c>
      <c r="BS1519" s="1">
        <v>1</v>
      </c>
      <c r="BT1519" s="1" t="s">
        <v>10008</v>
      </c>
      <c r="BU1519" s="1">
        <v>1</v>
      </c>
      <c r="BW1519" s="1" t="s">
        <v>31</v>
      </c>
      <c r="BX1519" s="1"/>
      <c r="BY1519" t="str">
        <f>_xlfn.XLOOKUP($B1519,Img_lookup!A:A,Img_lookup!B:B, "Not available")</f>
        <v>6f727a67-4db0-400a-96e9-d39a81331869</v>
      </c>
      <c r="BZ1519" t="str">
        <f>_xlfn.XLOOKUP($B1519,Img_lookup!A:A,Img_lookup!C:C, "Not available")</f>
        <v>Potentilla chinensis Ser.</v>
      </c>
      <c r="CA1519" t="str">
        <f>_xlfn.XLOOKUP($B1519,Img_lookup!A:A,Img_lookup!D:D, "Not available")</f>
        <v>N. Desoulavy</v>
      </c>
      <c r="CB1519" t="str">
        <f>_xlfn.XLOOKUP($B1519,Img_lookup!A:A,Img_lookup!E:E, "https://imgur.com/aT5wafe")</f>
        <v>https://api.openverse.engineering/v1/images/6f727a67-4db0-400a-96e9-d39a81331869/thumb/</v>
      </c>
    </row>
    <row r="1520" spans="1:80" ht="409.6" x14ac:dyDescent="0.15">
      <c r="A1520" s="1" t="s">
        <v>58</v>
      </c>
      <c r="B1520" s="1" t="s">
        <v>13491</v>
      </c>
      <c r="E1520" s="1" t="s">
        <v>1126</v>
      </c>
      <c r="F1520" s="1" t="s">
        <v>6</v>
      </c>
      <c r="G1520" s="1" t="s">
        <v>6</v>
      </c>
      <c r="H1520" s="11" t="str">
        <f t="shared" si="693"/>
        <v>Perennial</v>
      </c>
      <c r="J1520" s="1">
        <v>0.30000001199999998</v>
      </c>
      <c r="L1520" t="str" cm="1">
        <f t="array" ref="L1520">_xlfn.IFS(J1520+K1520="", "Unknown", J1520+K1520&gt;3, "Large", J1520+K1520&gt;0.5, "Medium", J1520+K1520&gt;0, "Small")</f>
        <v>Small</v>
      </c>
      <c r="N1520" cm="1">
        <f t="array" ref="N1520">IF($M1520="",INDEX($M$2:$M$2176,MATCH(1,INDEX(($A$2:$A$2176=$A1520)*($M$2:$M$2176&lt;&gt;""),0),0)),$M1520)</f>
        <v>6</v>
      </c>
      <c r="O1520" s="2" t="str">
        <f t="shared" si="684"/>
        <v>Seasonal outdoors</v>
      </c>
      <c r="P1520" s="1" t="s">
        <v>13492</v>
      </c>
      <c r="R1520" t="str">
        <f t="shared" si="688"/>
        <v>Medium</v>
      </c>
      <c r="T1520" s="1"/>
      <c r="U1520" s="1"/>
      <c r="V1520" s="1" t="s">
        <v>470</v>
      </c>
      <c r="W1520" s="6" t="str">
        <f>IF(ISNUMBER(SEARCH("-",V1520)),TRIM(LEFT(V1520,FIND("-",V1520)-1)),V1520)</f>
        <v>5</v>
      </c>
      <c r="X1520" t="str">
        <f>IF(W1520="1", "January", IF(W1520="2", "February", IF(W1520="3", "March", IF(W1520="4", "April", IF(W1520="5", "May", IF(W1520="6", "June", IF(W1520="7", "July", IF(W1520="8", "August", IF(W1520="9", "September", IF(W1520="10", "October", IF(W1520="11", "November", IF(W1520="12", "December", "Other"))))))))))))</f>
        <v>May</v>
      </c>
      <c r="Y1520" s="2" t="str">
        <f>IF(ISNUMBER(SEARCH("-",V1520)),TRIM(RIGHT(V1520,LEN(V1520)-SEARCH("-",V1520))),V1520)</f>
        <v>9</v>
      </c>
      <c r="Z1520" s="2" t="str">
        <f>IF(Y1520="1", "January", IF(Y1520="2", "February", IF(Y1520="3", "March", IF(Y1520="4", "April", IF(Y1520="5", "May", IF(Y1520="6", "June", IF(Y1520="7", "July", IF(Y1520="8", "August", IF(Y1520="9", "September", IF(Y1520="10", "October", IF(Y1520="11", "November", IF(Y1520="12", "December", "Other"))))))))))))</f>
        <v>September</v>
      </c>
      <c r="AA1520" s="1" t="s">
        <v>470</v>
      </c>
      <c r="AB1520" s="1" t="str">
        <f>IF(ISNUMBER(SEARCH("-",AA1520)),TRIM(LEFT(AA1520,FIND("-",AA1520)-1)),AA1520)</f>
        <v>5</v>
      </c>
      <c r="AC1520" s="1" t="str">
        <f>IF(AB1520="1", "January", IF(AB1520="2", "February", IF(AB1520="3", "March", IF(AB1520="4", "April", IF(AB1520="5", "May", IF(AB1520="6", "June", IF(AB1520="7", "July", IF(AB1520="8", "August", IF(AB1520="9", "September", IF(AB1520="10", "October", IF(AB1520="11", "November", IF(AB1520="12", "December", "Other"))))))))))))</f>
        <v>May</v>
      </c>
      <c r="AD1520" s="1" t="str">
        <f>IF(ISNUMBER(SEARCH("-",AA1520)),TRIM(RIGHT(AA1520,LEN(AA1520)-SEARCH("-",AA1520))),AA1520)</f>
        <v>9</v>
      </c>
      <c r="AE1520" s="1" t="str">
        <f>IF(AD1520="1", "January", IF(AD1520="2", "February", IF(AD1520="3", "March", IF(AD1520="4", "April", IF(AD1520="5", "May", IF(AD1520="6", "June", IF(AD1520="7", "July", IF(AD1520="8", "August", IF(AD1520="9", "September", IF(AD1520="10", "October", IF(AD1520="11", "November", IF(AD1520="12", "December", "Other"))))))))))))</f>
        <v>September</v>
      </c>
      <c r="AF1520" s="16" t="s">
        <v>24664</v>
      </c>
      <c r="AG1520" s="1" t="str">
        <f t="shared" si="674"/>
        <v xml:space="preserve">Seed </v>
      </c>
      <c r="AH1520"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0" s="1" t="s">
        <v>7444</v>
      </c>
      <c r="AJ1520" s="1" t="s">
        <v>53</v>
      </c>
      <c r="AK1520" s="1" t="s">
        <v>17104</v>
      </c>
      <c r="AL1520" s="1" t="str">
        <f t="shared" si="685"/>
        <v>Unscented</v>
      </c>
      <c r="AM1520" s="1" t="b">
        <v>0</v>
      </c>
      <c r="AN1520" s="1" t="b">
        <v>0</v>
      </c>
      <c r="AO1520" s="1" t="b">
        <v>0</v>
      </c>
      <c r="AP1520" s="5" t="s">
        <v>28</v>
      </c>
      <c r="AQ1520" s="5" t="str">
        <f t="shared" si="676"/>
        <v>Light, Medium, Heavy</v>
      </c>
      <c r="AR1520" s="1" t="s">
        <v>10</v>
      </c>
      <c r="AS1520" s="1" t="str">
        <f t="shared" si="686"/>
        <v>None, Partial</v>
      </c>
      <c r="AT1520" s="1" t="str">
        <f t="shared" si="677"/>
        <v>Partial, Full</v>
      </c>
      <c r="AU1520" s="1" t="s">
        <v>29</v>
      </c>
      <c r="AV1520" s="1" t="str">
        <f t="shared" si="678"/>
        <v>Moist</v>
      </c>
      <c r="AW1520" s="1" t="s">
        <v>12</v>
      </c>
      <c r="AX1520" s="1" t="str">
        <f t="shared" si="679"/>
        <v>Acid, Neutral, Alkaline</v>
      </c>
      <c r="AY1520" s="1" t="b">
        <v>0</v>
      </c>
      <c r="AZ1520" s="1" t="b">
        <v>0</v>
      </c>
      <c r="BA1520" s="1" t="b">
        <v>0</v>
      </c>
      <c r="BC1520" t="str">
        <f t="shared" si="680"/>
        <v>FALSE</v>
      </c>
      <c r="BE1520" t="str">
        <f t="shared" si="681"/>
        <v>FALSE</v>
      </c>
      <c r="BF1520" s="1" t="b">
        <v>0</v>
      </c>
      <c r="BG1520" s="1" t="b">
        <v>0</v>
      </c>
      <c r="BH1520" s="1" t="b">
        <v>0</v>
      </c>
      <c r="BJ1520" s="1" t="str">
        <f t="shared" si="682"/>
        <v>FALSE</v>
      </c>
      <c r="BK1520" s="1" t="s">
        <v>77</v>
      </c>
      <c r="BL1520" t="str">
        <f t="shared" si="683"/>
        <v>TRUE</v>
      </c>
      <c r="BM1520" s="1" t="b">
        <v>0</v>
      </c>
      <c r="BN1520" s="1" t="b">
        <v>0</v>
      </c>
      <c r="BO1520" s="1">
        <f t="shared" si="687"/>
        <v>7</v>
      </c>
      <c r="BP1520" s="1" t="s">
        <v>31</v>
      </c>
      <c r="BQ1520" s="1" cm="1">
        <f t="array" ref="BQ1520">_xlfn.IFS(BP1520="None Known",0, LEN(BP1520)&gt;500, 5,LEN(BP1520)&gt;400, 4, LEN(BP1520)&gt;300, 3, LEN(BP1520)&gt;200, 2, LEN(BP1520)&gt;1, 1)</f>
        <v>0</v>
      </c>
      <c r="BR1520" s="1" t="s">
        <v>13493</v>
      </c>
      <c r="BS1520" s="1">
        <v>2</v>
      </c>
      <c r="BT1520" s="1" t="s">
        <v>13494</v>
      </c>
      <c r="BU1520" s="1">
        <v>1</v>
      </c>
      <c r="BV1520" s="1" t="s">
        <v>34</v>
      </c>
      <c r="BW1520" s="1" t="s">
        <v>31</v>
      </c>
      <c r="BX1520" s="1"/>
      <c r="BY1520" t="str">
        <f>_xlfn.XLOOKUP($B1520,Img_lookup!A:A,Img_lookup!B:B, "Not available")</f>
        <v>1e000b7c-7826-4fbf-a0ab-a03f12413fe4</v>
      </c>
      <c r="BZ1520" t="str">
        <f>_xlfn.XLOOKUP($B1520,Img_lookup!A:A,Img_lookup!C:C, "Not available")</f>
        <v>Potentilla discolor Bunge</v>
      </c>
      <c r="CA1520" t="str">
        <f>_xlfn.XLOOKUP($B1520,Img_lookup!A:A,Img_lookup!D:D, "Not available")</f>
        <v>L. F. Tsu</v>
      </c>
      <c r="CB1520" t="str">
        <f>_xlfn.XLOOKUP($B1520,Img_lookup!A:A,Img_lookup!E:E, "https://imgur.com/aT5wafe")</f>
        <v>https://api.openverse.engineering/v1/images/1e000b7c-7826-4fbf-a0ab-a03f12413fe4/thumb/</v>
      </c>
    </row>
    <row r="1521" spans="1:80" ht="409.6" x14ac:dyDescent="0.15">
      <c r="A1521" s="1" t="s">
        <v>58</v>
      </c>
      <c r="B1521" s="1" t="s">
        <v>2650</v>
      </c>
      <c r="C1521" s="1" t="s">
        <v>2651</v>
      </c>
      <c r="D1521" s="1" t="s">
        <v>2652</v>
      </c>
      <c r="E1521" s="1" t="s">
        <v>2653</v>
      </c>
      <c r="F1521" s="1" t="s">
        <v>6</v>
      </c>
      <c r="G1521" s="1" t="s">
        <v>6</v>
      </c>
      <c r="H1521" s="11" t="str">
        <f t="shared" si="693"/>
        <v>Perennial</v>
      </c>
      <c r="J1521" s="1">
        <v>0.5</v>
      </c>
      <c r="L1521" t="str" cm="1">
        <f t="array" ref="L1521">_xlfn.IFS(J1521+K1521="", "Unknown", J1521+K1521&gt;3, "Large", J1521+K1521&gt;0.5, "Medium", J1521+K1521&gt;0, "Small")</f>
        <v>Small</v>
      </c>
      <c r="M1521" s="1">
        <v>4</v>
      </c>
      <c r="N1521" cm="1">
        <f t="array" ref="N1521">IF($M1521="",INDEX($M$2:$M$2176,MATCH(1,INDEX(($A$2:$A$2176=$A1521)*($M$2:$M$2176&lt;&gt;""),0),0)),$M1521)</f>
        <v>4</v>
      </c>
      <c r="O1521" s="2" t="str">
        <f t="shared" si="684"/>
        <v>Hardy to cold</v>
      </c>
      <c r="P1521" s="1" t="s">
        <v>2654</v>
      </c>
      <c r="R1521" t="str">
        <f t="shared" si="688"/>
        <v>Medium</v>
      </c>
      <c r="W1521"/>
      <c r="AF1521" s="16" t="s">
        <v>24664</v>
      </c>
      <c r="AG1521" s="1" t="str">
        <f t="shared" si="674"/>
        <v xml:space="preserve">Seed </v>
      </c>
      <c r="AH1521"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1" s="1" t="s">
        <v>2655</v>
      </c>
      <c r="AJ1521" s="1" t="s">
        <v>53</v>
      </c>
      <c r="AK1521" s="1" t="s">
        <v>17104</v>
      </c>
      <c r="AL1521" s="1" t="str">
        <f t="shared" si="685"/>
        <v>Unscented</v>
      </c>
      <c r="AM1521" s="1" t="b">
        <v>0</v>
      </c>
      <c r="AN1521" s="1" t="b">
        <v>0</v>
      </c>
      <c r="AO1521" s="1" t="b">
        <v>0</v>
      </c>
      <c r="AP1521" s="5" t="s">
        <v>28</v>
      </c>
      <c r="AQ1521" s="5" t="str">
        <f t="shared" si="676"/>
        <v>Light, Medium, Heavy</v>
      </c>
      <c r="AR1521" s="1" t="s">
        <v>10</v>
      </c>
      <c r="AS1521" s="1" t="str">
        <f t="shared" si="686"/>
        <v>None, Partial</v>
      </c>
      <c r="AT1521" s="1" t="str">
        <f t="shared" si="677"/>
        <v>Partial, Full</v>
      </c>
      <c r="AU1521" s="1" t="s">
        <v>29</v>
      </c>
      <c r="AV1521" s="1" t="str">
        <f t="shared" si="678"/>
        <v>Moist</v>
      </c>
      <c r="AW1521" s="1" t="s">
        <v>12</v>
      </c>
      <c r="AX1521" s="1" t="str">
        <f t="shared" si="679"/>
        <v>Acid, Neutral, Alkaline</v>
      </c>
      <c r="AY1521" s="1" t="b">
        <v>0</v>
      </c>
      <c r="AZ1521" s="1" t="b">
        <v>0</v>
      </c>
      <c r="BA1521" s="1" t="b">
        <v>0</v>
      </c>
      <c r="BB1521" s="1" t="s">
        <v>29</v>
      </c>
      <c r="BC1521" t="str">
        <f t="shared" si="680"/>
        <v>TRUE</v>
      </c>
      <c r="BE1521" t="str">
        <f t="shared" si="681"/>
        <v>FALSE</v>
      </c>
      <c r="BF1521" s="1" t="b">
        <v>0</v>
      </c>
      <c r="BG1521" s="1" t="b">
        <v>0</v>
      </c>
      <c r="BH1521" s="1" t="b">
        <v>0</v>
      </c>
      <c r="BJ1521" s="1" t="str">
        <f t="shared" si="682"/>
        <v>FALSE</v>
      </c>
      <c r="BK1521" s="1" t="s">
        <v>77</v>
      </c>
      <c r="BL1521" t="str">
        <f t="shared" si="683"/>
        <v>TRUE</v>
      </c>
      <c r="BM1521" s="1" t="b">
        <v>0</v>
      </c>
      <c r="BN1521" s="1" t="b">
        <v>0</v>
      </c>
      <c r="BO1521" s="1">
        <f t="shared" si="687"/>
        <v>4</v>
      </c>
      <c r="BP1521" s="1" t="s">
        <v>31</v>
      </c>
      <c r="BQ1521" s="1" cm="1">
        <f t="array" ref="BQ1521">_xlfn.IFS(BP1521="None Known",0, LEN(BP1521)&gt;500, 5,LEN(BP1521)&gt;400, 4, LEN(BP1521)&gt;300, 3, LEN(BP1521)&gt;200, 2, LEN(BP1521)&gt;1, 1)</f>
        <v>0</v>
      </c>
      <c r="BR1521" s="1" t="s">
        <v>2656</v>
      </c>
      <c r="BS1521" s="1">
        <v>1</v>
      </c>
      <c r="BT1521" s="1" t="s">
        <v>2657</v>
      </c>
      <c r="BU1521" s="1">
        <v>1</v>
      </c>
      <c r="BV1521" s="1" t="s">
        <v>485</v>
      </c>
      <c r="BW1521" s="1" t="s">
        <v>31</v>
      </c>
      <c r="BX1521" s="1"/>
      <c r="BY1521" t="str">
        <f>_xlfn.XLOOKUP($B1521,Img_lookup!A:A,Img_lookup!B:B, "Not available")</f>
        <v>b56dbbf5-11d3-4c11-b406-1edd3fe8afe3</v>
      </c>
      <c r="BZ1521" t="str">
        <f>_xlfn.XLOOKUP($B1521,Img_lookup!A:A,Img_lookup!C:C, "Not available")</f>
        <v>Potentilla egedei Wormsk.</v>
      </c>
      <c r="CA1521" t="str">
        <f>_xlfn.XLOOKUP($B1521,Img_lookup!A:A,Img_lookup!D:D, "Not available")</f>
        <v>R. S. Sigafoos</v>
      </c>
      <c r="CB1521" t="str">
        <f>_xlfn.XLOOKUP($B1521,Img_lookup!A:A,Img_lookup!E:E, "https://imgur.com/aT5wafe")</f>
        <v>https://api.openverse.engineering/v1/images/b56dbbf5-11d3-4c11-b406-1edd3fe8afe3/thumb/</v>
      </c>
    </row>
    <row r="1522" spans="1:80" ht="409.6" x14ac:dyDescent="0.15">
      <c r="A1522" s="1" t="s">
        <v>58</v>
      </c>
      <c r="B1522" s="1" t="s">
        <v>15659</v>
      </c>
      <c r="C1522" s="1" t="s">
        <v>15660</v>
      </c>
      <c r="D1522" s="1" t="s">
        <v>15661</v>
      </c>
      <c r="E1522" s="1" t="s">
        <v>15662</v>
      </c>
      <c r="F1522" s="1" t="s">
        <v>6</v>
      </c>
      <c r="G1522" s="1" t="s">
        <v>6</v>
      </c>
      <c r="H1522" s="11" t="str">
        <f t="shared" si="693"/>
        <v>Perennial</v>
      </c>
      <c r="J1522" s="1">
        <v>0.30000001199999998</v>
      </c>
      <c r="K1522" s="1">
        <v>0.20000000300000001</v>
      </c>
      <c r="L1522" t="str" cm="1">
        <f t="array" ref="L1522">_xlfn.IFS(J1522+K1522="", "Unknown", J1522+K1522&gt;3, "Large", J1522+K1522&gt;0.5, "Medium", J1522+K1522&gt;0, "Small")</f>
        <v>Medium</v>
      </c>
      <c r="M1522" s="1">
        <v>5</v>
      </c>
      <c r="N1522" cm="1">
        <f t="array" ref="N1522">IF($M1522="",INDEX($M$2:$M$2176,MATCH(1,INDEX(($A$2:$A$2176=$A1522)*($M$2:$M$2176&lt;&gt;""),0),0)),$M1522)</f>
        <v>5</v>
      </c>
      <c r="O1522" s="2" t="str">
        <f t="shared" si="684"/>
        <v>Seasonal outdoors</v>
      </c>
      <c r="P1522" s="1" t="s">
        <v>15663</v>
      </c>
      <c r="R1522" t="str">
        <f t="shared" si="688"/>
        <v>Medium</v>
      </c>
      <c r="T1522" s="1"/>
      <c r="U1522" s="1"/>
      <c r="V1522" s="1" t="s">
        <v>134</v>
      </c>
      <c r="W1522" s="6" t="str">
        <f t="shared" ref="W1522:W1530" si="701">IF(ISNUMBER(SEARCH("-",V1522)),TRIM(LEFT(V1522,FIND("-",V1522)-1)),V1522)</f>
        <v>6</v>
      </c>
      <c r="X1522" t="str">
        <f t="shared" ref="X1522:X1530" si="702">IF(W1522="1", "January", IF(W1522="2", "February", IF(W1522="3", "March", IF(W1522="4", "April", IF(W1522="5", "May", IF(W1522="6", "June", IF(W1522="7", "July", IF(W1522="8", "August", IF(W1522="9", "September", IF(W1522="10", "October", IF(W1522="11", "November", IF(W1522="12", "December", "Other"))))))))))))</f>
        <v>June</v>
      </c>
      <c r="Y1522" s="2" t="str">
        <f t="shared" ref="Y1522:Y1530" si="703">IF(ISNUMBER(SEARCH("-",V1522)),TRIM(RIGHT(V1522,LEN(V1522)-SEARCH("-",V1522))),V1522)</f>
        <v>9</v>
      </c>
      <c r="Z1522" s="2" t="str">
        <f t="shared" ref="Z1522:Z1530" si="704">IF(Y1522="1", "January", IF(Y1522="2", "February", IF(Y1522="3", "March", IF(Y1522="4", "April", IF(Y1522="5", "May", IF(Y1522="6", "June", IF(Y1522="7", "July", IF(Y1522="8", "August", IF(Y1522="9", "September", IF(Y1522="10", "October", IF(Y1522="11", "November", IF(Y1522="12", "December", "Other"))))))))))))</f>
        <v>September</v>
      </c>
      <c r="AF1522" s="16" t="s">
        <v>24664</v>
      </c>
      <c r="AG1522" s="1" t="str">
        <f t="shared" si="674"/>
        <v xml:space="preserve">Seed </v>
      </c>
      <c r="AH1522"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2" s="1" t="s">
        <v>15664</v>
      </c>
      <c r="AJ1522" s="1" t="s">
        <v>23811</v>
      </c>
      <c r="AK1522" s="1" t="s">
        <v>17104</v>
      </c>
      <c r="AL1522" s="1" t="str">
        <f t="shared" si="685"/>
        <v>Unscented</v>
      </c>
      <c r="AM1522" s="1" t="b">
        <v>0</v>
      </c>
      <c r="AN1522" s="1" t="b">
        <v>0</v>
      </c>
      <c r="AO1522" s="1" t="b">
        <v>0</v>
      </c>
      <c r="AP1522" s="5" t="s">
        <v>28</v>
      </c>
      <c r="AQ1522" s="5" t="str">
        <f t="shared" si="676"/>
        <v>Light, Medium, Heavy</v>
      </c>
      <c r="AR1522" s="1" t="s">
        <v>10</v>
      </c>
      <c r="AS1522" s="1" t="str">
        <f t="shared" si="686"/>
        <v>None, Partial</v>
      </c>
      <c r="AT1522" s="1" t="str">
        <f t="shared" si="677"/>
        <v>Partial, Full</v>
      </c>
      <c r="AU1522" s="1" t="s">
        <v>29</v>
      </c>
      <c r="AV1522" s="1" t="str">
        <f t="shared" si="678"/>
        <v>Moist</v>
      </c>
      <c r="AW1522" s="1" t="s">
        <v>12</v>
      </c>
      <c r="AX1522" s="1" t="str">
        <f t="shared" si="679"/>
        <v>Acid, Neutral, Alkaline</v>
      </c>
      <c r="AY1522" s="1" t="b">
        <v>0</v>
      </c>
      <c r="AZ1522" s="1" t="b">
        <v>0</v>
      </c>
      <c r="BA1522" s="1" t="b">
        <v>0</v>
      </c>
      <c r="BC1522" t="str">
        <f t="shared" si="680"/>
        <v>FALSE</v>
      </c>
      <c r="BE1522" t="str">
        <f t="shared" si="681"/>
        <v>FALSE</v>
      </c>
      <c r="BF1522" s="1" t="b">
        <v>0</v>
      </c>
      <c r="BG1522" s="1" t="b">
        <v>0</v>
      </c>
      <c r="BH1522" s="1" t="b">
        <v>0</v>
      </c>
      <c r="BI1522" s="1" t="s">
        <v>30</v>
      </c>
      <c r="BJ1522" s="1" t="str">
        <f t="shared" si="682"/>
        <v>FALSE</v>
      </c>
      <c r="BK1522" s="1" t="s">
        <v>77</v>
      </c>
      <c r="BL1522" t="str">
        <f t="shared" si="683"/>
        <v>TRUE</v>
      </c>
      <c r="BM1522" s="1" t="b">
        <v>0</v>
      </c>
      <c r="BN1522" s="1" t="b">
        <v>0</v>
      </c>
      <c r="BO1522" s="1">
        <f t="shared" si="687"/>
        <v>8</v>
      </c>
      <c r="BP1522" s="1" t="s">
        <v>15665</v>
      </c>
      <c r="BQ1522" s="1" cm="1">
        <f t="array" ref="BQ1522">_xlfn.IFS(BP1522="None Known",0, LEN(BP1522)&gt;500, 5,LEN(BP1522)&gt;400, 4, LEN(BP1522)&gt;300, 3, LEN(BP1522)&gt;200, 2, LEN(BP1522)&gt;1, 1)</f>
        <v>2</v>
      </c>
      <c r="BR1522" s="1" t="s">
        <v>15666</v>
      </c>
      <c r="BS1522" s="1">
        <v>1</v>
      </c>
      <c r="BT1522" s="1" t="s">
        <v>15667</v>
      </c>
      <c r="BU1522" s="1">
        <v>3</v>
      </c>
      <c r="BV1522" s="1" t="s">
        <v>15668</v>
      </c>
      <c r="BW1522" s="1" t="s">
        <v>31</v>
      </c>
      <c r="BX1522" s="1"/>
      <c r="BY1522" t="str">
        <f>_xlfn.XLOOKUP($B1522,Img_lookup!A:A,Img_lookup!B:B, "Not available")</f>
        <v>2243625e-2858-487f-bf8b-17d022651217</v>
      </c>
      <c r="BZ1522" t="str">
        <f>_xlfn.XLOOKUP($B1522,Img_lookup!A:A,Img_lookup!C:C, "Not available")</f>
        <v>Tepperot - Potentilla erecta (W)</v>
      </c>
      <c r="CA1522" t="str">
        <f>_xlfn.XLOOKUP($B1522,Img_lookup!A:A,Img_lookup!D:D, "Not available")</f>
        <v>color line</v>
      </c>
      <c r="CB1522" t="str">
        <f>_xlfn.XLOOKUP($B1522,Img_lookup!A:A,Img_lookup!E:E, "https://imgur.com/aT5wafe")</f>
        <v>https://api.openverse.engineering/v1/images/2243625e-2858-487f-bf8b-17d022651217/thumb/</v>
      </c>
    </row>
    <row r="1523" spans="1:80" ht="409.6" x14ac:dyDescent="0.15">
      <c r="A1523" s="1" t="s">
        <v>58</v>
      </c>
      <c r="B1523" s="1" t="s">
        <v>7441</v>
      </c>
      <c r="E1523" s="1" t="s">
        <v>7442</v>
      </c>
      <c r="F1523" s="1" t="s">
        <v>6</v>
      </c>
      <c r="G1523" s="1" t="s">
        <v>6</v>
      </c>
      <c r="H1523" s="11" t="str">
        <f t="shared" si="693"/>
        <v>Perennial</v>
      </c>
      <c r="J1523" s="1">
        <v>0.30000001199999998</v>
      </c>
      <c r="L1523" t="str" cm="1">
        <f t="array" ref="L1523">_xlfn.IFS(J1523+K1523="", "Unknown", J1523+K1523&gt;3, "Large", J1523+K1523&gt;0.5, "Medium", J1523+K1523&gt;0, "Small")</f>
        <v>Small</v>
      </c>
      <c r="N1523" cm="1">
        <f t="array" ref="N1523">IF($M1523="",INDEX($M$2:$M$2176,MATCH(1,INDEX(($A$2:$A$2176=$A1523)*($M$2:$M$2176&lt;&gt;""),0),0)),$M1523)</f>
        <v>6</v>
      </c>
      <c r="O1523" s="2" t="str">
        <f t="shared" si="684"/>
        <v>Seasonal outdoors</v>
      </c>
      <c r="P1523" s="1" t="s">
        <v>7443</v>
      </c>
      <c r="R1523" t="str">
        <f t="shared" si="688"/>
        <v>Medium</v>
      </c>
      <c r="T1523" s="1"/>
      <c r="U1523" s="1"/>
      <c r="V1523" s="1" t="s">
        <v>96</v>
      </c>
      <c r="W1523" s="6" t="str">
        <f t="shared" si="701"/>
        <v>5</v>
      </c>
      <c r="X1523" t="str">
        <f t="shared" si="702"/>
        <v>May</v>
      </c>
      <c r="Y1523" s="2" t="str">
        <f t="shared" si="703"/>
        <v>6</v>
      </c>
      <c r="Z1523" s="2" t="str">
        <f t="shared" si="704"/>
        <v>June</v>
      </c>
      <c r="AA1523" s="1" t="s">
        <v>108</v>
      </c>
      <c r="AB1523" s="1" t="str">
        <f>IF(ISNUMBER(SEARCH("-",AA1523)),TRIM(LEFT(AA1523,FIND("-",AA1523)-1)),AA1523)</f>
        <v>7</v>
      </c>
      <c r="AC1523" s="1" t="str">
        <f>IF(AB1523="1", "January", IF(AB1523="2", "February", IF(AB1523="3", "March", IF(AB1523="4", "April", IF(AB1523="5", "May", IF(AB1523="6", "June", IF(AB1523="7", "July", IF(AB1523="8", "August", IF(AB1523="9", "September", IF(AB1523="10", "October", IF(AB1523="11", "November", IF(AB1523="12", "December", "Other"))))))))))))</f>
        <v>July</v>
      </c>
      <c r="AD1523" s="1" t="str">
        <f>IF(ISNUMBER(SEARCH("-",AA1523)),TRIM(RIGHT(AA1523,LEN(AA1523)-SEARCH("-",AA1523))),AA1523)</f>
        <v>9</v>
      </c>
      <c r="AE1523" s="1" t="str">
        <f>IF(AD1523="1", "January", IF(AD1523="2", "February", IF(AD1523="3", "March", IF(AD1523="4", "April", IF(AD1523="5", "May", IF(AD1523="6", "June", IF(AD1523="7", "July", IF(AD1523="8", "August", IF(AD1523="9", "September", IF(AD1523="10", "October", IF(AD1523="11", "November", IF(AD1523="12", "December", "Other"))))))))))))</f>
        <v>September</v>
      </c>
      <c r="AF1523" s="16" t="s">
        <v>24664</v>
      </c>
      <c r="AG1523" s="1" t="str">
        <f t="shared" si="674"/>
        <v xml:space="preserve">Seed </v>
      </c>
      <c r="AH1523"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3" s="1" t="s">
        <v>7444</v>
      </c>
      <c r="AJ1523" s="1" t="s">
        <v>53</v>
      </c>
      <c r="AK1523" s="1" t="s">
        <v>17104</v>
      </c>
      <c r="AL1523" s="1" t="str">
        <f t="shared" si="685"/>
        <v>Unscented</v>
      </c>
      <c r="AM1523" s="1" t="b">
        <v>0</v>
      </c>
      <c r="AN1523" s="1" t="b">
        <v>0</v>
      </c>
      <c r="AO1523" s="1" t="b">
        <v>0</v>
      </c>
      <c r="AP1523" s="5" t="s">
        <v>28</v>
      </c>
      <c r="AQ1523" s="5" t="str">
        <f t="shared" si="676"/>
        <v>Light, Medium, Heavy</v>
      </c>
      <c r="AR1523" s="1" t="s">
        <v>10</v>
      </c>
      <c r="AS1523" s="1" t="str">
        <f t="shared" si="686"/>
        <v>None, Partial</v>
      </c>
      <c r="AT1523" s="1" t="str">
        <f t="shared" si="677"/>
        <v>Partial, Full</v>
      </c>
      <c r="AU1523" s="1" t="s">
        <v>29</v>
      </c>
      <c r="AV1523" s="1" t="str">
        <f t="shared" si="678"/>
        <v>Moist</v>
      </c>
      <c r="AW1523" s="1" t="s">
        <v>12</v>
      </c>
      <c r="AX1523" s="1" t="str">
        <f t="shared" si="679"/>
        <v>Acid, Neutral, Alkaline</v>
      </c>
      <c r="AY1523" s="1" t="b">
        <v>0</v>
      </c>
      <c r="AZ1523" s="1" t="b">
        <v>0</v>
      </c>
      <c r="BA1523" s="1" t="b">
        <v>0</v>
      </c>
      <c r="BC1523" t="str">
        <f t="shared" si="680"/>
        <v>FALSE</v>
      </c>
      <c r="BE1523" t="str">
        <f t="shared" si="681"/>
        <v>FALSE</v>
      </c>
      <c r="BF1523" s="1" t="b">
        <v>0</v>
      </c>
      <c r="BG1523" s="1" t="b">
        <v>0</v>
      </c>
      <c r="BH1523" s="1" t="b">
        <v>0</v>
      </c>
      <c r="BJ1523" s="1" t="str">
        <f t="shared" si="682"/>
        <v>FALSE</v>
      </c>
      <c r="BK1523" s="1" t="s">
        <v>77</v>
      </c>
      <c r="BL1523" t="str">
        <f t="shared" si="683"/>
        <v>TRUE</v>
      </c>
      <c r="BM1523" s="1" t="b">
        <v>0</v>
      </c>
      <c r="BN1523" s="1" t="b">
        <v>0</v>
      </c>
      <c r="BO1523" s="1">
        <f t="shared" si="687"/>
        <v>4</v>
      </c>
      <c r="BP1523" s="1" t="s">
        <v>31</v>
      </c>
      <c r="BQ1523" s="1" cm="1">
        <f t="array" ref="BQ1523">_xlfn.IFS(BP1523="None Known",0, LEN(BP1523)&gt;500, 5,LEN(BP1523)&gt;400, 4, LEN(BP1523)&gt;300, 3, LEN(BP1523)&gt;200, 2, LEN(BP1523)&gt;1, 1)</f>
        <v>0</v>
      </c>
      <c r="BR1523" s="1" t="s">
        <v>7445</v>
      </c>
      <c r="BS1523" s="1">
        <v>1</v>
      </c>
      <c r="BT1523" s="1" t="s">
        <v>7446</v>
      </c>
      <c r="BU1523" s="1">
        <v>1</v>
      </c>
      <c r="BV1523" s="1" t="s">
        <v>34</v>
      </c>
      <c r="BW1523" s="1" t="s">
        <v>31</v>
      </c>
      <c r="BX1523" s="1"/>
      <c r="BY1523" t="str">
        <f>_xlfn.XLOOKUP($B1523,Img_lookup!A:A,Img_lookup!B:B, "Not available")</f>
        <v>c1dd7dfa-3506-4c3e-8f1e-6c63e20875e3</v>
      </c>
      <c r="BZ1523" t="str">
        <f>_xlfn.XLOOKUP($B1523,Img_lookup!A:A,Img_lookup!C:C, "Not available")</f>
        <v>„Ç≠„Ç∏„É†„Ç∑„É≠(ÈõâËéö-ÈõâËìÜ)(Potentilla fragarioides var. major)-Ëä± (5844541697).jpg</v>
      </c>
      <c r="CA1523" t="str">
        <f>_xlfn.XLOOKUP($B1523,Img_lookup!A:A,Img_lookup!D:D, "Not available")</f>
        <v>yamatsu</v>
      </c>
      <c r="CB1523" t="str">
        <f>_xlfn.XLOOKUP($B1523,Img_lookup!A:A,Img_lookup!E:E, "https://imgur.com/aT5wafe")</f>
        <v>https://api.openverse.engineering/v1/images/c1dd7dfa-3506-4c3e-8f1e-6c63e20875e3/thumb/</v>
      </c>
    </row>
    <row r="1524" spans="1:80" ht="409.6" x14ac:dyDescent="0.15">
      <c r="A1524" s="1" t="s">
        <v>58</v>
      </c>
      <c r="B1524" s="1" t="s">
        <v>14368</v>
      </c>
      <c r="C1524" s="1" t="s">
        <v>14369</v>
      </c>
      <c r="D1524" s="1" t="s">
        <v>14370</v>
      </c>
      <c r="E1524" s="1" t="s">
        <v>14371</v>
      </c>
      <c r="F1524" s="1" t="s">
        <v>22</v>
      </c>
      <c r="G1524" s="1" t="s">
        <v>22</v>
      </c>
      <c r="H1524" s="11" t="str">
        <f t="shared" si="693"/>
        <v>Perennial</v>
      </c>
      <c r="I1524" s="1" t="s">
        <v>17107</v>
      </c>
      <c r="J1524" s="1">
        <v>1.2000000479999999</v>
      </c>
      <c r="K1524" s="1">
        <v>1.2000000479999999</v>
      </c>
      <c r="L1524" t="str" cm="1">
        <f t="array" ref="L1524">_xlfn.IFS(J1524+K1524="", "Unknown", J1524+K1524&gt;3, "Large", J1524+K1524&gt;0.5, "Medium", J1524+K1524&gt;0, "Small")</f>
        <v>Medium</v>
      </c>
      <c r="M1524" s="1">
        <v>6</v>
      </c>
      <c r="N1524" cm="1">
        <f t="array" ref="N1524">IF($M1524="",INDEX($M$2:$M$2176,MATCH(1,INDEX(($A$2:$A$2176=$A1524)*($M$2:$M$2176&lt;&gt;""),0),0)),$M1524)</f>
        <v>6</v>
      </c>
      <c r="O1524" s="2" t="str">
        <f t="shared" si="684"/>
        <v>Seasonal outdoors</v>
      </c>
      <c r="P1524" s="1" t="s">
        <v>14372</v>
      </c>
      <c r="Q1524" s="1" t="s">
        <v>17110</v>
      </c>
      <c r="R1524" t="str">
        <f t="shared" si="688"/>
        <v>Medium</v>
      </c>
      <c r="T1524" s="1"/>
      <c r="U1524" s="1"/>
      <c r="V1524" s="1" t="s">
        <v>307</v>
      </c>
      <c r="W1524" s="6" t="str">
        <f t="shared" si="701"/>
        <v>6</v>
      </c>
      <c r="X1524" t="str">
        <f t="shared" si="702"/>
        <v>June</v>
      </c>
      <c r="Y1524" s="2" t="str">
        <f t="shared" si="703"/>
        <v>7</v>
      </c>
      <c r="Z1524" s="2" t="str">
        <f t="shared" si="704"/>
        <v>July</v>
      </c>
      <c r="AF1524" s="16" t="s">
        <v>24665</v>
      </c>
      <c r="AG1524" s="1" t="str">
        <f t="shared" si="674"/>
        <v xml:space="preserve">Seed </v>
      </c>
      <c r="AH1524" s="2" t="str">
        <f t="shared" si="675"/>
        <v>Sow early spring or autumn in a cold frame.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3 - 5cm with a heel, July/August in a frame. Pot up in the autumn if possible and overwinter in a cold frame[78].
Softwood cuttings taken in the early summer[11, 113]. Easy.</v>
      </c>
      <c r="AI1524" s="1" t="s">
        <v>14373</v>
      </c>
      <c r="AJ1524" s="1" t="s">
        <v>23802</v>
      </c>
      <c r="AK1524" s="1" t="s">
        <v>17105</v>
      </c>
      <c r="AL1524" s="1" t="str">
        <f t="shared" si="685"/>
        <v>Unscented</v>
      </c>
      <c r="AM1524" s="1" t="b">
        <v>0</v>
      </c>
      <c r="AN1524" s="1" t="b">
        <v>0</v>
      </c>
      <c r="AO1524" s="1" t="b">
        <v>0</v>
      </c>
      <c r="AP1524" s="5" t="s">
        <v>28</v>
      </c>
      <c r="AQ1524" s="5" t="str">
        <f t="shared" si="676"/>
        <v>Light, Medium, Heavy</v>
      </c>
      <c r="AR1524" s="1" t="s">
        <v>10</v>
      </c>
      <c r="AS1524" s="1" t="str">
        <f t="shared" si="686"/>
        <v>None, Partial</v>
      </c>
      <c r="AT1524" s="1" t="str">
        <f t="shared" si="677"/>
        <v>Partial, Full</v>
      </c>
      <c r="AU1524" s="1" t="s">
        <v>29</v>
      </c>
      <c r="AV1524" s="1" t="str">
        <f t="shared" si="678"/>
        <v>Moist</v>
      </c>
      <c r="AW1524" s="1" t="s">
        <v>12</v>
      </c>
      <c r="AX1524" s="1" t="str">
        <f t="shared" si="679"/>
        <v>Acid, Neutral, Alkaline</v>
      </c>
      <c r="AY1524" s="1" t="b">
        <v>0</v>
      </c>
      <c r="AZ1524" s="1" t="b">
        <v>0</v>
      </c>
      <c r="BA1524" s="1" t="b">
        <v>0</v>
      </c>
      <c r="BB1524" s="1" t="s">
        <v>275</v>
      </c>
      <c r="BC1524" t="str">
        <f t="shared" si="680"/>
        <v>TRUE</v>
      </c>
      <c r="BE1524" t="str">
        <f t="shared" si="681"/>
        <v>FALSE</v>
      </c>
      <c r="BF1524" s="1" t="b">
        <v>0</v>
      </c>
      <c r="BG1524" s="1" t="b">
        <v>0</v>
      </c>
      <c r="BH1524" s="1" t="b">
        <v>1</v>
      </c>
      <c r="BJ1524" s="1" t="str">
        <f t="shared" si="682"/>
        <v>FALSE</v>
      </c>
      <c r="BK1524" s="1" t="s">
        <v>30</v>
      </c>
      <c r="BL1524" t="str">
        <f t="shared" si="683"/>
        <v>FALSE</v>
      </c>
      <c r="BM1524" s="1" t="b">
        <v>0</v>
      </c>
      <c r="BN1524" s="1" t="b">
        <v>1</v>
      </c>
      <c r="BO1524" s="1">
        <f t="shared" si="687"/>
        <v>8</v>
      </c>
      <c r="BP1524" s="1" t="s">
        <v>14374</v>
      </c>
      <c r="BQ1524" s="1" cm="1">
        <f t="array" ref="BQ1524">_xlfn.IFS(BP1524="None Known",0, LEN(BP1524)&gt;500, 5,LEN(BP1524)&gt;400, 4, LEN(BP1524)&gt;300, 3, LEN(BP1524)&gt;200, 2, LEN(BP1524)&gt;1, 1)</f>
        <v>4</v>
      </c>
      <c r="BR1524" s="1" t="s">
        <v>14375</v>
      </c>
      <c r="BS1524" s="1">
        <v>1</v>
      </c>
      <c r="BT1524" s="1" t="s">
        <v>14376</v>
      </c>
      <c r="BU1524" s="1">
        <v>1</v>
      </c>
      <c r="BV1524" s="1" t="s">
        <v>14377</v>
      </c>
      <c r="BW1524" s="1" t="s">
        <v>31</v>
      </c>
      <c r="BX1524" s="1"/>
      <c r="BY1524" t="str">
        <f>_xlfn.XLOOKUP($B1524,Img_lookup!A:A,Img_lookup!B:B, "Not available")</f>
        <v>7ff61562-f1b7-4006-b689-ef134b3f12df</v>
      </c>
      <c r="BZ1524" t="str">
        <f>_xlfn.XLOOKUP($B1524,Img_lookup!A:A,Img_lookup!C:C, "Not available")</f>
        <v>Potentilla fruticosa var. rigida / ÈáëÈú≤Ê¢Ö(„Ç≠„É≥„É≠„Éê„Ç§)</v>
      </c>
      <c r="CA1524" t="str">
        <f>_xlfn.XLOOKUP($B1524,Img_lookup!A:A,Img_lookup!D:D, "Not available")</f>
        <v>TANAKA Juuyoh (Áî∞‰∏≠ÂçÅÊ¥ã)</v>
      </c>
      <c r="CB1524" t="str">
        <f>_xlfn.XLOOKUP($B1524,Img_lookup!A:A,Img_lookup!E:E, "https://imgur.com/aT5wafe")</f>
        <v>https://api.openverse.engineering/v1/images/7ff61562-f1b7-4006-b689-ef134b3f12df/thumb/</v>
      </c>
    </row>
    <row r="1525" spans="1:80" ht="409.6" x14ac:dyDescent="0.15">
      <c r="A1525" s="1" t="s">
        <v>58</v>
      </c>
      <c r="B1525" s="1" t="s">
        <v>1098</v>
      </c>
      <c r="C1525" s="1" t="s">
        <v>1099</v>
      </c>
      <c r="E1525" s="1" t="s">
        <v>460</v>
      </c>
      <c r="F1525" s="1" t="s">
        <v>6</v>
      </c>
      <c r="G1525" s="1" t="s">
        <v>6</v>
      </c>
      <c r="H1525" s="11" t="str">
        <f t="shared" si="693"/>
        <v>Perennial</v>
      </c>
      <c r="J1525" s="1">
        <v>0.60000002399999997</v>
      </c>
      <c r="L1525" t="str" cm="1">
        <f t="array" ref="L1525">_xlfn.IFS(J1525+K1525="", "Unknown", J1525+K1525&gt;3, "Large", J1525+K1525&gt;0.5, "Medium", J1525+K1525&gt;0, "Small")</f>
        <v>Medium</v>
      </c>
      <c r="M1525" s="1">
        <v>7</v>
      </c>
      <c r="N1525" cm="1">
        <f t="array" ref="N1525">IF($M1525="",INDEX($M$2:$M$2176,MATCH(1,INDEX(($A$2:$A$2176=$A1525)*($M$2:$M$2176&lt;&gt;""),0),0)),$M1525)</f>
        <v>7</v>
      </c>
      <c r="O1525" s="2" t="str">
        <f t="shared" si="684"/>
        <v>Seasonal outdoors</v>
      </c>
      <c r="P1525" s="1" t="s">
        <v>1100</v>
      </c>
      <c r="R1525" t="str">
        <f t="shared" si="688"/>
        <v>Medium</v>
      </c>
      <c r="T1525" s="1"/>
      <c r="U1525" s="1"/>
      <c r="V1525" s="1" t="s">
        <v>322</v>
      </c>
      <c r="W1525" s="6" t="str">
        <f t="shared" si="701"/>
        <v>6</v>
      </c>
      <c r="X1525" t="str">
        <f t="shared" si="702"/>
        <v>June</v>
      </c>
      <c r="Y1525" s="2" t="str">
        <f t="shared" si="703"/>
        <v>8</v>
      </c>
      <c r="Z1525" s="2" t="str">
        <f t="shared" si="704"/>
        <v>August</v>
      </c>
      <c r="AF1525" s="16" t="s">
        <v>24664</v>
      </c>
      <c r="AG1525" s="1" t="str">
        <f t="shared" si="674"/>
        <v xml:space="preserve">Seed </v>
      </c>
      <c r="AH1525"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5" s="1" t="s">
        <v>1101</v>
      </c>
      <c r="AJ1525" s="1" t="s">
        <v>53</v>
      </c>
      <c r="AK1525" s="1" t="s">
        <v>17104</v>
      </c>
      <c r="AL1525" s="1" t="str">
        <f t="shared" si="685"/>
        <v>Unscented</v>
      </c>
      <c r="AM1525" s="1" t="b">
        <v>0</v>
      </c>
      <c r="AN1525" s="1" t="b">
        <v>0</v>
      </c>
      <c r="AO1525" s="1" t="b">
        <v>0</v>
      </c>
      <c r="AP1525" s="5" t="s">
        <v>28</v>
      </c>
      <c r="AQ1525" s="5" t="str">
        <f t="shared" si="676"/>
        <v>Light, Medium, Heavy</v>
      </c>
      <c r="AR1525" s="1" t="s">
        <v>10</v>
      </c>
      <c r="AS1525" s="1" t="str">
        <f t="shared" si="686"/>
        <v>None, Partial</v>
      </c>
      <c r="AT1525" s="1" t="str">
        <f t="shared" si="677"/>
        <v>Partial, Full</v>
      </c>
      <c r="AU1525" s="1" t="s">
        <v>29</v>
      </c>
      <c r="AV1525" s="1" t="str">
        <f t="shared" si="678"/>
        <v>Moist</v>
      </c>
      <c r="AW1525" s="1" t="s">
        <v>12</v>
      </c>
      <c r="AX1525" s="1" t="str">
        <f t="shared" si="679"/>
        <v>Acid, Neutral, Alkaline</v>
      </c>
      <c r="AY1525" s="1" t="b">
        <v>0</v>
      </c>
      <c r="AZ1525" s="1" t="b">
        <v>0</v>
      </c>
      <c r="BA1525" s="1" t="b">
        <v>0</v>
      </c>
      <c r="BC1525" t="str">
        <f t="shared" si="680"/>
        <v>FALSE</v>
      </c>
      <c r="BE1525" t="str">
        <f t="shared" si="681"/>
        <v>FALSE</v>
      </c>
      <c r="BF1525" s="1" t="b">
        <v>0</v>
      </c>
      <c r="BG1525" s="1" t="b">
        <v>0</v>
      </c>
      <c r="BH1525" s="1" t="b">
        <v>0</v>
      </c>
      <c r="BJ1525" s="1" t="str">
        <f t="shared" si="682"/>
        <v>FALSE</v>
      </c>
      <c r="BK1525" s="1" t="s">
        <v>77</v>
      </c>
      <c r="BL1525" t="str">
        <f t="shared" si="683"/>
        <v>TRUE</v>
      </c>
      <c r="BM1525" s="1" t="b">
        <v>0</v>
      </c>
      <c r="BN1525" s="1" t="b">
        <v>0</v>
      </c>
      <c r="BO1525" s="1">
        <f t="shared" si="687"/>
        <v>4</v>
      </c>
      <c r="BP1525" s="1" t="s">
        <v>31</v>
      </c>
      <c r="BQ1525" s="1" cm="1">
        <f t="array" ref="BQ1525">_xlfn.IFS(BP1525="None Known",0, LEN(BP1525)&gt;500, 5,LEN(BP1525)&gt;400, 4, LEN(BP1525)&gt;300, 3, LEN(BP1525)&gt;200, 2, LEN(BP1525)&gt;1, 1)</f>
        <v>0</v>
      </c>
      <c r="BR1525" s="1" t="s">
        <v>1102</v>
      </c>
      <c r="BS1525" s="1">
        <v>1</v>
      </c>
      <c r="BT1525" s="1" t="s">
        <v>1103</v>
      </c>
      <c r="BU1525" s="1">
        <v>1</v>
      </c>
      <c r="BV1525" s="1" t="s">
        <v>1104</v>
      </c>
      <c r="BW1525" s="1" t="s">
        <v>31</v>
      </c>
      <c r="BX1525" s="1"/>
      <c r="BY1525" t="str">
        <f>_xlfn.XLOOKUP($B1525,Img_lookup!A:A,Img_lookup!B:B, "Not available")</f>
        <v>f6980d35-500d-407d-8d6f-6ce1d8625750</v>
      </c>
      <c r="BZ1525" t="str">
        <f>_xlfn.XLOOKUP($B1525,Img_lookup!A:A,Img_lookup!C:C, "Not available")</f>
        <v>White cinquefoil Potentilla glandulosa close.jpg</v>
      </c>
      <c r="CA1525" t="str">
        <f>_xlfn.XLOOKUP($B1525,Img_lookup!A:A,Img_lookup!D:D, "Not available")</f>
        <v>Dcrjsr</v>
      </c>
      <c r="CB1525" t="str">
        <f>_xlfn.XLOOKUP($B1525,Img_lookup!A:A,Img_lookup!E:E, "https://imgur.com/aT5wafe")</f>
        <v>https://api.openverse.engineering/v1/images/f6980d35-500d-407d-8d6f-6ce1d8625750/thumb/</v>
      </c>
    </row>
    <row r="1526" spans="1:80" ht="409.6" x14ac:dyDescent="0.15">
      <c r="A1526" s="1" t="s">
        <v>58</v>
      </c>
      <c r="B1526" s="1" t="s">
        <v>16873</v>
      </c>
      <c r="D1526" s="1" t="s">
        <v>16874</v>
      </c>
      <c r="E1526" s="1" t="s">
        <v>2273</v>
      </c>
      <c r="F1526" s="1" t="s">
        <v>6</v>
      </c>
      <c r="G1526" s="1" t="s">
        <v>6</v>
      </c>
      <c r="H1526" s="11" t="str">
        <f t="shared" si="693"/>
        <v>Perennial</v>
      </c>
      <c r="J1526" s="1">
        <v>0.30000001199999998</v>
      </c>
      <c r="L1526" t="str" cm="1">
        <f t="array" ref="L1526">_xlfn.IFS(J1526+K1526="", "Unknown", J1526+K1526&gt;3, "Large", J1526+K1526&gt;0.5, "Medium", J1526+K1526&gt;0, "Small")</f>
        <v>Small</v>
      </c>
      <c r="N1526" cm="1">
        <f t="array" ref="N1526">IF($M1526="",INDEX($M$2:$M$2176,MATCH(1,INDEX(($A$2:$A$2176=$A1526)*($M$2:$M$2176&lt;&gt;""),0),0)),$M1526)</f>
        <v>6</v>
      </c>
      <c r="O1526" s="2" t="str">
        <f t="shared" si="684"/>
        <v>Seasonal outdoors</v>
      </c>
      <c r="P1526" s="1" t="s">
        <v>16875</v>
      </c>
      <c r="R1526" t="str">
        <f t="shared" si="688"/>
        <v>Medium</v>
      </c>
      <c r="T1526" s="1"/>
      <c r="U1526" s="1"/>
      <c r="V1526" s="1" t="s">
        <v>470</v>
      </c>
      <c r="W1526" s="6" t="str">
        <f t="shared" si="701"/>
        <v>5</v>
      </c>
      <c r="X1526" t="str">
        <f t="shared" si="702"/>
        <v>May</v>
      </c>
      <c r="Y1526" s="2" t="str">
        <f t="shared" si="703"/>
        <v>9</v>
      </c>
      <c r="Z1526" s="2" t="str">
        <f t="shared" si="704"/>
        <v>September</v>
      </c>
      <c r="AA1526" s="1" t="s">
        <v>470</v>
      </c>
      <c r="AB1526" s="1" t="str">
        <f>IF(ISNUMBER(SEARCH("-",AA1526)),TRIM(LEFT(AA1526,FIND("-",AA1526)-1)),AA1526)</f>
        <v>5</v>
      </c>
      <c r="AC1526" s="1" t="str">
        <f>IF(AB1526="1", "January", IF(AB1526="2", "February", IF(AB1526="3", "March", IF(AB1526="4", "April", IF(AB1526="5", "May", IF(AB1526="6", "June", IF(AB1526="7", "July", IF(AB1526="8", "August", IF(AB1526="9", "September", IF(AB1526="10", "October", IF(AB1526="11", "November", IF(AB1526="12", "December", "Other"))))))))))))</f>
        <v>May</v>
      </c>
      <c r="AD1526" s="1" t="str">
        <f>IF(ISNUMBER(SEARCH("-",AA1526)),TRIM(RIGHT(AA1526,LEN(AA1526)-SEARCH("-",AA1526))),AA1526)</f>
        <v>9</v>
      </c>
      <c r="AE1526" s="1" t="str">
        <f>IF(AD1526="1", "January", IF(AD1526="2", "February", IF(AD1526="3", "March", IF(AD1526="4", "April", IF(AD1526="5", "May", IF(AD1526="6", "June", IF(AD1526="7", "July", IF(AD1526="8", "August", IF(AD1526="9", "September", IF(AD1526="10", "October", IF(AD1526="11", "November", IF(AD1526="12", "December", "Other"))))))))))))</f>
        <v>September</v>
      </c>
      <c r="AF1526" s="16" t="s">
        <v>24664</v>
      </c>
      <c r="AG1526" s="1" t="str">
        <f t="shared" si="674"/>
        <v xml:space="preserve">Seed </v>
      </c>
      <c r="AH1526"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6" s="1" t="s">
        <v>7444</v>
      </c>
      <c r="AJ1526" s="1" t="s">
        <v>53</v>
      </c>
      <c r="AK1526" s="1" t="s">
        <v>17104</v>
      </c>
      <c r="AL1526" s="1" t="str">
        <f t="shared" si="685"/>
        <v>Unscented</v>
      </c>
      <c r="AM1526" s="1" t="b">
        <v>0</v>
      </c>
      <c r="AN1526" s="1" t="b">
        <v>0</v>
      </c>
      <c r="AO1526" s="1" t="b">
        <v>0</v>
      </c>
      <c r="AP1526" s="5" t="s">
        <v>28</v>
      </c>
      <c r="AQ1526" s="5" t="str">
        <f t="shared" si="676"/>
        <v>Light, Medium, Heavy</v>
      </c>
      <c r="AR1526" s="1" t="s">
        <v>10</v>
      </c>
      <c r="AS1526" s="1" t="str">
        <f t="shared" si="686"/>
        <v>None, Partial</v>
      </c>
      <c r="AT1526" s="1" t="str">
        <f t="shared" si="677"/>
        <v>Partial, Full</v>
      </c>
      <c r="AU1526" s="1" t="s">
        <v>29</v>
      </c>
      <c r="AV1526" s="1" t="str">
        <f t="shared" si="678"/>
        <v>Moist</v>
      </c>
      <c r="AW1526" s="1" t="s">
        <v>12</v>
      </c>
      <c r="AX1526" s="1" t="str">
        <f t="shared" si="679"/>
        <v>Acid, Neutral, Alkaline</v>
      </c>
      <c r="AY1526" s="1" t="b">
        <v>0</v>
      </c>
      <c r="AZ1526" s="1" t="b">
        <v>0</v>
      </c>
      <c r="BA1526" s="1" t="b">
        <v>0</v>
      </c>
      <c r="BC1526" t="str">
        <f t="shared" si="680"/>
        <v>FALSE</v>
      </c>
      <c r="BE1526" t="str">
        <f t="shared" si="681"/>
        <v>FALSE</v>
      </c>
      <c r="BF1526" s="1" t="b">
        <v>0</v>
      </c>
      <c r="BG1526" s="1" t="b">
        <v>0</v>
      </c>
      <c r="BH1526" s="1" t="b">
        <v>0</v>
      </c>
      <c r="BJ1526" s="1" t="str">
        <f t="shared" si="682"/>
        <v>FALSE</v>
      </c>
      <c r="BK1526" s="1" t="s">
        <v>77</v>
      </c>
      <c r="BL1526" t="str">
        <f t="shared" si="683"/>
        <v>TRUE</v>
      </c>
      <c r="BM1526" s="1" t="b">
        <v>0</v>
      </c>
      <c r="BN1526" s="1" t="b">
        <v>0</v>
      </c>
      <c r="BO1526" s="1">
        <f t="shared" si="687"/>
        <v>4</v>
      </c>
      <c r="BP1526" s="1" t="s">
        <v>31</v>
      </c>
      <c r="BQ1526" s="1" cm="1">
        <f t="array" ref="BQ1526">_xlfn.IFS(BP1526="None Known",0, LEN(BP1526)&gt;500, 5,LEN(BP1526)&gt;400, 4, LEN(BP1526)&gt;300, 3, LEN(BP1526)&gt;200, 2, LEN(BP1526)&gt;1, 1)</f>
        <v>0</v>
      </c>
      <c r="BR1526" s="1" t="s">
        <v>16876</v>
      </c>
      <c r="BS1526" s="1">
        <v>1</v>
      </c>
      <c r="BT1526" s="1" t="s">
        <v>16877</v>
      </c>
      <c r="BU1526" s="1">
        <v>1</v>
      </c>
      <c r="BV1526" s="1" t="s">
        <v>16878</v>
      </c>
      <c r="BW1526" s="1" t="s">
        <v>31</v>
      </c>
      <c r="BX1526" s="1"/>
      <c r="BY1526" t="str">
        <f>_xlfn.XLOOKUP($B1526,Img_lookup!A:A,Img_lookup!B:B, "Not available")</f>
        <v>d93e8d91-3854-4d23-841d-3d73d2875d7a</v>
      </c>
      <c r="BZ1526" t="str">
        <f>_xlfn.XLOOKUP($B1526,Img_lookup!A:A,Img_lookup!C:C, "Not available")</f>
        <v>Potentilla kleiniana Wight &amp; Arn.</v>
      </c>
      <c r="CA1526" t="str">
        <f>_xlfn.XLOOKUP($B1526,Img_lookup!A:A,Img_lookup!D:D, "Not available")</f>
        <v>T. Tang</v>
      </c>
      <c r="CB1526" t="str">
        <f>_xlfn.XLOOKUP($B1526,Img_lookup!A:A,Img_lookup!E:E, "https://imgur.com/aT5wafe")</f>
        <v>https://api.openverse.engineering/v1/images/d93e8d91-3854-4d23-841d-3d73d2875d7a/thumb/</v>
      </c>
    </row>
    <row r="1527" spans="1:80" ht="409.6" x14ac:dyDescent="0.15">
      <c r="A1527" s="1" t="s">
        <v>58</v>
      </c>
      <c r="B1527" s="1" t="s">
        <v>10200</v>
      </c>
      <c r="E1527" s="1" t="s">
        <v>1626</v>
      </c>
      <c r="F1527" s="1" t="s">
        <v>6</v>
      </c>
      <c r="G1527" s="1" t="s">
        <v>6</v>
      </c>
      <c r="H1527" s="11" t="str">
        <f t="shared" si="693"/>
        <v>Perennial</v>
      </c>
      <c r="J1527" s="1">
        <v>0.60000002399999997</v>
      </c>
      <c r="K1527" s="1">
        <v>0.60000002399999997</v>
      </c>
      <c r="L1527" t="str" cm="1">
        <f t="array" ref="L1527">_xlfn.IFS(J1527+K1527="", "Unknown", J1527+K1527&gt;3, "Large", J1527+K1527&gt;0.5, "Medium", J1527+K1527&gt;0, "Small")</f>
        <v>Medium</v>
      </c>
      <c r="M1527" s="1">
        <v>5</v>
      </c>
      <c r="N1527" cm="1">
        <f t="array" ref="N1527">IF($M1527="",INDEX($M$2:$M$2176,MATCH(1,INDEX(($A$2:$A$2176=$A1527)*($M$2:$M$2176&lt;&gt;""),0),0)),$M1527)</f>
        <v>5</v>
      </c>
      <c r="O1527" s="2" t="str">
        <f t="shared" si="684"/>
        <v>Seasonal outdoors</v>
      </c>
      <c r="P1527" s="1" t="s">
        <v>10201</v>
      </c>
      <c r="R1527" t="str">
        <f t="shared" si="688"/>
        <v>Medium</v>
      </c>
      <c r="T1527" s="1"/>
      <c r="U1527" s="1"/>
      <c r="V1527" s="1" t="s">
        <v>51</v>
      </c>
      <c r="W1527" s="6" t="str">
        <f t="shared" si="701"/>
        <v>7</v>
      </c>
      <c r="X1527" t="str">
        <f t="shared" si="702"/>
        <v>July</v>
      </c>
      <c r="Y1527" s="2" t="str">
        <f t="shared" si="703"/>
        <v>8</v>
      </c>
      <c r="Z1527" s="2" t="str">
        <f t="shared" si="704"/>
        <v>August</v>
      </c>
      <c r="AF1527" s="16" t="s">
        <v>24664</v>
      </c>
      <c r="AG1527" s="1" t="str">
        <f t="shared" si="674"/>
        <v xml:space="preserve">Seed </v>
      </c>
      <c r="AH1527"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7" s="1" t="s">
        <v>10202</v>
      </c>
      <c r="AJ1527" s="1" t="s">
        <v>53</v>
      </c>
      <c r="AK1527" s="1" t="s">
        <v>17104</v>
      </c>
      <c r="AL1527" s="1" t="str">
        <f t="shared" si="685"/>
        <v>Unscented</v>
      </c>
      <c r="AM1527" s="1" t="b">
        <v>0</v>
      </c>
      <c r="AN1527" s="1" t="b">
        <v>0</v>
      </c>
      <c r="AO1527" s="1" t="b">
        <v>0</v>
      </c>
      <c r="AP1527" s="5" t="s">
        <v>28</v>
      </c>
      <c r="AQ1527" s="5" t="str">
        <f t="shared" si="676"/>
        <v>Light, Medium, Heavy</v>
      </c>
      <c r="AR1527" s="1" t="s">
        <v>10</v>
      </c>
      <c r="AS1527" s="1" t="str">
        <f t="shared" si="686"/>
        <v>None, Partial</v>
      </c>
      <c r="AT1527" s="1" t="str">
        <f t="shared" si="677"/>
        <v>Partial, Full</v>
      </c>
      <c r="AU1527" s="1" t="s">
        <v>29</v>
      </c>
      <c r="AV1527" s="1" t="str">
        <f t="shared" si="678"/>
        <v>Moist</v>
      </c>
      <c r="AW1527" s="1" t="s">
        <v>12</v>
      </c>
      <c r="AX1527" s="1" t="str">
        <f t="shared" si="679"/>
        <v>Acid, Neutral, Alkaline</v>
      </c>
      <c r="AY1527" s="1" t="b">
        <v>0</v>
      </c>
      <c r="AZ1527" s="1" t="b">
        <v>0</v>
      </c>
      <c r="BA1527" s="1" t="b">
        <v>0</v>
      </c>
      <c r="BC1527" t="str">
        <f t="shared" si="680"/>
        <v>FALSE</v>
      </c>
      <c r="BE1527" t="str">
        <f t="shared" si="681"/>
        <v>FALSE</v>
      </c>
      <c r="BF1527" s="1" t="b">
        <v>0</v>
      </c>
      <c r="BG1527" s="1" t="b">
        <v>0</v>
      </c>
      <c r="BH1527" s="1" t="b">
        <v>0</v>
      </c>
      <c r="BI1527" s="1" t="s">
        <v>30</v>
      </c>
      <c r="BJ1527" s="1" t="str">
        <f t="shared" si="682"/>
        <v>FALSE</v>
      </c>
      <c r="BK1527" s="1" t="s">
        <v>77</v>
      </c>
      <c r="BL1527" t="str">
        <f t="shared" si="683"/>
        <v>TRUE</v>
      </c>
      <c r="BM1527" s="1" t="b">
        <v>0</v>
      </c>
      <c r="BN1527" s="1" t="b">
        <v>0</v>
      </c>
      <c r="BO1527" s="1">
        <f t="shared" si="687"/>
        <v>7</v>
      </c>
      <c r="BP1527" s="1" t="s">
        <v>31</v>
      </c>
      <c r="BQ1527" s="1" cm="1">
        <f t="array" ref="BQ1527">_xlfn.IFS(BP1527="None Known",0, LEN(BP1527)&gt;500, 5,LEN(BP1527)&gt;400, 4, LEN(BP1527)&gt;300, 3, LEN(BP1527)&gt;200, 2, LEN(BP1527)&gt;1, 1)</f>
        <v>0</v>
      </c>
      <c r="BR1527" s="1" t="s">
        <v>10203</v>
      </c>
      <c r="BS1527" s="1">
        <v>2</v>
      </c>
      <c r="BT1527" s="1" t="s">
        <v>10204</v>
      </c>
      <c r="BU1527" s="1">
        <v>1</v>
      </c>
      <c r="BW1527" s="1" t="s">
        <v>31</v>
      </c>
      <c r="BX1527" s="1"/>
      <c r="BY1527" t="str">
        <f>_xlfn.XLOOKUP($B1527,Img_lookup!A:A,Img_lookup!B:B, "Not available")</f>
        <v>63c5c991-95a8-426a-a90b-ff1557f21b78</v>
      </c>
      <c r="BZ1527" t="str">
        <f>_xlfn.XLOOKUP($B1527,Img_lookup!A:A,Img_lookup!C:C, "Not available")</f>
        <v>Potentilla nepalensis. Morris, R., Flora conspicua, t.33 (1826) [W. Clark]</v>
      </c>
      <c r="CA1527" t="str">
        <f>_xlfn.XLOOKUP($B1527,Img_lookup!A:A,Img_lookup!D:D, "Not available")</f>
        <v>Swallowtail Garden Seeds</v>
      </c>
      <c r="CB1527" t="str">
        <f>_xlfn.XLOOKUP($B1527,Img_lookup!A:A,Img_lookup!E:E, "https://imgur.com/aT5wafe")</f>
        <v>https://api.openverse.engineering/v1/images/63c5c991-95a8-426a-a90b-ff1557f21b78/thumb/</v>
      </c>
    </row>
    <row r="1528" spans="1:80" ht="409.6" x14ac:dyDescent="0.15">
      <c r="A1528" s="1" t="s">
        <v>58</v>
      </c>
      <c r="B1528" s="1" t="s">
        <v>15174</v>
      </c>
      <c r="C1528" s="1" t="s">
        <v>15175</v>
      </c>
      <c r="E1528" s="1" t="s">
        <v>15176</v>
      </c>
      <c r="F1528" s="1" t="s">
        <v>6</v>
      </c>
      <c r="G1528" s="1" t="s">
        <v>6</v>
      </c>
      <c r="H1528" s="11" t="str">
        <f t="shared" si="693"/>
        <v>Perennial</v>
      </c>
      <c r="J1528" s="1">
        <v>0.60000002399999997</v>
      </c>
      <c r="K1528" s="1">
        <v>0.60000002399999997</v>
      </c>
      <c r="L1528" t="str" cm="1">
        <f t="array" ref="L1528">_xlfn.IFS(J1528+K1528="", "Unknown", J1528+K1528&gt;3, "Large", J1528+K1528&gt;0.5, "Medium", J1528+K1528&gt;0, "Small")</f>
        <v>Medium</v>
      </c>
      <c r="M1528" s="1">
        <v>4</v>
      </c>
      <c r="N1528" cm="1">
        <f t="array" ref="N1528">IF($M1528="",INDEX($M$2:$M$2176,MATCH(1,INDEX(($A$2:$A$2176=$A1528)*($M$2:$M$2176&lt;&gt;""),0),0)),$M1528)</f>
        <v>4</v>
      </c>
      <c r="O1528" s="2" t="str">
        <f t="shared" si="684"/>
        <v>Hardy to cold</v>
      </c>
      <c r="P1528" s="1" t="s">
        <v>15177</v>
      </c>
      <c r="R1528" t="str">
        <f t="shared" si="688"/>
        <v>Medium</v>
      </c>
      <c r="T1528" s="1"/>
      <c r="U1528" s="1"/>
      <c r="V1528" s="1" t="s">
        <v>307</v>
      </c>
      <c r="W1528" s="6" t="str">
        <f t="shared" si="701"/>
        <v>6</v>
      </c>
      <c r="X1528" t="str">
        <f t="shared" si="702"/>
        <v>June</v>
      </c>
      <c r="Y1528" s="2" t="str">
        <f t="shared" si="703"/>
        <v>7</v>
      </c>
      <c r="Z1528" s="2" t="str">
        <f t="shared" si="704"/>
        <v>July</v>
      </c>
      <c r="AF1528" s="16" t="s">
        <v>24664</v>
      </c>
      <c r="AG1528" s="1" t="str">
        <f t="shared" si="674"/>
        <v xml:space="preserve">Seed </v>
      </c>
      <c r="AH1528"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8" s="1" t="s">
        <v>15178</v>
      </c>
      <c r="AJ1528" s="1" t="s">
        <v>53</v>
      </c>
      <c r="AK1528" s="1" t="s">
        <v>17104</v>
      </c>
      <c r="AL1528" s="1" t="str">
        <f t="shared" si="685"/>
        <v>Unscented</v>
      </c>
      <c r="AM1528" s="1" t="b">
        <v>0</v>
      </c>
      <c r="AN1528" s="1" t="b">
        <v>0</v>
      </c>
      <c r="AO1528" s="1" t="b">
        <v>0</v>
      </c>
      <c r="AP1528" s="5" t="s">
        <v>28</v>
      </c>
      <c r="AQ1528" s="5" t="str">
        <f t="shared" si="676"/>
        <v>Light, Medium, Heavy</v>
      </c>
      <c r="AR1528" s="1" t="s">
        <v>10</v>
      </c>
      <c r="AS1528" s="1" t="str">
        <f t="shared" si="686"/>
        <v>None, Partial</v>
      </c>
      <c r="AT1528" s="1" t="str">
        <f t="shared" si="677"/>
        <v>Partial, Full</v>
      </c>
      <c r="AU1528" s="1" t="s">
        <v>29</v>
      </c>
      <c r="AV1528" s="1" t="str">
        <f t="shared" si="678"/>
        <v>Moist</v>
      </c>
      <c r="AW1528" s="1" t="s">
        <v>123</v>
      </c>
      <c r="AX1528" s="1" t="str">
        <f t="shared" si="679"/>
        <v>Acid, Neutral</v>
      </c>
      <c r="AY1528" s="1" t="b">
        <v>0</v>
      </c>
      <c r="AZ1528" s="1" t="b">
        <v>0</v>
      </c>
      <c r="BA1528" s="1" t="b">
        <v>0</v>
      </c>
      <c r="BC1528" t="str">
        <f t="shared" si="680"/>
        <v>FALSE</v>
      </c>
      <c r="BE1528" t="str">
        <f t="shared" si="681"/>
        <v>FALSE</v>
      </c>
      <c r="BF1528" s="1" t="b">
        <v>0</v>
      </c>
      <c r="BG1528" s="1" t="b">
        <v>0</v>
      </c>
      <c r="BH1528" s="1" t="b">
        <v>0</v>
      </c>
      <c r="BI1528" s="1" t="s">
        <v>30</v>
      </c>
      <c r="BJ1528" s="1" t="str">
        <f t="shared" si="682"/>
        <v>FALSE</v>
      </c>
      <c r="BK1528" s="1" t="s">
        <v>77</v>
      </c>
      <c r="BL1528" t="str">
        <f t="shared" si="683"/>
        <v>TRUE</v>
      </c>
      <c r="BM1528" s="1" t="b">
        <v>0</v>
      </c>
      <c r="BN1528" s="1" t="b">
        <v>0</v>
      </c>
      <c r="BO1528" s="1">
        <f t="shared" si="687"/>
        <v>7</v>
      </c>
      <c r="BP1528" s="1" t="s">
        <v>31</v>
      </c>
      <c r="BQ1528" s="1" cm="1">
        <f t="array" ref="BQ1528">_xlfn.IFS(BP1528="None Known",0, LEN(BP1528)&gt;500, 5,LEN(BP1528)&gt;400, 4, LEN(BP1528)&gt;300, 3, LEN(BP1528)&gt;200, 2, LEN(BP1528)&gt;1, 1)</f>
        <v>0</v>
      </c>
      <c r="BR1528" s="1" t="s">
        <v>15179</v>
      </c>
      <c r="BS1528" s="1">
        <v>2</v>
      </c>
      <c r="BT1528" s="1" t="s">
        <v>15180</v>
      </c>
      <c r="BU1528" s="1">
        <v>1</v>
      </c>
      <c r="BV1528" s="1" t="s">
        <v>1039</v>
      </c>
      <c r="BW1528" s="1" t="s">
        <v>31</v>
      </c>
      <c r="BX1528" s="1"/>
      <c r="BY1528" t="str">
        <f>_xlfn.XLOOKUP($B1528,Img_lookup!A:A,Img_lookup!B:B, "Not available")</f>
        <v>4d6be0f9-908e-4a08-909e-eedc5991008e</v>
      </c>
      <c r="BZ1528" t="str">
        <f>_xlfn.XLOOKUP($B1528,Img_lookup!A:A,Img_lookup!C:C, "Not available")</f>
        <v>Cinquefoil -- Potentilla recta</v>
      </c>
      <c r="CA1528" t="str">
        <f>_xlfn.XLOOKUP($B1528,Img_lookup!A:A,Img_lookup!D:D, "Not available")</f>
        <v>Surely Shirly</v>
      </c>
      <c r="CB1528" t="str">
        <f>_xlfn.XLOOKUP($B1528,Img_lookup!A:A,Img_lookup!E:E, "https://imgur.com/aT5wafe")</f>
        <v>https://api.openverse.engineering/v1/images/4d6be0f9-908e-4a08-909e-eedc5991008e/thumb/</v>
      </c>
    </row>
    <row r="1529" spans="1:80" ht="409.6" x14ac:dyDescent="0.15">
      <c r="A1529" s="1" t="s">
        <v>58</v>
      </c>
      <c r="B1529" s="1" t="s">
        <v>1561</v>
      </c>
      <c r="C1529" s="1" t="s">
        <v>1562</v>
      </c>
      <c r="E1529" s="1" t="s">
        <v>1563</v>
      </c>
      <c r="F1529" s="1" t="s">
        <v>6</v>
      </c>
      <c r="G1529" s="1" t="s">
        <v>6</v>
      </c>
      <c r="H1529" s="11" t="str">
        <f t="shared" si="693"/>
        <v>Perennial</v>
      </c>
      <c r="J1529" s="1">
        <v>1</v>
      </c>
      <c r="K1529" s="1">
        <v>1</v>
      </c>
      <c r="L1529" t="str" cm="1">
        <f t="array" ref="L1529">_xlfn.IFS(J1529+K1529="", "Unknown", J1529+K1529&gt;3, "Large", J1529+K1529&gt;0.5, "Medium", J1529+K1529&gt;0, "Small")</f>
        <v>Medium</v>
      </c>
      <c r="M1529" s="1">
        <v>5</v>
      </c>
      <c r="N1529" cm="1">
        <f t="array" ref="N1529">IF($M1529="",INDEX($M$2:$M$2176,MATCH(1,INDEX(($A$2:$A$2176=$A1529)*($M$2:$M$2176&lt;&gt;""),0),0)),$M1529)</f>
        <v>5</v>
      </c>
      <c r="O1529" s="2" t="str">
        <f t="shared" si="684"/>
        <v>Seasonal outdoors</v>
      </c>
      <c r="P1529" s="1" t="s">
        <v>1564</v>
      </c>
      <c r="R1529" t="str">
        <f t="shared" si="688"/>
        <v>Medium</v>
      </c>
      <c r="T1529" s="1"/>
      <c r="U1529" s="1"/>
      <c r="V1529" s="1" t="s">
        <v>134</v>
      </c>
      <c r="W1529" s="6" t="str">
        <f t="shared" si="701"/>
        <v>6</v>
      </c>
      <c r="X1529" t="str">
        <f t="shared" si="702"/>
        <v>June</v>
      </c>
      <c r="Y1529" s="2" t="str">
        <f t="shared" si="703"/>
        <v>9</v>
      </c>
      <c r="Z1529" s="2" t="str">
        <f t="shared" si="704"/>
        <v>September</v>
      </c>
      <c r="AF1529" s="16" t="s">
        <v>24666</v>
      </c>
      <c r="AG1529" s="1" t="str">
        <f t="shared" si="674"/>
        <v xml:space="preserve">Seed </v>
      </c>
      <c r="AH1529"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or autumn.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29" s="1" t="s">
        <v>1565</v>
      </c>
      <c r="AJ1529" s="1" t="s">
        <v>23801</v>
      </c>
      <c r="AK1529" s="1" t="s">
        <v>17104</v>
      </c>
      <c r="AL1529" s="1" t="str">
        <f t="shared" si="685"/>
        <v>Unscented</v>
      </c>
      <c r="AM1529" s="1" t="b">
        <v>0</v>
      </c>
      <c r="AN1529" s="1" t="b">
        <v>0</v>
      </c>
      <c r="AO1529" s="1" t="b">
        <v>0</v>
      </c>
      <c r="AP1529" s="5" t="s">
        <v>28</v>
      </c>
      <c r="AQ1529" s="5" t="str">
        <f t="shared" si="676"/>
        <v>Light, Medium, Heavy</v>
      </c>
      <c r="AR1529" s="1" t="s">
        <v>30</v>
      </c>
      <c r="AS1529" s="1" t="str">
        <f t="shared" si="686"/>
        <v>None</v>
      </c>
      <c r="AT1529" s="1" t="str">
        <f t="shared" si="677"/>
        <v>Full</v>
      </c>
      <c r="AU1529" s="1" t="s">
        <v>11</v>
      </c>
      <c r="AV1529" s="1" t="str">
        <f t="shared" si="678"/>
        <v>Dry, Moist</v>
      </c>
      <c r="AW1529" s="1" t="s">
        <v>12</v>
      </c>
      <c r="AX1529" s="1" t="str">
        <f t="shared" si="679"/>
        <v>Acid, Neutral, Alkaline</v>
      </c>
      <c r="AY1529" s="1" t="b">
        <v>0</v>
      </c>
      <c r="AZ1529" s="1" t="b">
        <v>0</v>
      </c>
      <c r="BA1529" s="1" t="b">
        <v>0</v>
      </c>
      <c r="BC1529" t="str">
        <f t="shared" si="680"/>
        <v>FALSE</v>
      </c>
      <c r="BE1529" t="str">
        <f t="shared" si="681"/>
        <v>FALSE</v>
      </c>
      <c r="BF1529" s="1" t="b">
        <v>0</v>
      </c>
      <c r="BG1529" s="1" t="b">
        <v>0</v>
      </c>
      <c r="BH1529" s="1" t="b">
        <v>0</v>
      </c>
      <c r="BI1529" s="1" t="s">
        <v>30</v>
      </c>
      <c r="BJ1529" s="1" t="str">
        <f t="shared" si="682"/>
        <v>FALSE</v>
      </c>
      <c r="BK1529" s="1" t="s">
        <v>77</v>
      </c>
      <c r="BL1529" t="str">
        <f t="shared" si="683"/>
        <v>TRUE</v>
      </c>
      <c r="BM1529" s="1" t="b">
        <v>0</v>
      </c>
      <c r="BN1529" s="1" t="b">
        <v>0</v>
      </c>
      <c r="BO1529" s="1">
        <f t="shared" si="687"/>
        <v>6</v>
      </c>
      <c r="BP1529" s="1" t="s">
        <v>1566</v>
      </c>
      <c r="BQ1529" s="1" cm="1">
        <f t="array" ref="BQ1529">_xlfn.IFS(BP1529="None Known",0, LEN(BP1529)&gt;500, 5,LEN(BP1529)&gt;400, 4, LEN(BP1529)&gt;300, 3, LEN(BP1529)&gt;200, 2, LEN(BP1529)&gt;1, 1)</f>
        <v>1</v>
      </c>
      <c r="BR1529" s="1" t="s">
        <v>1567</v>
      </c>
      <c r="BS1529" s="1">
        <v>1</v>
      </c>
      <c r="BT1529" s="1" t="s">
        <v>1568</v>
      </c>
      <c r="BU1529" s="1">
        <v>2</v>
      </c>
      <c r="BV1529" s="1" t="s">
        <v>1569</v>
      </c>
      <c r="BW1529" s="1" t="s">
        <v>31</v>
      </c>
      <c r="BX1529" s="1"/>
      <c r="BY1529" t="str">
        <f>_xlfn.XLOOKUP($B1529,Img_lookup!A:A,Img_lookup!B:B, "Not available")</f>
        <v>308d1dcd-ddde-4e5c-9d67-20b7dcdaa086</v>
      </c>
      <c r="BZ1529" t="str">
        <f>_xlfn.XLOOKUP($B1529,Img_lookup!A:A,Img_lookup!C:C, "Not available")</f>
        <v>Cinquefoil (Potentilla reptans), Buckthorn (Rhamnus cathartica), Comfrey (Symphytum officinale), and Caraway (Carum carvi).</v>
      </c>
      <c r="CA1529" t="str">
        <f>_xlfn.XLOOKUP($B1529,Img_lookup!A:A,Img_lookup!D:D, "Not available")</f>
        <v>Swallowtail Garden Seeds</v>
      </c>
      <c r="CB1529" t="str">
        <f>_xlfn.XLOOKUP($B1529,Img_lookup!A:A,Img_lookup!E:E, "https://imgur.com/aT5wafe")</f>
        <v>https://api.openverse.engineering/v1/images/308d1dcd-ddde-4e5c-9d67-20b7dcdaa086/thumb/</v>
      </c>
    </row>
    <row r="1530" spans="1:80" ht="409.6" x14ac:dyDescent="0.15">
      <c r="A1530" s="1" t="s">
        <v>58</v>
      </c>
      <c r="B1530" s="1" t="s">
        <v>5210</v>
      </c>
      <c r="C1530" s="1" t="s">
        <v>5211</v>
      </c>
      <c r="D1530" s="1" t="s">
        <v>5212</v>
      </c>
      <c r="E1530" s="1" t="s">
        <v>5213</v>
      </c>
      <c r="F1530" s="1" t="s">
        <v>6</v>
      </c>
      <c r="G1530" s="1" t="s">
        <v>6</v>
      </c>
      <c r="H1530" s="11" t="str">
        <f t="shared" si="693"/>
        <v>Perennial</v>
      </c>
      <c r="J1530" s="1">
        <v>0.44999998800000002</v>
      </c>
      <c r="K1530" s="1">
        <v>0.44999998800000002</v>
      </c>
      <c r="L1530" t="str" cm="1">
        <f t="array" ref="L1530">_xlfn.IFS(J1530+K1530="", "Unknown", J1530+K1530&gt;3, "Large", J1530+K1530&gt;0.5, "Medium", J1530+K1530&gt;0, "Small")</f>
        <v>Medium</v>
      </c>
      <c r="M1530" s="1">
        <v>5</v>
      </c>
      <c r="N1530" cm="1">
        <f t="array" ref="N1530">IF($M1530="",INDEX($M$2:$M$2176,MATCH(1,INDEX(($A$2:$A$2176=$A1530)*($M$2:$M$2176&lt;&gt;""),0),0)),$M1530)</f>
        <v>5</v>
      </c>
      <c r="O1530" s="2" t="str">
        <f t="shared" si="684"/>
        <v>Seasonal outdoors</v>
      </c>
      <c r="P1530" s="1" t="s">
        <v>5214</v>
      </c>
      <c r="R1530" t="str">
        <f t="shared" si="688"/>
        <v>Medium</v>
      </c>
      <c r="T1530" s="1"/>
      <c r="U1530" s="1"/>
      <c r="V1530" s="1" t="s">
        <v>96</v>
      </c>
      <c r="W1530" s="6" t="str">
        <f t="shared" si="701"/>
        <v>5</v>
      </c>
      <c r="X1530" t="str">
        <f t="shared" si="702"/>
        <v>May</v>
      </c>
      <c r="Y1530" s="2" t="str">
        <f t="shared" si="703"/>
        <v>6</v>
      </c>
      <c r="Z1530" s="2" t="str">
        <f t="shared" si="704"/>
        <v>June</v>
      </c>
      <c r="AF1530" s="16" t="s">
        <v>24664</v>
      </c>
      <c r="AG1530" s="1" t="str">
        <f t="shared" si="674"/>
        <v xml:space="preserve">Seed </v>
      </c>
      <c r="AH1530"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30" s="1" t="s">
        <v>5215</v>
      </c>
      <c r="AJ1530" s="1" t="s">
        <v>23806</v>
      </c>
      <c r="AK1530" s="1" t="s">
        <v>17104</v>
      </c>
      <c r="AL1530" s="1" t="str">
        <f t="shared" si="685"/>
        <v>Unscented</v>
      </c>
      <c r="AM1530" s="1" t="b">
        <v>0</v>
      </c>
      <c r="AN1530" s="1" t="b">
        <v>0</v>
      </c>
      <c r="AO1530" s="1" t="b">
        <v>0</v>
      </c>
      <c r="AP1530" s="5" t="s">
        <v>28</v>
      </c>
      <c r="AQ1530" s="5" t="str">
        <f t="shared" si="676"/>
        <v>Light, Medium, Heavy</v>
      </c>
      <c r="AR1530" s="1" t="s">
        <v>10</v>
      </c>
      <c r="AS1530" s="1" t="str">
        <f t="shared" si="686"/>
        <v>None, Partial</v>
      </c>
      <c r="AT1530" s="1" t="str">
        <f t="shared" si="677"/>
        <v>Partial, Full</v>
      </c>
      <c r="AU1530" s="1" t="s">
        <v>11</v>
      </c>
      <c r="AV1530" s="1" t="str">
        <f t="shared" si="678"/>
        <v>Dry, Moist</v>
      </c>
      <c r="AW1530" s="1" t="s">
        <v>12</v>
      </c>
      <c r="AX1530" s="1" t="str">
        <f t="shared" si="679"/>
        <v>Acid, Neutral, Alkaline</v>
      </c>
      <c r="AY1530" s="1" t="b">
        <v>0</v>
      </c>
      <c r="AZ1530" s="1" t="b">
        <v>0</v>
      </c>
      <c r="BA1530" s="1" t="b">
        <v>0</v>
      </c>
      <c r="BC1530" t="str">
        <f t="shared" si="680"/>
        <v>FALSE</v>
      </c>
      <c r="BE1530" t="str">
        <f t="shared" si="681"/>
        <v>FALSE</v>
      </c>
      <c r="BF1530" s="1" t="b">
        <v>0</v>
      </c>
      <c r="BG1530" s="1" t="b">
        <v>0</v>
      </c>
      <c r="BH1530" s="1" t="b">
        <v>0</v>
      </c>
      <c r="BJ1530" s="1" t="str">
        <f t="shared" si="682"/>
        <v>FALSE</v>
      </c>
      <c r="BK1530" s="1" t="s">
        <v>77</v>
      </c>
      <c r="BL1530" t="str">
        <f t="shared" si="683"/>
        <v>TRUE</v>
      </c>
      <c r="BM1530" s="1" t="b">
        <v>0</v>
      </c>
      <c r="BN1530" s="1" t="b">
        <v>0</v>
      </c>
      <c r="BO1530" s="1">
        <f t="shared" si="687"/>
        <v>3</v>
      </c>
      <c r="BP1530" s="1" t="s">
        <v>31</v>
      </c>
      <c r="BQ1530" s="1" cm="1">
        <f t="array" ref="BQ1530">_xlfn.IFS(BP1530="None Known",0, LEN(BP1530)&gt;500, 5,LEN(BP1530)&gt;400, 4, LEN(BP1530)&gt;300, 3, LEN(BP1530)&gt;200, 2, LEN(BP1530)&gt;1, 1)</f>
        <v>0</v>
      </c>
      <c r="BR1530" s="1" t="s">
        <v>5216</v>
      </c>
      <c r="BS1530" s="1">
        <v>1</v>
      </c>
      <c r="BT1530" s="1" t="s">
        <v>31</v>
      </c>
      <c r="BU1530" s="1">
        <v>0</v>
      </c>
      <c r="BV1530" s="1" t="s">
        <v>5217</v>
      </c>
      <c r="BW1530" s="1" t="s">
        <v>31</v>
      </c>
      <c r="BX1530" s="1"/>
      <c r="BY1530" t="str">
        <f>_xlfn.XLOOKUP($B1530,Img_lookup!A:A,Img_lookup!B:B, "Not available")</f>
        <v>07453cdf-5ff6-42e9-b93d-a0653fd9a982</v>
      </c>
      <c r="BZ1530" t="str">
        <f>_xlfn.XLOOKUP($B1530,Img_lookup!A:A,Img_lookup!C:C, "Not available")</f>
        <v>Potentilla rupestris</v>
      </c>
      <c r="CA1530" t="str">
        <f>_xlfn.XLOOKUP($B1530,Img_lookup!A:A,Img_lookup!D:D, "Not available")</f>
        <v>Disgwylfa</v>
      </c>
      <c r="CB1530" t="str">
        <f>_xlfn.XLOOKUP($B1530,Img_lookup!A:A,Img_lookup!E:E, "https://imgur.com/aT5wafe")</f>
        <v>https://api.openverse.engineering/v1/images/07453cdf-5ff6-42e9-b93d-a0653fd9a982/thumb/</v>
      </c>
    </row>
    <row r="1531" spans="1:80" ht="409.6" x14ac:dyDescent="0.15">
      <c r="A1531" s="1" t="s">
        <v>58</v>
      </c>
      <c r="B1531" s="1" t="s">
        <v>11127</v>
      </c>
      <c r="E1531" s="1" t="s">
        <v>11128</v>
      </c>
      <c r="F1531" s="1" t="s">
        <v>17124</v>
      </c>
      <c r="G1531" s="1" t="s">
        <v>17124</v>
      </c>
      <c r="H1531" s="11" t="str">
        <f t="shared" si="693"/>
        <v>Annual/Perennial</v>
      </c>
      <c r="J1531" s="1">
        <v>0.30000001199999998</v>
      </c>
      <c r="L1531" t="str" cm="1">
        <f t="array" ref="L1531">_xlfn.IFS(J1531+K1531="", "Unknown", J1531+K1531&gt;3, "Large", J1531+K1531&gt;0.5, "Medium", J1531+K1531&gt;0, "Small")</f>
        <v>Small</v>
      </c>
      <c r="N1531" cm="1">
        <f t="array" ref="N1531">IF($M1531="",INDEX($M$2:$M$2176,MATCH(1,INDEX(($A$2:$A$2176=$A1531)*($M$2:$M$2176&lt;&gt;""),0),0)),$M1531)</f>
        <v>6</v>
      </c>
      <c r="O1531" s="2" t="str">
        <f t="shared" si="684"/>
        <v>Seasonal outdoors</v>
      </c>
      <c r="P1531" s="1" t="s">
        <v>11129</v>
      </c>
      <c r="R1531" t="str">
        <f t="shared" si="688"/>
        <v>Medium</v>
      </c>
      <c r="W1531"/>
      <c r="AF1531" s="16" t="s">
        <v>24664</v>
      </c>
      <c r="AG1531" s="1" t="str">
        <f t="shared" si="674"/>
        <v xml:space="preserve">Seed </v>
      </c>
      <c r="AH1531" s="2" t="str">
        <f t="shared" si="675"/>
        <v>Sow early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31" s="1" t="s">
        <v>7444</v>
      </c>
      <c r="AJ1531" s="1" t="s">
        <v>53</v>
      </c>
      <c r="AK1531" s="1" t="s">
        <v>17104</v>
      </c>
      <c r="AL1531" s="1" t="str">
        <f t="shared" si="685"/>
        <v>Unscented</v>
      </c>
      <c r="AM1531" s="1" t="b">
        <v>0</v>
      </c>
      <c r="AN1531" s="1" t="b">
        <v>0</v>
      </c>
      <c r="AO1531" s="1" t="b">
        <v>0</v>
      </c>
      <c r="AP1531" s="5" t="s">
        <v>28</v>
      </c>
      <c r="AQ1531" s="5" t="str">
        <f t="shared" si="676"/>
        <v>Light, Medium, Heavy</v>
      </c>
      <c r="AR1531" s="1" t="s">
        <v>10</v>
      </c>
      <c r="AS1531" s="1" t="str">
        <f t="shared" si="686"/>
        <v>None, Partial</v>
      </c>
      <c r="AT1531" s="1" t="str">
        <f t="shared" si="677"/>
        <v>Partial, Full</v>
      </c>
      <c r="AU1531" s="1" t="s">
        <v>29</v>
      </c>
      <c r="AV1531" s="1" t="str">
        <f t="shared" si="678"/>
        <v>Moist</v>
      </c>
      <c r="AW1531" s="1" t="s">
        <v>12</v>
      </c>
      <c r="AX1531" s="1" t="str">
        <f t="shared" si="679"/>
        <v>Acid, Neutral, Alkaline</v>
      </c>
      <c r="AY1531" s="1" t="b">
        <v>0</v>
      </c>
      <c r="AZ1531" s="1" t="b">
        <v>0</v>
      </c>
      <c r="BA1531" s="1" t="b">
        <v>0</v>
      </c>
      <c r="BC1531" t="str">
        <f t="shared" si="680"/>
        <v>FALSE</v>
      </c>
      <c r="BE1531" t="str">
        <f t="shared" si="681"/>
        <v>FALSE</v>
      </c>
      <c r="BF1531" s="1" t="b">
        <v>0</v>
      </c>
      <c r="BG1531" s="1" t="b">
        <v>0</v>
      </c>
      <c r="BH1531" s="1" t="b">
        <v>0</v>
      </c>
      <c r="BJ1531" s="1" t="str">
        <f t="shared" si="682"/>
        <v>FALSE</v>
      </c>
      <c r="BK1531" s="1" t="s">
        <v>77</v>
      </c>
      <c r="BL1531" t="str">
        <f t="shared" si="683"/>
        <v>TRUE</v>
      </c>
      <c r="BM1531" s="1" t="b">
        <v>0</v>
      </c>
      <c r="BN1531" s="1" t="b">
        <v>0</v>
      </c>
      <c r="BO1531" s="1">
        <f t="shared" si="687"/>
        <v>4</v>
      </c>
      <c r="BP1531" s="1" t="s">
        <v>31</v>
      </c>
      <c r="BQ1531" s="1" cm="1">
        <f t="array" ref="BQ1531">_xlfn.IFS(BP1531="None Known",0, LEN(BP1531)&gt;500, 5,LEN(BP1531)&gt;400, 4, LEN(BP1531)&gt;300, 3, LEN(BP1531)&gt;200, 2, LEN(BP1531)&gt;1, 1)</f>
        <v>0</v>
      </c>
      <c r="BR1531" s="1" t="s">
        <v>11130</v>
      </c>
      <c r="BS1531" s="1">
        <v>1</v>
      </c>
      <c r="BT1531" s="1" t="s">
        <v>11131</v>
      </c>
      <c r="BU1531" s="1">
        <v>1</v>
      </c>
      <c r="BV1531" s="1" t="s">
        <v>1075</v>
      </c>
      <c r="BW1531" s="1" t="s">
        <v>31</v>
      </c>
      <c r="BX1531" s="1"/>
      <c r="BY1531" t="str">
        <f>_xlfn.XLOOKUP($B1531,Img_lookup!A:A,Img_lookup!B:B, "Not available")</f>
        <v>5c032479-5391-4278-826c-51d90ba0e2dd</v>
      </c>
      <c r="BZ1531" t="str">
        <f>_xlfn.XLOOKUP($B1531,Img_lookup!A:A,Img_lookup!C:C, "Not available")</f>
        <v>Potentilla supina subsp. paradoxa (Nutt.) Soj√°k</v>
      </c>
      <c r="CA1531" t="str">
        <f>_xlfn.XLOOKUP($B1531,Img_lookup!A:A,Img_lookup!D:D, "Not available")</f>
        <v>P. C. S.</v>
      </c>
      <c r="CB1531" t="str">
        <f>_xlfn.XLOOKUP($B1531,Img_lookup!A:A,Img_lookup!E:E, "https://imgur.com/aT5wafe")</f>
        <v>https://api.openverse.engineering/v1/images/5c032479-5391-4278-826c-51d90ba0e2dd/thumb/</v>
      </c>
    </row>
    <row r="1532" spans="1:80" ht="409.6" x14ac:dyDescent="0.15">
      <c r="A1532" s="1" t="s">
        <v>316</v>
      </c>
      <c r="B1532" s="1" t="s">
        <v>1512</v>
      </c>
      <c r="E1532" s="1" t="s">
        <v>1513</v>
      </c>
      <c r="F1532" s="1" t="s">
        <v>6</v>
      </c>
      <c r="G1532" s="1" t="s">
        <v>6</v>
      </c>
      <c r="H1532" s="11" t="str">
        <f t="shared" si="693"/>
        <v>Perennial</v>
      </c>
      <c r="J1532" s="1">
        <v>1</v>
      </c>
      <c r="L1532" t="str" cm="1">
        <f t="array" ref="L1532">_xlfn.IFS(J1532+K1532="", "Unknown", J1532+K1532&gt;3, "Large", J1532+K1532&gt;0.5, "Medium", J1532+K1532&gt;0, "Small")</f>
        <v>Medium</v>
      </c>
      <c r="N1532" cm="1">
        <f t="array" ref="N1532">IF($M1532="",INDEX($M$2:$M$2176,MATCH(1,INDEX(($A$2:$A$2176=$A1532)*($M$2:$M$2176&lt;&gt;""),0),0)),$M1532)</f>
        <v>5</v>
      </c>
      <c r="O1532" s="2" t="str">
        <f t="shared" si="684"/>
        <v>Seasonal outdoors</v>
      </c>
      <c r="P1532" s="1" t="s">
        <v>1514</v>
      </c>
      <c r="R1532" t="str">
        <f t="shared" si="688"/>
        <v>Medium</v>
      </c>
      <c r="W1532"/>
      <c r="AF1532" s="16" t="s">
        <v>23917</v>
      </c>
      <c r="AG1532" s="1" t="str">
        <f t="shared" si="674"/>
        <v xml:space="preserve">Seed </v>
      </c>
      <c r="AH1532" s="2" t="str">
        <f t="shared" si="675"/>
        <v>We have no information for this species but suggest sowing the seed in a cold frame as soon as it is ripe if this is possible, otherwise sow it in the spring. When they are large enough to handle, prick the seedlings out into individual pots and grow them on in the greenhouse for at least their first winter. Plant them out into their permanent positions in late spring or early summer, after the last expected frosts.
Division might be possible in the spring.</v>
      </c>
      <c r="AI1532" s="1" t="s">
        <v>1515</v>
      </c>
      <c r="AJ1532" s="1" t="s">
        <v>53</v>
      </c>
      <c r="AK1532" s="1" t="s">
        <v>17104</v>
      </c>
      <c r="AL1532" s="1" t="str">
        <f t="shared" si="685"/>
        <v>Unscented</v>
      </c>
      <c r="AM1532" s="1" t="b">
        <v>0</v>
      </c>
      <c r="AN1532" s="1" t="b">
        <v>0</v>
      </c>
      <c r="AO1532" s="1" t="b">
        <v>0</v>
      </c>
      <c r="AP1532" s="5" t="s">
        <v>54</v>
      </c>
      <c r="AQ1532" s="5" t="str">
        <f t="shared" si="676"/>
        <v>Light, Medium</v>
      </c>
      <c r="AR1532" s="1" t="s">
        <v>10</v>
      </c>
      <c r="AS1532" s="1" t="str">
        <f t="shared" si="686"/>
        <v>None, Partial</v>
      </c>
      <c r="AT1532" s="1" t="str">
        <f t="shared" si="677"/>
        <v>Partial, Full</v>
      </c>
      <c r="AU1532" s="1" t="s">
        <v>29</v>
      </c>
      <c r="AV1532" s="1" t="str">
        <f t="shared" si="678"/>
        <v>Moist</v>
      </c>
      <c r="AW1532" s="1" t="s">
        <v>12</v>
      </c>
      <c r="AX1532" s="1" t="str">
        <f t="shared" si="679"/>
        <v>Acid, Neutral, Alkaline</v>
      </c>
      <c r="AY1532" s="1" t="b">
        <v>0</v>
      </c>
      <c r="AZ1532" s="1" t="b">
        <v>0</v>
      </c>
      <c r="BA1532" s="1" t="b">
        <v>0</v>
      </c>
      <c r="BC1532" t="str">
        <f t="shared" si="680"/>
        <v>FALSE</v>
      </c>
      <c r="BE1532" t="str">
        <f t="shared" si="681"/>
        <v>FALSE</v>
      </c>
      <c r="BF1532" s="1" t="b">
        <v>0</v>
      </c>
      <c r="BG1532" s="1" t="b">
        <v>0</v>
      </c>
      <c r="BH1532" s="1" t="b">
        <v>0</v>
      </c>
      <c r="BJ1532" s="1" t="str">
        <f t="shared" si="682"/>
        <v>FALSE</v>
      </c>
      <c r="BK1532" s="1" t="s">
        <v>77</v>
      </c>
      <c r="BL1532" t="str">
        <f t="shared" si="683"/>
        <v>TRUE</v>
      </c>
      <c r="BM1532" s="1" t="b">
        <v>0</v>
      </c>
      <c r="BN1532" s="1" t="b">
        <v>0</v>
      </c>
      <c r="BO1532" s="1">
        <f t="shared" si="687"/>
        <v>6</v>
      </c>
      <c r="BP1532" s="1" t="s">
        <v>1516</v>
      </c>
      <c r="BQ1532" s="1" cm="1">
        <f t="array" ref="BQ1532">_xlfn.IFS(BP1532="None Known",0, LEN(BP1532)&gt;500, 5,LEN(BP1532)&gt;400, 4, LEN(BP1532)&gt;300, 3, LEN(BP1532)&gt;200, 2, LEN(BP1532)&gt;1, 1)</f>
        <v>1</v>
      </c>
      <c r="BR1532" s="1" t="s">
        <v>1517</v>
      </c>
      <c r="BS1532" s="1">
        <v>1</v>
      </c>
      <c r="BT1532" s="1" t="s">
        <v>1518</v>
      </c>
      <c r="BU1532" s="1">
        <v>2</v>
      </c>
      <c r="BV1532" s="1" t="s">
        <v>1519</v>
      </c>
      <c r="BW1532" s="1" t="s">
        <v>31</v>
      </c>
      <c r="BX1532" s="1"/>
      <c r="BY1532" t="str">
        <f>_xlfn.XLOOKUP($B1532,Img_lookup!A:A,Img_lookup!B:B, "Not available")</f>
        <v>0f3e9152-820a-41d9-9acd-7106e3f97f4f</v>
      </c>
      <c r="BZ1532" t="str">
        <f>_xlfn.XLOOKUP($B1532,Img_lookup!A:A,Img_lookup!C:C, "Not available")</f>
        <v>Prangos pabularia</v>
      </c>
      <c r="CA1532" t="str">
        <f>_xlfn.XLOOKUP($B1532,Img_lookup!A:A,Img_lookup!D:D, "Not available")</f>
        <v>Walter N. Koelz</v>
      </c>
      <c r="CB1532" t="str">
        <f>_xlfn.XLOOKUP($B1532,Img_lookup!A:A,Img_lookup!E:E, "https://imgur.com/aT5wafe")</f>
        <v>https://api.openverse.engineering/v1/images/0f3e9152-820a-41d9-9acd-7106e3f97f4f/thumb/</v>
      </c>
    </row>
    <row r="1533" spans="1:80" ht="409.6" x14ac:dyDescent="0.15">
      <c r="A1533" s="1" t="s">
        <v>257</v>
      </c>
      <c r="B1533" s="1" t="s">
        <v>4492</v>
      </c>
      <c r="D1533" s="1" t="s">
        <v>4493</v>
      </c>
      <c r="E1533" s="1" t="s">
        <v>905</v>
      </c>
      <c r="F1533" s="1" t="s">
        <v>6</v>
      </c>
      <c r="G1533" s="1" t="s">
        <v>6</v>
      </c>
      <c r="H1533" s="11" t="str">
        <f t="shared" si="693"/>
        <v>Perennial</v>
      </c>
      <c r="I1533" s="1" t="s">
        <v>17108</v>
      </c>
      <c r="J1533" s="1">
        <v>0.01</v>
      </c>
      <c r="K1533" s="1">
        <v>0.5</v>
      </c>
      <c r="L1533" t="str" cm="1">
        <f t="array" ref="L1533">_xlfn.IFS(J1533+K1533="", "Unknown", J1533+K1533&gt;3, "Large", J1533+K1533&gt;0.5, "Medium", J1533+K1533&gt;0, "Small")</f>
        <v>Medium</v>
      </c>
      <c r="M1533" s="1">
        <v>7</v>
      </c>
      <c r="N1533" cm="1">
        <f t="array" ref="N1533">IF($M1533="",INDEX($M$2:$M$2176,MATCH(1,INDEX(($A$2:$A$2176=$A1533)*($M$2:$M$2176&lt;&gt;""),0),0)),$M1533)</f>
        <v>7</v>
      </c>
      <c r="O1533" s="2" t="str">
        <f t="shared" si="684"/>
        <v>Seasonal outdoors</v>
      </c>
      <c r="P1533" s="1" t="s">
        <v>4494</v>
      </c>
      <c r="Q1533" s="1" t="s">
        <v>17109</v>
      </c>
      <c r="R1533" t="str">
        <f t="shared" si="688"/>
        <v>Fast</v>
      </c>
      <c r="S1533" s="1" t="s">
        <v>24</v>
      </c>
      <c r="T1533" s="1" t="str">
        <f>LEFT(S1533,FIND("-",S1533)-1)</f>
        <v xml:space="preserve">1 </v>
      </c>
      <c r="U1533" s="1" t="str">
        <f>RIGHT(S1533,FIND("-",S1533)-1)</f>
        <v>12</v>
      </c>
      <c r="V1533" s="1" t="s">
        <v>51</v>
      </c>
      <c r="W1533" s="6" t="str">
        <f>IF(ISNUMBER(SEARCH("-",V1533)),TRIM(LEFT(V1533,FIND("-",V1533)-1)),V1533)</f>
        <v>7</v>
      </c>
      <c r="X1533" t="str">
        <f>IF(W1533="1", "January", IF(W1533="2", "February", IF(W1533="3", "March", IF(W1533="4", "April", IF(W1533="5", "May", IF(W1533="6", "June", IF(W1533="7", "July", IF(W1533="8", "August", IF(W1533="9", "September", IF(W1533="10", "October", IF(W1533="11", "November", IF(W1533="12", "December", "Other"))))))))))))</f>
        <v>July</v>
      </c>
      <c r="Y1533" s="2" t="str">
        <f>IF(ISNUMBER(SEARCH("-",V1533)),TRIM(RIGHT(V1533,LEN(V1533)-SEARCH("-",V1533))),V1533)</f>
        <v>8</v>
      </c>
      <c r="Z1533" s="2" t="str">
        <f>IF(Y1533="1", "January", IF(Y1533="2", "February", IF(Y1533="3", "March", IF(Y1533="4", "April", IF(Y1533="5", "May", IF(Y1533="6", "June", IF(Y1533="7", "July", IF(Y1533="8", "August", IF(Y1533="9", "September", IF(Y1533="10", "October", IF(Y1533="11", "November", IF(Y1533="12", "December", "Other"))))))))))))</f>
        <v>August</v>
      </c>
      <c r="AF1533" s="16" t="s">
        <v>24162</v>
      </c>
      <c r="AG1533" s="1" t="str">
        <f t="shared" si="674"/>
        <v xml:space="preserve">Seed </v>
      </c>
      <c r="AH1533" s="2" t="str">
        <f t="shared" si="675"/>
        <v>Best sown in a cold frame in the autumn[200]. When they are large enough to handle, prick the seedlings out into individual pots and grow them on in the greenhouse for at least their first winter. Plant them out into their permanent positions in late spring or early summer, after the last expected frosts.
Division in the autumn. Overwinter the plants in a cold greenhouse and plant  out in late spring.
Cuttings of basal shoots in early summer. Harvest the shoots with plenty of underground stem when they are about 8 - 10cm above the ground. Pot them up into individual pots and keep them in light shade in a cold frame or greenhouse until they are rooting well. Plant them out in the summer.</v>
      </c>
      <c r="AI1533" s="1" t="s">
        <v>4495</v>
      </c>
      <c r="AJ1533" s="1" t="s">
        <v>53</v>
      </c>
      <c r="AK1533" s="1" t="s">
        <v>17105</v>
      </c>
      <c r="AL1533" s="1" t="str">
        <f t="shared" si="685"/>
        <v>Unscented</v>
      </c>
      <c r="AM1533" s="1" t="b">
        <v>0</v>
      </c>
      <c r="AN1533" s="1" t="b">
        <v>1</v>
      </c>
      <c r="AO1533" s="1" t="b">
        <v>0</v>
      </c>
      <c r="AP1533" s="5" t="s">
        <v>54</v>
      </c>
      <c r="AQ1533" s="5" t="str">
        <f t="shared" si="676"/>
        <v>Light, Medium</v>
      </c>
      <c r="AR1533" s="1" t="s">
        <v>10</v>
      </c>
      <c r="AS1533" s="1" t="str">
        <f t="shared" si="686"/>
        <v>None, Partial</v>
      </c>
      <c r="AT1533" s="1" t="str">
        <f t="shared" si="677"/>
        <v>Partial, Full</v>
      </c>
      <c r="AU1533" s="1" t="s">
        <v>29</v>
      </c>
      <c r="AV1533" s="1" t="str">
        <f t="shared" si="678"/>
        <v>Moist</v>
      </c>
      <c r="AW1533" s="1" t="s">
        <v>12</v>
      </c>
      <c r="AX1533" s="1" t="str">
        <f t="shared" si="679"/>
        <v>Acid, Neutral, Alkaline</v>
      </c>
      <c r="AY1533" s="1" t="b">
        <v>0</v>
      </c>
      <c r="AZ1533" s="1" t="b">
        <v>0</v>
      </c>
      <c r="BA1533" s="1" t="b">
        <v>0</v>
      </c>
      <c r="BC1533" t="str">
        <f t="shared" si="680"/>
        <v>FALSE</v>
      </c>
      <c r="BE1533" t="str">
        <f t="shared" si="681"/>
        <v>FALSE</v>
      </c>
      <c r="BF1533" s="1" t="b">
        <v>0</v>
      </c>
      <c r="BG1533" s="1" t="b">
        <v>0</v>
      </c>
      <c r="BH1533" s="1" t="b">
        <v>0</v>
      </c>
      <c r="BJ1533" s="1" t="str">
        <f t="shared" si="682"/>
        <v>FALSE</v>
      </c>
      <c r="BK1533" s="1" t="s">
        <v>30</v>
      </c>
      <c r="BL1533" t="str">
        <f t="shared" si="683"/>
        <v>FALSE</v>
      </c>
      <c r="BM1533" s="1" t="b">
        <v>0</v>
      </c>
      <c r="BN1533" s="1" t="b">
        <v>0</v>
      </c>
      <c r="BO1533" s="1">
        <f t="shared" si="687"/>
        <v>6</v>
      </c>
      <c r="BP1533" s="1" t="s">
        <v>31</v>
      </c>
      <c r="BQ1533" s="1" cm="1">
        <f t="array" ref="BQ1533">_xlfn.IFS(BP1533="None Known",0, LEN(BP1533)&gt;500, 5,LEN(BP1533)&gt;400, 4, LEN(BP1533)&gt;300, 3, LEN(BP1533)&gt;200, 2, LEN(BP1533)&gt;1, 1)</f>
        <v>0</v>
      </c>
      <c r="BR1533" s="1" t="s">
        <v>4496</v>
      </c>
      <c r="BS1533" s="1">
        <v>2</v>
      </c>
      <c r="BT1533" s="1" t="s">
        <v>31</v>
      </c>
      <c r="BU1533" s="1">
        <v>0</v>
      </c>
      <c r="BV1533" s="1" t="s">
        <v>4497</v>
      </c>
      <c r="BW1533" s="1" t="s">
        <v>31</v>
      </c>
      <c r="BX1533" s="1"/>
      <c r="BY1533" t="str">
        <f>_xlfn.XLOOKUP($B1533,Img_lookup!A:A,Img_lookup!B:B, "Not available")</f>
        <v>cb473989-1876-4557-8131-5c2707797d2c</v>
      </c>
      <c r="BZ1533" t="str">
        <f>_xlfn.XLOOKUP($B1533,Img_lookup!A:A,Img_lookup!C:C, "Not available")</f>
        <v>Pratia angulata (G. Forst.) Hook. f.</v>
      </c>
      <c r="CA1533" t="str">
        <f>_xlfn.XLOOKUP($B1533,Img_lookup!A:A,Img_lookup!D:D, "Not available")</f>
        <v>Wilkes Explor. Exped.</v>
      </c>
      <c r="CB1533" t="str">
        <f>_xlfn.XLOOKUP($B1533,Img_lookup!A:A,Img_lookup!E:E, "https://imgur.com/aT5wafe")</f>
        <v>https://api.openverse.engineering/v1/images/cb473989-1876-4557-8131-5c2707797d2c/thumb/</v>
      </c>
    </row>
    <row r="1534" spans="1:80" ht="409.6" x14ac:dyDescent="0.15">
      <c r="A1534" s="1" t="s">
        <v>604</v>
      </c>
      <c r="B1534" s="1" t="s">
        <v>4853</v>
      </c>
      <c r="C1534" s="1" t="s">
        <v>4854</v>
      </c>
      <c r="E1534" s="1" t="s">
        <v>3372</v>
      </c>
      <c r="F1534" s="1" t="s">
        <v>6</v>
      </c>
      <c r="G1534" s="1" t="s">
        <v>6</v>
      </c>
      <c r="H1534" s="11" t="str">
        <f t="shared" si="693"/>
        <v>Perennial</v>
      </c>
      <c r="J1534" s="1">
        <v>0.30000001199999998</v>
      </c>
      <c r="K1534" s="1">
        <v>0.20000000300000001</v>
      </c>
      <c r="L1534" t="str" cm="1">
        <f t="array" ref="L1534">_xlfn.IFS(J1534+K1534="", "Unknown", J1534+K1534&gt;3, "Large", J1534+K1534&gt;0.5, "Medium", J1534+K1534&gt;0, "Small")</f>
        <v>Medium</v>
      </c>
      <c r="M1534" s="1">
        <v>5</v>
      </c>
      <c r="N1534" cm="1">
        <f t="array" ref="N1534">IF($M1534="",INDEX($M$2:$M$2176,MATCH(1,INDEX(($A$2:$A$2176=$A1534)*($M$2:$M$2176&lt;&gt;""),0),0)),$M1534)</f>
        <v>5</v>
      </c>
      <c r="O1534" s="2" t="str">
        <f t="shared" si="684"/>
        <v>Seasonal outdoors</v>
      </c>
      <c r="P1534" s="1" t="s">
        <v>4855</v>
      </c>
      <c r="R1534" t="str">
        <f t="shared" si="688"/>
        <v>Medium</v>
      </c>
      <c r="T1534" s="1"/>
      <c r="U1534" s="1"/>
      <c r="V1534" s="1" t="s">
        <v>96</v>
      </c>
      <c r="W1534" s="6" t="str">
        <f>IF(ISNUMBER(SEARCH("-",V1534)),TRIM(LEFT(V1534,FIND("-",V1534)-1)),V1534)</f>
        <v>5</v>
      </c>
      <c r="X1534" t="str">
        <f>IF(W1534="1", "January", IF(W1534="2", "February", IF(W1534="3", "March", IF(W1534="4", "April", IF(W1534="5", "May", IF(W1534="6", "June", IF(W1534="7", "July", IF(W1534="8", "August", IF(W1534="9", "September", IF(W1534="10", "October", IF(W1534="11", "November", IF(W1534="12", "December", "Other"))))))))))))</f>
        <v>May</v>
      </c>
      <c r="Y1534" s="2" t="str">
        <f>IF(ISNUMBER(SEARCH("-",V1534)),TRIM(RIGHT(V1534,LEN(V1534)-SEARCH("-",V1534))),V1534)</f>
        <v>6</v>
      </c>
      <c r="Z1534" s="2" t="str">
        <f>IF(Y1534="1", "January", IF(Y1534="2", "February", IF(Y1534="3", "March", IF(Y1534="4", "April", IF(Y1534="5", "May", IF(Y1534="6", "June", IF(Y1534="7", "July", IF(Y1534="8", "August", IF(Y1534="9", "September", IF(Y1534="10", "October", IF(Y1534="11", "November", IF(Y1534="12", "December", "Other"))))))))))))</f>
        <v>June</v>
      </c>
      <c r="AF1534" s="16" t="s">
        <v>24163</v>
      </c>
      <c r="AG1534" s="1" t="str">
        <f t="shared" si="674"/>
        <v xml:space="preserve">Seed </v>
      </c>
      <c r="AH1534" s="2" t="str">
        <f t="shared" si="675"/>
        <v>Best sown as soon as it is ripe in a cold frame[133]. Sow stored seed in early spring in a cold frame[1]. When they are large enough to handle, prick the seedlings out into individual pots and grow them on in the greenhouse for their first winter. Plant them out into their permanent positions in late spring or early summer, after the last expected frosts.
Root cuttings[200].</v>
      </c>
      <c r="AI1534" s="1" t="s">
        <v>4856</v>
      </c>
      <c r="AJ1534" s="1" t="s">
        <v>53</v>
      </c>
      <c r="AK1534" s="1" t="s">
        <v>17104</v>
      </c>
      <c r="AL1534" s="1" t="str">
        <f t="shared" si="685"/>
        <v>Unscented</v>
      </c>
      <c r="AM1534" s="1" t="b">
        <v>0</v>
      </c>
      <c r="AN1534" s="1" t="b">
        <v>1</v>
      </c>
      <c r="AO1534" s="1" t="b">
        <v>0</v>
      </c>
      <c r="AP1534" s="5" t="s">
        <v>28</v>
      </c>
      <c r="AQ1534" s="5" t="str">
        <f t="shared" si="676"/>
        <v>Light, Medium, Heavy</v>
      </c>
      <c r="AR1534" s="1" t="s">
        <v>10</v>
      </c>
      <c r="AS1534" s="1" t="str">
        <f t="shared" si="686"/>
        <v>None, Partial</v>
      </c>
      <c r="AT1534" s="1" t="str">
        <f t="shared" si="677"/>
        <v>Partial, Full</v>
      </c>
      <c r="AU1534" s="1" t="s">
        <v>402</v>
      </c>
      <c r="AV1534" s="1" t="str">
        <f t="shared" si="678"/>
        <v>Moist, Wet/Water</v>
      </c>
      <c r="AW1534" s="1" t="s">
        <v>12</v>
      </c>
      <c r="AX1534" s="1" t="str">
        <f t="shared" si="679"/>
        <v>Acid, Neutral, Alkaline</v>
      </c>
      <c r="AY1534" s="1" t="b">
        <v>0</v>
      </c>
      <c r="AZ1534" s="1" t="b">
        <v>0</v>
      </c>
      <c r="BA1534" s="1" t="b">
        <v>0</v>
      </c>
      <c r="BC1534" t="str">
        <f t="shared" si="680"/>
        <v>FALSE</v>
      </c>
      <c r="BE1534" t="str">
        <f t="shared" si="681"/>
        <v>FALSE</v>
      </c>
      <c r="BF1534" s="1" t="b">
        <v>0</v>
      </c>
      <c r="BG1534" s="1" t="b">
        <v>1</v>
      </c>
      <c r="BH1534" s="1" t="b">
        <v>0</v>
      </c>
      <c r="BI1534" s="1" t="s">
        <v>30</v>
      </c>
      <c r="BJ1534" s="1" t="str">
        <f t="shared" si="682"/>
        <v>FALSE</v>
      </c>
      <c r="BL1534" t="str">
        <f t="shared" si="683"/>
        <v>FALSE</v>
      </c>
      <c r="BM1534" s="1" t="b">
        <v>0</v>
      </c>
      <c r="BN1534" s="1" t="b">
        <v>0</v>
      </c>
      <c r="BO1534" s="1">
        <f t="shared" si="687"/>
        <v>7</v>
      </c>
      <c r="BP1534" s="1" t="s">
        <v>4857</v>
      </c>
      <c r="BQ1534" s="1" cm="1">
        <f t="array" ref="BQ1534">_xlfn.IFS(BP1534="None Known",0, LEN(BP1534)&gt;500, 5,LEN(BP1534)&gt;400, 4, LEN(BP1534)&gt;300, 3, LEN(BP1534)&gt;200, 2, LEN(BP1534)&gt;1, 1)</f>
        <v>1</v>
      </c>
      <c r="BR1534" s="1" t="s">
        <v>4858</v>
      </c>
      <c r="BS1534" s="1">
        <v>2</v>
      </c>
      <c r="BT1534" s="1" t="s">
        <v>31</v>
      </c>
      <c r="BU1534" s="1">
        <v>0</v>
      </c>
      <c r="BW1534" s="1" t="s">
        <v>31</v>
      </c>
      <c r="BX1534" s="1"/>
      <c r="BY1534" t="str">
        <f>_xlfn.XLOOKUP($B1534,Img_lookup!A:A,Img_lookup!B:B, "Not available")</f>
        <v>b2773c6c-0c73-4672-a6e9-3b3d70af127a</v>
      </c>
      <c r="BZ1534" t="str">
        <f>_xlfn.XLOOKUP($B1534,Img_lookup!A:A,Img_lookup!C:C, "Not available")</f>
        <v>Kugel-Primel (Primula denticulata)</v>
      </c>
      <c r="CA1534" t="str">
        <f>_xlfn.XLOOKUP($B1534,Img_lookup!A:A,Img_lookup!D:D, "Not available")</f>
        <v>blumenbiene</v>
      </c>
      <c r="CB1534" t="str">
        <f>_xlfn.XLOOKUP($B1534,Img_lookup!A:A,Img_lookup!E:E, "https://imgur.com/aT5wafe")</f>
        <v>https://api.openverse.engineering/v1/images/b2773c6c-0c73-4672-a6e9-3b3d70af127a/thumb/</v>
      </c>
    </row>
    <row r="1535" spans="1:80" ht="409.6" x14ac:dyDescent="0.15">
      <c r="A1535" s="1" t="s">
        <v>604</v>
      </c>
      <c r="B1535" s="1" t="s">
        <v>1082</v>
      </c>
      <c r="E1535" s="1" t="s">
        <v>1083</v>
      </c>
      <c r="F1535" s="1" t="s">
        <v>6</v>
      </c>
      <c r="G1535" s="1" t="s">
        <v>6</v>
      </c>
      <c r="H1535" s="11" t="str">
        <f t="shared" si="693"/>
        <v>Perennial</v>
      </c>
      <c r="J1535" s="1">
        <v>0.20000000300000001</v>
      </c>
      <c r="K1535" s="1">
        <v>0.20000000300000001</v>
      </c>
      <c r="L1535" t="str" cm="1">
        <f t="array" ref="L1535">_xlfn.IFS(J1535+K1535="", "Unknown", J1535+K1535&gt;3, "Large", J1535+K1535&gt;0.5, "Medium", J1535+K1535&gt;0, "Small")</f>
        <v>Small</v>
      </c>
      <c r="M1535" s="1">
        <v>5</v>
      </c>
      <c r="N1535" cm="1">
        <f t="array" ref="N1535">IF($M1535="",INDEX($M$2:$M$2176,MATCH(1,INDEX(($A$2:$A$2176=$A1535)*($M$2:$M$2176&lt;&gt;""),0),0)),$M1535)</f>
        <v>5</v>
      </c>
      <c r="O1535" s="2" t="str">
        <f t="shared" si="684"/>
        <v>Seasonal outdoors</v>
      </c>
      <c r="P1535" s="1" t="s">
        <v>1084</v>
      </c>
      <c r="R1535" t="str">
        <f t="shared" si="688"/>
        <v>Medium</v>
      </c>
      <c r="S1535" s="1" t="s">
        <v>1085</v>
      </c>
      <c r="T1535" s="1" t="str">
        <f>LEFT(S1535,FIND("-",S1535)-1)</f>
        <v xml:space="preserve">3 </v>
      </c>
      <c r="U1535" s="1" t="str">
        <f>RIGHT(S1535,FIND("-",S1535)-1)</f>
        <v xml:space="preserve"> 8</v>
      </c>
      <c r="V1535" s="1">
        <v>5</v>
      </c>
      <c r="W1535" s="6">
        <f>IF(ISNUMBER(SEARCH("-",V1535)),TRIM(LEFT(V1535,FIND("-",V1535)-1)),V1535)</f>
        <v>5</v>
      </c>
      <c r="X1535" t="str">
        <f>IF(W1535=1, "January", IF(W1535=2, "February", IF(W1535=3, "March", IF(W1535=4, "April", IF(W1535=5, "May", IF(W1535=6, "June", IF(W1535=7, "July", IF(W1535=8, "August", IF(W1535=9, "September", IF(W1535=10, "October", IF(W1535=11, "November", IF(W1535=12, "December", "Other"))))))))))))</f>
        <v>May</v>
      </c>
      <c r="Y1535" s="1"/>
      <c r="Z1535" s="1"/>
      <c r="AA1535" s="1">
        <v>6</v>
      </c>
      <c r="AB1535" s="1">
        <f>IF(ISNUMBER(SEARCH("-",AA1535)),TRIM(LEFT(AA1535,FIND("-",AA1535)-1)),AA1535)</f>
        <v>6</v>
      </c>
      <c r="AC1535" s="1" t="str">
        <f>IF(AB1535=1, "January", IF(AB1535=2, "February", IF(AB1535=3, "March", IF(AB1535=4, "April", IF(AB1535=5, "May", IF(AB1535=6, "June", IF(AB1535=7, "July", IF(AB1535=8, "August", IF(AB1535=9, "September", IF(AB1535=10, "October", IF(AB1535=11, "November", IF(AB1535=12, "December", "Other"))))))))))))</f>
        <v>June</v>
      </c>
      <c r="AD1535" s="1"/>
      <c r="AE1535" s="1"/>
      <c r="AF1535" s="16" t="s">
        <v>24164</v>
      </c>
      <c r="AG1535" s="1" t="str">
        <f t="shared" si="674"/>
        <v xml:space="preserve">Seed </v>
      </c>
      <c r="AH1535" s="2" t="str">
        <f t="shared" si="675"/>
        <v>Best sown as soon as it is ripe in a cold frame[133]. Sow stored seed in early spring in a cold frame[1]. Germination is inhibited by temperatures above 20�c[200]. When they are large enough to handle, prick the seedlings out into individual pots and grow them on in the greenhouse for their first winter. Plant them out into their permanent positions in late spring or early summer, after the last expected frosts.
Division in autumn. This is best done every other year[200].</v>
      </c>
      <c r="AI1535" s="1" t="s">
        <v>1086</v>
      </c>
      <c r="AJ1535" s="1" t="s">
        <v>53</v>
      </c>
      <c r="AK1535" s="1" t="s">
        <v>17104</v>
      </c>
      <c r="AL1535" s="1" t="str">
        <f t="shared" si="685"/>
        <v>Unscented</v>
      </c>
      <c r="AM1535" s="1" t="b">
        <v>0</v>
      </c>
      <c r="AN1535" s="1" t="b">
        <v>1</v>
      </c>
      <c r="AO1535" s="1" t="b">
        <v>0</v>
      </c>
      <c r="AP1535" s="5" t="s">
        <v>28</v>
      </c>
      <c r="AQ1535" s="5" t="str">
        <f t="shared" si="676"/>
        <v>Light, Medium, Heavy</v>
      </c>
      <c r="AR1535" s="1" t="s">
        <v>120</v>
      </c>
      <c r="AS1535" s="1" t="str">
        <f t="shared" si="686"/>
        <v>Partial</v>
      </c>
      <c r="AT1535" s="1" t="str">
        <f t="shared" si="677"/>
        <v>Partial</v>
      </c>
      <c r="AU1535" s="1" t="s">
        <v>402</v>
      </c>
      <c r="AV1535" s="1" t="str">
        <f t="shared" si="678"/>
        <v>Moist, Wet/Water</v>
      </c>
      <c r="AW1535" s="1" t="s">
        <v>12</v>
      </c>
      <c r="AX1535" s="1" t="str">
        <f t="shared" si="679"/>
        <v>Acid, Neutral, Alkaline</v>
      </c>
      <c r="AY1535" s="1" t="b">
        <v>0</v>
      </c>
      <c r="AZ1535" s="1" t="b">
        <v>0</v>
      </c>
      <c r="BA1535" s="1" t="b">
        <v>0</v>
      </c>
      <c r="BC1535" t="str">
        <f t="shared" si="680"/>
        <v>FALSE</v>
      </c>
      <c r="BE1535" t="str">
        <f t="shared" si="681"/>
        <v>FALSE</v>
      </c>
      <c r="BF1535" s="1" t="b">
        <v>0</v>
      </c>
      <c r="BG1535" s="1" t="b">
        <v>1</v>
      </c>
      <c r="BH1535" s="1" t="b">
        <v>0</v>
      </c>
      <c r="BJ1535" s="1" t="str">
        <f t="shared" si="682"/>
        <v>FALSE</v>
      </c>
      <c r="BL1535" t="str">
        <f t="shared" si="683"/>
        <v>FALSE</v>
      </c>
      <c r="BM1535" s="1" t="b">
        <v>0</v>
      </c>
      <c r="BN1535" s="1" t="b">
        <v>0</v>
      </c>
      <c r="BO1535" s="1">
        <f t="shared" si="687"/>
        <v>3</v>
      </c>
      <c r="BP1535" s="1" t="s">
        <v>31</v>
      </c>
      <c r="BQ1535" s="1" cm="1">
        <f t="array" ref="BQ1535">_xlfn.IFS(BP1535="None Known",0, LEN(BP1535)&gt;500, 5,LEN(BP1535)&gt;400, 4, LEN(BP1535)&gt;300, 3, LEN(BP1535)&gt;200, 2, LEN(BP1535)&gt;1, 1)</f>
        <v>0</v>
      </c>
      <c r="BR1535" s="1" t="s">
        <v>1087</v>
      </c>
      <c r="BS1535" s="1">
        <v>1</v>
      </c>
      <c r="BT1535" s="1" t="s">
        <v>31</v>
      </c>
      <c r="BU1535" s="1">
        <v>0</v>
      </c>
      <c r="BW1535" s="1" t="s">
        <v>31</v>
      </c>
      <c r="BX1535" s="1"/>
      <c r="BY1535" t="str">
        <f>_xlfn.XLOOKUP($B1535,Img_lookup!A:A,Img_lookup!B:B, "Not available")</f>
        <v>7a2e5ff6-2c6d-4f11-92fa-1d619f085a3b</v>
      </c>
      <c r="BZ1535" t="str">
        <f>_xlfn.XLOOKUP($B1535,Img_lookup!A:A,Img_lookup!C:C, "Not available")</f>
        <v>Primula sieboldii 'Snow on pine trees' (SG)</v>
      </c>
      <c r="CA1535" t="str">
        <f>_xlfn.XLOOKUP($B1535,Img_lookup!A:A,Img_lookup!D:D, "Not available")</f>
        <v>davidshort</v>
      </c>
      <c r="CB1535" t="str">
        <f>_xlfn.XLOOKUP($B1535,Img_lookup!A:A,Img_lookup!E:E, "https://imgur.com/aT5wafe")</f>
        <v>https://api.openverse.engineering/v1/images/7a2e5ff6-2c6d-4f11-92fa-1d619f085a3b/thumb/</v>
      </c>
    </row>
    <row r="1536" spans="1:80" ht="384" x14ac:dyDescent="0.15">
      <c r="A1536" s="1" t="s">
        <v>604</v>
      </c>
      <c r="B1536" s="1" t="s">
        <v>11243</v>
      </c>
      <c r="C1536" s="1" t="s">
        <v>11244</v>
      </c>
      <c r="D1536" s="1" t="s">
        <v>11245</v>
      </c>
      <c r="E1536" s="1" t="s">
        <v>11246</v>
      </c>
      <c r="F1536" s="1" t="s">
        <v>6</v>
      </c>
      <c r="G1536" s="1" t="s">
        <v>6</v>
      </c>
      <c r="H1536" s="11" t="str">
        <f t="shared" si="693"/>
        <v>Perennial</v>
      </c>
      <c r="J1536" s="1">
        <v>0.25</v>
      </c>
      <c r="K1536" s="1">
        <v>0.20000000300000001</v>
      </c>
      <c r="L1536" t="str" cm="1">
        <f t="array" ref="L1536">_xlfn.IFS(J1536+K1536="", "Unknown", J1536+K1536&gt;3, "Large", J1536+K1536&gt;0.5, "Medium", J1536+K1536&gt;0, "Small")</f>
        <v>Small</v>
      </c>
      <c r="M1536" s="1">
        <v>5</v>
      </c>
      <c r="N1536" cm="1">
        <f t="array" ref="N1536">IF($M1536="",INDEX($M$2:$M$2176,MATCH(1,INDEX(($A$2:$A$2176=$A1536)*($M$2:$M$2176&lt;&gt;""),0),0)),$M1536)</f>
        <v>5</v>
      </c>
      <c r="O1536" s="2" t="str">
        <f t="shared" si="684"/>
        <v>Seasonal outdoors</v>
      </c>
      <c r="P1536" s="1" t="s">
        <v>11247</v>
      </c>
      <c r="R1536" t="str">
        <f t="shared" si="688"/>
        <v>Medium</v>
      </c>
      <c r="T1536" s="1"/>
      <c r="U1536" s="1"/>
      <c r="V1536" s="1" t="s">
        <v>188</v>
      </c>
      <c r="W1536" s="6" t="str">
        <f>IF(ISNUMBER(SEARCH("-",V1536)),TRIM(LEFT(V1536,FIND("-",V1536)-1)),V1536)</f>
        <v>4</v>
      </c>
      <c r="X1536" t="str">
        <f>IF(W1536="1", "January", IF(W1536="2", "February", IF(W1536="3", "March", IF(W1536="4", "April", IF(W1536="5", "May", IF(W1536="6", "June", IF(W1536="7", "July", IF(W1536="8", "August", IF(W1536="9", "September", IF(W1536="10", "October", IF(W1536="11", "November", IF(W1536="12", "December", "Other"))))))))))))</f>
        <v>April</v>
      </c>
      <c r="Y1536" s="2" t="str">
        <f>IF(ISNUMBER(SEARCH("-",V1536)),TRIM(RIGHT(V1536,LEN(V1536)-SEARCH("-",V1536))),V1536)</f>
        <v>5</v>
      </c>
      <c r="Z1536" s="2" t="str">
        <f>IF(Y1536="1", "January", IF(Y1536="2", "February", IF(Y1536="3", "March", IF(Y1536="4", "April", IF(Y1536="5", "May", IF(Y1536="6", "June", IF(Y1536="7", "July", IF(Y1536="8", "August", IF(Y1536="9", "September", IF(Y1536="10", "October", IF(Y1536="11", "November", IF(Y1536="12", "December", "Other"))))))))))))</f>
        <v>May</v>
      </c>
      <c r="AA1536" s="1" t="s">
        <v>51</v>
      </c>
      <c r="AB1536" s="1" t="str">
        <f>IF(ISNUMBER(SEARCH("-",AA1536)),TRIM(LEFT(AA1536,FIND("-",AA1536)-1)),AA1536)</f>
        <v>7</v>
      </c>
      <c r="AC1536" s="1" t="str">
        <f>IF(AB1536="1", "January", IF(AB1536="2", "February", IF(AB1536="3", "March", IF(AB1536="4", "April", IF(AB1536="5", "May", IF(AB1536="6", "June", IF(AB1536="7", "July", IF(AB1536="8", "August", IF(AB1536="9", "September", IF(AB1536="10", "October", IF(AB1536="11", "November", IF(AB1536="12", "December", "Other"))))))))))))</f>
        <v>July</v>
      </c>
      <c r="AD1536" s="1" t="str">
        <f>IF(ISNUMBER(SEARCH("-",AA1536)),TRIM(RIGHT(AA1536,LEN(AA1536)-SEARCH("-",AA1536))),AA1536)</f>
        <v>8</v>
      </c>
      <c r="AE1536" s="1" t="str">
        <f>IF(AD1536="1", "January", IF(AD1536="2", "February", IF(AD1536="3", "March", IF(AD1536="4", "April", IF(AD1536="5", "May", IF(AD1536="6", "June", IF(AD1536="7", "July", IF(AD1536="8", "August", IF(AD1536="9", "September", IF(AD1536="10", "October", IF(AD1536="11", "November", IF(AD1536="12", "December", "Other"))))))))))))</f>
        <v>August</v>
      </c>
      <c r="AF1536" s="16" t="s">
        <v>24165</v>
      </c>
      <c r="AG1536" s="1" t="str">
        <f t="shared" si="674"/>
        <v xml:space="preserve">Seed </v>
      </c>
      <c r="AH1536" s="2" t="str">
        <f t="shared" si="675"/>
        <v>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v>
      </c>
      <c r="AI1536" s="1" t="s">
        <v>11248</v>
      </c>
      <c r="AJ1536" s="1" t="s">
        <v>23803</v>
      </c>
      <c r="AK1536" s="1" t="s">
        <v>17104</v>
      </c>
      <c r="AL1536" s="1" t="str">
        <f t="shared" si="685"/>
        <v>Scented</v>
      </c>
      <c r="AM1536" s="1" t="b">
        <v>1</v>
      </c>
      <c r="AN1536" s="1" t="b">
        <v>1</v>
      </c>
      <c r="AO1536" s="1" t="b">
        <v>1</v>
      </c>
      <c r="AP1536" s="5" t="s">
        <v>28</v>
      </c>
      <c r="AQ1536" s="5" t="str">
        <f t="shared" si="676"/>
        <v>Light, Medium, Heavy</v>
      </c>
      <c r="AR1536" s="1" t="s">
        <v>10</v>
      </c>
      <c r="AS1536" s="1" t="str">
        <f t="shared" si="686"/>
        <v>None, Partial</v>
      </c>
      <c r="AT1536" s="1" t="str">
        <f t="shared" si="677"/>
        <v>Partial, Full</v>
      </c>
      <c r="AU1536" s="1" t="s">
        <v>29</v>
      </c>
      <c r="AV1536" s="1" t="str">
        <f t="shared" si="678"/>
        <v>Moist</v>
      </c>
      <c r="AW1536" s="1" t="s">
        <v>12</v>
      </c>
      <c r="AX1536" s="1" t="str">
        <f t="shared" si="679"/>
        <v>Acid, Neutral, Alkaline</v>
      </c>
      <c r="AY1536" s="1" t="b">
        <v>0</v>
      </c>
      <c r="AZ1536" s="1" t="b">
        <v>1</v>
      </c>
      <c r="BA1536" s="1" t="b">
        <v>0</v>
      </c>
      <c r="BC1536" t="str">
        <f t="shared" si="680"/>
        <v>FALSE</v>
      </c>
      <c r="BE1536" t="str">
        <f t="shared" si="681"/>
        <v>FALSE</v>
      </c>
      <c r="BF1536" s="1" t="b">
        <v>0</v>
      </c>
      <c r="BG1536" s="1" t="b">
        <v>1</v>
      </c>
      <c r="BH1536" s="1" t="b">
        <v>0</v>
      </c>
      <c r="BI1536" s="1" t="s">
        <v>30</v>
      </c>
      <c r="BJ1536" s="1" t="str">
        <f t="shared" si="682"/>
        <v>FALSE</v>
      </c>
      <c r="BK1536" s="1" t="s">
        <v>77</v>
      </c>
      <c r="BL1536" t="str">
        <f t="shared" si="683"/>
        <v>TRUE</v>
      </c>
      <c r="BM1536" s="1" t="b">
        <v>0</v>
      </c>
      <c r="BN1536" s="1" t="b">
        <v>0</v>
      </c>
      <c r="BO1536" s="1">
        <f t="shared" si="687"/>
        <v>12</v>
      </c>
      <c r="BP1536" s="1" t="s">
        <v>31</v>
      </c>
      <c r="BQ1536" s="1" cm="1">
        <f t="array" ref="BQ1536">_xlfn.IFS(BP1536="None Known",0, LEN(BP1536)&gt;500, 5,LEN(BP1536)&gt;400, 4, LEN(BP1536)&gt;300, 3, LEN(BP1536)&gt;200, 2, LEN(BP1536)&gt;1, 1)</f>
        <v>0</v>
      </c>
      <c r="BR1536" s="1" t="s">
        <v>11249</v>
      </c>
      <c r="BS1536" s="1">
        <v>3</v>
      </c>
      <c r="BT1536" s="1" t="s">
        <v>11250</v>
      </c>
      <c r="BU1536" s="1">
        <v>3</v>
      </c>
      <c r="BV1536" s="1" t="s">
        <v>702</v>
      </c>
      <c r="BW1536" s="1" t="s">
        <v>11251</v>
      </c>
      <c r="BX1536" s="1"/>
      <c r="BY1536" t="str">
        <f>_xlfn.XLOOKUP($B1536,Img_lookup!A:A,Img_lookup!B:B, "Not available")</f>
        <v>a9f60aa9-3c78-4d65-8b7c-5e6ec3d9aa64</v>
      </c>
      <c r="BZ1536" t="str">
        <f>_xlfn.XLOOKUP($B1536,Img_lookup!A:A,Img_lookup!C:C, "Not available")</f>
        <v>Primula Veris - Primrose - Dino Olivieri</v>
      </c>
      <c r="CA1536" t="str">
        <f>_xlfn.XLOOKUP($B1536,Img_lookup!A:A,Img_lookup!D:D, "Not available")</f>
        <v>! / dino olivieri / www.onyrix.com</v>
      </c>
      <c r="CB1536" t="str">
        <f>_xlfn.XLOOKUP($B1536,Img_lookup!A:A,Img_lookup!E:E, "https://imgur.com/aT5wafe")</f>
        <v>https://api.openverse.engineering/v1/images/a9f60aa9-3c78-4d65-8b7c-5e6ec3d9aa64/thumb/</v>
      </c>
    </row>
    <row r="1537" spans="1:80" ht="384" x14ac:dyDescent="0.15">
      <c r="A1537" s="1" t="s">
        <v>604</v>
      </c>
      <c r="B1537" s="1" t="s">
        <v>11819</v>
      </c>
      <c r="C1537" s="1" t="s">
        <v>11820</v>
      </c>
      <c r="D1537" s="1" t="s">
        <v>11821</v>
      </c>
      <c r="E1537" s="1" t="s">
        <v>11822</v>
      </c>
      <c r="F1537" s="1" t="s">
        <v>6</v>
      </c>
      <c r="G1537" s="1" t="s">
        <v>6</v>
      </c>
      <c r="H1537" s="11" t="str">
        <f t="shared" si="693"/>
        <v>Perennial</v>
      </c>
      <c r="J1537" s="1">
        <v>0.30000001199999998</v>
      </c>
      <c r="K1537" s="1">
        <v>0.25</v>
      </c>
      <c r="L1537" t="str" cm="1">
        <f t="array" ref="L1537">_xlfn.IFS(J1537+K1537="", "Unknown", J1537+K1537&gt;3, "Large", J1537+K1537&gt;0.5, "Medium", J1537+K1537&gt;0, "Small")</f>
        <v>Medium</v>
      </c>
      <c r="M1537" s="1">
        <v>6</v>
      </c>
      <c r="N1537" cm="1">
        <f t="array" ref="N1537">IF($M1537="",INDEX($M$2:$M$2176,MATCH(1,INDEX(($A$2:$A$2176=$A1537)*($M$2:$M$2176&lt;&gt;""),0),0)),$M1537)</f>
        <v>6</v>
      </c>
      <c r="O1537" s="2" t="str">
        <f t="shared" si="684"/>
        <v>Seasonal outdoors</v>
      </c>
      <c r="P1537" s="1" t="s">
        <v>11823</v>
      </c>
      <c r="R1537" t="str">
        <f t="shared" si="688"/>
        <v>Medium</v>
      </c>
      <c r="T1537" s="1"/>
      <c r="U1537" s="1"/>
      <c r="V1537" s="1" t="s">
        <v>11824</v>
      </c>
      <c r="W1537" s="6" t="str">
        <f>IF(ISNUMBER(SEARCH("-",V1537)),TRIM(LEFT(V1537,FIND("-",V1537)-1)),V1537)</f>
        <v>12</v>
      </c>
      <c r="X1537" t="str">
        <f>IF(W1537="1", "January", IF(W1537="2", "February", IF(W1537="3", "March", IF(W1537="4", "April", IF(W1537="5", "May", IF(W1537="6", "June", IF(W1537="7", "July", IF(W1537="8", "August", IF(W1537="9", "September", IF(W1537="10", "October", IF(W1537="11", "November", IF(W1537="12", "December", "Other"))))))))))))</f>
        <v>December</v>
      </c>
      <c r="Y1537" s="2" t="str">
        <f>IF(ISNUMBER(SEARCH("-",V1537)),TRIM(RIGHT(V1537,LEN(V1537)-SEARCH("-",V1537))),V1537)</f>
        <v>5</v>
      </c>
      <c r="Z1537" s="2" t="str">
        <f>IF(Y1537="1", "January", IF(Y1537="2", "February", IF(Y1537="3", "March", IF(Y1537="4", "April", IF(Y1537="5", "May", IF(Y1537="6", "June", IF(Y1537="7", "July", IF(Y1537="8", "August", IF(Y1537="9", "September", IF(Y1537="10", "October", IF(Y1537="11", "November", IF(Y1537="12", "December", "Other"))))))))))))</f>
        <v>May</v>
      </c>
      <c r="AA1537" s="1" t="s">
        <v>509</v>
      </c>
      <c r="AB1537" s="1" t="str">
        <f>IF(ISNUMBER(SEARCH("-",AA1537)),TRIM(LEFT(AA1537,FIND("-",AA1537)-1)),AA1537)</f>
        <v>4</v>
      </c>
      <c r="AC1537" s="1" t="str">
        <f>IF(AB1537="1", "January", IF(AB1537="2", "February", IF(AB1537="3", "March", IF(AB1537="4", "April", IF(AB1537="5", "May", IF(AB1537="6", "June", IF(AB1537="7", "July", IF(AB1537="8", "August", IF(AB1537="9", "September", IF(AB1537="10", "October", IF(AB1537="11", "November", IF(AB1537="12", "December", "Other"))))))))))))</f>
        <v>April</v>
      </c>
      <c r="AD1537" s="1" t="str">
        <f>IF(ISNUMBER(SEARCH("-",AA1537)),TRIM(RIGHT(AA1537,LEN(AA1537)-SEARCH("-",AA1537))),AA1537)</f>
        <v>8</v>
      </c>
      <c r="AE1537" s="1" t="str">
        <f>IF(AD1537="1", "January", IF(AD1537="2", "February", IF(AD1537="3", "March", IF(AD1537="4", "April", IF(AD1537="5", "May", IF(AD1537="6", "June", IF(AD1537="7", "July", IF(AD1537="8", "August", IF(AD1537="9", "September", IF(AD1537="10", "October", IF(AD1537="11", "November", IF(AD1537="12", "December", "Other"))))))))))))</f>
        <v>August</v>
      </c>
      <c r="AF1537" s="16" t="s">
        <v>24165</v>
      </c>
      <c r="AG1537" s="1" t="str">
        <f t="shared" si="674"/>
        <v xml:space="preserve">Seed </v>
      </c>
      <c r="AH1537" s="2" t="str">
        <f t="shared" si="675"/>
        <v>Best sown as soon as it is ripe in a cold frame[133]. Sow stored seed in early spring in a cold frame[1]. Germination is inhibited by temperatures above 20�c[200]. When they are large enough to handle, prick the seedlings out into individual pots and plant them out in the summer.
Division in autumn. This is best done every other year[200].</v>
      </c>
      <c r="AI1537" s="1" t="s">
        <v>11825</v>
      </c>
      <c r="AJ1537" s="1" t="s">
        <v>23804</v>
      </c>
      <c r="AK1537" s="1" t="s">
        <v>17104</v>
      </c>
      <c r="AL1537" s="1" t="str">
        <f t="shared" si="685"/>
        <v>Scented</v>
      </c>
      <c r="AM1537" s="1" t="b">
        <v>1</v>
      </c>
      <c r="AN1537" s="1" t="b">
        <v>1</v>
      </c>
      <c r="AO1537" s="1" t="b">
        <v>1</v>
      </c>
      <c r="AP1537" s="5" t="s">
        <v>28</v>
      </c>
      <c r="AQ1537" s="5" t="str">
        <f t="shared" si="676"/>
        <v>Light, Medium, Heavy</v>
      </c>
      <c r="AR1537" s="1" t="s">
        <v>10</v>
      </c>
      <c r="AS1537" s="1" t="str">
        <f t="shared" si="686"/>
        <v>None, Partial</v>
      </c>
      <c r="AT1537" s="1" t="str">
        <f t="shared" si="677"/>
        <v>Partial, Full</v>
      </c>
      <c r="AU1537" s="1" t="s">
        <v>29</v>
      </c>
      <c r="AV1537" s="1" t="str">
        <f t="shared" si="678"/>
        <v>Moist</v>
      </c>
      <c r="AW1537" s="1" t="s">
        <v>12</v>
      </c>
      <c r="AX1537" s="1" t="str">
        <f t="shared" si="679"/>
        <v>Acid, Neutral, Alkaline</v>
      </c>
      <c r="AY1537" s="1" t="b">
        <v>0</v>
      </c>
      <c r="AZ1537" s="1" t="b">
        <v>0</v>
      </c>
      <c r="BA1537" s="1" t="b">
        <v>0</v>
      </c>
      <c r="BB1537" s="1" t="s">
        <v>29</v>
      </c>
      <c r="BC1537" t="str">
        <f t="shared" si="680"/>
        <v>TRUE</v>
      </c>
      <c r="BE1537" t="str">
        <f t="shared" si="681"/>
        <v>FALSE</v>
      </c>
      <c r="BF1537" s="1" t="b">
        <v>0</v>
      </c>
      <c r="BG1537" s="1" t="b">
        <v>1</v>
      </c>
      <c r="BH1537" s="1" t="b">
        <v>0</v>
      </c>
      <c r="BI1537" s="1" t="s">
        <v>30</v>
      </c>
      <c r="BJ1537" s="1" t="str">
        <f t="shared" si="682"/>
        <v>FALSE</v>
      </c>
      <c r="BK1537" s="1" t="s">
        <v>77</v>
      </c>
      <c r="BL1537" t="str">
        <f t="shared" si="683"/>
        <v>TRUE</v>
      </c>
      <c r="BM1537" s="1" t="b">
        <v>0</v>
      </c>
      <c r="BN1537" s="1" t="b">
        <v>0</v>
      </c>
      <c r="BO1537" s="1">
        <f t="shared" si="687"/>
        <v>13</v>
      </c>
      <c r="BP1537" s="1" t="s">
        <v>11826</v>
      </c>
      <c r="BQ1537" s="1" cm="1">
        <f t="array" ref="BQ1537">_xlfn.IFS(BP1537="None Known",0, LEN(BP1537)&gt;500, 5,LEN(BP1537)&gt;400, 4, LEN(BP1537)&gt;300, 3, LEN(BP1537)&gt;200, 2, LEN(BP1537)&gt;1, 1)</f>
        <v>1</v>
      </c>
      <c r="BR1537" s="1" t="s">
        <v>11827</v>
      </c>
      <c r="BS1537" s="1">
        <v>3</v>
      </c>
      <c r="BT1537" s="1" t="s">
        <v>11828</v>
      </c>
      <c r="BU1537" s="1">
        <v>3</v>
      </c>
      <c r="BV1537" s="1" t="s">
        <v>2101</v>
      </c>
      <c r="BW1537" s="1" t="s">
        <v>31</v>
      </c>
      <c r="BX1537" s="1"/>
      <c r="BY1537" t="str">
        <f>_xlfn.XLOOKUP($B1537,Img_lookup!A:A,Img_lookup!B:B, "Not available")</f>
        <v>1efc32c2-fd0d-4a1d-8706-ecd7f83bb2c5</v>
      </c>
      <c r="BZ1537" t="str">
        <f>_xlfn.XLOOKUP($B1537,Img_lookup!A:A,Img_lookup!C:C, "Not available")</f>
        <v>Physostegia virginiana [as D. speciosum], Buddleja globosa, Phlox ovata, and Primula vulgaris [as P. acaulis] The botanic garden vol. 1 (1825)</v>
      </c>
      <c r="CA1537" t="str">
        <f>_xlfn.XLOOKUP($B1537,Img_lookup!A:A,Img_lookup!D:D, "Not available")</f>
        <v>Swallowtail Garden Seeds</v>
      </c>
      <c r="CB1537" t="str">
        <f>_xlfn.XLOOKUP($B1537,Img_lookup!A:A,Img_lookup!E:E, "https://imgur.com/aT5wafe")</f>
        <v>https://api.openverse.engineering/v1/images/1efc32c2-fd0d-4a1d-8706-ecd7f83bb2c5/thumb/</v>
      </c>
    </row>
    <row r="1538" spans="1:80" ht="13" x14ac:dyDescent="0.15">
      <c r="A1538" s="1" t="s">
        <v>128</v>
      </c>
      <c r="B1538" s="1" t="s">
        <v>15564</v>
      </c>
      <c r="E1538" s="1" t="s">
        <v>15565</v>
      </c>
      <c r="F1538" s="1" t="s">
        <v>6</v>
      </c>
      <c r="G1538" s="1" t="s">
        <v>6</v>
      </c>
      <c r="H1538" s="11" t="str">
        <f t="shared" si="693"/>
        <v>Perennial</v>
      </c>
      <c r="L1538" t="e" cm="1">
        <f t="array" ref="L1538">_xlfn.IFS(J1538+K1538="", "Unknown", J1538+K1538&gt;3, "Large", J1538+K1538&gt;0.5, "Medium", J1538+K1538&gt;0, "Small")</f>
        <v>#N/A</v>
      </c>
      <c r="N1538" cm="1">
        <f t="array" ref="N1538">IF($M1538="",INDEX($M$2:$M$2176,MATCH(1,INDEX(($A$2:$A$2176=$A1538)*($M$2:$M$2176&lt;&gt;""),0),0)),$M1538)</f>
        <v>5</v>
      </c>
      <c r="O1538" s="2" t="str">
        <f t="shared" si="684"/>
        <v>Seasonal outdoors</v>
      </c>
      <c r="P1538" s="1" t="s">
        <v>196</v>
      </c>
      <c r="R1538" t="str">
        <f t="shared" si="688"/>
        <v>Medium</v>
      </c>
      <c r="W1538"/>
      <c r="AF1538" s="1" t="s">
        <v>40</v>
      </c>
      <c r="AG1538" s="1" t="str">
        <f t="shared" ref="AG1538:AG1601" si="705">LEFT(AF1538,FIND("-",AF1538)-1)</f>
        <v xml:space="preserve">Seed </v>
      </c>
      <c r="AH1538" s="2" t="str">
        <f t="shared" ref="AH1538:AH1601" si="706">RIGHT(AF1538,LEN(AF1538)-FIND("-",AF1538)-1)</f>
        <v/>
      </c>
      <c r="AI1538" s="1" t="s">
        <v>196</v>
      </c>
      <c r="AK1538" s="1" t="s">
        <v>17104</v>
      </c>
      <c r="AL1538" s="1" t="str">
        <f t="shared" si="685"/>
        <v>Unscented</v>
      </c>
      <c r="AM1538" s="1" t="b">
        <v>0</v>
      </c>
      <c r="AN1538" s="1" t="b">
        <v>0</v>
      </c>
      <c r="AO1538" s="1" t="b">
        <v>0</v>
      </c>
      <c r="AP1538" s="5" t="s">
        <v>28</v>
      </c>
      <c r="AQ1538" s="5" t="str">
        <f t="shared" ref="AQ1538:AQ1601" si="707">IF(AP1538="L", "Light", IF(AP1538="M", "Medium", IF(AP1538="H", "Heavy", IF(AP1538="LM", "Light, Medium", IF(AP1538="MH", "Medium, Heavy", IF(AP1538="LMH", "Light, Medium, Heavy", ""))))))</f>
        <v>Light, Medium, Heavy</v>
      </c>
      <c r="AR1538" s="1" t="s">
        <v>10</v>
      </c>
      <c r="AS1538" s="1" t="str">
        <f t="shared" si="686"/>
        <v>None, Partial</v>
      </c>
      <c r="AT1538" s="1" t="str">
        <f t="shared" ref="AT1538:AT1601" si="708">IF(AR1538="N", "Full", IF(AR1538="S", "Partial", IF(AR1538="F", "None", IF(AR1538="SN", "Partial, Full", IF(AR1538="NP", "None, Partial", IF(AR1538="FSN", "None, Partial, Full", ""))))))</f>
        <v>Partial, Full</v>
      </c>
      <c r="AU1538" s="1" t="s">
        <v>29</v>
      </c>
      <c r="AV1538" s="1" t="str">
        <f t="shared" ref="AV1538:AV1601" si="709">IF(AU1538="D", "Dry", IF(AU1538="M", "Moist", IF(AU1538="We", "Wet/Water", IF(AU1538="Wa", "Wet/Water", IF(AU1538="WeWa", "Wet/Water", IF(AU1538="DM", "Dry, Moist", IF(AU1538="DMWe", "Dry, Moist, Wet/Water", IF(AU1538="MWe", "Moist, Wet/Water", IF(AU1538="MWeWa", "Moist, Wet/Water", IF(AU1538="WeM", "Moist, Wet/Water",""))))))))))</f>
        <v>Moist</v>
      </c>
      <c r="AW1538" s="1" t="s">
        <v>12</v>
      </c>
      <c r="AX1538" s="1" t="str">
        <f t="shared" ref="AX1538:AX1601" si="710">IF(AW1538="A", "Acid", IF(AW1538="N", "Neutral", IF(AW1538="B", "Alkaline", IF(AW1538="AN", "Acid, Neutral", IF(AW1538="NB", "Neutral, Alkaline", IF(AW1538="ANB", "Acid, Neutral, Alkaline", ""))))))</f>
        <v>Acid, Neutral, Alkaline</v>
      </c>
      <c r="AY1538" s="1" t="b">
        <v>0</v>
      </c>
      <c r="AZ1538" s="1" t="b">
        <v>0</v>
      </c>
      <c r="BA1538" s="1" t="b">
        <v>0</v>
      </c>
      <c r="BC1538" t="str">
        <f t="shared" ref="BC1538:BC1601" si="711">IF(BB1538="M", "TRUE", IF(BB1538="W", "TRUE", "FALSE"))</f>
        <v>FALSE</v>
      </c>
      <c r="BE1538" t="str">
        <f t="shared" ref="BE1538:BE1601" si="712">IF(BD1538="Y", "TRUE", "FALSE")</f>
        <v>FALSE</v>
      </c>
      <c r="BF1538" s="1" t="b">
        <v>0</v>
      </c>
      <c r="BG1538" s="1" t="b">
        <v>0</v>
      </c>
      <c r="BH1538" s="1" t="b">
        <v>0</v>
      </c>
      <c r="BJ1538" s="1" t="str">
        <f t="shared" ref="BJ1538:BJ1601" si="713">IF(BI1538="Y", "TRUE", "FALSE")</f>
        <v>FALSE</v>
      </c>
      <c r="BL1538" t="str">
        <f t="shared" ref="BL1538:BL1601" si="714">IF(BK1538="Y", "TRUE", "FALSE")</f>
        <v>FALSE</v>
      </c>
      <c r="BM1538" s="1" t="b">
        <v>0</v>
      </c>
      <c r="BN1538" s="1" t="b">
        <v>0</v>
      </c>
      <c r="BO1538" s="1">
        <f t="shared" si="687"/>
        <v>4</v>
      </c>
      <c r="BP1538" s="1" t="s">
        <v>31</v>
      </c>
      <c r="BQ1538" s="1" cm="1">
        <f t="array" ref="BQ1538">_xlfn.IFS(BP1538="None Known",0, LEN(BP1538)&gt;500, 5,LEN(BP1538)&gt;400, 4, LEN(BP1538)&gt;300, 3, LEN(BP1538)&gt;200, 2, LEN(BP1538)&gt;1, 1)</f>
        <v>0</v>
      </c>
      <c r="BR1538" s="1" t="s">
        <v>15566</v>
      </c>
      <c r="BS1538" s="1">
        <v>1</v>
      </c>
      <c r="BT1538" s="1" t="s">
        <v>15567</v>
      </c>
      <c r="BU1538" s="1">
        <v>1</v>
      </c>
      <c r="BV1538" s="1" t="s">
        <v>15568</v>
      </c>
      <c r="BW1538" s="1" t="s">
        <v>31</v>
      </c>
      <c r="BX1538" s="1"/>
      <c r="BY1538" t="str">
        <f>_xlfn.XLOOKUP($B1538,Img_lookup!A:A,Img_lookup!B:B, "Not available")</f>
        <v>470ff631-6439-4dd2-ab65-150d2a20a938</v>
      </c>
      <c r="BZ1538" t="str">
        <f>_xlfn.XLOOKUP($B1538,Img_lookup!A:A,Img_lookup!C:C, "Not available")</f>
        <v>Kerguelen Cabbage</v>
      </c>
      <c r="CA1538" t="str">
        <f>_xlfn.XLOOKUP($B1538,Img_lookup!A:A,Img_lookup!D:D, "Not available")</f>
        <v>laikolosse</v>
      </c>
      <c r="CB1538" t="str">
        <f>_xlfn.XLOOKUP($B1538,Img_lookup!A:A,Img_lookup!E:E, "https://imgur.com/aT5wafe")</f>
        <v>https://api.openverse.engineering/v1/images/470ff631-6439-4dd2-ab65-150d2a20a938/thumb/</v>
      </c>
    </row>
    <row r="1539" spans="1:80" ht="409.6" x14ac:dyDescent="0.15">
      <c r="A1539" s="1" t="s">
        <v>58</v>
      </c>
      <c r="B1539" s="1" t="s">
        <v>14351</v>
      </c>
      <c r="E1539" s="1" t="s">
        <v>14352</v>
      </c>
      <c r="F1539" s="1" t="s">
        <v>22</v>
      </c>
      <c r="G1539" s="1" t="s">
        <v>22</v>
      </c>
      <c r="H1539" s="11" t="str">
        <f t="shared" si="693"/>
        <v>Perennial</v>
      </c>
      <c r="I1539" s="1" t="s">
        <v>17107</v>
      </c>
      <c r="J1539" s="1">
        <v>3.5</v>
      </c>
      <c r="K1539" s="1">
        <v>3</v>
      </c>
      <c r="L1539" t="str" cm="1">
        <f t="array" ref="L1539">_xlfn.IFS(J1539+K1539="", "Unknown", J1539+K1539&gt;3, "Large", J1539+K1539&gt;0.5, "Medium", J1539+K1539&gt;0, "Small")</f>
        <v>Large</v>
      </c>
      <c r="N1539" cm="1">
        <f t="array" ref="N1539">IF($M1539="",INDEX($M$2:$M$2176,MATCH(1,INDEX(($A$2:$A$2176=$A1539)*($M$2:$M$2176&lt;&gt;""),0),0)),$M1539)</f>
        <v>6</v>
      </c>
      <c r="O1539" s="2" t="str">
        <f t="shared" ref="O1539:O1602" si="715">IF(N1539="", "Temperate zone", IF(N1539&lt;5, "Hardy to cold", IF(N1539&lt;8, "Seasonal outdoors", IF(N1539&lt;12, "Grown indoors", "all Temperate zone"))))</f>
        <v>Seasonal outdoors</v>
      </c>
      <c r="P1539" s="1" t="s">
        <v>14353</v>
      </c>
      <c r="R1539" t="str">
        <f t="shared" si="688"/>
        <v>Medium</v>
      </c>
      <c r="T1539" s="1"/>
      <c r="U1539" s="1"/>
      <c r="V1539" s="1">
        <v>2</v>
      </c>
      <c r="W1539" s="6">
        <f>IF(ISNUMBER(SEARCH("-",V1539)),TRIM(LEFT(V1539,FIND("-",V1539)-1)),V1539)</f>
        <v>2</v>
      </c>
      <c r="X1539" t="str">
        <f>IF(W1539=1, "January", IF(W1539=2, "February", IF(W1539=3, "March", IF(W1539=4, "April", IF(W1539=5, "May", IF(W1539=6, "June", IF(W1539=7, "July", IF(W1539=8, "August", IF(W1539=9, "September", IF(W1539=10, "October", IF(W1539=11, "November", IF(W1539=12, "December", "Other"))))))))))))</f>
        <v>February</v>
      </c>
      <c r="Y1539" s="1"/>
      <c r="Z1539" s="1"/>
      <c r="AA1539" s="1">
        <v>6</v>
      </c>
      <c r="AB1539" s="1">
        <f>IF(ISNUMBER(SEARCH("-",AA1539)),TRIM(LEFT(AA1539,FIND("-",AA1539)-1)),AA1539)</f>
        <v>6</v>
      </c>
      <c r="AC1539" s="1" t="str">
        <f>IF(AB1539=1, "January", IF(AB1539=2, "February", IF(AB1539=3, "March", IF(AB1539=4, "April", IF(AB1539=5, "May", IF(AB1539=6, "June", IF(AB1539=7, "July", IF(AB1539=8, "August", IF(AB1539=9, "September", IF(AB1539=10, "October", IF(AB1539=11, "November", IF(AB1539=12, "December", "Other"))))))))))))</f>
        <v>June</v>
      </c>
      <c r="AD1539" s="1"/>
      <c r="AE1539" s="1"/>
      <c r="AF1539" s="16" t="s">
        <v>24166</v>
      </c>
      <c r="AG1539" s="1" t="str">
        <f t="shared" si="705"/>
        <v xml:space="preserve">Seed </v>
      </c>
      <c r="AH1539" s="2" t="str">
        <f t="shared" si="706"/>
        <v>Best if given 2 months cold stratification[113]. Sow the seed in autumn if possible, otherwise in late winter or early spring in a cold frame in light shade. Germination may be inhibited by light[113]. Prick out the seedlings when they are large enough to handle into individual pots. Grow them on in a greenhouse or cold frame for their first winter and plant them out in late spring or early summer of the following year.
Cuttings of half-ripe wood, July/August in a frame[113].</v>
      </c>
      <c r="AI1539" s="1" t="s">
        <v>14354</v>
      </c>
      <c r="AJ1539" s="1" t="s">
        <v>53</v>
      </c>
      <c r="AK1539" s="1" t="s">
        <v>17104</v>
      </c>
      <c r="AL1539" s="1" t="str">
        <f t="shared" ref="AL1539:AL1602" si="716">IF(AM1539=TRUE, "Scented", "Unscented")</f>
        <v>Unscented</v>
      </c>
      <c r="AM1539" s="1" t="b">
        <v>0</v>
      </c>
      <c r="AN1539" s="1" t="b">
        <v>0</v>
      </c>
      <c r="AO1539" s="1" t="b">
        <v>0</v>
      </c>
      <c r="AP1539" s="5" t="s">
        <v>28</v>
      </c>
      <c r="AQ1539" s="5" t="str">
        <f t="shared" si="707"/>
        <v>Light, Medium, Heavy</v>
      </c>
      <c r="AR1539" s="1" t="s">
        <v>10</v>
      </c>
      <c r="AS1539" s="1" t="str">
        <f t="shared" ref="AS1539:AS1602" si="717">IF(AR1539="N", "None", IF(AR1539="S", "Partial", IF(AR1539="F", "Full", IF(AR1539="SN", "None, Partial", IF(AR1539="FS", "Partial, Full", IF(AR1539="FSN", "None, Partial, Full", ""))))))</f>
        <v>None, Partial</v>
      </c>
      <c r="AT1539" s="1" t="str">
        <f t="shared" si="708"/>
        <v>Partial, Full</v>
      </c>
      <c r="AU1539" s="1" t="s">
        <v>29</v>
      </c>
      <c r="AV1539" s="1" t="str">
        <f t="shared" si="709"/>
        <v>Moist</v>
      </c>
      <c r="AW1539" s="1" t="s">
        <v>12</v>
      </c>
      <c r="AX1539" s="1" t="str">
        <f t="shared" si="710"/>
        <v>Acid, Neutral, Alkaline</v>
      </c>
      <c r="AY1539" s="1" t="b">
        <v>0</v>
      </c>
      <c r="AZ1539" s="1" t="b">
        <v>0</v>
      </c>
      <c r="BA1539" s="1" t="b">
        <v>0</v>
      </c>
      <c r="BC1539" t="str">
        <f t="shared" si="711"/>
        <v>FALSE</v>
      </c>
      <c r="BE1539" t="str">
        <f t="shared" si="712"/>
        <v>FALSE</v>
      </c>
      <c r="BF1539" s="1" t="b">
        <v>0</v>
      </c>
      <c r="BG1539" s="1" t="b">
        <v>0</v>
      </c>
      <c r="BH1539" s="1" t="b">
        <v>0</v>
      </c>
      <c r="BJ1539" s="1" t="str">
        <f t="shared" si="713"/>
        <v>FALSE</v>
      </c>
      <c r="BL1539" t="str">
        <f t="shared" si="714"/>
        <v>FALSE</v>
      </c>
      <c r="BM1539" s="1" t="b">
        <v>0</v>
      </c>
      <c r="BN1539" s="1" t="b">
        <v>0</v>
      </c>
      <c r="BO1539" s="1">
        <f t="shared" ref="BO1539:BO1602" si="718">BQ1539+(BS1539*3)+BU1539</f>
        <v>15</v>
      </c>
      <c r="BP1539" s="1" t="s">
        <v>14355</v>
      </c>
      <c r="BQ1539" s="1" cm="1">
        <f t="array" ref="BQ1539">_xlfn.IFS(BP1539="None Known",0, LEN(BP1539)&gt;500, 5,LEN(BP1539)&gt;400, 4, LEN(BP1539)&gt;300, 3, LEN(BP1539)&gt;200, 2, LEN(BP1539)&gt;1, 1)</f>
        <v>4</v>
      </c>
      <c r="BR1539" s="1" t="s">
        <v>14356</v>
      </c>
      <c r="BS1539" s="1">
        <v>3</v>
      </c>
      <c r="BT1539" s="1" t="s">
        <v>14357</v>
      </c>
      <c r="BU1539" s="1">
        <v>2</v>
      </c>
      <c r="BV1539" s="1" t="s">
        <v>229</v>
      </c>
      <c r="BW1539" s="1" t="s">
        <v>31</v>
      </c>
      <c r="BX1539" s="1"/>
      <c r="BY1539" t="str">
        <f>_xlfn.XLOOKUP($B1539,Img_lookup!A:A,Img_lookup!B:B, "Not available")</f>
        <v>659327a8-d293-495b-9291-cf74d39c3285</v>
      </c>
      <c r="BZ1539" t="str">
        <f>_xlfn.XLOOKUP($B1539,Img_lookup!A:A,Img_lookup!C:C, "Not available")</f>
        <v>Prinsepia utilis Royle</v>
      </c>
      <c r="CA1539" t="str">
        <f>_xlfn.XLOOKUP($B1539,Img_lookup!A:A,Img_lookup!D:D, "Not available")</f>
        <v>Mrs. R. R. Stewart</v>
      </c>
      <c r="CB1539" t="str">
        <f>_xlfn.XLOOKUP($B1539,Img_lookup!A:A,Img_lookup!E:E, "https://imgur.com/aT5wafe")</f>
        <v>https://api.openverse.engineering/v1/images/659327a8-d293-495b-9291-cf74d39c3285/thumb/</v>
      </c>
    </row>
    <row r="1540" spans="1:80" ht="319" x14ac:dyDescent="0.15">
      <c r="A1540" s="1" t="s">
        <v>2471</v>
      </c>
      <c r="B1540" s="1" t="s">
        <v>2472</v>
      </c>
      <c r="C1540" s="1" t="s">
        <v>2473</v>
      </c>
      <c r="D1540" s="1" t="s">
        <v>2474</v>
      </c>
      <c r="E1540" s="1" t="s">
        <v>2475</v>
      </c>
      <c r="F1540" s="1" t="s">
        <v>85</v>
      </c>
      <c r="G1540" s="1" t="s">
        <v>85</v>
      </c>
      <c r="H1540" s="11" t="str">
        <f t="shared" si="693"/>
        <v>Annual</v>
      </c>
      <c r="J1540" s="1">
        <v>0.60000002399999997</v>
      </c>
      <c r="K1540" s="1">
        <v>0.30000001199999998</v>
      </c>
      <c r="L1540" t="str" cm="1">
        <f t="array" ref="L1540">_xlfn.IFS(J1540+K1540="", "Unknown", J1540+K1540&gt;3, "Large", J1540+K1540&gt;0.5, "Medium", J1540+K1540&gt;0, "Small")</f>
        <v>Medium</v>
      </c>
      <c r="M1540" s="1">
        <v>10</v>
      </c>
      <c r="N1540" cm="1">
        <f t="array" ref="N1540">IF($M1540="",INDEX($M$2:$M$2176,MATCH(1,INDEX(($A$2:$A$2176=$A1540)*($M$2:$M$2176&lt;&gt;""),0),0)),$M1540)</f>
        <v>10</v>
      </c>
      <c r="O1540" s="2" t="str">
        <f t="shared" si="715"/>
        <v>Grown indoors</v>
      </c>
      <c r="P1540" s="1" t="s">
        <v>196</v>
      </c>
      <c r="R1540" t="str">
        <f t="shared" ref="R1540:R1603" si="719">IF(Q1540="Fast", "Fast", IF(Q1540="Slow", "Slow", "Medium"))</f>
        <v>Medium</v>
      </c>
      <c r="T1540" s="1"/>
      <c r="U1540" s="1"/>
      <c r="V1540" s="1" t="s">
        <v>108</v>
      </c>
      <c r="W1540" s="6" t="str">
        <f>IF(ISNUMBER(SEARCH("-",V1540)),TRIM(LEFT(V1540,FIND("-",V1540)-1)),V1540)</f>
        <v>7</v>
      </c>
      <c r="X1540" t="str">
        <f>IF(W1540="1", "January", IF(W1540="2", "February", IF(W1540="3", "March", IF(W1540="4", "April", IF(W1540="5", "May", IF(W1540="6", "June", IF(W1540="7", "July", IF(W1540="8", "August", IF(W1540="9", "September", IF(W1540="10", "October", IF(W1540="11", "November", IF(W1540="12", "December", "Other"))))))))))))</f>
        <v>July</v>
      </c>
      <c r="Y1540" s="2" t="str">
        <f>IF(ISNUMBER(SEARCH("-",V1540)),TRIM(RIGHT(V1540,LEN(V1540)-SEARCH("-",V1540))),V1540)</f>
        <v>9</v>
      </c>
      <c r="Z1540" s="2" t="str">
        <f>IF(Y1540="1", "January", IF(Y1540="2", "February", IF(Y1540="3", "March", IF(Y1540="4", "April", IF(Y1540="5", "May", IF(Y1540="6", "June", IF(Y1540="7", "July", IF(Y1540="8", "August", IF(Y1540="9", "September", IF(Y1540="10", "October", IF(Y1540="11", "November", IF(Y1540="12", "December", "Other"))))))))))))</f>
        <v>September</v>
      </c>
      <c r="AF1540" s="1" t="s">
        <v>24667</v>
      </c>
      <c r="AG1540" s="1" t="str">
        <f t="shared" si="705"/>
        <v xml:space="preserve">Seed </v>
      </c>
      <c r="AH1540" s="2" t="str">
        <f t="shared" si="706"/>
        <v>Sow spring in a warm greenhouse.  When they are large enough to handle, prick the seedlings out into individual pots and plant them out after the last expected frosts[200].</v>
      </c>
      <c r="AI1540" s="1" t="s">
        <v>2476</v>
      </c>
      <c r="AK1540" s="1" t="s">
        <v>17104</v>
      </c>
      <c r="AL1540" s="1" t="str">
        <f t="shared" si="716"/>
        <v>Unscented</v>
      </c>
      <c r="AM1540" s="1" t="b">
        <v>0</v>
      </c>
      <c r="AN1540" s="1" t="b">
        <v>0</v>
      </c>
      <c r="AO1540" s="1" t="b">
        <v>0</v>
      </c>
      <c r="AP1540" s="5" t="s">
        <v>28</v>
      </c>
      <c r="AQ1540" s="5" t="str">
        <f t="shared" si="707"/>
        <v>Light, Medium, Heavy</v>
      </c>
      <c r="AR1540" s="1" t="s">
        <v>30</v>
      </c>
      <c r="AS1540" s="1" t="str">
        <f t="shared" si="717"/>
        <v>None</v>
      </c>
      <c r="AT1540" s="1" t="str">
        <f t="shared" si="708"/>
        <v>Full</v>
      </c>
      <c r="AU1540" s="1" t="s">
        <v>29</v>
      </c>
      <c r="AV1540" s="1" t="str">
        <f t="shared" si="709"/>
        <v>Moist</v>
      </c>
      <c r="AW1540" s="1" t="s">
        <v>12</v>
      </c>
      <c r="AX1540" s="1" t="str">
        <f t="shared" si="710"/>
        <v>Acid, Neutral, Alkaline</v>
      </c>
      <c r="AY1540" s="1" t="b">
        <v>0</v>
      </c>
      <c r="AZ1540" s="1" t="b">
        <v>0</v>
      </c>
      <c r="BA1540" s="1" t="b">
        <v>0</v>
      </c>
      <c r="BC1540" t="str">
        <f t="shared" si="711"/>
        <v>FALSE</v>
      </c>
      <c r="BE1540" t="str">
        <f t="shared" si="712"/>
        <v>FALSE</v>
      </c>
      <c r="BF1540" s="1" t="b">
        <v>0</v>
      </c>
      <c r="BG1540" s="1" t="b">
        <v>0</v>
      </c>
      <c r="BH1540" s="1" t="b">
        <v>0</v>
      </c>
      <c r="BI1540" s="1" t="s">
        <v>77</v>
      </c>
      <c r="BJ1540" s="1" t="str">
        <f t="shared" si="713"/>
        <v>TRUE</v>
      </c>
      <c r="BL1540" t="str">
        <f t="shared" si="714"/>
        <v>FALSE</v>
      </c>
      <c r="BM1540" s="1" t="b">
        <v>0</v>
      </c>
      <c r="BN1540" s="1" t="b">
        <v>0</v>
      </c>
      <c r="BO1540" s="1">
        <f t="shared" si="718"/>
        <v>7</v>
      </c>
      <c r="BP1540" s="1" t="s">
        <v>2477</v>
      </c>
      <c r="BQ1540" s="1" cm="1">
        <f t="array" ref="BQ1540">_xlfn.IFS(BP1540="None Known",0, LEN(BP1540)&gt;500, 5,LEN(BP1540)&gt;400, 4, LEN(BP1540)&gt;300, 3, LEN(BP1540)&gt;200, 2, LEN(BP1540)&gt;1, 1)</f>
        <v>1</v>
      </c>
      <c r="BR1540" s="16" t="s">
        <v>25327</v>
      </c>
      <c r="BS1540" s="1">
        <v>2</v>
      </c>
      <c r="BT1540" s="1" t="s">
        <v>31</v>
      </c>
      <c r="BU1540" s="1">
        <v>0</v>
      </c>
      <c r="BV1540" s="1" t="s">
        <v>80</v>
      </c>
      <c r="BW1540" s="1" t="s">
        <v>31</v>
      </c>
      <c r="BX1540" s="1"/>
      <c r="BY1540" t="str">
        <f>_xlfn.XLOOKUP($B1540,Img_lookup!A:A,Img_lookup!B:B, "Not available")</f>
        <v>29ab9906-0864-42f9-b43e-10b10c49e526</v>
      </c>
      <c r="BZ1540" t="str">
        <f>_xlfn.XLOOKUP($B1540,Img_lookup!A:A,Img_lookup!C:C, "Not available")</f>
        <v>Proboscidea fragrans (Lindl.) Decne.</v>
      </c>
      <c r="CA1540" t="str">
        <f>_xlfn.XLOOKUP($B1540,Img_lookup!A:A,Img_lookup!D:D, "Not available")</f>
        <v>-- Bennett; Dunn, --; Torke and -- Wieder</v>
      </c>
      <c r="CB1540" t="str">
        <f>_xlfn.XLOOKUP($B1540,Img_lookup!A:A,Img_lookup!E:E, "https://imgur.com/aT5wafe")</f>
        <v>https://api.openverse.engineering/v1/images/29ab9906-0864-42f9-b43e-10b10c49e526/thumb/</v>
      </c>
    </row>
    <row r="1541" spans="1:80" ht="409.6" x14ac:dyDescent="0.15">
      <c r="A1541" s="1" t="s">
        <v>14245</v>
      </c>
      <c r="B1541" s="1" t="s">
        <v>14246</v>
      </c>
      <c r="C1541" s="1" t="s">
        <v>14247</v>
      </c>
      <c r="E1541" s="1" t="s">
        <v>9289</v>
      </c>
      <c r="F1541" s="1" t="s">
        <v>22</v>
      </c>
      <c r="G1541" s="1" t="s">
        <v>22</v>
      </c>
      <c r="H1541" s="11" t="str">
        <f t="shared" si="693"/>
        <v>Perennial</v>
      </c>
      <c r="I1541" s="1" t="s">
        <v>17108</v>
      </c>
      <c r="J1541" s="1">
        <v>2.5</v>
      </c>
      <c r="K1541" s="1">
        <v>2.5</v>
      </c>
      <c r="L1541" t="str" cm="1">
        <f t="array" ref="L1541">_xlfn.IFS(J1541+K1541="", "Unknown", J1541+K1541&gt;3, "Large", J1541+K1541&gt;0.5, "Medium", J1541+K1541&gt;0, "Small")</f>
        <v>Large</v>
      </c>
      <c r="M1541" s="1">
        <v>9</v>
      </c>
      <c r="N1541" cm="1">
        <f t="array" ref="N1541">IF($M1541="",INDEX($M$2:$M$2176,MATCH(1,INDEX(($A$2:$A$2176=$A1541)*($M$2:$M$2176&lt;&gt;""),0),0)),$M1541)</f>
        <v>9</v>
      </c>
      <c r="O1541" s="2" t="str">
        <f t="shared" si="715"/>
        <v>Grown indoors</v>
      </c>
      <c r="P1541" s="1" t="s">
        <v>14248</v>
      </c>
      <c r="R1541" t="str">
        <f t="shared" si="719"/>
        <v>Medium</v>
      </c>
      <c r="S1541" s="1" t="s">
        <v>24</v>
      </c>
      <c r="T1541" s="1" t="str">
        <f>LEFT(S1541,FIND("-",S1541)-1)</f>
        <v xml:space="preserve">1 </v>
      </c>
      <c r="U1541" s="1" t="str">
        <f>RIGHT(S1541,FIND("-",S1541)-1)</f>
        <v>12</v>
      </c>
      <c r="V1541" s="1">
        <v>9</v>
      </c>
      <c r="W1541" s="6">
        <f>IF(ISNUMBER(SEARCH("-",V1541)),TRIM(LEFT(V1541,FIND("-",V1541)-1)),V1541)</f>
        <v>9</v>
      </c>
      <c r="X1541" t="str">
        <f>IF(W1541=1, "January", IF(W1541=2, "February", IF(W1541=3, "March", IF(W1541=4, "April", IF(W1541=5, "May", IF(W1541=6, "June", IF(W1541=7, "July", IF(W1541=8, "August", IF(W1541=9, "September", IF(W1541=10, "October", IF(W1541=11, "November", IF(W1541=12, "December", "Other"))))))))))))</f>
        <v>September</v>
      </c>
      <c r="AF1541" s="16" t="s">
        <v>24167</v>
      </c>
      <c r="AG1541" s="1" t="str">
        <f t="shared" si="705"/>
        <v xml:space="preserve">Seed </v>
      </c>
      <c r="AH1541" s="2" t="str">
        <f t="shared" si="706"/>
        <v>Best sown as soon as it is ripe in the autumn in individual pots in a greenhouse. See notes above on soil requirements. When they are large enough to handle, prick the seedlings out into individual pots and grow them on in the greenhouse for at least their first winter. Plant them out into their permanent positions in late spring or early summer, after the last expected frosts. Consider giving them some protection from the cold for at least their first winter outdoors.
Cuttings of half-ripe wood. July/August in a frame[200].</v>
      </c>
      <c r="AI1541" s="1" t="s">
        <v>14249</v>
      </c>
      <c r="AJ1541" s="1" t="s">
        <v>26</v>
      </c>
      <c r="AK1541" s="1" t="s">
        <v>17104</v>
      </c>
      <c r="AL1541" s="1" t="str">
        <f t="shared" si="716"/>
        <v>Unscented</v>
      </c>
      <c r="AM1541" s="1" t="b">
        <v>0</v>
      </c>
      <c r="AN1541" s="1" t="b">
        <v>0</v>
      </c>
      <c r="AO1541" s="1" t="b">
        <v>0</v>
      </c>
      <c r="AP1541" s="5" t="s">
        <v>9</v>
      </c>
      <c r="AQ1541" s="5" t="str">
        <f t="shared" si="707"/>
        <v>Light</v>
      </c>
      <c r="AR1541" s="1" t="s">
        <v>30</v>
      </c>
      <c r="AS1541" s="1" t="str">
        <f t="shared" si="717"/>
        <v>None</v>
      </c>
      <c r="AT1541" s="1" t="str">
        <f t="shared" si="708"/>
        <v>Full</v>
      </c>
      <c r="AU1541" s="1" t="s">
        <v>11</v>
      </c>
      <c r="AV1541" s="1" t="str">
        <f t="shared" si="709"/>
        <v>Dry, Moist</v>
      </c>
      <c r="AW1541" s="1" t="s">
        <v>146</v>
      </c>
      <c r="AX1541" s="1" t="str">
        <f t="shared" si="710"/>
        <v>Acid</v>
      </c>
      <c r="AY1541" s="1" t="b">
        <v>1</v>
      </c>
      <c r="AZ1541" s="1" t="b">
        <v>0</v>
      </c>
      <c r="BA1541" s="1" t="b">
        <v>0</v>
      </c>
      <c r="BC1541" t="str">
        <f t="shared" si="711"/>
        <v>FALSE</v>
      </c>
      <c r="BE1541" t="str">
        <f t="shared" si="712"/>
        <v>FALSE</v>
      </c>
      <c r="BF1541" s="1" t="b">
        <v>1</v>
      </c>
      <c r="BG1541" s="1" t="b">
        <v>0</v>
      </c>
      <c r="BH1541" s="1" t="b">
        <v>0</v>
      </c>
      <c r="BI1541" s="1" t="s">
        <v>77</v>
      </c>
      <c r="BJ1541" s="1" t="str">
        <f t="shared" si="713"/>
        <v>TRUE</v>
      </c>
      <c r="BL1541" t="str">
        <f t="shared" si="714"/>
        <v>FALSE</v>
      </c>
      <c r="BM1541" s="1" t="b">
        <v>0</v>
      </c>
      <c r="BN1541" s="1" t="b">
        <v>0</v>
      </c>
      <c r="BO1541" s="1">
        <f t="shared" si="718"/>
        <v>4</v>
      </c>
      <c r="BP1541" s="1" t="s">
        <v>31</v>
      </c>
      <c r="BQ1541" s="1" cm="1">
        <f t="array" ref="BQ1541">_xlfn.IFS(BP1541="None Known",0, LEN(BP1541)&gt;500, 5,LEN(BP1541)&gt;400, 4, LEN(BP1541)&gt;300, 3, LEN(BP1541)&gt;200, 2, LEN(BP1541)&gt;1, 1)</f>
        <v>0</v>
      </c>
      <c r="BR1541" s="1" t="s">
        <v>14250</v>
      </c>
      <c r="BS1541" s="1">
        <v>1</v>
      </c>
      <c r="BT1541" s="1" t="s">
        <v>14251</v>
      </c>
      <c r="BU1541" s="1">
        <v>1</v>
      </c>
      <c r="BV1541" s="1" t="s">
        <v>3506</v>
      </c>
      <c r="BW1541" s="1" t="s">
        <v>31</v>
      </c>
      <c r="BX1541" s="1"/>
      <c r="BY1541" t="str">
        <f>_xlfn.XLOOKUP($B1541,Img_lookup!A:A,Img_lookup!B:B, "Not available")</f>
        <v>4df53dfc-c0dd-4655-99ae-8c3173a78f27</v>
      </c>
      <c r="BZ1541" t="str">
        <f>_xlfn.XLOOKUP($B1541,Img_lookup!A:A,Img_lookup!C:C, "Not available")</f>
        <v>Protea mellifera - sugar bush, Cape Town 01/05/1960</v>
      </c>
      <c r="CA1541" t="str">
        <f>_xlfn.XLOOKUP($B1541,Img_lookup!A:A,Img_lookup!D:D, "Not available")</f>
        <v>Mary Gillham Archive Project</v>
      </c>
      <c r="CB1541" t="str">
        <f>_xlfn.XLOOKUP($B1541,Img_lookup!A:A,Img_lookup!E:E, "https://imgur.com/aT5wafe")</f>
        <v>https://api.openverse.engineering/v1/images/4df53dfc-c0dd-4655-99ae-8c3173a78f27/thumb/</v>
      </c>
    </row>
    <row r="1542" spans="1:80" ht="409.6" x14ac:dyDescent="0.15">
      <c r="A1542" s="1" t="s">
        <v>901</v>
      </c>
      <c r="B1542" s="1" t="s">
        <v>902</v>
      </c>
      <c r="C1542" s="1" t="s">
        <v>903</v>
      </c>
      <c r="D1542" s="1" t="s">
        <v>904</v>
      </c>
      <c r="E1542" s="1" t="s">
        <v>905</v>
      </c>
      <c r="F1542" s="1" t="s">
        <v>62</v>
      </c>
      <c r="G1542" s="1" t="s">
        <v>62</v>
      </c>
      <c r="H1542" s="11" t="str">
        <f t="shared" ref="H1542:H1605" si="720">IF(ISNUMBER(SEARCH("/",$F1542)),$F1542,IF(ISNUMBER(SEARCH("Annual",$F1542)),"Annual","Perennial"))</f>
        <v>Perennial</v>
      </c>
      <c r="I1542" s="1" t="s">
        <v>17108</v>
      </c>
      <c r="J1542" s="1">
        <v>25</v>
      </c>
      <c r="L1542" t="str" cm="1">
        <f t="array" ref="L1542">_xlfn.IFS(J1542+K1542="", "Unknown", J1542+K1542&gt;3, "Large", J1542+K1542&gt;0.5, "Medium", J1542+K1542&gt;0, "Small")</f>
        <v>Large</v>
      </c>
      <c r="M1542" s="1">
        <v>9</v>
      </c>
      <c r="N1542" cm="1">
        <f t="array" ref="N1542">IF($M1542="",INDEX($M$2:$M$2176,MATCH(1,INDEX(($A$2:$A$2176=$A1542)*($M$2:$M$2176&lt;&gt;""),0),0)),$M1542)</f>
        <v>9</v>
      </c>
      <c r="O1542" s="2" t="str">
        <f t="shared" si="715"/>
        <v>Grown indoors</v>
      </c>
      <c r="P1542" s="1" t="s">
        <v>906</v>
      </c>
      <c r="Q1542" s="1" t="s">
        <v>17111</v>
      </c>
      <c r="R1542" t="str">
        <f t="shared" si="719"/>
        <v>Slow</v>
      </c>
      <c r="S1542" s="1" t="s">
        <v>24</v>
      </c>
      <c r="T1542" s="1" t="str">
        <f>LEFT(S1542,FIND("-",S1542)-1)</f>
        <v xml:space="preserve">1 </v>
      </c>
      <c r="U1542" s="1" t="str">
        <f>RIGHT(S1542,FIND("-",S1542)-1)</f>
        <v>12</v>
      </c>
      <c r="W1542" s="1"/>
      <c r="X1542" s="1"/>
      <c r="Y1542" s="1"/>
      <c r="Z1542" s="1"/>
      <c r="AA1542" s="1" t="s">
        <v>907</v>
      </c>
      <c r="AB1542" s="1" t="str">
        <f t="shared" ref="AB1542:AB1547" si="721">IF(ISNUMBER(SEARCH("-",AA1542)),TRIM(LEFT(AA1542,FIND("-",AA1542)-1)),AA1542)</f>
        <v>10</v>
      </c>
      <c r="AC1542" s="1" t="str">
        <f>IF(AB1542="1", "January", IF(AB1542="2", "February", IF(AB1542="3", "March", IF(AB1542="4", "April", IF(AB1542="5", "May", IF(AB1542="6", "June", IF(AB1542="7", "July", IF(AB1542="8", "August", IF(AB1542="9", "September", IF(AB1542="10", "October", IF(AB1542="11", "November", IF(AB1542="12", "December", "Other"))))))))))))</f>
        <v>October</v>
      </c>
      <c r="AD1542" s="1" t="str">
        <f>IF(ISNUMBER(SEARCH("-",AA1542)),TRIM(RIGHT(AA1542,LEN(AA1542)-SEARCH("-",AA1542))),AA1542)</f>
        <v>11</v>
      </c>
      <c r="AE1542" s="1" t="str">
        <f>IF(AD1542="1", "January", IF(AD1542="2", "February", IF(AD1542="3", "March", IF(AD1542="4", "April", IF(AD1542="5", "May", IF(AD1542="6", "June", IF(AD1542="7", "July", IF(AD1542="8", "August", IF(AD1542="9", "September", IF(AD1542="10", "October", IF(AD1542="11", "November", IF(AD1542="12", "December", "Other"))))))))))))</f>
        <v>November</v>
      </c>
      <c r="AF1542" s="16" t="s">
        <v>25146</v>
      </c>
      <c r="AG1542" s="1" t="str">
        <f t="shared" si="705"/>
        <v xml:space="preserve">Seed </v>
      </c>
      <c r="AH1542" s="2" t="str">
        <f t="shared" si="706"/>
        <v>It can be sown at any time of the year in a sandy soil in a greenhouse[1]. It can take 18 months to germinate[200].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 Easy[1].
Cuttings of ripe wood with a heel in late summer.</v>
      </c>
      <c r="AI1542" s="1" t="s">
        <v>908</v>
      </c>
      <c r="AJ1542" s="1" t="s">
        <v>1</v>
      </c>
      <c r="AK1542" s="1" t="s">
        <v>17105</v>
      </c>
      <c r="AL1542" s="1" t="str">
        <f t="shared" si="716"/>
        <v>Unscented</v>
      </c>
      <c r="AM1542" s="1" t="b">
        <v>0</v>
      </c>
      <c r="AN1542" s="1" t="b">
        <v>1</v>
      </c>
      <c r="AO1542" s="1" t="b">
        <v>0</v>
      </c>
      <c r="AP1542" s="5" t="s">
        <v>28</v>
      </c>
      <c r="AQ1542" s="5" t="str">
        <f t="shared" si="707"/>
        <v>Light, Medium, Heavy</v>
      </c>
      <c r="AR1542" s="1" t="s">
        <v>10</v>
      </c>
      <c r="AS1542" s="1" t="str">
        <f t="shared" si="717"/>
        <v>None, Partial</v>
      </c>
      <c r="AT1542" s="1" t="str">
        <f t="shared" si="708"/>
        <v>Partial, Full</v>
      </c>
      <c r="AU1542" s="1" t="s">
        <v>29</v>
      </c>
      <c r="AV1542" s="1" t="str">
        <f t="shared" si="709"/>
        <v>Moist</v>
      </c>
      <c r="AW1542" s="1" t="s">
        <v>12</v>
      </c>
      <c r="AX1542" s="1" t="str">
        <f t="shared" si="710"/>
        <v>Acid, Neutral, Alkaline</v>
      </c>
      <c r="AY1542" s="1" t="b">
        <v>0</v>
      </c>
      <c r="AZ1542" s="1" t="b">
        <v>0</v>
      </c>
      <c r="BA1542" s="1" t="b">
        <v>0</v>
      </c>
      <c r="BC1542" t="str">
        <f t="shared" si="711"/>
        <v>FALSE</v>
      </c>
      <c r="BE1542" t="str">
        <f t="shared" si="712"/>
        <v>FALSE</v>
      </c>
      <c r="BF1542" s="1" t="b">
        <v>0</v>
      </c>
      <c r="BG1542" s="1" t="b">
        <v>0</v>
      </c>
      <c r="BH1542" s="1" t="b">
        <v>0</v>
      </c>
      <c r="BJ1542" s="1" t="str">
        <f t="shared" si="713"/>
        <v>FALSE</v>
      </c>
      <c r="BL1542" t="str">
        <f t="shared" si="714"/>
        <v>FALSE</v>
      </c>
      <c r="BM1542" s="1" t="b">
        <v>0</v>
      </c>
      <c r="BN1542" s="1" t="b">
        <v>0</v>
      </c>
      <c r="BO1542" s="1">
        <f t="shared" si="718"/>
        <v>7</v>
      </c>
      <c r="BP1542" s="1" t="s">
        <v>909</v>
      </c>
      <c r="BQ1542" s="1" cm="1">
        <f t="array" ref="BQ1542">_xlfn.IFS(BP1542="None Known",0, LEN(BP1542)&gt;500, 5,LEN(BP1542)&gt;400, 4, LEN(BP1542)&gt;300, 3, LEN(BP1542)&gt;200, 2, LEN(BP1542)&gt;1, 1)</f>
        <v>1</v>
      </c>
      <c r="BR1542" s="1" t="s">
        <v>910</v>
      </c>
      <c r="BS1542" s="1">
        <v>2</v>
      </c>
      <c r="BT1542" s="1" t="s">
        <v>31</v>
      </c>
      <c r="BU1542" s="1">
        <v>0</v>
      </c>
      <c r="BV1542" s="1" t="s">
        <v>911</v>
      </c>
      <c r="BW1542" s="1" t="s">
        <v>31</v>
      </c>
      <c r="BX1542" s="1"/>
      <c r="BY1542" t="str">
        <f>_xlfn.XLOOKUP($B1542,Img_lookup!A:A,Img_lookup!B:B, "Not available")</f>
        <v>73581c3e-90c4-4c40-8509-feb52f6b6277</v>
      </c>
      <c r="BZ1542" t="str">
        <f>_xlfn.XLOOKUP($B1542,Img_lookup!A:A,Img_lookup!C:C, "Not available")</f>
        <v>Prumnopitys ferruginea 63530100.jpg</v>
      </c>
      <c r="CA1542" t="str">
        <f>_xlfn.XLOOKUP($B1542,Img_lookup!A:A,Img_lookup!D:D, "Not available")</f>
        <v>Peter de Lange</v>
      </c>
      <c r="CB1542" t="str">
        <f>_xlfn.XLOOKUP($B1542,Img_lookup!A:A,Img_lookup!E:E, "https://imgur.com/aT5wafe")</f>
        <v>https://api.openverse.engineering/v1/images/73581c3e-90c4-4c40-8509-feb52f6b6277/thumb/</v>
      </c>
    </row>
    <row r="1543" spans="1:80" ht="409.6" x14ac:dyDescent="0.15">
      <c r="A1543" s="1" t="s">
        <v>103</v>
      </c>
      <c r="B1543" s="1" t="s">
        <v>8046</v>
      </c>
      <c r="C1543" s="1" t="s">
        <v>8047</v>
      </c>
      <c r="E1543" s="1" t="s">
        <v>3140</v>
      </c>
      <c r="F1543" s="1" t="s">
        <v>6</v>
      </c>
      <c r="G1543" s="1" t="s">
        <v>6</v>
      </c>
      <c r="H1543" s="11" t="str">
        <f t="shared" si="720"/>
        <v>Perennial</v>
      </c>
      <c r="J1543" s="1">
        <v>0.15000000599999999</v>
      </c>
      <c r="K1543" s="1">
        <v>0.30000001199999998</v>
      </c>
      <c r="L1543" t="str" cm="1">
        <f t="array" ref="L1543">_xlfn.IFS(J1543+K1543="", "Unknown", J1543+K1543&gt;3, "Large", J1543+K1543&gt;0.5, "Medium", J1543+K1543&gt;0, "Small")</f>
        <v>Small</v>
      </c>
      <c r="M1543" s="1">
        <v>3</v>
      </c>
      <c r="N1543" cm="1">
        <f t="array" ref="N1543">IF($M1543="",INDEX($M$2:$M$2176,MATCH(1,INDEX(($A$2:$A$2176=$A1543)*($M$2:$M$2176&lt;&gt;""),0),0)),$M1543)</f>
        <v>3</v>
      </c>
      <c r="O1543" s="2" t="str">
        <f t="shared" si="715"/>
        <v>Hardy to cold</v>
      </c>
      <c r="P1543" s="1" t="s">
        <v>8048</v>
      </c>
      <c r="R1543" t="str">
        <f t="shared" si="719"/>
        <v>Medium</v>
      </c>
      <c r="T1543" s="1"/>
      <c r="U1543" s="1"/>
      <c r="V1543" s="1" t="s">
        <v>108</v>
      </c>
      <c r="W1543" s="6" t="str">
        <f t="shared" ref="W1543:W1570" si="722">IF(ISNUMBER(SEARCH("-",V1543)),TRIM(LEFT(V1543,FIND("-",V1543)-1)),V1543)</f>
        <v>7</v>
      </c>
      <c r="X1543" t="str">
        <f>IF(W1543="1", "January", IF(W1543="2", "February", IF(W1543="3", "March", IF(W1543="4", "April", IF(W1543="5", "May", IF(W1543="6", "June", IF(W1543="7", "July", IF(W1543="8", "August", IF(W1543="9", "September", IF(W1543="10", "October", IF(W1543="11", "November", IF(W1543="12", "December", "Other"))))))))))))</f>
        <v>July</v>
      </c>
      <c r="Y1543" s="2" t="str">
        <f>IF(ISNUMBER(SEARCH("-",V1543)),TRIM(RIGHT(V1543,LEN(V1543)-SEARCH("-",V1543))),V1543)</f>
        <v>9</v>
      </c>
      <c r="Z1543" s="2" t="str">
        <f>IF(Y1543="1", "January", IF(Y1543="2", "February", IF(Y1543="3", "March", IF(Y1543="4", "April", IF(Y1543="5", "May", IF(Y1543="6", "June", IF(Y1543="7", "July", IF(Y1543="8", "August", IF(Y1543="9", "September", IF(Y1543="10", "October", IF(Y1543="11", "November", IF(Y1543="12", "December", "Other"))))))))))))</f>
        <v>September</v>
      </c>
      <c r="AA1543" s="1" t="s">
        <v>427</v>
      </c>
      <c r="AB1543" s="1" t="str">
        <f t="shared" si="721"/>
        <v>8</v>
      </c>
      <c r="AC1543" s="1" t="str">
        <f>IF(AB1543="1", "January", IF(AB1543="2", "February", IF(AB1543="3", "March", IF(AB1543="4", "April", IF(AB1543="5", "May", IF(AB1543="6", "June", IF(AB1543="7", "July", IF(AB1543="8", "August", IF(AB1543="9", "September", IF(AB1543="10", "October", IF(AB1543="11", "November", IF(AB1543="12", "December", "Other"))))))))))))</f>
        <v>August</v>
      </c>
      <c r="AD1543" s="1" t="str">
        <f>IF(ISNUMBER(SEARCH("-",AA1543)),TRIM(RIGHT(AA1543,LEN(AA1543)-SEARCH("-",AA1543))),AA1543)</f>
        <v>9</v>
      </c>
      <c r="AE1543" s="1" t="str">
        <f>IF(AD1543="1", "January", IF(AD1543="2", "February", IF(AD1543="3", "March", IF(AD1543="4", "April", IF(AD1543="5", "May", IF(AD1543="6", "June", IF(AD1543="7", "July", IF(AD1543="8", "August", IF(AD1543="9", "September", IF(AD1543="10", "October", IF(AD1543="11", "November", IF(AD1543="12", "December", "Other"))))))))))))</f>
        <v>September</v>
      </c>
      <c r="AF1543" s="16" t="s">
        <v>24668</v>
      </c>
      <c r="AG1543" s="1" t="str">
        <f t="shared" si="705"/>
        <v xml:space="preserve">Seed </v>
      </c>
      <c r="AH1543" s="2" t="str">
        <f t="shared" si="706"/>
        <v>Sow in mid spring in a cold frame. When they are large enough to handle, prick the seedlings out into individual pots and plant them out in the summer.
If you have sufficient seed then it can be sown outdoors in situ in mid to late spring.
Division in spring or autumn.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43" s="1" t="s">
        <v>8049</v>
      </c>
      <c r="AJ1543" s="1" t="s">
        <v>26</v>
      </c>
      <c r="AK1543" s="1" t="s">
        <v>17104</v>
      </c>
      <c r="AL1543" s="1" t="str">
        <f t="shared" si="716"/>
        <v>Unscented</v>
      </c>
      <c r="AM1543" s="1" t="b">
        <v>0</v>
      </c>
      <c r="AN1543" s="1" t="b">
        <v>0</v>
      </c>
      <c r="AO1543" s="1" t="b">
        <v>1</v>
      </c>
      <c r="AP1543" s="5" t="s">
        <v>28</v>
      </c>
      <c r="AQ1543" s="5" t="str">
        <f t="shared" si="707"/>
        <v>Light, Medium, Heavy</v>
      </c>
      <c r="AR1543" s="1" t="s">
        <v>10</v>
      </c>
      <c r="AS1543" s="1" t="str">
        <f t="shared" si="717"/>
        <v>None, Partial</v>
      </c>
      <c r="AT1543" s="1" t="str">
        <f t="shared" si="708"/>
        <v>Partial, Full</v>
      </c>
      <c r="AU1543" s="1" t="s">
        <v>29</v>
      </c>
      <c r="AV1543" s="1" t="str">
        <f t="shared" si="709"/>
        <v>Moist</v>
      </c>
      <c r="AW1543" s="1" t="s">
        <v>12</v>
      </c>
      <c r="AX1543" s="1" t="str">
        <f t="shared" si="710"/>
        <v>Acid, Neutral, Alkaline</v>
      </c>
      <c r="AY1543" s="1" t="b">
        <v>0</v>
      </c>
      <c r="AZ1543" s="1" t="b">
        <v>0</v>
      </c>
      <c r="BA1543" s="1" t="b">
        <v>0</v>
      </c>
      <c r="BC1543" t="str">
        <f t="shared" si="711"/>
        <v>FALSE</v>
      </c>
      <c r="BE1543" t="str">
        <f t="shared" si="712"/>
        <v>FALSE</v>
      </c>
      <c r="BF1543" s="1" t="b">
        <v>0</v>
      </c>
      <c r="BG1543" s="1" t="b">
        <v>0</v>
      </c>
      <c r="BH1543" s="1" t="b">
        <v>0</v>
      </c>
      <c r="BI1543" s="1" t="s">
        <v>30</v>
      </c>
      <c r="BJ1543" s="1" t="str">
        <f t="shared" si="713"/>
        <v>FALSE</v>
      </c>
      <c r="BL1543" t="str">
        <f t="shared" si="714"/>
        <v>FALSE</v>
      </c>
      <c r="BM1543" s="1" t="b">
        <v>0</v>
      </c>
      <c r="BN1543" s="1" t="b">
        <v>0</v>
      </c>
      <c r="BO1543" s="1">
        <f t="shared" si="718"/>
        <v>13</v>
      </c>
      <c r="BP1543" s="1" t="s">
        <v>8050</v>
      </c>
      <c r="BQ1543" s="1" cm="1">
        <f t="array" ref="BQ1543">_xlfn.IFS(BP1543="None Known",0, LEN(BP1543)&gt;500, 5,LEN(BP1543)&gt;400, 4, LEN(BP1543)&gt;300, 3, LEN(BP1543)&gt;200, 2, LEN(BP1543)&gt;1, 1)</f>
        <v>1</v>
      </c>
      <c r="BR1543" s="1" t="s">
        <v>8051</v>
      </c>
      <c r="BS1543" s="1">
        <v>3</v>
      </c>
      <c r="BT1543" s="1" t="s">
        <v>8052</v>
      </c>
      <c r="BU1543" s="1">
        <v>3</v>
      </c>
      <c r="BV1543" s="1" t="s">
        <v>8053</v>
      </c>
      <c r="BW1543" s="1" t="s">
        <v>31</v>
      </c>
      <c r="BX1543" s="1"/>
      <c r="BY1543" t="str">
        <f>_xlfn.XLOOKUP($B1543,Img_lookup!A:A,Img_lookup!B:B, "Not available")</f>
        <v>9dc2e1d6-3831-48a0-a8f6-91259d3cf243</v>
      </c>
      <c r="BZ1543" t="str">
        <f>_xlfn.XLOOKUP($B1543,Img_lookup!A:A,Img_lookup!C:C, "Not available")</f>
        <v>self-heal (Prunella vulgaris)</v>
      </c>
      <c r="CA1543" t="str">
        <f>_xlfn.XLOOKUP($B1543,Img_lookup!A:A,Img_lookup!D:D, "Not available")</f>
        <v>Scott Darbey</v>
      </c>
      <c r="CB1543" t="str">
        <f>_xlfn.XLOOKUP($B1543,Img_lookup!A:A,Img_lookup!E:E, "https://imgur.com/aT5wafe")</f>
        <v>https://api.openverse.engineering/v1/images/9dc2e1d6-3831-48a0-a8f6-91259d3cf243/thumb/</v>
      </c>
    </row>
    <row r="1544" spans="1:80" ht="409.6" x14ac:dyDescent="0.15">
      <c r="A1544" s="1" t="s">
        <v>58</v>
      </c>
      <c r="B1544" s="1" t="s">
        <v>13593</v>
      </c>
      <c r="C1544" s="1" t="s">
        <v>13594</v>
      </c>
      <c r="E1544" s="1" t="s">
        <v>13595</v>
      </c>
      <c r="F1544" s="1" t="s">
        <v>62</v>
      </c>
      <c r="G1544" s="1" t="s">
        <v>62</v>
      </c>
      <c r="H1544" s="11" t="str">
        <f t="shared" si="720"/>
        <v>Perennial</v>
      </c>
      <c r="I1544" s="1" t="s">
        <v>17107</v>
      </c>
      <c r="J1544" s="1">
        <v>3.5</v>
      </c>
      <c r="L1544" t="str" cm="1">
        <f t="array" ref="L1544">_xlfn.IFS(J1544+K1544="", "Unknown", J1544+K1544&gt;3, "Large", J1544+K1544&gt;0.5, "Medium", J1544+K1544&gt;0, "Small")</f>
        <v>Large</v>
      </c>
      <c r="M1544" s="1">
        <v>5</v>
      </c>
      <c r="N1544" cm="1">
        <f t="array" ref="N1544">IF($M1544="",INDEX($M$2:$M$2176,MATCH(1,INDEX(($A$2:$A$2176=$A1544)*($M$2:$M$2176&lt;&gt;""),0),0)),$M1544)</f>
        <v>5</v>
      </c>
      <c r="O1544" s="2" t="str">
        <f t="shared" si="715"/>
        <v>Seasonal outdoors</v>
      </c>
      <c r="P1544" s="1" t="s">
        <v>13596</v>
      </c>
      <c r="Q1544" s="1" t="s">
        <v>17109</v>
      </c>
      <c r="R1544" t="str">
        <f t="shared" si="719"/>
        <v>Fast</v>
      </c>
      <c r="T1544" s="1"/>
      <c r="U1544" s="1"/>
      <c r="V1544" s="1">
        <v>4</v>
      </c>
      <c r="W1544" s="6">
        <f t="shared" si="722"/>
        <v>4</v>
      </c>
      <c r="X1544" t="str">
        <f>IF(W1544=1, "January", IF(W1544=2, "February", IF(W1544=3, "March", IF(W1544=4, "April", IF(W1544=5, "May", IF(W1544=6, "June", IF(W1544=7, "July", IF(W1544=8, "August", IF(W1544=9, "September", IF(W1544=10, "October", IF(W1544=11, "November", IF(W1544=12, "December", "Other"))))))))))))</f>
        <v>April</v>
      </c>
      <c r="Y1544" s="1"/>
      <c r="Z1544" s="1"/>
      <c r="AA1544" s="1">
        <v>8</v>
      </c>
      <c r="AB1544" s="1">
        <f t="shared" si="721"/>
        <v>8</v>
      </c>
      <c r="AC1544" s="1" t="str">
        <f>IF(AB1544=1, "January", IF(AB1544=2, "February", IF(AB1544=3, "March", IF(AB1544=4, "April", IF(AB1544=5, "May", IF(AB1544=6, "June", IF(AB1544=7, "July", IF(AB1544=8, "August", IF(AB1544=9, "September", IF(AB1544=10, "October", IF(AB1544=11, "November", IF(AB1544=12, "December", "Other"))))))))))))</f>
        <v>August</v>
      </c>
      <c r="AD1544" s="1"/>
      <c r="AE1544" s="1"/>
      <c r="AF1544" s="16" t="s">
        <v>24983</v>
      </c>
      <c r="AG1544" s="1" t="str">
        <f t="shared" si="705"/>
        <v xml:space="preserve">Seed </v>
      </c>
      <c r="AH1544"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44" s="1" t="s">
        <v>13597</v>
      </c>
      <c r="AJ1544" s="1" t="s">
        <v>53</v>
      </c>
      <c r="AK1544" s="1" t="s">
        <v>17104</v>
      </c>
      <c r="AL1544" s="1" t="str">
        <f t="shared" si="716"/>
        <v>Unscented</v>
      </c>
      <c r="AM1544" s="1" t="b">
        <v>0</v>
      </c>
      <c r="AN1544" s="1" t="b">
        <v>1</v>
      </c>
      <c r="AO1544" s="1" t="b">
        <v>0</v>
      </c>
      <c r="AP1544" s="5" t="s">
        <v>28</v>
      </c>
      <c r="AQ1544" s="5" t="str">
        <f t="shared" si="707"/>
        <v>Light, Medium, Heavy</v>
      </c>
      <c r="AR1544" s="1" t="s">
        <v>10</v>
      </c>
      <c r="AS1544" s="1" t="str">
        <f t="shared" si="717"/>
        <v>None, Partial</v>
      </c>
      <c r="AT1544" s="1" t="str">
        <f t="shared" si="708"/>
        <v>Partial, Full</v>
      </c>
      <c r="AU1544" s="1" t="s">
        <v>29</v>
      </c>
      <c r="AV1544" s="1" t="str">
        <f t="shared" si="709"/>
        <v>Moist</v>
      </c>
      <c r="AW1544" s="1" t="s">
        <v>12</v>
      </c>
      <c r="AX1544" s="1" t="str">
        <f t="shared" si="710"/>
        <v>Acid, Neutral, Alkaline</v>
      </c>
      <c r="AY1544" s="1" t="b">
        <v>0</v>
      </c>
      <c r="AZ1544" s="1" t="b">
        <v>0</v>
      </c>
      <c r="BA1544" s="1" t="b">
        <v>0</v>
      </c>
      <c r="BC1544" t="str">
        <f t="shared" si="711"/>
        <v>FALSE</v>
      </c>
      <c r="BE1544" t="str">
        <f t="shared" si="712"/>
        <v>FALSE</v>
      </c>
      <c r="BF1544" s="1" t="b">
        <v>0</v>
      </c>
      <c r="BG1544" s="1" t="b">
        <v>0</v>
      </c>
      <c r="BH1544" s="1" t="b">
        <v>0</v>
      </c>
      <c r="BJ1544" s="1" t="str">
        <f t="shared" si="713"/>
        <v>FALSE</v>
      </c>
      <c r="BL1544" t="str">
        <f t="shared" si="714"/>
        <v>FALSE</v>
      </c>
      <c r="BM1544" s="1" t="b">
        <v>0</v>
      </c>
      <c r="BN1544" s="1" t="b">
        <v>0</v>
      </c>
      <c r="BO1544" s="1">
        <f t="shared" si="718"/>
        <v>12</v>
      </c>
      <c r="BP1544" s="1" t="s">
        <v>13598</v>
      </c>
      <c r="BQ1544" s="1" cm="1">
        <f t="array" ref="BQ1544">_xlfn.IFS(BP1544="None Known",0, LEN(BP1544)&gt;500, 5,LEN(BP1544)&gt;400, 4, LEN(BP1544)&gt;300, 3, LEN(BP1544)&gt;200, 2, LEN(BP1544)&gt;1, 1)</f>
        <v>2</v>
      </c>
      <c r="BR1544" s="16" t="s">
        <v>24984</v>
      </c>
      <c r="BS1544" s="1">
        <v>3</v>
      </c>
      <c r="BT1544" s="1" t="s">
        <v>2672</v>
      </c>
      <c r="BU1544" s="1">
        <v>1</v>
      </c>
      <c r="BV1544" s="1" t="s">
        <v>465</v>
      </c>
      <c r="BW1544" s="1" t="s">
        <v>68</v>
      </c>
      <c r="BX1544" s="1"/>
      <c r="BY1544" t="str">
        <f>_xlfn.XLOOKUP($B1544,Img_lookup!A:A,Img_lookup!B:B, "Not available")</f>
        <v>31911e07-0a0e-493f-bbb3-98e2462e7b3b</v>
      </c>
      <c r="BZ1544" t="str">
        <f>_xlfn.XLOOKUP($B1544,Img_lookup!A:A,Img_lookup!C:C, "Not available")</f>
        <v>Prunus alleghaniensis Porter</v>
      </c>
      <c r="CA1544" t="str">
        <f>_xlfn.XLOOKUP($B1544,Img_lookup!A:A,Img_lookup!D:D, "Not available")</f>
        <v>W. M. Canby</v>
      </c>
      <c r="CB1544" t="str">
        <f>_xlfn.XLOOKUP($B1544,Img_lookup!A:A,Img_lookup!E:E, "https://imgur.com/aT5wafe")</f>
        <v>https://api.openverse.engineering/v1/images/31911e07-0a0e-493f-bbb3-98e2462e7b3b/thumb/</v>
      </c>
    </row>
    <row r="1545" spans="1:80" ht="409.6" x14ac:dyDescent="0.15">
      <c r="A1545" s="1" t="s">
        <v>58</v>
      </c>
      <c r="B1545" s="1" t="s">
        <v>13812</v>
      </c>
      <c r="D1545" s="1" t="s">
        <v>13813</v>
      </c>
      <c r="E1545" s="1" t="s">
        <v>13814</v>
      </c>
      <c r="F1545" s="1" t="s">
        <v>62</v>
      </c>
      <c r="G1545" s="1" t="s">
        <v>62</v>
      </c>
      <c r="H1545" s="11" t="str">
        <f t="shared" si="720"/>
        <v>Perennial</v>
      </c>
      <c r="I1545" s="1" t="s">
        <v>17107</v>
      </c>
      <c r="J1545" s="1">
        <v>10</v>
      </c>
      <c r="L1545" t="str" cm="1">
        <f t="array" ref="L1545">_xlfn.IFS(J1545+K1545="", "Unknown", J1545+K1545&gt;3, "Large", J1545+K1545&gt;0.5, "Medium", J1545+K1545&gt;0, "Small")</f>
        <v>Large</v>
      </c>
      <c r="M1545" s="1">
        <v>3</v>
      </c>
      <c r="N1545" cm="1">
        <f t="array" ref="N1545">IF($M1545="",INDEX($M$2:$M$2176,MATCH(1,INDEX(($A$2:$A$2176=$A1545)*($M$2:$M$2176&lt;&gt;""),0),0)),$M1545)</f>
        <v>3</v>
      </c>
      <c r="O1545" s="2" t="str">
        <f t="shared" si="715"/>
        <v>Hardy to cold</v>
      </c>
      <c r="P1545" s="1" t="s">
        <v>13815</v>
      </c>
      <c r="R1545" t="str">
        <f t="shared" si="719"/>
        <v>Medium</v>
      </c>
      <c r="T1545" s="1"/>
      <c r="U1545" s="1"/>
      <c r="V1545" s="1">
        <v>4</v>
      </c>
      <c r="W1545" s="6">
        <f t="shared" si="722"/>
        <v>4</v>
      </c>
      <c r="X1545" t="str">
        <f>IF(W1545=1, "January", IF(W1545=2, "February", IF(W1545=3, "March", IF(W1545=4, "April", IF(W1545=5, "May", IF(W1545=6, "June", IF(W1545=7, "July", IF(W1545=8, "August", IF(W1545=9, "September", IF(W1545=10, "October", IF(W1545=11, "November", IF(W1545=12, "December", "Other"))))))))))))</f>
        <v>April</v>
      </c>
      <c r="Y1545" s="1"/>
      <c r="Z1545" s="1"/>
      <c r="AA1545" s="1">
        <v>8</v>
      </c>
      <c r="AB1545" s="1">
        <f t="shared" si="721"/>
        <v>8</v>
      </c>
      <c r="AC1545" s="1" t="str">
        <f>IF(AB1545=1, "January", IF(AB1545=2, "February", IF(AB1545=3, "March", IF(AB1545=4, "April", IF(AB1545=5, "May", IF(AB1545=6, "June", IF(AB1545=7, "July", IF(AB1545=8, "August", IF(AB1545=9, "September", IF(AB1545=10, "October", IF(AB1545=11, "November", IF(AB1545=12, "December", "Other"))))))))))))</f>
        <v>August</v>
      </c>
      <c r="AD1545" s="1"/>
      <c r="AE1545" s="1"/>
      <c r="AF1545" s="16" t="s">
        <v>24983</v>
      </c>
      <c r="AG1545" s="1" t="str">
        <f t="shared" si="705"/>
        <v xml:space="preserve">Seed </v>
      </c>
      <c r="AH1545"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45" s="1" t="s">
        <v>13816</v>
      </c>
      <c r="AJ1545" s="1" t="s">
        <v>53</v>
      </c>
      <c r="AK1545" s="1" t="s">
        <v>17104</v>
      </c>
      <c r="AL1545" s="1" t="str">
        <f t="shared" si="716"/>
        <v>Unscented</v>
      </c>
      <c r="AM1545" s="1" t="b">
        <v>0</v>
      </c>
      <c r="AN1545" s="1" t="b">
        <v>1</v>
      </c>
      <c r="AO1545" s="1" t="b">
        <v>0</v>
      </c>
      <c r="AP1545" s="5" t="s">
        <v>28</v>
      </c>
      <c r="AQ1545" s="5" t="str">
        <f t="shared" si="707"/>
        <v>Light, Medium, Heavy</v>
      </c>
      <c r="AR1545" s="1" t="s">
        <v>10</v>
      </c>
      <c r="AS1545" s="1" t="str">
        <f t="shared" si="717"/>
        <v>None, Partial</v>
      </c>
      <c r="AT1545" s="1" t="str">
        <f t="shared" si="708"/>
        <v>Partial, Full</v>
      </c>
      <c r="AU1545" s="1" t="s">
        <v>29</v>
      </c>
      <c r="AV1545" s="1" t="str">
        <f t="shared" si="709"/>
        <v>Moist</v>
      </c>
      <c r="AW1545" s="1" t="s">
        <v>12</v>
      </c>
      <c r="AX1545" s="1" t="str">
        <f t="shared" si="710"/>
        <v>Acid, Neutral, Alkaline</v>
      </c>
      <c r="AY1545" s="1" t="b">
        <v>0</v>
      </c>
      <c r="AZ1545" s="1" t="b">
        <v>0</v>
      </c>
      <c r="BA1545" s="1" t="b">
        <v>0</v>
      </c>
      <c r="BC1545" t="str">
        <f t="shared" si="711"/>
        <v>FALSE</v>
      </c>
      <c r="BE1545" t="str">
        <f t="shared" si="712"/>
        <v>FALSE</v>
      </c>
      <c r="BF1545" s="1" t="b">
        <v>0</v>
      </c>
      <c r="BG1545" s="1" t="b">
        <v>0</v>
      </c>
      <c r="BH1545" s="1" t="b">
        <v>0</v>
      </c>
      <c r="BJ1545" s="1" t="str">
        <f t="shared" si="713"/>
        <v>FALSE</v>
      </c>
      <c r="BL1545" t="str">
        <f t="shared" si="714"/>
        <v>FALSE</v>
      </c>
      <c r="BM1545" s="1" t="b">
        <v>0</v>
      </c>
      <c r="BN1545" s="1" t="b">
        <v>0</v>
      </c>
      <c r="BO1545" s="1">
        <f t="shared" si="718"/>
        <v>12</v>
      </c>
      <c r="BP1545" s="1" t="s">
        <v>13817</v>
      </c>
      <c r="BQ1545" s="1" cm="1">
        <f t="array" ref="BQ1545">_xlfn.IFS(BP1545="None Known",0, LEN(BP1545)&gt;500, 5,LEN(BP1545)&gt;400, 4, LEN(BP1545)&gt;300, 3, LEN(BP1545)&gt;200, 2, LEN(BP1545)&gt;1, 1)</f>
        <v>2</v>
      </c>
      <c r="BR1545" s="16" t="s">
        <v>24985</v>
      </c>
      <c r="BS1545" s="1">
        <v>3</v>
      </c>
      <c r="BT1545" s="1" t="s">
        <v>2672</v>
      </c>
      <c r="BU1545" s="1">
        <v>1</v>
      </c>
      <c r="BV1545" s="1" t="s">
        <v>9840</v>
      </c>
      <c r="BW1545" s="1" t="s">
        <v>68</v>
      </c>
      <c r="BX1545" s="1"/>
      <c r="BY1545" t="str">
        <f>_xlfn.XLOOKUP($B1545,Img_lookup!A:A,Img_lookup!B:B, "Not available")</f>
        <v>Not available</v>
      </c>
      <c r="BZ1545" t="str">
        <f>_xlfn.XLOOKUP($B1545,Img_lookup!A:A,Img_lookup!C:C, "Not available")</f>
        <v>Not available</v>
      </c>
      <c r="CA1545" t="str">
        <f>_xlfn.XLOOKUP($B1545,Img_lookup!A:A,Img_lookup!D:D, "Not available")</f>
        <v>Not available</v>
      </c>
      <c r="CB1545" t="str">
        <f>_xlfn.XLOOKUP($B1545,Img_lookup!A:A,Img_lookup!E:E, "https://imgur.com/aT5wafe")</f>
        <v>https://imgur.com/aT5wafe</v>
      </c>
    </row>
    <row r="1546" spans="1:80" ht="409.6" x14ac:dyDescent="0.15">
      <c r="A1546" s="1" t="s">
        <v>58</v>
      </c>
      <c r="B1546" s="1" t="s">
        <v>5536</v>
      </c>
      <c r="C1546" s="1" t="s">
        <v>5537</v>
      </c>
      <c r="D1546" s="1" t="s">
        <v>5538</v>
      </c>
      <c r="E1546" s="1" t="s">
        <v>5539</v>
      </c>
      <c r="F1546" s="1" t="s">
        <v>62</v>
      </c>
      <c r="G1546" s="1" t="s">
        <v>62</v>
      </c>
      <c r="H1546" s="11" t="str">
        <f t="shared" si="720"/>
        <v>Perennial</v>
      </c>
      <c r="I1546" s="1" t="s">
        <v>17107</v>
      </c>
      <c r="J1546" s="1">
        <v>9</v>
      </c>
      <c r="K1546" s="1">
        <v>6</v>
      </c>
      <c r="L1546" t="str" cm="1">
        <f t="array" ref="L1546">_xlfn.IFS(J1546+K1546="", "Unknown", J1546+K1546&gt;3, "Large", J1546+K1546&gt;0.5, "Medium", J1546+K1546&gt;0, "Small")</f>
        <v>Large</v>
      </c>
      <c r="M1546" s="1">
        <v>5</v>
      </c>
      <c r="N1546" cm="1">
        <f t="array" ref="N1546">IF($M1546="",INDEX($M$2:$M$2176,MATCH(1,INDEX(($A$2:$A$2176=$A1546)*($M$2:$M$2176&lt;&gt;""),0),0)),$M1546)</f>
        <v>5</v>
      </c>
      <c r="O1546" s="2" t="str">
        <f t="shared" si="715"/>
        <v>Seasonal outdoors</v>
      </c>
      <c r="P1546" s="1" t="s">
        <v>5540</v>
      </c>
      <c r="Q1546" s="1" t="s">
        <v>17110</v>
      </c>
      <c r="R1546" t="str">
        <f t="shared" si="719"/>
        <v>Medium</v>
      </c>
      <c r="T1546" s="1"/>
      <c r="U1546" s="1"/>
      <c r="V1546" s="1" t="s">
        <v>251</v>
      </c>
      <c r="W1546" s="6" t="str">
        <f t="shared" si="722"/>
        <v>3</v>
      </c>
      <c r="X1546" t="str">
        <f>IF(W1546="1", "January", IF(W1546="2", "February", IF(W1546="3", "March", IF(W1546="4", "April", IF(W1546="5", "May", IF(W1546="6", "June", IF(W1546="7", "July", IF(W1546="8", "August", IF(W1546="9", "September", IF(W1546="10", "October", IF(W1546="11", "November", IF(W1546="12", "December", "Other"))))))))))))</f>
        <v>March</v>
      </c>
      <c r="Y1546" s="2" t="str">
        <f>IF(ISNUMBER(SEARCH("-",V1546)),TRIM(RIGHT(V1546,LEN(V1546)-SEARCH("-",V1546))),V1546)</f>
        <v>4</v>
      </c>
      <c r="Z1546" s="2" t="str">
        <f>IF(Y1546="1", "January", IF(Y1546="2", "February", IF(Y1546="3", "March", IF(Y1546="4", "April", IF(Y1546="5", "May", IF(Y1546="6", "June", IF(Y1546="7", "July", IF(Y1546="8", "August", IF(Y1546="9", "September", IF(Y1546="10", "October", IF(Y1546="11", "November", IF(Y1546="12", "December", "Other"))))))))))))</f>
        <v>April</v>
      </c>
      <c r="AA1546" s="1" t="s">
        <v>108</v>
      </c>
      <c r="AB1546" s="1" t="str">
        <f t="shared" si="721"/>
        <v>7</v>
      </c>
      <c r="AC1546" s="1" t="str">
        <f>IF(AB1546="1", "January", IF(AB1546="2", "February", IF(AB1546="3", "March", IF(AB1546="4", "April", IF(AB1546="5", "May", IF(AB1546="6", "June", IF(AB1546="7", "July", IF(AB1546="8", "August", IF(AB1546="9", "September", IF(AB1546="10", "October", IF(AB1546="11", "November", IF(AB1546="12", "December", "Other"))))))))))))</f>
        <v>July</v>
      </c>
      <c r="AD1546" s="1" t="str">
        <f>IF(ISNUMBER(SEARCH("-",AA1546)),TRIM(RIGHT(AA1546,LEN(AA1546)-SEARCH("-",AA1546))),AA1546)</f>
        <v>9</v>
      </c>
      <c r="AE1546" s="1" t="str">
        <f>IF(AD1546="1", "January", IF(AD1546="2", "February", IF(AD1546="3", "March", IF(AD1546="4", "April", IF(AD1546="5", "May", IF(AD1546="6", "June", IF(AD1546="7", "July", IF(AD1546="8", "August", IF(AD1546="9", "September", IF(AD1546="10", "October", IF(AD1546="11", "November", IF(AD1546="12", "December", "Other"))))))))))))</f>
        <v>September</v>
      </c>
      <c r="AF1546" s="16" t="s">
        <v>24986</v>
      </c>
      <c r="AG1546" s="1" t="str">
        <f t="shared" si="705"/>
        <v xml:space="preserve">Seed </v>
      </c>
      <c r="AH1546"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Difficult[113].
Softwood cuttings from strongly growing plants in spring to early summer in a frame[200]. Difficult.
Layering in spring.</v>
      </c>
      <c r="AI1546" s="1" t="s">
        <v>5541</v>
      </c>
      <c r="AJ1546" s="1" t="s">
        <v>53</v>
      </c>
      <c r="AK1546" s="1" t="s">
        <v>17104</v>
      </c>
      <c r="AL1546" s="1" t="str">
        <f t="shared" si="716"/>
        <v>Unscented</v>
      </c>
      <c r="AM1546" s="1" t="b">
        <v>0</v>
      </c>
      <c r="AN1546" s="1" t="b">
        <v>0</v>
      </c>
      <c r="AO1546" s="1" t="b">
        <v>0</v>
      </c>
      <c r="AP1546" s="5" t="s">
        <v>54</v>
      </c>
      <c r="AQ1546" s="5" t="str">
        <f t="shared" si="707"/>
        <v>Light, Medium</v>
      </c>
      <c r="AR1546" s="1" t="s">
        <v>10</v>
      </c>
      <c r="AS1546" s="1" t="str">
        <f t="shared" si="717"/>
        <v>None, Partial</v>
      </c>
      <c r="AT1546" s="1" t="str">
        <f t="shared" si="708"/>
        <v>Partial, Full</v>
      </c>
      <c r="AU1546" s="1" t="s">
        <v>29</v>
      </c>
      <c r="AV1546" s="1" t="str">
        <f t="shared" si="709"/>
        <v>Moist</v>
      </c>
      <c r="AW1546" s="1" t="s">
        <v>12</v>
      </c>
      <c r="AX1546" s="1" t="str">
        <f t="shared" si="710"/>
        <v>Acid, Neutral, Alkaline</v>
      </c>
      <c r="AY1546" s="1" t="b">
        <v>0</v>
      </c>
      <c r="AZ1546" s="1" t="b">
        <v>0</v>
      </c>
      <c r="BA1546" s="1" t="b">
        <v>0</v>
      </c>
      <c r="BC1546" t="str">
        <f t="shared" si="711"/>
        <v>FALSE</v>
      </c>
      <c r="BE1546" t="str">
        <f t="shared" si="712"/>
        <v>FALSE</v>
      </c>
      <c r="BF1546" s="1" t="b">
        <v>0</v>
      </c>
      <c r="BG1546" s="1" t="b">
        <v>0</v>
      </c>
      <c r="BH1546" s="1" t="b">
        <v>0</v>
      </c>
      <c r="BI1546" s="1" t="s">
        <v>77</v>
      </c>
      <c r="BJ1546" s="1" t="str">
        <f t="shared" si="713"/>
        <v>TRUE</v>
      </c>
      <c r="BK1546" s="1" t="s">
        <v>77</v>
      </c>
      <c r="BL1546" t="str">
        <f t="shared" si="714"/>
        <v>TRUE</v>
      </c>
      <c r="BM1546" s="1" t="b">
        <v>0</v>
      </c>
      <c r="BN1546" s="1" t="b">
        <v>0</v>
      </c>
      <c r="BO1546" s="1">
        <f t="shared" si="718"/>
        <v>15</v>
      </c>
      <c r="BP1546" s="1" t="s">
        <v>5542</v>
      </c>
      <c r="BQ1546" s="1" cm="1">
        <f t="array" ref="BQ1546">_xlfn.IFS(BP1546="None Known",0, LEN(BP1546)&gt;500, 5,LEN(BP1546)&gt;400, 4, LEN(BP1546)&gt;300, 3, LEN(BP1546)&gt;200, 2, LEN(BP1546)&gt;1, 1)</f>
        <v>3</v>
      </c>
      <c r="BR1546" s="16" t="s">
        <v>24987</v>
      </c>
      <c r="BS1546" s="1">
        <v>3</v>
      </c>
      <c r="BT1546" s="1" t="s">
        <v>5543</v>
      </c>
      <c r="BU1546" s="1">
        <v>3</v>
      </c>
      <c r="BV1546" s="1" t="s">
        <v>5544</v>
      </c>
      <c r="BW1546" s="1" t="s">
        <v>5545</v>
      </c>
      <c r="BX1546" s="1"/>
      <c r="BY1546" t="str">
        <f>_xlfn.XLOOKUP($B1546,Img_lookup!A:A,Img_lookup!B:B, "Not available")</f>
        <v>0207858c-e202-4d19-aa15-b7c5875114d7</v>
      </c>
      <c r="BZ1546" t="str">
        <f>_xlfn.XLOOKUP($B1546,Img_lookup!A:A,Img_lookup!C:C, "Not available")</f>
        <v>Sweet cherry (Prunus avium), Pomegranate (Punica granatum), and apricot (Prunus armeniaca). Bessler, Basilius, Hortus Eystettensis, vol. 2: Ordo collectarum arborum et fruticum aestivalium, t. 145, (1640) [B. Bessler]</v>
      </c>
      <c r="CA1546" t="str">
        <f>_xlfn.XLOOKUP($B1546,Img_lookup!A:A,Img_lookup!D:D, "Not available")</f>
        <v>Swallowtail Garden Seeds</v>
      </c>
      <c r="CB1546" t="str">
        <f>_xlfn.XLOOKUP($B1546,Img_lookup!A:A,Img_lookup!E:E, "https://imgur.com/aT5wafe")</f>
        <v>https://api.openverse.engineering/v1/images/0207858c-e202-4d19-aa15-b7c5875114d7/thumb/</v>
      </c>
    </row>
    <row r="1547" spans="1:80" ht="409.6" x14ac:dyDescent="0.15">
      <c r="A1547" s="1" t="s">
        <v>58</v>
      </c>
      <c r="B1547" s="1" t="s">
        <v>5854</v>
      </c>
      <c r="C1547" s="1" t="s">
        <v>5855</v>
      </c>
      <c r="D1547" s="1" t="s">
        <v>5856</v>
      </c>
      <c r="E1547" s="1" t="s">
        <v>4177</v>
      </c>
      <c r="F1547" s="1" t="s">
        <v>62</v>
      </c>
      <c r="G1547" s="1" t="s">
        <v>62</v>
      </c>
      <c r="H1547" s="11" t="str">
        <f t="shared" si="720"/>
        <v>Perennial</v>
      </c>
      <c r="I1547" s="1" t="s">
        <v>17107</v>
      </c>
      <c r="J1547" s="1">
        <v>18</v>
      </c>
      <c r="K1547" s="1">
        <v>7</v>
      </c>
      <c r="L1547" t="str" cm="1">
        <f t="array" ref="L1547">_xlfn.IFS(J1547+K1547="", "Unknown", J1547+K1547&gt;3, "Large", J1547+K1547&gt;0.5, "Medium", J1547+K1547&gt;0, "Small")</f>
        <v>Large</v>
      </c>
      <c r="M1547" s="1">
        <v>3</v>
      </c>
      <c r="N1547" cm="1">
        <f t="array" ref="N1547">IF($M1547="",INDEX($M$2:$M$2176,MATCH(1,INDEX(($A$2:$A$2176=$A1547)*($M$2:$M$2176&lt;&gt;""),0),0)),$M1547)</f>
        <v>3</v>
      </c>
      <c r="O1547" s="2" t="str">
        <f t="shared" si="715"/>
        <v>Hardy to cold</v>
      </c>
      <c r="P1547" s="1" t="s">
        <v>5857</v>
      </c>
      <c r="Q1547" s="1" t="s">
        <v>17109</v>
      </c>
      <c r="R1547" t="str">
        <f t="shared" si="719"/>
        <v>Fast</v>
      </c>
      <c r="T1547" s="1"/>
      <c r="U1547" s="1"/>
      <c r="V1547" s="1" t="s">
        <v>188</v>
      </c>
      <c r="W1547" s="6" t="str">
        <f t="shared" si="722"/>
        <v>4</v>
      </c>
      <c r="X1547" t="str">
        <f>IF(W1547="1", "January", IF(W1547="2", "February", IF(W1547="3", "March", IF(W1547="4", "April", IF(W1547="5", "May", IF(W1547="6", "June", IF(W1547="7", "July", IF(W1547="8", "August", IF(W1547="9", "September", IF(W1547="10", "October", IF(W1547="11", "November", IF(W1547="12", "December", "Other"))))))))))))</f>
        <v>April</v>
      </c>
      <c r="Y1547" s="2" t="str">
        <f>IF(ISNUMBER(SEARCH("-",V1547)),TRIM(RIGHT(V1547,LEN(V1547)-SEARCH("-",V1547))),V1547)</f>
        <v>5</v>
      </c>
      <c r="Z1547" s="2" t="str">
        <f>IF(Y1547="1", "January", IF(Y1547="2", "February", IF(Y1547="3", "March", IF(Y1547="4", "April", IF(Y1547="5", "May", IF(Y1547="6", "June", IF(Y1547="7", "July", IF(Y1547="8", "August", IF(Y1547="9", "September", IF(Y1547="10", "October", IF(Y1547="11", "November", IF(Y1547="12", "December", "Other"))))))))))))</f>
        <v>May</v>
      </c>
      <c r="AA1547" s="1" t="s">
        <v>51</v>
      </c>
      <c r="AB1547" s="1" t="str">
        <f t="shared" si="721"/>
        <v>7</v>
      </c>
      <c r="AC1547" s="1" t="str">
        <f>IF(AB1547="1", "January", IF(AB1547="2", "February", IF(AB1547="3", "March", IF(AB1547="4", "April", IF(AB1547="5", "May", IF(AB1547="6", "June", IF(AB1547="7", "July", IF(AB1547="8", "August", IF(AB1547="9", "September", IF(AB1547="10", "October", IF(AB1547="11", "November", IF(AB1547="12", "December", "Other"))))))))))))</f>
        <v>July</v>
      </c>
      <c r="AD1547" s="1" t="str">
        <f>IF(ISNUMBER(SEARCH("-",AA1547)),TRIM(RIGHT(AA1547,LEN(AA1547)-SEARCH("-",AA1547))),AA1547)</f>
        <v>8</v>
      </c>
      <c r="AE1547" s="1" t="str">
        <f>IF(AD1547="1", "January", IF(AD1547="2", "February", IF(AD1547="3", "March", IF(AD1547="4", "April", IF(AD1547="5", "May", IF(AD1547="6", "June", IF(AD1547="7", "July", IF(AD1547="8", "August", IF(AD1547="9", "September", IF(AD1547="10", "October", IF(AD1547="11", "November", IF(AD1547="12", "December", "Other"))))))))))))</f>
        <v>August</v>
      </c>
      <c r="AF1547" s="16" t="s">
        <v>24988</v>
      </c>
      <c r="AG1547" s="1" t="str">
        <f t="shared" si="705"/>
        <v xml:space="preserve">Seed </v>
      </c>
      <c r="AH1547"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Division of suckers in the dormant season[98]. They can be planted out direct into their permanent positions.
Layering in spring.</v>
      </c>
      <c r="AI1547" s="1" t="s">
        <v>5858</v>
      </c>
      <c r="AJ1547" s="1" t="s">
        <v>26</v>
      </c>
      <c r="AK1547" s="1" t="s">
        <v>17104</v>
      </c>
      <c r="AL1547" s="1" t="str">
        <f t="shared" si="716"/>
        <v>Unscented</v>
      </c>
      <c r="AM1547" s="1" t="b">
        <v>0</v>
      </c>
      <c r="AN1547" s="1" t="b">
        <v>1</v>
      </c>
      <c r="AO1547" s="1" t="b">
        <v>0</v>
      </c>
      <c r="AP1547" s="5" t="s">
        <v>28</v>
      </c>
      <c r="AQ1547" s="5" t="str">
        <f t="shared" si="707"/>
        <v>Light, Medium, Heavy</v>
      </c>
      <c r="AR1547" s="1" t="s">
        <v>10</v>
      </c>
      <c r="AS1547" s="1" t="str">
        <f t="shared" si="717"/>
        <v>None, Partial</v>
      </c>
      <c r="AT1547" s="1" t="str">
        <f t="shared" si="708"/>
        <v>Partial, Full</v>
      </c>
      <c r="AU1547" s="1" t="s">
        <v>29</v>
      </c>
      <c r="AV1547" s="1" t="str">
        <f t="shared" si="709"/>
        <v>Moist</v>
      </c>
      <c r="AW1547" s="1" t="s">
        <v>12</v>
      </c>
      <c r="AX1547" s="1" t="str">
        <f t="shared" si="710"/>
        <v>Acid, Neutral, Alkaline</v>
      </c>
      <c r="AY1547" s="1" t="b">
        <v>0</v>
      </c>
      <c r="AZ1547" s="1" t="b">
        <v>0</v>
      </c>
      <c r="BA1547" s="1" t="b">
        <v>0</v>
      </c>
      <c r="BC1547" t="str">
        <f t="shared" si="711"/>
        <v>FALSE</v>
      </c>
      <c r="BE1547" t="str">
        <f t="shared" si="712"/>
        <v>FALSE</v>
      </c>
      <c r="BF1547" s="1" t="b">
        <v>0</v>
      </c>
      <c r="BG1547" s="1" t="b">
        <v>0</v>
      </c>
      <c r="BH1547" s="1" t="b">
        <v>0</v>
      </c>
      <c r="BJ1547" s="1" t="str">
        <f t="shared" si="713"/>
        <v>FALSE</v>
      </c>
      <c r="BK1547" s="1" t="s">
        <v>30</v>
      </c>
      <c r="BL1547" t="str">
        <f t="shared" si="714"/>
        <v>FALSE</v>
      </c>
      <c r="BM1547" s="1" t="b">
        <v>0</v>
      </c>
      <c r="BN1547" s="1" t="b">
        <v>1</v>
      </c>
      <c r="BO1547" s="1">
        <f t="shared" si="718"/>
        <v>16</v>
      </c>
      <c r="BP1547" s="1" t="s">
        <v>5859</v>
      </c>
      <c r="BQ1547" s="1" cm="1">
        <f t="array" ref="BQ1547">_xlfn.IFS(BP1547="None Known",0, LEN(BP1547)&gt;500, 5,LEN(BP1547)&gt;400, 4, LEN(BP1547)&gt;300, 3, LEN(BP1547)&gt;200, 2, LEN(BP1547)&gt;1, 1)</f>
        <v>2</v>
      </c>
      <c r="BR1547" s="16" t="s">
        <v>24989</v>
      </c>
      <c r="BS1547" s="1">
        <v>4</v>
      </c>
      <c r="BT1547" s="1" t="s">
        <v>5860</v>
      </c>
      <c r="BU1547" s="1">
        <v>2</v>
      </c>
      <c r="BV1547" s="1" t="s">
        <v>5861</v>
      </c>
      <c r="BW1547" s="1" t="s">
        <v>68</v>
      </c>
      <c r="BX1547" s="1"/>
      <c r="BY1547" t="str">
        <f>_xlfn.XLOOKUP($B1547,Img_lookup!A:A,Img_lookup!B:B, "Not available")</f>
        <v>0207858c-e202-4d19-aa15-b7c5875114d7</v>
      </c>
      <c r="BZ1547" t="str">
        <f>_xlfn.XLOOKUP($B1547,Img_lookup!A:A,Img_lookup!C:C, "Not available")</f>
        <v>Sweet cherry (Prunus avium), Pomegranate (Punica granatum), and apricot (Prunus armeniaca). Bessler, Basilius, Hortus Eystettensis, vol. 2: Ordo collectarum arborum et fruticum aestivalium, t. 145, (1640) [B. Bessler]</v>
      </c>
      <c r="CA1547" t="str">
        <f>_xlfn.XLOOKUP($B1547,Img_lookup!A:A,Img_lookup!D:D, "Not available")</f>
        <v>Swallowtail Garden Seeds</v>
      </c>
      <c r="CB1547" t="str">
        <f>_xlfn.XLOOKUP($B1547,Img_lookup!A:A,Img_lookup!E:E, "https://imgur.com/aT5wafe")</f>
        <v>https://api.openverse.engineering/v1/images/0207858c-e202-4d19-aa15-b7c5875114d7/thumb/</v>
      </c>
    </row>
    <row r="1548" spans="1:80" ht="409.6" x14ac:dyDescent="0.15">
      <c r="A1548" s="1" t="s">
        <v>58</v>
      </c>
      <c r="B1548" s="1" t="s">
        <v>15629</v>
      </c>
      <c r="C1548" s="1" t="s">
        <v>15630</v>
      </c>
      <c r="D1548" s="1" t="s">
        <v>15631</v>
      </c>
      <c r="E1548" s="1" t="s">
        <v>15632</v>
      </c>
      <c r="F1548" s="1" t="s">
        <v>62</v>
      </c>
      <c r="G1548" s="1" t="s">
        <v>62</v>
      </c>
      <c r="H1548" s="11" t="str">
        <f t="shared" si="720"/>
        <v>Perennial</v>
      </c>
      <c r="I1548" s="1" t="s">
        <v>17107</v>
      </c>
      <c r="J1548" s="1">
        <v>30</v>
      </c>
      <c r="L1548" t="str" cm="1">
        <f t="array" ref="L1548">_xlfn.IFS(J1548+K1548="", "Unknown", J1548+K1548&gt;3, "Large", J1548+K1548&gt;0.5, "Medium", J1548+K1548&gt;0, "Small")</f>
        <v>Large</v>
      </c>
      <c r="M1548" s="1">
        <v>8</v>
      </c>
      <c r="N1548" cm="1">
        <f t="array" ref="N1548">IF($M1548="",INDEX($M$2:$M$2176,MATCH(1,INDEX(($A$2:$A$2176=$A1548)*($M$2:$M$2176&lt;&gt;""),0),0)),$M1548)</f>
        <v>8</v>
      </c>
      <c r="O1548" s="2" t="str">
        <f t="shared" si="715"/>
        <v>Grown indoors</v>
      </c>
      <c r="P1548" s="1" t="s">
        <v>15633</v>
      </c>
      <c r="R1548" t="str">
        <f t="shared" si="719"/>
        <v>Medium</v>
      </c>
      <c r="T1548" s="1"/>
      <c r="U1548" s="1"/>
      <c r="V1548" s="1">
        <v>4</v>
      </c>
      <c r="W1548" s="6">
        <f t="shared" si="722"/>
        <v>4</v>
      </c>
      <c r="X1548" t="str">
        <f>IF(W1548=1, "January", IF(W1548=2, "February", IF(W1548=3, "March", IF(W1548=4, "April", IF(W1548=5, "May", IF(W1548=6, "June", IF(W1548=7, "July", IF(W1548=8, "August", IF(W1548=9, "September", IF(W1548=10, "October", IF(W1548=11, "November", IF(W1548=12, "December", "Other"))))))))))))</f>
        <v>April</v>
      </c>
      <c r="AF1548" s="16" t="s">
        <v>24983</v>
      </c>
      <c r="AG1548" s="1" t="str">
        <f t="shared" si="705"/>
        <v xml:space="preserve">Seed </v>
      </c>
      <c r="AH1548"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48" s="1" t="s">
        <v>15634</v>
      </c>
      <c r="AJ1548" s="1" t="s">
        <v>53</v>
      </c>
      <c r="AK1548" s="1" t="s">
        <v>17104</v>
      </c>
      <c r="AL1548" s="1" t="str">
        <f t="shared" si="716"/>
        <v>Unscented</v>
      </c>
      <c r="AM1548" s="1" t="b">
        <v>0</v>
      </c>
      <c r="AN1548" s="1" t="b">
        <v>1</v>
      </c>
      <c r="AO1548" s="1" t="b">
        <v>0</v>
      </c>
      <c r="AP1548" s="5" t="s">
        <v>28</v>
      </c>
      <c r="AQ1548" s="5" t="str">
        <f t="shared" si="707"/>
        <v>Light, Medium, Heavy</v>
      </c>
      <c r="AR1548" s="1" t="s">
        <v>10</v>
      </c>
      <c r="AS1548" s="1" t="str">
        <f t="shared" si="717"/>
        <v>None, Partial</v>
      </c>
      <c r="AT1548" s="1" t="str">
        <f t="shared" si="708"/>
        <v>Partial, Full</v>
      </c>
      <c r="AU1548" s="1" t="s">
        <v>29</v>
      </c>
      <c r="AV1548" s="1" t="str">
        <f t="shared" si="709"/>
        <v>Moist</v>
      </c>
      <c r="AW1548" s="1" t="s">
        <v>12</v>
      </c>
      <c r="AX1548" s="1" t="str">
        <f t="shared" si="710"/>
        <v>Acid, Neutral, Alkaline</v>
      </c>
      <c r="AY1548" s="1" t="b">
        <v>0</v>
      </c>
      <c r="AZ1548" s="1" t="b">
        <v>0</v>
      </c>
      <c r="BA1548" s="1" t="b">
        <v>0</v>
      </c>
      <c r="BC1548" t="str">
        <f t="shared" si="711"/>
        <v>FALSE</v>
      </c>
      <c r="BE1548" t="str">
        <f t="shared" si="712"/>
        <v>FALSE</v>
      </c>
      <c r="BF1548" s="1" t="b">
        <v>0</v>
      </c>
      <c r="BG1548" s="1" t="b">
        <v>0</v>
      </c>
      <c r="BH1548" s="1" t="b">
        <v>0</v>
      </c>
      <c r="BJ1548" s="1" t="str">
        <f t="shared" si="713"/>
        <v>FALSE</v>
      </c>
      <c r="BL1548" t="str">
        <f t="shared" si="714"/>
        <v>FALSE</v>
      </c>
      <c r="BM1548" s="1" t="b">
        <v>0</v>
      </c>
      <c r="BN1548" s="1" t="b">
        <v>0</v>
      </c>
      <c r="BO1548" s="1">
        <f t="shared" si="718"/>
        <v>11</v>
      </c>
      <c r="BP1548" s="1" t="s">
        <v>15635</v>
      </c>
      <c r="BQ1548" s="1" cm="1">
        <f t="array" ref="BQ1548">_xlfn.IFS(BP1548="None Known",0, LEN(BP1548)&gt;500, 5,LEN(BP1548)&gt;400, 4, LEN(BP1548)&gt;300, 3, LEN(BP1548)&gt;200, 2, LEN(BP1548)&gt;1, 1)</f>
        <v>3</v>
      </c>
      <c r="BR1548" s="16" t="s">
        <v>24990</v>
      </c>
      <c r="BS1548" s="1">
        <v>2</v>
      </c>
      <c r="BT1548" s="1" t="s">
        <v>15636</v>
      </c>
      <c r="BU1548" s="1">
        <v>2</v>
      </c>
      <c r="BV1548" s="1" t="s">
        <v>229</v>
      </c>
      <c r="BW1548" s="1" t="s">
        <v>68</v>
      </c>
      <c r="BX1548" s="1"/>
      <c r="BY1548" t="str">
        <f>_xlfn.XLOOKUP($B1548,Img_lookup!A:A,Img_lookup!B:B, "Not available")</f>
        <v>e0567d63-2005-4a52-872b-8d2fc873f973</v>
      </c>
      <c r="BZ1548" t="str">
        <f>_xlfn.XLOOKUP($B1548,Img_lookup!A:A,Img_lookup!C:C, "Not available")</f>
        <v>Prunus cerasoides</v>
      </c>
      <c r="CA1548" t="str">
        <f>_xlfn.XLOOKUP($B1548,Img_lookup!A:A,Img_lookup!D:D, "Not available")</f>
        <v>jam343</v>
      </c>
      <c r="CB1548" t="str">
        <f>_xlfn.XLOOKUP($B1548,Img_lookup!A:A,Img_lookup!E:E, "https://imgur.com/aT5wafe")</f>
        <v>https://api.openverse.engineering/v1/images/e0567d63-2005-4a52-872b-8d2fc873f973/thumb/</v>
      </c>
    </row>
    <row r="1549" spans="1:80" ht="409.6" x14ac:dyDescent="0.15">
      <c r="A1549" s="1" t="s">
        <v>58</v>
      </c>
      <c r="B1549" s="1" t="s">
        <v>12437</v>
      </c>
      <c r="C1549" s="1" t="s">
        <v>12438</v>
      </c>
      <c r="D1549" s="1" t="s">
        <v>12439</v>
      </c>
      <c r="E1549" s="1" t="s">
        <v>12440</v>
      </c>
      <c r="F1549" s="1" t="s">
        <v>62</v>
      </c>
      <c r="G1549" s="1" t="s">
        <v>62</v>
      </c>
      <c r="H1549" s="11" t="str">
        <f t="shared" si="720"/>
        <v>Perennial</v>
      </c>
      <c r="I1549" s="1" t="s">
        <v>17107</v>
      </c>
      <c r="J1549" s="1">
        <v>6</v>
      </c>
      <c r="L1549" t="str" cm="1">
        <f t="array" ref="L1549">_xlfn.IFS(J1549+K1549="", "Unknown", J1549+K1549&gt;3, "Large", J1549+K1549&gt;0.5, "Medium", J1549+K1549&gt;0, "Small")</f>
        <v>Large</v>
      </c>
      <c r="M1549" s="1">
        <v>3</v>
      </c>
      <c r="N1549" cm="1">
        <f t="array" ref="N1549">IF($M1549="",INDEX($M$2:$M$2176,MATCH(1,INDEX(($A$2:$A$2176=$A1549)*($M$2:$M$2176&lt;&gt;""),0),0)),$M1549)</f>
        <v>3</v>
      </c>
      <c r="O1549" s="2" t="str">
        <f t="shared" si="715"/>
        <v>Hardy to cold</v>
      </c>
      <c r="P1549" s="1" t="s">
        <v>12441</v>
      </c>
      <c r="R1549" t="str">
        <f t="shared" si="719"/>
        <v>Medium</v>
      </c>
      <c r="T1549" s="1"/>
      <c r="U1549" s="1"/>
      <c r="V1549" s="1">
        <v>5</v>
      </c>
      <c r="W1549" s="6">
        <f t="shared" si="722"/>
        <v>5</v>
      </c>
      <c r="X1549" t="str">
        <f>IF(W1549=1, "January", IF(W1549=2, "February", IF(W1549=3, "March", IF(W1549=4, "April", IF(W1549=5, "May", IF(W1549=6, "June", IF(W1549=7, "July", IF(W1549=8, "August", IF(W1549=9, "September", IF(W1549=10, "October", IF(W1549=11, "November", IF(W1549=12, "December", "Other"))))))))))))</f>
        <v>May</v>
      </c>
      <c r="Y1549" s="1"/>
      <c r="Z1549" s="1"/>
      <c r="AA1549" s="1">
        <v>7</v>
      </c>
      <c r="AB1549" s="1">
        <f t="shared" ref="AB1549:AB1555" si="723">IF(ISNUMBER(SEARCH("-",AA1549)),TRIM(LEFT(AA1549,FIND("-",AA1549)-1)),AA1549)</f>
        <v>7</v>
      </c>
      <c r="AC1549" s="1" t="str">
        <f>IF(AB1549=1, "January", IF(AB1549=2, "February", IF(AB1549=3, "March", IF(AB1549=4, "April", IF(AB1549=5, "May", IF(AB1549=6, "June", IF(AB1549=7, "July", IF(AB1549=8, "August", IF(AB1549=9, "September", IF(AB1549=10, "October", IF(AB1549=11, "November", IF(AB1549=12, "December", "Other"))))))))))))</f>
        <v>July</v>
      </c>
      <c r="AD1549" s="1"/>
      <c r="AE1549" s="1"/>
      <c r="AF1549" s="16" t="s">
        <v>24991</v>
      </c>
      <c r="AG1549" s="1" t="str">
        <f t="shared" si="705"/>
        <v xml:space="preserve">Seed </v>
      </c>
      <c r="AH1549"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frame[113].
Softwood cuttings from strongly growing plants in spring to early summer in a frame.
Layering in spring.
Division of suckers during the dormant season. They can be planted out direct into their permanent positions.</v>
      </c>
      <c r="AI1549" s="1" t="s">
        <v>12442</v>
      </c>
      <c r="AJ1549" s="1" t="s">
        <v>26</v>
      </c>
      <c r="AK1549" s="1" t="s">
        <v>17104</v>
      </c>
      <c r="AL1549" s="1" t="str">
        <f t="shared" si="716"/>
        <v>Unscented</v>
      </c>
      <c r="AM1549" s="1" t="b">
        <v>0</v>
      </c>
      <c r="AN1549" s="1" t="b">
        <v>1</v>
      </c>
      <c r="AO1549" s="1" t="b">
        <v>0</v>
      </c>
      <c r="AP1549" s="5" t="s">
        <v>28</v>
      </c>
      <c r="AQ1549" s="5" t="str">
        <f t="shared" si="707"/>
        <v>Light, Medium, Heavy</v>
      </c>
      <c r="AR1549" s="1" t="s">
        <v>10</v>
      </c>
      <c r="AS1549" s="1" t="str">
        <f t="shared" si="717"/>
        <v>None, Partial</v>
      </c>
      <c r="AT1549" s="1" t="str">
        <f t="shared" si="708"/>
        <v>Partial, Full</v>
      </c>
      <c r="AU1549" s="1" t="s">
        <v>29</v>
      </c>
      <c r="AV1549" s="1" t="str">
        <f t="shared" si="709"/>
        <v>Moist</v>
      </c>
      <c r="AW1549" s="1" t="s">
        <v>12</v>
      </c>
      <c r="AX1549" s="1" t="str">
        <f t="shared" si="710"/>
        <v>Acid, Neutral, Alkaline</v>
      </c>
      <c r="AY1549" s="1" t="b">
        <v>1</v>
      </c>
      <c r="AZ1549" s="1" t="b">
        <v>0</v>
      </c>
      <c r="BA1549" s="1" t="b">
        <v>0</v>
      </c>
      <c r="BB1549" s="1" t="s">
        <v>29</v>
      </c>
      <c r="BC1549" t="str">
        <f t="shared" si="711"/>
        <v>TRUE</v>
      </c>
      <c r="BE1549" t="str">
        <f t="shared" si="712"/>
        <v>FALSE</v>
      </c>
      <c r="BF1549" s="1" t="b">
        <v>0</v>
      </c>
      <c r="BG1549" s="1" t="b">
        <v>0</v>
      </c>
      <c r="BH1549" s="1" t="b">
        <v>0</v>
      </c>
      <c r="BJ1549" s="1" t="str">
        <f t="shared" si="713"/>
        <v>FALSE</v>
      </c>
      <c r="BK1549" s="1" t="s">
        <v>77</v>
      </c>
      <c r="BL1549" t="str">
        <f t="shared" si="714"/>
        <v>TRUE</v>
      </c>
      <c r="BM1549" s="1" t="b">
        <v>0</v>
      </c>
      <c r="BN1549" s="1" t="b">
        <v>0</v>
      </c>
      <c r="BO1549" s="1">
        <f t="shared" si="718"/>
        <v>8</v>
      </c>
      <c r="BP1549" s="1" t="s">
        <v>12443</v>
      </c>
      <c r="BQ1549" s="1" cm="1">
        <f t="array" ref="BQ1549">_xlfn.IFS(BP1549="None Known",0, LEN(BP1549)&gt;500, 5,LEN(BP1549)&gt;400, 4, LEN(BP1549)&gt;300, 3, LEN(BP1549)&gt;200, 2, LEN(BP1549)&gt;1, 1)</f>
        <v>3</v>
      </c>
      <c r="BR1549" s="16" t="s">
        <v>24992</v>
      </c>
      <c r="BS1549" s="1">
        <v>1</v>
      </c>
      <c r="BT1549" s="1" t="s">
        <v>12444</v>
      </c>
      <c r="BU1549" s="1">
        <v>2</v>
      </c>
      <c r="BV1549" s="1" t="s">
        <v>12445</v>
      </c>
      <c r="BW1549" s="1" t="s">
        <v>68</v>
      </c>
      <c r="BX1549" s="1"/>
      <c r="BY1549" t="str">
        <f>_xlfn.XLOOKUP($B1549,Img_lookup!A:A,Img_lookup!B:B, "Not available")</f>
        <v>953dc381-654d-49ba-a8c2-db4ad6fd6f81</v>
      </c>
      <c r="BZ1549" t="str">
        <f>_xlfn.XLOOKUP($B1549,Img_lookup!A:A,Img_lookup!C:C, "Not available")</f>
        <v>Cerises Sour cherry, Wild cherry. Prunus cerasus. For pies and tarts. More nutritional than sweet cherries, trees easier to grow. Birds crazy for them. Greeks cultivated sour cherries around 300 B.C. Etudes de fleurs et de fruits, t. 13 (1820) [Mme Vincen</v>
      </c>
      <c r="CA1549" t="str">
        <f>_xlfn.XLOOKUP($B1549,Img_lookup!A:A,Img_lookup!D:D, "Not available")</f>
        <v>Swallowtail Garden Seeds</v>
      </c>
      <c r="CB1549" t="str">
        <f>_xlfn.XLOOKUP($B1549,Img_lookup!A:A,Img_lookup!E:E, "https://imgur.com/aT5wafe")</f>
        <v>https://api.openverse.engineering/v1/images/953dc381-654d-49ba-a8c2-db4ad6fd6f81/thumb/</v>
      </c>
    </row>
    <row r="1550" spans="1:80" ht="409.6" x14ac:dyDescent="0.15">
      <c r="A1550" s="1" t="s">
        <v>58</v>
      </c>
      <c r="B1550" s="1" t="s">
        <v>2598</v>
      </c>
      <c r="C1550" s="1" t="s">
        <v>2599</v>
      </c>
      <c r="D1550" s="1" t="s">
        <v>2600</v>
      </c>
      <c r="E1550" s="1" t="s">
        <v>2601</v>
      </c>
      <c r="F1550" s="1" t="s">
        <v>62</v>
      </c>
      <c r="G1550" s="1" t="s">
        <v>62</v>
      </c>
      <c r="H1550" s="11" t="str">
        <f t="shared" si="720"/>
        <v>Perennial</v>
      </c>
      <c r="I1550" s="1" t="s">
        <v>17107</v>
      </c>
      <c r="J1550" s="1">
        <v>12</v>
      </c>
      <c r="K1550" s="1">
        <v>10</v>
      </c>
      <c r="L1550" t="str" cm="1">
        <f t="array" ref="L1550">_xlfn.IFS(J1550+K1550="", "Unknown", J1550+K1550&gt;3, "Large", J1550+K1550&gt;0.5, "Medium", J1550+K1550&gt;0, "Small")</f>
        <v>Large</v>
      </c>
      <c r="M1550" s="1">
        <v>5</v>
      </c>
      <c r="N1550" cm="1">
        <f t="array" ref="N1550">IF($M1550="",INDEX($M$2:$M$2176,MATCH(1,INDEX(($A$2:$A$2176=$A1550)*($M$2:$M$2176&lt;&gt;""),0),0)),$M1550)</f>
        <v>5</v>
      </c>
      <c r="O1550" s="2" t="str">
        <f t="shared" si="715"/>
        <v>Seasonal outdoors</v>
      </c>
      <c r="P1550" s="1" t="s">
        <v>2602</v>
      </c>
      <c r="Q1550" s="1" t="s">
        <v>17110</v>
      </c>
      <c r="R1550" t="str">
        <f t="shared" si="719"/>
        <v>Medium</v>
      </c>
      <c r="T1550" s="1"/>
      <c r="U1550" s="1"/>
      <c r="V1550" s="1">
        <v>4</v>
      </c>
      <c r="W1550" s="6">
        <f t="shared" si="722"/>
        <v>4</v>
      </c>
      <c r="X1550" t="str">
        <f>IF(W1550=1, "January", IF(W1550=2, "February", IF(W1550=3, "March", IF(W1550=4, "April", IF(W1550=5, "May", IF(W1550=6, "June", IF(W1550=7, "July", IF(W1550=8, "August", IF(W1550=9, "September", IF(W1550=10, "October", IF(W1550=11, "November", IF(W1550=12, "December", "Other"))))))))))))</f>
        <v>April</v>
      </c>
      <c r="Y1550" s="1"/>
      <c r="Z1550" s="1"/>
      <c r="AA1550" s="1" t="s">
        <v>2603</v>
      </c>
      <c r="AB1550" s="1" t="str">
        <f t="shared" si="723"/>
        <v>7</v>
      </c>
      <c r="AC1550" s="1" t="str">
        <f>IF(AB1550="1", "January", IF(AB1550="2", "February", IF(AB1550="3", "March", IF(AB1550="4", "April", IF(AB1550="5", "May", IF(AB1550="6", "June", IF(AB1550="7", "July", IF(AB1550="8", "August", IF(AB1550="9", "September", IF(AB1550="10", "October", IF(AB1550="11", "November", IF(AB1550="12", "December", "Other"))))))))))))</f>
        <v>July</v>
      </c>
      <c r="AD1550" s="1" t="str">
        <f>IF(ISNUMBER(SEARCH("-",AA1550)),TRIM(RIGHT(AA1550,LEN(AA1550)-SEARCH("-",AA1550))),AA1550)</f>
        <v>11</v>
      </c>
      <c r="AE1550" s="1" t="str">
        <f>IF(AD1550="1", "January", IF(AD1550="2", "February", IF(AD1550="3", "March", IF(AD1550="4", "April", IF(AD1550="5", "May", IF(AD1550="6", "June", IF(AD1550="7", "July", IF(AD1550="8", "August", IF(AD1550="9", "September", IF(AD1550="10", "October", IF(AD1550="11", "November", IF(AD1550="12", "December", "Other"))))))))))))</f>
        <v>November</v>
      </c>
      <c r="AF1550" s="16" t="s">
        <v>24983</v>
      </c>
      <c r="AG1550" s="1" t="str">
        <f t="shared" si="705"/>
        <v xml:space="preserve">Seed </v>
      </c>
      <c r="AH1550"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0" s="1" t="s">
        <v>2604</v>
      </c>
      <c r="AJ1550" s="1" t="s">
        <v>53</v>
      </c>
      <c r="AK1550" s="1" t="s">
        <v>17104</v>
      </c>
      <c r="AL1550" s="1" t="str">
        <f t="shared" si="716"/>
        <v>Unscented</v>
      </c>
      <c r="AM1550" s="1" t="b">
        <v>0</v>
      </c>
      <c r="AN1550" s="1" t="b">
        <v>1</v>
      </c>
      <c r="AO1550" s="1" t="b">
        <v>0</v>
      </c>
      <c r="AP1550" s="5" t="s">
        <v>28</v>
      </c>
      <c r="AQ1550" s="5" t="str">
        <f t="shared" si="707"/>
        <v>Light, Medium, Heavy</v>
      </c>
      <c r="AR1550" s="1" t="s">
        <v>10</v>
      </c>
      <c r="AS1550" s="1" t="str">
        <f t="shared" si="717"/>
        <v>None, Partial</v>
      </c>
      <c r="AT1550" s="1" t="str">
        <f t="shared" si="708"/>
        <v>Partial, Full</v>
      </c>
      <c r="AU1550" s="1" t="s">
        <v>29</v>
      </c>
      <c r="AV1550" s="1" t="str">
        <f t="shared" si="709"/>
        <v>Moist</v>
      </c>
      <c r="AW1550" s="1" t="s">
        <v>12</v>
      </c>
      <c r="AX1550" s="1" t="str">
        <f t="shared" si="710"/>
        <v>Acid, Neutral, Alkaline</v>
      </c>
      <c r="AY1550" s="1" t="b">
        <v>0</v>
      </c>
      <c r="AZ1550" s="1" t="b">
        <v>0</v>
      </c>
      <c r="BA1550" s="1" t="b">
        <v>0</v>
      </c>
      <c r="BC1550" t="str">
        <f t="shared" si="711"/>
        <v>FALSE</v>
      </c>
      <c r="BE1550" t="str">
        <f t="shared" si="712"/>
        <v>FALSE</v>
      </c>
      <c r="BF1550" s="1" t="b">
        <v>0</v>
      </c>
      <c r="BG1550" s="1" t="b">
        <v>1</v>
      </c>
      <c r="BH1550" s="1" t="b">
        <v>0</v>
      </c>
      <c r="BJ1550" s="1" t="str">
        <f t="shared" si="713"/>
        <v>FALSE</v>
      </c>
      <c r="BK1550" s="1" t="s">
        <v>77</v>
      </c>
      <c r="BL1550" t="str">
        <f t="shared" si="714"/>
        <v>TRUE</v>
      </c>
      <c r="BM1550" s="1" t="b">
        <v>0</v>
      </c>
      <c r="BN1550" s="1" t="b">
        <v>0</v>
      </c>
      <c r="BO1550" s="1">
        <f t="shared" si="718"/>
        <v>21</v>
      </c>
      <c r="BP1550" s="1" t="s">
        <v>2605</v>
      </c>
      <c r="BQ1550" s="1" cm="1">
        <f t="array" ref="BQ1550">_xlfn.IFS(BP1550="None Known",0, LEN(BP1550)&gt;500, 5,LEN(BP1550)&gt;400, 4, LEN(BP1550)&gt;300, 3, LEN(BP1550)&gt;200, 2, LEN(BP1550)&gt;1, 1)</f>
        <v>4</v>
      </c>
      <c r="BR1550" s="16" t="s">
        <v>24993</v>
      </c>
      <c r="BS1550" s="1">
        <v>5</v>
      </c>
      <c r="BT1550" s="1" t="s">
        <v>2606</v>
      </c>
      <c r="BU1550" s="1">
        <v>2</v>
      </c>
      <c r="BV1550" s="1" t="s">
        <v>2607</v>
      </c>
      <c r="BW1550" s="1" t="s">
        <v>68</v>
      </c>
      <c r="BX1550" s="1"/>
      <c r="BY1550" t="str">
        <f>_xlfn.XLOOKUP($B1550,Img_lookup!A:A,Img_lookup!B:B, "Not available")</f>
        <v>920bd113-4d13-4ee2-9ba3-e7f44a71302e</v>
      </c>
      <c r="BZ1550" t="str">
        <f>_xlfn.XLOOKUP($B1550,Img_lookup!A:A,Img_lookup!C:C, "Not available")</f>
        <v>Plum 'Royale'. Prunus domestica. By P.J. RedouteÃÅ (1827-1833)</v>
      </c>
      <c r="CA1550" t="str">
        <f>_xlfn.XLOOKUP($B1550,Img_lookup!A:A,Img_lookup!D:D, "Not available")</f>
        <v>Swallowtail Garden Seeds</v>
      </c>
      <c r="CB1550" t="str">
        <f>_xlfn.XLOOKUP($B1550,Img_lookup!A:A,Img_lookup!E:E, "https://imgur.com/aT5wafe")</f>
        <v>https://api.openverse.engineering/v1/images/920bd113-4d13-4ee2-9ba3-e7f44a71302e/thumb/</v>
      </c>
    </row>
    <row r="1551" spans="1:80" ht="409.6" x14ac:dyDescent="0.15">
      <c r="A1551" s="1" t="s">
        <v>58</v>
      </c>
      <c r="B1551" s="1" t="s">
        <v>7207</v>
      </c>
      <c r="C1551" s="1" t="s">
        <v>7208</v>
      </c>
      <c r="D1551" s="1" t="s">
        <v>7209</v>
      </c>
      <c r="E1551" s="1" t="s">
        <v>7210</v>
      </c>
      <c r="F1551" s="1" t="s">
        <v>62</v>
      </c>
      <c r="G1551" s="1" t="s">
        <v>62</v>
      </c>
      <c r="H1551" s="11" t="str">
        <f t="shared" si="720"/>
        <v>Perennial</v>
      </c>
      <c r="I1551" s="1" t="s">
        <v>17107</v>
      </c>
      <c r="J1551" s="1">
        <v>6</v>
      </c>
      <c r="K1551" s="1">
        <v>6</v>
      </c>
      <c r="L1551" t="str" cm="1">
        <f t="array" ref="L1551">_xlfn.IFS(J1551+K1551="", "Unknown", J1551+K1551&gt;3, "Large", J1551+K1551&gt;0.5, "Medium", J1551+K1551&gt;0, "Small")</f>
        <v>Large</v>
      </c>
      <c r="M1551" s="1">
        <v>7</v>
      </c>
      <c r="N1551" cm="1">
        <f t="array" ref="N1551">IF($M1551="",INDEX($M$2:$M$2176,MATCH(1,INDEX(($A$2:$A$2176=$A1551)*($M$2:$M$2176&lt;&gt;""),0),0)),$M1551)</f>
        <v>7</v>
      </c>
      <c r="O1551" s="2" t="str">
        <f t="shared" si="715"/>
        <v>Seasonal outdoors</v>
      </c>
      <c r="P1551" s="1" t="s">
        <v>7211</v>
      </c>
      <c r="R1551" t="str">
        <f t="shared" si="719"/>
        <v>Medium</v>
      </c>
      <c r="T1551" s="1"/>
      <c r="U1551" s="1"/>
      <c r="V1551" s="1" t="s">
        <v>251</v>
      </c>
      <c r="W1551" s="6" t="str">
        <f t="shared" si="722"/>
        <v>3</v>
      </c>
      <c r="X1551" t="str">
        <f>IF(W1551="1", "January", IF(W1551="2", "February", IF(W1551="3", "March", IF(W1551="4", "April", IF(W1551="5", "May", IF(W1551="6", "June", IF(W1551="7", "July", IF(W1551="8", "August", IF(W1551="9", "September", IF(W1551="10", "October", IF(W1551="11", "November", IF(W1551="12", "December", "Other"))))))))))))</f>
        <v>March</v>
      </c>
      <c r="Y1551" s="2" t="str">
        <f>IF(ISNUMBER(SEARCH("-",V1551)),TRIM(RIGHT(V1551,LEN(V1551)-SEARCH("-",V1551))),V1551)</f>
        <v>4</v>
      </c>
      <c r="Z1551" s="2" t="str">
        <f>IF(Y1551="1", "January", IF(Y1551="2", "February", IF(Y1551="3", "March", IF(Y1551="4", "April", IF(Y1551="5", "May", IF(Y1551="6", "June", IF(Y1551="7", "July", IF(Y1551="8", "August", IF(Y1551="9", "September", IF(Y1551="10", "October", IF(Y1551="11", "November", IF(Y1551="12", "December", "Other"))))))))))))</f>
        <v>April</v>
      </c>
      <c r="AA1551" s="1">
        <v>10</v>
      </c>
      <c r="AB1551" s="1">
        <f t="shared" si="723"/>
        <v>10</v>
      </c>
      <c r="AC1551" s="1" t="str">
        <f>IF(AB1551=1, "January", IF(AB1551=2, "February", IF(AB1551=3, "March", IF(AB1551=4, "April", IF(AB1551=5, "May", IF(AB1551=6, "June", IF(AB1551=7, "July", IF(AB1551=8, "August", IF(AB1551=9, "September", IF(AB1551=10, "October", IF(AB1551=11, "November", IF(AB1551=12, "December", "Other"))))))))))))</f>
        <v>October</v>
      </c>
      <c r="AD1551" s="1"/>
      <c r="AE1551" s="1"/>
      <c r="AF1551" s="16" t="s">
        <v>24994</v>
      </c>
      <c r="AG1551" s="1" t="str">
        <f t="shared" si="705"/>
        <v xml:space="preserve">Seed </v>
      </c>
      <c r="AH1551"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Difficult.
Softwood cuttings from strongly growing plants in spring to early summer in a frame[200].
Cuttings of mature wood, late autumn in a frame.
Layering in spring.</v>
      </c>
      <c r="AI1551" s="1" t="s">
        <v>7212</v>
      </c>
      <c r="AJ1551" s="1" t="s">
        <v>53</v>
      </c>
      <c r="AK1551" s="1" t="s">
        <v>17104</v>
      </c>
      <c r="AL1551" s="1" t="str">
        <f t="shared" si="716"/>
        <v>Unscented</v>
      </c>
      <c r="AM1551" s="1" t="b">
        <v>0</v>
      </c>
      <c r="AN1551" s="1" t="b">
        <v>0</v>
      </c>
      <c r="AO1551" s="1" t="b">
        <v>0</v>
      </c>
      <c r="AP1551" s="5" t="s">
        <v>28</v>
      </c>
      <c r="AQ1551" s="5" t="str">
        <f t="shared" si="707"/>
        <v>Light, Medium, Heavy</v>
      </c>
      <c r="AR1551" s="1" t="s">
        <v>30</v>
      </c>
      <c r="AS1551" s="1" t="str">
        <f t="shared" si="717"/>
        <v>None</v>
      </c>
      <c r="AT1551" s="1" t="str">
        <f t="shared" si="708"/>
        <v>Full</v>
      </c>
      <c r="AU1551" s="1" t="s">
        <v>29</v>
      </c>
      <c r="AV1551" s="1" t="str">
        <f t="shared" si="709"/>
        <v>Moist</v>
      </c>
      <c r="AW1551" s="1" t="s">
        <v>12</v>
      </c>
      <c r="AX1551" s="1" t="str">
        <f t="shared" si="710"/>
        <v>Acid, Neutral, Alkaline</v>
      </c>
      <c r="AY1551" s="1" t="b">
        <v>0</v>
      </c>
      <c r="AZ1551" s="1" t="b">
        <v>0</v>
      </c>
      <c r="BA1551" s="1" t="b">
        <v>0</v>
      </c>
      <c r="BC1551" t="str">
        <f t="shared" si="711"/>
        <v>FALSE</v>
      </c>
      <c r="BE1551" t="str">
        <f t="shared" si="712"/>
        <v>FALSE</v>
      </c>
      <c r="BF1551" s="1" t="b">
        <v>0</v>
      </c>
      <c r="BG1551" s="1" t="b">
        <v>0</v>
      </c>
      <c r="BH1551" s="1" t="b">
        <v>0</v>
      </c>
      <c r="BJ1551" s="1" t="str">
        <f t="shared" si="713"/>
        <v>FALSE</v>
      </c>
      <c r="BK1551" s="1" t="s">
        <v>77</v>
      </c>
      <c r="BL1551" t="str">
        <f t="shared" si="714"/>
        <v>TRUE</v>
      </c>
      <c r="BM1551" s="1" t="b">
        <v>0</v>
      </c>
      <c r="BN1551" s="1" t="b">
        <v>0</v>
      </c>
      <c r="BO1551" s="1">
        <f t="shared" si="718"/>
        <v>17</v>
      </c>
      <c r="BP1551" s="1" t="s">
        <v>7213</v>
      </c>
      <c r="BQ1551" s="1" cm="1">
        <f t="array" ref="BQ1551">_xlfn.IFS(BP1551="None Known",0, LEN(BP1551)&gt;500, 5,LEN(BP1551)&gt;400, 4, LEN(BP1551)&gt;300, 3, LEN(BP1551)&gt;200, 2, LEN(BP1551)&gt;1, 1)</f>
        <v>5</v>
      </c>
      <c r="BR1551" s="16" t="s">
        <v>24995</v>
      </c>
      <c r="BS1551" s="1">
        <v>3</v>
      </c>
      <c r="BT1551" s="1" t="s">
        <v>7214</v>
      </c>
      <c r="BU1551" s="1">
        <v>3</v>
      </c>
      <c r="BV1551" s="1" t="s">
        <v>7215</v>
      </c>
      <c r="BW1551" s="1" t="s">
        <v>68</v>
      </c>
      <c r="BX1551" s="1"/>
      <c r="BY1551" t="str">
        <f>_xlfn.XLOOKUP($B1551,Img_lookup!A:A,Img_lookup!B:B, "Not available")</f>
        <v>4673dd4e-793a-4771-9eb2-7c639fc1e348</v>
      </c>
      <c r="BZ1551" t="str">
        <f>_xlfn.XLOOKUP($B1551,Img_lookup!A:A,Img_lookup!C:C, "Not available")</f>
        <v>Almonds (Prunus dulcis (Mill.) D.A.Webb)</v>
      </c>
      <c r="CA1551" t="str">
        <f>_xlfn.XLOOKUP($B1551,Img_lookup!A:A,Img_lookup!D:D, "Not available")</f>
        <v>Dag Endresen</v>
      </c>
      <c r="CB1551" t="str">
        <f>_xlfn.XLOOKUP($B1551,Img_lookup!A:A,Img_lookup!E:E, "https://imgur.com/aT5wafe")</f>
        <v>https://api.openverse.engineering/v1/images/4673dd4e-793a-4771-9eb2-7c639fc1e348/thumb/</v>
      </c>
    </row>
    <row r="1552" spans="1:80" ht="409.6" x14ac:dyDescent="0.15">
      <c r="A1552" s="1" t="s">
        <v>58</v>
      </c>
      <c r="B1552" s="1" t="s">
        <v>59</v>
      </c>
      <c r="C1552" s="1" t="s">
        <v>60</v>
      </c>
      <c r="E1552" s="1" t="s">
        <v>61</v>
      </c>
      <c r="F1552" s="1" t="s">
        <v>62</v>
      </c>
      <c r="G1552" s="1" t="s">
        <v>62</v>
      </c>
      <c r="H1552" s="11" t="str">
        <f t="shared" si="720"/>
        <v>Perennial</v>
      </c>
      <c r="I1552" s="1" t="s">
        <v>17107</v>
      </c>
      <c r="J1552" s="1">
        <v>5</v>
      </c>
      <c r="L1552" t="str" cm="1">
        <f t="array" ref="L1552">_xlfn.IFS(J1552+K1552="", "Unknown", J1552+K1552&gt;3, "Large", J1552+K1552&gt;0.5, "Medium", J1552+K1552&gt;0, "Small")</f>
        <v>Large</v>
      </c>
      <c r="M1552" s="1">
        <v>6</v>
      </c>
      <c r="N1552" cm="1">
        <f t="array" ref="N1552">IF($M1552="",INDEX($M$2:$M$2176,MATCH(1,INDEX(($A$2:$A$2176=$A1552)*($M$2:$M$2176&lt;&gt;""),0),0)),$M1552)</f>
        <v>6</v>
      </c>
      <c r="O1552" s="2" t="str">
        <f t="shared" si="715"/>
        <v>Seasonal outdoors</v>
      </c>
      <c r="P1552" s="1" t="s">
        <v>63</v>
      </c>
      <c r="Q1552" s="1" t="s">
        <v>17110</v>
      </c>
      <c r="R1552" t="str">
        <f t="shared" si="719"/>
        <v>Medium</v>
      </c>
      <c r="T1552" s="1"/>
      <c r="U1552" s="1"/>
      <c r="V1552" s="1">
        <v>5</v>
      </c>
      <c r="W1552" s="6">
        <f t="shared" si="722"/>
        <v>5</v>
      </c>
      <c r="X1552" t="str">
        <f>IF(W1552=1, "January", IF(W1552=2, "February", IF(W1552=3, "March", IF(W1552=4, "April", IF(W1552=5, "May", IF(W1552=6, "June", IF(W1552=7, "July", IF(W1552=8, "August", IF(W1552=9, "September", IF(W1552=10, "October", IF(W1552=11, "November", IF(W1552=12, "December", "Other"))))))))))))</f>
        <v>May</v>
      </c>
      <c r="Y1552" s="1"/>
      <c r="Z1552" s="1"/>
      <c r="AA1552" s="1" t="s">
        <v>51</v>
      </c>
      <c r="AB1552" s="1" t="str">
        <f t="shared" si="723"/>
        <v>7</v>
      </c>
      <c r="AC1552" s="1" t="str">
        <f>IF(AB1552="1", "January", IF(AB1552="2", "February", IF(AB1552="3", "March", IF(AB1552="4", "April", IF(AB1552="5", "May", IF(AB1552="6", "June", IF(AB1552="7", "July", IF(AB1552="8", "August", IF(AB1552="9", "September", IF(AB1552="10", "October", IF(AB1552="11", "November", IF(AB1552="12", "December", "Other"))))))))))))</f>
        <v>July</v>
      </c>
      <c r="AD1552" s="1" t="str">
        <f>IF(ISNUMBER(SEARCH("-",AA1552)),TRIM(RIGHT(AA1552,LEN(AA1552)-SEARCH("-",AA1552))),AA1552)</f>
        <v>8</v>
      </c>
      <c r="AE1552" s="1" t="str">
        <f>IF(AD1552="1", "January", IF(AD1552="2", "February", IF(AD1552="3", "March", IF(AD1552="4", "April", IF(AD1552="5", "May", IF(AD1552="6", "June", IF(AD1552="7", "July", IF(AD1552="8", "August", IF(AD1552="9", "September", IF(AD1552="10", "October", IF(AD1552="11", "November", IF(AD1552="12", "December", "Other"))))))))))))</f>
        <v>August</v>
      </c>
      <c r="AF1552" s="16" t="s">
        <v>24983</v>
      </c>
      <c r="AG1552" s="1" t="str">
        <f t="shared" si="705"/>
        <v xml:space="preserve">Seed </v>
      </c>
      <c r="AH1552"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2" s="1" t="s">
        <v>64</v>
      </c>
      <c r="AJ1552" s="1" t="s">
        <v>53</v>
      </c>
      <c r="AK1552" s="1" t="s">
        <v>17104</v>
      </c>
      <c r="AL1552" s="1" t="str">
        <f t="shared" si="716"/>
        <v>Scented</v>
      </c>
      <c r="AM1552" s="1" t="b">
        <v>1</v>
      </c>
      <c r="AN1552" s="1" t="b">
        <v>1</v>
      </c>
      <c r="AO1552" s="1" t="b">
        <v>0</v>
      </c>
      <c r="AP1552" s="5" t="s">
        <v>28</v>
      </c>
      <c r="AQ1552" s="5" t="str">
        <f t="shared" si="707"/>
        <v>Light, Medium, Heavy</v>
      </c>
      <c r="AR1552" s="1" t="s">
        <v>10</v>
      </c>
      <c r="AS1552" s="1" t="str">
        <f t="shared" si="717"/>
        <v>None, Partial</v>
      </c>
      <c r="AT1552" s="1" t="str">
        <f t="shared" si="708"/>
        <v>Partial, Full</v>
      </c>
      <c r="AU1552" s="1" t="s">
        <v>29</v>
      </c>
      <c r="AV1552" s="1" t="str">
        <f t="shared" si="709"/>
        <v>Moist</v>
      </c>
      <c r="AW1552" s="1" t="s">
        <v>12</v>
      </c>
      <c r="AX1552" s="1" t="str">
        <f t="shared" si="710"/>
        <v>Acid, Neutral, Alkaline</v>
      </c>
      <c r="AY1552" s="1" t="b">
        <v>0</v>
      </c>
      <c r="AZ1552" s="1" t="b">
        <v>0</v>
      </c>
      <c r="BA1552" s="1" t="b">
        <v>0</v>
      </c>
      <c r="BC1552" t="str">
        <f t="shared" si="711"/>
        <v>FALSE</v>
      </c>
      <c r="BE1552" t="str">
        <f t="shared" si="712"/>
        <v>FALSE</v>
      </c>
      <c r="BF1552" s="1" t="b">
        <v>0</v>
      </c>
      <c r="BG1552" s="1" t="b">
        <v>0</v>
      </c>
      <c r="BH1552" s="1" t="b">
        <v>0</v>
      </c>
      <c r="BJ1552" s="1" t="str">
        <f t="shared" si="713"/>
        <v>FALSE</v>
      </c>
      <c r="BL1552" t="str">
        <f t="shared" si="714"/>
        <v>FALSE</v>
      </c>
      <c r="BM1552" s="1" t="b">
        <v>0</v>
      </c>
      <c r="BN1552" s="1" t="b">
        <v>0</v>
      </c>
      <c r="BO1552" s="1">
        <f t="shared" si="718"/>
        <v>13</v>
      </c>
      <c r="BP1552" s="1" t="s">
        <v>65</v>
      </c>
      <c r="BQ1552" s="1" cm="1">
        <f t="array" ref="BQ1552">_xlfn.IFS(BP1552="None Known",0, LEN(BP1552)&gt;500, 5,LEN(BP1552)&gt;400, 4, LEN(BP1552)&gt;300, 3, LEN(BP1552)&gt;200, 2, LEN(BP1552)&gt;1, 1)</f>
        <v>5</v>
      </c>
      <c r="BR1552" s="16" t="s">
        <v>24996</v>
      </c>
      <c r="BS1552" s="1">
        <v>2</v>
      </c>
      <c r="BT1552" s="1" t="s">
        <v>66</v>
      </c>
      <c r="BU1552" s="1">
        <v>2</v>
      </c>
      <c r="BV1552" s="1" t="s">
        <v>67</v>
      </c>
      <c r="BW1552" s="1" t="s">
        <v>68</v>
      </c>
      <c r="BX1552" s="1"/>
      <c r="BY1552" t="str">
        <f>_xlfn.XLOOKUP($B1552,Img_lookup!A:A,Img_lookup!B:B, "Not available")</f>
        <v>42e595d3-983d-4a1b-9e3e-ddfca45bbd90</v>
      </c>
      <c r="BZ1552" t="str">
        <f>_xlfn.XLOOKUP($B1552,Img_lookup!A:A,Img_lookup!C:C, "Not available")</f>
        <v>Bitter cherry Prunus emarginata close.jpg</v>
      </c>
      <c r="CA1552" t="str">
        <f>_xlfn.XLOOKUP($B1552,Img_lookup!A:A,Img_lookup!D:D, "Not available")</f>
        <v>Dcrjsr</v>
      </c>
      <c r="CB1552" t="str">
        <f>_xlfn.XLOOKUP($B1552,Img_lookup!A:A,Img_lookup!E:E, "https://imgur.com/aT5wafe")</f>
        <v>https://api.openverse.engineering/v1/images/42e595d3-983d-4a1b-9e3e-ddfca45bbd90/thumb/</v>
      </c>
    </row>
    <row r="1553" spans="1:80" ht="409.6" x14ac:dyDescent="0.15">
      <c r="A1553" s="1" t="s">
        <v>58</v>
      </c>
      <c r="B1553" s="1" t="s">
        <v>16525</v>
      </c>
      <c r="C1553" s="1" t="s">
        <v>16526</v>
      </c>
      <c r="D1553" s="1" t="s">
        <v>16527</v>
      </c>
      <c r="E1553" s="1" t="s">
        <v>16528</v>
      </c>
      <c r="F1553" s="1" t="s">
        <v>62</v>
      </c>
      <c r="G1553" s="1" t="s">
        <v>62</v>
      </c>
      <c r="H1553" s="11" t="str">
        <f t="shared" si="720"/>
        <v>Perennial</v>
      </c>
      <c r="I1553" s="1" t="s">
        <v>17107</v>
      </c>
      <c r="J1553" s="1">
        <v>6</v>
      </c>
      <c r="K1553" s="1">
        <v>5</v>
      </c>
      <c r="L1553" t="str" cm="1">
        <f t="array" ref="L1553">_xlfn.IFS(J1553+K1553="", "Unknown", J1553+K1553&gt;3, "Large", J1553+K1553&gt;0.5, "Medium", J1553+K1553&gt;0, "Small")</f>
        <v>Large</v>
      </c>
      <c r="M1553" s="1">
        <v>5</v>
      </c>
      <c r="N1553" cm="1">
        <f t="array" ref="N1553">IF($M1553="",INDEX($M$2:$M$2176,MATCH(1,INDEX(($A$2:$A$2176=$A1553)*($M$2:$M$2176&lt;&gt;""),0),0)),$M1553)</f>
        <v>5</v>
      </c>
      <c r="O1553" s="2" t="str">
        <f t="shared" si="715"/>
        <v>Seasonal outdoors</v>
      </c>
      <c r="P1553" s="1" t="s">
        <v>16529</v>
      </c>
      <c r="Q1553" s="1" t="s">
        <v>17110</v>
      </c>
      <c r="R1553" t="str">
        <f t="shared" si="719"/>
        <v>Medium</v>
      </c>
      <c r="T1553" s="1"/>
      <c r="U1553" s="1"/>
      <c r="V1553" s="1">
        <v>4</v>
      </c>
      <c r="W1553" s="6">
        <f t="shared" si="722"/>
        <v>4</v>
      </c>
      <c r="X1553" t="str">
        <f>IF(W1553=1, "January", IF(W1553=2, "February", IF(W1553=3, "March", IF(W1553=4, "April", IF(W1553=5, "May", IF(W1553=6, "June", IF(W1553=7, "July", IF(W1553=8, "August", IF(W1553=9, "September", IF(W1553=10, "October", IF(W1553=11, "November", IF(W1553=12, "December", "Other"))))))))))))</f>
        <v>April</v>
      </c>
      <c r="Y1553" s="1"/>
      <c r="Z1553" s="1"/>
      <c r="AA1553" s="1">
        <v>10</v>
      </c>
      <c r="AB1553" s="1">
        <f t="shared" si="723"/>
        <v>10</v>
      </c>
      <c r="AC1553" s="1" t="str">
        <f>IF(AB1553=1, "January", IF(AB1553=2, "February", IF(AB1553=3, "March", IF(AB1553=4, "April", IF(AB1553=5, "May", IF(AB1553=6, "June", IF(AB1553=7, "July", IF(AB1553=8, "August", IF(AB1553=9, "September", IF(AB1553=10, "October", IF(AB1553=11, "November", IF(AB1553=12, "December", "Other"))))))))))))</f>
        <v>October</v>
      </c>
      <c r="AD1553" s="1"/>
      <c r="AE1553" s="1"/>
      <c r="AF1553" s="16" t="s">
        <v>24983</v>
      </c>
      <c r="AG1553" s="1" t="str">
        <f t="shared" si="705"/>
        <v xml:space="preserve">Seed </v>
      </c>
      <c r="AH1553"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3" s="1" t="s">
        <v>16530</v>
      </c>
      <c r="AJ1553" s="1" t="s">
        <v>23802</v>
      </c>
      <c r="AK1553" s="1" t="s">
        <v>17104</v>
      </c>
      <c r="AL1553" s="1" t="str">
        <f t="shared" si="716"/>
        <v>Unscented</v>
      </c>
      <c r="AM1553" s="1" t="b">
        <v>0</v>
      </c>
      <c r="AN1553" s="1" t="b">
        <v>1</v>
      </c>
      <c r="AO1553" s="1" t="b">
        <v>0</v>
      </c>
      <c r="AP1553" s="5" t="s">
        <v>28</v>
      </c>
      <c r="AQ1553" s="5" t="str">
        <f t="shared" si="707"/>
        <v>Light, Medium, Heavy</v>
      </c>
      <c r="AR1553" s="1" t="s">
        <v>10</v>
      </c>
      <c r="AS1553" s="1" t="str">
        <f t="shared" si="717"/>
        <v>None, Partial</v>
      </c>
      <c r="AT1553" s="1" t="str">
        <f t="shared" si="708"/>
        <v>Partial, Full</v>
      </c>
      <c r="AU1553" s="1" t="s">
        <v>29</v>
      </c>
      <c r="AV1553" s="1" t="str">
        <f t="shared" si="709"/>
        <v>Moist</v>
      </c>
      <c r="AW1553" s="1" t="s">
        <v>12</v>
      </c>
      <c r="AX1553" s="1" t="str">
        <f t="shared" si="710"/>
        <v>Acid, Neutral, Alkaline</v>
      </c>
      <c r="AY1553" s="1" t="b">
        <v>0</v>
      </c>
      <c r="AZ1553" s="1" t="b">
        <v>0</v>
      </c>
      <c r="BA1553" s="1" t="b">
        <v>0</v>
      </c>
      <c r="BB1553" s="1" t="s">
        <v>275</v>
      </c>
      <c r="BC1553" t="str">
        <f t="shared" si="711"/>
        <v>TRUE</v>
      </c>
      <c r="BE1553" t="str">
        <f t="shared" si="712"/>
        <v>FALSE</v>
      </c>
      <c r="BF1553" s="1" t="b">
        <v>0</v>
      </c>
      <c r="BG1553" s="1" t="b">
        <v>1</v>
      </c>
      <c r="BH1553" s="1" t="b">
        <v>0</v>
      </c>
      <c r="BJ1553" s="1" t="str">
        <f t="shared" si="713"/>
        <v>FALSE</v>
      </c>
      <c r="BL1553" t="str">
        <f t="shared" si="714"/>
        <v>FALSE</v>
      </c>
      <c r="BM1553" s="1" t="b">
        <v>0</v>
      </c>
      <c r="BN1553" s="1" t="b">
        <v>0</v>
      </c>
      <c r="BO1553" s="1">
        <f t="shared" si="718"/>
        <v>17</v>
      </c>
      <c r="BP1553" s="1" t="s">
        <v>16531</v>
      </c>
      <c r="BQ1553" s="1" cm="1">
        <f t="array" ref="BQ1553">_xlfn.IFS(BP1553="None Known",0, LEN(BP1553)&gt;500, 5,LEN(BP1553)&gt;400, 4, LEN(BP1553)&gt;300, 3, LEN(BP1553)&gt;200, 2, LEN(BP1553)&gt;1, 1)</f>
        <v>1</v>
      </c>
      <c r="BR1553" s="16" t="s">
        <v>24997</v>
      </c>
      <c r="BS1553" s="1">
        <v>5</v>
      </c>
      <c r="BT1553" s="1" t="s">
        <v>16532</v>
      </c>
      <c r="BU1553" s="1">
        <v>1</v>
      </c>
      <c r="BV1553" s="1" t="s">
        <v>16533</v>
      </c>
      <c r="BW1553" s="1" t="s">
        <v>68</v>
      </c>
      <c r="BX1553" s="1"/>
      <c r="BY1553" t="str">
        <f>_xlfn.XLOOKUP($B1553,Img_lookup!A:A,Img_lookup!B:B, "Not available")</f>
        <v>0ba57bed-b933-4fc8-a268-09f46534c7e8</v>
      </c>
      <c r="BZ1553" t="str">
        <f>_xlfn.XLOOKUP($B1553,Img_lookup!A:A,Img_lookup!C:C, "Not available")</f>
        <v>Prunus insititia L.</v>
      </c>
      <c r="CA1553" t="str">
        <f>_xlfn.XLOOKUP($B1553,Img_lookup!A:A,Img_lookup!D:D, "Not available")</f>
        <v>T. O. Bergroth</v>
      </c>
      <c r="CB1553" t="str">
        <f>_xlfn.XLOOKUP($B1553,Img_lookup!A:A,Img_lookup!E:E, "https://imgur.com/aT5wafe")</f>
        <v>https://api.openverse.engineering/v1/images/0ba57bed-b933-4fc8-a268-09f46534c7e8/thumb/</v>
      </c>
    </row>
    <row r="1554" spans="1:80" ht="409.6" x14ac:dyDescent="0.15">
      <c r="A1554" s="1" t="s">
        <v>58</v>
      </c>
      <c r="B1554" s="1" t="s">
        <v>10356</v>
      </c>
      <c r="C1554" s="1" t="s">
        <v>10357</v>
      </c>
      <c r="E1554" s="1" t="s">
        <v>106</v>
      </c>
      <c r="F1554" s="1" t="s">
        <v>22</v>
      </c>
      <c r="G1554" s="1" t="s">
        <v>22</v>
      </c>
      <c r="H1554" s="11" t="str">
        <f t="shared" si="720"/>
        <v>Perennial</v>
      </c>
      <c r="I1554" s="1" t="s">
        <v>17108</v>
      </c>
      <c r="J1554" s="1">
        <v>1.5</v>
      </c>
      <c r="K1554" s="1">
        <v>1.5</v>
      </c>
      <c r="L1554" t="str" cm="1">
        <f t="array" ref="L1554">_xlfn.IFS(J1554+K1554="", "Unknown", J1554+K1554&gt;3, "Large", J1554+K1554&gt;0.5, "Medium", J1554+K1554&gt;0, "Small")</f>
        <v>Medium</v>
      </c>
      <c r="M1554" s="1">
        <v>4</v>
      </c>
      <c r="N1554" cm="1">
        <f t="array" ref="N1554">IF($M1554="",INDEX($M$2:$M$2176,MATCH(1,INDEX(($A$2:$A$2176=$A1554)*($M$2:$M$2176&lt;&gt;""),0),0)),$M1554)</f>
        <v>4</v>
      </c>
      <c r="O1554" s="2" t="str">
        <f t="shared" si="715"/>
        <v>Hardy to cold</v>
      </c>
      <c r="P1554" s="1" t="s">
        <v>10358</v>
      </c>
      <c r="R1554" t="str">
        <f t="shared" si="719"/>
        <v>Medium</v>
      </c>
      <c r="T1554" s="1"/>
      <c r="U1554" s="1"/>
      <c r="V1554" s="1">
        <v>5</v>
      </c>
      <c r="W1554" s="6">
        <f t="shared" si="722"/>
        <v>5</v>
      </c>
      <c r="X1554" t="str">
        <f>IF(W1554=1, "January", IF(W1554=2, "February", IF(W1554=3, "March", IF(W1554=4, "April", IF(W1554=5, "May", IF(W1554=6, "June", IF(W1554=7, "July", IF(W1554=8, "August", IF(W1554=9, "September", IF(W1554=10, "October", IF(W1554=11, "November", IF(W1554=12, "December", "Other"))))))))))))</f>
        <v>May</v>
      </c>
      <c r="Y1554" s="1"/>
      <c r="Z1554" s="1"/>
      <c r="AA1554" s="1" t="s">
        <v>108</v>
      </c>
      <c r="AB1554" s="1" t="str">
        <f t="shared" si="723"/>
        <v>7</v>
      </c>
      <c r="AC1554" s="1" t="str">
        <f>IF(AB1554="1", "January", IF(AB1554="2", "February", IF(AB1554="3", "March", IF(AB1554="4", "April", IF(AB1554="5", "May", IF(AB1554="6", "June", IF(AB1554="7", "July", IF(AB1554="8", "August", IF(AB1554="9", "September", IF(AB1554="10", "October", IF(AB1554="11", "November", IF(AB1554="12", "December", "Other"))))))))))))</f>
        <v>July</v>
      </c>
      <c r="AD1554" s="1" t="str">
        <f>IF(ISNUMBER(SEARCH("-",AA1554)),TRIM(RIGHT(AA1554,LEN(AA1554)-SEARCH("-",AA1554))),AA1554)</f>
        <v>9</v>
      </c>
      <c r="AE1554" s="1" t="str">
        <f>IF(AD1554="1", "January", IF(AD1554="2", "February", IF(AD1554="3", "March", IF(AD1554="4", "April", IF(AD1554="5", "May", IF(AD1554="6", "June", IF(AD1554="7", "July", IF(AD1554="8", "August", IF(AD1554="9", "September", IF(AD1554="10", "October", IF(AD1554="11", "November", IF(AD1554="12", "December", "Other"))))))))))))</f>
        <v>September</v>
      </c>
      <c r="AF1554" s="16" t="s">
        <v>24983</v>
      </c>
      <c r="AG1554" s="1" t="str">
        <f t="shared" si="705"/>
        <v xml:space="preserve">Seed </v>
      </c>
      <c r="AH1554"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4" s="1" t="s">
        <v>10359</v>
      </c>
      <c r="AJ1554" s="1" t="s">
        <v>53</v>
      </c>
      <c r="AK1554" s="1" t="s">
        <v>17104</v>
      </c>
      <c r="AL1554" s="1" t="str">
        <f t="shared" si="716"/>
        <v>Unscented</v>
      </c>
      <c r="AM1554" s="1" t="b">
        <v>0</v>
      </c>
      <c r="AN1554" s="1" t="b">
        <v>1</v>
      </c>
      <c r="AO1554" s="1" t="b">
        <v>0</v>
      </c>
      <c r="AP1554" s="5" t="s">
        <v>28</v>
      </c>
      <c r="AQ1554" s="5" t="str">
        <f t="shared" si="707"/>
        <v>Light, Medium, Heavy</v>
      </c>
      <c r="AR1554" s="1" t="s">
        <v>10</v>
      </c>
      <c r="AS1554" s="1" t="str">
        <f t="shared" si="717"/>
        <v>None, Partial</v>
      </c>
      <c r="AT1554" s="1" t="str">
        <f t="shared" si="708"/>
        <v>Partial, Full</v>
      </c>
      <c r="AU1554" s="1" t="s">
        <v>29</v>
      </c>
      <c r="AV1554" s="1" t="str">
        <f t="shared" si="709"/>
        <v>Moist</v>
      </c>
      <c r="AW1554" s="1" t="s">
        <v>12</v>
      </c>
      <c r="AX1554" s="1" t="str">
        <f t="shared" si="710"/>
        <v>Acid, Neutral, Alkaline</v>
      </c>
      <c r="AY1554" s="1" t="b">
        <v>0</v>
      </c>
      <c r="AZ1554" s="1" t="b">
        <v>0</v>
      </c>
      <c r="BA1554" s="1" t="b">
        <v>0</v>
      </c>
      <c r="BC1554" t="str">
        <f t="shared" si="711"/>
        <v>FALSE</v>
      </c>
      <c r="BE1554" t="str">
        <f t="shared" si="712"/>
        <v>FALSE</v>
      </c>
      <c r="BF1554" s="1" t="b">
        <v>0</v>
      </c>
      <c r="BG1554" s="1" t="b">
        <v>0</v>
      </c>
      <c r="BH1554" s="1" t="b">
        <v>0</v>
      </c>
      <c r="BJ1554" s="1" t="str">
        <f t="shared" si="713"/>
        <v>FALSE</v>
      </c>
      <c r="BL1554" t="str">
        <f t="shared" si="714"/>
        <v>FALSE</v>
      </c>
      <c r="BM1554" s="1" t="b">
        <v>0</v>
      </c>
      <c r="BN1554" s="1" t="b">
        <v>0</v>
      </c>
      <c r="BO1554" s="1">
        <f t="shared" si="718"/>
        <v>13</v>
      </c>
      <c r="BP1554" s="1" t="s">
        <v>2671</v>
      </c>
      <c r="BQ1554" s="1" cm="1">
        <f t="array" ref="BQ1554">_xlfn.IFS(BP1554="None Known",0, LEN(BP1554)&gt;500, 5,LEN(BP1554)&gt;400, 4, LEN(BP1554)&gt;300, 3, LEN(BP1554)&gt;200, 2, LEN(BP1554)&gt;1, 1)</f>
        <v>1</v>
      </c>
      <c r="BR1554" s="16" t="s">
        <v>24998</v>
      </c>
      <c r="BS1554" s="1">
        <v>3</v>
      </c>
      <c r="BT1554" s="1" t="s">
        <v>10360</v>
      </c>
      <c r="BU1554" s="1">
        <v>3</v>
      </c>
      <c r="BV1554" s="1" t="s">
        <v>34</v>
      </c>
      <c r="BW1554" s="1" t="s">
        <v>68</v>
      </c>
      <c r="BX1554" s="1"/>
      <c r="BY1554" t="str">
        <f>_xlfn.XLOOKUP($B1554,Img_lookup!A:A,Img_lookup!B:B, "Not available")</f>
        <v>b62db208-d75c-425c-bd86-3b3732d31acf</v>
      </c>
      <c r="BZ1554" t="str">
        <f>_xlfn.XLOOKUP($B1554,Img_lookup!A:A,Img_lookup!C:C, "Not available")</f>
        <v>Japanese bush cherry / Prunus japonica / Â∫≠Ê¢Ö(„Éã„ÉØ„Ç¶„É°)</v>
      </c>
      <c r="CA1554" t="str">
        <f>_xlfn.XLOOKUP($B1554,Img_lookup!A:A,Img_lookup!D:D, "Not available")</f>
        <v>TANAKA Juuyoh (Áî∞‰∏≠ÂçÅÊ¥ã)</v>
      </c>
      <c r="CB1554" t="str">
        <f>_xlfn.XLOOKUP($B1554,Img_lookup!A:A,Img_lookup!E:E, "https://imgur.com/aT5wafe")</f>
        <v>https://api.openverse.engineering/v1/images/b62db208-d75c-425c-bd86-3b3732d31acf/thumb/</v>
      </c>
    </row>
    <row r="1555" spans="1:80" ht="409.6" x14ac:dyDescent="0.15">
      <c r="A1555" s="1" t="s">
        <v>58</v>
      </c>
      <c r="B1555" s="1" t="s">
        <v>267</v>
      </c>
      <c r="C1555" s="1" t="s">
        <v>268</v>
      </c>
      <c r="D1555" s="1" t="s">
        <v>269</v>
      </c>
      <c r="E1555" s="1" t="s">
        <v>270</v>
      </c>
      <c r="F1555" s="1" t="s">
        <v>22</v>
      </c>
      <c r="G1555" s="1" t="s">
        <v>22</v>
      </c>
      <c r="H1555" s="11" t="str">
        <f t="shared" si="720"/>
        <v>Perennial</v>
      </c>
      <c r="I1555" s="1" t="s">
        <v>17108</v>
      </c>
      <c r="J1555" s="1">
        <v>6</v>
      </c>
      <c r="K1555" s="1">
        <v>10</v>
      </c>
      <c r="L1555" t="str" cm="1">
        <f t="array" ref="L1555">_xlfn.IFS(J1555+K1555="", "Unknown", J1555+K1555&gt;3, "Large", J1555+K1555&gt;0.5, "Medium", J1555+K1555&gt;0, "Small")</f>
        <v>Large</v>
      </c>
      <c r="M1555" s="1">
        <v>7</v>
      </c>
      <c r="N1555" cm="1">
        <f t="array" ref="N1555">IF($M1555="",INDEX($M$2:$M$2176,MATCH(1,INDEX(($A$2:$A$2176=$A1555)*($M$2:$M$2176&lt;&gt;""),0),0)),$M1555)</f>
        <v>7</v>
      </c>
      <c r="O1555" s="2" t="str">
        <f t="shared" si="715"/>
        <v>Seasonal outdoors</v>
      </c>
      <c r="P1555" s="1" t="s">
        <v>271</v>
      </c>
      <c r="Q1555" s="1" t="s">
        <v>17110</v>
      </c>
      <c r="R1555" t="str">
        <f t="shared" si="719"/>
        <v>Medium</v>
      </c>
      <c r="S1555" s="1" t="s">
        <v>24</v>
      </c>
      <c r="T1555" s="1" t="str">
        <f>LEFT(S1555,FIND("-",S1555)-1)</f>
        <v xml:space="preserve">1 </v>
      </c>
      <c r="U1555" s="1" t="str">
        <f>RIGHT(S1555,FIND("-",S1555)-1)</f>
        <v>12</v>
      </c>
      <c r="V1555" s="1" t="s">
        <v>272</v>
      </c>
      <c r="W1555" s="6" t="str">
        <f t="shared" si="722"/>
        <v>4</v>
      </c>
      <c r="X1555" t="str">
        <f>IF(W1555="1", "January", IF(W1555="2", "February", IF(W1555="3", "March", IF(W1555="4", "April", IF(W1555="5", "May", IF(W1555="6", "June", IF(W1555="7", "July", IF(W1555="8", "August", IF(W1555="9", "September", IF(W1555="10", "October", IF(W1555="11", "November", IF(W1555="12", "December", "Other"))))))))))))</f>
        <v>April</v>
      </c>
      <c r="Y1555" s="2" t="str">
        <f>IF(ISNUMBER(SEARCH("-",V1555)),TRIM(RIGHT(V1555,LEN(V1555)-SEARCH("-",V1555))),V1555)</f>
        <v>6</v>
      </c>
      <c r="Z1555" s="2" t="str">
        <f>IF(Y1555="1", "January", IF(Y1555="2", "February", IF(Y1555="3", "March", IF(Y1555="4", "April", IF(Y1555="5", "May", IF(Y1555="6", "June", IF(Y1555="7", "July", IF(Y1555="8", "August", IF(Y1555="9", "September", IF(Y1555="10", "October", IF(Y1555="11", "November", IF(Y1555="12", "December", "Other"))))))))))))</f>
        <v>June</v>
      </c>
      <c r="AA1555" s="1">
        <v>9</v>
      </c>
      <c r="AB1555" s="1">
        <f t="shared" si="723"/>
        <v>9</v>
      </c>
      <c r="AC1555" s="1" t="str">
        <f>IF(AB1555=1, "January", IF(AB1555=2, "February", IF(AB1555=3, "March", IF(AB1555=4, "April", IF(AB1555=5, "May", IF(AB1555=6, "June", IF(AB1555=7, "July", IF(AB1555=8, "August", IF(AB1555=9, "September", IF(AB1555=10, "October", IF(AB1555=11, "November", IF(AB1555=12, "December", "Other"))))))))))))</f>
        <v>September</v>
      </c>
      <c r="AD1555" s="1"/>
      <c r="AE1555" s="1"/>
      <c r="AF1555" s="16" t="s">
        <v>24999</v>
      </c>
      <c r="AG1555" s="1" t="str">
        <f t="shared" si="705"/>
        <v xml:space="preserve">Seed </v>
      </c>
      <c r="AH1555"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Cuttings of mature wood, October in a sheltered north facing border outdoors[113].
Layering in spring.</v>
      </c>
      <c r="AI1555" s="1" t="s">
        <v>273</v>
      </c>
      <c r="AJ1555" s="1" t="s">
        <v>23803</v>
      </c>
      <c r="AK1555" s="1" t="s">
        <v>17104</v>
      </c>
      <c r="AL1555" s="1" t="str">
        <f t="shared" si="716"/>
        <v>Scented</v>
      </c>
      <c r="AM1555" s="1" t="b">
        <v>1</v>
      </c>
      <c r="AN1555" s="1" t="b">
        <v>1</v>
      </c>
      <c r="AO1555" s="1" t="b">
        <v>0</v>
      </c>
      <c r="AP1555" s="5" t="s">
        <v>28</v>
      </c>
      <c r="AQ1555" s="5" t="str">
        <f t="shared" si="707"/>
        <v>Light, Medium, Heavy</v>
      </c>
      <c r="AR1555" s="1" t="s">
        <v>274</v>
      </c>
      <c r="AS1555" s="1" t="str">
        <f t="shared" si="717"/>
        <v>None, Partial, Full</v>
      </c>
      <c r="AT1555" s="1" t="str">
        <f t="shared" si="708"/>
        <v>None, Partial, Full</v>
      </c>
      <c r="AU1555" s="1" t="s">
        <v>29</v>
      </c>
      <c r="AV1555" s="1" t="str">
        <f t="shared" si="709"/>
        <v>Moist</v>
      </c>
      <c r="AW1555" s="1" t="s">
        <v>12</v>
      </c>
      <c r="AX1555" s="1" t="str">
        <f t="shared" si="710"/>
        <v>Acid, Neutral, Alkaline</v>
      </c>
      <c r="AY1555" s="1" t="b">
        <v>0</v>
      </c>
      <c r="AZ1555" s="1" t="b">
        <v>0</v>
      </c>
      <c r="BA1555" s="1" t="b">
        <v>0</v>
      </c>
      <c r="BB1555" s="1" t="s">
        <v>275</v>
      </c>
      <c r="BC1555" t="str">
        <f t="shared" si="711"/>
        <v>TRUE</v>
      </c>
      <c r="BD1555" s="1" t="s">
        <v>77</v>
      </c>
      <c r="BE1555" t="str">
        <f t="shared" si="712"/>
        <v>TRUE</v>
      </c>
      <c r="BF1555" s="1" t="b">
        <v>0</v>
      </c>
      <c r="BG1555" s="1" t="b">
        <v>1</v>
      </c>
      <c r="BH1555" s="1" t="b">
        <v>0</v>
      </c>
      <c r="BJ1555" s="1" t="str">
        <f t="shared" si="713"/>
        <v>FALSE</v>
      </c>
      <c r="BL1555" t="str">
        <f t="shared" si="714"/>
        <v>FALSE</v>
      </c>
      <c r="BM1555" s="1" t="b">
        <v>0</v>
      </c>
      <c r="BN1555" s="1" t="b">
        <v>1</v>
      </c>
      <c r="BO1555" s="1">
        <f t="shared" si="718"/>
        <v>20</v>
      </c>
      <c r="BP1555" s="1" t="s">
        <v>276</v>
      </c>
      <c r="BQ1555" s="1" cm="1">
        <f t="array" ref="BQ1555">_xlfn.IFS(BP1555="None Known",0, LEN(BP1555)&gt;500, 5,LEN(BP1555)&gt;400, 4, LEN(BP1555)&gt;300, 3, LEN(BP1555)&gt;200, 2, LEN(BP1555)&gt;1, 1)</f>
        <v>5</v>
      </c>
      <c r="BR1555" s="16" t="s">
        <v>25000</v>
      </c>
      <c r="BS1555" s="1">
        <v>4</v>
      </c>
      <c r="BT1555" s="1" t="s">
        <v>277</v>
      </c>
      <c r="BU1555" s="1">
        <v>3</v>
      </c>
      <c r="BV1555" s="1" t="s">
        <v>278</v>
      </c>
      <c r="BW1555" s="1" t="s">
        <v>279</v>
      </c>
      <c r="BX1555" s="1"/>
      <c r="BY1555" t="str">
        <f>_xlfn.XLOOKUP($B1555,Img_lookup!A:A,Img_lookup!B:B, "Not available")</f>
        <v>4c4729d2-b467-4ab8-bb3a-e397c701d288</v>
      </c>
      <c r="BZ1555" t="str">
        <f>_xlfn.XLOOKUP($B1555,Img_lookup!A:A,Img_lookup!C:C, "Not available")</f>
        <v>Prunus laurocerasus, Linn√¶us 1753 (Rosales Rosace√¶ Amygdaloide√¶ Amygdale√¶)</v>
      </c>
      <c r="CA1555" t="str">
        <f>_xlfn.XLOOKUP($B1555,Img_lookup!A:A,Img_lookup!D:D, "Not available")</f>
        <v>Elena Regina</v>
      </c>
      <c r="CB1555" t="str">
        <f>_xlfn.XLOOKUP($B1555,Img_lookup!A:A,Img_lookup!E:E, "https://imgur.com/aT5wafe")</f>
        <v>https://api.openverse.engineering/v1/images/4c4729d2-b467-4ab8-bb3a-e397c701d288/thumb/</v>
      </c>
    </row>
    <row r="1556" spans="1:80" ht="409.6" x14ac:dyDescent="0.15">
      <c r="A1556" s="1" t="s">
        <v>58</v>
      </c>
      <c r="B1556" s="1" t="s">
        <v>2573</v>
      </c>
      <c r="C1556" s="1" t="s">
        <v>2574</v>
      </c>
      <c r="E1556" s="1" t="s">
        <v>331</v>
      </c>
      <c r="F1556" s="1" t="s">
        <v>62</v>
      </c>
      <c r="G1556" s="1" t="s">
        <v>62</v>
      </c>
      <c r="H1556" s="11" t="str">
        <f t="shared" si="720"/>
        <v>Perennial</v>
      </c>
      <c r="I1556" s="1" t="s">
        <v>17107</v>
      </c>
      <c r="J1556" s="1">
        <v>9</v>
      </c>
      <c r="K1556" s="1">
        <v>9</v>
      </c>
      <c r="L1556" t="str" cm="1">
        <f t="array" ref="L1556">_xlfn.IFS(J1556+K1556="", "Unknown", J1556+K1556&gt;3, "Large", J1556+K1556&gt;0.5, "Medium", J1556+K1556&gt;0, "Small")</f>
        <v>Large</v>
      </c>
      <c r="M1556" s="1">
        <v>5</v>
      </c>
      <c r="N1556" cm="1">
        <f t="array" ref="N1556">IF($M1556="",INDEX($M$2:$M$2176,MATCH(1,INDEX(($A$2:$A$2176=$A1556)*($M$2:$M$2176&lt;&gt;""),0),0)),$M1556)</f>
        <v>5</v>
      </c>
      <c r="O1556" s="2" t="str">
        <f t="shared" si="715"/>
        <v>Seasonal outdoors</v>
      </c>
      <c r="P1556" s="1" t="s">
        <v>2575</v>
      </c>
      <c r="R1556" t="str">
        <f t="shared" si="719"/>
        <v>Medium</v>
      </c>
      <c r="T1556" s="1"/>
      <c r="U1556" s="1"/>
      <c r="V1556" s="1" t="s">
        <v>188</v>
      </c>
      <c r="W1556" s="6" t="str">
        <f t="shared" si="722"/>
        <v>4</v>
      </c>
      <c r="X1556" t="str">
        <f>IF(W1556="1", "January", IF(W1556="2", "February", IF(W1556="3", "March", IF(W1556="4", "April", IF(W1556="5", "May", IF(W1556="6", "June", IF(W1556="7", "July", IF(W1556="8", "August", IF(W1556="9", "September", IF(W1556="10", "October", IF(W1556="11", "November", IF(W1556="12", "December", "Other"))))))))))))</f>
        <v>April</v>
      </c>
      <c r="Y1556" s="2" t="str">
        <f>IF(ISNUMBER(SEARCH("-",V1556)),TRIM(RIGHT(V1556,LEN(V1556)-SEARCH("-",V1556))),V1556)</f>
        <v>5</v>
      </c>
      <c r="Z1556" s="2" t="str">
        <f>IF(Y1556="1", "January", IF(Y1556="2", "February", IF(Y1556="3", "March", IF(Y1556="4", "April", IF(Y1556="5", "May", IF(Y1556="6", "June", IF(Y1556="7", "July", IF(Y1556="8", "August", IF(Y1556="9", "September", IF(Y1556="10", "October", IF(Y1556="11", "November", IF(Y1556="12", "December", "Other"))))))))))))</f>
        <v>May</v>
      </c>
      <c r="AF1556" s="16" t="s">
        <v>24983</v>
      </c>
      <c r="AG1556" s="1" t="str">
        <f t="shared" si="705"/>
        <v xml:space="preserve">Seed </v>
      </c>
      <c r="AH1556"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6" s="1" t="s">
        <v>2576</v>
      </c>
      <c r="AJ1556" s="1" t="s">
        <v>53</v>
      </c>
      <c r="AK1556" s="1" t="s">
        <v>17104</v>
      </c>
      <c r="AL1556" s="1" t="str">
        <f t="shared" si="716"/>
        <v>Unscented</v>
      </c>
      <c r="AM1556" s="1" t="b">
        <v>0</v>
      </c>
      <c r="AN1556" s="1" t="b">
        <v>1</v>
      </c>
      <c r="AO1556" s="1" t="b">
        <v>0</v>
      </c>
      <c r="AP1556" s="5" t="s">
        <v>28</v>
      </c>
      <c r="AQ1556" s="5" t="str">
        <f t="shared" si="707"/>
        <v>Light, Medium, Heavy</v>
      </c>
      <c r="AR1556" s="1" t="s">
        <v>10</v>
      </c>
      <c r="AS1556" s="1" t="str">
        <f t="shared" si="717"/>
        <v>None, Partial</v>
      </c>
      <c r="AT1556" s="1" t="str">
        <f t="shared" si="708"/>
        <v>Partial, Full</v>
      </c>
      <c r="AU1556" s="1" t="s">
        <v>29</v>
      </c>
      <c r="AV1556" s="1" t="str">
        <f t="shared" si="709"/>
        <v>Moist</v>
      </c>
      <c r="AW1556" s="1" t="s">
        <v>12</v>
      </c>
      <c r="AX1556" s="1" t="str">
        <f t="shared" si="710"/>
        <v>Acid, Neutral, Alkaline</v>
      </c>
      <c r="AY1556" s="1" t="b">
        <v>0</v>
      </c>
      <c r="AZ1556" s="1" t="b">
        <v>0</v>
      </c>
      <c r="BA1556" s="1" t="b">
        <v>0</v>
      </c>
      <c r="BC1556" t="str">
        <f t="shared" si="711"/>
        <v>FALSE</v>
      </c>
      <c r="BE1556" t="str">
        <f t="shared" si="712"/>
        <v>FALSE</v>
      </c>
      <c r="BF1556" s="1" t="b">
        <v>1</v>
      </c>
      <c r="BG1556" s="1" t="b">
        <v>0</v>
      </c>
      <c r="BH1556" s="1" t="b">
        <v>0</v>
      </c>
      <c r="BJ1556" s="1" t="str">
        <f t="shared" si="713"/>
        <v>FALSE</v>
      </c>
      <c r="BL1556" t="str">
        <f t="shared" si="714"/>
        <v>FALSE</v>
      </c>
      <c r="BM1556" s="1" t="b">
        <v>0</v>
      </c>
      <c r="BN1556" s="1" t="b">
        <v>0</v>
      </c>
      <c r="BO1556" s="1">
        <f t="shared" si="718"/>
        <v>12</v>
      </c>
      <c r="BP1556" s="1" t="s">
        <v>2577</v>
      </c>
      <c r="BQ1556" s="1" cm="1">
        <f t="array" ref="BQ1556">_xlfn.IFS(BP1556="None Known",0, LEN(BP1556)&gt;500, 5,LEN(BP1556)&gt;400, 4, LEN(BP1556)&gt;300, 3, LEN(BP1556)&gt;200, 2, LEN(BP1556)&gt;1, 1)</f>
        <v>2</v>
      </c>
      <c r="BR1556" s="16" t="s">
        <v>25001</v>
      </c>
      <c r="BS1556" s="1">
        <v>3</v>
      </c>
      <c r="BT1556" s="1" t="s">
        <v>2578</v>
      </c>
      <c r="BU1556" s="1">
        <v>1</v>
      </c>
      <c r="BV1556" s="1" t="s">
        <v>2579</v>
      </c>
      <c r="BW1556" s="1" t="s">
        <v>68</v>
      </c>
      <c r="BX1556" s="1"/>
      <c r="BY1556" t="str">
        <f>_xlfn.XLOOKUP($B1556,Img_lookup!A:A,Img_lookup!B:B, "Not available")</f>
        <v>25753b6d-5aa0-41ed-9e22-8e3f5e7a5680</v>
      </c>
      <c r="BZ1556" t="str">
        <f>_xlfn.XLOOKUP($B1556,Img_lookup!A:A,Img_lookup!C:C, "Not available")</f>
        <v>Fleurs dress√©es du Cerisier de Ste Lucie, Prunus Mahaleb, Rosac√©es</v>
      </c>
      <c r="CA1556" t="str">
        <f>_xlfn.XLOOKUP($B1556,Img_lookup!A:A,Img_lookup!D:D, "Not available")</f>
        <v>olive.titus</v>
      </c>
      <c r="CB1556" t="str">
        <f>_xlfn.XLOOKUP($B1556,Img_lookup!A:A,Img_lookup!E:E, "https://imgur.com/aT5wafe")</f>
        <v>https://api.openverse.engineering/v1/images/25753b6d-5aa0-41ed-9e22-8e3f5e7a5680/thumb/</v>
      </c>
    </row>
    <row r="1557" spans="1:80" ht="409.6" x14ac:dyDescent="0.15">
      <c r="A1557" s="1" t="s">
        <v>58</v>
      </c>
      <c r="B1557" s="1" t="s">
        <v>3265</v>
      </c>
      <c r="C1557" s="1" t="s">
        <v>3266</v>
      </c>
      <c r="D1557" s="1" t="s">
        <v>3267</v>
      </c>
      <c r="E1557" s="1" t="s">
        <v>3268</v>
      </c>
      <c r="F1557" s="1" t="s">
        <v>62</v>
      </c>
      <c r="G1557" s="1" t="s">
        <v>62</v>
      </c>
      <c r="H1557" s="11" t="str">
        <f t="shared" si="720"/>
        <v>Perennial</v>
      </c>
      <c r="I1557" s="1" t="s">
        <v>17107</v>
      </c>
      <c r="J1557" s="1">
        <v>9</v>
      </c>
      <c r="K1557" s="1">
        <v>6</v>
      </c>
      <c r="L1557" t="str" cm="1">
        <f t="array" ref="L1557">_xlfn.IFS(J1557+K1557="", "Unknown", J1557+K1557&gt;3, "Large", J1557+K1557&gt;0.5, "Medium", J1557+K1557&gt;0, "Small")</f>
        <v>Large</v>
      </c>
      <c r="M1557" s="1">
        <v>6</v>
      </c>
      <c r="N1557" cm="1">
        <f t="array" ref="N1557">IF($M1557="",INDEX($M$2:$M$2176,MATCH(1,INDEX(($A$2:$A$2176=$A1557)*($M$2:$M$2176&lt;&gt;""),0),0)),$M1557)</f>
        <v>6</v>
      </c>
      <c r="O1557" s="2" t="str">
        <f t="shared" si="715"/>
        <v>Seasonal outdoors</v>
      </c>
      <c r="P1557" s="1" t="s">
        <v>3269</v>
      </c>
      <c r="R1557" t="str">
        <f t="shared" si="719"/>
        <v>Medium</v>
      </c>
      <c r="T1557" s="1"/>
      <c r="U1557" s="1"/>
      <c r="V1557" s="1">
        <v>4</v>
      </c>
      <c r="W1557" s="6">
        <f t="shared" si="722"/>
        <v>4</v>
      </c>
      <c r="X1557" t="str">
        <f>IF(W1557=1, "January", IF(W1557=2, "February", IF(W1557=3, "March", IF(W1557=4, "April", IF(W1557=5, "May", IF(W1557=6, "June", IF(W1557=7, "July", IF(W1557=8, "August", IF(W1557=9, "September", IF(W1557=10, "October", IF(W1557=11, "November", IF(W1557=12, "December", "Other"))))))))))))</f>
        <v>April</v>
      </c>
      <c r="Y1557" s="1"/>
      <c r="Z1557" s="1"/>
      <c r="AA1557" s="1" t="s">
        <v>51</v>
      </c>
      <c r="AB1557" s="1" t="str">
        <f t="shared" ref="AB1557:AB1563" si="724">IF(ISNUMBER(SEARCH("-",AA1557)),TRIM(LEFT(AA1557,FIND("-",AA1557)-1)),AA1557)</f>
        <v>7</v>
      </c>
      <c r="AC1557" s="1" t="str">
        <f>IF(AB1557="1", "January", IF(AB1557="2", "February", IF(AB1557="3", "March", IF(AB1557="4", "April", IF(AB1557="5", "May", IF(AB1557="6", "June", IF(AB1557="7", "July", IF(AB1557="8", "August", IF(AB1557="9", "September", IF(AB1557="10", "October", IF(AB1557="11", "November", IF(AB1557="12", "December", "Other"))))))))))))</f>
        <v>July</v>
      </c>
      <c r="AD1557" s="1" t="str">
        <f>IF(ISNUMBER(SEARCH("-",AA1557)),TRIM(RIGHT(AA1557,LEN(AA1557)-SEARCH("-",AA1557))),AA1557)</f>
        <v>8</v>
      </c>
      <c r="AE1557" s="1" t="str">
        <f>IF(AD1557="1", "January", IF(AD1557="2", "February", IF(AD1557="3", "March", IF(AD1557="4", "April", IF(AD1557="5", "May", IF(AD1557="6", "June", IF(AD1557="7", "July", IF(AD1557="8", "August", IF(AD1557="9", "September", IF(AD1557="10", "October", IF(AD1557="11", "November", IF(AD1557="12", "December", "Other"))))))))))))</f>
        <v>August</v>
      </c>
      <c r="AF1557" s="16" t="s">
        <v>24983</v>
      </c>
      <c r="AG1557" s="1" t="str">
        <f t="shared" si="705"/>
        <v xml:space="preserve">Seed </v>
      </c>
      <c r="AH1557"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7" s="1" t="s">
        <v>3270</v>
      </c>
      <c r="AJ1557" s="1" t="s">
        <v>53</v>
      </c>
      <c r="AK1557" s="1" t="s">
        <v>17104</v>
      </c>
      <c r="AL1557" s="1" t="str">
        <f t="shared" si="716"/>
        <v>Scented</v>
      </c>
      <c r="AM1557" s="1" t="b">
        <v>1</v>
      </c>
      <c r="AN1557" s="1" t="b">
        <v>0</v>
      </c>
      <c r="AO1557" s="1" t="b">
        <v>0</v>
      </c>
      <c r="AP1557" s="5" t="s">
        <v>28</v>
      </c>
      <c r="AQ1557" s="5" t="str">
        <f t="shared" si="707"/>
        <v>Light, Medium, Heavy</v>
      </c>
      <c r="AR1557" s="1" t="s">
        <v>10</v>
      </c>
      <c r="AS1557" s="1" t="str">
        <f t="shared" si="717"/>
        <v>None, Partial</v>
      </c>
      <c r="AT1557" s="1" t="str">
        <f t="shared" si="708"/>
        <v>Partial, Full</v>
      </c>
      <c r="AU1557" s="1" t="s">
        <v>29</v>
      </c>
      <c r="AV1557" s="1" t="str">
        <f t="shared" si="709"/>
        <v>Moist</v>
      </c>
      <c r="AW1557" s="1" t="s">
        <v>12</v>
      </c>
      <c r="AX1557" s="1" t="str">
        <f t="shared" si="710"/>
        <v>Acid, Neutral, Alkaline</v>
      </c>
      <c r="AY1557" s="1" t="b">
        <v>0</v>
      </c>
      <c r="AZ1557" s="1" t="b">
        <v>0</v>
      </c>
      <c r="BA1557" s="1" t="b">
        <v>0</v>
      </c>
      <c r="BC1557" t="str">
        <f t="shared" si="711"/>
        <v>FALSE</v>
      </c>
      <c r="BE1557" t="str">
        <f t="shared" si="712"/>
        <v>FALSE</v>
      </c>
      <c r="BF1557" s="1" t="b">
        <v>0</v>
      </c>
      <c r="BG1557" s="1" t="b">
        <v>0</v>
      </c>
      <c r="BH1557" s="1" t="b">
        <v>0</v>
      </c>
      <c r="BJ1557" s="1" t="str">
        <f t="shared" si="713"/>
        <v>FALSE</v>
      </c>
      <c r="BL1557" t="str">
        <f t="shared" si="714"/>
        <v>FALSE</v>
      </c>
      <c r="BM1557" s="1" t="b">
        <v>0</v>
      </c>
      <c r="BN1557" s="1" t="b">
        <v>0</v>
      </c>
      <c r="BO1557" s="1">
        <f t="shared" si="718"/>
        <v>13</v>
      </c>
      <c r="BP1557" s="1" t="s">
        <v>2671</v>
      </c>
      <c r="BQ1557" s="1" cm="1">
        <f t="array" ref="BQ1557">_xlfn.IFS(BP1557="None Known",0, LEN(BP1557)&gt;500, 5,LEN(BP1557)&gt;400, 4, LEN(BP1557)&gt;300, 3, LEN(BP1557)&gt;200, 2, LEN(BP1557)&gt;1, 1)</f>
        <v>1</v>
      </c>
      <c r="BR1557" s="16" t="s">
        <v>25002</v>
      </c>
      <c r="BS1557" s="1">
        <v>3</v>
      </c>
      <c r="BT1557" s="1" t="s">
        <v>3271</v>
      </c>
      <c r="BU1557" s="1">
        <v>3</v>
      </c>
      <c r="BV1557" s="1" t="s">
        <v>431</v>
      </c>
      <c r="BW1557" s="1" t="s">
        <v>68</v>
      </c>
      <c r="BX1557" s="1"/>
      <c r="BY1557" t="str">
        <f>_xlfn.XLOOKUP($B1557,Img_lookup!A:A,Img_lookup!B:B, "Not available")</f>
        <v>9fe12012-2e0b-47b6-963e-b6d496c08663</v>
      </c>
      <c r="BZ1557" t="str">
        <f>_xlfn.XLOOKUP($B1557,Img_lookup!A:A,Img_lookup!C:C, "Not available")</f>
        <v>Ume / Prunus mume / Ê¢Ö(„Ç¶„É°)</v>
      </c>
      <c r="CA1557" t="str">
        <f>_xlfn.XLOOKUP($B1557,Img_lookup!A:A,Img_lookup!D:D, "Not available")</f>
        <v>TANAKA Juuyoh (Áî∞‰∏≠ÂçÅÊ¥ã)</v>
      </c>
      <c r="CB1557" t="str">
        <f>_xlfn.XLOOKUP($B1557,Img_lookup!A:A,Img_lookup!E:E, "https://imgur.com/aT5wafe")</f>
        <v>https://api.openverse.engineering/v1/images/9fe12012-2e0b-47b6-963e-b6d496c08663/thumb/</v>
      </c>
    </row>
    <row r="1558" spans="1:80" ht="409.6" x14ac:dyDescent="0.15">
      <c r="A1558" s="1" t="s">
        <v>58</v>
      </c>
      <c r="B1558" s="1" t="s">
        <v>9450</v>
      </c>
      <c r="D1558" s="1" t="s">
        <v>9451</v>
      </c>
      <c r="E1558" s="1" t="s">
        <v>9452</v>
      </c>
      <c r="F1558" s="1" t="s">
        <v>62</v>
      </c>
      <c r="G1558" s="1" t="s">
        <v>62</v>
      </c>
      <c r="H1558" s="11" t="str">
        <f t="shared" si="720"/>
        <v>Perennial</v>
      </c>
      <c r="I1558" s="1" t="s">
        <v>17107</v>
      </c>
      <c r="J1558" s="1">
        <v>20</v>
      </c>
      <c r="L1558" t="str" cm="1">
        <f t="array" ref="L1558">_xlfn.IFS(J1558+K1558="", "Unknown", J1558+K1558&gt;3, "Large", J1558+K1558&gt;0.5, "Medium", J1558+K1558&gt;0, "Small")</f>
        <v>Large</v>
      </c>
      <c r="M1558" s="1">
        <v>7</v>
      </c>
      <c r="N1558" cm="1">
        <f t="array" ref="N1558">IF($M1558="",INDEX($M$2:$M$2176,MATCH(1,INDEX(($A$2:$A$2176=$A1558)*($M$2:$M$2176&lt;&gt;""),0),0)),$M1558)</f>
        <v>7</v>
      </c>
      <c r="O1558" s="2" t="str">
        <f t="shared" si="715"/>
        <v>Seasonal outdoors</v>
      </c>
      <c r="P1558" s="1" t="s">
        <v>9453</v>
      </c>
      <c r="R1558" t="str">
        <f t="shared" si="719"/>
        <v>Medium</v>
      </c>
      <c r="T1558" s="1"/>
      <c r="U1558" s="1"/>
      <c r="V1558" s="1">
        <v>5</v>
      </c>
      <c r="W1558" s="6">
        <f t="shared" si="722"/>
        <v>5</v>
      </c>
      <c r="X1558" t="str">
        <f>IF(W1558=1, "January", IF(W1558=2, "February", IF(W1558=3, "March", IF(W1558=4, "April", IF(W1558=5, "May", IF(W1558=6, "June", IF(W1558=7, "July", IF(W1558=8, "August", IF(W1558=9, "September", IF(W1558=10, "October", IF(W1558=11, "November", IF(W1558=12, "December", "Other"))))))))))))</f>
        <v>May</v>
      </c>
      <c r="Y1558" s="1"/>
      <c r="Z1558" s="1"/>
      <c r="AA1558" s="1">
        <v>8</v>
      </c>
      <c r="AB1558" s="1">
        <f t="shared" si="724"/>
        <v>8</v>
      </c>
      <c r="AC1558" s="1" t="str">
        <f>IF(AB1558=1, "January", IF(AB1558=2, "February", IF(AB1558=3, "March", IF(AB1558=4, "April", IF(AB1558=5, "May", IF(AB1558=6, "June", IF(AB1558=7, "July", IF(AB1558=8, "August", IF(AB1558=9, "September", IF(AB1558=10, "October", IF(AB1558=11, "November", IF(AB1558=12, "December", "Other"))))))))))))</f>
        <v>August</v>
      </c>
      <c r="AD1558" s="1"/>
      <c r="AE1558" s="1"/>
      <c r="AF1558" s="16" t="s">
        <v>24983</v>
      </c>
      <c r="AG1558" s="1" t="str">
        <f t="shared" si="705"/>
        <v xml:space="preserve">Seed </v>
      </c>
      <c r="AH1558"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8" s="1" t="s">
        <v>9454</v>
      </c>
      <c r="AJ1558" s="1" t="s">
        <v>53</v>
      </c>
      <c r="AK1558" s="1" t="s">
        <v>17104</v>
      </c>
      <c r="AL1558" s="1" t="str">
        <f t="shared" si="716"/>
        <v>Unscented</v>
      </c>
      <c r="AM1558" s="1" t="b">
        <v>0</v>
      </c>
      <c r="AN1558" s="1" t="b">
        <v>1</v>
      </c>
      <c r="AO1558" s="1" t="b">
        <v>0</v>
      </c>
      <c r="AP1558" s="5" t="s">
        <v>28</v>
      </c>
      <c r="AQ1558" s="5" t="str">
        <f t="shared" si="707"/>
        <v>Light, Medium, Heavy</v>
      </c>
      <c r="AR1558" s="1" t="s">
        <v>10</v>
      </c>
      <c r="AS1558" s="1" t="str">
        <f t="shared" si="717"/>
        <v>None, Partial</v>
      </c>
      <c r="AT1558" s="1" t="str">
        <f t="shared" si="708"/>
        <v>Partial, Full</v>
      </c>
      <c r="AU1558" s="1" t="s">
        <v>29</v>
      </c>
      <c r="AV1558" s="1" t="str">
        <f t="shared" si="709"/>
        <v>Moist</v>
      </c>
      <c r="AW1558" s="1" t="s">
        <v>12</v>
      </c>
      <c r="AX1558" s="1" t="str">
        <f t="shared" si="710"/>
        <v>Acid, Neutral, Alkaline</v>
      </c>
      <c r="AY1558" s="1" t="b">
        <v>0</v>
      </c>
      <c r="AZ1558" s="1" t="b">
        <v>0</v>
      </c>
      <c r="BA1558" s="1" t="b">
        <v>0</v>
      </c>
      <c r="BC1558" t="str">
        <f t="shared" si="711"/>
        <v>FALSE</v>
      </c>
      <c r="BE1558" t="str">
        <f t="shared" si="712"/>
        <v>FALSE</v>
      </c>
      <c r="BF1558" s="1" t="b">
        <v>0</v>
      </c>
      <c r="BG1558" s="1" t="b">
        <v>0</v>
      </c>
      <c r="BH1558" s="1" t="b">
        <v>0</v>
      </c>
      <c r="BJ1558" s="1" t="str">
        <f t="shared" si="713"/>
        <v>FALSE</v>
      </c>
      <c r="BL1558" t="str">
        <f t="shared" si="714"/>
        <v>FALSE</v>
      </c>
      <c r="BM1558" s="1" t="b">
        <v>0</v>
      </c>
      <c r="BN1558" s="1" t="b">
        <v>0</v>
      </c>
      <c r="BO1558" s="1">
        <f t="shared" si="718"/>
        <v>8</v>
      </c>
      <c r="BP1558" s="1" t="s">
        <v>9455</v>
      </c>
      <c r="BQ1558" s="1" cm="1">
        <f t="array" ref="BQ1558">_xlfn.IFS(BP1558="None Known",0, LEN(BP1558)&gt;500, 5,LEN(BP1558)&gt;400, 4, LEN(BP1558)&gt;300, 3, LEN(BP1558)&gt;200, 2, LEN(BP1558)&gt;1, 1)</f>
        <v>1</v>
      </c>
      <c r="BR1558" s="16" t="s">
        <v>25003</v>
      </c>
      <c r="BS1558" s="1">
        <v>2</v>
      </c>
      <c r="BT1558" s="1" t="s">
        <v>2672</v>
      </c>
      <c r="BU1558" s="1">
        <v>1</v>
      </c>
      <c r="BW1558" s="1" t="s">
        <v>68</v>
      </c>
      <c r="BX1558" s="1"/>
      <c r="BY1558" t="str">
        <f>_xlfn.XLOOKUP($B1558,Img_lookup!A:A,Img_lookup!B:B, "Not available")</f>
        <v>bfb56d3b-3ee7-4e02-b8a0-de7176cd57ec</v>
      </c>
      <c r="BZ1558" t="str">
        <f>_xlfn.XLOOKUP($B1558,Img_lookup!A:A,Img_lookup!C:C, "Not available")</f>
        <v>Prunus napaulensis (Ser.) Steud.</v>
      </c>
      <c r="CA1558" t="str">
        <f>_xlfn.XLOOKUP($B1558,Img_lookup!A:A,Img_lookup!D:D, "Not available")</f>
        <v>Dr. Jun Wen</v>
      </c>
      <c r="CB1558" t="str">
        <f>_xlfn.XLOOKUP($B1558,Img_lookup!A:A,Img_lookup!E:E, "https://imgur.com/aT5wafe")</f>
        <v>https://api.openverse.engineering/v1/images/bfb56d3b-3ee7-4e02-b8a0-de7176cd57ec/thumb/</v>
      </c>
    </row>
    <row r="1559" spans="1:80" ht="409.6" x14ac:dyDescent="0.15">
      <c r="A1559" s="1" t="s">
        <v>58</v>
      </c>
      <c r="B1559" s="1" t="s">
        <v>9833</v>
      </c>
      <c r="C1559" s="1" t="s">
        <v>9834</v>
      </c>
      <c r="E1559" s="1" t="s">
        <v>9835</v>
      </c>
      <c r="F1559" s="1" t="s">
        <v>62</v>
      </c>
      <c r="G1559" s="1" t="s">
        <v>62</v>
      </c>
      <c r="H1559" s="11" t="str">
        <f t="shared" si="720"/>
        <v>Perennial</v>
      </c>
      <c r="I1559" s="1" t="s">
        <v>17107</v>
      </c>
      <c r="J1559" s="1">
        <v>9</v>
      </c>
      <c r="L1559" t="str" cm="1">
        <f t="array" ref="L1559">_xlfn.IFS(J1559+K1559="", "Unknown", J1559+K1559&gt;3, "Large", J1559+K1559&gt;0.5, "Medium", J1559+K1559&gt;0, "Small")</f>
        <v>Large</v>
      </c>
      <c r="M1559" s="1">
        <v>2</v>
      </c>
      <c r="N1559" cm="1">
        <f t="array" ref="N1559">IF($M1559="",INDEX($M$2:$M$2176,MATCH(1,INDEX(($A$2:$A$2176=$A1559)*($M$2:$M$2176&lt;&gt;""),0),0)),$M1559)</f>
        <v>2</v>
      </c>
      <c r="O1559" s="2" t="str">
        <f t="shared" si="715"/>
        <v>Hardy to cold</v>
      </c>
      <c r="P1559" s="1" t="s">
        <v>9836</v>
      </c>
      <c r="R1559" t="str">
        <f t="shared" si="719"/>
        <v>Medium</v>
      </c>
      <c r="T1559" s="1"/>
      <c r="U1559" s="1"/>
      <c r="V1559" s="1">
        <v>4</v>
      </c>
      <c r="W1559" s="6">
        <f t="shared" si="722"/>
        <v>4</v>
      </c>
      <c r="X1559" t="str">
        <f>IF(W1559=1, "January", IF(W1559=2, "February", IF(W1559=3, "March", IF(W1559=4, "April", IF(W1559=5, "May", IF(W1559=6, "June", IF(W1559=7, "July", IF(W1559=8, "August", IF(W1559=9, "September", IF(W1559=10, "October", IF(W1559=11, "November", IF(W1559=12, "December", "Other"))))))))))))</f>
        <v>April</v>
      </c>
      <c r="Y1559" s="1"/>
      <c r="Z1559" s="1"/>
      <c r="AA1559" s="1" t="s">
        <v>427</v>
      </c>
      <c r="AB1559" s="1" t="str">
        <f t="shared" si="724"/>
        <v>8</v>
      </c>
      <c r="AC1559" s="1" t="str">
        <f>IF(AB1559="1", "January", IF(AB1559="2", "February", IF(AB1559="3", "March", IF(AB1559="4", "April", IF(AB1559="5", "May", IF(AB1559="6", "June", IF(AB1559="7", "July", IF(AB1559="8", "August", IF(AB1559="9", "September", IF(AB1559="10", "October", IF(AB1559="11", "November", IF(AB1559="12", "December", "Other"))))))))))))</f>
        <v>August</v>
      </c>
      <c r="AD1559" s="1" t="str">
        <f>IF(ISNUMBER(SEARCH("-",AA1559)),TRIM(RIGHT(AA1559,LEN(AA1559)-SEARCH("-",AA1559))),AA1559)</f>
        <v>9</v>
      </c>
      <c r="AE1559" s="1" t="str">
        <f>IF(AD1559="1", "January", IF(AD1559="2", "February", IF(AD1559="3", "March", IF(AD1559="4", "April", IF(AD1559="5", "May", IF(AD1559="6", "June", IF(AD1559="7", "July", IF(AD1559="8", "August", IF(AD1559="9", "September", IF(AD1559="10", "October", IF(AD1559="11", "November", IF(AD1559="12", "December", "Other"))))))))))))</f>
        <v>September</v>
      </c>
      <c r="AF1559" s="16" t="s">
        <v>24983</v>
      </c>
      <c r="AG1559" s="1" t="str">
        <f t="shared" si="705"/>
        <v xml:space="preserve">Seed </v>
      </c>
      <c r="AH1559"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59" s="1" t="s">
        <v>9837</v>
      </c>
      <c r="AJ1559" s="1" t="s">
        <v>53</v>
      </c>
      <c r="AK1559" s="1" t="s">
        <v>17104</v>
      </c>
      <c r="AL1559" s="1" t="str">
        <f t="shared" si="716"/>
        <v>Unscented</v>
      </c>
      <c r="AM1559" s="1" t="b">
        <v>0</v>
      </c>
      <c r="AN1559" s="1" t="b">
        <v>1</v>
      </c>
      <c r="AO1559" s="1" t="b">
        <v>0</v>
      </c>
      <c r="AP1559" s="5" t="s">
        <v>28</v>
      </c>
      <c r="AQ1559" s="5" t="str">
        <f t="shared" si="707"/>
        <v>Light, Medium, Heavy</v>
      </c>
      <c r="AR1559" s="1" t="s">
        <v>10</v>
      </c>
      <c r="AS1559" s="1" t="str">
        <f t="shared" si="717"/>
        <v>None, Partial</v>
      </c>
      <c r="AT1559" s="1" t="str">
        <f t="shared" si="708"/>
        <v>Partial, Full</v>
      </c>
      <c r="AU1559" s="1" t="s">
        <v>29</v>
      </c>
      <c r="AV1559" s="1" t="str">
        <f t="shared" si="709"/>
        <v>Moist</v>
      </c>
      <c r="AW1559" s="1" t="s">
        <v>12</v>
      </c>
      <c r="AX1559" s="1" t="str">
        <f t="shared" si="710"/>
        <v>Acid, Neutral, Alkaline</v>
      </c>
      <c r="AY1559" s="1" t="b">
        <v>0</v>
      </c>
      <c r="AZ1559" s="1" t="b">
        <v>0</v>
      </c>
      <c r="BA1559" s="1" t="b">
        <v>0</v>
      </c>
      <c r="BC1559" t="str">
        <f t="shared" si="711"/>
        <v>FALSE</v>
      </c>
      <c r="BE1559" t="str">
        <f t="shared" si="712"/>
        <v>FALSE</v>
      </c>
      <c r="BF1559" s="1" t="b">
        <v>0</v>
      </c>
      <c r="BG1559" s="1" t="b">
        <v>0</v>
      </c>
      <c r="BH1559" s="1" t="b">
        <v>0</v>
      </c>
      <c r="BJ1559" s="1" t="str">
        <f t="shared" si="713"/>
        <v>FALSE</v>
      </c>
      <c r="BL1559" t="str">
        <f t="shared" si="714"/>
        <v>FALSE</v>
      </c>
      <c r="BM1559" s="1" t="b">
        <v>0</v>
      </c>
      <c r="BN1559" s="1" t="b">
        <v>0</v>
      </c>
      <c r="BO1559" s="1">
        <f t="shared" si="718"/>
        <v>16</v>
      </c>
      <c r="BP1559" s="1" t="s">
        <v>9838</v>
      </c>
      <c r="BQ1559" s="1" cm="1">
        <f t="array" ref="BQ1559">_xlfn.IFS(BP1559="None Known",0, LEN(BP1559)&gt;500, 5,LEN(BP1559)&gt;400, 4, LEN(BP1559)&gt;300, 3, LEN(BP1559)&gt;200, 2, LEN(BP1559)&gt;1, 1)</f>
        <v>3</v>
      </c>
      <c r="BR1559" s="16" t="s">
        <v>25004</v>
      </c>
      <c r="BS1559" s="1">
        <v>4</v>
      </c>
      <c r="BT1559" s="1" t="s">
        <v>9839</v>
      </c>
      <c r="BU1559" s="1">
        <v>1</v>
      </c>
      <c r="BV1559" s="1" t="s">
        <v>9840</v>
      </c>
      <c r="BW1559" s="1" t="s">
        <v>68</v>
      </c>
      <c r="BX1559" s="1"/>
      <c r="BY1559" t="str">
        <f>_xlfn.XLOOKUP($B1559,Img_lookup!A:A,Img_lookup!B:B, "Not available")</f>
        <v>81414435-6860-42d2-85ac-3eeb0524a778</v>
      </c>
      <c r="BZ1559" t="str">
        <f>_xlfn.XLOOKUP($B1559,Img_lookup!A:A,Img_lookup!C:C, "Not available")</f>
        <v>Prunus nigra Wight &amp; Hedrick</v>
      </c>
      <c r="CA1559" t="str">
        <f>_xlfn.XLOOKUP($B1559,Img_lookup!A:A,Img_lookup!D:D, "Not available")</f>
        <v>J. Fowler</v>
      </c>
      <c r="CB1559" t="str">
        <f>_xlfn.XLOOKUP($B1559,Img_lookup!A:A,Img_lookup!E:E, "https://imgur.com/aT5wafe")</f>
        <v>https://api.openverse.engineering/v1/images/81414435-6860-42d2-85ac-3eeb0524a778/thumb/</v>
      </c>
    </row>
    <row r="1560" spans="1:80" ht="409.6" x14ac:dyDescent="0.15">
      <c r="A1560" s="1" t="s">
        <v>58</v>
      </c>
      <c r="B1560" s="1" t="s">
        <v>10071</v>
      </c>
      <c r="C1560" s="1" t="s">
        <v>10072</v>
      </c>
      <c r="D1560" s="1" t="s">
        <v>10073</v>
      </c>
      <c r="E1560" s="1" t="s">
        <v>10074</v>
      </c>
      <c r="F1560" s="1" t="s">
        <v>62</v>
      </c>
      <c r="G1560" s="1" t="s">
        <v>62</v>
      </c>
      <c r="H1560" s="11" t="str">
        <f t="shared" si="720"/>
        <v>Perennial</v>
      </c>
      <c r="I1560" s="1" t="s">
        <v>17107</v>
      </c>
      <c r="J1560" s="1">
        <v>15</v>
      </c>
      <c r="K1560" s="1">
        <v>8</v>
      </c>
      <c r="L1560" t="str" cm="1">
        <f t="array" ref="L1560">_xlfn.IFS(J1560+K1560="", "Unknown", J1560+K1560&gt;3, "Large", J1560+K1560&gt;0.5, "Medium", J1560+K1560&gt;0, "Small")</f>
        <v>Large</v>
      </c>
      <c r="M1560" s="1">
        <v>3</v>
      </c>
      <c r="N1560" cm="1">
        <f t="array" ref="N1560">IF($M1560="",INDEX($M$2:$M$2176,MATCH(1,INDEX(($A$2:$A$2176=$A1560)*($M$2:$M$2176&lt;&gt;""),0),0)),$M1560)</f>
        <v>3</v>
      </c>
      <c r="O1560" s="2" t="str">
        <f t="shared" si="715"/>
        <v>Hardy to cold</v>
      </c>
      <c r="P1560" s="1" t="s">
        <v>10075</v>
      </c>
      <c r="Q1560" s="1" t="s">
        <v>17109</v>
      </c>
      <c r="R1560" t="str">
        <f t="shared" si="719"/>
        <v>Fast</v>
      </c>
      <c r="T1560" s="1"/>
      <c r="U1560" s="1"/>
      <c r="V1560" s="1">
        <v>5</v>
      </c>
      <c r="W1560" s="6">
        <f t="shared" si="722"/>
        <v>5</v>
      </c>
      <c r="X1560" t="str">
        <f>IF(W1560=1, "January", IF(W1560=2, "February", IF(W1560=3, "March", IF(W1560=4, "April", IF(W1560=5, "May", IF(W1560=6, "June", IF(W1560=7, "July", IF(W1560=8, "August", IF(W1560=9, "September", IF(W1560=10, "October", IF(W1560=11, "November", IF(W1560=12, "December", "Other"))))))))))))</f>
        <v>May</v>
      </c>
      <c r="Y1560" s="1"/>
      <c r="Z1560" s="1"/>
      <c r="AA1560" s="1" t="s">
        <v>51</v>
      </c>
      <c r="AB1560" s="1" t="str">
        <f t="shared" si="724"/>
        <v>7</v>
      </c>
      <c r="AC1560" s="1" t="str">
        <f>IF(AB1560="1", "January", IF(AB1560="2", "February", IF(AB1560="3", "March", IF(AB1560="4", "April", IF(AB1560="5", "May", IF(AB1560="6", "June", IF(AB1560="7", "July", IF(AB1560="8", "August", IF(AB1560="9", "September", IF(AB1560="10", "October", IF(AB1560="11", "November", IF(AB1560="12", "December", "Other"))))))))))))</f>
        <v>July</v>
      </c>
      <c r="AD1560" s="1" t="str">
        <f>IF(ISNUMBER(SEARCH("-",AA1560)),TRIM(RIGHT(AA1560,LEN(AA1560)-SEARCH("-",AA1560))),AA1560)</f>
        <v>8</v>
      </c>
      <c r="AE1560" s="1" t="str">
        <f>IF(AD1560="1", "January", IF(AD1560="2", "February", IF(AD1560="3", "March", IF(AD1560="4", "April", IF(AD1560="5", "May", IF(AD1560="6", "June", IF(AD1560="7", "July", IF(AD1560="8", "August", IF(AD1560="9", "September", IF(AD1560="10", "October", IF(AD1560="11", "November", IF(AD1560="12", "December", "Other"))))))))))))</f>
        <v>August</v>
      </c>
      <c r="AF1560" s="16" t="s">
        <v>25005</v>
      </c>
      <c r="AG1560" s="1" t="str">
        <f t="shared" si="705"/>
        <v xml:space="preserve">Seed </v>
      </c>
      <c r="AH1560"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
Softwood cuttings from strongly growing plants in spring to early summer in a frame.
Cuttings of mature wood, October/November in a frame. 
Suckers removed in late winter. 
Layering in spring.</v>
      </c>
      <c r="AI1560" s="1" t="s">
        <v>10076</v>
      </c>
      <c r="AJ1560" s="1" t="s">
        <v>23832</v>
      </c>
      <c r="AK1560" s="1" t="s">
        <v>17104</v>
      </c>
      <c r="AL1560" s="1" t="str">
        <f t="shared" si="716"/>
        <v>Unscented</v>
      </c>
      <c r="AM1560" s="1" t="b">
        <v>0</v>
      </c>
      <c r="AN1560" s="1" t="b">
        <v>1</v>
      </c>
      <c r="AO1560" s="1" t="b">
        <v>0</v>
      </c>
      <c r="AP1560" s="5" t="s">
        <v>28</v>
      </c>
      <c r="AQ1560" s="5" t="str">
        <f t="shared" si="707"/>
        <v>Light, Medium, Heavy</v>
      </c>
      <c r="AR1560" s="1" t="s">
        <v>10</v>
      </c>
      <c r="AS1560" s="1" t="str">
        <f t="shared" si="717"/>
        <v>None, Partial</v>
      </c>
      <c r="AT1560" s="1" t="str">
        <f t="shared" si="708"/>
        <v>Partial, Full</v>
      </c>
      <c r="AU1560" s="1" t="s">
        <v>29</v>
      </c>
      <c r="AV1560" s="1" t="str">
        <f t="shared" si="709"/>
        <v>Moist</v>
      </c>
      <c r="AW1560" s="1" t="s">
        <v>12</v>
      </c>
      <c r="AX1560" s="1" t="str">
        <f t="shared" si="710"/>
        <v>Acid, Neutral, Alkaline</v>
      </c>
      <c r="AY1560" s="1" t="b">
        <v>0</v>
      </c>
      <c r="AZ1560" s="1" t="b">
        <v>0</v>
      </c>
      <c r="BA1560" s="1" t="b">
        <v>0</v>
      </c>
      <c r="BC1560" t="str">
        <f t="shared" si="711"/>
        <v>FALSE</v>
      </c>
      <c r="BE1560" t="str">
        <f t="shared" si="712"/>
        <v>FALSE</v>
      </c>
      <c r="BF1560" s="1" t="b">
        <v>0</v>
      </c>
      <c r="BG1560" s="1" t="b">
        <v>0</v>
      </c>
      <c r="BH1560" s="1" t="b">
        <v>0</v>
      </c>
      <c r="BJ1560" s="1" t="str">
        <f t="shared" si="713"/>
        <v>FALSE</v>
      </c>
      <c r="BL1560" t="str">
        <f t="shared" si="714"/>
        <v>FALSE</v>
      </c>
      <c r="BM1560" s="1" t="b">
        <v>0</v>
      </c>
      <c r="BN1560" s="1" t="b">
        <v>1</v>
      </c>
      <c r="BO1560" s="1">
        <f t="shared" si="718"/>
        <v>13</v>
      </c>
      <c r="BP1560" s="1" t="s">
        <v>10077</v>
      </c>
      <c r="BQ1560" s="1" cm="1">
        <f t="array" ref="BQ1560">_xlfn.IFS(BP1560="None Known",0, LEN(BP1560)&gt;500, 5,LEN(BP1560)&gt;400, 4, LEN(BP1560)&gt;300, 3, LEN(BP1560)&gt;200, 2, LEN(BP1560)&gt;1, 1)</f>
        <v>2</v>
      </c>
      <c r="BR1560" s="16" t="s">
        <v>25006</v>
      </c>
      <c r="BS1560" s="1">
        <v>3</v>
      </c>
      <c r="BT1560" s="1" t="s">
        <v>10078</v>
      </c>
      <c r="BU1560" s="1">
        <v>2</v>
      </c>
      <c r="BV1560" s="1" t="s">
        <v>10079</v>
      </c>
      <c r="BW1560" s="1" t="s">
        <v>10080</v>
      </c>
      <c r="BX1560" s="1"/>
      <c r="BY1560" t="str">
        <f>_xlfn.XLOOKUP($B1560,Img_lookup!A:A,Img_lookup!B:B, "Not available")</f>
        <v>49d79eef-3b1e-40d1-999d-6a1947c8b1e8</v>
      </c>
      <c r="BZ1560" t="str">
        <f>_xlfn.XLOOKUP($B1560,Img_lookup!A:A,Img_lookup!C:C, "Not available")</f>
        <v>Prunus padus</v>
      </c>
      <c r="CA1560" t="str">
        <f>_xlfn.XLOOKUP($B1560,Img_lookup!A:A,Img_lookup!D:D, "Not available")</f>
        <v>axelkr</v>
      </c>
      <c r="CB1560" t="str">
        <f>_xlfn.XLOOKUP($B1560,Img_lookup!A:A,Img_lookup!E:E, "https://imgur.com/aT5wafe")</f>
        <v>https://api.openverse.engineering/v1/images/49d79eef-3b1e-40d1-999d-6a1947c8b1e8/thumb/</v>
      </c>
    </row>
    <row r="1561" spans="1:80" ht="409.6" x14ac:dyDescent="0.15">
      <c r="A1561" s="1" t="s">
        <v>58</v>
      </c>
      <c r="B1561" s="1" t="s">
        <v>10759</v>
      </c>
      <c r="C1561" s="1" t="s">
        <v>10760</v>
      </c>
      <c r="D1561" s="1" t="s">
        <v>10761</v>
      </c>
      <c r="E1561" s="1" t="s">
        <v>10762</v>
      </c>
      <c r="F1561" s="1" t="s">
        <v>62</v>
      </c>
      <c r="G1561" s="1" t="s">
        <v>62</v>
      </c>
      <c r="H1561" s="11" t="str">
        <f t="shared" si="720"/>
        <v>Perennial</v>
      </c>
      <c r="I1561" s="1" t="s">
        <v>17107</v>
      </c>
      <c r="J1561" s="1">
        <v>12</v>
      </c>
      <c r="K1561" s="1">
        <v>8</v>
      </c>
      <c r="L1561" t="str" cm="1">
        <f t="array" ref="L1561">_xlfn.IFS(J1561+K1561="", "Unknown", J1561+K1561&gt;3, "Large", J1561+K1561&gt;0.5, "Medium", J1561+K1561&gt;0, "Small")</f>
        <v>Large</v>
      </c>
      <c r="M1561" s="1">
        <v>2</v>
      </c>
      <c r="N1561" cm="1">
        <f t="array" ref="N1561">IF($M1561="",INDEX($M$2:$M$2176,MATCH(1,INDEX(($A$2:$A$2176=$A1561)*($M$2:$M$2176&lt;&gt;""),0),0)),$M1561)</f>
        <v>2</v>
      </c>
      <c r="O1561" s="2" t="str">
        <f t="shared" si="715"/>
        <v>Hardy to cold</v>
      </c>
      <c r="P1561" s="1" t="s">
        <v>10763</v>
      </c>
      <c r="Q1561" s="1" t="s">
        <v>17109</v>
      </c>
      <c r="R1561" t="str">
        <f t="shared" si="719"/>
        <v>Fast</v>
      </c>
      <c r="T1561" s="1"/>
      <c r="U1561" s="1"/>
      <c r="V1561" s="1" t="s">
        <v>188</v>
      </c>
      <c r="W1561" s="6" t="str">
        <f t="shared" si="722"/>
        <v>4</v>
      </c>
      <c r="X1561" t="str">
        <f>IF(W1561="1", "January", IF(W1561="2", "February", IF(W1561="3", "March", IF(W1561="4", "April", IF(W1561="5", "May", IF(W1561="6", "June", IF(W1561="7", "July", IF(W1561="8", "August", IF(W1561="9", "September", IF(W1561="10", "October", IF(W1561="11", "November", IF(W1561="12", "December", "Other"))))))))))))</f>
        <v>April</v>
      </c>
      <c r="Y1561" s="2" t="str">
        <f>IF(ISNUMBER(SEARCH("-",V1561)),TRIM(RIGHT(V1561,LEN(V1561)-SEARCH("-",V1561))),V1561)</f>
        <v>5</v>
      </c>
      <c r="Z1561" s="2" t="str">
        <f>IF(Y1561="1", "January", IF(Y1561="2", "February", IF(Y1561="3", "March", IF(Y1561="4", "April", IF(Y1561="5", "May", IF(Y1561="6", "June", IF(Y1561="7", "July", IF(Y1561="8", "August", IF(Y1561="9", "September", IF(Y1561="10", "October", IF(Y1561="11", "November", IF(Y1561="12", "December", "Other"))))))))))))</f>
        <v>May</v>
      </c>
      <c r="AA1561" s="1">
        <v>8</v>
      </c>
      <c r="AB1561" s="1">
        <f t="shared" si="724"/>
        <v>8</v>
      </c>
      <c r="AC1561" s="1" t="str">
        <f>IF(AB1561=1, "January", IF(AB1561=2, "February", IF(AB1561=3, "March", IF(AB1561=4, "April", IF(AB1561=5, "May", IF(AB1561=6, "June", IF(AB1561=7, "July", IF(AB1561=8, "August", IF(AB1561=9, "September", IF(AB1561=10, "October", IF(AB1561=11, "November", IF(AB1561=12, "December", "Other"))))))))))))</f>
        <v>August</v>
      </c>
      <c r="AD1561" s="1"/>
      <c r="AE1561" s="1"/>
      <c r="AF1561" s="16" t="s">
        <v>25007</v>
      </c>
      <c r="AG1561" s="1" t="str">
        <f t="shared" si="705"/>
        <v xml:space="preserve">Seed </v>
      </c>
      <c r="AH1561" s="2" t="str">
        <f t="shared" si="706"/>
        <v>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v>
      </c>
      <c r="AI1561" s="1" t="s">
        <v>10764</v>
      </c>
      <c r="AJ1561" s="1" t="s">
        <v>53</v>
      </c>
      <c r="AK1561" s="1" t="s">
        <v>17104</v>
      </c>
      <c r="AL1561" s="1" t="str">
        <f t="shared" si="716"/>
        <v>Unscented</v>
      </c>
      <c r="AM1561" s="1" t="b">
        <v>0</v>
      </c>
      <c r="AN1561" s="1" t="b">
        <v>1</v>
      </c>
      <c r="AO1561" s="1" t="b">
        <v>0</v>
      </c>
      <c r="AP1561" s="5" t="s">
        <v>28</v>
      </c>
      <c r="AQ1561" s="5" t="str">
        <f t="shared" si="707"/>
        <v>Light, Medium, Heavy</v>
      </c>
      <c r="AR1561" s="1" t="s">
        <v>30</v>
      </c>
      <c r="AS1561" s="1" t="str">
        <f t="shared" si="717"/>
        <v>None</v>
      </c>
      <c r="AT1561" s="1" t="str">
        <f t="shared" si="708"/>
        <v>Full</v>
      </c>
      <c r="AU1561" s="1" t="s">
        <v>29</v>
      </c>
      <c r="AV1561" s="1" t="str">
        <f t="shared" si="709"/>
        <v>Moist</v>
      </c>
      <c r="AW1561" s="1" t="s">
        <v>12</v>
      </c>
      <c r="AX1561" s="1" t="str">
        <f t="shared" si="710"/>
        <v>Acid, Neutral, Alkaline</v>
      </c>
      <c r="AY1561" s="1" t="b">
        <v>0</v>
      </c>
      <c r="AZ1561" s="1" t="b">
        <v>0</v>
      </c>
      <c r="BA1561" s="1" t="b">
        <v>0</v>
      </c>
      <c r="BC1561" t="str">
        <f t="shared" si="711"/>
        <v>FALSE</v>
      </c>
      <c r="BE1561" t="str">
        <f t="shared" si="712"/>
        <v>FALSE</v>
      </c>
      <c r="BF1561" s="1" t="b">
        <v>0</v>
      </c>
      <c r="BG1561" s="1" t="b">
        <v>0</v>
      </c>
      <c r="BH1561" s="1" t="b">
        <v>0</v>
      </c>
      <c r="BJ1561" s="1" t="str">
        <f t="shared" si="713"/>
        <v>FALSE</v>
      </c>
      <c r="BL1561" t="str">
        <f t="shared" si="714"/>
        <v>FALSE</v>
      </c>
      <c r="BM1561" s="1" t="b">
        <v>0</v>
      </c>
      <c r="BN1561" s="1" t="b">
        <v>0</v>
      </c>
      <c r="BO1561" s="1">
        <f t="shared" si="718"/>
        <v>13</v>
      </c>
      <c r="BP1561" s="1" t="s">
        <v>10765</v>
      </c>
      <c r="BQ1561" s="1" cm="1">
        <f t="array" ref="BQ1561">_xlfn.IFS(BP1561="None Known",0, LEN(BP1561)&gt;500, 5,LEN(BP1561)&gt;400, 4, LEN(BP1561)&gt;300, 3, LEN(BP1561)&gt;200, 2, LEN(BP1561)&gt;1, 1)</f>
        <v>5</v>
      </c>
      <c r="BR1561" s="16" t="s">
        <v>25008</v>
      </c>
      <c r="BS1561" s="1">
        <v>2</v>
      </c>
      <c r="BT1561" s="1" t="s">
        <v>10766</v>
      </c>
      <c r="BU1561" s="1">
        <v>2</v>
      </c>
      <c r="BV1561" s="1" t="s">
        <v>465</v>
      </c>
      <c r="BW1561" s="1" t="s">
        <v>10767</v>
      </c>
      <c r="BX1561" s="1"/>
      <c r="BY1561" t="str">
        <f>_xlfn.XLOOKUP($B1561,Img_lookup!A:A,Img_lookup!B:B, "Not available")</f>
        <v>f61ded15-92c8-480f-b54e-da301acb26d2</v>
      </c>
      <c r="BZ1561" t="str">
        <f>_xlfn.XLOOKUP($B1561,Img_lookup!A:A,Img_lookup!C:C, "Not available")</f>
        <v>Prunus pensylvanica (3)</v>
      </c>
      <c r="CA1561" t="str">
        <f>_xlfn.XLOOKUP($B1561,Img_lookup!A:A,Img_lookup!D:D, "Not available")</f>
        <v>kimtilli</v>
      </c>
      <c r="CB1561" t="str">
        <f>_xlfn.XLOOKUP($B1561,Img_lookup!A:A,Img_lookup!E:E, "https://imgur.com/aT5wafe")</f>
        <v>https://api.openverse.engineering/v1/images/f61ded15-92c8-480f-b54e-da301acb26d2/thumb/</v>
      </c>
    </row>
    <row r="1562" spans="1:80" ht="409.6" x14ac:dyDescent="0.15">
      <c r="A1562" s="1" t="s">
        <v>58</v>
      </c>
      <c r="B1562" s="1" t="s">
        <v>10602</v>
      </c>
      <c r="C1562" s="1" t="s">
        <v>10603</v>
      </c>
      <c r="D1562" s="1" t="s">
        <v>10604</v>
      </c>
      <c r="E1562" s="1" t="s">
        <v>195</v>
      </c>
      <c r="F1562" s="1" t="s">
        <v>62</v>
      </c>
      <c r="G1562" s="1" t="s">
        <v>62</v>
      </c>
      <c r="H1562" s="11" t="str">
        <f t="shared" si="720"/>
        <v>Perennial</v>
      </c>
      <c r="I1562" s="1" t="s">
        <v>17107</v>
      </c>
      <c r="J1562" s="1">
        <v>6</v>
      </c>
      <c r="K1562" s="1">
        <v>6</v>
      </c>
      <c r="L1562" t="str" cm="1">
        <f t="array" ref="L1562">_xlfn.IFS(J1562+K1562="", "Unknown", J1562+K1562&gt;3, "Large", J1562+K1562&gt;0.5, "Medium", J1562+K1562&gt;0, "Small")</f>
        <v>Large</v>
      </c>
      <c r="M1562" s="1">
        <v>5</v>
      </c>
      <c r="N1562" cm="1">
        <f t="array" ref="N1562">IF($M1562="",INDEX($M$2:$M$2176,MATCH(1,INDEX(($A$2:$A$2176=$A1562)*($M$2:$M$2176&lt;&gt;""),0),0)),$M1562)</f>
        <v>5</v>
      </c>
      <c r="O1562" s="2" t="str">
        <f t="shared" si="715"/>
        <v>Seasonal outdoors</v>
      </c>
      <c r="P1562" s="1" t="s">
        <v>10605</v>
      </c>
      <c r="R1562" t="str">
        <f t="shared" si="719"/>
        <v>Medium</v>
      </c>
      <c r="T1562" s="1"/>
      <c r="U1562" s="1"/>
      <c r="V1562" s="1">
        <v>4</v>
      </c>
      <c r="W1562" s="6">
        <f t="shared" si="722"/>
        <v>4</v>
      </c>
      <c r="X1562" t="str">
        <f>IF(W1562=1, "January", IF(W1562=2, "February", IF(W1562=3, "March", IF(W1562=4, "April", IF(W1562=5, "May", IF(W1562=6, "June", IF(W1562=7, "July", IF(W1562=8, "August", IF(W1562=9, "September", IF(W1562=10, "October", IF(W1562=11, "November", IF(W1562=12, "December", "Other"))))))))))))</f>
        <v>April</v>
      </c>
      <c r="Y1562" s="1"/>
      <c r="Z1562" s="1"/>
      <c r="AA1562" s="1" t="s">
        <v>51</v>
      </c>
      <c r="AB1562" s="1" t="str">
        <f t="shared" si="724"/>
        <v>7</v>
      </c>
      <c r="AC1562" s="1" t="str">
        <f>IF(AB1562="1", "January", IF(AB1562="2", "February", IF(AB1562="3", "March", IF(AB1562="4", "April", IF(AB1562="5", "May", IF(AB1562="6", "June", IF(AB1562="7", "July", IF(AB1562="8", "August", IF(AB1562="9", "September", IF(AB1562="10", "October", IF(AB1562="11", "November", IF(AB1562="12", "December", "Other"))))))))))))</f>
        <v>July</v>
      </c>
      <c r="AD1562" s="1" t="str">
        <f>IF(ISNUMBER(SEARCH("-",AA1562)),TRIM(RIGHT(AA1562,LEN(AA1562)-SEARCH("-",AA1562))),AA1562)</f>
        <v>8</v>
      </c>
      <c r="AE1562" s="1" t="str">
        <f>IF(AD1562="1", "January", IF(AD1562="2", "February", IF(AD1562="3", "March", IF(AD1562="4", "April", IF(AD1562="5", "May", IF(AD1562="6", "June", IF(AD1562="7", "July", IF(AD1562="8", "August", IF(AD1562="9", "September", IF(AD1562="10", "October", IF(AD1562="11", "November", IF(AD1562="12", "December", "Other"))))))))))))</f>
        <v>August</v>
      </c>
      <c r="AF1562" s="16" t="s">
        <v>25007</v>
      </c>
      <c r="AG1562" s="1" t="str">
        <f t="shared" si="705"/>
        <v xml:space="preserve">Seed </v>
      </c>
      <c r="AH1562" s="2" t="str">
        <f t="shared" si="706"/>
        <v>Requires 2 - 3 months cold stratification and is best sown in a cold frame as soon as it is ripe[200]. Sow stored seed in a cold frame as early in the year as possible[200]. The stored seed is best given 2 months warm followed by 3 months cold stratification[113].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A very low percentage[113].
Softwood cuttings from strongly growing plants in spring to early summer in a frame[200].
Layering in spring.</v>
      </c>
      <c r="AI1562" s="1" t="s">
        <v>10606</v>
      </c>
      <c r="AJ1562" s="1" t="s">
        <v>26</v>
      </c>
      <c r="AK1562" s="1" t="s">
        <v>17104</v>
      </c>
      <c r="AL1562" s="1" t="str">
        <f t="shared" si="716"/>
        <v>Unscented</v>
      </c>
      <c r="AM1562" s="1" t="b">
        <v>0</v>
      </c>
      <c r="AN1562" s="1" t="b">
        <v>0</v>
      </c>
      <c r="AO1562" s="1" t="b">
        <v>0</v>
      </c>
      <c r="AP1562" s="5" t="s">
        <v>28</v>
      </c>
      <c r="AQ1562" s="5" t="str">
        <f t="shared" si="707"/>
        <v>Light, Medium, Heavy</v>
      </c>
      <c r="AR1562" s="1" t="s">
        <v>30</v>
      </c>
      <c r="AS1562" s="1" t="str">
        <f t="shared" si="717"/>
        <v>None</v>
      </c>
      <c r="AT1562" s="1" t="str">
        <f t="shared" si="708"/>
        <v>Full</v>
      </c>
      <c r="AU1562" s="1" t="s">
        <v>29</v>
      </c>
      <c r="AV1562" s="1" t="str">
        <f t="shared" si="709"/>
        <v>Moist</v>
      </c>
      <c r="AW1562" s="1" t="s">
        <v>12</v>
      </c>
      <c r="AX1562" s="1" t="str">
        <f t="shared" si="710"/>
        <v>Acid, Neutral, Alkaline</v>
      </c>
      <c r="AY1562" s="1" t="b">
        <v>0</v>
      </c>
      <c r="AZ1562" s="1" t="b">
        <v>0</v>
      </c>
      <c r="BA1562" s="1" t="b">
        <v>0</v>
      </c>
      <c r="BC1562" t="str">
        <f t="shared" si="711"/>
        <v>FALSE</v>
      </c>
      <c r="BE1562" t="str">
        <f t="shared" si="712"/>
        <v>FALSE</v>
      </c>
      <c r="BF1562" s="1" t="b">
        <v>0</v>
      </c>
      <c r="BG1562" s="1" t="b">
        <v>0</v>
      </c>
      <c r="BH1562" s="1" t="b">
        <v>0</v>
      </c>
      <c r="BI1562" s="1" t="s">
        <v>77</v>
      </c>
      <c r="BJ1562" s="1" t="str">
        <f t="shared" si="713"/>
        <v>TRUE</v>
      </c>
      <c r="BK1562" s="1" t="s">
        <v>77</v>
      </c>
      <c r="BL1562" t="str">
        <f t="shared" si="714"/>
        <v>TRUE</v>
      </c>
      <c r="BM1562" s="1" t="b">
        <v>0</v>
      </c>
      <c r="BN1562" s="1" t="b">
        <v>0</v>
      </c>
      <c r="BO1562" s="1">
        <f t="shared" si="718"/>
        <v>10</v>
      </c>
      <c r="BP1562" s="1" t="s">
        <v>10607</v>
      </c>
      <c r="BQ1562" s="1" cm="1">
        <f t="array" ref="BQ1562">_xlfn.IFS(BP1562="None Known",0, LEN(BP1562)&gt;500, 5,LEN(BP1562)&gt;400, 4, LEN(BP1562)&gt;300, 3, LEN(BP1562)&gt;200, 2, LEN(BP1562)&gt;1, 1)</f>
        <v>4</v>
      </c>
      <c r="BR1562" s="16" t="s">
        <v>25009</v>
      </c>
      <c r="BS1562" s="1">
        <v>1</v>
      </c>
      <c r="BT1562" s="1" t="s">
        <v>10608</v>
      </c>
      <c r="BU1562" s="1">
        <v>3</v>
      </c>
      <c r="BV1562" s="1" t="s">
        <v>10609</v>
      </c>
      <c r="BW1562" s="1" t="s">
        <v>10610</v>
      </c>
      <c r="BX1562" s="1"/>
      <c r="BY1562" t="str">
        <f>_xlfn.XLOOKUP($B1562,Img_lookup!A:A,Img_lookup!B:B, "Not available")</f>
        <v>7e78d24e-8d11-49b8-a447-1fa31dbfa185</v>
      </c>
      <c r="BZ1562" t="str">
        <f>_xlfn.XLOOKUP($B1562,Img_lookup!A:A,Img_lookup!C:C, "Not available")</f>
        <v>Double flowering peach. Prunus persica camelliaÃàflora.</v>
      </c>
      <c r="CA1562" t="str">
        <f>_xlfn.XLOOKUP($B1562,Img_lookup!A:A,Img_lookup!D:D, "Not available")</f>
        <v>Swallowtail Garden Seeds</v>
      </c>
      <c r="CB1562" t="str">
        <f>_xlfn.XLOOKUP($B1562,Img_lookup!A:A,Img_lookup!E:E, "https://imgur.com/aT5wafe")</f>
        <v>https://api.openverse.engineering/v1/images/7e78d24e-8d11-49b8-a447-1fa31dbfa185/thumb/</v>
      </c>
    </row>
    <row r="1563" spans="1:80" ht="409.6" x14ac:dyDescent="0.15">
      <c r="A1563" s="1" t="s">
        <v>58</v>
      </c>
      <c r="B1563" s="1" t="s">
        <v>2666</v>
      </c>
      <c r="C1563" s="1" t="s">
        <v>2667</v>
      </c>
      <c r="D1563" s="1" t="s">
        <v>2668</v>
      </c>
      <c r="E1563" s="1" t="s">
        <v>195</v>
      </c>
      <c r="F1563" s="1" t="s">
        <v>22</v>
      </c>
      <c r="G1563" s="1" t="s">
        <v>22</v>
      </c>
      <c r="H1563" s="11" t="str">
        <f t="shared" si="720"/>
        <v>Perennial</v>
      </c>
      <c r="I1563" s="1" t="s">
        <v>17107</v>
      </c>
      <c r="J1563" s="1">
        <v>3.5</v>
      </c>
      <c r="L1563" t="str" cm="1">
        <f t="array" ref="L1563">_xlfn.IFS(J1563+K1563="", "Unknown", J1563+K1563&gt;3, "Large", J1563+K1563&gt;0.5, "Medium", J1563+K1563&gt;0, "Small")</f>
        <v>Large</v>
      </c>
      <c r="M1563" s="1">
        <v>6</v>
      </c>
      <c r="N1563" cm="1">
        <f t="array" ref="N1563">IF($M1563="",INDEX($M$2:$M$2176,MATCH(1,INDEX(($A$2:$A$2176=$A1563)*($M$2:$M$2176&lt;&gt;""),0),0)),$M1563)</f>
        <v>6</v>
      </c>
      <c r="O1563" s="2" t="str">
        <f t="shared" si="715"/>
        <v>Seasonal outdoors</v>
      </c>
      <c r="P1563" s="1" t="s">
        <v>2669</v>
      </c>
      <c r="R1563" t="str">
        <f t="shared" si="719"/>
        <v>Medium</v>
      </c>
      <c r="T1563" s="1"/>
      <c r="U1563" s="1"/>
      <c r="V1563" s="1">
        <v>3</v>
      </c>
      <c r="W1563" s="6">
        <f t="shared" si="722"/>
        <v>3</v>
      </c>
      <c r="X1563" t="str">
        <f>IF(W1563=1, "January", IF(W1563=2, "February", IF(W1563=3, "March", IF(W1563=4, "April", IF(W1563=5, "May", IF(W1563=6, "June", IF(W1563=7, "July", IF(W1563=8, "August", IF(W1563=9, "September", IF(W1563=10, "October", IF(W1563=11, "November", IF(W1563=12, "December", "Other"))))))))))))</f>
        <v>March</v>
      </c>
      <c r="Y1563" s="1"/>
      <c r="Z1563" s="1"/>
      <c r="AA1563" s="1" t="s">
        <v>322</v>
      </c>
      <c r="AB1563" s="1" t="str">
        <f t="shared" si="724"/>
        <v>6</v>
      </c>
      <c r="AC1563" s="1" t="str">
        <f>IF(AB1563="1", "January", IF(AB1563="2", "February", IF(AB1563="3", "March", IF(AB1563="4", "April", IF(AB1563="5", "May", IF(AB1563="6", "June", IF(AB1563="7", "July", IF(AB1563="8", "August", IF(AB1563="9", "September", IF(AB1563="10", "October", IF(AB1563="11", "November", IF(AB1563="12", "December", "Other"))))))))))))</f>
        <v>June</v>
      </c>
      <c r="AD1563" s="1" t="str">
        <f>IF(ISNUMBER(SEARCH("-",AA1563)),TRIM(RIGHT(AA1563,LEN(AA1563)-SEARCH("-",AA1563))),AA1563)</f>
        <v>8</v>
      </c>
      <c r="AE1563" s="1" t="str">
        <f>IF(AD1563="1", "January", IF(AD1563="2", "February", IF(AD1563="3", "March", IF(AD1563="4", "April", IF(AD1563="5", "May", IF(AD1563="6", "June", IF(AD1563="7", "July", IF(AD1563="8", "August", IF(AD1563="9", "September", IF(AD1563="10", "October", IF(AD1563="11", "November", IF(AD1563="12", "December", "Other"))))))))))))</f>
        <v>August</v>
      </c>
      <c r="AF1563" s="16" t="s">
        <v>24983</v>
      </c>
      <c r="AG1563" s="1" t="str">
        <f t="shared" si="705"/>
        <v xml:space="preserve">Seed </v>
      </c>
      <c r="AH1563"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3" s="1" t="s">
        <v>2670</v>
      </c>
      <c r="AJ1563" s="1" t="s">
        <v>53</v>
      </c>
      <c r="AK1563" s="1" t="s">
        <v>17104</v>
      </c>
      <c r="AL1563" s="1" t="str">
        <f t="shared" si="716"/>
        <v>Unscented</v>
      </c>
      <c r="AM1563" s="1" t="b">
        <v>0</v>
      </c>
      <c r="AN1563" s="1" t="b">
        <v>1</v>
      </c>
      <c r="AO1563" s="1" t="b">
        <v>0</v>
      </c>
      <c r="AP1563" s="5" t="s">
        <v>28</v>
      </c>
      <c r="AQ1563" s="5" t="str">
        <f t="shared" si="707"/>
        <v>Light, Medium, Heavy</v>
      </c>
      <c r="AR1563" s="1" t="s">
        <v>10</v>
      </c>
      <c r="AS1563" s="1" t="str">
        <f t="shared" si="717"/>
        <v>None, Partial</v>
      </c>
      <c r="AT1563" s="1" t="str">
        <f t="shared" si="708"/>
        <v>Partial, Full</v>
      </c>
      <c r="AU1563" s="1" t="s">
        <v>29</v>
      </c>
      <c r="AV1563" s="1" t="str">
        <f t="shared" si="709"/>
        <v>Moist</v>
      </c>
      <c r="AW1563" s="1" t="s">
        <v>12</v>
      </c>
      <c r="AX1563" s="1" t="str">
        <f t="shared" si="710"/>
        <v>Acid, Neutral, Alkaline</v>
      </c>
      <c r="AY1563" s="1" t="b">
        <v>0</v>
      </c>
      <c r="AZ1563" s="1" t="b">
        <v>0</v>
      </c>
      <c r="BA1563" s="1" t="b">
        <v>0</v>
      </c>
      <c r="BC1563" t="str">
        <f t="shared" si="711"/>
        <v>FALSE</v>
      </c>
      <c r="BE1563" t="str">
        <f t="shared" si="712"/>
        <v>FALSE</v>
      </c>
      <c r="BF1563" s="1" t="b">
        <v>0</v>
      </c>
      <c r="BG1563" s="1" t="b">
        <v>0</v>
      </c>
      <c r="BH1563" s="1" t="b">
        <v>0</v>
      </c>
      <c r="BJ1563" s="1" t="str">
        <f t="shared" si="713"/>
        <v>FALSE</v>
      </c>
      <c r="BL1563" t="str">
        <f t="shared" si="714"/>
        <v>FALSE</v>
      </c>
      <c r="BM1563" s="1" t="b">
        <v>0</v>
      </c>
      <c r="BN1563" s="1" t="b">
        <v>0</v>
      </c>
      <c r="BO1563" s="1">
        <f t="shared" si="718"/>
        <v>14</v>
      </c>
      <c r="BP1563" s="1" t="s">
        <v>2671</v>
      </c>
      <c r="BQ1563" s="1" cm="1">
        <f t="array" ref="BQ1563">_xlfn.IFS(BP1563="None Known",0, LEN(BP1563)&gt;500, 5,LEN(BP1563)&gt;400, 4, LEN(BP1563)&gt;300, 3, LEN(BP1563)&gt;200, 2, LEN(BP1563)&gt;1, 1)</f>
        <v>1</v>
      </c>
      <c r="BR1563" s="16" t="s">
        <v>25010</v>
      </c>
      <c r="BS1563" s="1">
        <v>4</v>
      </c>
      <c r="BT1563" s="1" t="s">
        <v>2672</v>
      </c>
      <c r="BU1563" s="1">
        <v>1</v>
      </c>
      <c r="BV1563" s="1" t="s">
        <v>34</v>
      </c>
      <c r="BW1563" s="1" t="s">
        <v>68</v>
      </c>
      <c r="BX1563" s="1"/>
      <c r="BY1563" t="str">
        <f>_xlfn.XLOOKUP($B1563,Img_lookup!A:A,Img_lookup!B:B, "Not available")</f>
        <v>b9c8a63c-2100-4347-af3e-1c8006ea6d06</v>
      </c>
      <c r="BZ1563" t="str">
        <f>_xlfn.XLOOKUP($B1563,Img_lookup!A:A,Img_lookup!C:C, "Not available")</f>
        <v>Prunus pseudocerasus Lindl.</v>
      </c>
      <c r="CA1563" t="str">
        <f>_xlfn.XLOOKUP($B1563,Img_lookup!A:A,Img_lookup!D:D, "Not available")</f>
        <v>ex herb. Musei Britannici</v>
      </c>
      <c r="CB1563" t="str">
        <f>_xlfn.XLOOKUP($B1563,Img_lookup!A:A,Img_lookup!E:E, "https://imgur.com/aT5wafe")</f>
        <v>https://api.openverse.engineering/v1/images/b9c8a63c-2100-4347-af3e-1c8006ea6d06/thumb/</v>
      </c>
    </row>
    <row r="1564" spans="1:80" ht="409.6" x14ac:dyDescent="0.15">
      <c r="A1564" s="1" t="s">
        <v>58</v>
      </c>
      <c r="B1564" s="1" t="s">
        <v>6831</v>
      </c>
      <c r="C1564" s="1" t="s">
        <v>6832</v>
      </c>
      <c r="D1564" s="1" t="s">
        <v>6833</v>
      </c>
      <c r="E1564" s="1" t="s">
        <v>6834</v>
      </c>
      <c r="F1564" s="1" t="s">
        <v>62</v>
      </c>
      <c r="G1564" s="1" t="s">
        <v>62</v>
      </c>
      <c r="H1564" s="11" t="str">
        <f t="shared" si="720"/>
        <v>Perennial</v>
      </c>
      <c r="I1564" s="1" t="s">
        <v>17107</v>
      </c>
      <c r="J1564" s="1">
        <v>25</v>
      </c>
      <c r="L1564" t="str" cm="1">
        <f t="array" ref="L1564">_xlfn.IFS(J1564+K1564="", "Unknown", J1564+K1564&gt;3, "Large", J1564+K1564&gt;0.5, "Medium", J1564+K1564&gt;0, "Small")</f>
        <v>Large</v>
      </c>
      <c r="M1564" s="1">
        <v>6</v>
      </c>
      <c r="N1564" cm="1">
        <f t="array" ref="N1564">IF($M1564="",INDEX($M$2:$M$2176,MATCH(1,INDEX(($A$2:$A$2176=$A1564)*($M$2:$M$2176&lt;&gt;""),0),0)),$M1564)</f>
        <v>6</v>
      </c>
      <c r="O1564" s="2" t="str">
        <f t="shared" si="715"/>
        <v>Seasonal outdoors</v>
      </c>
      <c r="P1564" s="1" t="s">
        <v>196</v>
      </c>
      <c r="R1564" t="str">
        <f t="shared" si="719"/>
        <v>Medium</v>
      </c>
      <c r="T1564" s="1"/>
      <c r="U1564" s="1"/>
      <c r="V1564" s="1" t="s">
        <v>96</v>
      </c>
      <c r="W1564" s="6" t="str">
        <f t="shared" si="722"/>
        <v>5</v>
      </c>
      <c r="X1564" t="str">
        <f>IF(W1564="1", "January", IF(W1564="2", "February", IF(W1564="3", "March", IF(W1564="4", "April", IF(W1564="5", "May", IF(W1564="6", "June", IF(W1564="7", "July", IF(W1564="8", "August", IF(W1564="9", "September", IF(W1564="10", "October", IF(W1564="11", "November", IF(W1564="12", "December", "Other"))))))))))))</f>
        <v>May</v>
      </c>
      <c r="Y1564" s="2" t="str">
        <f>IF(ISNUMBER(SEARCH("-",V1564)),TRIM(RIGHT(V1564,LEN(V1564)-SEARCH("-",V1564))),V1564)</f>
        <v>6</v>
      </c>
      <c r="Z1564" s="2" t="str">
        <f>IF(Y1564="1", "January", IF(Y1564="2", "February", IF(Y1564="3", "March", IF(Y1564="4", "April", IF(Y1564="5", "May", IF(Y1564="6", "June", IF(Y1564="7", "July", IF(Y1564="8", "August", IF(Y1564="9", "September", IF(Y1564="10", "October", IF(Y1564="11", "November", IF(Y1564="12", "December", "Other"))))))))))))</f>
        <v>June</v>
      </c>
      <c r="AF1564" s="16" t="s">
        <v>24983</v>
      </c>
      <c r="AG1564" s="1" t="str">
        <f t="shared" si="705"/>
        <v xml:space="preserve">Seed </v>
      </c>
      <c r="AH1564"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4" s="1" t="s">
        <v>6835</v>
      </c>
      <c r="AJ1564" s="1" t="s">
        <v>53</v>
      </c>
      <c r="AK1564" s="1" t="s">
        <v>17104</v>
      </c>
      <c r="AL1564" s="1" t="str">
        <f t="shared" si="716"/>
        <v>Unscented</v>
      </c>
      <c r="AM1564" s="1" t="b">
        <v>0</v>
      </c>
      <c r="AN1564" s="1" t="b">
        <v>1</v>
      </c>
      <c r="AO1564" s="1" t="b">
        <v>0</v>
      </c>
      <c r="AP1564" s="5" t="s">
        <v>28</v>
      </c>
      <c r="AQ1564" s="5" t="str">
        <f t="shared" si="707"/>
        <v>Light, Medium, Heavy</v>
      </c>
      <c r="AR1564" s="1" t="s">
        <v>30</v>
      </c>
      <c r="AS1564" s="1" t="str">
        <f t="shared" si="717"/>
        <v>None</v>
      </c>
      <c r="AT1564" s="1" t="str">
        <f t="shared" si="708"/>
        <v>Full</v>
      </c>
      <c r="AU1564" s="1" t="s">
        <v>29</v>
      </c>
      <c r="AV1564" s="1" t="str">
        <f t="shared" si="709"/>
        <v>Moist</v>
      </c>
      <c r="AW1564" s="1" t="s">
        <v>12</v>
      </c>
      <c r="AX1564" s="1" t="str">
        <f t="shared" si="710"/>
        <v>Acid, Neutral, Alkaline</v>
      </c>
      <c r="AY1564" s="1" t="b">
        <v>0</v>
      </c>
      <c r="AZ1564" s="1" t="b">
        <v>0</v>
      </c>
      <c r="BA1564" s="1" t="b">
        <v>0</v>
      </c>
      <c r="BC1564" t="str">
        <f t="shared" si="711"/>
        <v>FALSE</v>
      </c>
      <c r="BE1564" t="str">
        <f t="shared" si="712"/>
        <v>FALSE</v>
      </c>
      <c r="BF1564" s="1" t="b">
        <v>1</v>
      </c>
      <c r="BG1564" s="1" t="b">
        <v>1</v>
      </c>
      <c r="BH1564" s="1" t="b">
        <v>0</v>
      </c>
      <c r="BJ1564" s="1" t="str">
        <f t="shared" si="713"/>
        <v>FALSE</v>
      </c>
      <c r="BL1564" t="str">
        <f t="shared" si="714"/>
        <v>FALSE</v>
      </c>
      <c r="BM1564" s="1" t="b">
        <v>0</v>
      </c>
      <c r="BN1564" s="1" t="b">
        <v>0</v>
      </c>
      <c r="BO1564" s="1">
        <f t="shared" si="718"/>
        <v>12</v>
      </c>
      <c r="BP1564" s="1" t="s">
        <v>6836</v>
      </c>
      <c r="BQ1564" s="1" cm="1">
        <f t="array" ref="BQ1564">_xlfn.IFS(BP1564="None Known",0, LEN(BP1564)&gt;500, 5,LEN(BP1564)&gt;400, 4, LEN(BP1564)&gt;300, 3, LEN(BP1564)&gt;200, 2, LEN(BP1564)&gt;1, 1)</f>
        <v>2</v>
      </c>
      <c r="BR1564" s="16" t="s">
        <v>25011</v>
      </c>
      <c r="BS1564" s="1">
        <v>3</v>
      </c>
      <c r="BT1564" s="1" t="s">
        <v>2672</v>
      </c>
      <c r="BU1564" s="1">
        <v>1</v>
      </c>
      <c r="BV1564" s="1" t="s">
        <v>80</v>
      </c>
      <c r="BW1564" s="1" t="s">
        <v>68</v>
      </c>
      <c r="BX1564" s="1"/>
      <c r="BY1564" t="str">
        <f>_xlfn.XLOOKUP($B1564,Img_lookup!A:A,Img_lookup!B:B, "Not available")</f>
        <v>747e3dd6-4223-4a1f-830e-706469f65121</v>
      </c>
      <c r="BZ1564" t="str">
        <f>_xlfn.XLOOKUP($B1564,Img_lookup!A:A,Img_lookup!C:C, "Not available")</f>
        <v>Prunus salicifolia Kunth</v>
      </c>
      <c r="CA1564" t="str">
        <f>_xlfn.XLOOKUP($B1564,Img_lookup!A:A,Img_lookup!D:D, "Not available")</f>
        <v>Karl H. Rechinger</v>
      </c>
      <c r="CB1564" t="str">
        <f>_xlfn.XLOOKUP($B1564,Img_lookup!A:A,Img_lookup!E:E, "https://imgur.com/aT5wafe")</f>
        <v>https://api.openverse.engineering/v1/images/747e3dd6-4223-4a1f-830e-706469f65121/thumb/</v>
      </c>
    </row>
    <row r="1565" spans="1:80" ht="409.6" x14ac:dyDescent="0.15">
      <c r="A1565" s="1" t="s">
        <v>58</v>
      </c>
      <c r="B1565" s="1" t="s">
        <v>11096</v>
      </c>
      <c r="C1565" s="1" t="s">
        <v>11097</v>
      </c>
      <c r="D1565" s="1" t="s">
        <v>11098</v>
      </c>
      <c r="E1565" s="1" t="s">
        <v>195</v>
      </c>
      <c r="F1565" s="1" t="s">
        <v>62</v>
      </c>
      <c r="G1565" s="1" t="s">
        <v>62</v>
      </c>
      <c r="H1565" s="11" t="str">
        <f t="shared" si="720"/>
        <v>Perennial</v>
      </c>
      <c r="I1565" s="1" t="s">
        <v>17107</v>
      </c>
      <c r="K1565" s="1">
        <v>10</v>
      </c>
      <c r="L1565" t="str" cm="1">
        <f t="array" ref="L1565">_xlfn.IFS(J1565+K1565="", "Unknown", J1565+K1565&gt;3, "Large", J1565+K1565&gt;0.5, "Medium", J1565+K1565&gt;0, "Small")</f>
        <v>Large</v>
      </c>
      <c r="M1565" s="1">
        <v>6</v>
      </c>
      <c r="N1565" cm="1">
        <f t="array" ref="N1565">IF($M1565="",INDEX($M$2:$M$2176,MATCH(1,INDEX(($A$2:$A$2176=$A1565)*($M$2:$M$2176&lt;&gt;""),0),0)),$M1565)</f>
        <v>6</v>
      </c>
      <c r="O1565" s="2" t="str">
        <f t="shared" si="715"/>
        <v>Seasonal outdoors</v>
      </c>
      <c r="P1565" s="1" t="s">
        <v>11099</v>
      </c>
      <c r="R1565" t="str">
        <f t="shared" si="719"/>
        <v>Medium</v>
      </c>
      <c r="T1565" s="1"/>
      <c r="U1565" s="1"/>
      <c r="V1565" s="1">
        <v>4</v>
      </c>
      <c r="W1565" s="6">
        <f t="shared" si="722"/>
        <v>4</v>
      </c>
      <c r="X1565" t="str">
        <f>IF(W1565=1, "January", IF(W1565=2, "February", IF(W1565=3, "March", IF(W1565=4, "April", IF(W1565=5, "May", IF(W1565=6, "June", IF(W1565=7, "July", IF(W1565=8, "August", IF(W1565=9, "September", IF(W1565=10, "October", IF(W1565=11, "November", IF(W1565=12, "December", "Other"))))))))))))</f>
        <v>April</v>
      </c>
      <c r="Y1565" s="1"/>
      <c r="Z1565" s="1"/>
      <c r="AA1565" s="1" t="s">
        <v>51</v>
      </c>
      <c r="AB1565" s="1" t="str">
        <f t="shared" ref="AB1565:AB1570" si="725">IF(ISNUMBER(SEARCH("-",AA1565)),TRIM(LEFT(AA1565,FIND("-",AA1565)-1)),AA1565)</f>
        <v>7</v>
      </c>
      <c r="AC1565" s="1" t="str">
        <f>IF(AB1565="1", "January", IF(AB1565="2", "February", IF(AB1565="3", "March", IF(AB1565="4", "April", IF(AB1565="5", "May", IF(AB1565="6", "June", IF(AB1565="7", "July", IF(AB1565="8", "August", IF(AB1565="9", "September", IF(AB1565="10", "October", IF(AB1565="11", "November", IF(AB1565="12", "December", "Other"))))))))))))</f>
        <v>July</v>
      </c>
      <c r="AD1565" s="1" t="str">
        <f>IF(ISNUMBER(SEARCH("-",AA1565)),TRIM(RIGHT(AA1565,LEN(AA1565)-SEARCH("-",AA1565))),AA1565)</f>
        <v>8</v>
      </c>
      <c r="AE1565" s="1" t="str">
        <f>IF(AD1565="1", "January", IF(AD1565="2", "February", IF(AD1565="3", "March", IF(AD1565="4", "April", IF(AD1565="5", "May", IF(AD1565="6", "June", IF(AD1565="7", "July", IF(AD1565="8", "August", IF(AD1565="9", "September", IF(AD1565="10", "October", IF(AD1565="11", "November", IF(AD1565="12", "December", "Other"))))))))))))</f>
        <v>August</v>
      </c>
      <c r="AF1565" s="16" t="s">
        <v>24983</v>
      </c>
      <c r="AG1565" s="1" t="str">
        <f t="shared" si="705"/>
        <v xml:space="preserve">Seed </v>
      </c>
      <c r="AH1565"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5" s="1" t="s">
        <v>11100</v>
      </c>
      <c r="AJ1565" s="1" t="s">
        <v>53</v>
      </c>
      <c r="AK1565" s="1" t="s">
        <v>17104</v>
      </c>
      <c r="AL1565" s="1" t="str">
        <f t="shared" si="716"/>
        <v>Unscented</v>
      </c>
      <c r="AM1565" s="1" t="b">
        <v>0</v>
      </c>
      <c r="AN1565" s="1" t="b">
        <v>1</v>
      </c>
      <c r="AO1565" s="1" t="b">
        <v>0</v>
      </c>
      <c r="AP1565" s="5" t="s">
        <v>28</v>
      </c>
      <c r="AQ1565" s="5" t="str">
        <f t="shared" si="707"/>
        <v>Light, Medium, Heavy</v>
      </c>
      <c r="AR1565" s="1" t="s">
        <v>10</v>
      </c>
      <c r="AS1565" s="1" t="str">
        <f t="shared" si="717"/>
        <v>None, Partial</v>
      </c>
      <c r="AT1565" s="1" t="str">
        <f t="shared" si="708"/>
        <v>Partial, Full</v>
      </c>
      <c r="AU1565" s="1" t="s">
        <v>29</v>
      </c>
      <c r="AV1565" s="1" t="str">
        <f t="shared" si="709"/>
        <v>Moist</v>
      </c>
      <c r="AW1565" s="1" t="s">
        <v>12</v>
      </c>
      <c r="AX1565" s="1" t="str">
        <f t="shared" si="710"/>
        <v>Acid, Neutral, Alkaline</v>
      </c>
      <c r="AY1565" s="1" t="b">
        <v>0</v>
      </c>
      <c r="AZ1565" s="1" t="b">
        <v>0</v>
      </c>
      <c r="BA1565" s="1" t="b">
        <v>0</v>
      </c>
      <c r="BC1565" t="str">
        <f t="shared" si="711"/>
        <v>FALSE</v>
      </c>
      <c r="BE1565" t="str">
        <f t="shared" si="712"/>
        <v>FALSE</v>
      </c>
      <c r="BF1565" s="1" t="b">
        <v>0</v>
      </c>
      <c r="BG1565" s="1" t="b">
        <v>0</v>
      </c>
      <c r="BH1565" s="1" t="b">
        <v>0</v>
      </c>
      <c r="BJ1565" s="1" t="str">
        <f t="shared" si="713"/>
        <v>FALSE</v>
      </c>
      <c r="BL1565" t="str">
        <f t="shared" si="714"/>
        <v>FALSE</v>
      </c>
      <c r="BM1565" s="1" t="b">
        <v>0</v>
      </c>
      <c r="BN1565" s="1" t="b">
        <v>0</v>
      </c>
      <c r="BO1565" s="1">
        <f t="shared" si="718"/>
        <v>8</v>
      </c>
      <c r="BP1565" s="1" t="s">
        <v>2671</v>
      </c>
      <c r="BQ1565" s="1" cm="1">
        <f t="array" ref="BQ1565">_xlfn.IFS(BP1565="None Known",0, LEN(BP1565)&gt;500, 5,LEN(BP1565)&gt;400, 4, LEN(BP1565)&gt;300, 3, LEN(BP1565)&gt;200, 2, LEN(BP1565)&gt;1, 1)</f>
        <v>1</v>
      </c>
      <c r="BR1565" s="16" t="s">
        <v>25012</v>
      </c>
      <c r="BS1565" s="1">
        <v>2</v>
      </c>
      <c r="BT1565" s="1" t="s">
        <v>11101</v>
      </c>
      <c r="BU1565" s="1">
        <v>1</v>
      </c>
      <c r="BW1565" s="1" t="s">
        <v>68</v>
      </c>
      <c r="BX1565" s="1"/>
      <c r="BY1565" t="str">
        <f>_xlfn.XLOOKUP($B1565,Img_lookup!A:A,Img_lookup!B:B, "Not available")</f>
        <v>a9371f5d-0fce-4e02-8095-0d6c7d066228</v>
      </c>
      <c r="BZ1565" t="str">
        <f>_xlfn.XLOOKUP($B1565,Img_lookup!A:A,Img_lookup!C:C, "Not available")</f>
        <v>Japanese plum / Prunus salicina / Êùé(„Çπ„É¢„É¢)</v>
      </c>
      <c r="CA1565" t="str">
        <f>_xlfn.XLOOKUP($B1565,Img_lookup!A:A,Img_lookup!D:D, "Not available")</f>
        <v>TANAKA Juuyoh (Áî∞‰∏≠ÂçÅÊ¥ã)</v>
      </c>
      <c r="CB1565" t="str">
        <f>_xlfn.XLOOKUP($B1565,Img_lookup!A:A,Img_lookup!E:E, "https://imgur.com/aT5wafe")</f>
        <v>https://api.openverse.engineering/v1/images/a9371f5d-0fce-4e02-8095-0d6c7d066228/thumb/</v>
      </c>
    </row>
    <row r="1566" spans="1:80" ht="409.6" x14ac:dyDescent="0.15">
      <c r="A1566" s="1" t="s">
        <v>58</v>
      </c>
      <c r="B1566" s="1" t="s">
        <v>13734</v>
      </c>
      <c r="C1566" s="1" t="s">
        <v>13735</v>
      </c>
      <c r="D1566" s="1" t="s">
        <v>13736</v>
      </c>
      <c r="E1566" s="1" t="s">
        <v>13737</v>
      </c>
      <c r="F1566" s="1" t="s">
        <v>62</v>
      </c>
      <c r="G1566" s="1" t="s">
        <v>62</v>
      </c>
      <c r="H1566" s="11" t="str">
        <f t="shared" si="720"/>
        <v>Perennial</v>
      </c>
      <c r="I1566" s="1" t="s">
        <v>17107</v>
      </c>
      <c r="J1566" s="1">
        <v>18</v>
      </c>
      <c r="K1566" s="1">
        <v>8</v>
      </c>
      <c r="L1566" t="str" cm="1">
        <f t="array" ref="L1566">_xlfn.IFS(J1566+K1566="", "Unknown", J1566+K1566&gt;3, "Large", J1566+K1566&gt;0.5, "Medium", J1566+K1566&gt;0, "Small")</f>
        <v>Large</v>
      </c>
      <c r="M1566" s="1">
        <v>3</v>
      </c>
      <c r="N1566" cm="1">
        <f t="array" ref="N1566">IF($M1566="",INDEX($M$2:$M$2176,MATCH(1,INDEX(($A$2:$A$2176=$A1566)*($M$2:$M$2176&lt;&gt;""),0),0)),$M1566)</f>
        <v>3</v>
      </c>
      <c r="O1566" s="2" t="str">
        <f t="shared" si="715"/>
        <v>Hardy to cold</v>
      </c>
      <c r="P1566" s="1" t="s">
        <v>13738</v>
      </c>
      <c r="Q1566" s="1" t="s">
        <v>17109</v>
      </c>
      <c r="R1566" t="str">
        <f t="shared" si="719"/>
        <v>Fast</v>
      </c>
      <c r="T1566" s="1"/>
      <c r="U1566" s="1"/>
      <c r="V1566" s="1" t="s">
        <v>96</v>
      </c>
      <c r="W1566" s="6" t="str">
        <f t="shared" si="722"/>
        <v>5</v>
      </c>
      <c r="X1566" t="str">
        <f>IF(W1566="1", "January", IF(W1566="2", "February", IF(W1566="3", "March", IF(W1566="4", "April", IF(W1566="5", "May", IF(W1566="6", "June", IF(W1566="7", "July", IF(W1566="8", "August", IF(W1566="9", "September", IF(W1566="10", "October", IF(W1566="11", "November", IF(W1566="12", "December", "Other"))))))))))))</f>
        <v>May</v>
      </c>
      <c r="Y1566" s="2" t="str">
        <f>IF(ISNUMBER(SEARCH("-",V1566)),TRIM(RIGHT(V1566,LEN(V1566)-SEARCH("-",V1566))),V1566)</f>
        <v>6</v>
      </c>
      <c r="Z1566" s="2" t="str">
        <f>IF(Y1566="1", "January", IF(Y1566="2", "February", IF(Y1566="3", "March", IF(Y1566="4", "April", IF(Y1566="5", "May", IF(Y1566="6", "June", IF(Y1566="7", "July", IF(Y1566="8", "August", IF(Y1566="9", "September", IF(Y1566="10", "October", IF(Y1566="11", "November", IF(Y1566="12", "December", "Other"))))))))))))</f>
        <v>June</v>
      </c>
      <c r="AA1566" s="1">
        <v>9</v>
      </c>
      <c r="AB1566" s="1">
        <f t="shared" si="725"/>
        <v>9</v>
      </c>
      <c r="AC1566" s="1" t="str">
        <f>IF(AB1566=1, "January", IF(AB1566=2, "February", IF(AB1566=3, "March", IF(AB1566=4, "April", IF(AB1566=5, "May", IF(AB1566=6, "June", IF(AB1566=7, "July", IF(AB1566=8, "August", IF(AB1566=9, "September", IF(AB1566=10, "October", IF(AB1566=11, "November", IF(AB1566=12, "December", "Other"))))))))))))</f>
        <v>September</v>
      </c>
      <c r="AD1566" s="1"/>
      <c r="AE1566" s="1"/>
      <c r="AF1566" s="16" t="s">
        <v>24983</v>
      </c>
      <c r="AG1566" s="1" t="str">
        <f t="shared" si="705"/>
        <v xml:space="preserve">Seed </v>
      </c>
      <c r="AH1566"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6" s="1" t="s">
        <v>13739</v>
      </c>
      <c r="AJ1566" s="1" t="s">
        <v>53</v>
      </c>
      <c r="AK1566" s="1" t="s">
        <v>17104</v>
      </c>
      <c r="AL1566" s="1" t="str">
        <f t="shared" si="716"/>
        <v>Unscented</v>
      </c>
      <c r="AM1566" s="1" t="b">
        <v>0</v>
      </c>
      <c r="AN1566" s="1" t="b">
        <v>1</v>
      </c>
      <c r="AO1566" s="1" t="b">
        <v>0</v>
      </c>
      <c r="AP1566" s="5" t="s">
        <v>28</v>
      </c>
      <c r="AQ1566" s="5" t="str">
        <f t="shared" si="707"/>
        <v>Light, Medium, Heavy</v>
      </c>
      <c r="AR1566" s="1" t="s">
        <v>30</v>
      </c>
      <c r="AS1566" s="1" t="str">
        <f t="shared" si="717"/>
        <v>None</v>
      </c>
      <c r="AT1566" s="1" t="str">
        <f t="shared" si="708"/>
        <v>Full</v>
      </c>
      <c r="AU1566" s="1" t="s">
        <v>29</v>
      </c>
      <c r="AV1566" s="1" t="str">
        <f t="shared" si="709"/>
        <v>Moist</v>
      </c>
      <c r="AW1566" s="1" t="s">
        <v>12</v>
      </c>
      <c r="AX1566" s="1" t="str">
        <f t="shared" si="710"/>
        <v>Acid, Neutral, Alkaline</v>
      </c>
      <c r="AY1566" s="1" t="b">
        <v>0</v>
      </c>
      <c r="AZ1566" s="1" t="b">
        <v>0</v>
      </c>
      <c r="BA1566" s="1" t="b">
        <v>0</v>
      </c>
      <c r="BC1566" t="str">
        <f t="shared" si="711"/>
        <v>FALSE</v>
      </c>
      <c r="BE1566" t="str">
        <f t="shared" si="712"/>
        <v>FALSE</v>
      </c>
      <c r="BF1566" s="1" t="b">
        <v>0</v>
      </c>
      <c r="BG1566" s="1" t="b">
        <v>0</v>
      </c>
      <c r="BH1566" s="1" t="b">
        <v>0</v>
      </c>
      <c r="BJ1566" s="1" t="str">
        <f t="shared" si="713"/>
        <v>FALSE</v>
      </c>
      <c r="BL1566" t="str">
        <f t="shared" si="714"/>
        <v>FALSE</v>
      </c>
      <c r="BM1566" s="1" t="b">
        <v>0</v>
      </c>
      <c r="BN1566" s="1" t="b">
        <v>0</v>
      </c>
      <c r="BO1566" s="1">
        <f t="shared" si="718"/>
        <v>19</v>
      </c>
      <c r="BP1566" s="1" t="s">
        <v>13740</v>
      </c>
      <c r="BQ1566" s="1" cm="1">
        <f t="array" ref="BQ1566">_xlfn.IFS(BP1566="None Known",0, LEN(BP1566)&gt;500, 5,LEN(BP1566)&gt;400, 4, LEN(BP1566)&gt;300, 3, LEN(BP1566)&gt;200, 2, LEN(BP1566)&gt;1, 1)</f>
        <v>5</v>
      </c>
      <c r="BR1566" s="16" t="s">
        <v>25013</v>
      </c>
      <c r="BS1566" s="1">
        <v>4</v>
      </c>
      <c r="BT1566" s="1" t="s">
        <v>13741</v>
      </c>
      <c r="BU1566" s="1">
        <v>2</v>
      </c>
      <c r="BV1566" s="1" t="s">
        <v>13742</v>
      </c>
      <c r="BW1566" s="1" t="s">
        <v>13743</v>
      </c>
      <c r="BX1566" s="1"/>
      <c r="BY1566" t="str">
        <f>_xlfn.XLOOKUP($B1566,Img_lookup!A:A,Img_lookup!B:B, "Not available")</f>
        <v>f7dd0bfd-0eb6-4312-b102-c24a2557c244</v>
      </c>
      <c r="BZ1566" t="str">
        <f>_xlfn.XLOOKUP($B1566,Img_lookup!A:A,Img_lookup!C:C, "Not available")</f>
        <v>Prunus serotina</v>
      </c>
      <c r="CA1566" t="str">
        <f>_xlfn.XLOOKUP($B1566,Img_lookup!A:A,Img_lookup!D:D, "Not available")</f>
        <v>faul</v>
      </c>
      <c r="CB1566" t="str">
        <f>_xlfn.XLOOKUP($B1566,Img_lookup!A:A,Img_lookup!E:E, "https://imgur.com/aT5wafe")</f>
        <v>https://api.openverse.engineering/v1/images/f7dd0bfd-0eb6-4312-b102-c24a2557c244/thumb/</v>
      </c>
    </row>
    <row r="1567" spans="1:80" ht="409.6" x14ac:dyDescent="0.15">
      <c r="A1567" s="1" t="s">
        <v>58</v>
      </c>
      <c r="B1567" s="1" t="s">
        <v>2044</v>
      </c>
      <c r="C1567" s="1" t="s">
        <v>2045</v>
      </c>
      <c r="E1567" s="1" t="s">
        <v>2046</v>
      </c>
      <c r="F1567" s="1" t="s">
        <v>22</v>
      </c>
      <c r="G1567" s="1" t="s">
        <v>22</v>
      </c>
      <c r="H1567" s="11" t="str">
        <f t="shared" si="720"/>
        <v>Perennial</v>
      </c>
      <c r="I1567" s="1" t="s">
        <v>17107</v>
      </c>
      <c r="J1567" s="1">
        <v>3</v>
      </c>
      <c r="L1567" t="str" cm="1">
        <f t="array" ref="L1567">_xlfn.IFS(J1567+K1567="", "Unknown", J1567+K1567&gt;3, "Large", J1567+K1567&gt;0.5, "Medium", J1567+K1567&gt;0, "Small")</f>
        <v>Medium</v>
      </c>
      <c r="M1567" s="1">
        <v>4</v>
      </c>
      <c r="N1567" cm="1">
        <f t="array" ref="N1567">IF($M1567="",INDEX($M$2:$M$2176,MATCH(1,INDEX(($A$2:$A$2176=$A1567)*($M$2:$M$2176&lt;&gt;""),0),0)),$M1567)</f>
        <v>4</v>
      </c>
      <c r="O1567" s="2" t="str">
        <f t="shared" si="715"/>
        <v>Hardy to cold</v>
      </c>
      <c r="P1567" s="1" t="s">
        <v>2047</v>
      </c>
      <c r="Q1567" s="1" t="s">
        <v>17110</v>
      </c>
      <c r="R1567" t="str">
        <f t="shared" si="719"/>
        <v>Medium</v>
      </c>
      <c r="T1567" s="1"/>
      <c r="U1567" s="1"/>
      <c r="V1567" s="1" t="s">
        <v>251</v>
      </c>
      <c r="W1567" s="6" t="str">
        <f t="shared" si="722"/>
        <v>3</v>
      </c>
      <c r="X1567" t="str">
        <f>IF(W1567="1", "January", IF(W1567="2", "February", IF(W1567="3", "March", IF(W1567="4", "April", IF(W1567="5", "May", IF(W1567="6", "June", IF(W1567="7", "July", IF(W1567="8", "August", IF(W1567="9", "September", IF(W1567="10", "October", IF(W1567="11", "November", IF(W1567="12", "December", "Other"))))))))))))</f>
        <v>March</v>
      </c>
      <c r="Y1567" s="2" t="str">
        <f>IF(ISNUMBER(SEARCH("-",V1567)),TRIM(RIGHT(V1567,LEN(V1567)-SEARCH("-",V1567))),V1567)</f>
        <v>4</v>
      </c>
      <c r="Z1567" s="2" t="str">
        <f>IF(Y1567="1", "January", IF(Y1567="2", "February", IF(Y1567="3", "March", IF(Y1567="4", "April", IF(Y1567="5", "May", IF(Y1567="6", "June", IF(Y1567="7", "July", IF(Y1567="8", "August", IF(Y1567="9", "September", IF(Y1567="10", "October", IF(Y1567="11", "November", IF(Y1567="12", "December", "Other"))))))))))))</f>
        <v>April</v>
      </c>
      <c r="AA1567" s="1">
        <v>10</v>
      </c>
      <c r="AB1567" s="1">
        <f t="shared" si="725"/>
        <v>10</v>
      </c>
      <c r="AC1567" s="1" t="str">
        <f>IF(AB1567=1, "January", IF(AB1567=2, "February", IF(AB1567=3, "March", IF(AB1567=4, "April", IF(AB1567=5, "May", IF(AB1567=6, "June", IF(AB1567=7, "July", IF(AB1567=8, "August", IF(AB1567=9, "September", IF(AB1567=10, "October", IF(AB1567=11, "November", IF(AB1567=12, "December", "Other"))))))))))))</f>
        <v>October</v>
      </c>
      <c r="AD1567" s="1"/>
      <c r="AE1567" s="1"/>
      <c r="AF1567" s="16" t="s">
        <v>25014</v>
      </c>
      <c r="AG1567" s="1" t="str">
        <f t="shared" si="705"/>
        <v xml:space="preserve">Seed </v>
      </c>
      <c r="AH1567"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
Layering in spring.
Division of suckers during the dormant season. They can be planted out direct into their permanent positions.</v>
      </c>
      <c r="AI1567" s="1" t="s">
        <v>2048</v>
      </c>
      <c r="AJ1567" s="1" t="s">
        <v>53</v>
      </c>
      <c r="AK1567" s="1" t="s">
        <v>17104</v>
      </c>
      <c r="AL1567" s="1" t="str">
        <f t="shared" si="716"/>
        <v>Unscented</v>
      </c>
      <c r="AM1567" s="1" t="b">
        <v>0</v>
      </c>
      <c r="AN1567" s="1" t="b">
        <v>1</v>
      </c>
      <c r="AO1567" s="1" t="b">
        <v>0</v>
      </c>
      <c r="AP1567" s="5" t="s">
        <v>28</v>
      </c>
      <c r="AQ1567" s="5" t="str">
        <f t="shared" si="707"/>
        <v>Light, Medium, Heavy</v>
      </c>
      <c r="AR1567" s="1" t="s">
        <v>10</v>
      </c>
      <c r="AS1567" s="1" t="str">
        <f t="shared" si="717"/>
        <v>None, Partial</v>
      </c>
      <c r="AT1567" s="1" t="str">
        <f t="shared" si="708"/>
        <v>Partial, Full</v>
      </c>
      <c r="AU1567" s="1" t="s">
        <v>29</v>
      </c>
      <c r="AV1567" s="1" t="str">
        <f t="shared" si="709"/>
        <v>Moist</v>
      </c>
      <c r="AW1567" s="1" t="s">
        <v>12</v>
      </c>
      <c r="AX1567" s="1" t="str">
        <f t="shared" si="710"/>
        <v>Acid, Neutral, Alkaline</v>
      </c>
      <c r="AY1567" s="1" t="b">
        <v>0</v>
      </c>
      <c r="AZ1567" s="1" t="b">
        <v>1</v>
      </c>
      <c r="BA1567" s="1" t="b">
        <v>0</v>
      </c>
      <c r="BB1567" s="1" t="s">
        <v>29</v>
      </c>
      <c r="BC1567" t="str">
        <f t="shared" si="711"/>
        <v>TRUE</v>
      </c>
      <c r="BE1567" t="str">
        <f t="shared" si="712"/>
        <v>FALSE</v>
      </c>
      <c r="BF1567" s="1" t="b">
        <v>0</v>
      </c>
      <c r="BG1567" s="1" t="b">
        <v>0</v>
      </c>
      <c r="BH1567" s="1" t="b">
        <v>0</v>
      </c>
      <c r="BJ1567" s="1" t="str">
        <f t="shared" si="713"/>
        <v>FALSE</v>
      </c>
      <c r="BL1567" t="str">
        <f t="shared" si="714"/>
        <v>FALSE</v>
      </c>
      <c r="BM1567" s="1" t="b">
        <v>0</v>
      </c>
      <c r="BN1567" s="1" t="b">
        <v>1</v>
      </c>
      <c r="BO1567" s="1">
        <f t="shared" si="718"/>
        <v>16</v>
      </c>
      <c r="BP1567" s="1" t="s">
        <v>2049</v>
      </c>
      <c r="BQ1567" s="1" cm="1">
        <f t="array" ref="BQ1567">_xlfn.IFS(BP1567="None Known",0, LEN(BP1567)&gt;500, 5,LEN(BP1567)&gt;400, 4, LEN(BP1567)&gt;300, 3, LEN(BP1567)&gt;200, 2, LEN(BP1567)&gt;1, 1)</f>
        <v>5</v>
      </c>
      <c r="BR1567" s="16" t="s">
        <v>25015</v>
      </c>
      <c r="BS1567" s="1">
        <v>3</v>
      </c>
      <c r="BT1567" s="1" t="s">
        <v>2050</v>
      </c>
      <c r="BU1567" s="1">
        <v>2</v>
      </c>
      <c r="BV1567" s="1" t="s">
        <v>2051</v>
      </c>
      <c r="BW1567" s="1" t="s">
        <v>68</v>
      </c>
      <c r="BX1567" s="1"/>
      <c r="BY1567" t="str">
        <f>_xlfn.XLOOKUP($B1567,Img_lookup!A:A,Img_lookup!B:B, "Not available")</f>
        <v>88ff22b1-2509-4956-b96a-2389886eec5b</v>
      </c>
      <c r="BZ1567" t="str">
        <f>_xlfn.XLOOKUP($B1567,Img_lookup!A:A,Img_lookup!C:C, "Not available")</f>
        <v>Blackthorn, or sloe (Prunus spinosa), and spring cinque-foil (Potentilla grandiflora).</v>
      </c>
      <c r="CA1567" t="str">
        <f>_xlfn.XLOOKUP($B1567,Img_lookup!A:A,Img_lookup!D:D, "Not available")</f>
        <v>Swallowtail Garden Seeds</v>
      </c>
      <c r="CB1567" t="str">
        <f>_xlfn.XLOOKUP($B1567,Img_lookup!A:A,Img_lookup!E:E, "https://imgur.com/aT5wafe")</f>
        <v>https://api.openverse.engineering/v1/images/88ff22b1-2509-4956-b96a-2389886eec5b/thumb/</v>
      </c>
    </row>
    <row r="1568" spans="1:80" ht="409.6" x14ac:dyDescent="0.15">
      <c r="A1568" s="1" t="s">
        <v>58</v>
      </c>
      <c r="B1568" s="1" t="s">
        <v>12659</v>
      </c>
      <c r="C1568" s="1" t="s">
        <v>12660</v>
      </c>
      <c r="E1568" s="1" t="s">
        <v>12661</v>
      </c>
      <c r="F1568" s="1" t="s">
        <v>22</v>
      </c>
      <c r="G1568" s="1" t="s">
        <v>22</v>
      </c>
      <c r="H1568" s="11" t="str">
        <f t="shared" si="720"/>
        <v>Perennial</v>
      </c>
      <c r="I1568" s="1" t="s">
        <v>17107</v>
      </c>
      <c r="J1568" s="1">
        <v>1.5</v>
      </c>
      <c r="K1568" s="1">
        <v>2</v>
      </c>
      <c r="L1568" t="str" cm="1">
        <f t="array" ref="L1568">_xlfn.IFS(J1568+K1568="", "Unknown", J1568+K1568&gt;3, "Large", J1568+K1568&gt;0.5, "Medium", J1568+K1568&gt;0, "Small")</f>
        <v>Large</v>
      </c>
      <c r="M1568" s="1">
        <v>2</v>
      </c>
      <c r="N1568" cm="1">
        <f t="array" ref="N1568">IF($M1568="",INDEX($M$2:$M$2176,MATCH(1,INDEX(($A$2:$A$2176=$A1568)*($M$2:$M$2176&lt;&gt;""),0),0)),$M1568)</f>
        <v>2</v>
      </c>
      <c r="O1568" s="2" t="str">
        <f t="shared" si="715"/>
        <v>Hardy to cold</v>
      </c>
      <c r="P1568" s="1" t="s">
        <v>12662</v>
      </c>
      <c r="R1568" t="str">
        <f t="shared" si="719"/>
        <v>Medium</v>
      </c>
      <c r="T1568" s="1"/>
      <c r="U1568" s="1"/>
      <c r="V1568" s="1" t="s">
        <v>251</v>
      </c>
      <c r="W1568" s="6" t="str">
        <f t="shared" si="722"/>
        <v>3</v>
      </c>
      <c r="X1568" t="str">
        <f>IF(W1568="1", "January", IF(W1568="2", "February", IF(W1568="3", "March", IF(W1568="4", "April", IF(W1568="5", "May", IF(W1568="6", "June", IF(W1568="7", "July", IF(W1568="8", "August", IF(W1568="9", "September", IF(W1568="10", "October", IF(W1568="11", "November", IF(W1568="12", "December", "Other"))))))))))))</f>
        <v>March</v>
      </c>
      <c r="Y1568" s="2" t="str">
        <f>IF(ISNUMBER(SEARCH("-",V1568)),TRIM(RIGHT(V1568,LEN(V1568)-SEARCH("-",V1568))),V1568)</f>
        <v>4</v>
      </c>
      <c r="Z1568" s="2" t="str">
        <f>IF(Y1568="1", "January", IF(Y1568="2", "February", IF(Y1568="3", "March", IF(Y1568="4", "April", IF(Y1568="5", "May", IF(Y1568="6", "June", IF(Y1568="7", "July", IF(Y1568="8", "August", IF(Y1568="9", "September", IF(Y1568="10", "October", IF(Y1568="11", "November", IF(Y1568="12", "December", "Other"))))))))))))</f>
        <v>April</v>
      </c>
      <c r="AA1568" s="1">
        <v>7</v>
      </c>
      <c r="AB1568" s="1">
        <f t="shared" si="725"/>
        <v>7</v>
      </c>
      <c r="AC1568" s="1" t="str">
        <f>IF(AB1568=1, "January", IF(AB1568=2, "February", IF(AB1568=3, "March", IF(AB1568=4, "April", IF(AB1568=5, "May", IF(AB1568=6, "June", IF(AB1568=7, "July", IF(AB1568=8, "August", IF(AB1568=9, "September", IF(AB1568=10, "October", IF(AB1568=11, "November", IF(AB1568=12, "December", "Other"))))))))))))</f>
        <v>July</v>
      </c>
      <c r="AD1568" s="1"/>
      <c r="AE1568" s="1"/>
      <c r="AF1568" s="16" t="s">
        <v>24983</v>
      </c>
      <c r="AG1568" s="1" t="str">
        <f t="shared" si="705"/>
        <v xml:space="preserve">Seed </v>
      </c>
      <c r="AH1568"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8" s="1" t="s">
        <v>12663</v>
      </c>
      <c r="AJ1568" s="1" t="s">
        <v>53</v>
      </c>
      <c r="AK1568" s="1" t="s">
        <v>17104</v>
      </c>
      <c r="AL1568" s="1" t="str">
        <f t="shared" si="716"/>
        <v>Unscented</v>
      </c>
      <c r="AM1568" s="1" t="b">
        <v>0</v>
      </c>
      <c r="AN1568" s="1" t="b">
        <v>1</v>
      </c>
      <c r="AO1568" s="1" t="b">
        <v>0</v>
      </c>
      <c r="AP1568" s="5" t="s">
        <v>28</v>
      </c>
      <c r="AQ1568" s="5" t="str">
        <f t="shared" si="707"/>
        <v>Light, Medium, Heavy</v>
      </c>
      <c r="AR1568" s="1" t="s">
        <v>10</v>
      </c>
      <c r="AS1568" s="1" t="str">
        <f t="shared" si="717"/>
        <v>None, Partial</v>
      </c>
      <c r="AT1568" s="1" t="str">
        <f t="shared" si="708"/>
        <v>Partial, Full</v>
      </c>
      <c r="AU1568" s="1" t="s">
        <v>29</v>
      </c>
      <c r="AV1568" s="1" t="str">
        <f t="shared" si="709"/>
        <v>Moist</v>
      </c>
      <c r="AW1568" s="1" t="s">
        <v>12</v>
      </c>
      <c r="AX1568" s="1" t="str">
        <f t="shared" si="710"/>
        <v>Acid, Neutral, Alkaline</v>
      </c>
      <c r="AY1568" s="1" t="b">
        <v>0</v>
      </c>
      <c r="AZ1568" s="1" t="b">
        <v>0</v>
      </c>
      <c r="BA1568" s="1" t="b">
        <v>0</v>
      </c>
      <c r="BC1568" t="str">
        <f t="shared" si="711"/>
        <v>FALSE</v>
      </c>
      <c r="BE1568" t="str">
        <f t="shared" si="712"/>
        <v>FALSE</v>
      </c>
      <c r="BF1568" s="1" t="b">
        <v>0</v>
      </c>
      <c r="BG1568" s="1" t="b">
        <v>0</v>
      </c>
      <c r="BH1568" s="1" t="b">
        <v>0</v>
      </c>
      <c r="BJ1568" s="1" t="str">
        <f t="shared" si="713"/>
        <v>FALSE</v>
      </c>
      <c r="BL1568" t="str">
        <f t="shared" si="714"/>
        <v>FALSE</v>
      </c>
      <c r="BM1568" s="1" t="b">
        <v>0</v>
      </c>
      <c r="BN1568" s="1" t="b">
        <v>0</v>
      </c>
      <c r="BO1568" s="1">
        <f t="shared" si="718"/>
        <v>11</v>
      </c>
      <c r="BP1568" s="1" t="s">
        <v>2671</v>
      </c>
      <c r="BQ1568" s="1" cm="1">
        <f t="array" ref="BQ1568">_xlfn.IFS(BP1568="None Known",0, LEN(BP1568)&gt;500, 5,LEN(BP1568)&gt;400, 4, LEN(BP1568)&gt;300, 3, LEN(BP1568)&gt;200, 2, LEN(BP1568)&gt;1, 1)</f>
        <v>1</v>
      </c>
      <c r="BR1568" s="16" t="s">
        <v>25016</v>
      </c>
      <c r="BS1568" s="1">
        <v>3</v>
      </c>
      <c r="BT1568" s="1" t="s">
        <v>2672</v>
      </c>
      <c r="BU1568" s="1">
        <v>1</v>
      </c>
      <c r="BV1568" s="1" t="s">
        <v>34</v>
      </c>
      <c r="BW1568" s="1" t="s">
        <v>68</v>
      </c>
      <c r="BX1568" s="1"/>
      <c r="BY1568" t="str">
        <f>_xlfn.XLOOKUP($B1568,Img_lookup!A:A,Img_lookup!B:B, "Not available")</f>
        <v>06d5ba93-03d6-4ee5-a0ed-460c8d206ecc</v>
      </c>
      <c r="BZ1568" t="str">
        <f>_xlfn.XLOOKUP($B1568,Img_lookup!A:A,Img_lookup!C:C, "Not available")</f>
        <v>–í–∏—à–Ω—è –≤–æ–π–ª–æ—á–Ω–∞—è (Prunus tomentosa) 06.jpg</v>
      </c>
      <c r="CA1568" t="str">
        <f>_xlfn.XLOOKUP($B1568,Img_lookup!A:A,Img_lookup!D:D, "Not available")</f>
        <v>Ural-66</v>
      </c>
      <c r="CB1568" t="str">
        <f>_xlfn.XLOOKUP($B1568,Img_lookup!A:A,Img_lookup!E:E, "https://imgur.com/aT5wafe")</f>
        <v>https://api.openverse.engineering/v1/images/06d5ba93-03d6-4ee5-a0ed-460c8d206ecc/thumb/</v>
      </c>
    </row>
    <row r="1569" spans="1:80" ht="409.6" x14ac:dyDescent="0.15">
      <c r="A1569" s="1" t="s">
        <v>58</v>
      </c>
      <c r="B1569" s="1" t="s">
        <v>13806</v>
      </c>
      <c r="D1569" s="1" t="s">
        <v>13807</v>
      </c>
      <c r="E1569" s="1" t="s">
        <v>13808</v>
      </c>
      <c r="F1569" s="1" t="s">
        <v>22</v>
      </c>
      <c r="G1569" s="1" t="s">
        <v>22</v>
      </c>
      <c r="H1569" s="11" t="str">
        <f t="shared" si="720"/>
        <v>Perennial</v>
      </c>
      <c r="I1569" s="1" t="s">
        <v>17108</v>
      </c>
      <c r="J1569" s="1">
        <v>12</v>
      </c>
      <c r="L1569" t="str" cm="1">
        <f t="array" ref="L1569">_xlfn.IFS(J1569+K1569="", "Unknown", J1569+K1569&gt;3, "Large", J1569+K1569&gt;0.5, "Medium", J1569+K1569&gt;0, "Small")</f>
        <v>Large</v>
      </c>
      <c r="M1569" s="1">
        <v>6</v>
      </c>
      <c r="N1569" cm="1">
        <f t="array" ref="N1569">IF($M1569="",INDEX($M$2:$M$2176,MATCH(1,INDEX(($A$2:$A$2176=$A1569)*($M$2:$M$2176&lt;&gt;""),0),0)),$M1569)</f>
        <v>6</v>
      </c>
      <c r="O1569" s="2" t="str">
        <f t="shared" si="715"/>
        <v>Seasonal outdoors</v>
      </c>
      <c r="P1569" s="1" t="s">
        <v>13809</v>
      </c>
      <c r="R1569" t="str">
        <f t="shared" si="719"/>
        <v>Medium</v>
      </c>
      <c r="T1569" s="1"/>
      <c r="U1569" s="1"/>
      <c r="V1569" s="1" t="s">
        <v>135</v>
      </c>
      <c r="W1569" s="6" t="str">
        <f t="shared" si="722"/>
        <v>8</v>
      </c>
      <c r="X1569" t="str">
        <f>IF(W1569="1", "January", IF(W1569="2", "February", IF(W1569="3", "March", IF(W1569="4", "April", IF(W1569="5", "May", IF(W1569="6", "June", IF(W1569="7", "July", IF(W1569="8", "August", IF(W1569="9", "September", IF(W1569="10", "October", IF(W1569="11", "November", IF(W1569="12", "December", "Other"))))))))))))</f>
        <v>August</v>
      </c>
      <c r="Y1569" s="2" t="str">
        <f>IF(ISNUMBER(SEARCH("-",V1569)),TRIM(RIGHT(V1569,LEN(V1569)-SEARCH("-",V1569))),V1569)</f>
        <v>10</v>
      </c>
      <c r="Z1569" s="2" t="str">
        <f>IF(Y1569="1", "January", IF(Y1569="2", "February", IF(Y1569="3", "March", IF(Y1569="4", "April", IF(Y1569="5", "May", IF(Y1569="6", "June", IF(Y1569="7", "July", IF(Y1569="8", "August", IF(Y1569="9", "September", IF(Y1569="10", "October", IF(Y1569="11", "November", IF(Y1569="12", "December", "Other"))))))))))))</f>
        <v>October</v>
      </c>
      <c r="AA1569" s="1" t="s">
        <v>13810</v>
      </c>
      <c r="AB1569" s="1" t="str">
        <f t="shared" si="725"/>
        <v>12</v>
      </c>
      <c r="AC1569" s="1" t="str">
        <f>IF(AB1569="1", "January", IF(AB1569="2", "February", IF(AB1569="3", "March", IF(AB1569="4", "April", IF(AB1569="5", "May", IF(AB1569="6", "June", IF(AB1569="7", "July", IF(AB1569="8", "August", IF(AB1569="9", "September", IF(AB1569="10", "October", IF(AB1569="11", "November", IF(AB1569="12", "December", "Other"))))))))))))</f>
        <v>December</v>
      </c>
      <c r="AD1569" s="1" t="str">
        <f>IF(ISNUMBER(SEARCH("-",AA1569)),TRIM(RIGHT(AA1569,LEN(AA1569)-SEARCH("-",AA1569))),AA1569)</f>
        <v>3</v>
      </c>
      <c r="AE1569" s="1" t="str">
        <f>IF(AD1569="1", "January", IF(AD1569="2", "February", IF(AD1569="3", "March", IF(AD1569="4", "April", IF(AD1569="5", "May", IF(AD1569="6", "June", IF(AD1569="7", "July", IF(AD1569="8", "August", IF(AD1569="9", "September", IF(AD1569="10", "October", IF(AD1569="11", "November", IF(AD1569="12", "December", "Other"))))))))))))</f>
        <v>March</v>
      </c>
      <c r="AF1569" s="16" t="s">
        <v>24983</v>
      </c>
      <c r="AG1569" s="1" t="str">
        <f t="shared" si="705"/>
        <v xml:space="preserve">Seed </v>
      </c>
      <c r="AH1569"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v>
      </c>
      <c r="AI1569" s="1" t="s">
        <v>13811</v>
      </c>
      <c r="AJ1569" s="1" t="s">
        <v>53</v>
      </c>
      <c r="AK1569" s="1" t="s">
        <v>17104</v>
      </c>
      <c r="AL1569" s="1" t="str">
        <f t="shared" si="716"/>
        <v>Unscented</v>
      </c>
      <c r="AM1569" s="1" t="b">
        <v>0</v>
      </c>
      <c r="AN1569" s="1" t="b">
        <v>1</v>
      </c>
      <c r="AO1569" s="1" t="b">
        <v>0</v>
      </c>
      <c r="AP1569" s="5" t="s">
        <v>28</v>
      </c>
      <c r="AQ1569" s="5" t="str">
        <f t="shared" si="707"/>
        <v>Light, Medium, Heavy</v>
      </c>
      <c r="AR1569" s="1" t="s">
        <v>10</v>
      </c>
      <c r="AS1569" s="1" t="str">
        <f t="shared" si="717"/>
        <v>None, Partial</v>
      </c>
      <c r="AT1569" s="1" t="str">
        <f t="shared" si="708"/>
        <v>Partial, Full</v>
      </c>
      <c r="AU1569" s="1" t="s">
        <v>29</v>
      </c>
      <c r="AV1569" s="1" t="str">
        <f t="shared" si="709"/>
        <v>Moist</v>
      </c>
      <c r="AW1569" s="1" t="s">
        <v>12</v>
      </c>
      <c r="AX1569" s="1" t="str">
        <f t="shared" si="710"/>
        <v>Acid, Neutral, Alkaline</v>
      </c>
      <c r="AY1569" s="1" t="b">
        <v>0</v>
      </c>
      <c r="AZ1569" s="1" t="b">
        <v>0</v>
      </c>
      <c r="BA1569" s="1" t="b">
        <v>0</v>
      </c>
      <c r="BC1569" t="str">
        <f t="shared" si="711"/>
        <v>FALSE</v>
      </c>
      <c r="BE1569" t="str">
        <f t="shared" si="712"/>
        <v>FALSE</v>
      </c>
      <c r="BF1569" s="1" t="b">
        <v>0</v>
      </c>
      <c r="BG1569" s="1" t="b">
        <v>0</v>
      </c>
      <c r="BH1569" s="1" t="b">
        <v>0</v>
      </c>
      <c r="BJ1569" s="1" t="str">
        <f t="shared" si="713"/>
        <v>FALSE</v>
      </c>
      <c r="BL1569" t="str">
        <f t="shared" si="714"/>
        <v>FALSE</v>
      </c>
      <c r="BM1569" s="1" t="b">
        <v>0</v>
      </c>
      <c r="BN1569" s="1" t="b">
        <v>0</v>
      </c>
      <c r="BO1569" s="1">
        <f t="shared" si="718"/>
        <v>8</v>
      </c>
      <c r="BP1569" s="1" t="s">
        <v>2671</v>
      </c>
      <c r="BQ1569" s="1" cm="1">
        <f t="array" ref="BQ1569">_xlfn.IFS(BP1569="None Known",0, LEN(BP1569)&gt;500, 5,LEN(BP1569)&gt;400, 4, LEN(BP1569)&gt;300, 3, LEN(BP1569)&gt;200, 2, LEN(BP1569)&gt;1, 1)</f>
        <v>1</v>
      </c>
      <c r="BR1569" s="16" t="s">
        <v>25017</v>
      </c>
      <c r="BS1569" s="1">
        <v>2</v>
      </c>
      <c r="BT1569" s="1" t="s">
        <v>2672</v>
      </c>
      <c r="BU1569" s="1">
        <v>1</v>
      </c>
      <c r="BW1569" s="1" t="s">
        <v>68</v>
      </c>
      <c r="BX1569" s="1"/>
      <c r="BY1569" t="str">
        <f>_xlfn.XLOOKUP($B1569,Img_lookup!A:A,Img_lookup!B:B, "Not available")</f>
        <v>86c2007f-863a-4879-856d-950ea86d8ca2</v>
      </c>
      <c r="BZ1569" t="str">
        <f>_xlfn.XLOOKUP($B1569,Img_lookup!A:A,Img_lookup!C:C, "Not available")</f>
        <v>Prunus undulata Buch.-Ham. &amp; D. Don</v>
      </c>
      <c r="CA1569" t="str">
        <f>_xlfn.XLOOKUP($B1569,Img_lookup!A:A,Img_lookup!D:D, "Not available")</f>
        <v>Jun Wen</v>
      </c>
      <c r="CB1569" t="str">
        <f>_xlfn.XLOOKUP($B1569,Img_lookup!A:A,Img_lookup!E:E, "https://imgur.com/aT5wafe")</f>
        <v>https://api.openverse.engineering/v1/images/86c2007f-863a-4879-856d-950ea86d8ca2/thumb/</v>
      </c>
    </row>
    <row r="1570" spans="1:80" ht="409.6" x14ac:dyDescent="0.15">
      <c r="A1570" s="1" t="s">
        <v>58</v>
      </c>
      <c r="B1570" s="1" t="s">
        <v>1722</v>
      </c>
      <c r="C1570" s="1" t="s">
        <v>1723</v>
      </c>
      <c r="D1570" s="1" t="s">
        <v>1724</v>
      </c>
      <c r="E1570" s="1" t="s">
        <v>1725</v>
      </c>
      <c r="F1570" s="1" t="s">
        <v>22</v>
      </c>
      <c r="G1570" s="1" t="s">
        <v>22</v>
      </c>
      <c r="H1570" s="11" t="str">
        <f t="shared" si="720"/>
        <v>Perennial</v>
      </c>
      <c r="I1570" s="1" t="s">
        <v>17107</v>
      </c>
      <c r="J1570" s="1">
        <v>3.5999999049999998</v>
      </c>
      <c r="L1570" t="str" cm="1">
        <f t="array" ref="L1570">_xlfn.IFS(J1570+K1570="", "Unknown", J1570+K1570&gt;3, "Large", J1570+K1570&gt;0.5, "Medium", J1570+K1570&gt;0, "Small")</f>
        <v>Large</v>
      </c>
      <c r="M1570" s="1">
        <v>2</v>
      </c>
      <c r="N1570" cm="1">
        <f t="array" ref="N1570">IF($M1570="",INDEX($M$2:$M$2176,MATCH(1,INDEX(($A$2:$A$2176=$A1570)*($M$2:$M$2176&lt;&gt;""),0),0)),$M1570)</f>
        <v>2</v>
      </c>
      <c r="O1570" s="2" t="str">
        <f t="shared" si="715"/>
        <v>Hardy to cold</v>
      </c>
      <c r="P1570" s="1" t="s">
        <v>1726</v>
      </c>
      <c r="Q1570" s="1" t="s">
        <v>17109</v>
      </c>
      <c r="R1570" t="str">
        <f t="shared" si="719"/>
        <v>Fast</v>
      </c>
      <c r="T1570" s="1"/>
      <c r="U1570" s="1"/>
      <c r="V1570" s="1">
        <v>5</v>
      </c>
      <c r="W1570" s="6">
        <f t="shared" si="722"/>
        <v>5</v>
      </c>
      <c r="X1570" t="str">
        <f>IF(W1570=1, "January", IF(W1570=2, "February", IF(W1570=3, "March", IF(W1570=4, "April", IF(W1570=5, "May", IF(W1570=6, "June", IF(W1570=7, "July", IF(W1570=8, "August", IF(W1570=9, "September", IF(W1570=10, "October", IF(W1570=11, "November", IF(W1570=12, "December", "Other"))))))))))))</f>
        <v>May</v>
      </c>
      <c r="Y1570" s="1"/>
      <c r="Z1570" s="1"/>
      <c r="AA1570" s="1">
        <v>8</v>
      </c>
      <c r="AB1570" s="1">
        <f t="shared" si="725"/>
        <v>8</v>
      </c>
      <c r="AC1570" s="1" t="str">
        <f>IF(AB1570=1, "January", IF(AB1570=2, "February", IF(AB1570=3, "March", IF(AB1570=4, "April", IF(AB1570=5, "May", IF(AB1570=6, "June", IF(AB1570=7, "July", IF(AB1570=8, "August", IF(AB1570=9, "September", IF(AB1570=10, "October", IF(AB1570=11, "November", IF(AB1570=12, "December", "Other"))))))))))))</f>
        <v>August</v>
      </c>
      <c r="AD1570" s="1"/>
      <c r="AE1570" s="1"/>
      <c r="AF1570" s="16" t="s">
        <v>25018</v>
      </c>
      <c r="AG1570" s="1" t="str">
        <f t="shared" si="705"/>
        <v xml:space="preserve">Seed </v>
      </c>
      <c r="AH1570"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Cuttings of half-ripe wood with a heel, July/August in a frame[11, 200].
Softwood cuttings from strongly growing plants in spring to early summer in a frame[200].
Layering in spring.
Division of suckers during the dormant season. They can be planted out direct into their permanent positions.</v>
      </c>
      <c r="AI1570" s="1" t="s">
        <v>1727</v>
      </c>
      <c r="AJ1570" s="1" t="s">
        <v>53</v>
      </c>
      <c r="AK1570" s="1" t="s">
        <v>17104</v>
      </c>
      <c r="AL1570" s="1" t="str">
        <f t="shared" si="716"/>
        <v>Unscented</v>
      </c>
      <c r="AM1570" s="1" t="b">
        <v>0</v>
      </c>
      <c r="AN1570" s="1" t="b">
        <v>0</v>
      </c>
      <c r="AO1570" s="1" t="b">
        <v>0</v>
      </c>
      <c r="AP1570" s="5" t="s">
        <v>28</v>
      </c>
      <c r="AQ1570" s="5" t="str">
        <f t="shared" si="707"/>
        <v>Light, Medium, Heavy</v>
      </c>
      <c r="AR1570" s="1" t="s">
        <v>10</v>
      </c>
      <c r="AS1570" s="1" t="str">
        <f t="shared" si="717"/>
        <v>None, Partial</v>
      </c>
      <c r="AT1570" s="1" t="str">
        <f t="shared" si="708"/>
        <v>Partial, Full</v>
      </c>
      <c r="AU1570" s="1" t="s">
        <v>29</v>
      </c>
      <c r="AV1570" s="1" t="str">
        <f t="shared" si="709"/>
        <v>Moist</v>
      </c>
      <c r="AW1570" s="1" t="s">
        <v>12</v>
      </c>
      <c r="AX1570" s="1" t="str">
        <f t="shared" si="710"/>
        <v>Acid, Neutral, Alkaline</v>
      </c>
      <c r="AY1570" s="1" t="b">
        <v>0</v>
      </c>
      <c r="AZ1570" s="1" t="b">
        <v>0</v>
      </c>
      <c r="BA1570" s="1" t="b">
        <v>0</v>
      </c>
      <c r="BC1570" t="str">
        <f t="shared" si="711"/>
        <v>FALSE</v>
      </c>
      <c r="BE1570" t="str">
        <f t="shared" si="712"/>
        <v>FALSE</v>
      </c>
      <c r="BF1570" s="1" t="b">
        <v>0</v>
      </c>
      <c r="BG1570" s="1" t="b">
        <v>0</v>
      </c>
      <c r="BH1570" s="1" t="b">
        <v>0</v>
      </c>
      <c r="BJ1570" s="1" t="str">
        <f t="shared" si="713"/>
        <v>FALSE</v>
      </c>
      <c r="BL1570" t="str">
        <f t="shared" si="714"/>
        <v>FALSE</v>
      </c>
      <c r="BM1570" s="1" t="b">
        <v>0</v>
      </c>
      <c r="BN1570" s="1" t="b">
        <v>0</v>
      </c>
      <c r="BO1570" s="1">
        <f t="shared" si="718"/>
        <v>16</v>
      </c>
      <c r="BP1570" s="1" t="s">
        <v>1728</v>
      </c>
      <c r="BQ1570" s="1" cm="1">
        <f t="array" ref="BQ1570">_xlfn.IFS(BP1570="None Known",0, LEN(BP1570)&gt;500, 5,LEN(BP1570)&gt;400, 4, LEN(BP1570)&gt;300, 3, LEN(BP1570)&gt;200, 2, LEN(BP1570)&gt;1, 1)</f>
        <v>5</v>
      </c>
      <c r="BR1570" s="16" t="s">
        <v>25019</v>
      </c>
      <c r="BS1570" s="1">
        <v>3</v>
      </c>
      <c r="BT1570" s="1" t="s">
        <v>1729</v>
      </c>
      <c r="BU1570" s="1">
        <v>2</v>
      </c>
      <c r="BV1570" s="1" t="s">
        <v>1730</v>
      </c>
      <c r="BW1570" s="1" t="s">
        <v>1731</v>
      </c>
      <c r="BX1570" s="1"/>
      <c r="BY1570" t="str">
        <f>_xlfn.XLOOKUP($B1570,Img_lookup!A:A,Img_lookup!B:B, "Not available")</f>
        <v>4fcd4904-7374-4620-bf9f-76565588ab65</v>
      </c>
      <c r="BZ1570" t="str">
        <f>_xlfn.XLOOKUP($B1570,Img_lookup!A:A,Img_lookup!C:C, "Not available")</f>
        <v>H20150507-0022‚ÄîPrunus virginiana var demissa (with Diabrotica undecimpunctata tenella [Western cucumber beetle])‚ÄîRPBG</v>
      </c>
      <c r="CA1570" t="str">
        <f>_xlfn.XLOOKUP($B1570,Img_lookup!A:A,Img_lookup!D:D, "Not available")</f>
        <v>John Rusk</v>
      </c>
      <c r="CB1570" t="str">
        <f>_xlfn.XLOOKUP($B1570,Img_lookup!A:A,Img_lookup!E:E, "https://imgur.com/aT5wafe")</f>
        <v>https://api.openverse.engineering/v1/images/4fcd4904-7374-4620-bf9f-76565588ab65/thumb/</v>
      </c>
    </row>
    <row r="1571" spans="1:80" ht="409.6" x14ac:dyDescent="0.15">
      <c r="A1571" s="1" t="s">
        <v>58</v>
      </c>
      <c r="B1571" s="1" t="s">
        <v>13362</v>
      </c>
      <c r="E1571" s="1" t="s">
        <v>13363</v>
      </c>
      <c r="F1571" s="1" t="s">
        <v>62</v>
      </c>
      <c r="G1571" s="1" t="s">
        <v>62</v>
      </c>
      <c r="H1571" s="11" t="str">
        <f t="shared" si="720"/>
        <v>Perennial</v>
      </c>
      <c r="I1571" s="1" t="s">
        <v>17107</v>
      </c>
      <c r="L1571" t="e" cm="1">
        <f t="array" ref="L1571">_xlfn.IFS(J1571+K1571="", "Unknown", J1571+K1571&gt;3, "Large", J1571+K1571&gt;0.5, "Medium", J1571+K1571&gt;0, "Small")</f>
        <v>#N/A</v>
      </c>
      <c r="N1571" cm="1">
        <f t="array" ref="N1571">IF($M1571="",INDEX($M$2:$M$2176,MATCH(1,INDEX(($A$2:$A$2176=$A1571)*($M$2:$M$2176&lt;&gt;""),0),0)),$M1571)</f>
        <v>6</v>
      </c>
      <c r="O1571" s="2" t="str">
        <f t="shared" si="715"/>
        <v>Seasonal outdoors</v>
      </c>
      <c r="P1571" s="1" t="s">
        <v>709</v>
      </c>
      <c r="R1571" t="str">
        <f t="shared" si="719"/>
        <v>Medium</v>
      </c>
      <c r="W1571"/>
      <c r="AF1571" s="16" t="s">
        <v>25020</v>
      </c>
      <c r="AG1571" s="1" t="str">
        <f t="shared" si="705"/>
        <v xml:space="preserve">Seed </v>
      </c>
      <c r="AH1571" s="2" t="str">
        <f t="shared" si="706"/>
        <v>Requires 2 - 3 months cold stratification and is best sown in a cold frame as soon as it is ripe[200]. Sow stored seed in a cold frame as early in the year as possible[200]. Protect the seed from mice etc. The seed can be rather slow, sometimes taking 18 months to germinate[113]. Prick out the seedlings into individual pots when they are large enough to handle. Grow them on in a greenhouse or cold frame for their first winter and plant them out in late spring or early summer of the following year. A hybrid species, it will not breed true from seed.
Cuttings of half-ripe wood with a heel, July/August in a frame[11, 200].
Softwood cuttings from strongly growing plants in spring to early summer in a frame[200].
Layering in spring.</v>
      </c>
      <c r="AI1571" s="1" t="s">
        <v>13364</v>
      </c>
      <c r="AJ1571" s="1" t="s">
        <v>53</v>
      </c>
      <c r="AK1571" s="1" t="s">
        <v>17104</v>
      </c>
      <c r="AL1571" s="1" t="str">
        <f t="shared" si="716"/>
        <v>Unscented</v>
      </c>
      <c r="AM1571" s="1" t="b">
        <v>0</v>
      </c>
      <c r="AN1571" s="1" t="b">
        <v>0</v>
      </c>
      <c r="AO1571" s="1" t="b">
        <v>0</v>
      </c>
      <c r="AP1571" s="5" t="s">
        <v>28</v>
      </c>
      <c r="AQ1571" s="5" t="str">
        <f t="shared" si="707"/>
        <v>Light, Medium, Heavy</v>
      </c>
      <c r="AR1571" s="1" t="s">
        <v>10</v>
      </c>
      <c r="AS1571" s="1" t="str">
        <f t="shared" si="717"/>
        <v>None, Partial</v>
      </c>
      <c r="AT1571" s="1" t="str">
        <f t="shared" si="708"/>
        <v>Partial, Full</v>
      </c>
      <c r="AU1571" s="1" t="s">
        <v>29</v>
      </c>
      <c r="AV1571" s="1" t="str">
        <f t="shared" si="709"/>
        <v>Moist</v>
      </c>
      <c r="AW1571" s="1" t="s">
        <v>12</v>
      </c>
      <c r="AX1571" s="1" t="str">
        <f t="shared" si="710"/>
        <v>Acid, Neutral, Alkaline</v>
      </c>
      <c r="AY1571" s="1" t="b">
        <v>0</v>
      </c>
      <c r="AZ1571" s="1" t="b">
        <v>0</v>
      </c>
      <c r="BA1571" s="1" t="b">
        <v>0</v>
      </c>
      <c r="BC1571" t="str">
        <f t="shared" si="711"/>
        <v>FALSE</v>
      </c>
      <c r="BE1571" t="str">
        <f t="shared" si="712"/>
        <v>FALSE</v>
      </c>
      <c r="BF1571" s="1" t="b">
        <v>0</v>
      </c>
      <c r="BG1571" s="1" t="b">
        <v>0</v>
      </c>
      <c r="BH1571" s="1" t="b">
        <v>0</v>
      </c>
      <c r="BJ1571" s="1" t="str">
        <f t="shared" si="713"/>
        <v>FALSE</v>
      </c>
      <c r="BL1571" t="str">
        <f t="shared" si="714"/>
        <v>FALSE</v>
      </c>
      <c r="BM1571" s="1" t="b">
        <v>0</v>
      </c>
      <c r="BN1571" s="1" t="b">
        <v>0</v>
      </c>
      <c r="BO1571" s="1">
        <f t="shared" si="718"/>
        <v>8</v>
      </c>
      <c r="BP1571" s="1" t="s">
        <v>2671</v>
      </c>
      <c r="BQ1571" s="1" cm="1">
        <f t="array" ref="BQ1571">_xlfn.IFS(BP1571="None Known",0, LEN(BP1571)&gt;500, 5,LEN(BP1571)&gt;400, 4, LEN(BP1571)&gt;300, 3, LEN(BP1571)&gt;200, 2, LEN(BP1571)&gt;1, 1)</f>
        <v>1</v>
      </c>
      <c r="BR1571" s="16" t="s">
        <v>25021</v>
      </c>
      <c r="BS1571" s="1">
        <v>2</v>
      </c>
      <c r="BT1571" s="1" t="s">
        <v>2672</v>
      </c>
      <c r="BU1571" s="1">
        <v>1</v>
      </c>
      <c r="BV1571" s="1" t="s">
        <v>2579</v>
      </c>
      <c r="BW1571" s="1" t="s">
        <v>68</v>
      </c>
      <c r="BX1571" s="1"/>
      <c r="BY1571" t="str">
        <f>_xlfn.XLOOKUP($B1571,Img_lookup!A:A,Img_lookup!B:B, "Not available")</f>
        <v>Not available</v>
      </c>
      <c r="BZ1571" t="str">
        <f>_xlfn.XLOOKUP($B1571,Img_lookup!A:A,Img_lookup!C:C, "Not available")</f>
        <v>Not available</v>
      </c>
      <c r="CA1571" t="str">
        <f>_xlfn.XLOOKUP($B1571,Img_lookup!A:A,Img_lookup!D:D, "Not available")</f>
        <v>Not available</v>
      </c>
      <c r="CB1571" t="str">
        <f>_xlfn.XLOOKUP($B1571,Img_lookup!A:A,Img_lookup!E:E, "https://imgur.com/aT5wafe")</f>
        <v>https://imgur.com/aT5wafe</v>
      </c>
    </row>
    <row r="1572" spans="1:80" ht="409.6" x14ac:dyDescent="0.15">
      <c r="A1572" s="1" t="s">
        <v>58</v>
      </c>
      <c r="B1572" s="1" t="s">
        <v>13798</v>
      </c>
      <c r="C1572" s="1" t="s">
        <v>13799</v>
      </c>
      <c r="D1572" s="1" t="s">
        <v>13800</v>
      </c>
      <c r="E1572" s="1" t="s">
        <v>195</v>
      </c>
      <c r="F1572" s="1" t="s">
        <v>62</v>
      </c>
      <c r="G1572" s="1" t="s">
        <v>62</v>
      </c>
      <c r="H1572" s="11" t="str">
        <f t="shared" si="720"/>
        <v>Perennial</v>
      </c>
      <c r="I1572" s="1" t="s">
        <v>17107</v>
      </c>
      <c r="J1572" s="1">
        <v>6</v>
      </c>
      <c r="K1572" s="1">
        <v>6</v>
      </c>
      <c r="L1572" t="str" cm="1">
        <f t="array" ref="L1572">_xlfn.IFS(J1572+K1572="", "Unknown", J1572+K1572&gt;3, "Large", J1572+K1572&gt;0.5, "Medium", J1572+K1572&gt;0, "Small")</f>
        <v>Large</v>
      </c>
      <c r="M1572" s="1">
        <v>6</v>
      </c>
      <c r="N1572" cm="1">
        <f t="array" ref="N1572">IF($M1572="",INDEX($M$2:$M$2176,MATCH(1,INDEX(($A$2:$A$2176=$A1572)*($M$2:$M$2176&lt;&gt;""),0),0)),$M1572)</f>
        <v>6</v>
      </c>
      <c r="O1572" s="2" t="str">
        <f t="shared" si="715"/>
        <v>Seasonal outdoors</v>
      </c>
      <c r="P1572" s="1" t="s">
        <v>13801</v>
      </c>
      <c r="R1572" t="str">
        <f t="shared" si="719"/>
        <v>Medium</v>
      </c>
      <c r="T1572" s="1"/>
      <c r="U1572" s="1"/>
      <c r="V1572" s="1" t="s">
        <v>188</v>
      </c>
      <c r="W1572" s="6" t="str">
        <f>IF(ISNUMBER(SEARCH("-",V1572)),TRIM(LEFT(V1572,FIND("-",V1572)-1)),V1572)</f>
        <v>4</v>
      </c>
      <c r="X1572" t="str">
        <f>IF(W1572="1", "January", IF(W1572="2", "February", IF(W1572="3", "March", IF(W1572="4", "April", IF(W1572="5", "May", IF(W1572="6", "June", IF(W1572="7", "July", IF(W1572="8", "August", IF(W1572="9", "September", IF(W1572="10", "October", IF(W1572="11", "November", IF(W1572="12", "December", "Other"))))))))))))</f>
        <v>April</v>
      </c>
      <c r="Y1572" s="2" t="str">
        <f>IF(ISNUMBER(SEARCH("-",V1572)),TRIM(RIGHT(V1572,LEN(V1572)-SEARCH("-",V1572))),V1572)</f>
        <v>5</v>
      </c>
      <c r="Z1572" s="2" t="str">
        <f>IF(Y1572="1", "January", IF(Y1572="2", "February", IF(Y1572="3", "March", IF(Y1572="4", "April", IF(Y1572="5", "May", IF(Y1572="6", "June", IF(Y1572="7", "July", IF(Y1572="8", "August", IF(Y1572="9", "September", IF(Y1572="10", "October", IF(Y1572="11", "November", IF(Y1572="12", "December", "Other"))))))))))))</f>
        <v>May</v>
      </c>
      <c r="AA1572" s="1">
        <v>10</v>
      </c>
      <c r="AB1572" s="1">
        <f>IF(ISNUMBER(SEARCH("-",AA1572)),TRIM(LEFT(AA1572,FIND("-",AA1572)-1)),AA1572)</f>
        <v>10</v>
      </c>
      <c r="AC1572" s="1" t="str">
        <f>IF(AB1572=1, "January", IF(AB1572=2, "February", IF(AB1572=3, "March", IF(AB1572=4, "April", IF(AB1572=5, "May", IF(AB1572=6, "June", IF(AB1572=7, "July", IF(AB1572=8, "August", IF(AB1572=9, "September", IF(AB1572=10, "October", IF(AB1572=11, "November", IF(AB1572=12, "December", "Other"))))))))))))</f>
        <v>October</v>
      </c>
      <c r="AD1572" s="1"/>
      <c r="AE1572" s="1"/>
      <c r="AF1572" s="16" t="s">
        <v>24168</v>
      </c>
      <c r="AG1572" s="1" t="str">
        <f t="shared" si="705"/>
        <v xml:space="preserve">Seed </v>
      </c>
      <c r="AH1572" s="2" t="str">
        <f t="shared" si="706"/>
        <v>Best sown in a cold frame as soon as it is ripe in the autumn[200]. Stored seed requires 3 months cold stratification and should be sown as early in the year as possible[113]. When they are large enough to handle, prick the seedlings out into individual pots and grow them on in the greenhouse for at least their first winter. Plant them out into their permanent positions in late spring or early summer, after the last expected frosts.
Layering.</v>
      </c>
      <c r="AI1572" s="1" t="s">
        <v>13802</v>
      </c>
      <c r="AJ1572" s="1" t="s">
        <v>53</v>
      </c>
      <c r="AK1572" s="1" t="s">
        <v>17104</v>
      </c>
      <c r="AL1572" s="1" t="str">
        <f t="shared" si="716"/>
        <v>Unscented</v>
      </c>
      <c r="AM1572" s="1" t="b">
        <v>0</v>
      </c>
      <c r="AN1572" s="1" t="b">
        <v>1</v>
      </c>
      <c r="AO1572" s="1" t="b">
        <v>0</v>
      </c>
      <c r="AP1572" s="5" t="s">
        <v>28</v>
      </c>
      <c r="AQ1572" s="5" t="str">
        <f t="shared" si="707"/>
        <v>Light, Medium, Heavy</v>
      </c>
      <c r="AR1572" s="1" t="s">
        <v>30</v>
      </c>
      <c r="AS1572" s="1" t="str">
        <f t="shared" si="717"/>
        <v>None</v>
      </c>
      <c r="AT1572" s="1" t="str">
        <f t="shared" si="708"/>
        <v>Full</v>
      </c>
      <c r="AU1572" s="1" t="s">
        <v>29</v>
      </c>
      <c r="AV1572" s="1" t="str">
        <f t="shared" si="709"/>
        <v>Moist</v>
      </c>
      <c r="AW1572" s="1" t="s">
        <v>12</v>
      </c>
      <c r="AX1572" s="1" t="str">
        <f t="shared" si="710"/>
        <v>Acid, Neutral, Alkaline</v>
      </c>
      <c r="AY1572" s="1" t="b">
        <v>0</v>
      </c>
      <c r="AZ1572" s="1" t="b">
        <v>0</v>
      </c>
      <c r="BA1572" s="1" t="b">
        <v>0</v>
      </c>
      <c r="BC1572" t="str">
        <f t="shared" si="711"/>
        <v>FALSE</v>
      </c>
      <c r="BE1572" t="str">
        <f t="shared" si="712"/>
        <v>FALSE</v>
      </c>
      <c r="BF1572" s="1" t="b">
        <v>0</v>
      </c>
      <c r="BG1572" s="1" t="b">
        <v>0</v>
      </c>
      <c r="BH1572" s="1" t="b">
        <v>0</v>
      </c>
      <c r="BJ1572" s="1" t="str">
        <f t="shared" si="713"/>
        <v>FALSE</v>
      </c>
      <c r="BL1572" t="str">
        <f t="shared" si="714"/>
        <v>FALSE</v>
      </c>
      <c r="BM1572" s="1" t="b">
        <v>0</v>
      </c>
      <c r="BN1572" s="1" t="b">
        <v>0</v>
      </c>
      <c r="BO1572" s="1">
        <f t="shared" si="718"/>
        <v>8</v>
      </c>
      <c r="BP1572" s="1" t="s">
        <v>13803</v>
      </c>
      <c r="BQ1572" s="1" cm="1">
        <f t="array" ref="BQ1572">_xlfn.IFS(BP1572="None Known",0, LEN(BP1572)&gt;500, 5,LEN(BP1572)&gt;400, 4, LEN(BP1572)&gt;300, 3, LEN(BP1572)&gt;200, 2, LEN(BP1572)&gt;1, 1)</f>
        <v>1</v>
      </c>
      <c r="BR1572" s="1" t="s">
        <v>13804</v>
      </c>
      <c r="BS1572" s="1">
        <v>2</v>
      </c>
      <c r="BT1572" s="1" t="s">
        <v>13805</v>
      </c>
      <c r="BU1572" s="1">
        <v>1</v>
      </c>
      <c r="BV1572" s="1" t="s">
        <v>34</v>
      </c>
      <c r="BW1572" s="1" t="s">
        <v>31</v>
      </c>
      <c r="BX1572" s="1"/>
      <c r="BY1572" t="str">
        <f>_xlfn.XLOOKUP($B1572,Img_lookup!A:A,Img_lookup!B:B, "Not available")</f>
        <v>9784eda4-9575-460e-9cf5-ebcd6ea71084</v>
      </c>
      <c r="BZ1572" t="str">
        <f>_xlfn.XLOOKUP($B1572,Img_lookup!A:A,Img_lookup!C:C, "Not available")</f>
        <v>Pseudocydonia sinensis</v>
      </c>
      <c r="CA1572" t="str">
        <f>_xlfn.XLOOKUP($B1572,Img_lookup!A:A,Img_lookup!D:D, "Not available")</f>
        <v>M. Martin Vicente</v>
      </c>
      <c r="CB1572" t="str">
        <f>_xlfn.XLOOKUP($B1572,Img_lookup!A:A,Img_lookup!E:E, "https://imgur.com/aT5wafe")</f>
        <v>https://api.openverse.engineering/v1/images/9784eda4-9575-460e-9cf5-ebcd6ea71084/thumb/</v>
      </c>
    </row>
    <row r="1573" spans="1:80" ht="409.6" x14ac:dyDescent="0.15">
      <c r="A1573" s="1" t="s">
        <v>394</v>
      </c>
      <c r="B1573" s="1" t="s">
        <v>395</v>
      </c>
      <c r="C1573" s="1" t="s">
        <v>396</v>
      </c>
      <c r="D1573" s="1" t="s">
        <v>397</v>
      </c>
      <c r="E1573" s="1" t="s">
        <v>398</v>
      </c>
      <c r="F1573" s="1" t="s">
        <v>399</v>
      </c>
      <c r="G1573" s="11" t="str">
        <f t="shared" ref="G1573" si="726">IF(ISNUMBER(SEARCH("/",$F1573)),$F1573,IF(ISNUMBER(SEARCH("Annual",$F1573)),"Annual","Perennial"))</f>
        <v>Perennial</v>
      </c>
      <c r="H1573" s="11" t="str">
        <f t="shared" si="720"/>
        <v>Perennial</v>
      </c>
      <c r="I1573" s="1" t="s">
        <v>17108</v>
      </c>
      <c r="J1573" s="1">
        <v>4.5</v>
      </c>
      <c r="K1573" s="1">
        <v>3</v>
      </c>
      <c r="L1573" t="str" cm="1">
        <f t="array" ref="L1573">_xlfn.IFS(J1573+K1573="", "Unknown", J1573+K1573&gt;3, "Large", J1573+K1573&gt;0.5, "Medium", J1573+K1573&gt;0, "Small")</f>
        <v>Large</v>
      </c>
      <c r="M1573" s="1">
        <v>6</v>
      </c>
      <c r="N1573" cm="1">
        <f t="array" ref="N1573">IF($M1573="",INDEX($M$2:$M$2176,MATCH(1,INDEX(($A$2:$A$2176=$A1573)*($M$2:$M$2176&lt;&gt;""),0),0)),$M1573)</f>
        <v>6</v>
      </c>
      <c r="O1573" s="2" t="str">
        <f t="shared" si="715"/>
        <v>Seasonal outdoors</v>
      </c>
      <c r="P1573" s="1" t="s">
        <v>400</v>
      </c>
      <c r="R1573" t="str">
        <f t="shared" si="719"/>
        <v>Medium</v>
      </c>
      <c r="S1573" s="1" t="s">
        <v>24</v>
      </c>
      <c r="T1573" s="1" t="str">
        <f>LEFT(S1573,FIND("-",S1573)-1)</f>
        <v xml:space="preserve">1 </v>
      </c>
      <c r="U1573" s="1" t="str">
        <f>RIGHT(S1573,FIND("-",S1573)-1)</f>
        <v>12</v>
      </c>
      <c r="W1573"/>
      <c r="AF1573" s="16" t="s">
        <v>25147</v>
      </c>
      <c r="AG1573" s="1" t="str">
        <f t="shared" si="705"/>
        <v xml:space="preserve">Seed </v>
      </c>
      <c r="AH1573" s="2" t="str">
        <f t="shared" si="706"/>
        <v>If possible, surface sow the seed as soon as it is ripe in a greenhouse at about 20�c. Stored seed is best sown as soon as it is obtained. Do not allow the compost to dry out. Germination usually takes place fairly quickly so long as the seed is of good quality, though it can take 3 - 6 months. Prick out the seedlings when they are large enough to handle and grow them on in a lightly shaded place in the greenhouse until they are large enough to plant out, which might take a few years. Plants only flower at intervals of several years and so seed is rarely available.
Division in late spring as new growth commences. Very easy, single canes of the current years growth can be used. Pot them up in light shade in a greenhouse. Make sure the foliage is not allowed to dry out - misting 2 - 3 times a day for the first couple of weeks following division can be very helpful. Plant out in the summer once they are growing away strongly.
Cane layering in May. Detach individual canes and lay them horizontally in trenches 15cm deep. New shoots should arise from each joint.
Rhizome cuttings.</v>
      </c>
      <c r="AI1573" s="1" t="s">
        <v>401</v>
      </c>
      <c r="AJ1573" s="1" t="s">
        <v>1</v>
      </c>
      <c r="AK1573" s="1" t="s">
        <v>17104</v>
      </c>
      <c r="AL1573" s="1" t="str">
        <f t="shared" si="716"/>
        <v>Unscented</v>
      </c>
      <c r="AM1573" s="1" t="b">
        <v>0</v>
      </c>
      <c r="AN1573" s="1" t="b">
        <v>1</v>
      </c>
      <c r="AO1573" s="1" t="b">
        <v>0</v>
      </c>
      <c r="AP1573" s="5" t="s">
        <v>28</v>
      </c>
      <c r="AQ1573" s="5" t="str">
        <f t="shared" si="707"/>
        <v>Light, Medium, Heavy</v>
      </c>
      <c r="AR1573" s="1" t="s">
        <v>274</v>
      </c>
      <c r="AS1573" s="1" t="str">
        <f t="shared" si="717"/>
        <v>None, Partial, Full</v>
      </c>
      <c r="AT1573" s="1" t="str">
        <f t="shared" si="708"/>
        <v>None, Partial, Full</v>
      </c>
      <c r="AU1573" s="1" t="s">
        <v>402</v>
      </c>
      <c r="AV1573" s="1" t="str">
        <f t="shared" si="709"/>
        <v>Moist, Wet/Water</v>
      </c>
      <c r="AW1573" s="1" t="s">
        <v>12</v>
      </c>
      <c r="AX1573" s="1" t="str">
        <f t="shared" si="710"/>
        <v>Acid, Neutral, Alkaline</v>
      </c>
      <c r="AY1573" s="1" t="b">
        <v>0</v>
      </c>
      <c r="AZ1573" s="1" t="b">
        <v>0</v>
      </c>
      <c r="BA1573" s="1" t="b">
        <v>0</v>
      </c>
      <c r="BB1573" s="1" t="s">
        <v>29</v>
      </c>
      <c r="BC1573" t="str">
        <f t="shared" si="711"/>
        <v>TRUE</v>
      </c>
      <c r="BE1573" t="str">
        <f t="shared" si="712"/>
        <v>FALSE</v>
      </c>
      <c r="BF1573" s="1" t="b">
        <v>1</v>
      </c>
      <c r="BG1573" s="1" t="b">
        <v>0</v>
      </c>
      <c r="BH1573" s="1" t="b">
        <v>0</v>
      </c>
      <c r="BJ1573" s="1" t="str">
        <f t="shared" si="713"/>
        <v>FALSE</v>
      </c>
      <c r="BL1573" t="str">
        <f t="shared" si="714"/>
        <v>FALSE</v>
      </c>
      <c r="BM1573" s="1" t="b">
        <v>0</v>
      </c>
      <c r="BN1573" s="1" t="b">
        <v>0</v>
      </c>
      <c r="BO1573" s="1">
        <f t="shared" si="718"/>
        <v>15</v>
      </c>
      <c r="BP1573" s="1" t="s">
        <v>403</v>
      </c>
      <c r="BQ1573" s="1" cm="1">
        <f t="array" ref="BQ1573">_xlfn.IFS(BP1573="None Known",0, LEN(BP1573)&gt;500, 5,LEN(BP1573)&gt;400, 4, LEN(BP1573)&gt;300, 3, LEN(BP1573)&gt;200, 2, LEN(BP1573)&gt;1, 1)</f>
        <v>5</v>
      </c>
      <c r="BR1573" s="1" t="s">
        <v>404</v>
      </c>
      <c r="BS1573" s="1">
        <v>3</v>
      </c>
      <c r="BT1573" s="1" t="s">
        <v>405</v>
      </c>
      <c r="BU1573" s="1">
        <v>1</v>
      </c>
      <c r="BV1573" s="1" t="s">
        <v>34</v>
      </c>
      <c r="BW1573" s="1" t="s">
        <v>31</v>
      </c>
      <c r="BX1573" s="1"/>
      <c r="BY1573" t="str">
        <f>_xlfn.XLOOKUP($B1573,Img_lookup!A:A,Img_lookup!B:B, "Not available")</f>
        <v>5387d491-c04b-4edc-8996-d5031922f743</v>
      </c>
      <c r="BZ1573" t="str">
        <f>_xlfn.XLOOKUP($B1573,Img_lookup!A:A,Img_lookup!C:C, "Not available")</f>
        <v>Pseudosasa japonica</v>
      </c>
      <c r="CA1573" t="str">
        <f>_xlfn.XLOOKUP($B1573,Img_lookup!A:A,Img_lookup!D:D, "Not available")</f>
        <v>Maria Vorontsova</v>
      </c>
      <c r="CB1573" t="str">
        <f>_xlfn.XLOOKUP($B1573,Img_lookup!A:A,Img_lookup!E:E, "https://imgur.com/aT5wafe")</f>
        <v>https://api.openverse.engineering/v1/images/5387d491-c04b-4edc-8996-d5031922f743/thumb/</v>
      </c>
    </row>
    <row r="1574" spans="1:80" ht="409.6" x14ac:dyDescent="0.15">
      <c r="A1574" s="1" t="s">
        <v>114</v>
      </c>
      <c r="B1574" s="1" t="s">
        <v>6637</v>
      </c>
      <c r="C1574" s="1" t="s">
        <v>6638</v>
      </c>
      <c r="D1574" s="1" t="s">
        <v>6639</v>
      </c>
      <c r="E1574" s="1" t="s">
        <v>6640</v>
      </c>
      <c r="F1574" s="1" t="s">
        <v>62</v>
      </c>
      <c r="G1574" s="1" t="s">
        <v>62</v>
      </c>
      <c r="H1574" s="11" t="str">
        <f t="shared" si="720"/>
        <v>Perennial</v>
      </c>
      <c r="I1574" s="1" t="s">
        <v>17108</v>
      </c>
      <c r="J1574" s="1">
        <v>75</v>
      </c>
      <c r="K1574" s="1">
        <v>20</v>
      </c>
      <c r="L1574" t="str" cm="1">
        <f t="array" ref="L1574">_xlfn.IFS(J1574+K1574="", "Unknown", J1574+K1574&gt;3, "Large", J1574+K1574&gt;0.5, "Medium", J1574+K1574&gt;0, "Small")</f>
        <v>Large</v>
      </c>
      <c r="M1574" s="1">
        <v>7</v>
      </c>
      <c r="N1574" cm="1">
        <f t="array" ref="N1574">IF($M1574="",INDEX($M$2:$M$2176,MATCH(1,INDEX(($A$2:$A$2176=$A1574)*($M$2:$M$2176&lt;&gt;""),0),0)),$M1574)</f>
        <v>7</v>
      </c>
      <c r="O1574" s="2" t="str">
        <f t="shared" si="715"/>
        <v>Seasonal outdoors</v>
      </c>
      <c r="P1574" s="1" t="s">
        <v>6641</v>
      </c>
      <c r="Q1574" s="1" t="s">
        <v>17109</v>
      </c>
      <c r="R1574" t="str">
        <f t="shared" si="719"/>
        <v>Fast</v>
      </c>
      <c r="S1574" s="1" t="s">
        <v>24</v>
      </c>
      <c r="T1574" s="1" t="str">
        <f>LEFT(S1574,FIND("-",S1574)-1)</f>
        <v xml:space="preserve">1 </v>
      </c>
      <c r="U1574" s="1" t="str">
        <f>RIGHT(S1574,FIND("-",S1574)-1)</f>
        <v>12</v>
      </c>
      <c r="V1574" s="1" t="s">
        <v>205</v>
      </c>
      <c r="W1574" s="6" t="str">
        <f>IF(ISNUMBER(SEARCH("-",V1574)),TRIM(LEFT(V1574,FIND("-",V1574)-1)),V1574)</f>
        <v>3</v>
      </c>
      <c r="X1574" t="str">
        <f>IF(W1574="1", "January", IF(W1574="2", "February", IF(W1574="3", "March", IF(W1574="4", "April", IF(W1574="5", "May", IF(W1574="6", "June", IF(W1574="7", "July", IF(W1574="8", "August", IF(W1574="9", "September", IF(W1574="10", "October", IF(W1574="11", "November", IF(W1574="12", "December", "Other"))))))))))))</f>
        <v>March</v>
      </c>
      <c r="Y1574" s="2" t="str">
        <f>IF(ISNUMBER(SEARCH("-",V1574)),TRIM(RIGHT(V1574,LEN(V1574)-SEARCH("-",V1574))),V1574)</f>
        <v>5</v>
      </c>
      <c r="Z1574" s="2" t="str">
        <f>IF(Y1574="1", "January", IF(Y1574="2", "February", IF(Y1574="3", "March", IF(Y1574="4", "April", IF(Y1574="5", "May", IF(Y1574="6", "June", IF(Y1574="7", "July", IF(Y1574="8", "August", IF(Y1574="9", "September", IF(Y1574="10", "October", IF(Y1574="11", "November", IF(Y1574="12", "December", "Other"))))))))))))</f>
        <v>May</v>
      </c>
      <c r="AA1574" s="1" t="s">
        <v>166</v>
      </c>
      <c r="AB1574" s="1" t="str">
        <f>IF(ISNUMBER(SEARCH("-",AA1574)),TRIM(LEFT(AA1574,FIND("-",AA1574)-1)),AA1574)</f>
        <v>9</v>
      </c>
      <c r="AC1574" s="1" t="str">
        <f>IF(AB1574="1", "January", IF(AB1574="2", "February", IF(AB1574="3", "March", IF(AB1574="4", "April", IF(AB1574="5", "May", IF(AB1574="6", "June", IF(AB1574="7", "July", IF(AB1574="8", "August", IF(AB1574="9", "September", IF(AB1574="10", "October", IF(AB1574="11", "November", IF(AB1574="12", "December", "Other"))))))))))))</f>
        <v>September</v>
      </c>
      <c r="AD1574" s="1" t="str">
        <f>IF(ISNUMBER(SEARCH("-",AA1574)),TRIM(RIGHT(AA1574,LEN(AA1574)-SEARCH("-",AA1574))),AA1574)</f>
        <v>11</v>
      </c>
      <c r="AE1574" s="1" t="str">
        <f>IF(AD1574="1", "January", IF(AD1574="2", "February", IF(AD1574="3", "March", IF(AD1574="4", "April", IF(AD1574="5", "May", IF(AD1574="6", "June", IF(AD1574="7", "July", IF(AD1574="8", "August", IF(AD1574="9", "September", IF(AD1574="10", "October", IF(AD1574="11", "November", IF(AD1574="12", "December", "Other"))))))))))))</f>
        <v>November</v>
      </c>
      <c r="AF1574" s="16" t="s">
        <v>24169</v>
      </c>
      <c r="AG1574" s="1" t="str">
        <f t="shared" si="705"/>
        <v xml:space="preserve">Seed </v>
      </c>
      <c r="AH1574" s="2" t="str">
        <f t="shared" si="706"/>
        <v>Best sown in the autumn to winter in a cold frame so that it is stratified[80]. The seed can also be stored dry and sown in late winter. When they are large enough to handle, prick the seedlings out into individual pots and grow them on in light shade in the cold frame for at least their first winter. Plant them out into their permanent positions in late spring or early summer, after the last expected frosts. Seedlings tolerate light shade for their first few years of growth. Cones often fall from the tree with their seed still inside[80].
If you have plenty of seed then it can be sown in an outdoor seedbed in early spring[80]. Grow the plants on for at least two years in the seedbed before planting them out in late autumn or early spring.</v>
      </c>
      <c r="AI1574" s="1" t="s">
        <v>6642</v>
      </c>
      <c r="AJ1574" s="1" t="s">
        <v>1</v>
      </c>
      <c r="AK1574" s="1" t="s">
        <v>17106</v>
      </c>
      <c r="AL1574" s="1" t="str">
        <f t="shared" si="716"/>
        <v>Scented</v>
      </c>
      <c r="AM1574" s="1" t="b">
        <v>1</v>
      </c>
      <c r="AN1574" s="1" t="b">
        <v>1</v>
      </c>
      <c r="AO1574" s="1" t="b">
        <v>0</v>
      </c>
      <c r="AP1574" s="5" t="s">
        <v>28</v>
      </c>
      <c r="AQ1574" s="5" t="str">
        <f t="shared" si="707"/>
        <v>Light, Medium, Heavy</v>
      </c>
      <c r="AR1574" s="1" t="s">
        <v>30</v>
      </c>
      <c r="AS1574" s="1" t="str">
        <f t="shared" si="717"/>
        <v>None</v>
      </c>
      <c r="AT1574" s="1" t="str">
        <f t="shared" si="708"/>
        <v>Full</v>
      </c>
      <c r="AU1574" s="1" t="s">
        <v>402</v>
      </c>
      <c r="AV1574" s="1" t="str">
        <f t="shared" si="709"/>
        <v>Moist, Wet/Water</v>
      </c>
      <c r="AW1574" s="1" t="s">
        <v>123</v>
      </c>
      <c r="AX1574" s="1" t="str">
        <f t="shared" si="710"/>
        <v>Acid, Neutral</v>
      </c>
      <c r="AY1574" s="1" t="b">
        <v>0</v>
      </c>
      <c r="AZ1574" s="1" t="b">
        <v>0</v>
      </c>
      <c r="BA1574" s="1" t="b">
        <v>0</v>
      </c>
      <c r="BB1574" s="1" t="s">
        <v>275</v>
      </c>
      <c r="BC1574" t="str">
        <f t="shared" si="711"/>
        <v>TRUE</v>
      </c>
      <c r="BE1574" t="str">
        <f t="shared" si="712"/>
        <v>FALSE</v>
      </c>
      <c r="BF1574" s="1" t="b">
        <v>0</v>
      </c>
      <c r="BG1574" s="1" t="b">
        <v>0</v>
      </c>
      <c r="BH1574" s="1" t="b">
        <v>0</v>
      </c>
      <c r="BI1574" s="1" t="s">
        <v>77</v>
      </c>
      <c r="BJ1574" s="1" t="str">
        <f t="shared" si="713"/>
        <v>TRUE</v>
      </c>
      <c r="BL1574" t="str">
        <f t="shared" si="714"/>
        <v>FALSE</v>
      </c>
      <c r="BM1574" s="1" t="b">
        <v>0</v>
      </c>
      <c r="BN1574" s="1" t="b">
        <v>0</v>
      </c>
      <c r="BO1574" s="1">
        <f t="shared" si="718"/>
        <v>13</v>
      </c>
      <c r="BP1574" s="1" t="s">
        <v>6643</v>
      </c>
      <c r="BQ1574" s="1" cm="1">
        <f t="array" ref="BQ1574">_xlfn.IFS(BP1574="None Known",0, LEN(BP1574)&gt;500, 5,LEN(BP1574)&gt;400, 4, LEN(BP1574)&gt;300, 3, LEN(BP1574)&gt;200, 2, LEN(BP1574)&gt;1, 1)</f>
        <v>5</v>
      </c>
      <c r="BR1574" s="1" t="s">
        <v>6644</v>
      </c>
      <c r="BS1574" s="1">
        <v>2</v>
      </c>
      <c r="BT1574" s="1" t="s">
        <v>6645</v>
      </c>
      <c r="BU1574" s="1">
        <v>2</v>
      </c>
      <c r="BV1574" s="1" t="s">
        <v>6646</v>
      </c>
      <c r="BW1574" s="1" t="s">
        <v>31</v>
      </c>
      <c r="BX1574" s="1"/>
      <c r="BY1574" t="str">
        <f>_xlfn.XLOOKUP($B1574,Img_lookup!A:A,Img_lookup!B:B, "Not available")</f>
        <v>d6dff544-3146-4b63-a141-310ae334ae37</v>
      </c>
      <c r="BZ1574" t="str">
        <f>_xlfn.XLOOKUP($B1574,Img_lookup!A:A,Img_lookup!C:C, "Not available")</f>
        <v>Douglas Fir (Pseudotsuga menziesii)</v>
      </c>
      <c r="CA1574" t="str">
        <f>_xlfn.XLOOKUP($B1574,Img_lookup!A:A,Img_lookup!D:D, "Not available")</f>
        <v>GlacierNPS</v>
      </c>
      <c r="CB1574" t="str">
        <f>_xlfn.XLOOKUP($B1574,Img_lookup!A:A,Img_lookup!E:E, "https://imgur.com/aT5wafe")</f>
        <v>https://api.openverse.engineering/v1/images/d6dff544-3146-4b63-a141-310ae334ae37/thumb/</v>
      </c>
    </row>
    <row r="1575" spans="1:80" ht="13" x14ac:dyDescent="0.15">
      <c r="A1575" s="1" t="s">
        <v>193</v>
      </c>
      <c r="B1575" s="1" t="s">
        <v>3452</v>
      </c>
      <c r="C1575" s="1" t="s">
        <v>3453</v>
      </c>
      <c r="E1575" s="1" t="s">
        <v>1213</v>
      </c>
      <c r="F1575" s="1" t="s">
        <v>6</v>
      </c>
      <c r="G1575" s="1" t="s">
        <v>6</v>
      </c>
      <c r="H1575" s="11" t="str">
        <f t="shared" si="720"/>
        <v>Perennial</v>
      </c>
      <c r="J1575" s="1">
        <v>2</v>
      </c>
      <c r="L1575" t="str" cm="1">
        <f t="array" ref="L1575">_xlfn.IFS(J1575+K1575="", "Unknown", J1575+K1575&gt;3, "Large", J1575+K1575&gt;0.5, "Medium", J1575+K1575&gt;0, "Small")</f>
        <v>Medium</v>
      </c>
      <c r="M1575" s="1">
        <v>10</v>
      </c>
      <c r="N1575" cm="1">
        <f t="array" ref="N1575">IF($M1575="",INDEX($M$2:$M$2176,MATCH(1,INDEX(($A$2:$A$2176=$A1575)*($M$2:$M$2176&lt;&gt;""),0),0)),$M1575)</f>
        <v>10</v>
      </c>
      <c r="O1575" s="2" t="str">
        <f t="shared" si="715"/>
        <v>Grown indoors</v>
      </c>
      <c r="P1575" s="1" t="s">
        <v>709</v>
      </c>
      <c r="R1575" t="str">
        <f t="shared" si="719"/>
        <v>Medium</v>
      </c>
      <c r="W1575"/>
      <c r="AF1575" s="1" t="s">
        <v>25438</v>
      </c>
      <c r="AG1575" s="1" t="str">
        <f t="shared" si="705"/>
        <v xml:space="preserve">Presoaked seed </v>
      </c>
      <c r="AH1575" s="2" t="str">
        <f t="shared" si="706"/>
        <v>Pre-soak the seed for 12 hours in warm water and sow in early spring in a warm greenhouse. Place two or three seeds in each pot, thinning to the strongest plant. Plant them out in late spring or early summer, after the last expected frosts and give them the protection of a cloche or cold frame until they are growing away strongly[240].</v>
      </c>
      <c r="AI1575" s="1" t="s">
        <v>3454</v>
      </c>
      <c r="AJ1575" s="1" t="s">
        <v>53</v>
      </c>
      <c r="AK1575" s="1" t="s">
        <v>17104</v>
      </c>
      <c r="AL1575" s="1" t="str">
        <f t="shared" si="716"/>
        <v>Unscented</v>
      </c>
      <c r="AM1575" s="1" t="b">
        <v>0</v>
      </c>
      <c r="AN1575" s="1" t="b">
        <v>0</v>
      </c>
      <c r="AO1575" s="1" t="b">
        <v>0</v>
      </c>
      <c r="AP1575" s="5" t="s">
        <v>28</v>
      </c>
      <c r="AQ1575" s="5" t="str">
        <f t="shared" si="707"/>
        <v>Light, Medium, Heavy</v>
      </c>
      <c r="AR1575" s="1" t="s">
        <v>30</v>
      </c>
      <c r="AS1575" s="1" t="str">
        <f t="shared" si="717"/>
        <v>None</v>
      </c>
      <c r="AT1575" s="1" t="str">
        <f t="shared" si="708"/>
        <v>Full</v>
      </c>
      <c r="AU1575" s="1" t="s">
        <v>29</v>
      </c>
      <c r="AV1575" s="1" t="str">
        <f t="shared" si="709"/>
        <v>Moist</v>
      </c>
      <c r="AW1575" s="1" t="s">
        <v>12</v>
      </c>
      <c r="AX1575" s="1" t="str">
        <f t="shared" si="710"/>
        <v>Acid, Neutral, Alkaline</v>
      </c>
      <c r="AY1575" s="1" t="b">
        <v>0</v>
      </c>
      <c r="AZ1575" s="1" t="b">
        <v>0</v>
      </c>
      <c r="BA1575" s="1" t="b">
        <v>0</v>
      </c>
      <c r="BC1575" t="str">
        <f t="shared" si="711"/>
        <v>FALSE</v>
      </c>
      <c r="BE1575" t="str">
        <f t="shared" si="712"/>
        <v>FALSE</v>
      </c>
      <c r="BF1575" s="1" t="b">
        <v>0</v>
      </c>
      <c r="BG1575" s="1" t="b">
        <v>1</v>
      </c>
      <c r="BH1575" s="1" t="b">
        <v>0</v>
      </c>
      <c r="BI1575" s="1" t="s">
        <v>77</v>
      </c>
      <c r="BJ1575" s="1" t="str">
        <f t="shared" si="713"/>
        <v>TRUE</v>
      </c>
      <c r="BL1575" t="str">
        <f t="shared" si="714"/>
        <v>FALSE</v>
      </c>
      <c r="BM1575" s="1" t="b">
        <v>1</v>
      </c>
      <c r="BN1575" s="1" t="b">
        <v>0</v>
      </c>
      <c r="BO1575" s="1">
        <f t="shared" si="718"/>
        <v>8</v>
      </c>
      <c r="BP1575" s="1" t="s">
        <v>3455</v>
      </c>
      <c r="BQ1575" s="1" cm="1">
        <f t="array" ref="BQ1575">_xlfn.IFS(BP1575="None Known",0, LEN(BP1575)&gt;500, 5,LEN(BP1575)&gt;400, 4, LEN(BP1575)&gt;300, 3, LEN(BP1575)&gt;200, 2, LEN(BP1575)&gt;1, 1)</f>
        <v>2</v>
      </c>
      <c r="BR1575" s="1" t="s">
        <v>3456</v>
      </c>
      <c r="BS1575" s="1">
        <v>2</v>
      </c>
      <c r="BT1575" s="1" t="s">
        <v>31</v>
      </c>
      <c r="BU1575" s="1">
        <v>0</v>
      </c>
      <c r="BV1575" s="1" t="s">
        <v>3457</v>
      </c>
      <c r="BW1575" s="1" t="s">
        <v>31</v>
      </c>
      <c r="BX1575" s="1"/>
      <c r="BY1575" t="str">
        <f>_xlfn.XLOOKUP($B1575,Img_lookup!A:A,Img_lookup!B:B, "Not available")</f>
        <v>b1e591fd-ec9e-47e9-8d48-eb6296922bc8</v>
      </c>
      <c r="BZ1575" t="str">
        <f>_xlfn.XLOOKUP($B1575,Img_lookup!A:A,Img_lookup!C:C, "Not available")</f>
        <v>Starr-090720-3104-Psophocarpus tetragonolobus-seedpods-Waiehu-Maui (24970259465).jpg</v>
      </c>
      <c r="CA1575" t="str">
        <f>_xlfn.XLOOKUP($B1575,Img_lookup!A:A,Img_lookup!D:D, "Not available")</f>
        <v>Forest and Kim Starr</v>
      </c>
      <c r="CB1575" t="str">
        <f>_xlfn.XLOOKUP($B1575,Img_lookup!A:A,Img_lookup!E:E, "https://imgur.com/aT5wafe")</f>
        <v>https://api.openverse.engineering/v1/images/b1e591fd-ec9e-47e9-8d48-eb6296922bc8/thumb/</v>
      </c>
    </row>
    <row r="1576" spans="1:80" ht="409.6" x14ac:dyDescent="0.15">
      <c r="A1576" s="1" t="s">
        <v>193</v>
      </c>
      <c r="B1576" s="1" t="s">
        <v>1337</v>
      </c>
      <c r="C1576" s="1" t="s">
        <v>1338</v>
      </c>
      <c r="D1576" s="1" t="s">
        <v>1339</v>
      </c>
      <c r="E1576" s="1" t="s">
        <v>1340</v>
      </c>
      <c r="F1576" s="1" t="s">
        <v>6</v>
      </c>
      <c r="G1576" s="1" t="s">
        <v>6</v>
      </c>
      <c r="H1576" s="11" t="str">
        <f t="shared" si="720"/>
        <v>Perennial</v>
      </c>
      <c r="J1576" s="1">
        <v>0.60000002399999997</v>
      </c>
      <c r="L1576" t="str" cm="1">
        <f t="array" ref="L1576">_xlfn.IFS(J1576+K1576="", "Unknown", J1576+K1576&gt;3, "Large", J1576+K1576&gt;0.5, "Medium", J1576+K1576&gt;0, "Small")</f>
        <v>Medium</v>
      </c>
      <c r="N1576" cm="1">
        <f t="array" ref="N1576">IF($M1576="",INDEX($M$2:$M$2176,MATCH(1,INDEX(($A$2:$A$2176=$A1576)*($M$2:$M$2176&lt;&gt;""),0),0)),$M1576)</f>
        <v>8</v>
      </c>
      <c r="O1576" s="2" t="str">
        <f t="shared" si="715"/>
        <v>Grown indoors</v>
      </c>
      <c r="P1576" s="1" t="s">
        <v>1341</v>
      </c>
      <c r="R1576" t="str">
        <f t="shared" si="719"/>
        <v>Medium</v>
      </c>
      <c r="W1576"/>
      <c r="AF1576" s="16" t="s">
        <v>25439</v>
      </c>
      <c r="AG1576" s="1" t="str">
        <f t="shared" si="705"/>
        <v xml:space="preserve">Presoaked seed </v>
      </c>
      <c r="AH1576" s="2" t="str">
        <f t="shared" si="706"/>
        <v>Pre-soak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I1576" s="1" t="s">
        <v>1342</v>
      </c>
      <c r="AJ1576" s="1" t="s">
        <v>53</v>
      </c>
      <c r="AK1576" s="1" t="s">
        <v>17104</v>
      </c>
      <c r="AL1576" s="1" t="str">
        <f t="shared" si="716"/>
        <v>Unscented</v>
      </c>
      <c r="AM1576" s="1" t="b">
        <v>0</v>
      </c>
      <c r="AN1576" s="1" t="b">
        <v>0</v>
      </c>
      <c r="AO1576" s="1" t="b">
        <v>0</v>
      </c>
      <c r="AP1576" s="5" t="s">
        <v>28</v>
      </c>
      <c r="AQ1576" s="5" t="str">
        <f t="shared" si="707"/>
        <v>Light, Medium, Heavy</v>
      </c>
      <c r="AR1576" s="1" t="s">
        <v>30</v>
      </c>
      <c r="AS1576" s="1" t="str">
        <f t="shared" si="717"/>
        <v>None</v>
      </c>
      <c r="AT1576" s="1" t="str">
        <f t="shared" si="708"/>
        <v>Full</v>
      </c>
      <c r="AU1576" s="1" t="s">
        <v>11</v>
      </c>
      <c r="AV1576" s="1" t="str">
        <f t="shared" si="709"/>
        <v>Dry, Moist</v>
      </c>
      <c r="AW1576" s="1" t="s">
        <v>12</v>
      </c>
      <c r="AX1576" s="1" t="str">
        <f t="shared" si="710"/>
        <v>Acid, Neutral, Alkaline</v>
      </c>
      <c r="AY1576" s="1" t="b">
        <v>0</v>
      </c>
      <c r="AZ1576" s="1" t="b">
        <v>0</v>
      </c>
      <c r="BA1576" s="1" t="b">
        <v>0</v>
      </c>
      <c r="BC1576" t="str">
        <f t="shared" si="711"/>
        <v>FALSE</v>
      </c>
      <c r="BE1576" t="str">
        <f t="shared" si="712"/>
        <v>FALSE</v>
      </c>
      <c r="BF1576" s="1" t="b">
        <v>0</v>
      </c>
      <c r="BG1576" s="1" t="b">
        <v>0</v>
      </c>
      <c r="BH1576" s="1" t="b">
        <v>0</v>
      </c>
      <c r="BJ1576" s="1" t="str">
        <f t="shared" si="713"/>
        <v>FALSE</v>
      </c>
      <c r="BL1576" t="str">
        <f t="shared" si="714"/>
        <v>FALSE</v>
      </c>
      <c r="BM1576" s="1" t="b">
        <v>1</v>
      </c>
      <c r="BN1576" s="1" t="b">
        <v>0</v>
      </c>
      <c r="BO1576" s="1">
        <f t="shared" si="718"/>
        <v>8</v>
      </c>
      <c r="BP1576" s="1" t="s">
        <v>1343</v>
      </c>
      <c r="BQ1576" s="1" cm="1">
        <f t="array" ref="BQ1576">_xlfn.IFS(BP1576="None Known",0, LEN(BP1576)&gt;500, 5,LEN(BP1576)&gt;400, 4, LEN(BP1576)&gt;300, 3, LEN(BP1576)&gt;200, 2, LEN(BP1576)&gt;1, 1)</f>
        <v>1</v>
      </c>
      <c r="BR1576" s="1" t="s">
        <v>1344</v>
      </c>
      <c r="BS1576" s="1">
        <v>2</v>
      </c>
      <c r="BT1576" s="1" t="s">
        <v>1345</v>
      </c>
      <c r="BU1576" s="1">
        <v>1</v>
      </c>
      <c r="BV1576" s="1" t="s">
        <v>1346</v>
      </c>
      <c r="BW1576" s="1" t="s">
        <v>1347</v>
      </c>
      <c r="BX1576" s="1"/>
      <c r="BY1576" t="str">
        <f>_xlfn.XLOOKUP($B1576,Img_lookup!A:A,Img_lookup!B:B, "Not available")</f>
        <v>Not available</v>
      </c>
      <c r="BZ1576" t="str">
        <f>_xlfn.XLOOKUP($B1576,Img_lookup!A:A,Img_lookup!C:C, "Not available")</f>
        <v>Not available</v>
      </c>
      <c r="CA1576" t="str">
        <f>_xlfn.XLOOKUP($B1576,Img_lookup!A:A,Img_lookup!D:D, "Not available")</f>
        <v>Not available</v>
      </c>
      <c r="CB1576" t="str">
        <f>_xlfn.XLOOKUP($B1576,Img_lookup!A:A,Img_lookup!E:E, "https://imgur.com/aT5wafe")</f>
        <v>https://imgur.com/aT5wafe</v>
      </c>
    </row>
    <row r="1577" spans="1:80" ht="409.6" x14ac:dyDescent="0.15">
      <c r="A1577" s="1" t="s">
        <v>193</v>
      </c>
      <c r="B1577" s="1" t="s">
        <v>2458</v>
      </c>
      <c r="C1577" s="1" t="s">
        <v>2459</v>
      </c>
      <c r="E1577" s="1" t="s">
        <v>2460</v>
      </c>
      <c r="F1577" s="1" t="s">
        <v>85</v>
      </c>
      <c r="G1577" s="1" t="s">
        <v>85</v>
      </c>
      <c r="H1577" s="11" t="str">
        <f t="shared" si="720"/>
        <v>Annual</v>
      </c>
      <c r="J1577" s="1">
        <v>0.60000002399999997</v>
      </c>
      <c r="L1577" t="str" cm="1">
        <f t="array" ref="L1577">_xlfn.IFS(J1577+K1577="", "Unknown", J1577+K1577&gt;3, "Large", J1577+K1577&gt;0.5, "Medium", J1577+K1577&gt;0, "Small")</f>
        <v>Medium</v>
      </c>
      <c r="N1577" cm="1">
        <f t="array" ref="N1577">IF($M1577="",INDEX($M$2:$M$2176,MATCH(1,INDEX(($A$2:$A$2176=$A1577)*($M$2:$M$2176&lt;&gt;""),0),0)),$M1577)</f>
        <v>8</v>
      </c>
      <c r="O1577" s="2" t="str">
        <f t="shared" si="715"/>
        <v>Grown indoors</v>
      </c>
      <c r="P1577" s="1" t="s">
        <v>2461</v>
      </c>
      <c r="R1577" t="str">
        <f t="shared" si="719"/>
        <v>Medium</v>
      </c>
      <c r="T1577" s="1"/>
      <c r="U1577" s="1"/>
      <c r="V1577" s="1" t="s">
        <v>51</v>
      </c>
      <c r="W1577" s="6" t="str">
        <f>IF(ISNUMBER(SEARCH("-",V1577)),TRIM(LEFT(V1577,FIND("-",V1577)-1)),V1577)</f>
        <v>7</v>
      </c>
      <c r="X1577" t="str">
        <f>IF(W1577="1", "January", IF(W1577="2", "February", IF(W1577="3", "March", IF(W1577="4", "April", IF(W1577="5", "May", IF(W1577="6", "June", IF(W1577="7", "July", IF(W1577="8", "August", IF(W1577="9", "September", IF(W1577="10", "October", IF(W1577="11", "November", IF(W1577="12", "December", "Other"))))))))))))</f>
        <v>July</v>
      </c>
      <c r="Y1577" s="2" t="str">
        <f>IF(ISNUMBER(SEARCH("-",V1577)),TRIM(RIGHT(V1577,LEN(V1577)-SEARCH("-",V1577))),V1577)</f>
        <v>8</v>
      </c>
      <c r="Z1577" s="2" t="str">
        <f>IF(Y1577="1", "January", IF(Y1577="2", "February", IF(Y1577="3", "March", IF(Y1577="4", "April", IF(Y1577="5", "May", IF(Y1577="6", "June", IF(Y1577="7", "July", IF(Y1577="8", "August", IF(Y1577="9", "September", IF(Y1577="10", "October", IF(Y1577="11", "November", IF(Y1577="12", "December", "Other"))))))))))))</f>
        <v>August</v>
      </c>
      <c r="AA1577" s="1" t="s">
        <v>109</v>
      </c>
      <c r="AB1577" s="1" t="str">
        <f>IF(ISNUMBER(SEARCH("-",AA1577)),TRIM(LEFT(AA1577,FIND("-",AA1577)-1)),AA1577)</f>
        <v>9</v>
      </c>
      <c r="AC1577" s="1" t="str">
        <f>IF(AB1577="1", "January", IF(AB1577="2", "February", IF(AB1577="3", "March", IF(AB1577="4", "April", IF(AB1577="5", "May", IF(AB1577="6", "June", IF(AB1577="7", "July", IF(AB1577="8", "August", IF(AB1577="9", "September", IF(AB1577="10", "October", IF(AB1577="11", "November", IF(AB1577="12", "December", "Other"))))))))))))</f>
        <v>September</v>
      </c>
      <c r="AD1577" s="1" t="str">
        <f>IF(ISNUMBER(SEARCH("-",AA1577)),TRIM(RIGHT(AA1577,LEN(AA1577)-SEARCH("-",AA1577))),AA1577)</f>
        <v>10</v>
      </c>
      <c r="AE1577" s="1" t="str">
        <f>IF(AD1577="1", "January", IF(AD1577="2", "February", IF(AD1577="3", "March", IF(AD1577="4", "April", IF(AD1577="5", "May", IF(AD1577="6", "June", IF(AD1577="7", "July", IF(AD1577="8", "August", IF(AD1577="9", "September", IF(AD1577="10", "October", IF(AD1577="11", "November", IF(AD1577="12", "December", "Other"))))))))))))</f>
        <v>October</v>
      </c>
      <c r="AF1577" s="16" t="s">
        <v>25439</v>
      </c>
      <c r="AG1577" s="1" t="str">
        <f t="shared" si="705"/>
        <v xml:space="preserve">Presoaked seed </v>
      </c>
      <c r="AH1577" s="2" t="str">
        <f t="shared" si="706"/>
        <v>Pre-soak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I1577" s="1" t="s">
        <v>2462</v>
      </c>
      <c r="AJ1577" s="1" t="s">
        <v>53</v>
      </c>
      <c r="AK1577" s="1" t="s">
        <v>17104</v>
      </c>
      <c r="AL1577" s="1" t="str">
        <f t="shared" si="716"/>
        <v>Unscented</v>
      </c>
      <c r="AM1577" s="1" t="b">
        <v>0</v>
      </c>
      <c r="AN1577" s="1" t="b">
        <v>0</v>
      </c>
      <c r="AO1577" s="1" t="b">
        <v>0</v>
      </c>
      <c r="AP1577" s="5" t="s">
        <v>28</v>
      </c>
      <c r="AQ1577" s="5" t="str">
        <f t="shared" si="707"/>
        <v>Light, Medium, Heavy</v>
      </c>
      <c r="AR1577" s="1" t="s">
        <v>30</v>
      </c>
      <c r="AS1577" s="1" t="str">
        <f t="shared" si="717"/>
        <v>None</v>
      </c>
      <c r="AT1577" s="1" t="str">
        <f t="shared" si="708"/>
        <v>Full</v>
      </c>
      <c r="AU1577" s="1" t="s">
        <v>29</v>
      </c>
      <c r="AV1577" s="1" t="str">
        <f t="shared" si="709"/>
        <v>Moist</v>
      </c>
      <c r="AW1577" s="1" t="s">
        <v>12</v>
      </c>
      <c r="AX1577" s="1" t="str">
        <f t="shared" si="710"/>
        <v>Acid, Neutral, Alkaline</v>
      </c>
      <c r="AY1577" s="1" t="b">
        <v>0</v>
      </c>
      <c r="AZ1577" s="1" t="b">
        <v>0</v>
      </c>
      <c r="BA1577" s="1" t="b">
        <v>0</v>
      </c>
      <c r="BC1577" t="str">
        <f t="shared" si="711"/>
        <v>FALSE</v>
      </c>
      <c r="BE1577" t="str">
        <f t="shared" si="712"/>
        <v>FALSE</v>
      </c>
      <c r="BF1577" s="1" t="b">
        <v>0</v>
      </c>
      <c r="BG1577" s="1" t="b">
        <v>0</v>
      </c>
      <c r="BH1577" s="1" t="b">
        <v>0</v>
      </c>
      <c r="BJ1577" s="1" t="str">
        <f t="shared" si="713"/>
        <v>FALSE</v>
      </c>
      <c r="BL1577" t="str">
        <f t="shared" si="714"/>
        <v>FALSE</v>
      </c>
      <c r="BM1577" s="1" t="b">
        <v>1</v>
      </c>
      <c r="BN1577" s="1" t="b">
        <v>0</v>
      </c>
      <c r="BO1577" s="1">
        <f t="shared" si="718"/>
        <v>7</v>
      </c>
      <c r="BP1577" s="1" t="s">
        <v>31</v>
      </c>
      <c r="BQ1577" s="1" cm="1">
        <f t="array" ref="BQ1577">_xlfn.IFS(BP1577="None Known",0, LEN(BP1577)&gt;500, 5,LEN(BP1577)&gt;400, 4, LEN(BP1577)&gt;300, 3, LEN(BP1577)&gt;200, 2, LEN(BP1577)&gt;1, 1)</f>
        <v>0</v>
      </c>
      <c r="BR1577" s="1" t="s">
        <v>2463</v>
      </c>
      <c r="BS1577" s="1">
        <v>1</v>
      </c>
      <c r="BT1577" s="1" t="s">
        <v>2464</v>
      </c>
      <c r="BU1577" s="1">
        <v>4</v>
      </c>
      <c r="BV1577" s="1" t="s">
        <v>2465</v>
      </c>
      <c r="BW1577" s="1" t="s">
        <v>1347</v>
      </c>
      <c r="BX1577" s="1"/>
      <c r="BY1577" t="str">
        <f>_xlfn.XLOOKUP($B1577,Img_lookup!A:A,Img_lookup!B:B, "Not available")</f>
        <v>Not available</v>
      </c>
      <c r="BZ1577" t="str">
        <f>_xlfn.XLOOKUP($B1577,Img_lookup!A:A,Img_lookup!C:C, "Not available")</f>
        <v>Not available</v>
      </c>
      <c r="CA1577" t="str">
        <f>_xlfn.XLOOKUP($B1577,Img_lookup!A:A,Img_lookup!D:D, "Not available")</f>
        <v>Not available</v>
      </c>
      <c r="CB1577" t="str">
        <f>_xlfn.XLOOKUP($B1577,Img_lookup!A:A,Img_lookup!E:E, "https://imgur.com/aT5wafe")</f>
        <v>https://imgur.com/aT5wafe</v>
      </c>
    </row>
    <row r="1578" spans="1:80" ht="409.6" x14ac:dyDescent="0.15">
      <c r="A1578" s="1" t="s">
        <v>193</v>
      </c>
      <c r="B1578" s="1" t="s">
        <v>2801</v>
      </c>
      <c r="C1578" s="1" t="s">
        <v>2802</v>
      </c>
      <c r="E1578" s="1" t="s">
        <v>2803</v>
      </c>
      <c r="F1578" s="1" t="s">
        <v>22</v>
      </c>
      <c r="G1578" s="1" t="s">
        <v>22</v>
      </c>
      <c r="H1578" s="11" t="str">
        <f t="shared" si="720"/>
        <v>Perennial</v>
      </c>
      <c r="I1578" s="1" t="s">
        <v>17107</v>
      </c>
      <c r="J1578" s="1">
        <v>3</v>
      </c>
      <c r="L1578" t="str" cm="1">
        <f t="array" ref="L1578">_xlfn.IFS(J1578+K1578="", "Unknown", J1578+K1578&gt;3, "Large", J1578+K1578&gt;0.5, "Medium", J1578+K1578&gt;0, "Small")</f>
        <v>Medium</v>
      </c>
      <c r="M1578" s="1">
        <v>9</v>
      </c>
      <c r="N1578" cm="1">
        <f t="array" ref="N1578">IF($M1578="",INDEX($M$2:$M$2176,MATCH(1,INDEX(($A$2:$A$2176=$A1578)*($M$2:$M$2176&lt;&gt;""),0),0)),$M1578)</f>
        <v>9</v>
      </c>
      <c r="O1578" s="2" t="str">
        <f t="shared" si="715"/>
        <v>Grown indoors</v>
      </c>
      <c r="P1578" s="1" t="s">
        <v>2804</v>
      </c>
      <c r="R1578" t="str">
        <f t="shared" si="719"/>
        <v>Medium</v>
      </c>
      <c r="T1578" s="1"/>
      <c r="U1578" s="1"/>
      <c r="V1578" s="1" t="s">
        <v>470</v>
      </c>
      <c r="W1578" s="6" t="str">
        <f>IF(ISNUMBER(SEARCH("-",V1578)),TRIM(LEFT(V1578,FIND("-",V1578)-1)),V1578)</f>
        <v>5</v>
      </c>
      <c r="X1578" t="str">
        <f>IF(W1578="1", "January", IF(W1578="2", "February", IF(W1578="3", "March", IF(W1578="4", "April", IF(W1578="5", "May", IF(W1578="6", "June", IF(W1578="7", "July", IF(W1578="8", "August", IF(W1578="9", "September", IF(W1578="10", "October", IF(W1578="11", "November", IF(W1578="12", "December", "Other"))))))))))))</f>
        <v>May</v>
      </c>
      <c r="Y1578" s="2" t="str">
        <f>IF(ISNUMBER(SEARCH("-",V1578)),TRIM(RIGHT(V1578,LEN(V1578)-SEARCH("-",V1578))),V1578)</f>
        <v>9</v>
      </c>
      <c r="Z1578" s="2" t="str">
        <f>IF(Y1578="1", "January", IF(Y1578="2", "February", IF(Y1578="3", "March", IF(Y1578="4", "April", IF(Y1578="5", "May", IF(Y1578="6", "June", IF(Y1578="7", "July", IF(Y1578="8", "August", IF(Y1578="9", "September", IF(Y1578="10", "October", IF(Y1578="11", "November", IF(Y1578="12", "December", "Other"))))))))))))</f>
        <v>September</v>
      </c>
      <c r="AF1578" s="16" t="s">
        <v>25440</v>
      </c>
      <c r="AG1578" s="1" t="str">
        <f t="shared" si="705"/>
        <v xml:space="preserve">Presoaked seed </v>
      </c>
      <c r="AH1578" s="2" t="str">
        <f t="shared" si="706"/>
        <v>Pre-soak the seed for 24 hours in warm water and sow in early to mid spring in a greenhouse[200]. as soon as they are large enough to handle, prick the seedlings out into individual pots and grow them on in light shade in the cold frame for at least their first winter. Plant them out into their permanent positions in late spring or early summer, after the last expected frosts.
Cuttings of half-ripe wood, July/August in a frame[11].</v>
      </c>
      <c r="AI1578" s="1" t="s">
        <v>2805</v>
      </c>
      <c r="AJ1578" s="1" t="s">
        <v>53</v>
      </c>
      <c r="AK1578" s="1" t="s">
        <v>17104</v>
      </c>
      <c r="AL1578" s="1" t="str">
        <f t="shared" si="716"/>
        <v>Unscented</v>
      </c>
      <c r="AM1578" s="1" t="b">
        <v>0</v>
      </c>
      <c r="AN1578" s="1" t="b">
        <v>0</v>
      </c>
      <c r="AO1578" s="1" t="b">
        <v>0</v>
      </c>
      <c r="AP1578" s="5" t="s">
        <v>28</v>
      </c>
      <c r="AQ1578" s="5" t="str">
        <f t="shared" si="707"/>
        <v>Light, Medium, Heavy</v>
      </c>
      <c r="AR1578" s="1" t="s">
        <v>30</v>
      </c>
      <c r="AS1578" s="1" t="str">
        <f t="shared" si="717"/>
        <v>None</v>
      </c>
      <c r="AT1578" s="1" t="str">
        <f t="shared" si="708"/>
        <v>Full</v>
      </c>
      <c r="AU1578" s="1" t="s">
        <v>29</v>
      </c>
      <c r="AV1578" s="1" t="str">
        <f t="shared" si="709"/>
        <v>Moist</v>
      </c>
      <c r="AW1578" s="1" t="s">
        <v>12</v>
      </c>
      <c r="AX1578" s="1" t="str">
        <f t="shared" si="710"/>
        <v>Acid, Neutral, Alkaline</v>
      </c>
      <c r="AY1578" s="1" t="b">
        <v>0</v>
      </c>
      <c r="AZ1578" s="1" t="b">
        <v>0</v>
      </c>
      <c r="BA1578" s="1" t="b">
        <v>0</v>
      </c>
      <c r="BC1578" t="str">
        <f t="shared" si="711"/>
        <v>FALSE</v>
      </c>
      <c r="BE1578" t="str">
        <f t="shared" si="712"/>
        <v>FALSE</v>
      </c>
      <c r="BF1578" s="1" t="b">
        <v>0</v>
      </c>
      <c r="BG1578" s="1" t="b">
        <v>0</v>
      </c>
      <c r="BH1578" s="1" t="b">
        <v>0</v>
      </c>
      <c r="BJ1578" s="1" t="str">
        <f t="shared" si="713"/>
        <v>FALSE</v>
      </c>
      <c r="BL1578" t="str">
        <f t="shared" si="714"/>
        <v>FALSE</v>
      </c>
      <c r="BM1578" s="1" t="b">
        <v>1</v>
      </c>
      <c r="BN1578" s="1" t="b">
        <v>0</v>
      </c>
      <c r="BO1578" s="1">
        <f t="shared" si="718"/>
        <v>10</v>
      </c>
      <c r="BP1578" s="1" t="s">
        <v>31</v>
      </c>
      <c r="BQ1578" s="1" cm="1">
        <f t="array" ref="BQ1578">_xlfn.IFS(BP1578="None Known",0, LEN(BP1578)&gt;500, 5,LEN(BP1578)&gt;400, 4, LEN(BP1578)&gt;300, 3, LEN(BP1578)&gt;200, 2, LEN(BP1578)&gt;1, 1)</f>
        <v>0</v>
      </c>
      <c r="BR1578" s="1" t="s">
        <v>2806</v>
      </c>
      <c r="BS1578" s="1">
        <v>3</v>
      </c>
      <c r="BT1578" s="1" t="s">
        <v>2807</v>
      </c>
      <c r="BU1578" s="1">
        <v>1</v>
      </c>
      <c r="BV1578" s="1" t="s">
        <v>2808</v>
      </c>
      <c r="BW1578" s="1" t="s">
        <v>1347</v>
      </c>
      <c r="BX1578" s="1"/>
      <c r="BY1578" t="str">
        <f>_xlfn.XLOOKUP($B1578,Img_lookup!A:A,Img_lookup!B:B, "Not available")</f>
        <v>652adc30-c270-4399-9ea4-1001ae168224</v>
      </c>
      <c r="BZ1578" t="str">
        <f>_xlfn.XLOOKUP($B1578,Img_lookup!A:A,Img_lookup!C:C, "Not available")</f>
        <v>Psoralea glandulosa</v>
      </c>
      <c r="CA1578" t="str">
        <f>_xlfn.XLOOKUP($B1578,Img_lookup!A:A,Img_lookup!D:D, "Not available")</f>
        <v>Dick Culbert</v>
      </c>
      <c r="CB1578" t="str">
        <f>_xlfn.XLOOKUP($B1578,Img_lookup!A:A,Img_lookup!E:E, "https://imgur.com/aT5wafe")</f>
        <v>https://api.openverse.engineering/v1/images/652adc30-c270-4399-9ea4-1001ae168224/thumb/</v>
      </c>
    </row>
    <row r="1579" spans="1:80" ht="409.6" x14ac:dyDescent="0.15">
      <c r="A1579" s="1" t="s">
        <v>193</v>
      </c>
      <c r="B1579" s="1" t="s">
        <v>3152</v>
      </c>
      <c r="C1579" s="1" t="s">
        <v>3153</v>
      </c>
      <c r="E1579" s="1" t="s">
        <v>3154</v>
      </c>
      <c r="F1579" s="1" t="s">
        <v>6</v>
      </c>
      <c r="G1579" s="1" t="s">
        <v>6</v>
      </c>
      <c r="H1579" s="11" t="str">
        <f t="shared" si="720"/>
        <v>Perennial</v>
      </c>
      <c r="J1579" s="1">
        <v>1</v>
      </c>
      <c r="L1579" t="str" cm="1">
        <f t="array" ref="L1579">_xlfn.IFS(J1579+K1579="", "Unknown", J1579+K1579&gt;3, "Large", J1579+K1579&gt;0.5, "Medium", J1579+K1579&gt;0, "Small")</f>
        <v>Medium</v>
      </c>
      <c r="N1579" cm="1">
        <f t="array" ref="N1579">IF($M1579="",INDEX($M$2:$M$2176,MATCH(1,INDEX(($A$2:$A$2176=$A1579)*($M$2:$M$2176&lt;&gt;""),0),0)),$M1579)</f>
        <v>8</v>
      </c>
      <c r="O1579" s="2" t="str">
        <f t="shared" si="715"/>
        <v>Grown indoors</v>
      </c>
      <c r="P1579" s="1" t="s">
        <v>3155</v>
      </c>
      <c r="R1579" t="str">
        <f t="shared" si="719"/>
        <v>Medium</v>
      </c>
      <c r="W1579"/>
      <c r="AF1579" s="16" t="s">
        <v>25439</v>
      </c>
      <c r="AG1579" s="1" t="str">
        <f t="shared" si="705"/>
        <v xml:space="preserve">Presoaked seed </v>
      </c>
      <c r="AH1579" s="2" t="str">
        <f t="shared" si="706"/>
        <v>Pre-soak the seed for 24 hours in warm water and then sow in early to mid spring in a greenhouse. Either sow the seed in individual pots or pot up the young seedlings as soon as possible in order to avoid root disturbance. Grow them on in the pots until planting out in their final positions. It is usually impossible to transplant this species without fatal damage to the root[200].
Division in spring. With great care since the plant resents root disturbance. It is virtually impossible to divide this species successfully[200].</v>
      </c>
      <c r="AI1579" s="1" t="s">
        <v>3156</v>
      </c>
      <c r="AJ1579" s="1" t="s">
        <v>53</v>
      </c>
      <c r="AK1579" s="1" t="s">
        <v>17104</v>
      </c>
      <c r="AL1579" s="1" t="str">
        <f t="shared" si="716"/>
        <v>Unscented</v>
      </c>
      <c r="AM1579" s="1" t="b">
        <v>0</v>
      </c>
      <c r="AN1579" s="1" t="b">
        <v>0</v>
      </c>
      <c r="AO1579" s="1" t="b">
        <v>0</v>
      </c>
      <c r="AP1579" s="5" t="s">
        <v>28</v>
      </c>
      <c r="AQ1579" s="5" t="str">
        <f t="shared" si="707"/>
        <v>Light, Medium, Heavy</v>
      </c>
      <c r="AR1579" s="1" t="s">
        <v>30</v>
      </c>
      <c r="AS1579" s="1" t="str">
        <f t="shared" si="717"/>
        <v>None</v>
      </c>
      <c r="AT1579" s="1" t="str">
        <f t="shared" si="708"/>
        <v>Full</v>
      </c>
      <c r="AU1579" s="1" t="s">
        <v>11</v>
      </c>
      <c r="AV1579" s="1" t="str">
        <f t="shared" si="709"/>
        <v>Dry, Moist</v>
      </c>
      <c r="AW1579" s="1" t="s">
        <v>12</v>
      </c>
      <c r="AX1579" s="1" t="str">
        <f t="shared" si="710"/>
        <v>Acid, Neutral, Alkaline</v>
      </c>
      <c r="AY1579" s="1" t="b">
        <v>0</v>
      </c>
      <c r="AZ1579" s="1" t="b">
        <v>0</v>
      </c>
      <c r="BA1579" s="1" t="b">
        <v>0</v>
      </c>
      <c r="BC1579" t="str">
        <f t="shared" si="711"/>
        <v>FALSE</v>
      </c>
      <c r="BE1579" t="str">
        <f t="shared" si="712"/>
        <v>FALSE</v>
      </c>
      <c r="BF1579" s="1" t="b">
        <v>0</v>
      </c>
      <c r="BG1579" s="1" t="b">
        <v>0</v>
      </c>
      <c r="BH1579" s="1" t="b">
        <v>0</v>
      </c>
      <c r="BJ1579" s="1" t="str">
        <f t="shared" si="713"/>
        <v>FALSE</v>
      </c>
      <c r="BL1579" t="str">
        <f t="shared" si="714"/>
        <v>FALSE</v>
      </c>
      <c r="BM1579" s="1" t="b">
        <v>1</v>
      </c>
      <c r="BN1579" s="1" t="b">
        <v>0</v>
      </c>
      <c r="BO1579" s="1">
        <f t="shared" si="718"/>
        <v>7</v>
      </c>
      <c r="BP1579" s="1" t="s">
        <v>3157</v>
      </c>
      <c r="BQ1579" s="1" cm="1">
        <f t="array" ref="BQ1579">_xlfn.IFS(BP1579="None Known",0, LEN(BP1579)&gt;500, 5,LEN(BP1579)&gt;400, 4, LEN(BP1579)&gt;300, 3, LEN(BP1579)&gt;200, 2, LEN(BP1579)&gt;1, 1)</f>
        <v>1</v>
      </c>
      <c r="BR1579" s="1" t="s">
        <v>3158</v>
      </c>
      <c r="BS1579" s="1">
        <v>2</v>
      </c>
      <c r="BT1579" s="1" t="s">
        <v>31</v>
      </c>
      <c r="BU1579" s="1">
        <v>0</v>
      </c>
      <c r="BV1579" s="1" t="s">
        <v>161</v>
      </c>
      <c r="BW1579" s="1" t="s">
        <v>3159</v>
      </c>
      <c r="BX1579" s="1"/>
      <c r="BY1579" t="str">
        <f>_xlfn.XLOOKUP($B1579,Img_lookup!A:A,Img_lookup!B:B, "Not available")</f>
        <v>f2c5a7bd-b78a-4080-b648-294e35dd64e8</v>
      </c>
      <c r="BZ1579" t="str">
        <f>_xlfn.XLOOKUP($B1579,Img_lookup!A:A,Img_lookup!C:C, "Not available")</f>
        <v>Psoralea tenuiflora f. alba Steyerm.</v>
      </c>
      <c r="CA1579" t="str">
        <f>_xlfn.XLOOKUP($B1579,Img_lookup!A:A,Img_lookup!D:D, "Not available")</f>
        <v>Julian A. Steyermark</v>
      </c>
      <c r="CB1579" t="str">
        <f>_xlfn.XLOOKUP($B1579,Img_lookup!A:A,Img_lookup!E:E, "https://imgur.com/aT5wafe")</f>
        <v>https://api.openverse.engineering/v1/images/f2c5a7bd-b78a-4080-b648-294e35dd64e8/thumb/</v>
      </c>
    </row>
    <row r="1580" spans="1:80" ht="409.6" x14ac:dyDescent="0.15">
      <c r="A1580" s="1" t="s">
        <v>752</v>
      </c>
      <c r="B1580" s="1" t="s">
        <v>9155</v>
      </c>
      <c r="C1580" s="1" t="s">
        <v>9156</v>
      </c>
      <c r="E1580" s="1" t="s">
        <v>9157</v>
      </c>
      <c r="F1580" s="1" t="s">
        <v>62</v>
      </c>
      <c r="G1580" s="1" t="s">
        <v>62</v>
      </c>
      <c r="H1580" s="11" t="str">
        <f t="shared" si="720"/>
        <v>Perennial</v>
      </c>
      <c r="I1580" s="1" t="s">
        <v>17107</v>
      </c>
      <c r="J1580" s="1">
        <v>6</v>
      </c>
      <c r="K1580" s="1">
        <v>6</v>
      </c>
      <c r="L1580" t="str" cm="1">
        <f t="array" ref="L1580">_xlfn.IFS(J1580+K1580="", "Unknown", J1580+K1580&gt;3, "Large", J1580+K1580&gt;0.5, "Medium", J1580+K1580&gt;0, "Small")</f>
        <v>Large</v>
      </c>
      <c r="M1580" s="1">
        <v>5</v>
      </c>
      <c r="N1580" cm="1">
        <f t="array" ref="N1580">IF($M1580="",INDEX($M$2:$M$2176,MATCH(1,INDEX(($A$2:$A$2176=$A1580)*($M$2:$M$2176&lt;&gt;""),0),0)),$M1580)</f>
        <v>5</v>
      </c>
      <c r="O1580" s="2" t="str">
        <f t="shared" si="715"/>
        <v>Seasonal outdoors</v>
      </c>
      <c r="P1580" s="1" t="s">
        <v>9158</v>
      </c>
      <c r="Q1580" s="1" t="s">
        <v>17111</v>
      </c>
      <c r="R1580" t="str">
        <f t="shared" si="719"/>
        <v>Slow</v>
      </c>
      <c r="T1580" s="1"/>
      <c r="U1580" s="1"/>
      <c r="V1580" s="1" t="s">
        <v>307</v>
      </c>
      <c r="W1580" s="6" t="str">
        <f>IF(ISNUMBER(SEARCH("-",V1580)),TRIM(LEFT(V1580,FIND("-",V1580)-1)),V1580)</f>
        <v>6</v>
      </c>
      <c r="X1580" t="str">
        <f>IF(W1580="1", "January", IF(W1580="2", "February", IF(W1580="3", "March", IF(W1580="4", "April", IF(W1580="5", "May", IF(W1580="6", "June", IF(W1580="7", "July", IF(W1580="8", "August", IF(W1580="9", "September", IF(W1580="10", "October", IF(W1580="11", "November", IF(W1580="12", "December", "Other"))))))))))))</f>
        <v>June</v>
      </c>
      <c r="Y1580" s="2" t="str">
        <f>IF(ISNUMBER(SEARCH("-",V1580)),TRIM(RIGHT(V1580,LEN(V1580)-SEARCH("-",V1580))),V1580)</f>
        <v>7</v>
      </c>
      <c r="Z1580" s="2" t="str">
        <f>IF(Y1580="1", "January", IF(Y1580="2", "February", IF(Y1580="3", "March", IF(Y1580="4", "April", IF(Y1580="5", "May", IF(Y1580="6", "June", IF(Y1580="7", "July", IF(Y1580="8", "August", IF(Y1580="9", "September", IF(Y1580="10", "October", IF(Y1580="11", "November", IF(Y1580="12", "December", "Other"))))))))))))</f>
        <v>July</v>
      </c>
      <c r="AA1580" s="1" t="s">
        <v>907</v>
      </c>
      <c r="AB1580" s="1" t="str">
        <f>IF(ISNUMBER(SEARCH("-",AA1580)),TRIM(LEFT(AA1580,FIND("-",AA1580)-1)),AA1580)</f>
        <v>10</v>
      </c>
      <c r="AC1580" s="1" t="str">
        <f>IF(AB1580="1", "January", IF(AB1580="2", "February", IF(AB1580="3", "March", IF(AB1580="4", "April", IF(AB1580="5", "May", IF(AB1580="6", "June", IF(AB1580="7", "July", IF(AB1580="8", "August", IF(AB1580="9", "September", IF(AB1580="10", "October", IF(AB1580="11", "November", IF(AB1580="12", "December", "Other"))))))))))))</f>
        <v>October</v>
      </c>
      <c r="AD1580" s="1" t="str">
        <f>IF(ISNUMBER(SEARCH("-",AA1580)),TRIM(RIGHT(AA1580,LEN(AA1580)-SEARCH("-",AA1580))),AA1580)</f>
        <v>11</v>
      </c>
      <c r="AE1580" s="1" t="str">
        <f>IF(AD1580="1", "January", IF(AD1580="2", "February", IF(AD1580="3", "March", IF(AD1580="4", "April", IF(AD1580="5", "May", IF(AD1580="6", "June", IF(AD1580="7", "July", IF(AD1580="8", "August", IF(AD1580="9", "September", IF(AD1580="10", "October", IF(AD1580="11", "November", IF(AD1580="12", "December", "Other"))))))))))))</f>
        <v>November</v>
      </c>
      <c r="AF1580" s="16" t="s">
        <v>24170</v>
      </c>
      <c r="AG1580" s="1" t="str">
        <f t="shared" si="705"/>
        <v xml:space="preserve">Seed </v>
      </c>
      <c r="AH1580" s="2" t="str">
        <f t="shared" si="706"/>
        <v>Best sown as soon as it is ripe in a cold frame[200]. Stored seed requires 3 months cold stratification at 5�c and should be sown as early as possible in the year[113]. When they are large enough to handle, prick the seedlings out into individual pots and grow them on in light shade in the cold frame for at least their first winter. Plant them out into their permanent positions in late spring or early summer, after the last expected frosts. Very little of the seed produced in Britain is viable[11].
Cuttings of half-ripe wood, July/August in a frame[113].
Layering.</v>
      </c>
      <c r="AI1580" s="1" t="s">
        <v>9159</v>
      </c>
      <c r="AJ1580" s="1" t="s">
        <v>23847</v>
      </c>
      <c r="AK1580" s="1" t="s">
        <v>17104</v>
      </c>
      <c r="AL1580" s="1" t="str">
        <f t="shared" si="716"/>
        <v>Scented</v>
      </c>
      <c r="AM1580" s="1" t="b">
        <v>1</v>
      </c>
      <c r="AN1580" s="1" t="b">
        <v>1</v>
      </c>
      <c r="AO1580" s="1" t="b">
        <v>0</v>
      </c>
      <c r="AP1580" s="5" t="s">
        <v>28</v>
      </c>
      <c r="AQ1580" s="5" t="str">
        <f t="shared" si="707"/>
        <v>Light, Medium, Heavy</v>
      </c>
      <c r="AR1580" s="1" t="s">
        <v>10</v>
      </c>
      <c r="AS1580" s="1" t="str">
        <f t="shared" si="717"/>
        <v>None, Partial</v>
      </c>
      <c r="AT1580" s="1" t="str">
        <f t="shared" si="708"/>
        <v>Partial, Full</v>
      </c>
      <c r="AU1580" s="1" t="s">
        <v>29</v>
      </c>
      <c r="AV1580" s="1" t="str">
        <f t="shared" si="709"/>
        <v>Moist</v>
      </c>
      <c r="AW1580" s="1" t="s">
        <v>12</v>
      </c>
      <c r="AX1580" s="1" t="str">
        <f t="shared" si="710"/>
        <v>Acid, Neutral, Alkaline</v>
      </c>
      <c r="AY1580" s="1" t="b">
        <v>0</v>
      </c>
      <c r="AZ1580" s="1" t="b">
        <v>0</v>
      </c>
      <c r="BA1580" s="1" t="b">
        <v>0</v>
      </c>
      <c r="BC1580" t="str">
        <f t="shared" si="711"/>
        <v>FALSE</v>
      </c>
      <c r="BE1580" t="str">
        <f t="shared" si="712"/>
        <v>FALSE</v>
      </c>
      <c r="BF1580" s="1" t="b">
        <v>0</v>
      </c>
      <c r="BG1580" s="1" t="b">
        <v>0</v>
      </c>
      <c r="BH1580" s="1" t="b">
        <v>0</v>
      </c>
      <c r="BI1580" s="1" t="s">
        <v>77</v>
      </c>
      <c r="BJ1580" s="1" t="str">
        <f t="shared" si="713"/>
        <v>TRUE</v>
      </c>
      <c r="BL1580" t="str">
        <f t="shared" si="714"/>
        <v>FALSE</v>
      </c>
      <c r="BM1580" s="1" t="b">
        <v>0</v>
      </c>
      <c r="BN1580" s="1" t="b">
        <v>0</v>
      </c>
      <c r="BO1580" s="1">
        <f t="shared" si="718"/>
        <v>11</v>
      </c>
      <c r="BP1580" s="1" t="s">
        <v>9160</v>
      </c>
      <c r="BQ1580" s="1" cm="1">
        <f t="array" ref="BQ1580">_xlfn.IFS(BP1580="None Known",0, LEN(BP1580)&gt;500, 5,LEN(BP1580)&gt;400, 4, LEN(BP1580)&gt;300, 3, LEN(BP1580)&gt;200, 2, LEN(BP1580)&gt;1, 1)</f>
        <v>2</v>
      </c>
      <c r="BR1580" s="1" t="s">
        <v>9161</v>
      </c>
      <c r="BS1580" s="1">
        <v>2</v>
      </c>
      <c r="BT1580" s="1" t="s">
        <v>9162</v>
      </c>
      <c r="BU1580" s="1">
        <v>3</v>
      </c>
      <c r="BV1580" s="1" t="s">
        <v>9163</v>
      </c>
      <c r="BW1580" s="1" t="s">
        <v>9164</v>
      </c>
      <c r="BX1580" s="1"/>
      <c r="BY1580" t="str">
        <f>_xlfn.XLOOKUP($B1580,Img_lookup!A:A,Img_lookup!B:B, "Not available")</f>
        <v>b1538f80-8c72-4d12-8e15-c2afe3ad00d3</v>
      </c>
      <c r="BZ1580" t="str">
        <f>_xlfn.XLOOKUP($B1580,Img_lookup!A:A,Img_lookup!C:C, "Not available")</f>
        <v>Hoptree. Ptelea trifoliata. Thrives in the moist soil of the Mississippi River Valley. Illustration by Mark Catesby (1722)</v>
      </c>
      <c r="CA1580" t="str">
        <f>_xlfn.XLOOKUP($B1580,Img_lookup!A:A,Img_lookup!D:D, "Not available")</f>
        <v>Swallowtail Garden Seeds</v>
      </c>
      <c r="CB1580" t="str">
        <f>_xlfn.XLOOKUP($B1580,Img_lookup!A:A,Img_lookup!E:E, "https://imgur.com/aT5wafe")</f>
        <v>https://api.openverse.engineering/v1/images/b1538f80-8c72-4d12-8e15-c2afe3ad00d3/thumb/</v>
      </c>
    </row>
    <row r="1581" spans="1:80" ht="210" x14ac:dyDescent="0.15">
      <c r="A1581" s="1" t="s">
        <v>534</v>
      </c>
      <c r="B1581" s="1" t="s">
        <v>535</v>
      </c>
      <c r="C1581" s="1" t="s">
        <v>536</v>
      </c>
      <c r="D1581" s="1" t="s">
        <v>537</v>
      </c>
      <c r="E1581" s="1" t="s">
        <v>538</v>
      </c>
      <c r="F1581" s="1" t="s">
        <v>539</v>
      </c>
      <c r="G1581" s="1" t="s">
        <v>23799</v>
      </c>
      <c r="H1581" s="11" t="str">
        <f t="shared" si="720"/>
        <v>Perennial</v>
      </c>
      <c r="J1581" s="1">
        <v>1.2000000479999999</v>
      </c>
      <c r="K1581" s="1">
        <v>2</v>
      </c>
      <c r="L1581" t="str" cm="1">
        <f t="array" ref="L1581">_xlfn.IFS(J1581+K1581="", "Unknown", J1581+K1581&gt;3, "Large", J1581+K1581&gt;0.5, "Medium", J1581+K1581&gt;0, "Small")</f>
        <v>Large</v>
      </c>
      <c r="M1581" s="1">
        <v>4</v>
      </c>
      <c r="N1581" cm="1">
        <f t="array" ref="N1581">IF($M1581="",INDEX($M$2:$M$2176,MATCH(1,INDEX(($A$2:$A$2176=$A1581)*($M$2:$M$2176&lt;&gt;""),0),0)),$M1581)</f>
        <v>4</v>
      </c>
      <c r="O1581" s="2" t="str">
        <f t="shared" si="715"/>
        <v>Hardy to cold</v>
      </c>
      <c r="P1581" s="1" t="s">
        <v>540</v>
      </c>
      <c r="Q1581" s="1" t="s">
        <v>17109</v>
      </c>
      <c r="R1581" t="str">
        <f t="shared" si="719"/>
        <v>Fast</v>
      </c>
      <c r="W1581" s="1"/>
      <c r="X1581" s="1"/>
      <c r="Y1581" s="1"/>
      <c r="Z1581" s="1"/>
      <c r="AA1581" s="1" t="s">
        <v>51</v>
      </c>
      <c r="AB1581" s="1" t="str">
        <f>IF(ISNUMBER(SEARCH("-",AA1581)),TRIM(LEFT(AA1581,FIND("-",AA1581)-1)),AA1581)</f>
        <v>7</v>
      </c>
      <c r="AC1581" s="1" t="str">
        <f>IF(AB1581="1", "January", IF(AB1581="2", "February", IF(AB1581="3", "March", IF(AB1581="4", "April", IF(AB1581="5", "May", IF(AB1581="6", "June", IF(AB1581="7", "July", IF(AB1581="8", "August", IF(AB1581="9", "September", IF(AB1581="10", "October", IF(AB1581="11", "November", IF(AB1581="12", "December", "Other"))))))))))))</f>
        <v>July</v>
      </c>
      <c r="AD1581" s="1" t="str">
        <f>IF(ISNUMBER(SEARCH("-",AA1581)),TRIM(RIGHT(AA1581,LEN(AA1581)-SEARCH("-",AA1581))),AA1581)</f>
        <v>8</v>
      </c>
      <c r="AE1581" s="1" t="str">
        <f>IF(AD1581="1", "January", IF(AD1581="2", "February", IF(AD1581="3", "March", IF(AD1581="4", "April", IF(AD1581="5", "May", IF(AD1581="6", "June", IF(AD1581="7", "July", IF(AD1581="8", "August", IF(AD1581="9", "September", IF(AD1581="10", "October", IF(AD1581="11", "November", IF(AD1581="12", "December", "Other"))))))))))))</f>
        <v>August</v>
      </c>
      <c r="AF1581" s="16" t="s">
        <v>541</v>
      </c>
      <c r="AG1581" s="1" t="str">
        <f t="shared" si="705"/>
        <v xml:space="preserve">Spores </v>
      </c>
      <c r="AH1581" s="2" t="str">
        <f t="shared" si="706"/>
        <v>Spores can be surface sown in the same way as other ferns but this plant really does not need any help in spreading itself about.
Division is also possible but usually totally unnecessary.</v>
      </c>
      <c r="AI1581" s="1" t="s">
        <v>542</v>
      </c>
      <c r="AL1581" s="1" t="str">
        <f t="shared" si="716"/>
        <v>Unscented</v>
      </c>
      <c r="AM1581" s="1" t="b">
        <v>0</v>
      </c>
      <c r="AN1581" s="1" t="b">
        <v>1</v>
      </c>
      <c r="AO1581" s="1" t="b">
        <v>0</v>
      </c>
      <c r="AP1581" s="5" t="s">
        <v>28</v>
      </c>
      <c r="AQ1581" s="5" t="str">
        <f t="shared" si="707"/>
        <v>Light, Medium, Heavy</v>
      </c>
      <c r="AR1581" s="1" t="s">
        <v>10</v>
      </c>
      <c r="AS1581" s="1" t="str">
        <f t="shared" si="717"/>
        <v>None, Partial</v>
      </c>
      <c r="AT1581" s="1" t="str">
        <f t="shared" si="708"/>
        <v>Partial, Full</v>
      </c>
      <c r="AU1581" s="1" t="s">
        <v>11</v>
      </c>
      <c r="AV1581" s="1" t="str">
        <f t="shared" si="709"/>
        <v>Dry, Moist</v>
      </c>
      <c r="AW1581" s="1" t="s">
        <v>123</v>
      </c>
      <c r="AX1581" s="1" t="str">
        <f t="shared" si="710"/>
        <v>Acid, Neutral</v>
      </c>
      <c r="AY1581" s="1" t="b">
        <v>1</v>
      </c>
      <c r="AZ1581" s="1" t="b">
        <v>0</v>
      </c>
      <c r="BA1581" s="1" t="b">
        <v>0</v>
      </c>
      <c r="BB1581" s="1" t="s">
        <v>29</v>
      </c>
      <c r="BC1581" t="str">
        <f t="shared" si="711"/>
        <v>TRUE</v>
      </c>
      <c r="BE1581" t="str">
        <f t="shared" si="712"/>
        <v>FALSE</v>
      </c>
      <c r="BF1581" s="1" t="b">
        <v>0</v>
      </c>
      <c r="BG1581" s="1" t="b">
        <v>0</v>
      </c>
      <c r="BH1581" s="1" t="b">
        <v>0</v>
      </c>
      <c r="BJ1581" s="1" t="str">
        <f t="shared" si="713"/>
        <v>FALSE</v>
      </c>
      <c r="BL1581" t="str">
        <f t="shared" si="714"/>
        <v>FALSE</v>
      </c>
      <c r="BM1581" s="1" t="b">
        <v>0</v>
      </c>
      <c r="BN1581" s="1" t="b">
        <v>0</v>
      </c>
      <c r="BO1581" s="1">
        <f t="shared" si="718"/>
        <v>13</v>
      </c>
      <c r="BP1581" s="1" t="s">
        <v>543</v>
      </c>
      <c r="BQ1581" s="1" cm="1">
        <f t="array" ref="BQ1581">_xlfn.IFS(BP1581="None Known",0, LEN(BP1581)&gt;500, 5,LEN(BP1581)&gt;400, 4, LEN(BP1581)&gt;300, 3, LEN(BP1581)&gt;200, 2, LEN(BP1581)&gt;1, 1)</f>
        <v>5</v>
      </c>
      <c r="BR1581" s="1" t="s">
        <v>544</v>
      </c>
      <c r="BS1581" s="1">
        <v>2</v>
      </c>
      <c r="BT1581" s="1" t="s">
        <v>545</v>
      </c>
      <c r="BU1581" s="1">
        <v>2</v>
      </c>
      <c r="BV1581" s="1" t="s">
        <v>546</v>
      </c>
      <c r="BW1581" s="1" t="s">
        <v>547</v>
      </c>
      <c r="BX1581" s="1"/>
      <c r="BY1581" t="str">
        <f>_xlfn.XLOOKUP($B1581,Img_lookup!A:A,Img_lookup!B:B, "Not available")</f>
        <v>840b1688-76e6-4c08-b1d0-63b3e2d51b56</v>
      </c>
      <c r="BZ1581" t="str">
        <f>_xlfn.XLOOKUP($B1581,Img_lookup!A:A,Img_lookup!C:C, "Not available")</f>
        <v>Pteridium aquilinum subsp. decompositum</v>
      </c>
      <c r="CA1581" t="str">
        <f>_xlfn.XLOOKUP($B1581,Img_lookup!A:A,Img_lookup!D:D, "Not available")</f>
        <v>D.Eickhoff</v>
      </c>
      <c r="CB1581" t="str">
        <f>_xlfn.XLOOKUP($B1581,Img_lookup!A:A,Img_lookup!E:E, "https://imgur.com/aT5wafe")</f>
        <v>https://api.openverse.engineering/v1/images/840b1688-76e6-4c08-b1d0-63b3e2d51b56/thumb/</v>
      </c>
    </row>
    <row r="1582" spans="1:80" ht="238" x14ac:dyDescent="0.15">
      <c r="A1582" s="1" t="s">
        <v>534</v>
      </c>
      <c r="B1582" s="1" t="s">
        <v>7916</v>
      </c>
      <c r="C1582" s="1" t="s">
        <v>536</v>
      </c>
      <c r="D1582" s="1" t="s">
        <v>7917</v>
      </c>
      <c r="E1582" s="1" t="s">
        <v>7918</v>
      </c>
      <c r="F1582" s="1" t="s">
        <v>539</v>
      </c>
      <c r="G1582" s="1" t="s">
        <v>23799</v>
      </c>
      <c r="H1582" s="11" t="str">
        <f t="shared" si="720"/>
        <v>Perennial</v>
      </c>
      <c r="J1582" s="1">
        <v>1.2000000479999999</v>
      </c>
      <c r="L1582" t="str" cm="1">
        <f t="array" ref="L1582">_xlfn.IFS(J1582+K1582="", "Unknown", J1582+K1582&gt;3, "Large", J1582+K1582&gt;0.5, "Medium", J1582+K1582&gt;0, "Small")</f>
        <v>Medium</v>
      </c>
      <c r="M1582" s="1">
        <v>4</v>
      </c>
      <c r="N1582" cm="1">
        <f t="array" ref="N1582">IF($M1582="",INDEX($M$2:$M$2176,MATCH(1,INDEX(($A$2:$A$2176=$A1582)*($M$2:$M$2176&lt;&gt;""),0),0)),$M1582)</f>
        <v>4</v>
      </c>
      <c r="O1582" s="2" t="str">
        <f t="shared" si="715"/>
        <v>Hardy to cold</v>
      </c>
      <c r="P1582" s="1" t="s">
        <v>7919</v>
      </c>
      <c r="R1582" t="str">
        <f t="shared" si="719"/>
        <v>Medium</v>
      </c>
      <c r="W1582" s="1"/>
      <c r="X1582" s="1"/>
      <c r="Y1582" s="1"/>
      <c r="Z1582" s="1"/>
      <c r="AA1582" s="1" t="s">
        <v>51</v>
      </c>
      <c r="AB1582" s="1" t="str">
        <f>IF(ISNUMBER(SEARCH("-",AA1582)),TRIM(LEFT(AA1582,FIND("-",AA1582)-1)),AA1582)</f>
        <v>7</v>
      </c>
      <c r="AC1582" s="1" t="str">
        <f>IF(AB1582="1", "January", IF(AB1582="2", "February", IF(AB1582="3", "March", IF(AB1582="4", "April", IF(AB1582="5", "May", IF(AB1582="6", "June", IF(AB1582="7", "July", IF(AB1582="8", "August", IF(AB1582="9", "September", IF(AB1582="10", "October", IF(AB1582="11", "November", IF(AB1582="12", "December", "Other"))))))))))))</f>
        <v>July</v>
      </c>
      <c r="AD1582" s="1" t="str">
        <f>IF(ISNUMBER(SEARCH("-",AA1582)),TRIM(RIGHT(AA1582,LEN(AA1582)-SEARCH("-",AA1582))),AA1582)</f>
        <v>8</v>
      </c>
      <c r="AE1582" s="1" t="str">
        <f>IF(AD1582="1", "January", IF(AD1582="2", "February", IF(AD1582="3", "March", IF(AD1582="4", "April", IF(AD1582="5", "May", IF(AD1582="6", "June", IF(AD1582="7", "July", IF(AD1582="8", "August", IF(AD1582="9", "September", IF(AD1582="10", "October", IF(AD1582="11", "November", IF(AD1582="12", "December", "Other"))))))))))))</f>
        <v>August</v>
      </c>
      <c r="AF1582" s="16" t="s">
        <v>7920</v>
      </c>
      <c r="AG1582" s="1" t="str">
        <f t="shared" si="705"/>
        <v xml:space="preserve">Spores </v>
      </c>
      <c r="AH1582" s="2" t="str">
        <f t="shared" si="706"/>
        <v>Spores can be surface sown in the same way as other ferns but this plant really does not need any help in spreading itself about.
Division is also possible but totally unnecessary in most circumstances.</v>
      </c>
      <c r="AI1582" s="1" t="s">
        <v>7921</v>
      </c>
      <c r="AL1582" s="1" t="str">
        <f t="shared" si="716"/>
        <v>Unscented</v>
      </c>
      <c r="AM1582" s="1" t="b">
        <v>0</v>
      </c>
      <c r="AN1582" s="1" t="b">
        <v>0</v>
      </c>
      <c r="AO1582" s="1" t="b">
        <v>0</v>
      </c>
      <c r="AP1582" s="5" t="s">
        <v>28</v>
      </c>
      <c r="AQ1582" s="5" t="str">
        <f t="shared" si="707"/>
        <v>Light, Medium, Heavy</v>
      </c>
      <c r="AR1582" s="1" t="s">
        <v>10</v>
      </c>
      <c r="AS1582" s="1" t="str">
        <f t="shared" si="717"/>
        <v>None, Partial</v>
      </c>
      <c r="AT1582" s="1" t="str">
        <f t="shared" si="708"/>
        <v>Partial, Full</v>
      </c>
      <c r="AU1582" s="1" t="s">
        <v>11</v>
      </c>
      <c r="AV1582" s="1" t="str">
        <f t="shared" si="709"/>
        <v>Dry, Moist</v>
      </c>
      <c r="AW1582" s="1" t="s">
        <v>123</v>
      </c>
      <c r="AX1582" s="1" t="str">
        <f t="shared" si="710"/>
        <v>Acid, Neutral</v>
      </c>
      <c r="AY1582" s="1" t="b">
        <v>1</v>
      </c>
      <c r="AZ1582" s="1" t="b">
        <v>0</v>
      </c>
      <c r="BA1582" s="1" t="b">
        <v>0</v>
      </c>
      <c r="BC1582" t="str">
        <f t="shared" si="711"/>
        <v>FALSE</v>
      </c>
      <c r="BE1582" t="str">
        <f t="shared" si="712"/>
        <v>FALSE</v>
      </c>
      <c r="BF1582" s="1" t="b">
        <v>0</v>
      </c>
      <c r="BG1582" s="1" t="b">
        <v>0</v>
      </c>
      <c r="BH1582" s="1" t="b">
        <v>0</v>
      </c>
      <c r="BJ1582" s="1" t="str">
        <f t="shared" si="713"/>
        <v>FALSE</v>
      </c>
      <c r="BL1582" t="str">
        <f t="shared" si="714"/>
        <v>FALSE</v>
      </c>
      <c r="BM1582" s="1" t="b">
        <v>0</v>
      </c>
      <c r="BN1582" s="1" t="b">
        <v>0</v>
      </c>
      <c r="BO1582" s="1">
        <f t="shared" si="718"/>
        <v>13</v>
      </c>
      <c r="BP1582" s="1" t="s">
        <v>543</v>
      </c>
      <c r="BQ1582" s="1" cm="1">
        <f t="array" ref="BQ1582">_xlfn.IFS(BP1582="None Known",0, LEN(BP1582)&gt;500, 5,LEN(BP1582)&gt;400, 4, LEN(BP1582)&gt;300, 3, LEN(BP1582)&gt;200, 2, LEN(BP1582)&gt;1, 1)</f>
        <v>5</v>
      </c>
      <c r="BR1582" s="1" t="s">
        <v>7922</v>
      </c>
      <c r="BS1582" s="1">
        <v>2</v>
      </c>
      <c r="BT1582" s="1" t="s">
        <v>545</v>
      </c>
      <c r="BU1582" s="1">
        <v>2</v>
      </c>
      <c r="BV1582" s="1" t="s">
        <v>911</v>
      </c>
      <c r="BW1582" s="1" t="s">
        <v>547</v>
      </c>
      <c r="BX1582" s="1"/>
      <c r="BY1582" t="str">
        <f>_xlfn.XLOOKUP($B1582,Img_lookup!A:A,Img_lookup!B:B, "Not available")</f>
        <v>840b1688-76e6-4c08-b1d0-63b3e2d51b56</v>
      </c>
      <c r="BZ1582" t="str">
        <f>_xlfn.XLOOKUP($B1582,Img_lookup!A:A,Img_lookup!C:C, "Not available")</f>
        <v>Pteridium aquilinum subsp. decompositum</v>
      </c>
      <c r="CA1582" t="str">
        <f>_xlfn.XLOOKUP($B1582,Img_lookup!A:A,Img_lookup!D:D, "Not available")</f>
        <v>D.Eickhoff</v>
      </c>
      <c r="CB1582" t="str">
        <f>_xlfn.XLOOKUP($B1582,Img_lookup!A:A,Img_lookup!E:E, "https://imgur.com/aT5wafe")</f>
        <v>https://api.openverse.engineering/v1/images/840b1688-76e6-4c08-b1d0-63b3e2d51b56/thumb/</v>
      </c>
    </row>
    <row r="1583" spans="1:80" ht="13" x14ac:dyDescent="0.15">
      <c r="A1583" s="1" t="s">
        <v>1801</v>
      </c>
      <c r="B1583" s="1" t="s">
        <v>9667</v>
      </c>
      <c r="C1583" s="1" t="s">
        <v>9668</v>
      </c>
      <c r="E1583" s="1" t="s">
        <v>9669</v>
      </c>
      <c r="F1583" s="1" t="s">
        <v>6</v>
      </c>
      <c r="G1583" s="1" t="s">
        <v>6</v>
      </c>
      <c r="H1583" s="11" t="str">
        <f t="shared" si="720"/>
        <v>Perennial</v>
      </c>
      <c r="L1583" t="e" cm="1">
        <f t="array" ref="L1583">_xlfn.IFS(J1583+K1583="", "Unknown", J1583+K1583&gt;3, "Large", J1583+K1583&gt;0.5, "Medium", J1583+K1583&gt;0, "Small")</f>
        <v>#N/A</v>
      </c>
      <c r="N1583" cm="1">
        <f t="array" ref="N1583">IF($M1583="",INDEX($M$2:$M$2176,MATCH(1,INDEX(($A$2:$A$2176=$A1583)*($M$2:$M$2176&lt;&gt;""),0),0)),$M1583)</f>
        <v>6</v>
      </c>
      <c r="O1583" s="2" t="str">
        <f t="shared" si="715"/>
        <v>Seasonal outdoors</v>
      </c>
      <c r="P1583" s="1" t="s">
        <v>9670</v>
      </c>
      <c r="R1583" t="str">
        <f t="shared" si="719"/>
        <v>Medium</v>
      </c>
      <c r="W1583"/>
      <c r="AF1583" s="1" t="s">
        <v>40</v>
      </c>
      <c r="AG1583" s="1" t="str">
        <f t="shared" si="705"/>
        <v xml:space="preserve">Seed </v>
      </c>
      <c r="AH1583" s="2" t="str">
        <f t="shared" si="706"/>
        <v/>
      </c>
      <c r="AI1583" s="1">
        <v>222028</v>
      </c>
      <c r="AK1583" s="1" t="s">
        <v>17104</v>
      </c>
      <c r="AL1583" s="1" t="str">
        <f t="shared" si="716"/>
        <v>Unscented</v>
      </c>
      <c r="AM1583" s="1" t="b">
        <v>0</v>
      </c>
      <c r="AN1583" s="1" t="b">
        <v>0</v>
      </c>
      <c r="AO1583" s="1" t="b">
        <v>0</v>
      </c>
      <c r="AP1583" s="5" t="s">
        <v>28</v>
      </c>
      <c r="AQ1583" s="5" t="str">
        <f t="shared" si="707"/>
        <v>Light, Medium, Heavy</v>
      </c>
      <c r="AR1583" s="1" t="s">
        <v>10</v>
      </c>
      <c r="AS1583" s="1" t="str">
        <f t="shared" si="717"/>
        <v>None, Partial</v>
      </c>
      <c r="AT1583" s="1" t="str">
        <f t="shared" si="708"/>
        <v>Partial, Full</v>
      </c>
      <c r="AU1583" s="1" t="s">
        <v>29</v>
      </c>
      <c r="AV1583" s="1" t="str">
        <f t="shared" si="709"/>
        <v>Moist</v>
      </c>
      <c r="AW1583" s="1" t="s">
        <v>12</v>
      </c>
      <c r="AX1583" s="1" t="str">
        <f t="shared" si="710"/>
        <v>Acid, Neutral, Alkaline</v>
      </c>
      <c r="AY1583" s="1" t="b">
        <v>0</v>
      </c>
      <c r="AZ1583" s="1" t="b">
        <v>0</v>
      </c>
      <c r="BA1583" s="1" t="b">
        <v>0</v>
      </c>
      <c r="BC1583" t="str">
        <f t="shared" si="711"/>
        <v>FALSE</v>
      </c>
      <c r="BE1583" t="str">
        <f t="shared" si="712"/>
        <v>FALSE</v>
      </c>
      <c r="BF1583" s="1" t="b">
        <v>0</v>
      </c>
      <c r="BG1583" s="1" t="b">
        <v>0</v>
      </c>
      <c r="BH1583" s="1" t="b">
        <v>0</v>
      </c>
      <c r="BJ1583" s="1" t="str">
        <f t="shared" si="713"/>
        <v>FALSE</v>
      </c>
      <c r="BL1583" t="str">
        <f t="shared" si="714"/>
        <v>FALSE</v>
      </c>
      <c r="BM1583" s="1" t="b">
        <v>0</v>
      </c>
      <c r="BN1583" s="1" t="b">
        <v>0</v>
      </c>
      <c r="BO1583" s="1">
        <f t="shared" si="718"/>
        <v>4</v>
      </c>
      <c r="BP1583" s="1" t="s">
        <v>31</v>
      </c>
      <c r="BQ1583" s="1" cm="1">
        <f t="array" ref="BQ1583">_xlfn.IFS(BP1583="None Known",0, LEN(BP1583)&gt;500, 5,LEN(BP1583)&gt;400, 4, LEN(BP1583)&gt;300, 3, LEN(BP1583)&gt;200, 2, LEN(BP1583)&gt;1, 1)</f>
        <v>0</v>
      </c>
      <c r="BR1583" s="1" t="s">
        <v>9671</v>
      </c>
      <c r="BS1583" s="1">
        <v>1</v>
      </c>
      <c r="BT1583" s="1" t="s">
        <v>9672</v>
      </c>
      <c r="BU1583" s="1">
        <v>1</v>
      </c>
      <c r="BV1583" s="1" t="s">
        <v>3559</v>
      </c>
      <c r="BW1583" s="1" t="s">
        <v>31</v>
      </c>
      <c r="BX1583" s="1"/>
      <c r="BY1583" t="str">
        <f>_xlfn.XLOOKUP($B1583,Img_lookup!A:A,Img_lookup!B:B, "Not available")</f>
        <v>882f5031-2e4d-4bb6-859f-55561699d649</v>
      </c>
      <c r="BZ1583" t="str">
        <f>_xlfn.XLOOKUP($B1583,Img_lookup!A:A,Img_lookup!C:C, "Not available")</f>
        <v>Pterospora andromeda</v>
      </c>
      <c r="CA1583" t="str">
        <f>_xlfn.XLOOKUP($B1583,Img_lookup!A:A,Img_lookup!D:D, "Not available")</f>
        <v>checkermallow</v>
      </c>
      <c r="CB1583" t="str">
        <f>_xlfn.XLOOKUP($B1583,Img_lookup!A:A,Img_lookup!E:E, "https://imgur.com/aT5wafe")</f>
        <v>https://api.openverse.engineering/v1/images/882f5031-2e4d-4bb6-859f-55561699d649/thumb/</v>
      </c>
    </row>
    <row r="1584" spans="1:80" ht="409.6" x14ac:dyDescent="0.15">
      <c r="A1584" s="1" t="s">
        <v>193</v>
      </c>
      <c r="B1584" s="1" t="s">
        <v>1124</v>
      </c>
      <c r="C1584" s="1" t="s">
        <v>1125</v>
      </c>
      <c r="E1584" s="1" t="s">
        <v>1126</v>
      </c>
      <c r="F1584" s="1" t="s">
        <v>156</v>
      </c>
      <c r="G1584" s="1" t="s">
        <v>156</v>
      </c>
      <c r="H1584" s="11" t="str">
        <f t="shared" si="720"/>
        <v>Perennial</v>
      </c>
      <c r="J1584" s="1">
        <v>10</v>
      </c>
      <c r="L1584" t="str" cm="1">
        <f t="array" ref="L1584">_xlfn.IFS(J1584+K1584="", "Unknown", J1584+K1584&gt;3, "Large", J1584+K1584&gt;0.5, "Medium", J1584+K1584&gt;0, "Small")</f>
        <v>Large</v>
      </c>
      <c r="M1584" s="1">
        <v>6</v>
      </c>
      <c r="N1584" cm="1">
        <f t="array" ref="N1584">IF($M1584="",INDEX($M$2:$M$2176,MATCH(1,INDEX(($A$2:$A$2176=$A1584)*($M$2:$M$2176&lt;&gt;""),0),0)),$M1584)</f>
        <v>6</v>
      </c>
      <c r="O1584" s="2" t="str">
        <f t="shared" si="715"/>
        <v>Seasonal outdoors</v>
      </c>
      <c r="P1584" s="1" t="s">
        <v>1127</v>
      </c>
      <c r="Q1584" s="1" t="s">
        <v>17109</v>
      </c>
      <c r="R1584" t="str">
        <f t="shared" si="719"/>
        <v>Fast</v>
      </c>
      <c r="T1584" s="1"/>
      <c r="U1584" s="1"/>
      <c r="V1584" s="1" t="s">
        <v>109</v>
      </c>
      <c r="W1584" s="6" t="str">
        <f>IF(ISNUMBER(SEARCH("-",V1584)),TRIM(LEFT(V1584,FIND("-",V1584)-1)),V1584)</f>
        <v>9</v>
      </c>
      <c r="X1584" t="str">
        <f>IF(W1584="1", "January", IF(W1584="2", "February", IF(W1584="3", "March", IF(W1584="4", "April", IF(W1584="5", "May", IF(W1584="6", "June", IF(W1584="7", "July", IF(W1584="8", "August", IF(W1584="9", "September", IF(W1584="10", "October", IF(W1584="11", "November", IF(W1584="12", "December", "Other"))))))))))))</f>
        <v>September</v>
      </c>
      <c r="Y1584" s="2" t="str">
        <f>IF(ISNUMBER(SEARCH("-",V1584)),TRIM(RIGHT(V1584,LEN(V1584)-SEARCH("-",V1584))),V1584)</f>
        <v>10</v>
      </c>
      <c r="Z1584" s="2" t="str">
        <f>IF(Y1584="1", "January", IF(Y1584="2", "February", IF(Y1584="3", "March", IF(Y1584="4", "April", IF(Y1584="5", "May", IF(Y1584="6", "June", IF(Y1584="7", "July", IF(Y1584="8", "August", IF(Y1584="9", "September", IF(Y1584="10", "October", IF(Y1584="11", "November", IF(Y1584="12", "December", "Other"))))))))))))</f>
        <v>October</v>
      </c>
      <c r="AF1584" s="16" t="s">
        <v>25441</v>
      </c>
      <c r="AG1584" s="1" t="str">
        <f t="shared" si="705"/>
        <v xml:space="preserve">Presoaked seed </v>
      </c>
      <c r="AH1584" s="2" t="str">
        <f t="shared" si="706"/>
        <v>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
Division of young shoots from the crown. The young shoots are removed in the spring with some of the underground part of the stem, preferably with some roots already formed. They are potted up and will usually develop new roots from the nodes. They are planted out in the summer if growth is sufficient, otherwise they are grown on in pots for a year and planted out late the following spring.</v>
      </c>
      <c r="AI1584" s="1" t="s">
        <v>1128</v>
      </c>
      <c r="AJ1584" s="1" t="s">
        <v>53</v>
      </c>
      <c r="AK1584" s="1" t="s">
        <v>17104</v>
      </c>
      <c r="AL1584" s="1" t="str">
        <f t="shared" si="716"/>
        <v>Scented</v>
      </c>
      <c r="AM1584" s="1" t="b">
        <v>1</v>
      </c>
      <c r="AN1584" s="1" t="b">
        <v>1</v>
      </c>
      <c r="AO1584" s="1" t="b">
        <v>0</v>
      </c>
      <c r="AP1584" s="5" t="s">
        <v>28</v>
      </c>
      <c r="AQ1584" s="5" t="str">
        <f t="shared" si="707"/>
        <v>Light, Medium, Heavy</v>
      </c>
      <c r="AR1584" s="1" t="s">
        <v>30</v>
      </c>
      <c r="AS1584" s="1" t="str">
        <f t="shared" si="717"/>
        <v>None</v>
      </c>
      <c r="AT1584" s="1" t="str">
        <f t="shared" si="708"/>
        <v>Full</v>
      </c>
      <c r="AU1584" s="1" t="s">
        <v>29</v>
      </c>
      <c r="AV1584" s="1" t="str">
        <f t="shared" si="709"/>
        <v>Moist</v>
      </c>
      <c r="AW1584" s="1" t="s">
        <v>12</v>
      </c>
      <c r="AX1584" s="1" t="str">
        <f t="shared" si="710"/>
        <v>Acid, Neutral, Alkaline</v>
      </c>
      <c r="AY1584" s="1" t="b">
        <v>0</v>
      </c>
      <c r="AZ1584" s="1" t="b">
        <v>0</v>
      </c>
      <c r="BA1584" s="1" t="b">
        <v>0</v>
      </c>
      <c r="BC1584" t="str">
        <f t="shared" si="711"/>
        <v>FALSE</v>
      </c>
      <c r="BE1584" t="str">
        <f t="shared" si="712"/>
        <v>FALSE</v>
      </c>
      <c r="BF1584" s="1" t="b">
        <v>0</v>
      </c>
      <c r="BG1584" s="1" t="b">
        <v>0</v>
      </c>
      <c r="BH1584" s="1" t="b">
        <v>1</v>
      </c>
      <c r="BI1584" s="1" t="s">
        <v>77</v>
      </c>
      <c r="BJ1584" s="1" t="str">
        <f t="shared" si="713"/>
        <v>TRUE</v>
      </c>
      <c r="BL1584" t="str">
        <f t="shared" si="714"/>
        <v>FALSE</v>
      </c>
      <c r="BM1584" s="1" t="b">
        <v>1</v>
      </c>
      <c r="BN1584" s="1" t="b">
        <v>0</v>
      </c>
      <c r="BO1584" s="1">
        <f t="shared" si="718"/>
        <v>22</v>
      </c>
      <c r="BP1584" s="1" t="s">
        <v>1129</v>
      </c>
      <c r="BQ1584" s="1" cm="1">
        <f t="array" ref="BQ1584">_xlfn.IFS(BP1584="None Known",0, LEN(BP1584)&gt;500, 5,LEN(BP1584)&gt;400, 4, LEN(BP1584)&gt;300, 3, LEN(BP1584)&gt;200, 2, LEN(BP1584)&gt;1, 1)</f>
        <v>5</v>
      </c>
      <c r="BR1584" s="1" t="s">
        <v>1130</v>
      </c>
      <c r="BS1584" s="1">
        <v>4</v>
      </c>
      <c r="BT1584" s="1" t="s">
        <v>1131</v>
      </c>
      <c r="BU1584" s="1">
        <v>5</v>
      </c>
      <c r="BV1584" s="1" t="s">
        <v>1132</v>
      </c>
      <c r="BW1584" s="1" t="s">
        <v>1133</v>
      </c>
      <c r="BX1584" s="1"/>
      <c r="BY1584" t="str">
        <f>_xlfn.XLOOKUP($B1584,Img_lookup!A:A,Img_lookup!B:B, "Not available")</f>
        <v>8d533885-7da4-4551-b450-1792f356b6e5</v>
      </c>
      <c r="BZ1584" t="str">
        <f>_xlfn.XLOOKUP($B1584,Img_lookup!A:A,Img_lookup!C:C, "Not available")</f>
        <v>Starr 021012-0015 Pueraria montana var. lobata.jpg</v>
      </c>
      <c r="CA1584" t="str">
        <f>_xlfn.XLOOKUP($B1584,Img_lookup!A:A,Img_lookup!D:D, "Not available")</f>
        <v>Forest &amp; Kim Starr</v>
      </c>
      <c r="CB1584" t="str">
        <f>_xlfn.XLOOKUP($B1584,Img_lookup!A:A,Img_lookup!E:E, "https://imgur.com/aT5wafe")</f>
        <v>https://api.openverse.engineering/v1/images/8d533885-7da4-4551-b450-1792f356b6e5/thumb/</v>
      </c>
    </row>
    <row r="1585" spans="1:80" ht="13" x14ac:dyDescent="0.15">
      <c r="A1585" s="1" t="s">
        <v>193</v>
      </c>
      <c r="B1585" s="1" t="s">
        <v>1991</v>
      </c>
      <c r="C1585" s="1" t="s">
        <v>1992</v>
      </c>
      <c r="E1585" s="1" t="s">
        <v>1993</v>
      </c>
      <c r="F1585" s="1" t="s">
        <v>156</v>
      </c>
      <c r="G1585" s="1" t="s">
        <v>156</v>
      </c>
      <c r="H1585" s="11" t="str">
        <f t="shared" si="720"/>
        <v>Perennial</v>
      </c>
      <c r="L1585" t="e" cm="1">
        <f t="array" ref="L1585">_xlfn.IFS(J1585+K1585="", "Unknown", J1585+K1585&gt;3, "Large", J1585+K1585&gt;0.5, "Medium", J1585+K1585&gt;0, "Small")</f>
        <v>#N/A</v>
      </c>
      <c r="N1585" cm="1">
        <f t="array" ref="N1585">IF($M1585="",INDEX($M$2:$M$2176,MATCH(1,INDEX(($A$2:$A$2176=$A1585)*($M$2:$M$2176&lt;&gt;""),0),0)),$M1585)</f>
        <v>8</v>
      </c>
      <c r="O1585" s="2" t="str">
        <f t="shared" si="715"/>
        <v>Grown indoors</v>
      </c>
      <c r="P1585" s="1" t="s">
        <v>196</v>
      </c>
      <c r="R1585" t="str">
        <f t="shared" si="719"/>
        <v>Medium</v>
      </c>
      <c r="W1585"/>
      <c r="AF1585" s="1" t="s">
        <v>25442</v>
      </c>
      <c r="AG1585" s="1" t="str">
        <f t="shared" si="705"/>
        <v xml:space="preserve">Presoaked seed </v>
      </c>
      <c r="AH1585" s="2" t="str">
        <f t="shared" si="706"/>
        <v>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I1585" s="1" t="s">
        <v>1994</v>
      </c>
      <c r="AK1585" s="1" t="s">
        <v>17104</v>
      </c>
      <c r="AL1585" s="1" t="str">
        <f t="shared" si="716"/>
        <v>Unscented</v>
      </c>
      <c r="AM1585" s="1" t="b">
        <v>0</v>
      </c>
      <c r="AN1585" s="1" t="b">
        <v>1</v>
      </c>
      <c r="AO1585" s="1" t="b">
        <v>0</v>
      </c>
      <c r="AP1585" s="5" t="s">
        <v>28</v>
      </c>
      <c r="AQ1585" s="5" t="str">
        <f t="shared" si="707"/>
        <v>Light, Medium, Heavy</v>
      </c>
      <c r="AR1585" s="1" t="s">
        <v>30</v>
      </c>
      <c r="AS1585" s="1" t="str">
        <f t="shared" si="717"/>
        <v>None</v>
      </c>
      <c r="AT1585" s="1" t="str">
        <f t="shared" si="708"/>
        <v>Full</v>
      </c>
      <c r="AU1585" s="1" t="s">
        <v>29</v>
      </c>
      <c r="AV1585" s="1" t="str">
        <f t="shared" si="709"/>
        <v>Moist</v>
      </c>
      <c r="AW1585" s="1" t="s">
        <v>12</v>
      </c>
      <c r="AX1585" s="1" t="str">
        <f t="shared" si="710"/>
        <v>Acid, Neutral, Alkaline</v>
      </c>
      <c r="AY1585" s="1" t="b">
        <v>0</v>
      </c>
      <c r="AZ1585" s="1" t="b">
        <v>0</v>
      </c>
      <c r="BA1585" s="1" t="b">
        <v>0</v>
      </c>
      <c r="BC1585" t="str">
        <f t="shared" si="711"/>
        <v>FALSE</v>
      </c>
      <c r="BE1585" t="str">
        <f t="shared" si="712"/>
        <v>FALSE</v>
      </c>
      <c r="BF1585" s="1" t="b">
        <v>0</v>
      </c>
      <c r="BG1585" s="1" t="b">
        <v>0</v>
      </c>
      <c r="BH1585" s="1" t="b">
        <v>1</v>
      </c>
      <c r="BJ1585" s="1" t="str">
        <f t="shared" si="713"/>
        <v>FALSE</v>
      </c>
      <c r="BL1585" t="str">
        <f t="shared" si="714"/>
        <v>FALSE</v>
      </c>
      <c r="BM1585" s="1" t="b">
        <v>1</v>
      </c>
      <c r="BN1585" s="1" t="b">
        <v>0</v>
      </c>
      <c r="BO1585" s="1">
        <f t="shared" si="718"/>
        <v>7</v>
      </c>
      <c r="BP1585" s="1" t="s">
        <v>31</v>
      </c>
      <c r="BQ1585" s="1" cm="1">
        <f t="array" ref="BQ1585">_xlfn.IFS(BP1585="None Known",0, LEN(BP1585)&gt;500, 5,LEN(BP1585)&gt;400, 4, LEN(BP1585)&gt;300, 3, LEN(BP1585)&gt;200, 2, LEN(BP1585)&gt;1, 1)</f>
        <v>0</v>
      </c>
      <c r="BR1585" s="1" t="s">
        <v>1995</v>
      </c>
      <c r="BS1585" s="1">
        <v>2</v>
      </c>
      <c r="BT1585" s="1" t="s">
        <v>1996</v>
      </c>
      <c r="BU1585" s="1">
        <v>1</v>
      </c>
      <c r="BV1585" s="1" t="s">
        <v>1997</v>
      </c>
      <c r="BW1585" s="1" t="s">
        <v>31</v>
      </c>
      <c r="BX1585" s="1"/>
      <c r="BY1585" t="str">
        <f>_xlfn.XLOOKUP($B1585,Img_lookup!A:A,Img_lookup!B:B, "Not available")</f>
        <v>6b91bf1c-ddb6-4be0-89d6-66cf78f95225</v>
      </c>
      <c r="BZ1585" t="str">
        <f>_xlfn.XLOOKUP($B1585,Img_lookup!A:A,Img_lookup!C:C, "Not available")</f>
        <v>Pueraria phaseoloides (Roxb.) Benth.</v>
      </c>
      <c r="CA1585" t="str">
        <f>_xlfn.XLOOKUP($B1585,Img_lookup!A:A,Img_lookup!D:D, "Not available")</f>
        <v>J. Dwyer; T. Elias and R. H. Maxwell</v>
      </c>
      <c r="CB1585" t="str">
        <f>_xlfn.XLOOKUP($B1585,Img_lookup!A:A,Img_lookup!E:E, "https://imgur.com/aT5wafe")</f>
        <v>https://api.openverse.engineering/v1/images/6b91bf1c-ddb6-4be0-89d6-66cf78f95225/thumb/</v>
      </c>
    </row>
    <row r="1586" spans="1:80" ht="13" x14ac:dyDescent="0.15">
      <c r="A1586" s="1" t="s">
        <v>193</v>
      </c>
      <c r="B1586" s="1" t="s">
        <v>649</v>
      </c>
      <c r="E1586" s="1" t="s">
        <v>650</v>
      </c>
      <c r="F1586" s="1" t="s">
        <v>156</v>
      </c>
      <c r="G1586" s="1" t="s">
        <v>156</v>
      </c>
      <c r="H1586" s="11" t="str">
        <f t="shared" si="720"/>
        <v>Perennial</v>
      </c>
      <c r="L1586" t="e" cm="1">
        <f t="array" ref="L1586">_xlfn.IFS(J1586+K1586="", "Unknown", J1586+K1586&gt;3, "Large", J1586+K1586&gt;0.5, "Medium", J1586+K1586&gt;0, "Small")</f>
        <v>#N/A</v>
      </c>
      <c r="N1586" cm="1">
        <f t="array" ref="N1586">IF($M1586="",INDEX($M$2:$M$2176,MATCH(1,INDEX(($A$2:$A$2176=$A1586)*($M$2:$M$2176&lt;&gt;""),0),0)),$M1586)</f>
        <v>8</v>
      </c>
      <c r="O1586" s="2" t="str">
        <f t="shared" si="715"/>
        <v>Grown indoors</v>
      </c>
      <c r="P1586" s="1" t="s">
        <v>651</v>
      </c>
      <c r="R1586" t="str">
        <f t="shared" si="719"/>
        <v>Medium</v>
      </c>
      <c r="W1586"/>
      <c r="AF1586" s="1" t="s">
        <v>25442</v>
      </c>
      <c r="AG1586" s="1" t="str">
        <f t="shared" si="705"/>
        <v xml:space="preserve">Presoaked seed </v>
      </c>
      <c r="AH1586" s="2" t="str">
        <f t="shared" si="706"/>
        <v>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I1586" s="1" t="s">
        <v>652</v>
      </c>
      <c r="AK1586" s="1" t="s">
        <v>17104</v>
      </c>
      <c r="AL1586" s="1" t="str">
        <f t="shared" si="716"/>
        <v>Unscented</v>
      </c>
      <c r="AM1586" s="1" t="b">
        <v>0</v>
      </c>
      <c r="AN1586" s="1" t="b">
        <v>0</v>
      </c>
      <c r="AO1586" s="1" t="b">
        <v>0</v>
      </c>
      <c r="AP1586" s="5" t="s">
        <v>28</v>
      </c>
      <c r="AQ1586" s="5" t="str">
        <f t="shared" si="707"/>
        <v>Light, Medium, Heavy</v>
      </c>
      <c r="AR1586" s="1" t="s">
        <v>30</v>
      </c>
      <c r="AS1586" s="1" t="str">
        <f t="shared" si="717"/>
        <v>None</v>
      </c>
      <c r="AT1586" s="1" t="str">
        <f t="shared" si="708"/>
        <v>Full</v>
      </c>
      <c r="AU1586" s="1" t="s">
        <v>29</v>
      </c>
      <c r="AV1586" s="1" t="str">
        <f t="shared" si="709"/>
        <v>Moist</v>
      </c>
      <c r="AW1586" s="1" t="s">
        <v>12</v>
      </c>
      <c r="AX1586" s="1" t="str">
        <f t="shared" si="710"/>
        <v>Acid, Neutral, Alkaline</v>
      </c>
      <c r="AY1586" s="1" t="b">
        <v>0</v>
      </c>
      <c r="AZ1586" s="1" t="b">
        <v>0</v>
      </c>
      <c r="BA1586" s="1" t="b">
        <v>0</v>
      </c>
      <c r="BC1586" t="str">
        <f t="shared" si="711"/>
        <v>FALSE</v>
      </c>
      <c r="BE1586" t="str">
        <f t="shared" si="712"/>
        <v>FALSE</v>
      </c>
      <c r="BF1586" s="1" t="b">
        <v>0</v>
      </c>
      <c r="BG1586" s="1" t="b">
        <v>0</v>
      </c>
      <c r="BH1586" s="1" t="b">
        <v>1</v>
      </c>
      <c r="BJ1586" s="1" t="str">
        <f t="shared" si="713"/>
        <v>FALSE</v>
      </c>
      <c r="BL1586" t="str">
        <f t="shared" si="714"/>
        <v>FALSE</v>
      </c>
      <c r="BM1586" s="1" t="b">
        <v>1</v>
      </c>
      <c r="BN1586" s="1" t="b">
        <v>0</v>
      </c>
      <c r="BO1586" s="1">
        <f t="shared" si="718"/>
        <v>9</v>
      </c>
      <c r="BP1586" s="1" t="s">
        <v>31</v>
      </c>
      <c r="BQ1586" s="1" cm="1">
        <f t="array" ref="BQ1586">_xlfn.IFS(BP1586="None Known",0, LEN(BP1586)&gt;500, 5,LEN(BP1586)&gt;400, 4, LEN(BP1586)&gt;300, 3, LEN(BP1586)&gt;200, 2, LEN(BP1586)&gt;1, 1)</f>
        <v>0</v>
      </c>
      <c r="BR1586" s="1" t="s">
        <v>653</v>
      </c>
      <c r="BS1586" s="1">
        <v>2</v>
      </c>
      <c r="BT1586" s="1" t="s">
        <v>654</v>
      </c>
      <c r="BU1586" s="1">
        <v>3</v>
      </c>
      <c r="BV1586" s="1" t="s">
        <v>34</v>
      </c>
      <c r="BW1586" s="1" t="s">
        <v>31</v>
      </c>
      <c r="BX1586" s="1"/>
      <c r="BY1586" t="str">
        <f>_xlfn.XLOOKUP($B1586,Img_lookup!A:A,Img_lookup!B:B, "Not available")</f>
        <v>Not available</v>
      </c>
      <c r="BZ1586" t="str">
        <f>_xlfn.XLOOKUP($B1586,Img_lookup!A:A,Img_lookup!C:C, "Not available")</f>
        <v>Not available</v>
      </c>
      <c r="CA1586" t="str">
        <f>_xlfn.XLOOKUP($B1586,Img_lookup!A:A,Img_lookup!D:D, "Not available")</f>
        <v>Not available</v>
      </c>
      <c r="CB1586" t="str">
        <f>_xlfn.XLOOKUP($B1586,Img_lookup!A:A,Img_lookup!E:E, "https://imgur.com/aT5wafe")</f>
        <v>https://imgur.com/aT5wafe</v>
      </c>
    </row>
    <row r="1587" spans="1:80" ht="13" x14ac:dyDescent="0.15">
      <c r="A1587" s="1" t="s">
        <v>193</v>
      </c>
      <c r="B1587" s="1" t="s">
        <v>11212</v>
      </c>
      <c r="D1587" s="1" t="s">
        <v>11213</v>
      </c>
      <c r="E1587" s="1" t="s">
        <v>11214</v>
      </c>
      <c r="F1587" s="1" t="s">
        <v>156</v>
      </c>
      <c r="G1587" s="1" t="s">
        <v>156</v>
      </c>
      <c r="H1587" s="11" t="str">
        <f t="shared" si="720"/>
        <v>Perennial</v>
      </c>
      <c r="J1587" s="1">
        <v>1</v>
      </c>
      <c r="L1587" t="str" cm="1">
        <f t="array" ref="L1587">_xlfn.IFS(J1587+K1587="", "Unknown", J1587+K1587&gt;3, "Large", J1587+K1587&gt;0.5, "Medium", J1587+K1587&gt;0, "Small")</f>
        <v>Medium</v>
      </c>
      <c r="N1587" cm="1">
        <f t="array" ref="N1587">IF($M1587="",INDEX($M$2:$M$2176,MATCH(1,INDEX(($A$2:$A$2176=$A1587)*($M$2:$M$2176&lt;&gt;""),0),0)),$M1587)</f>
        <v>8</v>
      </c>
      <c r="O1587" s="2" t="str">
        <f t="shared" si="715"/>
        <v>Grown indoors</v>
      </c>
      <c r="P1587" s="1" t="s">
        <v>11215</v>
      </c>
      <c r="R1587" t="str">
        <f t="shared" si="719"/>
        <v>Medium</v>
      </c>
      <c r="W1587"/>
      <c r="AF1587" s="1" t="s">
        <v>25442</v>
      </c>
      <c r="AG1587" s="1" t="str">
        <f t="shared" si="705"/>
        <v xml:space="preserve">Presoaked seed </v>
      </c>
      <c r="AH1587" s="2" t="str">
        <f t="shared" si="706"/>
        <v>Pre-soak the seed for 12 hours in warm water and sow in a warm greenhouse in early spring. Germination should take place within 2 weeks. Prick out the seedlings into individual pots when they are large enough to handle and plant them out after the last expected frosts[200]. Cover the young plants with a frame or cloche until they are growing away well.</v>
      </c>
      <c r="AI1587" s="1" t="s">
        <v>11216</v>
      </c>
      <c r="AK1587" s="1" t="s">
        <v>17104</v>
      </c>
      <c r="AL1587" s="1" t="str">
        <f t="shared" si="716"/>
        <v>Unscented</v>
      </c>
      <c r="AM1587" s="1" t="b">
        <v>0</v>
      </c>
      <c r="AN1587" s="1" t="b">
        <v>0</v>
      </c>
      <c r="AO1587" s="1" t="b">
        <v>0</v>
      </c>
      <c r="AP1587" s="5" t="s">
        <v>28</v>
      </c>
      <c r="AQ1587" s="5" t="str">
        <f t="shared" si="707"/>
        <v>Light, Medium, Heavy</v>
      </c>
      <c r="AR1587" s="1" t="s">
        <v>30</v>
      </c>
      <c r="AS1587" s="1" t="str">
        <f t="shared" si="717"/>
        <v>None</v>
      </c>
      <c r="AT1587" s="1" t="str">
        <f t="shared" si="708"/>
        <v>Full</v>
      </c>
      <c r="AU1587" s="1" t="s">
        <v>29</v>
      </c>
      <c r="AV1587" s="1" t="str">
        <f t="shared" si="709"/>
        <v>Moist</v>
      </c>
      <c r="AW1587" s="1" t="s">
        <v>12</v>
      </c>
      <c r="AX1587" s="1" t="str">
        <f t="shared" si="710"/>
        <v>Acid, Neutral, Alkaline</v>
      </c>
      <c r="AY1587" s="1" t="b">
        <v>0</v>
      </c>
      <c r="AZ1587" s="1" t="b">
        <v>0</v>
      </c>
      <c r="BA1587" s="1" t="b">
        <v>0</v>
      </c>
      <c r="BC1587" t="str">
        <f t="shared" si="711"/>
        <v>FALSE</v>
      </c>
      <c r="BE1587" t="str">
        <f t="shared" si="712"/>
        <v>FALSE</v>
      </c>
      <c r="BF1587" s="1" t="b">
        <v>0</v>
      </c>
      <c r="BG1587" s="1" t="b">
        <v>0</v>
      </c>
      <c r="BH1587" s="1" t="b">
        <v>0</v>
      </c>
      <c r="BJ1587" s="1" t="str">
        <f t="shared" si="713"/>
        <v>FALSE</v>
      </c>
      <c r="BL1587" t="str">
        <f t="shared" si="714"/>
        <v>FALSE</v>
      </c>
      <c r="BM1587" s="1" t="b">
        <v>1</v>
      </c>
      <c r="BN1587" s="1" t="b">
        <v>0</v>
      </c>
      <c r="BO1587" s="1">
        <f t="shared" si="718"/>
        <v>8</v>
      </c>
      <c r="BP1587" s="1" t="s">
        <v>31</v>
      </c>
      <c r="BQ1587" s="1" cm="1">
        <f t="array" ref="BQ1587">_xlfn.IFS(BP1587="None Known",0, LEN(BP1587)&gt;500, 5,LEN(BP1587)&gt;400, 4, LEN(BP1587)&gt;300, 3, LEN(BP1587)&gt;200, 2, LEN(BP1587)&gt;1, 1)</f>
        <v>0</v>
      </c>
      <c r="BR1587" s="1" t="s">
        <v>11217</v>
      </c>
      <c r="BS1587" s="1">
        <v>2</v>
      </c>
      <c r="BT1587" s="1" t="s">
        <v>11218</v>
      </c>
      <c r="BU1587" s="1">
        <v>2</v>
      </c>
      <c r="BV1587" s="1" t="s">
        <v>11219</v>
      </c>
      <c r="BW1587" s="1" t="s">
        <v>31</v>
      </c>
      <c r="BX1587" s="1"/>
      <c r="BY1587" t="str">
        <f>_xlfn.XLOOKUP($B1587,Img_lookup!A:A,Img_lookup!B:B, "Not available")</f>
        <v>3ff68e88-e5a0-4b77-8e67-9089930bdf55</v>
      </c>
      <c r="BZ1587" t="str">
        <f>_xlfn.XLOOKUP($B1587,Img_lookup!A:A,Img_lookup!C:C, "Not available")</f>
        <v>Pueraria tuberosa (Roxb. ex Willd.) DC.</v>
      </c>
      <c r="CA1587">
        <f>_xlfn.XLOOKUP($B1587,Img_lookup!A:A,Img_lookup!D:D, "Not available")</f>
        <v>0</v>
      </c>
      <c r="CB1587" t="str">
        <f>_xlfn.XLOOKUP($B1587,Img_lookup!A:A,Img_lookup!E:E, "https://imgur.com/aT5wafe")</f>
        <v>https://api.openverse.engineering/v1/images/3ff68e88-e5a0-4b77-8e67-9089930bdf55/thumb/</v>
      </c>
    </row>
    <row r="1588" spans="1:80" ht="409.6" x14ac:dyDescent="0.15">
      <c r="A1588" s="1" t="s">
        <v>2017</v>
      </c>
      <c r="B1588" s="1" t="s">
        <v>4845</v>
      </c>
      <c r="C1588" s="1" t="s">
        <v>4846</v>
      </c>
      <c r="D1588" s="1" t="s">
        <v>4847</v>
      </c>
      <c r="E1588" s="1" t="s">
        <v>1403</v>
      </c>
      <c r="F1588" s="1" t="s">
        <v>6</v>
      </c>
      <c r="G1588" s="1" t="s">
        <v>6</v>
      </c>
      <c r="H1588" s="11" t="str">
        <f t="shared" si="720"/>
        <v>Perennial</v>
      </c>
      <c r="I1588" s="1" t="s">
        <v>17108</v>
      </c>
      <c r="J1588" s="1">
        <v>0.30000001199999998</v>
      </c>
      <c r="K1588" s="1">
        <v>0.30000001199999998</v>
      </c>
      <c r="L1588" t="str" cm="1">
        <f t="array" ref="L1588">_xlfn.IFS(J1588+K1588="", "Unknown", J1588+K1588&gt;3, "Large", J1588+K1588&gt;0.5, "Medium", J1588+K1588&gt;0, "Small")</f>
        <v>Medium</v>
      </c>
      <c r="M1588" s="1">
        <v>4</v>
      </c>
      <c r="N1588" cm="1">
        <f t="array" ref="N1588">IF($M1588="",INDEX($M$2:$M$2176,MATCH(1,INDEX(($A$2:$A$2176=$A1588)*($M$2:$M$2176&lt;&gt;""),0),0)),$M1588)</f>
        <v>4</v>
      </c>
      <c r="O1588" s="2" t="str">
        <f t="shared" si="715"/>
        <v>Hardy to cold</v>
      </c>
      <c r="P1588" s="1" t="s">
        <v>4848</v>
      </c>
      <c r="R1588" t="str">
        <f t="shared" si="719"/>
        <v>Medium</v>
      </c>
      <c r="S1588" s="1" t="s">
        <v>24</v>
      </c>
      <c r="T1588" s="1" t="str">
        <f>LEFT(S1588,FIND("-",S1588)-1)</f>
        <v xml:space="preserve">1 </v>
      </c>
      <c r="U1588" s="1" t="str">
        <f>RIGHT(S1588,FIND("-",S1588)-1)</f>
        <v>12</v>
      </c>
      <c r="V1588" s="1" t="s">
        <v>205</v>
      </c>
      <c r="W1588" s="6" t="str">
        <f t="shared" ref="W1588:W1596" si="727">IF(ISNUMBER(SEARCH("-",V1588)),TRIM(LEFT(V1588,FIND("-",V1588)-1)),V1588)</f>
        <v>3</v>
      </c>
      <c r="X1588" t="str">
        <f>IF(W1588="1", "January", IF(W1588="2", "February", IF(W1588="3", "March", IF(W1588="4", "April", IF(W1588="5", "May", IF(W1588="6", "June", IF(W1588="7", "July", IF(W1588="8", "August", IF(W1588="9", "September", IF(W1588="10", "October", IF(W1588="11", "November", IF(W1588="12", "December", "Other"))))))))))))</f>
        <v>March</v>
      </c>
      <c r="Y1588" s="2" t="str">
        <f>IF(ISNUMBER(SEARCH("-",V1588)),TRIM(RIGHT(V1588,LEN(V1588)-SEARCH("-",V1588))),V1588)</f>
        <v>5</v>
      </c>
      <c r="Z1588" s="2" t="str">
        <f>IF(Y1588="1", "January", IF(Y1588="2", "February", IF(Y1588="3", "March", IF(Y1588="4", "April", IF(Y1588="5", "May", IF(Y1588="6", "June", IF(Y1588="7", "July", IF(Y1588="8", "August", IF(Y1588="9", "September", IF(Y1588="10", "October", IF(Y1588="11", "November", IF(Y1588="12", "December", "Other"))))))))))))</f>
        <v>May</v>
      </c>
      <c r="AA1588" s="1" t="s">
        <v>96</v>
      </c>
      <c r="AB1588" s="1" t="str">
        <f>IF(ISNUMBER(SEARCH("-",AA1588)),TRIM(LEFT(AA1588,FIND("-",AA1588)-1)),AA1588)</f>
        <v>5</v>
      </c>
      <c r="AC1588" s="1" t="str">
        <f>IF(AB1588="1", "January", IF(AB1588="2", "February", IF(AB1588="3", "March", IF(AB1588="4", "April", IF(AB1588="5", "May", IF(AB1588="6", "June", IF(AB1588="7", "July", IF(AB1588="8", "August", IF(AB1588="9", "September", IF(AB1588="10", "October", IF(AB1588="11", "November", IF(AB1588="12", "December", "Other"))))))))))))</f>
        <v>May</v>
      </c>
      <c r="AD1588" s="1" t="str">
        <f>IF(ISNUMBER(SEARCH("-",AA1588)),TRIM(RIGHT(AA1588,LEN(AA1588)-SEARCH("-",AA1588))),AA1588)</f>
        <v>6</v>
      </c>
      <c r="AE1588" s="1" t="str">
        <f>IF(AD1588="1", "January", IF(AD1588="2", "February", IF(AD1588="3", "March", IF(AD1588="4", "April", IF(AD1588="5", "May", IF(AD1588="6", "June", IF(AD1588="7", "July", IF(AD1588="8", "August", IF(AD1588="9", "September", IF(AD1588="10", "October", IF(AD1588="11", "November", IF(AD1588="12", "December", "Other"))))))))))))</f>
        <v>June</v>
      </c>
      <c r="AF1588" s="16" t="s">
        <v>24669</v>
      </c>
      <c r="AG1588" s="1" t="str">
        <f t="shared" si="705"/>
        <v xml:space="preserve">Seed </v>
      </c>
      <c r="AH1588" s="2" t="str">
        <f t="shared" si="706"/>
        <v>Sow spring in a greenhouse. When they are large enough to handle, prick the seedlings out into individual pots and grow them on in the greenhouse for their first winter. Plant them out into their permanent positions in late spring or early summer, after the last expected frosts.
Division in spring or autumn or after flowering in early summer if the soil is not too dry[200].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88" s="1" t="s">
        <v>4849</v>
      </c>
      <c r="AJ1588" s="1" t="s">
        <v>23802</v>
      </c>
      <c r="AK1588" s="1" t="s">
        <v>17104</v>
      </c>
      <c r="AL1588" s="1" t="str">
        <f t="shared" si="716"/>
        <v>Unscented</v>
      </c>
      <c r="AM1588" s="1" t="b">
        <v>0</v>
      </c>
      <c r="AN1588" s="1" t="b">
        <v>1</v>
      </c>
      <c r="AO1588" s="1" t="b">
        <v>0</v>
      </c>
      <c r="AP1588" s="5" t="s">
        <v>28</v>
      </c>
      <c r="AQ1588" s="5" t="str">
        <f t="shared" si="707"/>
        <v>Light, Medium, Heavy</v>
      </c>
      <c r="AR1588" s="1" t="s">
        <v>1788</v>
      </c>
      <c r="AS1588" s="1" t="str">
        <f t="shared" si="717"/>
        <v>Partial, Full</v>
      </c>
      <c r="AT1588" s="1" t="str">
        <f t="shared" si="708"/>
        <v/>
      </c>
      <c r="AU1588" s="1" t="s">
        <v>29</v>
      </c>
      <c r="AV1588" s="1" t="str">
        <f t="shared" si="709"/>
        <v>Moist</v>
      </c>
      <c r="AW1588" s="1" t="s">
        <v>12</v>
      </c>
      <c r="AX1588" s="1" t="str">
        <f t="shared" si="710"/>
        <v>Acid, Neutral, Alkaline</v>
      </c>
      <c r="AY1588" s="1" t="b">
        <v>0</v>
      </c>
      <c r="AZ1588" s="1" t="b">
        <v>0</v>
      </c>
      <c r="BA1588" s="1" t="b">
        <v>0</v>
      </c>
      <c r="BC1588" t="str">
        <f t="shared" si="711"/>
        <v>FALSE</v>
      </c>
      <c r="BE1588" t="str">
        <f t="shared" si="712"/>
        <v>FALSE</v>
      </c>
      <c r="BF1588" s="1" t="b">
        <v>0</v>
      </c>
      <c r="BG1588" s="1" t="b">
        <v>1</v>
      </c>
      <c r="BH1588" s="1" t="b">
        <v>1</v>
      </c>
      <c r="BI1588" s="1" t="s">
        <v>30</v>
      </c>
      <c r="BJ1588" s="1" t="str">
        <f t="shared" si="713"/>
        <v>FALSE</v>
      </c>
      <c r="BL1588" t="str">
        <f t="shared" si="714"/>
        <v>FALSE</v>
      </c>
      <c r="BM1588" s="1" t="b">
        <v>0</v>
      </c>
      <c r="BN1588" s="1" t="b">
        <v>1</v>
      </c>
      <c r="BO1588" s="1">
        <f t="shared" si="718"/>
        <v>13</v>
      </c>
      <c r="BP1588" s="1" t="s">
        <v>4850</v>
      </c>
      <c r="BQ1588" s="1" cm="1">
        <f t="array" ref="BQ1588">_xlfn.IFS(BP1588="None Known",0, LEN(BP1588)&gt;500, 5,LEN(BP1588)&gt;400, 4, LEN(BP1588)&gt;300, 3, LEN(BP1588)&gt;200, 2, LEN(BP1588)&gt;1, 1)</f>
        <v>1</v>
      </c>
      <c r="BR1588" s="1" t="s">
        <v>4851</v>
      </c>
      <c r="BS1588" s="1">
        <v>3</v>
      </c>
      <c r="BT1588" s="1" t="s">
        <v>4852</v>
      </c>
      <c r="BU1588" s="1">
        <v>3</v>
      </c>
      <c r="BV1588" s="1" t="s">
        <v>702</v>
      </c>
      <c r="BW1588" s="1" t="s">
        <v>31</v>
      </c>
      <c r="BX1588" s="1"/>
      <c r="BY1588" t="str">
        <f>_xlfn.XLOOKUP($B1588,Img_lookup!A:A,Img_lookup!B:B, "Not available")</f>
        <v>86b3203b-6dba-4412-8fe2-9184047b02c8</v>
      </c>
      <c r="BZ1588" t="str">
        <f>_xlfn.XLOOKUP($B1588,Img_lookup!A:A,Img_lookup!C:C, "Not available")</f>
        <v>Lungwort, Common lungwort (Pulmonaria officinalis) and Golden shower tree, purging Cassia (Cassia fistula) The American flora by Asa B. Strong, vol. 1 (1855)</v>
      </c>
      <c r="CA1588" t="str">
        <f>_xlfn.XLOOKUP($B1588,Img_lookup!A:A,Img_lookup!D:D, "Not available")</f>
        <v>Swallowtail Garden Seeds</v>
      </c>
      <c r="CB1588" t="str">
        <f>_xlfn.XLOOKUP($B1588,Img_lookup!A:A,Img_lookup!E:E, "https://imgur.com/aT5wafe")</f>
        <v>https://api.openverse.engineering/v1/images/86b3203b-6dba-4412-8fe2-9184047b02c8/thumb/</v>
      </c>
    </row>
    <row r="1589" spans="1:80" ht="409.6" x14ac:dyDescent="0.15">
      <c r="A1589" s="1" t="s">
        <v>375</v>
      </c>
      <c r="B1589" s="1" t="s">
        <v>13843</v>
      </c>
      <c r="D1589" s="1" t="s">
        <v>13844</v>
      </c>
      <c r="E1589" s="1" t="s">
        <v>1126</v>
      </c>
      <c r="F1589" s="1" t="s">
        <v>6</v>
      </c>
      <c r="G1589" s="1" t="s">
        <v>6</v>
      </c>
      <c r="H1589" s="11" t="str">
        <f t="shared" si="720"/>
        <v>Perennial</v>
      </c>
      <c r="J1589" s="1">
        <v>0.20000000300000001</v>
      </c>
      <c r="L1589" t="str" cm="1">
        <f t="array" ref="L1589">_xlfn.IFS(J1589+K1589="", "Unknown", J1589+K1589&gt;3, "Large", J1589+K1589&gt;0.5, "Medium", J1589+K1589&gt;0, "Small")</f>
        <v>Small</v>
      </c>
      <c r="M1589" s="1">
        <v>5</v>
      </c>
      <c r="N1589" cm="1">
        <f t="array" ref="N1589">IF($M1589="",INDEX($M$2:$M$2176,MATCH(1,INDEX(($A$2:$A$2176=$A1589)*($M$2:$M$2176&lt;&gt;""),0),0)),$M1589)</f>
        <v>5</v>
      </c>
      <c r="O1589" s="2" t="str">
        <f t="shared" si="715"/>
        <v>Seasonal outdoors</v>
      </c>
      <c r="P1589" s="1" t="s">
        <v>13845</v>
      </c>
      <c r="R1589" t="str">
        <f t="shared" si="719"/>
        <v>Medium</v>
      </c>
      <c r="T1589" s="1"/>
      <c r="U1589" s="1"/>
      <c r="V1589" s="1" t="s">
        <v>188</v>
      </c>
      <c r="W1589" s="6" t="str">
        <f t="shared" si="727"/>
        <v>4</v>
      </c>
      <c r="X1589" t="str">
        <f>IF(W1589="1", "January", IF(W1589="2", "February", IF(W1589="3", "March", IF(W1589="4", "April", IF(W1589="5", "May", IF(W1589="6", "June", IF(W1589="7", "July", IF(W1589="8", "August", IF(W1589="9", "September", IF(W1589="10", "October", IF(W1589="11", "November", IF(W1589="12", "December", "Other"))))))))))))</f>
        <v>April</v>
      </c>
      <c r="Y1589" s="2" t="str">
        <f>IF(ISNUMBER(SEARCH("-",V1589)),TRIM(RIGHT(V1589,LEN(V1589)-SEARCH("-",V1589))),V1589)</f>
        <v>5</v>
      </c>
      <c r="Z1589" s="2" t="str">
        <f>IF(Y1589="1", "January", IF(Y1589="2", "February", IF(Y1589="3", "March", IF(Y1589="4", "April", IF(Y1589="5", "May", IF(Y1589="6", "June", IF(Y1589="7", "July", IF(Y1589="8", "August", IF(Y1589="9", "September", IF(Y1589="10", "October", IF(Y1589="11", "November", IF(Y1589="12", "December", "Other"))))))))))))</f>
        <v>May</v>
      </c>
      <c r="AA1589" s="1" t="s">
        <v>96</v>
      </c>
      <c r="AB1589" s="1" t="str">
        <f>IF(ISNUMBER(SEARCH("-",AA1589)),TRIM(LEFT(AA1589,FIND("-",AA1589)-1)),AA1589)</f>
        <v>5</v>
      </c>
      <c r="AC1589" s="1" t="str">
        <f>IF(AB1589="1", "January", IF(AB1589="2", "February", IF(AB1589="3", "March", IF(AB1589="4", "April", IF(AB1589="5", "May", IF(AB1589="6", "June", IF(AB1589="7", "July", IF(AB1589="8", "August", IF(AB1589="9", "September", IF(AB1589="10", "October", IF(AB1589="11", "November", IF(AB1589="12", "December", "Other"))))))))))))</f>
        <v>May</v>
      </c>
      <c r="AD1589" s="1" t="str">
        <f>IF(ISNUMBER(SEARCH("-",AA1589)),TRIM(RIGHT(AA1589,LEN(AA1589)-SEARCH("-",AA1589))),AA1589)</f>
        <v>6</v>
      </c>
      <c r="AE1589" s="1" t="str">
        <f>IF(AD1589="1", "January", IF(AD1589="2", "February", IF(AD1589="3", "March", IF(AD1589="4", "April", IF(AD1589="5", "May", IF(AD1589="6", "June", IF(AD1589="7", "July", IF(AD1589="8", "August", IF(AD1589="9", "September", IF(AD1589="10", "October", IF(AD1589="11", "November", IF(AD1589="12", "December", "Other"))))))))))))</f>
        <v>June</v>
      </c>
      <c r="AF1589" s="16" t="s">
        <v>24171</v>
      </c>
      <c r="AG1589" s="1" t="str">
        <f t="shared" si="705"/>
        <v xml:space="preserve">Seed </v>
      </c>
      <c r="AH1589" s="2" t="str">
        <f t="shared" si="706"/>
        <v>Best sown as soon as it is ripe in early summer in a cold frame. The seed usually germinates in about 2 - 3 weeks. Sow stored seed in late winter in a cold frame. Germination takes about 1 - 6 months at 15�c. When they are large enough to handle, prick the seedlings out into individual pots and grow them on in the greenhouse for at least their first winter. Plant them out into their permanent positions in the spring.
Root cuttings, 4cm long taken in early winter, potted up in a mixture of peat and sand[175]. They can also be taken in July/August, planted vertically in pots in a greenhouse or frame.</v>
      </c>
      <c r="AI1589" s="1" t="s">
        <v>13846</v>
      </c>
      <c r="AJ1589" s="1" t="s">
        <v>53</v>
      </c>
      <c r="AK1589" s="1" t="s">
        <v>17104</v>
      </c>
      <c r="AL1589" s="1" t="str">
        <f t="shared" si="716"/>
        <v>Unscented</v>
      </c>
      <c r="AM1589" s="1" t="b">
        <v>0</v>
      </c>
      <c r="AN1589" s="1" t="b">
        <v>0</v>
      </c>
      <c r="AO1589" s="1" t="b">
        <v>0</v>
      </c>
      <c r="AP1589" s="5" t="s">
        <v>54</v>
      </c>
      <c r="AQ1589" s="5" t="str">
        <f t="shared" si="707"/>
        <v>Light, Medium</v>
      </c>
      <c r="AR1589" s="1" t="s">
        <v>30</v>
      </c>
      <c r="AS1589" s="1" t="str">
        <f t="shared" si="717"/>
        <v>None</v>
      </c>
      <c r="AT1589" s="1" t="str">
        <f t="shared" si="708"/>
        <v>Full</v>
      </c>
      <c r="AU1589" s="1" t="s">
        <v>29</v>
      </c>
      <c r="AV1589" s="1" t="str">
        <f t="shared" si="709"/>
        <v>Moist</v>
      </c>
      <c r="AW1589" s="1" t="s">
        <v>12</v>
      </c>
      <c r="AX1589" s="1" t="str">
        <f t="shared" si="710"/>
        <v>Acid, Neutral, Alkaline</v>
      </c>
      <c r="AY1589" s="1" t="b">
        <v>0</v>
      </c>
      <c r="AZ1589" s="1" t="b">
        <v>1</v>
      </c>
      <c r="BA1589" s="1" t="b">
        <v>0</v>
      </c>
      <c r="BC1589" t="str">
        <f t="shared" si="711"/>
        <v>FALSE</v>
      </c>
      <c r="BE1589" t="str">
        <f t="shared" si="712"/>
        <v>FALSE</v>
      </c>
      <c r="BF1589" s="1" t="b">
        <v>0</v>
      </c>
      <c r="BG1589" s="1" t="b">
        <v>0</v>
      </c>
      <c r="BH1589" s="1" t="b">
        <v>0</v>
      </c>
      <c r="BJ1589" s="1" t="str">
        <f t="shared" si="713"/>
        <v>FALSE</v>
      </c>
      <c r="BL1589" t="str">
        <f t="shared" si="714"/>
        <v>FALSE</v>
      </c>
      <c r="BM1589" s="1" t="b">
        <v>0</v>
      </c>
      <c r="BN1589" s="1" t="b">
        <v>0</v>
      </c>
      <c r="BO1589" s="1">
        <f t="shared" si="718"/>
        <v>5</v>
      </c>
      <c r="BP1589" s="1" t="s">
        <v>31</v>
      </c>
      <c r="BQ1589" s="1" cm="1">
        <f t="array" ref="BQ1589">_xlfn.IFS(BP1589="None Known",0, LEN(BP1589)&gt;500, 5,LEN(BP1589)&gt;400, 4, LEN(BP1589)&gt;300, 3, LEN(BP1589)&gt;200, 2, LEN(BP1589)&gt;1, 1)</f>
        <v>0</v>
      </c>
      <c r="BR1589" s="1" t="s">
        <v>13847</v>
      </c>
      <c r="BS1589" s="1">
        <v>1</v>
      </c>
      <c r="BT1589" s="1" t="s">
        <v>13848</v>
      </c>
      <c r="BU1589" s="1">
        <v>2</v>
      </c>
      <c r="BV1589" s="1" t="s">
        <v>34</v>
      </c>
      <c r="BW1589" s="1" t="s">
        <v>13849</v>
      </c>
      <c r="BX1589" s="1"/>
      <c r="BY1589" t="str">
        <f>_xlfn.XLOOKUP($B1589,Img_lookup!A:A,Img_lookup!B:B, "Not available")</f>
        <v>f0db8c9f-a353-446d-a3e5-b850226537fb</v>
      </c>
      <c r="BZ1589" t="str">
        <f>_xlfn.XLOOKUP($B1589,Img_lookup!A:A,Img_lookup!C:C, "Not available")</f>
        <v>Pulsatilla cernua [as Anemone cernua]. Flora and Sylva vol.1 (1903)</v>
      </c>
      <c r="CA1589" t="str">
        <f>_xlfn.XLOOKUP($B1589,Img_lookup!A:A,Img_lookup!D:D, "Not available")</f>
        <v>Swallowtail Garden Seeds</v>
      </c>
      <c r="CB1589" t="str">
        <f>_xlfn.XLOOKUP($B1589,Img_lookup!A:A,Img_lookup!E:E, "https://imgur.com/aT5wafe")</f>
        <v>https://api.openverse.engineering/v1/images/f0db8c9f-a353-446d-a3e5-b850226537fb/thumb/</v>
      </c>
    </row>
    <row r="1590" spans="1:80" ht="409.6" x14ac:dyDescent="0.15">
      <c r="A1590" s="1" t="s">
        <v>15883</v>
      </c>
      <c r="B1590" s="1" t="s">
        <v>15884</v>
      </c>
      <c r="C1590" s="1" t="s">
        <v>15885</v>
      </c>
      <c r="E1590" s="1" t="s">
        <v>15886</v>
      </c>
      <c r="F1590" s="1" t="s">
        <v>62</v>
      </c>
      <c r="G1590" s="1" t="s">
        <v>62</v>
      </c>
      <c r="H1590" s="11" t="str">
        <f t="shared" si="720"/>
        <v>Perennial</v>
      </c>
      <c r="I1590" s="1" t="s">
        <v>17107</v>
      </c>
      <c r="J1590" s="1">
        <v>5</v>
      </c>
      <c r="K1590" s="1">
        <v>8</v>
      </c>
      <c r="L1590" t="str" cm="1">
        <f t="array" ref="L1590">_xlfn.IFS(J1590+K1590="", "Unknown", J1590+K1590&gt;3, "Large", J1590+K1590&gt;0.5, "Medium", J1590+K1590&gt;0, "Small")</f>
        <v>Large</v>
      </c>
      <c r="M1590" s="1">
        <v>9</v>
      </c>
      <c r="N1590" cm="1">
        <f t="array" ref="N1590">IF($M1590="",INDEX($M$2:$M$2176,MATCH(1,INDEX(($A$2:$A$2176=$A1590)*($M$2:$M$2176&lt;&gt;""),0),0)),$M1590)</f>
        <v>9</v>
      </c>
      <c r="O1590" s="2" t="str">
        <f t="shared" si="715"/>
        <v>Grown indoors</v>
      </c>
      <c r="P1590" s="1" t="s">
        <v>15887</v>
      </c>
      <c r="R1590" t="str">
        <f t="shared" si="719"/>
        <v>Medium</v>
      </c>
      <c r="T1590" s="1"/>
      <c r="U1590" s="1"/>
      <c r="V1590" s="1" t="s">
        <v>134</v>
      </c>
      <c r="W1590" s="6" t="str">
        <f t="shared" si="727"/>
        <v>6</v>
      </c>
      <c r="X1590" t="str">
        <f>IF(W1590="1", "January", IF(W1590="2", "February", IF(W1590="3", "March", IF(W1590="4", "April", IF(W1590="5", "May", IF(W1590="6", "June", IF(W1590="7", "July", IF(W1590="8", "August", IF(W1590="9", "September", IF(W1590="10", "October", IF(W1590="11", "November", IF(W1590="12", "December", "Other"))))))))))))</f>
        <v>June</v>
      </c>
      <c r="Y1590" s="2" t="str">
        <f>IF(ISNUMBER(SEARCH("-",V1590)),TRIM(RIGHT(V1590,LEN(V1590)-SEARCH("-",V1590))),V1590)</f>
        <v>9</v>
      </c>
      <c r="Z1590" s="2" t="str">
        <f>IF(Y1590="1", "January", IF(Y1590="2", "February", IF(Y1590="3", "March", IF(Y1590="4", "April", IF(Y1590="5", "May", IF(Y1590="6", "June", IF(Y1590="7", "July", IF(Y1590="8", "August", IF(Y1590="9", "September", IF(Y1590="10", "October", IF(Y1590="11", "November", IF(Y1590="12", "December", "Other"))))))))))))</f>
        <v>September</v>
      </c>
      <c r="AF1590" s="16" t="s">
        <v>24670</v>
      </c>
      <c r="AG1590" s="1" t="str">
        <f t="shared" si="705"/>
        <v xml:space="preserve">Seed </v>
      </c>
      <c r="AH1590" s="2" t="str">
        <f t="shared" si="706"/>
        <v>Sow spring in a greenhouse, preferably at a temperature of 22�c[200, 238]. Prick out the seedlings into individual pots when they are large enough to handle and grow them on in the greenhouse for at least their first 2 growing seasons. Plant out in late spring or early summer.
Cuttings of half-ripe wood, 4 - 5cm with a heel, June/July in a frame[78, 113]. Good percentage[78].
Cuttings of mature wood, 20 - 25cm long, November in a warm greenhouse[113].
Layering.
Division of suckers in the dormant season[200]. They can be planted out direct into their permanent positions, though we prefer to pot them up first and plant them out when they are growing away well in late spring or early summer.</v>
      </c>
      <c r="AI1590" s="1" t="s">
        <v>15888</v>
      </c>
      <c r="AK1590" s="1" t="s">
        <v>17104</v>
      </c>
      <c r="AL1590" s="1" t="str">
        <f t="shared" si="716"/>
        <v>Unscented</v>
      </c>
      <c r="AM1590" s="1" t="b">
        <v>0</v>
      </c>
      <c r="AN1590" s="1" t="b">
        <v>0</v>
      </c>
      <c r="AO1590" s="1" t="b">
        <v>0</v>
      </c>
      <c r="AP1590" s="5" t="s">
        <v>28</v>
      </c>
      <c r="AQ1590" s="5" t="str">
        <f t="shared" si="707"/>
        <v>Light, Medium, Heavy</v>
      </c>
      <c r="AR1590" s="1" t="s">
        <v>30</v>
      </c>
      <c r="AS1590" s="1" t="str">
        <f t="shared" si="717"/>
        <v>None</v>
      </c>
      <c r="AT1590" s="1" t="str">
        <f t="shared" si="708"/>
        <v>Full</v>
      </c>
      <c r="AU1590" s="1" t="s">
        <v>11</v>
      </c>
      <c r="AV1590" s="1" t="str">
        <f t="shared" si="709"/>
        <v>Dry, Moist</v>
      </c>
      <c r="AW1590" s="1" t="s">
        <v>12</v>
      </c>
      <c r="AX1590" s="1" t="str">
        <f t="shared" si="710"/>
        <v>Acid, Neutral, Alkaline</v>
      </c>
      <c r="AY1590" s="1" t="b">
        <v>0</v>
      </c>
      <c r="AZ1590" s="1" t="b">
        <v>0</v>
      </c>
      <c r="BA1590" s="1" t="b">
        <v>0</v>
      </c>
      <c r="BC1590" t="str">
        <f t="shared" si="711"/>
        <v>FALSE</v>
      </c>
      <c r="BE1590" t="str">
        <f t="shared" si="712"/>
        <v>FALSE</v>
      </c>
      <c r="BF1590" s="1" t="b">
        <v>0</v>
      </c>
      <c r="BG1590" s="1" t="b">
        <v>0</v>
      </c>
      <c r="BH1590" s="1" t="b">
        <v>0</v>
      </c>
      <c r="BI1590" s="1" t="s">
        <v>77</v>
      </c>
      <c r="BJ1590" s="1" t="str">
        <f t="shared" si="713"/>
        <v>TRUE</v>
      </c>
      <c r="BL1590" t="str">
        <f t="shared" si="714"/>
        <v>FALSE</v>
      </c>
      <c r="BM1590" s="1" t="b">
        <v>0</v>
      </c>
      <c r="BN1590" s="1" t="b">
        <v>0</v>
      </c>
      <c r="BO1590" s="1">
        <f t="shared" si="718"/>
        <v>14</v>
      </c>
      <c r="BP1590" s="1" t="s">
        <v>15889</v>
      </c>
      <c r="BQ1590" s="1" cm="1">
        <f t="array" ref="BQ1590">_xlfn.IFS(BP1590="None Known",0, LEN(BP1590)&gt;500, 5,LEN(BP1590)&gt;400, 4, LEN(BP1590)&gt;300, 3, LEN(BP1590)&gt;200, 2, LEN(BP1590)&gt;1, 1)</f>
        <v>5</v>
      </c>
      <c r="BR1590" s="1" t="s">
        <v>15890</v>
      </c>
      <c r="BS1590" s="1">
        <v>2</v>
      </c>
      <c r="BT1590" s="1" t="s">
        <v>15891</v>
      </c>
      <c r="BU1590" s="1">
        <v>3</v>
      </c>
      <c r="BV1590" s="1" t="s">
        <v>15892</v>
      </c>
      <c r="BW1590" s="1" t="s">
        <v>31</v>
      </c>
      <c r="BX1590" s="1"/>
      <c r="BY1590" t="str">
        <f>_xlfn.XLOOKUP($B1590,Img_lookup!A:A,Img_lookup!B:B, "Not available")</f>
        <v>56bb3467-b6a0-4705-8a09-ac1941fb8998</v>
      </c>
      <c r="BZ1590" t="str">
        <f>_xlfn.XLOOKUP($B1590,Img_lookup!A:A,Img_lookup!C:C, "Not available")</f>
        <v>Pomegranate (punica granatum) by Otto Wilhelm Thom√©, 1885</v>
      </c>
      <c r="CA1590" t="str">
        <f>_xlfn.XLOOKUP($B1590,Img_lookup!A:A,Img_lookup!D:D, "Not available")</f>
        <v>trialsanderrors</v>
      </c>
      <c r="CB1590" t="str">
        <f>_xlfn.XLOOKUP($B1590,Img_lookup!A:A,Img_lookup!E:E, "https://imgur.com/aT5wafe")</f>
        <v>https://api.openverse.engineering/v1/images/56bb3467-b6a0-4705-8a09-ac1941fb8998/thumb/</v>
      </c>
    </row>
    <row r="1591" spans="1:80" ht="409.6" x14ac:dyDescent="0.15">
      <c r="A1591" s="1" t="s">
        <v>10326</v>
      </c>
      <c r="B1591" s="1" t="s">
        <v>10327</v>
      </c>
      <c r="D1591" s="1" t="s">
        <v>10328</v>
      </c>
      <c r="E1591" s="1" t="s">
        <v>3984</v>
      </c>
      <c r="F1591" s="1" t="s">
        <v>6</v>
      </c>
      <c r="G1591" s="1" t="s">
        <v>6</v>
      </c>
      <c r="H1591" s="11" t="str">
        <f t="shared" si="720"/>
        <v>Perennial</v>
      </c>
      <c r="I1591" s="1" t="s">
        <v>17108</v>
      </c>
      <c r="J1591" s="1">
        <v>2</v>
      </c>
      <c r="K1591" s="1">
        <v>2</v>
      </c>
      <c r="L1591" t="str" cm="1">
        <f t="array" ref="L1591">_xlfn.IFS(J1591+K1591="", "Unknown", J1591+K1591&gt;3, "Large", J1591+K1591&gt;0.5, "Medium", J1591+K1591&gt;0, "Small")</f>
        <v>Large</v>
      </c>
      <c r="M1591" s="1">
        <v>9</v>
      </c>
      <c r="N1591" cm="1">
        <f t="array" ref="N1591">IF($M1591="",INDEX($M$2:$M$2176,MATCH(1,INDEX(($A$2:$A$2176=$A1591)*($M$2:$M$2176&lt;&gt;""),0),0)),$M1591)</f>
        <v>9</v>
      </c>
      <c r="O1591" s="2" t="str">
        <f t="shared" si="715"/>
        <v>Grown indoors</v>
      </c>
      <c r="P1591" s="1" t="s">
        <v>10329</v>
      </c>
      <c r="R1591" t="str">
        <f t="shared" si="719"/>
        <v>Medium</v>
      </c>
      <c r="S1591" s="1" t="s">
        <v>24</v>
      </c>
      <c r="T1591" s="1" t="str">
        <f>LEFT(S1591,FIND("-",S1591)-1)</f>
        <v xml:space="preserve">1 </v>
      </c>
      <c r="U1591" s="1" t="str">
        <f>RIGHT(S1591,FIND("-",S1591)-1)</f>
        <v>12</v>
      </c>
      <c r="V1591" s="1">
        <v>7</v>
      </c>
      <c r="W1591" s="6">
        <f t="shared" si="727"/>
        <v>7</v>
      </c>
      <c r="X1591" t="str">
        <f>IF(W1591=1, "January", IF(W1591=2, "February", IF(W1591=3, "March", IF(W1591=4, "April", IF(W1591=5, "May", IF(W1591=6, "June", IF(W1591=7, "July", IF(W1591=8, "August", IF(W1591=9, "September", IF(W1591=10, "October", IF(W1591=11, "November", IF(W1591=12, "December", "Other"))))))))))))</f>
        <v>July</v>
      </c>
      <c r="AF1591" s="16" t="s">
        <v>24671</v>
      </c>
      <c r="AG1591" s="1" t="str">
        <f t="shared" si="705"/>
        <v xml:space="preserve">Seed </v>
      </c>
      <c r="AH1591" s="2" t="str">
        <f t="shared" si="706"/>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Division of offsets in the spring.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591" s="1" t="s">
        <v>10330</v>
      </c>
      <c r="AJ1591" s="1" t="s">
        <v>8115</v>
      </c>
      <c r="AK1591" s="1" t="s">
        <v>17104</v>
      </c>
      <c r="AL1591" s="1" t="str">
        <f t="shared" si="716"/>
        <v>Unscented</v>
      </c>
      <c r="AM1591" s="1" t="b">
        <v>0</v>
      </c>
      <c r="AN1591" s="1" t="b">
        <v>0</v>
      </c>
      <c r="AO1591" s="1" t="b">
        <v>0</v>
      </c>
      <c r="AP1591" s="5" t="s">
        <v>28</v>
      </c>
      <c r="AQ1591" s="5" t="str">
        <f t="shared" si="707"/>
        <v>Light, Medium, Heavy</v>
      </c>
      <c r="AR1591" s="1" t="s">
        <v>30</v>
      </c>
      <c r="AS1591" s="1" t="str">
        <f t="shared" si="717"/>
        <v>None</v>
      </c>
      <c r="AT1591" s="1" t="str">
        <f t="shared" si="708"/>
        <v>Full</v>
      </c>
      <c r="AU1591" s="1" t="s">
        <v>27</v>
      </c>
      <c r="AV1591" s="1" t="str">
        <f t="shared" si="709"/>
        <v>Dry</v>
      </c>
      <c r="AW1591" s="1" t="s">
        <v>123</v>
      </c>
      <c r="AX1591" s="1" t="str">
        <f t="shared" si="710"/>
        <v>Acid, Neutral</v>
      </c>
      <c r="AY1591" s="1" t="b">
        <v>0</v>
      </c>
      <c r="AZ1591" s="1" t="b">
        <v>0</v>
      </c>
      <c r="BA1591" s="1" t="b">
        <v>0</v>
      </c>
      <c r="BC1591" t="str">
        <f t="shared" si="711"/>
        <v>FALSE</v>
      </c>
      <c r="BE1591" t="str">
        <f t="shared" si="712"/>
        <v>FALSE</v>
      </c>
      <c r="BF1591" s="1" t="b">
        <v>0</v>
      </c>
      <c r="BG1591" s="1" t="b">
        <v>0</v>
      </c>
      <c r="BH1591" s="1" t="b">
        <v>1</v>
      </c>
      <c r="BJ1591" s="1" t="str">
        <f t="shared" si="713"/>
        <v>FALSE</v>
      </c>
      <c r="BK1591" s="1" t="s">
        <v>30</v>
      </c>
      <c r="BL1591" t="str">
        <f t="shared" si="714"/>
        <v>FALSE</v>
      </c>
      <c r="BM1591" s="1" t="b">
        <v>0</v>
      </c>
      <c r="BN1591" s="1" t="b">
        <v>0</v>
      </c>
      <c r="BO1591" s="1">
        <f t="shared" si="718"/>
        <v>5</v>
      </c>
      <c r="BP1591" s="1" t="s">
        <v>10331</v>
      </c>
      <c r="BQ1591" s="1" cm="1">
        <f t="array" ref="BQ1591">_xlfn.IFS(BP1591="None Known",0, LEN(BP1591)&gt;500, 5,LEN(BP1591)&gt;400, 4, LEN(BP1591)&gt;300, 3, LEN(BP1591)&gt;200, 2, LEN(BP1591)&gt;1, 1)</f>
        <v>2</v>
      </c>
      <c r="BR1591" s="1" t="s">
        <v>10332</v>
      </c>
      <c r="BS1591" s="1">
        <v>1</v>
      </c>
      <c r="BT1591" s="1" t="s">
        <v>31</v>
      </c>
      <c r="BU1591" s="1">
        <v>0</v>
      </c>
      <c r="BV1591" s="1" t="s">
        <v>2808</v>
      </c>
      <c r="BW1591" s="1" t="s">
        <v>31</v>
      </c>
      <c r="BX1591" s="1"/>
      <c r="BY1591" t="str">
        <f>_xlfn.XLOOKUP($B1591,Img_lookup!A:A,Img_lookup!B:B, "Not available")</f>
        <v>5e889a5c-c896-4d56-b142-f3121e41841c</v>
      </c>
      <c r="BZ1591" t="str">
        <f>_xlfn.XLOOKUP($B1591,Img_lookup!A:A,Img_lookup!C:C, "Not available")</f>
        <v>Puya chilensis. Flore des serres et des jardins de l'Europe v.9 (1853-1854)</v>
      </c>
      <c r="CA1591" t="str">
        <f>_xlfn.XLOOKUP($B1591,Img_lookup!A:A,Img_lookup!D:D, "Not available")</f>
        <v>Swallowtail Garden Seeds</v>
      </c>
      <c r="CB1591" t="str">
        <f>_xlfn.XLOOKUP($B1591,Img_lookup!A:A,Img_lookup!E:E, "https://imgur.com/aT5wafe")</f>
        <v>https://api.openverse.engineering/v1/images/5e889a5c-c896-4d56-b142-f3121e41841c/thumb/</v>
      </c>
    </row>
    <row r="1592" spans="1:80" ht="306" x14ac:dyDescent="0.15">
      <c r="A1592" s="1" t="s">
        <v>103</v>
      </c>
      <c r="B1592" s="1" t="s">
        <v>7973</v>
      </c>
      <c r="C1592" s="1" t="s">
        <v>7974</v>
      </c>
      <c r="D1592" s="1" t="s">
        <v>7975</v>
      </c>
      <c r="E1592" s="1" t="s">
        <v>7976</v>
      </c>
      <c r="F1592" s="1" t="s">
        <v>6</v>
      </c>
      <c r="G1592" s="1" t="s">
        <v>6</v>
      </c>
      <c r="H1592" s="11" t="str">
        <f t="shared" si="720"/>
        <v>Perennial</v>
      </c>
      <c r="J1592" s="1">
        <v>1</v>
      </c>
      <c r="L1592" t="str" cm="1">
        <f t="array" ref="L1592">_xlfn.IFS(J1592+K1592="", "Unknown", J1592+K1592&gt;3, "Large", J1592+K1592&gt;0.5, "Medium", J1592+K1592&gt;0, "Small")</f>
        <v>Medium</v>
      </c>
      <c r="N1592" cm="1">
        <f t="array" ref="N1592">IF($M1592="",INDEX($M$2:$M$2176,MATCH(1,INDEX(($A$2:$A$2176=$A1592)*($M$2:$M$2176&lt;&gt;""),0),0)),$M1592)</f>
        <v>4</v>
      </c>
      <c r="O1592" s="2" t="str">
        <f t="shared" si="715"/>
        <v>Hardy to cold</v>
      </c>
      <c r="P1592" s="1" t="s">
        <v>7977</v>
      </c>
      <c r="R1592" t="str">
        <f t="shared" si="719"/>
        <v>Medium</v>
      </c>
      <c r="T1592" s="1"/>
      <c r="U1592" s="1"/>
      <c r="V1592" s="1" t="s">
        <v>108</v>
      </c>
      <c r="W1592" s="6" t="str">
        <f t="shared" si="727"/>
        <v>7</v>
      </c>
      <c r="X1592" t="str">
        <f>IF(W1592="1", "January", IF(W1592="2", "February", IF(W1592="3", "March", IF(W1592="4", "April", IF(W1592="5", "May", IF(W1592="6", "June", IF(W1592="7", "July", IF(W1592="8", "August", IF(W1592="9", "September", IF(W1592="10", "October", IF(W1592="11", "November", IF(W1592="12", "December", "Other"))))))))))))</f>
        <v>July</v>
      </c>
      <c r="Y1592" s="2" t="str">
        <f>IF(ISNUMBER(SEARCH("-",V1592)),TRIM(RIGHT(V1592,LEN(V1592)-SEARCH("-",V1592))),V1592)</f>
        <v>9</v>
      </c>
      <c r="Z1592" s="2" t="str">
        <f>IF(Y1592="1", "January", IF(Y1592="2", "February", IF(Y1592="3", "March", IF(Y1592="4", "April", IF(Y1592="5", "May", IF(Y1592="6", "June", IF(Y1592="7", "July", IF(Y1592="8", "August", IF(Y1592="9", "September", IF(Y1592="10", "October", IF(Y1592="11", "November", IF(Y1592="12", "December", "Other"))))))))))))</f>
        <v>September</v>
      </c>
      <c r="AF1592" s="16" t="s">
        <v>24672</v>
      </c>
      <c r="AG1592" s="1" t="str">
        <f t="shared" si="705"/>
        <v xml:space="preserve">Seed </v>
      </c>
      <c r="AH1592" s="2" t="str">
        <f t="shared" si="706"/>
        <v>Sow spring or autumn in a cold frame. When they are large enough to handle, prick the seedlings out into individual pots and plant them out in the summer.
If there are sufficient seeds they can be sown in an outdoor seedbed in April.
Division in spring.</v>
      </c>
      <c r="AI1592" s="1" t="s">
        <v>7978</v>
      </c>
      <c r="AJ1592" s="1" t="s">
        <v>53</v>
      </c>
      <c r="AK1592" s="1" t="s">
        <v>17104</v>
      </c>
      <c r="AL1592" s="1" t="str">
        <f t="shared" si="716"/>
        <v>Unscented</v>
      </c>
      <c r="AM1592" s="1" t="b">
        <v>0</v>
      </c>
      <c r="AN1592" s="1" t="b">
        <v>0</v>
      </c>
      <c r="AO1592" s="1" t="b">
        <v>0</v>
      </c>
      <c r="AP1592" s="5" t="s">
        <v>28</v>
      </c>
      <c r="AQ1592" s="5" t="str">
        <f t="shared" si="707"/>
        <v>Light, Medium, Heavy</v>
      </c>
      <c r="AR1592" s="1" t="s">
        <v>10</v>
      </c>
      <c r="AS1592" s="1" t="str">
        <f t="shared" si="717"/>
        <v>None, Partial</v>
      </c>
      <c r="AT1592" s="1" t="str">
        <f t="shared" si="708"/>
        <v>Partial, Full</v>
      </c>
      <c r="AU1592" s="1" t="s">
        <v>11</v>
      </c>
      <c r="AV1592" s="1" t="str">
        <f t="shared" si="709"/>
        <v>Dry, Moist</v>
      </c>
      <c r="AW1592" s="1" t="s">
        <v>12</v>
      </c>
      <c r="AX1592" s="1" t="str">
        <f t="shared" si="710"/>
        <v>Acid, Neutral, Alkaline</v>
      </c>
      <c r="AY1592" s="1" t="b">
        <v>0</v>
      </c>
      <c r="AZ1592" s="1" t="b">
        <v>0</v>
      </c>
      <c r="BA1592" s="1" t="b">
        <v>0</v>
      </c>
      <c r="BC1592" t="str">
        <f t="shared" si="711"/>
        <v>FALSE</v>
      </c>
      <c r="BE1592" t="str">
        <f t="shared" si="712"/>
        <v>FALSE</v>
      </c>
      <c r="BF1592" s="1" t="b">
        <v>0</v>
      </c>
      <c r="BG1592" s="1" t="b">
        <v>0</v>
      </c>
      <c r="BH1592" s="1" t="b">
        <v>0</v>
      </c>
      <c r="BJ1592" s="1" t="str">
        <f t="shared" si="713"/>
        <v>FALSE</v>
      </c>
      <c r="BL1592" t="str">
        <f t="shared" si="714"/>
        <v>FALSE</v>
      </c>
      <c r="BM1592" s="1" t="b">
        <v>0</v>
      </c>
      <c r="BN1592" s="1" t="b">
        <v>0</v>
      </c>
      <c r="BO1592" s="1">
        <f t="shared" si="718"/>
        <v>5</v>
      </c>
      <c r="BP1592" s="1" t="s">
        <v>31</v>
      </c>
      <c r="BQ1592" s="1" cm="1">
        <f t="array" ref="BQ1592">_xlfn.IFS(BP1592="None Known",0, LEN(BP1592)&gt;500, 5,LEN(BP1592)&gt;400, 4, LEN(BP1592)&gt;300, 3, LEN(BP1592)&gt;200, 2, LEN(BP1592)&gt;1, 1)</f>
        <v>0</v>
      </c>
      <c r="BR1592" s="1" t="s">
        <v>7979</v>
      </c>
      <c r="BS1592" s="1">
        <v>1</v>
      </c>
      <c r="BT1592" s="1" t="s">
        <v>7980</v>
      </c>
      <c r="BU1592" s="1">
        <v>2</v>
      </c>
      <c r="BV1592" s="1" t="s">
        <v>7981</v>
      </c>
      <c r="BW1592" s="1" t="s">
        <v>31</v>
      </c>
      <c r="BX1592" s="1"/>
      <c r="BY1592" t="str">
        <f>_xlfn.XLOOKUP($B1592,Img_lookup!A:A,Img_lookup!B:B, "Not available")</f>
        <v>7db2bf5f-19e0-4af7-8d50-c8d0bcfe276e</v>
      </c>
      <c r="BZ1592" t="str">
        <f>_xlfn.XLOOKUP($B1592,Img_lookup!A:A,Img_lookup!C:C, "Not available")</f>
        <v>Pycnanthemum incanum (hoary mountain-mint)</v>
      </c>
      <c r="CA1592" t="str">
        <f>_xlfn.XLOOKUP($B1592,Img_lookup!A:A,Img_lookup!D:D, "Not available")</f>
        <v>Doug_McGrady</v>
      </c>
      <c r="CB1592" t="str">
        <f>_xlfn.XLOOKUP($B1592,Img_lookup!A:A,Img_lookup!E:E, "https://imgur.com/aT5wafe")</f>
        <v>https://api.openverse.engineering/v1/images/7db2bf5f-19e0-4af7-8d50-c8d0bcfe276e/thumb/</v>
      </c>
    </row>
    <row r="1593" spans="1:80" ht="306" x14ac:dyDescent="0.15">
      <c r="A1593" s="1" t="s">
        <v>103</v>
      </c>
      <c r="B1593" s="1" t="s">
        <v>13008</v>
      </c>
      <c r="C1593" s="1" t="s">
        <v>13009</v>
      </c>
      <c r="D1593" s="1" t="s">
        <v>13010</v>
      </c>
      <c r="E1593" s="1" t="s">
        <v>13011</v>
      </c>
      <c r="F1593" s="1" t="s">
        <v>6</v>
      </c>
      <c r="G1593" s="1" t="s">
        <v>6</v>
      </c>
      <c r="H1593" s="11" t="str">
        <f t="shared" si="720"/>
        <v>Perennial</v>
      </c>
      <c r="J1593" s="1">
        <v>1</v>
      </c>
      <c r="L1593" t="str" cm="1">
        <f t="array" ref="L1593">_xlfn.IFS(J1593+K1593="", "Unknown", J1593+K1593&gt;3, "Large", J1593+K1593&gt;0.5, "Medium", J1593+K1593&gt;0, "Small")</f>
        <v>Medium</v>
      </c>
      <c r="M1593" s="1">
        <v>5</v>
      </c>
      <c r="N1593" cm="1">
        <f t="array" ref="N1593">IF($M1593="",INDEX($M$2:$M$2176,MATCH(1,INDEX(($A$2:$A$2176=$A1593)*($M$2:$M$2176&lt;&gt;""),0),0)),$M1593)</f>
        <v>5</v>
      </c>
      <c r="O1593" s="2" t="str">
        <f t="shared" si="715"/>
        <v>Seasonal outdoors</v>
      </c>
      <c r="P1593" s="1" t="s">
        <v>13012</v>
      </c>
      <c r="R1593" t="str">
        <f t="shared" si="719"/>
        <v>Medium</v>
      </c>
      <c r="T1593" s="1"/>
      <c r="U1593" s="1"/>
      <c r="V1593" s="1" t="s">
        <v>427</v>
      </c>
      <c r="W1593" s="6" t="str">
        <f t="shared" si="727"/>
        <v>8</v>
      </c>
      <c r="X1593" t="str">
        <f>IF(W1593="1", "January", IF(W1593="2", "February", IF(W1593="3", "March", IF(W1593="4", "April", IF(W1593="5", "May", IF(W1593="6", "June", IF(W1593="7", "July", IF(W1593="8", "August", IF(W1593="9", "September", IF(W1593="10", "October", IF(W1593="11", "November", IF(W1593="12", "December", "Other"))))))))))))</f>
        <v>August</v>
      </c>
      <c r="Y1593" s="2" t="str">
        <f>IF(ISNUMBER(SEARCH("-",V1593)),TRIM(RIGHT(V1593,LEN(V1593)-SEARCH("-",V1593))),V1593)</f>
        <v>9</v>
      </c>
      <c r="Z1593" s="2" t="str">
        <f>IF(Y1593="1", "January", IF(Y1593="2", "February", IF(Y1593="3", "March", IF(Y1593="4", "April", IF(Y1593="5", "May", IF(Y1593="6", "June", IF(Y1593="7", "July", IF(Y1593="8", "August", IF(Y1593="9", "September", IF(Y1593="10", "October", IF(Y1593="11", "November", IF(Y1593="12", "December", "Other"))))))))))))</f>
        <v>September</v>
      </c>
      <c r="AF1593" s="16" t="s">
        <v>24672</v>
      </c>
      <c r="AG1593" s="1" t="str">
        <f t="shared" si="705"/>
        <v xml:space="preserve">Seed </v>
      </c>
      <c r="AH1593" s="2" t="str">
        <f t="shared" si="706"/>
        <v>Sow spring or autumn in a cold frame. When they are large enough to handle, prick the seedlings out into individual pots and plant them out in the summer.
If there are sufficient seeds they can be sown in an outdoor seedbed in April.
Division in spring.</v>
      </c>
      <c r="AI1593" s="1" t="s">
        <v>13013</v>
      </c>
      <c r="AJ1593" s="1" t="s">
        <v>53</v>
      </c>
      <c r="AK1593" s="1" t="s">
        <v>17104</v>
      </c>
      <c r="AL1593" s="1" t="str">
        <f t="shared" si="716"/>
        <v>Unscented</v>
      </c>
      <c r="AM1593" s="1" t="b">
        <v>0</v>
      </c>
      <c r="AN1593" s="1" t="b">
        <v>0</v>
      </c>
      <c r="AO1593" s="1" t="b">
        <v>0</v>
      </c>
      <c r="AP1593" s="5" t="s">
        <v>28</v>
      </c>
      <c r="AQ1593" s="5" t="str">
        <f t="shared" si="707"/>
        <v>Light, Medium, Heavy</v>
      </c>
      <c r="AR1593" s="1" t="s">
        <v>10</v>
      </c>
      <c r="AS1593" s="1" t="str">
        <f t="shared" si="717"/>
        <v>None, Partial</v>
      </c>
      <c r="AT1593" s="1" t="str">
        <f t="shared" si="708"/>
        <v>Partial, Full</v>
      </c>
      <c r="AU1593" s="1" t="s">
        <v>11</v>
      </c>
      <c r="AV1593" s="1" t="str">
        <f t="shared" si="709"/>
        <v>Dry, Moist</v>
      </c>
      <c r="AW1593" s="1" t="s">
        <v>12</v>
      </c>
      <c r="AX1593" s="1" t="str">
        <f t="shared" si="710"/>
        <v>Acid, Neutral, Alkaline</v>
      </c>
      <c r="AY1593" s="1" t="b">
        <v>0</v>
      </c>
      <c r="AZ1593" s="1" t="b">
        <v>0</v>
      </c>
      <c r="BA1593" s="1" t="b">
        <v>0</v>
      </c>
      <c r="BC1593" t="str">
        <f t="shared" si="711"/>
        <v>FALSE</v>
      </c>
      <c r="BE1593" t="str">
        <f t="shared" si="712"/>
        <v>FALSE</v>
      </c>
      <c r="BF1593" s="1" t="b">
        <v>0</v>
      </c>
      <c r="BG1593" s="1" t="b">
        <v>0</v>
      </c>
      <c r="BH1593" s="1" t="b">
        <v>0</v>
      </c>
      <c r="BJ1593" s="1" t="str">
        <f t="shared" si="713"/>
        <v>FALSE</v>
      </c>
      <c r="BL1593" t="str">
        <f t="shared" si="714"/>
        <v>FALSE</v>
      </c>
      <c r="BM1593" s="1" t="b">
        <v>0</v>
      </c>
      <c r="BN1593" s="1" t="b">
        <v>0</v>
      </c>
      <c r="BO1593" s="1">
        <f t="shared" si="718"/>
        <v>8</v>
      </c>
      <c r="BP1593" s="1" t="s">
        <v>31</v>
      </c>
      <c r="BQ1593" s="1" cm="1">
        <f t="array" ref="BQ1593">_xlfn.IFS(BP1593="None Known",0, LEN(BP1593)&gt;500, 5,LEN(BP1593)&gt;400, 4, LEN(BP1593)&gt;300, 3, LEN(BP1593)&gt;200, 2, LEN(BP1593)&gt;1, 1)</f>
        <v>0</v>
      </c>
      <c r="BR1593" s="1" t="s">
        <v>13014</v>
      </c>
      <c r="BS1593" s="1">
        <v>2</v>
      </c>
      <c r="BT1593" s="1" t="s">
        <v>13015</v>
      </c>
      <c r="BU1593" s="1">
        <v>2</v>
      </c>
      <c r="BV1593" s="1" t="s">
        <v>12877</v>
      </c>
      <c r="BW1593" s="1" t="s">
        <v>31</v>
      </c>
      <c r="BX1593" s="1"/>
      <c r="BY1593" t="str">
        <f>_xlfn.XLOOKUP($B1593,Img_lookup!A:A,Img_lookup!B:B, "Not available")</f>
        <v>228487c3-9791-463a-9919-5888f0a503fe</v>
      </c>
      <c r="BZ1593" t="str">
        <f>_xlfn.XLOOKUP($B1593,Img_lookup!A:A,Img_lookup!C:C, "Not available")</f>
        <v>Pycnanthemum virginianum (L.) T. Durand &amp; B.D. Jacks. ex B.L. Rob. &amp; Fernald</v>
      </c>
      <c r="CA1593" t="str">
        <f>_xlfn.XLOOKUP($B1593,Img_lookup!A:A,Img_lookup!D:D, "Not available")</f>
        <v>Benjamin F. Bush</v>
      </c>
      <c r="CB1593" t="str">
        <f>_xlfn.XLOOKUP($B1593,Img_lookup!A:A,Img_lookup!E:E, "https://imgur.com/aT5wafe")</f>
        <v>https://api.openverse.engineering/v1/images/228487c3-9791-463a-9919-5888f0a503fe/thumb/</v>
      </c>
    </row>
    <row r="1594" spans="1:80" ht="409.6" x14ac:dyDescent="0.15">
      <c r="A1594" s="1" t="s">
        <v>58</v>
      </c>
      <c r="B1594" s="1" t="s">
        <v>14433</v>
      </c>
      <c r="C1594" s="1" t="s">
        <v>14434</v>
      </c>
      <c r="D1594" s="1" t="s">
        <v>14435</v>
      </c>
      <c r="E1594" s="1" t="s">
        <v>14436</v>
      </c>
      <c r="F1594" s="1" t="s">
        <v>22</v>
      </c>
      <c r="G1594" s="1" t="s">
        <v>22</v>
      </c>
      <c r="H1594" s="11" t="str">
        <f t="shared" si="720"/>
        <v>Perennial</v>
      </c>
      <c r="I1594" s="1" t="s">
        <v>17108</v>
      </c>
      <c r="J1594" s="1">
        <v>4</v>
      </c>
      <c r="K1594" s="1">
        <v>4</v>
      </c>
      <c r="L1594" t="str" cm="1">
        <f t="array" ref="L1594">_xlfn.IFS(J1594+K1594="", "Unknown", J1594+K1594&gt;3, "Large", J1594+K1594&gt;0.5, "Medium", J1594+K1594&gt;0, "Small")</f>
        <v>Large</v>
      </c>
      <c r="M1594" s="1">
        <v>6</v>
      </c>
      <c r="N1594" cm="1">
        <f t="array" ref="N1594">IF($M1594="",INDEX($M$2:$M$2176,MATCH(1,INDEX(($A$2:$A$2176=$A1594)*($M$2:$M$2176&lt;&gt;""),0),0)),$M1594)</f>
        <v>6</v>
      </c>
      <c r="O1594" s="2" t="str">
        <f t="shared" si="715"/>
        <v>Seasonal outdoors</v>
      </c>
      <c r="P1594" s="1" t="s">
        <v>14437</v>
      </c>
      <c r="R1594" t="str">
        <f t="shared" si="719"/>
        <v>Medium</v>
      </c>
      <c r="S1594" s="1" t="s">
        <v>24</v>
      </c>
      <c r="T1594" s="1" t="str">
        <f>LEFT(S1594,FIND("-",S1594)-1)</f>
        <v xml:space="preserve">1 </v>
      </c>
      <c r="U1594" s="1" t="str">
        <f>RIGHT(S1594,FIND("-",S1594)-1)</f>
        <v>12</v>
      </c>
      <c r="V1594" s="1">
        <v>6</v>
      </c>
      <c r="W1594" s="6">
        <f t="shared" si="727"/>
        <v>6</v>
      </c>
      <c r="X1594" t="str">
        <f>IF(W1594=1, "January", IF(W1594=2, "February", IF(W1594=3, "March", IF(W1594=4, "April", IF(W1594=5, "May", IF(W1594=6, "June", IF(W1594=7, "July", IF(W1594=8, "August", IF(W1594=9, "September", IF(W1594=10, "October", IF(W1594=11, "November", IF(W1594=12, "December", "Other"))))))))))))</f>
        <v>June</v>
      </c>
      <c r="AF1594" s="16" t="s">
        <v>24172</v>
      </c>
      <c r="AG1594" s="1" t="str">
        <f t="shared" si="705"/>
        <v xml:space="preserve">Seed </v>
      </c>
      <c r="AH1594" s="2" t="str">
        <f t="shared" si="706"/>
        <v>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v>
      </c>
      <c r="AI1594" s="1" t="s">
        <v>14438</v>
      </c>
      <c r="AJ1594" s="1" t="s">
        <v>26</v>
      </c>
      <c r="AK1594" s="1" t="s">
        <v>17104</v>
      </c>
      <c r="AL1594" s="1" t="str">
        <f t="shared" si="716"/>
        <v>Unscented</v>
      </c>
      <c r="AM1594" s="1" t="b">
        <v>0</v>
      </c>
      <c r="AN1594" s="1" t="b">
        <v>1</v>
      </c>
      <c r="AO1594" s="1" t="b">
        <v>0</v>
      </c>
      <c r="AP1594" s="5" t="s">
        <v>28</v>
      </c>
      <c r="AQ1594" s="5" t="str">
        <f t="shared" si="707"/>
        <v>Light, Medium, Heavy</v>
      </c>
      <c r="AR1594" s="1" t="s">
        <v>274</v>
      </c>
      <c r="AS1594" s="1" t="str">
        <f t="shared" si="717"/>
        <v>None, Partial, Full</v>
      </c>
      <c r="AT1594" s="1" t="str">
        <f t="shared" si="708"/>
        <v>None, Partial, Full</v>
      </c>
      <c r="AU1594" s="1" t="s">
        <v>29</v>
      </c>
      <c r="AV1594" s="1" t="str">
        <f t="shared" si="709"/>
        <v>Moist</v>
      </c>
      <c r="AW1594" s="1" t="s">
        <v>12</v>
      </c>
      <c r="AX1594" s="1" t="str">
        <f t="shared" si="710"/>
        <v>Acid, Neutral, Alkaline</v>
      </c>
      <c r="AY1594" s="1" t="b">
        <v>0</v>
      </c>
      <c r="AZ1594" s="1" t="b">
        <v>1</v>
      </c>
      <c r="BA1594" s="1" t="b">
        <v>0</v>
      </c>
      <c r="BB1594" s="1" t="s">
        <v>275</v>
      </c>
      <c r="BC1594" t="str">
        <f t="shared" si="711"/>
        <v>TRUE</v>
      </c>
      <c r="BD1594" s="1" t="s">
        <v>77</v>
      </c>
      <c r="BE1594" t="str">
        <f t="shared" si="712"/>
        <v>TRUE</v>
      </c>
      <c r="BF1594" s="1" t="b">
        <v>0</v>
      </c>
      <c r="BG1594" s="1" t="b">
        <v>1</v>
      </c>
      <c r="BH1594" s="1" t="b">
        <v>0</v>
      </c>
      <c r="BJ1594" s="1" t="str">
        <f t="shared" si="713"/>
        <v>FALSE</v>
      </c>
      <c r="BL1594" t="str">
        <f t="shared" si="714"/>
        <v>FALSE</v>
      </c>
      <c r="BM1594" s="1" t="b">
        <v>0</v>
      </c>
      <c r="BN1594" s="1" t="b">
        <v>1</v>
      </c>
      <c r="BO1594" s="1">
        <f t="shared" si="718"/>
        <v>4</v>
      </c>
      <c r="BP1594" s="1" t="s">
        <v>14439</v>
      </c>
      <c r="BQ1594" s="1" cm="1">
        <f t="array" ref="BQ1594">_xlfn.IFS(BP1594="None Known",0, LEN(BP1594)&gt;500, 5,LEN(BP1594)&gt;400, 4, LEN(BP1594)&gt;300, 3, LEN(BP1594)&gt;200, 2, LEN(BP1594)&gt;1, 1)</f>
        <v>1</v>
      </c>
      <c r="BR1594" s="1" t="s">
        <v>14440</v>
      </c>
      <c r="BS1594" s="1">
        <v>1</v>
      </c>
      <c r="BT1594" s="1" t="s">
        <v>31</v>
      </c>
      <c r="BU1594" s="1">
        <v>0</v>
      </c>
      <c r="BV1594" s="1" t="s">
        <v>3956</v>
      </c>
      <c r="BW1594" s="1" t="s">
        <v>68</v>
      </c>
      <c r="BX1594" s="1"/>
      <c r="BY1594" t="str">
        <f>_xlfn.XLOOKUP($B1594,Img_lookup!A:A,Img_lookup!B:B, "Not available")</f>
        <v>d2ff452f-7b73-4e4d-8c09-051209918f2b</v>
      </c>
      <c r="BZ1594" t="str">
        <f>_xlfn.XLOOKUP($B1594,Img_lookup!A:A,Img_lookup!C:C, "Not available")</f>
        <v>20171010_094043‚ÄîPyracantha coccinea‚ÄîBerkeley‚ÄîDxO</v>
      </c>
      <c r="CA1594" t="str">
        <f>_xlfn.XLOOKUP($B1594,Img_lookup!A:A,Img_lookup!D:D, "Not available")</f>
        <v>John Rusk</v>
      </c>
      <c r="CB1594" t="str">
        <f>_xlfn.XLOOKUP($B1594,Img_lookup!A:A,Img_lookup!E:E, "https://imgur.com/aT5wafe")</f>
        <v>https://api.openverse.engineering/v1/images/d2ff452f-7b73-4e4d-8c09-051209918f2b/thumb/</v>
      </c>
    </row>
    <row r="1595" spans="1:80" ht="409.6" x14ac:dyDescent="0.15">
      <c r="A1595" s="1" t="s">
        <v>58</v>
      </c>
      <c r="B1595" s="1" t="s">
        <v>10091</v>
      </c>
      <c r="D1595" s="1" t="s">
        <v>10092</v>
      </c>
      <c r="E1595" s="1" t="s">
        <v>425</v>
      </c>
      <c r="F1595" s="1" t="s">
        <v>22</v>
      </c>
      <c r="G1595" s="1" t="s">
        <v>22</v>
      </c>
      <c r="H1595" s="11" t="str">
        <f t="shared" si="720"/>
        <v>Perennial</v>
      </c>
      <c r="I1595" s="1" t="s">
        <v>17108</v>
      </c>
      <c r="J1595" s="1">
        <v>5</v>
      </c>
      <c r="L1595" t="str" cm="1">
        <f t="array" ref="L1595">_xlfn.IFS(J1595+K1595="", "Unknown", J1595+K1595&gt;3, "Large", J1595+K1595&gt;0.5, "Medium", J1595+K1595&gt;0, "Small")</f>
        <v>Large</v>
      </c>
      <c r="M1595" s="1">
        <v>7</v>
      </c>
      <c r="N1595" cm="1">
        <f t="array" ref="N1595">IF($M1595="",INDEX($M$2:$M$2176,MATCH(1,INDEX(($A$2:$A$2176=$A1595)*($M$2:$M$2176&lt;&gt;""),0),0)),$M1595)</f>
        <v>7</v>
      </c>
      <c r="O1595" s="2" t="str">
        <f t="shared" si="715"/>
        <v>Seasonal outdoors</v>
      </c>
      <c r="P1595" s="1" t="s">
        <v>10093</v>
      </c>
      <c r="R1595" t="str">
        <f t="shared" si="719"/>
        <v>Medium</v>
      </c>
      <c r="S1595" s="1" t="s">
        <v>24</v>
      </c>
      <c r="T1595" s="1" t="str">
        <f>LEFT(S1595,FIND("-",S1595)-1)</f>
        <v xml:space="preserve">1 </v>
      </c>
      <c r="U1595" s="1" t="str">
        <f>RIGHT(S1595,FIND("-",S1595)-1)</f>
        <v>12</v>
      </c>
      <c r="V1595" s="1" t="s">
        <v>307</v>
      </c>
      <c r="W1595" s="6" t="str">
        <f t="shared" si="727"/>
        <v>6</v>
      </c>
      <c r="X1595" t="str">
        <f>IF(W1595="1", "January", IF(W1595="2", "February", IF(W1595="3", "March", IF(W1595="4", "April", IF(W1595="5", "May", IF(W1595="6", "June", IF(W1595="7", "July", IF(W1595="8", "August", IF(W1595="9", "September", IF(W1595="10", "October", IF(W1595="11", "November", IF(W1595="12", "December", "Other"))))))))))))</f>
        <v>June</v>
      </c>
      <c r="Y1595" s="2" t="str">
        <f>IF(ISNUMBER(SEARCH("-",V1595)),TRIM(RIGHT(V1595,LEN(V1595)-SEARCH("-",V1595))),V1595)</f>
        <v>7</v>
      </c>
      <c r="Z1595" s="2" t="str">
        <f>IF(Y1595="1", "January", IF(Y1595="2", "February", IF(Y1595="3", "March", IF(Y1595="4", "April", IF(Y1595="5", "May", IF(Y1595="6", "June", IF(Y1595="7", "July", IF(Y1595="8", "August", IF(Y1595="9", "September", IF(Y1595="10", "October", IF(Y1595="11", "November", IF(Y1595="12", "December", "Other"))))))))))))</f>
        <v>July</v>
      </c>
      <c r="AA1595" s="1" t="s">
        <v>3493</v>
      </c>
      <c r="AB1595" s="1" t="str">
        <f>IF(ISNUMBER(SEARCH("-",AA1595)),TRIM(LEFT(AA1595,FIND("-",AA1595)-1)),AA1595)</f>
        <v>9</v>
      </c>
      <c r="AC1595" s="1" t="str">
        <f>IF(AB1595="1", "January", IF(AB1595="2", "February", IF(AB1595="3", "March", IF(AB1595="4", "April", IF(AB1595="5", "May", IF(AB1595="6", "June", IF(AB1595="7", "July", IF(AB1595="8", "August", IF(AB1595="9", "September", IF(AB1595="10", "October", IF(AB1595="11", "November", IF(AB1595="12", "December", "Other"))))))))))))</f>
        <v>September</v>
      </c>
      <c r="AD1595" s="1" t="str">
        <f>IF(ISNUMBER(SEARCH("-",AA1595)),TRIM(RIGHT(AA1595,LEN(AA1595)-SEARCH("-",AA1595))),AA1595)</f>
        <v>12</v>
      </c>
      <c r="AE1595" s="1" t="str">
        <f>IF(AD1595="1", "January", IF(AD1595="2", "February", IF(AD1595="3", "March", IF(AD1595="4", "April", IF(AD1595="5", "May", IF(AD1595="6", "June", IF(AD1595="7", "July", IF(AD1595="8", "August", IF(AD1595="9", "September", IF(AD1595="10", "October", IF(AD1595="11", "November", IF(AD1595="12", "December", "Other"))))))))))))</f>
        <v>December</v>
      </c>
      <c r="AF1595" s="16" t="s">
        <v>24172</v>
      </c>
      <c r="AG1595" s="1" t="str">
        <f t="shared" si="705"/>
        <v xml:space="preserve">Seed </v>
      </c>
      <c r="AH1595" s="2" t="str">
        <f t="shared" si="706"/>
        <v>Best sown as soon as it is ripe in a cold frame[200]. Remove all the fruit flesh since this can inhibit germination[200]. Stored seed requires 3 months cold stratification, sow it as early in the year as possible in a cold frame[113]. When they are large enough to handle, prick the seedlings out into individual pots and grow them on in the cold frame for their first winter. Plant them out into their permanent positions in late spring or early summer, after the last expected frosts.
Cuttings of almost mature wood, 5 - 10cm with a heel, mid-August in a cold frame[78]. Pot up in October or the following spring[78].</v>
      </c>
      <c r="AI1595" s="1" t="s">
        <v>10094</v>
      </c>
      <c r="AJ1595" s="1" t="s">
        <v>26</v>
      </c>
      <c r="AK1595" s="1" t="s">
        <v>17104</v>
      </c>
      <c r="AL1595" s="1" t="str">
        <f t="shared" si="716"/>
        <v>Unscented</v>
      </c>
      <c r="AM1595" s="1" t="b">
        <v>0</v>
      </c>
      <c r="AN1595" s="1" t="b">
        <v>1</v>
      </c>
      <c r="AO1595" s="1" t="b">
        <v>0</v>
      </c>
      <c r="AP1595" s="5" t="s">
        <v>28</v>
      </c>
      <c r="AQ1595" s="5" t="str">
        <f t="shared" si="707"/>
        <v>Light, Medium, Heavy</v>
      </c>
      <c r="AR1595" s="1" t="s">
        <v>10</v>
      </c>
      <c r="AS1595" s="1" t="str">
        <f t="shared" si="717"/>
        <v>None, Partial</v>
      </c>
      <c r="AT1595" s="1" t="str">
        <f t="shared" si="708"/>
        <v>Partial, Full</v>
      </c>
      <c r="AU1595" s="1" t="s">
        <v>29</v>
      </c>
      <c r="AV1595" s="1" t="str">
        <f t="shared" si="709"/>
        <v>Moist</v>
      </c>
      <c r="AW1595" s="1" t="s">
        <v>12</v>
      </c>
      <c r="AX1595" s="1" t="str">
        <f t="shared" si="710"/>
        <v>Acid, Neutral, Alkaline</v>
      </c>
      <c r="AY1595" s="1" t="b">
        <v>0</v>
      </c>
      <c r="AZ1595" s="1" t="b">
        <v>0</v>
      </c>
      <c r="BA1595" s="1" t="b">
        <v>0</v>
      </c>
      <c r="BB1595" s="1" t="s">
        <v>275</v>
      </c>
      <c r="BC1595" t="str">
        <f t="shared" si="711"/>
        <v>TRUE</v>
      </c>
      <c r="BD1595" s="1" t="s">
        <v>77</v>
      </c>
      <c r="BE1595" t="str">
        <f t="shared" si="712"/>
        <v>TRUE</v>
      </c>
      <c r="BF1595" s="1" t="b">
        <v>0</v>
      </c>
      <c r="BG1595" s="1" t="b">
        <v>1</v>
      </c>
      <c r="BH1595" s="1" t="b">
        <v>0</v>
      </c>
      <c r="BJ1595" s="1" t="str">
        <f t="shared" si="713"/>
        <v>FALSE</v>
      </c>
      <c r="BL1595" t="str">
        <f t="shared" si="714"/>
        <v>FALSE</v>
      </c>
      <c r="BM1595" s="1" t="b">
        <v>0</v>
      </c>
      <c r="BN1595" s="1" t="b">
        <v>1</v>
      </c>
      <c r="BO1595" s="1">
        <f t="shared" si="718"/>
        <v>4</v>
      </c>
      <c r="BP1595" s="1" t="s">
        <v>31</v>
      </c>
      <c r="BQ1595" s="1" cm="1">
        <f t="array" ref="BQ1595">_xlfn.IFS(BP1595="None Known",0, LEN(BP1595)&gt;500, 5,LEN(BP1595)&gt;400, 4, LEN(BP1595)&gt;300, 3, LEN(BP1595)&gt;200, 2, LEN(BP1595)&gt;1, 1)</f>
        <v>0</v>
      </c>
      <c r="BR1595" s="1" t="s">
        <v>10095</v>
      </c>
      <c r="BS1595" s="1">
        <v>1</v>
      </c>
      <c r="BT1595" s="1" t="s">
        <v>10096</v>
      </c>
      <c r="BU1595" s="1">
        <v>1</v>
      </c>
      <c r="BV1595" s="1" t="s">
        <v>34</v>
      </c>
      <c r="BW1595" s="1" t="s">
        <v>68</v>
      </c>
      <c r="BX1595" s="1"/>
      <c r="BY1595" t="str">
        <f>_xlfn.XLOOKUP($B1595,Img_lookup!A:A,Img_lookup!B:B, "Not available")</f>
        <v>Not available</v>
      </c>
      <c r="BZ1595" t="str">
        <f>_xlfn.XLOOKUP($B1595,Img_lookup!A:A,Img_lookup!C:C, "Not available")</f>
        <v>Not available</v>
      </c>
      <c r="CA1595" t="str">
        <f>_xlfn.XLOOKUP($B1595,Img_lookup!A:A,Img_lookup!D:D, "Not available")</f>
        <v>Not available</v>
      </c>
      <c r="CB1595" t="str">
        <f>_xlfn.XLOOKUP($B1595,Img_lookup!A:A,Img_lookup!E:E, "https://imgur.com/aT5wafe")</f>
        <v>https://imgur.com/aT5wafe</v>
      </c>
    </row>
    <row r="1596" spans="1:80" ht="409.6" x14ac:dyDescent="0.15">
      <c r="A1596" s="1" t="s">
        <v>1801</v>
      </c>
      <c r="B1596" s="1" t="s">
        <v>1802</v>
      </c>
      <c r="C1596" s="1" t="s">
        <v>1803</v>
      </c>
      <c r="E1596" s="1" t="s">
        <v>1804</v>
      </c>
      <c r="F1596" s="1" t="s">
        <v>6</v>
      </c>
      <c r="G1596" s="1" t="s">
        <v>6</v>
      </c>
      <c r="H1596" s="11" t="str">
        <f t="shared" si="720"/>
        <v>Perennial</v>
      </c>
      <c r="I1596" s="1" t="s">
        <v>17108</v>
      </c>
      <c r="J1596" s="1">
        <v>7.9999998000000003E-2</v>
      </c>
      <c r="K1596" s="1">
        <v>0.30000001199999998</v>
      </c>
      <c r="L1596" t="str" cm="1">
        <f t="array" ref="L1596">_xlfn.IFS(J1596+K1596="", "Unknown", J1596+K1596&gt;3, "Large", J1596+K1596&gt;0.5, "Medium", J1596+K1596&gt;0, "Small")</f>
        <v>Small</v>
      </c>
      <c r="M1596" s="1">
        <v>5</v>
      </c>
      <c r="N1596" cm="1">
        <f t="array" ref="N1596">IF($M1596="",INDEX($M$2:$M$2176,MATCH(1,INDEX(($A$2:$A$2176=$A1596)*($M$2:$M$2176&lt;&gt;""),0),0)),$M1596)</f>
        <v>5</v>
      </c>
      <c r="O1596" s="2" t="str">
        <f t="shared" si="715"/>
        <v>Seasonal outdoors</v>
      </c>
      <c r="P1596" s="1" t="s">
        <v>1805</v>
      </c>
      <c r="R1596" t="str">
        <f t="shared" si="719"/>
        <v>Medium</v>
      </c>
      <c r="S1596" s="1" t="s">
        <v>24</v>
      </c>
      <c r="T1596" s="1" t="str">
        <f>LEFT(S1596,FIND("-",S1596)-1)</f>
        <v xml:space="preserve">1 </v>
      </c>
      <c r="U1596" s="1" t="str">
        <f>RIGHT(S1596,FIND("-",S1596)-1)</f>
        <v>12</v>
      </c>
      <c r="V1596" s="1" t="s">
        <v>322</v>
      </c>
      <c r="W1596" s="6" t="str">
        <f t="shared" si="727"/>
        <v>6</v>
      </c>
      <c r="X1596" t="str">
        <f>IF(W1596="1", "January", IF(W1596="2", "February", IF(W1596="3", "March", IF(W1596="4", "April", IF(W1596="5", "May", IF(W1596="6", "June", IF(W1596="7", "July", IF(W1596="8", "August", IF(W1596="9", "September", IF(W1596="10", "October", IF(W1596="11", "November", IF(W1596="12", "December", "Other"))))))))))))</f>
        <v>June</v>
      </c>
      <c r="Y1596" s="2" t="str">
        <f>IF(ISNUMBER(SEARCH("-",V1596)),TRIM(RIGHT(V1596,LEN(V1596)-SEARCH("-",V1596))),V1596)</f>
        <v>8</v>
      </c>
      <c r="Z1596" s="2" t="str">
        <f>IF(Y1596="1", "January", IF(Y1596="2", "February", IF(Y1596="3", "March", IF(Y1596="4", "April", IF(Y1596="5", "May", IF(Y1596="6", "June", IF(Y1596="7", "July", IF(Y1596="8", "August", IF(Y1596="9", "September", IF(Y1596="10", "October", IF(Y1596="11", "November", IF(Y1596="12", "December", "Other"))))))))))))</f>
        <v>August</v>
      </c>
      <c r="AF1596" s="16" t="s">
        <v>25126</v>
      </c>
      <c r="AG1596" s="1" t="str">
        <f t="shared" si="705"/>
        <v xml:space="preserve">Seed </v>
      </c>
      <c r="AH1596" s="2" t="str">
        <f t="shared" si="706"/>
        <v>The only information we have on this species is that it is difficult from seed and germinates infrequently[200]. We would suggest sowing the seed as soon as it is ripe if this is possible. Sow it into soil collected from around an established plant, only just covering the seed, and put the pot in a shady part of a cold frame. Pot up any young seedlings as soon as they are large enough to handle, once again using soil from around an established plant. Plant out into their permanent positions when the plants are large enough. You should not need to use soil from around an established plant to do this since the soil in the pot will contain the necessary micorrhiza.
Division with great care in the spring[1, 111]. Pot up the divisions using some soil from around an established plant, grow on in a lightly shaded part of a greenhouse or frame and do not plant out until the plants are growing away vigorously[200].</v>
      </c>
      <c r="AI1596" s="1" t="s">
        <v>1806</v>
      </c>
      <c r="AJ1596" s="1" t="s">
        <v>23801</v>
      </c>
      <c r="AK1596" s="1" t="s">
        <v>17104</v>
      </c>
      <c r="AL1596" s="1" t="str">
        <f t="shared" si="716"/>
        <v>Scented</v>
      </c>
      <c r="AM1596" s="1" t="b">
        <v>1</v>
      </c>
      <c r="AN1596" s="1" t="b">
        <v>1</v>
      </c>
      <c r="AO1596" s="1" t="b">
        <v>0</v>
      </c>
      <c r="AP1596" s="5" t="s">
        <v>54</v>
      </c>
      <c r="AQ1596" s="5" t="str">
        <f t="shared" si="707"/>
        <v>Light, Medium</v>
      </c>
      <c r="AR1596" s="1" t="s">
        <v>274</v>
      </c>
      <c r="AS1596" s="1" t="str">
        <f t="shared" si="717"/>
        <v>None, Partial, Full</v>
      </c>
      <c r="AT1596" s="1" t="str">
        <f t="shared" si="708"/>
        <v>None, Partial, Full</v>
      </c>
      <c r="AU1596" s="1" t="s">
        <v>29</v>
      </c>
      <c r="AV1596" s="1" t="str">
        <f t="shared" si="709"/>
        <v>Moist</v>
      </c>
      <c r="AW1596" s="1" t="s">
        <v>12</v>
      </c>
      <c r="AX1596" s="1" t="str">
        <f t="shared" si="710"/>
        <v>Acid, Neutral, Alkaline</v>
      </c>
      <c r="AY1596" s="1" t="b">
        <v>1</v>
      </c>
      <c r="AZ1596" s="1" t="b">
        <v>0</v>
      </c>
      <c r="BA1596" s="1" t="b">
        <v>0</v>
      </c>
      <c r="BC1596" t="str">
        <f t="shared" si="711"/>
        <v>FALSE</v>
      </c>
      <c r="BE1596" t="str">
        <f t="shared" si="712"/>
        <v>FALSE</v>
      </c>
      <c r="BF1596" s="1" t="b">
        <v>0</v>
      </c>
      <c r="BG1596" s="1" t="b">
        <v>0</v>
      </c>
      <c r="BH1596" s="1" t="b">
        <v>0</v>
      </c>
      <c r="BJ1596" s="1" t="str">
        <f t="shared" si="713"/>
        <v>FALSE</v>
      </c>
      <c r="BK1596" s="1" t="s">
        <v>77</v>
      </c>
      <c r="BL1596" t="str">
        <f t="shared" si="714"/>
        <v>TRUE</v>
      </c>
      <c r="BM1596" s="1" t="b">
        <v>0</v>
      </c>
      <c r="BN1596" s="1" t="b">
        <v>0</v>
      </c>
      <c r="BO1596" s="1">
        <f t="shared" si="718"/>
        <v>4</v>
      </c>
      <c r="BP1596" s="1" t="s">
        <v>31</v>
      </c>
      <c r="BQ1596" s="1" cm="1">
        <f t="array" ref="BQ1596">_xlfn.IFS(BP1596="None Known",0, LEN(BP1596)&gt;500, 5,LEN(BP1596)&gt;400, 4, LEN(BP1596)&gt;300, 3, LEN(BP1596)&gt;200, 2, LEN(BP1596)&gt;1, 1)</f>
        <v>0</v>
      </c>
      <c r="BR1596" s="1" t="s">
        <v>1807</v>
      </c>
      <c r="BS1596" s="1">
        <v>1</v>
      </c>
      <c r="BT1596" s="1" t="s">
        <v>1808</v>
      </c>
      <c r="BU1596" s="1">
        <v>1</v>
      </c>
      <c r="BV1596" s="1" t="s">
        <v>1640</v>
      </c>
      <c r="BW1596" s="1" t="s">
        <v>31</v>
      </c>
      <c r="BX1596" s="1"/>
      <c r="BY1596" t="str">
        <f>_xlfn.XLOOKUP($B1596,Img_lookup!A:A,Img_lookup!B:B, "Not available")</f>
        <v>33fd3814-e150-4e7c-922d-802c39c8d1ce</v>
      </c>
      <c r="BZ1596" t="str">
        <f>_xlfn.XLOOKUP($B1596,Img_lookup!A:A,Img_lookup!C:C, "Not available")</f>
        <v>Pyrola minor (common wintergreen)</v>
      </c>
      <c r="CA1596" t="str">
        <f>_xlfn.XLOOKUP($B1596,Img_lookup!A:A,Img_lookup!D:D, "Not available")</f>
        <v>S. Rae</v>
      </c>
      <c r="CB1596" t="str">
        <f>_xlfn.XLOOKUP($B1596,Img_lookup!A:A,Img_lookup!E:E, "https://imgur.com/aT5wafe")</f>
        <v>https://api.openverse.engineering/v1/images/33fd3814-e150-4e7c-922d-802c39c8d1ce/thumb/</v>
      </c>
    </row>
    <row r="1597" spans="1:80" ht="13" x14ac:dyDescent="0.15">
      <c r="A1597" s="1" t="s">
        <v>5596</v>
      </c>
      <c r="B1597" s="1" t="s">
        <v>15304</v>
      </c>
      <c r="E1597" s="1" t="s">
        <v>3372</v>
      </c>
      <c r="F1597" s="1" t="s">
        <v>62</v>
      </c>
      <c r="G1597" s="1" t="s">
        <v>62</v>
      </c>
      <c r="H1597" s="11" t="str">
        <f t="shared" si="720"/>
        <v>Perennial</v>
      </c>
      <c r="I1597" s="1" t="s">
        <v>17107</v>
      </c>
      <c r="J1597" s="1">
        <v>5</v>
      </c>
      <c r="L1597" t="str" cm="1">
        <f t="array" ref="L1597">_xlfn.IFS(J1597+K1597="", "Unknown", J1597+K1597&gt;3, "Large", J1597+K1597&gt;0.5, "Medium", J1597+K1597&gt;0, "Small")</f>
        <v>Large</v>
      </c>
      <c r="M1597">
        <v>10</v>
      </c>
      <c r="N1597" cm="1">
        <f t="array" ref="N1597">IF($M1597="",INDEX($M$2:$M$2176,MATCH(1,INDEX(($A$2:$A$2176=$A1597)*($M$2:$M$2176&lt;&gt;""),0),0)),$M1597)</f>
        <v>10</v>
      </c>
      <c r="O1597" s="2" t="str">
        <f t="shared" si="715"/>
        <v>Grown indoors</v>
      </c>
      <c r="P1597" s="1" t="s">
        <v>15305</v>
      </c>
      <c r="R1597" t="str">
        <f t="shared" si="719"/>
        <v>Medium</v>
      </c>
      <c r="W1597"/>
      <c r="AF1597" s="1" t="s">
        <v>40</v>
      </c>
      <c r="AG1597" s="1" t="str">
        <f t="shared" si="705"/>
        <v xml:space="preserve">Seed </v>
      </c>
      <c r="AH1597" s="2" t="str">
        <f t="shared" si="706"/>
        <v/>
      </c>
      <c r="AI1597" s="1" t="s">
        <v>196</v>
      </c>
      <c r="AK1597" s="1" t="s">
        <v>17104</v>
      </c>
      <c r="AL1597" s="1" t="str">
        <f t="shared" si="716"/>
        <v>Unscented</v>
      </c>
      <c r="AM1597" s="1" t="b">
        <v>0</v>
      </c>
      <c r="AN1597" s="1" t="b">
        <v>0</v>
      </c>
      <c r="AO1597" s="1" t="b">
        <v>0</v>
      </c>
      <c r="AP1597" s="5" t="s">
        <v>28</v>
      </c>
      <c r="AQ1597" s="5" t="str">
        <f t="shared" si="707"/>
        <v>Light, Medium, Heavy</v>
      </c>
      <c r="AR1597" s="1" t="s">
        <v>10</v>
      </c>
      <c r="AS1597" s="1" t="str">
        <f t="shared" si="717"/>
        <v>None, Partial</v>
      </c>
      <c r="AT1597" s="1" t="str">
        <f t="shared" si="708"/>
        <v>Partial, Full</v>
      </c>
      <c r="AU1597" s="1" t="s">
        <v>29</v>
      </c>
      <c r="AV1597" s="1" t="str">
        <f t="shared" si="709"/>
        <v>Moist</v>
      </c>
      <c r="AW1597" s="1" t="s">
        <v>12</v>
      </c>
      <c r="AX1597" s="1" t="str">
        <f t="shared" si="710"/>
        <v>Acid, Neutral, Alkaline</v>
      </c>
      <c r="AY1597" s="1" t="b">
        <v>0</v>
      </c>
      <c r="AZ1597" s="1" t="b">
        <v>0</v>
      </c>
      <c r="BA1597" s="1" t="b">
        <v>0</v>
      </c>
      <c r="BC1597" t="str">
        <f t="shared" si="711"/>
        <v>FALSE</v>
      </c>
      <c r="BE1597" t="str">
        <f t="shared" si="712"/>
        <v>FALSE</v>
      </c>
      <c r="BF1597" s="1" t="b">
        <v>0</v>
      </c>
      <c r="BG1597" s="1" t="b">
        <v>0</v>
      </c>
      <c r="BH1597" s="1" t="b">
        <v>0</v>
      </c>
      <c r="BJ1597" s="1" t="str">
        <f t="shared" si="713"/>
        <v>FALSE</v>
      </c>
      <c r="BL1597" t="str">
        <f t="shared" si="714"/>
        <v>FALSE</v>
      </c>
      <c r="BM1597" s="1" t="b">
        <v>0</v>
      </c>
      <c r="BN1597" s="1" t="b">
        <v>0</v>
      </c>
      <c r="BO1597" s="1">
        <f t="shared" si="718"/>
        <v>4</v>
      </c>
      <c r="BP1597" s="1" t="s">
        <v>15306</v>
      </c>
      <c r="BQ1597" s="1" cm="1">
        <f t="array" ref="BQ1597">_xlfn.IFS(BP1597="None Known",0, LEN(BP1597)&gt;500, 5,LEN(BP1597)&gt;400, 4, LEN(BP1597)&gt;300, 3, LEN(BP1597)&gt;200, 2, LEN(BP1597)&gt;1, 1)</f>
        <v>1</v>
      </c>
      <c r="BR1597" s="1" t="s">
        <v>15307</v>
      </c>
      <c r="BS1597" s="1">
        <v>1</v>
      </c>
      <c r="BT1597" s="1" t="s">
        <v>31</v>
      </c>
      <c r="BU1597" s="1">
        <v>0</v>
      </c>
      <c r="BW1597" s="1" t="s">
        <v>31</v>
      </c>
      <c r="BX1597" s="1" t="s">
        <v>17113</v>
      </c>
      <c r="BY1597" t="str">
        <f>_xlfn.XLOOKUP($B1597,Img_lookup!A:A,Img_lookup!B:B, "Not available")</f>
        <v>e7371a36-a1da-4938-a550-58c0d0289fec</v>
      </c>
      <c r="BZ1597" t="str">
        <f>_xlfn.XLOOKUP($B1597,Img_lookup!A:A,Img_lookup!C:C, "Not available")</f>
        <v>Pyrularia edulis (Wall.) A. DC.</v>
      </c>
      <c r="CA1597">
        <f>_xlfn.XLOOKUP($B1597,Img_lookup!A:A,Img_lookup!D:D, "Not available")</f>
        <v>0</v>
      </c>
      <c r="CB1597" t="str">
        <f>_xlfn.XLOOKUP($B1597,Img_lookup!A:A,Img_lookup!E:E, "https://imgur.com/aT5wafe")</f>
        <v>https://api.openverse.engineering/v1/images/e7371a36-a1da-4938-a550-58c0d0289fec/thumb/</v>
      </c>
    </row>
    <row r="1598" spans="1:80" ht="13" x14ac:dyDescent="0.15">
      <c r="A1598" s="1" t="s">
        <v>58</v>
      </c>
      <c r="B1598" s="1" t="s">
        <v>1280</v>
      </c>
      <c r="C1598" s="1" t="s">
        <v>1281</v>
      </c>
      <c r="E1598" s="1" t="s">
        <v>1282</v>
      </c>
      <c r="F1598" s="1" t="s">
        <v>62</v>
      </c>
      <c r="G1598" s="1" t="s">
        <v>62</v>
      </c>
      <c r="H1598" s="11" t="str">
        <f t="shared" si="720"/>
        <v>Perennial</v>
      </c>
      <c r="I1598" s="1" t="s">
        <v>17107</v>
      </c>
      <c r="J1598" s="1">
        <v>13</v>
      </c>
      <c r="L1598" t="str" cm="1">
        <f t="array" ref="L1598">_xlfn.IFS(J1598+K1598="", "Unknown", J1598+K1598&gt;3, "Large", J1598+K1598&gt;0.5, "Medium", J1598+K1598&gt;0, "Small")</f>
        <v>Large</v>
      </c>
      <c r="M1598" s="1">
        <v>4</v>
      </c>
      <c r="N1598" cm="1">
        <f t="array" ref="N1598">IF($M1598="",INDEX($M$2:$M$2176,MATCH(1,INDEX(($A$2:$A$2176=$A1598)*($M$2:$M$2176&lt;&gt;""),0),0)),$M1598)</f>
        <v>4</v>
      </c>
      <c r="O1598" s="2" t="str">
        <f t="shared" si="715"/>
        <v>Hardy to cold</v>
      </c>
      <c r="P1598" s="1" t="s">
        <v>1283</v>
      </c>
      <c r="R1598" t="str">
        <f t="shared" si="719"/>
        <v>Medium</v>
      </c>
      <c r="T1598" s="1"/>
      <c r="U1598" s="1"/>
      <c r="V1598" s="1" t="s">
        <v>188</v>
      </c>
      <c r="W1598" s="6" t="str">
        <f>IF(ISNUMBER(SEARCH("-",V1598)),TRIM(LEFT(V1598,FIND("-",V1598)-1)),V1598)</f>
        <v>4</v>
      </c>
      <c r="X1598" t="str">
        <f>IF(W1598="1", "January", IF(W1598="2", "February", IF(W1598="3", "March", IF(W1598="4", "April", IF(W1598="5", "May", IF(W1598="6", "June", IF(W1598="7", "July", IF(W1598="8", "August", IF(W1598="9", "September", IF(W1598="10", "October", IF(W1598="11", "November", IF(W1598="12", "December", "Other"))))))))))))</f>
        <v>April</v>
      </c>
      <c r="Y1598" s="2" t="str">
        <f>IF(ISNUMBER(SEARCH("-",V1598)),TRIM(RIGHT(V1598,LEN(V1598)-SEARCH("-",V1598))),V1598)</f>
        <v>5</v>
      </c>
      <c r="Z1598" s="2" t="str">
        <f>IF(Y1598="1", "January", IF(Y1598="2", "February", IF(Y1598="3", "March", IF(Y1598="4", "April", IF(Y1598="5", "May", IF(Y1598="6", "June", IF(Y1598="7", "July", IF(Y1598="8", "August", IF(Y1598="9", "September", IF(Y1598="10", "October", IF(Y1598="11", "November", IF(Y1598="12", "December", "Other"))))))))))))</f>
        <v>May</v>
      </c>
      <c r="AA1598" s="1" t="s">
        <v>666</v>
      </c>
      <c r="AB1598" s="1" t="str">
        <f>IF(ISNUMBER(SEARCH("-",AA1598)),TRIM(LEFT(AA1598,FIND("-",AA1598)-1)),AA1598)</f>
        <v>10</v>
      </c>
      <c r="AC1598" s="1" t="str">
        <f>IF(AB1598="1", "January", IF(AB1598="2", "February", IF(AB1598="3", "March", IF(AB1598="4", "April", IF(AB1598="5", "May", IF(AB1598="6", "June", IF(AB1598="7", "July", IF(AB1598="8", "August", IF(AB1598="9", "September", IF(AB1598="10", "October", IF(AB1598="11", "November", IF(AB1598="12", "December", "Other"))))))))))))</f>
        <v>October</v>
      </c>
      <c r="AD1598" s="1" t="str">
        <f>IF(ISNUMBER(SEARCH("-",AA1598)),TRIM(RIGHT(AA1598,LEN(AA1598)-SEARCH("-",AA1598))),AA1598)</f>
        <v>12</v>
      </c>
      <c r="AE1598" s="1" t="str">
        <f>IF(AD1598="1", "January", IF(AD1598="2", "February", IF(AD1598="3", "March", IF(AD1598="4", "April", IF(AD1598="5", "May", IF(AD1598="6", "June", IF(AD1598="7", "July", IF(AD1598="8", "August", IF(AD1598="9", "September", IF(AD1598="10", "October", IF(AD1598="11", "November", IF(AD1598="12", "December", "Other"))))))))))))</f>
        <v>December</v>
      </c>
      <c r="AF1598" s="1" t="s">
        <v>24173</v>
      </c>
      <c r="AG1598" s="1" t="str">
        <f t="shared" si="705"/>
        <v xml:space="preserve">Seed </v>
      </c>
      <c r="AH1598" s="2" t="str">
        <f t="shared" si="706"/>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I1598" s="1" t="s">
        <v>1284</v>
      </c>
      <c r="AJ1598" s="1" t="s">
        <v>53</v>
      </c>
      <c r="AK1598" s="1" t="s">
        <v>17104</v>
      </c>
      <c r="AL1598" s="1" t="str">
        <f t="shared" si="716"/>
        <v>Unscented</v>
      </c>
      <c r="AM1598" s="1" t="b">
        <v>0</v>
      </c>
      <c r="AN1598" s="1" t="b">
        <v>1</v>
      </c>
      <c r="AO1598" s="1" t="b">
        <v>0</v>
      </c>
      <c r="AP1598" s="5" t="s">
        <v>28</v>
      </c>
      <c r="AQ1598" s="5" t="str">
        <f t="shared" si="707"/>
        <v>Light, Medium, Heavy</v>
      </c>
      <c r="AR1598" s="1" t="s">
        <v>10</v>
      </c>
      <c r="AS1598" s="1" t="str">
        <f t="shared" si="717"/>
        <v>None, Partial</v>
      </c>
      <c r="AT1598" s="1" t="str">
        <f t="shared" si="708"/>
        <v>Partial, Full</v>
      </c>
      <c r="AU1598" s="1" t="s">
        <v>29</v>
      </c>
      <c r="AV1598" s="1" t="str">
        <f t="shared" si="709"/>
        <v>Moist</v>
      </c>
      <c r="AW1598" s="1" t="s">
        <v>12</v>
      </c>
      <c r="AX1598" s="1" t="str">
        <f t="shared" si="710"/>
        <v>Acid, Neutral, Alkaline</v>
      </c>
      <c r="AY1598" s="1" t="b">
        <v>0</v>
      </c>
      <c r="AZ1598" s="1" t="b">
        <v>0</v>
      </c>
      <c r="BA1598" s="1" t="b">
        <v>0</v>
      </c>
      <c r="BC1598" t="str">
        <f t="shared" si="711"/>
        <v>FALSE</v>
      </c>
      <c r="BD1598" s="1" t="s">
        <v>77</v>
      </c>
      <c r="BE1598" t="str">
        <f t="shared" si="712"/>
        <v>TRUE</v>
      </c>
      <c r="BF1598" s="1" t="b">
        <v>0</v>
      </c>
      <c r="BG1598" s="1" t="b">
        <v>1</v>
      </c>
      <c r="BH1598" s="1" t="b">
        <v>1</v>
      </c>
      <c r="BI1598" s="1" t="s">
        <v>30</v>
      </c>
      <c r="BJ1598" s="1" t="str">
        <f t="shared" si="713"/>
        <v>FALSE</v>
      </c>
      <c r="BL1598" t="str">
        <f t="shared" si="714"/>
        <v>FALSE</v>
      </c>
      <c r="BM1598" s="1" t="b">
        <v>0</v>
      </c>
      <c r="BN1598" s="1" t="b">
        <v>0</v>
      </c>
      <c r="BO1598" s="1">
        <f t="shared" si="718"/>
        <v>16</v>
      </c>
      <c r="BP1598" s="1" t="s">
        <v>1285</v>
      </c>
      <c r="BQ1598" s="1" cm="1">
        <f t="array" ref="BQ1598">_xlfn.IFS(BP1598="None Known",0, LEN(BP1598)&gt;500, 5,LEN(BP1598)&gt;400, 4, LEN(BP1598)&gt;300, 3, LEN(BP1598)&gt;200, 2, LEN(BP1598)&gt;1, 1)</f>
        <v>3</v>
      </c>
      <c r="BR1598" s="1" t="s">
        <v>1286</v>
      </c>
      <c r="BS1598" s="1">
        <v>4</v>
      </c>
      <c r="BT1598" s="1" t="s">
        <v>1287</v>
      </c>
      <c r="BU1598" s="1">
        <v>1</v>
      </c>
      <c r="BV1598" s="1" t="s">
        <v>1288</v>
      </c>
      <c r="BW1598" s="1" t="s">
        <v>31</v>
      </c>
      <c r="BX1598" s="1"/>
      <c r="BY1598" t="str">
        <f>_xlfn.XLOOKUP($B1598,Img_lookup!A:A,Img_lookup!B:B, "Not available")</f>
        <v>f1d406dc-2ffd-4afb-b100-c30ad5700afd</v>
      </c>
      <c r="BZ1598" t="str">
        <f>_xlfn.XLOOKUP($B1598,Img_lookup!A:A,Img_lookup!C:C, "Not available")</f>
        <v>Pears Colmar d'Alost and Simonette de Peruwelz. Pyrus communis. La Belgique horticole, vol. 3 (1853)</v>
      </c>
      <c r="CA1598" t="str">
        <f>_xlfn.XLOOKUP($B1598,Img_lookup!A:A,Img_lookup!D:D, "Not available")</f>
        <v>Swallowtail Garden Seeds</v>
      </c>
      <c r="CB1598" t="str">
        <f>_xlfn.XLOOKUP($B1598,Img_lookup!A:A,Img_lookup!E:E, "https://imgur.com/aT5wafe")</f>
        <v>https://api.openverse.engineering/v1/images/f1d406dc-2ffd-4afb-b100-c30ad5700afd/thumb/</v>
      </c>
    </row>
    <row r="1599" spans="1:80" ht="13" x14ac:dyDescent="0.15">
      <c r="A1599" s="1" t="s">
        <v>58</v>
      </c>
      <c r="B1599" s="1" t="s">
        <v>14390</v>
      </c>
      <c r="C1599" s="1" t="s">
        <v>14391</v>
      </c>
      <c r="D1599" s="1" t="s">
        <v>14392</v>
      </c>
      <c r="E1599" s="1" t="s">
        <v>14393</v>
      </c>
      <c r="F1599" s="1" t="s">
        <v>62</v>
      </c>
      <c r="G1599" s="1" t="s">
        <v>62</v>
      </c>
      <c r="H1599" s="11" t="str">
        <f t="shared" si="720"/>
        <v>Perennial</v>
      </c>
      <c r="I1599" s="1" t="s">
        <v>17107</v>
      </c>
      <c r="J1599" s="1">
        <v>9</v>
      </c>
      <c r="L1599" t="str" cm="1">
        <f t="array" ref="L1599">_xlfn.IFS(J1599+K1599="", "Unknown", J1599+K1599&gt;3, "Large", J1599+K1599&gt;0.5, "Medium", J1599+K1599&gt;0, "Small")</f>
        <v>Large</v>
      </c>
      <c r="M1599" s="1">
        <v>5</v>
      </c>
      <c r="N1599" cm="1">
        <f t="array" ref="N1599">IF($M1599="",INDEX($M$2:$M$2176,MATCH(1,INDEX(($A$2:$A$2176=$A1599)*($M$2:$M$2176&lt;&gt;""),0),0)),$M1599)</f>
        <v>5</v>
      </c>
      <c r="O1599" s="2" t="str">
        <f t="shared" si="715"/>
        <v>Seasonal outdoors</v>
      </c>
      <c r="P1599" s="1" t="s">
        <v>14394</v>
      </c>
      <c r="R1599" t="str">
        <f t="shared" si="719"/>
        <v>Medium</v>
      </c>
      <c r="T1599" s="1"/>
      <c r="U1599" s="1"/>
      <c r="V1599" s="1">
        <v>4</v>
      </c>
      <c r="W1599" s="6">
        <f>IF(ISNUMBER(SEARCH("-",V1599)),TRIM(LEFT(V1599,FIND("-",V1599)-1)),V1599)</f>
        <v>4</v>
      </c>
      <c r="X1599" t="str">
        <f>IF(W1599=1, "January", IF(W1599=2, "February", IF(W1599=3, "March", IF(W1599=4, "April", IF(W1599=5, "May", IF(W1599=6, "June", IF(W1599=7, "July", IF(W1599=8, "August", IF(W1599=9, "September", IF(W1599=10, "October", IF(W1599=11, "November", IF(W1599=12, "December", "Other"))))))))))))</f>
        <v>April</v>
      </c>
      <c r="AF1599" s="1" t="s">
        <v>24173</v>
      </c>
      <c r="AG1599" s="1" t="str">
        <f t="shared" si="705"/>
        <v xml:space="preserve">Seed </v>
      </c>
      <c r="AH1599" s="2" t="str">
        <f t="shared" si="706"/>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I1599" s="1" t="s">
        <v>14395</v>
      </c>
      <c r="AJ1599" s="1" t="s">
        <v>53</v>
      </c>
      <c r="AK1599" s="1" t="s">
        <v>17104</v>
      </c>
      <c r="AL1599" s="1" t="str">
        <f t="shared" si="716"/>
        <v>Unscented</v>
      </c>
      <c r="AM1599" s="1" t="b">
        <v>0</v>
      </c>
      <c r="AN1599" s="1" t="b">
        <v>1</v>
      </c>
      <c r="AO1599" s="1" t="b">
        <v>0</v>
      </c>
      <c r="AP1599" s="5" t="s">
        <v>28</v>
      </c>
      <c r="AQ1599" s="5" t="str">
        <f t="shared" si="707"/>
        <v>Light, Medium, Heavy</v>
      </c>
      <c r="AR1599" s="1" t="s">
        <v>10</v>
      </c>
      <c r="AS1599" s="1" t="str">
        <f t="shared" si="717"/>
        <v>None, Partial</v>
      </c>
      <c r="AT1599" s="1" t="str">
        <f t="shared" si="708"/>
        <v>Partial, Full</v>
      </c>
      <c r="AU1599" s="1" t="s">
        <v>29</v>
      </c>
      <c r="AV1599" s="1" t="str">
        <f t="shared" si="709"/>
        <v>Moist</v>
      </c>
      <c r="AW1599" s="1" t="s">
        <v>12</v>
      </c>
      <c r="AX1599" s="1" t="str">
        <f t="shared" si="710"/>
        <v>Acid, Neutral, Alkaline</v>
      </c>
      <c r="AY1599" s="1" t="b">
        <v>0</v>
      </c>
      <c r="AZ1599" s="1" t="b">
        <v>0</v>
      </c>
      <c r="BA1599" s="1" t="b">
        <v>0</v>
      </c>
      <c r="BC1599" t="str">
        <f t="shared" si="711"/>
        <v>FALSE</v>
      </c>
      <c r="BD1599" s="1" t="s">
        <v>77</v>
      </c>
      <c r="BE1599" t="str">
        <f t="shared" si="712"/>
        <v>TRUE</v>
      </c>
      <c r="BF1599" s="1" t="b">
        <v>0</v>
      </c>
      <c r="BG1599" s="1" t="b">
        <v>1</v>
      </c>
      <c r="BH1599" s="1" t="b">
        <v>1</v>
      </c>
      <c r="BI1599" s="1" t="s">
        <v>30</v>
      </c>
      <c r="BJ1599" s="1" t="str">
        <f t="shared" si="713"/>
        <v>FALSE</v>
      </c>
      <c r="BL1599" t="str">
        <f t="shared" si="714"/>
        <v>FALSE</v>
      </c>
      <c r="BM1599" s="1" t="b">
        <v>0</v>
      </c>
      <c r="BN1599" s="1" t="b">
        <v>0</v>
      </c>
      <c r="BO1599" s="1">
        <f t="shared" si="718"/>
        <v>12</v>
      </c>
      <c r="BP1599" s="1" t="s">
        <v>14396</v>
      </c>
      <c r="BQ1599" s="1" cm="1">
        <f t="array" ref="BQ1599">_xlfn.IFS(BP1599="None Known",0, LEN(BP1599)&gt;500, 5,LEN(BP1599)&gt;400, 4, LEN(BP1599)&gt;300, 3, LEN(BP1599)&gt;200, 2, LEN(BP1599)&gt;1, 1)</f>
        <v>2</v>
      </c>
      <c r="BR1599" s="1" t="s">
        <v>14397</v>
      </c>
      <c r="BS1599" s="1">
        <v>3</v>
      </c>
      <c r="BT1599" s="1" t="s">
        <v>14398</v>
      </c>
      <c r="BU1599" s="1">
        <v>1</v>
      </c>
      <c r="BV1599" s="1" t="s">
        <v>245</v>
      </c>
      <c r="BW1599" s="1" t="s">
        <v>31</v>
      </c>
      <c r="BX1599" s="1"/>
      <c r="BY1599" t="str">
        <f>_xlfn.XLOOKUP($B1599,Img_lookup!A:A,Img_lookup!B:B, "Not available")</f>
        <v>40af52c2-0c1b-4f57-bd70-57e68dcb3fff</v>
      </c>
      <c r="BZ1599" t="str">
        <f>_xlfn.XLOOKUP($B1599,Img_lookup!A:A,Img_lookup!C:C, "Not available")</f>
        <v>Pyrus pashia Buch.-Ham. ex D. Don</v>
      </c>
      <c r="CA1599" t="str">
        <f>_xlfn.XLOOKUP($B1599,Img_lookup!A:A,Img_lookup!D:D, "Not available")</f>
        <v>J. F. Rock</v>
      </c>
      <c r="CB1599" t="str">
        <f>_xlfn.XLOOKUP($B1599,Img_lookup!A:A,Img_lookup!E:E, "https://imgur.com/aT5wafe")</f>
        <v>https://api.openverse.engineering/v1/images/40af52c2-0c1b-4f57-bd70-57e68dcb3fff/thumb/</v>
      </c>
    </row>
    <row r="1600" spans="1:80" ht="13" x14ac:dyDescent="0.15">
      <c r="A1600" s="1" t="s">
        <v>58</v>
      </c>
      <c r="B1600" s="1" t="s">
        <v>14252</v>
      </c>
      <c r="E1600" s="1" t="s">
        <v>14253</v>
      </c>
      <c r="F1600" s="1" t="s">
        <v>62</v>
      </c>
      <c r="G1600" s="1" t="s">
        <v>62</v>
      </c>
      <c r="H1600" s="11" t="str">
        <f t="shared" si="720"/>
        <v>Perennial</v>
      </c>
      <c r="I1600" s="1" t="s">
        <v>17107</v>
      </c>
      <c r="J1600" s="1">
        <v>7</v>
      </c>
      <c r="K1600" s="1">
        <v>5.5</v>
      </c>
      <c r="L1600" t="str" cm="1">
        <f t="array" ref="L1600">_xlfn.IFS(J1600+K1600="", "Unknown", J1600+K1600&gt;3, "Large", J1600+K1600&gt;0.5, "Medium", J1600+K1600&gt;0, "Small")</f>
        <v>Large</v>
      </c>
      <c r="M1600" s="1">
        <v>6</v>
      </c>
      <c r="N1600" cm="1">
        <f t="array" ref="N1600">IF($M1600="",INDEX($M$2:$M$2176,MATCH(1,INDEX(($A$2:$A$2176=$A1600)*($M$2:$M$2176&lt;&gt;""),0),0)),$M1600)</f>
        <v>6</v>
      </c>
      <c r="O1600" s="2" t="str">
        <f t="shared" si="715"/>
        <v>Seasonal outdoors</v>
      </c>
      <c r="P1600" s="1" t="s">
        <v>14254</v>
      </c>
      <c r="R1600" t="str">
        <f t="shared" si="719"/>
        <v>Medium</v>
      </c>
      <c r="W1600" s="1"/>
      <c r="X1600" s="1"/>
      <c r="Y1600" s="1"/>
      <c r="Z1600" s="1"/>
      <c r="AA1600" s="1">
        <v>9</v>
      </c>
      <c r="AB1600" s="1">
        <f>IF(ISNUMBER(SEARCH("-",AA1600)),TRIM(LEFT(AA1600,FIND("-",AA1600)-1)),AA1600)</f>
        <v>9</v>
      </c>
      <c r="AC1600" s="1" t="str">
        <f>IF(AB1600=1, "January", IF(AB1600=2, "February", IF(AB1600=3, "March", IF(AB1600=4, "April", IF(AB1600=5, "May", IF(AB1600=6, "June", IF(AB1600=7, "July", IF(AB1600=8, "August", IF(AB1600=9, "September", IF(AB1600=10, "October", IF(AB1600=11, "November", IF(AB1600=12, "December", "Other"))))))))))))</f>
        <v>September</v>
      </c>
      <c r="AD1600" s="1"/>
      <c r="AE1600" s="1"/>
      <c r="AF1600" s="1" t="s">
        <v>24173</v>
      </c>
      <c r="AG1600" s="1" t="str">
        <f t="shared" si="705"/>
        <v xml:space="preserve">Seed </v>
      </c>
      <c r="AH1600" s="2" t="str">
        <f t="shared" si="706"/>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I1600" s="1" t="s">
        <v>14255</v>
      </c>
      <c r="AJ1600" s="1" t="s">
        <v>53</v>
      </c>
      <c r="AK1600" s="1" t="s">
        <v>17104</v>
      </c>
      <c r="AL1600" s="1" t="str">
        <f t="shared" si="716"/>
        <v>Unscented</v>
      </c>
      <c r="AM1600" s="1" t="b">
        <v>0</v>
      </c>
      <c r="AN1600" s="1" t="b">
        <v>1</v>
      </c>
      <c r="AO1600" s="1" t="b">
        <v>0</v>
      </c>
      <c r="AP1600" s="5" t="s">
        <v>28</v>
      </c>
      <c r="AQ1600" s="5" t="str">
        <f t="shared" si="707"/>
        <v>Light, Medium, Heavy</v>
      </c>
      <c r="AR1600" s="1" t="s">
        <v>10</v>
      </c>
      <c r="AS1600" s="1" t="str">
        <f t="shared" si="717"/>
        <v>None, Partial</v>
      </c>
      <c r="AT1600" s="1" t="str">
        <f t="shared" si="708"/>
        <v>Partial, Full</v>
      </c>
      <c r="AU1600" s="1" t="s">
        <v>29</v>
      </c>
      <c r="AV1600" s="1" t="str">
        <f t="shared" si="709"/>
        <v>Moist</v>
      </c>
      <c r="AW1600" s="1" t="s">
        <v>12</v>
      </c>
      <c r="AX1600" s="1" t="str">
        <f t="shared" si="710"/>
        <v>Acid, Neutral, Alkaline</v>
      </c>
      <c r="AY1600" s="1" t="b">
        <v>0</v>
      </c>
      <c r="AZ1600" s="1" t="b">
        <v>0</v>
      </c>
      <c r="BA1600" s="1" t="b">
        <v>0</v>
      </c>
      <c r="BC1600" t="str">
        <f t="shared" si="711"/>
        <v>FALSE</v>
      </c>
      <c r="BD1600" s="1" t="s">
        <v>77</v>
      </c>
      <c r="BE1600" t="str">
        <f t="shared" si="712"/>
        <v>TRUE</v>
      </c>
      <c r="BF1600" s="1" t="b">
        <v>0</v>
      </c>
      <c r="BG1600" s="1" t="b">
        <v>1</v>
      </c>
      <c r="BH1600" s="1" t="b">
        <v>1</v>
      </c>
      <c r="BJ1600" s="1" t="str">
        <f t="shared" si="713"/>
        <v>FALSE</v>
      </c>
      <c r="BL1600" t="str">
        <f t="shared" si="714"/>
        <v>FALSE</v>
      </c>
      <c r="BM1600" s="1" t="b">
        <v>0</v>
      </c>
      <c r="BN1600" s="1" t="b">
        <v>0</v>
      </c>
      <c r="BO1600" s="1">
        <f t="shared" si="718"/>
        <v>3</v>
      </c>
      <c r="BP1600" s="1" t="s">
        <v>31</v>
      </c>
      <c r="BQ1600" s="1" cm="1">
        <f t="array" ref="BQ1600">_xlfn.IFS(BP1600="None Known",0, LEN(BP1600)&gt;500, 5,LEN(BP1600)&gt;400, 4, LEN(BP1600)&gt;300, 3, LEN(BP1600)&gt;200, 2, LEN(BP1600)&gt;1, 1)</f>
        <v>0</v>
      </c>
      <c r="BR1600" s="1" t="s">
        <v>14256</v>
      </c>
      <c r="BS1600" s="1">
        <v>1</v>
      </c>
      <c r="BT1600" s="1" t="s">
        <v>31</v>
      </c>
      <c r="BU1600" s="1">
        <v>0</v>
      </c>
      <c r="BV1600" s="1" t="s">
        <v>1288</v>
      </c>
      <c r="BW1600" s="1" t="s">
        <v>31</v>
      </c>
      <c r="BX1600" s="1"/>
      <c r="BY1600" t="str">
        <f>_xlfn.XLOOKUP($B1600,Img_lookup!A:A,Img_lookup!B:B, "Not available")</f>
        <v>c0d95d57-316a-4498-9d0d-726c902cfed1</v>
      </c>
      <c r="BZ1600" t="str">
        <f>_xlfn.XLOOKUP($B1600,Img_lookup!A:A,Img_lookup!C:C, "Not available")</f>
        <v>Wild European Pear (Pyrus pyraster) from Pomona Italiana (1817 - 1839) by Giorgio Gallesio (1772-1839).</v>
      </c>
      <c r="CA1600" t="str">
        <f>_xlfn.XLOOKUP($B1600,Img_lookup!A:A,Img_lookup!D:D, "Not available")</f>
        <v>Free Public Domain Illustrations by rawpixel</v>
      </c>
      <c r="CB1600" t="str">
        <f>_xlfn.XLOOKUP($B1600,Img_lookup!A:A,Img_lookup!E:E, "https://imgur.com/aT5wafe")</f>
        <v>https://api.openverse.engineering/v1/images/c0d95d57-316a-4498-9d0d-726c902cfed1/thumb/</v>
      </c>
    </row>
    <row r="1601" spans="1:80" ht="13" x14ac:dyDescent="0.15">
      <c r="A1601" s="1" t="s">
        <v>58</v>
      </c>
      <c r="B1601" s="1" t="s">
        <v>13495</v>
      </c>
      <c r="C1601" s="1" t="s">
        <v>13496</v>
      </c>
      <c r="D1601" s="1" t="s">
        <v>13497</v>
      </c>
      <c r="E1601" s="1" t="s">
        <v>195</v>
      </c>
      <c r="F1601" s="1" t="s">
        <v>62</v>
      </c>
      <c r="G1601" s="1" t="s">
        <v>62</v>
      </c>
      <c r="H1601" s="11" t="str">
        <f t="shared" si="720"/>
        <v>Perennial</v>
      </c>
      <c r="I1601" s="1" t="s">
        <v>17107</v>
      </c>
      <c r="J1601" s="1">
        <v>10</v>
      </c>
      <c r="L1601" t="str" cm="1">
        <f t="array" ref="L1601">_xlfn.IFS(J1601+K1601="", "Unknown", J1601+K1601&gt;3, "Large", J1601+K1601&gt;0.5, "Medium", J1601+K1601&gt;0, "Small")</f>
        <v>Large</v>
      </c>
      <c r="M1601" s="1">
        <v>6</v>
      </c>
      <c r="N1601" cm="1">
        <f t="array" ref="N1601">IF($M1601="",INDEX($M$2:$M$2176,MATCH(1,INDEX(($A$2:$A$2176=$A1601)*($M$2:$M$2176&lt;&gt;""),0),0)),$M1601)</f>
        <v>6</v>
      </c>
      <c r="O1601" s="2" t="str">
        <f t="shared" si="715"/>
        <v>Seasonal outdoors</v>
      </c>
      <c r="P1601" s="1" t="s">
        <v>13498</v>
      </c>
      <c r="R1601" t="str">
        <f t="shared" si="719"/>
        <v>Medium</v>
      </c>
      <c r="T1601" s="1"/>
      <c r="U1601" s="1"/>
      <c r="V1601" s="1">
        <v>4</v>
      </c>
      <c r="W1601" s="6">
        <f>IF(ISNUMBER(SEARCH("-",V1601)),TRIM(LEFT(V1601,FIND("-",V1601)-1)),V1601)</f>
        <v>4</v>
      </c>
      <c r="X1601" t="str">
        <f>IF(W1601=1, "January", IF(W1601=2, "February", IF(W1601=3, "March", IF(W1601=4, "April", IF(W1601=5, "May", IF(W1601=6, "June", IF(W1601=7, "July", IF(W1601=8, "August", IF(W1601=9, "September", IF(W1601=10, "October", IF(W1601=11, "November", IF(W1601=12, "December", "Other"))))))))))))</f>
        <v>April</v>
      </c>
      <c r="Y1601" s="1"/>
      <c r="Z1601" s="1"/>
      <c r="AA1601" s="1">
        <v>9</v>
      </c>
      <c r="AB1601" s="1">
        <f>IF(ISNUMBER(SEARCH("-",AA1601)),TRIM(LEFT(AA1601,FIND("-",AA1601)-1)),AA1601)</f>
        <v>9</v>
      </c>
      <c r="AC1601" s="1" t="str">
        <f>IF(AB1601=1, "January", IF(AB1601=2, "February", IF(AB1601=3, "March", IF(AB1601=4, "April", IF(AB1601=5, "May", IF(AB1601=6, "June", IF(AB1601=7, "July", IF(AB1601=8, "August", IF(AB1601=9, "September", IF(AB1601=10, "October", IF(AB1601=11, "November", IF(AB1601=12, "December", "Other"))))))))))))</f>
        <v>September</v>
      </c>
      <c r="AD1601" s="1"/>
      <c r="AE1601" s="1"/>
      <c r="AF1601" s="1" t="s">
        <v>24173</v>
      </c>
      <c r="AG1601" s="1" t="str">
        <f t="shared" si="705"/>
        <v xml:space="preserve">Seed </v>
      </c>
      <c r="AH1601" s="2" t="str">
        <f t="shared" si="706"/>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I1601" s="1" t="s">
        <v>13499</v>
      </c>
      <c r="AJ1601" s="1" t="s">
        <v>53</v>
      </c>
      <c r="AK1601" s="1" t="s">
        <v>17104</v>
      </c>
      <c r="AL1601" s="1" t="str">
        <f t="shared" si="716"/>
        <v>Unscented</v>
      </c>
      <c r="AM1601" s="1" t="b">
        <v>0</v>
      </c>
      <c r="AN1601" s="1" t="b">
        <v>1</v>
      </c>
      <c r="AO1601" s="1" t="b">
        <v>0</v>
      </c>
      <c r="AP1601" s="5" t="s">
        <v>28</v>
      </c>
      <c r="AQ1601" s="5" t="str">
        <f t="shared" si="707"/>
        <v>Light, Medium, Heavy</v>
      </c>
      <c r="AR1601" s="1" t="s">
        <v>10</v>
      </c>
      <c r="AS1601" s="1" t="str">
        <f t="shared" si="717"/>
        <v>None, Partial</v>
      </c>
      <c r="AT1601" s="1" t="str">
        <f t="shared" si="708"/>
        <v>Partial, Full</v>
      </c>
      <c r="AU1601" s="1" t="s">
        <v>29</v>
      </c>
      <c r="AV1601" s="1" t="str">
        <f t="shared" si="709"/>
        <v>Moist</v>
      </c>
      <c r="AW1601" s="1" t="s">
        <v>12</v>
      </c>
      <c r="AX1601" s="1" t="str">
        <f t="shared" si="710"/>
        <v>Acid, Neutral, Alkaline</v>
      </c>
      <c r="AY1601" s="1" t="b">
        <v>0</v>
      </c>
      <c r="AZ1601" s="1" t="b">
        <v>0</v>
      </c>
      <c r="BA1601" s="1" t="b">
        <v>0</v>
      </c>
      <c r="BC1601" t="str">
        <f t="shared" si="711"/>
        <v>FALSE</v>
      </c>
      <c r="BD1601" s="1" t="s">
        <v>77</v>
      </c>
      <c r="BE1601" t="str">
        <f t="shared" si="712"/>
        <v>TRUE</v>
      </c>
      <c r="BF1601" s="1" t="b">
        <v>0</v>
      </c>
      <c r="BG1601" s="1" t="b">
        <v>1</v>
      </c>
      <c r="BH1601" s="1" t="b">
        <v>1</v>
      </c>
      <c r="BI1601" s="1" t="s">
        <v>30</v>
      </c>
      <c r="BJ1601" s="1" t="str">
        <f t="shared" si="713"/>
        <v>FALSE</v>
      </c>
      <c r="BL1601" t="str">
        <f t="shared" si="714"/>
        <v>FALSE</v>
      </c>
      <c r="BM1601" s="1" t="b">
        <v>0</v>
      </c>
      <c r="BN1601" s="1" t="b">
        <v>0</v>
      </c>
      <c r="BO1601" s="1">
        <f t="shared" si="718"/>
        <v>13</v>
      </c>
      <c r="BP1601" s="1" t="s">
        <v>31</v>
      </c>
      <c r="BQ1601" s="1" cm="1">
        <f t="array" ref="BQ1601">_xlfn.IFS(BP1601="None Known",0, LEN(BP1601)&gt;500, 5,LEN(BP1601)&gt;400, 4, LEN(BP1601)&gt;300, 3, LEN(BP1601)&gt;200, 2, LEN(BP1601)&gt;1, 1)</f>
        <v>0</v>
      </c>
      <c r="BR1601" s="1" t="s">
        <v>13500</v>
      </c>
      <c r="BS1601" s="1">
        <v>4</v>
      </c>
      <c r="BT1601" s="1" t="s">
        <v>13501</v>
      </c>
      <c r="BU1601" s="1">
        <v>1</v>
      </c>
      <c r="BW1601" s="1" t="s">
        <v>31</v>
      </c>
      <c r="BX1601" s="1"/>
      <c r="BY1601" t="str">
        <f>_xlfn.XLOOKUP($B1601,Img_lookup!A:A,Img_lookup!B:B, "Not available")</f>
        <v>a9fb8ef9-bc6d-4571-aa80-5624fae743cf</v>
      </c>
      <c r="BZ1601" t="str">
        <f>_xlfn.XLOOKUP($B1601,Img_lookup!A:A,Img_lookup!C:C, "Not available")</f>
        <v>Knospen der Nashi-Birne bzw. Asia-Birne (Pyrus pyrifolia)</v>
      </c>
      <c r="CA1601" t="str">
        <f>_xlfn.XLOOKUP($B1601,Img_lookup!A:A,Img_lookup!D:D, "Not available")</f>
        <v>netzroot</v>
      </c>
      <c r="CB1601" t="str">
        <f>_xlfn.XLOOKUP($B1601,Img_lookup!A:A,Img_lookup!E:E, "https://imgur.com/aT5wafe")</f>
        <v>https://api.openverse.engineering/v1/images/a9fb8ef9-bc6d-4571-aa80-5624fae743cf/thumb/</v>
      </c>
    </row>
    <row r="1602" spans="1:80" ht="13" x14ac:dyDescent="0.15">
      <c r="A1602" s="1" t="s">
        <v>58</v>
      </c>
      <c r="B1602" s="1" t="s">
        <v>7356</v>
      </c>
      <c r="C1602" s="1" t="s">
        <v>7357</v>
      </c>
      <c r="D1602" s="1" t="s">
        <v>7358</v>
      </c>
      <c r="E1602" s="1" t="s">
        <v>7359</v>
      </c>
      <c r="F1602" s="1" t="s">
        <v>62</v>
      </c>
      <c r="G1602" s="1" t="s">
        <v>62</v>
      </c>
      <c r="H1602" s="11" t="str">
        <f t="shared" si="720"/>
        <v>Perennial</v>
      </c>
      <c r="I1602" s="1" t="s">
        <v>17107</v>
      </c>
      <c r="J1602" s="1">
        <v>15</v>
      </c>
      <c r="L1602" t="str" cm="1">
        <f t="array" ref="L1602">_xlfn.IFS(J1602+K1602="", "Unknown", J1602+K1602&gt;3, "Large", J1602+K1602&gt;0.5, "Medium", J1602+K1602&gt;0, "Small")</f>
        <v>Large</v>
      </c>
      <c r="M1602" s="1">
        <v>4</v>
      </c>
      <c r="N1602" cm="1">
        <f t="array" ref="N1602">IF($M1602="",INDEX($M$2:$M$2176,MATCH(1,INDEX(($A$2:$A$2176=$A1602)*($M$2:$M$2176&lt;&gt;""),0),0)),$M1602)</f>
        <v>4</v>
      </c>
      <c r="O1602" s="2" t="str">
        <f t="shared" si="715"/>
        <v>Hardy to cold</v>
      </c>
      <c r="P1602" s="1" t="s">
        <v>7360</v>
      </c>
      <c r="R1602" t="str">
        <f t="shared" si="719"/>
        <v>Medium</v>
      </c>
      <c r="T1602" s="1"/>
      <c r="U1602" s="1"/>
      <c r="V1602" s="1">
        <v>4</v>
      </c>
      <c r="W1602" s="6">
        <f>IF(ISNUMBER(SEARCH("-",V1602)),TRIM(LEFT(V1602,FIND("-",V1602)-1)),V1602)</f>
        <v>4</v>
      </c>
      <c r="X1602" t="str">
        <f>IF(W1602=1, "January", IF(W1602=2, "February", IF(W1602=3, "March", IF(W1602=4, "April", IF(W1602=5, "May", IF(W1602=6, "June", IF(W1602=7, "July", IF(W1602=8, "August", IF(W1602=9, "September", IF(W1602=10, "October", IF(W1602=11, "November", IF(W1602=12, "December", "Other"))))))))))))</f>
        <v>April</v>
      </c>
      <c r="Y1602" s="1"/>
      <c r="Z1602" s="1"/>
      <c r="AA1602" s="1" t="s">
        <v>109</v>
      </c>
      <c r="AB1602" s="1" t="str">
        <f>IF(ISNUMBER(SEARCH("-",AA1602)),TRIM(LEFT(AA1602,FIND("-",AA1602)-1)),AA1602)</f>
        <v>9</v>
      </c>
      <c r="AC1602" s="1" t="str">
        <f>IF(AB1602="1", "January", IF(AB1602="2", "February", IF(AB1602="3", "March", IF(AB1602="4", "April", IF(AB1602="5", "May", IF(AB1602="6", "June", IF(AB1602="7", "July", IF(AB1602="8", "August", IF(AB1602="9", "September", IF(AB1602="10", "October", IF(AB1602="11", "November", IF(AB1602="12", "December", "Other"))))))))))))</f>
        <v>September</v>
      </c>
      <c r="AD1602" s="1" t="str">
        <f>IF(ISNUMBER(SEARCH("-",AA1602)),TRIM(RIGHT(AA1602,LEN(AA1602)-SEARCH("-",AA1602))),AA1602)</f>
        <v>10</v>
      </c>
      <c r="AE1602" s="1" t="str">
        <f>IF(AD1602="1", "January", IF(AD1602="2", "February", IF(AD1602="3", "March", IF(AD1602="4", "April", IF(AD1602="5", "May", IF(AD1602="6", "June", IF(AD1602="7", "July", IF(AD1602="8", "August", IF(AD1602="9", "September", IF(AD1602="10", "October", IF(AD1602="11", "November", IF(AD1602="12", "December", "Other"))))))))))))</f>
        <v>October</v>
      </c>
      <c r="AF1602" s="1" t="s">
        <v>24173</v>
      </c>
      <c r="AG1602" s="1" t="str">
        <f t="shared" ref="AG1602:AG1665" si="728">LEFT(AF1602,FIND("-",AF1602)-1)</f>
        <v xml:space="preserve">Seed </v>
      </c>
      <c r="AH1602" s="2" t="str">
        <f t="shared" ref="AH1602:AH1665" si="729">RIGHT(AF1602,LEN(AF1602)-FIND("-",AF1602)-1)</f>
        <v>Best sown in a cold frame as soon as it is ripe in the autumn, it will then usually germinate in mid to late winter. Stored seed requires 8 - 10 weeks cold stratification at 1�c and should be sown as early in the year as possible[200]. Temperatures over 15 - 20�c induce a secondary dormancy in the seed[200]. Prick out the seedlings into individual pots when they are large enough to handle and grow them on in light shade in a cold frame or greenhouse for their first year. Plant them out in late spring or early summer of the following year.</v>
      </c>
      <c r="AI1602" s="1" t="s">
        <v>7361</v>
      </c>
      <c r="AJ1602" s="1" t="s">
        <v>53</v>
      </c>
      <c r="AK1602" s="1" t="s">
        <v>17104</v>
      </c>
      <c r="AL1602" s="1" t="str">
        <f t="shared" si="716"/>
        <v>Unscented</v>
      </c>
      <c r="AM1602" s="1" t="b">
        <v>0</v>
      </c>
      <c r="AN1602" s="1" t="b">
        <v>1</v>
      </c>
      <c r="AO1602" s="1" t="b">
        <v>0</v>
      </c>
      <c r="AP1602" s="5" t="s">
        <v>28</v>
      </c>
      <c r="AQ1602" s="5" t="str">
        <f t="shared" ref="AQ1602:AQ1665" si="730">IF(AP1602="L", "Light", IF(AP1602="M", "Medium", IF(AP1602="H", "Heavy", IF(AP1602="LM", "Light, Medium", IF(AP1602="MH", "Medium, Heavy", IF(AP1602="LMH", "Light, Medium, Heavy", ""))))))</f>
        <v>Light, Medium, Heavy</v>
      </c>
      <c r="AR1602" s="1" t="s">
        <v>10</v>
      </c>
      <c r="AS1602" s="1" t="str">
        <f t="shared" si="717"/>
        <v>None, Partial</v>
      </c>
      <c r="AT1602" s="1" t="str">
        <f t="shared" ref="AT1602:AT1665" si="731">IF(AR1602="N", "Full", IF(AR1602="S", "Partial", IF(AR1602="F", "None", IF(AR1602="SN", "Partial, Full", IF(AR1602="NP", "None, Partial", IF(AR1602="FSN", "None, Partial, Full", ""))))))</f>
        <v>Partial, Full</v>
      </c>
      <c r="AU1602" s="1" t="s">
        <v>29</v>
      </c>
      <c r="AV1602" s="1" t="str">
        <f t="shared" ref="AV1602:AV1665" si="732">IF(AU1602="D", "Dry", IF(AU1602="M", "Moist", IF(AU1602="We", "Wet/Water", IF(AU1602="Wa", "Wet/Water", IF(AU1602="WeWa", "Wet/Water", IF(AU1602="DM", "Dry, Moist", IF(AU1602="DMWe", "Dry, Moist, Wet/Water", IF(AU1602="MWe", "Moist, Wet/Water", IF(AU1602="MWeWa", "Moist, Wet/Water", IF(AU1602="WeM", "Moist, Wet/Water",""))))))))))</f>
        <v>Moist</v>
      </c>
      <c r="AW1602" s="1" t="s">
        <v>12</v>
      </c>
      <c r="AX1602" s="1" t="str">
        <f t="shared" ref="AX1602:AX1665" si="733">IF(AW1602="A", "Acid", IF(AW1602="N", "Neutral", IF(AW1602="B", "Alkaline", IF(AW1602="AN", "Acid, Neutral", IF(AW1602="NB", "Neutral, Alkaline", IF(AW1602="ANB", "Acid, Neutral, Alkaline", ""))))))</f>
        <v>Acid, Neutral, Alkaline</v>
      </c>
      <c r="AY1602" s="1" t="b">
        <v>0</v>
      </c>
      <c r="AZ1602" s="1" t="b">
        <v>0</v>
      </c>
      <c r="BA1602" s="1" t="b">
        <v>0</v>
      </c>
      <c r="BC1602" t="str">
        <f t="shared" ref="BC1602:BC1665" si="734">IF(BB1602="M", "TRUE", IF(BB1602="W", "TRUE", "FALSE"))</f>
        <v>FALSE</v>
      </c>
      <c r="BD1602" s="1" t="s">
        <v>77</v>
      </c>
      <c r="BE1602" t="str">
        <f t="shared" ref="BE1602:BE1665" si="735">IF(BD1602="Y", "TRUE", "FALSE")</f>
        <v>TRUE</v>
      </c>
      <c r="BF1602" s="1" t="b">
        <v>0</v>
      </c>
      <c r="BG1602" s="1" t="b">
        <v>1</v>
      </c>
      <c r="BH1602" s="1" t="b">
        <v>1</v>
      </c>
      <c r="BI1602" s="1" t="s">
        <v>30</v>
      </c>
      <c r="BJ1602" s="1" t="str">
        <f t="shared" ref="BJ1602:BJ1665" si="736">IF(BI1602="Y", "TRUE", "FALSE")</f>
        <v>FALSE</v>
      </c>
      <c r="BL1602" t="str">
        <f t="shared" ref="BL1602:BL1665" si="737">IF(BK1602="Y", "TRUE", "FALSE")</f>
        <v>FALSE</v>
      </c>
      <c r="BM1602" s="1" t="b">
        <v>0</v>
      </c>
      <c r="BN1602" s="1" t="b">
        <v>0</v>
      </c>
      <c r="BO1602" s="1">
        <f t="shared" si="718"/>
        <v>13</v>
      </c>
      <c r="BP1602" s="1" t="s">
        <v>7362</v>
      </c>
      <c r="BQ1602" s="1" cm="1">
        <f t="array" ref="BQ1602">_xlfn.IFS(BP1602="None Known",0, LEN(BP1602)&gt;500, 5,LEN(BP1602)&gt;400, 4, LEN(BP1602)&gt;300, 3, LEN(BP1602)&gt;200, 2, LEN(BP1602)&gt;1, 1)</f>
        <v>1</v>
      </c>
      <c r="BR1602" s="1" t="s">
        <v>7363</v>
      </c>
      <c r="BS1602" s="1">
        <v>4</v>
      </c>
      <c r="BT1602" s="1" t="s">
        <v>31</v>
      </c>
      <c r="BU1602" s="1">
        <v>0</v>
      </c>
      <c r="BV1602" s="1" t="s">
        <v>34</v>
      </c>
      <c r="BW1602" s="1" t="s">
        <v>31</v>
      </c>
      <c r="BX1602" s="1"/>
      <c r="BY1602" t="str">
        <f>_xlfn.XLOOKUP($B1602,Img_lookup!A:A,Img_lookup!B:B, "Not available")</f>
        <v>928964d5-4eef-40f7-82d7-3675a39fcd77</v>
      </c>
      <c r="BZ1602" t="str">
        <f>_xlfn.XLOOKUP($B1602,Img_lookup!A:A,Img_lookup!C:C, "Not available")</f>
        <v>Pyrus ussuriensis</v>
      </c>
      <c r="CA1602" t="str">
        <f>_xlfn.XLOOKUP($B1602,Img_lookup!A:A,Img_lookup!D:D, "Not available")</f>
        <v>kimtilli</v>
      </c>
      <c r="CB1602" t="str">
        <f>_xlfn.XLOOKUP($B1602,Img_lookup!A:A,Img_lookup!E:E, "https://imgur.com/aT5wafe")</f>
        <v>https://api.openverse.engineering/v1/images/928964d5-4eef-40f7-82d7-3675a39fcd77/thumb/</v>
      </c>
    </row>
    <row r="1603" spans="1:80" ht="409.6" x14ac:dyDescent="0.15">
      <c r="A1603" s="1" t="s">
        <v>486</v>
      </c>
      <c r="B1603" s="1" t="s">
        <v>4498</v>
      </c>
      <c r="C1603" s="1" t="s">
        <v>4499</v>
      </c>
      <c r="D1603" s="1" t="s">
        <v>4500</v>
      </c>
      <c r="E1603" s="1" t="s">
        <v>1126</v>
      </c>
      <c r="F1603" s="1" t="s">
        <v>62</v>
      </c>
      <c r="G1603" s="1" t="s">
        <v>62</v>
      </c>
      <c r="H1603" s="11" t="str">
        <f t="shared" si="720"/>
        <v>Perennial</v>
      </c>
      <c r="I1603" s="1" t="s">
        <v>17107</v>
      </c>
      <c r="J1603" s="1">
        <v>5</v>
      </c>
      <c r="K1603" s="1">
        <v>15</v>
      </c>
      <c r="L1603" t="str" cm="1">
        <f t="array" ref="L1603">_xlfn.IFS(J1603+K1603="", "Unknown", J1603+K1603&gt;3, "Large", J1603+K1603&gt;0.5, "Medium", J1603+K1603&gt;0, "Small")</f>
        <v>Large</v>
      </c>
      <c r="M1603" s="1">
        <v>5</v>
      </c>
      <c r="N1603" cm="1">
        <f t="array" ref="N1603">IF($M1603="",INDEX($M$2:$M$2176,MATCH(1,INDEX(($A$2:$A$2176=$A1603)*($M$2:$M$2176&lt;&gt;""),0),0)),$M1603)</f>
        <v>5</v>
      </c>
      <c r="O1603" s="2" t="str">
        <f t="shared" ref="O1603:O1666" si="738">IF(N1603="", "Temperate zone", IF(N1603&lt;5, "Hardy to cold", IF(N1603&lt;8, "Seasonal outdoors", IF(N1603&lt;12, "Grown indoors", "all Temperate zone"))))</f>
        <v>Seasonal outdoors</v>
      </c>
      <c r="P1603" s="1" t="s">
        <v>4501</v>
      </c>
      <c r="R1603" t="str">
        <f t="shared" si="719"/>
        <v>Medium</v>
      </c>
      <c r="W1603"/>
      <c r="AF1603" s="1" t="s">
        <v>4502</v>
      </c>
      <c r="AG1603" s="1" t="str">
        <f t="shared" si="728"/>
        <v xml:space="preserve">Seed </v>
      </c>
      <c r="AH1603" s="2" t="str">
        <f t="shared" si="729"/>
        <v>quickly loses viability if allowed to dry out. It can be stored moist and cool overwinter but is best sown as soon as it is  ripe in an outdoor seed bed but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3" s="1" t="s">
        <v>4503</v>
      </c>
      <c r="AJ1603" s="1" t="s">
        <v>1</v>
      </c>
      <c r="AK1603" s="1" t="s">
        <v>17106</v>
      </c>
      <c r="AL1603" s="1" t="str">
        <f t="shared" ref="AL1603:AL1666" si="739">IF(AM1603=TRUE, "Scented", "Unscented")</f>
        <v>Unscented</v>
      </c>
      <c r="AM1603" s="1" t="b">
        <v>0</v>
      </c>
      <c r="AN1603" s="1" t="b">
        <v>1</v>
      </c>
      <c r="AO1603" s="1" t="b">
        <v>0</v>
      </c>
      <c r="AP1603" s="5" t="s">
        <v>493</v>
      </c>
      <c r="AQ1603" s="5" t="str">
        <f t="shared" si="730"/>
        <v>Medium, Heavy</v>
      </c>
      <c r="AR1603" s="1" t="s">
        <v>10</v>
      </c>
      <c r="AS1603" s="1" t="str">
        <f t="shared" ref="AS1603:AS1666" si="740">IF(AR1603="N", "None", IF(AR1603="S", "Partial", IF(AR1603="F", "Full", IF(AR1603="SN", "None, Partial", IF(AR1603="FS", "Partial, Full", IF(AR1603="FSN", "None, Partial, Full", ""))))))</f>
        <v>None, Partial</v>
      </c>
      <c r="AT1603" s="1" t="str">
        <f t="shared" si="731"/>
        <v>Partial, Full</v>
      </c>
      <c r="AU1603" s="1" t="s">
        <v>29</v>
      </c>
      <c r="AV1603" s="1" t="str">
        <f t="shared" si="732"/>
        <v>Moist</v>
      </c>
      <c r="AW1603" s="1" t="s">
        <v>12</v>
      </c>
      <c r="AX1603" s="1" t="str">
        <f t="shared" si="733"/>
        <v>Acid, Neutral, Alkaline</v>
      </c>
      <c r="AY1603" s="1" t="b">
        <v>0</v>
      </c>
      <c r="AZ1603" s="1" t="b">
        <v>0</v>
      </c>
      <c r="BA1603" s="1" t="b">
        <v>0</v>
      </c>
      <c r="BB1603" s="1" t="s">
        <v>275</v>
      </c>
      <c r="BC1603" t="str">
        <f t="shared" si="734"/>
        <v>TRUE</v>
      </c>
      <c r="BE1603" t="str">
        <f t="shared" si="735"/>
        <v>FALSE</v>
      </c>
      <c r="BF1603" s="1" t="b">
        <v>0</v>
      </c>
      <c r="BG1603" s="1" t="b">
        <v>1</v>
      </c>
      <c r="BH1603" s="1" t="b">
        <v>0</v>
      </c>
      <c r="BI1603" s="1" t="s">
        <v>77</v>
      </c>
      <c r="BJ1603" s="1" t="str">
        <f t="shared" si="736"/>
        <v>TRUE</v>
      </c>
      <c r="BL1603" t="str">
        <f t="shared" si="737"/>
        <v>FALSE</v>
      </c>
      <c r="BM1603" s="1" t="b">
        <v>0</v>
      </c>
      <c r="BN1603" s="1" t="b">
        <v>0</v>
      </c>
      <c r="BO1603" s="1">
        <f t="shared" ref="BO1603:BO1666" si="741">BQ1603+(BS1603*3)+BU1603</f>
        <v>13</v>
      </c>
      <c r="BP1603" s="1" t="s">
        <v>4504</v>
      </c>
      <c r="BQ1603" s="1" cm="1">
        <f t="array" ref="BQ1603">_xlfn.IFS(BP1603="None Known",0, LEN(BP1603)&gt;500, 5,LEN(BP1603)&gt;400, 4, LEN(BP1603)&gt;300, 3, LEN(BP1603)&gt;200, 2, LEN(BP1603)&gt;1, 1)</f>
        <v>5</v>
      </c>
      <c r="BR1603" s="16" t="s">
        <v>25328</v>
      </c>
      <c r="BS1603" s="1">
        <v>2</v>
      </c>
      <c r="BT1603" s="1" t="s">
        <v>4505</v>
      </c>
      <c r="BU1603" s="1">
        <v>2</v>
      </c>
      <c r="BW1603" s="1" t="s">
        <v>31</v>
      </c>
      <c r="BX1603" s="1"/>
      <c r="BY1603" t="str">
        <f>_xlfn.XLOOKUP($B1603,Img_lookup!A:A,Img_lookup!B:B, "Not available")</f>
        <v>30330846-9a18-4a91-8475-121bd2426bc7</v>
      </c>
      <c r="BZ1603" t="str">
        <f>_xlfn.XLOOKUP($B1603,Img_lookup!A:A,Img_lookup!C:C, "Not available")</f>
        <v>Quercus acutissima (Sawtooth Oak)</v>
      </c>
      <c r="CA1603" t="str">
        <f>_xlfn.XLOOKUP($B1603,Img_lookup!A:A,Img_lookup!D:D, "Not available")</f>
        <v>S. Rae</v>
      </c>
      <c r="CB1603" t="str">
        <f>_xlfn.XLOOKUP($B1603,Img_lookup!A:A,Img_lookup!E:E, "https://imgur.com/aT5wafe")</f>
        <v>https://api.openverse.engineering/v1/images/30330846-9a18-4a91-8475-121bd2426bc7/thumb/</v>
      </c>
    </row>
    <row r="1604" spans="1:80" ht="409.6" x14ac:dyDescent="0.15">
      <c r="A1604" s="1" t="s">
        <v>486</v>
      </c>
      <c r="B1604" s="1" t="s">
        <v>9067</v>
      </c>
      <c r="C1604" s="1" t="s">
        <v>9068</v>
      </c>
      <c r="E1604" s="1" t="s">
        <v>9069</v>
      </c>
      <c r="F1604" s="1" t="s">
        <v>62</v>
      </c>
      <c r="G1604" s="1" t="s">
        <v>62</v>
      </c>
      <c r="H1604" s="11" t="str">
        <f t="shared" si="720"/>
        <v>Perennial</v>
      </c>
      <c r="I1604" s="1" t="s">
        <v>17107</v>
      </c>
      <c r="J1604" s="1">
        <v>20</v>
      </c>
      <c r="K1604" s="1">
        <v>10</v>
      </c>
      <c r="L1604" t="str" cm="1">
        <f t="array" ref="L1604">_xlfn.IFS(J1604+K1604="", "Unknown", J1604+K1604&gt;3, "Large", J1604+K1604&gt;0.5, "Medium", J1604+K1604&gt;0, "Small")</f>
        <v>Large</v>
      </c>
      <c r="M1604" s="1">
        <v>4</v>
      </c>
      <c r="N1604" cm="1">
        <f t="array" ref="N1604">IF($M1604="",INDEX($M$2:$M$2176,MATCH(1,INDEX(($A$2:$A$2176=$A1604)*($M$2:$M$2176&lt;&gt;""),0),0)),$M1604)</f>
        <v>4</v>
      </c>
      <c r="O1604" s="2" t="str">
        <f t="shared" si="738"/>
        <v>Hardy to cold</v>
      </c>
      <c r="P1604" s="1" t="s">
        <v>9070</v>
      </c>
      <c r="Q1604" s="1" t="s">
        <v>17111</v>
      </c>
      <c r="R1604" t="str">
        <f t="shared" ref="R1604:R1667" si="742">IF(Q1604="Fast", "Fast", IF(Q1604="Slow", "Slow", "Medium"))</f>
        <v>Slow</v>
      </c>
      <c r="T1604" s="1"/>
      <c r="U1604" s="1"/>
      <c r="V1604" s="1" t="s">
        <v>188</v>
      </c>
      <c r="W1604" s="6" t="str">
        <f t="shared" ref="W1604:W1611" si="743">IF(ISNUMBER(SEARCH("-",V1604)),TRIM(LEFT(V1604,FIND("-",V1604)-1)),V1604)</f>
        <v>4</v>
      </c>
      <c r="X1604" t="str">
        <f>IF(W1604="1", "January", IF(W1604="2", "February", IF(W1604="3", "March", IF(W1604="4", "April", IF(W1604="5", "May", IF(W1604="6", "June", IF(W1604="7", "July", IF(W1604="8", "August", IF(W1604="9", "September", IF(W1604="10", "October", IF(W1604="11", "November", IF(W1604="12", "December", "Other"))))))))))))</f>
        <v>April</v>
      </c>
      <c r="Y1604" s="2" t="str">
        <f>IF(ISNUMBER(SEARCH("-",V1604)),TRIM(RIGHT(V1604,LEN(V1604)-SEARCH("-",V1604))),V1604)</f>
        <v>5</v>
      </c>
      <c r="Z1604" s="2" t="str">
        <f>IF(Y1604="1", "January", IF(Y1604="2", "February", IF(Y1604="3", "March", IF(Y1604="4", "April", IF(Y1604="5", "May", IF(Y1604="6", "June", IF(Y1604="7", "July", IF(Y1604="8", "August", IF(Y1604="9", "September", IF(Y1604="10", "October", IF(Y1604="11", "November", IF(Y1604="12", "December", "Other"))))))))))))</f>
        <v>May</v>
      </c>
      <c r="AA1604" s="1">
        <v>10</v>
      </c>
      <c r="AB1604" s="1">
        <f>IF(ISNUMBER(SEARCH("-",AA1604)),TRIM(LEFT(AA1604,FIND("-",AA1604)-1)),AA1604)</f>
        <v>10</v>
      </c>
      <c r="AC1604" s="1" t="str">
        <f>IF(AB1604=1, "January", IF(AB1604=2, "February", IF(AB1604=3, "March", IF(AB1604=4, "April", IF(AB1604=5, "May", IF(AB1604=6, "June", IF(AB1604=7, "July", IF(AB1604=8, "August", IF(AB1604=9, "September", IF(AB1604=10, "October", IF(AB1604=11, "November", IF(AB1604=12, "December", "Other"))))))))))))</f>
        <v>October</v>
      </c>
      <c r="AD1604" s="1"/>
      <c r="AE1604" s="1"/>
      <c r="AF1604" s="1" t="s">
        <v>25148</v>
      </c>
      <c r="AG1604" s="1" t="str">
        <f t="shared" si="728"/>
        <v xml:space="preserve">Seed </v>
      </c>
      <c r="AH1604"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4" s="1" t="s">
        <v>9071</v>
      </c>
      <c r="AJ1604" s="1" t="s">
        <v>1</v>
      </c>
      <c r="AK1604" s="1" t="s">
        <v>17106</v>
      </c>
      <c r="AL1604" s="1" t="str">
        <f t="shared" si="739"/>
        <v>Unscented</v>
      </c>
      <c r="AM1604" s="1" t="b">
        <v>0</v>
      </c>
      <c r="AN1604" s="1" t="b">
        <v>1</v>
      </c>
      <c r="AO1604" s="1" t="b">
        <v>0</v>
      </c>
      <c r="AP1604" s="5" t="s">
        <v>493</v>
      </c>
      <c r="AQ1604" s="5" t="str">
        <f t="shared" si="730"/>
        <v>Medium, Heavy</v>
      </c>
      <c r="AR1604" s="1" t="s">
        <v>10</v>
      </c>
      <c r="AS1604" s="1" t="str">
        <f t="shared" si="740"/>
        <v>None, Partial</v>
      </c>
      <c r="AT1604" s="1" t="str">
        <f t="shared" si="731"/>
        <v>Partial, Full</v>
      </c>
      <c r="AU1604" s="1" t="s">
        <v>11</v>
      </c>
      <c r="AV1604" s="1" t="str">
        <f t="shared" si="732"/>
        <v>Dry, Moist</v>
      </c>
      <c r="AW1604" s="1" t="s">
        <v>12</v>
      </c>
      <c r="AX1604" s="1" t="str">
        <f t="shared" si="733"/>
        <v>Acid, Neutral, Alkaline</v>
      </c>
      <c r="AY1604" s="1" t="b">
        <v>0</v>
      </c>
      <c r="AZ1604" s="1" t="b">
        <v>0</v>
      </c>
      <c r="BA1604" s="1" t="b">
        <v>0</v>
      </c>
      <c r="BB1604" s="1" t="s">
        <v>275</v>
      </c>
      <c r="BC1604" t="str">
        <f t="shared" si="734"/>
        <v>TRUE</v>
      </c>
      <c r="BE1604" t="str">
        <f t="shared" si="735"/>
        <v>FALSE</v>
      </c>
      <c r="BF1604" s="1" t="b">
        <v>0</v>
      </c>
      <c r="BG1604" s="1" t="b">
        <v>1</v>
      </c>
      <c r="BH1604" s="1" t="b">
        <v>0</v>
      </c>
      <c r="BI1604" s="1" t="s">
        <v>77</v>
      </c>
      <c r="BJ1604" s="1" t="str">
        <f t="shared" si="736"/>
        <v>TRUE</v>
      </c>
      <c r="BL1604" t="str">
        <f t="shared" si="737"/>
        <v>FALSE</v>
      </c>
      <c r="BM1604" s="1" t="b">
        <v>0</v>
      </c>
      <c r="BN1604" s="1" t="b">
        <v>0</v>
      </c>
      <c r="BO1604" s="1">
        <f t="shared" si="741"/>
        <v>16</v>
      </c>
      <c r="BP1604" s="1" t="s">
        <v>9072</v>
      </c>
      <c r="BQ1604" s="1" cm="1">
        <f t="array" ref="BQ1604">_xlfn.IFS(BP1604="None Known",0, LEN(BP1604)&gt;500, 5,LEN(BP1604)&gt;400, 4, LEN(BP1604)&gt;300, 3, LEN(BP1604)&gt;200, 2, LEN(BP1604)&gt;1, 1)</f>
        <v>5</v>
      </c>
      <c r="BR1604" s="16" t="s">
        <v>25022</v>
      </c>
      <c r="BS1604" s="1">
        <v>3</v>
      </c>
      <c r="BT1604" s="1" t="s">
        <v>9073</v>
      </c>
      <c r="BU1604" s="1">
        <v>2</v>
      </c>
      <c r="BV1604" s="1" t="s">
        <v>9074</v>
      </c>
      <c r="BW1604" s="1" t="s">
        <v>31</v>
      </c>
      <c r="BX1604" s="1"/>
      <c r="BY1604" t="str">
        <f>_xlfn.XLOOKUP($B1604,Img_lookup!A:A,Img_lookup!B:B, "Not available")</f>
        <v>046be888-1b4f-4611-af65-1bf45daa83c5</v>
      </c>
      <c r="BZ1604" t="str">
        <f>_xlfn.XLOOKUP($B1604,Img_lookup!A:A,Img_lookup!C:C, "Not available")</f>
        <v>Canada Jays in White Oak. (Perisoreus canadensis in Quercus alba) Audubon, J.J., Birds of America [double elephant folio edition], t. 107 (1826-1838) [J.J. Audubon]</v>
      </c>
      <c r="CA1604" t="str">
        <f>_xlfn.XLOOKUP($B1604,Img_lookup!A:A,Img_lookup!D:D, "Not available")</f>
        <v>Swallowtail Garden Seeds</v>
      </c>
      <c r="CB1604" t="str">
        <f>_xlfn.XLOOKUP($B1604,Img_lookup!A:A,Img_lookup!E:E, "https://imgur.com/aT5wafe")</f>
        <v>https://api.openverse.engineering/v1/images/046be888-1b4f-4611-af65-1bf45daa83c5/thumb/</v>
      </c>
    </row>
    <row r="1605" spans="1:80" ht="409.6" x14ac:dyDescent="0.15">
      <c r="A1605" s="1" t="s">
        <v>486</v>
      </c>
      <c r="B1605" s="1" t="s">
        <v>487</v>
      </c>
      <c r="C1605" s="1" t="s">
        <v>488</v>
      </c>
      <c r="D1605" s="1" t="s">
        <v>489</v>
      </c>
      <c r="E1605" s="1" t="s">
        <v>490</v>
      </c>
      <c r="F1605" s="1" t="s">
        <v>62</v>
      </c>
      <c r="G1605" s="1" t="s">
        <v>62</v>
      </c>
      <c r="H1605" s="11" t="str">
        <f t="shared" si="720"/>
        <v>Perennial</v>
      </c>
      <c r="I1605" s="1" t="s">
        <v>17107</v>
      </c>
      <c r="J1605" s="1">
        <v>35</v>
      </c>
      <c r="K1605" s="1">
        <v>25</v>
      </c>
      <c r="L1605" t="str" cm="1">
        <f t="array" ref="L1605">_xlfn.IFS(J1605+K1605="", "Unknown", J1605+K1605&gt;3, "Large", J1605+K1605&gt;0.5, "Medium", J1605+K1605&gt;0, "Small")</f>
        <v>Large</v>
      </c>
      <c r="M1605" s="1">
        <v>6</v>
      </c>
      <c r="N1605" cm="1">
        <f t="array" ref="N1605">IF($M1605="",INDEX($M$2:$M$2176,MATCH(1,INDEX(($A$2:$A$2176=$A1605)*($M$2:$M$2176&lt;&gt;""),0),0)),$M1605)</f>
        <v>6</v>
      </c>
      <c r="O1605" s="2" t="str">
        <f t="shared" si="738"/>
        <v>Seasonal outdoors</v>
      </c>
      <c r="P1605" s="1" t="s">
        <v>491</v>
      </c>
      <c r="Q1605" s="1" t="s">
        <v>17109</v>
      </c>
      <c r="R1605" t="str">
        <f t="shared" si="742"/>
        <v>Fast</v>
      </c>
      <c r="T1605" s="1"/>
      <c r="U1605" s="1"/>
      <c r="V1605" s="1">
        <v>5</v>
      </c>
      <c r="W1605" s="6">
        <f t="shared" si="743"/>
        <v>5</v>
      </c>
      <c r="X1605" t="str">
        <f>IF(W1605=1, "January", IF(W1605=2, "February", IF(W1605=3, "March", IF(W1605=4, "April", IF(W1605=5, "May", IF(W1605=6, "June", IF(W1605=7, "July", IF(W1605=8, "August", IF(W1605=9, "September", IF(W1605=10, "October", IF(W1605=11, "November", IF(W1605=12, "December", "Other"))))))))))))</f>
        <v>May</v>
      </c>
      <c r="Y1605" s="1"/>
      <c r="Z1605" s="1"/>
      <c r="AA1605" s="1">
        <v>9</v>
      </c>
      <c r="AB1605" s="1">
        <f>IF(ISNUMBER(SEARCH("-",AA1605)),TRIM(LEFT(AA1605,FIND("-",AA1605)-1)),AA1605)</f>
        <v>9</v>
      </c>
      <c r="AC1605" s="1" t="str">
        <f>IF(AB1605=1, "January", IF(AB1605=2, "February", IF(AB1605=3, "March", IF(AB1605=4, "April", IF(AB1605=5, "May", IF(AB1605=6, "June", IF(AB1605=7, "July", IF(AB1605=8, "August", IF(AB1605=9, "September", IF(AB1605=10, "October", IF(AB1605=11, "November", IF(AB1605=12, "December", "Other"))))))))))))</f>
        <v>September</v>
      </c>
      <c r="AD1605" s="1"/>
      <c r="AE1605" s="1"/>
      <c r="AF1605" s="1" t="s">
        <v>25148</v>
      </c>
      <c r="AG1605" s="1" t="str">
        <f t="shared" si="728"/>
        <v xml:space="preserve">Seed </v>
      </c>
      <c r="AH1605"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5" s="1" t="s">
        <v>492</v>
      </c>
      <c r="AJ1605" s="1" t="s">
        <v>1</v>
      </c>
      <c r="AK1605" s="1" t="s">
        <v>17106</v>
      </c>
      <c r="AL1605" s="1" t="str">
        <f t="shared" si="739"/>
        <v>Unscented</v>
      </c>
      <c r="AM1605" s="1" t="b">
        <v>0</v>
      </c>
      <c r="AN1605" s="1" t="b">
        <v>1</v>
      </c>
      <c r="AO1605" s="1" t="b">
        <v>0</v>
      </c>
      <c r="AP1605" s="5" t="s">
        <v>493</v>
      </c>
      <c r="AQ1605" s="5" t="str">
        <f t="shared" si="730"/>
        <v>Medium, Heavy</v>
      </c>
      <c r="AR1605" s="1" t="s">
        <v>10</v>
      </c>
      <c r="AS1605" s="1" t="str">
        <f t="shared" si="740"/>
        <v>None, Partial</v>
      </c>
      <c r="AT1605" s="1" t="str">
        <f t="shared" si="731"/>
        <v>Partial, Full</v>
      </c>
      <c r="AU1605" s="1" t="s">
        <v>29</v>
      </c>
      <c r="AV1605" s="1" t="str">
        <f t="shared" si="732"/>
        <v>Moist</v>
      </c>
      <c r="AW1605" s="1" t="s">
        <v>12</v>
      </c>
      <c r="AX1605" s="1" t="str">
        <f t="shared" si="733"/>
        <v>Acid, Neutral, Alkaline</v>
      </c>
      <c r="AY1605" s="1" t="b">
        <v>0</v>
      </c>
      <c r="AZ1605" s="1" t="b">
        <v>1</v>
      </c>
      <c r="BA1605" s="1" t="b">
        <v>0</v>
      </c>
      <c r="BB1605" s="1" t="s">
        <v>275</v>
      </c>
      <c r="BC1605" t="str">
        <f t="shared" si="734"/>
        <v>TRUE</v>
      </c>
      <c r="BE1605" t="str">
        <f t="shared" si="735"/>
        <v>FALSE</v>
      </c>
      <c r="BF1605" s="1" t="b">
        <v>0</v>
      </c>
      <c r="BG1605" s="1" t="b">
        <v>1</v>
      </c>
      <c r="BH1605" s="1" t="b">
        <v>0</v>
      </c>
      <c r="BJ1605" s="1" t="str">
        <f t="shared" si="736"/>
        <v>FALSE</v>
      </c>
      <c r="BL1605" t="str">
        <f t="shared" si="737"/>
        <v>FALSE</v>
      </c>
      <c r="BM1605" s="1" t="b">
        <v>0</v>
      </c>
      <c r="BN1605" s="1" t="b">
        <v>0</v>
      </c>
      <c r="BO1605" s="1">
        <f t="shared" si="741"/>
        <v>16</v>
      </c>
      <c r="BP1605" s="1" t="s">
        <v>494</v>
      </c>
      <c r="BQ1605" s="1" cm="1">
        <f t="array" ref="BQ1605">_xlfn.IFS(BP1605="None Known",0, LEN(BP1605)&gt;500, 5,LEN(BP1605)&gt;400, 4, LEN(BP1605)&gt;300, 3, LEN(BP1605)&gt;200, 2, LEN(BP1605)&gt;1, 1)</f>
        <v>5</v>
      </c>
      <c r="BR1605" s="16" t="s">
        <v>25329</v>
      </c>
      <c r="BS1605" s="1">
        <v>3</v>
      </c>
      <c r="BT1605" s="1" t="s">
        <v>495</v>
      </c>
      <c r="BU1605" s="1">
        <v>2</v>
      </c>
      <c r="BW1605" s="1" t="s">
        <v>31</v>
      </c>
      <c r="BX1605" s="1"/>
      <c r="BY1605" t="str">
        <f>_xlfn.XLOOKUP($B1605,Img_lookup!A:A,Img_lookup!B:B, "Not available")</f>
        <v>9916be68-bc62-43cc-aae5-d31b2aee3837</v>
      </c>
      <c r="BZ1605" t="str">
        <f>_xlfn.XLOOKUP($B1605,Img_lookup!A:A,Img_lookup!C:C, "Not available")</f>
        <v>Turkey oak (Quercus cerris) illustration from Trait√© des Arbres</v>
      </c>
      <c r="CA1605" t="str">
        <f>_xlfn.XLOOKUP($B1605,Img_lookup!A:A,Img_lookup!D:D, "Not available")</f>
        <v>Free Public Domain Illustrations by rawpixel</v>
      </c>
      <c r="CB1605" t="str">
        <f>_xlfn.XLOOKUP($B1605,Img_lookup!A:A,Img_lookup!E:E, "https://imgur.com/aT5wafe")</f>
        <v>https://api.openverse.engineering/v1/images/9916be68-bc62-43cc-aae5-d31b2aee3837/thumb/</v>
      </c>
    </row>
    <row r="1606" spans="1:80" ht="409.6" x14ac:dyDescent="0.15">
      <c r="A1606" s="1" t="s">
        <v>486</v>
      </c>
      <c r="B1606" s="1" t="s">
        <v>11554</v>
      </c>
      <c r="C1606" s="1" t="s">
        <v>11555</v>
      </c>
      <c r="D1606" s="1" t="s">
        <v>11556</v>
      </c>
      <c r="E1606" s="1" t="s">
        <v>339</v>
      </c>
      <c r="F1606" s="1" t="s">
        <v>22</v>
      </c>
      <c r="G1606" s="1" t="s">
        <v>22</v>
      </c>
      <c r="H1606" s="11" t="str">
        <f t="shared" ref="H1606:H1669" si="744">IF(ISNUMBER(SEARCH("/",$F1606)),$F1606,IF(ISNUMBER(SEARCH("Annual",$F1606)),"Annual","Perennial"))</f>
        <v>Perennial</v>
      </c>
      <c r="I1606" s="1" t="s">
        <v>17108</v>
      </c>
      <c r="J1606" s="1">
        <v>4</v>
      </c>
      <c r="K1606" s="1">
        <v>4</v>
      </c>
      <c r="L1606" t="str" cm="1">
        <f t="array" ref="L1606">_xlfn.IFS(J1606+K1606="", "Unknown", J1606+K1606&gt;3, "Large", J1606+K1606&gt;0.5, "Medium", J1606+K1606&gt;0, "Small")</f>
        <v>Large</v>
      </c>
      <c r="M1606" s="1">
        <v>6</v>
      </c>
      <c r="N1606" cm="1">
        <f t="array" ref="N1606">IF($M1606="",INDEX($M$2:$M$2176,MATCH(1,INDEX(($A$2:$A$2176=$A1606)*($M$2:$M$2176&lt;&gt;""),0),0)),$M1606)</f>
        <v>6</v>
      </c>
      <c r="O1606" s="2" t="str">
        <f t="shared" si="738"/>
        <v>Seasonal outdoors</v>
      </c>
      <c r="P1606" s="1" t="s">
        <v>11557</v>
      </c>
      <c r="R1606" t="str">
        <f t="shared" si="742"/>
        <v>Medium</v>
      </c>
      <c r="S1606" s="1" t="s">
        <v>24</v>
      </c>
      <c r="T1606" s="1" t="str">
        <f>LEFT(S1606,FIND("-",S1606)-1)</f>
        <v xml:space="preserve">1 </v>
      </c>
      <c r="U1606" s="1" t="str">
        <f>RIGHT(S1606,FIND("-",S1606)-1)</f>
        <v>12</v>
      </c>
      <c r="V1606" s="1" t="s">
        <v>272</v>
      </c>
      <c r="W1606" s="6" t="str">
        <f t="shared" si="743"/>
        <v>4</v>
      </c>
      <c r="X1606" t="str">
        <f>IF(W1606="1", "January", IF(W1606="2", "February", IF(W1606="3", "March", IF(W1606="4", "April", IF(W1606="5", "May", IF(W1606="6", "June", IF(W1606="7", "July", IF(W1606="8", "August", IF(W1606="9", "September", IF(W1606="10", "October", IF(W1606="11", "November", IF(W1606="12", "December", "Other"))))))))))))</f>
        <v>April</v>
      </c>
      <c r="Y1606" s="2" t="str">
        <f>IF(ISNUMBER(SEARCH("-",V1606)),TRIM(RIGHT(V1606,LEN(V1606)-SEARCH("-",V1606))),V1606)</f>
        <v>6</v>
      </c>
      <c r="Z1606" s="2" t="str">
        <f>IF(Y1606="1", "January", IF(Y1606="2", "February", IF(Y1606="3", "March", IF(Y1606="4", "April", IF(Y1606="5", "May", IF(Y1606="6", "June", IF(Y1606="7", "July", IF(Y1606="8", "August", IF(Y1606="9", "September", IF(Y1606="10", "October", IF(Y1606="11", "November", IF(Y1606="12", "December", "Other"))))))))))))</f>
        <v>June</v>
      </c>
      <c r="AF1606" s="1" t="s">
        <v>25148</v>
      </c>
      <c r="AG1606" s="1" t="str">
        <f t="shared" si="728"/>
        <v xml:space="preserve">Seed </v>
      </c>
      <c r="AH1606"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6" s="1" t="s">
        <v>11558</v>
      </c>
      <c r="AJ1606" s="1" t="s">
        <v>1</v>
      </c>
      <c r="AK1606" s="1" t="s">
        <v>17106</v>
      </c>
      <c r="AL1606" s="1" t="str">
        <f t="shared" si="739"/>
        <v>Unscented</v>
      </c>
      <c r="AM1606" s="1" t="b">
        <v>0</v>
      </c>
      <c r="AN1606" s="1" t="b">
        <v>1</v>
      </c>
      <c r="AO1606" s="1" t="b">
        <v>0</v>
      </c>
      <c r="AP1606" s="5" t="s">
        <v>493</v>
      </c>
      <c r="AQ1606" s="5" t="str">
        <f t="shared" si="730"/>
        <v>Medium, Heavy</v>
      </c>
      <c r="AR1606" s="1" t="s">
        <v>10</v>
      </c>
      <c r="AS1606" s="1" t="str">
        <f t="shared" si="740"/>
        <v>None, Partial</v>
      </c>
      <c r="AT1606" s="1" t="str">
        <f t="shared" si="731"/>
        <v>Partial, Full</v>
      </c>
      <c r="AU1606" s="1" t="s">
        <v>29</v>
      </c>
      <c r="AV1606" s="1" t="str">
        <f t="shared" si="732"/>
        <v>Moist</v>
      </c>
      <c r="AW1606" s="1" t="s">
        <v>12</v>
      </c>
      <c r="AX1606" s="1" t="str">
        <f t="shared" si="733"/>
        <v>Acid, Neutral, Alkaline</v>
      </c>
      <c r="AY1606" s="1" t="b">
        <v>0</v>
      </c>
      <c r="AZ1606" s="1" t="b">
        <v>0</v>
      </c>
      <c r="BA1606" s="1" t="b">
        <v>0</v>
      </c>
      <c r="BB1606" s="1" t="s">
        <v>275</v>
      </c>
      <c r="BC1606" t="str">
        <f t="shared" si="734"/>
        <v>TRUE</v>
      </c>
      <c r="BE1606" t="str">
        <f t="shared" si="735"/>
        <v>FALSE</v>
      </c>
      <c r="BF1606" s="1" t="b">
        <v>0</v>
      </c>
      <c r="BG1606" s="1" t="b">
        <v>0</v>
      </c>
      <c r="BH1606" s="1" t="b">
        <v>0</v>
      </c>
      <c r="BJ1606" s="1" t="str">
        <f t="shared" si="736"/>
        <v>FALSE</v>
      </c>
      <c r="BL1606" t="str">
        <f t="shared" si="737"/>
        <v>FALSE</v>
      </c>
      <c r="BM1606" s="1" t="b">
        <v>0</v>
      </c>
      <c r="BN1606" s="1" t="b">
        <v>0</v>
      </c>
      <c r="BO1606" s="1">
        <f t="shared" si="741"/>
        <v>16</v>
      </c>
      <c r="BP1606" s="1" t="s">
        <v>11559</v>
      </c>
      <c r="BQ1606" s="1" cm="1">
        <f t="array" ref="BQ1606">_xlfn.IFS(BP1606="None Known",0, LEN(BP1606)&gt;500, 5,LEN(BP1606)&gt;400, 4, LEN(BP1606)&gt;300, 3, LEN(BP1606)&gt;200, 2, LEN(BP1606)&gt;1, 1)</f>
        <v>5</v>
      </c>
      <c r="BR1606" s="16" t="s">
        <v>25330</v>
      </c>
      <c r="BS1606" s="1">
        <v>3</v>
      </c>
      <c r="BT1606" s="1" t="s">
        <v>495</v>
      </c>
      <c r="BU1606" s="1">
        <v>2</v>
      </c>
      <c r="BW1606" s="1" t="s">
        <v>31</v>
      </c>
      <c r="BX1606" s="1"/>
      <c r="BY1606" t="str">
        <f>_xlfn.XLOOKUP($B1606,Img_lookup!A:A,Img_lookup!B:B, "Not available")</f>
        <v>9855a127-634f-4cee-adcc-c73ddbb4010e</v>
      </c>
      <c r="BZ1606" t="str">
        <f>_xlfn.XLOOKUP($B1606,Img_lookup!A:A,Img_lookup!C:C, "Not available")</f>
        <v>Quercus coccifera</v>
      </c>
      <c r="CA1606" t="str">
        <f>_xlfn.XLOOKUP($B1606,Img_lookup!A:A,Img_lookup!D:D, "Not available")</f>
        <v>soltenviva</v>
      </c>
      <c r="CB1606" t="str">
        <f>_xlfn.XLOOKUP($B1606,Img_lookup!A:A,Img_lookup!E:E, "https://imgur.com/aT5wafe")</f>
        <v>https://api.openverse.engineering/v1/images/9855a127-634f-4cee-adcc-c73ddbb4010e/thumb/</v>
      </c>
    </row>
    <row r="1607" spans="1:80" ht="409.6" x14ac:dyDescent="0.15">
      <c r="A1607" s="1" t="s">
        <v>486</v>
      </c>
      <c r="B1607" s="1" t="s">
        <v>1947</v>
      </c>
      <c r="C1607" s="1" t="s">
        <v>1948</v>
      </c>
      <c r="D1607" s="1" t="s">
        <v>1949</v>
      </c>
      <c r="E1607" s="1" t="s">
        <v>1126</v>
      </c>
      <c r="F1607" s="1" t="s">
        <v>62</v>
      </c>
      <c r="G1607" s="1" t="s">
        <v>62</v>
      </c>
      <c r="H1607" s="11" t="str">
        <f t="shared" si="744"/>
        <v>Perennial</v>
      </c>
      <c r="I1607" s="1" t="s">
        <v>17107</v>
      </c>
      <c r="J1607" s="1">
        <v>20</v>
      </c>
      <c r="K1607" s="1">
        <v>12</v>
      </c>
      <c r="L1607" t="str" cm="1">
        <f t="array" ref="L1607">_xlfn.IFS(J1607+K1607="", "Unknown", J1607+K1607&gt;3, "Large", J1607+K1607&gt;0.5, "Medium", J1607+K1607&gt;0, "Small")</f>
        <v>Large</v>
      </c>
      <c r="M1607" s="1">
        <v>5</v>
      </c>
      <c r="N1607" cm="1">
        <f t="array" ref="N1607">IF($M1607="",INDEX($M$2:$M$2176,MATCH(1,INDEX(($A$2:$A$2176=$A1607)*($M$2:$M$2176&lt;&gt;""),0),0)),$M1607)</f>
        <v>5</v>
      </c>
      <c r="O1607" s="2" t="str">
        <f t="shared" si="738"/>
        <v>Seasonal outdoors</v>
      </c>
      <c r="P1607" s="1" t="s">
        <v>1950</v>
      </c>
      <c r="Q1607" s="1" t="s">
        <v>17109</v>
      </c>
      <c r="R1607" t="str">
        <f t="shared" si="742"/>
        <v>Fast</v>
      </c>
      <c r="T1607" s="1"/>
      <c r="U1607" s="1"/>
      <c r="V1607" s="1" t="s">
        <v>188</v>
      </c>
      <c r="W1607" s="6" t="str">
        <f t="shared" si="743"/>
        <v>4</v>
      </c>
      <c r="X1607" t="str">
        <f>IF(W1607="1", "January", IF(W1607="2", "February", IF(W1607="3", "March", IF(W1607="4", "April", IF(W1607="5", "May", IF(W1607="6", "June", IF(W1607="7", "July", IF(W1607="8", "August", IF(W1607="9", "September", IF(W1607="10", "October", IF(W1607="11", "November", IF(W1607="12", "December", "Other"))))))))))))</f>
        <v>April</v>
      </c>
      <c r="Y1607" s="2" t="str">
        <f>IF(ISNUMBER(SEARCH("-",V1607)),TRIM(RIGHT(V1607,LEN(V1607)-SEARCH("-",V1607))),V1607)</f>
        <v>5</v>
      </c>
      <c r="Z1607" s="2" t="str">
        <f>IF(Y1607="1", "January", IF(Y1607="2", "February", IF(Y1607="3", "March", IF(Y1607="4", "April", IF(Y1607="5", "May", IF(Y1607="6", "June", IF(Y1607="7", "July", IF(Y1607="8", "August", IF(Y1607="9", "September", IF(Y1607="10", "October", IF(Y1607="11", "November", IF(Y1607="12", "December", "Other"))))))))))))</f>
        <v>May</v>
      </c>
      <c r="AA1607" s="1" t="s">
        <v>907</v>
      </c>
      <c r="AB1607" s="1" t="str">
        <f>IF(ISNUMBER(SEARCH("-",AA1607)),TRIM(LEFT(AA1607,FIND("-",AA1607)-1)),AA1607)</f>
        <v>10</v>
      </c>
      <c r="AC1607" s="1" t="str">
        <f>IF(AB1607="1", "January", IF(AB1607="2", "February", IF(AB1607="3", "March", IF(AB1607="4", "April", IF(AB1607="5", "May", IF(AB1607="6", "June", IF(AB1607="7", "July", IF(AB1607="8", "August", IF(AB1607="9", "September", IF(AB1607="10", "October", IF(AB1607="11", "November", IF(AB1607="12", "December", "Other"))))))))))))</f>
        <v>October</v>
      </c>
      <c r="AD1607" s="1" t="str">
        <f>IF(ISNUMBER(SEARCH("-",AA1607)),TRIM(RIGHT(AA1607,LEN(AA1607)-SEARCH("-",AA1607))),AA1607)</f>
        <v>11</v>
      </c>
      <c r="AE1607" s="1" t="str">
        <f>IF(AD1607="1", "January", IF(AD1607="2", "February", IF(AD1607="3", "March", IF(AD1607="4", "April", IF(AD1607="5", "May", IF(AD1607="6", "June", IF(AD1607="7", "July", IF(AD1607="8", "August", IF(AD1607="9", "September", IF(AD1607="10", "October", IF(AD1607="11", "November", IF(AD1607="12", "December", "Other"))))))))))))</f>
        <v>November</v>
      </c>
      <c r="AF1607" s="1" t="s">
        <v>25148</v>
      </c>
      <c r="AG1607" s="1" t="str">
        <f t="shared" si="728"/>
        <v xml:space="preserve">Seed </v>
      </c>
      <c r="AH1607"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7" s="1" t="s">
        <v>1951</v>
      </c>
      <c r="AJ1607" s="1" t="s">
        <v>1</v>
      </c>
      <c r="AK1607" s="1" t="s">
        <v>17106</v>
      </c>
      <c r="AL1607" s="1" t="str">
        <f t="shared" si="739"/>
        <v>Unscented</v>
      </c>
      <c r="AM1607" s="1" t="b">
        <v>0</v>
      </c>
      <c r="AN1607" s="1" t="b">
        <v>1</v>
      </c>
      <c r="AO1607" s="1" t="b">
        <v>0</v>
      </c>
      <c r="AP1607" s="5" t="s">
        <v>493</v>
      </c>
      <c r="AQ1607" s="5" t="str">
        <f t="shared" si="730"/>
        <v>Medium, Heavy</v>
      </c>
      <c r="AR1607" s="1" t="s">
        <v>10</v>
      </c>
      <c r="AS1607" s="1" t="str">
        <f t="shared" si="740"/>
        <v>None, Partial</v>
      </c>
      <c r="AT1607" s="1" t="str">
        <f t="shared" si="731"/>
        <v>Partial, Full</v>
      </c>
      <c r="AU1607" s="1" t="s">
        <v>29</v>
      </c>
      <c r="AV1607" s="1" t="str">
        <f t="shared" si="732"/>
        <v>Moist</v>
      </c>
      <c r="AW1607" s="1" t="s">
        <v>123</v>
      </c>
      <c r="AX1607" s="1" t="str">
        <f t="shared" si="733"/>
        <v>Acid, Neutral</v>
      </c>
      <c r="AY1607" s="1" t="b">
        <v>0</v>
      </c>
      <c r="AZ1607" s="1" t="b">
        <v>0</v>
      </c>
      <c r="BA1607" s="1" t="b">
        <v>0</v>
      </c>
      <c r="BB1607" s="1" t="s">
        <v>275</v>
      </c>
      <c r="BC1607" t="str">
        <f t="shared" si="734"/>
        <v>TRUE</v>
      </c>
      <c r="BE1607" t="str">
        <f t="shared" si="735"/>
        <v>FALSE</v>
      </c>
      <c r="BF1607" s="1" t="b">
        <v>0</v>
      </c>
      <c r="BG1607" s="1" t="b">
        <v>0</v>
      </c>
      <c r="BH1607" s="1" t="b">
        <v>0</v>
      </c>
      <c r="BI1607" s="1" t="s">
        <v>77</v>
      </c>
      <c r="BJ1607" s="1" t="str">
        <f t="shared" si="736"/>
        <v>TRUE</v>
      </c>
      <c r="BL1607" t="str">
        <f t="shared" si="737"/>
        <v>FALSE</v>
      </c>
      <c r="BM1607" s="1" t="b">
        <v>0</v>
      </c>
      <c r="BN1607" s="1" t="b">
        <v>0</v>
      </c>
      <c r="BO1607" s="1">
        <f t="shared" si="741"/>
        <v>13</v>
      </c>
      <c r="BP1607" s="1" t="s">
        <v>1952</v>
      </c>
      <c r="BQ1607" s="1" cm="1">
        <f t="array" ref="BQ1607">_xlfn.IFS(BP1607="None Known",0, LEN(BP1607)&gt;500, 5,LEN(BP1607)&gt;400, 4, LEN(BP1607)&gt;300, 3, LEN(BP1607)&gt;200, 2, LEN(BP1607)&gt;1, 1)</f>
        <v>5</v>
      </c>
      <c r="BR1607" s="16" t="s">
        <v>25331</v>
      </c>
      <c r="BS1607" s="1">
        <v>2</v>
      </c>
      <c r="BT1607" s="1" t="s">
        <v>495</v>
      </c>
      <c r="BU1607" s="1">
        <v>2</v>
      </c>
      <c r="BW1607" s="1" t="s">
        <v>31</v>
      </c>
      <c r="BX1607" s="1"/>
      <c r="BY1607" t="str">
        <f>_xlfn.XLOOKUP($B1607,Img_lookup!A:A,Img_lookup!B:B, "Not available")</f>
        <v>1e32757d-ca87-4a6c-8381-1143cdc6f80f</v>
      </c>
      <c r="BZ1607" t="str">
        <f>_xlfn.XLOOKUP($B1607,Img_lookup!A:A,Img_lookup!C:C, "Not available")</f>
        <v>Quercus dentata</v>
      </c>
      <c r="CA1607" t="str">
        <f>_xlfn.XLOOKUP($B1607,Img_lookup!A:A,Img_lookup!D:D, "Not available")</f>
        <v>Bambizoe</v>
      </c>
      <c r="CB1607" t="str">
        <f>_xlfn.XLOOKUP($B1607,Img_lookup!A:A,Img_lookup!E:E, "https://imgur.com/aT5wafe")</f>
        <v>https://api.openverse.engineering/v1/images/1e32757d-ca87-4a6c-8381-1143cdc6f80f/thumb/</v>
      </c>
    </row>
    <row r="1608" spans="1:80" ht="409.6" x14ac:dyDescent="0.15">
      <c r="A1608" s="1" t="s">
        <v>486</v>
      </c>
      <c r="B1608" s="1" t="s">
        <v>11497</v>
      </c>
      <c r="C1608" s="1" t="s">
        <v>11498</v>
      </c>
      <c r="E1608" s="1" t="s">
        <v>11499</v>
      </c>
      <c r="F1608" s="1" t="s">
        <v>62</v>
      </c>
      <c r="G1608" s="1" t="s">
        <v>62</v>
      </c>
      <c r="H1608" s="11" t="str">
        <f t="shared" si="744"/>
        <v>Perennial</v>
      </c>
      <c r="I1608" s="1" t="s">
        <v>17107</v>
      </c>
      <c r="J1608" s="1">
        <v>25</v>
      </c>
      <c r="L1608" t="str" cm="1">
        <f t="array" ref="L1608">_xlfn.IFS(J1608+K1608="", "Unknown", J1608+K1608&gt;3, "Large", J1608+K1608&gt;0.5, "Medium", J1608+K1608&gt;0, "Small")</f>
        <v>Large</v>
      </c>
      <c r="M1608" s="1">
        <v>6</v>
      </c>
      <c r="N1608" cm="1">
        <f t="array" ref="N1608">IF($M1608="",INDEX($M$2:$M$2176,MATCH(1,INDEX(($A$2:$A$2176=$A1608)*($M$2:$M$2176&lt;&gt;""),0),0)),$M1608)</f>
        <v>6</v>
      </c>
      <c r="O1608" s="2" t="str">
        <f t="shared" si="738"/>
        <v>Seasonal outdoors</v>
      </c>
      <c r="P1608" s="1" t="s">
        <v>11500</v>
      </c>
      <c r="Q1608" s="1" t="s">
        <v>17110</v>
      </c>
      <c r="R1608" t="str">
        <f t="shared" si="742"/>
        <v>Medium</v>
      </c>
      <c r="T1608" s="1"/>
      <c r="U1608" s="1"/>
      <c r="V1608" s="1" t="s">
        <v>188</v>
      </c>
      <c r="W1608" s="6" t="str">
        <f t="shared" si="743"/>
        <v>4</v>
      </c>
      <c r="X1608" t="str">
        <f>IF(W1608="1", "January", IF(W1608="2", "February", IF(W1608="3", "March", IF(W1608="4", "April", IF(W1608="5", "May", IF(W1608="6", "June", IF(W1608="7", "July", IF(W1608="8", "August", IF(W1608="9", "September", IF(W1608="10", "October", IF(W1608="11", "November", IF(W1608="12", "December", "Other"))))))))))))</f>
        <v>April</v>
      </c>
      <c r="Y1608" s="2" t="str">
        <f>IF(ISNUMBER(SEARCH("-",V1608)),TRIM(RIGHT(V1608,LEN(V1608)-SEARCH("-",V1608))),V1608)</f>
        <v>5</v>
      </c>
      <c r="Z1608" s="2" t="str">
        <f>IF(Y1608="1", "January", IF(Y1608="2", "February", IF(Y1608="3", "March", IF(Y1608="4", "April", IF(Y1608="5", "May", IF(Y1608="6", "June", IF(Y1608="7", "July", IF(Y1608="8", "August", IF(Y1608="9", "September", IF(Y1608="10", "October", IF(Y1608="11", "November", IF(Y1608="12", "December", "Other"))))))))))))</f>
        <v>May</v>
      </c>
      <c r="AA1608" s="1">
        <v>10</v>
      </c>
      <c r="AB1608" s="1">
        <f>IF(ISNUMBER(SEARCH("-",AA1608)),TRIM(LEFT(AA1608,FIND("-",AA1608)-1)),AA1608)</f>
        <v>10</v>
      </c>
      <c r="AC1608" s="1" t="str">
        <f>IF(AB1608=1, "January", IF(AB1608=2, "February", IF(AB1608=3, "March", IF(AB1608=4, "April", IF(AB1608=5, "May", IF(AB1608=6, "June", IF(AB1608=7, "July", IF(AB1608=8, "August", IF(AB1608=9, "September", IF(AB1608=10, "October", IF(AB1608=11, "November", IF(AB1608=12, "December", "Other"))))))))))))</f>
        <v>October</v>
      </c>
      <c r="AD1608" s="1"/>
      <c r="AE1608" s="1"/>
      <c r="AF1608" s="1" t="s">
        <v>25148</v>
      </c>
      <c r="AG1608" s="1" t="str">
        <f t="shared" si="728"/>
        <v xml:space="preserve">Seed </v>
      </c>
      <c r="AH1608"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08" s="1" t="s">
        <v>11501</v>
      </c>
      <c r="AJ1608" s="1" t="s">
        <v>1</v>
      </c>
      <c r="AK1608" s="1" t="s">
        <v>17106</v>
      </c>
      <c r="AL1608" s="1" t="str">
        <f t="shared" si="739"/>
        <v>Unscented</v>
      </c>
      <c r="AM1608" s="1" t="b">
        <v>0</v>
      </c>
      <c r="AN1608" s="1" t="b">
        <v>1</v>
      </c>
      <c r="AO1608" s="1" t="b">
        <v>0</v>
      </c>
      <c r="AP1608" s="5" t="s">
        <v>493</v>
      </c>
      <c r="AQ1608" s="5" t="str">
        <f t="shared" si="730"/>
        <v>Medium, Heavy</v>
      </c>
      <c r="AR1608" s="1" t="s">
        <v>10</v>
      </c>
      <c r="AS1608" s="1" t="str">
        <f t="shared" si="740"/>
        <v>None, Partial</v>
      </c>
      <c r="AT1608" s="1" t="str">
        <f t="shared" si="731"/>
        <v>Partial, Full</v>
      </c>
      <c r="AU1608" s="1" t="s">
        <v>29</v>
      </c>
      <c r="AV1608" s="1" t="str">
        <f t="shared" si="732"/>
        <v>Moist</v>
      </c>
      <c r="AW1608" s="1" t="s">
        <v>12</v>
      </c>
      <c r="AX1608" s="1" t="str">
        <f t="shared" si="733"/>
        <v>Acid, Neutral, Alkaline</v>
      </c>
      <c r="AY1608" s="1" t="b">
        <v>0</v>
      </c>
      <c r="AZ1608" s="1" t="b">
        <v>0</v>
      </c>
      <c r="BA1608" s="1" t="b">
        <v>0</v>
      </c>
      <c r="BB1608" s="1" t="s">
        <v>275</v>
      </c>
      <c r="BC1608" t="str">
        <f t="shared" si="734"/>
        <v>TRUE</v>
      </c>
      <c r="BE1608" t="str">
        <f t="shared" si="735"/>
        <v>FALSE</v>
      </c>
      <c r="BF1608" s="1" t="b">
        <v>0</v>
      </c>
      <c r="BG1608" s="1" t="b">
        <v>0</v>
      </c>
      <c r="BH1608" s="1" t="b">
        <v>0</v>
      </c>
      <c r="BI1608" s="1" t="s">
        <v>77</v>
      </c>
      <c r="BJ1608" s="1" t="str">
        <f t="shared" si="736"/>
        <v>TRUE</v>
      </c>
      <c r="BL1608" t="str">
        <f t="shared" si="737"/>
        <v>FALSE</v>
      </c>
      <c r="BM1608" s="1" t="b">
        <v>0</v>
      </c>
      <c r="BN1608" s="1" t="b">
        <v>0</v>
      </c>
      <c r="BO1608" s="1">
        <f t="shared" si="741"/>
        <v>10</v>
      </c>
      <c r="BP1608" s="1" t="s">
        <v>11502</v>
      </c>
      <c r="BQ1608" s="1" cm="1">
        <f t="array" ref="BQ1608">_xlfn.IFS(BP1608="None Known",0, LEN(BP1608)&gt;500, 5,LEN(BP1608)&gt;400, 4, LEN(BP1608)&gt;300, 3, LEN(BP1608)&gt;200, 2, LEN(BP1608)&gt;1, 1)</f>
        <v>5</v>
      </c>
      <c r="BR1608" s="16" t="s">
        <v>25332</v>
      </c>
      <c r="BS1608" s="1">
        <v>1</v>
      </c>
      <c r="BT1608" s="1" t="s">
        <v>11503</v>
      </c>
      <c r="BU1608" s="1">
        <v>2</v>
      </c>
      <c r="BV1608" s="1" t="s">
        <v>11504</v>
      </c>
      <c r="BW1608" s="1" t="s">
        <v>31</v>
      </c>
      <c r="BX1608" s="1"/>
      <c r="BY1608" t="str">
        <f>_xlfn.XLOOKUP($B1608,Img_lookup!A:A,Img_lookup!B:B, "Not available")</f>
        <v>267be56d-9367-4cb1-a48b-4bfa5ed6422c</v>
      </c>
      <c r="BZ1608" t="str">
        <f>_xlfn.XLOOKUP($B1608,Img_lookup!A:A,Img_lookup!C:C, "Not available")</f>
        <v>Quercus falcata</v>
      </c>
      <c r="CA1608" t="str">
        <f>_xlfn.XLOOKUP($B1608,Img_lookup!A:A,Img_lookup!D:D, "Not available")</f>
        <v>Bruce Kirchoff</v>
      </c>
      <c r="CB1608" t="str">
        <f>_xlfn.XLOOKUP($B1608,Img_lookup!A:A,Img_lookup!E:E, "https://imgur.com/aT5wafe")</f>
        <v>https://api.openverse.engineering/v1/images/267be56d-9367-4cb1-a48b-4bfa5ed6422c/thumb/</v>
      </c>
    </row>
    <row r="1609" spans="1:80" ht="409.6" x14ac:dyDescent="0.15">
      <c r="A1609" s="1" t="s">
        <v>486</v>
      </c>
      <c r="B1609" s="1" t="s">
        <v>12124</v>
      </c>
      <c r="C1609" s="1" t="s">
        <v>12125</v>
      </c>
      <c r="D1609" s="1" t="s">
        <v>12126</v>
      </c>
      <c r="E1609" s="1" t="s">
        <v>12127</v>
      </c>
      <c r="F1609" s="1" t="s">
        <v>22</v>
      </c>
      <c r="G1609" s="1" t="s">
        <v>22</v>
      </c>
      <c r="H1609" s="11" t="str">
        <f t="shared" si="744"/>
        <v>Perennial</v>
      </c>
      <c r="I1609" s="1" t="s">
        <v>17107</v>
      </c>
      <c r="J1609" s="1">
        <v>4.5</v>
      </c>
      <c r="L1609" t="str" cm="1">
        <f t="array" ref="L1609">_xlfn.IFS(J1609+K1609="", "Unknown", J1609+K1609&gt;3, "Large", J1609+K1609&gt;0.5, "Medium", J1609+K1609&gt;0, "Small")</f>
        <v>Large</v>
      </c>
      <c r="M1609" s="1">
        <v>4</v>
      </c>
      <c r="N1609" cm="1">
        <f t="array" ref="N1609">IF($M1609="",INDEX($M$2:$M$2176,MATCH(1,INDEX(($A$2:$A$2176=$A1609)*($M$2:$M$2176&lt;&gt;""),0),0)),$M1609)</f>
        <v>4</v>
      </c>
      <c r="O1609" s="2" t="str">
        <f t="shared" si="738"/>
        <v>Hardy to cold</v>
      </c>
      <c r="P1609" s="1" t="s">
        <v>12128</v>
      </c>
      <c r="Q1609" s="1" t="s">
        <v>17111</v>
      </c>
      <c r="R1609" t="str">
        <f t="shared" si="742"/>
        <v>Slow</v>
      </c>
      <c r="T1609" s="1"/>
      <c r="U1609" s="1"/>
      <c r="V1609" s="1">
        <v>5</v>
      </c>
      <c r="W1609" s="6">
        <f t="shared" si="743"/>
        <v>5</v>
      </c>
      <c r="X1609" t="str">
        <f>IF(W1609=1, "January", IF(W1609=2, "February", IF(W1609=3, "March", IF(W1609=4, "April", IF(W1609=5, "May", IF(W1609=6, "June", IF(W1609=7, "July", IF(W1609=8, "August", IF(W1609=9, "September", IF(W1609=10, "October", IF(W1609=11, "November", IF(W1609=12, "December", "Other"))))))))))))</f>
        <v>May</v>
      </c>
      <c r="Y1609" s="1"/>
      <c r="Z1609" s="1"/>
      <c r="AA1609" s="1">
        <v>10</v>
      </c>
      <c r="AB1609" s="1">
        <f>IF(ISNUMBER(SEARCH("-",AA1609)),TRIM(LEFT(AA1609,FIND("-",AA1609)-1)),AA1609)</f>
        <v>10</v>
      </c>
      <c r="AC1609" s="1" t="str">
        <f>IF(AB1609=1, "January", IF(AB1609=2, "February", IF(AB1609=3, "March", IF(AB1609=4, "April", IF(AB1609=5, "May", IF(AB1609=6, "June", IF(AB1609=7, "July", IF(AB1609=8, "August", IF(AB1609=9, "September", IF(AB1609=10, "October", IF(AB1609=11, "November", IF(AB1609=12, "December", "Other"))))))))))))</f>
        <v>October</v>
      </c>
      <c r="AD1609" s="1"/>
      <c r="AE1609" s="1"/>
      <c r="AF1609" s="16" t="s">
        <v>25149</v>
      </c>
      <c r="AG1609" s="1" t="str">
        <f t="shared" si="728"/>
        <v xml:space="preserve">Seed </v>
      </c>
      <c r="AH1609"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
Division of suckers in the dormant season[11].</v>
      </c>
      <c r="AI1609" s="1" t="s">
        <v>12129</v>
      </c>
      <c r="AJ1609" s="1" t="s">
        <v>1</v>
      </c>
      <c r="AK1609" s="1" t="s">
        <v>17106</v>
      </c>
      <c r="AL1609" s="1" t="str">
        <f t="shared" si="739"/>
        <v>Unscented</v>
      </c>
      <c r="AM1609" s="1" t="b">
        <v>0</v>
      </c>
      <c r="AN1609" s="1" t="b">
        <v>1</v>
      </c>
      <c r="AO1609" s="1" t="b">
        <v>0</v>
      </c>
      <c r="AP1609" s="5" t="s">
        <v>493</v>
      </c>
      <c r="AQ1609" s="5" t="str">
        <f t="shared" si="730"/>
        <v>Medium, Heavy</v>
      </c>
      <c r="AR1609" s="1" t="s">
        <v>10</v>
      </c>
      <c r="AS1609" s="1" t="str">
        <f t="shared" si="740"/>
        <v>None, Partial</v>
      </c>
      <c r="AT1609" s="1" t="str">
        <f t="shared" si="731"/>
        <v>Partial, Full</v>
      </c>
      <c r="AU1609" s="1" t="s">
        <v>11</v>
      </c>
      <c r="AV1609" s="1" t="str">
        <f t="shared" si="732"/>
        <v>Dry, Moist</v>
      </c>
      <c r="AW1609" s="1" t="s">
        <v>12</v>
      </c>
      <c r="AX1609" s="1" t="str">
        <f t="shared" si="733"/>
        <v>Acid, Neutral, Alkaline</v>
      </c>
      <c r="AY1609" s="1" t="b">
        <v>0</v>
      </c>
      <c r="AZ1609" s="1" t="b">
        <v>0</v>
      </c>
      <c r="BA1609" s="1" t="b">
        <v>0</v>
      </c>
      <c r="BB1609" s="1" t="s">
        <v>275</v>
      </c>
      <c r="BC1609" t="str">
        <f t="shared" si="734"/>
        <v>TRUE</v>
      </c>
      <c r="BE1609" t="str">
        <f t="shared" si="735"/>
        <v>FALSE</v>
      </c>
      <c r="BF1609" s="1" t="b">
        <v>0</v>
      </c>
      <c r="BG1609" s="1" t="b">
        <v>0</v>
      </c>
      <c r="BH1609" s="1" t="b">
        <v>0</v>
      </c>
      <c r="BI1609" s="1" t="s">
        <v>77</v>
      </c>
      <c r="BJ1609" s="1" t="str">
        <f t="shared" si="736"/>
        <v>TRUE</v>
      </c>
      <c r="BL1609" t="str">
        <f t="shared" si="737"/>
        <v>FALSE</v>
      </c>
      <c r="BM1609" s="1" t="b">
        <v>0</v>
      </c>
      <c r="BN1609" s="1" t="b">
        <v>0</v>
      </c>
      <c r="BO1609" s="1">
        <f t="shared" si="741"/>
        <v>16</v>
      </c>
      <c r="BP1609" s="1" t="s">
        <v>12130</v>
      </c>
      <c r="BQ1609" s="1" cm="1">
        <f t="array" ref="BQ1609">_xlfn.IFS(BP1609="None Known",0, LEN(BP1609)&gt;500, 5,LEN(BP1609)&gt;400, 4, LEN(BP1609)&gt;300, 3, LEN(BP1609)&gt;200, 2, LEN(BP1609)&gt;1, 1)</f>
        <v>5</v>
      </c>
      <c r="BR1609" s="16" t="s">
        <v>25023</v>
      </c>
      <c r="BS1609" s="1">
        <v>3</v>
      </c>
      <c r="BT1609" s="1" t="s">
        <v>12131</v>
      </c>
      <c r="BU1609" s="1">
        <v>2</v>
      </c>
      <c r="BV1609" s="1" t="s">
        <v>6159</v>
      </c>
      <c r="BW1609" s="1" t="s">
        <v>31</v>
      </c>
      <c r="BX1609" s="1"/>
      <c r="BY1609" t="str">
        <f>_xlfn.XLOOKUP($B1609,Img_lookup!A:A,Img_lookup!B:B, "Not available")</f>
        <v>0554922e-229f-46ec-9eaa-8a48250d2d17</v>
      </c>
      <c r="BZ1609" t="str">
        <f>_xlfn.XLOOKUP($B1609,Img_lookup!A:A,Img_lookup!C:C, "Not available")</f>
        <v>Quercus gambelii (Gambel oak) (Warner Point Trail, Black Canyon of the Gunnison National Park, Colorado, USA) 2</v>
      </c>
      <c r="CA1609" t="str">
        <f>_xlfn.XLOOKUP($B1609,Img_lookup!A:A,Img_lookup!D:D, "Not available")</f>
        <v>James St. John</v>
      </c>
      <c r="CB1609" t="str">
        <f>_xlfn.XLOOKUP($B1609,Img_lookup!A:A,Img_lookup!E:E, "https://imgur.com/aT5wafe")</f>
        <v>https://api.openverse.engineering/v1/images/0554922e-229f-46ec-9eaa-8a48250d2d17/thumb/</v>
      </c>
    </row>
    <row r="1610" spans="1:80" ht="409.6" x14ac:dyDescent="0.15">
      <c r="A1610" s="1" t="s">
        <v>486</v>
      </c>
      <c r="B1610" s="1" t="s">
        <v>12071</v>
      </c>
      <c r="C1610" s="1" t="s">
        <v>12072</v>
      </c>
      <c r="E1610" s="1" t="s">
        <v>12073</v>
      </c>
      <c r="F1610" s="1" t="s">
        <v>62</v>
      </c>
      <c r="G1610" s="1" t="s">
        <v>62</v>
      </c>
      <c r="H1610" s="11" t="str">
        <f t="shared" si="744"/>
        <v>Perennial</v>
      </c>
      <c r="I1610" s="1" t="s">
        <v>17108</v>
      </c>
      <c r="J1610" s="1">
        <v>25</v>
      </c>
      <c r="K1610" s="1">
        <v>20</v>
      </c>
      <c r="L1610" t="str" cm="1">
        <f t="array" ref="L1610">_xlfn.IFS(J1610+K1610="", "Unknown", J1610+K1610&gt;3, "Large", J1610+K1610&gt;0.5, "Medium", J1610+K1610&gt;0, "Small")</f>
        <v>Large</v>
      </c>
      <c r="M1610" s="1">
        <v>7</v>
      </c>
      <c r="N1610" cm="1">
        <f t="array" ref="N1610">IF($M1610="",INDEX($M$2:$M$2176,MATCH(1,INDEX(($A$2:$A$2176=$A1610)*($M$2:$M$2176&lt;&gt;""),0),0)),$M1610)</f>
        <v>7</v>
      </c>
      <c r="O1610" s="2" t="str">
        <f t="shared" si="738"/>
        <v>Seasonal outdoors</v>
      </c>
      <c r="P1610" s="1" t="s">
        <v>11894</v>
      </c>
      <c r="Q1610" s="1" t="s">
        <v>17111</v>
      </c>
      <c r="R1610" t="str">
        <f t="shared" si="742"/>
        <v>Slow</v>
      </c>
      <c r="S1610" s="1" t="s">
        <v>24</v>
      </c>
      <c r="T1610" s="1" t="str">
        <f>LEFT(S1610,FIND("-",S1610)-1)</f>
        <v xml:space="preserve">1 </v>
      </c>
      <c r="U1610" s="1" t="str">
        <f>RIGHT(S1610,FIND("-",S1610)-1)</f>
        <v>12</v>
      </c>
      <c r="V1610" s="1" t="s">
        <v>96</v>
      </c>
      <c r="W1610" s="6" t="str">
        <f t="shared" si="743"/>
        <v>5</v>
      </c>
      <c r="X1610" t="str">
        <f>IF(W1610="1", "January", IF(W1610="2", "February", IF(W1610="3", "March", IF(W1610="4", "April", IF(W1610="5", "May", IF(W1610="6", "June", IF(W1610="7", "July", IF(W1610="8", "August", IF(W1610="9", "September", IF(W1610="10", "October", IF(W1610="11", "November", IF(W1610="12", "December", "Other"))))))))))))</f>
        <v>May</v>
      </c>
      <c r="Y1610" s="2" t="str">
        <f>IF(ISNUMBER(SEARCH("-",V1610)),TRIM(RIGHT(V1610,LEN(V1610)-SEARCH("-",V1610))),V1610)</f>
        <v>6</v>
      </c>
      <c r="Z1610" s="2" t="str">
        <f>IF(Y1610="1", "January", IF(Y1610="2", "February", IF(Y1610="3", "March", IF(Y1610="4", "April", IF(Y1610="5", "May", IF(Y1610="6", "June", IF(Y1610="7", "July", IF(Y1610="8", "August", IF(Y1610="9", "September", IF(Y1610="10", "October", IF(Y1610="11", "November", IF(Y1610="12", "December", "Other"))))))))))))</f>
        <v>June</v>
      </c>
      <c r="AA1610" s="1" t="s">
        <v>109</v>
      </c>
      <c r="AB1610" s="1" t="str">
        <f>IF(ISNUMBER(SEARCH("-",AA1610)),TRIM(LEFT(AA1610,FIND("-",AA1610)-1)),AA1610)</f>
        <v>9</v>
      </c>
      <c r="AC1610" s="1" t="str">
        <f>IF(AB1610="1", "January", IF(AB1610="2", "February", IF(AB1610="3", "March", IF(AB1610="4", "April", IF(AB1610="5", "May", IF(AB1610="6", "June", IF(AB1610="7", "July", IF(AB1610="8", "August", IF(AB1610="9", "September", IF(AB1610="10", "October", IF(AB1610="11", "November", IF(AB1610="12", "December", "Other"))))))))))))</f>
        <v>September</v>
      </c>
      <c r="AD1610" s="1" t="str">
        <f>IF(ISNUMBER(SEARCH("-",AA1610)),TRIM(RIGHT(AA1610,LEN(AA1610)-SEARCH("-",AA1610))),AA1610)</f>
        <v>10</v>
      </c>
      <c r="AE1610" s="1" t="str">
        <f>IF(AD1610="1", "January", IF(AD1610="2", "February", IF(AD1610="3", "March", IF(AD1610="4", "April", IF(AD1610="5", "May", IF(AD1610="6", "June", IF(AD1610="7", "July", IF(AD1610="8", "August", IF(AD1610="9", "September", IF(AD1610="10", "October", IF(AD1610="11", "November", IF(AD1610="12", "December", "Other"))))))))))))</f>
        <v>October</v>
      </c>
      <c r="AF1610" s="1" t="s">
        <v>25148</v>
      </c>
      <c r="AG1610" s="1" t="str">
        <f t="shared" si="728"/>
        <v xml:space="preserve">Seed </v>
      </c>
      <c r="AH1610"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0" s="1" t="s">
        <v>12074</v>
      </c>
      <c r="AJ1610" s="1" t="s">
        <v>1</v>
      </c>
      <c r="AK1610" s="1" t="s">
        <v>17106</v>
      </c>
      <c r="AL1610" s="1" t="str">
        <f t="shared" si="739"/>
        <v>Unscented</v>
      </c>
      <c r="AM1610" s="1" t="b">
        <v>0</v>
      </c>
      <c r="AN1610" s="1" t="b">
        <v>1</v>
      </c>
      <c r="AO1610" s="1" t="b">
        <v>0</v>
      </c>
      <c r="AP1610" s="5" t="s">
        <v>28</v>
      </c>
      <c r="AQ1610" s="5" t="str">
        <f t="shared" si="730"/>
        <v>Light, Medium, Heavy</v>
      </c>
      <c r="AR1610" s="1" t="s">
        <v>10</v>
      </c>
      <c r="AS1610" s="1" t="str">
        <f t="shared" si="740"/>
        <v>None, Partial</v>
      </c>
      <c r="AT1610" s="1" t="str">
        <f t="shared" si="731"/>
        <v>Partial, Full</v>
      </c>
      <c r="AU1610" s="1" t="s">
        <v>29</v>
      </c>
      <c r="AV1610" s="1" t="str">
        <f t="shared" si="732"/>
        <v>Moist</v>
      </c>
      <c r="AW1610" s="1" t="s">
        <v>12</v>
      </c>
      <c r="AX1610" s="1" t="str">
        <f t="shared" si="733"/>
        <v>Acid, Neutral, Alkaline</v>
      </c>
      <c r="AY1610" s="1" t="b">
        <v>0</v>
      </c>
      <c r="AZ1610" s="1" t="b">
        <v>1</v>
      </c>
      <c r="BA1610" s="1" t="b">
        <v>0</v>
      </c>
      <c r="BB1610" s="1" t="s">
        <v>29</v>
      </c>
      <c r="BC1610" t="str">
        <f t="shared" si="734"/>
        <v>TRUE</v>
      </c>
      <c r="BE1610" t="str">
        <f t="shared" si="735"/>
        <v>FALSE</v>
      </c>
      <c r="BF1610" s="1" t="b">
        <v>0</v>
      </c>
      <c r="BG1610" s="1" t="b">
        <v>1</v>
      </c>
      <c r="BH1610" s="1" t="b">
        <v>0</v>
      </c>
      <c r="BJ1610" s="1" t="str">
        <f t="shared" si="736"/>
        <v>FALSE</v>
      </c>
      <c r="BL1610" t="str">
        <f t="shared" si="737"/>
        <v>FALSE</v>
      </c>
      <c r="BM1610" s="1" t="b">
        <v>0</v>
      </c>
      <c r="BN1610" s="1" t="b">
        <v>0</v>
      </c>
      <c r="BO1610" s="1">
        <f t="shared" si="741"/>
        <v>22</v>
      </c>
      <c r="BP1610" s="1" t="s">
        <v>11896</v>
      </c>
      <c r="BQ1610" s="1" cm="1">
        <f t="array" ref="BQ1610">_xlfn.IFS(BP1610="None Known",0, LEN(BP1610)&gt;500, 5,LEN(BP1610)&gt;400, 4, LEN(BP1610)&gt;300, 3, LEN(BP1610)&gt;200, 2, LEN(BP1610)&gt;1, 1)</f>
        <v>5</v>
      </c>
      <c r="BR1610" s="16" t="s">
        <v>25024</v>
      </c>
      <c r="BS1610" s="1">
        <v>5</v>
      </c>
      <c r="BT1610" s="1" t="s">
        <v>495</v>
      </c>
      <c r="BU1610" s="1">
        <v>2</v>
      </c>
      <c r="BV1610" s="1" t="s">
        <v>12075</v>
      </c>
      <c r="BW1610" s="1" t="s">
        <v>31</v>
      </c>
      <c r="BX1610" s="1"/>
      <c r="BY1610" t="str">
        <f>_xlfn.XLOOKUP($B1610,Img_lookup!A:A,Img_lookup!B:B, "Not available")</f>
        <v>91a67b86-7aa3-4f1e-ba76-df6544e1a682</v>
      </c>
      <c r="BZ1610" t="str">
        <f>_xlfn.XLOOKUP($B1610,Img_lookup!A:A,Img_lookup!C:C, "Not available")</f>
        <v>Ilice di Carrinu (Quercus Ilex)</v>
      </c>
      <c r="CA1610" t="str">
        <f>_xlfn.XLOOKUP($B1610,Img_lookup!A:A,Img_lookup!D:D, "Not available")</f>
        <v>piero giuffrida | jebel</v>
      </c>
      <c r="CB1610" t="str">
        <f>_xlfn.XLOOKUP($B1610,Img_lookup!A:A,Img_lookup!E:E, "https://imgur.com/aT5wafe")</f>
        <v>https://api.openverse.engineering/v1/images/91a67b86-7aa3-4f1e-ba76-df6544e1a682/thumb/</v>
      </c>
    </row>
    <row r="1611" spans="1:80" ht="409.6" x14ac:dyDescent="0.15">
      <c r="A1611" s="1" t="s">
        <v>486</v>
      </c>
      <c r="B1611" s="1" t="s">
        <v>11891</v>
      </c>
      <c r="C1611" s="1" t="s">
        <v>11892</v>
      </c>
      <c r="D1611" s="1" t="s">
        <v>11893</v>
      </c>
      <c r="E1611" s="1" t="s">
        <v>339</v>
      </c>
      <c r="F1611" s="1" t="s">
        <v>62</v>
      </c>
      <c r="G1611" s="1" t="s">
        <v>62</v>
      </c>
      <c r="H1611" s="11" t="str">
        <f t="shared" si="744"/>
        <v>Perennial</v>
      </c>
      <c r="I1611" s="1" t="s">
        <v>17108</v>
      </c>
      <c r="J1611" s="1">
        <v>25</v>
      </c>
      <c r="K1611" s="1">
        <v>20</v>
      </c>
      <c r="L1611" t="str" cm="1">
        <f t="array" ref="L1611">_xlfn.IFS(J1611+K1611="", "Unknown", J1611+K1611&gt;3, "Large", J1611+K1611&gt;0.5, "Medium", J1611+K1611&gt;0, "Small")</f>
        <v>Large</v>
      </c>
      <c r="M1611" s="1">
        <v>7</v>
      </c>
      <c r="N1611" cm="1">
        <f t="array" ref="N1611">IF($M1611="",INDEX($M$2:$M$2176,MATCH(1,INDEX(($A$2:$A$2176=$A1611)*($M$2:$M$2176&lt;&gt;""),0),0)),$M1611)</f>
        <v>7</v>
      </c>
      <c r="O1611" s="2" t="str">
        <f t="shared" si="738"/>
        <v>Seasonal outdoors</v>
      </c>
      <c r="P1611" s="1" t="s">
        <v>11894</v>
      </c>
      <c r="Q1611" s="1" t="s">
        <v>17111</v>
      </c>
      <c r="R1611" t="str">
        <f t="shared" si="742"/>
        <v>Slow</v>
      </c>
      <c r="S1611" s="1" t="s">
        <v>24</v>
      </c>
      <c r="T1611" s="1" t="str">
        <f>LEFT(S1611,FIND("-",S1611)-1)</f>
        <v xml:space="preserve">1 </v>
      </c>
      <c r="U1611" s="1" t="str">
        <f>RIGHT(S1611,FIND("-",S1611)-1)</f>
        <v>12</v>
      </c>
      <c r="V1611" s="1" t="s">
        <v>96</v>
      </c>
      <c r="W1611" s="6" t="str">
        <f t="shared" si="743"/>
        <v>5</v>
      </c>
      <c r="X1611" t="str">
        <f>IF(W1611="1", "January", IF(W1611="2", "February", IF(W1611="3", "March", IF(W1611="4", "April", IF(W1611="5", "May", IF(W1611="6", "June", IF(W1611="7", "July", IF(W1611="8", "August", IF(W1611="9", "September", IF(W1611="10", "October", IF(W1611="11", "November", IF(W1611="12", "December", "Other"))))))))))))</f>
        <v>May</v>
      </c>
      <c r="Y1611" s="2" t="str">
        <f>IF(ISNUMBER(SEARCH("-",V1611)),TRIM(RIGHT(V1611,LEN(V1611)-SEARCH("-",V1611))),V1611)</f>
        <v>6</v>
      </c>
      <c r="Z1611" s="2" t="str">
        <f>IF(Y1611="1", "January", IF(Y1611="2", "February", IF(Y1611="3", "March", IF(Y1611="4", "April", IF(Y1611="5", "May", IF(Y1611="6", "June", IF(Y1611="7", "July", IF(Y1611="8", "August", IF(Y1611="9", "September", IF(Y1611="10", "October", IF(Y1611="11", "November", IF(Y1611="12", "December", "Other"))))))))))))</f>
        <v>June</v>
      </c>
      <c r="AA1611" s="1" t="s">
        <v>109</v>
      </c>
      <c r="AB1611" s="1" t="str">
        <f>IF(ISNUMBER(SEARCH("-",AA1611)),TRIM(LEFT(AA1611,FIND("-",AA1611)-1)),AA1611)</f>
        <v>9</v>
      </c>
      <c r="AC1611" s="1" t="str">
        <f>IF(AB1611="1", "January", IF(AB1611="2", "February", IF(AB1611="3", "March", IF(AB1611="4", "April", IF(AB1611="5", "May", IF(AB1611="6", "June", IF(AB1611="7", "July", IF(AB1611="8", "August", IF(AB1611="9", "September", IF(AB1611="10", "October", IF(AB1611="11", "November", IF(AB1611="12", "December", "Other"))))))))))))</f>
        <v>September</v>
      </c>
      <c r="AD1611" s="1" t="str">
        <f>IF(ISNUMBER(SEARCH("-",AA1611)),TRIM(RIGHT(AA1611,LEN(AA1611)-SEARCH("-",AA1611))),AA1611)</f>
        <v>10</v>
      </c>
      <c r="AE1611" s="1" t="str">
        <f>IF(AD1611="1", "January", IF(AD1611="2", "February", IF(AD1611="3", "March", IF(AD1611="4", "April", IF(AD1611="5", "May", IF(AD1611="6", "June", IF(AD1611="7", "July", IF(AD1611="8", "August", IF(AD1611="9", "September", IF(AD1611="10", "October", IF(AD1611="11", "November", IF(AD1611="12", "December", "Other"))))))))))))</f>
        <v>October</v>
      </c>
      <c r="AF1611" s="1" t="s">
        <v>25148</v>
      </c>
      <c r="AG1611" s="1" t="str">
        <f t="shared" si="728"/>
        <v xml:space="preserve">Seed </v>
      </c>
      <c r="AH1611"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1" s="1" t="s">
        <v>11895</v>
      </c>
      <c r="AJ1611" s="1" t="s">
        <v>1</v>
      </c>
      <c r="AK1611" s="1" t="s">
        <v>17106</v>
      </c>
      <c r="AL1611" s="1" t="str">
        <f t="shared" si="739"/>
        <v>Unscented</v>
      </c>
      <c r="AM1611" s="1" t="b">
        <v>0</v>
      </c>
      <c r="AN1611" s="1" t="b">
        <v>1</v>
      </c>
      <c r="AO1611" s="1" t="b">
        <v>0</v>
      </c>
      <c r="AP1611" s="5" t="s">
        <v>28</v>
      </c>
      <c r="AQ1611" s="5" t="str">
        <f t="shared" si="730"/>
        <v>Light, Medium, Heavy</v>
      </c>
      <c r="AR1611" s="1" t="s">
        <v>10</v>
      </c>
      <c r="AS1611" s="1" t="str">
        <f t="shared" si="740"/>
        <v>None, Partial</v>
      </c>
      <c r="AT1611" s="1" t="str">
        <f t="shared" si="731"/>
        <v>Partial, Full</v>
      </c>
      <c r="AU1611" s="1" t="s">
        <v>29</v>
      </c>
      <c r="AV1611" s="1" t="str">
        <f t="shared" si="732"/>
        <v>Moist</v>
      </c>
      <c r="AW1611" s="1" t="s">
        <v>12</v>
      </c>
      <c r="AX1611" s="1" t="str">
        <f t="shared" si="733"/>
        <v>Acid, Neutral, Alkaline</v>
      </c>
      <c r="AY1611" s="1" t="b">
        <v>0</v>
      </c>
      <c r="AZ1611" s="1" t="b">
        <v>0</v>
      </c>
      <c r="BA1611" s="1" t="b">
        <v>0</v>
      </c>
      <c r="BB1611" s="1" t="s">
        <v>29</v>
      </c>
      <c r="BC1611" t="str">
        <f t="shared" si="734"/>
        <v>TRUE</v>
      </c>
      <c r="BE1611" t="str">
        <f t="shared" si="735"/>
        <v>FALSE</v>
      </c>
      <c r="BF1611" s="1" t="b">
        <v>0</v>
      </c>
      <c r="BG1611" s="1" t="b">
        <v>1</v>
      </c>
      <c r="BH1611" s="1" t="b">
        <v>0</v>
      </c>
      <c r="BJ1611" s="1" t="str">
        <f t="shared" si="736"/>
        <v>FALSE</v>
      </c>
      <c r="BL1611" t="str">
        <f t="shared" si="737"/>
        <v>FALSE</v>
      </c>
      <c r="BM1611" s="1" t="b">
        <v>0</v>
      </c>
      <c r="BN1611" s="1" t="b">
        <v>0</v>
      </c>
      <c r="BO1611" s="1">
        <f t="shared" si="741"/>
        <v>22</v>
      </c>
      <c r="BP1611" s="1" t="s">
        <v>11896</v>
      </c>
      <c r="BQ1611" s="1" cm="1">
        <f t="array" ref="BQ1611">_xlfn.IFS(BP1611="None Known",0, LEN(BP1611)&gt;500, 5,LEN(BP1611)&gt;400, 4, LEN(BP1611)&gt;300, 3, LEN(BP1611)&gt;200, 2, LEN(BP1611)&gt;1, 1)</f>
        <v>5</v>
      </c>
      <c r="BR1611" s="16" t="s">
        <v>25025</v>
      </c>
      <c r="BS1611" s="1">
        <v>5</v>
      </c>
      <c r="BT1611" s="1" t="s">
        <v>495</v>
      </c>
      <c r="BU1611" s="1">
        <v>2</v>
      </c>
      <c r="BV1611" s="1" t="s">
        <v>11897</v>
      </c>
      <c r="BW1611" s="1" t="s">
        <v>31</v>
      </c>
      <c r="BX1611" s="1"/>
      <c r="BY1611" t="str">
        <f>_xlfn.XLOOKUP($B1611,Img_lookup!A:A,Img_lookup!B:B, "Not available")</f>
        <v>b405ba9b-8348-48a7-aa2c-3bcc50d77e04</v>
      </c>
      <c r="BZ1611" t="str">
        <f>_xlfn.XLOOKUP($B1611,Img_lookup!A:A,Img_lookup!C:C, "Not available")</f>
        <v>Quercus ilex range.svg</v>
      </c>
      <c r="CA1611" t="str">
        <f>_xlfn.XLOOKUP($B1611,Img_lookup!A:A,Img_lookup!D:D, "Not available")</f>
        <v>Giovanni Caudullo</v>
      </c>
      <c r="CB1611" t="str">
        <f>_xlfn.XLOOKUP($B1611,Img_lookup!A:A,Img_lookup!E:E, "https://imgur.com/aT5wafe")</f>
        <v>https://api.openverse.engineering/v1/images/b405ba9b-8348-48a7-aa2c-3bcc50d77e04/thumb/</v>
      </c>
    </row>
    <row r="1612" spans="1:80" ht="409.6" x14ac:dyDescent="0.15">
      <c r="A1612" s="1" t="s">
        <v>486</v>
      </c>
      <c r="B1612" s="1" t="s">
        <v>4340</v>
      </c>
      <c r="C1612" s="1" t="s">
        <v>4341</v>
      </c>
      <c r="E1612" s="1" t="s">
        <v>4342</v>
      </c>
      <c r="F1612" s="1" t="s">
        <v>22</v>
      </c>
      <c r="G1612" s="1" t="s">
        <v>22</v>
      </c>
      <c r="H1612" s="11" t="str">
        <f t="shared" si="744"/>
        <v>Perennial</v>
      </c>
      <c r="I1612" s="1" t="s">
        <v>17108</v>
      </c>
      <c r="J1612" s="1">
        <v>1.7999999520000001</v>
      </c>
      <c r="L1612" t="str" cm="1">
        <f t="array" ref="L1612">_xlfn.IFS(J1612+K1612="", "Unknown", J1612+K1612&gt;3, "Large", J1612+K1612&gt;0.5, "Medium", J1612+K1612&gt;0, "Small")</f>
        <v>Medium</v>
      </c>
      <c r="M1612" s="1">
        <v>6</v>
      </c>
      <c r="N1612" cm="1">
        <f t="array" ref="N1612">IF($M1612="",INDEX($M$2:$M$2176,MATCH(1,INDEX(($A$2:$A$2176=$A1612)*($M$2:$M$2176&lt;&gt;""),0),0)),$M1612)</f>
        <v>6</v>
      </c>
      <c r="O1612" s="2" t="str">
        <f t="shared" si="738"/>
        <v>Seasonal outdoors</v>
      </c>
      <c r="P1612" s="1" t="s">
        <v>196</v>
      </c>
      <c r="R1612" t="str">
        <f t="shared" si="742"/>
        <v>Medium</v>
      </c>
      <c r="W1612"/>
      <c r="AF1612" s="1" t="s">
        <v>25148</v>
      </c>
      <c r="AG1612" s="1" t="str">
        <f t="shared" si="728"/>
        <v xml:space="preserve">Seed </v>
      </c>
      <c r="AH1612"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2" s="1" t="s">
        <v>4343</v>
      </c>
      <c r="AJ1612" s="1" t="s">
        <v>1</v>
      </c>
      <c r="AK1612" s="1" t="s">
        <v>17106</v>
      </c>
      <c r="AL1612" s="1" t="str">
        <f t="shared" si="739"/>
        <v>Unscented</v>
      </c>
      <c r="AM1612" s="1" t="b">
        <v>0</v>
      </c>
      <c r="AN1612" s="1" t="b">
        <v>0</v>
      </c>
      <c r="AO1612" s="1" t="b">
        <v>0</v>
      </c>
      <c r="AP1612" s="5" t="s">
        <v>493</v>
      </c>
      <c r="AQ1612" s="5" t="str">
        <f t="shared" si="730"/>
        <v>Medium, Heavy</v>
      </c>
      <c r="AR1612" s="1" t="s">
        <v>10</v>
      </c>
      <c r="AS1612" s="1" t="str">
        <f t="shared" si="740"/>
        <v>None, Partial</v>
      </c>
      <c r="AT1612" s="1" t="str">
        <f t="shared" si="731"/>
        <v>Partial, Full</v>
      </c>
      <c r="AU1612" s="1" t="s">
        <v>29</v>
      </c>
      <c r="AV1612" s="1" t="str">
        <f t="shared" si="732"/>
        <v>Moist</v>
      </c>
      <c r="AW1612" s="1" t="s">
        <v>12</v>
      </c>
      <c r="AX1612" s="1" t="str">
        <f t="shared" si="733"/>
        <v>Acid, Neutral, Alkaline</v>
      </c>
      <c r="AY1612" s="1" t="b">
        <v>0</v>
      </c>
      <c r="AZ1612" s="1" t="b">
        <v>0</v>
      </c>
      <c r="BA1612" s="1" t="b">
        <v>0</v>
      </c>
      <c r="BB1612" s="1" t="s">
        <v>275</v>
      </c>
      <c r="BC1612" t="str">
        <f t="shared" si="734"/>
        <v>TRUE</v>
      </c>
      <c r="BE1612" t="str">
        <f t="shared" si="735"/>
        <v>FALSE</v>
      </c>
      <c r="BF1612" s="1" t="b">
        <v>0</v>
      </c>
      <c r="BG1612" s="1" t="b">
        <v>0</v>
      </c>
      <c r="BH1612" s="1" t="b">
        <v>0</v>
      </c>
      <c r="BI1612" s="1" t="s">
        <v>77</v>
      </c>
      <c r="BJ1612" s="1" t="str">
        <f t="shared" si="736"/>
        <v>TRUE</v>
      </c>
      <c r="BL1612" t="str">
        <f t="shared" si="737"/>
        <v>FALSE</v>
      </c>
      <c r="BM1612" s="1" t="b">
        <v>0</v>
      </c>
      <c r="BN1612" s="1" t="b">
        <v>0</v>
      </c>
      <c r="BO1612" s="1">
        <f t="shared" si="741"/>
        <v>11</v>
      </c>
      <c r="BP1612" s="1" t="s">
        <v>4344</v>
      </c>
      <c r="BQ1612" s="1" cm="1">
        <f t="array" ref="BQ1612">_xlfn.IFS(BP1612="None Known",0, LEN(BP1612)&gt;500, 5,LEN(BP1612)&gt;400, 4, LEN(BP1612)&gt;300, 3, LEN(BP1612)&gt;200, 2, LEN(BP1612)&gt;1, 1)</f>
        <v>3</v>
      </c>
      <c r="BR1612" s="16" t="s">
        <v>25333</v>
      </c>
      <c r="BS1612" s="1">
        <v>2</v>
      </c>
      <c r="BT1612" s="1" t="s">
        <v>4345</v>
      </c>
      <c r="BU1612" s="1">
        <v>2</v>
      </c>
      <c r="BV1612" s="1" t="s">
        <v>4346</v>
      </c>
      <c r="BW1612" s="1" t="s">
        <v>31</v>
      </c>
      <c r="BX1612" s="1"/>
      <c r="BY1612" t="str">
        <f>_xlfn.XLOOKUP($B1612,Img_lookup!A:A,Img_lookup!B:B, "Not available")</f>
        <v>c48be67c-157a-466a-bf0a-67e5de24f253</v>
      </c>
      <c r="BZ1612" t="str">
        <f>_xlfn.XLOOKUP($B1612,Img_lookup!A:A,Img_lookup!C:C, "Not available")</f>
        <v>1. Aleppo oak (Quercus infectoria) 2. Lebanon oak (Quercus Liban</v>
      </c>
      <c r="CA1612" t="str">
        <f>_xlfn.XLOOKUP($B1612,Img_lookup!A:A,Img_lookup!D:D, "Not available")</f>
        <v>Free Public Domain Illustrations by rawpixel</v>
      </c>
      <c r="CB1612" t="str">
        <f>_xlfn.XLOOKUP($B1612,Img_lookup!A:A,Img_lookup!E:E, "https://imgur.com/aT5wafe")</f>
        <v>https://api.openverse.engineering/v1/images/c48be67c-157a-466a-bf0a-67e5de24f253/thumb/</v>
      </c>
    </row>
    <row r="1613" spans="1:80" ht="409.6" x14ac:dyDescent="0.15">
      <c r="A1613" s="1" t="s">
        <v>486</v>
      </c>
      <c r="B1613" s="1" t="s">
        <v>16697</v>
      </c>
      <c r="C1613" s="1" t="s">
        <v>16698</v>
      </c>
      <c r="E1613" s="1" t="s">
        <v>3372</v>
      </c>
      <c r="F1613" s="1" t="s">
        <v>62</v>
      </c>
      <c r="G1613" s="1" t="s">
        <v>62</v>
      </c>
      <c r="H1613" s="11" t="str">
        <f t="shared" si="744"/>
        <v>Perennial</v>
      </c>
      <c r="I1613" s="1" t="s">
        <v>17108</v>
      </c>
      <c r="J1613" s="1">
        <v>35</v>
      </c>
      <c r="L1613" t="str" cm="1">
        <f t="array" ref="L1613">_xlfn.IFS(J1613+K1613="", "Unknown", J1613+K1613&gt;3, "Large", J1613+K1613&gt;0.5, "Medium", J1613+K1613&gt;0, "Small")</f>
        <v>Large</v>
      </c>
      <c r="M1613" s="1">
        <v>8</v>
      </c>
      <c r="N1613" cm="1">
        <f t="array" ref="N1613">IF($M1613="",INDEX($M$2:$M$2176,MATCH(1,INDEX(($A$2:$A$2176=$A1613)*($M$2:$M$2176&lt;&gt;""),0),0)),$M1613)</f>
        <v>8</v>
      </c>
      <c r="O1613" s="2" t="str">
        <f t="shared" si="738"/>
        <v>Grown indoors</v>
      </c>
      <c r="P1613" s="1" t="s">
        <v>16699</v>
      </c>
      <c r="R1613" t="str">
        <f t="shared" si="742"/>
        <v>Medium</v>
      </c>
      <c r="S1613" s="1" t="s">
        <v>24</v>
      </c>
      <c r="T1613" s="1" t="str">
        <f>LEFT(S1613,FIND("-",S1613)-1)</f>
        <v xml:space="preserve">1 </v>
      </c>
      <c r="U1613" s="1" t="str">
        <f>RIGHT(S1613,FIND("-",S1613)-1)</f>
        <v>12</v>
      </c>
      <c r="W1613"/>
      <c r="AF1613" s="1" t="s">
        <v>25148</v>
      </c>
      <c r="AG1613" s="1" t="str">
        <f t="shared" si="728"/>
        <v xml:space="preserve">Seed </v>
      </c>
      <c r="AH1613"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3" s="1" t="s">
        <v>16700</v>
      </c>
      <c r="AJ1613" s="1" t="s">
        <v>1</v>
      </c>
      <c r="AK1613" s="1" t="s">
        <v>17106</v>
      </c>
      <c r="AL1613" s="1" t="str">
        <f t="shared" si="739"/>
        <v>Unscented</v>
      </c>
      <c r="AM1613" s="1" t="b">
        <v>0</v>
      </c>
      <c r="AN1613" s="1" t="b">
        <v>1</v>
      </c>
      <c r="AO1613" s="1" t="b">
        <v>0</v>
      </c>
      <c r="AP1613" s="5" t="s">
        <v>493</v>
      </c>
      <c r="AQ1613" s="5" t="str">
        <f t="shared" si="730"/>
        <v>Medium, Heavy</v>
      </c>
      <c r="AR1613" s="1" t="s">
        <v>10</v>
      </c>
      <c r="AS1613" s="1" t="str">
        <f t="shared" si="740"/>
        <v>None, Partial</v>
      </c>
      <c r="AT1613" s="1" t="str">
        <f t="shared" si="731"/>
        <v>Partial, Full</v>
      </c>
      <c r="AU1613" s="1" t="s">
        <v>29</v>
      </c>
      <c r="AV1613" s="1" t="str">
        <f t="shared" si="732"/>
        <v>Moist</v>
      </c>
      <c r="AW1613" s="1" t="s">
        <v>12</v>
      </c>
      <c r="AX1613" s="1" t="str">
        <f t="shared" si="733"/>
        <v>Acid, Neutral, Alkaline</v>
      </c>
      <c r="AY1613" s="1" t="b">
        <v>0</v>
      </c>
      <c r="AZ1613" s="1" t="b">
        <v>0</v>
      </c>
      <c r="BA1613" s="1" t="b">
        <v>0</v>
      </c>
      <c r="BB1613" s="1" t="s">
        <v>275</v>
      </c>
      <c r="BC1613" t="str">
        <f t="shared" si="734"/>
        <v>TRUE</v>
      </c>
      <c r="BE1613" t="str">
        <f t="shared" si="735"/>
        <v>FALSE</v>
      </c>
      <c r="BF1613" s="1" t="b">
        <v>0</v>
      </c>
      <c r="BG1613" s="1" t="b">
        <v>0</v>
      </c>
      <c r="BH1613" s="1" t="b">
        <v>0</v>
      </c>
      <c r="BJ1613" s="1" t="str">
        <f t="shared" si="736"/>
        <v>FALSE</v>
      </c>
      <c r="BL1613" t="str">
        <f t="shared" si="737"/>
        <v>FALSE</v>
      </c>
      <c r="BM1613" s="1" t="b">
        <v>0</v>
      </c>
      <c r="BN1613" s="1" t="b">
        <v>0</v>
      </c>
      <c r="BO1613" s="1">
        <f t="shared" si="741"/>
        <v>16</v>
      </c>
      <c r="BP1613" s="1" t="s">
        <v>16701</v>
      </c>
      <c r="BQ1613" s="1" cm="1">
        <f t="array" ref="BQ1613">_xlfn.IFS(BP1613="None Known",0, LEN(BP1613)&gt;500, 5,LEN(BP1613)&gt;400, 4, LEN(BP1613)&gt;300, 3, LEN(BP1613)&gt;200, 2, LEN(BP1613)&gt;1, 1)</f>
        <v>5</v>
      </c>
      <c r="BR1613" s="16" t="s">
        <v>25334</v>
      </c>
      <c r="BS1613" s="1">
        <v>3</v>
      </c>
      <c r="BT1613" s="1" t="s">
        <v>16702</v>
      </c>
      <c r="BU1613" s="1">
        <v>2</v>
      </c>
      <c r="BW1613" s="1" t="s">
        <v>31</v>
      </c>
      <c r="BX1613" s="1"/>
      <c r="BY1613" t="str">
        <f>_xlfn.XLOOKUP($B1613,Img_lookup!A:A,Img_lookup!B:B, "Not available")</f>
        <v>94581eef-22eb-4a03-ac36-3c88a4313e1f</v>
      </c>
      <c r="BZ1613" t="str">
        <f>_xlfn.XLOOKUP($B1613,Img_lookup!A:A,Img_lookup!C:C, "Not available")</f>
        <v>Bull Oak (Quercus Lamellosa) from Illustrations of Himalayan plants (1855) by W. H. (Walter Hood) Fitch (1817-1892).</v>
      </c>
      <c r="CA1613" t="str">
        <f>_xlfn.XLOOKUP($B1613,Img_lookup!A:A,Img_lookup!D:D, "Not available")</f>
        <v>Free Public Domain Illustrations by rawpixel</v>
      </c>
      <c r="CB1613" t="str">
        <f>_xlfn.XLOOKUP($B1613,Img_lookup!A:A,Img_lookup!E:E, "https://imgur.com/aT5wafe")</f>
        <v>https://api.openverse.engineering/v1/images/94581eef-22eb-4a03-ac36-3c88a4313e1f/thumb/</v>
      </c>
    </row>
    <row r="1614" spans="1:80" ht="409.6" x14ac:dyDescent="0.15">
      <c r="A1614" s="1" t="s">
        <v>486</v>
      </c>
      <c r="B1614" s="1" t="s">
        <v>8270</v>
      </c>
      <c r="D1614" s="1" t="s">
        <v>8271</v>
      </c>
      <c r="E1614" s="1" t="s">
        <v>8272</v>
      </c>
      <c r="F1614" s="1" t="s">
        <v>62</v>
      </c>
      <c r="G1614" s="1" t="s">
        <v>62</v>
      </c>
      <c r="H1614" s="11" t="str">
        <f t="shared" si="744"/>
        <v>Perennial</v>
      </c>
      <c r="I1614" s="1" t="s">
        <v>17108</v>
      </c>
      <c r="J1614" s="1">
        <v>25</v>
      </c>
      <c r="L1614" t="str" cm="1">
        <f t="array" ref="L1614">_xlfn.IFS(J1614+K1614="", "Unknown", J1614+K1614&gt;3, "Large", J1614+K1614&gt;0.5, "Medium", J1614+K1614&gt;0, "Small")</f>
        <v>Large</v>
      </c>
      <c r="M1614" s="1">
        <v>8</v>
      </c>
      <c r="N1614" cm="1">
        <f t="array" ref="N1614">IF($M1614="",INDEX($M$2:$M$2176,MATCH(1,INDEX(($A$2:$A$2176=$A1614)*($M$2:$M$2176&lt;&gt;""),0),0)),$M1614)</f>
        <v>8</v>
      </c>
      <c r="O1614" s="2" t="str">
        <f t="shared" si="738"/>
        <v>Grown indoors</v>
      </c>
      <c r="P1614" s="1" t="s">
        <v>8273</v>
      </c>
      <c r="R1614" t="str">
        <f t="shared" si="742"/>
        <v>Medium</v>
      </c>
      <c r="S1614" s="1" t="s">
        <v>24</v>
      </c>
      <c r="T1614" s="1" t="str">
        <f>LEFT(S1614,FIND("-",S1614)-1)</f>
        <v xml:space="preserve">1 </v>
      </c>
      <c r="U1614" s="1" t="str">
        <f>RIGHT(S1614,FIND("-",S1614)-1)</f>
        <v>12</v>
      </c>
      <c r="W1614"/>
      <c r="AF1614" s="1" t="s">
        <v>25148</v>
      </c>
      <c r="AG1614" s="1" t="str">
        <f t="shared" si="728"/>
        <v xml:space="preserve">Seed </v>
      </c>
      <c r="AH1614"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4" s="1" t="s">
        <v>8274</v>
      </c>
      <c r="AJ1614" s="1" t="s">
        <v>1</v>
      </c>
      <c r="AK1614" s="1" t="s">
        <v>17106</v>
      </c>
      <c r="AL1614" s="1" t="str">
        <f t="shared" si="739"/>
        <v>Unscented</v>
      </c>
      <c r="AM1614" s="1" t="b">
        <v>0</v>
      </c>
      <c r="AN1614" s="1" t="b">
        <v>1</v>
      </c>
      <c r="AO1614" s="1" t="b">
        <v>0</v>
      </c>
      <c r="AP1614" s="5" t="s">
        <v>493</v>
      </c>
      <c r="AQ1614" s="5" t="str">
        <f t="shared" si="730"/>
        <v>Medium, Heavy</v>
      </c>
      <c r="AR1614" s="1" t="s">
        <v>10</v>
      </c>
      <c r="AS1614" s="1" t="str">
        <f t="shared" si="740"/>
        <v>None, Partial</v>
      </c>
      <c r="AT1614" s="1" t="str">
        <f t="shared" si="731"/>
        <v>Partial, Full</v>
      </c>
      <c r="AU1614" s="1" t="s">
        <v>11</v>
      </c>
      <c r="AV1614" s="1" t="str">
        <f t="shared" si="732"/>
        <v>Dry, Moist</v>
      </c>
      <c r="AW1614" s="1" t="s">
        <v>12</v>
      </c>
      <c r="AX1614" s="1" t="str">
        <f t="shared" si="733"/>
        <v>Acid, Neutral, Alkaline</v>
      </c>
      <c r="AY1614" s="1" t="b">
        <v>0</v>
      </c>
      <c r="AZ1614" s="1" t="b">
        <v>0</v>
      </c>
      <c r="BA1614" s="1" t="b">
        <v>0</v>
      </c>
      <c r="BB1614" s="1" t="s">
        <v>275</v>
      </c>
      <c r="BC1614" t="str">
        <f t="shared" si="734"/>
        <v>TRUE</v>
      </c>
      <c r="BE1614" t="str">
        <f t="shared" si="735"/>
        <v>FALSE</v>
      </c>
      <c r="BF1614" s="1" t="b">
        <v>0</v>
      </c>
      <c r="BG1614" s="1" t="b">
        <v>0</v>
      </c>
      <c r="BH1614" s="1" t="b">
        <v>0</v>
      </c>
      <c r="BI1614" s="1" t="s">
        <v>77</v>
      </c>
      <c r="BJ1614" s="1" t="str">
        <f t="shared" si="736"/>
        <v>TRUE</v>
      </c>
      <c r="BL1614" t="str">
        <f t="shared" si="737"/>
        <v>FALSE</v>
      </c>
      <c r="BM1614" s="1" t="b">
        <v>0</v>
      </c>
      <c r="BN1614" s="1" t="b">
        <v>0</v>
      </c>
      <c r="BO1614" s="1">
        <f t="shared" si="741"/>
        <v>13</v>
      </c>
      <c r="BP1614" s="1" t="s">
        <v>8275</v>
      </c>
      <c r="BQ1614" s="1" cm="1">
        <f t="array" ref="BQ1614">_xlfn.IFS(BP1614="None Known",0, LEN(BP1614)&gt;500, 5,LEN(BP1614)&gt;400, 4, LEN(BP1614)&gt;300, 3, LEN(BP1614)&gt;200, 2, LEN(BP1614)&gt;1, 1)</f>
        <v>5</v>
      </c>
      <c r="BR1614" s="16" t="s">
        <v>25335</v>
      </c>
      <c r="BS1614" s="1">
        <v>2</v>
      </c>
      <c r="BT1614" s="1" t="s">
        <v>8276</v>
      </c>
      <c r="BU1614" s="1">
        <v>2</v>
      </c>
      <c r="BW1614" s="1" t="s">
        <v>31</v>
      </c>
      <c r="BX1614" s="1"/>
      <c r="BY1614" t="str">
        <f>_xlfn.XLOOKUP($B1614,Img_lookup!A:A,Img_lookup!B:B, "Not available")</f>
        <v>Not available</v>
      </c>
      <c r="BZ1614" t="str">
        <f>_xlfn.XLOOKUP($B1614,Img_lookup!A:A,Img_lookup!C:C, "Not available")</f>
        <v>Not available</v>
      </c>
      <c r="CA1614" t="str">
        <f>_xlfn.XLOOKUP($B1614,Img_lookup!A:A,Img_lookup!D:D, "Not available")</f>
        <v>Not available</v>
      </c>
      <c r="CB1614" t="str">
        <f>_xlfn.XLOOKUP($B1614,Img_lookup!A:A,Img_lookup!E:E, "https://imgur.com/aT5wafe")</f>
        <v>https://imgur.com/aT5wafe</v>
      </c>
    </row>
    <row r="1615" spans="1:80" ht="409.6" x14ac:dyDescent="0.15">
      <c r="A1615" s="1" t="s">
        <v>486</v>
      </c>
      <c r="B1615" s="1" t="s">
        <v>8335</v>
      </c>
      <c r="C1615" s="1" t="s">
        <v>8336</v>
      </c>
      <c r="E1615" s="1" t="s">
        <v>8337</v>
      </c>
      <c r="F1615" s="1" t="s">
        <v>62</v>
      </c>
      <c r="G1615" s="1" t="s">
        <v>62</v>
      </c>
      <c r="H1615" s="11" t="str">
        <f t="shared" si="744"/>
        <v>Perennial</v>
      </c>
      <c r="I1615" s="1" t="s">
        <v>17107</v>
      </c>
      <c r="J1615" s="1">
        <v>30</v>
      </c>
      <c r="L1615" t="str" cm="1">
        <f t="array" ref="L1615">_xlfn.IFS(J1615+K1615="", "Unknown", J1615+K1615&gt;3, "Large", J1615+K1615&gt;0.5, "Medium", J1615+K1615&gt;0, "Small")</f>
        <v>Large</v>
      </c>
      <c r="M1615" s="1">
        <v>5</v>
      </c>
      <c r="N1615" cm="1">
        <f t="array" ref="N1615">IF($M1615="",INDEX($M$2:$M$2176,MATCH(1,INDEX(($A$2:$A$2176=$A1615)*($M$2:$M$2176&lt;&gt;""),0),0)),$M1615)</f>
        <v>5</v>
      </c>
      <c r="O1615" s="2" t="str">
        <f t="shared" si="738"/>
        <v>Seasonal outdoors</v>
      </c>
      <c r="P1615" s="1" t="s">
        <v>8338</v>
      </c>
      <c r="Q1615" s="1" t="s">
        <v>17111</v>
      </c>
      <c r="R1615" t="str">
        <f t="shared" si="742"/>
        <v>Slow</v>
      </c>
      <c r="T1615" s="1"/>
      <c r="U1615" s="1"/>
      <c r="V1615" s="1">
        <v>4</v>
      </c>
      <c r="W1615" s="6">
        <f t="shared" ref="W1615:W1628" si="745">IF(ISNUMBER(SEARCH("-",V1615)),TRIM(LEFT(V1615,FIND("-",V1615)-1)),V1615)</f>
        <v>4</v>
      </c>
      <c r="X1615" t="str">
        <f>IF(W1615=1, "January", IF(W1615=2, "February", IF(W1615=3, "March", IF(W1615=4, "April", IF(W1615=5, "May", IF(W1615=6, "June", IF(W1615=7, "July", IF(W1615=8, "August", IF(W1615=9, "September", IF(W1615=10, "October", IF(W1615=11, "November", IF(W1615=12, "December", "Other"))))))))))))</f>
        <v>April</v>
      </c>
      <c r="Y1615" s="1"/>
      <c r="Z1615" s="1"/>
      <c r="AA1615" s="1">
        <v>10</v>
      </c>
      <c r="AB1615" s="1">
        <f t="shared" ref="AB1615:AB1622" si="746">IF(ISNUMBER(SEARCH("-",AA1615)),TRIM(LEFT(AA1615,FIND("-",AA1615)-1)),AA1615)</f>
        <v>10</v>
      </c>
      <c r="AC1615" s="1" t="str">
        <f>IF(AB1615=1, "January", IF(AB1615=2, "February", IF(AB1615=3, "March", IF(AB1615=4, "April", IF(AB1615=5, "May", IF(AB1615=6, "June", IF(AB1615=7, "July", IF(AB1615=8, "August", IF(AB1615=9, "September", IF(AB1615=10, "October", IF(AB1615=11, "November", IF(AB1615=12, "December", "Other"))))))))))))</f>
        <v>October</v>
      </c>
      <c r="AD1615" s="1"/>
      <c r="AE1615" s="1"/>
      <c r="AF1615" s="1" t="s">
        <v>25148</v>
      </c>
      <c r="AG1615" s="1" t="str">
        <f t="shared" si="728"/>
        <v xml:space="preserve">Seed </v>
      </c>
      <c r="AH1615"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5" s="1" t="s">
        <v>8339</v>
      </c>
      <c r="AJ1615" s="1" t="s">
        <v>1</v>
      </c>
      <c r="AK1615" s="1" t="s">
        <v>17106</v>
      </c>
      <c r="AL1615" s="1" t="str">
        <f t="shared" si="739"/>
        <v>Unscented</v>
      </c>
      <c r="AM1615" s="1" t="b">
        <v>0</v>
      </c>
      <c r="AN1615" s="1" t="b">
        <v>1</v>
      </c>
      <c r="AO1615" s="1" t="b">
        <v>0</v>
      </c>
      <c r="AP1615" s="5" t="s">
        <v>493</v>
      </c>
      <c r="AQ1615" s="5" t="str">
        <f t="shared" si="730"/>
        <v>Medium, Heavy</v>
      </c>
      <c r="AR1615" s="1" t="s">
        <v>10</v>
      </c>
      <c r="AS1615" s="1" t="str">
        <f t="shared" si="740"/>
        <v>None, Partial</v>
      </c>
      <c r="AT1615" s="1" t="str">
        <f t="shared" si="731"/>
        <v>Partial, Full</v>
      </c>
      <c r="AU1615" s="1" t="s">
        <v>29</v>
      </c>
      <c r="AV1615" s="1" t="str">
        <f t="shared" si="732"/>
        <v>Moist</v>
      </c>
      <c r="AW1615" s="1" t="s">
        <v>12</v>
      </c>
      <c r="AX1615" s="1" t="str">
        <f t="shared" si="733"/>
        <v>Acid, Neutral, Alkaline</v>
      </c>
      <c r="AY1615" s="1" t="b">
        <v>0</v>
      </c>
      <c r="AZ1615" s="1" t="b">
        <v>0</v>
      </c>
      <c r="BA1615" s="1" t="b">
        <v>0</v>
      </c>
      <c r="BB1615" s="1" t="s">
        <v>275</v>
      </c>
      <c r="BC1615" t="str">
        <f t="shared" si="734"/>
        <v>TRUE</v>
      </c>
      <c r="BE1615" t="str">
        <f t="shared" si="735"/>
        <v>FALSE</v>
      </c>
      <c r="BF1615" s="1" t="b">
        <v>0</v>
      </c>
      <c r="BG1615" s="1" t="b">
        <v>1</v>
      </c>
      <c r="BH1615" s="1" t="b">
        <v>0</v>
      </c>
      <c r="BI1615" s="1" t="s">
        <v>77</v>
      </c>
      <c r="BJ1615" s="1" t="str">
        <f t="shared" si="736"/>
        <v>TRUE</v>
      </c>
      <c r="BL1615" t="str">
        <f t="shared" si="737"/>
        <v>FALSE</v>
      </c>
      <c r="BM1615" s="1" t="b">
        <v>0</v>
      </c>
      <c r="BN1615" s="1" t="b">
        <v>0</v>
      </c>
      <c r="BO1615" s="1">
        <f t="shared" si="741"/>
        <v>16</v>
      </c>
      <c r="BP1615" s="1" t="s">
        <v>8340</v>
      </c>
      <c r="BQ1615" s="1" cm="1">
        <f t="array" ref="BQ1615">_xlfn.IFS(BP1615="None Known",0, LEN(BP1615)&gt;500, 5,LEN(BP1615)&gt;400, 4, LEN(BP1615)&gt;300, 3, LEN(BP1615)&gt;200, 2, LEN(BP1615)&gt;1, 1)</f>
        <v>5</v>
      </c>
      <c r="BR1615" s="16" t="s">
        <v>25336</v>
      </c>
      <c r="BS1615" s="1">
        <v>3</v>
      </c>
      <c r="BT1615" s="1" t="s">
        <v>8341</v>
      </c>
      <c r="BU1615" s="1">
        <v>2</v>
      </c>
      <c r="BV1615" s="1" t="s">
        <v>8342</v>
      </c>
      <c r="BW1615" s="1" t="s">
        <v>31</v>
      </c>
      <c r="BX1615" s="1"/>
      <c r="BY1615" t="str">
        <f>_xlfn.XLOOKUP($B1615,Img_lookup!A:A,Img_lookup!B:B, "Not available")</f>
        <v>9dad7bbf-2721-4d50-b74f-9846b337e520</v>
      </c>
      <c r="BZ1615" t="str">
        <f>_xlfn.XLOOKUP($B1615,Img_lookup!A:A,Img_lookup!C:C, "Not available")</f>
        <v>Quercus lyrata</v>
      </c>
      <c r="CA1615" t="str">
        <f>_xlfn.XLOOKUP($B1615,Img_lookup!A:A,Img_lookup!D:D, "Not available")</f>
        <v>Bruce Kirchoff</v>
      </c>
      <c r="CB1615" t="str">
        <f>_xlfn.XLOOKUP($B1615,Img_lookup!A:A,Img_lookup!E:E, "https://imgur.com/aT5wafe")</f>
        <v>https://api.openverse.engineering/v1/images/9dad7bbf-2721-4d50-b74f-9846b337e520/thumb/</v>
      </c>
    </row>
    <row r="1616" spans="1:80" ht="409.6" x14ac:dyDescent="0.15">
      <c r="A1616" s="1" t="s">
        <v>486</v>
      </c>
      <c r="B1616" s="1" t="s">
        <v>14833</v>
      </c>
      <c r="C1616" s="1" t="s">
        <v>14834</v>
      </c>
      <c r="D1616" s="1" t="s">
        <v>14835</v>
      </c>
      <c r="E1616" s="1" t="s">
        <v>14836</v>
      </c>
      <c r="F1616" s="1" t="s">
        <v>62</v>
      </c>
      <c r="G1616" s="1" t="s">
        <v>62</v>
      </c>
      <c r="H1616" s="11" t="str">
        <f t="shared" si="744"/>
        <v>Perennial</v>
      </c>
      <c r="I1616" s="1" t="s">
        <v>17107</v>
      </c>
      <c r="J1616" s="1">
        <v>10</v>
      </c>
      <c r="K1616" s="1">
        <v>7</v>
      </c>
      <c r="L1616" t="str" cm="1">
        <f t="array" ref="L1616">_xlfn.IFS(J1616+K1616="", "Unknown", J1616+K1616&gt;3, "Large", J1616+K1616&gt;0.5, "Medium", J1616+K1616&gt;0, "Small")</f>
        <v>Large</v>
      </c>
      <c r="M1616" s="1">
        <v>5</v>
      </c>
      <c r="N1616" cm="1">
        <f t="array" ref="N1616">IF($M1616="",INDEX($M$2:$M$2176,MATCH(1,INDEX(($A$2:$A$2176=$A1616)*($M$2:$M$2176&lt;&gt;""),0),0)),$M1616)</f>
        <v>5</v>
      </c>
      <c r="O1616" s="2" t="str">
        <f t="shared" si="738"/>
        <v>Seasonal outdoors</v>
      </c>
      <c r="P1616" s="1" t="s">
        <v>14837</v>
      </c>
      <c r="Q1616" s="1" t="s">
        <v>17111</v>
      </c>
      <c r="R1616" t="str">
        <f t="shared" si="742"/>
        <v>Slow</v>
      </c>
      <c r="T1616" s="1"/>
      <c r="U1616" s="1"/>
      <c r="V1616" s="1" t="s">
        <v>188</v>
      </c>
      <c r="W1616" s="6" t="str">
        <f t="shared" si="745"/>
        <v>4</v>
      </c>
      <c r="X1616" t="str">
        <f t="shared" ref="X1616:X1622" si="747">IF(W1616="1", "January", IF(W1616="2", "February", IF(W1616="3", "March", IF(W1616="4", "April", IF(W1616="5", "May", IF(W1616="6", "June", IF(W1616="7", "July", IF(W1616="8", "August", IF(W1616="9", "September", IF(W1616="10", "October", IF(W1616="11", "November", IF(W1616="12", "December", "Other"))))))))))))</f>
        <v>April</v>
      </c>
      <c r="Y1616" s="2" t="str">
        <f t="shared" ref="Y1616:Y1622" si="748">IF(ISNUMBER(SEARCH("-",V1616)),TRIM(RIGHT(V1616,LEN(V1616)-SEARCH("-",V1616))),V1616)</f>
        <v>5</v>
      </c>
      <c r="Z1616" s="2" t="str">
        <f t="shared" ref="Z1616:Z1622" si="749">IF(Y1616="1", "January", IF(Y1616="2", "February", IF(Y1616="3", "March", IF(Y1616="4", "April", IF(Y1616="5", "May", IF(Y1616="6", "June", IF(Y1616="7", "July", IF(Y1616="8", "August", IF(Y1616="9", "September", IF(Y1616="10", "October", IF(Y1616="11", "November", IF(Y1616="12", "December", "Other"))))))))))))</f>
        <v>May</v>
      </c>
      <c r="AA1616" s="1">
        <v>10</v>
      </c>
      <c r="AB1616" s="1">
        <f t="shared" si="746"/>
        <v>10</v>
      </c>
      <c r="AC1616" s="1" t="str">
        <f>IF(AB1616=1, "January", IF(AB1616=2, "February", IF(AB1616=3, "March", IF(AB1616=4, "April", IF(AB1616=5, "May", IF(AB1616=6, "June", IF(AB1616=7, "July", IF(AB1616=8, "August", IF(AB1616=9, "September", IF(AB1616=10, "October", IF(AB1616=11, "November", IF(AB1616=12, "December", "Other"))))))))))))</f>
        <v>October</v>
      </c>
      <c r="AD1616" s="1"/>
      <c r="AE1616" s="1"/>
      <c r="AF1616" s="1" t="s">
        <v>25148</v>
      </c>
      <c r="AG1616" s="1" t="str">
        <f t="shared" si="728"/>
        <v xml:space="preserve">Seed </v>
      </c>
      <c r="AH1616"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6" s="1" t="s">
        <v>14838</v>
      </c>
      <c r="AJ1616" s="1" t="s">
        <v>1</v>
      </c>
      <c r="AK1616" s="1" t="s">
        <v>17106</v>
      </c>
      <c r="AL1616" s="1" t="str">
        <f t="shared" si="739"/>
        <v>Unscented</v>
      </c>
      <c r="AM1616" s="1" t="b">
        <v>0</v>
      </c>
      <c r="AN1616" s="1" t="b">
        <v>1</v>
      </c>
      <c r="AO1616" s="1" t="b">
        <v>0</v>
      </c>
      <c r="AP1616" s="5" t="s">
        <v>493</v>
      </c>
      <c r="AQ1616" s="5" t="str">
        <f t="shared" si="730"/>
        <v>Medium, Heavy</v>
      </c>
      <c r="AR1616" s="1" t="s">
        <v>10</v>
      </c>
      <c r="AS1616" s="1" t="str">
        <f t="shared" si="740"/>
        <v>None, Partial</v>
      </c>
      <c r="AT1616" s="1" t="str">
        <f t="shared" si="731"/>
        <v>Partial, Full</v>
      </c>
      <c r="AU1616" s="1" t="s">
        <v>11</v>
      </c>
      <c r="AV1616" s="1" t="str">
        <f t="shared" si="732"/>
        <v>Dry, Moist</v>
      </c>
      <c r="AW1616" s="1" t="s">
        <v>12</v>
      </c>
      <c r="AX1616" s="1" t="str">
        <f t="shared" si="733"/>
        <v>Acid, Neutral, Alkaline</v>
      </c>
      <c r="AY1616" s="1" t="b">
        <v>1</v>
      </c>
      <c r="AZ1616" s="1" t="b">
        <v>0</v>
      </c>
      <c r="BA1616" s="1" t="b">
        <v>0</v>
      </c>
      <c r="BB1616" s="1" t="s">
        <v>275</v>
      </c>
      <c r="BC1616" t="str">
        <f t="shared" si="734"/>
        <v>TRUE</v>
      </c>
      <c r="BE1616" t="str">
        <f t="shared" si="735"/>
        <v>FALSE</v>
      </c>
      <c r="BF1616" s="1" t="b">
        <v>1</v>
      </c>
      <c r="BG1616" s="1" t="b">
        <v>0</v>
      </c>
      <c r="BH1616" s="1" t="b">
        <v>0</v>
      </c>
      <c r="BI1616" s="1" t="s">
        <v>77</v>
      </c>
      <c r="BJ1616" s="1" t="str">
        <f t="shared" si="736"/>
        <v>TRUE</v>
      </c>
      <c r="BL1616" t="str">
        <f t="shared" si="737"/>
        <v>FALSE</v>
      </c>
      <c r="BM1616" s="1" t="b">
        <v>0</v>
      </c>
      <c r="BN1616" s="1" t="b">
        <v>0</v>
      </c>
      <c r="BO1616" s="1">
        <f t="shared" si="741"/>
        <v>13</v>
      </c>
      <c r="BP1616" s="1" t="s">
        <v>14839</v>
      </c>
      <c r="BQ1616" s="1" cm="1">
        <f t="array" ref="BQ1616">_xlfn.IFS(BP1616="None Known",0, LEN(BP1616)&gt;500, 5,LEN(BP1616)&gt;400, 4, LEN(BP1616)&gt;300, 3, LEN(BP1616)&gt;200, 2, LEN(BP1616)&gt;1, 1)</f>
        <v>5</v>
      </c>
      <c r="BR1616" s="16" t="s">
        <v>25337</v>
      </c>
      <c r="BS1616" s="1">
        <v>2</v>
      </c>
      <c r="BT1616" s="1" t="s">
        <v>14840</v>
      </c>
      <c r="BU1616" s="1">
        <v>2</v>
      </c>
      <c r="BV1616" s="1" t="s">
        <v>14841</v>
      </c>
      <c r="BW1616" s="1" t="s">
        <v>31</v>
      </c>
      <c r="BX1616" s="1"/>
      <c r="BY1616" t="str">
        <f>_xlfn.XLOOKUP($B1616,Img_lookup!A:A,Img_lookup!B:B, "Not available")</f>
        <v>2ca4fb56-09f7-4e81-abf6-aefcd1b9300d</v>
      </c>
      <c r="BZ1616" t="str">
        <f>_xlfn.XLOOKUP($B1616,Img_lookup!A:A,Img_lookup!C:C, "Not available")</f>
        <v>Quercus marilandica</v>
      </c>
      <c r="CA1616" t="str">
        <f>_xlfn.XLOOKUP($B1616,Img_lookup!A:A,Img_lookup!D:D, "Not available")</f>
        <v>enviro runner</v>
      </c>
      <c r="CB1616" t="str">
        <f>_xlfn.XLOOKUP($B1616,Img_lookup!A:A,Img_lookup!E:E, "https://imgur.com/aT5wafe")</f>
        <v>https://api.openverse.engineering/v1/images/2ca4fb56-09f7-4e81-abf6-aefcd1b9300d/thumb/</v>
      </c>
    </row>
    <row r="1617" spans="1:80" ht="409.6" x14ac:dyDescent="0.15">
      <c r="A1617" s="1" t="s">
        <v>486</v>
      </c>
      <c r="B1617" s="1" t="s">
        <v>7322</v>
      </c>
      <c r="C1617" s="1" t="s">
        <v>7323</v>
      </c>
      <c r="D1617" s="1" t="s">
        <v>7324</v>
      </c>
      <c r="E1617" s="1" t="s">
        <v>7325</v>
      </c>
      <c r="F1617" s="1" t="s">
        <v>62</v>
      </c>
      <c r="G1617" s="1" t="s">
        <v>62</v>
      </c>
      <c r="H1617" s="11" t="str">
        <f t="shared" si="744"/>
        <v>Perennial</v>
      </c>
      <c r="I1617" s="1" t="s">
        <v>17107</v>
      </c>
      <c r="J1617" s="1">
        <v>40</v>
      </c>
      <c r="K1617" s="1">
        <v>25</v>
      </c>
      <c r="L1617" t="str" cm="1">
        <f t="array" ref="L1617">_xlfn.IFS(J1617+K1617="", "Unknown", J1617+K1617&gt;3, "Large", J1617+K1617&gt;0.5, "Medium", J1617+K1617&gt;0, "Small")</f>
        <v>Large</v>
      </c>
      <c r="M1617" s="1">
        <v>4</v>
      </c>
      <c r="N1617" cm="1">
        <f t="array" ref="N1617">IF($M1617="",INDEX($M$2:$M$2176,MATCH(1,INDEX(($A$2:$A$2176=$A1617)*($M$2:$M$2176&lt;&gt;""),0),0)),$M1617)</f>
        <v>4</v>
      </c>
      <c r="O1617" s="2" t="str">
        <f t="shared" si="738"/>
        <v>Hardy to cold</v>
      </c>
      <c r="P1617" s="1" t="s">
        <v>7326</v>
      </c>
      <c r="Q1617" s="1" t="s">
        <v>17111</v>
      </c>
      <c r="R1617" t="str">
        <f t="shared" si="742"/>
        <v>Slow</v>
      </c>
      <c r="T1617" s="1"/>
      <c r="U1617" s="1"/>
      <c r="V1617" s="1" t="s">
        <v>188</v>
      </c>
      <c r="W1617" s="6" t="str">
        <f t="shared" si="745"/>
        <v>4</v>
      </c>
      <c r="X1617" t="str">
        <f t="shared" si="747"/>
        <v>April</v>
      </c>
      <c r="Y1617" s="2" t="str">
        <f t="shared" si="748"/>
        <v>5</v>
      </c>
      <c r="Z1617" s="2" t="str">
        <f t="shared" si="749"/>
        <v>May</v>
      </c>
      <c r="AA1617" s="1" t="s">
        <v>109</v>
      </c>
      <c r="AB1617" s="1" t="str">
        <f t="shared" si="746"/>
        <v>9</v>
      </c>
      <c r="AC1617" s="1" t="str">
        <f>IF(AB1617="1", "January", IF(AB1617="2", "February", IF(AB1617="3", "March", IF(AB1617="4", "April", IF(AB1617="5", "May", IF(AB1617="6", "June", IF(AB1617="7", "July", IF(AB1617="8", "August", IF(AB1617="9", "September", IF(AB1617="10", "October", IF(AB1617="11", "November", IF(AB1617="12", "December", "Other"))))))))))))</f>
        <v>September</v>
      </c>
      <c r="AD1617" s="1" t="str">
        <f>IF(ISNUMBER(SEARCH("-",AA1617)),TRIM(RIGHT(AA1617,LEN(AA1617)-SEARCH("-",AA1617))),AA1617)</f>
        <v>10</v>
      </c>
      <c r="AE1617" s="1" t="str">
        <f>IF(AD1617="1", "January", IF(AD1617="2", "February", IF(AD1617="3", "March", IF(AD1617="4", "April", IF(AD1617="5", "May", IF(AD1617="6", "June", IF(AD1617="7", "July", IF(AD1617="8", "August", IF(AD1617="9", "September", IF(AD1617="10", "October", IF(AD1617="11", "November", IF(AD1617="12", "December", "Other"))))))))))))</f>
        <v>October</v>
      </c>
      <c r="AF1617" s="1" t="s">
        <v>25148</v>
      </c>
      <c r="AG1617" s="1" t="str">
        <f t="shared" si="728"/>
        <v xml:space="preserve">Seed </v>
      </c>
      <c r="AH1617"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7" s="1" t="s">
        <v>7327</v>
      </c>
      <c r="AJ1617" s="1" t="s">
        <v>1</v>
      </c>
      <c r="AK1617" s="1" t="s">
        <v>17106</v>
      </c>
      <c r="AL1617" s="1" t="str">
        <f t="shared" si="739"/>
        <v>Unscented</v>
      </c>
      <c r="AM1617" s="1" t="b">
        <v>0</v>
      </c>
      <c r="AN1617" s="1" t="b">
        <v>1</v>
      </c>
      <c r="AO1617" s="1" t="b">
        <v>0</v>
      </c>
      <c r="AP1617" s="5" t="s">
        <v>493</v>
      </c>
      <c r="AQ1617" s="5" t="str">
        <f t="shared" si="730"/>
        <v>Medium, Heavy</v>
      </c>
      <c r="AR1617" s="1" t="s">
        <v>10</v>
      </c>
      <c r="AS1617" s="1" t="str">
        <f t="shared" si="740"/>
        <v>None, Partial</v>
      </c>
      <c r="AT1617" s="1" t="str">
        <f t="shared" si="731"/>
        <v>Partial, Full</v>
      </c>
      <c r="AU1617" s="1" t="s">
        <v>402</v>
      </c>
      <c r="AV1617" s="1" t="str">
        <f t="shared" si="732"/>
        <v>Moist, Wet/Water</v>
      </c>
      <c r="AW1617" s="1" t="s">
        <v>12</v>
      </c>
      <c r="AX1617" s="1" t="str">
        <f t="shared" si="733"/>
        <v>Acid, Neutral, Alkaline</v>
      </c>
      <c r="AY1617" s="1" t="b">
        <v>1</v>
      </c>
      <c r="AZ1617" s="1" t="b">
        <v>0</v>
      </c>
      <c r="BA1617" s="1" t="b">
        <v>0</v>
      </c>
      <c r="BB1617" s="1" t="s">
        <v>275</v>
      </c>
      <c r="BC1617" t="str">
        <f t="shared" si="734"/>
        <v>TRUE</v>
      </c>
      <c r="BE1617" t="str">
        <f t="shared" si="735"/>
        <v>FALSE</v>
      </c>
      <c r="BF1617" s="1" t="b">
        <v>0</v>
      </c>
      <c r="BG1617" s="1" t="b">
        <v>1</v>
      </c>
      <c r="BH1617" s="1" t="b">
        <v>0</v>
      </c>
      <c r="BJ1617" s="1" t="str">
        <f t="shared" si="736"/>
        <v>FALSE</v>
      </c>
      <c r="BL1617" t="str">
        <f t="shared" si="737"/>
        <v>FALSE</v>
      </c>
      <c r="BM1617" s="1" t="b">
        <v>0</v>
      </c>
      <c r="BN1617" s="1" t="b">
        <v>1</v>
      </c>
      <c r="BO1617" s="1">
        <f t="shared" si="741"/>
        <v>20</v>
      </c>
      <c r="BP1617" s="1" t="s">
        <v>7328</v>
      </c>
      <c r="BQ1617" s="1" cm="1">
        <f t="array" ref="BQ1617">_xlfn.IFS(BP1617="None Known",0, LEN(BP1617)&gt;500, 5,LEN(BP1617)&gt;400, 4, LEN(BP1617)&gt;300, 3, LEN(BP1617)&gt;200, 2, LEN(BP1617)&gt;1, 1)</f>
        <v>5</v>
      </c>
      <c r="BR1617" s="16" t="s">
        <v>25338</v>
      </c>
      <c r="BS1617" s="1">
        <v>4</v>
      </c>
      <c r="BT1617" s="1" t="s">
        <v>7329</v>
      </c>
      <c r="BU1617" s="1">
        <v>3</v>
      </c>
      <c r="BV1617" s="1" t="s">
        <v>1039</v>
      </c>
      <c r="BW1617" s="1" t="s">
        <v>31</v>
      </c>
      <c r="BX1617" s="1"/>
      <c r="BY1617" t="str">
        <f>_xlfn.XLOOKUP($B1617,Img_lookup!A:A,Img_lookup!B:B, "Not available")</f>
        <v>d0d58d07-8579-4266-9bb0-6adeaf5cc654</v>
      </c>
      <c r="BZ1617" t="str">
        <f>_xlfn.XLOOKUP($B1617,Img_lookup!A:A,Img_lookup!C:C, "Not available")</f>
        <v>Quercus petraea</v>
      </c>
      <c r="CA1617" t="str">
        <f>_xlfn.XLOOKUP($B1617,Img_lookup!A:A,Img_lookup!D:D, "Not available")</f>
        <v>pablocabezos</v>
      </c>
      <c r="CB1617" t="str">
        <f>_xlfn.XLOOKUP($B1617,Img_lookup!A:A,Img_lookup!E:E, "https://imgur.com/aT5wafe")</f>
        <v>https://api.openverse.engineering/v1/images/d0d58d07-8579-4266-9bb0-6adeaf5cc654/thumb/</v>
      </c>
    </row>
    <row r="1618" spans="1:80" ht="409.6" x14ac:dyDescent="0.15">
      <c r="A1618" s="1" t="s">
        <v>486</v>
      </c>
      <c r="B1618" s="1" t="s">
        <v>12017</v>
      </c>
      <c r="C1618" s="1" t="s">
        <v>12018</v>
      </c>
      <c r="D1618" s="1" t="s">
        <v>12019</v>
      </c>
      <c r="E1618" s="1" t="s">
        <v>12020</v>
      </c>
      <c r="F1618" s="1" t="s">
        <v>62</v>
      </c>
      <c r="G1618" s="1" t="s">
        <v>62</v>
      </c>
      <c r="H1618" s="11" t="str">
        <f t="shared" si="744"/>
        <v>Perennial</v>
      </c>
      <c r="I1618" s="1" t="s">
        <v>17107</v>
      </c>
      <c r="J1618" s="1">
        <v>30</v>
      </c>
      <c r="K1618" s="1">
        <v>30</v>
      </c>
      <c r="L1618" t="str" cm="1">
        <f t="array" ref="L1618">_xlfn.IFS(J1618+K1618="", "Unknown", J1618+K1618&gt;3, "Large", J1618+K1618&gt;0.5, "Medium", J1618+K1618&gt;0, "Small")</f>
        <v>Large</v>
      </c>
      <c r="M1618" s="1">
        <v>4</v>
      </c>
      <c r="N1618" cm="1">
        <f t="array" ref="N1618">IF($M1618="",INDEX($M$2:$M$2176,MATCH(1,INDEX(($A$2:$A$2176=$A1618)*($M$2:$M$2176&lt;&gt;""),0),0)),$M1618)</f>
        <v>4</v>
      </c>
      <c r="O1618" s="2" t="str">
        <f t="shared" si="738"/>
        <v>Hardy to cold</v>
      </c>
      <c r="P1618" s="1" t="s">
        <v>12021</v>
      </c>
      <c r="Q1618" s="1" t="s">
        <v>17111</v>
      </c>
      <c r="R1618" t="str">
        <f t="shared" si="742"/>
        <v>Slow</v>
      </c>
      <c r="T1618" s="1"/>
      <c r="U1618" s="1"/>
      <c r="V1618" s="1" t="s">
        <v>188</v>
      </c>
      <c r="W1618" s="6" t="str">
        <f t="shared" si="745"/>
        <v>4</v>
      </c>
      <c r="X1618" t="str">
        <f t="shared" si="747"/>
        <v>April</v>
      </c>
      <c r="Y1618" s="2" t="str">
        <f t="shared" si="748"/>
        <v>5</v>
      </c>
      <c r="Z1618" s="2" t="str">
        <f t="shared" si="749"/>
        <v>May</v>
      </c>
      <c r="AA1618" s="1" t="s">
        <v>109</v>
      </c>
      <c r="AB1618" s="1" t="str">
        <f t="shared" si="746"/>
        <v>9</v>
      </c>
      <c r="AC1618" s="1" t="str">
        <f>IF(AB1618="1", "January", IF(AB1618="2", "February", IF(AB1618="3", "March", IF(AB1618="4", "April", IF(AB1618="5", "May", IF(AB1618="6", "June", IF(AB1618="7", "July", IF(AB1618="8", "August", IF(AB1618="9", "September", IF(AB1618="10", "October", IF(AB1618="11", "November", IF(AB1618="12", "December", "Other"))))))))))))</f>
        <v>September</v>
      </c>
      <c r="AD1618" s="1" t="str">
        <f>IF(ISNUMBER(SEARCH("-",AA1618)),TRIM(RIGHT(AA1618,LEN(AA1618)-SEARCH("-",AA1618))),AA1618)</f>
        <v>10</v>
      </c>
      <c r="AE1618" s="1" t="str">
        <f>IF(AD1618="1", "January", IF(AD1618="2", "February", IF(AD1618="3", "March", IF(AD1618="4", "April", IF(AD1618="5", "May", IF(AD1618="6", "June", IF(AD1618="7", "July", IF(AD1618="8", "August", IF(AD1618="9", "September", IF(AD1618="10", "October", IF(AD1618="11", "November", IF(AD1618="12", "December", "Other"))))))))))))</f>
        <v>October</v>
      </c>
      <c r="AF1618" s="1" t="s">
        <v>25148</v>
      </c>
      <c r="AG1618" s="1" t="str">
        <f t="shared" si="728"/>
        <v xml:space="preserve">Seed </v>
      </c>
      <c r="AH1618"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8" s="1" t="s">
        <v>12022</v>
      </c>
      <c r="AJ1618" s="1" t="s">
        <v>1</v>
      </c>
      <c r="AK1618" s="1" t="s">
        <v>17106</v>
      </c>
      <c r="AL1618" s="1" t="str">
        <f t="shared" si="739"/>
        <v>Unscented</v>
      </c>
      <c r="AM1618" s="1" t="b">
        <v>0</v>
      </c>
      <c r="AN1618" s="1" t="b">
        <v>1</v>
      </c>
      <c r="AO1618" s="1" t="b">
        <v>0</v>
      </c>
      <c r="AP1618" s="5" t="s">
        <v>493</v>
      </c>
      <c r="AQ1618" s="5" t="str">
        <f t="shared" si="730"/>
        <v>Medium, Heavy</v>
      </c>
      <c r="AR1618" s="1" t="s">
        <v>10</v>
      </c>
      <c r="AS1618" s="1" t="str">
        <f t="shared" si="740"/>
        <v>None, Partial</v>
      </c>
      <c r="AT1618" s="1" t="str">
        <f t="shared" si="731"/>
        <v>Partial, Full</v>
      </c>
      <c r="AU1618" s="1" t="s">
        <v>402</v>
      </c>
      <c r="AV1618" s="1" t="str">
        <f t="shared" si="732"/>
        <v>Moist, Wet/Water</v>
      </c>
      <c r="AW1618" s="1" t="s">
        <v>12</v>
      </c>
      <c r="AX1618" s="1" t="str">
        <f t="shared" si="733"/>
        <v>Acid, Neutral, Alkaline</v>
      </c>
      <c r="AY1618" s="1" t="b">
        <v>0</v>
      </c>
      <c r="AZ1618" s="1" t="b">
        <v>0</v>
      </c>
      <c r="BA1618" s="1" t="b">
        <v>0</v>
      </c>
      <c r="BB1618" s="1" t="s">
        <v>275</v>
      </c>
      <c r="BC1618" t="str">
        <f t="shared" si="734"/>
        <v>TRUE</v>
      </c>
      <c r="BE1618" t="str">
        <f t="shared" si="735"/>
        <v>FALSE</v>
      </c>
      <c r="BF1618" s="1" t="b">
        <v>0</v>
      </c>
      <c r="BG1618" s="1" t="b">
        <v>1</v>
      </c>
      <c r="BH1618" s="1" t="b">
        <v>1</v>
      </c>
      <c r="BJ1618" s="1" t="str">
        <f t="shared" si="736"/>
        <v>FALSE</v>
      </c>
      <c r="BL1618" t="str">
        <f t="shared" si="737"/>
        <v>FALSE</v>
      </c>
      <c r="BM1618" s="1" t="b">
        <v>0</v>
      </c>
      <c r="BN1618" s="1" t="b">
        <v>1</v>
      </c>
      <c r="BO1618" s="1">
        <f t="shared" si="741"/>
        <v>20</v>
      </c>
      <c r="BP1618" s="1" t="s">
        <v>12023</v>
      </c>
      <c r="BQ1618" s="1" cm="1">
        <f t="array" ref="BQ1618">_xlfn.IFS(BP1618="None Known",0, LEN(BP1618)&gt;500, 5,LEN(BP1618)&gt;400, 4, LEN(BP1618)&gt;300, 3, LEN(BP1618)&gt;200, 2, LEN(BP1618)&gt;1, 1)</f>
        <v>5</v>
      </c>
      <c r="BR1618" s="16" t="s">
        <v>25339</v>
      </c>
      <c r="BS1618" s="1">
        <v>4</v>
      </c>
      <c r="BT1618" s="1" t="s">
        <v>7329</v>
      </c>
      <c r="BU1618" s="1">
        <v>3</v>
      </c>
      <c r="BV1618" s="1" t="s">
        <v>12024</v>
      </c>
      <c r="BW1618" s="1" t="s">
        <v>31</v>
      </c>
      <c r="BX1618" s="1"/>
      <c r="BY1618" t="str">
        <f>_xlfn.XLOOKUP($B1618,Img_lookup!A:A,Img_lookup!B:B, "Not available")</f>
        <v>a6544a19-46d4-4396-82eb-6c715769c824</v>
      </c>
      <c r="BZ1618" t="str">
        <f>_xlfn.XLOOKUP($B1618,Img_lookup!A:A,Img_lookup!C:C, "Not available")</f>
        <v>Oak (Quercus robur): lOve Anchors Knowledge (a mesostic poem by Alec Finlay) #treetrail</v>
      </c>
      <c r="CA1618" t="str">
        <f>_xlfn.XLOOKUP($B1618,Img_lookup!A:A,Img_lookup!D:D, "Not available")</f>
        <v>dullhunk</v>
      </c>
      <c r="CB1618" t="str">
        <f>_xlfn.XLOOKUP($B1618,Img_lookup!A:A,Img_lookup!E:E, "https://imgur.com/aT5wafe")</f>
        <v>https://api.openverse.engineering/v1/images/a6544a19-46d4-4396-82eb-6c715769c824/thumb/</v>
      </c>
    </row>
    <row r="1619" spans="1:80" ht="409.6" x14ac:dyDescent="0.15">
      <c r="A1619" s="1" t="s">
        <v>486</v>
      </c>
      <c r="B1619" s="1" t="s">
        <v>7389</v>
      </c>
      <c r="C1619" s="1" t="s">
        <v>7390</v>
      </c>
      <c r="D1619" s="1" t="s">
        <v>7391</v>
      </c>
      <c r="E1619" s="1" t="s">
        <v>7392</v>
      </c>
      <c r="F1619" s="1" t="s">
        <v>62</v>
      </c>
      <c r="G1619" s="1" t="s">
        <v>62</v>
      </c>
      <c r="H1619" s="11" t="str">
        <f t="shared" si="744"/>
        <v>Perennial</v>
      </c>
      <c r="I1619" s="1" t="s">
        <v>17107</v>
      </c>
      <c r="J1619" s="1">
        <v>25</v>
      </c>
      <c r="K1619" s="1">
        <v>18</v>
      </c>
      <c r="L1619" t="str" cm="1">
        <f t="array" ref="L1619">_xlfn.IFS(J1619+K1619="", "Unknown", J1619+K1619&gt;3, "Large", J1619+K1619&gt;0.5, "Medium", J1619+K1619&gt;0, "Small")</f>
        <v>Large</v>
      </c>
      <c r="M1619" s="1">
        <v>3</v>
      </c>
      <c r="N1619" cm="1">
        <f t="array" ref="N1619">IF($M1619="",INDEX($M$2:$M$2176,MATCH(1,INDEX(($A$2:$A$2176=$A1619)*($M$2:$M$2176&lt;&gt;""),0),0)),$M1619)</f>
        <v>3</v>
      </c>
      <c r="O1619" s="2" t="str">
        <f t="shared" si="738"/>
        <v>Hardy to cold</v>
      </c>
      <c r="P1619" s="1" t="s">
        <v>7393</v>
      </c>
      <c r="Q1619" s="1" t="s">
        <v>17109</v>
      </c>
      <c r="R1619" t="str">
        <f t="shared" si="742"/>
        <v>Fast</v>
      </c>
      <c r="T1619" s="1"/>
      <c r="U1619" s="1"/>
      <c r="V1619" s="1" t="s">
        <v>188</v>
      </c>
      <c r="W1619" s="6" t="str">
        <f t="shared" si="745"/>
        <v>4</v>
      </c>
      <c r="X1619" t="str">
        <f t="shared" si="747"/>
        <v>April</v>
      </c>
      <c r="Y1619" s="2" t="str">
        <f t="shared" si="748"/>
        <v>5</v>
      </c>
      <c r="Z1619" s="2" t="str">
        <f t="shared" si="749"/>
        <v>May</v>
      </c>
      <c r="AA1619" s="1">
        <v>10</v>
      </c>
      <c r="AB1619" s="1">
        <f t="shared" si="746"/>
        <v>10</v>
      </c>
      <c r="AC1619" s="1" t="str">
        <f>IF(AB1619=1, "January", IF(AB1619=2, "February", IF(AB1619=3, "March", IF(AB1619=4, "April", IF(AB1619=5, "May", IF(AB1619=6, "June", IF(AB1619=7, "July", IF(AB1619=8, "August", IF(AB1619=9, "September", IF(AB1619=10, "October", IF(AB1619=11, "November", IF(AB1619=12, "December", "Other"))))))))))))</f>
        <v>October</v>
      </c>
      <c r="AD1619" s="1"/>
      <c r="AE1619" s="1"/>
      <c r="AF1619" s="1" t="s">
        <v>25148</v>
      </c>
      <c r="AG1619" s="1" t="str">
        <f t="shared" si="728"/>
        <v xml:space="preserve">Seed </v>
      </c>
      <c r="AH1619"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19" s="1" t="s">
        <v>7394</v>
      </c>
      <c r="AJ1619" s="1" t="s">
        <v>1</v>
      </c>
      <c r="AK1619" s="1" t="s">
        <v>17106</v>
      </c>
      <c r="AL1619" s="1" t="str">
        <f t="shared" si="739"/>
        <v>Unscented</v>
      </c>
      <c r="AM1619" s="1" t="b">
        <v>0</v>
      </c>
      <c r="AN1619" s="1" t="b">
        <v>1</v>
      </c>
      <c r="AO1619" s="1" t="b">
        <v>0</v>
      </c>
      <c r="AP1619" s="5" t="s">
        <v>493</v>
      </c>
      <c r="AQ1619" s="5" t="str">
        <f t="shared" si="730"/>
        <v>Medium, Heavy</v>
      </c>
      <c r="AR1619" s="1" t="s">
        <v>10</v>
      </c>
      <c r="AS1619" s="1" t="str">
        <f t="shared" si="740"/>
        <v>None, Partial</v>
      </c>
      <c r="AT1619" s="1" t="str">
        <f t="shared" si="731"/>
        <v>Partial, Full</v>
      </c>
      <c r="AU1619" s="1" t="s">
        <v>11</v>
      </c>
      <c r="AV1619" s="1" t="str">
        <f t="shared" si="732"/>
        <v>Dry, Moist</v>
      </c>
      <c r="AW1619" s="1" t="s">
        <v>12</v>
      </c>
      <c r="AX1619" s="1" t="str">
        <f t="shared" si="733"/>
        <v>Acid, Neutral, Alkaline</v>
      </c>
      <c r="AY1619" s="1" t="b">
        <v>0</v>
      </c>
      <c r="AZ1619" s="1" t="b">
        <v>0</v>
      </c>
      <c r="BA1619" s="1" t="b">
        <v>0</v>
      </c>
      <c r="BB1619" s="1" t="s">
        <v>275</v>
      </c>
      <c r="BC1619" t="str">
        <f t="shared" si="734"/>
        <v>TRUE</v>
      </c>
      <c r="BE1619" t="str">
        <f t="shared" si="735"/>
        <v>FALSE</v>
      </c>
      <c r="BF1619" s="1" t="b">
        <v>0</v>
      </c>
      <c r="BG1619" s="1" t="b">
        <v>1</v>
      </c>
      <c r="BH1619" s="1" t="b">
        <v>0</v>
      </c>
      <c r="BJ1619" s="1" t="str">
        <f t="shared" si="736"/>
        <v>FALSE</v>
      </c>
      <c r="BL1619" t="str">
        <f t="shared" si="737"/>
        <v>FALSE</v>
      </c>
      <c r="BM1619" s="1" t="b">
        <v>0</v>
      </c>
      <c r="BN1619" s="1" t="b">
        <v>0</v>
      </c>
      <c r="BO1619" s="1">
        <f t="shared" si="741"/>
        <v>16</v>
      </c>
      <c r="BP1619" s="1" t="s">
        <v>7395</v>
      </c>
      <c r="BQ1619" s="1" cm="1">
        <f t="array" ref="BQ1619">_xlfn.IFS(BP1619="None Known",0, LEN(BP1619)&gt;500, 5,LEN(BP1619)&gt;400, 4, LEN(BP1619)&gt;300, 3, LEN(BP1619)&gt;200, 2, LEN(BP1619)&gt;1, 1)</f>
        <v>5</v>
      </c>
      <c r="BR1619" s="16" t="s">
        <v>25340</v>
      </c>
      <c r="BS1619" s="1">
        <v>3</v>
      </c>
      <c r="BT1619" s="1" t="s">
        <v>7396</v>
      </c>
      <c r="BU1619" s="1">
        <v>2</v>
      </c>
      <c r="BV1619" s="1" t="s">
        <v>7397</v>
      </c>
      <c r="BW1619" s="1" t="s">
        <v>31</v>
      </c>
      <c r="BX1619" s="1"/>
      <c r="BY1619" t="str">
        <f>_xlfn.XLOOKUP($B1619,Img_lookup!A:A,Img_lookup!B:B, "Not available")</f>
        <v>c70cfd5f-d9ad-433d-9b61-2868a5bde747</v>
      </c>
      <c r="BZ1619" t="str">
        <f>_xlfn.XLOOKUP($B1619,Img_lookup!A:A,Img_lookup!C:C, "Not available")</f>
        <v>DƒÖb czerwony - Quercus rubra</v>
      </c>
      <c r="CA1619" t="str">
        <f>_xlfn.XLOOKUP($B1619,Img_lookup!A:A,Img_lookup!D:D, "Not available")</f>
        <v>jadwinia</v>
      </c>
      <c r="CB1619" t="str">
        <f>_xlfn.XLOOKUP($B1619,Img_lookup!A:A,Img_lookup!E:E, "https://imgur.com/aT5wafe")</f>
        <v>https://api.openverse.engineering/v1/images/c70cfd5f-d9ad-433d-9b61-2868a5bde747/thumb/</v>
      </c>
    </row>
    <row r="1620" spans="1:80" ht="409.6" x14ac:dyDescent="0.15">
      <c r="A1620" s="1" t="s">
        <v>486</v>
      </c>
      <c r="B1620" s="1" t="s">
        <v>6515</v>
      </c>
      <c r="E1620" s="1" t="s">
        <v>4655</v>
      </c>
      <c r="F1620" s="1" t="s">
        <v>62</v>
      </c>
      <c r="G1620" s="1" t="s">
        <v>62</v>
      </c>
      <c r="H1620" s="11" t="str">
        <f t="shared" si="744"/>
        <v>Perennial</v>
      </c>
      <c r="I1620" s="1" t="s">
        <v>17107</v>
      </c>
      <c r="J1620" s="1">
        <v>15</v>
      </c>
      <c r="L1620" t="str" cm="1">
        <f t="array" ref="L1620">_xlfn.IFS(J1620+K1620="", "Unknown", J1620+K1620&gt;3, "Large", J1620+K1620&gt;0.5, "Medium", J1620+K1620&gt;0, "Small")</f>
        <v>Large</v>
      </c>
      <c r="M1620" s="1">
        <v>5</v>
      </c>
      <c r="N1620" cm="1">
        <f t="array" ref="N1620">IF($M1620="",INDEX($M$2:$M$2176,MATCH(1,INDEX(($A$2:$A$2176=$A1620)*($M$2:$M$2176&lt;&gt;""),0),0)),$M1620)</f>
        <v>5</v>
      </c>
      <c r="O1620" s="2" t="str">
        <f t="shared" si="738"/>
        <v>Seasonal outdoors</v>
      </c>
      <c r="P1620" s="1" t="s">
        <v>6516</v>
      </c>
      <c r="R1620" t="str">
        <f t="shared" si="742"/>
        <v>Medium</v>
      </c>
      <c r="T1620" s="1"/>
      <c r="U1620" s="1"/>
      <c r="V1620" s="1" t="s">
        <v>188</v>
      </c>
      <c r="W1620" s="6" t="str">
        <f t="shared" si="745"/>
        <v>4</v>
      </c>
      <c r="X1620" t="str">
        <f t="shared" si="747"/>
        <v>April</v>
      </c>
      <c r="Y1620" s="2" t="str">
        <f t="shared" si="748"/>
        <v>5</v>
      </c>
      <c r="Z1620" s="2" t="str">
        <f t="shared" si="749"/>
        <v>May</v>
      </c>
      <c r="AA1620" s="1" t="s">
        <v>907</v>
      </c>
      <c r="AB1620" s="1" t="str">
        <f t="shared" si="746"/>
        <v>10</v>
      </c>
      <c r="AC1620" s="1" t="str">
        <f>IF(AB1620="1", "January", IF(AB1620="2", "February", IF(AB1620="3", "March", IF(AB1620="4", "April", IF(AB1620="5", "May", IF(AB1620="6", "June", IF(AB1620="7", "July", IF(AB1620="8", "August", IF(AB1620="9", "September", IF(AB1620="10", "October", IF(AB1620="11", "November", IF(AB1620="12", "December", "Other"))))))))))))</f>
        <v>October</v>
      </c>
      <c r="AD1620" s="1" t="str">
        <f>IF(ISNUMBER(SEARCH("-",AA1620)),TRIM(RIGHT(AA1620,LEN(AA1620)-SEARCH("-",AA1620))),AA1620)</f>
        <v>11</v>
      </c>
      <c r="AE1620" s="1" t="str">
        <f>IF(AD1620="1", "January", IF(AD1620="2", "February", IF(AD1620="3", "March", IF(AD1620="4", "April", IF(AD1620="5", "May", IF(AD1620="6", "June", IF(AD1620="7", "July", IF(AD1620="8", "August", IF(AD1620="9", "September", IF(AD1620="10", "October", IF(AD1620="11", "November", IF(AD1620="12", "December", "Other"))))))))))))</f>
        <v>November</v>
      </c>
      <c r="AF1620" s="1" t="s">
        <v>25148</v>
      </c>
      <c r="AG1620" s="1" t="str">
        <f t="shared" si="728"/>
        <v xml:space="preserve">Seed </v>
      </c>
      <c r="AH1620"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20" s="1" t="s">
        <v>6517</v>
      </c>
      <c r="AJ1620" s="1" t="s">
        <v>1</v>
      </c>
      <c r="AK1620" s="1" t="s">
        <v>17106</v>
      </c>
      <c r="AL1620" s="1" t="str">
        <f t="shared" si="739"/>
        <v>Unscented</v>
      </c>
      <c r="AM1620" s="1" t="b">
        <v>0</v>
      </c>
      <c r="AN1620" s="1" t="b">
        <v>1</v>
      </c>
      <c r="AO1620" s="1" t="b">
        <v>0</v>
      </c>
      <c r="AP1620" s="5" t="s">
        <v>493</v>
      </c>
      <c r="AQ1620" s="5" t="str">
        <f t="shared" si="730"/>
        <v>Medium, Heavy</v>
      </c>
      <c r="AR1620" s="1" t="s">
        <v>10</v>
      </c>
      <c r="AS1620" s="1" t="str">
        <f t="shared" si="740"/>
        <v>None, Partial</v>
      </c>
      <c r="AT1620" s="1" t="str">
        <f t="shared" si="731"/>
        <v>Partial, Full</v>
      </c>
      <c r="AU1620" s="1" t="s">
        <v>29</v>
      </c>
      <c r="AV1620" s="1" t="str">
        <f t="shared" si="732"/>
        <v>Moist</v>
      </c>
      <c r="AW1620" s="1" t="s">
        <v>12</v>
      </c>
      <c r="AX1620" s="1" t="str">
        <f t="shared" si="733"/>
        <v>Acid, Neutral, Alkaline</v>
      </c>
      <c r="AY1620" s="1" t="b">
        <v>0</v>
      </c>
      <c r="AZ1620" s="1" t="b">
        <v>0</v>
      </c>
      <c r="BA1620" s="1" t="b">
        <v>0</v>
      </c>
      <c r="BB1620" s="1" t="s">
        <v>275</v>
      </c>
      <c r="BC1620" t="str">
        <f t="shared" si="734"/>
        <v>TRUE</v>
      </c>
      <c r="BE1620" t="str">
        <f t="shared" si="735"/>
        <v>FALSE</v>
      </c>
      <c r="BF1620" s="1" t="b">
        <v>0</v>
      </c>
      <c r="BG1620" s="1" t="b">
        <v>0</v>
      </c>
      <c r="BH1620" s="1" t="b">
        <v>0</v>
      </c>
      <c r="BI1620" s="1" t="s">
        <v>77</v>
      </c>
      <c r="BJ1620" s="1" t="str">
        <f t="shared" si="736"/>
        <v>TRUE</v>
      </c>
      <c r="BL1620" t="str">
        <f t="shared" si="737"/>
        <v>FALSE</v>
      </c>
      <c r="BM1620" s="1" t="b">
        <v>0</v>
      </c>
      <c r="BN1620" s="1" t="b">
        <v>0</v>
      </c>
      <c r="BO1620" s="1">
        <f t="shared" si="741"/>
        <v>13</v>
      </c>
      <c r="BP1620" s="1" t="s">
        <v>6518</v>
      </c>
      <c r="BQ1620" s="1" cm="1">
        <f t="array" ref="BQ1620">_xlfn.IFS(BP1620="None Known",0, LEN(BP1620)&gt;500, 5,LEN(BP1620)&gt;400, 4, LEN(BP1620)&gt;300, 3, LEN(BP1620)&gt;200, 2, LEN(BP1620)&gt;1, 1)</f>
        <v>5</v>
      </c>
      <c r="BR1620" s="16" t="s">
        <v>25341</v>
      </c>
      <c r="BS1620" s="1">
        <v>2</v>
      </c>
      <c r="BT1620" s="1" t="s">
        <v>495</v>
      </c>
      <c r="BU1620" s="1">
        <v>2</v>
      </c>
      <c r="BW1620" s="1" t="s">
        <v>31</v>
      </c>
      <c r="BX1620" s="1"/>
      <c r="BY1620" t="str">
        <f>_xlfn.XLOOKUP($B1620,Img_lookup!A:A,Img_lookup!B:B, "Not available")</f>
        <v>de742acd-f59d-4caa-bbe6-7daa6324e23a</v>
      </c>
      <c r="BZ1620" t="str">
        <f>_xlfn.XLOOKUP($B1620,Img_lookup!A:A,Img_lookup!C:C, "Not available")</f>
        <v>Quercus serrata Murray</v>
      </c>
      <c r="CA1620" t="str">
        <f>_xlfn.XLOOKUP($B1620,Img_lookup!A:A,Img_lookup!D:D, "Not available")</f>
        <v>kumori noasa</v>
      </c>
      <c r="CB1620" t="str">
        <f>_xlfn.XLOOKUP($B1620,Img_lookup!A:A,Img_lookup!E:E, "https://imgur.com/aT5wafe")</f>
        <v>https://api.openverse.engineering/v1/images/de742acd-f59d-4caa-bbe6-7daa6324e23a/thumb/</v>
      </c>
    </row>
    <row r="1621" spans="1:80" ht="409.6" x14ac:dyDescent="0.15">
      <c r="A1621" s="1" t="s">
        <v>486</v>
      </c>
      <c r="B1621" s="1" t="s">
        <v>5918</v>
      </c>
      <c r="C1621" s="1" t="s">
        <v>5919</v>
      </c>
      <c r="D1621" s="1" t="s">
        <v>5920</v>
      </c>
      <c r="E1621" s="1" t="s">
        <v>5921</v>
      </c>
      <c r="F1621" s="1" t="s">
        <v>62</v>
      </c>
      <c r="G1621" s="1" t="s">
        <v>62</v>
      </c>
      <c r="H1621" s="11" t="str">
        <f t="shared" si="744"/>
        <v>Perennial</v>
      </c>
      <c r="I1621" s="1" t="s">
        <v>17107</v>
      </c>
      <c r="J1621" s="1">
        <v>20</v>
      </c>
      <c r="L1621" t="str" cm="1">
        <f t="array" ref="L1621">_xlfn.IFS(J1621+K1621="", "Unknown", J1621+K1621&gt;3, "Large", J1621+K1621&gt;0.5, "Medium", J1621+K1621&gt;0, "Small")</f>
        <v>Large</v>
      </c>
      <c r="M1621" s="1">
        <v>5</v>
      </c>
      <c r="N1621" cm="1">
        <f t="array" ref="N1621">IF($M1621="",INDEX($M$2:$M$2176,MATCH(1,INDEX(($A$2:$A$2176=$A1621)*($M$2:$M$2176&lt;&gt;""),0),0)),$M1621)</f>
        <v>5</v>
      </c>
      <c r="O1621" s="2" t="str">
        <f t="shared" si="738"/>
        <v>Seasonal outdoors</v>
      </c>
      <c r="P1621" s="1" t="s">
        <v>5922</v>
      </c>
      <c r="Q1621" s="1" t="s">
        <v>17111</v>
      </c>
      <c r="R1621" t="str">
        <f t="shared" si="742"/>
        <v>Slow</v>
      </c>
      <c r="T1621" s="1"/>
      <c r="U1621" s="1"/>
      <c r="V1621" s="1" t="s">
        <v>188</v>
      </c>
      <c r="W1621" s="6" t="str">
        <f t="shared" si="745"/>
        <v>4</v>
      </c>
      <c r="X1621" t="str">
        <f t="shared" si="747"/>
        <v>April</v>
      </c>
      <c r="Y1621" s="2" t="str">
        <f t="shared" si="748"/>
        <v>5</v>
      </c>
      <c r="Z1621" s="2" t="str">
        <f t="shared" si="749"/>
        <v>May</v>
      </c>
      <c r="AA1621" s="1">
        <v>10</v>
      </c>
      <c r="AB1621" s="1">
        <f t="shared" si="746"/>
        <v>10</v>
      </c>
      <c r="AC1621" s="1" t="str">
        <f>IF(AB1621=1, "January", IF(AB1621=2, "February", IF(AB1621=3, "March", IF(AB1621=4, "April", IF(AB1621=5, "May", IF(AB1621=6, "June", IF(AB1621=7, "July", IF(AB1621=8, "August", IF(AB1621=9, "September", IF(AB1621=10, "October", IF(AB1621=11, "November", IF(AB1621=12, "December", "Other"))))))))))))</f>
        <v>October</v>
      </c>
      <c r="AD1621" s="1"/>
      <c r="AE1621" s="1"/>
      <c r="AF1621" s="1" t="s">
        <v>25148</v>
      </c>
      <c r="AG1621" s="1" t="str">
        <f t="shared" si="728"/>
        <v xml:space="preserve">Seed </v>
      </c>
      <c r="AH1621"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21" s="1" t="s">
        <v>5923</v>
      </c>
      <c r="AJ1621" s="1" t="s">
        <v>1</v>
      </c>
      <c r="AK1621" s="1" t="s">
        <v>17106</v>
      </c>
      <c r="AL1621" s="1" t="str">
        <f t="shared" si="739"/>
        <v>Unscented</v>
      </c>
      <c r="AM1621" s="1" t="b">
        <v>0</v>
      </c>
      <c r="AN1621" s="1" t="b">
        <v>1</v>
      </c>
      <c r="AO1621" s="1" t="b">
        <v>0</v>
      </c>
      <c r="AP1621" s="5" t="s">
        <v>493</v>
      </c>
      <c r="AQ1621" s="5" t="str">
        <f t="shared" si="730"/>
        <v>Medium, Heavy</v>
      </c>
      <c r="AR1621" s="1" t="s">
        <v>10</v>
      </c>
      <c r="AS1621" s="1" t="str">
        <f t="shared" si="740"/>
        <v>None, Partial</v>
      </c>
      <c r="AT1621" s="1" t="str">
        <f t="shared" si="731"/>
        <v>Partial, Full</v>
      </c>
      <c r="AU1621" s="1" t="s">
        <v>29</v>
      </c>
      <c r="AV1621" s="1" t="str">
        <f t="shared" si="732"/>
        <v>Moist</v>
      </c>
      <c r="AW1621" s="1" t="s">
        <v>12</v>
      </c>
      <c r="AX1621" s="1" t="str">
        <f t="shared" si="733"/>
        <v>Acid, Neutral, Alkaline</v>
      </c>
      <c r="AY1621" s="1" t="b">
        <v>0</v>
      </c>
      <c r="AZ1621" s="1" t="b">
        <v>0</v>
      </c>
      <c r="BA1621" s="1" t="b">
        <v>0</v>
      </c>
      <c r="BB1621" s="1" t="s">
        <v>275</v>
      </c>
      <c r="BC1621" t="str">
        <f t="shared" si="734"/>
        <v>TRUE</v>
      </c>
      <c r="BE1621" t="str">
        <f t="shared" si="735"/>
        <v>FALSE</v>
      </c>
      <c r="BF1621" s="1" t="b">
        <v>0</v>
      </c>
      <c r="BG1621" s="1" t="b">
        <v>0</v>
      </c>
      <c r="BH1621" s="1" t="b">
        <v>1</v>
      </c>
      <c r="BI1621" s="1" t="s">
        <v>77</v>
      </c>
      <c r="BJ1621" s="1" t="str">
        <f t="shared" si="736"/>
        <v>TRUE</v>
      </c>
      <c r="BL1621" t="str">
        <f t="shared" si="737"/>
        <v>FALSE</v>
      </c>
      <c r="BM1621" s="1" t="b">
        <v>0</v>
      </c>
      <c r="BN1621" s="1" t="b">
        <v>0</v>
      </c>
      <c r="BO1621" s="1">
        <f t="shared" si="741"/>
        <v>16</v>
      </c>
      <c r="BP1621" s="1" t="s">
        <v>5924</v>
      </c>
      <c r="BQ1621" s="1" cm="1">
        <f t="array" ref="BQ1621">_xlfn.IFS(BP1621="None Known",0, LEN(BP1621)&gt;500, 5,LEN(BP1621)&gt;400, 4, LEN(BP1621)&gt;300, 3, LEN(BP1621)&gt;200, 2, LEN(BP1621)&gt;1, 1)</f>
        <v>5</v>
      </c>
      <c r="BR1621" s="16" t="s">
        <v>25026</v>
      </c>
      <c r="BS1621" s="1">
        <v>3</v>
      </c>
      <c r="BT1621" s="1" t="s">
        <v>5925</v>
      </c>
      <c r="BU1621" s="1">
        <v>2</v>
      </c>
      <c r="BV1621" s="1" t="s">
        <v>465</v>
      </c>
      <c r="BW1621" s="1" t="s">
        <v>31</v>
      </c>
      <c r="BX1621" s="1"/>
      <c r="BY1621" t="str">
        <f>_xlfn.XLOOKUP($B1621,Img_lookup!A:A,Img_lookup!B:B, "Not available")</f>
        <v>7a63fe53-34c4-4e3e-b35e-e152f2ce3450</v>
      </c>
      <c r="BZ1621" t="str">
        <f>_xlfn.XLOOKUP($B1621,Img_lookup!A:A,Img_lookup!C:C, "Not available")</f>
        <v>Quercus stellata</v>
      </c>
      <c r="CA1621" t="str">
        <f>_xlfn.XLOOKUP($B1621,Img_lookup!A:A,Img_lookup!D:D, "Not available")</f>
        <v>Bruce Kirchoff</v>
      </c>
      <c r="CB1621" t="str">
        <f>_xlfn.XLOOKUP($B1621,Img_lookup!A:A,Img_lookup!E:E, "https://imgur.com/aT5wafe")</f>
        <v>https://api.openverse.engineering/v1/images/7a63fe53-34c4-4e3e-b35e-e152f2ce3450/thumb/</v>
      </c>
    </row>
    <row r="1622" spans="1:80" ht="409.6" x14ac:dyDescent="0.15">
      <c r="A1622" s="1" t="s">
        <v>486</v>
      </c>
      <c r="B1622" s="1" t="s">
        <v>5117</v>
      </c>
      <c r="C1622" s="1" t="s">
        <v>5118</v>
      </c>
      <c r="D1622" s="1" t="s">
        <v>5119</v>
      </c>
      <c r="E1622" s="1" t="s">
        <v>5120</v>
      </c>
      <c r="F1622" s="1" t="s">
        <v>62</v>
      </c>
      <c r="G1622" s="1" t="s">
        <v>62</v>
      </c>
      <c r="H1622" s="11" t="str">
        <f t="shared" si="744"/>
        <v>Perennial</v>
      </c>
      <c r="I1622" s="1" t="s">
        <v>17107</v>
      </c>
      <c r="J1622" s="1">
        <v>30</v>
      </c>
      <c r="K1622" s="1">
        <v>25</v>
      </c>
      <c r="L1622" t="str" cm="1">
        <f t="array" ref="L1622">_xlfn.IFS(J1622+K1622="", "Unknown", J1622+K1622&gt;3, "Large", J1622+K1622&gt;0.5, "Medium", J1622+K1622&gt;0, "Small")</f>
        <v>Large</v>
      </c>
      <c r="N1622" cm="1">
        <f t="array" ref="N1622">IF($M1622="",INDEX($M$2:$M$2176,MATCH(1,INDEX(($A$2:$A$2176=$A1622)*($M$2:$M$2176&lt;&gt;""),0),0)),$M1622)</f>
        <v>4</v>
      </c>
      <c r="O1622" s="2" t="str">
        <f t="shared" si="738"/>
        <v>Hardy to cold</v>
      </c>
      <c r="P1622" s="1" t="s">
        <v>5121</v>
      </c>
      <c r="Q1622" s="1" t="s">
        <v>17110</v>
      </c>
      <c r="R1622" t="str">
        <f t="shared" si="742"/>
        <v>Medium</v>
      </c>
      <c r="T1622" s="1"/>
      <c r="U1622" s="1"/>
      <c r="V1622" s="1" t="s">
        <v>188</v>
      </c>
      <c r="W1622" s="6" t="str">
        <f t="shared" si="745"/>
        <v>4</v>
      </c>
      <c r="X1622" t="str">
        <f t="shared" si="747"/>
        <v>April</v>
      </c>
      <c r="Y1622" s="2" t="str">
        <f t="shared" si="748"/>
        <v>5</v>
      </c>
      <c r="Z1622" s="2" t="str">
        <f t="shared" si="749"/>
        <v>May</v>
      </c>
      <c r="AA1622" s="1">
        <v>10</v>
      </c>
      <c r="AB1622" s="1">
        <f t="shared" si="746"/>
        <v>10</v>
      </c>
      <c r="AC1622" s="1" t="str">
        <f>IF(AB1622=1, "January", IF(AB1622=2, "February", IF(AB1622=3, "March", IF(AB1622=4, "April", IF(AB1622=5, "May", IF(AB1622=6, "June", IF(AB1622=7, "July", IF(AB1622=8, "August", IF(AB1622=9, "September", IF(AB1622=10, "October", IF(AB1622=11, "November", IF(AB1622=12, "December", "Other"))))))))))))</f>
        <v>October</v>
      </c>
      <c r="AD1622" s="1"/>
      <c r="AE1622" s="1"/>
      <c r="AF1622" s="1" t="s">
        <v>25148</v>
      </c>
      <c r="AG1622" s="1" t="str">
        <f t="shared" si="728"/>
        <v xml:space="preserve">Seed </v>
      </c>
      <c r="AH1622"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22" s="1" t="s">
        <v>5122</v>
      </c>
      <c r="AJ1622" s="1" t="s">
        <v>1</v>
      </c>
      <c r="AK1622" s="1" t="s">
        <v>17106</v>
      </c>
      <c r="AL1622" s="1" t="str">
        <f t="shared" si="739"/>
        <v>Unscented</v>
      </c>
      <c r="AM1622" s="1" t="b">
        <v>0</v>
      </c>
      <c r="AN1622" s="1" t="b">
        <v>1</v>
      </c>
      <c r="AO1622" s="1" t="b">
        <v>0</v>
      </c>
      <c r="AP1622" s="5" t="s">
        <v>493</v>
      </c>
      <c r="AQ1622" s="5" t="str">
        <f t="shared" si="730"/>
        <v>Medium, Heavy</v>
      </c>
      <c r="AR1622" s="1" t="s">
        <v>10</v>
      </c>
      <c r="AS1622" s="1" t="str">
        <f t="shared" si="740"/>
        <v>None, Partial</v>
      </c>
      <c r="AT1622" s="1" t="str">
        <f t="shared" si="731"/>
        <v>Partial, Full</v>
      </c>
      <c r="AU1622" s="1" t="s">
        <v>11</v>
      </c>
      <c r="AV1622" s="1" t="str">
        <f t="shared" si="732"/>
        <v>Dry, Moist</v>
      </c>
      <c r="AW1622" s="1" t="s">
        <v>12</v>
      </c>
      <c r="AX1622" s="1" t="str">
        <f t="shared" si="733"/>
        <v>Acid, Neutral, Alkaline</v>
      </c>
      <c r="AY1622" s="1" t="b">
        <v>0</v>
      </c>
      <c r="AZ1622" s="1" t="b">
        <v>0</v>
      </c>
      <c r="BA1622" s="1" t="b">
        <v>0</v>
      </c>
      <c r="BB1622" s="1" t="s">
        <v>275</v>
      </c>
      <c r="BC1622" t="str">
        <f t="shared" si="734"/>
        <v>TRUE</v>
      </c>
      <c r="BE1622" t="str">
        <f t="shared" si="735"/>
        <v>FALSE</v>
      </c>
      <c r="BF1622" s="1" t="b">
        <v>0</v>
      </c>
      <c r="BG1622" s="1" t="b">
        <v>0</v>
      </c>
      <c r="BH1622" s="1" t="b">
        <v>0</v>
      </c>
      <c r="BI1622" s="1" t="s">
        <v>77</v>
      </c>
      <c r="BJ1622" s="1" t="str">
        <f t="shared" si="736"/>
        <v>TRUE</v>
      </c>
      <c r="BL1622" t="str">
        <f t="shared" si="737"/>
        <v>FALSE</v>
      </c>
      <c r="BM1622" s="1" t="b">
        <v>0</v>
      </c>
      <c r="BN1622" s="1" t="b">
        <v>0</v>
      </c>
      <c r="BO1622" s="1">
        <f t="shared" si="741"/>
        <v>14</v>
      </c>
      <c r="BP1622" s="1" t="s">
        <v>5123</v>
      </c>
      <c r="BQ1622" s="1" cm="1">
        <f t="array" ref="BQ1622">_xlfn.IFS(BP1622="None Known",0, LEN(BP1622)&gt;500, 5,LEN(BP1622)&gt;400, 4, LEN(BP1622)&gt;300, 3, LEN(BP1622)&gt;200, 2, LEN(BP1622)&gt;1, 1)</f>
        <v>5</v>
      </c>
      <c r="BR1622" s="16" t="s">
        <v>25342</v>
      </c>
      <c r="BS1622" s="1">
        <v>2</v>
      </c>
      <c r="BT1622" s="1" t="s">
        <v>5124</v>
      </c>
      <c r="BU1622" s="1">
        <v>3</v>
      </c>
      <c r="BV1622" s="1" t="s">
        <v>5125</v>
      </c>
      <c r="BW1622" s="1" t="s">
        <v>31</v>
      </c>
      <c r="BX1622" s="1"/>
      <c r="BY1622" t="str">
        <f>_xlfn.XLOOKUP($B1622,Img_lookup!A:A,Img_lookup!B:B, "Not available")</f>
        <v>49895839-82a2-4db3-91a2-99254ed72fdf</v>
      </c>
      <c r="BZ1622" t="str">
        <f>_xlfn.XLOOKUP($B1622,Img_lookup!A:A,Img_lookup!C:C, "Not available")</f>
        <v>Forest Road - Black Oak (Quercus velutina) leaves - Flickr - Jay Sturner.jpg</v>
      </c>
      <c r="CA1622" t="str">
        <f>_xlfn.XLOOKUP($B1622,Img_lookup!A:A,Img_lookup!D:D, "Not available")</f>
        <v>Jay Sturner from USA</v>
      </c>
      <c r="CB1622" t="str">
        <f>_xlfn.XLOOKUP($B1622,Img_lookup!A:A,Img_lookup!E:E, "https://imgur.com/aT5wafe")</f>
        <v>https://api.openverse.engineering/v1/images/49895839-82a2-4db3-91a2-99254ed72fdf/thumb/</v>
      </c>
    </row>
    <row r="1623" spans="1:80" ht="409.6" x14ac:dyDescent="0.15">
      <c r="A1623" s="1" t="s">
        <v>486</v>
      </c>
      <c r="B1623" s="1" t="s">
        <v>9174</v>
      </c>
      <c r="C1623" s="1" t="s">
        <v>9175</v>
      </c>
      <c r="E1623" s="1" t="s">
        <v>249</v>
      </c>
      <c r="F1623" s="1" t="s">
        <v>62</v>
      </c>
      <c r="G1623" s="1" t="s">
        <v>62</v>
      </c>
      <c r="H1623" s="11" t="str">
        <f t="shared" si="744"/>
        <v>Perennial</v>
      </c>
      <c r="I1623" s="1" t="s">
        <v>17108</v>
      </c>
      <c r="J1623" s="1">
        <v>20</v>
      </c>
      <c r="L1623" t="str" cm="1">
        <f t="array" ref="L1623">_xlfn.IFS(J1623+K1623="", "Unknown", J1623+K1623&gt;3, "Large", J1623+K1623&gt;0.5, "Medium", J1623+K1623&gt;0, "Small")</f>
        <v>Large</v>
      </c>
      <c r="M1623" s="1">
        <v>7</v>
      </c>
      <c r="N1623" cm="1">
        <f t="array" ref="N1623">IF($M1623="",INDEX($M$2:$M$2176,MATCH(1,INDEX(($A$2:$A$2176=$A1623)*($M$2:$M$2176&lt;&gt;""),0),0)),$M1623)</f>
        <v>7</v>
      </c>
      <c r="O1623" s="2" t="str">
        <f t="shared" si="738"/>
        <v>Seasonal outdoors</v>
      </c>
      <c r="P1623" s="1" t="s">
        <v>9176</v>
      </c>
      <c r="Q1623" s="1" t="s">
        <v>17110</v>
      </c>
      <c r="R1623" t="str">
        <f t="shared" si="742"/>
        <v>Medium</v>
      </c>
      <c r="S1623" s="1" t="s">
        <v>24</v>
      </c>
      <c r="T1623" s="1" t="str">
        <f>LEFT(S1623,FIND("-",S1623)-1)</f>
        <v xml:space="preserve">1 </v>
      </c>
      <c r="U1623" s="1" t="str">
        <f>RIGHT(S1623,FIND("-",S1623)-1)</f>
        <v>12</v>
      </c>
      <c r="V1623" s="1">
        <v>4</v>
      </c>
      <c r="W1623" s="6">
        <f t="shared" si="745"/>
        <v>4</v>
      </c>
      <c r="X1623" t="str">
        <f>IF(W1623=1, "January", IF(W1623=2, "February", IF(W1623=3, "March", IF(W1623=4, "April", IF(W1623=5, "May", IF(W1623=6, "June", IF(W1623=7, "July", IF(W1623=8, "August", IF(W1623=9, "September", IF(W1623=10, "October", IF(W1623=11, "November", IF(W1623=12, "December", "Other"))))))))))))</f>
        <v>April</v>
      </c>
      <c r="AF1623" s="1" t="s">
        <v>25148</v>
      </c>
      <c r="AG1623" s="1" t="str">
        <f t="shared" si="728"/>
        <v xml:space="preserve">Seed </v>
      </c>
      <c r="AH1623" s="2" t="str">
        <f t="shared" si="729"/>
        <v>It quickly loses viability if it is allowed to dry out. It can be stored moist and cool overwinter but is best sown as soon as it is ripe in an outdoor seed bed, though it must be protected from mice, squirrels etc. Small quantities of seed can be sown in deep pots in a cold frame. Plants produce a deep taproot and need to be planted out into their permanent positions as soon as possible, in fact seed sown in situ will produce the best trees[11]. Trees should not be left in a nursery bed for more than 2 growing seasons without being moved or they will transplant very badly.</v>
      </c>
      <c r="AI1623" s="1" t="s">
        <v>9177</v>
      </c>
      <c r="AJ1623" s="1" t="s">
        <v>1</v>
      </c>
      <c r="AK1623" s="1" t="s">
        <v>17106</v>
      </c>
      <c r="AL1623" s="1" t="str">
        <f t="shared" si="739"/>
        <v>Unscented</v>
      </c>
      <c r="AM1623" s="1" t="b">
        <v>0</v>
      </c>
      <c r="AN1623" s="1" t="b">
        <v>1</v>
      </c>
      <c r="AO1623" s="1" t="b">
        <v>0</v>
      </c>
      <c r="AP1623" s="5" t="s">
        <v>493</v>
      </c>
      <c r="AQ1623" s="5" t="str">
        <f t="shared" si="730"/>
        <v>Medium, Heavy</v>
      </c>
      <c r="AR1623" s="1" t="s">
        <v>10</v>
      </c>
      <c r="AS1623" s="1" t="str">
        <f t="shared" si="740"/>
        <v>None, Partial</v>
      </c>
      <c r="AT1623" s="1" t="str">
        <f t="shared" si="731"/>
        <v>Partial, Full</v>
      </c>
      <c r="AU1623" s="1" t="s">
        <v>11</v>
      </c>
      <c r="AV1623" s="1" t="str">
        <f t="shared" si="732"/>
        <v>Dry, Moist</v>
      </c>
      <c r="AW1623" s="1" t="s">
        <v>12</v>
      </c>
      <c r="AX1623" s="1" t="str">
        <f t="shared" si="733"/>
        <v>Acid, Neutral, Alkaline</v>
      </c>
      <c r="AY1623" s="1" t="b">
        <v>0</v>
      </c>
      <c r="AZ1623" s="1" t="b">
        <v>0</v>
      </c>
      <c r="BA1623" s="1" t="b">
        <v>1</v>
      </c>
      <c r="BB1623" s="1" t="s">
        <v>275</v>
      </c>
      <c r="BC1623" t="str">
        <f t="shared" si="734"/>
        <v>TRUE</v>
      </c>
      <c r="BE1623" t="str">
        <f t="shared" si="735"/>
        <v>FALSE</v>
      </c>
      <c r="BF1623" s="1" t="b">
        <v>0</v>
      </c>
      <c r="BG1623" s="1" t="b">
        <v>1</v>
      </c>
      <c r="BH1623" s="1" t="b">
        <v>0</v>
      </c>
      <c r="BI1623" s="1" t="s">
        <v>77</v>
      </c>
      <c r="BJ1623" s="1" t="str">
        <f t="shared" si="736"/>
        <v>TRUE</v>
      </c>
      <c r="BL1623" t="str">
        <f t="shared" si="737"/>
        <v>FALSE</v>
      </c>
      <c r="BM1623" s="1" t="b">
        <v>0</v>
      </c>
      <c r="BN1623" s="1" t="b">
        <v>0</v>
      </c>
      <c r="BO1623" s="1">
        <f t="shared" si="741"/>
        <v>16</v>
      </c>
      <c r="BP1623" s="1" t="s">
        <v>9178</v>
      </c>
      <c r="BQ1623" s="1" cm="1">
        <f t="array" ref="BQ1623">_xlfn.IFS(BP1623="None Known",0, LEN(BP1623)&gt;500, 5,LEN(BP1623)&gt;400, 4, LEN(BP1623)&gt;300, 3, LEN(BP1623)&gt;200, 2, LEN(BP1623)&gt;1, 1)</f>
        <v>5</v>
      </c>
      <c r="BR1623" s="16" t="s">
        <v>25027</v>
      </c>
      <c r="BS1623" s="1">
        <v>3</v>
      </c>
      <c r="BT1623" s="1" t="s">
        <v>9179</v>
      </c>
      <c r="BU1623" s="1">
        <v>2</v>
      </c>
      <c r="BV1623" s="1" t="s">
        <v>150</v>
      </c>
      <c r="BW1623" s="1" t="s">
        <v>31</v>
      </c>
      <c r="BX1623" s="1"/>
      <c r="BY1623" t="str">
        <f>_xlfn.XLOOKUP($B1623,Img_lookup!A:A,Img_lookup!B:B, "Not available")</f>
        <v>872142fa-09ca-4e53-8505-3180348547e6</v>
      </c>
      <c r="BZ1623" t="str">
        <f>_xlfn.XLOOKUP($B1623,Img_lookup!A:A,Img_lookup!C:C, "Not available")</f>
        <v>Quercus virginiana</v>
      </c>
      <c r="CA1623" t="str">
        <f>_xlfn.XLOOKUP($B1623,Img_lookup!A:A,Img_lookup!D:D, "Not available")</f>
        <v>Bruce Kirchoff</v>
      </c>
      <c r="CB1623" t="str">
        <f>_xlfn.XLOOKUP($B1623,Img_lookup!A:A,Img_lookup!E:E, "https://imgur.com/aT5wafe")</f>
        <v>https://api.openverse.engineering/v1/images/872142fa-09ca-4e53-8505-3180348547e6/thumb/</v>
      </c>
    </row>
    <row r="1624" spans="1:80" ht="266" x14ac:dyDescent="0.15">
      <c r="A1624" s="1" t="s">
        <v>375</v>
      </c>
      <c r="B1624" s="1" t="s">
        <v>15404</v>
      </c>
      <c r="C1624" s="1" t="s">
        <v>15405</v>
      </c>
      <c r="D1624" s="1" t="s">
        <v>15406</v>
      </c>
      <c r="E1624" s="1" t="s">
        <v>15407</v>
      </c>
      <c r="F1624" s="1" t="s">
        <v>6</v>
      </c>
      <c r="G1624" s="1" t="s">
        <v>6</v>
      </c>
      <c r="H1624" s="11" t="str">
        <f t="shared" si="744"/>
        <v>Perennial</v>
      </c>
      <c r="J1624" s="1">
        <v>1</v>
      </c>
      <c r="L1624" t="str" cm="1">
        <f t="array" ref="L1624">_xlfn.IFS(J1624+K1624="", "Unknown", J1624+K1624&gt;3, "Large", J1624+K1624&gt;0.5, "Medium", J1624+K1624&gt;0, "Small")</f>
        <v>Medium</v>
      </c>
      <c r="N1624" cm="1">
        <f t="array" ref="N1624">IF($M1624="",INDEX($M$2:$M$2176,MATCH(1,INDEX(($A$2:$A$2176=$A1624)*($M$2:$M$2176&lt;&gt;""),0),0)),$M1624)</f>
        <v>6</v>
      </c>
      <c r="O1624" s="2" t="str">
        <f t="shared" si="738"/>
        <v>Seasonal outdoors</v>
      </c>
      <c r="P1624" s="1" t="s">
        <v>15408</v>
      </c>
      <c r="R1624" t="str">
        <f t="shared" si="742"/>
        <v>Medium</v>
      </c>
      <c r="T1624" s="1"/>
      <c r="U1624" s="1"/>
      <c r="V1624" s="1" t="s">
        <v>1006</v>
      </c>
      <c r="W1624" s="6" t="str">
        <f t="shared" si="745"/>
        <v>5</v>
      </c>
      <c r="X1624" t="str">
        <f>IF(W1624="1", "January", IF(W1624="2", "February", IF(W1624="3", "March", IF(W1624="4", "April", IF(W1624="5", "May", IF(W1624="6", "June", IF(W1624="7", "July", IF(W1624="8", "August", IF(W1624="9", "September", IF(W1624="10", "October", IF(W1624="11", "November", IF(W1624="12", "December", "Other"))))))))))))</f>
        <v>May</v>
      </c>
      <c r="Y1624" s="2" t="str">
        <f>IF(ISNUMBER(SEARCH("-",V1624)),TRIM(RIGHT(V1624,LEN(V1624)-SEARCH("-",V1624))),V1624)</f>
        <v>7</v>
      </c>
      <c r="Z1624" s="2" t="str">
        <f>IF(Y1624="1", "January", IF(Y1624="2", "February", IF(Y1624="3", "March", IF(Y1624="4", "April", IF(Y1624="5", "May", IF(Y1624="6", "June", IF(Y1624="7", "July", IF(Y1624="8", "August", IF(Y1624="9", "September", IF(Y1624="10", "October", IF(Y1624="11", "November", IF(Y1624="12", "December", "Other"))))))))))))</f>
        <v>July</v>
      </c>
      <c r="AF1624" s="16" t="s">
        <v>24673</v>
      </c>
      <c r="AG1624" s="1" t="str">
        <f t="shared" si="728"/>
        <v xml:space="preserve">Seed </v>
      </c>
      <c r="AH1624" s="2" t="str">
        <f t="shared" si="729"/>
        <v>Sow spring in situ. You are very unlikely to need to encourage this plant.
Division in spring. Very easy, though probably totally unnecessary, larger divisions can be planted out direct into their permanent positions.</v>
      </c>
      <c r="AI1624" s="1" t="s">
        <v>15409</v>
      </c>
      <c r="AJ1624" s="1" t="s">
        <v>23811</v>
      </c>
      <c r="AK1624" s="1" t="s">
        <v>17104</v>
      </c>
      <c r="AL1624" s="1" t="str">
        <f t="shared" si="739"/>
        <v>Unscented</v>
      </c>
      <c r="AM1624" s="1" t="b">
        <v>0</v>
      </c>
      <c r="AN1624" s="1" t="b">
        <v>0</v>
      </c>
      <c r="AO1624" s="1" t="b">
        <v>1</v>
      </c>
      <c r="AP1624" s="5" t="s">
        <v>28</v>
      </c>
      <c r="AQ1624" s="5" t="str">
        <f t="shared" si="730"/>
        <v>Light, Medium, Heavy</v>
      </c>
      <c r="AR1624" s="1" t="s">
        <v>10</v>
      </c>
      <c r="AS1624" s="1" t="str">
        <f t="shared" si="740"/>
        <v>None, Partial</v>
      </c>
      <c r="AT1624" s="1" t="str">
        <f t="shared" si="731"/>
        <v>Partial, Full</v>
      </c>
      <c r="AU1624" s="1" t="s">
        <v>402</v>
      </c>
      <c r="AV1624" s="1" t="str">
        <f t="shared" si="732"/>
        <v>Moist, Wet/Water</v>
      </c>
      <c r="AW1624" s="1" t="s">
        <v>12</v>
      </c>
      <c r="AX1624" s="1" t="str">
        <f t="shared" si="733"/>
        <v>Acid, Neutral, Alkaline</v>
      </c>
      <c r="AY1624" s="1" t="b">
        <v>0</v>
      </c>
      <c r="AZ1624" s="1" t="b">
        <v>0</v>
      </c>
      <c r="BA1624" s="1" t="b">
        <v>0</v>
      </c>
      <c r="BC1624" t="str">
        <f t="shared" si="734"/>
        <v>FALSE</v>
      </c>
      <c r="BE1624" t="str">
        <f t="shared" si="735"/>
        <v>FALSE</v>
      </c>
      <c r="BF1624" s="1" t="b">
        <v>0</v>
      </c>
      <c r="BG1624" s="1" t="b">
        <v>0</v>
      </c>
      <c r="BH1624" s="1" t="b">
        <v>0</v>
      </c>
      <c r="BI1624" s="1" t="s">
        <v>30</v>
      </c>
      <c r="BJ1624" s="1" t="str">
        <f t="shared" si="736"/>
        <v>FALSE</v>
      </c>
      <c r="BL1624" t="str">
        <f t="shared" si="737"/>
        <v>FALSE</v>
      </c>
      <c r="BM1624" s="1" t="b">
        <v>0</v>
      </c>
      <c r="BN1624" s="1" t="b">
        <v>0</v>
      </c>
      <c r="BO1624" s="1">
        <f t="shared" si="741"/>
        <v>5</v>
      </c>
      <c r="BP1624" s="1" t="s">
        <v>31</v>
      </c>
      <c r="BQ1624" s="1" cm="1">
        <f t="array" ref="BQ1624">_xlfn.IFS(BP1624="None Known",0, LEN(BP1624)&gt;500, 5,LEN(BP1624)&gt;400, 4, LEN(BP1624)&gt;300, 3, LEN(BP1624)&gt;200, 2, LEN(BP1624)&gt;1, 1)</f>
        <v>0</v>
      </c>
      <c r="BR1624" s="1" t="s">
        <v>15410</v>
      </c>
      <c r="BS1624" s="1">
        <v>1</v>
      </c>
      <c r="BT1624" s="1" t="s">
        <v>15411</v>
      </c>
      <c r="BU1624" s="1">
        <v>2</v>
      </c>
      <c r="BV1624" s="1" t="s">
        <v>15412</v>
      </c>
      <c r="BW1624" s="1" t="s">
        <v>12090</v>
      </c>
      <c r="BX1624" s="1"/>
      <c r="BY1624" t="str">
        <f>_xlfn.XLOOKUP($B1624,Img_lookup!A:A,Img_lookup!B:B, "Not available")</f>
        <v>674bf0d8-f2d0-49c0-b929-d43f0bb09965</v>
      </c>
      <c r="BZ1624" t="str">
        <f>_xlfn.XLOOKUP($B1624,Img_lookup!A:A,Img_lookup!C:C, "Not available")</f>
        <v>Chamomile (Chamaemelum nobile), Coltsfoot (Tussilago farfara), Clove Pink, Gilliflower (Dianthus caryophyllus), and Crowfoot (Ranunculus acris) [1838]</v>
      </c>
      <c r="CA1624" t="str">
        <f>_xlfn.XLOOKUP($B1624,Img_lookup!A:A,Img_lookup!D:D, "Not available")</f>
        <v>Swallowtail Garden Seeds</v>
      </c>
      <c r="CB1624" t="str">
        <f>_xlfn.XLOOKUP($B1624,Img_lookup!A:A,Img_lookup!E:E, "https://imgur.com/aT5wafe")</f>
        <v>https://api.openverse.engineering/v1/images/674bf0d8-f2d0-49c0-b929-d43f0bb09965/thumb/</v>
      </c>
    </row>
    <row r="1625" spans="1:80" ht="409.6" x14ac:dyDescent="0.15">
      <c r="A1625" s="1" t="s">
        <v>375</v>
      </c>
      <c r="B1625" s="1" t="s">
        <v>8995</v>
      </c>
      <c r="C1625" s="1" t="s">
        <v>8996</v>
      </c>
      <c r="D1625" s="1" t="s">
        <v>8997</v>
      </c>
      <c r="E1625" s="1" t="s">
        <v>8913</v>
      </c>
      <c r="F1625" s="1" t="s">
        <v>17124</v>
      </c>
      <c r="G1625" s="1" t="s">
        <v>17124</v>
      </c>
      <c r="H1625" s="11" t="str">
        <f t="shared" si="744"/>
        <v>Annual/Perennial</v>
      </c>
      <c r="L1625" t="e" cm="1">
        <f t="array" ref="L1625">_xlfn.IFS(J1625+K1625="", "Unknown", J1625+K1625&gt;3, "Large", J1625+K1625&gt;0.5, "Medium", J1625+K1625&gt;0, "Small")</f>
        <v>#N/A</v>
      </c>
      <c r="M1625" s="1">
        <v>5</v>
      </c>
      <c r="N1625" cm="1">
        <f t="array" ref="N1625">IF($M1625="",INDEX($M$2:$M$2176,MATCH(1,INDEX(($A$2:$A$2176=$A1625)*($M$2:$M$2176&lt;&gt;""),0),0)),$M1625)</f>
        <v>5</v>
      </c>
      <c r="O1625" s="2" t="str">
        <f t="shared" si="738"/>
        <v>Seasonal outdoors</v>
      </c>
      <c r="P1625" s="1" t="s">
        <v>8998</v>
      </c>
      <c r="R1625" t="str">
        <f t="shared" si="742"/>
        <v>Medium</v>
      </c>
      <c r="T1625" s="1"/>
      <c r="U1625" s="1"/>
      <c r="V1625" s="1" t="s">
        <v>96</v>
      </c>
      <c r="W1625" s="6" t="str">
        <f t="shared" si="745"/>
        <v>5</v>
      </c>
      <c r="X1625" t="str">
        <f>IF(W1625="1", "January", IF(W1625="2", "February", IF(W1625="3", "March", IF(W1625="4", "April", IF(W1625="5", "May", IF(W1625="6", "June", IF(W1625="7", "July", IF(W1625="8", "August", IF(W1625="9", "September", IF(W1625="10", "October", IF(W1625="11", "November", IF(W1625="12", "December", "Other"))))))))))))</f>
        <v>May</v>
      </c>
      <c r="Y1625" s="2" t="str">
        <f>IF(ISNUMBER(SEARCH("-",V1625)),TRIM(RIGHT(V1625,LEN(V1625)-SEARCH("-",V1625))),V1625)</f>
        <v>6</v>
      </c>
      <c r="Z1625" s="2" t="str">
        <f>IF(Y1625="1", "January", IF(Y1625="2", "February", IF(Y1625="3", "March", IF(Y1625="4", "April", IF(Y1625="5", "May", IF(Y1625="6", "June", IF(Y1625="7", "July", IF(Y1625="8", "August", IF(Y1625="9", "September", IF(Y1625="10", "October", IF(Y1625="11", "November", IF(Y1625="12", "December", "Other"))))))))))))</f>
        <v>June</v>
      </c>
      <c r="AF1625" s="16" t="s">
        <v>24674</v>
      </c>
      <c r="AG1625" s="1" t="str">
        <f t="shared" si="728"/>
        <v xml:space="preserve">Seed </v>
      </c>
      <c r="AH1625" s="2" t="str">
        <f t="shared" si="729"/>
        <v>Sow spring in a tray of water in a cold frame. When they are large enough to handle, prick the seedlings out into individual pots and plant them out in the summer.
Division in spring.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25" s="1" t="s">
        <v>8999</v>
      </c>
      <c r="AJ1625" s="1" t="s">
        <v>23831</v>
      </c>
      <c r="AK1625" s="1" t="s">
        <v>17104</v>
      </c>
      <c r="AL1625" s="1" t="str">
        <f t="shared" si="739"/>
        <v>Unscented</v>
      </c>
      <c r="AM1625" s="1" t="b">
        <v>0</v>
      </c>
      <c r="AN1625" s="1" t="b">
        <v>0</v>
      </c>
      <c r="AO1625" s="1" t="b">
        <v>0</v>
      </c>
      <c r="AP1625" s="5" t="s">
        <v>28</v>
      </c>
      <c r="AQ1625" s="5" t="str">
        <f t="shared" si="730"/>
        <v>Light, Medium, Heavy</v>
      </c>
      <c r="AR1625" s="1" t="s">
        <v>10</v>
      </c>
      <c r="AS1625" s="1" t="str">
        <f t="shared" si="740"/>
        <v>None, Partial</v>
      </c>
      <c r="AT1625" s="1" t="str">
        <f t="shared" si="731"/>
        <v>Partial, Full</v>
      </c>
      <c r="AU1625" s="1" t="s">
        <v>609</v>
      </c>
      <c r="AV1625" s="1" t="str">
        <f t="shared" si="732"/>
        <v>Moist, Wet/Water</v>
      </c>
      <c r="AW1625" s="1" t="s">
        <v>12</v>
      </c>
      <c r="AX1625" s="1" t="str">
        <f t="shared" si="733"/>
        <v>Acid, Neutral, Alkaline</v>
      </c>
      <c r="AY1625" s="1" t="b">
        <v>0</v>
      </c>
      <c r="AZ1625" s="1" t="b">
        <v>0</v>
      </c>
      <c r="BA1625" s="1" t="b">
        <v>0</v>
      </c>
      <c r="BC1625" t="str">
        <f t="shared" si="734"/>
        <v>FALSE</v>
      </c>
      <c r="BE1625" t="str">
        <f t="shared" si="735"/>
        <v>FALSE</v>
      </c>
      <c r="BF1625" s="1" t="b">
        <v>0</v>
      </c>
      <c r="BG1625" s="1" t="b">
        <v>0</v>
      </c>
      <c r="BH1625" s="1" t="b">
        <v>0</v>
      </c>
      <c r="BI1625" s="1" t="s">
        <v>30</v>
      </c>
      <c r="BJ1625" s="1" t="str">
        <f t="shared" si="736"/>
        <v>FALSE</v>
      </c>
      <c r="BK1625" s="1" t="s">
        <v>77</v>
      </c>
      <c r="BL1625" t="str">
        <f t="shared" si="737"/>
        <v>TRUE</v>
      </c>
      <c r="BM1625" s="1" t="b">
        <v>0</v>
      </c>
      <c r="BN1625" s="1" t="b">
        <v>0</v>
      </c>
      <c r="BO1625" s="1">
        <f t="shared" si="741"/>
        <v>4</v>
      </c>
      <c r="BP1625" s="1" t="s">
        <v>31</v>
      </c>
      <c r="BQ1625" s="1" cm="1">
        <f t="array" ref="BQ1625">_xlfn.IFS(BP1625="None Known",0, LEN(BP1625)&gt;500, 5,LEN(BP1625)&gt;400, 4, LEN(BP1625)&gt;300, 3, LEN(BP1625)&gt;200, 2, LEN(BP1625)&gt;1, 1)</f>
        <v>0</v>
      </c>
      <c r="BR1625" s="1" t="s">
        <v>9000</v>
      </c>
      <c r="BS1625" s="1">
        <v>1</v>
      </c>
      <c r="BT1625" s="1" t="s">
        <v>9001</v>
      </c>
      <c r="BU1625" s="1">
        <v>1</v>
      </c>
      <c r="BV1625" s="1" t="s">
        <v>343</v>
      </c>
      <c r="BW1625" s="1" t="s">
        <v>9002</v>
      </c>
      <c r="BX1625" s="1"/>
      <c r="BY1625" t="str">
        <f>_xlfn.XLOOKUP($B1625,Img_lookup!A:A,Img_lookup!B:B, "Not available")</f>
        <v>f149d56b-0c01-4827-bb48-ba29001875aa</v>
      </c>
      <c r="BZ1625" t="str">
        <f>_xlfn.XLOOKUP($B1625,Img_lookup!A:A,Img_lookup!C:C, "Not available")</f>
        <v>Water Buttercup (Ranunculus aquatilis)</v>
      </c>
      <c r="CA1625" t="str">
        <f>_xlfn.XLOOKUP($B1625,Img_lookup!A:A,Img_lookup!D:D, "Not available")</f>
        <v>GlacierNPS</v>
      </c>
      <c r="CB1625" t="str">
        <f>_xlfn.XLOOKUP($B1625,Img_lookup!A:A,Img_lookup!E:E, "https://imgur.com/aT5wafe")</f>
        <v>https://api.openverse.engineering/v1/images/f149d56b-0c01-4827-bb48-ba29001875aa/thumb/</v>
      </c>
    </row>
    <row r="1626" spans="1:80" ht="293" x14ac:dyDescent="0.15">
      <c r="A1626" s="1" t="s">
        <v>375</v>
      </c>
      <c r="B1626" s="1" t="s">
        <v>12082</v>
      </c>
      <c r="C1626" s="1" t="s">
        <v>12083</v>
      </c>
      <c r="E1626" s="1" t="s">
        <v>12084</v>
      </c>
      <c r="F1626" s="1" t="s">
        <v>6</v>
      </c>
      <c r="G1626" s="1" t="s">
        <v>6</v>
      </c>
      <c r="H1626" s="11" t="str">
        <f t="shared" si="744"/>
        <v>Perennial</v>
      </c>
      <c r="J1626" s="1">
        <v>0.30000001199999998</v>
      </c>
      <c r="K1626" s="1">
        <v>1</v>
      </c>
      <c r="L1626" t="str" cm="1">
        <f t="array" ref="L1626">_xlfn.IFS(J1626+K1626="", "Unknown", J1626+K1626&gt;3, "Large", J1626+K1626&gt;0.5, "Medium", J1626+K1626&gt;0, "Small")</f>
        <v>Medium</v>
      </c>
      <c r="N1626" cm="1">
        <f t="array" ref="N1626">IF($M1626="",INDEX($M$2:$M$2176,MATCH(1,INDEX(($A$2:$A$2176=$A1626)*($M$2:$M$2176&lt;&gt;""),0),0)),$M1626)</f>
        <v>6</v>
      </c>
      <c r="O1626" s="2" t="str">
        <f t="shared" si="738"/>
        <v>Seasonal outdoors</v>
      </c>
      <c r="P1626" s="1" t="s">
        <v>12085</v>
      </c>
      <c r="Q1626" s="1" t="s">
        <v>17109</v>
      </c>
      <c r="R1626" t="str">
        <f t="shared" si="742"/>
        <v>Fast</v>
      </c>
      <c r="T1626" s="1"/>
      <c r="U1626" s="1"/>
      <c r="V1626" s="1" t="s">
        <v>236</v>
      </c>
      <c r="W1626" s="6" t="str">
        <f t="shared" si="745"/>
        <v>3</v>
      </c>
      <c r="X1626" t="str">
        <f>IF(W1626="1", "January", IF(W1626="2", "February", IF(W1626="3", "March", IF(W1626="4", "April", IF(W1626="5", "May", IF(W1626="6", "June", IF(W1626="7", "July", IF(W1626="8", "August", IF(W1626="9", "September", IF(W1626="10", "October", IF(W1626="11", "November", IF(W1626="12", "December", "Other"))))))))))))</f>
        <v>March</v>
      </c>
      <c r="Y1626" s="2" t="str">
        <f>IF(ISNUMBER(SEARCH("-",V1626)),TRIM(RIGHT(V1626,LEN(V1626)-SEARCH("-",V1626))),V1626)</f>
        <v>6</v>
      </c>
      <c r="Z1626" s="2" t="str">
        <f>IF(Y1626="1", "January", IF(Y1626="2", "February", IF(Y1626="3", "March", IF(Y1626="4", "April", IF(Y1626="5", "May", IF(Y1626="6", "June", IF(Y1626="7", "July", IF(Y1626="8", "August", IF(Y1626="9", "September", IF(Y1626="10", "October", IF(Y1626="11", "November", IF(Y1626="12", "December", "Other"))))))))))))</f>
        <v>June</v>
      </c>
      <c r="AF1626" s="16" t="s">
        <v>24675</v>
      </c>
      <c r="AG1626" s="1" t="str">
        <f t="shared" si="728"/>
        <v xml:space="preserve">Seed </v>
      </c>
      <c r="AH1626" s="2" t="str">
        <f t="shared" si="729"/>
        <v>Sow spring in a cold frame. This species is a common weed and doesn't really need any help from us.
Division in spring. Very easy, though probably totally unnecessary, larger divisions can be planted out direct into their permanent positions.</v>
      </c>
      <c r="AI1626" s="1" t="s">
        <v>12086</v>
      </c>
      <c r="AJ1626" s="1" t="s">
        <v>23811</v>
      </c>
      <c r="AK1626" s="1" t="s">
        <v>17104</v>
      </c>
      <c r="AL1626" s="1" t="str">
        <f t="shared" si="739"/>
        <v>Unscented</v>
      </c>
      <c r="AM1626" s="1" t="b">
        <v>0</v>
      </c>
      <c r="AN1626" s="1" t="b">
        <v>0</v>
      </c>
      <c r="AO1626" s="1" t="b">
        <v>1</v>
      </c>
      <c r="AP1626" s="5" t="s">
        <v>28</v>
      </c>
      <c r="AQ1626" s="5" t="str">
        <f t="shared" si="730"/>
        <v>Light, Medium, Heavy</v>
      </c>
      <c r="AR1626" s="1" t="s">
        <v>10</v>
      </c>
      <c r="AS1626" s="1" t="str">
        <f t="shared" si="740"/>
        <v>None, Partial</v>
      </c>
      <c r="AT1626" s="1" t="str">
        <f t="shared" si="731"/>
        <v>Partial, Full</v>
      </c>
      <c r="AU1626" s="1" t="s">
        <v>29</v>
      </c>
      <c r="AV1626" s="1" t="str">
        <f t="shared" si="732"/>
        <v>Moist</v>
      </c>
      <c r="AW1626" s="1" t="s">
        <v>12</v>
      </c>
      <c r="AX1626" s="1" t="str">
        <f t="shared" si="733"/>
        <v>Acid, Neutral, Alkaline</v>
      </c>
      <c r="AY1626" s="1" t="b">
        <v>0</v>
      </c>
      <c r="AZ1626" s="1" t="b">
        <v>0</v>
      </c>
      <c r="BA1626" s="1" t="b">
        <v>0</v>
      </c>
      <c r="BC1626" t="str">
        <f t="shared" si="734"/>
        <v>FALSE</v>
      </c>
      <c r="BE1626" t="str">
        <f t="shared" si="735"/>
        <v>FALSE</v>
      </c>
      <c r="BF1626" s="1" t="b">
        <v>0</v>
      </c>
      <c r="BG1626" s="1" t="b">
        <v>0</v>
      </c>
      <c r="BH1626" s="1" t="b">
        <v>0</v>
      </c>
      <c r="BI1626" s="1" t="s">
        <v>30</v>
      </c>
      <c r="BJ1626" s="1" t="str">
        <f t="shared" si="736"/>
        <v>FALSE</v>
      </c>
      <c r="BL1626" t="str">
        <f t="shared" si="737"/>
        <v>FALSE</v>
      </c>
      <c r="BM1626" s="1" t="b">
        <v>0</v>
      </c>
      <c r="BN1626" s="1" t="b">
        <v>0</v>
      </c>
      <c r="BO1626" s="1">
        <f t="shared" si="741"/>
        <v>5</v>
      </c>
      <c r="BP1626" s="1" t="s">
        <v>31</v>
      </c>
      <c r="BQ1626" s="1" cm="1">
        <f t="array" ref="BQ1626">_xlfn.IFS(BP1626="None Known",0, LEN(BP1626)&gt;500, 5,LEN(BP1626)&gt;400, 4, LEN(BP1626)&gt;300, 3, LEN(BP1626)&gt;200, 2, LEN(BP1626)&gt;1, 1)</f>
        <v>0</v>
      </c>
      <c r="BR1626" s="1" t="s">
        <v>12087</v>
      </c>
      <c r="BS1626" s="1">
        <v>1</v>
      </c>
      <c r="BT1626" s="1" t="s">
        <v>12088</v>
      </c>
      <c r="BU1626" s="1">
        <v>2</v>
      </c>
      <c r="BV1626" s="1" t="s">
        <v>12089</v>
      </c>
      <c r="BW1626" s="1" t="s">
        <v>12090</v>
      </c>
      <c r="BX1626" s="1"/>
      <c r="BY1626" t="str">
        <f>_xlfn.XLOOKUP($B1626,Img_lookup!A:A,Img_lookup!B:B, "Not available")</f>
        <v>98f9f791-9980-464c-af91-946543e5e53b</v>
      </c>
      <c r="BZ1626" t="str">
        <f>_xlfn.XLOOKUP($B1626,Img_lookup!A:A,Img_lookup!C:C, "Not available")</f>
        <v>1654-Boton de Oro (Ranunculus bulbosus)</v>
      </c>
      <c r="CA1626" t="str">
        <f>_xlfn.XLOOKUP($B1626,Img_lookup!A:A,Img_lookup!D:D, "Not available")</f>
        <v>jl.cernadas</v>
      </c>
      <c r="CB1626" t="str">
        <f>_xlfn.XLOOKUP($B1626,Img_lookup!A:A,Img_lookup!E:E, "https://imgur.com/aT5wafe")</f>
        <v>https://api.openverse.engineering/v1/images/98f9f791-9980-464c-af91-946543e5e53b/thumb/</v>
      </c>
    </row>
    <row r="1627" spans="1:80" ht="126" x14ac:dyDescent="0.15">
      <c r="A1627" s="1" t="s">
        <v>375</v>
      </c>
      <c r="B1627" s="1" t="s">
        <v>12278</v>
      </c>
      <c r="C1627" s="1" t="s">
        <v>12279</v>
      </c>
      <c r="D1627" s="1" t="s">
        <v>12280</v>
      </c>
      <c r="E1627" s="1" t="s">
        <v>12281</v>
      </c>
      <c r="F1627" s="1" t="s">
        <v>6</v>
      </c>
      <c r="G1627" s="1" t="s">
        <v>6</v>
      </c>
      <c r="H1627" s="11" t="str">
        <f t="shared" si="744"/>
        <v>Perennial</v>
      </c>
      <c r="J1627" s="1">
        <v>0.20000000300000001</v>
      </c>
      <c r="K1627" s="1">
        <v>0.20000000300000001</v>
      </c>
      <c r="L1627" t="str" cm="1">
        <f t="array" ref="L1627">_xlfn.IFS(J1627+K1627="", "Unknown", J1627+K1627&gt;3, "Large", J1627+K1627&gt;0.5, "Medium", J1627+K1627&gt;0, "Small")</f>
        <v>Small</v>
      </c>
      <c r="N1627" cm="1">
        <f t="array" ref="N1627">IF($M1627="",INDEX($M$2:$M$2176,MATCH(1,INDEX(($A$2:$A$2176=$A1627)*($M$2:$M$2176&lt;&gt;""),0),0)),$M1627)</f>
        <v>6</v>
      </c>
      <c r="O1627" s="2" t="str">
        <f t="shared" si="738"/>
        <v>Seasonal outdoors</v>
      </c>
      <c r="P1627" s="1" t="s">
        <v>12282</v>
      </c>
      <c r="Q1627" s="1" t="s">
        <v>17109</v>
      </c>
      <c r="R1627" t="str">
        <f t="shared" si="742"/>
        <v>Fast</v>
      </c>
      <c r="S1627" s="1" t="s">
        <v>12283</v>
      </c>
      <c r="T1627" s="1" t="str">
        <f>LEFT(S1627,FIND("-",S1627)-1)</f>
        <v xml:space="preserve">1 </v>
      </c>
      <c r="U1627" s="1" t="str">
        <f>RIGHT(S1627,FIND("-",S1627)-1)</f>
        <v xml:space="preserve"> 6</v>
      </c>
      <c r="V1627" s="1" t="s">
        <v>205</v>
      </c>
      <c r="W1627" s="6" t="str">
        <f t="shared" si="745"/>
        <v>3</v>
      </c>
      <c r="X1627" t="str">
        <f>IF(W1627="1", "January", IF(W1627="2", "February", IF(W1627="3", "March", IF(W1627="4", "April", IF(W1627="5", "May", IF(W1627="6", "June", IF(W1627="7", "July", IF(W1627="8", "August", IF(W1627="9", "September", IF(W1627="10", "October", IF(W1627="11", "November", IF(W1627="12", "December", "Other"))))))))))))</f>
        <v>March</v>
      </c>
      <c r="Y1627" s="2" t="str">
        <f>IF(ISNUMBER(SEARCH("-",V1627)),TRIM(RIGHT(V1627,LEN(V1627)-SEARCH("-",V1627))),V1627)</f>
        <v>5</v>
      </c>
      <c r="Z1627" s="2" t="str">
        <f>IF(Y1627="1", "January", IF(Y1627="2", "February", IF(Y1627="3", "March", IF(Y1627="4", "April", IF(Y1627="5", "May", IF(Y1627="6", "June", IF(Y1627="7", "July", IF(Y1627="8", "August", IF(Y1627="9", "September", IF(Y1627="10", "October", IF(Y1627="11", "November", IF(Y1627="12", "December", "Other"))))))))))))</f>
        <v>May</v>
      </c>
      <c r="AF1627" s="16" t="s">
        <v>24676</v>
      </c>
      <c r="AG1627" s="1" t="str">
        <f t="shared" si="728"/>
        <v xml:space="preserve">Seed </v>
      </c>
      <c r="AH1627" s="2" t="str">
        <f t="shared" si="729"/>
        <v>Sow spring in a cold frame. This species doesn't really need any help from us.
Division in spring.</v>
      </c>
      <c r="AI1627" s="1" t="s">
        <v>12284</v>
      </c>
      <c r="AJ1627" s="1" t="s">
        <v>23809</v>
      </c>
      <c r="AK1627" s="1" t="s">
        <v>17104</v>
      </c>
      <c r="AL1627" s="1" t="str">
        <f t="shared" si="739"/>
        <v>Unscented</v>
      </c>
      <c r="AM1627" s="1" t="b">
        <v>0</v>
      </c>
      <c r="AN1627" s="1" t="b">
        <v>1</v>
      </c>
      <c r="AO1627" s="1" t="b">
        <v>1</v>
      </c>
      <c r="AP1627" s="5" t="s">
        <v>28</v>
      </c>
      <c r="AQ1627" s="5" t="str">
        <f t="shared" si="730"/>
        <v>Light, Medium, Heavy</v>
      </c>
      <c r="AR1627" s="1" t="s">
        <v>10</v>
      </c>
      <c r="AS1627" s="1" t="str">
        <f t="shared" si="740"/>
        <v>None, Partial</v>
      </c>
      <c r="AT1627" s="1" t="str">
        <f t="shared" si="731"/>
        <v>Partial, Full</v>
      </c>
      <c r="AU1627" s="1" t="s">
        <v>29</v>
      </c>
      <c r="AV1627" s="1" t="str">
        <f t="shared" si="732"/>
        <v>Moist</v>
      </c>
      <c r="AW1627" s="1" t="s">
        <v>12</v>
      </c>
      <c r="AX1627" s="1" t="str">
        <f t="shared" si="733"/>
        <v>Acid, Neutral, Alkaline</v>
      </c>
      <c r="AY1627" s="1" t="b">
        <v>0</v>
      </c>
      <c r="AZ1627" s="1" t="b">
        <v>0</v>
      </c>
      <c r="BA1627" s="1" t="b">
        <v>0</v>
      </c>
      <c r="BC1627" t="str">
        <f t="shared" si="734"/>
        <v>FALSE</v>
      </c>
      <c r="BE1627" t="str">
        <f t="shared" si="735"/>
        <v>FALSE</v>
      </c>
      <c r="BF1627" s="1" t="b">
        <v>0</v>
      </c>
      <c r="BG1627" s="1" t="b">
        <v>0</v>
      </c>
      <c r="BH1627" s="1" t="b">
        <v>0</v>
      </c>
      <c r="BI1627" s="1" t="s">
        <v>30</v>
      </c>
      <c r="BJ1627" s="1" t="str">
        <f t="shared" si="736"/>
        <v>FALSE</v>
      </c>
      <c r="BL1627" t="str">
        <f t="shared" si="737"/>
        <v>FALSE</v>
      </c>
      <c r="BM1627" s="1" t="b">
        <v>0</v>
      </c>
      <c r="BN1627" s="1" t="b">
        <v>0</v>
      </c>
      <c r="BO1627" s="1">
        <f t="shared" si="741"/>
        <v>8</v>
      </c>
      <c r="BP1627" s="1" t="s">
        <v>12285</v>
      </c>
      <c r="BQ1627" s="1" cm="1">
        <f t="array" ref="BQ1627">_xlfn.IFS(BP1627="None Known",0, LEN(BP1627)&gt;500, 5,LEN(BP1627)&gt;400, 4, LEN(BP1627)&gt;300, 3, LEN(BP1627)&gt;200, 2, LEN(BP1627)&gt;1, 1)</f>
        <v>3</v>
      </c>
      <c r="BR1627" s="1" t="s">
        <v>12286</v>
      </c>
      <c r="BS1627" s="1">
        <v>1</v>
      </c>
      <c r="BT1627" s="1" t="s">
        <v>12287</v>
      </c>
      <c r="BU1627" s="1">
        <v>2</v>
      </c>
      <c r="BV1627" s="1" t="s">
        <v>12288</v>
      </c>
      <c r="BW1627" s="1" t="s">
        <v>12289</v>
      </c>
      <c r="BX1627" s="1"/>
      <c r="BY1627" t="str">
        <f>_xlfn.XLOOKUP($B1627,Img_lookup!A:A,Img_lookup!B:B, "Not available")</f>
        <v>efb8d609-18d8-4e4e-9bba-e0a8effa1c2c</v>
      </c>
      <c r="BZ1627" t="str">
        <f>_xlfn.XLOOKUP($B1627,Img_lookup!A:A,Img_lookup!C:C, "Not available")</f>
        <v>Ranunculus ficaria L. / Celidonia menor / Lesser celandine</v>
      </c>
      <c r="CA1627" t="str">
        <f>_xlfn.XLOOKUP($B1627,Img_lookup!A:A,Img_lookup!D:D, "Not available")</f>
        <v>Macrodomo</v>
      </c>
      <c r="CB1627" t="str">
        <f>_xlfn.XLOOKUP($B1627,Img_lookup!A:A,Img_lookup!E:E, "https://imgur.com/aT5wafe")</f>
        <v>https://api.openverse.engineering/v1/images/efb8d609-18d8-4e4e-9bba-e0a8effa1c2c/thumb/</v>
      </c>
    </row>
    <row r="1628" spans="1:80" ht="196" x14ac:dyDescent="0.15">
      <c r="A1628" s="1" t="s">
        <v>375</v>
      </c>
      <c r="B1628" s="1" t="s">
        <v>12562</v>
      </c>
      <c r="C1628" s="1" t="s">
        <v>12563</v>
      </c>
      <c r="E1628" s="1" t="s">
        <v>1126</v>
      </c>
      <c r="F1628" s="1" t="s">
        <v>6</v>
      </c>
      <c r="G1628" s="1" t="s">
        <v>6</v>
      </c>
      <c r="H1628" s="11" t="str">
        <f t="shared" si="744"/>
        <v>Perennial</v>
      </c>
      <c r="J1628" s="1">
        <v>0.10000000100000001</v>
      </c>
      <c r="K1628" s="1">
        <v>0.30000001199999998</v>
      </c>
      <c r="L1628" t="str" cm="1">
        <f t="array" ref="L1628">_xlfn.IFS(J1628+K1628="", "Unknown", J1628+K1628&gt;3, "Large", J1628+K1628&gt;0.5, "Medium", J1628+K1628&gt;0, "Small")</f>
        <v>Small</v>
      </c>
      <c r="N1628" cm="1">
        <f t="array" ref="N1628">IF($M1628="",INDEX($M$2:$M$2176,MATCH(1,INDEX(($A$2:$A$2176=$A1628)*($M$2:$M$2176&lt;&gt;""),0),0)),$M1628)</f>
        <v>6</v>
      </c>
      <c r="O1628" s="2" t="str">
        <f t="shared" si="738"/>
        <v>Seasonal outdoors</v>
      </c>
      <c r="P1628" s="1" t="s">
        <v>12564</v>
      </c>
      <c r="R1628" t="str">
        <f t="shared" si="742"/>
        <v>Medium</v>
      </c>
      <c r="T1628" s="1"/>
      <c r="U1628" s="1"/>
      <c r="V1628" s="1" t="s">
        <v>1006</v>
      </c>
      <c r="W1628" s="6" t="str">
        <f t="shared" si="745"/>
        <v>5</v>
      </c>
      <c r="X1628" t="str">
        <f>IF(W1628="1", "January", IF(W1628="2", "February", IF(W1628="3", "March", IF(W1628="4", "April", IF(W1628="5", "May", IF(W1628="6", "June", IF(W1628="7", "July", IF(W1628="8", "August", IF(W1628="9", "September", IF(W1628="10", "October", IF(W1628="11", "November", IF(W1628="12", "December", "Other"))))))))))))</f>
        <v>May</v>
      </c>
      <c r="Y1628" s="2" t="str">
        <f>IF(ISNUMBER(SEARCH("-",V1628)),TRIM(RIGHT(V1628,LEN(V1628)-SEARCH("-",V1628))),V1628)</f>
        <v>7</v>
      </c>
      <c r="Z1628" s="2" t="str">
        <f>IF(Y1628="1", "January", IF(Y1628="2", "February", IF(Y1628="3", "March", IF(Y1628="4", "April", IF(Y1628="5", "May", IF(Y1628="6", "June", IF(Y1628="7", "July", IF(Y1628="8", "August", IF(Y1628="9", "September", IF(Y1628="10", "October", IF(Y1628="11", "November", IF(Y1628="12", "December", "Other"))))))))))))</f>
        <v>July</v>
      </c>
      <c r="AF1628" s="16" t="s">
        <v>24677</v>
      </c>
      <c r="AG1628" s="1" t="str">
        <f t="shared" si="728"/>
        <v xml:space="preserve">Seed </v>
      </c>
      <c r="AH1628" s="2" t="str">
        <f t="shared" si="729"/>
        <v>Sow spring in a cold frame. When they are large enough to handle, prick the seedlings out into individual pots and plant them out in the summer.
Division in spring.</v>
      </c>
      <c r="AI1628" s="1" t="s">
        <v>12565</v>
      </c>
      <c r="AJ1628" s="1" t="s">
        <v>53</v>
      </c>
      <c r="AK1628" s="1" t="s">
        <v>17104</v>
      </c>
      <c r="AL1628" s="1" t="str">
        <f t="shared" si="739"/>
        <v>Unscented</v>
      </c>
      <c r="AM1628" s="1" t="b">
        <v>0</v>
      </c>
      <c r="AN1628" s="1" t="b">
        <v>0</v>
      </c>
      <c r="AO1628" s="1" t="b">
        <v>0</v>
      </c>
      <c r="AP1628" s="5" t="s">
        <v>28</v>
      </c>
      <c r="AQ1628" s="5" t="str">
        <f t="shared" si="730"/>
        <v>Light, Medium, Heavy</v>
      </c>
      <c r="AR1628" s="1" t="s">
        <v>10</v>
      </c>
      <c r="AS1628" s="1" t="str">
        <f t="shared" si="740"/>
        <v>None, Partial</v>
      </c>
      <c r="AT1628" s="1" t="str">
        <f t="shared" si="731"/>
        <v>Partial, Full</v>
      </c>
      <c r="AU1628" s="1" t="s">
        <v>29</v>
      </c>
      <c r="AV1628" s="1" t="str">
        <f t="shared" si="732"/>
        <v>Moist</v>
      </c>
      <c r="AW1628" s="1" t="s">
        <v>12</v>
      </c>
      <c r="AX1628" s="1" t="str">
        <f t="shared" si="733"/>
        <v>Acid, Neutral, Alkaline</v>
      </c>
      <c r="AY1628" s="1" t="b">
        <v>0</v>
      </c>
      <c r="AZ1628" s="1" t="b">
        <v>0</v>
      </c>
      <c r="BA1628" s="1" t="b">
        <v>0</v>
      </c>
      <c r="BC1628" t="str">
        <f t="shared" si="734"/>
        <v>FALSE</v>
      </c>
      <c r="BE1628" t="str">
        <f t="shared" si="735"/>
        <v>FALSE</v>
      </c>
      <c r="BF1628" s="1" t="b">
        <v>0</v>
      </c>
      <c r="BG1628" s="1" t="b">
        <v>0</v>
      </c>
      <c r="BH1628" s="1" t="b">
        <v>0</v>
      </c>
      <c r="BJ1628" s="1" t="str">
        <f t="shared" si="736"/>
        <v>FALSE</v>
      </c>
      <c r="BL1628" t="str">
        <f t="shared" si="737"/>
        <v>FALSE</v>
      </c>
      <c r="BM1628" s="1" t="b">
        <v>0</v>
      </c>
      <c r="BN1628" s="1" t="b">
        <v>0</v>
      </c>
      <c r="BO1628" s="1">
        <f t="shared" si="741"/>
        <v>4</v>
      </c>
      <c r="BP1628" s="1" t="s">
        <v>31</v>
      </c>
      <c r="BQ1628" s="1" cm="1">
        <f t="array" ref="BQ1628">_xlfn.IFS(BP1628="None Known",0, LEN(BP1628)&gt;500, 5,LEN(BP1628)&gt;400, 4, LEN(BP1628)&gt;300, 3, LEN(BP1628)&gt;200, 2, LEN(BP1628)&gt;1, 1)</f>
        <v>0</v>
      </c>
      <c r="BR1628" s="1" t="s">
        <v>12566</v>
      </c>
      <c r="BS1628" s="1">
        <v>1</v>
      </c>
      <c r="BT1628" s="1" t="s">
        <v>12567</v>
      </c>
      <c r="BU1628" s="1">
        <v>1</v>
      </c>
      <c r="BV1628" s="1" t="s">
        <v>34</v>
      </c>
      <c r="BW1628" s="1" t="s">
        <v>12568</v>
      </c>
      <c r="BX1628" s="1"/>
      <c r="BY1628" t="str">
        <f>_xlfn.XLOOKUP($B1628,Img_lookup!A:A,Img_lookup!B:B, "Not available")</f>
        <v>113f06a6-35c9-4c8d-b959-9e3e8f830d80</v>
      </c>
      <c r="BZ1628" t="str">
        <f>_xlfn.XLOOKUP($B1628,Img_lookup!A:A,Img_lookup!C:C, "Not available")</f>
        <v>Ranunculus japonicus Thunb.</v>
      </c>
      <c r="CA1628" t="str">
        <f>_xlfn.XLOOKUP($B1628,Img_lookup!A:A,Img_lookup!D:D, "Not available")</f>
        <v>Augustine Henry</v>
      </c>
      <c r="CB1628" t="str">
        <f>_xlfn.XLOOKUP($B1628,Img_lookup!A:A,Img_lookup!E:E, "https://imgur.com/aT5wafe")</f>
        <v>https://api.openverse.engineering/v1/images/113f06a6-35c9-4c8d-b959-9e3e8f830d80/thumb/</v>
      </c>
    </row>
    <row r="1629" spans="1:80" ht="13" x14ac:dyDescent="0.15">
      <c r="A1629" s="1" t="s">
        <v>375</v>
      </c>
      <c r="B1629" s="1" t="s">
        <v>2320</v>
      </c>
      <c r="C1629" s="1" t="s">
        <v>2321</v>
      </c>
      <c r="E1629" s="1" t="s">
        <v>2322</v>
      </c>
      <c r="F1629" s="1" t="s">
        <v>17124</v>
      </c>
      <c r="G1629" s="1" t="s">
        <v>17124</v>
      </c>
      <c r="H1629" s="11" t="str">
        <f t="shared" si="744"/>
        <v>Annual/Perennial</v>
      </c>
      <c r="J1629" s="1">
        <v>1</v>
      </c>
      <c r="L1629" t="str" cm="1">
        <f t="array" ref="L1629">_xlfn.IFS(J1629+K1629="", "Unknown", J1629+K1629&gt;3, "Large", J1629+K1629&gt;0.5, "Medium", J1629+K1629&gt;0, "Small")</f>
        <v>Medium</v>
      </c>
      <c r="N1629" cm="1">
        <f t="array" ref="N1629">IF($M1629="",INDEX($M$2:$M$2176,MATCH(1,INDEX(($A$2:$A$2176=$A1629)*($M$2:$M$2176&lt;&gt;""),0),0)),$M1629)</f>
        <v>6</v>
      </c>
      <c r="O1629" s="2" t="str">
        <f t="shared" si="738"/>
        <v>Seasonal outdoors</v>
      </c>
      <c r="P1629" s="1" t="s">
        <v>2323</v>
      </c>
      <c r="R1629" t="str">
        <f t="shared" si="742"/>
        <v>Medium</v>
      </c>
      <c r="W1629"/>
      <c r="AF1629" s="1" t="s">
        <v>24553</v>
      </c>
      <c r="AG1629" s="1" t="str">
        <f t="shared" si="728"/>
        <v xml:space="preserve">Seed </v>
      </c>
      <c r="AH1629" s="2" t="str">
        <f t="shared" si="729"/>
        <v>Sow spring in a cold frame. When they are large enough to handle, prick the seedlings out into individual pots and plant them out in the summer.</v>
      </c>
      <c r="AI1629" s="1" t="s">
        <v>2324</v>
      </c>
      <c r="AJ1629" s="1" t="s">
        <v>53</v>
      </c>
      <c r="AK1629" s="1" t="s">
        <v>17104</v>
      </c>
      <c r="AL1629" s="1" t="str">
        <f t="shared" si="739"/>
        <v>Unscented</v>
      </c>
      <c r="AM1629" s="1" t="b">
        <v>0</v>
      </c>
      <c r="AN1629" s="1" t="b">
        <v>0</v>
      </c>
      <c r="AO1629" s="1" t="b">
        <v>0</v>
      </c>
      <c r="AP1629" s="5" t="s">
        <v>28</v>
      </c>
      <c r="AQ1629" s="5" t="str">
        <f t="shared" si="730"/>
        <v>Light, Medium, Heavy</v>
      </c>
      <c r="AR1629" s="1" t="s">
        <v>10</v>
      </c>
      <c r="AS1629" s="1" t="str">
        <f t="shared" si="740"/>
        <v>None, Partial</v>
      </c>
      <c r="AT1629" s="1" t="str">
        <f t="shared" si="731"/>
        <v>Partial, Full</v>
      </c>
      <c r="AU1629" s="1" t="s">
        <v>402</v>
      </c>
      <c r="AV1629" s="1" t="str">
        <f t="shared" si="732"/>
        <v>Moist, Wet/Water</v>
      </c>
      <c r="AW1629" s="1" t="s">
        <v>12</v>
      </c>
      <c r="AX1629" s="1" t="str">
        <f t="shared" si="733"/>
        <v>Acid, Neutral, Alkaline</v>
      </c>
      <c r="AY1629" s="1" t="b">
        <v>0</v>
      </c>
      <c r="AZ1629" s="1" t="b">
        <v>0</v>
      </c>
      <c r="BA1629" s="1" t="b">
        <v>0</v>
      </c>
      <c r="BC1629" t="str">
        <f t="shared" si="734"/>
        <v>FALSE</v>
      </c>
      <c r="BE1629" t="str">
        <f t="shared" si="735"/>
        <v>FALSE</v>
      </c>
      <c r="BF1629" s="1" t="b">
        <v>0</v>
      </c>
      <c r="BG1629" s="1" t="b">
        <v>0</v>
      </c>
      <c r="BH1629" s="1" t="b">
        <v>0</v>
      </c>
      <c r="BJ1629" s="1" t="str">
        <f t="shared" si="736"/>
        <v>FALSE</v>
      </c>
      <c r="BL1629" t="str">
        <f t="shared" si="737"/>
        <v>FALSE</v>
      </c>
      <c r="BM1629" s="1" t="b">
        <v>0</v>
      </c>
      <c r="BN1629" s="1" t="b">
        <v>0</v>
      </c>
      <c r="BO1629" s="1">
        <f t="shared" si="741"/>
        <v>7</v>
      </c>
      <c r="BP1629" s="1" t="s">
        <v>2325</v>
      </c>
      <c r="BQ1629" s="1" cm="1">
        <f t="array" ref="BQ1629">_xlfn.IFS(BP1629="None Known",0, LEN(BP1629)&gt;500, 5,LEN(BP1629)&gt;400, 4, LEN(BP1629)&gt;300, 3, LEN(BP1629)&gt;200, 2, LEN(BP1629)&gt;1, 1)</f>
        <v>3</v>
      </c>
      <c r="BR1629" s="1" t="s">
        <v>2326</v>
      </c>
      <c r="BS1629" s="1">
        <v>1</v>
      </c>
      <c r="BT1629" s="1" t="s">
        <v>2327</v>
      </c>
      <c r="BU1629" s="1">
        <v>1</v>
      </c>
      <c r="BV1629" s="1" t="s">
        <v>465</v>
      </c>
      <c r="BW1629" s="1" t="s">
        <v>2328</v>
      </c>
      <c r="BX1629" s="1"/>
      <c r="BY1629" t="str">
        <f>_xlfn.XLOOKUP($B1629,Img_lookup!A:A,Img_lookup!B:B, "Not available")</f>
        <v>416ecf75-0e81-471a-9861-dbb2c0d60dba</v>
      </c>
      <c r="BZ1629" t="str">
        <f>_xlfn.XLOOKUP($B1629,Img_lookup!A:A,Img_lookup!C:C, "Not available")</f>
        <v>Ranunculus pennsylvanicus</v>
      </c>
      <c r="CA1629" t="str">
        <f>_xlfn.XLOOKUP($B1629,Img_lookup!A:A,Img_lookup!D:D, "Not available")</f>
        <v>ex herb. Chapman</v>
      </c>
      <c r="CB1629" t="str">
        <f>_xlfn.XLOOKUP($B1629,Img_lookup!A:A,Img_lookup!E:E, "https://imgur.com/aT5wafe")</f>
        <v>https://api.openverse.engineering/v1/images/416ecf75-0e81-471a-9861-dbb2c0d60dba/thumb/</v>
      </c>
    </row>
    <row r="1630" spans="1:80" ht="280" x14ac:dyDescent="0.15">
      <c r="A1630" s="1" t="s">
        <v>375</v>
      </c>
      <c r="B1630" s="1" t="s">
        <v>8902</v>
      </c>
      <c r="C1630" s="1" t="s">
        <v>8903</v>
      </c>
      <c r="E1630" s="1" t="s">
        <v>8904</v>
      </c>
      <c r="F1630" s="1" t="s">
        <v>6</v>
      </c>
      <c r="G1630" s="1" t="s">
        <v>6</v>
      </c>
      <c r="H1630" s="11" t="str">
        <f t="shared" si="744"/>
        <v>Perennial</v>
      </c>
      <c r="J1630" s="1">
        <v>0.30000001199999998</v>
      </c>
      <c r="K1630" s="1">
        <v>1</v>
      </c>
      <c r="L1630" t="str" cm="1">
        <f t="array" ref="L1630">_xlfn.IFS(J1630+K1630="", "Unknown", J1630+K1630&gt;3, "Large", J1630+K1630&gt;0.5, "Medium", J1630+K1630&gt;0, "Small")</f>
        <v>Medium</v>
      </c>
      <c r="N1630" cm="1">
        <f t="array" ref="N1630">IF($M1630="",INDEX($M$2:$M$2176,MATCH(1,INDEX(($A$2:$A$2176=$A1630)*($M$2:$M$2176&lt;&gt;""),0),0)),$M1630)</f>
        <v>6</v>
      </c>
      <c r="O1630" s="2" t="str">
        <f t="shared" si="738"/>
        <v>Seasonal outdoors</v>
      </c>
      <c r="P1630" s="1" t="s">
        <v>8905</v>
      </c>
      <c r="Q1630" s="1" t="s">
        <v>17109</v>
      </c>
      <c r="R1630" t="str">
        <f t="shared" si="742"/>
        <v>Fast</v>
      </c>
      <c r="T1630" s="1"/>
      <c r="U1630" s="1"/>
      <c r="V1630" s="1" t="s">
        <v>698</v>
      </c>
      <c r="W1630" s="6" t="str">
        <f>IF(ISNUMBER(SEARCH("-",V1630)),TRIM(LEFT(V1630,FIND("-",V1630)-1)),V1630)</f>
        <v>5</v>
      </c>
      <c r="X1630" t="str">
        <f>IF(W1630="1", "January", IF(W1630="2", "February", IF(W1630="3", "March", IF(W1630="4", "April", IF(W1630="5", "May", IF(W1630="6", "June", IF(W1630="7", "July", IF(W1630="8", "August", IF(W1630="9", "September", IF(W1630="10", "October", IF(W1630="11", "November", IF(W1630="12", "December", "Other"))))))))))))</f>
        <v>May</v>
      </c>
      <c r="Y1630" s="2" t="str">
        <f>IF(ISNUMBER(SEARCH("-",V1630)),TRIM(RIGHT(V1630,LEN(V1630)-SEARCH("-",V1630))),V1630)</f>
        <v>8</v>
      </c>
      <c r="Z1630" s="2" t="str">
        <f>IF(Y1630="1", "January", IF(Y1630="2", "February", IF(Y1630="3", "March", IF(Y1630="4", "April", IF(Y1630="5", "May", IF(Y1630="6", "June", IF(Y1630="7", "July", IF(Y1630="8", "August", IF(Y1630="9", "September", IF(Y1630="10", "October", IF(Y1630="11", "November", IF(Y1630="12", "December", "Other"))))))))))))</f>
        <v>August</v>
      </c>
      <c r="AF1630" s="16" t="s">
        <v>24678</v>
      </c>
      <c r="AG1630" s="1" t="str">
        <f t="shared" si="728"/>
        <v xml:space="preserve">Seed </v>
      </c>
      <c r="AH1630" s="2" t="str">
        <f t="shared" si="729"/>
        <v>Sow spring in a cold frame. A very common weed, it doesn't really need any help from us.
Division in spring. Very easy, though probably totally unnecessary, larger divisions can be planted out direct into their permanent positions.</v>
      </c>
      <c r="AI1630" s="1" t="s">
        <v>8906</v>
      </c>
      <c r="AJ1630" s="1" t="s">
        <v>23809</v>
      </c>
      <c r="AK1630" s="1" t="s">
        <v>17104</v>
      </c>
      <c r="AL1630" s="1" t="str">
        <f t="shared" si="739"/>
        <v>Unscented</v>
      </c>
      <c r="AM1630" s="1" t="b">
        <v>0</v>
      </c>
      <c r="AN1630" s="1" t="b">
        <v>1</v>
      </c>
      <c r="AO1630" s="1" t="b">
        <v>1</v>
      </c>
      <c r="AP1630" s="5" t="s">
        <v>28</v>
      </c>
      <c r="AQ1630" s="5" t="str">
        <f t="shared" si="730"/>
        <v>Light, Medium, Heavy</v>
      </c>
      <c r="AR1630" s="1" t="s">
        <v>10</v>
      </c>
      <c r="AS1630" s="1" t="str">
        <f t="shared" si="740"/>
        <v>None, Partial</v>
      </c>
      <c r="AT1630" s="1" t="str">
        <f t="shared" si="731"/>
        <v>Partial, Full</v>
      </c>
      <c r="AU1630" s="1" t="s">
        <v>29</v>
      </c>
      <c r="AV1630" s="1" t="str">
        <f t="shared" si="732"/>
        <v>Moist</v>
      </c>
      <c r="AW1630" s="1" t="s">
        <v>12</v>
      </c>
      <c r="AX1630" s="1" t="str">
        <f t="shared" si="733"/>
        <v>Acid, Neutral, Alkaline</v>
      </c>
      <c r="AY1630" s="1" t="b">
        <v>0</v>
      </c>
      <c r="AZ1630" s="1" t="b">
        <v>0</v>
      </c>
      <c r="BA1630" s="1" t="b">
        <v>0</v>
      </c>
      <c r="BC1630" t="str">
        <f t="shared" si="734"/>
        <v>FALSE</v>
      </c>
      <c r="BE1630" t="str">
        <f t="shared" si="735"/>
        <v>FALSE</v>
      </c>
      <c r="BF1630" s="1" t="b">
        <v>0</v>
      </c>
      <c r="BG1630" s="1" t="b">
        <v>1</v>
      </c>
      <c r="BH1630" s="1" t="b">
        <v>0</v>
      </c>
      <c r="BI1630" s="1" t="s">
        <v>30</v>
      </c>
      <c r="BJ1630" s="1" t="str">
        <f t="shared" si="736"/>
        <v>FALSE</v>
      </c>
      <c r="BL1630" t="str">
        <f t="shared" si="737"/>
        <v>FALSE</v>
      </c>
      <c r="BM1630" s="1" t="b">
        <v>0</v>
      </c>
      <c r="BN1630" s="1" t="b">
        <v>0</v>
      </c>
      <c r="BO1630" s="1">
        <f t="shared" si="741"/>
        <v>4</v>
      </c>
      <c r="BP1630" s="1" t="s">
        <v>31</v>
      </c>
      <c r="BQ1630" s="1" cm="1">
        <f t="array" ref="BQ1630">_xlfn.IFS(BP1630="None Known",0, LEN(BP1630)&gt;500, 5,LEN(BP1630)&gt;400, 4, LEN(BP1630)&gt;300, 3, LEN(BP1630)&gt;200, 2, LEN(BP1630)&gt;1, 1)</f>
        <v>0</v>
      </c>
      <c r="BR1630" s="1" t="s">
        <v>8907</v>
      </c>
      <c r="BS1630" s="1">
        <v>1</v>
      </c>
      <c r="BT1630" s="1" t="s">
        <v>8908</v>
      </c>
      <c r="BU1630" s="1">
        <v>1</v>
      </c>
      <c r="BV1630" s="1" t="s">
        <v>465</v>
      </c>
      <c r="BW1630" s="1" t="s">
        <v>8909</v>
      </c>
      <c r="BX1630" s="1"/>
      <c r="BY1630" t="str">
        <f>_xlfn.XLOOKUP($B1630,Img_lookup!A:A,Img_lookup!B:B, "Not available")</f>
        <v>c059febd-c96b-412a-9bf8-dee64c8dfe1f</v>
      </c>
      <c r="BZ1630" t="str">
        <f>_xlfn.XLOOKUP($B1630,Img_lookup!A:A,Img_lookup!C:C, "Not available")</f>
        <v>Un bouton d'or en guise de grignotage - A Ranunculus repens for snacking...</v>
      </c>
      <c r="CA1630" t="str">
        <f>_xlfn.XLOOKUP($B1630,Img_lookup!A:A,Img_lookup!D:D, "Not available")</f>
        <v>Sandrine Rouja</v>
      </c>
      <c r="CB1630" t="str">
        <f>_xlfn.XLOOKUP($B1630,Img_lookup!A:A,Img_lookup!E:E, "https://imgur.com/aT5wafe")</f>
        <v>https://api.openverse.engineering/v1/images/c059febd-c96b-412a-9bf8-dee64c8dfe1f/thumb/</v>
      </c>
    </row>
    <row r="1631" spans="1:80" ht="280" x14ac:dyDescent="0.15">
      <c r="A1631" s="1" t="s">
        <v>375</v>
      </c>
      <c r="B1631" s="1" t="s">
        <v>9061</v>
      </c>
      <c r="C1631" s="1" t="s">
        <v>9062</v>
      </c>
      <c r="E1631" s="1" t="s">
        <v>9063</v>
      </c>
      <c r="F1631" s="1" t="s">
        <v>6</v>
      </c>
      <c r="G1631" s="1" t="s">
        <v>6</v>
      </c>
      <c r="H1631" s="11" t="str">
        <f t="shared" si="744"/>
        <v>Perennial</v>
      </c>
      <c r="J1631" s="1">
        <v>0.20000000300000001</v>
      </c>
      <c r="K1631" s="1">
        <v>1</v>
      </c>
      <c r="L1631" t="str" cm="1">
        <f t="array" ref="L1631">_xlfn.IFS(J1631+K1631="", "Unknown", J1631+K1631&gt;3, "Large", J1631+K1631&gt;0.5, "Medium", J1631+K1631&gt;0, "Small")</f>
        <v>Medium</v>
      </c>
      <c r="N1631" cm="1">
        <f t="array" ref="N1631">IF($M1631="",INDEX($M$2:$M$2176,MATCH(1,INDEX(($A$2:$A$2176=$A1631)*($M$2:$M$2176&lt;&gt;""),0),0)),$M1631)</f>
        <v>6</v>
      </c>
      <c r="O1631" s="2" t="str">
        <f t="shared" si="738"/>
        <v>Seasonal outdoors</v>
      </c>
      <c r="P1631" s="1" t="s">
        <v>9064</v>
      </c>
      <c r="Q1631" s="1" t="s">
        <v>17109</v>
      </c>
      <c r="R1631" t="str">
        <f t="shared" si="742"/>
        <v>Fast</v>
      </c>
      <c r="T1631" s="1"/>
      <c r="U1631" s="1"/>
      <c r="V1631" s="1" t="s">
        <v>322</v>
      </c>
      <c r="W1631" s="6" t="str">
        <f>IF(ISNUMBER(SEARCH("-",V1631)),TRIM(LEFT(V1631,FIND("-",V1631)-1)),V1631)</f>
        <v>6</v>
      </c>
      <c r="X1631" t="str">
        <f>IF(W1631="1", "January", IF(W1631="2", "February", IF(W1631="3", "March", IF(W1631="4", "April", IF(W1631="5", "May", IF(W1631="6", "June", IF(W1631="7", "July", IF(W1631="8", "August", IF(W1631="9", "September", IF(W1631="10", "October", IF(W1631="11", "November", IF(W1631="12", "December", "Other"))))))))))))</f>
        <v>June</v>
      </c>
      <c r="Y1631" s="2" t="str">
        <f>IF(ISNUMBER(SEARCH("-",V1631)),TRIM(RIGHT(V1631,LEN(V1631)-SEARCH("-",V1631))),V1631)</f>
        <v>8</v>
      </c>
      <c r="Z1631" s="2" t="str">
        <f>IF(Y1631="1", "January", IF(Y1631="2", "February", IF(Y1631="3", "March", IF(Y1631="4", "April", IF(Y1631="5", "May", IF(Y1631="6", "June", IF(Y1631="7", "July", IF(Y1631="8", "August", IF(Y1631="9", "September", IF(Y1631="10", "October", IF(Y1631="11", "November", IF(Y1631="12", "December", "Other"))))))))))))</f>
        <v>August</v>
      </c>
      <c r="AF1631" s="16" t="s">
        <v>24679</v>
      </c>
      <c r="AG1631" s="1" t="str">
        <f t="shared" si="728"/>
        <v xml:space="preserve">Seed </v>
      </c>
      <c r="AH1631" s="2" t="str">
        <f t="shared" si="729"/>
        <v>Sow spring in a cold frame. When large enough to handle, prick the seedlings out into individual pots and plant them out in the summer.
Division in spring. Very easy, larger divisions can be planted out direct into their permanent positions.</v>
      </c>
      <c r="AI1631" s="1" t="s">
        <v>9065</v>
      </c>
      <c r="AJ1631" s="1" t="s">
        <v>23809</v>
      </c>
      <c r="AK1631" s="1" t="s">
        <v>17104</v>
      </c>
      <c r="AL1631" s="1" t="str">
        <f t="shared" si="739"/>
        <v>Unscented</v>
      </c>
      <c r="AM1631" s="1" t="b">
        <v>0</v>
      </c>
      <c r="AN1631" s="1" t="b">
        <v>0</v>
      </c>
      <c r="AO1631" s="1" t="b">
        <v>0</v>
      </c>
      <c r="AP1631" s="5" t="s">
        <v>28</v>
      </c>
      <c r="AQ1631" s="5" t="str">
        <f t="shared" si="730"/>
        <v>Light, Medium, Heavy</v>
      </c>
      <c r="AR1631" s="1" t="s">
        <v>10</v>
      </c>
      <c r="AS1631" s="1" t="str">
        <f t="shared" si="740"/>
        <v>None, Partial</v>
      </c>
      <c r="AT1631" s="1" t="str">
        <f t="shared" si="731"/>
        <v>Partial, Full</v>
      </c>
      <c r="AU1631" s="1" t="s">
        <v>402</v>
      </c>
      <c r="AV1631" s="1" t="str">
        <f t="shared" si="732"/>
        <v>Moist, Wet/Water</v>
      </c>
      <c r="AW1631" s="1" t="s">
        <v>12</v>
      </c>
      <c r="AX1631" s="1" t="str">
        <f t="shared" si="733"/>
        <v>Acid, Neutral, Alkaline</v>
      </c>
      <c r="AY1631" s="1" t="b">
        <v>0</v>
      </c>
      <c r="AZ1631" s="1" t="b">
        <v>0</v>
      </c>
      <c r="BA1631" s="1" t="b">
        <v>0</v>
      </c>
      <c r="BC1631" t="str">
        <f t="shared" si="734"/>
        <v>FALSE</v>
      </c>
      <c r="BE1631" t="str">
        <f t="shared" si="735"/>
        <v>FALSE</v>
      </c>
      <c r="BF1631" s="1" t="b">
        <v>0</v>
      </c>
      <c r="BG1631" s="1" t="b">
        <v>0</v>
      </c>
      <c r="BH1631" s="1" t="b">
        <v>0</v>
      </c>
      <c r="BI1631" s="1" t="s">
        <v>30</v>
      </c>
      <c r="BJ1631" s="1" t="str">
        <f t="shared" si="736"/>
        <v>FALSE</v>
      </c>
      <c r="BL1631" t="str">
        <f t="shared" si="737"/>
        <v>FALSE</v>
      </c>
      <c r="BM1631" s="1" t="b">
        <v>0</v>
      </c>
      <c r="BN1631" s="1" t="b">
        <v>0</v>
      </c>
      <c r="BO1631" s="1">
        <f t="shared" si="741"/>
        <v>3</v>
      </c>
      <c r="BP1631" s="1" t="s">
        <v>31</v>
      </c>
      <c r="BQ1631" s="1" cm="1">
        <f t="array" ref="BQ1631">_xlfn.IFS(BP1631="None Known",0, LEN(BP1631)&gt;500, 5,LEN(BP1631)&gt;400, 4, LEN(BP1631)&gt;300, 3, LEN(BP1631)&gt;200, 2, LEN(BP1631)&gt;1, 1)</f>
        <v>0</v>
      </c>
      <c r="BR1631" s="1" t="s">
        <v>9066</v>
      </c>
      <c r="BS1631" s="1">
        <v>1</v>
      </c>
      <c r="BT1631" s="1" t="s">
        <v>31</v>
      </c>
      <c r="BU1631" s="1">
        <v>0</v>
      </c>
      <c r="BV1631" s="1" t="s">
        <v>465</v>
      </c>
      <c r="BW1631" s="1" t="s">
        <v>8909</v>
      </c>
      <c r="BX1631" s="1"/>
      <c r="BY1631" t="str">
        <f>_xlfn.XLOOKUP($B1631,Img_lookup!A:A,Img_lookup!B:B, "Not available")</f>
        <v>363f5a6a-e27f-4755-b1ac-aebcf7bad496</v>
      </c>
      <c r="BZ1631" t="str">
        <f>_xlfn.XLOOKUP($B1631,Img_lookup!A:A,Img_lookup!C:C, "Not available")</f>
        <v>Ranunculus reptans L.</v>
      </c>
      <c r="CA1631" t="str">
        <f>_xlfn.XLOOKUP($B1631,Img_lookup!A:A,Img_lookup!D:D, "Not available")</f>
        <v>Alf. Andersen</v>
      </c>
      <c r="CB1631" t="str">
        <f>_xlfn.XLOOKUP($B1631,Img_lookup!A:A,Img_lookup!E:E, "https://imgur.com/aT5wafe")</f>
        <v>https://api.openverse.engineering/v1/images/363f5a6a-e27f-4755-b1ac-aebcf7bad496/thumb/</v>
      </c>
    </row>
    <row r="1632" spans="1:80" ht="126" x14ac:dyDescent="0.15">
      <c r="A1632" s="1" t="s">
        <v>375</v>
      </c>
      <c r="B1632" s="1" t="s">
        <v>13365</v>
      </c>
      <c r="C1632" s="1" t="s">
        <v>13366</v>
      </c>
      <c r="E1632" s="1" t="s">
        <v>13367</v>
      </c>
      <c r="F1632" s="1" t="s">
        <v>6</v>
      </c>
      <c r="G1632" s="1" t="s">
        <v>6</v>
      </c>
      <c r="H1632" s="11" t="str">
        <f t="shared" si="744"/>
        <v>Perennial</v>
      </c>
      <c r="J1632" s="1">
        <v>0.60000002399999997</v>
      </c>
      <c r="L1632" t="str" cm="1">
        <f t="array" ref="L1632">_xlfn.IFS(J1632+K1632="", "Unknown", J1632+K1632&gt;3, "Large", J1632+K1632&gt;0.5, "Medium", J1632+K1632&gt;0, "Small")</f>
        <v>Medium</v>
      </c>
      <c r="N1632" cm="1">
        <f t="array" ref="N1632">IF($M1632="",INDEX($M$2:$M$2176,MATCH(1,INDEX(($A$2:$A$2176=$A1632)*($M$2:$M$2176&lt;&gt;""),0),0)),$M1632)</f>
        <v>6</v>
      </c>
      <c r="O1632" s="2" t="str">
        <f t="shared" si="738"/>
        <v>Seasonal outdoors</v>
      </c>
      <c r="P1632" s="1" t="s">
        <v>13368</v>
      </c>
      <c r="R1632" t="str">
        <f t="shared" si="742"/>
        <v>Medium</v>
      </c>
      <c r="T1632" s="1"/>
      <c r="U1632" s="1"/>
      <c r="V1632" s="1" t="s">
        <v>470</v>
      </c>
      <c r="W1632" s="6" t="str">
        <f>IF(ISNUMBER(SEARCH("-",V1632)),TRIM(LEFT(V1632,FIND("-",V1632)-1)),V1632)</f>
        <v>5</v>
      </c>
      <c r="X1632" t="str">
        <f>IF(W1632="1", "January", IF(W1632="2", "February", IF(W1632="3", "March", IF(W1632="4", "April", IF(W1632="5", "May", IF(W1632="6", "June", IF(W1632="7", "July", IF(W1632="8", "August", IF(W1632="9", "September", IF(W1632="10", "October", IF(W1632="11", "November", IF(W1632="12", "December", "Other"))))))))))))</f>
        <v>May</v>
      </c>
      <c r="Y1632" s="2" t="str">
        <f>IF(ISNUMBER(SEARCH("-",V1632)),TRIM(RIGHT(V1632,LEN(V1632)-SEARCH("-",V1632))),V1632)</f>
        <v>9</v>
      </c>
      <c r="Z1632" s="2" t="str">
        <f>IF(Y1632="1", "January", IF(Y1632="2", "February", IF(Y1632="3", "March", IF(Y1632="4", "April", IF(Y1632="5", "May", IF(Y1632="6", "June", IF(Y1632="7", "July", IF(Y1632="8", "August", IF(Y1632="9", "September", IF(Y1632="10", "October", IF(Y1632="11", "November", IF(Y1632="12", "December", "Other"))))))))))))</f>
        <v>September</v>
      </c>
      <c r="AF1632" s="16" t="s">
        <v>24680</v>
      </c>
      <c r="AG1632" s="1" t="str">
        <f t="shared" si="728"/>
        <v xml:space="preserve">Seed </v>
      </c>
      <c r="AH1632" s="2" t="str">
        <f t="shared" si="729"/>
        <v>Sow spring in a cold frame. This plant is unlikely to need much assistance.
Division in spring.</v>
      </c>
      <c r="AI1632" s="1" t="s">
        <v>8999</v>
      </c>
      <c r="AJ1632" s="1" t="s">
        <v>23806</v>
      </c>
      <c r="AK1632" s="1" t="s">
        <v>17104</v>
      </c>
      <c r="AL1632" s="1" t="str">
        <f t="shared" si="739"/>
        <v>Unscented</v>
      </c>
      <c r="AM1632" s="1" t="b">
        <v>0</v>
      </c>
      <c r="AN1632" s="1" t="b">
        <v>0</v>
      </c>
      <c r="AO1632" s="1" t="b">
        <v>0</v>
      </c>
      <c r="AP1632" s="5" t="s">
        <v>28</v>
      </c>
      <c r="AQ1632" s="5" t="str">
        <f t="shared" si="730"/>
        <v>Light, Medium, Heavy</v>
      </c>
      <c r="AR1632" s="1" t="s">
        <v>10</v>
      </c>
      <c r="AS1632" s="1" t="str">
        <f t="shared" si="740"/>
        <v>None, Partial</v>
      </c>
      <c r="AT1632" s="1" t="str">
        <f t="shared" si="731"/>
        <v>Partial, Full</v>
      </c>
      <c r="AU1632" s="1" t="s">
        <v>609</v>
      </c>
      <c r="AV1632" s="1" t="str">
        <f t="shared" si="732"/>
        <v>Moist, Wet/Water</v>
      </c>
      <c r="AW1632" s="1" t="s">
        <v>12</v>
      </c>
      <c r="AX1632" s="1" t="str">
        <f t="shared" si="733"/>
        <v>Acid, Neutral, Alkaline</v>
      </c>
      <c r="AY1632" s="1" t="b">
        <v>0</v>
      </c>
      <c r="AZ1632" s="1" t="b">
        <v>0</v>
      </c>
      <c r="BA1632" s="1" t="b">
        <v>0</v>
      </c>
      <c r="BC1632" t="str">
        <f t="shared" si="734"/>
        <v>FALSE</v>
      </c>
      <c r="BE1632" t="str">
        <f t="shared" si="735"/>
        <v>FALSE</v>
      </c>
      <c r="BF1632" s="1" t="b">
        <v>0</v>
      </c>
      <c r="BG1632" s="1" t="b">
        <v>0</v>
      </c>
      <c r="BH1632" s="1" t="b">
        <v>0</v>
      </c>
      <c r="BI1632" s="1" t="s">
        <v>30</v>
      </c>
      <c r="BJ1632" s="1" t="str">
        <f t="shared" si="736"/>
        <v>FALSE</v>
      </c>
      <c r="BK1632" s="1" t="s">
        <v>77</v>
      </c>
      <c r="BL1632" t="str">
        <f t="shared" si="737"/>
        <v>TRUE</v>
      </c>
      <c r="BM1632" s="1" t="b">
        <v>0</v>
      </c>
      <c r="BN1632" s="1" t="b">
        <v>0</v>
      </c>
      <c r="BO1632" s="1">
        <f t="shared" si="741"/>
        <v>5</v>
      </c>
      <c r="BP1632" s="1" t="s">
        <v>13369</v>
      </c>
      <c r="BQ1632" s="1" cm="1">
        <f t="array" ref="BQ1632">_xlfn.IFS(BP1632="None Known",0, LEN(BP1632)&gt;500, 5,LEN(BP1632)&gt;400, 4, LEN(BP1632)&gt;300, 3, LEN(BP1632)&gt;200, 2, LEN(BP1632)&gt;1, 1)</f>
        <v>1</v>
      </c>
      <c r="BR1632" s="1" t="s">
        <v>13370</v>
      </c>
      <c r="BS1632" s="1">
        <v>1</v>
      </c>
      <c r="BT1632" s="1" t="s">
        <v>13371</v>
      </c>
      <c r="BU1632" s="1">
        <v>1</v>
      </c>
      <c r="BV1632" s="1" t="s">
        <v>13372</v>
      </c>
      <c r="BW1632" s="1" t="s">
        <v>9002</v>
      </c>
      <c r="BX1632" s="1"/>
      <c r="BY1632" t="str">
        <f>_xlfn.XLOOKUP($B1632,Img_lookup!A:A,Img_lookup!B:B, "Not available")</f>
        <v>8b4634ae-d335-467c-b266-cc4c7597b8fa</v>
      </c>
      <c r="BZ1632" t="str">
        <f>_xlfn.XLOOKUP($B1632,Img_lookup!A:A,Img_lookup!C:C, "Not available")</f>
        <v>Ranunculus sceleratus</v>
      </c>
      <c r="CA1632" t="str">
        <f>_xlfn.XLOOKUP($B1632,Img_lookup!A:A,Img_lookup!D:D, "Not available")</f>
        <v>aspidoscelis</v>
      </c>
      <c r="CB1632" t="str">
        <f>_xlfn.XLOOKUP($B1632,Img_lookup!A:A,Img_lookup!E:E, "https://imgur.com/aT5wafe")</f>
        <v>https://api.openverse.engineering/v1/images/8b4634ae-d335-467c-b266-cc4c7597b8fa/thumb/</v>
      </c>
    </row>
    <row r="1633" spans="1:80" ht="13" x14ac:dyDescent="0.15">
      <c r="A1633" s="1" t="s">
        <v>128</v>
      </c>
      <c r="B1633" s="1" t="s">
        <v>2613</v>
      </c>
      <c r="C1633" s="1" t="s">
        <v>2614</v>
      </c>
      <c r="D1633" s="1" t="s">
        <v>2615</v>
      </c>
      <c r="E1633" s="1" t="s">
        <v>2616</v>
      </c>
      <c r="F1633" s="1" t="s">
        <v>368</v>
      </c>
      <c r="G1633" s="1" t="s">
        <v>368</v>
      </c>
      <c r="H1633" s="11" t="str">
        <f t="shared" si="744"/>
        <v>Perennial</v>
      </c>
      <c r="J1633" s="1">
        <v>0.80000001200000004</v>
      </c>
      <c r="L1633" t="str" cm="1">
        <f t="array" ref="L1633">_xlfn.IFS(J1633+K1633="", "Unknown", J1633+K1633&gt;3, "Large", J1633+K1633&gt;0.5, "Medium", J1633+K1633&gt;0, "Small")</f>
        <v>Medium</v>
      </c>
      <c r="N1633" cm="1">
        <f t="array" ref="N1633">IF($M1633="",INDEX($M$2:$M$2176,MATCH(1,INDEX(($A$2:$A$2176=$A1633)*($M$2:$M$2176&lt;&gt;""),0),0)),$M1633)</f>
        <v>5</v>
      </c>
      <c r="O1633" s="2" t="str">
        <f t="shared" si="738"/>
        <v>Seasonal outdoors</v>
      </c>
      <c r="P1633" s="1" t="s">
        <v>2617</v>
      </c>
      <c r="R1633" t="str">
        <f t="shared" si="742"/>
        <v>Medium</v>
      </c>
      <c r="T1633" s="1"/>
      <c r="U1633" s="1"/>
      <c r="V1633" s="1" t="s">
        <v>322</v>
      </c>
      <c r="W1633" s="6" t="str">
        <f>IF(ISNUMBER(SEARCH("-",V1633)),TRIM(LEFT(V1633,FIND("-",V1633)-1)),V1633)</f>
        <v>6</v>
      </c>
      <c r="X1633" t="str">
        <f>IF(W1633="1", "January", IF(W1633="2", "February", IF(W1633="3", "March", IF(W1633="4", "April", IF(W1633="5", "May", IF(W1633="6", "June", IF(W1633="7", "July", IF(W1633="8", "August", IF(W1633="9", "September", IF(W1633="10", "October", IF(W1633="11", "November", IF(W1633="12", "December", "Other"))))))))))))</f>
        <v>June</v>
      </c>
      <c r="Y1633" s="2" t="str">
        <f>IF(ISNUMBER(SEARCH("-",V1633)),TRIM(RIGHT(V1633,LEN(V1633)-SEARCH("-",V1633))),V1633)</f>
        <v>8</v>
      </c>
      <c r="Z1633" s="2" t="str">
        <f>IF(Y1633="1", "January", IF(Y1633="2", "February", IF(Y1633="3", "March", IF(Y1633="4", "April", IF(Y1633="5", "May", IF(Y1633="6", "June", IF(Y1633="7", "July", IF(Y1633="8", "August", IF(Y1633="9", "September", IF(Y1633="10", "October", IF(Y1633="11", "November", IF(Y1633="12", "December", "Other"))))))))))))</f>
        <v>August</v>
      </c>
      <c r="AF1633" s="1" t="s">
        <v>24681</v>
      </c>
      <c r="AG1633" s="1" t="str">
        <f t="shared" si="728"/>
        <v xml:space="preserve">Seed </v>
      </c>
      <c r="AH1633" s="2" t="str">
        <f t="shared" si="729"/>
        <v>Sow spring in situ. Germination should take place within 2 weeks.</v>
      </c>
      <c r="AI1633" s="1" t="s">
        <v>2618</v>
      </c>
      <c r="AJ1633" s="1" t="s">
        <v>23802</v>
      </c>
      <c r="AK1633" s="1" t="s">
        <v>17104</v>
      </c>
      <c r="AL1633" s="1" t="str">
        <f t="shared" si="739"/>
        <v>Unscented</v>
      </c>
      <c r="AM1633" s="1" t="b">
        <v>0</v>
      </c>
      <c r="AN1633" s="1" t="b">
        <v>0</v>
      </c>
      <c r="AO1633" s="1" t="b">
        <v>0</v>
      </c>
      <c r="AP1633" s="5" t="s">
        <v>28</v>
      </c>
      <c r="AQ1633" s="5" t="str">
        <f t="shared" si="730"/>
        <v>Light, Medium, Heavy</v>
      </c>
      <c r="AR1633" s="1" t="s">
        <v>10</v>
      </c>
      <c r="AS1633" s="1" t="str">
        <f t="shared" si="740"/>
        <v>None, Partial</v>
      </c>
      <c r="AT1633" s="1" t="str">
        <f t="shared" si="731"/>
        <v>Partial, Full</v>
      </c>
      <c r="AU1633" s="1" t="s">
        <v>29</v>
      </c>
      <c r="AV1633" s="1" t="str">
        <f t="shared" si="732"/>
        <v>Moist</v>
      </c>
      <c r="AW1633" s="1" t="s">
        <v>12</v>
      </c>
      <c r="AX1633" s="1" t="str">
        <f t="shared" si="733"/>
        <v>Acid, Neutral, Alkaline</v>
      </c>
      <c r="AY1633" s="1" t="b">
        <v>0</v>
      </c>
      <c r="AZ1633" s="1" t="b">
        <v>0</v>
      </c>
      <c r="BA1633" s="1" t="b">
        <v>0</v>
      </c>
      <c r="BB1633" s="1" t="s">
        <v>29</v>
      </c>
      <c r="BC1633" t="str">
        <f t="shared" si="734"/>
        <v>TRUE</v>
      </c>
      <c r="BE1633" t="str">
        <f t="shared" si="735"/>
        <v>FALSE</v>
      </c>
      <c r="BF1633" s="1" t="b">
        <v>0</v>
      </c>
      <c r="BG1633" s="1" t="b">
        <v>0</v>
      </c>
      <c r="BH1633" s="1" t="b">
        <v>0</v>
      </c>
      <c r="BI1633" s="1" t="s">
        <v>30</v>
      </c>
      <c r="BJ1633" s="1" t="str">
        <f t="shared" si="736"/>
        <v>FALSE</v>
      </c>
      <c r="BL1633" t="str">
        <f t="shared" si="737"/>
        <v>FALSE</v>
      </c>
      <c r="BM1633" s="1" t="b">
        <v>0</v>
      </c>
      <c r="BN1633" s="1" t="b">
        <v>0</v>
      </c>
      <c r="BO1633" s="1">
        <f t="shared" si="741"/>
        <v>6</v>
      </c>
      <c r="BP1633" s="1" t="s">
        <v>31</v>
      </c>
      <c r="BQ1633" s="1" cm="1">
        <f t="array" ref="BQ1633">_xlfn.IFS(BP1633="None Known",0, LEN(BP1633)&gt;500, 5,LEN(BP1633)&gt;400, 4, LEN(BP1633)&gt;300, 3, LEN(BP1633)&gt;200, 2, LEN(BP1633)&gt;1, 1)</f>
        <v>0</v>
      </c>
      <c r="BR1633" s="1" t="s">
        <v>2619</v>
      </c>
      <c r="BS1633" s="1">
        <v>2</v>
      </c>
      <c r="BT1633" s="1" t="s">
        <v>31</v>
      </c>
      <c r="BU1633" s="1">
        <v>0</v>
      </c>
      <c r="BW1633" s="1" t="s">
        <v>31</v>
      </c>
      <c r="BX1633" s="1"/>
      <c r="BY1633" t="str">
        <f>_xlfn.XLOOKUP($B1633,Img_lookup!A:A,Img_lookup!B:B, "Not available")</f>
        <v>Not available</v>
      </c>
      <c r="BZ1633" t="str">
        <f>_xlfn.XLOOKUP($B1633,Img_lookup!A:A,Img_lookup!C:C, "Not available")</f>
        <v>Not available</v>
      </c>
      <c r="CA1633" t="str">
        <f>_xlfn.XLOOKUP($B1633,Img_lookup!A:A,Img_lookup!D:D, "Not available")</f>
        <v>Not available</v>
      </c>
      <c r="CB1633" t="str">
        <f>_xlfn.XLOOKUP($B1633,Img_lookup!A:A,Img_lookup!E:E, "https://imgur.com/aT5wafe")</f>
        <v>https://imgur.com/aT5wafe</v>
      </c>
    </row>
    <row r="1634" spans="1:80" ht="409.6" x14ac:dyDescent="0.15">
      <c r="A1634" s="1" t="s">
        <v>128</v>
      </c>
      <c r="B1634" s="1" t="s">
        <v>4877</v>
      </c>
      <c r="C1634" s="1" t="s">
        <v>4878</v>
      </c>
      <c r="E1634" s="1" t="s">
        <v>4879</v>
      </c>
      <c r="F1634" s="1" t="s">
        <v>85</v>
      </c>
      <c r="G1634" s="1" t="s">
        <v>85</v>
      </c>
      <c r="H1634" s="11" t="str">
        <f t="shared" si="744"/>
        <v>Annual</v>
      </c>
      <c r="J1634" s="1">
        <v>1.2000000479999999</v>
      </c>
      <c r="L1634" t="str" cm="1">
        <f t="array" ref="L1634">_xlfn.IFS(J1634+K1634="", "Unknown", J1634+K1634&gt;3, "Large", J1634+K1634&gt;0.5, "Medium", J1634+K1634&gt;0, "Small")</f>
        <v>Medium</v>
      </c>
      <c r="N1634" cm="1">
        <f t="array" ref="N1634">IF($M1634="",INDEX($M$2:$M$2176,MATCH(1,INDEX(($A$2:$A$2176=$A1634)*($M$2:$M$2176&lt;&gt;""),0),0)),$M1634)</f>
        <v>5</v>
      </c>
      <c r="O1634" s="2" t="str">
        <f t="shared" si="738"/>
        <v>Seasonal outdoors</v>
      </c>
      <c r="P1634" s="1" t="s">
        <v>4880</v>
      </c>
      <c r="R1634" t="str">
        <f t="shared" si="742"/>
        <v>Medium</v>
      </c>
      <c r="W1634"/>
      <c r="AF1634" s="1" t="s">
        <v>24681</v>
      </c>
      <c r="AG1634" s="1" t="str">
        <f t="shared" si="728"/>
        <v xml:space="preserve">Seed </v>
      </c>
      <c r="AH1634" s="2" t="str">
        <f t="shared" si="729"/>
        <v>Sow spring in situ. Germination should take place within 2 weeks.</v>
      </c>
      <c r="AI1634" s="1" t="s">
        <v>4881</v>
      </c>
      <c r="AJ1634" s="1" t="s">
        <v>23802</v>
      </c>
      <c r="AK1634" s="1" t="s">
        <v>17104</v>
      </c>
      <c r="AL1634" s="1" t="str">
        <f t="shared" si="739"/>
        <v>Unscented</v>
      </c>
      <c r="AM1634" s="1" t="b">
        <v>0</v>
      </c>
      <c r="AN1634" s="1" t="b">
        <v>0</v>
      </c>
      <c r="AO1634" s="1" t="b">
        <v>0</v>
      </c>
      <c r="AP1634" s="5" t="s">
        <v>28</v>
      </c>
      <c r="AQ1634" s="5" t="str">
        <f t="shared" si="730"/>
        <v>Light, Medium, Heavy</v>
      </c>
      <c r="AR1634" s="1" t="s">
        <v>10</v>
      </c>
      <c r="AS1634" s="1" t="str">
        <f t="shared" si="740"/>
        <v>None, Partial</v>
      </c>
      <c r="AT1634" s="1" t="str">
        <f t="shared" si="731"/>
        <v>Partial, Full</v>
      </c>
      <c r="AU1634" s="1" t="s">
        <v>29</v>
      </c>
      <c r="AV1634" s="1" t="str">
        <f t="shared" si="732"/>
        <v>Moist</v>
      </c>
      <c r="AW1634" s="1" t="s">
        <v>12</v>
      </c>
      <c r="AX1634" s="1" t="str">
        <f t="shared" si="733"/>
        <v>Acid, Neutral, Alkaline</v>
      </c>
      <c r="AY1634" s="1" t="b">
        <v>0</v>
      </c>
      <c r="AZ1634" s="1" t="b">
        <v>0</v>
      </c>
      <c r="BA1634" s="1" t="b">
        <v>0</v>
      </c>
      <c r="BC1634" t="str">
        <f t="shared" si="734"/>
        <v>FALSE</v>
      </c>
      <c r="BE1634" t="str">
        <f t="shared" si="735"/>
        <v>FALSE</v>
      </c>
      <c r="BF1634" s="1" t="b">
        <v>0</v>
      </c>
      <c r="BG1634" s="1" t="b">
        <v>0</v>
      </c>
      <c r="BH1634" s="1" t="b">
        <v>0</v>
      </c>
      <c r="BI1634" s="1" t="s">
        <v>30</v>
      </c>
      <c r="BJ1634" s="1" t="str">
        <f t="shared" si="736"/>
        <v>FALSE</v>
      </c>
      <c r="BL1634" t="str">
        <f t="shared" si="737"/>
        <v>FALSE</v>
      </c>
      <c r="BM1634" s="1" t="b">
        <v>0</v>
      </c>
      <c r="BN1634" s="1" t="b">
        <v>0</v>
      </c>
      <c r="BO1634" s="1">
        <f t="shared" si="741"/>
        <v>7</v>
      </c>
      <c r="BP1634" s="1" t="s">
        <v>31</v>
      </c>
      <c r="BQ1634" s="1" cm="1">
        <f t="array" ref="BQ1634">_xlfn.IFS(BP1634="None Known",0, LEN(BP1634)&gt;500, 5,LEN(BP1634)&gt;400, 4, LEN(BP1634)&gt;300, 3, LEN(BP1634)&gt;200, 2, LEN(BP1634)&gt;1, 1)</f>
        <v>0</v>
      </c>
      <c r="BR1634" s="16" t="s">
        <v>25028</v>
      </c>
      <c r="BS1634" s="1">
        <v>2</v>
      </c>
      <c r="BT1634" s="1" t="s">
        <v>4882</v>
      </c>
      <c r="BU1634" s="1">
        <v>1</v>
      </c>
      <c r="BV1634" s="1" t="s">
        <v>4324</v>
      </c>
      <c r="BW1634" s="1" t="s">
        <v>31</v>
      </c>
      <c r="BX1634" s="1"/>
      <c r="BY1634" t="str">
        <f>_xlfn.XLOOKUP($B1634,Img_lookup!A:A,Img_lookup!B:B, "Not available")</f>
        <v>fac34c43-5acb-42b0-add0-4a1ab92f8c7f</v>
      </c>
      <c r="BZ1634" t="str">
        <f>_xlfn.XLOOKUP($B1634,Img_lookup!A:A,Img_lookup!C:C, "Not available")</f>
        <v>Raphanus raphanistrum leaf2</v>
      </c>
      <c r="CA1634" t="str">
        <f>_xlfn.XLOOKUP($B1634,Img_lookup!A:A,Img_lookup!D:D, "Not available")</f>
        <v>Macleay Grass Man</v>
      </c>
      <c r="CB1634" t="str">
        <f>_xlfn.XLOOKUP($B1634,Img_lookup!A:A,Img_lookup!E:E, "https://imgur.com/aT5wafe")</f>
        <v>https://api.openverse.engineering/v1/images/fac34c43-5acb-42b0-add0-4a1ab92f8c7f/thumb/</v>
      </c>
    </row>
    <row r="1635" spans="1:80" ht="13" x14ac:dyDescent="0.15">
      <c r="A1635" s="1" t="s">
        <v>128</v>
      </c>
      <c r="B1635" s="1" t="s">
        <v>3913</v>
      </c>
      <c r="C1635" s="1" t="s">
        <v>3914</v>
      </c>
      <c r="D1635" s="1" t="s">
        <v>3915</v>
      </c>
      <c r="E1635" s="1" t="s">
        <v>3916</v>
      </c>
      <c r="F1635" s="1" t="s">
        <v>85</v>
      </c>
      <c r="G1635" s="1" t="s">
        <v>85</v>
      </c>
      <c r="H1635" s="11" t="str">
        <f t="shared" si="744"/>
        <v>Annual</v>
      </c>
      <c r="J1635" s="1">
        <v>0.44999998800000002</v>
      </c>
      <c r="K1635" s="1">
        <v>0.20000000300000001</v>
      </c>
      <c r="L1635" t="str" cm="1">
        <f t="array" ref="L1635">_xlfn.IFS(J1635+K1635="", "Unknown", J1635+K1635&gt;3, "Large", J1635+K1635&gt;0.5, "Medium", J1635+K1635&gt;0, "Small")</f>
        <v>Medium</v>
      </c>
      <c r="N1635" cm="1">
        <f t="array" ref="N1635">IF($M1635="",INDEX($M$2:$M$2176,MATCH(1,INDEX(($A$2:$A$2176=$A1635)*($M$2:$M$2176&lt;&gt;""),0),0)),$M1635)</f>
        <v>5</v>
      </c>
      <c r="O1635" s="2" t="str">
        <f t="shared" si="738"/>
        <v>Seasonal outdoors</v>
      </c>
      <c r="P1635" s="1" t="s">
        <v>709</v>
      </c>
      <c r="Q1635" s="1" t="s">
        <v>17109</v>
      </c>
      <c r="R1635" t="str">
        <f t="shared" si="742"/>
        <v>Fast</v>
      </c>
      <c r="T1635" s="1"/>
      <c r="U1635" s="1"/>
      <c r="V1635" s="1" t="s">
        <v>322</v>
      </c>
      <c r="W1635" s="6" t="str">
        <f>IF(ISNUMBER(SEARCH("-",V1635)),TRIM(LEFT(V1635,FIND("-",V1635)-1)),V1635)</f>
        <v>6</v>
      </c>
      <c r="X1635" t="str">
        <f>IF(W1635="1", "January", IF(W1635="2", "February", IF(W1635="3", "March", IF(W1635="4", "April", IF(W1635="5", "May", IF(W1635="6", "June", IF(W1635="7", "July", IF(W1635="8", "August", IF(W1635="9", "September", IF(W1635="10", "October", IF(W1635="11", "November", IF(W1635="12", "December", "Other"))))))))))))</f>
        <v>June</v>
      </c>
      <c r="Y1635" s="2" t="str">
        <f>IF(ISNUMBER(SEARCH("-",V1635)),TRIM(RIGHT(V1635,LEN(V1635)-SEARCH("-",V1635))),V1635)</f>
        <v>8</v>
      </c>
      <c r="Z1635" s="2" t="str">
        <f>IF(Y1635="1", "January", IF(Y1635="2", "February", IF(Y1635="3", "March", IF(Y1635="4", "April", IF(Y1635="5", "May", IF(Y1635="6", "June", IF(Y1635="7", "July", IF(Y1635="8", "August", IF(Y1635="9", "September", IF(Y1635="10", "October", IF(Y1635="11", "November", IF(Y1635="12", "December", "Other"))))))))))))</f>
        <v>August</v>
      </c>
      <c r="AA1635" s="1" t="s">
        <v>108</v>
      </c>
      <c r="AB1635" s="1" t="str">
        <f>IF(ISNUMBER(SEARCH("-",AA1635)),TRIM(LEFT(AA1635,FIND("-",AA1635)-1)),AA1635)</f>
        <v>7</v>
      </c>
      <c r="AC1635" s="1" t="str">
        <f>IF(AB1635="1", "January", IF(AB1635="2", "February", IF(AB1635="3", "March", IF(AB1635="4", "April", IF(AB1635="5", "May", IF(AB1635="6", "June", IF(AB1635="7", "July", IF(AB1635="8", "August", IF(AB1635="9", "September", IF(AB1635="10", "October", IF(AB1635="11", "November", IF(AB1635="12", "December", "Other"))))))))))))</f>
        <v>July</v>
      </c>
      <c r="AD1635" s="1" t="str">
        <f>IF(ISNUMBER(SEARCH("-",AA1635)),TRIM(RIGHT(AA1635,LEN(AA1635)-SEARCH("-",AA1635))),AA1635)</f>
        <v>9</v>
      </c>
      <c r="AE1635" s="1" t="str">
        <f>IF(AD1635="1", "January", IF(AD1635="2", "February", IF(AD1635="3", "March", IF(AD1635="4", "April", IF(AD1635="5", "May", IF(AD1635="6", "June", IF(AD1635="7", "July", IF(AD1635="8", "August", IF(AD1635="9", "September", IF(AD1635="10", "October", IF(AD1635="11", "November", IF(AD1635="12", "December", "Other"))))))))))))</f>
        <v>September</v>
      </c>
      <c r="AF1635" s="1" t="s">
        <v>24682</v>
      </c>
      <c r="AG1635" s="1" t="str">
        <f t="shared" si="728"/>
        <v xml:space="preserve">Seed </v>
      </c>
      <c r="AH1635" s="2" t="str">
        <f t="shared" si="729"/>
        <v>Sow outdoors in situ in succession from late winter to the middle of summer. Germination takes place within a few days of sowing the seed. If you want a constant supply of the roots then you need to sow seed every 2 - 3 weeks.</v>
      </c>
      <c r="AI1635" s="1" t="s">
        <v>3917</v>
      </c>
      <c r="AJ1635" s="1" t="s">
        <v>23802</v>
      </c>
      <c r="AK1635" s="1" t="s">
        <v>17104</v>
      </c>
      <c r="AL1635" s="1" t="str">
        <f t="shared" si="739"/>
        <v>Unscented</v>
      </c>
      <c r="AM1635" s="1" t="b">
        <v>0</v>
      </c>
      <c r="AN1635" s="1" t="b">
        <v>0</v>
      </c>
      <c r="AO1635" s="1" t="b">
        <v>0</v>
      </c>
      <c r="AP1635" s="5" t="s">
        <v>28</v>
      </c>
      <c r="AQ1635" s="5" t="str">
        <f t="shared" si="730"/>
        <v>Light, Medium, Heavy</v>
      </c>
      <c r="AR1635" s="1" t="s">
        <v>10</v>
      </c>
      <c r="AS1635" s="1" t="str">
        <f t="shared" si="740"/>
        <v>None, Partial</v>
      </c>
      <c r="AT1635" s="1" t="str">
        <f t="shared" si="731"/>
        <v>Partial, Full</v>
      </c>
      <c r="AU1635" s="1" t="s">
        <v>29</v>
      </c>
      <c r="AV1635" s="1" t="str">
        <f t="shared" si="732"/>
        <v>Moist</v>
      </c>
      <c r="AW1635" s="1" t="s">
        <v>263</v>
      </c>
      <c r="AX1635" s="1" t="str">
        <f t="shared" si="733"/>
        <v>Neutral, Alkaline</v>
      </c>
      <c r="AY1635" s="1" t="b">
        <v>0</v>
      </c>
      <c r="AZ1635" s="1" t="b">
        <v>0</v>
      </c>
      <c r="BA1635" s="1" t="b">
        <v>0</v>
      </c>
      <c r="BC1635" t="str">
        <f t="shared" si="734"/>
        <v>FALSE</v>
      </c>
      <c r="BE1635" t="str">
        <f t="shared" si="735"/>
        <v>FALSE</v>
      </c>
      <c r="BF1635" s="1" t="b">
        <v>0</v>
      </c>
      <c r="BG1635" s="1" t="b">
        <v>0</v>
      </c>
      <c r="BH1635" s="1" t="b">
        <v>0</v>
      </c>
      <c r="BI1635" s="1" t="s">
        <v>30</v>
      </c>
      <c r="BJ1635" s="1" t="str">
        <f t="shared" si="736"/>
        <v>FALSE</v>
      </c>
      <c r="BL1635" t="str">
        <f t="shared" si="737"/>
        <v>FALSE</v>
      </c>
      <c r="BM1635" s="1" t="b">
        <v>0</v>
      </c>
      <c r="BN1635" s="1" t="b">
        <v>0</v>
      </c>
      <c r="BO1635" s="1">
        <f t="shared" si="741"/>
        <v>14</v>
      </c>
      <c r="BP1635" s="1" t="s">
        <v>3918</v>
      </c>
      <c r="BQ1635" s="1" cm="1">
        <f t="array" ref="BQ1635">_xlfn.IFS(BP1635="None Known",0, LEN(BP1635)&gt;500, 5,LEN(BP1635)&gt;400, 4, LEN(BP1635)&gt;300, 3, LEN(BP1635)&gt;200, 2, LEN(BP1635)&gt;1, 1)</f>
        <v>2</v>
      </c>
      <c r="BR1635" s="1" t="s">
        <v>3919</v>
      </c>
      <c r="BS1635" s="1">
        <v>3</v>
      </c>
      <c r="BT1635" s="1" t="s">
        <v>3920</v>
      </c>
      <c r="BU1635" s="1">
        <v>3</v>
      </c>
      <c r="BV1635" s="1" t="s">
        <v>3921</v>
      </c>
      <c r="BW1635" s="1" t="s">
        <v>3922</v>
      </c>
      <c r="BX1635" s="1"/>
      <c r="BY1635" t="str">
        <f>_xlfn.XLOOKUP($B1635,Img_lookup!A:A,Img_lookup!B:B, "Not available")</f>
        <v>5ff4a736-44af-4e12-bd4e-bd64c5f69a2e</v>
      </c>
      <c r="BZ1635" t="str">
        <f>_xlfn.XLOOKUP($B1635,Img_lookup!A:A,Img_lookup!C:C, "Not available")</f>
        <v>Radish (Raphanus sativus) sprouts</v>
      </c>
      <c r="CA1635" t="str">
        <f>_xlfn.XLOOKUP($B1635,Img_lookup!A:A,Img_lookup!D:D, "Not available")</f>
        <v>BarefootGardener</v>
      </c>
      <c r="CB1635" t="str">
        <f>_xlfn.XLOOKUP($B1635,Img_lookup!A:A,Img_lookup!E:E, "https://imgur.com/aT5wafe")</f>
        <v>https://api.openverse.engineering/v1/images/5ff4a736-44af-4e12-bd4e-bd64c5f69a2e/thumb/</v>
      </c>
    </row>
    <row r="1636" spans="1:80" ht="409.6" x14ac:dyDescent="0.15">
      <c r="A1636" s="1" t="s">
        <v>6471</v>
      </c>
      <c r="B1636" s="1" t="s">
        <v>7038</v>
      </c>
      <c r="C1636" s="1" t="s">
        <v>7039</v>
      </c>
      <c r="D1636" s="1" t="s">
        <v>7040</v>
      </c>
      <c r="E1636" s="1" t="s">
        <v>7041</v>
      </c>
      <c r="F1636" s="1" t="s">
        <v>6</v>
      </c>
      <c r="G1636" s="1" t="s">
        <v>6</v>
      </c>
      <c r="H1636" s="11" t="str">
        <f t="shared" si="744"/>
        <v>Perennial</v>
      </c>
      <c r="J1636" s="1">
        <v>0.30000001199999998</v>
      </c>
      <c r="K1636" s="1">
        <v>0.25</v>
      </c>
      <c r="L1636" t="str" cm="1">
        <f t="array" ref="L1636">_xlfn.IFS(J1636+K1636="", "Unknown", J1636+K1636&gt;3, "Large", J1636+K1636&gt;0.5, "Medium", J1636+K1636&gt;0, "Small")</f>
        <v>Medium</v>
      </c>
      <c r="M1636" s="1">
        <v>9</v>
      </c>
      <c r="N1636" cm="1">
        <f t="array" ref="N1636">IF($M1636="",INDEX($M$2:$M$2176,MATCH(1,INDEX(($A$2:$A$2176=$A1636)*($M$2:$M$2176&lt;&gt;""),0),0)),$M1636)</f>
        <v>9</v>
      </c>
      <c r="O1636" s="2" t="str">
        <f t="shared" si="738"/>
        <v>Grown indoors</v>
      </c>
      <c r="P1636" s="1" t="s">
        <v>7042</v>
      </c>
      <c r="R1636" t="str">
        <f t="shared" si="742"/>
        <v>Medium</v>
      </c>
      <c r="T1636" s="1"/>
      <c r="U1636" s="1"/>
      <c r="V1636" s="1" t="s">
        <v>272</v>
      </c>
      <c r="W1636" s="6" t="str">
        <f>IF(ISNUMBER(SEARCH("-",V1636)),TRIM(LEFT(V1636,FIND("-",V1636)-1)),V1636)</f>
        <v>4</v>
      </c>
      <c r="X1636" t="str">
        <f>IF(W1636="1", "January", IF(W1636="2", "February", IF(W1636="3", "March", IF(W1636="4", "April", IF(W1636="5", "May", IF(W1636="6", "June", IF(W1636="7", "July", IF(W1636="8", "August", IF(W1636="9", "September", IF(W1636="10", "October", IF(W1636="11", "November", IF(W1636="12", "December", "Other"))))))))))))</f>
        <v>April</v>
      </c>
      <c r="Y1636" s="2" t="str">
        <f>IF(ISNUMBER(SEARCH("-",V1636)),TRIM(RIGHT(V1636,LEN(V1636)-SEARCH("-",V1636))),V1636)</f>
        <v>6</v>
      </c>
      <c r="Z1636" s="2" t="str">
        <f>IF(Y1636="1", "January", IF(Y1636="2", "February", IF(Y1636="3", "March", IF(Y1636="4", "April", IF(Y1636="5", "May", IF(Y1636="6", "June", IF(Y1636="7", "July", IF(Y1636="8", "August", IF(Y1636="9", "September", IF(Y1636="10", "October", IF(Y1636="11", "November", IF(Y1636="12", "December", "Other"))))))))))))</f>
        <v>June</v>
      </c>
      <c r="AA1636" s="1" t="s">
        <v>1006</v>
      </c>
      <c r="AB1636" s="1" t="str">
        <f>IF(ISNUMBER(SEARCH("-",AA1636)),TRIM(LEFT(AA1636,FIND("-",AA1636)-1)),AA1636)</f>
        <v>5</v>
      </c>
      <c r="AC1636" s="1" t="str">
        <f>IF(AB1636="1", "January", IF(AB1636="2", "February", IF(AB1636="3", "March", IF(AB1636="4", "April", IF(AB1636="5", "May", IF(AB1636="6", "June", IF(AB1636="7", "July", IF(AB1636="8", "August", IF(AB1636="9", "September", IF(AB1636="10", "October", IF(AB1636="11", "November", IF(AB1636="12", "December", "Other"))))))))))))</f>
        <v>May</v>
      </c>
      <c r="AD1636" s="1" t="str">
        <f>IF(ISNUMBER(SEARCH("-",AA1636)),TRIM(RIGHT(AA1636,LEN(AA1636)-SEARCH("-",AA1636))),AA1636)</f>
        <v>7</v>
      </c>
      <c r="AE1636" s="1" t="str">
        <f>IF(AD1636="1", "January", IF(AD1636="2", "February", IF(AD1636="3", "March", IF(AD1636="4", "April", IF(AD1636="5", "May", IF(AD1636="6", "June", IF(AD1636="7", "July", IF(AD1636="8", "August", IF(AD1636="9", "September", IF(AD1636="10", "October", IF(AD1636="11", "November", IF(AD1636="12", "December", "Other"))))))))))))</f>
        <v>July</v>
      </c>
      <c r="AF1636" s="16" t="s">
        <v>24683</v>
      </c>
      <c r="AG1636" s="1" t="str">
        <f t="shared" si="728"/>
        <v xml:space="preserve">Seed </v>
      </c>
      <c r="AH1636" s="2" t="str">
        <f t="shared" si="729"/>
        <v>Sow autumn or spring in a greenhouse[188]. Prick out the seedlings into individual pots when they are large enough to handle and grow them on for at least their first winter in a greenhouse. Plant them out in late spring or early summer.
Root cuttings in winter[200].
Division in spring[238].
Basal cuttings in late spring or early summer[200]. Harvest the shoots with plenty of underground stem when they are about 8 - 10cm above the ground. Pot them up into individual pots and keep them in light shade in a cold frame or greenhouse until they are rooting well. Plant them out in the summer.</v>
      </c>
      <c r="AI1636" s="1" t="s">
        <v>7043</v>
      </c>
      <c r="AJ1636" s="1" t="s">
        <v>53</v>
      </c>
      <c r="AK1636" s="1" t="s">
        <v>17104</v>
      </c>
      <c r="AL1636" s="1" t="str">
        <f t="shared" si="739"/>
        <v>Unscented</v>
      </c>
      <c r="AM1636" s="1" t="b">
        <v>0</v>
      </c>
      <c r="AN1636" s="1" t="b">
        <v>0</v>
      </c>
      <c r="AO1636" s="1" t="b">
        <v>0</v>
      </c>
      <c r="AP1636" s="5" t="s">
        <v>54</v>
      </c>
      <c r="AQ1636" s="5" t="str">
        <f t="shared" si="730"/>
        <v>Light, Medium</v>
      </c>
      <c r="AR1636" s="1" t="s">
        <v>10</v>
      </c>
      <c r="AS1636" s="1" t="str">
        <f t="shared" si="740"/>
        <v>None, Partial</v>
      </c>
      <c r="AT1636" s="1" t="str">
        <f t="shared" si="731"/>
        <v>Partial, Full</v>
      </c>
      <c r="AU1636" s="1" t="s">
        <v>29</v>
      </c>
      <c r="AV1636" s="1" t="str">
        <f t="shared" si="732"/>
        <v>Moist</v>
      </c>
      <c r="AW1636" s="1" t="s">
        <v>12</v>
      </c>
      <c r="AX1636" s="1" t="str">
        <f t="shared" si="733"/>
        <v>Acid, Neutral, Alkaline</v>
      </c>
      <c r="AY1636" s="1" t="b">
        <v>0</v>
      </c>
      <c r="AZ1636" s="1" t="b">
        <v>0</v>
      </c>
      <c r="BA1636" s="1" t="b">
        <v>0</v>
      </c>
      <c r="BC1636" t="str">
        <f t="shared" si="734"/>
        <v>FALSE</v>
      </c>
      <c r="BE1636" t="str">
        <f t="shared" si="735"/>
        <v>FALSE</v>
      </c>
      <c r="BF1636" s="1" t="b">
        <v>0</v>
      </c>
      <c r="BG1636" s="1" t="b">
        <v>0</v>
      </c>
      <c r="BH1636" s="1" t="b">
        <v>0</v>
      </c>
      <c r="BJ1636" s="1" t="str">
        <f t="shared" si="736"/>
        <v>FALSE</v>
      </c>
      <c r="BL1636" t="str">
        <f t="shared" si="737"/>
        <v>FALSE</v>
      </c>
      <c r="BM1636" s="1" t="b">
        <v>0</v>
      </c>
      <c r="BN1636" s="1" t="b">
        <v>0</v>
      </c>
      <c r="BO1636" s="1">
        <f t="shared" si="741"/>
        <v>6</v>
      </c>
      <c r="BP1636" s="1" t="s">
        <v>31</v>
      </c>
      <c r="BQ1636" s="1" cm="1">
        <f t="array" ref="BQ1636">_xlfn.IFS(BP1636="None Known",0, LEN(BP1636)&gt;500, 5,LEN(BP1636)&gt;400, 4, LEN(BP1636)&gt;300, 3, LEN(BP1636)&gt;200, 2, LEN(BP1636)&gt;1, 1)</f>
        <v>0</v>
      </c>
      <c r="BR1636" s="1" t="s">
        <v>7044</v>
      </c>
      <c r="BS1636" s="1">
        <v>1</v>
      </c>
      <c r="BT1636" s="1" t="s">
        <v>7045</v>
      </c>
      <c r="BU1636" s="1">
        <v>3</v>
      </c>
      <c r="BV1636" s="1" t="s">
        <v>34</v>
      </c>
      <c r="BW1636" s="1" t="s">
        <v>31</v>
      </c>
      <c r="BX1636" s="1"/>
      <c r="BY1636" t="str">
        <f>_xlfn.XLOOKUP($B1636,Img_lookup!A:A,Img_lookup!B:B, "Not available")</f>
        <v>d8a9bd68-05cc-4db9-84c6-7ffac8f737fd</v>
      </c>
      <c r="BZ1636" t="str">
        <f>_xlfn.XLOOKUP($B1636,Img_lookup!A:A,Img_lookup!C:C, "Not available")</f>
        <v>Rehmannia glutinosa (Gaertn.) DC.</v>
      </c>
      <c r="CA1636" t="str">
        <f>_xlfn.XLOOKUP($B1636,Img_lookup!A:A,Img_lookup!D:D, "Not available")</f>
        <v>I. Kozlov</v>
      </c>
      <c r="CB1636" t="str">
        <f>_xlfn.XLOOKUP($B1636,Img_lookup!A:A,Img_lookup!E:E, "https://imgur.com/aT5wafe")</f>
        <v>https://api.openverse.engineering/v1/images/d8a9bd68-05cc-4db9-84c6-7ffac8f737fd/thumb/</v>
      </c>
    </row>
    <row r="1637" spans="1:80" ht="409.6" x14ac:dyDescent="0.15">
      <c r="A1637" s="1" t="s">
        <v>6070</v>
      </c>
      <c r="B1637" s="1" t="s">
        <v>15853</v>
      </c>
      <c r="C1637" s="1" t="s">
        <v>15854</v>
      </c>
      <c r="D1637" s="1" t="s">
        <v>15855</v>
      </c>
      <c r="E1637" s="1" t="s">
        <v>15856</v>
      </c>
      <c r="F1637" s="1" t="s">
        <v>62</v>
      </c>
      <c r="G1637" s="1" t="s">
        <v>62</v>
      </c>
      <c r="H1637" s="11" t="str">
        <f t="shared" si="744"/>
        <v>Perennial</v>
      </c>
      <c r="I1637" s="1" t="s">
        <v>17107</v>
      </c>
      <c r="J1637" s="1">
        <v>12</v>
      </c>
      <c r="L1637" t="str" cm="1">
        <f t="array" ref="L1637">_xlfn.IFS(J1637+K1637="", "Unknown", J1637+K1637&gt;3, "Large", J1637+K1637&gt;0.5, "Medium", J1637+K1637&gt;0, "Small")</f>
        <v>Large</v>
      </c>
      <c r="M1637" s="1">
        <v>6</v>
      </c>
      <c r="N1637" cm="1">
        <f t="array" ref="N1637">IF($M1637="",INDEX($M$2:$M$2176,MATCH(1,INDEX(($A$2:$A$2176=$A1637)*($M$2:$M$2176&lt;&gt;""),0),0)),$M1637)</f>
        <v>6</v>
      </c>
      <c r="O1637" s="2" t="str">
        <f t="shared" si="738"/>
        <v>Seasonal outdoors</v>
      </c>
      <c r="P1637" s="1" t="s">
        <v>15857</v>
      </c>
      <c r="Q1637" s="1" t="s">
        <v>17111</v>
      </c>
      <c r="R1637" t="str">
        <f t="shared" si="742"/>
        <v>Slow</v>
      </c>
      <c r="T1637" s="1"/>
      <c r="U1637" s="1"/>
      <c r="V1637" s="1">
        <v>5</v>
      </c>
      <c r="W1637" s="6">
        <f>IF(ISNUMBER(SEARCH("-",V1637)),TRIM(LEFT(V1637,FIND("-",V1637)-1)),V1637)</f>
        <v>5</v>
      </c>
      <c r="X1637" t="str">
        <f>IF(W1637=1, "January", IF(W1637=2, "February", IF(W1637=3, "March", IF(W1637=4, "April", IF(W1637=5, "May", IF(W1637=6, "June", IF(W1637=7, "July", IF(W1637=8, "August", IF(W1637=9, "September", IF(W1637=10, "October", IF(W1637=11, "November", IF(W1637=12, "December", "Other"))))))))))))</f>
        <v>May</v>
      </c>
      <c r="Y1637" s="1"/>
      <c r="Z1637" s="1"/>
      <c r="AA1637" s="1">
        <v>9</v>
      </c>
      <c r="AB1637" s="1">
        <f>IF(ISNUMBER(SEARCH("-",AA1637)),TRIM(LEFT(AA1637,FIND("-",AA1637)-1)),AA1637)</f>
        <v>9</v>
      </c>
      <c r="AC1637" s="1" t="str">
        <f>IF(AB1637=1, "January", IF(AB1637=2, "February", IF(AB1637=3, "March", IF(AB1637=4, "April", IF(AB1637=5, "May", IF(AB1637=6, "June", IF(AB1637=7, "July", IF(AB1637=8, "August", IF(AB1637=9, "September", IF(AB1637=10, "October", IF(AB1637=11, "November", IF(AB1637=12, "December", "Other"))))))))))))</f>
        <v>September</v>
      </c>
      <c r="AD1637" s="1"/>
      <c r="AE1637" s="1"/>
      <c r="AF1637" s="16" t="s">
        <v>24174</v>
      </c>
      <c r="AG1637" s="1" t="str">
        <f t="shared" si="728"/>
        <v xml:space="preserve">Seed </v>
      </c>
      <c r="AH1637" s="2" t="str">
        <f t="shared" si="729"/>
        <v>Best sown as soon as it is ripe in the autumn in a cold frame. Stored seed will require 1 - 2 months stratification at 5�c and should be sown as early in the year as possible in a cold frame[200].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I1637" s="1" t="s">
        <v>15858</v>
      </c>
      <c r="AJ1637" s="1" t="s">
        <v>53</v>
      </c>
      <c r="AK1637" s="1" t="s">
        <v>17104</v>
      </c>
      <c r="AL1637" s="1" t="str">
        <f t="shared" si="739"/>
        <v>Unscented</v>
      </c>
      <c r="AM1637" s="1" t="b">
        <v>0</v>
      </c>
      <c r="AN1637" s="1" t="b">
        <v>1</v>
      </c>
      <c r="AO1637" s="1" t="b">
        <v>0</v>
      </c>
      <c r="AP1637" s="5" t="s">
        <v>28</v>
      </c>
      <c r="AQ1637" s="5" t="str">
        <f t="shared" si="730"/>
        <v>Light, Medium, Heavy</v>
      </c>
      <c r="AR1637" s="1" t="s">
        <v>10</v>
      </c>
      <c r="AS1637" s="1" t="str">
        <f t="shared" si="740"/>
        <v>None, Partial</v>
      </c>
      <c r="AT1637" s="1" t="str">
        <f t="shared" si="731"/>
        <v>Partial, Full</v>
      </c>
      <c r="AU1637" s="1" t="s">
        <v>29</v>
      </c>
      <c r="AV1637" s="1" t="str">
        <f t="shared" si="732"/>
        <v>Moist</v>
      </c>
      <c r="AW1637" s="1" t="s">
        <v>12</v>
      </c>
      <c r="AX1637" s="1" t="str">
        <f t="shared" si="733"/>
        <v>Acid, Neutral, Alkaline</v>
      </c>
      <c r="AY1637" s="1" t="b">
        <v>0</v>
      </c>
      <c r="AZ1637" s="1" t="b">
        <v>0</v>
      </c>
      <c r="BA1637" s="1" t="b">
        <v>0</v>
      </c>
      <c r="BC1637" t="str">
        <f t="shared" si="734"/>
        <v>FALSE</v>
      </c>
      <c r="BE1637" t="str">
        <f t="shared" si="735"/>
        <v>FALSE</v>
      </c>
      <c r="BF1637" s="1" t="b">
        <v>0</v>
      </c>
      <c r="BG1637" s="1" t="b">
        <v>0</v>
      </c>
      <c r="BH1637" s="1" t="b">
        <v>0</v>
      </c>
      <c r="BJ1637" s="1" t="str">
        <f t="shared" si="736"/>
        <v>FALSE</v>
      </c>
      <c r="BL1637" t="str">
        <f t="shared" si="737"/>
        <v>FALSE</v>
      </c>
      <c r="BM1637" s="1" t="b">
        <v>0</v>
      </c>
      <c r="BN1637" s="1" t="b">
        <v>0</v>
      </c>
      <c r="BO1637" s="1">
        <f t="shared" si="741"/>
        <v>8</v>
      </c>
      <c r="BP1637" s="1" t="s">
        <v>15859</v>
      </c>
      <c r="BQ1637" s="1" cm="1">
        <f t="array" ref="BQ1637">_xlfn.IFS(BP1637="None Known",0, LEN(BP1637)&gt;500, 5,LEN(BP1637)&gt;400, 4, LEN(BP1637)&gt;300, 3, LEN(BP1637)&gt;200, 2, LEN(BP1637)&gt;1, 1)</f>
        <v>1</v>
      </c>
      <c r="BR1637" s="1" t="s">
        <v>15860</v>
      </c>
      <c r="BS1637" s="1">
        <v>2</v>
      </c>
      <c r="BT1637" s="1" t="s">
        <v>15861</v>
      </c>
      <c r="BU1637" s="1">
        <v>1</v>
      </c>
      <c r="BV1637" s="1" t="s">
        <v>9226</v>
      </c>
      <c r="BW1637" s="1" t="s">
        <v>10415</v>
      </c>
      <c r="BX1637" s="1"/>
      <c r="BY1637" t="str">
        <f>_xlfn.XLOOKUP($B1637,Img_lookup!A:A,Img_lookup!B:B, "Not available")</f>
        <v>Not available</v>
      </c>
      <c r="BZ1637" t="str">
        <f>_xlfn.XLOOKUP($B1637,Img_lookup!A:A,Img_lookup!C:C, "Not available")</f>
        <v>Not available</v>
      </c>
      <c r="CA1637" t="str">
        <f>_xlfn.XLOOKUP($B1637,Img_lookup!A:A,Img_lookup!D:D, "Not available")</f>
        <v>Not available</v>
      </c>
      <c r="CB1637" t="str">
        <f>_xlfn.XLOOKUP($B1637,Img_lookup!A:A,Img_lookup!E:E, "https://imgur.com/aT5wafe")</f>
        <v>https://imgur.com/aT5wafe</v>
      </c>
    </row>
    <row r="1638" spans="1:80" ht="409.6" x14ac:dyDescent="0.15">
      <c r="A1638" s="1" t="s">
        <v>6070</v>
      </c>
      <c r="B1638" s="1" t="s">
        <v>10408</v>
      </c>
      <c r="D1638" s="1" t="s">
        <v>10409</v>
      </c>
      <c r="E1638" s="1" t="s">
        <v>1168</v>
      </c>
      <c r="F1638" s="1" t="s">
        <v>22</v>
      </c>
      <c r="G1638" s="1" t="s">
        <v>22</v>
      </c>
      <c r="H1638" s="11" t="str">
        <f t="shared" si="744"/>
        <v>Perennial</v>
      </c>
      <c r="I1638" s="1" t="s">
        <v>17107</v>
      </c>
      <c r="J1638" s="1">
        <v>3</v>
      </c>
      <c r="L1638" t="str" cm="1">
        <f t="array" ref="L1638">_xlfn.IFS(J1638+K1638="", "Unknown", J1638+K1638&gt;3, "Large", J1638+K1638&gt;0.5, "Medium", J1638+K1638&gt;0, "Small")</f>
        <v>Medium</v>
      </c>
      <c r="M1638" s="1">
        <v>4</v>
      </c>
      <c r="N1638" cm="1">
        <f t="array" ref="N1638">IF($M1638="",INDEX($M$2:$M$2176,MATCH(1,INDEX(($A$2:$A$2176=$A1638)*($M$2:$M$2176&lt;&gt;""),0),0)),$M1638)</f>
        <v>4</v>
      </c>
      <c r="O1638" s="2" t="str">
        <f t="shared" si="738"/>
        <v>Hardy to cold</v>
      </c>
      <c r="P1638" s="1" t="s">
        <v>10410</v>
      </c>
      <c r="R1638" t="str">
        <f t="shared" si="742"/>
        <v>Medium</v>
      </c>
      <c r="T1638" s="1"/>
      <c r="U1638" s="1"/>
      <c r="V1638" s="1">
        <v>5</v>
      </c>
      <c r="W1638" s="6">
        <f>IF(ISNUMBER(SEARCH("-",V1638)),TRIM(LEFT(V1638,FIND("-",V1638)-1)),V1638)</f>
        <v>5</v>
      </c>
      <c r="X1638" t="str">
        <f>IF(W1638=1, "January", IF(W1638=2, "February", IF(W1638=3, "March", IF(W1638=4, "April", IF(W1638=5, "May", IF(W1638=6, "June", IF(W1638=7, "July", IF(W1638=8, "August", IF(W1638=9, "September", IF(W1638=10, "October", IF(W1638=11, "November", IF(W1638=12, "December", "Other"))))))))))))</f>
        <v>May</v>
      </c>
      <c r="AF1638" s="16" t="s">
        <v>24175</v>
      </c>
      <c r="AG1638" s="1" t="str">
        <f t="shared" si="728"/>
        <v xml:space="preserve">Seed </v>
      </c>
      <c r="AH1638" s="2" t="str">
        <f t="shared" si="729"/>
        <v>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I1638" s="1" t="s">
        <v>10411</v>
      </c>
      <c r="AJ1638" s="1" t="s">
        <v>53</v>
      </c>
      <c r="AK1638" s="1" t="s">
        <v>17104</v>
      </c>
      <c r="AL1638" s="1" t="str">
        <f t="shared" si="739"/>
        <v>Unscented</v>
      </c>
      <c r="AM1638" s="1" t="b">
        <v>0</v>
      </c>
      <c r="AN1638" s="1" t="b">
        <v>1</v>
      </c>
      <c r="AO1638" s="1" t="b">
        <v>0</v>
      </c>
      <c r="AP1638" s="5" t="s">
        <v>28</v>
      </c>
      <c r="AQ1638" s="5" t="str">
        <f t="shared" si="730"/>
        <v>Light, Medium, Heavy</v>
      </c>
      <c r="AR1638" s="1" t="s">
        <v>10</v>
      </c>
      <c r="AS1638" s="1" t="str">
        <f t="shared" si="740"/>
        <v>None, Partial</v>
      </c>
      <c r="AT1638" s="1" t="str">
        <f t="shared" si="731"/>
        <v>Partial, Full</v>
      </c>
      <c r="AU1638" s="1" t="s">
        <v>29</v>
      </c>
      <c r="AV1638" s="1" t="str">
        <f t="shared" si="732"/>
        <v>Moist</v>
      </c>
      <c r="AW1638" s="1" t="s">
        <v>12</v>
      </c>
      <c r="AX1638" s="1" t="str">
        <f t="shared" si="733"/>
        <v>Acid, Neutral, Alkaline</v>
      </c>
      <c r="AY1638" s="1" t="b">
        <v>0</v>
      </c>
      <c r="AZ1638" s="1" t="b">
        <v>0</v>
      </c>
      <c r="BA1638" s="1" t="b">
        <v>0</v>
      </c>
      <c r="BC1638" t="str">
        <f t="shared" si="734"/>
        <v>FALSE</v>
      </c>
      <c r="BE1638" t="str">
        <f t="shared" si="735"/>
        <v>FALSE</v>
      </c>
      <c r="BF1638" s="1" t="b">
        <v>0</v>
      </c>
      <c r="BG1638" s="1" t="b">
        <v>0</v>
      </c>
      <c r="BH1638" s="1" t="b">
        <v>0</v>
      </c>
      <c r="BJ1638" s="1" t="str">
        <f t="shared" si="736"/>
        <v>FALSE</v>
      </c>
      <c r="BL1638" t="str">
        <f t="shared" si="737"/>
        <v>FALSE</v>
      </c>
      <c r="BM1638" s="1" t="b">
        <v>0</v>
      </c>
      <c r="BN1638" s="1" t="b">
        <v>0</v>
      </c>
      <c r="BO1638" s="1">
        <f t="shared" si="741"/>
        <v>5</v>
      </c>
      <c r="BP1638" s="1" t="s">
        <v>10412</v>
      </c>
      <c r="BQ1638" s="1" cm="1">
        <f t="array" ref="BQ1638">_xlfn.IFS(BP1638="None Known",0, LEN(BP1638)&gt;500, 5,LEN(BP1638)&gt;400, 4, LEN(BP1638)&gt;300, 3, LEN(BP1638)&gt;200, 2, LEN(BP1638)&gt;1, 1)</f>
        <v>1</v>
      </c>
      <c r="BR1638" s="1" t="s">
        <v>10413</v>
      </c>
      <c r="BS1638" s="1">
        <v>1</v>
      </c>
      <c r="BT1638" s="1" t="s">
        <v>10414</v>
      </c>
      <c r="BU1638" s="1">
        <v>1</v>
      </c>
      <c r="BV1638" s="1" t="s">
        <v>431</v>
      </c>
      <c r="BW1638" s="1" t="s">
        <v>10415</v>
      </c>
      <c r="BX1638" s="1"/>
      <c r="BY1638" t="str">
        <f>_xlfn.XLOOKUP($B1638,Img_lookup!A:A,Img_lookup!B:B, "Not available")</f>
        <v>20fdf44e-65fa-4a04-9eda-266226721c9d</v>
      </c>
      <c r="BZ1638" t="str">
        <f>_xlfn.XLOOKUP($B1638,Img_lookup!A:A,Img_lookup!C:C, "Not available")</f>
        <v>Rhamnus japonica Maxim.</v>
      </c>
      <c r="CA1638" t="e">
        <f>_xlfn.XLOOKUP($B1638,Img_lookup!A:A,Img_lookup!D:D, "Not available")</f>
        <v>#NAME?</v>
      </c>
      <c r="CB1638" t="str">
        <f>_xlfn.XLOOKUP($B1638,Img_lookup!A:A,Img_lookup!E:E, "https://imgur.com/aT5wafe")</f>
        <v>https://api.openverse.engineering/v1/images/20fdf44e-65fa-4a04-9eda-266226721c9d/thumb/</v>
      </c>
    </row>
    <row r="1639" spans="1:80" ht="409.6" x14ac:dyDescent="0.15">
      <c r="A1639" s="1" t="s">
        <v>6070</v>
      </c>
      <c r="B1639" s="1" t="s">
        <v>6359</v>
      </c>
      <c r="C1639" s="1" t="s">
        <v>6360</v>
      </c>
      <c r="D1639" s="1" t="s">
        <v>6361</v>
      </c>
      <c r="E1639" s="1" t="s">
        <v>2410</v>
      </c>
      <c r="F1639" s="1" t="s">
        <v>62</v>
      </c>
      <c r="G1639" s="1" t="s">
        <v>62</v>
      </c>
      <c r="H1639" s="11" t="str">
        <f t="shared" si="744"/>
        <v>Perennial</v>
      </c>
      <c r="I1639" s="1" t="s">
        <v>17108</v>
      </c>
      <c r="J1639" s="1">
        <v>10</v>
      </c>
      <c r="K1639" s="1">
        <v>6</v>
      </c>
      <c r="L1639" t="str" cm="1">
        <f t="array" ref="L1639">_xlfn.IFS(J1639+K1639="", "Unknown", J1639+K1639&gt;3, "Large", J1639+K1639&gt;0.5, "Medium", J1639+K1639&gt;0, "Small")</f>
        <v>Large</v>
      </c>
      <c r="M1639" s="1">
        <v>7</v>
      </c>
      <c r="N1639" cm="1">
        <f t="array" ref="N1639">IF($M1639="",INDEX($M$2:$M$2176,MATCH(1,INDEX(($A$2:$A$2176=$A1639)*($M$2:$M$2176&lt;&gt;""),0),0)),$M1639)</f>
        <v>7</v>
      </c>
      <c r="O1639" s="2" t="str">
        <f t="shared" si="738"/>
        <v>Seasonal outdoors</v>
      </c>
      <c r="P1639" s="1" t="s">
        <v>6362</v>
      </c>
      <c r="R1639" t="str">
        <f t="shared" si="742"/>
        <v>Medium</v>
      </c>
      <c r="S1639" s="1" t="s">
        <v>24</v>
      </c>
      <c r="T1639" s="1" t="str">
        <f>LEFT(S1639,FIND("-",S1639)-1)</f>
        <v xml:space="preserve">1 </v>
      </c>
      <c r="U1639" s="1" t="str">
        <f>RIGHT(S1639,FIND("-",S1639)-1)</f>
        <v>12</v>
      </c>
      <c r="V1639" s="1" t="s">
        <v>96</v>
      </c>
      <c r="W1639" s="6" t="str">
        <f>IF(ISNUMBER(SEARCH("-",V1639)),TRIM(LEFT(V1639,FIND("-",V1639)-1)),V1639)</f>
        <v>5</v>
      </c>
      <c r="X1639" t="str">
        <f>IF(W1639="1", "January", IF(W1639="2", "February", IF(W1639="3", "March", IF(W1639="4", "April", IF(W1639="5", "May", IF(W1639="6", "June", IF(W1639="7", "July", IF(W1639="8", "August", IF(W1639="9", "September", IF(W1639="10", "October", IF(W1639="11", "November", IF(W1639="12", "December", "Other"))))))))))))</f>
        <v>May</v>
      </c>
      <c r="Y1639" s="2" t="str">
        <f>IF(ISNUMBER(SEARCH("-",V1639)),TRIM(RIGHT(V1639,LEN(V1639)-SEARCH("-",V1639))),V1639)</f>
        <v>6</v>
      </c>
      <c r="Z1639" s="2" t="str">
        <f>IF(Y1639="1", "January", IF(Y1639="2", "February", IF(Y1639="3", "March", IF(Y1639="4", "April", IF(Y1639="5", "May", IF(Y1639="6", "June", IF(Y1639="7", "July", IF(Y1639="8", "August", IF(Y1639="9", "September", IF(Y1639="10", "October", IF(Y1639="11", "November", IF(Y1639="12", "December", "Other"))))))))))))</f>
        <v>June</v>
      </c>
      <c r="AA1639" s="1">
        <v>10</v>
      </c>
      <c r="AB1639" s="1">
        <f>IF(ISNUMBER(SEARCH("-",AA1639)),TRIM(LEFT(AA1639,FIND("-",AA1639)-1)),AA1639)</f>
        <v>10</v>
      </c>
      <c r="AC1639" s="1" t="str">
        <f>IF(AB1639=1, "January", IF(AB1639=2, "February", IF(AB1639=3, "March", IF(AB1639=4, "April", IF(AB1639=5, "May", IF(AB1639=6, "June", IF(AB1639=7, "July", IF(AB1639=8, "August", IF(AB1639=9, "September", IF(AB1639=10, "October", IF(AB1639=11, "November", IF(AB1639=12, "December", "Other"))))))))))))</f>
        <v>October</v>
      </c>
      <c r="AD1639" s="1"/>
      <c r="AE1639" s="1"/>
      <c r="AF1639" s="16" t="s">
        <v>24175</v>
      </c>
      <c r="AG1639" s="1" t="str">
        <f t="shared" si="728"/>
        <v xml:space="preserve">Seed </v>
      </c>
      <c r="AH1639" s="2" t="str">
        <f t="shared" si="729"/>
        <v>Best sown in the autumn in a cold frame. Stored seed will require 1 - 2 months cold stratification at about 5� and should be sown as early in the year as possible in a cold frame or outdoor seedbed[200]. Prick out the seedlings into individual pots when they are large enough to handle, and grow them on in the greenhouse or cold frame for their first winter. Plant them out in late spring or early summer of the following year.
Cuttings of half-ripe wood, July/August in a frame[113].
Cuttings of mature wood of the current year's growth, autumn in a frame.
Layering in early spring[4].</v>
      </c>
      <c r="AI1639" s="1" t="s">
        <v>6363</v>
      </c>
      <c r="AJ1639" s="1" t="s">
        <v>53</v>
      </c>
      <c r="AK1639" s="1" t="s">
        <v>17104</v>
      </c>
      <c r="AL1639" s="1" t="str">
        <f t="shared" si="739"/>
        <v>Unscented</v>
      </c>
      <c r="AM1639" s="1" t="b">
        <v>0</v>
      </c>
      <c r="AN1639" s="1" t="b">
        <v>0</v>
      </c>
      <c r="AO1639" s="1" t="b">
        <v>0</v>
      </c>
      <c r="AP1639" s="5" t="s">
        <v>28</v>
      </c>
      <c r="AQ1639" s="5" t="str">
        <f t="shared" si="730"/>
        <v>Light, Medium, Heavy</v>
      </c>
      <c r="AR1639" s="1" t="s">
        <v>10</v>
      </c>
      <c r="AS1639" s="1" t="str">
        <f t="shared" si="740"/>
        <v>None, Partial</v>
      </c>
      <c r="AT1639" s="1" t="str">
        <f t="shared" si="731"/>
        <v>Partial, Full</v>
      </c>
      <c r="AU1639" s="1" t="s">
        <v>29</v>
      </c>
      <c r="AV1639" s="1" t="str">
        <f t="shared" si="732"/>
        <v>Moist</v>
      </c>
      <c r="AW1639" s="1" t="s">
        <v>12</v>
      </c>
      <c r="AX1639" s="1" t="str">
        <f t="shared" si="733"/>
        <v>Acid, Neutral, Alkaline</v>
      </c>
      <c r="AY1639" s="1" t="b">
        <v>0</v>
      </c>
      <c r="AZ1639" s="1" t="b">
        <v>0</v>
      </c>
      <c r="BA1639" s="1" t="b">
        <v>0</v>
      </c>
      <c r="BC1639" t="str">
        <f t="shared" si="734"/>
        <v>FALSE</v>
      </c>
      <c r="BE1639" t="str">
        <f t="shared" si="735"/>
        <v>FALSE</v>
      </c>
      <c r="BF1639" s="1" t="b">
        <v>0</v>
      </c>
      <c r="BG1639" s="1" t="b">
        <v>0</v>
      </c>
      <c r="BH1639" s="1" t="b">
        <v>0</v>
      </c>
      <c r="BJ1639" s="1" t="str">
        <f t="shared" si="736"/>
        <v>FALSE</v>
      </c>
      <c r="BL1639" t="str">
        <f t="shared" si="737"/>
        <v>FALSE</v>
      </c>
      <c r="BM1639" s="1" t="b">
        <v>0</v>
      </c>
      <c r="BN1639" s="1" t="b">
        <v>1</v>
      </c>
      <c r="BO1639" s="1">
        <f t="shared" si="741"/>
        <v>11</v>
      </c>
      <c r="BP1639" s="1" t="s">
        <v>6364</v>
      </c>
      <c r="BQ1639" s="1" cm="1">
        <f t="array" ref="BQ1639">_xlfn.IFS(BP1639="None Known",0, LEN(BP1639)&gt;500, 5,LEN(BP1639)&gt;400, 4, LEN(BP1639)&gt;300, 3, LEN(BP1639)&gt;200, 2, LEN(BP1639)&gt;1, 1)</f>
        <v>2</v>
      </c>
      <c r="BR1639" s="1" t="s">
        <v>6365</v>
      </c>
      <c r="BS1639" s="1">
        <v>2</v>
      </c>
      <c r="BT1639" s="1" t="s">
        <v>6366</v>
      </c>
      <c r="BU1639" s="1">
        <v>3</v>
      </c>
      <c r="BV1639" s="1" t="s">
        <v>6367</v>
      </c>
      <c r="BW1639" s="1" t="s">
        <v>6368</v>
      </c>
      <c r="BX1639" s="1"/>
      <c r="BY1639" t="str">
        <f>_xlfn.XLOOKUP($B1639,Img_lookup!A:A,Img_lookup!B:B, "Not available")</f>
        <v>Not available</v>
      </c>
      <c r="BZ1639" t="str">
        <f>_xlfn.XLOOKUP($B1639,Img_lookup!A:A,Img_lookup!C:C, "Not available")</f>
        <v>Not available</v>
      </c>
      <c r="CA1639" t="str">
        <f>_xlfn.XLOOKUP($B1639,Img_lookup!A:A,Img_lookup!D:D, "Not available")</f>
        <v>Not available</v>
      </c>
      <c r="CB1639" t="str">
        <f>_xlfn.XLOOKUP($B1639,Img_lookup!A:A,Img_lookup!E:E, "https://imgur.com/aT5wafe")</f>
        <v>https://imgur.com/aT5wafe</v>
      </c>
    </row>
    <row r="1640" spans="1:80" ht="409.6" x14ac:dyDescent="0.15">
      <c r="A1640" s="1" t="s">
        <v>6070</v>
      </c>
      <c r="B1640" s="1" t="s">
        <v>15079</v>
      </c>
      <c r="D1640" s="1" t="s">
        <v>15080</v>
      </c>
      <c r="E1640" s="1" t="s">
        <v>3372</v>
      </c>
      <c r="F1640" s="1" t="s">
        <v>22</v>
      </c>
      <c r="G1640" s="1" t="s">
        <v>22</v>
      </c>
      <c r="H1640" s="11" t="str">
        <f t="shared" si="744"/>
        <v>Perennial</v>
      </c>
      <c r="I1640" s="1" t="s">
        <v>17107</v>
      </c>
      <c r="J1640" s="1">
        <v>2</v>
      </c>
      <c r="L1640" t="str" cm="1">
        <f t="array" ref="L1640">_xlfn.IFS(J1640+K1640="", "Unknown", J1640+K1640&gt;3, "Large", J1640+K1640&gt;0.5, "Medium", J1640+K1640&gt;0, "Small")</f>
        <v>Medium</v>
      </c>
      <c r="N1640" cm="1">
        <f t="array" ref="N1640">IF($M1640="",INDEX($M$2:$M$2176,MATCH(1,INDEX(($A$2:$A$2176=$A1640)*($M$2:$M$2176&lt;&gt;""),0),0)),$M1640)</f>
        <v>8</v>
      </c>
      <c r="O1640" s="2" t="str">
        <f t="shared" si="738"/>
        <v>Grown indoors</v>
      </c>
      <c r="P1640" s="1" t="s">
        <v>15081</v>
      </c>
      <c r="R1640" t="str">
        <f t="shared" si="742"/>
        <v>Medium</v>
      </c>
      <c r="W1640"/>
      <c r="AF1640" s="16" t="s">
        <v>24176</v>
      </c>
      <c r="AG1640" s="1" t="str">
        <f t="shared" si="728"/>
        <v xml:space="preserve">Seed </v>
      </c>
      <c r="AH1640" s="2" t="str">
        <f t="shared" si="729"/>
        <v>Best sown in the autumn in a cold frame. Stored seed will require 1 - 2 months cold stratification and should be sown as early in the year as possible in a cold frame or outdoor seedbed. Germination is usually good, at least 80% by late spring. Prick out the seedlings into individual pots when they are large enough to handle, and grow them on in the greenhouse or cold frame for their first winter. Plant them out in late spring or early summer of the following year.
Cuttings of half-ripe wood, July/August in a frame.
Cuttings of mature wood of the current year's growth, autumn in a frame.
Layering in early spring.</v>
      </c>
      <c r="AI1640" s="1" t="s">
        <v>15082</v>
      </c>
      <c r="AJ1640" s="1" t="s">
        <v>53</v>
      </c>
      <c r="AK1640" s="1" t="s">
        <v>17104</v>
      </c>
      <c r="AL1640" s="1" t="str">
        <f t="shared" si="739"/>
        <v>Unscented</v>
      </c>
      <c r="AM1640" s="1" t="b">
        <v>0</v>
      </c>
      <c r="AN1640" s="1" t="b">
        <v>1</v>
      </c>
      <c r="AO1640" s="1" t="b">
        <v>0</v>
      </c>
      <c r="AP1640" s="5" t="s">
        <v>28</v>
      </c>
      <c r="AQ1640" s="5" t="str">
        <f t="shared" si="730"/>
        <v>Light, Medium, Heavy</v>
      </c>
      <c r="AR1640" s="1" t="s">
        <v>10</v>
      </c>
      <c r="AS1640" s="1" t="str">
        <f t="shared" si="740"/>
        <v>None, Partial</v>
      </c>
      <c r="AT1640" s="1" t="str">
        <f t="shared" si="731"/>
        <v>Partial, Full</v>
      </c>
      <c r="AU1640" s="1" t="s">
        <v>29</v>
      </c>
      <c r="AV1640" s="1" t="str">
        <f t="shared" si="732"/>
        <v>Moist</v>
      </c>
      <c r="AW1640" s="1" t="s">
        <v>12</v>
      </c>
      <c r="AX1640" s="1" t="str">
        <f t="shared" si="733"/>
        <v>Acid, Neutral, Alkaline</v>
      </c>
      <c r="AY1640" s="1" t="b">
        <v>0</v>
      </c>
      <c r="AZ1640" s="1" t="b">
        <v>0</v>
      </c>
      <c r="BA1640" s="1" t="b">
        <v>0</v>
      </c>
      <c r="BC1640" t="str">
        <f t="shared" si="734"/>
        <v>FALSE</v>
      </c>
      <c r="BE1640" t="str">
        <f t="shared" si="735"/>
        <v>FALSE</v>
      </c>
      <c r="BF1640" s="1" t="b">
        <v>0</v>
      </c>
      <c r="BG1640" s="1" t="b">
        <v>0</v>
      </c>
      <c r="BH1640" s="1" t="b">
        <v>0</v>
      </c>
      <c r="BJ1640" s="1" t="str">
        <f t="shared" si="736"/>
        <v>FALSE</v>
      </c>
      <c r="BL1640" t="str">
        <f t="shared" si="737"/>
        <v>FALSE</v>
      </c>
      <c r="BM1640" s="1" t="b">
        <v>0</v>
      </c>
      <c r="BN1640" s="1" t="b">
        <v>0</v>
      </c>
      <c r="BO1640" s="1">
        <f t="shared" si="741"/>
        <v>5</v>
      </c>
      <c r="BP1640" s="1" t="s">
        <v>15083</v>
      </c>
      <c r="BQ1640" s="1" cm="1">
        <f t="array" ref="BQ1640">_xlfn.IFS(BP1640="None Known",0, LEN(BP1640)&gt;500, 5,LEN(BP1640)&gt;400, 4, LEN(BP1640)&gt;300, 3, LEN(BP1640)&gt;200, 2, LEN(BP1640)&gt;1, 1)</f>
        <v>1</v>
      </c>
      <c r="BR1640" s="1" t="s">
        <v>15084</v>
      </c>
      <c r="BS1640" s="1">
        <v>1</v>
      </c>
      <c r="BT1640" s="1" t="s">
        <v>15085</v>
      </c>
      <c r="BU1640" s="1">
        <v>1</v>
      </c>
      <c r="BV1640" s="1" t="s">
        <v>245</v>
      </c>
      <c r="BW1640" s="1" t="s">
        <v>10415</v>
      </c>
      <c r="BX1640" s="1"/>
      <c r="BY1640" t="str">
        <f>_xlfn.XLOOKUP($B1640,Img_lookup!A:A,Img_lookup!B:B, "Not available")</f>
        <v>Not available</v>
      </c>
      <c r="BZ1640" t="str">
        <f>_xlfn.XLOOKUP($B1640,Img_lookup!A:A,Img_lookup!C:C, "Not available")</f>
        <v>Not available</v>
      </c>
      <c r="CA1640" t="str">
        <f>_xlfn.XLOOKUP($B1640,Img_lookup!A:A,Img_lookup!D:D, "Not available")</f>
        <v>Not available</v>
      </c>
      <c r="CB1640" t="str">
        <f>_xlfn.XLOOKUP($B1640,Img_lookup!A:A,Img_lookup!E:E, "https://imgur.com/aT5wafe")</f>
        <v>https://imgur.com/aT5wafe</v>
      </c>
    </row>
    <row r="1641" spans="1:80" ht="409.6" x14ac:dyDescent="0.15">
      <c r="A1641" s="1" t="s">
        <v>92</v>
      </c>
      <c r="B1641" s="1" t="s">
        <v>8434</v>
      </c>
      <c r="C1641" s="1" t="s">
        <v>8435</v>
      </c>
      <c r="D1641" s="1" t="s">
        <v>8436</v>
      </c>
      <c r="E1641" s="1" t="s">
        <v>3372</v>
      </c>
      <c r="F1641" s="1" t="s">
        <v>6</v>
      </c>
      <c r="G1641" s="1" t="s">
        <v>6</v>
      </c>
      <c r="H1641" s="11" t="str">
        <f t="shared" si="744"/>
        <v>Perennial</v>
      </c>
      <c r="J1641" s="1">
        <v>3</v>
      </c>
      <c r="K1641" s="1">
        <v>1.5</v>
      </c>
      <c r="L1641" t="str" cm="1">
        <f t="array" ref="L1641">_xlfn.IFS(J1641+K1641="", "Unknown", J1641+K1641&gt;3, "Large", J1641+K1641&gt;0.5, "Medium", J1641+K1641&gt;0, "Small")</f>
        <v>Large</v>
      </c>
      <c r="M1641" s="1">
        <v>6</v>
      </c>
      <c r="N1641" cm="1">
        <f t="array" ref="N1641">IF($M1641="",INDEX($M$2:$M$2176,MATCH(1,INDEX(($A$2:$A$2176=$A1641)*($M$2:$M$2176&lt;&gt;""),0),0)),$M1641)</f>
        <v>6</v>
      </c>
      <c r="O1641" s="2" t="str">
        <f t="shared" si="738"/>
        <v>Seasonal outdoors</v>
      </c>
      <c r="P1641" s="1" t="s">
        <v>8437</v>
      </c>
      <c r="R1641" t="str">
        <f t="shared" si="742"/>
        <v>Medium</v>
      </c>
      <c r="T1641" s="1"/>
      <c r="U1641" s="1"/>
      <c r="V1641" s="1" t="s">
        <v>307</v>
      </c>
      <c r="W1641" s="6" t="str">
        <f t="shared" ref="W1641:W1667" si="750">IF(ISNUMBER(SEARCH("-",V1641)),TRIM(LEFT(V1641,FIND("-",V1641)-1)),V1641)</f>
        <v>6</v>
      </c>
      <c r="X1641" t="str">
        <f t="shared" ref="X1641:X1646" si="751">IF(W1641="1", "January", IF(W1641="2", "February", IF(W1641="3", "March", IF(W1641="4", "April", IF(W1641="5", "May", IF(W1641="6", "June", IF(W1641="7", "July", IF(W1641="8", "August", IF(W1641="9", "September", IF(W1641="10", "October", IF(W1641="11", "November", IF(W1641="12", "December", "Other"))))))))))))</f>
        <v>June</v>
      </c>
      <c r="Y1641" s="2" t="str">
        <f t="shared" ref="Y1641:Y1646" si="752">IF(ISNUMBER(SEARCH("-",V1641)),TRIM(RIGHT(V1641,LEN(V1641)-SEARCH("-",V1641))),V1641)</f>
        <v>7</v>
      </c>
      <c r="Z1641" s="2" t="str">
        <f t="shared" ref="Z1641:Z1646" si="753">IF(Y1641="1", "January", IF(Y1641="2", "February", IF(Y1641="3", "March", IF(Y1641="4", "April", IF(Y1641="5", "May", IF(Y1641="6", "June", IF(Y1641="7", "July", IF(Y1641="8", "August", IF(Y1641="9", "September", IF(Y1641="10", "October", IF(Y1641="11", "November", IF(Y1641="12", "December", "Other"))))))))))))</f>
        <v>July</v>
      </c>
      <c r="AA1641" s="1" t="s">
        <v>51</v>
      </c>
      <c r="AB1641" s="1" t="str">
        <f>IF(ISNUMBER(SEARCH("-",AA1641)),TRIM(LEFT(AA1641,FIND("-",AA1641)-1)),AA1641)</f>
        <v>7</v>
      </c>
      <c r="AC1641" s="1" t="str">
        <f>IF(AB1641="1", "January", IF(AB1641="2", "February", IF(AB1641="3", "March", IF(AB1641="4", "April", IF(AB1641="5", "May", IF(AB1641="6", "June", IF(AB1641="7", "July", IF(AB1641="8", "August", IF(AB1641="9", "September", IF(AB1641="10", "October", IF(AB1641="11", "November", IF(AB1641="12", "December", "Other"))))))))))))</f>
        <v>July</v>
      </c>
      <c r="AD1641" s="1" t="str">
        <f>IF(ISNUMBER(SEARCH("-",AA1641)),TRIM(RIGHT(AA1641,LEN(AA1641)-SEARCH("-",AA1641))),AA1641)</f>
        <v>8</v>
      </c>
      <c r="AE1641" s="1" t="str">
        <f>IF(AD1641="1", "January", IF(AD1641="2", "February", IF(AD1641="3", "March", IF(AD1641="4", "April", IF(AD1641="5", "May", IF(AD1641="6", "June", IF(AD1641="7", "July", IF(AD1641="8", "August", IF(AD1641="9", "September", IF(AD1641="10", "October", IF(AD1641="11", "November", IF(AD1641="12", "December", "Other"))))))))))))</f>
        <v>August</v>
      </c>
      <c r="AF1641" s="16" t="s">
        <v>24177</v>
      </c>
      <c r="AG1641" s="1" t="str">
        <f t="shared" si="728"/>
        <v xml:space="preserve">Seed </v>
      </c>
      <c r="AH1641"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1" s="1" t="s">
        <v>8438</v>
      </c>
      <c r="AJ1641" s="1" t="s">
        <v>1</v>
      </c>
      <c r="AK1641" s="1" t="s">
        <v>17104</v>
      </c>
      <c r="AL1641" s="1" t="str">
        <f t="shared" si="739"/>
        <v>Unscented</v>
      </c>
      <c r="AM1641" s="1" t="b">
        <v>0</v>
      </c>
      <c r="AN1641" s="1" t="b">
        <v>0</v>
      </c>
      <c r="AO1641" s="1" t="b">
        <v>0</v>
      </c>
      <c r="AP1641" s="5" t="s">
        <v>493</v>
      </c>
      <c r="AQ1641" s="5" t="str">
        <f t="shared" si="730"/>
        <v>Medium, Heavy</v>
      </c>
      <c r="AR1641" s="1" t="s">
        <v>10</v>
      </c>
      <c r="AS1641" s="1" t="str">
        <f t="shared" si="740"/>
        <v>None, Partial</v>
      </c>
      <c r="AT1641" s="1" t="str">
        <f t="shared" si="731"/>
        <v>Partial, Full</v>
      </c>
      <c r="AU1641" s="1" t="s">
        <v>29</v>
      </c>
      <c r="AV1641" s="1" t="str">
        <f t="shared" si="732"/>
        <v>Moist</v>
      </c>
      <c r="AW1641" s="1" t="s">
        <v>12</v>
      </c>
      <c r="AX1641" s="1" t="str">
        <f t="shared" si="733"/>
        <v>Acid, Neutral, Alkaline</v>
      </c>
      <c r="AY1641" s="1" t="b">
        <v>0</v>
      </c>
      <c r="AZ1641" s="1" t="b">
        <v>0</v>
      </c>
      <c r="BA1641" s="1" t="b">
        <v>0</v>
      </c>
      <c r="BC1641" t="str">
        <f t="shared" si="734"/>
        <v>FALSE</v>
      </c>
      <c r="BE1641" t="str">
        <f t="shared" si="735"/>
        <v>FALSE</v>
      </c>
      <c r="BF1641" s="1" t="b">
        <v>0</v>
      </c>
      <c r="BG1641" s="1" t="b">
        <v>1</v>
      </c>
      <c r="BH1641" s="1" t="b">
        <v>0</v>
      </c>
      <c r="BJ1641" s="1" t="str">
        <f t="shared" si="736"/>
        <v>FALSE</v>
      </c>
      <c r="BL1641" t="str">
        <f t="shared" si="737"/>
        <v>FALSE</v>
      </c>
      <c r="BM1641" s="1" t="b">
        <v>0</v>
      </c>
      <c r="BN1641" s="1" t="b">
        <v>0</v>
      </c>
      <c r="BO1641" s="1">
        <f t="shared" si="741"/>
        <v>13</v>
      </c>
      <c r="BP1641" s="1" t="s">
        <v>8439</v>
      </c>
      <c r="BQ1641" s="1" cm="1">
        <f t="array" ref="BQ1641">_xlfn.IFS(BP1641="None Known",0, LEN(BP1641)&gt;500, 5,LEN(BP1641)&gt;400, 4, LEN(BP1641)&gt;300, 3, LEN(BP1641)&gt;200, 2, LEN(BP1641)&gt;1, 1)</f>
        <v>1</v>
      </c>
      <c r="BR1641" s="1" t="s">
        <v>8440</v>
      </c>
      <c r="BS1641" s="1">
        <v>3</v>
      </c>
      <c r="BT1641" s="1" t="s">
        <v>8441</v>
      </c>
      <c r="BU1641" s="1">
        <v>3</v>
      </c>
      <c r="BV1641" s="1" t="s">
        <v>8442</v>
      </c>
      <c r="BW1641" s="1" t="s">
        <v>740</v>
      </c>
      <c r="BX1641" s="1"/>
      <c r="BY1641" t="str">
        <f>_xlfn.XLOOKUP($B1641,Img_lookup!A:A,Img_lookup!B:B, "Not available")</f>
        <v>Not available</v>
      </c>
      <c r="BZ1641" t="str">
        <f>_xlfn.XLOOKUP($B1641,Img_lookup!A:A,Img_lookup!C:C, "Not available")</f>
        <v>Not available</v>
      </c>
      <c r="CA1641" t="str">
        <f>_xlfn.XLOOKUP($B1641,Img_lookup!A:A,Img_lookup!D:D, "Not available")</f>
        <v>Not available</v>
      </c>
      <c r="CB1641" t="str">
        <f>_xlfn.XLOOKUP($B1641,Img_lookup!A:A,Img_lookup!E:E, "https://imgur.com/aT5wafe")</f>
        <v>https://imgur.com/aT5wafe</v>
      </c>
    </row>
    <row r="1642" spans="1:80" ht="409.6" x14ac:dyDescent="0.15">
      <c r="A1642" s="1" t="s">
        <v>92</v>
      </c>
      <c r="B1642" s="1" t="s">
        <v>12831</v>
      </c>
      <c r="E1642" s="1" t="s">
        <v>195</v>
      </c>
      <c r="F1642" s="1" t="s">
        <v>6</v>
      </c>
      <c r="G1642" s="1" t="s">
        <v>6</v>
      </c>
      <c r="H1642" s="11" t="str">
        <f t="shared" si="744"/>
        <v>Perennial</v>
      </c>
      <c r="J1642" s="1">
        <v>0.5</v>
      </c>
      <c r="L1642" t="str" cm="1">
        <f t="array" ref="L1642">_xlfn.IFS(J1642+K1642="", "Unknown", J1642+K1642&gt;3, "Large", J1642+K1642&gt;0.5, "Medium", J1642+K1642&gt;0, "Small")</f>
        <v>Small</v>
      </c>
      <c r="M1642" s="1">
        <v>6</v>
      </c>
      <c r="N1642" cm="1">
        <f t="array" ref="N1642">IF($M1642="",INDEX($M$2:$M$2176,MATCH(1,INDEX(($A$2:$A$2176=$A1642)*($M$2:$M$2176&lt;&gt;""),0),0)),$M1642)</f>
        <v>6</v>
      </c>
      <c r="O1642" s="2" t="str">
        <f t="shared" si="738"/>
        <v>Seasonal outdoors</v>
      </c>
      <c r="P1642" s="1" t="s">
        <v>12832</v>
      </c>
      <c r="R1642" t="str">
        <f t="shared" si="742"/>
        <v>Medium</v>
      </c>
      <c r="T1642" s="1"/>
      <c r="U1642" s="1"/>
      <c r="V1642" s="1" t="s">
        <v>51</v>
      </c>
      <c r="W1642" s="6" t="str">
        <f t="shared" si="750"/>
        <v>7</v>
      </c>
      <c r="X1642" t="str">
        <f t="shared" si="751"/>
        <v>July</v>
      </c>
      <c r="Y1642" s="2" t="str">
        <f t="shared" si="752"/>
        <v>8</v>
      </c>
      <c r="Z1642" s="2" t="str">
        <f t="shared" si="753"/>
        <v>August</v>
      </c>
      <c r="AA1642" s="1" t="s">
        <v>427</v>
      </c>
      <c r="AB1642" s="1" t="str">
        <f>IF(ISNUMBER(SEARCH("-",AA1642)),TRIM(LEFT(AA1642,FIND("-",AA1642)-1)),AA1642)</f>
        <v>8</v>
      </c>
      <c r="AC1642" s="1" t="str">
        <f>IF(AB1642="1", "January", IF(AB1642="2", "February", IF(AB1642="3", "March", IF(AB1642="4", "April", IF(AB1642="5", "May", IF(AB1642="6", "June", IF(AB1642="7", "July", IF(AB1642="8", "August", IF(AB1642="9", "September", IF(AB1642="10", "October", IF(AB1642="11", "November", IF(AB1642="12", "December", "Other"))))))))))))</f>
        <v>August</v>
      </c>
      <c r="AD1642" s="1" t="str">
        <f>IF(ISNUMBER(SEARCH("-",AA1642)),TRIM(RIGHT(AA1642,LEN(AA1642)-SEARCH("-",AA1642))),AA1642)</f>
        <v>9</v>
      </c>
      <c r="AE1642" s="1" t="str">
        <f>IF(AD1642="1", "January", IF(AD1642="2", "February", IF(AD1642="3", "March", IF(AD1642="4", "April", IF(AD1642="5", "May", IF(AD1642="6", "June", IF(AD1642="7", "July", IF(AD1642="8", "August", IF(AD1642="9", "September", IF(AD1642="10", "October", IF(AD1642="11", "November", IF(AD1642="12", "December", "Other"))))))))))))</f>
        <v>September</v>
      </c>
      <c r="AF1642" s="16" t="s">
        <v>24177</v>
      </c>
      <c r="AG1642" s="1" t="str">
        <f t="shared" si="728"/>
        <v xml:space="preserve">Seed </v>
      </c>
      <c r="AH1642"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2" s="1" t="s">
        <v>12833</v>
      </c>
      <c r="AJ1642" s="1" t="s">
        <v>1</v>
      </c>
      <c r="AK1642" s="1" t="s">
        <v>17104</v>
      </c>
      <c r="AL1642" s="1" t="str">
        <f t="shared" si="739"/>
        <v>Unscented</v>
      </c>
      <c r="AM1642" s="1" t="b">
        <v>0</v>
      </c>
      <c r="AN1642" s="1" t="b">
        <v>0</v>
      </c>
      <c r="AO1642" s="1" t="b">
        <v>0</v>
      </c>
      <c r="AP1642" s="5" t="s">
        <v>493</v>
      </c>
      <c r="AQ1642" s="5" t="str">
        <f t="shared" si="730"/>
        <v>Medium, Heavy</v>
      </c>
      <c r="AR1642" s="1" t="s">
        <v>10</v>
      </c>
      <c r="AS1642" s="1" t="str">
        <f t="shared" si="740"/>
        <v>None, Partial</v>
      </c>
      <c r="AT1642" s="1" t="str">
        <f t="shared" si="731"/>
        <v>Partial, Full</v>
      </c>
      <c r="AU1642" s="1" t="s">
        <v>29</v>
      </c>
      <c r="AV1642" s="1" t="str">
        <f t="shared" si="732"/>
        <v>Moist</v>
      </c>
      <c r="AW1642" s="1" t="s">
        <v>12</v>
      </c>
      <c r="AX1642" s="1" t="str">
        <f t="shared" si="733"/>
        <v>Acid, Neutral, Alkaline</v>
      </c>
      <c r="AY1642" s="1" t="b">
        <v>0</v>
      </c>
      <c r="AZ1642" s="1" t="b">
        <v>0</v>
      </c>
      <c r="BA1642" s="1" t="b">
        <v>0</v>
      </c>
      <c r="BC1642" t="str">
        <f t="shared" si="734"/>
        <v>FALSE</v>
      </c>
      <c r="BE1642" t="str">
        <f t="shared" si="735"/>
        <v>FALSE</v>
      </c>
      <c r="BF1642" s="1" t="b">
        <v>0</v>
      </c>
      <c r="BG1642" s="1" t="b">
        <v>1</v>
      </c>
      <c r="BH1642" s="1" t="b">
        <v>0</v>
      </c>
      <c r="BJ1642" s="1" t="str">
        <f t="shared" si="736"/>
        <v>FALSE</v>
      </c>
      <c r="BL1642" t="str">
        <f t="shared" si="737"/>
        <v>FALSE</v>
      </c>
      <c r="BM1642" s="1" t="b">
        <v>0</v>
      </c>
      <c r="BN1642" s="1" t="b">
        <v>0</v>
      </c>
      <c r="BO1642" s="1">
        <f t="shared" si="741"/>
        <v>6</v>
      </c>
      <c r="BP1642" s="1" t="s">
        <v>31</v>
      </c>
      <c r="BQ1642" s="1" cm="1">
        <f t="array" ref="BQ1642">_xlfn.IFS(BP1642="None Known",0, LEN(BP1642)&gt;500, 5,LEN(BP1642)&gt;400, 4, LEN(BP1642)&gt;300, 3, LEN(BP1642)&gt;200, 2, LEN(BP1642)&gt;1, 1)</f>
        <v>0</v>
      </c>
      <c r="BR1642" s="1" t="s">
        <v>12834</v>
      </c>
      <c r="BS1642" s="1">
        <v>2</v>
      </c>
      <c r="BT1642" s="1" t="s">
        <v>31</v>
      </c>
      <c r="BU1642" s="1">
        <v>0</v>
      </c>
      <c r="BV1642" s="1" t="s">
        <v>5666</v>
      </c>
      <c r="BW1642" s="1" t="s">
        <v>740</v>
      </c>
      <c r="BX1642" s="1"/>
      <c r="BY1642" t="str">
        <f>_xlfn.XLOOKUP($B1642,Img_lookup!A:A,Img_lookup!B:B, "Not available")</f>
        <v>Not available</v>
      </c>
      <c r="BZ1642" t="str">
        <f>_xlfn.XLOOKUP($B1642,Img_lookup!A:A,Img_lookup!C:C, "Not available")</f>
        <v>Not available</v>
      </c>
      <c r="CA1642" t="str">
        <f>_xlfn.XLOOKUP($B1642,Img_lookup!A:A,Img_lookup!D:D, "Not available")</f>
        <v>Not available</v>
      </c>
      <c r="CB1642" t="str">
        <f>_xlfn.XLOOKUP($B1642,Img_lookup!A:A,Img_lookup!E:E, "https://imgur.com/aT5wafe")</f>
        <v>https://imgur.com/aT5wafe</v>
      </c>
    </row>
    <row r="1643" spans="1:80" ht="409.6" x14ac:dyDescent="0.15">
      <c r="A1643" s="1" t="s">
        <v>92</v>
      </c>
      <c r="B1643" s="1" t="s">
        <v>733</v>
      </c>
      <c r="C1643" s="1" t="s">
        <v>734</v>
      </c>
      <c r="E1643" s="1" t="s">
        <v>735</v>
      </c>
      <c r="F1643" s="1" t="s">
        <v>6</v>
      </c>
      <c r="G1643" s="1" t="s">
        <v>6</v>
      </c>
      <c r="H1643" s="11" t="str">
        <f t="shared" si="744"/>
        <v>Perennial</v>
      </c>
      <c r="J1643" s="1">
        <v>1.5</v>
      </c>
      <c r="K1643" s="1">
        <v>1</v>
      </c>
      <c r="L1643" t="str" cm="1">
        <f t="array" ref="L1643">_xlfn.IFS(J1643+K1643="", "Unknown", J1643+K1643&gt;3, "Large", J1643+K1643&gt;0.5, "Medium", J1643+K1643&gt;0, "Small")</f>
        <v>Medium</v>
      </c>
      <c r="M1643" s="1">
        <v>7</v>
      </c>
      <c r="N1643" cm="1">
        <f t="array" ref="N1643">IF($M1643="",INDEX($M$2:$M$2176,MATCH(1,INDEX(($A$2:$A$2176=$A1643)*($M$2:$M$2176&lt;&gt;""),0),0)),$M1643)</f>
        <v>7</v>
      </c>
      <c r="O1643" s="2" t="str">
        <f t="shared" si="738"/>
        <v>Seasonal outdoors</v>
      </c>
      <c r="P1643" s="1" t="s">
        <v>736</v>
      </c>
      <c r="R1643" t="str">
        <f t="shared" si="742"/>
        <v>Medium</v>
      </c>
      <c r="T1643" s="1"/>
      <c r="U1643" s="1"/>
      <c r="V1643" s="1" t="s">
        <v>51</v>
      </c>
      <c r="W1643" s="6" t="str">
        <f t="shared" si="750"/>
        <v>7</v>
      </c>
      <c r="X1643" t="str">
        <f t="shared" si="751"/>
        <v>July</v>
      </c>
      <c r="Y1643" s="2" t="str">
        <f t="shared" si="752"/>
        <v>8</v>
      </c>
      <c r="Z1643" s="2" t="str">
        <f t="shared" si="753"/>
        <v>August</v>
      </c>
      <c r="AA1643" s="1" t="s">
        <v>427</v>
      </c>
      <c r="AB1643" s="1" t="str">
        <f>IF(ISNUMBER(SEARCH("-",AA1643)),TRIM(LEFT(AA1643,FIND("-",AA1643)-1)),AA1643)</f>
        <v>8</v>
      </c>
      <c r="AC1643" s="1" t="str">
        <f>IF(AB1643="1", "January", IF(AB1643="2", "February", IF(AB1643="3", "March", IF(AB1643="4", "April", IF(AB1643="5", "May", IF(AB1643="6", "June", IF(AB1643="7", "July", IF(AB1643="8", "August", IF(AB1643="9", "September", IF(AB1643="10", "October", IF(AB1643="11", "November", IF(AB1643="12", "December", "Other"))))))))))))</f>
        <v>August</v>
      </c>
      <c r="AD1643" s="1" t="str">
        <f>IF(ISNUMBER(SEARCH("-",AA1643)),TRIM(RIGHT(AA1643,LEN(AA1643)-SEARCH("-",AA1643))),AA1643)</f>
        <v>9</v>
      </c>
      <c r="AE1643" s="1" t="str">
        <f>IF(AD1643="1", "January", IF(AD1643="2", "February", IF(AD1643="3", "March", IF(AD1643="4", "April", IF(AD1643="5", "May", IF(AD1643="6", "June", IF(AD1643="7", "July", IF(AD1643="8", "August", IF(AD1643="9", "September", IF(AD1643="10", "October", IF(AD1643="11", "November", IF(AD1643="12", "December", "Other"))))))))))))</f>
        <v>September</v>
      </c>
      <c r="AF1643" s="16" t="s">
        <v>24177</v>
      </c>
      <c r="AG1643" s="1" t="str">
        <f t="shared" si="728"/>
        <v xml:space="preserve">Seed </v>
      </c>
      <c r="AH1643"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3" s="1" t="s">
        <v>737</v>
      </c>
      <c r="AJ1643" s="1" t="s">
        <v>1</v>
      </c>
      <c r="AK1643" s="1" t="s">
        <v>17104</v>
      </c>
      <c r="AL1643" s="1" t="str">
        <f t="shared" si="739"/>
        <v>Unscented</v>
      </c>
      <c r="AM1643" s="1" t="b">
        <v>0</v>
      </c>
      <c r="AN1643" s="1" t="b">
        <v>0</v>
      </c>
      <c r="AO1643" s="1" t="b">
        <v>0</v>
      </c>
      <c r="AP1643" s="5" t="s">
        <v>493</v>
      </c>
      <c r="AQ1643" s="5" t="str">
        <f t="shared" si="730"/>
        <v>Medium, Heavy</v>
      </c>
      <c r="AR1643" s="1" t="s">
        <v>10</v>
      </c>
      <c r="AS1643" s="1" t="str">
        <f t="shared" si="740"/>
        <v>None, Partial</v>
      </c>
      <c r="AT1643" s="1" t="str">
        <f t="shared" si="731"/>
        <v>Partial, Full</v>
      </c>
      <c r="AU1643" s="1" t="s">
        <v>29</v>
      </c>
      <c r="AV1643" s="1" t="str">
        <f t="shared" si="732"/>
        <v>Moist</v>
      </c>
      <c r="AW1643" s="1" t="s">
        <v>12</v>
      </c>
      <c r="AX1643" s="1" t="str">
        <f t="shared" si="733"/>
        <v>Acid, Neutral, Alkaline</v>
      </c>
      <c r="AY1643" s="1" t="b">
        <v>0</v>
      </c>
      <c r="AZ1643" s="1" t="b">
        <v>0</v>
      </c>
      <c r="BA1643" s="1" t="b">
        <v>0</v>
      </c>
      <c r="BC1643" t="str">
        <f t="shared" si="734"/>
        <v>FALSE</v>
      </c>
      <c r="BE1643" t="str">
        <f t="shared" si="735"/>
        <v>FALSE</v>
      </c>
      <c r="BF1643" s="1" t="b">
        <v>0</v>
      </c>
      <c r="BG1643" s="1" t="b">
        <v>1</v>
      </c>
      <c r="BH1643" s="1" t="b">
        <v>0</v>
      </c>
      <c r="BJ1643" s="1" t="str">
        <f t="shared" si="736"/>
        <v>FALSE</v>
      </c>
      <c r="BL1643" t="str">
        <f t="shared" si="737"/>
        <v>FALSE</v>
      </c>
      <c r="BM1643" s="1" t="b">
        <v>0</v>
      </c>
      <c r="BN1643" s="1" t="b">
        <v>0</v>
      </c>
      <c r="BO1643" s="1">
        <f t="shared" si="741"/>
        <v>11</v>
      </c>
      <c r="BP1643" s="1" t="s">
        <v>31</v>
      </c>
      <c r="BQ1643" s="1" cm="1">
        <f t="array" ref="BQ1643">_xlfn.IFS(BP1643="None Known",0, LEN(BP1643)&gt;500, 5,LEN(BP1643)&gt;400, 4, LEN(BP1643)&gt;300, 3, LEN(BP1643)&gt;200, 2, LEN(BP1643)&gt;1, 1)</f>
        <v>0</v>
      </c>
      <c r="BR1643" s="1" t="s">
        <v>738</v>
      </c>
      <c r="BS1643" s="1">
        <v>3</v>
      </c>
      <c r="BT1643" s="1" t="s">
        <v>739</v>
      </c>
      <c r="BU1643" s="1">
        <v>2</v>
      </c>
      <c r="BV1643" s="1" t="s">
        <v>245</v>
      </c>
      <c r="BW1643" s="1" t="s">
        <v>740</v>
      </c>
      <c r="BX1643" s="1"/>
      <c r="BY1643" t="str">
        <f>_xlfn.XLOOKUP($B1643,Img_lookup!A:A,Img_lookup!B:B, "Not available")</f>
        <v>ab0375a5-f4cf-4109-88d8-feea3bfcb86f</v>
      </c>
      <c r="BZ1643" t="str">
        <f>_xlfn.XLOOKUP($B1643,Img_lookup!A:A,Img_lookup!C:C, "Not available")</f>
        <v>Sikkim Rhubarb. Rheum nobile Hook.f. &amp; Thomson - Flore des serres et des jardins de l'Europe v.12 (1857)</v>
      </c>
      <c r="CA1643" t="str">
        <f>_xlfn.XLOOKUP($B1643,Img_lookup!A:A,Img_lookup!D:D, "Not available")</f>
        <v>Swallowtail Garden Seeds</v>
      </c>
      <c r="CB1643" t="str">
        <f>_xlfn.XLOOKUP($B1643,Img_lookup!A:A,Img_lookup!E:E, "https://imgur.com/aT5wafe")</f>
        <v>https://api.openverse.engineering/v1/images/ab0375a5-f4cf-4109-88d8-feea3bfcb86f/thumb/</v>
      </c>
    </row>
    <row r="1644" spans="1:80" ht="409.6" x14ac:dyDescent="0.15">
      <c r="A1644" s="1" t="s">
        <v>92</v>
      </c>
      <c r="B1644" s="1" t="s">
        <v>16915</v>
      </c>
      <c r="C1644" s="1" t="s">
        <v>16916</v>
      </c>
      <c r="E1644" s="1" t="s">
        <v>16917</v>
      </c>
      <c r="F1644" s="1" t="s">
        <v>6</v>
      </c>
      <c r="G1644" s="1" t="s">
        <v>6</v>
      </c>
      <c r="H1644" s="11" t="str">
        <f t="shared" si="744"/>
        <v>Perennial</v>
      </c>
      <c r="J1644" s="1">
        <v>2</v>
      </c>
      <c r="K1644" s="1">
        <v>1.5</v>
      </c>
      <c r="L1644" t="str" cm="1">
        <f t="array" ref="L1644">_xlfn.IFS(J1644+K1644="", "Unknown", J1644+K1644&gt;3, "Large", J1644+K1644&gt;0.5, "Medium", J1644+K1644&gt;0, "Small")</f>
        <v>Large</v>
      </c>
      <c r="M1644" s="1">
        <v>7</v>
      </c>
      <c r="N1644" cm="1">
        <f t="array" ref="N1644">IF($M1644="",INDEX($M$2:$M$2176,MATCH(1,INDEX(($A$2:$A$2176=$A1644)*($M$2:$M$2176&lt;&gt;""),0),0)),$M1644)</f>
        <v>7</v>
      </c>
      <c r="O1644" s="2" t="str">
        <f t="shared" si="738"/>
        <v>Seasonal outdoors</v>
      </c>
      <c r="P1644" s="1" t="s">
        <v>16918</v>
      </c>
      <c r="R1644" t="str">
        <f t="shared" si="742"/>
        <v>Medium</v>
      </c>
      <c r="T1644" s="1"/>
      <c r="U1644" s="1"/>
      <c r="V1644" s="1" t="s">
        <v>307</v>
      </c>
      <c r="W1644" s="6" t="str">
        <f t="shared" si="750"/>
        <v>6</v>
      </c>
      <c r="X1644" t="str">
        <f t="shared" si="751"/>
        <v>June</v>
      </c>
      <c r="Y1644" s="2" t="str">
        <f t="shared" si="752"/>
        <v>7</v>
      </c>
      <c r="Z1644" s="2" t="str">
        <f t="shared" si="753"/>
        <v>July</v>
      </c>
      <c r="AA1644" s="1" t="s">
        <v>51</v>
      </c>
      <c r="AB1644" s="1" t="str">
        <f>IF(ISNUMBER(SEARCH("-",AA1644)),TRIM(LEFT(AA1644,FIND("-",AA1644)-1)),AA1644)</f>
        <v>7</v>
      </c>
      <c r="AC1644" s="1" t="str">
        <f>IF(AB1644="1", "January", IF(AB1644="2", "February", IF(AB1644="3", "March", IF(AB1644="4", "April", IF(AB1644="5", "May", IF(AB1644="6", "June", IF(AB1644="7", "July", IF(AB1644="8", "August", IF(AB1644="9", "September", IF(AB1644="10", "October", IF(AB1644="11", "November", IF(AB1644="12", "December", "Other"))))))))))))</f>
        <v>July</v>
      </c>
      <c r="AD1644" s="1" t="str">
        <f>IF(ISNUMBER(SEARCH("-",AA1644)),TRIM(RIGHT(AA1644,LEN(AA1644)-SEARCH("-",AA1644))),AA1644)</f>
        <v>8</v>
      </c>
      <c r="AE1644" s="1" t="str">
        <f>IF(AD1644="1", "January", IF(AD1644="2", "February", IF(AD1644="3", "March", IF(AD1644="4", "April", IF(AD1644="5", "May", IF(AD1644="6", "June", IF(AD1644="7", "July", IF(AD1644="8", "August", IF(AD1644="9", "September", IF(AD1644="10", "October", IF(AD1644="11", "November", IF(AD1644="12", "December", "Other"))))))))))))</f>
        <v>August</v>
      </c>
      <c r="AF1644" s="16" t="s">
        <v>24177</v>
      </c>
      <c r="AG1644" s="1" t="str">
        <f t="shared" si="728"/>
        <v xml:space="preserve">Seed </v>
      </c>
      <c r="AH1644"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4" s="1" t="s">
        <v>16919</v>
      </c>
      <c r="AJ1644" s="1" t="s">
        <v>1</v>
      </c>
      <c r="AK1644" s="1" t="s">
        <v>17104</v>
      </c>
      <c r="AL1644" s="1" t="str">
        <f t="shared" si="739"/>
        <v>Unscented</v>
      </c>
      <c r="AM1644" s="1" t="b">
        <v>0</v>
      </c>
      <c r="AN1644" s="1" t="b">
        <v>1</v>
      </c>
      <c r="AO1644" s="1" t="b">
        <v>0</v>
      </c>
      <c r="AP1644" s="5" t="s">
        <v>493</v>
      </c>
      <c r="AQ1644" s="5" t="str">
        <f t="shared" si="730"/>
        <v>Medium, Heavy</v>
      </c>
      <c r="AR1644" s="1" t="s">
        <v>10</v>
      </c>
      <c r="AS1644" s="1" t="str">
        <f t="shared" si="740"/>
        <v>None, Partial</v>
      </c>
      <c r="AT1644" s="1" t="str">
        <f t="shared" si="731"/>
        <v>Partial, Full</v>
      </c>
      <c r="AU1644" s="1" t="s">
        <v>29</v>
      </c>
      <c r="AV1644" s="1" t="str">
        <f t="shared" si="732"/>
        <v>Moist</v>
      </c>
      <c r="AW1644" s="1" t="s">
        <v>12</v>
      </c>
      <c r="AX1644" s="1" t="str">
        <f t="shared" si="733"/>
        <v>Acid, Neutral, Alkaline</v>
      </c>
      <c r="AY1644" s="1" t="b">
        <v>0</v>
      </c>
      <c r="AZ1644" s="1" t="b">
        <v>0</v>
      </c>
      <c r="BA1644" s="1" t="b">
        <v>0</v>
      </c>
      <c r="BC1644" t="str">
        <f t="shared" si="734"/>
        <v>FALSE</v>
      </c>
      <c r="BE1644" t="str">
        <f t="shared" si="735"/>
        <v>FALSE</v>
      </c>
      <c r="BF1644" s="1" t="b">
        <v>0</v>
      </c>
      <c r="BG1644" s="1" t="b">
        <v>1</v>
      </c>
      <c r="BH1644" s="1" t="b">
        <v>0</v>
      </c>
      <c r="BJ1644" s="1" t="str">
        <f t="shared" si="736"/>
        <v>FALSE</v>
      </c>
      <c r="BL1644" t="str">
        <f t="shared" si="737"/>
        <v>FALSE</v>
      </c>
      <c r="BM1644" s="1" t="b">
        <v>0</v>
      </c>
      <c r="BN1644" s="1" t="b">
        <v>0</v>
      </c>
      <c r="BO1644" s="1">
        <f t="shared" si="741"/>
        <v>13</v>
      </c>
      <c r="BP1644" s="1" t="s">
        <v>1196</v>
      </c>
      <c r="BQ1644" s="1" cm="1">
        <f t="array" ref="BQ1644">_xlfn.IFS(BP1644="None Known",0, LEN(BP1644)&gt;500, 5,LEN(BP1644)&gt;400, 4, LEN(BP1644)&gt;300, 3, LEN(BP1644)&gt;200, 2, LEN(BP1644)&gt;1, 1)</f>
        <v>1</v>
      </c>
      <c r="BR1644" s="1" t="s">
        <v>16920</v>
      </c>
      <c r="BS1644" s="1">
        <v>3</v>
      </c>
      <c r="BT1644" s="1" t="s">
        <v>16921</v>
      </c>
      <c r="BU1644" s="1">
        <v>3</v>
      </c>
      <c r="BV1644" s="1" t="s">
        <v>16922</v>
      </c>
      <c r="BW1644" s="1" t="s">
        <v>740</v>
      </c>
      <c r="BX1644" s="1"/>
      <c r="BY1644" t="str">
        <f>_xlfn.XLOOKUP($B1644,Img_lookup!A:A,Img_lookup!B:B, "Not available")</f>
        <v>dfeb01b5-e5ad-4970-928d-d07ceaa03669</v>
      </c>
      <c r="BZ1644" t="str">
        <f>_xlfn.XLOOKUP($B1644,Img_lookup!A:A,Img_lookup!C:C, "Not available")</f>
        <v>Rheum officinale Baill.</v>
      </c>
      <c r="CA1644" t="str">
        <f>_xlfn.XLOOKUP($B1644,Img_lookup!A:A,Img_lookup!D:D, "Not available")</f>
        <v>M. A. Farges</v>
      </c>
      <c r="CB1644" t="str">
        <f>_xlfn.XLOOKUP($B1644,Img_lookup!A:A,Img_lookup!E:E, "https://imgur.com/aT5wafe")</f>
        <v>https://api.openverse.engineering/v1/images/dfeb01b5-e5ad-4970-928d-d07ceaa03669/thumb/</v>
      </c>
    </row>
    <row r="1645" spans="1:80" ht="409.6" x14ac:dyDescent="0.15">
      <c r="A1645" s="1" t="s">
        <v>92</v>
      </c>
      <c r="B1645" s="1" t="s">
        <v>548</v>
      </c>
      <c r="C1645" s="1" t="s">
        <v>549</v>
      </c>
      <c r="E1645" s="1" t="s">
        <v>550</v>
      </c>
      <c r="F1645" s="1" t="s">
        <v>6</v>
      </c>
      <c r="G1645" s="1" t="s">
        <v>6</v>
      </c>
      <c r="H1645" s="11" t="str">
        <f t="shared" si="744"/>
        <v>Perennial</v>
      </c>
      <c r="J1645" s="1">
        <v>3</v>
      </c>
      <c r="K1645" s="1">
        <v>2</v>
      </c>
      <c r="L1645" t="str" cm="1">
        <f t="array" ref="L1645">_xlfn.IFS(J1645+K1645="", "Unknown", J1645+K1645&gt;3, "Large", J1645+K1645&gt;0.5, "Medium", J1645+K1645&gt;0, "Small")</f>
        <v>Large</v>
      </c>
      <c r="M1645" s="1">
        <v>7</v>
      </c>
      <c r="N1645" cm="1">
        <f t="array" ref="N1645">IF($M1645="",INDEX($M$2:$M$2176,MATCH(1,INDEX(($A$2:$A$2176=$A1645)*($M$2:$M$2176&lt;&gt;""),0),0)),$M1645)</f>
        <v>7</v>
      </c>
      <c r="O1645" s="2" t="str">
        <f t="shared" si="738"/>
        <v>Seasonal outdoors</v>
      </c>
      <c r="P1645" s="1" t="s">
        <v>551</v>
      </c>
      <c r="R1645" t="str">
        <f t="shared" si="742"/>
        <v>Medium</v>
      </c>
      <c r="T1645" s="1"/>
      <c r="U1645" s="1"/>
      <c r="V1645" s="1" t="s">
        <v>307</v>
      </c>
      <c r="W1645" s="6" t="str">
        <f t="shared" si="750"/>
        <v>6</v>
      </c>
      <c r="X1645" t="str">
        <f t="shared" si="751"/>
        <v>June</v>
      </c>
      <c r="Y1645" s="2" t="str">
        <f t="shared" si="752"/>
        <v>7</v>
      </c>
      <c r="Z1645" s="2" t="str">
        <f t="shared" si="753"/>
        <v>July</v>
      </c>
      <c r="AA1645" s="1" t="s">
        <v>108</v>
      </c>
      <c r="AB1645" s="1" t="str">
        <f>IF(ISNUMBER(SEARCH("-",AA1645)),TRIM(LEFT(AA1645,FIND("-",AA1645)-1)),AA1645)</f>
        <v>7</v>
      </c>
      <c r="AC1645" s="1" t="str">
        <f>IF(AB1645="1", "January", IF(AB1645="2", "February", IF(AB1645="3", "March", IF(AB1645="4", "April", IF(AB1645="5", "May", IF(AB1645="6", "June", IF(AB1645="7", "July", IF(AB1645="8", "August", IF(AB1645="9", "September", IF(AB1645="10", "October", IF(AB1645="11", "November", IF(AB1645="12", "December", "Other"))))))))))))</f>
        <v>July</v>
      </c>
      <c r="AD1645" s="1" t="str">
        <f>IF(ISNUMBER(SEARCH("-",AA1645)),TRIM(RIGHT(AA1645,LEN(AA1645)-SEARCH("-",AA1645))),AA1645)</f>
        <v>9</v>
      </c>
      <c r="AE1645" s="1" t="str">
        <f>IF(AD1645="1", "January", IF(AD1645="2", "February", IF(AD1645="3", "March", IF(AD1645="4", "April", IF(AD1645="5", "May", IF(AD1645="6", "June", IF(AD1645="7", "July", IF(AD1645="8", "August", IF(AD1645="9", "September", IF(AD1645="10", "October", IF(AD1645="11", "November", IF(AD1645="12", "December", "Other"))))))))))))</f>
        <v>September</v>
      </c>
      <c r="AF1645" s="16" t="s">
        <v>24177</v>
      </c>
      <c r="AG1645" s="1" t="str">
        <f t="shared" si="728"/>
        <v xml:space="preserve">Seed </v>
      </c>
      <c r="AH1645"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5" s="1" t="s">
        <v>552</v>
      </c>
      <c r="AJ1645" s="1" t="s">
        <v>1</v>
      </c>
      <c r="AK1645" s="1" t="s">
        <v>17104</v>
      </c>
      <c r="AL1645" s="1" t="str">
        <f t="shared" si="739"/>
        <v>Unscented</v>
      </c>
      <c r="AM1645" s="1" t="b">
        <v>0</v>
      </c>
      <c r="AN1645" s="1" t="b">
        <v>0</v>
      </c>
      <c r="AO1645" s="1" t="b">
        <v>0</v>
      </c>
      <c r="AP1645" s="5" t="s">
        <v>493</v>
      </c>
      <c r="AQ1645" s="5" t="str">
        <f t="shared" si="730"/>
        <v>Medium, Heavy</v>
      </c>
      <c r="AR1645" s="1" t="s">
        <v>10</v>
      </c>
      <c r="AS1645" s="1" t="str">
        <f t="shared" si="740"/>
        <v>None, Partial</v>
      </c>
      <c r="AT1645" s="1" t="str">
        <f t="shared" si="731"/>
        <v>Partial, Full</v>
      </c>
      <c r="AU1645" s="1" t="s">
        <v>29</v>
      </c>
      <c r="AV1645" s="1" t="str">
        <f t="shared" si="732"/>
        <v>Moist</v>
      </c>
      <c r="AW1645" s="1" t="s">
        <v>12</v>
      </c>
      <c r="AX1645" s="1" t="str">
        <f t="shared" si="733"/>
        <v>Acid, Neutral, Alkaline</v>
      </c>
      <c r="AY1645" s="1" t="b">
        <v>0</v>
      </c>
      <c r="AZ1645" s="1" t="b">
        <v>0</v>
      </c>
      <c r="BA1645" s="1" t="b">
        <v>0</v>
      </c>
      <c r="BC1645" t="str">
        <f t="shared" si="734"/>
        <v>FALSE</v>
      </c>
      <c r="BE1645" t="str">
        <f t="shared" si="735"/>
        <v>FALSE</v>
      </c>
      <c r="BF1645" s="1" t="b">
        <v>0</v>
      </c>
      <c r="BG1645" s="1" t="b">
        <v>1</v>
      </c>
      <c r="BH1645" s="1" t="b">
        <v>0</v>
      </c>
      <c r="BJ1645" s="1" t="str">
        <f t="shared" si="736"/>
        <v>FALSE</v>
      </c>
      <c r="BL1645" t="str">
        <f t="shared" si="737"/>
        <v>FALSE</v>
      </c>
      <c r="BM1645" s="1" t="b">
        <v>0</v>
      </c>
      <c r="BN1645" s="1" t="b">
        <v>0</v>
      </c>
      <c r="BO1645" s="1">
        <f t="shared" si="741"/>
        <v>16</v>
      </c>
      <c r="BP1645" s="1" t="s">
        <v>553</v>
      </c>
      <c r="BQ1645" s="1" cm="1">
        <f t="array" ref="BQ1645">_xlfn.IFS(BP1645="None Known",0, LEN(BP1645)&gt;500, 5,LEN(BP1645)&gt;400, 4, LEN(BP1645)&gt;300, 3, LEN(BP1645)&gt;200, 2, LEN(BP1645)&gt;1, 1)</f>
        <v>2</v>
      </c>
      <c r="BR1645" s="1" t="s">
        <v>554</v>
      </c>
      <c r="BS1645" s="1">
        <v>3</v>
      </c>
      <c r="BT1645" s="1" t="s">
        <v>555</v>
      </c>
      <c r="BU1645" s="1">
        <v>5</v>
      </c>
      <c r="BV1645" s="1" t="s">
        <v>556</v>
      </c>
      <c r="BW1645" s="1" t="s">
        <v>557</v>
      </c>
      <c r="BX1645" s="1"/>
      <c r="BY1645" t="str">
        <f>_xlfn.XLOOKUP($B1645,Img_lookup!A:A,Img_lookup!B:B, "Not available")</f>
        <v>adf4f0cc-f1a3-442e-a581-8218dfda62a1</v>
      </c>
      <c r="BZ1645" t="str">
        <f>_xlfn.XLOOKUP($B1645,Img_lookup!A:A,Img_lookup!C:C, "Not available")</f>
        <v>Apothekergarten Seligenstadt Rheum Palmatum Medizinalrhabarber2.jpg</v>
      </c>
      <c r="CA1645" t="str">
        <f>_xlfn.XLOOKUP($B1645,Img_lookup!A:A,Img_lookup!D:D, "Not available")</f>
        <v>Alexander Klink</v>
      </c>
      <c r="CB1645" t="str">
        <f>_xlfn.XLOOKUP($B1645,Img_lookup!A:A,Img_lookup!E:E, "https://imgur.com/aT5wafe")</f>
        <v>https://api.openverse.engineering/v1/images/adf4f0cc-f1a3-442e-a581-8218dfda62a1/thumb/</v>
      </c>
    </row>
    <row r="1646" spans="1:80" ht="409.6" x14ac:dyDescent="0.15">
      <c r="A1646" s="1" t="s">
        <v>92</v>
      </c>
      <c r="B1646" s="1" t="s">
        <v>10595</v>
      </c>
      <c r="C1646" s="1" t="s">
        <v>10596</v>
      </c>
      <c r="D1646" s="1" t="s">
        <v>10597</v>
      </c>
      <c r="E1646" s="1" t="s">
        <v>10598</v>
      </c>
      <c r="F1646" s="1" t="s">
        <v>6</v>
      </c>
      <c r="G1646" s="1" t="s">
        <v>6</v>
      </c>
      <c r="H1646" s="11" t="str">
        <f t="shared" si="744"/>
        <v>Perennial</v>
      </c>
      <c r="J1646" s="1">
        <v>2</v>
      </c>
      <c r="K1646" s="1">
        <v>0.80000001200000004</v>
      </c>
      <c r="L1646" t="str" cm="1">
        <f t="array" ref="L1646">_xlfn.IFS(J1646+K1646="", "Unknown", J1646+K1646&gt;3, "Large", J1646+K1646&gt;0.5, "Medium", J1646+K1646&gt;0, "Small")</f>
        <v>Medium</v>
      </c>
      <c r="M1646" s="1">
        <v>6</v>
      </c>
      <c r="N1646" cm="1">
        <f t="array" ref="N1646">IF($M1646="",INDEX($M$2:$M$2176,MATCH(1,INDEX(($A$2:$A$2176=$A1646)*($M$2:$M$2176&lt;&gt;""),0),0)),$M1646)</f>
        <v>6</v>
      </c>
      <c r="O1646" s="2" t="str">
        <f t="shared" si="738"/>
        <v>Seasonal outdoors</v>
      </c>
      <c r="P1646" s="1" t="s">
        <v>10599</v>
      </c>
      <c r="R1646" t="str">
        <f t="shared" si="742"/>
        <v>Medium</v>
      </c>
      <c r="T1646" s="1"/>
      <c r="U1646" s="1"/>
      <c r="V1646" s="1" t="s">
        <v>307</v>
      </c>
      <c r="W1646" s="6" t="str">
        <f t="shared" si="750"/>
        <v>6</v>
      </c>
      <c r="X1646" t="str">
        <f t="shared" si="751"/>
        <v>June</v>
      </c>
      <c r="Y1646" s="2" t="str">
        <f t="shared" si="752"/>
        <v>7</v>
      </c>
      <c r="Z1646" s="2" t="str">
        <f t="shared" si="753"/>
        <v>July</v>
      </c>
      <c r="AF1646" s="16" t="s">
        <v>24177</v>
      </c>
      <c r="AG1646" s="1" t="str">
        <f t="shared" si="728"/>
        <v xml:space="preserve">Seed </v>
      </c>
      <c r="AH1646"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6" s="1" t="s">
        <v>10600</v>
      </c>
      <c r="AJ1646" s="1" t="s">
        <v>1</v>
      </c>
      <c r="AK1646" s="1" t="s">
        <v>17104</v>
      </c>
      <c r="AL1646" s="1" t="str">
        <f t="shared" si="739"/>
        <v>Unscented</v>
      </c>
      <c r="AM1646" s="1" t="b">
        <v>0</v>
      </c>
      <c r="AN1646" s="1" t="b">
        <v>0</v>
      </c>
      <c r="AO1646" s="1" t="b">
        <v>0</v>
      </c>
      <c r="AP1646" s="5" t="s">
        <v>493</v>
      </c>
      <c r="AQ1646" s="5" t="str">
        <f t="shared" si="730"/>
        <v>Medium, Heavy</v>
      </c>
      <c r="AR1646" s="1" t="s">
        <v>10</v>
      </c>
      <c r="AS1646" s="1" t="str">
        <f t="shared" si="740"/>
        <v>None, Partial</v>
      </c>
      <c r="AT1646" s="1" t="str">
        <f t="shared" si="731"/>
        <v>Partial, Full</v>
      </c>
      <c r="AU1646" s="1" t="s">
        <v>29</v>
      </c>
      <c r="AV1646" s="1" t="str">
        <f t="shared" si="732"/>
        <v>Moist</v>
      </c>
      <c r="AW1646" s="1" t="s">
        <v>12</v>
      </c>
      <c r="AX1646" s="1" t="str">
        <f t="shared" si="733"/>
        <v>Acid, Neutral, Alkaline</v>
      </c>
      <c r="AY1646" s="1" t="b">
        <v>0</v>
      </c>
      <c r="AZ1646" s="1" t="b">
        <v>0</v>
      </c>
      <c r="BA1646" s="1" t="b">
        <v>0</v>
      </c>
      <c r="BC1646" t="str">
        <f t="shared" si="734"/>
        <v>FALSE</v>
      </c>
      <c r="BE1646" t="str">
        <f t="shared" si="735"/>
        <v>FALSE</v>
      </c>
      <c r="BF1646" s="1" t="b">
        <v>0</v>
      </c>
      <c r="BG1646" s="1" t="b">
        <v>1</v>
      </c>
      <c r="BH1646" s="1" t="b">
        <v>0</v>
      </c>
      <c r="BJ1646" s="1" t="str">
        <f t="shared" si="736"/>
        <v>FALSE</v>
      </c>
      <c r="BL1646" t="str">
        <f t="shared" si="737"/>
        <v>FALSE</v>
      </c>
      <c r="BM1646" s="1" t="b">
        <v>0</v>
      </c>
      <c r="BN1646" s="1" t="b">
        <v>0</v>
      </c>
      <c r="BO1646" s="1">
        <f t="shared" si="741"/>
        <v>11</v>
      </c>
      <c r="BP1646" s="1" t="s">
        <v>31</v>
      </c>
      <c r="BQ1646" s="1" cm="1">
        <f t="array" ref="BQ1646">_xlfn.IFS(BP1646="None Known",0, LEN(BP1646)&gt;500, 5,LEN(BP1646)&gt;400, 4, LEN(BP1646)&gt;300, 3, LEN(BP1646)&gt;200, 2, LEN(BP1646)&gt;1, 1)</f>
        <v>0</v>
      </c>
      <c r="BR1646" s="1" t="s">
        <v>554</v>
      </c>
      <c r="BS1646" s="1">
        <v>2</v>
      </c>
      <c r="BT1646" s="1" t="s">
        <v>10601</v>
      </c>
      <c r="BU1646" s="1">
        <v>5</v>
      </c>
      <c r="BV1646" s="1" t="s">
        <v>431</v>
      </c>
      <c r="BW1646" s="1" t="s">
        <v>740</v>
      </c>
      <c r="BX1646" s="1"/>
      <c r="BY1646" t="str">
        <f>_xlfn.XLOOKUP($B1646,Img_lookup!A:A,Img_lookup!B:B, "Not available")</f>
        <v>Not available</v>
      </c>
      <c r="BZ1646" t="str">
        <f>_xlfn.XLOOKUP($B1646,Img_lookup!A:A,Img_lookup!C:C, "Not available")</f>
        <v>Not available</v>
      </c>
      <c r="CA1646" t="str">
        <f>_xlfn.XLOOKUP($B1646,Img_lookup!A:A,Img_lookup!D:D, "Not available")</f>
        <v>Not available</v>
      </c>
      <c r="CB1646" t="str">
        <f>_xlfn.XLOOKUP($B1646,Img_lookup!A:A,Img_lookup!E:E, "https://imgur.com/aT5wafe")</f>
        <v>https://imgur.com/aT5wafe</v>
      </c>
    </row>
    <row r="1647" spans="1:80" ht="409.6" x14ac:dyDescent="0.15">
      <c r="A1647" s="1" t="s">
        <v>92</v>
      </c>
      <c r="B1647" s="1" t="s">
        <v>1191</v>
      </c>
      <c r="C1647" s="1" t="s">
        <v>1192</v>
      </c>
      <c r="E1647" s="1" t="s">
        <v>1193</v>
      </c>
      <c r="F1647" s="1" t="s">
        <v>6</v>
      </c>
      <c r="G1647" s="1" t="s">
        <v>6</v>
      </c>
      <c r="H1647" s="11" t="str">
        <f t="shared" si="744"/>
        <v>Perennial</v>
      </c>
      <c r="J1647" s="1">
        <v>1.2000000479999999</v>
      </c>
      <c r="L1647" t="str" cm="1">
        <f t="array" ref="L1647">_xlfn.IFS(J1647+K1647="", "Unknown", J1647+K1647&gt;3, "Large", J1647+K1647&gt;0.5, "Medium", J1647+K1647&gt;0, "Small")</f>
        <v>Medium</v>
      </c>
      <c r="M1647" s="1">
        <v>3</v>
      </c>
      <c r="N1647" cm="1">
        <f t="array" ref="N1647">IF($M1647="",INDEX($M$2:$M$2176,MATCH(1,INDEX(($A$2:$A$2176=$A1647)*($M$2:$M$2176&lt;&gt;""),0),0)),$M1647)</f>
        <v>3</v>
      </c>
      <c r="O1647" s="2" t="str">
        <f t="shared" si="738"/>
        <v>Hardy to cold</v>
      </c>
      <c r="P1647" s="1" t="s">
        <v>1194</v>
      </c>
      <c r="R1647" t="str">
        <f t="shared" si="742"/>
        <v>Medium</v>
      </c>
      <c r="T1647" s="1"/>
      <c r="U1647" s="1"/>
      <c r="V1647" s="1">
        <v>6</v>
      </c>
      <c r="W1647" s="6">
        <f t="shared" si="750"/>
        <v>6</v>
      </c>
      <c r="X1647" t="str">
        <f>IF(W1647=1, "January", IF(W1647=2, "February", IF(W1647=3, "March", IF(W1647=4, "April", IF(W1647=5, "May", IF(W1647=6, "June", IF(W1647=7, "July", IF(W1647=8, "August", IF(W1647=9, "September", IF(W1647=10, "October", IF(W1647=11, "November", IF(W1647=12, "December", "Other"))))))))))))</f>
        <v>June</v>
      </c>
      <c r="Y1647" s="1"/>
      <c r="Z1647" s="1"/>
      <c r="AA1647" s="1">
        <v>7</v>
      </c>
      <c r="AB1647" s="1">
        <f t="shared" ref="AB1647:AB1652" si="754">IF(ISNUMBER(SEARCH("-",AA1647)),TRIM(LEFT(AA1647,FIND("-",AA1647)-1)),AA1647)</f>
        <v>7</v>
      </c>
      <c r="AC1647" s="1" t="str">
        <f>IF(AB1647=1, "January", IF(AB1647=2, "February", IF(AB1647=3, "March", IF(AB1647=4, "April", IF(AB1647=5, "May", IF(AB1647=6, "June", IF(AB1647=7, "July", IF(AB1647=8, "August", IF(AB1647=9, "September", IF(AB1647=10, "October", IF(AB1647=11, "November", IF(AB1647=12, "December", "Other"))))))))))))</f>
        <v>July</v>
      </c>
      <c r="AD1647" s="1"/>
      <c r="AE1647" s="1"/>
      <c r="AF1647" s="16" t="s">
        <v>24177</v>
      </c>
      <c r="AG1647" s="1" t="str">
        <f t="shared" si="728"/>
        <v xml:space="preserve">Seed </v>
      </c>
      <c r="AH1647"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7" s="1" t="s">
        <v>1195</v>
      </c>
      <c r="AJ1647" s="1" t="s">
        <v>1</v>
      </c>
      <c r="AK1647" s="1" t="s">
        <v>17104</v>
      </c>
      <c r="AL1647" s="1" t="str">
        <f t="shared" si="739"/>
        <v>Unscented</v>
      </c>
      <c r="AM1647" s="1" t="b">
        <v>0</v>
      </c>
      <c r="AN1647" s="1" t="b">
        <v>0</v>
      </c>
      <c r="AO1647" s="1" t="b">
        <v>0</v>
      </c>
      <c r="AP1647" s="5" t="s">
        <v>493</v>
      </c>
      <c r="AQ1647" s="5" t="str">
        <f t="shared" si="730"/>
        <v>Medium, Heavy</v>
      </c>
      <c r="AR1647" s="1" t="s">
        <v>10</v>
      </c>
      <c r="AS1647" s="1" t="str">
        <f t="shared" si="740"/>
        <v>None, Partial</v>
      </c>
      <c r="AT1647" s="1" t="str">
        <f t="shared" si="731"/>
        <v>Partial, Full</v>
      </c>
      <c r="AU1647" s="1" t="s">
        <v>29</v>
      </c>
      <c r="AV1647" s="1" t="str">
        <f t="shared" si="732"/>
        <v>Moist</v>
      </c>
      <c r="AW1647" s="1" t="s">
        <v>12</v>
      </c>
      <c r="AX1647" s="1" t="str">
        <f t="shared" si="733"/>
        <v>Acid, Neutral, Alkaline</v>
      </c>
      <c r="AY1647" s="1" t="b">
        <v>0</v>
      </c>
      <c r="AZ1647" s="1" t="b">
        <v>0</v>
      </c>
      <c r="BA1647" s="1" t="b">
        <v>0</v>
      </c>
      <c r="BC1647" t="str">
        <f t="shared" si="734"/>
        <v>FALSE</v>
      </c>
      <c r="BE1647" t="str">
        <f t="shared" si="735"/>
        <v>FALSE</v>
      </c>
      <c r="BF1647" s="1" t="b">
        <v>0</v>
      </c>
      <c r="BG1647" s="1" t="b">
        <v>1</v>
      </c>
      <c r="BH1647" s="1" t="b">
        <v>0</v>
      </c>
      <c r="BJ1647" s="1" t="str">
        <f t="shared" si="736"/>
        <v>FALSE</v>
      </c>
      <c r="BL1647" t="str">
        <f t="shared" si="737"/>
        <v>FALSE</v>
      </c>
      <c r="BM1647" s="1" t="b">
        <v>0</v>
      </c>
      <c r="BN1647" s="1" t="b">
        <v>0</v>
      </c>
      <c r="BO1647" s="1">
        <f t="shared" si="741"/>
        <v>10</v>
      </c>
      <c r="BP1647" s="1" t="s">
        <v>1196</v>
      </c>
      <c r="BQ1647" s="1" cm="1">
        <f t="array" ref="BQ1647">_xlfn.IFS(BP1647="None Known",0, LEN(BP1647)&gt;500, 5,LEN(BP1647)&gt;400, 4, LEN(BP1647)&gt;300, 3, LEN(BP1647)&gt;200, 2, LEN(BP1647)&gt;1, 1)</f>
        <v>1</v>
      </c>
      <c r="BR1647" s="1" t="s">
        <v>1197</v>
      </c>
      <c r="BS1647" s="1">
        <v>2</v>
      </c>
      <c r="BT1647" s="1" t="s">
        <v>1198</v>
      </c>
      <c r="BU1647" s="1">
        <v>3</v>
      </c>
      <c r="BV1647" s="1" t="s">
        <v>1199</v>
      </c>
      <c r="BW1647" s="1" t="s">
        <v>1200</v>
      </c>
      <c r="BX1647" s="1"/>
      <c r="BY1647" t="str">
        <f>_xlfn.XLOOKUP($B1647,Img_lookup!A:A,Img_lookup!B:B, "Not available")</f>
        <v>e7b32510-9957-485e-8ee0-cfcfaf5b3d1b</v>
      </c>
      <c r="BZ1647" t="str">
        <f>_xlfn.XLOOKUP($B1647,Img_lookup!A:A,Img_lookup!C:C, "Not available")</f>
        <v>Rheum rhaponticum L.</v>
      </c>
      <c r="CA1647">
        <f>_xlfn.XLOOKUP($B1647,Img_lookup!A:A,Img_lookup!D:D, "Not available")</f>
        <v>0</v>
      </c>
      <c r="CB1647" t="str">
        <f>_xlfn.XLOOKUP($B1647,Img_lookup!A:A,Img_lookup!E:E, "https://imgur.com/aT5wafe")</f>
        <v>https://api.openverse.engineering/v1/images/e7b32510-9957-485e-8ee0-cfcfaf5b3d1b/thumb/</v>
      </c>
    </row>
    <row r="1648" spans="1:80" ht="409.6" x14ac:dyDescent="0.15">
      <c r="A1648" s="1" t="s">
        <v>92</v>
      </c>
      <c r="B1648" s="1" t="s">
        <v>16375</v>
      </c>
      <c r="E1648" s="1" t="s">
        <v>16376</v>
      </c>
      <c r="F1648" s="1" t="s">
        <v>6</v>
      </c>
      <c r="G1648" s="1" t="s">
        <v>6</v>
      </c>
      <c r="H1648" s="11" t="str">
        <f t="shared" si="744"/>
        <v>Perennial</v>
      </c>
      <c r="J1648" s="1">
        <v>1.5</v>
      </c>
      <c r="L1648" t="str" cm="1">
        <f t="array" ref="L1648">_xlfn.IFS(J1648+K1648="", "Unknown", J1648+K1648&gt;3, "Large", J1648+K1648&gt;0.5, "Medium", J1648+K1648&gt;0, "Small")</f>
        <v>Medium</v>
      </c>
      <c r="M1648" s="1">
        <v>6</v>
      </c>
      <c r="N1648" cm="1">
        <f t="array" ref="N1648">IF($M1648="",INDEX($M$2:$M$2176,MATCH(1,INDEX(($A$2:$A$2176=$A1648)*($M$2:$M$2176&lt;&gt;""),0),0)),$M1648)</f>
        <v>6</v>
      </c>
      <c r="O1648" s="2" t="str">
        <f t="shared" si="738"/>
        <v>Seasonal outdoors</v>
      </c>
      <c r="P1648" s="1" t="s">
        <v>16377</v>
      </c>
      <c r="R1648" t="str">
        <f t="shared" si="742"/>
        <v>Medium</v>
      </c>
      <c r="T1648" s="1"/>
      <c r="U1648" s="1"/>
      <c r="V1648" s="1" t="s">
        <v>307</v>
      </c>
      <c r="W1648" s="6" t="str">
        <f t="shared" si="750"/>
        <v>6</v>
      </c>
      <c r="X1648" t="str">
        <f>IF(W1648="1", "January", IF(W1648="2", "February", IF(W1648="3", "March", IF(W1648="4", "April", IF(W1648="5", "May", IF(W1648="6", "June", IF(W1648="7", "July", IF(W1648="8", "August", IF(W1648="9", "September", IF(W1648="10", "October", IF(W1648="11", "November", IF(W1648="12", "December", "Other"))))))))))))</f>
        <v>June</v>
      </c>
      <c r="Y1648" s="2" t="str">
        <f>IF(ISNUMBER(SEARCH("-",V1648)),TRIM(RIGHT(V1648,LEN(V1648)-SEARCH("-",V1648))),V1648)</f>
        <v>7</v>
      </c>
      <c r="Z1648" s="2" t="str">
        <f>IF(Y1648="1", "January", IF(Y1648="2", "February", IF(Y1648="3", "March", IF(Y1648="4", "April", IF(Y1648="5", "May", IF(Y1648="6", "June", IF(Y1648="7", "July", IF(Y1648="8", "August", IF(Y1648="9", "September", IF(Y1648="10", "October", IF(Y1648="11", "November", IF(Y1648="12", "December", "Other"))))))))))))</f>
        <v>July</v>
      </c>
      <c r="AA1648" s="1" t="s">
        <v>51</v>
      </c>
      <c r="AB1648" s="1" t="str">
        <f t="shared" si="754"/>
        <v>7</v>
      </c>
      <c r="AC1648" s="1" t="str">
        <f>IF(AB1648="1", "January", IF(AB1648="2", "February", IF(AB1648="3", "March", IF(AB1648="4", "April", IF(AB1648="5", "May", IF(AB1648="6", "June", IF(AB1648="7", "July", IF(AB1648="8", "August", IF(AB1648="9", "September", IF(AB1648="10", "October", IF(AB1648="11", "November", IF(AB1648="12", "December", "Other"))))))))))))</f>
        <v>July</v>
      </c>
      <c r="AD1648" s="1" t="str">
        <f>IF(ISNUMBER(SEARCH("-",AA1648)),TRIM(RIGHT(AA1648,LEN(AA1648)-SEARCH("-",AA1648))),AA1648)</f>
        <v>8</v>
      </c>
      <c r="AE1648" s="1" t="str">
        <f>IF(AD1648="1", "January", IF(AD1648="2", "February", IF(AD1648="3", "March", IF(AD1648="4", "April", IF(AD1648="5", "May", IF(AD1648="6", "June", IF(AD1648="7", "July", IF(AD1648="8", "August", IF(AD1648="9", "September", IF(AD1648="10", "October", IF(AD1648="11", "November", IF(AD1648="12", "December", "Other"))))))))))))</f>
        <v>August</v>
      </c>
      <c r="AF1648" s="16" t="s">
        <v>24177</v>
      </c>
      <c r="AG1648" s="1" t="str">
        <f t="shared" si="728"/>
        <v xml:space="preserve">Seed </v>
      </c>
      <c r="AH1648"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8" s="1" t="s">
        <v>16378</v>
      </c>
      <c r="AJ1648" s="1" t="s">
        <v>1</v>
      </c>
      <c r="AK1648" s="1" t="s">
        <v>17104</v>
      </c>
      <c r="AL1648" s="1" t="str">
        <f t="shared" si="739"/>
        <v>Unscented</v>
      </c>
      <c r="AM1648" s="1" t="b">
        <v>0</v>
      </c>
      <c r="AN1648" s="1" t="b">
        <v>0</v>
      </c>
      <c r="AO1648" s="1" t="b">
        <v>0</v>
      </c>
      <c r="AP1648" s="5" t="s">
        <v>493</v>
      </c>
      <c r="AQ1648" s="5" t="str">
        <f t="shared" si="730"/>
        <v>Medium, Heavy</v>
      </c>
      <c r="AR1648" s="1" t="s">
        <v>10</v>
      </c>
      <c r="AS1648" s="1" t="str">
        <f t="shared" si="740"/>
        <v>None, Partial</v>
      </c>
      <c r="AT1648" s="1" t="str">
        <f t="shared" si="731"/>
        <v>Partial, Full</v>
      </c>
      <c r="AU1648" s="1" t="s">
        <v>11</v>
      </c>
      <c r="AV1648" s="1" t="str">
        <f t="shared" si="732"/>
        <v>Dry, Moist</v>
      </c>
      <c r="AW1648" s="1" t="s">
        <v>12</v>
      </c>
      <c r="AX1648" s="1" t="str">
        <f t="shared" si="733"/>
        <v>Acid, Neutral, Alkaline</v>
      </c>
      <c r="AY1648" s="1" t="b">
        <v>0</v>
      </c>
      <c r="AZ1648" s="1" t="b">
        <v>0</v>
      </c>
      <c r="BA1648" s="1" t="b">
        <v>0</v>
      </c>
      <c r="BC1648" t="str">
        <f t="shared" si="734"/>
        <v>FALSE</v>
      </c>
      <c r="BE1648" t="str">
        <f t="shared" si="735"/>
        <v>FALSE</v>
      </c>
      <c r="BF1648" s="1" t="b">
        <v>0</v>
      </c>
      <c r="BG1648" s="1" t="b">
        <v>1</v>
      </c>
      <c r="BH1648" s="1" t="b">
        <v>0</v>
      </c>
      <c r="BJ1648" s="1" t="str">
        <f t="shared" si="736"/>
        <v>FALSE</v>
      </c>
      <c r="BL1648" t="str">
        <f t="shared" si="737"/>
        <v>FALSE</v>
      </c>
      <c r="BM1648" s="1" t="b">
        <v>0</v>
      </c>
      <c r="BN1648" s="1" t="b">
        <v>0</v>
      </c>
      <c r="BO1648" s="1">
        <f t="shared" si="741"/>
        <v>6</v>
      </c>
      <c r="BP1648" s="1" t="s">
        <v>31</v>
      </c>
      <c r="BQ1648" s="1" cm="1">
        <f t="array" ref="BQ1648">_xlfn.IFS(BP1648="None Known",0, LEN(BP1648)&gt;500, 5,LEN(BP1648)&gt;400, 4, LEN(BP1648)&gt;300, 3, LEN(BP1648)&gt;200, 2, LEN(BP1648)&gt;1, 1)</f>
        <v>0</v>
      </c>
      <c r="BR1648" s="1" t="s">
        <v>16379</v>
      </c>
      <c r="BS1648" s="1">
        <v>2</v>
      </c>
      <c r="BT1648" s="1" t="s">
        <v>31</v>
      </c>
      <c r="BU1648" s="1">
        <v>0</v>
      </c>
      <c r="BV1648" s="1" t="s">
        <v>16380</v>
      </c>
      <c r="BW1648" s="1" t="s">
        <v>740</v>
      </c>
      <c r="BX1648" s="1"/>
      <c r="BY1648" t="str">
        <f>_xlfn.XLOOKUP($B1648,Img_lookup!A:A,Img_lookup!B:B, "Not available")</f>
        <v>f966ce9c-6a09-489a-abaf-735567043c85</v>
      </c>
      <c r="BZ1648" t="str">
        <f>_xlfn.XLOOKUP($B1648,Img_lookup!A:A,Img_lookup!C:C, "Not available")</f>
        <v>Rheum ribes L.</v>
      </c>
      <c r="CA1648" t="str">
        <f>_xlfn.XLOOKUP($B1648,Img_lookup!A:A,Img_lookup!D:D, "Not available")</f>
        <v>William O. Douglas</v>
      </c>
      <c r="CB1648" t="str">
        <f>_xlfn.XLOOKUP($B1648,Img_lookup!A:A,Img_lookup!E:E, "https://imgur.com/aT5wafe")</f>
        <v>https://api.openverse.engineering/v1/images/f966ce9c-6a09-489a-abaf-735567043c85/thumb/</v>
      </c>
    </row>
    <row r="1649" spans="1:80" ht="409.6" x14ac:dyDescent="0.15">
      <c r="A1649" s="1" t="s">
        <v>92</v>
      </c>
      <c r="B1649" s="1" t="s">
        <v>6913</v>
      </c>
      <c r="E1649" s="1" t="s">
        <v>3372</v>
      </c>
      <c r="F1649" s="1" t="s">
        <v>6</v>
      </c>
      <c r="G1649" s="1" t="s">
        <v>6</v>
      </c>
      <c r="H1649" s="11" t="str">
        <f t="shared" si="744"/>
        <v>Perennial</v>
      </c>
      <c r="J1649" s="1">
        <v>0.30000001199999998</v>
      </c>
      <c r="L1649" t="str" cm="1">
        <f t="array" ref="L1649">_xlfn.IFS(J1649+K1649="", "Unknown", J1649+K1649&gt;3, "Large", J1649+K1649&gt;0.5, "Medium", J1649+K1649&gt;0, "Small")</f>
        <v>Small</v>
      </c>
      <c r="N1649" cm="1">
        <f t="array" ref="N1649">IF($M1649="",INDEX($M$2:$M$2176,MATCH(1,INDEX(($A$2:$A$2176=$A1649)*($M$2:$M$2176&lt;&gt;""),0),0)),$M1649)</f>
        <v>6</v>
      </c>
      <c r="O1649" s="2" t="str">
        <f t="shared" si="738"/>
        <v>Seasonal outdoors</v>
      </c>
      <c r="P1649" s="1" t="s">
        <v>6914</v>
      </c>
      <c r="R1649" t="str">
        <f t="shared" si="742"/>
        <v>Medium</v>
      </c>
      <c r="T1649" s="1"/>
      <c r="U1649" s="1"/>
      <c r="V1649" s="1">
        <v>6</v>
      </c>
      <c r="W1649" s="6">
        <f t="shared" si="750"/>
        <v>6</v>
      </c>
      <c r="X1649" t="str">
        <f>IF(W1649=1, "January", IF(W1649=2, "February", IF(W1649=3, "March", IF(W1649=4, "April", IF(W1649=5, "May", IF(W1649=6, "June", IF(W1649=7, "July", IF(W1649=8, "August", IF(W1649=9, "September", IF(W1649=10, "October", IF(W1649=11, "November", IF(W1649=12, "December", "Other"))))))))))))</f>
        <v>June</v>
      </c>
      <c r="Y1649" s="1"/>
      <c r="Z1649" s="1"/>
      <c r="AA1649" s="1">
        <v>8</v>
      </c>
      <c r="AB1649" s="1">
        <f t="shared" si="754"/>
        <v>8</v>
      </c>
      <c r="AC1649" s="1" t="str">
        <f>IF(AB1649=1, "January", IF(AB1649=2, "February", IF(AB1649=3, "March", IF(AB1649=4, "April", IF(AB1649=5, "May", IF(AB1649=6, "June", IF(AB1649=7, "July", IF(AB1649=8, "August", IF(AB1649=9, "September", IF(AB1649=10, "October", IF(AB1649=11, "November", IF(AB1649=12, "December", "Other"))))))))))))</f>
        <v>August</v>
      </c>
      <c r="AD1649" s="1"/>
      <c r="AE1649" s="1"/>
      <c r="AF1649" s="16" t="s">
        <v>24177</v>
      </c>
      <c r="AG1649" s="1" t="str">
        <f t="shared" si="728"/>
        <v xml:space="preserve">Seed </v>
      </c>
      <c r="AH1649"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49" s="1" t="s">
        <v>6915</v>
      </c>
      <c r="AJ1649" s="1" t="s">
        <v>1</v>
      </c>
      <c r="AK1649" s="1" t="s">
        <v>17104</v>
      </c>
      <c r="AL1649" s="1" t="str">
        <f t="shared" si="739"/>
        <v>Unscented</v>
      </c>
      <c r="AM1649" s="1" t="b">
        <v>0</v>
      </c>
      <c r="AN1649" s="1" t="b">
        <v>0</v>
      </c>
      <c r="AO1649" s="1" t="b">
        <v>0</v>
      </c>
      <c r="AP1649" s="5" t="s">
        <v>493</v>
      </c>
      <c r="AQ1649" s="5" t="str">
        <f t="shared" si="730"/>
        <v>Medium, Heavy</v>
      </c>
      <c r="AR1649" s="1" t="s">
        <v>10</v>
      </c>
      <c r="AS1649" s="1" t="str">
        <f t="shared" si="740"/>
        <v>None, Partial</v>
      </c>
      <c r="AT1649" s="1" t="str">
        <f t="shared" si="731"/>
        <v>Partial, Full</v>
      </c>
      <c r="AU1649" s="1" t="s">
        <v>29</v>
      </c>
      <c r="AV1649" s="1" t="str">
        <f t="shared" si="732"/>
        <v>Moist</v>
      </c>
      <c r="AW1649" s="1" t="s">
        <v>12</v>
      </c>
      <c r="AX1649" s="1" t="str">
        <f t="shared" si="733"/>
        <v>Acid, Neutral, Alkaline</v>
      </c>
      <c r="AY1649" s="1" t="b">
        <v>0</v>
      </c>
      <c r="AZ1649" s="1" t="b">
        <v>0</v>
      </c>
      <c r="BA1649" s="1" t="b">
        <v>0</v>
      </c>
      <c r="BC1649" t="str">
        <f t="shared" si="734"/>
        <v>FALSE</v>
      </c>
      <c r="BE1649" t="str">
        <f t="shared" si="735"/>
        <v>FALSE</v>
      </c>
      <c r="BF1649" s="1" t="b">
        <v>0</v>
      </c>
      <c r="BG1649" s="1" t="b">
        <v>1</v>
      </c>
      <c r="BH1649" s="1" t="b">
        <v>0</v>
      </c>
      <c r="BJ1649" s="1" t="str">
        <f t="shared" si="736"/>
        <v>FALSE</v>
      </c>
      <c r="BL1649" t="str">
        <f t="shared" si="737"/>
        <v>FALSE</v>
      </c>
      <c r="BM1649" s="1" t="b">
        <v>0</v>
      </c>
      <c r="BN1649" s="1" t="b">
        <v>0</v>
      </c>
      <c r="BO1649" s="1">
        <f t="shared" si="741"/>
        <v>7</v>
      </c>
      <c r="BP1649" s="1" t="s">
        <v>31</v>
      </c>
      <c r="BQ1649" s="1" cm="1">
        <f t="array" ref="BQ1649">_xlfn.IFS(BP1649="None Known",0, LEN(BP1649)&gt;500, 5,LEN(BP1649)&gt;400, 4, LEN(BP1649)&gt;300, 3, LEN(BP1649)&gt;200, 2, LEN(BP1649)&gt;1, 1)</f>
        <v>0</v>
      </c>
      <c r="BR1649" s="1" t="s">
        <v>6916</v>
      </c>
      <c r="BS1649" s="1">
        <v>2</v>
      </c>
      <c r="BT1649" s="1" t="s">
        <v>6917</v>
      </c>
      <c r="BU1649" s="1">
        <v>1</v>
      </c>
      <c r="BV1649" s="1" t="s">
        <v>245</v>
      </c>
      <c r="BW1649" s="1" t="s">
        <v>740</v>
      </c>
      <c r="BX1649" s="1"/>
      <c r="BY1649" t="str">
        <f>_xlfn.XLOOKUP($B1649,Img_lookup!A:A,Img_lookup!B:B, "Not available")</f>
        <v>0ca7a11c-4020-4bd7-8789-5e86f4621c35</v>
      </c>
      <c r="BZ1649" t="str">
        <f>_xlfn.XLOOKUP($B1649,Img_lookup!A:A,Img_lookup!C:C, "Not available")</f>
        <v>Rheum spiciforme Royle</v>
      </c>
      <c r="CA1649" t="str">
        <f>_xlfn.XLOOKUP($B1649,Img_lookup!A:A,Img_lookup!D:D, "Not available")</f>
        <v>Walter N. Koelz</v>
      </c>
      <c r="CB1649" t="str">
        <f>_xlfn.XLOOKUP($B1649,Img_lookup!A:A,Img_lookup!E:E, "https://imgur.com/aT5wafe")</f>
        <v>https://api.openverse.engineering/v1/images/0ca7a11c-4020-4bd7-8789-5e86f4621c35/thumb/</v>
      </c>
    </row>
    <row r="1650" spans="1:80" ht="409.6" x14ac:dyDescent="0.15">
      <c r="A1650" s="1" t="s">
        <v>92</v>
      </c>
      <c r="B1650" s="1" t="s">
        <v>12062</v>
      </c>
      <c r="C1650" s="1" t="s">
        <v>1192</v>
      </c>
      <c r="D1650" s="1" t="s">
        <v>12063</v>
      </c>
      <c r="E1650" s="1" t="s">
        <v>12064</v>
      </c>
      <c r="F1650" s="1" t="s">
        <v>6</v>
      </c>
      <c r="G1650" s="1" t="s">
        <v>6</v>
      </c>
      <c r="H1650" s="11" t="str">
        <f t="shared" si="744"/>
        <v>Perennial</v>
      </c>
      <c r="J1650" s="1">
        <v>1.5</v>
      </c>
      <c r="L1650" t="str" cm="1">
        <f t="array" ref="L1650">_xlfn.IFS(J1650+K1650="", "Unknown", J1650+K1650&gt;3, "Large", J1650+K1650&gt;0.5, "Medium", J1650+K1650&gt;0, "Small")</f>
        <v>Medium</v>
      </c>
      <c r="M1650" s="1">
        <v>3</v>
      </c>
      <c r="N1650" cm="1">
        <f t="array" ref="N1650">IF($M1650="",INDEX($M$2:$M$2176,MATCH(1,INDEX(($A$2:$A$2176=$A1650)*($M$2:$M$2176&lt;&gt;""),0),0)),$M1650)</f>
        <v>3</v>
      </c>
      <c r="O1650" s="2" t="str">
        <f t="shared" si="738"/>
        <v>Hardy to cold</v>
      </c>
      <c r="P1650" s="1" t="s">
        <v>12065</v>
      </c>
      <c r="R1650" t="str">
        <f t="shared" si="742"/>
        <v>Medium</v>
      </c>
      <c r="S1650" s="1" t="s">
        <v>12066</v>
      </c>
      <c r="T1650" s="1" t="str">
        <f>LEFT(S1650,FIND("-",S1650)-1)</f>
        <v xml:space="preserve">2 </v>
      </c>
      <c r="U1650" s="1" t="str">
        <f>RIGHT(S1650,FIND("-",S1650)-1)</f>
        <v>10</v>
      </c>
      <c r="V1650" s="1">
        <v>6</v>
      </c>
      <c r="W1650" s="6">
        <f t="shared" si="750"/>
        <v>6</v>
      </c>
      <c r="X1650" t="str">
        <f>IF(W1650=1, "January", IF(W1650=2, "February", IF(W1650=3, "March", IF(W1650=4, "April", IF(W1650=5, "May", IF(W1650=6, "June", IF(W1650=7, "July", IF(W1650=8, "August", IF(W1650=9, "September", IF(W1650=10, "October", IF(W1650=11, "November", IF(W1650=12, "December", "Other"))))))))))))</f>
        <v>June</v>
      </c>
      <c r="Y1650" s="1"/>
      <c r="Z1650" s="1"/>
      <c r="AA1650" s="1" t="s">
        <v>51</v>
      </c>
      <c r="AB1650" s="1" t="str">
        <f t="shared" si="754"/>
        <v>7</v>
      </c>
      <c r="AC1650" s="1" t="str">
        <f>IF(AB1650="1", "January", IF(AB1650="2", "February", IF(AB1650="3", "March", IF(AB1650="4", "April", IF(AB1650="5", "May", IF(AB1650="6", "June", IF(AB1650="7", "July", IF(AB1650="8", "August", IF(AB1650="9", "September", IF(AB1650="10", "October", IF(AB1650="11", "November", IF(AB1650="12", "December", "Other"))))))))))))</f>
        <v>July</v>
      </c>
      <c r="AD1650" s="1" t="str">
        <f>IF(ISNUMBER(SEARCH("-",AA1650)),TRIM(RIGHT(AA1650,LEN(AA1650)-SEARCH("-",AA1650))),AA1650)</f>
        <v>8</v>
      </c>
      <c r="AE1650" s="1" t="str">
        <f>IF(AD1650="1", "January", IF(AD1650="2", "February", IF(AD1650="3", "March", IF(AD1650="4", "April", IF(AD1650="5", "May", IF(AD1650="6", "June", IF(AD1650="7", "July", IF(AD1650="8", "August", IF(AD1650="9", "September", IF(AD1650="10", "October", IF(AD1650="11", "November", IF(AD1650="12", "December", "Other"))))))))))))</f>
        <v>August</v>
      </c>
      <c r="AF1650" s="16" t="s">
        <v>24178</v>
      </c>
      <c r="AG1650" s="1" t="str">
        <f t="shared" si="728"/>
        <v xml:space="preserve">Seed </v>
      </c>
      <c r="AH1650" s="2" t="str">
        <f t="shared" si="729"/>
        <v>Best sown in autumn in a shaded cold frame[200]. The seed can also be sown in spring in a cold frame. When large enough to handle, prick the seedlings out into individual pots and grow them on in the greenhouse or cold frame for their first winter, planting them out in the spring. This species is a hybrid and will not necessarily breed true to type from seed. However, this does give the opportunity to look for superior plants from amongst the seedlings.
Division in early spring or autumn[1, 111]. Divide up the rootstock with a sharp spade or knife, making sure that there is at least one growth bud on each division. Larger divisions can be planted out direct into their permanent positions. We have found that it is better to pot up the smaller divisions and grow them on in light shade in a cold frame until they are well established before planting them out in late spring or early summer.</v>
      </c>
      <c r="AI1650" s="1" t="s">
        <v>12067</v>
      </c>
      <c r="AJ1650" s="1" t="s">
        <v>1</v>
      </c>
      <c r="AK1650" s="1" t="s">
        <v>17104</v>
      </c>
      <c r="AL1650" s="1" t="str">
        <f t="shared" si="739"/>
        <v>Unscented</v>
      </c>
      <c r="AM1650" s="1" t="b">
        <v>0</v>
      </c>
      <c r="AN1650" s="1" t="b">
        <v>0</v>
      </c>
      <c r="AO1650" s="1" t="b">
        <v>0</v>
      </c>
      <c r="AP1650" s="5" t="s">
        <v>493</v>
      </c>
      <c r="AQ1650" s="5" t="str">
        <f t="shared" si="730"/>
        <v>Medium, Heavy</v>
      </c>
      <c r="AR1650" s="1" t="s">
        <v>10</v>
      </c>
      <c r="AS1650" s="1" t="str">
        <f t="shared" si="740"/>
        <v>None, Partial</v>
      </c>
      <c r="AT1650" s="1" t="str">
        <f t="shared" si="731"/>
        <v>Partial, Full</v>
      </c>
      <c r="AU1650" s="1" t="s">
        <v>29</v>
      </c>
      <c r="AV1650" s="1" t="str">
        <f t="shared" si="732"/>
        <v>Moist</v>
      </c>
      <c r="AW1650" s="1" t="s">
        <v>12</v>
      </c>
      <c r="AX1650" s="1" t="str">
        <f t="shared" si="733"/>
        <v>Acid, Neutral, Alkaline</v>
      </c>
      <c r="AY1650" s="1" t="b">
        <v>0</v>
      </c>
      <c r="AZ1650" s="1" t="b">
        <v>0</v>
      </c>
      <c r="BA1650" s="1" t="b">
        <v>0</v>
      </c>
      <c r="BC1650" t="str">
        <f t="shared" si="734"/>
        <v>FALSE</v>
      </c>
      <c r="BE1650" t="str">
        <f t="shared" si="735"/>
        <v>FALSE</v>
      </c>
      <c r="BF1650" s="1" t="b">
        <v>0</v>
      </c>
      <c r="BG1650" s="1" t="b">
        <v>1</v>
      </c>
      <c r="BH1650" s="1" t="b">
        <v>0</v>
      </c>
      <c r="BJ1650" s="1" t="str">
        <f t="shared" si="736"/>
        <v>FALSE</v>
      </c>
      <c r="BL1650" t="str">
        <f t="shared" si="737"/>
        <v>FALSE</v>
      </c>
      <c r="BM1650" s="1" t="b">
        <v>0</v>
      </c>
      <c r="BN1650" s="1" t="b">
        <v>0</v>
      </c>
      <c r="BO1650" s="1">
        <f t="shared" si="741"/>
        <v>13</v>
      </c>
      <c r="BP1650" s="1" t="s">
        <v>12068</v>
      </c>
      <c r="BQ1650" s="1" cm="1">
        <f t="array" ref="BQ1650">_xlfn.IFS(BP1650="None Known",0, LEN(BP1650)&gt;500, 5,LEN(BP1650)&gt;400, 4, LEN(BP1650)&gt;300, 3, LEN(BP1650)&gt;200, 2, LEN(BP1650)&gt;1, 1)</f>
        <v>1</v>
      </c>
      <c r="BR1650" s="1" t="s">
        <v>12069</v>
      </c>
      <c r="BS1650" s="1">
        <v>3</v>
      </c>
      <c r="BT1650" s="1" t="s">
        <v>12070</v>
      </c>
      <c r="BU1650" s="1">
        <v>3</v>
      </c>
      <c r="BV1650" s="1" t="s">
        <v>1909</v>
      </c>
      <c r="BW1650" s="1" t="s">
        <v>1200</v>
      </c>
      <c r="BX1650" s="1"/>
      <c r="BY1650" t="str">
        <f>_xlfn.XLOOKUP($B1650,Img_lookup!A:A,Img_lookup!B:B, "Not available")</f>
        <v>Not available</v>
      </c>
      <c r="BZ1650" t="str">
        <f>_xlfn.XLOOKUP($B1650,Img_lookup!A:A,Img_lookup!C:C, "Not available")</f>
        <v>Not available</v>
      </c>
      <c r="CA1650" t="str">
        <f>_xlfn.XLOOKUP($B1650,Img_lookup!A:A,Img_lookup!D:D, "Not available")</f>
        <v>Not available</v>
      </c>
      <c r="CB1650" t="str">
        <f>_xlfn.XLOOKUP($B1650,Img_lookup!A:A,Img_lookup!E:E, "https://imgur.com/aT5wafe")</f>
        <v>https://imgur.com/aT5wafe</v>
      </c>
    </row>
    <row r="1651" spans="1:80" ht="409.6" x14ac:dyDescent="0.15">
      <c r="A1651" s="1" t="s">
        <v>770</v>
      </c>
      <c r="B1651" s="1" t="s">
        <v>5011</v>
      </c>
      <c r="C1651" s="1" t="s">
        <v>5012</v>
      </c>
      <c r="D1651" s="1" t="s">
        <v>5013</v>
      </c>
      <c r="E1651" s="1" t="s">
        <v>5014</v>
      </c>
      <c r="F1651" s="1" t="s">
        <v>6</v>
      </c>
      <c r="G1651" s="1" t="s">
        <v>6</v>
      </c>
      <c r="H1651" s="11" t="str">
        <f t="shared" si="744"/>
        <v>Perennial</v>
      </c>
      <c r="J1651" s="1">
        <v>0.30000001199999998</v>
      </c>
      <c r="K1651" s="1">
        <v>0.30000001199999998</v>
      </c>
      <c r="L1651" t="str" cm="1">
        <f t="array" ref="L1651">_xlfn.IFS(J1651+K1651="", "Unknown", J1651+K1651&gt;3, "Large", J1651+K1651&gt;0.5, "Medium", J1651+K1651&gt;0, "Small")</f>
        <v>Medium</v>
      </c>
      <c r="M1651" s="1">
        <v>1</v>
      </c>
      <c r="N1651" cm="1">
        <f t="array" ref="N1651">IF($M1651="",INDEX($M$2:$M$2176,MATCH(1,INDEX(($A$2:$A$2176=$A1651)*($M$2:$M$2176&lt;&gt;""),0),0)),$M1651)</f>
        <v>1</v>
      </c>
      <c r="O1651" s="2" t="str">
        <f t="shared" si="738"/>
        <v>Hardy to cold</v>
      </c>
      <c r="P1651" s="1" t="s">
        <v>5015</v>
      </c>
      <c r="R1651" t="str">
        <f t="shared" si="742"/>
        <v>Medium</v>
      </c>
      <c r="T1651" s="1"/>
      <c r="U1651" s="1"/>
      <c r="V1651" s="1" t="s">
        <v>698</v>
      </c>
      <c r="W1651" s="6" t="str">
        <f t="shared" si="750"/>
        <v>5</v>
      </c>
      <c r="X1651" t="str">
        <f>IF(W1651="1", "January", IF(W1651="2", "February", IF(W1651="3", "March", IF(W1651="4", "April", IF(W1651="5", "May", IF(W1651="6", "June", IF(W1651="7", "July", IF(W1651="8", "August", IF(W1651="9", "September", IF(W1651="10", "October", IF(W1651="11", "November", IF(W1651="12", "December", "Other"))))))))))))</f>
        <v>May</v>
      </c>
      <c r="Y1651" s="2" t="str">
        <f>IF(ISNUMBER(SEARCH("-",V1651)),TRIM(RIGHT(V1651,LEN(V1651)-SEARCH("-",V1651))),V1651)</f>
        <v>8</v>
      </c>
      <c r="Z1651" s="2" t="str">
        <f>IF(Y1651="1", "January", IF(Y1651="2", "February", IF(Y1651="3", "March", IF(Y1651="4", "April", IF(Y1651="5", "May", IF(Y1651="6", "June", IF(Y1651="7", "July", IF(Y1651="8", "August", IF(Y1651="9", "September", IF(Y1651="10", "October", IF(Y1651="11", "November", IF(Y1651="12", "December", "Other"))))))))))))</f>
        <v>August</v>
      </c>
      <c r="AA1651" s="1" t="s">
        <v>51</v>
      </c>
      <c r="AB1651" s="1" t="str">
        <f t="shared" si="754"/>
        <v>7</v>
      </c>
      <c r="AC1651" s="1" t="str">
        <f>IF(AB1651="1", "January", IF(AB1651="2", "February", IF(AB1651="3", "March", IF(AB1651="4", "April", IF(AB1651="5", "May", IF(AB1651="6", "June", IF(AB1651="7", "July", IF(AB1651="8", "August", IF(AB1651="9", "September", IF(AB1651="10", "October", IF(AB1651="11", "November", IF(AB1651="12", "December", "Other"))))))))))))</f>
        <v>July</v>
      </c>
      <c r="AD1651" s="1" t="str">
        <f>IF(ISNUMBER(SEARCH("-",AA1651)),TRIM(RIGHT(AA1651,LEN(AA1651)-SEARCH("-",AA1651))),AA1651)</f>
        <v>8</v>
      </c>
      <c r="AE1651" s="1" t="str">
        <f>IF(AD1651="1", "January", IF(AD1651="2", "February", IF(AD1651="3", "March", IF(AD1651="4", "April", IF(AD1651="5", "May", IF(AD1651="6", "June", IF(AD1651="7", "July", IF(AD1651="8", "August", IF(AD1651="9", "September", IF(AD1651="10", "October", IF(AD1651="11", "November", IF(AD1651="12", "December", "Other"))))))))))))</f>
        <v>August</v>
      </c>
      <c r="AF1651" s="16" t="s">
        <v>24684</v>
      </c>
      <c r="AG1651" s="1" t="str">
        <f t="shared" si="728"/>
        <v xml:space="preserve">Seed </v>
      </c>
      <c r="AH1651" s="2" t="str">
        <f t="shared" si="729"/>
        <v>Surface sow in a sunny position in a greenhouse in spring. Do not let the compost dry out. The seed usually germinates in 2 - 4 weeks at 10�c. Prick out the seedlings into individual pots when they are large enough to handle, and grow them on in the greenhouse for their first winter. Plant out in early summer of the following year.
Division in August to October[200]. Very easy, larger divisions can be planted out direct into their permanent positions. We have found that it is better to pot up the smaller divisions and grow them on in light shade in a cold frame until they are well established before planting them out in late spring or early summer.
Cuttings taken in the growing season[200]. Basal shoots in early summer are easiest. Harvest the shoots with plenty of underground stem when they are about 8 - 10cm above the ground. Pot them up into individual pots and keep them in light shade in a cold frame or greenhouse until they are rooting well. Plant them out in the summer.</v>
      </c>
      <c r="AI1651" s="1" t="s">
        <v>5016</v>
      </c>
      <c r="AJ1651" s="1" t="s">
        <v>23802</v>
      </c>
      <c r="AK1651" s="1" t="s">
        <v>17105</v>
      </c>
      <c r="AL1651" s="1" t="str">
        <f t="shared" si="739"/>
        <v>Scented</v>
      </c>
      <c r="AM1651" s="1" t="b">
        <v>1</v>
      </c>
      <c r="AN1651" s="1" t="b">
        <v>0</v>
      </c>
      <c r="AO1651" s="1" t="b">
        <v>0</v>
      </c>
      <c r="AP1651" s="5" t="s">
        <v>28</v>
      </c>
      <c r="AQ1651" s="5" t="str">
        <f t="shared" si="730"/>
        <v>Light, Medium, Heavy</v>
      </c>
      <c r="AR1651" s="1" t="s">
        <v>30</v>
      </c>
      <c r="AS1651" s="1" t="str">
        <f t="shared" si="740"/>
        <v>None</v>
      </c>
      <c r="AT1651" s="1" t="str">
        <f t="shared" si="731"/>
        <v>Full</v>
      </c>
      <c r="AU1651" s="1" t="s">
        <v>11</v>
      </c>
      <c r="AV1651" s="1" t="str">
        <f t="shared" si="732"/>
        <v>Dry, Moist</v>
      </c>
      <c r="AW1651" s="1" t="s">
        <v>12</v>
      </c>
      <c r="AX1651" s="1" t="str">
        <f t="shared" si="733"/>
        <v>Acid, Neutral, Alkaline</v>
      </c>
      <c r="AY1651" s="1" t="b">
        <v>0</v>
      </c>
      <c r="AZ1651" s="1" t="b">
        <v>0</v>
      </c>
      <c r="BA1651" s="1" t="b">
        <v>0</v>
      </c>
      <c r="BB1651" s="1" t="s">
        <v>29</v>
      </c>
      <c r="BC1651" t="str">
        <f t="shared" si="734"/>
        <v>TRUE</v>
      </c>
      <c r="BE1651" t="str">
        <f t="shared" si="735"/>
        <v>FALSE</v>
      </c>
      <c r="BF1651" s="1" t="b">
        <v>0</v>
      </c>
      <c r="BG1651" s="1" t="b">
        <v>0</v>
      </c>
      <c r="BH1651" s="1" t="b">
        <v>1</v>
      </c>
      <c r="BI1651" s="1" t="s">
        <v>30</v>
      </c>
      <c r="BJ1651" s="1" t="str">
        <f t="shared" si="736"/>
        <v>FALSE</v>
      </c>
      <c r="BK1651" s="1" t="s">
        <v>30</v>
      </c>
      <c r="BL1651" t="str">
        <f t="shared" si="737"/>
        <v>FALSE</v>
      </c>
      <c r="BM1651" s="1" t="b">
        <v>0</v>
      </c>
      <c r="BN1651" s="1" t="b">
        <v>0</v>
      </c>
      <c r="BO1651" s="1">
        <f t="shared" si="741"/>
        <v>10</v>
      </c>
      <c r="BP1651" s="1" t="s">
        <v>5017</v>
      </c>
      <c r="BQ1651" s="1" cm="1">
        <f t="array" ref="BQ1651">_xlfn.IFS(BP1651="None Known",0, LEN(BP1651)&gt;500, 5,LEN(BP1651)&gt;400, 4, LEN(BP1651)&gt;300, 3, LEN(BP1651)&gt;200, 2, LEN(BP1651)&gt;1, 1)</f>
        <v>1</v>
      </c>
      <c r="BR1651" s="1" t="s">
        <v>5018</v>
      </c>
      <c r="BS1651" s="1">
        <v>2</v>
      </c>
      <c r="BT1651" s="1" t="s">
        <v>5019</v>
      </c>
      <c r="BU1651" s="1">
        <v>3</v>
      </c>
      <c r="BV1651" s="1" t="s">
        <v>922</v>
      </c>
      <c r="BW1651" s="1" t="s">
        <v>31</v>
      </c>
      <c r="BX1651" s="1"/>
      <c r="BY1651" t="str">
        <f>_xlfn.XLOOKUP($B1651,Img_lookup!A:A,Img_lookup!B:B, "Not available")</f>
        <v>46f1dafc-362d-4202-afc2-80d389d3b367</v>
      </c>
      <c r="BZ1651" t="str">
        <f>_xlfn.XLOOKUP($B1651,Img_lookup!A:A,Img_lookup!C:C, "Not available")</f>
        <v>Rhodiola rosea</v>
      </c>
      <c r="CA1651" t="str">
        <f>_xlfn.XLOOKUP($B1651,Img_lookup!A:A,Img_lookup!D:D, "Not available")</f>
        <v>talaakso</v>
      </c>
      <c r="CB1651" t="str">
        <f>_xlfn.XLOOKUP($B1651,Img_lookup!A:A,Img_lookup!E:E, "https://imgur.com/aT5wafe")</f>
        <v>https://api.openverse.engineering/v1/images/46f1dafc-362d-4202-afc2-80d389d3b367/thumb/</v>
      </c>
    </row>
    <row r="1652" spans="1:80" ht="409.6" x14ac:dyDescent="0.15">
      <c r="A1652" s="1" t="s">
        <v>139</v>
      </c>
      <c r="B1652" s="1" t="s">
        <v>11631</v>
      </c>
      <c r="E1652" s="1" t="s">
        <v>11632</v>
      </c>
      <c r="F1652" s="1" t="s">
        <v>22</v>
      </c>
      <c r="G1652" s="1" t="s">
        <v>22</v>
      </c>
      <c r="H1652" s="11" t="str">
        <f t="shared" si="744"/>
        <v>Perennial</v>
      </c>
      <c r="I1652" s="1" t="s">
        <v>17108</v>
      </c>
      <c r="J1652" s="1">
        <v>0.60000002399999997</v>
      </c>
      <c r="K1652" s="1">
        <v>0.60000002399999997</v>
      </c>
      <c r="L1652" t="str" cm="1">
        <f t="array" ref="L1652">_xlfn.IFS(J1652+K1652="", "Unknown", J1652+K1652&gt;3, "Large", J1652+K1652&gt;0.5, "Medium", J1652+K1652&gt;0, "Small")</f>
        <v>Medium</v>
      </c>
      <c r="M1652" s="1">
        <v>7</v>
      </c>
      <c r="N1652" cm="1">
        <f t="array" ref="N1652">IF($M1652="",INDEX($M$2:$M$2176,MATCH(1,INDEX(($A$2:$A$2176=$A1652)*($M$2:$M$2176&lt;&gt;""),0),0)),$M1652)</f>
        <v>7</v>
      </c>
      <c r="O1652" s="2" t="str">
        <f t="shared" si="738"/>
        <v>Seasonal outdoors</v>
      </c>
      <c r="P1652" s="1" t="s">
        <v>11633</v>
      </c>
      <c r="R1652" t="str">
        <f t="shared" si="742"/>
        <v>Medium</v>
      </c>
      <c r="S1652" s="1" t="s">
        <v>24</v>
      </c>
      <c r="T1652" s="1" t="str">
        <f>LEFT(S1652,FIND("-",S1652)-1)</f>
        <v xml:space="preserve">1 </v>
      </c>
      <c r="U1652" s="1" t="str">
        <f>RIGHT(S1652,FIND("-",S1652)-1)</f>
        <v>12</v>
      </c>
      <c r="V1652" s="1" t="s">
        <v>188</v>
      </c>
      <c r="W1652" s="6" t="str">
        <f t="shared" si="750"/>
        <v>4</v>
      </c>
      <c r="X1652" t="str">
        <f>IF(W1652="1", "January", IF(W1652="2", "February", IF(W1652="3", "March", IF(W1652="4", "April", IF(W1652="5", "May", IF(W1652="6", "June", IF(W1652="7", "July", IF(W1652="8", "August", IF(W1652="9", "September", IF(W1652="10", "October", IF(W1652="11", "November", IF(W1652="12", "December", "Other"))))))))))))</f>
        <v>April</v>
      </c>
      <c r="Y1652" s="2" t="str">
        <f>IF(ISNUMBER(SEARCH("-",V1652)),TRIM(RIGHT(V1652,LEN(V1652)-SEARCH("-",V1652))),V1652)</f>
        <v>5</v>
      </c>
      <c r="Z1652" s="2" t="str">
        <f>IF(Y1652="1", "January", IF(Y1652="2", "February", IF(Y1652="3", "March", IF(Y1652="4", "April", IF(Y1652="5", "May", IF(Y1652="6", "June", IF(Y1652="7", "July", IF(Y1652="8", "August", IF(Y1652="9", "September", IF(Y1652="10", "October", IF(Y1652="11", "November", IF(Y1652="12", "December", "Other"))))))))))))</f>
        <v>May</v>
      </c>
      <c r="AA1652" s="1" t="s">
        <v>51</v>
      </c>
      <c r="AB1652" s="1" t="str">
        <f t="shared" si="754"/>
        <v>7</v>
      </c>
      <c r="AC1652" s="1" t="str">
        <f>IF(AB1652="1", "January", IF(AB1652="2", "February", IF(AB1652="3", "March", IF(AB1652="4", "April", IF(AB1652="5", "May", IF(AB1652="6", "June", IF(AB1652="7", "July", IF(AB1652="8", "August", IF(AB1652="9", "September", IF(AB1652="10", "October", IF(AB1652="11", "November", IF(AB1652="12", "December", "Other"))))))))))))</f>
        <v>July</v>
      </c>
      <c r="AD1652" s="1" t="str">
        <f>IF(ISNUMBER(SEARCH("-",AA1652)),TRIM(RIGHT(AA1652,LEN(AA1652)-SEARCH("-",AA1652))),AA1652)</f>
        <v>8</v>
      </c>
      <c r="AE1652" s="1" t="str">
        <f>IF(AD1652="1", "January", IF(AD1652="2", "February", IF(AD1652="3", "March", IF(AD1652="4", "April", IF(AD1652="5", "May", IF(AD1652="6", "June", IF(AD1652="7", "July", IF(AD1652="8", "August", IF(AD1652="9", "September", IF(AD1652="10", "October", IF(AD1652="11", "November", IF(AD1652="12", "December", "Other"))))))))))))</f>
        <v>August</v>
      </c>
      <c r="AF1652" s="16" t="s">
        <v>24179</v>
      </c>
      <c r="AG1652" s="1" t="str">
        <f t="shared" si="728"/>
        <v xml:space="preserve">Seed </v>
      </c>
      <c r="AH1652" s="2" t="str">
        <f t="shared" si="729"/>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I1652" s="1" t="s">
        <v>11634</v>
      </c>
      <c r="AJ1652" s="1" t="s">
        <v>53</v>
      </c>
      <c r="AK1652" s="1" t="s">
        <v>17104</v>
      </c>
      <c r="AL1652" s="1" t="str">
        <f t="shared" si="739"/>
        <v>Scented</v>
      </c>
      <c r="AM1652" s="1" t="b">
        <v>1</v>
      </c>
      <c r="AN1652" s="1" t="b">
        <v>1</v>
      </c>
      <c r="AO1652" s="1" t="b">
        <v>0</v>
      </c>
      <c r="AP1652" s="5" t="s">
        <v>54</v>
      </c>
      <c r="AQ1652" s="5" t="str">
        <f t="shared" si="730"/>
        <v>Light, Medium</v>
      </c>
      <c r="AR1652" s="1" t="s">
        <v>10</v>
      </c>
      <c r="AS1652" s="1" t="str">
        <f t="shared" si="740"/>
        <v>None, Partial</v>
      </c>
      <c r="AT1652" s="1" t="str">
        <f t="shared" si="731"/>
        <v>Partial, Full</v>
      </c>
      <c r="AU1652" s="1" t="s">
        <v>29</v>
      </c>
      <c r="AV1652" s="1" t="str">
        <f t="shared" si="732"/>
        <v>Moist</v>
      </c>
      <c r="AW1652" s="1" t="s">
        <v>146</v>
      </c>
      <c r="AX1652" s="1" t="str">
        <f t="shared" si="733"/>
        <v>Acid</v>
      </c>
      <c r="AY1652" s="1" t="b">
        <v>1</v>
      </c>
      <c r="AZ1652" s="1" t="b">
        <v>0</v>
      </c>
      <c r="BA1652" s="1" t="b">
        <v>0</v>
      </c>
      <c r="BC1652" t="str">
        <f t="shared" si="734"/>
        <v>FALSE</v>
      </c>
      <c r="BE1652" t="str">
        <f t="shared" si="735"/>
        <v>FALSE</v>
      </c>
      <c r="BF1652" s="1" t="b">
        <v>0</v>
      </c>
      <c r="BG1652" s="1" t="b">
        <v>0</v>
      </c>
      <c r="BH1652" s="1" t="b">
        <v>0</v>
      </c>
      <c r="BJ1652" s="1" t="str">
        <f t="shared" si="736"/>
        <v>FALSE</v>
      </c>
      <c r="BL1652" t="str">
        <f t="shared" si="737"/>
        <v>FALSE</v>
      </c>
      <c r="BM1652" s="1" t="b">
        <v>0</v>
      </c>
      <c r="BN1652" s="1" t="b">
        <v>0</v>
      </c>
      <c r="BO1652" s="1">
        <f t="shared" si="741"/>
        <v>6</v>
      </c>
      <c r="BP1652" s="1" t="s">
        <v>11635</v>
      </c>
      <c r="BQ1652" s="1" cm="1">
        <f t="array" ref="BQ1652">_xlfn.IFS(BP1652="None Known",0, LEN(BP1652)&gt;500, 5,LEN(BP1652)&gt;400, 4, LEN(BP1652)&gt;300, 3, LEN(BP1652)&gt;200, 2, LEN(BP1652)&gt;1, 1)</f>
        <v>1</v>
      </c>
      <c r="BR1652" s="1" t="s">
        <v>11636</v>
      </c>
      <c r="BS1652" s="1">
        <v>1</v>
      </c>
      <c r="BT1652" s="1" t="s">
        <v>11637</v>
      </c>
      <c r="BU1652" s="1">
        <v>2</v>
      </c>
      <c r="BV1652" s="1" t="s">
        <v>245</v>
      </c>
      <c r="BW1652" s="1" t="s">
        <v>1301</v>
      </c>
      <c r="BX1652" s="1"/>
      <c r="BY1652" t="str">
        <f>_xlfn.XLOOKUP($B1652,Img_lookup!A:A,Img_lookup!B:B, "Not available")</f>
        <v>f83abfb8-e392-4b46-ba4a-23435989bd16</v>
      </c>
      <c r="BZ1652" t="str">
        <f>_xlfn.XLOOKUP($B1652,Img_lookup!A:A,Img_lookup!C:C, "Not available")</f>
        <v>Leaf Sample - Rhododendron anthopogon (Ericaceae), India, 1880s</v>
      </c>
      <c r="CA1652">
        <f>_xlfn.XLOOKUP($B1652,Img_lookup!A:A,Img_lookup!D:D, "Not available")</f>
        <v>0</v>
      </c>
      <c r="CB1652" t="str">
        <f>_xlfn.XLOOKUP($B1652,Img_lookup!A:A,Img_lookup!E:E, "https://imgur.com/aT5wafe")</f>
        <v>https://api.openverse.engineering/v1/images/f83abfb8-e392-4b46-ba4a-23435989bd16/thumb/</v>
      </c>
    </row>
    <row r="1653" spans="1:80" ht="409.6" x14ac:dyDescent="0.15">
      <c r="A1653" s="1" t="s">
        <v>139</v>
      </c>
      <c r="B1653" s="1" t="s">
        <v>7863</v>
      </c>
      <c r="E1653" s="1" t="s">
        <v>7864</v>
      </c>
      <c r="F1653" s="1" t="s">
        <v>22</v>
      </c>
      <c r="G1653" s="1" t="s">
        <v>22</v>
      </c>
      <c r="H1653" s="11" t="str">
        <f t="shared" si="744"/>
        <v>Perennial</v>
      </c>
      <c r="I1653" s="1" t="s">
        <v>17108</v>
      </c>
      <c r="J1653" s="1">
        <v>12</v>
      </c>
      <c r="K1653" s="1">
        <v>3</v>
      </c>
      <c r="L1653" t="str" cm="1">
        <f t="array" ref="L1653">_xlfn.IFS(J1653+K1653="", "Unknown", J1653+K1653&gt;3, "Large", J1653+K1653&gt;0.5, "Medium", J1653+K1653&gt;0, "Small")</f>
        <v>Large</v>
      </c>
      <c r="M1653" s="1">
        <v>7</v>
      </c>
      <c r="N1653" cm="1">
        <f t="array" ref="N1653">IF($M1653="",INDEX($M$2:$M$2176,MATCH(1,INDEX(($A$2:$A$2176=$A1653)*($M$2:$M$2176&lt;&gt;""),0),0)),$M1653)</f>
        <v>7</v>
      </c>
      <c r="O1653" s="2" t="str">
        <f t="shared" si="738"/>
        <v>Seasonal outdoors</v>
      </c>
      <c r="P1653" s="1" t="s">
        <v>7865</v>
      </c>
      <c r="R1653" t="str">
        <f t="shared" si="742"/>
        <v>Medium</v>
      </c>
      <c r="S1653" s="1" t="s">
        <v>24</v>
      </c>
      <c r="T1653" s="1" t="str">
        <f>LEFT(S1653,FIND("-",S1653)-1)</f>
        <v xml:space="preserve">1 </v>
      </c>
      <c r="U1653" s="1" t="str">
        <f>RIGHT(S1653,FIND("-",S1653)-1)</f>
        <v>12</v>
      </c>
      <c r="V1653" s="1" t="s">
        <v>188</v>
      </c>
      <c r="W1653" s="6" t="str">
        <f t="shared" si="750"/>
        <v>4</v>
      </c>
      <c r="X1653" t="str">
        <f>IF(W1653="1", "January", IF(W1653="2", "February", IF(W1653="3", "March", IF(W1653="4", "April", IF(W1653="5", "May", IF(W1653="6", "June", IF(W1653="7", "July", IF(W1653="8", "August", IF(W1653="9", "September", IF(W1653="10", "October", IF(W1653="11", "November", IF(W1653="12", "December", "Other"))))))))))))</f>
        <v>April</v>
      </c>
      <c r="Y1653" s="2" t="str">
        <f>IF(ISNUMBER(SEARCH("-",V1653)),TRIM(RIGHT(V1653,LEN(V1653)-SEARCH("-",V1653))),V1653)</f>
        <v>5</v>
      </c>
      <c r="Z1653" s="2" t="str">
        <f>IF(Y1653="1", "January", IF(Y1653="2", "February", IF(Y1653="3", "March", IF(Y1653="4", "April", IF(Y1653="5", "May", IF(Y1653="6", "June", IF(Y1653="7", "July", IF(Y1653="8", "August", IF(Y1653="9", "September", IF(Y1653="10", "October", IF(Y1653="11", "November", IF(Y1653="12", "December", "Other"))))))))))))</f>
        <v>May</v>
      </c>
      <c r="AF1653" s="16" t="s">
        <v>24179</v>
      </c>
      <c r="AG1653" s="1" t="str">
        <f t="shared" si="728"/>
        <v xml:space="preserve">Seed </v>
      </c>
      <c r="AH1653" s="2" t="str">
        <f t="shared" si="729"/>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I1653" s="1" t="s">
        <v>7866</v>
      </c>
      <c r="AJ1653" s="1" t="s">
        <v>53</v>
      </c>
      <c r="AK1653" s="1" t="s">
        <v>17104</v>
      </c>
      <c r="AL1653" s="1" t="str">
        <f t="shared" si="739"/>
        <v>Unscented</v>
      </c>
      <c r="AM1653" s="1" t="b">
        <v>0</v>
      </c>
      <c r="AN1653" s="1" t="b">
        <v>1</v>
      </c>
      <c r="AO1653" s="1" t="b">
        <v>0</v>
      </c>
      <c r="AP1653" s="5" t="s">
        <v>54</v>
      </c>
      <c r="AQ1653" s="5" t="str">
        <f t="shared" si="730"/>
        <v>Light, Medium</v>
      </c>
      <c r="AR1653" s="1" t="s">
        <v>10</v>
      </c>
      <c r="AS1653" s="1" t="str">
        <f t="shared" si="740"/>
        <v>None, Partial</v>
      </c>
      <c r="AT1653" s="1" t="str">
        <f t="shared" si="731"/>
        <v>Partial, Full</v>
      </c>
      <c r="AU1653" s="1" t="s">
        <v>29</v>
      </c>
      <c r="AV1653" s="1" t="str">
        <f t="shared" si="732"/>
        <v>Moist</v>
      </c>
      <c r="AW1653" s="1" t="s">
        <v>146</v>
      </c>
      <c r="AX1653" s="1" t="str">
        <f t="shared" si="733"/>
        <v>Acid</v>
      </c>
      <c r="AY1653" s="1" t="b">
        <v>1</v>
      </c>
      <c r="AZ1653" s="1" t="b">
        <v>0</v>
      </c>
      <c r="BA1653" s="1" t="b">
        <v>0</v>
      </c>
      <c r="BC1653" t="str">
        <f t="shared" si="734"/>
        <v>FALSE</v>
      </c>
      <c r="BE1653" t="str">
        <f t="shared" si="735"/>
        <v>FALSE</v>
      </c>
      <c r="BF1653" s="1" t="b">
        <v>0</v>
      </c>
      <c r="BG1653" s="1" t="b">
        <v>0</v>
      </c>
      <c r="BH1653" s="1" t="b">
        <v>0</v>
      </c>
      <c r="BJ1653" s="1" t="str">
        <f t="shared" si="736"/>
        <v>FALSE</v>
      </c>
      <c r="BL1653" t="str">
        <f t="shared" si="737"/>
        <v>FALSE</v>
      </c>
      <c r="BM1653" s="1" t="b">
        <v>0</v>
      </c>
      <c r="BN1653" s="1" t="b">
        <v>0</v>
      </c>
      <c r="BO1653" s="1">
        <f t="shared" si="741"/>
        <v>10</v>
      </c>
      <c r="BP1653" s="1" t="s">
        <v>7867</v>
      </c>
      <c r="BQ1653" s="1" cm="1">
        <f t="array" ref="BQ1653">_xlfn.IFS(BP1653="None Known",0, LEN(BP1653)&gt;500, 5,LEN(BP1653)&gt;400, 4, LEN(BP1653)&gt;300, 3, LEN(BP1653)&gt;200, 2, LEN(BP1653)&gt;1, 1)</f>
        <v>5</v>
      </c>
      <c r="BR1653" s="1" t="s">
        <v>7868</v>
      </c>
      <c r="BS1653" s="1">
        <v>1</v>
      </c>
      <c r="BT1653" s="1" t="s">
        <v>7869</v>
      </c>
      <c r="BU1653" s="1">
        <v>2</v>
      </c>
      <c r="BV1653" s="1" t="s">
        <v>229</v>
      </c>
      <c r="BW1653" s="1" t="s">
        <v>7870</v>
      </c>
      <c r="BX1653" s="1"/>
      <c r="BY1653" t="str">
        <f>_xlfn.XLOOKUP($B1653,Img_lookup!A:A,Img_lookup!B:B, "Not available")</f>
        <v>445e775f-6194-4905-b408-143b2f63d239</v>
      </c>
      <c r="BZ1653" t="str">
        <f>_xlfn.XLOOKUP($B1653,Img_lookup!A:A,Img_lookup!C:C, "Not available")</f>
        <v>Rose bay, Tree Rhododendron. Rhododendron arboreum. Bright red flowers on evergreen large shrub or small Tree. The national flower of Nepal. The American flora vol. 2, by Strong, Asa B. (1855)</v>
      </c>
      <c r="CA1653" t="str">
        <f>_xlfn.XLOOKUP($B1653,Img_lookup!A:A,Img_lookup!D:D, "Not available")</f>
        <v>Swallowtail Garden Seeds</v>
      </c>
      <c r="CB1653" t="str">
        <f>_xlfn.XLOOKUP($B1653,Img_lookup!A:A,Img_lookup!E:E, "https://imgur.com/aT5wafe")</f>
        <v>https://api.openverse.engineering/v1/images/445e775f-6194-4905-b408-143b2f63d239/thumb/</v>
      </c>
    </row>
    <row r="1654" spans="1:80" ht="409.6" x14ac:dyDescent="0.15">
      <c r="A1654" s="1" t="s">
        <v>139</v>
      </c>
      <c r="B1654" s="1" t="s">
        <v>1295</v>
      </c>
      <c r="C1654" s="1" t="s">
        <v>1296</v>
      </c>
      <c r="E1654" s="1" t="s">
        <v>1168</v>
      </c>
      <c r="F1654" s="1" t="s">
        <v>22</v>
      </c>
      <c r="G1654" s="1" t="s">
        <v>22</v>
      </c>
      <c r="H1654" s="11" t="str">
        <f t="shared" si="744"/>
        <v>Perennial</v>
      </c>
      <c r="I1654" s="1" t="s">
        <v>17108</v>
      </c>
      <c r="J1654" s="1">
        <v>2</v>
      </c>
      <c r="L1654" t="str" cm="1">
        <f t="array" ref="L1654">_xlfn.IFS(J1654+K1654="", "Unknown", J1654+K1654&gt;3, "Large", J1654+K1654&gt;0.5, "Medium", J1654+K1654&gt;0, "Small")</f>
        <v>Medium</v>
      </c>
      <c r="M1654" s="1">
        <v>6</v>
      </c>
      <c r="N1654" cm="1">
        <f t="array" ref="N1654">IF($M1654="",INDEX($M$2:$M$2176,MATCH(1,INDEX(($A$2:$A$2176=$A1654)*($M$2:$M$2176&lt;&gt;""),0),0)),$M1654)</f>
        <v>6</v>
      </c>
      <c r="O1654" s="2" t="str">
        <f t="shared" si="738"/>
        <v>Seasonal outdoors</v>
      </c>
      <c r="P1654" s="1" t="s">
        <v>1297</v>
      </c>
      <c r="R1654" t="str">
        <f t="shared" si="742"/>
        <v>Medium</v>
      </c>
      <c r="S1654" s="1" t="s">
        <v>24</v>
      </c>
      <c r="T1654" s="1" t="str">
        <f>LEFT(S1654,FIND("-",S1654)-1)</f>
        <v xml:space="preserve">1 </v>
      </c>
      <c r="U1654" s="1" t="str">
        <f>RIGHT(S1654,FIND("-",S1654)-1)</f>
        <v>12</v>
      </c>
      <c r="V1654" s="1">
        <v>6</v>
      </c>
      <c r="W1654" s="6">
        <f t="shared" si="750"/>
        <v>6</v>
      </c>
      <c r="X1654" t="str">
        <f>IF(W1654=1, "January", IF(W1654=2, "February", IF(W1654=3, "March", IF(W1654=4, "April", IF(W1654=5, "May", IF(W1654=6, "June", IF(W1654=7, "July", IF(W1654=8, "August", IF(W1654=9, "September", IF(W1654=10, "October", IF(W1654=11, "November", IF(W1654=12, "December", "Other"))))))))))))</f>
        <v>June</v>
      </c>
      <c r="Y1654" s="1"/>
      <c r="Z1654" s="1"/>
      <c r="AA1654" s="1">
        <v>8</v>
      </c>
      <c r="AB1654" s="1">
        <f>IF(ISNUMBER(SEARCH("-",AA1654)),TRIM(LEFT(AA1654,FIND("-",AA1654)-1)),AA1654)</f>
        <v>8</v>
      </c>
      <c r="AC1654" s="1" t="str">
        <f>IF(AB1654=1, "January", IF(AB1654=2, "February", IF(AB1654=3, "March", IF(AB1654=4, "April", IF(AB1654=5, "May", IF(AB1654=6, "June", IF(AB1654=7, "July", IF(AB1654=8, "August", IF(AB1654=9, "September", IF(AB1654=10, "October", IF(AB1654=11, "November", IF(AB1654=12, "December", "Other"))))))))))))</f>
        <v>August</v>
      </c>
      <c r="AD1654" s="1"/>
      <c r="AE1654" s="1"/>
      <c r="AF1654" s="16" t="s">
        <v>24179</v>
      </c>
      <c r="AG1654" s="1" t="str">
        <f t="shared" si="728"/>
        <v xml:space="preserve">Seed </v>
      </c>
      <c r="AH1654" s="2" t="str">
        <f t="shared" si="729"/>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I1654" s="1" t="s">
        <v>1298</v>
      </c>
      <c r="AJ1654" s="1" t="s">
        <v>53</v>
      </c>
      <c r="AK1654" s="1" t="s">
        <v>17104</v>
      </c>
      <c r="AL1654" s="1" t="str">
        <f t="shared" si="739"/>
        <v>Unscented</v>
      </c>
      <c r="AM1654" s="1" t="b">
        <v>0</v>
      </c>
      <c r="AN1654" s="1" t="b">
        <v>1</v>
      </c>
      <c r="AO1654" s="1" t="b">
        <v>0</v>
      </c>
      <c r="AP1654" s="5" t="s">
        <v>54</v>
      </c>
      <c r="AQ1654" s="5" t="str">
        <f t="shared" si="730"/>
        <v>Light, Medium</v>
      </c>
      <c r="AR1654" s="1" t="s">
        <v>120</v>
      </c>
      <c r="AS1654" s="1" t="str">
        <f t="shared" si="740"/>
        <v>Partial</v>
      </c>
      <c r="AT1654" s="1" t="str">
        <f t="shared" si="731"/>
        <v>Partial</v>
      </c>
      <c r="AU1654" s="1" t="s">
        <v>29</v>
      </c>
      <c r="AV1654" s="1" t="str">
        <f t="shared" si="732"/>
        <v>Moist</v>
      </c>
      <c r="AW1654" s="1" t="s">
        <v>146</v>
      </c>
      <c r="AX1654" s="1" t="str">
        <f t="shared" si="733"/>
        <v>Acid</v>
      </c>
      <c r="AY1654" s="1" t="b">
        <v>1</v>
      </c>
      <c r="AZ1654" s="1" t="b">
        <v>0</v>
      </c>
      <c r="BA1654" s="1" t="b">
        <v>0</v>
      </c>
      <c r="BC1654" t="str">
        <f t="shared" si="734"/>
        <v>FALSE</v>
      </c>
      <c r="BE1654" t="str">
        <f t="shared" si="735"/>
        <v>FALSE</v>
      </c>
      <c r="BF1654" s="1" t="b">
        <v>0</v>
      </c>
      <c r="BG1654" s="1" t="b">
        <v>0</v>
      </c>
      <c r="BH1654" s="1" t="b">
        <v>0</v>
      </c>
      <c r="BJ1654" s="1" t="str">
        <f t="shared" si="736"/>
        <v>FALSE</v>
      </c>
      <c r="BL1654" t="str">
        <f t="shared" si="737"/>
        <v>FALSE</v>
      </c>
      <c r="BM1654" s="1" t="b">
        <v>0</v>
      </c>
      <c r="BN1654" s="1" t="b">
        <v>0</v>
      </c>
      <c r="BO1654" s="1">
        <f t="shared" si="741"/>
        <v>4</v>
      </c>
      <c r="BP1654" s="1" t="s">
        <v>1299</v>
      </c>
      <c r="BQ1654" s="1" cm="1">
        <f t="array" ref="BQ1654">_xlfn.IFS(BP1654="None Known",0, LEN(BP1654)&gt;500, 5,LEN(BP1654)&gt;400, 4, LEN(BP1654)&gt;300, 3, LEN(BP1654)&gt;200, 2, LEN(BP1654)&gt;1, 1)</f>
        <v>1</v>
      </c>
      <c r="BR1654" s="1" t="s">
        <v>1300</v>
      </c>
      <c r="BS1654" s="1">
        <v>1</v>
      </c>
      <c r="BT1654" s="1" t="s">
        <v>31</v>
      </c>
      <c r="BU1654" s="1">
        <v>0</v>
      </c>
      <c r="BV1654" s="1" t="s">
        <v>34</v>
      </c>
      <c r="BW1654" s="1" t="s">
        <v>1301</v>
      </c>
      <c r="BX1654" s="1"/>
      <c r="BY1654" t="str">
        <f>_xlfn.XLOOKUP($B1654,Img_lookup!A:A,Img_lookup!B:B, "Not available")</f>
        <v>89178235-e3dd-4fb0-bf35-51c561053685</v>
      </c>
      <c r="BZ1654" t="str">
        <f>_xlfn.XLOOKUP($B1654,Img_lookup!A:A,Img_lookup!C:C, "Not available")</f>
        <v>Azalea. Rhododendron indicum - 1867</v>
      </c>
      <c r="CA1654" t="str">
        <f>_xlfn.XLOOKUP($B1654,Img_lookup!A:A,Img_lookup!D:D, "Not available")</f>
        <v>Swallowtail Garden Seeds</v>
      </c>
      <c r="CB1654" t="str">
        <f>_xlfn.XLOOKUP($B1654,Img_lookup!A:A,Img_lookup!E:E, "https://imgur.com/aT5wafe")</f>
        <v>https://api.openverse.engineering/v1/images/89178235-e3dd-4fb0-bf35-51c561053685/thumb/</v>
      </c>
    </row>
    <row r="1655" spans="1:80" ht="409.6" x14ac:dyDescent="0.15">
      <c r="A1655" s="1" t="s">
        <v>139</v>
      </c>
      <c r="B1655" s="1" t="s">
        <v>6783</v>
      </c>
      <c r="D1655" s="1" t="s">
        <v>6784</v>
      </c>
      <c r="E1655" s="1" t="s">
        <v>1168</v>
      </c>
      <c r="F1655" s="1" t="s">
        <v>22</v>
      </c>
      <c r="G1655" s="1" t="s">
        <v>22</v>
      </c>
      <c r="H1655" s="11" t="str">
        <f t="shared" si="744"/>
        <v>Perennial</v>
      </c>
      <c r="I1655" s="1" t="s">
        <v>17107</v>
      </c>
      <c r="J1655" s="1">
        <v>2</v>
      </c>
      <c r="L1655" t="str" cm="1">
        <f t="array" ref="L1655">_xlfn.IFS(J1655+K1655="", "Unknown", J1655+K1655&gt;3, "Large", J1655+K1655&gt;0.5, "Medium", J1655+K1655&gt;0, "Small")</f>
        <v>Medium</v>
      </c>
      <c r="M1655" s="1">
        <v>5</v>
      </c>
      <c r="N1655" cm="1">
        <f t="array" ref="N1655">IF($M1655="",INDEX($M$2:$M$2176,MATCH(1,INDEX(($A$2:$A$2176=$A1655)*($M$2:$M$2176&lt;&gt;""),0),0)),$M1655)</f>
        <v>5</v>
      </c>
      <c r="O1655" s="2" t="str">
        <f t="shared" si="738"/>
        <v>Seasonal outdoors</v>
      </c>
      <c r="P1655" s="1" t="s">
        <v>6785</v>
      </c>
      <c r="R1655" t="str">
        <f t="shared" si="742"/>
        <v>Medium</v>
      </c>
      <c r="T1655" s="1"/>
      <c r="U1655" s="1"/>
      <c r="V1655" s="1" t="s">
        <v>188</v>
      </c>
      <c r="W1655" s="6" t="str">
        <f t="shared" si="750"/>
        <v>4</v>
      </c>
      <c r="X1655" t="str">
        <f>IF(W1655="1", "January", IF(W1655="2", "February", IF(W1655="3", "March", IF(W1655="4", "April", IF(W1655="5", "May", IF(W1655="6", "June", IF(W1655="7", "July", IF(W1655="8", "August", IF(W1655="9", "September", IF(W1655="10", "October", IF(W1655="11", "November", IF(W1655="12", "December", "Other"))))))))))))</f>
        <v>April</v>
      </c>
      <c r="Y1655" s="2" t="str">
        <f>IF(ISNUMBER(SEARCH("-",V1655)),TRIM(RIGHT(V1655,LEN(V1655)-SEARCH("-",V1655))),V1655)</f>
        <v>5</v>
      </c>
      <c r="Z1655" s="2" t="str">
        <f>IF(Y1655="1", "January", IF(Y1655="2", "February", IF(Y1655="3", "March", IF(Y1655="4", "April", IF(Y1655="5", "May", IF(Y1655="6", "June", IF(Y1655="7", "July", IF(Y1655="8", "August", IF(Y1655="9", "September", IF(Y1655="10", "October", IF(Y1655="11", "November", IF(Y1655="12", "December", "Other"))))))))))))</f>
        <v>May</v>
      </c>
      <c r="AF1655" s="16" t="s">
        <v>24179</v>
      </c>
      <c r="AG1655" s="1" t="str">
        <f t="shared" si="728"/>
        <v xml:space="preserve">Seed </v>
      </c>
      <c r="AH1655" s="2" t="str">
        <f t="shared" si="729"/>
        <v>Best sown in a greenhouse as soon as it is ripe in the autumn and given artificial light. Alternatively sow the seed in a lightly shaded part of the warm greenhouse in late winter or in a cold greenhouse in April. Surface-sow the seed and do not allow the compost to become dry[200]. Pot up the seedlings when they are large enough to handle and grow on in a greenhouse for at least the first winter.
Layering in late July. Takes 15 - 24 months[78].
Cuttings of half-ripe wood, August in a frame. Difficult[78].</v>
      </c>
      <c r="AI1655" s="1" t="s">
        <v>6786</v>
      </c>
      <c r="AJ1655" s="1" t="s">
        <v>53</v>
      </c>
      <c r="AK1655" s="1" t="s">
        <v>17104</v>
      </c>
      <c r="AL1655" s="1" t="str">
        <f t="shared" si="739"/>
        <v>Unscented</v>
      </c>
      <c r="AM1655" s="1" t="b">
        <v>0</v>
      </c>
      <c r="AN1655" s="1" t="b">
        <v>1</v>
      </c>
      <c r="AO1655" s="1" t="b">
        <v>0</v>
      </c>
      <c r="AP1655" s="5" t="s">
        <v>54</v>
      </c>
      <c r="AQ1655" s="5" t="str">
        <f t="shared" si="730"/>
        <v>Light, Medium</v>
      </c>
      <c r="AR1655" s="1" t="s">
        <v>10</v>
      </c>
      <c r="AS1655" s="1" t="str">
        <f t="shared" si="740"/>
        <v>None, Partial</v>
      </c>
      <c r="AT1655" s="1" t="str">
        <f t="shared" si="731"/>
        <v>Partial, Full</v>
      </c>
      <c r="AU1655" s="1" t="s">
        <v>29</v>
      </c>
      <c r="AV1655" s="1" t="str">
        <f t="shared" si="732"/>
        <v>Moist</v>
      </c>
      <c r="AW1655" s="1" t="s">
        <v>146</v>
      </c>
      <c r="AX1655" s="1" t="str">
        <f t="shared" si="733"/>
        <v>Acid</v>
      </c>
      <c r="AY1655" s="1" t="b">
        <v>1</v>
      </c>
      <c r="AZ1655" s="1" t="b">
        <v>0</v>
      </c>
      <c r="BA1655" s="1" t="b">
        <v>0</v>
      </c>
      <c r="BC1655" t="str">
        <f t="shared" si="734"/>
        <v>FALSE</v>
      </c>
      <c r="BE1655" t="str">
        <f t="shared" si="735"/>
        <v>FALSE</v>
      </c>
      <c r="BF1655" s="1" t="b">
        <v>0</v>
      </c>
      <c r="BG1655" s="1" t="b">
        <v>0</v>
      </c>
      <c r="BH1655" s="1" t="b">
        <v>0</v>
      </c>
      <c r="BJ1655" s="1" t="str">
        <f t="shared" si="736"/>
        <v>FALSE</v>
      </c>
      <c r="BL1655" t="str">
        <f t="shared" si="737"/>
        <v>FALSE</v>
      </c>
      <c r="BM1655" s="1" t="b">
        <v>0</v>
      </c>
      <c r="BN1655" s="1" t="b">
        <v>0</v>
      </c>
      <c r="BO1655" s="1">
        <f t="shared" si="741"/>
        <v>4</v>
      </c>
      <c r="BP1655" s="1" t="s">
        <v>31</v>
      </c>
      <c r="BQ1655" s="1" cm="1">
        <f t="array" ref="BQ1655">_xlfn.IFS(BP1655="None Known",0, LEN(BP1655)&gt;500, 5,LEN(BP1655)&gt;400, 4, LEN(BP1655)&gt;300, 3, LEN(BP1655)&gt;200, 2, LEN(BP1655)&gt;1, 1)</f>
        <v>0</v>
      </c>
      <c r="BR1655" s="1" t="s">
        <v>6787</v>
      </c>
      <c r="BS1655" s="1">
        <v>1</v>
      </c>
      <c r="BT1655" s="1" t="s">
        <v>6788</v>
      </c>
      <c r="BU1655" s="1">
        <v>1</v>
      </c>
      <c r="BW1655" s="1" t="s">
        <v>1301</v>
      </c>
      <c r="BX1655" s="1"/>
      <c r="BY1655" t="str">
        <f>_xlfn.XLOOKUP($B1655,Img_lookup!A:A,Img_lookup!B:B, "Not available")</f>
        <v>b42c17b8-b5cb-4028-9ded-566bbf5dc497</v>
      </c>
      <c r="BZ1655" t="str">
        <f>_xlfn.XLOOKUP($B1655,Img_lookup!A:A,Img_lookup!C:C, "Not available")</f>
        <v>Rhododendron japonicum</v>
      </c>
      <c r="CA1655" t="str">
        <f>_xlfn.XLOOKUP($B1655,Img_lookup!A:A,Img_lookup!D:D, "Not available")</f>
        <v>P. H. Dorsett and W. J. Morse</v>
      </c>
      <c r="CB1655" t="str">
        <f>_xlfn.XLOOKUP($B1655,Img_lookup!A:A,Img_lookup!E:E, "https://imgur.com/aT5wafe")</f>
        <v>https://api.openverse.engineering/v1/images/b42c17b8-b5cb-4028-9ded-566bbf5dc497/thumb/</v>
      </c>
    </row>
    <row r="1656" spans="1:80" ht="409.6" x14ac:dyDescent="0.15">
      <c r="A1656" s="1" t="s">
        <v>1998</v>
      </c>
      <c r="B1656" s="1" t="s">
        <v>8743</v>
      </c>
      <c r="C1656" s="1" t="s">
        <v>8744</v>
      </c>
      <c r="D1656" s="1" t="s">
        <v>8745</v>
      </c>
      <c r="E1656" s="1" t="s">
        <v>8746</v>
      </c>
      <c r="F1656" s="1" t="s">
        <v>22</v>
      </c>
      <c r="G1656" s="1" t="s">
        <v>22</v>
      </c>
      <c r="H1656" s="11" t="str">
        <f t="shared" si="744"/>
        <v>Perennial</v>
      </c>
      <c r="I1656" s="1" t="s">
        <v>17107</v>
      </c>
      <c r="J1656" s="1">
        <v>1.2000000479999999</v>
      </c>
      <c r="K1656" s="1">
        <v>1.5</v>
      </c>
      <c r="L1656" t="str" cm="1">
        <f t="array" ref="L1656">_xlfn.IFS(J1656+K1656="", "Unknown", J1656+K1656&gt;3, "Large", J1656+K1656&gt;0.5, "Medium", J1656+K1656&gt;0, "Small")</f>
        <v>Medium</v>
      </c>
      <c r="M1656" s="1">
        <v>3</v>
      </c>
      <c r="N1656" cm="1">
        <f t="array" ref="N1656">IF($M1656="",INDEX($M$2:$M$2176,MATCH(1,INDEX(($A$2:$A$2176=$A1656)*($M$2:$M$2176&lt;&gt;""),0),0)),$M1656)</f>
        <v>3</v>
      </c>
      <c r="O1656" s="2" t="str">
        <f t="shared" si="738"/>
        <v>Hardy to cold</v>
      </c>
      <c r="P1656" s="1" t="s">
        <v>8747</v>
      </c>
      <c r="R1656" t="str">
        <f t="shared" si="742"/>
        <v>Medium</v>
      </c>
      <c r="T1656" s="1"/>
      <c r="U1656" s="1"/>
      <c r="V1656" s="1">
        <v>4</v>
      </c>
      <c r="W1656" s="6">
        <f t="shared" si="750"/>
        <v>4</v>
      </c>
      <c r="X1656" t="str">
        <f>IF(W1656=1, "January", IF(W1656=2, "February", IF(W1656=3, "March", IF(W1656=4, "April", IF(W1656=5, "May", IF(W1656=6, "June", IF(W1656=7, "July", IF(W1656=8, "August", IF(W1656=9, "September", IF(W1656=10, "October", IF(W1656=11, "November", IF(W1656=12, "December", "Other"))))))))))))</f>
        <v>April</v>
      </c>
      <c r="Y1656" s="1"/>
      <c r="Z1656" s="1"/>
      <c r="AA1656" s="1">
        <v>9</v>
      </c>
      <c r="AB1656" s="1">
        <f>IF(ISNUMBER(SEARCH("-",AA1656)),TRIM(LEFT(AA1656,FIND("-",AA1656)-1)),AA1656)</f>
        <v>9</v>
      </c>
      <c r="AC1656" s="1" t="str">
        <f>IF(AB1656=1, "January", IF(AB1656=2, "February", IF(AB1656=3, "March", IF(AB1656=4, "April", IF(AB1656=5, "May", IF(AB1656=6, "June", IF(AB1656=7, "July", IF(AB1656=8, "August", IF(AB1656=9, "September", IF(AB1656=10, "October", IF(AB1656=11, "November", IF(AB1656=12, "December", "Other"))))))))))))</f>
        <v>September</v>
      </c>
      <c r="AD1656" s="1"/>
      <c r="AE1656" s="1"/>
      <c r="AF1656" s="16" t="s">
        <v>24180</v>
      </c>
      <c r="AG1656" s="1" t="str">
        <f t="shared" si="728"/>
        <v xml:space="preserve">Seed </v>
      </c>
      <c r="AH1656"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56" s="1" t="s">
        <v>8748</v>
      </c>
      <c r="AJ1656" s="1" t="s">
        <v>26</v>
      </c>
      <c r="AK1656" s="1" t="s">
        <v>17105</v>
      </c>
      <c r="AL1656" s="1" t="str">
        <f t="shared" si="739"/>
        <v>Scented</v>
      </c>
      <c r="AM1656" s="1" t="b">
        <v>1</v>
      </c>
      <c r="AN1656" s="1" t="b">
        <v>0</v>
      </c>
      <c r="AO1656" s="1" t="b">
        <v>0</v>
      </c>
      <c r="AP1656" s="5" t="s">
        <v>28</v>
      </c>
      <c r="AQ1656" s="5" t="str">
        <f t="shared" si="730"/>
        <v>Light, Medium, Heavy</v>
      </c>
      <c r="AR1656" s="1" t="s">
        <v>30</v>
      </c>
      <c r="AS1656" s="1" t="str">
        <f t="shared" si="740"/>
        <v>None</v>
      </c>
      <c r="AT1656" s="1" t="str">
        <f t="shared" si="731"/>
        <v>Full</v>
      </c>
      <c r="AU1656" s="1" t="s">
        <v>11</v>
      </c>
      <c r="AV1656" s="1" t="str">
        <f t="shared" si="732"/>
        <v>Dry, Moist</v>
      </c>
      <c r="AW1656" s="1" t="s">
        <v>12</v>
      </c>
      <c r="AX1656" s="1" t="str">
        <f t="shared" si="733"/>
        <v>Acid, Neutral, Alkaline</v>
      </c>
      <c r="AY1656" s="1" t="b">
        <v>0</v>
      </c>
      <c r="AZ1656" s="1" t="b">
        <v>0</v>
      </c>
      <c r="BA1656" s="1" t="b">
        <v>0</v>
      </c>
      <c r="BC1656" t="str">
        <f t="shared" si="734"/>
        <v>FALSE</v>
      </c>
      <c r="BE1656" t="str">
        <f t="shared" si="735"/>
        <v>FALSE</v>
      </c>
      <c r="BF1656" s="1" t="b">
        <v>1</v>
      </c>
      <c r="BG1656" s="1" t="b">
        <v>0</v>
      </c>
      <c r="BH1656" s="1" t="b">
        <v>1</v>
      </c>
      <c r="BI1656" s="1" t="s">
        <v>77</v>
      </c>
      <c r="BJ1656" s="1" t="str">
        <f t="shared" si="736"/>
        <v>TRUE</v>
      </c>
      <c r="BK1656" s="1" t="s">
        <v>30</v>
      </c>
      <c r="BL1656" t="str">
        <f t="shared" si="737"/>
        <v>FALSE</v>
      </c>
      <c r="BM1656" s="1" t="b">
        <v>0</v>
      </c>
      <c r="BN1656" s="1" t="b">
        <v>0</v>
      </c>
      <c r="BO1656" s="1">
        <f t="shared" si="741"/>
        <v>19</v>
      </c>
      <c r="BP1656" s="1" t="s">
        <v>8749</v>
      </c>
      <c r="BQ1656" s="1" cm="1">
        <f t="array" ref="BQ1656">_xlfn.IFS(BP1656="None Known",0, LEN(BP1656)&gt;500, 5,LEN(BP1656)&gt;400, 4, LEN(BP1656)&gt;300, 3, LEN(BP1656)&gt;200, 2, LEN(BP1656)&gt;1, 1)</f>
        <v>5</v>
      </c>
      <c r="BR1656" s="1" t="s">
        <v>8750</v>
      </c>
      <c r="BS1656" s="1">
        <v>4</v>
      </c>
      <c r="BT1656" s="1" t="s">
        <v>8751</v>
      </c>
      <c r="BU1656" s="1">
        <v>2</v>
      </c>
      <c r="BV1656" s="1" t="s">
        <v>1258</v>
      </c>
      <c r="BW1656" s="1" t="s">
        <v>2006</v>
      </c>
      <c r="BX1656" s="1"/>
      <c r="BY1656" t="str">
        <f>_xlfn.XLOOKUP($B1656,Img_lookup!A:A,Img_lookup!B:B, "Not available")</f>
        <v>eeaa28e7-9e46-4171-8d1a-b329764b77d2</v>
      </c>
      <c r="BZ1656" t="str">
        <f>_xlfn.XLOOKUP($B1656,Img_lookup!A:A,Img_lookup!C:C, "Not available")</f>
        <v>160430 069 The High Line - Phlox divaricata 'Blue Moon', Tiarella cordifolia, Rhus aromatica 'Gro-low', Geranium macrorrhizum 'Spessart'</v>
      </c>
      <c r="CA1656" t="str">
        <f>_xlfn.XLOOKUP($B1656,Img_lookup!A:A,Img_lookup!D:D, "Not available")</f>
        <v>cultivar413</v>
      </c>
      <c r="CB1656" t="str">
        <f>_xlfn.XLOOKUP($B1656,Img_lookup!A:A,Img_lookup!E:E, "https://imgur.com/aT5wafe")</f>
        <v>https://api.openverse.engineering/v1/images/eeaa28e7-9e46-4171-8d1a-b329764b77d2/thumb/</v>
      </c>
    </row>
    <row r="1657" spans="1:80" ht="409.6" x14ac:dyDescent="0.15">
      <c r="A1657" s="1" t="s">
        <v>1998</v>
      </c>
      <c r="B1657" s="1" t="s">
        <v>5174</v>
      </c>
      <c r="C1657" s="1" t="s">
        <v>5175</v>
      </c>
      <c r="D1657" s="1" t="s">
        <v>5176</v>
      </c>
      <c r="E1657" s="1" t="s">
        <v>606</v>
      </c>
      <c r="F1657" s="1" t="s">
        <v>62</v>
      </c>
      <c r="G1657" s="1" t="s">
        <v>62</v>
      </c>
      <c r="H1657" s="11" t="str">
        <f t="shared" si="744"/>
        <v>Perennial</v>
      </c>
      <c r="I1657" s="1" t="s">
        <v>17107</v>
      </c>
      <c r="J1657" s="1">
        <v>6</v>
      </c>
      <c r="L1657" t="str" cm="1">
        <f t="array" ref="L1657">_xlfn.IFS(J1657+K1657="", "Unknown", J1657+K1657&gt;3, "Large", J1657+K1657&gt;0.5, "Medium", J1657+K1657&gt;0, "Small")</f>
        <v>Large</v>
      </c>
      <c r="M1657" s="1">
        <v>8</v>
      </c>
      <c r="N1657" cm="1">
        <f t="array" ref="N1657">IF($M1657="",INDEX($M$2:$M$2176,MATCH(1,INDEX(($A$2:$A$2176=$A1657)*($M$2:$M$2176&lt;&gt;""),0),0)),$M1657)</f>
        <v>8</v>
      </c>
      <c r="O1657" s="2" t="str">
        <f t="shared" si="738"/>
        <v>Grown indoors</v>
      </c>
      <c r="P1657" s="1" t="s">
        <v>5177</v>
      </c>
      <c r="R1657" t="str">
        <f t="shared" si="742"/>
        <v>Medium</v>
      </c>
      <c r="T1657" s="1"/>
      <c r="U1657" s="1"/>
      <c r="V1657" s="1">
        <v>8</v>
      </c>
      <c r="W1657" s="6">
        <f t="shared" si="750"/>
        <v>8</v>
      </c>
      <c r="X1657" t="str">
        <f>IF(W1657=1, "January", IF(W1657=2, "February", IF(W1657=3, "March", IF(W1657=4, "April", IF(W1657=5, "May", IF(W1657=6, "June", IF(W1657=7, "July", IF(W1657=8, "August", IF(W1657=9, "September", IF(W1657=10, "October", IF(W1657=11, "November", IF(W1657=12, "December", "Other"))))))))))))</f>
        <v>August</v>
      </c>
      <c r="AF1657" s="16" t="s">
        <v>24180</v>
      </c>
      <c r="AG1657" s="1" t="str">
        <f t="shared" si="728"/>
        <v xml:space="preserve">Seed </v>
      </c>
      <c r="AH1657"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57" s="1" t="s">
        <v>5178</v>
      </c>
      <c r="AJ1657" s="1" t="s">
        <v>26</v>
      </c>
      <c r="AK1657" s="1" t="s">
        <v>17105</v>
      </c>
      <c r="AL1657" s="1" t="str">
        <f t="shared" si="739"/>
        <v>Unscented</v>
      </c>
      <c r="AM1657" s="1" t="b">
        <v>0</v>
      </c>
      <c r="AN1657" s="1" t="b">
        <v>0</v>
      </c>
      <c r="AO1657" s="1" t="b">
        <v>0</v>
      </c>
      <c r="AP1657" s="5" t="s">
        <v>28</v>
      </c>
      <c r="AQ1657" s="5" t="str">
        <f t="shared" si="730"/>
        <v>Light, Medium, Heavy</v>
      </c>
      <c r="AR1657" s="1" t="s">
        <v>30</v>
      </c>
      <c r="AS1657" s="1" t="str">
        <f t="shared" si="740"/>
        <v>None</v>
      </c>
      <c r="AT1657" s="1" t="str">
        <f t="shared" si="731"/>
        <v>Full</v>
      </c>
      <c r="AU1657" s="1" t="s">
        <v>29</v>
      </c>
      <c r="AV1657" s="1" t="str">
        <f t="shared" si="732"/>
        <v>Moist</v>
      </c>
      <c r="AW1657" s="1" t="s">
        <v>12</v>
      </c>
      <c r="AX1657" s="1" t="str">
        <f t="shared" si="733"/>
        <v>Acid, Neutral, Alkaline</v>
      </c>
      <c r="AY1657" s="1" t="b">
        <v>0</v>
      </c>
      <c r="AZ1657" s="1" t="b">
        <v>0</v>
      </c>
      <c r="BA1657" s="1" t="b">
        <v>0</v>
      </c>
      <c r="BC1657" t="str">
        <f t="shared" si="734"/>
        <v>FALSE</v>
      </c>
      <c r="BE1657" t="str">
        <f t="shared" si="735"/>
        <v>FALSE</v>
      </c>
      <c r="BF1657" s="1" t="b">
        <v>0</v>
      </c>
      <c r="BG1657" s="1" t="b">
        <v>0</v>
      </c>
      <c r="BH1657" s="1" t="b">
        <v>0</v>
      </c>
      <c r="BI1657" s="1" t="s">
        <v>77</v>
      </c>
      <c r="BJ1657" s="1" t="str">
        <f t="shared" si="736"/>
        <v>TRUE</v>
      </c>
      <c r="BK1657" s="1" t="s">
        <v>30</v>
      </c>
      <c r="BL1657" t="str">
        <f t="shared" si="737"/>
        <v>FALSE</v>
      </c>
      <c r="BM1657" s="1" t="b">
        <v>0</v>
      </c>
      <c r="BN1657" s="1" t="b">
        <v>0</v>
      </c>
      <c r="BO1657" s="1">
        <f t="shared" si="741"/>
        <v>17</v>
      </c>
      <c r="BP1657" s="1" t="s">
        <v>5179</v>
      </c>
      <c r="BQ1657" s="1" cm="1">
        <f t="array" ref="BQ1657">_xlfn.IFS(BP1657="None Known",0, LEN(BP1657)&gt;500, 5,LEN(BP1657)&gt;400, 4, LEN(BP1657)&gt;300, 3, LEN(BP1657)&gt;200, 2, LEN(BP1657)&gt;1, 1)</f>
        <v>5</v>
      </c>
      <c r="BR1657" s="1" t="s">
        <v>5180</v>
      </c>
      <c r="BS1657" s="1">
        <v>3</v>
      </c>
      <c r="BT1657" s="1" t="s">
        <v>5181</v>
      </c>
      <c r="BU1657" s="1">
        <v>3</v>
      </c>
      <c r="BV1657" s="1" t="s">
        <v>5182</v>
      </c>
      <c r="BW1657" s="1" t="s">
        <v>2006</v>
      </c>
      <c r="BX1657" s="1"/>
      <c r="BY1657" t="str">
        <f>_xlfn.XLOOKUP($B1657,Img_lookup!A:A,Img_lookup!B:B, "Not available")</f>
        <v>cddeecf4-c238-4aa3-aff8-249aa3b2eeed</v>
      </c>
      <c r="BZ1657" t="str">
        <f>_xlfn.XLOOKUP($B1657,Img_lookup!A:A,Img_lookup!C:C, "Not available")</f>
        <v>Mu·ªëi-Rhus-chinensis-2</v>
      </c>
      <c r="CA1657" t="str">
        <f>_xlfn.XLOOKUP($B1657,Img_lookup!A:A,Img_lookup!D:D, "Not available")</f>
        <v>vanlaphoang</v>
      </c>
      <c r="CB1657" t="str">
        <f>_xlfn.XLOOKUP($B1657,Img_lookup!A:A,Img_lookup!E:E, "https://imgur.com/aT5wafe")</f>
        <v>https://api.openverse.engineering/v1/images/cddeecf4-c238-4aa3-aff8-249aa3b2eeed/thumb/</v>
      </c>
    </row>
    <row r="1658" spans="1:80" ht="409.6" x14ac:dyDescent="0.15">
      <c r="A1658" s="1" t="s">
        <v>1998</v>
      </c>
      <c r="B1658" s="1" t="s">
        <v>8119</v>
      </c>
      <c r="C1658" s="1" t="s">
        <v>8120</v>
      </c>
      <c r="E1658" s="1" t="s">
        <v>8121</v>
      </c>
      <c r="F1658" s="1" t="s">
        <v>22</v>
      </c>
      <c r="G1658" s="1" t="s">
        <v>22</v>
      </c>
      <c r="H1658" s="11" t="str">
        <f t="shared" si="744"/>
        <v>Perennial</v>
      </c>
      <c r="I1658" s="1" t="s">
        <v>17107</v>
      </c>
      <c r="J1658" s="1">
        <v>2</v>
      </c>
      <c r="K1658" s="1">
        <v>2</v>
      </c>
      <c r="L1658" t="str" cm="1">
        <f t="array" ref="L1658">_xlfn.IFS(J1658+K1658="", "Unknown", J1658+K1658&gt;3, "Large", J1658+K1658&gt;0.5, "Medium", J1658+K1658&gt;0, "Small")</f>
        <v>Large</v>
      </c>
      <c r="M1658" s="1">
        <v>5</v>
      </c>
      <c r="N1658" cm="1">
        <f t="array" ref="N1658">IF($M1658="",INDEX($M$2:$M$2176,MATCH(1,INDEX(($A$2:$A$2176=$A1658)*($M$2:$M$2176&lt;&gt;""),0),0)),$M1658)</f>
        <v>5</v>
      </c>
      <c r="O1658" s="2" t="str">
        <f t="shared" si="738"/>
        <v>Seasonal outdoors</v>
      </c>
      <c r="P1658" s="1" t="s">
        <v>8122</v>
      </c>
      <c r="Q1658" s="1" t="s">
        <v>17109</v>
      </c>
      <c r="R1658" t="str">
        <f t="shared" si="742"/>
        <v>Fast</v>
      </c>
      <c r="T1658" s="1"/>
      <c r="U1658" s="1"/>
      <c r="V1658" s="1" t="s">
        <v>108</v>
      </c>
      <c r="W1658" s="6" t="str">
        <f t="shared" si="750"/>
        <v>7</v>
      </c>
      <c r="X1658" t="str">
        <f>IF(W1658="1", "January", IF(W1658="2", "February", IF(W1658="3", "March", IF(W1658="4", "April", IF(W1658="5", "May", IF(W1658="6", "June", IF(W1658="7", "July", IF(W1658="8", "August", IF(W1658="9", "September", IF(W1658="10", "October", IF(W1658="11", "November", IF(W1658="12", "December", "Other"))))))))))))</f>
        <v>July</v>
      </c>
      <c r="Y1658" s="2" t="str">
        <f>IF(ISNUMBER(SEARCH("-",V1658)),TRIM(RIGHT(V1658,LEN(V1658)-SEARCH("-",V1658))),V1658)</f>
        <v>9</v>
      </c>
      <c r="Z1658" s="2" t="str">
        <f>IF(Y1658="1", "January", IF(Y1658="2", "February", IF(Y1658="3", "March", IF(Y1658="4", "April", IF(Y1658="5", "May", IF(Y1658="6", "June", IF(Y1658="7", "July", IF(Y1658="8", "August", IF(Y1658="9", "September", IF(Y1658="10", "October", IF(Y1658="11", "November", IF(Y1658="12", "December", "Other"))))))))))))</f>
        <v>September</v>
      </c>
      <c r="AA1658" s="1" t="s">
        <v>666</v>
      </c>
      <c r="AB1658" s="1" t="str">
        <f>IF(ISNUMBER(SEARCH("-",AA1658)),TRIM(LEFT(AA1658,FIND("-",AA1658)-1)),AA1658)</f>
        <v>10</v>
      </c>
      <c r="AC1658" s="1" t="str">
        <f>IF(AB1658="1", "January", IF(AB1658="2", "February", IF(AB1658="3", "March", IF(AB1658="4", "April", IF(AB1658="5", "May", IF(AB1658="6", "June", IF(AB1658="7", "July", IF(AB1658="8", "August", IF(AB1658="9", "September", IF(AB1658="10", "October", IF(AB1658="11", "November", IF(AB1658="12", "December", "Other"))))))))))))</f>
        <v>October</v>
      </c>
      <c r="AD1658" s="1" t="str">
        <f>IF(ISNUMBER(SEARCH("-",AA1658)),TRIM(RIGHT(AA1658,LEN(AA1658)-SEARCH("-",AA1658))),AA1658)</f>
        <v>12</v>
      </c>
      <c r="AE1658" s="1" t="str">
        <f>IF(AD1658="1", "January", IF(AD1658="2", "February", IF(AD1658="3", "March", IF(AD1658="4", "April", IF(AD1658="5", "May", IF(AD1658="6", "June", IF(AD1658="7", "July", IF(AD1658="8", "August", IF(AD1658="9", "September", IF(AD1658="10", "October", IF(AD1658="11", "November", IF(AD1658="12", "December", "Other"))))))))))))</f>
        <v>December</v>
      </c>
      <c r="AF1658" s="16" t="s">
        <v>24180</v>
      </c>
      <c r="AG1658" s="1" t="str">
        <f t="shared" si="728"/>
        <v xml:space="preserve">Seed </v>
      </c>
      <c r="AH1658"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58" s="1" t="s">
        <v>8123</v>
      </c>
      <c r="AJ1658" s="1" t="s">
        <v>26</v>
      </c>
      <c r="AK1658" s="1" t="s">
        <v>17105</v>
      </c>
      <c r="AL1658" s="1" t="str">
        <f t="shared" si="739"/>
        <v>Unscented</v>
      </c>
      <c r="AM1658" s="1" t="b">
        <v>0</v>
      </c>
      <c r="AN1658" s="1" t="b">
        <v>0</v>
      </c>
      <c r="AO1658" s="1" t="b">
        <v>0</v>
      </c>
      <c r="AP1658" s="5" t="s">
        <v>28</v>
      </c>
      <c r="AQ1658" s="5" t="str">
        <f t="shared" si="730"/>
        <v>Light, Medium, Heavy</v>
      </c>
      <c r="AR1658" s="1" t="s">
        <v>30</v>
      </c>
      <c r="AS1658" s="1" t="str">
        <f t="shared" si="740"/>
        <v>None</v>
      </c>
      <c r="AT1658" s="1" t="str">
        <f t="shared" si="731"/>
        <v>Full</v>
      </c>
      <c r="AU1658" s="1" t="s">
        <v>11</v>
      </c>
      <c r="AV1658" s="1" t="str">
        <f t="shared" si="732"/>
        <v>Dry, Moist</v>
      </c>
      <c r="AW1658" s="1" t="s">
        <v>12</v>
      </c>
      <c r="AX1658" s="1" t="str">
        <f t="shared" si="733"/>
        <v>Acid, Neutral, Alkaline</v>
      </c>
      <c r="AY1658" s="1" t="b">
        <v>0</v>
      </c>
      <c r="AZ1658" s="1" t="b">
        <v>0</v>
      </c>
      <c r="BA1658" s="1" t="b">
        <v>0</v>
      </c>
      <c r="BB1658" s="1" t="s">
        <v>275</v>
      </c>
      <c r="BC1658" t="str">
        <f t="shared" si="734"/>
        <v>TRUE</v>
      </c>
      <c r="BE1658" t="str">
        <f t="shared" si="735"/>
        <v>FALSE</v>
      </c>
      <c r="BF1658" s="1" t="b">
        <v>1</v>
      </c>
      <c r="BG1658" s="1" t="b">
        <v>0</v>
      </c>
      <c r="BH1658" s="1" t="b">
        <v>1</v>
      </c>
      <c r="BI1658" s="1" t="s">
        <v>77</v>
      </c>
      <c r="BJ1658" s="1" t="str">
        <f t="shared" si="736"/>
        <v>TRUE</v>
      </c>
      <c r="BK1658" s="1" t="s">
        <v>30</v>
      </c>
      <c r="BL1658" t="str">
        <f t="shared" si="737"/>
        <v>FALSE</v>
      </c>
      <c r="BM1658" s="1" t="b">
        <v>0</v>
      </c>
      <c r="BN1658" s="1" t="b">
        <v>0</v>
      </c>
      <c r="BO1658" s="1">
        <f t="shared" si="741"/>
        <v>19</v>
      </c>
      <c r="BP1658" s="1" t="s">
        <v>8124</v>
      </c>
      <c r="BQ1658" s="1" cm="1">
        <f t="array" ref="BQ1658">_xlfn.IFS(BP1658="None Known",0, LEN(BP1658)&gt;500, 5,LEN(BP1658)&gt;400, 4, LEN(BP1658)&gt;300, 3, LEN(BP1658)&gt;200, 2, LEN(BP1658)&gt;1, 1)</f>
        <v>5</v>
      </c>
      <c r="BR1658" s="1" t="s">
        <v>8125</v>
      </c>
      <c r="BS1658" s="1">
        <v>4</v>
      </c>
      <c r="BT1658" s="1" t="s">
        <v>8126</v>
      </c>
      <c r="BU1658" s="1">
        <v>2</v>
      </c>
      <c r="BV1658" s="1" t="s">
        <v>8127</v>
      </c>
      <c r="BW1658" s="1" t="s">
        <v>2006</v>
      </c>
      <c r="BX1658" s="1"/>
      <c r="BY1658" t="str">
        <f>_xlfn.XLOOKUP($B1658,Img_lookup!A:A,Img_lookup!B:B, "Not available")</f>
        <v>8b028e49-1dc7-4cb4-afd9-cc97575eba9d</v>
      </c>
      <c r="BZ1658" t="str">
        <f>_xlfn.XLOOKUP($B1658,Img_lookup!A:A,Img_lookup!C:C, "Not available")</f>
        <v>160706 144 Wave Hill - Dry Garden, Agave stricta var pallida, Rhus copallina Shining Sumac</v>
      </c>
      <c r="CA1658" t="str">
        <f>_xlfn.XLOOKUP($B1658,Img_lookup!A:A,Img_lookup!D:D, "Not available")</f>
        <v>cultivar413</v>
      </c>
      <c r="CB1658" t="str">
        <f>_xlfn.XLOOKUP($B1658,Img_lookup!A:A,Img_lookup!E:E, "https://imgur.com/aT5wafe")</f>
        <v>https://api.openverse.engineering/v1/images/8b028e49-1dc7-4cb4-afd9-cc97575eba9d/thumb/</v>
      </c>
    </row>
    <row r="1659" spans="1:80" ht="409.6" x14ac:dyDescent="0.15">
      <c r="A1659" s="1" t="s">
        <v>1998</v>
      </c>
      <c r="B1659" s="1" t="s">
        <v>13558</v>
      </c>
      <c r="C1659" s="1" t="s">
        <v>13559</v>
      </c>
      <c r="E1659" s="1" t="s">
        <v>434</v>
      </c>
      <c r="F1659" s="1" t="s">
        <v>22</v>
      </c>
      <c r="G1659" s="1" t="s">
        <v>22</v>
      </c>
      <c r="H1659" s="11" t="str">
        <f t="shared" si="744"/>
        <v>Perennial</v>
      </c>
      <c r="I1659" s="1" t="s">
        <v>17107</v>
      </c>
      <c r="J1659" s="1">
        <v>3</v>
      </c>
      <c r="L1659" t="str" cm="1">
        <f t="array" ref="L1659">_xlfn.IFS(J1659+K1659="", "Unknown", J1659+K1659&gt;3, "Large", J1659+K1659&gt;0.5, "Medium", J1659+K1659&gt;0, "Small")</f>
        <v>Medium</v>
      </c>
      <c r="M1659" s="1">
        <v>9</v>
      </c>
      <c r="N1659" cm="1">
        <f t="array" ref="N1659">IF($M1659="",INDEX($M$2:$M$2176,MATCH(1,INDEX(($A$2:$A$2176=$A1659)*($M$2:$M$2176&lt;&gt;""),0),0)),$M1659)</f>
        <v>9</v>
      </c>
      <c r="O1659" s="2" t="str">
        <f t="shared" si="738"/>
        <v>Grown indoors</v>
      </c>
      <c r="P1659" s="1" t="s">
        <v>13560</v>
      </c>
      <c r="R1659" t="str">
        <f t="shared" si="742"/>
        <v>Medium</v>
      </c>
      <c r="T1659" s="1"/>
      <c r="U1659" s="1"/>
      <c r="V1659" s="1" t="s">
        <v>51</v>
      </c>
      <c r="W1659" s="6" t="str">
        <f t="shared" si="750"/>
        <v>7</v>
      </c>
      <c r="X1659" t="str">
        <f>IF(W1659="1", "January", IF(W1659="2", "February", IF(W1659="3", "March", IF(W1659="4", "April", IF(W1659="5", "May", IF(W1659="6", "June", IF(W1659="7", "July", IF(W1659="8", "August", IF(W1659="9", "September", IF(W1659="10", "October", IF(W1659="11", "November", IF(W1659="12", "December", "Other"))))))))))))</f>
        <v>July</v>
      </c>
      <c r="Y1659" s="2" t="str">
        <f>IF(ISNUMBER(SEARCH("-",V1659)),TRIM(RIGHT(V1659,LEN(V1659)-SEARCH("-",V1659))),V1659)</f>
        <v>8</v>
      </c>
      <c r="Z1659" s="2" t="str">
        <f>IF(Y1659="1", "January", IF(Y1659="2", "February", IF(Y1659="3", "March", IF(Y1659="4", "April", IF(Y1659="5", "May", IF(Y1659="6", "June", IF(Y1659="7", "July", IF(Y1659="8", "August", IF(Y1659="9", "September", IF(Y1659="10", "October", IF(Y1659="11", "November", IF(Y1659="12", "December", "Other"))))))))))))</f>
        <v>August</v>
      </c>
      <c r="AF1659" s="16" t="s">
        <v>24181</v>
      </c>
      <c r="AG1659" s="1" t="str">
        <f t="shared" si="728"/>
        <v xml:space="preserve">Seed </v>
      </c>
      <c r="AH1659" s="2" t="str">
        <f t="shared" si="729"/>
        <v>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59" s="1" t="s">
        <v>13561</v>
      </c>
      <c r="AJ1659" s="1" t="s">
        <v>26</v>
      </c>
      <c r="AK1659" s="1" t="s">
        <v>17104</v>
      </c>
      <c r="AL1659" s="1" t="str">
        <f t="shared" si="739"/>
        <v>Unscented</v>
      </c>
      <c r="AM1659" s="1" t="b">
        <v>0</v>
      </c>
      <c r="AN1659" s="1" t="b">
        <v>0</v>
      </c>
      <c r="AO1659" s="1" t="b">
        <v>0</v>
      </c>
      <c r="AP1659" s="5" t="s">
        <v>28</v>
      </c>
      <c r="AQ1659" s="5" t="str">
        <f t="shared" si="730"/>
        <v>Light, Medium, Heavy</v>
      </c>
      <c r="AR1659" s="1" t="s">
        <v>30</v>
      </c>
      <c r="AS1659" s="1" t="str">
        <f t="shared" si="740"/>
        <v>None</v>
      </c>
      <c r="AT1659" s="1" t="str">
        <f t="shared" si="731"/>
        <v>Full</v>
      </c>
      <c r="AU1659" s="1" t="s">
        <v>11</v>
      </c>
      <c r="AV1659" s="1" t="str">
        <f t="shared" si="732"/>
        <v>Dry, Moist</v>
      </c>
      <c r="AW1659" s="1" t="s">
        <v>12</v>
      </c>
      <c r="AX1659" s="1" t="str">
        <f t="shared" si="733"/>
        <v>Acid, Neutral, Alkaline</v>
      </c>
      <c r="AY1659" s="1" t="b">
        <v>0</v>
      </c>
      <c r="AZ1659" s="1" t="b">
        <v>0</v>
      </c>
      <c r="BA1659" s="1" t="b">
        <v>0</v>
      </c>
      <c r="BC1659" t="str">
        <f t="shared" si="734"/>
        <v>FALSE</v>
      </c>
      <c r="BE1659" t="str">
        <f t="shared" si="735"/>
        <v>FALSE</v>
      </c>
      <c r="BF1659" s="1" t="b">
        <v>0</v>
      </c>
      <c r="BG1659" s="1" t="b">
        <v>0</v>
      </c>
      <c r="BH1659" s="1" t="b">
        <v>0</v>
      </c>
      <c r="BI1659" s="1" t="s">
        <v>77</v>
      </c>
      <c r="BJ1659" s="1" t="str">
        <f t="shared" si="736"/>
        <v>TRUE</v>
      </c>
      <c r="BL1659" t="str">
        <f t="shared" si="737"/>
        <v>FALSE</v>
      </c>
      <c r="BM1659" s="1" t="b">
        <v>0</v>
      </c>
      <c r="BN1659" s="1" t="b">
        <v>0</v>
      </c>
      <c r="BO1659" s="1">
        <f t="shared" si="741"/>
        <v>15</v>
      </c>
      <c r="BP1659" s="1" t="s">
        <v>13562</v>
      </c>
      <c r="BQ1659" s="1" cm="1">
        <f t="array" ref="BQ1659">_xlfn.IFS(BP1659="None Known",0, LEN(BP1659)&gt;500, 5,LEN(BP1659)&gt;400, 4, LEN(BP1659)&gt;300, 3, LEN(BP1659)&gt;200, 2, LEN(BP1659)&gt;1, 1)</f>
        <v>5</v>
      </c>
      <c r="BR1659" s="1" t="s">
        <v>13563</v>
      </c>
      <c r="BS1659" s="1">
        <v>3</v>
      </c>
      <c r="BT1659" s="1" t="s">
        <v>13564</v>
      </c>
      <c r="BU1659" s="1">
        <v>1</v>
      </c>
      <c r="BV1659" s="1" t="s">
        <v>13565</v>
      </c>
      <c r="BW1659" s="1" t="s">
        <v>13566</v>
      </c>
      <c r="BX1659" s="1"/>
      <c r="BY1659" t="str">
        <f>_xlfn.XLOOKUP($B1659,Img_lookup!A:A,Img_lookup!B:B, "Not available")</f>
        <v>76a29699-3740-4659-9b1f-b5499faf7f5b</v>
      </c>
      <c r="BZ1659" t="str">
        <f>_xlfn.XLOOKUP($B1659,Img_lookup!A:A,Img_lookup!C:C, "Not available")</f>
        <v>Rhus coriaria, Gyumri, 2014.09.30</v>
      </c>
      <c r="CA1659" t="str">
        <f>_xlfn.XLOOKUP($B1659,Img_lookup!A:A,Img_lookup!D:D, "Not available")</f>
        <v>Vahe Martirosyan</v>
      </c>
      <c r="CB1659" t="str">
        <f>_xlfn.XLOOKUP($B1659,Img_lookup!A:A,Img_lookup!E:E, "https://imgur.com/aT5wafe")</f>
        <v>https://api.openverse.engineering/v1/images/76a29699-3740-4659-9b1f-b5499faf7f5b/thumb/</v>
      </c>
    </row>
    <row r="1660" spans="1:80" ht="409.6" x14ac:dyDescent="0.15">
      <c r="A1660" s="1" t="s">
        <v>1998</v>
      </c>
      <c r="B1660" s="1" t="s">
        <v>12885</v>
      </c>
      <c r="C1660" s="1" t="s">
        <v>12886</v>
      </c>
      <c r="E1660" s="1" t="s">
        <v>12887</v>
      </c>
      <c r="F1660" s="1" t="s">
        <v>22</v>
      </c>
      <c r="G1660" s="1" t="s">
        <v>22</v>
      </c>
      <c r="H1660" s="11" t="str">
        <f t="shared" si="744"/>
        <v>Perennial</v>
      </c>
      <c r="I1660" s="1" t="s">
        <v>17107</v>
      </c>
      <c r="J1660" s="1">
        <v>3</v>
      </c>
      <c r="K1660" s="1">
        <v>3</v>
      </c>
      <c r="L1660" t="str" cm="1">
        <f t="array" ref="L1660">_xlfn.IFS(J1660+K1660="", "Unknown", J1660+K1660&gt;3, "Large", J1660+K1660&gt;0.5, "Medium", J1660+K1660&gt;0, "Small")</f>
        <v>Large</v>
      </c>
      <c r="M1660" s="1">
        <v>2</v>
      </c>
      <c r="N1660" cm="1">
        <f t="array" ref="N1660">IF($M1660="",INDEX($M$2:$M$2176,MATCH(1,INDEX(($A$2:$A$2176=$A1660)*($M$2:$M$2176&lt;&gt;""),0),0)),$M1660)</f>
        <v>2</v>
      </c>
      <c r="O1660" s="2" t="str">
        <f t="shared" si="738"/>
        <v>Hardy to cold</v>
      </c>
      <c r="P1660" s="1" t="s">
        <v>12888</v>
      </c>
      <c r="R1660" t="str">
        <f t="shared" si="742"/>
        <v>Medium</v>
      </c>
      <c r="T1660" s="1"/>
      <c r="U1660" s="1"/>
      <c r="V1660" s="1" t="s">
        <v>51</v>
      </c>
      <c r="W1660" s="6" t="str">
        <f t="shared" si="750"/>
        <v>7</v>
      </c>
      <c r="X1660" t="str">
        <f>IF(W1660="1", "January", IF(W1660="2", "February", IF(W1660="3", "March", IF(W1660="4", "April", IF(W1660="5", "May", IF(W1660="6", "June", IF(W1660="7", "July", IF(W1660="8", "August", IF(W1660="9", "September", IF(W1660="10", "October", IF(W1660="11", "November", IF(W1660="12", "December", "Other"))))))))))))</f>
        <v>July</v>
      </c>
      <c r="Y1660" s="2" t="str">
        <f>IF(ISNUMBER(SEARCH("-",V1660)),TRIM(RIGHT(V1660,LEN(V1660)-SEARCH("-",V1660))),V1660)</f>
        <v>8</v>
      </c>
      <c r="Z1660" s="2" t="str">
        <f>IF(Y1660="1", "January", IF(Y1660="2", "February", IF(Y1660="3", "March", IF(Y1660="4", "April", IF(Y1660="5", "May", IF(Y1660="6", "June", IF(Y1660="7", "July", IF(Y1660="8", "August", IF(Y1660="9", "September", IF(Y1660="10", "October", IF(Y1660="11", "November", IF(Y1660="12", "December", "Other"))))))))))))</f>
        <v>August</v>
      </c>
      <c r="AA1660" s="1" t="s">
        <v>166</v>
      </c>
      <c r="AB1660" s="1" t="str">
        <f>IF(ISNUMBER(SEARCH("-",AA1660)),TRIM(LEFT(AA1660,FIND("-",AA1660)-1)),AA1660)</f>
        <v>9</v>
      </c>
      <c r="AC1660" s="1" t="str">
        <f>IF(AB1660="1", "January", IF(AB1660="2", "February", IF(AB1660="3", "March", IF(AB1660="4", "April", IF(AB1660="5", "May", IF(AB1660="6", "June", IF(AB1660="7", "July", IF(AB1660="8", "August", IF(AB1660="9", "September", IF(AB1660="10", "October", IF(AB1660="11", "November", IF(AB1660="12", "December", "Other"))))))))))))</f>
        <v>September</v>
      </c>
      <c r="AD1660" s="1" t="str">
        <f>IF(ISNUMBER(SEARCH("-",AA1660)),TRIM(RIGHT(AA1660,LEN(AA1660)-SEARCH("-",AA1660))),AA1660)</f>
        <v>11</v>
      </c>
      <c r="AE1660" s="1" t="str">
        <f>IF(AD1660="1", "January", IF(AD1660="2", "February", IF(AD1660="3", "March", IF(AD1660="4", "April", IF(AD1660="5", "May", IF(AD1660="6", "June", IF(AD1660="7", "July", IF(AD1660="8", "August", IF(AD1660="9", "September", IF(AD1660="10", "October", IF(AD1660="11", "November", IF(AD1660="12", "December", "Other"))))))))))))</f>
        <v>November</v>
      </c>
      <c r="AF1660" s="16" t="s">
        <v>24180</v>
      </c>
      <c r="AG1660" s="1" t="str">
        <f t="shared" si="728"/>
        <v xml:space="preserve">Seed </v>
      </c>
      <c r="AH1660"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0" s="1" t="s">
        <v>12889</v>
      </c>
      <c r="AJ1660" s="1" t="s">
        <v>26</v>
      </c>
      <c r="AK1660" s="1" t="s">
        <v>17105</v>
      </c>
      <c r="AL1660" s="1" t="str">
        <f t="shared" si="739"/>
        <v>Unscented</v>
      </c>
      <c r="AM1660" s="1" t="b">
        <v>0</v>
      </c>
      <c r="AN1660" s="1" t="b">
        <v>0</v>
      </c>
      <c r="AO1660" s="1" t="b">
        <v>0</v>
      </c>
      <c r="AP1660" s="5" t="s">
        <v>28</v>
      </c>
      <c r="AQ1660" s="5" t="str">
        <f t="shared" si="730"/>
        <v>Light, Medium, Heavy</v>
      </c>
      <c r="AR1660" s="1" t="s">
        <v>30</v>
      </c>
      <c r="AS1660" s="1" t="str">
        <f t="shared" si="740"/>
        <v>None</v>
      </c>
      <c r="AT1660" s="1" t="str">
        <f t="shared" si="731"/>
        <v>Full</v>
      </c>
      <c r="AU1660" s="1" t="s">
        <v>11</v>
      </c>
      <c r="AV1660" s="1" t="str">
        <f t="shared" si="732"/>
        <v>Dry, Moist</v>
      </c>
      <c r="AW1660" s="1" t="s">
        <v>12</v>
      </c>
      <c r="AX1660" s="1" t="str">
        <f t="shared" si="733"/>
        <v>Acid, Neutral, Alkaline</v>
      </c>
      <c r="AY1660" s="1" t="b">
        <v>0</v>
      </c>
      <c r="AZ1660" s="1" t="b">
        <v>0</v>
      </c>
      <c r="BA1660" s="1" t="b">
        <v>0</v>
      </c>
      <c r="BB1660" s="1" t="s">
        <v>275</v>
      </c>
      <c r="BC1660" t="str">
        <f t="shared" si="734"/>
        <v>TRUE</v>
      </c>
      <c r="BE1660" t="str">
        <f t="shared" si="735"/>
        <v>FALSE</v>
      </c>
      <c r="BF1660" s="1" t="b">
        <v>1</v>
      </c>
      <c r="BG1660" s="1" t="b">
        <v>0</v>
      </c>
      <c r="BH1660" s="1" t="b">
        <v>0</v>
      </c>
      <c r="BI1660" s="1" t="s">
        <v>77</v>
      </c>
      <c r="BJ1660" s="1" t="str">
        <f t="shared" si="736"/>
        <v>TRUE</v>
      </c>
      <c r="BK1660" s="1" t="s">
        <v>30</v>
      </c>
      <c r="BL1660" t="str">
        <f t="shared" si="737"/>
        <v>FALSE</v>
      </c>
      <c r="BM1660" s="1" t="b">
        <v>0</v>
      </c>
      <c r="BN1660" s="1" t="b">
        <v>1</v>
      </c>
      <c r="BO1660" s="1">
        <f t="shared" si="741"/>
        <v>20</v>
      </c>
      <c r="BP1660" s="1" t="s">
        <v>12890</v>
      </c>
      <c r="BQ1660" s="1" cm="1">
        <f t="array" ref="BQ1660">_xlfn.IFS(BP1660="None Known",0, LEN(BP1660)&gt;500, 5,LEN(BP1660)&gt;400, 4, LEN(BP1660)&gt;300, 3, LEN(BP1660)&gt;200, 2, LEN(BP1660)&gt;1, 1)</f>
        <v>5</v>
      </c>
      <c r="BR1660" s="1" t="s">
        <v>12891</v>
      </c>
      <c r="BS1660" s="1">
        <v>4</v>
      </c>
      <c r="BT1660" s="1" t="s">
        <v>12892</v>
      </c>
      <c r="BU1660" s="1">
        <v>3</v>
      </c>
      <c r="BV1660" s="1" t="s">
        <v>12893</v>
      </c>
      <c r="BW1660" s="1" t="s">
        <v>2006</v>
      </c>
      <c r="BX1660" s="1"/>
      <c r="BY1660" t="str">
        <f>_xlfn.XLOOKUP($B1660,Img_lookup!A:A,Img_lookup!B:B, "Not available")</f>
        <v>89b47d04-1289-4d78-aa88-c36a9bc0a19a</v>
      </c>
      <c r="BZ1660" t="str">
        <f>_xlfn.XLOOKUP($B1660,Img_lookup!A:A,Img_lookup!C:C, "Not available")</f>
        <v>Smooth Sumac (Rhus glabra)</v>
      </c>
      <c r="CA1660" t="str">
        <f>_xlfn.XLOOKUP($B1660,Img_lookup!A:A,Img_lookup!D:D, "Not available")</f>
        <v>jjspirko</v>
      </c>
      <c r="CB1660" t="str">
        <f>_xlfn.XLOOKUP($B1660,Img_lookup!A:A,Img_lookup!E:E, "https://imgur.com/aT5wafe")</f>
        <v>https://api.openverse.engineering/v1/images/89b47d04-1289-4d78-aa88-c36a9bc0a19a/thumb/</v>
      </c>
    </row>
    <row r="1661" spans="1:80" ht="409.6" x14ac:dyDescent="0.15">
      <c r="A1661" s="1" t="s">
        <v>1998</v>
      </c>
      <c r="B1661" s="1" t="s">
        <v>1999</v>
      </c>
      <c r="C1661" s="1" t="s">
        <v>2000</v>
      </c>
      <c r="E1661" s="1" t="s">
        <v>203</v>
      </c>
      <c r="F1661" s="1" t="s">
        <v>22</v>
      </c>
      <c r="G1661" s="1" t="s">
        <v>22</v>
      </c>
      <c r="H1661" s="11" t="str">
        <f t="shared" si="744"/>
        <v>Perennial</v>
      </c>
      <c r="I1661" s="1" t="s">
        <v>17108</v>
      </c>
      <c r="J1661" s="1">
        <v>2</v>
      </c>
      <c r="L1661" t="str" cm="1">
        <f t="array" ref="L1661">_xlfn.IFS(J1661+K1661="", "Unknown", J1661+K1661&gt;3, "Large", J1661+K1661&gt;0.5, "Medium", J1661+K1661&gt;0, "Small")</f>
        <v>Medium</v>
      </c>
      <c r="M1661" s="1">
        <v>9</v>
      </c>
      <c r="N1661" cm="1">
        <f t="array" ref="N1661">IF($M1661="",INDEX($M$2:$M$2176,MATCH(1,INDEX(($A$2:$A$2176=$A1661)*($M$2:$M$2176&lt;&gt;""),0),0)),$M1661)</f>
        <v>9</v>
      </c>
      <c r="O1661" s="2" t="str">
        <f t="shared" si="738"/>
        <v>Grown indoors</v>
      </c>
      <c r="P1661" s="1" t="s">
        <v>2001</v>
      </c>
      <c r="R1661" t="str">
        <f t="shared" si="742"/>
        <v>Medium</v>
      </c>
      <c r="S1661" s="1" t="s">
        <v>24</v>
      </c>
      <c r="T1661" s="1" t="str">
        <f>LEFT(S1661,FIND("-",S1661)-1)</f>
        <v xml:space="preserve">1 </v>
      </c>
      <c r="U1661" s="1" t="str">
        <f>RIGHT(S1661,FIND("-",S1661)-1)</f>
        <v>12</v>
      </c>
      <c r="V1661" s="1">
        <v>5</v>
      </c>
      <c r="W1661" s="6">
        <f t="shared" si="750"/>
        <v>5</v>
      </c>
      <c r="X1661" t="str">
        <f>IF(W1661=1, "January", IF(W1661=2, "February", IF(W1661=3, "March", IF(W1661=4, "April", IF(W1661=5, "May", IF(W1661=6, "June", IF(W1661=7, "July", IF(W1661=8, "August", IF(W1661=9, "September", IF(W1661=10, "October", IF(W1661=11, "November", IF(W1661=12, "December", "Other"))))))))))))</f>
        <v>May</v>
      </c>
      <c r="AF1661" s="16" t="s">
        <v>24182</v>
      </c>
      <c r="AG1661" s="1" t="str">
        <f t="shared" si="728"/>
        <v xml:space="preserve">Seed </v>
      </c>
      <c r="AH1661"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Prick out the seedlings into individual pots when they are large enough to handle. It might be wise to grow the plants on in pots for a few years before planting out - see notes in 'Cultivation Details'[K].
Cuttings of half-ripe wood, 10cm with a heel, July/August in a frame[200].
Root cuttings 4cm long taken in December and potted up vertically in a greenhouse. Good percentage[78, 200].
Suckers in late autumn to winter[200].</v>
      </c>
      <c r="AI1661" s="1" t="s">
        <v>2002</v>
      </c>
      <c r="AJ1661" s="1" t="s">
        <v>26</v>
      </c>
      <c r="AK1661" s="1" t="s">
        <v>17105</v>
      </c>
      <c r="AL1661" s="1" t="str">
        <f t="shared" si="739"/>
        <v>Unscented</v>
      </c>
      <c r="AM1661" s="1" t="b">
        <v>0</v>
      </c>
      <c r="AN1661" s="1" t="b">
        <v>0</v>
      </c>
      <c r="AO1661" s="1" t="b">
        <v>0</v>
      </c>
      <c r="AP1661" s="5" t="s">
        <v>28</v>
      </c>
      <c r="AQ1661" s="5" t="str">
        <f t="shared" si="730"/>
        <v>Light, Medium, Heavy</v>
      </c>
      <c r="AR1661" s="1" t="s">
        <v>30</v>
      </c>
      <c r="AS1661" s="1" t="str">
        <f t="shared" si="740"/>
        <v>None</v>
      </c>
      <c r="AT1661" s="1" t="str">
        <f t="shared" si="731"/>
        <v>Full</v>
      </c>
      <c r="AU1661" s="1" t="s">
        <v>11</v>
      </c>
      <c r="AV1661" s="1" t="str">
        <f t="shared" si="732"/>
        <v>Dry, Moist</v>
      </c>
      <c r="AW1661" s="1" t="s">
        <v>12</v>
      </c>
      <c r="AX1661" s="1" t="str">
        <f t="shared" si="733"/>
        <v>Acid, Neutral, Alkaline</v>
      </c>
      <c r="AY1661" s="1" t="b">
        <v>0</v>
      </c>
      <c r="AZ1661" s="1" t="b">
        <v>0</v>
      </c>
      <c r="BA1661" s="1" t="b">
        <v>0</v>
      </c>
      <c r="BB1661" s="1" t="s">
        <v>275</v>
      </c>
      <c r="BC1661" t="str">
        <f t="shared" si="734"/>
        <v>TRUE</v>
      </c>
      <c r="BE1661" t="str">
        <f t="shared" si="735"/>
        <v>FALSE</v>
      </c>
      <c r="BF1661" s="1" t="b">
        <v>1</v>
      </c>
      <c r="BG1661" s="1" t="b">
        <v>0</v>
      </c>
      <c r="BH1661" s="1" t="b">
        <v>0</v>
      </c>
      <c r="BI1661" s="1" t="s">
        <v>77</v>
      </c>
      <c r="BJ1661" s="1" t="str">
        <f t="shared" si="736"/>
        <v>TRUE</v>
      </c>
      <c r="BK1661" s="1" t="s">
        <v>30</v>
      </c>
      <c r="BL1661" t="str">
        <f t="shared" si="737"/>
        <v>FALSE</v>
      </c>
      <c r="BM1661" s="1" t="b">
        <v>0</v>
      </c>
      <c r="BN1661" s="1" t="b">
        <v>0</v>
      </c>
      <c r="BO1661" s="1">
        <f t="shared" si="741"/>
        <v>9</v>
      </c>
      <c r="BP1661" s="1" t="s">
        <v>2003</v>
      </c>
      <c r="BQ1661" s="1" cm="1">
        <f t="array" ref="BQ1661">_xlfn.IFS(BP1661="None Known",0, LEN(BP1661)&gt;500, 5,LEN(BP1661)&gt;400, 4, LEN(BP1661)&gt;300, 3, LEN(BP1661)&gt;200, 2, LEN(BP1661)&gt;1, 1)</f>
        <v>3</v>
      </c>
      <c r="BR1661" s="1" t="s">
        <v>2004</v>
      </c>
      <c r="BS1661" s="1">
        <v>2</v>
      </c>
      <c r="BT1661" s="1" t="s">
        <v>31</v>
      </c>
      <c r="BU1661" s="1">
        <v>0</v>
      </c>
      <c r="BV1661" s="1" t="s">
        <v>2005</v>
      </c>
      <c r="BW1661" s="1" t="s">
        <v>2006</v>
      </c>
      <c r="BX1661" s="1"/>
      <c r="BY1661" t="str">
        <f>_xlfn.XLOOKUP($B1661,Img_lookup!A:A,Img_lookup!B:B, "Not available")</f>
        <v>cf2f16bd-cd7d-4d95-9e32-4e7d14350af5</v>
      </c>
      <c r="BZ1661" t="str">
        <f>_xlfn.XLOOKUP($B1661,Img_lookup!A:A,Img_lookup!C:C, "Not available")</f>
        <v>E20161220-0003‚ÄîRhus integrifolia‚ÄîRPBG</v>
      </c>
      <c r="CA1661" t="str">
        <f>_xlfn.XLOOKUP($B1661,Img_lookup!A:A,Img_lookup!D:D, "Not available")</f>
        <v>John Rusk</v>
      </c>
      <c r="CB1661" t="str">
        <f>_xlfn.XLOOKUP($B1661,Img_lookup!A:A,Img_lookup!E:E, "https://imgur.com/aT5wafe")</f>
        <v>https://api.openverse.engineering/v1/images/cf2f16bd-cd7d-4d95-9e32-4e7d14350af5/thumb/</v>
      </c>
    </row>
    <row r="1662" spans="1:80" ht="409.6" x14ac:dyDescent="0.15">
      <c r="A1662" s="1" t="s">
        <v>1998</v>
      </c>
      <c r="B1662" s="1" t="s">
        <v>12350</v>
      </c>
      <c r="E1662" s="1" t="s">
        <v>721</v>
      </c>
      <c r="F1662" s="1" t="s">
        <v>62</v>
      </c>
      <c r="G1662" s="1" t="s">
        <v>62</v>
      </c>
      <c r="H1662" s="11" t="str">
        <f t="shared" si="744"/>
        <v>Perennial</v>
      </c>
      <c r="I1662" s="1" t="s">
        <v>17107</v>
      </c>
      <c r="J1662" s="1">
        <v>12</v>
      </c>
      <c r="L1662" t="str" cm="1">
        <f t="array" ref="L1662">_xlfn.IFS(J1662+K1662="", "Unknown", J1662+K1662&gt;3, "Large", J1662+K1662&gt;0.5, "Medium", J1662+K1662&gt;0, "Small")</f>
        <v>Large</v>
      </c>
      <c r="M1662" s="1">
        <v>6</v>
      </c>
      <c r="N1662" cm="1">
        <f t="array" ref="N1662">IF($M1662="",INDEX($M$2:$M$2176,MATCH(1,INDEX(($A$2:$A$2176=$A1662)*($M$2:$M$2176&lt;&gt;""),0),0)),$M1662)</f>
        <v>6</v>
      </c>
      <c r="O1662" s="2" t="str">
        <f t="shared" si="738"/>
        <v>Seasonal outdoors</v>
      </c>
      <c r="P1662" s="1" t="s">
        <v>12351</v>
      </c>
      <c r="R1662" t="str">
        <f t="shared" si="742"/>
        <v>Medium</v>
      </c>
      <c r="T1662" s="1"/>
      <c r="U1662" s="1"/>
      <c r="V1662" s="1">
        <v>6</v>
      </c>
      <c r="W1662" s="6">
        <f t="shared" si="750"/>
        <v>6</v>
      </c>
      <c r="X1662" t="str">
        <f>IF(W1662=1, "January", IF(W1662=2, "February", IF(W1662=3, "March", IF(W1662=4, "April", IF(W1662=5, "May", IF(W1662=6, "June", IF(W1662=7, "July", IF(W1662=8, "August", IF(W1662=9, "September", IF(W1662=10, "October", IF(W1662=11, "November", IF(W1662=12, "December", "Other"))))))))))))</f>
        <v>June</v>
      </c>
      <c r="AF1662" s="16" t="s">
        <v>24180</v>
      </c>
      <c r="AG1662" s="1" t="str">
        <f t="shared" si="728"/>
        <v xml:space="preserve">Seed </v>
      </c>
      <c r="AH1662"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2" s="1" t="s">
        <v>12352</v>
      </c>
      <c r="AJ1662" s="1" t="s">
        <v>26</v>
      </c>
      <c r="AK1662" s="1" t="s">
        <v>17105</v>
      </c>
      <c r="AL1662" s="1" t="str">
        <f t="shared" si="739"/>
        <v>Unscented</v>
      </c>
      <c r="AM1662" s="1" t="b">
        <v>0</v>
      </c>
      <c r="AN1662" s="1" t="b">
        <v>0</v>
      </c>
      <c r="AO1662" s="1" t="b">
        <v>0</v>
      </c>
      <c r="AP1662" s="5" t="s">
        <v>28</v>
      </c>
      <c r="AQ1662" s="5" t="str">
        <f t="shared" si="730"/>
        <v>Light, Medium, Heavy</v>
      </c>
      <c r="AR1662" s="1" t="s">
        <v>30</v>
      </c>
      <c r="AS1662" s="1" t="str">
        <f t="shared" si="740"/>
        <v>None</v>
      </c>
      <c r="AT1662" s="1" t="str">
        <f t="shared" si="731"/>
        <v>Full</v>
      </c>
      <c r="AU1662" s="1" t="s">
        <v>29</v>
      </c>
      <c r="AV1662" s="1" t="str">
        <f t="shared" si="732"/>
        <v>Moist</v>
      </c>
      <c r="AW1662" s="1" t="s">
        <v>12</v>
      </c>
      <c r="AX1662" s="1" t="str">
        <f t="shared" si="733"/>
        <v>Acid, Neutral, Alkaline</v>
      </c>
      <c r="AY1662" s="1" t="b">
        <v>0</v>
      </c>
      <c r="AZ1662" s="1" t="b">
        <v>0</v>
      </c>
      <c r="BA1662" s="1" t="b">
        <v>0</v>
      </c>
      <c r="BC1662" t="str">
        <f t="shared" si="734"/>
        <v>FALSE</v>
      </c>
      <c r="BE1662" t="str">
        <f t="shared" si="735"/>
        <v>FALSE</v>
      </c>
      <c r="BF1662" s="1" t="b">
        <v>0</v>
      </c>
      <c r="BG1662" s="1" t="b">
        <v>0</v>
      </c>
      <c r="BH1662" s="1" t="b">
        <v>0</v>
      </c>
      <c r="BI1662" s="1" t="s">
        <v>77</v>
      </c>
      <c r="BJ1662" s="1" t="str">
        <f t="shared" si="736"/>
        <v>TRUE</v>
      </c>
      <c r="BK1662" s="1" t="s">
        <v>30</v>
      </c>
      <c r="BL1662" t="str">
        <f t="shared" si="737"/>
        <v>FALSE</v>
      </c>
      <c r="BM1662" s="1" t="b">
        <v>0</v>
      </c>
      <c r="BN1662" s="1" t="b">
        <v>0</v>
      </c>
      <c r="BO1662" s="1">
        <f t="shared" si="741"/>
        <v>14</v>
      </c>
      <c r="BP1662" s="1" t="s">
        <v>12353</v>
      </c>
      <c r="BQ1662" s="1" cm="1">
        <f t="array" ref="BQ1662">_xlfn.IFS(BP1662="None Known",0, LEN(BP1662)&gt;500, 5,LEN(BP1662)&gt;400, 4, LEN(BP1662)&gt;300, 3, LEN(BP1662)&gt;200, 2, LEN(BP1662)&gt;1, 1)</f>
        <v>3</v>
      </c>
      <c r="BR1662" s="1" t="s">
        <v>12354</v>
      </c>
      <c r="BS1662" s="1">
        <v>3</v>
      </c>
      <c r="BT1662" s="1" t="s">
        <v>12355</v>
      </c>
      <c r="BU1662" s="1">
        <v>2</v>
      </c>
      <c r="BW1662" s="1" t="s">
        <v>2006</v>
      </c>
      <c r="BX1662" s="1"/>
      <c r="BY1662" t="str">
        <f>_xlfn.XLOOKUP($B1662,Img_lookup!A:A,Img_lookup!B:B, "Not available")</f>
        <v>9f571253-6343-4e35-a173-32824628e880</v>
      </c>
      <c r="BZ1662" t="str">
        <f>_xlfn.XLOOKUP($B1662,Img_lookup!A:A,Img_lookup!C:C, "Not available")</f>
        <v>Rhus punjabensis J. L. Stewart ex Brandis</v>
      </c>
      <c r="CA1662" t="str">
        <f>_xlfn.XLOOKUP($B1662,Img_lookup!A:A,Img_lookup!D:D, "Not available")</f>
        <v>E. H. Wilson</v>
      </c>
      <c r="CB1662" t="str">
        <f>_xlfn.XLOOKUP($B1662,Img_lookup!A:A,Img_lookup!E:E, "https://imgur.com/aT5wafe")</f>
        <v>https://api.openverse.engineering/v1/images/9f571253-6343-4e35-a173-32824628e880/thumb/</v>
      </c>
    </row>
    <row r="1663" spans="1:80" ht="409.6" x14ac:dyDescent="0.15">
      <c r="A1663" s="1" t="s">
        <v>1998</v>
      </c>
      <c r="B1663" s="1" t="s">
        <v>8987</v>
      </c>
      <c r="E1663" s="1" t="s">
        <v>8988</v>
      </c>
      <c r="F1663" s="1" t="s">
        <v>22</v>
      </c>
      <c r="G1663" s="1" t="s">
        <v>22</v>
      </c>
      <c r="H1663" s="11" t="str">
        <f t="shared" si="744"/>
        <v>Perennial</v>
      </c>
      <c r="I1663" s="1" t="s">
        <v>17108</v>
      </c>
      <c r="J1663" s="1">
        <v>3.5</v>
      </c>
      <c r="L1663" t="str" cm="1">
        <f t="array" ref="L1663">_xlfn.IFS(J1663+K1663="", "Unknown", J1663+K1663&gt;3, "Large", J1663+K1663&gt;0.5, "Medium", J1663+K1663&gt;0, "Small")</f>
        <v>Large</v>
      </c>
      <c r="N1663" cm="1">
        <f t="array" ref="N1663">IF($M1663="",INDEX($M$2:$M$2176,MATCH(1,INDEX(($A$2:$A$2176=$A1663)*($M$2:$M$2176&lt;&gt;""),0),0)),$M1663)</f>
        <v>5</v>
      </c>
      <c r="O1663" s="2" t="str">
        <f t="shared" si="738"/>
        <v>Seasonal outdoors</v>
      </c>
      <c r="P1663" s="1" t="s">
        <v>8989</v>
      </c>
      <c r="R1663" t="str">
        <f t="shared" si="742"/>
        <v>Medium</v>
      </c>
      <c r="S1663" s="1" t="s">
        <v>24</v>
      </c>
      <c r="T1663" s="1" t="str">
        <f>LEFT(S1663,FIND("-",S1663)-1)</f>
        <v xml:space="preserve">1 </v>
      </c>
      <c r="U1663" s="1" t="str">
        <f>RIGHT(S1663,FIND("-",S1663)-1)</f>
        <v>12</v>
      </c>
      <c r="V1663" s="1" t="s">
        <v>51</v>
      </c>
      <c r="W1663" s="6" t="str">
        <f t="shared" si="750"/>
        <v>7</v>
      </c>
      <c r="X1663" t="str">
        <f>IF(W1663="1", "January", IF(W1663="2", "February", IF(W1663="3", "March", IF(W1663="4", "April", IF(W1663="5", "May", IF(W1663="6", "June", IF(W1663="7", "July", IF(W1663="8", "August", IF(W1663="9", "September", IF(W1663="10", "October", IF(W1663="11", "November", IF(W1663="12", "December", "Other"))))))))))))</f>
        <v>July</v>
      </c>
      <c r="Y1663" s="2" t="str">
        <f>IF(ISNUMBER(SEARCH("-",V1663)),TRIM(RIGHT(V1663,LEN(V1663)-SEARCH("-",V1663))),V1663)</f>
        <v>8</v>
      </c>
      <c r="Z1663" s="2" t="str">
        <f>IF(Y1663="1", "January", IF(Y1663="2", "February", IF(Y1663="3", "March", IF(Y1663="4", "April", IF(Y1663="5", "May", IF(Y1663="6", "June", IF(Y1663="7", "July", IF(Y1663="8", "August", IF(Y1663="9", "September", IF(Y1663="10", "October", IF(Y1663="11", "November", IF(Y1663="12", "December", "Other"))))))))))))</f>
        <v>August</v>
      </c>
      <c r="AA1663" s="1" t="s">
        <v>109</v>
      </c>
      <c r="AB1663" s="1" t="str">
        <f>IF(ISNUMBER(SEARCH("-",AA1663)),TRIM(LEFT(AA1663,FIND("-",AA1663)-1)),AA1663)</f>
        <v>9</v>
      </c>
      <c r="AC1663" s="1" t="str">
        <f>IF(AB1663="1", "January", IF(AB1663="2", "February", IF(AB1663="3", "March", IF(AB1663="4", "April", IF(AB1663="5", "May", IF(AB1663="6", "June", IF(AB1663="7", "July", IF(AB1663="8", "August", IF(AB1663="9", "September", IF(AB1663="10", "October", IF(AB1663="11", "November", IF(AB1663="12", "December", "Other"))))))))))))</f>
        <v>September</v>
      </c>
      <c r="AD1663" s="1" t="str">
        <f>IF(ISNUMBER(SEARCH("-",AA1663)),TRIM(RIGHT(AA1663,LEN(AA1663)-SEARCH("-",AA1663))),AA1663)</f>
        <v>10</v>
      </c>
      <c r="AE1663" s="1" t="str">
        <f>IF(AD1663="1", "January", IF(AD1663="2", "February", IF(AD1663="3", "March", IF(AD1663="4", "April", IF(AD1663="5", "May", IF(AD1663="6", "June", IF(AD1663="7", "July", IF(AD1663="8", "August", IF(AD1663="9", "September", IF(AD1663="10", "October", IF(AD1663="11", "November", IF(AD1663="12", "December", "Other"))))))))))))</f>
        <v>October</v>
      </c>
      <c r="AF1663" s="16" t="s">
        <v>24180</v>
      </c>
      <c r="AG1663" s="1" t="str">
        <f t="shared" si="728"/>
        <v xml:space="preserve">Seed </v>
      </c>
      <c r="AH1663"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3" s="1" t="s">
        <v>8990</v>
      </c>
      <c r="AJ1663" s="1" t="s">
        <v>26</v>
      </c>
      <c r="AK1663" s="1" t="s">
        <v>17105</v>
      </c>
      <c r="AL1663" s="1" t="str">
        <f t="shared" si="739"/>
        <v>Unscented</v>
      </c>
      <c r="AM1663" s="1" t="b">
        <v>0</v>
      </c>
      <c r="AN1663" s="1" t="b">
        <v>0</v>
      </c>
      <c r="AO1663" s="1" t="b">
        <v>0</v>
      </c>
      <c r="AP1663" s="5" t="s">
        <v>28</v>
      </c>
      <c r="AQ1663" s="5" t="str">
        <f t="shared" si="730"/>
        <v>Light, Medium, Heavy</v>
      </c>
      <c r="AR1663" s="1" t="s">
        <v>30</v>
      </c>
      <c r="AS1663" s="1" t="str">
        <f t="shared" si="740"/>
        <v>None</v>
      </c>
      <c r="AT1663" s="1" t="str">
        <f t="shared" si="731"/>
        <v>Full</v>
      </c>
      <c r="AU1663" s="1" t="s">
        <v>11</v>
      </c>
      <c r="AV1663" s="1" t="str">
        <f t="shared" si="732"/>
        <v>Dry, Moist</v>
      </c>
      <c r="AW1663" s="1" t="s">
        <v>12</v>
      </c>
      <c r="AX1663" s="1" t="str">
        <f t="shared" si="733"/>
        <v>Acid, Neutral, Alkaline</v>
      </c>
      <c r="AY1663" s="1" t="b">
        <v>0</v>
      </c>
      <c r="AZ1663" s="1" t="b">
        <v>0</v>
      </c>
      <c r="BA1663" s="1" t="b">
        <v>0</v>
      </c>
      <c r="BC1663" t="str">
        <f t="shared" si="734"/>
        <v>FALSE</v>
      </c>
      <c r="BE1663" t="str">
        <f t="shared" si="735"/>
        <v>FALSE</v>
      </c>
      <c r="BF1663" s="1" t="b">
        <v>0</v>
      </c>
      <c r="BG1663" s="1" t="b">
        <v>0</v>
      </c>
      <c r="BH1663" s="1" t="b">
        <v>0</v>
      </c>
      <c r="BI1663" s="1" t="s">
        <v>77</v>
      </c>
      <c r="BJ1663" s="1" t="str">
        <f t="shared" si="736"/>
        <v>TRUE</v>
      </c>
      <c r="BK1663" s="1" t="s">
        <v>30</v>
      </c>
      <c r="BL1663" t="str">
        <f t="shared" si="737"/>
        <v>FALSE</v>
      </c>
      <c r="BM1663" s="1" t="b">
        <v>0</v>
      </c>
      <c r="BN1663" s="1" t="b">
        <v>0</v>
      </c>
      <c r="BO1663" s="1">
        <f t="shared" si="741"/>
        <v>10</v>
      </c>
      <c r="BP1663" s="1" t="s">
        <v>8991</v>
      </c>
      <c r="BQ1663" s="1" cm="1">
        <f t="array" ref="BQ1663">_xlfn.IFS(BP1663="None Known",0, LEN(BP1663)&gt;500, 5,LEN(BP1663)&gt;400, 4, LEN(BP1663)&gt;300, 3, LEN(BP1663)&gt;200, 2, LEN(BP1663)&gt;1, 1)</f>
        <v>3</v>
      </c>
      <c r="BR1663" s="1" t="s">
        <v>8992</v>
      </c>
      <c r="BS1663" s="1">
        <v>2</v>
      </c>
      <c r="BT1663" s="1" t="s">
        <v>8993</v>
      </c>
      <c r="BU1663" s="1">
        <v>1</v>
      </c>
      <c r="BV1663" s="1" t="s">
        <v>8994</v>
      </c>
      <c r="BW1663" s="1" t="s">
        <v>2006</v>
      </c>
      <c r="BX1663" s="1"/>
      <c r="BY1663" t="str">
        <f>_xlfn.XLOOKUP($B1663,Img_lookup!A:A,Img_lookup!B:B, "Not available")</f>
        <v>Not available</v>
      </c>
      <c r="BZ1663" t="str">
        <f>_xlfn.XLOOKUP($B1663,Img_lookup!A:A,Img_lookup!C:C, "Not available")</f>
        <v>Not available</v>
      </c>
      <c r="CA1663" t="str">
        <f>_xlfn.XLOOKUP($B1663,Img_lookup!A:A,Img_lookup!D:D, "Not available")</f>
        <v>Not available</v>
      </c>
      <c r="CB1663" t="str">
        <f>_xlfn.XLOOKUP($B1663,Img_lookup!A:A,Img_lookup!E:E, "https://imgur.com/aT5wafe")</f>
        <v>https://imgur.com/aT5wafe</v>
      </c>
    </row>
    <row r="1664" spans="1:80" ht="409.6" x14ac:dyDescent="0.15">
      <c r="A1664" s="1" t="s">
        <v>1998</v>
      </c>
      <c r="B1664" s="1" t="s">
        <v>3315</v>
      </c>
      <c r="C1664" s="1" t="s">
        <v>3316</v>
      </c>
      <c r="D1664" s="1" t="s">
        <v>3317</v>
      </c>
      <c r="E1664" s="1" t="s">
        <v>2212</v>
      </c>
      <c r="F1664" s="1" t="s">
        <v>62</v>
      </c>
      <c r="G1664" s="1" t="s">
        <v>62</v>
      </c>
      <c r="H1664" s="11" t="str">
        <f t="shared" si="744"/>
        <v>Perennial</v>
      </c>
      <c r="I1664" s="1" t="s">
        <v>17107</v>
      </c>
      <c r="J1664" s="1">
        <v>9</v>
      </c>
      <c r="K1664" s="1">
        <v>9</v>
      </c>
      <c r="L1664" t="str" cm="1">
        <f t="array" ref="L1664">_xlfn.IFS(J1664+K1664="", "Unknown", J1664+K1664&gt;3, "Large", J1664+K1664&gt;0.5, "Medium", J1664+K1664&gt;0, "Small")</f>
        <v>Large</v>
      </c>
      <c r="M1664" s="1">
        <v>5</v>
      </c>
      <c r="N1664" cm="1">
        <f t="array" ref="N1664">IF($M1664="",INDEX($M$2:$M$2176,MATCH(1,INDEX(($A$2:$A$2176=$A1664)*($M$2:$M$2176&lt;&gt;""),0),0)),$M1664)</f>
        <v>5</v>
      </c>
      <c r="O1664" s="2" t="str">
        <f t="shared" si="738"/>
        <v>Seasonal outdoors</v>
      </c>
      <c r="P1664" s="1" t="s">
        <v>3318</v>
      </c>
      <c r="R1664" t="str">
        <f t="shared" si="742"/>
        <v>Medium</v>
      </c>
      <c r="T1664" s="1"/>
      <c r="U1664" s="1"/>
      <c r="V1664" s="1">
        <v>7</v>
      </c>
      <c r="W1664" s="6">
        <f t="shared" si="750"/>
        <v>7</v>
      </c>
      <c r="X1664" t="str">
        <f>IF(W1664=1, "January", IF(W1664=2, "February", IF(W1664=3, "March", IF(W1664=4, "April", IF(W1664=5, "May", IF(W1664=6, "June", IF(W1664=7, "July", IF(W1664=8, "August", IF(W1664=9, "September", IF(W1664=10, "October", IF(W1664=11, "November", IF(W1664=12, "December", "Other"))))))))))))</f>
        <v>July</v>
      </c>
      <c r="AF1664" s="16" t="s">
        <v>24181</v>
      </c>
      <c r="AG1664" s="1" t="str">
        <f t="shared" si="728"/>
        <v xml:space="preserve">Seed </v>
      </c>
      <c r="AH1664" s="2" t="str">
        <f t="shared" si="729"/>
        <v>Best sown in a cold frame as soon as it is ripe. Pre-soak the seed for 24 hours in hot water (starting at a temperature of 80 - 90c and allowing it to cool) prior to sowing in order to leach out any germination inhibitors[200].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4" s="1" t="s">
        <v>3319</v>
      </c>
      <c r="AJ1664" s="1" t="s">
        <v>26</v>
      </c>
      <c r="AK1664" s="1" t="s">
        <v>17105</v>
      </c>
      <c r="AL1664" s="1" t="str">
        <f t="shared" si="739"/>
        <v>Unscented</v>
      </c>
      <c r="AM1664" s="1" t="b">
        <v>0</v>
      </c>
      <c r="AN1664" s="1" t="b">
        <v>0</v>
      </c>
      <c r="AO1664" s="1" t="b">
        <v>0</v>
      </c>
      <c r="AP1664" s="5" t="s">
        <v>28</v>
      </c>
      <c r="AQ1664" s="5" t="str">
        <f t="shared" si="730"/>
        <v>Light, Medium, Heavy</v>
      </c>
      <c r="AR1664" s="1" t="s">
        <v>30</v>
      </c>
      <c r="AS1664" s="1" t="str">
        <f t="shared" si="740"/>
        <v>None</v>
      </c>
      <c r="AT1664" s="1" t="str">
        <f t="shared" si="731"/>
        <v>Full</v>
      </c>
      <c r="AU1664" s="1" t="s">
        <v>29</v>
      </c>
      <c r="AV1664" s="1" t="str">
        <f t="shared" si="732"/>
        <v>Moist</v>
      </c>
      <c r="AW1664" s="1" t="s">
        <v>12</v>
      </c>
      <c r="AX1664" s="1" t="str">
        <f t="shared" si="733"/>
        <v>Acid, Neutral, Alkaline</v>
      </c>
      <c r="AY1664" s="1" t="b">
        <v>0</v>
      </c>
      <c r="AZ1664" s="1" t="b">
        <v>0</v>
      </c>
      <c r="BA1664" s="1" t="b">
        <v>0</v>
      </c>
      <c r="BC1664" t="str">
        <f t="shared" si="734"/>
        <v>FALSE</v>
      </c>
      <c r="BE1664" t="str">
        <f t="shared" si="735"/>
        <v>FALSE</v>
      </c>
      <c r="BF1664" s="1" t="b">
        <v>0</v>
      </c>
      <c r="BG1664" s="1" t="b">
        <v>0</v>
      </c>
      <c r="BH1664" s="1" t="b">
        <v>0</v>
      </c>
      <c r="BI1664" s="1" t="s">
        <v>77</v>
      </c>
      <c r="BJ1664" s="1" t="str">
        <f t="shared" si="736"/>
        <v>TRUE</v>
      </c>
      <c r="BK1664" s="1" t="s">
        <v>30</v>
      </c>
      <c r="BL1664" t="str">
        <f t="shared" si="737"/>
        <v>FALSE</v>
      </c>
      <c r="BM1664" s="1" t="b">
        <v>0</v>
      </c>
      <c r="BN1664" s="1" t="b">
        <v>0</v>
      </c>
      <c r="BO1664" s="1">
        <f t="shared" si="741"/>
        <v>16</v>
      </c>
      <c r="BP1664" s="1" t="s">
        <v>3320</v>
      </c>
      <c r="BQ1664" s="1" cm="1">
        <f t="array" ref="BQ1664">_xlfn.IFS(BP1664="None Known",0, LEN(BP1664)&gt;500, 5,LEN(BP1664)&gt;400, 4, LEN(BP1664)&gt;300, 3, LEN(BP1664)&gt;200, 2, LEN(BP1664)&gt;1, 1)</f>
        <v>5</v>
      </c>
      <c r="BR1664" s="1" t="s">
        <v>3321</v>
      </c>
      <c r="BS1664" s="1">
        <v>3</v>
      </c>
      <c r="BT1664" s="1" t="s">
        <v>3322</v>
      </c>
      <c r="BU1664" s="1">
        <v>2</v>
      </c>
      <c r="BV1664" s="1" t="s">
        <v>3323</v>
      </c>
      <c r="BW1664" s="1" t="s">
        <v>3324</v>
      </c>
      <c r="BX1664" s="1"/>
      <c r="BY1664" t="str">
        <f>_xlfn.XLOOKUP($B1664,Img_lookup!A:A,Img_lookup!B:B, "Not available")</f>
        <v>bd3b548f-85f3-4bf0-a2cb-9e4a42359682</v>
      </c>
      <c r="BZ1664" t="str">
        <f>_xlfn.XLOOKUP($B1664,Img_lookup!A:A,Img_lookup!C:C, "Not available")</f>
        <v>Rhus succedanea L.</v>
      </c>
      <c r="CA1664" t="str">
        <f>_xlfn.XLOOKUP($B1664,Img_lookup!A:A,Img_lookup!D:D, "Not available")</f>
        <v>Mrs. R. R. Stewart and I. D. Stewart</v>
      </c>
      <c r="CB1664" t="str">
        <f>_xlfn.XLOOKUP($B1664,Img_lookup!A:A,Img_lookup!E:E, "https://imgur.com/aT5wafe")</f>
        <v>https://api.openverse.engineering/v1/images/bd3b548f-85f3-4bf0-a2cb-9e4a42359682/thumb/</v>
      </c>
    </row>
    <row r="1665" spans="1:80" ht="409.6" x14ac:dyDescent="0.15">
      <c r="A1665" s="1" t="s">
        <v>1998</v>
      </c>
      <c r="B1665" s="1" t="s">
        <v>6213</v>
      </c>
      <c r="C1665" s="1" t="s">
        <v>6214</v>
      </c>
      <c r="D1665" s="1" t="s">
        <v>6215</v>
      </c>
      <c r="E1665" s="1" t="s">
        <v>460</v>
      </c>
      <c r="F1665" s="1" t="s">
        <v>22</v>
      </c>
      <c r="G1665" s="1" t="s">
        <v>22</v>
      </c>
      <c r="H1665" s="11" t="str">
        <f t="shared" si="744"/>
        <v>Perennial</v>
      </c>
      <c r="I1665" s="1" t="s">
        <v>17107</v>
      </c>
      <c r="J1665" s="1">
        <v>1.7999999520000001</v>
      </c>
      <c r="L1665" t="str" cm="1">
        <f t="array" ref="L1665">_xlfn.IFS(J1665+K1665="", "Unknown", J1665+K1665&gt;3, "Large", J1665+K1665&gt;0.5, "Medium", J1665+K1665&gt;0, "Small")</f>
        <v>Medium</v>
      </c>
      <c r="M1665" s="1">
        <v>3</v>
      </c>
      <c r="N1665" cm="1">
        <f t="array" ref="N1665">IF($M1665="",INDEX($M$2:$M$2176,MATCH(1,INDEX(($A$2:$A$2176=$A1665)*($M$2:$M$2176&lt;&gt;""),0),0)),$M1665)</f>
        <v>3</v>
      </c>
      <c r="O1665" s="2" t="str">
        <f t="shared" si="738"/>
        <v>Hardy to cold</v>
      </c>
      <c r="P1665" s="1" t="s">
        <v>6216</v>
      </c>
      <c r="R1665" t="str">
        <f t="shared" si="742"/>
        <v>Medium</v>
      </c>
      <c r="T1665" s="1"/>
      <c r="U1665" s="1"/>
      <c r="V1665" s="1">
        <v>4</v>
      </c>
      <c r="W1665" s="6">
        <f t="shared" si="750"/>
        <v>4</v>
      </c>
      <c r="X1665" t="str">
        <f>IF(W1665=1, "January", IF(W1665=2, "February", IF(W1665=3, "March", IF(W1665=4, "April", IF(W1665=5, "May", IF(W1665=6, "June", IF(W1665=7, "July", IF(W1665=8, "August", IF(W1665=9, "September", IF(W1665=10, "October", IF(W1665=11, "November", IF(W1665=12, "December", "Other"))))))))))))</f>
        <v>April</v>
      </c>
      <c r="AF1665" s="16" t="s">
        <v>24180</v>
      </c>
      <c r="AG1665" s="1" t="str">
        <f t="shared" si="728"/>
        <v xml:space="preserve">Seed </v>
      </c>
      <c r="AH1665" s="2" t="str">
        <f t="shared" si="729"/>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5" s="1" t="s">
        <v>6217</v>
      </c>
      <c r="AJ1665" s="1" t="s">
        <v>26</v>
      </c>
      <c r="AK1665" s="1" t="s">
        <v>17105</v>
      </c>
      <c r="AL1665" s="1" t="str">
        <f t="shared" si="739"/>
        <v>Unscented</v>
      </c>
      <c r="AM1665" s="1" t="b">
        <v>0</v>
      </c>
      <c r="AN1665" s="1" t="b">
        <v>0</v>
      </c>
      <c r="AO1665" s="1" t="b">
        <v>0</v>
      </c>
      <c r="AP1665" s="5" t="s">
        <v>28</v>
      </c>
      <c r="AQ1665" s="5" t="str">
        <f t="shared" si="730"/>
        <v>Light, Medium, Heavy</v>
      </c>
      <c r="AR1665" s="1" t="s">
        <v>30</v>
      </c>
      <c r="AS1665" s="1" t="str">
        <f t="shared" si="740"/>
        <v>None</v>
      </c>
      <c r="AT1665" s="1" t="str">
        <f t="shared" si="731"/>
        <v>Full</v>
      </c>
      <c r="AU1665" s="1" t="s">
        <v>11</v>
      </c>
      <c r="AV1665" s="1" t="str">
        <f t="shared" si="732"/>
        <v>Dry, Moist</v>
      </c>
      <c r="AW1665" s="1" t="s">
        <v>12</v>
      </c>
      <c r="AX1665" s="1" t="str">
        <f t="shared" si="733"/>
        <v>Acid, Neutral, Alkaline</v>
      </c>
      <c r="AY1665" s="1" t="b">
        <v>0</v>
      </c>
      <c r="AZ1665" s="1" t="b">
        <v>0</v>
      </c>
      <c r="BA1665" s="1" t="b">
        <v>0</v>
      </c>
      <c r="BC1665" t="str">
        <f t="shared" si="734"/>
        <v>FALSE</v>
      </c>
      <c r="BE1665" t="str">
        <f t="shared" si="735"/>
        <v>FALSE</v>
      </c>
      <c r="BF1665" s="1" t="b">
        <v>0</v>
      </c>
      <c r="BG1665" s="1" t="b">
        <v>0</v>
      </c>
      <c r="BH1665" s="1" t="b">
        <v>0</v>
      </c>
      <c r="BI1665" s="1" t="s">
        <v>77</v>
      </c>
      <c r="BJ1665" s="1" t="str">
        <f t="shared" si="736"/>
        <v>TRUE</v>
      </c>
      <c r="BK1665" s="1" t="s">
        <v>30</v>
      </c>
      <c r="BL1665" t="str">
        <f t="shared" si="737"/>
        <v>FALSE</v>
      </c>
      <c r="BM1665" s="1" t="b">
        <v>0</v>
      </c>
      <c r="BN1665" s="1" t="b">
        <v>0</v>
      </c>
      <c r="BO1665" s="1">
        <f t="shared" si="741"/>
        <v>19</v>
      </c>
      <c r="BP1665" s="1" t="s">
        <v>6218</v>
      </c>
      <c r="BQ1665" s="1" cm="1">
        <f t="array" ref="BQ1665">_xlfn.IFS(BP1665="None Known",0, LEN(BP1665)&gt;500, 5,LEN(BP1665)&gt;400, 4, LEN(BP1665)&gt;300, 3, LEN(BP1665)&gt;200, 2, LEN(BP1665)&gt;1, 1)</f>
        <v>5</v>
      </c>
      <c r="BR1665" s="1" t="s">
        <v>6219</v>
      </c>
      <c r="BS1665" s="1">
        <v>4</v>
      </c>
      <c r="BT1665" s="1" t="s">
        <v>6220</v>
      </c>
      <c r="BU1665" s="1">
        <v>2</v>
      </c>
      <c r="BV1665" s="1" t="s">
        <v>6221</v>
      </c>
      <c r="BW1665" s="1" t="s">
        <v>2006</v>
      </c>
      <c r="BX1665" s="1"/>
      <c r="BY1665" t="str">
        <f>_xlfn.XLOOKUP($B1665,Img_lookup!A:A,Img_lookup!B:B, "Not available")</f>
        <v>70710883-5eb3-4f73-a953-3cd13f75cde1</v>
      </c>
      <c r="BZ1665" t="str">
        <f>_xlfn.XLOOKUP($B1665,Img_lookup!A:A,Img_lookup!C:C, "Not available")</f>
        <v>Skunkbush sumac (Rhus trilobata) on Seedskadee National Wildlife Refuge</v>
      </c>
      <c r="CA1665" t="str">
        <f>_xlfn.XLOOKUP($B1665,Img_lookup!A:A,Img_lookup!D:D, "Not available")</f>
        <v>USFWS Mountain Prairie</v>
      </c>
      <c r="CB1665" t="str">
        <f>_xlfn.XLOOKUP($B1665,Img_lookup!A:A,Img_lookup!E:E, "https://imgur.com/aT5wafe")</f>
        <v>https://api.openverse.engineering/v1/images/70710883-5eb3-4f73-a953-3cd13f75cde1/thumb/</v>
      </c>
    </row>
    <row r="1666" spans="1:80" ht="409.6" x14ac:dyDescent="0.15">
      <c r="A1666" s="1" t="s">
        <v>1998</v>
      </c>
      <c r="B1666" s="1" t="s">
        <v>3062</v>
      </c>
      <c r="C1666" s="1" t="s">
        <v>3063</v>
      </c>
      <c r="D1666" s="1" t="s">
        <v>3064</v>
      </c>
      <c r="E1666" s="1" t="s">
        <v>3065</v>
      </c>
      <c r="F1666" s="1" t="s">
        <v>22</v>
      </c>
      <c r="G1666" s="1" t="s">
        <v>22</v>
      </c>
      <c r="H1666" s="11" t="str">
        <f t="shared" si="744"/>
        <v>Perennial</v>
      </c>
      <c r="I1666" s="1" t="s">
        <v>17107</v>
      </c>
      <c r="J1666" s="1">
        <v>6</v>
      </c>
      <c r="K1666" s="1">
        <v>6</v>
      </c>
      <c r="L1666" t="str" cm="1">
        <f t="array" ref="L1666">_xlfn.IFS(J1666+K1666="", "Unknown", J1666+K1666&gt;3, "Large", J1666+K1666&gt;0.5, "Medium", J1666+K1666&gt;0, "Small")</f>
        <v>Large</v>
      </c>
      <c r="M1666" s="1">
        <v>3</v>
      </c>
      <c r="N1666" cm="1">
        <f t="array" ref="N1666">IF($M1666="",INDEX($M$2:$M$2176,MATCH(1,INDEX(($A$2:$A$2176=$A1666)*($M$2:$M$2176&lt;&gt;""),0),0)),$M1666)</f>
        <v>3</v>
      </c>
      <c r="O1666" s="2" t="str">
        <f t="shared" si="738"/>
        <v>Hardy to cold</v>
      </c>
      <c r="P1666" s="1" t="s">
        <v>3066</v>
      </c>
      <c r="Q1666" s="1" t="s">
        <v>17109</v>
      </c>
      <c r="R1666" t="str">
        <f t="shared" si="742"/>
        <v>Fast</v>
      </c>
      <c r="T1666" s="1"/>
      <c r="U1666" s="1"/>
      <c r="V1666" s="1" t="s">
        <v>322</v>
      </c>
      <c r="W1666" s="6" t="str">
        <f t="shared" si="750"/>
        <v>6</v>
      </c>
      <c r="X1666" t="str">
        <f>IF(W1666="1", "January", IF(W1666="2", "February", IF(W1666="3", "March", IF(W1666="4", "April", IF(W1666="5", "May", IF(W1666="6", "June", IF(W1666="7", "July", IF(W1666="8", "August", IF(W1666="9", "September", IF(W1666="10", "October", IF(W1666="11", "November", IF(W1666="12", "December", "Other"))))))))))))</f>
        <v>June</v>
      </c>
      <c r="Y1666" s="2" t="str">
        <f>IF(ISNUMBER(SEARCH("-",V1666)),TRIM(RIGHT(V1666,LEN(V1666)-SEARCH("-",V1666))),V1666)</f>
        <v>8</v>
      </c>
      <c r="Z1666" s="2" t="str">
        <f>IF(Y1666="1", "January", IF(Y1666="2", "February", IF(Y1666="3", "March", IF(Y1666="4", "April", IF(Y1666="5", "May", IF(Y1666="6", "June", IF(Y1666="7", "July", IF(Y1666="8", "August", IF(Y1666="9", "September", IF(Y1666="10", "October", IF(Y1666="11", "November", IF(Y1666="12", "December", "Other"))))))))))))</f>
        <v>August</v>
      </c>
      <c r="AA1666" s="1" t="s">
        <v>666</v>
      </c>
      <c r="AB1666" s="1" t="str">
        <f>IF(ISNUMBER(SEARCH("-",AA1666)),TRIM(LEFT(AA1666,FIND("-",AA1666)-1)),AA1666)</f>
        <v>10</v>
      </c>
      <c r="AC1666" s="1" t="str">
        <f>IF(AB1666="1", "January", IF(AB1666="2", "February", IF(AB1666="3", "March", IF(AB1666="4", "April", IF(AB1666="5", "May", IF(AB1666="6", "June", IF(AB1666="7", "July", IF(AB1666="8", "August", IF(AB1666="9", "September", IF(AB1666="10", "October", IF(AB1666="11", "November", IF(AB1666="12", "December", "Other"))))))))))))</f>
        <v>October</v>
      </c>
      <c r="AD1666" s="1" t="str">
        <f>IF(ISNUMBER(SEARCH("-",AA1666)),TRIM(RIGHT(AA1666,LEN(AA1666)-SEARCH("-",AA1666))),AA1666)</f>
        <v>12</v>
      </c>
      <c r="AE1666" s="1" t="str">
        <f>IF(AD1666="1", "January", IF(AD1666="2", "February", IF(AD1666="3", "March", IF(AD1666="4", "April", IF(AD1666="5", "May", IF(AD1666="6", "June", IF(AD1666="7", "July", IF(AD1666="8", "August", IF(AD1666="9", "September", IF(AD1666="10", "October", IF(AD1666="11", "November", IF(AD1666="12", "December", "Other"))))))))))))</f>
        <v>December</v>
      </c>
      <c r="AF1666" s="16" t="s">
        <v>24180</v>
      </c>
      <c r="AG1666" s="1" t="str">
        <f t="shared" ref="AG1666:AG1729" si="755">LEFT(AF1666,FIND("-",AF1666)-1)</f>
        <v xml:space="preserve">Seed </v>
      </c>
      <c r="AH1666" s="2" t="str">
        <f t="shared" ref="AH1666:AH1729" si="756">RIGHT(AF1666,LEN(AF1666)-FIND("-",AF1666)-1)</f>
        <v>Best sown in a cold frame as soon as it is ripe. Pre-soak the seed for 24 hours in hot water (starting at a temperature of 80 - 90c and allowing it to cool) prior to sowing in order to leach out any germination inhibitors[200]. This soak water can be drunk and has a delicious lemon-flavour. The stored seed also needs hot water treatment and can be sown in early spring in a cold frame[200]. When they are large enough to handle, prick the seedlings out into individual pots and grow them on in the greenhouse for their first winter. Plant them out into their permanent positions in late spring or early summer, after the last expected frosts.
Cuttings of half-ripe wood, 10cm with a heel, July/August in a frame[200].
Root cuttings 4cm long taken in December and potted up vertically in a greenhouse. Good percentage[78, 200].
Suckers in late autumn to winter[200].</v>
      </c>
      <c r="AI1666" s="1" t="s">
        <v>3067</v>
      </c>
      <c r="AJ1666" s="1" t="s">
        <v>26</v>
      </c>
      <c r="AK1666" s="1" t="s">
        <v>17105</v>
      </c>
      <c r="AL1666" s="1" t="str">
        <f t="shared" si="739"/>
        <v>Unscented</v>
      </c>
      <c r="AM1666" s="1" t="b">
        <v>0</v>
      </c>
      <c r="AN1666" s="1" t="b">
        <v>0</v>
      </c>
      <c r="AO1666" s="1" t="b">
        <v>0</v>
      </c>
      <c r="AP1666" s="5" t="s">
        <v>28</v>
      </c>
      <c r="AQ1666" s="5" t="str">
        <f t="shared" ref="AQ1666:AQ1729" si="757">IF(AP1666="L", "Light", IF(AP1666="M", "Medium", IF(AP1666="H", "Heavy", IF(AP1666="LM", "Light, Medium", IF(AP1666="MH", "Medium, Heavy", IF(AP1666="LMH", "Light, Medium, Heavy", ""))))))</f>
        <v>Light, Medium, Heavy</v>
      </c>
      <c r="AR1666" s="1" t="s">
        <v>30</v>
      </c>
      <c r="AS1666" s="1" t="str">
        <f t="shared" si="740"/>
        <v>None</v>
      </c>
      <c r="AT1666" s="1" t="str">
        <f t="shared" ref="AT1666:AT1729" si="758">IF(AR1666="N", "Full", IF(AR1666="S", "Partial", IF(AR1666="F", "None", IF(AR1666="SN", "Partial, Full", IF(AR1666="NP", "None, Partial", IF(AR1666="FSN", "None, Partial, Full", ""))))))</f>
        <v>Full</v>
      </c>
      <c r="AU1666" s="1" t="s">
        <v>11</v>
      </c>
      <c r="AV1666" s="1" t="str">
        <f t="shared" ref="AV1666:AV1729" si="759">IF(AU1666="D", "Dry", IF(AU1666="M", "Moist", IF(AU1666="We", "Wet/Water", IF(AU1666="Wa", "Wet/Water", IF(AU1666="WeWa", "Wet/Water", IF(AU1666="DM", "Dry, Moist", IF(AU1666="DMWe", "Dry, Moist, Wet/Water", IF(AU1666="MWe", "Moist, Wet/Water", IF(AU1666="MWeWa", "Moist, Wet/Water", IF(AU1666="WeM", "Moist, Wet/Water",""))))))))))</f>
        <v>Dry, Moist</v>
      </c>
      <c r="AW1666" s="1" t="s">
        <v>12</v>
      </c>
      <c r="AX1666" s="1" t="str">
        <f t="shared" ref="AX1666:AX1729" si="760">IF(AW1666="A", "Acid", IF(AW1666="N", "Neutral", IF(AW1666="B", "Alkaline", IF(AW1666="AN", "Acid, Neutral", IF(AW1666="NB", "Neutral, Alkaline", IF(AW1666="ANB", "Acid, Neutral, Alkaline", ""))))))</f>
        <v>Acid, Neutral, Alkaline</v>
      </c>
      <c r="AY1666" s="1" t="b">
        <v>0</v>
      </c>
      <c r="AZ1666" s="1" t="b">
        <v>0</v>
      </c>
      <c r="BA1666" s="1" t="b">
        <v>0</v>
      </c>
      <c r="BB1666" s="1" t="s">
        <v>275</v>
      </c>
      <c r="BC1666" t="str">
        <f t="shared" ref="BC1666:BC1729" si="761">IF(BB1666="M", "TRUE", IF(BB1666="W", "TRUE", "FALSE"))</f>
        <v>TRUE</v>
      </c>
      <c r="BE1666" t="str">
        <f t="shared" ref="BE1666:BE1729" si="762">IF(BD1666="Y", "TRUE", "FALSE")</f>
        <v>FALSE</v>
      </c>
      <c r="BF1666" s="1" t="b">
        <v>1</v>
      </c>
      <c r="BG1666" s="1" t="b">
        <v>0</v>
      </c>
      <c r="BH1666" s="1" t="b">
        <v>1</v>
      </c>
      <c r="BI1666" s="1" t="s">
        <v>77</v>
      </c>
      <c r="BJ1666" s="1" t="str">
        <f t="shared" ref="BJ1666:BJ1729" si="763">IF(BI1666="Y", "TRUE", "FALSE")</f>
        <v>TRUE</v>
      </c>
      <c r="BK1666" s="1" t="s">
        <v>30</v>
      </c>
      <c r="BL1666" t="str">
        <f t="shared" ref="BL1666:BL1729" si="764">IF(BK1666="Y", "TRUE", "FALSE")</f>
        <v>FALSE</v>
      </c>
      <c r="BM1666" s="1" t="b">
        <v>0</v>
      </c>
      <c r="BN1666" s="1" t="b">
        <v>0</v>
      </c>
      <c r="BO1666" s="1">
        <f t="shared" si="741"/>
        <v>19</v>
      </c>
      <c r="BP1666" s="1" t="s">
        <v>3068</v>
      </c>
      <c r="BQ1666" s="1" cm="1">
        <f t="array" ref="BQ1666">_xlfn.IFS(BP1666="None Known",0, LEN(BP1666)&gt;500, 5,LEN(BP1666)&gt;400, 4, LEN(BP1666)&gt;300, 3, LEN(BP1666)&gt;200, 2, LEN(BP1666)&gt;1, 1)</f>
        <v>5</v>
      </c>
      <c r="BR1666" s="1" t="s">
        <v>3069</v>
      </c>
      <c r="BS1666" s="1">
        <v>4</v>
      </c>
      <c r="BT1666" s="1" t="s">
        <v>3070</v>
      </c>
      <c r="BU1666" s="1">
        <v>2</v>
      </c>
      <c r="BV1666" s="1" t="s">
        <v>3071</v>
      </c>
      <c r="BW1666" s="1" t="s">
        <v>2006</v>
      </c>
      <c r="BX1666" s="1"/>
      <c r="BY1666" t="str">
        <f>_xlfn.XLOOKUP($B1666,Img_lookup!A:A,Img_lookup!B:B, "Not available")</f>
        <v>8fa6f1a0-cc2d-4310-a3eb-5ddc306871d7</v>
      </c>
      <c r="BZ1666" t="str">
        <f>_xlfn.XLOOKUP($B1666,Img_lookup!A:A,Img_lookup!C:C, "Not available")</f>
        <v>Stag's Horn (Rhus typhina)</v>
      </c>
      <c r="CA1666" t="str">
        <f>_xlfn.XLOOKUP($B1666,Img_lookup!A:A,Img_lookup!D:D, "Not available")</f>
        <v>TrotterFechan</v>
      </c>
      <c r="CB1666" t="str">
        <f>_xlfn.XLOOKUP($B1666,Img_lookup!A:A,Img_lookup!E:E, "https://imgur.com/aT5wafe")</f>
        <v>https://api.openverse.engineering/v1/images/8fa6f1a0-cc2d-4310-a3eb-5ddc306871d7/thumb/</v>
      </c>
    </row>
    <row r="1667" spans="1:80" ht="409.6" x14ac:dyDescent="0.15">
      <c r="A1667" s="1" t="s">
        <v>2084</v>
      </c>
      <c r="B1667" s="1" t="s">
        <v>2085</v>
      </c>
      <c r="C1667" s="1" t="s">
        <v>2086</v>
      </c>
      <c r="D1667" s="1" t="s">
        <v>2087</v>
      </c>
      <c r="E1667" s="1" t="s">
        <v>2088</v>
      </c>
      <c r="F1667" s="1" t="s">
        <v>22</v>
      </c>
      <c r="G1667" s="1" t="s">
        <v>22</v>
      </c>
      <c r="H1667" s="11" t="str">
        <f t="shared" si="744"/>
        <v>Perennial</v>
      </c>
      <c r="I1667" s="1" t="s">
        <v>17107</v>
      </c>
      <c r="J1667" s="1">
        <v>1.7999999520000001</v>
      </c>
      <c r="L1667" t="str" cm="1">
        <f t="array" ref="L1667">_xlfn.IFS(J1667+K1667="", "Unknown", J1667+K1667&gt;3, "Large", J1667+K1667&gt;0.5, "Medium", J1667+K1667&gt;0, "Small")</f>
        <v>Medium</v>
      </c>
      <c r="M1667" s="1">
        <v>2</v>
      </c>
      <c r="N1667" cm="1">
        <f t="array" ref="N1667">IF($M1667="",INDEX($M$2:$M$2176,MATCH(1,INDEX(($A$2:$A$2176=$A1667)*($M$2:$M$2176&lt;&gt;""),0),0)),$M1667)</f>
        <v>2</v>
      </c>
      <c r="O1667" s="2" t="str">
        <f t="shared" ref="O1667:O1730" si="765">IF(N1667="", "Temperate zone", IF(N1667&lt;5, "Hardy to cold", IF(N1667&lt;8, "Seasonal outdoors", IF(N1667&lt;12, "Grown indoors", "all Temperate zone"))))</f>
        <v>Hardy to cold</v>
      </c>
      <c r="P1667" s="1" t="s">
        <v>2089</v>
      </c>
      <c r="R1667" t="str">
        <f t="shared" si="742"/>
        <v>Medium</v>
      </c>
      <c r="T1667" s="1"/>
      <c r="U1667" s="1"/>
      <c r="V1667" s="1" t="s">
        <v>272</v>
      </c>
      <c r="W1667" s="6" t="str">
        <f t="shared" si="750"/>
        <v>4</v>
      </c>
      <c r="X1667" t="str">
        <f>IF(W1667="1", "January", IF(W1667="2", "February", IF(W1667="3", "March", IF(W1667="4", "April", IF(W1667="5", "May", IF(W1667="6", "June", IF(W1667="7", "July", IF(W1667="8", "August", IF(W1667="9", "September", IF(W1667="10", "October", IF(W1667="11", "November", IF(W1667="12", "December", "Other"))))))))))))</f>
        <v>April</v>
      </c>
      <c r="Y1667" s="2" t="str">
        <f>IF(ISNUMBER(SEARCH("-",V1667)),TRIM(RIGHT(V1667,LEN(V1667)-SEARCH("-",V1667))),V1667)</f>
        <v>6</v>
      </c>
      <c r="Z1667" s="2" t="str">
        <f>IF(Y1667="1", "January", IF(Y1667="2", "February", IF(Y1667="3", "March", IF(Y1667="4", "April", IF(Y1667="5", "May", IF(Y1667="6", "June", IF(Y1667="7", "July", IF(Y1667="8", "August", IF(Y1667="9", "September", IF(Y1667="10", "October", IF(Y1667="11", "November", IF(Y1667="12", "December", "Other"))))))))))))</f>
        <v>June</v>
      </c>
      <c r="AF1667" s="16" t="s">
        <v>24183</v>
      </c>
      <c r="AG1667" s="1" t="str">
        <f t="shared" si="755"/>
        <v xml:space="preserve">Seed </v>
      </c>
      <c r="AH1667" s="2" t="str">
        <f t="shared" si="756"/>
        <v>Best sown as soon as it is ripe in the autumn in a cold frame. Stored seed requires 3 months cold stratification at -2 to +2�c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67" s="1" t="s">
        <v>2090</v>
      </c>
      <c r="AJ1667" s="1" t="s">
        <v>53</v>
      </c>
      <c r="AK1667" s="1" t="s">
        <v>17104</v>
      </c>
      <c r="AL1667" s="1" t="str">
        <f t="shared" ref="AL1667:AL1730" si="766">IF(AM1667=TRUE, "Scented", "Unscented")</f>
        <v>Unscented</v>
      </c>
      <c r="AM1667" s="1" t="b">
        <v>0</v>
      </c>
      <c r="AN1667" s="1" t="b">
        <v>1</v>
      </c>
      <c r="AO1667" s="1" t="b">
        <v>0</v>
      </c>
      <c r="AP1667" s="5" t="s">
        <v>28</v>
      </c>
      <c r="AQ1667" s="5" t="str">
        <f t="shared" si="757"/>
        <v>Light, Medium, Heavy</v>
      </c>
      <c r="AR1667" s="1" t="s">
        <v>10</v>
      </c>
      <c r="AS1667" s="1" t="str">
        <f t="shared" ref="AS1667:AS1730" si="767">IF(AR1667="N", "None", IF(AR1667="S", "Partial", IF(AR1667="F", "Full", IF(AR1667="SN", "None, Partial", IF(AR1667="FS", "Partial, Full", IF(AR1667="FSN", "None, Partial, Full", ""))))))</f>
        <v>None, Partial</v>
      </c>
      <c r="AT1667" s="1" t="str">
        <f t="shared" si="758"/>
        <v>Partial, Full</v>
      </c>
      <c r="AU1667" s="1" t="s">
        <v>29</v>
      </c>
      <c r="AV1667" s="1" t="str">
        <f t="shared" si="759"/>
        <v>Moist</v>
      </c>
      <c r="AW1667" s="1" t="s">
        <v>12</v>
      </c>
      <c r="AX1667" s="1" t="str">
        <f t="shared" si="760"/>
        <v>Acid, Neutral, Alkaline</v>
      </c>
      <c r="AY1667" s="1" t="b">
        <v>0</v>
      </c>
      <c r="AZ1667" s="1" t="b">
        <v>0</v>
      </c>
      <c r="BA1667" s="1" t="b">
        <v>0</v>
      </c>
      <c r="BC1667" t="str">
        <f t="shared" si="761"/>
        <v>FALSE</v>
      </c>
      <c r="BE1667" t="str">
        <f t="shared" si="762"/>
        <v>FALSE</v>
      </c>
      <c r="BF1667" s="1" t="b">
        <v>0</v>
      </c>
      <c r="BG1667" s="1" t="b">
        <v>0</v>
      </c>
      <c r="BH1667" s="1" t="b">
        <v>0</v>
      </c>
      <c r="BJ1667" s="1" t="str">
        <f t="shared" si="763"/>
        <v>FALSE</v>
      </c>
      <c r="BL1667" t="str">
        <f t="shared" si="764"/>
        <v>FALSE</v>
      </c>
      <c r="BM1667" s="1" t="b">
        <v>0</v>
      </c>
      <c r="BN1667" s="1" t="b">
        <v>0</v>
      </c>
      <c r="BO1667" s="1">
        <f t="shared" ref="BO1667:BO1730" si="768">BQ1667+(BS1667*3)+BU1667</f>
        <v>7</v>
      </c>
      <c r="BP1667" s="1" t="s">
        <v>31</v>
      </c>
      <c r="BQ1667" s="1" cm="1">
        <f t="array" ref="BQ1667">_xlfn.IFS(BP1667="None Known",0, LEN(BP1667)&gt;500, 5,LEN(BP1667)&gt;400, 4, LEN(BP1667)&gt;300, 3, LEN(BP1667)&gt;200, 2, LEN(BP1667)&gt;1, 1)</f>
        <v>0</v>
      </c>
      <c r="BR1667" s="1" t="s">
        <v>2091</v>
      </c>
      <c r="BS1667" s="1">
        <v>2</v>
      </c>
      <c r="BT1667" s="1" t="s">
        <v>2092</v>
      </c>
      <c r="BU1667" s="1">
        <v>1</v>
      </c>
      <c r="BV1667" s="1" t="s">
        <v>2093</v>
      </c>
      <c r="BW1667" s="1" t="s">
        <v>31</v>
      </c>
      <c r="BX1667" s="1"/>
      <c r="BY1667" t="str">
        <f>_xlfn.XLOOKUP($B1667,Img_lookup!A:A,Img_lookup!B:B, "Not available")</f>
        <v>96daf954-fcb1-4a80-9ed7-e0bbe19fdb92</v>
      </c>
      <c r="BZ1667" t="str">
        <f>_xlfn.XLOOKUP($B1667,Img_lookup!A:A,Img_lookup!C:C, "Not available")</f>
        <v>Ribes americanum</v>
      </c>
      <c r="CA1667" t="str">
        <f>_xlfn.XLOOKUP($B1667,Img_lookup!A:A,Img_lookup!D:D, "Not available")</f>
        <v>Andrea Pokrzywinski</v>
      </c>
      <c r="CB1667" t="str">
        <f>_xlfn.XLOOKUP($B1667,Img_lookup!A:A,Img_lookup!E:E, "https://imgur.com/aT5wafe")</f>
        <v>https://api.openverse.engineering/v1/images/96daf954-fcb1-4a80-9ed7-e0bbe19fdb92/thumb/</v>
      </c>
    </row>
    <row r="1668" spans="1:80" ht="409.6" x14ac:dyDescent="0.15">
      <c r="A1668" s="1" t="s">
        <v>2084</v>
      </c>
      <c r="B1668" s="1" t="s">
        <v>8650</v>
      </c>
      <c r="C1668" s="1" t="s">
        <v>8651</v>
      </c>
      <c r="D1668" s="1" t="s">
        <v>8652</v>
      </c>
      <c r="E1668" s="1" t="s">
        <v>8653</v>
      </c>
      <c r="F1668" s="1" t="s">
        <v>22</v>
      </c>
      <c r="G1668" s="1" t="s">
        <v>22</v>
      </c>
      <c r="H1668" s="11" t="str">
        <f t="shared" si="744"/>
        <v>Perennial</v>
      </c>
      <c r="I1668" s="1" t="s">
        <v>17107</v>
      </c>
      <c r="J1668" s="1">
        <v>0.40000000600000002</v>
      </c>
      <c r="K1668" s="1">
        <v>1</v>
      </c>
      <c r="L1668" t="str" cm="1">
        <f t="array" ref="L1668">_xlfn.IFS(J1668+K1668="", "Unknown", J1668+K1668&gt;3, "Large", J1668+K1668&gt;0.5, "Medium", J1668+K1668&gt;0, "Small")</f>
        <v>Medium</v>
      </c>
      <c r="M1668" s="1">
        <v>2</v>
      </c>
      <c r="N1668" cm="1">
        <f t="array" ref="N1668">IF($M1668="",INDEX($M$2:$M$2176,MATCH(1,INDEX(($A$2:$A$2176=$A1668)*($M$2:$M$2176&lt;&gt;""),0),0)),$M1668)</f>
        <v>2</v>
      </c>
      <c r="O1668" s="2" t="str">
        <f t="shared" si="765"/>
        <v>Hardy to cold</v>
      </c>
      <c r="P1668" s="1" t="s">
        <v>8654</v>
      </c>
      <c r="R1668" t="str">
        <f t="shared" ref="R1668:R1731" si="769">IF(Q1668="Fast", "Fast", IF(Q1668="Slow", "Slow", "Medium"))</f>
        <v>Medium</v>
      </c>
      <c r="W1668"/>
      <c r="AF1668" s="16" t="s">
        <v>24184</v>
      </c>
      <c r="AG1668" s="1" t="str">
        <f t="shared" si="755"/>
        <v xml:space="preserve">Seed </v>
      </c>
      <c r="AH1668" s="2" t="str">
        <f t="shared" si="756"/>
        <v>Best sown as soon as it is ripe in the autumn in a cold frame. Stored seed requires 4 - 5 months cold stratification at between 0 to 9�c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68" s="1" t="s">
        <v>8655</v>
      </c>
      <c r="AJ1668" s="1" t="s">
        <v>53</v>
      </c>
      <c r="AK1668" s="1" t="s">
        <v>17104</v>
      </c>
      <c r="AL1668" s="1" t="str">
        <f t="shared" si="766"/>
        <v>Scented</v>
      </c>
      <c r="AM1668" s="1" t="b">
        <v>1</v>
      </c>
      <c r="AN1668" s="1" t="b">
        <v>1</v>
      </c>
      <c r="AO1668" s="1" t="b">
        <v>0</v>
      </c>
      <c r="AP1668" s="5" t="s">
        <v>28</v>
      </c>
      <c r="AQ1668" s="5" t="str">
        <f t="shared" si="757"/>
        <v>Light, Medium, Heavy</v>
      </c>
      <c r="AR1668" s="1" t="s">
        <v>10</v>
      </c>
      <c r="AS1668" s="1" t="str">
        <f t="shared" si="767"/>
        <v>None, Partial</v>
      </c>
      <c r="AT1668" s="1" t="str">
        <f t="shared" si="758"/>
        <v>Partial, Full</v>
      </c>
      <c r="AU1668" s="1" t="s">
        <v>29</v>
      </c>
      <c r="AV1668" s="1" t="str">
        <f t="shared" si="759"/>
        <v>Moist</v>
      </c>
      <c r="AW1668" s="1" t="s">
        <v>12</v>
      </c>
      <c r="AX1668" s="1" t="str">
        <f t="shared" si="760"/>
        <v>Acid, Neutral, Alkaline</v>
      </c>
      <c r="AY1668" s="1" t="b">
        <v>0</v>
      </c>
      <c r="AZ1668" s="1" t="b">
        <v>0</v>
      </c>
      <c r="BA1668" s="1" t="b">
        <v>0</v>
      </c>
      <c r="BC1668" t="str">
        <f t="shared" si="761"/>
        <v>FALSE</v>
      </c>
      <c r="BE1668" t="str">
        <f t="shared" si="762"/>
        <v>FALSE</v>
      </c>
      <c r="BF1668" s="1" t="b">
        <v>0</v>
      </c>
      <c r="BG1668" s="1" t="b">
        <v>0</v>
      </c>
      <c r="BH1668" s="1" t="b">
        <v>0</v>
      </c>
      <c r="BI1668" s="1" t="s">
        <v>30</v>
      </c>
      <c r="BJ1668" s="1" t="str">
        <f t="shared" si="763"/>
        <v>FALSE</v>
      </c>
      <c r="BL1668" t="str">
        <f t="shared" si="764"/>
        <v>FALSE</v>
      </c>
      <c r="BM1668" s="1" t="b">
        <v>0</v>
      </c>
      <c r="BN1668" s="1" t="b">
        <v>0</v>
      </c>
      <c r="BO1668" s="1">
        <f t="shared" si="768"/>
        <v>8</v>
      </c>
      <c r="BP1668" s="1" t="s">
        <v>8656</v>
      </c>
      <c r="BQ1668" s="1" cm="1">
        <f t="array" ref="BQ1668">_xlfn.IFS(BP1668="None Known",0, LEN(BP1668)&gt;500, 5,LEN(BP1668)&gt;400, 4, LEN(BP1668)&gt;300, 3, LEN(BP1668)&gt;200, 2, LEN(BP1668)&gt;1, 1)</f>
        <v>1</v>
      </c>
      <c r="BR1668" s="1" t="s">
        <v>8657</v>
      </c>
      <c r="BS1668" s="1">
        <v>2</v>
      </c>
      <c r="BT1668" s="1" t="s">
        <v>8658</v>
      </c>
      <c r="BU1668" s="1">
        <v>1</v>
      </c>
      <c r="BV1668" s="1" t="s">
        <v>465</v>
      </c>
      <c r="BW1668" s="1" t="s">
        <v>31</v>
      </c>
      <c r="BX1668" s="1"/>
      <c r="BY1668" t="str">
        <f>_xlfn.XLOOKUP($B1668,Img_lookup!A:A,Img_lookup!B:B, "Not available")</f>
        <v>5489ab0e-34d7-46e5-a062-245dfa37988a</v>
      </c>
      <c r="BZ1668" t="str">
        <f>_xlfn.XLOOKUP($B1668,Img_lookup!A:A,Img_lookup!C:C, "Not available")</f>
        <v>Ribes glandulosum ?</v>
      </c>
      <c r="CA1668" t="str">
        <f>_xlfn.XLOOKUP($B1668,Img_lookup!A:A,Img_lookup!D:D, "Not available")</f>
        <v>Charles de Mille-Isles</v>
      </c>
      <c r="CB1668" t="str">
        <f>_xlfn.XLOOKUP($B1668,Img_lookup!A:A,Img_lookup!E:E, "https://imgur.com/aT5wafe")</f>
        <v>https://api.openverse.engineering/v1/images/5489ab0e-34d7-46e5-a062-245dfa37988a/thumb/</v>
      </c>
    </row>
    <row r="1669" spans="1:80" ht="409.6" x14ac:dyDescent="0.15">
      <c r="A1669" s="1" t="s">
        <v>2084</v>
      </c>
      <c r="B1669" s="1" t="s">
        <v>9375</v>
      </c>
      <c r="C1669" s="1" t="s">
        <v>9376</v>
      </c>
      <c r="D1669" s="1" t="s">
        <v>9377</v>
      </c>
      <c r="E1669" s="1" t="s">
        <v>9378</v>
      </c>
      <c r="F1669" s="1" t="s">
        <v>22</v>
      </c>
      <c r="G1669" s="1" t="s">
        <v>22</v>
      </c>
      <c r="H1669" s="11" t="str">
        <f t="shared" si="744"/>
        <v>Perennial</v>
      </c>
      <c r="I1669" s="1" t="s">
        <v>17107</v>
      </c>
      <c r="J1669" s="1">
        <v>1.7999999520000001</v>
      </c>
      <c r="L1669" t="str" cm="1">
        <f t="array" ref="L1669">_xlfn.IFS(J1669+K1669="", "Unknown", J1669+K1669&gt;3, "Large", J1669+K1669&gt;0.5, "Medium", J1669+K1669&gt;0, "Small")</f>
        <v>Medium</v>
      </c>
      <c r="M1669" s="1">
        <v>7</v>
      </c>
      <c r="N1669" cm="1">
        <f t="array" ref="N1669">IF($M1669="",INDEX($M$2:$M$2176,MATCH(1,INDEX(($A$2:$A$2176=$A1669)*($M$2:$M$2176&lt;&gt;""),0),0)),$M1669)</f>
        <v>7</v>
      </c>
      <c r="O1669" s="2" t="str">
        <f t="shared" si="765"/>
        <v>Seasonal outdoors</v>
      </c>
      <c r="P1669" s="1" t="s">
        <v>9379</v>
      </c>
      <c r="R1669" t="str">
        <f t="shared" si="769"/>
        <v>Medium</v>
      </c>
      <c r="T1669" s="1"/>
      <c r="U1669" s="1"/>
      <c r="V1669" s="1" t="s">
        <v>188</v>
      </c>
      <c r="W1669" s="6" t="str">
        <f t="shared" ref="W1669:W1674" si="770">IF(ISNUMBER(SEARCH("-",V1669)),TRIM(LEFT(V1669,FIND("-",V1669)-1)),V1669)</f>
        <v>4</v>
      </c>
      <c r="X1669" t="str">
        <f>IF(W1669="1", "January", IF(W1669="2", "February", IF(W1669="3", "March", IF(W1669="4", "April", IF(W1669="5", "May", IF(W1669="6", "June", IF(W1669="7", "July", IF(W1669="8", "August", IF(W1669="9", "September", IF(W1669="10", "October", IF(W1669="11", "November", IF(W1669="12", "December", "Other"))))))))))))</f>
        <v>April</v>
      </c>
      <c r="Y1669" s="2" t="str">
        <f>IF(ISNUMBER(SEARCH("-",V1669)),TRIM(RIGHT(V1669,LEN(V1669)-SEARCH("-",V1669))),V1669)</f>
        <v>5</v>
      </c>
      <c r="Z1669" s="2" t="str">
        <f>IF(Y1669="1", "January", IF(Y1669="2", "February", IF(Y1669="3", "March", IF(Y1669="4", "April", IF(Y1669="5", "May", IF(Y1669="6", "June", IF(Y1669="7", "July", IF(Y1669="8", "August", IF(Y1669="9", "September", IF(Y1669="10", "October", IF(Y1669="11", "November", IF(Y1669="12", "December", "Other"))))))))))))</f>
        <v>May</v>
      </c>
      <c r="AF1669" s="16" t="s">
        <v>24185</v>
      </c>
      <c r="AG1669" s="1" t="str">
        <f t="shared" si="755"/>
        <v xml:space="preserve">Seed </v>
      </c>
      <c r="AH1669"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69" s="1" t="s">
        <v>9380</v>
      </c>
      <c r="AJ1669" s="1" t="s">
        <v>53</v>
      </c>
      <c r="AK1669" s="1" t="s">
        <v>17104</v>
      </c>
      <c r="AL1669" s="1" t="str">
        <f t="shared" si="766"/>
        <v>Unscented</v>
      </c>
      <c r="AM1669" s="1" t="b">
        <v>0</v>
      </c>
      <c r="AN1669" s="1" t="b">
        <v>1</v>
      </c>
      <c r="AO1669" s="1" t="b">
        <v>0</v>
      </c>
      <c r="AP1669" s="5" t="s">
        <v>28</v>
      </c>
      <c r="AQ1669" s="5" t="str">
        <f t="shared" si="757"/>
        <v>Light, Medium, Heavy</v>
      </c>
      <c r="AR1669" s="1" t="s">
        <v>30</v>
      </c>
      <c r="AS1669" s="1" t="str">
        <f t="shared" si="767"/>
        <v>None</v>
      </c>
      <c r="AT1669" s="1" t="str">
        <f t="shared" si="758"/>
        <v>Full</v>
      </c>
      <c r="AU1669" s="1" t="s">
        <v>29</v>
      </c>
      <c r="AV1669" s="1" t="str">
        <f t="shared" si="759"/>
        <v>Moist</v>
      </c>
      <c r="AW1669" s="1" t="s">
        <v>12</v>
      </c>
      <c r="AX1669" s="1" t="str">
        <f t="shared" si="760"/>
        <v>Acid, Neutral, Alkaline</v>
      </c>
      <c r="AY1669" s="1" t="b">
        <v>0</v>
      </c>
      <c r="AZ1669" s="1" t="b">
        <v>0</v>
      </c>
      <c r="BA1669" s="1" t="b">
        <v>0</v>
      </c>
      <c r="BC1669" t="str">
        <f t="shared" si="761"/>
        <v>FALSE</v>
      </c>
      <c r="BE1669" t="str">
        <f t="shared" si="762"/>
        <v>FALSE</v>
      </c>
      <c r="BF1669" s="1" t="b">
        <v>0</v>
      </c>
      <c r="BG1669" s="1" t="b">
        <v>0</v>
      </c>
      <c r="BH1669" s="1" t="b">
        <v>0</v>
      </c>
      <c r="BJ1669" s="1" t="str">
        <f t="shared" si="763"/>
        <v>FALSE</v>
      </c>
      <c r="BL1669" t="str">
        <f t="shared" si="764"/>
        <v>FALSE</v>
      </c>
      <c r="BM1669" s="1" t="b">
        <v>0</v>
      </c>
      <c r="BN1669" s="1" t="b">
        <v>0</v>
      </c>
      <c r="BO1669" s="1">
        <f t="shared" si="768"/>
        <v>6</v>
      </c>
      <c r="BP1669" s="1" t="s">
        <v>9381</v>
      </c>
      <c r="BQ1669" s="1" cm="1">
        <f t="array" ref="BQ1669">_xlfn.IFS(BP1669="None Known",0, LEN(BP1669)&gt;500, 5,LEN(BP1669)&gt;400, 4, LEN(BP1669)&gt;300, 3, LEN(BP1669)&gt;200, 2, LEN(BP1669)&gt;1, 1)</f>
        <v>2</v>
      </c>
      <c r="BR1669" s="1" t="s">
        <v>9382</v>
      </c>
      <c r="BS1669" s="1">
        <v>1</v>
      </c>
      <c r="BT1669" s="1" t="s">
        <v>9383</v>
      </c>
      <c r="BU1669" s="1">
        <v>1</v>
      </c>
      <c r="BV1669" s="1" t="s">
        <v>485</v>
      </c>
      <c r="BW1669" s="1" t="s">
        <v>31</v>
      </c>
      <c r="BX1669" s="1"/>
      <c r="BY1669" t="str">
        <f>_xlfn.XLOOKUP($B1669,Img_lookup!A:A,Img_lookup!B:B, "Not available")</f>
        <v>37d36ffc-d1e8-49dc-aae1-f32f3e8d2a8b</v>
      </c>
      <c r="BZ1669" t="str">
        <f>_xlfn.XLOOKUP($B1669,Img_lookup!A:A,Img_lookup!C:C, "Not available")</f>
        <v>Ribes lobbii</v>
      </c>
      <c r="CA1669" t="str">
        <f>_xlfn.XLOOKUP($B1669,Img_lookup!A:A,Img_lookup!D:D, "Not available")</f>
        <v>Colin Durfee</v>
      </c>
      <c r="CB1669" t="str">
        <f>_xlfn.XLOOKUP($B1669,Img_lookup!A:A,Img_lookup!E:E, "https://imgur.com/aT5wafe")</f>
        <v>https://api.openverse.engineering/v1/images/37d36ffc-d1e8-49dc-aae1-f32f3e8d2a8b/thumb/</v>
      </c>
    </row>
    <row r="1670" spans="1:80" ht="409.6" x14ac:dyDescent="0.15">
      <c r="A1670" s="1" t="s">
        <v>2084</v>
      </c>
      <c r="B1670" s="1" t="s">
        <v>7829</v>
      </c>
      <c r="C1670" s="1" t="s">
        <v>7830</v>
      </c>
      <c r="E1670" s="1" t="s">
        <v>7831</v>
      </c>
      <c r="F1670" s="1" t="s">
        <v>22</v>
      </c>
      <c r="G1670" s="1" t="s">
        <v>22</v>
      </c>
      <c r="H1670" s="11" t="str">
        <f t="shared" ref="H1670:H1733" si="771">IF(ISNUMBER(SEARCH("/",$F1670)),$F1670,IF(ISNUMBER(SEARCH("Annual",$F1670)),"Annual","Perennial"))</f>
        <v>Perennial</v>
      </c>
      <c r="I1670" s="1" t="s">
        <v>17107</v>
      </c>
      <c r="J1670" s="1">
        <v>1.7999999520000001</v>
      </c>
      <c r="L1670" t="str" cm="1">
        <f t="array" ref="L1670">_xlfn.IFS(J1670+K1670="", "Unknown", J1670+K1670&gt;3, "Large", J1670+K1670&gt;0.5, "Medium", J1670+K1670&gt;0, "Small")</f>
        <v>Medium</v>
      </c>
      <c r="M1670" s="1">
        <v>5</v>
      </c>
      <c r="N1670" cm="1">
        <f t="array" ref="N1670">IF($M1670="",INDEX($M$2:$M$2176,MATCH(1,INDEX(($A$2:$A$2176=$A1670)*($M$2:$M$2176&lt;&gt;""),0),0)),$M1670)</f>
        <v>5</v>
      </c>
      <c r="O1670" s="2" t="str">
        <f t="shared" si="765"/>
        <v>Seasonal outdoors</v>
      </c>
      <c r="P1670" s="1" t="s">
        <v>7832</v>
      </c>
      <c r="R1670" t="str">
        <f t="shared" si="769"/>
        <v>Medium</v>
      </c>
      <c r="S1670" s="1" t="s">
        <v>1489</v>
      </c>
      <c r="T1670" s="1" t="str">
        <f>LEFT(S1670,FIND("-",S1670)-1)</f>
        <v xml:space="preserve">3 </v>
      </c>
      <c r="U1670" s="1" t="str">
        <f>RIGHT(S1670,FIND("-",S1670)-1)</f>
        <v>11</v>
      </c>
      <c r="V1670" s="1" t="s">
        <v>188</v>
      </c>
      <c r="W1670" s="6" t="str">
        <f t="shared" si="770"/>
        <v>4</v>
      </c>
      <c r="X1670" t="str">
        <f>IF(W1670="1", "January", IF(W1670="2", "February", IF(W1670="3", "March", IF(W1670="4", "April", IF(W1670="5", "May", IF(W1670="6", "June", IF(W1670="7", "July", IF(W1670="8", "August", IF(W1670="9", "September", IF(W1670="10", "October", IF(W1670="11", "November", IF(W1670="12", "December", "Other"))))))))))))</f>
        <v>April</v>
      </c>
      <c r="Y1670" s="2" t="str">
        <f>IF(ISNUMBER(SEARCH("-",V1670)),TRIM(RIGHT(V1670,LEN(V1670)-SEARCH("-",V1670))),V1670)</f>
        <v>5</v>
      </c>
      <c r="Z1670" s="2" t="str">
        <f>IF(Y1670="1", "January", IF(Y1670="2", "February", IF(Y1670="3", "March", IF(Y1670="4", "April", IF(Y1670="5", "May", IF(Y1670="6", "June", IF(Y1670="7", "July", IF(Y1670="8", "August", IF(Y1670="9", "September", IF(Y1670="10", "October", IF(Y1670="11", "November", IF(Y1670="12", "December", "Other"))))))))))))</f>
        <v>May</v>
      </c>
      <c r="AA1670" s="1" t="s">
        <v>51</v>
      </c>
      <c r="AB1670" s="1" t="str">
        <f>IF(ISNUMBER(SEARCH("-",AA1670)),TRIM(LEFT(AA1670,FIND("-",AA1670)-1)),AA1670)</f>
        <v>7</v>
      </c>
      <c r="AC1670" s="1" t="str">
        <f>IF(AB1670="1", "January", IF(AB1670="2", "February", IF(AB1670="3", "March", IF(AB1670="4", "April", IF(AB1670="5", "May", IF(AB1670="6", "June", IF(AB1670="7", "July", IF(AB1670="8", "August", IF(AB1670="9", "September", IF(AB1670="10", "October", IF(AB1670="11", "November", IF(AB1670="12", "December", "Other"))))))))))))</f>
        <v>July</v>
      </c>
      <c r="AD1670" s="1" t="str">
        <f>IF(ISNUMBER(SEARCH("-",AA1670)),TRIM(RIGHT(AA1670,LEN(AA1670)-SEARCH("-",AA1670))),AA1670)</f>
        <v>8</v>
      </c>
      <c r="AE1670" s="1" t="str">
        <f>IF(AD1670="1", "January", IF(AD1670="2", "February", IF(AD1670="3", "March", IF(AD1670="4", "April", IF(AD1670="5", "May", IF(AD1670="6", "June", IF(AD1670="7", "July", IF(AD1670="8", "August", IF(AD1670="9", "September", IF(AD1670="10", "October", IF(AD1670="11", "November", IF(AD1670="12", "December", "Other"))))))))))))</f>
        <v>August</v>
      </c>
      <c r="AF1670" s="16" t="s">
        <v>24185</v>
      </c>
      <c r="AG1670" s="1" t="str">
        <f t="shared" si="755"/>
        <v xml:space="preserve">Seed </v>
      </c>
      <c r="AH1670"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0" s="1" t="s">
        <v>7833</v>
      </c>
      <c r="AJ1670" s="1" t="s">
        <v>23807</v>
      </c>
      <c r="AK1670" s="1" t="s">
        <v>17104</v>
      </c>
      <c r="AL1670" s="1" t="str">
        <f t="shared" si="766"/>
        <v>Unscented</v>
      </c>
      <c r="AM1670" s="1" t="b">
        <v>0</v>
      </c>
      <c r="AN1670" s="1" t="b">
        <v>1</v>
      </c>
      <c r="AO1670" s="1" t="b">
        <v>0</v>
      </c>
      <c r="AP1670" s="5" t="s">
        <v>28</v>
      </c>
      <c r="AQ1670" s="5" t="str">
        <f t="shared" si="757"/>
        <v>Light, Medium, Heavy</v>
      </c>
      <c r="AR1670" s="1" t="s">
        <v>10</v>
      </c>
      <c r="AS1670" s="1" t="str">
        <f t="shared" si="767"/>
        <v>None, Partial</v>
      </c>
      <c r="AT1670" s="1" t="str">
        <f t="shared" si="758"/>
        <v>Partial, Full</v>
      </c>
      <c r="AU1670" s="1" t="s">
        <v>29</v>
      </c>
      <c r="AV1670" s="1" t="str">
        <f t="shared" si="759"/>
        <v>Moist</v>
      </c>
      <c r="AW1670" s="1" t="s">
        <v>12</v>
      </c>
      <c r="AX1670" s="1" t="str">
        <f t="shared" si="760"/>
        <v>Acid, Neutral, Alkaline</v>
      </c>
      <c r="AY1670" s="1" t="b">
        <v>0</v>
      </c>
      <c r="AZ1670" s="1" t="b">
        <v>0</v>
      </c>
      <c r="BA1670" s="1" t="b">
        <v>0</v>
      </c>
      <c r="BC1670" t="str">
        <f t="shared" si="761"/>
        <v>FALSE</v>
      </c>
      <c r="BE1670" t="str">
        <f t="shared" si="762"/>
        <v>FALSE</v>
      </c>
      <c r="BF1670" s="1" t="b">
        <v>0</v>
      </c>
      <c r="BG1670" s="1" t="b">
        <v>0</v>
      </c>
      <c r="BH1670" s="1" t="b">
        <v>0</v>
      </c>
      <c r="BI1670" s="1" t="s">
        <v>30</v>
      </c>
      <c r="BJ1670" s="1" t="str">
        <f t="shared" si="763"/>
        <v>FALSE</v>
      </c>
      <c r="BK1670" s="1" t="s">
        <v>77</v>
      </c>
      <c r="BL1670" t="str">
        <f t="shared" si="764"/>
        <v>TRUE</v>
      </c>
      <c r="BM1670" s="1" t="b">
        <v>0</v>
      </c>
      <c r="BN1670" s="1" t="b">
        <v>0</v>
      </c>
      <c r="BO1670" s="1">
        <f t="shared" si="768"/>
        <v>20</v>
      </c>
      <c r="BP1670" s="1" t="s">
        <v>7834</v>
      </c>
      <c r="BQ1670" s="1" cm="1">
        <f t="array" ref="BQ1670">_xlfn.IFS(BP1670="None Known",0, LEN(BP1670)&gt;500, 5,LEN(BP1670)&gt;400, 4, LEN(BP1670)&gt;300, 3, LEN(BP1670)&gt;200, 2, LEN(BP1670)&gt;1, 1)</f>
        <v>2</v>
      </c>
      <c r="BR1670" s="1" t="s">
        <v>7835</v>
      </c>
      <c r="BS1670" s="1">
        <v>5</v>
      </c>
      <c r="BT1670" s="1" t="s">
        <v>7836</v>
      </c>
      <c r="BU1670" s="1">
        <v>3</v>
      </c>
      <c r="BV1670" s="1" t="s">
        <v>7837</v>
      </c>
      <c r="BW1670" s="1" t="s">
        <v>31</v>
      </c>
      <c r="BX1670" s="1"/>
      <c r="BY1670" t="str">
        <f>_xlfn.XLOOKUP($B1670,Img_lookup!A:A,Img_lookup!B:B, "Not available")</f>
        <v>d277d6d5-f6ff-4fec-957c-8d120c2eaf6a</v>
      </c>
      <c r="BZ1670" t="str">
        <f>_xlfn.XLOOKUP($B1670,Img_lookup!A:A,Img_lookup!C:C, "Not available")</f>
        <v>Cowslip (Primula veris), Black Currant (Ribes nigrum), Daisy (Bellis perennis), and Darnel (Lolium temulentum).</v>
      </c>
      <c r="CA1670" t="str">
        <f>_xlfn.XLOOKUP($B1670,Img_lookup!A:A,Img_lookup!D:D, "Not available")</f>
        <v>Swallowtail Garden Seeds</v>
      </c>
      <c r="CB1670" t="str">
        <f>_xlfn.XLOOKUP($B1670,Img_lookup!A:A,Img_lookup!E:E, "https://imgur.com/aT5wafe")</f>
        <v>https://api.openverse.engineering/v1/images/d277d6d5-f6ff-4fec-957c-8d120c2eaf6a/thumb/</v>
      </c>
    </row>
    <row r="1671" spans="1:80" ht="409.6" x14ac:dyDescent="0.15">
      <c r="A1671" s="1" t="s">
        <v>2084</v>
      </c>
      <c r="B1671" s="1" t="s">
        <v>14630</v>
      </c>
      <c r="C1671" s="1" t="s">
        <v>14631</v>
      </c>
      <c r="D1671" s="1" t="s">
        <v>14632</v>
      </c>
      <c r="E1671" s="1" t="s">
        <v>14633</v>
      </c>
      <c r="F1671" s="1" t="s">
        <v>22</v>
      </c>
      <c r="G1671" s="1" t="s">
        <v>22</v>
      </c>
      <c r="H1671" s="11" t="str">
        <f t="shared" si="771"/>
        <v>Perennial</v>
      </c>
      <c r="I1671" s="1" t="s">
        <v>17107</v>
      </c>
      <c r="J1671" s="1">
        <v>2.5</v>
      </c>
      <c r="K1671" s="1">
        <v>2.5</v>
      </c>
      <c r="L1671" t="str" cm="1">
        <f t="array" ref="L1671">_xlfn.IFS(J1671+K1671="", "Unknown", J1671+K1671&gt;3, "Large", J1671+K1671&gt;0.5, "Medium", J1671+K1671&gt;0, "Small")</f>
        <v>Large</v>
      </c>
      <c r="M1671" s="1">
        <v>5</v>
      </c>
      <c r="N1671" cm="1">
        <f t="array" ref="N1671">IF($M1671="",INDEX($M$2:$M$2176,MATCH(1,INDEX(($A$2:$A$2176=$A1671)*($M$2:$M$2176&lt;&gt;""),0),0)),$M1671)</f>
        <v>5</v>
      </c>
      <c r="O1671" s="2" t="str">
        <f t="shared" si="765"/>
        <v>Seasonal outdoors</v>
      </c>
      <c r="P1671" s="1" t="s">
        <v>14634</v>
      </c>
      <c r="R1671" t="str">
        <f t="shared" si="769"/>
        <v>Medium</v>
      </c>
      <c r="T1671" s="1"/>
      <c r="U1671" s="1"/>
      <c r="V1671" s="1">
        <v>4</v>
      </c>
      <c r="W1671" s="6">
        <f t="shared" si="770"/>
        <v>4</v>
      </c>
      <c r="X1671" t="str">
        <f>IF(W1671=1, "January", IF(W1671=2, "February", IF(W1671=3, "March", IF(W1671=4, "April", IF(W1671=5, "May", IF(W1671=6, "June", IF(W1671=7, "July", IF(W1671=8, "August", IF(W1671=9, "September", IF(W1671=10, "October", IF(W1671=11, "November", IF(W1671=12, "December", "Other"))))))))))))</f>
        <v>April</v>
      </c>
      <c r="Y1671" s="1"/>
      <c r="Z1671" s="1"/>
      <c r="AA1671" s="1" t="s">
        <v>51</v>
      </c>
      <c r="AB1671" s="1" t="str">
        <f>IF(ISNUMBER(SEARCH("-",AA1671)),TRIM(LEFT(AA1671,FIND("-",AA1671)-1)),AA1671)</f>
        <v>7</v>
      </c>
      <c r="AC1671" s="1" t="str">
        <f>IF(AB1671="1", "January", IF(AB1671="2", "February", IF(AB1671="3", "March", IF(AB1671="4", "April", IF(AB1671="5", "May", IF(AB1671="6", "June", IF(AB1671="7", "July", IF(AB1671="8", "August", IF(AB1671="9", "September", IF(AB1671="10", "October", IF(AB1671="11", "November", IF(AB1671="12", "December", "Other"))))))))))))</f>
        <v>July</v>
      </c>
      <c r="AD1671" s="1" t="str">
        <f>IF(ISNUMBER(SEARCH("-",AA1671)),TRIM(RIGHT(AA1671,LEN(AA1671)-SEARCH("-",AA1671))),AA1671)</f>
        <v>8</v>
      </c>
      <c r="AE1671" s="1" t="str">
        <f>IF(AD1671="1", "January", IF(AD1671="2", "February", IF(AD1671="3", "March", IF(AD1671="4", "April", IF(AD1671="5", "May", IF(AD1671="6", "June", IF(AD1671="7", "July", IF(AD1671="8", "August", IF(AD1671="9", "September", IF(AD1671="10", "October", IF(AD1671="11", "November", IF(AD1671="12", "December", "Other"))))))))))))</f>
        <v>August</v>
      </c>
      <c r="AF1671" s="16" t="s">
        <v>24186</v>
      </c>
      <c r="AG1671" s="1" t="str">
        <f t="shared" si="755"/>
        <v xml:space="preserve">Seed </v>
      </c>
      <c r="AH1671"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v>
      </c>
      <c r="AI1671" s="1" t="s">
        <v>14635</v>
      </c>
      <c r="AJ1671" s="1" t="s">
        <v>53</v>
      </c>
      <c r="AK1671" s="1" t="s">
        <v>17104</v>
      </c>
      <c r="AL1671" s="1" t="str">
        <f t="shared" si="766"/>
        <v>Scented</v>
      </c>
      <c r="AM1671" s="1" t="b">
        <v>1</v>
      </c>
      <c r="AN1671" s="1" t="b">
        <v>1</v>
      </c>
      <c r="AO1671" s="1" t="b">
        <v>0</v>
      </c>
      <c r="AP1671" s="5" t="s">
        <v>28</v>
      </c>
      <c r="AQ1671" s="5" t="str">
        <f t="shared" si="757"/>
        <v>Light, Medium, Heavy</v>
      </c>
      <c r="AR1671" s="1" t="s">
        <v>10</v>
      </c>
      <c r="AS1671" s="1" t="str">
        <f t="shared" si="767"/>
        <v>None, Partial</v>
      </c>
      <c r="AT1671" s="1" t="str">
        <f t="shared" si="758"/>
        <v>Partial, Full</v>
      </c>
      <c r="AU1671" s="1" t="s">
        <v>29</v>
      </c>
      <c r="AV1671" s="1" t="str">
        <f t="shared" si="759"/>
        <v>Moist</v>
      </c>
      <c r="AW1671" s="1" t="s">
        <v>12</v>
      </c>
      <c r="AX1671" s="1" t="str">
        <f t="shared" si="760"/>
        <v>Acid, Neutral, Alkaline</v>
      </c>
      <c r="AY1671" s="1" t="b">
        <v>0</v>
      </c>
      <c r="AZ1671" s="1" t="b">
        <v>0</v>
      </c>
      <c r="BA1671" s="1" t="b">
        <v>0</v>
      </c>
      <c r="BC1671" t="str">
        <f t="shared" si="761"/>
        <v>FALSE</v>
      </c>
      <c r="BE1671" t="str">
        <f t="shared" si="762"/>
        <v>FALSE</v>
      </c>
      <c r="BF1671" s="1" t="b">
        <v>0</v>
      </c>
      <c r="BG1671" s="1" t="b">
        <v>0</v>
      </c>
      <c r="BH1671" s="1" t="b">
        <v>0</v>
      </c>
      <c r="BI1671" s="1" t="s">
        <v>30</v>
      </c>
      <c r="BJ1671" s="1" t="str">
        <f t="shared" si="763"/>
        <v>FALSE</v>
      </c>
      <c r="BL1671" t="str">
        <f t="shared" si="764"/>
        <v>FALSE</v>
      </c>
      <c r="BM1671" s="1" t="b">
        <v>0</v>
      </c>
      <c r="BN1671" s="1" t="b">
        <v>0</v>
      </c>
      <c r="BO1671" s="1">
        <f t="shared" si="768"/>
        <v>13</v>
      </c>
      <c r="BP1671" s="1" t="s">
        <v>31</v>
      </c>
      <c r="BQ1671" s="1" cm="1">
        <f t="array" ref="BQ1671">_xlfn.IFS(BP1671="None Known",0, LEN(BP1671)&gt;500, 5,LEN(BP1671)&gt;400, 4, LEN(BP1671)&gt;300, 3, LEN(BP1671)&gt;200, 2, LEN(BP1671)&gt;1, 1)</f>
        <v>0</v>
      </c>
      <c r="BR1671" s="1" t="s">
        <v>14636</v>
      </c>
      <c r="BS1671" s="1">
        <v>4</v>
      </c>
      <c r="BT1671" s="1" t="s">
        <v>14637</v>
      </c>
      <c r="BU1671" s="1">
        <v>1</v>
      </c>
      <c r="BV1671" s="1" t="s">
        <v>465</v>
      </c>
      <c r="BW1671" s="1" t="s">
        <v>31</v>
      </c>
      <c r="BX1671" s="1"/>
      <c r="BY1671" t="str">
        <f>_xlfn.XLOOKUP($B1671,Img_lookup!A:A,Img_lookup!B:B, "Not available")</f>
        <v>8258d023-cc84-4399-b6cc-910c62949570</v>
      </c>
      <c r="BZ1671" t="str">
        <f>_xlfn.XLOOKUP($B1671,Img_lookup!A:A,Img_lookup!C:C, "Not available")</f>
        <v>hojas de ribes odoratum o grosellero</v>
      </c>
      <c r="CA1671" t="str">
        <f>_xlfn.XLOOKUP($B1671,Img_lookup!A:A,Img_lookup!D:D, "Not available")</f>
        <v>M. Martin Vicente</v>
      </c>
      <c r="CB1671" t="str">
        <f>_xlfn.XLOOKUP($B1671,Img_lookup!A:A,Img_lookup!E:E, "https://imgur.com/aT5wafe")</f>
        <v>https://api.openverse.engineering/v1/images/8258d023-cc84-4399-b6cc-910c62949570/thumb/</v>
      </c>
    </row>
    <row r="1672" spans="1:80" ht="409.6" x14ac:dyDescent="0.15">
      <c r="A1672" s="1" t="s">
        <v>2084</v>
      </c>
      <c r="B1672" s="1" t="s">
        <v>12935</v>
      </c>
      <c r="D1672" s="1" t="s">
        <v>12936</v>
      </c>
      <c r="E1672" s="1" t="s">
        <v>12937</v>
      </c>
      <c r="F1672" s="1" t="s">
        <v>22</v>
      </c>
      <c r="G1672" s="1" t="s">
        <v>22</v>
      </c>
      <c r="H1672" s="11" t="str">
        <f t="shared" si="771"/>
        <v>Perennial</v>
      </c>
      <c r="I1672" s="1" t="s">
        <v>17107</v>
      </c>
      <c r="J1672" s="1">
        <v>1.7999999520000001</v>
      </c>
      <c r="L1672" t="str" cm="1">
        <f t="array" ref="L1672">_xlfn.IFS(J1672+K1672="", "Unknown", J1672+K1672&gt;3, "Large", J1672+K1672&gt;0.5, "Medium", J1672+K1672&gt;0, "Small")</f>
        <v>Medium</v>
      </c>
      <c r="M1672" s="1">
        <v>5</v>
      </c>
      <c r="N1672" cm="1">
        <f t="array" ref="N1672">IF($M1672="",INDEX($M$2:$M$2176,MATCH(1,INDEX(($A$2:$A$2176=$A1672)*($M$2:$M$2176&lt;&gt;""),0),0)),$M1672)</f>
        <v>5</v>
      </c>
      <c r="O1672" s="2" t="str">
        <f t="shared" si="765"/>
        <v>Seasonal outdoors</v>
      </c>
      <c r="P1672" s="1" t="s">
        <v>12938</v>
      </c>
      <c r="R1672" t="str">
        <f t="shared" si="769"/>
        <v>Medium</v>
      </c>
      <c r="T1672" s="1"/>
      <c r="U1672" s="1"/>
      <c r="V1672" s="1" t="s">
        <v>188</v>
      </c>
      <c r="W1672" s="6" t="str">
        <f t="shared" si="770"/>
        <v>4</v>
      </c>
      <c r="X1672" t="str">
        <f>IF(W1672="1", "January", IF(W1672="2", "February", IF(W1672="3", "March", IF(W1672="4", "April", IF(W1672="5", "May", IF(W1672="6", "June", IF(W1672="7", "July", IF(W1672="8", "August", IF(W1672="9", "September", IF(W1672="10", "October", IF(W1672="11", "November", IF(W1672="12", "December", "Other"))))))))))))</f>
        <v>April</v>
      </c>
      <c r="Y1672" s="2" t="str">
        <f>IF(ISNUMBER(SEARCH("-",V1672)),TRIM(RIGHT(V1672,LEN(V1672)-SEARCH("-",V1672))),V1672)</f>
        <v>5</v>
      </c>
      <c r="Z1672" s="2" t="str">
        <f>IF(Y1672="1", "January", IF(Y1672="2", "February", IF(Y1672="3", "March", IF(Y1672="4", "April", IF(Y1672="5", "May", IF(Y1672="6", "June", IF(Y1672="7", "July", IF(Y1672="8", "August", IF(Y1672="9", "September", IF(Y1672="10", "October", IF(Y1672="11", "November", IF(Y1672="12", "December", "Other"))))))))))))</f>
        <v>May</v>
      </c>
      <c r="AF1672" s="16" t="s">
        <v>24185</v>
      </c>
      <c r="AG1672" s="1" t="str">
        <f t="shared" si="755"/>
        <v xml:space="preserve">Seed </v>
      </c>
      <c r="AH1672"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2" s="1" t="s">
        <v>12939</v>
      </c>
      <c r="AJ1672" s="1" t="s">
        <v>53</v>
      </c>
      <c r="AK1672" s="1" t="s">
        <v>17105</v>
      </c>
      <c r="AL1672" s="1" t="str">
        <f t="shared" si="766"/>
        <v>Unscented</v>
      </c>
      <c r="AM1672" s="1" t="b">
        <v>0</v>
      </c>
      <c r="AN1672" s="1" t="b">
        <v>1</v>
      </c>
      <c r="AO1672" s="1" t="b">
        <v>0</v>
      </c>
      <c r="AP1672" s="5" t="s">
        <v>28</v>
      </c>
      <c r="AQ1672" s="5" t="str">
        <f t="shared" si="757"/>
        <v>Light, Medium, Heavy</v>
      </c>
      <c r="AR1672" s="1" t="s">
        <v>10</v>
      </c>
      <c r="AS1672" s="1" t="str">
        <f t="shared" si="767"/>
        <v>None, Partial</v>
      </c>
      <c r="AT1672" s="1" t="str">
        <f t="shared" si="758"/>
        <v>Partial, Full</v>
      </c>
      <c r="AU1672" s="1" t="s">
        <v>29</v>
      </c>
      <c r="AV1672" s="1" t="str">
        <f t="shared" si="759"/>
        <v>Moist</v>
      </c>
      <c r="AW1672" s="1" t="s">
        <v>12</v>
      </c>
      <c r="AX1672" s="1" t="str">
        <f t="shared" si="760"/>
        <v>Acid, Neutral, Alkaline</v>
      </c>
      <c r="AY1672" s="1" t="b">
        <v>0</v>
      </c>
      <c r="AZ1672" s="1" t="b">
        <v>0</v>
      </c>
      <c r="BA1672" s="1" t="b">
        <v>0</v>
      </c>
      <c r="BC1672" t="str">
        <f t="shared" si="761"/>
        <v>FALSE</v>
      </c>
      <c r="BE1672" t="str">
        <f t="shared" si="762"/>
        <v>FALSE</v>
      </c>
      <c r="BF1672" s="1" t="b">
        <v>0</v>
      </c>
      <c r="BG1672" s="1" t="b">
        <v>0</v>
      </c>
      <c r="BH1672" s="1" t="b">
        <v>0</v>
      </c>
      <c r="BI1672" s="1" t="s">
        <v>30</v>
      </c>
      <c r="BJ1672" s="1" t="str">
        <f t="shared" si="763"/>
        <v>FALSE</v>
      </c>
      <c r="BK1672" s="1" t="s">
        <v>30</v>
      </c>
      <c r="BL1672" t="str">
        <f t="shared" si="764"/>
        <v>FALSE</v>
      </c>
      <c r="BM1672" s="1" t="b">
        <v>0</v>
      </c>
      <c r="BN1672" s="1" t="b">
        <v>0</v>
      </c>
      <c r="BO1672" s="1">
        <f t="shared" si="768"/>
        <v>7</v>
      </c>
      <c r="BP1672" s="1" t="s">
        <v>31</v>
      </c>
      <c r="BQ1672" s="1" cm="1">
        <f t="array" ref="BQ1672">_xlfn.IFS(BP1672="None Known",0, LEN(BP1672)&gt;500, 5,LEN(BP1672)&gt;400, 4, LEN(BP1672)&gt;300, 3, LEN(BP1672)&gt;200, 2, LEN(BP1672)&gt;1, 1)</f>
        <v>0</v>
      </c>
      <c r="BR1672" s="1" t="s">
        <v>12940</v>
      </c>
      <c r="BS1672" s="1">
        <v>2</v>
      </c>
      <c r="BT1672" s="1" t="s">
        <v>12941</v>
      </c>
      <c r="BU1672" s="1">
        <v>1</v>
      </c>
      <c r="BW1672" s="1" t="s">
        <v>31</v>
      </c>
      <c r="BX1672" s="1"/>
      <c r="BY1672" t="str">
        <f>_xlfn.XLOOKUP($B1672,Img_lookup!A:A,Img_lookup!B:B, "Not available")</f>
        <v>bc1528af-9df1-496a-944c-0cc866addbb6</v>
      </c>
      <c r="BZ1672" t="str">
        <f>_xlfn.XLOOKUP($B1672,Img_lookup!A:A,Img_lookup!C:C, "Not available")</f>
        <v>Ribes orientale Desf.</v>
      </c>
      <c r="CA1672" t="str">
        <f>_xlfn.XLOOKUP($B1672,Img_lookup!A:A,Img_lookup!D:D, "Not available")</f>
        <v>Thakur R. Chand</v>
      </c>
      <c r="CB1672" t="str">
        <f>_xlfn.XLOOKUP($B1672,Img_lookup!A:A,Img_lookup!E:E, "https://imgur.com/aT5wafe")</f>
        <v>https://api.openverse.engineering/v1/images/bc1528af-9df1-496a-944c-0cc866addbb6/thumb/</v>
      </c>
    </row>
    <row r="1673" spans="1:80" ht="409.6" x14ac:dyDescent="0.15">
      <c r="A1673" s="1" t="s">
        <v>2084</v>
      </c>
      <c r="B1673" s="1" t="s">
        <v>15893</v>
      </c>
      <c r="C1673" s="1" t="s">
        <v>15894</v>
      </c>
      <c r="D1673" s="1" t="s">
        <v>15895</v>
      </c>
      <c r="E1673" s="1" t="s">
        <v>15896</v>
      </c>
      <c r="F1673" s="1" t="s">
        <v>22</v>
      </c>
      <c r="G1673" s="1" t="s">
        <v>22</v>
      </c>
      <c r="H1673" s="11" t="str">
        <f t="shared" si="771"/>
        <v>Perennial</v>
      </c>
      <c r="I1673" s="1" t="s">
        <v>17107</v>
      </c>
      <c r="J1673" s="1">
        <v>1.2000000479999999</v>
      </c>
      <c r="L1673" t="str" cm="1">
        <f t="array" ref="L1673">_xlfn.IFS(J1673+K1673="", "Unknown", J1673+K1673&gt;3, "Large", J1673+K1673&gt;0.5, "Medium", J1673+K1673&gt;0, "Small")</f>
        <v>Medium</v>
      </c>
      <c r="M1673" s="1">
        <v>5</v>
      </c>
      <c r="N1673" cm="1">
        <f t="array" ref="N1673">IF($M1673="",INDEX($M$2:$M$2176,MATCH(1,INDEX(($A$2:$A$2176=$A1673)*($M$2:$M$2176&lt;&gt;""),0),0)),$M1673)</f>
        <v>5</v>
      </c>
      <c r="O1673" s="2" t="str">
        <f t="shared" si="765"/>
        <v>Seasonal outdoors</v>
      </c>
      <c r="P1673" s="1" t="s">
        <v>15897</v>
      </c>
      <c r="R1673" t="str">
        <f t="shared" si="769"/>
        <v>Medium</v>
      </c>
      <c r="T1673" s="1"/>
      <c r="U1673" s="1"/>
      <c r="V1673" s="1" t="s">
        <v>188</v>
      </c>
      <c r="W1673" s="6" t="str">
        <f t="shared" si="770"/>
        <v>4</v>
      </c>
      <c r="X1673" t="str">
        <f>IF(W1673="1", "January", IF(W1673="2", "February", IF(W1673="3", "March", IF(W1673="4", "April", IF(W1673="5", "May", IF(W1673="6", "June", IF(W1673="7", "July", IF(W1673="8", "August", IF(W1673="9", "September", IF(W1673="10", "October", IF(W1673="11", "November", IF(W1673="12", "December", "Other"))))))))))))</f>
        <v>April</v>
      </c>
      <c r="Y1673" s="2" t="str">
        <f>IF(ISNUMBER(SEARCH("-",V1673)),TRIM(RIGHT(V1673,LEN(V1673)-SEARCH("-",V1673))),V1673)</f>
        <v>5</v>
      </c>
      <c r="Z1673" s="2" t="str">
        <f>IF(Y1673="1", "January", IF(Y1673="2", "February", IF(Y1673="3", "March", IF(Y1673="4", "April", IF(Y1673="5", "May", IF(Y1673="6", "June", IF(Y1673="7", "July", IF(Y1673="8", "August", IF(Y1673="9", "September", IF(Y1673="10", "October", IF(Y1673="11", "November", IF(Y1673="12", "December", "Other"))))))))))))</f>
        <v>May</v>
      </c>
      <c r="AA1673" s="1" t="s">
        <v>51</v>
      </c>
      <c r="AB1673" s="1" t="str">
        <f>IF(ISNUMBER(SEARCH("-",AA1673)),TRIM(LEFT(AA1673,FIND("-",AA1673)-1)),AA1673)</f>
        <v>7</v>
      </c>
      <c r="AC1673" s="1" t="str">
        <f>IF(AB1673="1", "January", IF(AB1673="2", "February", IF(AB1673="3", "March", IF(AB1673="4", "April", IF(AB1673="5", "May", IF(AB1673="6", "June", IF(AB1673="7", "July", IF(AB1673="8", "August", IF(AB1673="9", "September", IF(AB1673="10", "October", IF(AB1673="11", "November", IF(AB1673="12", "December", "Other"))))))))))))</f>
        <v>July</v>
      </c>
      <c r="AD1673" s="1" t="str">
        <f>IF(ISNUMBER(SEARCH("-",AA1673)),TRIM(RIGHT(AA1673,LEN(AA1673)-SEARCH("-",AA1673))),AA1673)</f>
        <v>8</v>
      </c>
      <c r="AE1673" s="1" t="str">
        <f>IF(AD1673="1", "January", IF(AD1673="2", "February", IF(AD1673="3", "March", IF(AD1673="4", "April", IF(AD1673="5", "May", IF(AD1673="6", "June", IF(AD1673="7", "July", IF(AD1673="8", "August", IF(AD1673="9", "September", IF(AD1673="10", "October", IF(AD1673="11", "November", IF(AD1673="12", "December", "Other"))))))))))))</f>
        <v>August</v>
      </c>
      <c r="AF1673" s="16" t="s">
        <v>24185</v>
      </c>
      <c r="AG1673" s="1" t="str">
        <f t="shared" si="755"/>
        <v xml:space="preserve">Seed </v>
      </c>
      <c r="AH1673"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3" s="1" t="s">
        <v>15898</v>
      </c>
      <c r="AJ1673" s="1" t="s">
        <v>23807</v>
      </c>
      <c r="AK1673" s="1" t="s">
        <v>17104</v>
      </c>
      <c r="AL1673" s="1" t="str">
        <f t="shared" si="766"/>
        <v>Unscented</v>
      </c>
      <c r="AM1673" s="1" t="b">
        <v>0</v>
      </c>
      <c r="AN1673" s="1" t="b">
        <v>1</v>
      </c>
      <c r="AO1673" s="1" t="b">
        <v>0</v>
      </c>
      <c r="AP1673" s="5" t="s">
        <v>28</v>
      </c>
      <c r="AQ1673" s="5" t="str">
        <f t="shared" si="757"/>
        <v>Light, Medium, Heavy</v>
      </c>
      <c r="AR1673" s="1" t="s">
        <v>10</v>
      </c>
      <c r="AS1673" s="1" t="str">
        <f t="shared" si="767"/>
        <v>None, Partial</v>
      </c>
      <c r="AT1673" s="1" t="str">
        <f t="shared" si="758"/>
        <v>Partial, Full</v>
      </c>
      <c r="AU1673" s="1" t="s">
        <v>29</v>
      </c>
      <c r="AV1673" s="1" t="str">
        <f t="shared" si="759"/>
        <v>Moist</v>
      </c>
      <c r="AW1673" s="1" t="s">
        <v>12</v>
      </c>
      <c r="AX1673" s="1" t="str">
        <f t="shared" si="760"/>
        <v>Acid, Neutral, Alkaline</v>
      </c>
      <c r="AY1673" s="1" t="b">
        <v>0</v>
      </c>
      <c r="AZ1673" s="1" t="b">
        <v>0</v>
      </c>
      <c r="BA1673" s="1" t="b">
        <v>0</v>
      </c>
      <c r="BC1673" t="str">
        <f t="shared" si="761"/>
        <v>FALSE</v>
      </c>
      <c r="BE1673" t="str">
        <f t="shared" si="762"/>
        <v>FALSE</v>
      </c>
      <c r="BF1673" s="1" t="b">
        <v>0</v>
      </c>
      <c r="BG1673" s="1" t="b">
        <v>0</v>
      </c>
      <c r="BH1673" s="1" t="b">
        <v>0</v>
      </c>
      <c r="BI1673" s="1" t="s">
        <v>30</v>
      </c>
      <c r="BJ1673" s="1" t="str">
        <f t="shared" si="763"/>
        <v>FALSE</v>
      </c>
      <c r="BK1673" s="1" t="s">
        <v>77</v>
      </c>
      <c r="BL1673" t="str">
        <f t="shared" si="764"/>
        <v>TRUE</v>
      </c>
      <c r="BM1673" s="1" t="b">
        <v>0</v>
      </c>
      <c r="BN1673" s="1" t="b">
        <v>0</v>
      </c>
      <c r="BO1673" s="1">
        <f t="shared" si="768"/>
        <v>14</v>
      </c>
      <c r="BP1673" s="1" t="s">
        <v>15899</v>
      </c>
      <c r="BQ1673" s="1" cm="1">
        <f t="array" ref="BQ1673">_xlfn.IFS(BP1673="None Known",0, LEN(BP1673)&gt;500, 5,LEN(BP1673)&gt;400, 4, LEN(BP1673)&gt;300, 3, LEN(BP1673)&gt;200, 2, LEN(BP1673)&gt;1, 1)</f>
        <v>1</v>
      </c>
      <c r="BR1673" s="1" t="s">
        <v>15900</v>
      </c>
      <c r="BS1673" s="1">
        <v>4</v>
      </c>
      <c r="BT1673" s="1" t="s">
        <v>15901</v>
      </c>
      <c r="BU1673" s="1">
        <v>1</v>
      </c>
      <c r="BV1673" s="1" t="s">
        <v>2186</v>
      </c>
      <c r="BW1673" s="1" t="s">
        <v>13138</v>
      </c>
      <c r="BX1673" s="1"/>
      <c r="BY1673" t="str">
        <f>_xlfn.XLOOKUP($B1673,Img_lookup!A:A,Img_lookup!B:B, "Not available")</f>
        <v>d9decd3c-900a-48b3-b96f-ab7cd9d2c572</v>
      </c>
      <c r="BZ1673" t="str">
        <f>_xlfn.XLOOKUP($B1673,Img_lookup!A:A,Img_lookup!C:C, "Not available")</f>
        <v>Red currant. Ribes rubrum. Choix des plus belles fleurs: et des plus beaux fruits par P.J. RedouteÃÅ, t. 3, (1833)</v>
      </c>
      <c r="CA1673" t="str">
        <f>_xlfn.XLOOKUP($B1673,Img_lookup!A:A,Img_lookup!D:D, "Not available")</f>
        <v>Swallowtail Garden Seeds</v>
      </c>
      <c r="CB1673" t="str">
        <f>_xlfn.XLOOKUP($B1673,Img_lookup!A:A,Img_lookup!E:E, "https://imgur.com/aT5wafe")</f>
        <v>https://api.openverse.engineering/v1/images/d9decd3c-900a-48b3-b96f-ab7cd9d2c572/thumb/</v>
      </c>
    </row>
    <row r="1674" spans="1:80" ht="409.6" x14ac:dyDescent="0.15">
      <c r="A1674" s="1" t="s">
        <v>2084</v>
      </c>
      <c r="B1674" s="1" t="s">
        <v>7909</v>
      </c>
      <c r="C1674" s="1" t="s">
        <v>7910</v>
      </c>
      <c r="E1674" s="1" t="s">
        <v>7911</v>
      </c>
      <c r="F1674" s="1" t="s">
        <v>22</v>
      </c>
      <c r="G1674" s="1" t="s">
        <v>22</v>
      </c>
      <c r="H1674" s="11" t="str">
        <f t="shared" si="771"/>
        <v>Perennial</v>
      </c>
      <c r="I1674" s="1" t="s">
        <v>17107</v>
      </c>
      <c r="J1674" s="1">
        <v>2.5</v>
      </c>
      <c r="K1674" s="1">
        <v>2.5</v>
      </c>
      <c r="L1674" t="str" cm="1">
        <f t="array" ref="L1674">_xlfn.IFS(J1674+K1674="", "Unknown", J1674+K1674&gt;3, "Large", J1674+K1674&gt;0.5, "Medium", J1674+K1674&gt;0, "Small")</f>
        <v>Large</v>
      </c>
      <c r="M1674" s="1">
        <v>6</v>
      </c>
      <c r="N1674" cm="1">
        <f t="array" ref="N1674">IF($M1674="",INDEX($M$2:$M$2176,MATCH(1,INDEX(($A$2:$A$2176=$A1674)*($M$2:$M$2176&lt;&gt;""),0),0)),$M1674)</f>
        <v>6</v>
      </c>
      <c r="O1674" s="2" t="str">
        <f t="shared" si="765"/>
        <v>Seasonal outdoors</v>
      </c>
      <c r="P1674" s="1" t="s">
        <v>7912</v>
      </c>
      <c r="Q1674" s="1" t="s">
        <v>17110</v>
      </c>
      <c r="R1674" t="str">
        <f t="shared" si="769"/>
        <v>Medium</v>
      </c>
      <c r="T1674" s="1"/>
      <c r="U1674" s="1"/>
      <c r="V1674" s="1" t="s">
        <v>188</v>
      </c>
      <c r="W1674" s="6" t="str">
        <f t="shared" si="770"/>
        <v>4</v>
      </c>
      <c r="X1674" t="str">
        <f>IF(W1674="1", "January", IF(W1674="2", "February", IF(W1674="3", "March", IF(W1674="4", "April", IF(W1674="5", "May", IF(W1674="6", "June", IF(W1674="7", "July", IF(W1674="8", "August", IF(W1674="9", "September", IF(W1674="10", "October", IF(W1674="11", "November", IF(W1674="12", "December", "Other"))))))))))))</f>
        <v>April</v>
      </c>
      <c r="Y1674" s="2" t="str">
        <f>IF(ISNUMBER(SEARCH("-",V1674)),TRIM(RIGHT(V1674,LEN(V1674)-SEARCH("-",V1674))),V1674)</f>
        <v>5</v>
      </c>
      <c r="Z1674" s="2" t="str">
        <f>IF(Y1674="1", "January", IF(Y1674="2", "February", IF(Y1674="3", "March", IF(Y1674="4", "April", IF(Y1674="5", "May", IF(Y1674="6", "June", IF(Y1674="7", "July", IF(Y1674="8", "August", IF(Y1674="9", "September", IF(Y1674="10", "October", IF(Y1674="11", "November", IF(Y1674="12", "December", "Other"))))))))))))</f>
        <v>May</v>
      </c>
      <c r="AA1674" s="1" t="s">
        <v>135</v>
      </c>
      <c r="AB1674" s="1" t="str">
        <f>IF(ISNUMBER(SEARCH("-",AA1674)),TRIM(LEFT(AA1674,FIND("-",AA1674)-1)),AA1674)</f>
        <v>8</v>
      </c>
      <c r="AC1674" s="1" t="str">
        <f>IF(AB1674="1", "January", IF(AB1674="2", "February", IF(AB1674="3", "March", IF(AB1674="4", "April", IF(AB1674="5", "May", IF(AB1674="6", "June", IF(AB1674="7", "July", IF(AB1674="8", "August", IF(AB1674="9", "September", IF(AB1674="10", "October", IF(AB1674="11", "November", IF(AB1674="12", "December", "Other"))))))))))))</f>
        <v>August</v>
      </c>
      <c r="AD1674" s="1" t="str">
        <f>IF(ISNUMBER(SEARCH("-",AA1674)),TRIM(RIGHT(AA1674,LEN(AA1674)-SEARCH("-",AA1674))),AA1674)</f>
        <v>10</v>
      </c>
      <c r="AE1674" s="1" t="str">
        <f>IF(AD1674="1", "January", IF(AD1674="2", "February", IF(AD1674="3", "March", IF(AD1674="4", "April", IF(AD1674="5", "May", IF(AD1674="6", "June", IF(AD1674="7", "July", IF(AD1674="8", "August", IF(AD1674="9", "September", IF(AD1674="10", "October", IF(AD1674="11", "November", IF(AD1674="12", "December", "Other"))))))))))))</f>
        <v>October</v>
      </c>
      <c r="AF1674" s="16" t="s">
        <v>24185</v>
      </c>
      <c r="AG1674" s="1" t="str">
        <f t="shared" si="755"/>
        <v xml:space="preserve">Seed </v>
      </c>
      <c r="AH1674"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4" s="1" t="s">
        <v>7913</v>
      </c>
      <c r="AJ1674" s="1" t="s">
        <v>26</v>
      </c>
      <c r="AK1674" s="1" t="s">
        <v>17104</v>
      </c>
      <c r="AL1674" s="1" t="str">
        <f t="shared" si="766"/>
        <v>Unscented</v>
      </c>
      <c r="AM1674" s="1" t="b">
        <v>0</v>
      </c>
      <c r="AN1674" s="1" t="b">
        <v>1</v>
      </c>
      <c r="AO1674" s="1" t="b">
        <v>0</v>
      </c>
      <c r="AP1674" s="5" t="s">
        <v>28</v>
      </c>
      <c r="AQ1674" s="5" t="str">
        <f t="shared" si="757"/>
        <v>Light, Medium, Heavy</v>
      </c>
      <c r="AR1674" s="1" t="s">
        <v>10</v>
      </c>
      <c r="AS1674" s="1" t="str">
        <f t="shared" si="767"/>
        <v>None, Partial</v>
      </c>
      <c r="AT1674" s="1" t="str">
        <f t="shared" si="758"/>
        <v>Partial, Full</v>
      </c>
      <c r="AU1674" s="1" t="s">
        <v>29</v>
      </c>
      <c r="AV1674" s="1" t="str">
        <f t="shared" si="759"/>
        <v>Moist</v>
      </c>
      <c r="AW1674" s="1" t="s">
        <v>12</v>
      </c>
      <c r="AX1674" s="1" t="str">
        <f t="shared" si="760"/>
        <v>Acid, Neutral, Alkaline</v>
      </c>
      <c r="AY1674" s="1" t="b">
        <v>0</v>
      </c>
      <c r="AZ1674" s="1" t="b">
        <v>0</v>
      </c>
      <c r="BA1674" s="1" t="b">
        <v>0</v>
      </c>
      <c r="BB1674" s="1" t="s">
        <v>29</v>
      </c>
      <c r="BC1674" t="str">
        <f t="shared" si="761"/>
        <v>TRUE</v>
      </c>
      <c r="BE1674" t="str">
        <f t="shared" si="762"/>
        <v>FALSE</v>
      </c>
      <c r="BF1674" s="1" t="b">
        <v>0</v>
      </c>
      <c r="BG1674" s="1" t="b">
        <v>1</v>
      </c>
      <c r="BH1674" s="1" t="b">
        <v>0</v>
      </c>
      <c r="BI1674" s="1" t="s">
        <v>30</v>
      </c>
      <c r="BJ1674" s="1" t="str">
        <f t="shared" si="763"/>
        <v>FALSE</v>
      </c>
      <c r="BL1674" t="str">
        <f t="shared" si="764"/>
        <v>FALSE</v>
      </c>
      <c r="BM1674" s="1" t="b">
        <v>0</v>
      </c>
      <c r="BN1674" s="1" t="b">
        <v>0</v>
      </c>
      <c r="BO1674" s="1">
        <f t="shared" si="768"/>
        <v>7</v>
      </c>
      <c r="BP1674" s="1" t="s">
        <v>7914</v>
      </c>
      <c r="BQ1674" s="1" cm="1">
        <f t="array" ref="BQ1674">_xlfn.IFS(BP1674="None Known",0, LEN(BP1674)&gt;500, 5,LEN(BP1674)&gt;400, 4, LEN(BP1674)&gt;300, 3, LEN(BP1674)&gt;200, 2, LEN(BP1674)&gt;1, 1)</f>
        <v>1</v>
      </c>
      <c r="BR1674" s="1" t="s">
        <v>7915</v>
      </c>
      <c r="BS1674" s="1">
        <v>2</v>
      </c>
      <c r="BT1674" s="1" t="s">
        <v>31</v>
      </c>
      <c r="BU1674" s="1">
        <v>0</v>
      </c>
      <c r="BV1674" s="1" t="s">
        <v>6266</v>
      </c>
      <c r="BW1674" s="1" t="s">
        <v>31</v>
      </c>
      <c r="BX1674" s="1"/>
      <c r="BY1674" t="str">
        <f>_xlfn.XLOOKUP($B1674,Img_lookup!A:A,Img_lookup!B:B, "Not available")</f>
        <v>63c51329-d456-4547-9d6a-ef640f2da0dd</v>
      </c>
      <c r="BZ1674" t="str">
        <f>_xlfn.XLOOKUP($B1674,Img_lookup!A:A,Img_lookup!C:C, "Not available")</f>
        <v>J20160218-0033‚ÄîRibes sanguineum var glutinosum‚ÄîRPBG‚ÄîDxO</v>
      </c>
      <c r="CA1674" t="str">
        <f>_xlfn.XLOOKUP($B1674,Img_lookup!A:A,Img_lookup!D:D, "Not available")</f>
        <v>John Rusk</v>
      </c>
      <c r="CB1674" t="str">
        <f>_xlfn.XLOOKUP($B1674,Img_lookup!A:A,Img_lookup!E:E, "https://imgur.com/aT5wafe")</f>
        <v>https://api.openverse.engineering/v1/images/63c51329-d456-4547-9d6a-ef640f2da0dd/thumb/</v>
      </c>
    </row>
    <row r="1675" spans="1:80" ht="409.6" x14ac:dyDescent="0.15">
      <c r="A1675" s="1" t="s">
        <v>2084</v>
      </c>
      <c r="B1675" s="1" t="s">
        <v>6698</v>
      </c>
      <c r="C1675" s="1" t="s">
        <v>6699</v>
      </c>
      <c r="E1675" s="1" t="s">
        <v>6700</v>
      </c>
      <c r="F1675" s="1" t="s">
        <v>22</v>
      </c>
      <c r="G1675" s="1" t="s">
        <v>22</v>
      </c>
      <c r="H1675" s="11" t="str">
        <f t="shared" si="771"/>
        <v>Perennial</v>
      </c>
      <c r="I1675" s="1" t="s">
        <v>17107</v>
      </c>
      <c r="J1675" s="1">
        <v>1</v>
      </c>
      <c r="L1675" t="str" cm="1">
        <f t="array" ref="L1675">_xlfn.IFS(J1675+K1675="", "Unknown", J1675+K1675&gt;3, "Large", J1675+K1675&gt;0.5, "Medium", J1675+K1675&gt;0, "Small")</f>
        <v>Medium</v>
      </c>
      <c r="M1675" s="1">
        <v>6</v>
      </c>
      <c r="N1675" cm="1">
        <f t="array" ref="N1675">IF($M1675="",INDEX($M$2:$M$2176,MATCH(1,INDEX(($A$2:$A$2176=$A1675)*($M$2:$M$2176&lt;&gt;""),0),0)),$M1675)</f>
        <v>6</v>
      </c>
      <c r="O1675" s="2" t="str">
        <f t="shared" si="765"/>
        <v>Seasonal outdoors</v>
      </c>
      <c r="P1675" s="1" t="s">
        <v>6701</v>
      </c>
      <c r="R1675" t="str">
        <f t="shared" si="769"/>
        <v>Medium</v>
      </c>
      <c r="W1675"/>
      <c r="AF1675" s="16" t="s">
        <v>24185</v>
      </c>
      <c r="AG1675" s="1" t="str">
        <f t="shared" si="755"/>
        <v xml:space="preserve">Seed </v>
      </c>
      <c r="AH1675"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5" s="1" t="s">
        <v>6702</v>
      </c>
      <c r="AJ1675" s="1" t="s">
        <v>23806</v>
      </c>
      <c r="AK1675" s="1" t="s">
        <v>17104</v>
      </c>
      <c r="AL1675" s="1" t="str">
        <f t="shared" si="766"/>
        <v>Unscented</v>
      </c>
      <c r="AM1675" s="1" t="b">
        <v>0</v>
      </c>
      <c r="AN1675" s="1" t="b">
        <v>1</v>
      </c>
      <c r="AO1675" s="1" t="b">
        <v>0</v>
      </c>
      <c r="AP1675" s="5" t="s">
        <v>28</v>
      </c>
      <c r="AQ1675" s="5" t="str">
        <f t="shared" si="757"/>
        <v>Light, Medium, Heavy</v>
      </c>
      <c r="AR1675" s="1" t="s">
        <v>10</v>
      </c>
      <c r="AS1675" s="1" t="str">
        <f t="shared" si="767"/>
        <v>None, Partial</v>
      </c>
      <c r="AT1675" s="1" t="str">
        <f t="shared" si="758"/>
        <v>Partial, Full</v>
      </c>
      <c r="AU1675" s="1" t="s">
        <v>29</v>
      </c>
      <c r="AV1675" s="1" t="str">
        <f t="shared" si="759"/>
        <v>Moist</v>
      </c>
      <c r="AW1675" s="1" t="s">
        <v>12</v>
      </c>
      <c r="AX1675" s="1" t="str">
        <f t="shared" si="760"/>
        <v>Acid, Neutral, Alkaline</v>
      </c>
      <c r="AY1675" s="1" t="b">
        <v>0</v>
      </c>
      <c r="AZ1675" s="1" t="b">
        <v>0</v>
      </c>
      <c r="BA1675" s="1" t="b">
        <v>0</v>
      </c>
      <c r="BC1675" t="str">
        <f t="shared" si="761"/>
        <v>FALSE</v>
      </c>
      <c r="BE1675" t="str">
        <f t="shared" si="762"/>
        <v>FALSE</v>
      </c>
      <c r="BF1675" s="1" t="b">
        <v>0</v>
      </c>
      <c r="BG1675" s="1" t="b">
        <v>0</v>
      </c>
      <c r="BH1675" s="1" t="b">
        <v>0</v>
      </c>
      <c r="BI1675" s="1" t="s">
        <v>30</v>
      </c>
      <c r="BJ1675" s="1" t="str">
        <f t="shared" si="763"/>
        <v>FALSE</v>
      </c>
      <c r="BK1675" s="1" t="s">
        <v>77</v>
      </c>
      <c r="BL1675" t="str">
        <f t="shared" si="764"/>
        <v>TRUE</v>
      </c>
      <c r="BM1675" s="1" t="b">
        <v>0</v>
      </c>
      <c r="BN1675" s="1" t="b">
        <v>0</v>
      </c>
      <c r="BO1675" s="1">
        <f t="shared" si="768"/>
        <v>9</v>
      </c>
      <c r="BP1675" s="1" t="s">
        <v>31</v>
      </c>
      <c r="BQ1675" s="1" cm="1">
        <f t="array" ref="BQ1675">_xlfn.IFS(BP1675="None Known",0, LEN(BP1675)&gt;500, 5,LEN(BP1675)&gt;400, 4, LEN(BP1675)&gt;300, 3, LEN(BP1675)&gt;200, 2, LEN(BP1675)&gt;1, 1)</f>
        <v>0</v>
      </c>
      <c r="BR1675" s="1" t="s">
        <v>6703</v>
      </c>
      <c r="BS1675" s="1">
        <v>3</v>
      </c>
      <c r="BT1675" s="1" t="s">
        <v>31</v>
      </c>
      <c r="BU1675" s="1">
        <v>0</v>
      </c>
      <c r="BV1675" s="1" t="s">
        <v>2186</v>
      </c>
      <c r="BW1675" s="1" t="s">
        <v>31</v>
      </c>
      <c r="BX1675" s="1"/>
      <c r="BY1675" t="str">
        <f>_xlfn.XLOOKUP($B1675,Img_lookup!A:A,Img_lookup!B:B, "Not available")</f>
        <v>b1242688-9719-4c8b-9855-d1ec44608851</v>
      </c>
      <c r="BZ1675" t="str">
        <f>_xlfn.XLOOKUP($B1675,Img_lookup!A:A,Img_lookup!C:C, "Not available")</f>
        <v>White currant (Ribes sativum).jpg</v>
      </c>
      <c r="CA1675" t="str">
        <f>_xlfn.XLOOKUP($B1675,Img_lookup!A:A,Img_lookup!D:D, "Not available")</f>
        <v>mako from Kangasala, Suomi (Finland)</v>
      </c>
      <c r="CB1675" t="str">
        <f>_xlfn.XLOOKUP($B1675,Img_lookup!A:A,Img_lookup!E:E, "https://imgur.com/aT5wafe")</f>
        <v>https://api.openverse.engineering/v1/images/b1242688-9719-4c8b-9855-d1ec44608851/thumb/</v>
      </c>
    </row>
    <row r="1676" spans="1:80" ht="409.6" x14ac:dyDescent="0.15">
      <c r="A1676" s="1" t="s">
        <v>2084</v>
      </c>
      <c r="B1676" s="1" t="s">
        <v>2179</v>
      </c>
      <c r="C1676" s="1" t="s">
        <v>2180</v>
      </c>
      <c r="D1676" s="1" t="s">
        <v>2181</v>
      </c>
      <c r="E1676" s="1" t="s">
        <v>2182</v>
      </c>
      <c r="F1676" s="1" t="s">
        <v>22</v>
      </c>
      <c r="G1676" s="1" t="s">
        <v>22</v>
      </c>
      <c r="H1676" s="11" t="str">
        <f t="shared" si="771"/>
        <v>Perennial</v>
      </c>
      <c r="I1676" s="1" t="s">
        <v>17107</v>
      </c>
      <c r="J1676" s="1">
        <v>2</v>
      </c>
      <c r="L1676" t="str" cm="1">
        <f t="array" ref="L1676">_xlfn.IFS(J1676+K1676="", "Unknown", J1676+K1676&gt;3, "Large", J1676+K1676&gt;0.5, "Medium", J1676+K1676&gt;0, "Small")</f>
        <v>Medium</v>
      </c>
      <c r="M1676" s="1">
        <v>3</v>
      </c>
      <c r="N1676" cm="1">
        <f t="array" ref="N1676">IF($M1676="",INDEX($M$2:$M$2176,MATCH(1,INDEX(($A$2:$A$2176=$A1676)*($M$2:$M$2176&lt;&gt;""),0),0)),$M1676)</f>
        <v>3</v>
      </c>
      <c r="O1676" s="2" t="str">
        <f t="shared" si="765"/>
        <v>Hardy to cold</v>
      </c>
      <c r="P1676" s="1" t="s">
        <v>2183</v>
      </c>
      <c r="R1676" t="str">
        <f t="shared" si="769"/>
        <v>Medium</v>
      </c>
      <c r="W1676"/>
      <c r="AF1676" s="16" t="s">
        <v>24185</v>
      </c>
      <c r="AG1676" s="1" t="str">
        <f t="shared" si="755"/>
        <v xml:space="preserve">Seed </v>
      </c>
      <c r="AH1676"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6" s="1" t="s">
        <v>2184</v>
      </c>
      <c r="AJ1676" s="1" t="s">
        <v>53</v>
      </c>
      <c r="AK1676" s="1" t="s">
        <v>17104</v>
      </c>
      <c r="AL1676" s="1" t="str">
        <f t="shared" si="766"/>
        <v>Unscented</v>
      </c>
      <c r="AM1676" s="1" t="b">
        <v>0</v>
      </c>
      <c r="AN1676" s="1" t="b">
        <v>1</v>
      </c>
      <c r="AO1676" s="1" t="b">
        <v>0</v>
      </c>
      <c r="AP1676" s="5" t="s">
        <v>28</v>
      </c>
      <c r="AQ1676" s="5" t="str">
        <f t="shared" si="757"/>
        <v>Light, Medium, Heavy</v>
      </c>
      <c r="AR1676" s="1" t="s">
        <v>10</v>
      </c>
      <c r="AS1676" s="1" t="str">
        <f t="shared" si="767"/>
        <v>None, Partial</v>
      </c>
      <c r="AT1676" s="1" t="str">
        <f t="shared" si="758"/>
        <v>Partial, Full</v>
      </c>
      <c r="AU1676" s="1" t="s">
        <v>29</v>
      </c>
      <c r="AV1676" s="1" t="str">
        <f t="shared" si="759"/>
        <v>Moist</v>
      </c>
      <c r="AW1676" s="1" t="s">
        <v>12</v>
      </c>
      <c r="AX1676" s="1" t="str">
        <f t="shared" si="760"/>
        <v>Acid, Neutral, Alkaline</v>
      </c>
      <c r="AY1676" s="1" t="b">
        <v>0</v>
      </c>
      <c r="AZ1676" s="1" t="b">
        <v>0</v>
      </c>
      <c r="BA1676" s="1" t="b">
        <v>0</v>
      </c>
      <c r="BC1676" t="str">
        <f t="shared" si="761"/>
        <v>FALSE</v>
      </c>
      <c r="BE1676" t="str">
        <f t="shared" si="762"/>
        <v>FALSE</v>
      </c>
      <c r="BF1676" s="1" t="b">
        <v>0</v>
      </c>
      <c r="BG1676" s="1" t="b">
        <v>0</v>
      </c>
      <c r="BH1676" s="1" t="b">
        <v>0</v>
      </c>
      <c r="BJ1676" s="1" t="str">
        <f t="shared" si="763"/>
        <v>FALSE</v>
      </c>
      <c r="BL1676" t="str">
        <f t="shared" si="764"/>
        <v>FALSE</v>
      </c>
      <c r="BM1676" s="1" t="b">
        <v>0</v>
      </c>
      <c r="BN1676" s="1" t="b">
        <v>0</v>
      </c>
      <c r="BO1676" s="1">
        <f t="shared" si="768"/>
        <v>6</v>
      </c>
      <c r="BP1676" s="1" t="s">
        <v>31</v>
      </c>
      <c r="BQ1676" s="1" cm="1">
        <f t="array" ref="BQ1676">_xlfn.IFS(BP1676="None Known",0, LEN(BP1676)&gt;500, 5,LEN(BP1676)&gt;400, 4, LEN(BP1676)&gt;300, 3, LEN(BP1676)&gt;200, 2, LEN(BP1676)&gt;1, 1)</f>
        <v>0</v>
      </c>
      <c r="BR1676" s="1" t="s">
        <v>2185</v>
      </c>
      <c r="BS1676" s="1">
        <v>2</v>
      </c>
      <c r="BT1676" s="1" t="s">
        <v>31</v>
      </c>
      <c r="BU1676" s="1">
        <v>0</v>
      </c>
      <c r="BV1676" s="1" t="s">
        <v>2186</v>
      </c>
      <c r="BW1676" s="1" t="s">
        <v>31</v>
      </c>
      <c r="BX1676" s="1"/>
      <c r="BY1676" t="str">
        <f>_xlfn.XLOOKUP($B1676,Img_lookup!A:A,Img_lookup!B:B, "Not available")</f>
        <v>dda12fe4-1392-4ae7-995e-8bbe2c5ad5f8</v>
      </c>
      <c r="BZ1676" t="str">
        <f>_xlfn.XLOOKUP($B1676,Img_lookup!A:A,Img_lookup!C:C, "Not available")</f>
        <v>Ribes spicatum E. Robson</v>
      </c>
      <c r="CA1676" t="str">
        <f>_xlfn.XLOOKUP($B1676,Img_lookup!A:A,Img_lookup!D:D, "Not available")</f>
        <v>F. R. Fosberg</v>
      </c>
      <c r="CB1676" t="str">
        <f>_xlfn.XLOOKUP($B1676,Img_lookup!A:A,Img_lookup!E:E, "https://imgur.com/aT5wafe")</f>
        <v>https://api.openverse.engineering/v1/images/dda12fe4-1392-4ae7-995e-8bbe2c5ad5f8/thumb/</v>
      </c>
    </row>
    <row r="1677" spans="1:80" ht="409.6" x14ac:dyDescent="0.15">
      <c r="A1677" s="1" t="s">
        <v>2084</v>
      </c>
      <c r="B1677" s="1" t="s">
        <v>13130</v>
      </c>
      <c r="C1677" s="1" t="s">
        <v>13131</v>
      </c>
      <c r="E1677" s="1" t="s">
        <v>13132</v>
      </c>
      <c r="F1677" s="1" t="s">
        <v>22</v>
      </c>
      <c r="G1677" s="1" t="s">
        <v>22</v>
      </c>
      <c r="H1677" s="11" t="str">
        <f t="shared" si="771"/>
        <v>Perennial</v>
      </c>
      <c r="I1677" s="1" t="s">
        <v>17107</v>
      </c>
      <c r="J1677" s="1">
        <v>1.2000000479999999</v>
      </c>
      <c r="K1677" s="1">
        <v>1</v>
      </c>
      <c r="L1677" t="str" cm="1">
        <f t="array" ref="L1677">_xlfn.IFS(J1677+K1677="", "Unknown", J1677+K1677&gt;3, "Large", J1677+K1677&gt;0.5, "Medium", J1677+K1677&gt;0, "Small")</f>
        <v>Medium</v>
      </c>
      <c r="M1677" s="1">
        <v>5</v>
      </c>
      <c r="N1677" cm="1">
        <f t="array" ref="N1677">IF($M1677="",INDEX($M$2:$M$2176,MATCH(1,INDEX(($A$2:$A$2176=$A1677)*($M$2:$M$2176&lt;&gt;""),0),0)),$M1677)</f>
        <v>5</v>
      </c>
      <c r="O1677" s="2" t="str">
        <f t="shared" si="765"/>
        <v>Seasonal outdoors</v>
      </c>
      <c r="P1677" s="1" t="s">
        <v>13133</v>
      </c>
      <c r="Q1677" s="1" t="s">
        <v>17110</v>
      </c>
      <c r="R1677" t="str">
        <f t="shared" si="769"/>
        <v>Medium</v>
      </c>
      <c r="T1677" s="1"/>
      <c r="U1677" s="1"/>
      <c r="V1677" s="1" t="s">
        <v>205</v>
      </c>
      <c r="W1677" s="6" t="str">
        <f>IF(ISNUMBER(SEARCH("-",V1677)),TRIM(LEFT(V1677,FIND("-",V1677)-1)),V1677)</f>
        <v>3</v>
      </c>
      <c r="X1677" t="str">
        <f>IF(W1677="1", "January", IF(W1677="2", "February", IF(W1677="3", "March", IF(W1677="4", "April", IF(W1677="5", "May", IF(W1677="6", "June", IF(W1677="7", "July", IF(W1677="8", "August", IF(W1677="9", "September", IF(W1677="10", "October", IF(W1677="11", "November", IF(W1677="12", "December", "Other"))))))))))))</f>
        <v>March</v>
      </c>
      <c r="Y1677" s="2" t="str">
        <f>IF(ISNUMBER(SEARCH("-",V1677)),TRIM(RIGHT(V1677,LEN(V1677)-SEARCH("-",V1677))),V1677)</f>
        <v>5</v>
      </c>
      <c r="Z1677" s="2" t="str">
        <f>IF(Y1677="1", "January", IF(Y1677="2", "February", IF(Y1677="3", "March", IF(Y1677="4", "April", IF(Y1677="5", "May", IF(Y1677="6", "June", IF(Y1677="7", "July", IF(Y1677="8", "August", IF(Y1677="9", "September", IF(Y1677="10", "October", IF(Y1677="11", "November", IF(Y1677="12", "December", "Other"))))))))))))</f>
        <v>May</v>
      </c>
      <c r="AA1677" s="1" t="s">
        <v>108</v>
      </c>
      <c r="AB1677" s="1" t="str">
        <f>IF(ISNUMBER(SEARCH("-",AA1677)),TRIM(LEFT(AA1677,FIND("-",AA1677)-1)),AA1677)</f>
        <v>7</v>
      </c>
      <c r="AC1677" s="1" t="str">
        <f>IF(AB1677="1", "January", IF(AB1677="2", "February", IF(AB1677="3", "March", IF(AB1677="4", "April", IF(AB1677="5", "May", IF(AB1677="6", "June", IF(AB1677="7", "July", IF(AB1677="8", "August", IF(AB1677="9", "September", IF(AB1677="10", "October", IF(AB1677="11", "November", IF(AB1677="12", "December", "Other"))))))))))))</f>
        <v>July</v>
      </c>
      <c r="AD1677" s="1" t="str">
        <f>IF(ISNUMBER(SEARCH("-",AA1677)),TRIM(RIGHT(AA1677,LEN(AA1677)-SEARCH("-",AA1677))),AA1677)</f>
        <v>9</v>
      </c>
      <c r="AE1677" s="1" t="str">
        <f>IF(AD1677="1", "January", IF(AD1677="2", "February", IF(AD1677="3", "March", IF(AD1677="4", "April", IF(AD1677="5", "May", IF(AD1677="6", "June", IF(AD1677="7", "July", IF(AD1677="8", "August", IF(AD1677="9", "September", IF(AD1677="10", "October", IF(AD1677="11", "November", IF(AD1677="12", "December", "Other"))))))))))))</f>
        <v>September</v>
      </c>
      <c r="AF1677" s="16" t="s">
        <v>24185</v>
      </c>
      <c r="AG1677" s="1" t="str">
        <f t="shared" si="755"/>
        <v xml:space="preserve">Seed </v>
      </c>
      <c r="AH1677"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v>
      </c>
      <c r="AI1677" s="1" t="s">
        <v>13134</v>
      </c>
      <c r="AJ1677" s="1" t="s">
        <v>53</v>
      </c>
      <c r="AK1677" s="1" t="s">
        <v>17104</v>
      </c>
      <c r="AL1677" s="1" t="str">
        <f t="shared" si="766"/>
        <v>Unscented</v>
      </c>
      <c r="AM1677" s="1" t="b">
        <v>0</v>
      </c>
      <c r="AN1677" s="1" t="b">
        <v>1</v>
      </c>
      <c r="AO1677" s="1" t="b">
        <v>0</v>
      </c>
      <c r="AP1677" s="5" t="s">
        <v>28</v>
      </c>
      <c r="AQ1677" s="5" t="str">
        <f t="shared" si="757"/>
        <v>Light, Medium, Heavy</v>
      </c>
      <c r="AR1677" s="1" t="s">
        <v>10</v>
      </c>
      <c r="AS1677" s="1" t="str">
        <f t="shared" si="767"/>
        <v>None, Partial</v>
      </c>
      <c r="AT1677" s="1" t="str">
        <f t="shared" si="758"/>
        <v>Partial, Full</v>
      </c>
      <c r="AU1677" s="1" t="s">
        <v>29</v>
      </c>
      <c r="AV1677" s="1" t="str">
        <f t="shared" si="759"/>
        <v>Moist</v>
      </c>
      <c r="AW1677" s="1" t="s">
        <v>12</v>
      </c>
      <c r="AX1677" s="1" t="str">
        <f t="shared" si="760"/>
        <v>Acid, Neutral, Alkaline</v>
      </c>
      <c r="AY1677" s="1" t="b">
        <v>0</v>
      </c>
      <c r="AZ1677" s="1" t="b">
        <v>0</v>
      </c>
      <c r="BA1677" s="1" t="b">
        <v>0</v>
      </c>
      <c r="BC1677" t="str">
        <f t="shared" si="761"/>
        <v>FALSE</v>
      </c>
      <c r="BE1677" t="str">
        <f t="shared" si="762"/>
        <v>FALSE</v>
      </c>
      <c r="BF1677" s="1" t="b">
        <v>0</v>
      </c>
      <c r="BG1677" s="1" t="b">
        <v>0</v>
      </c>
      <c r="BH1677" s="1" t="b">
        <v>0</v>
      </c>
      <c r="BI1677" s="1" t="s">
        <v>77</v>
      </c>
      <c r="BJ1677" s="1" t="str">
        <f t="shared" si="763"/>
        <v>TRUE</v>
      </c>
      <c r="BK1677" s="1" t="s">
        <v>77</v>
      </c>
      <c r="BL1677" t="str">
        <f t="shared" si="764"/>
        <v>TRUE</v>
      </c>
      <c r="BM1677" s="1" t="b">
        <v>0</v>
      </c>
      <c r="BN1677" s="1" t="b">
        <v>0</v>
      </c>
      <c r="BO1677" s="1">
        <f t="shared" si="768"/>
        <v>17</v>
      </c>
      <c r="BP1677" s="1" t="s">
        <v>13135</v>
      </c>
      <c r="BQ1677" s="1" cm="1">
        <f t="array" ref="BQ1677">_xlfn.IFS(BP1677="None Known",0, LEN(BP1677)&gt;500, 5,LEN(BP1677)&gt;400, 4, LEN(BP1677)&gt;300, 3, LEN(BP1677)&gt;200, 2, LEN(BP1677)&gt;1, 1)</f>
        <v>1</v>
      </c>
      <c r="BR1677" s="1" t="s">
        <v>13136</v>
      </c>
      <c r="BS1677" s="1">
        <v>5</v>
      </c>
      <c r="BT1677" s="1" t="s">
        <v>13137</v>
      </c>
      <c r="BU1677" s="1">
        <v>1</v>
      </c>
      <c r="BV1677" s="1" t="s">
        <v>2101</v>
      </c>
      <c r="BW1677" s="1" t="s">
        <v>13138</v>
      </c>
      <c r="BX1677" s="1"/>
      <c r="BY1677" t="str">
        <f>_xlfn.XLOOKUP($B1677,Img_lookup!A:A,Img_lookup!B:B, "Not available")</f>
        <v>Not available</v>
      </c>
      <c r="BZ1677" t="str">
        <f>_xlfn.XLOOKUP($B1677,Img_lookup!A:A,Img_lookup!C:C, "Not available")</f>
        <v>Not available</v>
      </c>
      <c r="CA1677" t="str">
        <f>_xlfn.XLOOKUP($B1677,Img_lookup!A:A,Img_lookup!D:D, "Not available")</f>
        <v>Not available</v>
      </c>
      <c r="CB1677" t="str">
        <f>_xlfn.XLOOKUP($B1677,Img_lookup!A:A,Img_lookup!E:E, "https://imgur.com/aT5wafe")</f>
        <v>https://imgur.com/aT5wafe</v>
      </c>
    </row>
    <row r="1678" spans="1:80" ht="409.6" x14ac:dyDescent="0.15">
      <c r="A1678" s="1" t="s">
        <v>2084</v>
      </c>
      <c r="B1678" s="1" t="s">
        <v>6145</v>
      </c>
      <c r="D1678" s="1" t="s">
        <v>6146</v>
      </c>
      <c r="E1678" s="1" t="s">
        <v>6147</v>
      </c>
      <c r="F1678" s="1" t="s">
        <v>22</v>
      </c>
      <c r="G1678" s="1" t="s">
        <v>22</v>
      </c>
      <c r="H1678" s="11" t="str">
        <f t="shared" si="771"/>
        <v>Perennial</v>
      </c>
      <c r="I1678" s="1" t="s">
        <v>17107</v>
      </c>
      <c r="J1678" s="1">
        <v>3.5</v>
      </c>
      <c r="L1678" t="str" cm="1">
        <f t="array" ref="L1678">_xlfn.IFS(J1678+K1678="", "Unknown", J1678+K1678&gt;3, "Large", J1678+K1678&gt;0.5, "Medium", J1678+K1678&gt;0, "Small")</f>
        <v>Large</v>
      </c>
      <c r="N1678" cm="1">
        <f t="array" ref="N1678">IF($M1678="",INDEX($M$2:$M$2176,MATCH(1,INDEX(($A$2:$A$2176=$A1678)*($M$2:$M$2176&lt;&gt;""),0),0)),$M1678)</f>
        <v>2</v>
      </c>
      <c r="O1678" s="2" t="str">
        <f t="shared" si="765"/>
        <v>Hardy to cold</v>
      </c>
      <c r="P1678" s="1" t="s">
        <v>6148</v>
      </c>
      <c r="R1678" t="str">
        <f t="shared" si="769"/>
        <v>Medium</v>
      </c>
      <c r="W1678"/>
      <c r="AF1678" s="16" t="s">
        <v>24186</v>
      </c>
      <c r="AG1678" s="1" t="str">
        <f t="shared" si="755"/>
        <v xml:space="preserve">Seed </v>
      </c>
      <c r="AH1678" s="2" t="str">
        <f t="shared" si="756"/>
        <v>Best sown as soon as it is ripe in the autumn in a cold frame. Stored seed requires 3 months cold stratification at between 0 and 5�c and should be sown as early in the year as possible[113, 164]. Under normal storage conditions the seed can remain viable for 17 years or more. Prick out the seedlings into individual pots when they are large enough to handle and grow them on in a cold frame for their first winter, planting them out in late spring of the following year.
Cuttings of half-ripe wood, 10 - 15cm with a heel, July/August in a frame[78, 113].
Cuttings of mature wood of the current year's growth, preferably with a heel of the previous year's growth, November to February in a cold frame or sheltered bed outdoors[78, 200].
Division of suckers in the dormant season. They can be planted out direct into their permanent positions.</v>
      </c>
      <c r="AI1678" s="1" t="s">
        <v>6149</v>
      </c>
      <c r="AJ1678" s="1" t="s">
        <v>53</v>
      </c>
      <c r="AK1678" s="1" t="s">
        <v>17104</v>
      </c>
      <c r="AL1678" s="1" t="str">
        <f t="shared" si="766"/>
        <v>Unscented</v>
      </c>
      <c r="AM1678" s="1" t="b">
        <v>0</v>
      </c>
      <c r="AN1678" s="1" t="b">
        <v>1</v>
      </c>
      <c r="AO1678" s="1" t="b">
        <v>0</v>
      </c>
      <c r="AP1678" s="5" t="s">
        <v>28</v>
      </c>
      <c r="AQ1678" s="5" t="str">
        <f t="shared" si="757"/>
        <v>Light, Medium, Heavy</v>
      </c>
      <c r="AR1678" s="1" t="s">
        <v>10</v>
      </c>
      <c r="AS1678" s="1" t="str">
        <f t="shared" si="767"/>
        <v>None, Partial</v>
      </c>
      <c r="AT1678" s="1" t="str">
        <f t="shared" si="758"/>
        <v>Partial, Full</v>
      </c>
      <c r="AU1678" s="1" t="s">
        <v>29</v>
      </c>
      <c r="AV1678" s="1" t="str">
        <f t="shared" si="759"/>
        <v>Moist</v>
      </c>
      <c r="AW1678" s="1" t="s">
        <v>12</v>
      </c>
      <c r="AX1678" s="1" t="str">
        <f t="shared" si="760"/>
        <v>Acid, Neutral, Alkaline</v>
      </c>
      <c r="AY1678" s="1" t="b">
        <v>0</v>
      </c>
      <c r="AZ1678" s="1" t="b">
        <v>0</v>
      </c>
      <c r="BA1678" s="1" t="b">
        <v>0</v>
      </c>
      <c r="BC1678" t="str">
        <f t="shared" si="761"/>
        <v>FALSE</v>
      </c>
      <c r="BE1678" t="str">
        <f t="shared" si="762"/>
        <v>FALSE</v>
      </c>
      <c r="BF1678" s="1" t="b">
        <v>0</v>
      </c>
      <c r="BG1678" s="1" t="b">
        <v>0</v>
      </c>
      <c r="BH1678" s="1" t="b">
        <v>0</v>
      </c>
      <c r="BI1678" s="1" t="s">
        <v>77</v>
      </c>
      <c r="BJ1678" s="1" t="str">
        <f t="shared" si="763"/>
        <v>TRUE</v>
      </c>
      <c r="BL1678" t="str">
        <f t="shared" si="764"/>
        <v>FALSE</v>
      </c>
      <c r="BM1678" s="1" t="b">
        <v>0</v>
      </c>
      <c r="BN1678" s="1" t="b">
        <v>0</v>
      </c>
      <c r="BO1678" s="1">
        <f t="shared" si="768"/>
        <v>6</v>
      </c>
      <c r="BP1678" s="1" t="s">
        <v>31</v>
      </c>
      <c r="BQ1678" s="1" cm="1">
        <f t="array" ref="BQ1678">_xlfn.IFS(BP1678="None Known",0, LEN(BP1678)&gt;500, 5,LEN(BP1678)&gt;400, 4, LEN(BP1678)&gt;300, 3, LEN(BP1678)&gt;200, 2, LEN(BP1678)&gt;1, 1)</f>
        <v>0</v>
      </c>
      <c r="BR1678" s="1" t="s">
        <v>6150</v>
      </c>
      <c r="BS1678" s="1">
        <v>2</v>
      </c>
      <c r="BT1678" s="1" t="s">
        <v>31</v>
      </c>
      <c r="BU1678" s="1">
        <v>0</v>
      </c>
      <c r="BV1678" s="1" t="s">
        <v>465</v>
      </c>
      <c r="BW1678" s="1" t="s">
        <v>31</v>
      </c>
      <c r="BX1678" s="1"/>
      <c r="BY1678" t="str">
        <f>_xlfn.XLOOKUP($B1678,Img_lookup!A:A,Img_lookup!B:B, "Not available")</f>
        <v>fcfc0ba6-702a-442d-95f7-17bc40896056</v>
      </c>
      <c r="BZ1678" t="str">
        <f>_xlfn.XLOOKUP($B1678,Img_lookup!A:A,Img_lookup!C:C, "Not available")</f>
        <v>Ribes valdivianum</v>
      </c>
      <c r="CA1678" t="str">
        <f>_xlfn.XLOOKUP($B1678,Img_lookup!A:A,Img_lookup!D:D, "Not available")</f>
        <v>A. Hollermayer</v>
      </c>
      <c r="CB1678" t="str">
        <f>_xlfn.XLOOKUP($B1678,Img_lookup!A:A,Img_lookup!E:E, "https://imgur.com/aT5wafe")</f>
        <v>https://api.openverse.engineering/v1/images/fcfc0ba6-702a-442d-95f7-17bc40896056/thumb/</v>
      </c>
    </row>
    <row r="1679" spans="1:80" ht="13" x14ac:dyDescent="0.15">
      <c r="A1679" s="1" t="s">
        <v>1348</v>
      </c>
      <c r="B1679" s="1" t="s">
        <v>10347</v>
      </c>
      <c r="C1679" s="1" t="s">
        <v>10348</v>
      </c>
      <c r="E1679" s="1" t="s">
        <v>10349</v>
      </c>
      <c r="F1679" s="1" t="s">
        <v>22</v>
      </c>
      <c r="G1679" s="1" t="s">
        <v>22</v>
      </c>
      <c r="H1679" s="11" t="str">
        <f t="shared" si="771"/>
        <v>Perennial</v>
      </c>
      <c r="I1679" s="1" t="s">
        <v>17108</v>
      </c>
      <c r="J1679" s="1">
        <v>1.5</v>
      </c>
      <c r="K1679" s="1">
        <v>1</v>
      </c>
      <c r="L1679" t="str" cm="1">
        <f t="array" ref="L1679">_xlfn.IFS(J1679+K1679="", "Unknown", J1679+K1679&gt;3, "Large", J1679+K1679&gt;0.5, "Medium", J1679+K1679&gt;0, "Small")</f>
        <v>Medium</v>
      </c>
      <c r="M1679" s="1">
        <v>9</v>
      </c>
      <c r="N1679" cm="1">
        <f t="array" ref="N1679">IF($M1679="",INDEX($M$2:$M$2176,MATCH(1,INDEX(($A$2:$A$2176=$A1679)*($M$2:$M$2176&lt;&gt;""),0),0)),$M1679)</f>
        <v>9</v>
      </c>
      <c r="O1679" s="2" t="str">
        <f t="shared" si="765"/>
        <v>Grown indoors</v>
      </c>
      <c r="P1679" s="1" t="s">
        <v>306</v>
      </c>
      <c r="Q1679" s="1" t="s">
        <v>17109</v>
      </c>
      <c r="R1679" t="str">
        <f t="shared" si="769"/>
        <v>Fast</v>
      </c>
      <c r="S1679" s="1" t="s">
        <v>24</v>
      </c>
      <c r="T1679" s="1" t="str">
        <f>LEFT(S1679,FIND("-",S1679)-1)</f>
        <v xml:space="preserve">1 </v>
      </c>
      <c r="U1679" s="1" t="str">
        <f>RIGHT(S1679,FIND("-",S1679)-1)</f>
        <v>12</v>
      </c>
      <c r="V1679" s="1" t="s">
        <v>108</v>
      </c>
      <c r="W1679" s="6" t="str">
        <f>IF(ISNUMBER(SEARCH("-",V1679)),TRIM(LEFT(V1679,FIND("-",V1679)-1)),V1679)</f>
        <v>7</v>
      </c>
      <c r="X1679" t="str">
        <f>IF(W1679="1", "January", IF(W1679="2", "February", IF(W1679="3", "March", IF(W1679="4", "April", IF(W1679="5", "May", IF(W1679="6", "June", IF(W1679="7", "July", IF(W1679="8", "August", IF(W1679="9", "September", IF(W1679="10", "October", IF(W1679="11", "November", IF(W1679="12", "December", "Other"))))))))))))</f>
        <v>July</v>
      </c>
      <c r="Y1679" s="2" t="str">
        <f>IF(ISNUMBER(SEARCH("-",V1679)),TRIM(RIGHT(V1679,LEN(V1679)-SEARCH("-",V1679))),V1679)</f>
        <v>9</v>
      </c>
      <c r="Z1679" s="2" t="str">
        <f>IF(Y1679="1", "January", IF(Y1679="2", "February", IF(Y1679="3", "March", IF(Y1679="4", "April", IF(Y1679="5", "May", IF(Y1679="6", "June", IF(Y1679="7", "July", IF(Y1679="8", "August", IF(Y1679="9", "September", IF(Y1679="10", "October", IF(Y1679="11", "November", IF(Y1679="12", "December", "Other"))))))))))))</f>
        <v>September</v>
      </c>
      <c r="AA1679" s="1" t="s">
        <v>166</v>
      </c>
      <c r="AB1679" s="1" t="str">
        <f>IF(ISNUMBER(SEARCH("-",AA1679)),TRIM(LEFT(AA1679,FIND("-",AA1679)-1)),AA1679)</f>
        <v>9</v>
      </c>
      <c r="AC1679" s="1" t="str">
        <f>IF(AB1679="1", "January", IF(AB1679="2", "February", IF(AB1679="3", "March", IF(AB1679="4", "April", IF(AB1679="5", "May", IF(AB1679="6", "June", IF(AB1679="7", "July", IF(AB1679="8", "August", IF(AB1679="9", "September", IF(AB1679="10", "October", IF(AB1679="11", "November", IF(AB1679="12", "December", "Other"))))))))))))</f>
        <v>September</v>
      </c>
      <c r="AD1679" s="1" t="str">
        <f>IF(ISNUMBER(SEARCH("-",AA1679)),TRIM(RIGHT(AA1679,LEN(AA1679)-SEARCH("-",AA1679))),AA1679)</f>
        <v>11</v>
      </c>
      <c r="AE1679" s="1" t="str">
        <f>IF(AD1679="1", "January", IF(AD1679="2", "February", IF(AD1679="3", "March", IF(AD1679="4", "April", IF(AD1679="5", "May", IF(AD1679="6", "June", IF(AD1679="7", "July", IF(AD1679="8", "August", IF(AD1679="9", "September", IF(AD1679="10", "October", IF(AD1679="11", "November", IF(AD1679="12", "December", "Other"))))))))))))</f>
        <v>November</v>
      </c>
      <c r="AF1679" s="1" t="s">
        <v>24685</v>
      </c>
      <c r="AG1679" s="1" t="str">
        <f t="shared" si="755"/>
        <v xml:space="preserve">Seed </v>
      </c>
      <c r="AH1679" s="2" t="str">
        <f t="shared" si="756"/>
        <v>Sow early spring in a warm greenhouse in individual pots. When they are large enough to handle, prick the seedlings out into individual pots and plant them out after the last expected frosts[1]. The seeds retain their viability for 2 - 3 years[269].</v>
      </c>
      <c r="AI1679" s="1" t="s">
        <v>10350</v>
      </c>
      <c r="AJ1679" s="1" t="s">
        <v>1</v>
      </c>
      <c r="AK1679" s="1" t="s">
        <v>17106</v>
      </c>
      <c r="AL1679" s="1" t="str">
        <f t="shared" si="766"/>
        <v>Unscented</v>
      </c>
      <c r="AM1679" s="1" t="b">
        <v>0</v>
      </c>
      <c r="AN1679" s="1" t="b">
        <v>0</v>
      </c>
      <c r="AO1679" s="1" t="b">
        <v>0</v>
      </c>
      <c r="AP1679" s="5" t="s">
        <v>28</v>
      </c>
      <c r="AQ1679" s="5" t="str">
        <f t="shared" si="757"/>
        <v>Light, Medium, Heavy</v>
      </c>
      <c r="AR1679" s="1" t="s">
        <v>30</v>
      </c>
      <c r="AS1679" s="1" t="str">
        <f t="shared" si="767"/>
        <v>None</v>
      </c>
      <c r="AT1679" s="1" t="str">
        <f t="shared" si="758"/>
        <v>Full</v>
      </c>
      <c r="AU1679" s="1" t="s">
        <v>29</v>
      </c>
      <c r="AV1679" s="1" t="str">
        <f t="shared" si="759"/>
        <v>Moist</v>
      </c>
      <c r="AW1679" s="1" t="s">
        <v>12</v>
      </c>
      <c r="AX1679" s="1" t="str">
        <f t="shared" si="760"/>
        <v>Acid, Neutral, Alkaline</v>
      </c>
      <c r="AY1679" s="1" t="b">
        <v>0</v>
      </c>
      <c r="AZ1679" s="1" t="b">
        <v>0</v>
      </c>
      <c r="BA1679" s="1" t="b">
        <v>0</v>
      </c>
      <c r="BC1679" t="str">
        <f t="shared" si="761"/>
        <v>FALSE</v>
      </c>
      <c r="BE1679" t="str">
        <f t="shared" si="762"/>
        <v>FALSE</v>
      </c>
      <c r="BF1679" s="1" t="b">
        <v>0</v>
      </c>
      <c r="BG1679" s="1" t="b">
        <v>1</v>
      </c>
      <c r="BH1679" s="1" t="b">
        <v>0</v>
      </c>
      <c r="BI1679" s="1" t="s">
        <v>77</v>
      </c>
      <c r="BJ1679" s="1" t="str">
        <f t="shared" si="763"/>
        <v>TRUE</v>
      </c>
      <c r="BK1679" s="1" t="s">
        <v>77</v>
      </c>
      <c r="BL1679" t="str">
        <f t="shared" si="764"/>
        <v>TRUE</v>
      </c>
      <c r="BM1679" s="1" t="b">
        <v>0</v>
      </c>
      <c r="BN1679" s="1" t="b">
        <v>0</v>
      </c>
      <c r="BO1679" s="1">
        <f t="shared" si="768"/>
        <v>15</v>
      </c>
      <c r="BP1679" s="1" t="s">
        <v>10351</v>
      </c>
      <c r="BQ1679" s="1" cm="1">
        <f t="array" ref="BQ1679">_xlfn.IFS(BP1679="None Known",0, LEN(BP1679)&gt;500, 5,LEN(BP1679)&gt;400, 4, LEN(BP1679)&gt;300, 3, LEN(BP1679)&gt;200, 2, LEN(BP1679)&gt;1, 1)</f>
        <v>5</v>
      </c>
      <c r="BR1679" s="1" t="s">
        <v>10352</v>
      </c>
      <c r="BS1679" s="1">
        <v>2</v>
      </c>
      <c r="BT1679" s="1" t="s">
        <v>10353</v>
      </c>
      <c r="BU1679" s="1">
        <v>4</v>
      </c>
      <c r="BV1679" s="1" t="s">
        <v>10354</v>
      </c>
      <c r="BW1679" s="1" t="s">
        <v>10355</v>
      </c>
      <c r="BX1679" s="1"/>
      <c r="BY1679" t="str">
        <f>_xlfn.XLOOKUP($B1679,Img_lookup!A:A,Img_lookup!B:B, "Not available")</f>
        <v>a13bf1ad-a5dd-42de-ae22-54b76f7c763d</v>
      </c>
      <c r="BZ1679" t="str">
        <f>_xlfn.XLOOKUP($B1679,Img_lookup!A:A,Img_lookup!C:C, "Not available")</f>
        <v>Botanical Drawing of Castor Oil Plant (Ricinus Communis)</v>
      </c>
      <c r="CA1679" t="str">
        <f>_xlfn.XLOOKUP($B1679,Img_lookup!A:A,Img_lookup!D:D, "Not available")</f>
        <v>Queensland State Archives</v>
      </c>
      <c r="CB1679" t="str">
        <f>_xlfn.XLOOKUP($B1679,Img_lookup!A:A,Img_lookup!E:E, "https://imgur.com/aT5wafe")</f>
        <v>https://api.openverse.engineering/v1/images/a13bf1ad-a5dd-42de-ae22-54b76f7c763d/thumb/</v>
      </c>
    </row>
    <row r="1680" spans="1:80" ht="397" x14ac:dyDescent="0.15">
      <c r="A1680" s="1" t="s">
        <v>3576</v>
      </c>
      <c r="B1680" s="1" t="s">
        <v>10752</v>
      </c>
      <c r="C1680" s="1" t="s">
        <v>10753</v>
      </c>
      <c r="E1680" s="1" t="s">
        <v>905</v>
      </c>
      <c r="F1680" s="1" t="s">
        <v>156</v>
      </c>
      <c r="G1680" s="1" t="s">
        <v>156</v>
      </c>
      <c r="H1680" s="11" t="str">
        <f t="shared" si="771"/>
        <v>Perennial</v>
      </c>
      <c r="I1680" s="1" t="s">
        <v>17108</v>
      </c>
      <c r="J1680" s="1">
        <v>10</v>
      </c>
      <c r="L1680" t="str" cm="1">
        <f t="array" ref="L1680">_xlfn.IFS(J1680+K1680="", "Unknown", J1680+K1680&gt;3, "Large", J1680+K1680&gt;0.5, "Medium", J1680+K1680&gt;0, "Small")</f>
        <v>Large</v>
      </c>
      <c r="M1680" s="1">
        <v>10</v>
      </c>
      <c r="N1680" cm="1">
        <f t="array" ref="N1680">IF($M1680="",INDEX($M$2:$M$2176,MATCH(1,INDEX(($A$2:$A$2176=$A1680)*($M$2:$M$2176&lt;&gt;""),0),0)),$M1680)</f>
        <v>10</v>
      </c>
      <c r="O1680" s="2" t="str">
        <f t="shared" si="765"/>
        <v>Grown indoors</v>
      </c>
      <c r="P1680" s="1" t="s">
        <v>10754</v>
      </c>
      <c r="R1680" t="str">
        <f t="shared" si="769"/>
        <v>Medium</v>
      </c>
      <c r="S1680" s="1" t="s">
        <v>24</v>
      </c>
      <c r="T1680" s="1" t="str">
        <f>LEFT(S1680,FIND("-",S1680)-1)</f>
        <v xml:space="preserve">1 </v>
      </c>
      <c r="U1680" s="1" t="str">
        <f>RIGHT(S1680,FIND("-",S1680)-1)</f>
        <v>12</v>
      </c>
      <c r="W1680"/>
      <c r="AF1680" s="16" t="s">
        <v>23918</v>
      </c>
      <c r="AG1680" s="1" t="str">
        <f t="shared" si="755"/>
        <v xml:space="preserve">Seed </v>
      </c>
      <c r="AH1680" s="2" t="str">
        <f t="shared" si="756"/>
        <v>We have no information for this species but suggest sowing the seed as soon as it is ripe in a warm greenhouse. Sow stored seed in a warm greenhouse in the spring. Prick out the seedlings into individual pots when they are large enough to handle and grow them on for at least their first winter in the greenhouse. Plant out in early summer.
Division.</v>
      </c>
      <c r="AI1680" s="1" t="s">
        <v>10755</v>
      </c>
      <c r="AK1680" s="1" t="s">
        <v>17104</v>
      </c>
      <c r="AL1680" s="1" t="str">
        <f t="shared" si="766"/>
        <v>Unscented</v>
      </c>
      <c r="AM1680" s="1" t="b">
        <v>0</v>
      </c>
      <c r="AN1680" s="1" t="b">
        <v>1</v>
      </c>
      <c r="AO1680" s="1" t="b">
        <v>0</v>
      </c>
      <c r="AP1680" s="5" t="s">
        <v>28</v>
      </c>
      <c r="AQ1680" s="5" t="str">
        <f t="shared" si="757"/>
        <v>Light, Medium, Heavy</v>
      </c>
      <c r="AR1680" s="1" t="s">
        <v>120</v>
      </c>
      <c r="AS1680" s="1" t="str">
        <f t="shared" si="767"/>
        <v>Partial</v>
      </c>
      <c r="AT1680" s="1" t="str">
        <f t="shared" si="758"/>
        <v>Partial</v>
      </c>
      <c r="AU1680" s="1" t="s">
        <v>29</v>
      </c>
      <c r="AV1680" s="1" t="str">
        <f t="shared" si="759"/>
        <v>Moist</v>
      </c>
      <c r="AW1680" s="1" t="s">
        <v>12</v>
      </c>
      <c r="AX1680" s="1" t="str">
        <f t="shared" si="760"/>
        <v>Acid, Neutral, Alkaline</v>
      </c>
      <c r="AY1680" s="1" t="b">
        <v>0</v>
      </c>
      <c r="AZ1680" s="1" t="b">
        <v>0</v>
      </c>
      <c r="BA1680" s="1" t="b">
        <v>0</v>
      </c>
      <c r="BC1680" t="str">
        <f t="shared" si="761"/>
        <v>FALSE</v>
      </c>
      <c r="BE1680" t="str">
        <f t="shared" si="762"/>
        <v>FALSE</v>
      </c>
      <c r="BF1680" s="1" t="b">
        <v>0</v>
      </c>
      <c r="BG1680" s="1" t="b">
        <v>0</v>
      </c>
      <c r="BH1680" s="1" t="b">
        <v>0</v>
      </c>
      <c r="BJ1680" s="1" t="str">
        <f t="shared" si="763"/>
        <v>FALSE</v>
      </c>
      <c r="BL1680" t="str">
        <f t="shared" si="764"/>
        <v>FALSE</v>
      </c>
      <c r="BM1680" s="1" t="b">
        <v>0</v>
      </c>
      <c r="BN1680" s="1" t="b">
        <v>0</v>
      </c>
      <c r="BO1680" s="1">
        <f t="shared" si="768"/>
        <v>11</v>
      </c>
      <c r="BP1680" s="1" t="s">
        <v>10756</v>
      </c>
      <c r="BQ1680" s="1" cm="1">
        <f t="array" ref="BQ1680">_xlfn.IFS(BP1680="None Known",0, LEN(BP1680)&gt;500, 5,LEN(BP1680)&gt;400, 4, LEN(BP1680)&gt;300, 3, LEN(BP1680)&gt;200, 2, LEN(BP1680)&gt;1, 1)</f>
        <v>1</v>
      </c>
      <c r="BR1680" s="1" t="s">
        <v>10757</v>
      </c>
      <c r="BS1680" s="1">
        <v>3</v>
      </c>
      <c r="BT1680" s="1" t="s">
        <v>10758</v>
      </c>
      <c r="BU1680" s="1">
        <v>1</v>
      </c>
      <c r="BV1680" s="1" t="s">
        <v>911</v>
      </c>
      <c r="BW1680" s="1" t="s">
        <v>31</v>
      </c>
      <c r="BX1680" s="1"/>
      <c r="BY1680" t="str">
        <f>_xlfn.XLOOKUP($B1680,Img_lookup!A:A,Img_lookup!B:B, "Not available")</f>
        <v>665c702c-e334-4923-9ee6-b609be54a7ca</v>
      </c>
      <c r="BZ1680" t="str">
        <f>_xlfn.XLOOKUP($B1680,Img_lookup!A:A,Img_lookup!C:C, "Not available")</f>
        <v>Supplejack creeper, Paihia forest. Ripogonum scandens = Kareao</v>
      </c>
      <c r="CA1680" t="str">
        <f>_xlfn.XLOOKUP($B1680,Img_lookup!A:A,Img_lookup!D:D, "Not available")</f>
        <v>Mary Gillham Archive Project</v>
      </c>
      <c r="CB1680" t="str">
        <f>_xlfn.XLOOKUP($B1680,Img_lookup!A:A,Img_lookup!E:E, "https://imgur.com/aT5wafe")</f>
        <v>https://api.openverse.engineering/v1/images/665c702c-e334-4923-9ee6-b609be54a7ca/thumb/</v>
      </c>
    </row>
    <row r="1681" spans="1:80" ht="409.6" x14ac:dyDescent="0.15">
      <c r="A1681" s="1" t="s">
        <v>193</v>
      </c>
      <c r="B1681" s="1" t="s">
        <v>3160</v>
      </c>
      <c r="C1681" s="1" t="s">
        <v>3161</v>
      </c>
      <c r="E1681" s="1" t="s">
        <v>3162</v>
      </c>
      <c r="F1681" s="1" t="s">
        <v>62</v>
      </c>
      <c r="G1681" s="1" t="s">
        <v>62</v>
      </c>
      <c r="H1681" s="11" t="str">
        <f t="shared" si="771"/>
        <v>Perennial</v>
      </c>
      <c r="I1681" s="1" t="s">
        <v>17107</v>
      </c>
      <c r="J1681" s="1">
        <v>2</v>
      </c>
      <c r="L1681" t="str" cm="1">
        <f t="array" ref="L1681">_xlfn.IFS(J1681+K1681="", "Unknown", J1681+K1681&gt;3, "Large", J1681+K1681&gt;0.5, "Medium", J1681+K1681&gt;0, "Small")</f>
        <v>Medium</v>
      </c>
      <c r="M1681" s="1">
        <v>5</v>
      </c>
      <c r="N1681" cm="1">
        <f t="array" ref="N1681">IF($M1681="",INDEX($M$2:$M$2176,MATCH(1,INDEX(($A$2:$A$2176=$A1681)*($M$2:$M$2176&lt;&gt;""),0),0)),$M1681)</f>
        <v>5</v>
      </c>
      <c r="O1681" s="2" t="str">
        <f t="shared" si="765"/>
        <v>Seasonal outdoors</v>
      </c>
      <c r="P1681" s="1" t="s">
        <v>3163</v>
      </c>
      <c r="R1681" t="str">
        <f t="shared" si="769"/>
        <v>Medium</v>
      </c>
      <c r="T1681" s="1"/>
      <c r="U1681" s="1"/>
      <c r="V1681" s="1" t="s">
        <v>51</v>
      </c>
      <c r="W1681" s="6" t="str">
        <f t="shared" ref="W1681:W1700" si="772">IF(ISNUMBER(SEARCH("-",V1681)),TRIM(LEFT(V1681,FIND("-",V1681)-1)),V1681)</f>
        <v>7</v>
      </c>
      <c r="X1681" t="str">
        <f>IF(W1681="1", "January", IF(W1681="2", "February", IF(W1681="3", "March", IF(W1681="4", "April", IF(W1681="5", "May", IF(W1681="6", "June", IF(W1681="7", "July", IF(W1681="8", "August", IF(W1681="9", "September", IF(W1681="10", "October", IF(W1681="11", "November", IF(W1681="12", "December", "Other"))))))))))))</f>
        <v>July</v>
      </c>
      <c r="Y1681" s="2" t="str">
        <f>IF(ISNUMBER(SEARCH("-",V1681)),TRIM(RIGHT(V1681,LEN(V1681)-SEARCH("-",V1681))),V1681)</f>
        <v>8</v>
      </c>
      <c r="Z1681" s="2" t="str">
        <f>IF(Y1681="1", "January", IF(Y1681="2", "February", IF(Y1681="3", "March", IF(Y1681="4", "April", IF(Y1681="5", "May", IF(Y1681="6", "June", IF(Y1681="7", "July", IF(Y1681="8", "August", IF(Y1681="9", "September", IF(Y1681="10", "October", IF(Y1681="11", "November", IF(Y1681="12", "December", "Other"))))))))))))</f>
        <v>August</v>
      </c>
      <c r="AF1681" s="16" t="s">
        <v>25088</v>
      </c>
      <c r="AG1681" s="1" t="str">
        <f t="shared" si="755"/>
        <v xml:space="preserve">Seed </v>
      </c>
      <c r="AH1681" s="2" t="str">
        <f t="shared" si="756"/>
        <v>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The seed stores for over 10 years[113].
Suckers taken during the dormant season.</v>
      </c>
      <c r="AI1681" s="1" t="s">
        <v>3164</v>
      </c>
      <c r="AK1681" s="1" t="s">
        <v>17104</v>
      </c>
      <c r="AL1681" s="1" t="str">
        <f t="shared" si="766"/>
        <v>Unscented</v>
      </c>
      <c r="AM1681" s="1" t="b">
        <v>0</v>
      </c>
      <c r="AN1681" s="1" t="b">
        <v>0</v>
      </c>
      <c r="AO1681" s="1" t="b">
        <v>0</v>
      </c>
      <c r="AP1681" s="5" t="s">
        <v>28</v>
      </c>
      <c r="AQ1681" s="5" t="str">
        <f t="shared" si="757"/>
        <v>Light, Medium, Heavy</v>
      </c>
      <c r="AR1681" s="1" t="s">
        <v>10</v>
      </c>
      <c r="AS1681" s="1" t="str">
        <f t="shared" si="767"/>
        <v>None, Partial</v>
      </c>
      <c r="AT1681" s="1" t="str">
        <f t="shared" si="758"/>
        <v>Partial, Full</v>
      </c>
      <c r="AU1681" s="1" t="s">
        <v>11</v>
      </c>
      <c r="AV1681" s="1" t="str">
        <f t="shared" si="759"/>
        <v>Dry, Moist</v>
      </c>
      <c r="AW1681" s="1" t="s">
        <v>12</v>
      </c>
      <c r="AX1681" s="1" t="str">
        <f t="shared" si="760"/>
        <v>Acid, Neutral, Alkaline</v>
      </c>
      <c r="AY1681" s="1" t="b">
        <v>0</v>
      </c>
      <c r="AZ1681" s="1" t="b">
        <v>0</v>
      </c>
      <c r="BA1681" s="1" t="b">
        <v>0</v>
      </c>
      <c r="BC1681" t="str">
        <f t="shared" si="761"/>
        <v>FALSE</v>
      </c>
      <c r="BD1681" s="1" t="s">
        <v>77</v>
      </c>
      <c r="BE1681" t="str">
        <f t="shared" si="762"/>
        <v>TRUE</v>
      </c>
      <c r="BF1681" s="1" t="b">
        <v>1</v>
      </c>
      <c r="BG1681" s="1" t="b">
        <v>0</v>
      </c>
      <c r="BH1681" s="1" t="b">
        <v>1</v>
      </c>
      <c r="BJ1681" s="1" t="str">
        <f t="shared" si="763"/>
        <v>FALSE</v>
      </c>
      <c r="BL1681" t="str">
        <f t="shared" si="764"/>
        <v>FALSE</v>
      </c>
      <c r="BM1681" s="1" t="b">
        <v>1</v>
      </c>
      <c r="BN1681" s="1" t="b">
        <v>0</v>
      </c>
      <c r="BO1681" s="1">
        <f t="shared" si="768"/>
        <v>5</v>
      </c>
      <c r="BP1681" s="1" t="s">
        <v>3165</v>
      </c>
      <c r="BQ1681" s="1" cm="1">
        <f t="array" ref="BQ1681">_xlfn.IFS(BP1681="None Known",0, LEN(BP1681)&gt;500, 5,LEN(BP1681)&gt;400, 4, LEN(BP1681)&gt;300, 3, LEN(BP1681)&gt;200, 2, LEN(BP1681)&gt;1, 1)</f>
        <v>1</v>
      </c>
      <c r="BR1681" s="16" t="s">
        <v>25343</v>
      </c>
      <c r="BS1681" s="1">
        <v>1</v>
      </c>
      <c r="BT1681" s="1" t="s">
        <v>3166</v>
      </c>
      <c r="BU1681" s="1">
        <v>1</v>
      </c>
      <c r="BV1681" s="1" t="s">
        <v>161</v>
      </c>
      <c r="BW1681" s="1" t="s">
        <v>3167</v>
      </c>
      <c r="BX1681" s="1"/>
      <c r="BY1681" t="str">
        <f>_xlfn.XLOOKUP($B1681,Img_lookup!A:A,Img_lookup!B:B, "Not available")</f>
        <v>6e70a649-e483-4000-83dc-f651176169b5</v>
      </c>
      <c r="BZ1681" t="str">
        <f>_xlfn.XLOOKUP($B1681,Img_lookup!A:A,Img_lookup!C:C, "Not available")</f>
        <v>NEW MEXICO LOCUST (Robinia neomexicana) (5-14-2020) hunter cyn, huachuca mts, cochise co, az -01</v>
      </c>
      <c r="CA1681" t="str">
        <f>_xlfn.XLOOKUP($B1681,Img_lookup!A:A,Img_lookup!D:D, "Not available")</f>
        <v>Sloalan</v>
      </c>
      <c r="CB1681" t="str">
        <f>_xlfn.XLOOKUP($B1681,Img_lookup!A:A,Img_lookup!E:E, "https://imgur.com/aT5wafe")</f>
        <v>https://api.openverse.engineering/v1/images/6e70a649-e483-4000-83dc-f651176169b5/thumb/</v>
      </c>
    </row>
    <row r="1682" spans="1:80" ht="409.6" x14ac:dyDescent="0.15">
      <c r="A1682" s="1" t="s">
        <v>193</v>
      </c>
      <c r="B1682" s="1" t="s">
        <v>10053</v>
      </c>
      <c r="C1682" s="1" t="s">
        <v>10054</v>
      </c>
      <c r="E1682" s="1" t="s">
        <v>10055</v>
      </c>
      <c r="F1682" s="1" t="s">
        <v>62</v>
      </c>
      <c r="G1682" s="1" t="s">
        <v>62</v>
      </c>
      <c r="H1682" s="11" t="str">
        <f t="shared" si="771"/>
        <v>Perennial</v>
      </c>
      <c r="I1682" s="1" t="s">
        <v>17107</v>
      </c>
      <c r="J1682" s="1">
        <v>25</v>
      </c>
      <c r="K1682" s="1">
        <v>15</v>
      </c>
      <c r="L1682" t="str" cm="1">
        <f t="array" ref="L1682">_xlfn.IFS(J1682+K1682="", "Unknown", J1682+K1682&gt;3, "Large", J1682+K1682&gt;0.5, "Medium", J1682+K1682&gt;0, "Small")</f>
        <v>Large</v>
      </c>
      <c r="M1682" s="1">
        <v>3</v>
      </c>
      <c r="N1682" cm="1">
        <f t="array" ref="N1682">IF($M1682="",INDEX($M$2:$M$2176,MATCH(1,INDEX(($A$2:$A$2176=$A1682)*($M$2:$M$2176&lt;&gt;""),0),0)),$M1682)</f>
        <v>3</v>
      </c>
      <c r="O1682" s="2" t="str">
        <f t="shared" si="765"/>
        <v>Hardy to cold</v>
      </c>
      <c r="P1682" s="1" t="s">
        <v>10056</v>
      </c>
      <c r="Q1682" s="1" t="s">
        <v>17109</v>
      </c>
      <c r="R1682" t="str">
        <f t="shared" si="769"/>
        <v>Fast</v>
      </c>
      <c r="T1682" s="1"/>
      <c r="U1682" s="1"/>
      <c r="V1682" s="1">
        <v>6</v>
      </c>
      <c r="W1682" s="6">
        <f t="shared" si="772"/>
        <v>6</v>
      </c>
      <c r="X1682" t="str">
        <f>IF(W1682=1, "January", IF(W1682=2, "February", IF(W1682=3, "March", IF(W1682=4, "April", IF(W1682=5, "May", IF(W1682=6, "June", IF(W1682=7, "July", IF(W1682=8, "August", IF(W1682=9, "September", IF(W1682=10, "October", IF(W1682=11, "November", IF(W1682=12, "December", "Other"))))))))))))</f>
        <v>June</v>
      </c>
      <c r="Y1682" s="1"/>
      <c r="Z1682" s="1"/>
      <c r="AA1682" s="1" t="s">
        <v>799</v>
      </c>
      <c r="AB1682" s="1" t="str">
        <f>IF(ISNUMBER(SEARCH("-",AA1682)),TRIM(LEFT(AA1682,FIND("-",AA1682)-1)),AA1682)</f>
        <v>11</v>
      </c>
      <c r="AC1682" s="1" t="str">
        <f>IF(AB1682="1", "January", IF(AB1682="2", "February", IF(AB1682="3", "March", IF(AB1682="4", "April", IF(AB1682="5", "May", IF(AB1682="6", "June", IF(AB1682="7", "July", IF(AB1682="8", "August", IF(AB1682="9", "September", IF(AB1682="10", "October", IF(AB1682="11", "November", IF(AB1682="12", "December", "Other"))))))))))))</f>
        <v>November</v>
      </c>
      <c r="AD1682" s="1" t="str">
        <f>IF(ISNUMBER(SEARCH("-",AA1682)),TRIM(RIGHT(AA1682,LEN(AA1682)-SEARCH("-",AA1682))),AA1682)</f>
        <v>3</v>
      </c>
      <c r="AE1682" s="1" t="str">
        <f>IF(AD1682="1", "January", IF(AD1682="2", "February", IF(AD1682="3", "March", IF(AD1682="4", "April", IF(AD1682="5", "May", IF(AD1682="6", "June", IF(AD1682="7", "July", IF(AD1682="8", "August", IF(AD1682="9", "September", IF(AD1682="10", "October", IF(AD1682="11", "November", IF(AD1682="12", "December", "Other"))))))))))))</f>
        <v>March</v>
      </c>
      <c r="AF1682" s="16" t="s">
        <v>25089</v>
      </c>
      <c r="AG1682" s="1" t="str">
        <f t="shared" si="755"/>
        <v xml:space="preserve">Seed </v>
      </c>
      <c r="AH1682" s="2" t="str">
        <f t="shared" si="756"/>
        <v>Pre-soak for 48 hours in warm water and sow the seed in late winter in a cold frame[80]. A short stratification improves germination rates and time[80]. Prick out the seedlings into individual pots when they are large enough to handle and grow them on in the greenhouse for their first winter. Plant them out into their permanent positions in the following summer. Other reports say that the seed can be sown in an outdoor seedbed in spring[78, 98]. The seed stores for over 10 years[113].
Suckers taken during the dormant season.</v>
      </c>
      <c r="AI1682" s="1" t="s">
        <v>10057</v>
      </c>
      <c r="AJ1682" s="1" t="s">
        <v>26</v>
      </c>
      <c r="AK1682" s="1" t="s">
        <v>17104</v>
      </c>
      <c r="AL1682" s="1" t="str">
        <f t="shared" si="766"/>
        <v>Scented</v>
      </c>
      <c r="AM1682" s="1" t="b">
        <v>1</v>
      </c>
      <c r="AN1682" s="1" t="b">
        <v>1</v>
      </c>
      <c r="AO1682" s="1" t="b">
        <v>0</v>
      </c>
      <c r="AP1682" s="5" t="s">
        <v>28</v>
      </c>
      <c r="AQ1682" s="5" t="str">
        <f t="shared" si="757"/>
        <v>Light, Medium, Heavy</v>
      </c>
      <c r="AR1682" s="1" t="s">
        <v>30</v>
      </c>
      <c r="AS1682" s="1" t="str">
        <f t="shared" si="767"/>
        <v>None</v>
      </c>
      <c r="AT1682" s="1" t="str">
        <f t="shared" si="758"/>
        <v>Full</v>
      </c>
      <c r="AU1682" s="1" t="s">
        <v>11</v>
      </c>
      <c r="AV1682" s="1" t="str">
        <f t="shared" si="759"/>
        <v>Dry, Moist</v>
      </c>
      <c r="AW1682" s="1" t="s">
        <v>12</v>
      </c>
      <c r="AX1682" s="1" t="str">
        <f t="shared" si="760"/>
        <v>Acid, Neutral, Alkaline</v>
      </c>
      <c r="AY1682" s="1" t="b">
        <v>0</v>
      </c>
      <c r="AZ1682" s="1" t="b">
        <v>0</v>
      </c>
      <c r="BA1682" s="1" t="b">
        <v>0</v>
      </c>
      <c r="BC1682" t="str">
        <f t="shared" si="761"/>
        <v>FALSE</v>
      </c>
      <c r="BD1682" s="1" t="s">
        <v>77</v>
      </c>
      <c r="BE1682" t="str">
        <f t="shared" si="762"/>
        <v>TRUE</v>
      </c>
      <c r="BF1682" s="1" t="b">
        <v>1</v>
      </c>
      <c r="BG1682" s="1" t="b">
        <v>0</v>
      </c>
      <c r="BH1682" s="1" t="b">
        <v>1</v>
      </c>
      <c r="BJ1682" s="1" t="str">
        <f t="shared" si="763"/>
        <v>FALSE</v>
      </c>
      <c r="BL1682" t="str">
        <f t="shared" si="764"/>
        <v>FALSE</v>
      </c>
      <c r="BM1682" s="1" t="b">
        <v>1</v>
      </c>
      <c r="BN1682" s="1" t="b">
        <v>1</v>
      </c>
      <c r="BO1682" s="1">
        <f t="shared" si="768"/>
        <v>16</v>
      </c>
      <c r="BP1682" s="1" t="s">
        <v>10058</v>
      </c>
      <c r="BQ1682" s="1" cm="1">
        <f t="array" ref="BQ1682">_xlfn.IFS(BP1682="None Known",0, LEN(BP1682)&gt;500, 5,LEN(BP1682)&gt;400, 4, LEN(BP1682)&gt;300, 3, LEN(BP1682)&gt;200, 2, LEN(BP1682)&gt;1, 1)</f>
        <v>5</v>
      </c>
      <c r="BR1682" s="16" t="s">
        <v>25344</v>
      </c>
      <c r="BS1682" s="1">
        <v>3</v>
      </c>
      <c r="BT1682" s="1" t="s">
        <v>10059</v>
      </c>
      <c r="BU1682" s="1">
        <v>2</v>
      </c>
      <c r="BV1682" s="1" t="s">
        <v>10060</v>
      </c>
      <c r="BW1682" s="1" t="s">
        <v>10061</v>
      </c>
      <c r="BX1682" s="1"/>
      <c r="BY1682" t="str">
        <f>_xlfn.XLOOKUP($B1682,Img_lookup!A:A,Img_lookup!B:B, "Not available")</f>
        <v>d54b3ca0-8ff1-4031-bd88-798e2cad39e7</v>
      </c>
      <c r="BZ1682" t="str">
        <f>_xlfn.XLOOKUP($B1682,Img_lookup!A:A,Img_lookup!C:C, "Not available")</f>
        <v>Building and tree - Robinia pseudoacacia L.</v>
      </c>
      <c r="CA1682" t="str">
        <f>_xlfn.XLOOKUP($B1682,Img_lookup!A:A,Img_lookup!D:D, "Not available")</f>
        <v>Tomasz Nowicki @Alkione</v>
      </c>
      <c r="CB1682" t="str">
        <f>_xlfn.XLOOKUP($B1682,Img_lookup!A:A,Img_lookup!E:E, "https://imgur.com/aT5wafe")</f>
        <v>https://api.openverse.engineering/v1/images/d54b3ca0-8ff1-4031-bd88-798e2cad39e7/thumb/</v>
      </c>
    </row>
    <row r="1683" spans="1:80" ht="13" x14ac:dyDescent="0.15">
      <c r="A1683" s="1" t="s">
        <v>128</v>
      </c>
      <c r="B1683" s="1" t="s">
        <v>12058</v>
      </c>
      <c r="E1683" s="1" t="s">
        <v>834</v>
      </c>
      <c r="F1683" s="1" t="s">
        <v>6</v>
      </c>
      <c r="G1683" s="1" t="s">
        <v>6</v>
      </c>
      <c r="H1683" s="11" t="str">
        <f t="shared" si="771"/>
        <v>Perennial</v>
      </c>
      <c r="J1683" s="1">
        <v>0.30000001199999998</v>
      </c>
      <c r="L1683" t="str" cm="1">
        <f t="array" ref="L1683">_xlfn.IFS(J1683+K1683="", "Unknown", J1683+K1683&gt;3, "Large", J1683+K1683&gt;0.5, "Medium", J1683+K1683&gt;0, "Small")</f>
        <v>Small</v>
      </c>
      <c r="N1683" cm="1">
        <f t="array" ref="N1683">IF($M1683="",INDEX($M$2:$M$2176,MATCH(1,INDEX(($A$2:$A$2176=$A1683)*($M$2:$M$2176&lt;&gt;""),0),0)),$M1683)</f>
        <v>5</v>
      </c>
      <c r="O1683" s="2" t="str">
        <f t="shared" si="765"/>
        <v>Seasonal outdoors</v>
      </c>
      <c r="P1683" s="1" t="s">
        <v>12059</v>
      </c>
      <c r="R1683" t="str">
        <f t="shared" si="769"/>
        <v>Medium</v>
      </c>
      <c r="T1683" s="1"/>
      <c r="U1683" s="1"/>
      <c r="V1683" s="1" t="s">
        <v>24</v>
      </c>
      <c r="W1683" s="6" t="str">
        <f t="shared" si="772"/>
        <v>1</v>
      </c>
      <c r="X1683" t="str">
        <f t="shared" ref="X1683:X1693" si="773">IF(W1683="1", "January", IF(W1683="2", "February", IF(W1683="3", "March", IF(W1683="4", "April", IF(W1683="5", "May", IF(W1683="6", "June", IF(W1683="7", "July", IF(W1683="8", "August", IF(W1683="9", "September", IF(W1683="10", "October", IF(W1683="11", "November", IF(W1683="12", "December", "Other"))))))))))))</f>
        <v>January</v>
      </c>
      <c r="Y1683" s="2" t="str">
        <f t="shared" ref="Y1683:Y1693" si="774">IF(ISNUMBER(SEARCH("-",V1683)),TRIM(RIGHT(V1683,LEN(V1683)-SEARCH("-",V1683))),V1683)</f>
        <v>12</v>
      </c>
      <c r="Z1683" s="2" t="str">
        <f t="shared" ref="Z1683:Z1693" si="775">IF(Y1683="1", "January", IF(Y1683="2", "February", IF(Y1683="3", "March", IF(Y1683="4", "April", IF(Y1683="5", "May", IF(Y1683="6", "June", IF(Y1683="7", "July", IF(Y1683="8", "August", IF(Y1683="9", "September", IF(Y1683="10", "October", IF(Y1683="11", "November", IF(Y1683="12", "December", "Other"))))))))))))</f>
        <v>December</v>
      </c>
      <c r="AA1683" s="1" t="s">
        <v>24</v>
      </c>
      <c r="AB1683" s="1" t="str">
        <f>IF(ISNUMBER(SEARCH("-",AA1683)),TRIM(LEFT(AA1683,FIND("-",AA1683)-1)),AA1683)</f>
        <v>1</v>
      </c>
      <c r="AC1683" s="1" t="str">
        <f>IF(AB1683="1", "January", IF(AB1683="2", "February", IF(AB1683="3", "March", IF(AB1683="4", "April", IF(AB1683="5", "May", IF(AB1683="6", "June", IF(AB1683="7", "July", IF(AB1683="8", "August", IF(AB1683="9", "September", IF(AB1683="10", "October", IF(AB1683="11", "November", IF(AB1683="12", "December", "Other"))))))))))))</f>
        <v>January</v>
      </c>
      <c r="AD1683" s="1" t="str">
        <f>IF(ISNUMBER(SEARCH("-",AA1683)),TRIM(RIGHT(AA1683,LEN(AA1683)-SEARCH("-",AA1683))),AA1683)</f>
        <v>12</v>
      </c>
      <c r="AE1683" s="1" t="str">
        <f>IF(AD1683="1", "January", IF(AD1683="2", "February", IF(AD1683="3", "March", IF(AD1683="4", "April", IF(AD1683="5", "May", IF(AD1683="6", "June", IF(AD1683="7", "July", IF(AD1683="8", "August", IF(AD1683="9", "September", IF(AD1683="10", "October", IF(AD1683="11", "November", IF(AD1683="12", "December", "Other"))))))))))))</f>
        <v>December</v>
      </c>
      <c r="AF1683" s="1" t="s">
        <v>40</v>
      </c>
      <c r="AG1683" s="1" t="str">
        <f t="shared" si="755"/>
        <v xml:space="preserve">Seed </v>
      </c>
      <c r="AH1683" s="2" t="str">
        <f t="shared" si="756"/>
        <v/>
      </c>
      <c r="AI1683" s="1" t="s">
        <v>196</v>
      </c>
      <c r="AK1683" s="1" t="s">
        <v>17104</v>
      </c>
      <c r="AL1683" s="1" t="str">
        <f t="shared" si="766"/>
        <v>Unscented</v>
      </c>
      <c r="AM1683" s="1" t="b">
        <v>0</v>
      </c>
      <c r="AN1683" s="1" t="b">
        <v>0</v>
      </c>
      <c r="AO1683" s="1" t="b">
        <v>0</v>
      </c>
      <c r="AP1683" s="5" t="s">
        <v>28</v>
      </c>
      <c r="AQ1683" s="5" t="str">
        <f t="shared" si="757"/>
        <v>Light, Medium, Heavy</v>
      </c>
      <c r="AR1683" s="1" t="s">
        <v>10</v>
      </c>
      <c r="AS1683" s="1" t="str">
        <f t="shared" si="767"/>
        <v>None, Partial</v>
      </c>
      <c r="AT1683" s="1" t="str">
        <f t="shared" si="758"/>
        <v>Partial, Full</v>
      </c>
      <c r="AU1683" s="1" t="s">
        <v>29</v>
      </c>
      <c r="AV1683" s="1" t="str">
        <f t="shared" si="759"/>
        <v>Moist</v>
      </c>
      <c r="AW1683" s="1" t="s">
        <v>12</v>
      </c>
      <c r="AX1683" s="1" t="str">
        <f t="shared" si="760"/>
        <v>Acid, Neutral, Alkaline</v>
      </c>
      <c r="AY1683" s="1" t="b">
        <v>0</v>
      </c>
      <c r="AZ1683" s="1" t="b">
        <v>0</v>
      </c>
      <c r="BA1683" s="1" t="b">
        <v>0</v>
      </c>
      <c r="BC1683" t="str">
        <f t="shared" si="761"/>
        <v>FALSE</v>
      </c>
      <c r="BE1683" t="str">
        <f t="shared" si="762"/>
        <v>FALSE</v>
      </c>
      <c r="BF1683" s="1" t="b">
        <v>0</v>
      </c>
      <c r="BG1683" s="1" t="b">
        <v>0</v>
      </c>
      <c r="BH1683" s="1" t="b">
        <v>0</v>
      </c>
      <c r="BJ1683" s="1" t="str">
        <f t="shared" si="763"/>
        <v>FALSE</v>
      </c>
      <c r="BL1683" t="str">
        <f t="shared" si="764"/>
        <v>FALSE</v>
      </c>
      <c r="BM1683" s="1" t="b">
        <v>0</v>
      </c>
      <c r="BN1683" s="1" t="b">
        <v>0</v>
      </c>
      <c r="BO1683" s="1">
        <f t="shared" si="768"/>
        <v>4</v>
      </c>
      <c r="BP1683" s="1" t="s">
        <v>31</v>
      </c>
      <c r="BQ1683" s="1" cm="1">
        <f t="array" ref="BQ1683">_xlfn.IFS(BP1683="None Known",0, LEN(BP1683)&gt;500, 5,LEN(BP1683)&gt;400, 4, LEN(BP1683)&gt;300, 3, LEN(BP1683)&gt;200, 2, LEN(BP1683)&gt;1, 1)</f>
        <v>0</v>
      </c>
      <c r="BR1683" s="1" t="s">
        <v>12060</v>
      </c>
      <c r="BS1683" s="1">
        <v>1</v>
      </c>
      <c r="BT1683" s="1" t="s">
        <v>12061</v>
      </c>
      <c r="BU1683" s="1">
        <v>1</v>
      </c>
      <c r="BV1683" s="1" t="s">
        <v>5973</v>
      </c>
      <c r="BW1683" s="1" t="s">
        <v>31</v>
      </c>
      <c r="BX1683" s="1"/>
      <c r="BY1683" t="str">
        <f>_xlfn.XLOOKUP($B1683,Img_lookup!A:A,Img_lookup!B:B, "Not available")</f>
        <v>3ccb75e7-5c90-49a0-8fa9-798de654f52f</v>
      </c>
      <c r="BZ1683" t="str">
        <f>_xlfn.XLOOKUP($B1683,Img_lookup!A:A,Img_lookup!C:C, "Not available")</f>
        <v>Rorippa indica (L.) Hiern</v>
      </c>
      <c r="CA1683" t="str">
        <f>_xlfn.XLOOKUP($B1683,Img_lookup!A:A,Img_lookup!D:D, "Not available")</f>
        <v>Antonio Molina Rosito</v>
      </c>
      <c r="CB1683" t="str">
        <f>_xlfn.XLOOKUP($B1683,Img_lookup!A:A,Img_lookup!E:E, "https://imgur.com/aT5wafe")</f>
        <v>https://api.openverse.engineering/v1/images/3ccb75e7-5c90-49a0-8fa9-798de654f52f/thumb/</v>
      </c>
    </row>
    <row r="1684" spans="1:80" ht="13" x14ac:dyDescent="0.15">
      <c r="A1684" s="1" t="s">
        <v>128</v>
      </c>
      <c r="B1684" s="1" t="s">
        <v>7148</v>
      </c>
      <c r="C1684" s="1" t="s">
        <v>7149</v>
      </c>
      <c r="D1684" s="1" t="s">
        <v>7150</v>
      </c>
      <c r="E1684" s="1" t="s">
        <v>7151</v>
      </c>
      <c r="F1684" s="1" t="s">
        <v>17123</v>
      </c>
      <c r="G1684" s="1" t="s">
        <v>368</v>
      </c>
      <c r="H1684" s="11" t="str">
        <f t="shared" si="771"/>
        <v>Annual/Biennial</v>
      </c>
      <c r="J1684" s="1">
        <v>0.60000002399999997</v>
      </c>
      <c r="L1684" t="str" cm="1">
        <f t="array" ref="L1684">_xlfn.IFS(J1684+K1684="", "Unknown", J1684+K1684&gt;3, "Large", J1684+K1684&gt;0.5, "Medium", J1684+K1684&gt;0, "Small")</f>
        <v>Medium</v>
      </c>
      <c r="N1684" cm="1">
        <f t="array" ref="N1684">IF($M1684="",INDEX($M$2:$M$2176,MATCH(1,INDEX(($A$2:$A$2176=$A1684)*($M$2:$M$2176&lt;&gt;""),0),0)),$M1684)</f>
        <v>5</v>
      </c>
      <c r="O1684" s="2" t="str">
        <f t="shared" si="765"/>
        <v>Seasonal outdoors</v>
      </c>
      <c r="P1684" s="1" t="s">
        <v>7152</v>
      </c>
      <c r="R1684" t="str">
        <f t="shared" si="769"/>
        <v>Medium</v>
      </c>
      <c r="T1684" s="1"/>
      <c r="U1684" s="1"/>
      <c r="V1684" s="1" t="s">
        <v>134</v>
      </c>
      <c r="W1684" s="6" t="str">
        <f t="shared" si="772"/>
        <v>6</v>
      </c>
      <c r="X1684" t="str">
        <f t="shared" si="773"/>
        <v>June</v>
      </c>
      <c r="Y1684" s="2" t="str">
        <f t="shared" si="774"/>
        <v>9</v>
      </c>
      <c r="Z1684" s="2" t="str">
        <f t="shared" si="775"/>
        <v>September</v>
      </c>
      <c r="AF1684" s="1" t="s">
        <v>23919</v>
      </c>
      <c r="AG1684" s="1" t="str">
        <f t="shared" si="755"/>
        <v xml:space="preserve">Seed </v>
      </c>
      <c r="AH1684" s="2" t="str">
        <f t="shared" si="756"/>
        <v>We have no information for this species but suggest sowing the seed in situ either as soon as it is ripe in the late summer or in early spring.</v>
      </c>
      <c r="AI1684" s="1" t="s">
        <v>7153</v>
      </c>
      <c r="AJ1684" s="1" t="s">
        <v>23801</v>
      </c>
      <c r="AK1684" s="1" t="s">
        <v>17104</v>
      </c>
      <c r="AL1684" s="1" t="str">
        <f t="shared" si="766"/>
        <v>Unscented</v>
      </c>
      <c r="AM1684" s="1" t="b">
        <v>0</v>
      </c>
      <c r="AN1684" s="1" t="b">
        <v>0</v>
      </c>
      <c r="AO1684" s="1" t="b">
        <v>0</v>
      </c>
      <c r="AP1684" s="5" t="s">
        <v>28</v>
      </c>
      <c r="AQ1684" s="5" t="str">
        <f t="shared" si="757"/>
        <v>Light, Medium, Heavy</v>
      </c>
      <c r="AR1684" s="1" t="s">
        <v>10</v>
      </c>
      <c r="AS1684" s="1" t="str">
        <f t="shared" si="767"/>
        <v>None, Partial</v>
      </c>
      <c r="AT1684" s="1" t="str">
        <f t="shared" si="758"/>
        <v>Partial, Full</v>
      </c>
      <c r="AU1684" s="1" t="s">
        <v>402</v>
      </c>
      <c r="AV1684" s="1" t="str">
        <f t="shared" si="759"/>
        <v>Moist, Wet/Water</v>
      </c>
      <c r="AW1684" s="1" t="s">
        <v>12</v>
      </c>
      <c r="AX1684" s="1" t="str">
        <f t="shared" si="760"/>
        <v>Acid, Neutral, Alkaline</v>
      </c>
      <c r="AY1684" s="1" t="b">
        <v>0</v>
      </c>
      <c r="AZ1684" s="1" t="b">
        <v>0</v>
      </c>
      <c r="BA1684" s="1" t="b">
        <v>0</v>
      </c>
      <c r="BC1684" t="str">
        <f t="shared" si="761"/>
        <v>FALSE</v>
      </c>
      <c r="BE1684" t="str">
        <f t="shared" si="762"/>
        <v>FALSE</v>
      </c>
      <c r="BF1684" s="1" t="b">
        <v>0</v>
      </c>
      <c r="BG1684" s="1" t="b">
        <v>0</v>
      </c>
      <c r="BH1684" s="1" t="b">
        <v>0</v>
      </c>
      <c r="BI1684" s="1" t="s">
        <v>30</v>
      </c>
      <c r="BJ1684" s="1" t="str">
        <f t="shared" si="763"/>
        <v>FALSE</v>
      </c>
      <c r="BK1684" s="1" t="s">
        <v>77</v>
      </c>
      <c r="BL1684" t="str">
        <f t="shared" si="764"/>
        <v>TRUE</v>
      </c>
      <c r="BM1684" s="1" t="b">
        <v>0</v>
      </c>
      <c r="BN1684" s="1" t="b">
        <v>0</v>
      </c>
      <c r="BO1684" s="1">
        <f t="shared" si="768"/>
        <v>7</v>
      </c>
      <c r="BP1684" s="1" t="s">
        <v>31</v>
      </c>
      <c r="BQ1684" s="1" cm="1">
        <f t="array" ref="BQ1684">_xlfn.IFS(BP1684="None Known",0, LEN(BP1684)&gt;500, 5,LEN(BP1684)&gt;400, 4, LEN(BP1684)&gt;300, 3, LEN(BP1684)&gt;200, 2, LEN(BP1684)&gt;1, 1)</f>
        <v>0</v>
      </c>
      <c r="BR1684" s="1" t="s">
        <v>7154</v>
      </c>
      <c r="BS1684" s="1">
        <v>2</v>
      </c>
      <c r="BT1684" s="1" t="s">
        <v>7155</v>
      </c>
      <c r="BU1684" s="1">
        <v>1</v>
      </c>
      <c r="BW1684" s="1" t="s">
        <v>31</v>
      </c>
      <c r="BX1684" s="1"/>
      <c r="BY1684" t="str">
        <f>_xlfn.XLOOKUP($B1684,Img_lookup!A:A,Img_lookup!B:B, "Not available")</f>
        <v>fc3ba891-da71-4640-900a-1fc54d9b80cc</v>
      </c>
      <c r="BZ1684" t="str">
        <f>_xlfn.XLOOKUP($B1684,Img_lookup!A:A,Img_lookup!C:C, "Not available")</f>
        <v>Rorippa palustris (L.) Besser</v>
      </c>
      <c r="CA1684" t="str">
        <f>_xlfn.XLOOKUP($B1684,Img_lookup!A:A,Img_lookup!D:D, "Not available")</f>
        <v>H. H. Allan and L. M. Cranwell</v>
      </c>
      <c r="CB1684" t="str">
        <f>_xlfn.XLOOKUP($B1684,Img_lookup!A:A,Img_lookup!E:E, "https://imgur.com/aT5wafe")</f>
        <v>https://api.openverse.engineering/v1/images/fc3ba891-da71-4640-900a-1fc54d9b80cc/thumb/</v>
      </c>
    </row>
    <row r="1685" spans="1:80" ht="409.6" x14ac:dyDescent="0.15">
      <c r="A1685" s="1" t="s">
        <v>58</v>
      </c>
      <c r="B1685" s="1" t="s">
        <v>14464</v>
      </c>
      <c r="C1685" s="1" t="s">
        <v>14465</v>
      </c>
      <c r="E1685" s="1" t="s">
        <v>14466</v>
      </c>
      <c r="F1685" s="1" t="s">
        <v>22</v>
      </c>
      <c r="G1685" s="1" t="s">
        <v>22</v>
      </c>
      <c r="H1685" s="11" t="str">
        <f t="shared" si="771"/>
        <v>Perennial</v>
      </c>
      <c r="I1685" s="1" t="s">
        <v>17107</v>
      </c>
      <c r="J1685" s="1">
        <v>10</v>
      </c>
      <c r="K1685" s="1">
        <v>12</v>
      </c>
      <c r="L1685" t="str" cm="1">
        <f t="array" ref="L1685">_xlfn.IFS(J1685+K1685="", "Unknown", J1685+K1685&gt;3, "Large", J1685+K1685&gt;0.5, "Medium", J1685+K1685&gt;0, "Small")</f>
        <v>Large</v>
      </c>
      <c r="M1685" s="1">
        <v>7</v>
      </c>
      <c r="N1685" cm="1">
        <f t="array" ref="N1685">IF($M1685="",INDEX($M$2:$M$2176,MATCH(1,INDEX(($A$2:$A$2176=$A1685)*($M$2:$M$2176&lt;&gt;""),0),0)),$M1685)</f>
        <v>7</v>
      </c>
      <c r="O1685" s="2" t="str">
        <f t="shared" si="765"/>
        <v>Seasonal outdoors</v>
      </c>
      <c r="P1685" s="1" t="s">
        <v>14467</v>
      </c>
      <c r="Q1685" s="1" t="s">
        <v>17109</v>
      </c>
      <c r="R1685" t="str">
        <f t="shared" si="769"/>
        <v>Fast</v>
      </c>
      <c r="T1685" s="1"/>
      <c r="U1685" s="1"/>
      <c r="V1685" s="1" t="s">
        <v>96</v>
      </c>
      <c r="W1685" s="6" t="str">
        <f t="shared" si="772"/>
        <v>5</v>
      </c>
      <c r="X1685" t="str">
        <f t="shared" si="773"/>
        <v>May</v>
      </c>
      <c r="Y1685" s="2" t="str">
        <f t="shared" si="774"/>
        <v>6</v>
      </c>
      <c r="Z1685" s="2" t="str">
        <f t="shared" si="775"/>
        <v>June</v>
      </c>
      <c r="AF1685" s="16" t="s">
        <v>309</v>
      </c>
      <c r="AG1685" s="1" t="str">
        <f t="shared" si="755"/>
        <v xml:space="preserve">Seed </v>
      </c>
      <c r="AH1685"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85" s="1" t="s">
        <v>14468</v>
      </c>
      <c r="AJ1685" s="1" t="s">
        <v>26</v>
      </c>
      <c r="AK1685" s="1" t="s">
        <v>17104</v>
      </c>
      <c r="AL1685" s="1" t="str">
        <f t="shared" si="766"/>
        <v>Scented</v>
      </c>
      <c r="AM1685" s="1" t="b">
        <v>1</v>
      </c>
      <c r="AN1685" s="1" t="b">
        <v>0</v>
      </c>
      <c r="AO1685" s="1" t="b">
        <v>0</v>
      </c>
      <c r="AP1685" s="5" t="s">
        <v>28</v>
      </c>
      <c r="AQ1685" s="5" t="str">
        <f t="shared" si="757"/>
        <v>Light, Medium, Heavy</v>
      </c>
      <c r="AR1685" s="1" t="s">
        <v>30</v>
      </c>
      <c r="AS1685" s="1" t="str">
        <f t="shared" si="767"/>
        <v>None</v>
      </c>
      <c r="AT1685" s="1" t="str">
        <f t="shared" si="758"/>
        <v>Full</v>
      </c>
      <c r="AU1685" s="1" t="s">
        <v>29</v>
      </c>
      <c r="AV1685" s="1" t="str">
        <f t="shared" si="759"/>
        <v>Moist</v>
      </c>
      <c r="AW1685" s="1" t="s">
        <v>12</v>
      </c>
      <c r="AX1685" s="1" t="str">
        <f t="shared" si="760"/>
        <v>Acid, Neutral, Alkaline</v>
      </c>
      <c r="AY1685" s="1" t="b">
        <v>0</v>
      </c>
      <c r="AZ1685" s="1" t="b">
        <v>0</v>
      </c>
      <c r="BA1685" s="1" t="b">
        <v>0</v>
      </c>
      <c r="BC1685" t="str">
        <f t="shared" si="761"/>
        <v>FALSE</v>
      </c>
      <c r="BE1685" t="str">
        <f t="shared" si="762"/>
        <v>FALSE</v>
      </c>
      <c r="BF1685" s="1" t="b">
        <v>0</v>
      </c>
      <c r="BG1685" s="1" t="b">
        <v>1</v>
      </c>
      <c r="BH1685" s="1" t="b">
        <v>0</v>
      </c>
      <c r="BJ1685" s="1" t="str">
        <f t="shared" si="763"/>
        <v>FALSE</v>
      </c>
      <c r="BL1685" t="str">
        <f t="shared" si="764"/>
        <v>FALSE</v>
      </c>
      <c r="BM1685" s="1" t="b">
        <v>0</v>
      </c>
      <c r="BN1685" s="1" t="b">
        <v>0</v>
      </c>
      <c r="BO1685" s="1">
        <f t="shared" si="768"/>
        <v>8</v>
      </c>
      <c r="BP1685" s="1" t="s">
        <v>14469</v>
      </c>
      <c r="BQ1685" s="1" cm="1">
        <f t="array" ref="BQ1685">_xlfn.IFS(BP1685="None Known",0, LEN(BP1685)&gt;500, 5,LEN(BP1685)&gt;400, 4, LEN(BP1685)&gt;300, 3, LEN(BP1685)&gt;200, 2, LEN(BP1685)&gt;1, 1)</f>
        <v>1</v>
      </c>
      <c r="BR1685" s="1" t="s">
        <v>14470</v>
      </c>
      <c r="BS1685" s="1">
        <v>2</v>
      </c>
      <c r="BT1685" s="1" t="s">
        <v>14471</v>
      </c>
      <c r="BU1685" s="1">
        <v>1</v>
      </c>
      <c r="BV1685" s="1" t="s">
        <v>34</v>
      </c>
      <c r="BW1685" s="1" t="s">
        <v>315</v>
      </c>
      <c r="BX1685" s="1"/>
      <c r="BY1685" t="str">
        <f>_xlfn.XLOOKUP($B1685,Img_lookup!A:A,Img_lookup!B:B, "Not available")</f>
        <v>35b33634-cabf-48c4-9c35-694f45cb609e</v>
      </c>
      <c r="BZ1685" t="str">
        <f>_xlfn.XLOOKUP($B1685,Img_lookup!A:A,Img_lookup!C:C, "Not available")</f>
        <v>Rosa banksiae</v>
      </c>
      <c r="CA1685" t="str">
        <f>_xlfn.XLOOKUP($B1685,Img_lookup!A:A,Img_lookup!D:D, "Not available")</f>
        <v>raneko</v>
      </c>
      <c r="CB1685" t="str">
        <f>_xlfn.XLOOKUP($B1685,Img_lookup!A:A,Img_lookup!E:E, "https://imgur.com/aT5wafe")</f>
        <v>https://api.openverse.engineering/v1/images/35b33634-cabf-48c4-9c35-694f45cb609e/thumb/</v>
      </c>
    </row>
    <row r="1686" spans="1:80" ht="409.6" x14ac:dyDescent="0.15">
      <c r="A1686" s="1" t="s">
        <v>58</v>
      </c>
      <c r="B1686" s="1" t="s">
        <v>662</v>
      </c>
      <c r="C1686" s="1" t="s">
        <v>663</v>
      </c>
      <c r="E1686" s="1" t="s">
        <v>664</v>
      </c>
      <c r="F1686" s="1" t="s">
        <v>22</v>
      </c>
      <c r="G1686" s="1" t="s">
        <v>22</v>
      </c>
      <c r="H1686" s="11" t="str">
        <f t="shared" si="771"/>
        <v>Perennial</v>
      </c>
      <c r="I1686" s="1" t="s">
        <v>17107</v>
      </c>
      <c r="J1686" s="1">
        <v>3</v>
      </c>
      <c r="K1686" s="1">
        <v>3</v>
      </c>
      <c r="L1686" t="str" cm="1">
        <f t="array" ref="L1686">_xlfn.IFS(J1686+K1686="", "Unknown", J1686+K1686&gt;3, "Large", J1686+K1686&gt;0.5, "Medium", J1686+K1686&gt;0, "Small")</f>
        <v>Large</v>
      </c>
      <c r="M1686" s="1">
        <v>3</v>
      </c>
      <c r="N1686" cm="1">
        <f t="array" ref="N1686">IF($M1686="",INDEX($M$2:$M$2176,MATCH(1,INDEX(($A$2:$A$2176=$A1686)*($M$2:$M$2176&lt;&gt;""),0),0)),$M1686)</f>
        <v>3</v>
      </c>
      <c r="O1686" s="2" t="str">
        <f t="shared" si="765"/>
        <v>Hardy to cold</v>
      </c>
      <c r="P1686" s="1" t="s">
        <v>665</v>
      </c>
      <c r="Q1686" s="1" t="s">
        <v>17109</v>
      </c>
      <c r="R1686" t="str">
        <f t="shared" si="769"/>
        <v>Fast</v>
      </c>
      <c r="T1686" s="1"/>
      <c r="U1686" s="1"/>
      <c r="V1686" s="1" t="s">
        <v>307</v>
      </c>
      <c r="W1686" s="6" t="str">
        <f t="shared" si="772"/>
        <v>6</v>
      </c>
      <c r="X1686" t="str">
        <f t="shared" si="773"/>
        <v>June</v>
      </c>
      <c r="Y1686" s="2" t="str">
        <f t="shared" si="774"/>
        <v>7</v>
      </c>
      <c r="Z1686" s="2" t="str">
        <f t="shared" si="775"/>
        <v>July</v>
      </c>
      <c r="AA1686" s="1" t="s">
        <v>666</v>
      </c>
      <c r="AB1686" s="1" t="str">
        <f>IF(ISNUMBER(SEARCH("-",AA1686)),TRIM(LEFT(AA1686,FIND("-",AA1686)-1)),AA1686)</f>
        <v>10</v>
      </c>
      <c r="AC1686" s="1" t="str">
        <f>IF(AB1686="1", "January", IF(AB1686="2", "February", IF(AB1686="3", "March", IF(AB1686="4", "April", IF(AB1686="5", "May", IF(AB1686="6", "June", IF(AB1686="7", "July", IF(AB1686="8", "August", IF(AB1686="9", "September", IF(AB1686="10", "October", IF(AB1686="11", "November", IF(AB1686="12", "December", "Other"))))))))))))</f>
        <v>October</v>
      </c>
      <c r="AD1686" s="1" t="str">
        <f>IF(ISNUMBER(SEARCH("-",AA1686)),TRIM(RIGHT(AA1686,LEN(AA1686)-SEARCH("-",AA1686))),AA1686)</f>
        <v>12</v>
      </c>
      <c r="AE1686" s="1" t="str">
        <f>IF(AD1686="1", "January", IF(AD1686="2", "February", IF(AD1686="3", "March", IF(AD1686="4", "April", IF(AD1686="5", "May", IF(AD1686="6", "June", IF(AD1686="7", "July", IF(AD1686="8", "August", IF(AD1686="9", "September", IF(AD1686="10", "October", IF(AD1686="11", "November", IF(AD1686="12", "December", "Other"))))))))))))</f>
        <v>December</v>
      </c>
      <c r="AF1686" s="16" t="s">
        <v>309</v>
      </c>
      <c r="AG1686" s="1" t="str">
        <f t="shared" si="755"/>
        <v xml:space="preserve">Seed </v>
      </c>
      <c r="AH1686"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86" s="1" t="s">
        <v>667</v>
      </c>
      <c r="AJ1686" s="1" t="s">
        <v>23848</v>
      </c>
      <c r="AK1686" s="1" t="s">
        <v>17104</v>
      </c>
      <c r="AL1686" s="1" t="str">
        <f t="shared" si="766"/>
        <v>Scented</v>
      </c>
      <c r="AM1686" s="1" t="b">
        <v>1</v>
      </c>
      <c r="AN1686" s="1" t="b">
        <v>1</v>
      </c>
      <c r="AO1686" s="1" t="b">
        <v>0</v>
      </c>
      <c r="AP1686" s="5" t="s">
        <v>28</v>
      </c>
      <c r="AQ1686" s="5" t="str">
        <f t="shared" si="757"/>
        <v>Light, Medium, Heavy</v>
      </c>
      <c r="AR1686" s="1" t="s">
        <v>10</v>
      </c>
      <c r="AS1686" s="1" t="str">
        <f t="shared" si="767"/>
        <v>None, Partial</v>
      </c>
      <c r="AT1686" s="1" t="str">
        <f t="shared" si="758"/>
        <v>Partial, Full</v>
      </c>
      <c r="AU1686" s="1" t="s">
        <v>402</v>
      </c>
      <c r="AV1686" s="1" t="str">
        <f t="shared" si="759"/>
        <v>Moist, Wet/Water</v>
      </c>
      <c r="AW1686" s="1" t="s">
        <v>12</v>
      </c>
      <c r="AX1686" s="1" t="str">
        <f t="shared" si="760"/>
        <v>Acid, Neutral, Alkaline</v>
      </c>
      <c r="AY1686" s="1" t="b">
        <v>0</v>
      </c>
      <c r="AZ1686" s="1" t="b">
        <v>0</v>
      </c>
      <c r="BA1686" s="1" t="b">
        <v>0</v>
      </c>
      <c r="BB1686" s="1" t="s">
        <v>275</v>
      </c>
      <c r="BC1686" t="str">
        <f t="shared" si="761"/>
        <v>TRUE</v>
      </c>
      <c r="BE1686" t="str">
        <f t="shared" si="762"/>
        <v>FALSE</v>
      </c>
      <c r="BF1686" s="1" t="b">
        <v>0</v>
      </c>
      <c r="BG1686" s="1" t="b">
        <v>1</v>
      </c>
      <c r="BH1686" s="1" t="b">
        <v>0</v>
      </c>
      <c r="BJ1686" s="1" t="str">
        <f t="shared" si="763"/>
        <v>FALSE</v>
      </c>
      <c r="BK1686" s="1" t="s">
        <v>77</v>
      </c>
      <c r="BL1686" t="str">
        <f t="shared" si="764"/>
        <v>TRUE</v>
      </c>
      <c r="BM1686" s="1" t="b">
        <v>0</v>
      </c>
      <c r="BN1686" s="1" t="b">
        <v>1</v>
      </c>
      <c r="BO1686" s="1">
        <f t="shared" si="768"/>
        <v>13</v>
      </c>
      <c r="BP1686" s="1" t="s">
        <v>668</v>
      </c>
      <c r="BQ1686" s="1" cm="1">
        <f t="array" ref="BQ1686">_xlfn.IFS(BP1686="None Known",0, LEN(BP1686)&gt;500, 5,LEN(BP1686)&gt;400, 4, LEN(BP1686)&gt;300, 3, LEN(BP1686)&gt;200, 2, LEN(BP1686)&gt;1, 1)</f>
        <v>1</v>
      </c>
      <c r="BR1686" s="1" t="s">
        <v>669</v>
      </c>
      <c r="BS1686" s="1">
        <v>3</v>
      </c>
      <c r="BT1686" s="1" t="s">
        <v>670</v>
      </c>
      <c r="BU1686" s="1">
        <v>3</v>
      </c>
      <c r="BV1686" s="1" t="s">
        <v>671</v>
      </c>
      <c r="BW1686" s="1" t="s">
        <v>315</v>
      </c>
      <c r="BX1686" s="1"/>
      <c r="BY1686" t="str">
        <f>_xlfn.XLOOKUP($B1686,Img_lookup!A:A,Img_lookup!B:B, "Not available")</f>
        <v>ceb8ae04-cb38-4f51-92ca-1955dc0d39e3</v>
      </c>
      <c r="BZ1686" t="str">
        <f>_xlfn.XLOOKUP($B1686,Img_lookup!A:A,Img_lookup!C:C, "Not available")</f>
        <v>Rose-Hip-Rosa-Canina-Fruit__41074</v>
      </c>
      <c r="CA1686" t="str">
        <f>_xlfn.XLOOKUP($B1686,Img_lookup!A:A,Img_lookup!D:D, "Not available")</f>
        <v>Public Domain Photos</v>
      </c>
      <c r="CB1686" t="str">
        <f>_xlfn.XLOOKUP($B1686,Img_lookup!A:A,Img_lookup!E:E, "https://imgur.com/aT5wafe")</f>
        <v>https://api.openverse.engineering/v1/images/ceb8ae04-cb38-4f51-92ca-1955dc0d39e3/thumb/</v>
      </c>
    </row>
    <row r="1687" spans="1:80" ht="409.6" x14ac:dyDescent="0.15">
      <c r="A1687" s="1" t="s">
        <v>58</v>
      </c>
      <c r="B1687" s="1" t="s">
        <v>302</v>
      </c>
      <c r="C1687" s="1" t="s">
        <v>303</v>
      </c>
      <c r="D1687" s="1" t="s">
        <v>304</v>
      </c>
      <c r="E1687" s="1" t="s">
        <v>305</v>
      </c>
      <c r="F1687" s="1" t="s">
        <v>22</v>
      </c>
      <c r="G1687" s="1" t="s">
        <v>22</v>
      </c>
      <c r="H1687" s="11" t="str">
        <f t="shared" si="771"/>
        <v>Perennial</v>
      </c>
      <c r="I1687" s="1" t="s">
        <v>17107</v>
      </c>
      <c r="J1687" s="1">
        <v>1.5</v>
      </c>
      <c r="L1687" t="str" cm="1">
        <f t="array" ref="L1687">_xlfn.IFS(J1687+K1687="", "Unknown", J1687+K1687&gt;3, "Large", J1687+K1687&gt;0.5, "Medium", J1687+K1687&gt;0, "Small")</f>
        <v>Medium</v>
      </c>
      <c r="M1687" s="1">
        <v>6</v>
      </c>
      <c r="N1687" cm="1">
        <f t="array" ref="N1687">IF($M1687="",INDEX($M$2:$M$2176,MATCH(1,INDEX(($A$2:$A$2176=$A1687)*($M$2:$M$2176&lt;&gt;""),0),0)),$M1687)</f>
        <v>6</v>
      </c>
      <c r="O1687" s="2" t="str">
        <f t="shared" si="765"/>
        <v>Seasonal outdoors</v>
      </c>
      <c r="P1687" s="1" t="s">
        <v>306</v>
      </c>
      <c r="R1687" t="str">
        <f t="shared" si="769"/>
        <v>Medium</v>
      </c>
      <c r="T1687" s="1"/>
      <c r="U1687" s="1"/>
      <c r="V1687" s="1" t="s">
        <v>307</v>
      </c>
      <c r="W1687" s="6" t="str">
        <f t="shared" si="772"/>
        <v>6</v>
      </c>
      <c r="X1687" t="str">
        <f t="shared" si="773"/>
        <v>June</v>
      </c>
      <c r="Y1687" s="2" t="str">
        <f t="shared" si="774"/>
        <v>7</v>
      </c>
      <c r="Z1687" s="2" t="str">
        <f t="shared" si="775"/>
        <v>July</v>
      </c>
      <c r="AA1687" s="1" t="s">
        <v>308</v>
      </c>
      <c r="AB1687" s="1" t="str">
        <f>IF(ISNUMBER(SEARCH("-",AA1687)),TRIM(LEFT(AA1687,FIND("-",AA1687)-1)),AA1687)</f>
        <v>8</v>
      </c>
      <c r="AC1687" s="1" t="str">
        <f>IF(AB1687="1", "January", IF(AB1687="2", "February", IF(AB1687="3", "March", IF(AB1687="4", "April", IF(AB1687="5", "May", IF(AB1687="6", "June", IF(AB1687="7", "July", IF(AB1687="8", "August", IF(AB1687="9", "September", IF(AB1687="10", "October", IF(AB1687="11", "November", IF(AB1687="12", "December", "Other"))))))))))))</f>
        <v>August</v>
      </c>
      <c r="AD1687" s="1" t="str">
        <f>IF(ISNUMBER(SEARCH("-",AA1687)),TRIM(RIGHT(AA1687,LEN(AA1687)-SEARCH("-",AA1687))),AA1687)</f>
        <v>11</v>
      </c>
      <c r="AE1687" s="1" t="str">
        <f>IF(AD1687="1", "January", IF(AD1687="2", "February", IF(AD1687="3", "March", IF(AD1687="4", "April", IF(AD1687="5", "May", IF(AD1687="6", "June", IF(AD1687="7", "July", IF(AD1687="8", "August", IF(AD1687="9", "September", IF(AD1687="10", "October", IF(AD1687="11", "November", IF(AD1687="12", "December", "Other"))))))))))))</f>
        <v>November</v>
      </c>
      <c r="AF1687" s="16" t="s">
        <v>309</v>
      </c>
      <c r="AG1687" s="1" t="str">
        <f t="shared" si="755"/>
        <v xml:space="preserve">Seed </v>
      </c>
      <c r="AH1687"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87" s="1" t="s">
        <v>310</v>
      </c>
      <c r="AJ1687" s="1" t="s">
        <v>23806</v>
      </c>
      <c r="AK1687" s="1" t="s">
        <v>17104</v>
      </c>
      <c r="AL1687" s="1" t="str">
        <f t="shared" si="766"/>
        <v>Scented</v>
      </c>
      <c r="AM1687" s="1" t="b">
        <v>1</v>
      </c>
      <c r="AN1687" s="1" t="b">
        <v>0</v>
      </c>
      <c r="AO1687" s="1" t="b">
        <v>0</v>
      </c>
      <c r="AP1687" s="5" t="s">
        <v>28</v>
      </c>
      <c r="AQ1687" s="5" t="str">
        <f t="shared" si="757"/>
        <v>Light, Medium, Heavy</v>
      </c>
      <c r="AR1687" s="1" t="s">
        <v>10</v>
      </c>
      <c r="AS1687" s="1" t="str">
        <f t="shared" si="767"/>
        <v>None, Partial</v>
      </c>
      <c r="AT1687" s="1" t="str">
        <f t="shared" si="758"/>
        <v>Partial, Full</v>
      </c>
      <c r="AU1687" s="1" t="s">
        <v>29</v>
      </c>
      <c r="AV1687" s="1" t="str">
        <f t="shared" si="759"/>
        <v>Moist</v>
      </c>
      <c r="AW1687" s="1" t="s">
        <v>12</v>
      </c>
      <c r="AX1687" s="1" t="str">
        <f t="shared" si="760"/>
        <v>Acid, Neutral, Alkaline</v>
      </c>
      <c r="AY1687" s="1" t="b">
        <v>0</v>
      </c>
      <c r="AZ1687" s="1" t="b">
        <v>0</v>
      </c>
      <c r="BA1687" s="1" t="b">
        <v>0</v>
      </c>
      <c r="BC1687" t="str">
        <f t="shared" si="761"/>
        <v>FALSE</v>
      </c>
      <c r="BE1687" t="str">
        <f t="shared" si="762"/>
        <v>FALSE</v>
      </c>
      <c r="BF1687" s="1" t="b">
        <v>0</v>
      </c>
      <c r="BG1687" s="1" t="b">
        <v>1</v>
      </c>
      <c r="BH1687" s="1" t="b">
        <v>0</v>
      </c>
      <c r="BJ1687" s="1" t="str">
        <f t="shared" si="763"/>
        <v>FALSE</v>
      </c>
      <c r="BK1687" s="1" t="s">
        <v>77</v>
      </c>
      <c r="BL1687" t="str">
        <f t="shared" si="764"/>
        <v>TRUE</v>
      </c>
      <c r="BM1687" s="1" t="b">
        <v>0</v>
      </c>
      <c r="BN1687" s="1" t="b">
        <v>0</v>
      </c>
      <c r="BO1687" s="1">
        <f t="shared" si="768"/>
        <v>9</v>
      </c>
      <c r="BP1687" s="1" t="s">
        <v>311</v>
      </c>
      <c r="BQ1687" s="1" cm="1">
        <f t="array" ref="BQ1687">_xlfn.IFS(BP1687="None Known",0, LEN(BP1687)&gt;500, 5,LEN(BP1687)&gt;400, 4, LEN(BP1687)&gt;300, 3, LEN(BP1687)&gt;200, 2, LEN(BP1687)&gt;1, 1)</f>
        <v>1</v>
      </c>
      <c r="BR1687" s="1" t="s">
        <v>312</v>
      </c>
      <c r="BS1687" s="1">
        <v>2</v>
      </c>
      <c r="BT1687" s="1" t="s">
        <v>313</v>
      </c>
      <c r="BU1687" s="1">
        <v>2</v>
      </c>
      <c r="BV1687" s="1" t="s">
        <v>314</v>
      </c>
      <c r="BW1687" s="1" t="s">
        <v>315</v>
      </c>
      <c r="BX1687" s="1"/>
      <c r="BY1687" t="str">
        <f>_xlfn.XLOOKUP($B1687,Img_lookup!A:A,Img_lookup!B:B, "Not available")</f>
        <v>05f4b4b1-6305-4a69-aa58-4de4bbd2d34f</v>
      </c>
      <c r="BZ1687" t="str">
        <f>_xlfn.XLOOKUP($B1687,Img_lookup!A:A,Img_lookup!C:C, "Not available")</f>
        <v>Provence Rose. Rosa centifolia. Choix des plus belles fleurs :et des plus beaux fruits par P.J. RedouteÃÅ. (1833)</v>
      </c>
      <c r="CA1687" t="str">
        <f>_xlfn.XLOOKUP($B1687,Img_lookup!A:A,Img_lookup!D:D, "Not available")</f>
        <v>Swallowtail Garden Seeds</v>
      </c>
      <c r="CB1687" t="str">
        <f>_xlfn.XLOOKUP($B1687,Img_lookup!A:A,Img_lookup!E:E, "https://imgur.com/aT5wafe")</f>
        <v>https://api.openverse.engineering/v1/images/05f4b4b1-6305-4a69-aa58-4de4bbd2d34f/thumb/</v>
      </c>
    </row>
    <row r="1688" spans="1:80" ht="409.6" x14ac:dyDescent="0.15">
      <c r="A1688" s="1" t="s">
        <v>58</v>
      </c>
      <c r="B1688" s="1" t="s">
        <v>6330</v>
      </c>
      <c r="C1688" s="1" t="s">
        <v>6331</v>
      </c>
      <c r="E1688" s="1" t="s">
        <v>195</v>
      </c>
      <c r="F1688" s="1" t="s">
        <v>22</v>
      </c>
      <c r="G1688" s="1" t="s">
        <v>22</v>
      </c>
      <c r="H1688" s="11" t="str">
        <f t="shared" si="771"/>
        <v>Perennial</v>
      </c>
      <c r="I1688" s="1" t="s">
        <v>17107</v>
      </c>
      <c r="J1688" s="1">
        <v>6</v>
      </c>
      <c r="L1688" t="str" cm="1">
        <f t="array" ref="L1688">_xlfn.IFS(J1688+K1688="", "Unknown", J1688+K1688&gt;3, "Large", J1688+K1688&gt;0.5, "Medium", J1688+K1688&gt;0, "Small")</f>
        <v>Large</v>
      </c>
      <c r="M1688" s="1">
        <v>7</v>
      </c>
      <c r="N1688" cm="1">
        <f t="array" ref="N1688">IF($M1688="",INDEX($M$2:$M$2176,MATCH(1,INDEX(($A$2:$A$2176=$A1688)*($M$2:$M$2176&lt;&gt;""),0),0)),$M1688)</f>
        <v>7</v>
      </c>
      <c r="O1688" s="2" t="str">
        <f t="shared" si="765"/>
        <v>Seasonal outdoors</v>
      </c>
      <c r="P1688" s="1" t="s">
        <v>306</v>
      </c>
      <c r="R1688" t="str">
        <f t="shared" si="769"/>
        <v>Medium</v>
      </c>
      <c r="T1688" s="1"/>
      <c r="U1688" s="1"/>
      <c r="V1688" s="1" t="s">
        <v>134</v>
      </c>
      <c r="W1688" s="6" t="str">
        <f t="shared" si="772"/>
        <v>6</v>
      </c>
      <c r="X1688" t="str">
        <f t="shared" si="773"/>
        <v>June</v>
      </c>
      <c r="Y1688" s="2" t="str">
        <f t="shared" si="774"/>
        <v>9</v>
      </c>
      <c r="Z1688" s="2" t="str">
        <f t="shared" si="775"/>
        <v>September</v>
      </c>
      <c r="AF1688" s="16" t="s">
        <v>309</v>
      </c>
      <c r="AG1688" s="1" t="str">
        <f t="shared" si="755"/>
        <v xml:space="preserve">Seed </v>
      </c>
      <c r="AH1688"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88" s="1" t="s">
        <v>6332</v>
      </c>
      <c r="AJ1688" s="1" t="s">
        <v>26</v>
      </c>
      <c r="AK1688" s="1" t="s">
        <v>17104</v>
      </c>
      <c r="AL1688" s="1" t="str">
        <f t="shared" si="766"/>
        <v>Scented</v>
      </c>
      <c r="AM1688" s="1" t="b">
        <v>1</v>
      </c>
      <c r="AN1688" s="1" t="b">
        <v>1</v>
      </c>
      <c r="AO1688" s="1" t="b">
        <v>0</v>
      </c>
      <c r="AP1688" s="5" t="s">
        <v>28</v>
      </c>
      <c r="AQ1688" s="5" t="str">
        <f t="shared" si="757"/>
        <v>Light, Medium, Heavy</v>
      </c>
      <c r="AR1688" s="1" t="s">
        <v>10</v>
      </c>
      <c r="AS1688" s="1" t="str">
        <f t="shared" si="767"/>
        <v>None, Partial</v>
      </c>
      <c r="AT1688" s="1" t="str">
        <f t="shared" si="758"/>
        <v>Partial, Full</v>
      </c>
      <c r="AU1688" s="1" t="s">
        <v>29</v>
      </c>
      <c r="AV1688" s="1" t="str">
        <f t="shared" si="759"/>
        <v>Moist</v>
      </c>
      <c r="AW1688" s="1" t="s">
        <v>12</v>
      </c>
      <c r="AX1688" s="1" t="str">
        <f t="shared" si="760"/>
        <v>Acid, Neutral, Alkaline</v>
      </c>
      <c r="AY1688" s="1" t="b">
        <v>0</v>
      </c>
      <c r="AZ1688" s="1" t="b">
        <v>0</v>
      </c>
      <c r="BA1688" s="1" t="b">
        <v>0</v>
      </c>
      <c r="BC1688" t="str">
        <f t="shared" si="761"/>
        <v>FALSE</v>
      </c>
      <c r="BE1688" t="str">
        <f t="shared" si="762"/>
        <v>FALSE</v>
      </c>
      <c r="BF1688" s="1" t="b">
        <v>0</v>
      </c>
      <c r="BG1688" s="1" t="b">
        <v>1</v>
      </c>
      <c r="BH1688" s="1" t="b">
        <v>0</v>
      </c>
      <c r="BJ1688" s="1" t="str">
        <f t="shared" si="763"/>
        <v>FALSE</v>
      </c>
      <c r="BL1688" t="str">
        <f t="shared" si="764"/>
        <v>FALSE</v>
      </c>
      <c r="BM1688" s="1" t="b">
        <v>0</v>
      </c>
      <c r="BN1688" s="1" t="b">
        <v>0</v>
      </c>
      <c r="BO1688" s="1">
        <f t="shared" si="768"/>
        <v>5</v>
      </c>
      <c r="BP1688" s="1" t="s">
        <v>31</v>
      </c>
      <c r="BQ1688" s="1" cm="1">
        <f t="array" ref="BQ1688">_xlfn.IFS(BP1688="None Known",0, LEN(BP1688)&gt;500, 5,LEN(BP1688)&gt;400, 4, LEN(BP1688)&gt;300, 3, LEN(BP1688)&gt;200, 2, LEN(BP1688)&gt;1, 1)</f>
        <v>0</v>
      </c>
      <c r="BR1688" s="1" t="s">
        <v>6333</v>
      </c>
      <c r="BS1688" s="1">
        <v>1</v>
      </c>
      <c r="BT1688" s="1" t="s">
        <v>6334</v>
      </c>
      <c r="BU1688" s="1">
        <v>2</v>
      </c>
      <c r="BV1688" s="1" t="s">
        <v>34</v>
      </c>
      <c r="BW1688" s="1" t="s">
        <v>315</v>
      </c>
      <c r="BX1688" s="1"/>
      <c r="BY1688" t="str">
        <f>_xlfn.XLOOKUP($B1688,Img_lookup!A:A,Img_lookup!B:B, "Not available")</f>
        <v>f9abe352-93af-4267-b917-1014b0ad1239</v>
      </c>
      <c r="BZ1688" t="str">
        <f>_xlfn.XLOOKUP($B1688,Img_lookup!A:A,Img_lookup!C:C, "Not available")</f>
        <v>China Rose. Rosa chinensis [as Rosa indica] Choix des plus belles fleurs -et des plus beaux fruits par P.J. RedouteÃÅ. (1833)</v>
      </c>
      <c r="CA1688" t="str">
        <f>_xlfn.XLOOKUP($B1688,Img_lookup!A:A,Img_lookup!D:D, "Not available")</f>
        <v>Swallowtail Garden Seeds</v>
      </c>
      <c r="CB1688" t="str">
        <f>_xlfn.XLOOKUP($B1688,Img_lookup!A:A,Img_lookup!E:E, "https://imgur.com/aT5wafe")</f>
        <v>https://api.openverse.engineering/v1/images/f9abe352-93af-4267-b917-1014b0ad1239/thumb/</v>
      </c>
    </row>
    <row r="1689" spans="1:80" ht="409.6" x14ac:dyDescent="0.15">
      <c r="A1689" s="1" t="s">
        <v>58</v>
      </c>
      <c r="B1689" s="1" t="s">
        <v>2885</v>
      </c>
      <c r="E1689" s="1" t="s">
        <v>2886</v>
      </c>
      <c r="F1689" s="1" t="s">
        <v>22</v>
      </c>
      <c r="G1689" s="1" t="s">
        <v>22</v>
      </c>
      <c r="H1689" s="11" t="str">
        <f t="shared" si="771"/>
        <v>Perennial</v>
      </c>
      <c r="I1689" s="1" t="s">
        <v>17107</v>
      </c>
      <c r="J1689" s="1">
        <v>12</v>
      </c>
      <c r="L1689" t="str" cm="1">
        <f t="array" ref="L1689">_xlfn.IFS(J1689+K1689="", "Unknown", J1689+K1689&gt;3, "Large", J1689+K1689&gt;0.5, "Medium", J1689+K1689&gt;0, "Small")</f>
        <v>Large</v>
      </c>
      <c r="M1689" s="1">
        <v>7</v>
      </c>
      <c r="N1689" cm="1">
        <f t="array" ref="N1689">IF($M1689="",INDEX($M$2:$M$2176,MATCH(1,INDEX(($A$2:$A$2176=$A1689)*($M$2:$M$2176&lt;&gt;""),0),0)),$M1689)</f>
        <v>7</v>
      </c>
      <c r="O1689" s="2" t="str">
        <f t="shared" si="765"/>
        <v>Seasonal outdoors</v>
      </c>
      <c r="P1689" s="1" t="s">
        <v>2887</v>
      </c>
      <c r="R1689" t="str">
        <f t="shared" si="769"/>
        <v>Medium</v>
      </c>
      <c r="T1689" s="1"/>
      <c r="U1689" s="1"/>
      <c r="V1689" s="1" t="s">
        <v>307</v>
      </c>
      <c r="W1689" s="6" t="str">
        <f t="shared" si="772"/>
        <v>6</v>
      </c>
      <c r="X1689" t="str">
        <f t="shared" si="773"/>
        <v>June</v>
      </c>
      <c r="Y1689" s="2" t="str">
        <f t="shared" si="774"/>
        <v>7</v>
      </c>
      <c r="Z1689" s="2" t="str">
        <f t="shared" si="775"/>
        <v>July</v>
      </c>
      <c r="AF1689" s="16" t="s">
        <v>309</v>
      </c>
      <c r="AG1689" s="1" t="str">
        <f t="shared" si="755"/>
        <v xml:space="preserve">Seed </v>
      </c>
      <c r="AH1689"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89" s="1" t="s">
        <v>2888</v>
      </c>
      <c r="AJ1689" s="1" t="s">
        <v>26</v>
      </c>
      <c r="AK1689" s="1" t="s">
        <v>17104</v>
      </c>
      <c r="AL1689" s="1" t="str">
        <f t="shared" si="766"/>
        <v>Unscented</v>
      </c>
      <c r="AM1689" s="1" t="b">
        <v>0</v>
      </c>
      <c r="AN1689" s="1" t="b">
        <v>0</v>
      </c>
      <c r="AO1689" s="1" t="b">
        <v>0</v>
      </c>
      <c r="AP1689" s="5" t="s">
        <v>28</v>
      </c>
      <c r="AQ1689" s="5" t="str">
        <f t="shared" si="757"/>
        <v>Light, Medium, Heavy</v>
      </c>
      <c r="AR1689" s="1" t="s">
        <v>10</v>
      </c>
      <c r="AS1689" s="1" t="str">
        <f t="shared" si="767"/>
        <v>None, Partial</v>
      </c>
      <c r="AT1689" s="1" t="str">
        <f t="shared" si="758"/>
        <v>Partial, Full</v>
      </c>
      <c r="AU1689" s="1" t="s">
        <v>29</v>
      </c>
      <c r="AV1689" s="1" t="str">
        <f t="shared" si="759"/>
        <v>Moist</v>
      </c>
      <c r="AW1689" s="1" t="s">
        <v>12</v>
      </c>
      <c r="AX1689" s="1" t="str">
        <f t="shared" si="760"/>
        <v>Acid, Neutral, Alkaline</v>
      </c>
      <c r="AY1689" s="1" t="b">
        <v>0</v>
      </c>
      <c r="AZ1689" s="1" t="b">
        <v>0</v>
      </c>
      <c r="BA1689" s="1" t="b">
        <v>0</v>
      </c>
      <c r="BC1689" t="str">
        <f t="shared" si="761"/>
        <v>FALSE</v>
      </c>
      <c r="BE1689" t="str">
        <f t="shared" si="762"/>
        <v>FALSE</v>
      </c>
      <c r="BF1689" s="1" t="b">
        <v>0</v>
      </c>
      <c r="BG1689" s="1" t="b">
        <v>1</v>
      </c>
      <c r="BH1689" s="1" t="b">
        <v>0</v>
      </c>
      <c r="BJ1689" s="1" t="str">
        <f t="shared" si="763"/>
        <v>FALSE</v>
      </c>
      <c r="BL1689" t="str">
        <f t="shared" si="764"/>
        <v>FALSE</v>
      </c>
      <c r="BM1689" s="1" t="b">
        <v>0</v>
      </c>
      <c r="BN1689" s="1" t="b">
        <v>0</v>
      </c>
      <c r="BO1689" s="1">
        <f t="shared" si="768"/>
        <v>8</v>
      </c>
      <c r="BP1689" s="1" t="s">
        <v>31</v>
      </c>
      <c r="BQ1689" s="1" cm="1">
        <f t="array" ref="BQ1689">_xlfn.IFS(BP1689="None Known",0, LEN(BP1689)&gt;500, 5,LEN(BP1689)&gt;400, 4, LEN(BP1689)&gt;300, 3, LEN(BP1689)&gt;200, 2, LEN(BP1689)&gt;1, 1)</f>
        <v>0</v>
      </c>
      <c r="BR1689" s="1" t="s">
        <v>2889</v>
      </c>
      <c r="BS1689" s="1">
        <v>2</v>
      </c>
      <c r="BT1689" s="1" t="s">
        <v>2890</v>
      </c>
      <c r="BU1689" s="1">
        <v>2</v>
      </c>
      <c r="BV1689" s="1" t="s">
        <v>34</v>
      </c>
      <c r="BW1689" s="1" t="s">
        <v>315</v>
      </c>
      <c r="BX1689" s="1"/>
      <c r="BY1689" t="str">
        <f>_xlfn.XLOOKUP($B1689,Img_lookup!A:A,Img_lookup!B:B, "Not available")</f>
        <v>766294d6-1493-46be-8d6a-fd56b91e3b7e</v>
      </c>
      <c r="BZ1689" t="str">
        <f>_xlfn.XLOOKUP($B1689,Img_lookup!A:A,Img_lookup!C:C, "Not available")</f>
        <v>rosa cymosa</v>
      </c>
      <c r="CA1689" t="str">
        <f>_xlfn.XLOOKUP($B1689,Img_lookup!A:A,Img_lookup!D:D, "Not available")</f>
        <v>M. Martin Vicente</v>
      </c>
      <c r="CB1689" t="str">
        <f>_xlfn.XLOOKUP($B1689,Img_lookup!A:A,Img_lookup!E:E, "https://imgur.com/aT5wafe")</f>
        <v>https://api.openverse.engineering/v1/images/766294d6-1493-46be-8d6a-fd56b91e3b7e/thumb/</v>
      </c>
    </row>
    <row r="1690" spans="1:80" ht="409.6" x14ac:dyDescent="0.15">
      <c r="A1690" s="1" t="s">
        <v>58</v>
      </c>
      <c r="B1690" s="1" t="s">
        <v>1901</v>
      </c>
      <c r="C1690" s="1" t="s">
        <v>1902</v>
      </c>
      <c r="E1690" s="1" t="s">
        <v>1903</v>
      </c>
      <c r="F1690" s="1" t="s">
        <v>22</v>
      </c>
      <c r="G1690" s="1" t="s">
        <v>22</v>
      </c>
      <c r="H1690" s="11" t="str">
        <f t="shared" si="771"/>
        <v>Perennial</v>
      </c>
      <c r="I1690" s="1" t="s">
        <v>17107</v>
      </c>
      <c r="J1690" s="1">
        <v>2</v>
      </c>
      <c r="K1690" s="1">
        <v>1</v>
      </c>
      <c r="L1690" t="str" cm="1">
        <f t="array" ref="L1690">_xlfn.IFS(J1690+K1690="", "Unknown", J1690+K1690&gt;3, "Large", J1690+K1690&gt;0.5, "Medium", J1690+K1690&gt;0, "Small")</f>
        <v>Medium</v>
      </c>
      <c r="M1690" s="1">
        <v>5</v>
      </c>
      <c r="N1690" cm="1">
        <f t="array" ref="N1690">IF($M1690="",INDEX($M$2:$M$2176,MATCH(1,INDEX(($A$2:$A$2176=$A1690)*($M$2:$M$2176&lt;&gt;""),0),0)),$M1690)</f>
        <v>5</v>
      </c>
      <c r="O1690" s="2" t="str">
        <f t="shared" si="765"/>
        <v>Seasonal outdoors</v>
      </c>
      <c r="P1690" s="1" t="s">
        <v>1904</v>
      </c>
      <c r="R1690" t="str">
        <f t="shared" si="769"/>
        <v>Medium</v>
      </c>
      <c r="T1690" s="1"/>
      <c r="U1690" s="1"/>
      <c r="V1690" s="1" t="s">
        <v>307</v>
      </c>
      <c r="W1690" s="6" t="str">
        <f t="shared" si="772"/>
        <v>6</v>
      </c>
      <c r="X1690" t="str">
        <f t="shared" si="773"/>
        <v>June</v>
      </c>
      <c r="Y1690" s="2" t="str">
        <f t="shared" si="774"/>
        <v>7</v>
      </c>
      <c r="Z1690" s="2" t="str">
        <f t="shared" si="775"/>
        <v>July</v>
      </c>
      <c r="AA1690" s="1" t="s">
        <v>135</v>
      </c>
      <c r="AB1690" s="1" t="str">
        <f t="shared" ref="AB1690:AB1698" si="776">IF(ISNUMBER(SEARCH("-",AA1690)),TRIM(LEFT(AA1690,FIND("-",AA1690)-1)),AA1690)</f>
        <v>8</v>
      </c>
      <c r="AC1690" s="1" t="str">
        <f>IF(AB1690="1", "January", IF(AB1690="2", "February", IF(AB1690="3", "March", IF(AB1690="4", "April", IF(AB1690="5", "May", IF(AB1690="6", "June", IF(AB1690="7", "July", IF(AB1690="8", "August", IF(AB1690="9", "September", IF(AB1690="10", "October", IF(AB1690="11", "November", IF(AB1690="12", "December", "Other"))))))))))))</f>
        <v>August</v>
      </c>
      <c r="AD1690" s="1" t="str">
        <f>IF(ISNUMBER(SEARCH("-",AA1690)),TRIM(RIGHT(AA1690,LEN(AA1690)-SEARCH("-",AA1690))),AA1690)</f>
        <v>10</v>
      </c>
      <c r="AE1690" s="1" t="str">
        <f>IF(AD1690="1", "January", IF(AD1690="2", "February", IF(AD1690="3", "March", IF(AD1690="4", "April", IF(AD1690="5", "May", IF(AD1690="6", "June", IF(AD1690="7", "July", IF(AD1690="8", "August", IF(AD1690="9", "September", IF(AD1690="10", "October", IF(AD1690="11", "November", IF(AD1690="12", "December", "Other"))))))))))))</f>
        <v>October</v>
      </c>
      <c r="AF1690" s="16" t="s">
        <v>309</v>
      </c>
      <c r="AG1690" s="1" t="str">
        <f t="shared" si="755"/>
        <v xml:space="preserve">Seed </v>
      </c>
      <c r="AH1690"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0" s="1" t="s">
        <v>1905</v>
      </c>
      <c r="AJ1690" s="1" t="s">
        <v>26</v>
      </c>
      <c r="AK1690" s="1" t="s">
        <v>17104</v>
      </c>
      <c r="AL1690" s="1" t="str">
        <f t="shared" si="766"/>
        <v>Scented</v>
      </c>
      <c r="AM1690" s="1" t="b">
        <v>1</v>
      </c>
      <c r="AN1690" s="1" t="b">
        <v>0</v>
      </c>
      <c r="AO1690" s="1" t="b">
        <v>0</v>
      </c>
      <c r="AP1690" s="5" t="s">
        <v>28</v>
      </c>
      <c r="AQ1690" s="5" t="str">
        <f t="shared" si="757"/>
        <v>Light, Medium, Heavy</v>
      </c>
      <c r="AR1690" s="1" t="s">
        <v>10</v>
      </c>
      <c r="AS1690" s="1" t="str">
        <f t="shared" si="767"/>
        <v>None, Partial</v>
      </c>
      <c r="AT1690" s="1" t="str">
        <f t="shared" si="758"/>
        <v>Partial, Full</v>
      </c>
      <c r="AU1690" s="1" t="s">
        <v>29</v>
      </c>
      <c r="AV1690" s="1" t="str">
        <f t="shared" si="759"/>
        <v>Moist</v>
      </c>
      <c r="AW1690" s="1" t="s">
        <v>12</v>
      </c>
      <c r="AX1690" s="1" t="str">
        <f t="shared" si="760"/>
        <v>Acid, Neutral, Alkaline</v>
      </c>
      <c r="AY1690" s="1" t="b">
        <v>0</v>
      </c>
      <c r="AZ1690" s="1" t="b">
        <v>1</v>
      </c>
      <c r="BA1690" s="1" t="b">
        <v>0</v>
      </c>
      <c r="BC1690" t="str">
        <f t="shared" si="761"/>
        <v>FALSE</v>
      </c>
      <c r="BE1690" t="str">
        <f t="shared" si="762"/>
        <v>FALSE</v>
      </c>
      <c r="BF1690" s="1" t="b">
        <v>0</v>
      </c>
      <c r="BG1690" s="1" t="b">
        <v>1</v>
      </c>
      <c r="BH1690" s="1" t="b">
        <v>0</v>
      </c>
      <c r="BJ1690" s="1" t="str">
        <f t="shared" si="763"/>
        <v>FALSE</v>
      </c>
      <c r="BL1690" t="str">
        <f t="shared" si="764"/>
        <v>FALSE</v>
      </c>
      <c r="BM1690" s="1" t="b">
        <v>0</v>
      </c>
      <c r="BN1690" s="1" t="b">
        <v>0</v>
      </c>
      <c r="BO1690" s="1">
        <f t="shared" si="768"/>
        <v>11</v>
      </c>
      <c r="BP1690" s="1" t="s">
        <v>1906</v>
      </c>
      <c r="BQ1690" s="1" cm="1">
        <f t="array" ref="BQ1690">_xlfn.IFS(BP1690="None Known",0, LEN(BP1690)&gt;500, 5,LEN(BP1690)&gt;400, 4, LEN(BP1690)&gt;300, 3, LEN(BP1690)&gt;200, 2, LEN(BP1690)&gt;1, 1)</f>
        <v>3</v>
      </c>
      <c r="BR1690" s="1" t="s">
        <v>1907</v>
      </c>
      <c r="BS1690" s="1">
        <v>2</v>
      </c>
      <c r="BT1690" s="1" t="s">
        <v>1908</v>
      </c>
      <c r="BU1690" s="1">
        <v>2</v>
      </c>
      <c r="BV1690" s="1" t="s">
        <v>1909</v>
      </c>
      <c r="BW1690" s="1" t="s">
        <v>315</v>
      </c>
      <c r="BX1690" s="1"/>
      <c r="BY1690" t="str">
        <f>_xlfn.XLOOKUP($B1690,Img_lookup!A:A,Img_lookup!B:B, "Not available")</f>
        <v>223bceb0-cc04-42b1-bba8-59aff831ae38</v>
      </c>
      <c r="BZ1690" t="str">
        <f>_xlfn.XLOOKUP($B1690,Img_lookup!A:A,Img_lookup!C:C, "Not available")</f>
        <v>Rosa gallica 'Versicolor' (1817-1827)</v>
      </c>
      <c r="CA1690" t="str">
        <f>_xlfn.XLOOKUP($B1690,Img_lookup!A:A,Img_lookup!D:D, "Not available")</f>
        <v>Swallowtail Garden Seeds</v>
      </c>
      <c r="CB1690" t="str">
        <f>_xlfn.XLOOKUP($B1690,Img_lookup!A:A,Img_lookup!E:E, "https://imgur.com/aT5wafe")</f>
        <v>https://api.openverse.engineering/v1/images/223bceb0-cc04-42b1-bba8-59aff831ae38/thumb/</v>
      </c>
    </row>
    <row r="1691" spans="1:80" ht="409.6" x14ac:dyDescent="0.15">
      <c r="A1691" s="1" t="s">
        <v>58</v>
      </c>
      <c r="B1691" s="1" t="s">
        <v>7066</v>
      </c>
      <c r="C1691" s="1" t="s">
        <v>7067</v>
      </c>
      <c r="E1691" s="1" t="s">
        <v>7068</v>
      </c>
      <c r="F1691" s="1" t="s">
        <v>22</v>
      </c>
      <c r="G1691" s="1" t="s">
        <v>22</v>
      </c>
      <c r="H1691" s="11" t="str">
        <f t="shared" si="771"/>
        <v>Perennial</v>
      </c>
      <c r="I1691" s="1" t="s">
        <v>17108</v>
      </c>
      <c r="J1691" s="1">
        <v>6</v>
      </c>
      <c r="L1691" t="str" cm="1">
        <f t="array" ref="L1691">_xlfn.IFS(J1691+K1691="", "Unknown", J1691+K1691&gt;3, "Large", J1691+K1691&gt;0.5, "Medium", J1691+K1691&gt;0, "Small")</f>
        <v>Large</v>
      </c>
      <c r="M1691" s="1">
        <v>7</v>
      </c>
      <c r="N1691" cm="1">
        <f t="array" ref="N1691">IF($M1691="",INDEX($M$2:$M$2176,MATCH(1,INDEX(($A$2:$A$2176=$A1691)*($M$2:$M$2176&lt;&gt;""),0),0)),$M1691)</f>
        <v>7</v>
      </c>
      <c r="O1691" s="2" t="str">
        <f t="shared" si="765"/>
        <v>Seasonal outdoors</v>
      </c>
      <c r="P1691" s="1" t="s">
        <v>7069</v>
      </c>
      <c r="Q1691" s="1" t="s">
        <v>17110</v>
      </c>
      <c r="R1691" t="str">
        <f t="shared" si="769"/>
        <v>Medium</v>
      </c>
      <c r="S1691" s="1" t="s">
        <v>24</v>
      </c>
      <c r="T1691" s="1" t="str">
        <f>LEFT(S1691,FIND("-",S1691)-1)</f>
        <v xml:space="preserve">1 </v>
      </c>
      <c r="U1691" s="1" t="str">
        <f>RIGHT(S1691,FIND("-",S1691)-1)</f>
        <v>12</v>
      </c>
      <c r="V1691" s="1" t="s">
        <v>307</v>
      </c>
      <c r="W1691" s="6" t="str">
        <f t="shared" si="772"/>
        <v>6</v>
      </c>
      <c r="X1691" t="str">
        <f t="shared" si="773"/>
        <v>June</v>
      </c>
      <c r="Y1691" s="2" t="str">
        <f t="shared" si="774"/>
        <v>7</v>
      </c>
      <c r="Z1691" s="2" t="str">
        <f t="shared" si="775"/>
        <v>July</v>
      </c>
      <c r="AA1691" s="1" t="s">
        <v>308</v>
      </c>
      <c r="AB1691" s="1" t="str">
        <f t="shared" si="776"/>
        <v>8</v>
      </c>
      <c r="AC1691" s="1" t="str">
        <f>IF(AB1691="1", "January", IF(AB1691="2", "February", IF(AB1691="3", "March", IF(AB1691="4", "April", IF(AB1691="5", "May", IF(AB1691="6", "June", IF(AB1691="7", "July", IF(AB1691="8", "August", IF(AB1691="9", "September", IF(AB1691="10", "October", IF(AB1691="11", "November", IF(AB1691="12", "December", "Other"))))))))))))</f>
        <v>August</v>
      </c>
      <c r="AD1691" s="1" t="str">
        <f>IF(ISNUMBER(SEARCH("-",AA1691)),TRIM(RIGHT(AA1691,LEN(AA1691)-SEARCH("-",AA1691))),AA1691)</f>
        <v>11</v>
      </c>
      <c r="AE1691" s="1" t="str">
        <f>IF(AD1691="1", "January", IF(AD1691="2", "February", IF(AD1691="3", "March", IF(AD1691="4", "April", IF(AD1691="5", "May", IF(AD1691="6", "June", IF(AD1691="7", "July", IF(AD1691="8", "August", IF(AD1691="9", "September", IF(AD1691="10", "October", IF(AD1691="11", "November", IF(AD1691="12", "December", "Other"))))))))))))</f>
        <v>November</v>
      </c>
      <c r="AF1691" s="16" t="s">
        <v>309</v>
      </c>
      <c r="AG1691" s="1" t="str">
        <f t="shared" si="755"/>
        <v xml:space="preserve">Seed </v>
      </c>
      <c r="AH1691"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1" s="1" t="s">
        <v>7070</v>
      </c>
      <c r="AJ1691" s="1" t="s">
        <v>26</v>
      </c>
      <c r="AK1691" s="1" t="s">
        <v>17104</v>
      </c>
      <c r="AL1691" s="1" t="str">
        <f t="shared" si="766"/>
        <v>Scented</v>
      </c>
      <c r="AM1691" s="1" t="b">
        <v>1</v>
      </c>
      <c r="AN1691" s="1" t="b">
        <v>0</v>
      </c>
      <c r="AO1691" s="1" t="b">
        <v>0</v>
      </c>
      <c r="AP1691" s="5" t="s">
        <v>28</v>
      </c>
      <c r="AQ1691" s="5" t="str">
        <f t="shared" si="757"/>
        <v>Light, Medium, Heavy</v>
      </c>
      <c r="AR1691" s="1" t="s">
        <v>30</v>
      </c>
      <c r="AS1691" s="1" t="str">
        <f t="shared" si="767"/>
        <v>None</v>
      </c>
      <c r="AT1691" s="1" t="str">
        <f t="shared" si="758"/>
        <v>Full</v>
      </c>
      <c r="AU1691" s="1" t="s">
        <v>29</v>
      </c>
      <c r="AV1691" s="1" t="str">
        <f t="shared" si="759"/>
        <v>Moist</v>
      </c>
      <c r="AW1691" s="1" t="s">
        <v>12</v>
      </c>
      <c r="AX1691" s="1" t="str">
        <f t="shared" si="760"/>
        <v>Acid, Neutral, Alkaline</v>
      </c>
      <c r="AY1691" s="1" t="b">
        <v>0</v>
      </c>
      <c r="AZ1691" s="1" t="b">
        <v>0</v>
      </c>
      <c r="BA1691" s="1" t="b">
        <v>0</v>
      </c>
      <c r="BC1691" t="str">
        <f t="shared" si="761"/>
        <v>FALSE</v>
      </c>
      <c r="BE1691" t="str">
        <f t="shared" si="762"/>
        <v>FALSE</v>
      </c>
      <c r="BF1691" s="1" t="b">
        <v>0</v>
      </c>
      <c r="BG1691" s="1" t="b">
        <v>1</v>
      </c>
      <c r="BH1691" s="1" t="b">
        <v>0</v>
      </c>
      <c r="BJ1691" s="1" t="str">
        <f t="shared" si="763"/>
        <v>FALSE</v>
      </c>
      <c r="BL1691" t="str">
        <f t="shared" si="764"/>
        <v>FALSE</v>
      </c>
      <c r="BM1691" s="1" t="b">
        <v>0</v>
      </c>
      <c r="BN1691" s="1" t="b">
        <v>0</v>
      </c>
      <c r="BO1691" s="1">
        <f t="shared" si="768"/>
        <v>10</v>
      </c>
      <c r="BP1691" s="1" t="s">
        <v>7071</v>
      </c>
      <c r="BQ1691" s="1" cm="1">
        <f t="array" ref="BQ1691">_xlfn.IFS(BP1691="None Known",0, LEN(BP1691)&gt;500, 5,LEN(BP1691)&gt;400, 4, LEN(BP1691)&gt;300, 3, LEN(BP1691)&gt;200, 2, LEN(BP1691)&gt;1, 1)</f>
        <v>1</v>
      </c>
      <c r="BR1691" s="1" t="s">
        <v>7072</v>
      </c>
      <c r="BS1691" s="1">
        <v>2</v>
      </c>
      <c r="BT1691" s="1" t="s">
        <v>7073</v>
      </c>
      <c r="BU1691" s="1">
        <v>3</v>
      </c>
      <c r="BV1691" s="1" t="s">
        <v>34</v>
      </c>
      <c r="BW1691" s="1" t="s">
        <v>315</v>
      </c>
      <c r="BX1691" s="1"/>
      <c r="BY1691" t="str">
        <f>_xlfn.XLOOKUP($B1691,Img_lookup!A:A,Img_lookup!B:B, "Not available")</f>
        <v>384e6d10-cb19-417d-97c9-c0c10cbfc963</v>
      </c>
      <c r="BZ1691" t="str">
        <f>_xlfn.XLOOKUP($B1691,Img_lookup!A:A,Img_lookup!C:C, "Not available")</f>
        <v>Georgia Southern Botanical Gardens, Statesboro - Rosa laevigata - Cherokee rose</v>
      </c>
      <c r="CA1691" t="str">
        <f>_xlfn.XLOOKUP($B1691,Img_lookup!A:A,Img_lookup!D:D, "Not available")</f>
        <v>muffinn</v>
      </c>
      <c r="CB1691" t="str">
        <f>_xlfn.XLOOKUP($B1691,Img_lookup!A:A,Img_lookup!E:E, "https://imgur.com/aT5wafe")</f>
        <v>https://api.openverse.engineering/v1/images/384e6d10-cb19-417d-97c9-c0c10cbfc963/thumb/</v>
      </c>
    </row>
    <row r="1692" spans="1:80" ht="409.6" x14ac:dyDescent="0.15">
      <c r="A1692" s="1" t="s">
        <v>58</v>
      </c>
      <c r="B1692" s="1" t="s">
        <v>2566</v>
      </c>
      <c r="C1692" s="1" t="s">
        <v>2567</v>
      </c>
      <c r="E1692" s="1" t="s">
        <v>2568</v>
      </c>
      <c r="F1692" s="1" t="s">
        <v>22</v>
      </c>
      <c r="G1692" s="1" t="s">
        <v>22</v>
      </c>
      <c r="H1692" s="11" t="str">
        <f t="shared" si="771"/>
        <v>Perennial</v>
      </c>
      <c r="I1692" s="1" t="s">
        <v>17107</v>
      </c>
      <c r="J1692" s="1">
        <v>10</v>
      </c>
      <c r="L1692" t="str" cm="1">
        <f t="array" ref="L1692">_xlfn.IFS(J1692+K1692="", "Unknown", J1692+K1692&gt;3, "Large", J1692+K1692&gt;0.5, "Medium", J1692+K1692&gt;0, "Small")</f>
        <v>Large</v>
      </c>
      <c r="M1692" s="1">
        <v>6</v>
      </c>
      <c r="N1692" cm="1">
        <f t="array" ref="N1692">IF($M1692="",INDEX($M$2:$M$2176,MATCH(1,INDEX(($A$2:$A$2176=$A1692)*($M$2:$M$2176&lt;&gt;""),0),0)),$M1692)</f>
        <v>6</v>
      </c>
      <c r="O1692" s="2" t="str">
        <f t="shared" si="765"/>
        <v>Seasonal outdoors</v>
      </c>
      <c r="P1692" s="1" t="s">
        <v>306</v>
      </c>
      <c r="Q1692" s="1" t="s">
        <v>17109</v>
      </c>
      <c r="R1692" t="str">
        <f t="shared" si="769"/>
        <v>Fast</v>
      </c>
      <c r="T1692" s="1"/>
      <c r="U1692" s="1"/>
      <c r="V1692" s="1" t="s">
        <v>307</v>
      </c>
      <c r="W1692" s="6" t="str">
        <f t="shared" si="772"/>
        <v>6</v>
      </c>
      <c r="X1692" t="str">
        <f t="shared" si="773"/>
        <v>June</v>
      </c>
      <c r="Y1692" s="2" t="str">
        <f t="shared" si="774"/>
        <v>7</v>
      </c>
      <c r="Z1692" s="2" t="str">
        <f t="shared" si="775"/>
        <v>July</v>
      </c>
      <c r="AA1692" s="1" t="s">
        <v>166</v>
      </c>
      <c r="AB1692" s="1" t="str">
        <f t="shared" si="776"/>
        <v>9</v>
      </c>
      <c r="AC1692" s="1" t="str">
        <f>IF(AB1692="1", "January", IF(AB1692="2", "February", IF(AB1692="3", "March", IF(AB1692="4", "April", IF(AB1692="5", "May", IF(AB1692="6", "June", IF(AB1692="7", "July", IF(AB1692="8", "August", IF(AB1692="9", "September", IF(AB1692="10", "October", IF(AB1692="11", "November", IF(AB1692="12", "December", "Other"))))))))))))</f>
        <v>September</v>
      </c>
      <c r="AD1692" s="1" t="str">
        <f>IF(ISNUMBER(SEARCH("-",AA1692)),TRIM(RIGHT(AA1692,LEN(AA1692)-SEARCH("-",AA1692))),AA1692)</f>
        <v>11</v>
      </c>
      <c r="AE1692" s="1" t="str">
        <f>IF(AD1692="1", "January", IF(AD1692="2", "February", IF(AD1692="3", "March", IF(AD1692="4", "April", IF(AD1692="5", "May", IF(AD1692="6", "June", IF(AD1692="7", "July", IF(AD1692="8", "August", IF(AD1692="9", "September", IF(AD1692="10", "October", IF(AD1692="11", "November", IF(AD1692="12", "December", "Other"))))))))))))</f>
        <v>November</v>
      </c>
      <c r="AF1692" s="16" t="s">
        <v>309</v>
      </c>
      <c r="AG1692" s="1" t="str">
        <f t="shared" si="755"/>
        <v xml:space="preserve">Seed </v>
      </c>
      <c r="AH1692"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2" s="1" t="s">
        <v>2569</v>
      </c>
      <c r="AJ1692" s="1" t="s">
        <v>26</v>
      </c>
      <c r="AK1692" s="1" t="s">
        <v>17104</v>
      </c>
      <c r="AL1692" s="1" t="str">
        <f t="shared" si="766"/>
        <v>Scented</v>
      </c>
      <c r="AM1692" s="1" t="b">
        <v>1</v>
      </c>
      <c r="AN1692" s="1" t="b">
        <v>0</v>
      </c>
      <c r="AO1692" s="1" t="b">
        <v>0</v>
      </c>
      <c r="AP1692" s="5" t="s">
        <v>28</v>
      </c>
      <c r="AQ1692" s="5" t="str">
        <f t="shared" si="757"/>
        <v>Light, Medium, Heavy</v>
      </c>
      <c r="AR1692" s="1" t="s">
        <v>10</v>
      </c>
      <c r="AS1692" s="1" t="str">
        <f t="shared" si="767"/>
        <v>None, Partial</v>
      </c>
      <c r="AT1692" s="1" t="str">
        <f t="shared" si="758"/>
        <v>Partial, Full</v>
      </c>
      <c r="AU1692" s="1" t="s">
        <v>29</v>
      </c>
      <c r="AV1692" s="1" t="str">
        <f t="shared" si="759"/>
        <v>Moist</v>
      </c>
      <c r="AW1692" s="1" t="s">
        <v>12</v>
      </c>
      <c r="AX1692" s="1" t="str">
        <f t="shared" si="760"/>
        <v>Acid, Neutral, Alkaline</v>
      </c>
      <c r="AY1692" s="1" t="b">
        <v>0</v>
      </c>
      <c r="AZ1692" s="1" t="b">
        <v>0</v>
      </c>
      <c r="BA1692" s="1" t="b">
        <v>0</v>
      </c>
      <c r="BC1692" t="str">
        <f t="shared" si="761"/>
        <v>FALSE</v>
      </c>
      <c r="BE1692" t="str">
        <f t="shared" si="762"/>
        <v>FALSE</v>
      </c>
      <c r="BF1692" s="1" t="b">
        <v>0</v>
      </c>
      <c r="BG1692" s="1" t="b">
        <v>1</v>
      </c>
      <c r="BH1692" s="1" t="b">
        <v>0</v>
      </c>
      <c r="BJ1692" s="1" t="str">
        <f t="shared" si="763"/>
        <v>FALSE</v>
      </c>
      <c r="BL1692" t="str">
        <f t="shared" si="764"/>
        <v>FALSE</v>
      </c>
      <c r="BM1692" s="1" t="b">
        <v>0</v>
      </c>
      <c r="BN1692" s="1" t="b">
        <v>0</v>
      </c>
      <c r="BO1692" s="1">
        <f t="shared" si="768"/>
        <v>8</v>
      </c>
      <c r="BP1692" s="1" t="s">
        <v>2570</v>
      </c>
      <c r="BQ1692" s="1" cm="1">
        <f t="array" ref="BQ1692">_xlfn.IFS(BP1692="None Known",0, LEN(BP1692)&gt;500, 5,LEN(BP1692)&gt;400, 4, LEN(BP1692)&gt;300, 3, LEN(BP1692)&gt;200, 2, LEN(BP1692)&gt;1, 1)</f>
        <v>1</v>
      </c>
      <c r="BR1692" s="1" t="s">
        <v>2571</v>
      </c>
      <c r="BS1692" s="1">
        <v>2</v>
      </c>
      <c r="BT1692" s="1" t="s">
        <v>2572</v>
      </c>
      <c r="BU1692" s="1">
        <v>1</v>
      </c>
      <c r="BV1692" s="1" t="s">
        <v>1640</v>
      </c>
      <c r="BW1692" s="1" t="s">
        <v>315</v>
      </c>
      <c r="BX1692" s="1"/>
      <c r="BY1692" t="str">
        <f>_xlfn.XLOOKUP($B1692,Img_lookup!A:A,Img_lookup!B:B, "Not available")</f>
        <v>a6bbe47d-b4be-4daa-b64e-22df0e1bec1e</v>
      </c>
      <c r="BZ1692" t="str">
        <f>_xlfn.XLOOKUP($B1692,Img_lookup!A:A,Img_lookup!C:C, "Not available")</f>
        <v>Musk Rose. Rosa moschata var. nivea. Sweetly fragrant, light pink to white, 2.5-3 inch flowers in clusters in spring or early summer. Arching growth 7-10 feet tall. Can train as climber. Botanical Register, vol. 10- (1824) [M. Hart]</v>
      </c>
      <c r="CA1692" t="str">
        <f>_xlfn.XLOOKUP($B1692,Img_lookup!A:A,Img_lookup!D:D, "Not available")</f>
        <v>Swallowtail Garden Seeds</v>
      </c>
      <c r="CB1692" t="str">
        <f>_xlfn.XLOOKUP($B1692,Img_lookup!A:A,Img_lookup!E:E, "https://imgur.com/aT5wafe")</f>
        <v>https://api.openverse.engineering/v1/images/a6bbe47d-b4be-4daa-b64e-22df0e1bec1e/thumb/</v>
      </c>
    </row>
    <row r="1693" spans="1:80" ht="409.6" x14ac:dyDescent="0.15">
      <c r="A1693" s="1" t="s">
        <v>58</v>
      </c>
      <c r="B1693" s="1" t="s">
        <v>10658</v>
      </c>
      <c r="C1693" s="1" t="s">
        <v>10659</v>
      </c>
      <c r="E1693" s="1" t="s">
        <v>1126</v>
      </c>
      <c r="F1693" s="1" t="s">
        <v>22</v>
      </c>
      <c r="G1693" s="1" t="s">
        <v>22</v>
      </c>
      <c r="H1693" s="11" t="str">
        <f t="shared" si="771"/>
        <v>Perennial</v>
      </c>
      <c r="I1693" s="1" t="s">
        <v>17107</v>
      </c>
      <c r="J1693" s="1">
        <v>5</v>
      </c>
      <c r="L1693" t="str" cm="1">
        <f t="array" ref="L1693">_xlfn.IFS(J1693+K1693="", "Unknown", J1693+K1693&gt;3, "Large", J1693+K1693&gt;0.5, "Medium", J1693+K1693&gt;0, "Small")</f>
        <v>Large</v>
      </c>
      <c r="M1693" s="1">
        <v>5</v>
      </c>
      <c r="N1693" cm="1">
        <f t="array" ref="N1693">IF($M1693="",INDEX($M$2:$M$2176,MATCH(1,INDEX(($A$2:$A$2176=$A1693)*($M$2:$M$2176&lt;&gt;""),0),0)),$M1693)</f>
        <v>5</v>
      </c>
      <c r="O1693" s="2" t="str">
        <f t="shared" si="765"/>
        <v>Seasonal outdoors</v>
      </c>
      <c r="P1693" s="1" t="s">
        <v>10660</v>
      </c>
      <c r="R1693" t="str">
        <f t="shared" si="769"/>
        <v>Medium</v>
      </c>
      <c r="T1693" s="1"/>
      <c r="U1693" s="1"/>
      <c r="V1693" s="1" t="s">
        <v>307</v>
      </c>
      <c r="W1693" s="6" t="str">
        <f t="shared" si="772"/>
        <v>6</v>
      </c>
      <c r="X1693" t="str">
        <f t="shared" si="773"/>
        <v>June</v>
      </c>
      <c r="Y1693" s="2" t="str">
        <f t="shared" si="774"/>
        <v>7</v>
      </c>
      <c r="Z1693" s="2" t="str">
        <f t="shared" si="775"/>
        <v>July</v>
      </c>
      <c r="AA1693" s="1" t="s">
        <v>135</v>
      </c>
      <c r="AB1693" s="1" t="str">
        <f t="shared" si="776"/>
        <v>8</v>
      </c>
      <c r="AC1693" s="1" t="str">
        <f>IF(AB1693="1", "January", IF(AB1693="2", "February", IF(AB1693="3", "March", IF(AB1693="4", "April", IF(AB1693="5", "May", IF(AB1693="6", "June", IF(AB1693="7", "July", IF(AB1693="8", "August", IF(AB1693="9", "September", IF(AB1693="10", "October", IF(AB1693="11", "November", IF(AB1693="12", "December", "Other"))))))))))))</f>
        <v>August</v>
      </c>
      <c r="AD1693" s="1" t="str">
        <f>IF(ISNUMBER(SEARCH("-",AA1693)),TRIM(RIGHT(AA1693,LEN(AA1693)-SEARCH("-",AA1693))),AA1693)</f>
        <v>10</v>
      </c>
      <c r="AE1693" s="1" t="str">
        <f>IF(AD1693="1", "January", IF(AD1693="2", "February", IF(AD1693="3", "March", IF(AD1693="4", "April", IF(AD1693="5", "May", IF(AD1693="6", "June", IF(AD1693="7", "July", IF(AD1693="8", "August", IF(AD1693="9", "September", IF(AD1693="10", "October", IF(AD1693="11", "November", IF(AD1693="12", "December", "Other"))))))))))))</f>
        <v>October</v>
      </c>
      <c r="AF1693" s="16" t="s">
        <v>309</v>
      </c>
      <c r="AG1693" s="1" t="str">
        <f t="shared" si="755"/>
        <v xml:space="preserve">Seed </v>
      </c>
      <c r="AH1693"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3" s="1" t="s">
        <v>10661</v>
      </c>
      <c r="AJ1693" s="1" t="s">
        <v>26</v>
      </c>
      <c r="AK1693" s="1" t="s">
        <v>17104</v>
      </c>
      <c r="AL1693" s="1" t="str">
        <f t="shared" si="766"/>
        <v>Scented</v>
      </c>
      <c r="AM1693" s="1" t="b">
        <v>1</v>
      </c>
      <c r="AN1693" s="1" t="b">
        <v>0</v>
      </c>
      <c r="AO1693" s="1" t="b">
        <v>0</v>
      </c>
      <c r="AP1693" s="5" t="s">
        <v>28</v>
      </c>
      <c r="AQ1693" s="5" t="str">
        <f t="shared" si="757"/>
        <v>Light, Medium, Heavy</v>
      </c>
      <c r="AR1693" s="1" t="s">
        <v>10</v>
      </c>
      <c r="AS1693" s="1" t="str">
        <f t="shared" si="767"/>
        <v>None, Partial</v>
      </c>
      <c r="AT1693" s="1" t="str">
        <f t="shared" si="758"/>
        <v>Partial, Full</v>
      </c>
      <c r="AU1693" s="1" t="s">
        <v>29</v>
      </c>
      <c r="AV1693" s="1" t="str">
        <f t="shared" si="759"/>
        <v>Moist</v>
      </c>
      <c r="AW1693" s="1" t="s">
        <v>12</v>
      </c>
      <c r="AX1693" s="1" t="str">
        <f t="shared" si="760"/>
        <v>Acid, Neutral, Alkaline</v>
      </c>
      <c r="AY1693" s="1" t="b">
        <v>0</v>
      </c>
      <c r="AZ1693" s="1" t="b">
        <v>0</v>
      </c>
      <c r="BA1693" s="1" t="b">
        <v>0</v>
      </c>
      <c r="BB1693" s="1" t="s">
        <v>275</v>
      </c>
      <c r="BC1693" t="str">
        <f t="shared" si="761"/>
        <v>TRUE</v>
      </c>
      <c r="BE1693" t="str">
        <f t="shared" si="762"/>
        <v>FALSE</v>
      </c>
      <c r="BF1693" s="1" t="b">
        <v>1</v>
      </c>
      <c r="BG1693" s="1" t="b">
        <v>1</v>
      </c>
      <c r="BH1693" s="1" t="b">
        <v>0</v>
      </c>
      <c r="BJ1693" s="1" t="str">
        <f t="shared" si="763"/>
        <v>FALSE</v>
      </c>
      <c r="BL1693" t="str">
        <f t="shared" si="764"/>
        <v>FALSE</v>
      </c>
      <c r="BM1693" s="1" t="b">
        <v>0</v>
      </c>
      <c r="BN1693" s="1" t="b">
        <v>0</v>
      </c>
      <c r="BO1693" s="1">
        <f t="shared" si="768"/>
        <v>13</v>
      </c>
      <c r="BP1693" s="1" t="s">
        <v>10662</v>
      </c>
      <c r="BQ1693" s="1" cm="1">
        <f t="array" ref="BQ1693">_xlfn.IFS(BP1693="None Known",0, LEN(BP1693)&gt;500, 5,LEN(BP1693)&gt;400, 4, LEN(BP1693)&gt;300, 3, LEN(BP1693)&gt;200, 2, LEN(BP1693)&gt;1, 1)</f>
        <v>5</v>
      </c>
      <c r="BR1693" s="1" t="s">
        <v>10663</v>
      </c>
      <c r="BS1693" s="1">
        <v>2</v>
      </c>
      <c r="BT1693" s="1" t="s">
        <v>10664</v>
      </c>
      <c r="BU1693" s="1">
        <v>2</v>
      </c>
      <c r="BV1693" s="1" t="s">
        <v>10665</v>
      </c>
      <c r="BW1693" s="1" t="s">
        <v>315</v>
      </c>
      <c r="BX1693" s="1"/>
      <c r="BY1693" t="str">
        <f>_xlfn.XLOOKUP($B1693,Img_lookup!A:A,Img_lookup!B:B, "Not available")</f>
        <v>c9ed26dc-689c-4179-b281-7a38a7b36dea</v>
      </c>
      <c r="BZ1693" t="str">
        <f>_xlfn.XLOOKUP($B1693,Img_lookup!A:A,Img_lookup!C:C, "Not available")</f>
        <v>Rosa multiflora carnea by P.J. RedouteÃÅ (1824).</v>
      </c>
      <c r="CA1693" t="str">
        <f>_xlfn.XLOOKUP($B1693,Img_lookup!A:A,Img_lookup!D:D, "Not available")</f>
        <v>Swallowtail Garden Seeds</v>
      </c>
      <c r="CB1693" t="str">
        <f>_xlfn.XLOOKUP($B1693,Img_lookup!A:A,Img_lookup!E:E, "https://imgur.com/aT5wafe")</f>
        <v>https://api.openverse.engineering/v1/images/c9ed26dc-689c-4179-b281-7a38a7b36dea/thumb/</v>
      </c>
    </row>
    <row r="1694" spans="1:80" ht="409.6" x14ac:dyDescent="0.15">
      <c r="A1694" s="1" t="s">
        <v>58</v>
      </c>
      <c r="B1694" s="1" t="s">
        <v>5398</v>
      </c>
      <c r="C1694" s="1" t="s">
        <v>5399</v>
      </c>
      <c r="E1694" s="1" t="s">
        <v>5400</v>
      </c>
      <c r="F1694" s="1" t="s">
        <v>22</v>
      </c>
      <c r="G1694" s="1" t="s">
        <v>22</v>
      </c>
      <c r="H1694" s="11" t="str">
        <f t="shared" si="771"/>
        <v>Perennial</v>
      </c>
      <c r="I1694" s="1" t="s">
        <v>17107</v>
      </c>
      <c r="J1694" s="1">
        <v>1.2000000479999999</v>
      </c>
      <c r="K1694" s="1">
        <v>1.2000000479999999</v>
      </c>
      <c r="L1694" t="str" cm="1">
        <f t="array" ref="L1694">_xlfn.IFS(J1694+K1694="", "Unknown", J1694+K1694&gt;3, "Large", J1694+K1694&gt;0.5, "Medium", J1694+K1694&gt;0, "Small")</f>
        <v>Medium</v>
      </c>
      <c r="M1694" s="1">
        <v>5</v>
      </c>
      <c r="N1694" cm="1">
        <f t="array" ref="N1694">IF($M1694="",INDEX($M$2:$M$2176,MATCH(1,INDEX(($A$2:$A$2176=$A1694)*($M$2:$M$2176&lt;&gt;""),0),0)),$M1694)</f>
        <v>5</v>
      </c>
      <c r="O1694" s="2" t="str">
        <f t="shared" si="765"/>
        <v>Seasonal outdoors</v>
      </c>
      <c r="P1694" s="1" t="s">
        <v>5401</v>
      </c>
      <c r="R1694" t="str">
        <f t="shared" si="769"/>
        <v>Medium</v>
      </c>
      <c r="T1694" s="1"/>
      <c r="U1694" s="1"/>
      <c r="V1694" s="1">
        <v>6</v>
      </c>
      <c r="W1694" s="6">
        <f t="shared" si="772"/>
        <v>6</v>
      </c>
      <c r="X1694" t="str">
        <f>IF(W1694=1, "January", IF(W1694=2, "February", IF(W1694=3, "March", IF(W1694=4, "April", IF(W1694=5, "May", IF(W1694=6, "June", IF(W1694=7, "July", IF(W1694=8, "August", IF(W1694=9, "September", IF(W1694=10, "October", IF(W1694=11, "November", IF(W1694=12, "December", "Other"))))))))))))</f>
        <v>June</v>
      </c>
      <c r="Y1694" s="1"/>
      <c r="Z1694" s="1"/>
      <c r="AA1694" s="1">
        <v>8</v>
      </c>
      <c r="AB1694" s="1">
        <f t="shared" si="776"/>
        <v>8</v>
      </c>
      <c r="AC1694" s="1" t="str">
        <f>IF(AB1694=1, "January", IF(AB1694=2, "February", IF(AB1694=3, "March", IF(AB1694=4, "April", IF(AB1694=5, "May", IF(AB1694=6, "June", IF(AB1694=7, "July", IF(AB1694=8, "August", IF(AB1694=9, "September", IF(AB1694=10, "October", IF(AB1694=11, "November", IF(AB1694=12, "December", "Other"))))))))))))</f>
        <v>August</v>
      </c>
      <c r="AD1694" s="1"/>
      <c r="AE1694" s="1"/>
      <c r="AF1694" s="16" t="s">
        <v>4115</v>
      </c>
      <c r="AG1694" s="1" t="str">
        <f t="shared" si="755"/>
        <v xml:space="preserve">Seed </v>
      </c>
      <c r="AH1694" s="2" t="str">
        <f t="shared" si="756"/>
        <v>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4" s="1" t="s">
        <v>5402</v>
      </c>
      <c r="AJ1694" s="1" t="s">
        <v>26</v>
      </c>
      <c r="AK1694" s="1" t="s">
        <v>17104</v>
      </c>
      <c r="AL1694" s="1" t="str">
        <f t="shared" si="766"/>
        <v>Scented</v>
      </c>
      <c r="AM1694" s="1" t="b">
        <v>1</v>
      </c>
      <c r="AN1694" s="1" t="b">
        <v>0</v>
      </c>
      <c r="AO1694" s="1" t="b">
        <v>0</v>
      </c>
      <c r="AP1694" s="5" t="s">
        <v>28</v>
      </c>
      <c r="AQ1694" s="5" t="str">
        <f t="shared" si="757"/>
        <v>Light, Medium, Heavy</v>
      </c>
      <c r="AR1694" s="1" t="s">
        <v>10</v>
      </c>
      <c r="AS1694" s="1" t="str">
        <f t="shared" si="767"/>
        <v>None, Partial</v>
      </c>
      <c r="AT1694" s="1" t="str">
        <f t="shared" si="758"/>
        <v>Partial, Full</v>
      </c>
      <c r="AU1694" s="1" t="s">
        <v>29</v>
      </c>
      <c r="AV1694" s="1" t="str">
        <f t="shared" si="759"/>
        <v>Moist</v>
      </c>
      <c r="AW1694" s="1" t="s">
        <v>12</v>
      </c>
      <c r="AX1694" s="1" t="str">
        <f t="shared" si="760"/>
        <v>Acid, Neutral, Alkaline</v>
      </c>
      <c r="AY1694" s="1" t="b">
        <v>0</v>
      </c>
      <c r="AZ1694" s="1" t="b">
        <v>0</v>
      </c>
      <c r="BA1694" s="1" t="b">
        <v>0</v>
      </c>
      <c r="BC1694" t="str">
        <f t="shared" si="761"/>
        <v>FALSE</v>
      </c>
      <c r="BE1694" t="str">
        <f t="shared" si="762"/>
        <v>FALSE</v>
      </c>
      <c r="BF1694" s="1" t="b">
        <v>1</v>
      </c>
      <c r="BG1694" s="1" t="b">
        <v>1</v>
      </c>
      <c r="BH1694" s="1" t="b">
        <v>0</v>
      </c>
      <c r="BJ1694" s="1" t="str">
        <f t="shared" si="763"/>
        <v>FALSE</v>
      </c>
      <c r="BL1694" t="str">
        <f t="shared" si="764"/>
        <v>FALSE</v>
      </c>
      <c r="BM1694" s="1" t="b">
        <v>0</v>
      </c>
      <c r="BN1694" s="1" t="b">
        <v>0</v>
      </c>
      <c r="BO1694" s="1">
        <f t="shared" si="768"/>
        <v>7</v>
      </c>
      <c r="BP1694" s="1" t="s">
        <v>31</v>
      </c>
      <c r="BQ1694" s="1" cm="1">
        <f t="array" ref="BQ1694">_xlfn.IFS(BP1694="None Known",0, LEN(BP1694)&gt;500, 5,LEN(BP1694)&gt;400, 4, LEN(BP1694)&gt;300, 3, LEN(BP1694)&gt;200, 2, LEN(BP1694)&gt;1, 1)</f>
        <v>0</v>
      </c>
      <c r="BR1694" s="1" t="s">
        <v>5403</v>
      </c>
      <c r="BS1694" s="1">
        <v>2</v>
      </c>
      <c r="BT1694" s="1" t="s">
        <v>5404</v>
      </c>
      <c r="BU1694" s="1">
        <v>1</v>
      </c>
      <c r="BV1694" s="1" t="s">
        <v>34</v>
      </c>
      <c r="BW1694" s="1" t="s">
        <v>315</v>
      </c>
      <c r="BX1694" s="1"/>
      <c r="BY1694" t="str">
        <f>_xlfn.XLOOKUP($B1694,Img_lookup!A:A,Img_lookup!B:B, "Not available")</f>
        <v>3fef9a3e-b691-4091-985d-0c90630168ab</v>
      </c>
      <c r="BZ1694" t="str">
        <f>_xlfn.XLOOKUP($B1694,Img_lookup!A:A,Img_lookup!C:C, "Not available")</f>
        <v>Rosa roxburghii normalis</v>
      </c>
      <c r="CA1694" t="str">
        <f>_xlfn.XLOOKUP($B1694,Img_lookup!A:A,Img_lookup!D:D, "Not available")</f>
        <v>mmmavocado</v>
      </c>
      <c r="CB1694" t="str">
        <f>_xlfn.XLOOKUP($B1694,Img_lookup!A:A,Img_lookup!E:E, "https://imgur.com/aT5wafe")</f>
        <v>https://api.openverse.engineering/v1/images/3fef9a3e-b691-4091-985d-0c90630168ab/thumb/</v>
      </c>
    </row>
    <row r="1695" spans="1:80" ht="409.6" x14ac:dyDescent="0.15">
      <c r="A1695" s="1" t="s">
        <v>58</v>
      </c>
      <c r="B1695" s="1" t="s">
        <v>10035</v>
      </c>
      <c r="C1695" s="1" t="s">
        <v>10036</v>
      </c>
      <c r="D1695" s="1" t="s">
        <v>10037</v>
      </c>
      <c r="E1695" s="1" t="s">
        <v>10038</v>
      </c>
      <c r="F1695" s="1" t="s">
        <v>22</v>
      </c>
      <c r="G1695" s="1" t="s">
        <v>22</v>
      </c>
      <c r="H1695" s="11" t="str">
        <f t="shared" si="771"/>
        <v>Perennial</v>
      </c>
      <c r="I1695" s="1" t="s">
        <v>17107</v>
      </c>
      <c r="J1695" s="1">
        <v>2.5</v>
      </c>
      <c r="K1695" s="1">
        <v>2.5</v>
      </c>
      <c r="L1695" t="str" cm="1">
        <f t="array" ref="L1695">_xlfn.IFS(J1695+K1695="", "Unknown", J1695+K1695&gt;3, "Large", J1695+K1695&gt;0.5, "Medium", J1695+K1695&gt;0, "Small")</f>
        <v>Large</v>
      </c>
      <c r="M1695" s="1">
        <v>4</v>
      </c>
      <c r="N1695" cm="1">
        <f t="array" ref="N1695">IF($M1695="",INDEX($M$2:$M$2176,MATCH(1,INDEX(($A$2:$A$2176=$A1695)*($M$2:$M$2176&lt;&gt;""),0),0)),$M1695)</f>
        <v>4</v>
      </c>
      <c r="O1695" s="2" t="str">
        <f t="shared" si="765"/>
        <v>Hardy to cold</v>
      </c>
      <c r="P1695" s="1" t="s">
        <v>10039</v>
      </c>
      <c r="R1695" t="str">
        <f t="shared" si="769"/>
        <v>Medium</v>
      </c>
      <c r="T1695" s="1"/>
      <c r="U1695" s="1"/>
      <c r="V1695" s="1" t="s">
        <v>307</v>
      </c>
      <c r="W1695" s="6" t="str">
        <f t="shared" si="772"/>
        <v>6</v>
      </c>
      <c r="X1695" t="str">
        <f t="shared" ref="X1695:X1700" si="777">IF(W1695="1", "January", IF(W1695="2", "February", IF(W1695="3", "March", IF(W1695="4", "April", IF(W1695="5", "May", IF(W1695="6", "June", IF(W1695="7", "July", IF(W1695="8", "August", IF(W1695="9", "September", IF(W1695="10", "October", IF(W1695="11", "November", IF(W1695="12", "December", "Other"))))))))))))</f>
        <v>June</v>
      </c>
      <c r="Y1695" s="2" t="str">
        <f t="shared" ref="Y1695:Y1700" si="778">IF(ISNUMBER(SEARCH("-",V1695)),TRIM(RIGHT(V1695,LEN(V1695)-SEARCH("-",V1695))),V1695)</f>
        <v>7</v>
      </c>
      <c r="Z1695" s="2" t="str">
        <f t="shared" ref="Z1695:Z1700" si="779">IF(Y1695="1", "January", IF(Y1695="2", "February", IF(Y1695="3", "March", IF(Y1695="4", "April", IF(Y1695="5", "May", IF(Y1695="6", "June", IF(Y1695="7", "July", IF(Y1695="8", "August", IF(Y1695="9", "September", IF(Y1695="10", "October", IF(Y1695="11", "November", IF(Y1695="12", "December", "Other"))))))))))))</f>
        <v>July</v>
      </c>
      <c r="AA1695" s="1" t="s">
        <v>135</v>
      </c>
      <c r="AB1695" s="1" t="str">
        <f t="shared" si="776"/>
        <v>8</v>
      </c>
      <c r="AC1695" s="1" t="str">
        <f>IF(AB1695="1", "January", IF(AB1695="2", "February", IF(AB1695="3", "March", IF(AB1695="4", "April", IF(AB1695="5", "May", IF(AB1695="6", "June", IF(AB1695="7", "July", IF(AB1695="8", "August", IF(AB1695="9", "September", IF(AB1695="10", "October", IF(AB1695="11", "November", IF(AB1695="12", "December", "Other"))))))))))))</f>
        <v>August</v>
      </c>
      <c r="AD1695" s="1" t="str">
        <f>IF(ISNUMBER(SEARCH("-",AA1695)),TRIM(RIGHT(AA1695,LEN(AA1695)-SEARCH("-",AA1695))),AA1695)</f>
        <v>10</v>
      </c>
      <c r="AE1695" s="1" t="str">
        <f>IF(AD1695="1", "January", IF(AD1695="2", "February", IF(AD1695="3", "March", IF(AD1695="4", "April", IF(AD1695="5", "May", IF(AD1695="6", "June", IF(AD1695="7", "July", IF(AD1695="8", "August", IF(AD1695="9", "September", IF(AD1695="10", "October", IF(AD1695="11", "November", IF(AD1695="12", "December", "Other"))))))))))))</f>
        <v>October</v>
      </c>
      <c r="AF1695" s="16" t="s">
        <v>10040</v>
      </c>
      <c r="AG1695" s="1" t="str">
        <f t="shared" si="755"/>
        <v xml:space="preserve">Seed </v>
      </c>
      <c r="AH1695"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5" s="1" t="s">
        <v>10041</v>
      </c>
      <c r="AJ1695" s="1" t="s">
        <v>23805</v>
      </c>
      <c r="AK1695" s="1" t="s">
        <v>17104</v>
      </c>
      <c r="AL1695" s="1" t="str">
        <f t="shared" si="766"/>
        <v>Scented</v>
      </c>
      <c r="AM1695" s="1" t="b">
        <v>1</v>
      </c>
      <c r="AN1695" s="1" t="b">
        <v>1</v>
      </c>
      <c r="AO1695" s="1" t="b">
        <v>0</v>
      </c>
      <c r="AP1695" s="5" t="s">
        <v>28</v>
      </c>
      <c r="AQ1695" s="5" t="str">
        <f t="shared" si="757"/>
        <v>Light, Medium, Heavy</v>
      </c>
      <c r="AR1695" s="1" t="s">
        <v>10</v>
      </c>
      <c r="AS1695" s="1" t="str">
        <f t="shared" si="767"/>
        <v>None, Partial</v>
      </c>
      <c r="AT1695" s="1" t="str">
        <f t="shared" si="758"/>
        <v>Partial, Full</v>
      </c>
      <c r="AU1695" s="1" t="s">
        <v>29</v>
      </c>
      <c r="AV1695" s="1" t="str">
        <f t="shared" si="759"/>
        <v>Moist</v>
      </c>
      <c r="AW1695" s="1" t="s">
        <v>12</v>
      </c>
      <c r="AX1695" s="1" t="str">
        <f t="shared" si="760"/>
        <v>Acid, Neutral, Alkaline</v>
      </c>
      <c r="AY1695" s="1" t="b">
        <v>0</v>
      </c>
      <c r="AZ1695" s="1" t="b">
        <v>1</v>
      </c>
      <c r="BA1695" s="1" t="b">
        <v>0</v>
      </c>
      <c r="BC1695" t="str">
        <f t="shared" si="761"/>
        <v>FALSE</v>
      </c>
      <c r="BE1695" t="str">
        <f t="shared" si="762"/>
        <v>FALSE</v>
      </c>
      <c r="BF1695" s="1" t="b">
        <v>0</v>
      </c>
      <c r="BG1695" s="1" t="b">
        <v>1</v>
      </c>
      <c r="BH1695" s="1" t="b">
        <v>0</v>
      </c>
      <c r="BJ1695" s="1" t="str">
        <f t="shared" si="763"/>
        <v>FALSE</v>
      </c>
      <c r="BK1695" s="1" t="s">
        <v>77</v>
      </c>
      <c r="BL1695" t="str">
        <f t="shared" si="764"/>
        <v>TRUE</v>
      </c>
      <c r="BM1695" s="1" t="b">
        <v>0</v>
      </c>
      <c r="BN1695" s="1" t="b">
        <v>0</v>
      </c>
      <c r="BO1695" s="1">
        <f t="shared" si="768"/>
        <v>10</v>
      </c>
      <c r="BP1695" s="1" t="s">
        <v>10042</v>
      </c>
      <c r="BQ1695" s="1" cm="1">
        <f t="array" ref="BQ1695">_xlfn.IFS(BP1695="None Known",0, LEN(BP1695)&gt;500, 5,LEN(BP1695)&gt;400, 4, LEN(BP1695)&gt;300, 3, LEN(BP1695)&gt;200, 2, LEN(BP1695)&gt;1, 1)</f>
        <v>1</v>
      </c>
      <c r="BR1695" s="1" t="s">
        <v>10043</v>
      </c>
      <c r="BS1695" s="1">
        <v>2</v>
      </c>
      <c r="BT1695" s="1" t="s">
        <v>10044</v>
      </c>
      <c r="BU1695" s="1">
        <v>3</v>
      </c>
      <c r="BV1695" s="1" t="s">
        <v>10045</v>
      </c>
      <c r="BW1695" s="1" t="s">
        <v>315</v>
      </c>
      <c r="BX1695" s="1"/>
      <c r="BY1695" t="str">
        <f>_xlfn.XLOOKUP($B1695,Img_lookup!A:A,Img_lookup!B:B, "Not available")</f>
        <v>5bdd1c43-e732-4e78-94e6-15ebece65d14</v>
      </c>
      <c r="BZ1695" t="str">
        <f>_xlfn.XLOOKUP($B1695,Img_lookup!A:A,Img_lookup!C:C, "Not available")</f>
        <v>1. Sweetbriar rose (Rosa rubiginosa) 2. Virginia rose (Rosa lupi</v>
      </c>
      <c r="CA1695" t="str">
        <f>_xlfn.XLOOKUP($B1695,Img_lookup!A:A,Img_lookup!D:D, "Not available")</f>
        <v>Free Public Domain Illustrations by rawpixel</v>
      </c>
      <c r="CB1695" t="str">
        <f>_xlfn.XLOOKUP($B1695,Img_lookup!A:A,Img_lookup!E:E, "https://imgur.com/aT5wafe")</f>
        <v>https://api.openverse.engineering/v1/images/5bdd1c43-e732-4e78-94e6-15ebece65d14/thumb/</v>
      </c>
    </row>
    <row r="1696" spans="1:80" ht="409.6" x14ac:dyDescent="0.15">
      <c r="A1696" s="1" t="s">
        <v>58</v>
      </c>
      <c r="B1696" s="1" t="s">
        <v>8147</v>
      </c>
      <c r="C1696" s="1" t="s">
        <v>8148</v>
      </c>
      <c r="D1696" s="1" t="s">
        <v>8149</v>
      </c>
      <c r="E1696" s="1" t="s">
        <v>8150</v>
      </c>
      <c r="F1696" s="1" t="s">
        <v>22</v>
      </c>
      <c r="G1696" s="1" t="s">
        <v>22</v>
      </c>
      <c r="H1696" s="11" t="str">
        <f t="shared" si="771"/>
        <v>Perennial</v>
      </c>
      <c r="I1696" s="1" t="s">
        <v>17107</v>
      </c>
      <c r="J1696" s="1">
        <v>2</v>
      </c>
      <c r="K1696" s="1">
        <v>2</v>
      </c>
      <c r="L1696" t="str" cm="1">
        <f t="array" ref="L1696">_xlfn.IFS(J1696+K1696="", "Unknown", J1696+K1696&gt;3, "Large", J1696+K1696&gt;0.5, "Medium", J1696+K1696&gt;0, "Small")</f>
        <v>Large</v>
      </c>
      <c r="M1696" s="1">
        <v>2</v>
      </c>
      <c r="N1696" cm="1">
        <f t="array" ref="N1696">IF($M1696="",INDEX($M$2:$M$2176,MATCH(1,INDEX(($A$2:$A$2176=$A1696)*($M$2:$M$2176&lt;&gt;""),0),0)),$M1696)</f>
        <v>2</v>
      </c>
      <c r="O1696" s="2" t="str">
        <f t="shared" si="765"/>
        <v>Hardy to cold</v>
      </c>
      <c r="P1696" s="1" t="s">
        <v>8151</v>
      </c>
      <c r="Q1696" s="1" t="s">
        <v>17110</v>
      </c>
      <c r="R1696" t="str">
        <f t="shared" si="769"/>
        <v>Medium</v>
      </c>
      <c r="T1696" s="1"/>
      <c r="U1696" s="1"/>
      <c r="V1696" s="1" t="s">
        <v>322</v>
      </c>
      <c r="W1696" s="6" t="str">
        <f t="shared" si="772"/>
        <v>6</v>
      </c>
      <c r="X1696" t="str">
        <f t="shared" si="777"/>
        <v>June</v>
      </c>
      <c r="Y1696" s="2" t="str">
        <f t="shared" si="778"/>
        <v>8</v>
      </c>
      <c r="Z1696" s="2" t="str">
        <f t="shared" si="779"/>
        <v>August</v>
      </c>
      <c r="AA1696" s="1" t="s">
        <v>135</v>
      </c>
      <c r="AB1696" s="1" t="str">
        <f t="shared" si="776"/>
        <v>8</v>
      </c>
      <c r="AC1696" s="1" t="str">
        <f>IF(AB1696="1", "January", IF(AB1696="2", "February", IF(AB1696="3", "March", IF(AB1696="4", "April", IF(AB1696="5", "May", IF(AB1696="6", "June", IF(AB1696="7", "July", IF(AB1696="8", "August", IF(AB1696="9", "September", IF(AB1696="10", "October", IF(AB1696="11", "November", IF(AB1696="12", "December", "Other"))))))))))))</f>
        <v>August</v>
      </c>
      <c r="AD1696" s="1" t="str">
        <f>IF(ISNUMBER(SEARCH("-",AA1696)),TRIM(RIGHT(AA1696,LEN(AA1696)-SEARCH("-",AA1696))),AA1696)</f>
        <v>10</v>
      </c>
      <c r="AE1696" s="1" t="str">
        <f>IF(AD1696="1", "January", IF(AD1696="2", "February", IF(AD1696="3", "March", IF(AD1696="4", "April", IF(AD1696="5", "May", IF(AD1696="6", "June", IF(AD1696="7", "July", IF(AD1696="8", "August", IF(AD1696="9", "September", IF(AD1696="10", "October", IF(AD1696="11", "November", IF(AD1696="12", "December", "Other"))))))))))))</f>
        <v>October</v>
      </c>
      <c r="AF1696" s="16" t="s">
        <v>309</v>
      </c>
      <c r="AG1696" s="1" t="str">
        <f t="shared" si="755"/>
        <v xml:space="preserve">Seed </v>
      </c>
      <c r="AH1696"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6" s="1" t="s">
        <v>8152</v>
      </c>
      <c r="AJ1696" s="1" t="s">
        <v>23806</v>
      </c>
      <c r="AK1696" s="1" t="s">
        <v>17104</v>
      </c>
      <c r="AL1696" s="1" t="str">
        <f t="shared" si="766"/>
        <v>Scented</v>
      </c>
      <c r="AM1696" s="1" t="b">
        <v>1</v>
      </c>
      <c r="AN1696" s="1" t="b">
        <v>0</v>
      </c>
      <c r="AO1696" s="1" t="b">
        <v>0</v>
      </c>
      <c r="AP1696" s="5" t="s">
        <v>28</v>
      </c>
      <c r="AQ1696" s="5" t="str">
        <f t="shared" si="757"/>
        <v>Light, Medium, Heavy</v>
      </c>
      <c r="AR1696" s="1" t="s">
        <v>10</v>
      </c>
      <c r="AS1696" s="1" t="str">
        <f t="shared" si="767"/>
        <v>None, Partial</v>
      </c>
      <c r="AT1696" s="1" t="str">
        <f t="shared" si="758"/>
        <v>Partial, Full</v>
      </c>
      <c r="AU1696" s="1" t="s">
        <v>11</v>
      </c>
      <c r="AV1696" s="1" t="str">
        <f t="shared" si="759"/>
        <v>Dry, Moist</v>
      </c>
      <c r="AW1696" s="1" t="s">
        <v>12</v>
      </c>
      <c r="AX1696" s="1" t="str">
        <f t="shared" si="760"/>
        <v>Acid, Neutral, Alkaline</v>
      </c>
      <c r="AY1696" s="1" t="b">
        <v>0</v>
      </c>
      <c r="AZ1696" s="1" t="b">
        <v>0</v>
      </c>
      <c r="BA1696" s="1" t="b">
        <v>0</v>
      </c>
      <c r="BB1696" s="1" t="s">
        <v>29</v>
      </c>
      <c r="BC1696" t="str">
        <f t="shared" si="761"/>
        <v>TRUE</v>
      </c>
      <c r="BE1696" t="str">
        <f t="shared" si="762"/>
        <v>FALSE</v>
      </c>
      <c r="BF1696" s="1" t="b">
        <v>0</v>
      </c>
      <c r="BG1696" s="1" t="b">
        <v>1</v>
      </c>
      <c r="BH1696" s="1" t="b">
        <v>0</v>
      </c>
      <c r="BI1696" s="1" t="s">
        <v>30</v>
      </c>
      <c r="BJ1696" s="1" t="str">
        <f t="shared" si="763"/>
        <v>FALSE</v>
      </c>
      <c r="BK1696" s="1" t="s">
        <v>77</v>
      </c>
      <c r="BL1696" t="str">
        <f t="shared" si="764"/>
        <v>TRUE</v>
      </c>
      <c r="BM1696" s="1" t="b">
        <v>0</v>
      </c>
      <c r="BN1696" s="1" t="b">
        <v>0</v>
      </c>
      <c r="BO1696" s="1">
        <f t="shared" si="768"/>
        <v>18</v>
      </c>
      <c r="BP1696" s="1" t="s">
        <v>8153</v>
      </c>
      <c r="BQ1696" s="1" cm="1">
        <f t="array" ref="BQ1696">_xlfn.IFS(BP1696="None Known",0, LEN(BP1696)&gt;500, 5,LEN(BP1696)&gt;400, 4, LEN(BP1696)&gt;300, 3, LEN(BP1696)&gt;200, 2, LEN(BP1696)&gt;1, 1)</f>
        <v>1</v>
      </c>
      <c r="BR1696" s="1" t="s">
        <v>8154</v>
      </c>
      <c r="BS1696" s="1">
        <v>5</v>
      </c>
      <c r="BT1696" s="1" t="s">
        <v>8155</v>
      </c>
      <c r="BU1696" s="1">
        <v>2</v>
      </c>
      <c r="BV1696" s="1" t="s">
        <v>34</v>
      </c>
      <c r="BW1696" s="1" t="s">
        <v>315</v>
      </c>
      <c r="BX1696" s="1"/>
      <c r="BY1696" t="str">
        <f>_xlfn.XLOOKUP($B1696,Img_lookup!A:A,Img_lookup!B:B, "Not available")</f>
        <v>f4082979-4016-4faf-ac9e-5432d7f8d3af</v>
      </c>
      <c r="BZ1696" t="str">
        <f>_xlfn.XLOOKUP($B1696,Img_lookup!A:A,Img_lookup!C:C, "Not available")</f>
        <v>Kartoffel-Rose (Rosa rugosa)</v>
      </c>
      <c r="CA1696" t="str">
        <f>_xlfn.XLOOKUP($B1696,Img_lookup!A:A,Img_lookup!D:D, "Not available")</f>
        <v>blumenbiene</v>
      </c>
      <c r="CB1696" t="str">
        <f>_xlfn.XLOOKUP($B1696,Img_lookup!A:A,Img_lookup!E:E, "https://imgur.com/aT5wafe")</f>
        <v>https://api.openverse.engineering/v1/images/f4082979-4016-4faf-ac9e-5432d7f8d3af/thumb/</v>
      </c>
    </row>
    <row r="1697" spans="1:80" ht="409.6" x14ac:dyDescent="0.15">
      <c r="A1697" s="1" t="s">
        <v>58</v>
      </c>
      <c r="B1697" s="1" t="s">
        <v>4587</v>
      </c>
      <c r="C1697" s="1" t="s">
        <v>4588</v>
      </c>
      <c r="D1697" s="1" t="s">
        <v>4589</v>
      </c>
      <c r="E1697" s="1" t="s">
        <v>4590</v>
      </c>
      <c r="F1697" s="1" t="s">
        <v>22</v>
      </c>
      <c r="G1697" s="1" t="s">
        <v>22</v>
      </c>
      <c r="H1697" s="11" t="str">
        <f t="shared" si="771"/>
        <v>Perennial</v>
      </c>
      <c r="I1697" s="1" t="s">
        <v>17107</v>
      </c>
      <c r="J1697" s="1">
        <v>1.7999999520000001</v>
      </c>
      <c r="L1697" t="str" cm="1">
        <f t="array" ref="L1697">_xlfn.IFS(J1697+K1697="", "Unknown", J1697+K1697&gt;3, "Large", J1697+K1697&gt;0.5, "Medium", J1697+K1697&gt;0, "Small")</f>
        <v>Medium</v>
      </c>
      <c r="M1697" s="1">
        <v>5</v>
      </c>
      <c r="N1697" cm="1">
        <f t="array" ref="N1697">IF($M1697="",INDEX($M$2:$M$2176,MATCH(1,INDEX(($A$2:$A$2176=$A1697)*($M$2:$M$2176&lt;&gt;""),0),0)),$M1697)</f>
        <v>5</v>
      </c>
      <c r="O1697" s="2" t="str">
        <f t="shared" si="765"/>
        <v>Seasonal outdoors</v>
      </c>
      <c r="P1697" s="1" t="s">
        <v>4591</v>
      </c>
      <c r="R1697" t="str">
        <f t="shared" si="769"/>
        <v>Medium</v>
      </c>
      <c r="T1697" s="1"/>
      <c r="U1697" s="1"/>
      <c r="V1697" s="1" t="s">
        <v>322</v>
      </c>
      <c r="W1697" s="6" t="str">
        <f t="shared" si="772"/>
        <v>6</v>
      </c>
      <c r="X1697" t="str">
        <f t="shared" si="777"/>
        <v>June</v>
      </c>
      <c r="Y1697" s="2" t="str">
        <f t="shared" si="778"/>
        <v>8</v>
      </c>
      <c r="Z1697" s="2" t="str">
        <f t="shared" si="779"/>
        <v>August</v>
      </c>
      <c r="AA1697" s="1" t="s">
        <v>135</v>
      </c>
      <c r="AB1697" s="1" t="str">
        <f t="shared" si="776"/>
        <v>8</v>
      </c>
      <c r="AC1697" s="1" t="str">
        <f>IF(AB1697="1", "January", IF(AB1697="2", "February", IF(AB1697="3", "March", IF(AB1697="4", "April", IF(AB1697="5", "May", IF(AB1697="6", "June", IF(AB1697="7", "July", IF(AB1697="8", "August", IF(AB1697="9", "September", IF(AB1697="10", "October", IF(AB1697="11", "November", IF(AB1697="12", "December", "Other"))))))))))))</f>
        <v>August</v>
      </c>
      <c r="AD1697" s="1" t="str">
        <f>IF(ISNUMBER(SEARCH("-",AA1697)),TRIM(RIGHT(AA1697,LEN(AA1697)-SEARCH("-",AA1697))),AA1697)</f>
        <v>10</v>
      </c>
      <c r="AE1697" s="1" t="str">
        <f>IF(AD1697="1", "January", IF(AD1697="2", "February", IF(AD1697="3", "March", IF(AD1697="4", "April", IF(AD1697="5", "May", IF(AD1697="6", "June", IF(AD1697="7", "July", IF(AD1697="8", "August", IF(AD1697="9", "September", IF(AD1697="10", "October", IF(AD1697="11", "November", IF(AD1697="12", "December", "Other"))))))))))))</f>
        <v>October</v>
      </c>
      <c r="AF1697" s="16" t="s">
        <v>309</v>
      </c>
      <c r="AG1697" s="1" t="str">
        <f t="shared" si="755"/>
        <v xml:space="preserve">Seed </v>
      </c>
      <c r="AH1697"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7" s="1" t="s">
        <v>4592</v>
      </c>
      <c r="AJ1697" s="1" t="s">
        <v>23805</v>
      </c>
      <c r="AK1697" s="1" t="s">
        <v>17104</v>
      </c>
      <c r="AL1697" s="1" t="str">
        <f t="shared" si="766"/>
        <v>Scented</v>
      </c>
      <c r="AM1697" s="1" t="b">
        <v>1</v>
      </c>
      <c r="AN1697" s="1" t="b">
        <v>1</v>
      </c>
      <c r="AO1697" s="1" t="b">
        <v>0</v>
      </c>
      <c r="AP1697" s="5" t="s">
        <v>28</v>
      </c>
      <c r="AQ1697" s="5" t="str">
        <f t="shared" si="757"/>
        <v>Light, Medium, Heavy</v>
      </c>
      <c r="AR1697" s="1" t="s">
        <v>10</v>
      </c>
      <c r="AS1697" s="1" t="str">
        <f t="shared" si="767"/>
        <v>None, Partial</v>
      </c>
      <c r="AT1697" s="1" t="str">
        <f t="shared" si="758"/>
        <v>Partial, Full</v>
      </c>
      <c r="AU1697" s="1" t="s">
        <v>29</v>
      </c>
      <c r="AV1697" s="1" t="str">
        <f t="shared" si="759"/>
        <v>Moist</v>
      </c>
      <c r="AW1697" s="1" t="s">
        <v>12</v>
      </c>
      <c r="AX1697" s="1" t="str">
        <f t="shared" si="760"/>
        <v>Acid, Neutral, Alkaline</v>
      </c>
      <c r="AY1697" s="1" t="b">
        <v>0</v>
      </c>
      <c r="AZ1697" s="1" t="b">
        <v>0</v>
      </c>
      <c r="BA1697" s="1" t="b">
        <v>0</v>
      </c>
      <c r="BC1697" t="str">
        <f t="shared" si="761"/>
        <v>FALSE</v>
      </c>
      <c r="BE1697" t="str">
        <f t="shared" si="762"/>
        <v>FALSE</v>
      </c>
      <c r="BF1697" s="1" t="b">
        <v>0</v>
      </c>
      <c r="BG1697" s="1" t="b">
        <v>1</v>
      </c>
      <c r="BH1697" s="1" t="b">
        <v>0</v>
      </c>
      <c r="BJ1697" s="1" t="str">
        <f t="shared" si="763"/>
        <v>FALSE</v>
      </c>
      <c r="BK1697" s="1" t="s">
        <v>77</v>
      </c>
      <c r="BL1697" t="str">
        <f t="shared" si="764"/>
        <v>TRUE</v>
      </c>
      <c r="BM1697" s="1" t="b">
        <v>0</v>
      </c>
      <c r="BN1697" s="1" t="b">
        <v>0</v>
      </c>
      <c r="BO1697" s="1">
        <f t="shared" si="768"/>
        <v>13</v>
      </c>
      <c r="BP1697" s="1" t="s">
        <v>31</v>
      </c>
      <c r="BQ1697" s="1" cm="1">
        <f t="array" ref="BQ1697">_xlfn.IFS(BP1697="None Known",0, LEN(BP1697)&gt;500, 5,LEN(BP1697)&gt;400, 4, LEN(BP1697)&gt;300, 3, LEN(BP1697)&gt;200, 2, LEN(BP1697)&gt;1, 1)</f>
        <v>0</v>
      </c>
      <c r="BR1697" s="1" t="s">
        <v>4593</v>
      </c>
      <c r="BS1697" s="1">
        <v>4</v>
      </c>
      <c r="BT1697" s="1" t="s">
        <v>817</v>
      </c>
      <c r="BU1697" s="1">
        <v>1</v>
      </c>
      <c r="BV1697" s="1" t="s">
        <v>4594</v>
      </c>
      <c r="BW1697" s="1" t="s">
        <v>315</v>
      </c>
      <c r="BX1697" s="1"/>
      <c r="BY1697" t="str">
        <f>_xlfn.XLOOKUP($B1697,Img_lookup!A:A,Img_lookup!B:B, "Not available")</f>
        <v>0b0af9f3-f64b-469d-bd86-7a70e288b8e1</v>
      </c>
      <c r="BZ1697" t="str">
        <f>_xlfn.XLOOKUP($B1697,Img_lookup!A:A,Img_lookup!C:C, "Not available")</f>
        <v>1. Apple rose (Rosa villosa) 2. Provence rose (Rosa centifolia)</v>
      </c>
      <c r="CA1697" t="str">
        <f>_xlfn.XLOOKUP($B1697,Img_lookup!A:A,Img_lookup!D:D, "Not available")</f>
        <v>Free Public Domain Illustrations by rawpixel</v>
      </c>
      <c r="CB1697" t="str">
        <f>_xlfn.XLOOKUP($B1697,Img_lookup!A:A,Img_lookup!E:E, "https://imgur.com/aT5wafe")</f>
        <v>https://api.openverse.engineering/v1/images/0b0af9f3-f64b-469d-bd86-7a70e288b8e1/thumb/</v>
      </c>
    </row>
    <row r="1698" spans="1:80" ht="409.6" x14ac:dyDescent="0.15">
      <c r="A1698" s="1" t="s">
        <v>58</v>
      </c>
      <c r="B1698" s="1" t="s">
        <v>15834</v>
      </c>
      <c r="C1698" s="1" t="s">
        <v>15835</v>
      </c>
      <c r="E1698" s="1" t="s">
        <v>15836</v>
      </c>
      <c r="F1698" s="1" t="s">
        <v>22</v>
      </c>
      <c r="G1698" s="1" t="s">
        <v>22</v>
      </c>
      <c r="H1698" s="11" t="str">
        <f t="shared" si="771"/>
        <v>Perennial</v>
      </c>
      <c r="I1698" s="1" t="s">
        <v>17107</v>
      </c>
      <c r="J1698" s="1">
        <v>2</v>
      </c>
      <c r="L1698" t="str" cm="1">
        <f t="array" ref="L1698">_xlfn.IFS(J1698+K1698="", "Unknown", J1698+K1698&gt;3, "Large", J1698+K1698&gt;0.5, "Medium", J1698+K1698&gt;0, "Small")</f>
        <v>Medium</v>
      </c>
      <c r="M1698" s="1">
        <v>4</v>
      </c>
      <c r="N1698" cm="1">
        <f t="array" ref="N1698">IF($M1698="",INDEX($M$2:$M$2176,MATCH(1,INDEX(($A$2:$A$2176=$A1698)*($M$2:$M$2176&lt;&gt;""),0),0)),$M1698)</f>
        <v>4</v>
      </c>
      <c r="O1698" s="2" t="str">
        <f t="shared" si="765"/>
        <v>Hardy to cold</v>
      </c>
      <c r="P1698" s="1" t="s">
        <v>15837</v>
      </c>
      <c r="R1698" t="str">
        <f t="shared" si="769"/>
        <v>Medium</v>
      </c>
      <c r="T1698" s="1"/>
      <c r="U1698" s="1"/>
      <c r="V1698" s="1" t="s">
        <v>307</v>
      </c>
      <c r="W1698" s="6" t="str">
        <f t="shared" si="772"/>
        <v>6</v>
      </c>
      <c r="X1698" t="str">
        <f t="shared" si="777"/>
        <v>June</v>
      </c>
      <c r="Y1698" s="2" t="str">
        <f t="shared" si="778"/>
        <v>7</v>
      </c>
      <c r="Z1698" s="2" t="str">
        <f t="shared" si="779"/>
        <v>July</v>
      </c>
      <c r="AA1698" s="1" t="s">
        <v>135</v>
      </c>
      <c r="AB1698" s="1" t="str">
        <f t="shared" si="776"/>
        <v>8</v>
      </c>
      <c r="AC1698" s="1" t="str">
        <f>IF(AB1698="1", "January", IF(AB1698="2", "February", IF(AB1698="3", "March", IF(AB1698="4", "April", IF(AB1698="5", "May", IF(AB1698="6", "June", IF(AB1698="7", "July", IF(AB1698="8", "August", IF(AB1698="9", "September", IF(AB1698="10", "October", IF(AB1698="11", "November", IF(AB1698="12", "December", "Other"))))))))))))</f>
        <v>August</v>
      </c>
      <c r="AD1698" s="1" t="str">
        <f>IF(ISNUMBER(SEARCH("-",AA1698)),TRIM(RIGHT(AA1698,LEN(AA1698)-SEARCH("-",AA1698))),AA1698)</f>
        <v>10</v>
      </c>
      <c r="AE1698" s="1" t="str">
        <f>IF(AD1698="1", "January", IF(AD1698="2", "February", IF(AD1698="3", "March", IF(AD1698="4", "April", IF(AD1698="5", "May", IF(AD1698="6", "June", IF(AD1698="7", "July", IF(AD1698="8", "August", IF(AD1698="9", "September", IF(AD1698="10", "October", IF(AD1698="11", "November", IF(AD1698="12", "December", "Other"))))))))))))</f>
        <v>October</v>
      </c>
      <c r="AF1698" s="16" t="s">
        <v>15838</v>
      </c>
      <c r="AG1698" s="1" t="str">
        <f t="shared" si="755"/>
        <v xml:space="preserve">Seed </v>
      </c>
      <c r="AH1698" s="2" t="str">
        <f t="shared" si="756"/>
        <v>Rose seed often takes two years to germinate. This is because it may need a warm spell of weather after a cold spell in order to mature the embryo and reduce the seedcoat[80]. One possible way to reduce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 Stored seed can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8" s="1" t="s">
        <v>15839</v>
      </c>
      <c r="AJ1698" s="1" t="s">
        <v>26</v>
      </c>
      <c r="AK1698" s="1" t="s">
        <v>17104</v>
      </c>
      <c r="AL1698" s="1" t="str">
        <f t="shared" si="766"/>
        <v>Unscented</v>
      </c>
      <c r="AM1698" s="1" t="b">
        <v>0</v>
      </c>
      <c r="AN1698" s="1" t="b">
        <v>0</v>
      </c>
      <c r="AO1698" s="1" t="b">
        <v>0</v>
      </c>
      <c r="AP1698" s="5" t="s">
        <v>28</v>
      </c>
      <c r="AQ1698" s="5" t="str">
        <f t="shared" si="757"/>
        <v>Light, Medium, Heavy</v>
      </c>
      <c r="AR1698" s="1" t="s">
        <v>10</v>
      </c>
      <c r="AS1698" s="1" t="str">
        <f t="shared" si="767"/>
        <v>None, Partial</v>
      </c>
      <c r="AT1698" s="1" t="str">
        <f t="shared" si="758"/>
        <v>Partial, Full</v>
      </c>
      <c r="AU1698" s="1" t="s">
        <v>29</v>
      </c>
      <c r="AV1698" s="1" t="str">
        <f t="shared" si="759"/>
        <v>Moist</v>
      </c>
      <c r="AW1698" s="1" t="s">
        <v>12</v>
      </c>
      <c r="AX1698" s="1" t="str">
        <f t="shared" si="760"/>
        <v>Acid, Neutral, Alkaline</v>
      </c>
      <c r="AY1698" s="1" t="b">
        <v>0</v>
      </c>
      <c r="AZ1698" s="1" t="b">
        <v>0</v>
      </c>
      <c r="BA1698" s="1" t="b">
        <v>0</v>
      </c>
      <c r="BC1698" t="str">
        <f t="shared" si="761"/>
        <v>FALSE</v>
      </c>
      <c r="BE1698" t="str">
        <f t="shared" si="762"/>
        <v>FALSE</v>
      </c>
      <c r="BF1698" s="1" t="b">
        <v>0</v>
      </c>
      <c r="BG1698" s="1" t="b">
        <v>1</v>
      </c>
      <c r="BH1698" s="1" t="b">
        <v>0</v>
      </c>
      <c r="BJ1698" s="1" t="str">
        <f t="shared" si="763"/>
        <v>FALSE</v>
      </c>
      <c r="BL1698" t="str">
        <f t="shared" si="764"/>
        <v>FALSE</v>
      </c>
      <c r="BM1698" s="1" t="b">
        <v>0</v>
      </c>
      <c r="BN1698" s="1" t="b">
        <v>0</v>
      </c>
      <c r="BO1698" s="1">
        <f t="shared" si="768"/>
        <v>8</v>
      </c>
      <c r="BP1698" s="1" t="s">
        <v>31</v>
      </c>
      <c r="BQ1698" s="1" cm="1">
        <f t="array" ref="BQ1698">_xlfn.IFS(BP1698="None Known",0, LEN(BP1698)&gt;500, 5,LEN(BP1698)&gt;400, 4, LEN(BP1698)&gt;300, 3, LEN(BP1698)&gt;200, 2, LEN(BP1698)&gt;1, 1)</f>
        <v>0</v>
      </c>
      <c r="BR1698" s="1" t="s">
        <v>15840</v>
      </c>
      <c r="BS1698" s="1">
        <v>2</v>
      </c>
      <c r="BT1698" s="1" t="s">
        <v>15841</v>
      </c>
      <c r="BU1698" s="1">
        <v>2</v>
      </c>
      <c r="BV1698" s="1" t="s">
        <v>3559</v>
      </c>
      <c r="BW1698" s="1" t="s">
        <v>315</v>
      </c>
      <c r="BX1698" s="1"/>
      <c r="BY1698" t="str">
        <f>_xlfn.XLOOKUP($B1698,Img_lookup!A:A,Img_lookup!B:B, "Not available")</f>
        <v>0fce9269-cb67-4f36-9db4-4beeb9b193b0</v>
      </c>
      <c r="BZ1698" t="str">
        <f>_xlfn.XLOOKUP($B1698,Img_lookup!A:A,Img_lookup!C:C, "Not available")</f>
        <v>H20121114-5989‚ÄîRosa woodsii‚ÄîRPBG</v>
      </c>
      <c r="CA1698" t="str">
        <f>_xlfn.XLOOKUP($B1698,Img_lookup!A:A,Img_lookup!D:D, "Not available")</f>
        <v>John Rusk</v>
      </c>
      <c r="CB1698" t="str">
        <f>_xlfn.XLOOKUP($B1698,Img_lookup!A:A,Img_lookup!E:E, "https://imgur.com/aT5wafe")</f>
        <v>https://api.openverse.engineering/v1/images/0fce9269-cb67-4f36-9db4-4beeb9b193b0/thumb/</v>
      </c>
    </row>
    <row r="1699" spans="1:80" ht="409.6" x14ac:dyDescent="0.15">
      <c r="A1699" s="1" t="s">
        <v>58</v>
      </c>
      <c r="B1699" s="1" t="s">
        <v>4111</v>
      </c>
      <c r="D1699" s="1" t="s">
        <v>4112</v>
      </c>
      <c r="E1699" s="1" t="s">
        <v>4113</v>
      </c>
      <c r="F1699" s="1" t="s">
        <v>22</v>
      </c>
      <c r="G1699" s="1" t="s">
        <v>22</v>
      </c>
      <c r="H1699" s="11" t="str">
        <f t="shared" si="771"/>
        <v>Perennial</v>
      </c>
      <c r="I1699" s="1" t="s">
        <v>17107</v>
      </c>
      <c r="L1699" t="e" cm="1">
        <f t="array" ref="L1699">_xlfn.IFS(J1699+K1699="", "Unknown", J1699+K1699&gt;3, "Large", J1699+K1699&gt;0.5, "Medium", J1699+K1699&gt;0, "Small")</f>
        <v>#N/A</v>
      </c>
      <c r="M1699" s="1">
        <v>7</v>
      </c>
      <c r="N1699" cm="1">
        <f t="array" ref="N1699">IF($M1699="",INDEX($M$2:$M$2176,MATCH(1,INDEX(($A$2:$A$2176=$A1699)*($M$2:$M$2176&lt;&gt;""),0),0)),$M1699)</f>
        <v>7</v>
      </c>
      <c r="O1699" s="2" t="str">
        <f t="shared" si="765"/>
        <v>Seasonal outdoors</v>
      </c>
      <c r="P1699" s="1" t="s">
        <v>4114</v>
      </c>
      <c r="R1699" t="str">
        <f t="shared" si="769"/>
        <v>Medium</v>
      </c>
      <c r="T1699" s="1"/>
      <c r="U1699" s="1"/>
      <c r="V1699" s="1" t="s">
        <v>307</v>
      </c>
      <c r="W1699" s="6" t="str">
        <f t="shared" si="772"/>
        <v>6</v>
      </c>
      <c r="X1699" t="str">
        <f t="shared" si="777"/>
        <v>June</v>
      </c>
      <c r="Y1699" s="2" t="str">
        <f t="shared" si="778"/>
        <v>7</v>
      </c>
      <c r="Z1699" s="2" t="str">
        <f t="shared" si="779"/>
        <v>July</v>
      </c>
      <c r="AF1699" s="16" t="s">
        <v>4115</v>
      </c>
      <c r="AG1699" s="1" t="str">
        <f t="shared" si="755"/>
        <v xml:space="preserve">Seed </v>
      </c>
      <c r="AH1699" s="2" t="str">
        <f t="shared" si="756"/>
        <v>Rose seed often takes two years to germinate. This is because it may need a warm spell of weather after a cold spell in order to mature the embryo and reduce the seedcoat[80]. One possible way to shorten this time is to scarify the seed and then place it for 2 - 3 weeks in damp peat at a temperature of 27 - 32�c (by which time the seed should have imbibed). It is then kept at 3�c for the next 4 months by which time it should be starting to germinate[80]. Alternatively, it is possible that seed harvested 'green' (when it is fully developed but before it has dried on the plant) and sown immediately will germinate in the late winter. This method has not as yet(1988) been fully tested[80]. Seed sown as soon as it is ripe in a cold frame sometimes germinates in spring though it may take 18 months[K]. Stored seed should be sown as early in the year as possible and stratified for 6 weeks at 5�c[200]. It may take 2 years to germinate[200]. Prick out the seedlings into individual pots when they are large enough to handle. Plant out in the summer if the plants are more than 25cm tall, otherwise grow on in a cold frame for the winter and plant out in late spring.
Cuttings of half-ripe wood with a heel, July in a shaded frame. Overwinter the plants in the frame and plant out in late spring[78]. High percentage[78].
Cuttings of mature wood of the current seasons growth. Select pencil thick shoots in early autumn that are about 20 - 25cm long and plant them in a sheltered position outdoors or in a cold frame[78, 200]. The cuttings can take 12 months to establish but a high percentage of them normally succeed[78].
Division of suckers in the dormant season. Plant them out direct into their permanent positions.
Layering. Takes 12 months[11].</v>
      </c>
      <c r="AI1699" s="1" t="s">
        <v>4116</v>
      </c>
      <c r="AJ1699" s="1" t="s">
        <v>26</v>
      </c>
      <c r="AK1699" s="1" t="s">
        <v>17104</v>
      </c>
      <c r="AL1699" s="1" t="str">
        <f t="shared" si="766"/>
        <v>Unscented</v>
      </c>
      <c r="AM1699" s="1" t="b">
        <v>0</v>
      </c>
      <c r="AN1699" s="1" t="b">
        <v>1</v>
      </c>
      <c r="AO1699" s="1" t="b">
        <v>0</v>
      </c>
      <c r="AP1699" s="5" t="s">
        <v>28</v>
      </c>
      <c r="AQ1699" s="5" t="str">
        <f t="shared" si="757"/>
        <v>Light, Medium, Heavy</v>
      </c>
      <c r="AR1699" s="1" t="s">
        <v>10</v>
      </c>
      <c r="AS1699" s="1" t="str">
        <f t="shared" si="767"/>
        <v>None, Partial</v>
      </c>
      <c r="AT1699" s="1" t="str">
        <f t="shared" si="758"/>
        <v>Partial, Full</v>
      </c>
      <c r="AU1699" s="1" t="s">
        <v>29</v>
      </c>
      <c r="AV1699" s="1" t="str">
        <f t="shared" si="759"/>
        <v>Moist</v>
      </c>
      <c r="AW1699" s="1" t="s">
        <v>12</v>
      </c>
      <c r="AX1699" s="1" t="str">
        <f t="shared" si="760"/>
        <v>Acid, Neutral, Alkaline</v>
      </c>
      <c r="AY1699" s="1" t="b">
        <v>0</v>
      </c>
      <c r="AZ1699" s="1" t="b">
        <v>0</v>
      </c>
      <c r="BA1699" s="1" t="b">
        <v>0</v>
      </c>
      <c r="BC1699" t="str">
        <f t="shared" si="761"/>
        <v>FALSE</v>
      </c>
      <c r="BE1699" t="str">
        <f t="shared" si="762"/>
        <v>FALSE</v>
      </c>
      <c r="BF1699" s="1" t="b">
        <v>0</v>
      </c>
      <c r="BG1699" s="1" t="b">
        <v>1</v>
      </c>
      <c r="BH1699" s="1" t="b">
        <v>0</v>
      </c>
      <c r="BJ1699" s="1" t="str">
        <f t="shared" si="763"/>
        <v>FALSE</v>
      </c>
      <c r="BL1699" t="str">
        <f t="shared" si="764"/>
        <v>FALSE</v>
      </c>
      <c r="BM1699" s="1" t="b">
        <v>0</v>
      </c>
      <c r="BN1699" s="1" t="b">
        <v>0</v>
      </c>
      <c r="BO1699" s="1">
        <f t="shared" si="768"/>
        <v>7</v>
      </c>
      <c r="BP1699" s="1" t="s">
        <v>31</v>
      </c>
      <c r="BQ1699" s="1" cm="1">
        <f t="array" ref="BQ1699">_xlfn.IFS(BP1699="None Known",0, LEN(BP1699)&gt;500, 5,LEN(BP1699)&gt;400, 4, LEN(BP1699)&gt;300, 3, LEN(BP1699)&gt;200, 2, LEN(BP1699)&gt;1, 1)</f>
        <v>0</v>
      </c>
      <c r="BR1699" s="1" t="s">
        <v>4117</v>
      </c>
      <c r="BS1699" s="1">
        <v>2</v>
      </c>
      <c r="BT1699" s="1" t="s">
        <v>4118</v>
      </c>
      <c r="BU1699" s="1">
        <v>1</v>
      </c>
      <c r="BV1699" s="1" t="s">
        <v>34</v>
      </c>
      <c r="BW1699" s="1" t="s">
        <v>315</v>
      </c>
      <c r="BX1699" s="1"/>
      <c r="BY1699" t="str">
        <f>_xlfn.XLOOKUP($B1699,Img_lookup!A:A,Img_lookup!B:B, "Not available")</f>
        <v>Not available</v>
      </c>
      <c r="BZ1699" t="str">
        <f>_xlfn.XLOOKUP($B1699,Img_lookup!A:A,Img_lookup!C:C, "Not available")</f>
        <v>Not available</v>
      </c>
      <c r="CA1699" t="str">
        <f>_xlfn.XLOOKUP($B1699,Img_lookup!A:A,Img_lookup!D:D, "Not available")</f>
        <v>Not available</v>
      </c>
      <c r="CB1699" t="str">
        <f>_xlfn.XLOOKUP($B1699,Img_lookup!A:A,Img_lookup!E:E, "https://imgur.com/aT5wafe")</f>
        <v>https://imgur.com/aT5wafe</v>
      </c>
    </row>
    <row r="1700" spans="1:80" ht="409.6" x14ac:dyDescent="0.15">
      <c r="A1700" s="1" t="s">
        <v>103</v>
      </c>
      <c r="B1700" s="1" t="s">
        <v>11623</v>
      </c>
      <c r="C1700" s="1" t="s">
        <v>11624</v>
      </c>
      <c r="E1700" s="1" t="s">
        <v>1090</v>
      </c>
      <c r="F1700" s="1" t="s">
        <v>22</v>
      </c>
      <c r="G1700" s="1" t="s">
        <v>22</v>
      </c>
      <c r="H1700" s="11" t="str">
        <f t="shared" si="771"/>
        <v>Perennial</v>
      </c>
      <c r="I1700" s="1" t="s">
        <v>17108</v>
      </c>
      <c r="J1700" s="1">
        <v>1.5</v>
      </c>
      <c r="K1700" s="1">
        <v>1.5</v>
      </c>
      <c r="L1700" t="str" cm="1">
        <f t="array" ref="L1700">_xlfn.IFS(J1700+K1700="", "Unknown", J1700+K1700&gt;3, "Large", J1700+K1700&gt;0.5, "Medium", J1700+K1700&gt;0, "Small")</f>
        <v>Medium</v>
      </c>
      <c r="M1700" s="1">
        <v>6</v>
      </c>
      <c r="N1700" cm="1">
        <f t="array" ref="N1700">IF($M1700="",INDEX($M$2:$M$2176,MATCH(1,INDEX(($A$2:$A$2176=$A1700)*($M$2:$M$2176&lt;&gt;""),0),0)),$M1700)</f>
        <v>6</v>
      </c>
      <c r="O1700" s="2" t="str">
        <f t="shared" si="765"/>
        <v>Seasonal outdoors</v>
      </c>
      <c r="P1700" s="1" t="s">
        <v>11625</v>
      </c>
      <c r="Q1700" s="1" t="s">
        <v>17110</v>
      </c>
      <c r="R1700" t="str">
        <f t="shared" si="769"/>
        <v>Medium</v>
      </c>
      <c r="S1700" s="1" t="s">
        <v>24</v>
      </c>
      <c r="T1700" s="1" t="str">
        <f>LEFT(S1700,FIND("-",S1700)-1)</f>
        <v xml:space="preserve">1 </v>
      </c>
      <c r="U1700" s="1" t="str">
        <f>RIGHT(S1700,FIND("-",S1700)-1)</f>
        <v>12</v>
      </c>
      <c r="V1700" s="1" t="s">
        <v>8492</v>
      </c>
      <c r="W1700" s="6" t="str">
        <f t="shared" si="772"/>
        <v>3</v>
      </c>
      <c r="X1700" t="str">
        <f t="shared" si="777"/>
        <v>March</v>
      </c>
      <c r="Y1700" s="2" t="str">
        <f t="shared" si="778"/>
        <v>10</v>
      </c>
      <c r="Z1700" s="2" t="str">
        <f t="shared" si="779"/>
        <v>October</v>
      </c>
      <c r="AA1700" s="1" t="s">
        <v>135</v>
      </c>
      <c r="AB1700" s="1" t="str">
        <f>IF(ISNUMBER(SEARCH("-",AA1700)),TRIM(LEFT(AA1700,FIND("-",AA1700)-1)),AA1700)</f>
        <v>8</v>
      </c>
      <c r="AC1700" s="1" t="str">
        <f>IF(AB1700="1", "January", IF(AB1700="2", "February", IF(AB1700="3", "March", IF(AB1700="4", "April", IF(AB1700="5", "May", IF(AB1700="6", "June", IF(AB1700="7", "July", IF(AB1700="8", "August", IF(AB1700="9", "September", IF(AB1700="10", "October", IF(AB1700="11", "November", IF(AB1700="12", "December", "Other"))))))))))))</f>
        <v>August</v>
      </c>
      <c r="AD1700" s="1" t="str">
        <f>IF(ISNUMBER(SEARCH("-",AA1700)),TRIM(RIGHT(AA1700,LEN(AA1700)-SEARCH("-",AA1700))),AA1700)</f>
        <v>10</v>
      </c>
      <c r="AE1700" s="1" t="str">
        <f>IF(AD1700="1", "January", IF(AD1700="2", "February", IF(AD1700="3", "March", IF(AD1700="4", "April", IF(AD1700="5", "May", IF(AD1700="6", "June", IF(AD1700="7", "July", IF(AD1700="8", "August", IF(AD1700="9", "September", IF(AD1700="10", "October", IF(AD1700="11", "November", IF(AD1700="12", "December", "Other"))))))))))))</f>
        <v>October</v>
      </c>
      <c r="AF1700" s="16" t="s">
        <v>24686</v>
      </c>
      <c r="AG1700" s="1" t="str">
        <f t="shared" si="755"/>
        <v xml:space="preserve">Seed </v>
      </c>
      <c r="AH1700" s="2" t="str">
        <f t="shared" si="756"/>
        <v>Sow spring in a cold frame or greenhouse. Germination can be slow. Prick out the seedlings into individual pots when they are large enough to handle and grow on in a greenhouse or cold frame for their first winter. Plant out in late spring or early summer.
Cuttings of half-ripe wood, 10 - 18 cm with a heel, July/August in a frame or shady border[4]. Very easy, they usually root within 3 weeks[K]. It is best to give the plants some protection for their first winter and then plant them out into their permanent positions in late spring or early summer.
Cuttings of young shoots in spring in a frame[15]. They usually root well within 3 weeks, prick them out into individual pots and plant them out during the summer.
Layering in summer[1].</v>
      </c>
      <c r="AI1700" s="1" t="s">
        <v>11626</v>
      </c>
      <c r="AJ1700" s="1" t="s">
        <v>26</v>
      </c>
      <c r="AK1700" s="1" t="s">
        <v>17104</v>
      </c>
      <c r="AL1700" s="1" t="str">
        <f t="shared" si="766"/>
        <v>Scented</v>
      </c>
      <c r="AM1700" s="1" t="b">
        <v>1</v>
      </c>
      <c r="AN1700" s="1" t="b">
        <v>0</v>
      </c>
      <c r="AO1700" s="1" t="b">
        <v>0</v>
      </c>
      <c r="AP1700" s="5" t="s">
        <v>54</v>
      </c>
      <c r="AQ1700" s="5" t="str">
        <f t="shared" si="757"/>
        <v>Light, Medium</v>
      </c>
      <c r="AR1700" s="1" t="s">
        <v>30</v>
      </c>
      <c r="AS1700" s="1" t="str">
        <f t="shared" si="767"/>
        <v>None</v>
      </c>
      <c r="AT1700" s="1" t="str">
        <f t="shared" si="758"/>
        <v>Full</v>
      </c>
      <c r="AU1700" s="1" t="s">
        <v>11</v>
      </c>
      <c r="AV1700" s="1" t="str">
        <f t="shared" si="759"/>
        <v>Dry, Moist</v>
      </c>
      <c r="AW1700" s="1" t="s">
        <v>12</v>
      </c>
      <c r="AX1700" s="1" t="str">
        <f t="shared" si="760"/>
        <v>Acid, Neutral, Alkaline</v>
      </c>
      <c r="AY1700" s="1" t="b">
        <v>0</v>
      </c>
      <c r="AZ1700" s="1" t="b">
        <v>1</v>
      </c>
      <c r="BA1700" s="1" t="b">
        <v>0</v>
      </c>
      <c r="BB1700" s="1" t="s">
        <v>29</v>
      </c>
      <c r="BC1700" t="str">
        <f t="shared" si="761"/>
        <v>TRUE</v>
      </c>
      <c r="BE1700" t="str">
        <f t="shared" si="762"/>
        <v>FALSE</v>
      </c>
      <c r="BF1700" s="1" t="b">
        <v>0</v>
      </c>
      <c r="BG1700" s="1" t="b">
        <v>0</v>
      </c>
      <c r="BH1700" s="1" t="b">
        <v>1</v>
      </c>
      <c r="BI1700" s="1" t="s">
        <v>30</v>
      </c>
      <c r="BJ1700" s="1" t="str">
        <f t="shared" si="763"/>
        <v>FALSE</v>
      </c>
      <c r="BL1700" t="str">
        <f t="shared" si="764"/>
        <v>FALSE</v>
      </c>
      <c r="BM1700" s="1" t="b">
        <v>0</v>
      </c>
      <c r="BN1700" s="1" t="b">
        <v>1</v>
      </c>
      <c r="BO1700" s="1">
        <f t="shared" si="768"/>
        <v>20</v>
      </c>
      <c r="BP1700" s="1" t="s">
        <v>11627</v>
      </c>
      <c r="BQ1700" s="1" cm="1">
        <f t="array" ref="BQ1700">_xlfn.IFS(BP1700="None Known",0, LEN(BP1700)&gt;500, 5,LEN(BP1700)&gt;400, 4, LEN(BP1700)&gt;300, 3, LEN(BP1700)&gt;200, 2, LEN(BP1700)&gt;1, 1)</f>
        <v>5</v>
      </c>
      <c r="BR1700" s="1" t="s">
        <v>11628</v>
      </c>
      <c r="BS1700" s="1">
        <v>4</v>
      </c>
      <c r="BT1700" s="1" t="s">
        <v>11629</v>
      </c>
      <c r="BU1700" s="1">
        <v>3</v>
      </c>
      <c r="BV1700" s="1" t="s">
        <v>11630</v>
      </c>
      <c r="BW1700" s="1" t="s">
        <v>31</v>
      </c>
      <c r="BX1700" s="1"/>
      <c r="BY1700" t="str">
        <f>_xlfn.XLOOKUP($B1700,Img_lookup!A:A,Img_lookup!B:B, "Not available")</f>
        <v>2fe257a4-6571-4b64-af9b-90f834b526c0</v>
      </c>
      <c r="BZ1700" t="str">
        <f>_xlfn.XLOOKUP($B1700,Img_lookup!A:A,Img_lookup!C:C, "Not available")</f>
        <v>2015-01-03-15.34.28 ZS PMax-Rosmarinus officinalis-1</v>
      </c>
      <c r="CA1700" t="str">
        <f>_xlfn.XLOOKUP($B1700,Img_lookup!A:A,Img_lookup!D:D, "Not available")</f>
        <v>John Rusk</v>
      </c>
      <c r="CB1700" t="str">
        <f>_xlfn.XLOOKUP($B1700,Img_lookup!A:A,Img_lookup!E:E, "https://imgur.com/aT5wafe")</f>
        <v>https://api.openverse.engineering/v1/images/2fe257a4-6571-4b64-af9b-90f834b526c0/thumb/</v>
      </c>
    </row>
    <row r="1701" spans="1:80" ht="409.6" x14ac:dyDescent="0.15">
      <c r="A1701" s="1" t="s">
        <v>476</v>
      </c>
      <c r="B1701" s="1" t="s">
        <v>8232</v>
      </c>
      <c r="C1701" s="1" t="s">
        <v>8233</v>
      </c>
      <c r="E1701" s="1" t="s">
        <v>1126</v>
      </c>
      <c r="F1701" s="1" t="s">
        <v>156</v>
      </c>
      <c r="G1701" s="1" t="s">
        <v>156</v>
      </c>
      <c r="H1701" s="11" t="str">
        <f t="shared" si="771"/>
        <v>Perennial</v>
      </c>
      <c r="J1701" s="1">
        <v>1</v>
      </c>
      <c r="L1701" t="str" cm="1">
        <f t="array" ref="L1701">_xlfn.IFS(J1701+K1701="", "Unknown", J1701+K1701&gt;3, "Large", J1701+K1701&gt;0.5, "Medium", J1701+K1701&gt;0, "Small")</f>
        <v>Medium</v>
      </c>
      <c r="N1701" cm="1">
        <f t="array" ref="N1701">IF($M1701="",INDEX($M$2:$M$2176,MATCH(1,INDEX(($A$2:$A$2176=$A1701)*($M$2:$M$2176&lt;&gt;""),0),0)),$M1701)</f>
        <v>9</v>
      </c>
      <c r="O1701" s="2" t="str">
        <f t="shared" si="765"/>
        <v>Grown indoors</v>
      </c>
      <c r="P1701" s="1" t="s">
        <v>8234</v>
      </c>
      <c r="R1701" t="str">
        <f t="shared" si="769"/>
        <v>Medium</v>
      </c>
      <c r="W1701"/>
      <c r="AF1701" s="16" t="s">
        <v>24187</v>
      </c>
      <c r="AG1701" s="1" t="str">
        <f t="shared" si="755"/>
        <v xml:space="preserve">Seed </v>
      </c>
      <c r="AH1701" s="2" t="str">
        <f t="shared" si="756"/>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I1701" s="1" t="s">
        <v>8235</v>
      </c>
      <c r="AK1701" s="1" t="s">
        <v>17104</v>
      </c>
      <c r="AL1701" s="1" t="str">
        <f t="shared" si="766"/>
        <v>Unscented</v>
      </c>
      <c r="AM1701" s="1" t="b">
        <v>0</v>
      </c>
      <c r="AN1701" s="1" t="b">
        <v>1</v>
      </c>
      <c r="AO1701" s="1" t="b">
        <v>0</v>
      </c>
      <c r="AP1701" s="5" t="s">
        <v>28</v>
      </c>
      <c r="AQ1701" s="5" t="str">
        <f t="shared" si="757"/>
        <v>Light, Medium, Heavy</v>
      </c>
      <c r="AR1701" s="1" t="s">
        <v>120</v>
      </c>
      <c r="AS1701" s="1" t="str">
        <f t="shared" si="767"/>
        <v>Partial</v>
      </c>
      <c r="AT1701" s="1" t="str">
        <f t="shared" si="758"/>
        <v>Partial</v>
      </c>
      <c r="AU1701" s="1" t="s">
        <v>11</v>
      </c>
      <c r="AV1701" s="1" t="str">
        <f t="shared" si="759"/>
        <v>Dry, Moist</v>
      </c>
      <c r="AW1701" s="1" t="s">
        <v>12</v>
      </c>
      <c r="AX1701" s="1" t="str">
        <f t="shared" si="760"/>
        <v>Acid, Neutral, Alkaline</v>
      </c>
      <c r="AY1701" s="1" t="b">
        <v>0</v>
      </c>
      <c r="AZ1701" s="1" t="b">
        <v>0</v>
      </c>
      <c r="BA1701" s="1" t="b">
        <v>0</v>
      </c>
      <c r="BC1701" t="str">
        <f t="shared" si="761"/>
        <v>FALSE</v>
      </c>
      <c r="BE1701" t="str">
        <f t="shared" si="762"/>
        <v>FALSE</v>
      </c>
      <c r="BF1701" s="1" t="b">
        <v>0</v>
      </c>
      <c r="BG1701" s="1" t="b">
        <v>0</v>
      </c>
      <c r="BH1701" s="1" t="b">
        <v>0</v>
      </c>
      <c r="BJ1701" s="1" t="str">
        <f t="shared" si="763"/>
        <v>FALSE</v>
      </c>
      <c r="BL1701" t="str">
        <f t="shared" si="764"/>
        <v>FALSE</v>
      </c>
      <c r="BM1701" s="1" t="b">
        <v>0</v>
      </c>
      <c r="BN1701" s="1" t="b">
        <v>0</v>
      </c>
      <c r="BO1701" s="1">
        <f t="shared" si="768"/>
        <v>6</v>
      </c>
      <c r="BP1701" s="1" t="s">
        <v>8236</v>
      </c>
      <c r="BQ1701" s="1" cm="1">
        <f t="array" ref="BQ1701">_xlfn.IFS(BP1701="None Known",0, LEN(BP1701)&gt;500, 5,LEN(BP1701)&gt;400, 4, LEN(BP1701)&gt;300, 3, LEN(BP1701)&gt;200, 2, LEN(BP1701)&gt;1, 1)</f>
        <v>1</v>
      </c>
      <c r="BR1701" s="1" t="s">
        <v>8237</v>
      </c>
      <c r="BS1701" s="1">
        <v>1</v>
      </c>
      <c r="BT1701" s="1" t="s">
        <v>8238</v>
      </c>
      <c r="BU1701" s="1">
        <v>2</v>
      </c>
      <c r="BW1701" s="1" t="s">
        <v>31</v>
      </c>
      <c r="BX1701" s="1"/>
      <c r="BY1701" t="str">
        <f>_xlfn.XLOOKUP($B1701,Img_lookup!A:A,Img_lookup!B:B, "Not available")</f>
        <v>cf3cdf06-9a3e-478d-98ea-879dafbeb854</v>
      </c>
      <c r="BZ1701" t="str">
        <f>_xlfn.XLOOKUP($B1701,Img_lookup!A:A,Img_lookup!C:C, "Not available")</f>
        <v>Rubia akane Nakai</v>
      </c>
      <c r="CA1701" t="str">
        <f>_xlfn.XLOOKUP($B1701,Img_lookup!A:A,Img_lookup!D:D, "Not available")</f>
        <v>Makoto Takenouchi</v>
      </c>
      <c r="CB1701" t="str">
        <f>_xlfn.XLOOKUP($B1701,Img_lookup!A:A,Img_lookup!E:E, "https://imgur.com/aT5wafe")</f>
        <v>https://api.openverse.engineering/v1/images/cf3cdf06-9a3e-478d-98ea-879dafbeb854/thumb/</v>
      </c>
    </row>
    <row r="1702" spans="1:80" ht="409.6" x14ac:dyDescent="0.15">
      <c r="A1702" s="1" t="s">
        <v>476</v>
      </c>
      <c r="B1702" s="1" t="s">
        <v>11907</v>
      </c>
      <c r="C1702" s="1" t="s">
        <v>11186</v>
      </c>
      <c r="E1702" s="1" t="s">
        <v>11908</v>
      </c>
      <c r="F1702" s="1" t="s">
        <v>156</v>
      </c>
      <c r="G1702" s="1" t="s">
        <v>156</v>
      </c>
      <c r="H1702" s="11" t="str">
        <f t="shared" si="771"/>
        <v>Perennial</v>
      </c>
      <c r="J1702" s="1">
        <v>6</v>
      </c>
      <c r="K1702" s="1">
        <v>3</v>
      </c>
      <c r="L1702" t="str" cm="1">
        <f t="array" ref="L1702">_xlfn.IFS(J1702+K1702="", "Unknown", J1702+K1702&gt;3, "Large", J1702+K1702&gt;0.5, "Medium", J1702+K1702&gt;0, "Small")</f>
        <v>Large</v>
      </c>
      <c r="M1702" s="1">
        <v>6</v>
      </c>
      <c r="N1702" cm="1">
        <f t="array" ref="N1702">IF($M1702="",INDEX($M$2:$M$2176,MATCH(1,INDEX(($A$2:$A$2176=$A1702)*($M$2:$M$2176&lt;&gt;""),0),0)),$M1702)</f>
        <v>6</v>
      </c>
      <c r="O1702" s="2" t="str">
        <f t="shared" si="765"/>
        <v>Seasonal outdoors</v>
      </c>
      <c r="P1702" s="1" t="s">
        <v>11909</v>
      </c>
      <c r="R1702" t="str">
        <f t="shared" si="769"/>
        <v>Medium</v>
      </c>
      <c r="T1702" s="1"/>
      <c r="U1702" s="1"/>
      <c r="V1702" s="1" t="s">
        <v>108</v>
      </c>
      <c r="W1702" s="6" t="str">
        <f>IF(ISNUMBER(SEARCH("-",V1702)),TRIM(LEFT(V1702,FIND("-",V1702)-1)),V1702)</f>
        <v>7</v>
      </c>
      <c r="X1702" t="str">
        <f>IF(W1702="1", "January", IF(W1702="2", "February", IF(W1702="3", "March", IF(W1702="4", "April", IF(W1702="5", "May", IF(W1702="6", "June", IF(W1702="7", "July", IF(W1702="8", "August", IF(W1702="9", "September", IF(W1702="10", "October", IF(W1702="11", "November", IF(W1702="12", "December", "Other"))))))))))))</f>
        <v>July</v>
      </c>
      <c r="Y1702" s="2" t="str">
        <f>IF(ISNUMBER(SEARCH("-",V1702)),TRIM(RIGHT(V1702,LEN(V1702)-SEARCH("-",V1702))),V1702)</f>
        <v>9</v>
      </c>
      <c r="Z1702" s="2" t="str">
        <f>IF(Y1702="1", "January", IF(Y1702="2", "February", IF(Y1702="3", "March", IF(Y1702="4", "April", IF(Y1702="5", "May", IF(Y1702="6", "June", IF(Y1702="7", "July", IF(Y1702="8", "August", IF(Y1702="9", "September", IF(Y1702="10", "October", IF(Y1702="11", "November", IF(Y1702="12", "December", "Other"))))))))))))</f>
        <v>September</v>
      </c>
      <c r="AF1702" s="16" t="s">
        <v>24187</v>
      </c>
      <c r="AG1702" s="1" t="str">
        <f t="shared" si="755"/>
        <v xml:space="preserve">Seed </v>
      </c>
      <c r="AH1702" s="2" t="str">
        <f t="shared" si="756"/>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I1702" s="1" t="s">
        <v>11910</v>
      </c>
      <c r="AK1702" s="1" t="s">
        <v>17104</v>
      </c>
      <c r="AL1702" s="1" t="str">
        <f t="shared" si="766"/>
        <v>Unscented</v>
      </c>
      <c r="AM1702" s="1" t="b">
        <v>0</v>
      </c>
      <c r="AN1702" s="1" t="b">
        <v>1</v>
      </c>
      <c r="AO1702" s="1" t="b">
        <v>0</v>
      </c>
      <c r="AP1702" s="5" t="s">
        <v>28</v>
      </c>
      <c r="AQ1702" s="5" t="str">
        <f t="shared" si="757"/>
        <v>Light, Medium, Heavy</v>
      </c>
      <c r="AR1702" s="1" t="s">
        <v>120</v>
      </c>
      <c r="AS1702" s="1" t="str">
        <f t="shared" si="767"/>
        <v>Partial</v>
      </c>
      <c r="AT1702" s="1" t="str">
        <f t="shared" si="758"/>
        <v>Partial</v>
      </c>
      <c r="AU1702" s="1" t="s">
        <v>11</v>
      </c>
      <c r="AV1702" s="1" t="str">
        <f t="shared" si="759"/>
        <v>Dry, Moist</v>
      </c>
      <c r="AW1702" s="1" t="s">
        <v>12</v>
      </c>
      <c r="AX1702" s="1" t="str">
        <f t="shared" si="760"/>
        <v>Acid, Neutral, Alkaline</v>
      </c>
      <c r="AY1702" s="1" t="b">
        <v>0</v>
      </c>
      <c r="AZ1702" s="1" t="b">
        <v>0</v>
      </c>
      <c r="BA1702" s="1" t="b">
        <v>0</v>
      </c>
      <c r="BC1702" t="str">
        <f t="shared" si="761"/>
        <v>FALSE</v>
      </c>
      <c r="BE1702" t="str">
        <f t="shared" si="762"/>
        <v>FALSE</v>
      </c>
      <c r="BF1702" s="1" t="b">
        <v>0</v>
      </c>
      <c r="BG1702" s="1" t="b">
        <v>0</v>
      </c>
      <c r="BH1702" s="1" t="b">
        <v>0</v>
      </c>
      <c r="BJ1702" s="1" t="str">
        <f t="shared" si="763"/>
        <v>FALSE</v>
      </c>
      <c r="BL1702" t="str">
        <f t="shared" si="764"/>
        <v>FALSE</v>
      </c>
      <c r="BM1702" s="1" t="b">
        <v>0</v>
      </c>
      <c r="BN1702" s="1" t="b">
        <v>0</v>
      </c>
      <c r="BO1702" s="1">
        <f t="shared" si="768"/>
        <v>10</v>
      </c>
      <c r="BP1702" s="1" t="s">
        <v>11911</v>
      </c>
      <c r="BQ1702" s="1" cm="1">
        <f t="array" ref="BQ1702">_xlfn.IFS(BP1702="None Known",0, LEN(BP1702)&gt;500, 5,LEN(BP1702)&gt;400, 4, LEN(BP1702)&gt;300, 3, LEN(BP1702)&gt;200, 2, LEN(BP1702)&gt;1, 1)</f>
        <v>1</v>
      </c>
      <c r="BR1702" s="1" t="s">
        <v>11912</v>
      </c>
      <c r="BS1702" s="1">
        <v>2</v>
      </c>
      <c r="BT1702" s="1" t="s">
        <v>11913</v>
      </c>
      <c r="BU1702" s="1">
        <v>3</v>
      </c>
      <c r="BV1702" s="1" t="s">
        <v>11194</v>
      </c>
      <c r="BW1702" s="1" t="s">
        <v>31</v>
      </c>
      <c r="BX1702" s="1"/>
      <c r="BY1702" t="str">
        <f>_xlfn.XLOOKUP($B1702,Img_lookup!A:A,Img_lookup!B:B, "Not available")</f>
        <v>022d9996-a174-4ec9-af1e-34eaf54eb0b4</v>
      </c>
      <c r="BZ1702" t="str">
        <f>_xlfn.XLOOKUP($B1702,Img_lookup!A:A,Img_lookup!C:C, "Not available")</f>
        <v>Twig Sample - Rubia cordifolia (Rubiaceae), India, 1880s</v>
      </c>
      <c r="CA1702">
        <f>_xlfn.XLOOKUP($B1702,Img_lookup!A:A,Img_lookup!D:D, "Not available")</f>
        <v>0</v>
      </c>
      <c r="CB1702" t="str">
        <f>_xlfn.XLOOKUP($B1702,Img_lookup!A:A,Img_lookup!E:E, "https://imgur.com/aT5wafe")</f>
        <v>https://api.openverse.engineering/v1/images/022d9996-a174-4ec9-af1e-34eaf54eb0b4/thumb/</v>
      </c>
    </row>
    <row r="1703" spans="1:80" ht="409.6" x14ac:dyDescent="0.15">
      <c r="A1703" s="1" t="s">
        <v>476</v>
      </c>
      <c r="B1703" s="1" t="s">
        <v>11185</v>
      </c>
      <c r="C1703" s="1" t="s">
        <v>11186</v>
      </c>
      <c r="D1703" s="1" t="s">
        <v>11187</v>
      </c>
      <c r="E1703" s="1" t="s">
        <v>11188</v>
      </c>
      <c r="F1703" s="1" t="s">
        <v>156</v>
      </c>
      <c r="G1703" s="1" t="s">
        <v>156</v>
      </c>
      <c r="H1703" s="11" t="str">
        <f t="shared" si="771"/>
        <v>Perennial</v>
      </c>
      <c r="L1703" t="e" cm="1">
        <f t="array" ref="L1703">_xlfn.IFS(J1703+K1703="", "Unknown", J1703+K1703&gt;3, "Large", J1703+K1703&gt;0.5, "Medium", J1703+K1703&gt;0, "Small")</f>
        <v>#N/A</v>
      </c>
      <c r="N1703" cm="1">
        <f t="array" ref="N1703">IF($M1703="",INDEX($M$2:$M$2176,MATCH(1,INDEX(($A$2:$A$2176=$A1703)*($M$2:$M$2176&lt;&gt;""),0),0)),$M1703)</f>
        <v>9</v>
      </c>
      <c r="O1703" s="2" t="str">
        <f t="shared" si="765"/>
        <v>Grown indoors</v>
      </c>
      <c r="P1703" s="1" t="s">
        <v>11189</v>
      </c>
      <c r="R1703" t="str">
        <f t="shared" si="769"/>
        <v>Medium</v>
      </c>
      <c r="W1703"/>
      <c r="AF1703" s="16" t="s">
        <v>24187</v>
      </c>
      <c r="AG1703" s="1" t="str">
        <f t="shared" si="755"/>
        <v xml:space="preserve">Seed </v>
      </c>
      <c r="AH1703" s="2" t="str">
        <f t="shared" si="756"/>
        <v>Best sown as soon as it is ripe in a cold frame. Stored seed can be very slow to germinate[200]. Prick out the seedlings when they are large enough to handle and grow them on in light shade in the greenhouse for the first year. Plant them out into their permanent positions in early summer.
Division in spring or at any time in the growing season if the divisions are kept well watered until established[200]. Larger divisions can be planted out direct into their permanent positions. We have found it best to pot up the smaller divisions and grow them on in a lightly shaded position in a cold frame, planting them out once they are well established in the summer.</v>
      </c>
      <c r="AI1703" s="1" t="s">
        <v>11190</v>
      </c>
      <c r="AK1703" s="1" t="s">
        <v>17104</v>
      </c>
      <c r="AL1703" s="1" t="str">
        <f t="shared" si="766"/>
        <v>Unscented</v>
      </c>
      <c r="AM1703" s="1" t="b">
        <v>0</v>
      </c>
      <c r="AN1703" s="1" t="b">
        <v>1</v>
      </c>
      <c r="AO1703" s="1" t="b">
        <v>0</v>
      </c>
      <c r="AP1703" s="5" t="s">
        <v>28</v>
      </c>
      <c r="AQ1703" s="5" t="str">
        <f t="shared" si="757"/>
        <v>Light, Medium, Heavy</v>
      </c>
      <c r="AR1703" s="1" t="s">
        <v>120</v>
      </c>
      <c r="AS1703" s="1" t="str">
        <f t="shared" si="767"/>
        <v>Partial</v>
      </c>
      <c r="AT1703" s="1" t="str">
        <f t="shared" si="758"/>
        <v>Partial</v>
      </c>
      <c r="AU1703" s="1" t="s">
        <v>11</v>
      </c>
      <c r="AV1703" s="1" t="str">
        <f t="shared" si="759"/>
        <v>Dry, Moist</v>
      </c>
      <c r="AW1703" s="1" t="s">
        <v>12</v>
      </c>
      <c r="AX1703" s="1" t="str">
        <f t="shared" si="760"/>
        <v>Acid, Neutral, Alkaline</v>
      </c>
      <c r="AY1703" s="1" t="b">
        <v>0</v>
      </c>
      <c r="AZ1703" s="1" t="b">
        <v>0</v>
      </c>
      <c r="BA1703" s="1" t="b">
        <v>0</v>
      </c>
      <c r="BC1703" t="str">
        <f t="shared" si="761"/>
        <v>FALSE</v>
      </c>
      <c r="BE1703" t="str">
        <f t="shared" si="762"/>
        <v>FALSE</v>
      </c>
      <c r="BF1703" s="1" t="b">
        <v>0</v>
      </c>
      <c r="BG1703" s="1" t="b">
        <v>0</v>
      </c>
      <c r="BH1703" s="1" t="b">
        <v>0</v>
      </c>
      <c r="BJ1703" s="1" t="str">
        <f t="shared" si="763"/>
        <v>FALSE</v>
      </c>
      <c r="BL1703" t="str">
        <f t="shared" si="764"/>
        <v>FALSE</v>
      </c>
      <c r="BM1703" s="1" t="b">
        <v>0</v>
      </c>
      <c r="BN1703" s="1" t="b">
        <v>0</v>
      </c>
      <c r="BO1703" s="1">
        <f t="shared" si="768"/>
        <v>9</v>
      </c>
      <c r="BP1703" s="1" t="s">
        <v>11191</v>
      </c>
      <c r="BQ1703" s="1" cm="1">
        <f t="array" ref="BQ1703">_xlfn.IFS(BP1703="None Known",0, LEN(BP1703)&gt;500, 5,LEN(BP1703)&gt;400, 4, LEN(BP1703)&gt;300, 3, LEN(BP1703)&gt;200, 2, LEN(BP1703)&gt;1, 1)</f>
        <v>1</v>
      </c>
      <c r="BR1703" s="1" t="s">
        <v>11192</v>
      </c>
      <c r="BS1703" s="1">
        <v>2</v>
      </c>
      <c r="BT1703" s="1" t="s">
        <v>11193</v>
      </c>
      <c r="BU1703" s="1">
        <v>2</v>
      </c>
      <c r="BV1703" s="1" t="s">
        <v>11194</v>
      </c>
      <c r="BW1703" s="1" t="s">
        <v>31</v>
      </c>
      <c r="BX1703" s="1"/>
      <c r="BY1703" t="str">
        <f>_xlfn.XLOOKUP($B1703,Img_lookup!A:A,Img_lookup!B:B, "Not available")</f>
        <v>6a7b3a16-b644-4933-95d8-3f931d7c3b29</v>
      </c>
      <c r="BZ1703" t="str">
        <f>_xlfn.XLOOKUP($B1703,Img_lookup!A:A,Img_lookup!C:C, "Not available")</f>
        <v>Rubia manjith Roxb. ex Fleming</v>
      </c>
      <c r="CA1703" t="str">
        <f>_xlfn.XLOOKUP($B1703,Img_lookup!A:A,Img_lookup!D:D, "Not available")</f>
        <v>Hiroo Kanai; Hiroshi Hara and H. Ohba</v>
      </c>
      <c r="CB1703" t="str">
        <f>_xlfn.XLOOKUP($B1703,Img_lookup!A:A,Img_lookup!E:E, "https://imgur.com/aT5wafe")</f>
        <v>https://api.openverse.engineering/v1/images/6a7b3a16-b644-4933-95d8-3f931d7c3b29/thumb/</v>
      </c>
    </row>
    <row r="1704" spans="1:80" ht="409.6" x14ac:dyDescent="0.15">
      <c r="A1704" s="1" t="s">
        <v>58</v>
      </c>
      <c r="B1704" s="1" t="s">
        <v>9689</v>
      </c>
      <c r="C1704" s="1" t="s">
        <v>9690</v>
      </c>
      <c r="D1704" s="1" t="s">
        <v>9691</v>
      </c>
      <c r="E1704" s="1" t="s">
        <v>9692</v>
      </c>
      <c r="F1704" s="1" t="s">
        <v>22</v>
      </c>
      <c r="G1704" s="1" t="s">
        <v>22</v>
      </c>
      <c r="H1704" s="11" t="str">
        <f t="shared" si="771"/>
        <v>Perennial</v>
      </c>
      <c r="I1704" s="1" t="s">
        <v>17107</v>
      </c>
      <c r="J1704" s="1">
        <v>3</v>
      </c>
      <c r="L1704" t="str" cm="1">
        <f t="array" ref="L1704">_xlfn.IFS(J1704+K1704="", "Unknown", J1704+K1704&gt;3, "Large", J1704+K1704&gt;0.5, "Medium", J1704+K1704&gt;0, "Small")</f>
        <v>Medium</v>
      </c>
      <c r="M1704" s="1">
        <v>3</v>
      </c>
      <c r="N1704" cm="1">
        <f t="array" ref="N1704">IF($M1704="",INDEX($M$2:$M$2176,MATCH(1,INDEX(($A$2:$A$2176=$A1704)*($M$2:$M$2176&lt;&gt;""),0),0)),$M1704)</f>
        <v>3</v>
      </c>
      <c r="O1704" s="2" t="str">
        <f t="shared" si="765"/>
        <v>Hardy to cold</v>
      </c>
      <c r="P1704" s="1" t="s">
        <v>9693</v>
      </c>
      <c r="Q1704" s="1" t="s">
        <v>17110</v>
      </c>
      <c r="R1704" t="str">
        <f t="shared" si="769"/>
        <v>Medium</v>
      </c>
      <c r="T1704" s="1"/>
      <c r="U1704" s="1"/>
      <c r="V1704" s="1" t="s">
        <v>1006</v>
      </c>
      <c r="W1704" s="6" t="str">
        <f t="shared" ref="W1704:W1709" si="780">IF(ISNUMBER(SEARCH("-",V1704)),TRIM(LEFT(V1704,FIND("-",V1704)-1)),V1704)</f>
        <v>5</v>
      </c>
      <c r="X1704" t="str">
        <f>IF(W1704="1", "January", IF(W1704="2", "February", IF(W1704="3", "March", IF(W1704="4", "April", IF(W1704="5", "May", IF(W1704="6", "June", IF(W1704="7", "July", IF(W1704="8", "August", IF(W1704="9", "September", IF(W1704="10", "October", IF(W1704="11", "November", IF(W1704="12", "December", "Other"))))))))))))</f>
        <v>May</v>
      </c>
      <c r="Y1704" s="2" t="str">
        <f>IF(ISNUMBER(SEARCH("-",V1704)),TRIM(RIGHT(V1704,LEN(V1704)-SEARCH("-",V1704))),V1704)</f>
        <v>7</v>
      </c>
      <c r="Z1704" s="2" t="str">
        <f>IF(Y1704="1", "January", IF(Y1704="2", "February", IF(Y1704="3", "March", IF(Y1704="4", "April", IF(Y1704="5", "May", IF(Y1704="6", "June", IF(Y1704="7", "July", IF(Y1704="8", "August", IF(Y1704="9", "September", IF(Y1704="10", "October", IF(Y1704="11", "November", IF(Y1704="12", "December", "Other"))))))))))))</f>
        <v>July</v>
      </c>
      <c r="AA1704" s="1" t="s">
        <v>427</v>
      </c>
      <c r="AB1704" s="1" t="str">
        <f>IF(ISNUMBER(SEARCH("-",AA1704)),TRIM(LEFT(AA1704,FIND("-",AA1704)-1)),AA1704)</f>
        <v>8</v>
      </c>
      <c r="AC1704" s="1" t="str">
        <f>IF(AB1704="1", "January", IF(AB1704="2", "February", IF(AB1704="3", "March", IF(AB1704="4", "April", IF(AB1704="5", "May", IF(AB1704="6", "June", IF(AB1704="7", "July", IF(AB1704="8", "August", IF(AB1704="9", "September", IF(AB1704="10", "October", IF(AB1704="11", "November", IF(AB1704="12", "December", "Other"))))))))))))</f>
        <v>August</v>
      </c>
      <c r="AD1704" s="1" t="str">
        <f>IF(ISNUMBER(SEARCH("-",AA1704)),TRIM(RIGHT(AA1704,LEN(AA1704)-SEARCH("-",AA1704))),AA1704)</f>
        <v>9</v>
      </c>
      <c r="AE1704" s="1" t="str">
        <f>IF(AD1704="1", "January", IF(AD1704="2", "February", IF(AD1704="3", "March", IF(AD1704="4", "April", IF(AD1704="5", "May", IF(AD1704="6", "June", IF(AD1704="7", "July", IF(AD1704="8", "August", IF(AD1704="9", "September", IF(AD1704="10", "October", IF(AD1704="11", "November", IF(AD1704="12", "December", "Other"))))))))))))</f>
        <v>September</v>
      </c>
      <c r="AF1704" s="16" t="s">
        <v>25029</v>
      </c>
      <c r="AG1704" s="1" t="str">
        <f t="shared" si="755"/>
        <v xml:space="preserve">Seed </v>
      </c>
      <c r="AH1704"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04" s="1" t="s">
        <v>9694</v>
      </c>
      <c r="AJ1704" s="1" t="s">
        <v>23718</v>
      </c>
      <c r="AK1704" s="1" t="s">
        <v>17104</v>
      </c>
      <c r="AL1704" s="1" t="str">
        <f t="shared" si="766"/>
        <v>Unscented</v>
      </c>
      <c r="AM1704" s="1" t="b">
        <v>0</v>
      </c>
      <c r="AN1704" s="1" t="b">
        <v>1</v>
      </c>
      <c r="AO1704" s="1" t="b">
        <v>0</v>
      </c>
      <c r="AP1704" s="5" t="s">
        <v>28</v>
      </c>
      <c r="AQ1704" s="5" t="str">
        <f t="shared" si="757"/>
        <v>Light, Medium, Heavy</v>
      </c>
      <c r="AR1704" s="1" t="s">
        <v>10</v>
      </c>
      <c r="AS1704" s="1" t="str">
        <f t="shared" si="767"/>
        <v>None, Partial</v>
      </c>
      <c r="AT1704" s="1" t="str">
        <f t="shared" si="758"/>
        <v>Partial, Full</v>
      </c>
      <c r="AU1704" s="1" t="s">
        <v>29</v>
      </c>
      <c r="AV1704" s="1" t="str">
        <f t="shared" si="759"/>
        <v>Moist</v>
      </c>
      <c r="AW1704" s="1" t="s">
        <v>12</v>
      </c>
      <c r="AX1704" s="1" t="str">
        <f t="shared" si="760"/>
        <v>Acid, Neutral, Alkaline</v>
      </c>
      <c r="AY1704" s="1" t="b">
        <v>0</v>
      </c>
      <c r="AZ1704" s="1" t="b">
        <v>0</v>
      </c>
      <c r="BA1704" s="1" t="b">
        <v>0</v>
      </c>
      <c r="BC1704" t="str">
        <f t="shared" si="761"/>
        <v>FALSE</v>
      </c>
      <c r="BE1704" t="str">
        <f t="shared" si="762"/>
        <v>FALSE</v>
      </c>
      <c r="BF1704" s="1" t="b">
        <v>0</v>
      </c>
      <c r="BG1704" s="1" t="b">
        <v>0</v>
      </c>
      <c r="BH1704" s="1" t="b">
        <v>0</v>
      </c>
      <c r="BI1704" s="1" t="s">
        <v>30</v>
      </c>
      <c r="BJ1704" s="1" t="str">
        <f t="shared" si="763"/>
        <v>FALSE</v>
      </c>
      <c r="BK1704" s="1" t="s">
        <v>77</v>
      </c>
      <c r="BL1704" t="str">
        <f t="shared" si="764"/>
        <v>TRUE</v>
      </c>
      <c r="BM1704" s="1" t="b">
        <v>0</v>
      </c>
      <c r="BN1704" s="1" t="b">
        <v>0</v>
      </c>
      <c r="BO1704" s="1">
        <f t="shared" si="768"/>
        <v>12</v>
      </c>
      <c r="BP1704" s="1" t="s">
        <v>1263</v>
      </c>
      <c r="BQ1704" s="1" cm="1">
        <f t="array" ref="BQ1704">_xlfn.IFS(BP1704="None Known",0, LEN(BP1704)&gt;500, 5,LEN(BP1704)&gt;400, 4, LEN(BP1704)&gt;300, 3, LEN(BP1704)&gt;200, 2, LEN(BP1704)&gt;1, 1)</f>
        <v>1</v>
      </c>
      <c r="BR1704" s="1" t="s">
        <v>9695</v>
      </c>
      <c r="BS1704" s="1">
        <v>3</v>
      </c>
      <c r="BT1704" s="1" t="s">
        <v>9696</v>
      </c>
      <c r="BU1704" s="1">
        <v>2</v>
      </c>
      <c r="BV1704" s="1" t="s">
        <v>9697</v>
      </c>
      <c r="BW1704" s="1" t="s">
        <v>31</v>
      </c>
      <c r="BX1704" s="1"/>
      <c r="BY1704" t="str">
        <f>_xlfn.XLOOKUP($B1704,Img_lookup!A:A,Img_lookup!B:B, "Not available")</f>
        <v>13ab919f-88a7-460c-bf8d-ba2f686c3e25</v>
      </c>
      <c r="BZ1704" t="str">
        <f>_xlfn.XLOOKUP($B1704,Img_lookup!A:A,Img_lookup!C:C, "Not available")</f>
        <v>Rubus allegheniensis Porter</v>
      </c>
      <c r="CA1704" t="str">
        <f>_xlfn.XLOOKUP($B1704,Img_lookup!A:A,Img_lookup!D:D, "Not available")</f>
        <v>Charles L. Pollard</v>
      </c>
      <c r="CB1704" t="str">
        <f>_xlfn.XLOOKUP($B1704,Img_lookup!A:A,Img_lookup!E:E, "https://imgur.com/aT5wafe")</f>
        <v>https://api.openverse.engineering/v1/images/13ab919f-88a7-460c-bf8d-ba2f686c3e25/thumb/</v>
      </c>
    </row>
    <row r="1705" spans="1:80" ht="409.6" x14ac:dyDescent="0.15">
      <c r="A1705" s="1" t="s">
        <v>58</v>
      </c>
      <c r="B1705" s="1" t="s">
        <v>14510</v>
      </c>
      <c r="C1705" s="1" t="s">
        <v>14511</v>
      </c>
      <c r="E1705" s="1" t="s">
        <v>14512</v>
      </c>
      <c r="F1705" s="1" t="s">
        <v>6</v>
      </c>
      <c r="G1705" s="1" t="s">
        <v>6</v>
      </c>
      <c r="H1705" s="11" t="str">
        <f t="shared" si="771"/>
        <v>Perennial</v>
      </c>
      <c r="J1705" s="1">
        <v>0.20000000300000001</v>
      </c>
      <c r="K1705" s="1">
        <v>1</v>
      </c>
      <c r="L1705" t="str" cm="1">
        <f t="array" ref="L1705">_xlfn.IFS(J1705+K1705="", "Unknown", J1705+K1705&gt;3, "Large", J1705+K1705&gt;0.5, "Medium", J1705+K1705&gt;0, "Small")</f>
        <v>Medium</v>
      </c>
      <c r="M1705" s="1">
        <v>1</v>
      </c>
      <c r="N1705" cm="1">
        <f t="array" ref="N1705">IF($M1705="",INDEX($M$2:$M$2176,MATCH(1,INDEX(($A$2:$A$2176=$A1705)*($M$2:$M$2176&lt;&gt;""),0),0)),$M1705)</f>
        <v>1</v>
      </c>
      <c r="O1705" s="2" t="str">
        <f t="shared" si="765"/>
        <v>Hardy to cold</v>
      </c>
      <c r="P1705" s="1" t="s">
        <v>14513</v>
      </c>
      <c r="R1705" t="str">
        <f t="shared" si="769"/>
        <v>Medium</v>
      </c>
      <c r="T1705" s="1"/>
      <c r="U1705" s="1"/>
      <c r="V1705" s="1" t="s">
        <v>307</v>
      </c>
      <c r="W1705" s="6" t="str">
        <f t="shared" si="780"/>
        <v>6</v>
      </c>
      <c r="X1705" t="str">
        <f>IF(W1705="1", "January", IF(W1705="2", "February", IF(W1705="3", "March", IF(W1705="4", "April", IF(W1705="5", "May", IF(W1705="6", "June", IF(W1705="7", "July", IF(W1705="8", "August", IF(W1705="9", "September", IF(W1705="10", "October", IF(W1705="11", "November", IF(W1705="12", "December", "Other"))))))))))))</f>
        <v>June</v>
      </c>
      <c r="Y1705" s="2" t="str">
        <f>IF(ISNUMBER(SEARCH("-",V1705)),TRIM(RIGHT(V1705,LEN(V1705)-SEARCH("-",V1705))),V1705)</f>
        <v>7</v>
      </c>
      <c r="Z1705" s="2" t="str">
        <f>IF(Y1705="1", "January", IF(Y1705="2", "February", IF(Y1705="3", "March", IF(Y1705="4", "April", IF(Y1705="5", "May", IF(Y1705="6", "June", IF(Y1705="7", "July", IF(Y1705="8", "August", IF(Y1705="9", "September", IF(Y1705="10", "October", IF(Y1705="11", "November", IF(Y1705="12", "December", "Other"))))))))))))</f>
        <v>July</v>
      </c>
      <c r="AA1705" s="1" t="s">
        <v>51</v>
      </c>
      <c r="AB1705" s="1" t="str">
        <f>IF(ISNUMBER(SEARCH("-",AA1705)),TRIM(LEFT(AA1705,FIND("-",AA1705)-1)),AA1705)</f>
        <v>7</v>
      </c>
      <c r="AC1705" s="1" t="str">
        <f>IF(AB1705="1", "January", IF(AB1705="2", "February", IF(AB1705="3", "March", IF(AB1705="4", "April", IF(AB1705="5", "May", IF(AB1705="6", "June", IF(AB1705="7", "July", IF(AB1705="8", "August", IF(AB1705="9", "September", IF(AB1705="10", "October", IF(AB1705="11", "November", IF(AB1705="12", "December", "Other"))))))))))))</f>
        <v>July</v>
      </c>
      <c r="AD1705" s="1" t="str">
        <f>IF(ISNUMBER(SEARCH("-",AA1705)),TRIM(RIGHT(AA1705,LEN(AA1705)-SEARCH("-",AA1705))),AA1705)</f>
        <v>8</v>
      </c>
      <c r="AE1705" s="1" t="str">
        <f>IF(AD1705="1", "January", IF(AD1705="2", "February", IF(AD1705="3", "March", IF(AD1705="4", "April", IF(AD1705="5", "May", IF(AD1705="6", "June", IF(AD1705="7", "July", IF(AD1705="8", "August", IF(AD1705="9", "September", IF(AD1705="10", "October", IF(AD1705="11", "November", IF(AD1705="12", "December", "Other"))))))))))))</f>
        <v>August</v>
      </c>
      <c r="AF1705" s="16" t="s">
        <v>25030</v>
      </c>
      <c r="AG1705" s="1" t="str">
        <f t="shared" si="755"/>
        <v xml:space="preserve">Seed </v>
      </c>
      <c r="AH1705"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in early spring or just before leaf-fall in the autumn[200]. Larger divisions can be planted out direct into their permanent positions. We have found it best to pot up the smaller divisions and grow them on in a lightly shaded position in a cold frame, planting them out once they are well established in the summer.</v>
      </c>
      <c r="AI1705" s="1" t="s">
        <v>14514</v>
      </c>
      <c r="AJ1705" s="1" t="s">
        <v>53</v>
      </c>
      <c r="AK1705" s="1" t="s">
        <v>17104</v>
      </c>
      <c r="AL1705" s="1" t="str">
        <f t="shared" si="766"/>
        <v>Unscented</v>
      </c>
      <c r="AM1705" s="1" t="b">
        <v>0</v>
      </c>
      <c r="AN1705" s="1" t="b">
        <v>0</v>
      </c>
      <c r="AO1705" s="1" t="b">
        <v>0</v>
      </c>
      <c r="AP1705" s="5" t="s">
        <v>28</v>
      </c>
      <c r="AQ1705" s="5" t="str">
        <f t="shared" si="757"/>
        <v>Light, Medium, Heavy</v>
      </c>
      <c r="AR1705" s="1" t="s">
        <v>30</v>
      </c>
      <c r="AS1705" s="1" t="str">
        <f t="shared" si="767"/>
        <v>None</v>
      </c>
      <c r="AT1705" s="1" t="str">
        <f t="shared" si="758"/>
        <v>Full</v>
      </c>
      <c r="AU1705" s="1" t="s">
        <v>29</v>
      </c>
      <c r="AV1705" s="1" t="str">
        <f t="shared" si="759"/>
        <v>Moist</v>
      </c>
      <c r="AW1705" s="1" t="s">
        <v>12</v>
      </c>
      <c r="AX1705" s="1" t="str">
        <f t="shared" si="760"/>
        <v>Acid, Neutral, Alkaline</v>
      </c>
      <c r="AY1705" s="1" t="b">
        <v>0</v>
      </c>
      <c r="AZ1705" s="1" t="b">
        <v>0</v>
      </c>
      <c r="BA1705" s="1" t="b">
        <v>0</v>
      </c>
      <c r="BC1705" t="str">
        <f t="shared" si="761"/>
        <v>FALSE</v>
      </c>
      <c r="BE1705" t="str">
        <f t="shared" si="762"/>
        <v>FALSE</v>
      </c>
      <c r="BF1705" s="1" t="b">
        <v>0</v>
      </c>
      <c r="BG1705" s="1" t="b">
        <v>0</v>
      </c>
      <c r="BH1705" s="1" t="b">
        <v>0</v>
      </c>
      <c r="BJ1705" s="1" t="str">
        <f t="shared" si="763"/>
        <v>FALSE</v>
      </c>
      <c r="BL1705" t="str">
        <f t="shared" si="764"/>
        <v>FALSE</v>
      </c>
      <c r="BM1705" s="1" t="b">
        <v>0</v>
      </c>
      <c r="BN1705" s="1" t="b">
        <v>0</v>
      </c>
      <c r="BO1705" s="1">
        <f t="shared" si="768"/>
        <v>13</v>
      </c>
      <c r="BP1705" s="1" t="s">
        <v>1263</v>
      </c>
      <c r="BQ1705" s="1" cm="1">
        <f t="array" ref="BQ1705">_xlfn.IFS(BP1705="None Known",0, LEN(BP1705)&gt;500, 5,LEN(BP1705)&gt;400, 4, LEN(BP1705)&gt;300, 3, LEN(BP1705)&gt;200, 2, LEN(BP1705)&gt;1, 1)</f>
        <v>1</v>
      </c>
      <c r="BR1705" s="1" t="s">
        <v>14515</v>
      </c>
      <c r="BS1705" s="1">
        <v>4</v>
      </c>
      <c r="BT1705" s="1" t="s">
        <v>31</v>
      </c>
      <c r="BU1705" s="1">
        <v>0</v>
      </c>
      <c r="BV1705" s="1" t="s">
        <v>14516</v>
      </c>
      <c r="BW1705" s="1" t="s">
        <v>31</v>
      </c>
      <c r="BX1705" s="1"/>
      <c r="BY1705" t="str">
        <f>_xlfn.XLOOKUP($B1705,Img_lookup!A:A,Img_lookup!B:B, "Not available")</f>
        <v>74bb22b6-6b02-4f04-8726-cbb3dc3c5ae0</v>
      </c>
      <c r="BZ1705" t="str">
        <f>_xlfn.XLOOKUP($B1705,Img_lookup!A:A,Img_lookup!C:C, "Not available")</f>
        <v>Rubus arcticus L.</v>
      </c>
      <c r="CA1705" t="str">
        <f>_xlfn.XLOOKUP($B1705,Img_lookup!A:A,Img_lookup!D:D, "Not available")</f>
        <v>Rebecca H. Smith</v>
      </c>
      <c r="CB1705" t="str">
        <f>_xlfn.XLOOKUP($B1705,Img_lookup!A:A,Img_lookup!E:E, "https://imgur.com/aT5wafe")</f>
        <v>https://api.openverse.engineering/v1/images/74bb22b6-6b02-4f04-8726-cbb3dc3c5ae0/thumb/</v>
      </c>
    </row>
    <row r="1706" spans="1:80" ht="409.6" x14ac:dyDescent="0.15">
      <c r="A1706" s="1" t="s">
        <v>58</v>
      </c>
      <c r="B1706" s="1" t="s">
        <v>4090</v>
      </c>
      <c r="C1706" s="1" t="s">
        <v>4091</v>
      </c>
      <c r="E1706" s="1" t="s">
        <v>4092</v>
      </c>
      <c r="F1706" s="1" t="s">
        <v>22</v>
      </c>
      <c r="G1706" s="1" t="s">
        <v>22</v>
      </c>
      <c r="H1706" s="11" t="str">
        <f t="shared" si="771"/>
        <v>Perennial</v>
      </c>
      <c r="I1706" s="1" t="s">
        <v>17107</v>
      </c>
      <c r="J1706" s="1">
        <v>0.20000000300000001</v>
      </c>
      <c r="K1706" s="1">
        <v>1</v>
      </c>
      <c r="L1706" t="str" cm="1">
        <f t="array" ref="L1706">_xlfn.IFS(J1706+K1706="", "Unknown", J1706+K1706&gt;3, "Large", J1706+K1706&gt;0.5, "Medium", J1706+K1706&gt;0, "Small")</f>
        <v>Medium</v>
      </c>
      <c r="M1706" s="1">
        <v>5</v>
      </c>
      <c r="N1706" cm="1">
        <f t="array" ref="N1706">IF($M1706="",INDEX($M$2:$M$2176,MATCH(1,INDEX(($A$2:$A$2176=$A1706)*($M$2:$M$2176&lt;&gt;""),0),0)),$M1706)</f>
        <v>5</v>
      </c>
      <c r="O1706" s="2" t="str">
        <f t="shared" si="765"/>
        <v>Seasonal outdoors</v>
      </c>
      <c r="P1706" s="1" t="s">
        <v>4093</v>
      </c>
      <c r="R1706" t="str">
        <f t="shared" si="769"/>
        <v>Medium</v>
      </c>
      <c r="T1706" s="1"/>
      <c r="U1706" s="1"/>
      <c r="V1706" s="1" t="s">
        <v>134</v>
      </c>
      <c r="W1706" s="6" t="str">
        <f t="shared" si="780"/>
        <v>6</v>
      </c>
      <c r="X1706" t="str">
        <f>IF(W1706="1", "January", IF(W1706="2", "February", IF(W1706="3", "March", IF(W1706="4", "April", IF(W1706="5", "May", IF(W1706="6", "June", IF(W1706="7", "July", IF(W1706="8", "August", IF(W1706="9", "September", IF(W1706="10", "October", IF(W1706="11", "November", IF(W1706="12", "December", "Other"))))))))))))</f>
        <v>June</v>
      </c>
      <c r="Y1706" s="2" t="str">
        <f>IF(ISNUMBER(SEARCH("-",V1706)),TRIM(RIGHT(V1706,LEN(V1706)-SEARCH("-",V1706))),V1706)</f>
        <v>9</v>
      </c>
      <c r="Z1706" s="2" t="str">
        <f>IF(Y1706="1", "January", IF(Y1706="2", "February", IF(Y1706="3", "March", IF(Y1706="4", "April", IF(Y1706="5", "May", IF(Y1706="6", "June", IF(Y1706="7", "July", IF(Y1706="8", "August", IF(Y1706="9", "September", IF(Y1706="10", "October", IF(Y1706="11", "November", IF(Y1706="12", "December", "Other"))))))))))))</f>
        <v>September</v>
      </c>
      <c r="AA1706" s="1" t="s">
        <v>108</v>
      </c>
      <c r="AB1706" s="1" t="str">
        <f>IF(ISNUMBER(SEARCH("-",AA1706)),TRIM(LEFT(AA1706,FIND("-",AA1706)-1)),AA1706)</f>
        <v>7</v>
      </c>
      <c r="AC1706" s="1" t="str">
        <f>IF(AB1706="1", "January", IF(AB1706="2", "February", IF(AB1706="3", "March", IF(AB1706="4", "April", IF(AB1706="5", "May", IF(AB1706="6", "June", IF(AB1706="7", "July", IF(AB1706="8", "August", IF(AB1706="9", "September", IF(AB1706="10", "October", IF(AB1706="11", "November", IF(AB1706="12", "December", "Other"))))))))))))</f>
        <v>July</v>
      </c>
      <c r="AD1706" s="1" t="str">
        <f>IF(ISNUMBER(SEARCH("-",AA1706)),TRIM(RIGHT(AA1706,LEN(AA1706)-SEARCH("-",AA1706))),AA1706)</f>
        <v>9</v>
      </c>
      <c r="AE1706" s="1" t="str">
        <f>IF(AD1706="1", "January", IF(AD1706="2", "February", IF(AD1706="3", "March", IF(AD1706="4", "April", IF(AD1706="5", "May", IF(AD1706="6", "June", IF(AD1706="7", "July", IF(AD1706="8", "August", IF(AD1706="9", "September", IF(AD1706="10", "October", IF(AD1706="11", "November", IF(AD1706="12", "December", "Other"))))))))))))</f>
        <v>September</v>
      </c>
      <c r="AF1706" s="16" t="s">
        <v>25029</v>
      </c>
      <c r="AG1706" s="1" t="str">
        <f t="shared" si="755"/>
        <v xml:space="preserve">Seed </v>
      </c>
      <c r="AH1706"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06" s="1" t="s">
        <v>4094</v>
      </c>
      <c r="AJ1706" s="1" t="s">
        <v>23849</v>
      </c>
      <c r="AK1706" s="1" t="s">
        <v>17104</v>
      </c>
      <c r="AL1706" s="1" t="str">
        <f t="shared" si="766"/>
        <v>Unscented</v>
      </c>
      <c r="AM1706" s="1" t="b">
        <v>0</v>
      </c>
      <c r="AN1706" s="1" t="b">
        <v>1</v>
      </c>
      <c r="AO1706" s="1" t="b">
        <v>0</v>
      </c>
      <c r="AP1706" s="5" t="s">
        <v>28</v>
      </c>
      <c r="AQ1706" s="5" t="str">
        <f t="shared" si="757"/>
        <v>Light, Medium, Heavy</v>
      </c>
      <c r="AR1706" s="1" t="s">
        <v>10</v>
      </c>
      <c r="AS1706" s="1" t="str">
        <f t="shared" si="767"/>
        <v>None, Partial</v>
      </c>
      <c r="AT1706" s="1" t="str">
        <f t="shared" si="758"/>
        <v>Partial, Full</v>
      </c>
      <c r="AU1706" s="1" t="s">
        <v>29</v>
      </c>
      <c r="AV1706" s="1" t="str">
        <f t="shared" si="759"/>
        <v>Moist</v>
      </c>
      <c r="AW1706" s="1" t="s">
        <v>12</v>
      </c>
      <c r="AX1706" s="1" t="str">
        <f t="shared" si="760"/>
        <v>Acid, Neutral, Alkaline</v>
      </c>
      <c r="AY1706" s="1" t="b">
        <v>0</v>
      </c>
      <c r="AZ1706" s="1" t="b">
        <v>1</v>
      </c>
      <c r="BA1706" s="1" t="b">
        <v>0</v>
      </c>
      <c r="BC1706" t="str">
        <f t="shared" si="761"/>
        <v>FALSE</v>
      </c>
      <c r="BE1706" t="str">
        <f t="shared" si="762"/>
        <v>FALSE</v>
      </c>
      <c r="BF1706" s="1" t="b">
        <v>0</v>
      </c>
      <c r="BG1706" s="1" t="b">
        <v>0</v>
      </c>
      <c r="BH1706" s="1" t="b">
        <v>0</v>
      </c>
      <c r="BJ1706" s="1" t="str">
        <f t="shared" si="763"/>
        <v>FALSE</v>
      </c>
      <c r="BK1706" s="1" t="s">
        <v>77</v>
      </c>
      <c r="BL1706" t="str">
        <f t="shared" si="764"/>
        <v>TRUE</v>
      </c>
      <c r="BM1706" s="1" t="b">
        <v>0</v>
      </c>
      <c r="BN1706" s="1" t="b">
        <v>0</v>
      </c>
      <c r="BO1706" s="1">
        <f t="shared" si="768"/>
        <v>7</v>
      </c>
      <c r="BP1706" s="1" t="s">
        <v>1263</v>
      </c>
      <c r="BQ1706" s="1" cm="1">
        <f t="array" ref="BQ1706">_xlfn.IFS(BP1706="None Known",0, LEN(BP1706)&gt;500, 5,LEN(BP1706)&gt;400, 4, LEN(BP1706)&gt;300, 3, LEN(BP1706)&gt;200, 2, LEN(BP1706)&gt;1, 1)</f>
        <v>1</v>
      </c>
      <c r="BR1706" s="1" t="s">
        <v>4095</v>
      </c>
      <c r="BS1706" s="1">
        <v>2</v>
      </c>
      <c r="BT1706" s="1" t="s">
        <v>31</v>
      </c>
      <c r="BU1706" s="1">
        <v>0</v>
      </c>
      <c r="BV1706" s="1" t="s">
        <v>1039</v>
      </c>
      <c r="BW1706" s="1" t="s">
        <v>31</v>
      </c>
      <c r="BX1706" s="1"/>
      <c r="BY1706" t="str">
        <f>_xlfn.XLOOKUP($B1706,Img_lookup!A:A,Img_lookup!B:B, "Not available")</f>
        <v>7607a047-2033-4ea2-9f33-281a5e118c24</v>
      </c>
      <c r="BZ1706" t="str">
        <f>_xlfn.XLOOKUP($B1706,Img_lookup!A:A,Img_lookup!C:C, "Not available")</f>
        <v>1. Blackberry (Rubus fruticosus) 2. Dewberry (Rubus caesius) ill</v>
      </c>
      <c r="CA1706" t="str">
        <f>_xlfn.XLOOKUP($B1706,Img_lookup!A:A,Img_lookup!D:D, "Not available")</f>
        <v>Free Public Domain Illustrations by rawpixel</v>
      </c>
      <c r="CB1706" t="str">
        <f>_xlfn.XLOOKUP($B1706,Img_lookup!A:A,Img_lookup!E:E, "https://imgur.com/aT5wafe")</f>
        <v>https://api.openverse.engineering/v1/images/7607a047-2033-4ea2-9f33-281a5e118c24/thumb/</v>
      </c>
    </row>
    <row r="1707" spans="1:80" ht="409.6" x14ac:dyDescent="0.15">
      <c r="A1707" s="1" t="s">
        <v>58</v>
      </c>
      <c r="B1707" s="1" t="s">
        <v>16052</v>
      </c>
      <c r="C1707" s="1" t="s">
        <v>16053</v>
      </c>
      <c r="D1707" s="1" t="s">
        <v>16054</v>
      </c>
      <c r="E1707" s="1" t="s">
        <v>16055</v>
      </c>
      <c r="F1707" s="1" t="s">
        <v>22</v>
      </c>
      <c r="G1707" s="1" t="s">
        <v>22</v>
      </c>
      <c r="H1707" s="11" t="str">
        <f t="shared" si="771"/>
        <v>Perennial</v>
      </c>
      <c r="I1707" s="1" t="s">
        <v>17107</v>
      </c>
      <c r="J1707" s="1">
        <v>2.5</v>
      </c>
      <c r="L1707" t="str" cm="1">
        <f t="array" ref="L1707">_xlfn.IFS(J1707+K1707="", "Unknown", J1707+K1707&gt;3, "Large", J1707+K1707&gt;0.5, "Medium", J1707+K1707&gt;0, "Small")</f>
        <v>Medium</v>
      </c>
      <c r="M1707" s="1">
        <v>3</v>
      </c>
      <c r="N1707" cm="1">
        <f t="array" ref="N1707">IF($M1707="",INDEX($M$2:$M$2176,MATCH(1,INDEX(($A$2:$A$2176=$A1707)*($M$2:$M$2176&lt;&gt;""),0),0)),$M1707)</f>
        <v>3</v>
      </c>
      <c r="O1707" s="2" t="str">
        <f t="shared" si="765"/>
        <v>Hardy to cold</v>
      </c>
      <c r="P1707" s="1" t="s">
        <v>16056</v>
      </c>
      <c r="R1707" t="str">
        <f t="shared" si="769"/>
        <v>Medium</v>
      </c>
      <c r="T1707" s="1"/>
      <c r="U1707" s="1"/>
      <c r="V1707" s="1">
        <v>7</v>
      </c>
      <c r="W1707" s="6">
        <f t="shared" si="780"/>
        <v>7</v>
      </c>
      <c r="X1707" t="str">
        <f>IF(W1707=1, "January", IF(W1707=2, "February", IF(W1707=3, "March", IF(W1707=4, "April", IF(W1707=5, "May", IF(W1707=6, "June", IF(W1707=7, "July", IF(W1707=8, "August", IF(W1707=9, "September", IF(W1707=10, "October", IF(W1707=11, "November", IF(W1707=12, "December", "Other"))))))))))))</f>
        <v>July</v>
      </c>
      <c r="AF1707" s="16" t="s">
        <v>25029</v>
      </c>
      <c r="AG1707" s="1" t="str">
        <f t="shared" si="755"/>
        <v xml:space="preserve">Seed </v>
      </c>
      <c r="AH1707"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07" s="1" t="s">
        <v>16057</v>
      </c>
      <c r="AJ1707" s="1" t="s">
        <v>16058</v>
      </c>
      <c r="AK1707" s="1" t="s">
        <v>17104</v>
      </c>
      <c r="AL1707" s="1" t="str">
        <f t="shared" si="766"/>
        <v>Unscented</v>
      </c>
      <c r="AM1707" s="1" t="b">
        <v>0</v>
      </c>
      <c r="AN1707" s="1" t="b">
        <v>1</v>
      </c>
      <c r="AO1707" s="1" t="b">
        <v>0</v>
      </c>
      <c r="AP1707" s="5" t="s">
        <v>28</v>
      </c>
      <c r="AQ1707" s="5" t="str">
        <f t="shared" si="757"/>
        <v>Light, Medium, Heavy</v>
      </c>
      <c r="AR1707" s="1" t="s">
        <v>10</v>
      </c>
      <c r="AS1707" s="1" t="str">
        <f t="shared" si="767"/>
        <v>None, Partial</v>
      </c>
      <c r="AT1707" s="1" t="str">
        <f t="shared" si="758"/>
        <v>Partial, Full</v>
      </c>
      <c r="AU1707" s="1" t="s">
        <v>29</v>
      </c>
      <c r="AV1707" s="1" t="str">
        <f t="shared" si="759"/>
        <v>Moist</v>
      </c>
      <c r="AW1707" s="1" t="s">
        <v>12</v>
      </c>
      <c r="AX1707" s="1" t="str">
        <f t="shared" si="760"/>
        <v>Acid, Neutral, Alkaline</v>
      </c>
      <c r="AY1707" s="1" t="b">
        <v>0</v>
      </c>
      <c r="AZ1707" s="1" t="b">
        <v>0</v>
      </c>
      <c r="BA1707" s="1" t="b">
        <v>0</v>
      </c>
      <c r="BC1707" t="str">
        <f t="shared" si="761"/>
        <v>FALSE</v>
      </c>
      <c r="BE1707" t="str">
        <f t="shared" si="762"/>
        <v>FALSE</v>
      </c>
      <c r="BF1707" s="1" t="b">
        <v>0</v>
      </c>
      <c r="BG1707" s="1" t="b">
        <v>0</v>
      </c>
      <c r="BH1707" s="1" t="b">
        <v>0</v>
      </c>
      <c r="BJ1707" s="1" t="str">
        <f t="shared" si="763"/>
        <v>FALSE</v>
      </c>
      <c r="BL1707" t="str">
        <f t="shared" si="764"/>
        <v>FALSE</v>
      </c>
      <c r="BM1707" s="1" t="b">
        <v>0</v>
      </c>
      <c r="BN1707" s="1" t="b">
        <v>0</v>
      </c>
      <c r="BO1707" s="1">
        <f t="shared" si="768"/>
        <v>14</v>
      </c>
      <c r="BP1707" s="1" t="s">
        <v>1263</v>
      </c>
      <c r="BQ1707" s="1" cm="1">
        <f t="array" ref="BQ1707">_xlfn.IFS(BP1707="None Known",0, LEN(BP1707)&gt;500, 5,LEN(BP1707)&gt;400, 4, LEN(BP1707)&gt;300, 3, LEN(BP1707)&gt;200, 2, LEN(BP1707)&gt;1, 1)</f>
        <v>1</v>
      </c>
      <c r="BR1707" s="1" t="s">
        <v>16059</v>
      </c>
      <c r="BS1707" s="1">
        <v>4</v>
      </c>
      <c r="BT1707" s="1" t="s">
        <v>16060</v>
      </c>
      <c r="BU1707" s="1">
        <v>1</v>
      </c>
      <c r="BV1707" s="1" t="s">
        <v>2101</v>
      </c>
      <c r="BW1707" s="1" t="s">
        <v>31</v>
      </c>
      <c r="BX1707" s="1"/>
      <c r="BY1707" t="str">
        <f>_xlfn.XLOOKUP($B1707,Img_lookup!A:A,Img_lookup!B:B, "Not available")</f>
        <v>e19b104c-9733-44aa-8111-1a826a351564</v>
      </c>
      <c r="BZ1707" t="str">
        <f>_xlfn.XLOOKUP($B1707,Img_lookup!A:A,Img_lookup!C:C, "Not available")</f>
        <v>Rubus canadensis L.</v>
      </c>
      <c r="CA1707" t="str">
        <f>_xlfn.XLOOKUP($B1707,Img_lookup!A:A,Img_lookup!D:D, "Not available")</f>
        <v>-- Marie-Victorin; B. Boivin; Marcel Raymond and J. Kucyniak</v>
      </c>
      <c r="CB1707" t="str">
        <f>_xlfn.XLOOKUP($B1707,Img_lookup!A:A,Img_lookup!E:E, "https://imgur.com/aT5wafe")</f>
        <v>https://api.openverse.engineering/v1/images/e19b104c-9733-44aa-8111-1a826a351564/thumb/</v>
      </c>
    </row>
    <row r="1708" spans="1:80" ht="409.6" x14ac:dyDescent="0.15">
      <c r="A1708" s="1" t="s">
        <v>58</v>
      </c>
      <c r="B1708" s="1" t="s">
        <v>7768</v>
      </c>
      <c r="C1708" s="1" t="s">
        <v>7769</v>
      </c>
      <c r="E1708" s="1" t="s">
        <v>7770</v>
      </c>
      <c r="F1708" s="1" t="s">
        <v>6</v>
      </c>
      <c r="G1708" s="1" t="s">
        <v>6</v>
      </c>
      <c r="H1708" s="11" t="str">
        <f t="shared" si="771"/>
        <v>Perennial</v>
      </c>
      <c r="J1708" s="1">
        <v>0.30000001199999998</v>
      </c>
      <c r="K1708" s="1">
        <v>1</v>
      </c>
      <c r="L1708" t="str" cm="1">
        <f t="array" ref="L1708">_xlfn.IFS(J1708+K1708="", "Unknown", J1708+K1708&gt;3, "Large", J1708+K1708&gt;0.5, "Medium", J1708+K1708&gt;0, "Small")</f>
        <v>Medium</v>
      </c>
      <c r="M1708" s="1">
        <v>2</v>
      </c>
      <c r="N1708" cm="1">
        <f t="array" ref="N1708">IF($M1708="",INDEX($M$2:$M$2176,MATCH(1,INDEX(($A$2:$A$2176=$A1708)*($M$2:$M$2176&lt;&gt;""),0),0)),$M1708)</f>
        <v>2</v>
      </c>
      <c r="O1708" s="2" t="str">
        <f t="shared" si="765"/>
        <v>Hardy to cold</v>
      </c>
      <c r="P1708" s="1" t="s">
        <v>7771</v>
      </c>
      <c r="R1708" t="str">
        <f t="shared" si="769"/>
        <v>Medium</v>
      </c>
      <c r="T1708" s="1"/>
      <c r="U1708" s="1"/>
      <c r="V1708" s="1" t="s">
        <v>322</v>
      </c>
      <c r="W1708" s="6" t="str">
        <f t="shared" si="780"/>
        <v>6</v>
      </c>
      <c r="X1708" t="str">
        <f>IF(W1708="1", "January", IF(W1708="2", "February", IF(W1708="3", "March", IF(W1708="4", "April", IF(W1708="5", "May", IF(W1708="6", "June", IF(W1708="7", "July", IF(W1708="8", "August", IF(W1708="9", "September", IF(W1708="10", "October", IF(W1708="11", "November", IF(W1708="12", "December", "Other"))))))))))))</f>
        <v>June</v>
      </c>
      <c r="Y1708" s="2" t="str">
        <f>IF(ISNUMBER(SEARCH("-",V1708)),TRIM(RIGHT(V1708,LEN(V1708)-SEARCH("-",V1708))),V1708)</f>
        <v>8</v>
      </c>
      <c r="Z1708" s="2" t="str">
        <f>IF(Y1708="1", "January", IF(Y1708="2", "February", IF(Y1708="3", "March", IF(Y1708="4", "April", IF(Y1708="5", "May", IF(Y1708="6", "June", IF(Y1708="7", "July", IF(Y1708="8", "August", IF(Y1708="9", "September", IF(Y1708="10", "October", IF(Y1708="11", "November", IF(Y1708="12", "December", "Other"))))))))))))</f>
        <v>August</v>
      </c>
      <c r="AA1708" s="1" t="s">
        <v>108</v>
      </c>
      <c r="AB1708" s="1" t="str">
        <f>IF(ISNUMBER(SEARCH("-",AA1708)),TRIM(LEFT(AA1708,FIND("-",AA1708)-1)),AA1708)</f>
        <v>7</v>
      </c>
      <c r="AC1708" s="1" t="str">
        <f>IF(AB1708="1", "January", IF(AB1708="2", "February", IF(AB1708="3", "March", IF(AB1708="4", "April", IF(AB1708="5", "May", IF(AB1708="6", "June", IF(AB1708="7", "July", IF(AB1708="8", "August", IF(AB1708="9", "September", IF(AB1708="10", "October", IF(AB1708="11", "November", IF(AB1708="12", "December", "Other"))))))))))))</f>
        <v>July</v>
      </c>
      <c r="AD1708" s="1" t="str">
        <f>IF(ISNUMBER(SEARCH("-",AA1708)),TRIM(RIGHT(AA1708,LEN(AA1708)-SEARCH("-",AA1708))),AA1708)</f>
        <v>9</v>
      </c>
      <c r="AE1708" s="1" t="str">
        <f>IF(AD1708="1", "January", IF(AD1708="2", "February", IF(AD1708="3", "March", IF(AD1708="4", "April", IF(AD1708="5", "May", IF(AD1708="6", "June", IF(AD1708="7", "July", IF(AD1708="8", "August", IF(AD1708="9", "September", IF(AD1708="10", "October", IF(AD1708="11", "November", IF(AD1708="12", "December", "Other"))))))))))))</f>
        <v>September</v>
      </c>
      <c r="AF1708" s="16" t="s">
        <v>25031</v>
      </c>
      <c r="AG1708" s="1" t="str">
        <f t="shared" si="755"/>
        <v xml:space="preserve">Seed </v>
      </c>
      <c r="AH1708"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Division in early spring or just before leaf-fall in the autumn[200].</v>
      </c>
      <c r="AI1708" s="1" t="s">
        <v>7772</v>
      </c>
      <c r="AJ1708" s="1" t="s">
        <v>23802</v>
      </c>
      <c r="AK1708" s="1" t="s">
        <v>17105</v>
      </c>
      <c r="AL1708" s="1" t="str">
        <f t="shared" si="766"/>
        <v>Unscented</v>
      </c>
      <c r="AM1708" s="1" t="b">
        <v>0</v>
      </c>
      <c r="AN1708" s="1" t="b">
        <v>0</v>
      </c>
      <c r="AO1708" s="1" t="b">
        <v>0</v>
      </c>
      <c r="AP1708" s="5" t="s">
        <v>28</v>
      </c>
      <c r="AQ1708" s="5" t="str">
        <f t="shared" si="757"/>
        <v>Light, Medium, Heavy</v>
      </c>
      <c r="AR1708" s="1" t="s">
        <v>30</v>
      </c>
      <c r="AS1708" s="1" t="str">
        <f t="shared" si="767"/>
        <v>None</v>
      </c>
      <c r="AT1708" s="1" t="str">
        <f t="shared" si="758"/>
        <v>Full</v>
      </c>
      <c r="AU1708" s="1" t="s">
        <v>402</v>
      </c>
      <c r="AV1708" s="1" t="str">
        <f t="shared" si="759"/>
        <v>Moist, Wet/Water</v>
      </c>
      <c r="AW1708" s="1" t="s">
        <v>123</v>
      </c>
      <c r="AX1708" s="1" t="str">
        <f t="shared" si="760"/>
        <v>Acid, Neutral</v>
      </c>
      <c r="AY1708" s="1" t="b">
        <v>1</v>
      </c>
      <c r="AZ1708" s="1" t="b">
        <v>0</v>
      </c>
      <c r="BA1708" s="1" t="b">
        <v>0</v>
      </c>
      <c r="BC1708" t="str">
        <f t="shared" si="761"/>
        <v>FALSE</v>
      </c>
      <c r="BE1708" t="str">
        <f t="shared" si="762"/>
        <v>FALSE</v>
      </c>
      <c r="BF1708" s="1" t="b">
        <v>0</v>
      </c>
      <c r="BG1708" s="1" t="b">
        <v>0</v>
      </c>
      <c r="BH1708" s="1" t="b">
        <v>0</v>
      </c>
      <c r="BJ1708" s="1" t="str">
        <f t="shared" si="763"/>
        <v>FALSE</v>
      </c>
      <c r="BK1708" s="1" t="s">
        <v>30</v>
      </c>
      <c r="BL1708" t="str">
        <f t="shared" si="764"/>
        <v>FALSE</v>
      </c>
      <c r="BM1708" s="1" t="b">
        <v>0</v>
      </c>
      <c r="BN1708" s="1" t="b">
        <v>0</v>
      </c>
      <c r="BO1708" s="1">
        <f t="shared" si="768"/>
        <v>14</v>
      </c>
      <c r="BP1708" s="1" t="s">
        <v>1263</v>
      </c>
      <c r="BQ1708" s="1" cm="1">
        <f t="array" ref="BQ1708">_xlfn.IFS(BP1708="None Known",0, LEN(BP1708)&gt;500, 5,LEN(BP1708)&gt;400, 4, LEN(BP1708)&gt;300, 3, LEN(BP1708)&gt;200, 2, LEN(BP1708)&gt;1, 1)</f>
        <v>1</v>
      </c>
      <c r="BR1708" s="1" t="s">
        <v>7773</v>
      </c>
      <c r="BS1708" s="1">
        <v>4</v>
      </c>
      <c r="BT1708" s="1" t="s">
        <v>7774</v>
      </c>
      <c r="BU1708" s="1">
        <v>1</v>
      </c>
      <c r="BV1708" s="1" t="s">
        <v>6382</v>
      </c>
      <c r="BW1708" s="1" t="s">
        <v>31</v>
      </c>
      <c r="BX1708" s="1"/>
      <c r="BY1708" t="str">
        <f>_xlfn.XLOOKUP($B1708,Img_lookup!A:A,Img_lookup!B:B, "Not available")</f>
        <v>22df7183-ddb3-4dbc-bfd1-92be26986daa</v>
      </c>
      <c r="BZ1708" t="str">
        <f>_xlfn.XLOOKUP($B1708,Img_lookup!A:A,Img_lookup!C:C, "Not available")</f>
        <v>Rubus chamaemorus - Cloudberry</v>
      </c>
      <c r="CA1708" t="str">
        <f>_xlfn.XLOOKUP($B1708,Img_lookup!A:A,Img_lookup!D:D, "Not available")</f>
        <v>S. Rae</v>
      </c>
      <c r="CB1708" t="str">
        <f>_xlfn.XLOOKUP($B1708,Img_lookup!A:A,Img_lookup!E:E, "https://imgur.com/aT5wafe")</f>
        <v>https://api.openverse.engineering/v1/images/22df7183-ddb3-4dbc-bfd1-92be26986daa/thumb/</v>
      </c>
    </row>
    <row r="1709" spans="1:80" ht="409.6" x14ac:dyDescent="0.15">
      <c r="A1709" s="1" t="s">
        <v>58</v>
      </c>
      <c r="B1709" s="1" t="s">
        <v>5589</v>
      </c>
      <c r="C1709" s="1" t="s">
        <v>5590</v>
      </c>
      <c r="D1709" s="1" t="s">
        <v>5591</v>
      </c>
      <c r="E1709" s="1" t="s">
        <v>1126</v>
      </c>
      <c r="F1709" s="1" t="s">
        <v>22</v>
      </c>
      <c r="G1709" s="1" t="s">
        <v>22</v>
      </c>
      <c r="H1709" s="11" t="str">
        <f t="shared" si="771"/>
        <v>Perennial</v>
      </c>
      <c r="I1709" s="1" t="s">
        <v>17107</v>
      </c>
      <c r="J1709" s="1">
        <v>3</v>
      </c>
      <c r="K1709" s="1">
        <v>3</v>
      </c>
      <c r="L1709" t="str" cm="1">
        <f t="array" ref="L1709">_xlfn.IFS(J1709+K1709="", "Unknown", J1709+K1709&gt;3, "Large", J1709+K1709&gt;0.5, "Medium", J1709+K1709&gt;0, "Small")</f>
        <v>Large</v>
      </c>
      <c r="M1709" s="1">
        <v>6</v>
      </c>
      <c r="N1709" cm="1">
        <f t="array" ref="N1709">IF($M1709="",INDEX($M$2:$M$2176,MATCH(1,INDEX(($A$2:$A$2176=$A1709)*($M$2:$M$2176&lt;&gt;""),0),0)),$M1709)</f>
        <v>6</v>
      </c>
      <c r="O1709" s="2" t="str">
        <f t="shared" si="765"/>
        <v>Seasonal outdoors</v>
      </c>
      <c r="P1709" s="1" t="s">
        <v>5592</v>
      </c>
      <c r="R1709" t="str">
        <f t="shared" si="769"/>
        <v>Medium</v>
      </c>
      <c r="T1709" s="1"/>
      <c r="U1709" s="1"/>
      <c r="V1709" s="1" t="s">
        <v>51</v>
      </c>
      <c r="W1709" s="6" t="str">
        <f t="shared" si="780"/>
        <v>7</v>
      </c>
      <c r="X1709" t="str">
        <f>IF(W1709="1", "January", IF(W1709="2", "February", IF(W1709="3", "March", IF(W1709="4", "April", IF(W1709="5", "May", IF(W1709="6", "June", IF(W1709="7", "July", IF(W1709="8", "August", IF(W1709="9", "September", IF(W1709="10", "October", IF(W1709="11", "November", IF(W1709="12", "December", "Other"))))))))))))</f>
        <v>July</v>
      </c>
      <c r="Y1709" s="2" t="str">
        <f>IF(ISNUMBER(SEARCH("-",V1709)),TRIM(RIGHT(V1709,LEN(V1709)-SEARCH("-",V1709))),V1709)</f>
        <v>8</v>
      </c>
      <c r="Z1709" s="2" t="str">
        <f>IF(Y1709="1", "January", IF(Y1709="2", "February", IF(Y1709="3", "March", IF(Y1709="4", "April", IF(Y1709="5", "May", IF(Y1709="6", "June", IF(Y1709="7", "July", IF(Y1709="8", "August", IF(Y1709="9", "September", IF(Y1709="10", "October", IF(Y1709="11", "November", IF(Y1709="12", "December", "Other"))))))))))))</f>
        <v>August</v>
      </c>
      <c r="AA1709" s="1" t="s">
        <v>135</v>
      </c>
      <c r="AB1709" s="1" t="str">
        <f>IF(ISNUMBER(SEARCH("-",AA1709)),TRIM(LEFT(AA1709,FIND("-",AA1709)-1)),AA1709)</f>
        <v>8</v>
      </c>
      <c r="AC1709" s="1" t="str">
        <f>IF(AB1709="1", "January", IF(AB1709="2", "February", IF(AB1709="3", "March", IF(AB1709="4", "April", IF(AB1709="5", "May", IF(AB1709="6", "June", IF(AB1709="7", "July", IF(AB1709="8", "August", IF(AB1709="9", "September", IF(AB1709="10", "October", IF(AB1709="11", "November", IF(AB1709="12", "December", "Other"))))))))))))</f>
        <v>August</v>
      </c>
      <c r="AD1709" s="1" t="str">
        <f>IF(ISNUMBER(SEARCH("-",AA1709)),TRIM(RIGHT(AA1709,LEN(AA1709)-SEARCH("-",AA1709))),AA1709)</f>
        <v>10</v>
      </c>
      <c r="AE1709" s="1" t="str">
        <f>IF(AD1709="1", "January", IF(AD1709="2", "February", IF(AD1709="3", "March", IF(AD1709="4", "April", IF(AD1709="5", "May", IF(AD1709="6", "June", IF(AD1709="7", "July", IF(AD1709="8", "August", IF(AD1709="9", "September", IF(AD1709="10", "October", IF(AD1709="11", "November", IF(AD1709="12", "December", "Other"))))))))))))</f>
        <v>October</v>
      </c>
      <c r="AF1709" s="16" t="s">
        <v>25032</v>
      </c>
      <c r="AG1709" s="1" t="str">
        <f t="shared" si="755"/>
        <v xml:space="preserve">Seed </v>
      </c>
      <c r="AH1709"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Division of the suckers in early spring or just before leaf-fall in the autumn[200].</v>
      </c>
      <c r="AI1709" s="1" t="s">
        <v>5593</v>
      </c>
      <c r="AJ1709" s="1" t="s">
        <v>53</v>
      </c>
      <c r="AK1709" s="1" t="s">
        <v>17104</v>
      </c>
      <c r="AL1709" s="1" t="str">
        <f t="shared" si="766"/>
        <v>Unscented</v>
      </c>
      <c r="AM1709" s="1" t="b">
        <v>0</v>
      </c>
      <c r="AN1709" s="1" t="b">
        <v>1</v>
      </c>
      <c r="AO1709" s="1" t="b">
        <v>0</v>
      </c>
      <c r="AP1709" s="5" t="s">
        <v>28</v>
      </c>
      <c r="AQ1709" s="5" t="str">
        <f t="shared" si="757"/>
        <v>Light, Medium, Heavy</v>
      </c>
      <c r="AR1709" s="1" t="s">
        <v>10</v>
      </c>
      <c r="AS1709" s="1" t="str">
        <f t="shared" si="767"/>
        <v>None, Partial</v>
      </c>
      <c r="AT1709" s="1" t="str">
        <f t="shared" si="758"/>
        <v>Partial, Full</v>
      </c>
      <c r="AU1709" s="1" t="s">
        <v>29</v>
      </c>
      <c r="AV1709" s="1" t="str">
        <f t="shared" si="759"/>
        <v>Moist</v>
      </c>
      <c r="AW1709" s="1" t="s">
        <v>12</v>
      </c>
      <c r="AX1709" s="1" t="str">
        <f t="shared" si="760"/>
        <v>Acid, Neutral, Alkaline</v>
      </c>
      <c r="AY1709" s="1" t="b">
        <v>0</v>
      </c>
      <c r="AZ1709" s="1" t="b">
        <v>0</v>
      </c>
      <c r="BA1709" s="1" t="b">
        <v>0</v>
      </c>
      <c r="BC1709" t="str">
        <f t="shared" si="761"/>
        <v>FALSE</v>
      </c>
      <c r="BE1709" t="str">
        <f t="shared" si="762"/>
        <v>FALSE</v>
      </c>
      <c r="BF1709" s="1" t="b">
        <v>0</v>
      </c>
      <c r="BG1709" s="1" t="b">
        <v>0</v>
      </c>
      <c r="BH1709" s="1" t="b">
        <v>0</v>
      </c>
      <c r="BJ1709" s="1" t="str">
        <f t="shared" si="763"/>
        <v>FALSE</v>
      </c>
      <c r="BL1709" t="str">
        <f t="shared" si="764"/>
        <v>FALSE</v>
      </c>
      <c r="BM1709" s="1" t="b">
        <v>0</v>
      </c>
      <c r="BN1709" s="1" t="b">
        <v>0</v>
      </c>
      <c r="BO1709" s="1">
        <f t="shared" si="768"/>
        <v>6</v>
      </c>
      <c r="BP1709" s="1" t="s">
        <v>1263</v>
      </c>
      <c r="BQ1709" s="1" cm="1">
        <f t="array" ref="BQ1709">_xlfn.IFS(BP1709="None Known",0, LEN(BP1709)&gt;500, 5,LEN(BP1709)&gt;400, 4, LEN(BP1709)&gt;300, 3, LEN(BP1709)&gt;200, 2, LEN(BP1709)&gt;1, 1)</f>
        <v>1</v>
      </c>
      <c r="BR1709" s="1" t="s">
        <v>5594</v>
      </c>
      <c r="BS1709" s="1">
        <v>1</v>
      </c>
      <c r="BT1709" s="1" t="s">
        <v>5595</v>
      </c>
      <c r="BU1709" s="1">
        <v>2</v>
      </c>
      <c r="BV1709" s="1" t="s">
        <v>34</v>
      </c>
      <c r="BW1709" s="1" t="s">
        <v>31</v>
      </c>
      <c r="BX1709" s="1"/>
      <c r="BY1709" t="str">
        <f>_xlfn.XLOOKUP($B1709,Img_lookup!A:A,Img_lookup!B:B, "Not available")</f>
        <v>3989c08b-9c11-4310-bad5-b9aa41cf5d4b</v>
      </c>
      <c r="BZ1709" t="str">
        <f>_xlfn.XLOOKUP($B1709,Img_lookup!A:A,Img_lookup!C:C, "Not available")</f>
        <v>Rubus coreanus Miq.</v>
      </c>
      <c r="CA1709" t="str">
        <f>_xlfn.XLOOKUP($B1709,Img_lookup!A:A,Img_lookup!D:D, "Not available")</f>
        <v>E. H. Wilson</v>
      </c>
      <c r="CB1709" t="str">
        <f>_xlfn.XLOOKUP($B1709,Img_lookup!A:A,Img_lookup!E:E, "https://imgur.com/aT5wafe")</f>
        <v>https://api.openverse.engineering/v1/images/3989c08b-9c11-4310-bad5-b9aa41cf5d4b/thumb/</v>
      </c>
    </row>
    <row r="1710" spans="1:80" ht="409.6" x14ac:dyDescent="0.15">
      <c r="A1710" s="1" t="s">
        <v>58</v>
      </c>
      <c r="B1710" s="1" t="s">
        <v>1259</v>
      </c>
      <c r="D1710" s="1" t="s">
        <v>1260</v>
      </c>
      <c r="E1710" s="1" t="s">
        <v>1261</v>
      </c>
      <c r="F1710" s="1" t="s">
        <v>22</v>
      </c>
      <c r="G1710" s="1" t="s">
        <v>22</v>
      </c>
      <c r="H1710" s="11" t="str">
        <f t="shared" si="771"/>
        <v>Perennial</v>
      </c>
      <c r="I1710" s="1" t="s">
        <v>17107</v>
      </c>
      <c r="L1710" t="e" cm="1">
        <f t="array" ref="L1710">_xlfn.IFS(J1710+K1710="", "Unknown", J1710+K1710&gt;3, "Large", J1710+K1710&gt;0.5, "Medium", J1710+K1710&gt;0, "Small")</f>
        <v>#N/A</v>
      </c>
      <c r="N1710" cm="1">
        <f t="array" ref="N1710">IF($M1710="",INDEX($M$2:$M$2176,MATCH(1,INDEX(($A$2:$A$2176=$A1710)*($M$2:$M$2176&lt;&gt;""),0),0)),$M1710)</f>
        <v>6</v>
      </c>
      <c r="O1710" s="2" t="str">
        <f t="shared" si="765"/>
        <v>Seasonal outdoors</v>
      </c>
      <c r="P1710" s="1" t="s">
        <v>196</v>
      </c>
      <c r="R1710" t="str">
        <f t="shared" si="769"/>
        <v>Medium</v>
      </c>
      <c r="W1710"/>
      <c r="AF1710" s="16" t="s">
        <v>25029</v>
      </c>
      <c r="AG1710" s="1" t="str">
        <f t="shared" si="755"/>
        <v xml:space="preserve">Seed </v>
      </c>
      <c r="AH1710"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0" s="1" t="s">
        <v>1262</v>
      </c>
      <c r="AJ1710" s="1" t="s">
        <v>53</v>
      </c>
      <c r="AK1710" s="1" t="s">
        <v>17104</v>
      </c>
      <c r="AL1710" s="1" t="str">
        <f t="shared" si="766"/>
        <v>Unscented</v>
      </c>
      <c r="AM1710" s="1" t="b">
        <v>0</v>
      </c>
      <c r="AN1710" s="1" t="b">
        <v>1</v>
      </c>
      <c r="AO1710" s="1" t="b">
        <v>0</v>
      </c>
      <c r="AP1710" s="5" t="s">
        <v>28</v>
      </c>
      <c r="AQ1710" s="5" t="str">
        <f t="shared" si="757"/>
        <v>Light, Medium, Heavy</v>
      </c>
      <c r="AR1710" s="1" t="s">
        <v>10</v>
      </c>
      <c r="AS1710" s="1" t="str">
        <f t="shared" si="767"/>
        <v>None, Partial</v>
      </c>
      <c r="AT1710" s="1" t="str">
        <f t="shared" si="758"/>
        <v>Partial, Full</v>
      </c>
      <c r="AU1710" s="1" t="s">
        <v>29</v>
      </c>
      <c r="AV1710" s="1" t="str">
        <f t="shared" si="759"/>
        <v>Moist</v>
      </c>
      <c r="AW1710" s="1" t="s">
        <v>12</v>
      </c>
      <c r="AX1710" s="1" t="str">
        <f t="shared" si="760"/>
        <v>Acid, Neutral, Alkaline</v>
      </c>
      <c r="AY1710" s="1" t="b">
        <v>0</v>
      </c>
      <c r="AZ1710" s="1" t="b">
        <v>0</v>
      </c>
      <c r="BA1710" s="1" t="b">
        <v>0</v>
      </c>
      <c r="BC1710" t="str">
        <f t="shared" si="761"/>
        <v>FALSE</v>
      </c>
      <c r="BE1710" t="str">
        <f t="shared" si="762"/>
        <v>FALSE</v>
      </c>
      <c r="BF1710" s="1" t="b">
        <v>0</v>
      </c>
      <c r="BG1710" s="1" t="b">
        <v>0</v>
      </c>
      <c r="BH1710" s="1" t="b">
        <v>0</v>
      </c>
      <c r="BJ1710" s="1" t="str">
        <f t="shared" si="763"/>
        <v>FALSE</v>
      </c>
      <c r="BL1710" t="str">
        <f t="shared" si="764"/>
        <v>FALSE</v>
      </c>
      <c r="BM1710" s="1" t="b">
        <v>0</v>
      </c>
      <c r="BN1710" s="1" t="b">
        <v>0</v>
      </c>
      <c r="BO1710" s="1">
        <f t="shared" si="768"/>
        <v>7</v>
      </c>
      <c r="BP1710" s="1" t="s">
        <v>1263</v>
      </c>
      <c r="BQ1710" s="1" cm="1">
        <f t="array" ref="BQ1710">_xlfn.IFS(BP1710="None Known",0, LEN(BP1710)&gt;500, 5,LEN(BP1710)&gt;400, 4, LEN(BP1710)&gt;300, 3, LEN(BP1710)&gt;200, 2, LEN(BP1710)&gt;1, 1)</f>
        <v>1</v>
      </c>
      <c r="BR1710" s="1" t="s">
        <v>1264</v>
      </c>
      <c r="BS1710" s="1">
        <v>2</v>
      </c>
      <c r="BT1710" s="1" t="s">
        <v>31</v>
      </c>
      <c r="BU1710" s="1">
        <v>0</v>
      </c>
      <c r="BV1710" s="1" t="s">
        <v>1265</v>
      </c>
      <c r="BW1710" s="1" t="s">
        <v>31</v>
      </c>
      <c r="BX1710" s="1"/>
      <c r="BY1710" t="str">
        <f>_xlfn.XLOOKUP($B1710,Img_lookup!A:A,Img_lookup!B:B, "Not available")</f>
        <v>Not available</v>
      </c>
      <c r="BZ1710" t="str">
        <f>_xlfn.XLOOKUP($B1710,Img_lookup!A:A,Img_lookup!C:C, "Not available")</f>
        <v>Not available</v>
      </c>
      <c r="CA1710" t="str">
        <f>_xlfn.XLOOKUP($B1710,Img_lookup!A:A,Img_lookup!D:D, "Not available")</f>
        <v>Not available</v>
      </c>
      <c r="CB1710" t="str">
        <f>_xlfn.XLOOKUP($B1710,Img_lookup!A:A,Img_lookup!E:E, "https://imgur.com/aT5wafe")</f>
        <v>https://imgur.com/aT5wafe</v>
      </c>
    </row>
    <row r="1711" spans="1:80" ht="409.6" x14ac:dyDescent="0.15">
      <c r="A1711" s="1" t="s">
        <v>58</v>
      </c>
      <c r="B1711" s="1" t="s">
        <v>15413</v>
      </c>
      <c r="C1711" s="1" t="s">
        <v>15414</v>
      </c>
      <c r="E1711" s="1" t="s">
        <v>15415</v>
      </c>
      <c r="F1711" s="1" t="s">
        <v>22</v>
      </c>
      <c r="G1711" s="1" t="s">
        <v>22</v>
      </c>
      <c r="H1711" s="11" t="str">
        <f t="shared" si="771"/>
        <v>Perennial</v>
      </c>
      <c r="I1711" s="1" t="s">
        <v>17108</v>
      </c>
      <c r="J1711" s="1">
        <v>4.5</v>
      </c>
      <c r="L1711" t="str" cm="1">
        <f t="array" ref="L1711">_xlfn.IFS(J1711+K1711="", "Unknown", J1711+K1711&gt;3, "Large", J1711+K1711&gt;0.5, "Medium", J1711+K1711&gt;0, "Small")</f>
        <v>Large</v>
      </c>
      <c r="M1711" s="1">
        <v>8</v>
      </c>
      <c r="N1711" cm="1">
        <f t="array" ref="N1711">IF($M1711="",INDEX($M$2:$M$2176,MATCH(1,INDEX(($A$2:$A$2176=$A1711)*($M$2:$M$2176&lt;&gt;""),0),0)),$M1711)</f>
        <v>8</v>
      </c>
      <c r="O1711" s="2" t="str">
        <f t="shared" si="765"/>
        <v>Grown indoors</v>
      </c>
      <c r="P1711" s="1" t="s">
        <v>15416</v>
      </c>
      <c r="R1711" t="str">
        <f t="shared" si="769"/>
        <v>Medium</v>
      </c>
      <c r="S1711" s="1" t="s">
        <v>24</v>
      </c>
      <c r="T1711" s="1" t="str">
        <f>LEFT(S1711,FIND("-",S1711)-1)</f>
        <v xml:space="preserve">1 </v>
      </c>
      <c r="U1711" s="1" t="str">
        <f>RIGHT(S1711,FIND("-",S1711)-1)</f>
        <v>12</v>
      </c>
      <c r="W1711"/>
      <c r="AF1711" s="16" t="s">
        <v>25029</v>
      </c>
      <c r="AG1711" s="1" t="str">
        <f t="shared" si="755"/>
        <v xml:space="preserve">Seed </v>
      </c>
      <c r="AH1711"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1" s="1" t="s">
        <v>15417</v>
      </c>
      <c r="AJ1711" s="1" t="s">
        <v>53</v>
      </c>
      <c r="AK1711" s="1" t="s">
        <v>17104</v>
      </c>
      <c r="AL1711" s="1" t="str">
        <f t="shared" si="766"/>
        <v>Unscented</v>
      </c>
      <c r="AM1711" s="1" t="b">
        <v>0</v>
      </c>
      <c r="AN1711" s="1" t="b">
        <v>1</v>
      </c>
      <c r="AO1711" s="1" t="b">
        <v>0</v>
      </c>
      <c r="AP1711" s="5" t="s">
        <v>28</v>
      </c>
      <c r="AQ1711" s="5" t="str">
        <f t="shared" si="757"/>
        <v>Light, Medium, Heavy</v>
      </c>
      <c r="AR1711" s="1" t="s">
        <v>10</v>
      </c>
      <c r="AS1711" s="1" t="str">
        <f t="shared" si="767"/>
        <v>None, Partial</v>
      </c>
      <c r="AT1711" s="1" t="str">
        <f t="shared" si="758"/>
        <v>Partial, Full</v>
      </c>
      <c r="AU1711" s="1" t="s">
        <v>29</v>
      </c>
      <c r="AV1711" s="1" t="str">
        <f t="shared" si="759"/>
        <v>Moist</v>
      </c>
      <c r="AW1711" s="1" t="s">
        <v>12</v>
      </c>
      <c r="AX1711" s="1" t="str">
        <f t="shared" si="760"/>
        <v>Acid, Neutral, Alkaline</v>
      </c>
      <c r="AY1711" s="1" t="b">
        <v>0</v>
      </c>
      <c r="AZ1711" s="1" t="b">
        <v>0</v>
      </c>
      <c r="BA1711" s="1" t="b">
        <v>0</v>
      </c>
      <c r="BC1711" t="str">
        <f t="shared" si="761"/>
        <v>FALSE</v>
      </c>
      <c r="BE1711" t="str">
        <f t="shared" si="762"/>
        <v>FALSE</v>
      </c>
      <c r="BF1711" s="1" t="b">
        <v>0</v>
      </c>
      <c r="BG1711" s="1" t="b">
        <v>0</v>
      </c>
      <c r="BH1711" s="1" t="b">
        <v>0</v>
      </c>
      <c r="BJ1711" s="1" t="str">
        <f t="shared" si="763"/>
        <v>FALSE</v>
      </c>
      <c r="BL1711" t="str">
        <f t="shared" si="764"/>
        <v>FALSE</v>
      </c>
      <c r="BM1711" s="1" t="b">
        <v>0</v>
      </c>
      <c r="BN1711" s="1" t="b">
        <v>0</v>
      </c>
      <c r="BO1711" s="1">
        <f t="shared" si="768"/>
        <v>15</v>
      </c>
      <c r="BP1711" s="1" t="s">
        <v>15418</v>
      </c>
      <c r="BQ1711" s="1" cm="1">
        <f t="array" ref="BQ1711">_xlfn.IFS(BP1711="None Known",0, LEN(BP1711)&gt;500, 5,LEN(BP1711)&gt;400, 4, LEN(BP1711)&gt;300, 3, LEN(BP1711)&gt;200, 2, LEN(BP1711)&gt;1, 1)</f>
        <v>1</v>
      </c>
      <c r="BR1711" s="1" t="s">
        <v>15419</v>
      </c>
      <c r="BS1711" s="1">
        <v>4</v>
      </c>
      <c r="BT1711" s="1" t="s">
        <v>15420</v>
      </c>
      <c r="BU1711" s="1">
        <v>2</v>
      </c>
      <c r="BV1711" s="1" t="s">
        <v>5683</v>
      </c>
      <c r="BW1711" s="1" t="s">
        <v>31</v>
      </c>
      <c r="BX1711" s="1"/>
      <c r="BY1711" t="str">
        <f>_xlfn.XLOOKUP($B1711,Img_lookup!A:A,Img_lookup!B:B, "Not available")</f>
        <v>332f4f2a-fe90-49f6-8b57-cfb83729115e</v>
      </c>
      <c r="BZ1711" t="str">
        <f>_xlfn.XLOOKUP($B1711,Img_lookup!A:A,Img_lookup!C:C, "Not available")</f>
        <v>Starr-011205-0072-Rubus ellipticus-leaves-Hwy11 Mountain view-Hawaii (24461542351).jpg</v>
      </c>
      <c r="CA1711" t="str">
        <f>_xlfn.XLOOKUP($B1711,Img_lookup!A:A,Img_lookup!D:D, "Not available")</f>
        <v>Forest and Kim Starr</v>
      </c>
      <c r="CB1711" t="str">
        <f>_xlfn.XLOOKUP($B1711,Img_lookup!A:A,Img_lookup!E:E, "https://imgur.com/aT5wafe")</f>
        <v>https://api.openverse.engineering/v1/images/332f4f2a-fe90-49f6-8b57-cfb83729115e/thumb/</v>
      </c>
    </row>
    <row r="1712" spans="1:80" ht="409.6" x14ac:dyDescent="0.15">
      <c r="A1712" s="1" t="s">
        <v>58</v>
      </c>
      <c r="B1712" s="1" t="s">
        <v>11118</v>
      </c>
      <c r="C1712" s="1" t="s">
        <v>11119</v>
      </c>
      <c r="E1712" s="1" t="s">
        <v>11120</v>
      </c>
      <c r="F1712" s="1" t="s">
        <v>22</v>
      </c>
      <c r="G1712" s="1" t="s">
        <v>22</v>
      </c>
      <c r="H1712" s="11" t="str">
        <f t="shared" si="771"/>
        <v>Perennial</v>
      </c>
      <c r="I1712" s="1" t="s">
        <v>17107</v>
      </c>
      <c r="J1712" s="1">
        <v>3</v>
      </c>
      <c r="K1712" s="1">
        <v>3</v>
      </c>
      <c r="L1712" t="str" cm="1">
        <f t="array" ref="L1712">_xlfn.IFS(J1712+K1712="", "Unknown", J1712+K1712&gt;3, "Large", J1712+K1712&gt;0.5, "Medium", J1712+K1712&gt;0, "Small")</f>
        <v>Large</v>
      </c>
      <c r="M1712" s="1">
        <v>6</v>
      </c>
      <c r="N1712" cm="1">
        <f t="array" ref="N1712">IF($M1712="",INDEX($M$2:$M$2176,MATCH(1,INDEX(($A$2:$A$2176=$A1712)*($M$2:$M$2176&lt;&gt;""),0),0)),$M1712)</f>
        <v>6</v>
      </c>
      <c r="O1712" s="2" t="str">
        <f t="shared" si="765"/>
        <v>Seasonal outdoors</v>
      </c>
      <c r="P1712" s="1" t="s">
        <v>11121</v>
      </c>
      <c r="Q1712" s="1" t="s">
        <v>17109</v>
      </c>
      <c r="R1712" t="str">
        <f t="shared" si="769"/>
        <v>Fast</v>
      </c>
      <c r="S1712" s="1" t="s">
        <v>1489</v>
      </c>
      <c r="T1712" s="1" t="str">
        <f>LEFT(S1712,FIND("-",S1712)-1)</f>
        <v xml:space="preserve">3 </v>
      </c>
      <c r="U1712" s="1" t="str">
        <f>RIGHT(S1712,FIND("-",S1712)-1)</f>
        <v>11</v>
      </c>
      <c r="V1712" s="1" t="s">
        <v>470</v>
      </c>
      <c r="W1712" s="6" t="str">
        <f>IF(ISNUMBER(SEARCH("-",V1712)),TRIM(LEFT(V1712,FIND("-",V1712)-1)),V1712)</f>
        <v>5</v>
      </c>
      <c r="X1712" t="str">
        <f>IF(W1712="1", "January", IF(W1712="2", "February", IF(W1712="3", "March", IF(W1712="4", "April", IF(W1712="5", "May", IF(W1712="6", "June", IF(W1712="7", "July", IF(W1712="8", "August", IF(W1712="9", "September", IF(W1712="10", "October", IF(W1712="11", "November", IF(W1712="12", "December", "Other"))))))))))))</f>
        <v>May</v>
      </c>
      <c r="Y1712" s="2" t="str">
        <f>IF(ISNUMBER(SEARCH("-",V1712)),TRIM(RIGHT(V1712,LEN(V1712)-SEARCH("-",V1712))),V1712)</f>
        <v>9</v>
      </c>
      <c r="Z1712" s="2" t="str">
        <f>IF(Y1712="1", "January", IF(Y1712="2", "February", IF(Y1712="3", "March", IF(Y1712="4", "April", IF(Y1712="5", "May", IF(Y1712="6", "June", IF(Y1712="7", "July", IF(Y1712="8", "August", IF(Y1712="9", "September", IF(Y1712="10", "October", IF(Y1712="11", "November", IF(Y1712="12", "December", "Other"))))))))))))</f>
        <v>September</v>
      </c>
      <c r="AA1712" s="1" t="s">
        <v>177</v>
      </c>
      <c r="AB1712" s="1" t="str">
        <f>IF(ISNUMBER(SEARCH("-",AA1712)),TRIM(LEFT(AA1712,FIND("-",AA1712)-1)),AA1712)</f>
        <v>7</v>
      </c>
      <c r="AC1712" s="1" t="str">
        <f>IF(AB1712="1", "January", IF(AB1712="2", "February", IF(AB1712="3", "March", IF(AB1712="4", "April", IF(AB1712="5", "May", IF(AB1712="6", "June", IF(AB1712="7", "July", IF(AB1712="8", "August", IF(AB1712="9", "September", IF(AB1712="10", "October", IF(AB1712="11", "November", IF(AB1712="12", "December", "Other"))))))))))))</f>
        <v>July</v>
      </c>
      <c r="AD1712" s="1" t="str">
        <f>IF(ISNUMBER(SEARCH("-",AA1712)),TRIM(RIGHT(AA1712,LEN(AA1712)-SEARCH("-",AA1712))),AA1712)</f>
        <v>10</v>
      </c>
      <c r="AE1712" s="1" t="str">
        <f>IF(AD1712="1", "January", IF(AD1712="2", "February", IF(AD1712="3", "March", IF(AD1712="4", "April", IF(AD1712="5", "May", IF(AD1712="6", "June", IF(AD1712="7", "July", IF(AD1712="8", "August", IF(AD1712="9", "September", IF(AD1712="10", "October", IF(AD1712="11", "November", IF(AD1712="12", "December", "Other"))))))))))))</f>
        <v>October</v>
      </c>
      <c r="AF1712" s="16" t="s">
        <v>25029</v>
      </c>
      <c r="AG1712" s="1" t="str">
        <f t="shared" si="755"/>
        <v xml:space="preserve">Seed </v>
      </c>
      <c r="AH1712"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2" s="1" t="s">
        <v>11122</v>
      </c>
      <c r="AJ1712" s="1" t="s">
        <v>23850</v>
      </c>
      <c r="AK1712" s="1" t="s">
        <v>17104</v>
      </c>
      <c r="AL1712" s="1" t="str">
        <f t="shared" si="766"/>
        <v>Unscented</v>
      </c>
      <c r="AM1712" s="1" t="b">
        <v>0</v>
      </c>
      <c r="AN1712" s="1" t="b">
        <v>1</v>
      </c>
      <c r="AO1712" s="1" t="b">
        <v>0</v>
      </c>
      <c r="AP1712" s="5" t="s">
        <v>28</v>
      </c>
      <c r="AQ1712" s="5" t="str">
        <f t="shared" si="757"/>
        <v>Light, Medium, Heavy</v>
      </c>
      <c r="AR1712" s="1" t="s">
        <v>274</v>
      </c>
      <c r="AS1712" s="1" t="str">
        <f t="shared" si="767"/>
        <v>None, Partial, Full</v>
      </c>
      <c r="AT1712" s="1" t="str">
        <f t="shared" si="758"/>
        <v>None, Partial, Full</v>
      </c>
      <c r="AU1712" s="1" t="s">
        <v>29</v>
      </c>
      <c r="AV1712" s="1" t="str">
        <f t="shared" si="759"/>
        <v>Moist</v>
      </c>
      <c r="AW1712" s="1" t="s">
        <v>12</v>
      </c>
      <c r="AX1712" s="1" t="str">
        <f t="shared" si="760"/>
        <v>Acid, Neutral, Alkaline</v>
      </c>
      <c r="AY1712" s="1" t="b">
        <v>1</v>
      </c>
      <c r="AZ1712" s="1" t="b">
        <v>1</v>
      </c>
      <c r="BA1712" s="1" t="b">
        <v>0</v>
      </c>
      <c r="BB1712" s="1" t="s">
        <v>275</v>
      </c>
      <c r="BC1712" t="str">
        <f t="shared" si="761"/>
        <v>TRUE</v>
      </c>
      <c r="BE1712" t="str">
        <f t="shared" si="762"/>
        <v>FALSE</v>
      </c>
      <c r="BF1712" s="1" t="b">
        <v>1</v>
      </c>
      <c r="BG1712" s="1" t="b">
        <v>0</v>
      </c>
      <c r="BH1712" s="1" t="b">
        <v>1</v>
      </c>
      <c r="BI1712" s="1" t="s">
        <v>30</v>
      </c>
      <c r="BJ1712" s="1" t="str">
        <f t="shared" si="763"/>
        <v>FALSE</v>
      </c>
      <c r="BK1712" s="1" t="s">
        <v>77</v>
      </c>
      <c r="BL1712" t="str">
        <f t="shared" si="764"/>
        <v>TRUE</v>
      </c>
      <c r="BM1712" s="1" t="b">
        <v>0</v>
      </c>
      <c r="BN1712" s="1" t="b">
        <v>1</v>
      </c>
      <c r="BO1712" s="1">
        <f t="shared" si="768"/>
        <v>22</v>
      </c>
      <c r="BP1712" s="1" t="s">
        <v>11123</v>
      </c>
      <c r="BQ1712" s="1" cm="1">
        <f t="array" ref="BQ1712">_xlfn.IFS(BP1712="None Known",0, LEN(BP1712)&gt;500, 5,LEN(BP1712)&gt;400, 4, LEN(BP1712)&gt;300, 3, LEN(BP1712)&gt;200, 2, LEN(BP1712)&gt;1, 1)</f>
        <v>4</v>
      </c>
      <c r="BR1712" s="1" t="s">
        <v>11124</v>
      </c>
      <c r="BS1712" s="1">
        <v>5</v>
      </c>
      <c r="BT1712" s="1" t="s">
        <v>11125</v>
      </c>
      <c r="BU1712" s="1">
        <v>3</v>
      </c>
      <c r="BV1712" s="1" t="s">
        <v>11126</v>
      </c>
      <c r="BW1712" s="1" t="s">
        <v>31</v>
      </c>
      <c r="BX1712" s="1"/>
      <c r="BY1712" t="str">
        <f>_xlfn.XLOOKUP($B1712,Img_lookup!A:A,Img_lookup!B:B, "Not available")</f>
        <v>8f061cc9-8c3e-43df-b409-b5bb67c72e21</v>
      </c>
      <c r="BZ1712" t="str">
        <f>_xlfn.XLOOKUP($B1712,Img_lookup!A:A,Img_lookup!C:C, "Not available")</f>
        <v>Beet (Beta vulgaris), Bindweed (Calystegia sepium), Blue-bottle (Cyanus segetum), and Bramble, Blackberry (Rubus fruticosus).</v>
      </c>
      <c r="CA1712" t="str">
        <f>_xlfn.XLOOKUP($B1712,Img_lookup!A:A,Img_lookup!D:D, "Not available")</f>
        <v>Swallowtail Garden Seeds</v>
      </c>
      <c r="CB1712" t="str">
        <f>_xlfn.XLOOKUP($B1712,Img_lookup!A:A,Img_lookup!E:E, "https://imgur.com/aT5wafe")</f>
        <v>https://api.openverse.engineering/v1/images/8f061cc9-8c3e-43df-b409-b5bb67c72e21/thumb/</v>
      </c>
    </row>
    <row r="1713" spans="1:80" ht="409.6" x14ac:dyDescent="0.15">
      <c r="A1713" s="1" t="s">
        <v>58</v>
      </c>
      <c r="B1713" s="1" t="s">
        <v>9298</v>
      </c>
      <c r="D1713" s="1" t="s">
        <v>9299</v>
      </c>
      <c r="E1713" s="1" t="s">
        <v>1126</v>
      </c>
      <c r="F1713" s="1" t="s">
        <v>22</v>
      </c>
      <c r="G1713" s="1" t="s">
        <v>22</v>
      </c>
      <c r="H1713" s="11" t="str">
        <f t="shared" si="771"/>
        <v>Perennial</v>
      </c>
      <c r="I1713" s="1" t="s">
        <v>17107</v>
      </c>
      <c r="J1713" s="1">
        <v>2</v>
      </c>
      <c r="L1713" t="str" cm="1">
        <f t="array" ref="L1713">_xlfn.IFS(J1713+K1713="", "Unknown", J1713+K1713&gt;3, "Large", J1713+K1713&gt;0.5, "Medium", J1713+K1713&gt;0, "Small")</f>
        <v>Medium</v>
      </c>
      <c r="N1713" cm="1">
        <f t="array" ref="N1713">IF($M1713="",INDEX($M$2:$M$2176,MATCH(1,INDEX(($A$2:$A$2176=$A1713)*($M$2:$M$2176&lt;&gt;""),0),0)),$M1713)</f>
        <v>6</v>
      </c>
      <c r="O1713" s="2" t="str">
        <f t="shared" si="765"/>
        <v>Seasonal outdoors</v>
      </c>
      <c r="P1713" s="1" t="s">
        <v>9300</v>
      </c>
      <c r="R1713" t="str">
        <f t="shared" si="769"/>
        <v>Medium</v>
      </c>
      <c r="T1713" s="1"/>
      <c r="U1713" s="1"/>
      <c r="V1713" s="1">
        <v>6</v>
      </c>
      <c r="W1713" s="6">
        <f>IF(ISNUMBER(SEARCH("-",V1713)),TRIM(LEFT(V1713,FIND("-",V1713)-1)),V1713)</f>
        <v>6</v>
      </c>
      <c r="X1713" t="str">
        <f>IF(W1713=1, "January", IF(W1713=2, "February", IF(W1713=3, "March", IF(W1713=4, "April", IF(W1713=5, "May", IF(W1713=6, "June", IF(W1713=7, "July", IF(W1713=8, "August", IF(W1713=9, "September", IF(W1713=10, "October", IF(W1713=11, "November", IF(W1713=12, "December", "Other"))))))))))))</f>
        <v>June</v>
      </c>
      <c r="Y1713" s="1"/>
      <c r="Z1713" s="1"/>
      <c r="AA1713" s="1" t="s">
        <v>51</v>
      </c>
      <c r="AB1713" s="1" t="str">
        <f>IF(ISNUMBER(SEARCH("-",AA1713)),TRIM(LEFT(AA1713,FIND("-",AA1713)-1)),AA1713)</f>
        <v>7</v>
      </c>
      <c r="AC1713" s="1" t="str">
        <f>IF(AB1713="1", "January", IF(AB1713="2", "February", IF(AB1713="3", "March", IF(AB1713="4", "April", IF(AB1713="5", "May", IF(AB1713="6", "June", IF(AB1713="7", "July", IF(AB1713="8", "August", IF(AB1713="9", "September", IF(AB1713="10", "October", IF(AB1713="11", "November", IF(AB1713="12", "December", "Other"))))))))))))</f>
        <v>July</v>
      </c>
      <c r="AD1713" s="1" t="str">
        <f>IF(ISNUMBER(SEARCH("-",AA1713)),TRIM(RIGHT(AA1713,LEN(AA1713)-SEARCH("-",AA1713))),AA1713)</f>
        <v>8</v>
      </c>
      <c r="AE1713" s="1" t="str">
        <f>IF(AD1713="1", "January", IF(AD1713="2", "February", IF(AD1713="3", "March", IF(AD1713="4", "April", IF(AD1713="5", "May", IF(AD1713="6", "June", IF(AD1713="7", "July", IF(AD1713="8", "August", IF(AD1713="9", "September", IF(AD1713="10", "October", IF(AD1713="11", "November", IF(AD1713="12", "December", "Other"))))))))))))</f>
        <v>August</v>
      </c>
      <c r="AF1713" s="16" t="s">
        <v>25029</v>
      </c>
      <c r="AG1713" s="1" t="str">
        <f t="shared" si="755"/>
        <v xml:space="preserve">Seed </v>
      </c>
      <c r="AH1713"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3" s="1" t="s">
        <v>9301</v>
      </c>
      <c r="AJ1713" s="1" t="s">
        <v>53</v>
      </c>
      <c r="AK1713" s="1" t="s">
        <v>17104</v>
      </c>
      <c r="AL1713" s="1" t="str">
        <f t="shared" si="766"/>
        <v>Unscented</v>
      </c>
      <c r="AM1713" s="1" t="b">
        <v>0</v>
      </c>
      <c r="AN1713" s="1" t="b">
        <v>1</v>
      </c>
      <c r="AO1713" s="1" t="b">
        <v>0</v>
      </c>
      <c r="AP1713" s="5" t="s">
        <v>28</v>
      </c>
      <c r="AQ1713" s="5" t="str">
        <f t="shared" si="757"/>
        <v>Light, Medium, Heavy</v>
      </c>
      <c r="AR1713" s="1" t="s">
        <v>10</v>
      </c>
      <c r="AS1713" s="1" t="str">
        <f t="shared" si="767"/>
        <v>None, Partial</v>
      </c>
      <c r="AT1713" s="1" t="str">
        <f t="shared" si="758"/>
        <v>Partial, Full</v>
      </c>
      <c r="AU1713" s="1" t="s">
        <v>29</v>
      </c>
      <c r="AV1713" s="1" t="str">
        <f t="shared" si="759"/>
        <v>Moist</v>
      </c>
      <c r="AW1713" s="1" t="s">
        <v>12</v>
      </c>
      <c r="AX1713" s="1" t="str">
        <f t="shared" si="760"/>
        <v>Acid, Neutral, Alkaline</v>
      </c>
      <c r="AY1713" s="1" t="b">
        <v>0</v>
      </c>
      <c r="AZ1713" s="1" t="b">
        <v>0</v>
      </c>
      <c r="BA1713" s="1" t="b">
        <v>0</v>
      </c>
      <c r="BC1713" t="str">
        <f t="shared" si="761"/>
        <v>FALSE</v>
      </c>
      <c r="BE1713" t="str">
        <f t="shared" si="762"/>
        <v>FALSE</v>
      </c>
      <c r="BF1713" s="1" t="b">
        <v>0</v>
      </c>
      <c r="BG1713" s="1" t="b">
        <v>0</v>
      </c>
      <c r="BH1713" s="1" t="b">
        <v>0</v>
      </c>
      <c r="BJ1713" s="1" t="str">
        <f t="shared" si="763"/>
        <v>FALSE</v>
      </c>
      <c r="BL1713" t="str">
        <f t="shared" si="764"/>
        <v>FALSE</v>
      </c>
      <c r="BM1713" s="1" t="b">
        <v>0</v>
      </c>
      <c r="BN1713" s="1" t="b">
        <v>0</v>
      </c>
      <c r="BO1713" s="1">
        <f t="shared" si="768"/>
        <v>8</v>
      </c>
      <c r="BP1713" s="1" t="s">
        <v>1263</v>
      </c>
      <c r="BQ1713" s="1" cm="1">
        <f t="array" ref="BQ1713">_xlfn.IFS(BP1713="None Known",0, LEN(BP1713)&gt;500, 5,LEN(BP1713)&gt;400, 4, LEN(BP1713)&gt;300, 3, LEN(BP1713)&gt;200, 2, LEN(BP1713)&gt;1, 1)</f>
        <v>1</v>
      </c>
      <c r="BR1713" s="1" t="s">
        <v>9302</v>
      </c>
      <c r="BS1713" s="1">
        <v>2</v>
      </c>
      <c r="BT1713" s="1" t="s">
        <v>9303</v>
      </c>
      <c r="BU1713" s="1">
        <v>1</v>
      </c>
      <c r="BV1713" s="1" t="s">
        <v>34</v>
      </c>
      <c r="BW1713" s="1" t="s">
        <v>31</v>
      </c>
      <c r="BX1713" s="1"/>
      <c r="BY1713" t="str">
        <f>_xlfn.XLOOKUP($B1713,Img_lookup!A:A,Img_lookup!B:B, "Not available")</f>
        <v>9ab804cb-f9b9-4d05-aa17-f95dce5bcdcc</v>
      </c>
      <c r="BZ1713" t="str">
        <f>_xlfn.XLOOKUP($B1713,Img_lookup!A:A,Img_lookup!C:C, "Not available")</f>
        <v>„ÇØ„Çµ„Ç§„ÉÅ„Ç¥(ËçâËã∫)(Rubus hirsutus)-Ëä± (5845089272).jpg</v>
      </c>
      <c r="CA1713" t="str">
        <f>_xlfn.XLOOKUP($B1713,Img_lookup!A:A,Img_lookup!D:D, "Not available")</f>
        <v>yamatsu</v>
      </c>
      <c r="CB1713" t="str">
        <f>_xlfn.XLOOKUP($B1713,Img_lookup!A:A,Img_lookup!E:E, "https://imgur.com/aT5wafe")</f>
        <v>https://api.openverse.engineering/v1/images/9ab804cb-f9b9-4d05-aa17-f95dce5bcdcc/thumb/</v>
      </c>
    </row>
    <row r="1714" spans="1:80" ht="409.6" x14ac:dyDescent="0.15">
      <c r="A1714" s="1" t="s">
        <v>58</v>
      </c>
      <c r="B1714" s="1" t="s">
        <v>15737</v>
      </c>
      <c r="C1714" s="1" t="s">
        <v>15738</v>
      </c>
      <c r="E1714" s="1" t="s">
        <v>15739</v>
      </c>
      <c r="F1714" s="1" t="s">
        <v>22</v>
      </c>
      <c r="G1714" s="1" t="s">
        <v>22</v>
      </c>
      <c r="H1714" s="11" t="str">
        <f t="shared" si="771"/>
        <v>Perennial</v>
      </c>
      <c r="I1714" s="1" t="s">
        <v>17107</v>
      </c>
      <c r="J1714" s="1">
        <v>2</v>
      </c>
      <c r="K1714" s="1">
        <v>1.5</v>
      </c>
      <c r="L1714" t="str" cm="1">
        <f t="array" ref="L1714">_xlfn.IFS(J1714+K1714="", "Unknown", J1714+K1714&gt;3, "Large", J1714+K1714&gt;0.5, "Medium", J1714+K1714&gt;0, "Small")</f>
        <v>Large</v>
      </c>
      <c r="M1714" s="1">
        <v>3</v>
      </c>
      <c r="N1714" cm="1">
        <f t="array" ref="N1714">IF($M1714="",INDEX($M$2:$M$2176,MATCH(1,INDEX(($A$2:$A$2176=$A1714)*($M$2:$M$2176&lt;&gt;""),0),0)),$M1714)</f>
        <v>3</v>
      </c>
      <c r="O1714" s="2" t="str">
        <f t="shared" si="765"/>
        <v>Hardy to cold</v>
      </c>
      <c r="P1714" s="1" t="s">
        <v>15740</v>
      </c>
      <c r="R1714" t="str">
        <f t="shared" si="769"/>
        <v>Medium</v>
      </c>
      <c r="S1714" s="1" t="s">
        <v>349</v>
      </c>
      <c r="T1714" s="1" t="str">
        <f>LEFT(S1714,FIND("-",S1714)-1)</f>
        <v xml:space="preserve">4 </v>
      </c>
      <c r="U1714" s="1" t="str">
        <f>RIGHT(S1714,FIND("-",S1714)-1)</f>
        <v>11</v>
      </c>
      <c r="V1714" s="1" t="s">
        <v>322</v>
      </c>
      <c r="W1714" s="6" t="str">
        <f>IF(ISNUMBER(SEARCH("-",V1714)),TRIM(LEFT(V1714,FIND("-",V1714)-1)),V1714)</f>
        <v>6</v>
      </c>
      <c r="X1714" t="str">
        <f>IF(W1714="1", "January", IF(W1714="2", "February", IF(W1714="3", "March", IF(W1714="4", "April", IF(W1714="5", "May", IF(W1714="6", "June", IF(W1714="7", "July", IF(W1714="8", "August", IF(W1714="9", "September", IF(W1714="10", "October", IF(W1714="11", "November", IF(W1714="12", "December", "Other"))))))))))))</f>
        <v>June</v>
      </c>
      <c r="Y1714" s="2" t="str">
        <f>IF(ISNUMBER(SEARCH("-",V1714)),TRIM(RIGHT(V1714,LEN(V1714)-SEARCH("-",V1714))),V1714)</f>
        <v>8</v>
      </c>
      <c r="Z1714" s="2" t="str">
        <f>IF(Y1714="1", "January", IF(Y1714="2", "February", IF(Y1714="3", "March", IF(Y1714="4", "April", IF(Y1714="5", "May", IF(Y1714="6", "June", IF(Y1714="7", "July", IF(Y1714="8", "August", IF(Y1714="9", "September", IF(Y1714="10", "October", IF(Y1714="11", "November", IF(Y1714="12", "December", "Other"))))))))))))</f>
        <v>August</v>
      </c>
      <c r="AA1714" s="1" t="s">
        <v>108</v>
      </c>
      <c r="AB1714" s="1" t="str">
        <f>IF(ISNUMBER(SEARCH("-",AA1714)),TRIM(LEFT(AA1714,FIND("-",AA1714)-1)),AA1714)</f>
        <v>7</v>
      </c>
      <c r="AC1714" s="1" t="str">
        <f>IF(AB1714="1", "January", IF(AB1714="2", "February", IF(AB1714="3", "March", IF(AB1714="4", "April", IF(AB1714="5", "May", IF(AB1714="6", "June", IF(AB1714="7", "July", IF(AB1714="8", "August", IF(AB1714="9", "September", IF(AB1714="10", "October", IF(AB1714="11", "November", IF(AB1714="12", "December", "Other"))))))))))))</f>
        <v>July</v>
      </c>
      <c r="AD1714" s="1" t="str">
        <f>IF(ISNUMBER(SEARCH("-",AA1714)),TRIM(RIGHT(AA1714,LEN(AA1714)-SEARCH("-",AA1714))),AA1714)</f>
        <v>9</v>
      </c>
      <c r="AE1714" s="1" t="str">
        <f>IF(AD1714="1", "January", IF(AD1714="2", "February", IF(AD1714="3", "March", IF(AD1714="4", "April", IF(AD1714="5", "May", IF(AD1714="6", "June", IF(AD1714="7", "July", IF(AD1714="8", "August", IF(AD1714="9", "September", IF(AD1714="10", "October", IF(AD1714="11", "November", IF(AD1714="12", "December", "Other"))))))))))))</f>
        <v>September</v>
      </c>
      <c r="AF1714" s="16" t="s">
        <v>25029</v>
      </c>
      <c r="AG1714" s="1" t="str">
        <f t="shared" si="755"/>
        <v xml:space="preserve">Seed </v>
      </c>
      <c r="AH1714"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4" s="1" t="s">
        <v>15741</v>
      </c>
      <c r="AJ1714" s="1" t="s">
        <v>23801</v>
      </c>
      <c r="AK1714" s="1" t="s">
        <v>17104</v>
      </c>
      <c r="AL1714" s="1" t="str">
        <f t="shared" si="766"/>
        <v>Unscented</v>
      </c>
      <c r="AM1714" s="1" t="b">
        <v>0</v>
      </c>
      <c r="AN1714" s="1" t="b">
        <v>1</v>
      </c>
      <c r="AO1714" s="1" t="b">
        <v>0</v>
      </c>
      <c r="AP1714" s="5" t="s">
        <v>28</v>
      </c>
      <c r="AQ1714" s="5" t="str">
        <f t="shared" si="757"/>
        <v>Light, Medium, Heavy</v>
      </c>
      <c r="AR1714" s="1" t="s">
        <v>10</v>
      </c>
      <c r="AS1714" s="1" t="str">
        <f t="shared" si="767"/>
        <v>None, Partial</v>
      </c>
      <c r="AT1714" s="1" t="str">
        <f t="shared" si="758"/>
        <v>Partial, Full</v>
      </c>
      <c r="AU1714" s="1" t="s">
        <v>29</v>
      </c>
      <c r="AV1714" s="1" t="str">
        <f t="shared" si="759"/>
        <v>Moist</v>
      </c>
      <c r="AW1714" s="1" t="s">
        <v>12</v>
      </c>
      <c r="AX1714" s="1" t="str">
        <f t="shared" si="760"/>
        <v>Acid, Neutral, Alkaline</v>
      </c>
      <c r="AY1714" s="1" t="b">
        <v>0</v>
      </c>
      <c r="AZ1714" s="1" t="b">
        <v>0</v>
      </c>
      <c r="BA1714" s="1" t="b">
        <v>0</v>
      </c>
      <c r="BC1714" t="str">
        <f t="shared" si="761"/>
        <v>FALSE</v>
      </c>
      <c r="BE1714" t="str">
        <f t="shared" si="762"/>
        <v>FALSE</v>
      </c>
      <c r="BF1714" s="1" t="b">
        <v>0</v>
      </c>
      <c r="BG1714" s="1" t="b">
        <v>0</v>
      </c>
      <c r="BH1714" s="1" t="b">
        <v>0</v>
      </c>
      <c r="BI1714" s="1" t="s">
        <v>30</v>
      </c>
      <c r="BJ1714" s="1" t="str">
        <f t="shared" si="763"/>
        <v>FALSE</v>
      </c>
      <c r="BK1714" s="1" t="s">
        <v>77</v>
      </c>
      <c r="BL1714" t="str">
        <f t="shared" si="764"/>
        <v>TRUE</v>
      </c>
      <c r="BM1714" s="1" t="b">
        <v>0</v>
      </c>
      <c r="BN1714" s="1" t="b">
        <v>0</v>
      </c>
      <c r="BO1714" s="1">
        <f t="shared" si="768"/>
        <v>23</v>
      </c>
      <c r="BP1714" s="1" t="s">
        <v>15742</v>
      </c>
      <c r="BQ1714" s="1" cm="1">
        <f t="array" ref="BQ1714">_xlfn.IFS(BP1714="None Known",0, LEN(BP1714)&gt;500, 5,LEN(BP1714)&gt;400, 4, LEN(BP1714)&gt;300, 3, LEN(BP1714)&gt;200, 2, LEN(BP1714)&gt;1, 1)</f>
        <v>5</v>
      </c>
      <c r="BR1714" s="1" t="s">
        <v>15743</v>
      </c>
      <c r="BS1714" s="1">
        <v>5</v>
      </c>
      <c r="BT1714" s="1" t="s">
        <v>8785</v>
      </c>
      <c r="BU1714" s="1">
        <v>3</v>
      </c>
      <c r="BV1714" s="1" t="s">
        <v>15744</v>
      </c>
      <c r="BW1714" s="1" t="s">
        <v>31</v>
      </c>
      <c r="BX1714" s="1"/>
      <c r="BY1714" t="str">
        <f>_xlfn.XLOOKUP($B1714,Img_lookup!A:A,Img_lookup!B:B, "Not available")</f>
        <v>eac133dc-45a5-4560-a021-50106dd43138</v>
      </c>
      <c r="BZ1714" t="str">
        <f>_xlfn.XLOOKUP($B1714,Img_lookup!A:A,Img_lookup!C:C, "Not available")</f>
        <v>Raspberry (Rubus idaeus) Redout√©, P.J., Choix des plus belles fleurs et des plus beaux fruits, t. 110 (1833) [P.J. Redoute]</v>
      </c>
      <c r="CA1714" t="str">
        <f>_xlfn.XLOOKUP($B1714,Img_lookup!A:A,Img_lookup!D:D, "Not available")</f>
        <v>Swallowtail Garden Seeds</v>
      </c>
      <c r="CB1714" t="str">
        <f>_xlfn.XLOOKUP($B1714,Img_lookup!A:A,Img_lookup!E:E, "https://imgur.com/aT5wafe")</f>
        <v>https://api.openverse.engineering/v1/images/eac133dc-45a5-4560-a021-50106dd43138/thumb/</v>
      </c>
    </row>
    <row r="1715" spans="1:80" ht="409.6" x14ac:dyDescent="0.15">
      <c r="A1715" s="1" t="s">
        <v>58</v>
      </c>
      <c r="B1715" s="1" t="s">
        <v>11286</v>
      </c>
      <c r="D1715" s="1" t="s">
        <v>11287</v>
      </c>
      <c r="E1715" s="1" t="s">
        <v>1168</v>
      </c>
      <c r="F1715" s="1" t="s">
        <v>6</v>
      </c>
      <c r="G1715" s="1" t="s">
        <v>6</v>
      </c>
      <c r="H1715" s="11" t="str">
        <f t="shared" si="771"/>
        <v>Perennial</v>
      </c>
      <c r="I1715" s="1" t="s">
        <v>17107</v>
      </c>
      <c r="L1715" t="e" cm="1">
        <f t="array" ref="L1715">_xlfn.IFS(J1715+K1715="", "Unknown", J1715+K1715&gt;3, "Large", J1715+K1715&gt;0.5, "Medium", J1715+K1715&gt;0, "Small")</f>
        <v>#N/A</v>
      </c>
      <c r="N1715" cm="1">
        <f t="array" ref="N1715">IF($M1715="",INDEX($M$2:$M$2176,MATCH(1,INDEX(($A$2:$A$2176=$A1715)*($M$2:$M$2176&lt;&gt;""),0),0)),$M1715)</f>
        <v>6</v>
      </c>
      <c r="O1715" s="2" t="str">
        <f t="shared" si="765"/>
        <v>Seasonal outdoors</v>
      </c>
      <c r="P1715" s="1" t="s">
        <v>11288</v>
      </c>
      <c r="R1715" t="str">
        <f t="shared" si="769"/>
        <v>Medium</v>
      </c>
      <c r="W1715"/>
      <c r="AF1715" s="16" t="s">
        <v>25029</v>
      </c>
      <c r="AG1715" s="1" t="str">
        <f t="shared" si="755"/>
        <v xml:space="preserve">Seed </v>
      </c>
      <c r="AH1715"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5" s="1" t="s">
        <v>11289</v>
      </c>
      <c r="AJ1715" s="1" t="s">
        <v>53</v>
      </c>
      <c r="AK1715" s="1" t="s">
        <v>17104</v>
      </c>
      <c r="AL1715" s="1" t="str">
        <f t="shared" si="766"/>
        <v>Unscented</v>
      </c>
      <c r="AM1715" s="1" t="b">
        <v>0</v>
      </c>
      <c r="AN1715" s="1" t="b">
        <v>1</v>
      </c>
      <c r="AO1715" s="1" t="b">
        <v>0</v>
      </c>
      <c r="AP1715" s="5" t="s">
        <v>28</v>
      </c>
      <c r="AQ1715" s="5" t="str">
        <f t="shared" si="757"/>
        <v>Light, Medium, Heavy</v>
      </c>
      <c r="AR1715" s="1" t="s">
        <v>10</v>
      </c>
      <c r="AS1715" s="1" t="str">
        <f t="shared" si="767"/>
        <v>None, Partial</v>
      </c>
      <c r="AT1715" s="1" t="str">
        <f t="shared" si="758"/>
        <v>Partial, Full</v>
      </c>
      <c r="AU1715" s="1" t="s">
        <v>29</v>
      </c>
      <c r="AV1715" s="1" t="str">
        <f t="shared" si="759"/>
        <v>Moist</v>
      </c>
      <c r="AW1715" s="1" t="s">
        <v>12</v>
      </c>
      <c r="AX1715" s="1" t="str">
        <f t="shared" si="760"/>
        <v>Acid, Neutral, Alkaline</v>
      </c>
      <c r="AY1715" s="1" t="b">
        <v>0</v>
      </c>
      <c r="AZ1715" s="1" t="b">
        <v>0</v>
      </c>
      <c r="BA1715" s="1" t="b">
        <v>0</v>
      </c>
      <c r="BC1715" t="str">
        <f t="shared" si="761"/>
        <v>FALSE</v>
      </c>
      <c r="BE1715" t="str">
        <f t="shared" si="762"/>
        <v>FALSE</v>
      </c>
      <c r="BF1715" s="1" t="b">
        <v>0</v>
      </c>
      <c r="BG1715" s="1" t="b">
        <v>0</v>
      </c>
      <c r="BH1715" s="1" t="b">
        <v>0</v>
      </c>
      <c r="BJ1715" s="1" t="str">
        <f t="shared" si="763"/>
        <v>FALSE</v>
      </c>
      <c r="BL1715" t="str">
        <f t="shared" si="764"/>
        <v>FALSE</v>
      </c>
      <c r="BM1715" s="1" t="b">
        <v>0</v>
      </c>
      <c r="BN1715" s="1" t="b">
        <v>0</v>
      </c>
      <c r="BO1715" s="1">
        <f t="shared" si="768"/>
        <v>7</v>
      </c>
      <c r="BP1715" s="1" t="s">
        <v>1263</v>
      </c>
      <c r="BQ1715" s="1" cm="1">
        <f t="array" ref="BQ1715">_xlfn.IFS(BP1715="None Known",0, LEN(BP1715)&gt;500, 5,LEN(BP1715)&gt;400, 4, LEN(BP1715)&gt;300, 3, LEN(BP1715)&gt;200, 2, LEN(BP1715)&gt;1, 1)</f>
        <v>1</v>
      </c>
      <c r="BR1715" s="1" t="s">
        <v>1264</v>
      </c>
      <c r="BS1715" s="1">
        <v>2</v>
      </c>
      <c r="BT1715" s="1" t="s">
        <v>31</v>
      </c>
      <c r="BU1715" s="1">
        <v>0</v>
      </c>
      <c r="BV1715" s="1" t="s">
        <v>34</v>
      </c>
      <c r="BW1715" s="1" t="s">
        <v>31</v>
      </c>
      <c r="BX1715" s="1"/>
      <c r="BY1715" t="str">
        <f>_xlfn.XLOOKUP($B1715,Img_lookup!A:A,Img_lookup!B:B, "Not available")</f>
        <v>818266d2-a096-49a3-9842-e01a64148000</v>
      </c>
      <c r="BZ1715" t="str">
        <f>_xlfn.XLOOKUP($B1715,Img_lookup!A:A,Img_lookup!C:C, "Not available")</f>
        <v>Rubus ikenoensis H. L√©v. &amp; Vaniot</v>
      </c>
      <c r="CA1715" t="str">
        <f>_xlfn.XLOOKUP($B1715,Img_lookup!A:A,Img_lookup!D:D, "Not available")</f>
        <v>Fumio Maekawa</v>
      </c>
      <c r="CB1715" t="str">
        <f>_xlfn.XLOOKUP($B1715,Img_lookup!A:A,Img_lookup!E:E, "https://imgur.com/aT5wafe")</f>
        <v>https://api.openverse.engineering/v1/images/818266d2-a096-49a3-9842-e01a64148000/thumb/</v>
      </c>
    </row>
    <row r="1716" spans="1:80" ht="409.6" x14ac:dyDescent="0.15">
      <c r="A1716" s="1" t="s">
        <v>58</v>
      </c>
      <c r="B1716" s="1" t="s">
        <v>1961</v>
      </c>
      <c r="D1716" s="1" t="s">
        <v>1962</v>
      </c>
      <c r="E1716" s="1" t="s">
        <v>606</v>
      </c>
      <c r="F1716" s="1" t="s">
        <v>22</v>
      </c>
      <c r="G1716" s="1" t="s">
        <v>22</v>
      </c>
      <c r="H1716" s="11" t="str">
        <f t="shared" si="771"/>
        <v>Perennial</v>
      </c>
      <c r="I1716" s="1" t="s">
        <v>17107</v>
      </c>
      <c r="L1716" t="e" cm="1">
        <f t="array" ref="L1716">_xlfn.IFS(J1716+K1716="", "Unknown", J1716+K1716&gt;3, "Large", J1716+K1716&gt;0.5, "Medium", J1716+K1716&gt;0, "Small")</f>
        <v>#N/A</v>
      </c>
      <c r="M1716" s="1">
        <v>9</v>
      </c>
      <c r="N1716" cm="1">
        <f t="array" ref="N1716">IF($M1716="",INDEX($M$2:$M$2176,MATCH(1,INDEX(($A$2:$A$2176=$A1716)*($M$2:$M$2176&lt;&gt;""),0),0)),$M1716)</f>
        <v>9</v>
      </c>
      <c r="O1716" s="2" t="str">
        <f t="shared" si="765"/>
        <v>Grown indoors</v>
      </c>
      <c r="P1716" s="1" t="s">
        <v>1963</v>
      </c>
      <c r="R1716" t="str">
        <f t="shared" si="769"/>
        <v>Medium</v>
      </c>
      <c r="T1716" s="1"/>
      <c r="U1716" s="1"/>
      <c r="V1716" s="1" t="s">
        <v>96</v>
      </c>
      <c r="W1716" s="6" t="str">
        <f>IF(ISNUMBER(SEARCH("-",V1716)),TRIM(LEFT(V1716,FIND("-",V1716)-1)),V1716)</f>
        <v>5</v>
      </c>
      <c r="X1716" t="str">
        <f>IF(W1716="1", "January", IF(W1716="2", "February", IF(W1716="3", "March", IF(W1716="4", "April", IF(W1716="5", "May", IF(W1716="6", "June", IF(W1716="7", "July", IF(W1716="8", "August", IF(W1716="9", "September", IF(W1716="10", "October", IF(W1716="11", "November", IF(W1716="12", "December", "Other"))))))))))))</f>
        <v>May</v>
      </c>
      <c r="Y1716" s="2" t="str">
        <f>IF(ISNUMBER(SEARCH("-",V1716)),TRIM(RIGHT(V1716,LEN(V1716)-SEARCH("-",V1716))),V1716)</f>
        <v>6</v>
      </c>
      <c r="Z1716" s="2" t="str">
        <f>IF(Y1716="1", "January", IF(Y1716="2", "February", IF(Y1716="3", "March", IF(Y1716="4", "April", IF(Y1716="5", "May", IF(Y1716="6", "June", IF(Y1716="7", "July", IF(Y1716="8", "August", IF(Y1716="9", "September", IF(Y1716="10", "October", IF(Y1716="11", "November", IF(Y1716="12", "December", "Other"))))))))))))</f>
        <v>June</v>
      </c>
      <c r="AF1716" s="16" t="s">
        <v>25029</v>
      </c>
      <c r="AG1716" s="1" t="str">
        <f t="shared" si="755"/>
        <v xml:space="preserve">Seed </v>
      </c>
      <c r="AH1716"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6" s="1" t="s">
        <v>1964</v>
      </c>
      <c r="AJ1716" s="1" t="s">
        <v>53</v>
      </c>
      <c r="AK1716" s="1" t="s">
        <v>17104</v>
      </c>
      <c r="AL1716" s="1" t="str">
        <f t="shared" si="766"/>
        <v>Unscented</v>
      </c>
      <c r="AM1716" s="1" t="b">
        <v>0</v>
      </c>
      <c r="AN1716" s="1" t="b">
        <v>0</v>
      </c>
      <c r="AO1716" s="1" t="b">
        <v>0</v>
      </c>
      <c r="AP1716" s="5" t="s">
        <v>28</v>
      </c>
      <c r="AQ1716" s="5" t="str">
        <f t="shared" si="757"/>
        <v>Light, Medium, Heavy</v>
      </c>
      <c r="AR1716" s="1" t="s">
        <v>10</v>
      </c>
      <c r="AS1716" s="1" t="str">
        <f t="shared" si="767"/>
        <v>None, Partial</v>
      </c>
      <c r="AT1716" s="1" t="str">
        <f t="shared" si="758"/>
        <v>Partial, Full</v>
      </c>
      <c r="AU1716" s="1" t="s">
        <v>29</v>
      </c>
      <c r="AV1716" s="1" t="str">
        <f t="shared" si="759"/>
        <v>Moist</v>
      </c>
      <c r="AW1716" s="1" t="s">
        <v>12</v>
      </c>
      <c r="AX1716" s="1" t="str">
        <f t="shared" si="760"/>
        <v>Acid, Neutral, Alkaline</v>
      </c>
      <c r="AY1716" s="1" t="b">
        <v>0</v>
      </c>
      <c r="AZ1716" s="1" t="b">
        <v>0</v>
      </c>
      <c r="BA1716" s="1" t="b">
        <v>0</v>
      </c>
      <c r="BC1716" t="str">
        <f t="shared" si="761"/>
        <v>FALSE</v>
      </c>
      <c r="BE1716" t="str">
        <f t="shared" si="762"/>
        <v>FALSE</v>
      </c>
      <c r="BF1716" s="1" t="b">
        <v>0</v>
      </c>
      <c r="BG1716" s="1" t="b">
        <v>0</v>
      </c>
      <c r="BH1716" s="1" t="b">
        <v>0</v>
      </c>
      <c r="BJ1716" s="1" t="str">
        <f t="shared" si="763"/>
        <v>FALSE</v>
      </c>
      <c r="BL1716" t="str">
        <f t="shared" si="764"/>
        <v>FALSE</v>
      </c>
      <c r="BM1716" s="1" t="b">
        <v>0</v>
      </c>
      <c r="BN1716" s="1" t="b">
        <v>0</v>
      </c>
      <c r="BO1716" s="1">
        <f t="shared" si="768"/>
        <v>10</v>
      </c>
      <c r="BP1716" s="1" t="s">
        <v>1263</v>
      </c>
      <c r="BQ1716" s="1" cm="1">
        <f t="array" ref="BQ1716">_xlfn.IFS(BP1716="None Known",0, LEN(BP1716)&gt;500, 5,LEN(BP1716)&gt;400, 4, LEN(BP1716)&gt;300, 3, LEN(BP1716)&gt;200, 2, LEN(BP1716)&gt;1, 1)</f>
        <v>1</v>
      </c>
      <c r="BR1716" s="1" t="s">
        <v>1965</v>
      </c>
      <c r="BS1716" s="1">
        <v>3</v>
      </c>
      <c r="BT1716" s="1" t="s">
        <v>31</v>
      </c>
      <c r="BU1716" s="1">
        <v>0</v>
      </c>
      <c r="BV1716" s="1" t="s">
        <v>34</v>
      </c>
      <c r="BW1716" s="1" t="s">
        <v>31</v>
      </c>
      <c r="BX1716" s="1"/>
      <c r="BY1716" t="str">
        <f>_xlfn.XLOOKUP($B1716,Img_lookup!A:A,Img_lookup!B:B, "Not available")</f>
        <v>b8f1b157-2d16-4d8e-a771-dbd6591c49d1</v>
      </c>
      <c r="BZ1716" t="str">
        <f>_xlfn.XLOOKUP($B1716,Img_lookup!A:A,Img_lookup!C:C, "Not available")</f>
        <v>Rubus microphyllus L. f.</v>
      </c>
      <c r="CA1716">
        <f>_xlfn.XLOOKUP($B1716,Img_lookup!A:A,Img_lookup!D:D, "Not available")</f>
        <v>0</v>
      </c>
      <c r="CB1716" t="str">
        <f>_xlfn.XLOOKUP($B1716,Img_lookup!A:A,Img_lookup!E:E, "https://imgur.com/aT5wafe")</f>
        <v>https://api.openverse.engineering/v1/images/b8f1b157-2d16-4d8e-a771-dbd6591c49d1/thumb/</v>
      </c>
    </row>
    <row r="1717" spans="1:80" ht="409.6" x14ac:dyDescent="0.15">
      <c r="A1717" s="1" t="s">
        <v>58</v>
      </c>
      <c r="B1717" s="1" t="s">
        <v>13304</v>
      </c>
      <c r="C1717" s="1" t="s">
        <v>13305</v>
      </c>
      <c r="E1717" s="1" t="s">
        <v>13306</v>
      </c>
      <c r="F1717" s="1" t="s">
        <v>22</v>
      </c>
      <c r="G1717" s="1" t="s">
        <v>22</v>
      </c>
      <c r="H1717" s="11" t="str">
        <f t="shared" si="771"/>
        <v>Perennial</v>
      </c>
      <c r="I1717" s="1" t="s">
        <v>17107</v>
      </c>
      <c r="L1717" t="e" cm="1">
        <f t="array" ref="L1717">_xlfn.IFS(J1717+K1717="", "Unknown", J1717+K1717&gt;3, "Large", J1717+K1717&gt;0.5, "Medium", J1717+K1717&gt;0, "Small")</f>
        <v>#N/A</v>
      </c>
      <c r="N1717" cm="1">
        <f t="array" ref="N1717">IF($M1717="",INDEX($M$2:$M$2176,MATCH(1,INDEX(($A$2:$A$2176=$A1717)*($M$2:$M$2176&lt;&gt;""),0),0)),$M1717)</f>
        <v>6</v>
      </c>
      <c r="O1717" s="2" t="str">
        <f t="shared" si="765"/>
        <v>Seasonal outdoors</v>
      </c>
      <c r="P1717" s="1" t="s">
        <v>13307</v>
      </c>
      <c r="R1717" t="str">
        <f t="shared" si="769"/>
        <v>Medium</v>
      </c>
      <c r="W1717"/>
      <c r="AF1717" s="16" t="s">
        <v>25029</v>
      </c>
      <c r="AG1717" s="1" t="str">
        <f t="shared" si="755"/>
        <v xml:space="preserve">Seed </v>
      </c>
      <c r="AH1717"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7" s="1" t="s">
        <v>13308</v>
      </c>
      <c r="AJ1717" s="1" t="s">
        <v>53</v>
      </c>
      <c r="AK1717" s="1" t="s">
        <v>17104</v>
      </c>
      <c r="AL1717" s="1" t="str">
        <f t="shared" si="766"/>
        <v>Unscented</v>
      </c>
      <c r="AM1717" s="1" t="b">
        <v>0</v>
      </c>
      <c r="AN1717" s="1" t="b">
        <v>0</v>
      </c>
      <c r="AO1717" s="1" t="b">
        <v>0</v>
      </c>
      <c r="AP1717" s="5" t="s">
        <v>28</v>
      </c>
      <c r="AQ1717" s="5" t="str">
        <f t="shared" si="757"/>
        <v>Light, Medium, Heavy</v>
      </c>
      <c r="AR1717" s="1" t="s">
        <v>10</v>
      </c>
      <c r="AS1717" s="1" t="str">
        <f t="shared" si="767"/>
        <v>None, Partial</v>
      </c>
      <c r="AT1717" s="1" t="str">
        <f t="shared" si="758"/>
        <v>Partial, Full</v>
      </c>
      <c r="AU1717" s="1" t="s">
        <v>29</v>
      </c>
      <c r="AV1717" s="1" t="str">
        <f t="shared" si="759"/>
        <v>Moist</v>
      </c>
      <c r="AW1717" s="1" t="s">
        <v>12</v>
      </c>
      <c r="AX1717" s="1" t="str">
        <f t="shared" si="760"/>
        <v>Acid, Neutral, Alkaline</v>
      </c>
      <c r="AY1717" s="1" t="b">
        <v>0</v>
      </c>
      <c r="AZ1717" s="1" t="b">
        <v>0</v>
      </c>
      <c r="BA1717" s="1" t="b">
        <v>0</v>
      </c>
      <c r="BC1717" t="str">
        <f t="shared" si="761"/>
        <v>FALSE</v>
      </c>
      <c r="BE1717" t="str">
        <f t="shared" si="762"/>
        <v>FALSE</v>
      </c>
      <c r="BF1717" s="1" t="b">
        <v>0</v>
      </c>
      <c r="BG1717" s="1" t="b">
        <v>0</v>
      </c>
      <c r="BH1717" s="1" t="b">
        <v>0</v>
      </c>
      <c r="BJ1717" s="1" t="str">
        <f t="shared" si="763"/>
        <v>FALSE</v>
      </c>
      <c r="BL1717" t="str">
        <f t="shared" si="764"/>
        <v>FALSE</v>
      </c>
      <c r="BM1717" s="1" t="b">
        <v>0</v>
      </c>
      <c r="BN1717" s="1" t="b">
        <v>0</v>
      </c>
      <c r="BO1717" s="1">
        <f t="shared" si="768"/>
        <v>5</v>
      </c>
      <c r="BP1717" s="1" t="s">
        <v>1263</v>
      </c>
      <c r="BQ1717" s="1" cm="1">
        <f t="array" ref="BQ1717">_xlfn.IFS(BP1717="None Known",0, LEN(BP1717)&gt;500, 5,LEN(BP1717)&gt;400, 4, LEN(BP1717)&gt;300, 3, LEN(BP1717)&gt;200, 2, LEN(BP1717)&gt;1, 1)</f>
        <v>1</v>
      </c>
      <c r="BR1717" s="1" t="s">
        <v>13309</v>
      </c>
      <c r="BS1717" s="1">
        <v>1</v>
      </c>
      <c r="BT1717" s="1" t="s">
        <v>13310</v>
      </c>
      <c r="BU1717" s="1">
        <v>1</v>
      </c>
      <c r="BV1717" s="1" t="s">
        <v>13311</v>
      </c>
      <c r="BW1717" s="1" t="s">
        <v>31</v>
      </c>
      <c r="BX1717" s="1"/>
      <c r="BY1717" t="str">
        <f>_xlfn.XLOOKUP($B1717,Img_lookup!A:A,Img_lookup!B:B, "Not available")</f>
        <v>4ea1dabc-b9c2-417d-be4b-38eb592d5297</v>
      </c>
      <c r="BZ1717" t="str">
        <f>_xlfn.XLOOKUP($B1717,Img_lookup!A:A,Img_lookup!C:C, "Not available")</f>
        <v>ROSACEAE, RUBUS MOLUCCANUS L., fleur, par Lio.jpg</v>
      </c>
      <c r="CA1717" t="str">
        <f>_xlfn.XLOOKUP($B1717,Img_lookup!A:A,Img_lookup!D:D, "Not available")</f>
        <v>voyage-madagascar.org</v>
      </c>
      <c r="CB1717" t="str">
        <f>_xlfn.XLOOKUP($B1717,Img_lookup!A:A,Img_lookup!E:E, "https://imgur.com/aT5wafe")</f>
        <v>https://api.openverse.engineering/v1/images/4ea1dabc-b9c2-417d-be4b-38eb592d5297/thumb/</v>
      </c>
    </row>
    <row r="1718" spans="1:80" ht="409.6" x14ac:dyDescent="0.15">
      <c r="A1718" s="1" t="s">
        <v>58</v>
      </c>
      <c r="B1718" s="1" t="s">
        <v>13640</v>
      </c>
      <c r="C1718" s="1" t="s">
        <v>13641</v>
      </c>
      <c r="D1718" s="1" t="s">
        <v>13642</v>
      </c>
      <c r="E1718" s="1" t="s">
        <v>13643</v>
      </c>
      <c r="F1718" s="1" t="s">
        <v>22</v>
      </c>
      <c r="G1718" s="1" t="s">
        <v>22</v>
      </c>
      <c r="H1718" s="11" t="str">
        <f t="shared" si="771"/>
        <v>Perennial</v>
      </c>
      <c r="I1718" s="1" t="s">
        <v>17107</v>
      </c>
      <c r="J1718" s="1">
        <v>2.5</v>
      </c>
      <c r="K1718" s="1">
        <v>2</v>
      </c>
      <c r="L1718" t="str" cm="1">
        <f t="array" ref="L1718">_xlfn.IFS(J1718+K1718="", "Unknown", J1718+K1718&gt;3, "Large", J1718+K1718&gt;0.5, "Medium", J1718+K1718&gt;0, "Small")</f>
        <v>Large</v>
      </c>
      <c r="M1718" s="1">
        <v>3</v>
      </c>
      <c r="N1718" cm="1">
        <f t="array" ref="N1718">IF($M1718="",INDEX($M$2:$M$2176,MATCH(1,INDEX(($A$2:$A$2176=$A1718)*($M$2:$M$2176&lt;&gt;""),0),0)),$M1718)</f>
        <v>3</v>
      </c>
      <c r="O1718" s="2" t="str">
        <f t="shared" si="765"/>
        <v>Hardy to cold</v>
      </c>
      <c r="P1718" s="1" t="s">
        <v>13644</v>
      </c>
      <c r="Q1718" s="1" t="s">
        <v>17110</v>
      </c>
      <c r="R1718" t="str">
        <f t="shared" si="769"/>
        <v>Medium</v>
      </c>
      <c r="T1718" s="1"/>
      <c r="U1718" s="1"/>
      <c r="V1718" s="1">
        <v>6</v>
      </c>
      <c r="W1718" s="6">
        <f>IF(ISNUMBER(SEARCH("-",V1718)),TRIM(LEFT(V1718,FIND("-",V1718)-1)),V1718)</f>
        <v>6</v>
      </c>
      <c r="X1718" t="str">
        <f>IF(W1718=1, "January", IF(W1718=2, "February", IF(W1718=3, "March", IF(W1718=4, "April", IF(W1718=5, "May", IF(W1718=6, "June", IF(W1718=7, "July", IF(W1718=8, "August", IF(W1718=9, "September", IF(W1718=10, "October", IF(W1718=11, "November", IF(W1718=12, "December", "Other"))))))))))))</f>
        <v>June</v>
      </c>
      <c r="Y1718" s="1"/>
      <c r="Z1718" s="1"/>
      <c r="AA1718" s="1" t="s">
        <v>51</v>
      </c>
      <c r="AB1718" s="1" t="str">
        <f>IF(ISNUMBER(SEARCH("-",AA1718)),TRIM(LEFT(AA1718,FIND("-",AA1718)-1)),AA1718)</f>
        <v>7</v>
      </c>
      <c r="AC1718" s="1" t="str">
        <f>IF(AB1718="1", "January", IF(AB1718="2", "February", IF(AB1718="3", "March", IF(AB1718="4", "April", IF(AB1718="5", "May", IF(AB1718="6", "June", IF(AB1718="7", "July", IF(AB1718="8", "August", IF(AB1718="9", "September", IF(AB1718="10", "October", IF(AB1718="11", "November", IF(AB1718="12", "December", "Other"))))))))))))</f>
        <v>July</v>
      </c>
      <c r="AD1718" s="1" t="str">
        <f>IF(ISNUMBER(SEARCH("-",AA1718)),TRIM(RIGHT(AA1718,LEN(AA1718)-SEARCH("-",AA1718))),AA1718)</f>
        <v>8</v>
      </c>
      <c r="AE1718" s="1" t="str">
        <f>IF(AD1718="1", "January", IF(AD1718="2", "February", IF(AD1718="3", "March", IF(AD1718="4", "April", IF(AD1718="5", "May", IF(AD1718="6", "June", IF(AD1718="7", "July", IF(AD1718="8", "August", IF(AD1718="9", "September", IF(AD1718="10", "October", IF(AD1718="11", "November", IF(AD1718="12", "December", "Other"))))))))))))</f>
        <v>August</v>
      </c>
      <c r="AF1718" s="16" t="s">
        <v>25033</v>
      </c>
      <c r="AG1718" s="1" t="str">
        <f t="shared" si="755"/>
        <v xml:space="preserve">Seed </v>
      </c>
      <c r="AH1718" s="2" t="str">
        <f t="shared" si="756"/>
        <v>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v>
      </c>
      <c r="AI1718" s="1" t="s">
        <v>13645</v>
      </c>
      <c r="AJ1718" s="1" t="s">
        <v>53</v>
      </c>
      <c r="AK1718" s="1" t="s">
        <v>17104</v>
      </c>
      <c r="AL1718" s="1" t="str">
        <f t="shared" si="766"/>
        <v>Unscented</v>
      </c>
      <c r="AM1718" s="1" t="b">
        <v>0</v>
      </c>
      <c r="AN1718" s="1" t="b">
        <v>1</v>
      </c>
      <c r="AO1718" s="1" t="b">
        <v>0</v>
      </c>
      <c r="AP1718" s="5" t="s">
        <v>28</v>
      </c>
      <c r="AQ1718" s="5" t="str">
        <f t="shared" si="757"/>
        <v>Light, Medium, Heavy</v>
      </c>
      <c r="AR1718" s="1" t="s">
        <v>10</v>
      </c>
      <c r="AS1718" s="1" t="str">
        <f t="shared" si="767"/>
        <v>None, Partial</v>
      </c>
      <c r="AT1718" s="1" t="str">
        <f t="shared" si="758"/>
        <v>Partial, Full</v>
      </c>
      <c r="AU1718" s="1" t="s">
        <v>29</v>
      </c>
      <c r="AV1718" s="1" t="str">
        <f t="shared" si="759"/>
        <v>Moist</v>
      </c>
      <c r="AW1718" s="1" t="s">
        <v>12</v>
      </c>
      <c r="AX1718" s="1" t="str">
        <f t="shared" si="760"/>
        <v>Acid, Neutral, Alkaline</v>
      </c>
      <c r="AY1718" s="1" t="b">
        <v>0</v>
      </c>
      <c r="AZ1718" s="1" t="b">
        <v>0</v>
      </c>
      <c r="BA1718" s="1" t="b">
        <v>0</v>
      </c>
      <c r="BC1718" t="str">
        <f t="shared" si="761"/>
        <v>FALSE</v>
      </c>
      <c r="BE1718" t="str">
        <f t="shared" si="762"/>
        <v>FALSE</v>
      </c>
      <c r="BF1718" s="1" t="b">
        <v>0</v>
      </c>
      <c r="BG1718" s="1" t="b">
        <v>0</v>
      </c>
      <c r="BH1718" s="1" t="b">
        <v>0</v>
      </c>
      <c r="BI1718" s="1" t="s">
        <v>30</v>
      </c>
      <c r="BJ1718" s="1" t="str">
        <f t="shared" si="763"/>
        <v>FALSE</v>
      </c>
      <c r="BL1718" t="str">
        <f t="shared" si="764"/>
        <v>FALSE</v>
      </c>
      <c r="BM1718" s="1" t="b">
        <v>0</v>
      </c>
      <c r="BN1718" s="1" t="b">
        <v>0</v>
      </c>
      <c r="BO1718" s="1">
        <f t="shared" si="768"/>
        <v>14</v>
      </c>
      <c r="BP1718" s="1" t="s">
        <v>13646</v>
      </c>
      <c r="BQ1718" s="1" cm="1">
        <f t="array" ref="BQ1718">_xlfn.IFS(BP1718="None Known",0, LEN(BP1718)&gt;500, 5,LEN(BP1718)&gt;400, 4, LEN(BP1718)&gt;300, 3, LEN(BP1718)&gt;200, 2, LEN(BP1718)&gt;1, 1)</f>
        <v>2</v>
      </c>
      <c r="BR1718" s="1" t="s">
        <v>13647</v>
      </c>
      <c r="BS1718" s="1">
        <v>3</v>
      </c>
      <c r="BT1718" s="1" t="s">
        <v>13648</v>
      </c>
      <c r="BU1718" s="1">
        <v>3</v>
      </c>
      <c r="BV1718" s="1" t="s">
        <v>67</v>
      </c>
      <c r="BW1718" s="1" t="s">
        <v>31</v>
      </c>
      <c r="BX1718" s="1"/>
      <c r="BY1718" t="str">
        <f>_xlfn.XLOOKUP($B1718,Img_lookup!A:A,Img_lookup!B:B, "Not available")</f>
        <v>c5a39384-143c-4fb9-8dc8-93b71d2c03e2</v>
      </c>
      <c r="BZ1718" t="str">
        <f>_xlfn.XLOOKUP($B1718,Img_lookup!A:A,Img_lookup!C:C, "Not available")</f>
        <v>J20170428-0015‚ÄîRubus parviflorus‚ÄîRPBG‚ÄîDxO</v>
      </c>
      <c r="CA1718" t="str">
        <f>_xlfn.XLOOKUP($B1718,Img_lookup!A:A,Img_lookup!D:D, "Not available")</f>
        <v>John Rusk</v>
      </c>
      <c r="CB1718" t="str">
        <f>_xlfn.XLOOKUP($B1718,Img_lookup!A:A,Img_lookup!E:E, "https://imgur.com/aT5wafe")</f>
        <v>https://api.openverse.engineering/v1/images/c5a39384-143c-4fb9-8dc8-93b71d2c03e2/thumb/</v>
      </c>
    </row>
    <row r="1719" spans="1:80" ht="409.6" x14ac:dyDescent="0.15">
      <c r="A1719" s="1" t="s">
        <v>58</v>
      </c>
      <c r="B1719" s="1" t="s">
        <v>13744</v>
      </c>
      <c r="C1719" s="1" t="s">
        <v>13745</v>
      </c>
      <c r="D1719" s="1" t="s">
        <v>13746</v>
      </c>
      <c r="E1719" s="1" t="s">
        <v>13747</v>
      </c>
      <c r="F1719" s="1" t="s">
        <v>22</v>
      </c>
      <c r="G1719" s="1" t="s">
        <v>22</v>
      </c>
      <c r="H1719" s="11" t="str">
        <f t="shared" si="771"/>
        <v>Perennial</v>
      </c>
      <c r="I1719" s="1" t="s">
        <v>17107</v>
      </c>
      <c r="J1719" s="1">
        <v>1</v>
      </c>
      <c r="L1719" t="str" cm="1">
        <f t="array" ref="L1719">_xlfn.IFS(J1719+K1719="", "Unknown", J1719+K1719&gt;3, "Large", J1719+K1719&gt;0.5, "Medium", J1719+K1719&gt;0, "Small")</f>
        <v>Medium</v>
      </c>
      <c r="N1719" cm="1">
        <f t="array" ref="N1719">IF($M1719="",INDEX($M$2:$M$2176,MATCH(1,INDEX(($A$2:$A$2176=$A1719)*($M$2:$M$2176&lt;&gt;""),0),0)),$M1719)</f>
        <v>6</v>
      </c>
      <c r="O1719" s="2" t="str">
        <f t="shared" si="765"/>
        <v>Seasonal outdoors</v>
      </c>
      <c r="P1719" s="1" t="s">
        <v>13748</v>
      </c>
      <c r="R1719" t="str">
        <f t="shared" si="769"/>
        <v>Medium</v>
      </c>
      <c r="T1719" s="1"/>
      <c r="U1719" s="1"/>
      <c r="V1719" s="1" t="s">
        <v>96</v>
      </c>
      <c r="W1719" s="6" t="str">
        <f>IF(ISNUMBER(SEARCH("-",V1719)),TRIM(LEFT(V1719,FIND("-",V1719)-1)),V1719)</f>
        <v>5</v>
      </c>
      <c r="X1719" t="str">
        <f>IF(W1719="1", "January", IF(W1719="2", "February", IF(W1719="3", "March", IF(W1719="4", "April", IF(W1719="5", "May", IF(W1719="6", "June", IF(W1719="7", "July", IF(W1719="8", "August", IF(W1719="9", "September", IF(W1719="10", "October", IF(W1719="11", "November", IF(W1719="12", "December", "Other"))))))))))))</f>
        <v>May</v>
      </c>
      <c r="Y1719" s="2" t="str">
        <f>IF(ISNUMBER(SEARCH("-",V1719)),TRIM(RIGHT(V1719,LEN(V1719)-SEARCH("-",V1719))),V1719)</f>
        <v>6</v>
      </c>
      <c r="Z1719" s="2" t="str">
        <f>IF(Y1719="1", "January", IF(Y1719="2", "February", IF(Y1719="3", "March", IF(Y1719="4", "April", IF(Y1719="5", "May", IF(Y1719="6", "June", IF(Y1719="7", "July", IF(Y1719="8", "August", IF(Y1719="9", "September", IF(Y1719="10", "October", IF(Y1719="11", "November", IF(Y1719="12", "December", "Other"))))))))))))</f>
        <v>June</v>
      </c>
      <c r="AA1719" s="1" t="s">
        <v>51</v>
      </c>
      <c r="AB1719" s="1" t="str">
        <f>IF(ISNUMBER(SEARCH("-",AA1719)),TRIM(LEFT(AA1719,FIND("-",AA1719)-1)),AA1719)</f>
        <v>7</v>
      </c>
      <c r="AC1719" s="1" t="str">
        <f>IF(AB1719="1", "January", IF(AB1719="2", "February", IF(AB1719="3", "March", IF(AB1719="4", "April", IF(AB1719="5", "May", IF(AB1719="6", "June", IF(AB1719="7", "July", IF(AB1719="8", "August", IF(AB1719="9", "September", IF(AB1719="10", "October", IF(AB1719="11", "November", IF(AB1719="12", "December", "Other"))))))))))))</f>
        <v>July</v>
      </c>
      <c r="AD1719" s="1" t="str">
        <f>IF(ISNUMBER(SEARCH("-",AA1719)),TRIM(RIGHT(AA1719,LEN(AA1719)-SEARCH("-",AA1719))),AA1719)</f>
        <v>8</v>
      </c>
      <c r="AE1719" s="1" t="str">
        <f>IF(AD1719="1", "January", IF(AD1719="2", "February", IF(AD1719="3", "March", IF(AD1719="4", "April", IF(AD1719="5", "May", IF(AD1719="6", "June", IF(AD1719="7", "July", IF(AD1719="8", "August", IF(AD1719="9", "September", IF(AD1719="10", "October", IF(AD1719="11", "November", IF(AD1719="12", "December", "Other"))))))))))))</f>
        <v>August</v>
      </c>
      <c r="AF1719" s="16" t="s">
        <v>25029</v>
      </c>
      <c r="AG1719" s="1" t="str">
        <f t="shared" si="755"/>
        <v xml:space="preserve">Seed </v>
      </c>
      <c r="AH1719"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19" s="1" t="s">
        <v>13749</v>
      </c>
      <c r="AJ1719" s="1" t="s">
        <v>53</v>
      </c>
      <c r="AK1719" s="1" t="s">
        <v>17104</v>
      </c>
      <c r="AL1719" s="1" t="str">
        <f t="shared" si="766"/>
        <v>Unscented</v>
      </c>
      <c r="AM1719" s="1" t="b">
        <v>0</v>
      </c>
      <c r="AN1719" s="1" t="b">
        <v>0</v>
      </c>
      <c r="AO1719" s="1" t="b">
        <v>0</v>
      </c>
      <c r="AP1719" s="5" t="s">
        <v>28</v>
      </c>
      <c r="AQ1719" s="5" t="str">
        <f t="shared" si="757"/>
        <v>Light, Medium, Heavy</v>
      </c>
      <c r="AR1719" s="1" t="s">
        <v>10</v>
      </c>
      <c r="AS1719" s="1" t="str">
        <f t="shared" si="767"/>
        <v>None, Partial</v>
      </c>
      <c r="AT1719" s="1" t="str">
        <f t="shared" si="758"/>
        <v>Partial, Full</v>
      </c>
      <c r="AU1719" s="1" t="s">
        <v>29</v>
      </c>
      <c r="AV1719" s="1" t="str">
        <f t="shared" si="759"/>
        <v>Moist</v>
      </c>
      <c r="AW1719" s="1" t="s">
        <v>12</v>
      </c>
      <c r="AX1719" s="1" t="str">
        <f t="shared" si="760"/>
        <v>Acid, Neutral, Alkaline</v>
      </c>
      <c r="AY1719" s="1" t="b">
        <v>0</v>
      </c>
      <c r="AZ1719" s="1" t="b">
        <v>0</v>
      </c>
      <c r="BA1719" s="1" t="b">
        <v>0</v>
      </c>
      <c r="BC1719" t="str">
        <f t="shared" si="761"/>
        <v>FALSE</v>
      </c>
      <c r="BE1719" t="str">
        <f t="shared" si="762"/>
        <v>FALSE</v>
      </c>
      <c r="BF1719" s="1" t="b">
        <v>0</v>
      </c>
      <c r="BG1719" s="1" t="b">
        <v>0</v>
      </c>
      <c r="BH1719" s="1" t="b">
        <v>0</v>
      </c>
      <c r="BJ1719" s="1" t="str">
        <f t="shared" si="763"/>
        <v>FALSE</v>
      </c>
      <c r="BL1719" t="str">
        <f t="shared" si="764"/>
        <v>FALSE</v>
      </c>
      <c r="BM1719" s="1" t="b">
        <v>0</v>
      </c>
      <c r="BN1719" s="1" t="b">
        <v>0</v>
      </c>
      <c r="BO1719" s="1">
        <f t="shared" si="768"/>
        <v>11</v>
      </c>
      <c r="BP1719" s="1" t="s">
        <v>13750</v>
      </c>
      <c r="BQ1719" s="1" cm="1">
        <f t="array" ref="BQ1719">_xlfn.IFS(BP1719="None Known",0, LEN(BP1719)&gt;500, 5,LEN(BP1719)&gt;400, 4, LEN(BP1719)&gt;300, 3, LEN(BP1719)&gt;200, 2, LEN(BP1719)&gt;1, 1)</f>
        <v>1</v>
      </c>
      <c r="BR1719" s="1" t="s">
        <v>13751</v>
      </c>
      <c r="BS1719" s="1">
        <v>3</v>
      </c>
      <c r="BT1719" s="1" t="s">
        <v>13752</v>
      </c>
      <c r="BU1719" s="1">
        <v>1</v>
      </c>
      <c r="BW1719" s="1" t="s">
        <v>31</v>
      </c>
      <c r="BX1719" s="1"/>
      <c r="BY1719" t="str">
        <f>_xlfn.XLOOKUP($B1719,Img_lookup!A:A,Img_lookup!B:B, "Not available")</f>
        <v>b5d95062-dac3-405e-b6f4-914a87dbe9ec</v>
      </c>
      <c r="BZ1719" t="str">
        <f>_xlfn.XLOOKUP($B1719,Img_lookup!A:A,Img_lookup!C:C, "Not available")</f>
        <v>Rubus parvifolius fruit</v>
      </c>
      <c r="CA1719" t="str">
        <f>_xlfn.XLOOKUP($B1719,Img_lookup!A:A,Img_lookup!D:D, "Not available")</f>
        <v>John Tann</v>
      </c>
      <c r="CB1719" t="str">
        <f>_xlfn.XLOOKUP($B1719,Img_lookup!A:A,Img_lookup!E:E, "https://imgur.com/aT5wafe")</f>
        <v>https://api.openverse.engineering/v1/images/b5d95062-dac3-405e-b6f4-914a87dbe9ec/thumb/</v>
      </c>
    </row>
    <row r="1720" spans="1:80" ht="409.6" x14ac:dyDescent="0.15">
      <c r="A1720" s="1" t="s">
        <v>58</v>
      </c>
      <c r="B1720" s="1" t="s">
        <v>6252</v>
      </c>
      <c r="C1720" s="1" t="s">
        <v>6253</v>
      </c>
      <c r="D1720" s="1" t="s">
        <v>6254</v>
      </c>
      <c r="E1720" s="1" t="s">
        <v>6255</v>
      </c>
      <c r="F1720" s="1" t="s">
        <v>22</v>
      </c>
      <c r="G1720" s="1" t="s">
        <v>22</v>
      </c>
      <c r="H1720" s="11" t="str">
        <f t="shared" si="771"/>
        <v>Perennial</v>
      </c>
      <c r="I1720" s="1" t="s">
        <v>17107</v>
      </c>
      <c r="J1720" s="1">
        <v>10</v>
      </c>
      <c r="L1720" t="str" cm="1">
        <f t="array" ref="L1720">_xlfn.IFS(J1720+K1720="", "Unknown", J1720+K1720&gt;3, "Large", J1720+K1720&gt;0.5, "Medium", J1720+K1720&gt;0, "Small")</f>
        <v>Large</v>
      </c>
      <c r="M1720" s="1">
        <v>5</v>
      </c>
      <c r="N1720" cm="1">
        <f t="array" ref="N1720">IF($M1720="",INDEX($M$2:$M$2176,MATCH(1,INDEX(($A$2:$A$2176=$A1720)*($M$2:$M$2176&lt;&gt;""),0),0)),$M1720)</f>
        <v>5</v>
      </c>
      <c r="O1720" s="2" t="str">
        <f t="shared" si="765"/>
        <v>Seasonal outdoors</v>
      </c>
      <c r="P1720" s="1" t="s">
        <v>196</v>
      </c>
      <c r="Q1720" s="1" t="s">
        <v>17109</v>
      </c>
      <c r="R1720" t="str">
        <f t="shared" si="769"/>
        <v>Fast</v>
      </c>
      <c r="T1720" s="1"/>
      <c r="U1720" s="1"/>
      <c r="V1720" s="1" t="s">
        <v>51</v>
      </c>
      <c r="W1720" s="6" t="str">
        <f>IF(ISNUMBER(SEARCH("-",V1720)),TRIM(LEFT(V1720,FIND("-",V1720)-1)),V1720)</f>
        <v>7</v>
      </c>
      <c r="X1720" t="str">
        <f>IF(W1720="1", "January", IF(W1720="2", "February", IF(W1720="3", "March", IF(W1720="4", "April", IF(W1720="5", "May", IF(W1720="6", "June", IF(W1720="7", "July", IF(W1720="8", "August", IF(W1720="9", "September", IF(W1720="10", "October", IF(W1720="11", "November", IF(W1720="12", "December", "Other"))))))))))))</f>
        <v>July</v>
      </c>
      <c r="Y1720" s="2" t="str">
        <f>IF(ISNUMBER(SEARCH("-",V1720)),TRIM(RIGHT(V1720,LEN(V1720)-SEARCH("-",V1720))),V1720)</f>
        <v>8</v>
      </c>
      <c r="Z1720" s="2" t="str">
        <f>IF(Y1720="1", "January", IF(Y1720="2", "February", IF(Y1720="3", "March", IF(Y1720="4", "April", IF(Y1720="5", "May", IF(Y1720="6", "June", IF(Y1720="7", "July", IF(Y1720="8", "August", IF(Y1720="9", "September", IF(Y1720="10", "October", IF(Y1720="11", "November", IF(Y1720="12", "December", "Other"))))))))))))</f>
        <v>August</v>
      </c>
      <c r="AA1720" s="1" t="s">
        <v>427</v>
      </c>
      <c r="AB1720" s="1" t="str">
        <f>IF(ISNUMBER(SEARCH("-",AA1720)),TRIM(LEFT(AA1720,FIND("-",AA1720)-1)),AA1720)</f>
        <v>8</v>
      </c>
      <c r="AC1720" s="1" t="str">
        <f>IF(AB1720="1", "January", IF(AB1720="2", "February", IF(AB1720="3", "March", IF(AB1720="4", "April", IF(AB1720="5", "May", IF(AB1720="6", "June", IF(AB1720="7", "July", IF(AB1720="8", "August", IF(AB1720="9", "September", IF(AB1720="10", "October", IF(AB1720="11", "November", IF(AB1720="12", "December", "Other"))))))))))))</f>
        <v>August</v>
      </c>
      <c r="AD1720" s="1" t="str">
        <f>IF(ISNUMBER(SEARCH("-",AA1720)),TRIM(RIGHT(AA1720,LEN(AA1720)-SEARCH("-",AA1720))),AA1720)</f>
        <v>9</v>
      </c>
      <c r="AE1720" s="1" t="str">
        <f>IF(AD1720="1", "January", IF(AD1720="2", "February", IF(AD1720="3", "March", IF(AD1720="4", "April", IF(AD1720="5", "May", IF(AD1720="6", "June", IF(AD1720="7", "July", IF(AD1720="8", "August", IF(AD1720="9", "September", IF(AD1720="10", "October", IF(AD1720="11", "November", IF(AD1720="12", "December", "Other"))))))))))))</f>
        <v>September</v>
      </c>
      <c r="AF1720" s="16" t="s">
        <v>25029</v>
      </c>
      <c r="AG1720" s="1" t="str">
        <f t="shared" si="755"/>
        <v xml:space="preserve">Seed </v>
      </c>
      <c r="AH1720"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0" s="1" t="s">
        <v>6256</v>
      </c>
      <c r="AJ1720" s="1" t="s">
        <v>53</v>
      </c>
      <c r="AK1720" s="1" t="s">
        <v>17104</v>
      </c>
      <c r="AL1720" s="1" t="str">
        <f t="shared" si="766"/>
        <v>Unscented</v>
      </c>
      <c r="AM1720" s="1" t="b">
        <v>0</v>
      </c>
      <c r="AN1720" s="1" t="b">
        <v>1</v>
      </c>
      <c r="AO1720" s="1" t="b">
        <v>0</v>
      </c>
      <c r="AP1720" s="5" t="s">
        <v>28</v>
      </c>
      <c r="AQ1720" s="5" t="str">
        <f t="shared" si="757"/>
        <v>Light, Medium, Heavy</v>
      </c>
      <c r="AR1720" s="1" t="s">
        <v>10</v>
      </c>
      <c r="AS1720" s="1" t="str">
        <f t="shared" si="767"/>
        <v>None, Partial</v>
      </c>
      <c r="AT1720" s="1" t="str">
        <f t="shared" si="758"/>
        <v>Partial, Full</v>
      </c>
      <c r="AU1720" s="1" t="s">
        <v>29</v>
      </c>
      <c r="AV1720" s="1" t="str">
        <f t="shared" si="759"/>
        <v>Moist</v>
      </c>
      <c r="AW1720" s="1" t="s">
        <v>12</v>
      </c>
      <c r="AX1720" s="1" t="str">
        <f t="shared" si="760"/>
        <v>Acid, Neutral, Alkaline</v>
      </c>
      <c r="AY1720" s="1" t="b">
        <v>0</v>
      </c>
      <c r="AZ1720" s="1" t="b">
        <v>0</v>
      </c>
      <c r="BA1720" s="1" t="b">
        <v>0</v>
      </c>
      <c r="BC1720" t="str">
        <f t="shared" si="761"/>
        <v>FALSE</v>
      </c>
      <c r="BE1720" t="str">
        <f t="shared" si="762"/>
        <v>FALSE</v>
      </c>
      <c r="BF1720" s="1" t="b">
        <v>0</v>
      </c>
      <c r="BG1720" s="1" t="b">
        <v>0</v>
      </c>
      <c r="BH1720" s="1" t="b">
        <v>0</v>
      </c>
      <c r="BI1720" s="1" t="s">
        <v>30</v>
      </c>
      <c r="BJ1720" s="1" t="str">
        <f t="shared" si="763"/>
        <v>FALSE</v>
      </c>
      <c r="BK1720" s="1" t="s">
        <v>77</v>
      </c>
      <c r="BL1720" t="str">
        <f t="shared" si="764"/>
        <v>TRUE</v>
      </c>
      <c r="BM1720" s="1" t="b">
        <v>0</v>
      </c>
      <c r="BN1720" s="1" t="b">
        <v>0</v>
      </c>
      <c r="BO1720" s="1">
        <f t="shared" si="768"/>
        <v>16</v>
      </c>
      <c r="BP1720" s="1" t="s">
        <v>1263</v>
      </c>
      <c r="BQ1720" s="1" cm="1">
        <f t="array" ref="BQ1720">_xlfn.IFS(BP1720="None Known",0, LEN(BP1720)&gt;500, 5,LEN(BP1720)&gt;400, 4, LEN(BP1720)&gt;300, 3, LEN(BP1720)&gt;200, 2, LEN(BP1720)&gt;1, 1)</f>
        <v>1</v>
      </c>
      <c r="BR1720" s="1" t="s">
        <v>6257</v>
      </c>
      <c r="BS1720" s="1">
        <v>5</v>
      </c>
      <c r="BT1720" s="1" t="s">
        <v>31</v>
      </c>
      <c r="BU1720" s="1">
        <v>0</v>
      </c>
      <c r="BV1720" s="1" t="s">
        <v>1039</v>
      </c>
      <c r="BW1720" s="1" t="s">
        <v>31</v>
      </c>
      <c r="BX1720" s="1"/>
      <c r="BY1720" t="str">
        <f>_xlfn.XLOOKUP($B1720,Img_lookup!A:A,Img_lookup!B:B, "Not available")</f>
        <v>093d700e-dff5-4767-ac8b-f98f1e9e717c</v>
      </c>
      <c r="BZ1720" t="str">
        <f>_xlfn.XLOOKUP($B1720,Img_lookup!A:A,Img_lookup!C:C, "Not available")</f>
        <v>Roumania Fruit Blackberry Rubus Procerus 35</v>
      </c>
      <c r="CA1720" t="str">
        <f>_xlfn.XLOOKUP($B1720,Img_lookup!A:A,Img_lookup!D:D, "Not available")</f>
        <v>Mark Morgan Trinidad A</v>
      </c>
      <c r="CB1720" t="str">
        <f>_xlfn.XLOOKUP($B1720,Img_lookup!A:A,Img_lookup!E:E, "https://imgur.com/aT5wafe")</f>
        <v>https://api.openverse.engineering/v1/images/093d700e-dff5-4767-ac8b-f98f1e9e717c/thumb/</v>
      </c>
    </row>
    <row r="1721" spans="1:80" ht="409.6" x14ac:dyDescent="0.15">
      <c r="A1721" s="1" t="s">
        <v>58</v>
      </c>
      <c r="B1721" s="1" t="s">
        <v>4661</v>
      </c>
      <c r="C1721" s="1" t="s">
        <v>4662</v>
      </c>
      <c r="E1721" s="1" t="s">
        <v>4663</v>
      </c>
      <c r="F1721" s="1" t="s">
        <v>22</v>
      </c>
      <c r="G1721" s="1" t="s">
        <v>22</v>
      </c>
      <c r="H1721" s="11" t="str">
        <f t="shared" si="771"/>
        <v>Perennial</v>
      </c>
      <c r="I1721" s="1" t="s">
        <v>17108</v>
      </c>
      <c r="J1721" s="1">
        <v>2</v>
      </c>
      <c r="K1721" s="1">
        <v>2.5</v>
      </c>
      <c r="L1721" t="str" cm="1">
        <f t="array" ref="L1721">_xlfn.IFS(J1721+K1721="", "Unknown", J1721+K1721&gt;3, "Large", J1721+K1721&gt;0.5, "Medium", J1721+K1721&gt;0, "Small")</f>
        <v>Large</v>
      </c>
      <c r="M1721" s="1">
        <v>9</v>
      </c>
      <c r="N1721" cm="1">
        <f t="array" ref="N1721">IF($M1721="",INDEX($M$2:$M$2176,MATCH(1,INDEX(($A$2:$A$2176=$A1721)*($M$2:$M$2176&lt;&gt;""),0),0)),$M1721)</f>
        <v>9</v>
      </c>
      <c r="O1721" s="2" t="str">
        <f t="shared" si="765"/>
        <v>Grown indoors</v>
      </c>
      <c r="P1721" s="1" t="s">
        <v>4664</v>
      </c>
      <c r="R1721" t="str">
        <f t="shared" si="769"/>
        <v>Medium</v>
      </c>
      <c r="S1721" s="1" t="s">
        <v>24</v>
      </c>
      <c r="T1721" s="1" t="str">
        <f>LEFT(S1721,FIND("-",S1721)-1)</f>
        <v xml:space="preserve">1 </v>
      </c>
      <c r="U1721" s="1" t="str">
        <f>RIGHT(S1721,FIND("-",S1721)-1)</f>
        <v>12</v>
      </c>
      <c r="W1721"/>
      <c r="AF1721" s="16" t="s">
        <v>25029</v>
      </c>
      <c r="AG1721" s="1" t="str">
        <f t="shared" si="755"/>
        <v xml:space="preserve">Seed </v>
      </c>
      <c r="AH1721"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1" s="1" t="s">
        <v>4665</v>
      </c>
      <c r="AJ1721" s="1" t="s">
        <v>53</v>
      </c>
      <c r="AK1721" s="1" t="s">
        <v>17104</v>
      </c>
      <c r="AL1721" s="1" t="str">
        <f t="shared" si="766"/>
        <v>Unscented</v>
      </c>
      <c r="AM1721" s="1" t="b">
        <v>0</v>
      </c>
      <c r="AN1721" s="1" t="b">
        <v>0</v>
      </c>
      <c r="AO1721" s="1" t="b">
        <v>0</v>
      </c>
      <c r="AP1721" s="5" t="s">
        <v>28</v>
      </c>
      <c r="AQ1721" s="5" t="str">
        <f t="shared" si="757"/>
        <v>Light, Medium, Heavy</v>
      </c>
      <c r="AR1721" s="1" t="s">
        <v>10</v>
      </c>
      <c r="AS1721" s="1" t="str">
        <f t="shared" si="767"/>
        <v>None, Partial</v>
      </c>
      <c r="AT1721" s="1" t="str">
        <f t="shared" si="758"/>
        <v>Partial, Full</v>
      </c>
      <c r="AU1721" s="1" t="s">
        <v>29</v>
      </c>
      <c r="AV1721" s="1" t="str">
        <f t="shared" si="759"/>
        <v>Moist</v>
      </c>
      <c r="AW1721" s="1" t="s">
        <v>12</v>
      </c>
      <c r="AX1721" s="1" t="str">
        <f t="shared" si="760"/>
        <v>Acid, Neutral, Alkaline</v>
      </c>
      <c r="AY1721" s="1" t="b">
        <v>0</v>
      </c>
      <c r="AZ1721" s="1" t="b">
        <v>0</v>
      </c>
      <c r="BA1721" s="1" t="b">
        <v>0</v>
      </c>
      <c r="BC1721" t="str">
        <f t="shared" si="761"/>
        <v>FALSE</v>
      </c>
      <c r="BE1721" t="str">
        <f t="shared" si="762"/>
        <v>FALSE</v>
      </c>
      <c r="BF1721" s="1" t="b">
        <v>0</v>
      </c>
      <c r="BG1721" s="1" t="b">
        <v>0</v>
      </c>
      <c r="BH1721" s="1" t="b">
        <v>0</v>
      </c>
      <c r="BJ1721" s="1" t="str">
        <f t="shared" si="763"/>
        <v>FALSE</v>
      </c>
      <c r="BL1721" t="str">
        <f t="shared" si="764"/>
        <v>FALSE</v>
      </c>
      <c r="BM1721" s="1" t="b">
        <v>0</v>
      </c>
      <c r="BN1721" s="1" t="b">
        <v>0</v>
      </c>
      <c r="BO1721" s="1">
        <f t="shared" si="768"/>
        <v>8</v>
      </c>
      <c r="BP1721" s="1" t="s">
        <v>1263</v>
      </c>
      <c r="BQ1721" s="1" cm="1">
        <f t="array" ref="BQ1721">_xlfn.IFS(BP1721="None Known",0, LEN(BP1721)&gt;500, 5,LEN(BP1721)&gt;400, 4, LEN(BP1721)&gt;300, 3, LEN(BP1721)&gt;200, 2, LEN(BP1721)&gt;1, 1)</f>
        <v>1</v>
      </c>
      <c r="BR1721" s="1" t="s">
        <v>4666</v>
      </c>
      <c r="BS1721" s="1">
        <v>2</v>
      </c>
      <c r="BT1721" s="1" t="s">
        <v>4667</v>
      </c>
      <c r="BU1721" s="1">
        <v>1</v>
      </c>
      <c r="BV1721" s="1" t="s">
        <v>1265</v>
      </c>
      <c r="BW1721" s="1" t="s">
        <v>31</v>
      </c>
      <c r="BX1721" s="1"/>
      <c r="BY1721" t="str">
        <f>_xlfn.XLOOKUP($B1721,Img_lookup!A:A,Img_lookup!B:B, "Not available")</f>
        <v>baef896c-febd-4d3b-bb12-198a9316933e</v>
      </c>
      <c r="BZ1721" t="str">
        <f>_xlfn.XLOOKUP($B1721,Img_lookup!A:A,Img_lookup!C:C, "Not available")</f>
        <v>Rubus rosaefolius Sm.</v>
      </c>
      <c r="CA1721" t="str">
        <f>_xlfn.XLOOKUP($B1721,Img_lookup!A:A,Img_lookup!D:D, "Not available")</f>
        <v>Adolph D. E. Elmer</v>
      </c>
      <c r="CB1721" t="str">
        <f>_xlfn.XLOOKUP($B1721,Img_lookup!A:A,Img_lookup!E:E, "https://imgur.com/aT5wafe")</f>
        <v>https://api.openverse.engineering/v1/images/baef896c-febd-4d3b-bb12-198a9316933e/thumb/</v>
      </c>
    </row>
    <row r="1722" spans="1:80" ht="409.6" x14ac:dyDescent="0.15">
      <c r="A1722" s="1" t="s">
        <v>58</v>
      </c>
      <c r="B1722" s="1" t="s">
        <v>2787</v>
      </c>
      <c r="C1722" s="1" t="s">
        <v>2788</v>
      </c>
      <c r="E1722" s="1" t="s">
        <v>2789</v>
      </c>
      <c r="F1722" s="1" t="s">
        <v>22</v>
      </c>
      <c r="G1722" s="1" t="s">
        <v>22</v>
      </c>
      <c r="H1722" s="11" t="str">
        <f t="shared" si="771"/>
        <v>Perennial</v>
      </c>
      <c r="I1722" s="1" t="s">
        <v>17107</v>
      </c>
      <c r="J1722" s="1">
        <v>0.30000001199999998</v>
      </c>
      <c r="L1722" t="str" cm="1">
        <f t="array" ref="L1722">_xlfn.IFS(J1722+K1722="", "Unknown", J1722+K1722&gt;3, "Large", J1722+K1722&gt;0.5, "Medium", J1722+K1722&gt;0, "Small")</f>
        <v>Small</v>
      </c>
      <c r="M1722" s="1">
        <v>4</v>
      </c>
      <c r="N1722" cm="1">
        <f t="array" ref="N1722">IF($M1722="",INDEX($M$2:$M$2176,MATCH(1,INDEX(($A$2:$A$2176=$A1722)*($M$2:$M$2176&lt;&gt;""),0),0)),$M1722)</f>
        <v>4</v>
      </c>
      <c r="O1722" s="2" t="str">
        <f t="shared" si="765"/>
        <v>Hardy to cold</v>
      </c>
      <c r="P1722" s="1" t="s">
        <v>2790</v>
      </c>
      <c r="R1722" t="str">
        <f t="shared" si="769"/>
        <v>Medium</v>
      </c>
      <c r="T1722" s="1"/>
      <c r="U1722" s="1"/>
      <c r="V1722" s="1" t="s">
        <v>322</v>
      </c>
      <c r="W1722" s="6" t="str">
        <f>IF(ISNUMBER(SEARCH("-",V1722)),TRIM(LEFT(V1722,FIND("-",V1722)-1)),V1722)</f>
        <v>6</v>
      </c>
      <c r="X1722" t="str">
        <f>IF(W1722="1", "January", IF(W1722="2", "February", IF(W1722="3", "March", IF(W1722="4", "April", IF(W1722="5", "May", IF(W1722="6", "June", IF(W1722="7", "July", IF(W1722="8", "August", IF(W1722="9", "September", IF(W1722="10", "October", IF(W1722="11", "November", IF(W1722="12", "December", "Other"))))))))))))</f>
        <v>June</v>
      </c>
      <c r="Y1722" s="2" t="str">
        <f>IF(ISNUMBER(SEARCH("-",V1722)),TRIM(RIGHT(V1722,LEN(V1722)-SEARCH("-",V1722))),V1722)</f>
        <v>8</v>
      </c>
      <c r="Z1722" s="2" t="str">
        <f>IF(Y1722="1", "January", IF(Y1722="2", "February", IF(Y1722="3", "March", IF(Y1722="4", "April", IF(Y1722="5", "May", IF(Y1722="6", "June", IF(Y1722="7", "July", IF(Y1722="8", "August", IF(Y1722="9", "September", IF(Y1722="10", "October", IF(Y1722="11", "November", IF(Y1722="12", "December", "Other"))))))))))))</f>
        <v>August</v>
      </c>
      <c r="AA1722" s="1" t="s">
        <v>108</v>
      </c>
      <c r="AB1722" s="1" t="str">
        <f>IF(ISNUMBER(SEARCH("-",AA1722)),TRIM(LEFT(AA1722,FIND("-",AA1722)-1)),AA1722)</f>
        <v>7</v>
      </c>
      <c r="AC1722" s="1" t="str">
        <f>IF(AB1722="1", "January", IF(AB1722="2", "February", IF(AB1722="3", "March", IF(AB1722="4", "April", IF(AB1722="5", "May", IF(AB1722="6", "June", IF(AB1722="7", "July", IF(AB1722="8", "August", IF(AB1722="9", "September", IF(AB1722="10", "October", IF(AB1722="11", "November", IF(AB1722="12", "December", "Other"))))))))))))</f>
        <v>July</v>
      </c>
      <c r="AD1722" s="1" t="str">
        <f>IF(ISNUMBER(SEARCH("-",AA1722)),TRIM(RIGHT(AA1722,LEN(AA1722)-SEARCH("-",AA1722))),AA1722)</f>
        <v>9</v>
      </c>
      <c r="AE1722" s="1" t="str">
        <f>IF(AD1722="1", "January", IF(AD1722="2", "February", IF(AD1722="3", "March", IF(AD1722="4", "April", IF(AD1722="5", "May", IF(AD1722="6", "June", IF(AD1722="7", "July", IF(AD1722="8", "August", IF(AD1722="9", "September", IF(AD1722="10", "October", IF(AD1722="11", "November", IF(AD1722="12", "December", "Other"))))))))))))</f>
        <v>September</v>
      </c>
      <c r="AF1722" s="16" t="s">
        <v>25029</v>
      </c>
      <c r="AG1722" s="1" t="str">
        <f t="shared" si="755"/>
        <v xml:space="preserve">Seed </v>
      </c>
      <c r="AH1722"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2" s="1" t="s">
        <v>2791</v>
      </c>
      <c r="AJ1722" s="1" t="s">
        <v>23801</v>
      </c>
      <c r="AK1722" s="1" t="s">
        <v>17104</v>
      </c>
      <c r="AL1722" s="1" t="str">
        <f t="shared" si="766"/>
        <v>Unscented</v>
      </c>
      <c r="AM1722" s="1" t="b">
        <v>0</v>
      </c>
      <c r="AN1722" s="1" t="b">
        <v>1</v>
      </c>
      <c r="AO1722" s="1" t="b">
        <v>0</v>
      </c>
      <c r="AP1722" s="5" t="s">
        <v>28</v>
      </c>
      <c r="AQ1722" s="5" t="str">
        <f t="shared" si="757"/>
        <v>Light, Medium, Heavy</v>
      </c>
      <c r="AR1722" s="1" t="s">
        <v>10</v>
      </c>
      <c r="AS1722" s="1" t="str">
        <f t="shared" si="767"/>
        <v>None, Partial</v>
      </c>
      <c r="AT1722" s="1" t="str">
        <f t="shared" si="758"/>
        <v>Partial, Full</v>
      </c>
      <c r="AU1722" s="1" t="s">
        <v>29</v>
      </c>
      <c r="AV1722" s="1" t="str">
        <f t="shared" si="759"/>
        <v>Moist</v>
      </c>
      <c r="AW1722" s="1" t="s">
        <v>263</v>
      </c>
      <c r="AX1722" s="1" t="str">
        <f t="shared" si="760"/>
        <v>Neutral, Alkaline</v>
      </c>
      <c r="AY1722" s="1" t="b">
        <v>0</v>
      </c>
      <c r="AZ1722" s="1" t="b">
        <v>1</v>
      </c>
      <c r="BA1722" s="1" t="b">
        <v>0</v>
      </c>
      <c r="BC1722" t="str">
        <f t="shared" si="761"/>
        <v>FALSE</v>
      </c>
      <c r="BE1722" t="str">
        <f t="shared" si="762"/>
        <v>FALSE</v>
      </c>
      <c r="BF1722" s="1" t="b">
        <v>0</v>
      </c>
      <c r="BG1722" s="1" t="b">
        <v>0</v>
      </c>
      <c r="BH1722" s="1" t="b">
        <v>0</v>
      </c>
      <c r="BJ1722" s="1" t="str">
        <f t="shared" si="763"/>
        <v>FALSE</v>
      </c>
      <c r="BK1722" s="1" t="s">
        <v>77</v>
      </c>
      <c r="BL1722" t="str">
        <f t="shared" si="764"/>
        <v>TRUE</v>
      </c>
      <c r="BM1722" s="1" t="b">
        <v>0</v>
      </c>
      <c r="BN1722" s="1" t="b">
        <v>0</v>
      </c>
      <c r="BO1722" s="1">
        <f t="shared" si="768"/>
        <v>8</v>
      </c>
      <c r="BP1722" s="1" t="s">
        <v>1263</v>
      </c>
      <c r="BQ1722" s="1" cm="1">
        <f t="array" ref="BQ1722">_xlfn.IFS(BP1722="None Known",0, LEN(BP1722)&gt;500, 5,LEN(BP1722)&gt;400, 4, LEN(BP1722)&gt;300, 3, LEN(BP1722)&gt;200, 2, LEN(BP1722)&gt;1, 1)</f>
        <v>1</v>
      </c>
      <c r="BR1722" s="1" t="s">
        <v>2792</v>
      </c>
      <c r="BS1722" s="1">
        <v>2</v>
      </c>
      <c r="BT1722" s="1" t="s">
        <v>2793</v>
      </c>
      <c r="BU1722" s="1">
        <v>1</v>
      </c>
      <c r="BV1722" s="1" t="s">
        <v>1039</v>
      </c>
      <c r="BW1722" s="1" t="s">
        <v>31</v>
      </c>
      <c r="BX1722" s="1"/>
      <c r="BY1722" t="str">
        <f>_xlfn.XLOOKUP($B1722,Img_lookup!A:A,Img_lookup!B:B, "Not available")</f>
        <v>c5634998-d960-49ca-aa04-07357f224f7a</v>
      </c>
      <c r="BZ1722" t="str">
        <f>_xlfn.XLOOKUP($B1722,Img_lookup!A:A,Img_lookup!C:C, "Not available")</f>
        <v>Rubus saxatilis. Stone Bramble</v>
      </c>
      <c r="CA1722" t="str">
        <f>_xlfn.XLOOKUP($B1722,Img_lookup!A:A,Img_lookup!D:D, "Not available")</f>
        <v>gailhampshire</v>
      </c>
      <c r="CB1722" t="str">
        <f>_xlfn.XLOOKUP($B1722,Img_lookup!A:A,Img_lookup!E:E, "https://imgur.com/aT5wafe")</f>
        <v>https://api.openverse.engineering/v1/images/c5634998-d960-49ca-aa04-07357f224f7a/thumb/</v>
      </c>
    </row>
    <row r="1723" spans="1:80" ht="409.6" x14ac:dyDescent="0.15">
      <c r="A1723" s="1" t="s">
        <v>58</v>
      </c>
      <c r="B1723" s="1" t="s">
        <v>8820</v>
      </c>
      <c r="C1723" s="1" t="s">
        <v>8821</v>
      </c>
      <c r="E1723" s="1" t="s">
        <v>8822</v>
      </c>
      <c r="F1723" s="1" t="s">
        <v>22</v>
      </c>
      <c r="G1723" s="1" t="s">
        <v>22</v>
      </c>
      <c r="H1723" s="11" t="str">
        <f t="shared" si="771"/>
        <v>Perennial</v>
      </c>
      <c r="I1723" s="1" t="s">
        <v>17107</v>
      </c>
      <c r="J1723" s="1">
        <v>1.7999999520000001</v>
      </c>
      <c r="K1723" s="1">
        <v>1</v>
      </c>
      <c r="L1723" t="str" cm="1">
        <f t="array" ref="L1723">_xlfn.IFS(J1723+K1723="", "Unknown", J1723+K1723&gt;3, "Large", J1723+K1723&gt;0.5, "Medium", J1723+K1723&gt;0, "Small")</f>
        <v>Medium</v>
      </c>
      <c r="M1723" s="1">
        <v>5</v>
      </c>
      <c r="N1723" cm="1">
        <f t="array" ref="N1723">IF($M1723="",INDEX($M$2:$M$2176,MATCH(1,INDEX(($A$2:$A$2176=$A1723)*($M$2:$M$2176&lt;&gt;""),0),0)),$M1723)</f>
        <v>5</v>
      </c>
      <c r="O1723" s="2" t="str">
        <f t="shared" si="765"/>
        <v>Seasonal outdoors</v>
      </c>
      <c r="P1723" s="1" t="s">
        <v>8823</v>
      </c>
      <c r="Q1723" s="1" t="s">
        <v>17110</v>
      </c>
      <c r="R1723" t="str">
        <f t="shared" si="769"/>
        <v>Medium</v>
      </c>
      <c r="T1723" s="1"/>
      <c r="U1723" s="1"/>
      <c r="V1723" s="1">
        <v>4</v>
      </c>
      <c r="W1723" s="6">
        <f>IF(ISNUMBER(SEARCH("-",V1723)),TRIM(LEFT(V1723,FIND("-",V1723)-1)),V1723)</f>
        <v>4</v>
      </c>
      <c r="X1723" t="str">
        <f>IF(W1723=1, "January", IF(W1723=2, "February", IF(W1723=3, "March", IF(W1723=4, "April", IF(W1723=5, "May", IF(W1723=6, "June", IF(W1723=7, "July", IF(W1723=8, "August", IF(W1723=9, "September", IF(W1723=10, "October", IF(W1723=11, "November", IF(W1723=12, "December", "Other"))))))))))))</f>
        <v>April</v>
      </c>
      <c r="Y1723" s="1"/>
      <c r="Z1723" s="1"/>
      <c r="AA1723" s="1" t="s">
        <v>307</v>
      </c>
      <c r="AB1723" s="1" t="str">
        <f>IF(ISNUMBER(SEARCH("-",AA1723)),TRIM(LEFT(AA1723,FIND("-",AA1723)-1)),AA1723)</f>
        <v>6</v>
      </c>
      <c r="AC1723" s="1" t="str">
        <f>IF(AB1723="1", "January", IF(AB1723="2", "February", IF(AB1723="3", "March", IF(AB1723="4", "April", IF(AB1723="5", "May", IF(AB1723="6", "June", IF(AB1723="7", "July", IF(AB1723="8", "August", IF(AB1723="9", "September", IF(AB1723="10", "October", IF(AB1723="11", "November", IF(AB1723="12", "December", "Other"))))))))))))</f>
        <v>June</v>
      </c>
      <c r="AD1723" s="1" t="str">
        <f>IF(ISNUMBER(SEARCH("-",AA1723)),TRIM(RIGHT(AA1723,LEN(AA1723)-SEARCH("-",AA1723))),AA1723)</f>
        <v>7</v>
      </c>
      <c r="AE1723" s="1" t="str">
        <f>IF(AD1723="1", "January", IF(AD1723="2", "February", IF(AD1723="3", "March", IF(AD1723="4", "April", IF(AD1723="5", "May", IF(AD1723="6", "June", IF(AD1723="7", "July", IF(AD1723="8", "August", IF(AD1723="9", "September", IF(AD1723="10", "October", IF(AD1723="11", "November", IF(AD1723="12", "December", "Other"))))))))))))</f>
        <v>July</v>
      </c>
      <c r="AF1723" s="16" t="s">
        <v>25029</v>
      </c>
      <c r="AG1723" s="1" t="str">
        <f t="shared" si="755"/>
        <v xml:space="preserve">Seed </v>
      </c>
      <c r="AH1723"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3" s="1" t="s">
        <v>8824</v>
      </c>
      <c r="AJ1723" s="1" t="s">
        <v>53</v>
      </c>
      <c r="AK1723" s="1" t="s">
        <v>17104</v>
      </c>
      <c r="AL1723" s="1" t="str">
        <f t="shared" si="766"/>
        <v>Unscented</v>
      </c>
      <c r="AM1723" s="1" t="b">
        <v>0</v>
      </c>
      <c r="AN1723" s="1" t="b">
        <v>1</v>
      </c>
      <c r="AO1723" s="1" t="b">
        <v>0</v>
      </c>
      <c r="AP1723" s="5" t="s">
        <v>28</v>
      </c>
      <c r="AQ1723" s="5" t="str">
        <f t="shared" si="757"/>
        <v>Light, Medium, Heavy</v>
      </c>
      <c r="AR1723" s="1" t="s">
        <v>10</v>
      </c>
      <c r="AS1723" s="1" t="str">
        <f t="shared" si="767"/>
        <v>None, Partial</v>
      </c>
      <c r="AT1723" s="1" t="str">
        <f t="shared" si="758"/>
        <v>Partial, Full</v>
      </c>
      <c r="AU1723" s="1" t="s">
        <v>29</v>
      </c>
      <c r="AV1723" s="1" t="str">
        <f t="shared" si="759"/>
        <v>Moist</v>
      </c>
      <c r="AW1723" s="1" t="s">
        <v>12</v>
      </c>
      <c r="AX1723" s="1" t="str">
        <f t="shared" si="760"/>
        <v>Acid, Neutral, Alkaline</v>
      </c>
      <c r="AY1723" s="1" t="b">
        <v>1</v>
      </c>
      <c r="AZ1723" s="1" t="b">
        <v>0</v>
      </c>
      <c r="BA1723" s="1" t="b">
        <v>0</v>
      </c>
      <c r="BC1723" t="str">
        <f t="shared" si="761"/>
        <v>FALSE</v>
      </c>
      <c r="BE1723" t="str">
        <f t="shared" si="762"/>
        <v>FALSE</v>
      </c>
      <c r="BF1723" s="1" t="b">
        <v>0</v>
      </c>
      <c r="BG1723" s="1" t="b">
        <v>0</v>
      </c>
      <c r="BH1723" s="1" t="b">
        <v>0</v>
      </c>
      <c r="BI1723" s="1" t="s">
        <v>30</v>
      </c>
      <c r="BJ1723" s="1" t="str">
        <f t="shared" si="763"/>
        <v>FALSE</v>
      </c>
      <c r="BL1723" t="str">
        <f t="shared" si="764"/>
        <v>FALSE</v>
      </c>
      <c r="BM1723" s="1" t="b">
        <v>0</v>
      </c>
      <c r="BN1723" s="1" t="b">
        <v>0</v>
      </c>
      <c r="BO1723" s="1">
        <f t="shared" si="768"/>
        <v>12</v>
      </c>
      <c r="BP1723" s="1" t="s">
        <v>8825</v>
      </c>
      <c r="BQ1723" s="1" cm="1">
        <f t="array" ref="BQ1723">_xlfn.IFS(BP1723="None Known",0, LEN(BP1723)&gt;500, 5,LEN(BP1723)&gt;400, 4, LEN(BP1723)&gt;300, 3, LEN(BP1723)&gt;200, 2, LEN(BP1723)&gt;1, 1)</f>
        <v>1</v>
      </c>
      <c r="BR1723" s="1" t="s">
        <v>8826</v>
      </c>
      <c r="BS1723" s="1">
        <v>3</v>
      </c>
      <c r="BT1723" s="1" t="s">
        <v>8827</v>
      </c>
      <c r="BU1723" s="1">
        <v>2</v>
      </c>
      <c r="BV1723" s="1" t="s">
        <v>8828</v>
      </c>
      <c r="BW1723" s="1" t="s">
        <v>31</v>
      </c>
      <c r="BX1723" s="1"/>
      <c r="BY1723" t="str">
        <f>_xlfn.XLOOKUP($B1723,Img_lookup!A:A,Img_lookup!B:B, "Not available")</f>
        <v>b6f6e289-3c9d-4246-9c06-bf02d3fa7706</v>
      </c>
      <c r="BZ1723" t="str">
        <f>_xlfn.XLOOKUP($B1723,Img_lookup!A:A,Img_lookup!C:C, "Not available")</f>
        <v>Salmonberry (Rubus spectabilis)</v>
      </c>
      <c r="CA1723" t="str">
        <f>_xlfn.XLOOKUP($B1723,Img_lookup!A:A,Img_lookup!D:D, "Not available")</f>
        <v>La.Catholique</v>
      </c>
      <c r="CB1723" t="str">
        <f>_xlfn.XLOOKUP($B1723,Img_lookup!A:A,Img_lookup!E:E, "https://imgur.com/aT5wafe")</f>
        <v>https://api.openverse.engineering/v1/images/b6f6e289-3c9d-4246-9c06-bf02d3fa7706/thumb/</v>
      </c>
    </row>
    <row r="1724" spans="1:80" ht="409.6" x14ac:dyDescent="0.15">
      <c r="A1724" s="1" t="s">
        <v>58</v>
      </c>
      <c r="B1724" s="1" t="s">
        <v>8778</v>
      </c>
      <c r="C1724" s="1" t="s">
        <v>8779</v>
      </c>
      <c r="D1724" s="1" t="s">
        <v>8780</v>
      </c>
      <c r="E1724" s="1" t="s">
        <v>8781</v>
      </c>
      <c r="F1724" s="1" t="s">
        <v>22</v>
      </c>
      <c r="G1724" s="1" t="s">
        <v>22</v>
      </c>
      <c r="H1724" s="11" t="str">
        <f t="shared" si="771"/>
        <v>Perennial</v>
      </c>
      <c r="I1724" s="1" t="s">
        <v>17107</v>
      </c>
      <c r="J1724" s="1">
        <v>2</v>
      </c>
      <c r="L1724" t="str" cm="1">
        <f t="array" ref="L1724">_xlfn.IFS(J1724+K1724="", "Unknown", J1724+K1724&gt;3, "Large", J1724+K1724&gt;0.5, "Medium", J1724+K1724&gt;0, "Small")</f>
        <v>Medium</v>
      </c>
      <c r="M1724" s="1">
        <v>3</v>
      </c>
      <c r="N1724" cm="1">
        <f t="array" ref="N1724">IF($M1724="",INDEX($M$2:$M$2176,MATCH(1,INDEX(($A$2:$A$2176=$A1724)*($M$2:$M$2176&lt;&gt;""),0),0)),$M1724)</f>
        <v>3</v>
      </c>
      <c r="O1724" s="2" t="str">
        <f t="shared" si="765"/>
        <v>Hardy to cold</v>
      </c>
      <c r="P1724" s="1" t="s">
        <v>8782</v>
      </c>
      <c r="R1724" t="str">
        <f t="shared" si="769"/>
        <v>Medium</v>
      </c>
      <c r="T1724" s="1"/>
      <c r="U1724" s="1"/>
      <c r="V1724" s="1" t="s">
        <v>322</v>
      </c>
      <c r="W1724" s="6" t="str">
        <f>IF(ISNUMBER(SEARCH("-",V1724)),TRIM(LEFT(V1724,FIND("-",V1724)-1)),V1724)</f>
        <v>6</v>
      </c>
      <c r="X1724" t="str">
        <f>IF(W1724="1", "January", IF(W1724="2", "February", IF(W1724="3", "March", IF(W1724="4", "April", IF(W1724="5", "May", IF(W1724="6", "June", IF(W1724="7", "July", IF(W1724="8", "August", IF(W1724="9", "September", IF(W1724="10", "October", IF(W1724="11", "November", IF(W1724="12", "December", "Other"))))))))))))</f>
        <v>June</v>
      </c>
      <c r="Y1724" s="2" t="str">
        <f>IF(ISNUMBER(SEARCH("-",V1724)),TRIM(RIGHT(V1724,LEN(V1724)-SEARCH("-",V1724))),V1724)</f>
        <v>8</v>
      </c>
      <c r="Z1724" s="2" t="str">
        <f>IF(Y1724="1", "January", IF(Y1724="2", "February", IF(Y1724="3", "March", IF(Y1724="4", "April", IF(Y1724="5", "May", IF(Y1724="6", "June", IF(Y1724="7", "July", IF(Y1724="8", "August", IF(Y1724="9", "September", IF(Y1724="10", "October", IF(Y1724="11", "November", IF(Y1724="12", "December", "Other"))))))))))))</f>
        <v>August</v>
      </c>
      <c r="AA1724" s="1" t="s">
        <v>108</v>
      </c>
      <c r="AB1724" s="1" t="str">
        <f>IF(ISNUMBER(SEARCH("-",AA1724)),TRIM(LEFT(AA1724,FIND("-",AA1724)-1)),AA1724)</f>
        <v>7</v>
      </c>
      <c r="AC1724" s="1" t="str">
        <f>IF(AB1724="1", "January", IF(AB1724="2", "February", IF(AB1724="3", "March", IF(AB1724="4", "April", IF(AB1724="5", "May", IF(AB1724="6", "June", IF(AB1724="7", "July", IF(AB1724="8", "August", IF(AB1724="9", "September", IF(AB1724="10", "October", IF(AB1724="11", "November", IF(AB1724="12", "December", "Other"))))))))))))</f>
        <v>July</v>
      </c>
      <c r="AD1724" s="1" t="str">
        <f>IF(ISNUMBER(SEARCH("-",AA1724)),TRIM(RIGHT(AA1724,LEN(AA1724)-SEARCH("-",AA1724))),AA1724)</f>
        <v>9</v>
      </c>
      <c r="AE1724" s="1" t="str">
        <f>IF(AD1724="1", "January", IF(AD1724="2", "February", IF(AD1724="3", "March", IF(AD1724="4", "April", IF(AD1724="5", "May", IF(AD1724="6", "June", IF(AD1724="7", "July", IF(AD1724="8", "August", IF(AD1724="9", "September", IF(AD1724="10", "October", IF(AD1724="11", "November", IF(AD1724="12", "December", "Other"))))))))))))</f>
        <v>September</v>
      </c>
      <c r="AF1724" s="16" t="s">
        <v>25029</v>
      </c>
      <c r="AG1724" s="1" t="str">
        <f t="shared" si="755"/>
        <v xml:space="preserve">Seed </v>
      </c>
      <c r="AH1724"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4" s="1" t="s">
        <v>8783</v>
      </c>
      <c r="AJ1724" s="1" t="s">
        <v>23801</v>
      </c>
      <c r="AK1724" s="1" t="s">
        <v>17104</v>
      </c>
      <c r="AL1724" s="1" t="str">
        <f t="shared" si="766"/>
        <v>Unscented</v>
      </c>
      <c r="AM1724" s="1" t="b">
        <v>0</v>
      </c>
      <c r="AN1724" s="1" t="b">
        <v>1</v>
      </c>
      <c r="AO1724" s="1" t="b">
        <v>0</v>
      </c>
      <c r="AP1724" s="5" t="s">
        <v>28</v>
      </c>
      <c r="AQ1724" s="5" t="str">
        <f t="shared" si="757"/>
        <v>Light, Medium, Heavy</v>
      </c>
      <c r="AR1724" s="1" t="s">
        <v>10</v>
      </c>
      <c r="AS1724" s="1" t="str">
        <f t="shared" si="767"/>
        <v>None, Partial</v>
      </c>
      <c r="AT1724" s="1" t="str">
        <f t="shared" si="758"/>
        <v>Partial, Full</v>
      </c>
      <c r="AU1724" s="1" t="s">
        <v>29</v>
      </c>
      <c r="AV1724" s="1" t="str">
        <f t="shared" si="759"/>
        <v>Moist</v>
      </c>
      <c r="AW1724" s="1" t="s">
        <v>12</v>
      </c>
      <c r="AX1724" s="1" t="str">
        <f t="shared" si="760"/>
        <v>Acid, Neutral, Alkaline</v>
      </c>
      <c r="AY1724" s="1" t="b">
        <v>0</v>
      </c>
      <c r="AZ1724" s="1" t="b">
        <v>0</v>
      </c>
      <c r="BA1724" s="1" t="b">
        <v>0</v>
      </c>
      <c r="BC1724" t="str">
        <f t="shared" si="761"/>
        <v>FALSE</v>
      </c>
      <c r="BE1724" t="str">
        <f t="shared" si="762"/>
        <v>FALSE</v>
      </c>
      <c r="BF1724" s="1" t="b">
        <v>0</v>
      </c>
      <c r="BG1724" s="1" t="b">
        <v>0</v>
      </c>
      <c r="BH1724" s="1" t="b">
        <v>0</v>
      </c>
      <c r="BI1724" s="1" t="s">
        <v>30</v>
      </c>
      <c r="BJ1724" s="1" t="str">
        <f t="shared" si="763"/>
        <v>FALSE</v>
      </c>
      <c r="BK1724" s="1" t="s">
        <v>77</v>
      </c>
      <c r="BL1724" t="str">
        <f t="shared" si="764"/>
        <v>TRUE</v>
      </c>
      <c r="BM1724" s="1" t="b">
        <v>0</v>
      </c>
      <c r="BN1724" s="1" t="b">
        <v>0</v>
      </c>
      <c r="BO1724" s="1">
        <f t="shared" si="768"/>
        <v>13</v>
      </c>
      <c r="BP1724" s="1" t="s">
        <v>1263</v>
      </c>
      <c r="BQ1724" s="1" cm="1">
        <f t="array" ref="BQ1724">_xlfn.IFS(BP1724="None Known",0, LEN(BP1724)&gt;500, 5,LEN(BP1724)&gt;400, 4, LEN(BP1724)&gt;300, 3, LEN(BP1724)&gt;200, 2, LEN(BP1724)&gt;1, 1)</f>
        <v>1</v>
      </c>
      <c r="BR1724" s="1" t="s">
        <v>8784</v>
      </c>
      <c r="BS1724" s="1">
        <v>3</v>
      </c>
      <c r="BT1724" s="1" t="s">
        <v>8785</v>
      </c>
      <c r="BU1724" s="1">
        <v>3</v>
      </c>
      <c r="BV1724" s="1" t="s">
        <v>90</v>
      </c>
      <c r="BW1724" s="1" t="s">
        <v>31</v>
      </c>
      <c r="BX1724" s="1"/>
      <c r="BY1724" t="str">
        <f>_xlfn.XLOOKUP($B1724,Img_lookup!A:A,Img_lookup!B:B, "Not available")</f>
        <v>74fc867f-ac31-4dce-8285-a0460636d228</v>
      </c>
      <c r="BZ1724" t="str">
        <f>_xlfn.XLOOKUP($B1724,Img_lookup!A:A,Img_lookup!C:C, "Not available")</f>
        <v>Rubus strigosus 1</v>
      </c>
      <c r="CA1724" t="str">
        <f>_xlfn.XLOOKUP($B1724,Img_lookup!A:A,Img_lookup!D:D, "Not available")</f>
        <v>Superior National Forest</v>
      </c>
      <c r="CB1724" t="str">
        <f>_xlfn.XLOOKUP($B1724,Img_lookup!A:A,Img_lookup!E:E, "https://imgur.com/aT5wafe")</f>
        <v>https://api.openverse.engineering/v1/images/74fc867f-ac31-4dce-8285-a0460636d228/thumb/</v>
      </c>
    </row>
    <row r="1725" spans="1:80" ht="409.6" x14ac:dyDescent="0.15">
      <c r="A1725" s="1" t="s">
        <v>58</v>
      </c>
      <c r="B1725" s="1" t="s">
        <v>12911</v>
      </c>
      <c r="C1725" s="1" t="s">
        <v>12912</v>
      </c>
      <c r="E1725" s="1" t="s">
        <v>11012</v>
      </c>
      <c r="F1725" s="1" t="s">
        <v>22</v>
      </c>
      <c r="G1725" s="1" t="s">
        <v>22</v>
      </c>
      <c r="H1725" s="11" t="str">
        <f t="shared" si="771"/>
        <v>Perennial</v>
      </c>
      <c r="I1725" s="1" t="s">
        <v>17107</v>
      </c>
      <c r="J1725" s="1">
        <v>1</v>
      </c>
      <c r="L1725" t="str" cm="1">
        <f t="array" ref="L1725">_xlfn.IFS(J1725+K1725="", "Unknown", J1725+K1725&gt;3, "Large", J1725+K1725&gt;0.5, "Medium", J1725+K1725&gt;0, "Small")</f>
        <v>Medium</v>
      </c>
      <c r="M1725" s="1">
        <v>6</v>
      </c>
      <c r="N1725" cm="1">
        <f t="array" ref="N1725">IF($M1725="",INDEX($M$2:$M$2176,MATCH(1,INDEX(($A$2:$A$2176=$A1725)*($M$2:$M$2176&lt;&gt;""),0),0)),$M1725)</f>
        <v>6</v>
      </c>
      <c r="O1725" s="2" t="str">
        <f t="shared" si="765"/>
        <v>Seasonal outdoors</v>
      </c>
      <c r="P1725" s="1" t="s">
        <v>12913</v>
      </c>
      <c r="R1725" t="str">
        <f t="shared" si="769"/>
        <v>Medium</v>
      </c>
      <c r="W1725"/>
      <c r="AF1725" s="16" t="s">
        <v>25029</v>
      </c>
      <c r="AG1725" s="1" t="str">
        <f t="shared" si="755"/>
        <v xml:space="preserve">Seed </v>
      </c>
      <c r="AH1725"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5" s="1" t="s">
        <v>12914</v>
      </c>
      <c r="AJ1725" s="1" t="s">
        <v>53</v>
      </c>
      <c r="AK1725" s="1" t="s">
        <v>17104</v>
      </c>
      <c r="AL1725" s="1" t="str">
        <f t="shared" si="766"/>
        <v>Unscented</v>
      </c>
      <c r="AM1725" s="1" t="b">
        <v>0</v>
      </c>
      <c r="AN1725" s="1" t="b">
        <v>0</v>
      </c>
      <c r="AO1725" s="1" t="b">
        <v>0</v>
      </c>
      <c r="AP1725" s="5" t="s">
        <v>28</v>
      </c>
      <c r="AQ1725" s="5" t="str">
        <f t="shared" si="757"/>
        <v>Light, Medium, Heavy</v>
      </c>
      <c r="AR1725" s="1" t="s">
        <v>10</v>
      </c>
      <c r="AS1725" s="1" t="str">
        <f t="shared" si="767"/>
        <v>None, Partial</v>
      </c>
      <c r="AT1725" s="1" t="str">
        <f t="shared" si="758"/>
        <v>Partial, Full</v>
      </c>
      <c r="AU1725" s="1" t="s">
        <v>29</v>
      </c>
      <c r="AV1725" s="1" t="str">
        <f t="shared" si="759"/>
        <v>Moist</v>
      </c>
      <c r="AW1725" s="1" t="s">
        <v>12</v>
      </c>
      <c r="AX1725" s="1" t="str">
        <f t="shared" si="760"/>
        <v>Acid, Neutral, Alkaline</v>
      </c>
      <c r="AY1725" s="1" t="b">
        <v>0</v>
      </c>
      <c r="AZ1725" s="1" t="b">
        <v>0</v>
      </c>
      <c r="BA1725" s="1" t="b">
        <v>0</v>
      </c>
      <c r="BC1725" t="str">
        <f t="shared" si="761"/>
        <v>FALSE</v>
      </c>
      <c r="BE1725" t="str">
        <f t="shared" si="762"/>
        <v>FALSE</v>
      </c>
      <c r="BF1725" s="1" t="b">
        <v>0</v>
      </c>
      <c r="BG1725" s="1" t="b">
        <v>0</v>
      </c>
      <c r="BH1725" s="1" t="b">
        <v>0</v>
      </c>
      <c r="BJ1725" s="1" t="str">
        <f t="shared" si="763"/>
        <v>FALSE</v>
      </c>
      <c r="BL1725" t="str">
        <f t="shared" si="764"/>
        <v>FALSE</v>
      </c>
      <c r="BM1725" s="1" t="b">
        <v>0</v>
      </c>
      <c r="BN1725" s="1" t="b">
        <v>0</v>
      </c>
      <c r="BO1725" s="1">
        <f t="shared" si="768"/>
        <v>14</v>
      </c>
      <c r="BP1725" s="1" t="s">
        <v>1263</v>
      </c>
      <c r="BQ1725" s="1" cm="1">
        <f t="array" ref="BQ1725">_xlfn.IFS(BP1725="None Known",0, LEN(BP1725)&gt;500, 5,LEN(BP1725)&gt;400, 4, LEN(BP1725)&gt;300, 3, LEN(BP1725)&gt;200, 2, LEN(BP1725)&gt;1, 1)</f>
        <v>1</v>
      </c>
      <c r="BR1725" s="1" t="s">
        <v>12915</v>
      </c>
      <c r="BS1725" s="1">
        <v>4</v>
      </c>
      <c r="BT1725" s="1" t="s">
        <v>12916</v>
      </c>
      <c r="BU1725" s="1">
        <v>1</v>
      </c>
      <c r="BV1725" s="1" t="s">
        <v>12917</v>
      </c>
      <c r="BW1725" s="1" t="s">
        <v>31</v>
      </c>
      <c r="BX1725" s="1"/>
      <c r="BY1725" t="str">
        <f>_xlfn.XLOOKUP($B1725,Img_lookup!A:A,Img_lookup!B:B, "Not available")</f>
        <v>63ead489-f758-489c-a9a3-6d798e8378bd</v>
      </c>
      <c r="BZ1725" t="str">
        <f>_xlfn.XLOOKUP($B1725,Img_lookup!A:A,Img_lookup!C:C, "Not available")</f>
        <v>Southern dewberry (Rubus trivialis)</v>
      </c>
      <c r="CA1725" t="str">
        <f>_xlfn.XLOOKUP($B1725,Img_lookup!A:A,Img_lookup!D:D, "Not available")</f>
        <v>bob in swamp</v>
      </c>
      <c r="CB1725" t="str">
        <f>_xlfn.XLOOKUP($B1725,Img_lookup!A:A,Img_lookup!E:E, "https://imgur.com/aT5wafe")</f>
        <v>https://api.openverse.engineering/v1/images/63ead489-f758-489c-a9a3-6d798e8378bd/thumb/</v>
      </c>
    </row>
    <row r="1726" spans="1:80" ht="409.6" x14ac:dyDescent="0.15">
      <c r="A1726" s="1" t="s">
        <v>58</v>
      </c>
      <c r="B1726" s="1" t="s">
        <v>12688</v>
      </c>
      <c r="C1726" s="1" t="s">
        <v>12689</v>
      </c>
      <c r="D1726" s="1" t="s">
        <v>12690</v>
      </c>
      <c r="E1726" s="1" t="s">
        <v>12691</v>
      </c>
      <c r="F1726" s="1" t="s">
        <v>22</v>
      </c>
      <c r="G1726" s="1" t="s">
        <v>22</v>
      </c>
      <c r="H1726" s="11" t="str">
        <f t="shared" si="771"/>
        <v>Perennial</v>
      </c>
      <c r="I1726" s="1" t="s">
        <v>17107</v>
      </c>
      <c r="J1726" s="1">
        <v>3</v>
      </c>
      <c r="K1726" s="1">
        <v>4</v>
      </c>
      <c r="L1726" t="str" cm="1">
        <f t="array" ref="L1726">_xlfn.IFS(J1726+K1726="", "Unknown", J1726+K1726&gt;3, "Large", J1726+K1726&gt;0.5, "Medium", J1726+K1726&gt;0, "Small")</f>
        <v>Large</v>
      </c>
      <c r="M1726" s="1">
        <v>7</v>
      </c>
      <c r="N1726" cm="1">
        <f t="array" ref="N1726">IF($M1726="",INDEX($M$2:$M$2176,MATCH(1,INDEX(($A$2:$A$2176=$A1726)*($M$2:$M$2176&lt;&gt;""),0),0)),$M1726)</f>
        <v>7</v>
      </c>
      <c r="O1726" s="2" t="str">
        <f t="shared" si="765"/>
        <v>Seasonal outdoors</v>
      </c>
      <c r="P1726" s="1" t="s">
        <v>12692</v>
      </c>
      <c r="Q1726" s="1" t="s">
        <v>17110</v>
      </c>
      <c r="R1726" t="str">
        <f t="shared" si="769"/>
        <v>Medium</v>
      </c>
      <c r="T1726" s="1"/>
      <c r="U1726" s="1"/>
      <c r="V1726" s="1">
        <v>7</v>
      </c>
      <c r="W1726" s="6">
        <f>IF(ISNUMBER(SEARCH("-",V1726)),TRIM(LEFT(V1726,FIND("-",V1726)-1)),V1726)</f>
        <v>7</v>
      </c>
      <c r="X1726" t="str">
        <f>IF(W1726=1, "January", IF(W1726=2, "February", IF(W1726=3, "March", IF(W1726=4, "April", IF(W1726=5, "May", IF(W1726=6, "June", IF(W1726=7, "July", IF(W1726=8, "August", IF(W1726=9, "September", IF(W1726=10, "October", IF(W1726=11, "November", IF(W1726=12, "December", "Other"))))))))))))</f>
        <v>July</v>
      </c>
      <c r="Y1726" s="1"/>
      <c r="Z1726" s="1"/>
      <c r="AA1726" s="1">
        <v>8</v>
      </c>
      <c r="AB1726" s="1">
        <f>IF(ISNUMBER(SEARCH("-",AA1726)),TRIM(LEFT(AA1726,FIND("-",AA1726)-1)),AA1726)</f>
        <v>8</v>
      </c>
      <c r="AC1726" s="1" t="str">
        <f>IF(AB1726=1, "January", IF(AB1726=2, "February", IF(AB1726=3, "March", IF(AB1726=4, "April", IF(AB1726=5, "May", IF(AB1726=6, "June", IF(AB1726=7, "July", IF(AB1726=8, "August", IF(AB1726=9, "September", IF(AB1726=10, "October", IF(AB1726=11, "November", IF(AB1726=12, "December", "Other"))))))))))))</f>
        <v>August</v>
      </c>
      <c r="AD1726" s="1"/>
      <c r="AE1726" s="1"/>
      <c r="AF1726" s="16" t="s">
        <v>25029</v>
      </c>
      <c r="AG1726" s="1" t="str">
        <f t="shared" si="755"/>
        <v xml:space="preserve">Seed </v>
      </c>
      <c r="AH1726" s="2" t="str">
        <f t="shared" si="756"/>
        <v>Requires stratification and is best sown in early autumn in a cold frame. Stored seed requires one month stratification at about 3�c and is best sown as early as possible in the year. Prick out the seedlings when they are large enough to handle and grow on in a cold frame. Plant them out into their permanent positions in late spring of the following year.
Cuttings of half-ripe wood, July/August in a frame[200].
Tip layering in July. Plant out in autumn.
Division in early spring or just before leaf-fall in the autumn[200].</v>
      </c>
      <c r="AI1726" s="1" t="s">
        <v>12693</v>
      </c>
      <c r="AJ1726" s="1" t="s">
        <v>53</v>
      </c>
      <c r="AK1726" s="1" t="s">
        <v>17104</v>
      </c>
      <c r="AL1726" s="1" t="str">
        <f t="shared" si="766"/>
        <v>Unscented</v>
      </c>
      <c r="AM1726" s="1" t="b">
        <v>0</v>
      </c>
      <c r="AN1726" s="1" t="b">
        <v>0</v>
      </c>
      <c r="AO1726" s="1" t="b">
        <v>0</v>
      </c>
      <c r="AP1726" s="5" t="s">
        <v>28</v>
      </c>
      <c r="AQ1726" s="5" t="str">
        <f t="shared" si="757"/>
        <v>Light, Medium, Heavy</v>
      </c>
      <c r="AR1726" s="1" t="s">
        <v>274</v>
      </c>
      <c r="AS1726" s="1" t="str">
        <f t="shared" si="767"/>
        <v>None, Partial, Full</v>
      </c>
      <c r="AT1726" s="1" t="str">
        <f t="shared" si="758"/>
        <v>None, Partial, Full</v>
      </c>
      <c r="AU1726" s="1" t="s">
        <v>29</v>
      </c>
      <c r="AV1726" s="1" t="str">
        <f t="shared" si="759"/>
        <v>Moist</v>
      </c>
      <c r="AW1726" s="1" t="s">
        <v>12</v>
      </c>
      <c r="AX1726" s="1" t="str">
        <f t="shared" si="760"/>
        <v>Acid, Neutral, Alkaline</v>
      </c>
      <c r="AY1726" s="1" t="b">
        <v>0</v>
      </c>
      <c r="AZ1726" s="1" t="b">
        <v>1</v>
      </c>
      <c r="BA1726" s="1" t="b">
        <v>0</v>
      </c>
      <c r="BC1726" t="str">
        <f t="shared" si="761"/>
        <v>FALSE</v>
      </c>
      <c r="BE1726" t="str">
        <f t="shared" si="762"/>
        <v>FALSE</v>
      </c>
      <c r="BF1726" s="1" t="b">
        <v>1</v>
      </c>
      <c r="BG1726" s="1" t="b">
        <v>1</v>
      </c>
      <c r="BH1726" s="1" t="b">
        <v>0</v>
      </c>
      <c r="BJ1726" s="1" t="str">
        <f t="shared" si="763"/>
        <v>FALSE</v>
      </c>
      <c r="BK1726" s="1" t="s">
        <v>30</v>
      </c>
      <c r="BL1726" t="str">
        <f t="shared" si="764"/>
        <v>FALSE</v>
      </c>
      <c r="BM1726" s="1" t="b">
        <v>0</v>
      </c>
      <c r="BN1726" s="1" t="b">
        <v>0</v>
      </c>
      <c r="BO1726" s="1">
        <f t="shared" si="768"/>
        <v>7</v>
      </c>
      <c r="BP1726" s="1" t="s">
        <v>12694</v>
      </c>
      <c r="BQ1726" s="1" cm="1">
        <f t="array" ref="BQ1726">_xlfn.IFS(BP1726="None Known",0, LEN(BP1726)&gt;500, 5,LEN(BP1726)&gt;400, 4, LEN(BP1726)&gt;300, 3, LEN(BP1726)&gt;200, 2, LEN(BP1726)&gt;1, 1)</f>
        <v>1</v>
      </c>
      <c r="BR1726" s="1" t="s">
        <v>12695</v>
      </c>
      <c r="BS1726" s="1">
        <v>2</v>
      </c>
      <c r="BT1726" s="1" t="s">
        <v>31</v>
      </c>
      <c r="BU1726" s="1">
        <v>0</v>
      </c>
      <c r="BV1726" s="1" t="s">
        <v>1039</v>
      </c>
      <c r="BW1726" s="1" t="s">
        <v>31</v>
      </c>
      <c r="BX1726" s="1"/>
      <c r="BY1726" t="str">
        <f>_xlfn.XLOOKUP($B1726,Img_lookup!A:A,Img_lookup!B:B, "Not available")</f>
        <v>f8609530-6780-4fa9-818d-6ab0de0ef1ee</v>
      </c>
      <c r="BZ1726" t="str">
        <f>_xlfn.XLOOKUP($B1726,Img_lookup!A:A,Img_lookup!C:C, "Not available")</f>
        <v>Moras. Rubus ulmifolius</v>
      </c>
      <c r="CA1726" t="str">
        <f>_xlfn.XLOOKUP($B1726,Img_lookup!A:A,Img_lookup!D:D, "Not available")</f>
        <v>Miguel. (respenda)</v>
      </c>
      <c r="CB1726" t="str">
        <f>_xlfn.XLOOKUP($B1726,Img_lookup!A:A,Img_lookup!E:E, "https://imgur.com/aT5wafe")</f>
        <v>https://api.openverse.engineering/v1/images/f8609530-6780-4fa9-818d-6ab0de0ef1ee/thumb/</v>
      </c>
    </row>
    <row r="1727" spans="1:80" ht="409.6" x14ac:dyDescent="0.15">
      <c r="A1727" s="1" t="s">
        <v>58</v>
      </c>
      <c r="B1727" s="1" t="s">
        <v>10379</v>
      </c>
      <c r="C1727" s="1" t="s">
        <v>10380</v>
      </c>
      <c r="E1727" s="1" t="s">
        <v>3094</v>
      </c>
      <c r="F1727" s="1" t="s">
        <v>22</v>
      </c>
      <c r="G1727" s="1" t="s">
        <v>22</v>
      </c>
      <c r="H1727" s="11" t="str">
        <f t="shared" si="771"/>
        <v>Perennial</v>
      </c>
      <c r="I1727" s="1" t="s">
        <v>17107</v>
      </c>
      <c r="L1727" t="e" cm="1">
        <f t="array" ref="L1727">_xlfn.IFS(J1727+K1727="", "Unknown", J1727+K1727&gt;3, "Large", J1727+K1727&gt;0.5, "Medium", J1727+K1727&gt;0, "Small")</f>
        <v>#N/A</v>
      </c>
      <c r="M1727" s="1">
        <v>7</v>
      </c>
      <c r="N1727" cm="1">
        <f t="array" ref="N1727">IF($M1727="",INDEX($M$2:$M$2176,MATCH(1,INDEX(($A$2:$A$2176=$A1727)*($M$2:$M$2176&lt;&gt;""),0),0)),$M1727)</f>
        <v>7</v>
      </c>
      <c r="O1727" s="2" t="str">
        <f t="shared" si="765"/>
        <v>Seasonal outdoors</v>
      </c>
      <c r="P1727" s="1" t="s">
        <v>10381</v>
      </c>
      <c r="R1727" t="str">
        <f t="shared" si="769"/>
        <v>Medium</v>
      </c>
      <c r="W1727"/>
      <c r="AF1727" s="16" t="s">
        <v>25033</v>
      </c>
      <c r="AG1727" s="1" t="str">
        <f t="shared" si="755"/>
        <v xml:space="preserve">Seed </v>
      </c>
      <c r="AH1727" s="2" t="str">
        <f t="shared" si="756"/>
        <v>Requires stratification, is best sown in early autumn in a cold frame. Sow stored seed as early as possible in the year in a cold frame and stratify for a month at 3�c if sowing later than February. Prick out the seedlings when they are large enough to handle and grow on in a cold frame. Plant them out into their permanent positions in late spring of the following year.
Tip layering in July. Plant out in autumn.
Division in early spring.</v>
      </c>
      <c r="AI1727" s="1" t="s">
        <v>10382</v>
      </c>
      <c r="AJ1727" s="1" t="s">
        <v>53</v>
      </c>
      <c r="AK1727" s="1" t="s">
        <v>17104</v>
      </c>
      <c r="AL1727" s="1" t="str">
        <f t="shared" si="766"/>
        <v>Unscented</v>
      </c>
      <c r="AM1727" s="1" t="b">
        <v>0</v>
      </c>
      <c r="AN1727" s="1" t="b">
        <v>0</v>
      </c>
      <c r="AO1727" s="1" t="b">
        <v>0</v>
      </c>
      <c r="AP1727" s="5" t="s">
        <v>28</v>
      </c>
      <c r="AQ1727" s="5" t="str">
        <f t="shared" si="757"/>
        <v>Light, Medium, Heavy</v>
      </c>
      <c r="AR1727" s="1" t="s">
        <v>10</v>
      </c>
      <c r="AS1727" s="1" t="str">
        <f t="shared" si="767"/>
        <v>None, Partial</v>
      </c>
      <c r="AT1727" s="1" t="str">
        <f t="shared" si="758"/>
        <v>Partial, Full</v>
      </c>
      <c r="AU1727" s="1" t="s">
        <v>29</v>
      </c>
      <c r="AV1727" s="1" t="str">
        <f t="shared" si="759"/>
        <v>Moist</v>
      </c>
      <c r="AW1727" s="1" t="s">
        <v>12</v>
      </c>
      <c r="AX1727" s="1" t="str">
        <f t="shared" si="760"/>
        <v>Acid, Neutral, Alkaline</v>
      </c>
      <c r="AY1727" s="1" t="b">
        <v>0</v>
      </c>
      <c r="AZ1727" s="1" t="b">
        <v>0</v>
      </c>
      <c r="BA1727" s="1" t="b">
        <v>0</v>
      </c>
      <c r="BC1727" t="str">
        <f t="shared" si="761"/>
        <v>FALSE</v>
      </c>
      <c r="BE1727" t="str">
        <f t="shared" si="762"/>
        <v>FALSE</v>
      </c>
      <c r="BF1727" s="1" t="b">
        <v>0</v>
      </c>
      <c r="BG1727" s="1" t="b">
        <v>0</v>
      </c>
      <c r="BH1727" s="1" t="b">
        <v>0</v>
      </c>
      <c r="BI1727" s="1" t="s">
        <v>30</v>
      </c>
      <c r="BJ1727" s="1" t="str">
        <f t="shared" si="763"/>
        <v>FALSE</v>
      </c>
      <c r="BL1727" t="str">
        <f t="shared" si="764"/>
        <v>FALSE</v>
      </c>
      <c r="BM1727" s="1" t="b">
        <v>0</v>
      </c>
      <c r="BN1727" s="1" t="b">
        <v>0</v>
      </c>
      <c r="BO1727" s="1">
        <f t="shared" si="768"/>
        <v>12</v>
      </c>
      <c r="BP1727" s="1" t="s">
        <v>1263</v>
      </c>
      <c r="BQ1727" s="1" cm="1">
        <f t="array" ref="BQ1727">_xlfn.IFS(BP1727="None Known",0, LEN(BP1727)&gt;500, 5,LEN(BP1727)&gt;400, 4, LEN(BP1727)&gt;300, 3, LEN(BP1727)&gt;200, 2, LEN(BP1727)&gt;1, 1)</f>
        <v>1</v>
      </c>
      <c r="BR1727" s="1" t="s">
        <v>10383</v>
      </c>
      <c r="BS1727" s="1">
        <v>3</v>
      </c>
      <c r="BT1727" s="1" t="s">
        <v>10384</v>
      </c>
      <c r="BU1727" s="1">
        <v>2</v>
      </c>
      <c r="BV1727" s="1" t="s">
        <v>67</v>
      </c>
      <c r="BW1727" s="1" t="s">
        <v>31</v>
      </c>
      <c r="BX1727" s="1"/>
      <c r="BY1727" t="str">
        <f>_xlfn.XLOOKUP($B1727,Img_lookup!A:A,Img_lookup!B:B, "Not available")</f>
        <v>1fbae1b7-fd77-4e8f-ba32-c4730e17414e</v>
      </c>
      <c r="BZ1727" t="str">
        <f>_xlfn.XLOOKUP($B1727,Img_lookup!A:A,Img_lookup!C:C, "Not available")</f>
        <v>Pacific blackberry (Rubus ursinus)</v>
      </c>
      <c r="CA1727" t="str">
        <f>_xlfn.XLOOKUP($B1727,Img_lookup!A:A,Img_lookup!D:D, "Not available")</f>
        <v>La.Catholique</v>
      </c>
      <c r="CB1727" t="str">
        <f>_xlfn.XLOOKUP($B1727,Img_lookup!A:A,Img_lookup!E:E, "https://imgur.com/aT5wafe")</f>
        <v>https://api.openverse.engineering/v1/images/1fbae1b7-fd77-4e8f-ba32-c4730e17414e/thumb/</v>
      </c>
    </row>
    <row r="1728" spans="1:80" ht="409.6" x14ac:dyDescent="0.15">
      <c r="A1728" s="1" t="s">
        <v>69</v>
      </c>
      <c r="B1728" s="1" t="s">
        <v>16443</v>
      </c>
      <c r="C1728" s="1" t="s">
        <v>16444</v>
      </c>
      <c r="E1728" s="1" t="s">
        <v>16445</v>
      </c>
      <c r="F1728" s="1" t="s">
        <v>6</v>
      </c>
      <c r="G1728" s="1" t="s">
        <v>6</v>
      </c>
      <c r="H1728" s="11" t="str">
        <f t="shared" si="771"/>
        <v>Perennial</v>
      </c>
      <c r="J1728" s="1">
        <v>2.4000000950000002</v>
      </c>
      <c r="K1728" s="1">
        <v>1</v>
      </c>
      <c r="L1728" t="str" cm="1">
        <f t="array" ref="L1728">_xlfn.IFS(J1728+K1728="", "Unknown", J1728+K1728&gt;3, "Large", J1728+K1728&gt;0.5, "Medium", J1728+K1728&gt;0, "Small")</f>
        <v>Large</v>
      </c>
      <c r="M1728" s="1">
        <v>3</v>
      </c>
      <c r="N1728" cm="1">
        <f t="array" ref="N1728">IF($M1728="",INDEX($M$2:$M$2176,MATCH(1,INDEX(($A$2:$A$2176=$A1728)*($M$2:$M$2176&lt;&gt;""),0),0)),$M1728)</f>
        <v>3</v>
      </c>
      <c r="O1728" s="2" t="str">
        <f t="shared" si="765"/>
        <v>Hardy to cold</v>
      </c>
      <c r="P1728" s="1" t="s">
        <v>16446</v>
      </c>
      <c r="R1728" t="str">
        <f t="shared" si="769"/>
        <v>Medium</v>
      </c>
      <c r="T1728" s="1"/>
      <c r="U1728" s="1"/>
      <c r="V1728" s="1" t="s">
        <v>177</v>
      </c>
      <c r="W1728" s="6" t="str">
        <f>IF(ISNUMBER(SEARCH("-",V1728)),TRIM(LEFT(V1728,FIND("-",V1728)-1)),V1728)</f>
        <v>7</v>
      </c>
      <c r="X1728" t="str">
        <f>IF(W1728="1", "January", IF(W1728="2", "February", IF(W1728="3", "March", IF(W1728="4", "April", IF(W1728="5", "May", IF(W1728="6", "June", IF(W1728="7", "July", IF(W1728="8", "August", IF(W1728="9", "September", IF(W1728="10", "October", IF(W1728="11", "November", IF(W1728="12", "December", "Other"))))))))))))</f>
        <v>July</v>
      </c>
      <c r="Y1728" s="2" t="str">
        <f>IF(ISNUMBER(SEARCH("-",V1728)),TRIM(RIGHT(V1728,LEN(V1728)-SEARCH("-",V1728))),V1728)</f>
        <v>10</v>
      </c>
      <c r="Z1728" s="2" t="str">
        <f>IF(Y1728="1", "January", IF(Y1728="2", "February", IF(Y1728="3", "March", IF(Y1728="4", "April", IF(Y1728="5", "May", IF(Y1728="6", "June", IF(Y1728="7", "July", IF(Y1728="8", "August", IF(Y1728="9", "September", IF(Y1728="10", "October", IF(Y1728="11", "November", IF(Y1728="12", "December", "Other"))))))))))))</f>
        <v>October</v>
      </c>
      <c r="AA1728" s="1" t="s">
        <v>135</v>
      </c>
      <c r="AB1728" s="1" t="str">
        <f>IF(ISNUMBER(SEARCH("-",AA1728)),TRIM(LEFT(AA1728,FIND("-",AA1728)-1)),AA1728)</f>
        <v>8</v>
      </c>
      <c r="AC1728" s="1" t="str">
        <f>IF(AB1728="1", "January", IF(AB1728="2", "February", IF(AB1728="3", "March", IF(AB1728="4", "April", IF(AB1728="5", "May", IF(AB1728="6", "June", IF(AB1728="7", "July", IF(AB1728="8", "August", IF(AB1728="9", "September", IF(AB1728="10", "October", IF(AB1728="11", "November", IF(AB1728="12", "December", "Other"))))))))))))</f>
        <v>August</v>
      </c>
      <c r="AD1728" s="1" t="str">
        <f>IF(ISNUMBER(SEARCH("-",AA1728)),TRIM(RIGHT(AA1728,LEN(AA1728)-SEARCH("-",AA1728))),AA1728)</f>
        <v>10</v>
      </c>
      <c r="AE1728" s="1" t="str">
        <f>IF(AD1728="1", "January", IF(AD1728="2", "February", IF(AD1728="3", "March", IF(AD1728="4", "April", IF(AD1728="5", "May", IF(AD1728="6", "June", IF(AD1728="7", "July", IF(AD1728="8", "August", IF(AD1728="9", "September", IF(AD1728="10", "October", IF(AD1728="11", "November", IF(AD1728="12", "December", "Other"))))))))))))</f>
        <v>October</v>
      </c>
      <c r="AF1728" s="16" t="s">
        <v>24687</v>
      </c>
      <c r="AG1728" s="1" t="str">
        <f t="shared" si="755"/>
        <v xml:space="preserve">Seed </v>
      </c>
      <c r="AH1728" s="2" t="str">
        <f t="shared" si="756"/>
        <v>Sow April in a greenhouse. Only just cover the seed. Germination should take place within 2 weeks, prick out the seedlings into individual pots when they are large enough to handle and plant them out in the summer[K]. The seed can also be sown in situ[111].
Division in spring or autumn[111]. Very easy, larger divisions can be planted out direct into their permanent positions. We have found it best to pot up the smaller divisions and grow them on in a lightly shaded position in a cold frame, planting them out once they are well established in the summer.</v>
      </c>
      <c r="AI1728" s="1" t="s">
        <v>16447</v>
      </c>
      <c r="AJ1728" s="1" t="s">
        <v>23802</v>
      </c>
      <c r="AK1728" s="1" t="s">
        <v>17104</v>
      </c>
      <c r="AL1728" s="1" t="str">
        <f t="shared" si="766"/>
        <v>Unscented</v>
      </c>
      <c r="AM1728" s="1" t="b">
        <v>0</v>
      </c>
      <c r="AN1728" s="1" t="b">
        <v>0</v>
      </c>
      <c r="AO1728" s="1" t="b">
        <v>0</v>
      </c>
      <c r="AP1728" s="5" t="s">
        <v>28</v>
      </c>
      <c r="AQ1728" s="5" t="str">
        <f t="shared" si="757"/>
        <v>Light, Medium, Heavy</v>
      </c>
      <c r="AR1728" s="1" t="s">
        <v>10</v>
      </c>
      <c r="AS1728" s="1" t="str">
        <f t="shared" si="767"/>
        <v>None, Partial</v>
      </c>
      <c r="AT1728" s="1" t="str">
        <f t="shared" si="758"/>
        <v>Partial, Full</v>
      </c>
      <c r="AU1728" s="1" t="s">
        <v>29</v>
      </c>
      <c r="AV1728" s="1" t="str">
        <f t="shared" si="759"/>
        <v>Moist</v>
      </c>
      <c r="AW1728" s="1" t="s">
        <v>12</v>
      </c>
      <c r="AX1728" s="1" t="str">
        <f t="shared" si="760"/>
        <v>Acid, Neutral, Alkaline</v>
      </c>
      <c r="AY1728" s="1" t="b">
        <v>0</v>
      </c>
      <c r="AZ1728" s="1" t="b">
        <v>0</v>
      </c>
      <c r="BA1728" s="1" t="b">
        <v>0</v>
      </c>
      <c r="BB1728" s="1" t="s">
        <v>275</v>
      </c>
      <c r="BC1728" t="str">
        <f t="shared" si="761"/>
        <v>TRUE</v>
      </c>
      <c r="BE1728" t="str">
        <f t="shared" si="762"/>
        <v>FALSE</v>
      </c>
      <c r="BF1728" s="1" t="b">
        <v>0</v>
      </c>
      <c r="BG1728" s="1" t="b">
        <v>0</v>
      </c>
      <c r="BH1728" s="1" t="b">
        <v>0</v>
      </c>
      <c r="BJ1728" s="1" t="str">
        <f t="shared" si="763"/>
        <v>FALSE</v>
      </c>
      <c r="BL1728" t="str">
        <f t="shared" si="764"/>
        <v>FALSE</v>
      </c>
      <c r="BM1728" s="1" t="b">
        <v>0</v>
      </c>
      <c r="BN1728" s="1" t="b">
        <v>0</v>
      </c>
      <c r="BO1728" s="1">
        <f t="shared" si="768"/>
        <v>5</v>
      </c>
      <c r="BP1728" s="1" t="s">
        <v>16448</v>
      </c>
      <c r="BQ1728" s="1" cm="1">
        <f t="array" ref="BQ1728">_xlfn.IFS(BP1728="None Known",0, LEN(BP1728)&gt;500, 5,LEN(BP1728)&gt;400, 4, LEN(BP1728)&gt;300, 3, LEN(BP1728)&gt;200, 2, LEN(BP1728)&gt;1, 1)</f>
        <v>1</v>
      </c>
      <c r="BR1728" s="1" t="s">
        <v>16449</v>
      </c>
      <c r="BS1728" s="1">
        <v>1</v>
      </c>
      <c r="BT1728" s="1" t="s">
        <v>16450</v>
      </c>
      <c r="BU1728" s="1">
        <v>1</v>
      </c>
      <c r="BV1728" s="1" t="s">
        <v>16451</v>
      </c>
      <c r="BW1728" s="1" t="s">
        <v>16452</v>
      </c>
      <c r="BX1728" s="1"/>
      <c r="BY1728" t="str">
        <f>_xlfn.XLOOKUP($B1728,Img_lookup!A:A,Img_lookup!B:B, "Not available")</f>
        <v>3f357f45-028a-40d8-b394-f2beb10b5038</v>
      </c>
      <c r="BZ1728" t="str">
        <f>_xlfn.XLOOKUP($B1728,Img_lookup!A:A,Img_lookup!C:C, "Not available")</f>
        <v>Coneflower-leaf(Rudbeckia-laciniata).png</v>
      </c>
      <c r="CA1728" t="str">
        <f>_xlfn.XLOOKUP($B1728,Img_lookup!A:A,Img_lookup!D:D, "Not available")</f>
        <v>homeredwardprice</v>
      </c>
      <c r="CB1728" t="str">
        <f>_xlfn.XLOOKUP($B1728,Img_lookup!A:A,Img_lookup!E:E, "https://imgur.com/aT5wafe")</f>
        <v>https://api.openverse.engineering/v1/images/3f357f45-028a-40d8-b394-f2beb10b5038/thumb/</v>
      </c>
    </row>
    <row r="1729" spans="1:80" ht="409.6" x14ac:dyDescent="0.15">
      <c r="A1729" s="1" t="s">
        <v>92</v>
      </c>
      <c r="B1729" s="1" t="s">
        <v>13936</v>
      </c>
      <c r="C1729" s="1" t="s">
        <v>13937</v>
      </c>
      <c r="E1729" s="1" t="s">
        <v>13938</v>
      </c>
      <c r="F1729" s="1" t="s">
        <v>6</v>
      </c>
      <c r="G1729" s="1" t="s">
        <v>6</v>
      </c>
      <c r="H1729" s="11" t="str">
        <f t="shared" si="771"/>
        <v>Perennial</v>
      </c>
      <c r="J1729" s="1">
        <v>0.60000002399999997</v>
      </c>
      <c r="K1729" s="1">
        <v>0.30000001199999998</v>
      </c>
      <c r="L1729" t="str" cm="1">
        <f t="array" ref="L1729">_xlfn.IFS(J1729+K1729="", "Unknown", J1729+K1729&gt;3, "Large", J1729+K1729&gt;0.5, "Medium", J1729+K1729&gt;0, "Small")</f>
        <v>Medium</v>
      </c>
      <c r="M1729" s="1">
        <v>3</v>
      </c>
      <c r="N1729" cm="1">
        <f t="array" ref="N1729">IF($M1729="",INDEX($M$2:$M$2176,MATCH(1,INDEX(($A$2:$A$2176=$A1729)*($M$2:$M$2176&lt;&gt;""),0),0)),$M1729)</f>
        <v>3</v>
      </c>
      <c r="O1729" s="2" t="str">
        <f t="shared" si="765"/>
        <v>Hardy to cold</v>
      </c>
      <c r="P1729" s="1" t="s">
        <v>13939</v>
      </c>
      <c r="R1729" t="str">
        <f t="shared" si="769"/>
        <v>Medium</v>
      </c>
      <c r="S1729" s="1" t="s">
        <v>24</v>
      </c>
      <c r="T1729" s="1" t="str">
        <f>LEFT(S1729,FIND("-",S1729)-1)</f>
        <v xml:space="preserve">1 </v>
      </c>
      <c r="U1729" s="1" t="str">
        <f>RIGHT(S1729,FIND("-",S1729)-1)</f>
        <v>12</v>
      </c>
      <c r="V1729" s="1" t="s">
        <v>96</v>
      </c>
      <c r="W1729" s="6" t="str">
        <f>IF(ISNUMBER(SEARCH("-",V1729)),TRIM(LEFT(V1729,FIND("-",V1729)-1)),V1729)</f>
        <v>5</v>
      </c>
      <c r="X1729" t="str">
        <f>IF(W1729="1", "January", IF(W1729="2", "February", IF(W1729="3", "March", IF(W1729="4", "April", IF(W1729="5", "May", IF(W1729="6", "June", IF(W1729="7", "July", IF(W1729="8", "August", IF(W1729="9", "September", IF(W1729="10", "October", IF(W1729="11", "November", IF(W1729="12", "December", "Other"))))))))))))</f>
        <v>May</v>
      </c>
      <c r="Y1729" s="2" t="str">
        <f>IF(ISNUMBER(SEARCH("-",V1729)),TRIM(RIGHT(V1729,LEN(V1729)-SEARCH("-",V1729))),V1729)</f>
        <v>6</v>
      </c>
      <c r="Z1729" s="2" t="str">
        <f>IF(Y1729="1", "January", IF(Y1729="2", "February", IF(Y1729="3", "March", IF(Y1729="4", "April", IF(Y1729="5", "May", IF(Y1729="6", "June", IF(Y1729="7", "July", IF(Y1729="8", "August", IF(Y1729="9", "September", IF(Y1729="10", "October", IF(Y1729="11", "November", IF(Y1729="12", "December", "Other"))))))))))))</f>
        <v>June</v>
      </c>
      <c r="AA1729" s="1" t="s">
        <v>322</v>
      </c>
      <c r="AB1729" s="1" t="str">
        <f>IF(ISNUMBER(SEARCH("-",AA1729)),TRIM(LEFT(AA1729,FIND("-",AA1729)-1)),AA1729)</f>
        <v>6</v>
      </c>
      <c r="AC1729" s="1" t="str">
        <f>IF(AB1729="1", "January", IF(AB1729="2", "February", IF(AB1729="3", "March", IF(AB1729="4", "April", IF(AB1729="5", "May", IF(AB1729="6", "June", IF(AB1729="7", "July", IF(AB1729="8", "August", IF(AB1729="9", "September", IF(AB1729="10", "October", IF(AB1729="11", "November", IF(AB1729="12", "December", "Other"))))))))))))</f>
        <v>June</v>
      </c>
      <c r="AD1729" s="1" t="str">
        <f>IF(ISNUMBER(SEARCH("-",AA1729)),TRIM(RIGHT(AA1729,LEN(AA1729)-SEARCH("-",AA1729))),AA1729)</f>
        <v>8</v>
      </c>
      <c r="AE1729" s="1" t="str">
        <f>IF(AD1729="1", "January", IF(AD1729="2", "February", IF(AD1729="3", "March", IF(AD1729="4", "April", IF(AD1729="5", "May", IF(AD1729="6", "June", IF(AD1729="7", "July", IF(AD1729="8", "August", IF(AD1729="9", "September", IF(AD1729="10", "October", IF(AD1729="11", "November", IF(AD1729="12", "December", "Other"))))))))))))</f>
        <v>August</v>
      </c>
      <c r="AF1729" s="16" t="s">
        <v>24688</v>
      </c>
      <c r="AG1729" s="1" t="str">
        <f t="shared" si="755"/>
        <v xml:space="preserve">Seed </v>
      </c>
      <c r="AH1729" s="2" t="str">
        <f t="shared" si="756"/>
        <v>Sow spring in situ. Leaves can be harvested within 8 weeks from sowing.
Division in spring. Division is very simple at almost any time of the year, though the plants establish more rapidly in the spring.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v>
      </c>
      <c r="AI1729" s="1" t="s">
        <v>13940</v>
      </c>
      <c r="AJ1729" s="1" t="s">
        <v>1</v>
      </c>
      <c r="AK1729" s="1" t="s">
        <v>17105</v>
      </c>
      <c r="AL1729" s="1" t="str">
        <f t="shared" si="766"/>
        <v>Unscented</v>
      </c>
      <c r="AM1729" s="1" t="b">
        <v>0</v>
      </c>
      <c r="AN1729" s="1" t="b">
        <v>1</v>
      </c>
      <c r="AO1729" s="1" t="b">
        <v>1</v>
      </c>
      <c r="AP1729" s="5" t="s">
        <v>28</v>
      </c>
      <c r="AQ1729" s="5" t="str">
        <f t="shared" si="757"/>
        <v>Light, Medium, Heavy</v>
      </c>
      <c r="AR1729" s="1" t="s">
        <v>10</v>
      </c>
      <c r="AS1729" s="1" t="str">
        <f t="shared" si="767"/>
        <v>None, Partial</v>
      </c>
      <c r="AT1729" s="1" t="str">
        <f t="shared" si="758"/>
        <v>Partial, Full</v>
      </c>
      <c r="AU1729" s="1" t="s">
        <v>29</v>
      </c>
      <c r="AV1729" s="1" t="str">
        <f t="shared" si="759"/>
        <v>Moist</v>
      </c>
      <c r="AW1729" s="1" t="s">
        <v>12</v>
      </c>
      <c r="AX1729" s="1" t="str">
        <f t="shared" si="760"/>
        <v>Acid, Neutral, Alkaline</v>
      </c>
      <c r="AY1729" s="1" t="b">
        <v>1</v>
      </c>
      <c r="AZ1729" s="1" t="b">
        <v>0</v>
      </c>
      <c r="BA1729" s="1" t="b">
        <v>0</v>
      </c>
      <c r="BC1729" t="str">
        <f t="shared" si="761"/>
        <v>FALSE</v>
      </c>
      <c r="BE1729" t="str">
        <f t="shared" si="762"/>
        <v>FALSE</v>
      </c>
      <c r="BF1729" s="1" t="b">
        <v>0</v>
      </c>
      <c r="BG1729" s="1" t="b">
        <v>0</v>
      </c>
      <c r="BH1729" s="1" t="b">
        <v>0</v>
      </c>
      <c r="BI1729" s="1" t="s">
        <v>30</v>
      </c>
      <c r="BJ1729" s="1" t="str">
        <f t="shared" si="763"/>
        <v>FALSE</v>
      </c>
      <c r="BK1729" s="1" t="s">
        <v>30</v>
      </c>
      <c r="BL1729" t="str">
        <f t="shared" si="764"/>
        <v>FALSE</v>
      </c>
      <c r="BM1729" s="1" t="b">
        <v>0</v>
      </c>
      <c r="BN1729" s="1" t="b">
        <v>1</v>
      </c>
      <c r="BO1729" s="1">
        <f t="shared" si="768"/>
        <v>22</v>
      </c>
      <c r="BP1729" s="1" t="s">
        <v>13941</v>
      </c>
      <c r="BQ1729" s="1" cm="1">
        <f t="array" ref="BQ1729">_xlfn.IFS(BP1729="None Known",0, LEN(BP1729)&gt;500, 5,LEN(BP1729)&gt;400, 4, LEN(BP1729)&gt;300, 3, LEN(BP1729)&gt;200, 2, LEN(BP1729)&gt;1, 1)</f>
        <v>4</v>
      </c>
      <c r="BR1729" s="16" t="s">
        <v>25034</v>
      </c>
      <c r="BS1729" s="1">
        <v>5</v>
      </c>
      <c r="BT1729" s="1" t="s">
        <v>13942</v>
      </c>
      <c r="BU1729" s="1">
        <v>3</v>
      </c>
      <c r="BV1729" s="1" t="s">
        <v>13943</v>
      </c>
      <c r="BW1729" s="1" t="s">
        <v>102</v>
      </c>
      <c r="BX1729" s="1"/>
      <c r="BY1729" t="str">
        <f>_xlfn.XLOOKUP($B1729,Img_lookup!A:A,Img_lookup!B:B, "Not available")</f>
        <v>00448079-b999-4121-a840-01cf4ebfeecc</v>
      </c>
      <c r="BZ1729" t="str">
        <f>_xlfn.XLOOKUP($B1729,Img_lookup!A:A,Img_lookup!C:C, "Not available")</f>
        <v>Southern sorrel (Rumex acetosa). Flowers bloom July to October. Leaves have pleasant, acid flavor.</v>
      </c>
      <c r="CA1729" t="str">
        <f>_xlfn.XLOOKUP($B1729,Img_lookup!A:A,Img_lookup!D:D, "Not available")</f>
        <v>Swallowtail Garden Seeds</v>
      </c>
      <c r="CB1729" t="str">
        <f>_xlfn.XLOOKUP($B1729,Img_lookup!A:A,Img_lookup!E:E, "https://imgur.com/aT5wafe")</f>
        <v>https://api.openverse.engineering/v1/images/00448079-b999-4121-a840-01cf4ebfeecc/thumb/</v>
      </c>
    </row>
    <row r="1730" spans="1:80" ht="409.6" x14ac:dyDescent="0.15">
      <c r="A1730" s="1" t="s">
        <v>92</v>
      </c>
      <c r="B1730" s="1" t="s">
        <v>7128</v>
      </c>
      <c r="C1730" s="1" t="s">
        <v>7129</v>
      </c>
      <c r="E1730" s="1" t="s">
        <v>7130</v>
      </c>
      <c r="F1730" s="1" t="s">
        <v>6</v>
      </c>
      <c r="G1730" s="1" t="s">
        <v>6</v>
      </c>
      <c r="H1730" s="11" t="str">
        <f t="shared" si="771"/>
        <v>Perennial</v>
      </c>
      <c r="J1730" s="1">
        <v>0.30000001199999998</v>
      </c>
      <c r="K1730" s="1">
        <v>1</v>
      </c>
      <c r="L1730" t="str" cm="1">
        <f t="array" ref="L1730">_xlfn.IFS(J1730+K1730="", "Unknown", J1730+K1730&gt;3, "Large", J1730+K1730&gt;0.5, "Medium", J1730+K1730&gt;0, "Small")</f>
        <v>Medium</v>
      </c>
      <c r="M1730" s="1">
        <v>5</v>
      </c>
      <c r="N1730" cm="1">
        <f t="array" ref="N1730">IF($M1730="",INDEX($M$2:$M$2176,MATCH(1,INDEX(($A$2:$A$2176=$A1730)*($M$2:$M$2176&lt;&gt;""),0),0)),$M1730)</f>
        <v>5</v>
      </c>
      <c r="O1730" s="2" t="str">
        <f t="shared" si="765"/>
        <v>Seasonal outdoors</v>
      </c>
      <c r="P1730" s="1" t="s">
        <v>7131</v>
      </c>
      <c r="Q1730" s="1" t="s">
        <v>17109</v>
      </c>
      <c r="R1730" t="str">
        <f t="shared" si="769"/>
        <v>Fast</v>
      </c>
      <c r="T1730" s="1"/>
      <c r="U1730" s="1"/>
      <c r="V1730" s="1" t="s">
        <v>698</v>
      </c>
      <c r="W1730" s="6" t="str">
        <f>IF(ISNUMBER(SEARCH("-",V1730)),TRIM(LEFT(V1730,FIND("-",V1730)-1)),V1730)</f>
        <v>5</v>
      </c>
      <c r="X1730" t="str">
        <f>IF(W1730="1", "January", IF(W1730="2", "February", IF(W1730="3", "March", IF(W1730="4", "April", IF(W1730="5", "May", IF(W1730="6", "June", IF(W1730="7", "July", IF(W1730="8", "August", IF(W1730="9", "September", IF(W1730="10", "October", IF(W1730="11", "November", IF(W1730="12", "December", "Other"))))))))))))</f>
        <v>May</v>
      </c>
      <c r="Y1730" s="2" t="str">
        <f>IF(ISNUMBER(SEARCH("-",V1730)),TRIM(RIGHT(V1730,LEN(V1730)-SEARCH("-",V1730))),V1730)</f>
        <v>8</v>
      </c>
      <c r="Z1730" s="2" t="str">
        <f>IF(Y1730="1", "January", IF(Y1730="2", "February", IF(Y1730="3", "March", IF(Y1730="4", "April", IF(Y1730="5", "May", IF(Y1730="6", "June", IF(Y1730="7", "July", IF(Y1730="8", "August", IF(Y1730="9", "September", IF(Y1730="10", "October", IF(Y1730="11", "November", IF(Y1730="12", "December", "Other"))))))))))))</f>
        <v>August</v>
      </c>
      <c r="AA1730" s="1" t="s">
        <v>108</v>
      </c>
      <c r="AB1730" s="1" t="str">
        <f>IF(ISNUMBER(SEARCH("-",AA1730)),TRIM(LEFT(AA1730,FIND("-",AA1730)-1)),AA1730)</f>
        <v>7</v>
      </c>
      <c r="AC1730" s="1" t="str">
        <f>IF(AB1730="1", "January", IF(AB1730="2", "February", IF(AB1730="3", "March", IF(AB1730="4", "April", IF(AB1730="5", "May", IF(AB1730="6", "June", IF(AB1730="7", "July", IF(AB1730="8", "August", IF(AB1730="9", "September", IF(AB1730="10", "October", IF(AB1730="11", "November", IF(AB1730="12", "December", "Other"))))))))))))</f>
        <v>July</v>
      </c>
      <c r="AD1730" s="1" t="str">
        <f>IF(ISNUMBER(SEARCH("-",AA1730)),TRIM(RIGHT(AA1730,LEN(AA1730)-SEARCH("-",AA1730))),AA1730)</f>
        <v>9</v>
      </c>
      <c r="AE1730" s="1" t="str">
        <f>IF(AD1730="1", "January", IF(AD1730="2", "February", IF(AD1730="3", "March", IF(AD1730="4", "April", IF(AD1730="5", "May", IF(AD1730="6", "June", IF(AD1730="7", "July", IF(AD1730="8", "August", IF(AD1730="9", "September", IF(AD1730="10", "October", IF(AD1730="11", "November", IF(AD1730="12", "December", "Other"))))))))))))</f>
        <v>September</v>
      </c>
      <c r="AF1730" s="16" t="s">
        <v>24689</v>
      </c>
      <c r="AG1730" s="1" t="str">
        <f t="shared" ref="AG1730:AG1793" si="781">LEFT(AF1730,FIND("-",AF1730)-1)</f>
        <v xml:space="preserve">Seed </v>
      </c>
      <c r="AH1730" s="2" t="str">
        <f t="shared" ref="AH1730:AH1793" si="782">RIGHT(AF1730,LEN(AF1730)-FIND("-",AF1730)-1)</f>
        <v>Sow autumn or spring in situ.
Division in spring.</v>
      </c>
      <c r="AI1730" s="1" t="s">
        <v>7132</v>
      </c>
      <c r="AJ1730" s="1" t="s">
        <v>1</v>
      </c>
      <c r="AK1730" s="1" t="s">
        <v>17105</v>
      </c>
      <c r="AL1730" s="1" t="str">
        <f t="shared" si="766"/>
        <v>Unscented</v>
      </c>
      <c r="AM1730" s="1" t="b">
        <v>0</v>
      </c>
      <c r="AN1730" s="1" t="b">
        <v>0</v>
      </c>
      <c r="AO1730" s="1" t="b">
        <v>1</v>
      </c>
      <c r="AP1730" s="5" t="s">
        <v>28</v>
      </c>
      <c r="AQ1730" s="5" t="str">
        <f t="shared" ref="AQ1730:AQ1793" si="783">IF(AP1730="L", "Light", IF(AP1730="M", "Medium", IF(AP1730="H", "Heavy", IF(AP1730="LM", "Light, Medium", IF(AP1730="MH", "Medium, Heavy", IF(AP1730="LMH", "Light, Medium, Heavy", ""))))))</f>
        <v>Light, Medium, Heavy</v>
      </c>
      <c r="AR1730" s="1" t="s">
        <v>10</v>
      </c>
      <c r="AS1730" s="1" t="str">
        <f t="shared" si="767"/>
        <v>None, Partial</v>
      </c>
      <c r="AT1730" s="1" t="str">
        <f t="shared" ref="AT1730:AT1793" si="784">IF(AR1730="N", "Full", IF(AR1730="S", "Partial", IF(AR1730="F", "None", IF(AR1730="SN", "Partial, Full", IF(AR1730="NP", "None, Partial", IF(AR1730="FSN", "None, Partial, Full", ""))))))</f>
        <v>Partial, Full</v>
      </c>
      <c r="AU1730" s="1" t="s">
        <v>29</v>
      </c>
      <c r="AV1730" s="1" t="str">
        <f t="shared" ref="AV1730:AV1793" si="785">IF(AU1730="D", "Dry", IF(AU1730="M", "Moist", IF(AU1730="We", "Wet/Water", IF(AU1730="Wa", "Wet/Water", IF(AU1730="WeWa", "Wet/Water", IF(AU1730="DM", "Dry, Moist", IF(AU1730="DMWe", "Dry, Moist, Wet/Water", IF(AU1730="MWe", "Moist, Wet/Water", IF(AU1730="MWeWa", "Moist, Wet/Water", IF(AU1730="WeM", "Moist, Wet/Water",""))))))))))</f>
        <v>Moist</v>
      </c>
      <c r="AW1730" s="1" t="s">
        <v>12</v>
      </c>
      <c r="AX1730" s="1" t="str">
        <f t="shared" ref="AX1730:AX1793" si="786">IF(AW1730="A", "Acid", IF(AW1730="N", "Neutral", IF(AW1730="B", "Alkaline", IF(AW1730="AN", "Acid, Neutral", IF(AW1730="NB", "Neutral, Alkaline", IF(AW1730="ANB", "Acid, Neutral, Alkaline", ""))))))</f>
        <v>Acid, Neutral, Alkaline</v>
      </c>
      <c r="AY1730" s="1" t="b">
        <v>1</v>
      </c>
      <c r="AZ1730" s="1" t="b">
        <v>0</v>
      </c>
      <c r="BA1730" s="1" t="b">
        <v>0</v>
      </c>
      <c r="BB1730" s="1" t="s">
        <v>29</v>
      </c>
      <c r="BC1730" t="str">
        <f t="shared" ref="BC1730:BC1793" si="787">IF(BB1730="M", "TRUE", IF(BB1730="W", "TRUE", "FALSE"))</f>
        <v>TRUE</v>
      </c>
      <c r="BE1730" t="str">
        <f t="shared" ref="BE1730:BE1793" si="788">IF(BD1730="Y", "TRUE", "FALSE")</f>
        <v>FALSE</v>
      </c>
      <c r="BF1730" s="1" t="b">
        <v>0</v>
      </c>
      <c r="BG1730" s="1" t="b">
        <v>0</v>
      </c>
      <c r="BH1730" s="1" t="b">
        <v>0</v>
      </c>
      <c r="BI1730" s="1" t="s">
        <v>30</v>
      </c>
      <c r="BJ1730" s="1" t="str">
        <f t="shared" ref="BJ1730:BJ1793" si="789">IF(BI1730="Y", "TRUE", "FALSE")</f>
        <v>FALSE</v>
      </c>
      <c r="BK1730" s="1" t="s">
        <v>30</v>
      </c>
      <c r="BL1730" t="str">
        <f t="shared" ref="BL1730:BL1793" si="790">IF(BK1730="Y", "TRUE", "FALSE")</f>
        <v>FALSE</v>
      </c>
      <c r="BM1730" s="1" t="b">
        <v>0</v>
      </c>
      <c r="BN1730" s="1" t="b">
        <v>1</v>
      </c>
      <c r="BO1730" s="1">
        <f t="shared" si="768"/>
        <v>13</v>
      </c>
      <c r="BP1730" s="1" t="s">
        <v>7133</v>
      </c>
      <c r="BQ1730" s="1" cm="1">
        <f t="array" ref="BQ1730">_xlfn.IFS(BP1730="None Known",0, LEN(BP1730)&gt;500, 5,LEN(BP1730)&gt;400, 4, LEN(BP1730)&gt;300, 3, LEN(BP1730)&gt;200, 2, LEN(BP1730)&gt;1, 1)</f>
        <v>1</v>
      </c>
      <c r="BR1730" s="16" t="s">
        <v>25035</v>
      </c>
      <c r="BS1730" s="1">
        <v>3</v>
      </c>
      <c r="BT1730" s="1" t="s">
        <v>7134</v>
      </c>
      <c r="BU1730" s="1">
        <v>3</v>
      </c>
      <c r="BV1730" s="1" t="s">
        <v>7135</v>
      </c>
      <c r="BW1730" s="1" t="s">
        <v>102</v>
      </c>
      <c r="BX1730" s="1"/>
      <c r="BY1730" t="str">
        <f>_xlfn.XLOOKUP($B1730,Img_lookup!A:A,Img_lookup!B:B, "Not available")</f>
        <v>9b53ebf4-2a47-4de9-a43f-2e793c334c7f</v>
      </c>
      <c r="BZ1730" t="str">
        <f>_xlfn.XLOOKUP($B1730,Img_lookup!A:A,Img_lookup!C:C, "Not available")</f>
        <v>Sheep Sorrel - Rumex acetosella</v>
      </c>
      <c r="CA1730" t="str">
        <f>_xlfn.XLOOKUP($B1730,Img_lookup!A:A,Img_lookup!D:D, "Not available")</f>
        <v>docentjoyce</v>
      </c>
      <c r="CB1730" t="str">
        <f>_xlfn.XLOOKUP($B1730,Img_lookup!A:A,Img_lookup!E:E, "https://imgur.com/aT5wafe")</f>
        <v>https://api.openverse.engineering/v1/images/9b53ebf4-2a47-4de9-a43f-2e793c334c7f/thumb/</v>
      </c>
    </row>
    <row r="1731" spans="1:80" ht="409.6" x14ac:dyDescent="0.15">
      <c r="A1731" s="1" t="s">
        <v>92</v>
      </c>
      <c r="B1731" s="1" t="s">
        <v>10901</v>
      </c>
      <c r="C1731" s="1" t="s">
        <v>10902</v>
      </c>
      <c r="E1731" s="1" t="s">
        <v>10903</v>
      </c>
      <c r="F1731" s="1" t="s">
        <v>6</v>
      </c>
      <c r="G1731" s="1" t="s">
        <v>6</v>
      </c>
      <c r="H1731" s="11" t="str">
        <f t="shared" si="771"/>
        <v>Perennial</v>
      </c>
      <c r="J1731" s="1">
        <v>1.2000000479999999</v>
      </c>
      <c r="K1731" s="1">
        <v>0.30000001199999998</v>
      </c>
      <c r="L1731" t="str" cm="1">
        <f t="array" ref="L1731">_xlfn.IFS(J1731+K1731="", "Unknown", J1731+K1731&gt;3, "Large", J1731+K1731&gt;0.5, "Medium", J1731+K1731&gt;0, "Small")</f>
        <v>Medium</v>
      </c>
      <c r="M1731" s="1">
        <v>5</v>
      </c>
      <c r="N1731" cm="1">
        <f t="array" ref="N1731">IF($M1731="",INDEX($M$2:$M$2176,MATCH(1,INDEX(($A$2:$A$2176=$A1731)*($M$2:$M$2176&lt;&gt;""),0),0)),$M1731)</f>
        <v>5</v>
      </c>
      <c r="O1731" s="2" t="str">
        <f t="shared" ref="O1731:O1794" si="791">IF(N1731="", "Temperate zone", IF(N1731&lt;5, "Hardy to cold", IF(N1731&lt;8, "Seasonal outdoors", IF(N1731&lt;12, "Grown indoors", "all Temperate zone"))))</f>
        <v>Seasonal outdoors</v>
      </c>
      <c r="P1731" s="1" t="s">
        <v>10904</v>
      </c>
      <c r="Q1731" s="1" t="s">
        <v>17110</v>
      </c>
      <c r="R1731" t="str">
        <f t="shared" si="769"/>
        <v>Medium</v>
      </c>
      <c r="T1731" s="1"/>
      <c r="U1731" s="1"/>
      <c r="V1731" s="1">
        <v>7</v>
      </c>
      <c r="W1731" s="6">
        <f>IF(ISNUMBER(SEARCH("-",V1731)),TRIM(LEFT(V1731,FIND("-",V1731)-1)),V1731)</f>
        <v>7</v>
      </c>
      <c r="X1731" t="str">
        <f>IF(W1731=1, "January", IF(W1731=2, "February", IF(W1731=3, "March", IF(W1731=4, "April", IF(W1731=5, "May", IF(W1731=6, "June", IF(W1731=7, "July", IF(W1731=8, "August", IF(W1731=9, "September", IF(W1731=10, "October", IF(W1731=11, "November", IF(W1731=12, "December", "Other"))))))))))))</f>
        <v>July</v>
      </c>
      <c r="Y1731" s="1"/>
      <c r="Z1731" s="1"/>
      <c r="AA1731" s="1" t="s">
        <v>51</v>
      </c>
      <c r="AB1731" s="1" t="str">
        <f>IF(ISNUMBER(SEARCH("-",AA1731)),TRIM(LEFT(AA1731,FIND("-",AA1731)-1)),AA1731)</f>
        <v>7</v>
      </c>
      <c r="AC1731" s="1" t="str">
        <f>IF(AB1731="1", "January", IF(AB1731="2", "February", IF(AB1731="3", "March", IF(AB1731="4", "April", IF(AB1731="5", "May", IF(AB1731="6", "June", IF(AB1731="7", "July", IF(AB1731="8", "August", IF(AB1731="9", "September", IF(AB1731="10", "October", IF(AB1731="11", "November", IF(AB1731="12", "December", "Other"))))))))))))</f>
        <v>July</v>
      </c>
      <c r="AD1731" s="1" t="str">
        <f>IF(ISNUMBER(SEARCH("-",AA1731)),TRIM(RIGHT(AA1731,LEN(AA1731)-SEARCH("-",AA1731))),AA1731)</f>
        <v>8</v>
      </c>
      <c r="AE1731" s="1" t="str">
        <f>IF(AD1731="1", "January", IF(AD1731="2", "February", IF(AD1731="3", "March", IF(AD1731="4", "April", IF(AD1731="5", "May", IF(AD1731="6", "June", IF(AD1731="7", "July", IF(AD1731="8", "August", IF(AD1731="9", "September", IF(AD1731="10", "October", IF(AD1731="11", "November", IF(AD1731="12", "December", "Other"))))))))))))</f>
        <v>August</v>
      </c>
      <c r="AF1731" s="16" t="s">
        <v>24690</v>
      </c>
      <c r="AG1731" s="1" t="str">
        <f t="shared" si="781"/>
        <v xml:space="preserve">Seed </v>
      </c>
      <c r="AH1731" s="2" t="str">
        <f t="shared" si="782"/>
        <v>Sow spring in a cold frame. The seed can also be sown as soon as it is ripe when it will germinate rapidly and will provide edible leaves from early spring the following year. When they are large enough to handle, prick the seedlings out into individual pots and plant them out in the summer.
Division in spring. Division is easy at almost any time of the year, though the plants establish more rapidly in the spring[K]. Use a sharp spade or knife to divide the rootstock, ensuring that there is at least one growth bud on each section of root. Larger divisions can be planted out direct into their permanent positions. We have found it best to pot up the smaller divisions and grow them on in a lightly shaded position in a cold frame, planting them out once they are well established in the summer.</v>
      </c>
      <c r="AI1731" s="1" t="s">
        <v>10905</v>
      </c>
      <c r="AJ1731" s="1" t="s">
        <v>1</v>
      </c>
      <c r="AK1731" s="1" t="s">
        <v>17104</v>
      </c>
      <c r="AL1731" s="1" t="str">
        <f t="shared" ref="AL1731:AL1794" si="792">IF(AM1731=TRUE, "Scented", "Unscented")</f>
        <v>Unscented</v>
      </c>
      <c r="AM1731" s="1" t="b">
        <v>0</v>
      </c>
      <c r="AN1731" s="1" t="b">
        <v>0</v>
      </c>
      <c r="AO1731" s="1" t="b">
        <v>0</v>
      </c>
      <c r="AP1731" s="5" t="s">
        <v>28</v>
      </c>
      <c r="AQ1731" s="5" t="str">
        <f t="shared" si="783"/>
        <v>Light, Medium, Heavy</v>
      </c>
      <c r="AR1731" s="1" t="s">
        <v>10</v>
      </c>
      <c r="AS1731" s="1" t="str">
        <f t="shared" ref="AS1731:AS1794" si="793">IF(AR1731="N", "None", IF(AR1731="S", "Partial", IF(AR1731="F", "Full", IF(AR1731="SN", "None, Partial", IF(AR1731="FS", "Partial, Full", IF(AR1731="FSN", "None, Partial, Full", ""))))))</f>
        <v>None, Partial</v>
      </c>
      <c r="AT1731" s="1" t="str">
        <f t="shared" si="784"/>
        <v>Partial, Full</v>
      </c>
      <c r="AU1731" s="1" t="s">
        <v>29</v>
      </c>
      <c r="AV1731" s="1" t="str">
        <f t="shared" si="785"/>
        <v>Moist</v>
      </c>
      <c r="AW1731" s="1" t="s">
        <v>12</v>
      </c>
      <c r="AX1731" s="1" t="str">
        <f t="shared" si="786"/>
        <v>Acid, Neutral, Alkaline</v>
      </c>
      <c r="AY1731" s="1" t="b">
        <v>0</v>
      </c>
      <c r="AZ1731" s="1" t="b">
        <v>0</v>
      </c>
      <c r="BA1731" s="1" t="b">
        <v>0</v>
      </c>
      <c r="BC1731" t="str">
        <f t="shared" si="787"/>
        <v>FALSE</v>
      </c>
      <c r="BE1731" t="str">
        <f t="shared" si="788"/>
        <v>FALSE</v>
      </c>
      <c r="BF1731" s="1" t="b">
        <v>0</v>
      </c>
      <c r="BG1731" s="1" t="b">
        <v>0</v>
      </c>
      <c r="BH1731" s="1" t="b">
        <v>0</v>
      </c>
      <c r="BI1731" s="1" t="s">
        <v>30</v>
      </c>
      <c r="BJ1731" s="1" t="str">
        <f t="shared" si="789"/>
        <v>FALSE</v>
      </c>
      <c r="BL1731" t="str">
        <f t="shared" si="790"/>
        <v>FALSE</v>
      </c>
      <c r="BM1731" s="1" t="b">
        <v>0</v>
      </c>
      <c r="BN1731" s="1" t="b">
        <v>0</v>
      </c>
      <c r="BO1731" s="1">
        <f t="shared" ref="BO1731:BO1794" si="794">BQ1731+(BS1731*3)+BU1731</f>
        <v>15</v>
      </c>
      <c r="BP1731" s="1" t="s">
        <v>7133</v>
      </c>
      <c r="BQ1731" s="1" cm="1">
        <f t="array" ref="BQ1731">_xlfn.IFS(BP1731="None Known",0, LEN(BP1731)&gt;500, 5,LEN(BP1731)&gt;400, 4, LEN(BP1731)&gt;300, 3, LEN(BP1731)&gt;200, 2, LEN(BP1731)&gt;1, 1)</f>
        <v>1</v>
      </c>
      <c r="BR1731" s="1" t="s">
        <v>10906</v>
      </c>
      <c r="BS1731" s="1">
        <v>4</v>
      </c>
      <c r="BT1731" s="1" t="s">
        <v>10907</v>
      </c>
      <c r="BU1731" s="1">
        <v>2</v>
      </c>
      <c r="BV1731" s="1" t="s">
        <v>3251</v>
      </c>
      <c r="BW1731" s="1" t="s">
        <v>102</v>
      </c>
      <c r="BX1731" s="1"/>
      <c r="BY1731" t="str">
        <f>_xlfn.XLOOKUP($B1731,Img_lookup!A:A,Img_lookup!B:B, "Not available")</f>
        <v>7c99b7d1-8e66-4092-be63-7f40a5d9578d</v>
      </c>
      <c r="BZ1731" t="str">
        <f>_xlfn.XLOOKUP($B1731,Img_lookup!A:A,Img_lookup!C:C, "Not available")</f>
        <v>Rumex alpinus, Primula elatior. Rauris stream.</v>
      </c>
      <c r="CA1731" t="str">
        <f>_xlfn.XLOOKUP($B1731,Img_lookup!A:A,Img_lookup!D:D, "Not available")</f>
        <v>Mary Gillham Archive Project</v>
      </c>
      <c r="CB1731" t="str">
        <f>_xlfn.XLOOKUP($B1731,Img_lookup!A:A,Img_lookup!E:E, "https://imgur.com/aT5wafe")</f>
        <v>https://api.openverse.engineering/v1/images/7c99b7d1-8e66-4092-be63-7f40a5d9578d/thumb/</v>
      </c>
    </row>
    <row r="1732" spans="1:80" ht="196" x14ac:dyDescent="0.15">
      <c r="A1732" s="1" t="s">
        <v>92</v>
      </c>
      <c r="B1732" s="1" t="s">
        <v>13870</v>
      </c>
      <c r="D1732" s="1" t="s">
        <v>13871</v>
      </c>
      <c r="E1732" s="1" t="s">
        <v>13872</v>
      </c>
      <c r="F1732" s="1" t="s">
        <v>6</v>
      </c>
      <c r="G1732" s="1" t="s">
        <v>6</v>
      </c>
      <c r="H1732" s="11" t="str">
        <f t="shared" si="771"/>
        <v>Perennial</v>
      </c>
      <c r="J1732" s="1">
        <v>0.30000001199999998</v>
      </c>
      <c r="L1732" t="str" cm="1">
        <f t="array" ref="L1732">_xlfn.IFS(J1732+K1732="", "Unknown", J1732+K1732&gt;3, "Large", J1732+K1732&gt;0.5, "Medium", J1732+K1732&gt;0, "Small")</f>
        <v>Small</v>
      </c>
      <c r="N1732" cm="1">
        <f t="array" ref="N1732">IF($M1732="",INDEX($M$2:$M$2176,MATCH(1,INDEX(($A$2:$A$2176=$A1732)*($M$2:$M$2176&lt;&gt;""),0),0)),$M1732)</f>
        <v>6</v>
      </c>
      <c r="O1732" s="2" t="str">
        <f t="shared" si="791"/>
        <v>Seasonal outdoors</v>
      </c>
      <c r="P1732" s="1" t="s">
        <v>13873</v>
      </c>
      <c r="R1732" t="str">
        <f t="shared" ref="R1732:R1795" si="795">IF(Q1732="Fast", "Fast", IF(Q1732="Slow", "Slow", "Medium"))</f>
        <v>Medium</v>
      </c>
      <c r="W1732"/>
      <c r="AF1732" s="16" t="s">
        <v>24677</v>
      </c>
      <c r="AG1732" s="1" t="str">
        <f t="shared" si="781"/>
        <v xml:space="preserve">Seed </v>
      </c>
      <c r="AH1732" s="2" t="str">
        <f t="shared" si="782"/>
        <v>Sow spring in a cold frame. When they are large enough to handle, prick the seedlings out into individual pots and plant them out in the summer.
Division in spring.</v>
      </c>
      <c r="AI1732" s="1" t="s">
        <v>13874</v>
      </c>
      <c r="AJ1732" s="1" t="s">
        <v>1</v>
      </c>
      <c r="AK1732" s="1" t="s">
        <v>17105</v>
      </c>
      <c r="AL1732" s="1" t="str">
        <f t="shared" si="792"/>
        <v>Unscented</v>
      </c>
      <c r="AM1732" s="1" t="b">
        <v>0</v>
      </c>
      <c r="AN1732" s="1" t="b">
        <v>0</v>
      </c>
      <c r="AO1732" s="1" t="b">
        <v>0</v>
      </c>
      <c r="AP1732" s="5" t="s">
        <v>28</v>
      </c>
      <c r="AQ1732" s="5" t="str">
        <f t="shared" si="783"/>
        <v>Light, Medium, Heavy</v>
      </c>
      <c r="AR1732" s="1" t="s">
        <v>10</v>
      </c>
      <c r="AS1732" s="1" t="str">
        <f t="shared" si="793"/>
        <v>None, Partial</v>
      </c>
      <c r="AT1732" s="1" t="str">
        <f t="shared" si="784"/>
        <v>Partial, Full</v>
      </c>
      <c r="AU1732" s="1" t="s">
        <v>29</v>
      </c>
      <c r="AV1732" s="1" t="str">
        <f t="shared" si="785"/>
        <v>Moist</v>
      </c>
      <c r="AW1732" s="1" t="s">
        <v>12</v>
      </c>
      <c r="AX1732" s="1" t="str">
        <f t="shared" si="786"/>
        <v>Acid, Neutral, Alkaline</v>
      </c>
      <c r="AY1732" s="1" t="b">
        <v>1</v>
      </c>
      <c r="AZ1732" s="1" t="b">
        <v>0</v>
      </c>
      <c r="BA1732" s="1" t="b">
        <v>0</v>
      </c>
      <c r="BC1732" t="str">
        <f t="shared" si="787"/>
        <v>FALSE</v>
      </c>
      <c r="BE1732" t="str">
        <f t="shared" si="788"/>
        <v>FALSE</v>
      </c>
      <c r="BF1732" s="1" t="b">
        <v>0</v>
      </c>
      <c r="BG1732" s="1" t="b">
        <v>0</v>
      </c>
      <c r="BH1732" s="1" t="b">
        <v>0</v>
      </c>
      <c r="BJ1732" s="1" t="str">
        <f t="shared" si="789"/>
        <v>FALSE</v>
      </c>
      <c r="BK1732" s="1" t="s">
        <v>30</v>
      </c>
      <c r="BL1732" t="str">
        <f t="shared" si="790"/>
        <v>FALSE</v>
      </c>
      <c r="BM1732" s="1" t="b">
        <v>0</v>
      </c>
      <c r="BN1732" s="1" t="b">
        <v>0</v>
      </c>
      <c r="BO1732" s="1">
        <f t="shared" si="794"/>
        <v>4</v>
      </c>
      <c r="BP1732" s="1" t="s">
        <v>1799</v>
      </c>
      <c r="BQ1732" s="1" cm="1">
        <f t="array" ref="BQ1732">_xlfn.IFS(BP1732="None Known",0, LEN(BP1732)&gt;500, 5,LEN(BP1732)&gt;400, 4, LEN(BP1732)&gt;300, 3, LEN(BP1732)&gt;200, 2, LEN(BP1732)&gt;1, 1)</f>
        <v>1</v>
      </c>
      <c r="BR1732" s="1" t="s">
        <v>9224</v>
      </c>
      <c r="BS1732" s="1">
        <v>1</v>
      </c>
      <c r="BT1732" s="1" t="s">
        <v>31</v>
      </c>
      <c r="BU1732" s="1">
        <v>0</v>
      </c>
      <c r="BV1732" s="1" t="s">
        <v>7135</v>
      </c>
      <c r="BW1732" s="1" t="s">
        <v>102</v>
      </c>
      <c r="BX1732" s="1"/>
      <c r="BY1732" t="str">
        <f>_xlfn.XLOOKUP($B1732,Img_lookup!A:A,Img_lookup!B:B, "Not available")</f>
        <v>34b44af7-bdb9-4f4a-94ca-333ae093d801</v>
      </c>
      <c r="BZ1732" t="str">
        <f>_xlfn.XLOOKUP($B1732,Img_lookup!A:A,Img_lookup!C:C, "Not available")</f>
        <v>Rumex angiocarpus Murb.</v>
      </c>
      <c r="CA1732" t="str">
        <f>_xlfn.XLOOKUP($B1732,Img_lookup!A:A,Img_lookup!D:D, "Not available")</f>
        <v>Christopher Reid</v>
      </c>
      <c r="CB1732" t="str">
        <f>_xlfn.XLOOKUP($B1732,Img_lookup!A:A,Img_lookup!E:E, "https://imgur.com/aT5wafe")</f>
        <v>https://api.openverse.engineering/v1/images/34b44af7-bdb9-4f4a-94ca-333ae093d801/thumb/</v>
      </c>
    </row>
    <row r="1733" spans="1:80" ht="70" x14ac:dyDescent="0.15">
      <c r="A1733" s="1" t="s">
        <v>92</v>
      </c>
      <c r="B1733" s="1" t="s">
        <v>3948</v>
      </c>
      <c r="C1733" s="1" t="s">
        <v>3949</v>
      </c>
      <c r="E1733" s="1" t="s">
        <v>3950</v>
      </c>
      <c r="F1733" s="1" t="s">
        <v>6</v>
      </c>
      <c r="G1733" s="1" t="s">
        <v>6</v>
      </c>
      <c r="H1733" s="11" t="str">
        <f t="shared" si="771"/>
        <v>Perennial</v>
      </c>
      <c r="J1733" s="1">
        <v>1.7999999520000001</v>
      </c>
      <c r="L1733" t="str" cm="1">
        <f t="array" ref="L1733">_xlfn.IFS(J1733+K1733="", "Unknown", J1733+K1733&gt;3, "Large", J1733+K1733&gt;0.5, "Medium", J1733+K1733&gt;0, "Small")</f>
        <v>Medium</v>
      </c>
      <c r="N1733" cm="1">
        <f t="array" ref="N1733">IF($M1733="",INDEX($M$2:$M$2176,MATCH(1,INDEX(($A$2:$A$2176=$A1733)*($M$2:$M$2176&lt;&gt;""),0),0)),$M1733)</f>
        <v>6</v>
      </c>
      <c r="O1733" s="2" t="str">
        <f t="shared" si="791"/>
        <v>Seasonal outdoors</v>
      </c>
      <c r="P1733" s="1" t="s">
        <v>3951</v>
      </c>
      <c r="R1733" t="str">
        <f t="shared" si="795"/>
        <v>Medium</v>
      </c>
      <c r="T1733" s="1"/>
      <c r="U1733" s="1"/>
      <c r="V1733" s="1" t="s">
        <v>51</v>
      </c>
      <c r="W1733" s="6" t="str">
        <f>IF(ISNUMBER(SEARCH("-",V1733)),TRIM(LEFT(V1733,FIND("-",V1733)-1)),V1733)</f>
        <v>7</v>
      </c>
      <c r="X1733" t="str">
        <f>IF(W1733="1", "January", IF(W1733="2", "February", IF(W1733="3", "March", IF(W1733="4", "April", IF(W1733="5", "May", IF(W1733="6", "June", IF(W1733="7", "July", IF(W1733="8", "August", IF(W1733="9", "September", IF(W1733="10", "October", IF(W1733="11", "November", IF(W1733="12", "December", "Other"))))))))))))</f>
        <v>July</v>
      </c>
      <c r="Y1733" s="2" t="str">
        <f>IF(ISNUMBER(SEARCH("-",V1733)),TRIM(RIGHT(V1733,LEN(V1733)-SEARCH("-",V1733))),V1733)</f>
        <v>8</v>
      </c>
      <c r="Z1733" s="2" t="str">
        <f>IF(Y1733="1", "January", IF(Y1733="2", "February", IF(Y1733="3", "March", IF(Y1733="4", "April", IF(Y1733="5", "May", IF(Y1733="6", "June", IF(Y1733="7", "July", IF(Y1733="8", "August", IF(Y1733="9", "September", IF(Y1733="10", "October", IF(Y1733="11", "November", IF(Y1733="12", "December", "Other"))))))))))))</f>
        <v>August</v>
      </c>
      <c r="AF1733" s="16" t="s">
        <v>24691</v>
      </c>
      <c r="AG1733" s="1" t="str">
        <f t="shared" si="781"/>
        <v xml:space="preserve">Seed </v>
      </c>
      <c r="AH1733" s="2" t="str">
        <f t="shared" si="782"/>
        <v>Sow spring or autumn in situ.
Division in spring.</v>
      </c>
      <c r="AI1733" s="1" t="s">
        <v>3952</v>
      </c>
      <c r="AJ1733" s="1" t="s">
        <v>1</v>
      </c>
      <c r="AK1733" s="1" t="s">
        <v>17104</v>
      </c>
      <c r="AL1733" s="1" t="str">
        <f t="shared" si="792"/>
        <v>Unscented</v>
      </c>
      <c r="AM1733" s="1" t="b">
        <v>0</v>
      </c>
      <c r="AN1733" s="1" t="b">
        <v>0</v>
      </c>
      <c r="AO1733" s="1" t="b">
        <v>0</v>
      </c>
      <c r="AP1733" s="5" t="s">
        <v>28</v>
      </c>
      <c r="AQ1733" s="5" t="str">
        <f t="shared" si="783"/>
        <v>Light, Medium, Heavy</v>
      </c>
      <c r="AR1733" s="1" t="s">
        <v>10</v>
      </c>
      <c r="AS1733" s="1" t="str">
        <f t="shared" si="793"/>
        <v>None, Partial</v>
      </c>
      <c r="AT1733" s="1" t="str">
        <f t="shared" si="784"/>
        <v>Partial, Full</v>
      </c>
      <c r="AU1733" s="1" t="s">
        <v>919</v>
      </c>
      <c r="AV1733" s="1" t="str">
        <f t="shared" si="785"/>
        <v>Wet/Water</v>
      </c>
      <c r="AW1733" s="1" t="s">
        <v>12</v>
      </c>
      <c r="AX1733" s="1" t="str">
        <f t="shared" si="786"/>
        <v>Acid, Neutral, Alkaline</v>
      </c>
      <c r="AY1733" s="1" t="b">
        <v>0</v>
      </c>
      <c r="AZ1733" s="1" t="b">
        <v>0</v>
      </c>
      <c r="BA1733" s="1" t="b">
        <v>0</v>
      </c>
      <c r="BC1733" t="str">
        <f t="shared" si="787"/>
        <v>FALSE</v>
      </c>
      <c r="BE1733" t="str">
        <f t="shared" si="788"/>
        <v>FALSE</v>
      </c>
      <c r="BF1733" s="1" t="b">
        <v>0</v>
      </c>
      <c r="BG1733" s="1" t="b">
        <v>0</v>
      </c>
      <c r="BH1733" s="1" t="b">
        <v>0</v>
      </c>
      <c r="BJ1733" s="1" t="str">
        <f t="shared" si="789"/>
        <v>FALSE</v>
      </c>
      <c r="BL1733" t="str">
        <f t="shared" si="790"/>
        <v>FALSE</v>
      </c>
      <c r="BM1733" s="1" t="b">
        <v>0</v>
      </c>
      <c r="BN1733" s="1" t="b">
        <v>0</v>
      </c>
      <c r="BO1733" s="1">
        <f t="shared" si="794"/>
        <v>8</v>
      </c>
      <c r="BP1733" s="1" t="s">
        <v>3953</v>
      </c>
      <c r="BQ1733" s="1" cm="1">
        <f t="array" ref="BQ1733">_xlfn.IFS(BP1733="None Known",0, LEN(BP1733)&gt;500, 5,LEN(BP1733)&gt;400, 4, LEN(BP1733)&gt;300, 3, LEN(BP1733)&gt;200, 2, LEN(BP1733)&gt;1, 1)</f>
        <v>2</v>
      </c>
      <c r="BR1733" s="1" t="s">
        <v>3954</v>
      </c>
      <c r="BS1733" s="1">
        <v>1</v>
      </c>
      <c r="BT1733" s="1" t="s">
        <v>3955</v>
      </c>
      <c r="BU1733" s="1">
        <v>3</v>
      </c>
      <c r="BV1733" s="1" t="s">
        <v>3956</v>
      </c>
      <c r="BW1733" s="1" t="s">
        <v>102</v>
      </c>
      <c r="BX1733" s="1"/>
      <c r="BY1733" t="str">
        <f>_xlfn.XLOOKUP($B1733,Img_lookup!A:A,Img_lookup!B:B, "Not available")</f>
        <v>4c96643a-118c-45c6-8171-783b17f81a9d</v>
      </c>
      <c r="BZ1733" t="str">
        <f>_xlfn.XLOOKUP($B1733,Img_lookup!A:A,Img_lookup!C:C, "Not available")</f>
        <v>Rumex aquaticus L. x R. domesticus Hartm.</v>
      </c>
      <c r="CA1733" t="str">
        <f>_xlfn.XLOOKUP($B1733,Img_lookup!A:A,Img_lookup!D:D, "Not available")</f>
        <v>E. Arne Fries</v>
      </c>
      <c r="CB1733" t="str">
        <f>_xlfn.XLOOKUP($B1733,Img_lookup!A:A,Img_lookup!E:E, "https://imgur.com/aT5wafe")</f>
        <v>https://api.openverse.engineering/v1/images/4c96643a-118c-45c6-8171-783b17f81a9d/thumb/</v>
      </c>
    </row>
    <row r="1734" spans="1:80" ht="280" x14ac:dyDescent="0.15">
      <c r="A1734" s="1" t="s">
        <v>92</v>
      </c>
      <c r="B1734" s="1" t="s">
        <v>7114</v>
      </c>
      <c r="C1734" s="1" t="s">
        <v>7115</v>
      </c>
      <c r="D1734" s="1" t="s">
        <v>7116</v>
      </c>
      <c r="E1734" s="1" t="s">
        <v>7117</v>
      </c>
      <c r="F1734" s="1" t="s">
        <v>6</v>
      </c>
      <c r="G1734" s="1" t="s">
        <v>6</v>
      </c>
      <c r="H1734" s="11" t="str">
        <f t="shared" ref="H1734:H1797" si="796">IF(ISNUMBER(SEARCH("/",$F1734)),$F1734,IF(ISNUMBER(SEARCH("Annual",$F1734)),"Annual","Perennial"))</f>
        <v>Perennial</v>
      </c>
      <c r="J1734" s="1">
        <v>1</v>
      </c>
      <c r="L1734" t="str" cm="1">
        <f t="array" ref="L1734">_xlfn.IFS(J1734+K1734="", "Unknown", J1734+K1734&gt;3, "Large", J1734+K1734&gt;0.5, "Medium", J1734+K1734&gt;0, "Small")</f>
        <v>Medium</v>
      </c>
      <c r="N1734" cm="1">
        <f t="array" ref="N1734">IF($M1734="",INDEX($M$2:$M$2176,MATCH(1,INDEX(($A$2:$A$2176=$A1734)*($M$2:$M$2176&lt;&gt;""),0),0)),$M1734)</f>
        <v>6</v>
      </c>
      <c r="O1734" s="2" t="str">
        <f t="shared" si="791"/>
        <v>Seasonal outdoors</v>
      </c>
      <c r="P1734" s="1" t="s">
        <v>7118</v>
      </c>
      <c r="R1734" t="str">
        <f t="shared" si="795"/>
        <v>Medium</v>
      </c>
      <c r="T1734" s="1"/>
      <c r="U1734" s="1"/>
      <c r="V1734" s="1" t="s">
        <v>51</v>
      </c>
      <c r="W1734" s="6" t="str">
        <f>IF(ISNUMBER(SEARCH("-",V1734)),TRIM(LEFT(V1734,FIND("-",V1734)-1)),V1734)</f>
        <v>7</v>
      </c>
      <c r="X1734" t="str">
        <f>IF(W1734="1", "January", IF(W1734="2", "February", IF(W1734="3", "March", IF(W1734="4", "April", IF(W1734="5", "May", IF(W1734="6", "June", IF(W1734="7", "July", IF(W1734="8", "August", IF(W1734="9", "September", IF(W1734="10", "October", IF(W1734="11", "November", IF(W1734="12", "December", "Other"))))))))))))</f>
        <v>July</v>
      </c>
      <c r="Y1734" s="2" t="str">
        <f>IF(ISNUMBER(SEARCH("-",V1734)),TRIM(RIGHT(V1734,LEN(V1734)-SEARCH("-",V1734))),V1734)</f>
        <v>8</v>
      </c>
      <c r="Z1734" s="2" t="str">
        <f>IF(Y1734="1", "January", IF(Y1734="2", "February", IF(Y1734="3", "March", IF(Y1734="4", "April", IF(Y1734="5", "May", IF(Y1734="6", "June", IF(Y1734="7", "July", IF(Y1734="8", "August", IF(Y1734="9", "September", IF(Y1734="10", "October", IF(Y1734="11", "November", IF(Y1734="12", "December", "Other"))))))))))))</f>
        <v>August</v>
      </c>
      <c r="AF1734" s="16" t="s">
        <v>24692</v>
      </c>
      <c r="AG1734" s="1" t="str">
        <f t="shared" si="781"/>
        <v xml:space="preserve">Seed </v>
      </c>
      <c r="AH1734" s="2" t="str">
        <f t="shared" si="782"/>
        <v>Sow spring in situ.
Division in spring.</v>
      </c>
      <c r="AI1734" s="1" t="s">
        <v>7119</v>
      </c>
      <c r="AJ1734" s="1" t="s">
        <v>1</v>
      </c>
      <c r="AK1734" s="1" t="s">
        <v>17104</v>
      </c>
      <c r="AL1734" s="1" t="str">
        <f t="shared" si="792"/>
        <v>Unscented</v>
      </c>
      <c r="AM1734" s="1" t="b">
        <v>0</v>
      </c>
      <c r="AN1734" s="1" t="b">
        <v>1</v>
      </c>
      <c r="AO1734" s="1" t="b">
        <v>1</v>
      </c>
      <c r="AP1734" s="5" t="s">
        <v>28</v>
      </c>
      <c r="AQ1734" s="5" t="str">
        <f t="shared" si="783"/>
        <v>Light, Medium, Heavy</v>
      </c>
      <c r="AR1734" s="1" t="s">
        <v>10</v>
      </c>
      <c r="AS1734" s="1" t="str">
        <f t="shared" si="793"/>
        <v>None, Partial</v>
      </c>
      <c r="AT1734" s="1" t="str">
        <f t="shared" si="784"/>
        <v>Partial, Full</v>
      </c>
      <c r="AU1734" s="1" t="s">
        <v>29</v>
      </c>
      <c r="AV1734" s="1" t="str">
        <f t="shared" si="785"/>
        <v>Moist</v>
      </c>
      <c r="AW1734" s="1" t="s">
        <v>12</v>
      </c>
      <c r="AX1734" s="1" t="str">
        <f t="shared" si="786"/>
        <v>Acid, Neutral, Alkaline</v>
      </c>
      <c r="AY1734" s="1" t="b">
        <v>0</v>
      </c>
      <c r="AZ1734" s="1" t="b">
        <v>0</v>
      </c>
      <c r="BA1734" s="1" t="b">
        <v>0</v>
      </c>
      <c r="BC1734" t="str">
        <f t="shared" si="787"/>
        <v>FALSE</v>
      </c>
      <c r="BE1734" t="str">
        <f t="shared" si="788"/>
        <v>FALSE</v>
      </c>
      <c r="BF1734" s="1" t="b">
        <v>0</v>
      </c>
      <c r="BG1734" s="1" t="b">
        <v>0</v>
      </c>
      <c r="BH1734" s="1" t="b">
        <v>0</v>
      </c>
      <c r="BI1734" s="1" t="s">
        <v>30</v>
      </c>
      <c r="BJ1734" s="1" t="str">
        <f t="shared" si="789"/>
        <v>FALSE</v>
      </c>
      <c r="BL1734" t="str">
        <f t="shared" si="790"/>
        <v>FALSE</v>
      </c>
      <c r="BM1734" s="1" t="b">
        <v>0</v>
      </c>
      <c r="BN1734" s="1" t="b">
        <v>0</v>
      </c>
      <c r="BO1734" s="1">
        <f t="shared" si="794"/>
        <v>6</v>
      </c>
      <c r="BP1734" s="1" t="s">
        <v>7120</v>
      </c>
      <c r="BQ1734" s="1" cm="1">
        <f t="array" ref="BQ1734">_xlfn.IFS(BP1734="None Known",0, LEN(BP1734)&gt;500, 5,LEN(BP1734)&gt;400, 4, LEN(BP1734)&gt;300, 3, LEN(BP1734)&gt;200, 2, LEN(BP1734)&gt;1, 1)</f>
        <v>1</v>
      </c>
      <c r="BR1734" s="16" t="s">
        <v>25036</v>
      </c>
      <c r="BS1734" s="1">
        <v>1</v>
      </c>
      <c r="BT1734" s="1" t="s">
        <v>7121</v>
      </c>
      <c r="BU1734" s="1">
        <v>2</v>
      </c>
      <c r="BV1734" s="1" t="s">
        <v>7122</v>
      </c>
      <c r="BW1734" s="1" t="s">
        <v>102</v>
      </c>
      <c r="BX1734" s="1"/>
      <c r="BY1734" t="str">
        <f>_xlfn.XLOOKUP($B1734,Img_lookup!A:A,Img_lookup!B:B, "Not available")</f>
        <v>90675314-2510-4fda-80f1-d65533d437f9</v>
      </c>
      <c r="BZ1734" t="str">
        <f>_xlfn.XLOOKUP($B1734,Img_lookup!A:A,Img_lookup!C:C, "Not available")</f>
        <v>Rumex conglomeratus leaf4 NC</v>
      </c>
      <c r="CA1734" t="str">
        <f>_xlfn.XLOOKUP($B1734,Img_lookup!A:A,Img_lookup!D:D, "Not available")</f>
        <v>Macleay Grass Man</v>
      </c>
      <c r="CB1734" t="str">
        <f>_xlfn.XLOOKUP($B1734,Img_lookup!A:A,Img_lookup!E:E, "https://imgur.com/aT5wafe")</f>
        <v>https://api.openverse.engineering/v1/images/90675314-2510-4fda-80f1-d65533d437f9/thumb/</v>
      </c>
    </row>
    <row r="1735" spans="1:80" ht="409.6" x14ac:dyDescent="0.15">
      <c r="A1735" s="1" t="s">
        <v>92</v>
      </c>
      <c r="B1735" s="1" t="s">
        <v>2529</v>
      </c>
      <c r="C1735" s="1" t="s">
        <v>2530</v>
      </c>
      <c r="D1735" s="1" t="s">
        <v>2531</v>
      </c>
      <c r="E1735" s="1" t="s">
        <v>2532</v>
      </c>
      <c r="F1735" s="1" t="s">
        <v>6</v>
      </c>
      <c r="G1735" s="1" t="s">
        <v>6</v>
      </c>
      <c r="H1735" s="11" t="str">
        <f t="shared" si="796"/>
        <v>Perennial</v>
      </c>
      <c r="J1735" s="1">
        <v>0.60000002399999997</v>
      </c>
      <c r="K1735" s="1">
        <v>0.30000001199999998</v>
      </c>
      <c r="L1735" t="str" cm="1">
        <f t="array" ref="L1735">_xlfn.IFS(J1735+K1735="", "Unknown", J1735+K1735&gt;3, "Large", J1735+K1735&gt;0.5, "Medium", J1735+K1735&gt;0, "Small")</f>
        <v>Medium</v>
      </c>
      <c r="M1735" s="1">
        <v>5</v>
      </c>
      <c r="N1735" cm="1">
        <f t="array" ref="N1735">IF($M1735="",INDEX($M$2:$M$2176,MATCH(1,INDEX(($A$2:$A$2176=$A1735)*($M$2:$M$2176&lt;&gt;""),0),0)),$M1735)</f>
        <v>5</v>
      </c>
      <c r="O1735" s="2" t="str">
        <f t="shared" si="791"/>
        <v>Seasonal outdoors</v>
      </c>
      <c r="P1735" s="1" t="s">
        <v>2533</v>
      </c>
      <c r="R1735" t="str">
        <f t="shared" si="795"/>
        <v>Medium</v>
      </c>
      <c r="T1735" s="1"/>
      <c r="U1735" s="1"/>
      <c r="V1735" s="1" t="s">
        <v>75</v>
      </c>
      <c r="W1735" s="6" t="str">
        <f>IF(ISNUMBER(SEARCH("-",V1735)),TRIM(LEFT(V1735,FIND("-",V1735)-1)),V1735)</f>
        <v>6</v>
      </c>
      <c r="X1735" t="str">
        <f>IF(W1735="1", "January", IF(W1735="2", "February", IF(W1735="3", "March", IF(W1735="4", "April", IF(W1735="5", "May", IF(W1735="6", "June", IF(W1735="7", "July", IF(W1735="8", "August", IF(W1735="9", "September", IF(W1735="10", "October", IF(W1735="11", "November", IF(W1735="12", "December", "Other"))))))))))))</f>
        <v>June</v>
      </c>
      <c r="Y1735" s="2" t="str">
        <f>IF(ISNUMBER(SEARCH("-",V1735)),TRIM(RIGHT(V1735,LEN(V1735)-SEARCH("-",V1735))),V1735)</f>
        <v>10</v>
      </c>
      <c r="Z1735" s="2" t="str">
        <f>IF(Y1735="1", "January", IF(Y1735="2", "February", IF(Y1735="3", "March", IF(Y1735="4", "April", IF(Y1735="5", "May", IF(Y1735="6", "June", IF(Y1735="7", "July", IF(Y1735="8", "August", IF(Y1735="9", "September", IF(Y1735="10", "October", IF(Y1735="11", "November", IF(Y1735="12", "December", "Other"))))))))))))</f>
        <v>October</v>
      </c>
      <c r="AA1735" s="1" t="s">
        <v>177</v>
      </c>
      <c r="AB1735" s="1" t="str">
        <f>IF(ISNUMBER(SEARCH("-",AA1735)),TRIM(LEFT(AA1735,FIND("-",AA1735)-1)),AA1735)</f>
        <v>7</v>
      </c>
      <c r="AC1735" s="1" t="str">
        <f>IF(AB1735="1", "January", IF(AB1735="2", "February", IF(AB1735="3", "March", IF(AB1735="4", "April", IF(AB1735="5", "May", IF(AB1735="6", "June", IF(AB1735="7", "July", IF(AB1735="8", "August", IF(AB1735="9", "September", IF(AB1735="10", "October", IF(AB1735="11", "November", IF(AB1735="12", "December", "Other"))))))))))))</f>
        <v>July</v>
      </c>
      <c r="AD1735" s="1" t="str">
        <f>IF(ISNUMBER(SEARCH("-",AA1735)),TRIM(RIGHT(AA1735,LEN(AA1735)-SEARCH("-",AA1735))),AA1735)</f>
        <v>10</v>
      </c>
      <c r="AE1735" s="1" t="str">
        <f>IF(AD1735="1", "January", IF(AD1735="2", "February", IF(AD1735="3", "March", IF(AD1735="4", "April", IF(AD1735="5", "May", IF(AD1735="6", "June", IF(AD1735="7", "July", IF(AD1735="8", "August", IF(AD1735="9", "September", IF(AD1735="10", "October", IF(AD1735="11", "November", IF(AD1735="12", "December", "Other"))))))))))))</f>
        <v>October</v>
      </c>
      <c r="AF1735" s="1" t="s">
        <v>25132</v>
      </c>
      <c r="AG1735" s="1" t="str">
        <f t="shared" si="781"/>
        <v xml:space="preserve">Seed </v>
      </c>
      <c r="AH1735" s="2" t="str">
        <f t="shared" si="782"/>
        <v>This plant does not require any help in its propagation.</v>
      </c>
      <c r="AI1735" s="1" t="s">
        <v>2534</v>
      </c>
      <c r="AJ1735" s="1" t="s">
        <v>1</v>
      </c>
      <c r="AK1735" s="1" t="s">
        <v>17104</v>
      </c>
      <c r="AL1735" s="1" t="str">
        <f t="shared" si="792"/>
        <v>Unscented</v>
      </c>
      <c r="AM1735" s="1" t="b">
        <v>0</v>
      </c>
      <c r="AN1735" s="1" t="b">
        <v>1</v>
      </c>
      <c r="AO1735" s="1" t="b">
        <v>1</v>
      </c>
      <c r="AP1735" s="5" t="s">
        <v>28</v>
      </c>
      <c r="AQ1735" s="5" t="str">
        <f t="shared" si="783"/>
        <v>Light, Medium, Heavy</v>
      </c>
      <c r="AR1735" s="1" t="s">
        <v>10</v>
      </c>
      <c r="AS1735" s="1" t="str">
        <f t="shared" si="793"/>
        <v>None, Partial</v>
      </c>
      <c r="AT1735" s="1" t="str">
        <f t="shared" si="784"/>
        <v>Partial, Full</v>
      </c>
      <c r="AU1735" s="1" t="s">
        <v>29</v>
      </c>
      <c r="AV1735" s="1" t="str">
        <f t="shared" si="785"/>
        <v>Moist</v>
      </c>
      <c r="AW1735" s="1" t="s">
        <v>12</v>
      </c>
      <c r="AX1735" s="1" t="str">
        <f t="shared" si="786"/>
        <v>Acid, Neutral, Alkaline</v>
      </c>
      <c r="AY1735" s="1" t="b">
        <v>0</v>
      </c>
      <c r="AZ1735" s="1" t="b">
        <v>0</v>
      </c>
      <c r="BA1735" s="1" t="b">
        <v>0</v>
      </c>
      <c r="BC1735" t="str">
        <f t="shared" si="787"/>
        <v>FALSE</v>
      </c>
      <c r="BE1735" t="str">
        <f t="shared" si="788"/>
        <v>FALSE</v>
      </c>
      <c r="BF1735" s="1" t="b">
        <v>0</v>
      </c>
      <c r="BG1735" s="1" t="b">
        <v>0</v>
      </c>
      <c r="BH1735" s="1" t="b">
        <v>0</v>
      </c>
      <c r="BI1735" s="1" t="s">
        <v>30</v>
      </c>
      <c r="BJ1735" s="1" t="str">
        <f t="shared" si="789"/>
        <v>FALSE</v>
      </c>
      <c r="BL1735" t="str">
        <f t="shared" si="790"/>
        <v>FALSE</v>
      </c>
      <c r="BM1735" s="1" t="b">
        <v>0</v>
      </c>
      <c r="BN1735" s="1" t="b">
        <v>1</v>
      </c>
      <c r="BO1735" s="1">
        <f t="shared" si="794"/>
        <v>12</v>
      </c>
      <c r="BP1735" s="1" t="s">
        <v>2535</v>
      </c>
      <c r="BQ1735" s="1" cm="1">
        <f t="array" ref="BQ1735">_xlfn.IFS(BP1735="None Known",0, LEN(BP1735)&gt;500, 5,LEN(BP1735)&gt;400, 4, LEN(BP1735)&gt;300, 3, LEN(BP1735)&gt;200, 2, LEN(BP1735)&gt;1, 1)</f>
        <v>3</v>
      </c>
      <c r="BR1735" s="16" t="s">
        <v>25037</v>
      </c>
      <c r="BS1735" s="1">
        <v>2</v>
      </c>
      <c r="BT1735" s="1" t="s">
        <v>2536</v>
      </c>
      <c r="BU1735" s="1">
        <v>3</v>
      </c>
      <c r="BV1735" s="1" t="s">
        <v>2537</v>
      </c>
      <c r="BW1735" s="1" t="s">
        <v>102</v>
      </c>
      <c r="BX1735" s="1"/>
      <c r="BY1735" t="str">
        <f>_xlfn.XLOOKUP($B1735,Img_lookup!A:A,Img_lookup!B:B, "Not available")</f>
        <v>2604ab82-0aa1-497b-ad96-46153014d7c9</v>
      </c>
      <c r="BZ1735" t="str">
        <f>_xlfn.XLOOKUP($B1735,Img_lookup!A:A,Img_lookup!C:C, "Not available")</f>
        <v>Rumex crispus fruit2</v>
      </c>
      <c r="CA1735" t="str">
        <f>_xlfn.XLOOKUP($B1735,Img_lookup!A:A,Img_lookup!D:D, "Not available")</f>
        <v>Macleay Grass Man</v>
      </c>
      <c r="CB1735" t="str">
        <f>_xlfn.XLOOKUP($B1735,Img_lookup!A:A,Img_lookup!E:E, "https://imgur.com/aT5wafe")</f>
        <v>https://api.openverse.engineering/v1/images/2604ab82-0aa1-497b-ad96-46153014d7c9/thumb/</v>
      </c>
    </row>
    <row r="1736" spans="1:80" ht="196" x14ac:dyDescent="0.15">
      <c r="A1736" s="1" t="s">
        <v>92</v>
      </c>
      <c r="B1736" s="1" t="s">
        <v>12144</v>
      </c>
      <c r="D1736" s="1" t="s">
        <v>12145</v>
      </c>
      <c r="E1736" s="1" t="s">
        <v>1168</v>
      </c>
      <c r="F1736" s="1" t="s">
        <v>6</v>
      </c>
      <c r="G1736" s="1" t="s">
        <v>6</v>
      </c>
      <c r="H1736" s="11" t="str">
        <f t="shared" si="796"/>
        <v>Perennial</v>
      </c>
      <c r="J1736" s="1">
        <v>1</v>
      </c>
      <c r="L1736" t="str" cm="1">
        <f t="array" ref="L1736">_xlfn.IFS(J1736+K1736="", "Unknown", J1736+K1736&gt;3, "Large", J1736+K1736&gt;0.5, "Medium", J1736+K1736&gt;0, "Small")</f>
        <v>Medium</v>
      </c>
      <c r="N1736" cm="1">
        <f t="array" ref="N1736">IF($M1736="",INDEX($M$2:$M$2176,MATCH(1,INDEX(($A$2:$A$2176=$A1736)*($M$2:$M$2176&lt;&gt;""),0),0)),$M1736)</f>
        <v>6</v>
      </c>
      <c r="O1736" s="2" t="str">
        <f t="shared" si="791"/>
        <v>Seasonal outdoors</v>
      </c>
      <c r="P1736" s="1" t="s">
        <v>12146</v>
      </c>
      <c r="R1736" t="str">
        <f t="shared" si="795"/>
        <v>Medium</v>
      </c>
      <c r="W1736"/>
      <c r="AF1736" s="16" t="s">
        <v>24677</v>
      </c>
      <c r="AG1736" s="1" t="str">
        <f t="shared" si="781"/>
        <v xml:space="preserve">Seed </v>
      </c>
      <c r="AH1736" s="2" t="str">
        <f t="shared" si="782"/>
        <v>Sow spring in a cold frame. When they are large enough to handle, prick the seedlings out into individual pots and plant them out in the summer.
Division in spring.</v>
      </c>
      <c r="AI1736" s="1" t="s">
        <v>12147</v>
      </c>
      <c r="AJ1736" s="1" t="s">
        <v>1</v>
      </c>
      <c r="AK1736" s="1" t="s">
        <v>17104</v>
      </c>
      <c r="AL1736" s="1" t="str">
        <f t="shared" si="792"/>
        <v>Unscented</v>
      </c>
      <c r="AM1736" s="1" t="b">
        <v>0</v>
      </c>
      <c r="AN1736" s="1" t="b">
        <v>0</v>
      </c>
      <c r="AO1736" s="1" t="b">
        <v>0</v>
      </c>
      <c r="AP1736" s="5" t="s">
        <v>28</v>
      </c>
      <c r="AQ1736" s="5" t="str">
        <f t="shared" si="783"/>
        <v>Light, Medium, Heavy</v>
      </c>
      <c r="AR1736" s="1" t="s">
        <v>10</v>
      </c>
      <c r="AS1736" s="1" t="str">
        <f t="shared" si="793"/>
        <v>None, Partial</v>
      </c>
      <c r="AT1736" s="1" t="str">
        <f t="shared" si="784"/>
        <v>Partial, Full</v>
      </c>
      <c r="AU1736" s="1" t="s">
        <v>402</v>
      </c>
      <c r="AV1736" s="1" t="str">
        <f t="shared" si="785"/>
        <v>Moist, Wet/Water</v>
      </c>
      <c r="AW1736" s="1" t="s">
        <v>12</v>
      </c>
      <c r="AX1736" s="1" t="str">
        <f t="shared" si="786"/>
        <v>Acid, Neutral, Alkaline</v>
      </c>
      <c r="AY1736" s="1" t="b">
        <v>0</v>
      </c>
      <c r="AZ1736" s="1" t="b">
        <v>0</v>
      </c>
      <c r="BA1736" s="1" t="b">
        <v>0</v>
      </c>
      <c r="BC1736" t="str">
        <f t="shared" si="787"/>
        <v>FALSE</v>
      </c>
      <c r="BE1736" t="str">
        <f t="shared" si="788"/>
        <v>FALSE</v>
      </c>
      <c r="BF1736" s="1" t="b">
        <v>0</v>
      </c>
      <c r="BG1736" s="1" t="b">
        <v>0</v>
      </c>
      <c r="BH1736" s="1" t="b">
        <v>0</v>
      </c>
      <c r="BJ1736" s="1" t="str">
        <f t="shared" si="789"/>
        <v>FALSE</v>
      </c>
      <c r="BL1736" t="str">
        <f t="shared" si="790"/>
        <v>FALSE</v>
      </c>
      <c r="BM1736" s="1" t="b">
        <v>0</v>
      </c>
      <c r="BN1736" s="1" t="b">
        <v>0</v>
      </c>
      <c r="BO1736" s="1">
        <f t="shared" si="794"/>
        <v>7</v>
      </c>
      <c r="BP1736" s="1" t="s">
        <v>12148</v>
      </c>
      <c r="BQ1736" s="1" cm="1">
        <f t="array" ref="BQ1736">_xlfn.IFS(BP1736="None Known",0, LEN(BP1736)&gt;500, 5,LEN(BP1736)&gt;400, 4, LEN(BP1736)&gt;300, 3, LEN(BP1736)&gt;200, 2, LEN(BP1736)&gt;1, 1)</f>
        <v>2</v>
      </c>
      <c r="BR1736" s="16" t="s">
        <v>25345</v>
      </c>
      <c r="BS1736" s="1">
        <v>1</v>
      </c>
      <c r="BT1736" s="1" t="s">
        <v>12149</v>
      </c>
      <c r="BU1736" s="1">
        <v>2</v>
      </c>
      <c r="BV1736" s="1" t="s">
        <v>34</v>
      </c>
      <c r="BW1736" s="1" t="s">
        <v>102</v>
      </c>
      <c r="BX1736" s="1"/>
      <c r="BY1736" t="str">
        <f>_xlfn.XLOOKUP($B1736,Img_lookup!A:A,Img_lookup!B:B, "Not available")</f>
        <v>Not available</v>
      </c>
      <c r="BZ1736" t="str">
        <f>_xlfn.XLOOKUP($B1736,Img_lookup!A:A,Img_lookup!C:C, "Not available")</f>
        <v>Not available</v>
      </c>
      <c r="CA1736" t="str">
        <f>_xlfn.XLOOKUP($B1736,Img_lookup!A:A,Img_lookup!D:D, "Not available")</f>
        <v>Not available</v>
      </c>
      <c r="CB1736" t="str">
        <f>_xlfn.XLOOKUP($B1736,Img_lookup!A:A,Img_lookup!E:E, "https://imgur.com/aT5wafe")</f>
        <v>https://imgur.com/aT5wafe</v>
      </c>
    </row>
    <row r="1737" spans="1:80" ht="13" x14ac:dyDescent="0.15">
      <c r="A1737" s="1" t="s">
        <v>92</v>
      </c>
      <c r="B1737" s="1" t="s">
        <v>7421</v>
      </c>
      <c r="E1737" s="1" t="s">
        <v>7422</v>
      </c>
      <c r="F1737" s="1" t="s">
        <v>17123</v>
      </c>
      <c r="G1737" s="1" t="s">
        <v>368</v>
      </c>
      <c r="H1737" s="11" t="str">
        <f t="shared" si="796"/>
        <v>Annual/Biennial</v>
      </c>
      <c r="L1737" t="e" cm="1">
        <f t="array" ref="L1737">_xlfn.IFS(J1737+K1737="", "Unknown", J1737+K1737&gt;3, "Large", J1737+K1737&gt;0.5, "Medium", J1737+K1737&gt;0, "Small")</f>
        <v>#N/A</v>
      </c>
      <c r="N1737" cm="1">
        <f t="array" ref="N1737">IF($M1737="",INDEX($M$2:$M$2176,MATCH(1,INDEX(($A$2:$A$2176=$A1737)*($M$2:$M$2176&lt;&gt;""),0),0)),$M1737)</f>
        <v>6</v>
      </c>
      <c r="O1737" s="2" t="str">
        <f t="shared" si="791"/>
        <v>Seasonal outdoors</v>
      </c>
      <c r="P1737" s="1" t="s">
        <v>7423</v>
      </c>
      <c r="R1737" t="str">
        <f t="shared" si="795"/>
        <v>Medium</v>
      </c>
      <c r="W1737"/>
      <c r="AF1737" s="1" t="s">
        <v>24553</v>
      </c>
      <c r="AG1737" s="1" t="str">
        <f t="shared" si="781"/>
        <v xml:space="preserve">Seed </v>
      </c>
      <c r="AH1737" s="2" t="str">
        <f t="shared" si="782"/>
        <v>Sow spring in a cold frame. When they are large enough to handle, prick the seedlings out into individual pots and plant them out in the summer.</v>
      </c>
      <c r="AI1737" s="1" t="s">
        <v>7424</v>
      </c>
      <c r="AJ1737" s="1" t="s">
        <v>1</v>
      </c>
      <c r="AK1737" s="1" t="s">
        <v>17104</v>
      </c>
      <c r="AL1737" s="1" t="str">
        <f t="shared" si="792"/>
        <v>Unscented</v>
      </c>
      <c r="AM1737" s="1" t="b">
        <v>0</v>
      </c>
      <c r="AN1737" s="1" t="b">
        <v>0</v>
      </c>
      <c r="AO1737" s="1" t="b">
        <v>0</v>
      </c>
      <c r="AP1737" s="5" t="s">
        <v>28</v>
      </c>
      <c r="AQ1737" s="5" t="str">
        <f t="shared" si="783"/>
        <v>Light, Medium, Heavy</v>
      </c>
      <c r="AR1737" s="1" t="s">
        <v>10</v>
      </c>
      <c r="AS1737" s="1" t="str">
        <f t="shared" si="793"/>
        <v>None, Partial</v>
      </c>
      <c r="AT1737" s="1" t="str">
        <f t="shared" si="784"/>
        <v>Partial, Full</v>
      </c>
      <c r="AU1737" s="1" t="s">
        <v>29</v>
      </c>
      <c r="AV1737" s="1" t="str">
        <f t="shared" si="785"/>
        <v>Moist</v>
      </c>
      <c r="AW1737" s="1" t="s">
        <v>12</v>
      </c>
      <c r="AX1737" s="1" t="str">
        <f t="shared" si="786"/>
        <v>Acid, Neutral, Alkaline</v>
      </c>
      <c r="AY1737" s="1" t="b">
        <v>0</v>
      </c>
      <c r="AZ1737" s="1" t="b">
        <v>0</v>
      </c>
      <c r="BA1737" s="1" t="b">
        <v>0</v>
      </c>
      <c r="BC1737" t="str">
        <f t="shared" si="787"/>
        <v>FALSE</v>
      </c>
      <c r="BE1737" t="str">
        <f t="shared" si="788"/>
        <v>FALSE</v>
      </c>
      <c r="BF1737" s="1" t="b">
        <v>0</v>
      </c>
      <c r="BG1737" s="1" t="b">
        <v>0</v>
      </c>
      <c r="BH1737" s="1" t="b">
        <v>0</v>
      </c>
      <c r="BJ1737" s="1" t="str">
        <f t="shared" si="789"/>
        <v>FALSE</v>
      </c>
      <c r="BL1737" t="str">
        <f t="shared" si="790"/>
        <v>FALSE</v>
      </c>
      <c r="BM1737" s="1" t="b">
        <v>0</v>
      </c>
      <c r="BN1737" s="1" t="b">
        <v>0</v>
      </c>
      <c r="BO1737" s="1">
        <f t="shared" si="794"/>
        <v>5</v>
      </c>
      <c r="BP1737" s="1" t="s">
        <v>1799</v>
      </c>
      <c r="BQ1737" s="1" cm="1">
        <f t="array" ref="BQ1737">_xlfn.IFS(BP1737="None Known",0, LEN(BP1737)&gt;500, 5,LEN(BP1737)&gt;400, 4, LEN(BP1737)&gt;300, 3, LEN(BP1737)&gt;200, 2, LEN(BP1737)&gt;1, 1)</f>
        <v>1</v>
      </c>
      <c r="BR1737" s="1" t="s">
        <v>7425</v>
      </c>
      <c r="BS1737" s="1">
        <v>1</v>
      </c>
      <c r="BT1737" s="1" t="s">
        <v>7426</v>
      </c>
      <c r="BU1737" s="1">
        <v>1</v>
      </c>
      <c r="BV1737" s="1" t="s">
        <v>5107</v>
      </c>
      <c r="BW1737" s="1" t="s">
        <v>102</v>
      </c>
      <c r="BX1737" s="1"/>
      <c r="BY1737" t="str">
        <f>_xlfn.XLOOKUP($B1737,Img_lookup!A:A,Img_lookup!B:B, "Not available")</f>
        <v>d7025024-e70c-4a53-ac91-5bc0c55192be</v>
      </c>
      <c r="BZ1737" t="str">
        <f>_xlfn.XLOOKUP($B1737,Img_lookup!A:A,Img_lookup!C:C, "Not available")</f>
        <v>Rumex dentatus L.</v>
      </c>
      <c r="CA1737" t="str">
        <f>_xlfn.XLOOKUP($B1737,Img_lookup!A:A,Img_lookup!D:D, "Not available")</f>
        <v>T. Tanaka and Y. Shimada</v>
      </c>
      <c r="CB1737" t="str">
        <f>_xlfn.XLOOKUP($B1737,Img_lookup!A:A,Img_lookup!E:E, "https://imgur.com/aT5wafe")</f>
        <v>https://api.openverse.engineering/v1/images/d7025024-e70c-4a53-ac91-5bc0c55192be/thumb/</v>
      </c>
    </row>
    <row r="1738" spans="1:80" ht="196" x14ac:dyDescent="0.15">
      <c r="A1738" s="1" t="s">
        <v>92</v>
      </c>
      <c r="B1738" s="1" t="s">
        <v>6855</v>
      </c>
      <c r="E1738" s="1" t="s">
        <v>3372</v>
      </c>
      <c r="F1738" s="1" t="s">
        <v>6</v>
      </c>
      <c r="G1738" s="1" t="s">
        <v>6</v>
      </c>
      <c r="H1738" s="11" t="str">
        <f t="shared" si="796"/>
        <v>Perennial</v>
      </c>
      <c r="J1738" s="1">
        <v>1</v>
      </c>
      <c r="L1738" t="str" cm="1">
        <f t="array" ref="L1738">_xlfn.IFS(J1738+K1738="", "Unknown", J1738+K1738&gt;3, "Large", J1738+K1738&gt;0.5, "Medium", J1738+K1738&gt;0, "Small")</f>
        <v>Medium</v>
      </c>
      <c r="N1738" cm="1">
        <f t="array" ref="N1738">IF($M1738="",INDEX($M$2:$M$2176,MATCH(1,INDEX(($A$2:$A$2176=$A1738)*($M$2:$M$2176&lt;&gt;""),0),0)),$M1738)</f>
        <v>6</v>
      </c>
      <c r="O1738" s="2" t="str">
        <f t="shared" si="791"/>
        <v>Seasonal outdoors</v>
      </c>
      <c r="P1738" s="1" t="s">
        <v>6856</v>
      </c>
      <c r="R1738" t="str">
        <f t="shared" si="795"/>
        <v>Medium</v>
      </c>
      <c r="T1738" s="1"/>
      <c r="U1738" s="1"/>
      <c r="V1738" s="1" t="s">
        <v>188</v>
      </c>
      <c r="W1738" s="6" t="str">
        <f>IF(ISNUMBER(SEARCH("-",V1738)),TRIM(LEFT(V1738,FIND("-",V1738)-1)),V1738)</f>
        <v>4</v>
      </c>
      <c r="X1738" t="str">
        <f>IF(W1738="1", "January", IF(W1738="2", "February", IF(W1738="3", "March", IF(W1738="4", "April", IF(W1738="5", "May", IF(W1738="6", "June", IF(W1738="7", "July", IF(W1738="8", "August", IF(W1738="9", "September", IF(W1738="10", "October", IF(W1738="11", "November", IF(W1738="12", "December", "Other"))))))))))))</f>
        <v>April</v>
      </c>
      <c r="Y1738" s="2" t="str">
        <f>IF(ISNUMBER(SEARCH("-",V1738)),TRIM(RIGHT(V1738,LEN(V1738)-SEARCH("-",V1738))),V1738)</f>
        <v>5</v>
      </c>
      <c r="Z1738" s="2" t="str">
        <f>IF(Y1738="1", "January", IF(Y1738="2", "February", IF(Y1738="3", "March", IF(Y1738="4", "April", IF(Y1738="5", "May", IF(Y1738="6", "June", IF(Y1738="7", "July", IF(Y1738="8", "August", IF(Y1738="9", "September", IF(Y1738="10", "October", IF(Y1738="11", "November", IF(Y1738="12", "December", "Other"))))))))))))</f>
        <v>May</v>
      </c>
      <c r="AA1738" s="1" t="s">
        <v>96</v>
      </c>
      <c r="AB1738" s="1" t="str">
        <f>IF(ISNUMBER(SEARCH("-",AA1738)),TRIM(LEFT(AA1738,FIND("-",AA1738)-1)),AA1738)</f>
        <v>5</v>
      </c>
      <c r="AC1738" s="1" t="str">
        <f>IF(AB1738="1", "January", IF(AB1738="2", "February", IF(AB1738="3", "March", IF(AB1738="4", "April", IF(AB1738="5", "May", IF(AB1738="6", "June", IF(AB1738="7", "July", IF(AB1738="8", "August", IF(AB1738="9", "September", IF(AB1738="10", "October", IF(AB1738="11", "November", IF(AB1738="12", "December", "Other"))))))))))))</f>
        <v>May</v>
      </c>
      <c r="AD1738" s="1" t="str">
        <f>IF(ISNUMBER(SEARCH("-",AA1738)),TRIM(RIGHT(AA1738,LEN(AA1738)-SEARCH("-",AA1738))),AA1738)</f>
        <v>6</v>
      </c>
      <c r="AE1738" s="1" t="str">
        <f>IF(AD1738="1", "January", IF(AD1738="2", "February", IF(AD1738="3", "March", IF(AD1738="4", "April", IF(AD1738="5", "May", IF(AD1738="6", "June", IF(AD1738="7", "July", IF(AD1738="8", "August", IF(AD1738="9", "September", IF(AD1738="10", "October", IF(AD1738="11", "November", IF(AD1738="12", "December", "Other"))))))))))))</f>
        <v>June</v>
      </c>
      <c r="AF1738" s="16" t="s">
        <v>24677</v>
      </c>
      <c r="AG1738" s="1" t="str">
        <f t="shared" si="781"/>
        <v xml:space="preserve">Seed </v>
      </c>
      <c r="AH1738" s="2" t="str">
        <f t="shared" si="782"/>
        <v>Sow spring in a cold frame. When they are large enough to handle, prick the seedlings out into individual pots and plant them out in the summer.
Division in spring.</v>
      </c>
      <c r="AI1738" s="1" t="s">
        <v>6857</v>
      </c>
      <c r="AJ1738" s="1" t="s">
        <v>1</v>
      </c>
      <c r="AK1738" s="1" t="s">
        <v>17104</v>
      </c>
      <c r="AL1738" s="1" t="str">
        <f t="shared" si="792"/>
        <v>Unscented</v>
      </c>
      <c r="AM1738" s="1" t="b">
        <v>0</v>
      </c>
      <c r="AN1738" s="1" t="b">
        <v>0</v>
      </c>
      <c r="AO1738" s="1" t="b">
        <v>0</v>
      </c>
      <c r="AP1738" s="5" t="s">
        <v>28</v>
      </c>
      <c r="AQ1738" s="5" t="str">
        <f t="shared" si="783"/>
        <v>Light, Medium, Heavy</v>
      </c>
      <c r="AR1738" s="1" t="s">
        <v>10</v>
      </c>
      <c r="AS1738" s="1" t="str">
        <f t="shared" si="793"/>
        <v>None, Partial</v>
      </c>
      <c r="AT1738" s="1" t="str">
        <f t="shared" si="784"/>
        <v>Partial, Full</v>
      </c>
      <c r="AU1738" s="1" t="s">
        <v>11</v>
      </c>
      <c r="AV1738" s="1" t="str">
        <f t="shared" si="785"/>
        <v>Dry, Moist</v>
      </c>
      <c r="AW1738" s="1" t="s">
        <v>12</v>
      </c>
      <c r="AX1738" s="1" t="str">
        <f t="shared" si="786"/>
        <v>Acid, Neutral, Alkaline</v>
      </c>
      <c r="AY1738" s="1" t="b">
        <v>0</v>
      </c>
      <c r="AZ1738" s="1" t="b">
        <v>0</v>
      </c>
      <c r="BA1738" s="1" t="b">
        <v>0</v>
      </c>
      <c r="BC1738" t="str">
        <f t="shared" si="787"/>
        <v>FALSE</v>
      </c>
      <c r="BE1738" t="str">
        <f t="shared" si="788"/>
        <v>FALSE</v>
      </c>
      <c r="BF1738" s="1" t="b">
        <v>0</v>
      </c>
      <c r="BG1738" s="1" t="b">
        <v>0</v>
      </c>
      <c r="BH1738" s="1" t="b">
        <v>0</v>
      </c>
      <c r="BJ1738" s="1" t="str">
        <f t="shared" si="789"/>
        <v>FALSE</v>
      </c>
      <c r="BL1738" t="str">
        <f t="shared" si="790"/>
        <v>FALSE</v>
      </c>
      <c r="BM1738" s="1" t="b">
        <v>0</v>
      </c>
      <c r="BN1738" s="1" t="b">
        <v>0</v>
      </c>
      <c r="BO1738" s="1">
        <f t="shared" si="794"/>
        <v>7</v>
      </c>
      <c r="BP1738" s="1" t="s">
        <v>6858</v>
      </c>
      <c r="BQ1738" s="1" cm="1">
        <f t="array" ref="BQ1738">_xlfn.IFS(BP1738="None Known",0, LEN(BP1738)&gt;500, 5,LEN(BP1738)&gt;400, 4, LEN(BP1738)&gt;300, 3, LEN(BP1738)&gt;200, 2, LEN(BP1738)&gt;1, 1)</f>
        <v>2</v>
      </c>
      <c r="BR1738" s="1" t="s">
        <v>6859</v>
      </c>
      <c r="BS1738" s="1">
        <v>1</v>
      </c>
      <c r="BT1738" s="1" t="s">
        <v>6860</v>
      </c>
      <c r="BU1738" s="1">
        <v>2</v>
      </c>
      <c r="BV1738" s="1" t="s">
        <v>245</v>
      </c>
      <c r="BW1738" s="1" t="s">
        <v>102</v>
      </c>
      <c r="BX1738" s="1"/>
      <c r="BY1738" t="str">
        <f>_xlfn.XLOOKUP($B1738,Img_lookup!A:A,Img_lookup!B:B, "Not available")</f>
        <v>d3025e74-c38e-4cf1-89ae-ab027507ee66</v>
      </c>
      <c r="BZ1738" t="str">
        <f>_xlfn.XLOOKUP($B1738,Img_lookup!A:A,Img_lookup!C:C, "Not available")</f>
        <v>Rumex hastatus D. Don</v>
      </c>
      <c r="CA1738" t="str">
        <f>_xlfn.XLOOKUP($B1738,Img_lookup!A:A,Img_lookup!D:D, "Not available")</f>
        <v>J. F. Rock</v>
      </c>
      <c r="CB1738" t="str">
        <f>_xlfn.XLOOKUP($B1738,Img_lookup!A:A,Img_lookup!E:E, "https://imgur.com/aT5wafe")</f>
        <v>https://api.openverse.engineering/v1/images/d3025e74-c38e-4cf1-89ae-ab027507ee66/thumb/</v>
      </c>
    </row>
    <row r="1739" spans="1:80" ht="182" x14ac:dyDescent="0.15">
      <c r="A1739" s="1" t="s">
        <v>92</v>
      </c>
      <c r="B1739" s="1" t="s">
        <v>7373</v>
      </c>
      <c r="C1739" s="1" t="s">
        <v>7374</v>
      </c>
      <c r="E1739" s="1" t="s">
        <v>7375</v>
      </c>
      <c r="F1739" s="1" t="s">
        <v>6</v>
      </c>
      <c r="G1739" s="1" t="s">
        <v>6</v>
      </c>
      <c r="H1739" s="11" t="str">
        <f t="shared" si="796"/>
        <v>Perennial</v>
      </c>
      <c r="J1739" s="1">
        <v>1.7999999520000001</v>
      </c>
      <c r="L1739" t="str" cm="1">
        <f t="array" ref="L1739">_xlfn.IFS(J1739+K1739="", "Unknown", J1739+K1739&gt;3, "Large", J1739+K1739&gt;0.5, "Medium", J1739+K1739&gt;0, "Small")</f>
        <v>Medium</v>
      </c>
      <c r="M1739" s="1">
        <v>6</v>
      </c>
      <c r="N1739" cm="1">
        <f t="array" ref="N1739">IF($M1739="",INDEX($M$2:$M$2176,MATCH(1,INDEX(($A$2:$A$2176=$A1739)*($M$2:$M$2176&lt;&gt;""),0),0)),$M1739)</f>
        <v>6</v>
      </c>
      <c r="O1739" s="2" t="str">
        <f t="shared" si="791"/>
        <v>Seasonal outdoors</v>
      </c>
      <c r="P1739" s="1" t="s">
        <v>7376</v>
      </c>
      <c r="R1739" t="str">
        <f t="shared" si="795"/>
        <v>Medium</v>
      </c>
      <c r="T1739" s="1"/>
      <c r="U1739" s="1"/>
      <c r="V1739" s="1" t="s">
        <v>108</v>
      </c>
      <c r="W1739" s="6" t="str">
        <f>IF(ISNUMBER(SEARCH("-",V1739)),TRIM(LEFT(V1739,FIND("-",V1739)-1)),V1739)</f>
        <v>7</v>
      </c>
      <c r="X1739" t="str">
        <f>IF(W1739="1", "January", IF(W1739="2", "February", IF(W1739="3", "March", IF(W1739="4", "April", IF(W1739="5", "May", IF(W1739="6", "June", IF(W1739="7", "July", IF(W1739="8", "August", IF(W1739="9", "September", IF(W1739="10", "October", IF(W1739="11", "November", IF(W1739="12", "December", "Other"))))))))))))</f>
        <v>July</v>
      </c>
      <c r="Y1739" s="2" t="str">
        <f>IF(ISNUMBER(SEARCH("-",V1739)),TRIM(RIGHT(V1739,LEN(V1739)-SEARCH("-",V1739))),V1739)</f>
        <v>9</v>
      </c>
      <c r="Z1739" s="2" t="str">
        <f>IF(Y1739="1", "January", IF(Y1739="2", "February", IF(Y1739="3", "March", IF(Y1739="4", "April", IF(Y1739="5", "May", IF(Y1739="6", "June", IF(Y1739="7", "July", IF(Y1739="8", "August", IF(Y1739="9", "September", IF(Y1739="10", "October", IF(Y1739="11", "November", IF(Y1739="12", "December", "Other"))))))))))))</f>
        <v>September</v>
      </c>
      <c r="AA1739" s="1" t="s">
        <v>427</v>
      </c>
      <c r="AB1739" s="1" t="str">
        <f>IF(ISNUMBER(SEARCH("-",AA1739)),TRIM(LEFT(AA1739,FIND("-",AA1739)-1)),AA1739)</f>
        <v>8</v>
      </c>
      <c r="AC1739" s="1" t="str">
        <f>IF(AB1739="1", "January", IF(AB1739="2", "February", IF(AB1739="3", "March", IF(AB1739="4", "April", IF(AB1739="5", "May", IF(AB1739="6", "June", IF(AB1739="7", "July", IF(AB1739="8", "August", IF(AB1739="9", "September", IF(AB1739="10", "October", IF(AB1739="11", "November", IF(AB1739="12", "December", "Other"))))))))))))</f>
        <v>August</v>
      </c>
      <c r="AD1739" s="1" t="str">
        <f>IF(ISNUMBER(SEARCH("-",AA1739)),TRIM(RIGHT(AA1739,LEN(AA1739)-SEARCH("-",AA1739))),AA1739)</f>
        <v>9</v>
      </c>
      <c r="AE1739" s="1" t="str">
        <f>IF(AD1739="1", "January", IF(AD1739="2", "February", IF(AD1739="3", "March", IF(AD1739="4", "April", IF(AD1739="5", "May", IF(AD1739="6", "June", IF(AD1739="7", "July", IF(AD1739="8", "August", IF(AD1739="9", "September", IF(AD1739="10", "October", IF(AD1739="11", "November", IF(AD1739="12", "December", "Other"))))))))))))</f>
        <v>September</v>
      </c>
      <c r="AF1739" s="16" t="s">
        <v>24692</v>
      </c>
      <c r="AG1739" s="1" t="str">
        <f t="shared" si="781"/>
        <v xml:space="preserve">Seed </v>
      </c>
      <c r="AH1739" s="2" t="str">
        <f t="shared" si="782"/>
        <v>Sow spring in situ.
Division in spring.</v>
      </c>
      <c r="AI1739" s="1" t="s">
        <v>7377</v>
      </c>
      <c r="AJ1739" s="1" t="s">
        <v>1</v>
      </c>
      <c r="AK1739" s="1" t="s">
        <v>17104</v>
      </c>
      <c r="AL1739" s="1" t="str">
        <f t="shared" si="792"/>
        <v>Unscented</v>
      </c>
      <c r="AM1739" s="1" t="b">
        <v>0</v>
      </c>
      <c r="AN1739" s="1" t="b">
        <v>0</v>
      </c>
      <c r="AO1739" s="1" t="b">
        <v>0</v>
      </c>
      <c r="AP1739" s="5" t="s">
        <v>28</v>
      </c>
      <c r="AQ1739" s="5" t="str">
        <f t="shared" si="783"/>
        <v>Light, Medium, Heavy</v>
      </c>
      <c r="AR1739" s="1" t="s">
        <v>10</v>
      </c>
      <c r="AS1739" s="1" t="str">
        <f t="shared" si="793"/>
        <v>None, Partial</v>
      </c>
      <c r="AT1739" s="1" t="str">
        <f t="shared" si="784"/>
        <v>Partial, Full</v>
      </c>
      <c r="AU1739" s="1" t="s">
        <v>609</v>
      </c>
      <c r="AV1739" s="1" t="str">
        <f t="shared" si="785"/>
        <v>Moist, Wet/Water</v>
      </c>
      <c r="AW1739" s="1" t="s">
        <v>263</v>
      </c>
      <c r="AX1739" s="1" t="str">
        <f t="shared" si="786"/>
        <v>Neutral, Alkaline</v>
      </c>
      <c r="AY1739" s="1" t="b">
        <v>0</v>
      </c>
      <c r="AZ1739" s="1" t="b">
        <v>0</v>
      </c>
      <c r="BA1739" s="1" t="b">
        <v>0</v>
      </c>
      <c r="BC1739" t="str">
        <f t="shared" si="787"/>
        <v>FALSE</v>
      </c>
      <c r="BE1739" t="str">
        <f t="shared" si="788"/>
        <v>FALSE</v>
      </c>
      <c r="BF1739" s="1" t="b">
        <v>0</v>
      </c>
      <c r="BG1739" s="1" t="b">
        <v>0</v>
      </c>
      <c r="BH1739" s="1" t="b">
        <v>0</v>
      </c>
      <c r="BI1739" s="1" t="s">
        <v>30</v>
      </c>
      <c r="BJ1739" s="1" t="str">
        <f t="shared" si="789"/>
        <v>FALSE</v>
      </c>
      <c r="BL1739" t="str">
        <f t="shared" si="790"/>
        <v>FALSE</v>
      </c>
      <c r="BM1739" s="1" t="b">
        <v>0</v>
      </c>
      <c r="BN1739" s="1" t="b">
        <v>1</v>
      </c>
      <c r="BO1739" s="1">
        <f t="shared" si="794"/>
        <v>7</v>
      </c>
      <c r="BP1739" s="1" t="s">
        <v>7378</v>
      </c>
      <c r="BQ1739" s="1" cm="1">
        <f t="array" ref="BQ1739">_xlfn.IFS(BP1739="None Known",0, LEN(BP1739)&gt;500, 5,LEN(BP1739)&gt;400, 4, LEN(BP1739)&gt;300, 3, LEN(BP1739)&gt;200, 2, LEN(BP1739)&gt;1, 1)</f>
        <v>3</v>
      </c>
      <c r="BR1739" s="16" t="s">
        <v>25038</v>
      </c>
      <c r="BS1739" s="1">
        <v>1</v>
      </c>
      <c r="BT1739" s="1" t="s">
        <v>7379</v>
      </c>
      <c r="BU1739" s="1">
        <v>1</v>
      </c>
      <c r="BV1739" s="1" t="s">
        <v>218</v>
      </c>
      <c r="BW1739" s="1" t="s">
        <v>102</v>
      </c>
      <c r="BX1739" s="1"/>
      <c r="BY1739" t="str">
        <f>_xlfn.XLOOKUP($B1739,Img_lookup!A:A,Img_lookup!B:B, "Not available")</f>
        <v>f8efbfed-caa5-4ba2-8232-a8e5a95889d7</v>
      </c>
      <c r="BZ1739" t="str">
        <f>_xlfn.XLOOKUP($B1739,Img_lookup!A:A,Img_lookup!C:C, "Not available")</f>
        <v>Antique illustration of rumex hydrolapathum</v>
      </c>
      <c r="CA1739" t="str">
        <f>_xlfn.XLOOKUP($B1739,Img_lookup!A:A,Img_lookup!D:D, "Not available")</f>
        <v>Free Public Domain Illustrations by rawpixel</v>
      </c>
      <c r="CB1739" t="str">
        <f>_xlfn.XLOOKUP($B1739,Img_lookup!A:A,Img_lookup!E:E, "https://imgur.com/aT5wafe")</f>
        <v>https://api.openverse.engineering/v1/images/f8efbfed-caa5-4ba2-8232-a8e5a95889d7/thumb/</v>
      </c>
    </row>
    <row r="1740" spans="1:80" ht="409.6" x14ac:dyDescent="0.15">
      <c r="A1740" s="1" t="s">
        <v>92</v>
      </c>
      <c r="B1740" s="1" t="s">
        <v>7447</v>
      </c>
      <c r="C1740" s="1" t="s">
        <v>7448</v>
      </c>
      <c r="E1740" s="1" t="s">
        <v>1932</v>
      </c>
      <c r="F1740" s="1" t="s">
        <v>6</v>
      </c>
      <c r="G1740" s="1" t="s">
        <v>6</v>
      </c>
      <c r="H1740" s="11" t="str">
        <f t="shared" si="796"/>
        <v>Perennial</v>
      </c>
      <c r="J1740" s="1">
        <v>1</v>
      </c>
      <c r="L1740" t="str" cm="1">
        <f t="array" ref="L1740">_xlfn.IFS(J1740+K1740="", "Unknown", J1740+K1740&gt;3, "Large", J1740+K1740&gt;0.5, "Medium", J1740+K1740&gt;0, "Small")</f>
        <v>Medium</v>
      </c>
      <c r="N1740" cm="1">
        <f t="array" ref="N1740">IF($M1740="",INDEX($M$2:$M$2176,MATCH(1,INDEX(($A$2:$A$2176=$A1740)*($M$2:$M$2176&lt;&gt;""),0),0)),$M1740)</f>
        <v>6</v>
      </c>
      <c r="O1740" s="2" t="str">
        <f t="shared" si="791"/>
        <v>Seasonal outdoors</v>
      </c>
      <c r="P1740" s="1" t="s">
        <v>7449</v>
      </c>
      <c r="R1740" t="str">
        <f t="shared" si="795"/>
        <v>Medium</v>
      </c>
      <c r="T1740" s="1"/>
      <c r="U1740" s="1"/>
      <c r="V1740" s="1" t="s">
        <v>1006</v>
      </c>
      <c r="W1740" s="6" t="str">
        <f>IF(ISNUMBER(SEARCH("-",V1740)),TRIM(LEFT(V1740,FIND("-",V1740)-1)),V1740)</f>
        <v>5</v>
      </c>
      <c r="X1740" t="str">
        <f>IF(W1740="1", "January", IF(W1740="2", "February", IF(W1740="3", "March", IF(W1740="4", "April", IF(W1740="5", "May", IF(W1740="6", "June", IF(W1740="7", "July", IF(W1740="8", "August", IF(W1740="9", "September", IF(W1740="10", "October", IF(W1740="11", "November", IF(W1740="12", "December", "Other"))))))))))))</f>
        <v>May</v>
      </c>
      <c r="Y1740" s="2" t="str">
        <f>IF(ISNUMBER(SEARCH("-",V1740)),TRIM(RIGHT(V1740,LEN(V1740)-SEARCH("-",V1740))),V1740)</f>
        <v>7</v>
      </c>
      <c r="Z1740" s="2" t="str">
        <f>IF(Y1740="1", "January", IF(Y1740="2", "February", IF(Y1740="3", "March", IF(Y1740="4", "April", IF(Y1740="5", "May", IF(Y1740="6", "June", IF(Y1740="7", "July", IF(Y1740="8", "August", IF(Y1740="9", "September", IF(Y1740="10", "October", IF(Y1740="11", "November", IF(Y1740="12", "December", "Other"))))))))))))</f>
        <v>July</v>
      </c>
      <c r="AF1740" s="16" t="s">
        <v>24692</v>
      </c>
      <c r="AG1740" s="1" t="str">
        <f t="shared" si="781"/>
        <v xml:space="preserve">Seed </v>
      </c>
      <c r="AH1740" s="2" t="str">
        <f t="shared" si="782"/>
        <v>Sow spring in situ.
Division in spring.</v>
      </c>
      <c r="AI1740" s="1" t="s">
        <v>7450</v>
      </c>
      <c r="AJ1740" s="1" t="s">
        <v>1</v>
      </c>
      <c r="AK1740" s="1" t="s">
        <v>17104</v>
      </c>
      <c r="AL1740" s="1" t="str">
        <f t="shared" si="792"/>
        <v>Unscented</v>
      </c>
      <c r="AM1740" s="1" t="b">
        <v>0</v>
      </c>
      <c r="AN1740" s="1" t="b">
        <v>0</v>
      </c>
      <c r="AO1740" s="1" t="b">
        <v>0</v>
      </c>
      <c r="AP1740" s="5" t="s">
        <v>28</v>
      </c>
      <c r="AQ1740" s="5" t="str">
        <f t="shared" si="783"/>
        <v>Light, Medium, Heavy</v>
      </c>
      <c r="AR1740" s="1" t="s">
        <v>10</v>
      </c>
      <c r="AS1740" s="1" t="str">
        <f t="shared" si="793"/>
        <v>None, Partial</v>
      </c>
      <c r="AT1740" s="1" t="str">
        <f t="shared" si="784"/>
        <v>Partial, Full</v>
      </c>
      <c r="AU1740" s="1" t="s">
        <v>29</v>
      </c>
      <c r="AV1740" s="1" t="str">
        <f t="shared" si="785"/>
        <v>Moist</v>
      </c>
      <c r="AW1740" s="1" t="s">
        <v>12</v>
      </c>
      <c r="AX1740" s="1" t="str">
        <f t="shared" si="786"/>
        <v>Acid, Neutral, Alkaline</v>
      </c>
      <c r="AY1740" s="1" t="b">
        <v>0</v>
      </c>
      <c r="AZ1740" s="1" t="b">
        <v>0</v>
      </c>
      <c r="BA1740" s="1" t="b">
        <v>0</v>
      </c>
      <c r="BC1740" t="str">
        <f t="shared" si="787"/>
        <v>FALSE</v>
      </c>
      <c r="BE1740" t="str">
        <f t="shared" si="788"/>
        <v>FALSE</v>
      </c>
      <c r="BF1740" s="1" t="b">
        <v>0</v>
      </c>
      <c r="BG1740" s="1" t="b">
        <v>0</v>
      </c>
      <c r="BH1740" s="1" t="b">
        <v>0</v>
      </c>
      <c r="BJ1740" s="1" t="str">
        <f t="shared" si="789"/>
        <v>FALSE</v>
      </c>
      <c r="BL1740" t="str">
        <f t="shared" si="790"/>
        <v>FALSE</v>
      </c>
      <c r="BM1740" s="1" t="b">
        <v>0</v>
      </c>
      <c r="BN1740" s="1" t="b">
        <v>0</v>
      </c>
      <c r="BO1740" s="1">
        <f t="shared" si="794"/>
        <v>11</v>
      </c>
      <c r="BP1740" s="1" t="s">
        <v>7451</v>
      </c>
      <c r="BQ1740" s="1" cm="1">
        <f t="array" ref="BQ1740">_xlfn.IFS(BP1740="None Known",0, LEN(BP1740)&gt;500, 5,LEN(BP1740)&gt;400, 4, LEN(BP1740)&gt;300, 3, LEN(BP1740)&gt;200, 2, LEN(BP1740)&gt;1, 1)</f>
        <v>3</v>
      </c>
      <c r="BR1740" s="16" t="s">
        <v>25039</v>
      </c>
      <c r="BS1740" s="1">
        <v>2</v>
      </c>
      <c r="BT1740" s="1" t="s">
        <v>7452</v>
      </c>
      <c r="BU1740" s="1">
        <v>2</v>
      </c>
      <c r="BV1740" s="1" t="s">
        <v>7453</v>
      </c>
      <c r="BW1740" s="1" t="s">
        <v>102</v>
      </c>
      <c r="BX1740" s="1"/>
      <c r="BY1740" t="str">
        <f>_xlfn.XLOOKUP($B1740,Img_lookup!A:A,Img_lookup!B:B, "Not available")</f>
        <v>93148485-a16d-4725-9964-150e0da5d636</v>
      </c>
      <c r="BZ1740" t="str">
        <f>_xlfn.XLOOKUP($B1740,Img_lookup!A:A,Img_lookup!C:C, "Not available")</f>
        <v>Rumex hymenosepalus</v>
      </c>
      <c r="CA1740" t="str">
        <f>_xlfn.XLOOKUP($B1740,Img_lookup!A:A,Img_lookup!D:D, "Not available")</f>
        <v>aspidoscelis</v>
      </c>
      <c r="CB1740" t="str">
        <f>_xlfn.XLOOKUP($B1740,Img_lookup!A:A,Img_lookup!E:E, "https://imgur.com/aT5wafe")</f>
        <v>https://api.openverse.engineering/v1/images/93148485-a16d-4725-9964-150e0da5d636/thumb/</v>
      </c>
    </row>
    <row r="1741" spans="1:80" ht="280" x14ac:dyDescent="0.15">
      <c r="A1741" s="1" t="s">
        <v>92</v>
      </c>
      <c r="B1741" s="1" t="s">
        <v>6375</v>
      </c>
      <c r="E1741" s="1" t="s">
        <v>1126</v>
      </c>
      <c r="F1741" s="1" t="s">
        <v>6</v>
      </c>
      <c r="G1741" s="1" t="s">
        <v>6</v>
      </c>
      <c r="H1741" s="11" t="str">
        <f t="shared" si="796"/>
        <v>Perennial</v>
      </c>
      <c r="J1741" s="1">
        <v>1</v>
      </c>
      <c r="L1741" t="str" cm="1">
        <f t="array" ref="L1741">_xlfn.IFS(J1741+K1741="", "Unknown", J1741+K1741&gt;3, "Large", J1741+K1741&gt;0.5, "Medium", J1741+K1741&gt;0, "Small")</f>
        <v>Medium</v>
      </c>
      <c r="N1741" cm="1">
        <f t="array" ref="N1741">IF($M1741="",INDEX($M$2:$M$2176,MATCH(1,INDEX(($A$2:$A$2176=$A1741)*($M$2:$M$2176&lt;&gt;""),0),0)),$M1741)</f>
        <v>6</v>
      </c>
      <c r="O1741" s="2" t="str">
        <f t="shared" si="791"/>
        <v>Seasonal outdoors</v>
      </c>
      <c r="P1741" s="1" t="s">
        <v>6376</v>
      </c>
      <c r="R1741" t="str">
        <f t="shared" si="795"/>
        <v>Medium</v>
      </c>
      <c r="W1741"/>
      <c r="AF1741" s="16" t="s">
        <v>24692</v>
      </c>
      <c r="AG1741" s="1" t="str">
        <f t="shared" si="781"/>
        <v xml:space="preserve">Seed </v>
      </c>
      <c r="AH1741" s="2" t="str">
        <f t="shared" si="782"/>
        <v>Sow spring in situ.
Division in spring.</v>
      </c>
      <c r="AI1741" s="1" t="s">
        <v>97</v>
      </c>
      <c r="AJ1741" s="1" t="s">
        <v>1</v>
      </c>
      <c r="AK1741" s="1" t="s">
        <v>17104</v>
      </c>
      <c r="AL1741" s="1" t="str">
        <f t="shared" si="792"/>
        <v>Unscented</v>
      </c>
      <c r="AM1741" s="1" t="b">
        <v>0</v>
      </c>
      <c r="AN1741" s="1" t="b">
        <v>0</v>
      </c>
      <c r="AO1741" s="1" t="b">
        <v>0</v>
      </c>
      <c r="AP1741" s="5" t="s">
        <v>28</v>
      </c>
      <c r="AQ1741" s="5" t="str">
        <f t="shared" si="783"/>
        <v>Light, Medium, Heavy</v>
      </c>
      <c r="AR1741" s="1" t="s">
        <v>10</v>
      </c>
      <c r="AS1741" s="1" t="str">
        <f t="shared" si="793"/>
        <v>None, Partial</v>
      </c>
      <c r="AT1741" s="1" t="str">
        <f t="shared" si="784"/>
        <v>Partial, Full</v>
      </c>
      <c r="AU1741" s="1" t="s">
        <v>29</v>
      </c>
      <c r="AV1741" s="1" t="str">
        <f t="shared" si="785"/>
        <v>Moist</v>
      </c>
      <c r="AW1741" s="1" t="s">
        <v>12</v>
      </c>
      <c r="AX1741" s="1" t="str">
        <f t="shared" si="786"/>
        <v>Acid, Neutral, Alkaline</v>
      </c>
      <c r="AY1741" s="1" t="b">
        <v>0</v>
      </c>
      <c r="AZ1741" s="1" t="b">
        <v>0</v>
      </c>
      <c r="BA1741" s="1" t="b">
        <v>0</v>
      </c>
      <c r="BC1741" t="str">
        <f t="shared" si="787"/>
        <v>FALSE</v>
      </c>
      <c r="BE1741" t="str">
        <f t="shared" si="788"/>
        <v>FALSE</v>
      </c>
      <c r="BF1741" s="1" t="b">
        <v>0</v>
      </c>
      <c r="BG1741" s="1" t="b">
        <v>0</v>
      </c>
      <c r="BH1741" s="1" t="b">
        <v>0</v>
      </c>
      <c r="BJ1741" s="1" t="str">
        <f t="shared" si="789"/>
        <v>FALSE</v>
      </c>
      <c r="BL1741" t="str">
        <f t="shared" si="790"/>
        <v>FALSE</v>
      </c>
      <c r="BM1741" s="1" t="b">
        <v>0</v>
      </c>
      <c r="BN1741" s="1" t="b">
        <v>0</v>
      </c>
      <c r="BO1741" s="1">
        <f t="shared" si="794"/>
        <v>7</v>
      </c>
      <c r="BP1741" s="1" t="s">
        <v>1799</v>
      </c>
      <c r="BQ1741" s="1" cm="1">
        <f t="array" ref="BQ1741">_xlfn.IFS(BP1741="None Known",0, LEN(BP1741)&gt;500, 5,LEN(BP1741)&gt;400, 4, LEN(BP1741)&gt;300, 3, LEN(BP1741)&gt;200, 2, LEN(BP1741)&gt;1, 1)</f>
        <v>1</v>
      </c>
      <c r="BR1741" s="16" t="s">
        <v>25346</v>
      </c>
      <c r="BS1741" s="1">
        <v>2</v>
      </c>
      <c r="BT1741" s="1" t="s">
        <v>31</v>
      </c>
      <c r="BU1741" s="1">
        <v>0</v>
      </c>
      <c r="BV1741" s="1" t="s">
        <v>34</v>
      </c>
      <c r="BW1741" s="1" t="s">
        <v>102</v>
      </c>
      <c r="BX1741" s="1"/>
      <c r="BY1741" t="str">
        <f>_xlfn.XLOOKUP($B1741,Img_lookup!A:A,Img_lookup!B:B, "Not available")</f>
        <v>5eaf845d-64c7-4f73-99ee-43cdf5b6a869</v>
      </c>
      <c r="BZ1741" t="str">
        <f>_xlfn.XLOOKUP($B1741,Img_lookup!A:A,Img_lookup!C:C, "Not available")</f>
        <v>Rumex japonicus Houtt.</v>
      </c>
      <c r="CA1741" t="str">
        <f>_xlfn.XLOOKUP($B1741,Img_lookup!A:A,Img_lookup!D:D, "Not available")</f>
        <v>J. Matsumura</v>
      </c>
      <c r="CB1741" t="str">
        <f>_xlfn.XLOOKUP($B1741,Img_lookup!A:A,Img_lookup!E:E, "https://imgur.com/aT5wafe")</f>
        <v>https://api.openverse.engineering/v1/images/5eaf845d-64c7-4f73-99ee-43cdf5b6a869/thumb/</v>
      </c>
    </row>
    <row r="1742" spans="1:80" ht="266" x14ac:dyDescent="0.15">
      <c r="A1742" s="1" t="s">
        <v>92</v>
      </c>
      <c r="B1742" s="1" t="s">
        <v>4211</v>
      </c>
      <c r="D1742" s="1" t="s">
        <v>4212</v>
      </c>
      <c r="E1742" s="1" t="s">
        <v>4213</v>
      </c>
      <c r="F1742" s="1" t="s">
        <v>6</v>
      </c>
      <c r="G1742" s="1" t="s">
        <v>6</v>
      </c>
      <c r="H1742" s="11" t="str">
        <f t="shared" si="796"/>
        <v>Perennial</v>
      </c>
      <c r="J1742" s="1">
        <v>1.2000000479999999</v>
      </c>
      <c r="L1742" t="str" cm="1">
        <f t="array" ref="L1742">_xlfn.IFS(J1742+K1742="", "Unknown", J1742+K1742&gt;3, "Large", J1742+K1742&gt;0.5, "Medium", J1742+K1742&gt;0, "Small")</f>
        <v>Medium</v>
      </c>
      <c r="N1742" cm="1">
        <f t="array" ref="N1742">IF($M1742="",INDEX($M$2:$M$2176,MATCH(1,INDEX(($A$2:$A$2176=$A1742)*($M$2:$M$2176&lt;&gt;""),0),0)),$M1742)</f>
        <v>6</v>
      </c>
      <c r="O1742" s="2" t="str">
        <f t="shared" si="791"/>
        <v>Seasonal outdoors</v>
      </c>
      <c r="P1742" s="1" t="s">
        <v>4214</v>
      </c>
      <c r="R1742" t="str">
        <f t="shared" si="795"/>
        <v>Medium</v>
      </c>
      <c r="T1742" s="1"/>
      <c r="U1742" s="1"/>
      <c r="V1742" s="1" t="s">
        <v>307</v>
      </c>
      <c r="W1742" s="6" t="str">
        <f>IF(ISNUMBER(SEARCH("-",V1742)),TRIM(LEFT(V1742,FIND("-",V1742)-1)),V1742)</f>
        <v>6</v>
      </c>
      <c r="X1742" t="str">
        <f>IF(W1742="1", "January", IF(W1742="2", "February", IF(W1742="3", "March", IF(W1742="4", "April", IF(W1742="5", "May", IF(W1742="6", "June", IF(W1742="7", "July", IF(W1742="8", "August", IF(W1742="9", "September", IF(W1742="10", "October", IF(W1742="11", "November", IF(W1742="12", "December", "Other"))))))))))))</f>
        <v>June</v>
      </c>
      <c r="Y1742" s="2" t="str">
        <f>IF(ISNUMBER(SEARCH("-",V1742)),TRIM(RIGHT(V1742,LEN(V1742)-SEARCH("-",V1742))),V1742)</f>
        <v>7</v>
      </c>
      <c r="Z1742" s="2" t="str">
        <f>IF(Y1742="1", "January", IF(Y1742="2", "February", IF(Y1742="3", "March", IF(Y1742="4", "April", IF(Y1742="5", "May", IF(Y1742="6", "June", IF(Y1742="7", "July", IF(Y1742="8", "August", IF(Y1742="9", "September", IF(Y1742="10", "October", IF(Y1742="11", "November", IF(Y1742="12", "December", "Other"))))))))))))</f>
        <v>July</v>
      </c>
      <c r="AF1742" s="16" t="s">
        <v>24692</v>
      </c>
      <c r="AG1742" s="1" t="str">
        <f t="shared" si="781"/>
        <v xml:space="preserve">Seed </v>
      </c>
      <c r="AH1742" s="2" t="str">
        <f t="shared" si="782"/>
        <v>Sow spring in situ.
Division in spring.</v>
      </c>
      <c r="AI1742" s="1" t="s">
        <v>4215</v>
      </c>
      <c r="AJ1742" s="1" t="s">
        <v>1</v>
      </c>
      <c r="AK1742" s="1" t="s">
        <v>17104</v>
      </c>
      <c r="AL1742" s="1" t="str">
        <f t="shared" si="792"/>
        <v>Unscented</v>
      </c>
      <c r="AM1742" s="1" t="b">
        <v>0</v>
      </c>
      <c r="AN1742" s="1" t="b">
        <v>0</v>
      </c>
      <c r="AO1742" s="1" t="b">
        <v>0</v>
      </c>
      <c r="AP1742" s="5" t="s">
        <v>28</v>
      </c>
      <c r="AQ1742" s="5" t="str">
        <f t="shared" si="783"/>
        <v>Light, Medium, Heavy</v>
      </c>
      <c r="AR1742" s="1" t="s">
        <v>10</v>
      </c>
      <c r="AS1742" s="1" t="str">
        <f t="shared" si="793"/>
        <v>None, Partial</v>
      </c>
      <c r="AT1742" s="1" t="str">
        <f t="shared" si="784"/>
        <v>Partial, Full</v>
      </c>
      <c r="AU1742" s="1" t="s">
        <v>29</v>
      </c>
      <c r="AV1742" s="1" t="str">
        <f t="shared" si="785"/>
        <v>Moist</v>
      </c>
      <c r="AW1742" s="1" t="s">
        <v>12</v>
      </c>
      <c r="AX1742" s="1" t="str">
        <f t="shared" si="786"/>
        <v>Acid, Neutral, Alkaline</v>
      </c>
      <c r="AY1742" s="1" t="b">
        <v>0</v>
      </c>
      <c r="AZ1742" s="1" t="b">
        <v>0</v>
      </c>
      <c r="BA1742" s="1" t="b">
        <v>0</v>
      </c>
      <c r="BC1742" t="str">
        <f t="shared" si="787"/>
        <v>FALSE</v>
      </c>
      <c r="BE1742" t="str">
        <f t="shared" si="788"/>
        <v>FALSE</v>
      </c>
      <c r="BF1742" s="1" t="b">
        <v>0</v>
      </c>
      <c r="BG1742" s="1" t="b">
        <v>0</v>
      </c>
      <c r="BH1742" s="1" t="b">
        <v>0</v>
      </c>
      <c r="BJ1742" s="1" t="str">
        <f t="shared" si="789"/>
        <v>FALSE</v>
      </c>
      <c r="BL1742" t="str">
        <f t="shared" si="790"/>
        <v>FALSE</v>
      </c>
      <c r="BM1742" s="1" t="b">
        <v>0</v>
      </c>
      <c r="BN1742" s="1" t="b">
        <v>0</v>
      </c>
      <c r="BO1742" s="1">
        <f t="shared" si="794"/>
        <v>5</v>
      </c>
      <c r="BP1742" s="1" t="s">
        <v>1799</v>
      </c>
      <c r="BQ1742" s="1" cm="1">
        <f t="array" ref="BQ1742">_xlfn.IFS(BP1742="None Known",0, LEN(BP1742)&gt;500, 5,LEN(BP1742)&gt;400, 4, LEN(BP1742)&gt;300, 3, LEN(BP1742)&gt;200, 2, LEN(BP1742)&gt;1, 1)</f>
        <v>1</v>
      </c>
      <c r="BR1742" s="16" t="s">
        <v>25405</v>
      </c>
      <c r="BS1742" s="1">
        <v>1</v>
      </c>
      <c r="BT1742" s="1" t="s">
        <v>4216</v>
      </c>
      <c r="BU1742" s="1">
        <v>1</v>
      </c>
      <c r="BV1742" s="1" t="s">
        <v>3956</v>
      </c>
      <c r="BW1742" s="1" t="s">
        <v>102</v>
      </c>
      <c r="BX1742" s="1"/>
      <c r="BY1742" t="str">
        <f>_xlfn.XLOOKUP($B1742,Img_lookup!A:A,Img_lookup!B:B, "Not available")</f>
        <v>ed0cbb39-26bb-4bf6-a475-aff7d8cdee09</v>
      </c>
      <c r="BZ1742" t="str">
        <f>_xlfn.XLOOKUP($B1742,Img_lookup!A:A,Img_lookup!C:C, "Not available")</f>
        <v>Rumex longifolius</v>
      </c>
      <c r="CA1742" t="str">
        <f>_xlfn.XLOOKUP($B1742,Img_lookup!A:A,Img_lookup!D:D, "Not available")</f>
        <v>Dick Culbert</v>
      </c>
      <c r="CB1742" t="str">
        <f>_xlfn.XLOOKUP($B1742,Img_lookup!A:A,Img_lookup!E:E, "https://imgur.com/aT5wafe")</f>
        <v>https://api.openverse.engineering/v1/images/ed0cbb39-26bb-4bf6-a475-aff7d8cdee09/thumb/</v>
      </c>
    </row>
    <row r="1743" spans="1:80" ht="154" x14ac:dyDescent="0.15">
      <c r="A1743" s="1" t="s">
        <v>92</v>
      </c>
      <c r="B1743" s="1" t="s">
        <v>1794</v>
      </c>
      <c r="C1743" s="1" t="s">
        <v>1795</v>
      </c>
      <c r="E1743" s="1" t="s">
        <v>1796</v>
      </c>
      <c r="F1743" s="1" t="s">
        <v>85</v>
      </c>
      <c r="G1743" s="1" t="s">
        <v>85</v>
      </c>
      <c r="H1743" s="11" t="str">
        <f t="shared" si="796"/>
        <v>Annual</v>
      </c>
      <c r="J1743" s="1">
        <v>0.5</v>
      </c>
      <c r="L1743" t="str" cm="1">
        <f t="array" ref="L1743">_xlfn.IFS(J1743+K1743="", "Unknown", J1743+K1743&gt;3, "Large", J1743+K1743&gt;0.5, "Medium", J1743+K1743&gt;0, "Small")</f>
        <v>Small</v>
      </c>
      <c r="N1743" cm="1">
        <f t="array" ref="N1743">IF($M1743="",INDEX($M$2:$M$2176,MATCH(1,INDEX(($A$2:$A$2176=$A1743)*($M$2:$M$2176&lt;&gt;""),0),0)),$M1743)</f>
        <v>6</v>
      </c>
      <c r="O1743" s="2" t="str">
        <f t="shared" si="791"/>
        <v>Seasonal outdoors</v>
      </c>
      <c r="P1743" s="1" t="s">
        <v>1797</v>
      </c>
      <c r="R1743" t="str">
        <f t="shared" si="795"/>
        <v>Medium</v>
      </c>
      <c r="T1743" s="1"/>
      <c r="U1743" s="1"/>
      <c r="V1743" s="1" t="s">
        <v>134</v>
      </c>
      <c r="W1743" s="6" t="str">
        <f>IF(ISNUMBER(SEARCH("-",V1743)),TRIM(LEFT(V1743,FIND("-",V1743)-1)),V1743)</f>
        <v>6</v>
      </c>
      <c r="X1743" t="str">
        <f>IF(W1743="1", "January", IF(W1743="2", "February", IF(W1743="3", "March", IF(W1743="4", "April", IF(W1743="5", "May", IF(W1743="6", "June", IF(W1743="7", "July", IF(W1743="8", "August", IF(W1743="9", "September", IF(W1743="10", "October", IF(W1743="11", "November", IF(W1743="12", "December", "Other"))))))))))))</f>
        <v>June</v>
      </c>
      <c r="Y1743" s="2" t="str">
        <f>IF(ISNUMBER(SEARCH("-",V1743)),TRIM(RIGHT(V1743,LEN(V1743)-SEARCH("-",V1743))),V1743)</f>
        <v>9</v>
      </c>
      <c r="Z1743" s="2" t="str">
        <f>IF(Y1743="1", "January", IF(Y1743="2", "February", IF(Y1743="3", "March", IF(Y1743="4", "April", IF(Y1743="5", "May", IF(Y1743="6", "June", IF(Y1743="7", "July", IF(Y1743="8", "August", IF(Y1743="9", "September", IF(Y1743="10", "October", IF(Y1743="11", "November", IF(Y1743="12", "December", "Other"))))))))))))</f>
        <v>September</v>
      </c>
      <c r="AF1743" s="1" t="s">
        <v>24238</v>
      </c>
      <c r="AG1743" s="1" t="str">
        <f t="shared" si="781"/>
        <v xml:space="preserve">Seed </v>
      </c>
      <c r="AH1743" s="2" t="str">
        <f t="shared" si="782"/>
        <v>Sow spring in situ.</v>
      </c>
      <c r="AI1743" s="1" t="s">
        <v>1798</v>
      </c>
      <c r="AJ1743" s="1" t="s">
        <v>1</v>
      </c>
      <c r="AK1743" s="1" t="s">
        <v>17104</v>
      </c>
      <c r="AL1743" s="1" t="str">
        <f t="shared" si="792"/>
        <v>Unscented</v>
      </c>
      <c r="AM1743" s="1" t="b">
        <v>0</v>
      </c>
      <c r="AN1743" s="1" t="b">
        <v>0</v>
      </c>
      <c r="AO1743" s="1" t="b">
        <v>0</v>
      </c>
      <c r="AP1743" s="5" t="s">
        <v>28</v>
      </c>
      <c r="AQ1743" s="5" t="str">
        <f t="shared" si="783"/>
        <v>Light, Medium, Heavy</v>
      </c>
      <c r="AR1743" s="1" t="s">
        <v>10</v>
      </c>
      <c r="AS1743" s="1" t="str">
        <f t="shared" si="793"/>
        <v>None, Partial</v>
      </c>
      <c r="AT1743" s="1" t="str">
        <f t="shared" si="784"/>
        <v>Partial, Full</v>
      </c>
      <c r="AU1743" s="1" t="s">
        <v>402</v>
      </c>
      <c r="AV1743" s="1" t="str">
        <f t="shared" si="785"/>
        <v>Moist, Wet/Water</v>
      </c>
      <c r="AW1743" s="1" t="s">
        <v>12</v>
      </c>
      <c r="AX1743" s="1" t="str">
        <f t="shared" si="786"/>
        <v>Acid, Neutral, Alkaline</v>
      </c>
      <c r="AY1743" s="1" t="b">
        <v>0</v>
      </c>
      <c r="AZ1743" s="1" t="b">
        <v>0</v>
      </c>
      <c r="BA1743" s="1" t="b">
        <v>0</v>
      </c>
      <c r="BB1743" s="1" t="s">
        <v>29</v>
      </c>
      <c r="BC1743" t="str">
        <f t="shared" si="787"/>
        <v>TRUE</v>
      </c>
      <c r="BE1743" t="str">
        <f t="shared" si="788"/>
        <v>FALSE</v>
      </c>
      <c r="BF1743" s="1" t="b">
        <v>0</v>
      </c>
      <c r="BG1743" s="1" t="b">
        <v>0</v>
      </c>
      <c r="BH1743" s="1" t="b">
        <v>0</v>
      </c>
      <c r="BJ1743" s="1" t="str">
        <f t="shared" si="789"/>
        <v>FALSE</v>
      </c>
      <c r="BL1743" t="str">
        <f t="shared" si="790"/>
        <v>FALSE</v>
      </c>
      <c r="BM1743" s="1" t="b">
        <v>0</v>
      </c>
      <c r="BN1743" s="1" t="b">
        <v>0</v>
      </c>
      <c r="BO1743" s="1">
        <f t="shared" si="794"/>
        <v>6</v>
      </c>
      <c r="BP1743" s="1" t="s">
        <v>1799</v>
      </c>
      <c r="BQ1743" s="1" cm="1">
        <f t="array" ref="BQ1743">_xlfn.IFS(BP1743="None Known",0, LEN(BP1743)&gt;500, 5,LEN(BP1743)&gt;400, 4, LEN(BP1743)&gt;300, 3, LEN(BP1743)&gt;200, 2, LEN(BP1743)&gt;1, 1)</f>
        <v>1</v>
      </c>
      <c r="BR1743" s="16" t="s">
        <v>25347</v>
      </c>
      <c r="BS1743" s="1">
        <v>1</v>
      </c>
      <c r="BT1743" s="1" t="s">
        <v>1800</v>
      </c>
      <c r="BU1743" s="1">
        <v>2</v>
      </c>
      <c r="BV1743" s="1" t="s">
        <v>245</v>
      </c>
      <c r="BW1743" s="1" t="s">
        <v>102</v>
      </c>
      <c r="BX1743" s="1"/>
      <c r="BY1743" t="str">
        <f>_xlfn.XLOOKUP($B1743,Img_lookup!A:A,Img_lookup!B:B, "Not available")</f>
        <v>f71de98d-a1d9-4f82-9cbd-391552652f9f</v>
      </c>
      <c r="BZ1743" t="str">
        <f>_xlfn.XLOOKUP($B1743,Img_lookup!A:A,Img_lookup!C:C, "Not available")</f>
        <v>Rumex maritimus var. fueginus (Phil.) Dus√©n</v>
      </c>
      <c r="CA1743" t="str">
        <f>_xlfn.XLOOKUP($B1743,Img_lookup!A:A,Img_lookup!D:D, "Not available")</f>
        <v>Marion E. Moodie</v>
      </c>
      <c r="CB1743" t="str">
        <f>_xlfn.XLOOKUP($B1743,Img_lookup!A:A,Img_lookup!E:E, "https://imgur.com/aT5wafe")</f>
        <v>https://api.openverse.engineering/v1/images/f71de98d-a1d9-4f82-9cbd-391552652f9f/thumb/</v>
      </c>
    </row>
    <row r="1744" spans="1:80" ht="293" x14ac:dyDescent="0.15">
      <c r="A1744" s="1" t="s">
        <v>92</v>
      </c>
      <c r="B1744" s="1" t="s">
        <v>16021</v>
      </c>
      <c r="C1744" s="1" t="s">
        <v>16022</v>
      </c>
      <c r="D1744" s="1" t="s">
        <v>16023</v>
      </c>
      <c r="E1744" s="1" t="s">
        <v>16024</v>
      </c>
      <c r="F1744" s="1" t="s">
        <v>6</v>
      </c>
      <c r="G1744" s="1" t="s">
        <v>6</v>
      </c>
      <c r="H1744" s="11" t="str">
        <f t="shared" si="796"/>
        <v>Perennial</v>
      </c>
      <c r="J1744" s="1">
        <v>1</v>
      </c>
      <c r="K1744" s="1">
        <v>0.5</v>
      </c>
      <c r="L1744" t="str" cm="1">
        <f t="array" ref="L1744">_xlfn.IFS(J1744+K1744="", "Unknown", J1744+K1744&gt;3, "Large", J1744+K1744&gt;0.5, "Medium", J1744+K1744&gt;0, "Small")</f>
        <v>Medium</v>
      </c>
      <c r="N1744" cm="1">
        <f t="array" ref="N1744">IF($M1744="",INDEX($M$2:$M$2176,MATCH(1,INDEX(($A$2:$A$2176=$A1744)*($M$2:$M$2176&lt;&gt;""),0),0)),$M1744)</f>
        <v>6</v>
      </c>
      <c r="O1744" s="2" t="str">
        <f t="shared" si="791"/>
        <v>Seasonal outdoors</v>
      </c>
      <c r="P1744" s="1" t="s">
        <v>16025</v>
      </c>
      <c r="R1744" t="str">
        <f t="shared" si="795"/>
        <v>Medium</v>
      </c>
      <c r="W1744"/>
      <c r="AF1744" s="16" t="s">
        <v>24677</v>
      </c>
      <c r="AG1744" s="1" t="str">
        <f t="shared" si="781"/>
        <v xml:space="preserve">Seed </v>
      </c>
      <c r="AH1744" s="2" t="str">
        <f t="shared" si="782"/>
        <v>Sow spring in a cold frame. When they are large enough to handle, prick the seedlings out into individual pots and plant them out in the summer.
Division in spring.</v>
      </c>
      <c r="AI1744" s="1" t="s">
        <v>16026</v>
      </c>
      <c r="AJ1744" s="1" t="s">
        <v>1</v>
      </c>
      <c r="AK1744" s="1" t="s">
        <v>17104</v>
      </c>
      <c r="AL1744" s="1" t="str">
        <f t="shared" si="792"/>
        <v>Unscented</v>
      </c>
      <c r="AM1744" s="1" t="b">
        <v>0</v>
      </c>
      <c r="AN1744" s="1" t="b">
        <v>0</v>
      </c>
      <c r="AO1744" s="1" t="b">
        <v>0</v>
      </c>
      <c r="AP1744" s="5" t="s">
        <v>28</v>
      </c>
      <c r="AQ1744" s="5" t="str">
        <f t="shared" si="783"/>
        <v>Light, Medium, Heavy</v>
      </c>
      <c r="AR1744" s="1" t="s">
        <v>10</v>
      </c>
      <c r="AS1744" s="1" t="str">
        <f t="shared" si="793"/>
        <v>None, Partial</v>
      </c>
      <c r="AT1744" s="1" t="str">
        <f t="shared" si="784"/>
        <v>Partial, Full</v>
      </c>
      <c r="AU1744" s="1" t="s">
        <v>29</v>
      </c>
      <c r="AV1744" s="1" t="str">
        <f t="shared" si="785"/>
        <v>Moist</v>
      </c>
      <c r="AW1744" s="1" t="s">
        <v>12</v>
      </c>
      <c r="AX1744" s="1" t="str">
        <f t="shared" si="786"/>
        <v>Acid, Neutral, Alkaline</v>
      </c>
      <c r="AY1744" s="1" t="b">
        <v>0</v>
      </c>
      <c r="AZ1744" s="1" t="b">
        <v>0</v>
      </c>
      <c r="BA1744" s="1" t="b">
        <v>1</v>
      </c>
      <c r="BC1744" t="str">
        <f t="shared" si="787"/>
        <v>FALSE</v>
      </c>
      <c r="BE1744" t="str">
        <f t="shared" si="788"/>
        <v>FALSE</v>
      </c>
      <c r="BF1744" s="1" t="b">
        <v>0</v>
      </c>
      <c r="BG1744" s="1" t="b">
        <v>0</v>
      </c>
      <c r="BH1744" s="1" t="b">
        <v>0</v>
      </c>
      <c r="BI1744" s="1" t="s">
        <v>30</v>
      </c>
      <c r="BJ1744" s="1" t="str">
        <f t="shared" si="789"/>
        <v>FALSE</v>
      </c>
      <c r="BL1744" t="str">
        <f t="shared" si="790"/>
        <v>FALSE</v>
      </c>
      <c r="BM1744" s="1" t="b">
        <v>0</v>
      </c>
      <c r="BN1744" s="1" t="b">
        <v>0</v>
      </c>
      <c r="BO1744" s="1">
        <f t="shared" si="794"/>
        <v>7</v>
      </c>
      <c r="BP1744" s="1" t="s">
        <v>16027</v>
      </c>
      <c r="BQ1744" s="1" cm="1">
        <f t="array" ref="BQ1744">_xlfn.IFS(BP1744="None Known",0, LEN(BP1744)&gt;500, 5,LEN(BP1744)&gt;400, 4, LEN(BP1744)&gt;300, 3, LEN(BP1744)&gt;200, 2, LEN(BP1744)&gt;1, 1)</f>
        <v>2</v>
      </c>
      <c r="BR1744" s="16" t="s">
        <v>25348</v>
      </c>
      <c r="BS1744" s="1">
        <v>1</v>
      </c>
      <c r="BT1744" s="1" t="s">
        <v>16028</v>
      </c>
      <c r="BU1744" s="1">
        <v>2</v>
      </c>
      <c r="BV1744" s="1" t="s">
        <v>90</v>
      </c>
      <c r="BW1744" s="1" t="s">
        <v>102</v>
      </c>
      <c r="BX1744" s="1"/>
      <c r="BY1744" t="str">
        <f>_xlfn.XLOOKUP($B1744,Img_lookup!A:A,Img_lookup!B:B, "Not available")</f>
        <v>1462910c-a4c8-43fb-a6a8-8e3282615f0f</v>
      </c>
      <c r="BZ1744" t="str">
        <f>_xlfn.XLOOKUP($B1744,Img_lookup!A:A,Img_lookup!C:C, "Not available")</f>
        <v>Rumex mexicanus Meisn.</v>
      </c>
      <c r="CA1744" t="str">
        <f>_xlfn.XLOOKUP($B1744,Img_lookup!A:A,Img_lookup!D:D, "Not available")</f>
        <v>Raymond L. Schaeffer Jr.</v>
      </c>
      <c r="CB1744" t="str">
        <f>_xlfn.XLOOKUP($B1744,Img_lookup!A:A,Img_lookup!E:E, "https://imgur.com/aT5wafe")</f>
        <v>https://api.openverse.engineering/v1/images/1462910c-a4c8-43fb-a6a8-8e3282615f0f/thumb/</v>
      </c>
    </row>
    <row r="1745" spans="1:80" ht="196" x14ac:dyDescent="0.15">
      <c r="A1745" s="1" t="s">
        <v>92</v>
      </c>
      <c r="B1745" s="1" t="s">
        <v>93</v>
      </c>
      <c r="E1745" s="1" t="s">
        <v>94</v>
      </c>
      <c r="F1745" s="1" t="s">
        <v>6</v>
      </c>
      <c r="G1745" s="1" t="s">
        <v>6</v>
      </c>
      <c r="H1745" s="11" t="str">
        <f t="shared" si="796"/>
        <v>Perennial</v>
      </c>
      <c r="J1745" s="1">
        <v>1.2000000479999999</v>
      </c>
      <c r="L1745" t="str" cm="1">
        <f t="array" ref="L1745">_xlfn.IFS(J1745+K1745="", "Unknown", J1745+K1745&gt;3, "Large", J1745+K1745&gt;0.5, "Medium", J1745+K1745&gt;0, "Small")</f>
        <v>Medium</v>
      </c>
      <c r="N1745" cm="1">
        <f t="array" ref="N1745">IF($M1745="",INDEX($M$2:$M$2176,MATCH(1,INDEX(($A$2:$A$2176=$A1745)*($M$2:$M$2176&lt;&gt;""),0),0)),$M1745)</f>
        <v>6</v>
      </c>
      <c r="O1745" s="2" t="str">
        <f t="shared" si="791"/>
        <v>Seasonal outdoors</v>
      </c>
      <c r="P1745" s="1" t="s">
        <v>95</v>
      </c>
      <c r="R1745" t="str">
        <f t="shared" si="795"/>
        <v>Medium</v>
      </c>
      <c r="T1745" s="1"/>
      <c r="U1745" s="1"/>
      <c r="V1745" s="1" t="s">
        <v>96</v>
      </c>
      <c r="W1745" s="6" t="str">
        <f>IF(ISNUMBER(SEARCH("-",V1745)),TRIM(LEFT(V1745,FIND("-",V1745)-1)),V1745)</f>
        <v>5</v>
      </c>
      <c r="X1745" t="str">
        <f>IF(W1745="1", "January", IF(W1745="2", "February", IF(W1745="3", "March", IF(W1745="4", "April", IF(W1745="5", "May", IF(W1745="6", "June", IF(W1745="7", "July", IF(W1745="8", "August", IF(W1745="9", "September", IF(W1745="10", "October", IF(W1745="11", "November", IF(W1745="12", "December", "Other"))))))))))))</f>
        <v>May</v>
      </c>
      <c r="Y1745" s="2" t="str">
        <f>IF(ISNUMBER(SEARCH("-",V1745)),TRIM(RIGHT(V1745,LEN(V1745)-SEARCH("-",V1745))),V1745)</f>
        <v>6</v>
      </c>
      <c r="Z1745" s="2" t="str">
        <f>IF(Y1745="1", "January", IF(Y1745="2", "February", IF(Y1745="3", "March", IF(Y1745="4", "April", IF(Y1745="5", "May", IF(Y1745="6", "June", IF(Y1745="7", "July", IF(Y1745="8", "August", IF(Y1745="9", "September", IF(Y1745="10", "October", IF(Y1745="11", "November", IF(Y1745="12", "December", "Other"))))))))))))</f>
        <v>June</v>
      </c>
      <c r="AA1745" s="1" t="s">
        <v>51</v>
      </c>
      <c r="AB1745" s="1" t="str">
        <f>IF(ISNUMBER(SEARCH("-",AA1745)),TRIM(LEFT(AA1745,FIND("-",AA1745)-1)),AA1745)</f>
        <v>7</v>
      </c>
      <c r="AC1745" s="1" t="str">
        <f>IF(AB1745="1", "January", IF(AB1745="2", "February", IF(AB1745="3", "March", IF(AB1745="4", "April", IF(AB1745="5", "May", IF(AB1745="6", "June", IF(AB1745="7", "July", IF(AB1745="8", "August", IF(AB1745="9", "September", IF(AB1745="10", "October", IF(AB1745="11", "November", IF(AB1745="12", "December", "Other"))))))))))))</f>
        <v>July</v>
      </c>
      <c r="AD1745" s="1" t="str">
        <f>IF(ISNUMBER(SEARCH("-",AA1745)),TRIM(RIGHT(AA1745,LEN(AA1745)-SEARCH("-",AA1745))),AA1745)</f>
        <v>8</v>
      </c>
      <c r="AE1745" s="1" t="str">
        <f>IF(AD1745="1", "January", IF(AD1745="2", "February", IF(AD1745="3", "March", IF(AD1745="4", "April", IF(AD1745="5", "May", IF(AD1745="6", "June", IF(AD1745="7", "July", IF(AD1745="8", "August", IF(AD1745="9", "September", IF(AD1745="10", "October", IF(AD1745="11", "November", IF(AD1745="12", "December", "Other"))))))))))))</f>
        <v>August</v>
      </c>
      <c r="AF1745" s="16" t="s">
        <v>24677</v>
      </c>
      <c r="AG1745" s="1" t="str">
        <f t="shared" si="781"/>
        <v xml:space="preserve">Seed </v>
      </c>
      <c r="AH1745" s="2" t="str">
        <f t="shared" si="782"/>
        <v>Sow spring in a cold frame. When they are large enough to handle, prick the seedlings out into individual pots and plant them out in the summer.
Division in spring.</v>
      </c>
      <c r="AI1745" s="1" t="s">
        <v>97</v>
      </c>
      <c r="AJ1745" s="1" t="s">
        <v>1</v>
      </c>
      <c r="AK1745" s="1" t="s">
        <v>17104</v>
      </c>
      <c r="AL1745" s="1" t="str">
        <f t="shared" si="792"/>
        <v>Unscented</v>
      </c>
      <c r="AM1745" s="1" t="b">
        <v>0</v>
      </c>
      <c r="AN1745" s="1" t="b">
        <v>0</v>
      </c>
      <c r="AO1745" s="1" t="b">
        <v>0</v>
      </c>
      <c r="AP1745" s="5" t="s">
        <v>28</v>
      </c>
      <c r="AQ1745" s="5" t="str">
        <f t="shared" si="783"/>
        <v>Light, Medium, Heavy</v>
      </c>
      <c r="AR1745" s="1" t="s">
        <v>10</v>
      </c>
      <c r="AS1745" s="1" t="str">
        <f t="shared" si="793"/>
        <v>None, Partial</v>
      </c>
      <c r="AT1745" s="1" t="str">
        <f t="shared" si="784"/>
        <v>Partial, Full</v>
      </c>
      <c r="AU1745" s="1" t="s">
        <v>29</v>
      </c>
      <c r="AV1745" s="1" t="str">
        <f t="shared" si="785"/>
        <v>Moist</v>
      </c>
      <c r="AW1745" s="1" t="s">
        <v>12</v>
      </c>
      <c r="AX1745" s="1" t="str">
        <f t="shared" si="786"/>
        <v>Acid, Neutral, Alkaline</v>
      </c>
      <c r="AY1745" s="1" t="b">
        <v>0</v>
      </c>
      <c r="AZ1745" s="1" t="b">
        <v>0</v>
      </c>
      <c r="BA1745" s="1" t="b">
        <v>0</v>
      </c>
      <c r="BC1745" t="str">
        <f t="shared" si="787"/>
        <v>FALSE</v>
      </c>
      <c r="BE1745" t="str">
        <f t="shared" si="788"/>
        <v>FALSE</v>
      </c>
      <c r="BF1745" s="1" t="b">
        <v>0</v>
      </c>
      <c r="BG1745" s="1" t="b">
        <v>0</v>
      </c>
      <c r="BH1745" s="1" t="b">
        <v>0</v>
      </c>
      <c r="BJ1745" s="1" t="str">
        <f t="shared" si="789"/>
        <v>FALSE</v>
      </c>
      <c r="BL1745" t="str">
        <f t="shared" si="790"/>
        <v>FALSE</v>
      </c>
      <c r="BM1745" s="1" t="b">
        <v>0</v>
      </c>
      <c r="BN1745" s="1" t="b">
        <v>0</v>
      </c>
      <c r="BO1745" s="1">
        <f t="shared" si="794"/>
        <v>7</v>
      </c>
      <c r="BP1745" s="1" t="s">
        <v>98</v>
      </c>
      <c r="BQ1745" s="1" cm="1">
        <f t="array" ref="BQ1745">_xlfn.IFS(BP1745="None Known",0, LEN(BP1745)&gt;500, 5,LEN(BP1745)&gt;400, 4, LEN(BP1745)&gt;300, 3, LEN(BP1745)&gt;200, 2, LEN(BP1745)&gt;1, 1)</f>
        <v>2</v>
      </c>
      <c r="BR1745" s="1" t="s">
        <v>99</v>
      </c>
      <c r="BS1745" s="1">
        <v>1</v>
      </c>
      <c r="BT1745" s="1" t="s">
        <v>100</v>
      </c>
      <c r="BU1745" s="1">
        <v>2</v>
      </c>
      <c r="BV1745" s="1" t="s">
        <v>101</v>
      </c>
      <c r="BW1745" s="1" t="s">
        <v>102</v>
      </c>
      <c r="BX1745" s="1"/>
      <c r="BY1745" t="str">
        <f>_xlfn.XLOOKUP($B1745,Img_lookup!A:A,Img_lookup!B:B, "Not available")</f>
        <v>7f6352d1-1acd-4a43-bbdc-a4bac7fc7ea9</v>
      </c>
      <c r="BZ1745" t="str">
        <f>_xlfn.XLOOKUP($B1745,Img_lookup!A:A,Img_lookup!C:C, "Not available")</f>
        <v>Rumex nepalensis Spreng.</v>
      </c>
      <c r="CA1745" t="str">
        <f>_xlfn.XLOOKUP($B1745,Img_lookup!A:A,Img_lookup!D:D, "Not available")</f>
        <v>Robert Blinkworth</v>
      </c>
      <c r="CB1745" t="str">
        <f>_xlfn.XLOOKUP($B1745,Img_lookup!A:A,Img_lookup!E:E, "https://imgur.com/aT5wafe")</f>
        <v>https://api.openverse.engineering/v1/images/7f6352d1-1acd-4a43-bbdc-a4bac7fc7ea9/thumb/</v>
      </c>
    </row>
    <row r="1746" spans="1:80" ht="409.6" x14ac:dyDescent="0.15">
      <c r="A1746" s="1" t="s">
        <v>92</v>
      </c>
      <c r="B1746" s="1" t="s">
        <v>4037</v>
      </c>
      <c r="C1746" s="1" t="s">
        <v>4038</v>
      </c>
      <c r="E1746" s="1" t="s">
        <v>4039</v>
      </c>
      <c r="F1746" s="1" t="s">
        <v>6</v>
      </c>
      <c r="G1746" s="1" t="s">
        <v>6</v>
      </c>
      <c r="H1746" s="11" t="str">
        <f t="shared" si="796"/>
        <v>Perennial</v>
      </c>
      <c r="J1746" s="1">
        <v>1</v>
      </c>
      <c r="L1746" t="str" cm="1">
        <f t="array" ref="L1746">_xlfn.IFS(J1746+K1746="", "Unknown", J1746+K1746&gt;3, "Large", J1746+K1746&gt;0.5, "Medium", J1746+K1746&gt;0, "Small")</f>
        <v>Medium</v>
      </c>
      <c r="M1746" s="1">
        <v>5</v>
      </c>
      <c r="N1746" cm="1">
        <f t="array" ref="N1746">IF($M1746="",INDEX($M$2:$M$2176,MATCH(1,INDEX(($A$2:$A$2176=$A1746)*($M$2:$M$2176&lt;&gt;""),0),0)),$M1746)</f>
        <v>5</v>
      </c>
      <c r="O1746" s="2" t="str">
        <f t="shared" si="791"/>
        <v>Seasonal outdoors</v>
      </c>
      <c r="P1746" s="1" t="s">
        <v>4040</v>
      </c>
      <c r="R1746" t="str">
        <f t="shared" si="795"/>
        <v>Medium</v>
      </c>
      <c r="T1746" s="1"/>
      <c r="U1746" s="1"/>
      <c r="V1746" s="1" t="s">
        <v>75</v>
      </c>
      <c r="W1746" s="6" t="str">
        <f>IF(ISNUMBER(SEARCH("-",V1746)),TRIM(LEFT(V1746,FIND("-",V1746)-1)),V1746)</f>
        <v>6</v>
      </c>
      <c r="X1746" t="str">
        <f>IF(W1746="1", "January", IF(W1746="2", "February", IF(W1746="3", "March", IF(W1746="4", "April", IF(W1746="5", "May", IF(W1746="6", "June", IF(W1746="7", "July", IF(W1746="8", "August", IF(W1746="9", "September", IF(W1746="10", "October", IF(W1746="11", "November", IF(W1746="12", "December", "Other"))))))))))))</f>
        <v>June</v>
      </c>
      <c r="Y1746" s="2" t="str">
        <f>IF(ISNUMBER(SEARCH("-",V1746)),TRIM(RIGHT(V1746,LEN(V1746)-SEARCH("-",V1746))),V1746)</f>
        <v>10</v>
      </c>
      <c r="Z1746" s="2" t="str">
        <f>IF(Y1746="1", "January", IF(Y1746="2", "February", IF(Y1746="3", "March", IF(Y1746="4", "April", IF(Y1746="5", "May", IF(Y1746="6", "June", IF(Y1746="7", "July", IF(Y1746="8", "August", IF(Y1746="9", "September", IF(Y1746="10", "October", IF(Y1746="11", "November", IF(Y1746="12", "December", "Other"))))))))))))</f>
        <v>October</v>
      </c>
      <c r="AA1746" s="1" t="s">
        <v>177</v>
      </c>
      <c r="AB1746" s="1" t="str">
        <f>IF(ISNUMBER(SEARCH("-",AA1746)),TRIM(LEFT(AA1746,FIND("-",AA1746)-1)),AA1746)</f>
        <v>7</v>
      </c>
      <c r="AC1746" s="1" t="str">
        <f>IF(AB1746="1", "January", IF(AB1746="2", "February", IF(AB1746="3", "March", IF(AB1746="4", "April", IF(AB1746="5", "May", IF(AB1746="6", "June", IF(AB1746="7", "July", IF(AB1746="8", "August", IF(AB1746="9", "September", IF(AB1746="10", "October", IF(AB1746="11", "November", IF(AB1746="12", "December", "Other"))))))))))))</f>
        <v>July</v>
      </c>
      <c r="AD1746" s="1" t="str">
        <f>IF(ISNUMBER(SEARCH("-",AA1746)),TRIM(RIGHT(AA1746,LEN(AA1746)-SEARCH("-",AA1746))),AA1746)</f>
        <v>10</v>
      </c>
      <c r="AE1746" s="1" t="str">
        <f>IF(AD1746="1", "January", IF(AD1746="2", "February", IF(AD1746="3", "March", IF(AD1746="4", "April", IF(AD1746="5", "May", IF(AD1746="6", "June", IF(AD1746="7", "July", IF(AD1746="8", "August", IF(AD1746="9", "September", IF(AD1746="10", "October", IF(AD1746="11", "November", IF(AD1746="12", "December", "Other"))))))))))))</f>
        <v>October</v>
      </c>
      <c r="AF1746" s="16" t="s">
        <v>24692</v>
      </c>
      <c r="AG1746" s="1" t="str">
        <f t="shared" si="781"/>
        <v xml:space="preserve">Seed </v>
      </c>
      <c r="AH1746" s="2" t="str">
        <f t="shared" si="782"/>
        <v>Sow spring in situ.
Division in spring.</v>
      </c>
      <c r="AI1746" s="1" t="s">
        <v>4041</v>
      </c>
      <c r="AJ1746" s="1" t="s">
        <v>1</v>
      </c>
      <c r="AK1746" s="1" t="s">
        <v>17104</v>
      </c>
      <c r="AL1746" s="1" t="str">
        <f t="shared" si="792"/>
        <v>Unscented</v>
      </c>
      <c r="AM1746" s="1" t="b">
        <v>0</v>
      </c>
      <c r="AN1746" s="1" t="b">
        <v>1</v>
      </c>
      <c r="AO1746" s="1" t="b">
        <v>1</v>
      </c>
      <c r="AP1746" s="5" t="s">
        <v>28</v>
      </c>
      <c r="AQ1746" s="5" t="str">
        <f t="shared" si="783"/>
        <v>Light, Medium, Heavy</v>
      </c>
      <c r="AR1746" s="1" t="s">
        <v>10</v>
      </c>
      <c r="AS1746" s="1" t="str">
        <f t="shared" si="793"/>
        <v>None, Partial</v>
      </c>
      <c r="AT1746" s="1" t="str">
        <f t="shared" si="784"/>
        <v>Partial, Full</v>
      </c>
      <c r="AU1746" s="1" t="s">
        <v>29</v>
      </c>
      <c r="AV1746" s="1" t="str">
        <f t="shared" si="785"/>
        <v>Moist</v>
      </c>
      <c r="AW1746" s="1" t="s">
        <v>12</v>
      </c>
      <c r="AX1746" s="1" t="str">
        <f t="shared" si="786"/>
        <v>Acid, Neutral, Alkaline</v>
      </c>
      <c r="AY1746" s="1" t="b">
        <v>1</v>
      </c>
      <c r="AZ1746" s="1" t="b">
        <v>1</v>
      </c>
      <c r="BA1746" s="1" t="b">
        <v>0</v>
      </c>
      <c r="BC1746" t="str">
        <f t="shared" si="787"/>
        <v>FALSE</v>
      </c>
      <c r="BE1746" t="str">
        <f t="shared" si="788"/>
        <v>FALSE</v>
      </c>
      <c r="BF1746" s="1" t="b">
        <v>0</v>
      </c>
      <c r="BG1746" s="1" t="b">
        <v>0</v>
      </c>
      <c r="BH1746" s="1" t="b">
        <v>0</v>
      </c>
      <c r="BJ1746" s="1" t="str">
        <f t="shared" si="789"/>
        <v>FALSE</v>
      </c>
      <c r="BL1746" t="str">
        <f t="shared" si="790"/>
        <v>FALSE</v>
      </c>
      <c r="BM1746" s="1" t="b">
        <v>0</v>
      </c>
      <c r="BN1746" s="1" t="b">
        <v>1</v>
      </c>
      <c r="BO1746" s="1">
        <f t="shared" si="794"/>
        <v>6</v>
      </c>
      <c r="BP1746" s="1" t="s">
        <v>4042</v>
      </c>
      <c r="BQ1746" s="1" cm="1">
        <f t="array" ref="BQ1746">_xlfn.IFS(BP1746="None Known",0, LEN(BP1746)&gt;500, 5,LEN(BP1746)&gt;400, 4, LEN(BP1746)&gt;300, 3, LEN(BP1746)&gt;200, 2, LEN(BP1746)&gt;1, 1)</f>
        <v>1</v>
      </c>
      <c r="BR1746" s="16" t="s">
        <v>25040</v>
      </c>
      <c r="BS1746" s="1">
        <v>1</v>
      </c>
      <c r="BT1746" s="1" t="s">
        <v>4043</v>
      </c>
      <c r="BU1746" s="1">
        <v>2</v>
      </c>
      <c r="BV1746" s="1" t="s">
        <v>4044</v>
      </c>
      <c r="BW1746" s="1" t="s">
        <v>102</v>
      </c>
      <c r="BX1746" s="1"/>
      <c r="BY1746" t="str">
        <f>_xlfn.XLOOKUP($B1746,Img_lookup!A:A,Img_lookup!B:B, "Not available")</f>
        <v>da27ad4a-5cf0-4e6f-ad6c-ebaeac0d465d</v>
      </c>
      <c r="BZ1746" t="str">
        <f>_xlfn.XLOOKUP($B1746,Img_lookup!A:A,Img_lookup!C:C, "Not available")</f>
        <v>Ridderzuring (Rumex obtusifolius)</v>
      </c>
      <c r="CA1746" t="str">
        <f>_xlfn.XLOOKUP($B1746,Img_lookup!A:A,Img_lookup!D:D, "Not available")</f>
        <v>PAUL (Van de Velde) -Fotografie</v>
      </c>
      <c r="CB1746" t="str">
        <f>_xlfn.XLOOKUP($B1746,Img_lookup!A:A,Img_lookup!E:E, "https://imgur.com/aT5wafe")</f>
        <v>https://api.openverse.engineering/v1/images/da27ad4a-5cf0-4e6f-ad6c-ebaeac0d465d/thumb/</v>
      </c>
    </row>
    <row r="1747" spans="1:80" ht="409.6" x14ac:dyDescent="0.15">
      <c r="A1747" s="1" t="s">
        <v>92</v>
      </c>
      <c r="B1747" s="1" t="s">
        <v>3252</v>
      </c>
      <c r="C1747" s="1" t="s">
        <v>3253</v>
      </c>
      <c r="D1747" s="1" t="s">
        <v>3254</v>
      </c>
      <c r="E1747" s="1" t="s">
        <v>2066</v>
      </c>
      <c r="F1747" s="1" t="s">
        <v>6</v>
      </c>
      <c r="G1747" s="1" t="s">
        <v>6</v>
      </c>
      <c r="H1747" s="11" t="str">
        <f t="shared" si="796"/>
        <v>Perennial</v>
      </c>
      <c r="J1747" s="1">
        <v>1.7999999520000001</v>
      </c>
      <c r="L1747" t="str" cm="1">
        <f t="array" ref="L1747">_xlfn.IFS(J1747+K1747="", "Unknown", J1747+K1747&gt;3, "Large", J1747+K1747&gt;0.5, "Medium", J1747+K1747&gt;0, "Small")</f>
        <v>Medium</v>
      </c>
      <c r="N1747" cm="1">
        <f t="array" ref="N1747">IF($M1747="",INDEX($M$2:$M$2176,MATCH(1,INDEX(($A$2:$A$2176=$A1747)*($M$2:$M$2176&lt;&gt;""),0),0)),$M1747)</f>
        <v>6</v>
      </c>
      <c r="O1747" s="2" t="str">
        <f t="shared" si="791"/>
        <v>Seasonal outdoors</v>
      </c>
      <c r="P1747" s="1" t="s">
        <v>3255</v>
      </c>
      <c r="R1747" t="str">
        <f t="shared" si="795"/>
        <v>Medium</v>
      </c>
      <c r="W1747"/>
      <c r="AF1747" s="16" t="s">
        <v>24677</v>
      </c>
      <c r="AG1747" s="1" t="str">
        <f t="shared" si="781"/>
        <v xml:space="preserve">Seed </v>
      </c>
      <c r="AH1747" s="2" t="str">
        <f t="shared" si="782"/>
        <v>Sow spring in a cold frame. When they are large enough to handle, prick the seedlings out into individual pots and plant them out in the summer.
Division in spring.</v>
      </c>
      <c r="AI1747" s="1" t="s">
        <v>3256</v>
      </c>
      <c r="AJ1747" s="1" t="s">
        <v>1</v>
      </c>
      <c r="AK1747" s="1" t="s">
        <v>17104</v>
      </c>
      <c r="AL1747" s="1" t="str">
        <f t="shared" si="792"/>
        <v>Unscented</v>
      </c>
      <c r="AM1747" s="1" t="b">
        <v>0</v>
      </c>
      <c r="AN1747" s="1" t="b">
        <v>0</v>
      </c>
      <c r="AO1747" s="1" t="b">
        <v>0</v>
      </c>
      <c r="AP1747" s="5" t="s">
        <v>28</v>
      </c>
      <c r="AQ1747" s="5" t="str">
        <f t="shared" si="783"/>
        <v>Light, Medium, Heavy</v>
      </c>
      <c r="AR1747" s="1" t="s">
        <v>10</v>
      </c>
      <c r="AS1747" s="1" t="str">
        <f t="shared" si="793"/>
        <v>None, Partial</v>
      </c>
      <c r="AT1747" s="1" t="str">
        <f t="shared" si="784"/>
        <v>Partial, Full</v>
      </c>
      <c r="AU1747" s="1" t="s">
        <v>29</v>
      </c>
      <c r="AV1747" s="1" t="str">
        <f t="shared" si="785"/>
        <v>Moist</v>
      </c>
      <c r="AW1747" s="1" t="s">
        <v>12</v>
      </c>
      <c r="AX1747" s="1" t="str">
        <f t="shared" si="786"/>
        <v>Acid, Neutral, Alkaline</v>
      </c>
      <c r="AY1747" s="1" t="b">
        <v>0</v>
      </c>
      <c r="AZ1747" s="1" t="b">
        <v>0</v>
      </c>
      <c r="BA1747" s="1" t="b">
        <v>0</v>
      </c>
      <c r="BC1747" t="str">
        <f t="shared" si="787"/>
        <v>FALSE</v>
      </c>
      <c r="BE1747" t="str">
        <f t="shared" si="788"/>
        <v>FALSE</v>
      </c>
      <c r="BF1747" s="1" t="b">
        <v>0</v>
      </c>
      <c r="BG1747" s="1" t="b">
        <v>0</v>
      </c>
      <c r="BH1747" s="1" t="b">
        <v>0</v>
      </c>
      <c r="BI1747" s="1" t="s">
        <v>30</v>
      </c>
      <c r="BJ1747" s="1" t="str">
        <f t="shared" si="789"/>
        <v>FALSE</v>
      </c>
      <c r="BL1747" t="str">
        <f t="shared" si="790"/>
        <v>FALSE</v>
      </c>
      <c r="BM1747" s="1" t="b">
        <v>0</v>
      </c>
      <c r="BN1747" s="1" t="b">
        <v>0</v>
      </c>
      <c r="BO1747" s="1">
        <f t="shared" si="794"/>
        <v>5</v>
      </c>
      <c r="BP1747" s="1" t="s">
        <v>1799</v>
      </c>
      <c r="BQ1747" s="1" cm="1">
        <f t="array" ref="BQ1747">_xlfn.IFS(BP1747="None Known",0, LEN(BP1747)&gt;500, 5,LEN(BP1747)&gt;400, 4, LEN(BP1747)&gt;300, 3, LEN(BP1747)&gt;200, 2, LEN(BP1747)&gt;1, 1)</f>
        <v>1</v>
      </c>
      <c r="BR1747" s="16" t="s">
        <v>25041</v>
      </c>
      <c r="BS1747" s="1">
        <v>1</v>
      </c>
      <c r="BT1747" s="1" t="s">
        <v>3257</v>
      </c>
      <c r="BU1747" s="1">
        <v>1</v>
      </c>
      <c r="BV1747" s="1" t="s">
        <v>485</v>
      </c>
      <c r="BW1747" s="1" t="s">
        <v>102</v>
      </c>
      <c r="BX1747" s="1"/>
      <c r="BY1747" t="str">
        <f>_xlfn.XLOOKUP($B1747,Img_lookup!A:A,Img_lookup!B:B, "Not available")</f>
        <v>8c71a034-64a8-4d62-b85e-a93ba9a6a87d</v>
      </c>
      <c r="BZ1747" t="str">
        <f>_xlfn.XLOOKUP($B1747,Img_lookup!A:A,Img_lookup!C:C, "Not available")</f>
        <v>Rumex occidentalis S. Watson var. occidentalis</v>
      </c>
      <c r="CA1747" t="str">
        <f>_xlfn.XLOOKUP($B1747,Img_lookup!A:A,Img_lookup!D:D, "Not available")</f>
        <v>Marcus E. Jones</v>
      </c>
      <c r="CB1747" t="str">
        <f>_xlfn.XLOOKUP($B1747,Img_lookup!A:A,Img_lookup!E:E, "https://imgur.com/aT5wafe")</f>
        <v>https://api.openverse.engineering/v1/images/8c71a034-64a8-4d62-b85e-a93ba9a6a87d/thumb/</v>
      </c>
    </row>
    <row r="1748" spans="1:80" ht="196" x14ac:dyDescent="0.15">
      <c r="A1748" s="1" t="s">
        <v>92</v>
      </c>
      <c r="B1748" s="1" t="s">
        <v>7591</v>
      </c>
      <c r="C1748" s="1" t="s">
        <v>7592</v>
      </c>
      <c r="E1748" s="1" t="s">
        <v>7593</v>
      </c>
      <c r="F1748" s="1" t="s">
        <v>6</v>
      </c>
      <c r="G1748" s="1" t="s">
        <v>6</v>
      </c>
      <c r="H1748" s="11" t="str">
        <f t="shared" si="796"/>
        <v>Perennial</v>
      </c>
      <c r="J1748" s="1">
        <v>1.5</v>
      </c>
      <c r="K1748" s="1">
        <v>0.5</v>
      </c>
      <c r="L1748" t="str" cm="1">
        <f t="array" ref="L1748">_xlfn.IFS(J1748+K1748="", "Unknown", J1748+K1748&gt;3, "Large", J1748+K1748&gt;0.5, "Medium", J1748+K1748&gt;0, "Small")</f>
        <v>Medium</v>
      </c>
      <c r="M1748" s="1">
        <v>6</v>
      </c>
      <c r="N1748" cm="1">
        <f t="array" ref="N1748">IF($M1748="",INDEX($M$2:$M$2176,MATCH(1,INDEX(($A$2:$A$2176=$A1748)*($M$2:$M$2176&lt;&gt;""),0),0)),$M1748)</f>
        <v>6</v>
      </c>
      <c r="O1748" s="2" t="str">
        <f t="shared" si="791"/>
        <v>Seasonal outdoors</v>
      </c>
      <c r="P1748" s="1" t="s">
        <v>7594</v>
      </c>
      <c r="R1748" t="str">
        <f t="shared" si="795"/>
        <v>Medium</v>
      </c>
      <c r="T1748" s="1"/>
      <c r="U1748" s="1"/>
      <c r="V1748" s="1" t="s">
        <v>307</v>
      </c>
      <c r="W1748" s="6" t="str">
        <f>IF(ISNUMBER(SEARCH("-",V1748)),TRIM(LEFT(V1748,FIND("-",V1748)-1)),V1748)</f>
        <v>6</v>
      </c>
      <c r="X1748" t="str">
        <f>IF(W1748="1", "January", IF(W1748="2", "February", IF(W1748="3", "March", IF(W1748="4", "April", IF(W1748="5", "May", IF(W1748="6", "June", IF(W1748="7", "July", IF(W1748="8", "August", IF(W1748="9", "September", IF(W1748="10", "October", IF(W1748="11", "November", IF(W1748="12", "December", "Other"))))))))))))</f>
        <v>June</v>
      </c>
      <c r="Y1748" s="2" t="str">
        <f>IF(ISNUMBER(SEARCH("-",V1748)),TRIM(RIGHT(V1748,LEN(V1748)-SEARCH("-",V1748))),V1748)</f>
        <v>7</v>
      </c>
      <c r="Z1748" s="2" t="str">
        <f>IF(Y1748="1", "January", IF(Y1748="2", "February", IF(Y1748="3", "March", IF(Y1748="4", "April", IF(Y1748="5", "May", IF(Y1748="6", "June", IF(Y1748="7", "July", IF(Y1748="8", "August", IF(Y1748="9", "September", IF(Y1748="10", "October", IF(Y1748="11", "November", IF(Y1748="12", "December", "Other"))))))))))))</f>
        <v>July</v>
      </c>
      <c r="AA1748" s="1">
        <v>8</v>
      </c>
      <c r="AB1748" s="1">
        <f>IF(ISNUMBER(SEARCH("-",AA1748)),TRIM(LEFT(AA1748,FIND("-",AA1748)-1)),AA1748)</f>
        <v>8</v>
      </c>
      <c r="AC1748" s="1" t="str">
        <f>IF(AB1748=1, "January", IF(AB1748=2, "February", IF(AB1748=3, "March", IF(AB1748=4, "April", IF(AB1748=5, "May", IF(AB1748=6, "June", IF(AB1748=7, "July", IF(AB1748=8, "August", IF(AB1748=9, "September", IF(AB1748=10, "October", IF(AB1748=11, "November", IF(AB1748=12, "December", "Other"))))))))))))</f>
        <v>August</v>
      </c>
      <c r="AD1748" s="1"/>
      <c r="AE1748" s="1"/>
      <c r="AF1748" s="16" t="s">
        <v>24677</v>
      </c>
      <c r="AG1748" s="1" t="str">
        <f t="shared" si="781"/>
        <v xml:space="preserve">Seed </v>
      </c>
      <c r="AH1748" s="2" t="str">
        <f t="shared" si="782"/>
        <v>Sow spring in a cold frame. When they are large enough to handle, prick the seedlings out into individual pots and plant them out in the summer.
Division in spring.</v>
      </c>
      <c r="AI1748" s="1" t="s">
        <v>7595</v>
      </c>
      <c r="AJ1748" s="1" t="s">
        <v>1</v>
      </c>
      <c r="AK1748" s="1" t="s">
        <v>17104</v>
      </c>
      <c r="AL1748" s="1" t="str">
        <f t="shared" si="792"/>
        <v>Unscented</v>
      </c>
      <c r="AM1748" s="1" t="b">
        <v>0</v>
      </c>
      <c r="AN1748" s="1" t="b">
        <v>0</v>
      </c>
      <c r="AO1748" s="1" t="b">
        <v>0</v>
      </c>
      <c r="AP1748" s="5" t="s">
        <v>28</v>
      </c>
      <c r="AQ1748" s="5" t="str">
        <f t="shared" si="783"/>
        <v>Light, Medium, Heavy</v>
      </c>
      <c r="AR1748" s="1" t="s">
        <v>10</v>
      </c>
      <c r="AS1748" s="1" t="str">
        <f t="shared" si="793"/>
        <v>None, Partial</v>
      </c>
      <c r="AT1748" s="1" t="str">
        <f t="shared" si="784"/>
        <v>Partial, Full</v>
      </c>
      <c r="AU1748" s="1" t="s">
        <v>29</v>
      </c>
      <c r="AV1748" s="1" t="str">
        <f t="shared" si="785"/>
        <v>Moist</v>
      </c>
      <c r="AW1748" s="1" t="s">
        <v>12</v>
      </c>
      <c r="AX1748" s="1" t="str">
        <f t="shared" si="786"/>
        <v>Acid, Neutral, Alkaline</v>
      </c>
      <c r="AY1748" s="1" t="b">
        <v>0</v>
      </c>
      <c r="AZ1748" s="1" t="b">
        <v>0</v>
      </c>
      <c r="BA1748" s="1" t="b">
        <v>0</v>
      </c>
      <c r="BC1748" t="str">
        <f t="shared" si="787"/>
        <v>FALSE</v>
      </c>
      <c r="BE1748" t="str">
        <f t="shared" si="788"/>
        <v>FALSE</v>
      </c>
      <c r="BF1748" s="1" t="b">
        <v>0</v>
      </c>
      <c r="BG1748" s="1" t="b">
        <v>1</v>
      </c>
      <c r="BH1748" s="1" t="b">
        <v>0</v>
      </c>
      <c r="BI1748" s="1" t="s">
        <v>30</v>
      </c>
      <c r="BJ1748" s="1" t="str">
        <f t="shared" si="789"/>
        <v>FALSE</v>
      </c>
      <c r="BL1748" t="str">
        <f t="shared" si="790"/>
        <v>FALSE</v>
      </c>
      <c r="BM1748" s="1" t="b">
        <v>0</v>
      </c>
      <c r="BN1748" s="1" t="b">
        <v>1</v>
      </c>
      <c r="BO1748" s="1">
        <f t="shared" si="794"/>
        <v>11</v>
      </c>
      <c r="BP1748" s="1" t="s">
        <v>1799</v>
      </c>
      <c r="BQ1748" s="1" cm="1">
        <f t="array" ref="BQ1748">_xlfn.IFS(BP1748="None Known",0, LEN(BP1748)&gt;500, 5,LEN(BP1748)&gt;400, 4, LEN(BP1748)&gt;300, 3, LEN(BP1748)&gt;200, 2, LEN(BP1748)&gt;1, 1)</f>
        <v>1</v>
      </c>
      <c r="BR1748" s="1" t="s">
        <v>7596</v>
      </c>
      <c r="BS1748" s="1">
        <v>3</v>
      </c>
      <c r="BT1748" s="1" t="s">
        <v>7597</v>
      </c>
      <c r="BU1748" s="1">
        <v>1</v>
      </c>
      <c r="BV1748" s="1" t="s">
        <v>7598</v>
      </c>
      <c r="BW1748" s="1" t="s">
        <v>102</v>
      </c>
      <c r="BX1748" s="1"/>
      <c r="BY1748" t="str">
        <f>_xlfn.XLOOKUP($B1748,Img_lookup!A:A,Img_lookup!B:B, "Not available")</f>
        <v>Not available</v>
      </c>
      <c r="BZ1748" t="str">
        <f>_xlfn.XLOOKUP($B1748,Img_lookup!A:A,Img_lookup!C:C, "Not available")</f>
        <v>Not available</v>
      </c>
      <c r="CA1748" t="str">
        <f>_xlfn.XLOOKUP($B1748,Img_lookup!A:A,Img_lookup!D:D, "Not available")</f>
        <v>Not available</v>
      </c>
      <c r="CB1748" t="str">
        <f>_xlfn.XLOOKUP($B1748,Img_lookup!A:A,Img_lookup!E:E, "https://imgur.com/aT5wafe")</f>
        <v>https://imgur.com/aT5wafe</v>
      </c>
    </row>
    <row r="1749" spans="1:80" ht="56" x14ac:dyDescent="0.15">
      <c r="A1749" s="1" t="s">
        <v>92</v>
      </c>
      <c r="B1749" s="1" t="s">
        <v>10364</v>
      </c>
      <c r="C1749" s="1" t="s">
        <v>10365</v>
      </c>
      <c r="D1749" s="1" t="s">
        <v>10366</v>
      </c>
      <c r="E1749" s="1" t="s">
        <v>10367</v>
      </c>
      <c r="F1749" s="1" t="s">
        <v>6</v>
      </c>
      <c r="G1749" s="1" t="s">
        <v>6</v>
      </c>
      <c r="H1749" s="11" t="str">
        <f t="shared" si="796"/>
        <v>Perennial</v>
      </c>
      <c r="J1749" s="1">
        <v>1</v>
      </c>
      <c r="K1749" s="1">
        <v>0.5</v>
      </c>
      <c r="L1749" t="str" cm="1">
        <f t="array" ref="L1749">_xlfn.IFS(J1749+K1749="", "Unknown", J1749+K1749&gt;3, "Large", J1749+K1749&gt;0.5, "Medium", J1749+K1749&gt;0, "Small")</f>
        <v>Medium</v>
      </c>
      <c r="M1749" s="1">
        <v>6</v>
      </c>
      <c r="N1749" cm="1">
        <f t="array" ref="N1749">IF($M1749="",INDEX($M$2:$M$2176,MATCH(1,INDEX(($A$2:$A$2176=$A1749)*($M$2:$M$2176&lt;&gt;""),0),0)),$M1749)</f>
        <v>6</v>
      </c>
      <c r="O1749" s="2" t="str">
        <f t="shared" si="791"/>
        <v>Seasonal outdoors</v>
      </c>
      <c r="P1749" s="1" t="s">
        <v>10368</v>
      </c>
      <c r="R1749" t="str">
        <f t="shared" si="795"/>
        <v>Medium</v>
      </c>
      <c r="T1749" s="1"/>
      <c r="U1749" s="1"/>
      <c r="V1749" s="1" t="s">
        <v>322</v>
      </c>
      <c r="W1749" s="6" t="str">
        <f>IF(ISNUMBER(SEARCH("-",V1749)),TRIM(LEFT(V1749,FIND("-",V1749)-1)),V1749)</f>
        <v>6</v>
      </c>
      <c r="X1749" t="str">
        <f>IF(W1749="1", "January", IF(W1749="2", "February", IF(W1749="3", "March", IF(W1749="4", "April", IF(W1749="5", "May", IF(W1749="6", "June", IF(W1749="7", "July", IF(W1749="8", "August", IF(W1749="9", "September", IF(W1749="10", "October", IF(W1749="11", "November", IF(W1749="12", "December", "Other"))))))))))))</f>
        <v>June</v>
      </c>
      <c r="Y1749" s="2" t="str">
        <f>IF(ISNUMBER(SEARCH("-",V1749)),TRIM(RIGHT(V1749,LEN(V1749)-SEARCH("-",V1749))),V1749)</f>
        <v>8</v>
      </c>
      <c r="Z1749" s="2" t="str">
        <f>IF(Y1749="1", "January", IF(Y1749="2", "February", IF(Y1749="3", "March", IF(Y1749="4", "April", IF(Y1749="5", "May", IF(Y1749="6", "June", IF(Y1749="7", "July", IF(Y1749="8", "August", IF(Y1749="9", "September", IF(Y1749="10", "October", IF(Y1749="11", "November", IF(Y1749="12", "December", "Other"))))))))))))</f>
        <v>August</v>
      </c>
      <c r="AA1749" s="1" t="s">
        <v>108</v>
      </c>
      <c r="AB1749" s="1" t="str">
        <f>IF(ISNUMBER(SEARCH("-",AA1749)),TRIM(LEFT(AA1749,FIND("-",AA1749)-1)),AA1749)</f>
        <v>7</v>
      </c>
      <c r="AC1749" s="1" t="str">
        <f>IF(AB1749="1", "January", IF(AB1749="2", "February", IF(AB1749="3", "March", IF(AB1749="4", "April", IF(AB1749="5", "May", IF(AB1749="6", "June", IF(AB1749="7", "July", IF(AB1749="8", "August", IF(AB1749="9", "September", IF(AB1749="10", "October", IF(AB1749="11", "November", IF(AB1749="12", "December", "Other"))))))))))))</f>
        <v>July</v>
      </c>
      <c r="AD1749" s="1" t="str">
        <f>IF(ISNUMBER(SEARCH("-",AA1749)),TRIM(RIGHT(AA1749,LEN(AA1749)-SEARCH("-",AA1749))),AA1749)</f>
        <v>9</v>
      </c>
      <c r="AE1749" s="1" t="str">
        <f>IF(AD1749="1", "January", IF(AD1749="2", "February", IF(AD1749="3", "March", IF(AD1749="4", "April", IF(AD1749="5", "May", IF(AD1749="6", "June", IF(AD1749="7", "July", IF(AD1749="8", "August", IF(AD1749="9", "September", IF(AD1749="10", "October", IF(AD1749="11", "November", IF(AD1749="12", "December", "Other"))))))))))))</f>
        <v>September</v>
      </c>
      <c r="AF1749" s="16" t="s">
        <v>24692</v>
      </c>
      <c r="AG1749" s="1" t="str">
        <f t="shared" si="781"/>
        <v xml:space="preserve">Seed </v>
      </c>
      <c r="AH1749" s="2" t="str">
        <f t="shared" si="782"/>
        <v>Sow spring in situ.
Division in spring.</v>
      </c>
      <c r="AI1749" s="1" t="s">
        <v>10369</v>
      </c>
      <c r="AJ1749" s="1" t="s">
        <v>1</v>
      </c>
      <c r="AK1749" s="1" t="s">
        <v>17104</v>
      </c>
      <c r="AL1749" s="1" t="str">
        <f t="shared" si="792"/>
        <v>Unscented</v>
      </c>
      <c r="AM1749" s="1" t="b">
        <v>0</v>
      </c>
      <c r="AN1749" s="1" t="b">
        <v>1</v>
      </c>
      <c r="AO1749" s="1" t="b">
        <v>1</v>
      </c>
      <c r="AP1749" s="5" t="s">
        <v>28</v>
      </c>
      <c r="AQ1749" s="5" t="str">
        <f t="shared" si="783"/>
        <v>Light, Medium, Heavy</v>
      </c>
      <c r="AR1749" s="1" t="s">
        <v>10</v>
      </c>
      <c r="AS1749" s="1" t="str">
        <f t="shared" si="793"/>
        <v>None, Partial</v>
      </c>
      <c r="AT1749" s="1" t="str">
        <f t="shared" si="784"/>
        <v>Partial, Full</v>
      </c>
      <c r="AU1749" s="1" t="s">
        <v>29</v>
      </c>
      <c r="AV1749" s="1" t="str">
        <f t="shared" si="785"/>
        <v>Moist</v>
      </c>
      <c r="AW1749" s="1" t="s">
        <v>12</v>
      </c>
      <c r="AX1749" s="1" t="str">
        <f t="shared" si="786"/>
        <v>Acid, Neutral, Alkaline</v>
      </c>
      <c r="AY1749" s="1" t="b">
        <v>0</v>
      </c>
      <c r="AZ1749" s="1" t="b">
        <v>0</v>
      </c>
      <c r="BA1749" s="1" t="b">
        <v>0</v>
      </c>
      <c r="BC1749" t="str">
        <f t="shared" si="787"/>
        <v>FALSE</v>
      </c>
      <c r="BE1749" t="str">
        <f t="shared" si="788"/>
        <v>FALSE</v>
      </c>
      <c r="BF1749" s="1" t="b">
        <v>0</v>
      </c>
      <c r="BG1749" s="1" t="b">
        <v>1</v>
      </c>
      <c r="BH1749" s="1" t="b">
        <v>0</v>
      </c>
      <c r="BI1749" s="1" t="s">
        <v>30</v>
      </c>
      <c r="BJ1749" s="1" t="str">
        <f t="shared" si="789"/>
        <v>FALSE</v>
      </c>
      <c r="BL1749" t="str">
        <f t="shared" si="790"/>
        <v>FALSE</v>
      </c>
      <c r="BM1749" s="1" t="b">
        <v>0</v>
      </c>
      <c r="BN1749" s="1" t="b">
        <v>0</v>
      </c>
      <c r="BO1749" s="1">
        <f t="shared" si="794"/>
        <v>8</v>
      </c>
      <c r="BP1749" s="1" t="s">
        <v>7120</v>
      </c>
      <c r="BQ1749" s="1" cm="1">
        <f t="array" ref="BQ1749">_xlfn.IFS(BP1749="None Known",0, LEN(BP1749)&gt;500, 5,LEN(BP1749)&gt;400, 4, LEN(BP1749)&gt;300, 3, LEN(BP1749)&gt;200, 2, LEN(BP1749)&gt;1, 1)</f>
        <v>1</v>
      </c>
      <c r="BR1749" s="1" t="s">
        <v>10370</v>
      </c>
      <c r="BS1749" s="1">
        <v>2</v>
      </c>
      <c r="BT1749" s="1" t="s">
        <v>10371</v>
      </c>
      <c r="BU1749" s="1">
        <v>1</v>
      </c>
      <c r="BV1749" s="1" t="s">
        <v>10372</v>
      </c>
      <c r="BW1749" s="1" t="s">
        <v>102</v>
      </c>
      <c r="BX1749" s="1"/>
      <c r="BY1749" t="str">
        <f>_xlfn.XLOOKUP($B1749,Img_lookup!A:A,Img_lookup!B:B, "Not available")</f>
        <v>1f89ed51-ca0d-48a0-ba2b-c7f5adf8fd19</v>
      </c>
      <c r="BZ1749" t="str">
        <f>_xlfn.XLOOKUP($B1749,Img_lookup!A:A,Img_lookup!C:C, "Not available")</f>
        <v>Rumex sanguineus ssp. sanguineus ‚ÄúRed Veined Dock‚Äù</v>
      </c>
      <c r="CA1749" t="str">
        <f>_xlfn.XLOOKUP($B1749,Img_lookup!A:A,Img_lookup!D:D, "Not available")</f>
        <v>FarOutFlora</v>
      </c>
      <c r="CB1749" t="str">
        <f>_xlfn.XLOOKUP($B1749,Img_lookup!A:A,Img_lookup!E:E, "https://imgur.com/aT5wafe")</f>
        <v>https://api.openverse.engineering/v1/images/1f89ed51-ca0d-48a0-ba2b-c7f5adf8fd19/thumb/</v>
      </c>
    </row>
    <row r="1750" spans="1:80" ht="409.6" x14ac:dyDescent="0.15">
      <c r="A1750" s="1" t="s">
        <v>92</v>
      </c>
      <c r="B1750" s="1" t="s">
        <v>7364</v>
      </c>
      <c r="C1750" s="1" t="s">
        <v>7365</v>
      </c>
      <c r="E1750" s="1" t="s">
        <v>7366</v>
      </c>
      <c r="F1750" s="1" t="s">
        <v>6</v>
      </c>
      <c r="G1750" s="1" t="s">
        <v>6</v>
      </c>
      <c r="H1750" s="11" t="str">
        <f t="shared" si="796"/>
        <v>Perennial</v>
      </c>
      <c r="J1750" s="1">
        <v>0.60000002399999997</v>
      </c>
      <c r="K1750" s="1">
        <v>0.60000002399999997</v>
      </c>
      <c r="L1750" t="str" cm="1">
        <f t="array" ref="L1750">_xlfn.IFS(J1750+K1750="", "Unknown", J1750+K1750&gt;3, "Large", J1750+K1750&gt;0.5, "Medium", J1750+K1750&gt;0, "Small")</f>
        <v>Medium</v>
      </c>
      <c r="M1750" s="1">
        <v>6</v>
      </c>
      <c r="N1750" cm="1">
        <f t="array" ref="N1750">IF($M1750="",INDEX($M$2:$M$2176,MATCH(1,INDEX(($A$2:$A$2176=$A1750)*($M$2:$M$2176&lt;&gt;""),0),0)),$M1750)</f>
        <v>6</v>
      </c>
      <c r="O1750" s="2" t="str">
        <f t="shared" si="791"/>
        <v>Seasonal outdoors</v>
      </c>
      <c r="P1750" s="1" t="s">
        <v>7367</v>
      </c>
      <c r="Q1750" s="1" t="s">
        <v>17110</v>
      </c>
      <c r="R1750" t="str">
        <f t="shared" si="795"/>
        <v>Medium</v>
      </c>
      <c r="T1750" s="1"/>
      <c r="U1750" s="1"/>
      <c r="V1750" s="1" t="s">
        <v>307</v>
      </c>
      <c r="W1750" s="6" t="str">
        <f>IF(ISNUMBER(SEARCH("-",V1750)),TRIM(LEFT(V1750,FIND("-",V1750)-1)),V1750)</f>
        <v>6</v>
      </c>
      <c r="X1750" t="str">
        <f>IF(W1750="1", "January", IF(W1750="2", "February", IF(W1750="3", "March", IF(W1750="4", "April", IF(W1750="5", "May", IF(W1750="6", "June", IF(W1750="7", "July", IF(W1750="8", "August", IF(W1750="9", "September", IF(W1750="10", "October", IF(W1750="11", "November", IF(W1750="12", "December", "Other"))))))))))))</f>
        <v>June</v>
      </c>
      <c r="Y1750" s="2" t="str">
        <f>IF(ISNUMBER(SEARCH("-",V1750)),TRIM(RIGHT(V1750,LEN(V1750)-SEARCH("-",V1750))),V1750)</f>
        <v>7</v>
      </c>
      <c r="Z1750" s="2" t="str">
        <f>IF(Y1750="1", "January", IF(Y1750="2", "February", IF(Y1750="3", "March", IF(Y1750="4", "April", IF(Y1750="5", "May", IF(Y1750="6", "June", IF(Y1750="7", "July", IF(Y1750="8", "August", IF(Y1750="9", "September", IF(Y1750="10", "October", IF(Y1750="11", "November", IF(Y1750="12", "December", "Other"))))))))))))</f>
        <v>July</v>
      </c>
      <c r="AA1750" s="1" t="s">
        <v>51</v>
      </c>
      <c r="AB1750" s="1" t="str">
        <f>IF(ISNUMBER(SEARCH("-",AA1750)),TRIM(LEFT(AA1750,FIND("-",AA1750)-1)),AA1750)</f>
        <v>7</v>
      </c>
      <c r="AC1750" s="1" t="str">
        <f>IF(AB1750="1", "January", IF(AB1750="2", "February", IF(AB1750="3", "March", IF(AB1750="4", "April", IF(AB1750="5", "May", IF(AB1750="6", "June", IF(AB1750="7", "July", IF(AB1750="8", "August", IF(AB1750="9", "September", IF(AB1750="10", "October", IF(AB1750="11", "November", IF(AB1750="12", "December", "Other"))))))))))))</f>
        <v>July</v>
      </c>
      <c r="AD1750" s="1" t="str">
        <f>IF(ISNUMBER(SEARCH("-",AA1750)),TRIM(RIGHT(AA1750,LEN(AA1750)-SEARCH("-",AA1750))),AA1750)</f>
        <v>8</v>
      </c>
      <c r="AE1750" s="1" t="str">
        <f>IF(AD1750="1", "January", IF(AD1750="2", "February", IF(AD1750="3", "March", IF(AD1750="4", "April", IF(AD1750="5", "May", IF(AD1750="6", "June", IF(AD1750="7", "July", IF(AD1750="8", "August", IF(AD1750="9", "September", IF(AD1750="10", "October", IF(AD1750="11", "November", IF(AD1750="12", "December", "Other"))))))))))))</f>
        <v>August</v>
      </c>
      <c r="AF1750" s="16" t="s">
        <v>24693</v>
      </c>
      <c r="AG1750" s="1" t="str">
        <f t="shared" si="781"/>
        <v xml:space="preserve">Seed </v>
      </c>
      <c r="AH1750" s="2" t="str">
        <f t="shared" si="782"/>
        <v>Sow spring in a cold frame. Germination is rapid, the seedlings can be pricked out into individual pots when they are large enough to handle and are planted out in early summer[K].
It should also be possible to sow the seed in situ in mid spring[K].
Division in spring. Division is easy at any time in the growing season, though the plants establish better in the spring[K]. Larger divisions can be planted out direct into their permanent positions. We have found it best to pot up the smaller divisions and grow them on in a lightly shaded position in a cold frame, planting them out once they are well established in the summer.</v>
      </c>
      <c r="AI1750" s="1" t="s">
        <v>7368</v>
      </c>
      <c r="AJ1750" s="1" t="s">
        <v>1</v>
      </c>
      <c r="AK1750" s="1" t="s">
        <v>17104</v>
      </c>
      <c r="AL1750" s="1" t="str">
        <f t="shared" si="792"/>
        <v>Unscented</v>
      </c>
      <c r="AM1750" s="1" t="b">
        <v>0</v>
      </c>
      <c r="AN1750" s="1" t="b">
        <v>0</v>
      </c>
      <c r="AO1750" s="1" t="b">
        <v>0</v>
      </c>
      <c r="AP1750" s="5" t="s">
        <v>28</v>
      </c>
      <c r="AQ1750" s="5" t="str">
        <f t="shared" si="783"/>
        <v>Light, Medium, Heavy</v>
      </c>
      <c r="AR1750" s="1" t="s">
        <v>10</v>
      </c>
      <c r="AS1750" s="1" t="str">
        <f t="shared" si="793"/>
        <v>None, Partial</v>
      </c>
      <c r="AT1750" s="1" t="str">
        <f t="shared" si="784"/>
        <v>Partial, Full</v>
      </c>
      <c r="AU1750" s="1" t="s">
        <v>29</v>
      </c>
      <c r="AV1750" s="1" t="str">
        <f t="shared" si="785"/>
        <v>Moist</v>
      </c>
      <c r="AW1750" s="1" t="s">
        <v>12</v>
      </c>
      <c r="AX1750" s="1" t="str">
        <f t="shared" si="786"/>
        <v>Acid, Neutral, Alkaline</v>
      </c>
      <c r="AY1750" s="1" t="b">
        <v>0</v>
      </c>
      <c r="AZ1750" s="1" t="b">
        <v>0</v>
      </c>
      <c r="BA1750" s="1" t="b">
        <v>0</v>
      </c>
      <c r="BB1750" s="1" t="s">
        <v>275</v>
      </c>
      <c r="BC1750" t="str">
        <f t="shared" si="787"/>
        <v>TRUE</v>
      </c>
      <c r="BE1750" t="str">
        <f t="shared" si="788"/>
        <v>FALSE</v>
      </c>
      <c r="BF1750" s="1" t="b">
        <v>0</v>
      </c>
      <c r="BG1750" s="1" t="b">
        <v>0</v>
      </c>
      <c r="BH1750" s="1" t="b">
        <v>1</v>
      </c>
      <c r="BI1750" s="1" t="s">
        <v>30</v>
      </c>
      <c r="BJ1750" s="1" t="str">
        <f t="shared" si="789"/>
        <v>FALSE</v>
      </c>
      <c r="BL1750" t="str">
        <f t="shared" si="790"/>
        <v>FALSE</v>
      </c>
      <c r="BM1750" s="1" t="b">
        <v>0</v>
      </c>
      <c r="BN1750" s="1" t="b">
        <v>1</v>
      </c>
      <c r="BO1750" s="1">
        <f t="shared" si="794"/>
        <v>16</v>
      </c>
      <c r="BP1750" s="1" t="s">
        <v>7369</v>
      </c>
      <c r="BQ1750" s="1" cm="1">
        <f t="array" ref="BQ1750">_xlfn.IFS(BP1750="None Known",0, LEN(BP1750)&gt;500, 5,LEN(BP1750)&gt;400, 4, LEN(BP1750)&gt;300, 3, LEN(BP1750)&gt;200, 2, LEN(BP1750)&gt;1, 1)</f>
        <v>3</v>
      </c>
      <c r="BR1750" s="1" t="s">
        <v>7370</v>
      </c>
      <c r="BS1750" s="1">
        <v>4</v>
      </c>
      <c r="BT1750" s="1" t="s">
        <v>7371</v>
      </c>
      <c r="BU1750" s="1">
        <v>1</v>
      </c>
      <c r="BV1750" s="1" t="s">
        <v>7372</v>
      </c>
      <c r="BW1750" s="1" t="s">
        <v>102</v>
      </c>
      <c r="BX1750" s="1"/>
      <c r="BY1750" t="str">
        <f>_xlfn.XLOOKUP($B1750,Img_lookup!A:A,Img_lookup!B:B, "Not available")</f>
        <v>97a3e6e6-95c4-4c40-86d4-595facac05a5</v>
      </c>
      <c r="BZ1750" t="str">
        <f>_xlfn.XLOOKUP($B1750,Img_lookup!A:A,Img_lookup!C:C, "Not available")</f>
        <v>Rumex. Sorrel near Rumex scutatus. Volubilis</v>
      </c>
      <c r="CA1750" t="str">
        <f>_xlfn.XLOOKUP($B1750,Img_lookup!A:A,Img_lookup!D:D, "Not available")</f>
        <v>Mary Gillham Archive Project</v>
      </c>
      <c r="CB1750" t="str">
        <f>_xlfn.XLOOKUP($B1750,Img_lookup!A:A,Img_lookup!E:E, "https://imgur.com/aT5wafe")</f>
        <v>https://api.openverse.engineering/v1/images/97a3e6e6-95c4-4c40-86d4-595facac05a5/thumb/</v>
      </c>
    </row>
    <row r="1751" spans="1:80" ht="196" x14ac:dyDescent="0.15">
      <c r="A1751" s="1" t="s">
        <v>92</v>
      </c>
      <c r="B1751" s="1" t="s">
        <v>9214</v>
      </c>
      <c r="E1751" s="1" t="s">
        <v>9215</v>
      </c>
      <c r="F1751" s="1" t="s">
        <v>6</v>
      </c>
      <c r="G1751" s="1" t="s">
        <v>6</v>
      </c>
      <c r="H1751" s="11" t="str">
        <f t="shared" si="796"/>
        <v>Perennial</v>
      </c>
      <c r="L1751" t="e" cm="1">
        <f t="array" ref="L1751">_xlfn.IFS(J1751+K1751="", "Unknown", J1751+K1751&gt;3, "Large", J1751+K1751&gt;0.5, "Medium", J1751+K1751&gt;0, "Small")</f>
        <v>#N/A</v>
      </c>
      <c r="N1751" cm="1">
        <f t="array" ref="N1751">IF($M1751="",INDEX($M$2:$M$2176,MATCH(1,INDEX(($A$2:$A$2176=$A1751)*($M$2:$M$2176&lt;&gt;""),0),0)),$M1751)</f>
        <v>6</v>
      </c>
      <c r="O1751" s="2" t="str">
        <f t="shared" si="791"/>
        <v>Seasonal outdoors</v>
      </c>
      <c r="P1751" s="1" t="s">
        <v>9216</v>
      </c>
      <c r="R1751" t="str">
        <f t="shared" si="795"/>
        <v>Medium</v>
      </c>
      <c r="W1751"/>
      <c r="AF1751" s="16" t="s">
        <v>24677</v>
      </c>
      <c r="AG1751" s="1" t="str">
        <f t="shared" si="781"/>
        <v xml:space="preserve">Seed </v>
      </c>
      <c r="AH1751" s="2" t="str">
        <f t="shared" si="782"/>
        <v>Sow spring in a cold frame. When they are large enough to handle, prick the seedlings out into individual pots and plant them out in the summer.
Division in spring.</v>
      </c>
      <c r="AI1751" s="1" t="s">
        <v>9217</v>
      </c>
      <c r="AJ1751" s="1" t="s">
        <v>1</v>
      </c>
      <c r="AK1751" s="1" t="s">
        <v>17105</v>
      </c>
      <c r="AL1751" s="1" t="str">
        <f t="shared" si="792"/>
        <v>Unscented</v>
      </c>
      <c r="AM1751" s="1" t="b">
        <v>0</v>
      </c>
      <c r="AN1751" s="1" t="b">
        <v>0</v>
      </c>
      <c r="AO1751" s="1" t="b">
        <v>0</v>
      </c>
      <c r="AP1751" s="5" t="s">
        <v>28</v>
      </c>
      <c r="AQ1751" s="5" t="str">
        <f t="shared" si="783"/>
        <v>Light, Medium, Heavy</v>
      </c>
      <c r="AR1751" s="1" t="s">
        <v>10</v>
      </c>
      <c r="AS1751" s="1" t="str">
        <f t="shared" si="793"/>
        <v>None, Partial</v>
      </c>
      <c r="AT1751" s="1" t="str">
        <f t="shared" si="784"/>
        <v>Partial, Full</v>
      </c>
      <c r="AU1751" s="1" t="s">
        <v>29</v>
      </c>
      <c r="AV1751" s="1" t="str">
        <f t="shared" si="785"/>
        <v>Moist</v>
      </c>
      <c r="AW1751" s="1" t="s">
        <v>12</v>
      </c>
      <c r="AX1751" s="1" t="str">
        <f t="shared" si="786"/>
        <v>Acid, Neutral, Alkaline</v>
      </c>
      <c r="AY1751" s="1" t="b">
        <v>0</v>
      </c>
      <c r="AZ1751" s="1" t="b">
        <v>0</v>
      </c>
      <c r="BA1751" s="1" t="b">
        <v>0</v>
      </c>
      <c r="BC1751" t="str">
        <f t="shared" si="787"/>
        <v>FALSE</v>
      </c>
      <c r="BE1751" t="str">
        <f t="shared" si="788"/>
        <v>FALSE</v>
      </c>
      <c r="BF1751" s="1" t="b">
        <v>1</v>
      </c>
      <c r="BG1751" s="1" t="b">
        <v>0</v>
      </c>
      <c r="BH1751" s="1" t="b">
        <v>0</v>
      </c>
      <c r="BJ1751" s="1" t="str">
        <f t="shared" si="789"/>
        <v>FALSE</v>
      </c>
      <c r="BK1751" s="1" t="s">
        <v>30</v>
      </c>
      <c r="BL1751" t="str">
        <f t="shared" si="790"/>
        <v>FALSE</v>
      </c>
      <c r="BM1751" s="1" t="b">
        <v>0</v>
      </c>
      <c r="BN1751" s="1" t="b">
        <v>0</v>
      </c>
      <c r="BO1751" s="1">
        <f t="shared" si="794"/>
        <v>4</v>
      </c>
      <c r="BP1751" s="1" t="s">
        <v>1799</v>
      </c>
      <c r="BQ1751" s="1" cm="1">
        <f t="array" ref="BQ1751">_xlfn.IFS(BP1751="None Known",0, LEN(BP1751)&gt;500, 5,LEN(BP1751)&gt;400, 4, LEN(BP1751)&gt;300, 3, LEN(BP1751)&gt;200, 2, LEN(BP1751)&gt;1, 1)</f>
        <v>1</v>
      </c>
      <c r="BR1751" s="1" t="s">
        <v>9218</v>
      </c>
      <c r="BS1751" s="1">
        <v>1</v>
      </c>
      <c r="BT1751" s="1" t="s">
        <v>31</v>
      </c>
      <c r="BU1751" s="1">
        <v>0</v>
      </c>
      <c r="BV1751" s="1" t="s">
        <v>7135</v>
      </c>
      <c r="BW1751" s="1" t="s">
        <v>102</v>
      </c>
      <c r="BX1751" s="1"/>
      <c r="BY1751" t="str">
        <f>_xlfn.XLOOKUP($B1751,Img_lookup!A:A,Img_lookup!B:B, "Not available")</f>
        <v>e26650c1-676d-4af6-aeb0-105723cabe64</v>
      </c>
      <c r="BZ1751" t="str">
        <f>_xlfn.XLOOKUP($B1751,Img_lookup!A:A,Img_lookup!C:C, "Not available")</f>
        <v>Rumex tenuifolius (Wallr.) √Å. L√∂ve</v>
      </c>
      <c r="CA1751" t="str">
        <f>_xlfn.XLOOKUP($B1751,Img_lookup!A:A,Img_lookup!D:D, "Not available")</f>
        <v>Kai Larsen</v>
      </c>
      <c r="CB1751" t="str">
        <f>_xlfn.XLOOKUP($B1751,Img_lookup!A:A,Img_lookup!E:E, "https://imgur.com/aT5wafe")</f>
        <v>https://api.openverse.engineering/v1/images/e26650c1-676d-4af6-aeb0-105723cabe64/thumb/</v>
      </c>
    </row>
    <row r="1752" spans="1:80" ht="13" x14ac:dyDescent="0.15">
      <c r="A1752" s="1" t="s">
        <v>92</v>
      </c>
      <c r="B1752" s="1" t="s">
        <v>4158</v>
      </c>
      <c r="C1752" s="1" t="s">
        <v>4159</v>
      </c>
      <c r="E1752" s="1" t="s">
        <v>4160</v>
      </c>
      <c r="F1752" s="1" t="s">
        <v>85</v>
      </c>
      <c r="G1752" s="1" t="s">
        <v>85</v>
      </c>
      <c r="H1752" s="11" t="str">
        <f t="shared" si="796"/>
        <v>Annual</v>
      </c>
      <c r="L1752" t="e" cm="1">
        <f t="array" ref="L1752">_xlfn.IFS(J1752+K1752="", "Unknown", J1752+K1752&gt;3, "Large", J1752+K1752&gt;0.5, "Medium", J1752+K1752&gt;0, "Small")</f>
        <v>#N/A</v>
      </c>
      <c r="N1752" cm="1">
        <f t="array" ref="N1752">IF($M1752="",INDEX($M$2:$M$2176,MATCH(1,INDEX(($A$2:$A$2176=$A1752)*($M$2:$M$2176&lt;&gt;""),0),0)),$M1752)</f>
        <v>6</v>
      </c>
      <c r="O1752" s="2" t="str">
        <f t="shared" si="791"/>
        <v>Seasonal outdoors</v>
      </c>
      <c r="P1752" s="1" t="s">
        <v>196</v>
      </c>
      <c r="R1752" t="str">
        <f t="shared" si="795"/>
        <v>Medium</v>
      </c>
      <c r="T1752" s="1"/>
      <c r="U1752" s="1"/>
      <c r="V1752" s="1">
        <v>5</v>
      </c>
      <c r="W1752" s="6">
        <f>IF(ISNUMBER(SEARCH("-",V1752)),TRIM(LEFT(V1752,FIND("-",V1752)-1)),V1752)</f>
        <v>5</v>
      </c>
      <c r="X1752" t="str">
        <f>IF(W1752=1, "January", IF(W1752=2, "February", IF(W1752=3, "March", IF(W1752=4, "April", IF(W1752=5, "May", IF(W1752=6, "June", IF(W1752=7, "July", IF(W1752=8, "August", IF(W1752=9, "September", IF(W1752=10, "October", IF(W1752=11, "November", IF(W1752=12, "December", "Other"))))))))))))</f>
        <v>May</v>
      </c>
      <c r="AF1752" s="1" t="s">
        <v>24553</v>
      </c>
      <c r="AG1752" s="1" t="str">
        <f t="shared" si="781"/>
        <v xml:space="preserve">Seed </v>
      </c>
      <c r="AH1752" s="2" t="str">
        <f t="shared" si="782"/>
        <v>Sow spring in a cold frame. When they are large enough to handle, prick the seedlings out into individual pots and plant them out in the summer.</v>
      </c>
      <c r="AI1752" s="1" t="s">
        <v>4161</v>
      </c>
      <c r="AJ1752" s="1" t="s">
        <v>1</v>
      </c>
      <c r="AK1752" s="1" t="s">
        <v>17104</v>
      </c>
      <c r="AL1752" s="1" t="str">
        <f t="shared" si="792"/>
        <v>Unscented</v>
      </c>
      <c r="AM1752" s="1" t="b">
        <v>0</v>
      </c>
      <c r="AN1752" s="1" t="b">
        <v>0</v>
      </c>
      <c r="AO1752" s="1" t="b">
        <v>0</v>
      </c>
      <c r="AP1752" s="5" t="s">
        <v>28</v>
      </c>
      <c r="AQ1752" s="5" t="str">
        <f t="shared" si="783"/>
        <v>Light, Medium, Heavy</v>
      </c>
      <c r="AR1752" s="1" t="s">
        <v>10</v>
      </c>
      <c r="AS1752" s="1" t="str">
        <f t="shared" si="793"/>
        <v>None, Partial</v>
      </c>
      <c r="AT1752" s="1" t="str">
        <f t="shared" si="784"/>
        <v>Partial, Full</v>
      </c>
      <c r="AU1752" s="1" t="s">
        <v>29</v>
      </c>
      <c r="AV1752" s="1" t="str">
        <f t="shared" si="785"/>
        <v>Moist</v>
      </c>
      <c r="AW1752" s="1" t="s">
        <v>12</v>
      </c>
      <c r="AX1752" s="1" t="str">
        <f t="shared" si="786"/>
        <v>Acid, Neutral, Alkaline</v>
      </c>
      <c r="AY1752" s="1" t="b">
        <v>0</v>
      </c>
      <c r="AZ1752" s="1" t="b">
        <v>0</v>
      </c>
      <c r="BA1752" s="1" t="b">
        <v>0</v>
      </c>
      <c r="BC1752" t="str">
        <f t="shared" si="787"/>
        <v>FALSE</v>
      </c>
      <c r="BE1752" t="str">
        <f t="shared" si="788"/>
        <v>FALSE</v>
      </c>
      <c r="BF1752" s="1" t="b">
        <v>0</v>
      </c>
      <c r="BG1752" s="1" t="b">
        <v>0</v>
      </c>
      <c r="BH1752" s="1" t="b">
        <v>0</v>
      </c>
      <c r="BJ1752" s="1" t="str">
        <f t="shared" si="789"/>
        <v>FALSE</v>
      </c>
      <c r="BL1752" t="str">
        <f t="shared" si="790"/>
        <v>FALSE</v>
      </c>
      <c r="BM1752" s="1" t="b">
        <v>0</v>
      </c>
      <c r="BN1752" s="1" t="b">
        <v>0</v>
      </c>
      <c r="BO1752" s="1">
        <f t="shared" si="794"/>
        <v>6</v>
      </c>
      <c r="BP1752" s="1" t="s">
        <v>1799</v>
      </c>
      <c r="BQ1752" s="1" cm="1">
        <f t="array" ref="BQ1752">_xlfn.IFS(BP1752="None Known",0, LEN(BP1752)&gt;500, 5,LEN(BP1752)&gt;400, 4, LEN(BP1752)&gt;300, 3, LEN(BP1752)&gt;200, 2, LEN(BP1752)&gt;1, 1)</f>
        <v>1</v>
      </c>
      <c r="BR1752" s="1" t="s">
        <v>4162</v>
      </c>
      <c r="BS1752" s="1">
        <v>1</v>
      </c>
      <c r="BT1752" s="1" t="s">
        <v>4163</v>
      </c>
      <c r="BU1752" s="1">
        <v>2</v>
      </c>
      <c r="BV1752" s="1" t="s">
        <v>4164</v>
      </c>
      <c r="BW1752" s="1" t="s">
        <v>102</v>
      </c>
      <c r="BX1752" s="1"/>
      <c r="BY1752" t="str">
        <f>_xlfn.XLOOKUP($B1752,Img_lookup!A:A,Img_lookup!B:B, "Not available")</f>
        <v>c894891b-8e53-42a8-93d3-0ddfea8c5659</v>
      </c>
      <c r="BZ1752" t="str">
        <f>_xlfn.XLOOKUP($B1752,Img_lookup!A:A,Img_lookup!C:C, "Not available")</f>
        <v>DSC_1714 bladder dock (Rumex vesicarius), south of Pimba, South Australia</v>
      </c>
      <c r="CA1752" t="str">
        <f>_xlfn.XLOOKUP($B1752,Img_lookup!A:A,Img_lookup!D:D, "Not available")</f>
        <v>JohnJennings995</v>
      </c>
      <c r="CB1752" t="str">
        <f>_xlfn.XLOOKUP($B1752,Img_lookup!A:A,Img_lookup!E:E, "https://imgur.com/aT5wafe")</f>
        <v>https://api.openverse.engineering/v1/images/c894891b-8e53-42a8-93d3-0ddfea8c5659/thumb/</v>
      </c>
    </row>
    <row r="1753" spans="1:80" ht="409.6" x14ac:dyDescent="0.15">
      <c r="A1753" s="1" t="s">
        <v>15530</v>
      </c>
      <c r="B1753" s="1" t="s">
        <v>15531</v>
      </c>
      <c r="C1753" s="1" t="s">
        <v>15532</v>
      </c>
      <c r="E1753" s="1" t="s">
        <v>15533</v>
      </c>
      <c r="F1753" s="1" t="s">
        <v>22</v>
      </c>
      <c r="G1753" s="1" t="s">
        <v>22</v>
      </c>
      <c r="H1753" s="11" t="str">
        <f t="shared" si="796"/>
        <v>Perennial</v>
      </c>
      <c r="I1753" s="1" t="s">
        <v>17108</v>
      </c>
      <c r="J1753" s="1">
        <v>0.75</v>
      </c>
      <c r="K1753" s="1">
        <v>1</v>
      </c>
      <c r="L1753" t="str" cm="1">
        <f t="array" ref="L1753">_xlfn.IFS(J1753+K1753="", "Unknown", J1753+K1753&gt;3, "Large", J1753+K1753&gt;0.5, "Medium", J1753+K1753&gt;0, "Small")</f>
        <v>Medium</v>
      </c>
      <c r="M1753" s="1">
        <v>7</v>
      </c>
      <c r="N1753" cm="1">
        <f t="array" ref="N1753">IF($M1753="",INDEX($M$2:$M$2176,MATCH(1,INDEX(($A$2:$A$2176=$A1753)*($M$2:$M$2176&lt;&gt;""),0),0)),$M1753)</f>
        <v>7</v>
      </c>
      <c r="O1753" s="2" t="str">
        <f t="shared" si="791"/>
        <v>Seasonal outdoors</v>
      </c>
      <c r="P1753" s="1" t="s">
        <v>15534</v>
      </c>
      <c r="Q1753" s="1" t="s">
        <v>17111</v>
      </c>
      <c r="R1753" t="str">
        <f t="shared" si="795"/>
        <v>Slow</v>
      </c>
      <c r="S1753" s="1" t="s">
        <v>24</v>
      </c>
      <c r="T1753" s="1" t="str">
        <f t="shared" ref="T1753:T1758" si="797">LEFT(S1753,FIND("-",S1753)-1)</f>
        <v xml:space="preserve">1 </v>
      </c>
      <c r="U1753" s="1" t="str">
        <f t="shared" ref="U1753:U1758" si="798">RIGHT(S1753,FIND("-",S1753)-1)</f>
        <v>12</v>
      </c>
      <c r="V1753" s="1" t="s">
        <v>6748</v>
      </c>
      <c r="W1753" s="6" t="str">
        <f>IF(ISNUMBER(SEARCH("-",V1753)),TRIM(LEFT(V1753,FIND("-",V1753)-1)),V1753)</f>
        <v>1</v>
      </c>
      <c r="X1753" t="str">
        <f>IF(W1753="1", "January", IF(W1753="2", "February", IF(W1753="3", "March", IF(W1753="4", "April", IF(W1753="5", "May", IF(W1753="6", "June", IF(W1753="7", "July", IF(W1753="8", "August", IF(W1753="9", "September", IF(W1753="10", "October", IF(W1753="11", "November", IF(W1753="12", "December", "Other"))))))))))))</f>
        <v>January</v>
      </c>
      <c r="Y1753" s="2" t="str">
        <f>IF(ISNUMBER(SEARCH("-",V1753)),TRIM(RIGHT(V1753,LEN(V1753)-SEARCH("-",V1753))),V1753)</f>
        <v>4</v>
      </c>
      <c r="Z1753" s="2" t="str">
        <f>IF(Y1753="1", "January", IF(Y1753="2", "February", IF(Y1753="3", "March", IF(Y1753="4", "April", IF(Y1753="5", "May", IF(Y1753="6", "June", IF(Y1753="7", "July", IF(Y1753="8", "August", IF(Y1753="9", "September", IF(Y1753="10", "October", IF(Y1753="11", "November", IF(Y1753="12", "December", "Other"))))))))))))</f>
        <v>April</v>
      </c>
      <c r="AA1753" s="1" t="s">
        <v>15535</v>
      </c>
      <c r="AB1753" s="1" t="str">
        <f>IF(ISNUMBER(SEARCH("-",AA1753)),TRIM(LEFT(AA1753,FIND("-",AA1753)-1)),AA1753)</f>
        <v>8</v>
      </c>
      <c r="AC1753" s="1" t="str">
        <f>IF(AB1753="1", "January", IF(AB1753="2", "February", IF(AB1753="3", "March", IF(AB1753="4", "April", IF(AB1753="5", "May", IF(AB1753="6", "June", IF(AB1753="7", "July", IF(AB1753="8", "August", IF(AB1753="9", "September", IF(AB1753="10", "October", IF(AB1753="11", "November", IF(AB1753="12", "December", "Other"))))))))))))</f>
        <v>August</v>
      </c>
      <c r="AD1753" s="1" t="str">
        <f>IF(ISNUMBER(SEARCH("-",AA1753)),TRIM(RIGHT(AA1753,LEN(AA1753)-SEARCH("-",AA1753))),AA1753)</f>
        <v>3</v>
      </c>
      <c r="AE1753" s="1" t="str">
        <f>IF(AD1753="1", "January", IF(AD1753="2", "February", IF(AD1753="3", "March", IF(AD1753="4", "April", IF(AD1753="5", "May", IF(AD1753="6", "June", IF(AD1753="7", "July", IF(AD1753="8", "August", IF(AD1753="9", "September", IF(AD1753="10", "October", IF(AD1753="11", "November", IF(AD1753="12", "December", "Other"))))))))))))</f>
        <v>March</v>
      </c>
      <c r="AF1753" s="16" t="s">
        <v>24694</v>
      </c>
      <c r="AG1753" s="1" t="str">
        <f t="shared" si="781"/>
        <v xml:space="preserve">Seed </v>
      </c>
      <c r="AH1753" s="2" t="str">
        <f t="shared" si="782"/>
        <v>Sow the seed thinly in early spring in a cold frame in light shade. The seed germinates better if it is given a period of cold stratification. Germination can be rather slow, sometimes taking 12 months or more. Grow the seedlings on in the pot in light shade in the greenhouse for their first growing season, giving occasional liquid feeds to ensure they do not suffer nutrient deficiencies. Prick them out into individual pots in the following spring and grow them on for at least another year in the pots before planting them out in early summer. Be very sure to protect the seedlings from slugs[K].
Division as the plant comes into growth in early spring[186]. Larger divisions can be planted out direct into their permanent positions. We have found it best to pot up the smaller divisions and grow them on in a lightly shaded position in a cold frame, planting them out once they are well established in the summer.</v>
      </c>
      <c r="AI1753" s="1" t="s">
        <v>15536</v>
      </c>
      <c r="AJ1753" s="1" t="s">
        <v>53</v>
      </c>
      <c r="AK1753" s="1" t="s">
        <v>17105</v>
      </c>
      <c r="AL1753" s="1" t="str">
        <f t="shared" si="792"/>
        <v>Unscented</v>
      </c>
      <c r="AM1753" s="1" t="b">
        <v>0</v>
      </c>
      <c r="AN1753" s="1" t="b">
        <v>1</v>
      </c>
      <c r="AO1753" s="1" t="b">
        <v>0</v>
      </c>
      <c r="AP1753" s="5" t="s">
        <v>28</v>
      </c>
      <c r="AQ1753" s="5" t="str">
        <f t="shared" si="783"/>
        <v>Light, Medium, Heavy</v>
      </c>
      <c r="AR1753" s="1" t="s">
        <v>1788</v>
      </c>
      <c r="AS1753" s="1" t="str">
        <f t="shared" si="793"/>
        <v>Partial, Full</v>
      </c>
      <c r="AT1753" s="1" t="str">
        <f t="shared" si="784"/>
        <v/>
      </c>
      <c r="AU1753" s="1" t="s">
        <v>11</v>
      </c>
      <c r="AV1753" s="1" t="str">
        <f t="shared" si="785"/>
        <v>Dry, Moist</v>
      </c>
      <c r="AW1753" s="1" t="s">
        <v>12</v>
      </c>
      <c r="AX1753" s="1" t="str">
        <f t="shared" si="786"/>
        <v>Acid, Neutral, Alkaline</v>
      </c>
      <c r="AY1753" s="1" t="b">
        <v>0</v>
      </c>
      <c r="AZ1753" s="1" t="b">
        <v>1</v>
      </c>
      <c r="BA1753" s="1" t="b">
        <v>0</v>
      </c>
      <c r="BC1753" t="str">
        <f t="shared" si="787"/>
        <v>FALSE</v>
      </c>
      <c r="BE1753" t="str">
        <f t="shared" si="788"/>
        <v>FALSE</v>
      </c>
      <c r="BF1753" s="1" t="b">
        <v>1</v>
      </c>
      <c r="BG1753" s="1" t="b">
        <v>1</v>
      </c>
      <c r="BH1753" s="1" t="b">
        <v>1</v>
      </c>
      <c r="BJ1753" s="1" t="str">
        <f t="shared" si="789"/>
        <v>FALSE</v>
      </c>
      <c r="BK1753" s="1" t="s">
        <v>30</v>
      </c>
      <c r="BL1753" t="str">
        <f t="shared" si="790"/>
        <v>FALSE</v>
      </c>
      <c r="BM1753" s="1" t="b">
        <v>0</v>
      </c>
      <c r="BN1753" s="1" t="b">
        <v>0</v>
      </c>
      <c r="BO1753" s="1">
        <f t="shared" si="794"/>
        <v>7</v>
      </c>
      <c r="BP1753" s="1" t="s">
        <v>15537</v>
      </c>
      <c r="BQ1753" s="1" cm="1">
        <f t="array" ref="BQ1753">_xlfn.IFS(BP1753="None Known",0, LEN(BP1753)&gt;500, 5,LEN(BP1753)&gt;400, 4, LEN(BP1753)&gt;300, 3, LEN(BP1753)&gt;200, 2, LEN(BP1753)&gt;1, 1)</f>
        <v>1</v>
      </c>
      <c r="BR1753" s="1" t="s">
        <v>15538</v>
      </c>
      <c r="BS1753" s="1">
        <v>1</v>
      </c>
      <c r="BT1753" s="1" t="s">
        <v>15539</v>
      </c>
      <c r="BU1753" s="1">
        <v>3</v>
      </c>
      <c r="BV1753" s="1" t="s">
        <v>15540</v>
      </c>
      <c r="BW1753" s="1" t="s">
        <v>15541</v>
      </c>
      <c r="BX1753" s="1"/>
      <c r="BY1753" t="str">
        <f>_xlfn.XLOOKUP($B1753,Img_lookup!A:A,Img_lookup!B:B, "Not available")</f>
        <v>0484f0c3-cded-4d3f-8104-cbfcb4d1bcd2</v>
      </c>
      <c r="BZ1753" t="str">
        <f>_xlfn.XLOOKUP($B1753,Img_lookup!A:A,Img_lookup!C:C, "Not available")</f>
        <v>Burdock (Arctium lappa), Common Broom (Cytisus scoparius), Black Bryony (Dioscorea communis), and Butcher's Broom (Ruscus aculeatus).</v>
      </c>
      <c r="CA1753" t="str">
        <f>_xlfn.XLOOKUP($B1753,Img_lookup!A:A,Img_lookup!D:D, "Not available")</f>
        <v>Swallowtail Garden Seeds</v>
      </c>
      <c r="CB1753" t="str">
        <f>_xlfn.XLOOKUP($B1753,Img_lookup!A:A,Img_lookup!E:E, "https://imgur.com/aT5wafe")</f>
        <v>https://api.openverse.engineering/v1/images/0484f0c3-cded-4d3f-8104-cbfcb4d1bcd2/thumb/</v>
      </c>
    </row>
    <row r="1754" spans="1:80" ht="384" x14ac:dyDescent="0.15">
      <c r="A1754" s="1" t="s">
        <v>752</v>
      </c>
      <c r="B1754" s="1" t="s">
        <v>9075</v>
      </c>
      <c r="C1754" s="1" t="s">
        <v>9076</v>
      </c>
      <c r="D1754" s="1" t="s">
        <v>9077</v>
      </c>
      <c r="E1754" s="1" t="s">
        <v>339</v>
      </c>
      <c r="F1754" s="1" t="s">
        <v>22</v>
      </c>
      <c r="G1754" s="1" t="s">
        <v>22</v>
      </c>
      <c r="H1754" s="11" t="str">
        <f t="shared" si="796"/>
        <v>Perennial</v>
      </c>
      <c r="I1754" s="1" t="s">
        <v>17108</v>
      </c>
      <c r="J1754" s="1">
        <v>0.75</v>
      </c>
      <c r="L1754" t="str" cm="1">
        <f t="array" ref="L1754">_xlfn.IFS(J1754+K1754="", "Unknown", J1754+K1754&gt;3, "Large", J1754+K1754&gt;0.5, "Medium", J1754+K1754&gt;0, "Small")</f>
        <v>Medium</v>
      </c>
      <c r="M1754" s="1">
        <v>8</v>
      </c>
      <c r="N1754" cm="1">
        <f t="array" ref="N1754">IF($M1754="",INDEX($M$2:$M$2176,MATCH(1,INDEX(($A$2:$A$2176=$A1754)*($M$2:$M$2176&lt;&gt;""),0),0)),$M1754)</f>
        <v>8</v>
      </c>
      <c r="O1754" s="2" t="str">
        <f t="shared" si="791"/>
        <v>Grown indoors</v>
      </c>
      <c r="P1754" s="1" t="s">
        <v>9078</v>
      </c>
      <c r="R1754" t="str">
        <f t="shared" si="795"/>
        <v>Medium</v>
      </c>
      <c r="S1754" s="1" t="s">
        <v>24</v>
      </c>
      <c r="T1754" s="1" t="str">
        <f t="shared" si="797"/>
        <v xml:space="preserve">1 </v>
      </c>
      <c r="U1754" s="1" t="str">
        <f t="shared" si="798"/>
        <v>12</v>
      </c>
      <c r="V1754" s="1" t="s">
        <v>134</v>
      </c>
      <c r="W1754" s="6" t="str">
        <f>IF(ISNUMBER(SEARCH("-",V1754)),TRIM(LEFT(V1754,FIND("-",V1754)-1)),V1754)</f>
        <v>6</v>
      </c>
      <c r="X1754" t="str">
        <f>IF(W1754="1", "January", IF(W1754="2", "February", IF(W1754="3", "March", IF(W1754="4", "April", IF(W1754="5", "May", IF(W1754="6", "June", IF(W1754="7", "July", IF(W1754="8", "August", IF(W1754="9", "September", IF(W1754="10", "October", IF(W1754="11", "November", IF(W1754="12", "December", "Other"))))))))))))</f>
        <v>June</v>
      </c>
      <c r="Y1754" s="2" t="str">
        <f>IF(ISNUMBER(SEARCH("-",V1754)),TRIM(RIGHT(V1754,LEN(V1754)-SEARCH("-",V1754))),V1754)</f>
        <v>9</v>
      </c>
      <c r="Z1754" s="2" t="str">
        <f>IF(Y1754="1", "January", IF(Y1754="2", "February", IF(Y1754="3", "March", IF(Y1754="4", "April", IF(Y1754="5", "May", IF(Y1754="6", "June", IF(Y1754="7", "July", IF(Y1754="8", "August", IF(Y1754="9", "September", IF(Y1754="10", "October", IF(Y1754="11", "November", IF(Y1754="12", "December", "Other"))))))))))))</f>
        <v>September</v>
      </c>
      <c r="AF1754" s="16" t="s">
        <v>24695</v>
      </c>
      <c r="AG1754" s="1" t="str">
        <f t="shared" si="781"/>
        <v xml:space="preserve">Seed </v>
      </c>
      <c r="AH1754" s="2" t="str">
        <f t="shared" si="782"/>
        <v>Sow spring in a greenhouse.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July/August in a frame.</v>
      </c>
      <c r="AI1754" s="1" t="s">
        <v>9079</v>
      </c>
      <c r="AJ1754" s="1" t="s">
        <v>53</v>
      </c>
      <c r="AK1754" s="1" t="s">
        <v>17104</v>
      </c>
      <c r="AL1754" s="1" t="str">
        <f t="shared" si="792"/>
        <v>Scented</v>
      </c>
      <c r="AM1754" s="1" t="b">
        <v>1</v>
      </c>
      <c r="AN1754" s="1" t="b">
        <v>0</v>
      </c>
      <c r="AO1754" s="1" t="b">
        <v>0</v>
      </c>
      <c r="AP1754" s="5" t="s">
        <v>28</v>
      </c>
      <c r="AQ1754" s="5" t="str">
        <f t="shared" si="783"/>
        <v>Light, Medium, Heavy</v>
      </c>
      <c r="AR1754" s="1" t="s">
        <v>10</v>
      </c>
      <c r="AS1754" s="1" t="str">
        <f t="shared" si="793"/>
        <v>None, Partial</v>
      </c>
      <c r="AT1754" s="1" t="str">
        <f t="shared" si="784"/>
        <v>Partial, Full</v>
      </c>
      <c r="AU1754" s="1" t="s">
        <v>11</v>
      </c>
      <c r="AV1754" s="1" t="str">
        <f t="shared" si="785"/>
        <v>Dry, Moist</v>
      </c>
      <c r="AW1754" s="1" t="s">
        <v>12</v>
      </c>
      <c r="AX1754" s="1" t="str">
        <f t="shared" si="786"/>
        <v>Acid, Neutral, Alkaline</v>
      </c>
      <c r="AY1754" s="1" t="b">
        <v>0</v>
      </c>
      <c r="AZ1754" s="1" t="b">
        <v>0</v>
      </c>
      <c r="BA1754" s="1" t="b">
        <v>0</v>
      </c>
      <c r="BC1754" t="str">
        <f t="shared" si="787"/>
        <v>FALSE</v>
      </c>
      <c r="BE1754" t="str">
        <f t="shared" si="788"/>
        <v>FALSE</v>
      </c>
      <c r="BF1754" s="1" t="b">
        <v>0</v>
      </c>
      <c r="BG1754" s="1" t="b">
        <v>0</v>
      </c>
      <c r="BH1754" s="1" t="b">
        <v>0</v>
      </c>
      <c r="BJ1754" s="1" t="str">
        <f t="shared" si="789"/>
        <v>FALSE</v>
      </c>
      <c r="BL1754" t="str">
        <f t="shared" si="790"/>
        <v>FALSE</v>
      </c>
      <c r="BM1754" s="1" t="b">
        <v>0</v>
      </c>
      <c r="BN1754" s="1" t="b">
        <v>0</v>
      </c>
      <c r="BO1754" s="1">
        <f t="shared" si="794"/>
        <v>5</v>
      </c>
      <c r="BP1754" s="1" t="s">
        <v>9080</v>
      </c>
      <c r="BQ1754" s="1" cm="1">
        <f t="array" ref="BQ1754">_xlfn.IFS(BP1754="None Known",0, LEN(BP1754)&gt;500, 5,LEN(BP1754)&gt;400, 4, LEN(BP1754)&gt;300, 3, LEN(BP1754)&gt;200, 2, LEN(BP1754)&gt;1, 1)</f>
        <v>1</v>
      </c>
      <c r="BR1754" s="1" t="s">
        <v>9081</v>
      </c>
      <c r="BS1754" s="1">
        <v>1</v>
      </c>
      <c r="BT1754" s="1" t="s">
        <v>9082</v>
      </c>
      <c r="BU1754" s="1">
        <v>1</v>
      </c>
      <c r="BV1754" s="1" t="s">
        <v>9083</v>
      </c>
      <c r="BW1754" s="1" t="s">
        <v>31</v>
      </c>
      <c r="BX1754" s="1"/>
      <c r="BY1754" t="str">
        <f>_xlfn.XLOOKUP($B1754,Img_lookup!A:A,Img_lookup!B:B, "Not available")</f>
        <v>1cd1c7a1-2f93-41d6-8f3b-50d7341b699b</v>
      </c>
      <c r="BZ1754" t="str">
        <f>_xlfn.XLOOKUP($B1754,Img_lookup!A:A,Img_lookup!C:C, "Not available")</f>
        <v>Rue d'Orient et des Antilles - Ruta chalepensis n425 w1150 (10559091365).jpg</v>
      </c>
      <c r="CA1754" t="str">
        <f>_xlfn.XLOOKUP($B1754,Img_lookup!A:A,Img_lookup!D:D, "Not available")</f>
        <v>Biodiversity Heritage Library</v>
      </c>
      <c r="CB1754" t="str">
        <f>_xlfn.XLOOKUP($B1754,Img_lookup!A:A,Img_lookup!E:E, "https://imgur.com/aT5wafe")</f>
        <v>https://api.openverse.engineering/v1/images/1cd1c7a1-2f93-41d6-8f3b-50d7341b699b/thumb/</v>
      </c>
    </row>
    <row r="1755" spans="1:80" ht="409.6" x14ac:dyDescent="0.15">
      <c r="A1755" s="1" t="s">
        <v>752</v>
      </c>
      <c r="B1755" s="1" t="s">
        <v>6958</v>
      </c>
      <c r="C1755" s="1" t="s">
        <v>6959</v>
      </c>
      <c r="E1755" s="1" t="s">
        <v>434</v>
      </c>
      <c r="F1755" s="1" t="s">
        <v>22</v>
      </c>
      <c r="G1755" s="1" t="s">
        <v>22</v>
      </c>
      <c r="H1755" s="11" t="str">
        <f t="shared" si="796"/>
        <v>Perennial</v>
      </c>
      <c r="I1755" s="1" t="s">
        <v>17108</v>
      </c>
      <c r="J1755" s="1">
        <v>0.5</v>
      </c>
      <c r="K1755" s="1">
        <v>0.5</v>
      </c>
      <c r="L1755" t="str" cm="1">
        <f t="array" ref="L1755">_xlfn.IFS(J1755+K1755="", "Unknown", J1755+K1755&gt;3, "Large", J1755+K1755&gt;0.5, "Medium", J1755+K1755&gt;0, "Small")</f>
        <v>Medium</v>
      </c>
      <c r="M1755" s="1">
        <v>5</v>
      </c>
      <c r="N1755" cm="1">
        <f t="array" ref="N1755">IF($M1755="",INDEX($M$2:$M$2176,MATCH(1,INDEX(($A$2:$A$2176=$A1755)*($M$2:$M$2176&lt;&gt;""),0),0)),$M1755)</f>
        <v>5</v>
      </c>
      <c r="O1755" s="2" t="str">
        <f t="shared" si="791"/>
        <v>Seasonal outdoors</v>
      </c>
      <c r="P1755" s="1" t="s">
        <v>6960</v>
      </c>
      <c r="R1755" t="str">
        <f t="shared" si="795"/>
        <v>Medium</v>
      </c>
      <c r="S1755" s="1" t="s">
        <v>24</v>
      </c>
      <c r="T1755" s="1" t="str">
        <f t="shared" si="797"/>
        <v xml:space="preserve">1 </v>
      </c>
      <c r="U1755" s="1" t="str">
        <f t="shared" si="798"/>
        <v>12</v>
      </c>
      <c r="V1755" s="1" t="s">
        <v>134</v>
      </c>
      <c r="W1755" s="6" t="str">
        <f>IF(ISNUMBER(SEARCH("-",V1755)),TRIM(LEFT(V1755,FIND("-",V1755)-1)),V1755)</f>
        <v>6</v>
      </c>
      <c r="X1755" t="str">
        <f>IF(W1755="1", "January", IF(W1755="2", "February", IF(W1755="3", "March", IF(W1755="4", "April", IF(W1755="5", "May", IF(W1755="6", "June", IF(W1755="7", "July", IF(W1755="8", "August", IF(W1755="9", "September", IF(W1755="10", "October", IF(W1755="11", "November", IF(W1755="12", "December", "Other"))))))))))))</f>
        <v>June</v>
      </c>
      <c r="Y1755" s="2" t="str">
        <f>IF(ISNUMBER(SEARCH("-",V1755)),TRIM(RIGHT(V1755,LEN(V1755)-SEARCH("-",V1755))),V1755)</f>
        <v>9</v>
      </c>
      <c r="Z1755" s="2" t="str">
        <f>IF(Y1755="1", "January", IF(Y1755="2", "February", IF(Y1755="3", "March", IF(Y1755="4", "April", IF(Y1755="5", "May", IF(Y1755="6", "June", IF(Y1755="7", "July", IF(Y1755="8", "August", IF(Y1755="9", "September", IF(Y1755="10", "October", IF(Y1755="11", "November", IF(Y1755="12", "December", "Other"))))))))))))</f>
        <v>September</v>
      </c>
      <c r="AA1755" s="1" t="s">
        <v>135</v>
      </c>
      <c r="AB1755" s="1" t="str">
        <f>IF(ISNUMBER(SEARCH("-",AA1755)),TRIM(LEFT(AA1755,FIND("-",AA1755)-1)),AA1755)</f>
        <v>8</v>
      </c>
      <c r="AC1755" s="1" t="str">
        <f>IF(AB1755="1", "January", IF(AB1755="2", "February", IF(AB1755="3", "March", IF(AB1755="4", "April", IF(AB1755="5", "May", IF(AB1755="6", "June", IF(AB1755="7", "July", IF(AB1755="8", "August", IF(AB1755="9", "September", IF(AB1755="10", "October", IF(AB1755="11", "November", IF(AB1755="12", "December", "Other"))))))))))))</f>
        <v>August</v>
      </c>
      <c r="AD1755" s="1" t="str">
        <f>IF(ISNUMBER(SEARCH("-",AA1755)),TRIM(RIGHT(AA1755,LEN(AA1755)-SEARCH("-",AA1755))),AA1755)</f>
        <v>10</v>
      </c>
      <c r="AE1755" s="1" t="str">
        <f>IF(AD1755="1", "January", IF(AD1755="2", "February", IF(AD1755="3", "March", IF(AD1755="4", "April", IF(AD1755="5", "May", IF(AD1755="6", "June", IF(AD1755="7", "July", IF(AD1755="8", "August", IF(AD1755="9", "September", IF(AD1755="10", "October", IF(AD1755="11", "November", IF(AD1755="12", "December", "Other"))))))))))))</f>
        <v>October</v>
      </c>
      <c r="AF1755" s="16" t="s">
        <v>24188</v>
      </c>
      <c r="AG1755" s="1" t="str">
        <f t="shared" si="781"/>
        <v xml:space="preserve">Seed </v>
      </c>
      <c r="AH1755" s="2" t="str">
        <f t="shared" si="782"/>
        <v>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v>
      </c>
      <c r="AI1755" s="1" t="s">
        <v>6961</v>
      </c>
      <c r="AK1755" s="1" t="s">
        <v>17104</v>
      </c>
      <c r="AL1755" s="1" t="str">
        <f t="shared" si="792"/>
        <v>Scented</v>
      </c>
      <c r="AM1755" s="1" t="b">
        <v>1</v>
      </c>
      <c r="AN1755" s="1" t="b">
        <v>0</v>
      </c>
      <c r="AO1755" s="1" t="b">
        <v>0</v>
      </c>
      <c r="AP1755" s="5" t="s">
        <v>28</v>
      </c>
      <c r="AQ1755" s="5" t="str">
        <f t="shared" si="783"/>
        <v>Light, Medium, Heavy</v>
      </c>
      <c r="AR1755" s="1" t="s">
        <v>10</v>
      </c>
      <c r="AS1755" s="1" t="str">
        <f t="shared" si="793"/>
        <v>None, Partial</v>
      </c>
      <c r="AT1755" s="1" t="str">
        <f t="shared" si="784"/>
        <v>Partial, Full</v>
      </c>
      <c r="AU1755" s="1" t="s">
        <v>11</v>
      </c>
      <c r="AV1755" s="1" t="str">
        <f t="shared" si="785"/>
        <v>Dry, Moist</v>
      </c>
      <c r="AW1755" s="1" t="s">
        <v>12</v>
      </c>
      <c r="AX1755" s="1" t="str">
        <f t="shared" si="786"/>
        <v>Acid, Neutral, Alkaline</v>
      </c>
      <c r="AY1755" s="1" t="b">
        <v>0</v>
      </c>
      <c r="AZ1755" s="1" t="b">
        <v>0</v>
      </c>
      <c r="BA1755" s="1" t="b">
        <v>0</v>
      </c>
      <c r="BC1755" t="str">
        <f t="shared" si="787"/>
        <v>FALSE</v>
      </c>
      <c r="BE1755" t="str">
        <f t="shared" si="788"/>
        <v>FALSE</v>
      </c>
      <c r="BF1755" s="1" t="b">
        <v>1</v>
      </c>
      <c r="BG1755" s="1" t="b">
        <v>0</v>
      </c>
      <c r="BH1755" s="1" t="b">
        <v>1</v>
      </c>
      <c r="BI1755" s="1" t="s">
        <v>30</v>
      </c>
      <c r="BJ1755" s="1" t="str">
        <f t="shared" si="789"/>
        <v>FALSE</v>
      </c>
      <c r="BL1755" t="str">
        <f t="shared" si="790"/>
        <v>FALSE</v>
      </c>
      <c r="BM1755" s="1" t="b">
        <v>0</v>
      </c>
      <c r="BN1755" s="1" t="b">
        <v>0</v>
      </c>
      <c r="BO1755" s="1">
        <f t="shared" si="794"/>
        <v>17</v>
      </c>
      <c r="BP1755" s="1" t="s">
        <v>6962</v>
      </c>
      <c r="BQ1755" s="1" cm="1">
        <f t="array" ref="BQ1755">_xlfn.IFS(BP1755="None Known",0, LEN(BP1755)&gt;500, 5,LEN(BP1755)&gt;400, 4, LEN(BP1755)&gt;300, 3, LEN(BP1755)&gt;200, 2, LEN(BP1755)&gt;1, 1)</f>
        <v>5</v>
      </c>
      <c r="BR1755" s="1" t="s">
        <v>6963</v>
      </c>
      <c r="BS1755" s="1">
        <v>3</v>
      </c>
      <c r="BT1755" s="1" t="s">
        <v>6964</v>
      </c>
      <c r="BU1755" s="1">
        <v>3</v>
      </c>
      <c r="BV1755" s="1" t="s">
        <v>6965</v>
      </c>
      <c r="BW1755" s="1" t="s">
        <v>6966</v>
      </c>
      <c r="BX1755" s="1"/>
      <c r="BY1755" t="str">
        <f>_xlfn.XLOOKUP($B1755,Img_lookup!A:A,Img_lookup!B:B, "Not available")</f>
        <v>52c87218-4d24-46c1-87bb-285b2b35c939</v>
      </c>
      <c r="BZ1755" t="str">
        <f>_xlfn.XLOOKUP($B1755,Img_lookup!A:A,Img_lookup!C:C, "Not available")</f>
        <v>Rue, Common Rue, Herb of Grace, Sadab. Ruta graveolens. Ruta, from the Greek reuo (to set free), for its reputation for treating various diseases. Hippocrates highly recommended the use of Rue. Moninckx atlas, vol. 8: t. 49 (1682-1709)</v>
      </c>
      <c r="CA1755" t="str">
        <f>_xlfn.XLOOKUP($B1755,Img_lookup!A:A,Img_lookup!D:D, "Not available")</f>
        <v>Swallowtail Garden Seeds</v>
      </c>
      <c r="CB1755" t="str">
        <f>_xlfn.XLOOKUP($B1755,Img_lookup!A:A,Img_lookup!E:E, "https://imgur.com/aT5wafe")</f>
        <v>https://api.openverse.engineering/v1/images/52c87218-4d24-46c1-87bb-285b2b35c939/thumb/</v>
      </c>
    </row>
    <row r="1756" spans="1:80" ht="409.6" x14ac:dyDescent="0.15">
      <c r="A1756" s="1" t="s">
        <v>752</v>
      </c>
      <c r="B1756" s="1" t="s">
        <v>16305</v>
      </c>
      <c r="C1756" s="1" t="s">
        <v>16306</v>
      </c>
      <c r="E1756" s="1" t="s">
        <v>16307</v>
      </c>
      <c r="F1756" s="1" t="s">
        <v>22</v>
      </c>
      <c r="G1756" s="1" t="s">
        <v>22</v>
      </c>
      <c r="H1756" s="11" t="str">
        <f t="shared" si="796"/>
        <v>Perennial</v>
      </c>
      <c r="I1756" s="1" t="s">
        <v>17108</v>
      </c>
      <c r="J1756" s="1">
        <v>0.30000001199999998</v>
      </c>
      <c r="L1756" t="str" cm="1">
        <f t="array" ref="L1756">_xlfn.IFS(J1756+K1756="", "Unknown", J1756+K1756&gt;3, "Large", J1756+K1756&gt;0.5, "Medium", J1756+K1756&gt;0, "Small")</f>
        <v>Small</v>
      </c>
      <c r="M1756" s="1">
        <v>7</v>
      </c>
      <c r="N1756" cm="1">
        <f t="array" ref="N1756">IF($M1756="",INDEX($M$2:$M$2176,MATCH(1,INDEX(($A$2:$A$2176=$A1756)*($M$2:$M$2176&lt;&gt;""),0),0)),$M1756)</f>
        <v>7</v>
      </c>
      <c r="O1756" s="2" t="str">
        <f t="shared" si="791"/>
        <v>Seasonal outdoors</v>
      </c>
      <c r="P1756" s="1" t="s">
        <v>16308</v>
      </c>
      <c r="R1756" t="str">
        <f t="shared" si="795"/>
        <v>Medium</v>
      </c>
      <c r="S1756" s="1" t="s">
        <v>24</v>
      </c>
      <c r="T1756" s="1" t="str">
        <f t="shared" si="797"/>
        <v xml:space="preserve">1 </v>
      </c>
      <c r="U1756" s="1" t="str">
        <f t="shared" si="798"/>
        <v>12</v>
      </c>
      <c r="W1756"/>
      <c r="AF1756" s="16" t="s">
        <v>24188</v>
      </c>
      <c r="AG1756" s="1" t="str">
        <f t="shared" si="781"/>
        <v xml:space="preserve">Seed </v>
      </c>
      <c r="AH1756" s="2" t="str">
        <f t="shared" si="782"/>
        <v>Best sown as soon as it is ripe in a cold frame[200], it can also be sown in early to mid spring in a cold frame[14, 27]. When they are large enough to handle, prick the seedlings out into individual pots and grow them on in the greenhouse for their first winter. Plant them out into their permanent positions in late spring or early summer, after the last expected frosts.
Cuttings of young shoots in late spring[1].
Cuttings of half-ripe wood, July/August in a frame[200]. Very easy[K].
Layering in early summer. Old plants often self-layer[200].</v>
      </c>
      <c r="AI1756" s="1" t="s">
        <v>16309</v>
      </c>
      <c r="AJ1756" s="1" t="s">
        <v>53</v>
      </c>
      <c r="AK1756" s="1" t="s">
        <v>17104</v>
      </c>
      <c r="AL1756" s="1" t="str">
        <f t="shared" si="792"/>
        <v>Scented</v>
      </c>
      <c r="AM1756" s="1" t="b">
        <v>1</v>
      </c>
      <c r="AN1756" s="1" t="b">
        <v>0</v>
      </c>
      <c r="AO1756" s="1" t="b">
        <v>0</v>
      </c>
      <c r="AP1756" s="5" t="s">
        <v>28</v>
      </c>
      <c r="AQ1756" s="5" t="str">
        <f t="shared" si="783"/>
        <v>Light, Medium, Heavy</v>
      </c>
      <c r="AR1756" s="1" t="s">
        <v>10</v>
      </c>
      <c r="AS1756" s="1" t="str">
        <f t="shared" si="793"/>
        <v>None, Partial</v>
      </c>
      <c r="AT1756" s="1" t="str">
        <f t="shared" si="784"/>
        <v>Partial, Full</v>
      </c>
      <c r="AU1756" s="1" t="s">
        <v>11</v>
      </c>
      <c r="AV1756" s="1" t="str">
        <f t="shared" si="785"/>
        <v>Dry, Moist</v>
      </c>
      <c r="AW1756" s="1" t="s">
        <v>12</v>
      </c>
      <c r="AX1756" s="1" t="str">
        <f t="shared" si="786"/>
        <v>Acid, Neutral, Alkaline</v>
      </c>
      <c r="AY1756" s="1" t="b">
        <v>0</v>
      </c>
      <c r="AZ1756" s="1" t="b">
        <v>0</v>
      </c>
      <c r="BA1756" s="1" t="b">
        <v>0</v>
      </c>
      <c r="BC1756" t="str">
        <f t="shared" si="787"/>
        <v>FALSE</v>
      </c>
      <c r="BE1756" t="str">
        <f t="shared" si="788"/>
        <v>FALSE</v>
      </c>
      <c r="BF1756" s="1" t="b">
        <v>1</v>
      </c>
      <c r="BG1756" s="1" t="b">
        <v>0</v>
      </c>
      <c r="BH1756" s="1" t="b">
        <v>1</v>
      </c>
      <c r="BJ1756" s="1" t="str">
        <f t="shared" si="789"/>
        <v>FALSE</v>
      </c>
      <c r="BL1756" t="str">
        <f t="shared" si="790"/>
        <v>FALSE</v>
      </c>
      <c r="BM1756" s="1" t="b">
        <v>0</v>
      </c>
      <c r="BN1756" s="1" t="b">
        <v>0</v>
      </c>
      <c r="BO1756" s="1">
        <f t="shared" si="794"/>
        <v>4</v>
      </c>
      <c r="BP1756" s="1" t="s">
        <v>16310</v>
      </c>
      <c r="BQ1756" s="1" cm="1">
        <f t="array" ref="BQ1756">_xlfn.IFS(BP1756="None Known",0, LEN(BP1756)&gt;500, 5,LEN(BP1756)&gt;400, 4, LEN(BP1756)&gt;300, 3, LEN(BP1756)&gt;200, 2, LEN(BP1756)&gt;1, 1)</f>
        <v>1</v>
      </c>
      <c r="BR1756" s="1" t="s">
        <v>9081</v>
      </c>
      <c r="BS1756" s="1">
        <v>1</v>
      </c>
      <c r="BT1756" s="1" t="s">
        <v>31</v>
      </c>
      <c r="BU1756" s="1">
        <v>0</v>
      </c>
      <c r="BV1756" s="1" t="s">
        <v>5138</v>
      </c>
      <c r="BW1756" s="1" t="s">
        <v>16311</v>
      </c>
      <c r="BX1756" s="1"/>
      <c r="BY1756" t="str">
        <f>_xlfn.XLOOKUP($B1756,Img_lookup!A:A,Img_lookup!B:B, "Not available")</f>
        <v>fccb7c4b-87dc-493f-9155-f930063afa98</v>
      </c>
      <c r="BZ1756" t="str">
        <f>_xlfn.XLOOKUP($B1756,Img_lookup!A:A,Img_lookup!C:C, "Not available")</f>
        <v>Ruta montana (L.) L.</v>
      </c>
      <c r="CA1756" t="str">
        <f>_xlfn.XLOOKUP($B1756,Img_lookup!A:A,Img_lookup!D:D, "Not available")</f>
        <v>Abdul Grant</v>
      </c>
      <c r="CB1756" t="str">
        <f>_xlfn.XLOOKUP($B1756,Img_lookup!A:A,Img_lookup!E:E, "https://imgur.com/aT5wafe")</f>
        <v>https://api.openverse.engineering/v1/images/fccb7c4b-87dc-493f-9155-f930063afa98/thumb/</v>
      </c>
    </row>
    <row r="1757" spans="1:80" ht="13" x14ac:dyDescent="0.15">
      <c r="A1757" s="1" t="s">
        <v>2556</v>
      </c>
      <c r="B1757" s="1" t="s">
        <v>6873</v>
      </c>
      <c r="C1757" s="1" t="s">
        <v>6874</v>
      </c>
      <c r="D1757" s="1" t="s">
        <v>6875</v>
      </c>
      <c r="E1757" s="1" t="s">
        <v>6876</v>
      </c>
      <c r="F1757" s="1" t="s">
        <v>62</v>
      </c>
      <c r="G1757" s="1" t="s">
        <v>62</v>
      </c>
      <c r="H1757" s="11" t="str">
        <f t="shared" si="796"/>
        <v>Perennial</v>
      </c>
      <c r="I1757" s="1" t="s">
        <v>17108</v>
      </c>
      <c r="J1757" s="1">
        <v>10</v>
      </c>
      <c r="K1757" s="1">
        <v>4</v>
      </c>
      <c r="L1757" t="str" cm="1">
        <f t="array" ref="L1757">_xlfn.IFS(J1757+K1757="", "Unknown", J1757+K1757&gt;3, "Large", J1757+K1757&gt;0.5, "Medium", J1757+K1757&gt;0, "Small")</f>
        <v>Large</v>
      </c>
      <c r="M1757" s="1">
        <v>8</v>
      </c>
      <c r="N1757" cm="1">
        <f t="array" ref="N1757">IF($M1757="",INDEX($M$2:$M$2176,MATCH(1,INDEX(($A$2:$A$2176=$A1757)*($M$2:$M$2176&lt;&gt;""),0),0)),$M1757)</f>
        <v>8</v>
      </c>
      <c r="O1757" s="2" t="str">
        <f t="shared" si="791"/>
        <v>Grown indoors</v>
      </c>
      <c r="P1757" s="1" t="s">
        <v>6877</v>
      </c>
      <c r="Q1757" s="1" t="s">
        <v>17111</v>
      </c>
      <c r="R1757" t="str">
        <f t="shared" si="795"/>
        <v>Slow</v>
      </c>
      <c r="S1757" s="1" t="s">
        <v>24</v>
      </c>
      <c r="T1757" s="1" t="str">
        <f t="shared" si="797"/>
        <v xml:space="preserve">1 </v>
      </c>
      <c r="U1757" s="1" t="str">
        <f t="shared" si="798"/>
        <v>12</v>
      </c>
      <c r="W1757"/>
      <c r="AF1757" s="1" t="s">
        <v>24189</v>
      </c>
      <c r="AG1757" s="1" t="str">
        <f t="shared" si="781"/>
        <v xml:space="preserve">Seed </v>
      </c>
      <c r="AH1757" s="2" t="str">
        <f t="shared" si="782"/>
        <v>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I1757" s="1" t="s">
        <v>6878</v>
      </c>
      <c r="AK1757" s="1" t="s">
        <v>17104</v>
      </c>
      <c r="AL1757" s="1" t="str">
        <f t="shared" si="792"/>
        <v>Unscented</v>
      </c>
      <c r="AM1757" s="1" t="b">
        <v>0</v>
      </c>
      <c r="AN1757" s="1" t="b">
        <v>0</v>
      </c>
      <c r="AO1757" s="1" t="b">
        <v>0</v>
      </c>
      <c r="AP1757" s="5" t="s">
        <v>28</v>
      </c>
      <c r="AQ1757" s="5" t="str">
        <f t="shared" si="783"/>
        <v>Light, Medium, Heavy</v>
      </c>
      <c r="AR1757" s="1" t="s">
        <v>30</v>
      </c>
      <c r="AS1757" s="1" t="str">
        <f t="shared" si="793"/>
        <v>None</v>
      </c>
      <c r="AT1757" s="1" t="str">
        <f t="shared" si="784"/>
        <v>Full</v>
      </c>
      <c r="AU1757" s="1" t="s">
        <v>29</v>
      </c>
      <c r="AV1757" s="1" t="str">
        <f t="shared" si="785"/>
        <v>Moist</v>
      </c>
      <c r="AW1757" s="1" t="s">
        <v>12</v>
      </c>
      <c r="AX1757" s="1" t="str">
        <f t="shared" si="786"/>
        <v>Acid, Neutral, Alkaline</v>
      </c>
      <c r="AY1757" s="1" t="b">
        <v>0</v>
      </c>
      <c r="AZ1757" s="1" t="b">
        <v>0</v>
      </c>
      <c r="BA1757" s="1" t="b">
        <v>0</v>
      </c>
      <c r="BB1757" s="1" t="s">
        <v>29</v>
      </c>
      <c r="BC1757" t="str">
        <f t="shared" si="787"/>
        <v>TRUE</v>
      </c>
      <c r="BE1757" t="str">
        <f t="shared" si="788"/>
        <v>FALSE</v>
      </c>
      <c r="BF1757" s="1" t="b">
        <v>0</v>
      </c>
      <c r="BG1757" s="1" t="b">
        <v>0</v>
      </c>
      <c r="BH1757" s="1" t="b">
        <v>0</v>
      </c>
      <c r="BI1757" s="1" t="s">
        <v>77</v>
      </c>
      <c r="BJ1757" s="1" t="str">
        <f t="shared" si="789"/>
        <v>TRUE</v>
      </c>
      <c r="BL1757" t="str">
        <f t="shared" si="790"/>
        <v>FALSE</v>
      </c>
      <c r="BM1757" s="1" t="b">
        <v>0</v>
      </c>
      <c r="BN1757" s="1" t="b">
        <v>0</v>
      </c>
      <c r="BO1757" s="1">
        <f t="shared" si="794"/>
        <v>11</v>
      </c>
      <c r="BP1757" s="1" t="s">
        <v>6879</v>
      </c>
      <c r="BQ1757" s="1" cm="1">
        <f t="array" ref="BQ1757">_xlfn.IFS(BP1757="None Known",0, LEN(BP1757)&gt;500, 5,LEN(BP1757)&gt;400, 4, LEN(BP1757)&gt;300, 3, LEN(BP1757)&gt;200, 2, LEN(BP1757)&gt;1, 1)</f>
        <v>5</v>
      </c>
      <c r="BR1757" s="1" t="s">
        <v>6880</v>
      </c>
      <c r="BS1757" s="1">
        <v>2</v>
      </c>
      <c r="BT1757" s="1" t="s">
        <v>31</v>
      </c>
      <c r="BU1757" s="1">
        <v>0</v>
      </c>
      <c r="BV1757" s="1" t="s">
        <v>6881</v>
      </c>
      <c r="BW1757" s="1" t="s">
        <v>31</v>
      </c>
      <c r="BX1757" s="1"/>
      <c r="BY1757" t="str">
        <f>_xlfn.XLOOKUP($B1757,Img_lookup!A:A,Img_lookup!B:B, "Not available")</f>
        <v>0e1a6ebd-c3c9-4dcb-b142-4427579d2b41</v>
      </c>
      <c r="BZ1757" t="str">
        <f>_xlfn.XLOOKUP($B1757,Img_lookup!A:A,Img_lookup!C:C, "Not available")</f>
        <v>Sabal mexicana</v>
      </c>
      <c r="CA1757" t="str">
        <f>_xlfn.XLOOKUP($B1757,Img_lookup!A:A,Img_lookup!D:D, "Not available")</f>
        <v>Dick Culbert</v>
      </c>
      <c r="CB1757" t="str">
        <f>_xlfn.XLOOKUP($B1757,Img_lookup!A:A,Img_lookup!E:E, "https://imgur.com/aT5wafe")</f>
        <v>https://api.openverse.engineering/v1/images/0e1a6ebd-c3c9-4dcb-b142-4427579d2b41/thumb/</v>
      </c>
    </row>
    <row r="1758" spans="1:80" ht="13" x14ac:dyDescent="0.15">
      <c r="A1758" s="1" t="s">
        <v>2556</v>
      </c>
      <c r="B1758" s="1" t="s">
        <v>10265</v>
      </c>
      <c r="C1758" s="1" t="s">
        <v>10266</v>
      </c>
      <c r="E1758" s="1" t="s">
        <v>10267</v>
      </c>
      <c r="F1758" s="1" t="s">
        <v>62</v>
      </c>
      <c r="G1758" s="1" t="s">
        <v>62</v>
      </c>
      <c r="H1758" s="11" t="str">
        <f t="shared" si="796"/>
        <v>Perennial</v>
      </c>
      <c r="I1758" s="1" t="s">
        <v>17108</v>
      </c>
      <c r="J1758" s="1">
        <v>6</v>
      </c>
      <c r="K1758" s="1">
        <v>4</v>
      </c>
      <c r="L1758" t="str" cm="1">
        <f t="array" ref="L1758">_xlfn.IFS(J1758+K1758="", "Unknown", J1758+K1758&gt;3, "Large", J1758+K1758&gt;0.5, "Medium", J1758+K1758&gt;0, "Small")</f>
        <v>Large</v>
      </c>
      <c r="M1758" s="1">
        <v>8</v>
      </c>
      <c r="N1758" cm="1">
        <f t="array" ref="N1758">IF($M1758="",INDEX($M$2:$M$2176,MATCH(1,INDEX(($A$2:$A$2176=$A1758)*($M$2:$M$2176&lt;&gt;""),0),0)),$M1758)</f>
        <v>8</v>
      </c>
      <c r="O1758" s="2" t="str">
        <f t="shared" si="791"/>
        <v>Grown indoors</v>
      </c>
      <c r="P1758" s="1" t="s">
        <v>10268</v>
      </c>
      <c r="Q1758" s="1" t="s">
        <v>17111</v>
      </c>
      <c r="R1758" t="str">
        <f t="shared" si="795"/>
        <v>Slow</v>
      </c>
      <c r="S1758" s="1" t="s">
        <v>24</v>
      </c>
      <c r="T1758" s="1" t="str">
        <f t="shared" si="797"/>
        <v xml:space="preserve">1 </v>
      </c>
      <c r="U1758" s="1" t="str">
        <f t="shared" si="798"/>
        <v>12</v>
      </c>
      <c r="V1758" s="1">
        <v>6</v>
      </c>
      <c r="W1758" s="6">
        <f>IF(ISNUMBER(SEARCH("-",V1758)),TRIM(LEFT(V1758,FIND("-",V1758)-1)),V1758)</f>
        <v>6</v>
      </c>
      <c r="X1758" t="str">
        <f>IF(W1758=1, "January", IF(W1758=2, "February", IF(W1758=3, "March", IF(W1758=4, "April", IF(W1758=5, "May", IF(W1758=6, "June", IF(W1758=7, "July", IF(W1758=8, "August", IF(W1758=9, "September", IF(W1758=10, "October", IF(W1758=11, "November", IF(W1758=12, "December", "Other"))))))))))))</f>
        <v>June</v>
      </c>
      <c r="Y1758" s="1"/>
      <c r="Z1758" s="1"/>
      <c r="AA1758" s="1" t="s">
        <v>666</v>
      </c>
      <c r="AB1758" s="1" t="str">
        <f>IF(ISNUMBER(SEARCH("-",AA1758)),TRIM(LEFT(AA1758,FIND("-",AA1758)-1)),AA1758)</f>
        <v>10</v>
      </c>
      <c r="AC1758" s="1" t="str">
        <f>IF(AB1758="1", "January", IF(AB1758="2", "February", IF(AB1758="3", "March", IF(AB1758="4", "April", IF(AB1758="5", "May", IF(AB1758="6", "June", IF(AB1758="7", "July", IF(AB1758="8", "August", IF(AB1758="9", "September", IF(AB1758="10", "October", IF(AB1758="11", "November", IF(AB1758="12", "December", "Other"))))))))))))</f>
        <v>October</v>
      </c>
      <c r="AD1758" s="1" t="str">
        <f>IF(ISNUMBER(SEARCH("-",AA1758)),TRIM(RIGHT(AA1758,LEN(AA1758)-SEARCH("-",AA1758))),AA1758)</f>
        <v>12</v>
      </c>
      <c r="AE1758" s="1" t="str">
        <f>IF(AD1758="1", "January", IF(AD1758="2", "February", IF(AD1758="3", "March", IF(AD1758="4", "April", IF(AD1758="5", "May", IF(AD1758="6", "June", IF(AD1758="7", "July", IF(AD1758="8", "August", IF(AD1758="9", "September", IF(AD1758="10", "October", IF(AD1758="11", "November", IF(AD1758="12", "December", "Other"))))))))))))</f>
        <v>December</v>
      </c>
      <c r="AF1758" s="1" t="s">
        <v>24189</v>
      </c>
      <c r="AG1758" s="1" t="str">
        <f t="shared" si="781"/>
        <v xml:space="preserve">Seed </v>
      </c>
      <c r="AH1758" s="2" t="str">
        <f t="shared" si="782"/>
        <v>Best sown as soon as it is ripe in a warm greenhouse at not less than 24�c[188]. Stored seed is very slow to germinate. Pre-soaking the seed for 24 hours in warm water prior to sowing may shorten the germination time. Plants form a long tap-root some time before forming a shoot. Germination of fresh seed usually takes place in 3 - 4 months at 25�c[138]. As soon as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I1758" s="1" t="s">
        <v>10269</v>
      </c>
      <c r="AK1758" s="1" t="s">
        <v>17104</v>
      </c>
      <c r="AL1758" s="1" t="str">
        <f t="shared" si="792"/>
        <v>Unscented</v>
      </c>
      <c r="AM1758" s="1" t="b">
        <v>0</v>
      </c>
      <c r="AN1758" s="1" t="b">
        <v>0</v>
      </c>
      <c r="AO1758" s="1" t="b">
        <v>0</v>
      </c>
      <c r="AP1758" s="5" t="s">
        <v>28</v>
      </c>
      <c r="AQ1758" s="5" t="str">
        <f t="shared" si="783"/>
        <v>Light, Medium, Heavy</v>
      </c>
      <c r="AR1758" s="1" t="s">
        <v>30</v>
      </c>
      <c r="AS1758" s="1" t="str">
        <f t="shared" si="793"/>
        <v>None</v>
      </c>
      <c r="AT1758" s="1" t="str">
        <f t="shared" si="784"/>
        <v>Full</v>
      </c>
      <c r="AU1758" s="1" t="s">
        <v>29</v>
      </c>
      <c r="AV1758" s="1" t="str">
        <f t="shared" si="785"/>
        <v>Moist</v>
      </c>
      <c r="AW1758" s="1" t="s">
        <v>12</v>
      </c>
      <c r="AX1758" s="1" t="str">
        <f t="shared" si="786"/>
        <v>Acid, Neutral, Alkaline</v>
      </c>
      <c r="AY1758" s="1" t="b">
        <v>0</v>
      </c>
      <c r="AZ1758" s="1" t="b">
        <v>0</v>
      </c>
      <c r="BA1758" s="1" t="b">
        <v>0</v>
      </c>
      <c r="BB1758" s="1" t="s">
        <v>29</v>
      </c>
      <c r="BC1758" t="str">
        <f t="shared" si="787"/>
        <v>TRUE</v>
      </c>
      <c r="BE1758" t="str">
        <f t="shared" si="788"/>
        <v>FALSE</v>
      </c>
      <c r="BF1758" s="1" t="b">
        <v>0</v>
      </c>
      <c r="BG1758" s="1" t="b">
        <v>0</v>
      </c>
      <c r="BH1758" s="1" t="b">
        <v>0</v>
      </c>
      <c r="BJ1758" s="1" t="str">
        <f t="shared" si="789"/>
        <v>FALSE</v>
      </c>
      <c r="BL1758" t="str">
        <f t="shared" si="790"/>
        <v>FALSE</v>
      </c>
      <c r="BM1758" s="1" t="b">
        <v>0</v>
      </c>
      <c r="BN1758" s="1" t="b">
        <v>0</v>
      </c>
      <c r="BO1758" s="1">
        <f t="shared" si="794"/>
        <v>12</v>
      </c>
      <c r="BP1758" s="1" t="s">
        <v>10270</v>
      </c>
      <c r="BQ1758" s="1" cm="1">
        <f t="array" ref="BQ1758">_xlfn.IFS(BP1758="None Known",0, LEN(BP1758)&gt;500, 5,LEN(BP1758)&gt;400, 4, LEN(BP1758)&gt;300, 3, LEN(BP1758)&gt;200, 2, LEN(BP1758)&gt;1, 1)</f>
        <v>5</v>
      </c>
      <c r="BR1758" s="1" t="s">
        <v>10271</v>
      </c>
      <c r="BS1758" s="1">
        <v>2</v>
      </c>
      <c r="BT1758" s="1" t="s">
        <v>10272</v>
      </c>
      <c r="BU1758" s="1">
        <v>1</v>
      </c>
      <c r="BV1758" s="1" t="s">
        <v>10273</v>
      </c>
      <c r="BW1758" s="1" t="s">
        <v>31</v>
      </c>
      <c r="BX1758" s="1"/>
      <c r="BY1758" t="str">
        <f>_xlfn.XLOOKUP($B1758,Img_lookup!A:A,Img_lookup!B:B, "Not available")</f>
        <v>38fc121f-eabb-471c-a0d4-38864f808b29</v>
      </c>
      <c r="BZ1758" t="str">
        <f>_xlfn.XLOOKUP($B1758,Img_lookup!A:A,Img_lookup!C:C, "Not available")</f>
        <v>Cabbage Palm (Sabal palmetto)</v>
      </c>
      <c r="CA1758" t="str">
        <f>_xlfn.XLOOKUP($B1758,Img_lookup!A:A,Img_lookup!D:D, "Not available")</f>
        <v>bob in swamp</v>
      </c>
      <c r="CB1758" t="str">
        <f>_xlfn.XLOOKUP($B1758,Img_lookup!A:A,Img_lookup!E:E, "https://imgur.com/aT5wafe")</f>
        <v>https://api.openverse.engineering/v1/images/38fc121f-eabb-471c-a0d4-38864f808b29/thumb/</v>
      </c>
    </row>
    <row r="1759" spans="1:80" ht="13" x14ac:dyDescent="0.15">
      <c r="A1759" s="1" t="s">
        <v>328</v>
      </c>
      <c r="B1759" s="1" t="s">
        <v>7173</v>
      </c>
      <c r="C1759" s="1" t="s">
        <v>7174</v>
      </c>
      <c r="D1759" s="1" t="s">
        <v>7175</v>
      </c>
      <c r="E1759" s="1" t="s">
        <v>7176</v>
      </c>
      <c r="F1759" s="1" t="s">
        <v>17123</v>
      </c>
      <c r="G1759" s="1" t="s">
        <v>368</v>
      </c>
      <c r="H1759" s="11" t="str">
        <f t="shared" si="796"/>
        <v>Annual/Biennial</v>
      </c>
      <c r="J1759" s="1">
        <v>1</v>
      </c>
      <c r="L1759" t="str" cm="1">
        <f t="array" ref="L1759">_xlfn.IFS(J1759+K1759="", "Unknown", J1759+K1759&gt;3, "Large", J1759+K1759&gt;0.5, "Medium", J1759+K1759&gt;0, "Small")</f>
        <v>Medium</v>
      </c>
      <c r="M1759" s="1">
        <v>6</v>
      </c>
      <c r="N1759" cm="1">
        <f t="array" ref="N1759">IF($M1759="",INDEX($M$2:$M$2176,MATCH(1,INDEX(($A$2:$A$2176=$A1759)*($M$2:$M$2176&lt;&gt;""),0),0)),$M1759)</f>
        <v>6</v>
      </c>
      <c r="O1759" s="2" t="str">
        <f t="shared" si="791"/>
        <v>Seasonal outdoors</v>
      </c>
      <c r="P1759" s="1" t="s">
        <v>7177</v>
      </c>
      <c r="R1759" t="str">
        <f t="shared" si="795"/>
        <v>Medium</v>
      </c>
      <c r="T1759" s="1"/>
      <c r="U1759" s="1"/>
      <c r="V1759" s="1" t="s">
        <v>51</v>
      </c>
      <c r="W1759" s="6" t="str">
        <f>IF(ISNUMBER(SEARCH("-",V1759)),TRIM(LEFT(V1759,FIND("-",V1759)-1)),V1759)</f>
        <v>7</v>
      </c>
      <c r="X1759" t="str">
        <f>IF(W1759="1", "January", IF(W1759="2", "February", IF(W1759="3", "March", IF(W1759="4", "April", IF(W1759="5", "May", IF(W1759="6", "June", IF(W1759="7", "July", IF(W1759="8", "August", IF(W1759="9", "September", IF(W1759="10", "October", IF(W1759="11", "November", IF(W1759="12", "December", "Other"))))))))))))</f>
        <v>July</v>
      </c>
      <c r="Y1759" s="2" t="str">
        <f>IF(ISNUMBER(SEARCH("-",V1759)),TRIM(RIGHT(V1759,LEN(V1759)-SEARCH("-",V1759))),V1759)</f>
        <v>8</v>
      </c>
      <c r="Z1759" s="2" t="str">
        <f>IF(Y1759="1", "January", IF(Y1759="2", "February", IF(Y1759="3", "March", IF(Y1759="4", "April", IF(Y1759="5", "May", IF(Y1759="6", "June", IF(Y1759="7", "July", IF(Y1759="8", "August", IF(Y1759="9", "September", IF(Y1759="10", "October", IF(Y1759="11", "November", IF(Y1759="12", "December", "Other"))))))))))))</f>
        <v>August</v>
      </c>
      <c r="AF1759" s="1" t="s">
        <v>24190</v>
      </c>
      <c r="AG1759" s="1" t="str">
        <f t="shared" si="781"/>
        <v xml:space="preserve">Seed </v>
      </c>
      <c r="AH1759" s="2" t="str">
        <f t="shared" si="782"/>
        <v>Best sown as soon as it is ripe in late summer or early autumn. Sow in a peaty soil in a moist shady border or sow in pots in a shady part of the cold frame and keep the soil moist by standing the pot in 2 - 3cm of water[1].</v>
      </c>
      <c r="AI1759" s="1" t="s">
        <v>7178</v>
      </c>
      <c r="AK1759" s="1" t="s">
        <v>17104</v>
      </c>
      <c r="AL1759" s="1" t="str">
        <f t="shared" si="792"/>
        <v>Unscented</v>
      </c>
      <c r="AM1759" s="1" t="b">
        <v>0</v>
      </c>
      <c r="AN1759" s="1" t="b">
        <v>0</v>
      </c>
      <c r="AO1759" s="1" t="b">
        <v>0</v>
      </c>
      <c r="AP1759" s="5" t="s">
        <v>28</v>
      </c>
      <c r="AQ1759" s="5" t="str">
        <f t="shared" si="783"/>
        <v>Light, Medium, Heavy</v>
      </c>
      <c r="AR1759" s="1" t="s">
        <v>10</v>
      </c>
      <c r="AS1759" s="1" t="str">
        <f t="shared" si="793"/>
        <v>None, Partial</v>
      </c>
      <c r="AT1759" s="1" t="str">
        <f t="shared" si="784"/>
        <v>Partial, Full</v>
      </c>
      <c r="AU1759" s="1" t="s">
        <v>29</v>
      </c>
      <c r="AV1759" s="1" t="str">
        <f t="shared" si="785"/>
        <v>Moist</v>
      </c>
      <c r="AW1759" s="1" t="s">
        <v>12</v>
      </c>
      <c r="AX1759" s="1" t="str">
        <f t="shared" si="786"/>
        <v>Acid, Neutral, Alkaline</v>
      </c>
      <c r="AY1759" s="1" t="b">
        <v>0</v>
      </c>
      <c r="AZ1759" s="1" t="b">
        <v>0</v>
      </c>
      <c r="BA1759" s="1" t="b">
        <v>0</v>
      </c>
      <c r="BC1759" t="str">
        <f t="shared" si="787"/>
        <v>FALSE</v>
      </c>
      <c r="BE1759" t="str">
        <f t="shared" si="788"/>
        <v>FALSE</v>
      </c>
      <c r="BF1759" s="1" t="b">
        <v>0</v>
      </c>
      <c r="BG1759" s="1" t="b">
        <v>0</v>
      </c>
      <c r="BH1759" s="1" t="b">
        <v>0</v>
      </c>
      <c r="BJ1759" s="1" t="str">
        <f t="shared" si="789"/>
        <v>FALSE</v>
      </c>
      <c r="BL1759" t="str">
        <f t="shared" si="790"/>
        <v>FALSE</v>
      </c>
      <c r="BM1759" s="1" t="b">
        <v>0</v>
      </c>
      <c r="BN1759" s="1" t="b">
        <v>0</v>
      </c>
      <c r="BO1759" s="1">
        <f t="shared" si="794"/>
        <v>4</v>
      </c>
      <c r="BP1759" s="1" t="s">
        <v>31</v>
      </c>
      <c r="BQ1759" s="1" cm="1">
        <f t="array" ref="BQ1759">_xlfn.IFS(BP1759="None Known",0, LEN(BP1759)&gt;500, 5,LEN(BP1759)&gt;400, 4, LEN(BP1759)&gt;300, 3, LEN(BP1759)&gt;200, 2, LEN(BP1759)&gt;1, 1)</f>
        <v>0</v>
      </c>
      <c r="BR1759" s="1" t="s">
        <v>7179</v>
      </c>
      <c r="BS1759" s="1">
        <v>1</v>
      </c>
      <c r="BT1759" s="1" t="s">
        <v>7180</v>
      </c>
      <c r="BU1759" s="1">
        <v>1</v>
      </c>
      <c r="BV1759" s="1" t="s">
        <v>465</v>
      </c>
      <c r="BW1759" s="1" t="s">
        <v>31</v>
      </c>
      <c r="BX1759" s="1"/>
      <c r="BY1759" t="str">
        <f>_xlfn.XLOOKUP($B1759,Img_lookup!A:A,Img_lookup!B:B, "Not available")</f>
        <v>a0655123-9b3d-4517-864d-d6cbdbcc197e</v>
      </c>
      <c r="BZ1759" t="str">
        <f>_xlfn.XLOOKUP($B1759,Img_lookup!A:A,Img_lookup!C:C, "Not available")</f>
        <v>Common Marsh-Pink - Sabatia angularis, Claude Moore Park, Ashburn, Virginia</v>
      </c>
      <c r="CA1759" t="str">
        <f>_xlfn.XLOOKUP($B1759,Img_lookup!A:A,Img_lookup!D:D, "Not available")</f>
        <v>Judy Gallagher</v>
      </c>
      <c r="CB1759" t="str">
        <f>_xlfn.XLOOKUP($B1759,Img_lookup!A:A,Img_lookup!E:E, "https://imgur.com/aT5wafe")</f>
        <v>https://api.openverse.engineering/v1/images/a0655123-9b3d-4517-864d-d6cbdbcc197e/thumb/</v>
      </c>
    </row>
    <row r="1760" spans="1:80" ht="13" x14ac:dyDescent="0.15">
      <c r="A1760" s="1" t="s">
        <v>328</v>
      </c>
      <c r="B1760" s="1" t="s">
        <v>7349</v>
      </c>
      <c r="D1760" s="1" t="s">
        <v>7350</v>
      </c>
      <c r="E1760" s="1" t="s">
        <v>7351</v>
      </c>
      <c r="F1760" s="1" t="s">
        <v>17123</v>
      </c>
      <c r="G1760" s="1" t="s">
        <v>368</v>
      </c>
      <c r="H1760" s="11" t="str">
        <f t="shared" si="796"/>
        <v>Annual/Biennial</v>
      </c>
      <c r="J1760" s="1">
        <v>0.5</v>
      </c>
      <c r="L1760" t="str" cm="1">
        <f t="array" ref="L1760">_xlfn.IFS(J1760+K1760="", "Unknown", J1760+K1760&gt;3, "Large", J1760+K1760&gt;0.5, "Medium", J1760+K1760&gt;0, "Small")</f>
        <v>Small</v>
      </c>
      <c r="N1760" cm="1">
        <f t="array" ref="N1760">IF($M1760="",INDEX($M$2:$M$2176,MATCH(1,INDEX(($A$2:$A$2176=$A1760)*($M$2:$M$2176&lt;&gt;""),0),0)),$M1760)</f>
        <v>5</v>
      </c>
      <c r="O1760" s="2" t="str">
        <f t="shared" si="791"/>
        <v>Seasonal outdoors</v>
      </c>
      <c r="P1760" s="1" t="s">
        <v>7352</v>
      </c>
      <c r="R1760" t="str">
        <f t="shared" si="795"/>
        <v>Medium</v>
      </c>
      <c r="W1760"/>
      <c r="AF1760" s="1" t="s">
        <v>24190</v>
      </c>
      <c r="AG1760" s="1" t="str">
        <f t="shared" si="781"/>
        <v xml:space="preserve">Seed </v>
      </c>
      <c r="AH1760" s="2" t="str">
        <f t="shared" si="782"/>
        <v>Best sown as soon as it is ripe in late summer or early autumn. Sow in a peaty soil in a moist shady border or sow in pots in a shady part of the cold frame and keep the soil moist by standing the pot in 2 - 3cm of water[1].</v>
      </c>
      <c r="AI1760" s="1" t="s">
        <v>7353</v>
      </c>
      <c r="AK1760" s="1" t="s">
        <v>17104</v>
      </c>
      <c r="AL1760" s="1" t="str">
        <f t="shared" si="792"/>
        <v>Unscented</v>
      </c>
      <c r="AM1760" s="1" t="b">
        <v>0</v>
      </c>
      <c r="AN1760" s="1" t="b">
        <v>0</v>
      </c>
      <c r="AO1760" s="1" t="b">
        <v>0</v>
      </c>
      <c r="AP1760" s="5" t="s">
        <v>28</v>
      </c>
      <c r="AQ1760" s="5" t="str">
        <f t="shared" si="783"/>
        <v>Light, Medium, Heavy</v>
      </c>
      <c r="AR1760" s="1" t="s">
        <v>10</v>
      </c>
      <c r="AS1760" s="1" t="str">
        <f t="shared" si="793"/>
        <v>None, Partial</v>
      </c>
      <c r="AT1760" s="1" t="str">
        <f t="shared" si="784"/>
        <v>Partial, Full</v>
      </c>
      <c r="AU1760" s="1" t="s">
        <v>29</v>
      </c>
      <c r="AV1760" s="1" t="str">
        <f t="shared" si="785"/>
        <v>Moist</v>
      </c>
      <c r="AW1760" s="1" t="s">
        <v>12</v>
      </c>
      <c r="AX1760" s="1" t="str">
        <f t="shared" si="786"/>
        <v>Acid, Neutral, Alkaline</v>
      </c>
      <c r="AY1760" s="1" t="b">
        <v>1</v>
      </c>
      <c r="AZ1760" s="1" t="b">
        <v>0</v>
      </c>
      <c r="BA1760" s="1" t="b">
        <v>0</v>
      </c>
      <c r="BC1760" t="str">
        <f t="shared" si="787"/>
        <v>FALSE</v>
      </c>
      <c r="BE1760" t="str">
        <f t="shared" si="788"/>
        <v>FALSE</v>
      </c>
      <c r="BF1760" s="1" t="b">
        <v>0</v>
      </c>
      <c r="BG1760" s="1" t="b">
        <v>0</v>
      </c>
      <c r="BH1760" s="1" t="b">
        <v>0</v>
      </c>
      <c r="BJ1760" s="1" t="str">
        <f t="shared" si="789"/>
        <v>FALSE</v>
      </c>
      <c r="BL1760" t="str">
        <f t="shared" si="790"/>
        <v>FALSE</v>
      </c>
      <c r="BM1760" s="1" t="b">
        <v>0</v>
      </c>
      <c r="BN1760" s="1" t="b">
        <v>0</v>
      </c>
      <c r="BO1760" s="1">
        <f t="shared" si="794"/>
        <v>4</v>
      </c>
      <c r="BP1760" s="1" t="s">
        <v>31</v>
      </c>
      <c r="BQ1760" s="1" cm="1">
        <f t="array" ref="BQ1760">_xlfn.IFS(BP1760="None Known",0, LEN(BP1760)&gt;500, 5,LEN(BP1760)&gt;400, 4, LEN(BP1760)&gt;300, 3, LEN(BP1760)&gt;200, 2, LEN(BP1760)&gt;1, 1)</f>
        <v>0</v>
      </c>
      <c r="BR1760" s="1" t="s">
        <v>7179</v>
      </c>
      <c r="BS1760" s="1">
        <v>1</v>
      </c>
      <c r="BT1760" s="1" t="s">
        <v>7354</v>
      </c>
      <c r="BU1760" s="1">
        <v>1</v>
      </c>
      <c r="BV1760" s="1" t="s">
        <v>7355</v>
      </c>
      <c r="BW1760" s="1" t="s">
        <v>31</v>
      </c>
      <c r="BX1760" s="1"/>
      <c r="BY1760" t="str">
        <f>_xlfn.XLOOKUP($B1760,Img_lookup!A:A,Img_lookup!B:B, "Not available")</f>
        <v>Not available</v>
      </c>
      <c r="BZ1760" t="str">
        <f>_xlfn.XLOOKUP($B1760,Img_lookup!A:A,Img_lookup!C:C, "Not available")</f>
        <v>Not available</v>
      </c>
      <c r="CA1760" t="str">
        <f>_xlfn.XLOOKUP($B1760,Img_lookup!A:A,Img_lookup!D:D, "Not available")</f>
        <v>Not available</v>
      </c>
      <c r="CB1760" t="str">
        <f>_xlfn.XLOOKUP($B1760,Img_lookup!A:A,Img_lookup!E:E, "https://imgur.com/aT5wafe")</f>
        <v>https://imgur.com/aT5wafe</v>
      </c>
    </row>
    <row r="1761" spans="1:80" ht="409.6" x14ac:dyDescent="0.15">
      <c r="A1761" s="1" t="s">
        <v>13753</v>
      </c>
      <c r="B1761" s="1" t="s">
        <v>14230</v>
      </c>
      <c r="C1761" s="1" t="s">
        <v>14231</v>
      </c>
      <c r="D1761" s="1" t="s">
        <v>14232</v>
      </c>
      <c r="E1761" s="1" t="s">
        <v>9585</v>
      </c>
      <c r="F1761" s="1" t="s">
        <v>6</v>
      </c>
      <c r="G1761" s="1" t="s">
        <v>6</v>
      </c>
      <c r="H1761" s="11" t="str">
        <f t="shared" si="796"/>
        <v>Perennial</v>
      </c>
      <c r="J1761" s="1">
        <v>1</v>
      </c>
      <c r="K1761" s="1">
        <v>0.5</v>
      </c>
      <c r="L1761" t="str" cm="1">
        <f t="array" ref="L1761">_xlfn.IFS(J1761+K1761="", "Unknown", J1761+K1761&gt;3, "Large", J1761+K1761&gt;0.5, "Medium", J1761+K1761&gt;0, "Small")</f>
        <v>Medium</v>
      </c>
      <c r="M1761" s="1">
        <v>7</v>
      </c>
      <c r="N1761" cm="1">
        <f t="array" ref="N1761">IF($M1761="",INDEX($M$2:$M$2176,MATCH(1,INDEX(($A$2:$A$2176=$A1761)*($M$2:$M$2176&lt;&gt;""),0),0)),$M1761)</f>
        <v>7</v>
      </c>
      <c r="O1761" s="2" t="str">
        <f t="shared" si="791"/>
        <v>Seasonal outdoors</v>
      </c>
      <c r="P1761" s="1" t="s">
        <v>14233</v>
      </c>
      <c r="R1761" t="str">
        <f t="shared" si="795"/>
        <v>Medium</v>
      </c>
      <c r="T1761" s="1"/>
      <c r="U1761" s="1"/>
      <c r="V1761" s="1" t="s">
        <v>51</v>
      </c>
      <c r="W1761" s="6" t="str">
        <f t="shared" ref="W1761:W1767" si="799">IF(ISNUMBER(SEARCH("-",V1761)),TRIM(LEFT(V1761,FIND("-",V1761)-1)),V1761)</f>
        <v>7</v>
      </c>
      <c r="X1761" t="str">
        <f>IF(W1761="1", "January", IF(W1761="2", "February", IF(W1761="3", "March", IF(W1761="4", "April", IF(W1761="5", "May", IF(W1761="6", "June", IF(W1761="7", "July", IF(W1761="8", "August", IF(W1761="9", "September", IF(W1761="10", "October", IF(W1761="11", "November", IF(W1761="12", "December", "Other"))))))))))))</f>
        <v>July</v>
      </c>
      <c r="Y1761" s="2" t="str">
        <f>IF(ISNUMBER(SEARCH("-",V1761)),TRIM(RIGHT(V1761,LEN(V1761)-SEARCH("-",V1761))),V1761)</f>
        <v>8</v>
      </c>
      <c r="Z1761" s="2" t="str">
        <f>IF(Y1761="1", "January", IF(Y1761="2", "February", IF(Y1761="3", "March", IF(Y1761="4", "April", IF(Y1761="5", "May", IF(Y1761="6", "June", IF(Y1761="7", "July", IF(Y1761="8", "August", IF(Y1761="9", "September", IF(Y1761="10", "October", IF(Y1761="11", "November", IF(Y1761="12", "December", "Other"))))))))))))</f>
        <v>August</v>
      </c>
      <c r="AA1761" s="1" t="s">
        <v>427</v>
      </c>
      <c r="AB1761" s="1" t="str">
        <f>IF(ISNUMBER(SEARCH("-",AA1761)),TRIM(LEFT(AA1761,FIND("-",AA1761)-1)),AA1761)</f>
        <v>8</v>
      </c>
      <c r="AC1761" s="1" t="str">
        <f>IF(AB1761="1", "January", IF(AB1761="2", "February", IF(AB1761="3", "March", IF(AB1761="4", "April", IF(AB1761="5", "May", IF(AB1761="6", "June", IF(AB1761="7", "July", IF(AB1761="8", "August", IF(AB1761="9", "September", IF(AB1761="10", "October", IF(AB1761="11", "November", IF(AB1761="12", "December", "Other"))))))))))))</f>
        <v>August</v>
      </c>
      <c r="AD1761" s="1" t="str">
        <f>IF(ISNUMBER(SEARCH("-",AA1761)),TRIM(RIGHT(AA1761,LEN(AA1761)-SEARCH("-",AA1761))),AA1761)</f>
        <v>9</v>
      </c>
      <c r="AE1761" s="1" t="str">
        <f>IF(AD1761="1", "January", IF(AD1761="2", "February", IF(AD1761="3", "March", IF(AD1761="4", "April", IF(AD1761="5", "May", IF(AD1761="6", "June", IF(AD1761="7", "July", IF(AD1761="8", "August", IF(AD1761="9", "September", IF(AD1761="10", "October", IF(AD1761="11", "November", IF(AD1761="12", "December", "Other"))))))))))))</f>
        <v>September</v>
      </c>
      <c r="AF1761" s="16" t="s">
        <v>24191</v>
      </c>
      <c r="AG1761" s="1" t="str">
        <f t="shared" si="781"/>
        <v xml:space="preserve">Seed </v>
      </c>
      <c r="AH1761" s="2" t="str">
        <f t="shared" si="782"/>
        <v>Best sown as soon as it is ripe in a pot standing in about 5cm of water. Prick out the seedlings into individual pots when they are large enough to handle, and gradually increase the depth of water as the plants grow until it is about 5cm above the top of the pot. Plant out in late spring or early summer of the following year.
Division of the tubers in spring or autumn. Easy.
Runners potted up at any time in the growing season.</v>
      </c>
      <c r="AI1761" s="1" t="s">
        <v>14234</v>
      </c>
      <c r="AJ1761" s="1" t="s">
        <v>53</v>
      </c>
      <c r="AK1761" s="1" t="s">
        <v>17106</v>
      </c>
      <c r="AL1761" s="1" t="str">
        <f t="shared" si="792"/>
        <v>Unscented</v>
      </c>
      <c r="AM1761" s="1" t="b">
        <v>0</v>
      </c>
      <c r="AN1761" s="1" t="b">
        <v>0</v>
      </c>
      <c r="AO1761" s="1" t="b">
        <v>0</v>
      </c>
      <c r="AP1761" s="5" t="s">
        <v>28</v>
      </c>
      <c r="AQ1761" s="5" t="str">
        <f t="shared" si="783"/>
        <v>Light, Medium, Heavy</v>
      </c>
      <c r="AR1761" s="1" t="s">
        <v>30</v>
      </c>
      <c r="AS1761" s="1" t="str">
        <f t="shared" si="793"/>
        <v>None</v>
      </c>
      <c r="AT1761" s="1" t="str">
        <f t="shared" si="784"/>
        <v>Full</v>
      </c>
      <c r="AU1761" s="1" t="s">
        <v>919</v>
      </c>
      <c r="AV1761" s="1" t="str">
        <f t="shared" si="785"/>
        <v>Wet/Water</v>
      </c>
      <c r="AW1761" s="1" t="s">
        <v>12</v>
      </c>
      <c r="AX1761" s="1" t="str">
        <f t="shared" si="786"/>
        <v>Acid, Neutral, Alkaline</v>
      </c>
      <c r="AY1761" s="1" t="b">
        <v>0</v>
      </c>
      <c r="AZ1761" s="1" t="b">
        <v>0</v>
      </c>
      <c r="BA1761" s="1" t="b">
        <v>0</v>
      </c>
      <c r="BC1761" t="str">
        <f t="shared" si="787"/>
        <v>FALSE</v>
      </c>
      <c r="BE1761" t="str">
        <f t="shared" si="788"/>
        <v>FALSE</v>
      </c>
      <c r="BF1761" s="1" t="b">
        <v>0</v>
      </c>
      <c r="BG1761" s="1" t="b">
        <v>0</v>
      </c>
      <c r="BH1761" s="1" t="b">
        <v>0</v>
      </c>
      <c r="BI1761" s="1" t="s">
        <v>30</v>
      </c>
      <c r="BJ1761" s="1" t="str">
        <f t="shared" si="789"/>
        <v>FALSE</v>
      </c>
      <c r="BL1761" t="str">
        <f t="shared" si="790"/>
        <v>FALSE</v>
      </c>
      <c r="BM1761" s="1" t="b">
        <v>0</v>
      </c>
      <c r="BN1761" s="1" t="b">
        <v>0</v>
      </c>
      <c r="BO1761" s="1">
        <f t="shared" si="794"/>
        <v>16</v>
      </c>
      <c r="BP1761" s="1" t="s">
        <v>31</v>
      </c>
      <c r="BQ1761" s="1" cm="1">
        <f t="array" ref="BQ1761">_xlfn.IFS(BP1761="None Known",0, LEN(BP1761)&gt;500, 5,LEN(BP1761)&gt;400, 4, LEN(BP1761)&gt;300, 3, LEN(BP1761)&gt;200, 2, LEN(BP1761)&gt;1, 1)</f>
        <v>0</v>
      </c>
      <c r="BR1761" s="1" t="s">
        <v>14235</v>
      </c>
      <c r="BS1761" s="1">
        <v>5</v>
      </c>
      <c r="BT1761" s="1" t="s">
        <v>14236</v>
      </c>
      <c r="BU1761" s="1">
        <v>1</v>
      </c>
      <c r="BV1761" s="1" t="s">
        <v>4820</v>
      </c>
      <c r="BW1761" s="1" t="s">
        <v>31</v>
      </c>
      <c r="BX1761" s="1"/>
      <c r="BY1761" t="str">
        <f>_xlfn.XLOOKUP($B1761,Img_lookup!A:A,Img_lookup!B:B, "Not available")</f>
        <v>e9a93801-5f0b-4730-8764-30ef8bff8fc5</v>
      </c>
      <c r="BZ1761" t="str">
        <f>_xlfn.XLOOKUP($B1761,Img_lookup!A:A,Img_lookup!C:C, "Not available")</f>
        <v>BM001161549 Sagittaria sagittifolia L.</v>
      </c>
      <c r="CA1761" t="str">
        <f>_xlfn.XLOOKUP($B1761,Img_lookup!A:A,Img_lookup!D:D, "Not available")</f>
        <v>NATT-at-NKM</v>
      </c>
      <c r="CB1761" t="str">
        <f>_xlfn.XLOOKUP($B1761,Img_lookup!A:A,Img_lookup!E:E, "https://imgur.com/aT5wafe")</f>
        <v>https://api.openverse.engineering/v1/images/e9a93801-5f0b-4730-8764-30ef8bff8fc5/thumb/</v>
      </c>
    </row>
    <row r="1762" spans="1:80" ht="13" x14ac:dyDescent="0.15">
      <c r="A1762" s="1" t="s">
        <v>210</v>
      </c>
      <c r="B1762" s="1" t="s">
        <v>2689</v>
      </c>
      <c r="C1762" s="1" t="s">
        <v>2690</v>
      </c>
      <c r="D1762" s="1" t="s">
        <v>2691</v>
      </c>
      <c r="E1762" s="1" t="s">
        <v>2692</v>
      </c>
      <c r="F1762" s="1" t="s">
        <v>85</v>
      </c>
      <c r="G1762" s="1" t="s">
        <v>85</v>
      </c>
      <c r="H1762" s="11" t="str">
        <f t="shared" si="796"/>
        <v>Annual</v>
      </c>
      <c r="J1762" s="1">
        <v>0.30000001199999998</v>
      </c>
      <c r="L1762" t="str" cm="1">
        <f t="array" ref="L1762">_xlfn.IFS(J1762+K1762="", "Unknown", J1762+K1762&gt;3, "Large", J1762+K1762&gt;0.5, "Medium", J1762+K1762&gt;0, "Small")</f>
        <v>Small</v>
      </c>
      <c r="N1762" cm="1">
        <f t="array" ref="N1762">IF($M1762="",INDEX($M$2:$M$2176,MATCH(1,INDEX(($A$2:$A$2176=$A1762)*($M$2:$M$2176&lt;&gt;""),0),0)),$M1762)</f>
        <v>7</v>
      </c>
      <c r="O1762" s="2" t="str">
        <f t="shared" si="791"/>
        <v>Seasonal outdoors</v>
      </c>
      <c r="P1762" s="1" t="s">
        <v>2693</v>
      </c>
      <c r="R1762" t="str">
        <f t="shared" si="795"/>
        <v>Medium</v>
      </c>
      <c r="T1762" s="1"/>
      <c r="U1762" s="1"/>
      <c r="V1762" s="1">
        <v>8</v>
      </c>
      <c r="W1762" s="6">
        <f t="shared" si="799"/>
        <v>8</v>
      </c>
      <c r="X1762" t="str">
        <f>IF(W1762=1, "January", IF(W1762=2, "February", IF(W1762=3, "March", IF(W1762=4, "April", IF(W1762=5, "May", IF(W1762=6, "June", IF(W1762=7, "July", IF(W1762=8, "August", IF(W1762=9, "September", IF(W1762=10, "October", IF(W1762=11, "November", IF(W1762=12, "December", "Other"))))))))))))</f>
        <v>August</v>
      </c>
      <c r="Y1762" s="1"/>
      <c r="Z1762" s="1"/>
      <c r="AA1762" s="1">
        <v>9</v>
      </c>
      <c r="AB1762" s="1">
        <f>IF(ISNUMBER(SEARCH("-",AA1762)),TRIM(LEFT(AA1762,FIND("-",AA1762)-1)),AA1762)</f>
        <v>9</v>
      </c>
      <c r="AC1762" s="1" t="str">
        <f>IF(AB1762=1, "January", IF(AB1762=2, "February", IF(AB1762=3, "March", IF(AB1762=4, "April", IF(AB1762=5, "May", IF(AB1762=6, "June", IF(AB1762=7, "July", IF(AB1762=8, "August", IF(AB1762=9, "September", IF(AB1762=10, "October", IF(AB1762=11, "November", IF(AB1762=12, "December", "Other"))))))))))))</f>
        <v>September</v>
      </c>
      <c r="AD1762" s="1"/>
      <c r="AE1762" s="1"/>
      <c r="AF1762" s="1" t="s">
        <v>24192</v>
      </c>
      <c r="AG1762" s="1" t="str">
        <f t="shared" si="781"/>
        <v xml:space="preserve">Seed </v>
      </c>
      <c r="AH1762" s="2" t="str">
        <f t="shared" si="782"/>
        <v>Best sown in situ as soon as ripe in a well-drained outdoor bed[52].</v>
      </c>
      <c r="AI1762" s="1" t="s">
        <v>2694</v>
      </c>
      <c r="AJ1762" s="1" t="s">
        <v>1</v>
      </c>
      <c r="AK1762" s="1" t="s">
        <v>17104</v>
      </c>
      <c r="AL1762" s="1" t="str">
        <f t="shared" si="792"/>
        <v>Unscented</v>
      </c>
      <c r="AM1762" s="1" t="b">
        <v>0</v>
      </c>
      <c r="AN1762" s="1" t="b">
        <v>0</v>
      </c>
      <c r="AO1762" s="1" t="b">
        <v>0</v>
      </c>
      <c r="AP1762" s="5" t="s">
        <v>28</v>
      </c>
      <c r="AQ1762" s="5" t="str">
        <f t="shared" si="783"/>
        <v>Light, Medium, Heavy</v>
      </c>
      <c r="AR1762" s="1" t="s">
        <v>30</v>
      </c>
      <c r="AS1762" s="1" t="str">
        <f t="shared" si="793"/>
        <v>None</v>
      </c>
      <c r="AT1762" s="1" t="str">
        <f t="shared" si="784"/>
        <v>Full</v>
      </c>
      <c r="AU1762" s="1" t="s">
        <v>11</v>
      </c>
      <c r="AV1762" s="1" t="str">
        <f t="shared" si="785"/>
        <v>Dry, Moist</v>
      </c>
      <c r="AW1762" s="1" t="s">
        <v>12</v>
      </c>
      <c r="AX1762" s="1" t="str">
        <f t="shared" si="786"/>
        <v>Acid, Neutral, Alkaline</v>
      </c>
      <c r="AY1762" s="1" t="b">
        <v>0</v>
      </c>
      <c r="AZ1762" s="1" t="b">
        <v>1</v>
      </c>
      <c r="BA1762" s="1" t="b">
        <v>1</v>
      </c>
      <c r="BB1762" s="1" t="s">
        <v>29</v>
      </c>
      <c r="BC1762" t="str">
        <f t="shared" si="787"/>
        <v>TRUE</v>
      </c>
      <c r="BE1762" t="str">
        <f t="shared" si="788"/>
        <v>FALSE</v>
      </c>
      <c r="BF1762" s="1" t="b">
        <v>0</v>
      </c>
      <c r="BG1762" s="1" t="b">
        <v>0</v>
      </c>
      <c r="BH1762" s="1" t="b">
        <v>0</v>
      </c>
      <c r="BJ1762" s="1" t="str">
        <f t="shared" si="789"/>
        <v>FALSE</v>
      </c>
      <c r="BL1762" t="str">
        <f t="shared" si="790"/>
        <v>FALSE</v>
      </c>
      <c r="BM1762" s="1" t="b">
        <v>0</v>
      </c>
      <c r="BN1762" s="1" t="b">
        <v>0</v>
      </c>
      <c r="BO1762" s="1">
        <f t="shared" si="794"/>
        <v>7</v>
      </c>
      <c r="BP1762" s="1" t="s">
        <v>2695</v>
      </c>
      <c r="BQ1762" s="1" cm="1">
        <f t="array" ref="BQ1762">_xlfn.IFS(BP1762="None Known",0, LEN(BP1762)&gt;500, 5,LEN(BP1762)&gt;400, 4, LEN(BP1762)&gt;300, 3, LEN(BP1762)&gt;200, 2, LEN(BP1762)&gt;1, 1)</f>
        <v>1</v>
      </c>
      <c r="BR1762" s="1" t="s">
        <v>2696</v>
      </c>
      <c r="BS1762" s="1">
        <v>2</v>
      </c>
      <c r="BT1762" s="1" t="s">
        <v>31</v>
      </c>
      <c r="BU1762" s="1">
        <v>0</v>
      </c>
      <c r="BV1762" s="1" t="s">
        <v>1946</v>
      </c>
      <c r="BW1762" s="1" t="s">
        <v>31</v>
      </c>
      <c r="BX1762" s="1"/>
      <c r="BY1762" t="str">
        <f>_xlfn.XLOOKUP($B1762,Img_lookup!A:A,Img_lookup!B:B, "Not available")</f>
        <v>2e7a0691-6139-4f8c-a7e2-f3bbf50086b1</v>
      </c>
      <c r="BZ1762" t="str">
        <f>_xlfn.XLOOKUP($B1762,Img_lookup!A:A,Img_lookup!C:C, "Not available")</f>
        <v>Salicornia europaea</v>
      </c>
      <c r="CA1762" t="str">
        <f>_xlfn.XLOOKUP($B1762,Img_lookup!A:A,Img_lookup!D:D, "Not available")</f>
        <v>candiru</v>
      </c>
      <c r="CB1762" t="str">
        <f>_xlfn.XLOOKUP($B1762,Img_lookup!A:A,Img_lookup!E:E, "https://imgur.com/aT5wafe")</f>
        <v>https://api.openverse.engineering/v1/images/2e7a0691-6139-4f8c-a7e2-f3bbf50086b1/thumb/</v>
      </c>
    </row>
    <row r="1763" spans="1:80" ht="409.6" x14ac:dyDescent="0.15">
      <c r="A1763" s="1" t="s">
        <v>2187</v>
      </c>
      <c r="B1763" s="1" t="s">
        <v>11347</v>
      </c>
      <c r="D1763" s="1" t="s">
        <v>11348</v>
      </c>
      <c r="E1763" s="1" t="s">
        <v>11349</v>
      </c>
      <c r="F1763" s="1" t="s">
        <v>22</v>
      </c>
      <c r="G1763" s="1" t="s">
        <v>22</v>
      </c>
      <c r="H1763" s="11" t="str">
        <f t="shared" si="796"/>
        <v>Perennial</v>
      </c>
      <c r="I1763" s="1" t="s">
        <v>17107</v>
      </c>
      <c r="J1763" s="1">
        <v>4</v>
      </c>
      <c r="K1763" s="1">
        <v>5</v>
      </c>
      <c r="L1763" t="str" cm="1">
        <f t="array" ref="L1763">_xlfn.IFS(J1763+K1763="", "Unknown", J1763+K1763&gt;3, "Large", J1763+K1763&gt;0.5, "Medium", J1763+K1763&gt;0, "Small")</f>
        <v>Large</v>
      </c>
      <c r="M1763" s="1">
        <v>6</v>
      </c>
      <c r="N1763" cm="1">
        <f t="array" ref="N1763">IF($M1763="",INDEX($M$2:$M$2176,MATCH(1,INDEX(($A$2:$A$2176=$A1763)*($M$2:$M$2176&lt;&gt;""),0),0)),$M1763)</f>
        <v>6</v>
      </c>
      <c r="O1763" s="2" t="str">
        <f t="shared" si="791"/>
        <v>Seasonal outdoors</v>
      </c>
      <c r="P1763" s="1" t="s">
        <v>11350</v>
      </c>
      <c r="R1763" t="str">
        <f t="shared" si="795"/>
        <v>Medium</v>
      </c>
      <c r="T1763" s="1"/>
      <c r="U1763" s="1"/>
      <c r="V1763" s="1" t="s">
        <v>1029</v>
      </c>
      <c r="W1763" s="6" t="str">
        <f t="shared" si="799"/>
        <v>1</v>
      </c>
      <c r="X1763" t="str">
        <f>IF(W1763="1", "January", IF(W1763="2", "February", IF(W1763="3", "March", IF(W1763="4", "April", IF(W1763="5", "May", IF(W1763="6", "June", IF(W1763="7", "July", IF(W1763="8", "August", IF(W1763="9", "September", IF(W1763="10", "October", IF(W1763="11", "November", IF(W1763="12", "December", "Other"))))))))))))</f>
        <v>January</v>
      </c>
      <c r="Y1763" s="2" t="str">
        <f>IF(ISNUMBER(SEARCH("-",V1763)),TRIM(RIGHT(V1763,LEN(V1763)-SEARCH("-",V1763))),V1763)</f>
        <v>2</v>
      </c>
      <c r="Z1763" s="2" t="str">
        <f>IF(Y1763="1", "January", IF(Y1763="2", "February", IF(Y1763="3", "March", IF(Y1763="4", "April", IF(Y1763="5", "May", IF(Y1763="6", "June", IF(Y1763="7", "July", IF(Y1763="8", "August", IF(Y1763="9", "September", IF(Y1763="10", "October", IF(Y1763="11", "November", IF(Y1763="12", "December", "Other"))))))))))))</f>
        <v>February</v>
      </c>
      <c r="AF1763" s="16" t="s">
        <v>24834</v>
      </c>
      <c r="AG1763" s="1" t="str">
        <f t="shared" si="781"/>
        <v xml:space="preserve">Seed </v>
      </c>
      <c r="AH1763"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63" s="1" t="s">
        <v>11351</v>
      </c>
      <c r="AJ1763" s="1" t="s">
        <v>26</v>
      </c>
      <c r="AK1763" s="1" t="s">
        <v>17105</v>
      </c>
      <c r="AL1763" s="1" t="str">
        <f t="shared" si="792"/>
        <v>Unscented</v>
      </c>
      <c r="AM1763" s="1" t="b">
        <v>0</v>
      </c>
      <c r="AN1763" s="1" t="b">
        <v>0</v>
      </c>
      <c r="AO1763" s="1" t="b">
        <v>0</v>
      </c>
      <c r="AP1763" s="5" t="s">
        <v>28</v>
      </c>
      <c r="AQ1763" s="5" t="str">
        <f t="shared" si="783"/>
        <v>Light, Medium, Heavy</v>
      </c>
      <c r="AR1763" s="1" t="s">
        <v>30</v>
      </c>
      <c r="AS1763" s="1" t="str">
        <f t="shared" si="793"/>
        <v>None</v>
      </c>
      <c r="AT1763" s="1" t="str">
        <f t="shared" si="784"/>
        <v>Full</v>
      </c>
      <c r="AU1763" s="1" t="s">
        <v>402</v>
      </c>
      <c r="AV1763" s="1" t="str">
        <f t="shared" si="785"/>
        <v>Moist, Wet/Water</v>
      </c>
      <c r="AW1763" s="1" t="s">
        <v>123</v>
      </c>
      <c r="AX1763" s="1" t="str">
        <f t="shared" si="786"/>
        <v>Acid, Neutral</v>
      </c>
      <c r="AY1763" s="1" t="b">
        <v>0</v>
      </c>
      <c r="AZ1763" s="1" t="b">
        <v>0</v>
      </c>
      <c r="BA1763" s="1" t="b">
        <v>0</v>
      </c>
      <c r="BC1763" t="str">
        <f t="shared" si="787"/>
        <v>FALSE</v>
      </c>
      <c r="BE1763" t="str">
        <f t="shared" si="788"/>
        <v>FALSE</v>
      </c>
      <c r="BF1763" s="1" t="b">
        <v>0</v>
      </c>
      <c r="BG1763" s="1" t="b">
        <v>1</v>
      </c>
      <c r="BH1763" s="1" t="b">
        <v>0</v>
      </c>
      <c r="BI1763" s="1" t="s">
        <v>30</v>
      </c>
      <c r="BJ1763" s="1" t="str">
        <f t="shared" si="789"/>
        <v>FALSE</v>
      </c>
      <c r="BK1763" s="1" t="s">
        <v>30</v>
      </c>
      <c r="BL1763" t="str">
        <f t="shared" si="790"/>
        <v>FALSE</v>
      </c>
      <c r="BM1763" s="1" t="b">
        <v>0</v>
      </c>
      <c r="BN1763" s="1" t="b">
        <v>0</v>
      </c>
      <c r="BO1763" s="1">
        <f t="shared" si="794"/>
        <v>5</v>
      </c>
      <c r="BP1763" s="1" t="s">
        <v>31</v>
      </c>
      <c r="BQ1763" s="1" cm="1">
        <f t="array" ref="BQ1763">_xlfn.IFS(BP1763="None Known",0, LEN(BP1763)&gt;500, 5,LEN(BP1763)&gt;400, 4, LEN(BP1763)&gt;300, 3, LEN(BP1763)&gt;200, 2, LEN(BP1763)&gt;1, 1)</f>
        <v>0</v>
      </c>
      <c r="BR1763" s="1" t="s">
        <v>11352</v>
      </c>
      <c r="BS1763" s="1">
        <v>1</v>
      </c>
      <c r="BT1763" s="1" t="s">
        <v>10315</v>
      </c>
      <c r="BU1763" s="1">
        <v>2</v>
      </c>
      <c r="BV1763" s="1" t="s">
        <v>11353</v>
      </c>
      <c r="BW1763" s="1" t="s">
        <v>31</v>
      </c>
      <c r="BX1763" s="1"/>
      <c r="BY1763" t="str">
        <f>_xlfn.XLOOKUP($B1763,Img_lookup!A:A,Img_lookup!B:B, "Not available")</f>
        <v>f2193c1c-4299-470f-aa75-62a0bd2299e5</v>
      </c>
      <c r="BZ1763" t="str">
        <f>_xlfn.XLOOKUP($B1763,Img_lookup!A:A,Img_lookup!C:C, "Not available")</f>
        <v>salix aegyptiaca</v>
      </c>
      <c r="CA1763" t="str">
        <f>_xlfn.XLOOKUP($B1763,Img_lookup!A:A,Img_lookup!D:D, "Not available")</f>
        <v>M. Martin Vicente</v>
      </c>
      <c r="CB1763" t="str">
        <f>_xlfn.XLOOKUP($B1763,Img_lookup!A:A,Img_lookup!E:E, "https://imgur.com/aT5wafe")</f>
        <v>https://api.openverse.engineering/v1/images/f2193c1c-4299-470f-aa75-62a0bd2299e5/thumb/</v>
      </c>
    </row>
    <row r="1764" spans="1:80" ht="409.6" x14ac:dyDescent="0.15">
      <c r="A1764" s="1" t="s">
        <v>2187</v>
      </c>
      <c r="B1764" s="1" t="s">
        <v>3281</v>
      </c>
      <c r="C1764" s="1" t="s">
        <v>3282</v>
      </c>
      <c r="E1764" s="1" t="s">
        <v>3283</v>
      </c>
      <c r="F1764" s="1" t="s">
        <v>62</v>
      </c>
      <c r="G1764" s="1" t="s">
        <v>62</v>
      </c>
      <c r="H1764" s="11" t="str">
        <f t="shared" si="796"/>
        <v>Perennial</v>
      </c>
      <c r="I1764" s="1" t="s">
        <v>17107</v>
      </c>
      <c r="J1764" s="1">
        <v>25</v>
      </c>
      <c r="K1764" s="1">
        <v>10</v>
      </c>
      <c r="L1764" t="str" cm="1">
        <f t="array" ref="L1764">_xlfn.IFS(J1764+K1764="", "Unknown", J1764+K1764&gt;3, "Large", J1764+K1764&gt;0.5, "Medium", J1764+K1764&gt;0, "Small")</f>
        <v>Large</v>
      </c>
      <c r="M1764" s="1">
        <v>2</v>
      </c>
      <c r="N1764" cm="1">
        <f t="array" ref="N1764">IF($M1764="",INDEX($M$2:$M$2176,MATCH(1,INDEX(($A$2:$A$2176=$A1764)*($M$2:$M$2176&lt;&gt;""),0),0)),$M1764)</f>
        <v>2</v>
      </c>
      <c r="O1764" s="2" t="str">
        <f t="shared" si="791"/>
        <v>Hardy to cold</v>
      </c>
      <c r="P1764" s="1" t="s">
        <v>3284</v>
      </c>
      <c r="Q1764" s="1" t="s">
        <v>17109</v>
      </c>
      <c r="R1764" t="str">
        <f t="shared" si="795"/>
        <v>Fast</v>
      </c>
      <c r="T1764" s="1"/>
      <c r="U1764" s="1"/>
      <c r="V1764" s="1" t="s">
        <v>188</v>
      </c>
      <c r="W1764" s="6" t="str">
        <f t="shared" si="799"/>
        <v>4</v>
      </c>
      <c r="X1764" t="str">
        <f>IF(W1764="1", "January", IF(W1764="2", "February", IF(W1764="3", "March", IF(W1764="4", "April", IF(W1764="5", "May", IF(W1764="6", "June", IF(W1764="7", "July", IF(W1764="8", "August", IF(W1764="9", "September", IF(W1764="10", "October", IF(W1764="11", "November", IF(W1764="12", "December", "Other"))))))))))))</f>
        <v>April</v>
      </c>
      <c r="Y1764" s="2" t="str">
        <f>IF(ISNUMBER(SEARCH("-",V1764)),TRIM(RIGHT(V1764,LEN(V1764)-SEARCH("-",V1764))),V1764)</f>
        <v>5</v>
      </c>
      <c r="Z1764" s="2" t="str">
        <f>IF(Y1764="1", "January", IF(Y1764="2", "February", IF(Y1764="3", "March", IF(Y1764="4", "April", IF(Y1764="5", "May", IF(Y1764="6", "June", IF(Y1764="7", "July", IF(Y1764="8", "August", IF(Y1764="9", "September", IF(Y1764="10", "October", IF(Y1764="11", "November", IF(Y1764="12", "December", "Other"))))))))))))</f>
        <v>May</v>
      </c>
      <c r="AA1764" s="1">
        <v>6</v>
      </c>
      <c r="AB1764" s="1">
        <f>IF(ISNUMBER(SEARCH("-",AA1764)),TRIM(LEFT(AA1764,FIND("-",AA1764)-1)),AA1764)</f>
        <v>6</v>
      </c>
      <c r="AC1764" s="1" t="str">
        <f>IF(AB1764=1, "January", IF(AB1764=2, "February", IF(AB1764=3, "March", IF(AB1764=4, "April", IF(AB1764=5, "May", IF(AB1764=6, "June", IF(AB1764=7, "July", IF(AB1764=8, "August", IF(AB1764=9, "September", IF(AB1764=10, "October", IF(AB1764=11, "November", IF(AB1764=12, "December", "Other"))))))))))))</f>
        <v>June</v>
      </c>
      <c r="AD1764" s="1"/>
      <c r="AE1764" s="1"/>
      <c r="AF1764" s="16" t="s">
        <v>24835</v>
      </c>
      <c r="AG1764" s="1" t="str">
        <f t="shared" si="781"/>
        <v xml:space="preserve">Seed </v>
      </c>
      <c r="AH1764"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Branches of older wood as long as 2.5 metres can be used[1]. Very easy. Plant into their permanent positions in the autumn.
Cuttings of half-ripe wood, June to August in a frame. Very easy.</v>
      </c>
      <c r="AI1764" s="1" t="s">
        <v>3285</v>
      </c>
      <c r="AJ1764" s="1" t="s">
        <v>26</v>
      </c>
      <c r="AK1764" s="1" t="s">
        <v>17105</v>
      </c>
      <c r="AL1764" s="1" t="str">
        <f t="shared" si="792"/>
        <v>Unscented</v>
      </c>
      <c r="AM1764" s="1" t="b">
        <v>0</v>
      </c>
      <c r="AN1764" s="1" t="b">
        <v>1</v>
      </c>
      <c r="AO1764" s="1" t="b">
        <v>0</v>
      </c>
      <c r="AP1764" s="5" t="s">
        <v>28</v>
      </c>
      <c r="AQ1764" s="5" t="str">
        <f t="shared" si="783"/>
        <v>Light, Medium, Heavy</v>
      </c>
      <c r="AR1764" s="1" t="s">
        <v>30</v>
      </c>
      <c r="AS1764" s="1" t="str">
        <f t="shared" si="793"/>
        <v>None</v>
      </c>
      <c r="AT1764" s="1" t="str">
        <f t="shared" si="784"/>
        <v>Full</v>
      </c>
      <c r="AU1764" s="1" t="s">
        <v>402</v>
      </c>
      <c r="AV1764" s="1" t="str">
        <f t="shared" si="785"/>
        <v>Moist, Wet/Water</v>
      </c>
      <c r="AW1764" s="1" t="s">
        <v>123</v>
      </c>
      <c r="AX1764" s="1" t="str">
        <f t="shared" si="786"/>
        <v>Acid, Neutral</v>
      </c>
      <c r="AY1764" s="1" t="b">
        <v>0</v>
      </c>
      <c r="AZ1764" s="1" t="b">
        <v>0</v>
      </c>
      <c r="BA1764" s="1" t="b">
        <v>0</v>
      </c>
      <c r="BB1764" s="1" t="s">
        <v>29</v>
      </c>
      <c r="BC1764" t="str">
        <f t="shared" si="787"/>
        <v>TRUE</v>
      </c>
      <c r="BE1764" t="str">
        <f t="shared" si="788"/>
        <v>FALSE</v>
      </c>
      <c r="BF1764" s="1" t="b">
        <v>0</v>
      </c>
      <c r="BG1764" s="1" t="b">
        <v>1</v>
      </c>
      <c r="BH1764" s="1" t="b">
        <v>0</v>
      </c>
      <c r="BI1764" s="1" t="s">
        <v>30</v>
      </c>
      <c r="BJ1764" s="1" t="str">
        <f t="shared" si="789"/>
        <v>FALSE</v>
      </c>
      <c r="BK1764" s="1" t="s">
        <v>30</v>
      </c>
      <c r="BL1764" t="str">
        <f t="shared" si="790"/>
        <v>FALSE</v>
      </c>
      <c r="BM1764" s="1" t="b">
        <v>0</v>
      </c>
      <c r="BN1764" s="1" t="b">
        <v>1</v>
      </c>
      <c r="BO1764" s="1">
        <f t="shared" si="794"/>
        <v>14</v>
      </c>
      <c r="BP1764" s="1" t="s">
        <v>3286</v>
      </c>
      <c r="BQ1764" s="1" cm="1">
        <f t="array" ref="BQ1764">_xlfn.IFS(BP1764="None Known",0, LEN(BP1764)&gt;500, 5,LEN(BP1764)&gt;400, 4, LEN(BP1764)&gt;300, 3, LEN(BP1764)&gt;200, 2, LEN(BP1764)&gt;1, 1)</f>
        <v>5</v>
      </c>
      <c r="BR1764" s="1" t="s">
        <v>3287</v>
      </c>
      <c r="BS1764" s="1">
        <v>2</v>
      </c>
      <c r="BT1764" s="1" t="s">
        <v>3288</v>
      </c>
      <c r="BU1764" s="1">
        <v>3</v>
      </c>
      <c r="BV1764" s="1" t="s">
        <v>3289</v>
      </c>
      <c r="BW1764" s="1" t="s">
        <v>31</v>
      </c>
      <c r="BX1764" s="1"/>
      <c r="BY1764" t="str">
        <f>_xlfn.XLOOKUP($B1764,Img_lookup!A:A,Img_lookup!B:B, "Not available")</f>
        <v>ed8127cb-2904-4d00-877f-91997d6faabc</v>
      </c>
      <c r="BZ1764" t="str">
        <f>_xlfn.XLOOKUP($B1764,Img_lookup!A:A,Img_lookup!C:C, "Not available")</f>
        <v>White willow (Salix alba) illustration from Trait√© des Arbres e</v>
      </c>
      <c r="CA1764" t="str">
        <f>_xlfn.XLOOKUP($B1764,Img_lookup!A:A,Img_lookup!D:D, "Not available")</f>
        <v>Free Public Domain Illustrations by rawpixel</v>
      </c>
      <c r="CB1764" t="str">
        <f>_xlfn.XLOOKUP($B1764,Img_lookup!A:A,Img_lookup!E:E, "https://imgur.com/aT5wafe")</f>
        <v>https://api.openverse.engineering/v1/images/ed8127cb-2904-4d00-877f-91997d6faabc/thumb/</v>
      </c>
    </row>
    <row r="1765" spans="1:80" ht="409.6" x14ac:dyDescent="0.15">
      <c r="A1765" s="1" t="s">
        <v>2187</v>
      </c>
      <c r="B1765" s="1" t="s">
        <v>7481</v>
      </c>
      <c r="C1765" s="1" t="s">
        <v>7482</v>
      </c>
      <c r="D1765" s="1" t="s">
        <v>7483</v>
      </c>
      <c r="E1765" s="1" t="s">
        <v>7484</v>
      </c>
      <c r="F1765" s="1" t="s">
        <v>62</v>
      </c>
      <c r="G1765" s="1" t="s">
        <v>62</v>
      </c>
      <c r="H1765" s="11" t="str">
        <f t="shared" si="796"/>
        <v>Perennial</v>
      </c>
      <c r="I1765" s="1" t="s">
        <v>17107</v>
      </c>
      <c r="J1765" s="1">
        <v>12</v>
      </c>
      <c r="K1765" s="1">
        <v>12</v>
      </c>
      <c r="L1765" t="str" cm="1">
        <f t="array" ref="L1765">_xlfn.IFS(J1765+K1765="", "Unknown", J1765+K1765&gt;3, "Large", J1765+K1765&gt;0.5, "Medium", J1765+K1765&gt;0, "Small")</f>
        <v>Large</v>
      </c>
      <c r="M1765" s="1">
        <v>5</v>
      </c>
      <c r="N1765" cm="1">
        <f t="array" ref="N1765">IF($M1765="",INDEX($M$2:$M$2176,MATCH(1,INDEX(($A$2:$A$2176=$A1765)*($M$2:$M$2176&lt;&gt;""),0),0)),$M1765)</f>
        <v>5</v>
      </c>
      <c r="O1765" s="2" t="str">
        <f t="shared" si="791"/>
        <v>Seasonal outdoors</v>
      </c>
      <c r="P1765" s="1" t="s">
        <v>306</v>
      </c>
      <c r="Q1765" s="1" t="s">
        <v>17109</v>
      </c>
      <c r="R1765" t="str">
        <f t="shared" si="795"/>
        <v>Fast</v>
      </c>
      <c r="T1765" s="1"/>
      <c r="U1765" s="1"/>
      <c r="V1765" s="1">
        <v>4</v>
      </c>
      <c r="W1765" s="6">
        <f t="shared" si="799"/>
        <v>4</v>
      </c>
      <c r="X1765" t="str">
        <f>IF(W1765=1, "January", IF(W1765=2, "February", IF(W1765=3, "March", IF(W1765=4, "April", IF(W1765=5, "May", IF(W1765=6, "June", IF(W1765=7, "July", IF(W1765=8, "August", IF(W1765=9, "September", IF(W1765=10, "October", IF(W1765=11, "November", IF(W1765=12, "December", "Other"))))))))))))</f>
        <v>April</v>
      </c>
      <c r="Y1765" s="1"/>
      <c r="Z1765" s="1"/>
      <c r="AA1765" s="1">
        <v>5</v>
      </c>
      <c r="AB1765" s="1">
        <f>IF(ISNUMBER(SEARCH("-",AA1765)),TRIM(LEFT(AA1765,FIND("-",AA1765)-1)),AA1765)</f>
        <v>5</v>
      </c>
      <c r="AC1765" s="1" t="str">
        <f>IF(AB1765=1, "January", IF(AB1765=2, "February", IF(AB1765=3, "March", IF(AB1765=4, "April", IF(AB1765=5, "May", IF(AB1765=6, "June", IF(AB1765=7, "July", IF(AB1765=8, "August", IF(AB1765=9, "September", IF(AB1765=10, "October", IF(AB1765=11, "November", IF(AB1765=12, "December", "Other"))))))))))))</f>
        <v>May</v>
      </c>
      <c r="AD1765" s="1"/>
      <c r="AE1765" s="1"/>
      <c r="AF1765" s="16" t="s">
        <v>24834</v>
      </c>
      <c r="AG1765" s="1" t="str">
        <f t="shared" si="781"/>
        <v xml:space="preserve">Seed </v>
      </c>
      <c r="AH1765"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65" s="1" t="s">
        <v>7485</v>
      </c>
      <c r="AJ1765" s="1" t="s">
        <v>26</v>
      </c>
      <c r="AK1765" s="1" t="s">
        <v>17105</v>
      </c>
      <c r="AL1765" s="1" t="str">
        <f t="shared" si="792"/>
        <v>Unscented</v>
      </c>
      <c r="AM1765" s="1" t="b">
        <v>0</v>
      </c>
      <c r="AN1765" s="1" t="b">
        <v>1</v>
      </c>
      <c r="AO1765" s="1" t="b">
        <v>0</v>
      </c>
      <c r="AP1765" s="5" t="s">
        <v>28</v>
      </c>
      <c r="AQ1765" s="5" t="str">
        <f t="shared" si="783"/>
        <v>Light, Medium, Heavy</v>
      </c>
      <c r="AR1765" s="1" t="s">
        <v>30</v>
      </c>
      <c r="AS1765" s="1" t="str">
        <f t="shared" si="793"/>
        <v>None</v>
      </c>
      <c r="AT1765" s="1" t="str">
        <f t="shared" si="784"/>
        <v>Full</v>
      </c>
      <c r="AU1765" s="1" t="s">
        <v>402</v>
      </c>
      <c r="AV1765" s="1" t="str">
        <f t="shared" si="785"/>
        <v>Moist, Wet/Water</v>
      </c>
      <c r="AW1765" s="1" t="s">
        <v>123</v>
      </c>
      <c r="AX1765" s="1" t="str">
        <f t="shared" si="786"/>
        <v>Acid, Neutral</v>
      </c>
      <c r="AY1765" s="1" t="b">
        <v>0</v>
      </c>
      <c r="AZ1765" s="1" t="b">
        <v>0</v>
      </c>
      <c r="BA1765" s="1" t="b">
        <v>0</v>
      </c>
      <c r="BC1765" t="str">
        <f t="shared" si="787"/>
        <v>FALSE</v>
      </c>
      <c r="BE1765" t="str">
        <f t="shared" si="788"/>
        <v>FALSE</v>
      </c>
      <c r="BF1765" s="1" t="b">
        <v>0</v>
      </c>
      <c r="BG1765" s="1" t="b">
        <v>1</v>
      </c>
      <c r="BH1765" s="1" t="b">
        <v>0</v>
      </c>
      <c r="BI1765" s="1" t="s">
        <v>30</v>
      </c>
      <c r="BJ1765" s="1" t="str">
        <f t="shared" si="789"/>
        <v>FALSE</v>
      </c>
      <c r="BK1765" s="1" t="s">
        <v>30</v>
      </c>
      <c r="BL1765" t="str">
        <f t="shared" si="790"/>
        <v>FALSE</v>
      </c>
      <c r="BM1765" s="1" t="b">
        <v>0</v>
      </c>
      <c r="BN1765" s="1" t="b">
        <v>0</v>
      </c>
      <c r="BO1765" s="1">
        <f t="shared" si="794"/>
        <v>9</v>
      </c>
      <c r="BP1765" s="1" t="s">
        <v>7486</v>
      </c>
      <c r="BQ1765" s="1" cm="1">
        <f t="array" ref="BQ1765">_xlfn.IFS(BP1765="None Known",0, LEN(BP1765)&gt;500, 5,LEN(BP1765)&gt;400, 4, LEN(BP1765)&gt;300, 3, LEN(BP1765)&gt;200, 2, LEN(BP1765)&gt;1, 1)</f>
        <v>3</v>
      </c>
      <c r="BR1765" s="1" t="s">
        <v>7487</v>
      </c>
      <c r="BS1765" s="1">
        <v>1</v>
      </c>
      <c r="BT1765" s="1" t="s">
        <v>7488</v>
      </c>
      <c r="BU1765" s="1">
        <v>3</v>
      </c>
      <c r="BV1765" s="1" t="s">
        <v>7489</v>
      </c>
      <c r="BW1765" s="1" t="s">
        <v>31</v>
      </c>
      <c r="BX1765" s="1"/>
      <c r="BY1765" t="str">
        <f>_xlfn.XLOOKUP($B1765,Img_lookup!A:A,Img_lookup!B:B, "Not available")</f>
        <v>70b9260a-0aa2-4879-a47a-ac57a4affbe4</v>
      </c>
      <c r="BZ1765" t="str">
        <f>_xlfn.XLOOKUP($B1765,Img_lookup!A:A,Img_lookup!C:C, "Not available")</f>
        <v>Babylon willow (Salix babylonica) illustration from Trait√© des</v>
      </c>
      <c r="CA1765" t="str">
        <f>_xlfn.XLOOKUP($B1765,Img_lookup!A:A,Img_lookup!D:D, "Not available")</f>
        <v>Free Public Domain Illustrations by rawpixel</v>
      </c>
      <c r="CB1765" t="str">
        <f>_xlfn.XLOOKUP($B1765,Img_lookup!A:A,Img_lookup!E:E, "https://imgur.com/aT5wafe")</f>
        <v>https://api.openverse.engineering/v1/images/70b9260a-0aa2-4879-a47a-ac57a4affbe4/thumb/</v>
      </c>
    </row>
    <row r="1766" spans="1:80" ht="409.6" x14ac:dyDescent="0.15">
      <c r="A1766" s="1" t="s">
        <v>2187</v>
      </c>
      <c r="B1766" s="1" t="s">
        <v>6085</v>
      </c>
      <c r="C1766" s="1" t="s">
        <v>6086</v>
      </c>
      <c r="E1766" s="1" t="s">
        <v>6087</v>
      </c>
      <c r="F1766" s="1" t="s">
        <v>62</v>
      </c>
      <c r="G1766" s="1" t="s">
        <v>62</v>
      </c>
      <c r="H1766" s="11" t="str">
        <f t="shared" si="796"/>
        <v>Perennial</v>
      </c>
      <c r="I1766" s="1" t="s">
        <v>17107</v>
      </c>
      <c r="J1766" s="1">
        <v>10</v>
      </c>
      <c r="K1766" s="1">
        <v>8</v>
      </c>
      <c r="L1766" t="str" cm="1">
        <f t="array" ref="L1766">_xlfn.IFS(J1766+K1766="", "Unknown", J1766+K1766&gt;3, "Large", J1766+K1766&gt;0.5, "Medium", J1766+K1766&gt;0, "Small")</f>
        <v>Large</v>
      </c>
      <c r="M1766" s="1">
        <v>5</v>
      </c>
      <c r="N1766" cm="1">
        <f t="array" ref="N1766">IF($M1766="",INDEX($M$2:$M$2176,MATCH(1,INDEX(($A$2:$A$2176=$A1766)*($M$2:$M$2176&lt;&gt;""),0),0)),$M1766)</f>
        <v>5</v>
      </c>
      <c r="O1766" s="2" t="str">
        <f t="shared" si="791"/>
        <v>Seasonal outdoors</v>
      </c>
      <c r="P1766" s="1" t="s">
        <v>6088</v>
      </c>
      <c r="Q1766" s="1" t="s">
        <v>17109</v>
      </c>
      <c r="R1766" t="str">
        <f t="shared" si="795"/>
        <v>Fast</v>
      </c>
      <c r="T1766" s="1"/>
      <c r="U1766" s="1"/>
      <c r="V1766" s="1" t="s">
        <v>251</v>
      </c>
      <c r="W1766" s="6" t="str">
        <f t="shared" si="799"/>
        <v>3</v>
      </c>
      <c r="X1766" t="str">
        <f>IF(W1766="1", "January", IF(W1766="2", "February", IF(W1766="3", "March", IF(W1766="4", "April", IF(W1766="5", "May", IF(W1766="6", "June", IF(W1766="7", "July", IF(W1766="8", "August", IF(W1766="9", "September", IF(W1766="10", "October", IF(W1766="11", "November", IF(W1766="12", "December", "Other"))))))))))))</f>
        <v>March</v>
      </c>
      <c r="Y1766" s="2" t="str">
        <f>IF(ISNUMBER(SEARCH("-",V1766)),TRIM(RIGHT(V1766,LEN(V1766)-SEARCH("-",V1766))),V1766)</f>
        <v>4</v>
      </c>
      <c r="Z1766" s="2" t="str">
        <f>IF(Y1766="1", "January", IF(Y1766="2", "February", IF(Y1766="3", "March", IF(Y1766="4", "April", IF(Y1766="5", "May", IF(Y1766="6", "June", IF(Y1766="7", "July", IF(Y1766="8", "August", IF(Y1766="9", "September", IF(Y1766="10", "October", IF(Y1766="11", "November", IF(Y1766="12", "December", "Other"))))))))))))</f>
        <v>April</v>
      </c>
      <c r="AA1766" s="1">
        <v>5</v>
      </c>
      <c r="AB1766" s="1">
        <f>IF(ISNUMBER(SEARCH("-",AA1766)),TRIM(LEFT(AA1766,FIND("-",AA1766)-1)),AA1766)</f>
        <v>5</v>
      </c>
      <c r="AC1766" s="1" t="str">
        <f>IF(AB1766=1, "January", IF(AB1766=2, "February", IF(AB1766=3, "March", IF(AB1766=4, "April", IF(AB1766=5, "May", IF(AB1766=6, "June", IF(AB1766=7, "July", IF(AB1766=8, "August", IF(AB1766=9, "September", IF(AB1766=10, "October", IF(AB1766=11, "November", IF(AB1766=12, "December", "Other"))))))))))))</f>
        <v>May</v>
      </c>
      <c r="AD1766" s="1"/>
      <c r="AE1766" s="1"/>
      <c r="AF1766" s="16" t="s">
        <v>24836</v>
      </c>
      <c r="AG1766" s="1" t="str">
        <f t="shared" si="781"/>
        <v xml:space="preserve">Seed </v>
      </c>
      <c r="AH1766"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Cuttings of this species do not root well[200]. Plant into their permanent positions in the autumn.
Cuttings of half-ripe wood, June to August in a frame. Cuttings of this species do not root well[200].</v>
      </c>
      <c r="AI1766" s="1" t="s">
        <v>6089</v>
      </c>
      <c r="AJ1766" s="1" t="s">
        <v>26</v>
      </c>
      <c r="AK1766" s="1" t="s">
        <v>17105</v>
      </c>
      <c r="AL1766" s="1" t="str">
        <f t="shared" si="792"/>
        <v>Unscented</v>
      </c>
      <c r="AM1766" s="1" t="b">
        <v>0</v>
      </c>
      <c r="AN1766" s="1" t="b">
        <v>1</v>
      </c>
      <c r="AO1766" s="1" t="b">
        <v>0</v>
      </c>
      <c r="AP1766" s="5" t="s">
        <v>28</v>
      </c>
      <c r="AQ1766" s="5" t="str">
        <f t="shared" si="783"/>
        <v>Light, Medium, Heavy</v>
      </c>
      <c r="AR1766" s="1" t="s">
        <v>10</v>
      </c>
      <c r="AS1766" s="1" t="str">
        <f t="shared" si="793"/>
        <v>None, Partial</v>
      </c>
      <c r="AT1766" s="1" t="str">
        <f t="shared" si="784"/>
        <v>Partial, Full</v>
      </c>
      <c r="AU1766" s="1" t="s">
        <v>2586</v>
      </c>
      <c r="AV1766" s="1" t="str">
        <f t="shared" si="785"/>
        <v>Dry, Moist, Wet/Water</v>
      </c>
      <c r="AW1766" s="1" t="s">
        <v>12</v>
      </c>
      <c r="AX1766" s="1" t="str">
        <f t="shared" si="786"/>
        <v>Acid, Neutral, Alkaline</v>
      </c>
      <c r="AY1766" s="1" t="b">
        <v>0</v>
      </c>
      <c r="AZ1766" s="1" t="b">
        <v>0</v>
      </c>
      <c r="BA1766" s="1" t="b">
        <v>0</v>
      </c>
      <c r="BB1766" s="1" t="s">
        <v>29</v>
      </c>
      <c r="BC1766" t="str">
        <f t="shared" si="787"/>
        <v>TRUE</v>
      </c>
      <c r="BD1766" s="1" t="s">
        <v>77</v>
      </c>
      <c r="BE1766" t="str">
        <f t="shared" si="788"/>
        <v>TRUE</v>
      </c>
      <c r="BF1766" s="1" t="b">
        <v>0</v>
      </c>
      <c r="BG1766" s="1" t="b">
        <v>1</v>
      </c>
      <c r="BH1766" s="1" t="b">
        <v>0</v>
      </c>
      <c r="BI1766" s="1" t="s">
        <v>30</v>
      </c>
      <c r="BJ1766" s="1" t="str">
        <f t="shared" si="789"/>
        <v>FALSE</v>
      </c>
      <c r="BK1766" s="1" t="s">
        <v>30</v>
      </c>
      <c r="BL1766" t="str">
        <f t="shared" si="790"/>
        <v>FALSE</v>
      </c>
      <c r="BM1766" s="1" t="b">
        <v>0</v>
      </c>
      <c r="BN1766" s="1" t="b">
        <v>0</v>
      </c>
      <c r="BO1766" s="1">
        <f t="shared" si="794"/>
        <v>10</v>
      </c>
      <c r="BP1766" s="1" t="s">
        <v>6090</v>
      </c>
      <c r="BQ1766" s="1" cm="1">
        <f t="array" ref="BQ1766">_xlfn.IFS(BP1766="None Known",0, LEN(BP1766)&gt;500, 5,LEN(BP1766)&gt;400, 4, LEN(BP1766)&gt;300, 3, LEN(BP1766)&gt;200, 2, LEN(BP1766)&gt;1, 1)</f>
        <v>5</v>
      </c>
      <c r="BR1766" s="1" t="s">
        <v>6091</v>
      </c>
      <c r="BS1766" s="1">
        <v>1</v>
      </c>
      <c r="BT1766" s="1" t="s">
        <v>6092</v>
      </c>
      <c r="BU1766" s="1">
        <v>2</v>
      </c>
      <c r="BV1766" s="1" t="s">
        <v>4594</v>
      </c>
      <c r="BW1766" s="1" t="s">
        <v>31</v>
      </c>
      <c r="BX1766" s="1"/>
      <c r="BY1766" t="str">
        <f>_xlfn.XLOOKUP($B1766,Img_lookup!A:A,Img_lookup!B:B, "Not available")</f>
        <v>e66db60b-934e-483b-8e2f-09fe59da6443</v>
      </c>
      <c r="BZ1766" t="str">
        <f>_xlfn.XLOOKUP($B1766,Img_lookup!A:A,Img_lookup!C:C, "Not available")</f>
        <v>Pussy willows (Salix caprea)</v>
      </c>
      <c r="CA1766" t="str">
        <f>_xlfn.XLOOKUP($B1766,Img_lookup!A:A,Img_lookup!D:D, "Not available")</f>
        <v>fra-NCIS</v>
      </c>
      <c r="CB1766" t="str">
        <f>_xlfn.XLOOKUP($B1766,Img_lookup!A:A,Img_lookup!E:E, "https://imgur.com/aT5wafe")</f>
        <v>https://api.openverse.engineering/v1/images/e66db60b-934e-483b-8e2f-09fe59da6443/thumb/</v>
      </c>
    </row>
    <row r="1767" spans="1:80" ht="409.6" x14ac:dyDescent="0.15">
      <c r="A1767" s="1" t="s">
        <v>2187</v>
      </c>
      <c r="B1767" s="1" t="s">
        <v>2188</v>
      </c>
      <c r="C1767" s="1" t="s">
        <v>2189</v>
      </c>
      <c r="E1767" s="1" t="s">
        <v>2190</v>
      </c>
      <c r="F1767" s="1" t="s">
        <v>62</v>
      </c>
      <c r="G1767" s="1" t="s">
        <v>62</v>
      </c>
      <c r="H1767" s="11" t="str">
        <f t="shared" si="796"/>
        <v>Perennial</v>
      </c>
      <c r="I1767" s="1" t="s">
        <v>17107</v>
      </c>
      <c r="J1767" s="1">
        <v>15</v>
      </c>
      <c r="K1767" s="1">
        <v>15</v>
      </c>
      <c r="L1767" t="str" cm="1">
        <f t="array" ref="L1767">_xlfn.IFS(J1767+K1767="", "Unknown", J1767+K1767&gt;3, "Large", J1767+K1767&gt;0.5, "Medium", J1767+K1767&gt;0, "Small")</f>
        <v>Large</v>
      </c>
      <c r="M1767" s="1">
        <v>5</v>
      </c>
      <c r="N1767" cm="1">
        <f t="array" ref="N1767">IF($M1767="",INDEX($M$2:$M$2176,MATCH(1,INDEX(($A$2:$A$2176=$A1767)*($M$2:$M$2176&lt;&gt;""),0),0)),$M1767)</f>
        <v>5</v>
      </c>
      <c r="O1767" s="2" t="str">
        <f t="shared" si="791"/>
        <v>Seasonal outdoors</v>
      </c>
      <c r="P1767" s="1" t="s">
        <v>2191</v>
      </c>
      <c r="Q1767" s="1" t="s">
        <v>17109</v>
      </c>
      <c r="R1767" t="str">
        <f t="shared" si="795"/>
        <v>Fast</v>
      </c>
      <c r="T1767" s="1"/>
      <c r="U1767" s="1"/>
      <c r="V1767" s="1" t="s">
        <v>188</v>
      </c>
      <c r="W1767" s="6" t="str">
        <f t="shared" si="799"/>
        <v>4</v>
      </c>
      <c r="X1767" t="str">
        <f>IF(W1767="1", "January", IF(W1767="2", "February", IF(W1767="3", "March", IF(W1767="4", "April", IF(W1767="5", "May", IF(W1767="6", "June", IF(W1767="7", "July", IF(W1767="8", "August", IF(W1767="9", "September", IF(W1767="10", "October", IF(W1767="11", "November", IF(W1767="12", "December", "Other"))))))))))))</f>
        <v>April</v>
      </c>
      <c r="Y1767" s="2" t="str">
        <f>IF(ISNUMBER(SEARCH("-",V1767)),TRIM(RIGHT(V1767,LEN(V1767)-SEARCH("-",V1767))),V1767)</f>
        <v>5</v>
      </c>
      <c r="Z1767" s="2" t="str">
        <f>IF(Y1767="1", "January", IF(Y1767="2", "February", IF(Y1767="3", "March", IF(Y1767="4", "April", IF(Y1767="5", "May", IF(Y1767="6", "June", IF(Y1767="7", "July", IF(Y1767="8", "August", IF(Y1767="9", "September", IF(Y1767="10", "October", IF(Y1767="11", "November", IF(Y1767="12", "December", "Other"))))))))))))</f>
        <v>May</v>
      </c>
      <c r="AA1767" s="1" t="s">
        <v>96</v>
      </c>
      <c r="AB1767" s="1" t="str">
        <f>IF(ISNUMBER(SEARCH("-",AA1767)),TRIM(LEFT(AA1767,FIND("-",AA1767)-1)),AA1767)</f>
        <v>5</v>
      </c>
      <c r="AC1767" s="1" t="str">
        <f>IF(AB1767="1", "January", IF(AB1767="2", "February", IF(AB1767="3", "March", IF(AB1767="4", "April", IF(AB1767="5", "May", IF(AB1767="6", "June", IF(AB1767="7", "July", IF(AB1767="8", "August", IF(AB1767="9", "September", IF(AB1767="10", "October", IF(AB1767="11", "November", IF(AB1767="12", "December", "Other"))))))))))))</f>
        <v>May</v>
      </c>
      <c r="AD1767" s="1" t="str">
        <f>IF(ISNUMBER(SEARCH("-",AA1767)),TRIM(RIGHT(AA1767,LEN(AA1767)-SEARCH("-",AA1767))),AA1767)</f>
        <v>6</v>
      </c>
      <c r="AE1767" s="1" t="str">
        <f>IF(AD1767="1", "January", IF(AD1767="2", "February", IF(AD1767="3", "March", IF(AD1767="4", "April", IF(AD1767="5", "May", IF(AD1767="6", "June", IF(AD1767="7", "July", IF(AD1767="8", "August", IF(AD1767="9", "September", IF(AD1767="10", "October", IF(AD1767="11", "November", IF(AD1767="12", "December", "Other"))))))))))))</f>
        <v>June</v>
      </c>
      <c r="AF1767" s="16" t="s">
        <v>24834</v>
      </c>
      <c r="AG1767" s="1" t="str">
        <f t="shared" si="781"/>
        <v xml:space="preserve">Seed </v>
      </c>
      <c r="AH1767"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67" s="1" t="s">
        <v>2192</v>
      </c>
      <c r="AJ1767" s="1" t="s">
        <v>26</v>
      </c>
      <c r="AK1767" s="1" t="s">
        <v>17105</v>
      </c>
      <c r="AL1767" s="1" t="str">
        <f t="shared" si="792"/>
        <v>Unscented</v>
      </c>
      <c r="AM1767" s="1" t="b">
        <v>0</v>
      </c>
      <c r="AN1767" s="1" t="b">
        <v>1</v>
      </c>
      <c r="AO1767" s="1" t="b">
        <v>0</v>
      </c>
      <c r="AP1767" s="5" t="s">
        <v>28</v>
      </c>
      <c r="AQ1767" s="5" t="str">
        <f t="shared" si="783"/>
        <v>Light, Medium, Heavy</v>
      </c>
      <c r="AR1767" s="1" t="s">
        <v>30</v>
      </c>
      <c r="AS1767" s="1" t="str">
        <f t="shared" si="793"/>
        <v>None</v>
      </c>
      <c r="AT1767" s="1" t="str">
        <f t="shared" si="784"/>
        <v>Full</v>
      </c>
      <c r="AU1767" s="1" t="s">
        <v>402</v>
      </c>
      <c r="AV1767" s="1" t="str">
        <f t="shared" si="785"/>
        <v>Moist, Wet/Water</v>
      </c>
      <c r="AW1767" s="1" t="s">
        <v>123</v>
      </c>
      <c r="AX1767" s="1" t="str">
        <f t="shared" si="786"/>
        <v>Acid, Neutral</v>
      </c>
      <c r="AY1767" s="1" t="b">
        <v>0</v>
      </c>
      <c r="AZ1767" s="1" t="b">
        <v>0</v>
      </c>
      <c r="BA1767" s="1" t="b">
        <v>0</v>
      </c>
      <c r="BB1767" s="1" t="s">
        <v>275</v>
      </c>
      <c r="BC1767" t="str">
        <f t="shared" si="787"/>
        <v>TRUE</v>
      </c>
      <c r="BE1767" t="str">
        <f t="shared" si="788"/>
        <v>FALSE</v>
      </c>
      <c r="BF1767" s="1" t="b">
        <v>0</v>
      </c>
      <c r="BG1767" s="1" t="b">
        <v>1</v>
      </c>
      <c r="BH1767" s="1" t="b">
        <v>0</v>
      </c>
      <c r="BI1767" s="1" t="s">
        <v>30</v>
      </c>
      <c r="BJ1767" s="1" t="str">
        <f t="shared" si="789"/>
        <v>FALSE</v>
      </c>
      <c r="BK1767" s="1" t="s">
        <v>30</v>
      </c>
      <c r="BL1767" t="str">
        <f t="shared" si="790"/>
        <v>FALSE</v>
      </c>
      <c r="BM1767" s="1" t="b">
        <v>0</v>
      </c>
      <c r="BN1767" s="1" t="b">
        <v>1</v>
      </c>
      <c r="BO1767" s="1">
        <f t="shared" si="794"/>
        <v>9</v>
      </c>
      <c r="BP1767" s="1" t="s">
        <v>2193</v>
      </c>
      <c r="BQ1767" s="1" cm="1">
        <f t="array" ref="BQ1767">_xlfn.IFS(BP1767="None Known",0, LEN(BP1767)&gt;500, 5,LEN(BP1767)&gt;400, 4, LEN(BP1767)&gt;300, 3, LEN(BP1767)&gt;200, 2, LEN(BP1767)&gt;1, 1)</f>
        <v>3</v>
      </c>
      <c r="BR1767" s="1" t="s">
        <v>2194</v>
      </c>
      <c r="BS1767" s="1">
        <v>1</v>
      </c>
      <c r="BT1767" s="1" t="s">
        <v>2195</v>
      </c>
      <c r="BU1767" s="1">
        <v>3</v>
      </c>
      <c r="BV1767" s="1" t="s">
        <v>2196</v>
      </c>
      <c r="BW1767" s="1" t="s">
        <v>31</v>
      </c>
      <c r="BX1767" s="1"/>
      <c r="BY1767" t="str">
        <f>_xlfn.XLOOKUP($B1767,Img_lookup!A:A,Img_lookup!B:B, "Not available")</f>
        <v>38002ed6-5093-40df-8e71-417316f5fed8</v>
      </c>
      <c r="BZ1767" t="str">
        <f>_xlfn.XLOOKUP($B1767,Img_lookup!A:A,Img_lookup!C:C, "Not available")</f>
        <v>Crack willow, brittle willow. Salix fragilis. Twigs break of with a loud crack. Trees very often damaged by wind, snow, or ice. Svensk botanik [J.W. Palmstruch et al], vol. 6 (1809)</v>
      </c>
      <c r="CA1767" t="str">
        <f>_xlfn.XLOOKUP($B1767,Img_lookup!A:A,Img_lookup!D:D, "Not available")</f>
        <v>Swallowtail Garden Seeds</v>
      </c>
      <c r="CB1767" t="str">
        <f>_xlfn.XLOOKUP($B1767,Img_lookup!A:A,Img_lookup!E:E, "https://imgur.com/aT5wafe")</f>
        <v>https://api.openverse.engineering/v1/images/38002ed6-5093-40df-8e71-417316f5fed8/thumb/</v>
      </c>
    </row>
    <row r="1768" spans="1:80" ht="409.6" x14ac:dyDescent="0.15">
      <c r="A1768" s="1" t="s">
        <v>2187</v>
      </c>
      <c r="B1768" s="1" t="s">
        <v>10311</v>
      </c>
      <c r="E1768" s="1" t="s">
        <v>1168</v>
      </c>
      <c r="F1768" s="1" t="s">
        <v>22</v>
      </c>
      <c r="G1768" s="1" t="s">
        <v>22</v>
      </c>
      <c r="H1768" s="11" t="str">
        <f t="shared" si="796"/>
        <v>Perennial</v>
      </c>
      <c r="I1768" s="1" t="s">
        <v>17107</v>
      </c>
      <c r="L1768" t="e" cm="1">
        <f t="array" ref="L1768">_xlfn.IFS(J1768+K1768="", "Unknown", J1768+K1768&gt;3, "Large", J1768+K1768&gt;0.5, "Medium", J1768+K1768&gt;0, "Small")</f>
        <v>#N/A</v>
      </c>
      <c r="N1768" cm="1">
        <f t="array" ref="N1768">IF($M1768="",INDEX($M$2:$M$2176,MATCH(1,INDEX(($A$2:$A$2176=$A1768)*($M$2:$M$2176&lt;&gt;""),0),0)),$M1768)</f>
        <v>3</v>
      </c>
      <c r="O1768" s="2" t="str">
        <f t="shared" si="791"/>
        <v>Hardy to cold</v>
      </c>
      <c r="P1768" s="1" t="s">
        <v>196</v>
      </c>
      <c r="Q1768" s="1" t="s">
        <v>17109</v>
      </c>
      <c r="R1768" t="str">
        <f t="shared" si="795"/>
        <v>Fast</v>
      </c>
      <c r="W1768"/>
      <c r="AF1768" s="16" t="s">
        <v>24834</v>
      </c>
      <c r="AG1768" s="1" t="str">
        <f t="shared" si="781"/>
        <v xml:space="preserve">Seed </v>
      </c>
      <c r="AH1768"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68" s="1" t="s">
        <v>10312</v>
      </c>
      <c r="AJ1768" s="1" t="s">
        <v>26</v>
      </c>
      <c r="AK1768" s="1" t="s">
        <v>17105</v>
      </c>
      <c r="AL1768" s="1" t="str">
        <f t="shared" si="792"/>
        <v>Unscented</v>
      </c>
      <c r="AM1768" s="1" t="b">
        <v>0</v>
      </c>
      <c r="AN1768" s="1" t="b">
        <v>1</v>
      </c>
      <c r="AO1768" s="1" t="b">
        <v>0</v>
      </c>
      <c r="AP1768" s="5" t="s">
        <v>28</v>
      </c>
      <c r="AQ1768" s="5" t="str">
        <f t="shared" si="783"/>
        <v>Light, Medium, Heavy</v>
      </c>
      <c r="AR1768" s="1" t="s">
        <v>30</v>
      </c>
      <c r="AS1768" s="1" t="str">
        <f t="shared" si="793"/>
        <v>None</v>
      </c>
      <c r="AT1768" s="1" t="str">
        <f t="shared" si="784"/>
        <v>Full</v>
      </c>
      <c r="AU1768" s="1" t="s">
        <v>402</v>
      </c>
      <c r="AV1768" s="1" t="str">
        <f t="shared" si="785"/>
        <v>Moist, Wet/Water</v>
      </c>
      <c r="AW1768" s="1" t="s">
        <v>123</v>
      </c>
      <c r="AX1768" s="1" t="str">
        <f t="shared" si="786"/>
        <v>Acid, Neutral</v>
      </c>
      <c r="AY1768" s="1" t="b">
        <v>0</v>
      </c>
      <c r="AZ1768" s="1" t="b">
        <v>0</v>
      </c>
      <c r="BA1768" s="1" t="b">
        <v>0</v>
      </c>
      <c r="BC1768" t="str">
        <f t="shared" si="787"/>
        <v>FALSE</v>
      </c>
      <c r="BE1768" t="str">
        <f t="shared" si="788"/>
        <v>FALSE</v>
      </c>
      <c r="BF1768" s="1" t="b">
        <v>0</v>
      </c>
      <c r="BG1768" s="1" t="b">
        <v>1</v>
      </c>
      <c r="BH1768" s="1" t="b">
        <v>0</v>
      </c>
      <c r="BI1768" s="1" t="s">
        <v>30</v>
      </c>
      <c r="BJ1768" s="1" t="str">
        <f t="shared" si="789"/>
        <v>FALSE</v>
      </c>
      <c r="BK1768" s="1" t="s">
        <v>30</v>
      </c>
      <c r="BL1768" t="str">
        <f t="shared" si="790"/>
        <v>FALSE</v>
      </c>
      <c r="BM1768" s="1" t="b">
        <v>0</v>
      </c>
      <c r="BN1768" s="1" t="b">
        <v>0</v>
      </c>
      <c r="BO1768" s="1">
        <f t="shared" si="794"/>
        <v>7</v>
      </c>
      <c r="BP1768" s="1" t="s">
        <v>10313</v>
      </c>
      <c r="BQ1768" s="1" cm="1">
        <f t="array" ref="BQ1768">_xlfn.IFS(BP1768="None Known",0, LEN(BP1768)&gt;500, 5,LEN(BP1768)&gt;400, 4, LEN(BP1768)&gt;300, 3, LEN(BP1768)&gt;200, 2, LEN(BP1768)&gt;1, 1)</f>
        <v>2</v>
      </c>
      <c r="BR1768" s="1" t="s">
        <v>10314</v>
      </c>
      <c r="BS1768" s="1">
        <v>1</v>
      </c>
      <c r="BT1768" s="1" t="s">
        <v>10315</v>
      </c>
      <c r="BU1768" s="1">
        <v>2</v>
      </c>
      <c r="BW1768" s="1" t="s">
        <v>31</v>
      </c>
      <c r="BX1768" s="1"/>
      <c r="BY1768" t="str">
        <f>_xlfn.XLOOKUP($B1768,Img_lookup!A:A,Img_lookup!B:B, "Not available")</f>
        <v>8846a0b0-5031-4517-a8c5-3a4046774bdf</v>
      </c>
      <c r="BZ1768" t="str">
        <f>_xlfn.XLOOKUP($B1768,Img_lookup!A:A,Img_lookup!C:C, "Not available")</f>
        <v>Salix gilgiana</v>
      </c>
      <c r="CA1768" t="str">
        <f>_xlfn.XLOOKUP($B1768,Img_lookup!A:A,Img_lookup!D:D, "Not available")</f>
        <v>ex herb. United States National</v>
      </c>
      <c r="CB1768" t="str">
        <f>_xlfn.XLOOKUP($B1768,Img_lookup!A:A,Img_lookup!E:E, "https://imgur.com/aT5wafe")</f>
        <v>https://api.openverse.engineering/v1/images/8846a0b0-5031-4517-a8c5-3a4046774bdf/thumb/</v>
      </c>
    </row>
    <row r="1769" spans="1:80" ht="409.6" x14ac:dyDescent="0.15">
      <c r="A1769" s="1" t="s">
        <v>2187</v>
      </c>
      <c r="B1769" s="1" t="s">
        <v>15651</v>
      </c>
      <c r="C1769" s="1" t="s">
        <v>15652</v>
      </c>
      <c r="E1769" s="1" t="s">
        <v>15653</v>
      </c>
      <c r="F1769" s="1" t="s">
        <v>62</v>
      </c>
      <c r="G1769" s="1" t="s">
        <v>62</v>
      </c>
      <c r="H1769" s="11" t="str">
        <f t="shared" si="796"/>
        <v>Perennial</v>
      </c>
      <c r="I1769" s="1" t="s">
        <v>17107</v>
      </c>
      <c r="J1769" s="1">
        <v>10</v>
      </c>
      <c r="L1769" t="str" cm="1">
        <f t="array" ref="L1769">_xlfn.IFS(J1769+K1769="", "Unknown", J1769+K1769&gt;3, "Large", J1769+K1769&gt;0.5, "Medium", J1769+K1769&gt;0, "Small")</f>
        <v>Large</v>
      </c>
      <c r="M1769" s="1">
        <v>7</v>
      </c>
      <c r="N1769" cm="1">
        <f t="array" ref="N1769">IF($M1769="",INDEX($M$2:$M$2176,MATCH(1,INDEX(($A$2:$A$2176=$A1769)*($M$2:$M$2176&lt;&gt;""),0),0)),$M1769)</f>
        <v>7</v>
      </c>
      <c r="O1769" s="2" t="str">
        <f t="shared" si="791"/>
        <v>Seasonal outdoors</v>
      </c>
      <c r="P1769" s="1" t="s">
        <v>15654</v>
      </c>
      <c r="Q1769" s="1" t="s">
        <v>17109</v>
      </c>
      <c r="R1769" t="str">
        <f t="shared" si="795"/>
        <v>Fast</v>
      </c>
      <c r="T1769" s="1"/>
      <c r="U1769" s="1"/>
      <c r="V1769" s="1">
        <v>4</v>
      </c>
      <c r="W1769" s="6">
        <f t="shared" ref="W1769:W1774" si="800">IF(ISNUMBER(SEARCH("-",V1769)),TRIM(LEFT(V1769,FIND("-",V1769)-1)),V1769)</f>
        <v>4</v>
      </c>
      <c r="X1769" t="str">
        <f>IF(W1769=1, "January", IF(W1769=2, "February", IF(W1769=3, "March", IF(W1769=4, "April", IF(W1769=5, "May", IF(W1769=6, "June", IF(W1769=7, "July", IF(W1769=8, "August", IF(W1769=9, "September", IF(W1769=10, "October", IF(W1769=11, "November", IF(W1769=12, "December", "Other"))))))))))))</f>
        <v>April</v>
      </c>
      <c r="Y1769" s="1"/>
      <c r="Z1769" s="1"/>
      <c r="AA1769" s="1">
        <v>5</v>
      </c>
      <c r="AB1769" s="1">
        <f t="shared" ref="AB1769:AB1774" si="801">IF(ISNUMBER(SEARCH("-",AA1769)),TRIM(LEFT(AA1769,FIND("-",AA1769)-1)),AA1769)</f>
        <v>5</v>
      </c>
      <c r="AC1769" s="1" t="str">
        <f t="shared" ref="AC1769:AC1774" si="802">IF(AB1769=1, "January", IF(AB1769=2, "February", IF(AB1769=3, "March", IF(AB1769=4, "April", IF(AB1769=5, "May", IF(AB1769=6, "June", IF(AB1769=7, "July", IF(AB1769=8, "August", IF(AB1769=9, "September", IF(AB1769=10, "October", IF(AB1769=11, "November", IF(AB1769=12, "December", "Other"))))))))))))</f>
        <v>May</v>
      </c>
      <c r="AD1769" s="1"/>
      <c r="AE1769" s="1"/>
      <c r="AF1769" s="16" t="s">
        <v>24834</v>
      </c>
      <c r="AG1769" s="1" t="str">
        <f t="shared" si="781"/>
        <v xml:space="preserve">Seed </v>
      </c>
      <c r="AH1769"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69" s="1" t="s">
        <v>15655</v>
      </c>
      <c r="AJ1769" s="1" t="s">
        <v>26</v>
      </c>
      <c r="AK1769" s="1" t="s">
        <v>17105</v>
      </c>
      <c r="AL1769" s="1" t="str">
        <f t="shared" si="792"/>
        <v>Unscented</v>
      </c>
      <c r="AM1769" s="1" t="b">
        <v>0</v>
      </c>
      <c r="AN1769" s="1" t="b">
        <v>1</v>
      </c>
      <c r="AO1769" s="1" t="b">
        <v>0</v>
      </c>
      <c r="AP1769" s="5" t="s">
        <v>28</v>
      </c>
      <c r="AQ1769" s="5" t="str">
        <f t="shared" si="783"/>
        <v>Light, Medium, Heavy</v>
      </c>
      <c r="AR1769" s="1" t="s">
        <v>30</v>
      </c>
      <c r="AS1769" s="1" t="str">
        <f t="shared" si="793"/>
        <v>None</v>
      </c>
      <c r="AT1769" s="1" t="str">
        <f t="shared" si="784"/>
        <v>Full</v>
      </c>
      <c r="AU1769" s="1" t="s">
        <v>402</v>
      </c>
      <c r="AV1769" s="1" t="str">
        <f t="shared" si="785"/>
        <v>Moist, Wet/Water</v>
      </c>
      <c r="AW1769" s="1" t="s">
        <v>123</v>
      </c>
      <c r="AX1769" s="1" t="str">
        <f t="shared" si="786"/>
        <v>Acid, Neutral</v>
      </c>
      <c r="AY1769" s="1" t="b">
        <v>0</v>
      </c>
      <c r="AZ1769" s="1" t="b">
        <v>0</v>
      </c>
      <c r="BA1769" s="1" t="b">
        <v>0</v>
      </c>
      <c r="BC1769" t="str">
        <f t="shared" si="787"/>
        <v>FALSE</v>
      </c>
      <c r="BE1769" t="str">
        <f t="shared" si="788"/>
        <v>FALSE</v>
      </c>
      <c r="BF1769" s="1" t="b">
        <v>0</v>
      </c>
      <c r="BG1769" s="1" t="b">
        <v>1</v>
      </c>
      <c r="BH1769" s="1" t="b">
        <v>0</v>
      </c>
      <c r="BI1769" s="1" t="s">
        <v>30</v>
      </c>
      <c r="BJ1769" s="1" t="str">
        <f t="shared" si="789"/>
        <v>FALSE</v>
      </c>
      <c r="BK1769" s="1" t="s">
        <v>30</v>
      </c>
      <c r="BL1769" t="str">
        <f t="shared" si="790"/>
        <v>FALSE</v>
      </c>
      <c r="BM1769" s="1" t="b">
        <v>0</v>
      </c>
      <c r="BN1769" s="1" t="b">
        <v>0</v>
      </c>
      <c r="BO1769" s="1">
        <f t="shared" si="794"/>
        <v>12</v>
      </c>
      <c r="BP1769" s="1" t="s">
        <v>15656</v>
      </c>
      <c r="BQ1769" s="1" cm="1">
        <f t="array" ref="BQ1769">_xlfn.IFS(BP1769="None Known",0, LEN(BP1769)&gt;500, 5,LEN(BP1769)&gt;400, 4, LEN(BP1769)&gt;300, 3, LEN(BP1769)&gt;200, 2, LEN(BP1769)&gt;1, 1)</f>
        <v>4</v>
      </c>
      <c r="BR1769" s="1" t="s">
        <v>15657</v>
      </c>
      <c r="BS1769" s="1">
        <v>2</v>
      </c>
      <c r="BT1769" s="1" t="s">
        <v>15658</v>
      </c>
      <c r="BU1769" s="1">
        <v>2</v>
      </c>
      <c r="BV1769" s="1" t="s">
        <v>80</v>
      </c>
      <c r="BW1769" s="1" t="s">
        <v>31</v>
      </c>
      <c r="BX1769" s="1"/>
      <c r="BY1769" t="str">
        <f>_xlfn.XLOOKUP($B1769,Img_lookup!A:A,Img_lookup!B:B, "Not available")</f>
        <v>76a09080-d501-45cb-86b6-5f49b161f11f</v>
      </c>
      <c r="BZ1769" t="str">
        <f>_xlfn.XLOOKUP($B1769,Img_lookup!A:A,Img_lookup!C:C, "Not available")</f>
        <v>Goodding's willow (Salix gooddingii); Barker Dam Trail</v>
      </c>
      <c r="CA1769" t="str">
        <f>_xlfn.XLOOKUP($B1769,Img_lookup!A:A,Img_lookup!D:D, "Not available")</f>
        <v>Joshua Tree National Park</v>
      </c>
      <c r="CB1769" t="str">
        <f>_xlfn.XLOOKUP($B1769,Img_lookup!A:A,Img_lookup!E:E, "https://imgur.com/aT5wafe")</f>
        <v>https://api.openverse.engineering/v1/images/76a09080-d501-45cb-86b6-5f49b161f11f/thumb/</v>
      </c>
    </row>
    <row r="1770" spans="1:80" ht="409.6" x14ac:dyDescent="0.15">
      <c r="A1770" s="1" t="s">
        <v>2187</v>
      </c>
      <c r="B1770" s="1" t="s">
        <v>13465</v>
      </c>
      <c r="C1770" s="1" t="s">
        <v>13466</v>
      </c>
      <c r="D1770" s="1" t="s">
        <v>13467</v>
      </c>
      <c r="E1770" s="1" t="s">
        <v>13468</v>
      </c>
      <c r="F1770" s="1" t="s">
        <v>62</v>
      </c>
      <c r="G1770" s="1" t="s">
        <v>62</v>
      </c>
      <c r="H1770" s="11" t="str">
        <f t="shared" si="796"/>
        <v>Perennial</v>
      </c>
      <c r="I1770" s="1" t="s">
        <v>17107</v>
      </c>
      <c r="J1770" s="1">
        <v>12</v>
      </c>
      <c r="L1770" t="str" cm="1">
        <f t="array" ref="L1770">_xlfn.IFS(J1770+K1770="", "Unknown", J1770+K1770&gt;3, "Large", J1770+K1770&gt;0.5, "Medium", J1770+K1770&gt;0, "Small")</f>
        <v>Large</v>
      </c>
      <c r="M1770" s="1">
        <v>4</v>
      </c>
      <c r="N1770" cm="1">
        <f t="array" ref="N1770">IF($M1770="",INDEX($M$2:$M$2176,MATCH(1,INDEX(($A$2:$A$2176=$A1770)*($M$2:$M$2176&lt;&gt;""),0),0)),$M1770)</f>
        <v>4</v>
      </c>
      <c r="O1770" s="2" t="str">
        <f t="shared" si="791"/>
        <v>Hardy to cold</v>
      </c>
      <c r="P1770" s="1" t="s">
        <v>13469</v>
      </c>
      <c r="Q1770" s="1" t="s">
        <v>17109</v>
      </c>
      <c r="R1770" t="str">
        <f t="shared" si="795"/>
        <v>Fast</v>
      </c>
      <c r="T1770" s="1"/>
      <c r="U1770" s="1"/>
      <c r="V1770" s="1">
        <v>4</v>
      </c>
      <c r="W1770" s="6">
        <f t="shared" si="800"/>
        <v>4</v>
      </c>
      <c r="X1770" t="str">
        <f>IF(W1770=1, "January", IF(W1770=2, "February", IF(W1770=3, "March", IF(W1770=4, "April", IF(W1770=5, "May", IF(W1770=6, "June", IF(W1770=7, "July", IF(W1770=8, "August", IF(W1770=9, "September", IF(W1770=10, "October", IF(W1770=11, "November", IF(W1770=12, "December", "Other"))))))))))))</f>
        <v>April</v>
      </c>
      <c r="Y1770" s="1"/>
      <c r="Z1770" s="1"/>
      <c r="AA1770" s="1">
        <v>5</v>
      </c>
      <c r="AB1770" s="1">
        <f t="shared" si="801"/>
        <v>5</v>
      </c>
      <c r="AC1770" s="1" t="str">
        <f t="shared" si="802"/>
        <v>May</v>
      </c>
      <c r="AD1770" s="1"/>
      <c r="AE1770" s="1"/>
      <c r="AF1770" s="16" t="s">
        <v>24834</v>
      </c>
      <c r="AG1770" s="1" t="str">
        <f t="shared" si="781"/>
        <v xml:space="preserve">Seed </v>
      </c>
      <c r="AH1770"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70" s="1" t="s">
        <v>13470</v>
      </c>
      <c r="AJ1770" s="1" t="s">
        <v>26</v>
      </c>
      <c r="AK1770" s="1" t="s">
        <v>17105</v>
      </c>
      <c r="AL1770" s="1" t="str">
        <f t="shared" si="792"/>
        <v>Unscented</v>
      </c>
      <c r="AM1770" s="1" t="b">
        <v>0</v>
      </c>
      <c r="AN1770" s="1" t="b">
        <v>1</v>
      </c>
      <c r="AO1770" s="1" t="b">
        <v>0</v>
      </c>
      <c r="AP1770" s="5" t="s">
        <v>28</v>
      </c>
      <c r="AQ1770" s="5" t="str">
        <f t="shared" si="783"/>
        <v>Light, Medium, Heavy</v>
      </c>
      <c r="AR1770" s="1" t="s">
        <v>30</v>
      </c>
      <c r="AS1770" s="1" t="str">
        <f t="shared" si="793"/>
        <v>None</v>
      </c>
      <c r="AT1770" s="1" t="str">
        <f t="shared" si="784"/>
        <v>Full</v>
      </c>
      <c r="AU1770" s="1" t="s">
        <v>402</v>
      </c>
      <c r="AV1770" s="1" t="str">
        <f t="shared" si="785"/>
        <v>Moist, Wet/Water</v>
      </c>
      <c r="AW1770" s="1" t="s">
        <v>123</v>
      </c>
      <c r="AX1770" s="1" t="str">
        <f t="shared" si="786"/>
        <v>Acid, Neutral</v>
      </c>
      <c r="AY1770" s="1" t="b">
        <v>0</v>
      </c>
      <c r="AZ1770" s="1" t="b">
        <v>0</v>
      </c>
      <c r="BA1770" s="1" t="b">
        <v>0</v>
      </c>
      <c r="BC1770" t="str">
        <f t="shared" si="787"/>
        <v>FALSE</v>
      </c>
      <c r="BE1770" t="str">
        <f t="shared" si="788"/>
        <v>FALSE</v>
      </c>
      <c r="BF1770" s="1" t="b">
        <v>0</v>
      </c>
      <c r="BG1770" s="1" t="b">
        <v>1</v>
      </c>
      <c r="BH1770" s="1" t="b">
        <v>0</v>
      </c>
      <c r="BI1770" s="1" t="s">
        <v>30</v>
      </c>
      <c r="BJ1770" s="1" t="str">
        <f t="shared" si="789"/>
        <v>FALSE</v>
      </c>
      <c r="BK1770" s="1" t="s">
        <v>30</v>
      </c>
      <c r="BL1770" t="str">
        <f t="shared" si="790"/>
        <v>FALSE</v>
      </c>
      <c r="BM1770" s="1" t="b">
        <v>0</v>
      </c>
      <c r="BN1770" s="1" t="b">
        <v>0</v>
      </c>
      <c r="BO1770" s="1">
        <f t="shared" si="794"/>
        <v>14</v>
      </c>
      <c r="BP1770" s="1" t="s">
        <v>13471</v>
      </c>
      <c r="BQ1770" s="1" cm="1">
        <f t="array" ref="BQ1770">_xlfn.IFS(BP1770="None Known",0, LEN(BP1770)&gt;500, 5,LEN(BP1770)&gt;400, 4, LEN(BP1770)&gt;300, 3, LEN(BP1770)&gt;200, 2, LEN(BP1770)&gt;1, 1)</f>
        <v>5</v>
      </c>
      <c r="BR1770" s="1" t="s">
        <v>2588</v>
      </c>
      <c r="BS1770" s="1">
        <v>2</v>
      </c>
      <c r="BT1770" s="1" t="s">
        <v>13472</v>
      </c>
      <c r="BU1770" s="1">
        <v>3</v>
      </c>
      <c r="BV1770" s="1" t="s">
        <v>13473</v>
      </c>
      <c r="BW1770" s="1" t="s">
        <v>31</v>
      </c>
      <c r="BX1770" s="1"/>
      <c r="BY1770" t="str">
        <f>_xlfn.XLOOKUP($B1770,Img_lookup!A:A,Img_lookup!B:B, "Not available")</f>
        <v>54b5f1bf-74d6-4821-98d6-81339f449389</v>
      </c>
      <c r="BZ1770" t="str">
        <f>_xlfn.XLOOKUP($B1770,Img_lookup!A:A,Img_lookup!C:C, "Not available")</f>
        <v>Black Willow - Salix nigra, Manassas Battlefield Park, Manassas, Virginia</v>
      </c>
      <c r="CA1770" t="str">
        <f>_xlfn.XLOOKUP($B1770,Img_lookup!A:A,Img_lookup!D:D, "Not available")</f>
        <v>Judy Gallagher</v>
      </c>
      <c r="CB1770" t="str">
        <f>_xlfn.XLOOKUP($B1770,Img_lookup!A:A,Img_lookup!E:E, "https://imgur.com/aT5wafe")</f>
        <v>https://api.openverse.engineering/v1/images/54b5f1bf-74d6-4821-98d6-81339f449389/thumb/</v>
      </c>
    </row>
    <row r="1771" spans="1:80" ht="409.6" x14ac:dyDescent="0.15">
      <c r="A1771" s="1" t="s">
        <v>2187</v>
      </c>
      <c r="B1771" s="1" t="s">
        <v>5248</v>
      </c>
      <c r="C1771" s="1" t="s">
        <v>5249</v>
      </c>
      <c r="E1771" s="1" t="s">
        <v>5250</v>
      </c>
      <c r="F1771" s="1" t="s">
        <v>62</v>
      </c>
      <c r="G1771" s="1" t="s">
        <v>62</v>
      </c>
      <c r="H1771" s="11" t="str">
        <f t="shared" si="796"/>
        <v>Perennial</v>
      </c>
      <c r="I1771" s="1" t="s">
        <v>17107</v>
      </c>
      <c r="J1771" s="1">
        <v>10</v>
      </c>
      <c r="K1771" s="1">
        <v>10</v>
      </c>
      <c r="L1771" t="str" cm="1">
        <f t="array" ref="L1771">_xlfn.IFS(J1771+K1771="", "Unknown", J1771+K1771&gt;3, "Large", J1771+K1771&gt;0.5, "Medium", J1771+K1771&gt;0, "Small")</f>
        <v>Large</v>
      </c>
      <c r="M1771" s="1">
        <v>5</v>
      </c>
      <c r="N1771" cm="1">
        <f t="array" ref="N1771">IF($M1771="",INDEX($M$2:$M$2176,MATCH(1,INDEX(($A$2:$A$2176=$A1771)*($M$2:$M$2176&lt;&gt;""),0),0)),$M1771)</f>
        <v>5</v>
      </c>
      <c r="O1771" s="2" t="str">
        <f t="shared" si="791"/>
        <v>Seasonal outdoors</v>
      </c>
      <c r="P1771" s="1" t="s">
        <v>5251</v>
      </c>
      <c r="Q1771" s="1" t="s">
        <v>17109</v>
      </c>
      <c r="R1771" t="str">
        <f t="shared" si="795"/>
        <v>Fast</v>
      </c>
      <c r="T1771" s="1"/>
      <c r="U1771" s="1"/>
      <c r="V1771" s="1">
        <v>5</v>
      </c>
      <c r="W1771" s="6">
        <f t="shared" si="800"/>
        <v>5</v>
      </c>
      <c r="X1771" t="str">
        <f>IF(W1771=1, "January", IF(W1771=2, "February", IF(W1771=3, "March", IF(W1771=4, "April", IF(W1771=5, "May", IF(W1771=6, "June", IF(W1771=7, "July", IF(W1771=8, "August", IF(W1771=9, "September", IF(W1771=10, "October", IF(W1771=11, "November", IF(W1771=12, "December", "Other"))))))))))))</f>
        <v>May</v>
      </c>
      <c r="Y1771" s="1"/>
      <c r="Z1771" s="1"/>
      <c r="AA1771" s="1">
        <v>6</v>
      </c>
      <c r="AB1771" s="1">
        <f t="shared" si="801"/>
        <v>6</v>
      </c>
      <c r="AC1771" s="1" t="str">
        <f t="shared" si="802"/>
        <v>June</v>
      </c>
      <c r="AD1771" s="1"/>
      <c r="AE1771" s="1"/>
      <c r="AF1771" s="16" t="s">
        <v>24834</v>
      </c>
      <c r="AG1771" s="1" t="str">
        <f t="shared" si="781"/>
        <v xml:space="preserve">Seed </v>
      </c>
      <c r="AH1771"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71" s="1" t="s">
        <v>5252</v>
      </c>
      <c r="AJ1771" s="1" t="s">
        <v>26</v>
      </c>
      <c r="AK1771" s="1" t="s">
        <v>17105</v>
      </c>
      <c r="AL1771" s="1" t="str">
        <f t="shared" si="792"/>
        <v>Scented</v>
      </c>
      <c r="AM1771" s="1" t="b">
        <v>1</v>
      </c>
      <c r="AN1771" s="1" t="b">
        <v>1</v>
      </c>
      <c r="AO1771" s="1" t="b">
        <v>0</v>
      </c>
      <c r="AP1771" s="5" t="s">
        <v>28</v>
      </c>
      <c r="AQ1771" s="5" t="str">
        <f t="shared" si="783"/>
        <v>Light, Medium, Heavy</v>
      </c>
      <c r="AR1771" s="1" t="s">
        <v>30</v>
      </c>
      <c r="AS1771" s="1" t="str">
        <f t="shared" si="793"/>
        <v>None</v>
      </c>
      <c r="AT1771" s="1" t="str">
        <f t="shared" si="784"/>
        <v>Full</v>
      </c>
      <c r="AU1771" s="1" t="s">
        <v>402</v>
      </c>
      <c r="AV1771" s="1" t="str">
        <f t="shared" si="785"/>
        <v>Moist, Wet/Water</v>
      </c>
      <c r="AW1771" s="1" t="s">
        <v>123</v>
      </c>
      <c r="AX1771" s="1" t="str">
        <f t="shared" si="786"/>
        <v>Acid, Neutral</v>
      </c>
      <c r="AY1771" s="1" t="b">
        <v>0</v>
      </c>
      <c r="AZ1771" s="1" t="b">
        <v>0</v>
      </c>
      <c r="BA1771" s="1" t="b">
        <v>0</v>
      </c>
      <c r="BC1771" t="str">
        <f t="shared" si="787"/>
        <v>FALSE</v>
      </c>
      <c r="BE1771" t="str">
        <f t="shared" si="788"/>
        <v>FALSE</v>
      </c>
      <c r="BF1771" s="1" t="b">
        <v>0</v>
      </c>
      <c r="BG1771" s="1" t="b">
        <v>1</v>
      </c>
      <c r="BH1771" s="1" t="b">
        <v>0</v>
      </c>
      <c r="BI1771" s="1" t="s">
        <v>30</v>
      </c>
      <c r="BJ1771" s="1" t="str">
        <f t="shared" si="789"/>
        <v>FALSE</v>
      </c>
      <c r="BK1771" s="1" t="s">
        <v>30</v>
      </c>
      <c r="BL1771" t="str">
        <f t="shared" si="790"/>
        <v>FALSE</v>
      </c>
      <c r="BM1771" s="1" t="b">
        <v>0</v>
      </c>
      <c r="BN1771" s="1" t="b">
        <v>0</v>
      </c>
      <c r="BO1771" s="1">
        <f t="shared" si="794"/>
        <v>12</v>
      </c>
      <c r="BP1771" s="1" t="s">
        <v>5253</v>
      </c>
      <c r="BQ1771" s="1" cm="1">
        <f t="array" ref="BQ1771">_xlfn.IFS(BP1771="None Known",0, LEN(BP1771)&gt;500, 5,LEN(BP1771)&gt;400, 4, LEN(BP1771)&gt;300, 3, LEN(BP1771)&gt;200, 2, LEN(BP1771)&gt;1, 1)</f>
        <v>3</v>
      </c>
      <c r="BR1771" s="1" t="s">
        <v>5254</v>
      </c>
      <c r="BS1771" s="1">
        <v>2</v>
      </c>
      <c r="BT1771" s="1" t="s">
        <v>5255</v>
      </c>
      <c r="BU1771" s="1">
        <v>3</v>
      </c>
      <c r="BV1771" s="1" t="s">
        <v>4594</v>
      </c>
      <c r="BW1771" s="1" t="s">
        <v>31</v>
      </c>
      <c r="BX1771" s="1"/>
      <c r="BY1771" t="str">
        <f>_xlfn.XLOOKUP($B1771,Img_lookup!A:A,Img_lookup!B:B, "Not available")</f>
        <v>db9cdb58-58d7-47de-aaa2-25ce3bbaa37a</v>
      </c>
      <c r="BZ1771" t="str">
        <f>_xlfn.XLOOKUP($B1771,Img_lookup!A:A,Img_lookup!C:C, "Not available")</f>
        <v>Reproducties, bosbouw, loofbomen, betula pubescens, salix pentandra, Bestanddeelnr 253-7043.jpg</v>
      </c>
      <c r="CA1771" t="str">
        <f>_xlfn.XLOOKUP($B1771,Img_lookup!A:A,Img_lookup!D:D, "Not available")</f>
        <v>Nationaal Archief</v>
      </c>
      <c r="CB1771" t="str">
        <f>_xlfn.XLOOKUP($B1771,Img_lookup!A:A,Img_lookup!E:E, "https://imgur.com/aT5wafe")</f>
        <v>https://api.openverse.engineering/v1/images/db9cdb58-58d7-47de-aaa2-25ce3bbaa37a/thumb/</v>
      </c>
    </row>
    <row r="1772" spans="1:80" ht="409.6" x14ac:dyDescent="0.15">
      <c r="A1772" s="1" t="s">
        <v>2187</v>
      </c>
      <c r="B1772" s="1" t="s">
        <v>2580</v>
      </c>
      <c r="C1772" s="1" t="s">
        <v>2581</v>
      </c>
      <c r="D1772" s="1" t="s">
        <v>2582</v>
      </c>
      <c r="E1772" s="1" t="s">
        <v>2583</v>
      </c>
      <c r="F1772" s="1" t="s">
        <v>62</v>
      </c>
      <c r="G1772" s="1" t="s">
        <v>62</v>
      </c>
      <c r="H1772" s="11" t="str">
        <f t="shared" si="796"/>
        <v>Perennial</v>
      </c>
      <c r="I1772" s="1" t="s">
        <v>17107</v>
      </c>
      <c r="J1772" s="1">
        <v>5</v>
      </c>
      <c r="K1772" s="1">
        <v>5</v>
      </c>
      <c r="L1772" t="str" cm="1">
        <f t="array" ref="L1772">_xlfn.IFS(J1772+K1772="", "Unknown", J1772+K1772&gt;3, "Large", J1772+K1772&gt;0.5, "Medium", J1772+K1772&gt;0, "Small")</f>
        <v>Large</v>
      </c>
      <c r="M1772" s="1">
        <v>5</v>
      </c>
      <c r="N1772" cm="1">
        <f t="array" ref="N1772">IF($M1772="",INDEX($M$2:$M$2176,MATCH(1,INDEX(($A$2:$A$2176=$A1772)*($M$2:$M$2176&lt;&gt;""),0),0)),$M1772)</f>
        <v>5</v>
      </c>
      <c r="O1772" s="2" t="str">
        <f t="shared" si="791"/>
        <v>Seasonal outdoors</v>
      </c>
      <c r="P1772" s="1" t="s">
        <v>2584</v>
      </c>
      <c r="Q1772" s="1" t="s">
        <v>17109</v>
      </c>
      <c r="R1772" t="str">
        <f t="shared" si="795"/>
        <v>Fast</v>
      </c>
      <c r="T1772" s="1"/>
      <c r="U1772" s="1"/>
      <c r="V1772" s="1" t="s">
        <v>251</v>
      </c>
      <c r="W1772" s="6" t="str">
        <f t="shared" si="800"/>
        <v>3</v>
      </c>
      <c r="X1772" t="str">
        <f>IF(W1772="1", "January", IF(W1772="2", "February", IF(W1772="3", "March", IF(W1772="4", "April", IF(W1772="5", "May", IF(W1772="6", "June", IF(W1772="7", "July", IF(W1772="8", "August", IF(W1772="9", "September", IF(W1772="10", "October", IF(W1772="11", "November", IF(W1772="12", "December", "Other"))))))))))))</f>
        <v>March</v>
      </c>
      <c r="Y1772" s="2" t="str">
        <f>IF(ISNUMBER(SEARCH("-",V1772)),TRIM(RIGHT(V1772,LEN(V1772)-SEARCH("-",V1772))),V1772)</f>
        <v>4</v>
      </c>
      <c r="Z1772" s="2" t="str">
        <f>IF(Y1772="1", "January", IF(Y1772="2", "February", IF(Y1772="3", "March", IF(Y1772="4", "April", IF(Y1772="5", "May", IF(Y1772="6", "June", IF(Y1772="7", "July", IF(Y1772="8", "August", IF(Y1772="9", "September", IF(Y1772="10", "October", IF(Y1772="11", "November", IF(Y1772="12", "December", "Other"))))))))))))</f>
        <v>April</v>
      </c>
      <c r="AA1772" s="1">
        <v>5</v>
      </c>
      <c r="AB1772" s="1">
        <f t="shared" si="801"/>
        <v>5</v>
      </c>
      <c r="AC1772" s="1" t="str">
        <f t="shared" si="802"/>
        <v>May</v>
      </c>
      <c r="AD1772" s="1"/>
      <c r="AE1772" s="1"/>
      <c r="AF1772" s="16" t="s">
        <v>24834</v>
      </c>
      <c r="AG1772" s="1" t="str">
        <f t="shared" si="781"/>
        <v xml:space="preserve">Seed </v>
      </c>
      <c r="AH1772"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72" s="1" t="s">
        <v>2585</v>
      </c>
      <c r="AJ1772" s="1" t="s">
        <v>26</v>
      </c>
      <c r="AK1772" s="1" t="s">
        <v>17105</v>
      </c>
      <c r="AL1772" s="1" t="str">
        <f t="shared" si="792"/>
        <v>Unscented</v>
      </c>
      <c r="AM1772" s="1" t="b">
        <v>0</v>
      </c>
      <c r="AN1772" s="1" t="b">
        <v>1</v>
      </c>
      <c r="AO1772" s="1" t="b">
        <v>0</v>
      </c>
      <c r="AP1772" s="5" t="s">
        <v>28</v>
      </c>
      <c r="AQ1772" s="5" t="str">
        <f t="shared" si="783"/>
        <v>Light, Medium, Heavy</v>
      </c>
      <c r="AR1772" s="1" t="s">
        <v>30</v>
      </c>
      <c r="AS1772" s="1" t="str">
        <f t="shared" si="793"/>
        <v>None</v>
      </c>
      <c r="AT1772" s="1" t="str">
        <f t="shared" si="784"/>
        <v>Full</v>
      </c>
      <c r="AU1772" s="1" t="s">
        <v>2586</v>
      </c>
      <c r="AV1772" s="1" t="str">
        <f t="shared" si="785"/>
        <v>Dry, Moist, Wet/Water</v>
      </c>
      <c r="AW1772" s="1" t="s">
        <v>12</v>
      </c>
      <c r="AX1772" s="1" t="str">
        <f t="shared" si="786"/>
        <v>Acid, Neutral, Alkaline</v>
      </c>
      <c r="AY1772" s="1" t="b">
        <v>0</v>
      </c>
      <c r="AZ1772" s="1" t="b">
        <v>0</v>
      </c>
      <c r="BA1772" s="1" t="b">
        <v>1</v>
      </c>
      <c r="BC1772" t="str">
        <f t="shared" si="787"/>
        <v>FALSE</v>
      </c>
      <c r="BE1772" t="str">
        <f t="shared" si="788"/>
        <v>FALSE</v>
      </c>
      <c r="BF1772" s="1" t="b">
        <v>0</v>
      </c>
      <c r="BG1772" s="1" t="b">
        <v>1</v>
      </c>
      <c r="BH1772" s="1" t="b">
        <v>0</v>
      </c>
      <c r="BI1772" s="1" t="s">
        <v>30</v>
      </c>
      <c r="BJ1772" s="1" t="str">
        <f t="shared" si="789"/>
        <v>FALSE</v>
      </c>
      <c r="BK1772" s="1" t="s">
        <v>30</v>
      </c>
      <c r="BL1772" t="str">
        <f t="shared" si="790"/>
        <v>FALSE</v>
      </c>
      <c r="BM1772" s="1" t="b">
        <v>0</v>
      </c>
      <c r="BN1772" s="1" t="b">
        <v>1</v>
      </c>
      <c r="BO1772" s="1">
        <f t="shared" si="794"/>
        <v>17</v>
      </c>
      <c r="BP1772" s="1" t="s">
        <v>2587</v>
      </c>
      <c r="BQ1772" s="1" cm="1">
        <f t="array" ref="BQ1772">_xlfn.IFS(BP1772="None Known",0, LEN(BP1772)&gt;500, 5,LEN(BP1772)&gt;400, 4, LEN(BP1772)&gt;300, 3, LEN(BP1772)&gt;200, 2, LEN(BP1772)&gt;1, 1)</f>
        <v>5</v>
      </c>
      <c r="BR1772" s="1" t="s">
        <v>2588</v>
      </c>
      <c r="BS1772" s="1">
        <v>3</v>
      </c>
      <c r="BT1772" s="1" t="s">
        <v>2589</v>
      </c>
      <c r="BU1772" s="1">
        <v>3</v>
      </c>
      <c r="BV1772" s="1" t="s">
        <v>2590</v>
      </c>
      <c r="BW1772" s="1" t="s">
        <v>31</v>
      </c>
      <c r="BX1772" s="1"/>
      <c r="BY1772" t="str">
        <f>_xlfn.XLOOKUP($B1772,Img_lookup!A:A,Img_lookup!B:B, "Not available")</f>
        <v>7448998a-8a42-4dcd-9965-40f0ec7fbd14</v>
      </c>
      <c r="BZ1772" t="str">
        <f>_xlfn.XLOOKUP($B1772,Img_lookup!A:A,Img_lookup!C:C, "Not available")</f>
        <v>Agalla de Salix purpurea 03 by-dpc.JPG</v>
      </c>
      <c r="CA1772" t="str">
        <f>_xlfn.XLOOKUP($B1772,Img_lookup!A:A,Img_lookup!D:D, "Not available")</f>
        <v>David Perez</v>
      </c>
      <c r="CB1772" t="str">
        <f>_xlfn.XLOOKUP($B1772,Img_lookup!A:A,Img_lookup!E:E, "https://imgur.com/aT5wafe")</f>
        <v>https://api.openverse.engineering/v1/images/7448998a-8a42-4dcd-9965-40f0ec7fbd14/thumb/</v>
      </c>
    </row>
    <row r="1773" spans="1:80" ht="409.6" x14ac:dyDescent="0.15">
      <c r="A1773" s="1" t="s">
        <v>2187</v>
      </c>
      <c r="B1773" s="1" t="s">
        <v>16889</v>
      </c>
      <c r="C1773" s="1" t="s">
        <v>16890</v>
      </c>
      <c r="E1773" s="1" t="s">
        <v>16891</v>
      </c>
      <c r="F1773" s="1" t="s">
        <v>62</v>
      </c>
      <c r="G1773" s="1" t="s">
        <v>62</v>
      </c>
      <c r="H1773" s="11" t="str">
        <f t="shared" si="796"/>
        <v>Perennial</v>
      </c>
      <c r="I1773" s="1" t="s">
        <v>17107</v>
      </c>
      <c r="J1773" s="1">
        <v>10</v>
      </c>
      <c r="L1773" t="str" cm="1">
        <f t="array" ref="L1773">_xlfn.IFS(J1773+K1773="", "Unknown", J1773+K1773&gt;3, "Large", J1773+K1773&gt;0.5, "Medium", J1773+K1773&gt;0, "Small")</f>
        <v>Large</v>
      </c>
      <c r="N1773" cm="1">
        <f t="array" ref="N1773">IF($M1773="",INDEX($M$2:$M$2176,MATCH(1,INDEX(($A$2:$A$2176=$A1773)*($M$2:$M$2176&lt;&gt;""),0),0)),$M1773)</f>
        <v>3</v>
      </c>
      <c r="O1773" s="2" t="str">
        <f t="shared" si="791"/>
        <v>Hardy to cold</v>
      </c>
      <c r="P1773" s="1" t="s">
        <v>16892</v>
      </c>
      <c r="R1773" t="str">
        <f t="shared" si="795"/>
        <v>Medium</v>
      </c>
      <c r="T1773" s="1"/>
      <c r="U1773" s="1"/>
      <c r="V1773" s="1">
        <v>7</v>
      </c>
      <c r="W1773" s="6">
        <f t="shared" si="800"/>
        <v>7</v>
      </c>
      <c r="X1773" t="str">
        <f>IF(W1773=1, "January", IF(W1773=2, "February", IF(W1773=3, "March", IF(W1773=4, "April", IF(W1773=5, "May", IF(W1773=6, "June", IF(W1773=7, "July", IF(W1773=8, "August", IF(W1773=9, "September", IF(W1773=10, "October", IF(W1773=11, "November", IF(W1773=12, "December", "Other"))))))))))))</f>
        <v>July</v>
      </c>
      <c r="Y1773" s="1"/>
      <c r="Z1773" s="1"/>
      <c r="AA1773" s="1">
        <v>9</v>
      </c>
      <c r="AB1773" s="1">
        <f t="shared" si="801"/>
        <v>9</v>
      </c>
      <c r="AC1773" s="1" t="str">
        <f t="shared" si="802"/>
        <v>September</v>
      </c>
      <c r="AD1773" s="1"/>
      <c r="AE1773" s="1"/>
      <c r="AF1773" s="16" t="s">
        <v>24834</v>
      </c>
      <c r="AG1773" s="1" t="str">
        <f t="shared" si="781"/>
        <v xml:space="preserve">Seed </v>
      </c>
      <c r="AH1773"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73" s="1" t="s">
        <v>16893</v>
      </c>
      <c r="AJ1773" s="1" t="s">
        <v>26</v>
      </c>
      <c r="AK1773" s="1" t="s">
        <v>17105</v>
      </c>
      <c r="AL1773" s="1" t="str">
        <f t="shared" si="792"/>
        <v>Unscented</v>
      </c>
      <c r="AM1773" s="1" t="b">
        <v>0</v>
      </c>
      <c r="AN1773" s="1" t="b">
        <v>1</v>
      </c>
      <c r="AO1773" s="1" t="b">
        <v>0</v>
      </c>
      <c r="AP1773" s="5" t="s">
        <v>28</v>
      </c>
      <c r="AQ1773" s="5" t="str">
        <f t="shared" si="783"/>
        <v>Light, Medium, Heavy</v>
      </c>
      <c r="AR1773" s="1" t="s">
        <v>30</v>
      </c>
      <c r="AS1773" s="1" t="str">
        <f t="shared" si="793"/>
        <v>None</v>
      </c>
      <c r="AT1773" s="1" t="str">
        <f t="shared" si="784"/>
        <v>Full</v>
      </c>
      <c r="AU1773" s="1" t="s">
        <v>402</v>
      </c>
      <c r="AV1773" s="1" t="str">
        <f t="shared" si="785"/>
        <v>Moist, Wet/Water</v>
      </c>
      <c r="AW1773" s="1" t="s">
        <v>123</v>
      </c>
      <c r="AX1773" s="1" t="str">
        <f t="shared" si="786"/>
        <v>Acid, Neutral</v>
      </c>
      <c r="AY1773" s="1" t="b">
        <v>0</v>
      </c>
      <c r="AZ1773" s="1" t="b">
        <v>0</v>
      </c>
      <c r="BA1773" s="1" t="b">
        <v>0</v>
      </c>
      <c r="BC1773" t="str">
        <f t="shared" si="787"/>
        <v>FALSE</v>
      </c>
      <c r="BE1773" t="str">
        <f t="shared" si="788"/>
        <v>FALSE</v>
      </c>
      <c r="BF1773" s="1" t="b">
        <v>0</v>
      </c>
      <c r="BG1773" s="1" t="b">
        <v>1</v>
      </c>
      <c r="BH1773" s="1" t="b">
        <v>0</v>
      </c>
      <c r="BI1773" s="1" t="s">
        <v>30</v>
      </c>
      <c r="BJ1773" s="1" t="str">
        <f t="shared" si="789"/>
        <v>FALSE</v>
      </c>
      <c r="BK1773" s="1" t="s">
        <v>30</v>
      </c>
      <c r="BL1773" t="str">
        <f t="shared" si="790"/>
        <v>FALSE</v>
      </c>
      <c r="BM1773" s="1" t="b">
        <v>0</v>
      </c>
      <c r="BN1773" s="1" t="b">
        <v>0</v>
      </c>
      <c r="BO1773" s="1">
        <f t="shared" si="794"/>
        <v>6</v>
      </c>
      <c r="BP1773" s="1" t="s">
        <v>16894</v>
      </c>
      <c r="BQ1773" s="1" cm="1">
        <f t="array" ref="BQ1773">_xlfn.IFS(BP1773="None Known",0, LEN(BP1773)&gt;500, 5,LEN(BP1773)&gt;400, 4, LEN(BP1773)&gt;300, 3, LEN(BP1773)&gt;200, 2, LEN(BP1773)&gt;1, 1)</f>
        <v>1</v>
      </c>
      <c r="BR1773" s="1" t="s">
        <v>5254</v>
      </c>
      <c r="BS1773" s="1">
        <v>1</v>
      </c>
      <c r="BT1773" s="1" t="s">
        <v>16895</v>
      </c>
      <c r="BU1773" s="1">
        <v>2</v>
      </c>
      <c r="BV1773" s="1" t="s">
        <v>80</v>
      </c>
      <c r="BW1773" s="1" t="s">
        <v>31</v>
      </c>
      <c r="BX1773" s="1"/>
      <c r="BY1773" t="str">
        <f>_xlfn.XLOOKUP($B1773,Img_lookup!A:A,Img_lookup!B:B, "Not available")</f>
        <v>a3a8fc4a-7562-485e-8c65-a126491204b3</v>
      </c>
      <c r="BZ1773" t="str">
        <f>_xlfn.XLOOKUP($B1773,Img_lookup!A:A,Img_lookup!C:C, "Not available")</f>
        <v>Salix taxifolia H.B.K.</v>
      </c>
      <c r="CA1773" t="str">
        <f>_xlfn.XLOOKUP($B1773,Img_lookup!A:A,Img_lookup!D:D, "Not available")</f>
        <v>Charles Wright</v>
      </c>
      <c r="CB1773" t="str">
        <f>_xlfn.XLOOKUP($B1773,Img_lookup!A:A,Img_lookup!E:E, "https://imgur.com/aT5wafe")</f>
        <v>https://api.openverse.engineering/v1/images/a3a8fc4a-7562-485e-8c65-a126491204b3/thumb/</v>
      </c>
    </row>
    <row r="1774" spans="1:80" ht="409.6" x14ac:dyDescent="0.15">
      <c r="A1774" s="1" t="s">
        <v>2187</v>
      </c>
      <c r="B1774" s="1" t="s">
        <v>12473</v>
      </c>
      <c r="C1774" s="1" t="s">
        <v>12474</v>
      </c>
      <c r="E1774" s="1" t="s">
        <v>12475</v>
      </c>
      <c r="F1774" s="1" t="s">
        <v>62</v>
      </c>
      <c r="G1774" s="1" t="s">
        <v>62</v>
      </c>
      <c r="H1774" s="11" t="str">
        <f t="shared" si="796"/>
        <v>Perennial</v>
      </c>
      <c r="I1774" s="1" t="s">
        <v>17107</v>
      </c>
      <c r="J1774" s="1">
        <v>6</v>
      </c>
      <c r="K1774" s="1">
        <v>4</v>
      </c>
      <c r="L1774" t="str" cm="1">
        <f t="array" ref="L1774">_xlfn.IFS(J1774+K1774="", "Unknown", J1774+K1774&gt;3, "Large", J1774+K1774&gt;0.5, "Medium", J1774+K1774&gt;0, "Small")</f>
        <v>Large</v>
      </c>
      <c r="M1774" s="1">
        <v>4</v>
      </c>
      <c r="N1774" cm="1">
        <f t="array" ref="N1774">IF($M1774="",INDEX($M$2:$M$2176,MATCH(1,INDEX(($A$2:$A$2176=$A1774)*($M$2:$M$2176&lt;&gt;""),0),0)),$M1774)</f>
        <v>4</v>
      </c>
      <c r="O1774" s="2" t="str">
        <f t="shared" si="791"/>
        <v>Hardy to cold</v>
      </c>
      <c r="P1774" s="1" t="s">
        <v>12476</v>
      </c>
      <c r="Q1774" s="1" t="s">
        <v>17109</v>
      </c>
      <c r="R1774" t="str">
        <f t="shared" si="795"/>
        <v>Fast</v>
      </c>
      <c r="T1774" s="1"/>
      <c r="U1774" s="1"/>
      <c r="V1774" s="1" t="s">
        <v>188</v>
      </c>
      <c r="W1774" s="6" t="str">
        <f t="shared" si="800"/>
        <v>4</v>
      </c>
      <c r="X1774" t="str">
        <f>IF(W1774="1", "January", IF(W1774="2", "February", IF(W1774="3", "March", IF(W1774="4", "April", IF(W1774="5", "May", IF(W1774="6", "June", IF(W1774="7", "July", IF(W1774="8", "August", IF(W1774="9", "September", IF(W1774="10", "October", IF(W1774="11", "November", IF(W1774="12", "December", "Other"))))))))))))</f>
        <v>April</v>
      </c>
      <c r="Y1774" s="2" t="str">
        <f>IF(ISNUMBER(SEARCH("-",V1774)),TRIM(RIGHT(V1774,LEN(V1774)-SEARCH("-",V1774))),V1774)</f>
        <v>5</v>
      </c>
      <c r="Z1774" s="2" t="str">
        <f>IF(Y1774="1", "January", IF(Y1774="2", "February", IF(Y1774="3", "March", IF(Y1774="4", "April", IF(Y1774="5", "May", IF(Y1774="6", "June", IF(Y1774="7", "July", IF(Y1774="8", "August", IF(Y1774="9", "September", IF(Y1774="10", "October", IF(Y1774="11", "November", IF(Y1774="12", "December", "Other"))))))))))))</f>
        <v>May</v>
      </c>
      <c r="AA1774" s="1">
        <v>6</v>
      </c>
      <c r="AB1774" s="1">
        <f t="shared" si="801"/>
        <v>6</v>
      </c>
      <c r="AC1774" s="1" t="str">
        <f t="shared" si="802"/>
        <v>June</v>
      </c>
      <c r="AD1774" s="1"/>
      <c r="AE1774" s="1"/>
      <c r="AF1774" s="16" t="s">
        <v>24834</v>
      </c>
      <c r="AG1774" s="1" t="str">
        <f t="shared" si="781"/>
        <v xml:space="preserve">Seed </v>
      </c>
      <c r="AH1774" s="2" t="str">
        <f t="shared" si="782"/>
        <v>Must be surface sown as soon as it is ripe in late spring. It has a very short viability, perhaps as little as a few days. 
Cuttings of mature wood of the current year's growth, November to February in a sheltered outdoor bed or planted straight into their permanent position and given a good weed-suppressing mulch. Very easy. Plant into their permanent positions in the autumn.
Cuttings of half-ripe wood, June to August in a frame. Very easy.</v>
      </c>
      <c r="AI1774" s="1" t="s">
        <v>12477</v>
      </c>
      <c r="AJ1774" s="1" t="s">
        <v>26</v>
      </c>
      <c r="AK1774" s="1" t="s">
        <v>17105</v>
      </c>
      <c r="AL1774" s="1" t="str">
        <f t="shared" si="792"/>
        <v>Unscented</v>
      </c>
      <c r="AM1774" s="1" t="b">
        <v>0</v>
      </c>
      <c r="AN1774" s="1" t="b">
        <v>1</v>
      </c>
      <c r="AO1774" s="1" t="b">
        <v>0</v>
      </c>
      <c r="AP1774" s="5" t="s">
        <v>28</v>
      </c>
      <c r="AQ1774" s="5" t="str">
        <f t="shared" si="783"/>
        <v>Light, Medium, Heavy</v>
      </c>
      <c r="AR1774" s="1" t="s">
        <v>30</v>
      </c>
      <c r="AS1774" s="1" t="str">
        <f t="shared" si="793"/>
        <v>None</v>
      </c>
      <c r="AT1774" s="1" t="str">
        <f t="shared" si="784"/>
        <v>Full</v>
      </c>
      <c r="AU1774" s="1" t="s">
        <v>402</v>
      </c>
      <c r="AV1774" s="1" t="str">
        <f t="shared" si="785"/>
        <v>Moist, Wet/Water</v>
      </c>
      <c r="AW1774" s="1" t="s">
        <v>12</v>
      </c>
      <c r="AX1774" s="1" t="str">
        <f t="shared" si="786"/>
        <v>Acid, Neutral, Alkaline</v>
      </c>
      <c r="AY1774" s="1" t="b">
        <v>0</v>
      </c>
      <c r="AZ1774" s="1" t="b">
        <v>0</v>
      </c>
      <c r="BA1774" s="1" t="b">
        <v>0</v>
      </c>
      <c r="BB1774" s="1" t="s">
        <v>275</v>
      </c>
      <c r="BC1774" t="str">
        <f t="shared" si="787"/>
        <v>TRUE</v>
      </c>
      <c r="BD1774" s="1" t="s">
        <v>77</v>
      </c>
      <c r="BE1774" t="str">
        <f t="shared" si="788"/>
        <v>TRUE</v>
      </c>
      <c r="BF1774" s="1" t="b">
        <v>0</v>
      </c>
      <c r="BG1774" s="1" t="b">
        <v>1</v>
      </c>
      <c r="BH1774" s="1" t="b">
        <v>0</v>
      </c>
      <c r="BI1774" s="1" t="s">
        <v>30</v>
      </c>
      <c r="BJ1774" s="1" t="str">
        <f t="shared" si="789"/>
        <v>FALSE</v>
      </c>
      <c r="BK1774" s="1" t="s">
        <v>30</v>
      </c>
      <c r="BL1774" t="str">
        <f t="shared" si="790"/>
        <v>FALSE</v>
      </c>
      <c r="BM1774" s="1" t="b">
        <v>0</v>
      </c>
      <c r="BN1774" s="1" t="b">
        <v>1</v>
      </c>
      <c r="BO1774" s="1">
        <f t="shared" si="794"/>
        <v>15</v>
      </c>
      <c r="BP1774" s="1" t="s">
        <v>12478</v>
      </c>
      <c r="BQ1774" s="1" cm="1">
        <f t="array" ref="BQ1774">_xlfn.IFS(BP1774="None Known",0, LEN(BP1774)&gt;500, 5,LEN(BP1774)&gt;400, 4, LEN(BP1774)&gt;300, 3, LEN(BP1774)&gt;200, 2, LEN(BP1774)&gt;1, 1)</f>
        <v>4</v>
      </c>
      <c r="BR1774" s="1" t="s">
        <v>5254</v>
      </c>
      <c r="BS1774" s="1">
        <v>3</v>
      </c>
      <c r="BT1774" s="1" t="s">
        <v>12479</v>
      </c>
      <c r="BU1774" s="1">
        <v>2</v>
      </c>
      <c r="BV1774" s="1" t="s">
        <v>4594</v>
      </c>
      <c r="BW1774" s="1" t="s">
        <v>31</v>
      </c>
      <c r="BX1774" s="1"/>
      <c r="BY1774" t="str">
        <f>_xlfn.XLOOKUP($B1774,Img_lookup!A:A,Img_lookup!B:B, "Not available")</f>
        <v>0d39ffa7-1270-4ef1-a065-6515e1cb09e5</v>
      </c>
      <c r="BZ1774" t="str">
        <f>_xlfn.XLOOKUP($B1774,Img_lookup!A:A,Img_lookup!C:C, "Not available")</f>
        <v>Katwilg - Salix viminalis</v>
      </c>
      <c r="CA1774" t="str">
        <f>_xlfn.XLOOKUP($B1774,Img_lookup!A:A,Img_lookup!D:D, "Not available")</f>
        <v>PAUL (Van de Velde) -Fotografie</v>
      </c>
      <c r="CB1774" t="str">
        <f>_xlfn.XLOOKUP($B1774,Img_lookup!A:A,Img_lookup!E:E, "https://imgur.com/aT5wafe")</f>
        <v>https://api.openverse.engineering/v1/images/0d39ffa7-1270-4ef1-a065-6515e1cb09e5/thumb/</v>
      </c>
    </row>
    <row r="1775" spans="1:80" ht="13" x14ac:dyDescent="0.15">
      <c r="A1775" s="1" t="s">
        <v>210</v>
      </c>
      <c r="B1775" s="1" t="s">
        <v>12138</v>
      </c>
      <c r="C1775" s="1" t="s">
        <v>12139</v>
      </c>
      <c r="E1775" s="1" t="s">
        <v>11071</v>
      </c>
      <c r="F1775" s="1" t="s">
        <v>85</v>
      </c>
      <c r="G1775" s="1" t="s">
        <v>85</v>
      </c>
      <c r="H1775" s="11" t="str">
        <f t="shared" si="796"/>
        <v>Annual</v>
      </c>
      <c r="J1775" s="1">
        <v>1</v>
      </c>
      <c r="L1775" t="str" cm="1">
        <f t="array" ref="L1775">_xlfn.IFS(J1775+K1775="", "Unknown", J1775+K1775&gt;3, "Large", J1775+K1775&gt;0.5, "Medium", J1775+K1775&gt;0, "Small")</f>
        <v>Medium</v>
      </c>
      <c r="N1775" cm="1">
        <f t="array" ref="N1775">IF($M1775="",INDEX($M$2:$M$2176,MATCH(1,INDEX(($A$2:$A$2176=$A1775)*($M$2:$M$2176&lt;&gt;""),0),0)),$M1775)</f>
        <v>7</v>
      </c>
      <c r="O1775" s="2" t="str">
        <f t="shared" si="791"/>
        <v>Seasonal outdoors</v>
      </c>
      <c r="P1775" s="1" t="s">
        <v>12140</v>
      </c>
      <c r="R1775" t="str">
        <f t="shared" si="795"/>
        <v>Medium</v>
      </c>
      <c r="W1775"/>
      <c r="AF1775" s="1" t="s">
        <v>24696</v>
      </c>
      <c r="AG1775" s="1" t="str">
        <f t="shared" si="781"/>
        <v xml:space="preserve">Seed </v>
      </c>
      <c r="AH1775" s="2" t="str">
        <f t="shared" si="782"/>
        <v>Sow spring in situ. The seed has a short viability and should be stored cool over the winter[206].</v>
      </c>
      <c r="AI1775" s="1" t="s">
        <v>12141</v>
      </c>
      <c r="AJ1775" s="1" t="s">
        <v>1</v>
      </c>
      <c r="AK1775" s="1" t="s">
        <v>17104</v>
      </c>
      <c r="AL1775" s="1" t="str">
        <f t="shared" si="792"/>
        <v>Unscented</v>
      </c>
      <c r="AM1775" s="1" t="b">
        <v>0</v>
      </c>
      <c r="AN1775" s="1" t="b">
        <v>0</v>
      </c>
      <c r="AO1775" s="1" t="b">
        <v>0</v>
      </c>
      <c r="AP1775" s="5" t="s">
        <v>54</v>
      </c>
      <c r="AQ1775" s="5" t="str">
        <f t="shared" si="783"/>
        <v>Light, Medium</v>
      </c>
      <c r="AR1775" s="1" t="s">
        <v>30</v>
      </c>
      <c r="AS1775" s="1" t="str">
        <f t="shared" si="793"/>
        <v>None</v>
      </c>
      <c r="AT1775" s="1" t="str">
        <f t="shared" si="784"/>
        <v>Full</v>
      </c>
      <c r="AU1775" s="1" t="s">
        <v>11</v>
      </c>
      <c r="AV1775" s="1" t="str">
        <f t="shared" si="785"/>
        <v>Dry, Moist</v>
      </c>
      <c r="AW1775" s="1" t="s">
        <v>12</v>
      </c>
      <c r="AX1775" s="1" t="str">
        <f t="shared" si="786"/>
        <v>Acid, Neutral, Alkaline</v>
      </c>
      <c r="AY1775" s="1" t="b">
        <v>0</v>
      </c>
      <c r="AZ1775" s="1" t="b">
        <v>1</v>
      </c>
      <c r="BA1775" s="1" t="b">
        <v>1</v>
      </c>
      <c r="BB1775" s="1" t="s">
        <v>29</v>
      </c>
      <c r="BC1775" t="str">
        <f t="shared" si="787"/>
        <v>TRUE</v>
      </c>
      <c r="BE1775" t="str">
        <f t="shared" si="788"/>
        <v>FALSE</v>
      </c>
      <c r="BF1775" s="1" t="b">
        <v>0</v>
      </c>
      <c r="BG1775" s="1" t="b">
        <v>0</v>
      </c>
      <c r="BH1775" s="1" t="b">
        <v>0</v>
      </c>
      <c r="BJ1775" s="1" t="str">
        <f t="shared" si="789"/>
        <v>FALSE</v>
      </c>
      <c r="BL1775" t="str">
        <f t="shared" si="790"/>
        <v>FALSE</v>
      </c>
      <c r="BM1775" s="1" t="b">
        <v>0</v>
      </c>
      <c r="BN1775" s="1" t="b">
        <v>0</v>
      </c>
      <c r="BO1775" s="1">
        <f t="shared" si="794"/>
        <v>4</v>
      </c>
      <c r="BP1775" s="1" t="s">
        <v>31</v>
      </c>
      <c r="BQ1775" s="1" cm="1">
        <f t="array" ref="BQ1775">_xlfn.IFS(BP1775="None Known",0, LEN(BP1775)&gt;500, 5,LEN(BP1775)&gt;400, 4, LEN(BP1775)&gt;300, 3, LEN(BP1775)&gt;200, 2, LEN(BP1775)&gt;1, 1)</f>
        <v>0</v>
      </c>
      <c r="BR1775" s="1" t="s">
        <v>12142</v>
      </c>
      <c r="BS1775" s="1">
        <v>1</v>
      </c>
      <c r="BT1775" s="1" t="s">
        <v>12143</v>
      </c>
      <c r="BU1775" s="1">
        <v>1</v>
      </c>
      <c r="BV1775" s="1" t="s">
        <v>34</v>
      </c>
      <c r="BW1775" s="1" t="s">
        <v>31</v>
      </c>
      <c r="BX1775" s="1"/>
      <c r="BY1775" t="str">
        <f>_xlfn.XLOOKUP($B1775,Img_lookup!A:A,Img_lookup!B:B, "Not available")</f>
        <v>1ebabce7-4560-41a9-a9d5-549ade3ae4a5</v>
      </c>
      <c r="BZ1775" t="str">
        <f>_xlfn.XLOOKUP($B1775,Img_lookup!A:A,Img_lookup!C:C, "Not available")</f>
        <v>Salsola collina Pall.</v>
      </c>
      <c r="CA1775" t="str">
        <f>_xlfn.XLOOKUP($B1775,Img_lookup!A:A,Img_lookup!D:D, "Not available")</f>
        <v>Mrs. Rox K. Smith</v>
      </c>
      <c r="CB1775" t="str">
        <f>_xlfn.XLOOKUP($B1775,Img_lookup!A:A,Img_lookup!E:E, "https://imgur.com/aT5wafe")</f>
        <v>https://api.openverse.engineering/v1/images/1ebabce7-4560-41a9-a9d5-549ade3ae4a5/thumb/</v>
      </c>
    </row>
    <row r="1776" spans="1:80" ht="409.6" x14ac:dyDescent="0.15">
      <c r="A1776" s="1" t="s">
        <v>210</v>
      </c>
      <c r="B1776" s="1" t="s">
        <v>211</v>
      </c>
      <c r="C1776" s="1" t="s">
        <v>212</v>
      </c>
      <c r="E1776" s="1" t="s">
        <v>213</v>
      </c>
      <c r="F1776" s="1" t="s">
        <v>85</v>
      </c>
      <c r="G1776" s="1" t="s">
        <v>85</v>
      </c>
      <c r="H1776" s="11" t="str">
        <f t="shared" si="796"/>
        <v>Annual</v>
      </c>
      <c r="J1776" s="1">
        <v>0.60000002399999997</v>
      </c>
      <c r="L1776" t="str" cm="1">
        <f t="array" ref="L1776">_xlfn.IFS(J1776+K1776="", "Unknown", J1776+K1776&gt;3, "Large", J1776+K1776&gt;0.5, "Medium", J1776+K1776&gt;0, "Small")</f>
        <v>Medium</v>
      </c>
      <c r="N1776" cm="1">
        <f t="array" ref="N1776">IF($M1776="",INDEX($M$2:$M$2176,MATCH(1,INDEX(($A$2:$A$2176=$A1776)*($M$2:$M$2176&lt;&gt;""),0),0)),$M1776)</f>
        <v>7</v>
      </c>
      <c r="O1776" s="2" t="str">
        <f t="shared" si="791"/>
        <v>Seasonal outdoors</v>
      </c>
      <c r="P1776" s="1" t="s">
        <v>214</v>
      </c>
      <c r="R1776" t="str">
        <f t="shared" si="795"/>
        <v>Medium</v>
      </c>
      <c r="T1776" s="1"/>
      <c r="U1776" s="1"/>
      <c r="V1776" s="1" t="s">
        <v>108</v>
      </c>
      <c r="W1776" s="6" t="str">
        <f>IF(ISNUMBER(SEARCH("-",V1776)),TRIM(LEFT(V1776,FIND("-",V1776)-1)),V1776)</f>
        <v>7</v>
      </c>
      <c r="X1776" t="str">
        <f>IF(W1776="1", "January", IF(W1776="2", "February", IF(W1776="3", "March", IF(W1776="4", "April", IF(W1776="5", "May", IF(W1776="6", "June", IF(W1776="7", "July", IF(W1776="8", "August", IF(W1776="9", "September", IF(W1776="10", "October", IF(W1776="11", "November", IF(W1776="12", "December", "Other"))))))))))))</f>
        <v>July</v>
      </c>
      <c r="Y1776" s="2" t="str">
        <f>IF(ISNUMBER(SEARCH("-",V1776)),TRIM(RIGHT(V1776,LEN(V1776)-SEARCH("-",V1776))),V1776)</f>
        <v>9</v>
      </c>
      <c r="Z1776" s="2" t="str">
        <f>IF(Y1776="1", "January", IF(Y1776="2", "February", IF(Y1776="3", "March", IF(Y1776="4", "April", IF(Y1776="5", "May", IF(Y1776="6", "June", IF(Y1776="7", "July", IF(Y1776="8", "August", IF(Y1776="9", "September", IF(Y1776="10", "October", IF(Y1776="11", "November", IF(Y1776="12", "December", "Other"))))))))))))</f>
        <v>September</v>
      </c>
      <c r="AA1776" s="1" t="s">
        <v>135</v>
      </c>
      <c r="AB1776" s="1" t="str">
        <f>IF(ISNUMBER(SEARCH("-",AA1776)),TRIM(LEFT(AA1776,FIND("-",AA1776)-1)),AA1776)</f>
        <v>8</v>
      </c>
      <c r="AC1776" s="1" t="str">
        <f>IF(AB1776="1", "January", IF(AB1776="2", "February", IF(AB1776="3", "March", IF(AB1776="4", "April", IF(AB1776="5", "May", IF(AB1776="6", "June", IF(AB1776="7", "July", IF(AB1776="8", "August", IF(AB1776="9", "September", IF(AB1776="10", "October", IF(AB1776="11", "November", IF(AB1776="12", "December", "Other"))))))))))))</f>
        <v>August</v>
      </c>
      <c r="AD1776" s="1" t="str">
        <f>IF(ISNUMBER(SEARCH("-",AA1776)),TRIM(RIGHT(AA1776,LEN(AA1776)-SEARCH("-",AA1776))),AA1776)</f>
        <v>10</v>
      </c>
      <c r="AE1776" s="1" t="str">
        <f>IF(AD1776="1", "January", IF(AD1776="2", "February", IF(AD1776="3", "March", IF(AD1776="4", "April", IF(AD1776="5", "May", IF(AD1776="6", "June", IF(AD1776="7", "July", IF(AD1776="8", "August", IF(AD1776="9", "September", IF(AD1776="10", "October", IF(AD1776="11", "November", IF(AD1776="12", "December", "Other"))))))))))))</f>
        <v>October</v>
      </c>
      <c r="AF1776" s="1" t="s">
        <v>24696</v>
      </c>
      <c r="AG1776" s="1" t="str">
        <f t="shared" si="781"/>
        <v xml:space="preserve">Seed </v>
      </c>
      <c r="AH1776" s="2" t="str">
        <f t="shared" si="782"/>
        <v>Sow spring in situ. The seed has a short viability and should be stored cool over the winter[206].</v>
      </c>
      <c r="AI1776" s="1" t="s">
        <v>215</v>
      </c>
      <c r="AJ1776" s="1" t="s">
        <v>1</v>
      </c>
      <c r="AK1776" s="1" t="s">
        <v>17104</v>
      </c>
      <c r="AL1776" s="1" t="str">
        <f t="shared" si="792"/>
        <v>Unscented</v>
      </c>
      <c r="AM1776" s="1" t="b">
        <v>0</v>
      </c>
      <c r="AN1776" s="1" t="b">
        <v>0</v>
      </c>
      <c r="AO1776" s="1" t="b">
        <v>0</v>
      </c>
      <c r="AP1776" s="5" t="s">
        <v>54</v>
      </c>
      <c r="AQ1776" s="5" t="str">
        <f t="shared" si="783"/>
        <v>Light, Medium</v>
      </c>
      <c r="AR1776" s="1" t="s">
        <v>30</v>
      </c>
      <c r="AS1776" s="1" t="str">
        <f t="shared" si="793"/>
        <v>None</v>
      </c>
      <c r="AT1776" s="1" t="str">
        <f t="shared" si="784"/>
        <v>Full</v>
      </c>
      <c r="AU1776" s="1" t="s">
        <v>11</v>
      </c>
      <c r="AV1776" s="1" t="str">
        <f t="shared" si="785"/>
        <v>Dry, Moist</v>
      </c>
      <c r="AW1776" s="1" t="s">
        <v>12</v>
      </c>
      <c r="AX1776" s="1" t="str">
        <f t="shared" si="786"/>
        <v>Acid, Neutral, Alkaline</v>
      </c>
      <c r="AY1776" s="1" t="b">
        <v>0</v>
      </c>
      <c r="AZ1776" s="1" t="b">
        <v>1</v>
      </c>
      <c r="BA1776" s="1" t="b">
        <v>1</v>
      </c>
      <c r="BB1776" s="1" t="s">
        <v>29</v>
      </c>
      <c r="BC1776" t="str">
        <f t="shared" si="787"/>
        <v>TRUE</v>
      </c>
      <c r="BE1776" t="str">
        <f t="shared" si="788"/>
        <v>FALSE</v>
      </c>
      <c r="BF1776" s="1" t="b">
        <v>0</v>
      </c>
      <c r="BG1776" s="1" t="b">
        <v>0</v>
      </c>
      <c r="BH1776" s="1" t="b">
        <v>0</v>
      </c>
      <c r="BJ1776" s="1" t="str">
        <f t="shared" si="789"/>
        <v>FALSE</v>
      </c>
      <c r="BL1776" t="str">
        <f t="shared" si="790"/>
        <v>FALSE</v>
      </c>
      <c r="BM1776" s="1" t="b">
        <v>0</v>
      </c>
      <c r="BN1776" s="1" t="b">
        <v>0</v>
      </c>
      <c r="BO1776" s="1">
        <f t="shared" si="794"/>
        <v>10</v>
      </c>
      <c r="BP1776" s="1" t="s">
        <v>216</v>
      </c>
      <c r="BQ1776" s="1" cm="1">
        <f t="array" ref="BQ1776">_xlfn.IFS(BP1776="None Known",0, LEN(BP1776)&gt;500, 5,LEN(BP1776)&gt;400, 4, LEN(BP1776)&gt;300, 3, LEN(BP1776)&gt;200, 2, LEN(BP1776)&gt;1, 1)</f>
        <v>5</v>
      </c>
      <c r="BR1776" s="16" t="s">
        <v>25349</v>
      </c>
      <c r="BS1776" s="1">
        <v>1</v>
      </c>
      <c r="BT1776" s="1" t="s">
        <v>217</v>
      </c>
      <c r="BU1776" s="1">
        <v>2</v>
      </c>
      <c r="BV1776" s="1" t="s">
        <v>218</v>
      </c>
      <c r="BW1776" s="1" t="s">
        <v>219</v>
      </c>
      <c r="BX1776" s="1"/>
      <c r="BY1776" t="str">
        <f>_xlfn.XLOOKUP($B1776,Img_lookup!A:A,Img_lookup!B:B, "Not available")</f>
        <v>1e33cd4b-d456-4c0b-99c0-7989deadc246</v>
      </c>
      <c r="BZ1776" t="str">
        <f>_xlfn.XLOOKUP($B1776,Img_lookup!A:A,Img_lookup!C:C, "Not available")</f>
        <v>Russian thistle (Salsola Kali), or Ink weed, growing in the Colorado Desert, Imperial Valley, California, ca.1910 (CHS-1996)</v>
      </c>
      <c r="CA1776" t="str">
        <f>_xlfn.XLOOKUP($B1776,Img_lookup!A:A,Img_lookup!D:D, "Not available")</f>
        <v>F√¶</v>
      </c>
      <c r="CB1776" t="str">
        <f>_xlfn.XLOOKUP($B1776,Img_lookup!A:A,Img_lookup!E:E, "https://imgur.com/aT5wafe")</f>
        <v>https://api.openverse.engineering/v1/images/1e33cd4b-d456-4c0b-99c0-7989deadc246/thumb/</v>
      </c>
    </row>
    <row r="1777" spans="1:80" ht="13" x14ac:dyDescent="0.15">
      <c r="A1777" s="1" t="s">
        <v>210</v>
      </c>
      <c r="B1777" s="1" t="s">
        <v>13507</v>
      </c>
      <c r="C1777" s="1" t="s">
        <v>13508</v>
      </c>
      <c r="E1777" s="1" t="s">
        <v>3823</v>
      </c>
      <c r="F1777" s="1" t="s">
        <v>85</v>
      </c>
      <c r="G1777" s="1" t="s">
        <v>85</v>
      </c>
      <c r="H1777" s="11" t="str">
        <f t="shared" si="796"/>
        <v>Annual</v>
      </c>
      <c r="J1777" s="1">
        <v>0.60000002399999997</v>
      </c>
      <c r="L1777" t="str" cm="1">
        <f t="array" ref="L1777">_xlfn.IFS(J1777+K1777="", "Unknown", J1777+K1777&gt;3, "Large", J1777+K1777&gt;0.5, "Medium", J1777+K1777&gt;0, "Small")</f>
        <v>Medium</v>
      </c>
      <c r="N1777" cm="1">
        <f t="array" ref="N1777">IF($M1777="",INDEX($M$2:$M$2176,MATCH(1,INDEX(($A$2:$A$2176=$A1777)*($M$2:$M$2176&lt;&gt;""),0),0)),$M1777)</f>
        <v>7</v>
      </c>
      <c r="O1777" s="2" t="str">
        <f t="shared" si="791"/>
        <v>Seasonal outdoors</v>
      </c>
      <c r="P1777" s="1" t="s">
        <v>13509</v>
      </c>
      <c r="R1777" t="str">
        <f t="shared" si="795"/>
        <v>Medium</v>
      </c>
      <c r="W1777"/>
      <c r="AF1777" s="1" t="s">
        <v>24696</v>
      </c>
      <c r="AG1777" s="1" t="str">
        <f t="shared" si="781"/>
        <v xml:space="preserve">Seed </v>
      </c>
      <c r="AH1777" s="2" t="str">
        <f t="shared" si="782"/>
        <v>Sow spring in situ. The seed has a short viability and should be stored cool over the winter[206].</v>
      </c>
      <c r="AI1777" s="1" t="s">
        <v>13510</v>
      </c>
      <c r="AK1777" s="1" t="s">
        <v>17104</v>
      </c>
      <c r="AL1777" s="1" t="str">
        <f t="shared" si="792"/>
        <v>Unscented</v>
      </c>
      <c r="AM1777" s="1" t="b">
        <v>0</v>
      </c>
      <c r="AN1777" s="1" t="b">
        <v>0</v>
      </c>
      <c r="AO1777" s="1" t="b">
        <v>0</v>
      </c>
      <c r="AP1777" s="5" t="s">
        <v>54</v>
      </c>
      <c r="AQ1777" s="5" t="str">
        <f t="shared" si="783"/>
        <v>Light, Medium</v>
      </c>
      <c r="AR1777" s="1" t="s">
        <v>30</v>
      </c>
      <c r="AS1777" s="1" t="str">
        <f t="shared" si="793"/>
        <v>None</v>
      </c>
      <c r="AT1777" s="1" t="str">
        <f t="shared" si="784"/>
        <v>Full</v>
      </c>
      <c r="AU1777" s="1" t="s">
        <v>11</v>
      </c>
      <c r="AV1777" s="1" t="str">
        <f t="shared" si="785"/>
        <v>Dry, Moist</v>
      </c>
      <c r="AW1777" s="1" t="s">
        <v>12</v>
      </c>
      <c r="AX1777" s="1" t="str">
        <f t="shared" si="786"/>
        <v>Acid, Neutral, Alkaline</v>
      </c>
      <c r="AY1777" s="1" t="b">
        <v>0</v>
      </c>
      <c r="AZ1777" s="1" t="b">
        <v>1</v>
      </c>
      <c r="BA1777" s="1" t="b">
        <v>1</v>
      </c>
      <c r="BB1777" s="1" t="s">
        <v>29</v>
      </c>
      <c r="BC1777" t="str">
        <f t="shared" si="787"/>
        <v>TRUE</v>
      </c>
      <c r="BE1777" t="str">
        <f t="shared" si="788"/>
        <v>FALSE</v>
      </c>
      <c r="BF1777" s="1" t="b">
        <v>0</v>
      </c>
      <c r="BG1777" s="1" t="b">
        <v>0</v>
      </c>
      <c r="BH1777" s="1" t="b">
        <v>0</v>
      </c>
      <c r="BJ1777" s="1" t="str">
        <f t="shared" si="789"/>
        <v>FALSE</v>
      </c>
      <c r="BL1777" t="str">
        <f t="shared" si="790"/>
        <v>FALSE</v>
      </c>
      <c r="BM1777" s="1" t="b">
        <v>0</v>
      </c>
      <c r="BN1777" s="1" t="b">
        <v>0</v>
      </c>
      <c r="BO1777" s="1">
        <f t="shared" si="794"/>
        <v>5</v>
      </c>
      <c r="BP1777" s="1" t="s">
        <v>13511</v>
      </c>
      <c r="BQ1777" s="1" cm="1">
        <f t="array" ref="BQ1777">_xlfn.IFS(BP1777="None Known",0, LEN(BP1777)&gt;500, 5,LEN(BP1777)&gt;400, 4, LEN(BP1777)&gt;300, 3, LEN(BP1777)&gt;200, 2, LEN(BP1777)&gt;1, 1)</f>
        <v>2</v>
      </c>
      <c r="BR1777" s="1" t="s">
        <v>13512</v>
      </c>
      <c r="BS1777" s="1">
        <v>1</v>
      </c>
      <c r="BT1777" s="1" t="s">
        <v>31</v>
      </c>
      <c r="BU1777" s="1">
        <v>0</v>
      </c>
      <c r="BV1777" s="1" t="s">
        <v>1039</v>
      </c>
      <c r="BW1777" s="1" t="s">
        <v>31</v>
      </c>
      <c r="BX1777" s="1"/>
      <c r="BY1777" t="str">
        <f>_xlfn.XLOOKUP($B1777,Img_lookup!A:A,Img_lookup!B:B, "Not available")</f>
        <v>8f8b470c-7d0e-413d-baac-33d5ea4454c0</v>
      </c>
      <c r="BZ1777" t="str">
        <f>_xlfn.XLOOKUP($B1777,Img_lookup!A:A,Img_lookup!C:C, "Not available")</f>
        <v>'Salsola soda, des marais d'Antibes, Salicornia, des marais d'Antibes'.</v>
      </c>
      <c r="CA1777" t="str">
        <f>_xlfn.XLOOKUP($B1777,Img_lookup!A:A,Img_lookup!D:D, "Not available")</f>
        <v>Biblioteca Rector Machado y Nu√±ez</v>
      </c>
      <c r="CB1777" t="str">
        <f>_xlfn.XLOOKUP($B1777,Img_lookup!A:A,Img_lookup!E:E, "https://imgur.com/aT5wafe")</f>
        <v>https://api.openverse.engineering/v1/images/8f8b470c-7d0e-413d-baac-33d5ea4454c0/thumb/</v>
      </c>
    </row>
    <row r="1778" spans="1:80" ht="409.6" x14ac:dyDescent="0.15">
      <c r="A1778" s="1" t="s">
        <v>103</v>
      </c>
      <c r="B1778" s="1" t="s">
        <v>280</v>
      </c>
      <c r="C1778" s="1" t="s">
        <v>281</v>
      </c>
      <c r="E1778" s="1" t="s">
        <v>203</v>
      </c>
      <c r="F1778" s="1" t="s">
        <v>17124</v>
      </c>
      <c r="G1778" s="1" t="s">
        <v>17124</v>
      </c>
      <c r="H1778" s="11" t="str">
        <f t="shared" si="796"/>
        <v>Annual/Perennial</v>
      </c>
      <c r="J1778" s="1">
        <v>0.64999997600000003</v>
      </c>
      <c r="L1778" t="str" cm="1">
        <f t="array" ref="L1778">_xlfn.IFS(J1778+K1778="", "Unknown", J1778+K1778&gt;3, "Large", J1778+K1778&gt;0.5, "Medium", J1778+K1778&gt;0, "Small")</f>
        <v>Medium</v>
      </c>
      <c r="M1778" s="1">
        <v>8</v>
      </c>
      <c r="N1778" cm="1">
        <f t="array" ref="N1778">IF($M1778="",INDEX($M$2:$M$2176,MATCH(1,INDEX(($A$2:$A$2176=$A1778)*($M$2:$M$2176&lt;&gt;""),0),0)),$M1778)</f>
        <v>8</v>
      </c>
      <c r="O1778" s="2" t="str">
        <f t="shared" si="791"/>
        <v>Grown indoors</v>
      </c>
      <c r="P1778" s="1" t="s">
        <v>282</v>
      </c>
      <c r="R1778" t="str">
        <f t="shared" si="795"/>
        <v>Medium</v>
      </c>
      <c r="T1778" s="1"/>
      <c r="U1778" s="1"/>
      <c r="V1778" s="1">
        <v>7</v>
      </c>
      <c r="W1778" s="6">
        <f t="shared" ref="W1778:W1783" si="803">IF(ISNUMBER(SEARCH("-",V1778)),TRIM(LEFT(V1778,FIND("-",V1778)-1)),V1778)</f>
        <v>7</v>
      </c>
      <c r="X1778" t="str">
        <f>IF(W1778=1, "January", IF(W1778=2, "February", IF(W1778=3, "March", IF(W1778=4, "April", IF(W1778=5, "May", IF(W1778=6, "June", IF(W1778=7, "July", IF(W1778=8, "August", IF(W1778=9, "September", IF(W1778=10, "October", IF(W1778=11, "November", IF(W1778=12, "December", "Other"))))))))))))</f>
        <v>July</v>
      </c>
      <c r="AF1778" s="16" t="s">
        <v>24697</v>
      </c>
      <c r="AG1778" s="1" t="str">
        <f t="shared" si="781"/>
        <v xml:space="preserve">Seed </v>
      </c>
      <c r="AH1778"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78" s="1" t="s">
        <v>283</v>
      </c>
      <c r="AJ1778" s="1" t="s">
        <v>26</v>
      </c>
      <c r="AK1778" s="1" t="s">
        <v>17104</v>
      </c>
      <c r="AL1778" s="1" t="str">
        <f t="shared" si="792"/>
        <v>Unscented</v>
      </c>
      <c r="AM1778" s="1" t="b">
        <v>0</v>
      </c>
      <c r="AN1778" s="1" t="b">
        <v>0</v>
      </c>
      <c r="AO1778" s="1" t="b">
        <v>0</v>
      </c>
      <c r="AP1778" s="5" t="s">
        <v>54</v>
      </c>
      <c r="AQ1778" s="5" t="str">
        <f t="shared" si="783"/>
        <v>Light, Medium</v>
      </c>
      <c r="AR1778" s="1" t="s">
        <v>30</v>
      </c>
      <c r="AS1778" s="1" t="str">
        <f t="shared" si="793"/>
        <v>None</v>
      </c>
      <c r="AT1778" s="1" t="str">
        <f t="shared" si="784"/>
        <v>Full</v>
      </c>
      <c r="AU1778" s="1" t="s">
        <v>11</v>
      </c>
      <c r="AV1778" s="1" t="str">
        <f t="shared" si="785"/>
        <v>Dry, Moist</v>
      </c>
      <c r="AW1778" s="1" t="s">
        <v>12</v>
      </c>
      <c r="AX1778" s="1" t="str">
        <f t="shared" si="786"/>
        <v>Acid, Neutral, Alkaline</v>
      </c>
      <c r="AY1778" s="1" t="b">
        <v>0</v>
      </c>
      <c r="AZ1778" s="1" t="b">
        <v>0</v>
      </c>
      <c r="BA1778" s="1" t="b">
        <v>0</v>
      </c>
      <c r="BC1778" t="str">
        <f t="shared" si="787"/>
        <v>FALSE</v>
      </c>
      <c r="BE1778" t="str">
        <f t="shared" si="788"/>
        <v>FALSE</v>
      </c>
      <c r="BF1778" s="1" t="b">
        <v>0</v>
      </c>
      <c r="BG1778" s="1" t="b">
        <v>0</v>
      </c>
      <c r="BH1778" s="1" t="b">
        <v>0</v>
      </c>
      <c r="BJ1778" s="1" t="str">
        <f t="shared" si="789"/>
        <v>FALSE</v>
      </c>
      <c r="BL1778" t="str">
        <f t="shared" si="790"/>
        <v>FALSE</v>
      </c>
      <c r="BM1778" s="1" t="b">
        <v>0</v>
      </c>
      <c r="BN1778" s="1" t="b">
        <v>0</v>
      </c>
      <c r="BO1778" s="1">
        <f t="shared" si="794"/>
        <v>3</v>
      </c>
      <c r="BP1778" s="1" t="s">
        <v>31</v>
      </c>
      <c r="BQ1778" s="1" cm="1">
        <f t="array" ref="BQ1778">_xlfn.IFS(BP1778="None Known",0, LEN(BP1778)&gt;500, 5,LEN(BP1778)&gt;400, 4, LEN(BP1778)&gt;300, 3, LEN(BP1778)&gt;200, 2, LEN(BP1778)&gt;1, 1)</f>
        <v>0</v>
      </c>
      <c r="BR1778" s="1" t="s">
        <v>25042</v>
      </c>
      <c r="BS1778" s="1">
        <v>1</v>
      </c>
      <c r="BT1778" s="1" t="s">
        <v>31</v>
      </c>
      <c r="BU1778" s="1">
        <v>0</v>
      </c>
      <c r="BV1778" s="1" t="s">
        <v>161</v>
      </c>
      <c r="BW1778" s="1" t="s">
        <v>31</v>
      </c>
      <c r="BX1778" s="1"/>
      <c r="BY1778" t="str">
        <f>_xlfn.XLOOKUP($B1778,Img_lookup!A:A,Img_lookup!B:B, "Not available")</f>
        <v>bbec2e61-ebba-4bae-b7c2-2278d8afe2d0</v>
      </c>
      <c r="BZ1778" t="str">
        <f>_xlfn.XLOOKUP($B1778,Img_lookup!A:A,Img_lookup!C:C, "Not available")</f>
        <v>Thistle Sage (Salvia carduacea) flowers.jpg</v>
      </c>
      <c r="CA1778" t="str">
        <f>_xlfn.XLOOKUP($B1778,Img_lookup!A:A,Img_lookup!D:D, "Not available")</f>
        <v>Alan Vernon</v>
      </c>
      <c r="CB1778" t="str">
        <f>_xlfn.XLOOKUP($B1778,Img_lookup!A:A,Img_lookup!E:E, "https://imgur.com/aT5wafe")</f>
        <v>https://api.openverse.engineering/v1/images/bbec2e61-ebba-4bae-b7c2-2278d8afe2d0/thumb/</v>
      </c>
    </row>
    <row r="1779" spans="1:80" ht="409.6" x14ac:dyDescent="0.15">
      <c r="A1779" s="1" t="s">
        <v>103</v>
      </c>
      <c r="B1779" s="1" t="s">
        <v>8883</v>
      </c>
      <c r="C1779" s="1" t="s">
        <v>8884</v>
      </c>
      <c r="D1779" s="1" t="s">
        <v>8885</v>
      </c>
      <c r="E1779" s="1" t="s">
        <v>1932</v>
      </c>
      <c r="F1779" s="1" t="s">
        <v>22</v>
      </c>
      <c r="G1779" s="1" t="s">
        <v>22</v>
      </c>
      <c r="H1779" s="11" t="str">
        <f t="shared" si="796"/>
        <v>Perennial</v>
      </c>
      <c r="I1779" s="1" t="s">
        <v>17108</v>
      </c>
      <c r="J1779" s="1">
        <v>0.75</v>
      </c>
      <c r="L1779" t="str" cm="1">
        <f t="array" ref="L1779">_xlfn.IFS(J1779+K1779="", "Unknown", J1779+K1779&gt;3, "Large", J1779+K1779&gt;0.5, "Medium", J1779+K1779&gt;0, "Small")</f>
        <v>Medium</v>
      </c>
      <c r="M1779" s="1">
        <v>7</v>
      </c>
      <c r="N1779" cm="1">
        <f t="array" ref="N1779">IF($M1779="",INDEX($M$2:$M$2176,MATCH(1,INDEX(($A$2:$A$2176=$A1779)*($M$2:$M$2176&lt;&gt;""),0),0)),$M1779)</f>
        <v>7</v>
      </c>
      <c r="O1779" s="2" t="str">
        <f t="shared" si="791"/>
        <v>Seasonal outdoors</v>
      </c>
      <c r="P1779" s="1" t="s">
        <v>8886</v>
      </c>
      <c r="R1779" t="str">
        <f t="shared" si="795"/>
        <v>Medium</v>
      </c>
      <c r="S1779" s="1" t="s">
        <v>24</v>
      </c>
      <c r="T1779" s="1" t="str">
        <f>LEFT(S1779,FIND("-",S1779)-1)</f>
        <v xml:space="preserve">1 </v>
      </c>
      <c r="U1779" s="1" t="str">
        <f>RIGHT(S1779,FIND("-",S1779)-1)</f>
        <v>12</v>
      </c>
      <c r="V1779" s="1" t="s">
        <v>51</v>
      </c>
      <c r="W1779" s="6" t="str">
        <f t="shared" si="803"/>
        <v>7</v>
      </c>
      <c r="X1779" t="str">
        <f>IF(W1779="1", "January", IF(W1779="2", "February", IF(W1779="3", "March", IF(W1779="4", "April", IF(W1779="5", "May", IF(W1779="6", "June", IF(W1779="7", "July", IF(W1779="8", "August", IF(W1779="9", "September", IF(W1779="10", "October", IF(W1779="11", "November", IF(W1779="12", "December", "Other"))))))))))))</f>
        <v>July</v>
      </c>
      <c r="Y1779" s="2" t="str">
        <f>IF(ISNUMBER(SEARCH("-",V1779)),TRIM(RIGHT(V1779,LEN(V1779)-SEARCH("-",V1779))),V1779)</f>
        <v>8</v>
      </c>
      <c r="Z1779" s="2" t="str">
        <f>IF(Y1779="1", "January", IF(Y1779="2", "February", IF(Y1779="3", "March", IF(Y1779="4", "April", IF(Y1779="5", "May", IF(Y1779="6", "June", IF(Y1779="7", "July", IF(Y1779="8", "August", IF(Y1779="9", "September", IF(Y1779="10", "October", IF(Y1779="11", "November", IF(Y1779="12", "December", "Other"))))))))))))</f>
        <v>August</v>
      </c>
      <c r="AF1779" s="16" t="s">
        <v>24697</v>
      </c>
      <c r="AG1779" s="1" t="str">
        <f t="shared" si="781"/>
        <v xml:space="preserve">Seed </v>
      </c>
      <c r="AH1779"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79" s="1" t="s">
        <v>8887</v>
      </c>
      <c r="AJ1779" s="1" t="s">
        <v>26</v>
      </c>
      <c r="AK1779" s="1" t="s">
        <v>17104</v>
      </c>
      <c r="AL1779" s="1" t="str">
        <f t="shared" si="792"/>
        <v>Unscented</v>
      </c>
      <c r="AM1779" s="1" t="b">
        <v>0</v>
      </c>
      <c r="AN1779" s="1" t="b">
        <v>0</v>
      </c>
      <c r="AO1779" s="1" t="b">
        <v>0</v>
      </c>
      <c r="AP1779" s="5" t="s">
        <v>54</v>
      </c>
      <c r="AQ1779" s="5" t="str">
        <f t="shared" si="783"/>
        <v>Light, Medium</v>
      </c>
      <c r="AR1779" s="1" t="s">
        <v>30</v>
      </c>
      <c r="AS1779" s="1" t="str">
        <f t="shared" si="793"/>
        <v>None</v>
      </c>
      <c r="AT1779" s="1" t="str">
        <f t="shared" si="784"/>
        <v>Full</v>
      </c>
      <c r="AU1779" s="1" t="s">
        <v>11</v>
      </c>
      <c r="AV1779" s="1" t="str">
        <f t="shared" si="785"/>
        <v>Dry, Moist</v>
      </c>
      <c r="AW1779" s="1" t="s">
        <v>12</v>
      </c>
      <c r="AX1779" s="1" t="str">
        <f t="shared" si="786"/>
        <v>Acid, Neutral, Alkaline</v>
      </c>
      <c r="AY1779" s="1" t="b">
        <v>0</v>
      </c>
      <c r="AZ1779" s="1" t="b">
        <v>0</v>
      </c>
      <c r="BA1779" s="1" t="b">
        <v>0</v>
      </c>
      <c r="BC1779" t="str">
        <f t="shared" si="787"/>
        <v>FALSE</v>
      </c>
      <c r="BE1779" t="str">
        <f t="shared" si="788"/>
        <v>FALSE</v>
      </c>
      <c r="BF1779" s="1" t="b">
        <v>0</v>
      </c>
      <c r="BG1779" s="1" t="b">
        <v>0</v>
      </c>
      <c r="BH1779" s="1" t="b">
        <v>0</v>
      </c>
      <c r="BJ1779" s="1" t="str">
        <f t="shared" si="789"/>
        <v>FALSE</v>
      </c>
      <c r="BL1779" t="str">
        <f t="shared" si="790"/>
        <v>FALSE</v>
      </c>
      <c r="BM1779" s="1" t="b">
        <v>0</v>
      </c>
      <c r="BN1779" s="1" t="b">
        <v>0</v>
      </c>
      <c r="BO1779" s="1">
        <f t="shared" si="794"/>
        <v>5</v>
      </c>
      <c r="BP1779" s="1" t="s">
        <v>31</v>
      </c>
      <c r="BQ1779" s="1" cm="1">
        <f t="array" ref="BQ1779">_xlfn.IFS(BP1779="None Known",0, LEN(BP1779)&gt;500, 5,LEN(BP1779)&gt;400, 4, LEN(BP1779)&gt;300, 3, LEN(BP1779)&gt;200, 2, LEN(BP1779)&gt;1, 1)</f>
        <v>0</v>
      </c>
      <c r="BR1779" s="1" t="s">
        <v>25350</v>
      </c>
      <c r="BS1779" s="1">
        <v>1</v>
      </c>
      <c r="BT1779" s="1" t="s">
        <v>8888</v>
      </c>
      <c r="BU1779" s="1">
        <v>2</v>
      </c>
      <c r="BV1779" s="1" t="s">
        <v>161</v>
      </c>
      <c r="BW1779" s="1" t="s">
        <v>31</v>
      </c>
      <c r="BX1779" s="1"/>
      <c r="BY1779" t="str">
        <f>_xlfn.XLOOKUP($B1779,Img_lookup!A:A,Img_lookup!B:B, "Not available")</f>
        <v>1501a931-70a4-4cfe-95c8-ea6c86a35c6d</v>
      </c>
      <c r="BZ1779" t="str">
        <f>_xlfn.XLOOKUP($B1779,Img_lookup!A:A,Img_lookup!C:C, "Not available")</f>
        <v>Salvia carnosa Douglas ex Greene</v>
      </c>
      <c r="CA1779" t="str">
        <f>_xlfn.XLOOKUP($B1779,Img_lookup!A:A,Img_lookup!D:D, "Not available")</f>
        <v>Ivar F. Tidestrom</v>
      </c>
      <c r="CB1779" t="str">
        <f>_xlfn.XLOOKUP($B1779,Img_lookup!A:A,Img_lookup!E:E, "https://imgur.com/aT5wafe")</f>
        <v>https://api.openverse.engineering/v1/images/1501a931-70a4-4cfe-95c8-ea6c86a35c6d/thumb/</v>
      </c>
    </row>
    <row r="1780" spans="1:80" ht="409.6" x14ac:dyDescent="0.15">
      <c r="A1780" s="1" t="s">
        <v>103</v>
      </c>
      <c r="B1780" s="1" t="s">
        <v>1827</v>
      </c>
      <c r="C1780" s="1" t="s">
        <v>1828</v>
      </c>
      <c r="E1780" s="1" t="s">
        <v>203</v>
      </c>
      <c r="F1780" s="1" t="s">
        <v>17124</v>
      </c>
      <c r="G1780" s="1" t="s">
        <v>17124</v>
      </c>
      <c r="H1780" s="11" t="str">
        <f t="shared" si="796"/>
        <v>Annual/Perennial</v>
      </c>
      <c r="J1780" s="1">
        <v>0.69999998799999996</v>
      </c>
      <c r="K1780" s="1">
        <v>0.5</v>
      </c>
      <c r="L1780" t="str" cm="1">
        <f t="array" ref="L1780">_xlfn.IFS(J1780+K1780="", "Unknown", J1780+K1780&gt;3, "Large", J1780+K1780&gt;0.5, "Medium", J1780+K1780&gt;0, "Small")</f>
        <v>Medium</v>
      </c>
      <c r="M1780" s="1">
        <v>7</v>
      </c>
      <c r="N1780" cm="1">
        <f t="array" ref="N1780">IF($M1780="",INDEX($M$2:$M$2176,MATCH(1,INDEX(($A$2:$A$2176=$A1780)*($M$2:$M$2176&lt;&gt;""),0),0)),$M1780)</f>
        <v>7</v>
      </c>
      <c r="O1780" s="2" t="str">
        <f t="shared" si="791"/>
        <v>Seasonal outdoors</v>
      </c>
      <c r="P1780" s="1" t="s">
        <v>1829</v>
      </c>
      <c r="R1780" t="str">
        <f t="shared" si="795"/>
        <v>Medium</v>
      </c>
      <c r="T1780" s="1"/>
      <c r="U1780" s="1"/>
      <c r="V1780" s="1" t="s">
        <v>108</v>
      </c>
      <c r="W1780" s="6" t="str">
        <f t="shared" si="803"/>
        <v>7</v>
      </c>
      <c r="X1780" t="str">
        <f>IF(W1780="1", "January", IF(W1780="2", "February", IF(W1780="3", "March", IF(W1780="4", "April", IF(W1780="5", "May", IF(W1780="6", "June", IF(W1780="7", "July", IF(W1780="8", "August", IF(W1780="9", "September", IF(W1780="10", "October", IF(W1780="11", "November", IF(W1780="12", "December", "Other"))))))))))))</f>
        <v>July</v>
      </c>
      <c r="Y1780" s="2" t="str">
        <f>IF(ISNUMBER(SEARCH("-",V1780)),TRIM(RIGHT(V1780,LEN(V1780)-SEARCH("-",V1780))),V1780)</f>
        <v>9</v>
      </c>
      <c r="Z1780" s="2" t="str">
        <f>IF(Y1780="1", "January", IF(Y1780="2", "February", IF(Y1780="3", "March", IF(Y1780="4", "April", IF(Y1780="5", "May", IF(Y1780="6", "June", IF(Y1780="7", "July", IF(Y1780="8", "August", IF(Y1780="9", "September", IF(Y1780="10", "October", IF(Y1780="11", "November", IF(Y1780="12", "December", "Other"))))))))))))</f>
        <v>September</v>
      </c>
      <c r="AA1780" s="1" t="s">
        <v>427</v>
      </c>
      <c r="AB1780" s="1" t="str">
        <f>IF(ISNUMBER(SEARCH("-",AA1780)),TRIM(LEFT(AA1780,FIND("-",AA1780)-1)),AA1780)</f>
        <v>8</v>
      </c>
      <c r="AC1780" s="1" t="str">
        <f>IF(AB1780="1", "January", IF(AB1780="2", "February", IF(AB1780="3", "March", IF(AB1780="4", "April", IF(AB1780="5", "May", IF(AB1780="6", "June", IF(AB1780="7", "July", IF(AB1780="8", "August", IF(AB1780="9", "September", IF(AB1780="10", "October", IF(AB1780="11", "November", IF(AB1780="12", "December", "Other"))))))))))))</f>
        <v>August</v>
      </c>
      <c r="AD1780" s="1" t="str">
        <f>IF(ISNUMBER(SEARCH("-",AA1780)),TRIM(RIGHT(AA1780,LEN(AA1780)-SEARCH("-",AA1780))),AA1780)</f>
        <v>9</v>
      </c>
      <c r="AE1780" s="1" t="str">
        <f>IF(AD1780="1", "January", IF(AD1780="2", "February", IF(AD1780="3", "March", IF(AD1780="4", "April", IF(AD1780="5", "May", IF(AD1780="6", "June", IF(AD1780="7", "July", IF(AD1780="8", "August", IF(AD1780="9", "September", IF(AD1780="10", "October", IF(AD1780="11", "November", IF(AD1780="12", "December", "Other"))))))))))))</f>
        <v>September</v>
      </c>
      <c r="AF1780" s="16" t="s">
        <v>24698</v>
      </c>
      <c r="AG1780" s="1" t="str">
        <f t="shared" si="781"/>
        <v xml:space="preserve">Seed </v>
      </c>
      <c r="AH1780" s="2" t="str">
        <f t="shared" si="782"/>
        <v>Sow April in situ. The plant dislikes root disturbance.
If seed supplies are limited then it can be sown in a pot in a greenhouse in March/April, potted up into individual pots as soon as the seedlings are large enough to handle then planted out in May. Germination usually takes 10 - 14 days at 20�c.</v>
      </c>
      <c r="AI1780" s="1" t="s">
        <v>1830</v>
      </c>
      <c r="AJ1780" s="1" t="s">
        <v>26</v>
      </c>
      <c r="AK1780" s="1" t="s">
        <v>17104</v>
      </c>
      <c r="AL1780" s="1" t="str">
        <f t="shared" si="792"/>
        <v>Unscented</v>
      </c>
      <c r="AM1780" s="1" t="b">
        <v>0</v>
      </c>
      <c r="AN1780" s="1" t="b">
        <v>0</v>
      </c>
      <c r="AO1780" s="1" t="b">
        <v>0</v>
      </c>
      <c r="AP1780" s="5" t="s">
        <v>54</v>
      </c>
      <c r="AQ1780" s="5" t="str">
        <f t="shared" si="783"/>
        <v>Light, Medium</v>
      </c>
      <c r="AR1780" s="1" t="s">
        <v>30</v>
      </c>
      <c r="AS1780" s="1" t="str">
        <f t="shared" si="793"/>
        <v>None</v>
      </c>
      <c r="AT1780" s="1" t="str">
        <f t="shared" si="784"/>
        <v>Full</v>
      </c>
      <c r="AU1780" s="1" t="s">
        <v>11</v>
      </c>
      <c r="AV1780" s="1" t="str">
        <f t="shared" si="785"/>
        <v>Dry, Moist</v>
      </c>
      <c r="AW1780" s="1" t="s">
        <v>12</v>
      </c>
      <c r="AX1780" s="1" t="str">
        <f t="shared" si="786"/>
        <v>Acid, Neutral, Alkaline</v>
      </c>
      <c r="AY1780" s="1" t="b">
        <v>0</v>
      </c>
      <c r="AZ1780" s="1" t="b">
        <v>0</v>
      </c>
      <c r="BA1780" s="1" t="b">
        <v>0</v>
      </c>
      <c r="BC1780" t="str">
        <f t="shared" si="787"/>
        <v>FALSE</v>
      </c>
      <c r="BE1780" t="str">
        <f t="shared" si="788"/>
        <v>FALSE</v>
      </c>
      <c r="BF1780" s="1" t="b">
        <v>0</v>
      </c>
      <c r="BG1780" s="1" t="b">
        <v>0</v>
      </c>
      <c r="BH1780" s="1" t="b">
        <v>1</v>
      </c>
      <c r="BI1780" s="1" t="s">
        <v>77</v>
      </c>
      <c r="BJ1780" s="1" t="str">
        <f t="shared" si="789"/>
        <v>TRUE</v>
      </c>
      <c r="BL1780" t="str">
        <f t="shared" si="790"/>
        <v>FALSE</v>
      </c>
      <c r="BM1780" s="1" t="b">
        <v>0</v>
      </c>
      <c r="BN1780" s="1" t="b">
        <v>1</v>
      </c>
      <c r="BO1780" s="1">
        <f t="shared" si="794"/>
        <v>11</v>
      </c>
      <c r="BP1780" s="1" t="s">
        <v>31</v>
      </c>
      <c r="BQ1780" s="1" cm="1">
        <f t="array" ref="BQ1780">_xlfn.IFS(BP1780="None Known",0, LEN(BP1780)&gt;500, 5,LEN(BP1780)&gt;400, 4, LEN(BP1780)&gt;300, 3, LEN(BP1780)&gt;200, 2, LEN(BP1780)&gt;1, 1)</f>
        <v>0</v>
      </c>
      <c r="BR1780" s="16" t="s">
        <v>25043</v>
      </c>
      <c r="BS1780" s="1">
        <v>3</v>
      </c>
      <c r="BT1780" s="1" t="s">
        <v>1831</v>
      </c>
      <c r="BU1780" s="1">
        <v>2</v>
      </c>
      <c r="BV1780" s="1" t="s">
        <v>161</v>
      </c>
      <c r="BW1780" s="1" t="s">
        <v>31</v>
      </c>
      <c r="BX1780" s="1"/>
      <c r="BY1780" t="str">
        <f>_xlfn.XLOOKUP($B1780,Img_lookup!A:A,Img_lookup!B:B, "Not available")</f>
        <v>ecd816a6-6c61-47a5-9036-42ffd1e902a1</v>
      </c>
      <c r="BZ1780" t="str">
        <f>_xlfn.XLOOKUP($B1780,Img_lookup!A:A,Img_lookup!C:C, "Not available")</f>
        <v>Chia (Salvia columbariae); Quail Wash</v>
      </c>
      <c r="CA1780" t="str">
        <f>_xlfn.XLOOKUP($B1780,Img_lookup!A:A,Img_lookup!D:D, "Not available")</f>
        <v>Joshua Tree National Park</v>
      </c>
      <c r="CB1780" t="str">
        <f>_xlfn.XLOOKUP($B1780,Img_lookup!A:A,Img_lookup!E:E, "https://imgur.com/aT5wafe")</f>
        <v>https://api.openverse.engineering/v1/images/ecd816a6-6c61-47a5-9036-42ffd1e902a1/thumb/</v>
      </c>
    </row>
    <row r="1781" spans="1:80" ht="13" x14ac:dyDescent="0.15">
      <c r="A1781" s="1" t="s">
        <v>103</v>
      </c>
      <c r="B1781" s="1" t="s">
        <v>9885</v>
      </c>
      <c r="C1781" s="1" t="s">
        <v>9886</v>
      </c>
      <c r="E1781" s="1" t="s">
        <v>9887</v>
      </c>
      <c r="F1781" s="1" t="s">
        <v>85</v>
      </c>
      <c r="G1781" s="1" t="s">
        <v>85</v>
      </c>
      <c r="H1781" s="11" t="str">
        <f t="shared" si="796"/>
        <v>Annual</v>
      </c>
      <c r="J1781" s="1">
        <v>1</v>
      </c>
      <c r="L1781" t="str" cm="1">
        <f t="array" ref="L1781">_xlfn.IFS(J1781+K1781="", "Unknown", J1781+K1781&gt;3, "Large", J1781+K1781&gt;0.5, "Medium", J1781+K1781&gt;0, "Small")</f>
        <v>Medium</v>
      </c>
      <c r="M1781" s="1">
        <v>9</v>
      </c>
      <c r="N1781" cm="1">
        <f t="array" ref="N1781">IF($M1781="",INDEX($M$2:$M$2176,MATCH(1,INDEX(($A$2:$A$2176=$A1781)*($M$2:$M$2176&lt;&gt;""),0),0)),$M1781)</f>
        <v>9</v>
      </c>
      <c r="O1781" s="2" t="str">
        <f t="shared" si="791"/>
        <v>Grown indoors</v>
      </c>
      <c r="P1781" s="1" t="s">
        <v>196</v>
      </c>
      <c r="R1781" t="str">
        <f t="shared" si="795"/>
        <v>Medium</v>
      </c>
      <c r="T1781" s="1"/>
      <c r="U1781" s="1"/>
      <c r="V1781" s="1" t="s">
        <v>51</v>
      </c>
      <c r="W1781" s="6" t="str">
        <f t="shared" si="803"/>
        <v>7</v>
      </c>
      <c r="X1781" t="str">
        <f>IF(W1781="1", "January", IF(W1781="2", "February", IF(W1781="3", "March", IF(W1781="4", "April", IF(W1781="5", "May", IF(W1781="6", "June", IF(W1781="7", "July", IF(W1781="8", "August", IF(W1781="9", "September", IF(W1781="10", "October", IF(W1781="11", "November", IF(W1781="12", "December", "Other"))))))))))))</f>
        <v>July</v>
      </c>
      <c r="Y1781" s="2" t="str">
        <f>IF(ISNUMBER(SEARCH("-",V1781)),TRIM(RIGHT(V1781,LEN(V1781)-SEARCH("-",V1781))),V1781)</f>
        <v>8</v>
      </c>
      <c r="Z1781" s="2" t="str">
        <f>IF(Y1781="1", "January", IF(Y1781="2", "February", IF(Y1781="3", "March", IF(Y1781="4", "April", IF(Y1781="5", "May", IF(Y1781="6", "June", IF(Y1781="7", "July", IF(Y1781="8", "August", IF(Y1781="9", "September", IF(Y1781="10", "October", IF(Y1781="11", "November", IF(Y1781="12", "December", "Other"))))))))))))</f>
        <v>August</v>
      </c>
      <c r="AF1781" s="1" t="s">
        <v>24699</v>
      </c>
      <c r="AG1781" s="1" t="str">
        <f t="shared" si="781"/>
        <v xml:space="preserve">Seed </v>
      </c>
      <c r="AH1781" s="2" t="str">
        <f t="shared" si="782"/>
        <v>Sow March/April in a greenhouse. Germination usually takes place within 2 weeks. Prick out the seedlings into individual pots when they are large enough to handle and plant out in late spring or early summer. The seed can also be sown in situ during April/May, though this sowing might not mature its seed in a cool summer[200].</v>
      </c>
      <c r="AI1781" s="1" t="s">
        <v>9888</v>
      </c>
      <c r="AK1781" s="1" t="s">
        <v>17104</v>
      </c>
      <c r="AL1781" s="1" t="str">
        <f t="shared" si="792"/>
        <v>Unscented</v>
      </c>
      <c r="AM1781" s="1" t="b">
        <v>0</v>
      </c>
      <c r="AN1781" s="1" t="b">
        <v>0</v>
      </c>
      <c r="AO1781" s="1" t="b">
        <v>0</v>
      </c>
      <c r="AP1781" s="5" t="s">
        <v>54</v>
      </c>
      <c r="AQ1781" s="5" t="str">
        <f t="shared" si="783"/>
        <v>Light, Medium</v>
      </c>
      <c r="AR1781" s="1" t="s">
        <v>30</v>
      </c>
      <c r="AS1781" s="1" t="str">
        <f t="shared" si="793"/>
        <v>None</v>
      </c>
      <c r="AT1781" s="1" t="str">
        <f t="shared" si="784"/>
        <v>Full</v>
      </c>
      <c r="AU1781" s="1" t="s">
        <v>11</v>
      </c>
      <c r="AV1781" s="1" t="str">
        <f t="shared" si="785"/>
        <v>Dry, Moist</v>
      </c>
      <c r="AW1781" s="1" t="s">
        <v>12</v>
      </c>
      <c r="AX1781" s="1" t="str">
        <f t="shared" si="786"/>
        <v>Acid, Neutral, Alkaline</v>
      </c>
      <c r="AY1781" s="1" t="b">
        <v>0</v>
      </c>
      <c r="AZ1781" s="1" t="b">
        <v>0</v>
      </c>
      <c r="BA1781" s="1" t="b">
        <v>0</v>
      </c>
      <c r="BC1781" t="str">
        <f t="shared" si="787"/>
        <v>FALSE</v>
      </c>
      <c r="BE1781" t="str">
        <f t="shared" si="788"/>
        <v>FALSE</v>
      </c>
      <c r="BF1781" s="1" t="b">
        <v>0</v>
      </c>
      <c r="BG1781" s="1" t="b">
        <v>0</v>
      </c>
      <c r="BH1781" s="1" t="b">
        <v>0</v>
      </c>
      <c r="BI1781" s="1" t="s">
        <v>77</v>
      </c>
      <c r="BJ1781" s="1" t="str">
        <f t="shared" si="789"/>
        <v>TRUE</v>
      </c>
      <c r="BL1781" t="str">
        <f t="shared" si="790"/>
        <v>FALSE</v>
      </c>
      <c r="BM1781" s="1" t="b">
        <v>0</v>
      </c>
      <c r="BN1781" s="1" t="b">
        <v>0</v>
      </c>
      <c r="BO1781" s="1">
        <f t="shared" si="794"/>
        <v>9</v>
      </c>
      <c r="BP1781" s="1" t="s">
        <v>31</v>
      </c>
      <c r="BQ1781" s="1" cm="1">
        <f t="array" ref="BQ1781">_xlfn.IFS(BP1781="None Known",0, LEN(BP1781)&gt;500, 5,LEN(BP1781)&gt;400, 4, LEN(BP1781)&gt;300, 3, LEN(BP1781)&gt;200, 2, LEN(BP1781)&gt;1, 1)</f>
        <v>0</v>
      </c>
      <c r="BR1781" s="1" t="s">
        <v>9889</v>
      </c>
      <c r="BS1781" s="1">
        <v>3</v>
      </c>
      <c r="BT1781" s="1" t="s">
        <v>31</v>
      </c>
      <c r="BU1781" s="1">
        <v>0</v>
      </c>
      <c r="BV1781" s="1" t="s">
        <v>80</v>
      </c>
      <c r="BW1781" s="1" t="s">
        <v>31</v>
      </c>
      <c r="BX1781" s="1"/>
      <c r="BY1781" t="str">
        <f>_xlfn.XLOOKUP($B1781,Img_lookup!A:A,Img_lookup!B:B, "Not available")</f>
        <v>44d8f31e-bda7-4143-9c38-cf3b653f2ab0</v>
      </c>
      <c r="BZ1781" t="str">
        <f>_xlfn.XLOOKUP($B1781,Img_lookup!A:A,Img_lookup!C:C, "Not available")</f>
        <v>Salvia hispanica</v>
      </c>
      <c r="CA1781" t="str">
        <f>_xlfn.XLOOKUP($B1781,Img_lookup!A:A,Img_lookup!D:D, "Not available")</f>
        <v>Dick Culbert</v>
      </c>
      <c r="CB1781" t="str">
        <f>_xlfn.XLOOKUP($B1781,Img_lookup!A:A,Img_lookup!E:E, "https://imgur.com/aT5wafe")</f>
        <v>https://api.openverse.engineering/v1/images/44d8f31e-bda7-4143-9c38-cf3b653f2ab0/thumb/</v>
      </c>
    </row>
    <row r="1782" spans="1:80" ht="409.6" x14ac:dyDescent="0.15">
      <c r="A1782" s="1" t="s">
        <v>103</v>
      </c>
      <c r="B1782" s="1" t="s">
        <v>805</v>
      </c>
      <c r="E1782" s="1" t="s">
        <v>806</v>
      </c>
      <c r="F1782" s="1" t="s">
        <v>6</v>
      </c>
      <c r="G1782" s="1" t="s">
        <v>6</v>
      </c>
      <c r="H1782" s="11" t="str">
        <f t="shared" si="796"/>
        <v>Perennial</v>
      </c>
      <c r="J1782" s="1">
        <v>0.75</v>
      </c>
      <c r="K1782" s="1">
        <v>8</v>
      </c>
      <c r="L1782" t="str" cm="1">
        <f t="array" ref="L1782">_xlfn.IFS(J1782+K1782="", "Unknown", J1782+K1782&gt;3, "Large", J1782+K1782&gt;0.5, "Medium", J1782+K1782&gt;0, "Small")</f>
        <v>Large</v>
      </c>
      <c r="M1782" s="1">
        <v>8</v>
      </c>
      <c r="N1782" cm="1">
        <f t="array" ref="N1782">IF($M1782="",INDEX($M$2:$M$2176,MATCH(1,INDEX(($A$2:$A$2176=$A1782)*($M$2:$M$2176&lt;&gt;""),0),0)),$M1782)</f>
        <v>8</v>
      </c>
      <c r="O1782" s="2" t="str">
        <f t="shared" si="791"/>
        <v>Grown indoors</v>
      </c>
      <c r="P1782" s="1" t="s">
        <v>807</v>
      </c>
      <c r="R1782" t="str">
        <f t="shared" si="795"/>
        <v>Medium</v>
      </c>
      <c r="T1782" s="1"/>
      <c r="U1782" s="1"/>
      <c r="V1782" s="1" t="s">
        <v>427</v>
      </c>
      <c r="W1782" s="6" t="str">
        <f t="shared" si="803"/>
        <v>8</v>
      </c>
      <c r="X1782" t="str">
        <f>IF(W1782="1", "January", IF(W1782="2", "February", IF(W1782="3", "March", IF(W1782="4", "April", IF(W1782="5", "May", IF(W1782="6", "June", IF(W1782="7", "July", IF(W1782="8", "August", IF(W1782="9", "September", IF(W1782="10", "October", IF(W1782="11", "November", IF(W1782="12", "December", "Other"))))))))))))</f>
        <v>August</v>
      </c>
      <c r="Y1782" s="2" t="str">
        <f>IF(ISNUMBER(SEARCH("-",V1782)),TRIM(RIGHT(V1782,LEN(V1782)-SEARCH("-",V1782))),V1782)</f>
        <v>9</v>
      </c>
      <c r="Z1782" s="2" t="str">
        <f>IF(Y1782="1", "January", IF(Y1782="2", "February", IF(Y1782="3", "March", IF(Y1782="4", "April", IF(Y1782="5", "May", IF(Y1782="6", "June", IF(Y1782="7", "July", IF(Y1782="8", "August", IF(Y1782="9", "September", IF(Y1782="10", "October", IF(Y1782="11", "November", IF(Y1782="12", "December", "Other"))))))))))))</f>
        <v>September</v>
      </c>
      <c r="AF1782" s="16" t="s">
        <v>24697</v>
      </c>
      <c r="AG1782" s="1" t="str">
        <f t="shared" si="781"/>
        <v xml:space="preserve">Seed </v>
      </c>
      <c r="AH1782"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82" s="1" t="s">
        <v>808</v>
      </c>
      <c r="AK1782" s="1" t="s">
        <v>17104</v>
      </c>
      <c r="AL1782" s="1" t="str">
        <f t="shared" si="792"/>
        <v>Unscented</v>
      </c>
      <c r="AM1782" s="1" t="b">
        <v>0</v>
      </c>
      <c r="AN1782" s="1" t="b">
        <v>0</v>
      </c>
      <c r="AO1782" s="1" t="b">
        <v>0</v>
      </c>
      <c r="AP1782" s="5" t="s">
        <v>54</v>
      </c>
      <c r="AQ1782" s="5" t="str">
        <f t="shared" si="783"/>
        <v>Light, Medium</v>
      </c>
      <c r="AR1782" s="1" t="s">
        <v>10</v>
      </c>
      <c r="AS1782" s="1" t="str">
        <f t="shared" si="793"/>
        <v>None, Partial</v>
      </c>
      <c r="AT1782" s="1" t="str">
        <f t="shared" si="784"/>
        <v>Partial, Full</v>
      </c>
      <c r="AU1782" s="1" t="s">
        <v>11</v>
      </c>
      <c r="AV1782" s="1" t="str">
        <f t="shared" si="785"/>
        <v>Dry, Moist</v>
      </c>
      <c r="AW1782" s="1" t="s">
        <v>12</v>
      </c>
      <c r="AX1782" s="1" t="str">
        <f t="shared" si="786"/>
        <v>Acid, Neutral, Alkaline</v>
      </c>
      <c r="AY1782" s="1" t="b">
        <v>0</v>
      </c>
      <c r="AZ1782" s="1" t="b">
        <v>0</v>
      </c>
      <c r="BA1782" s="1" t="b">
        <v>0</v>
      </c>
      <c r="BC1782" t="str">
        <f t="shared" si="787"/>
        <v>FALSE</v>
      </c>
      <c r="BE1782" t="str">
        <f t="shared" si="788"/>
        <v>FALSE</v>
      </c>
      <c r="BF1782" s="1" t="b">
        <v>0</v>
      </c>
      <c r="BG1782" s="1" t="b">
        <v>0</v>
      </c>
      <c r="BH1782" s="1" t="b">
        <v>0</v>
      </c>
      <c r="BJ1782" s="1" t="str">
        <f t="shared" si="789"/>
        <v>FALSE</v>
      </c>
      <c r="BL1782" t="str">
        <f t="shared" si="790"/>
        <v>FALSE</v>
      </c>
      <c r="BM1782" s="1" t="b">
        <v>0</v>
      </c>
      <c r="BN1782" s="1" t="b">
        <v>0</v>
      </c>
      <c r="BO1782" s="1">
        <f t="shared" si="794"/>
        <v>4</v>
      </c>
      <c r="BP1782" s="1" t="s">
        <v>809</v>
      </c>
      <c r="BQ1782" s="1" cm="1">
        <f t="array" ref="BQ1782">_xlfn.IFS(BP1782="None Known",0, LEN(BP1782)&gt;500, 5,LEN(BP1782)&gt;400, 4, LEN(BP1782)&gt;300, 3, LEN(BP1782)&gt;200, 2, LEN(BP1782)&gt;1, 1)</f>
        <v>1</v>
      </c>
      <c r="BR1782" s="1" t="s">
        <v>810</v>
      </c>
      <c r="BS1782" s="1">
        <v>1</v>
      </c>
      <c r="BT1782" s="1" t="s">
        <v>31</v>
      </c>
      <c r="BU1782" s="1">
        <v>0</v>
      </c>
      <c r="BV1782" s="1" t="s">
        <v>34</v>
      </c>
      <c r="BW1782" s="1" t="s">
        <v>31</v>
      </c>
      <c r="BX1782" s="1"/>
      <c r="BY1782" t="str">
        <f>_xlfn.XLOOKUP($B1782,Img_lookup!A:A,Img_lookup!B:B, "Not available")</f>
        <v>339c6c27-3773-468a-977e-012a0bc4e3e1</v>
      </c>
      <c r="BZ1782" t="str">
        <f>_xlfn.XLOOKUP($B1782,Img_lookup!A:A,Img_lookup!C:C, "Not available")</f>
        <v>Salvia japonica</v>
      </c>
      <c r="CA1782">
        <f>_xlfn.XLOOKUP($B1782,Img_lookup!A:A,Img_lookup!D:D, "Not available")</f>
        <v>0</v>
      </c>
      <c r="CB1782" t="str">
        <f>_xlfn.XLOOKUP($B1782,Img_lookup!A:A,Img_lookup!E:E, "https://imgur.com/aT5wafe")</f>
        <v>https://api.openverse.engineering/v1/images/339c6c27-3773-468a-977e-012a0bc4e3e1/thumb/</v>
      </c>
    </row>
    <row r="1783" spans="1:80" ht="409.6" x14ac:dyDescent="0.15">
      <c r="A1783" s="1" t="s">
        <v>103</v>
      </c>
      <c r="B1783" s="1" t="s">
        <v>622</v>
      </c>
      <c r="C1783" s="1" t="s">
        <v>623</v>
      </c>
      <c r="E1783" s="1" t="s">
        <v>624</v>
      </c>
      <c r="F1783" s="1" t="s">
        <v>6</v>
      </c>
      <c r="G1783" s="1" t="s">
        <v>6</v>
      </c>
      <c r="H1783" s="11" t="str">
        <f t="shared" si="796"/>
        <v>Perennial</v>
      </c>
      <c r="I1783" s="1" t="s">
        <v>17108</v>
      </c>
      <c r="J1783" s="1">
        <v>1.2000000479999999</v>
      </c>
      <c r="K1783" s="1">
        <v>1</v>
      </c>
      <c r="L1783" t="str" cm="1">
        <f t="array" ref="L1783">_xlfn.IFS(J1783+K1783="", "Unknown", J1783+K1783&gt;3, "Large", J1783+K1783&gt;0.5, "Medium", J1783+K1783&gt;0, "Small")</f>
        <v>Medium</v>
      </c>
      <c r="M1783" s="1">
        <v>8</v>
      </c>
      <c r="N1783" cm="1">
        <f t="array" ref="N1783">IF($M1783="",INDEX($M$2:$M$2176,MATCH(1,INDEX(($A$2:$A$2176=$A1783)*($M$2:$M$2176&lt;&gt;""),0),0)),$M1783)</f>
        <v>8</v>
      </c>
      <c r="O1783" s="2" t="str">
        <f t="shared" si="791"/>
        <v>Grown indoors</v>
      </c>
      <c r="P1783" s="1" t="s">
        <v>196</v>
      </c>
      <c r="R1783" t="str">
        <f t="shared" si="795"/>
        <v>Medium</v>
      </c>
      <c r="S1783" s="1" t="s">
        <v>24</v>
      </c>
      <c r="T1783" s="1" t="str">
        <f>LEFT(S1783,FIND("-",S1783)-1)</f>
        <v xml:space="preserve">1 </v>
      </c>
      <c r="U1783" s="1" t="str">
        <f>RIGHT(S1783,FIND("-",S1783)-1)</f>
        <v>12</v>
      </c>
      <c r="V1783" s="1" t="s">
        <v>135</v>
      </c>
      <c r="W1783" s="6" t="str">
        <f t="shared" si="803"/>
        <v>8</v>
      </c>
      <c r="X1783" t="str">
        <f>IF(W1783="1", "January", IF(W1783="2", "February", IF(W1783="3", "March", IF(W1783="4", "April", IF(W1783="5", "May", IF(W1783="6", "June", IF(W1783="7", "July", IF(W1783="8", "August", IF(W1783="9", "September", IF(W1783="10", "October", IF(W1783="11", "November", IF(W1783="12", "December", "Other"))))))))))))</f>
        <v>August</v>
      </c>
      <c r="Y1783" s="2" t="str">
        <f>IF(ISNUMBER(SEARCH("-",V1783)),TRIM(RIGHT(V1783,LEN(V1783)-SEARCH("-",V1783))),V1783)</f>
        <v>10</v>
      </c>
      <c r="Z1783" s="2" t="str">
        <f>IF(Y1783="1", "January", IF(Y1783="2", "February", IF(Y1783="3", "March", IF(Y1783="4", "April", IF(Y1783="5", "May", IF(Y1783="6", "June", IF(Y1783="7", "July", IF(Y1783="8", "August", IF(Y1783="9", "September", IF(Y1783="10", "October", IF(Y1783="11", "November", IF(Y1783="12", "December", "Other"))))))))))))</f>
        <v>October</v>
      </c>
      <c r="AF1783" s="16" t="s">
        <v>24697</v>
      </c>
      <c r="AG1783" s="1" t="str">
        <f t="shared" si="781"/>
        <v xml:space="preserve">Seed </v>
      </c>
      <c r="AH1783"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83" s="1" t="s">
        <v>625</v>
      </c>
      <c r="AJ1783" s="1" t="s">
        <v>26</v>
      </c>
      <c r="AK1783" s="1" t="s">
        <v>17104</v>
      </c>
      <c r="AL1783" s="1" t="str">
        <f t="shared" si="792"/>
        <v>Scented</v>
      </c>
      <c r="AM1783" s="1" t="b">
        <v>1</v>
      </c>
      <c r="AN1783" s="1" t="b">
        <v>0</v>
      </c>
      <c r="AO1783" s="1" t="b">
        <v>0</v>
      </c>
      <c r="AP1783" s="5" t="s">
        <v>54</v>
      </c>
      <c r="AQ1783" s="5" t="str">
        <f t="shared" si="783"/>
        <v>Light, Medium</v>
      </c>
      <c r="AR1783" s="1" t="s">
        <v>30</v>
      </c>
      <c r="AS1783" s="1" t="str">
        <f t="shared" si="793"/>
        <v>None</v>
      </c>
      <c r="AT1783" s="1" t="str">
        <f t="shared" si="784"/>
        <v>Full</v>
      </c>
      <c r="AU1783" s="1" t="s">
        <v>11</v>
      </c>
      <c r="AV1783" s="1" t="str">
        <f t="shared" si="785"/>
        <v>Dry, Moist</v>
      </c>
      <c r="AW1783" s="1" t="s">
        <v>12</v>
      </c>
      <c r="AX1783" s="1" t="str">
        <f t="shared" si="786"/>
        <v>Acid, Neutral, Alkaline</v>
      </c>
      <c r="AY1783" s="1" t="b">
        <v>0</v>
      </c>
      <c r="AZ1783" s="1" t="b">
        <v>0</v>
      </c>
      <c r="BA1783" s="1" t="b">
        <v>0</v>
      </c>
      <c r="BC1783" t="str">
        <f t="shared" si="787"/>
        <v>FALSE</v>
      </c>
      <c r="BE1783" t="str">
        <f t="shared" si="788"/>
        <v>FALSE</v>
      </c>
      <c r="BF1783" s="1" t="b">
        <v>0</v>
      </c>
      <c r="BG1783" s="1" t="b">
        <v>0</v>
      </c>
      <c r="BH1783" s="1" t="b">
        <v>0</v>
      </c>
      <c r="BI1783" s="1" t="s">
        <v>77</v>
      </c>
      <c r="BJ1783" s="1" t="str">
        <f t="shared" si="789"/>
        <v>TRUE</v>
      </c>
      <c r="BL1783" t="str">
        <f t="shared" si="790"/>
        <v>FALSE</v>
      </c>
      <c r="BM1783" s="1" t="b">
        <v>0</v>
      </c>
      <c r="BN1783" s="1" t="b">
        <v>1</v>
      </c>
      <c r="BO1783" s="1">
        <f t="shared" si="794"/>
        <v>8</v>
      </c>
      <c r="BP1783" s="1" t="s">
        <v>31</v>
      </c>
      <c r="BQ1783" s="1" cm="1">
        <f t="array" ref="BQ1783">_xlfn.IFS(BP1783="None Known",0, LEN(BP1783)&gt;500, 5,LEN(BP1783)&gt;400, 4, LEN(BP1783)&gt;300, 3, LEN(BP1783)&gt;200, 2, LEN(BP1783)&gt;1, 1)</f>
        <v>0</v>
      </c>
      <c r="BR1783" s="1" t="s">
        <v>626</v>
      </c>
      <c r="BS1783" s="1">
        <v>2</v>
      </c>
      <c r="BT1783" s="1" t="s">
        <v>627</v>
      </c>
      <c r="BU1783" s="1">
        <v>2</v>
      </c>
      <c r="BV1783" s="1" t="s">
        <v>80</v>
      </c>
      <c r="BW1783" s="1" t="s">
        <v>31</v>
      </c>
      <c r="BX1783" s="1"/>
      <c r="BY1783" t="str">
        <f>_xlfn.XLOOKUP($B1783,Img_lookup!A:A,Img_lookup!B:B, "Not available")</f>
        <v>921455a4-7f05-42c0-98d7-aefbf986fb57</v>
      </c>
      <c r="BZ1783" t="str">
        <f>_xlfn.XLOOKUP($B1783,Img_lookup!A:A,Img_lookup!C:C, "Not available")</f>
        <v>Salvia microphylla - diente de acamaya</v>
      </c>
      <c r="CA1783" t="str">
        <f>_xlfn.XLOOKUP($B1783,Img_lookup!A:A,Img_lookup!D:D, "Not available")</f>
        <v>M. Martin Vicente</v>
      </c>
      <c r="CB1783" t="str">
        <f>_xlfn.XLOOKUP($B1783,Img_lookup!A:A,Img_lookup!E:E, "https://imgur.com/aT5wafe")</f>
        <v>https://api.openverse.engineering/v1/images/921455a4-7f05-42c0-98d7-aefbf986fb57/thumb/</v>
      </c>
    </row>
    <row r="1784" spans="1:80" ht="409.6" x14ac:dyDescent="0.15">
      <c r="A1784" s="1" t="s">
        <v>103</v>
      </c>
      <c r="B1784" s="1" t="s">
        <v>13992</v>
      </c>
      <c r="E1784" s="1" t="s">
        <v>2154</v>
      </c>
      <c r="F1784" s="1" t="s">
        <v>6</v>
      </c>
      <c r="G1784" s="1" t="s">
        <v>6</v>
      </c>
      <c r="H1784" s="11" t="str">
        <f t="shared" si="796"/>
        <v>Perennial</v>
      </c>
      <c r="J1784" s="1">
        <v>0.89999997600000003</v>
      </c>
      <c r="K1784" s="1">
        <v>0.5</v>
      </c>
      <c r="L1784" t="str" cm="1">
        <f t="array" ref="L1784">_xlfn.IFS(J1784+K1784="", "Unknown", J1784+K1784&gt;3, "Large", J1784+K1784&gt;0.5, "Medium", J1784+K1784&gt;0, "Small")</f>
        <v>Medium</v>
      </c>
      <c r="M1784" s="1">
        <v>7</v>
      </c>
      <c r="N1784" cm="1">
        <f t="array" ref="N1784">IF($M1784="",INDEX($M$2:$M$2176,MATCH(1,INDEX(($A$2:$A$2176=$A1784)*($M$2:$M$2176&lt;&gt;""),0),0)),$M1784)</f>
        <v>7</v>
      </c>
      <c r="O1784" s="2" t="str">
        <f t="shared" si="791"/>
        <v>Seasonal outdoors</v>
      </c>
      <c r="P1784" s="1" t="s">
        <v>13993</v>
      </c>
      <c r="R1784" t="str">
        <f t="shared" si="795"/>
        <v>Medium</v>
      </c>
      <c r="W1784"/>
      <c r="AF1784" s="16" t="s">
        <v>24697</v>
      </c>
      <c r="AG1784" s="1" t="str">
        <f t="shared" si="781"/>
        <v xml:space="preserve">Seed </v>
      </c>
      <c r="AH1784"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84" s="1" t="s">
        <v>13994</v>
      </c>
      <c r="AJ1784" s="1" t="s">
        <v>26</v>
      </c>
      <c r="AK1784" s="1" t="s">
        <v>17104</v>
      </c>
      <c r="AL1784" s="1" t="str">
        <f t="shared" si="792"/>
        <v>Unscented</v>
      </c>
      <c r="AM1784" s="1" t="b">
        <v>0</v>
      </c>
      <c r="AN1784" s="1" t="b">
        <v>0</v>
      </c>
      <c r="AO1784" s="1" t="b">
        <v>0</v>
      </c>
      <c r="AP1784" s="5" t="s">
        <v>54</v>
      </c>
      <c r="AQ1784" s="5" t="str">
        <f t="shared" si="783"/>
        <v>Light, Medium</v>
      </c>
      <c r="AR1784" s="1" t="s">
        <v>30</v>
      </c>
      <c r="AS1784" s="1" t="str">
        <f t="shared" si="793"/>
        <v>None</v>
      </c>
      <c r="AT1784" s="1" t="str">
        <f t="shared" si="784"/>
        <v>Full</v>
      </c>
      <c r="AU1784" s="1" t="s">
        <v>11</v>
      </c>
      <c r="AV1784" s="1" t="str">
        <f t="shared" si="785"/>
        <v>Dry, Moist</v>
      </c>
      <c r="AW1784" s="1" t="s">
        <v>12</v>
      </c>
      <c r="AX1784" s="1" t="str">
        <f t="shared" si="786"/>
        <v>Acid, Neutral, Alkaline</v>
      </c>
      <c r="AY1784" s="1" t="b">
        <v>0</v>
      </c>
      <c r="AZ1784" s="1" t="b">
        <v>0</v>
      </c>
      <c r="BA1784" s="1" t="b">
        <v>0</v>
      </c>
      <c r="BC1784" t="str">
        <f t="shared" si="787"/>
        <v>FALSE</v>
      </c>
      <c r="BE1784" t="str">
        <f t="shared" si="788"/>
        <v>FALSE</v>
      </c>
      <c r="BF1784" s="1" t="b">
        <v>0</v>
      </c>
      <c r="BG1784" s="1" t="b">
        <v>0</v>
      </c>
      <c r="BH1784" s="1" t="b">
        <v>0</v>
      </c>
      <c r="BJ1784" s="1" t="str">
        <f t="shared" si="789"/>
        <v>FALSE</v>
      </c>
      <c r="BL1784" t="str">
        <f t="shared" si="790"/>
        <v>FALSE</v>
      </c>
      <c r="BM1784" s="1" t="b">
        <v>0</v>
      </c>
      <c r="BN1784" s="1" t="b">
        <v>0</v>
      </c>
      <c r="BO1784" s="1">
        <f t="shared" si="794"/>
        <v>4</v>
      </c>
      <c r="BP1784" s="1" t="s">
        <v>31</v>
      </c>
      <c r="BQ1784" s="1" cm="1">
        <f t="array" ref="BQ1784">_xlfn.IFS(BP1784="None Known",0, LEN(BP1784)&gt;500, 5,LEN(BP1784)&gt;400, 4, LEN(BP1784)&gt;300, 3, LEN(BP1784)&gt;200, 2, LEN(BP1784)&gt;1, 1)</f>
        <v>0</v>
      </c>
      <c r="BR1784" s="1" t="s">
        <v>13995</v>
      </c>
      <c r="BS1784" s="1">
        <v>1</v>
      </c>
      <c r="BT1784" s="1" t="s">
        <v>13996</v>
      </c>
      <c r="BU1784" s="1">
        <v>1</v>
      </c>
      <c r="BW1784" s="1" t="s">
        <v>31</v>
      </c>
      <c r="BX1784" s="1"/>
      <c r="BY1784" t="str">
        <f>_xlfn.XLOOKUP($B1784,Img_lookup!A:A,Img_lookup!B:B, "Not available")</f>
        <v>87742795-8d49-4371-bc95-e8cd7e5bcd3f</v>
      </c>
      <c r="BZ1784" t="str">
        <f>_xlfn.XLOOKUP($B1784,Img_lookup!A:A,Img_lookup!C:C, "Not available")</f>
        <v>Salvia moorcroftiana Wall. ex Benth.</v>
      </c>
      <c r="CA1784" t="str">
        <f>_xlfn.XLOOKUP($B1784,Img_lookup!A:A,Img_lookup!D:D, "Not available")</f>
        <v>M. A. Malik</v>
      </c>
      <c r="CB1784" t="str">
        <f>_xlfn.XLOOKUP($B1784,Img_lookup!A:A,Img_lookup!E:E, "https://imgur.com/aT5wafe")</f>
        <v>https://api.openverse.engineering/v1/images/87742795-8d49-4371-bc95-e8cd7e5bcd3f/thumb/</v>
      </c>
    </row>
    <row r="1785" spans="1:80" ht="409.6" x14ac:dyDescent="0.15">
      <c r="A1785" s="1" t="s">
        <v>103</v>
      </c>
      <c r="B1785" s="1" t="s">
        <v>15754</v>
      </c>
      <c r="C1785" s="1" t="s">
        <v>15755</v>
      </c>
      <c r="E1785" s="1" t="s">
        <v>434</v>
      </c>
      <c r="F1785" s="1" t="s">
        <v>22</v>
      </c>
      <c r="G1785" s="1" t="s">
        <v>22</v>
      </c>
      <c r="H1785" s="11" t="str">
        <f t="shared" si="796"/>
        <v>Perennial</v>
      </c>
      <c r="I1785" s="1" t="s">
        <v>17108</v>
      </c>
      <c r="J1785" s="1">
        <v>0.60000002399999997</v>
      </c>
      <c r="K1785" s="1">
        <v>0.60000002399999997</v>
      </c>
      <c r="L1785" t="str" cm="1">
        <f t="array" ref="L1785">_xlfn.IFS(J1785+K1785="", "Unknown", J1785+K1785&gt;3, "Large", J1785+K1785&gt;0.5, "Medium", J1785+K1785&gt;0, "Small")</f>
        <v>Medium</v>
      </c>
      <c r="M1785" s="1">
        <v>5</v>
      </c>
      <c r="N1785" cm="1">
        <f t="array" ref="N1785">IF($M1785="",INDEX($M$2:$M$2176,MATCH(1,INDEX(($A$2:$A$2176=$A1785)*($M$2:$M$2176&lt;&gt;""),0),0)),$M1785)</f>
        <v>5</v>
      </c>
      <c r="O1785" s="2" t="str">
        <f t="shared" si="791"/>
        <v>Seasonal outdoors</v>
      </c>
      <c r="P1785" s="1" t="s">
        <v>15756</v>
      </c>
      <c r="R1785" t="str">
        <f t="shared" si="795"/>
        <v>Medium</v>
      </c>
      <c r="S1785" s="1" t="s">
        <v>24</v>
      </c>
      <c r="T1785" s="1" t="str">
        <f>LEFT(S1785,FIND("-",S1785)-1)</f>
        <v xml:space="preserve">1 </v>
      </c>
      <c r="U1785" s="1" t="str">
        <f>RIGHT(S1785,FIND("-",S1785)-1)</f>
        <v>12</v>
      </c>
      <c r="V1785" s="1" t="s">
        <v>322</v>
      </c>
      <c r="W1785" s="6" t="str">
        <f>IF(ISNUMBER(SEARCH("-",V1785)),TRIM(LEFT(V1785,FIND("-",V1785)-1)),V1785)</f>
        <v>6</v>
      </c>
      <c r="X1785" t="str">
        <f>IF(W1785="1", "January", IF(W1785="2", "February", IF(W1785="3", "March", IF(W1785="4", "April", IF(W1785="5", "May", IF(W1785="6", "June", IF(W1785="7", "July", IF(W1785="8", "August", IF(W1785="9", "September", IF(W1785="10", "October", IF(W1785="11", "November", IF(W1785="12", "December", "Other"))))))))))))</f>
        <v>June</v>
      </c>
      <c r="Y1785" s="2" t="str">
        <f>IF(ISNUMBER(SEARCH("-",V1785)),TRIM(RIGHT(V1785,LEN(V1785)-SEARCH("-",V1785))),V1785)</f>
        <v>8</v>
      </c>
      <c r="Z1785" s="2" t="str">
        <f>IF(Y1785="1", "January", IF(Y1785="2", "February", IF(Y1785="3", "March", IF(Y1785="4", "April", IF(Y1785="5", "May", IF(Y1785="6", "June", IF(Y1785="7", "July", IF(Y1785="8", "August", IF(Y1785="9", "September", IF(Y1785="10", "October", IF(Y1785="11", "November", IF(Y1785="12", "December", "Other"))))))))))))</f>
        <v>August</v>
      </c>
      <c r="AA1785" s="1" t="s">
        <v>427</v>
      </c>
      <c r="AB1785" s="1" t="str">
        <f>IF(ISNUMBER(SEARCH("-",AA1785)),TRIM(LEFT(AA1785,FIND("-",AA1785)-1)),AA1785)</f>
        <v>8</v>
      </c>
      <c r="AC1785" s="1" t="str">
        <f>IF(AB1785="1", "January", IF(AB1785="2", "February", IF(AB1785="3", "March", IF(AB1785="4", "April", IF(AB1785="5", "May", IF(AB1785="6", "June", IF(AB1785="7", "July", IF(AB1785="8", "August", IF(AB1785="9", "September", IF(AB1785="10", "October", IF(AB1785="11", "November", IF(AB1785="12", "December", "Other"))))))))))))</f>
        <v>August</v>
      </c>
      <c r="AD1785" s="1" t="str">
        <f>IF(ISNUMBER(SEARCH("-",AA1785)),TRIM(RIGHT(AA1785,LEN(AA1785)-SEARCH("-",AA1785))),AA1785)</f>
        <v>9</v>
      </c>
      <c r="AE1785" s="1" t="str">
        <f>IF(AD1785="1", "January", IF(AD1785="2", "February", IF(AD1785="3", "March", IF(AD1785="4", "April", IF(AD1785="5", "May", IF(AD1785="6", "June", IF(AD1785="7", "July", IF(AD1785="8", "August", IF(AD1785="9", "September", IF(AD1785="10", "October", IF(AD1785="11", "November", IF(AD1785="12", "December", "Other"))))))))))))</f>
        <v>September</v>
      </c>
      <c r="AF1785" s="16" t="s">
        <v>24700</v>
      </c>
      <c r="AG1785" s="1" t="str">
        <f t="shared" si="781"/>
        <v xml:space="preserve">Seed </v>
      </c>
      <c r="AH1785" s="2" t="str">
        <f t="shared" si="782"/>
        <v>Sow March/April in a greenhouse[1].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heeled shoots, taken off the stem in May and planted out directly into the garden grow away well[182].
Cuttings of half-ripe wood, 5 - 10cm with a heel, June to August in a frame[78]. Easy.
Cuttings of mature wood, 7 - 10cm with a heel, November/December in a cold frame[78].
Layering in spring or autumn. Mound soil up into the plants, the branches will root into this soil and they can be removed and planted out 6 - 12 months later.</v>
      </c>
      <c r="AI1785" s="1" t="s">
        <v>15757</v>
      </c>
      <c r="AJ1785" s="1" t="s">
        <v>26</v>
      </c>
      <c r="AK1785" s="1" t="s">
        <v>17104</v>
      </c>
      <c r="AL1785" s="1" t="str">
        <f t="shared" si="792"/>
        <v>Scented</v>
      </c>
      <c r="AM1785" s="1" t="b">
        <v>1</v>
      </c>
      <c r="AN1785" s="1" t="b">
        <v>0</v>
      </c>
      <c r="AO1785" s="1" t="b">
        <v>0</v>
      </c>
      <c r="AP1785" s="5" t="s">
        <v>54</v>
      </c>
      <c r="AQ1785" s="5" t="str">
        <f t="shared" si="783"/>
        <v>Light, Medium</v>
      </c>
      <c r="AR1785" s="1" t="s">
        <v>30</v>
      </c>
      <c r="AS1785" s="1" t="str">
        <f t="shared" si="793"/>
        <v>None</v>
      </c>
      <c r="AT1785" s="1" t="str">
        <f t="shared" si="784"/>
        <v>Full</v>
      </c>
      <c r="AU1785" s="1" t="s">
        <v>11</v>
      </c>
      <c r="AV1785" s="1" t="str">
        <f t="shared" si="785"/>
        <v>Dry, Moist</v>
      </c>
      <c r="AW1785" s="1" t="s">
        <v>263</v>
      </c>
      <c r="AX1785" s="1" t="str">
        <f t="shared" si="786"/>
        <v>Neutral, Alkaline</v>
      </c>
      <c r="AY1785" s="1" t="b">
        <v>0</v>
      </c>
      <c r="AZ1785" s="1" t="b">
        <v>1</v>
      </c>
      <c r="BA1785" s="1" t="b">
        <v>0</v>
      </c>
      <c r="BC1785" t="str">
        <f t="shared" si="787"/>
        <v>FALSE</v>
      </c>
      <c r="BE1785" t="str">
        <f t="shared" si="788"/>
        <v>FALSE</v>
      </c>
      <c r="BF1785" s="1" t="b">
        <v>0</v>
      </c>
      <c r="BG1785" s="1" t="b">
        <v>0</v>
      </c>
      <c r="BH1785" s="1" t="b">
        <v>1</v>
      </c>
      <c r="BI1785" s="1" t="s">
        <v>30</v>
      </c>
      <c r="BJ1785" s="1" t="str">
        <f t="shared" si="789"/>
        <v>FALSE</v>
      </c>
      <c r="BL1785" t="str">
        <f t="shared" si="790"/>
        <v>FALSE</v>
      </c>
      <c r="BM1785" s="1" t="b">
        <v>0</v>
      </c>
      <c r="BN1785" s="1" t="b">
        <v>0</v>
      </c>
      <c r="BO1785" s="1">
        <f t="shared" si="794"/>
        <v>22</v>
      </c>
      <c r="BP1785" s="1" t="s">
        <v>15758</v>
      </c>
      <c r="BQ1785" s="1" cm="1">
        <f t="array" ref="BQ1785">_xlfn.IFS(BP1785="None Known",0, LEN(BP1785)&gt;500, 5,LEN(BP1785)&gt;400, 4, LEN(BP1785)&gt;300, 3, LEN(BP1785)&gt;200, 2, LEN(BP1785)&gt;1, 1)</f>
        <v>5</v>
      </c>
      <c r="BR1785" s="1" t="s">
        <v>15759</v>
      </c>
      <c r="BS1785" s="1">
        <v>4</v>
      </c>
      <c r="BT1785" s="1" t="s">
        <v>15760</v>
      </c>
      <c r="BU1785" s="1">
        <v>5</v>
      </c>
      <c r="BV1785" s="1" t="s">
        <v>15761</v>
      </c>
      <c r="BW1785" s="1" t="s">
        <v>31</v>
      </c>
      <c r="BX1785" s="1"/>
      <c r="BY1785" t="str">
        <f>_xlfn.XLOOKUP($B1785,Img_lookup!A:A,Img_lookup!B:B, "Not available")</f>
        <v>c900aac5-c361-40bd-bcca-da46f1b16a54</v>
      </c>
      <c r="BZ1785" t="str">
        <f>_xlfn.XLOOKUP($B1785,Img_lookup!A:A,Img_lookup!C:C, "Not available")</f>
        <v>Salvia officinalis</v>
      </c>
      <c r="CA1785" t="str">
        <f>_xlfn.XLOOKUP($B1785,Img_lookup!A:A,Img_lookup!D:D, "Not available")</f>
        <v>passa.sr</v>
      </c>
      <c r="CB1785" t="str">
        <f>_xlfn.XLOOKUP($B1785,Img_lookup!A:A,Img_lookup!E:E, "https://imgur.com/aT5wafe")</f>
        <v>https://api.openverse.engineering/v1/images/c900aac5-c361-40bd-bcca-da46f1b16a54/thumb/</v>
      </c>
    </row>
    <row r="1786" spans="1:80" ht="409.6" x14ac:dyDescent="0.15">
      <c r="A1786" s="1" t="s">
        <v>103</v>
      </c>
      <c r="B1786" s="1" t="s">
        <v>3829</v>
      </c>
      <c r="C1786" s="1" t="s">
        <v>3830</v>
      </c>
      <c r="E1786" s="1" t="s">
        <v>3831</v>
      </c>
      <c r="F1786" s="1" t="s">
        <v>22</v>
      </c>
      <c r="G1786" s="1" t="s">
        <v>22</v>
      </c>
      <c r="H1786" s="11" t="str">
        <f t="shared" si="796"/>
        <v>Perennial</v>
      </c>
      <c r="I1786" s="1" t="s">
        <v>17108</v>
      </c>
      <c r="J1786" s="1">
        <v>1</v>
      </c>
      <c r="K1786" s="1">
        <v>1</v>
      </c>
      <c r="L1786" t="str" cm="1">
        <f t="array" ref="L1786">_xlfn.IFS(J1786+K1786="", "Unknown", J1786+K1786&gt;3, "Large", J1786+K1786&gt;0.5, "Medium", J1786+K1786&gt;0, "Small")</f>
        <v>Medium</v>
      </c>
      <c r="M1786" s="1">
        <v>8</v>
      </c>
      <c r="N1786" cm="1">
        <f t="array" ref="N1786">IF($M1786="",INDEX($M$2:$M$2176,MATCH(1,INDEX(($A$2:$A$2176=$A1786)*($M$2:$M$2176&lt;&gt;""),0),0)),$M1786)</f>
        <v>8</v>
      </c>
      <c r="O1786" s="2" t="str">
        <f t="shared" si="791"/>
        <v>Grown indoors</v>
      </c>
      <c r="P1786" s="1" t="s">
        <v>3832</v>
      </c>
      <c r="R1786" t="str">
        <f t="shared" si="795"/>
        <v>Medium</v>
      </c>
      <c r="S1786" s="1" t="s">
        <v>24</v>
      </c>
      <c r="T1786" s="1" t="str">
        <f>LEFT(S1786,FIND("-",S1786)-1)</f>
        <v xml:space="preserve">1 </v>
      </c>
      <c r="U1786" s="1" t="str">
        <f>RIGHT(S1786,FIND("-",S1786)-1)</f>
        <v>12</v>
      </c>
      <c r="V1786" s="1" t="s">
        <v>1006</v>
      </c>
      <c r="W1786" s="6" t="str">
        <f>IF(ISNUMBER(SEARCH("-",V1786)),TRIM(LEFT(V1786,FIND("-",V1786)-1)),V1786)</f>
        <v>5</v>
      </c>
      <c r="X1786" t="str">
        <f>IF(W1786="1", "January", IF(W1786="2", "February", IF(W1786="3", "March", IF(W1786="4", "April", IF(W1786="5", "May", IF(W1786="6", "June", IF(W1786="7", "July", IF(W1786="8", "August", IF(W1786="9", "September", IF(W1786="10", "October", IF(W1786="11", "November", IF(W1786="12", "December", "Other"))))))))))))</f>
        <v>May</v>
      </c>
      <c r="Y1786" s="2" t="str">
        <f>IF(ISNUMBER(SEARCH("-",V1786)),TRIM(RIGHT(V1786,LEN(V1786)-SEARCH("-",V1786))),V1786)</f>
        <v>7</v>
      </c>
      <c r="Z1786" s="2" t="str">
        <f>IF(Y1786="1", "January", IF(Y1786="2", "February", IF(Y1786="3", "March", IF(Y1786="4", "April", IF(Y1786="5", "May", IF(Y1786="6", "June", IF(Y1786="7", "July", IF(Y1786="8", "August", IF(Y1786="9", "September", IF(Y1786="10", "October", IF(Y1786="11", "November", IF(Y1786="12", "December", "Other"))))))))))))</f>
        <v>July</v>
      </c>
      <c r="AF1786" s="16" t="s">
        <v>24697</v>
      </c>
      <c r="AG1786" s="1" t="str">
        <f t="shared" si="781"/>
        <v xml:space="preserve">Seed </v>
      </c>
      <c r="AH1786"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86" s="1" t="s">
        <v>3833</v>
      </c>
      <c r="AJ1786" s="1" t="s">
        <v>53</v>
      </c>
      <c r="AK1786" s="1" t="s">
        <v>17104</v>
      </c>
      <c r="AL1786" s="1" t="str">
        <f t="shared" si="792"/>
        <v>Unscented</v>
      </c>
      <c r="AM1786" s="1" t="b">
        <v>0</v>
      </c>
      <c r="AN1786" s="1" t="b">
        <v>0</v>
      </c>
      <c r="AO1786" s="1" t="b">
        <v>0</v>
      </c>
      <c r="AP1786" s="5" t="s">
        <v>54</v>
      </c>
      <c r="AQ1786" s="5" t="str">
        <f t="shared" si="783"/>
        <v>Light, Medium</v>
      </c>
      <c r="AR1786" s="1" t="s">
        <v>30</v>
      </c>
      <c r="AS1786" s="1" t="str">
        <f t="shared" si="793"/>
        <v>None</v>
      </c>
      <c r="AT1786" s="1" t="str">
        <f t="shared" si="784"/>
        <v>Full</v>
      </c>
      <c r="AU1786" s="1" t="s">
        <v>11</v>
      </c>
      <c r="AV1786" s="1" t="str">
        <f t="shared" si="785"/>
        <v>Dry, Moist</v>
      </c>
      <c r="AW1786" s="1" t="s">
        <v>12</v>
      </c>
      <c r="AX1786" s="1" t="str">
        <f t="shared" si="786"/>
        <v>Acid, Neutral, Alkaline</v>
      </c>
      <c r="AY1786" s="1" t="b">
        <v>0</v>
      </c>
      <c r="AZ1786" s="1" t="b">
        <v>0</v>
      </c>
      <c r="BA1786" s="1" t="b">
        <v>0</v>
      </c>
      <c r="BC1786" t="str">
        <f t="shared" si="787"/>
        <v>FALSE</v>
      </c>
      <c r="BE1786" t="str">
        <f t="shared" si="788"/>
        <v>FALSE</v>
      </c>
      <c r="BF1786" s="1" t="b">
        <v>0</v>
      </c>
      <c r="BG1786" s="1" t="b">
        <v>0</v>
      </c>
      <c r="BH1786" s="1" t="b">
        <v>0</v>
      </c>
      <c r="BJ1786" s="1" t="str">
        <f t="shared" si="789"/>
        <v>FALSE</v>
      </c>
      <c r="BL1786" t="str">
        <f t="shared" si="790"/>
        <v>FALSE</v>
      </c>
      <c r="BM1786" s="1" t="b">
        <v>0</v>
      </c>
      <c r="BN1786" s="1" t="b">
        <v>0</v>
      </c>
      <c r="BO1786" s="1">
        <f t="shared" si="794"/>
        <v>8</v>
      </c>
      <c r="BP1786" s="1" t="s">
        <v>31</v>
      </c>
      <c r="BQ1786" s="1" cm="1">
        <f t="array" ref="BQ1786">_xlfn.IFS(BP1786="None Known",0, LEN(BP1786)&gt;500, 5,LEN(BP1786)&gt;400, 4, LEN(BP1786)&gt;300, 3, LEN(BP1786)&gt;200, 2, LEN(BP1786)&gt;1, 1)</f>
        <v>0</v>
      </c>
      <c r="BR1786" s="1" t="s">
        <v>3834</v>
      </c>
      <c r="BS1786" s="1">
        <v>2</v>
      </c>
      <c r="BT1786" s="1" t="s">
        <v>3835</v>
      </c>
      <c r="BU1786" s="1">
        <v>2</v>
      </c>
      <c r="BV1786" s="1" t="s">
        <v>1039</v>
      </c>
      <c r="BW1786" s="1" t="s">
        <v>31</v>
      </c>
      <c r="BX1786" s="1"/>
      <c r="BY1786" t="str">
        <f>_xlfn.XLOOKUP($B1786,Img_lookup!A:A,Img_lookup!B:B, "Not available")</f>
        <v>c586a511-f03b-4dc3-bd97-3b2270f71693</v>
      </c>
      <c r="BZ1786" t="str">
        <f>_xlfn.XLOOKUP($B1786,Img_lookup!A:A,Img_lookup!C:C, "Not available")</f>
        <v>Salvia pomifera L.</v>
      </c>
      <c r="CA1786" t="str">
        <f>_xlfn.XLOOKUP($B1786,Img_lookup!A:A,Img_lookup!D:D, "Not available")</f>
        <v>Karl H. Rechinger</v>
      </c>
      <c r="CB1786" t="str">
        <f>_xlfn.XLOOKUP($B1786,Img_lookup!A:A,Img_lookup!E:E, "https://imgur.com/aT5wafe")</f>
        <v>https://api.openverse.engineering/v1/images/c586a511-f03b-4dc3-bd97-3b2270f71693/thumb/</v>
      </c>
    </row>
    <row r="1787" spans="1:80" ht="409.6" x14ac:dyDescent="0.15">
      <c r="A1787" s="1" t="s">
        <v>103</v>
      </c>
      <c r="B1787" s="1" t="s">
        <v>6417</v>
      </c>
      <c r="C1787" s="1" t="s">
        <v>6418</v>
      </c>
      <c r="E1787" s="1" t="s">
        <v>6419</v>
      </c>
      <c r="F1787" s="1" t="s">
        <v>6</v>
      </c>
      <c r="G1787" s="1" t="s">
        <v>6</v>
      </c>
      <c r="H1787" s="11" t="str">
        <f t="shared" si="796"/>
        <v>Perennial</v>
      </c>
      <c r="J1787" s="1">
        <v>1</v>
      </c>
      <c r="K1787" s="1">
        <v>0.5</v>
      </c>
      <c r="L1787" t="str" cm="1">
        <f t="array" ref="L1787">_xlfn.IFS(J1787+K1787="", "Unknown", J1787+K1787&gt;3, "Large", J1787+K1787&gt;0.5, "Medium", J1787+K1787&gt;0, "Small")</f>
        <v>Medium</v>
      </c>
      <c r="M1787" s="1">
        <v>3</v>
      </c>
      <c r="N1787" cm="1">
        <f t="array" ref="N1787">IF($M1787="",INDEX($M$2:$M$2176,MATCH(1,INDEX(($A$2:$A$2176=$A1787)*($M$2:$M$2176&lt;&gt;""),0),0)),$M1787)</f>
        <v>3</v>
      </c>
      <c r="O1787" s="2" t="str">
        <f t="shared" si="791"/>
        <v>Hardy to cold</v>
      </c>
      <c r="P1787" s="1" t="s">
        <v>6420</v>
      </c>
      <c r="R1787" t="str">
        <f t="shared" si="795"/>
        <v>Medium</v>
      </c>
      <c r="T1787" s="1"/>
      <c r="U1787" s="1"/>
      <c r="V1787" s="1" t="s">
        <v>51</v>
      </c>
      <c r="W1787" s="6" t="str">
        <f>IF(ISNUMBER(SEARCH("-",V1787)),TRIM(LEFT(V1787,FIND("-",V1787)-1)),V1787)</f>
        <v>7</v>
      </c>
      <c r="X1787" t="str">
        <f>IF(W1787="1", "January", IF(W1787="2", "February", IF(W1787="3", "March", IF(W1787="4", "April", IF(W1787="5", "May", IF(W1787="6", "June", IF(W1787="7", "July", IF(W1787="8", "August", IF(W1787="9", "September", IF(W1787="10", "October", IF(W1787="11", "November", IF(W1787="12", "December", "Other"))))))))))))</f>
        <v>July</v>
      </c>
      <c r="Y1787" s="2" t="str">
        <f>IF(ISNUMBER(SEARCH("-",V1787)),TRIM(RIGHT(V1787,LEN(V1787)-SEARCH("-",V1787))),V1787)</f>
        <v>8</v>
      </c>
      <c r="Z1787" s="2" t="str">
        <f>IF(Y1787="1", "January", IF(Y1787="2", "February", IF(Y1787="3", "March", IF(Y1787="4", "April", IF(Y1787="5", "May", IF(Y1787="6", "June", IF(Y1787="7", "July", IF(Y1787="8", "August", IF(Y1787="9", "September", IF(Y1787="10", "October", IF(Y1787="11", "November", IF(Y1787="12", "December", "Other"))))))))))))</f>
        <v>August</v>
      </c>
      <c r="AF1787" s="16" t="s">
        <v>24697</v>
      </c>
      <c r="AG1787" s="1" t="str">
        <f t="shared" si="781"/>
        <v xml:space="preserve">Seed </v>
      </c>
      <c r="AH1787"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87" s="1" t="s">
        <v>6421</v>
      </c>
      <c r="AJ1787" s="1" t="s">
        <v>53</v>
      </c>
      <c r="AK1787" s="1" t="s">
        <v>17104</v>
      </c>
      <c r="AL1787" s="1" t="str">
        <f t="shared" si="792"/>
        <v>Unscented</v>
      </c>
      <c r="AM1787" s="1" t="b">
        <v>0</v>
      </c>
      <c r="AN1787" s="1" t="b">
        <v>0</v>
      </c>
      <c r="AO1787" s="1" t="b">
        <v>1</v>
      </c>
      <c r="AP1787" s="5" t="s">
        <v>54</v>
      </c>
      <c r="AQ1787" s="5" t="str">
        <f t="shared" si="783"/>
        <v>Light, Medium</v>
      </c>
      <c r="AR1787" s="1" t="s">
        <v>30</v>
      </c>
      <c r="AS1787" s="1" t="str">
        <f t="shared" si="793"/>
        <v>None</v>
      </c>
      <c r="AT1787" s="1" t="str">
        <f t="shared" si="784"/>
        <v>Full</v>
      </c>
      <c r="AU1787" s="1" t="s">
        <v>11</v>
      </c>
      <c r="AV1787" s="1" t="str">
        <f t="shared" si="785"/>
        <v>Dry, Moist</v>
      </c>
      <c r="AW1787" s="1" t="s">
        <v>12</v>
      </c>
      <c r="AX1787" s="1" t="str">
        <f t="shared" si="786"/>
        <v>Acid, Neutral, Alkaline</v>
      </c>
      <c r="AY1787" s="1" t="b">
        <v>0</v>
      </c>
      <c r="AZ1787" s="1" t="b">
        <v>0</v>
      </c>
      <c r="BA1787" s="1" t="b">
        <v>0</v>
      </c>
      <c r="BC1787" t="str">
        <f t="shared" si="787"/>
        <v>FALSE</v>
      </c>
      <c r="BE1787" t="str">
        <f t="shared" si="788"/>
        <v>FALSE</v>
      </c>
      <c r="BF1787" s="1" t="b">
        <v>0</v>
      </c>
      <c r="BG1787" s="1" t="b">
        <v>0</v>
      </c>
      <c r="BH1787" s="1" t="b">
        <v>0</v>
      </c>
      <c r="BJ1787" s="1" t="str">
        <f t="shared" si="789"/>
        <v>FALSE</v>
      </c>
      <c r="BL1787" t="str">
        <f t="shared" si="790"/>
        <v>FALSE</v>
      </c>
      <c r="BM1787" s="1" t="b">
        <v>0</v>
      </c>
      <c r="BN1787" s="1" t="b">
        <v>0</v>
      </c>
      <c r="BO1787" s="1">
        <f t="shared" si="794"/>
        <v>3</v>
      </c>
      <c r="BP1787" s="1" t="s">
        <v>31</v>
      </c>
      <c r="BQ1787" s="1" cm="1">
        <f t="array" ref="BQ1787">_xlfn.IFS(BP1787="None Known",0, LEN(BP1787)&gt;500, 5,LEN(BP1787)&gt;400, 4, LEN(BP1787)&gt;300, 3, LEN(BP1787)&gt;200, 2, LEN(BP1787)&gt;1, 1)</f>
        <v>0</v>
      </c>
      <c r="BR1787" s="1" t="s">
        <v>6422</v>
      </c>
      <c r="BS1787" s="1">
        <v>1</v>
      </c>
      <c r="BT1787" s="1" t="s">
        <v>31</v>
      </c>
      <c r="BU1787" s="1">
        <v>0</v>
      </c>
      <c r="BV1787" s="1" t="s">
        <v>6423</v>
      </c>
      <c r="BW1787" s="1" t="s">
        <v>31</v>
      </c>
      <c r="BX1787" s="1"/>
      <c r="BY1787" t="str">
        <f>_xlfn.XLOOKUP($B1787,Img_lookup!A:A,Img_lookup!B:B, "Not available")</f>
        <v>403e6da5-1a1c-4f6d-97d5-75700a700db9</v>
      </c>
      <c r="BZ1787" t="str">
        <f>_xlfn.XLOOKUP($B1787,Img_lookup!A:A,Img_lookup!C:C, "Not available")</f>
        <v>Salvia pratensis reintroduction</v>
      </c>
      <c r="CA1787" t="str">
        <f>_xlfn.XLOOKUP($B1787,Img_lookup!A:A,Img_lookup!D:D, "Not available")</f>
        <v>Disgwylfa</v>
      </c>
      <c r="CB1787" t="str">
        <f>_xlfn.XLOOKUP($B1787,Img_lookup!A:A,Img_lookup!E:E, "https://imgur.com/aT5wafe")</f>
        <v>https://api.openverse.engineering/v1/images/403e6da5-1a1c-4f6d-97d5-75700a700db9/thumb/</v>
      </c>
    </row>
    <row r="1788" spans="1:80" ht="13" x14ac:dyDescent="0.15">
      <c r="A1788" s="1" t="s">
        <v>103</v>
      </c>
      <c r="B1788" s="1" t="s">
        <v>11367</v>
      </c>
      <c r="C1788" s="1" t="s">
        <v>11368</v>
      </c>
      <c r="E1788" s="1" t="s">
        <v>73</v>
      </c>
      <c r="F1788" s="1" t="s">
        <v>85</v>
      </c>
      <c r="G1788" s="1" t="s">
        <v>85</v>
      </c>
      <c r="H1788" s="11" t="str">
        <f t="shared" si="796"/>
        <v>Annual</v>
      </c>
      <c r="J1788" s="1">
        <v>0.75</v>
      </c>
      <c r="L1788" t="str" cm="1">
        <f t="array" ref="L1788">_xlfn.IFS(J1788+K1788="", "Unknown", J1788+K1788&gt;3, "Large", J1788+K1788&gt;0.5, "Medium", J1788+K1788&gt;0, "Small")</f>
        <v>Medium</v>
      </c>
      <c r="N1788" cm="1">
        <f t="array" ref="N1788">IF($M1788="",INDEX($M$2:$M$2176,MATCH(1,INDEX(($A$2:$A$2176=$A1788)*($M$2:$M$2176&lt;&gt;""),0),0)),$M1788)</f>
        <v>4</v>
      </c>
      <c r="O1788" s="2" t="str">
        <f t="shared" si="791"/>
        <v>Hardy to cold</v>
      </c>
      <c r="P1788" s="1" t="s">
        <v>11369</v>
      </c>
      <c r="R1788" t="str">
        <f t="shared" si="795"/>
        <v>Medium</v>
      </c>
      <c r="W1788"/>
      <c r="AF1788" s="1" t="s">
        <v>24701</v>
      </c>
      <c r="AG1788" s="1" t="str">
        <f t="shared" si="781"/>
        <v xml:space="preserve">Seed </v>
      </c>
      <c r="AH1788" s="2" t="str">
        <f t="shared" si="782"/>
        <v>Sow March/April in a greenhouse. The seedlings dislike root disturbance, so prick them out carefully into individual pots as soon as they are large enough to handle. Plant them out in late spring or early summer. The seed can also be sown in situ during April/May, though this sowing might not mature its seed in a cool summer[200].</v>
      </c>
      <c r="AI1788" s="1" t="s">
        <v>11370</v>
      </c>
      <c r="AJ1788" s="1" t="s">
        <v>53</v>
      </c>
      <c r="AK1788" s="1" t="s">
        <v>17104</v>
      </c>
      <c r="AL1788" s="1" t="str">
        <f t="shared" si="792"/>
        <v>Unscented</v>
      </c>
      <c r="AM1788" s="1" t="b">
        <v>0</v>
      </c>
      <c r="AN1788" s="1" t="b">
        <v>0</v>
      </c>
      <c r="AO1788" s="1" t="b">
        <v>0</v>
      </c>
      <c r="AP1788" s="5" t="s">
        <v>54</v>
      </c>
      <c r="AQ1788" s="5" t="str">
        <f t="shared" si="783"/>
        <v>Light, Medium</v>
      </c>
      <c r="AR1788" s="1" t="s">
        <v>30</v>
      </c>
      <c r="AS1788" s="1" t="str">
        <f t="shared" si="793"/>
        <v>None</v>
      </c>
      <c r="AT1788" s="1" t="str">
        <f t="shared" si="784"/>
        <v>Full</v>
      </c>
      <c r="AU1788" s="1" t="s">
        <v>11</v>
      </c>
      <c r="AV1788" s="1" t="str">
        <f t="shared" si="785"/>
        <v>Dry, Moist</v>
      </c>
      <c r="AW1788" s="1" t="s">
        <v>12</v>
      </c>
      <c r="AX1788" s="1" t="str">
        <f t="shared" si="786"/>
        <v>Acid, Neutral, Alkaline</v>
      </c>
      <c r="AY1788" s="1" t="b">
        <v>0</v>
      </c>
      <c r="AZ1788" s="1" t="b">
        <v>0</v>
      </c>
      <c r="BA1788" s="1" t="b">
        <v>0</v>
      </c>
      <c r="BC1788" t="str">
        <f t="shared" si="787"/>
        <v>FALSE</v>
      </c>
      <c r="BE1788" t="str">
        <f t="shared" si="788"/>
        <v>FALSE</v>
      </c>
      <c r="BF1788" s="1" t="b">
        <v>0</v>
      </c>
      <c r="BG1788" s="1" t="b">
        <v>0</v>
      </c>
      <c r="BH1788" s="1" t="b">
        <v>0</v>
      </c>
      <c r="BJ1788" s="1" t="str">
        <f t="shared" si="789"/>
        <v>FALSE</v>
      </c>
      <c r="BL1788" t="str">
        <f t="shared" si="790"/>
        <v>FALSE</v>
      </c>
      <c r="BM1788" s="1" t="b">
        <v>0</v>
      </c>
      <c r="BN1788" s="1" t="b">
        <v>0</v>
      </c>
      <c r="BO1788" s="1">
        <f t="shared" si="794"/>
        <v>3</v>
      </c>
      <c r="BP1788" s="1" t="s">
        <v>31</v>
      </c>
      <c r="BQ1788" s="1" cm="1">
        <f t="array" ref="BQ1788">_xlfn.IFS(BP1788="None Known",0, LEN(BP1788)&gt;500, 5,LEN(BP1788)&gt;400, 4, LEN(BP1788)&gt;300, 3, LEN(BP1788)&gt;200, 2, LEN(BP1788)&gt;1, 1)</f>
        <v>0</v>
      </c>
      <c r="BR1788" s="1" t="s">
        <v>11371</v>
      </c>
      <c r="BS1788" s="1">
        <v>1</v>
      </c>
      <c r="BT1788" s="1" t="s">
        <v>31</v>
      </c>
      <c r="BU1788" s="1">
        <v>0</v>
      </c>
      <c r="BV1788" s="1" t="s">
        <v>11372</v>
      </c>
      <c r="BW1788" s="1" t="s">
        <v>11373</v>
      </c>
      <c r="BX1788" s="1"/>
      <c r="BY1788" t="str">
        <f>_xlfn.XLOOKUP($B1788,Img_lookup!A:A,Img_lookup!B:B, "Not available")</f>
        <v>548efc1c-e0e0-4ae7-98d3-6d3a74e122be</v>
      </c>
      <c r="BZ1788" t="str">
        <f>_xlfn.XLOOKUP($B1788,Img_lookup!A:A,Img_lookup!C:C, "Not available")</f>
        <v>Salvia reflexa</v>
      </c>
      <c r="CA1788" t="str">
        <f>_xlfn.XLOOKUP($B1788,Img_lookup!A:A,Img_lookup!D:D, "Not available")</f>
        <v>sonnia hill</v>
      </c>
      <c r="CB1788" t="str">
        <f>_xlfn.XLOOKUP($B1788,Img_lookup!A:A,Img_lookup!E:E, "https://imgur.com/aT5wafe")</f>
        <v>https://api.openverse.engineering/v1/images/548efc1c-e0e0-4ae7-98d3-6d3a74e122be/thumb/</v>
      </c>
    </row>
    <row r="1789" spans="1:80" ht="13" x14ac:dyDescent="0.15">
      <c r="A1789" s="1" t="s">
        <v>103</v>
      </c>
      <c r="B1789" s="1" t="s">
        <v>2620</v>
      </c>
      <c r="C1789" s="1" t="s">
        <v>2621</v>
      </c>
      <c r="E1789" s="1" t="s">
        <v>2622</v>
      </c>
      <c r="F1789" s="1" t="s">
        <v>17125</v>
      </c>
      <c r="G1789" s="1" t="s">
        <v>368</v>
      </c>
      <c r="H1789" s="11" t="str">
        <f t="shared" si="796"/>
        <v>Biennial/Perennial</v>
      </c>
      <c r="J1789" s="1">
        <v>1</v>
      </c>
      <c r="K1789" s="1">
        <v>0.60000002399999997</v>
      </c>
      <c r="L1789" t="str" cm="1">
        <f t="array" ref="L1789">_xlfn.IFS(J1789+K1789="", "Unknown", J1789+K1789&gt;3, "Large", J1789+K1789&gt;0.5, "Medium", J1789+K1789&gt;0, "Small")</f>
        <v>Medium</v>
      </c>
      <c r="M1789" s="1">
        <v>5</v>
      </c>
      <c r="N1789" cm="1">
        <f t="array" ref="N1789">IF($M1789="",INDEX($M$2:$M$2176,MATCH(1,INDEX(($A$2:$A$2176=$A1789)*($M$2:$M$2176&lt;&gt;""),0),0)),$M1789)</f>
        <v>5</v>
      </c>
      <c r="O1789" s="2" t="str">
        <f t="shared" si="791"/>
        <v>Seasonal outdoors</v>
      </c>
      <c r="P1789" s="1" t="s">
        <v>2623</v>
      </c>
      <c r="R1789" t="str">
        <f t="shared" si="795"/>
        <v>Medium</v>
      </c>
      <c r="T1789" s="1"/>
      <c r="U1789" s="1"/>
      <c r="V1789" s="1">
        <v>8</v>
      </c>
      <c r="W1789" s="6">
        <f t="shared" ref="W1789:W1795" si="804">IF(ISNUMBER(SEARCH("-",V1789)),TRIM(LEFT(V1789,FIND("-",V1789)-1)),V1789)</f>
        <v>8</v>
      </c>
      <c r="X1789" t="str">
        <f>IF(W1789=1, "January", IF(W1789=2, "February", IF(W1789=3, "March", IF(W1789=4, "April", IF(W1789=5, "May", IF(W1789=6, "June", IF(W1789=7, "July", IF(W1789=8, "August", IF(W1789=9, "September", IF(W1789=10, "October", IF(W1789=11, "November", IF(W1789=12, "December", "Other"))))))))))))</f>
        <v>August</v>
      </c>
      <c r="Y1789" s="1"/>
      <c r="Z1789" s="1"/>
      <c r="AA1789" s="1">
        <v>9</v>
      </c>
      <c r="AB1789" s="1">
        <f>IF(ISNUMBER(SEARCH("-",AA1789)),TRIM(LEFT(AA1789,FIND("-",AA1789)-1)),AA1789)</f>
        <v>9</v>
      </c>
      <c r="AC1789" s="1" t="str">
        <f>IF(AB1789=1, "January", IF(AB1789=2, "February", IF(AB1789=3, "March", IF(AB1789=4, "April", IF(AB1789=5, "May", IF(AB1789=6, "June", IF(AB1789=7, "July", IF(AB1789=8, "August", IF(AB1789=9, "September", IF(AB1789=10, "October", IF(AB1789=11, "November", IF(AB1789=12, "December", "Other"))))))))))))</f>
        <v>September</v>
      </c>
      <c r="AD1789" s="1"/>
      <c r="AE1789" s="1"/>
      <c r="AF1789" s="1" t="s">
        <v>25351</v>
      </c>
      <c r="AG1789" s="1" t="str">
        <f t="shared" si="781"/>
        <v xml:space="preserve">Seed </v>
      </c>
      <c r="AH1789" s="2" t="str">
        <f t="shared" si="782"/>
        <v>Can be sown in situ during spring[1]. Alternatively seed can be sown in August/September to overwinter, it will then produce larger plants Thinnings can be transplanted[1]. The seed remains viable for 3 years[1].</v>
      </c>
      <c r="AI1789" s="1" t="s">
        <v>2624</v>
      </c>
      <c r="AJ1789" s="1" t="s">
        <v>26</v>
      </c>
      <c r="AK1789" s="1" t="s">
        <v>17104</v>
      </c>
      <c r="AL1789" s="1" t="str">
        <f t="shared" si="792"/>
        <v>Scented</v>
      </c>
      <c r="AM1789" s="1" t="b">
        <v>1</v>
      </c>
      <c r="AN1789" s="1" t="b">
        <v>0</v>
      </c>
      <c r="AO1789" s="1" t="b">
        <v>0</v>
      </c>
      <c r="AP1789" s="5" t="s">
        <v>28</v>
      </c>
      <c r="AQ1789" s="5" t="str">
        <f t="shared" si="783"/>
        <v>Light, Medium, Heavy</v>
      </c>
      <c r="AR1789" s="1" t="s">
        <v>30</v>
      </c>
      <c r="AS1789" s="1" t="str">
        <f t="shared" si="793"/>
        <v>None</v>
      </c>
      <c r="AT1789" s="1" t="str">
        <f t="shared" si="784"/>
        <v>Full</v>
      </c>
      <c r="AU1789" s="1" t="s">
        <v>11</v>
      </c>
      <c r="AV1789" s="1" t="str">
        <f t="shared" si="785"/>
        <v>Dry, Moist</v>
      </c>
      <c r="AW1789" s="1" t="s">
        <v>12</v>
      </c>
      <c r="AX1789" s="1" t="str">
        <f t="shared" si="786"/>
        <v>Acid, Neutral, Alkaline</v>
      </c>
      <c r="AY1789" s="1" t="b">
        <v>0</v>
      </c>
      <c r="AZ1789" s="1" t="b">
        <v>0</v>
      </c>
      <c r="BA1789" s="1" t="b">
        <v>0</v>
      </c>
      <c r="BC1789" t="str">
        <f t="shared" si="787"/>
        <v>FALSE</v>
      </c>
      <c r="BE1789" t="str">
        <f t="shared" si="788"/>
        <v>FALSE</v>
      </c>
      <c r="BF1789" s="1" t="b">
        <v>0</v>
      </c>
      <c r="BG1789" s="1" t="b">
        <v>0</v>
      </c>
      <c r="BH1789" s="1" t="b">
        <v>0</v>
      </c>
      <c r="BJ1789" s="1" t="str">
        <f t="shared" si="789"/>
        <v>FALSE</v>
      </c>
      <c r="BL1789" t="str">
        <f t="shared" si="790"/>
        <v>FALSE</v>
      </c>
      <c r="BM1789" s="1" t="b">
        <v>0</v>
      </c>
      <c r="BN1789" s="1" t="b">
        <v>1</v>
      </c>
      <c r="BO1789" s="1">
        <f t="shared" si="794"/>
        <v>10</v>
      </c>
      <c r="BP1789" s="1" t="s">
        <v>2625</v>
      </c>
      <c r="BQ1789" s="1" cm="1">
        <f t="array" ref="BQ1789">_xlfn.IFS(BP1789="None Known",0, LEN(BP1789)&gt;500, 5,LEN(BP1789)&gt;400, 4, LEN(BP1789)&gt;300, 3, LEN(BP1789)&gt;200, 2, LEN(BP1789)&gt;1, 1)</f>
        <v>2</v>
      </c>
      <c r="BR1789" s="1" t="s">
        <v>2626</v>
      </c>
      <c r="BS1789" s="1">
        <v>2</v>
      </c>
      <c r="BT1789" s="1" t="s">
        <v>2627</v>
      </c>
      <c r="BU1789" s="1">
        <v>2</v>
      </c>
      <c r="BV1789" s="1" t="s">
        <v>2628</v>
      </c>
      <c r="BW1789" s="1" t="s">
        <v>31</v>
      </c>
      <c r="BX1789" s="1"/>
      <c r="BY1789" t="str">
        <f>_xlfn.XLOOKUP($B1789,Img_lookup!A:A,Img_lookup!B:B, "Not available")</f>
        <v>fac4a34a-adcc-48fe-9709-7c4176248e03</v>
      </c>
      <c r="BZ1789" t="str">
        <f>_xlfn.XLOOKUP($B1789,Img_lookup!A:A,Img_lookup!C:C, "Not available")</f>
        <v>Clary (Salvia sclarea), Meadow Saffron (Colchicum autumnale ), Columbine (Aquilegia vulgaris), and Coriander (Coriandrum sativum).</v>
      </c>
      <c r="CA1789" t="str">
        <f>_xlfn.XLOOKUP($B1789,Img_lookup!A:A,Img_lookup!D:D, "Not available")</f>
        <v>Swallowtail Garden Seeds</v>
      </c>
      <c r="CB1789" t="str">
        <f>_xlfn.XLOOKUP($B1789,Img_lookup!A:A,Img_lookup!E:E, "https://imgur.com/aT5wafe")</f>
        <v>https://api.openverse.engineering/v1/images/fac4a34a-adcc-48fe-9709-7c4176248e03/thumb/</v>
      </c>
    </row>
    <row r="1790" spans="1:80" ht="384" x14ac:dyDescent="0.15">
      <c r="A1790" s="1" t="s">
        <v>103</v>
      </c>
      <c r="B1790" s="1" t="s">
        <v>1535</v>
      </c>
      <c r="E1790" s="1" t="s">
        <v>73</v>
      </c>
      <c r="F1790" s="1" t="s">
        <v>17124</v>
      </c>
      <c r="G1790" s="1" t="s">
        <v>17124</v>
      </c>
      <c r="H1790" s="11" t="str">
        <f t="shared" si="796"/>
        <v>Annual/Perennial</v>
      </c>
      <c r="J1790" s="1">
        <v>1</v>
      </c>
      <c r="L1790" t="str" cm="1">
        <f t="array" ref="L1790">_xlfn.IFS(J1790+K1790="", "Unknown", J1790+K1790&gt;3, "Large", J1790+K1790&gt;0.5, "Medium", J1790+K1790&gt;0, "Small")</f>
        <v>Medium</v>
      </c>
      <c r="M1790" s="1">
        <v>10</v>
      </c>
      <c r="N1790" cm="1">
        <f t="array" ref="N1790">IF($M1790="",INDEX($M$2:$M$2176,MATCH(1,INDEX(($A$2:$A$2176=$A1790)*($M$2:$M$2176&lt;&gt;""),0),0)),$M1790)</f>
        <v>10</v>
      </c>
      <c r="O1790" s="2" t="str">
        <f t="shared" si="791"/>
        <v>Grown indoors</v>
      </c>
      <c r="P1790" s="1" t="s">
        <v>196</v>
      </c>
      <c r="R1790" t="str">
        <f t="shared" si="795"/>
        <v>Medium</v>
      </c>
      <c r="T1790" s="1"/>
      <c r="U1790" s="1"/>
      <c r="V1790" s="1" t="s">
        <v>51</v>
      </c>
      <c r="W1790" s="6" t="str">
        <f t="shared" si="804"/>
        <v>7</v>
      </c>
      <c r="X1790" t="str">
        <f>IF(W1790="1", "January", IF(W1790="2", "February", IF(W1790="3", "March", IF(W1790="4", "April", IF(W1790="5", "May", IF(W1790="6", "June", IF(W1790="7", "July", IF(W1790="8", "August", IF(W1790="9", "September", IF(W1790="10", "October", IF(W1790="11", "November", IF(W1790="12", "December", "Other"))))))))))))</f>
        <v>July</v>
      </c>
      <c r="Y1790" s="2" t="str">
        <f>IF(ISNUMBER(SEARCH("-",V1790)),TRIM(RIGHT(V1790,LEN(V1790)-SEARCH("-",V1790))),V1790)</f>
        <v>8</v>
      </c>
      <c r="Z1790" s="2" t="str">
        <f>IF(Y1790="1", "January", IF(Y1790="2", "February", IF(Y1790="3", "March", IF(Y1790="4", "April", IF(Y1790="5", "May", IF(Y1790="6", "June", IF(Y1790="7", "July", IF(Y1790="8", "August", IF(Y1790="9", "September", IF(Y1790="10", "October", IF(Y1790="11", "November", IF(Y1790="12", "December", "Other"))))))))))))</f>
        <v>August</v>
      </c>
      <c r="AF1790" s="16" t="s">
        <v>24702</v>
      </c>
      <c r="AG1790" s="1" t="str">
        <f t="shared" si="781"/>
        <v xml:space="preserve">Seed </v>
      </c>
      <c r="AH1790" s="2" t="str">
        <f t="shared" si="782"/>
        <v>Sow March/April in a greenhouse[200]. Germination should take place in about 2 weeks. Prick out the seedlings into individual pots when they are large enough to handle and plant them out into their permanent positions in late spring or early summer.
Cuttings of half-ripe wood succeed at almost any time in the growing season[200].</v>
      </c>
      <c r="AI1790" s="1" t="s">
        <v>1536</v>
      </c>
      <c r="AJ1790" s="1" t="s">
        <v>26</v>
      </c>
      <c r="AK1790" s="1" t="s">
        <v>17104</v>
      </c>
      <c r="AL1790" s="1" t="str">
        <f t="shared" si="792"/>
        <v>Unscented</v>
      </c>
      <c r="AM1790" s="1" t="b">
        <v>0</v>
      </c>
      <c r="AN1790" s="1" t="b">
        <v>0</v>
      </c>
      <c r="AO1790" s="1" t="b">
        <v>0</v>
      </c>
      <c r="AP1790" s="5" t="s">
        <v>54</v>
      </c>
      <c r="AQ1790" s="5" t="str">
        <f t="shared" si="783"/>
        <v>Light, Medium</v>
      </c>
      <c r="AR1790" s="1" t="s">
        <v>30</v>
      </c>
      <c r="AS1790" s="1" t="str">
        <f t="shared" si="793"/>
        <v>None</v>
      </c>
      <c r="AT1790" s="1" t="str">
        <f t="shared" si="784"/>
        <v>Full</v>
      </c>
      <c r="AU1790" s="1" t="s">
        <v>11</v>
      </c>
      <c r="AV1790" s="1" t="str">
        <f t="shared" si="785"/>
        <v>Dry, Moist</v>
      </c>
      <c r="AW1790" s="1" t="s">
        <v>12</v>
      </c>
      <c r="AX1790" s="1" t="str">
        <f t="shared" si="786"/>
        <v>Acid, Neutral, Alkaline</v>
      </c>
      <c r="AY1790" s="1" t="b">
        <v>0</v>
      </c>
      <c r="AZ1790" s="1" t="b">
        <v>0</v>
      </c>
      <c r="BA1790" s="1" t="b">
        <v>0</v>
      </c>
      <c r="BC1790" t="str">
        <f t="shared" si="787"/>
        <v>FALSE</v>
      </c>
      <c r="BE1790" t="str">
        <f t="shared" si="788"/>
        <v>FALSE</v>
      </c>
      <c r="BF1790" s="1" t="b">
        <v>0</v>
      </c>
      <c r="BG1790" s="1" t="b">
        <v>0</v>
      </c>
      <c r="BH1790" s="1" t="b">
        <v>0</v>
      </c>
      <c r="BJ1790" s="1" t="str">
        <f t="shared" si="789"/>
        <v>FALSE</v>
      </c>
      <c r="BL1790" t="str">
        <f t="shared" si="790"/>
        <v>FALSE</v>
      </c>
      <c r="BM1790" s="1" t="b">
        <v>0</v>
      </c>
      <c r="BN1790" s="1" t="b">
        <v>0</v>
      </c>
      <c r="BO1790" s="1">
        <f t="shared" si="794"/>
        <v>4</v>
      </c>
      <c r="BP1790" s="1" t="s">
        <v>1537</v>
      </c>
      <c r="BQ1790" s="1" cm="1">
        <f t="array" ref="BQ1790">_xlfn.IFS(BP1790="None Known",0, LEN(BP1790)&gt;500, 5,LEN(BP1790)&gt;400, 4, LEN(BP1790)&gt;300, 3, LEN(BP1790)&gt;200, 2, LEN(BP1790)&gt;1, 1)</f>
        <v>1</v>
      </c>
      <c r="BR1790" s="1" t="s">
        <v>1538</v>
      </c>
      <c r="BS1790" s="1">
        <v>1</v>
      </c>
      <c r="BT1790" s="1" t="s">
        <v>31</v>
      </c>
      <c r="BU1790" s="1">
        <v>0</v>
      </c>
      <c r="BV1790" s="1" t="s">
        <v>1539</v>
      </c>
      <c r="BW1790" s="1" t="s">
        <v>31</v>
      </c>
      <c r="BX1790" s="1"/>
      <c r="BY1790" t="str">
        <f>_xlfn.XLOOKUP($B1790,Img_lookup!A:A,Img_lookup!B:B, "Not available")</f>
        <v>4622fc51-25a4-47a0-8bb4-cae6ce192b89</v>
      </c>
      <c r="BZ1790" t="str">
        <f>_xlfn.XLOOKUP($B1790,Img_lookup!A:A,Img_lookup!C:C, "Not available")</f>
        <v>Salvia tiliifolia Vahl</v>
      </c>
      <c r="CA1790" t="str">
        <f>_xlfn.XLOOKUP($B1790,Img_lookup!A:A,Img_lookup!D:D, "Not available")</f>
        <v>Arthur H. G. Alston</v>
      </c>
      <c r="CB1790" t="str">
        <f>_xlfn.XLOOKUP($B1790,Img_lookup!A:A,Img_lookup!E:E, "https://imgur.com/aT5wafe")</f>
        <v>https://api.openverse.engineering/v1/images/4622fc51-25a4-47a0-8bb4-cae6ce192b89/thumb/</v>
      </c>
    </row>
    <row r="1791" spans="1:80" ht="409.6" x14ac:dyDescent="0.15">
      <c r="A1791" s="1" t="s">
        <v>103</v>
      </c>
      <c r="B1791" s="1" t="s">
        <v>15346</v>
      </c>
      <c r="C1791" s="1" t="s">
        <v>15347</v>
      </c>
      <c r="D1791" s="1" t="s">
        <v>15348</v>
      </c>
      <c r="E1791" s="1" t="s">
        <v>15349</v>
      </c>
      <c r="F1791" s="1" t="s">
        <v>6</v>
      </c>
      <c r="G1791" s="1" t="s">
        <v>6</v>
      </c>
      <c r="H1791" s="11" t="str">
        <f t="shared" si="796"/>
        <v>Perennial</v>
      </c>
      <c r="J1791" s="1">
        <v>1</v>
      </c>
      <c r="L1791" t="str" cm="1">
        <f t="array" ref="L1791">_xlfn.IFS(J1791+K1791="", "Unknown", J1791+K1791&gt;3, "Large", J1791+K1791&gt;0.5, "Medium", J1791+K1791&gt;0, "Small")</f>
        <v>Medium</v>
      </c>
      <c r="M1791" s="1">
        <v>6</v>
      </c>
      <c r="N1791" cm="1">
        <f t="array" ref="N1791">IF($M1791="",INDEX($M$2:$M$2176,MATCH(1,INDEX(($A$2:$A$2176=$A1791)*($M$2:$M$2176&lt;&gt;""),0),0)),$M1791)</f>
        <v>6</v>
      </c>
      <c r="O1791" s="2" t="str">
        <f t="shared" si="791"/>
        <v>Seasonal outdoors</v>
      </c>
      <c r="P1791" s="1" t="s">
        <v>15350</v>
      </c>
      <c r="R1791" t="str">
        <f t="shared" si="795"/>
        <v>Medium</v>
      </c>
      <c r="T1791" s="1"/>
      <c r="U1791" s="1"/>
      <c r="V1791" s="1" t="s">
        <v>307</v>
      </c>
      <c r="W1791" s="6" t="str">
        <f t="shared" si="804"/>
        <v>6</v>
      </c>
      <c r="X1791" t="str">
        <f>IF(W1791="1", "January", IF(W1791="2", "February", IF(W1791="3", "March", IF(W1791="4", "April", IF(W1791="5", "May", IF(W1791="6", "June", IF(W1791="7", "July", IF(W1791="8", "August", IF(W1791="9", "September", IF(W1791="10", "October", IF(W1791="11", "November", IF(W1791="12", "December", "Other"))))))))))))</f>
        <v>June</v>
      </c>
      <c r="Y1791" s="2" t="str">
        <f>IF(ISNUMBER(SEARCH("-",V1791)),TRIM(RIGHT(V1791,LEN(V1791)-SEARCH("-",V1791))),V1791)</f>
        <v>7</v>
      </c>
      <c r="Z1791" s="2" t="str">
        <f>IF(Y1791="1", "January", IF(Y1791="2", "February", IF(Y1791="3", "March", IF(Y1791="4", "April", IF(Y1791="5", "May", IF(Y1791="6", "June", IF(Y1791="7", "July", IF(Y1791="8", "August", IF(Y1791="9", "September", IF(Y1791="10", "October", IF(Y1791="11", "November", IF(Y1791="12", "December", "Other"))))))))))))</f>
        <v>July</v>
      </c>
      <c r="AF1791" s="16" t="s">
        <v>24697</v>
      </c>
      <c r="AG1791" s="1" t="str">
        <f t="shared" si="781"/>
        <v xml:space="preserve">Seed </v>
      </c>
      <c r="AH1791" s="2" t="str">
        <f t="shared" si="782"/>
        <v>Sow March/April in a greenhouse[200].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Cuttings of half-ripe wood succeed at almost any time in the growing season[200].</v>
      </c>
      <c r="AI1791" s="1" t="s">
        <v>15351</v>
      </c>
      <c r="AK1791" s="1" t="s">
        <v>17104</v>
      </c>
      <c r="AL1791" s="1" t="str">
        <f t="shared" si="792"/>
        <v>Unscented</v>
      </c>
      <c r="AM1791" s="1" t="b">
        <v>0</v>
      </c>
      <c r="AN1791" s="1" t="b">
        <v>0</v>
      </c>
      <c r="AO1791" s="1" t="b">
        <v>0</v>
      </c>
      <c r="AP1791" s="5" t="s">
        <v>54</v>
      </c>
      <c r="AQ1791" s="5" t="str">
        <f t="shared" si="783"/>
        <v>Light, Medium</v>
      </c>
      <c r="AR1791" s="1" t="s">
        <v>30</v>
      </c>
      <c r="AS1791" s="1" t="str">
        <f t="shared" si="793"/>
        <v>None</v>
      </c>
      <c r="AT1791" s="1" t="str">
        <f t="shared" si="784"/>
        <v>Full</v>
      </c>
      <c r="AU1791" s="1" t="s">
        <v>11</v>
      </c>
      <c r="AV1791" s="1" t="str">
        <f t="shared" si="785"/>
        <v>Dry, Moist</v>
      </c>
      <c r="AW1791" s="1" t="s">
        <v>12</v>
      </c>
      <c r="AX1791" s="1" t="str">
        <f t="shared" si="786"/>
        <v>Acid, Neutral, Alkaline</v>
      </c>
      <c r="AY1791" s="1" t="b">
        <v>0</v>
      </c>
      <c r="AZ1791" s="1" t="b">
        <v>0</v>
      </c>
      <c r="BA1791" s="1" t="b">
        <v>0</v>
      </c>
      <c r="BC1791" t="str">
        <f t="shared" si="787"/>
        <v>FALSE</v>
      </c>
      <c r="BE1791" t="str">
        <f t="shared" si="788"/>
        <v>FALSE</v>
      </c>
      <c r="BF1791" s="1" t="b">
        <v>0</v>
      </c>
      <c r="BG1791" s="1" t="b">
        <v>0</v>
      </c>
      <c r="BH1791" s="1" t="b">
        <v>0</v>
      </c>
      <c r="BJ1791" s="1" t="str">
        <f t="shared" si="789"/>
        <v>FALSE</v>
      </c>
      <c r="BL1791" t="str">
        <f t="shared" si="790"/>
        <v>FALSE</v>
      </c>
      <c r="BM1791" s="1" t="b">
        <v>0</v>
      </c>
      <c r="BN1791" s="1" t="b">
        <v>0</v>
      </c>
      <c r="BO1791" s="1">
        <f t="shared" si="794"/>
        <v>3</v>
      </c>
      <c r="BP1791" s="1" t="s">
        <v>31</v>
      </c>
      <c r="BQ1791" s="1" cm="1">
        <f t="array" ref="BQ1791">_xlfn.IFS(BP1791="None Known",0, LEN(BP1791)&gt;500, 5,LEN(BP1791)&gt;400, 4, LEN(BP1791)&gt;300, 3, LEN(BP1791)&gt;200, 2, LEN(BP1791)&gt;1, 1)</f>
        <v>0</v>
      </c>
      <c r="BR1791" s="1" t="s">
        <v>15352</v>
      </c>
      <c r="BS1791" s="1">
        <v>1</v>
      </c>
      <c r="BT1791" s="1" t="s">
        <v>31</v>
      </c>
      <c r="BU1791" s="1">
        <v>0</v>
      </c>
      <c r="BV1791" s="1" t="s">
        <v>15353</v>
      </c>
      <c r="BW1791" s="1" t="s">
        <v>31</v>
      </c>
      <c r="BX1791" s="1"/>
      <c r="BY1791" t="str">
        <f>_xlfn.XLOOKUP($B1791,Img_lookup!A:A,Img_lookup!B:B, "Not available")</f>
        <v>3b9916ae-4812-4b5b-b0f4-91ebffe0247b</v>
      </c>
      <c r="BZ1791" t="str">
        <f>_xlfn.XLOOKUP($B1791,Img_lookup!A:A,Img_lookup!C:C, "Not available")</f>
        <v>Salvia tomentosa Mill.</v>
      </c>
      <c r="CA1791" t="str">
        <f>_xlfn.XLOOKUP($B1791,Img_lookup!A:A,Img_lookup!D:D, "Not available")</f>
        <v>Benedict Balansa</v>
      </c>
      <c r="CB1791" t="str">
        <f>_xlfn.XLOOKUP($B1791,Img_lookup!A:A,Img_lookup!E:E, "https://imgur.com/aT5wafe")</f>
        <v>https://api.openverse.engineering/v1/images/3b9916ae-4812-4b5b-b0f4-91ebffe0247b/thumb/</v>
      </c>
    </row>
    <row r="1792" spans="1:80" ht="409.6" x14ac:dyDescent="0.15">
      <c r="A1792" s="1" t="s">
        <v>103</v>
      </c>
      <c r="B1792" s="1" t="s">
        <v>16162</v>
      </c>
      <c r="C1792" s="1" t="s">
        <v>16163</v>
      </c>
      <c r="D1792" s="1" t="s">
        <v>16164</v>
      </c>
      <c r="E1792" s="1" t="s">
        <v>16165</v>
      </c>
      <c r="F1792" s="1" t="s">
        <v>6</v>
      </c>
      <c r="G1792" s="1" t="s">
        <v>6</v>
      </c>
      <c r="H1792" s="11" t="str">
        <f t="shared" si="796"/>
        <v>Perennial</v>
      </c>
      <c r="J1792" s="1">
        <v>0.60000002399999997</v>
      </c>
      <c r="L1792" t="str" cm="1">
        <f t="array" ref="L1792">_xlfn.IFS(J1792+K1792="", "Unknown", J1792+K1792&gt;3, "Large", J1792+K1792&gt;0.5, "Medium", J1792+K1792&gt;0, "Small")</f>
        <v>Medium</v>
      </c>
      <c r="M1792" s="1">
        <v>6</v>
      </c>
      <c r="N1792" cm="1">
        <f t="array" ref="N1792">IF($M1792="",INDEX($M$2:$M$2176,MATCH(1,INDEX(($A$2:$A$2176=$A1792)*($M$2:$M$2176&lt;&gt;""),0),0)),$M1792)</f>
        <v>6</v>
      </c>
      <c r="O1792" s="2" t="str">
        <f t="shared" si="791"/>
        <v>Seasonal outdoors</v>
      </c>
      <c r="P1792" s="1" t="s">
        <v>16166</v>
      </c>
      <c r="R1792" t="str">
        <f t="shared" si="795"/>
        <v>Medium</v>
      </c>
      <c r="T1792" s="1"/>
      <c r="U1792" s="1"/>
      <c r="V1792" s="1" t="s">
        <v>134</v>
      </c>
      <c r="W1792" s="6" t="str">
        <f t="shared" si="804"/>
        <v>6</v>
      </c>
      <c r="X1792" t="str">
        <f>IF(W1792="1", "January", IF(W1792="2", "February", IF(W1792="3", "March", IF(W1792="4", "April", IF(W1792="5", "May", IF(W1792="6", "June", IF(W1792="7", "July", IF(W1792="8", "August", IF(W1792="9", "September", IF(W1792="10", "October", IF(W1792="11", "November", IF(W1792="12", "December", "Other"))))))))))))</f>
        <v>June</v>
      </c>
      <c r="Y1792" s="2" t="str">
        <f>IF(ISNUMBER(SEARCH("-",V1792)),TRIM(RIGHT(V1792,LEN(V1792)-SEARCH("-",V1792))),V1792)</f>
        <v>9</v>
      </c>
      <c r="Z1792" s="2" t="str">
        <f>IF(Y1792="1", "January", IF(Y1792="2", "February", IF(Y1792="3", "March", IF(Y1792="4", "April", IF(Y1792="5", "May", IF(Y1792="6", "June", IF(Y1792="7", "July", IF(Y1792="8", "August", IF(Y1792="9", "September", IF(Y1792="10", "October", IF(Y1792="11", "November", IF(Y1792="12", "December", "Other"))))))))))))</f>
        <v>September</v>
      </c>
      <c r="AA1792" s="1" t="s">
        <v>177</v>
      </c>
      <c r="AB1792" s="1" t="str">
        <f>IF(ISNUMBER(SEARCH("-",AA1792)),TRIM(LEFT(AA1792,FIND("-",AA1792)-1)),AA1792)</f>
        <v>7</v>
      </c>
      <c r="AC1792" s="1" t="str">
        <f>IF(AB1792="1", "January", IF(AB1792="2", "February", IF(AB1792="3", "March", IF(AB1792="4", "April", IF(AB1792="5", "May", IF(AB1792="6", "June", IF(AB1792="7", "July", IF(AB1792="8", "August", IF(AB1792="9", "September", IF(AB1792="10", "October", IF(AB1792="11", "November", IF(AB1792="12", "December", "Other"))))))))))))</f>
        <v>July</v>
      </c>
      <c r="AD1792" s="1" t="str">
        <f>IF(ISNUMBER(SEARCH("-",AA1792)),TRIM(RIGHT(AA1792,LEN(AA1792)-SEARCH("-",AA1792))),AA1792)</f>
        <v>10</v>
      </c>
      <c r="AE1792" s="1" t="str">
        <f>IF(AD1792="1", "January", IF(AD1792="2", "February", IF(AD1792="3", "March", IF(AD1792="4", "April", IF(AD1792="5", "May", IF(AD1792="6", "June", IF(AD1792="7", "July", IF(AD1792="8", "August", IF(AD1792="9", "September", IF(AD1792="10", "October", IF(AD1792="11", "November", IF(AD1792="12", "December", "Other"))))))))))))</f>
        <v>October</v>
      </c>
      <c r="AF1792" s="16" t="s">
        <v>24703</v>
      </c>
      <c r="AG1792" s="1" t="str">
        <f t="shared" si="781"/>
        <v xml:space="preserve">Seed </v>
      </c>
      <c r="AH1792" s="2" t="str">
        <f t="shared" si="782"/>
        <v>Sow March/April in a greenhouse. Germination usually takes place within 2 weeks. Prick out the seedlings into individual pots when they are large enough to handle and plant them out in early summer. In areas where the plant is towards the limits of its hardiness, it is best to grow the plants on in a greenhouse for their first winter and plant them out in late spring of the following year.
Division in spring.</v>
      </c>
      <c r="AI1792" s="1" t="s">
        <v>16167</v>
      </c>
      <c r="AJ1792" s="1" t="s">
        <v>23807</v>
      </c>
      <c r="AK1792" s="1" t="s">
        <v>17104</v>
      </c>
      <c r="AL1792" s="1" t="str">
        <f t="shared" si="792"/>
        <v>Unscented</v>
      </c>
      <c r="AM1792" s="1" t="b">
        <v>0</v>
      </c>
      <c r="AN1792" s="1" t="b">
        <v>0</v>
      </c>
      <c r="AO1792" s="1" t="b">
        <v>1</v>
      </c>
      <c r="AP1792" s="5" t="s">
        <v>54</v>
      </c>
      <c r="AQ1792" s="5" t="str">
        <f t="shared" si="783"/>
        <v>Light, Medium</v>
      </c>
      <c r="AR1792" s="1" t="s">
        <v>30</v>
      </c>
      <c r="AS1792" s="1" t="str">
        <f t="shared" si="793"/>
        <v>None</v>
      </c>
      <c r="AT1792" s="1" t="str">
        <f t="shared" si="784"/>
        <v>Full</v>
      </c>
      <c r="AU1792" s="1" t="s">
        <v>11</v>
      </c>
      <c r="AV1792" s="1" t="str">
        <f t="shared" si="785"/>
        <v>Dry, Moist</v>
      </c>
      <c r="AW1792" s="1" t="s">
        <v>263</v>
      </c>
      <c r="AX1792" s="1" t="str">
        <f t="shared" si="786"/>
        <v>Neutral, Alkaline</v>
      </c>
      <c r="AY1792" s="1" t="b">
        <v>0</v>
      </c>
      <c r="AZ1792" s="1" t="b">
        <v>0</v>
      </c>
      <c r="BA1792" s="1" t="b">
        <v>0</v>
      </c>
      <c r="BB1792" s="1" t="s">
        <v>275</v>
      </c>
      <c r="BC1792" t="str">
        <f t="shared" si="787"/>
        <v>TRUE</v>
      </c>
      <c r="BE1792" t="str">
        <f t="shared" si="788"/>
        <v>FALSE</v>
      </c>
      <c r="BF1792" s="1" t="b">
        <v>0</v>
      </c>
      <c r="BG1792" s="1" t="b">
        <v>0</v>
      </c>
      <c r="BH1792" s="1" t="b">
        <v>1</v>
      </c>
      <c r="BJ1792" s="1" t="str">
        <f t="shared" si="789"/>
        <v>FALSE</v>
      </c>
      <c r="BK1792" s="1" t="s">
        <v>77</v>
      </c>
      <c r="BL1792" t="str">
        <f t="shared" si="790"/>
        <v>TRUE</v>
      </c>
      <c r="BM1792" s="1" t="b">
        <v>0</v>
      </c>
      <c r="BN1792" s="1" t="b">
        <v>1</v>
      </c>
      <c r="BO1792" s="1">
        <f t="shared" si="794"/>
        <v>8</v>
      </c>
      <c r="BP1792" s="1" t="s">
        <v>31</v>
      </c>
      <c r="BQ1792" s="1" cm="1">
        <f t="array" ref="BQ1792">_xlfn.IFS(BP1792="None Known",0, LEN(BP1792)&gt;500, 5,LEN(BP1792)&gt;400, 4, LEN(BP1792)&gt;300, 3, LEN(BP1792)&gt;200, 2, LEN(BP1792)&gt;1, 1)</f>
        <v>0</v>
      </c>
      <c r="BR1792" s="1" t="s">
        <v>16168</v>
      </c>
      <c r="BS1792" s="1">
        <v>2</v>
      </c>
      <c r="BT1792" s="1" t="s">
        <v>16169</v>
      </c>
      <c r="BU1792" s="1">
        <v>2</v>
      </c>
      <c r="BV1792" s="1" t="s">
        <v>16170</v>
      </c>
      <c r="BW1792" s="1" t="s">
        <v>31</v>
      </c>
      <c r="BX1792" s="1"/>
      <c r="BY1792" t="str">
        <f>_xlfn.XLOOKUP($B1792,Img_lookup!A:A,Img_lookup!B:B, "Not available")</f>
        <v>8f096297-ef42-4647-aad1-ee0597dd51c0</v>
      </c>
      <c r="BZ1792" t="str">
        <f>_xlfn.XLOOKUP($B1792,Img_lookup!A:A,Img_lookup!C:C, "Not available")</f>
        <v>Salvia verbenaca flower8 ST</v>
      </c>
      <c r="CA1792" t="str">
        <f>_xlfn.XLOOKUP($B1792,Img_lookup!A:A,Img_lookup!D:D, "Not available")</f>
        <v>Macleay Grass Man</v>
      </c>
      <c r="CB1792" t="str">
        <f>_xlfn.XLOOKUP($B1792,Img_lookup!A:A,Img_lookup!E:E, "https://imgur.com/aT5wafe")</f>
        <v>https://api.openverse.engineering/v1/images/8f096297-ef42-4647-aad1-ee0597dd51c0/thumb/</v>
      </c>
    </row>
    <row r="1793" spans="1:80" ht="409.6" x14ac:dyDescent="0.15">
      <c r="A1793" s="1" t="s">
        <v>103</v>
      </c>
      <c r="B1793" s="1" t="s">
        <v>7730</v>
      </c>
      <c r="C1793" s="1" t="s">
        <v>2621</v>
      </c>
      <c r="D1793" s="1" t="s">
        <v>7731</v>
      </c>
      <c r="E1793" s="1" t="s">
        <v>434</v>
      </c>
      <c r="F1793" s="1" t="s">
        <v>85</v>
      </c>
      <c r="G1793" s="1" t="s">
        <v>85</v>
      </c>
      <c r="H1793" s="11" t="str">
        <f t="shared" si="796"/>
        <v>Annual</v>
      </c>
      <c r="J1793" s="1">
        <v>0.5</v>
      </c>
      <c r="K1793" s="1">
        <v>0.20000000300000001</v>
      </c>
      <c r="L1793" t="str" cm="1">
        <f t="array" ref="L1793">_xlfn.IFS(J1793+K1793="", "Unknown", J1793+K1793&gt;3, "Large", J1793+K1793&gt;0.5, "Medium", J1793+K1793&gt;0, "Small")</f>
        <v>Medium</v>
      </c>
      <c r="N1793" cm="1">
        <f t="array" ref="N1793">IF($M1793="",INDEX($M$2:$M$2176,MATCH(1,INDEX(($A$2:$A$2176=$A1793)*($M$2:$M$2176&lt;&gt;""),0),0)),$M1793)</f>
        <v>4</v>
      </c>
      <c r="O1793" s="2" t="str">
        <f t="shared" si="791"/>
        <v>Hardy to cold</v>
      </c>
      <c r="P1793" s="1" t="s">
        <v>7732</v>
      </c>
      <c r="R1793" t="str">
        <f t="shared" si="795"/>
        <v>Medium</v>
      </c>
      <c r="T1793" s="1"/>
      <c r="U1793" s="1"/>
      <c r="V1793" s="1" t="s">
        <v>322</v>
      </c>
      <c r="W1793" s="6" t="str">
        <f t="shared" si="804"/>
        <v>6</v>
      </c>
      <c r="X1793" t="str">
        <f>IF(W1793="1", "January", IF(W1793="2", "February", IF(W1793="3", "March", IF(W1793="4", "April", IF(W1793="5", "May", IF(W1793="6", "June", IF(W1793="7", "July", IF(W1793="8", "August", IF(W1793="9", "September", IF(W1793="10", "October", IF(W1793="11", "November", IF(W1793="12", "December", "Other"))))))))))))</f>
        <v>June</v>
      </c>
      <c r="Y1793" s="2" t="str">
        <f>IF(ISNUMBER(SEARCH("-",V1793)),TRIM(RIGHT(V1793,LEN(V1793)-SEARCH("-",V1793))),V1793)</f>
        <v>8</v>
      </c>
      <c r="Z1793" s="2" t="str">
        <f>IF(Y1793="1", "January", IF(Y1793="2", "February", IF(Y1793="3", "March", IF(Y1793="4", "April", IF(Y1793="5", "May", IF(Y1793="6", "June", IF(Y1793="7", "July", IF(Y1793="8", "August", IF(Y1793="9", "September", IF(Y1793="10", "October", IF(Y1793="11", "November", IF(Y1793="12", "December", "Other"))))))))))))</f>
        <v>August</v>
      </c>
      <c r="AF1793" s="1" t="s">
        <v>24704</v>
      </c>
      <c r="AG1793" s="1" t="str">
        <f t="shared" si="781"/>
        <v xml:space="preserve">Seed </v>
      </c>
      <c r="AH1793" s="2" t="str">
        <f t="shared" si="782"/>
        <v>Sow March/April in a greenhouse[200]. When they are large enough to handle, prick the seedlings out into individual pots and plant them out in early summer.</v>
      </c>
      <c r="AI1793" s="1" t="s">
        <v>7733</v>
      </c>
      <c r="AJ1793" s="1" t="s">
        <v>26</v>
      </c>
      <c r="AK1793" s="1" t="s">
        <v>17104</v>
      </c>
      <c r="AL1793" s="1" t="str">
        <f t="shared" si="792"/>
        <v>Scented</v>
      </c>
      <c r="AM1793" s="1" t="b">
        <v>1</v>
      </c>
      <c r="AN1793" s="1" t="b">
        <v>0</v>
      </c>
      <c r="AO1793" s="1" t="b">
        <v>0</v>
      </c>
      <c r="AP1793" s="5" t="s">
        <v>54</v>
      </c>
      <c r="AQ1793" s="5" t="str">
        <f t="shared" si="783"/>
        <v>Light, Medium</v>
      </c>
      <c r="AR1793" s="1" t="s">
        <v>30</v>
      </c>
      <c r="AS1793" s="1" t="str">
        <f t="shared" si="793"/>
        <v>None</v>
      </c>
      <c r="AT1793" s="1" t="str">
        <f t="shared" si="784"/>
        <v>Full</v>
      </c>
      <c r="AU1793" s="1" t="s">
        <v>11</v>
      </c>
      <c r="AV1793" s="1" t="str">
        <f t="shared" si="785"/>
        <v>Dry, Moist</v>
      </c>
      <c r="AW1793" s="1" t="s">
        <v>12</v>
      </c>
      <c r="AX1793" s="1" t="str">
        <f t="shared" si="786"/>
        <v>Acid, Neutral, Alkaline</v>
      </c>
      <c r="AY1793" s="1" t="b">
        <v>0</v>
      </c>
      <c r="AZ1793" s="1" t="b">
        <v>0</v>
      </c>
      <c r="BA1793" s="1" t="b">
        <v>0</v>
      </c>
      <c r="BC1793" t="str">
        <f t="shared" si="787"/>
        <v>FALSE</v>
      </c>
      <c r="BE1793" t="str">
        <f t="shared" si="788"/>
        <v>FALSE</v>
      </c>
      <c r="BF1793" s="1" t="b">
        <v>0</v>
      </c>
      <c r="BG1793" s="1" t="b">
        <v>0</v>
      </c>
      <c r="BH1793" s="1" t="b">
        <v>0</v>
      </c>
      <c r="BJ1793" s="1" t="str">
        <f t="shared" si="789"/>
        <v>FALSE</v>
      </c>
      <c r="BL1793" t="str">
        <f t="shared" si="790"/>
        <v>FALSE</v>
      </c>
      <c r="BM1793" s="1" t="b">
        <v>0</v>
      </c>
      <c r="BN1793" s="1" t="b">
        <v>1</v>
      </c>
      <c r="BO1793" s="1">
        <f t="shared" si="794"/>
        <v>8</v>
      </c>
      <c r="BP1793" s="1" t="s">
        <v>31</v>
      </c>
      <c r="BQ1793" s="1" cm="1">
        <f t="array" ref="BQ1793">_xlfn.IFS(BP1793="None Known",0, LEN(BP1793)&gt;500, 5,LEN(BP1793)&gt;400, 4, LEN(BP1793)&gt;300, 3, LEN(BP1793)&gt;200, 2, LEN(BP1793)&gt;1, 1)</f>
        <v>0</v>
      </c>
      <c r="BR1793" s="16" t="s">
        <v>25352</v>
      </c>
      <c r="BS1793" s="1">
        <v>2</v>
      </c>
      <c r="BT1793" s="1" t="s">
        <v>7734</v>
      </c>
      <c r="BU1793" s="1">
        <v>2</v>
      </c>
      <c r="BV1793" s="1" t="s">
        <v>7735</v>
      </c>
      <c r="BW1793" s="1" t="s">
        <v>31</v>
      </c>
      <c r="BX1793" s="1"/>
      <c r="BY1793" t="str">
        <f>_xlfn.XLOOKUP($B1793,Img_lookup!A:A,Img_lookup!B:B, "Not available")</f>
        <v>5d136983-3d11-4b22-ba68-3e42c9e714dd</v>
      </c>
      <c r="BZ1793" t="str">
        <f>_xlfn.XLOOKUP($B1793,Img_lookup!A:A,Img_lookup!C:C, "Not available")</f>
        <v>salvia viridis</v>
      </c>
      <c r="CA1793" t="str">
        <f>_xlfn.XLOOKUP($B1793,Img_lookup!A:A,Img_lookup!D:D, "Not available")</f>
        <v>candiru</v>
      </c>
      <c r="CB1793" t="str">
        <f>_xlfn.XLOOKUP($B1793,Img_lookup!A:A,Img_lookup!E:E, "https://imgur.com/aT5wafe")</f>
        <v>https://api.openverse.engineering/v1/images/5d136983-3d11-4b22-ba68-3e42c9e714dd/thumb/</v>
      </c>
    </row>
    <row r="1794" spans="1:80" ht="409.6" x14ac:dyDescent="0.15">
      <c r="A1794" s="1" t="s">
        <v>628</v>
      </c>
      <c r="B1794" s="1" t="s">
        <v>11544</v>
      </c>
      <c r="C1794" s="1" t="s">
        <v>11545</v>
      </c>
      <c r="D1794" s="1" t="s">
        <v>11546</v>
      </c>
      <c r="E1794" s="1" t="s">
        <v>11547</v>
      </c>
      <c r="F1794" s="1" t="s">
        <v>22</v>
      </c>
      <c r="G1794" s="1" t="s">
        <v>22</v>
      </c>
      <c r="H1794" s="11" t="str">
        <f t="shared" si="796"/>
        <v>Perennial</v>
      </c>
      <c r="I1794" s="1" t="s">
        <v>17107</v>
      </c>
      <c r="J1794" s="1">
        <v>3</v>
      </c>
      <c r="L1794" t="str" cm="1">
        <f t="array" ref="L1794">_xlfn.IFS(J1794+K1794="", "Unknown", J1794+K1794&gt;3, "Large", J1794+K1794&gt;0.5, "Medium", J1794+K1794&gt;0, "Small")</f>
        <v>Medium</v>
      </c>
      <c r="M1794" s="1">
        <v>5</v>
      </c>
      <c r="N1794" cm="1">
        <f t="array" ref="N1794">IF($M1794="",INDEX($M$2:$M$2176,MATCH(1,INDEX(($A$2:$A$2176=$A1794)*($M$2:$M$2176&lt;&gt;""),0),0)),$M1794)</f>
        <v>5</v>
      </c>
      <c r="O1794" s="2" t="str">
        <f t="shared" si="791"/>
        <v>Seasonal outdoors</v>
      </c>
      <c r="P1794" s="1" t="s">
        <v>11548</v>
      </c>
      <c r="Q1794" s="1" t="s">
        <v>17110</v>
      </c>
      <c r="R1794" t="str">
        <f t="shared" si="795"/>
        <v>Medium</v>
      </c>
      <c r="T1794" s="1"/>
      <c r="U1794" s="1"/>
      <c r="V1794" s="1" t="s">
        <v>307</v>
      </c>
      <c r="W1794" s="6" t="str">
        <f t="shared" si="804"/>
        <v>6</v>
      </c>
      <c r="X1794" t="str">
        <f>IF(W1794="1", "January", IF(W1794="2", "February", IF(W1794="3", "March", IF(W1794="4", "April", IF(W1794="5", "May", IF(W1794="6", "June", IF(W1794="7", "July", IF(W1794="8", "August", IF(W1794="9", "September", IF(W1794="10", "October", IF(W1794="11", "November", IF(W1794="12", "December", "Other"))))))))))))</f>
        <v>June</v>
      </c>
      <c r="Y1794" s="2" t="str">
        <f>IF(ISNUMBER(SEARCH("-",V1794)),TRIM(RIGHT(V1794,LEN(V1794)-SEARCH("-",V1794))),V1794)</f>
        <v>7</v>
      </c>
      <c r="Z1794" s="2" t="str">
        <f>IF(Y1794="1", "January", IF(Y1794="2", "February", IF(Y1794="3", "March", IF(Y1794="4", "April", IF(Y1794="5", "May", IF(Y1794="6", "June", IF(Y1794="7", "July", IF(Y1794="8", "August", IF(Y1794="9", "September", IF(Y1794="10", "October", IF(Y1794="11", "November", IF(Y1794="12", "December", "Other"))))))))))))</f>
        <v>July</v>
      </c>
      <c r="AA1794" s="1" t="s">
        <v>427</v>
      </c>
      <c r="AB1794" s="1" t="str">
        <f>IF(ISNUMBER(SEARCH("-",AA1794)),TRIM(LEFT(AA1794,FIND("-",AA1794)-1)),AA1794)</f>
        <v>8</v>
      </c>
      <c r="AC1794" s="1" t="str">
        <f>IF(AB1794="1", "January", IF(AB1794="2", "February", IF(AB1794="3", "March", IF(AB1794="4", "April", IF(AB1794="5", "May", IF(AB1794="6", "June", IF(AB1794="7", "July", IF(AB1794="8", "August", IF(AB1794="9", "September", IF(AB1794="10", "October", IF(AB1794="11", "November", IF(AB1794="12", "December", "Other"))))))))))))</f>
        <v>August</v>
      </c>
      <c r="AD1794" s="1" t="str">
        <f>IF(ISNUMBER(SEARCH("-",AA1794)),TRIM(RIGHT(AA1794,LEN(AA1794)-SEARCH("-",AA1794))),AA1794)</f>
        <v>9</v>
      </c>
      <c r="AE1794" s="1" t="str">
        <f>IF(AD1794="1", "January", IF(AD1794="2", "February", IF(AD1794="3", "March", IF(AD1794="4", "April", IF(AD1794="5", "May", IF(AD1794="6", "June", IF(AD1794="7", "July", IF(AD1794="8", "August", IF(AD1794="9", "September", IF(AD1794="10", "October", IF(AD1794="11", "November", IF(AD1794="12", "December", "Other"))))))))))))</f>
        <v>September</v>
      </c>
      <c r="AF1794" s="16" t="s">
        <v>24193</v>
      </c>
      <c r="AG1794" s="1" t="str">
        <f t="shared" ref="AG1794:AG1857" si="805">LEFT(AF1794,FIND("-",AF1794)-1)</f>
        <v xml:space="preserve">Seed </v>
      </c>
      <c r="AH1794" s="2" t="str">
        <f t="shared" ref="AH1794:AH1857" si="806">RIGHT(AF1794,LEN(AF1794)-FIND("-",AF1794)-1)</f>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794" s="1" t="s">
        <v>11549</v>
      </c>
      <c r="AJ1794" s="1" t="s">
        <v>53</v>
      </c>
      <c r="AK1794" s="1" t="s">
        <v>17104</v>
      </c>
      <c r="AL1794" s="1" t="str">
        <f t="shared" si="792"/>
        <v>Unscented</v>
      </c>
      <c r="AM1794" s="1" t="b">
        <v>0</v>
      </c>
      <c r="AN1794" s="1" t="b">
        <v>1</v>
      </c>
      <c r="AO1794" s="1" t="b">
        <v>0</v>
      </c>
      <c r="AP1794" s="5" t="s">
        <v>28</v>
      </c>
      <c r="AQ1794" s="5" t="str">
        <f t="shared" ref="AQ1794:AQ1857" si="807">IF(AP1794="L", "Light", IF(AP1794="M", "Medium", IF(AP1794="H", "Heavy", IF(AP1794="LM", "Light, Medium", IF(AP1794="MH", "Medium, Heavy", IF(AP1794="LMH", "Light, Medium, Heavy", ""))))))</f>
        <v>Light, Medium, Heavy</v>
      </c>
      <c r="AR1794" s="1" t="s">
        <v>10</v>
      </c>
      <c r="AS1794" s="1" t="str">
        <f t="shared" si="793"/>
        <v>None, Partial</v>
      </c>
      <c r="AT1794" s="1" t="str">
        <f t="shared" ref="AT1794:AT1857" si="808">IF(AR1794="N", "Full", IF(AR1794="S", "Partial", IF(AR1794="F", "None", IF(AR1794="SN", "Partial, Full", IF(AR1794="NP", "None, Partial", IF(AR1794="FSN", "None, Partial, Full", ""))))))</f>
        <v>Partial, Full</v>
      </c>
      <c r="AU1794" s="1" t="s">
        <v>11</v>
      </c>
      <c r="AV1794" s="1" t="str">
        <f t="shared" ref="AV1794:AV1857" si="809">IF(AU1794="D", "Dry", IF(AU1794="M", "Moist", IF(AU1794="We", "Wet/Water", IF(AU1794="Wa", "Wet/Water", IF(AU1794="WeWa", "Wet/Water", IF(AU1794="DM", "Dry, Moist", IF(AU1794="DMWe", "Dry, Moist, Wet/Water", IF(AU1794="MWe", "Moist, Wet/Water", IF(AU1794="MWeWa", "Moist, Wet/Water", IF(AU1794="WeM", "Moist, Wet/Water",""))))))))))</f>
        <v>Dry, Moist</v>
      </c>
      <c r="AW1794" s="1" t="s">
        <v>12</v>
      </c>
      <c r="AX1794" s="1" t="str">
        <f t="shared" ref="AX1794:AX1857" si="810">IF(AW1794="A", "Acid", IF(AW1794="N", "Neutral", IF(AW1794="B", "Alkaline", IF(AW1794="AN", "Acid, Neutral", IF(AW1794="NB", "Neutral, Alkaline", IF(AW1794="ANB", "Acid, Neutral, Alkaline", ""))))))</f>
        <v>Acid, Neutral, Alkaline</v>
      </c>
      <c r="AY1794" s="1" t="b">
        <v>0</v>
      </c>
      <c r="AZ1794" s="1" t="b">
        <v>0</v>
      </c>
      <c r="BA1794" s="1" t="b">
        <v>0</v>
      </c>
      <c r="BB1794" s="1" t="s">
        <v>275</v>
      </c>
      <c r="BC1794" t="str">
        <f t="shared" ref="BC1794:BC1857" si="811">IF(BB1794="M", "TRUE", IF(BB1794="W", "TRUE", "FALSE"))</f>
        <v>TRUE</v>
      </c>
      <c r="BD1794" s="1" t="s">
        <v>77</v>
      </c>
      <c r="BE1794" t="str">
        <f t="shared" ref="BE1794:BE1857" si="812">IF(BD1794="Y", "TRUE", "FALSE")</f>
        <v>TRUE</v>
      </c>
      <c r="BF1794" s="1" t="b">
        <v>0</v>
      </c>
      <c r="BG1794" s="1" t="b">
        <v>1</v>
      </c>
      <c r="BH1794" s="1" t="b">
        <v>0</v>
      </c>
      <c r="BJ1794" s="1" t="str">
        <f t="shared" ref="BJ1794:BJ1857" si="813">IF(BI1794="Y", "TRUE", "FALSE")</f>
        <v>FALSE</v>
      </c>
      <c r="BL1794" t="str">
        <f t="shared" ref="BL1794:BL1857" si="814">IF(BK1794="Y", "TRUE", "FALSE")</f>
        <v>FALSE</v>
      </c>
      <c r="BM1794" s="1" t="b">
        <v>0</v>
      </c>
      <c r="BN1794" s="1" t="b">
        <v>0</v>
      </c>
      <c r="BO1794" s="1">
        <f t="shared" si="794"/>
        <v>18</v>
      </c>
      <c r="BP1794" s="1" t="s">
        <v>11550</v>
      </c>
      <c r="BQ1794" s="1" cm="1">
        <f t="array" ref="BQ1794">_xlfn.IFS(BP1794="None Known",0, LEN(BP1794)&gt;500, 5,LEN(BP1794)&gt;400, 4, LEN(BP1794)&gt;300, 3, LEN(BP1794)&gt;200, 2, LEN(BP1794)&gt;1, 1)</f>
        <v>4</v>
      </c>
      <c r="BR1794" s="1" t="s">
        <v>11551</v>
      </c>
      <c r="BS1794" s="1">
        <v>4</v>
      </c>
      <c r="BT1794" s="1" t="s">
        <v>11552</v>
      </c>
      <c r="BU1794" s="1">
        <v>2</v>
      </c>
      <c r="BV1794" s="1" t="s">
        <v>3559</v>
      </c>
      <c r="BW1794" s="1" t="s">
        <v>11553</v>
      </c>
      <c r="BX1794" s="1"/>
      <c r="BY1794" t="str">
        <f>_xlfn.XLOOKUP($B1794,Img_lookup!A:A,Img_lookup!B:B, "Not available")</f>
        <v>fd9069af-03ea-4a68-b8bb-e14e72538a54</v>
      </c>
      <c r="BZ1794" t="str">
        <f>_xlfn.XLOOKUP($B1794,Img_lookup!A:A,Img_lookup!C:C, "Not available")</f>
        <v>Sambucus caerulea, Glendale, 2016.05.01</v>
      </c>
      <c r="CA1794" t="str">
        <f>_xlfn.XLOOKUP($B1794,Img_lookup!A:A,Img_lookup!D:D, "Not available")</f>
        <v>Vahe Martirosyan</v>
      </c>
      <c r="CB1794" t="str">
        <f>_xlfn.XLOOKUP($B1794,Img_lookup!A:A,Img_lookup!E:E, "https://imgur.com/aT5wafe")</f>
        <v>https://api.openverse.engineering/v1/images/fd9069af-03ea-4a68-b8bb-e14e72538a54/thumb/</v>
      </c>
    </row>
    <row r="1795" spans="1:80" ht="409.6" x14ac:dyDescent="0.15">
      <c r="A1795" s="1" t="s">
        <v>628</v>
      </c>
      <c r="B1795" s="1" t="s">
        <v>5288</v>
      </c>
      <c r="C1795" s="1" t="s">
        <v>5289</v>
      </c>
      <c r="E1795" s="1" t="s">
        <v>5290</v>
      </c>
      <c r="F1795" s="1" t="s">
        <v>22</v>
      </c>
      <c r="G1795" s="1" t="s">
        <v>22</v>
      </c>
      <c r="H1795" s="11" t="str">
        <f t="shared" si="796"/>
        <v>Perennial</v>
      </c>
      <c r="I1795" s="1" t="s">
        <v>17107</v>
      </c>
      <c r="J1795" s="1">
        <v>4</v>
      </c>
      <c r="K1795" s="1">
        <v>4</v>
      </c>
      <c r="L1795" t="str" cm="1">
        <f t="array" ref="L1795">_xlfn.IFS(J1795+K1795="", "Unknown", J1795+K1795&gt;3, "Large", J1795+K1795&gt;0.5, "Medium", J1795+K1795&gt;0, "Small")</f>
        <v>Large</v>
      </c>
      <c r="M1795" s="1">
        <v>3</v>
      </c>
      <c r="N1795" cm="1">
        <f t="array" ref="N1795">IF($M1795="",INDEX($M$2:$M$2176,MATCH(1,INDEX(($A$2:$A$2176=$A1795)*($M$2:$M$2176&lt;&gt;""),0),0)),$M1795)</f>
        <v>3</v>
      </c>
      <c r="O1795" s="2" t="str">
        <f t="shared" ref="O1795:O1858" si="815">IF(N1795="", "Temperate zone", IF(N1795&lt;5, "Hardy to cold", IF(N1795&lt;8, "Seasonal outdoors", IF(N1795&lt;12, "Grown indoors", "all Temperate zone"))))</f>
        <v>Hardy to cold</v>
      </c>
      <c r="P1795" s="1" t="s">
        <v>5291</v>
      </c>
      <c r="Q1795" s="1" t="s">
        <v>17109</v>
      </c>
      <c r="R1795" t="str">
        <f t="shared" si="795"/>
        <v>Fast</v>
      </c>
      <c r="T1795" s="1"/>
      <c r="U1795" s="1"/>
      <c r="V1795" s="1">
        <v>7</v>
      </c>
      <c r="W1795" s="6">
        <f t="shared" si="804"/>
        <v>7</v>
      </c>
      <c r="X1795" t="str">
        <f>IF(W1795=1, "January", IF(W1795=2, "February", IF(W1795=3, "March", IF(W1795=4, "April", IF(W1795=5, "May", IF(W1795=6, "June", IF(W1795=7, "July", IF(W1795=8, "August", IF(W1795=9, "September", IF(W1795=10, "October", IF(W1795=11, "November", IF(W1795=12, "December", "Other"))))))))))))</f>
        <v>July</v>
      </c>
      <c r="Y1795" s="1"/>
      <c r="Z1795" s="1"/>
      <c r="AA1795" s="1">
        <v>9</v>
      </c>
      <c r="AB1795" s="1">
        <f>IF(ISNUMBER(SEARCH("-",AA1795)),TRIM(LEFT(AA1795,FIND("-",AA1795)-1)),AA1795)</f>
        <v>9</v>
      </c>
      <c r="AC1795" s="1" t="str">
        <f>IF(AB1795=1, "January", IF(AB1795=2, "February", IF(AB1795=3, "March", IF(AB1795=4, "April", IF(AB1795=5, "May", IF(AB1795=6, "June", IF(AB1795=7, "July", IF(AB1795=8, "August", IF(AB1795=9, "September", IF(AB1795=10, "October", IF(AB1795=11, "November", IF(AB1795=12, "December", "Other"))))))))))))</f>
        <v>September</v>
      </c>
      <c r="AD1795" s="1"/>
      <c r="AE1795" s="1"/>
      <c r="AF1795" s="16" t="s">
        <v>24194</v>
      </c>
      <c r="AG1795" s="1" t="str">
        <f t="shared" si="805"/>
        <v xml:space="preserve">Seed </v>
      </c>
      <c r="AH1795"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I1795" s="1" t="s">
        <v>5292</v>
      </c>
      <c r="AJ1795" s="1" t="s">
        <v>53</v>
      </c>
      <c r="AK1795" s="1" t="s">
        <v>17104</v>
      </c>
      <c r="AL1795" s="1" t="str">
        <f t="shared" ref="AL1795:AL1858" si="816">IF(AM1795=TRUE, "Scented", "Unscented")</f>
        <v>Scented</v>
      </c>
      <c r="AM1795" s="1" t="b">
        <v>1</v>
      </c>
      <c r="AN1795" s="1" t="b">
        <v>1</v>
      </c>
      <c r="AO1795" s="1" t="b">
        <v>0</v>
      </c>
      <c r="AP1795" s="5" t="s">
        <v>28</v>
      </c>
      <c r="AQ1795" s="5" t="str">
        <f t="shared" si="807"/>
        <v>Light, Medium, Heavy</v>
      </c>
      <c r="AR1795" s="1" t="s">
        <v>10</v>
      </c>
      <c r="AS1795" s="1" t="str">
        <f t="shared" ref="AS1795:AS1858" si="817">IF(AR1795="N", "None", IF(AR1795="S", "Partial", IF(AR1795="F", "Full", IF(AR1795="SN", "None, Partial", IF(AR1795="FS", "Partial, Full", IF(AR1795="FSN", "None, Partial, Full", ""))))))</f>
        <v>None, Partial</v>
      </c>
      <c r="AT1795" s="1" t="str">
        <f t="shared" si="808"/>
        <v>Partial, Full</v>
      </c>
      <c r="AU1795" s="1" t="s">
        <v>29</v>
      </c>
      <c r="AV1795" s="1" t="str">
        <f t="shared" si="809"/>
        <v>Moist</v>
      </c>
      <c r="AW1795" s="1" t="s">
        <v>12</v>
      </c>
      <c r="AX1795" s="1" t="str">
        <f t="shared" si="810"/>
        <v>Acid, Neutral, Alkaline</v>
      </c>
      <c r="AY1795" s="1" t="b">
        <v>0</v>
      </c>
      <c r="AZ1795" s="1" t="b">
        <v>0</v>
      </c>
      <c r="BA1795" s="1" t="b">
        <v>0</v>
      </c>
      <c r="BB1795" s="1" t="s">
        <v>275</v>
      </c>
      <c r="BC1795" t="str">
        <f t="shared" si="811"/>
        <v>TRUE</v>
      </c>
      <c r="BD1795" s="1" t="s">
        <v>77</v>
      </c>
      <c r="BE1795" t="str">
        <f t="shared" si="812"/>
        <v>TRUE</v>
      </c>
      <c r="BF1795" s="1" t="b">
        <v>0</v>
      </c>
      <c r="BG1795" s="1" t="b">
        <v>1</v>
      </c>
      <c r="BH1795" s="1" t="b">
        <v>0</v>
      </c>
      <c r="BJ1795" s="1" t="str">
        <f t="shared" si="813"/>
        <v>FALSE</v>
      </c>
      <c r="BL1795" t="str">
        <f t="shared" si="814"/>
        <v>FALSE</v>
      </c>
      <c r="BM1795" s="1" t="b">
        <v>0</v>
      </c>
      <c r="BN1795" s="1" t="b">
        <v>0</v>
      </c>
      <c r="BO1795" s="1">
        <f t="shared" ref="BO1795:BO1858" si="818">BQ1795+(BS1795*3)+BU1795</f>
        <v>20</v>
      </c>
      <c r="BP1795" s="1" t="s">
        <v>5293</v>
      </c>
      <c r="BQ1795" s="1" cm="1">
        <f t="array" ref="BQ1795">_xlfn.IFS(BP1795="None Known",0, LEN(BP1795)&gt;500, 5,LEN(BP1795)&gt;400, 4, LEN(BP1795)&gt;300, 3, LEN(BP1795)&gt;200, 2, LEN(BP1795)&gt;1, 1)</f>
        <v>5</v>
      </c>
      <c r="BR1795" s="1" t="s">
        <v>5294</v>
      </c>
      <c r="BS1795" s="1">
        <v>4</v>
      </c>
      <c r="BT1795" s="1" t="s">
        <v>5295</v>
      </c>
      <c r="BU1795" s="1">
        <v>3</v>
      </c>
      <c r="BV1795" s="1" t="s">
        <v>5296</v>
      </c>
      <c r="BW1795" s="1" t="s">
        <v>5297</v>
      </c>
      <c r="BX1795" s="1"/>
      <c r="BY1795" t="str">
        <f>_xlfn.XLOOKUP($B1795,Img_lookup!A:A,Img_lookup!B:B, "Not available")</f>
        <v>e49af176-c729-4755-8c00-67810da01fe6</v>
      </c>
      <c r="BZ1795" t="str">
        <f>_xlfn.XLOOKUP($B1795,Img_lookup!A:A,Img_lookup!C:C, "Not available")</f>
        <v>Elderberry (Sambucus canadensis)</v>
      </c>
      <c r="CA1795" t="str">
        <f>_xlfn.XLOOKUP($B1795,Img_lookup!A:A,Img_lookup!D:D, "Not available")</f>
        <v>bob in swamp</v>
      </c>
      <c r="CB1795" t="str">
        <f>_xlfn.XLOOKUP($B1795,Img_lookup!A:A,Img_lookup!E:E, "https://imgur.com/aT5wafe")</f>
        <v>https://api.openverse.engineering/v1/images/e49af176-c729-4755-8c00-67810da01fe6/thumb/</v>
      </c>
    </row>
    <row r="1796" spans="1:80" ht="409.6" x14ac:dyDescent="0.15">
      <c r="A1796" s="1" t="s">
        <v>628</v>
      </c>
      <c r="B1796" s="1" t="s">
        <v>14486</v>
      </c>
      <c r="C1796" s="1" t="s">
        <v>14487</v>
      </c>
      <c r="D1796" s="1" t="s">
        <v>14488</v>
      </c>
      <c r="E1796" s="1" t="s">
        <v>606</v>
      </c>
      <c r="F1796" s="1" t="s">
        <v>6</v>
      </c>
      <c r="G1796" s="1" t="s">
        <v>6</v>
      </c>
      <c r="H1796" s="11" t="str">
        <f t="shared" si="796"/>
        <v>Perennial</v>
      </c>
      <c r="J1796" s="1">
        <v>1.5</v>
      </c>
      <c r="L1796" t="str" cm="1">
        <f t="array" ref="L1796">_xlfn.IFS(J1796+K1796="", "Unknown", J1796+K1796&gt;3, "Large", J1796+K1796&gt;0.5, "Medium", J1796+K1796&gt;0, "Small")</f>
        <v>Medium</v>
      </c>
      <c r="M1796" s="1">
        <v>8</v>
      </c>
      <c r="N1796" cm="1">
        <f t="array" ref="N1796">IF($M1796="",INDEX($M$2:$M$2176,MATCH(1,INDEX(($A$2:$A$2176=$A1796)*($M$2:$M$2176&lt;&gt;""),0),0)),$M1796)</f>
        <v>8</v>
      </c>
      <c r="O1796" s="2" t="str">
        <f t="shared" si="815"/>
        <v>Grown indoors</v>
      </c>
      <c r="P1796" s="1" t="s">
        <v>14489</v>
      </c>
      <c r="R1796" t="str">
        <f t="shared" ref="R1796:R1859" si="819">IF(Q1796="Fast", "Fast", IF(Q1796="Slow", "Slow", "Medium"))</f>
        <v>Medium</v>
      </c>
      <c r="W1796"/>
      <c r="AF1796" s="16" t="s">
        <v>24195</v>
      </c>
      <c r="AG1796" s="1" t="str">
        <f t="shared" si="805"/>
        <v xml:space="preserve">Seed </v>
      </c>
      <c r="AH1796"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v>
      </c>
      <c r="AI1796" s="1" t="s">
        <v>14490</v>
      </c>
      <c r="AJ1796" s="1" t="s">
        <v>53</v>
      </c>
      <c r="AK1796" s="1" t="s">
        <v>17104</v>
      </c>
      <c r="AL1796" s="1" t="str">
        <f t="shared" si="816"/>
        <v>Unscented</v>
      </c>
      <c r="AM1796" s="1" t="b">
        <v>0</v>
      </c>
      <c r="AN1796" s="1" t="b">
        <v>1</v>
      </c>
      <c r="AO1796" s="1" t="b">
        <v>0</v>
      </c>
      <c r="AP1796" s="5" t="s">
        <v>28</v>
      </c>
      <c r="AQ1796" s="5" t="str">
        <f t="shared" si="807"/>
        <v>Light, Medium, Heavy</v>
      </c>
      <c r="AR1796" s="1" t="s">
        <v>10</v>
      </c>
      <c r="AS1796" s="1" t="str">
        <f t="shared" si="817"/>
        <v>None, Partial</v>
      </c>
      <c r="AT1796" s="1" t="str">
        <f t="shared" si="808"/>
        <v>Partial, Full</v>
      </c>
      <c r="AU1796" s="1" t="s">
        <v>29</v>
      </c>
      <c r="AV1796" s="1" t="str">
        <f t="shared" si="809"/>
        <v>Moist</v>
      </c>
      <c r="AW1796" s="1" t="s">
        <v>12</v>
      </c>
      <c r="AX1796" s="1" t="str">
        <f t="shared" si="810"/>
        <v>Acid, Neutral, Alkaline</v>
      </c>
      <c r="AY1796" s="1" t="b">
        <v>0</v>
      </c>
      <c r="AZ1796" s="1" t="b">
        <v>0</v>
      </c>
      <c r="BA1796" s="1" t="b">
        <v>0</v>
      </c>
      <c r="BB1796" s="1" t="s">
        <v>275</v>
      </c>
      <c r="BC1796" t="str">
        <f t="shared" si="811"/>
        <v>TRUE</v>
      </c>
      <c r="BD1796" s="1" t="s">
        <v>77</v>
      </c>
      <c r="BE1796" t="str">
        <f t="shared" si="812"/>
        <v>TRUE</v>
      </c>
      <c r="BF1796" s="1" t="b">
        <v>0</v>
      </c>
      <c r="BG1796" s="1" t="b">
        <v>1</v>
      </c>
      <c r="BH1796" s="1" t="b">
        <v>0</v>
      </c>
      <c r="BJ1796" s="1" t="str">
        <f t="shared" si="813"/>
        <v>FALSE</v>
      </c>
      <c r="BL1796" t="str">
        <f t="shared" si="814"/>
        <v>FALSE</v>
      </c>
      <c r="BM1796" s="1" t="b">
        <v>0</v>
      </c>
      <c r="BN1796" s="1" t="b">
        <v>0</v>
      </c>
      <c r="BO1796" s="1">
        <f t="shared" si="818"/>
        <v>8</v>
      </c>
      <c r="BP1796" s="1" t="s">
        <v>14491</v>
      </c>
      <c r="BQ1796" s="1" cm="1">
        <f t="array" ref="BQ1796">_xlfn.IFS(BP1796="None Known",0, LEN(BP1796)&gt;500, 5,LEN(BP1796)&gt;400, 4, LEN(BP1796)&gt;300, 3, LEN(BP1796)&gt;200, 2, LEN(BP1796)&gt;1, 1)</f>
        <v>1</v>
      </c>
      <c r="BR1796" s="1" t="s">
        <v>14492</v>
      </c>
      <c r="BS1796" s="1">
        <v>2</v>
      </c>
      <c r="BT1796" s="1" t="s">
        <v>14493</v>
      </c>
      <c r="BU1796" s="1">
        <v>1</v>
      </c>
      <c r="BV1796" s="1" t="s">
        <v>34</v>
      </c>
      <c r="BW1796" s="1" t="s">
        <v>1250</v>
      </c>
      <c r="BX1796" s="1"/>
      <c r="BY1796" t="str">
        <f>_xlfn.XLOOKUP($B1796,Img_lookup!A:A,Img_lookup!B:B, "Not available")</f>
        <v>9544cfb0-ad3a-4112-a51c-6e918b645a8d</v>
      </c>
      <c r="BZ1796" t="str">
        <f>_xlfn.XLOOKUP($B1796,Img_lookup!A:A,Img_lookup!C:C, "Not available")</f>
        <v>Sambucus chinensis Lindl.</v>
      </c>
      <c r="CA1796" t="str">
        <f>_xlfn.XLOOKUP($B1796,Img_lookup!A:A,Img_lookup!D:D, "Not available")</f>
        <v>Charles Wright</v>
      </c>
      <c r="CB1796" t="str">
        <f>_xlfn.XLOOKUP($B1796,Img_lookup!A:A,Img_lookup!E:E, "https://imgur.com/aT5wafe")</f>
        <v>https://api.openverse.engineering/v1/images/9544cfb0-ad3a-4112-a51c-6e918b645a8d/thumb/</v>
      </c>
    </row>
    <row r="1797" spans="1:80" ht="409.6" x14ac:dyDescent="0.15">
      <c r="A1797" s="1" t="s">
        <v>628</v>
      </c>
      <c r="B1797" s="1" t="s">
        <v>7222</v>
      </c>
      <c r="C1797" s="1" t="s">
        <v>7223</v>
      </c>
      <c r="E1797" s="1" t="s">
        <v>7224</v>
      </c>
      <c r="F1797" s="1" t="s">
        <v>6</v>
      </c>
      <c r="G1797" s="1" t="s">
        <v>6</v>
      </c>
      <c r="H1797" s="11" t="str">
        <f t="shared" si="796"/>
        <v>Perennial</v>
      </c>
      <c r="J1797" s="1">
        <v>1.2000000479999999</v>
      </c>
      <c r="K1797" s="1">
        <v>1</v>
      </c>
      <c r="L1797" t="str" cm="1">
        <f t="array" ref="L1797">_xlfn.IFS(J1797+K1797="", "Unknown", J1797+K1797&gt;3, "Large", J1797+K1797&gt;0.5, "Medium", J1797+K1797&gt;0, "Small")</f>
        <v>Medium</v>
      </c>
      <c r="M1797" s="1">
        <v>5</v>
      </c>
      <c r="N1797" cm="1">
        <f t="array" ref="N1797">IF($M1797="",INDEX($M$2:$M$2176,MATCH(1,INDEX(($A$2:$A$2176=$A1797)*($M$2:$M$2176&lt;&gt;""),0),0)),$M1797)</f>
        <v>5</v>
      </c>
      <c r="O1797" s="2" t="str">
        <f t="shared" si="815"/>
        <v>Seasonal outdoors</v>
      </c>
      <c r="P1797" s="1" t="s">
        <v>7225</v>
      </c>
      <c r="Q1797" s="1" t="s">
        <v>17109</v>
      </c>
      <c r="R1797" t="str">
        <f t="shared" si="819"/>
        <v>Fast</v>
      </c>
      <c r="T1797" s="1"/>
      <c r="U1797" s="1"/>
      <c r="V1797" s="1" t="s">
        <v>51</v>
      </c>
      <c r="W1797" s="6" t="str">
        <f>IF(ISNUMBER(SEARCH("-",V1797)),TRIM(LEFT(V1797,FIND("-",V1797)-1)),V1797)</f>
        <v>7</v>
      </c>
      <c r="X1797" t="str">
        <f>IF(W1797="1", "January", IF(W1797="2", "February", IF(W1797="3", "March", IF(W1797="4", "April", IF(W1797="5", "May", IF(W1797="6", "June", IF(W1797="7", "July", IF(W1797="8", "August", IF(W1797="9", "September", IF(W1797="10", "October", IF(W1797="11", "November", IF(W1797="12", "December", "Other"))))))))))))</f>
        <v>July</v>
      </c>
      <c r="Y1797" s="2" t="str">
        <f>IF(ISNUMBER(SEARCH("-",V1797)),TRIM(RIGHT(V1797,LEN(V1797)-SEARCH("-",V1797))),V1797)</f>
        <v>8</v>
      </c>
      <c r="Z1797" s="2" t="str">
        <f>IF(Y1797="1", "January", IF(Y1797="2", "February", IF(Y1797="3", "March", IF(Y1797="4", "April", IF(Y1797="5", "May", IF(Y1797="6", "June", IF(Y1797="7", "July", IF(Y1797="8", "August", IF(Y1797="9", "September", IF(Y1797="10", "October", IF(Y1797="11", "November", IF(Y1797="12", "December", "Other"))))))))))))</f>
        <v>August</v>
      </c>
      <c r="AA1797" s="1" t="s">
        <v>427</v>
      </c>
      <c r="AB1797" s="1" t="str">
        <f>IF(ISNUMBER(SEARCH("-",AA1797)),TRIM(LEFT(AA1797,FIND("-",AA1797)-1)),AA1797)</f>
        <v>8</v>
      </c>
      <c r="AC1797" s="1" t="str">
        <f>IF(AB1797="1", "January", IF(AB1797="2", "February", IF(AB1797="3", "March", IF(AB1797="4", "April", IF(AB1797="5", "May", IF(AB1797="6", "June", IF(AB1797="7", "July", IF(AB1797="8", "August", IF(AB1797="9", "September", IF(AB1797="10", "October", IF(AB1797="11", "November", IF(AB1797="12", "December", "Other"))))))))))))</f>
        <v>August</v>
      </c>
      <c r="AD1797" s="1" t="str">
        <f>IF(ISNUMBER(SEARCH("-",AA1797)),TRIM(RIGHT(AA1797,LEN(AA1797)-SEARCH("-",AA1797))),AA1797)</f>
        <v>9</v>
      </c>
      <c r="AE1797" s="1" t="str">
        <f>IF(AD1797="1", "January", IF(AD1797="2", "February", IF(AD1797="3", "March", IF(AD1797="4", "April", IF(AD1797="5", "May", IF(AD1797="6", "June", IF(AD1797="7", "July", IF(AD1797="8", "August", IF(AD1797="9", "September", IF(AD1797="10", "October", IF(AD1797="11", "November", IF(AD1797="12", "December", "Other"))))))))))))</f>
        <v>September</v>
      </c>
      <c r="AF1797" s="16" t="s">
        <v>24196</v>
      </c>
      <c r="AG1797" s="1" t="str">
        <f t="shared" si="805"/>
        <v xml:space="preserve">Seed </v>
      </c>
      <c r="AH1797"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Division of suckers in spring or autumn. Very easy.</v>
      </c>
      <c r="AI1797" s="1" t="s">
        <v>7226</v>
      </c>
      <c r="AJ1797" s="1" t="s">
        <v>23812</v>
      </c>
      <c r="AK1797" s="1" t="s">
        <v>17104</v>
      </c>
      <c r="AL1797" s="1" t="str">
        <f t="shared" si="816"/>
        <v>Scented</v>
      </c>
      <c r="AM1797" s="1" t="b">
        <v>1</v>
      </c>
      <c r="AN1797" s="1" t="b">
        <v>1</v>
      </c>
      <c r="AO1797" s="1" t="b">
        <v>0</v>
      </c>
      <c r="AP1797" s="5" t="s">
        <v>28</v>
      </c>
      <c r="AQ1797" s="5" t="str">
        <f t="shared" si="807"/>
        <v>Light, Medium, Heavy</v>
      </c>
      <c r="AR1797" s="1" t="s">
        <v>10</v>
      </c>
      <c r="AS1797" s="1" t="str">
        <f t="shared" si="817"/>
        <v>None, Partial</v>
      </c>
      <c r="AT1797" s="1" t="str">
        <f t="shared" si="808"/>
        <v>Partial, Full</v>
      </c>
      <c r="AU1797" s="1" t="s">
        <v>29</v>
      </c>
      <c r="AV1797" s="1" t="str">
        <f t="shared" si="809"/>
        <v>Moist</v>
      </c>
      <c r="AW1797" s="1" t="s">
        <v>12</v>
      </c>
      <c r="AX1797" s="1" t="str">
        <f t="shared" si="810"/>
        <v>Acid, Neutral, Alkaline</v>
      </c>
      <c r="AY1797" s="1" t="b">
        <v>0</v>
      </c>
      <c r="AZ1797" s="1" t="b">
        <v>0</v>
      </c>
      <c r="BA1797" s="1" t="b">
        <v>0</v>
      </c>
      <c r="BB1797" s="1" t="s">
        <v>275</v>
      </c>
      <c r="BC1797" t="str">
        <f t="shared" si="811"/>
        <v>TRUE</v>
      </c>
      <c r="BD1797" s="1" t="s">
        <v>77</v>
      </c>
      <c r="BE1797" t="str">
        <f t="shared" si="812"/>
        <v>TRUE</v>
      </c>
      <c r="BF1797" s="1" t="b">
        <v>0</v>
      </c>
      <c r="BG1797" s="1" t="b">
        <v>1</v>
      </c>
      <c r="BH1797" s="1" t="b">
        <v>0</v>
      </c>
      <c r="BJ1797" s="1" t="str">
        <f t="shared" si="813"/>
        <v>FALSE</v>
      </c>
      <c r="BK1797" s="1" t="s">
        <v>77</v>
      </c>
      <c r="BL1797" t="str">
        <f t="shared" si="814"/>
        <v>TRUE</v>
      </c>
      <c r="BM1797" s="1" t="b">
        <v>0</v>
      </c>
      <c r="BN1797" s="1" t="b">
        <v>0</v>
      </c>
      <c r="BO1797" s="1">
        <f t="shared" si="818"/>
        <v>12</v>
      </c>
      <c r="BP1797" s="1" t="s">
        <v>7227</v>
      </c>
      <c r="BQ1797" s="1" cm="1">
        <f t="array" ref="BQ1797">_xlfn.IFS(BP1797="None Known",0, LEN(BP1797)&gt;500, 5,LEN(BP1797)&gt;400, 4, LEN(BP1797)&gt;300, 3, LEN(BP1797)&gt;200, 2, LEN(BP1797)&gt;1, 1)</f>
        <v>4</v>
      </c>
      <c r="BR1797" s="1" t="s">
        <v>7228</v>
      </c>
      <c r="BS1797" s="1">
        <v>2</v>
      </c>
      <c r="BT1797" s="1" t="s">
        <v>7229</v>
      </c>
      <c r="BU1797" s="1">
        <v>2</v>
      </c>
      <c r="BV1797" s="1" t="s">
        <v>7230</v>
      </c>
      <c r="BW1797" s="1" t="s">
        <v>7231</v>
      </c>
      <c r="BX1797" s="1"/>
      <c r="BY1797" t="str">
        <f>_xlfn.XLOOKUP($B1797,Img_lookup!A:A,Img_lookup!B:B, "Not available")</f>
        <v>c3689526-609f-460c-b3df-a2e5ddeb1759</v>
      </c>
      <c r="BZ1797" t="str">
        <f>_xlfn.XLOOKUP($B1797,Img_lookup!A:A,Img_lookup!C:C, "Not available")</f>
        <v>Sambucus-Ebulus-Ripe-Fruits_Black-Berries__IMG_5466</v>
      </c>
      <c r="CA1797" t="str">
        <f>_xlfn.XLOOKUP($B1797,Img_lookup!A:A,Img_lookup!D:D, "Not available")</f>
        <v>Public Domain Photos</v>
      </c>
      <c r="CB1797" t="str">
        <f>_xlfn.XLOOKUP($B1797,Img_lookup!A:A,Img_lookup!E:E, "https://imgur.com/aT5wafe")</f>
        <v>https://api.openverse.engineering/v1/images/c3689526-609f-460c-b3df-a2e5ddeb1759/thumb/</v>
      </c>
    </row>
    <row r="1798" spans="1:80" ht="409.6" x14ac:dyDescent="0.15">
      <c r="A1798" s="1" t="s">
        <v>628</v>
      </c>
      <c r="B1798" s="1" t="s">
        <v>15811</v>
      </c>
      <c r="C1798" s="1" t="s">
        <v>14487</v>
      </c>
      <c r="E1798" s="1" t="s">
        <v>195</v>
      </c>
      <c r="F1798" s="1" t="s">
        <v>22</v>
      </c>
      <c r="G1798" s="1" t="s">
        <v>22</v>
      </c>
      <c r="H1798" s="11" t="str">
        <f t="shared" ref="H1798:H1861" si="820">IF(ISNUMBER(SEARCH("/",$F1798)),$F1798,IF(ISNUMBER(SEARCH("Annual",$F1798)),"Annual","Perennial"))</f>
        <v>Perennial</v>
      </c>
      <c r="I1798" s="1" t="s">
        <v>17107</v>
      </c>
      <c r="L1798" t="e" cm="1">
        <f t="array" ref="L1798">_xlfn.IFS(J1798+K1798="", "Unknown", J1798+K1798&gt;3, "Large", J1798+K1798&gt;0.5, "Medium", J1798+K1798&gt;0, "Small")</f>
        <v>#N/A</v>
      </c>
      <c r="N1798" cm="1">
        <f t="array" ref="N1798">IF($M1798="",INDEX($M$2:$M$2176,MATCH(1,INDEX(($A$2:$A$2176=$A1798)*($M$2:$M$2176&lt;&gt;""),0),0)),$M1798)</f>
        <v>5</v>
      </c>
      <c r="O1798" s="2" t="str">
        <f t="shared" si="815"/>
        <v>Seasonal outdoors</v>
      </c>
      <c r="P1798" s="1" t="s">
        <v>15812</v>
      </c>
      <c r="R1798" t="str">
        <f t="shared" si="819"/>
        <v>Medium</v>
      </c>
      <c r="W1798"/>
      <c r="AF1798" s="16" t="s">
        <v>24197</v>
      </c>
      <c r="AG1798" s="1" t="str">
        <f t="shared" si="805"/>
        <v xml:space="preserve">Seed </v>
      </c>
      <c r="AH1798"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798" s="1" t="s">
        <v>15813</v>
      </c>
      <c r="AJ1798" s="1" t="s">
        <v>53</v>
      </c>
      <c r="AK1798" s="1" t="s">
        <v>17104</v>
      </c>
      <c r="AL1798" s="1" t="str">
        <f t="shared" si="816"/>
        <v>Unscented</v>
      </c>
      <c r="AM1798" s="1" t="b">
        <v>0</v>
      </c>
      <c r="AN1798" s="1" t="b">
        <v>1</v>
      </c>
      <c r="AO1798" s="1" t="b">
        <v>0</v>
      </c>
      <c r="AP1798" s="5" t="s">
        <v>28</v>
      </c>
      <c r="AQ1798" s="5" t="str">
        <f t="shared" si="807"/>
        <v>Light, Medium, Heavy</v>
      </c>
      <c r="AR1798" s="1" t="s">
        <v>10</v>
      </c>
      <c r="AS1798" s="1" t="str">
        <f t="shared" si="817"/>
        <v>None, Partial</v>
      </c>
      <c r="AT1798" s="1" t="str">
        <f t="shared" si="808"/>
        <v>Partial, Full</v>
      </c>
      <c r="AU1798" s="1" t="s">
        <v>29</v>
      </c>
      <c r="AV1798" s="1" t="str">
        <f t="shared" si="809"/>
        <v>Moist</v>
      </c>
      <c r="AW1798" s="1" t="s">
        <v>12</v>
      </c>
      <c r="AX1798" s="1" t="str">
        <f t="shared" si="810"/>
        <v>Acid, Neutral, Alkaline</v>
      </c>
      <c r="AY1798" s="1" t="b">
        <v>0</v>
      </c>
      <c r="AZ1798" s="1" t="b">
        <v>0</v>
      </c>
      <c r="BA1798" s="1" t="b">
        <v>0</v>
      </c>
      <c r="BB1798" s="1" t="s">
        <v>275</v>
      </c>
      <c r="BC1798" t="str">
        <f t="shared" si="811"/>
        <v>TRUE</v>
      </c>
      <c r="BD1798" s="1" t="s">
        <v>77</v>
      </c>
      <c r="BE1798" t="str">
        <f t="shared" si="812"/>
        <v>TRUE</v>
      </c>
      <c r="BF1798" s="1" t="b">
        <v>0</v>
      </c>
      <c r="BG1798" s="1" t="b">
        <v>0</v>
      </c>
      <c r="BH1798" s="1" t="b">
        <v>0</v>
      </c>
      <c r="BJ1798" s="1" t="str">
        <f t="shared" si="813"/>
        <v>FALSE</v>
      </c>
      <c r="BL1798" t="str">
        <f t="shared" si="814"/>
        <v>FALSE</v>
      </c>
      <c r="BM1798" s="1" t="b">
        <v>0</v>
      </c>
      <c r="BN1798" s="1" t="b">
        <v>0</v>
      </c>
      <c r="BO1798" s="1">
        <f t="shared" si="818"/>
        <v>8</v>
      </c>
      <c r="BP1798" s="1" t="s">
        <v>31</v>
      </c>
      <c r="BQ1798" s="1" cm="1">
        <f t="array" ref="BQ1798">_xlfn.IFS(BP1798="None Known",0, LEN(BP1798)&gt;500, 5,LEN(BP1798)&gt;400, 4, LEN(BP1798)&gt;300, 3, LEN(BP1798)&gt;200, 2, LEN(BP1798)&gt;1, 1)</f>
        <v>0</v>
      </c>
      <c r="BR1798" s="1" t="s">
        <v>15814</v>
      </c>
      <c r="BS1798" s="1">
        <v>2</v>
      </c>
      <c r="BT1798" s="1" t="s">
        <v>15815</v>
      </c>
      <c r="BU1798" s="1">
        <v>2</v>
      </c>
      <c r="BV1798" s="1" t="s">
        <v>2544</v>
      </c>
      <c r="BW1798" s="1" t="s">
        <v>1250</v>
      </c>
      <c r="BX1798" s="1"/>
      <c r="BY1798" t="str">
        <f>_xlfn.XLOOKUP($B1798,Img_lookup!A:A,Img_lookup!B:B, "Not available")</f>
        <v>7b4ddf60-604e-46e4-9262-723e1ed7c6dc</v>
      </c>
      <c r="BZ1798" t="str">
        <f>_xlfn.XLOOKUP($B1798,Img_lookup!A:A,Img_lookup!C:C, "Not available")</f>
        <v>Sambucus javanica</v>
      </c>
      <c r="CA1798" t="str">
        <f>_xlfn.XLOOKUP($B1798,Img_lookup!A:A,Img_lookup!D:D, "Not available")</f>
        <v>Dick Culbert</v>
      </c>
      <c r="CB1798" t="str">
        <f>_xlfn.XLOOKUP($B1798,Img_lookup!A:A,Img_lookup!E:E, "https://imgur.com/aT5wafe")</f>
        <v>https://api.openverse.engineering/v1/images/7b4ddf60-604e-46e4-9262-723e1ed7c6dc/thumb/</v>
      </c>
    </row>
    <row r="1799" spans="1:80" ht="409.6" x14ac:dyDescent="0.15">
      <c r="A1799" s="1" t="s">
        <v>628</v>
      </c>
      <c r="B1799" s="1" t="s">
        <v>5467</v>
      </c>
      <c r="C1799" s="1" t="s">
        <v>5468</v>
      </c>
      <c r="D1799" s="1" t="s">
        <v>5469</v>
      </c>
      <c r="E1799" s="1" t="s">
        <v>5470</v>
      </c>
      <c r="F1799" s="1" t="s">
        <v>22</v>
      </c>
      <c r="G1799" s="1" t="s">
        <v>22</v>
      </c>
      <c r="H1799" s="11" t="str">
        <f t="shared" si="820"/>
        <v>Perennial</v>
      </c>
      <c r="I1799" s="1" t="s">
        <v>17107</v>
      </c>
      <c r="J1799" s="1">
        <v>1</v>
      </c>
      <c r="L1799" t="str" cm="1">
        <f t="array" ref="L1799">_xlfn.IFS(J1799+K1799="", "Unknown", J1799+K1799&gt;3, "Large", J1799+K1799&gt;0.5, "Medium", J1799+K1799&gt;0, "Small")</f>
        <v>Medium</v>
      </c>
      <c r="N1799" cm="1">
        <f t="array" ref="N1799">IF($M1799="",INDEX($M$2:$M$2176,MATCH(1,INDEX(($A$2:$A$2176=$A1799)*($M$2:$M$2176&lt;&gt;""),0),0)),$M1799)</f>
        <v>5</v>
      </c>
      <c r="O1799" s="2" t="str">
        <f t="shared" si="815"/>
        <v>Seasonal outdoors</v>
      </c>
      <c r="P1799" s="1" t="s">
        <v>5471</v>
      </c>
      <c r="R1799" t="str">
        <f t="shared" si="819"/>
        <v>Medium</v>
      </c>
      <c r="T1799" s="1"/>
      <c r="U1799" s="1"/>
      <c r="V1799" s="1" t="s">
        <v>96</v>
      </c>
      <c r="W1799" s="6" t="str">
        <f>IF(ISNUMBER(SEARCH("-",V1799)),TRIM(LEFT(V1799,FIND("-",V1799)-1)),V1799)</f>
        <v>5</v>
      </c>
      <c r="X1799" t="str">
        <f>IF(W1799="1", "January", IF(W1799="2", "February", IF(W1799="3", "March", IF(W1799="4", "April", IF(W1799="5", "May", IF(W1799="6", "June", IF(W1799="7", "July", IF(W1799="8", "August", IF(W1799="9", "September", IF(W1799="10", "October", IF(W1799="11", "November", IF(W1799="12", "December", "Other"))))))))))))</f>
        <v>May</v>
      </c>
      <c r="Y1799" s="2" t="str">
        <f>IF(ISNUMBER(SEARCH("-",V1799)),TRIM(RIGHT(V1799,LEN(V1799)-SEARCH("-",V1799))),V1799)</f>
        <v>6</v>
      </c>
      <c r="Z1799" s="2" t="str">
        <f>IF(Y1799="1", "January", IF(Y1799="2", "February", IF(Y1799="3", "March", IF(Y1799="4", "April", IF(Y1799="5", "May", IF(Y1799="6", "June", IF(Y1799="7", "July", IF(Y1799="8", "August", IF(Y1799="9", "September", IF(Y1799="10", "October", IF(Y1799="11", "November", IF(Y1799="12", "December", "Other"))))))))))))</f>
        <v>June</v>
      </c>
      <c r="AF1799" s="16" t="s">
        <v>24193</v>
      </c>
      <c r="AG1799" s="1" t="str">
        <f t="shared" si="805"/>
        <v xml:space="preserve">Seed </v>
      </c>
      <c r="AH1799"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799" s="1" t="s">
        <v>5472</v>
      </c>
      <c r="AJ1799" s="1" t="s">
        <v>53</v>
      </c>
      <c r="AK1799" s="1" t="s">
        <v>17104</v>
      </c>
      <c r="AL1799" s="1" t="str">
        <f t="shared" si="816"/>
        <v>Unscented</v>
      </c>
      <c r="AM1799" s="1" t="b">
        <v>0</v>
      </c>
      <c r="AN1799" s="1" t="b">
        <v>1</v>
      </c>
      <c r="AO1799" s="1" t="b">
        <v>0</v>
      </c>
      <c r="AP1799" s="5" t="s">
        <v>28</v>
      </c>
      <c r="AQ1799" s="5" t="str">
        <f t="shared" si="807"/>
        <v>Light, Medium, Heavy</v>
      </c>
      <c r="AR1799" s="1" t="s">
        <v>10</v>
      </c>
      <c r="AS1799" s="1" t="str">
        <f t="shared" si="817"/>
        <v>None, Partial</v>
      </c>
      <c r="AT1799" s="1" t="str">
        <f t="shared" si="808"/>
        <v>Partial, Full</v>
      </c>
      <c r="AU1799" s="1" t="s">
        <v>29</v>
      </c>
      <c r="AV1799" s="1" t="str">
        <f t="shared" si="809"/>
        <v>Moist</v>
      </c>
      <c r="AW1799" s="1" t="s">
        <v>12</v>
      </c>
      <c r="AX1799" s="1" t="str">
        <f t="shared" si="810"/>
        <v>Acid, Neutral, Alkaline</v>
      </c>
      <c r="AY1799" s="1" t="b">
        <v>0</v>
      </c>
      <c r="AZ1799" s="1" t="b">
        <v>0</v>
      </c>
      <c r="BA1799" s="1" t="b">
        <v>0</v>
      </c>
      <c r="BB1799" s="1" t="s">
        <v>275</v>
      </c>
      <c r="BC1799" t="str">
        <f t="shared" si="811"/>
        <v>TRUE</v>
      </c>
      <c r="BD1799" s="1" t="s">
        <v>77</v>
      </c>
      <c r="BE1799" t="str">
        <f t="shared" si="812"/>
        <v>TRUE</v>
      </c>
      <c r="BF1799" s="1" t="b">
        <v>0</v>
      </c>
      <c r="BG1799" s="1" t="b">
        <v>0</v>
      </c>
      <c r="BH1799" s="1" t="b">
        <v>0</v>
      </c>
      <c r="BJ1799" s="1" t="str">
        <f t="shared" si="813"/>
        <v>FALSE</v>
      </c>
      <c r="BL1799" t="str">
        <f t="shared" si="814"/>
        <v>FALSE</v>
      </c>
      <c r="BM1799" s="1" t="b">
        <v>0</v>
      </c>
      <c r="BN1799" s="1" t="b">
        <v>0</v>
      </c>
      <c r="BO1799" s="1">
        <f t="shared" si="818"/>
        <v>8</v>
      </c>
      <c r="BP1799" s="1" t="s">
        <v>5473</v>
      </c>
      <c r="BQ1799" s="1" cm="1">
        <f t="array" ref="BQ1799">_xlfn.IFS(BP1799="None Known",0, LEN(BP1799)&gt;500, 5,LEN(BP1799)&gt;400, 4, LEN(BP1799)&gt;300, 3, LEN(BP1799)&gt;200, 2, LEN(BP1799)&gt;1, 1)</f>
        <v>1</v>
      </c>
      <c r="BR1799" s="1" t="s">
        <v>5474</v>
      </c>
      <c r="BS1799" s="1">
        <v>2</v>
      </c>
      <c r="BT1799" s="1" t="s">
        <v>5475</v>
      </c>
      <c r="BU1799" s="1">
        <v>1</v>
      </c>
      <c r="BV1799" s="1" t="s">
        <v>5476</v>
      </c>
      <c r="BW1799" s="1" t="s">
        <v>1250</v>
      </c>
      <c r="BX1799" s="1"/>
      <c r="BY1799" t="str">
        <f>_xlfn.XLOOKUP($B1799,Img_lookup!A:A,Img_lookup!B:B, "Not available")</f>
        <v>ae9a72f1-310f-4b27-a4ed-c82b10503d62</v>
      </c>
      <c r="BZ1799" t="str">
        <f>_xlfn.XLOOKUP($B1799,Img_lookup!A:A,Img_lookup!C:C, "Not available")</f>
        <v>Sambucus mexicana on Robinson Crusoe Island</v>
      </c>
      <c r="CA1799" t="str">
        <f>_xlfn.XLOOKUP($B1799,Img_lookup!A:A,Img_lookup!D:D, "Not available")</f>
        <v>Ashley Basil</v>
      </c>
      <c r="CB1799" t="str">
        <f>_xlfn.XLOOKUP($B1799,Img_lookup!A:A,Img_lookup!E:E, "https://imgur.com/aT5wafe")</f>
        <v>https://api.openverse.engineering/v1/images/ae9a72f1-310f-4b27-a4ed-c82b10503d62/thumb/</v>
      </c>
    </row>
    <row r="1800" spans="1:80" ht="409.6" x14ac:dyDescent="0.15">
      <c r="A1800" s="1" t="s">
        <v>628</v>
      </c>
      <c r="B1800" s="1" t="s">
        <v>4175</v>
      </c>
      <c r="C1800" s="1" t="s">
        <v>4176</v>
      </c>
      <c r="E1800" s="1" t="s">
        <v>4177</v>
      </c>
      <c r="F1800" s="1" t="s">
        <v>22</v>
      </c>
      <c r="G1800" s="1" t="s">
        <v>22</v>
      </c>
      <c r="H1800" s="11" t="str">
        <f t="shared" si="820"/>
        <v>Perennial</v>
      </c>
      <c r="I1800" s="1" t="s">
        <v>17107</v>
      </c>
      <c r="J1800" s="1">
        <v>6</v>
      </c>
      <c r="K1800" s="1">
        <v>6</v>
      </c>
      <c r="L1800" t="str" cm="1">
        <f t="array" ref="L1800">_xlfn.IFS(J1800+K1800="", "Unknown", J1800+K1800&gt;3, "Large", J1800+K1800&gt;0.5, "Medium", J1800+K1800&gt;0, "Small")</f>
        <v>Large</v>
      </c>
      <c r="M1800" s="1">
        <v>5</v>
      </c>
      <c r="N1800" cm="1">
        <f t="array" ref="N1800">IF($M1800="",INDEX($M$2:$M$2176,MATCH(1,INDEX(($A$2:$A$2176=$A1800)*($M$2:$M$2176&lt;&gt;""),0),0)),$M1800)</f>
        <v>5</v>
      </c>
      <c r="O1800" s="2" t="str">
        <f t="shared" si="815"/>
        <v>Seasonal outdoors</v>
      </c>
      <c r="P1800" s="1" t="s">
        <v>4178</v>
      </c>
      <c r="Q1800" s="1" t="s">
        <v>17109</v>
      </c>
      <c r="R1800" t="str">
        <f t="shared" si="819"/>
        <v>Fast</v>
      </c>
      <c r="S1800" s="1" t="s">
        <v>1489</v>
      </c>
      <c r="T1800" s="1" t="str">
        <f>LEFT(S1800,FIND("-",S1800)-1)</f>
        <v xml:space="preserve">3 </v>
      </c>
      <c r="U1800" s="1" t="str">
        <f>RIGHT(S1800,FIND("-",S1800)-1)</f>
        <v>11</v>
      </c>
      <c r="V1800" s="1" t="s">
        <v>307</v>
      </c>
      <c r="W1800" s="6" t="str">
        <f>IF(ISNUMBER(SEARCH("-",V1800)),TRIM(LEFT(V1800,FIND("-",V1800)-1)),V1800)</f>
        <v>6</v>
      </c>
      <c r="X1800" t="str">
        <f>IF(W1800="1", "January", IF(W1800="2", "February", IF(W1800="3", "March", IF(W1800="4", "April", IF(W1800="5", "May", IF(W1800="6", "June", IF(W1800="7", "July", IF(W1800="8", "August", IF(W1800="9", "September", IF(W1800="10", "October", IF(W1800="11", "November", IF(W1800="12", "December", "Other"))))))))))))</f>
        <v>June</v>
      </c>
      <c r="Y1800" s="2" t="str">
        <f>IF(ISNUMBER(SEARCH("-",V1800)),TRIM(RIGHT(V1800,LEN(V1800)-SEARCH("-",V1800))),V1800)</f>
        <v>7</v>
      </c>
      <c r="Z1800" s="2" t="str">
        <f>IF(Y1800="1", "January", IF(Y1800="2", "February", IF(Y1800="3", "March", IF(Y1800="4", "April", IF(Y1800="5", "May", IF(Y1800="6", "June", IF(Y1800="7", "July", IF(Y1800="8", "August", IF(Y1800="9", "September", IF(Y1800="10", "October", IF(Y1800="11", "November", IF(Y1800="12", "December", "Other"))))))))))))</f>
        <v>July</v>
      </c>
      <c r="AA1800" s="1" t="s">
        <v>427</v>
      </c>
      <c r="AB1800" s="1" t="str">
        <f>IF(ISNUMBER(SEARCH("-",AA1800)),TRIM(LEFT(AA1800,FIND("-",AA1800)-1)),AA1800)</f>
        <v>8</v>
      </c>
      <c r="AC1800" s="1" t="str">
        <f>IF(AB1800="1", "January", IF(AB1800="2", "February", IF(AB1800="3", "March", IF(AB1800="4", "April", IF(AB1800="5", "May", IF(AB1800="6", "June", IF(AB1800="7", "July", IF(AB1800="8", "August", IF(AB1800="9", "September", IF(AB1800="10", "October", IF(AB1800="11", "November", IF(AB1800="12", "December", "Other"))))))))))))</f>
        <v>August</v>
      </c>
      <c r="AD1800" s="1" t="str">
        <f>IF(ISNUMBER(SEARCH("-",AA1800)),TRIM(RIGHT(AA1800,LEN(AA1800)-SEARCH("-",AA1800))),AA1800)</f>
        <v>9</v>
      </c>
      <c r="AE1800" s="1" t="str">
        <f>IF(AD1800="1", "January", IF(AD1800="2", "February", IF(AD1800="3", "March", IF(AD1800="4", "April", IF(AD1800="5", "May", IF(AD1800="6", "June", IF(AD1800="7", "July", IF(AD1800="8", "August", IF(AD1800="9", "September", IF(AD1800="10", "October", IF(AD1800="11", "November", IF(AD1800="12", "December", "Other"))))))))))))</f>
        <v>September</v>
      </c>
      <c r="AF1800" s="16" t="s">
        <v>24194</v>
      </c>
      <c r="AG1800" s="1" t="str">
        <f t="shared" si="805"/>
        <v xml:space="preserve">Seed </v>
      </c>
      <c r="AH1800"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I1800" s="1" t="s">
        <v>4179</v>
      </c>
      <c r="AJ1800" s="1" t="s">
        <v>53</v>
      </c>
      <c r="AK1800" s="1" t="s">
        <v>17104</v>
      </c>
      <c r="AL1800" s="1" t="str">
        <f t="shared" si="816"/>
        <v>Scented</v>
      </c>
      <c r="AM1800" s="1" t="b">
        <v>1</v>
      </c>
      <c r="AN1800" s="1" t="b">
        <v>1</v>
      </c>
      <c r="AO1800" s="1" t="b">
        <v>0</v>
      </c>
      <c r="AP1800" s="5" t="s">
        <v>28</v>
      </c>
      <c r="AQ1800" s="5" t="str">
        <f t="shared" si="807"/>
        <v>Light, Medium, Heavy</v>
      </c>
      <c r="AR1800" s="1" t="s">
        <v>10</v>
      </c>
      <c r="AS1800" s="1" t="str">
        <f t="shared" si="817"/>
        <v>None, Partial</v>
      </c>
      <c r="AT1800" s="1" t="str">
        <f t="shared" si="808"/>
        <v>Partial, Full</v>
      </c>
      <c r="AU1800" s="1" t="s">
        <v>29</v>
      </c>
      <c r="AV1800" s="1" t="str">
        <f t="shared" si="809"/>
        <v>Moist</v>
      </c>
      <c r="AW1800" s="1" t="s">
        <v>12</v>
      </c>
      <c r="AX1800" s="1" t="str">
        <f t="shared" si="810"/>
        <v>Acid, Neutral, Alkaline</v>
      </c>
      <c r="AY1800" s="1" t="b">
        <v>0</v>
      </c>
      <c r="AZ1800" s="1" t="b">
        <v>1</v>
      </c>
      <c r="BA1800" s="1" t="b">
        <v>0</v>
      </c>
      <c r="BB1800" s="1" t="s">
        <v>29</v>
      </c>
      <c r="BC1800" t="str">
        <f t="shared" si="811"/>
        <v>TRUE</v>
      </c>
      <c r="BD1800" s="1" t="s">
        <v>77</v>
      </c>
      <c r="BE1800" t="str">
        <f t="shared" si="812"/>
        <v>TRUE</v>
      </c>
      <c r="BF1800" s="1" t="b">
        <v>0</v>
      </c>
      <c r="BG1800" s="1" t="b">
        <v>1</v>
      </c>
      <c r="BH1800" s="1" t="b">
        <v>0</v>
      </c>
      <c r="BI1800" s="1" t="s">
        <v>30</v>
      </c>
      <c r="BJ1800" s="1" t="str">
        <f t="shared" si="813"/>
        <v>FALSE</v>
      </c>
      <c r="BL1800" t="str">
        <f t="shared" si="814"/>
        <v>FALSE</v>
      </c>
      <c r="BM1800" s="1" t="b">
        <v>0</v>
      </c>
      <c r="BN1800" s="1" t="b">
        <v>1</v>
      </c>
      <c r="BO1800" s="1">
        <f t="shared" si="818"/>
        <v>20</v>
      </c>
      <c r="BP1800" s="1" t="s">
        <v>4180</v>
      </c>
      <c r="BQ1800" s="1" cm="1">
        <f t="array" ref="BQ1800">_xlfn.IFS(BP1800="None Known",0, LEN(BP1800)&gt;500, 5,LEN(BP1800)&gt;400, 4, LEN(BP1800)&gt;300, 3, LEN(BP1800)&gt;200, 2, LEN(BP1800)&gt;1, 1)</f>
        <v>5</v>
      </c>
      <c r="BR1800" s="1" t="s">
        <v>4181</v>
      </c>
      <c r="BS1800" s="1">
        <v>4</v>
      </c>
      <c r="BT1800" s="1" t="s">
        <v>4182</v>
      </c>
      <c r="BU1800" s="1">
        <v>3</v>
      </c>
      <c r="BV1800" s="1" t="s">
        <v>4183</v>
      </c>
      <c r="BW1800" s="1" t="s">
        <v>4184</v>
      </c>
      <c r="BX1800" s="1"/>
      <c r="BY1800" t="str">
        <f>_xlfn.XLOOKUP($B1800,Img_lookup!A:A,Img_lookup!B:B, "Not available")</f>
        <v>d875c3a3-3893-4b76-8eac-6537dca70377</v>
      </c>
      <c r="BZ1800" t="str">
        <f>_xlfn.XLOOKUP($B1800,Img_lookup!A:A,Img_lookup!C:C, "Not available")</f>
        <v>Sambucus nigra inflorescence - ◊™◊§◊®◊ó◊™ ◊°◊û◊ë◊ï◊ß ◊©◊ó◊ï◊®</v>
      </c>
      <c r="CA1800" t="str">
        <f>_xlfn.XLOOKUP($B1800,Img_lookup!A:A,Img_lookup!D:D, "Not available")</f>
        <v>Eran Finkle</v>
      </c>
      <c r="CB1800" t="str">
        <f>_xlfn.XLOOKUP($B1800,Img_lookup!A:A,Img_lookup!E:E, "https://imgur.com/aT5wafe")</f>
        <v>https://api.openverse.engineering/v1/images/d875c3a3-3893-4b76-8eac-6537dca70377/thumb/</v>
      </c>
    </row>
    <row r="1801" spans="1:80" ht="409.6" x14ac:dyDescent="0.15">
      <c r="A1801" s="1" t="s">
        <v>628</v>
      </c>
      <c r="B1801" s="1" t="s">
        <v>1241</v>
      </c>
      <c r="C1801" s="1" t="s">
        <v>1242</v>
      </c>
      <c r="D1801" s="1" t="s">
        <v>1243</v>
      </c>
      <c r="E1801" s="1" t="s">
        <v>1244</v>
      </c>
      <c r="F1801" s="1" t="s">
        <v>22</v>
      </c>
      <c r="G1801" s="1" t="s">
        <v>22</v>
      </c>
      <c r="H1801" s="11" t="str">
        <f t="shared" si="820"/>
        <v>Perennial</v>
      </c>
      <c r="I1801" s="1" t="s">
        <v>17107</v>
      </c>
      <c r="J1801" s="1">
        <v>4</v>
      </c>
      <c r="L1801" t="str" cm="1">
        <f t="array" ref="L1801">_xlfn.IFS(J1801+K1801="", "Unknown", J1801+K1801&gt;3, "Large", J1801+K1801&gt;0.5, "Medium", J1801+K1801&gt;0, "Small")</f>
        <v>Large</v>
      </c>
      <c r="M1801" s="1">
        <v>4</v>
      </c>
      <c r="N1801" cm="1">
        <f t="array" ref="N1801">IF($M1801="",INDEX($M$2:$M$2176,MATCH(1,INDEX(($A$2:$A$2176=$A1801)*($M$2:$M$2176&lt;&gt;""),0),0)),$M1801)</f>
        <v>4</v>
      </c>
      <c r="O1801" s="2" t="str">
        <f t="shared" si="815"/>
        <v>Hardy to cold</v>
      </c>
      <c r="P1801" s="1" t="s">
        <v>1245</v>
      </c>
      <c r="R1801" t="str">
        <f t="shared" si="819"/>
        <v>Medium</v>
      </c>
      <c r="T1801" s="1"/>
      <c r="U1801" s="1"/>
      <c r="V1801" s="1" t="s">
        <v>307</v>
      </c>
      <c r="W1801" s="6" t="str">
        <f>IF(ISNUMBER(SEARCH("-",V1801)),TRIM(LEFT(V1801,FIND("-",V1801)-1)),V1801)</f>
        <v>6</v>
      </c>
      <c r="X1801" t="str">
        <f>IF(W1801="1", "January", IF(W1801="2", "February", IF(W1801="3", "March", IF(W1801="4", "April", IF(W1801="5", "May", IF(W1801="6", "June", IF(W1801="7", "July", IF(W1801="8", "August", IF(W1801="9", "September", IF(W1801="10", "October", IF(W1801="11", "November", IF(W1801="12", "December", "Other"))))))))))))</f>
        <v>June</v>
      </c>
      <c r="Y1801" s="2" t="str">
        <f>IF(ISNUMBER(SEARCH("-",V1801)),TRIM(RIGHT(V1801,LEN(V1801)-SEARCH("-",V1801))),V1801)</f>
        <v>7</v>
      </c>
      <c r="Z1801" s="2" t="str">
        <f>IF(Y1801="1", "January", IF(Y1801="2", "February", IF(Y1801="3", "March", IF(Y1801="4", "April", IF(Y1801="5", "May", IF(Y1801="6", "June", IF(Y1801="7", "July", IF(Y1801="8", "August", IF(Y1801="9", "September", IF(Y1801="10", "October", IF(Y1801="11", "November", IF(Y1801="12", "December", "Other"))))))))))))</f>
        <v>July</v>
      </c>
      <c r="AF1801" s="16" t="s">
        <v>24197</v>
      </c>
      <c r="AG1801" s="1" t="str">
        <f t="shared" si="805"/>
        <v xml:space="preserve">Seed </v>
      </c>
      <c r="AH1801"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801" s="1" t="s">
        <v>1246</v>
      </c>
      <c r="AJ1801" s="1" t="s">
        <v>53</v>
      </c>
      <c r="AK1801" s="1" t="s">
        <v>17104</v>
      </c>
      <c r="AL1801" s="1" t="str">
        <f t="shared" si="816"/>
        <v>Unscented</v>
      </c>
      <c r="AM1801" s="1" t="b">
        <v>0</v>
      </c>
      <c r="AN1801" s="1" t="b">
        <v>1</v>
      </c>
      <c r="AO1801" s="1" t="b">
        <v>0</v>
      </c>
      <c r="AP1801" s="5" t="s">
        <v>28</v>
      </c>
      <c r="AQ1801" s="5" t="str">
        <f t="shared" si="807"/>
        <v>Light, Medium, Heavy</v>
      </c>
      <c r="AR1801" s="1" t="s">
        <v>10</v>
      </c>
      <c r="AS1801" s="1" t="str">
        <f t="shared" si="817"/>
        <v>None, Partial</v>
      </c>
      <c r="AT1801" s="1" t="str">
        <f t="shared" si="808"/>
        <v>Partial, Full</v>
      </c>
      <c r="AU1801" s="1" t="s">
        <v>29</v>
      </c>
      <c r="AV1801" s="1" t="str">
        <f t="shared" si="809"/>
        <v>Moist</v>
      </c>
      <c r="AW1801" s="1" t="s">
        <v>12</v>
      </c>
      <c r="AX1801" s="1" t="str">
        <f t="shared" si="810"/>
        <v>Acid, Neutral, Alkaline</v>
      </c>
      <c r="AY1801" s="1" t="b">
        <v>0</v>
      </c>
      <c r="AZ1801" s="1" t="b">
        <v>0</v>
      </c>
      <c r="BA1801" s="1" t="b">
        <v>0</v>
      </c>
      <c r="BB1801" s="1" t="s">
        <v>275</v>
      </c>
      <c r="BC1801" t="str">
        <f t="shared" si="811"/>
        <v>TRUE</v>
      </c>
      <c r="BD1801" s="1" t="s">
        <v>77</v>
      </c>
      <c r="BE1801" t="str">
        <f t="shared" si="812"/>
        <v>TRUE</v>
      </c>
      <c r="BF1801" s="1" t="b">
        <v>0</v>
      </c>
      <c r="BG1801" s="1" t="b">
        <v>1</v>
      </c>
      <c r="BH1801" s="1" t="b">
        <v>0</v>
      </c>
      <c r="BJ1801" s="1" t="str">
        <f t="shared" si="813"/>
        <v>FALSE</v>
      </c>
      <c r="BL1801" t="str">
        <f t="shared" si="814"/>
        <v>FALSE</v>
      </c>
      <c r="BM1801" s="1" t="b">
        <v>0</v>
      </c>
      <c r="BN1801" s="1" t="b">
        <v>0</v>
      </c>
      <c r="BO1801" s="1">
        <f t="shared" si="818"/>
        <v>11</v>
      </c>
      <c r="BP1801" s="1" t="s">
        <v>1247</v>
      </c>
      <c r="BQ1801" s="1" cm="1">
        <f t="array" ref="BQ1801">_xlfn.IFS(BP1801="None Known",0, LEN(BP1801)&gt;500, 5,LEN(BP1801)&gt;400, 4, LEN(BP1801)&gt;300, 3, LEN(BP1801)&gt;200, 2, LEN(BP1801)&gt;1, 1)</f>
        <v>1</v>
      </c>
      <c r="BR1801" s="1" t="s">
        <v>1248</v>
      </c>
      <c r="BS1801" s="1">
        <v>3</v>
      </c>
      <c r="BT1801" s="1" t="s">
        <v>1249</v>
      </c>
      <c r="BU1801" s="1">
        <v>1</v>
      </c>
      <c r="BV1801" s="1" t="s">
        <v>465</v>
      </c>
      <c r="BW1801" s="1" t="s">
        <v>1250</v>
      </c>
      <c r="BX1801" s="1"/>
      <c r="BY1801" t="str">
        <f>_xlfn.XLOOKUP($B1801,Img_lookup!A:A,Img_lookup!B:B, "Not available")</f>
        <v>f03cfa60-86f9-46a9-9665-8bf60a1f744d</v>
      </c>
      <c r="BZ1801" t="str">
        <f>_xlfn.XLOOKUP($B1801,Img_lookup!A:A,Img_lookup!C:C, "Not available")</f>
        <v>Sambucus pubens 6</v>
      </c>
      <c r="CA1801" t="str">
        <f>_xlfn.XLOOKUP($B1801,Img_lookup!A:A,Img_lookup!D:D, "Not available")</f>
        <v>Superior National Forest</v>
      </c>
      <c r="CB1801" t="str">
        <f>_xlfn.XLOOKUP($B1801,Img_lookup!A:A,Img_lookup!E:E, "https://imgur.com/aT5wafe")</f>
        <v>https://api.openverse.engineering/v1/images/f03cfa60-86f9-46a9-9665-8bf60a1f744d/thumb/</v>
      </c>
    </row>
    <row r="1802" spans="1:80" ht="409.6" x14ac:dyDescent="0.15">
      <c r="A1802" s="1" t="s">
        <v>628</v>
      </c>
      <c r="B1802" s="1" t="s">
        <v>10081</v>
      </c>
      <c r="C1802" s="1" t="s">
        <v>10082</v>
      </c>
      <c r="E1802" s="1" t="s">
        <v>10083</v>
      </c>
      <c r="F1802" s="1" t="s">
        <v>22</v>
      </c>
      <c r="G1802" s="1" t="s">
        <v>22</v>
      </c>
      <c r="H1802" s="11" t="str">
        <f t="shared" si="820"/>
        <v>Perennial</v>
      </c>
      <c r="I1802" s="1" t="s">
        <v>17107</v>
      </c>
      <c r="J1802" s="1">
        <v>3</v>
      </c>
      <c r="K1802" s="1">
        <v>3</v>
      </c>
      <c r="L1802" t="str" cm="1">
        <f t="array" ref="L1802">_xlfn.IFS(J1802+K1802="", "Unknown", J1802+K1802&gt;3, "Large", J1802+K1802&gt;0.5, "Medium", J1802+K1802&gt;0, "Small")</f>
        <v>Large</v>
      </c>
      <c r="M1802" s="1">
        <v>4</v>
      </c>
      <c r="N1802" cm="1">
        <f t="array" ref="N1802">IF($M1802="",INDEX($M$2:$M$2176,MATCH(1,INDEX(($A$2:$A$2176=$A1802)*($M$2:$M$2176&lt;&gt;""),0),0)),$M1802)</f>
        <v>4</v>
      </c>
      <c r="O1802" s="2" t="str">
        <f t="shared" si="815"/>
        <v>Hardy to cold</v>
      </c>
      <c r="P1802" s="1" t="s">
        <v>10084</v>
      </c>
      <c r="R1802" t="str">
        <f t="shared" si="819"/>
        <v>Medium</v>
      </c>
      <c r="T1802" s="1"/>
      <c r="U1802" s="1"/>
      <c r="V1802" s="1" t="s">
        <v>188</v>
      </c>
      <c r="W1802" s="6" t="str">
        <f>IF(ISNUMBER(SEARCH("-",V1802)),TRIM(LEFT(V1802,FIND("-",V1802)-1)),V1802)</f>
        <v>4</v>
      </c>
      <c r="X1802" t="str">
        <f>IF(W1802="1", "January", IF(W1802="2", "February", IF(W1802="3", "March", IF(W1802="4", "April", IF(W1802="5", "May", IF(W1802="6", "June", IF(W1802="7", "July", IF(W1802="8", "August", IF(W1802="9", "September", IF(W1802="10", "October", IF(W1802="11", "November", IF(W1802="12", "December", "Other"))))))))))))</f>
        <v>April</v>
      </c>
      <c r="Y1802" s="2" t="str">
        <f>IF(ISNUMBER(SEARCH("-",V1802)),TRIM(RIGHT(V1802,LEN(V1802)-SEARCH("-",V1802))),V1802)</f>
        <v>5</v>
      </c>
      <c r="Z1802" s="2" t="str">
        <f>IF(Y1802="1", "January", IF(Y1802="2", "February", IF(Y1802="3", "March", IF(Y1802="4", "April", IF(Y1802="5", "May", IF(Y1802="6", "June", IF(Y1802="7", "July", IF(Y1802="8", "August", IF(Y1802="9", "September", IF(Y1802="10", "October", IF(Y1802="11", "November", IF(Y1802="12", "December", "Other"))))))))))))</f>
        <v>May</v>
      </c>
      <c r="AA1802" s="1" t="s">
        <v>307</v>
      </c>
      <c r="AB1802" s="1" t="str">
        <f>IF(ISNUMBER(SEARCH("-",AA1802)),TRIM(LEFT(AA1802,FIND("-",AA1802)-1)),AA1802)</f>
        <v>6</v>
      </c>
      <c r="AC1802" s="1" t="str">
        <f>IF(AB1802="1", "January", IF(AB1802="2", "February", IF(AB1802="3", "March", IF(AB1802="4", "April", IF(AB1802="5", "May", IF(AB1802="6", "June", IF(AB1802="7", "July", IF(AB1802="8", "August", IF(AB1802="9", "September", IF(AB1802="10", "October", IF(AB1802="11", "November", IF(AB1802="12", "December", "Other"))))))))))))</f>
        <v>June</v>
      </c>
      <c r="AD1802" s="1" t="str">
        <f>IF(ISNUMBER(SEARCH("-",AA1802)),TRIM(RIGHT(AA1802,LEN(AA1802)-SEARCH("-",AA1802))),AA1802)</f>
        <v>7</v>
      </c>
      <c r="AE1802" s="1" t="str">
        <f>IF(AD1802="1", "January", IF(AD1802="2", "February", IF(AD1802="3", "March", IF(AD1802="4", "April", IF(AD1802="5", "May", IF(AD1802="6", "June", IF(AD1802="7", "July", IF(AD1802="8", "August", IF(AD1802="9", "September", IF(AD1802="10", "October", IF(AD1802="11", "November", IF(AD1802="12", "December", "Other"))))))))))))</f>
        <v>July</v>
      </c>
      <c r="AF1802" s="16" t="s">
        <v>24194</v>
      </c>
      <c r="AG1802" s="1" t="str">
        <f t="shared" si="805"/>
        <v xml:space="preserve">Seed </v>
      </c>
      <c r="AH1802"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
Division of suckers in the dormant season.</v>
      </c>
      <c r="AI1802" s="1" t="s">
        <v>10085</v>
      </c>
      <c r="AJ1802" s="1" t="s">
        <v>53</v>
      </c>
      <c r="AK1802" s="1" t="s">
        <v>17104</v>
      </c>
      <c r="AL1802" s="1" t="str">
        <f t="shared" si="816"/>
        <v>Scented</v>
      </c>
      <c r="AM1802" s="1" t="b">
        <v>1</v>
      </c>
      <c r="AN1802" s="1" t="b">
        <v>1</v>
      </c>
      <c r="AO1802" s="1" t="b">
        <v>0</v>
      </c>
      <c r="AP1802" s="5" t="s">
        <v>28</v>
      </c>
      <c r="AQ1802" s="5" t="str">
        <f t="shared" si="807"/>
        <v>Light, Medium, Heavy</v>
      </c>
      <c r="AR1802" s="1" t="s">
        <v>10</v>
      </c>
      <c r="AS1802" s="1" t="str">
        <f t="shared" si="817"/>
        <v>None, Partial</v>
      </c>
      <c r="AT1802" s="1" t="str">
        <f t="shared" si="808"/>
        <v>Partial, Full</v>
      </c>
      <c r="AU1802" s="1" t="s">
        <v>29</v>
      </c>
      <c r="AV1802" s="1" t="str">
        <f t="shared" si="809"/>
        <v>Moist</v>
      </c>
      <c r="AW1802" s="1" t="s">
        <v>12</v>
      </c>
      <c r="AX1802" s="1" t="str">
        <f t="shared" si="810"/>
        <v>Acid, Neutral, Alkaline</v>
      </c>
      <c r="AY1802" s="1" t="b">
        <v>0</v>
      </c>
      <c r="AZ1802" s="1" t="b">
        <v>0</v>
      </c>
      <c r="BA1802" s="1" t="b">
        <v>0</v>
      </c>
      <c r="BB1802" s="1" t="s">
        <v>275</v>
      </c>
      <c r="BC1802" t="str">
        <f t="shared" si="811"/>
        <v>TRUE</v>
      </c>
      <c r="BD1802" s="1" t="s">
        <v>77</v>
      </c>
      <c r="BE1802" t="str">
        <f t="shared" si="812"/>
        <v>TRUE</v>
      </c>
      <c r="BF1802" s="1" t="b">
        <v>0</v>
      </c>
      <c r="BG1802" s="1" t="b">
        <v>1</v>
      </c>
      <c r="BH1802" s="1" t="b">
        <v>0</v>
      </c>
      <c r="BJ1802" s="1" t="str">
        <f t="shared" si="813"/>
        <v>FALSE</v>
      </c>
      <c r="BL1802" t="str">
        <f t="shared" si="814"/>
        <v>FALSE</v>
      </c>
      <c r="BM1802" s="1" t="b">
        <v>0</v>
      </c>
      <c r="BN1802" s="1" t="b">
        <v>0</v>
      </c>
      <c r="BO1802" s="1">
        <f t="shared" si="818"/>
        <v>12</v>
      </c>
      <c r="BP1802" s="1" t="s">
        <v>10086</v>
      </c>
      <c r="BQ1802" s="1" cm="1">
        <f t="array" ref="BQ1802">_xlfn.IFS(BP1802="None Known",0, LEN(BP1802)&gt;500, 5,LEN(BP1802)&gt;400, 4, LEN(BP1802)&gt;300, 3, LEN(BP1802)&gt;200, 2, LEN(BP1802)&gt;1, 1)</f>
        <v>1</v>
      </c>
      <c r="BR1802" s="1" t="s">
        <v>10087</v>
      </c>
      <c r="BS1802" s="1">
        <v>3</v>
      </c>
      <c r="BT1802" s="1" t="s">
        <v>10088</v>
      </c>
      <c r="BU1802" s="1">
        <v>2</v>
      </c>
      <c r="BV1802" s="1" t="s">
        <v>10089</v>
      </c>
      <c r="BW1802" s="1" t="s">
        <v>10090</v>
      </c>
      <c r="BX1802" s="1"/>
      <c r="BY1802" t="str">
        <f>_xlfn.XLOOKUP($B1802,Img_lookup!A:A,Img_lookup!B:B, "Not available")</f>
        <v>4c9b5b38-dae8-4c32-9905-01fff08efaf2</v>
      </c>
      <c r="BZ1802" t="str">
        <f>_xlfn.XLOOKUP($B1802,Img_lookup!A:A,Img_lookup!C:C, "Not available")</f>
        <v>J20170330-0164‚ÄîSambucus racemosa‚ÄîRPBG‚ÄîDxO</v>
      </c>
      <c r="CA1802" t="str">
        <f>_xlfn.XLOOKUP($B1802,Img_lookup!A:A,Img_lookup!D:D, "Not available")</f>
        <v>John Rusk</v>
      </c>
      <c r="CB1802" t="str">
        <f>_xlfn.XLOOKUP($B1802,Img_lookup!A:A,Img_lookup!E:E, "https://imgur.com/aT5wafe")</f>
        <v>https://api.openverse.engineering/v1/images/4c9b5b38-dae8-4c32-9905-01fff08efaf2/thumb/</v>
      </c>
    </row>
    <row r="1803" spans="1:80" ht="409.6" x14ac:dyDescent="0.15">
      <c r="A1803" s="1" t="s">
        <v>628</v>
      </c>
      <c r="B1803" s="1" t="s">
        <v>14421</v>
      </c>
      <c r="E1803" s="1" t="s">
        <v>1126</v>
      </c>
      <c r="F1803" s="1" t="s">
        <v>22</v>
      </c>
      <c r="G1803" s="1" t="s">
        <v>22</v>
      </c>
      <c r="H1803" s="11" t="str">
        <f t="shared" si="820"/>
        <v>Perennial</v>
      </c>
      <c r="I1803" s="1" t="s">
        <v>17107</v>
      </c>
      <c r="J1803" s="1">
        <v>4</v>
      </c>
      <c r="L1803" t="str" cm="1">
        <f t="array" ref="L1803">_xlfn.IFS(J1803+K1803="", "Unknown", J1803+K1803&gt;3, "Large", J1803+K1803&gt;0.5, "Medium", J1803+K1803&gt;0, "Small")</f>
        <v>Large</v>
      </c>
      <c r="M1803" s="1">
        <v>6</v>
      </c>
      <c r="N1803" cm="1">
        <f t="array" ref="N1803">IF($M1803="",INDEX($M$2:$M$2176,MATCH(1,INDEX(($A$2:$A$2176=$A1803)*($M$2:$M$2176&lt;&gt;""),0),0)),$M1803)</f>
        <v>6</v>
      </c>
      <c r="O1803" s="2" t="str">
        <f t="shared" si="815"/>
        <v>Seasonal outdoors</v>
      </c>
      <c r="P1803" s="1" t="s">
        <v>14422</v>
      </c>
      <c r="Q1803" s="1" t="s">
        <v>17110</v>
      </c>
      <c r="R1803" t="str">
        <f t="shared" si="819"/>
        <v>Medium</v>
      </c>
      <c r="T1803" s="1"/>
      <c r="U1803" s="1"/>
      <c r="V1803" s="1">
        <v>5</v>
      </c>
      <c r="W1803" s="6">
        <f>IF(ISNUMBER(SEARCH("-",V1803)),TRIM(LEFT(V1803,FIND("-",V1803)-1)),V1803)</f>
        <v>5</v>
      </c>
      <c r="X1803" t="str">
        <f>IF(W1803=1, "January", IF(W1803=2, "February", IF(W1803=3, "March", IF(W1803=4, "April", IF(W1803=5, "May", IF(W1803=6, "June", IF(W1803=7, "July", IF(W1803=8, "August", IF(W1803=9, "September", IF(W1803=10, "October", IF(W1803=11, "November", IF(W1803=12, "December", "Other"))))))))))))</f>
        <v>May</v>
      </c>
      <c r="AF1803" s="16" t="s">
        <v>24197</v>
      </c>
      <c r="AG1803" s="1" t="str">
        <f t="shared" si="805"/>
        <v xml:space="preserve">Seed </v>
      </c>
      <c r="AH1803"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803" s="1" t="s">
        <v>14423</v>
      </c>
      <c r="AJ1803" s="1" t="s">
        <v>53</v>
      </c>
      <c r="AK1803" s="1" t="s">
        <v>17104</v>
      </c>
      <c r="AL1803" s="1" t="str">
        <f t="shared" si="816"/>
        <v>Unscented</v>
      </c>
      <c r="AM1803" s="1" t="b">
        <v>0</v>
      </c>
      <c r="AN1803" s="1" t="b">
        <v>1</v>
      </c>
      <c r="AO1803" s="1" t="b">
        <v>0</v>
      </c>
      <c r="AP1803" s="5" t="s">
        <v>28</v>
      </c>
      <c r="AQ1803" s="5" t="str">
        <f t="shared" si="807"/>
        <v>Light, Medium, Heavy</v>
      </c>
      <c r="AR1803" s="1" t="s">
        <v>10</v>
      </c>
      <c r="AS1803" s="1" t="str">
        <f t="shared" si="817"/>
        <v>None, Partial</v>
      </c>
      <c r="AT1803" s="1" t="str">
        <f t="shared" si="808"/>
        <v>Partial, Full</v>
      </c>
      <c r="AU1803" s="1" t="s">
        <v>29</v>
      </c>
      <c r="AV1803" s="1" t="str">
        <f t="shared" si="809"/>
        <v>Moist</v>
      </c>
      <c r="AW1803" s="1" t="s">
        <v>12</v>
      </c>
      <c r="AX1803" s="1" t="str">
        <f t="shared" si="810"/>
        <v>Acid, Neutral, Alkaline</v>
      </c>
      <c r="AY1803" s="1" t="b">
        <v>0</v>
      </c>
      <c r="AZ1803" s="1" t="b">
        <v>0</v>
      </c>
      <c r="BA1803" s="1" t="b">
        <v>0</v>
      </c>
      <c r="BB1803" s="1" t="s">
        <v>275</v>
      </c>
      <c r="BC1803" t="str">
        <f t="shared" si="811"/>
        <v>TRUE</v>
      </c>
      <c r="BD1803" s="1" t="s">
        <v>77</v>
      </c>
      <c r="BE1803" t="str">
        <f t="shared" si="812"/>
        <v>TRUE</v>
      </c>
      <c r="BF1803" s="1" t="b">
        <v>0</v>
      </c>
      <c r="BG1803" s="1" t="b">
        <v>1</v>
      </c>
      <c r="BH1803" s="1" t="b">
        <v>0</v>
      </c>
      <c r="BJ1803" s="1" t="str">
        <f t="shared" si="813"/>
        <v>FALSE</v>
      </c>
      <c r="BL1803" t="str">
        <f t="shared" si="814"/>
        <v>FALSE</v>
      </c>
      <c r="BM1803" s="1" t="b">
        <v>0</v>
      </c>
      <c r="BN1803" s="1" t="b">
        <v>0</v>
      </c>
      <c r="BO1803" s="1">
        <f t="shared" si="818"/>
        <v>3</v>
      </c>
      <c r="BP1803" s="1" t="s">
        <v>31</v>
      </c>
      <c r="BQ1803" s="1" cm="1">
        <f t="array" ref="BQ1803">_xlfn.IFS(BP1803="None Known",0, LEN(BP1803)&gt;500, 5,LEN(BP1803)&gt;400, 4, LEN(BP1803)&gt;300, 3, LEN(BP1803)&gt;200, 2, LEN(BP1803)&gt;1, 1)</f>
        <v>0</v>
      </c>
      <c r="BR1803" s="1" t="s">
        <v>14424</v>
      </c>
      <c r="BS1803" s="1">
        <v>1</v>
      </c>
      <c r="BT1803" s="1" t="s">
        <v>31</v>
      </c>
      <c r="BU1803" s="1">
        <v>0</v>
      </c>
      <c r="BV1803" s="1" t="s">
        <v>760</v>
      </c>
      <c r="BW1803" s="1" t="s">
        <v>1250</v>
      </c>
      <c r="BX1803" s="1"/>
      <c r="BY1803" t="str">
        <f>_xlfn.XLOOKUP($B1803,Img_lookup!A:A,Img_lookup!B:B, "Not available")</f>
        <v>Not available</v>
      </c>
      <c r="BZ1803" t="str">
        <f>_xlfn.XLOOKUP($B1803,Img_lookup!A:A,Img_lookup!C:C, "Not available")</f>
        <v>Not available</v>
      </c>
      <c r="CA1803" t="str">
        <f>_xlfn.XLOOKUP($B1803,Img_lookup!A:A,Img_lookup!D:D, "Not available")</f>
        <v>Not available</v>
      </c>
      <c r="CB1803" t="str">
        <f>_xlfn.XLOOKUP($B1803,Img_lookup!A:A,Img_lookup!E:E, "https://imgur.com/aT5wafe")</f>
        <v>https://imgur.com/aT5wafe</v>
      </c>
    </row>
    <row r="1804" spans="1:80" ht="409.6" x14ac:dyDescent="0.15">
      <c r="A1804" s="1" t="s">
        <v>628</v>
      </c>
      <c r="B1804" s="1" t="s">
        <v>13655</v>
      </c>
      <c r="E1804" s="1" t="s">
        <v>9246</v>
      </c>
      <c r="F1804" s="1" t="s">
        <v>22</v>
      </c>
      <c r="G1804" s="1" t="s">
        <v>22</v>
      </c>
      <c r="H1804" s="11" t="str">
        <f t="shared" si="820"/>
        <v>Perennial</v>
      </c>
      <c r="I1804" s="1" t="s">
        <v>17107</v>
      </c>
      <c r="L1804" t="e" cm="1">
        <f t="array" ref="L1804">_xlfn.IFS(J1804+K1804="", "Unknown", J1804+K1804&gt;3, "Large", J1804+K1804&gt;0.5, "Medium", J1804+K1804&gt;0, "Small")</f>
        <v>#N/A</v>
      </c>
      <c r="N1804" cm="1">
        <f t="array" ref="N1804">IF($M1804="",INDEX($M$2:$M$2176,MATCH(1,INDEX(($A$2:$A$2176=$A1804)*($M$2:$M$2176&lt;&gt;""),0),0)),$M1804)</f>
        <v>5</v>
      </c>
      <c r="O1804" s="2" t="str">
        <f t="shared" si="815"/>
        <v>Seasonal outdoors</v>
      </c>
      <c r="P1804" s="1" t="s">
        <v>196</v>
      </c>
      <c r="R1804" t="str">
        <f t="shared" si="819"/>
        <v>Medium</v>
      </c>
      <c r="W1804"/>
      <c r="AF1804" s="16" t="s">
        <v>24197</v>
      </c>
      <c r="AG1804" s="1" t="str">
        <f t="shared" si="805"/>
        <v xml:space="preserve">Seed </v>
      </c>
      <c r="AH1804" s="2" t="str">
        <f t="shared" si="806"/>
        <v>Best sown as soon as it is ripe in the autumn in a cold frame, when it should germinate in early spring. Stored seed can be sown in the spring in a cold frame but will probably germinate better if it is given 2 months warm followed by 2 months cold stratification first[78, 98, 113]. Prick out the seedlings into individual pots when they are large enough to handle. If good growth is made, the young plants can be placed in their permanent positions during the early summer. Otherwise, either put them in a sheltered nursery bed, or keep them in their pots in a sheltered position and plant them out in spring of the following year.
Cuttings of half-ripe wood, 7 - 10cm with a heel, July/August in a frame[78].
Cuttings of mature wood of the current season's growth, 15 - 20cm with a heel, late autumn in a frame or a sheltered outdoor bed[78].</v>
      </c>
      <c r="AI1804" s="1" t="s">
        <v>13656</v>
      </c>
      <c r="AJ1804" s="1" t="s">
        <v>53</v>
      </c>
      <c r="AK1804" s="1" t="s">
        <v>17104</v>
      </c>
      <c r="AL1804" s="1" t="str">
        <f t="shared" si="816"/>
        <v>Unscented</v>
      </c>
      <c r="AM1804" s="1" t="b">
        <v>0</v>
      </c>
      <c r="AN1804" s="1" t="b">
        <v>1</v>
      </c>
      <c r="AO1804" s="1" t="b">
        <v>0</v>
      </c>
      <c r="AP1804" s="5" t="s">
        <v>28</v>
      </c>
      <c r="AQ1804" s="5" t="str">
        <f t="shared" si="807"/>
        <v>Light, Medium, Heavy</v>
      </c>
      <c r="AR1804" s="1" t="s">
        <v>10</v>
      </c>
      <c r="AS1804" s="1" t="str">
        <f t="shared" si="817"/>
        <v>None, Partial</v>
      </c>
      <c r="AT1804" s="1" t="str">
        <f t="shared" si="808"/>
        <v>Partial, Full</v>
      </c>
      <c r="AU1804" s="1" t="s">
        <v>29</v>
      </c>
      <c r="AV1804" s="1" t="str">
        <f t="shared" si="809"/>
        <v>Moist</v>
      </c>
      <c r="AW1804" s="1" t="s">
        <v>12</v>
      </c>
      <c r="AX1804" s="1" t="str">
        <f t="shared" si="810"/>
        <v>Acid, Neutral, Alkaline</v>
      </c>
      <c r="AY1804" s="1" t="b">
        <v>0</v>
      </c>
      <c r="AZ1804" s="1" t="b">
        <v>0</v>
      </c>
      <c r="BA1804" s="1" t="b">
        <v>0</v>
      </c>
      <c r="BB1804" s="1" t="s">
        <v>275</v>
      </c>
      <c r="BC1804" t="str">
        <f t="shared" si="811"/>
        <v>TRUE</v>
      </c>
      <c r="BD1804" s="1" t="s">
        <v>77</v>
      </c>
      <c r="BE1804" t="str">
        <f t="shared" si="812"/>
        <v>TRUE</v>
      </c>
      <c r="BF1804" s="1" t="b">
        <v>0</v>
      </c>
      <c r="BG1804" s="1" t="b">
        <v>0</v>
      </c>
      <c r="BH1804" s="1" t="b">
        <v>0</v>
      </c>
      <c r="BJ1804" s="1" t="str">
        <f t="shared" si="813"/>
        <v>FALSE</v>
      </c>
      <c r="BL1804" t="str">
        <f t="shared" si="814"/>
        <v>FALSE</v>
      </c>
      <c r="BM1804" s="1" t="b">
        <v>0</v>
      </c>
      <c r="BN1804" s="1" t="b">
        <v>0</v>
      </c>
      <c r="BO1804" s="1">
        <f t="shared" si="818"/>
        <v>6</v>
      </c>
      <c r="BP1804" s="1" t="s">
        <v>2525</v>
      </c>
      <c r="BQ1804" s="1" cm="1">
        <f t="array" ref="BQ1804">_xlfn.IFS(BP1804="None Known",0, LEN(BP1804)&gt;500, 5,LEN(BP1804)&gt;400, 4, LEN(BP1804)&gt;300, 3, LEN(BP1804)&gt;200, 2, LEN(BP1804)&gt;1, 1)</f>
        <v>1</v>
      </c>
      <c r="BR1804" s="1" t="s">
        <v>13657</v>
      </c>
      <c r="BS1804" s="1">
        <v>1</v>
      </c>
      <c r="BT1804" s="1" t="s">
        <v>13658</v>
      </c>
      <c r="BU1804" s="1">
        <v>2</v>
      </c>
      <c r="BV1804" s="1" t="s">
        <v>34</v>
      </c>
      <c r="BW1804" s="1" t="s">
        <v>1250</v>
      </c>
      <c r="BX1804" s="1"/>
      <c r="BY1804" t="str">
        <f>_xlfn.XLOOKUP($B1804,Img_lookup!A:A,Img_lookup!B:B, "Not available")</f>
        <v>Not available</v>
      </c>
      <c r="BZ1804" t="str">
        <f>_xlfn.XLOOKUP($B1804,Img_lookup!A:A,Img_lookup!C:C, "Not available")</f>
        <v>Not available</v>
      </c>
      <c r="CA1804" t="str">
        <f>_xlfn.XLOOKUP($B1804,Img_lookup!A:A,Img_lookup!D:D, "Not available")</f>
        <v>Not available</v>
      </c>
      <c r="CB1804" t="str">
        <f>_xlfn.XLOOKUP($B1804,Img_lookup!A:A,Img_lookup!E:E, "https://imgur.com/aT5wafe")</f>
        <v>https://imgur.com/aT5wafe</v>
      </c>
    </row>
    <row r="1805" spans="1:80" ht="409.6" x14ac:dyDescent="0.15">
      <c r="A1805" s="1" t="s">
        <v>604</v>
      </c>
      <c r="B1805" s="1" t="s">
        <v>2426</v>
      </c>
      <c r="C1805" s="1" t="s">
        <v>2427</v>
      </c>
      <c r="E1805" s="1" t="s">
        <v>2428</v>
      </c>
      <c r="F1805" s="1" t="s">
        <v>6</v>
      </c>
      <c r="G1805" s="1" t="s">
        <v>6</v>
      </c>
      <c r="H1805" s="11" t="str">
        <f t="shared" si="820"/>
        <v>Perennial</v>
      </c>
      <c r="J1805" s="1">
        <v>0.30000001199999998</v>
      </c>
      <c r="L1805" t="str" cm="1">
        <f t="array" ref="L1805">_xlfn.IFS(J1805+K1805="", "Unknown", J1805+K1805&gt;3, "Large", J1805+K1805&gt;0.5, "Medium", J1805+K1805&gt;0, "Small")</f>
        <v>Small</v>
      </c>
      <c r="M1805" s="1">
        <v>6</v>
      </c>
      <c r="N1805" cm="1">
        <f t="array" ref="N1805">IF($M1805="",INDEX($M$2:$M$2176,MATCH(1,INDEX(($A$2:$A$2176=$A1805)*($M$2:$M$2176&lt;&gt;""),0),0)),$M1805)</f>
        <v>6</v>
      </c>
      <c r="O1805" s="2" t="str">
        <f t="shared" si="815"/>
        <v>Seasonal outdoors</v>
      </c>
      <c r="P1805" s="1" t="s">
        <v>2429</v>
      </c>
      <c r="R1805" t="str">
        <f t="shared" si="819"/>
        <v>Medium</v>
      </c>
      <c r="T1805" s="1"/>
      <c r="U1805" s="1"/>
      <c r="V1805" s="1" t="s">
        <v>322</v>
      </c>
      <c r="W1805" s="6" t="str">
        <f>IF(ISNUMBER(SEARCH("-",V1805)),TRIM(LEFT(V1805,FIND("-",V1805)-1)),V1805)</f>
        <v>6</v>
      </c>
      <c r="X1805" t="str">
        <f>IF(W1805="1", "January", IF(W1805="2", "February", IF(W1805="3", "March", IF(W1805="4", "April", IF(W1805="5", "May", IF(W1805="6", "June", IF(W1805="7", "July", IF(W1805="8", "August", IF(W1805="9", "September", IF(W1805="10", "October", IF(W1805="11", "November", IF(W1805="12", "December", "Other"))))))))))))</f>
        <v>June</v>
      </c>
      <c r="Y1805" s="2" t="str">
        <f>IF(ISNUMBER(SEARCH("-",V1805)),TRIM(RIGHT(V1805,LEN(V1805)-SEARCH("-",V1805))),V1805)</f>
        <v>8</v>
      </c>
      <c r="Z1805" s="2" t="str">
        <f>IF(Y1805="1", "January", IF(Y1805="2", "February", IF(Y1805="3", "March", IF(Y1805="4", "April", IF(Y1805="5", "May", IF(Y1805="6", "June", IF(Y1805="7", "July", IF(Y1805="8", "August", IF(Y1805="9", "September", IF(Y1805="10", "October", IF(Y1805="11", "November", IF(Y1805="12", "December", "Other"))))))))))))</f>
        <v>August</v>
      </c>
      <c r="AA1805" s="1" t="s">
        <v>51</v>
      </c>
      <c r="AB1805" s="1" t="str">
        <f>IF(ISNUMBER(SEARCH("-",AA1805)),TRIM(LEFT(AA1805,FIND("-",AA1805)-1)),AA1805)</f>
        <v>7</v>
      </c>
      <c r="AC1805" s="1" t="str">
        <f>IF(AB1805="1", "January", IF(AB1805="2", "February", IF(AB1805="3", "March", IF(AB1805="4", "April", IF(AB1805="5", "May", IF(AB1805="6", "June", IF(AB1805="7", "July", IF(AB1805="8", "August", IF(AB1805="9", "September", IF(AB1805="10", "October", IF(AB1805="11", "November", IF(AB1805="12", "December", "Other"))))))))))))</f>
        <v>July</v>
      </c>
      <c r="AD1805" s="1" t="str">
        <f>IF(ISNUMBER(SEARCH("-",AA1805)),TRIM(RIGHT(AA1805,LEN(AA1805)-SEARCH("-",AA1805))),AA1805)</f>
        <v>8</v>
      </c>
      <c r="AE1805" s="1" t="str">
        <f>IF(AD1805="1", "January", IF(AD1805="2", "February", IF(AD1805="3", "March", IF(AD1805="4", "April", IF(AD1805="5", "May", IF(AD1805="6", "June", IF(AD1805="7", "July", IF(AD1805="8", "August", IF(AD1805="9", "September", IF(AD1805="10", "October", IF(AD1805="11", "November", IF(AD1805="12", "December", "Other"))))))))))))</f>
        <v>August</v>
      </c>
      <c r="AF1805" s="16" t="s">
        <v>24705</v>
      </c>
      <c r="AG1805" s="1" t="str">
        <f t="shared" si="805"/>
        <v xml:space="preserve">Seed </v>
      </c>
      <c r="AH1805" s="2" t="str">
        <f t="shared" si="806"/>
        <v>Surface sow in a cold frame in the spring, standing the pot in about 3cm of water. Prick out the seedlings when they are large enough to handle and gradually increase the depth of water as the plants grow until it is level with the tops of the pots. Plant out in the summer if there has been sufficient growth, otherwise plant out in late spring of the following year.
Division in spring.</v>
      </c>
      <c r="AI1805" s="1" t="s">
        <v>2430</v>
      </c>
      <c r="AJ1805" s="1" t="s">
        <v>2431</v>
      </c>
      <c r="AK1805" s="1" t="s">
        <v>17104</v>
      </c>
      <c r="AL1805" s="1" t="str">
        <f t="shared" si="816"/>
        <v>Unscented</v>
      </c>
      <c r="AM1805" s="1" t="b">
        <v>0</v>
      </c>
      <c r="AN1805" s="1" t="b">
        <v>0</v>
      </c>
      <c r="AO1805" s="1" t="b">
        <v>0</v>
      </c>
      <c r="AP1805" s="5" t="s">
        <v>28</v>
      </c>
      <c r="AQ1805" s="5" t="str">
        <f t="shared" si="807"/>
        <v>Light, Medium, Heavy</v>
      </c>
      <c r="AR1805" s="1" t="s">
        <v>30</v>
      </c>
      <c r="AS1805" s="1" t="str">
        <f t="shared" si="817"/>
        <v>None</v>
      </c>
      <c r="AT1805" s="1" t="str">
        <f t="shared" si="808"/>
        <v>Full</v>
      </c>
      <c r="AU1805" s="1" t="s">
        <v>609</v>
      </c>
      <c r="AV1805" s="1" t="str">
        <f t="shared" si="809"/>
        <v>Moist, Wet/Water</v>
      </c>
      <c r="AW1805" s="1" t="s">
        <v>263</v>
      </c>
      <c r="AX1805" s="1" t="str">
        <f t="shared" si="810"/>
        <v>Neutral, Alkaline</v>
      </c>
      <c r="AY1805" s="1" t="b">
        <v>0</v>
      </c>
      <c r="AZ1805" s="1" t="b">
        <v>0</v>
      </c>
      <c r="BA1805" s="1" t="b">
        <v>0</v>
      </c>
      <c r="BB1805" s="1" t="s">
        <v>29</v>
      </c>
      <c r="BC1805" t="str">
        <f t="shared" si="811"/>
        <v>TRUE</v>
      </c>
      <c r="BE1805" t="str">
        <f t="shared" si="812"/>
        <v>FALSE</v>
      </c>
      <c r="BF1805" s="1" t="b">
        <v>0</v>
      </c>
      <c r="BG1805" s="1" t="b">
        <v>0</v>
      </c>
      <c r="BH1805" s="1" t="b">
        <v>0</v>
      </c>
      <c r="BJ1805" s="1" t="str">
        <f t="shared" si="813"/>
        <v>FALSE</v>
      </c>
      <c r="BK1805" s="1" t="s">
        <v>77</v>
      </c>
      <c r="BL1805" t="str">
        <f t="shared" si="814"/>
        <v>TRUE</v>
      </c>
      <c r="BM1805" s="1" t="b">
        <v>0</v>
      </c>
      <c r="BN1805" s="1" t="b">
        <v>0</v>
      </c>
      <c r="BO1805" s="1">
        <f t="shared" si="818"/>
        <v>7</v>
      </c>
      <c r="BP1805" s="1" t="s">
        <v>31</v>
      </c>
      <c r="BQ1805" s="1" cm="1">
        <f t="array" ref="BQ1805">_xlfn.IFS(BP1805="None Known",0, LEN(BP1805)&gt;500, 5,LEN(BP1805)&gt;400, 4, LEN(BP1805)&gt;300, 3, LEN(BP1805)&gt;200, 2, LEN(BP1805)&gt;1, 1)</f>
        <v>0</v>
      </c>
      <c r="BR1805" s="1" t="s">
        <v>2432</v>
      </c>
      <c r="BS1805" s="1">
        <v>2</v>
      </c>
      <c r="BT1805" s="1" t="s">
        <v>2433</v>
      </c>
      <c r="BU1805" s="1">
        <v>1</v>
      </c>
      <c r="BV1805" s="1" t="s">
        <v>2434</v>
      </c>
      <c r="BW1805" s="1" t="s">
        <v>31</v>
      </c>
      <c r="BX1805" s="1"/>
      <c r="BY1805" t="str">
        <f>_xlfn.XLOOKUP($B1805,Img_lookup!A:A,Img_lookup!B:B, "Not available")</f>
        <v>48027cfc-b036-48d7-9292-40aa104c1bbd</v>
      </c>
      <c r="BZ1805" t="str">
        <f>_xlfn.XLOOKUP($B1805,Img_lookup!A:A,Img_lookup!C:C, "Not available")</f>
        <v>BM001161401 Samolus valerandi L. Brookweed</v>
      </c>
      <c r="CA1805" t="str">
        <f>_xlfn.XLOOKUP($B1805,Img_lookup!A:A,Img_lookup!D:D, "Not available")</f>
        <v>NATT-at-NKM</v>
      </c>
      <c r="CB1805" t="str">
        <f>_xlfn.XLOOKUP($B1805,Img_lookup!A:A,Img_lookup!E:E, "https://imgur.com/aT5wafe")</f>
        <v>https://api.openverse.engineering/v1/images/48027cfc-b036-48d7-9292-40aa104c1bbd/thumb/</v>
      </c>
    </row>
    <row r="1806" spans="1:80" ht="358" x14ac:dyDescent="0.15">
      <c r="A1806" s="1" t="s">
        <v>58</v>
      </c>
      <c r="B1806" s="1" t="s">
        <v>2077</v>
      </c>
      <c r="C1806" s="1" t="s">
        <v>2078</v>
      </c>
      <c r="D1806" s="1" t="s">
        <v>2079</v>
      </c>
      <c r="E1806" s="1" t="s">
        <v>2080</v>
      </c>
      <c r="F1806" s="1" t="s">
        <v>6</v>
      </c>
      <c r="G1806" s="1" t="s">
        <v>6</v>
      </c>
      <c r="H1806" s="11" t="str">
        <f t="shared" si="820"/>
        <v>Perennial</v>
      </c>
      <c r="J1806" s="1">
        <v>1.2000000479999999</v>
      </c>
      <c r="K1806" s="1">
        <v>0.60000002399999997</v>
      </c>
      <c r="L1806" t="str" cm="1">
        <f t="array" ref="L1806">_xlfn.IFS(J1806+K1806="", "Unknown", J1806+K1806&gt;3, "Large", J1806+K1806&gt;0.5, "Medium", J1806+K1806&gt;0, "Small")</f>
        <v>Medium</v>
      </c>
      <c r="M1806" s="1">
        <v>4</v>
      </c>
      <c r="N1806" cm="1">
        <f t="array" ref="N1806">IF($M1806="",INDEX($M$2:$M$2176,MATCH(1,INDEX(($A$2:$A$2176=$A1806)*($M$2:$M$2176&lt;&gt;""),0),0)),$M1806)</f>
        <v>4</v>
      </c>
      <c r="O1806" s="2" t="str">
        <f t="shared" si="815"/>
        <v>Hardy to cold</v>
      </c>
      <c r="P1806" s="1" t="s">
        <v>2081</v>
      </c>
      <c r="R1806" t="str">
        <f t="shared" si="819"/>
        <v>Medium</v>
      </c>
      <c r="T1806" s="1"/>
      <c r="U1806" s="1"/>
      <c r="V1806" s="1" t="s">
        <v>427</v>
      </c>
      <c r="W1806" s="6" t="str">
        <f>IF(ISNUMBER(SEARCH("-",V1806)),TRIM(LEFT(V1806,FIND("-",V1806)-1)),V1806)</f>
        <v>8</v>
      </c>
      <c r="X1806" t="str">
        <f>IF(W1806="1", "January", IF(W1806="2", "February", IF(W1806="3", "March", IF(W1806="4", "April", IF(W1806="5", "May", IF(W1806="6", "June", IF(W1806="7", "July", IF(W1806="8", "August", IF(W1806="9", "September", IF(W1806="10", "October", IF(W1806="11", "November", IF(W1806="12", "December", "Other"))))))))))))</f>
        <v>August</v>
      </c>
      <c r="Y1806" s="2" t="str">
        <f>IF(ISNUMBER(SEARCH("-",V1806)),TRIM(RIGHT(V1806,LEN(V1806)-SEARCH("-",V1806))),V1806)</f>
        <v>9</v>
      </c>
      <c r="Z1806" s="2" t="str">
        <f>IF(Y1806="1", "January", IF(Y1806="2", "February", IF(Y1806="3", "March", IF(Y1806="4", "April", IF(Y1806="5", "May", IF(Y1806="6", "June", IF(Y1806="7", "July", IF(Y1806="8", "August", IF(Y1806="9", "September", IF(Y1806="10", "October", IF(Y1806="11", "November", IF(Y1806="12", "December", "Other"))))))))))))</f>
        <v>September</v>
      </c>
      <c r="AA1806" s="1" t="s">
        <v>109</v>
      </c>
      <c r="AB1806" s="1" t="str">
        <f>IF(ISNUMBER(SEARCH("-",AA1806)),TRIM(LEFT(AA1806,FIND("-",AA1806)-1)),AA1806)</f>
        <v>9</v>
      </c>
      <c r="AC1806" s="1" t="str">
        <f>IF(AB1806="1", "January", IF(AB1806="2", "February", IF(AB1806="3", "March", IF(AB1806="4", "April", IF(AB1806="5", "May", IF(AB1806="6", "June", IF(AB1806="7", "July", IF(AB1806="8", "August", IF(AB1806="9", "September", IF(AB1806="10", "October", IF(AB1806="11", "November", IF(AB1806="12", "December", "Other"))))))))))))</f>
        <v>September</v>
      </c>
      <c r="AD1806" s="1" t="str">
        <f>IF(ISNUMBER(SEARCH("-",AA1806)),TRIM(RIGHT(AA1806,LEN(AA1806)-SEARCH("-",AA1806))),AA1806)</f>
        <v>10</v>
      </c>
      <c r="AE1806" s="1" t="str">
        <f>IF(AD1806="1", "January", IF(AD1806="2", "February", IF(AD1806="3", "March", IF(AD1806="4", "April", IF(AD1806="5", "May", IF(AD1806="6", "June", IF(AD1806="7", "July", IF(AD1806="8", "August", IF(AD1806="9", "September", IF(AD1806="10", "October", IF(AD1806="11", "November", IF(AD1806="12", "December", "Other"))))))))))))</f>
        <v>October</v>
      </c>
      <c r="AF1806" s="16" t="s">
        <v>24706</v>
      </c>
      <c r="AG1806" s="1" t="str">
        <f t="shared" si="805"/>
        <v xml:space="preserve">Seed </v>
      </c>
      <c r="AH1806" s="2" t="str">
        <f t="shared" si="806"/>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Division in the spring[188].</v>
      </c>
      <c r="AI1806" s="1" t="s">
        <v>2082</v>
      </c>
      <c r="AJ1806" s="1" t="s">
        <v>53</v>
      </c>
      <c r="AK1806" s="1" t="s">
        <v>17104</v>
      </c>
      <c r="AL1806" s="1" t="str">
        <f t="shared" si="816"/>
        <v>Unscented</v>
      </c>
      <c r="AM1806" s="1" t="b">
        <v>0</v>
      </c>
      <c r="AN1806" s="1" t="b">
        <v>0</v>
      </c>
      <c r="AO1806" s="1" t="b">
        <v>1</v>
      </c>
      <c r="AP1806" s="5" t="s">
        <v>28</v>
      </c>
      <c r="AQ1806" s="5" t="str">
        <f t="shared" si="807"/>
        <v>Light, Medium, Heavy</v>
      </c>
      <c r="AR1806" s="1" t="s">
        <v>10</v>
      </c>
      <c r="AS1806" s="1" t="str">
        <f t="shared" si="817"/>
        <v>None, Partial</v>
      </c>
      <c r="AT1806" s="1" t="str">
        <f t="shared" si="808"/>
        <v>Partial, Full</v>
      </c>
      <c r="AU1806" s="1" t="s">
        <v>29</v>
      </c>
      <c r="AV1806" s="1" t="str">
        <f t="shared" si="809"/>
        <v>Moist</v>
      </c>
      <c r="AW1806" s="1" t="s">
        <v>12</v>
      </c>
      <c r="AX1806" s="1" t="str">
        <f t="shared" si="810"/>
        <v>Acid, Neutral, Alkaline</v>
      </c>
      <c r="AY1806" s="1" t="b">
        <v>0</v>
      </c>
      <c r="AZ1806" s="1" t="b">
        <v>0</v>
      </c>
      <c r="BA1806" s="1" t="b">
        <v>0</v>
      </c>
      <c r="BC1806" t="str">
        <f t="shared" si="811"/>
        <v>FALSE</v>
      </c>
      <c r="BE1806" t="str">
        <f t="shared" si="812"/>
        <v>FALSE</v>
      </c>
      <c r="BF1806" s="1" t="b">
        <v>0</v>
      </c>
      <c r="BG1806" s="1" t="b">
        <v>0</v>
      </c>
      <c r="BH1806" s="1" t="b">
        <v>0</v>
      </c>
      <c r="BJ1806" s="1" t="str">
        <f t="shared" si="813"/>
        <v>FALSE</v>
      </c>
      <c r="BL1806" t="str">
        <f t="shared" si="814"/>
        <v>FALSE</v>
      </c>
      <c r="BM1806" s="1" t="b">
        <v>0</v>
      </c>
      <c r="BN1806" s="1" t="b">
        <v>0</v>
      </c>
      <c r="BO1806" s="1">
        <f t="shared" si="818"/>
        <v>3</v>
      </c>
      <c r="BP1806" s="1" t="s">
        <v>31</v>
      </c>
      <c r="BQ1806" s="1" cm="1">
        <f t="array" ref="BQ1806">_xlfn.IFS(BP1806="None Known",0, LEN(BP1806)&gt;500, 5,LEN(BP1806)&gt;400, 4, LEN(BP1806)&gt;300, 3, LEN(BP1806)&gt;200, 2, LEN(BP1806)&gt;1, 1)</f>
        <v>0</v>
      </c>
      <c r="BR1806" s="1" t="s">
        <v>2083</v>
      </c>
      <c r="BS1806" s="1">
        <v>1</v>
      </c>
      <c r="BT1806" s="1" t="s">
        <v>31</v>
      </c>
      <c r="BU1806" s="1">
        <v>0</v>
      </c>
      <c r="BV1806" s="1" t="s">
        <v>760</v>
      </c>
      <c r="BW1806" s="1" t="s">
        <v>31</v>
      </c>
      <c r="BX1806" s="1"/>
      <c r="BY1806" t="str">
        <f>_xlfn.XLOOKUP($B1806,Img_lookup!A:A,Img_lookup!B:B, "Not available")</f>
        <v>532dd9fc-04a9-44a4-9091-88d1e3420808</v>
      </c>
      <c r="BZ1806" t="str">
        <f>_xlfn.XLOOKUP($B1806,Img_lookup!A:A,Img_lookup!C:C, "Not available")</f>
        <v>Persicaria amplexicaulis 'Alba' and Sanguisorba canadensis over Aster macrophyllus 'Twilight'</v>
      </c>
      <c r="CA1806" t="str">
        <f>_xlfn.XLOOKUP($B1806,Img_lookup!A:A,Img_lookup!D:D, "Not available")</f>
        <v>chuck b.</v>
      </c>
      <c r="CB1806" t="str">
        <f>_xlfn.XLOOKUP($B1806,Img_lookup!A:A,Img_lookup!E:E, "https://imgur.com/aT5wafe")</f>
        <v>https://api.openverse.engineering/v1/images/532dd9fc-04a9-44a4-9091-88d1e3420808/thumb/</v>
      </c>
    </row>
    <row r="1807" spans="1:80" ht="345" x14ac:dyDescent="0.15">
      <c r="A1807" s="1" t="s">
        <v>58</v>
      </c>
      <c r="B1807" s="1" t="s">
        <v>11326</v>
      </c>
      <c r="C1807" s="1" t="s">
        <v>11327</v>
      </c>
      <c r="D1807" s="1" t="s">
        <v>11328</v>
      </c>
      <c r="E1807" s="1" t="s">
        <v>11329</v>
      </c>
      <c r="F1807" s="1" t="s">
        <v>6</v>
      </c>
      <c r="G1807" s="1" t="s">
        <v>6</v>
      </c>
      <c r="H1807" s="11" t="str">
        <f t="shared" si="820"/>
        <v>Perennial</v>
      </c>
      <c r="I1807" s="1" t="s">
        <v>17108</v>
      </c>
      <c r="J1807" s="1">
        <v>0.60000002399999997</v>
      </c>
      <c r="K1807" s="1">
        <v>0.30000001199999998</v>
      </c>
      <c r="L1807" t="str" cm="1">
        <f t="array" ref="L1807">_xlfn.IFS(J1807+K1807="", "Unknown", J1807+K1807&gt;3, "Large", J1807+K1807&gt;0.5, "Medium", J1807+K1807&gt;0, "Small")</f>
        <v>Medium</v>
      </c>
      <c r="M1807" s="1">
        <v>5</v>
      </c>
      <c r="N1807" cm="1">
        <f t="array" ref="N1807">IF($M1807="",INDEX($M$2:$M$2176,MATCH(1,INDEX(($A$2:$A$2176=$A1807)*($M$2:$M$2176&lt;&gt;""),0),0)),$M1807)</f>
        <v>5</v>
      </c>
      <c r="O1807" s="2" t="str">
        <f t="shared" si="815"/>
        <v>Seasonal outdoors</v>
      </c>
      <c r="P1807" s="1" t="s">
        <v>11330</v>
      </c>
      <c r="R1807" t="str">
        <f t="shared" si="819"/>
        <v>Medium</v>
      </c>
      <c r="S1807" s="1" t="s">
        <v>24</v>
      </c>
      <c r="T1807" s="1" t="str">
        <f>LEFT(S1807,FIND("-",S1807)-1)</f>
        <v xml:space="preserve">1 </v>
      </c>
      <c r="U1807" s="1" t="str">
        <f>RIGHT(S1807,FIND("-",S1807)-1)</f>
        <v>12</v>
      </c>
      <c r="V1807" s="1" t="s">
        <v>698</v>
      </c>
      <c r="W1807" s="6" t="str">
        <f>IF(ISNUMBER(SEARCH("-",V1807)),TRIM(LEFT(V1807,FIND("-",V1807)-1)),V1807)</f>
        <v>5</v>
      </c>
      <c r="X1807" t="str">
        <f>IF(W1807="1", "January", IF(W1807="2", "February", IF(W1807="3", "March", IF(W1807="4", "April", IF(W1807="5", "May", IF(W1807="6", "June", IF(W1807="7", "July", IF(W1807="8", "August", IF(W1807="9", "September", IF(W1807="10", "October", IF(W1807="11", "November", IF(W1807="12", "December", "Other"))))))))))))</f>
        <v>May</v>
      </c>
      <c r="Y1807" s="2" t="str">
        <f>IF(ISNUMBER(SEARCH("-",V1807)),TRIM(RIGHT(V1807,LEN(V1807)-SEARCH("-",V1807))),V1807)</f>
        <v>8</v>
      </c>
      <c r="Z1807" s="2" t="str">
        <f>IF(Y1807="1", "January", IF(Y1807="2", "February", IF(Y1807="3", "March", IF(Y1807="4", "April", IF(Y1807="5", "May", IF(Y1807="6", "June", IF(Y1807="7", "July", IF(Y1807="8", "August", IF(Y1807="9", "September", IF(Y1807="10", "October", IF(Y1807="11", "November", IF(Y1807="12", "December", "Other"))))))))))))</f>
        <v>August</v>
      </c>
      <c r="AA1807" s="1" t="s">
        <v>108</v>
      </c>
      <c r="AB1807" s="1" t="str">
        <f>IF(ISNUMBER(SEARCH("-",AA1807)),TRIM(LEFT(AA1807,FIND("-",AA1807)-1)),AA1807)</f>
        <v>7</v>
      </c>
      <c r="AC1807" s="1" t="str">
        <f>IF(AB1807="1", "January", IF(AB1807="2", "February", IF(AB1807="3", "March", IF(AB1807="4", "April", IF(AB1807="5", "May", IF(AB1807="6", "June", IF(AB1807="7", "July", IF(AB1807="8", "August", IF(AB1807="9", "September", IF(AB1807="10", "October", IF(AB1807="11", "November", IF(AB1807="12", "December", "Other"))))))))))))</f>
        <v>July</v>
      </c>
      <c r="AD1807" s="1" t="str">
        <f>IF(ISNUMBER(SEARCH("-",AA1807)),TRIM(RIGHT(AA1807,LEN(AA1807)-SEARCH("-",AA1807))),AA1807)</f>
        <v>9</v>
      </c>
      <c r="AE1807" s="1" t="str">
        <f>IF(AD1807="1", "January", IF(AD1807="2", "February", IF(AD1807="3", "March", IF(AD1807="4", "April", IF(AD1807="5", "May", IF(AD1807="6", "June", IF(AD1807="7", "July", IF(AD1807="8", "August", IF(AD1807="9", "September", IF(AD1807="10", "October", IF(AD1807="11", "November", IF(AD1807="12", "December", "Other"))))))))))))</f>
        <v>September</v>
      </c>
      <c r="AF1807" s="16" t="s">
        <v>24707</v>
      </c>
      <c r="AG1807" s="1" t="str">
        <f t="shared" si="805"/>
        <v xml:space="preserve">Seed </v>
      </c>
      <c r="AH1807" s="2" t="str">
        <f t="shared" si="806"/>
        <v>Sow March/April or September/October in a cold frame. Germinates in 3 weeks. Prick out the seedlings when they are large enough to handle into individual pots. Plant them out in the spring or early summer.
The seed can also be sown in situ in spring or autumn if you have sufficient seed.
Division in spring.</v>
      </c>
      <c r="AI1807" s="1" t="s">
        <v>11331</v>
      </c>
      <c r="AJ1807" s="1" t="s">
        <v>26</v>
      </c>
      <c r="AK1807" s="1" t="s">
        <v>17104</v>
      </c>
      <c r="AL1807" s="1" t="str">
        <f t="shared" si="816"/>
        <v>Unscented</v>
      </c>
      <c r="AM1807" s="1" t="b">
        <v>0</v>
      </c>
      <c r="AN1807" s="1" t="b">
        <v>0</v>
      </c>
      <c r="AO1807" s="1" t="b">
        <v>1</v>
      </c>
      <c r="AP1807" s="5" t="s">
        <v>28</v>
      </c>
      <c r="AQ1807" s="5" t="str">
        <f t="shared" si="807"/>
        <v>Light, Medium, Heavy</v>
      </c>
      <c r="AR1807" s="1" t="s">
        <v>30</v>
      </c>
      <c r="AS1807" s="1" t="str">
        <f t="shared" si="817"/>
        <v>None</v>
      </c>
      <c r="AT1807" s="1" t="str">
        <f t="shared" si="808"/>
        <v>Full</v>
      </c>
      <c r="AU1807" s="1" t="s">
        <v>29</v>
      </c>
      <c r="AV1807" s="1" t="str">
        <f t="shared" si="809"/>
        <v>Moist</v>
      </c>
      <c r="AW1807" s="1" t="s">
        <v>12</v>
      </c>
      <c r="AX1807" s="1" t="str">
        <f t="shared" si="810"/>
        <v>Acid, Neutral, Alkaline</v>
      </c>
      <c r="AY1807" s="1" t="b">
        <v>0</v>
      </c>
      <c r="AZ1807" s="1" t="b">
        <v>1</v>
      </c>
      <c r="BA1807" s="1" t="b">
        <v>0</v>
      </c>
      <c r="BB1807" s="1" t="s">
        <v>29</v>
      </c>
      <c r="BC1807" t="str">
        <f t="shared" si="811"/>
        <v>TRUE</v>
      </c>
      <c r="BE1807" t="str">
        <f t="shared" si="812"/>
        <v>FALSE</v>
      </c>
      <c r="BF1807" s="1" t="b">
        <v>1</v>
      </c>
      <c r="BG1807" s="1" t="b">
        <v>0</v>
      </c>
      <c r="BH1807" s="1" t="b">
        <v>0</v>
      </c>
      <c r="BI1807" s="1" t="s">
        <v>30</v>
      </c>
      <c r="BJ1807" s="1" t="str">
        <f t="shared" si="813"/>
        <v>FALSE</v>
      </c>
      <c r="BK1807" s="1" t="s">
        <v>77</v>
      </c>
      <c r="BL1807" t="str">
        <f t="shared" si="814"/>
        <v>TRUE</v>
      </c>
      <c r="BM1807" s="1" t="b">
        <v>0</v>
      </c>
      <c r="BN1807" s="1" t="b">
        <v>0</v>
      </c>
      <c r="BO1807" s="1">
        <f t="shared" si="818"/>
        <v>15</v>
      </c>
      <c r="BP1807" s="1" t="s">
        <v>11332</v>
      </c>
      <c r="BQ1807" s="1" cm="1">
        <f t="array" ref="BQ1807">_xlfn.IFS(BP1807="None Known",0, LEN(BP1807)&gt;500, 5,LEN(BP1807)&gt;400, 4, LEN(BP1807)&gt;300, 3, LEN(BP1807)&gt;200, 2, LEN(BP1807)&gt;1, 1)</f>
        <v>1</v>
      </c>
      <c r="BR1807" s="1" t="s">
        <v>11333</v>
      </c>
      <c r="BS1807" s="1">
        <v>4</v>
      </c>
      <c r="BT1807" s="1" t="s">
        <v>11334</v>
      </c>
      <c r="BU1807" s="1">
        <v>2</v>
      </c>
      <c r="BV1807" s="1" t="s">
        <v>11335</v>
      </c>
      <c r="BW1807" s="1" t="s">
        <v>31</v>
      </c>
      <c r="BX1807" s="1"/>
      <c r="BY1807" t="str">
        <f>_xlfn.XLOOKUP($B1807,Img_lookup!A:A,Img_lookup!B:B, "Not available")</f>
        <v>d6af1a5b-712c-4940-9a29-1fedce0a8c6e</v>
      </c>
      <c r="BZ1807" t="str">
        <f>_xlfn.XLOOKUP($B1807,Img_lookup!A:A,Img_lookup!C:C, "Not available")</f>
        <v>Sanguisorba minor leaf4</v>
      </c>
      <c r="CA1807" t="str">
        <f>_xlfn.XLOOKUP($B1807,Img_lookup!A:A,Img_lookup!D:D, "Not available")</f>
        <v>Macleay Grass Man</v>
      </c>
      <c r="CB1807" t="str">
        <f>_xlfn.XLOOKUP($B1807,Img_lookup!A:A,Img_lookup!E:E, "https://imgur.com/aT5wafe")</f>
        <v>https://api.openverse.engineering/v1/images/d6af1a5b-712c-4940-9a29-1fedce0a8c6e/thumb/</v>
      </c>
    </row>
    <row r="1808" spans="1:80" ht="319" x14ac:dyDescent="0.15">
      <c r="A1808" s="1" t="s">
        <v>58</v>
      </c>
      <c r="B1808" s="1" t="s">
        <v>5994</v>
      </c>
      <c r="C1808" s="1" t="s">
        <v>5995</v>
      </c>
      <c r="D1808" s="1" t="s">
        <v>5996</v>
      </c>
      <c r="E1808" s="1" t="s">
        <v>5997</v>
      </c>
      <c r="F1808" s="1" t="s">
        <v>6</v>
      </c>
      <c r="G1808" s="1" t="s">
        <v>6</v>
      </c>
      <c r="H1808" s="11" t="str">
        <f t="shared" si="820"/>
        <v>Perennial</v>
      </c>
      <c r="J1808" s="1">
        <v>1</v>
      </c>
      <c r="K1808" s="1">
        <v>0.60000002399999997</v>
      </c>
      <c r="L1808" t="str" cm="1">
        <f t="array" ref="L1808">_xlfn.IFS(J1808+K1808="", "Unknown", J1808+K1808&gt;3, "Large", J1808+K1808&gt;0.5, "Medium", J1808+K1808&gt;0, "Small")</f>
        <v>Medium</v>
      </c>
      <c r="M1808" s="1">
        <v>4</v>
      </c>
      <c r="N1808" cm="1">
        <f t="array" ref="N1808">IF($M1808="",INDEX($M$2:$M$2176,MATCH(1,INDEX(($A$2:$A$2176=$A1808)*($M$2:$M$2176&lt;&gt;""),0),0)),$M1808)</f>
        <v>4</v>
      </c>
      <c r="O1808" s="2" t="str">
        <f t="shared" si="815"/>
        <v>Hardy to cold</v>
      </c>
      <c r="P1808" s="1" t="s">
        <v>5998</v>
      </c>
      <c r="R1808" t="str">
        <f t="shared" si="819"/>
        <v>Medium</v>
      </c>
      <c r="T1808" s="1"/>
      <c r="U1808" s="1"/>
      <c r="V1808" s="1" t="s">
        <v>134</v>
      </c>
      <c r="W1808" s="6" t="str">
        <f>IF(ISNUMBER(SEARCH("-",V1808)),TRIM(LEFT(V1808,FIND("-",V1808)-1)),V1808)</f>
        <v>6</v>
      </c>
      <c r="X1808" t="str">
        <f>IF(W1808="1", "January", IF(W1808="2", "February", IF(W1808="3", "March", IF(W1808="4", "April", IF(W1808="5", "May", IF(W1808="6", "June", IF(W1808="7", "July", IF(W1808="8", "August", IF(W1808="9", "September", IF(W1808="10", "October", IF(W1808="11", "November", IF(W1808="12", "December", "Other"))))))))))))</f>
        <v>June</v>
      </c>
      <c r="Y1808" s="2" t="str">
        <f>IF(ISNUMBER(SEARCH("-",V1808)),TRIM(RIGHT(V1808,LEN(V1808)-SEARCH("-",V1808))),V1808)</f>
        <v>9</v>
      </c>
      <c r="Z1808" s="2" t="str">
        <f>IF(Y1808="1", "January", IF(Y1808="2", "February", IF(Y1808="3", "March", IF(Y1808="4", "April", IF(Y1808="5", "May", IF(Y1808="6", "June", IF(Y1808="7", "July", IF(Y1808="8", "August", IF(Y1808="9", "September", IF(Y1808="10", "October", IF(Y1808="11", "November", IF(Y1808="12", "December", "Other"))))))))))))</f>
        <v>September</v>
      </c>
      <c r="AF1808" s="16" t="s">
        <v>24708</v>
      </c>
      <c r="AG1808" s="1" t="str">
        <f t="shared" si="805"/>
        <v xml:space="preserve">Seed </v>
      </c>
      <c r="AH1808" s="2" t="str">
        <f t="shared" si="806"/>
        <v>Sow spring or autumn in a cold frame. When they are large enough to handle, prick the seedlings out into individual pots and plant them out as soon as they have reached a reasonable size.
The seed can also be sown in situ in early spring[4].
Division in the spring or in autumn[4].</v>
      </c>
      <c r="AI1808" s="1" t="s">
        <v>5999</v>
      </c>
      <c r="AJ1808" s="1" t="s">
        <v>23805</v>
      </c>
      <c r="AK1808" s="1" t="s">
        <v>17104</v>
      </c>
      <c r="AL1808" s="1" t="str">
        <f t="shared" si="816"/>
        <v>Unscented</v>
      </c>
      <c r="AM1808" s="1" t="b">
        <v>0</v>
      </c>
      <c r="AN1808" s="1" t="b">
        <v>0</v>
      </c>
      <c r="AO1808" s="1" t="b">
        <v>1</v>
      </c>
      <c r="AP1808" s="5" t="s">
        <v>28</v>
      </c>
      <c r="AQ1808" s="5" t="str">
        <f t="shared" si="807"/>
        <v>Light, Medium, Heavy</v>
      </c>
      <c r="AR1808" s="1" t="s">
        <v>10</v>
      </c>
      <c r="AS1808" s="1" t="str">
        <f t="shared" si="817"/>
        <v>None, Partial</v>
      </c>
      <c r="AT1808" s="1" t="str">
        <f t="shared" si="808"/>
        <v>Partial, Full</v>
      </c>
      <c r="AU1808" s="1" t="s">
        <v>2586</v>
      </c>
      <c r="AV1808" s="1" t="str">
        <f t="shared" si="809"/>
        <v>Dry, Moist, Wet/Water</v>
      </c>
      <c r="AW1808" s="1" t="s">
        <v>12</v>
      </c>
      <c r="AX1808" s="1" t="str">
        <f t="shared" si="810"/>
        <v>Acid, Neutral, Alkaline</v>
      </c>
      <c r="AY1808" s="1" t="b">
        <v>0</v>
      </c>
      <c r="AZ1808" s="1" t="b">
        <v>1</v>
      </c>
      <c r="BA1808" s="1" t="b">
        <v>0</v>
      </c>
      <c r="BC1808" t="str">
        <f t="shared" si="811"/>
        <v>FALSE</v>
      </c>
      <c r="BE1808" t="str">
        <f t="shared" si="812"/>
        <v>FALSE</v>
      </c>
      <c r="BF1808" s="1" t="b">
        <v>1</v>
      </c>
      <c r="BG1808" s="1" t="b">
        <v>0</v>
      </c>
      <c r="BH1808" s="1" t="b">
        <v>0</v>
      </c>
      <c r="BI1808" s="1" t="s">
        <v>30</v>
      </c>
      <c r="BJ1808" s="1" t="str">
        <f t="shared" si="813"/>
        <v>FALSE</v>
      </c>
      <c r="BK1808" s="1" t="s">
        <v>77</v>
      </c>
      <c r="BL1808" t="str">
        <f t="shared" si="814"/>
        <v>TRUE</v>
      </c>
      <c r="BM1808" s="1" t="b">
        <v>0</v>
      </c>
      <c r="BN1808" s="1" t="b">
        <v>0</v>
      </c>
      <c r="BO1808" s="1">
        <f t="shared" si="818"/>
        <v>10</v>
      </c>
      <c r="BP1808" s="1" t="s">
        <v>6000</v>
      </c>
      <c r="BQ1808" s="1" cm="1">
        <f t="array" ref="BQ1808">_xlfn.IFS(BP1808="None Known",0, LEN(BP1808)&gt;500, 5,LEN(BP1808)&gt;400, 4, LEN(BP1808)&gt;300, 3, LEN(BP1808)&gt;200, 2, LEN(BP1808)&gt;1, 1)</f>
        <v>1</v>
      </c>
      <c r="BR1808" s="1" t="s">
        <v>6001</v>
      </c>
      <c r="BS1808" s="1">
        <v>2</v>
      </c>
      <c r="BT1808" s="1" t="s">
        <v>6002</v>
      </c>
      <c r="BU1808" s="1">
        <v>3</v>
      </c>
      <c r="BV1808" s="1" t="s">
        <v>6003</v>
      </c>
      <c r="BW1808" s="1" t="s">
        <v>31</v>
      </c>
      <c r="BX1808" s="1"/>
      <c r="BY1808" t="str">
        <f>_xlfn.XLOOKUP($B1808,Img_lookup!A:A,Img_lookup!B:B, "Not available")</f>
        <v>861946a5-7020-43f5-8a08-08bdd099b036</v>
      </c>
      <c r="BZ1808" t="str">
        <f>_xlfn.XLOOKUP($B1808,Img_lookup!A:A,Img_lookup!C:C, "Not available")</f>
        <v>Unknown Diptera on Great Burnet (Sanguisorba officinalis) Set - Cape Alava, Olympic National Park, Clallam Co., WA 08:06:2013</v>
      </c>
      <c r="CA1808" t="str">
        <f>_xlfn.XLOOKUP($B1808,Img_lookup!A:A,Img_lookup!D:D, "Not available")</f>
        <v>leppyone</v>
      </c>
      <c r="CB1808" t="str">
        <f>_xlfn.XLOOKUP($B1808,Img_lookup!A:A,Img_lookup!E:E, "https://imgur.com/aT5wafe")</f>
        <v>https://api.openverse.engineering/v1/images/861946a5-7020-43f5-8a08-08bdd099b036/thumb/</v>
      </c>
    </row>
    <row r="1809" spans="1:80" ht="358" x14ac:dyDescent="0.15">
      <c r="A1809" s="1" t="s">
        <v>58</v>
      </c>
      <c r="B1809" s="1" t="s">
        <v>9561</v>
      </c>
      <c r="D1809" s="1" t="s">
        <v>9562</v>
      </c>
      <c r="E1809" s="1" t="s">
        <v>7967</v>
      </c>
      <c r="F1809" s="1" t="s">
        <v>6</v>
      </c>
      <c r="G1809" s="1" t="s">
        <v>6</v>
      </c>
      <c r="H1809" s="11" t="str">
        <f t="shared" si="820"/>
        <v>Perennial</v>
      </c>
      <c r="J1809" s="1">
        <v>2</v>
      </c>
      <c r="L1809" t="str" cm="1">
        <f t="array" ref="L1809">_xlfn.IFS(J1809+K1809="", "Unknown", J1809+K1809&gt;3, "Large", J1809+K1809&gt;0.5, "Medium", J1809+K1809&gt;0, "Small")</f>
        <v>Medium</v>
      </c>
      <c r="M1809" s="1">
        <v>4</v>
      </c>
      <c r="N1809" cm="1">
        <f t="array" ref="N1809">IF($M1809="",INDEX($M$2:$M$2176,MATCH(1,INDEX(($A$2:$A$2176=$A1809)*($M$2:$M$2176&lt;&gt;""),0),0)),$M1809)</f>
        <v>4</v>
      </c>
      <c r="O1809" s="2" t="str">
        <f t="shared" si="815"/>
        <v>Hardy to cold</v>
      </c>
      <c r="P1809" s="1" t="s">
        <v>9563</v>
      </c>
      <c r="R1809" t="str">
        <f t="shared" si="819"/>
        <v>Medium</v>
      </c>
      <c r="W1809"/>
      <c r="AF1809" s="16" t="s">
        <v>24709</v>
      </c>
      <c r="AG1809" s="1" t="str">
        <f t="shared" si="805"/>
        <v xml:space="preserve">Seed </v>
      </c>
      <c r="AH1809" s="2" t="str">
        <f t="shared" si="806"/>
        <v>Sow spring or autumn in a cold frame. When they are large enough to handle, prick the seedlings out into individual pots and grow them on in the cold frame for their first winter. Plant them out into their permanent positions in late spring or early summer, after the last expected frosts.
Division in the spring.</v>
      </c>
      <c r="AI1809" s="1" t="s">
        <v>9564</v>
      </c>
      <c r="AJ1809" s="1" t="s">
        <v>53</v>
      </c>
      <c r="AK1809" s="1" t="s">
        <v>17104</v>
      </c>
      <c r="AL1809" s="1" t="str">
        <f t="shared" si="816"/>
        <v>Unscented</v>
      </c>
      <c r="AM1809" s="1" t="b">
        <v>0</v>
      </c>
      <c r="AN1809" s="1" t="b">
        <v>0</v>
      </c>
      <c r="AO1809" s="1" t="b">
        <v>0</v>
      </c>
      <c r="AP1809" s="5" t="s">
        <v>28</v>
      </c>
      <c r="AQ1809" s="5" t="str">
        <f t="shared" si="807"/>
        <v>Light, Medium, Heavy</v>
      </c>
      <c r="AR1809" s="1" t="s">
        <v>10</v>
      </c>
      <c r="AS1809" s="1" t="str">
        <f t="shared" si="817"/>
        <v>None, Partial</v>
      </c>
      <c r="AT1809" s="1" t="str">
        <f t="shared" si="808"/>
        <v>Partial, Full</v>
      </c>
      <c r="AU1809" s="1" t="s">
        <v>402</v>
      </c>
      <c r="AV1809" s="1" t="str">
        <f t="shared" si="809"/>
        <v>Moist, Wet/Water</v>
      </c>
      <c r="AW1809" s="1" t="s">
        <v>12</v>
      </c>
      <c r="AX1809" s="1" t="str">
        <f t="shared" si="810"/>
        <v>Acid, Neutral, Alkaline</v>
      </c>
      <c r="AY1809" s="1" t="b">
        <v>0</v>
      </c>
      <c r="AZ1809" s="1" t="b">
        <v>0</v>
      </c>
      <c r="BA1809" s="1" t="b">
        <v>0</v>
      </c>
      <c r="BC1809" t="str">
        <f t="shared" si="811"/>
        <v>FALSE</v>
      </c>
      <c r="BE1809" t="str">
        <f t="shared" si="812"/>
        <v>FALSE</v>
      </c>
      <c r="BF1809" s="1" t="b">
        <v>0</v>
      </c>
      <c r="BG1809" s="1" t="b">
        <v>0</v>
      </c>
      <c r="BH1809" s="1" t="b">
        <v>0</v>
      </c>
      <c r="BJ1809" s="1" t="str">
        <f t="shared" si="813"/>
        <v>FALSE</v>
      </c>
      <c r="BL1809" t="str">
        <f t="shared" si="814"/>
        <v>FALSE</v>
      </c>
      <c r="BM1809" s="1" t="b">
        <v>0</v>
      </c>
      <c r="BN1809" s="1" t="b">
        <v>0</v>
      </c>
      <c r="BO1809" s="1">
        <f t="shared" si="818"/>
        <v>4</v>
      </c>
      <c r="BP1809" s="1" t="s">
        <v>31</v>
      </c>
      <c r="BQ1809" s="1" cm="1">
        <f t="array" ref="BQ1809">_xlfn.IFS(BP1809="None Known",0, LEN(BP1809)&gt;500, 5,LEN(BP1809)&gt;400, 4, LEN(BP1809)&gt;300, 3, LEN(BP1809)&gt;200, 2, LEN(BP1809)&gt;1, 1)</f>
        <v>0</v>
      </c>
      <c r="BR1809" s="1" t="s">
        <v>9565</v>
      </c>
      <c r="BS1809" s="1">
        <v>1</v>
      </c>
      <c r="BT1809" s="1" t="s">
        <v>9566</v>
      </c>
      <c r="BU1809" s="1">
        <v>1</v>
      </c>
      <c r="BV1809" s="1" t="s">
        <v>760</v>
      </c>
      <c r="BW1809" s="1" t="s">
        <v>31</v>
      </c>
      <c r="BX1809" s="1"/>
      <c r="BY1809" t="str">
        <f>_xlfn.XLOOKUP($B1809,Img_lookup!A:A,Img_lookup!B:B, "Not available")</f>
        <v>bcf1f1d2-a257-4739-b6ee-bd743d73f073</v>
      </c>
      <c r="BZ1809" t="str">
        <f>_xlfn.XLOOKUP($B1809,Img_lookup!A:A,Img_lookup!C:C, "Not available")</f>
        <v>Sitka Burnet</v>
      </c>
      <c r="CA1809" t="str">
        <f>_xlfn.XLOOKUP($B1809,Img_lookup!A:A,Img_lookup!D:D, "Not available")</f>
        <v>DenaliNPS</v>
      </c>
      <c r="CB1809" t="str">
        <f>_xlfn.XLOOKUP($B1809,Img_lookup!A:A,Img_lookup!E:E, "https://imgur.com/aT5wafe")</f>
        <v>https://api.openverse.engineering/v1/images/bcf1f1d2-a257-4739-b6ee-bd743d73f073/thumb/</v>
      </c>
    </row>
    <row r="1810" spans="1:80" ht="409.6" x14ac:dyDescent="0.2">
      <c r="A1810" s="1" t="s">
        <v>316</v>
      </c>
      <c r="B1810" s="1" t="s">
        <v>2488</v>
      </c>
      <c r="C1810" s="1" t="s">
        <v>2489</v>
      </c>
      <c r="E1810" s="1" t="s">
        <v>2490</v>
      </c>
      <c r="F1810" s="1" t="s">
        <v>6</v>
      </c>
      <c r="G1810" s="1" t="s">
        <v>6</v>
      </c>
      <c r="H1810" s="11" t="str">
        <f t="shared" si="820"/>
        <v>Perennial</v>
      </c>
      <c r="J1810" s="1">
        <v>0.60000002399999997</v>
      </c>
      <c r="L1810" t="str" cm="1">
        <f t="array" ref="L1810">_xlfn.IFS(J1810+K1810="", "Unknown", J1810+K1810&gt;3, "Large", J1810+K1810&gt;0.5, "Medium", J1810+K1810&gt;0, "Small")</f>
        <v>Medium</v>
      </c>
      <c r="M1810" s="1">
        <v>6</v>
      </c>
      <c r="N1810" cm="1">
        <f t="array" ref="N1810">IF($M1810="",INDEX($M$2:$M$2176,MATCH(1,INDEX(($A$2:$A$2176=$A1810)*($M$2:$M$2176&lt;&gt;""),0),0)),$M1810)</f>
        <v>6</v>
      </c>
      <c r="O1810" s="2" t="str">
        <f t="shared" si="815"/>
        <v>Seasonal outdoors</v>
      </c>
      <c r="P1810" s="1" t="s">
        <v>2491</v>
      </c>
      <c r="R1810" t="str">
        <f t="shared" si="819"/>
        <v>Medium</v>
      </c>
      <c r="T1810" s="1"/>
      <c r="U1810" s="1"/>
      <c r="V1810" s="1" t="s">
        <v>470</v>
      </c>
      <c r="W1810" s="6" t="str">
        <f t="shared" ref="W1810:W1819" si="821">IF(ISNUMBER(SEARCH("-",V1810)),TRIM(LEFT(V1810,FIND("-",V1810)-1)),V1810)</f>
        <v>5</v>
      </c>
      <c r="X1810" t="str">
        <f>IF(W1810="1", "January", IF(W1810="2", "February", IF(W1810="3", "March", IF(W1810="4", "April", IF(W1810="5", "May", IF(W1810="6", "June", IF(W1810="7", "July", IF(W1810="8", "August", IF(W1810="9", "September", IF(W1810="10", "October", IF(W1810="11", "November", IF(W1810="12", "December", "Other"))))))))))))</f>
        <v>May</v>
      </c>
      <c r="Y1810" s="2" t="str">
        <f>IF(ISNUMBER(SEARCH("-",V1810)),TRIM(RIGHT(V1810,LEN(V1810)-SEARCH("-",V1810))),V1810)</f>
        <v>9</v>
      </c>
      <c r="Z1810" s="2" t="str">
        <f>IF(Y1810="1", "January", IF(Y1810="2", "February", IF(Y1810="3", "March", IF(Y1810="4", "April", IF(Y1810="5", "May", IF(Y1810="6", "June", IF(Y1810="7", "July", IF(Y1810="8", "August", IF(Y1810="9", "September", IF(Y1810="10", "October", IF(Y1810="11", "November", IF(Y1810="12", "December", "Other"))))))))))))</f>
        <v>September</v>
      </c>
      <c r="AA1810" s="1" t="s">
        <v>108</v>
      </c>
      <c r="AB1810" s="1" t="str">
        <f>IF(ISNUMBER(SEARCH("-",AA1810)),TRIM(LEFT(AA1810,FIND("-",AA1810)-1)),AA1810)</f>
        <v>7</v>
      </c>
      <c r="AC1810" s="1" t="str">
        <f>IF(AB1810="1", "January", IF(AB1810="2", "February", IF(AB1810="3", "March", IF(AB1810="4", "April", IF(AB1810="5", "May", IF(AB1810="6", "June", IF(AB1810="7", "July", IF(AB1810="8", "August", IF(AB1810="9", "September", IF(AB1810="10", "October", IF(AB1810="11", "November", IF(AB1810="12", "December", "Other"))))))))))))</f>
        <v>July</v>
      </c>
      <c r="AD1810" s="1" t="str">
        <f>IF(ISNUMBER(SEARCH("-",AA1810)),TRIM(RIGHT(AA1810,LEN(AA1810)-SEARCH("-",AA1810))),AA1810)</f>
        <v>9</v>
      </c>
      <c r="AE1810" s="1" t="str">
        <f>IF(AD1810="1", "January", IF(AD1810="2", "February", IF(AD1810="3", "March", IF(AD1810="4", "April", IF(AD1810="5", "May", IF(AD1810="6", "June", IF(AD1810="7", "July", IF(AD1810="8", "August", IF(AD1810="9", "September", IF(AD1810="10", "October", IF(AD1810="11", "November", IF(AD1810="12", "December", "Other"))))))))))))</f>
        <v>September</v>
      </c>
      <c r="AF1810" s="17" t="s">
        <v>24710</v>
      </c>
      <c r="AG1810" s="1" t="str">
        <f t="shared" si="805"/>
        <v xml:space="preserve">Stratified Seed </v>
      </c>
      <c r="AH1810" s="2" t="str">
        <f t="shared" si="806"/>
        <v>Stratification improves the germination rate. If possible sow the seed in the autumn, sow stored seed as early in the year as possible. It is best to sow the seed in situ in a woodland soil under trees
 If seed is in short supply it is probably wise to sow it in pots of woodland soil in a shady place in a cold frame. When they are large enough to handle, prick the seedlings out into individual pots and grow them on in a shady position in the greenhouse for their first winter. Plant them out into their permanent positions in late spring or early summer,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10" s="1" t="s">
        <v>2492</v>
      </c>
      <c r="AJ1810" s="1" t="s">
        <v>23802</v>
      </c>
      <c r="AK1810" s="1" t="s">
        <v>17104</v>
      </c>
      <c r="AL1810" s="1" t="str">
        <f t="shared" si="816"/>
        <v>Unscented</v>
      </c>
      <c r="AM1810" s="1" t="b">
        <v>0</v>
      </c>
      <c r="AN1810" s="1" t="b">
        <v>1</v>
      </c>
      <c r="AO1810" s="1" t="b">
        <v>0</v>
      </c>
      <c r="AP1810" s="5" t="s">
        <v>28</v>
      </c>
      <c r="AQ1810" s="5" t="str">
        <f t="shared" si="807"/>
        <v>Light, Medium, Heavy</v>
      </c>
      <c r="AR1810" s="1" t="s">
        <v>10</v>
      </c>
      <c r="AS1810" s="1" t="str">
        <f t="shared" si="817"/>
        <v>None, Partial</v>
      </c>
      <c r="AT1810" s="1" t="str">
        <f t="shared" si="808"/>
        <v>Partial, Full</v>
      </c>
      <c r="AU1810" s="1" t="s">
        <v>29</v>
      </c>
      <c r="AV1810" s="1" t="str">
        <f t="shared" si="809"/>
        <v>Moist</v>
      </c>
      <c r="AW1810" s="1" t="s">
        <v>12</v>
      </c>
      <c r="AX1810" s="1" t="str">
        <f t="shared" si="810"/>
        <v>Acid, Neutral, Alkaline</v>
      </c>
      <c r="AY1810" s="1" t="b">
        <v>0</v>
      </c>
      <c r="AZ1810" s="1" t="b">
        <v>1</v>
      </c>
      <c r="BA1810" s="1" t="b">
        <v>0</v>
      </c>
      <c r="BC1810" t="str">
        <f t="shared" si="811"/>
        <v>FALSE</v>
      </c>
      <c r="BE1810" t="str">
        <f t="shared" si="812"/>
        <v>FALSE</v>
      </c>
      <c r="BF1810" s="1" t="b">
        <v>0</v>
      </c>
      <c r="BG1810" s="1" t="b">
        <v>0</v>
      </c>
      <c r="BH1810" s="1" t="b">
        <v>0</v>
      </c>
      <c r="BJ1810" s="1" t="str">
        <f t="shared" si="813"/>
        <v>FALSE</v>
      </c>
      <c r="BK1810" s="1" t="s">
        <v>77</v>
      </c>
      <c r="BL1810" t="str">
        <f t="shared" si="814"/>
        <v>TRUE</v>
      </c>
      <c r="BM1810" s="1" t="b">
        <v>0</v>
      </c>
      <c r="BN1810" s="1" t="b">
        <v>0</v>
      </c>
      <c r="BO1810" s="1">
        <f t="shared" si="818"/>
        <v>5</v>
      </c>
      <c r="BP1810" s="1" t="s">
        <v>31</v>
      </c>
      <c r="BQ1810" s="1" cm="1">
        <f t="array" ref="BQ1810">_xlfn.IFS(BP1810="None Known",0, LEN(BP1810)&gt;500, 5,LEN(BP1810)&gt;400, 4, LEN(BP1810)&gt;300, 3, LEN(BP1810)&gt;200, 2, LEN(BP1810)&gt;1, 1)</f>
        <v>0</v>
      </c>
      <c r="BR1810" s="1" t="s">
        <v>2493</v>
      </c>
      <c r="BS1810" s="1">
        <v>1</v>
      </c>
      <c r="BT1810" s="1" t="s">
        <v>2494</v>
      </c>
      <c r="BU1810" s="1">
        <v>2</v>
      </c>
      <c r="BV1810" s="1" t="s">
        <v>2495</v>
      </c>
      <c r="BW1810" s="1" t="s">
        <v>2496</v>
      </c>
      <c r="BX1810" s="1"/>
      <c r="BY1810" t="str">
        <f>_xlfn.XLOOKUP($B1810,Img_lookup!A:A,Img_lookup!B:B, "Not available")</f>
        <v>8820c82f-34e1-4e37-bdb5-33513bc4531f</v>
      </c>
      <c r="BZ1810" t="str">
        <f>_xlfn.XLOOKUP($B1810,Img_lookup!A:A,Img_lookup!C:C, "Not available")</f>
        <v>Sanicula europaea. Forest Ganol, April 1989</v>
      </c>
      <c r="CA1810" t="str">
        <f>_xlfn.XLOOKUP($B1810,Img_lookup!A:A,Img_lookup!D:D, "Not available")</f>
        <v>Mary Gillham Archive Project</v>
      </c>
      <c r="CB1810" t="str">
        <f>_xlfn.XLOOKUP($B1810,Img_lookup!A:A,Img_lookup!E:E, "https://imgur.com/aT5wafe")</f>
        <v>https://api.openverse.engineering/v1/images/8820c82f-34e1-4e37-bdb5-33513bc4531f/thumb/</v>
      </c>
    </row>
    <row r="1811" spans="1:80" ht="409.6" x14ac:dyDescent="0.15">
      <c r="A1811" s="1" t="s">
        <v>873</v>
      </c>
      <c r="B1811" s="1" t="s">
        <v>14615</v>
      </c>
      <c r="C1811" s="1" t="s">
        <v>14616</v>
      </c>
      <c r="D1811" s="1" t="s">
        <v>14617</v>
      </c>
      <c r="E1811" s="1" t="s">
        <v>14618</v>
      </c>
      <c r="F1811" s="1" t="s">
        <v>6</v>
      </c>
      <c r="G1811" s="1" t="s">
        <v>6</v>
      </c>
      <c r="H1811" s="11" t="str">
        <f t="shared" si="820"/>
        <v>Perennial</v>
      </c>
      <c r="I1811" s="1" t="s">
        <v>17108</v>
      </c>
      <c r="J1811" s="1">
        <v>0.60000002399999997</v>
      </c>
      <c r="L1811" t="str" cm="1">
        <f t="array" ref="L1811">_xlfn.IFS(J1811+K1811="", "Unknown", J1811+K1811&gt;3, "Large", J1811+K1811&gt;0.5, "Medium", J1811+K1811&gt;0, "Small")</f>
        <v>Medium</v>
      </c>
      <c r="M1811" s="1">
        <v>10</v>
      </c>
      <c r="N1811" cm="1">
        <f t="array" ref="N1811">IF($M1811="",INDEX($M$2:$M$2176,MATCH(1,INDEX(($A$2:$A$2176=$A1811)*($M$2:$M$2176&lt;&gt;""),0),0)),$M1811)</f>
        <v>10</v>
      </c>
      <c r="O1811" s="2" t="str">
        <f t="shared" si="815"/>
        <v>Grown indoors</v>
      </c>
      <c r="P1811" s="1" t="s">
        <v>196</v>
      </c>
      <c r="R1811" t="str">
        <f t="shared" si="819"/>
        <v>Medium</v>
      </c>
      <c r="S1811" s="1" t="s">
        <v>24</v>
      </c>
      <c r="T1811" s="1" t="str">
        <f>LEFT(S1811,FIND("-",S1811)-1)</f>
        <v xml:space="preserve">1 </v>
      </c>
      <c r="U1811" s="1" t="str">
        <f>RIGHT(S1811,FIND("-",S1811)-1)</f>
        <v>12</v>
      </c>
      <c r="V1811" s="1">
        <v>7</v>
      </c>
      <c r="W1811" s="6">
        <f t="shared" si="821"/>
        <v>7</v>
      </c>
      <c r="X1811" t="str">
        <f>IF(W1811=1, "January", IF(W1811=2, "February", IF(W1811=3, "March", IF(W1811=4, "April", IF(W1811=5, "May", IF(W1811=6, "June", IF(W1811=7, "July", IF(W1811=8, "August", IF(W1811=9, "September", IF(W1811=10, "October", IF(W1811=11, "November", IF(W1811=12, "December", "Other"))))))))))))</f>
        <v>July</v>
      </c>
      <c r="AF1811" s="16" t="s">
        <v>23920</v>
      </c>
      <c r="AG1811" s="1" t="str">
        <f t="shared" si="805"/>
        <v xml:space="preserve">Seed </v>
      </c>
      <c r="AH1811" s="2" t="str">
        <f t="shared" si="806"/>
        <v>We have no information for this species but suggest sowing the seed in a warm greenhouse in April. Prick out the seedlings into individual pots when they are large enough to handle and grow them on for at least a couple of years in a greenhouse before trying any of them outdoors.
Division of suckers as growth commences in the spring.
Leaf-cuttings, 7cm long placed in sand in a frame[1]. The leaf is cut into sections, the cut surfaces allowed to dry for a few hours, and the sections then placed in pots in a warm light frame, but with shelter from direct sunlight. Rooting and new growth should take place within a month.</v>
      </c>
      <c r="AI1811" s="1" t="s">
        <v>14619</v>
      </c>
      <c r="AK1811" s="1" t="s">
        <v>17104</v>
      </c>
      <c r="AL1811" s="1" t="str">
        <f t="shared" si="816"/>
        <v>Unscented</v>
      </c>
      <c r="AM1811" s="1" t="b">
        <v>0</v>
      </c>
      <c r="AN1811" s="1" t="b">
        <v>0</v>
      </c>
      <c r="AO1811" s="1" t="b">
        <v>0</v>
      </c>
      <c r="AP1811" s="5" t="s">
        <v>54</v>
      </c>
      <c r="AQ1811" s="5" t="str">
        <f t="shared" si="807"/>
        <v>Light, Medium</v>
      </c>
      <c r="AR1811" s="1" t="s">
        <v>30</v>
      </c>
      <c r="AS1811" s="1" t="str">
        <f t="shared" si="817"/>
        <v>None</v>
      </c>
      <c r="AT1811" s="1" t="str">
        <f t="shared" si="808"/>
        <v>Full</v>
      </c>
      <c r="AU1811" s="1" t="s">
        <v>11</v>
      </c>
      <c r="AV1811" s="1" t="str">
        <f t="shared" si="809"/>
        <v>Dry, Moist</v>
      </c>
      <c r="AW1811" s="1" t="s">
        <v>12</v>
      </c>
      <c r="AX1811" s="1" t="str">
        <f t="shared" si="810"/>
        <v>Acid, Neutral, Alkaline</v>
      </c>
      <c r="AY1811" s="1" t="b">
        <v>0</v>
      </c>
      <c r="AZ1811" s="1" t="b">
        <v>0</v>
      </c>
      <c r="BA1811" s="1" t="b">
        <v>0</v>
      </c>
      <c r="BC1811" t="str">
        <f t="shared" si="811"/>
        <v>FALSE</v>
      </c>
      <c r="BE1811" t="str">
        <f t="shared" si="812"/>
        <v>FALSE</v>
      </c>
      <c r="BF1811" s="1" t="b">
        <v>0</v>
      </c>
      <c r="BG1811" s="1" t="b">
        <v>0</v>
      </c>
      <c r="BH1811" s="1" t="b">
        <v>1</v>
      </c>
      <c r="BI1811" s="1" t="s">
        <v>77</v>
      </c>
      <c r="BJ1811" s="1" t="str">
        <f t="shared" si="813"/>
        <v>TRUE</v>
      </c>
      <c r="BL1811" t="str">
        <f t="shared" si="814"/>
        <v>FALSE</v>
      </c>
      <c r="BM1811" s="1" t="b">
        <v>0</v>
      </c>
      <c r="BN1811" s="1" t="b">
        <v>0</v>
      </c>
      <c r="BO1811" s="1">
        <f t="shared" si="818"/>
        <v>4</v>
      </c>
      <c r="BP1811" s="1" t="s">
        <v>14620</v>
      </c>
      <c r="BQ1811" s="1" cm="1">
        <f t="array" ref="BQ1811">_xlfn.IFS(BP1811="None Known",0, LEN(BP1811)&gt;500, 5,LEN(BP1811)&gt;400, 4, LEN(BP1811)&gt;300, 3, LEN(BP1811)&gt;200, 2, LEN(BP1811)&gt;1, 1)</f>
        <v>1</v>
      </c>
      <c r="BR1811" s="1" t="s">
        <v>14621</v>
      </c>
      <c r="BS1811" s="1">
        <v>1</v>
      </c>
      <c r="BT1811" s="1" t="s">
        <v>31</v>
      </c>
      <c r="BU1811" s="1">
        <v>0</v>
      </c>
      <c r="BV1811" s="1" t="s">
        <v>245</v>
      </c>
      <c r="BW1811" s="1" t="s">
        <v>31</v>
      </c>
      <c r="BX1811" s="1"/>
      <c r="BY1811" t="str">
        <f>_xlfn.XLOOKUP($B1811,Img_lookup!A:A,Img_lookup!B:B, "Not available")</f>
        <v>Not available</v>
      </c>
      <c r="BZ1811" t="str">
        <f>_xlfn.XLOOKUP($B1811,Img_lookup!A:A,Img_lookup!C:C, "Not available")</f>
        <v>Not available</v>
      </c>
      <c r="CA1811" t="str">
        <f>_xlfn.XLOOKUP($B1811,Img_lookup!A:A,Img_lookup!D:D, "Not available")</f>
        <v>Not available</v>
      </c>
      <c r="CB1811" t="str">
        <f>_xlfn.XLOOKUP($B1811,Img_lookup!A:A,Img_lookup!E:E, "https://imgur.com/aT5wafe")</f>
        <v>https://imgur.com/aT5wafe</v>
      </c>
    </row>
    <row r="1812" spans="1:80" ht="409.6" x14ac:dyDescent="0.15">
      <c r="A1812" s="1" t="s">
        <v>69</v>
      </c>
      <c r="B1812" s="1" t="s">
        <v>9409</v>
      </c>
      <c r="C1812" s="1" t="s">
        <v>9410</v>
      </c>
      <c r="D1812" s="1" t="s">
        <v>9411</v>
      </c>
      <c r="E1812" s="1" t="s">
        <v>9412</v>
      </c>
      <c r="F1812" s="1" t="s">
        <v>22</v>
      </c>
      <c r="G1812" s="1" t="s">
        <v>22</v>
      </c>
      <c r="H1812" s="11" t="str">
        <f t="shared" si="820"/>
        <v>Perennial</v>
      </c>
      <c r="I1812" s="1" t="s">
        <v>17108</v>
      </c>
      <c r="J1812" s="1">
        <v>0.60000002399999997</v>
      </c>
      <c r="K1812" s="1">
        <v>1</v>
      </c>
      <c r="L1812" t="str" cm="1">
        <f t="array" ref="L1812">_xlfn.IFS(J1812+K1812="", "Unknown", J1812+K1812&gt;3, "Large", J1812+K1812&gt;0.5, "Medium", J1812+K1812&gt;0, "Small")</f>
        <v>Medium</v>
      </c>
      <c r="M1812" s="1">
        <v>7</v>
      </c>
      <c r="N1812" cm="1">
        <f t="array" ref="N1812">IF($M1812="",INDEX($M$2:$M$2176,MATCH(1,INDEX(($A$2:$A$2176=$A1812)*($M$2:$M$2176&lt;&gt;""),0),0)),$M1812)</f>
        <v>7</v>
      </c>
      <c r="O1812" s="2" t="str">
        <f t="shared" si="815"/>
        <v>Seasonal outdoors</v>
      </c>
      <c r="P1812" s="1" t="s">
        <v>9413</v>
      </c>
      <c r="R1812" t="str">
        <f t="shared" si="819"/>
        <v>Medium</v>
      </c>
      <c r="S1812" s="1" t="s">
        <v>24</v>
      </c>
      <c r="T1812" s="1" t="str">
        <f>LEFT(S1812,FIND("-",S1812)-1)</f>
        <v xml:space="preserve">1 </v>
      </c>
      <c r="U1812" s="1" t="str">
        <f>RIGHT(S1812,FIND("-",S1812)-1)</f>
        <v>12</v>
      </c>
      <c r="V1812" s="1" t="s">
        <v>51</v>
      </c>
      <c r="W1812" s="6" t="str">
        <f t="shared" si="821"/>
        <v>7</v>
      </c>
      <c r="X1812" t="str">
        <f t="shared" ref="X1812:X1819" si="822">IF(W1812="1", "January", IF(W1812="2", "February", IF(W1812="3", "March", IF(W1812="4", "April", IF(W1812="5", "May", IF(W1812="6", "June", IF(W1812="7", "July", IF(W1812="8", "August", IF(W1812="9", "September", IF(W1812="10", "October", IF(W1812="11", "November", IF(W1812="12", "December", "Other"))))))))))))</f>
        <v>July</v>
      </c>
      <c r="Y1812" s="2" t="str">
        <f t="shared" ref="Y1812:Y1819" si="823">IF(ISNUMBER(SEARCH("-",V1812)),TRIM(RIGHT(V1812,LEN(V1812)-SEARCH("-",V1812))),V1812)</f>
        <v>8</v>
      </c>
      <c r="Z1812" s="2" t="str">
        <f t="shared" ref="Z1812:Z1819" si="824">IF(Y1812="1", "January", IF(Y1812="2", "February", IF(Y1812="3", "March", IF(Y1812="4", "April", IF(Y1812="5", "May", IF(Y1812="6", "June", IF(Y1812="7", "July", IF(Y1812="8", "August", IF(Y1812="9", "September", IF(Y1812="10", "October", IF(Y1812="11", "November", IF(Y1812="12", "December", "Other"))))))))))))</f>
        <v>August</v>
      </c>
      <c r="AA1812" s="1" t="s">
        <v>427</v>
      </c>
      <c r="AB1812" s="1" t="str">
        <f t="shared" ref="AB1812:AB1818" si="825">IF(ISNUMBER(SEARCH("-",AA1812)),TRIM(LEFT(AA1812,FIND("-",AA1812)-1)),AA1812)</f>
        <v>8</v>
      </c>
      <c r="AC1812" s="1" t="str">
        <f>IF(AB1812="1", "January", IF(AB1812="2", "February", IF(AB1812="3", "March", IF(AB1812="4", "April", IF(AB1812="5", "May", IF(AB1812="6", "June", IF(AB1812="7", "July", IF(AB1812="8", "August", IF(AB1812="9", "September", IF(AB1812="10", "October", IF(AB1812="11", "November", IF(AB1812="12", "December", "Other"))))))))))))</f>
        <v>August</v>
      </c>
      <c r="AD1812" s="1" t="str">
        <f>IF(ISNUMBER(SEARCH("-",AA1812)),TRIM(RIGHT(AA1812,LEN(AA1812)-SEARCH("-",AA1812))),AA1812)</f>
        <v>9</v>
      </c>
      <c r="AE1812" s="1" t="str">
        <f>IF(AD1812="1", "January", IF(AD1812="2", "February", IF(AD1812="3", "March", IF(AD1812="4", "April", IF(AD1812="5", "May", IF(AD1812="6", "June", IF(AD1812="7", "July", IF(AD1812="8", "August", IF(AD1812="9", "September", IF(AD1812="10", "October", IF(AD1812="11", "November", IF(AD1812="12", "December", "Other"))))))))))))</f>
        <v>September</v>
      </c>
      <c r="AF1812" s="16" t="s">
        <v>24711</v>
      </c>
      <c r="AG1812" s="1" t="str">
        <f t="shared" si="805"/>
        <v xml:space="preserve">Seed </v>
      </c>
      <c r="AH1812" s="2" t="str">
        <f t="shared" si="806"/>
        <v>Sow spring in a greenhouse. Does not require pre-treatment[113]. Prick out the seedlings into individual pots when they are large enough to handle and grow them on in the greenhouse for their first winter. Plant them out in late spring or early summer of the following year.
Cuttings of half-ripe side shoots, 5 - 8 cm long with a heel, July/August in a frame. Roots within 2 weeks. High percentage[78]. The heeled cuttings can also be placed direct into the open garden in early July and should be well-rooted by the winter[245].
Division in spring or autumn[111]. Larger divisions can be planted out direct into their permanent positions. We have found it best to pot up the smaller divisions and grow them on in a lightly shaded position in a cold frame, planting them out once they are well established in the summer.
Layering.</v>
      </c>
      <c r="AI1812" s="1" t="s">
        <v>9414</v>
      </c>
      <c r="AJ1812" s="1" t="s">
        <v>53</v>
      </c>
      <c r="AK1812" s="1" t="s">
        <v>17104</v>
      </c>
      <c r="AL1812" s="1" t="str">
        <f t="shared" si="816"/>
        <v>Scented</v>
      </c>
      <c r="AM1812" s="1" t="b">
        <v>1</v>
      </c>
      <c r="AN1812" s="1" t="b">
        <v>0</v>
      </c>
      <c r="AO1812" s="1" t="b">
        <v>0</v>
      </c>
      <c r="AP1812" s="5" t="s">
        <v>54</v>
      </c>
      <c r="AQ1812" s="5" t="str">
        <f t="shared" si="807"/>
        <v>Light, Medium</v>
      </c>
      <c r="AR1812" s="1" t="s">
        <v>30</v>
      </c>
      <c r="AS1812" s="1" t="str">
        <f t="shared" si="817"/>
        <v>None</v>
      </c>
      <c r="AT1812" s="1" t="str">
        <f t="shared" si="808"/>
        <v>Full</v>
      </c>
      <c r="AU1812" s="1" t="s">
        <v>11</v>
      </c>
      <c r="AV1812" s="1" t="str">
        <f t="shared" si="809"/>
        <v>Dry, Moist</v>
      </c>
      <c r="AW1812" s="1" t="s">
        <v>12</v>
      </c>
      <c r="AX1812" s="1" t="str">
        <f t="shared" si="810"/>
        <v>Acid, Neutral, Alkaline</v>
      </c>
      <c r="AY1812" s="1" t="b">
        <v>0</v>
      </c>
      <c r="AZ1812" s="1" t="b">
        <v>1</v>
      </c>
      <c r="BA1812" s="1" t="b">
        <v>0</v>
      </c>
      <c r="BB1812" s="1" t="s">
        <v>29</v>
      </c>
      <c r="BC1812" t="str">
        <f t="shared" si="811"/>
        <v>TRUE</v>
      </c>
      <c r="BE1812" t="str">
        <f t="shared" si="812"/>
        <v>FALSE</v>
      </c>
      <c r="BF1812" s="1" t="b">
        <v>1</v>
      </c>
      <c r="BG1812" s="1" t="b">
        <v>0</v>
      </c>
      <c r="BH1812" s="1" t="b">
        <v>1</v>
      </c>
      <c r="BJ1812" s="1" t="str">
        <f t="shared" si="813"/>
        <v>FALSE</v>
      </c>
      <c r="BL1812" t="str">
        <f t="shared" si="814"/>
        <v>FALSE</v>
      </c>
      <c r="BM1812" s="1" t="b">
        <v>0</v>
      </c>
      <c r="BN1812" s="1" t="b">
        <v>0</v>
      </c>
      <c r="BO1812" s="1">
        <f t="shared" si="818"/>
        <v>13</v>
      </c>
      <c r="BP1812" s="1" t="s">
        <v>9415</v>
      </c>
      <c r="BQ1812" s="1" cm="1">
        <f t="array" ref="BQ1812">_xlfn.IFS(BP1812="None Known",0, LEN(BP1812)&gt;500, 5,LEN(BP1812)&gt;400, 4, LEN(BP1812)&gt;300, 3, LEN(BP1812)&gt;200, 2, LEN(BP1812)&gt;1, 1)</f>
        <v>5</v>
      </c>
      <c r="BR1812" s="1" t="s">
        <v>9416</v>
      </c>
      <c r="BS1812" s="1">
        <v>2</v>
      </c>
      <c r="BT1812" s="1" t="s">
        <v>9417</v>
      </c>
      <c r="BU1812" s="1">
        <v>2</v>
      </c>
      <c r="BV1812" s="1" t="s">
        <v>702</v>
      </c>
      <c r="BW1812" s="1" t="s">
        <v>9418</v>
      </c>
      <c r="BX1812" s="1"/>
      <c r="BY1812" t="str">
        <f>_xlfn.XLOOKUP($B1812,Img_lookup!A:A,Img_lookup!B:B, "Not available")</f>
        <v>f6e7cd82-5a9d-41d5-9db2-0d4fd853a63c</v>
      </c>
      <c r="BZ1812" t="str">
        <f>_xlfn.XLOOKUP($B1812,Img_lookup!A:A,Img_lookup!C:C, "Not available")</f>
        <v>Santolina chamaecyparissus (gray lavender-cotton) 6</v>
      </c>
      <c r="CA1812" t="str">
        <f>_xlfn.XLOOKUP($B1812,Img_lookup!A:A,Img_lookup!D:D, "Not available")</f>
        <v>James St. John</v>
      </c>
      <c r="CB1812" t="str">
        <f>_xlfn.XLOOKUP($B1812,Img_lookup!A:A,Img_lookup!E:E, "https://imgur.com/aT5wafe")</f>
        <v>https://api.openverse.engineering/v1/images/f6e7cd82-5a9d-41d5-9db2-0d4fd853a63c/thumb/</v>
      </c>
    </row>
    <row r="1813" spans="1:80" ht="409.6" x14ac:dyDescent="0.15">
      <c r="A1813" s="1" t="s">
        <v>1841</v>
      </c>
      <c r="B1813" s="1" t="s">
        <v>1842</v>
      </c>
      <c r="C1813" s="1" t="s">
        <v>1843</v>
      </c>
      <c r="D1813" s="1" t="s">
        <v>1844</v>
      </c>
      <c r="E1813" s="1" t="s">
        <v>1845</v>
      </c>
      <c r="F1813" s="1" t="s">
        <v>62</v>
      </c>
      <c r="G1813" s="1" t="s">
        <v>62</v>
      </c>
      <c r="H1813" s="11" t="str">
        <f t="shared" si="820"/>
        <v>Perennial</v>
      </c>
      <c r="I1813" s="1" t="s">
        <v>17107</v>
      </c>
      <c r="J1813" s="1">
        <v>12</v>
      </c>
      <c r="L1813" t="str" cm="1">
        <f t="array" ref="L1813">_xlfn.IFS(J1813+K1813="", "Unknown", J1813+K1813&gt;3, "Large", J1813+K1813&gt;0.5, "Medium", J1813+K1813&gt;0, "Small")</f>
        <v>Large</v>
      </c>
      <c r="M1813" s="1">
        <v>8</v>
      </c>
      <c r="N1813" cm="1">
        <f t="array" ref="N1813">IF($M1813="",INDEX($M$2:$M$2176,MATCH(1,INDEX(($A$2:$A$2176=$A1813)*($M$2:$M$2176&lt;&gt;""),0),0)),$M1813)</f>
        <v>8</v>
      </c>
      <c r="O1813" s="2" t="str">
        <f t="shared" si="815"/>
        <v>Grown indoors</v>
      </c>
      <c r="P1813" s="1" t="s">
        <v>1846</v>
      </c>
      <c r="Q1813" s="1" t="s">
        <v>17111</v>
      </c>
      <c r="R1813" t="str">
        <f t="shared" si="819"/>
        <v>Slow</v>
      </c>
      <c r="S1813" s="1" t="s">
        <v>176</v>
      </c>
      <c r="T1813" s="1" t="str">
        <f>LEFT(S1813,FIND("-",S1813)-1)</f>
        <v xml:space="preserve">4 </v>
      </c>
      <c r="U1813" s="1" t="str">
        <f>RIGHT(S1813,FIND("-",S1813)-1)</f>
        <v>10</v>
      </c>
      <c r="V1813" s="1" t="s">
        <v>96</v>
      </c>
      <c r="W1813" s="6" t="str">
        <f t="shared" si="821"/>
        <v>5</v>
      </c>
      <c r="X1813" t="str">
        <f t="shared" si="822"/>
        <v>May</v>
      </c>
      <c r="Y1813" s="2" t="str">
        <f t="shared" si="823"/>
        <v>6</v>
      </c>
      <c r="Z1813" s="2" t="str">
        <f t="shared" si="824"/>
        <v>June</v>
      </c>
      <c r="AA1813" s="1">
        <v>11</v>
      </c>
      <c r="AB1813" s="1">
        <f t="shared" si="825"/>
        <v>11</v>
      </c>
      <c r="AC1813" s="1" t="str">
        <f>IF(AB1813=1, "January", IF(AB1813=2, "February", IF(AB1813=3, "March", IF(AB1813=4, "April", IF(AB1813=5, "May", IF(AB1813=6, "June", IF(AB1813=7, "July", IF(AB1813=8, "August", IF(AB1813=9, "September", IF(AB1813=10, "October", IF(AB1813=11, "November", IF(AB1813=12, "December", "Other"))))))))))))</f>
        <v>November</v>
      </c>
      <c r="AD1813" s="1"/>
      <c r="AE1813" s="1"/>
      <c r="AF1813" s="16" t="s">
        <v>25044</v>
      </c>
      <c r="AG1813" s="1" t="str">
        <f t="shared" si="805"/>
        <v xml:space="preserve">Seed </v>
      </c>
      <c r="AH1813" s="2" t="str">
        <f t="shared" si="806"/>
        <v>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v>
      </c>
      <c r="AI1813" s="1" t="s">
        <v>1847</v>
      </c>
      <c r="AK1813" s="1" t="s">
        <v>17106</v>
      </c>
      <c r="AL1813" s="1" t="str">
        <f t="shared" si="816"/>
        <v>Unscented</v>
      </c>
      <c r="AM1813" s="1" t="b">
        <v>0</v>
      </c>
      <c r="AN1813" s="1" t="b">
        <v>0</v>
      </c>
      <c r="AO1813" s="1" t="b">
        <v>0</v>
      </c>
      <c r="AP1813" s="5" t="s">
        <v>28</v>
      </c>
      <c r="AQ1813" s="5" t="str">
        <f t="shared" si="807"/>
        <v>Light, Medium, Heavy</v>
      </c>
      <c r="AR1813" s="1" t="s">
        <v>30</v>
      </c>
      <c r="AS1813" s="1" t="str">
        <f t="shared" si="817"/>
        <v>None</v>
      </c>
      <c r="AT1813" s="1" t="str">
        <f t="shared" si="808"/>
        <v>Full</v>
      </c>
      <c r="AU1813" s="1" t="s">
        <v>11</v>
      </c>
      <c r="AV1813" s="1" t="str">
        <f t="shared" si="809"/>
        <v>Dry, Moist</v>
      </c>
      <c r="AW1813" s="1" t="s">
        <v>12</v>
      </c>
      <c r="AX1813" s="1" t="str">
        <f t="shared" si="810"/>
        <v>Acid, Neutral, Alkaline</v>
      </c>
      <c r="AY1813" s="1" t="b">
        <v>0</v>
      </c>
      <c r="AZ1813" s="1" t="b">
        <v>0</v>
      </c>
      <c r="BA1813" s="1" t="b">
        <v>0</v>
      </c>
      <c r="BC1813" t="str">
        <f t="shared" si="811"/>
        <v>FALSE</v>
      </c>
      <c r="BE1813" t="str">
        <f t="shared" si="812"/>
        <v>FALSE</v>
      </c>
      <c r="BF1813" s="1" t="b">
        <v>1</v>
      </c>
      <c r="BG1813" s="1" t="b">
        <v>0</v>
      </c>
      <c r="BH1813" s="1" t="b">
        <v>1</v>
      </c>
      <c r="BJ1813" s="1" t="str">
        <f t="shared" si="813"/>
        <v>FALSE</v>
      </c>
      <c r="BL1813" t="str">
        <f t="shared" si="814"/>
        <v>FALSE</v>
      </c>
      <c r="BM1813" s="1" t="b">
        <v>0</v>
      </c>
      <c r="BN1813" s="1" t="b">
        <v>0</v>
      </c>
      <c r="BO1813" s="1">
        <f t="shared" si="818"/>
        <v>11</v>
      </c>
      <c r="BP1813" s="1" t="s">
        <v>1848</v>
      </c>
      <c r="BQ1813" s="1" cm="1">
        <f t="array" ref="BQ1813">_xlfn.IFS(BP1813="None Known",0, LEN(BP1813)&gt;500, 5,LEN(BP1813)&gt;400, 4, LEN(BP1813)&gt;300, 3, LEN(BP1813)&gt;200, 2, LEN(BP1813)&gt;1, 1)</f>
        <v>4</v>
      </c>
      <c r="BR1813" s="1" t="s">
        <v>1849</v>
      </c>
      <c r="BS1813" s="1">
        <v>2</v>
      </c>
      <c r="BT1813" s="1" t="s">
        <v>1850</v>
      </c>
      <c r="BU1813" s="1">
        <v>1</v>
      </c>
      <c r="BV1813" s="1" t="s">
        <v>465</v>
      </c>
      <c r="BW1813" s="1" t="s">
        <v>1851</v>
      </c>
      <c r="BX1813" s="1"/>
      <c r="BY1813" t="str">
        <f>_xlfn.XLOOKUP($B1813,Img_lookup!A:A,Img_lookup!B:B, "Not available")</f>
        <v>0f266e95-6bfc-4890-8744-cb6a89a1a1af</v>
      </c>
      <c r="BZ1813" t="str">
        <f>_xlfn.XLOOKUP($B1813,Img_lookup!A:A,Img_lookup!C:C, "Not available")</f>
        <v>Sapindus drummondii Hook. &amp; Arn.</v>
      </c>
      <c r="CA1813" t="str">
        <f>_xlfn.XLOOKUP($B1813,Img_lookup!A:A,Img_lookup!D:D, "Not available")</f>
        <v>Edward Palmer</v>
      </c>
      <c r="CB1813" t="str">
        <f>_xlfn.XLOOKUP($B1813,Img_lookup!A:A,Img_lookup!E:E, "https://imgur.com/aT5wafe")</f>
        <v>https://api.openverse.engineering/v1/images/0f266e95-6bfc-4890-8744-cb6a89a1a1af/thumb/</v>
      </c>
    </row>
    <row r="1814" spans="1:80" ht="409.6" x14ac:dyDescent="0.15">
      <c r="A1814" s="1" t="s">
        <v>1841</v>
      </c>
      <c r="B1814" s="1" t="s">
        <v>16541</v>
      </c>
      <c r="C1814" s="1" t="s">
        <v>16542</v>
      </c>
      <c r="E1814" s="1" t="s">
        <v>16543</v>
      </c>
      <c r="F1814" s="1" t="s">
        <v>62</v>
      </c>
      <c r="G1814" s="1" t="s">
        <v>62</v>
      </c>
      <c r="H1814" s="11" t="str">
        <f t="shared" si="820"/>
        <v>Perennial</v>
      </c>
      <c r="I1814" s="1" t="s">
        <v>17107</v>
      </c>
      <c r="J1814" s="1">
        <v>15</v>
      </c>
      <c r="L1814" t="str" cm="1">
        <f t="array" ref="L1814">_xlfn.IFS(J1814+K1814="", "Unknown", J1814+K1814&gt;3, "Large", J1814+K1814&gt;0.5, "Medium", J1814+K1814&gt;0, "Small")</f>
        <v>Large</v>
      </c>
      <c r="M1814" s="1">
        <v>8</v>
      </c>
      <c r="N1814" cm="1">
        <f t="array" ref="N1814">IF($M1814="",INDEX($M$2:$M$2176,MATCH(1,INDEX(($A$2:$A$2176=$A1814)*($M$2:$M$2176&lt;&gt;""),0),0)),$M1814)</f>
        <v>8</v>
      </c>
      <c r="O1814" s="2" t="str">
        <f t="shared" si="815"/>
        <v>Grown indoors</v>
      </c>
      <c r="P1814" s="1" t="s">
        <v>16544</v>
      </c>
      <c r="Q1814" s="1" t="s">
        <v>17111</v>
      </c>
      <c r="R1814" t="str">
        <f t="shared" si="819"/>
        <v>Slow</v>
      </c>
      <c r="S1814" s="1" t="s">
        <v>176</v>
      </c>
      <c r="T1814" s="1" t="str">
        <f>LEFT(S1814,FIND("-",S1814)-1)</f>
        <v xml:space="preserve">4 </v>
      </c>
      <c r="U1814" s="1" t="str">
        <f>RIGHT(S1814,FIND("-",S1814)-1)</f>
        <v>10</v>
      </c>
      <c r="V1814" s="1" t="s">
        <v>96</v>
      </c>
      <c r="W1814" s="6" t="str">
        <f t="shared" si="821"/>
        <v>5</v>
      </c>
      <c r="X1814" t="str">
        <f t="shared" si="822"/>
        <v>May</v>
      </c>
      <c r="Y1814" s="2" t="str">
        <f t="shared" si="823"/>
        <v>6</v>
      </c>
      <c r="Z1814" s="2" t="str">
        <f t="shared" si="824"/>
        <v>June</v>
      </c>
      <c r="AA1814" s="1">
        <v>11</v>
      </c>
      <c r="AB1814" s="1">
        <f t="shared" si="825"/>
        <v>11</v>
      </c>
      <c r="AC1814" s="1" t="str">
        <f>IF(AB1814=1, "January", IF(AB1814=2, "February", IF(AB1814=3, "March", IF(AB1814=4, "April", IF(AB1814=5, "May", IF(AB1814=6, "June", IF(AB1814=7, "July", IF(AB1814=8, "August", IF(AB1814=9, "September", IF(AB1814=10, "October", IF(AB1814=11, "November", IF(AB1814=12, "December", "Other"))))))))))))</f>
        <v>November</v>
      </c>
      <c r="AD1814" s="1"/>
      <c r="AE1814" s="1"/>
      <c r="AF1814" s="16" t="s">
        <v>25044</v>
      </c>
      <c r="AG1814" s="1" t="str">
        <f t="shared" si="805"/>
        <v xml:space="preserve">Seed </v>
      </c>
      <c r="AH1814" s="2" t="str">
        <f t="shared" si="806"/>
        <v>Requires some cold stratification. Pre-soak the seed for 24 hours in warm water and sow in a cold frame in mid-winter. Move to a greenhouse in early spring. The seed should germinate in late spring. Prick out the seedlings into individual pots when they are large enough to handle and grow them on in the greenhouse for at least their first winter. Plant out in early summer.
Cuttings of almost ripe wood, 5 - 8cm with a heel, July/August in a frame. Fairly good percentage[78].</v>
      </c>
      <c r="AI1814" s="1" t="s">
        <v>16545</v>
      </c>
      <c r="AK1814" s="1" t="s">
        <v>17106</v>
      </c>
      <c r="AL1814" s="1" t="str">
        <f t="shared" si="816"/>
        <v>Unscented</v>
      </c>
      <c r="AM1814" s="1" t="b">
        <v>0</v>
      </c>
      <c r="AN1814" s="1" t="b">
        <v>0</v>
      </c>
      <c r="AO1814" s="1" t="b">
        <v>0</v>
      </c>
      <c r="AP1814" s="5" t="s">
        <v>28</v>
      </c>
      <c r="AQ1814" s="5" t="str">
        <f t="shared" si="807"/>
        <v>Light, Medium, Heavy</v>
      </c>
      <c r="AR1814" s="1" t="s">
        <v>30</v>
      </c>
      <c r="AS1814" s="1" t="str">
        <f t="shared" si="817"/>
        <v>None</v>
      </c>
      <c r="AT1814" s="1" t="str">
        <f t="shared" si="808"/>
        <v>Full</v>
      </c>
      <c r="AU1814" s="1" t="s">
        <v>11</v>
      </c>
      <c r="AV1814" s="1" t="str">
        <f t="shared" si="809"/>
        <v>Dry, Moist</v>
      </c>
      <c r="AW1814" s="1" t="s">
        <v>12</v>
      </c>
      <c r="AX1814" s="1" t="str">
        <f t="shared" si="810"/>
        <v>Acid, Neutral, Alkaline</v>
      </c>
      <c r="AY1814" s="1" t="b">
        <v>0</v>
      </c>
      <c r="AZ1814" s="1" t="b">
        <v>0</v>
      </c>
      <c r="BA1814" s="1" t="b">
        <v>0</v>
      </c>
      <c r="BC1814" t="str">
        <f t="shared" si="811"/>
        <v>FALSE</v>
      </c>
      <c r="BE1814" t="str">
        <f t="shared" si="812"/>
        <v>FALSE</v>
      </c>
      <c r="BF1814" s="1" t="b">
        <v>1</v>
      </c>
      <c r="BG1814" s="1" t="b">
        <v>0</v>
      </c>
      <c r="BH1814" s="1" t="b">
        <v>1</v>
      </c>
      <c r="BI1814" s="1" t="s">
        <v>77</v>
      </c>
      <c r="BJ1814" s="1" t="str">
        <f t="shared" si="813"/>
        <v>TRUE</v>
      </c>
      <c r="BL1814" t="str">
        <f t="shared" si="814"/>
        <v>FALSE</v>
      </c>
      <c r="BM1814" s="1" t="b">
        <v>0</v>
      </c>
      <c r="BN1814" s="1" t="b">
        <v>0</v>
      </c>
      <c r="BO1814" s="1">
        <f t="shared" si="818"/>
        <v>5</v>
      </c>
      <c r="BP1814" s="1" t="s">
        <v>16546</v>
      </c>
      <c r="BQ1814" s="1" cm="1">
        <f t="array" ref="BQ1814">_xlfn.IFS(BP1814="None Known",0, LEN(BP1814)&gt;500, 5,LEN(BP1814)&gt;400, 4, LEN(BP1814)&gt;300, 3, LEN(BP1814)&gt;200, 2, LEN(BP1814)&gt;1, 1)</f>
        <v>2</v>
      </c>
      <c r="BR1814" s="1" t="s">
        <v>16547</v>
      </c>
      <c r="BS1814" s="1">
        <v>1</v>
      </c>
      <c r="BT1814" s="1" t="s">
        <v>31</v>
      </c>
      <c r="BU1814" s="1">
        <v>0</v>
      </c>
      <c r="BV1814" s="1" t="s">
        <v>465</v>
      </c>
      <c r="BW1814" s="1" t="s">
        <v>1851</v>
      </c>
      <c r="BX1814" s="1"/>
      <c r="BY1814" t="str">
        <f>_xlfn.XLOOKUP($B1814,Img_lookup!A:A,Img_lookup!B:B, "Not available")</f>
        <v>Not available</v>
      </c>
      <c r="BZ1814" t="str">
        <f>_xlfn.XLOOKUP($B1814,Img_lookup!A:A,Img_lookup!C:C, "Not available")</f>
        <v>Not available</v>
      </c>
      <c r="CA1814" t="str">
        <f>_xlfn.XLOOKUP($B1814,Img_lookup!A:A,Img_lookup!D:D, "Not available")</f>
        <v>Not available</v>
      </c>
      <c r="CB1814" t="str">
        <f>_xlfn.XLOOKUP($B1814,Img_lookup!A:A,Img_lookup!E:E, "https://imgur.com/aT5wafe")</f>
        <v>https://imgur.com/aT5wafe</v>
      </c>
    </row>
    <row r="1815" spans="1:80" ht="13" x14ac:dyDescent="0.15">
      <c r="A1815" s="1" t="s">
        <v>1348</v>
      </c>
      <c r="B1815" s="1" t="s">
        <v>14532</v>
      </c>
      <c r="C1815" s="1" t="s">
        <v>14533</v>
      </c>
      <c r="D1815" s="1" t="s">
        <v>14534</v>
      </c>
      <c r="E1815" s="1" t="s">
        <v>2212</v>
      </c>
      <c r="F1815" s="1" t="s">
        <v>62</v>
      </c>
      <c r="G1815" s="1" t="s">
        <v>62</v>
      </c>
      <c r="H1815" s="11" t="str">
        <f t="shared" si="820"/>
        <v>Perennial</v>
      </c>
      <c r="I1815" s="1" t="s">
        <v>17107</v>
      </c>
      <c r="J1815" s="1">
        <v>9</v>
      </c>
      <c r="K1815" s="1">
        <v>5</v>
      </c>
      <c r="L1815" t="str" cm="1">
        <f t="array" ref="L1815">_xlfn.IFS(J1815+K1815="", "Unknown", J1815+K1815&gt;3, "Large", J1815+K1815&gt;0.5, "Medium", J1815+K1815&gt;0, "Small")</f>
        <v>Large</v>
      </c>
      <c r="M1815" s="1">
        <v>9</v>
      </c>
      <c r="N1815" cm="1">
        <f t="array" ref="N1815">IF($M1815="",INDEX($M$2:$M$2176,MATCH(1,INDEX(($A$2:$A$2176=$A1815)*($M$2:$M$2176&lt;&gt;""),0),0)),$M1815)</f>
        <v>9</v>
      </c>
      <c r="O1815" s="2" t="str">
        <f t="shared" si="815"/>
        <v>Grown indoors</v>
      </c>
      <c r="P1815" s="1" t="s">
        <v>14535</v>
      </c>
      <c r="Q1815" s="1" t="s">
        <v>17109</v>
      </c>
      <c r="R1815" t="str">
        <f t="shared" si="819"/>
        <v>Fast</v>
      </c>
      <c r="T1815" s="1"/>
      <c r="U1815" s="1"/>
      <c r="V1815" s="1" t="s">
        <v>1029</v>
      </c>
      <c r="W1815" s="6" t="str">
        <f t="shared" si="821"/>
        <v>1</v>
      </c>
      <c r="X1815" t="str">
        <f t="shared" si="822"/>
        <v>January</v>
      </c>
      <c r="Y1815" s="2" t="str">
        <f t="shared" si="823"/>
        <v>2</v>
      </c>
      <c r="Z1815" s="2" t="str">
        <f t="shared" si="824"/>
        <v>February</v>
      </c>
      <c r="AA1815" s="1">
        <v>11</v>
      </c>
      <c r="AB1815" s="1">
        <f t="shared" si="825"/>
        <v>11</v>
      </c>
      <c r="AC1815" s="1" t="str">
        <f>IF(AB1815=1, "January", IF(AB1815=2, "February", IF(AB1815=3, "March", IF(AB1815=4, "April", IF(AB1815=5, "May", IF(AB1815=6, "June", IF(AB1815=7, "July", IF(AB1815=8, "August", IF(AB1815=9, "September", IF(AB1815=10, "October", IF(AB1815=11, "November", IF(AB1815=12, "December", "Other"))))))))))))</f>
        <v>November</v>
      </c>
      <c r="AD1815" s="1"/>
      <c r="AE1815" s="1"/>
      <c r="AF1815" s="1" t="s">
        <v>14536</v>
      </c>
      <c r="AG1815" s="1" t="str">
        <f t="shared" si="805"/>
        <v xml:space="preserve">Seed </v>
      </c>
      <c r="AH1815" s="2" t="str">
        <f t="shared" si="806"/>
        <v>do not cold stratify the seed since this can lead to secondary dormancy. Sown in April in a warm greenhouse, it usually germinates within 4 weeks[113]. Prick out the seedlings into individual pots when they are large enough to handle. Overwinter in a greenhouse for at least their first 2 winters and plant out in late spring.
Cuttings of half-ripe wood, July/August in a frame.</v>
      </c>
      <c r="AI1815" s="1" t="s">
        <v>14537</v>
      </c>
      <c r="AJ1815" s="1" t="s">
        <v>23832</v>
      </c>
      <c r="AK1815" s="1" t="s">
        <v>17106</v>
      </c>
      <c r="AL1815" s="1" t="str">
        <f t="shared" si="816"/>
        <v>Unscented</v>
      </c>
      <c r="AM1815" s="1" t="b">
        <v>0</v>
      </c>
      <c r="AN1815" s="1" t="b">
        <v>1</v>
      </c>
      <c r="AO1815" s="1" t="b">
        <v>0</v>
      </c>
      <c r="AP1815" s="5" t="s">
        <v>28</v>
      </c>
      <c r="AQ1815" s="5" t="str">
        <f t="shared" si="807"/>
        <v>Light, Medium, Heavy</v>
      </c>
      <c r="AR1815" s="1" t="s">
        <v>30</v>
      </c>
      <c r="AS1815" s="1" t="str">
        <f t="shared" si="817"/>
        <v>None</v>
      </c>
      <c r="AT1815" s="1" t="str">
        <f t="shared" si="808"/>
        <v>Full</v>
      </c>
      <c r="AU1815" s="1" t="s">
        <v>29</v>
      </c>
      <c r="AV1815" s="1" t="str">
        <f t="shared" si="809"/>
        <v>Moist</v>
      </c>
      <c r="AW1815" s="1" t="s">
        <v>12</v>
      </c>
      <c r="AX1815" s="1" t="str">
        <f t="shared" si="810"/>
        <v>Acid, Neutral, Alkaline</v>
      </c>
      <c r="AY1815" s="1" t="b">
        <v>0</v>
      </c>
      <c r="AZ1815" s="1" t="b">
        <v>0</v>
      </c>
      <c r="BA1815" s="1" t="b">
        <v>1</v>
      </c>
      <c r="BC1815" t="str">
        <f t="shared" si="811"/>
        <v>FALSE</v>
      </c>
      <c r="BE1815" t="str">
        <f t="shared" si="812"/>
        <v>FALSE</v>
      </c>
      <c r="BF1815" s="1" t="b">
        <v>0</v>
      </c>
      <c r="BG1815" s="1" t="b">
        <v>0</v>
      </c>
      <c r="BH1815" s="1" t="b">
        <v>0</v>
      </c>
      <c r="BJ1815" s="1" t="str">
        <f t="shared" si="813"/>
        <v>FALSE</v>
      </c>
      <c r="BL1815" t="str">
        <f t="shared" si="814"/>
        <v>FALSE</v>
      </c>
      <c r="BM1815" s="1" t="b">
        <v>0</v>
      </c>
      <c r="BN1815" s="1" t="b">
        <v>0</v>
      </c>
      <c r="BO1815" s="1">
        <f t="shared" si="818"/>
        <v>13</v>
      </c>
      <c r="BP1815" s="1" t="s">
        <v>14538</v>
      </c>
      <c r="BQ1815" s="1" cm="1">
        <f t="array" ref="BQ1815">_xlfn.IFS(BP1815="None Known",0, LEN(BP1815)&gt;500, 5,LEN(BP1815)&gt;400, 4, LEN(BP1815)&gt;300, 3, LEN(BP1815)&gt;200, 2, LEN(BP1815)&gt;1, 1)</f>
        <v>5</v>
      </c>
      <c r="BR1815" s="1" t="s">
        <v>14539</v>
      </c>
      <c r="BS1815" s="1">
        <v>2</v>
      </c>
      <c r="BT1815" s="1" t="s">
        <v>14540</v>
      </c>
      <c r="BU1815" s="1">
        <v>2</v>
      </c>
      <c r="BV1815" s="1" t="s">
        <v>14541</v>
      </c>
      <c r="BW1815" s="1" t="s">
        <v>14542</v>
      </c>
      <c r="BX1815" s="1"/>
      <c r="BY1815" t="str">
        <f>_xlfn.XLOOKUP($B1815,Img_lookup!A:A,Img_lookup!B:B, "Not available")</f>
        <v>b335bc5f-dddc-4fe5-a5a8-adcc79ddaf92</v>
      </c>
      <c r="BZ1815" t="str">
        <f>_xlfn.XLOOKUP($B1815,Img_lookup!A:A,Img_lookup!C:C, "Not available")</f>
        <v>Triadica sebifera (syn: Sapium sebiferum) - fruit</v>
      </c>
      <c r="CA1815" t="str">
        <f>_xlfn.XLOOKUP($B1815,Img_lookup!A:A,Img_lookup!D:D, "Not available")</f>
        <v>sonnia hill</v>
      </c>
      <c r="CB1815" t="str">
        <f>_xlfn.XLOOKUP($B1815,Img_lookup!A:A,Img_lookup!E:E, "https://imgur.com/aT5wafe")</f>
        <v>https://api.openverse.engineering/v1/images/b335bc5f-dddc-4fe5-a5a8-adcc79ddaf92/thumb/</v>
      </c>
    </row>
    <row r="1816" spans="1:80" ht="409.6" x14ac:dyDescent="0.15">
      <c r="A1816" s="1" t="s">
        <v>1143</v>
      </c>
      <c r="B1816" s="1" t="s">
        <v>12382</v>
      </c>
      <c r="C1816" s="1" t="s">
        <v>12383</v>
      </c>
      <c r="D1816" s="1" t="s">
        <v>12384</v>
      </c>
      <c r="E1816" s="1" t="s">
        <v>12385</v>
      </c>
      <c r="F1816" s="1" t="s">
        <v>62</v>
      </c>
      <c r="G1816" s="1" t="s">
        <v>62</v>
      </c>
      <c r="H1816" s="11" t="str">
        <f t="shared" si="820"/>
        <v>Perennial</v>
      </c>
      <c r="I1816" s="1" t="s">
        <v>17107</v>
      </c>
      <c r="J1816" s="1">
        <v>25</v>
      </c>
      <c r="K1816" s="1">
        <v>15</v>
      </c>
      <c r="L1816" t="str" cm="1">
        <f t="array" ref="L1816">_xlfn.IFS(J1816+K1816="", "Unknown", J1816+K1816&gt;3, "Large", J1816+K1816&gt;0.5, "Medium", J1816+K1816&gt;0, "Small")</f>
        <v>Large</v>
      </c>
      <c r="M1816" s="1">
        <v>5</v>
      </c>
      <c r="N1816" cm="1">
        <f t="array" ref="N1816">IF($M1816="",INDEX($M$2:$M$2176,MATCH(1,INDEX(($A$2:$A$2176=$A1816)*($M$2:$M$2176&lt;&gt;""),0),0)),$M1816)</f>
        <v>5</v>
      </c>
      <c r="O1816" s="2" t="str">
        <f t="shared" si="815"/>
        <v>Seasonal outdoors</v>
      </c>
      <c r="P1816" s="1" t="s">
        <v>12386</v>
      </c>
      <c r="R1816" t="str">
        <f t="shared" si="819"/>
        <v>Medium</v>
      </c>
      <c r="S1816" s="1" t="s">
        <v>176</v>
      </c>
      <c r="T1816" s="1" t="str">
        <f>LEFT(S1816,FIND("-",S1816)-1)</f>
        <v xml:space="preserve">4 </v>
      </c>
      <c r="U1816" s="1" t="str">
        <f>RIGHT(S1816,FIND("-",S1816)-1)</f>
        <v>10</v>
      </c>
      <c r="V1816" s="1" t="s">
        <v>96</v>
      </c>
      <c r="W1816" s="6" t="str">
        <f t="shared" si="821"/>
        <v>5</v>
      </c>
      <c r="X1816" t="str">
        <f t="shared" si="822"/>
        <v>May</v>
      </c>
      <c r="Y1816" s="2" t="str">
        <f t="shared" si="823"/>
        <v>6</v>
      </c>
      <c r="Z1816" s="2" t="str">
        <f t="shared" si="824"/>
        <v>June</v>
      </c>
      <c r="AA1816" s="1" t="s">
        <v>109</v>
      </c>
      <c r="AB1816" s="1" t="str">
        <f t="shared" si="825"/>
        <v>9</v>
      </c>
      <c r="AC1816" s="1" t="str">
        <f>IF(AB1816="1", "January", IF(AB1816="2", "February", IF(AB1816="3", "March", IF(AB1816="4", "April", IF(AB1816="5", "May", IF(AB1816="6", "June", IF(AB1816="7", "July", IF(AB1816="8", "August", IF(AB1816="9", "September", IF(AB1816="10", "October", IF(AB1816="11", "November", IF(AB1816="12", "December", "Other"))))))))))))</f>
        <v>September</v>
      </c>
      <c r="AD1816" s="1" t="str">
        <f>IF(ISNUMBER(SEARCH("-",AA1816)),TRIM(RIGHT(AA1816,LEN(AA1816)-SEARCH("-",AA1816))),AA1816)</f>
        <v>10</v>
      </c>
      <c r="AE1816" s="1" t="str">
        <f>IF(AD1816="1", "January", IF(AD1816="2", "February", IF(AD1816="3", "March", IF(AD1816="4", "April", IF(AD1816="5", "May", IF(AD1816="6", "June", IF(AD1816="7", "July", IF(AD1816="8", "August", IF(AD1816="9", "September", IF(AD1816="10", "October", IF(AD1816="11", "November", IF(AD1816="12", "December", "Other"))))))))))))</f>
        <v>October</v>
      </c>
      <c r="AF1816" s="16" t="s">
        <v>24198</v>
      </c>
      <c r="AG1816" s="1" t="str">
        <f t="shared" si="805"/>
        <v xml:space="preserve">Seed </v>
      </c>
      <c r="AH1816" s="2" t="str">
        <f t="shared" si="806"/>
        <v>Best sown as soon as ripe in a cold frame[200]. Stored seed requires 4 months cold stratification at 4�c[113]. It is best sown as early in the year as possible. Prick out the seedlings into individual pots as soon as possible and grow them on in the greenhouse. One report says to harden off the plants as soon as possible[78], but young plants are frost-tender[11] and so we recommend growing them on in the greenhouse for their first winter and then planting them out in early summer. Give the young trees some protection for at least their first winter outdoors[K].
Root cuttings, taken from suckers, 1 - 2cm long taken in December. Plant horizontally in pots in a greenhouse[78].
Suckers in late winter. Plant straight out into their permanent positions[200].</v>
      </c>
      <c r="AI1816" s="1" t="s">
        <v>12387</v>
      </c>
      <c r="AK1816" s="1" t="s">
        <v>17105</v>
      </c>
      <c r="AL1816" s="1" t="str">
        <f t="shared" si="816"/>
        <v>Scented</v>
      </c>
      <c r="AM1816" s="1" t="b">
        <v>1</v>
      </c>
      <c r="AN1816" s="1" t="b">
        <v>1</v>
      </c>
      <c r="AO1816" s="1" t="b">
        <v>0</v>
      </c>
      <c r="AP1816" s="5" t="s">
        <v>28</v>
      </c>
      <c r="AQ1816" s="5" t="str">
        <f t="shared" si="807"/>
        <v>Light, Medium, Heavy</v>
      </c>
      <c r="AR1816" s="1" t="s">
        <v>10</v>
      </c>
      <c r="AS1816" s="1" t="str">
        <f t="shared" si="817"/>
        <v>None, Partial</v>
      </c>
      <c r="AT1816" s="1" t="str">
        <f t="shared" si="808"/>
        <v>Partial, Full</v>
      </c>
      <c r="AU1816" s="1" t="s">
        <v>29</v>
      </c>
      <c r="AV1816" s="1" t="str">
        <f t="shared" si="809"/>
        <v>Moist</v>
      </c>
      <c r="AW1816" s="1" t="s">
        <v>123</v>
      </c>
      <c r="AX1816" s="1" t="str">
        <f t="shared" si="810"/>
        <v>Acid, Neutral</v>
      </c>
      <c r="AY1816" s="1" t="b">
        <v>0</v>
      </c>
      <c r="AZ1816" s="1" t="b">
        <v>0</v>
      </c>
      <c r="BA1816" s="1" t="b">
        <v>0</v>
      </c>
      <c r="BC1816" t="str">
        <f t="shared" si="811"/>
        <v>FALSE</v>
      </c>
      <c r="BE1816" t="str">
        <f t="shared" si="812"/>
        <v>FALSE</v>
      </c>
      <c r="BF1816" s="1" t="b">
        <v>0</v>
      </c>
      <c r="BG1816" s="1" t="b">
        <v>0</v>
      </c>
      <c r="BH1816" s="1" t="b">
        <v>0</v>
      </c>
      <c r="BI1816" s="1" t="s">
        <v>77</v>
      </c>
      <c r="BJ1816" s="1" t="str">
        <f t="shared" si="813"/>
        <v>TRUE</v>
      </c>
      <c r="BK1816" s="1" t="s">
        <v>30</v>
      </c>
      <c r="BL1816" t="str">
        <f t="shared" si="814"/>
        <v>FALSE</v>
      </c>
      <c r="BM1816" s="1" t="b">
        <v>0</v>
      </c>
      <c r="BN1816" s="1" t="b">
        <v>0</v>
      </c>
      <c r="BO1816" s="1">
        <f t="shared" si="818"/>
        <v>23</v>
      </c>
      <c r="BP1816" s="1" t="s">
        <v>12388</v>
      </c>
      <c r="BQ1816" s="1" cm="1">
        <f t="array" ref="BQ1816">_xlfn.IFS(BP1816="None Known",0, LEN(BP1816)&gt;500, 5,LEN(BP1816)&gt;400, 4, LEN(BP1816)&gt;300, 3, LEN(BP1816)&gt;200, 2, LEN(BP1816)&gt;1, 1)</f>
        <v>5</v>
      </c>
      <c r="BR1816" s="1" t="s">
        <v>12389</v>
      </c>
      <c r="BS1816" s="1">
        <v>5</v>
      </c>
      <c r="BT1816" s="1" t="s">
        <v>12390</v>
      </c>
      <c r="BU1816" s="1">
        <v>3</v>
      </c>
      <c r="BV1816" s="1" t="s">
        <v>1258</v>
      </c>
      <c r="BW1816" s="1" t="s">
        <v>12391</v>
      </c>
      <c r="BX1816" s="1"/>
      <c r="BY1816" t="str">
        <f>_xlfn.XLOOKUP($B1816,Img_lookup!A:A,Img_lookup!B:B, "Not available")</f>
        <v>6bc596ee-2008-496b-8226-5bcbd0ac17ff</v>
      </c>
      <c r="BZ1816" t="str">
        <f>_xlfn.XLOOKUP($B1816,Img_lookup!A:A,Img_lookup!C:C, "Not available")</f>
        <v>Sassafras albidum - Sassafras leaves</v>
      </c>
      <c r="CA1816" t="str">
        <f>_xlfn.XLOOKUP($B1816,Img_lookup!A:A,Img_lookup!D:D, "Not available")</f>
        <v>Virens (Latin for greening)</v>
      </c>
      <c r="CB1816" t="str">
        <f>_xlfn.XLOOKUP($B1816,Img_lookup!A:A,Img_lookup!E:E, "https://imgur.com/aT5wafe")</f>
        <v>https://api.openverse.engineering/v1/images/6bc596ee-2008-496b-8226-5bcbd0ac17ff/thumb/</v>
      </c>
    </row>
    <row r="1817" spans="1:80" ht="13" x14ac:dyDescent="0.15">
      <c r="A1817" s="1" t="s">
        <v>103</v>
      </c>
      <c r="B1817" s="1" t="s">
        <v>13159</v>
      </c>
      <c r="C1817" s="1" t="s">
        <v>13160</v>
      </c>
      <c r="E1817" s="1" t="s">
        <v>13161</v>
      </c>
      <c r="F1817" s="1" t="s">
        <v>85</v>
      </c>
      <c r="G1817" s="1" t="s">
        <v>85</v>
      </c>
      <c r="H1817" s="11" t="str">
        <f t="shared" si="820"/>
        <v>Annual</v>
      </c>
      <c r="J1817" s="1">
        <v>0.30000001199999998</v>
      </c>
      <c r="K1817" s="1">
        <v>0.40000000600000002</v>
      </c>
      <c r="L1817" t="str" cm="1">
        <f t="array" ref="L1817">_xlfn.IFS(J1817+K1817="", "Unknown", J1817+K1817&gt;3, "Large", J1817+K1817&gt;0.5, "Medium", J1817+K1817&gt;0, "Small")</f>
        <v>Medium</v>
      </c>
      <c r="M1817" s="1">
        <v>6</v>
      </c>
      <c r="N1817" cm="1">
        <f t="array" ref="N1817">IF($M1817="",INDEX($M$2:$M$2176,MATCH(1,INDEX(($A$2:$A$2176=$A1817)*($M$2:$M$2176&lt;&gt;""),0),0)),$M1817)</f>
        <v>6</v>
      </c>
      <c r="O1817" s="2" t="str">
        <f t="shared" si="815"/>
        <v>Seasonal outdoors</v>
      </c>
      <c r="P1817" s="1" t="s">
        <v>13162</v>
      </c>
      <c r="R1817" t="str">
        <f t="shared" si="819"/>
        <v>Medium</v>
      </c>
      <c r="T1817" s="1"/>
      <c r="U1817" s="1"/>
      <c r="V1817" s="1" t="s">
        <v>51</v>
      </c>
      <c r="W1817" s="6" t="str">
        <f t="shared" si="821"/>
        <v>7</v>
      </c>
      <c r="X1817" t="str">
        <f t="shared" si="822"/>
        <v>July</v>
      </c>
      <c r="Y1817" s="2" t="str">
        <f t="shared" si="823"/>
        <v>8</v>
      </c>
      <c r="Z1817" s="2" t="str">
        <f t="shared" si="824"/>
        <v>August</v>
      </c>
      <c r="AA1817" s="1" t="s">
        <v>427</v>
      </c>
      <c r="AB1817" s="1" t="str">
        <f t="shared" si="825"/>
        <v>8</v>
      </c>
      <c r="AC1817" s="1" t="str">
        <f>IF(AB1817="1", "January", IF(AB1817="2", "February", IF(AB1817="3", "March", IF(AB1817="4", "April", IF(AB1817="5", "May", IF(AB1817="6", "June", IF(AB1817="7", "July", IF(AB1817="8", "August", IF(AB1817="9", "September", IF(AB1817="10", "October", IF(AB1817="11", "November", IF(AB1817="12", "December", "Other"))))))))))))</f>
        <v>August</v>
      </c>
      <c r="AD1817" s="1" t="str">
        <f>IF(ISNUMBER(SEARCH("-",AA1817)),TRIM(RIGHT(AA1817,LEN(AA1817)-SEARCH("-",AA1817))),AA1817)</f>
        <v>9</v>
      </c>
      <c r="AE1817" s="1" t="str">
        <f>IF(AD1817="1", "January", IF(AD1817="2", "February", IF(AD1817="3", "March", IF(AD1817="4", "April", IF(AD1817="5", "May", IF(AD1817="6", "June", IF(AD1817="7", "July", IF(AD1817="8", "August", IF(AD1817="9", "September", IF(AD1817="10", "October", IF(AD1817="11", "November", IF(AD1817="12", "December", "Other"))))))))))))</f>
        <v>September</v>
      </c>
      <c r="AF1817" s="1" t="s">
        <v>24712</v>
      </c>
      <c r="AG1817" s="1" t="str">
        <f t="shared" si="805"/>
        <v xml:space="preserve">Seed </v>
      </c>
      <c r="AH1817" s="2" t="str">
        <f t="shared" si="806"/>
        <v>Sow April in situ and only just cover[1]. Germinates in about 2 weeks. The plant strongly resents root disturbance so do not transplant it. In areas with mild winters an autumn sowing will provide an earlier supply of leaves[200].</v>
      </c>
      <c r="AI1817" s="1" t="s">
        <v>13163</v>
      </c>
      <c r="AJ1817" s="1" t="s">
        <v>53</v>
      </c>
      <c r="AK1817" s="1" t="s">
        <v>17104</v>
      </c>
      <c r="AL1817" s="1" t="str">
        <f t="shared" si="816"/>
        <v>Scented</v>
      </c>
      <c r="AM1817" s="1" t="b">
        <v>1</v>
      </c>
      <c r="AN1817" s="1" t="b">
        <v>0</v>
      </c>
      <c r="AO1817" s="1" t="b">
        <v>0</v>
      </c>
      <c r="AP1817" s="5" t="s">
        <v>54</v>
      </c>
      <c r="AQ1817" s="5" t="str">
        <f t="shared" si="807"/>
        <v>Light, Medium</v>
      </c>
      <c r="AR1817" s="1" t="s">
        <v>30</v>
      </c>
      <c r="AS1817" s="1" t="str">
        <f t="shared" si="817"/>
        <v>None</v>
      </c>
      <c r="AT1817" s="1" t="str">
        <f t="shared" si="808"/>
        <v>Full</v>
      </c>
      <c r="AU1817" s="1" t="s">
        <v>11</v>
      </c>
      <c r="AV1817" s="1" t="str">
        <f t="shared" si="809"/>
        <v>Dry, Moist</v>
      </c>
      <c r="AW1817" s="1" t="s">
        <v>12</v>
      </c>
      <c r="AX1817" s="1" t="str">
        <f t="shared" si="810"/>
        <v>Acid, Neutral, Alkaline</v>
      </c>
      <c r="AY1817" s="1" t="b">
        <v>0</v>
      </c>
      <c r="AZ1817" s="1" t="b">
        <v>1</v>
      </c>
      <c r="BA1817" s="1" t="b">
        <v>0</v>
      </c>
      <c r="BC1817" t="str">
        <f t="shared" si="811"/>
        <v>FALSE</v>
      </c>
      <c r="BE1817" t="str">
        <f t="shared" si="812"/>
        <v>FALSE</v>
      </c>
      <c r="BF1817" s="1" t="b">
        <v>0</v>
      </c>
      <c r="BG1817" s="1" t="b">
        <v>0</v>
      </c>
      <c r="BH1817" s="1" t="b">
        <v>1</v>
      </c>
      <c r="BJ1817" s="1" t="str">
        <f t="shared" si="813"/>
        <v>FALSE</v>
      </c>
      <c r="BK1817" s="1" t="s">
        <v>77</v>
      </c>
      <c r="BL1817" t="str">
        <f t="shared" si="814"/>
        <v>TRUE</v>
      </c>
      <c r="BM1817" s="1" t="b">
        <v>0</v>
      </c>
      <c r="BN1817" s="1" t="b">
        <v>1</v>
      </c>
      <c r="BO1817" s="1">
        <f t="shared" si="818"/>
        <v>12</v>
      </c>
      <c r="BP1817" s="1" t="s">
        <v>13164</v>
      </c>
      <c r="BQ1817" s="1" cm="1">
        <f t="array" ref="BQ1817">_xlfn.IFS(BP1817="None Known",0, LEN(BP1817)&gt;500, 5,LEN(BP1817)&gt;400, 4, LEN(BP1817)&gt;300, 3, LEN(BP1817)&gt;200, 2, LEN(BP1817)&gt;1, 1)</f>
        <v>1</v>
      </c>
      <c r="BR1817" s="1" t="s">
        <v>13165</v>
      </c>
      <c r="BS1817" s="1">
        <v>3</v>
      </c>
      <c r="BT1817" s="1" t="s">
        <v>13166</v>
      </c>
      <c r="BU1817" s="1">
        <v>2</v>
      </c>
      <c r="BV1817" s="1" t="s">
        <v>13167</v>
      </c>
      <c r="BW1817" s="1" t="s">
        <v>31</v>
      </c>
      <c r="BX1817" s="1"/>
      <c r="BY1817" t="str">
        <f>_xlfn.XLOOKUP($B1817,Img_lookup!A:A,Img_lookup!B:B, "Not available")</f>
        <v>0e7172ff-34d8-4ede-a70d-7a894bd07e49</v>
      </c>
      <c r="BZ1817" t="str">
        <f>_xlfn.XLOOKUP($B1817,Img_lookup!A:A,Img_lookup!C:C, "Not available")</f>
        <v>Starr-121108-1095-Satureja hortensis-habit-Pali o Waipio-Maui (25195380635).jpg</v>
      </c>
      <c r="CA1817" t="str">
        <f>_xlfn.XLOOKUP($B1817,Img_lookup!A:A,Img_lookup!D:D, "Not available")</f>
        <v>Forest and Kim Starr</v>
      </c>
      <c r="CB1817" t="str">
        <f>_xlfn.XLOOKUP($B1817,Img_lookup!A:A,Img_lookup!E:E, "https://imgur.com/aT5wafe")</f>
        <v>https://api.openverse.engineering/v1/images/0e7172ff-34d8-4ede-a70d-7a894bd07e49/thumb/</v>
      </c>
    </row>
    <row r="1818" spans="1:80" ht="409.6" x14ac:dyDescent="0.15">
      <c r="A1818" s="1" t="s">
        <v>103</v>
      </c>
      <c r="B1818" s="1" t="s">
        <v>10113</v>
      </c>
      <c r="C1818" s="1" t="s">
        <v>10114</v>
      </c>
      <c r="D1818" s="1" t="s">
        <v>10115</v>
      </c>
      <c r="E1818" s="1" t="s">
        <v>10116</v>
      </c>
      <c r="F1818" s="1" t="s">
        <v>22</v>
      </c>
      <c r="G1818" s="1" t="s">
        <v>22</v>
      </c>
      <c r="H1818" s="11" t="str">
        <f t="shared" si="820"/>
        <v>Perennial</v>
      </c>
      <c r="I1818" s="1" t="s">
        <v>17108</v>
      </c>
      <c r="J1818" s="1">
        <v>0.40000000600000002</v>
      </c>
      <c r="K1818" s="1">
        <v>0.30000001199999998</v>
      </c>
      <c r="L1818" t="str" cm="1">
        <f t="array" ref="L1818">_xlfn.IFS(J1818+K1818="", "Unknown", J1818+K1818&gt;3, "Large", J1818+K1818&gt;0.5, "Medium", J1818+K1818&gt;0, "Small")</f>
        <v>Medium</v>
      </c>
      <c r="M1818" s="1">
        <v>6</v>
      </c>
      <c r="N1818" cm="1">
        <f t="array" ref="N1818">IF($M1818="",INDEX($M$2:$M$2176,MATCH(1,INDEX(($A$2:$A$2176=$A1818)*($M$2:$M$2176&lt;&gt;""),0),0)),$M1818)</f>
        <v>6</v>
      </c>
      <c r="O1818" s="2" t="str">
        <f t="shared" si="815"/>
        <v>Seasonal outdoors</v>
      </c>
      <c r="P1818" s="1" t="s">
        <v>10117</v>
      </c>
      <c r="R1818" t="str">
        <f t="shared" si="819"/>
        <v>Medium</v>
      </c>
      <c r="S1818" s="1" t="s">
        <v>24</v>
      </c>
      <c r="T1818" s="1" t="str">
        <f>LEFT(S1818,FIND("-",S1818)-1)</f>
        <v xml:space="preserve">1 </v>
      </c>
      <c r="U1818" s="1" t="str">
        <f>RIGHT(S1818,FIND("-",S1818)-1)</f>
        <v>12</v>
      </c>
      <c r="V1818" s="1" t="s">
        <v>177</v>
      </c>
      <c r="W1818" s="6" t="str">
        <f t="shared" si="821"/>
        <v>7</v>
      </c>
      <c r="X1818" t="str">
        <f t="shared" si="822"/>
        <v>July</v>
      </c>
      <c r="Y1818" s="2" t="str">
        <f t="shared" si="823"/>
        <v>10</v>
      </c>
      <c r="Z1818" s="2" t="str">
        <f t="shared" si="824"/>
        <v>October</v>
      </c>
      <c r="AA1818" s="1" t="s">
        <v>135</v>
      </c>
      <c r="AB1818" s="1" t="str">
        <f t="shared" si="825"/>
        <v>8</v>
      </c>
      <c r="AC1818" s="1" t="str">
        <f>IF(AB1818="1", "January", IF(AB1818="2", "February", IF(AB1818="3", "March", IF(AB1818="4", "April", IF(AB1818="5", "May", IF(AB1818="6", "June", IF(AB1818="7", "July", IF(AB1818="8", "August", IF(AB1818="9", "September", IF(AB1818="10", "October", IF(AB1818="11", "November", IF(AB1818="12", "December", "Other"))))))))))))</f>
        <v>August</v>
      </c>
      <c r="AD1818" s="1" t="str">
        <f>IF(ISNUMBER(SEARCH("-",AA1818)),TRIM(RIGHT(AA1818,LEN(AA1818)-SEARCH("-",AA1818))),AA1818)</f>
        <v>10</v>
      </c>
      <c r="AE1818" s="1" t="str">
        <f>IF(AD1818="1", "January", IF(AD1818="2", "February", IF(AD1818="3", "March", IF(AD1818="4", "April", IF(AD1818="5", "May", IF(AD1818="6", "June", IF(AD1818="7", "July", IF(AD1818="8", "August", IF(AD1818="9", "September", IF(AD1818="10", "October", IF(AD1818="11", "November", IF(AD1818="12", "December", "Other"))))))))))))</f>
        <v>October</v>
      </c>
      <c r="AF1818" s="16" t="s">
        <v>24713</v>
      </c>
      <c r="AG1818" s="1" t="str">
        <f t="shared" si="805"/>
        <v xml:space="preserve">Seed </v>
      </c>
      <c r="AH1818" s="2" t="str">
        <f t="shared" si="806"/>
        <v>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v>
      </c>
      <c r="AI1818" s="1" t="s">
        <v>10118</v>
      </c>
      <c r="AJ1818" s="1" t="s">
        <v>53</v>
      </c>
      <c r="AK1818" s="1" t="s">
        <v>17104</v>
      </c>
      <c r="AL1818" s="1" t="str">
        <f t="shared" si="816"/>
        <v>Scented</v>
      </c>
      <c r="AM1818" s="1" t="b">
        <v>1</v>
      </c>
      <c r="AN1818" s="1" t="b">
        <v>0</v>
      </c>
      <c r="AO1818" s="1" t="b">
        <v>0</v>
      </c>
      <c r="AP1818" s="5" t="s">
        <v>54</v>
      </c>
      <c r="AQ1818" s="5" t="str">
        <f t="shared" si="807"/>
        <v>Light, Medium</v>
      </c>
      <c r="AR1818" s="1" t="s">
        <v>30</v>
      </c>
      <c r="AS1818" s="1" t="str">
        <f t="shared" si="817"/>
        <v>None</v>
      </c>
      <c r="AT1818" s="1" t="str">
        <f t="shared" si="808"/>
        <v>Full</v>
      </c>
      <c r="AU1818" s="1" t="s">
        <v>11</v>
      </c>
      <c r="AV1818" s="1" t="str">
        <f t="shared" si="809"/>
        <v>Dry, Moist</v>
      </c>
      <c r="AW1818" s="1" t="s">
        <v>12</v>
      </c>
      <c r="AX1818" s="1" t="str">
        <f t="shared" si="810"/>
        <v>Acid, Neutral, Alkaline</v>
      </c>
      <c r="AY1818" s="1" t="b">
        <v>0</v>
      </c>
      <c r="AZ1818" s="1" t="b">
        <v>1</v>
      </c>
      <c r="BA1818" s="1" t="b">
        <v>0</v>
      </c>
      <c r="BC1818" t="str">
        <f t="shared" si="811"/>
        <v>FALSE</v>
      </c>
      <c r="BE1818" t="str">
        <f t="shared" si="812"/>
        <v>FALSE</v>
      </c>
      <c r="BF1818" s="1" t="b">
        <v>1</v>
      </c>
      <c r="BG1818" s="1" t="b">
        <v>0</v>
      </c>
      <c r="BH1818" s="1" t="b">
        <v>1</v>
      </c>
      <c r="BI1818" s="1" t="s">
        <v>30</v>
      </c>
      <c r="BJ1818" s="1" t="str">
        <f t="shared" si="813"/>
        <v>FALSE</v>
      </c>
      <c r="BL1818" t="str">
        <f t="shared" si="814"/>
        <v>FALSE</v>
      </c>
      <c r="BM1818" s="1" t="b">
        <v>0</v>
      </c>
      <c r="BN1818" s="1" t="b">
        <v>1</v>
      </c>
      <c r="BO1818" s="1">
        <f t="shared" si="818"/>
        <v>16</v>
      </c>
      <c r="BP1818" s="1" t="s">
        <v>10119</v>
      </c>
      <c r="BQ1818" s="1" cm="1">
        <f t="array" ref="BQ1818">_xlfn.IFS(BP1818="None Known",0, LEN(BP1818)&gt;500, 5,LEN(BP1818)&gt;400, 4, LEN(BP1818)&gt;300, 3, LEN(BP1818)&gt;200, 2, LEN(BP1818)&gt;1, 1)</f>
        <v>1</v>
      </c>
      <c r="BR1818" s="1" t="s">
        <v>10120</v>
      </c>
      <c r="BS1818" s="1">
        <v>4</v>
      </c>
      <c r="BT1818" s="1" t="s">
        <v>10121</v>
      </c>
      <c r="BU1818" s="1">
        <v>3</v>
      </c>
      <c r="BV1818" s="1" t="s">
        <v>818</v>
      </c>
      <c r="BW1818" s="1" t="s">
        <v>31</v>
      </c>
      <c r="BX1818" s="1"/>
      <c r="BY1818" t="str">
        <f>_xlfn.XLOOKUP($B1818,Img_lookup!A:A,Img_lookup!B:B, "Not available")</f>
        <v>59294e85-c3be-4a06-904c-7f171fad4da0</v>
      </c>
      <c r="BZ1818" t="str">
        <f>_xlfn.XLOOKUP($B1818,Img_lookup!A:A,Img_lookup!C:C, "Not available")</f>
        <v>Satureja montana o ajedrea</v>
      </c>
      <c r="CA1818" t="str">
        <f>_xlfn.XLOOKUP($B1818,Img_lookup!A:A,Img_lookup!D:D, "Not available")</f>
        <v>M. Martin Vicente</v>
      </c>
      <c r="CB1818" t="str">
        <f>_xlfn.XLOOKUP($B1818,Img_lookup!A:A,Img_lookup!E:E, "https://imgur.com/aT5wafe")</f>
        <v>https://api.openverse.engineering/v1/images/59294e85-c3be-4a06-904c-7f171fad4da0/thumb/</v>
      </c>
    </row>
    <row r="1819" spans="1:80" ht="409.6" x14ac:dyDescent="0.15">
      <c r="A1819" s="1" t="s">
        <v>103</v>
      </c>
      <c r="B1819" s="1" t="s">
        <v>3037</v>
      </c>
      <c r="C1819" s="1" t="s">
        <v>3038</v>
      </c>
      <c r="E1819" s="1" t="s">
        <v>3039</v>
      </c>
      <c r="F1819" s="1" t="s">
        <v>22</v>
      </c>
      <c r="G1819" s="1" t="s">
        <v>22</v>
      </c>
      <c r="H1819" s="11" t="str">
        <f t="shared" si="820"/>
        <v>Perennial</v>
      </c>
      <c r="J1819" s="1">
        <v>0.40000000600000002</v>
      </c>
      <c r="K1819" s="1">
        <v>0.40000000600000002</v>
      </c>
      <c r="L1819" t="str" cm="1">
        <f t="array" ref="L1819">_xlfn.IFS(J1819+K1819="", "Unknown", J1819+K1819&gt;3, "Large", J1819+K1819&gt;0.5, "Medium", J1819+K1819&gt;0, "Small")</f>
        <v>Medium</v>
      </c>
      <c r="M1819" s="1">
        <v>7</v>
      </c>
      <c r="N1819" cm="1">
        <f t="array" ref="N1819">IF($M1819="",INDEX($M$2:$M$2176,MATCH(1,INDEX(($A$2:$A$2176=$A1819)*($M$2:$M$2176&lt;&gt;""),0),0)),$M1819)</f>
        <v>7</v>
      </c>
      <c r="O1819" s="2" t="str">
        <f t="shared" si="815"/>
        <v>Seasonal outdoors</v>
      </c>
      <c r="P1819" s="1" t="s">
        <v>3040</v>
      </c>
      <c r="R1819" t="str">
        <f t="shared" si="819"/>
        <v>Medium</v>
      </c>
      <c r="T1819" s="1"/>
      <c r="U1819" s="1"/>
      <c r="V1819" s="1" t="s">
        <v>96</v>
      </c>
      <c r="W1819" s="6" t="str">
        <f t="shared" si="821"/>
        <v>5</v>
      </c>
      <c r="X1819" t="str">
        <f t="shared" si="822"/>
        <v>May</v>
      </c>
      <c r="Y1819" s="2" t="str">
        <f t="shared" si="823"/>
        <v>6</v>
      </c>
      <c r="Z1819" s="2" t="str">
        <f t="shared" si="824"/>
        <v>June</v>
      </c>
      <c r="AF1819" s="16" t="s">
        <v>24713</v>
      </c>
      <c r="AG1819" s="1" t="str">
        <f t="shared" si="805"/>
        <v xml:space="preserve">Seed </v>
      </c>
      <c r="AH1819" s="2" t="str">
        <f t="shared" si="806"/>
        <v>Surface sow in April in a greenhouse. Do not allow the compost to dry out. Germination can be slow and erratic[1] but usually takes place within a month[K]. Prick out the seedlings into individual pots as soon as they are large enough to handle. It is usually possible to plant out into their permanent positions during the summer, but if the plants have not grown sufficiently, or if you live in an area of cold winters, it might be best to grow them on in a cold frame for their first winter and plant them out in late spring or early summer of the following year[K].
Cuttings of half-ripe wood, 5 - 8cm taken at a node, July/August in a frame. Pot up in autumn and overwinter in a frame, planting out in late spring or early summer of the following year. A high percentage usually succeed[78].
Cuttings of young wood, preferably with a heel, April/May in a frame[1, 37]. Plant out in the summer if the plants grow well, otherwise overwinter them in a cold frame and plant out in late spring or early summer of the following year[K].
Division in early spring as growth commences[78, 200]. This works best if soil has been mounded up into the bottom 20cm of the plant early in the previous summer[78]. Pot up the divisions and grow them on in a cold frame until they are established. Plant them out in the summer.</v>
      </c>
      <c r="AI1819" s="1" t="s">
        <v>3041</v>
      </c>
      <c r="AK1819" s="1" t="s">
        <v>17104</v>
      </c>
      <c r="AL1819" s="1" t="str">
        <f t="shared" si="816"/>
        <v>Scented</v>
      </c>
      <c r="AM1819" s="1" t="b">
        <v>1</v>
      </c>
      <c r="AN1819" s="1" t="b">
        <v>0</v>
      </c>
      <c r="AO1819" s="1" t="b">
        <v>0</v>
      </c>
      <c r="AP1819" s="5" t="s">
        <v>28</v>
      </c>
      <c r="AQ1819" s="5" t="str">
        <f t="shared" si="807"/>
        <v>Light, Medium, Heavy</v>
      </c>
      <c r="AR1819" s="1" t="s">
        <v>10</v>
      </c>
      <c r="AS1819" s="1" t="str">
        <f t="shared" si="817"/>
        <v>None, Partial</v>
      </c>
      <c r="AT1819" s="1" t="str">
        <f t="shared" si="808"/>
        <v>Partial, Full</v>
      </c>
      <c r="AU1819" s="1" t="s">
        <v>29</v>
      </c>
      <c r="AV1819" s="1" t="str">
        <f t="shared" si="809"/>
        <v>Moist</v>
      </c>
      <c r="AW1819" s="1" t="s">
        <v>12</v>
      </c>
      <c r="AX1819" s="1" t="str">
        <f t="shared" si="810"/>
        <v>Acid, Neutral, Alkaline</v>
      </c>
      <c r="AY1819" s="1" t="b">
        <v>0</v>
      </c>
      <c r="AZ1819" s="1" t="b">
        <v>0</v>
      </c>
      <c r="BA1819" s="1" t="b">
        <v>0</v>
      </c>
      <c r="BC1819" t="str">
        <f t="shared" si="811"/>
        <v>FALSE</v>
      </c>
      <c r="BE1819" t="str">
        <f t="shared" si="812"/>
        <v>FALSE</v>
      </c>
      <c r="BF1819" s="1" t="b">
        <v>0</v>
      </c>
      <c r="BG1819" s="1" t="b">
        <v>0</v>
      </c>
      <c r="BH1819" s="1" t="b">
        <v>0</v>
      </c>
      <c r="BJ1819" s="1" t="str">
        <f t="shared" si="813"/>
        <v>FALSE</v>
      </c>
      <c r="BL1819" t="str">
        <f t="shared" si="814"/>
        <v>FALSE</v>
      </c>
      <c r="BM1819" s="1" t="b">
        <v>0</v>
      </c>
      <c r="BN1819" s="1" t="b">
        <v>1</v>
      </c>
      <c r="BO1819" s="1">
        <f t="shared" si="818"/>
        <v>10</v>
      </c>
      <c r="BP1819" s="1" t="s">
        <v>3042</v>
      </c>
      <c r="BQ1819" s="1" cm="1">
        <f t="array" ref="BQ1819">_xlfn.IFS(BP1819="None Known",0, LEN(BP1819)&gt;500, 5,LEN(BP1819)&gt;400, 4, LEN(BP1819)&gt;300, 3, LEN(BP1819)&gt;200, 2, LEN(BP1819)&gt;1, 1)</f>
        <v>2</v>
      </c>
      <c r="BR1819" s="1" t="s">
        <v>3043</v>
      </c>
      <c r="BS1819" s="1">
        <v>2</v>
      </c>
      <c r="BT1819" s="1" t="s">
        <v>3044</v>
      </c>
      <c r="BU1819" s="1">
        <v>2</v>
      </c>
      <c r="BV1819" s="1" t="s">
        <v>343</v>
      </c>
      <c r="BW1819" s="1" t="s">
        <v>31</v>
      </c>
      <c r="BX1819" s="1"/>
      <c r="BY1819" t="str">
        <f>_xlfn.XLOOKUP($B1819,Img_lookup!A:A,Img_lookup!B:B, "Not available")</f>
        <v>2feab314-e0f3-4e97-8c69-49ea499d627a</v>
      </c>
      <c r="BZ1819" t="str">
        <f>_xlfn.XLOOKUP($B1819,Img_lookup!A:A,Img_lookup!C:C, "Not available")</f>
        <v>Satureja thymbra L.</v>
      </c>
      <c r="CA1819" t="str">
        <f>_xlfn.XLOOKUP($B1819,Img_lookup!A:A,Img_lookup!D:D, "Not available")</f>
        <v>ex herb. Postian. apud Colleg. Syriens. Protest.</v>
      </c>
      <c r="CB1819" t="str">
        <f>_xlfn.XLOOKUP($B1819,Img_lookup!A:A,Img_lookup!E:E, "https://imgur.com/aT5wafe")</f>
        <v>https://api.openverse.engineering/v1/images/2feab314-e0f3-4e97-8c69-49ea499d627a/thumb/</v>
      </c>
    </row>
    <row r="1820" spans="1:80" ht="238" x14ac:dyDescent="0.15">
      <c r="A1820" s="1" t="s">
        <v>69</v>
      </c>
      <c r="B1820" s="1" t="s">
        <v>16016</v>
      </c>
      <c r="D1820" s="1" t="s">
        <v>16017</v>
      </c>
      <c r="E1820" s="1" t="s">
        <v>606</v>
      </c>
      <c r="F1820" s="1" t="s">
        <v>368</v>
      </c>
      <c r="G1820" s="1" t="s">
        <v>368</v>
      </c>
      <c r="H1820" s="11" t="str">
        <f t="shared" si="820"/>
        <v>Perennial</v>
      </c>
      <c r="J1820" s="1">
        <v>0.60000002399999997</v>
      </c>
      <c r="L1820" t="str" cm="1">
        <f t="array" ref="L1820">_xlfn.IFS(J1820+K1820="", "Unknown", J1820+K1820&gt;3, "Large", J1820+K1820&gt;0.5, "Medium", J1820+K1820&gt;0, "Small")</f>
        <v>Medium</v>
      </c>
      <c r="N1820" cm="1">
        <f t="array" ref="N1820">IF($M1820="",INDEX($M$2:$M$2176,MATCH(1,INDEX(($A$2:$A$2176=$A1820)*($M$2:$M$2176&lt;&gt;""),0),0)),$M1820)</f>
        <v>7</v>
      </c>
      <c r="O1820" s="2" t="str">
        <f t="shared" si="815"/>
        <v>Seasonal outdoors</v>
      </c>
      <c r="P1820" s="1" t="s">
        <v>16018</v>
      </c>
      <c r="R1820" t="str">
        <f t="shared" si="819"/>
        <v>Medium</v>
      </c>
      <c r="W1820"/>
      <c r="AF1820" s="16" t="s">
        <v>23921</v>
      </c>
      <c r="AG1820" s="1" t="str">
        <f t="shared" si="805"/>
        <v xml:space="preserve">Seed </v>
      </c>
      <c r="AH1820" s="2" t="str">
        <f t="shared" si="806"/>
        <v>We have no information for this species but suggest sowing the seed in situ in May.
If seed is in short supply then sowing it in a pot in a cold frame would be advisable, planting out in the summer.</v>
      </c>
      <c r="AI1820" s="1" t="s">
        <v>16019</v>
      </c>
      <c r="AJ1820" s="1" t="s">
        <v>53</v>
      </c>
      <c r="AK1820" s="1" t="s">
        <v>17104</v>
      </c>
      <c r="AL1820" s="1" t="str">
        <f t="shared" si="816"/>
        <v>Unscented</v>
      </c>
      <c r="AM1820" s="1" t="b">
        <v>0</v>
      </c>
      <c r="AN1820" s="1" t="b">
        <v>0</v>
      </c>
      <c r="AO1820" s="1" t="b">
        <v>0</v>
      </c>
      <c r="AP1820" s="5" t="s">
        <v>28</v>
      </c>
      <c r="AQ1820" s="5" t="str">
        <f t="shared" si="807"/>
        <v>Light, Medium, Heavy</v>
      </c>
      <c r="AR1820" s="1" t="s">
        <v>30</v>
      </c>
      <c r="AS1820" s="1" t="str">
        <f t="shared" si="817"/>
        <v>None</v>
      </c>
      <c r="AT1820" s="1" t="str">
        <f t="shared" si="808"/>
        <v>Full</v>
      </c>
      <c r="AU1820" s="1" t="s">
        <v>29</v>
      </c>
      <c r="AV1820" s="1" t="str">
        <f t="shared" si="809"/>
        <v>Moist</v>
      </c>
      <c r="AW1820" s="1" t="s">
        <v>12</v>
      </c>
      <c r="AX1820" s="1" t="str">
        <f t="shared" si="810"/>
        <v>Acid, Neutral, Alkaline</v>
      </c>
      <c r="AY1820" s="1" t="b">
        <v>0</v>
      </c>
      <c r="AZ1820" s="1" t="b">
        <v>0</v>
      </c>
      <c r="BA1820" s="1" t="b">
        <v>0</v>
      </c>
      <c r="BC1820" t="str">
        <f t="shared" si="811"/>
        <v>FALSE</v>
      </c>
      <c r="BE1820" t="str">
        <f t="shared" si="812"/>
        <v>FALSE</v>
      </c>
      <c r="BF1820" s="1" t="b">
        <v>0</v>
      </c>
      <c r="BG1820" s="1" t="b">
        <v>0</v>
      </c>
      <c r="BH1820" s="1" t="b">
        <v>0</v>
      </c>
      <c r="BJ1820" s="1" t="str">
        <f t="shared" si="813"/>
        <v>FALSE</v>
      </c>
      <c r="BL1820" t="str">
        <f t="shared" si="814"/>
        <v>FALSE</v>
      </c>
      <c r="BM1820" s="1" t="b">
        <v>0</v>
      </c>
      <c r="BN1820" s="1" t="b">
        <v>0</v>
      </c>
      <c r="BO1820" s="1">
        <f t="shared" si="818"/>
        <v>4</v>
      </c>
      <c r="BP1820" s="1" t="s">
        <v>31</v>
      </c>
      <c r="BQ1820" s="1" cm="1">
        <f t="array" ref="BQ1820">_xlfn.IFS(BP1820="None Known",0, LEN(BP1820)&gt;500, 5,LEN(BP1820)&gt;400, 4, LEN(BP1820)&gt;300, 3, LEN(BP1820)&gt;200, 2, LEN(BP1820)&gt;1, 1)</f>
        <v>0</v>
      </c>
      <c r="BR1820" s="1" t="s">
        <v>5276</v>
      </c>
      <c r="BS1820" s="1">
        <v>1</v>
      </c>
      <c r="BT1820" s="1" t="s">
        <v>16020</v>
      </c>
      <c r="BU1820" s="1">
        <v>1</v>
      </c>
      <c r="BW1820" s="1" t="s">
        <v>31</v>
      </c>
      <c r="BX1820" s="1"/>
      <c r="BY1820" t="str">
        <f>_xlfn.XLOOKUP($B1820,Img_lookup!A:A,Img_lookup!B:B, "Not available")</f>
        <v>Not available</v>
      </c>
      <c r="BZ1820" t="str">
        <f>_xlfn.XLOOKUP($B1820,Img_lookup!A:A,Img_lookup!C:C, "Not available")</f>
        <v>Not available</v>
      </c>
      <c r="CA1820" t="str">
        <f>_xlfn.XLOOKUP($B1820,Img_lookup!A:A,Img_lookup!D:D, "Not available")</f>
        <v>Not available</v>
      </c>
      <c r="CB1820" t="str">
        <f>_xlfn.XLOOKUP($B1820,Img_lookup!A:A,Img_lookup!E:E, "https://imgur.com/aT5wafe")</f>
        <v>https://imgur.com/aT5wafe</v>
      </c>
    </row>
    <row r="1821" spans="1:80" ht="409.6" x14ac:dyDescent="0.15">
      <c r="A1821" s="1" t="s">
        <v>69</v>
      </c>
      <c r="B1821" s="1" t="s">
        <v>15947</v>
      </c>
      <c r="C1821" s="1" t="s">
        <v>15948</v>
      </c>
      <c r="D1821" s="1" t="s">
        <v>15949</v>
      </c>
      <c r="E1821" s="1" t="s">
        <v>3372</v>
      </c>
      <c r="F1821" s="1" t="s">
        <v>6</v>
      </c>
      <c r="G1821" s="1" t="s">
        <v>6</v>
      </c>
      <c r="H1821" s="11" t="str">
        <f t="shared" si="820"/>
        <v>Perennial</v>
      </c>
      <c r="J1821" s="1">
        <v>3</v>
      </c>
      <c r="K1821" s="1">
        <v>1</v>
      </c>
      <c r="L1821" t="str" cm="1">
        <f t="array" ref="L1821">_xlfn.IFS(J1821+K1821="", "Unknown", J1821+K1821&gt;3, "Large", J1821+K1821&gt;0.5, "Medium", J1821+K1821&gt;0, "Small")</f>
        <v>Large</v>
      </c>
      <c r="M1821" s="1">
        <v>7</v>
      </c>
      <c r="N1821" cm="1">
        <f t="array" ref="N1821">IF($M1821="",INDEX($M$2:$M$2176,MATCH(1,INDEX(($A$2:$A$2176=$A1821)*($M$2:$M$2176&lt;&gt;""),0),0)),$M1821)</f>
        <v>7</v>
      </c>
      <c r="O1821" s="2" t="str">
        <f t="shared" si="815"/>
        <v>Seasonal outdoors</v>
      </c>
      <c r="P1821" s="1" t="s">
        <v>15950</v>
      </c>
      <c r="R1821" t="str">
        <f t="shared" si="819"/>
        <v>Medium</v>
      </c>
      <c r="T1821" s="1"/>
      <c r="U1821" s="1"/>
      <c r="V1821" s="1" t="s">
        <v>51</v>
      </c>
      <c r="W1821" s="6" t="str">
        <f>IF(ISNUMBER(SEARCH("-",V1821)),TRIM(LEFT(V1821,FIND("-",V1821)-1)),V1821)</f>
        <v>7</v>
      </c>
      <c r="X1821" t="str">
        <f>IF(W1821="1", "January", IF(W1821="2", "February", IF(W1821="3", "March", IF(W1821="4", "April", IF(W1821="5", "May", IF(W1821="6", "June", IF(W1821="7", "July", IF(W1821="8", "August", IF(W1821="9", "September", IF(W1821="10", "October", IF(W1821="11", "November", IF(W1821="12", "December", "Other"))))))))))))</f>
        <v>July</v>
      </c>
      <c r="Y1821" s="2" t="str">
        <f>IF(ISNUMBER(SEARCH("-",V1821)),TRIM(RIGHT(V1821,LEN(V1821)-SEARCH("-",V1821))),V1821)</f>
        <v>8</v>
      </c>
      <c r="Z1821" s="2" t="str">
        <f>IF(Y1821="1", "January", IF(Y1821="2", "February", IF(Y1821="3", "March", IF(Y1821="4", "April", IF(Y1821="5", "May", IF(Y1821="6", "June", IF(Y1821="7", "July", IF(Y1821="8", "August", IF(Y1821="9", "September", IF(Y1821="10", "October", IF(Y1821="11", "November", IF(Y1821="12", "December", "Other"))))))))))))</f>
        <v>August</v>
      </c>
      <c r="AA1821" s="1" t="s">
        <v>427</v>
      </c>
      <c r="AB1821" s="1" t="str">
        <f>IF(ISNUMBER(SEARCH("-",AA1821)),TRIM(LEFT(AA1821,FIND("-",AA1821)-1)),AA1821)</f>
        <v>8</v>
      </c>
      <c r="AC1821" s="1" t="str">
        <f>IF(AB1821="1", "January", IF(AB1821="2", "February", IF(AB1821="3", "March", IF(AB1821="4", "April", IF(AB1821="5", "May", IF(AB1821="6", "June", IF(AB1821="7", "July", IF(AB1821="8", "August", IF(AB1821="9", "September", IF(AB1821="10", "October", IF(AB1821="11", "November", IF(AB1821="12", "December", "Other"))))))))))))</f>
        <v>August</v>
      </c>
      <c r="AD1821" s="1" t="str">
        <f>IF(ISNUMBER(SEARCH("-",AA1821)),TRIM(RIGHT(AA1821,LEN(AA1821)-SEARCH("-",AA1821))),AA1821)</f>
        <v>9</v>
      </c>
      <c r="AE1821" s="1" t="str">
        <f>IF(AD1821="1", "January", IF(AD1821="2", "February", IF(AD1821="3", "March", IF(AD1821="4", "April", IF(AD1821="5", "May", IF(AD1821="6", "June", IF(AD1821="7", "July", IF(AD1821="8", "August", IF(AD1821="9", "September", IF(AD1821="10", "October", IF(AD1821="11", "November", IF(AD1821="12", "December", "Other"))))))))))))</f>
        <v>September</v>
      </c>
      <c r="AF1821" s="16" t="s">
        <v>23922</v>
      </c>
      <c r="AG1821" s="1" t="str">
        <f t="shared" si="805"/>
        <v xml:space="preserve">Seed </v>
      </c>
      <c r="AH1821" s="2" t="str">
        <f t="shared" si="806"/>
        <v>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might be possible.</v>
      </c>
      <c r="AI1821" s="1" t="s">
        <v>15951</v>
      </c>
      <c r="AJ1821" s="1" t="s">
        <v>53</v>
      </c>
      <c r="AK1821" s="1" t="s">
        <v>17104</v>
      </c>
      <c r="AL1821" s="1" t="str">
        <f t="shared" si="816"/>
        <v>Scented</v>
      </c>
      <c r="AM1821" s="1" t="b">
        <v>1</v>
      </c>
      <c r="AN1821" s="1" t="b">
        <v>0</v>
      </c>
      <c r="AO1821" s="1" t="b">
        <v>0</v>
      </c>
      <c r="AP1821" s="5" t="s">
        <v>28</v>
      </c>
      <c r="AQ1821" s="5" t="str">
        <f t="shared" si="807"/>
        <v>Light, Medium, Heavy</v>
      </c>
      <c r="AR1821" s="1" t="s">
        <v>10</v>
      </c>
      <c r="AS1821" s="1" t="str">
        <f t="shared" si="817"/>
        <v>None, Partial</v>
      </c>
      <c r="AT1821" s="1" t="str">
        <f t="shared" si="808"/>
        <v>Partial, Full</v>
      </c>
      <c r="AU1821" s="1" t="s">
        <v>29</v>
      </c>
      <c r="AV1821" s="1" t="str">
        <f t="shared" si="809"/>
        <v>Moist</v>
      </c>
      <c r="AW1821" s="1" t="s">
        <v>12</v>
      </c>
      <c r="AX1821" s="1" t="str">
        <f t="shared" si="810"/>
        <v>Acid, Neutral, Alkaline</v>
      </c>
      <c r="AY1821" s="1" t="b">
        <v>0</v>
      </c>
      <c r="AZ1821" s="1" t="b">
        <v>0</v>
      </c>
      <c r="BA1821" s="1" t="b">
        <v>0</v>
      </c>
      <c r="BC1821" t="str">
        <f t="shared" si="811"/>
        <v>FALSE</v>
      </c>
      <c r="BE1821" t="str">
        <f t="shared" si="812"/>
        <v>FALSE</v>
      </c>
      <c r="BF1821" s="1" t="b">
        <v>0</v>
      </c>
      <c r="BG1821" s="1" t="b">
        <v>0</v>
      </c>
      <c r="BH1821" s="1" t="b">
        <v>0</v>
      </c>
      <c r="BJ1821" s="1" t="str">
        <f t="shared" si="813"/>
        <v>FALSE</v>
      </c>
      <c r="BL1821" t="str">
        <f t="shared" si="814"/>
        <v>FALSE</v>
      </c>
      <c r="BM1821" s="1" t="b">
        <v>0</v>
      </c>
      <c r="BN1821" s="1" t="b">
        <v>0</v>
      </c>
      <c r="BO1821" s="1">
        <f t="shared" si="818"/>
        <v>14</v>
      </c>
      <c r="BP1821" s="1" t="s">
        <v>15952</v>
      </c>
      <c r="BQ1821" s="1" cm="1">
        <f t="array" ref="BQ1821">_xlfn.IFS(BP1821="None Known",0, LEN(BP1821)&gt;500, 5,LEN(BP1821)&gt;400, 4, LEN(BP1821)&gt;300, 3, LEN(BP1821)&gt;200, 2, LEN(BP1821)&gt;1, 1)</f>
        <v>5</v>
      </c>
      <c r="BR1821" s="1" t="s">
        <v>15953</v>
      </c>
      <c r="BS1821" s="1">
        <v>2</v>
      </c>
      <c r="BT1821" s="1" t="s">
        <v>15954</v>
      </c>
      <c r="BU1821" s="1">
        <v>3</v>
      </c>
      <c r="BV1821" s="1" t="s">
        <v>15955</v>
      </c>
      <c r="BW1821" s="1" t="s">
        <v>31</v>
      </c>
      <c r="BX1821" s="1"/>
      <c r="BY1821" t="str">
        <f>_xlfn.XLOOKUP($B1821,Img_lookup!A:A,Img_lookup!B:B, "Not available")</f>
        <v>029c8c4c-9051-435b-b9f6-df1ad0847f91</v>
      </c>
      <c r="BZ1821" t="str">
        <f>_xlfn.XLOOKUP($B1821,Img_lookup!A:A,Img_lookup!C:C, "Not available")</f>
        <v>Indian costus roots</v>
      </c>
      <c r="CA1821" t="str">
        <f>_xlfn.XLOOKUP($B1821,Img_lookup!A:A,Img_lookup!D:D, "Not available")</f>
        <v>emad246</v>
      </c>
      <c r="CB1821" t="str">
        <f>_xlfn.XLOOKUP($B1821,Img_lookup!A:A,Img_lookup!E:E, "https://imgur.com/aT5wafe")</f>
        <v>https://api.openverse.engineering/v1/images/029c8c4c-9051-435b-b9f6-df1ad0847f91/thumb/</v>
      </c>
    </row>
    <row r="1822" spans="1:80" ht="409.6" x14ac:dyDescent="0.15">
      <c r="A1822" s="1" t="s">
        <v>406</v>
      </c>
      <c r="B1822" s="1" t="s">
        <v>11849</v>
      </c>
      <c r="C1822" s="1" t="s">
        <v>11850</v>
      </c>
      <c r="D1822" s="1" t="s">
        <v>11851</v>
      </c>
      <c r="E1822" s="1" t="s">
        <v>11852</v>
      </c>
      <c r="F1822" s="1" t="s">
        <v>6</v>
      </c>
      <c r="G1822" s="1" t="s">
        <v>6</v>
      </c>
      <c r="H1822" s="11" t="str">
        <f t="shared" si="820"/>
        <v>Perennial</v>
      </c>
      <c r="I1822" s="1" t="s">
        <v>17108</v>
      </c>
      <c r="J1822" s="1">
        <v>0.15000000599999999</v>
      </c>
      <c r="K1822" s="1">
        <v>0.30000001199999998</v>
      </c>
      <c r="L1822" t="str" cm="1">
        <f t="array" ref="L1822">_xlfn.IFS(J1822+K1822="", "Unknown", J1822+K1822&gt;3, "Large", J1822+K1822&gt;0.5, "Medium", J1822+K1822&gt;0, "Small")</f>
        <v>Small</v>
      </c>
      <c r="M1822" s="1">
        <v>5</v>
      </c>
      <c r="N1822" cm="1">
        <f t="array" ref="N1822">IF($M1822="",INDEX($M$2:$M$2176,MATCH(1,INDEX(($A$2:$A$2176=$A1822)*($M$2:$M$2176&lt;&gt;""),0),0)),$M1822)</f>
        <v>5</v>
      </c>
      <c r="O1822" s="2" t="str">
        <f t="shared" si="815"/>
        <v>Seasonal outdoors</v>
      </c>
      <c r="P1822" s="1" t="s">
        <v>11853</v>
      </c>
      <c r="R1822" t="str">
        <f t="shared" si="819"/>
        <v>Medium</v>
      </c>
      <c r="S1822" s="1" t="s">
        <v>24</v>
      </c>
      <c r="T1822" s="1" t="str">
        <f>LEFT(S1822,FIND("-",S1822)-1)</f>
        <v xml:space="preserve">1 </v>
      </c>
      <c r="U1822" s="1" t="str">
        <f>RIGHT(S1822,FIND("-",S1822)-1)</f>
        <v>12</v>
      </c>
      <c r="V1822" s="1" t="s">
        <v>51</v>
      </c>
      <c r="W1822" s="6" t="str">
        <f>IF(ISNUMBER(SEARCH("-",V1822)),TRIM(LEFT(V1822,FIND("-",V1822)-1)),V1822)</f>
        <v>7</v>
      </c>
      <c r="X1822" t="str">
        <f>IF(W1822="1", "January", IF(W1822="2", "February", IF(W1822="3", "March", IF(W1822="4", "April", IF(W1822="5", "May", IF(W1822="6", "June", IF(W1822="7", "July", IF(W1822="8", "August", IF(W1822="9", "September", IF(W1822="10", "October", IF(W1822="11", "November", IF(W1822="12", "December", "Other"))))))))))))</f>
        <v>July</v>
      </c>
      <c r="Y1822" s="2" t="str">
        <f>IF(ISNUMBER(SEARCH("-",V1822)),TRIM(RIGHT(V1822,LEN(V1822)-SEARCH("-",V1822))),V1822)</f>
        <v>8</v>
      </c>
      <c r="Z1822" s="2" t="str">
        <f>IF(Y1822="1", "January", IF(Y1822="2", "February", IF(Y1822="3", "March", IF(Y1822="4", "April", IF(Y1822="5", "May", IF(Y1822="6", "June", IF(Y1822="7", "July", IF(Y1822="8", "August", IF(Y1822="9", "September", IF(Y1822="10", "October", IF(Y1822="11", "November", IF(Y1822="12", "December", "Other"))))))))))))</f>
        <v>August</v>
      </c>
      <c r="AF1822" s="16" t="s">
        <v>23923</v>
      </c>
      <c r="AG1822" s="1" t="str">
        <f t="shared" si="805"/>
        <v xml:space="preserve">Seed </v>
      </c>
      <c r="AH1822" s="2" t="str">
        <f t="shared" si="806"/>
        <v>We have no information for this species but suggest sowing the seed in a cold frame in the spring. Surface sow, or only just cover the seed, and make sure that the compost does not dry out. Prick out the seedlings into individual pots when they are large enough to handle and grow them on in the greenhouse or cold frame for their first winter. Plant them out in late spring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22" s="1" t="s">
        <v>11854</v>
      </c>
      <c r="AL1822" s="1" t="str">
        <f t="shared" si="816"/>
        <v>Unscented</v>
      </c>
      <c r="AM1822" s="1" t="b">
        <v>0</v>
      </c>
      <c r="AN1822" s="1" t="b">
        <v>0</v>
      </c>
      <c r="AO1822" s="1" t="b">
        <v>0</v>
      </c>
      <c r="AP1822" s="5" t="s">
        <v>28</v>
      </c>
      <c r="AQ1822" s="5" t="str">
        <f t="shared" si="807"/>
        <v>Light, Medium, Heavy</v>
      </c>
      <c r="AR1822" s="1" t="s">
        <v>120</v>
      </c>
      <c r="AS1822" s="1" t="str">
        <f t="shared" si="817"/>
        <v>Partial</v>
      </c>
      <c r="AT1822" s="1" t="str">
        <f t="shared" si="808"/>
        <v>Partial</v>
      </c>
      <c r="AU1822" s="1" t="s">
        <v>29</v>
      </c>
      <c r="AV1822" s="1" t="str">
        <f t="shared" si="809"/>
        <v>Moist</v>
      </c>
      <c r="AW1822" s="1" t="s">
        <v>12</v>
      </c>
      <c r="AX1822" s="1" t="str">
        <f t="shared" si="810"/>
        <v>Acid, Neutral, Alkaline</v>
      </c>
      <c r="AY1822" s="1" t="b">
        <v>0</v>
      </c>
      <c r="AZ1822" s="1" t="b">
        <v>0</v>
      </c>
      <c r="BA1822" s="1" t="b">
        <v>0</v>
      </c>
      <c r="BC1822" t="str">
        <f t="shared" si="811"/>
        <v>FALSE</v>
      </c>
      <c r="BE1822" t="str">
        <f t="shared" si="812"/>
        <v>FALSE</v>
      </c>
      <c r="BF1822" s="1" t="b">
        <v>1</v>
      </c>
      <c r="BG1822" s="1" t="b">
        <v>1</v>
      </c>
      <c r="BH1822" s="1" t="b">
        <v>0</v>
      </c>
      <c r="BI1822" s="1" t="s">
        <v>77</v>
      </c>
      <c r="BJ1822" s="1" t="str">
        <f t="shared" si="813"/>
        <v>TRUE</v>
      </c>
      <c r="BL1822" t="str">
        <f t="shared" si="814"/>
        <v>FALSE</v>
      </c>
      <c r="BM1822" s="1" t="b">
        <v>0</v>
      </c>
      <c r="BN1822" s="1" t="b">
        <v>0</v>
      </c>
      <c r="BO1822" s="1">
        <f t="shared" si="818"/>
        <v>9</v>
      </c>
      <c r="BP1822" s="1" t="s">
        <v>11855</v>
      </c>
      <c r="BQ1822" s="1" cm="1">
        <f t="array" ref="BQ1822">_xlfn.IFS(BP1822="None Known",0, LEN(BP1822)&gt;500, 5,LEN(BP1822)&gt;400, 4, LEN(BP1822)&gt;300, 3, LEN(BP1822)&gt;200, 2, LEN(BP1822)&gt;1, 1)</f>
        <v>1</v>
      </c>
      <c r="BR1822" s="1" t="s">
        <v>11856</v>
      </c>
      <c r="BS1822" s="1">
        <v>2</v>
      </c>
      <c r="BT1822" s="1" t="s">
        <v>11857</v>
      </c>
      <c r="BU1822" s="1">
        <v>2</v>
      </c>
      <c r="BV1822" s="1" t="s">
        <v>5973</v>
      </c>
      <c r="BW1822" s="1" t="s">
        <v>31</v>
      </c>
      <c r="BX1822" s="1"/>
      <c r="BY1822" t="str">
        <f>_xlfn.XLOOKUP($B1822,Img_lookup!A:A,Img_lookup!B:B, "Not available")</f>
        <v>98129869-f9fe-44b2-9d5b-f80fc252a2fe</v>
      </c>
      <c r="BZ1822" t="str">
        <f>_xlfn.XLOOKUP($B1822,Img_lookup!A:A,Img_lookup!C:C, "Not available")</f>
        <v>Saxifraga stolonifera syn. Saxifraga fortunei var. tricolor. (1870)</v>
      </c>
      <c r="CA1822" t="str">
        <f>_xlfn.XLOOKUP($B1822,Img_lookup!A:A,Img_lookup!D:D, "Not available")</f>
        <v>Swallowtail Garden Seeds</v>
      </c>
      <c r="CB1822" t="str">
        <f>_xlfn.XLOOKUP($B1822,Img_lookup!A:A,Img_lookup!E:E, "https://imgur.com/aT5wafe")</f>
        <v>https://api.openverse.engineering/v1/images/98129869-f9fe-44b2-9d5b-f80fc252a2fe/thumb/</v>
      </c>
    </row>
    <row r="1823" spans="1:80" ht="409.6" x14ac:dyDescent="0.15">
      <c r="A1823" s="1" t="s">
        <v>894</v>
      </c>
      <c r="B1823" s="1" t="s">
        <v>4124</v>
      </c>
      <c r="C1823" s="1" t="s">
        <v>4125</v>
      </c>
      <c r="E1823" s="1" t="s">
        <v>4126</v>
      </c>
      <c r="F1823" s="1" t="s">
        <v>6</v>
      </c>
      <c r="G1823" s="1" t="s">
        <v>6</v>
      </c>
      <c r="H1823" s="11" t="str">
        <f t="shared" si="820"/>
        <v>Perennial</v>
      </c>
      <c r="J1823" s="1">
        <v>0.75</v>
      </c>
      <c r="K1823" s="1">
        <v>0.75</v>
      </c>
      <c r="L1823" t="str" cm="1">
        <f t="array" ref="L1823">_xlfn.IFS(J1823+K1823="", "Unknown", J1823+K1823&gt;3, "Large", J1823+K1823&gt;0.5, "Medium", J1823+K1823&gt;0, "Small")</f>
        <v>Medium</v>
      </c>
      <c r="M1823" s="1">
        <v>6</v>
      </c>
      <c r="N1823" cm="1">
        <f t="array" ref="N1823">IF($M1823="",INDEX($M$2:$M$2176,MATCH(1,INDEX(($A$2:$A$2176=$A1823)*($M$2:$M$2176&lt;&gt;""),0),0)),$M1823)</f>
        <v>6</v>
      </c>
      <c r="O1823" s="2" t="str">
        <f t="shared" si="815"/>
        <v>Seasonal outdoors</v>
      </c>
      <c r="P1823" s="1" t="s">
        <v>4127</v>
      </c>
      <c r="R1823" t="str">
        <f t="shared" si="819"/>
        <v>Medium</v>
      </c>
      <c r="T1823" s="1"/>
      <c r="U1823" s="1"/>
      <c r="V1823" s="1" t="s">
        <v>108</v>
      </c>
      <c r="W1823" s="6" t="str">
        <f>IF(ISNUMBER(SEARCH("-",V1823)),TRIM(LEFT(V1823,FIND("-",V1823)-1)),V1823)</f>
        <v>7</v>
      </c>
      <c r="X1823" t="str">
        <f>IF(W1823="1", "January", IF(W1823="2", "February", IF(W1823="3", "March", IF(W1823="4", "April", IF(W1823="5", "May", IF(W1823="6", "June", IF(W1823="7", "July", IF(W1823="8", "August", IF(W1823="9", "September", IF(W1823="10", "October", IF(W1823="11", "November", IF(W1823="12", "December", "Other"))))))))))))</f>
        <v>July</v>
      </c>
      <c r="Y1823" s="2" t="str">
        <f>IF(ISNUMBER(SEARCH("-",V1823)),TRIM(RIGHT(V1823,LEN(V1823)-SEARCH("-",V1823))),V1823)</f>
        <v>9</v>
      </c>
      <c r="Z1823" s="2" t="str">
        <f>IF(Y1823="1", "January", IF(Y1823="2", "February", IF(Y1823="3", "March", IF(Y1823="4", "April", IF(Y1823="5", "May", IF(Y1823="6", "June", IF(Y1823="7", "July", IF(Y1823="8", "August", IF(Y1823="9", "September", IF(Y1823="10", "October", IF(Y1823="11", "November", IF(Y1823="12", "December", "Other"))))))))))))</f>
        <v>September</v>
      </c>
      <c r="AA1823" s="1" t="s">
        <v>427</v>
      </c>
      <c r="AB1823" s="1" t="str">
        <f>IF(ISNUMBER(SEARCH("-",AA1823)),TRIM(LEFT(AA1823,FIND("-",AA1823)-1)),AA1823)</f>
        <v>8</v>
      </c>
      <c r="AC1823" s="1" t="str">
        <f>IF(AB1823="1", "January", IF(AB1823="2", "February", IF(AB1823="3", "March", IF(AB1823="4", "April", IF(AB1823="5", "May", IF(AB1823="6", "June", IF(AB1823="7", "July", IF(AB1823="8", "August", IF(AB1823="9", "September", IF(AB1823="10", "October", IF(AB1823="11", "November", IF(AB1823="12", "December", "Other"))))))))))))</f>
        <v>August</v>
      </c>
      <c r="AD1823" s="1" t="str">
        <f>IF(ISNUMBER(SEARCH("-",AA1823)),TRIM(RIGHT(AA1823,LEN(AA1823)-SEARCH("-",AA1823))),AA1823)</f>
        <v>9</v>
      </c>
      <c r="AE1823" s="1" t="str">
        <f>IF(AD1823="1", "January", IF(AD1823="2", "February", IF(AD1823="3", "March", IF(AD1823="4", "April", IF(AD1823="5", "May", IF(AD1823="6", "June", IF(AD1823="7", "July", IF(AD1823="8", "August", IF(AD1823="9", "September", IF(AD1823="10", "October", IF(AD1823="11", "November", IF(AD1823="12", "December", "Other"))))))))))))</f>
        <v>September</v>
      </c>
      <c r="AF1823" s="16" t="s">
        <v>24714</v>
      </c>
      <c r="AG1823" s="1" t="str">
        <f t="shared" si="805"/>
        <v xml:space="preserve">Seed </v>
      </c>
      <c r="AH1823" s="2" t="str">
        <f t="shared" si="806"/>
        <v>Sow spring in a cold frame. The seedlings are subject to damping off[1] so water with care and make sure to give adequate ventilation. Prick out the seedlings into individual pots once they are large enough to handle and plant them out into their permanent positions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23" s="1" t="s">
        <v>4128</v>
      </c>
      <c r="AJ1823" s="1" t="s">
        <v>23803</v>
      </c>
      <c r="AK1823" s="1" t="s">
        <v>17104</v>
      </c>
      <c r="AL1823" s="1" t="str">
        <f t="shared" si="816"/>
        <v>Unscented</v>
      </c>
      <c r="AM1823" s="1" t="b">
        <v>0</v>
      </c>
      <c r="AN1823" s="1" t="b">
        <v>0</v>
      </c>
      <c r="AO1823" s="1" t="b">
        <v>1</v>
      </c>
      <c r="AP1823" s="5" t="s">
        <v>28</v>
      </c>
      <c r="AQ1823" s="5" t="str">
        <f t="shared" si="807"/>
        <v>Light, Medium, Heavy</v>
      </c>
      <c r="AR1823" s="1" t="s">
        <v>30</v>
      </c>
      <c r="AS1823" s="1" t="str">
        <f t="shared" si="817"/>
        <v>None</v>
      </c>
      <c r="AT1823" s="1" t="str">
        <f t="shared" si="808"/>
        <v>Full</v>
      </c>
      <c r="AU1823" s="1" t="s">
        <v>11</v>
      </c>
      <c r="AV1823" s="1" t="str">
        <f t="shared" si="809"/>
        <v>Dry, Moist</v>
      </c>
      <c r="AW1823" s="1" t="s">
        <v>12</v>
      </c>
      <c r="AX1823" s="1" t="str">
        <f t="shared" si="810"/>
        <v>Acid, Neutral, Alkaline</v>
      </c>
      <c r="AY1823" s="1" t="b">
        <v>0</v>
      </c>
      <c r="AZ1823" s="1" t="b">
        <v>1</v>
      </c>
      <c r="BA1823" s="1" t="b">
        <v>0</v>
      </c>
      <c r="BC1823" t="str">
        <f t="shared" si="811"/>
        <v>FALSE</v>
      </c>
      <c r="BE1823" t="str">
        <f t="shared" si="812"/>
        <v>FALSE</v>
      </c>
      <c r="BF1823" s="1" t="b">
        <v>0</v>
      </c>
      <c r="BG1823" s="1" t="b">
        <v>0</v>
      </c>
      <c r="BH1823" s="1" t="b">
        <v>0</v>
      </c>
      <c r="BJ1823" s="1" t="str">
        <f t="shared" si="813"/>
        <v>FALSE</v>
      </c>
      <c r="BL1823" t="str">
        <f t="shared" si="814"/>
        <v>FALSE</v>
      </c>
      <c r="BM1823" s="1" t="b">
        <v>0</v>
      </c>
      <c r="BN1823" s="1" t="b">
        <v>1</v>
      </c>
      <c r="BO1823" s="1">
        <f t="shared" si="818"/>
        <v>3</v>
      </c>
      <c r="BP1823" s="1" t="s">
        <v>31</v>
      </c>
      <c r="BQ1823" s="1" cm="1">
        <f t="array" ref="BQ1823">_xlfn.IFS(BP1823="None Known",0, LEN(BP1823)&gt;500, 5,LEN(BP1823)&gt;400, 4, LEN(BP1823)&gt;300, 3, LEN(BP1823)&gt;200, 2, LEN(BP1823)&gt;1, 1)</f>
        <v>0</v>
      </c>
      <c r="BR1823" s="1" t="s">
        <v>4129</v>
      </c>
      <c r="BS1823" s="1">
        <v>1</v>
      </c>
      <c r="BT1823" s="1" t="s">
        <v>31</v>
      </c>
      <c r="BU1823" s="1">
        <v>0</v>
      </c>
      <c r="BV1823" s="1" t="s">
        <v>4130</v>
      </c>
      <c r="BW1823" s="1" t="s">
        <v>31</v>
      </c>
      <c r="BX1823" s="1"/>
      <c r="BY1823" t="str">
        <f>_xlfn.XLOOKUP($B1823,Img_lookup!A:A,Img_lookup!B:B, "Not available")</f>
        <v>573a17bc-5c92-42e6-8596-e895b28ee32c</v>
      </c>
      <c r="BZ1823" t="str">
        <f>_xlfn.XLOOKUP($B1823,Img_lookup!A:A,Img_lookup!C:C, "Not available")</f>
        <v>Scabiosa columbaria L.</v>
      </c>
      <c r="CA1823" t="str">
        <f>_xlfn.XLOOKUP($B1823,Img_lookup!A:A,Img_lookup!D:D, "Not available")</f>
        <v>Andy Morffew</v>
      </c>
      <c r="CB1823" t="str">
        <f>_xlfn.XLOOKUP($B1823,Img_lookup!A:A,Img_lookup!E:E, "https://imgur.com/aT5wafe")</f>
        <v>https://api.openverse.engineering/v1/images/573a17bc-5c92-42e6-8596-e895b28ee32c/thumb/</v>
      </c>
    </row>
    <row r="1824" spans="1:80" ht="13" x14ac:dyDescent="0.15">
      <c r="A1824" s="1" t="s">
        <v>13634</v>
      </c>
      <c r="B1824" s="1" t="s">
        <v>13635</v>
      </c>
      <c r="C1824" s="1" t="s">
        <v>17122</v>
      </c>
      <c r="E1824" s="1" t="s">
        <v>13636</v>
      </c>
      <c r="F1824" s="1" t="s">
        <v>22</v>
      </c>
      <c r="G1824" s="1" t="s">
        <v>22</v>
      </c>
      <c r="H1824" s="11" t="str">
        <f t="shared" si="820"/>
        <v>Perennial</v>
      </c>
      <c r="J1824" s="1">
        <v>15</v>
      </c>
      <c r="L1824" t="str" cm="1">
        <f t="array" ref="L1824">_xlfn.IFS(J1824+K1824="", "Unknown", J1824+K1824&gt;3, "Large", J1824+K1824&gt;0.5, "Medium", J1824+K1824&gt;0, "Small")</f>
        <v>Large</v>
      </c>
      <c r="M1824">
        <v>9</v>
      </c>
      <c r="N1824" cm="1">
        <f t="array" ref="N1824">IF($M1824="",INDEX($M$2:$M$2176,MATCH(1,INDEX(($A$2:$A$2176=$A1824)*($M$2:$M$2176&lt;&gt;""),0),0)),$M1824)</f>
        <v>9</v>
      </c>
      <c r="O1824" s="2" t="str">
        <f t="shared" si="815"/>
        <v>Grown indoors</v>
      </c>
      <c r="P1824" s="1" t="s">
        <v>13637</v>
      </c>
      <c r="R1824" t="str">
        <f t="shared" si="819"/>
        <v>Medium</v>
      </c>
      <c r="W1824"/>
      <c r="AF1824" s="1" t="s">
        <v>40</v>
      </c>
      <c r="AG1824" s="1" t="str">
        <f t="shared" si="805"/>
        <v xml:space="preserve">Seed </v>
      </c>
      <c r="AH1824" s="2" t="str">
        <f t="shared" si="806"/>
        <v/>
      </c>
      <c r="AI1824" s="1" t="s">
        <v>196</v>
      </c>
      <c r="AK1824" s="1" t="s">
        <v>17104</v>
      </c>
      <c r="AL1824" s="1" t="str">
        <f t="shared" si="816"/>
        <v>Unscented</v>
      </c>
      <c r="AM1824" s="1" t="b">
        <v>0</v>
      </c>
      <c r="AN1824" s="1" t="b">
        <v>0</v>
      </c>
      <c r="AO1824" s="1" t="b">
        <v>0</v>
      </c>
      <c r="AP1824" s="5" t="s">
        <v>28</v>
      </c>
      <c r="AQ1824" s="5" t="str">
        <f t="shared" si="807"/>
        <v>Light, Medium, Heavy</v>
      </c>
      <c r="AR1824" s="1" t="s">
        <v>10</v>
      </c>
      <c r="AS1824" s="1" t="str">
        <f t="shared" si="817"/>
        <v>None, Partial</v>
      </c>
      <c r="AT1824" s="1" t="str">
        <f t="shared" si="808"/>
        <v>Partial, Full</v>
      </c>
      <c r="AU1824" s="1" t="s">
        <v>29</v>
      </c>
      <c r="AV1824" s="1" t="str">
        <f t="shared" si="809"/>
        <v>Moist</v>
      </c>
      <c r="AW1824" s="1" t="s">
        <v>12</v>
      </c>
      <c r="AX1824" s="1" t="str">
        <f t="shared" si="810"/>
        <v>Acid, Neutral, Alkaline</v>
      </c>
      <c r="AY1824" s="1" t="b">
        <v>0</v>
      </c>
      <c r="AZ1824" s="1" t="b">
        <v>0</v>
      </c>
      <c r="BA1824" s="1" t="b">
        <v>0</v>
      </c>
      <c r="BC1824" t="str">
        <f t="shared" si="811"/>
        <v>FALSE</v>
      </c>
      <c r="BE1824" t="str">
        <f t="shared" si="812"/>
        <v>FALSE</v>
      </c>
      <c r="BF1824" s="1" t="b">
        <v>0</v>
      </c>
      <c r="BG1824" s="1" t="b">
        <v>0</v>
      </c>
      <c r="BH1824" s="1" t="b">
        <v>0</v>
      </c>
      <c r="BJ1824" s="1" t="str">
        <f t="shared" si="813"/>
        <v>FALSE</v>
      </c>
      <c r="BL1824" t="str">
        <f t="shared" si="814"/>
        <v>FALSE</v>
      </c>
      <c r="BM1824" s="1" t="b">
        <v>0</v>
      </c>
      <c r="BN1824" s="1" t="b">
        <v>0</v>
      </c>
      <c r="BO1824" s="1">
        <f t="shared" si="818"/>
        <v>4</v>
      </c>
      <c r="BP1824" s="1" t="s">
        <v>31</v>
      </c>
      <c r="BQ1824" s="1" cm="1">
        <f t="array" ref="BQ1824">_xlfn.IFS(BP1824="None Known",0, LEN(BP1824)&gt;500, 5,LEN(BP1824)&gt;400, 4, LEN(BP1824)&gt;300, 3, LEN(BP1824)&gt;200, 2, LEN(BP1824)&gt;1, 1)</f>
        <v>0</v>
      </c>
      <c r="BR1824" s="1" t="s">
        <v>13638</v>
      </c>
      <c r="BS1824" s="1">
        <v>1</v>
      </c>
      <c r="BT1824" s="1" t="s">
        <v>13639</v>
      </c>
      <c r="BU1824" s="1">
        <v>1</v>
      </c>
      <c r="BV1824" s="1" t="s">
        <v>3184</v>
      </c>
      <c r="BW1824" s="1" t="s">
        <v>31</v>
      </c>
      <c r="BX1824" s="1" t="s">
        <v>17120</v>
      </c>
      <c r="BY1824" t="str">
        <f>_xlfn.XLOOKUP($B1824,Img_lookup!A:A,Img_lookup!B:B, "Not available")</f>
        <v>2f793785-745a-414a-bfe4-4e8337969021</v>
      </c>
      <c r="BZ1824" t="str">
        <f>_xlfn.XLOOKUP($B1824,Img_lookup!A:A,Img_lookup!C:C, "Not available")</f>
        <v>Scaevola spinescens</v>
      </c>
      <c r="CA1824" t="str">
        <f>_xlfn.XLOOKUP($B1824,Img_lookup!A:A,Img_lookup!D:D, "Not available")</f>
        <v>Cyril T. White</v>
      </c>
      <c r="CB1824" t="str">
        <f>_xlfn.XLOOKUP($B1824,Img_lookup!A:A,Img_lookup!E:E, "https://imgur.com/aT5wafe")</f>
        <v>https://api.openverse.engineering/v1/images/2f793785-745a-414a-bfe4-4e8337969021/thumb/</v>
      </c>
    </row>
    <row r="1825" spans="1:80" ht="409.6" x14ac:dyDescent="0.15">
      <c r="A1825" s="1" t="s">
        <v>1998</v>
      </c>
      <c r="B1825" s="1" t="s">
        <v>7504</v>
      </c>
      <c r="C1825" s="1" t="s">
        <v>7505</v>
      </c>
      <c r="E1825" s="1" t="s">
        <v>5669</v>
      </c>
      <c r="F1825" s="1" t="s">
        <v>62</v>
      </c>
      <c r="G1825" s="1" t="s">
        <v>62</v>
      </c>
      <c r="H1825" s="11" t="str">
        <f t="shared" si="820"/>
        <v>Perennial</v>
      </c>
      <c r="I1825" s="1" t="s">
        <v>17108</v>
      </c>
      <c r="J1825" s="1">
        <v>8</v>
      </c>
      <c r="K1825" s="1">
        <v>8</v>
      </c>
      <c r="L1825" t="str" cm="1">
        <f t="array" ref="L1825">_xlfn.IFS(J1825+K1825="", "Unknown", J1825+K1825&gt;3, "Large", J1825+K1825&gt;0.5, "Medium", J1825+K1825&gt;0, "Small")</f>
        <v>Large</v>
      </c>
      <c r="M1825" s="1">
        <v>9</v>
      </c>
      <c r="N1825" cm="1">
        <f t="array" ref="N1825">IF($M1825="",INDEX($M$2:$M$2176,MATCH(1,INDEX(($A$2:$A$2176=$A1825)*($M$2:$M$2176&lt;&gt;""),0),0)),$M1825)</f>
        <v>9</v>
      </c>
      <c r="O1825" s="2" t="str">
        <f t="shared" si="815"/>
        <v>Grown indoors</v>
      </c>
      <c r="P1825" s="1" t="s">
        <v>7506</v>
      </c>
      <c r="Q1825" s="1" t="s">
        <v>17109</v>
      </c>
      <c r="R1825" t="str">
        <f t="shared" si="819"/>
        <v>Fast</v>
      </c>
      <c r="S1825" s="1" t="s">
        <v>24</v>
      </c>
      <c r="T1825" s="1" t="str">
        <f>LEFT(S1825,FIND("-",S1825)-1)</f>
        <v xml:space="preserve">1 </v>
      </c>
      <c r="U1825" s="1" t="str">
        <f>RIGHT(S1825,FIND("-",S1825)-1)</f>
        <v>12</v>
      </c>
      <c r="V1825" s="1" t="s">
        <v>272</v>
      </c>
      <c r="W1825" s="6" t="str">
        <f t="shared" ref="W1825:W1852" si="826">IF(ISNUMBER(SEARCH("-",V1825)),TRIM(LEFT(V1825,FIND("-",V1825)-1)),V1825)</f>
        <v>4</v>
      </c>
      <c r="X1825" t="str">
        <f t="shared" ref="X1825:X1831" si="827">IF(W1825="1", "January", IF(W1825="2", "February", IF(W1825="3", "March", IF(W1825="4", "April", IF(W1825="5", "May", IF(W1825="6", "June", IF(W1825="7", "July", IF(W1825="8", "August", IF(W1825="9", "September", IF(W1825="10", "October", IF(W1825="11", "November", IF(W1825="12", "December", "Other"))))))))))))</f>
        <v>April</v>
      </c>
      <c r="Y1825" s="2" t="str">
        <f t="shared" ref="Y1825:Y1831" si="828">IF(ISNUMBER(SEARCH("-",V1825)),TRIM(RIGHT(V1825,LEN(V1825)-SEARCH("-",V1825))),V1825)</f>
        <v>6</v>
      </c>
      <c r="Z1825" s="2" t="str">
        <f t="shared" ref="Z1825:Z1831" si="829">IF(Y1825="1", "January", IF(Y1825="2", "February", IF(Y1825="3", "March", IF(Y1825="4", "April", IF(Y1825="5", "May", IF(Y1825="6", "June", IF(Y1825="7", "July", IF(Y1825="8", "August", IF(Y1825="9", "September", IF(Y1825="10", "October", IF(Y1825="11", "November", IF(Y1825="12", "December", "Other"))))))))))))</f>
        <v>June</v>
      </c>
      <c r="AF1825" s="16" t="s">
        <v>23924</v>
      </c>
      <c r="AG1825" s="1" t="str">
        <f t="shared" si="805"/>
        <v xml:space="preserve">Seed </v>
      </c>
      <c r="AH1825" s="2" t="str">
        <f t="shared" si="806"/>
        <v>We have no information for this species but suggest sowing the seed in a warm greenhouse in mid spring. Prick out the seedlings into individual pots once they are large enough to handle and grow them on in the greenhouse for at least their first winter before planting out in early summer[K].
Cuttings of almost ripe wood, 8cm with a heel, August to early September in a frame. Fair to good percentage[78].</v>
      </c>
      <c r="AI1825" s="1" t="s">
        <v>7507</v>
      </c>
      <c r="AK1825" s="1" t="s">
        <v>17105</v>
      </c>
      <c r="AL1825" s="1" t="str">
        <f t="shared" si="816"/>
        <v>Scented</v>
      </c>
      <c r="AM1825" s="1" t="b">
        <v>1</v>
      </c>
      <c r="AN1825" s="1" t="b">
        <v>0</v>
      </c>
      <c r="AO1825" s="1" t="b">
        <v>0</v>
      </c>
      <c r="AP1825" s="5" t="s">
        <v>28</v>
      </c>
      <c r="AQ1825" s="5" t="str">
        <f t="shared" si="807"/>
        <v>Light, Medium, Heavy</v>
      </c>
      <c r="AR1825" s="1" t="s">
        <v>30</v>
      </c>
      <c r="AS1825" s="1" t="str">
        <f t="shared" si="817"/>
        <v>None</v>
      </c>
      <c r="AT1825" s="1" t="str">
        <f t="shared" si="808"/>
        <v>Full</v>
      </c>
      <c r="AU1825" s="1" t="s">
        <v>11</v>
      </c>
      <c r="AV1825" s="1" t="str">
        <f t="shared" si="809"/>
        <v>Dry, Moist</v>
      </c>
      <c r="AW1825" s="1" t="s">
        <v>12</v>
      </c>
      <c r="AX1825" s="1" t="str">
        <f t="shared" si="810"/>
        <v>Acid, Neutral, Alkaline</v>
      </c>
      <c r="AY1825" s="1" t="b">
        <v>0</v>
      </c>
      <c r="AZ1825" s="1" t="b">
        <v>0</v>
      </c>
      <c r="BA1825" s="1" t="b">
        <v>0</v>
      </c>
      <c r="BC1825" t="str">
        <f t="shared" si="811"/>
        <v>FALSE</v>
      </c>
      <c r="BE1825" t="str">
        <f t="shared" si="812"/>
        <v>FALSE</v>
      </c>
      <c r="BF1825" s="1" t="b">
        <v>0</v>
      </c>
      <c r="BG1825" s="1" t="b">
        <v>0</v>
      </c>
      <c r="BH1825" s="1" t="b">
        <v>0</v>
      </c>
      <c r="BJ1825" s="1" t="str">
        <f t="shared" si="813"/>
        <v>FALSE</v>
      </c>
      <c r="BK1825" s="1" t="s">
        <v>30</v>
      </c>
      <c r="BL1825" t="str">
        <f t="shared" si="814"/>
        <v>FALSE</v>
      </c>
      <c r="BM1825" s="1" t="b">
        <v>0</v>
      </c>
      <c r="BN1825" s="1" t="b">
        <v>0</v>
      </c>
      <c r="BO1825" s="1">
        <f t="shared" si="818"/>
        <v>8</v>
      </c>
      <c r="BP1825" s="1" t="s">
        <v>7508</v>
      </c>
      <c r="BQ1825" s="1" cm="1">
        <f t="array" ref="BQ1825">_xlfn.IFS(BP1825="None Known",0, LEN(BP1825)&gt;500, 5,LEN(BP1825)&gt;400, 4, LEN(BP1825)&gt;300, 3, LEN(BP1825)&gt;200, 2, LEN(BP1825)&gt;1, 1)</f>
        <v>1</v>
      </c>
      <c r="BR1825" s="1" t="s">
        <v>7509</v>
      </c>
      <c r="BS1825" s="1">
        <v>2</v>
      </c>
      <c r="BT1825" s="1" t="s">
        <v>7510</v>
      </c>
      <c r="BU1825" s="1">
        <v>1</v>
      </c>
      <c r="BV1825" s="1" t="s">
        <v>7511</v>
      </c>
      <c r="BW1825" s="1" t="s">
        <v>7512</v>
      </c>
      <c r="BX1825" s="1"/>
      <c r="BY1825" t="str">
        <f>_xlfn.XLOOKUP($B1825,Img_lookup!A:A,Img_lookup!B:B, "Not available")</f>
        <v>6ee90afa-c36c-45aa-a7f3-89b71c8f2723</v>
      </c>
      <c r="BZ1825" t="str">
        <f>_xlfn.XLOOKUP($B1825,Img_lookup!A:A,Img_lookup!C:C, "Not available")</f>
        <v>Peruvian pepper (Schinus molle) illustration from Trait√© des Ar</v>
      </c>
      <c r="CA1825" t="str">
        <f>_xlfn.XLOOKUP($B1825,Img_lookup!A:A,Img_lookup!D:D, "Not available")</f>
        <v>Free Public Domain Illustrations by rawpixel</v>
      </c>
      <c r="CB1825" t="str">
        <f>_xlfn.XLOOKUP($B1825,Img_lookup!A:A,Img_lookup!E:E, "https://imgur.com/aT5wafe")</f>
        <v>https://api.openverse.engineering/v1/images/6ee90afa-c36c-45aa-a7f3-89b71c8f2723/thumb/</v>
      </c>
    </row>
    <row r="1826" spans="1:80" ht="409.6" x14ac:dyDescent="0.15">
      <c r="A1826" s="1" t="s">
        <v>6846</v>
      </c>
      <c r="B1826" s="1" t="s">
        <v>6847</v>
      </c>
      <c r="C1826" s="1" t="s">
        <v>6848</v>
      </c>
      <c r="D1826" s="1" t="s">
        <v>6849</v>
      </c>
      <c r="E1826" s="1" t="s">
        <v>1126</v>
      </c>
      <c r="F1826" s="1" t="s">
        <v>156</v>
      </c>
      <c r="G1826" s="1" t="s">
        <v>156</v>
      </c>
      <c r="H1826" s="11" t="str">
        <f t="shared" si="820"/>
        <v>Perennial</v>
      </c>
      <c r="I1826" s="1" t="s">
        <v>17107</v>
      </c>
      <c r="J1826" s="1">
        <v>9</v>
      </c>
      <c r="L1826" t="str" cm="1">
        <f t="array" ref="L1826">_xlfn.IFS(J1826+K1826="", "Unknown", J1826+K1826&gt;3, "Large", J1826+K1826&gt;0.5, "Medium", J1826+K1826&gt;0, "Small")</f>
        <v>Large</v>
      </c>
      <c r="M1826" s="1">
        <v>4</v>
      </c>
      <c r="N1826" cm="1">
        <f t="array" ref="N1826">IF($M1826="",INDEX($M$2:$M$2176,MATCH(1,INDEX(($A$2:$A$2176=$A1826)*($M$2:$M$2176&lt;&gt;""),0),0)),$M1826)</f>
        <v>4</v>
      </c>
      <c r="O1826" s="2" t="str">
        <f t="shared" si="815"/>
        <v>Hardy to cold</v>
      </c>
      <c r="P1826" s="1" t="s">
        <v>6850</v>
      </c>
      <c r="Q1826" s="1" t="s">
        <v>17110</v>
      </c>
      <c r="R1826" t="str">
        <f t="shared" si="819"/>
        <v>Medium</v>
      </c>
      <c r="T1826" s="1"/>
      <c r="U1826" s="1"/>
      <c r="V1826" s="1" t="s">
        <v>188</v>
      </c>
      <c r="W1826" s="6" t="str">
        <f t="shared" si="826"/>
        <v>4</v>
      </c>
      <c r="X1826" t="str">
        <f t="shared" si="827"/>
        <v>April</v>
      </c>
      <c r="Y1826" s="2" t="str">
        <f t="shared" si="828"/>
        <v>5</v>
      </c>
      <c r="Z1826" s="2" t="str">
        <f t="shared" si="829"/>
        <v>May</v>
      </c>
      <c r="AA1826" s="1" t="s">
        <v>135</v>
      </c>
      <c r="AB1826" s="1" t="str">
        <f>IF(ISNUMBER(SEARCH("-",AA1826)),TRIM(LEFT(AA1826,FIND("-",AA1826)-1)),AA1826)</f>
        <v>8</v>
      </c>
      <c r="AC1826" s="1" t="str">
        <f>IF(AB1826="1", "January", IF(AB1826="2", "February", IF(AB1826="3", "March", IF(AB1826="4", "April", IF(AB1826="5", "May", IF(AB1826="6", "June", IF(AB1826="7", "July", IF(AB1826="8", "August", IF(AB1826="9", "September", IF(AB1826="10", "October", IF(AB1826="11", "November", IF(AB1826="12", "December", "Other"))))))))))))</f>
        <v>August</v>
      </c>
      <c r="AD1826" s="1" t="str">
        <f>IF(ISNUMBER(SEARCH("-",AA1826)),TRIM(RIGHT(AA1826,LEN(AA1826)-SEARCH("-",AA1826))),AA1826)</f>
        <v>10</v>
      </c>
      <c r="AE1826" s="1" t="str">
        <f>IF(AD1826="1", "January", IF(AD1826="2", "February", IF(AD1826="3", "March", IF(AD1826="4", "April", IF(AD1826="5", "May", IF(AD1826="6", "June", IF(AD1826="7", "July", IF(AD1826="8", "August", IF(AD1826="9", "September", IF(AD1826="10", "October", IF(AD1826="11", "November", IF(AD1826="12", "December", "Other"))))))))))))</f>
        <v>October</v>
      </c>
      <c r="AF1826" s="16" t="s">
        <v>24199</v>
      </c>
      <c r="AG1826" s="1" t="str">
        <f t="shared" si="805"/>
        <v xml:space="preserve">Seed </v>
      </c>
      <c r="AH1826" s="2" t="str">
        <f t="shared" si="806"/>
        <v>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v>
      </c>
      <c r="AI1826" s="1" t="s">
        <v>6851</v>
      </c>
      <c r="AK1826" s="1" t="s">
        <v>17105</v>
      </c>
      <c r="AL1826" s="1" t="str">
        <f t="shared" si="816"/>
        <v>Scented</v>
      </c>
      <c r="AM1826" s="1" t="b">
        <v>1</v>
      </c>
      <c r="AN1826" s="1" t="b">
        <v>1</v>
      </c>
      <c r="AO1826" s="1" t="b">
        <v>0</v>
      </c>
      <c r="AP1826" s="5" t="s">
        <v>28</v>
      </c>
      <c r="AQ1826" s="5" t="str">
        <f t="shared" si="807"/>
        <v>Light, Medium, Heavy</v>
      </c>
      <c r="AR1826" s="1" t="s">
        <v>1788</v>
      </c>
      <c r="AS1826" s="1" t="str">
        <f t="shared" si="817"/>
        <v>Partial, Full</v>
      </c>
      <c r="AT1826" s="1" t="str">
        <f t="shared" si="808"/>
        <v/>
      </c>
      <c r="AU1826" s="1" t="s">
        <v>29</v>
      </c>
      <c r="AV1826" s="1" t="str">
        <f t="shared" si="809"/>
        <v>Moist</v>
      </c>
      <c r="AW1826" s="1" t="s">
        <v>12</v>
      </c>
      <c r="AX1826" s="1" t="str">
        <f t="shared" si="810"/>
        <v>Acid, Neutral, Alkaline</v>
      </c>
      <c r="AY1826" s="1" t="b">
        <v>0</v>
      </c>
      <c r="AZ1826" s="1" t="b">
        <v>0</v>
      </c>
      <c r="BA1826" s="1" t="b">
        <v>0</v>
      </c>
      <c r="BC1826" t="str">
        <f t="shared" si="811"/>
        <v>FALSE</v>
      </c>
      <c r="BE1826" t="str">
        <f t="shared" si="812"/>
        <v>FALSE</v>
      </c>
      <c r="BF1826" s="1" t="b">
        <v>0</v>
      </c>
      <c r="BG1826" s="1" t="b">
        <v>0</v>
      </c>
      <c r="BH1826" s="1" t="b">
        <v>0</v>
      </c>
      <c r="BI1826" s="1" t="s">
        <v>77</v>
      </c>
      <c r="BJ1826" s="1" t="str">
        <f t="shared" si="813"/>
        <v>TRUE</v>
      </c>
      <c r="BK1826" s="1" t="s">
        <v>30</v>
      </c>
      <c r="BL1826" t="str">
        <f t="shared" si="814"/>
        <v>FALSE</v>
      </c>
      <c r="BM1826" s="1" t="b">
        <v>0</v>
      </c>
      <c r="BN1826" s="1" t="b">
        <v>0</v>
      </c>
      <c r="BO1826" s="1">
        <f t="shared" si="818"/>
        <v>18</v>
      </c>
      <c r="BP1826" s="1" t="s">
        <v>6852</v>
      </c>
      <c r="BQ1826" s="1" cm="1">
        <f t="array" ref="BQ1826">_xlfn.IFS(BP1826="None Known",0, LEN(BP1826)&gt;500, 5,LEN(BP1826)&gt;400, 4, LEN(BP1826)&gt;300, 3, LEN(BP1826)&gt;200, 2, LEN(BP1826)&gt;1, 1)</f>
        <v>1</v>
      </c>
      <c r="BR1826" s="1" t="s">
        <v>6853</v>
      </c>
      <c r="BS1826" s="1">
        <v>4</v>
      </c>
      <c r="BT1826" s="1" t="s">
        <v>6854</v>
      </c>
      <c r="BU1826" s="1">
        <v>5</v>
      </c>
      <c r="BV1826" s="1" t="s">
        <v>5051</v>
      </c>
      <c r="BW1826" s="1" t="s">
        <v>31</v>
      </c>
      <c r="BX1826" s="1"/>
      <c r="BY1826" t="str">
        <f>_xlfn.XLOOKUP($B1826,Img_lookup!A:A,Img_lookup!B:B, "Not available")</f>
        <v>6710fef9-22d6-4715-b28f-f99436404f02</v>
      </c>
      <c r="BZ1826" t="str">
        <f>_xlfn.XLOOKUP($B1826,Img_lookup!A:A,Img_lookup!C:C, "Not available")</f>
        <v>DP2M4777 Schisandra chinensis Berries from the Dacha Garden</v>
      </c>
      <c r="CA1826" t="str">
        <f>_xlfn.XLOOKUP($B1826,Img_lookup!A:A,Img_lookup!D:D, "Not available")</f>
        <v>carlfbagge</v>
      </c>
      <c r="CB1826" t="str">
        <f>_xlfn.XLOOKUP($B1826,Img_lookup!A:A,Img_lookup!E:E, "https://imgur.com/aT5wafe")</f>
        <v>https://api.openverse.engineering/v1/images/6710fef9-22d6-4715-b28f-f99436404f02/thumb/</v>
      </c>
    </row>
    <row r="1827" spans="1:80" ht="409.6" x14ac:dyDescent="0.15">
      <c r="A1827" s="1" t="s">
        <v>6846</v>
      </c>
      <c r="B1827" s="1" t="s">
        <v>15795</v>
      </c>
      <c r="E1827" s="1" t="s">
        <v>8072</v>
      </c>
      <c r="F1827" s="1" t="s">
        <v>156</v>
      </c>
      <c r="G1827" s="1" t="s">
        <v>156</v>
      </c>
      <c r="H1827" s="11" t="str">
        <f t="shared" si="820"/>
        <v>Perennial</v>
      </c>
      <c r="I1827" s="1" t="s">
        <v>17107</v>
      </c>
      <c r="J1827" s="1">
        <v>7</v>
      </c>
      <c r="L1827" t="str" cm="1">
        <f t="array" ref="L1827">_xlfn.IFS(J1827+K1827="", "Unknown", J1827+K1827&gt;3, "Large", J1827+K1827&gt;0.5, "Medium", J1827+K1827&gt;0, "Small")</f>
        <v>Large</v>
      </c>
      <c r="M1827" s="1">
        <v>7</v>
      </c>
      <c r="N1827" cm="1">
        <f t="array" ref="N1827">IF($M1827="",INDEX($M$2:$M$2176,MATCH(1,INDEX(($A$2:$A$2176=$A1827)*($M$2:$M$2176&lt;&gt;""),0),0)),$M1827)</f>
        <v>7</v>
      </c>
      <c r="O1827" s="2" t="str">
        <f t="shared" si="815"/>
        <v>Seasonal outdoors</v>
      </c>
      <c r="P1827" s="1" t="s">
        <v>15796</v>
      </c>
      <c r="Q1827" s="1" t="s">
        <v>17110</v>
      </c>
      <c r="R1827" t="str">
        <f t="shared" si="819"/>
        <v>Medium</v>
      </c>
      <c r="T1827" s="1"/>
      <c r="U1827" s="1"/>
      <c r="V1827" s="1" t="s">
        <v>188</v>
      </c>
      <c r="W1827" s="6" t="str">
        <f t="shared" si="826"/>
        <v>4</v>
      </c>
      <c r="X1827" t="str">
        <f t="shared" si="827"/>
        <v>April</v>
      </c>
      <c r="Y1827" s="2" t="str">
        <f t="shared" si="828"/>
        <v>5</v>
      </c>
      <c r="Z1827" s="2" t="str">
        <f t="shared" si="829"/>
        <v>May</v>
      </c>
      <c r="AA1827" s="1" t="s">
        <v>108</v>
      </c>
      <c r="AB1827" s="1" t="str">
        <f>IF(ISNUMBER(SEARCH("-",AA1827)),TRIM(LEFT(AA1827,FIND("-",AA1827)-1)),AA1827)</f>
        <v>7</v>
      </c>
      <c r="AC1827" s="1" t="str">
        <f>IF(AB1827="1", "January", IF(AB1827="2", "February", IF(AB1827="3", "March", IF(AB1827="4", "April", IF(AB1827="5", "May", IF(AB1827="6", "June", IF(AB1827="7", "July", IF(AB1827="8", "August", IF(AB1827="9", "September", IF(AB1827="10", "October", IF(AB1827="11", "November", IF(AB1827="12", "December", "Other"))))))))))))</f>
        <v>July</v>
      </c>
      <c r="AD1827" s="1" t="str">
        <f>IF(ISNUMBER(SEARCH("-",AA1827)),TRIM(RIGHT(AA1827,LEN(AA1827)-SEARCH("-",AA1827))),AA1827)</f>
        <v>9</v>
      </c>
      <c r="AE1827" s="1" t="str">
        <f>IF(AD1827="1", "January", IF(AD1827="2", "February", IF(AD1827="3", "March", IF(AD1827="4", "April", IF(AD1827="5", "May", IF(AD1827="6", "June", IF(AD1827="7", "July", IF(AD1827="8", "August", IF(AD1827="9", "September", IF(AD1827="10", "October", IF(AD1827="11", "November", IF(AD1827="12", "December", "Other"))))))))))))</f>
        <v>September</v>
      </c>
      <c r="AF1827" s="16" t="s">
        <v>24199</v>
      </c>
      <c r="AG1827" s="1" t="str">
        <f t="shared" si="805"/>
        <v xml:space="preserve">Seed </v>
      </c>
      <c r="AH1827" s="2" t="str">
        <f t="shared" si="806"/>
        <v>Best sown in the autumn in a cold frame[200, 238]. Pre-soak stored seed for 12 hours in warm water and sow in a greenhouse in the spring[238]. Germination can be slow and erratic. Prick out the seedlings into individual pots when they are large enough to handle and grow them on in light shade in the greenhouse for their first 2 years. Plant them out into their permanent positions in early summer.
Cuttings of half-ripe wood, 5 - 8cm with a heel, August in a frame. Overwinter in the greenhouse and plant out in late spring[11, 78]. Good percentage[78].
Layering of long shoots in the autumn[200].</v>
      </c>
      <c r="AI1827" s="1" t="s">
        <v>15797</v>
      </c>
      <c r="AK1827" s="1" t="s">
        <v>17105</v>
      </c>
      <c r="AL1827" s="1" t="str">
        <f t="shared" si="816"/>
        <v>Unscented</v>
      </c>
      <c r="AM1827" s="1" t="b">
        <v>0</v>
      </c>
      <c r="AN1827" s="1" t="b">
        <v>1</v>
      </c>
      <c r="AO1827" s="1" t="b">
        <v>0</v>
      </c>
      <c r="AP1827" s="5" t="s">
        <v>28</v>
      </c>
      <c r="AQ1827" s="5" t="str">
        <f t="shared" si="807"/>
        <v>Light, Medium, Heavy</v>
      </c>
      <c r="AR1827" s="1" t="s">
        <v>1788</v>
      </c>
      <c r="AS1827" s="1" t="str">
        <f t="shared" si="817"/>
        <v>Partial, Full</v>
      </c>
      <c r="AT1827" s="1" t="str">
        <f t="shared" si="808"/>
        <v/>
      </c>
      <c r="AU1827" s="1" t="s">
        <v>29</v>
      </c>
      <c r="AV1827" s="1" t="str">
        <f t="shared" si="809"/>
        <v>Moist</v>
      </c>
      <c r="AW1827" s="1" t="s">
        <v>12</v>
      </c>
      <c r="AX1827" s="1" t="str">
        <f t="shared" si="810"/>
        <v>Acid, Neutral, Alkaline</v>
      </c>
      <c r="AY1827" s="1" t="b">
        <v>0</v>
      </c>
      <c r="AZ1827" s="1" t="b">
        <v>0</v>
      </c>
      <c r="BA1827" s="1" t="b">
        <v>0</v>
      </c>
      <c r="BC1827" t="str">
        <f t="shared" si="811"/>
        <v>FALSE</v>
      </c>
      <c r="BE1827" t="str">
        <f t="shared" si="812"/>
        <v>FALSE</v>
      </c>
      <c r="BF1827" s="1" t="b">
        <v>0</v>
      </c>
      <c r="BG1827" s="1" t="b">
        <v>0</v>
      </c>
      <c r="BH1827" s="1" t="b">
        <v>0</v>
      </c>
      <c r="BI1827" s="1" t="s">
        <v>77</v>
      </c>
      <c r="BJ1827" s="1" t="str">
        <f t="shared" si="813"/>
        <v>TRUE</v>
      </c>
      <c r="BK1827" s="1" t="s">
        <v>30</v>
      </c>
      <c r="BL1827" t="str">
        <f t="shared" si="814"/>
        <v>FALSE</v>
      </c>
      <c r="BM1827" s="1" t="b">
        <v>0</v>
      </c>
      <c r="BN1827" s="1" t="b">
        <v>0</v>
      </c>
      <c r="BO1827" s="1">
        <f t="shared" si="818"/>
        <v>14</v>
      </c>
      <c r="BP1827" s="1" t="s">
        <v>31</v>
      </c>
      <c r="BQ1827" s="1" cm="1">
        <f t="array" ref="BQ1827">_xlfn.IFS(BP1827="None Known",0, LEN(BP1827)&gt;500, 5,LEN(BP1827)&gt;400, 4, LEN(BP1827)&gt;300, 3, LEN(BP1827)&gt;200, 2, LEN(BP1827)&gt;1, 1)</f>
        <v>0</v>
      </c>
      <c r="BR1827" s="1" t="s">
        <v>15798</v>
      </c>
      <c r="BS1827" s="1">
        <v>3</v>
      </c>
      <c r="BT1827" s="1" t="s">
        <v>15799</v>
      </c>
      <c r="BU1827" s="1">
        <v>5</v>
      </c>
      <c r="BV1827" s="1" t="s">
        <v>34</v>
      </c>
      <c r="BW1827" s="1" t="s">
        <v>31</v>
      </c>
      <c r="BX1827" s="1"/>
      <c r="BY1827" t="str">
        <f>_xlfn.XLOOKUP($B1827,Img_lookup!A:A,Img_lookup!B:B, "Not available")</f>
        <v>7d170046-f6af-4c79-b93a-2989ab10e0d7</v>
      </c>
      <c r="BZ1827" t="str">
        <f>_xlfn.XLOOKUP($B1827,Img_lookup!A:A,Img_lookup!C:C, "Not available")</f>
        <v>Schisandra sphenanthera var. pubinervis Rehder &amp; E.H. Wilson in Sarg.</v>
      </c>
      <c r="CA1827" t="str">
        <f>_xlfn.XLOOKUP($B1827,Img_lookup!A:A,Img_lookup!D:D, "Not available")</f>
        <v>Ernest H. Wilson</v>
      </c>
      <c r="CB1827" t="str">
        <f>_xlfn.XLOOKUP($B1827,Img_lookup!A:A,Img_lookup!E:E, "https://imgur.com/aT5wafe")</f>
        <v>https://api.openverse.engineering/v1/images/7d170046-f6af-4c79-b93a-2989ab10e0d7/thumb/</v>
      </c>
    </row>
    <row r="1828" spans="1:80" ht="409.6" x14ac:dyDescent="0.15">
      <c r="A1828" s="1" t="s">
        <v>1832</v>
      </c>
      <c r="B1828" s="1" t="s">
        <v>6502</v>
      </c>
      <c r="C1828" s="1" t="s">
        <v>6503</v>
      </c>
      <c r="D1828" s="1" t="s">
        <v>6504</v>
      </c>
      <c r="E1828" s="1" t="s">
        <v>6505</v>
      </c>
      <c r="F1828" s="1" t="s">
        <v>6</v>
      </c>
      <c r="G1828" s="1" t="s">
        <v>6</v>
      </c>
      <c r="H1828" s="11" t="str">
        <f t="shared" si="820"/>
        <v>Perennial</v>
      </c>
      <c r="J1828" s="1">
        <v>0.60000002399999997</v>
      </c>
      <c r="L1828" t="str" cm="1">
        <f t="array" ref="L1828">_xlfn.IFS(J1828+K1828="", "Unknown", J1828+K1828&gt;3, "Large", J1828+K1828&gt;0.5, "Medium", J1828+K1828&gt;0, "Small")</f>
        <v>Medium</v>
      </c>
      <c r="N1828" cm="1">
        <f t="array" ref="N1828">IF($M1828="",INDEX($M$2:$M$2176,MATCH(1,INDEX(($A$2:$A$2176=$A1828)*($M$2:$M$2176&lt;&gt;""),0),0)),$M1828)</f>
        <v>7</v>
      </c>
      <c r="O1828" s="2" t="str">
        <f t="shared" si="815"/>
        <v>Seasonal outdoors</v>
      </c>
      <c r="P1828" s="1" t="s">
        <v>6506</v>
      </c>
      <c r="R1828" t="str">
        <f t="shared" si="819"/>
        <v>Medium</v>
      </c>
      <c r="T1828" s="1"/>
      <c r="U1828" s="1"/>
      <c r="V1828" s="1" t="s">
        <v>307</v>
      </c>
      <c r="W1828" s="6" t="str">
        <f t="shared" si="826"/>
        <v>6</v>
      </c>
      <c r="X1828" t="str">
        <f t="shared" si="827"/>
        <v>June</v>
      </c>
      <c r="Y1828" s="2" t="str">
        <f t="shared" si="828"/>
        <v>7</v>
      </c>
      <c r="Z1828" s="2" t="str">
        <f t="shared" si="829"/>
        <v>July</v>
      </c>
      <c r="AA1828" s="1" t="s">
        <v>427</v>
      </c>
      <c r="AB1828" s="1" t="str">
        <f>IF(ISNUMBER(SEARCH("-",AA1828)),TRIM(LEFT(AA1828,FIND("-",AA1828)-1)),AA1828)</f>
        <v>8</v>
      </c>
      <c r="AC1828" s="1" t="str">
        <f>IF(AB1828="1", "January", IF(AB1828="2", "February", IF(AB1828="3", "March", IF(AB1828="4", "April", IF(AB1828="5", "May", IF(AB1828="6", "June", IF(AB1828="7", "July", IF(AB1828="8", "August", IF(AB1828="9", "September", IF(AB1828="10", "October", IF(AB1828="11", "November", IF(AB1828="12", "December", "Other"))))))))))))</f>
        <v>August</v>
      </c>
      <c r="AD1828" s="1" t="str">
        <f>IF(ISNUMBER(SEARCH("-",AA1828)),TRIM(RIGHT(AA1828,LEN(AA1828)-SEARCH("-",AA1828))),AA1828)</f>
        <v>9</v>
      </c>
      <c r="AE1828" s="1" t="str">
        <f>IF(AD1828="1", "January", IF(AD1828="2", "February", IF(AD1828="3", "March", IF(AD1828="4", "April", IF(AD1828="5", "May", IF(AD1828="6", "June", IF(AD1828="7", "July", IF(AD1828="8", "August", IF(AD1828="9", "September", IF(AD1828="10", "October", IF(AD1828="11", "November", IF(AD1828="12", "December", "Other"))))))))))))</f>
        <v>September</v>
      </c>
      <c r="AF1828" s="16" t="s">
        <v>24715</v>
      </c>
      <c r="AG1828" s="1" t="str">
        <f t="shared" si="805"/>
        <v xml:space="preserve">Seed </v>
      </c>
      <c r="AH1828" s="2" t="str">
        <f t="shared" si="806"/>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I1828" s="1" t="s">
        <v>1838</v>
      </c>
      <c r="AJ1828" s="1" t="s">
        <v>1</v>
      </c>
      <c r="AK1828" s="1" t="s">
        <v>17104</v>
      </c>
      <c r="AL1828" s="1" t="str">
        <f t="shared" si="816"/>
        <v>Unscented</v>
      </c>
      <c r="AM1828" s="1" t="b">
        <v>0</v>
      </c>
      <c r="AN1828" s="1" t="b">
        <v>0</v>
      </c>
      <c r="AO1828" s="1" t="b">
        <v>0</v>
      </c>
      <c r="AP1828" s="5" t="s">
        <v>28</v>
      </c>
      <c r="AQ1828" s="5" t="str">
        <f t="shared" si="807"/>
        <v>Light, Medium, Heavy</v>
      </c>
      <c r="AR1828" s="1" t="s">
        <v>10</v>
      </c>
      <c r="AS1828" s="1" t="str">
        <f t="shared" si="817"/>
        <v>None, Partial</v>
      </c>
      <c r="AT1828" s="1" t="str">
        <f t="shared" si="808"/>
        <v>Partial, Full</v>
      </c>
      <c r="AU1828" s="1" t="s">
        <v>609</v>
      </c>
      <c r="AV1828" s="1" t="str">
        <f t="shared" si="809"/>
        <v>Moist, Wet/Water</v>
      </c>
      <c r="AW1828" s="1" t="s">
        <v>12</v>
      </c>
      <c r="AX1828" s="1" t="str">
        <f t="shared" si="810"/>
        <v>Acid, Neutral, Alkaline</v>
      </c>
      <c r="AY1828" s="1" t="b">
        <v>0</v>
      </c>
      <c r="AZ1828" s="1" t="b">
        <v>0</v>
      </c>
      <c r="BA1828" s="1" t="b">
        <v>0</v>
      </c>
      <c r="BB1828" s="1" t="s">
        <v>29</v>
      </c>
      <c r="BC1828" t="str">
        <f t="shared" si="811"/>
        <v>TRUE</v>
      </c>
      <c r="BE1828" t="str">
        <f t="shared" si="812"/>
        <v>FALSE</v>
      </c>
      <c r="BF1828" s="1" t="b">
        <v>0</v>
      </c>
      <c r="BG1828" s="1" t="b">
        <v>0</v>
      </c>
      <c r="BH1828" s="1" t="b">
        <v>0</v>
      </c>
      <c r="BJ1828" s="1" t="str">
        <f t="shared" si="813"/>
        <v>FALSE</v>
      </c>
      <c r="BL1828" t="str">
        <f t="shared" si="814"/>
        <v>FALSE</v>
      </c>
      <c r="BM1828" s="1" t="b">
        <v>0</v>
      </c>
      <c r="BN1828" s="1" t="b">
        <v>0</v>
      </c>
      <c r="BO1828" s="1">
        <f t="shared" si="818"/>
        <v>8</v>
      </c>
      <c r="BP1828" s="1" t="s">
        <v>6507</v>
      </c>
      <c r="BQ1828" s="1" cm="1">
        <f t="array" ref="BQ1828">_xlfn.IFS(BP1828="None Known",0, LEN(BP1828)&gt;500, 5,LEN(BP1828)&gt;400, 4, LEN(BP1828)&gt;300, 3, LEN(BP1828)&gt;200, 2, LEN(BP1828)&gt;1, 1)</f>
        <v>2</v>
      </c>
      <c r="BR1828" s="16" t="s">
        <v>25353</v>
      </c>
      <c r="BS1828" s="1">
        <v>2</v>
      </c>
      <c r="BT1828" s="1" t="s">
        <v>31</v>
      </c>
      <c r="BU1828" s="1">
        <v>0</v>
      </c>
      <c r="BV1828" s="1" t="s">
        <v>465</v>
      </c>
      <c r="BW1828" s="1" t="s">
        <v>31</v>
      </c>
      <c r="BX1828" s="1"/>
      <c r="BY1828" t="str">
        <f>_xlfn.XLOOKUP($B1828,Img_lookup!A:A,Img_lookup!B:B, "Not available")</f>
        <v>be85ee29-9013-49c3-89e8-4640e6f406d9</v>
      </c>
      <c r="BZ1828" t="str">
        <f>_xlfn.XLOOKUP($B1828,Img_lookup!A:A,Img_lookup!C:C, "Not available")</f>
        <v>Scirpus americanus Pers.</v>
      </c>
      <c r="CA1828" t="str">
        <f>_xlfn.XLOOKUP($B1828,Img_lookup!A:A,Img_lookup!D:D, "Not available")</f>
        <v>F. R. Fosberg</v>
      </c>
      <c r="CB1828" t="str">
        <f>_xlfn.XLOOKUP($B1828,Img_lookup!A:A,Img_lookup!E:E, "https://imgur.com/aT5wafe")</f>
        <v>https://api.openverse.engineering/v1/images/be85ee29-9013-49c3-89e8-4640e6f406d9/thumb/</v>
      </c>
    </row>
    <row r="1829" spans="1:80" ht="409.6" x14ac:dyDescent="0.15">
      <c r="A1829" s="1" t="s">
        <v>1832</v>
      </c>
      <c r="B1829" s="1" t="s">
        <v>3010</v>
      </c>
      <c r="C1829" s="1" t="s">
        <v>3011</v>
      </c>
      <c r="D1829" s="1" t="s">
        <v>3012</v>
      </c>
      <c r="E1829" s="1" t="s">
        <v>3013</v>
      </c>
      <c r="F1829" s="1" t="s">
        <v>6</v>
      </c>
      <c r="G1829" s="1" t="s">
        <v>6</v>
      </c>
      <c r="H1829" s="11" t="str">
        <f t="shared" si="820"/>
        <v>Perennial</v>
      </c>
      <c r="J1829" s="1">
        <v>2.5</v>
      </c>
      <c r="L1829" t="str" cm="1">
        <f t="array" ref="L1829">_xlfn.IFS(J1829+K1829="", "Unknown", J1829+K1829&gt;3, "Large", J1829+K1829&gt;0.5, "Medium", J1829+K1829&gt;0, "Small")</f>
        <v>Medium</v>
      </c>
      <c r="M1829" s="1">
        <v>4</v>
      </c>
      <c r="N1829" cm="1">
        <f t="array" ref="N1829">IF($M1829="",INDEX($M$2:$M$2176,MATCH(1,INDEX(($A$2:$A$2176=$A1829)*($M$2:$M$2176&lt;&gt;""),0),0)),$M1829)</f>
        <v>4</v>
      </c>
      <c r="O1829" s="2" t="str">
        <f t="shared" si="815"/>
        <v>Hardy to cold</v>
      </c>
      <c r="P1829" s="1" t="s">
        <v>3014</v>
      </c>
      <c r="R1829" t="str">
        <f t="shared" si="819"/>
        <v>Medium</v>
      </c>
      <c r="T1829" s="1"/>
      <c r="U1829" s="1"/>
      <c r="V1829" s="1" t="s">
        <v>322</v>
      </c>
      <c r="W1829" s="6" t="str">
        <f t="shared" si="826"/>
        <v>6</v>
      </c>
      <c r="X1829" t="str">
        <f t="shared" si="827"/>
        <v>June</v>
      </c>
      <c r="Y1829" s="2" t="str">
        <f t="shared" si="828"/>
        <v>8</v>
      </c>
      <c r="Z1829" s="2" t="str">
        <f t="shared" si="829"/>
        <v>August</v>
      </c>
      <c r="AA1829" s="1" t="s">
        <v>427</v>
      </c>
      <c r="AB1829" s="1" t="str">
        <f>IF(ISNUMBER(SEARCH("-",AA1829)),TRIM(LEFT(AA1829,FIND("-",AA1829)-1)),AA1829)</f>
        <v>8</v>
      </c>
      <c r="AC1829" s="1" t="str">
        <f>IF(AB1829="1", "January", IF(AB1829="2", "February", IF(AB1829="3", "March", IF(AB1829="4", "April", IF(AB1829="5", "May", IF(AB1829="6", "June", IF(AB1829="7", "July", IF(AB1829="8", "August", IF(AB1829="9", "September", IF(AB1829="10", "October", IF(AB1829="11", "November", IF(AB1829="12", "December", "Other"))))))))))))</f>
        <v>August</v>
      </c>
      <c r="AD1829" s="1" t="str">
        <f>IF(ISNUMBER(SEARCH("-",AA1829)),TRIM(RIGHT(AA1829,LEN(AA1829)-SEARCH("-",AA1829))),AA1829)</f>
        <v>9</v>
      </c>
      <c r="AE1829" s="1" t="str">
        <f>IF(AD1829="1", "January", IF(AD1829="2", "February", IF(AD1829="3", "March", IF(AD1829="4", "April", IF(AD1829="5", "May", IF(AD1829="6", "June", IF(AD1829="7", "July", IF(AD1829="8", "August", IF(AD1829="9", "September", IF(AD1829="10", "October", IF(AD1829="11", "November", IF(AD1829="12", "December", "Other"))))))))))))</f>
        <v>September</v>
      </c>
      <c r="AF1829" s="16" t="s">
        <v>24715</v>
      </c>
      <c r="AG1829" s="1" t="str">
        <f t="shared" si="805"/>
        <v xml:space="preserve">Seed </v>
      </c>
      <c r="AH1829" s="2" t="str">
        <f t="shared" si="806"/>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I1829" s="1" t="s">
        <v>3015</v>
      </c>
      <c r="AJ1829" s="1" t="s">
        <v>1</v>
      </c>
      <c r="AK1829" s="1" t="s">
        <v>17104</v>
      </c>
      <c r="AL1829" s="1" t="str">
        <f t="shared" si="816"/>
        <v>Unscented</v>
      </c>
      <c r="AM1829" s="1" t="b">
        <v>0</v>
      </c>
      <c r="AN1829" s="1" t="b">
        <v>0</v>
      </c>
      <c r="AO1829" s="1" t="b">
        <v>0</v>
      </c>
      <c r="AP1829" s="5" t="s">
        <v>28</v>
      </c>
      <c r="AQ1829" s="5" t="str">
        <f t="shared" si="807"/>
        <v>Light, Medium, Heavy</v>
      </c>
      <c r="AR1829" s="1" t="s">
        <v>10</v>
      </c>
      <c r="AS1829" s="1" t="str">
        <f t="shared" si="817"/>
        <v>None, Partial</v>
      </c>
      <c r="AT1829" s="1" t="str">
        <f t="shared" si="808"/>
        <v>Partial, Full</v>
      </c>
      <c r="AU1829" s="1" t="s">
        <v>609</v>
      </c>
      <c r="AV1829" s="1" t="str">
        <f t="shared" si="809"/>
        <v>Moist, Wet/Water</v>
      </c>
      <c r="AW1829" s="1" t="s">
        <v>12</v>
      </c>
      <c r="AX1829" s="1" t="str">
        <f t="shared" si="810"/>
        <v>Acid, Neutral, Alkaline</v>
      </c>
      <c r="AY1829" s="1" t="b">
        <v>0</v>
      </c>
      <c r="AZ1829" s="1" t="b">
        <v>0</v>
      </c>
      <c r="BA1829" s="1" t="b">
        <v>0</v>
      </c>
      <c r="BC1829" t="str">
        <f t="shared" si="811"/>
        <v>FALSE</v>
      </c>
      <c r="BE1829" t="str">
        <f t="shared" si="812"/>
        <v>FALSE</v>
      </c>
      <c r="BF1829" s="1" t="b">
        <v>0</v>
      </c>
      <c r="BG1829" s="1" t="b">
        <v>0</v>
      </c>
      <c r="BH1829" s="1" t="b">
        <v>0</v>
      </c>
      <c r="BJ1829" s="1" t="str">
        <f t="shared" si="813"/>
        <v>FALSE</v>
      </c>
      <c r="BL1829" t="str">
        <f t="shared" si="814"/>
        <v>FALSE</v>
      </c>
      <c r="BM1829" s="1" t="b">
        <v>0</v>
      </c>
      <c r="BN1829" s="1" t="b">
        <v>0</v>
      </c>
      <c r="BO1829" s="1">
        <f t="shared" si="818"/>
        <v>12</v>
      </c>
      <c r="BP1829" s="1" t="s">
        <v>3016</v>
      </c>
      <c r="BQ1829" s="1" cm="1">
        <f t="array" ref="BQ1829">_xlfn.IFS(BP1829="None Known",0, LEN(BP1829)&gt;500, 5,LEN(BP1829)&gt;400, 4, LEN(BP1829)&gt;300, 3, LEN(BP1829)&gt;200, 2, LEN(BP1829)&gt;1, 1)</f>
        <v>2</v>
      </c>
      <c r="BR1829" s="16" t="s">
        <v>25406</v>
      </c>
      <c r="BS1829" s="1">
        <v>3</v>
      </c>
      <c r="BT1829" s="1" t="s">
        <v>3017</v>
      </c>
      <c r="BU1829" s="1">
        <v>1</v>
      </c>
      <c r="BV1829" s="1" t="s">
        <v>34</v>
      </c>
      <c r="BW1829" s="1" t="s">
        <v>31</v>
      </c>
      <c r="BX1829" s="1"/>
      <c r="BY1829" t="str">
        <f>_xlfn.XLOOKUP($B1829,Img_lookup!A:A,Img_lookup!B:B, "Not available")</f>
        <v>b2e176fa-7485-40e6-ad40-010c03cd07c1</v>
      </c>
      <c r="BZ1829" t="str">
        <f>_xlfn.XLOOKUP($B1829,Img_lookup!A:A,Img_lookup!C:C, "Not available")</f>
        <v>Scirpus lacustris L.</v>
      </c>
      <c r="CA1829" t="str">
        <f>_xlfn.XLOOKUP($B1829,Img_lookup!A:A,Img_lookup!D:D, "Not available")</f>
        <v>Thomas S. Elias; Stanwyn G. Shetler and David F. Murray</v>
      </c>
      <c r="CB1829" t="str">
        <f>_xlfn.XLOOKUP($B1829,Img_lookup!A:A,Img_lookup!E:E, "https://imgur.com/aT5wafe")</f>
        <v>https://api.openverse.engineering/v1/images/b2e176fa-7485-40e6-ad40-010c03cd07c1/thumb/</v>
      </c>
    </row>
    <row r="1830" spans="1:80" ht="409.6" x14ac:dyDescent="0.15">
      <c r="A1830" s="1" t="s">
        <v>1832</v>
      </c>
      <c r="B1830" s="1" t="s">
        <v>1833</v>
      </c>
      <c r="C1830" s="1" t="s">
        <v>1834</v>
      </c>
      <c r="D1830" s="1" t="s">
        <v>1835</v>
      </c>
      <c r="E1830" s="1" t="s">
        <v>1836</v>
      </c>
      <c r="F1830" s="1" t="s">
        <v>6</v>
      </c>
      <c r="G1830" s="1" t="s">
        <v>6</v>
      </c>
      <c r="H1830" s="11" t="str">
        <f t="shared" si="820"/>
        <v>Perennial</v>
      </c>
      <c r="J1830" s="1">
        <v>1</v>
      </c>
      <c r="K1830" s="1">
        <v>1</v>
      </c>
      <c r="L1830" t="str" cm="1">
        <f t="array" ref="L1830">_xlfn.IFS(J1830+K1830="", "Unknown", J1830+K1830&gt;3, "Large", J1830+K1830&gt;0.5, "Medium", J1830+K1830&gt;0, "Small")</f>
        <v>Medium</v>
      </c>
      <c r="M1830" s="1">
        <v>6</v>
      </c>
      <c r="N1830" cm="1">
        <f t="array" ref="N1830">IF($M1830="",INDEX($M$2:$M$2176,MATCH(1,INDEX(($A$2:$A$2176=$A1830)*($M$2:$M$2176&lt;&gt;""),0),0)),$M1830)</f>
        <v>6</v>
      </c>
      <c r="O1830" s="2" t="str">
        <f t="shared" si="815"/>
        <v>Seasonal outdoors</v>
      </c>
      <c r="P1830" s="1" t="s">
        <v>1837</v>
      </c>
      <c r="R1830" t="str">
        <f t="shared" si="819"/>
        <v>Medium</v>
      </c>
      <c r="T1830" s="1"/>
      <c r="U1830" s="1"/>
      <c r="V1830" s="1" t="s">
        <v>51</v>
      </c>
      <c r="W1830" s="6" t="str">
        <f t="shared" si="826"/>
        <v>7</v>
      </c>
      <c r="X1830" t="str">
        <f t="shared" si="827"/>
        <v>July</v>
      </c>
      <c r="Y1830" s="2" t="str">
        <f t="shared" si="828"/>
        <v>8</v>
      </c>
      <c r="Z1830" s="2" t="str">
        <f t="shared" si="829"/>
        <v>August</v>
      </c>
      <c r="AA1830" s="1" t="s">
        <v>427</v>
      </c>
      <c r="AB1830" s="1" t="str">
        <f>IF(ISNUMBER(SEARCH("-",AA1830)),TRIM(LEFT(AA1830,FIND("-",AA1830)-1)),AA1830)</f>
        <v>8</v>
      </c>
      <c r="AC1830" s="1" t="str">
        <f>IF(AB1830="1", "January", IF(AB1830="2", "February", IF(AB1830="3", "March", IF(AB1830="4", "April", IF(AB1830="5", "May", IF(AB1830="6", "June", IF(AB1830="7", "July", IF(AB1830="8", "August", IF(AB1830="9", "September", IF(AB1830="10", "October", IF(AB1830="11", "November", IF(AB1830="12", "December", "Other"))))))))))))</f>
        <v>August</v>
      </c>
      <c r="AD1830" s="1" t="str">
        <f>IF(ISNUMBER(SEARCH("-",AA1830)),TRIM(RIGHT(AA1830,LEN(AA1830)-SEARCH("-",AA1830))),AA1830)</f>
        <v>9</v>
      </c>
      <c r="AE1830" s="1" t="str">
        <f>IF(AD1830="1", "January", IF(AD1830="2", "February", IF(AD1830="3", "March", IF(AD1830="4", "April", IF(AD1830="5", "May", IF(AD1830="6", "June", IF(AD1830="7", "July", IF(AD1830="8", "August", IF(AD1830="9", "September", IF(AD1830="10", "October", IF(AD1830="11", "November", IF(AD1830="12", "December", "Other"))))))))))))</f>
        <v>September</v>
      </c>
      <c r="AF1830" s="16" t="s">
        <v>24715</v>
      </c>
      <c r="AG1830" s="1" t="str">
        <f t="shared" si="805"/>
        <v xml:space="preserve">Seed </v>
      </c>
      <c r="AH1830" s="2" t="str">
        <f t="shared" si="806"/>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I1830" s="1" t="s">
        <v>1838</v>
      </c>
      <c r="AJ1830" s="1" t="s">
        <v>1</v>
      </c>
      <c r="AK1830" s="1" t="s">
        <v>17106</v>
      </c>
      <c r="AL1830" s="1" t="str">
        <f t="shared" si="816"/>
        <v>Unscented</v>
      </c>
      <c r="AM1830" s="1" t="b">
        <v>0</v>
      </c>
      <c r="AN1830" s="1" t="b">
        <v>0</v>
      </c>
      <c r="AO1830" s="1" t="b">
        <v>0</v>
      </c>
      <c r="AP1830" s="5" t="s">
        <v>28</v>
      </c>
      <c r="AQ1830" s="5" t="str">
        <f t="shared" si="807"/>
        <v>Light, Medium, Heavy</v>
      </c>
      <c r="AR1830" s="1" t="s">
        <v>30</v>
      </c>
      <c r="AS1830" s="1" t="str">
        <f t="shared" si="817"/>
        <v>None</v>
      </c>
      <c r="AT1830" s="1" t="str">
        <f t="shared" si="808"/>
        <v>Full</v>
      </c>
      <c r="AU1830" s="1" t="s">
        <v>609</v>
      </c>
      <c r="AV1830" s="1" t="str">
        <f t="shared" si="809"/>
        <v>Moist, Wet/Water</v>
      </c>
      <c r="AW1830" s="1" t="s">
        <v>12</v>
      </c>
      <c r="AX1830" s="1" t="str">
        <f t="shared" si="810"/>
        <v>Acid, Neutral, Alkaline</v>
      </c>
      <c r="AY1830" s="1" t="b">
        <v>0</v>
      </c>
      <c r="AZ1830" s="1" t="b">
        <v>0</v>
      </c>
      <c r="BA1830" s="1" t="b">
        <v>1</v>
      </c>
      <c r="BB1830" s="1" t="s">
        <v>29</v>
      </c>
      <c r="BC1830" t="str">
        <f t="shared" si="811"/>
        <v>TRUE</v>
      </c>
      <c r="BE1830" t="str">
        <f t="shared" si="812"/>
        <v>FALSE</v>
      </c>
      <c r="BF1830" s="1" t="b">
        <v>0</v>
      </c>
      <c r="BG1830" s="1" t="b">
        <v>0</v>
      </c>
      <c r="BH1830" s="1" t="b">
        <v>0</v>
      </c>
      <c r="BJ1830" s="1" t="str">
        <f t="shared" si="813"/>
        <v>FALSE</v>
      </c>
      <c r="BL1830" t="str">
        <f t="shared" si="814"/>
        <v>FALSE</v>
      </c>
      <c r="BM1830" s="1" t="b">
        <v>0</v>
      </c>
      <c r="BN1830" s="1" t="b">
        <v>0</v>
      </c>
      <c r="BO1830" s="1">
        <f t="shared" si="818"/>
        <v>12</v>
      </c>
      <c r="BP1830" s="1" t="s">
        <v>1839</v>
      </c>
      <c r="BQ1830" s="1" cm="1">
        <f t="array" ref="BQ1830">_xlfn.IFS(BP1830="None Known",0, LEN(BP1830)&gt;500, 5,LEN(BP1830)&gt;400, 4, LEN(BP1830)&gt;300, 3, LEN(BP1830)&gt;200, 2, LEN(BP1830)&gt;1, 1)</f>
        <v>2</v>
      </c>
      <c r="BR1830" s="16" t="s">
        <v>25354</v>
      </c>
      <c r="BS1830" s="1">
        <v>3</v>
      </c>
      <c r="BT1830" s="1" t="s">
        <v>1840</v>
      </c>
      <c r="BU1830" s="1">
        <v>1</v>
      </c>
      <c r="BV1830" s="1" t="s">
        <v>34</v>
      </c>
      <c r="BW1830" s="1" t="s">
        <v>31</v>
      </c>
      <c r="BX1830" s="1"/>
      <c r="BY1830" t="str">
        <f>_xlfn.XLOOKUP($B1830,Img_lookup!A:A,Img_lookup!B:B, "Not available")</f>
        <v>6979e636-7d17-4ef8-8c59-1ef17833f029</v>
      </c>
      <c r="BZ1830" t="str">
        <f>_xlfn.XLOOKUP($B1830,Img_lookup!A:A,Img_lookup!C:C, "Not available")</f>
        <v>Scirpus maritimus, Enteromorpha. Reen at Wyemouth, 1972</v>
      </c>
      <c r="CA1830" t="str">
        <f>_xlfn.XLOOKUP($B1830,Img_lookup!A:A,Img_lookup!D:D, "Not available")</f>
        <v>Mary Gillham Archive Project</v>
      </c>
      <c r="CB1830" t="str">
        <f>_xlfn.XLOOKUP($B1830,Img_lookup!A:A,Img_lookup!E:E, "https://imgur.com/aT5wafe")</f>
        <v>https://api.openverse.engineering/v1/images/6979e636-7d17-4ef8-8c59-1ef17833f029/thumb/</v>
      </c>
    </row>
    <row r="1831" spans="1:80" ht="409.6" x14ac:dyDescent="0.15">
      <c r="A1831" s="1" t="s">
        <v>1832</v>
      </c>
      <c r="B1831" s="1" t="s">
        <v>14524</v>
      </c>
      <c r="C1831" s="1" t="s">
        <v>14525</v>
      </c>
      <c r="D1831" s="1" t="s">
        <v>14526</v>
      </c>
      <c r="E1831" s="1" t="s">
        <v>14527</v>
      </c>
      <c r="F1831" s="1" t="s">
        <v>6</v>
      </c>
      <c r="G1831" s="1" t="s">
        <v>6</v>
      </c>
      <c r="H1831" s="11" t="str">
        <f t="shared" si="820"/>
        <v>Perennial</v>
      </c>
      <c r="J1831" s="1">
        <v>1.5</v>
      </c>
      <c r="L1831" t="str" cm="1">
        <f t="array" ref="L1831">_xlfn.IFS(J1831+K1831="", "Unknown", J1831+K1831&gt;3, "Large", J1831+K1831&gt;0.5, "Medium", J1831+K1831&gt;0, "Small")</f>
        <v>Medium</v>
      </c>
      <c r="M1831" s="1">
        <v>7</v>
      </c>
      <c r="N1831" cm="1">
        <f t="array" ref="N1831">IF($M1831="",INDEX($M$2:$M$2176,MATCH(1,INDEX(($A$2:$A$2176=$A1831)*($M$2:$M$2176&lt;&gt;""),0),0)),$M1831)</f>
        <v>7</v>
      </c>
      <c r="O1831" s="2" t="str">
        <f t="shared" si="815"/>
        <v>Seasonal outdoors</v>
      </c>
      <c r="P1831" s="1" t="s">
        <v>14528</v>
      </c>
      <c r="R1831" t="str">
        <f t="shared" si="819"/>
        <v>Medium</v>
      </c>
      <c r="T1831" s="1"/>
      <c r="U1831" s="1"/>
      <c r="V1831" s="1" t="s">
        <v>51</v>
      </c>
      <c r="W1831" s="6" t="str">
        <f t="shared" si="826"/>
        <v>7</v>
      </c>
      <c r="X1831" t="str">
        <f t="shared" si="827"/>
        <v>July</v>
      </c>
      <c r="Y1831" s="2" t="str">
        <f t="shared" si="828"/>
        <v>8</v>
      </c>
      <c r="Z1831" s="2" t="str">
        <f t="shared" si="829"/>
        <v>August</v>
      </c>
      <c r="AF1831" s="16" t="s">
        <v>24715</v>
      </c>
      <c r="AG1831" s="1" t="str">
        <f t="shared" si="805"/>
        <v xml:space="preserve">Seed </v>
      </c>
      <c r="AH1831" s="2" t="str">
        <f t="shared" si="806"/>
        <v>Sow in a cold frame as soon as it is ripe in a pot standing in 3cm of water. Only just cover the seed with soil[200]. The seed usually germinates fairly quickly. Prick out the plants when large enough to handle and plant out in their permanent positions in early summer.
Division in spring. Very easy, larger divisions can be planted out direct into their permanent positions. We have found it best to pot up the smaller divisions and grow them on in a lightly shaded position in a cold frame, planting them out once they are well established in the summer.</v>
      </c>
      <c r="AI1831" s="1" t="s">
        <v>1838</v>
      </c>
      <c r="AJ1831" s="1" t="s">
        <v>1</v>
      </c>
      <c r="AK1831" s="1" t="s">
        <v>17104</v>
      </c>
      <c r="AL1831" s="1" t="str">
        <f t="shared" si="816"/>
        <v>Unscented</v>
      </c>
      <c r="AM1831" s="1" t="b">
        <v>0</v>
      </c>
      <c r="AN1831" s="1" t="b">
        <v>0</v>
      </c>
      <c r="AO1831" s="1" t="b">
        <v>0</v>
      </c>
      <c r="AP1831" s="5" t="s">
        <v>28</v>
      </c>
      <c r="AQ1831" s="5" t="str">
        <f t="shared" si="807"/>
        <v>Light, Medium, Heavy</v>
      </c>
      <c r="AR1831" s="1" t="s">
        <v>10</v>
      </c>
      <c r="AS1831" s="1" t="str">
        <f t="shared" si="817"/>
        <v>None, Partial</v>
      </c>
      <c r="AT1831" s="1" t="str">
        <f t="shared" si="808"/>
        <v>Partial, Full</v>
      </c>
      <c r="AU1831" s="1" t="s">
        <v>609</v>
      </c>
      <c r="AV1831" s="1" t="str">
        <f t="shared" si="809"/>
        <v>Moist, Wet/Water</v>
      </c>
      <c r="AW1831" s="1" t="s">
        <v>12</v>
      </c>
      <c r="AX1831" s="1" t="str">
        <f t="shared" si="810"/>
        <v>Acid, Neutral, Alkaline</v>
      </c>
      <c r="AY1831" s="1" t="b">
        <v>0</v>
      </c>
      <c r="AZ1831" s="1" t="b">
        <v>0</v>
      </c>
      <c r="BA1831" s="1" t="b">
        <v>0</v>
      </c>
      <c r="BC1831" t="str">
        <f t="shared" si="811"/>
        <v>FALSE</v>
      </c>
      <c r="BE1831" t="str">
        <f t="shared" si="812"/>
        <v>FALSE</v>
      </c>
      <c r="BF1831" s="1" t="b">
        <v>0</v>
      </c>
      <c r="BG1831" s="1" t="b">
        <v>0</v>
      </c>
      <c r="BH1831" s="1" t="b">
        <v>0</v>
      </c>
      <c r="BJ1831" s="1" t="str">
        <f t="shared" si="813"/>
        <v>FALSE</v>
      </c>
      <c r="BL1831" t="str">
        <f t="shared" si="814"/>
        <v>FALSE</v>
      </c>
      <c r="BM1831" s="1" t="b">
        <v>0</v>
      </c>
      <c r="BN1831" s="1" t="b">
        <v>0</v>
      </c>
      <c r="BO1831" s="1">
        <f t="shared" si="818"/>
        <v>9</v>
      </c>
      <c r="BP1831" s="1" t="s">
        <v>14529</v>
      </c>
      <c r="BQ1831" s="1" cm="1">
        <f t="array" ref="BQ1831">_xlfn.IFS(BP1831="None Known",0, LEN(BP1831)&gt;500, 5,LEN(BP1831)&gt;400, 4, LEN(BP1831)&gt;300, 3, LEN(BP1831)&gt;200, 2, LEN(BP1831)&gt;1, 1)</f>
        <v>2</v>
      </c>
      <c r="BR1831" s="1" t="s">
        <v>14530</v>
      </c>
      <c r="BS1831" s="1">
        <v>2</v>
      </c>
      <c r="BT1831" s="1" t="s">
        <v>14531</v>
      </c>
      <c r="BU1831" s="1">
        <v>1</v>
      </c>
      <c r="BV1831" s="1" t="s">
        <v>603</v>
      </c>
      <c r="BW1831" s="1" t="s">
        <v>31</v>
      </c>
      <c r="BX1831" s="1"/>
      <c r="BY1831" t="str">
        <f>_xlfn.XLOOKUP($B1831,Img_lookup!A:A,Img_lookup!B:B, "Not available")</f>
        <v>8298ed25-593d-4cf6-8259-69ccd704c533</v>
      </c>
      <c r="BZ1831" t="str">
        <f>_xlfn.XLOOKUP($B1831,Img_lookup!A:A,Img_lookup!C:C, "Not available")</f>
        <v>Scirpus validus Vahl</v>
      </c>
      <c r="CA1831" t="str">
        <f>_xlfn.XLOOKUP($B1831,Img_lookup!A:A,Img_lookup!D:D, "Not available")</f>
        <v>Charles Wright</v>
      </c>
      <c r="CB1831" t="str">
        <f>_xlfn.XLOOKUP($B1831,Img_lookup!A:A,Img_lookup!E:E, "https://imgur.com/aT5wafe")</f>
        <v>https://api.openverse.engineering/v1/images/8298ed25-593d-4cf6-8259-69ccd704c533/thumb/</v>
      </c>
    </row>
    <row r="1832" spans="1:80" ht="409.6" x14ac:dyDescent="0.15">
      <c r="A1832" s="1" t="s">
        <v>69</v>
      </c>
      <c r="B1832" s="1" t="s">
        <v>5495</v>
      </c>
      <c r="E1832" s="1" t="s">
        <v>339</v>
      </c>
      <c r="F1832" s="1" t="s">
        <v>6</v>
      </c>
      <c r="G1832" s="1" t="s">
        <v>6</v>
      </c>
      <c r="H1832" s="11" t="str">
        <f t="shared" si="820"/>
        <v>Perennial</v>
      </c>
      <c r="J1832" s="1">
        <v>1</v>
      </c>
      <c r="L1832" t="str" cm="1">
        <f t="array" ref="L1832">_xlfn.IFS(J1832+K1832="", "Unknown", J1832+K1832&gt;3, "Large", J1832+K1832&gt;0.5, "Medium", J1832+K1832&gt;0, "Small")</f>
        <v>Medium</v>
      </c>
      <c r="M1832" s="1">
        <v>7</v>
      </c>
      <c r="N1832" cm="1">
        <f t="array" ref="N1832">IF($M1832="",INDEX($M$2:$M$2176,MATCH(1,INDEX(($A$2:$A$2176=$A1832)*($M$2:$M$2176&lt;&gt;""),0),0)),$M1832)</f>
        <v>7</v>
      </c>
      <c r="O1832" s="2" t="str">
        <f t="shared" si="815"/>
        <v>Seasonal outdoors</v>
      </c>
      <c r="P1832" s="1" t="s">
        <v>5496</v>
      </c>
      <c r="R1832" t="str">
        <f t="shared" si="819"/>
        <v>Medium</v>
      </c>
      <c r="T1832" s="1"/>
      <c r="U1832" s="1"/>
      <c r="V1832" s="1">
        <v>5</v>
      </c>
      <c r="W1832" s="6">
        <f t="shared" si="826"/>
        <v>5</v>
      </c>
      <c r="X1832" t="str">
        <f>IF(W1832=1, "January", IF(W1832=2, "February", IF(W1832=3, "March", IF(W1832=4, "April", IF(W1832=5, "May", IF(W1832=6, "June", IF(W1832=7, "July", IF(W1832=8, "August", IF(W1832=9, "September", IF(W1832=10, "October", IF(W1832=11, "November", IF(W1832=12, "December", "Other"))))))))))))</f>
        <v>May</v>
      </c>
      <c r="AF1832" s="16" t="s">
        <v>24716</v>
      </c>
      <c r="AG1832" s="1" t="str">
        <f t="shared" si="805"/>
        <v xml:space="preserve">Seed </v>
      </c>
      <c r="AH1832" s="2" t="str">
        <f t="shared" si="806"/>
        <v>Sow spring in a greenhouse. Prick out the seedlings into individual pots once they are large enough to handle and plant out in the summer. Seed can also probably be sown in situ.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32" s="1" t="s">
        <v>5497</v>
      </c>
      <c r="AJ1832" s="1" t="s">
        <v>53</v>
      </c>
      <c r="AK1832" s="1" t="s">
        <v>17104</v>
      </c>
      <c r="AL1832" s="1" t="str">
        <f t="shared" si="816"/>
        <v>Unscented</v>
      </c>
      <c r="AM1832" s="1" t="b">
        <v>0</v>
      </c>
      <c r="AN1832" s="1" t="b">
        <v>0</v>
      </c>
      <c r="AO1832" s="1" t="b">
        <v>0</v>
      </c>
      <c r="AP1832" s="5" t="s">
        <v>28</v>
      </c>
      <c r="AQ1832" s="5" t="str">
        <f t="shared" si="807"/>
        <v>Light, Medium, Heavy</v>
      </c>
      <c r="AR1832" s="1" t="s">
        <v>10</v>
      </c>
      <c r="AS1832" s="1" t="str">
        <f t="shared" si="817"/>
        <v>None, Partial</v>
      </c>
      <c r="AT1832" s="1" t="str">
        <f t="shared" si="808"/>
        <v>Partial, Full</v>
      </c>
      <c r="AU1832" s="1" t="s">
        <v>11</v>
      </c>
      <c r="AV1832" s="1" t="str">
        <f t="shared" si="809"/>
        <v>Dry, Moist</v>
      </c>
      <c r="AW1832" s="1" t="s">
        <v>12</v>
      </c>
      <c r="AX1832" s="1" t="str">
        <f t="shared" si="810"/>
        <v>Acid, Neutral, Alkaline</v>
      </c>
      <c r="AY1832" s="1" t="b">
        <v>0</v>
      </c>
      <c r="AZ1832" s="1" t="b">
        <v>0</v>
      </c>
      <c r="BA1832" s="1" t="b">
        <v>0</v>
      </c>
      <c r="BC1832" t="str">
        <f t="shared" si="811"/>
        <v>FALSE</v>
      </c>
      <c r="BE1832" t="str">
        <f t="shared" si="812"/>
        <v>FALSE</v>
      </c>
      <c r="BF1832" s="1" t="b">
        <v>0</v>
      </c>
      <c r="BG1832" s="1" t="b">
        <v>0</v>
      </c>
      <c r="BH1832" s="1" t="b">
        <v>0</v>
      </c>
      <c r="BJ1832" s="1" t="str">
        <f t="shared" si="813"/>
        <v>FALSE</v>
      </c>
      <c r="BL1832" t="str">
        <f t="shared" si="814"/>
        <v>FALSE</v>
      </c>
      <c r="BM1832" s="1" t="b">
        <v>0</v>
      </c>
      <c r="BN1832" s="1" t="b">
        <v>0</v>
      </c>
      <c r="BO1832" s="1">
        <f t="shared" si="818"/>
        <v>3</v>
      </c>
      <c r="BP1832" s="1" t="s">
        <v>31</v>
      </c>
      <c r="BQ1832" s="1" cm="1">
        <f t="array" ref="BQ1832">_xlfn.IFS(BP1832="None Known",0, LEN(BP1832)&gt;500, 5,LEN(BP1832)&gt;400, 4, LEN(BP1832)&gt;300, 3, LEN(BP1832)&gt;200, 2, LEN(BP1832)&gt;1, 1)</f>
        <v>0</v>
      </c>
      <c r="BR1832" s="1" t="s">
        <v>5498</v>
      </c>
      <c r="BS1832" s="1">
        <v>1</v>
      </c>
      <c r="BT1832" s="1" t="s">
        <v>31</v>
      </c>
      <c r="BU1832" s="1">
        <v>0</v>
      </c>
      <c r="BV1832" s="1" t="s">
        <v>181</v>
      </c>
      <c r="BW1832" s="1" t="s">
        <v>31</v>
      </c>
      <c r="BX1832" s="1"/>
      <c r="BY1832" t="str">
        <f>_xlfn.XLOOKUP($B1832,Img_lookup!A:A,Img_lookup!B:B, "Not available")</f>
        <v>59ee362c-aaa2-467e-91a5-02a2a6b2010a</v>
      </c>
      <c r="BZ1832" t="str">
        <f>_xlfn.XLOOKUP($B1832,Img_lookup!A:A,Img_lookup!C:C, "Not available")</f>
        <v>Scolymus grandiflorus Desf.</v>
      </c>
      <c r="CA1832" t="str">
        <f>_xlfn.XLOOKUP($B1832,Img_lookup!A:A,Img_lookup!D:D, "Not available")</f>
        <v>Carl Ernst Otto Kuntze</v>
      </c>
      <c r="CB1832" t="str">
        <f>_xlfn.XLOOKUP($B1832,Img_lookup!A:A,Img_lookup!E:E, "https://imgur.com/aT5wafe")</f>
        <v>https://api.openverse.engineering/v1/images/59ee362c-aaa2-467e-91a5-02a2a6b2010a/thumb/</v>
      </c>
    </row>
    <row r="1833" spans="1:80" ht="13" x14ac:dyDescent="0.15">
      <c r="A1833" s="1" t="s">
        <v>69</v>
      </c>
      <c r="B1833" s="1" t="s">
        <v>6267</v>
      </c>
      <c r="C1833" s="1" t="s">
        <v>6268</v>
      </c>
      <c r="E1833" s="1" t="s">
        <v>6269</v>
      </c>
      <c r="F1833" s="1" t="s">
        <v>17125</v>
      </c>
      <c r="G1833" s="1" t="s">
        <v>368</v>
      </c>
      <c r="H1833" s="11" t="str">
        <f t="shared" si="820"/>
        <v>Biennial/Perennial</v>
      </c>
      <c r="J1833" s="1">
        <v>1</v>
      </c>
      <c r="L1833" t="str" cm="1">
        <f t="array" ref="L1833">_xlfn.IFS(J1833+K1833="", "Unknown", J1833+K1833&gt;3, "Large", J1833+K1833&gt;0.5, "Medium", J1833+K1833&gt;0, "Small")</f>
        <v>Medium</v>
      </c>
      <c r="M1833" s="1">
        <v>7</v>
      </c>
      <c r="N1833" cm="1">
        <f t="array" ref="N1833">IF($M1833="",INDEX($M$2:$M$2176,MATCH(1,INDEX(($A$2:$A$2176=$A1833)*($M$2:$M$2176&lt;&gt;""),0),0)),$M1833)</f>
        <v>7</v>
      </c>
      <c r="O1833" s="2" t="str">
        <f t="shared" si="815"/>
        <v>Seasonal outdoors</v>
      </c>
      <c r="P1833" s="1" t="s">
        <v>6270</v>
      </c>
      <c r="R1833" t="str">
        <f t="shared" si="819"/>
        <v>Medium</v>
      </c>
      <c r="T1833" s="1"/>
      <c r="U1833" s="1"/>
      <c r="V1833" s="1">
        <v>8</v>
      </c>
      <c r="W1833" s="6">
        <f t="shared" si="826"/>
        <v>8</v>
      </c>
      <c r="X1833" t="str">
        <f>IF(W1833=1, "January", IF(W1833=2, "February", IF(W1833=3, "March", IF(W1833=4, "April", IF(W1833=5, "May", IF(W1833=6, "June", IF(W1833=7, "July", IF(W1833=8, "August", IF(W1833=9, "September", IF(W1833=10, "October", IF(W1833=11, "November", IF(W1833=12, "December", "Other"))))))))))))</f>
        <v>August</v>
      </c>
      <c r="AF1833" s="1" t="s">
        <v>24717</v>
      </c>
      <c r="AG1833" s="1" t="str">
        <f t="shared" si="805"/>
        <v xml:space="preserve">Seed </v>
      </c>
      <c r="AH1833" s="2" t="str">
        <f t="shared" si="806"/>
        <v>Sow spring or autumn in situ</v>
      </c>
      <c r="AI1833" s="1" t="s">
        <v>6271</v>
      </c>
      <c r="AJ1833" s="1" t="s">
        <v>53</v>
      </c>
      <c r="AK1833" s="1" t="s">
        <v>17104</v>
      </c>
      <c r="AL1833" s="1" t="str">
        <f t="shared" si="816"/>
        <v>Unscented</v>
      </c>
      <c r="AM1833" s="1" t="b">
        <v>0</v>
      </c>
      <c r="AN1833" s="1" t="b">
        <v>0</v>
      </c>
      <c r="AO1833" s="1" t="b">
        <v>0</v>
      </c>
      <c r="AP1833" s="5" t="s">
        <v>28</v>
      </c>
      <c r="AQ1833" s="5" t="str">
        <f t="shared" si="807"/>
        <v>Light, Medium, Heavy</v>
      </c>
      <c r="AR1833" s="1" t="s">
        <v>10</v>
      </c>
      <c r="AS1833" s="1" t="str">
        <f t="shared" si="817"/>
        <v>None, Partial</v>
      </c>
      <c r="AT1833" s="1" t="str">
        <f t="shared" si="808"/>
        <v>Partial, Full</v>
      </c>
      <c r="AU1833" s="1" t="s">
        <v>11</v>
      </c>
      <c r="AV1833" s="1" t="str">
        <f t="shared" si="809"/>
        <v>Dry, Moist</v>
      </c>
      <c r="AW1833" s="1" t="s">
        <v>12</v>
      </c>
      <c r="AX1833" s="1" t="str">
        <f t="shared" si="810"/>
        <v>Acid, Neutral, Alkaline</v>
      </c>
      <c r="AY1833" s="1" t="b">
        <v>0</v>
      </c>
      <c r="AZ1833" s="1" t="b">
        <v>0</v>
      </c>
      <c r="BA1833" s="1" t="b">
        <v>0</v>
      </c>
      <c r="BC1833" t="str">
        <f t="shared" si="811"/>
        <v>FALSE</v>
      </c>
      <c r="BE1833" t="str">
        <f t="shared" si="812"/>
        <v>FALSE</v>
      </c>
      <c r="BF1833" s="1" t="b">
        <v>0</v>
      </c>
      <c r="BG1833" s="1" t="b">
        <v>0</v>
      </c>
      <c r="BH1833" s="1" t="b">
        <v>0</v>
      </c>
      <c r="BJ1833" s="1" t="str">
        <f t="shared" si="813"/>
        <v>FALSE</v>
      </c>
      <c r="BL1833" t="str">
        <f t="shared" si="814"/>
        <v>FALSE</v>
      </c>
      <c r="BM1833" s="1" t="b">
        <v>0</v>
      </c>
      <c r="BN1833" s="1" t="b">
        <v>0</v>
      </c>
      <c r="BO1833" s="1">
        <f t="shared" si="818"/>
        <v>9</v>
      </c>
      <c r="BP1833" s="1" t="s">
        <v>31</v>
      </c>
      <c r="BQ1833" s="1" cm="1">
        <f t="array" ref="BQ1833">_xlfn.IFS(BP1833="None Known",0, LEN(BP1833)&gt;500, 5,LEN(BP1833)&gt;400, 4, LEN(BP1833)&gt;300, 3, LEN(BP1833)&gt;200, 2, LEN(BP1833)&gt;1, 1)</f>
        <v>0</v>
      </c>
      <c r="BR1833" s="1" t="s">
        <v>6272</v>
      </c>
      <c r="BS1833" s="1">
        <v>3</v>
      </c>
      <c r="BT1833" s="1" t="s">
        <v>31</v>
      </c>
      <c r="BU1833" s="1">
        <v>0</v>
      </c>
      <c r="BV1833" s="1" t="s">
        <v>181</v>
      </c>
      <c r="BW1833" s="1" t="s">
        <v>31</v>
      </c>
      <c r="BX1833" s="1"/>
      <c r="BY1833" t="str">
        <f>_xlfn.XLOOKUP($B1833,Img_lookup!A:A,Img_lookup!B:B, "Not available")</f>
        <v>6bb87761-fefc-4edb-aa49-45040e522138</v>
      </c>
      <c r="BZ1833" t="str">
        <f>_xlfn.XLOOKUP($B1833,Img_lookup!A:A,Img_lookup!C:C, "Not available")</f>
        <v>Spanish oyster plant, Spanish salsify. Scolymus hispanicus. Bright orange-yellow flowers on 2.5-3 foot tall plants. A culinary and medicinal perennial. Sibthrop, J., Smith, J.E., Flora Graeca, vol. 9 (1837)</v>
      </c>
      <c r="CA1833" t="str">
        <f>_xlfn.XLOOKUP($B1833,Img_lookup!A:A,Img_lookup!D:D, "Not available")</f>
        <v>Swallowtail Garden Seeds</v>
      </c>
      <c r="CB1833" t="str">
        <f>_xlfn.XLOOKUP($B1833,Img_lookup!A:A,Img_lookup!E:E, "https://imgur.com/aT5wafe")</f>
        <v>https://api.openverse.engineering/v1/images/6bb87761-fefc-4edb-aa49-45040e522138/thumb/</v>
      </c>
    </row>
    <row r="1834" spans="1:80" ht="409.6" x14ac:dyDescent="0.15">
      <c r="A1834" s="1" t="s">
        <v>69</v>
      </c>
      <c r="B1834" s="1" t="s">
        <v>13331</v>
      </c>
      <c r="C1834" s="1" t="s">
        <v>13332</v>
      </c>
      <c r="E1834" s="1" t="s">
        <v>434</v>
      </c>
      <c r="F1834" s="1" t="s">
        <v>6</v>
      </c>
      <c r="G1834" s="1" t="s">
        <v>6</v>
      </c>
      <c r="H1834" s="11" t="str">
        <f t="shared" si="820"/>
        <v>Perennial</v>
      </c>
      <c r="J1834" s="1">
        <v>1</v>
      </c>
      <c r="L1834" t="str" cm="1">
        <f t="array" ref="L1834">_xlfn.IFS(J1834+K1834="", "Unknown", J1834+K1834&gt;3, "Large", J1834+K1834&gt;0.5, "Medium", J1834+K1834&gt;0, "Small")</f>
        <v>Medium</v>
      </c>
      <c r="M1834" s="1">
        <v>6</v>
      </c>
      <c r="N1834" cm="1">
        <f t="array" ref="N1834">IF($M1834="",INDEX($M$2:$M$2176,MATCH(1,INDEX(($A$2:$A$2176=$A1834)*($M$2:$M$2176&lt;&gt;""),0),0)),$M1834)</f>
        <v>6</v>
      </c>
      <c r="O1834" s="2" t="str">
        <f t="shared" si="815"/>
        <v>Seasonal outdoors</v>
      </c>
      <c r="P1834" s="1" t="s">
        <v>13333</v>
      </c>
      <c r="R1834" t="str">
        <f t="shared" si="819"/>
        <v>Medium</v>
      </c>
      <c r="T1834" s="1"/>
      <c r="U1834" s="1"/>
      <c r="V1834" s="1" t="s">
        <v>134</v>
      </c>
      <c r="W1834" s="6" t="str">
        <f t="shared" si="826"/>
        <v>6</v>
      </c>
      <c r="X1834" t="str">
        <f>IF(W1834="1", "January", IF(W1834="2", "February", IF(W1834="3", "March", IF(W1834="4", "April", IF(W1834="5", "May", IF(W1834="6", "June", IF(W1834="7", "July", IF(W1834="8", "August", IF(W1834="9", "September", IF(W1834="10", "October", IF(W1834="11", "November", IF(W1834="12", "December", "Other"))))))))))))</f>
        <v>June</v>
      </c>
      <c r="Y1834" s="2" t="str">
        <f>IF(ISNUMBER(SEARCH("-",V1834)),TRIM(RIGHT(V1834,LEN(V1834)-SEARCH("-",V1834))),V1834)</f>
        <v>9</v>
      </c>
      <c r="Z1834" s="2" t="str">
        <f>IF(Y1834="1", "January", IF(Y1834="2", "February", IF(Y1834="3", "March", IF(Y1834="4", "April", IF(Y1834="5", "May", IF(Y1834="6", "June", IF(Y1834="7", "July", IF(Y1834="8", "August", IF(Y1834="9", "September", IF(Y1834="10", "October", IF(Y1834="11", "November", IF(Y1834="12", "December", "Other"))))))))))))</f>
        <v>September</v>
      </c>
      <c r="AA1834" s="1" t="s">
        <v>108</v>
      </c>
      <c r="AB1834" s="1" t="str">
        <f t="shared" ref="AB1834:AB1843" si="830">IF(ISNUMBER(SEARCH("-",AA1834)),TRIM(LEFT(AA1834,FIND("-",AA1834)-1)),AA1834)</f>
        <v>7</v>
      </c>
      <c r="AC1834" s="1" t="str">
        <f>IF(AB1834="1", "January", IF(AB1834="2", "February", IF(AB1834="3", "March", IF(AB1834="4", "April", IF(AB1834="5", "May", IF(AB1834="6", "June", IF(AB1834="7", "July", IF(AB1834="8", "August", IF(AB1834="9", "September", IF(AB1834="10", "October", IF(AB1834="11", "November", IF(AB1834="12", "December", "Other"))))))))))))</f>
        <v>July</v>
      </c>
      <c r="AD1834" s="1" t="str">
        <f>IF(ISNUMBER(SEARCH("-",AA1834)),TRIM(RIGHT(AA1834,LEN(AA1834)-SEARCH("-",AA1834))),AA1834)</f>
        <v>9</v>
      </c>
      <c r="AE1834" s="1" t="str">
        <f>IF(AD1834="1", "January", IF(AD1834="2", "February", IF(AD1834="3", "March", IF(AD1834="4", "April", IF(AD1834="5", "May", IF(AD1834="6", "June", IF(AD1834="7", "July", IF(AD1834="8", "August", IF(AD1834="9", "September", IF(AD1834="10", "October", IF(AD1834="11", "November", IF(AD1834="12", "December", "Other"))))))))))))</f>
        <v>September</v>
      </c>
      <c r="AF1834" s="16" t="s">
        <v>24718</v>
      </c>
      <c r="AG1834" s="1" t="str">
        <f t="shared" si="805"/>
        <v xml:space="preserve">Seed </v>
      </c>
      <c r="AH1834" s="2" t="str">
        <f t="shared" si="806"/>
        <v>Sow spring in situ. If the weather is dry, it will be advisable to water the seed in well or germination will be delayed. The seed can also be sown in situ in August.
Division in autumn or as growth commences in spring. Larger divisions can be planted out direct into their permanent positions. We have found it best to pot up the smaller divisions and grow them on in a lightly shaded position in a cold frame, planting them out once they are well established in the summer.</v>
      </c>
      <c r="AI1834" s="1" t="s">
        <v>13334</v>
      </c>
      <c r="AJ1834" s="1" t="s">
        <v>53</v>
      </c>
      <c r="AK1834" s="1" t="s">
        <v>17104</v>
      </c>
      <c r="AL1834" s="1" t="str">
        <f t="shared" si="816"/>
        <v>Unscented</v>
      </c>
      <c r="AM1834" s="1" t="b">
        <v>0</v>
      </c>
      <c r="AN1834" s="1" t="b">
        <v>0</v>
      </c>
      <c r="AO1834" s="1" t="b">
        <v>0</v>
      </c>
      <c r="AP1834" s="5" t="s">
        <v>28</v>
      </c>
      <c r="AQ1834" s="5" t="str">
        <f t="shared" si="807"/>
        <v>Light, Medium, Heavy</v>
      </c>
      <c r="AR1834" s="1" t="s">
        <v>10</v>
      </c>
      <c r="AS1834" s="1" t="str">
        <f t="shared" si="817"/>
        <v>None, Partial</v>
      </c>
      <c r="AT1834" s="1" t="str">
        <f t="shared" si="808"/>
        <v>Partial, Full</v>
      </c>
      <c r="AU1834" s="1" t="s">
        <v>29</v>
      </c>
      <c r="AV1834" s="1" t="str">
        <f t="shared" si="809"/>
        <v>Moist</v>
      </c>
      <c r="AW1834" s="1" t="s">
        <v>12</v>
      </c>
      <c r="AX1834" s="1" t="str">
        <f t="shared" si="810"/>
        <v>Acid, Neutral, Alkaline</v>
      </c>
      <c r="AY1834" s="1" t="b">
        <v>0</v>
      </c>
      <c r="AZ1834" s="1" t="b">
        <v>0</v>
      </c>
      <c r="BA1834" s="1" t="b">
        <v>0</v>
      </c>
      <c r="BC1834" t="str">
        <f t="shared" si="811"/>
        <v>FALSE</v>
      </c>
      <c r="BE1834" t="str">
        <f t="shared" si="812"/>
        <v>FALSE</v>
      </c>
      <c r="BF1834" s="1" t="b">
        <v>0</v>
      </c>
      <c r="BG1834" s="1" t="b">
        <v>0</v>
      </c>
      <c r="BH1834" s="1" t="b">
        <v>0</v>
      </c>
      <c r="BI1834" s="1" t="s">
        <v>30</v>
      </c>
      <c r="BJ1834" s="1" t="str">
        <f t="shared" si="813"/>
        <v>FALSE</v>
      </c>
      <c r="BL1834" t="str">
        <f t="shared" si="814"/>
        <v>FALSE</v>
      </c>
      <c r="BM1834" s="1" t="b">
        <v>0</v>
      </c>
      <c r="BN1834" s="1" t="b">
        <v>0</v>
      </c>
      <c r="BO1834" s="1">
        <f t="shared" si="818"/>
        <v>13</v>
      </c>
      <c r="BP1834" s="1" t="s">
        <v>13335</v>
      </c>
      <c r="BQ1834" s="1" cm="1">
        <f t="array" ref="BQ1834">_xlfn.IFS(BP1834="None Known",0, LEN(BP1834)&gt;500, 5,LEN(BP1834)&gt;400, 4, LEN(BP1834)&gt;300, 3, LEN(BP1834)&gt;200, 2, LEN(BP1834)&gt;1, 1)</f>
        <v>1</v>
      </c>
      <c r="BR1834" s="1" t="s">
        <v>13336</v>
      </c>
      <c r="BS1834" s="1">
        <v>4</v>
      </c>
      <c r="BT1834" s="1" t="s">
        <v>31</v>
      </c>
      <c r="BU1834" s="1">
        <v>0</v>
      </c>
      <c r="BV1834" s="1" t="s">
        <v>3476</v>
      </c>
      <c r="BW1834" s="1" t="s">
        <v>31</v>
      </c>
      <c r="BX1834" s="1"/>
      <c r="BY1834" t="str">
        <f>_xlfn.XLOOKUP($B1834,Img_lookup!A:A,Img_lookup!B:B, "Not available")</f>
        <v>bb3b58fe-cdba-4923-b9bc-0d6bc1703cef</v>
      </c>
      <c r="BZ1834" t="str">
        <f>_xlfn.XLOOKUP($B1834,Img_lookup!A:A,Img_lookup!C:C, "Not available")</f>
        <v>Schwarzwurzel Scorzonera hispanica (Alice Chodura).JPG</v>
      </c>
      <c r="CA1834" t="str">
        <f>_xlfn.XLOOKUP($B1834,Img_lookup!A:A,Img_lookup!D:D, "Not available")</f>
        <v>Oceancetaceen Alice Chodura</v>
      </c>
      <c r="CB1834" t="str">
        <f>_xlfn.XLOOKUP($B1834,Img_lookup!A:A,Img_lookup!E:E, "https://imgur.com/aT5wafe")</f>
        <v>https://api.openverse.engineering/v1/images/bb3b58fe-cdba-4923-b9bc-0d6bc1703cef/thumb/</v>
      </c>
    </row>
    <row r="1835" spans="1:80" ht="409.6" x14ac:dyDescent="0.15">
      <c r="A1835" s="1" t="s">
        <v>1884</v>
      </c>
      <c r="B1835" s="1" t="s">
        <v>11262</v>
      </c>
      <c r="C1835" s="1" t="s">
        <v>11263</v>
      </c>
      <c r="E1835" s="1" t="s">
        <v>11264</v>
      </c>
      <c r="F1835" s="1" t="s">
        <v>6</v>
      </c>
      <c r="G1835" s="1" t="s">
        <v>6</v>
      </c>
      <c r="H1835" s="11" t="str">
        <f t="shared" si="820"/>
        <v>Perennial</v>
      </c>
      <c r="J1835" s="1">
        <v>1</v>
      </c>
      <c r="K1835" s="1">
        <v>0.30000001199999998</v>
      </c>
      <c r="L1835" t="str" cm="1">
        <f t="array" ref="L1835">_xlfn.IFS(J1835+K1835="", "Unknown", J1835+K1835&gt;3, "Large", J1835+K1835&gt;0.5, "Medium", J1835+K1835&gt;0, "Small")</f>
        <v>Medium</v>
      </c>
      <c r="M1835" s="1">
        <v>7</v>
      </c>
      <c r="N1835" cm="1">
        <f t="array" ref="N1835">IF($M1835="",INDEX($M$2:$M$2176,MATCH(1,INDEX(($A$2:$A$2176=$A1835)*($M$2:$M$2176&lt;&gt;""),0),0)),$M1835)</f>
        <v>7</v>
      </c>
      <c r="O1835" s="2" t="str">
        <f t="shared" si="815"/>
        <v>Seasonal outdoors</v>
      </c>
      <c r="P1835" s="1" t="s">
        <v>11265</v>
      </c>
      <c r="R1835" t="str">
        <f t="shared" si="819"/>
        <v>Medium</v>
      </c>
      <c r="T1835" s="1"/>
      <c r="U1835" s="1"/>
      <c r="V1835" s="1" t="s">
        <v>134</v>
      </c>
      <c r="W1835" s="6" t="str">
        <f t="shared" si="826"/>
        <v>6</v>
      </c>
      <c r="X1835" t="str">
        <f>IF(W1835="1", "January", IF(W1835="2", "February", IF(W1835="3", "March", IF(W1835="4", "April", IF(W1835="5", "May", IF(W1835="6", "June", IF(W1835="7", "July", IF(W1835="8", "August", IF(W1835="9", "September", IF(W1835="10", "October", IF(W1835="11", "November", IF(W1835="12", "December", "Other"))))))))))))</f>
        <v>June</v>
      </c>
      <c r="Y1835" s="2" t="str">
        <f>IF(ISNUMBER(SEARCH("-",V1835)),TRIM(RIGHT(V1835,LEN(V1835)-SEARCH("-",V1835))),V1835)</f>
        <v>9</v>
      </c>
      <c r="Z1835" s="2" t="str">
        <f>IF(Y1835="1", "January", IF(Y1835="2", "February", IF(Y1835="3", "March", IF(Y1835="4", "April", IF(Y1835="5", "May", IF(Y1835="6", "June", IF(Y1835="7", "July", IF(Y1835="8", "August", IF(Y1835="9", "September", IF(Y1835="10", "October", IF(Y1835="11", "November", IF(Y1835="12", "December", "Other"))))))))))))</f>
        <v>September</v>
      </c>
      <c r="AA1835" s="1" t="s">
        <v>108</v>
      </c>
      <c r="AB1835" s="1" t="str">
        <f t="shared" si="830"/>
        <v>7</v>
      </c>
      <c r="AC1835" s="1" t="str">
        <f>IF(AB1835="1", "January", IF(AB1835="2", "February", IF(AB1835="3", "March", IF(AB1835="4", "April", IF(AB1835="5", "May", IF(AB1835="6", "June", IF(AB1835="7", "July", IF(AB1835="8", "August", IF(AB1835="9", "September", IF(AB1835="10", "October", IF(AB1835="11", "November", IF(AB1835="12", "December", "Other"))))))))))))</f>
        <v>July</v>
      </c>
      <c r="AD1835" s="1" t="str">
        <f>IF(ISNUMBER(SEARCH("-",AA1835)),TRIM(RIGHT(AA1835,LEN(AA1835)-SEARCH("-",AA1835))),AA1835)</f>
        <v>9</v>
      </c>
      <c r="AE1835" s="1" t="str">
        <f>IF(AD1835="1", "January", IF(AD1835="2", "February", IF(AD1835="3", "March", IF(AD1835="4", "April", IF(AD1835="5", "May", IF(AD1835="6", "June", IF(AD1835="7", "July", IF(AD1835="8", "August", IF(AD1835="9", "September", IF(AD1835="10", "October", IF(AD1835="11", "November", IF(AD1835="12", "December", "Other"))))))))))))</f>
        <v>September</v>
      </c>
      <c r="AF1835" s="16" t="s">
        <v>24719</v>
      </c>
      <c r="AG1835" s="1" t="str">
        <f t="shared" si="805"/>
        <v xml:space="preserve">Seed </v>
      </c>
      <c r="AH1835" s="2" t="str">
        <f t="shared" si="806"/>
        <v>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35" s="1" t="s">
        <v>11266</v>
      </c>
      <c r="AJ1835" s="1" t="s">
        <v>26</v>
      </c>
      <c r="AK1835" s="1" t="s">
        <v>17104</v>
      </c>
      <c r="AL1835" s="1" t="str">
        <f t="shared" si="816"/>
        <v>Unscented</v>
      </c>
      <c r="AM1835" s="1" t="b">
        <v>0</v>
      </c>
      <c r="AN1835" s="1" t="b">
        <v>1</v>
      </c>
      <c r="AO1835" s="1" t="b">
        <v>0</v>
      </c>
      <c r="AP1835" s="5" t="s">
        <v>28</v>
      </c>
      <c r="AQ1835" s="5" t="str">
        <f t="shared" si="807"/>
        <v>Light, Medium, Heavy</v>
      </c>
      <c r="AR1835" s="1" t="s">
        <v>10</v>
      </c>
      <c r="AS1835" s="1" t="str">
        <f t="shared" si="817"/>
        <v>None, Partial</v>
      </c>
      <c r="AT1835" s="1" t="str">
        <f t="shared" si="808"/>
        <v>Partial, Full</v>
      </c>
      <c r="AU1835" s="1" t="s">
        <v>29</v>
      </c>
      <c r="AV1835" s="1" t="str">
        <f t="shared" si="809"/>
        <v>Moist</v>
      </c>
      <c r="AW1835" s="1" t="s">
        <v>12</v>
      </c>
      <c r="AX1835" s="1" t="str">
        <f t="shared" si="810"/>
        <v>Acid, Neutral, Alkaline</v>
      </c>
      <c r="AY1835" s="1" t="b">
        <v>0</v>
      </c>
      <c r="AZ1835" s="1" t="b">
        <v>0</v>
      </c>
      <c r="BA1835" s="1" t="b">
        <v>0</v>
      </c>
      <c r="BC1835" t="str">
        <f t="shared" si="811"/>
        <v>FALSE</v>
      </c>
      <c r="BE1835" t="str">
        <f t="shared" si="812"/>
        <v>FALSE</v>
      </c>
      <c r="BF1835" s="1" t="b">
        <v>0</v>
      </c>
      <c r="BG1835" s="1" t="b">
        <v>0</v>
      </c>
      <c r="BH1835" s="1" t="b">
        <v>0</v>
      </c>
      <c r="BI1835" s="1" t="s">
        <v>30</v>
      </c>
      <c r="BJ1835" s="1" t="str">
        <f t="shared" si="813"/>
        <v>FALSE</v>
      </c>
      <c r="BL1835" t="str">
        <f t="shared" si="814"/>
        <v>FALSE</v>
      </c>
      <c r="BM1835" s="1" t="b">
        <v>0</v>
      </c>
      <c r="BN1835" s="1" t="b">
        <v>0</v>
      </c>
      <c r="BO1835" s="1">
        <f t="shared" si="818"/>
        <v>6</v>
      </c>
      <c r="BP1835" s="1" t="s">
        <v>31</v>
      </c>
      <c r="BQ1835" s="1" cm="1">
        <f t="array" ref="BQ1835">_xlfn.IFS(BP1835="None Known",0, LEN(BP1835)&gt;500, 5,LEN(BP1835)&gt;400, 4, LEN(BP1835)&gt;300, 3, LEN(BP1835)&gt;200, 2, LEN(BP1835)&gt;1, 1)</f>
        <v>0</v>
      </c>
      <c r="BR1835" s="1" t="s">
        <v>11267</v>
      </c>
      <c r="BS1835" s="1">
        <v>1</v>
      </c>
      <c r="BT1835" s="1" t="s">
        <v>11268</v>
      </c>
      <c r="BU1835" s="1">
        <v>3</v>
      </c>
      <c r="BV1835" s="1" t="s">
        <v>11269</v>
      </c>
      <c r="BW1835" s="1" t="s">
        <v>31</v>
      </c>
      <c r="BX1835" s="1"/>
      <c r="BY1835" t="str">
        <f>_xlfn.XLOOKUP($B1835,Img_lookup!A:A,Img_lookup!B:B, "Not available")</f>
        <v>db6ba672-d380-445f-9133-907816f87854</v>
      </c>
      <c r="BZ1835" t="str">
        <f>_xlfn.XLOOKUP($B1835,Img_lookup!A:A,Img_lookup!C:C, "Not available")</f>
        <v>Scrophularia nodosa</v>
      </c>
      <c r="CA1835" t="str">
        <f>_xlfn.XLOOKUP($B1835,Img_lookup!A:A,Img_lookup!D:D, "Not available")</f>
        <v>Armand Turpel</v>
      </c>
      <c r="CB1835" t="str">
        <f>_xlfn.XLOOKUP($B1835,Img_lookup!A:A,Img_lookup!E:E, "https://imgur.com/aT5wafe")</f>
        <v>https://api.openverse.engineering/v1/images/db6ba672-d380-445f-9133-907816f87854/thumb/</v>
      </c>
    </row>
    <row r="1836" spans="1:80" ht="409.6" x14ac:dyDescent="0.15">
      <c r="A1836" s="1" t="s">
        <v>1884</v>
      </c>
      <c r="B1836" s="1" t="s">
        <v>12806</v>
      </c>
      <c r="C1836" s="1" t="s">
        <v>12807</v>
      </c>
      <c r="D1836" s="1" t="s">
        <v>12808</v>
      </c>
      <c r="E1836" s="1" t="s">
        <v>12809</v>
      </c>
      <c r="F1836" s="1" t="s">
        <v>6</v>
      </c>
      <c r="G1836" s="1" t="s">
        <v>6</v>
      </c>
      <c r="H1836" s="11" t="str">
        <f t="shared" si="820"/>
        <v>Perennial</v>
      </c>
      <c r="J1836" s="1">
        <v>1.5</v>
      </c>
      <c r="L1836" t="str" cm="1">
        <f t="array" ref="L1836">_xlfn.IFS(J1836+K1836="", "Unknown", J1836+K1836&gt;3, "Large", J1836+K1836&gt;0.5, "Medium", J1836+K1836&gt;0, "Small")</f>
        <v>Medium</v>
      </c>
      <c r="M1836" s="1">
        <v>7</v>
      </c>
      <c r="N1836" cm="1">
        <f t="array" ref="N1836">IF($M1836="",INDEX($M$2:$M$2176,MATCH(1,INDEX(($A$2:$A$2176=$A1836)*($M$2:$M$2176&lt;&gt;""),0),0)),$M1836)</f>
        <v>7</v>
      </c>
      <c r="O1836" s="2" t="str">
        <f t="shared" si="815"/>
        <v>Seasonal outdoors</v>
      </c>
      <c r="P1836" s="1" t="s">
        <v>12810</v>
      </c>
      <c r="Q1836" s="1" t="s">
        <v>17109</v>
      </c>
      <c r="R1836" t="str">
        <f t="shared" si="819"/>
        <v>Fast</v>
      </c>
      <c r="T1836" s="1"/>
      <c r="U1836" s="1"/>
      <c r="V1836" s="1" t="s">
        <v>134</v>
      </c>
      <c r="W1836" s="6" t="str">
        <f t="shared" si="826"/>
        <v>6</v>
      </c>
      <c r="X1836" t="str">
        <f>IF(W1836="1", "January", IF(W1836="2", "February", IF(W1836="3", "March", IF(W1836="4", "April", IF(W1836="5", "May", IF(W1836="6", "June", IF(W1836="7", "July", IF(W1836="8", "August", IF(W1836="9", "September", IF(W1836="10", "October", IF(W1836="11", "November", IF(W1836="12", "December", "Other"))))))))))))</f>
        <v>June</v>
      </c>
      <c r="Y1836" s="2" t="str">
        <f>IF(ISNUMBER(SEARCH("-",V1836)),TRIM(RIGHT(V1836,LEN(V1836)-SEARCH("-",V1836))),V1836)</f>
        <v>9</v>
      </c>
      <c r="Z1836" s="2" t="str">
        <f>IF(Y1836="1", "January", IF(Y1836="2", "February", IF(Y1836="3", "March", IF(Y1836="4", "April", IF(Y1836="5", "May", IF(Y1836="6", "June", IF(Y1836="7", "July", IF(Y1836="8", "August", IF(Y1836="9", "September", IF(Y1836="10", "October", IF(Y1836="11", "November", IF(Y1836="12", "December", "Other"))))))))))))</f>
        <v>September</v>
      </c>
      <c r="AA1836" s="1" t="s">
        <v>108</v>
      </c>
      <c r="AB1836" s="1" t="str">
        <f t="shared" si="830"/>
        <v>7</v>
      </c>
      <c r="AC1836" s="1" t="str">
        <f>IF(AB1836="1", "January", IF(AB1836="2", "February", IF(AB1836="3", "March", IF(AB1836="4", "April", IF(AB1836="5", "May", IF(AB1836="6", "June", IF(AB1836="7", "July", IF(AB1836="8", "August", IF(AB1836="9", "September", IF(AB1836="10", "October", IF(AB1836="11", "November", IF(AB1836="12", "December", "Other"))))))))))))</f>
        <v>July</v>
      </c>
      <c r="AD1836" s="1" t="str">
        <f>IF(ISNUMBER(SEARCH("-",AA1836)),TRIM(RIGHT(AA1836,LEN(AA1836)-SEARCH("-",AA1836))),AA1836)</f>
        <v>9</v>
      </c>
      <c r="AE1836" s="1" t="str">
        <f>IF(AD1836="1", "January", IF(AD1836="2", "February", IF(AD1836="3", "March", IF(AD1836="4", "April", IF(AD1836="5", "May", IF(AD1836="6", "June", IF(AD1836="7", "July", IF(AD1836="8", "August", IF(AD1836="9", "September", IF(AD1836="10", "October", IF(AD1836="11", "November", IF(AD1836="12", "December", "Other"))))))))))))</f>
        <v>September</v>
      </c>
      <c r="AF1836" s="16" t="s">
        <v>24719</v>
      </c>
      <c r="AG1836" s="1" t="str">
        <f t="shared" si="805"/>
        <v xml:space="preserve">Seed </v>
      </c>
      <c r="AH1836" s="2" t="str">
        <f t="shared" si="806"/>
        <v>Sow spring or autumn in a cold frame[238]. When they are large enough to handle, prick the seedlings out into individual pots and plant them out in the summer.
If you have sufficient seed then it can be sown outdoors in situ in the autumn or the spring.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36" s="1" t="s">
        <v>12811</v>
      </c>
      <c r="AJ1836" s="1" t="s">
        <v>26</v>
      </c>
      <c r="AK1836" s="1" t="s">
        <v>17104</v>
      </c>
      <c r="AL1836" s="1" t="str">
        <f t="shared" si="816"/>
        <v>Unscented</v>
      </c>
      <c r="AM1836" s="1" t="b">
        <v>0</v>
      </c>
      <c r="AN1836" s="1" t="b">
        <v>1</v>
      </c>
      <c r="AO1836" s="1" t="b">
        <v>0</v>
      </c>
      <c r="AP1836" s="5" t="s">
        <v>28</v>
      </c>
      <c r="AQ1836" s="5" t="str">
        <f t="shared" si="807"/>
        <v>Light, Medium, Heavy</v>
      </c>
      <c r="AR1836" s="1" t="s">
        <v>10</v>
      </c>
      <c r="AS1836" s="1" t="str">
        <f t="shared" si="817"/>
        <v>None, Partial</v>
      </c>
      <c r="AT1836" s="1" t="str">
        <f t="shared" si="808"/>
        <v>Partial, Full</v>
      </c>
      <c r="AU1836" s="1" t="s">
        <v>402</v>
      </c>
      <c r="AV1836" s="1" t="str">
        <f t="shared" si="809"/>
        <v>Moist, Wet/Water</v>
      </c>
      <c r="AW1836" s="1" t="s">
        <v>12</v>
      </c>
      <c r="AX1836" s="1" t="str">
        <f t="shared" si="810"/>
        <v>Acid, Neutral, Alkaline</v>
      </c>
      <c r="AY1836" s="1" t="b">
        <v>0</v>
      </c>
      <c r="AZ1836" s="1" t="b">
        <v>0</v>
      </c>
      <c r="BA1836" s="1" t="b">
        <v>0</v>
      </c>
      <c r="BC1836" t="str">
        <f t="shared" si="811"/>
        <v>FALSE</v>
      </c>
      <c r="BE1836" t="str">
        <f t="shared" si="812"/>
        <v>FALSE</v>
      </c>
      <c r="BF1836" s="1" t="b">
        <v>0</v>
      </c>
      <c r="BG1836" s="1" t="b">
        <v>0</v>
      </c>
      <c r="BH1836" s="1" t="b">
        <v>0</v>
      </c>
      <c r="BJ1836" s="1" t="str">
        <f t="shared" si="813"/>
        <v>FALSE</v>
      </c>
      <c r="BL1836" t="str">
        <f t="shared" si="814"/>
        <v>FALSE</v>
      </c>
      <c r="BM1836" s="1" t="b">
        <v>0</v>
      </c>
      <c r="BN1836" s="1" t="b">
        <v>1</v>
      </c>
      <c r="BO1836" s="1">
        <f t="shared" si="818"/>
        <v>6</v>
      </c>
      <c r="BP1836" s="1" t="s">
        <v>31</v>
      </c>
      <c r="BQ1836" s="1" cm="1">
        <f t="array" ref="BQ1836">_xlfn.IFS(BP1836="None Known",0, LEN(BP1836)&gt;500, 5,LEN(BP1836)&gt;400, 4, LEN(BP1836)&gt;300, 3, LEN(BP1836)&gt;200, 2, LEN(BP1836)&gt;1, 1)</f>
        <v>0</v>
      </c>
      <c r="BR1836" s="1" t="s">
        <v>12812</v>
      </c>
      <c r="BS1836" s="1">
        <v>1</v>
      </c>
      <c r="BT1836" s="1" t="s">
        <v>12813</v>
      </c>
      <c r="BU1836" s="1">
        <v>3</v>
      </c>
      <c r="BV1836" s="1" t="s">
        <v>702</v>
      </c>
      <c r="BW1836" s="1" t="s">
        <v>12814</v>
      </c>
      <c r="BX1836" s="1"/>
      <c r="BY1836" t="str">
        <f>_xlfn.XLOOKUP($B1836,Img_lookup!A:A,Img_lookup!B:B, "Not available")</f>
        <v>f4f79e2d-8b39-4f72-aba5-8741180cd691</v>
      </c>
      <c r="BZ1836" t="str">
        <f>_xlfn.XLOOKUP($B1836,Img_lookup!A:A,Img_lookup!C:C, "Not available")</f>
        <v>Elm (Ulmus glabra), Fern (Dryopteris filix-mas), Water Figwort (Scrophularia umbrosa), and Eyebright (Euphrasia officinalis).</v>
      </c>
      <c r="CA1836" t="str">
        <f>_xlfn.XLOOKUP($B1836,Img_lookup!A:A,Img_lookup!D:D, "Not available")</f>
        <v>Swallowtail Garden Seeds</v>
      </c>
      <c r="CB1836" t="str">
        <f>_xlfn.XLOOKUP($B1836,Img_lookup!A:A,Img_lookup!E:E, "https://imgur.com/aT5wafe")</f>
        <v>https://api.openverse.engineering/v1/images/f4f79e2d-8b39-4f72-aba5-8741180cd691/thumb/</v>
      </c>
    </row>
    <row r="1837" spans="1:80" ht="409.6" x14ac:dyDescent="0.15">
      <c r="A1837" s="1" t="s">
        <v>103</v>
      </c>
      <c r="B1837" s="1" t="s">
        <v>11783</v>
      </c>
      <c r="C1837" s="1" t="s">
        <v>11784</v>
      </c>
      <c r="D1837" s="1" t="s">
        <v>11785</v>
      </c>
      <c r="E1837" s="1" t="s">
        <v>4349</v>
      </c>
      <c r="F1837" s="1" t="s">
        <v>6</v>
      </c>
      <c r="G1837" s="1" t="s">
        <v>6</v>
      </c>
      <c r="H1837" s="11" t="str">
        <f t="shared" si="820"/>
        <v>Perennial</v>
      </c>
      <c r="J1837" s="1">
        <v>0.30000001199999998</v>
      </c>
      <c r="K1837" s="1">
        <v>0.30000001199999998</v>
      </c>
      <c r="L1837" t="str" cm="1">
        <f t="array" ref="L1837">_xlfn.IFS(J1837+K1837="", "Unknown", J1837+K1837&gt;3, "Large", J1837+K1837&gt;0.5, "Medium", J1837+K1837&gt;0, "Small")</f>
        <v>Medium</v>
      </c>
      <c r="M1837" s="1">
        <v>5</v>
      </c>
      <c r="N1837" cm="1">
        <f t="array" ref="N1837">IF($M1837="",INDEX($M$2:$M$2176,MATCH(1,INDEX(($A$2:$A$2176=$A1837)*($M$2:$M$2176&lt;&gt;""),0),0)),$M1837)</f>
        <v>5</v>
      </c>
      <c r="O1837" s="2" t="str">
        <f t="shared" si="815"/>
        <v>Seasonal outdoors</v>
      </c>
      <c r="P1837" s="1" t="s">
        <v>11786</v>
      </c>
      <c r="R1837" t="str">
        <f t="shared" si="819"/>
        <v>Medium</v>
      </c>
      <c r="T1837" s="1"/>
      <c r="U1837" s="1"/>
      <c r="V1837" s="1">
        <v>8</v>
      </c>
      <c r="W1837" s="6">
        <f t="shared" si="826"/>
        <v>8</v>
      </c>
      <c r="X1837" t="str">
        <f>IF(W1837=1, "January", IF(W1837=2, "February", IF(W1837=3, "March", IF(W1837=4, "April", IF(W1837=5, "May", IF(W1837=6, "June", IF(W1837=7, "July", IF(W1837=8, "August", IF(W1837=9, "September", IF(W1837=10, "October", IF(W1837=11, "November", IF(W1837=12, "December", "Other"))))))))))))</f>
        <v>August</v>
      </c>
      <c r="Y1837" s="1"/>
      <c r="Z1837" s="1"/>
      <c r="AA1837" s="1">
        <v>9</v>
      </c>
      <c r="AB1837" s="1">
        <f t="shared" si="830"/>
        <v>9</v>
      </c>
      <c r="AC1837" s="1" t="str">
        <f>IF(AB1837=1, "January", IF(AB1837=2, "February", IF(AB1837=3, "March", IF(AB1837=4, "April", IF(AB1837=5, "May", IF(AB1837=6, "June", IF(AB1837=7, "July", IF(AB1837=8, "August", IF(AB1837=9, "September", IF(AB1837=10, "October", IF(AB1837=11, "November", IF(AB1837=12, "December", "Other"))))))))))))</f>
        <v>September</v>
      </c>
      <c r="AD1837" s="1"/>
      <c r="AE1837" s="1"/>
      <c r="AF1837" s="16" t="s">
        <v>24720</v>
      </c>
      <c r="AG1837" s="1" t="str">
        <f t="shared" si="805"/>
        <v xml:space="preserve">Seed </v>
      </c>
      <c r="AH1837" s="2" t="str">
        <f t="shared" si="806"/>
        <v>Sow outdoors in situ in late spring[200]
 If there is only a small quantity of seed it is better to sow it in a pot in a cold frame in early spring. When they are large enough to handle, prick the seedlings out into individual pots and plant them out in the summer.
Division in spring just before new growth begins. Very easy, larger divisions can be planted out direct into their permanent positions. We have found it best to pot up the smaller divisions and grow them on in a lightly shaded position in a cold frame, planting them out once they are well established in the summer.</v>
      </c>
      <c r="AI1837" s="1" t="s">
        <v>11787</v>
      </c>
      <c r="AJ1837" s="1" t="s">
        <v>53</v>
      </c>
      <c r="AK1837" s="1" t="s">
        <v>17104</v>
      </c>
      <c r="AL1837" s="1" t="str">
        <f t="shared" si="816"/>
        <v>Unscented</v>
      </c>
      <c r="AM1837" s="1" t="b">
        <v>0</v>
      </c>
      <c r="AN1837" s="1" t="b">
        <v>0</v>
      </c>
      <c r="AO1837" s="1" t="b">
        <v>0</v>
      </c>
      <c r="AP1837" s="5" t="s">
        <v>54</v>
      </c>
      <c r="AQ1837" s="5" t="str">
        <f t="shared" si="807"/>
        <v>Light, Medium</v>
      </c>
      <c r="AR1837" s="1" t="s">
        <v>10</v>
      </c>
      <c r="AS1837" s="1" t="str">
        <f t="shared" si="817"/>
        <v>None, Partial</v>
      </c>
      <c r="AT1837" s="1" t="str">
        <f t="shared" si="808"/>
        <v>Partial, Full</v>
      </c>
      <c r="AU1837" s="1" t="s">
        <v>11</v>
      </c>
      <c r="AV1837" s="1" t="str">
        <f t="shared" si="809"/>
        <v>Dry, Moist</v>
      </c>
      <c r="AW1837" s="1" t="s">
        <v>12</v>
      </c>
      <c r="AX1837" s="1" t="str">
        <f t="shared" si="810"/>
        <v>Acid, Neutral, Alkaline</v>
      </c>
      <c r="AY1837" s="1" t="b">
        <v>0</v>
      </c>
      <c r="AZ1837" s="1" t="b">
        <v>0</v>
      </c>
      <c r="BA1837" s="1" t="b">
        <v>0</v>
      </c>
      <c r="BC1837" t="str">
        <f t="shared" si="811"/>
        <v>FALSE</v>
      </c>
      <c r="BE1837" t="str">
        <f t="shared" si="812"/>
        <v>FALSE</v>
      </c>
      <c r="BF1837" s="1" t="b">
        <v>0</v>
      </c>
      <c r="BG1837" s="1" t="b">
        <v>0</v>
      </c>
      <c r="BH1837" s="1" t="b">
        <v>0</v>
      </c>
      <c r="BJ1837" s="1" t="str">
        <f t="shared" si="813"/>
        <v>FALSE</v>
      </c>
      <c r="BL1837" t="str">
        <f t="shared" si="814"/>
        <v>FALSE</v>
      </c>
      <c r="BM1837" s="1" t="b">
        <v>0</v>
      </c>
      <c r="BN1837" s="1" t="b">
        <v>0</v>
      </c>
      <c r="BO1837" s="1">
        <f t="shared" si="818"/>
        <v>6</v>
      </c>
      <c r="BP1837" s="1" t="s">
        <v>31</v>
      </c>
      <c r="BQ1837" s="1" cm="1">
        <f t="array" ref="BQ1837">_xlfn.IFS(BP1837="None Known",0, LEN(BP1837)&gt;500, 5,LEN(BP1837)&gt;400, 4, LEN(BP1837)&gt;300, 3, LEN(BP1837)&gt;200, 2, LEN(BP1837)&gt;1, 1)</f>
        <v>0</v>
      </c>
      <c r="BR1837" s="1" t="s">
        <v>11788</v>
      </c>
      <c r="BS1837" s="1">
        <v>1</v>
      </c>
      <c r="BT1837" s="1" t="s">
        <v>11789</v>
      </c>
      <c r="BU1837" s="1">
        <v>3</v>
      </c>
      <c r="BV1837" s="1" t="s">
        <v>431</v>
      </c>
      <c r="BW1837" s="1" t="s">
        <v>31</v>
      </c>
      <c r="BX1837" s="1"/>
      <c r="BY1837" t="str">
        <f>_xlfn.XLOOKUP($B1837,Img_lookup!A:A,Img_lookup!B:B, "Not available")</f>
        <v>490f5c92-f29b-4ef1-8bdb-36a8ef8f6a4c</v>
      </c>
      <c r="BZ1837" t="str">
        <f>_xlfn.XLOOKUP($B1837,Img_lookup!A:A,Img_lookup!C:C, "Not available")</f>
        <v>Indian Ginger, Alpinia calcarata with Skullcap, Scutellaria baicalensis [as Scutellaria macrantha]. La Belgique horticole, journal des jardins et des vergers, vol.7 (1857)..</v>
      </c>
      <c r="CA1837" t="str">
        <f>_xlfn.XLOOKUP($B1837,Img_lookup!A:A,Img_lookup!D:D, "Not available")</f>
        <v>Swallowtail Garden Seeds</v>
      </c>
      <c r="CB1837" t="str">
        <f>_xlfn.XLOOKUP($B1837,Img_lookup!A:A,Img_lookup!E:E, "https://imgur.com/aT5wafe")</f>
        <v>https://api.openverse.engineering/v1/images/490f5c92-f29b-4ef1-8bdb-36a8ef8f6a4c/thumb/</v>
      </c>
    </row>
    <row r="1838" spans="1:80" ht="409.6" x14ac:dyDescent="0.15">
      <c r="A1838" s="1" t="s">
        <v>394</v>
      </c>
      <c r="B1838" s="1" t="s">
        <v>2794</v>
      </c>
      <c r="C1838" s="1" t="s">
        <v>2795</v>
      </c>
      <c r="E1838" s="1" t="s">
        <v>2796</v>
      </c>
      <c r="F1838" s="1" t="s">
        <v>85</v>
      </c>
      <c r="G1838" s="1" t="s">
        <v>85</v>
      </c>
      <c r="H1838" s="11" t="str">
        <f t="shared" si="820"/>
        <v>Annual</v>
      </c>
      <c r="J1838" s="1">
        <v>1.7999999520000001</v>
      </c>
      <c r="K1838" s="1">
        <v>0.10000000100000001</v>
      </c>
      <c r="L1838" t="str" cm="1">
        <f t="array" ref="L1838">_xlfn.IFS(J1838+K1838="", "Unknown", J1838+K1838&gt;3, "Large", J1838+K1838&gt;0.5, "Medium", J1838+K1838&gt;0, "Small")</f>
        <v>Medium</v>
      </c>
      <c r="M1838" s="1">
        <v>3</v>
      </c>
      <c r="N1838" cm="1">
        <f t="array" ref="N1838">IF($M1838="",INDEX($M$2:$M$2176,MATCH(1,INDEX(($A$2:$A$2176=$A1838)*($M$2:$M$2176&lt;&gt;""),0),0)),$M1838)</f>
        <v>3</v>
      </c>
      <c r="O1838" s="2" t="str">
        <f t="shared" si="815"/>
        <v>Hardy to cold</v>
      </c>
      <c r="P1838" s="1" t="s">
        <v>306</v>
      </c>
      <c r="R1838" t="str">
        <f t="shared" si="819"/>
        <v>Medium</v>
      </c>
      <c r="T1838" s="1"/>
      <c r="U1838" s="1"/>
      <c r="V1838" s="1" t="s">
        <v>1006</v>
      </c>
      <c r="W1838" s="6" t="str">
        <f t="shared" si="826"/>
        <v>5</v>
      </c>
      <c r="X1838" t="str">
        <f t="shared" ref="X1838:X1852" si="831">IF(W1838="1", "January", IF(W1838="2", "February", IF(W1838="3", "March", IF(W1838="4", "April", IF(W1838="5", "May", IF(W1838="6", "June", IF(W1838="7", "July", IF(W1838="8", "August", IF(W1838="9", "September", IF(W1838="10", "October", IF(W1838="11", "November", IF(W1838="12", "December", "Other"))))))))))))</f>
        <v>May</v>
      </c>
      <c r="Y1838" s="2" t="str">
        <f t="shared" ref="Y1838:Y1852" si="832">IF(ISNUMBER(SEARCH("-",V1838)),TRIM(RIGHT(V1838,LEN(V1838)-SEARCH("-",V1838))),V1838)</f>
        <v>7</v>
      </c>
      <c r="Z1838" s="2" t="str">
        <f t="shared" ref="Z1838:Z1852" si="833">IF(Y1838="1", "January", IF(Y1838="2", "February", IF(Y1838="3", "March", IF(Y1838="4", "April", IF(Y1838="5", "May", IF(Y1838="6", "June", IF(Y1838="7", "July", IF(Y1838="8", "August", IF(Y1838="9", "September", IF(Y1838="10", "October", IF(Y1838="11", "November", IF(Y1838="12", "December", "Other"))))))))))))</f>
        <v>July</v>
      </c>
      <c r="AA1838" s="1" t="s">
        <v>427</v>
      </c>
      <c r="AB1838" s="1" t="str">
        <f t="shared" si="830"/>
        <v>8</v>
      </c>
      <c r="AC1838" s="1" t="str">
        <f t="shared" ref="AC1838:AC1843" si="834">IF(AB1838="1", "January", IF(AB1838="2", "February", IF(AB1838="3", "March", IF(AB1838="4", "April", IF(AB1838="5", "May", IF(AB1838="6", "June", IF(AB1838="7", "July", IF(AB1838="8", "August", IF(AB1838="9", "September", IF(AB1838="10", "October", IF(AB1838="11", "November", IF(AB1838="12", "December", "Other"))))))))))))</f>
        <v>August</v>
      </c>
      <c r="AD1838" s="1" t="str">
        <f t="shared" ref="AD1838:AD1843" si="835">IF(ISNUMBER(SEARCH("-",AA1838)),TRIM(RIGHT(AA1838,LEN(AA1838)-SEARCH("-",AA1838))),AA1838)</f>
        <v>9</v>
      </c>
      <c r="AE1838" s="1" t="str">
        <f t="shared" ref="AE1838:AE1843" si="836">IF(AD1838="1", "January", IF(AD1838="2", "February", IF(AD1838="3", "March", IF(AD1838="4", "April", IF(AD1838="5", "May", IF(AD1838="6", "June", IF(AD1838="7", "July", IF(AD1838="8", "August", IF(AD1838="9", "September", IF(AD1838="10", "October", IF(AD1838="11", "November", IF(AD1838="12", "December", "Other"))))))))))))</f>
        <v>September</v>
      </c>
      <c r="AF1838" s="1" t="s">
        <v>24721</v>
      </c>
      <c r="AG1838" s="1" t="str">
        <f t="shared" si="805"/>
        <v xml:space="preserve">Seed </v>
      </c>
      <c r="AH1838" s="2" t="str">
        <f t="shared" si="806"/>
        <v>Sow March or October in situ and only just cover the seed. Germination should take place within 2 weeks.</v>
      </c>
      <c r="AI1838" s="1" t="s">
        <v>2797</v>
      </c>
      <c r="AJ1838" s="1" t="s">
        <v>1</v>
      </c>
      <c r="AK1838" s="1" t="s">
        <v>17104</v>
      </c>
      <c r="AL1838" s="1" t="str">
        <f t="shared" si="816"/>
        <v>Unscented</v>
      </c>
      <c r="AM1838" s="1" t="b">
        <v>0</v>
      </c>
      <c r="AN1838" s="1" t="b">
        <v>0</v>
      </c>
      <c r="AO1838" s="1" t="b">
        <v>0</v>
      </c>
      <c r="AP1838" s="5" t="s">
        <v>28</v>
      </c>
      <c r="AQ1838" s="5" t="str">
        <f t="shared" si="807"/>
        <v>Light, Medium, Heavy</v>
      </c>
      <c r="AR1838" s="1" t="s">
        <v>30</v>
      </c>
      <c r="AS1838" s="1" t="str">
        <f t="shared" si="817"/>
        <v>None</v>
      </c>
      <c r="AT1838" s="1" t="str">
        <f t="shared" si="808"/>
        <v>Full</v>
      </c>
      <c r="AU1838" s="1" t="s">
        <v>29</v>
      </c>
      <c r="AV1838" s="1" t="str">
        <f t="shared" si="809"/>
        <v>Moist</v>
      </c>
      <c r="AW1838" s="1" t="s">
        <v>12</v>
      </c>
      <c r="AX1838" s="1" t="str">
        <f t="shared" si="810"/>
        <v>Acid, Neutral, Alkaline</v>
      </c>
      <c r="AY1838" s="1" t="b">
        <v>0</v>
      </c>
      <c r="AZ1838" s="1" t="b">
        <v>0</v>
      </c>
      <c r="BA1838" s="1" t="b">
        <v>0</v>
      </c>
      <c r="BB1838" s="1" t="s">
        <v>275</v>
      </c>
      <c r="BC1838" t="str">
        <f t="shared" si="811"/>
        <v>TRUE</v>
      </c>
      <c r="BE1838" t="str">
        <f t="shared" si="812"/>
        <v>FALSE</v>
      </c>
      <c r="BF1838" s="1" t="b">
        <v>0</v>
      </c>
      <c r="BG1838" s="1" t="b">
        <v>0</v>
      </c>
      <c r="BH1838" s="1" t="b">
        <v>1</v>
      </c>
      <c r="BI1838" s="1" t="s">
        <v>30</v>
      </c>
      <c r="BJ1838" s="1" t="str">
        <f t="shared" si="813"/>
        <v>FALSE</v>
      </c>
      <c r="BL1838" t="str">
        <f t="shared" si="814"/>
        <v>FALSE</v>
      </c>
      <c r="BM1838" s="1" t="b">
        <v>0</v>
      </c>
      <c r="BN1838" s="1" t="b">
        <v>0</v>
      </c>
      <c r="BO1838" s="1">
        <f t="shared" si="818"/>
        <v>15</v>
      </c>
      <c r="BP1838" s="1" t="s">
        <v>2798</v>
      </c>
      <c r="BQ1838" s="1" cm="1">
        <f t="array" ref="BQ1838">_xlfn.IFS(BP1838="None Known",0, LEN(BP1838)&gt;500, 5,LEN(BP1838)&gt;400, 4, LEN(BP1838)&gt;300, 3, LEN(BP1838)&gt;200, 2, LEN(BP1838)&gt;1, 1)</f>
        <v>5</v>
      </c>
      <c r="BR1838" s="16" t="s">
        <v>25355</v>
      </c>
      <c r="BS1838" s="1">
        <v>3</v>
      </c>
      <c r="BT1838" s="1" t="s">
        <v>2799</v>
      </c>
      <c r="BU1838" s="1">
        <v>1</v>
      </c>
      <c r="BV1838" s="1" t="s">
        <v>2800</v>
      </c>
      <c r="BW1838" s="1" t="s">
        <v>31</v>
      </c>
      <c r="BX1838" s="1"/>
      <c r="BY1838" t="str">
        <f>_xlfn.XLOOKUP($B1838,Img_lookup!A:A,Img_lookup!B:B, "Not available")</f>
        <v>a27aff43-9880-46df-8981-5d007b928be2</v>
      </c>
      <c r="BZ1838" t="str">
        <f>_xlfn.XLOOKUP($B1838,Img_lookup!A:A,Img_lookup!C:C, "Not available")</f>
        <v>Secale cereale habit1</v>
      </c>
      <c r="CA1838" t="str">
        <f>_xlfn.XLOOKUP($B1838,Img_lookup!A:A,Img_lookup!D:D, "Not available")</f>
        <v>Macleay Grass Man</v>
      </c>
      <c r="CB1838" t="str">
        <f>_xlfn.XLOOKUP($B1838,Img_lookup!A:A,Img_lookup!E:E, "https://imgur.com/aT5wafe")</f>
        <v>https://api.openverse.engineering/v1/images/a27aff43-9880-46df-8981-5d007b928be2/thumb/</v>
      </c>
    </row>
    <row r="1839" spans="1:80" ht="409.6" x14ac:dyDescent="0.15">
      <c r="A1839" s="1" t="s">
        <v>394</v>
      </c>
      <c r="B1839" s="1" t="s">
        <v>3646</v>
      </c>
      <c r="C1839" s="1" t="s">
        <v>3647</v>
      </c>
      <c r="D1839" s="1" t="s">
        <v>3648</v>
      </c>
      <c r="E1839" s="1" t="s">
        <v>3649</v>
      </c>
      <c r="F1839" s="1" t="s">
        <v>6</v>
      </c>
      <c r="G1839" s="1" t="s">
        <v>6</v>
      </c>
      <c r="H1839" s="11" t="str">
        <f t="shared" si="820"/>
        <v>Perennial</v>
      </c>
      <c r="J1839" s="1">
        <v>1.2000000479999999</v>
      </c>
      <c r="K1839" s="1">
        <v>0.30000001199999998</v>
      </c>
      <c r="L1839" t="str" cm="1">
        <f t="array" ref="L1839">_xlfn.IFS(J1839+K1839="", "Unknown", J1839+K1839&gt;3, "Large", J1839+K1839&gt;0.5, "Medium", J1839+K1839&gt;0, "Small")</f>
        <v>Medium</v>
      </c>
      <c r="M1839" s="1">
        <v>3</v>
      </c>
      <c r="N1839" cm="1">
        <f t="array" ref="N1839">IF($M1839="",INDEX($M$2:$M$2176,MATCH(1,INDEX(($A$2:$A$2176=$A1839)*($M$2:$M$2176&lt;&gt;""),0),0)),$M1839)</f>
        <v>3</v>
      </c>
      <c r="O1839" s="2" t="str">
        <f t="shared" si="815"/>
        <v>Hardy to cold</v>
      </c>
      <c r="P1839" s="1" t="s">
        <v>3650</v>
      </c>
      <c r="R1839" t="str">
        <f t="shared" si="819"/>
        <v>Medium</v>
      </c>
      <c r="T1839" s="1"/>
      <c r="U1839" s="1"/>
      <c r="V1839" s="1" t="s">
        <v>322</v>
      </c>
      <c r="W1839" s="6" t="str">
        <f t="shared" si="826"/>
        <v>6</v>
      </c>
      <c r="X1839" t="str">
        <f t="shared" si="831"/>
        <v>June</v>
      </c>
      <c r="Y1839" s="2" t="str">
        <f t="shared" si="832"/>
        <v>8</v>
      </c>
      <c r="Z1839" s="2" t="str">
        <f t="shared" si="833"/>
        <v>August</v>
      </c>
      <c r="AA1839" s="1" t="s">
        <v>427</v>
      </c>
      <c r="AB1839" s="1" t="str">
        <f t="shared" si="830"/>
        <v>8</v>
      </c>
      <c r="AC1839" s="1" t="str">
        <f t="shared" si="834"/>
        <v>August</v>
      </c>
      <c r="AD1839" s="1" t="str">
        <f t="shared" si="835"/>
        <v>9</v>
      </c>
      <c r="AE1839" s="1" t="str">
        <f t="shared" si="836"/>
        <v>September</v>
      </c>
      <c r="AF1839" s="16" t="s">
        <v>24722</v>
      </c>
      <c r="AG1839" s="1" t="str">
        <f t="shared" si="805"/>
        <v xml:space="preserve">Seed </v>
      </c>
      <c r="AH1839" s="2" t="str">
        <f t="shared" si="806"/>
        <v>Sow March or October in situ and only just cover the seed. Germination should take place within 2 weeks.
If the seed is in short supply, it can be grown in pots in the greenhouse or cold frame in early spring. Only just cover the seed. Prick out the seedlings into individual pots as soon as they are large enough to handle and plant them out in late spring or early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39" s="1" t="s">
        <v>3651</v>
      </c>
      <c r="AJ1839" s="1" t="s">
        <v>1</v>
      </c>
      <c r="AK1839" s="1" t="s">
        <v>17104</v>
      </c>
      <c r="AL1839" s="1" t="str">
        <f t="shared" si="816"/>
        <v>Unscented</v>
      </c>
      <c r="AM1839" s="1" t="b">
        <v>0</v>
      </c>
      <c r="AN1839" s="1" t="b">
        <v>0</v>
      </c>
      <c r="AO1839" s="1" t="b">
        <v>0</v>
      </c>
      <c r="AP1839" s="5" t="s">
        <v>28</v>
      </c>
      <c r="AQ1839" s="5" t="str">
        <f t="shared" si="807"/>
        <v>Light, Medium, Heavy</v>
      </c>
      <c r="AR1839" s="1" t="s">
        <v>30</v>
      </c>
      <c r="AS1839" s="1" t="str">
        <f t="shared" si="817"/>
        <v>None</v>
      </c>
      <c r="AT1839" s="1" t="str">
        <f t="shared" si="808"/>
        <v>Full</v>
      </c>
      <c r="AU1839" s="1" t="s">
        <v>29</v>
      </c>
      <c r="AV1839" s="1" t="str">
        <f t="shared" si="809"/>
        <v>Moist</v>
      </c>
      <c r="AW1839" s="1" t="s">
        <v>12</v>
      </c>
      <c r="AX1839" s="1" t="str">
        <f t="shared" si="810"/>
        <v>Acid, Neutral, Alkaline</v>
      </c>
      <c r="AY1839" s="1" t="b">
        <v>0</v>
      </c>
      <c r="AZ1839" s="1" t="b">
        <v>0</v>
      </c>
      <c r="BA1839" s="1" t="b">
        <v>0</v>
      </c>
      <c r="BB1839" s="1" t="s">
        <v>275</v>
      </c>
      <c r="BC1839" t="str">
        <f t="shared" si="811"/>
        <v>TRUE</v>
      </c>
      <c r="BE1839" t="str">
        <f t="shared" si="812"/>
        <v>FALSE</v>
      </c>
      <c r="BF1839" s="1" t="b">
        <v>0</v>
      </c>
      <c r="BG1839" s="1" t="b">
        <v>0</v>
      </c>
      <c r="BH1839" s="1" t="b">
        <v>1</v>
      </c>
      <c r="BI1839" s="1" t="s">
        <v>30</v>
      </c>
      <c r="BJ1839" s="1" t="str">
        <f t="shared" si="813"/>
        <v>FALSE</v>
      </c>
      <c r="BL1839" t="str">
        <f t="shared" si="814"/>
        <v>FALSE</v>
      </c>
      <c r="BM1839" s="1" t="b">
        <v>0</v>
      </c>
      <c r="BN1839" s="1" t="b">
        <v>0</v>
      </c>
      <c r="BO1839" s="1">
        <f t="shared" si="818"/>
        <v>15</v>
      </c>
      <c r="BP1839" s="1" t="s">
        <v>31</v>
      </c>
      <c r="BQ1839" s="1" cm="1">
        <f t="array" ref="BQ1839">_xlfn.IFS(BP1839="None Known",0, LEN(BP1839)&gt;500, 5,LEN(BP1839)&gt;400, 4, LEN(BP1839)&gt;300, 3, LEN(BP1839)&gt;200, 2, LEN(BP1839)&gt;1, 1)</f>
        <v>0</v>
      </c>
      <c r="BR1839" s="1" t="s">
        <v>3652</v>
      </c>
      <c r="BS1839" s="1">
        <v>5</v>
      </c>
      <c r="BT1839" s="1" t="s">
        <v>31</v>
      </c>
      <c r="BU1839" s="1">
        <v>0</v>
      </c>
      <c r="BV1839" s="1" t="s">
        <v>2800</v>
      </c>
      <c r="BW1839" s="1" t="s">
        <v>31</v>
      </c>
      <c r="BX1839" s="1"/>
      <c r="BY1839" t="str">
        <f>_xlfn.XLOOKUP($B1839,Img_lookup!A:A,Img_lookup!B:B, "Not available")</f>
        <v>Not available</v>
      </c>
      <c r="BZ1839" t="str">
        <f>_xlfn.XLOOKUP($B1839,Img_lookup!A:A,Img_lookup!C:C, "Not available")</f>
        <v>Not available</v>
      </c>
      <c r="CA1839" t="str">
        <f>_xlfn.XLOOKUP($B1839,Img_lookup!A:A,Img_lookup!D:D, "Not available")</f>
        <v>Not available</v>
      </c>
      <c r="CB1839" t="str">
        <f>_xlfn.XLOOKUP($B1839,Img_lookup!A:A,Img_lookup!E:E, "https://imgur.com/aT5wafe")</f>
        <v>https://imgur.com/aT5wafe</v>
      </c>
    </row>
    <row r="1840" spans="1:80" ht="409.6" x14ac:dyDescent="0.15">
      <c r="A1840" s="1" t="s">
        <v>1348</v>
      </c>
      <c r="B1840" s="1" t="s">
        <v>12600</v>
      </c>
      <c r="D1840" s="1" t="s">
        <v>12601</v>
      </c>
      <c r="E1840" s="1" t="s">
        <v>1168</v>
      </c>
      <c r="F1840" s="1" t="s">
        <v>22</v>
      </c>
      <c r="G1840" s="1" t="s">
        <v>22</v>
      </c>
      <c r="H1840" s="11" t="str">
        <f t="shared" si="820"/>
        <v>Perennial</v>
      </c>
      <c r="I1840" s="1" t="s">
        <v>17107</v>
      </c>
      <c r="J1840" s="1">
        <v>1.5</v>
      </c>
      <c r="L1840" t="str" cm="1">
        <f t="array" ref="L1840">_xlfn.IFS(J1840+K1840="", "Unknown", J1840+K1840&gt;3, "Large", J1840+K1840&gt;0.5, "Medium", J1840+K1840&gt;0, "Small")</f>
        <v>Medium</v>
      </c>
      <c r="N1840" cm="1">
        <f t="array" ref="N1840">IF($M1840="",INDEX($M$2:$M$2176,MATCH(1,INDEX(($A$2:$A$2176=$A1840)*($M$2:$M$2176&lt;&gt;""),0),0)),$M1840)</f>
        <v>10</v>
      </c>
      <c r="O1840" s="2" t="str">
        <f t="shared" si="815"/>
        <v>Grown indoors</v>
      </c>
      <c r="P1840" s="1" t="s">
        <v>12602</v>
      </c>
      <c r="R1840" t="str">
        <f t="shared" si="819"/>
        <v>Medium</v>
      </c>
      <c r="T1840" s="1"/>
      <c r="U1840" s="1"/>
      <c r="V1840" s="1" t="s">
        <v>427</v>
      </c>
      <c r="W1840" s="6" t="str">
        <f t="shared" si="826"/>
        <v>8</v>
      </c>
      <c r="X1840" t="str">
        <f t="shared" si="831"/>
        <v>August</v>
      </c>
      <c r="Y1840" s="2" t="str">
        <f t="shared" si="832"/>
        <v>9</v>
      </c>
      <c r="Z1840" s="2" t="str">
        <f t="shared" si="833"/>
        <v>September</v>
      </c>
      <c r="AA1840" s="1" t="s">
        <v>109</v>
      </c>
      <c r="AB1840" s="1" t="str">
        <f t="shared" si="830"/>
        <v>9</v>
      </c>
      <c r="AC1840" s="1" t="str">
        <f t="shared" si="834"/>
        <v>September</v>
      </c>
      <c r="AD1840" s="1" t="str">
        <f t="shared" si="835"/>
        <v>10</v>
      </c>
      <c r="AE1840" s="1" t="str">
        <f t="shared" si="836"/>
        <v>October</v>
      </c>
      <c r="AF1840" s="16" t="s">
        <v>23925</v>
      </c>
      <c r="AG1840" s="1" t="str">
        <f t="shared" si="805"/>
        <v xml:space="preserve">Seed </v>
      </c>
      <c r="AH1840" s="2" t="str">
        <f t="shared" si="806"/>
        <v>We have no information for this species but would suggest sowing the seed as soon as it is ripe in a cold frame. It should germinate freely in spring[K].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sand in a frame[1].</v>
      </c>
      <c r="AI1840" s="1" t="s">
        <v>12603</v>
      </c>
      <c r="AK1840" s="1" t="s">
        <v>17105</v>
      </c>
      <c r="AL1840" s="1" t="str">
        <f t="shared" si="816"/>
        <v>Unscented</v>
      </c>
      <c r="AM1840" s="1" t="b">
        <v>0</v>
      </c>
      <c r="AN1840" s="1" t="b">
        <v>0</v>
      </c>
      <c r="AO1840" s="1" t="b">
        <v>0</v>
      </c>
      <c r="AP1840" s="5" t="s">
        <v>28</v>
      </c>
      <c r="AQ1840" s="5" t="str">
        <f t="shared" si="807"/>
        <v>Light, Medium, Heavy</v>
      </c>
      <c r="AR1840" s="1" t="s">
        <v>10</v>
      </c>
      <c r="AS1840" s="1" t="str">
        <f t="shared" si="817"/>
        <v>None, Partial</v>
      </c>
      <c r="AT1840" s="1" t="str">
        <f t="shared" si="808"/>
        <v>Partial, Full</v>
      </c>
      <c r="AU1840" s="1" t="s">
        <v>29</v>
      </c>
      <c r="AV1840" s="1" t="str">
        <f t="shared" si="809"/>
        <v>Moist</v>
      </c>
      <c r="AW1840" s="1" t="s">
        <v>12</v>
      </c>
      <c r="AX1840" s="1" t="str">
        <f t="shared" si="810"/>
        <v>Acid, Neutral, Alkaline</v>
      </c>
      <c r="AY1840" s="1" t="b">
        <v>0</v>
      </c>
      <c r="AZ1840" s="1" t="b">
        <v>0</v>
      </c>
      <c r="BA1840" s="1" t="b">
        <v>0</v>
      </c>
      <c r="BC1840" t="str">
        <f t="shared" si="811"/>
        <v>FALSE</v>
      </c>
      <c r="BE1840" t="str">
        <f t="shared" si="812"/>
        <v>FALSE</v>
      </c>
      <c r="BF1840" s="1" t="b">
        <v>0</v>
      </c>
      <c r="BG1840" s="1" t="b">
        <v>0</v>
      </c>
      <c r="BH1840" s="1" t="b">
        <v>0</v>
      </c>
      <c r="BJ1840" s="1" t="str">
        <f t="shared" si="813"/>
        <v>FALSE</v>
      </c>
      <c r="BK1840" s="1" t="s">
        <v>30</v>
      </c>
      <c r="BL1840" t="str">
        <f t="shared" si="814"/>
        <v>FALSE</v>
      </c>
      <c r="BM1840" s="1" t="b">
        <v>0</v>
      </c>
      <c r="BN1840" s="1" t="b">
        <v>0</v>
      </c>
      <c r="BO1840" s="1">
        <f t="shared" si="818"/>
        <v>6</v>
      </c>
      <c r="BP1840" s="1" t="s">
        <v>31</v>
      </c>
      <c r="BQ1840" s="1" cm="1">
        <f t="array" ref="BQ1840">_xlfn.IFS(BP1840="None Known",0, LEN(BP1840)&gt;500, 5,LEN(BP1840)&gt;400, 4, LEN(BP1840)&gt;300, 3, LEN(BP1840)&gt;200, 2, LEN(BP1840)&gt;1, 1)</f>
        <v>0</v>
      </c>
      <c r="BR1840" s="1" t="s">
        <v>12604</v>
      </c>
      <c r="BS1840" s="1">
        <v>1</v>
      </c>
      <c r="BT1840" s="1" t="s">
        <v>12605</v>
      </c>
      <c r="BU1840" s="1">
        <v>3</v>
      </c>
      <c r="BV1840" s="1" t="s">
        <v>34</v>
      </c>
      <c r="BW1840" s="1" t="s">
        <v>31</v>
      </c>
      <c r="BX1840" s="1"/>
      <c r="BY1840" t="str">
        <f>_xlfn.XLOOKUP($B1840,Img_lookup!A:A,Img_lookup!B:B, "Not available")</f>
        <v>Not available</v>
      </c>
      <c r="BZ1840" t="str">
        <f>_xlfn.XLOOKUP($B1840,Img_lookup!A:A,Img_lookup!C:C, "Not available")</f>
        <v>Not available</v>
      </c>
      <c r="CA1840" t="str">
        <f>_xlfn.XLOOKUP($B1840,Img_lookup!A:A,Img_lookup!D:D, "Not available")</f>
        <v>Not available</v>
      </c>
      <c r="CB1840" t="str">
        <f>_xlfn.XLOOKUP($B1840,Img_lookup!A:A,Img_lookup!E:E, "https://imgur.com/aT5wafe")</f>
        <v>https://imgur.com/aT5wafe</v>
      </c>
    </row>
    <row r="1841" spans="1:80" ht="409.6" x14ac:dyDescent="0.15">
      <c r="A1841" s="1" t="s">
        <v>770</v>
      </c>
      <c r="B1841" s="1" t="s">
        <v>6537</v>
      </c>
      <c r="C1841" s="1" t="s">
        <v>6538</v>
      </c>
      <c r="E1841" s="1" t="s">
        <v>6539</v>
      </c>
      <c r="F1841" s="1" t="s">
        <v>6</v>
      </c>
      <c r="G1841" s="1" t="s">
        <v>6</v>
      </c>
      <c r="H1841" s="11" t="str">
        <f t="shared" si="820"/>
        <v>Perennial</v>
      </c>
      <c r="I1841" s="1" t="s">
        <v>17108</v>
      </c>
      <c r="J1841" s="1">
        <v>5.0000001000000002E-2</v>
      </c>
      <c r="K1841" s="1">
        <v>0.30000001199999998</v>
      </c>
      <c r="L1841" t="str" cm="1">
        <f t="array" ref="L1841">_xlfn.IFS(J1841+K1841="", "Unknown", J1841+K1841&gt;3, "Large", J1841+K1841&gt;0.5, "Medium", J1841+K1841&gt;0, "Small")</f>
        <v>Small</v>
      </c>
      <c r="M1841" s="1">
        <v>5</v>
      </c>
      <c r="N1841" cm="1">
        <f t="array" ref="N1841">IF($M1841="",INDEX($M$2:$M$2176,MATCH(1,INDEX(($A$2:$A$2176=$A1841)*($M$2:$M$2176&lt;&gt;""),0),0)),$M1841)</f>
        <v>5</v>
      </c>
      <c r="O1841" s="2" t="str">
        <f t="shared" si="815"/>
        <v>Seasonal outdoors</v>
      </c>
      <c r="P1841" s="1" t="s">
        <v>6540</v>
      </c>
      <c r="R1841" t="str">
        <f t="shared" si="819"/>
        <v>Medium</v>
      </c>
      <c r="S1841" s="1" t="s">
        <v>24</v>
      </c>
      <c r="T1841" s="1" t="str">
        <f>LEFT(S1841,FIND("-",S1841)-1)</f>
        <v xml:space="preserve">1 </v>
      </c>
      <c r="U1841" s="1" t="str">
        <f>RIGHT(S1841,FIND("-",S1841)-1)</f>
        <v>12</v>
      </c>
      <c r="V1841" s="1" t="s">
        <v>307</v>
      </c>
      <c r="W1841" s="6" t="str">
        <f t="shared" si="826"/>
        <v>6</v>
      </c>
      <c r="X1841" t="str">
        <f t="shared" si="831"/>
        <v>June</v>
      </c>
      <c r="Y1841" s="2" t="str">
        <f t="shared" si="832"/>
        <v>7</v>
      </c>
      <c r="Z1841" s="2" t="str">
        <f t="shared" si="833"/>
        <v>July</v>
      </c>
      <c r="AA1841" s="1" t="s">
        <v>51</v>
      </c>
      <c r="AB1841" s="1" t="str">
        <f t="shared" si="830"/>
        <v>7</v>
      </c>
      <c r="AC1841" s="1" t="str">
        <f t="shared" si="834"/>
        <v>July</v>
      </c>
      <c r="AD1841" s="1" t="str">
        <f t="shared" si="835"/>
        <v>8</v>
      </c>
      <c r="AE1841" s="1" t="str">
        <f t="shared" si="836"/>
        <v>August</v>
      </c>
      <c r="AF1841" s="16" t="s">
        <v>24723</v>
      </c>
      <c r="AG1841" s="1" t="str">
        <f t="shared" si="805"/>
        <v xml:space="preserve">Seed </v>
      </c>
      <c r="AH1841" s="2" t="str">
        <f t="shared" si="806"/>
        <v>Surface sow in spring in well-drained soil in a sunny position in a greenhouse. Do not allow the soil to dry out. It can also be sown in the autumn in a cold frame, some seed germinates immediately whilst others germinate in the spring.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1" s="1" t="s">
        <v>6541</v>
      </c>
      <c r="AJ1841" s="1" t="s">
        <v>23801</v>
      </c>
      <c r="AK1841" s="1" t="s">
        <v>17104</v>
      </c>
      <c r="AL1841" s="1" t="str">
        <f t="shared" si="816"/>
        <v>Unscented</v>
      </c>
      <c r="AM1841" s="1" t="b">
        <v>0</v>
      </c>
      <c r="AN1841" s="1" t="b">
        <v>0</v>
      </c>
      <c r="AO1841" s="1" t="b">
        <v>0</v>
      </c>
      <c r="AP1841" s="5" t="s">
        <v>28</v>
      </c>
      <c r="AQ1841" s="5" t="str">
        <f t="shared" si="807"/>
        <v>Light, Medium, Heavy</v>
      </c>
      <c r="AR1841" s="1" t="s">
        <v>30</v>
      </c>
      <c r="AS1841" s="1" t="str">
        <f t="shared" si="817"/>
        <v>None</v>
      </c>
      <c r="AT1841" s="1" t="str">
        <f t="shared" si="808"/>
        <v>Full</v>
      </c>
      <c r="AU1841" s="1" t="s">
        <v>11</v>
      </c>
      <c r="AV1841" s="1" t="str">
        <f t="shared" si="809"/>
        <v>Dry, Moist</v>
      </c>
      <c r="AW1841" s="1" t="s">
        <v>12</v>
      </c>
      <c r="AX1841" s="1" t="str">
        <f t="shared" si="810"/>
        <v>Acid, Neutral, Alkaline</v>
      </c>
      <c r="AY1841" s="1" t="b">
        <v>0</v>
      </c>
      <c r="AZ1841" s="1" t="b">
        <v>0</v>
      </c>
      <c r="BA1841" s="1" t="b">
        <v>0</v>
      </c>
      <c r="BB1841" s="1" t="s">
        <v>29</v>
      </c>
      <c r="BC1841" t="str">
        <f t="shared" si="811"/>
        <v>TRUE</v>
      </c>
      <c r="BE1841" t="str">
        <f t="shared" si="812"/>
        <v>FALSE</v>
      </c>
      <c r="BF1841" s="1" t="b">
        <v>1</v>
      </c>
      <c r="BG1841" s="1" t="b">
        <v>0</v>
      </c>
      <c r="BH1841" s="1" t="b">
        <v>1</v>
      </c>
      <c r="BI1841" s="1" t="s">
        <v>30</v>
      </c>
      <c r="BJ1841" s="1" t="str">
        <f t="shared" si="813"/>
        <v>FALSE</v>
      </c>
      <c r="BK1841" s="1" t="s">
        <v>77</v>
      </c>
      <c r="BL1841" t="str">
        <f t="shared" si="814"/>
        <v>TRUE</v>
      </c>
      <c r="BM1841" s="1" t="b">
        <v>0</v>
      </c>
      <c r="BN1841" s="1" t="b">
        <v>0</v>
      </c>
      <c r="BO1841" s="1">
        <f t="shared" si="818"/>
        <v>7</v>
      </c>
      <c r="BP1841" s="1" t="s">
        <v>6542</v>
      </c>
      <c r="BQ1841" s="1" cm="1">
        <f t="array" ref="BQ1841">_xlfn.IFS(BP1841="None Known",0, LEN(BP1841)&gt;500, 5,LEN(BP1841)&gt;400, 4, LEN(BP1841)&gt;300, 3, LEN(BP1841)&gt;200, 2, LEN(BP1841)&gt;1, 1)</f>
        <v>2</v>
      </c>
      <c r="BR1841" s="1" t="s">
        <v>6543</v>
      </c>
      <c r="BS1841" s="1">
        <v>1</v>
      </c>
      <c r="BT1841" s="1" t="s">
        <v>6544</v>
      </c>
      <c r="BU1841" s="1">
        <v>2</v>
      </c>
      <c r="BV1841" s="1" t="s">
        <v>6545</v>
      </c>
      <c r="BW1841" s="1" t="s">
        <v>6546</v>
      </c>
      <c r="BX1841" s="1"/>
      <c r="BY1841" t="str">
        <f>_xlfn.XLOOKUP($B1841,Img_lookup!A:A,Img_lookup!B:B, "Not available")</f>
        <v>5b45339f-8954-4ce0-b6d4-2992e6eba191</v>
      </c>
      <c r="BZ1841" t="str">
        <f>_xlfn.XLOOKUP($B1841,Img_lookup!A:A,Img_lookup!C:C, "Not available")</f>
        <v>Sedum acre</v>
      </c>
      <c r="CA1841" t="str">
        <f>_xlfn.XLOOKUP($B1841,Img_lookup!A:A,Img_lookup!D:D, "Not available")</f>
        <v>ComputerHotline</v>
      </c>
      <c r="CB1841" t="str">
        <f>_xlfn.XLOOKUP($B1841,Img_lookup!A:A,Img_lookup!E:E, "https://imgur.com/aT5wafe")</f>
        <v>https://api.openverse.engineering/v1/images/5b45339f-8954-4ce0-b6d4-2992e6eba191/thumb/</v>
      </c>
    </row>
    <row r="1842" spans="1:80" ht="409.6" x14ac:dyDescent="0.15">
      <c r="A1842" s="1" t="s">
        <v>770</v>
      </c>
      <c r="B1842" s="1" t="s">
        <v>3667</v>
      </c>
      <c r="C1842" s="1" t="s">
        <v>3668</v>
      </c>
      <c r="D1842" s="1" t="s">
        <v>3669</v>
      </c>
      <c r="E1842" s="1" t="s">
        <v>3670</v>
      </c>
      <c r="F1842" s="1" t="s">
        <v>6</v>
      </c>
      <c r="G1842" s="1" t="s">
        <v>6</v>
      </c>
      <c r="H1842" s="11" t="str">
        <f t="shared" si="820"/>
        <v>Perennial</v>
      </c>
      <c r="I1842" s="1" t="s">
        <v>17108</v>
      </c>
      <c r="J1842" s="1">
        <v>0.10000000100000001</v>
      </c>
      <c r="K1842" s="1">
        <v>0.5</v>
      </c>
      <c r="L1842" t="str" cm="1">
        <f t="array" ref="L1842">_xlfn.IFS(J1842+K1842="", "Unknown", J1842+K1842&gt;3, "Large", J1842+K1842&gt;0.5, "Medium", J1842+K1842&gt;0, "Small")</f>
        <v>Medium</v>
      </c>
      <c r="M1842" s="1">
        <v>6</v>
      </c>
      <c r="N1842" cm="1">
        <f t="array" ref="N1842">IF($M1842="",INDEX($M$2:$M$2176,MATCH(1,INDEX(($A$2:$A$2176=$A1842)*($M$2:$M$2176&lt;&gt;""),0),0)),$M1842)</f>
        <v>6</v>
      </c>
      <c r="O1842" s="2" t="str">
        <f t="shared" si="815"/>
        <v>Seasonal outdoors</v>
      </c>
      <c r="P1842" s="1" t="s">
        <v>3671</v>
      </c>
      <c r="R1842" t="str">
        <f t="shared" si="819"/>
        <v>Medium</v>
      </c>
      <c r="S1842" s="1" t="s">
        <v>24</v>
      </c>
      <c r="T1842" s="1" t="str">
        <f>LEFT(S1842,FIND("-",S1842)-1)</f>
        <v xml:space="preserve">1 </v>
      </c>
      <c r="U1842" s="1" t="str">
        <f>RIGHT(S1842,FIND("-",S1842)-1)</f>
        <v>12</v>
      </c>
      <c r="V1842" s="1" t="s">
        <v>51</v>
      </c>
      <c r="W1842" s="6" t="str">
        <f t="shared" si="826"/>
        <v>7</v>
      </c>
      <c r="X1842" t="str">
        <f t="shared" si="831"/>
        <v>July</v>
      </c>
      <c r="Y1842" s="2" t="str">
        <f t="shared" si="832"/>
        <v>8</v>
      </c>
      <c r="Z1842" s="2" t="str">
        <f t="shared" si="833"/>
        <v>August</v>
      </c>
      <c r="AA1842" s="1" t="s">
        <v>427</v>
      </c>
      <c r="AB1842" s="1" t="str">
        <f t="shared" si="830"/>
        <v>8</v>
      </c>
      <c r="AC1842" s="1" t="str">
        <f t="shared" si="834"/>
        <v>August</v>
      </c>
      <c r="AD1842" s="1" t="str">
        <f t="shared" si="835"/>
        <v>9</v>
      </c>
      <c r="AE1842" s="1" t="str">
        <f t="shared" si="836"/>
        <v>September</v>
      </c>
      <c r="AF1842" s="16" t="s">
        <v>24724</v>
      </c>
      <c r="AG1842" s="1" t="str">
        <f t="shared" si="805"/>
        <v xml:space="preserve">Seed </v>
      </c>
      <c r="AH1842"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2" s="1" t="s">
        <v>3672</v>
      </c>
      <c r="AJ1842" s="1" t="s">
        <v>23801</v>
      </c>
      <c r="AK1842" s="1" t="s">
        <v>17104</v>
      </c>
      <c r="AL1842" s="1" t="str">
        <f t="shared" si="816"/>
        <v>Unscented</v>
      </c>
      <c r="AM1842" s="1" t="b">
        <v>0</v>
      </c>
      <c r="AN1842" s="1" t="b">
        <v>0</v>
      </c>
      <c r="AO1842" s="1" t="b">
        <v>0</v>
      </c>
      <c r="AP1842" s="5" t="s">
        <v>28</v>
      </c>
      <c r="AQ1842" s="5" t="str">
        <f t="shared" si="807"/>
        <v>Light, Medium, Heavy</v>
      </c>
      <c r="AR1842" s="1" t="s">
        <v>30</v>
      </c>
      <c r="AS1842" s="1" t="str">
        <f t="shared" si="817"/>
        <v>None</v>
      </c>
      <c r="AT1842" s="1" t="str">
        <f t="shared" si="808"/>
        <v>Full</v>
      </c>
      <c r="AU1842" s="1" t="s">
        <v>11</v>
      </c>
      <c r="AV1842" s="1" t="str">
        <f t="shared" si="809"/>
        <v>Dry, Moist</v>
      </c>
      <c r="AW1842" s="1" t="s">
        <v>12</v>
      </c>
      <c r="AX1842" s="1" t="str">
        <f t="shared" si="810"/>
        <v>Acid, Neutral, Alkaline</v>
      </c>
      <c r="AY1842" s="1" t="b">
        <v>0</v>
      </c>
      <c r="AZ1842" s="1" t="b">
        <v>0</v>
      </c>
      <c r="BA1842" s="1" t="b">
        <v>0</v>
      </c>
      <c r="BB1842" s="1" t="s">
        <v>29</v>
      </c>
      <c r="BC1842" t="str">
        <f t="shared" si="811"/>
        <v>TRUE</v>
      </c>
      <c r="BE1842" t="str">
        <f t="shared" si="812"/>
        <v>FALSE</v>
      </c>
      <c r="BF1842" s="1" t="b">
        <v>1</v>
      </c>
      <c r="BG1842" s="1" t="b">
        <v>0</v>
      </c>
      <c r="BH1842" s="1" t="b">
        <v>1</v>
      </c>
      <c r="BI1842" s="1" t="s">
        <v>30</v>
      </c>
      <c r="BJ1842" s="1" t="str">
        <f t="shared" si="813"/>
        <v>FALSE</v>
      </c>
      <c r="BK1842" s="1" t="s">
        <v>77</v>
      </c>
      <c r="BL1842" t="str">
        <f t="shared" si="814"/>
        <v>TRUE</v>
      </c>
      <c r="BM1842" s="1" t="b">
        <v>0</v>
      </c>
      <c r="BN1842" s="1" t="b">
        <v>0</v>
      </c>
      <c r="BO1842" s="1">
        <f t="shared" si="818"/>
        <v>6</v>
      </c>
      <c r="BP1842" s="1" t="s">
        <v>3673</v>
      </c>
      <c r="BQ1842" s="1" cm="1">
        <f t="array" ref="BQ1842">_xlfn.IFS(BP1842="None Known",0, LEN(BP1842)&gt;500, 5,LEN(BP1842)&gt;400, 4, LEN(BP1842)&gt;300, 3, LEN(BP1842)&gt;200, 2, LEN(BP1842)&gt;1, 1)</f>
        <v>2</v>
      </c>
      <c r="BR1842" s="1" t="s">
        <v>3674</v>
      </c>
      <c r="BS1842" s="1">
        <v>1</v>
      </c>
      <c r="BT1842" s="1" t="s">
        <v>3675</v>
      </c>
      <c r="BU1842" s="1">
        <v>1</v>
      </c>
      <c r="BV1842" s="1" t="s">
        <v>3676</v>
      </c>
      <c r="BW1842" s="1" t="s">
        <v>31</v>
      </c>
      <c r="BX1842" s="1"/>
      <c r="BY1842" t="str">
        <f>_xlfn.XLOOKUP($B1842,Img_lookup!A:A,Img_lookup!B:B, "Not available")</f>
        <v>3568ea33-6124-4512-bd00-4c6d0767b68c</v>
      </c>
      <c r="BZ1842" t="str">
        <f>_xlfn.XLOOKUP($B1842,Img_lookup!A:A,Img_lookup!C:C, "Not available")</f>
        <v>Sedum album ssp teretifolium Murale 005</v>
      </c>
      <c r="CA1842" t="str">
        <f>_xlfn.XLOOKUP($B1842,Img_lookup!A:A,Img_lookup!D:D, "Not available")</f>
        <v>Gail Frederick</v>
      </c>
      <c r="CB1842" t="str">
        <f>_xlfn.XLOOKUP($B1842,Img_lookup!A:A,Img_lookup!E:E, "https://imgur.com/aT5wafe")</f>
        <v>https://api.openverse.engineering/v1/images/3568ea33-6124-4512-bd00-4c6d0767b68c/thumb/</v>
      </c>
    </row>
    <row r="1843" spans="1:80" ht="409.6" x14ac:dyDescent="0.15">
      <c r="A1843" s="1" t="s">
        <v>770</v>
      </c>
      <c r="B1843" s="1" t="s">
        <v>771</v>
      </c>
      <c r="C1843" s="1" t="s">
        <v>772</v>
      </c>
      <c r="D1843" s="1" t="s">
        <v>773</v>
      </c>
      <c r="E1843" s="1" t="s">
        <v>774</v>
      </c>
      <c r="F1843" s="1" t="s">
        <v>6</v>
      </c>
      <c r="G1843" s="1" t="s">
        <v>6</v>
      </c>
      <c r="H1843" s="11" t="str">
        <f t="shared" si="820"/>
        <v>Perennial</v>
      </c>
      <c r="J1843" s="1">
        <v>0.10000000100000001</v>
      </c>
      <c r="K1843" s="1">
        <v>0.5</v>
      </c>
      <c r="L1843" t="str" cm="1">
        <f t="array" ref="L1843">_xlfn.IFS(J1843+K1843="", "Unknown", J1843+K1843&gt;3, "Large", J1843+K1843&gt;0.5, "Medium", J1843+K1843&gt;0, "Small")</f>
        <v>Medium</v>
      </c>
      <c r="M1843" s="1">
        <v>6</v>
      </c>
      <c r="N1843" cm="1">
        <f t="array" ref="N1843">IF($M1843="",INDEX($M$2:$M$2176,MATCH(1,INDEX(($A$2:$A$2176=$A1843)*($M$2:$M$2176&lt;&gt;""),0),0)),$M1843)</f>
        <v>6</v>
      </c>
      <c r="O1843" s="2" t="str">
        <f t="shared" si="815"/>
        <v>Seasonal outdoors</v>
      </c>
      <c r="P1843" s="1" t="s">
        <v>775</v>
      </c>
      <c r="R1843" t="str">
        <f t="shared" si="819"/>
        <v>Medium</v>
      </c>
      <c r="T1843" s="1"/>
      <c r="U1843" s="1"/>
      <c r="V1843" s="1" t="s">
        <v>51</v>
      </c>
      <c r="W1843" s="6" t="str">
        <f t="shared" si="826"/>
        <v>7</v>
      </c>
      <c r="X1843" t="str">
        <f t="shared" si="831"/>
        <v>July</v>
      </c>
      <c r="Y1843" s="2" t="str">
        <f t="shared" si="832"/>
        <v>8</v>
      </c>
      <c r="Z1843" s="2" t="str">
        <f t="shared" si="833"/>
        <v>August</v>
      </c>
      <c r="AA1843" s="1" t="s">
        <v>427</v>
      </c>
      <c r="AB1843" s="1" t="str">
        <f t="shared" si="830"/>
        <v>8</v>
      </c>
      <c r="AC1843" s="1" t="str">
        <f t="shared" si="834"/>
        <v>August</v>
      </c>
      <c r="AD1843" s="1" t="str">
        <f t="shared" si="835"/>
        <v>9</v>
      </c>
      <c r="AE1843" s="1" t="str">
        <f t="shared" si="836"/>
        <v>September</v>
      </c>
      <c r="AF1843" s="16" t="s">
        <v>24724</v>
      </c>
      <c r="AG1843" s="1" t="str">
        <f t="shared" si="805"/>
        <v xml:space="preserve">Seed </v>
      </c>
      <c r="AH1843"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3" s="1" t="s">
        <v>776</v>
      </c>
      <c r="AJ1843" s="1" t="s">
        <v>53</v>
      </c>
      <c r="AK1843" s="1" t="s">
        <v>17104</v>
      </c>
      <c r="AL1843" s="1" t="str">
        <f t="shared" si="816"/>
        <v>Unscented</v>
      </c>
      <c r="AM1843" s="1" t="b">
        <v>0</v>
      </c>
      <c r="AN1843" s="1" t="b">
        <v>0</v>
      </c>
      <c r="AO1843" s="1" t="b">
        <v>0</v>
      </c>
      <c r="AP1843" s="5" t="s">
        <v>28</v>
      </c>
      <c r="AQ1843" s="5" t="str">
        <f t="shared" si="807"/>
        <v>Light, Medium, Heavy</v>
      </c>
      <c r="AR1843" s="1" t="s">
        <v>10</v>
      </c>
      <c r="AS1843" s="1" t="str">
        <f t="shared" si="817"/>
        <v>None, Partial</v>
      </c>
      <c r="AT1843" s="1" t="str">
        <f t="shared" si="808"/>
        <v>Partial, Full</v>
      </c>
      <c r="AU1843" s="1" t="s">
        <v>11</v>
      </c>
      <c r="AV1843" s="1" t="str">
        <f t="shared" si="809"/>
        <v>Dry, Moist</v>
      </c>
      <c r="AW1843" s="1" t="s">
        <v>123</v>
      </c>
      <c r="AX1843" s="1" t="str">
        <f t="shared" si="810"/>
        <v>Acid, Neutral</v>
      </c>
      <c r="AY1843" s="1" t="b">
        <v>0</v>
      </c>
      <c r="AZ1843" s="1" t="b">
        <v>0</v>
      </c>
      <c r="BA1843" s="1" t="b">
        <v>0</v>
      </c>
      <c r="BC1843" t="str">
        <f t="shared" si="811"/>
        <v>FALSE</v>
      </c>
      <c r="BE1843" t="str">
        <f t="shared" si="812"/>
        <v>FALSE</v>
      </c>
      <c r="BF1843" s="1" t="b">
        <v>0</v>
      </c>
      <c r="BG1843" s="1" t="b">
        <v>0</v>
      </c>
      <c r="BH1843" s="1" t="b">
        <v>1</v>
      </c>
      <c r="BI1843" s="1" t="s">
        <v>30</v>
      </c>
      <c r="BJ1843" s="1" t="str">
        <f t="shared" si="813"/>
        <v>FALSE</v>
      </c>
      <c r="BK1843" s="1" t="s">
        <v>77</v>
      </c>
      <c r="BL1843" t="str">
        <f t="shared" si="814"/>
        <v>TRUE</v>
      </c>
      <c r="BM1843" s="1" t="b">
        <v>0</v>
      </c>
      <c r="BN1843" s="1" t="b">
        <v>0</v>
      </c>
      <c r="BO1843" s="1">
        <f t="shared" si="818"/>
        <v>4</v>
      </c>
      <c r="BP1843" s="1" t="s">
        <v>777</v>
      </c>
      <c r="BQ1843" s="1" cm="1">
        <f t="array" ref="BQ1843">_xlfn.IFS(BP1843="None Known",0, LEN(BP1843)&gt;500, 5,LEN(BP1843)&gt;400, 4, LEN(BP1843)&gt;300, 3, LEN(BP1843)&gt;200, 2, LEN(BP1843)&gt;1, 1)</f>
        <v>1</v>
      </c>
      <c r="BR1843" s="1" t="s">
        <v>778</v>
      </c>
      <c r="BS1843" s="1">
        <v>1</v>
      </c>
      <c r="BT1843" s="1" t="s">
        <v>31</v>
      </c>
      <c r="BU1843" s="1">
        <v>0</v>
      </c>
      <c r="BW1843" s="1" t="s">
        <v>31</v>
      </c>
      <c r="BX1843" s="1"/>
      <c r="BY1843" t="str">
        <f>_xlfn.XLOOKUP($B1843,Img_lookup!A:A,Img_lookup!B:B, "Not available")</f>
        <v>6acb6fbe-01f4-4c84-9282-ef71932a9150</v>
      </c>
      <c r="BZ1843" t="str">
        <f>_xlfn.XLOOKUP($B1843,Img_lookup!A:A,Img_lookup!C:C, "Not available")</f>
        <v>Orpin des infid√®les, Hylotelephium anacampseros, (ex Sedum anacampseros), Crassulac√©es</v>
      </c>
      <c r="CA1843" t="str">
        <f>_xlfn.XLOOKUP($B1843,Img_lookup!A:A,Img_lookup!D:D, "Not available")</f>
        <v>olive.titus</v>
      </c>
      <c r="CB1843" t="str">
        <f>_xlfn.XLOOKUP($B1843,Img_lookup!A:A,Img_lookup!E:E, "https://imgur.com/aT5wafe")</f>
        <v>https://api.openverse.engineering/v1/images/6acb6fbe-01f4-4c84-9282-ef71932a9150/thumb/</v>
      </c>
    </row>
    <row r="1844" spans="1:80" ht="409.6" x14ac:dyDescent="0.15">
      <c r="A1844" s="1" t="s">
        <v>770</v>
      </c>
      <c r="B1844" s="1" t="s">
        <v>14190</v>
      </c>
      <c r="D1844" s="1" t="s">
        <v>14191</v>
      </c>
      <c r="E1844" s="1" t="s">
        <v>606</v>
      </c>
      <c r="F1844" s="1" t="s">
        <v>6</v>
      </c>
      <c r="G1844" s="1" t="s">
        <v>6</v>
      </c>
      <c r="H1844" s="11" t="str">
        <f t="shared" si="820"/>
        <v>Perennial</v>
      </c>
      <c r="J1844" s="1">
        <v>0.5</v>
      </c>
      <c r="L1844" t="str" cm="1">
        <f t="array" ref="L1844">_xlfn.IFS(J1844+K1844="", "Unknown", J1844+K1844&gt;3, "Large", J1844+K1844&gt;0.5, "Medium", J1844+K1844&gt;0, "Small")</f>
        <v>Small</v>
      </c>
      <c r="M1844" s="1">
        <v>6</v>
      </c>
      <c r="N1844" cm="1">
        <f t="array" ref="N1844">IF($M1844="",INDEX($M$2:$M$2176,MATCH(1,INDEX(($A$2:$A$2176=$A1844)*($M$2:$M$2176&lt;&gt;""),0),0)),$M1844)</f>
        <v>6</v>
      </c>
      <c r="O1844" s="2" t="str">
        <f t="shared" si="815"/>
        <v>Seasonal outdoors</v>
      </c>
      <c r="P1844" s="1" t="s">
        <v>14192</v>
      </c>
      <c r="R1844" t="str">
        <f t="shared" si="819"/>
        <v>Medium</v>
      </c>
      <c r="T1844" s="1"/>
      <c r="U1844" s="1"/>
      <c r="V1844" s="1" t="s">
        <v>109</v>
      </c>
      <c r="W1844" s="6" t="str">
        <f t="shared" si="826"/>
        <v>9</v>
      </c>
      <c r="X1844" t="str">
        <f t="shared" si="831"/>
        <v>September</v>
      </c>
      <c r="Y1844" s="2" t="str">
        <f t="shared" si="832"/>
        <v>10</v>
      </c>
      <c r="Z1844" s="2" t="str">
        <f t="shared" si="833"/>
        <v>October</v>
      </c>
      <c r="AF1844" s="16" t="s">
        <v>24724</v>
      </c>
      <c r="AG1844" s="1" t="str">
        <f t="shared" si="805"/>
        <v xml:space="preserve">Seed </v>
      </c>
      <c r="AH1844"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4" s="1" t="s">
        <v>14193</v>
      </c>
      <c r="AK1844" s="1" t="s">
        <v>17104</v>
      </c>
      <c r="AL1844" s="1" t="str">
        <f t="shared" si="816"/>
        <v>Unscented</v>
      </c>
      <c r="AM1844" s="1" t="b">
        <v>0</v>
      </c>
      <c r="AN1844" s="1" t="b">
        <v>0</v>
      </c>
      <c r="AO1844" s="1" t="b">
        <v>0</v>
      </c>
      <c r="AP1844" s="5" t="s">
        <v>28</v>
      </c>
      <c r="AQ1844" s="5" t="str">
        <f t="shared" si="807"/>
        <v>Light, Medium, Heavy</v>
      </c>
      <c r="AR1844" s="1" t="s">
        <v>10</v>
      </c>
      <c r="AS1844" s="1" t="str">
        <f t="shared" si="817"/>
        <v>None, Partial</v>
      </c>
      <c r="AT1844" s="1" t="str">
        <f t="shared" si="808"/>
        <v>Partial, Full</v>
      </c>
      <c r="AU1844" s="1" t="s">
        <v>11</v>
      </c>
      <c r="AV1844" s="1" t="str">
        <f t="shared" si="809"/>
        <v>Dry, Moist</v>
      </c>
      <c r="AW1844" s="1" t="s">
        <v>12</v>
      </c>
      <c r="AX1844" s="1" t="str">
        <f t="shared" si="810"/>
        <v>Acid, Neutral, Alkaline</v>
      </c>
      <c r="AY1844" s="1" t="b">
        <v>0</v>
      </c>
      <c r="AZ1844" s="1" t="b">
        <v>0</v>
      </c>
      <c r="BA1844" s="1" t="b">
        <v>0</v>
      </c>
      <c r="BC1844" t="str">
        <f t="shared" si="811"/>
        <v>FALSE</v>
      </c>
      <c r="BE1844" t="str">
        <f t="shared" si="812"/>
        <v>FALSE</v>
      </c>
      <c r="BF1844" s="1" t="b">
        <v>0</v>
      </c>
      <c r="BG1844" s="1" t="b">
        <v>0</v>
      </c>
      <c r="BH1844" s="1" t="b">
        <v>1</v>
      </c>
      <c r="BJ1844" s="1" t="str">
        <f t="shared" si="813"/>
        <v>FALSE</v>
      </c>
      <c r="BL1844" t="str">
        <f t="shared" si="814"/>
        <v>FALSE</v>
      </c>
      <c r="BM1844" s="1" t="b">
        <v>0</v>
      </c>
      <c r="BN1844" s="1" t="b">
        <v>0</v>
      </c>
      <c r="BO1844" s="1">
        <f t="shared" si="818"/>
        <v>5</v>
      </c>
      <c r="BP1844" s="1" t="s">
        <v>31</v>
      </c>
      <c r="BQ1844" s="1" cm="1">
        <f t="array" ref="BQ1844">_xlfn.IFS(BP1844="None Known",0, LEN(BP1844)&gt;500, 5,LEN(BP1844)&gt;400, 4, LEN(BP1844)&gt;300, 3, LEN(BP1844)&gt;200, 2, LEN(BP1844)&gt;1, 1)</f>
        <v>0</v>
      </c>
      <c r="BR1844" s="1" t="s">
        <v>14194</v>
      </c>
      <c r="BS1844" s="1">
        <v>1</v>
      </c>
      <c r="BT1844" s="1" t="s">
        <v>14195</v>
      </c>
      <c r="BU1844" s="1">
        <v>2</v>
      </c>
      <c r="BV1844" s="1" t="s">
        <v>34</v>
      </c>
      <c r="BW1844" s="1" t="s">
        <v>31</v>
      </c>
      <c r="BX1844" s="1"/>
      <c r="BY1844" t="str">
        <f>_xlfn.XLOOKUP($B1844,Img_lookup!A:A,Img_lookup!B:B, "Not available")</f>
        <v>Not available</v>
      </c>
      <c r="BZ1844" t="str">
        <f>_xlfn.XLOOKUP($B1844,Img_lookup!A:A,Img_lookup!C:C, "Not available")</f>
        <v>Not available</v>
      </c>
      <c r="CA1844" t="str">
        <f>_xlfn.XLOOKUP($B1844,Img_lookup!A:A,Img_lookup!D:D, "Not available")</f>
        <v>Not available</v>
      </c>
      <c r="CB1844" t="str">
        <f>_xlfn.XLOOKUP($B1844,Img_lookup!A:A,Img_lookup!E:E, "https://imgur.com/aT5wafe")</f>
        <v>https://imgur.com/aT5wafe</v>
      </c>
    </row>
    <row r="1845" spans="1:80" ht="409.6" x14ac:dyDescent="0.15">
      <c r="A1845" s="1" t="s">
        <v>770</v>
      </c>
      <c r="B1845" s="1" t="s">
        <v>1392</v>
      </c>
      <c r="E1845" s="1" t="s">
        <v>1393</v>
      </c>
      <c r="F1845" s="1" t="s">
        <v>6</v>
      </c>
      <c r="G1845" s="1" t="s">
        <v>6</v>
      </c>
      <c r="H1845" s="11" t="str">
        <f t="shared" si="820"/>
        <v>Perennial</v>
      </c>
      <c r="I1845" s="1" t="s">
        <v>17108</v>
      </c>
      <c r="J1845" s="1">
        <v>7.9999998000000003E-2</v>
      </c>
      <c r="K1845" s="1">
        <v>0.30000001199999998</v>
      </c>
      <c r="L1845" t="str" cm="1">
        <f t="array" ref="L1845">_xlfn.IFS(J1845+K1845="", "Unknown", J1845+K1845&gt;3, "Large", J1845+K1845&gt;0.5, "Medium", J1845+K1845&gt;0, "Small")</f>
        <v>Small</v>
      </c>
      <c r="M1845" s="1">
        <v>7</v>
      </c>
      <c r="N1845" cm="1">
        <f t="array" ref="N1845">IF($M1845="",INDEX($M$2:$M$2176,MATCH(1,INDEX(($A$2:$A$2176=$A1845)*($M$2:$M$2176&lt;&gt;""),0),0)),$M1845)</f>
        <v>7</v>
      </c>
      <c r="O1845" s="2" t="str">
        <f t="shared" si="815"/>
        <v>Seasonal outdoors</v>
      </c>
      <c r="P1845" s="1" t="s">
        <v>1394</v>
      </c>
      <c r="R1845" t="str">
        <f t="shared" si="819"/>
        <v>Medium</v>
      </c>
      <c r="S1845" s="1" t="s">
        <v>24</v>
      </c>
      <c r="T1845" s="1" t="str">
        <f>LEFT(S1845,FIND("-",S1845)-1)</f>
        <v xml:space="preserve">1 </v>
      </c>
      <c r="U1845" s="1" t="str">
        <f>RIGHT(S1845,FIND("-",S1845)-1)</f>
        <v>12</v>
      </c>
      <c r="V1845" s="1" t="s">
        <v>51</v>
      </c>
      <c r="W1845" s="6" t="str">
        <f t="shared" si="826"/>
        <v>7</v>
      </c>
      <c r="X1845" t="str">
        <f t="shared" si="831"/>
        <v>July</v>
      </c>
      <c r="Y1845" s="2" t="str">
        <f t="shared" si="832"/>
        <v>8</v>
      </c>
      <c r="Z1845" s="2" t="str">
        <f t="shared" si="833"/>
        <v>August</v>
      </c>
      <c r="AA1845" s="1" t="s">
        <v>427</v>
      </c>
      <c r="AB1845" s="1" t="str">
        <f>IF(ISNUMBER(SEARCH("-",AA1845)),TRIM(LEFT(AA1845,FIND("-",AA1845)-1)),AA1845)</f>
        <v>8</v>
      </c>
      <c r="AC1845" s="1" t="str">
        <f>IF(AB1845="1", "January", IF(AB1845="2", "February", IF(AB1845="3", "March", IF(AB1845="4", "April", IF(AB1845="5", "May", IF(AB1845="6", "June", IF(AB1845="7", "July", IF(AB1845="8", "August", IF(AB1845="9", "September", IF(AB1845="10", "October", IF(AB1845="11", "November", IF(AB1845="12", "December", "Other"))))))))))))</f>
        <v>August</v>
      </c>
      <c r="AD1845" s="1" t="str">
        <f>IF(ISNUMBER(SEARCH("-",AA1845)),TRIM(RIGHT(AA1845,LEN(AA1845)-SEARCH("-",AA1845))),AA1845)</f>
        <v>9</v>
      </c>
      <c r="AE1845" s="1" t="str">
        <f>IF(AD1845="1", "January", IF(AD1845="2", "February", IF(AD1845="3", "March", IF(AD1845="4", "April", IF(AD1845="5", "May", IF(AD1845="6", "June", IF(AD1845="7", "July", IF(AD1845="8", "August", IF(AD1845="9", "September", IF(AD1845="10", "October", IF(AD1845="11", "November", IF(AD1845="12", "December", "Other"))))))))))))</f>
        <v>September</v>
      </c>
      <c r="AF1845" s="16" t="s">
        <v>24724</v>
      </c>
      <c r="AG1845" s="1" t="str">
        <f t="shared" si="805"/>
        <v xml:space="preserve">Seed </v>
      </c>
      <c r="AH1845"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5" s="1" t="s">
        <v>1395</v>
      </c>
      <c r="AJ1845" s="1" t="s">
        <v>53</v>
      </c>
      <c r="AK1845" s="1" t="s">
        <v>17104</v>
      </c>
      <c r="AL1845" s="1" t="str">
        <f t="shared" si="816"/>
        <v>Unscented</v>
      </c>
      <c r="AM1845" s="1" t="b">
        <v>0</v>
      </c>
      <c r="AN1845" s="1" t="b">
        <v>0</v>
      </c>
      <c r="AO1845" s="1" t="b">
        <v>0</v>
      </c>
      <c r="AP1845" s="5" t="s">
        <v>28</v>
      </c>
      <c r="AQ1845" s="5" t="str">
        <f t="shared" si="807"/>
        <v>Light, Medium, Heavy</v>
      </c>
      <c r="AR1845" s="1" t="s">
        <v>30</v>
      </c>
      <c r="AS1845" s="1" t="str">
        <f t="shared" si="817"/>
        <v>None</v>
      </c>
      <c r="AT1845" s="1" t="str">
        <f t="shared" si="808"/>
        <v>Full</v>
      </c>
      <c r="AU1845" s="1" t="s">
        <v>11</v>
      </c>
      <c r="AV1845" s="1" t="str">
        <f t="shared" si="809"/>
        <v>Dry, Moist</v>
      </c>
      <c r="AW1845" s="1" t="s">
        <v>12</v>
      </c>
      <c r="AX1845" s="1" t="str">
        <f t="shared" si="810"/>
        <v>Acid, Neutral, Alkaline</v>
      </c>
      <c r="AY1845" s="1" t="b">
        <v>0</v>
      </c>
      <c r="AZ1845" s="1" t="b">
        <v>0</v>
      </c>
      <c r="BA1845" s="1" t="b">
        <v>0</v>
      </c>
      <c r="BC1845" t="str">
        <f t="shared" si="811"/>
        <v>FALSE</v>
      </c>
      <c r="BE1845" t="str">
        <f t="shared" si="812"/>
        <v>FALSE</v>
      </c>
      <c r="BF1845" s="1" t="b">
        <v>0</v>
      </c>
      <c r="BG1845" s="1" t="b">
        <v>0</v>
      </c>
      <c r="BH1845" s="1" t="b">
        <v>1</v>
      </c>
      <c r="BJ1845" s="1" t="str">
        <f t="shared" si="813"/>
        <v>FALSE</v>
      </c>
      <c r="BK1845" s="1" t="s">
        <v>77</v>
      </c>
      <c r="BL1845" t="str">
        <f t="shared" si="814"/>
        <v>TRUE</v>
      </c>
      <c r="BM1845" s="1" t="b">
        <v>0</v>
      </c>
      <c r="BN1845" s="1" t="b">
        <v>0</v>
      </c>
      <c r="BO1845" s="1">
        <f t="shared" si="818"/>
        <v>6</v>
      </c>
      <c r="BP1845" s="1" t="s">
        <v>1396</v>
      </c>
      <c r="BQ1845" s="1" cm="1">
        <f t="array" ref="BQ1845">_xlfn.IFS(BP1845="None Known",0, LEN(BP1845)&gt;500, 5,LEN(BP1845)&gt;400, 4, LEN(BP1845)&gt;300, 3, LEN(BP1845)&gt;200, 2, LEN(BP1845)&gt;1, 1)</f>
        <v>1</v>
      </c>
      <c r="BR1845" s="1" t="s">
        <v>1397</v>
      </c>
      <c r="BS1845" s="1">
        <v>1</v>
      </c>
      <c r="BT1845" s="1" t="s">
        <v>1398</v>
      </c>
      <c r="BU1845" s="1">
        <v>2</v>
      </c>
      <c r="BV1845" s="1" t="s">
        <v>34</v>
      </c>
      <c r="BW1845" s="1" t="s">
        <v>1399</v>
      </c>
      <c r="BX1845" s="1"/>
      <c r="BY1845" t="str">
        <f>_xlfn.XLOOKUP($B1845,Img_lookup!A:A,Img_lookup!B:B, "Not available")</f>
        <v>98101454-6ed7-4c2f-ae9e-22019accb59c</v>
      </c>
      <c r="BZ1845" t="str">
        <f>_xlfn.XLOOKUP($B1845,Img_lookup!A:A,Img_lookup!C:C, "Not available")</f>
        <v>Fetthenne (Sedum kamtschaticum 'Weihenstephaner Gold')</v>
      </c>
      <c r="CA1845" t="str">
        <f>_xlfn.XLOOKUP($B1845,Img_lookup!A:A,Img_lookup!D:D, "Not available")</f>
        <v>blumenbiene</v>
      </c>
      <c r="CB1845" t="str">
        <f>_xlfn.XLOOKUP($B1845,Img_lookup!A:A,Img_lookup!E:E, "https://imgur.com/aT5wafe")</f>
        <v>https://api.openverse.engineering/v1/images/98101454-6ed7-4c2f-ae9e-22019accb59c/thumb/</v>
      </c>
    </row>
    <row r="1846" spans="1:80" ht="409.6" x14ac:dyDescent="0.15">
      <c r="A1846" s="1" t="s">
        <v>770</v>
      </c>
      <c r="B1846" s="1" t="s">
        <v>2756</v>
      </c>
      <c r="E1846" s="1" t="s">
        <v>2757</v>
      </c>
      <c r="F1846" s="1" t="s">
        <v>6</v>
      </c>
      <c r="G1846" s="1" t="s">
        <v>6</v>
      </c>
      <c r="H1846" s="11" t="str">
        <f t="shared" si="820"/>
        <v>Perennial</v>
      </c>
      <c r="I1846" s="1" t="s">
        <v>17108</v>
      </c>
      <c r="J1846" s="1">
        <v>0.25</v>
      </c>
      <c r="K1846" s="1">
        <v>0.5</v>
      </c>
      <c r="L1846" t="str" cm="1">
        <f t="array" ref="L1846">_xlfn.IFS(J1846+K1846="", "Unknown", J1846+K1846&gt;3, "Large", J1846+K1846&gt;0.5, "Medium", J1846+K1846&gt;0, "Small")</f>
        <v>Medium</v>
      </c>
      <c r="M1846" s="1">
        <v>7</v>
      </c>
      <c r="N1846" cm="1">
        <f t="array" ref="N1846">IF($M1846="",INDEX($M$2:$M$2176,MATCH(1,INDEX(($A$2:$A$2176=$A1846)*($M$2:$M$2176&lt;&gt;""),0),0)),$M1846)</f>
        <v>7</v>
      </c>
      <c r="O1846" s="2" t="str">
        <f t="shared" si="815"/>
        <v>Seasonal outdoors</v>
      </c>
      <c r="P1846" s="1" t="s">
        <v>2758</v>
      </c>
      <c r="R1846" t="str">
        <f t="shared" si="819"/>
        <v>Medium</v>
      </c>
      <c r="S1846" s="1" t="s">
        <v>24</v>
      </c>
      <c r="T1846" s="1" t="str">
        <f>LEFT(S1846,FIND("-",S1846)-1)</f>
        <v xml:space="preserve">1 </v>
      </c>
      <c r="U1846" s="1" t="str">
        <f>RIGHT(S1846,FIND("-",S1846)-1)</f>
        <v>12</v>
      </c>
      <c r="V1846" s="1" t="s">
        <v>51</v>
      </c>
      <c r="W1846" s="6" t="str">
        <f t="shared" si="826"/>
        <v>7</v>
      </c>
      <c r="X1846" t="str">
        <f t="shared" si="831"/>
        <v>July</v>
      </c>
      <c r="Y1846" s="2" t="str">
        <f t="shared" si="832"/>
        <v>8</v>
      </c>
      <c r="Z1846" s="2" t="str">
        <f t="shared" si="833"/>
        <v>August</v>
      </c>
      <c r="AF1846" s="16" t="s">
        <v>24724</v>
      </c>
      <c r="AG1846" s="1" t="str">
        <f t="shared" si="805"/>
        <v xml:space="preserve">Seed </v>
      </c>
      <c r="AH1846"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6" s="1" t="s">
        <v>2759</v>
      </c>
      <c r="AJ1846" s="1" t="s">
        <v>53</v>
      </c>
      <c r="AK1846" s="1" t="s">
        <v>17104</v>
      </c>
      <c r="AL1846" s="1" t="str">
        <f t="shared" si="816"/>
        <v>Unscented</v>
      </c>
      <c r="AM1846" s="1" t="b">
        <v>0</v>
      </c>
      <c r="AN1846" s="1" t="b">
        <v>0</v>
      </c>
      <c r="AO1846" s="1" t="b">
        <v>0</v>
      </c>
      <c r="AP1846" s="5" t="s">
        <v>28</v>
      </c>
      <c r="AQ1846" s="5" t="str">
        <f t="shared" si="807"/>
        <v>Light, Medium, Heavy</v>
      </c>
      <c r="AR1846" s="1" t="s">
        <v>30</v>
      </c>
      <c r="AS1846" s="1" t="str">
        <f t="shared" si="817"/>
        <v>None</v>
      </c>
      <c r="AT1846" s="1" t="str">
        <f t="shared" si="808"/>
        <v>Full</v>
      </c>
      <c r="AU1846" s="1" t="s">
        <v>11</v>
      </c>
      <c r="AV1846" s="1" t="str">
        <f t="shared" si="809"/>
        <v>Dry, Moist</v>
      </c>
      <c r="AW1846" s="1" t="s">
        <v>12</v>
      </c>
      <c r="AX1846" s="1" t="str">
        <f t="shared" si="810"/>
        <v>Acid, Neutral, Alkaline</v>
      </c>
      <c r="AY1846" s="1" t="b">
        <v>0</v>
      </c>
      <c r="AZ1846" s="1" t="b">
        <v>0</v>
      </c>
      <c r="BA1846" s="1" t="b">
        <v>0</v>
      </c>
      <c r="BC1846" t="str">
        <f t="shared" si="811"/>
        <v>FALSE</v>
      </c>
      <c r="BE1846" t="str">
        <f t="shared" si="812"/>
        <v>FALSE</v>
      </c>
      <c r="BF1846" s="1" t="b">
        <v>0</v>
      </c>
      <c r="BG1846" s="1" t="b">
        <v>0</v>
      </c>
      <c r="BH1846" s="1" t="b">
        <v>1</v>
      </c>
      <c r="BJ1846" s="1" t="str">
        <f t="shared" si="813"/>
        <v>FALSE</v>
      </c>
      <c r="BL1846" t="str">
        <f t="shared" si="814"/>
        <v>FALSE</v>
      </c>
      <c r="BM1846" s="1" t="b">
        <v>0</v>
      </c>
      <c r="BN1846" s="1" t="b">
        <v>0</v>
      </c>
      <c r="BO1846" s="1">
        <f t="shared" si="818"/>
        <v>4</v>
      </c>
      <c r="BP1846" s="1" t="s">
        <v>31</v>
      </c>
      <c r="BQ1846" s="1" cm="1">
        <f t="array" ref="BQ1846">_xlfn.IFS(BP1846="None Known",0, LEN(BP1846)&gt;500, 5,LEN(BP1846)&gt;400, 4, LEN(BP1846)&gt;300, 3, LEN(BP1846)&gt;200, 2, LEN(BP1846)&gt;1, 1)</f>
        <v>0</v>
      </c>
      <c r="BR1846" s="1" t="s">
        <v>2760</v>
      </c>
      <c r="BS1846" s="1">
        <v>1</v>
      </c>
      <c r="BT1846" s="1" t="s">
        <v>2761</v>
      </c>
      <c r="BU1846" s="1">
        <v>1</v>
      </c>
      <c r="BV1846" s="1" t="s">
        <v>34</v>
      </c>
      <c r="BW1846" s="1" t="s">
        <v>2762</v>
      </c>
      <c r="BX1846" s="1"/>
      <c r="BY1846" t="str">
        <f>_xlfn.XLOOKUP($B1846,Img_lookup!A:A,Img_lookup!B:B, "Not available")</f>
        <v>613b2f1b-0f5b-4c30-b5b6-bc5b42a0c17f</v>
      </c>
      <c r="BZ1846" t="str">
        <f>_xlfn.XLOOKUP($B1846,Img_lookup!A:A,Img_lookup!C:C, "Not available")</f>
        <v>Starr-070906-8502-Sedum lineare-variegatum leaves-Kula Ace Hardware and Nursery-Maui (24798100791).jpg</v>
      </c>
      <c r="CA1846" t="str">
        <f>_xlfn.XLOOKUP($B1846,Img_lookup!A:A,Img_lookup!D:D, "Not available")</f>
        <v>Forest and Kim Starr</v>
      </c>
      <c r="CB1846" t="str">
        <f>_xlfn.XLOOKUP($B1846,Img_lookup!A:A,Img_lookup!E:E, "https://imgur.com/aT5wafe")</f>
        <v>https://api.openverse.engineering/v1/images/613b2f1b-0f5b-4c30-b5b6-bc5b42a0c17f/thumb/</v>
      </c>
    </row>
    <row r="1847" spans="1:80" ht="409.6" x14ac:dyDescent="0.15">
      <c r="A1847" s="1" t="s">
        <v>770</v>
      </c>
      <c r="B1847" s="1" t="s">
        <v>4226</v>
      </c>
      <c r="E1847" s="1" t="s">
        <v>4227</v>
      </c>
      <c r="F1847" s="1" t="s">
        <v>6</v>
      </c>
      <c r="G1847" s="1" t="s">
        <v>6</v>
      </c>
      <c r="H1847" s="11" t="str">
        <f t="shared" si="820"/>
        <v>Perennial</v>
      </c>
      <c r="I1847" s="1" t="s">
        <v>17108</v>
      </c>
      <c r="J1847" s="1">
        <v>0.20000000300000001</v>
      </c>
      <c r="K1847" s="1">
        <v>0.30000001199999998</v>
      </c>
      <c r="L1847" t="str" cm="1">
        <f t="array" ref="L1847">_xlfn.IFS(J1847+K1847="", "Unknown", J1847+K1847&gt;3, "Large", J1847+K1847&gt;0.5, "Medium", J1847+K1847&gt;0, "Small")</f>
        <v>Medium</v>
      </c>
      <c r="M1847" s="1">
        <v>7</v>
      </c>
      <c r="N1847" cm="1">
        <f t="array" ref="N1847">IF($M1847="",INDEX($M$2:$M$2176,MATCH(1,INDEX(($A$2:$A$2176=$A1847)*($M$2:$M$2176&lt;&gt;""),0),0)),$M1847)</f>
        <v>7</v>
      </c>
      <c r="O1847" s="2" t="str">
        <f t="shared" si="815"/>
        <v>Seasonal outdoors</v>
      </c>
      <c r="P1847" s="1" t="s">
        <v>4228</v>
      </c>
      <c r="R1847" t="str">
        <f t="shared" si="819"/>
        <v>Medium</v>
      </c>
      <c r="S1847" s="1" t="s">
        <v>24</v>
      </c>
      <c r="T1847" s="1" t="str">
        <f>LEFT(S1847,FIND("-",S1847)-1)</f>
        <v xml:space="preserve">1 </v>
      </c>
      <c r="U1847" s="1" t="str">
        <f>RIGHT(S1847,FIND("-",S1847)-1)</f>
        <v>12</v>
      </c>
      <c r="V1847" s="1" t="s">
        <v>51</v>
      </c>
      <c r="W1847" s="6" t="str">
        <f t="shared" si="826"/>
        <v>7</v>
      </c>
      <c r="X1847" t="str">
        <f t="shared" si="831"/>
        <v>July</v>
      </c>
      <c r="Y1847" s="2" t="str">
        <f t="shared" si="832"/>
        <v>8</v>
      </c>
      <c r="Z1847" s="2" t="str">
        <f t="shared" si="833"/>
        <v>August</v>
      </c>
      <c r="AA1847" s="1" t="s">
        <v>427</v>
      </c>
      <c r="AB1847" s="1" t="str">
        <f t="shared" ref="AB1847:AB1852" si="837">IF(ISNUMBER(SEARCH("-",AA1847)),TRIM(LEFT(AA1847,FIND("-",AA1847)-1)),AA1847)</f>
        <v>8</v>
      </c>
      <c r="AC1847" s="1" t="str">
        <f t="shared" ref="AC1847:AC1852" si="838">IF(AB1847="1", "January", IF(AB1847="2", "February", IF(AB1847="3", "March", IF(AB1847="4", "April", IF(AB1847="5", "May", IF(AB1847="6", "June", IF(AB1847="7", "July", IF(AB1847="8", "August", IF(AB1847="9", "September", IF(AB1847="10", "October", IF(AB1847="11", "November", IF(AB1847="12", "December", "Other"))))))))))))</f>
        <v>August</v>
      </c>
      <c r="AD1847" s="1" t="str">
        <f t="shared" ref="AD1847:AD1852" si="839">IF(ISNUMBER(SEARCH("-",AA1847)),TRIM(RIGHT(AA1847,LEN(AA1847)-SEARCH("-",AA1847))),AA1847)</f>
        <v>9</v>
      </c>
      <c r="AE1847" s="1" t="str">
        <f t="shared" ref="AE1847:AE1852" si="840">IF(AD1847="1", "January", IF(AD1847="2", "February", IF(AD1847="3", "March", IF(AD1847="4", "April", IF(AD1847="5", "May", IF(AD1847="6", "June", IF(AD1847="7", "July", IF(AD1847="8", "August", IF(AD1847="9", "September", IF(AD1847="10", "October", IF(AD1847="11", "November", IF(AD1847="12", "December", "Other"))))))))))))</f>
        <v>September</v>
      </c>
      <c r="AF1847" s="16" t="s">
        <v>24724</v>
      </c>
      <c r="AG1847" s="1" t="str">
        <f t="shared" si="805"/>
        <v xml:space="preserve">Seed </v>
      </c>
      <c r="AH1847"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7" s="1" t="s">
        <v>4229</v>
      </c>
      <c r="AJ1847" s="1" t="s">
        <v>53</v>
      </c>
      <c r="AK1847" s="1" t="s">
        <v>17104</v>
      </c>
      <c r="AL1847" s="1" t="str">
        <f t="shared" si="816"/>
        <v>Unscented</v>
      </c>
      <c r="AM1847" s="1" t="b">
        <v>0</v>
      </c>
      <c r="AN1847" s="1" t="b">
        <v>0</v>
      </c>
      <c r="AO1847" s="1" t="b">
        <v>0</v>
      </c>
      <c r="AP1847" s="5" t="s">
        <v>28</v>
      </c>
      <c r="AQ1847" s="5" t="str">
        <f t="shared" si="807"/>
        <v>Light, Medium, Heavy</v>
      </c>
      <c r="AR1847" s="1" t="s">
        <v>30</v>
      </c>
      <c r="AS1847" s="1" t="str">
        <f t="shared" si="817"/>
        <v>None</v>
      </c>
      <c r="AT1847" s="1" t="str">
        <f t="shared" si="808"/>
        <v>Full</v>
      </c>
      <c r="AU1847" s="1" t="s">
        <v>11</v>
      </c>
      <c r="AV1847" s="1" t="str">
        <f t="shared" si="809"/>
        <v>Dry, Moist</v>
      </c>
      <c r="AW1847" s="1" t="s">
        <v>12</v>
      </c>
      <c r="AX1847" s="1" t="str">
        <f t="shared" si="810"/>
        <v>Acid, Neutral, Alkaline</v>
      </c>
      <c r="AY1847" s="1" t="b">
        <v>0</v>
      </c>
      <c r="AZ1847" s="1" t="b">
        <v>0</v>
      </c>
      <c r="BA1847" s="1" t="b">
        <v>0</v>
      </c>
      <c r="BC1847" t="str">
        <f t="shared" si="811"/>
        <v>FALSE</v>
      </c>
      <c r="BE1847" t="str">
        <f t="shared" si="812"/>
        <v>FALSE</v>
      </c>
      <c r="BF1847" s="1" t="b">
        <v>0</v>
      </c>
      <c r="BG1847" s="1" t="b">
        <v>0</v>
      </c>
      <c r="BH1847" s="1" t="b">
        <v>1</v>
      </c>
      <c r="BJ1847" s="1" t="str">
        <f t="shared" si="813"/>
        <v>FALSE</v>
      </c>
      <c r="BK1847" s="1" t="s">
        <v>77</v>
      </c>
      <c r="BL1847" t="str">
        <f t="shared" si="814"/>
        <v>TRUE</v>
      </c>
      <c r="BM1847" s="1" t="b">
        <v>0</v>
      </c>
      <c r="BN1847" s="1" t="b">
        <v>0</v>
      </c>
      <c r="BO1847" s="1">
        <f t="shared" si="818"/>
        <v>5</v>
      </c>
      <c r="BP1847" s="1" t="s">
        <v>31</v>
      </c>
      <c r="BQ1847" s="1" cm="1">
        <f t="array" ref="BQ1847">_xlfn.IFS(BP1847="None Known",0, LEN(BP1847)&gt;500, 5,LEN(BP1847)&gt;400, 4, LEN(BP1847)&gt;300, 3, LEN(BP1847)&gt;200, 2, LEN(BP1847)&gt;1, 1)</f>
        <v>0</v>
      </c>
      <c r="BR1847" s="1" t="s">
        <v>4230</v>
      </c>
      <c r="BS1847" s="1">
        <v>1</v>
      </c>
      <c r="BT1847" s="1" t="s">
        <v>4231</v>
      </c>
      <c r="BU1847" s="1">
        <v>2</v>
      </c>
      <c r="BV1847" s="1" t="s">
        <v>34</v>
      </c>
      <c r="BW1847" s="1" t="s">
        <v>31</v>
      </c>
      <c r="BX1847" s="1"/>
      <c r="BY1847" t="str">
        <f>_xlfn.XLOOKUP($B1847,Img_lookup!A:A,Img_lookup!B:B, "Not available")</f>
        <v>08e2ddb7-50c7-41a8-b709-36019a220d43</v>
      </c>
      <c r="BZ1847" t="str">
        <f>_xlfn.XLOOKUP($B1847,Img_lookup!A:A,Img_lookup!C:C, "Not available")</f>
        <v>190124 076 San Diego, Balboa Park - San Diego Model Train Museum, outdoor garden, Botany Building, Sedum rubrotinctum, Sedum makinoi 'Ogon', Sedum mexicanum Lemon Coral‚Ñ¢</v>
      </c>
      <c r="CA1847" t="str">
        <f>_xlfn.XLOOKUP($B1847,Img_lookup!A:A,Img_lookup!D:D, "Not available")</f>
        <v>cultivar413</v>
      </c>
      <c r="CB1847" t="str">
        <f>_xlfn.XLOOKUP($B1847,Img_lookup!A:A,Img_lookup!E:E, "https://imgur.com/aT5wafe")</f>
        <v>https://api.openverse.engineering/v1/images/08e2ddb7-50c7-41a8-b709-36019a220d43/thumb/</v>
      </c>
    </row>
    <row r="1848" spans="1:80" ht="409.6" x14ac:dyDescent="0.15">
      <c r="A1848" s="1" t="s">
        <v>770</v>
      </c>
      <c r="B1848" s="1" t="s">
        <v>16277</v>
      </c>
      <c r="C1848" s="1" t="s">
        <v>16278</v>
      </c>
      <c r="E1848" s="1" t="s">
        <v>16279</v>
      </c>
      <c r="F1848" s="1" t="s">
        <v>6</v>
      </c>
      <c r="G1848" s="1" t="s">
        <v>6</v>
      </c>
      <c r="H1848" s="11" t="str">
        <f t="shared" si="820"/>
        <v>Perennial</v>
      </c>
      <c r="I1848" s="1" t="s">
        <v>17108</v>
      </c>
      <c r="J1848" s="1">
        <v>0.10000000100000001</v>
      </c>
      <c r="K1848" s="1">
        <v>0.30000001199999998</v>
      </c>
      <c r="L1848" t="str" cm="1">
        <f t="array" ref="L1848">_xlfn.IFS(J1848+K1848="", "Unknown", J1848+K1848&gt;3, "Large", J1848+K1848&gt;0.5, "Medium", J1848+K1848&gt;0, "Small")</f>
        <v>Small</v>
      </c>
      <c r="M1848" s="1">
        <v>7</v>
      </c>
      <c r="N1848" cm="1">
        <f t="array" ref="N1848">IF($M1848="",INDEX($M$2:$M$2176,MATCH(1,INDEX(($A$2:$A$2176=$A1848)*($M$2:$M$2176&lt;&gt;""),0),0)),$M1848)</f>
        <v>7</v>
      </c>
      <c r="O1848" s="2" t="str">
        <f t="shared" si="815"/>
        <v>Seasonal outdoors</v>
      </c>
      <c r="P1848" s="1" t="s">
        <v>16280</v>
      </c>
      <c r="R1848" t="str">
        <f t="shared" si="819"/>
        <v>Medium</v>
      </c>
      <c r="T1848" s="1"/>
      <c r="U1848" s="1"/>
      <c r="V1848" s="1" t="s">
        <v>51</v>
      </c>
      <c r="W1848" s="6" t="str">
        <f t="shared" si="826"/>
        <v>7</v>
      </c>
      <c r="X1848" t="str">
        <f t="shared" si="831"/>
        <v>July</v>
      </c>
      <c r="Y1848" s="2" t="str">
        <f t="shared" si="832"/>
        <v>8</v>
      </c>
      <c r="Z1848" s="2" t="str">
        <f t="shared" si="833"/>
        <v>August</v>
      </c>
      <c r="AA1848" s="1" t="s">
        <v>427</v>
      </c>
      <c r="AB1848" s="1" t="str">
        <f t="shared" si="837"/>
        <v>8</v>
      </c>
      <c r="AC1848" s="1" t="str">
        <f t="shared" si="838"/>
        <v>August</v>
      </c>
      <c r="AD1848" s="1" t="str">
        <f t="shared" si="839"/>
        <v>9</v>
      </c>
      <c r="AE1848" s="1" t="str">
        <f t="shared" si="840"/>
        <v>September</v>
      </c>
      <c r="AF1848" s="16" t="s">
        <v>24724</v>
      </c>
      <c r="AG1848" s="1" t="str">
        <f t="shared" si="805"/>
        <v xml:space="preserve">Seed </v>
      </c>
      <c r="AH1848"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8" s="1" t="s">
        <v>16281</v>
      </c>
      <c r="AJ1848" s="1" t="s">
        <v>23805</v>
      </c>
      <c r="AK1848" s="1" t="s">
        <v>17104</v>
      </c>
      <c r="AL1848" s="1" t="str">
        <f t="shared" si="816"/>
        <v>Unscented</v>
      </c>
      <c r="AM1848" s="1" t="b">
        <v>0</v>
      </c>
      <c r="AN1848" s="1" t="b">
        <v>0</v>
      </c>
      <c r="AO1848" s="1" t="b">
        <v>0</v>
      </c>
      <c r="AP1848" s="5" t="s">
        <v>28</v>
      </c>
      <c r="AQ1848" s="5" t="str">
        <f t="shared" si="807"/>
        <v>Light, Medium, Heavy</v>
      </c>
      <c r="AR1848" s="1" t="s">
        <v>10</v>
      </c>
      <c r="AS1848" s="1" t="str">
        <f t="shared" si="817"/>
        <v>None, Partial</v>
      </c>
      <c r="AT1848" s="1" t="str">
        <f t="shared" si="808"/>
        <v>Partial, Full</v>
      </c>
      <c r="AU1848" s="1" t="s">
        <v>11</v>
      </c>
      <c r="AV1848" s="1" t="str">
        <f t="shared" si="809"/>
        <v>Dry, Moist</v>
      </c>
      <c r="AW1848" s="1" t="s">
        <v>263</v>
      </c>
      <c r="AX1848" s="1" t="str">
        <f t="shared" si="810"/>
        <v>Neutral, Alkaline</v>
      </c>
      <c r="AY1848" s="1" t="b">
        <v>0</v>
      </c>
      <c r="AZ1848" s="1" t="b">
        <v>0</v>
      </c>
      <c r="BA1848" s="1" t="b">
        <v>0</v>
      </c>
      <c r="BC1848" t="str">
        <f t="shared" si="811"/>
        <v>FALSE</v>
      </c>
      <c r="BE1848" t="str">
        <f t="shared" si="812"/>
        <v>FALSE</v>
      </c>
      <c r="BF1848" s="1" t="b">
        <v>0</v>
      </c>
      <c r="BG1848" s="1" t="b">
        <v>0</v>
      </c>
      <c r="BH1848" s="1" t="b">
        <v>1</v>
      </c>
      <c r="BI1848" s="1" t="s">
        <v>30</v>
      </c>
      <c r="BJ1848" s="1" t="str">
        <f t="shared" si="813"/>
        <v>FALSE</v>
      </c>
      <c r="BK1848" s="1" t="s">
        <v>77</v>
      </c>
      <c r="BL1848" t="str">
        <f t="shared" si="814"/>
        <v>TRUE</v>
      </c>
      <c r="BM1848" s="1" t="b">
        <v>0</v>
      </c>
      <c r="BN1848" s="1" t="b">
        <v>0</v>
      </c>
      <c r="BO1848" s="1">
        <f t="shared" si="818"/>
        <v>4</v>
      </c>
      <c r="BP1848" s="1" t="s">
        <v>16282</v>
      </c>
      <c r="BQ1848" s="1" cm="1">
        <f t="array" ref="BQ1848">_xlfn.IFS(BP1848="None Known",0, LEN(BP1848)&gt;500, 5,LEN(BP1848)&gt;400, 4, LEN(BP1848)&gt;300, 3, LEN(BP1848)&gt;200, 2, LEN(BP1848)&gt;1, 1)</f>
        <v>1</v>
      </c>
      <c r="BR1848" s="1" t="s">
        <v>16283</v>
      </c>
      <c r="BS1848" s="1">
        <v>1</v>
      </c>
      <c r="BT1848" s="1" t="s">
        <v>31</v>
      </c>
      <c r="BU1848" s="1">
        <v>0</v>
      </c>
      <c r="BV1848" s="1" t="s">
        <v>16284</v>
      </c>
      <c r="BW1848" s="1" t="s">
        <v>1399</v>
      </c>
      <c r="BX1848" s="1"/>
      <c r="BY1848" t="str">
        <f>_xlfn.XLOOKUP($B1848,Img_lookup!A:A,Img_lookup!B:B, "Not available")</f>
        <v>b52d023a-e833-4a58-9c1c-43b65a06f3a6</v>
      </c>
      <c r="BZ1848" t="str">
        <f>_xlfn.XLOOKUP($B1848,Img_lookup!A:A,Img_lookup!C:C, "Not available")</f>
        <v>Sedum rupestre 'Angelina'</v>
      </c>
      <c r="CA1848" t="str">
        <f>_xlfn.XLOOKUP($B1848,Img_lookup!A:A,Img_lookup!D:D, "Not available")</f>
        <v>hortulus</v>
      </c>
      <c r="CB1848" t="str">
        <f>_xlfn.XLOOKUP($B1848,Img_lookup!A:A,Img_lookup!E:E, "https://imgur.com/aT5wafe")</f>
        <v>https://api.openverse.engineering/v1/images/b52d023a-e833-4a58-9c1c-43b65a06f3a6/thumb/</v>
      </c>
    </row>
    <row r="1849" spans="1:80" ht="409.6" x14ac:dyDescent="0.15">
      <c r="A1849" s="1" t="s">
        <v>770</v>
      </c>
      <c r="B1849" s="1" t="s">
        <v>6343</v>
      </c>
      <c r="C1849" s="1" t="s">
        <v>6344</v>
      </c>
      <c r="E1849" s="1" t="s">
        <v>2410</v>
      </c>
      <c r="F1849" s="1" t="s">
        <v>6</v>
      </c>
      <c r="G1849" s="1" t="s">
        <v>6</v>
      </c>
      <c r="H1849" s="11" t="str">
        <f t="shared" si="820"/>
        <v>Perennial</v>
      </c>
      <c r="I1849" s="1" t="s">
        <v>17108</v>
      </c>
      <c r="J1849" s="1">
        <v>5.0000001000000002E-2</v>
      </c>
      <c r="K1849" s="1">
        <v>0.5</v>
      </c>
      <c r="L1849" t="str" cm="1">
        <f t="array" ref="L1849">_xlfn.IFS(J1849+K1849="", "Unknown", J1849+K1849&gt;3, "Large", J1849+K1849&gt;0.5, "Medium", J1849+K1849&gt;0, "Small")</f>
        <v>Medium</v>
      </c>
      <c r="M1849" s="1">
        <v>7</v>
      </c>
      <c r="N1849" cm="1">
        <f t="array" ref="N1849">IF($M1849="",INDEX($M$2:$M$2176,MATCH(1,INDEX(($A$2:$A$2176=$A1849)*($M$2:$M$2176&lt;&gt;""),0),0)),$M1849)</f>
        <v>7</v>
      </c>
      <c r="O1849" s="2" t="str">
        <f t="shared" si="815"/>
        <v>Seasonal outdoors</v>
      </c>
      <c r="P1849" s="1" t="s">
        <v>6345</v>
      </c>
      <c r="R1849" t="str">
        <f t="shared" si="819"/>
        <v>Medium</v>
      </c>
      <c r="S1849" s="1" t="s">
        <v>24</v>
      </c>
      <c r="T1849" s="1" t="str">
        <f>LEFT(S1849,FIND("-",S1849)-1)</f>
        <v xml:space="preserve">1 </v>
      </c>
      <c r="U1849" s="1" t="str">
        <f>RIGHT(S1849,FIND("-",S1849)-1)</f>
        <v>12</v>
      </c>
      <c r="V1849" s="1" t="s">
        <v>307</v>
      </c>
      <c r="W1849" s="6" t="str">
        <f t="shared" si="826"/>
        <v>6</v>
      </c>
      <c r="X1849" t="str">
        <f t="shared" si="831"/>
        <v>June</v>
      </c>
      <c r="Y1849" s="2" t="str">
        <f t="shared" si="832"/>
        <v>7</v>
      </c>
      <c r="Z1849" s="2" t="str">
        <f t="shared" si="833"/>
        <v>July</v>
      </c>
      <c r="AA1849" s="1" t="s">
        <v>51</v>
      </c>
      <c r="AB1849" s="1" t="str">
        <f t="shared" si="837"/>
        <v>7</v>
      </c>
      <c r="AC1849" s="1" t="str">
        <f t="shared" si="838"/>
        <v>July</v>
      </c>
      <c r="AD1849" s="1" t="str">
        <f t="shared" si="839"/>
        <v>8</v>
      </c>
      <c r="AE1849" s="1" t="str">
        <f t="shared" si="840"/>
        <v>August</v>
      </c>
      <c r="AF1849" s="16" t="s">
        <v>24724</v>
      </c>
      <c r="AG1849" s="1" t="str">
        <f t="shared" si="805"/>
        <v xml:space="preserve">Seed </v>
      </c>
      <c r="AH1849"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v>
      </c>
      <c r="AI1849" s="1" t="s">
        <v>6346</v>
      </c>
      <c r="AJ1849" s="1" t="s">
        <v>53</v>
      </c>
      <c r="AK1849" s="1" t="s">
        <v>17104</v>
      </c>
      <c r="AL1849" s="1" t="str">
        <f t="shared" si="816"/>
        <v>Unscented</v>
      </c>
      <c r="AM1849" s="1" t="b">
        <v>0</v>
      </c>
      <c r="AN1849" s="1" t="b">
        <v>0</v>
      </c>
      <c r="AO1849" s="1" t="b">
        <v>0</v>
      </c>
      <c r="AP1849" s="5" t="s">
        <v>28</v>
      </c>
      <c r="AQ1849" s="5" t="str">
        <f t="shared" si="807"/>
        <v>Light, Medium, Heavy</v>
      </c>
      <c r="AR1849" s="1" t="s">
        <v>10</v>
      </c>
      <c r="AS1849" s="1" t="str">
        <f t="shared" si="817"/>
        <v>None, Partial</v>
      </c>
      <c r="AT1849" s="1" t="str">
        <f t="shared" si="808"/>
        <v>Partial, Full</v>
      </c>
      <c r="AU1849" s="1" t="s">
        <v>11</v>
      </c>
      <c r="AV1849" s="1" t="str">
        <f t="shared" si="809"/>
        <v>Dry, Moist</v>
      </c>
      <c r="AW1849" s="1" t="s">
        <v>12</v>
      </c>
      <c r="AX1849" s="1" t="str">
        <f t="shared" si="810"/>
        <v>Acid, Neutral, Alkaline</v>
      </c>
      <c r="AY1849" s="1" t="b">
        <v>0</v>
      </c>
      <c r="AZ1849" s="1" t="b">
        <v>0</v>
      </c>
      <c r="BA1849" s="1" t="b">
        <v>0</v>
      </c>
      <c r="BC1849" t="str">
        <f t="shared" si="811"/>
        <v>FALSE</v>
      </c>
      <c r="BE1849" t="str">
        <f t="shared" si="812"/>
        <v>FALSE</v>
      </c>
      <c r="BF1849" s="1" t="b">
        <v>1</v>
      </c>
      <c r="BG1849" s="1" t="b">
        <v>0</v>
      </c>
      <c r="BH1849" s="1" t="b">
        <v>1</v>
      </c>
      <c r="BI1849" s="1" t="s">
        <v>30</v>
      </c>
      <c r="BJ1849" s="1" t="str">
        <f t="shared" si="813"/>
        <v>FALSE</v>
      </c>
      <c r="BK1849" s="1" t="s">
        <v>77</v>
      </c>
      <c r="BL1849" t="str">
        <f t="shared" si="814"/>
        <v>TRUE</v>
      </c>
      <c r="BM1849" s="1" t="b">
        <v>0</v>
      </c>
      <c r="BN1849" s="1" t="b">
        <v>0</v>
      </c>
      <c r="BO1849" s="1">
        <f t="shared" si="818"/>
        <v>5</v>
      </c>
      <c r="BP1849" s="1" t="s">
        <v>6347</v>
      </c>
      <c r="BQ1849" s="1" cm="1">
        <f t="array" ref="BQ1849">_xlfn.IFS(BP1849="None Known",0, LEN(BP1849)&gt;500, 5,LEN(BP1849)&gt;400, 4, LEN(BP1849)&gt;300, 3, LEN(BP1849)&gt;200, 2, LEN(BP1849)&gt;1, 1)</f>
        <v>1</v>
      </c>
      <c r="BR1849" s="1" t="s">
        <v>6348</v>
      </c>
      <c r="BS1849" s="1">
        <v>1</v>
      </c>
      <c r="BT1849" s="1" t="s">
        <v>6349</v>
      </c>
      <c r="BU1849" s="1">
        <v>1</v>
      </c>
      <c r="BV1849" s="1" t="s">
        <v>6266</v>
      </c>
      <c r="BW1849" s="1" t="s">
        <v>1399</v>
      </c>
      <c r="BX1849" s="1"/>
      <c r="BY1849" t="str">
        <f>_xlfn.XLOOKUP($B1849,Img_lookup!A:A,Img_lookup!B:B, "Not available")</f>
        <v>0e81201c-35fb-4308-b6ec-29a1283deea0</v>
      </c>
      <c r="BZ1849" t="str">
        <f>_xlfn.XLOOKUP($B1849,Img_lookup!A:A,Img_lookup!C:C, "Not available")</f>
        <v>H20130909-9814‚ÄîSedum spathulifolium 'Campbell Lake'‚ÄîKatherine Greenberg</v>
      </c>
      <c r="CA1849" t="str">
        <f>_xlfn.XLOOKUP($B1849,Img_lookup!A:A,Img_lookup!D:D, "Not available")</f>
        <v>John Rusk</v>
      </c>
      <c r="CB1849" t="str">
        <f>_xlfn.XLOOKUP($B1849,Img_lookup!A:A,Img_lookup!E:E, "https://imgur.com/aT5wafe")</f>
        <v>https://api.openverse.engineering/v1/images/0e81201c-35fb-4308-b6ec-29a1283deea0/thumb/</v>
      </c>
    </row>
    <row r="1850" spans="1:80" ht="409.6" x14ac:dyDescent="0.15">
      <c r="A1850" s="1" t="s">
        <v>770</v>
      </c>
      <c r="B1850" s="1" t="s">
        <v>7433</v>
      </c>
      <c r="C1850" s="1" t="s">
        <v>7434</v>
      </c>
      <c r="D1850" s="1" t="s">
        <v>7435</v>
      </c>
      <c r="E1850" s="1" t="s">
        <v>7436</v>
      </c>
      <c r="F1850" s="1" t="s">
        <v>6</v>
      </c>
      <c r="G1850" s="1" t="s">
        <v>6</v>
      </c>
      <c r="H1850" s="11" t="str">
        <f t="shared" si="820"/>
        <v>Perennial</v>
      </c>
      <c r="J1850" s="1">
        <v>0.40000000600000002</v>
      </c>
      <c r="K1850" s="1">
        <v>0.40000000600000002</v>
      </c>
      <c r="L1850" t="str" cm="1">
        <f t="array" ref="L1850">_xlfn.IFS(J1850+K1850="", "Unknown", J1850+K1850&gt;3, "Large", J1850+K1850&gt;0.5, "Medium", J1850+K1850&gt;0, "Small")</f>
        <v>Medium</v>
      </c>
      <c r="M1850" s="1">
        <v>6</v>
      </c>
      <c r="N1850" cm="1">
        <f t="array" ref="N1850">IF($M1850="",INDEX($M$2:$M$2176,MATCH(1,INDEX(($A$2:$A$2176=$A1850)*($M$2:$M$2176&lt;&gt;""),0),0)),$M1850)</f>
        <v>6</v>
      </c>
      <c r="O1850" s="2" t="str">
        <f t="shared" si="815"/>
        <v>Seasonal outdoors</v>
      </c>
      <c r="P1850" s="1" t="s">
        <v>7437</v>
      </c>
      <c r="R1850" t="str">
        <f t="shared" si="819"/>
        <v>Medium</v>
      </c>
      <c r="T1850" s="1"/>
      <c r="U1850" s="1"/>
      <c r="V1850" s="1" t="s">
        <v>109</v>
      </c>
      <c r="W1850" s="6" t="str">
        <f t="shared" si="826"/>
        <v>9</v>
      </c>
      <c r="X1850" t="str">
        <f t="shared" si="831"/>
        <v>September</v>
      </c>
      <c r="Y1850" s="2" t="str">
        <f t="shared" si="832"/>
        <v>10</v>
      </c>
      <c r="Z1850" s="2" t="str">
        <f t="shared" si="833"/>
        <v>October</v>
      </c>
      <c r="AA1850" s="1" t="s">
        <v>907</v>
      </c>
      <c r="AB1850" s="1" t="str">
        <f t="shared" si="837"/>
        <v>10</v>
      </c>
      <c r="AC1850" s="1" t="str">
        <f t="shared" si="838"/>
        <v>October</v>
      </c>
      <c r="AD1850" s="1" t="str">
        <f t="shared" si="839"/>
        <v>11</v>
      </c>
      <c r="AE1850" s="1" t="str">
        <f t="shared" si="840"/>
        <v>November</v>
      </c>
      <c r="AF1850" s="16" t="s">
        <v>24725</v>
      </c>
      <c r="AG1850" s="1" t="str">
        <f t="shared" si="805"/>
        <v xml:space="preserve">Seed </v>
      </c>
      <c r="AH1850"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at almost any time in the growing season. Very easy, even a single leaf will produce roots and form a new plant.</v>
      </c>
      <c r="AI1850" s="1" t="s">
        <v>7438</v>
      </c>
      <c r="AJ1850" s="1" t="s">
        <v>53</v>
      </c>
      <c r="AK1850" s="1" t="s">
        <v>17104</v>
      </c>
      <c r="AL1850" s="1" t="str">
        <f t="shared" si="816"/>
        <v>Scented</v>
      </c>
      <c r="AM1850" s="1" t="b">
        <v>1</v>
      </c>
      <c r="AN1850" s="1" t="b">
        <v>0</v>
      </c>
      <c r="AO1850" s="1" t="b">
        <v>0</v>
      </c>
      <c r="AP1850" s="5" t="s">
        <v>28</v>
      </c>
      <c r="AQ1850" s="5" t="str">
        <f t="shared" si="807"/>
        <v>Light, Medium, Heavy</v>
      </c>
      <c r="AR1850" s="1" t="s">
        <v>30</v>
      </c>
      <c r="AS1850" s="1" t="str">
        <f t="shared" si="817"/>
        <v>None</v>
      </c>
      <c r="AT1850" s="1" t="str">
        <f t="shared" si="808"/>
        <v>Full</v>
      </c>
      <c r="AU1850" s="1" t="s">
        <v>11</v>
      </c>
      <c r="AV1850" s="1" t="str">
        <f t="shared" si="809"/>
        <v>Dry, Moist</v>
      </c>
      <c r="AW1850" s="1" t="s">
        <v>12</v>
      </c>
      <c r="AX1850" s="1" t="str">
        <f t="shared" si="810"/>
        <v>Acid, Neutral, Alkaline</v>
      </c>
      <c r="AY1850" s="1" t="b">
        <v>0</v>
      </c>
      <c r="AZ1850" s="1" t="b">
        <v>0</v>
      </c>
      <c r="BA1850" s="1" t="b">
        <v>0</v>
      </c>
      <c r="BC1850" t="str">
        <f t="shared" si="811"/>
        <v>FALSE</v>
      </c>
      <c r="BE1850" t="str">
        <f t="shared" si="812"/>
        <v>FALSE</v>
      </c>
      <c r="BF1850" s="1" t="b">
        <v>1</v>
      </c>
      <c r="BG1850" s="1" t="b">
        <v>0</v>
      </c>
      <c r="BH1850" s="1" t="b">
        <v>1</v>
      </c>
      <c r="BI1850" s="1" t="s">
        <v>30</v>
      </c>
      <c r="BJ1850" s="1" t="str">
        <f t="shared" si="813"/>
        <v>FALSE</v>
      </c>
      <c r="BK1850" s="1" t="s">
        <v>77</v>
      </c>
      <c r="BL1850" t="str">
        <f t="shared" si="814"/>
        <v>TRUE</v>
      </c>
      <c r="BM1850" s="1" t="b">
        <v>0</v>
      </c>
      <c r="BN1850" s="1" t="b">
        <v>1</v>
      </c>
      <c r="BO1850" s="1">
        <f t="shared" si="818"/>
        <v>8</v>
      </c>
      <c r="BP1850" s="1" t="s">
        <v>1396</v>
      </c>
      <c r="BQ1850" s="1" cm="1">
        <f t="array" ref="BQ1850">_xlfn.IFS(BP1850="None Known",0, LEN(BP1850)&gt;500, 5,LEN(BP1850)&gt;400, 4, LEN(BP1850)&gt;300, 3, LEN(BP1850)&gt;200, 2, LEN(BP1850)&gt;1, 1)</f>
        <v>1</v>
      </c>
      <c r="BR1850" s="1" t="s">
        <v>7439</v>
      </c>
      <c r="BS1850" s="1">
        <v>2</v>
      </c>
      <c r="BT1850" s="1" t="s">
        <v>7440</v>
      </c>
      <c r="BU1850" s="1">
        <v>1</v>
      </c>
      <c r="BV1850" s="1" t="s">
        <v>34</v>
      </c>
      <c r="BW1850" s="1" t="s">
        <v>31</v>
      </c>
      <c r="BX1850" s="1"/>
      <c r="BY1850" t="str">
        <f>_xlfn.XLOOKUP($B1850,Img_lookup!A:A,Img_lookup!B:B, "Not available")</f>
        <v>ecbc1305-0632-4c51-97ab-94e2f00dc873</v>
      </c>
      <c r="BZ1850" t="str">
        <f>_xlfn.XLOOKUP($B1850,Img_lookup!A:A,Img_lookup!C:C, "Not available")</f>
        <v>Faszinierende Sch√∂nheit auf Sedum Spectabile ohne Biene</v>
      </c>
      <c r="CA1850" t="str">
        <f>_xlfn.XLOOKUP($B1850,Img_lookup!A:A,Img_lookup!D:D, "Not available")</f>
        <v>digital cat Ô£ø</v>
      </c>
      <c r="CB1850" t="str">
        <f>_xlfn.XLOOKUP($B1850,Img_lookup!A:A,Img_lookup!E:E, "https://imgur.com/aT5wafe")</f>
        <v>https://api.openverse.engineering/v1/images/ecbc1305-0632-4c51-97ab-94e2f00dc873/thumb/</v>
      </c>
    </row>
    <row r="1851" spans="1:80" ht="409.6" x14ac:dyDescent="0.15">
      <c r="A1851" s="1" t="s">
        <v>770</v>
      </c>
      <c r="B1851" s="1" t="s">
        <v>4140</v>
      </c>
      <c r="C1851" s="1" t="s">
        <v>4141</v>
      </c>
      <c r="D1851" s="1" t="s">
        <v>4142</v>
      </c>
      <c r="E1851" s="1" t="s">
        <v>4143</v>
      </c>
      <c r="F1851" s="1" t="s">
        <v>6</v>
      </c>
      <c r="G1851" s="1" t="s">
        <v>6</v>
      </c>
      <c r="H1851" s="11" t="str">
        <f t="shared" si="820"/>
        <v>Perennial</v>
      </c>
      <c r="I1851" s="1" t="s">
        <v>17108</v>
      </c>
      <c r="J1851" s="1">
        <v>0.15000000599999999</v>
      </c>
      <c r="K1851" s="1">
        <v>0.30000001199999998</v>
      </c>
      <c r="L1851" t="str" cm="1">
        <f t="array" ref="L1851">_xlfn.IFS(J1851+K1851="", "Unknown", J1851+K1851&gt;3, "Large", J1851+K1851&gt;0.5, "Medium", J1851+K1851&gt;0, "Small")</f>
        <v>Small</v>
      </c>
      <c r="M1851" s="1">
        <v>6</v>
      </c>
      <c r="N1851" cm="1">
        <f t="array" ref="N1851">IF($M1851="",INDEX($M$2:$M$2176,MATCH(1,INDEX(($A$2:$A$2176=$A1851)*($M$2:$M$2176&lt;&gt;""),0),0)),$M1851)</f>
        <v>6</v>
      </c>
      <c r="O1851" s="2" t="str">
        <f t="shared" si="815"/>
        <v>Seasonal outdoors</v>
      </c>
      <c r="P1851" s="1" t="s">
        <v>4144</v>
      </c>
      <c r="R1851" t="str">
        <f t="shared" si="819"/>
        <v>Medium</v>
      </c>
      <c r="S1851" s="1" t="s">
        <v>24</v>
      </c>
      <c r="T1851" s="1" t="str">
        <f>LEFT(S1851,FIND("-",S1851)-1)</f>
        <v xml:space="preserve">1 </v>
      </c>
      <c r="U1851" s="1" t="str">
        <f>RIGHT(S1851,FIND("-",S1851)-1)</f>
        <v>12</v>
      </c>
      <c r="V1851" s="1" t="s">
        <v>307</v>
      </c>
      <c r="W1851" s="6" t="str">
        <f t="shared" si="826"/>
        <v>6</v>
      </c>
      <c r="X1851" t="str">
        <f t="shared" si="831"/>
        <v>June</v>
      </c>
      <c r="Y1851" s="2" t="str">
        <f t="shared" si="832"/>
        <v>7</v>
      </c>
      <c r="Z1851" s="2" t="str">
        <f t="shared" si="833"/>
        <v>July</v>
      </c>
      <c r="AA1851" s="1" t="s">
        <v>427</v>
      </c>
      <c r="AB1851" s="1" t="str">
        <f t="shared" si="837"/>
        <v>8</v>
      </c>
      <c r="AC1851" s="1" t="str">
        <f t="shared" si="838"/>
        <v>August</v>
      </c>
      <c r="AD1851" s="1" t="str">
        <f t="shared" si="839"/>
        <v>9</v>
      </c>
      <c r="AE1851" s="1" t="str">
        <f t="shared" si="840"/>
        <v>September</v>
      </c>
      <c r="AF1851" s="16" t="s">
        <v>24726</v>
      </c>
      <c r="AG1851" s="1" t="str">
        <f t="shared" si="805"/>
        <v xml:space="preserve">Seed </v>
      </c>
      <c r="AH1851"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Bulbils harvested in late summer and planted out immediately.</v>
      </c>
      <c r="AI1851" s="1" t="s">
        <v>4145</v>
      </c>
      <c r="AJ1851" s="1" t="s">
        <v>53</v>
      </c>
      <c r="AK1851" s="1" t="s">
        <v>17104</v>
      </c>
      <c r="AL1851" s="1" t="str">
        <f t="shared" si="816"/>
        <v>Unscented</v>
      </c>
      <c r="AM1851" s="1" t="b">
        <v>0</v>
      </c>
      <c r="AN1851" s="1" t="b">
        <v>0</v>
      </c>
      <c r="AO1851" s="1" t="b">
        <v>0</v>
      </c>
      <c r="AP1851" s="5" t="s">
        <v>28</v>
      </c>
      <c r="AQ1851" s="5" t="str">
        <f t="shared" si="807"/>
        <v>Light, Medium, Heavy</v>
      </c>
      <c r="AR1851" s="1" t="s">
        <v>30</v>
      </c>
      <c r="AS1851" s="1" t="str">
        <f t="shared" si="817"/>
        <v>None</v>
      </c>
      <c r="AT1851" s="1" t="str">
        <f t="shared" si="808"/>
        <v>Full</v>
      </c>
      <c r="AU1851" s="1" t="s">
        <v>11</v>
      </c>
      <c r="AV1851" s="1" t="str">
        <f t="shared" si="809"/>
        <v>Dry, Moist</v>
      </c>
      <c r="AW1851" s="1" t="s">
        <v>12</v>
      </c>
      <c r="AX1851" s="1" t="str">
        <f t="shared" si="810"/>
        <v>Acid, Neutral, Alkaline</v>
      </c>
      <c r="AY1851" s="1" t="b">
        <v>0</v>
      </c>
      <c r="AZ1851" s="1" t="b">
        <v>0</v>
      </c>
      <c r="BA1851" s="1" t="b">
        <v>0</v>
      </c>
      <c r="BC1851" t="str">
        <f t="shared" si="811"/>
        <v>FALSE</v>
      </c>
      <c r="BE1851" t="str">
        <f t="shared" si="812"/>
        <v>FALSE</v>
      </c>
      <c r="BF1851" s="1" t="b">
        <v>0</v>
      </c>
      <c r="BG1851" s="1" t="b">
        <v>0</v>
      </c>
      <c r="BH1851" s="1" t="b">
        <v>1</v>
      </c>
      <c r="BJ1851" s="1" t="str">
        <f t="shared" si="813"/>
        <v>FALSE</v>
      </c>
      <c r="BK1851" s="1" t="s">
        <v>77</v>
      </c>
      <c r="BL1851" t="str">
        <f t="shared" si="814"/>
        <v>TRUE</v>
      </c>
      <c r="BM1851" s="1" t="b">
        <v>0</v>
      </c>
      <c r="BN1851" s="1" t="b">
        <v>0</v>
      </c>
      <c r="BO1851" s="1">
        <f t="shared" si="818"/>
        <v>4</v>
      </c>
      <c r="BP1851" s="1" t="s">
        <v>31</v>
      </c>
      <c r="BQ1851" s="1" cm="1">
        <f t="array" ref="BQ1851">_xlfn.IFS(BP1851="None Known",0, LEN(BP1851)&gt;500, 5,LEN(BP1851)&gt;400, 4, LEN(BP1851)&gt;300, 3, LEN(BP1851)&gt;200, 2, LEN(BP1851)&gt;1, 1)</f>
        <v>0</v>
      </c>
      <c r="BR1851" s="1" t="s">
        <v>4146</v>
      </c>
      <c r="BS1851" s="1">
        <v>1</v>
      </c>
      <c r="BT1851" s="1" t="s">
        <v>4147</v>
      </c>
      <c r="BU1851" s="1">
        <v>1</v>
      </c>
      <c r="BV1851" s="1" t="s">
        <v>4148</v>
      </c>
      <c r="BW1851" s="1" t="s">
        <v>1399</v>
      </c>
      <c r="BX1851" s="1"/>
      <c r="BY1851" t="str">
        <f>_xlfn.XLOOKUP($B1851,Img_lookup!A:A,Img_lookup!B:B, "Not available")</f>
        <v>6d56a222-fa50-4a21-a085-aaf82477e7d3</v>
      </c>
      <c r="BZ1851" t="str">
        <f>_xlfn.XLOOKUP($B1851,Img_lookup!A:A,Img_lookup!C:C, "Not available")</f>
        <v>Sedum stenopetalum (Wormleaf Stonecrop), near Wildcat Campground, Crook Co., Oregon</v>
      </c>
      <c r="CA1851" t="str">
        <f>_xlfn.XLOOKUP($B1851,Img_lookup!A:A,Img_lookup!D:D, "Not available")</f>
        <v>Bill Bradford &amp; Lora Minty</v>
      </c>
      <c r="CB1851" t="str">
        <f>_xlfn.XLOOKUP($B1851,Img_lookup!A:A,Img_lookup!E:E, "https://imgur.com/aT5wafe")</f>
        <v>https://api.openverse.engineering/v1/images/6d56a222-fa50-4a21-a085-aaf82477e7d3/thumb/</v>
      </c>
    </row>
    <row r="1852" spans="1:80" ht="409.6" x14ac:dyDescent="0.15">
      <c r="A1852" s="1" t="s">
        <v>770</v>
      </c>
      <c r="B1852" s="1" t="s">
        <v>8296</v>
      </c>
      <c r="C1852" s="1" t="s">
        <v>8297</v>
      </c>
      <c r="D1852" s="1" t="s">
        <v>8298</v>
      </c>
      <c r="E1852" s="1" t="s">
        <v>8299</v>
      </c>
      <c r="F1852" s="1" t="s">
        <v>6</v>
      </c>
      <c r="G1852" s="1" t="s">
        <v>6</v>
      </c>
      <c r="H1852" s="11" t="str">
        <f t="shared" si="820"/>
        <v>Perennial</v>
      </c>
      <c r="J1852" s="1">
        <v>0.44999998800000002</v>
      </c>
      <c r="K1852" s="1">
        <v>0.30000001199999998</v>
      </c>
      <c r="L1852" t="str" cm="1">
        <f t="array" ref="L1852">_xlfn.IFS(J1852+K1852="", "Unknown", J1852+K1852&gt;3, "Large", J1852+K1852&gt;0.5, "Medium", J1852+K1852&gt;0, "Small")</f>
        <v>Medium</v>
      </c>
      <c r="M1852" s="1">
        <v>4</v>
      </c>
      <c r="N1852" cm="1">
        <f t="array" ref="N1852">IF($M1852="",INDEX($M$2:$M$2176,MATCH(1,INDEX(($A$2:$A$2176=$A1852)*($M$2:$M$2176&lt;&gt;""),0),0)),$M1852)</f>
        <v>4</v>
      </c>
      <c r="O1852" s="2" t="str">
        <f t="shared" si="815"/>
        <v>Hardy to cold</v>
      </c>
      <c r="P1852" s="1" t="s">
        <v>8300</v>
      </c>
      <c r="R1852" t="str">
        <f t="shared" si="819"/>
        <v>Medium</v>
      </c>
      <c r="T1852" s="1"/>
      <c r="U1852" s="1"/>
      <c r="V1852" s="1" t="s">
        <v>51</v>
      </c>
      <c r="W1852" s="6" t="str">
        <f t="shared" si="826"/>
        <v>7</v>
      </c>
      <c r="X1852" t="str">
        <f t="shared" si="831"/>
        <v>July</v>
      </c>
      <c r="Y1852" s="2" t="str">
        <f t="shared" si="832"/>
        <v>8</v>
      </c>
      <c r="Z1852" s="2" t="str">
        <f t="shared" si="833"/>
        <v>August</v>
      </c>
      <c r="AA1852" s="1" t="s">
        <v>427</v>
      </c>
      <c r="AB1852" s="1" t="str">
        <f t="shared" si="837"/>
        <v>8</v>
      </c>
      <c r="AC1852" s="1" t="str">
        <f t="shared" si="838"/>
        <v>August</v>
      </c>
      <c r="AD1852" s="1" t="str">
        <f t="shared" si="839"/>
        <v>9</v>
      </c>
      <c r="AE1852" s="1" t="str">
        <f t="shared" si="840"/>
        <v>September</v>
      </c>
      <c r="AF1852" s="16" t="s">
        <v>24727</v>
      </c>
      <c r="AG1852" s="1" t="str">
        <f t="shared" si="805"/>
        <v xml:space="preserve">Seed </v>
      </c>
      <c r="AH1852" s="2" t="str">
        <f t="shared" si="806"/>
        <v>Surface sow in spring in well-drained soil in a sunny position in a greenhouse. Do not allow the soil to dry out. Prick out the seedlings into individual pots when they are large enough to handle. If sufficient growth is made, it is possible to plant them out during the summer, otherwise keep them in a cold-frame or greenhouse for their first winter and plant them out in early summer of the following year[K].
Division is very easy and can be carried out at almost any time in the growing season, though is probably best done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Cuttings can be taken at almost any time in the growing season, though early in the season is probably best.</v>
      </c>
      <c r="AI1852" s="1" t="s">
        <v>8301</v>
      </c>
      <c r="AJ1852" s="1" t="s">
        <v>23801</v>
      </c>
      <c r="AK1852" s="1" t="s">
        <v>17104</v>
      </c>
      <c r="AL1852" s="1" t="str">
        <f t="shared" si="816"/>
        <v>Unscented</v>
      </c>
      <c r="AM1852" s="1" t="b">
        <v>0</v>
      </c>
      <c r="AN1852" s="1" t="b">
        <v>1</v>
      </c>
      <c r="AO1852" s="1" t="b">
        <v>0</v>
      </c>
      <c r="AP1852" s="5" t="s">
        <v>28</v>
      </c>
      <c r="AQ1852" s="5" t="str">
        <f t="shared" si="807"/>
        <v>Light, Medium, Heavy</v>
      </c>
      <c r="AR1852" s="1" t="s">
        <v>274</v>
      </c>
      <c r="AS1852" s="1" t="str">
        <f t="shared" si="817"/>
        <v>None, Partial, Full</v>
      </c>
      <c r="AT1852" s="1" t="str">
        <f t="shared" si="808"/>
        <v>None, Partial, Full</v>
      </c>
      <c r="AU1852" s="1" t="s">
        <v>11</v>
      </c>
      <c r="AV1852" s="1" t="str">
        <f t="shared" si="809"/>
        <v>Dry, Moist</v>
      </c>
      <c r="AW1852" s="1" t="s">
        <v>12</v>
      </c>
      <c r="AX1852" s="1" t="str">
        <f t="shared" si="810"/>
        <v>Acid, Neutral, Alkaline</v>
      </c>
      <c r="AY1852" s="1" t="b">
        <v>0</v>
      </c>
      <c r="AZ1852" s="1" t="b">
        <v>0</v>
      </c>
      <c r="BA1852" s="1" t="b">
        <v>0</v>
      </c>
      <c r="BC1852" t="str">
        <f t="shared" si="811"/>
        <v>FALSE</v>
      </c>
      <c r="BE1852" t="str">
        <f t="shared" si="812"/>
        <v>FALSE</v>
      </c>
      <c r="BF1852" s="1" t="b">
        <v>0</v>
      </c>
      <c r="BG1852" s="1" t="b">
        <v>0</v>
      </c>
      <c r="BH1852" s="1" t="b">
        <v>1</v>
      </c>
      <c r="BI1852" s="1" t="s">
        <v>30</v>
      </c>
      <c r="BJ1852" s="1" t="str">
        <f t="shared" si="813"/>
        <v>FALSE</v>
      </c>
      <c r="BK1852" s="1" t="s">
        <v>77</v>
      </c>
      <c r="BL1852" t="str">
        <f t="shared" si="814"/>
        <v>TRUE</v>
      </c>
      <c r="BM1852" s="1" t="b">
        <v>0</v>
      </c>
      <c r="BN1852" s="1" t="b">
        <v>1</v>
      </c>
      <c r="BO1852" s="1">
        <f t="shared" si="818"/>
        <v>5</v>
      </c>
      <c r="BP1852" s="1" t="s">
        <v>31</v>
      </c>
      <c r="BQ1852" s="1" cm="1">
        <f t="array" ref="BQ1852">_xlfn.IFS(BP1852="None Known",0, LEN(BP1852)&gt;500, 5,LEN(BP1852)&gt;400, 4, LEN(BP1852)&gt;300, 3, LEN(BP1852)&gt;200, 2, LEN(BP1852)&gt;1, 1)</f>
        <v>0</v>
      </c>
      <c r="BR1852" s="1" t="s">
        <v>8302</v>
      </c>
      <c r="BS1852" s="1">
        <v>1</v>
      </c>
      <c r="BT1852" s="1" t="s">
        <v>8303</v>
      </c>
      <c r="BU1852" s="1">
        <v>2</v>
      </c>
      <c r="BV1852" s="1" t="s">
        <v>8304</v>
      </c>
      <c r="BW1852" s="1" t="s">
        <v>31</v>
      </c>
      <c r="BX1852" s="1"/>
      <c r="BY1852" t="str">
        <f>_xlfn.XLOOKUP($B1852,Img_lookup!A:A,Img_lookup!B:B, "Not available")</f>
        <v>b8d214e3-10b5-46d6-8079-9148b442f817</v>
      </c>
      <c r="BZ1852" t="str">
        <f>_xlfn.XLOOKUP($B1852,Img_lookup!A:A,Img_lookup!C:C, "Not available")</f>
        <v>Sedum telephium</v>
      </c>
      <c r="CA1852" t="str">
        <f>_xlfn.XLOOKUP($B1852,Img_lookup!A:A,Img_lookup!D:D, "Not available")</f>
        <v>candiru</v>
      </c>
      <c r="CB1852" t="str">
        <f>_xlfn.XLOOKUP($B1852,Img_lookup!A:A,Img_lookup!E:E, "https://imgur.com/aT5wafe")</f>
        <v>https://api.openverse.engineering/v1/images/b8d214e3-10b5-46d6-8079-9148b442f817/thumb/</v>
      </c>
    </row>
    <row r="1853" spans="1:80" ht="13" x14ac:dyDescent="0.15">
      <c r="A1853" s="1" t="s">
        <v>11354</v>
      </c>
      <c r="B1853" s="1" t="s">
        <v>11355</v>
      </c>
      <c r="E1853" s="1" t="s">
        <v>11356</v>
      </c>
      <c r="F1853" s="1" t="s">
        <v>6</v>
      </c>
      <c r="G1853" s="1" t="s">
        <v>6</v>
      </c>
      <c r="H1853" s="11" t="str">
        <f t="shared" si="820"/>
        <v>Perennial</v>
      </c>
      <c r="I1853" s="1" t="s">
        <v>17108</v>
      </c>
      <c r="J1853" s="1">
        <v>0.10000000100000001</v>
      </c>
      <c r="L1853" t="str" cm="1">
        <f t="array" ref="L1853">_xlfn.IFS(J1853+K1853="", "Unknown", J1853+K1853&gt;3, "Large", J1853+K1853&gt;0.5, "Medium", J1853+K1853&gt;0, "Small")</f>
        <v>Small</v>
      </c>
      <c r="M1853">
        <v>9</v>
      </c>
      <c r="N1853" cm="1">
        <f t="array" ref="N1853">IF($M1853="",INDEX($M$2:$M$2176,MATCH(1,INDEX(($A$2:$A$2176=$A1853)*($M$2:$M$2176&lt;&gt;""),0),0)),$M1853)</f>
        <v>9</v>
      </c>
      <c r="O1853" s="2" t="str">
        <f t="shared" si="815"/>
        <v>Grown indoors</v>
      </c>
      <c r="P1853" s="1" t="s">
        <v>11357</v>
      </c>
      <c r="R1853" t="str">
        <f t="shared" si="819"/>
        <v>Medium</v>
      </c>
      <c r="S1853" s="1" t="s">
        <v>24</v>
      </c>
      <c r="T1853" s="1" t="str">
        <f>LEFT(S1853,FIND("-",S1853)-1)</f>
        <v xml:space="preserve">1 </v>
      </c>
      <c r="U1853" s="1" t="str">
        <f>RIGHT(S1853,FIND("-",S1853)-1)</f>
        <v>12</v>
      </c>
      <c r="W1853"/>
      <c r="AF1853" s="1" t="s">
        <v>40</v>
      </c>
      <c r="AG1853" s="1" t="str">
        <f t="shared" si="805"/>
        <v xml:space="preserve">Seed </v>
      </c>
      <c r="AH1853" s="2" t="str">
        <f t="shared" si="806"/>
        <v/>
      </c>
      <c r="AI1853" s="1" t="s">
        <v>11358</v>
      </c>
      <c r="AK1853" s="1" t="s">
        <v>17104</v>
      </c>
      <c r="AL1853" s="1" t="str">
        <f t="shared" si="816"/>
        <v>Unscented</v>
      </c>
      <c r="AM1853" s="1" t="b">
        <v>0</v>
      </c>
      <c r="AN1853" s="1" t="b">
        <v>0</v>
      </c>
      <c r="AO1853" s="1" t="b">
        <v>0</v>
      </c>
      <c r="AP1853" s="5" t="s">
        <v>28</v>
      </c>
      <c r="AQ1853" s="5" t="str">
        <f t="shared" si="807"/>
        <v>Light, Medium, Heavy</v>
      </c>
      <c r="AR1853" s="1" t="s">
        <v>120</v>
      </c>
      <c r="AS1853" s="1" t="str">
        <f t="shared" si="817"/>
        <v>Partial</v>
      </c>
      <c r="AT1853" s="1" t="str">
        <f t="shared" si="808"/>
        <v>Partial</v>
      </c>
      <c r="AU1853" s="1" t="s">
        <v>29</v>
      </c>
      <c r="AV1853" s="1" t="str">
        <f t="shared" si="809"/>
        <v>Moist</v>
      </c>
      <c r="AW1853" s="1" t="s">
        <v>12</v>
      </c>
      <c r="AX1853" s="1" t="str">
        <f t="shared" si="810"/>
        <v>Acid, Neutral, Alkaline</v>
      </c>
      <c r="AY1853" s="1" t="b">
        <v>0</v>
      </c>
      <c r="AZ1853" s="1" t="b">
        <v>0</v>
      </c>
      <c r="BA1853" s="1" t="b">
        <v>0</v>
      </c>
      <c r="BC1853" t="str">
        <f t="shared" si="811"/>
        <v>FALSE</v>
      </c>
      <c r="BE1853" t="str">
        <f t="shared" si="812"/>
        <v>FALSE</v>
      </c>
      <c r="BF1853" s="1" t="b">
        <v>0</v>
      </c>
      <c r="BG1853" s="1" t="b">
        <v>0</v>
      </c>
      <c r="BH1853" s="1" t="b">
        <v>0</v>
      </c>
      <c r="BJ1853" s="1" t="str">
        <f t="shared" si="813"/>
        <v>FALSE</v>
      </c>
      <c r="BL1853" t="str">
        <f t="shared" si="814"/>
        <v>FALSE</v>
      </c>
      <c r="BM1853" s="1" t="b">
        <v>0</v>
      </c>
      <c r="BN1853" s="1" t="b">
        <v>0</v>
      </c>
      <c r="BO1853" s="1">
        <f t="shared" si="818"/>
        <v>5</v>
      </c>
      <c r="BP1853" s="1" t="s">
        <v>31</v>
      </c>
      <c r="BQ1853" s="1" cm="1">
        <f t="array" ref="BQ1853">_xlfn.IFS(BP1853="None Known",0, LEN(BP1853)&gt;500, 5,LEN(BP1853)&gt;400, 4, LEN(BP1853)&gt;300, 3, LEN(BP1853)&gt;200, 2, LEN(BP1853)&gt;1, 1)</f>
        <v>0</v>
      </c>
      <c r="BR1853" s="1" t="s">
        <v>6575</v>
      </c>
      <c r="BS1853" s="1">
        <v>1</v>
      </c>
      <c r="BT1853" s="1" t="s">
        <v>11359</v>
      </c>
      <c r="BU1853" s="1">
        <v>2</v>
      </c>
      <c r="BV1853" s="1" t="s">
        <v>2732</v>
      </c>
      <c r="BW1853" s="1" t="s">
        <v>31</v>
      </c>
      <c r="BX1853" s="1" t="s">
        <v>17113</v>
      </c>
      <c r="BY1853" t="str">
        <f>_xlfn.XLOOKUP($B1853,Img_lookup!A:A,Img_lookup!B:B, "Not available")</f>
        <v>5ec402d8-2565-4fde-a6bc-273003e1ca9a</v>
      </c>
      <c r="BZ1853" t="str">
        <f>_xlfn.XLOOKUP($B1853,Img_lookup!A:A,Img_lookup!C:C, "Not available")</f>
        <v>Selaginella tamariscina (P. Beauv.) Spring</v>
      </c>
      <c r="CA1853" t="str">
        <f>_xlfn.XLOOKUP($B1853,Img_lookup!A:A,Img_lookup!D:D, "Not available")</f>
        <v>H. M. Curran</v>
      </c>
      <c r="CB1853" t="str">
        <f>_xlfn.XLOOKUP($B1853,Img_lookup!A:A,Img_lookup!E:E, "https://imgur.com/aT5wafe")</f>
        <v>https://api.openverse.engineering/v1/images/5ec402d8-2565-4fde-a6bc-273003e1ca9a/thumb/</v>
      </c>
    </row>
    <row r="1854" spans="1:80" ht="409.6" x14ac:dyDescent="0.15">
      <c r="A1854" s="1" t="s">
        <v>770</v>
      </c>
      <c r="B1854" s="1" t="s">
        <v>14622</v>
      </c>
      <c r="C1854" s="1" t="s">
        <v>14623</v>
      </c>
      <c r="E1854" s="1" t="s">
        <v>14624</v>
      </c>
      <c r="F1854" s="1" t="s">
        <v>6</v>
      </c>
      <c r="G1854" s="1" t="s">
        <v>6</v>
      </c>
      <c r="H1854" s="11" t="str">
        <f t="shared" si="820"/>
        <v>Perennial</v>
      </c>
      <c r="I1854" s="1" t="s">
        <v>17108</v>
      </c>
      <c r="J1854" s="1">
        <v>0.15000000599999999</v>
      </c>
      <c r="K1854" s="1">
        <v>0.20000000300000001</v>
      </c>
      <c r="L1854" t="str" cm="1">
        <f t="array" ref="L1854">_xlfn.IFS(J1854+K1854="", "Unknown", J1854+K1854&gt;3, "Large", J1854+K1854&gt;0.5, "Medium", J1854+K1854&gt;0, "Small")</f>
        <v>Small</v>
      </c>
      <c r="M1854" s="1">
        <v>4</v>
      </c>
      <c r="N1854" cm="1">
        <f t="array" ref="N1854">IF($M1854="",INDEX($M$2:$M$2176,MATCH(1,INDEX(($A$2:$A$2176=$A1854)*($M$2:$M$2176&lt;&gt;""),0),0)),$M1854)</f>
        <v>4</v>
      </c>
      <c r="O1854" s="2" t="str">
        <f t="shared" si="815"/>
        <v>Hardy to cold</v>
      </c>
      <c r="P1854" s="1" t="s">
        <v>14625</v>
      </c>
      <c r="R1854" t="str">
        <f t="shared" si="819"/>
        <v>Medium</v>
      </c>
      <c r="S1854" s="1" t="s">
        <v>24</v>
      </c>
      <c r="T1854" s="1" t="str">
        <f>LEFT(S1854,FIND("-",S1854)-1)</f>
        <v xml:space="preserve">1 </v>
      </c>
      <c r="U1854" s="1" t="str">
        <f>RIGHT(S1854,FIND("-",S1854)-1)</f>
        <v>12</v>
      </c>
      <c r="V1854" s="1" t="s">
        <v>307</v>
      </c>
      <c r="W1854" s="6" t="str">
        <f>IF(ISNUMBER(SEARCH("-",V1854)),TRIM(LEFT(V1854,FIND("-",V1854)-1)),V1854)</f>
        <v>6</v>
      </c>
      <c r="X1854" t="str">
        <f>IF(W1854="1", "January", IF(W1854="2", "February", IF(W1854="3", "March", IF(W1854="4", "April", IF(W1854="5", "May", IF(W1854="6", "June", IF(W1854="7", "July", IF(W1854="8", "August", IF(W1854="9", "September", IF(W1854="10", "October", IF(W1854="11", "November", IF(W1854="12", "December", "Other"))))))))))))</f>
        <v>June</v>
      </c>
      <c r="Y1854" s="2" t="str">
        <f>IF(ISNUMBER(SEARCH("-",V1854)),TRIM(RIGHT(V1854,LEN(V1854)-SEARCH("-",V1854))),V1854)</f>
        <v>7</v>
      </c>
      <c r="Z1854" s="2" t="str">
        <f>IF(Y1854="1", "January", IF(Y1854="2", "February", IF(Y1854="3", "March", IF(Y1854="4", "April", IF(Y1854="5", "May", IF(Y1854="6", "June", IF(Y1854="7", "July", IF(Y1854="8", "August", IF(Y1854="9", "September", IF(Y1854="10", "October", IF(Y1854="11", "November", IF(Y1854="12", "December", "Other"))))))))))))</f>
        <v>July</v>
      </c>
      <c r="AA1854" s="1" t="s">
        <v>51</v>
      </c>
      <c r="AB1854" s="1" t="str">
        <f>IF(ISNUMBER(SEARCH("-",AA1854)),TRIM(LEFT(AA1854,FIND("-",AA1854)-1)),AA1854)</f>
        <v>7</v>
      </c>
      <c r="AC1854" s="1" t="str">
        <f>IF(AB1854="1", "January", IF(AB1854="2", "February", IF(AB1854="3", "March", IF(AB1854="4", "April", IF(AB1854="5", "May", IF(AB1854="6", "June", IF(AB1854="7", "July", IF(AB1854="8", "August", IF(AB1854="9", "September", IF(AB1854="10", "October", IF(AB1854="11", "November", IF(AB1854="12", "December", "Other"))))))))))))</f>
        <v>July</v>
      </c>
      <c r="AD1854" s="1" t="str">
        <f>IF(ISNUMBER(SEARCH("-",AA1854)),TRIM(RIGHT(AA1854,LEN(AA1854)-SEARCH("-",AA1854))),AA1854)</f>
        <v>8</v>
      </c>
      <c r="AE1854" s="1" t="str">
        <f>IF(AD1854="1", "January", IF(AD1854="2", "February", IF(AD1854="3", "March", IF(AD1854="4", "April", IF(AD1854="5", "May", IF(AD1854="6", "June", IF(AD1854="7", "July", IF(AD1854="8", "August", IF(AD1854="9", "September", IF(AD1854="10", "October", IF(AD1854="11", "November", IF(AD1854="12", "December", "Other"))))))))))))</f>
        <v>August</v>
      </c>
      <c r="AF1854" s="16" t="s">
        <v>24728</v>
      </c>
      <c r="AG1854" s="1" t="str">
        <f t="shared" si="805"/>
        <v xml:space="preserve">Seed </v>
      </c>
      <c r="AH1854" s="2" t="str">
        <f t="shared" si="806"/>
        <v>Surface sow in early spring in a cold frame. It usually germinates in 2 - 6 weeks at 10�c. Prick out the seedlings into individual pots when they are large enough to handle and grow them on in the greenhouse for their first winter. Plant them out into their permanent positions in the summer if they have made sufficient growth, otherwise grow them on for a further year in pots before planting them out[K].
Division of offsets in spring or early summer. Larger divisions can be planted out direct into their permanent positions. We have found it best to pot up the smaller divisions and grow them on in a lightly shaded position in a cold frame, planting them out once they are well established in the summer. Plants can also be divided in September but these divisions should be overwintered in a greenhouse.
Stem cuttings.</v>
      </c>
      <c r="AI1854" s="1" t="s">
        <v>14626</v>
      </c>
      <c r="AJ1854" s="1" t="s">
        <v>53</v>
      </c>
      <c r="AK1854" s="1" t="s">
        <v>17104</v>
      </c>
      <c r="AL1854" s="1" t="str">
        <f t="shared" si="816"/>
        <v>Unscented</v>
      </c>
      <c r="AM1854" s="1" t="b">
        <v>0</v>
      </c>
      <c r="AN1854" s="1" t="b">
        <v>0</v>
      </c>
      <c r="AO1854" s="1" t="b">
        <v>0</v>
      </c>
      <c r="AP1854" s="5" t="s">
        <v>54</v>
      </c>
      <c r="AQ1854" s="5" t="str">
        <f t="shared" si="807"/>
        <v>Light, Medium</v>
      </c>
      <c r="AR1854" s="1" t="s">
        <v>30</v>
      </c>
      <c r="AS1854" s="1" t="str">
        <f t="shared" si="817"/>
        <v>None</v>
      </c>
      <c r="AT1854" s="1" t="str">
        <f t="shared" si="808"/>
        <v>Full</v>
      </c>
      <c r="AU1854" s="1" t="s">
        <v>11</v>
      </c>
      <c r="AV1854" s="1" t="str">
        <f t="shared" si="809"/>
        <v>Dry, Moist</v>
      </c>
      <c r="AW1854" s="1" t="s">
        <v>12</v>
      </c>
      <c r="AX1854" s="1" t="str">
        <f t="shared" si="810"/>
        <v>Acid, Neutral, Alkaline</v>
      </c>
      <c r="AY1854" s="1" t="b">
        <v>0</v>
      </c>
      <c r="AZ1854" s="1" t="b">
        <v>0</v>
      </c>
      <c r="BA1854" s="1" t="b">
        <v>0</v>
      </c>
      <c r="BC1854" t="str">
        <f t="shared" si="811"/>
        <v>FALSE</v>
      </c>
      <c r="BE1854" t="str">
        <f t="shared" si="812"/>
        <v>FALSE</v>
      </c>
      <c r="BF1854" s="1" t="b">
        <v>0</v>
      </c>
      <c r="BG1854" s="1" t="b">
        <v>0</v>
      </c>
      <c r="BH1854" s="1" t="b">
        <v>1</v>
      </c>
      <c r="BI1854" s="1" t="s">
        <v>30</v>
      </c>
      <c r="BJ1854" s="1" t="str">
        <f t="shared" si="813"/>
        <v>FALSE</v>
      </c>
      <c r="BL1854" t="str">
        <f t="shared" si="814"/>
        <v>FALSE</v>
      </c>
      <c r="BM1854" s="1" t="b">
        <v>0</v>
      </c>
      <c r="BN1854" s="1" t="b">
        <v>0</v>
      </c>
      <c r="BO1854" s="1">
        <f t="shared" si="818"/>
        <v>6</v>
      </c>
      <c r="BP1854" s="1" t="s">
        <v>31</v>
      </c>
      <c r="BQ1854" s="1" cm="1">
        <f t="array" ref="BQ1854">_xlfn.IFS(BP1854="None Known",0, LEN(BP1854)&gt;500, 5,LEN(BP1854)&gt;400, 4, LEN(BP1854)&gt;300, 3, LEN(BP1854)&gt;200, 2, LEN(BP1854)&gt;1, 1)</f>
        <v>0</v>
      </c>
      <c r="BR1854" s="1" t="s">
        <v>14627</v>
      </c>
      <c r="BS1854" s="1">
        <v>1</v>
      </c>
      <c r="BT1854" s="1" t="s">
        <v>14628</v>
      </c>
      <c r="BU1854" s="1">
        <v>3</v>
      </c>
      <c r="BV1854" s="1" t="s">
        <v>14629</v>
      </c>
      <c r="BW1854" s="1" t="s">
        <v>31</v>
      </c>
      <c r="BX1854" s="1"/>
      <c r="BY1854" t="str">
        <f>_xlfn.XLOOKUP($B1854,Img_lookup!A:A,Img_lookup!B:B, "Not available")</f>
        <v>ca5702d0-2e24-4d17-8c81-e44bebfed619</v>
      </c>
      <c r="BZ1854" t="str">
        <f>_xlfn.XLOOKUP($B1854,Img_lookup!A:A,Img_lookup!C:C, "Not available")</f>
        <v>joubarbe / jovibarba / sempervivum tectorum</v>
      </c>
      <c r="CA1854" t="str">
        <f>_xlfn.XLOOKUP($B1854,Img_lookup!A:A,Img_lookup!D:D, "Not available")</f>
        <v>OliBac</v>
      </c>
      <c r="CB1854" t="str">
        <f>_xlfn.XLOOKUP($B1854,Img_lookup!A:A,Img_lookup!E:E, "https://imgur.com/aT5wafe")</f>
        <v>https://api.openverse.engineering/v1/images/ca5702d0-2e24-4d17-8c81-e44bebfed619/thumb/</v>
      </c>
    </row>
    <row r="1855" spans="1:80" ht="409.6" x14ac:dyDescent="0.15">
      <c r="A1855" s="1" t="s">
        <v>69</v>
      </c>
      <c r="B1855" s="1" t="s">
        <v>16510</v>
      </c>
      <c r="D1855" s="1" t="s">
        <v>16511</v>
      </c>
      <c r="E1855" s="1" t="s">
        <v>2874</v>
      </c>
      <c r="F1855" s="1" t="s">
        <v>6</v>
      </c>
      <c r="G1855" s="1" t="s">
        <v>6</v>
      </c>
      <c r="H1855" s="11" t="str">
        <f t="shared" si="820"/>
        <v>Perennial</v>
      </c>
      <c r="J1855" s="1">
        <v>2</v>
      </c>
      <c r="L1855" t="str" cm="1">
        <f t="array" ref="L1855">_xlfn.IFS(J1855+K1855="", "Unknown", J1855+K1855&gt;3, "Large", J1855+K1855&gt;0.5, "Medium", J1855+K1855&gt;0, "Small")</f>
        <v>Medium</v>
      </c>
      <c r="M1855" s="1">
        <v>5</v>
      </c>
      <c r="N1855" cm="1">
        <f t="array" ref="N1855">IF($M1855="",INDEX($M$2:$M$2176,MATCH(1,INDEX(($A$2:$A$2176=$A1855)*($M$2:$M$2176&lt;&gt;""),0),0)),$M1855)</f>
        <v>5</v>
      </c>
      <c r="O1855" s="2" t="str">
        <f t="shared" si="815"/>
        <v>Seasonal outdoors</v>
      </c>
      <c r="P1855" s="1" t="s">
        <v>16512</v>
      </c>
      <c r="R1855" t="str">
        <f t="shared" si="819"/>
        <v>Medium</v>
      </c>
      <c r="W1855"/>
      <c r="AF1855" s="16" t="s">
        <v>24729</v>
      </c>
      <c r="AG1855" s="1" t="str">
        <f t="shared" si="805"/>
        <v xml:space="preserve">Seed </v>
      </c>
      <c r="AH1855" s="2" t="str">
        <f t="shared" si="806"/>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I1855" s="1" t="s">
        <v>16513</v>
      </c>
      <c r="AJ1855" s="1" t="s">
        <v>53</v>
      </c>
      <c r="AK1855" s="1" t="s">
        <v>17104</v>
      </c>
      <c r="AL1855" s="1" t="str">
        <f t="shared" si="816"/>
        <v>Unscented</v>
      </c>
      <c r="AM1855" s="1" t="b">
        <v>0</v>
      </c>
      <c r="AN1855" s="1" t="b">
        <v>0</v>
      </c>
      <c r="AO1855" s="1" t="b">
        <v>0</v>
      </c>
      <c r="AP1855" s="5" t="s">
        <v>28</v>
      </c>
      <c r="AQ1855" s="5" t="str">
        <f t="shared" si="807"/>
        <v>Light, Medium, Heavy</v>
      </c>
      <c r="AR1855" s="1" t="s">
        <v>30</v>
      </c>
      <c r="AS1855" s="1" t="str">
        <f t="shared" si="817"/>
        <v>None</v>
      </c>
      <c r="AT1855" s="1" t="str">
        <f t="shared" si="808"/>
        <v>Full</v>
      </c>
      <c r="AU1855" s="1" t="s">
        <v>29</v>
      </c>
      <c r="AV1855" s="1" t="str">
        <f t="shared" si="809"/>
        <v>Moist</v>
      </c>
      <c r="AW1855" s="1" t="s">
        <v>12</v>
      </c>
      <c r="AX1855" s="1" t="str">
        <f t="shared" si="810"/>
        <v>Acid, Neutral, Alkaline</v>
      </c>
      <c r="AY1855" s="1" t="b">
        <v>0</v>
      </c>
      <c r="AZ1855" s="1" t="b">
        <v>0</v>
      </c>
      <c r="BA1855" s="1" t="b">
        <v>0</v>
      </c>
      <c r="BC1855" t="str">
        <f t="shared" si="811"/>
        <v>FALSE</v>
      </c>
      <c r="BE1855" t="str">
        <f t="shared" si="812"/>
        <v>FALSE</v>
      </c>
      <c r="BF1855" s="1" t="b">
        <v>0</v>
      </c>
      <c r="BG1855" s="1" t="b">
        <v>0</v>
      </c>
      <c r="BH1855" s="1" t="b">
        <v>0</v>
      </c>
      <c r="BJ1855" s="1" t="str">
        <f t="shared" si="813"/>
        <v>FALSE</v>
      </c>
      <c r="BL1855" t="str">
        <f t="shared" si="814"/>
        <v>FALSE</v>
      </c>
      <c r="BM1855" s="1" t="b">
        <v>0</v>
      </c>
      <c r="BN1855" s="1" t="b">
        <v>0</v>
      </c>
      <c r="BO1855" s="1">
        <f t="shared" si="818"/>
        <v>5</v>
      </c>
      <c r="BP1855" s="1" t="s">
        <v>31</v>
      </c>
      <c r="BQ1855" s="1" cm="1">
        <f t="array" ref="BQ1855">_xlfn.IFS(BP1855="None Known",0, LEN(BP1855)&gt;500, 5,LEN(BP1855)&gt;400, 4, LEN(BP1855)&gt;300, 3, LEN(BP1855)&gt;200, 2, LEN(BP1855)&gt;1, 1)</f>
        <v>0</v>
      </c>
      <c r="BR1855" s="1" t="s">
        <v>16514</v>
      </c>
      <c r="BS1855" s="1">
        <v>1</v>
      </c>
      <c r="BT1855" s="1" t="s">
        <v>16515</v>
      </c>
      <c r="BU1855" s="1">
        <v>2</v>
      </c>
      <c r="BV1855" s="1" t="s">
        <v>34</v>
      </c>
      <c r="BW1855" s="1" t="s">
        <v>1500</v>
      </c>
      <c r="BX1855" s="1"/>
      <c r="BY1855" t="str">
        <f>_xlfn.XLOOKUP($B1855,Img_lookup!A:A,Img_lookup!B:B, "Not available")</f>
        <v>7d40777a-fcfa-4861-b4f1-ac361f4580f4</v>
      </c>
      <c r="BZ1855" t="str">
        <f>_xlfn.XLOOKUP($B1855,Img_lookup!A:A,Img_lookup!C:C, "Not available")</f>
        <v>Senecio cannabifolius Less.</v>
      </c>
      <c r="CA1855" t="str">
        <f>_xlfn.XLOOKUP($B1855,Img_lookup!A:A,Img_lookup!D:D, "Not available")</f>
        <v>James C. Solomon and V. Barkalov</v>
      </c>
      <c r="CB1855" t="str">
        <f>_xlfn.XLOOKUP($B1855,Img_lookup!A:A,Img_lookup!E:E, "https://imgur.com/aT5wafe")</f>
        <v>https://api.openverse.engineering/v1/images/7d40777a-fcfa-4861-b4f1-ac361f4580f4/thumb/</v>
      </c>
    </row>
    <row r="1856" spans="1:80" ht="409.6" x14ac:dyDescent="0.15">
      <c r="A1856" s="1" t="s">
        <v>69</v>
      </c>
      <c r="B1856" s="1" t="s">
        <v>14566</v>
      </c>
      <c r="E1856" s="1" t="s">
        <v>6029</v>
      </c>
      <c r="F1856" s="1" t="s">
        <v>6</v>
      </c>
      <c r="G1856" s="1" t="s">
        <v>6</v>
      </c>
      <c r="H1856" s="11" t="str">
        <f t="shared" si="820"/>
        <v>Perennial</v>
      </c>
      <c r="J1856" s="1">
        <v>2</v>
      </c>
      <c r="L1856" t="str" cm="1">
        <f t="array" ref="L1856">_xlfn.IFS(J1856+K1856="", "Unknown", J1856+K1856&gt;3, "Large", J1856+K1856&gt;0.5, "Medium", J1856+K1856&gt;0, "Small")</f>
        <v>Medium</v>
      </c>
      <c r="M1856" s="1">
        <v>6</v>
      </c>
      <c r="N1856" cm="1">
        <f t="array" ref="N1856">IF($M1856="",INDEX($M$2:$M$2176,MATCH(1,INDEX(($A$2:$A$2176=$A1856)*($M$2:$M$2176&lt;&gt;""),0),0)),$M1856)</f>
        <v>6</v>
      </c>
      <c r="O1856" s="2" t="str">
        <f t="shared" si="815"/>
        <v>Seasonal outdoors</v>
      </c>
      <c r="P1856" s="1" t="s">
        <v>14567</v>
      </c>
      <c r="R1856" t="str">
        <f t="shared" si="819"/>
        <v>Medium</v>
      </c>
      <c r="T1856" s="1"/>
      <c r="U1856" s="1"/>
      <c r="V1856" s="1" t="s">
        <v>51</v>
      </c>
      <c r="W1856" s="6" t="str">
        <f>IF(ISNUMBER(SEARCH("-",V1856)),TRIM(LEFT(V1856,FIND("-",V1856)-1)),V1856)</f>
        <v>7</v>
      </c>
      <c r="X1856" t="str">
        <f>IF(W1856="1", "January", IF(W1856="2", "February", IF(W1856="3", "March", IF(W1856="4", "April", IF(W1856="5", "May", IF(W1856="6", "June", IF(W1856="7", "July", IF(W1856="8", "August", IF(W1856="9", "September", IF(W1856="10", "October", IF(W1856="11", "November", IF(W1856="12", "December", "Other"))))))))))))</f>
        <v>July</v>
      </c>
      <c r="Y1856" s="2" t="str">
        <f>IF(ISNUMBER(SEARCH("-",V1856)),TRIM(RIGHT(V1856,LEN(V1856)-SEARCH("-",V1856))),V1856)</f>
        <v>8</v>
      </c>
      <c r="Z1856" s="2" t="str">
        <f>IF(Y1856="1", "January", IF(Y1856="2", "February", IF(Y1856="3", "March", IF(Y1856="4", "April", IF(Y1856="5", "May", IF(Y1856="6", "June", IF(Y1856="7", "July", IF(Y1856="8", "August", IF(Y1856="9", "September", IF(Y1856="10", "October", IF(Y1856="11", "November", IF(Y1856="12", "December", "Other"))))))))))))</f>
        <v>August</v>
      </c>
      <c r="AF1856" s="16" t="s">
        <v>24729</v>
      </c>
      <c r="AG1856" s="1" t="str">
        <f t="shared" si="805"/>
        <v xml:space="preserve">Seed </v>
      </c>
      <c r="AH1856" s="2" t="str">
        <f t="shared" si="806"/>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I1856" s="1" t="s">
        <v>14568</v>
      </c>
      <c r="AJ1856" s="1" t="s">
        <v>53</v>
      </c>
      <c r="AK1856" s="1" t="s">
        <v>17104</v>
      </c>
      <c r="AL1856" s="1" t="str">
        <f t="shared" si="816"/>
        <v>Unscented</v>
      </c>
      <c r="AM1856" s="1" t="b">
        <v>0</v>
      </c>
      <c r="AN1856" s="1" t="b">
        <v>0</v>
      </c>
      <c r="AO1856" s="1" t="b">
        <v>0</v>
      </c>
      <c r="AP1856" s="5" t="s">
        <v>28</v>
      </c>
      <c r="AQ1856" s="5" t="str">
        <f t="shared" si="807"/>
        <v>Light, Medium, Heavy</v>
      </c>
      <c r="AR1856" s="1" t="s">
        <v>10</v>
      </c>
      <c r="AS1856" s="1" t="str">
        <f t="shared" si="817"/>
        <v>None, Partial</v>
      </c>
      <c r="AT1856" s="1" t="str">
        <f t="shared" si="808"/>
        <v>Partial, Full</v>
      </c>
      <c r="AU1856" s="1" t="s">
        <v>29</v>
      </c>
      <c r="AV1856" s="1" t="str">
        <f t="shared" si="809"/>
        <v>Moist</v>
      </c>
      <c r="AW1856" s="1" t="s">
        <v>12</v>
      </c>
      <c r="AX1856" s="1" t="str">
        <f t="shared" si="810"/>
        <v>Acid, Neutral, Alkaline</v>
      </c>
      <c r="AY1856" s="1" t="b">
        <v>0</v>
      </c>
      <c r="AZ1856" s="1" t="b">
        <v>0</v>
      </c>
      <c r="BA1856" s="1" t="b">
        <v>0</v>
      </c>
      <c r="BC1856" t="str">
        <f t="shared" si="811"/>
        <v>FALSE</v>
      </c>
      <c r="BE1856" t="str">
        <f t="shared" si="812"/>
        <v>FALSE</v>
      </c>
      <c r="BF1856" s="1" t="b">
        <v>1</v>
      </c>
      <c r="BG1856" s="1" t="b">
        <v>1</v>
      </c>
      <c r="BH1856" s="1" t="b">
        <v>0</v>
      </c>
      <c r="BJ1856" s="1" t="str">
        <f t="shared" si="813"/>
        <v>FALSE</v>
      </c>
      <c r="BL1856" t="str">
        <f t="shared" si="814"/>
        <v>FALSE</v>
      </c>
      <c r="BM1856" s="1" t="b">
        <v>0</v>
      </c>
      <c r="BN1856" s="1" t="b">
        <v>0</v>
      </c>
      <c r="BO1856" s="1">
        <f t="shared" si="818"/>
        <v>3</v>
      </c>
      <c r="BP1856" s="1" t="s">
        <v>31</v>
      </c>
      <c r="BQ1856" s="1" cm="1">
        <f t="array" ref="BQ1856">_xlfn.IFS(BP1856="None Known",0, LEN(BP1856)&gt;500, 5,LEN(BP1856)&gt;400, 4, LEN(BP1856)&gt;300, 3, LEN(BP1856)&gt;200, 2, LEN(BP1856)&gt;1, 1)</f>
        <v>0</v>
      </c>
      <c r="BR1856" s="1" t="s">
        <v>14569</v>
      </c>
      <c r="BS1856" s="1">
        <v>1</v>
      </c>
      <c r="BT1856" s="1" t="s">
        <v>31</v>
      </c>
      <c r="BU1856" s="1">
        <v>0</v>
      </c>
      <c r="BV1856" s="1" t="s">
        <v>14570</v>
      </c>
      <c r="BW1856" s="1" t="s">
        <v>1500</v>
      </c>
      <c r="BX1856" s="1"/>
      <c r="BY1856" t="str">
        <f>_xlfn.XLOOKUP($B1856,Img_lookup!A:A,Img_lookup!B:B, "Not available")</f>
        <v>a3635412-c2a3-463e-b8db-a807ad3e591a</v>
      </c>
      <c r="BZ1856" t="str">
        <f>_xlfn.XLOOKUP($B1856,Img_lookup!A:A,Img_lookup!C:C, "Not available")</f>
        <v>Senecio nemorensis L.</v>
      </c>
      <c r="CA1856" t="str">
        <f>_xlfn.XLOOKUP($B1856,Img_lookup!A:A,Img_lookup!D:D, "Not available")</f>
        <v>M. Brenner</v>
      </c>
      <c r="CB1856" t="str">
        <f>_xlfn.XLOOKUP($B1856,Img_lookup!A:A,Img_lookup!E:E, "https://imgur.com/aT5wafe")</f>
        <v>https://api.openverse.engineering/v1/images/a3635412-c2a3-463e-b8db-a807ad3e591a/thumb/</v>
      </c>
    </row>
    <row r="1857" spans="1:80" ht="409.6" x14ac:dyDescent="0.15">
      <c r="A1857" s="1" t="s">
        <v>69</v>
      </c>
      <c r="B1857" s="1" t="s">
        <v>1495</v>
      </c>
      <c r="E1857" s="1" t="s">
        <v>606</v>
      </c>
      <c r="F1857" s="1" t="s">
        <v>6</v>
      </c>
      <c r="G1857" s="1" t="s">
        <v>6</v>
      </c>
      <c r="H1857" s="11" t="str">
        <f t="shared" si="820"/>
        <v>Perennial</v>
      </c>
      <c r="J1857" s="1">
        <v>1</v>
      </c>
      <c r="L1857" t="str" cm="1">
        <f t="array" ref="L1857">_xlfn.IFS(J1857+K1857="", "Unknown", J1857+K1857&gt;3, "Large", J1857+K1857&gt;0.5, "Medium", J1857+K1857&gt;0, "Small")</f>
        <v>Medium</v>
      </c>
      <c r="N1857" cm="1">
        <f t="array" ref="N1857">IF($M1857="",INDEX($M$2:$M$2176,MATCH(1,INDEX(($A$2:$A$2176=$A1857)*($M$2:$M$2176&lt;&gt;""),0),0)),$M1857)</f>
        <v>7</v>
      </c>
      <c r="O1857" s="2" t="str">
        <f t="shared" si="815"/>
        <v>Seasonal outdoors</v>
      </c>
      <c r="P1857" s="1" t="s">
        <v>1496</v>
      </c>
      <c r="R1857" t="str">
        <f t="shared" si="819"/>
        <v>Medium</v>
      </c>
      <c r="W1857"/>
      <c r="AF1857" s="16" t="s">
        <v>24729</v>
      </c>
      <c r="AG1857" s="1" t="str">
        <f t="shared" si="805"/>
        <v xml:space="preserve">Seed </v>
      </c>
      <c r="AH1857" s="2" t="str">
        <f t="shared" si="806"/>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spring[200].
Root cuttings in early spring[200].</v>
      </c>
      <c r="AI1857" s="1" t="s">
        <v>1497</v>
      </c>
      <c r="AJ1857" s="1" t="s">
        <v>53</v>
      </c>
      <c r="AK1857" s="1" t="s">
        <v>17104</v>
      </c>
      <c r="AL1857" s="1" t="str">
        <f t="shared" si="816"/>
        <v>Unscented</v>
      </c>
      <c r="AM1857" s="1" t="b">
        <v>0</v>
      </c>
      <c r="AN1857" s="1" t="b">
        <v>1</v>
      </c>
      <c r="AO1857" s="1" t="b">
        <v>0</v>
      </c>
      <c r="AP1857" s="5" t="s">
        <v>28</v>
      </c>
      <c r="AQ1857" s="5" t="str">
        <f t="shared" si="807"/>
        <v>Light, Medium, Heavy</v>
      </c>
      <c r="AR1857" s="1" t="s">
        <v>10</v>
      </c>
      <c r="AS1857" s="1" t="str">
        <f t="shared" si="817"/>
        <v>None, Partial</v>
      </c>
      <c r="AT1857" s="1" t="str">
        <f t="shared" si="808"/>
        <v>Partial, Full</v>
      </c>
      <c r="AU1857" s="1" t="s">
        <v>29</v>
      </c>
      <c r="AV1857" s="1" t="str">
        <f t="shared" si="809"/>
        <v>Moist</v>
      </c>
      <c r="AW1857" s="1" t="s">
        <v>12</v>
      </c>
      <c r="AX1857" s="1" t="str">
        <f t="shared" si="810"/>
        <v>Acid, Neutral, Alkaline</v>
      </c>
      <c r="AY1857" s="1" t="b">
        <v>0</v>
      </c>
      <c r="AZ1857" s="1" t="b">
        <v>0</v>
      </c>
      <c r="BA1857" s="1" t="b">
        <v>0</v>
      </c>
      <c r="BB1857" s="1" t="s">
        <v>29</v>
      </c>
      <c r="BC1857" t="str">
        <f t="shared" si="811"/>
        <v>TRUE</v>
      </c>
      <c r="BE1857" t="str">
        <f t="shared" si="812"/>
        <v>FALSE</v>
      </c>
      <c r="BF1857" s="1" t="b">
        <v>0</v>
      </c>
      <c r="BG1857" s="1" t="b">
        <v>0</v>
      </c>
      <c r="BH1857" s="1" t="b">
        <v>0</v>
      </c>
      <c r="BJ1857" s="1" t="str">
        <f t="shared" si="813"/>
        <v>FALSE</v>
      </c>
      <c r="BL1857" t="str">
        <f t="shared" si="814"/>
        <v>FALSE</v>
      </c>
      <c r="BM1857" s="1" t="b">
        <v>0</v>
      </c>
      <c r="BN1857" s="1" t="b">
        <v>0</v>
      </c>
      <c r="BO1857" s="1">
        <f t="shared" si="818"/>
        <v>4</v>
      </c>
      <c r="BP1857" s="1" t="s">
        <v>31</v>
      </c>
      <c r="BQ1857" s="1" cm="1">
        <f t="array" ref="BQ1857">_xlfn.IFS(BP1857="None Known",0, LEN(BP1857)&gt;500, 5,LEN(BP1857)&gt;400, 4, LEN(BP1857)&gt;300, 3, LEN(BP1857)&gt;200, 2, LEN(BP1857)&gt;1, 1)</f>
        <v>0</v>
      </c>
      <c r="BR1857" s="1" t="s">
        <v>1498</v>
      </c>
      <c r="BS1857" s="1">
        <v>1</v>
      </c>
      <c r="BT1857" s="1" t="s">
        <v>1499</v>
      </c>
      <c r="BU1857" s="1">
        <v>1</v>
      </c>
      <c r="BV1857" s="1" t="s">
        <v>34</v>
      </c>
      <c r="BW1857" s="1" t="s">
        <v>1500</v>
      </c>
      <c r="BX1857" s="1"/>
      <c r="BY1857" t="str">
        <f>_xlfn.XLOOKUP($B1857,Img_lookup!A:A,Img_lookup!B:B, "Not available")</f>
        <v>f8b3c668-6cc3-4e22-8c61-637cd8a70919</v>
      </c>
      <c r="BZ1857" t="str">
        <f>_xlfn.XLOOKUP($B1857,Img_lookup!A:A,Img_lookup!C:C, "Not available")</f>
        <v>Senecio nikoensis Miq.</v>
      </c>
      <c r="CA1857" t="str">
        <f>_xlfn.XLOOKUP($B1857,Img_lookup!A:A,Img_lookup!D:D, "Not available")</f>
        <v>T. Yahara; T. Kato; Y. Watano; T. Kubo and et al.</v>
      </c>
      <c r="CB1857" t="str">
        <f>_xlfn.XLOOKUP($B1857,Img_lookup!A:A,Img_lookup!E:E, "https://imgur.com/aT5wafe")</f>
        <v>https://api.openverse.engineering/v1/images/f8b3c668-6cc3-4e22-8c61-637cd8a70919/thumb/</v>
      </c>
    </row>
    <row r="1858" spans="1:80" ht="13" x14ac:dyDescent="0.15">
      <c r="A1858" s="1" t="s">
        <v>69</v>
      </c>
      <c r="B1858" s="1" t="s">
        <v>8874</v>
      </c>
      <c r="C1858" s="1" t="s">
        <v>8875</v>
      </c>
      <c r="E1858" s="1" t="s">
        <v>8876</v>
      </c>
      <c r="F1858" s="1" t="s">
        <v>85</v>
      </c>
      <c r="G1858" s="1" t="s">
        <v>85</v>
      </c>
      <c r="H1858" s="11" t="str">
        <f t="shared" si="820"/>
        <v>Annual</v>
      </c>
      <c r="J1858" s="1">
        <v>0.30000001199999998</v>
      </c>
      <c r="K1858" s="1">
        <v>0.15000000599999999</v>
      </c>
      <c r="L1858" t="str" cm="1">
        <f t="array" ref="L1858">_xlfn.IFS(J1858+K1858="", "Unknown", J1858+K1858&gt;3, "Large", J1858+K1858&gt;0.5, "Medium", J1858+K1858&gt;0, "Small")</f>
        <v>Small</v>
      </c>
      <c r="M1858" s="1">
        <v>6</v>
      </c>
      <c r="N1858" cm="1">
        <f t="array" ref="N1858">IF($M1858="",INDEX($M$2:$M$2176,MATCH(1,INDEX(($A$2:$A$2176=$A1858)*($M$2:$M$2176&lt;&gt;""),0),0)),$M1858)</f>
        <v>6</v>
      </c>
      <c r="O1858" s="2" t="str">
        <f t="shared" si="815"/>
        <v>Seasonal outdoors</v>
      </c>
      <c r="P1858" s="1" t="s">
        <v>8877</v>
      </c>
      <c r="R1858" t="str">
        <f t="shared" si="819"/>
        <v>Medium</v>
      </c>
      <c r="T1858" s="1"/>
      <c r="U1858" s="1"/>
      <c r="V1858" s="1" t="s">
        <v>24</v>
      </c>
      <c r="W1858" s="6" t="str">
        <f>IF(ISNUMBER(SEARCH("-",V1858)),TRIM(LEFT(V1858,FIND("-",V1858)-1)),V1858)</f>
        <v>1</v>
      </c>
      <c r="X1858" t="str">
        <f>IF(W1858="1", "January", IF(W1858="2", "February", IF(W1858="3", "March", IF(W1858="4", "April", IF(W1858="5", "May", IF(W1858="6", "June", IF(W1858="7", "July", IF(W1858="8", "August", IF(W1858="9", "September", IF(W1858="10", "October", IF(W1858="11", "November", IF(W1858="12", "December", "Other"))))))))))))</f>
        <v>January</v>
      </c>
      <c r="Y1858" s="2" t="str">
        <f>IF(ISNUMBER(SEARCH("-",V1858)),TRIM(RIGHT(V1858,LEN(V1858)-SEARCH("-",V1858))),V1858)</f>
        <v>12</v>
      </c>
      <c r="Z1858" s="2" t="str">
        <f>IF(Y1858="1", "January", IF(Y1858="2", "February", IF(Y1858="3", "March", IF(Y1858="4", "April", IF(Y1858="5", "May", IF(Y1858="6", "June", IF(Y1858="7", "July", IF(Y1858="8", "August", IF(Y1858="9", "September", IF(Y1858="10", "October", IF(Y1858="11", "November", IF(Y1858="12", "December", "Other"))))))))))))</f>
        <v>December</v>
      </c>
      <c r="AA1858" s="1" t="s">
        <v>24</v>
      </c>
      <c r="AB1858" s="1" t="str">
        <f>IF(ISNUMBER(SEARCH("-",AA1858)),TRIM(LEFT(AA1858,FIND("-",AA1858)-1)),AA1858)</f>
        <v>1</v>
      </c>
      <c r="AC1858" s="1" t="str">
        <f>IF(AB1858="1", "January", IF(AB1858="2", "February", IF(AB1858="3", "March", IF(AB1858="4", "April", IF(AB1858="5", "May", IF(AB1858="6", "June", IF(AB1858="7", "July", IF(AB1858="8", "August", IF(AB1858="9", "September", IF(AB1858="10", "October", IF(AB1858="11", "November", IF(AB1858="12", "December", "Other"))))))))))))</f>
        <v>January</v>
      </c>
      <c r="AD1858" s="1" t="str">
        <f>IF(ISNUMBER(SEARCH("-",AA1858)),TRIM(RIGHT(AA1858,LEN(AA1858)-SEARCH("-",AA1858))),AA1858)</f>
        <v>12</v>
      </c>
      <c r="AE1858" s="1" t="str">
        <f>IF(AD1858="1", "January", IF(AD1858="2", "February", IF(AD1858="3", "March", IF(AD1858="4", "April", IF(AD1858="5", "May", IF(AD1858="6", "June", IF(AD1858="7", "July", IF(AD1858="8", "August", IF(AD1858="9", "September", IF(AD1858="10", "October", IF(AD1858="11", "November", IF(AD1858="12", "December", "Other"))))))))))))</f>
        <v>December</v>
      </c>
      <c r="AF1858" s="1" t="s">
        <v>25150</v>
      </c>
      <c r="AG1858" s="1" t="str">
        <f t="shared" ref="AG1858:AG1921" si="841">LEFT(AF1858,FIND("-",AF1858)-1)</f>
        <v xml:space="preserve">Seed </v>
      </c>
      <c r="AH1858" s="2" t="str">
        <f t="shared" ref="AH1858:AH1921" si="842">RIGHT(AF1858,LEN(AF1858)-FIND("-",AF1858)-1)</f>
        <v>It doesn't need any encouragement from us.</v>
      </c>
      <c r="AI1858" s="1" t="s">
        <v>8878</v>
      </c>
      <c r="AJ1858" s="1" t="s">
        <v>23806</v>
      </c>
      <c r="AK1858" s="1" t="s">
        <v>17104</v>
      </c>
      <c r="AL1858" s="1" t="str">
        <f t="shared" si="816"/>
        <v>Unscented</v>
      </c>
      <c r="AM1858" s="1" t="b">
        <v>0</v>
      </c>
      <c r="AN1858" s="1" t="b">
        <v>0</v>
      </c>
      <c r="AO1858" s="1" t="b">
        <v>0</v>
      </c>
      <c r="AP1858" s="5" t="s">
        <v>28</v>
      </c>
      <c r="AQ1858" s="5" t="str">
        <f t="shared" ref="AQ1858:AQ1921" si="843">IF(AP1858="L", "Light", IF(AP1858="M", "Medium", IF(AP1858="H", "Heavy", IF(AP1858="LM", "Light, Medium", IF(AP1858="MH", "Medium, Heavy", IF(AP1858="LMH", "Light, Medium, Heavy", ""))))))</f>
        <v>Light, Medium, Heavy</v>
      </c>
      <c r="AR1858" s="1" t="s">
        <v>30</v>
      </c>
      <c r="AS1858" s="1" t="str">
        <f t="shared" si="817"/>
        <v>None</v>
      </c>
      <c r="AT1858" s="1" t="str">
        <f t="shared" ref="AT1858:AT1921" si="844">IF(AR1858="N", "Full", IF(AR1858="S", "Partial", IF(AR1858="F", "None", IF(AR1858="SN", "Partial, Full", IF(AR1858="NP", "None, Partial", IF(AR1858="FSN", "None, Partial, Full", ""))))))</f>
        <v>Full</v>
      </c>
      <c r="AU1858" s="1" t="s">
        <v>11</v>
      </c>
      <c r="AV1858" s="1" t="str">
        <f t="shared" ref="AV1858:AV1921" si="845">IF(AU1858="D", "Dry", IF(AU1858="M", "Moist", IF(AU1858="We", "Wet/Water", IF(AU1858="Wa", "Wet/Water", IF(AU1858="WeWa", "Wet/Water", IF(AU1858="DM", "Dry, Moist", IF(AU1858="DMWe", "Dry, Moist, Wet/Water", IF(AU1858="MWe", "Moist, Wet/Water", IF(AU1858="MWeWa", "Moist, Wet/Water", IF(AU1858="WeM", "Moist, Wet/Water",""))))))))))</f>
        <v>Dry, Moist</v>
      </c>
      <c r="AW1858" s="1" t="s">
        <v>12</v>
      </c>
      <c r="AX1858" s="1" t="str">
        <f t="shared" ref="AX1858:AX1921" si="846">IF(AW1858="A", "Acid", IF(AW1858="N", "Neutral", IF(AW1858="B", "Alkaline", IF(AW1858="AN", "Acid, Neutral", IF(AW1858="NB", "Neutral, Alkaline", IF(AW1858="ANB", "Acid, Neutral, Alkaline", ""))))))</f>
        <v>Acid, Neutral, Alkaline</v>
      </c>
      <c r="AY1858" s="1" t="b">
        <v>0</v>
      </c>
      <c r="AZ1858" s="1" t="b">
        <v>0</v>
      </c>
      <c r="BA1858" s="1" t="b">
        <v>0</v>
      </c>
      <c r="BB1858" s="1" t="s">
        <v>29</v>
      </c>
      <c r="BC1858" t="str">
        <f t="shared" ref="BC1858:BC1921" si="847">IF(BB1858="M", "TRUE", IF(BB1858="W", "TRUE", "FALSE"))</f>
        <v>TRUE</v>
      </c>
      <c r="BE1858" t="str">
        <f t="shared" ref="BE1858:BE1921" si="848">IF(BD1858="Y", "TRUE", "FALSE")</f>
        <v>FALSE</v>
      </c>
      <c r="BF1858" s="1" t="b">
        <v>1</v>
      </c>
      <c r="BG1858" s="1" t="b">
        <v>1</v>
      </c>
      <c r="BH1858" s="1" t="b">
        <v>0</v>
      </c>
      <c r="BI1858" s="1" t="s">
        <v>30</v>
      </c>
      <c r="BJ1858" s="1" t="str">
        <f t="shared" ref="BJ1858:BJ1921" si="849">IF(BI1858="Y", "TRUE", "FALSE")</f>
        <v>FALSE</v>
      </c>
      <c r="BK1858" s="1" t="s">
        <v>77</v>
      </c>
      <c r="BL1858" t="str">
        <f t="shared" ref="BL1858:BL1921" si="850">IF(BK1858="Y", "TRUE", "FALSE")</f>
        <v>TRUE</v>
      </c>
      <c r="BM1858" s="1" t="b">
        <v>0</v>
      </c>
      <c r="BN1858" s="1" t="b">
        <v>1</v>
      </c>
      <c r="BO1858" s="1">
        <f t="shared" si="818"/>
        <v>5</v>
      </c>
      <c r="BP1858" s="1" t="s">
        <v>31</v>
      </c>
      <c r="BQ1858" s="1" cm="1">
        <f t="array" ref="BQ1858">_xlfn.IFS(BP1858="None Known",0, LEN(BP1858)&gt;500, 5,LEN(BP1858)&gt;400, 4, LEN(BP1858)&gt;300, 3, LEN(BP1858)&gt;200, 2, LEN(BP1858)&gt;1, 1)</f>
        <v>0</v>
      </c>
      <c r="BR1858" s="1" t="s">
        <v>8879</v>
      </c>
      <c r="BS1858" s="1">
        <v>1</v>
      </c>
      <c r="BT1858" s="1" t="s">
        <v>8880</v>
      </c>
      <c r="BU1858" s="1">
        <v>2</v>
      </c>
      <c r="BV1858" s="1" t="s">
        <v>8881</v>
      </c>
      <c r="BW1858" s="1" t="s">
        <v>8882</v>
      </c>
      <c r="BX1858" s="1"/>
      <c r="BY1858" t="str">
        <f>_xlfn.XLOOKUP($B1858,Img_lookup!A:A,Img_lookup!B:B, "Not available")</f>
        <v>af9b89ea-4b6b-4c6b-be2c-1980a03ba183</v>
      </c>
      <c r="BZ1858" t="str">
        <f>_xlfn.XLOOKUP($B1858,Img_lookup!A:A,Img_lookup!C:C, "Not available")</f>
        <v>senecio vulgaris</v>
      </c>
      <c r="CA1858" t="str">
        <f>_xlfn.XLOOKUP($B1858,Img_lookup!A:A,Img_lookup!D:D, "Not available")</f>
        <v>M. Martin Vicente</v>
      </c>
      <c r="CB1858" t="str">
        <f>_xlfn.XLOOKUP($B1858,Img_lookup!A:A,Img_lookup!E:E, "https://imgur.com/aT5wafe")</f>
        <v>https://api.openverse.engineering/v1/images/af9b89ea-4b6b-4c6b-be2c-1980a03ba183/thumb/</v>
      </c>
    </row>
    <row r="1859" spans="1:80" ht="409.6" x14ac:dyDescent="0.15">
      <c r="A1859" s="1" t="s">
        <v>193</v>
      </c>
      <c r="B1859" s="1" t="s">
        <v>9419</v>
      </c>
      <c r="C1859" s="1" t="s">
        <v>9420</v>
      </c>
      <c r="E1859" s="1" t="s">
        <v>9421</v>
      </c>
      <c r="F1859" s="1" t="s">
        <v>85</v>
      </c>
      <c r="G1859" s="1" t="s">
        <v>85</v>
      </c>
      <c r="H1859" s="11" t="str">
        <f t="shared" si="820"/>
        <v>Annual</v>
      </c>
      <c r="J1859" s="1">
        <v>1</v>
      </c>
      <c r="L1859" t="str" cm="1">
        <f t="array" ref="L1859">_xlfn.IFS(J1859+K1859="", "Unknown", J1859+K1859&gt;3, "Large", J1859+K1859&gt;0.5, "Medium", J1859+K1859&gt;0, "Small")</f>
        <v>Medium</v>
      </c>
      <c r="N1859" cm="1">
        <f t="array" ref="N1859">IF($M1859="",INDEX($M$2:$M$2176,MATCH(1,INDEX(($A$2:$A$2176=$A1859)*($M$2:$M$2176&lt;&gt;""),0),0)),$M1859)</f>
        <v>8</v>
      </c>
      <c r="O1859" s="2" t="str">
        <f t="shared" ref="O1859:O1922" si="851">IF(N1859="", "Temperate zone", IF(N1859&lt;5, "Hardy to cold", IF(N1859&lt;8, "Seasonal outdoors", IF(N1859&lt;12, "Grown indoors", "all Temperate zone"))))</f>
        <v>Grown indoors</v>
      </c>
      <c r="P1859" s="1" t="s">
        <v>9422</v>
      </c>
      <c r="R1859" t="str">
        <f t="shared" si="819"/>
        <v>Medium</v>
      </c>
      <c r="W1859"/>
      <c r="AF1859" s="16" t="s">
        <v>24730</v>
      </c>
      <c r="AG1859" s="1" t="str">
        <f t="shared" si="841"/>
        <v xml:space="preserve">Seed </v>
      </c>
      <c r="AH1859" s="2" t="str">
        <f t="shared" si="842"/>
        <v>Scarify and then pre-soak the seed for 2 - 3 hours in warm water before sowing it from early spring to early summer in a warm greenhouse[138]. The seed usually germinates in 1 - 12 weeks at 23�c[138]. Prick out the seedlings into individual pots once they are large enough to handle and grow them on in the greenhouse. Do not plant them out until the following spring[138].
Division as growth commences in spring[11].
Cuttings of moderately ripe wood, July in a frame[1].</v>
      </c>
      <c r="AI1859" s="1" t="s">
        <v>9423</v>
      </c>
      <c r="AK1859" s="1" t="s">
        <v>17104</v>
      </c>
      <c r="AL1859" s="1" t="str">
        <f t="shared" ref="AL1859:AL1922" si="852">IF(AM1859=TRUE, "Scented", "Unscented")</f>
        <v>Unscented</v>
      </c>
      <c r="AM1859" s="1" t="b">
        <v>0</v>
      </c>
      <c r="AN1859" s="1" t="b">
        <v>0</v>
      </c>
      <c r="AO1859" s="1" t="b">
        <v>0</v>
      </c>
      <c r="AP1859" s="5" t="s">
        <v>28</v>
      </c>
      <c r="AQ1859" s="5" t="str">
        <f t="shared" si="843"/>
        <v>Light, Medium, Heavy</v>
      </c>
      <c r="AR1859" s="1" t="s">
        <v>10</v>
      </c>
      <c r="AS1859" s="1" t="str">
        <f t="shared" ref="AS1859:AS1913" si="853">IF(AR1859="N", "None", IF(AR1859="S", "Partial", IF(AR1859="F", "Full", IF(AR1859="SN", "None, Partial", IF(AR1859="FS", "Partial, Full", IF(AR1859="FSN", "None, Partial, Full", ""))))))</f>
        <v>None, Partial</v>
      </c>
      <c r="AT1859" s="1" t="str">
        <f t="shared" si="844"/>
        <v>Partial, Full</v>
      </c>
      <c r="AU1859" s="1" t="s">
        <v>29</v>
      </c>
      <c r="AV1859" s="1" t="str">
        <f t="shared" si="845"/>
        <v>Moist</v>
      </c>
      <c r="AW1859" s="1" t="s">
        <v>12</v>
      </c>
      <c r="AX1859" s="1" t="str">
        <f t="shared" si="846"/>
        <v>Acid, Neutral, Alkaline</v>
      </c>
      <c r="AY1859" s="1" t="b">
        <v>0</v>
      </c>
      <c r="AZ1859" s="1" t="b">
        <v>0</v>
      </c>
      <c r="BA1859" s="1" t="b">
        <v>0</v>
      </c>
      <c r="BC1859" t="str">
        <f t="shared" si="847"/>
        <v>FALSE</v>
      </c>
      <c r="BE1859" t="str">
        <f t="shared" si="848"/>
        <v>FALSE</v>
      </c>
      <c r="BF1859" s="1" t="b">
        <v>0</v>
      </c>
      <c r="BG1859" s="1" t="b">
        <v>0</v>
      </c>
      <c r="BH1859" s="1" t="b">
        <v>0</v>
      </c>
      <c r="BJ1859" s="1" t="str">
        <f t="shared" si="849"/>
        <v>FALSE</v>
      </c>
      <c r="BL1859" t="str">
        <f t="shared" si="850"/>
        <v>FALSE</v>
      </c>
      <c r="BM1859" s="1" t="b">
        <v>0</v>
      </c>
      <c r="BN1859" s="1" t="b">
        <v>0</v>
      </c>
      <c r="BO1859" s="1">
        <f t="shared" ref="BO1859:BO1922" si="854">BQ1859+(BS1859*3)+BU1859</f>
        <v>7</v>
      </c>
      <c r="BP1859" s="1" t="s">
        <v>9424</v>
      </c>
      <c r="BQ1859" s="1" cm="1">
        <f t="array" ref="BQ1859">_xlfn.IFS(BP1859="None Known",0, LEN(BP1859)&gt;500, 5,LEN(BP1859)&gt;400, 4, LEN(BP1859)&gt;300, 3, LEN(BP1859)&gt;200, 2, LEN(BP1859)&gt;1, 1)</f>
        <v>1</v>
      </c>
      <c r="BR1859" s="1" t="s">
        <v>9425</v>
      </c>
      <c r="BS1859" s="1">
        <v>1</v>
      </c>
      <c r="BT1859" s="1" t="s">
        <v>9426</v>
      </c>
      <c r="BU1859" s="1">
        <v>3</v>
      </c>
      <c r="BV1859" s="1" t="s">
        <v>9427</v>
      </c>
      <c r="BW1859" s="1" t="s">
        <v>31</v>
      </c>
      <c r="BX1859" s="1"/>
      <c r="BY1859" t="str">
        <f>_xlfn.XLOOKUP($B1859,Img_lookup!A:A,Img_lookup!B:B, "Not available")</f>
        <v>dbf11591-8be5-4a8a-b35b-20c2eced92a8</v>
      </c>
      <c r="BZ1859" t="str">
        <f>_xlfn.XLOOKUP($B1859,Img_lookup!A:A,Img_lookup!C:C, "Not available")</f>
        <v>Leg.-caesalp., SENNA TORA (L.) Roxb._par_Lucile.jpg</v>
      </c>
      <c r="CA1859" t="str">
        <f>_xlfn.XLOOKUP($B1859,Img_lookup!A:A,Img_lookup!D:D, "Not available")</f>
        <v>voyage-madagascar.org</v>
      </c>
      <c r="CB1859" t="str">
        <f>_xlfn.XLOOKUP($B1859,Img_lookup!A:A,Img_lookup!E:E, "https://imgur.com/aT5wafe")</f>
        <v>https://api.openverse.engineering/v1/images/dbf11591-8be5-4a8a-b35b-20c2eced92a8/thumb/</v>
      </c>
    </row>
    <row r="1860" spans="1:80" ht="409.6" x14ac:dyDescent="0.2">
      <c r="A1860" s="1" t="s">
        <v>2556</v>
      </c>
      <c r="B1860" s="1" t="s">
        <v>2557</v>
      </c>
      <c r="C1860" s="1" t="s">
        <v>2558</v>
      </c>
      <c r="D1860" s="1" t="s">
        <v>2559</v>
      </c>
      <c r="E1860" s="1" t="s">
        <v>2560</v>
      </c>
      <c r="F1860" s="1" t="s">
        <v>22</v>
      </c>
      <c r="G1860" s="1" t="s">
        <v>22</v>
      </c>
      <c r="H1860" s="11" t="str">
        <f t="shared" si="820"/>
        <v>Perennial</v>
      </c>
      <c r="I1860" s="1" t="s">
        <v>17108</v>
      </c>
      <c r="J1860" s="1">
        <v>3</v>
      </c>
      <c r="K1860" s="1">
        <v>2</v>
      </c>
      <c r="L1860" t="str" cm="1">
        <f t="array" ref="L1860">_xlfn.IFS(J1860+K1860="", "Unknown", J1860+K1860&gt;3, "Large", J1860+K1860&gt;0.5, "Medium", J1860+K1860&gt;0, "Small")</f>
        <v>Large</v>
      </c>
      <c r="M1860" s="1">
        <v>8</v>
      </c>
      <c r="N1860" cm="1">
        <f t="array" ref="N1860">IF($M1860="",INDEX($M$2:$M$2176,MATCH(1,INDEX(($A$2:$A$2176=$A1860)*($M$2:$M$2176&lt;&gt;""),0),0)),$M1860)</f>
        <v>8</v>
      </c>
      <c r="O1860" s="2" t="str">
        <f t="shared" si="851"/>
        <v>Grown indoors</v>
      </c>
      <c r="P1860" s="1" t="s">
        <v>2561</v>
      </c>
      <c r="Q1860" s="1" t="s">
        <v>17111</v>
      </c>
      <c r="R1860" t="str">
        <f t="shared" ref="R1860:R1923" si="855">IF(Q1860="Fast", "Fast", IF(Q1860="Slow", "Slow", "Medium"))</f>
        <v>Slow</v>
      </c>
      <c r="S1860" s="1" t="s">
        <v>24</v>
      </c>
      <c r="T1860" s="1" t="str">
        <f>LEFT(S1860,FIND("-",S1860)-1)</f>
        <v xml:space="preserve">1 </v>
      </c>
      <c r="U1860" s="1" t="str">
        <f>RIGHT(S1860,FIND("-",S1860)-1)</f>
        <v>12</v>
      </c>
      <c r="W1860"/>
      <c r="AF1860" s="17" t="s">
        <v>2562</v>
      </c>
      <c r="AG1860" s="1" t="str">
        <f t="shared" si="841"/>
        <v xml:space="preserve">Seed </v>
      </c>
      <c r="AH1860" s="2" t="str">
        <f t="shared" si="842"/>
        <v>The seed is best sown in a warm greenhouse as soon as it is ripe. It usually germinates freely. Stored seed is more difficult to germinate, it should be pre-soaked for 24 hours in warm water before sowing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Although the plant forms suckers, these do not usually transplant well and so seed is the only sure method of propagation[200].</v>
      </c>
      <c r="AI1860" s="1" t="s">
        <v>2563</v>
      </c>
      <c r="AK1860" s="1" t="s">
        <v>17104</v>
      </c>
      <c r="AL1860" s="1" t="str">
        <f t="shared" si="852"/>
        <v>Unscented</v>
      </c>
      <c r="AM1860" s="1" t="b">
        <v>0</v>
      </c>
      <c r="AN1860" s="1" t="b">
        <v>0</v>
      </c>
      <c r="AO1860" s="1" t="b">
        <v>0</v>
      </c>
      <c r="AP1860" s="5" t="s">
        <v>28</v>
      </c>
      <c r="AQ1860" s="5" t="str">
        <f t="shared" si="843"/>
        <v>Light, Medium, Heavy</v>
      </c>
      <c r="AR1860" s="1" t="s">
        <v>30</v>
      </c>
      <c r="AS1860" s="1" t="str">
        <f t="shared" si="853"/>
        <v>None</v>
      </c>
      <c r="AT1860" s="1" t="str">
        <f t="shared" si="844"/>
        <v>Full</v>
      </c>
      <c r="AU1860" s="1" t="s">
        <v>29</v>
      </c>
      <c r="AV1860" s="1" t="str">
        <f t="shared" si="845"/>
        <v>Moist</v>
      </c>
      <c r="AW1860" s="1" t="s">
        <v>12</v>
      </c>
      <c r="AX1860" s="1" t="str">
        <f t="shared" si="846"/>
        <v>Acid, Neutral, Alkaline</v>
      </c>
      <c r="AY1860" s="1" t="b">
        <v>0</v>
      </c>
      <c r="AZ1860" s="1" t="b">
        <v>0</v>
      </c>
      <c r="BA1860" s="1" t="b">
        <v>1</v>
      </c>
      <c r="BB1860" s="1" t="s">
        <v>29</v>
      </c>
      <c r="BC1860" t="str">
        <f t="shared" si="847"/>
        <v>TRUE</v>
      </c>
      <c r="BE1860" t="str">
        <f t="shared" si="848"/>
        <v>FALSE</v>
      </c>
      <c r="BF1860" s="1" t="b">
        <v>0</v>
      </c>
      <c r="BG1860" s="1" t="b">
        <v>0</v>
      </c>
      <c r="BH1860" s="1" t="b">
        <v>0</v>
      </c>
      <c r="BJ1860" s="1" t="str">
        <f t="shared" si="849"/>
        <v>FALSE</v>
      </c>
      <c r="BL1860" t="str">
        <f t="shared" si="850"/>
        <v>FALSE</v>
      </c>
      <c r="BM1860" s="1" t="b">
        <v>0</v>
      </c>
      <c r="BN1860" s="1" t="b">
        <v>0</v>
      </c>
      <c r="BO1860" s="1">
        <f t="shared" si="854"/>
        <v>7</v>
      </c>
      <c r="BP1860" s="1" t="s">
        <v>2564</v>
      </c>
      <c r="BQ1860" s="1" cm="1">
        <f t="array" ref="BQ1860">_xlfn.IFS(BP1860="None Known",0, LEN(BP1860)&gt;500, 5,LEN(BP1860)&gt;400, 4, LEN(BP1860)&gt;300, 3, LEN(BP1860)&gt;200, 2, LEN(BP1860)&gt;1, 1)</f>
        <v>1</v>
      </c>
      <c r="BR1860" s="16" t="s">
        <v>25045</v>
      </c>
      <c r="BS1860" s="1">
        <v>1</v>
      </c>
      <c r="BT1860" s="1" t="s">
        <v>2565</v>
      </c>
      <c r="BU1860" s="1">
        <v>3</v>
      </c>
      <c r="BV1860" s="1" t="s">
        <v>1700</v>
      </c>
      <c r="BW1860" s="1" t="s">
        <v>31</v>
      </c>
      <c r="BX1860" s="1"/>
      <c r="BY1860" t="str">
        <f>_xlfn.XLOOKUP($B1860,Img_lookup!A:A,Img_lookup!B:B, "Not available")</f>
        <v>d754f4c5-e05f-4124-9d46-ea30dd4de5b4</v>
      </c>
      <c r="BZ1860" t="str">
        <f>_xlfn.XLOOKUP($B1860,Img_lookup!A:A,Img_lookup!C:C, "Not available")</f>
        <v>Saw palmetto (Serenoa repens) in Manatee Springs State Park.jpg</v>
      </c>
      <c r="CA1860" t="str">
        <f>_xlfn.XLOOKUP($B1860,Img_lookup!A:A,Img_lookup!D:D, "Not available")</f>
        <v>Miguel Vieira from Walnut Creek, CA, USA</v>
      </c>
      <c r="CB1860" t="str">
        <f>_xlfn.XLOOKUP($B1860,Img_lookup!A:A,Img_lookup!E:E, "https://imgur.com/aT5wafe")</f>
        <v>https://api.openverse.engineering/v1/images/d754f4c5-e05f-4124-9d46-ea30dd4de5b4/thumb/</v>
      </c>
    </row>
    <row r="1861" spans="1:80" ht="409.6" x14ac:dyDescent="0.15">
      <c r="A1861" s="1" t="s">
        <v>69</v>
      </c>
      <c r="B1861" s="1" t="s">
        <v>10677</v>
      </c>
      <c r="C1861" s="1" t="s">
        <v>10678</v>
      </c>
      <c r="D1861" s="1" t="s">
        <v>10679</v>
      </c>
      <c r="E1861" s="1" t="s">
        <v>10680</v>
      </c>
      <c r="F1861" s="1" t="s">
        <v>6</v>
      </c>
      <c r="G1861" s="1" t="s">
        <v>6</v>
      </c>
      <c r="H1861" s="11" t="str">
        <f t="shared" si="820"/>
        <v>Perennial</v>
      </c>
      <c r="J1861" s="1">
        <v>1</v>
      </c>
      <c r="L1861" t="str" cm="1">
        <f t="array" ref="L1861">_xlfn.IFS(J1861+K1861="", "Unknown", J1861+K1861&gt;3, "Large", J1861+K1861&gt;0.5, "Medium", J1861+K1861&gt;0, "Small")</f>
        <v>Medium</v>
      </c>
      <c r="M1861" s="1">
        <v>6</v>
      </c>
      <c r="N1861" cm="1">
        <f t="array" ref="N1861">IF($M1861="",INDEX($M$2:$M$2176,MATCH(1,INDEX(($A$2:$A$2176=$A1861)*($M$2:$M$2176&lt;&gt;""),0),0)),$M1861)</f>
        <v>6</v>
      </c>
      <c r="O1861" s="2" t="str">
        <f t="shared" si="851"/>
        <v>Seasonal outdoors</v>
      </c>
      <c r="P1861" s="1" t="s">
        <v>10681</v>
      </c>
      <c r="R1861" t="str">
        <f t="shared" si="855"/>
        <v>Medium</v>
      </c>
      <c r="T1861" s="1"/>
      <c r="U1861" s="1"/>
      <c r="V1861" s="1" t="s">
        <v>108</v>
      </c>
      <c r="W1861" s="6" t="str">
        <f t="shared" ref="W1861:W1867" si="856">IF(ISNUMBER(SEARCH("-",V1861)),TRIM(LEFT(V1861,FIND("-",V1861)-1)),V1861)</f>
        <v>7</v>
      </c>
      <c r="X1861" t="str">
        <f>IF(W1861="1", "January", IF(W1861="2", "February", IF(W1861="3", "March", IF(W1861="4", "April", IF(W1861="5", "May", IF(W1861="6", "June", IF(W1861="7", "July", IF(W1861="8", "August", IF(W1861="9", "September", IF(W1861="10", "October", IF(W1861="11", "November", IF(W1861="12", "December", "Other"))))))))))))</f>
        <v>July</v>
      </c>
      <c r="Y1861" s="2" t="str">
        <f>IF(ISNUMBER(SEARCH("-",V1861)),TRIM(RIGHT(V1861,LEN(V1861)-SEARCH("-",V1861))),V1861)</f>
        <v>9</v>
      </c>
      <c r="Z1861" s="2" t="str">
        <f>IF(Y1861="1", "January", IF(Y1861="2", "February", IF(Y1861="3", "March", IF(Y1861="4", "April", IF(Y1861="5", "May", IF(Y1861="6", "June", IF(Y1861="7", "July", IF(Y1861="8", "August", IF(Y1861="9", "September", IF(Y1861="10", "October", IF(Y1861="11", "November", IF(Y1861="12", "December", "Other"))))))))))))</f>
        <v>September</v>
      </c>
      <c r="AA1861" s="1" t="s">
        <v>427</v>
      </c>
      <c r="AB1861" s="1" t="str">
        <f>IF(ISNUMBER(SEARCH("-",AA1861)),TRIM(LEFT(AA1861,FIND("-",AA1861)-1)),AA1861)</f>
        <v>8</v>
      </c>
      <c r="AC1861" s="1" t="str">
        <f>IF(AB1861="1", "January", IF(AB1861="2", "February", IF(AB1861="3", "March", IF(AB1861="4", "April", IF(AB1861="5", "May", IF(AB1861="6", "June", IF(AB1861="7", "July", IF(AB1861="8", "August", IF(AB1861="9", "September", IF(AB1861="10", "October", IF(AB1861="11", "November", IF(AB1861="12", "December", "Other"))))))))))))</f>
        <v>August</v>
      </c>
      <c r="AD1861" s="1" t="str">
        <f>IF(ISNUMBER(SEARCH("-",AA1861)),TRIM(RIGHT(AA1861,LEN(AA1861)-SEARCH("-",AA1861))),AA1861)</f>
        <v>9</v>
      </c>
      <c r="AE1861" s="1" t="str">
        <f>IF(AD1861="1", "January", IF(AD1861="2", "February", IF(AD1861="3", "March", IF(AD1861="4", "April", IF(AD1861="5", "May", IF(AD1861="6", "June", IF(AD1861="7", "July", IF(AD1861="8", "August", IF(AD1861="9", "September", IF(AD1861="10", "October", IF(AD1861="11", "November", IF(AD1861="12", "December", "Other"))))))))))))</f>
        <v>September</v>
      </c>
      <c r="AF1861" s="16" t="s">
        <v>24731</v>
      </c>
      <c r="AG1861" s="1" t="str">
        <f t="shared" si="841"/>
        <v xml:space="preserve">Seed </v>
      </c>
      <c r="AH1861" s="2" t="str">
        <f t="shared" si="842"/>
        <v>Sow spring in a greenhouse and only just cover the seed. Make sure the compost does not dry out. Prick out the seedlings into individual pots when they are large enough to handle and plant them out in early summer if they have grown sufficiently. Otherwise, grow them on in the greenhouse or cold frame for their first winter and plant them out the following year after the last expected frosts.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61" s="1" t="s">
        <v>10682</v>
      </c>
      <c r="AJ1861" s="1" t="s">
        <v>23832</v>
      </c>
      <c r="AK1861" s="1" t="s">
        <v>17105</v>
      </c>
      <c r="AL1861" s="1" t="str">
        <f t="shared" si="852"/>
        <v>Unscented</v>
      </c>
      <c r="AM1861" s="1" t="b">
        <v>0</v>
      </c>
      <c r="AN1861" s="1" t="b">
        <v>1</v>
      </c>
      <c r="AO1861" s="1" t="b">
        <v>1</v>
      </c>
      <c r="AP1861" s="5" t="s">
        <v>28</v>
      </c>
      <c r="AQ1861" s="5" t="str">
        <f t="shared" si="843"/>
        <v>Light, Medium, Heavy</v>
      </c>
      <c r="AR1861" s="1" t="s">
        <v>10</v>
      </c>
      <c r="AS1861" s="1" t="str">
        <f t="shared" si="853"/>
        <v>None, Partial</v>
      </c>
      <c r="AT1861" s="1" t="str">
        <f t="shared" si="844"/>
        <v>Partial, Full</v>
      </c>
      <c r="AU1861" s="1" t="s">
        <v>29</v>
      </c>
      <c r="AV1861" s="1" t="str">
        <f t="shared" si="845"/>
        <v>Moist</v>
      </c>
      <c r="AW1861" s="1" t="s">
        <v>12</v>
      </c>
      <c r="AX1861" s="1" t="str">
        <f t="shared" si="846"/>
        <v>Acid, Neutral, Alkaline</v>
      </c>
      <c r="AY1861" s="1" t="b">
        <v>0</v>
      </c>
      <c r="AZ1861" s="1" t="b">
        <v>1</v>
      </c>
      <c r="BA1861" s="1" t="b">
        <v>0</v>
      </c>
      <c r="BC1861" t="str">
        <f t="shared" si="847"/>
        <v>FALSE</v>
      </c>
      <c r="BE1861" t="str">
        <f t="shared" si="848"/>
        <v>FALSE</v>
      </c>
      <c r="BF1861" s="1" t="b">
        <v>0</v>
      </c>
      <c r="BG1861" s="1" t="b">
        <v>0</v>
      </c>
      <c r="BH1861" s="1" t="b">
        <v>0</v>
      </c>
      <c r="BJ1861" s="1" t="str">
        <f t="shared" si="849"/>
        <v>FALSE</v>
      </c>
      <c r="BK1861" s="1" t="s">
        <v>30</v>
      </c>
      <c r="BL1861" t="str">
        <f t="shared" si="850"/>
        <v>FALSE</v>
      </c>
      <c r="BM1861" s="1" t="b">
        <v>0</v>
      </c>
      <c r="BN1861" s="1" t="b">
        <v>0</v>
      </c>
      <c r="BO1861" s="1">
        <f t="shared" si="854"/>
        <v>5</v>
      </c>
      <c r="BP1861" s="1" t="s">
        <v>10683</v>
      </c>
      <c r="BQ1861" s="1" cm="1">
        <f t="array" ref="BQ1861">_xlfn.IFS(BP1861="None Known",0, LEN(BP1861)&gt;500, 5,LEN(BP1861)&gt;400, 4, LEN(BP1861)&gt;300, 3, LEN(BP1861)&gt;200, 2, LEN(BP1861)&gt;1, 1)</f>
        <v>1</v>
      </c>
      <c r="BR1861" s="1" t="s">
        <v>10684</v>
      </c>
      <c r="BS1861" s="1">
        <v>1</v>
      </c>
      <c r="BT1861" s="1" t="s">
        <v>10685</v>
      </c>
      <c r="BU1861" s="1">
        <v>1</v>
      </c>
      <c r="BV1861" s="1" t="s">
        <v>1039</v>
      </c>
      <c r="BW1861" s="1" t="s">
        <v>31</v>
      </c>
      <c r="BX1861" s="1"/>
      <c r="BY1861" t="str">
        <f>_xlfn.XLOOKUP($B1861,Img_lookup!A:A,Img_lookup!B:B, "Not available")</f>
        <v>f869281c-cc80-4bfa-bcea-f64899b60af5</v>
      </c>
      <c r="BZ1861" t="str">
        <f>_xlfn.XLOOKUP($B1861,Img_lookup!A:A,Img_lookup!C:C, "Not available")</f>
        <v>F√§rber-Scharte (Serratula tinctoria), Elsenborn, Ostbelgien (3944685187).jpg</v>
      </c>
      <c r="CA1861" t="str">
        <f>_xlfn.XLOOKUP($B1861,Img_lookup!A:A,Img_lookup!D:D, "Not available")</f>
        <v>Frank Vassen from Brussels, Belgium</v>
      </c>
      <c r="CB1861" t="str">
        <f>_xlfn.XLOOKUP($B1861,Img_lookup!A:A,Img_lookup!E:E, "https://imgur.com/aT5wafe")</f>
        <v>https://api.openverse.engineering/v1/images/f869281c-cc80-4bfa-bcea-f64899b60af5/thumb/</v>
      </c>
    </row>
    <row r="1862" spans="1:80" ht="409.6" x14ac:dyDescent="0.15">
      <c r="A1862" s="1" t="s">
        <v>11573</v>
      </c>
      <c r="B1862" s="1" t="s">
        <v>11574</v>
      </c>
      <c r="C1862" s="1" t="s">
        <v>11575</v>
      </c>
      <c r="D1862" s="1" t="s">
        <v>11576</v>
      </c>
      <c r="E1862" s="1" t="s">
        <v>11577</v>
      </c>
      <c r="F1862" s="1" t="s">
        <v>85</v>
      </c>
      <c r="G1862" s="1" t="s">
        <v>85</v>
      </c>
      <c r="H1862" s="11" t="str">
        <f t="shared" ref="H1862:H1925" si="857">IF(ISNUMBER(SEARCH("/",$F1862)),$F1862,IF(ISNUMBER(SEARCH("Annual",$F1862)),"Annual","Perennial"))</f>
        <v>Annual</v>
      </c>
      <c r="J1862" s="1">
        <v>1</v>
      </c>
      <c r="K1862" s="1">
        <v>0.5</v>
      </c>
      <c r="L1862" t="str" cm="1">
        <f t="array" ref="L1862">_xlfn.IFS(J1862+K1862="", "Unknown", J1862+K1862&gt;3, "Large", J1862+K1862&gt;0.5, "Medium", J1862+K1862&gt;0, "Small")</f>
        <v>Medium</v>
      </c>
      <c r="M1862" s="1">
        <v>10</v>
      </c>
      <c r="N1862" cm="1">
        <f t="array" ref="N1862">IF($M1862="",INDEX($M$2:$M$2176,MATCH(1,INDEX(($A$2:$A$2176=$A1862)*($M$2:$M$2176&lt;&gt;""),0),0)),$M1862)</f>
        <v>10</v>
      </c>
      <c r="O1862" s="2" t="str">
        <f t="shared" si="851"/>
        <v>Grown indoors</v>
      </c>
      <c r="P1862" s="1" t="s">
        <v>306</v>
      </c>
      <c r="R1862" t="str">
        <f t="shared" si="855"/>
        <v>Medium</v>
      </c>
      <c r="T1862" s="1"/>
      <c r="U1862" s="1"/>
      <c r="V1862" s="1">
        <v>7</v>
      </c>
      <c r="W1862" s="6">
        <f t="shared" si="856"/>
        <v>7</v>
      </c>
      <c r="X1862" t="str">
        <f>IF(W1862=1, "January", IF(W1862=2, "February", IF(W1862=3, "March", IF(W1862=4, "April", IF(W1862=5, "May", IF(W1862=6, "June", IF(W1862=7, "July", IF(W1862=8, "August", IF(W1862=9, "September", IF(W1862=10, "October", IF(W1862=11, "November", IF(W1862=12, "December", "Other"))))))))))))</f>
        <v>July</v>
      </c>
      <c r="AF1862" s="1" t="s">
        <v>24732</v>
      </c>
      <c r="AG1862" s="1" t="str">
        <f t="shared" si="841"/>
        <v xml:space="preserve">Seed </v>
      </c>
      <c r="AH1862" s="2" t="str">
        <f t="shared" si="842"/>
        <v>Sow early spring in a greenhouse. Prick out the seedlings into individual pots when they are large enough to handle and plant them out after the last expected frosts. Give them the protection of a cloche until they are growing away well[K]. In warm temperate zones, where frosts are very rare and light, or non-existent, the seed can be sown in situ in the spring or the autumn[238].</v>
      </c>
      <c r="AI1862" s="1" t="s">
        <v>11578</v>
      </c>
      <c r="AK1862" s="1" t="s">
        <v>17104</v>
      </c>
      <c r="AL1862" s="1" t="str">
        <f t="shared" si="852"/>
        <v>Unscented</v>
      </c>
      <c r="AM1862" s="1" t="b">
        <v>0</v>
      </c>
      <c r="AN1862" s="1" t="b">
        <v>0</v>
      </c>
      <c r="AO1862" s="1" t="b">
        <v>0</v>
      </c>
      <c r="AP1862" s="5" t="s">
        <v>28</v>
      </c>
      <c r="AQ1862" s="5" t="str">
        <f t="shared" si="843"/>
        <v>Light, Medium, Heavy</v>
      </c>
      <c r="AR1862" s="1" t="s">
        <v>30</v>
      </c>
      <c r="AS1862" s="1" t="str">
        <f t="shared" si="853"/>
        <v>None</v>
      </c>
      <c r="AT1862" s="1" t="str">
        <f t="shared" si="844"/>
        <v>Full</v>
      </c>
      <c r="AU1862" s="1" t="s">
        <v>29</v>
      </c>
      <c r="AV1862" s="1" t="str">
        <f t="shared" si="845"/>
        <v>Moist</v>
      </c>
      <c r="AW1862" s="1" t="s">
        <v>12</v>
      </c>
      <c r="AX1862" s="1" t="str">
        <f t="shared" si="846"/>
        <v>Acid, Neutral, Alkaline</v>
      </c>
      <c r="AY1862" s="1" t="b">
        <v>0</v>
      </c>
      <c r="AZ1862" s="1" t="b">
        <v>0</v>
      </c>
      <c r="BA1862" s="1" t="b">
        <v>0</v>
      </c>
      <c r="BC1862" t="str">
        <f t="shared" si="847"/>
        <v>FALSE</v>
      </c>
      <c r="BE1862" t="str">
        <f t="shared" si="848"/>
        <v>FALSE</v>
      </c>
      <c r="BF1862" s="1" t="b">
        <v>0</v>
      </c>
      <c r="BG1862" s="1" t="b">
        <v>0</v>
      </c>
      <c r="BH1862" s="1" t="b">
        <v>0</v>
      </c>
      <c r="BI1862" s="1" t="s">
        <v>77</v>
      </c>
      <c r="BJ1862" s="1" t="str">
        <f t="shared" si="849"/>
        <v>TRUE</v>
      </c>
      <c r="BL1862" t="str">
        <f t="shared" si="850"/>
        <v>FALSE</v>
      </c>
      <c r="BM1862" s="1" t="b">
        <v>0</v>
      </c>
      <c r="BN1862" s="1" t="b">
        <v>0</v>
      </c>
      <c r="BO1862" s="1">
        <f t="shared" si="854"/>
        <v>13</v>
      </c>
      <c r="BP1862" s="1" t="s">
        <v>11579</v>
      </c>
      <c r="BQ1862" s="1" cm="1">
        <f t="array" ref="BQ1862">_xlfn.IFS(BP1862="None Known",0, LEN(BP1862)&gt;500, 5,LEN(BP1862)&gt;400, 4, LEN(BP1862)&gt;300, 3, LEN(BP1862)&gt;200, 2, LEN(BP1862)&gt;1, 1)</f>
        <v>4</v>
      </c>
      <c r="BR1862" s="16" t="s">
        <v>25356</v>
      </c>
      <c r="BS1862" s="1">
        <v>2</v>
      </c>
      <c r="BT1862" s="1" t="s">
        <v>11580</v>
      </c>
      <c r="BU1862" s="1">
        <v>3</v>
      </c>
      <c r="BV1862" s="1" t="s">
        <v>11581</v>
      </c>
      <c r="BW1862" s="1" t="s">
        <v>31</v>
      </c>
      <c r="BX1862" s="1"/>
      <c r="BY1862" t="str">
        <f>_xlfn.XLOOKUP($B1862,Img_lookup!A:A,Img_lookup!B:B, "Not available")</f>
        <v>3a78f9db-bdc8-41d8-9d03-302add78f8c5</v>
      </c>
      <c r="BZ1862" t="str">
        <f>_xlfn.XLOOKUP($B1862,Img_lookup!A:A,Img_lookup!C:C, "Not available")</f>
        <v>Sesamum indicum, source of sesame oil and seeds.</v>
      </c>
      <c r="CA1862" t="str">
        <f>_xlfn.XLOOKUP($B1862,Img_lookup!A:A,Img_lookup!D:D, "Not available")</f>
        <v>Dick Culbert</v>
      </c>
      <c r="CB1862" t="str">
        <f>_xlfn.XLOOKUP($B1862,Img_lookup!A:A,Img_lookup!E:E, "https://imgur.com/aT5wafe")</f>
        <v>https://api.openverse.engineering/v1/images/3a78f9db-bdc8-41d8-9d03-302add78f8c5/thumb/</v>
      </c>
    </row>
    <row r="1863" spans="1:80" ht="13" x14ac:dyDescent="0.15">
      <c r="A1863" s="1" t="s">
        <v>316</v>
      </c>
      <c r="B1863" s="1" t="s">
        <v>16685</v>
      </c>
      <c r="E1863" s="1" t="s">
        <v>16686</v>
      </c>
      <c r="F1863" s="1" t="s">
        <v>17125</v>
      </c>
      <c r="G1863" s="1" t="s">
        <v>368</v>
      </c>
      <c r="H1863" s="11" t="str">
        <f t="shared" si="857"/>
        <v>Biennial/Perennial</v>
      </c>
      <c r="J1863" s="1">
        <v>0.60000002399999997</v>
      </c>
      <c r="L1863" t="str" cm="1">
        <f t="array" ref="L1863">_xlfn.IFS(J1863+K1863="", "Unknown", J1863+K1863&gt;3, "Large", J1863+K1863&gt;0.5, "Medium", J1863+K1863&gt;0, "Small")</f>
        <v>Medium</v>
      </c>
      <c r="M1863" s="1">
        <v>4</v>
      </c>
      <c r="N1863" cm="1">
        <f t="array" ref="N1863">IF($M1863="",INDEX($M$2:$M$2176,MATCH(1,INDEX(($A$2:$A$2176=$A1863)*($M$2:$M$2176&lt;&gt;""),0),0)),$M1863)</f>
        <v>4</v>
      </c>
      <c r="O1863" s="2" t="str">
        <f t="shared" si="851"/>
        <v>Hardy to cold</v>
      </c>
      <c r="P1863" s="1" t="s">
        <v>16687</v>
      </c>
      <c r="R1863" t="str">
        <f t="shared" si="855"/>
        <v>Medium</v>
      </c>
      <c r="T1863" s="1"/>
      <c r="U1863" s="1"/>
      <c r="V1863" s="1" t="s">
        <v>51</v>
      </c>
      <c r="W1863" s="6" t="str">
        <f t="shared" si="856"/>
        <v>7</v>
      </c>
      <c r="X1863" t="str">
        <f>IF(W1863="1", "January", IF(W1863="2", "February", IF(W1863="3", "March", IF(W1863="4", "April", IF(W1863="5", "May", IF(W1863="6", "June", IF(W1863="7", "July", IF(W1863="8", "August", IF(W1863="9", "September", IF(W1863="10", "October", IF(W1863="11", "November", IF(W1863="12", "December", "Other"))))))))))))</f>
        <v>July</v>
      </c>
      <c r="Y1863" s="2" t="str">
        <f>IF(ISNUMBER(SEARCH("-",V1863)),TRIM(RIGHT(V1863,LEN(V1863)-SEARCH("-",V1863))),V1863)</f>
        <v>8</v>
      </c>
      <c r="Z1863" s="2" t="str">
        <f>IF(Y1863="1", "January", IF(Y1863="2", "February", IF(Y1863="3", "March", IF(Y1863="4", "April", IF(Y1863="5", "May", IF(Y1863="6", "June", IF(Y1863="7", "July", IF(Y1863="8", "August", IF(Y1863="9", "September", IF(Y1863="10", "October", IF(Y1863="11", "November", IF(Y1863="12", "December", "Other"))))))))))))</f>
        <v>August</v>
      </c>
      <c r="AA1863" s="1" t="s">
        <v>427</v>
      </c>
      <c r="AB1863" s="1" t="str">
        <f>IF(ISNUMBER(SEARCH("-",AA1863)),TRIM(LEFT(AA1863,FIND("-",AA1863)-1)),AA1863)</f>
        <v>8</v>
      </c>
      <c r="AC1863" s="1" t="str">
        <f>IF(AB1863="1", "January", IF(AB1863="2", "February", IF(AB1863="3", "March", IF(AB1863="4", "April", IF(AB1863="5", "May", IF(AB1863="6", "June", IF(AB1863="7", "July", IF(AB1863="8", "August", IF(AB1863="9", "September", IF(AB1863="10", "October", IF(AB1863="11", "November", IF(AB1863="12", "December", "Other"))))))))))))</f>
        <v>August</v>
      </c>
      <c r="AD1863" s="1" t="str">
        <f>IF(ISNUMBER(SEARCH("-",AA1863)),TRIM(RIGHT(AA1863,LEN(AA1863)-SEARCH("-",AA1863))),AA1863)</f>
        <v>9</v>
      </c>
      <c r="AE1863" s="1" t="str">
        <f>IF(AD1863="1", "January", IF(AD1863="2", "February", IF(AD1863="3", "March", IF(AD1863="4", "April", IF(AD1863="5", "May", IF(AD1863="6", "June", IF(AD1863="7", "July", IF(AD1863="8", "August", IF(AD1863="9", "September", IF(AD1863="10", "October", IF(AD1863="11", "November", IF(AD1863="12", "December", "Other"))))))))))))</f>
        <v>September</v>
      </c>
      <c r="AF1863" s="1" t="s">
        <v>24553</v>
      </c>
      <c r="AG1863" s="1" t="str">
        <f t="shared" si="841"/>
        <v xml:space="preserve">Seed </v>
      </c>
      <c r="AH1863" s="2" t="str">
        <f t="shared" si="842"/>
        <v>Sow spring in a cold frame. When they are large enough to handle, prick the seedlings out into individual pots and plant them out in the summer.</v>
      </c>
      <c r="AI1863" s="1" t="s">
        <v>16688</v>
      </c>
      <c r="AJ1863" s="1" t="s">
        <v>53</v>
      </c>
      <c r="AK1863" s="1" t="s">
        <v>17104</v>
      </c>
      <c r="AL1863" s="1" t="str">
        <f t="shared" si="852"/>
        <v>Unscented</v>
      </c>
      <c r="AM1863" s="1" t="b">
        <v>0</v>
      </c>
      <c r="AN1863" s="1" t="b">
        <v>0</v>
      </c>
      <c r="AO1863" s="1" t="b">
        <v>0</v>
      </c>
      <c r="AP1863" s="5" t="s">
        <v>28</v>
      </c>
      <c r="AQ1863" s="5" t="str">
        <f t="shared" si="843"/>
        <v>Light, Medium, Heavy</v>
      </c>
      <c r="AR1863" s="1" t="s">
        <v>30</v>
      </c>
      <c r="AS1863" s="1" t="str">
        <f t="shared" si="853"/>
        <v>None</v>
      </c>
      <c r="AT1863" s="1" t="str">
        <f t="shared" si="844"/>
        <v>Full</v>
      </c>
      <c r="AU1863" s="1" t="s">
        <v>11</v>
      </c>
      <c r="AV1863" s="1" t="str">
        <f t="shared" si="845"/>
        <v>Dry, Moist</v>
      </c>
      <c r="AW1863" s="1" t="s">
        <v>12</v>
      </c>
      <c r="AX1863" s="1" t="str">
        <f t="shared" si="846"/>
        <v>Acid, Neutral, Alkaline</v>
      </c>
      <c r="AY1863" s="1" t="b">
        <v>0</v>
      </c>
      <c r="AZ1863" s="1" t="b">
        <v>1</v>
      </c>
      <c r="BA1863" s="1" t="b">
        <v>0</v>
      </c>
      <c r="BC1863" t="str">
        <f t="shared" si="847"/>
        <v>FALSE</v>
      </c>
      <c r="BE1863" t="str">
        <f t="shared" si="848"/>
        <v>FALSE</v>
      </c>
      <c r="BF1863" s="1" t="b">
        <v>0</v>
      </c>
      <c r="BG1863" s="1" t="b">
        <v>0</v>
      </c>
      <c r="BH1863" s="1" t="b">
        <v>0</v>
      </c>
      <c r="BI1863" s="1" t="s">
        <v>30</v>
      </c>
      <c r="BJ1863" s="1" t="str">
        <f t="shared" si="849"/>
        <v>FALSE</v>
      </c>
      <c r="BK1863" s="1" t="s">
        <v>77</v>
      </c>
      <c r="BL1863" t="str">
        <f t="shared" si="850"/>
        <v>TRUE</v>
      </c>
      <c r="BM1863" s="1" t="b">
        <v>0</v>
      </c>
      <c r="BN1863" s="1" t="b">
        <v>0</v>
      </c>
      <c r="BO1863" s="1">
        <f t="shared" si="854"/>
        <v>4</v>
      </c>
      <c r="BP1863" s="1" t="s">
        <v>31</v>
      </c>
      <c r="BQ1863" s="1" cm="1">
        <f t="array" ref="BQ1863">_xlfn.IFS(BP1863="None Known",0, LEN(BP1863)&gt;500, 5,LEN(BP1863)&gt;400, 4, LEN(BP1863)&gt;300, 3, LEN(BP1863)&gt;200, 2, LEN(BP1863)&gt;1, 1)</f>
        <v>0</v>
      </c>
      <c r="BR1863" s="1" t="s">
        <v>16689</v>
      </c>
      <c r="BS1863" s="1">
        <v>1</v>
      </c>
      <c r="BT1863" s="1" t="s">
        <v>16690</v>
      </c>
      <c r="BU1863" s="1">
        <v>1</v>
      </c>
      <c r="BV1863" s="1" t="s">
        <v>34</v>
      </c>
      <c r="BW1863" s="1" t="s">
        <v>31</v>
      </c>
      <c r="BX1863" s="1"/>
      <c r="BY1863" t="str">
        <f>_xlfn.XLOOKUP($B1863,Img_lookup!A:A,Img_lookup!B:B, "Not available")</f>
        <v>12ca4ee1-407a-4433-8f51-0d887f9f20e3</v>
      </c>
      <c r="BZ1863" t="str">
        <f>_xlfn.XLOOKUP($B1863,Img_lookup!A:A,Img_lookup!C:C, "Not available")</f>
        <v>Seseli libanotis/ Hjorterot</v>
      </c>
      <c r="CA1863" t="str">
        <f>_xlfn.XLOOKUP($B1863,Img_lookup!A:A,Img_lookup!D:D, "Not available")</f>
        <v>Helene Lind Jensen</v>
      </c>
      <c r="CB1863" t="str">
        <f>_xlfn.XLOOKUP($B1863,Img_lookup!A:A,Img_lookup!E:E, "https://imgur.com/aT5wafe")</f>
        <v>https://api.openverse.engineering/v1/images/12ca4ee1-407a-4433-8f51-0d887f9f20e3/thumb/</v>
      </c>
    </row>
    <row r="1864" spans="1:80" ht="409.6" x14ac:dyDescent="0.15">
      <c r="A1864" s="1" t="s">
        <v>394</v>
      </c>
      <c r="B1864" s="1" t="s">
        <v>5418</v>
      </c>
      <c r="C1864" s="1" t="s">
        <v>5419</v>
      </c>
      <c r="E1864" s="1" t="s">
        <v>5420</v>
      </c>
      <c r="F1864" s="1" t="s">
        <v>85</v>
      </c>
      <c r="G1864" s="1" t="s">
        <v>85</v>
      </c>
      <c r="H1864" s="11" t="str">
        <f t="shared" si="857"/>
        <v>Annual</v>
      </c>
      <c r="J1864" s="1">
        <v>0.44999998800000002</v>
      </c>
      <c r="K1864" s="1">
        <v>0.10000000100000001</v>
      </c>
      <c r="L1864" t="str" cm="1">
        <f t="array" ref="L1864">_xlfn.IFS(J1864+K1864="", "Unknown", J1864+K1864&gt;3, "Large", J1864+K1864&gt;0.5, "Medium", J1864+K1864&gt;0, "Small")</f>
        <v>Medium</v>
      </c>
      <c r="M1864" s="1">
        <v>6</v>
      </c>
      <c r="N1864" cm="1">
        <f t="array" ref="N1864">IF($M1864="",INDEX($M$2:$M$2176,MATCH(1,INDEX(($A$2:$A$2176=$A1864)*($M$2:$M$2176&lt;&gt;""),0),0)),$M1864)</f>
        <v>6</v>
      </c>
      <c r="O1864" s="2" t="str">
        <f t="shared" si="851"/>
        <v>Seasonal outdoors</v>
      </c>
      <c r="P1864" s="1" t="s">
        <v>306</v>
      </c>
      <c r="R1864" t="str">
        <f t="shared" si="855"/>
        <v>Medium</v>
      </c>
      <c r="T1864" s="1"/>
      <c r="U1864" s="1"/>
      <c r="V1864" s="1" t="s">
        <v>135</v>
      </c>
      <c r="W1864" s="6" t="str">
        <f t="shared" si="856"/>
        <v>8</v>
      </c>
      <c r="X1864" t="str">
        <f>IF(W1864="1", "January", IF(W1864="2", "February", IF(W1864="3", "March", IF(W1864="4", "April", IF(W1864="5", "May", IF(W1864="6", "June", IF(W1864="7", "July", IF(W1864="8", "August", IF(W1864="9", "September", IF(W1864="10", "October", IF(W1864="11", "November", IF(W1864="12", "December", "Other"))))))))))))</f>
        <v>August</v>
      </c>
      <c r="Y1864" s="2" t="str">
        <f>IF(ISNUMBER(SEARCH("-",V1864)),TRIM(RIGHT(V1864,LEN(V1864)-SEARCH("-",V1864))),V1864)</f>
        <v>10</v>
      </c>
      <c r="Z1864" s="2" t="str">
        <f>IF(Y1864="1", "January", IF(Y1864="2", "February", IF(Y1864="3", "March", IF(Y1864="4", "April", IF(Y1864="5", "May", IF(Y1864="6", "June", IF(Y1864="7", "July", IF(Y1864="8", "August", IF(Y1864="9", "September", IF(Y1864="10", "October", IF(Y1864="11", "November", IF(Y1864="12", "December", "Other"))))))))))))</f>
        <v>October</v>
      </c>
      <c r="AA1864" s="1" t="s">
        <v>109</v>
      </c>
      <c r="AB1864" s="1" t="str">
        <f>IF(ISNUMBER(SEARCH("-",AA1864)),TRIM(LEFT(AA1864,FIND("-",AA1864)-1)),AA1864)</f>
        <v>9</v>
      </c>
      <c r="AC1864" s="1" t="str">
        <f>IF(AB1864="1", "January", IF(AB1864="2", "February", IF(AB1864="3", "March", IF(AB1864="4", "April", IF(AB1864="5", "May", IF(AB1864="6", "June", IF(AB1864="7", "July", IF(AB1864="8", "August", IF(AB1864="9", "September", IF(AB1864="10", "October", IF(AB1864="11", "November", IF(AB1864="12", "December", "Other"))))))))))))</f>
        <v>September</v>
      </c>
      <c r="AD1864" s="1" t="str">
        <f>IF(ISNUMBER(SEARCH("-",AA1864)),TRIM(RIGHT(AA1864,LEN(AA1864)-SEARCH("-",AA1864))),AA1864)</f>
        <v>10</v>
      </c>
      <c r="AE1864" s="1" t="str">
        <f>IF(AD1864="1", "January", IF(AD1864="2", "February", IF(AD1864="3", "March", IF(AD1864="4", "April", IF(AD1864="5", "May", IF(AD1864="6", "June", IF(AD1864="7", "July", IF(AD1864="8", "August", IF(AD1864="9", "September", IF(AD1864="10", "October", IF(AD1864="11", "November", IF(AD1864="12", "December", "Other"))))))))))))</f>
        <v>October</v>
      </c>
      <c r="AF1864" s="16" t="s">
        <v>24733</v>
      </c>
      <c r="AG1864" s="1" t="str">
        <f t="shared" si="841"/>
        <v xml:space="preserve">Seed </v>
      </c>
      <c r="AH1864" s="2" t="str">
        <f t="shared" si="842"/>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I1864" s="1" t="s">
        <v>5421</v>
      </c>
      <c r="AJ1864" s="1" t="s">
        <v>1</v>
      </c>
      <c r="AK1864" s="1" t="s">
        <v>17104</v>
      </c>
      <c r="AL1864" s="1" t="str">
        <f t="shared" si="852"/>
        <v>Unscented</v>
      </c>
      <c r="AM1864" s="1" t="b">
        <v>0</v>
      </c>
      <c r="AN1864" s="1" t="b">
        <v>0</v>
      </c>
      <c r="AO1864" s="1" t="b">
        <v>0</v>
      </c>
      <c r="AP1864" s="5" t="s">
        <v>28</v>
      </c>
      <c r="AQ1864" s="5" t="str">
        <f t="shared" si="843"/>
        <v>Light, Medium, Heavy</v>
      </c>
      <c r="AR1864" s="1" t="s">
        <v>30</v>
      </c>
      <c r="AS1864" s="1" t="str">
        <f t="shared" si="853"/>
        <v>None</v>
      </c>
      <c r="AT1864" s="1" t="str">
        <f t="shared" si="844"/>
        <v>Full</v>
      </c>
      <c r="AU1864" s="1" t="s">
        <v>29</v>
      </c>
      <c r="AV1864" s="1" t="str">
        <f t="shared" si="845"/>
        <v>Moist</v>
      </c>
      <c r="AW1864" s="1" t="s">
        <v>12</v>
      </c>
      <c r="AX1864" s="1" t="str">
        <f t="shared" si="846"/>
        <v>Acid, Neutral, Alkaline</v>
      </c>
      <c r="AY1864" s="1" t="b">
        <v>0</v>
      </c>
      <c r="AZ1864" s="1" t="b">
        <v>0</v>
      </c>
      <c r="BA1864" s="1" t="b">
        <v>0</v>
      </c>
      <c r="BC1864" t="str">
        <f t="shared" si="847"/>
        <v>FALSE</v>
      </c>
      <c r="BE1864" t="str">
        <f t="shared" si="848"/>
        <v>FALSE</v>
      </c>
      <c r="BF1864" s="1" t="b">
        <v>0</v>
      </c>
      <c r="BG1864" s="1" t="b">
        <v>0</v>
      </c>
      <c r="BH1864" s="1" t="b">
        <v>1</v>
      </c>
      <c r="BJ1864" s="1" t="str">
        <f t="shared" si="849"/>
        <v>FALSE</v>
      </c>
      <c r="BL1864" t="str">
        <f t="shared" si="850"/>
        <v>FALSE</v>
      </c>
      <c r="BM1864" s="1" t="b">
        <v>0</v>
      </c>
      <c r="BN1864" s="1" t="b">
        <v>0</v>
      </c>
      <c r="BO1864" s="1">
        <f t="shared" si="854"/>
        <v>11</v>
      </c>
      <c r="BP1864" s="1" t="s">
        <v>31</v>
      </c>
      <c r="BQ1864" s="1" cm="1">
        <f t="array" ref="BQ1864">_xlfn.IFS(BP1864="None Known",0, LEN(BP1864)&gt;500, 5,LEN(BP1864)&gt;400, 4, LEN(BP1864)&gt;300, 3, LEN(BP1864)&gt;200, 2, LEN(BP1864)&gt;1, 1)</f>
        <v>0</v>
      </c>
      <c r="BR1864" s="1" t="s">
        <v>25357</v>
      </c>
      <c r="BS1864" s="1">
        <v>3</v>
      </c>
      <c r="BT1864" s="1" t="s">
        <v>5422</v>
      </c>
      <c r="BU1864" s="1">
        <v>2</v>
      </c>
      <c r="BV1864" s="1" t="s">
        <v>34</v>
      </c>
      <c r="BW1864" s="1" t="s">
        <v>31</v>
      </c>
      <c r="BX1864" s="1"/>
      <c r="BY1864" t="str">
        <f>_xlfn.XLOOKUP($B1864,Img_lookup!A:A,Img_lookup!B:B, "Not available")</f>
        <v>8c260688-0125-4e61-9d32-7ae393ad9ece</v>
      </c>
      <c r="BZ1864" t="str">
        <f>_xlfn.XLOOKUP($B1864,Img_lookup!A:A,Img_lookup!C:C, "Not available")</f>
        <v>Setaria italica o Panizo</v>
      </c>
      <c r="CA1864" t="str">
        <f>_xlfn.XLOOKUP($B1864,Img_lookup!A:A,Img_lookup!D:D, "Not available")</f>
        <v>M. Martin Vicente</v>
      </c>
      <c r="CB1864" t="str">
        <f>_xlfn.XLOOKUP($B1864,Img_lookup!A:A,Img_lookup!E:E, "https://imgur.com/aT5wafe")</f>
        <v>https://api.openverse.engineering/v1/images/8c260688-0125-4e61-9d32-7ae393ad9ece/thumb/</v>
      </c>
    </row>
    <row r="1865" spans="1:80" ht="409.6" x14ac:dyDescent="0.15">
      <c r="A1865" s="1" t="s">
        <v>394</v>
      </c>
      <c r="B1865" s="1" t="s">
        <v>13502</v>
      </c>
      <c r="C1865" s="1" t="s">
        <v>13503</v>
      </c>
      <c r="E1865" s="1" t="s">
        <v>13504</v>
      </c>
      <c r="F1865" s="1" t="s">
        <v>85</v>
      </c>
      <c r="G1865" s="1" t="s">
        <v>85</v>
      </c>
      <c r="H1865" s="11" t="str">
        <f t="shared" si="857"/>
        <v>Annual</v>
      </c>
      <c r="J1865" s="1">
        <v>0.75</v>
      </c>
      <c r="L1865" t="str" cm="1">
        <f t="array" ref="L1865">_xlfn.IFS(J1865+K1865="", "Unknown", J1865+K1865&gt;3, "Large", J1865+K1865&gt;0.5, "Medium", J1865+K1865&gt;0, "Small")</f>
        <v>Medium</v>
      </c>
      <c r="M1865" s="1">
        <v>6</v>
      </c>
      <c r="N1865" cm="1">
        <f t="array" ref="N1865">IF($M1865="",INDEX($M$2:$M$2176,MATCH(1,INDEX(($A$2:$A$2176=$A1865)*($M$2:$M$2176&lt;&gt;""),0),0)),$M1865)</f>
        <v>6</v>
      </c>
      <c r="O1865" s="2" t="str">
        <f t="shared" si="851"/>
        <v>Seasonal outdoors</v>
      </c>
      <c r="P1865" s="1" t="s">
        <v>13505</v>
      </c>
      <c r="R1865" t="str">
        <f t="shared" si="855"/>
        <v>Medium</v>
      </c>
      <c r="T1865" s="1"/>
      <c r="U1865" s="1"/>
      <c r="V1865" s="1" t="s">
        <v>135</v>
      </c>
      <c r="W1865" s="6" t="str">
        <f t="shared" si="856"/>
        <v>8</v>
      </c>
      <c r="X1865" t="str">
        <f>IF(W1865="1", "January", IF(W1865="2", "February", IF(W1865="3", "March", IF(W1865="4", "April", IF(W1865="5", "May", IF(W1865="6", "June", IF(W1865="7", "July", IF(W1865="8", "August", IF(W1865="9", "September", IF(W1865="10", "October", IF(W1865="11", "November", IF(W1865="12", "December", "Other"))))))))))))</f>
        <v>August</v>
      </c>
      <c r="Y1865" s="2" t="str">
        <f>IF(ISNUMBER(SEARCH("-",V1865)),TRIM(RIGHT(V1865,LEN(V1865)-SEARCH("-",V1865))),V1865)</f>
        <v>10</v>
      </c>
      <c r="Z1865" s="2" t="str">
        <f>IF(Y1865="1", "January", IF(Y1865="2", "February", IF(Y1865="3", "March", IF(Y1865="4", "April", IF(Y1865="5", "May", IF(Y1865="6", "June", IF(Y1865="7", "July", IF(Y1865="8", "August", IF(Y1865="9", "September", IF(Y1865="10", "October", IF(Y1865="11", "November", IF(Y1865="12", "December", "Other"))))))))))))</f>
        <v>October</v>
      </c>
      <c r="AA1865" s="1" t="s">
        <v>109</v>
      </c>
      <c r="AB1865" s="1" t="str">
        <f>IF(ISNUMBER(SEARCH("-",AA1865)),TRIM(LEFT(AA1865,FIND("-",AA1865)-1)),AA1865)</f>
        <v>9</v>
      </c>
      <c r="AC1865" s="1" t="str">
        <f>IF(AB1865="1", "January", IF(AB1865="2", "February", IF(AB1865="3", "March", IF(AB1865="4", "April", IF(AB1865="5", "May", IF(AB1865="6", "June", IF(AB1865="7", "July", IF(AB1865="8", "August", IF(AB1865="9", "September", IF(AB1865="10", "October", IF(AB1865="11", "November", IF(AB1865="12", "December", "Other"))))))))))))</f>
        <v>September</v>
      </c>
      <c r="AD1865" s="1" t="str">
        <f>IF(ISNUMBER(SEARCH("-",AA1865)),TRIM(RIGHT(AA1865,LEN(AA1865)-SEARCH("-",AA1865))),AA1865)</f>
        <v>10</v>
      </c>
      <c r="AE1865" s="1" t="str">
        <f>IF(AD1865="1", "January", IF(AD1865="2", "February", IF(AD1865="3", "March", IF(AD1865="4", "April", IF(AD1865="5", "May", IF(AD1865="6", "June", IF(AD1865="7", "July", IF(AD1865="8", "August", IF(AD1865="9", "September", IF(AD1865="10", "October", IF(AD1865="11", "November", IF(AD1865="12", "December", "Other"))))))))))))</f>
        <v>October</v>
      </c>
      <c r="AF1865" s="16" t="s">
        <v>24733</v>
      </c>
      <c r="AG1865" s="1" t="str">
        <f t="shared" si="841"/>
        <v xml:space="preserve">Seed </v>
      </c>
      <c r="AH1865" s="2" t="str">
        <f t="shared" si="842"/>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I1865" s="1" t="s">
        <v>6660</v>
      </c>
      <c r="AJ1865" s="1" t="s">
        <v>1</v>
      </c>
      <c r="AK1865" s="1" t="s">
        <v>17104</v>
      </c>
      <c r="AL1865" s="1" t="str">
        <f t="shared" si="852"/>
        <v>Unscented</v>
      </c>
      <c r="AM1865" s="1" t="b">
        <v>0</v>
      </c>
      <c r="AN1865" s="1" t="b">
        <v>0</v>
      </c>
      <c r="AO1865" s="1" t="b">
        <v>0</v>
      </c>
      <c r="AP1865" s="5" t="s">
        <v>28</v>
      </c>
      <c r="AQ1865" s="5" t="str">
        <f t="shared" si="843"/>
        <v>Light, Medium, Heavy</v>
      </c>
      <c r="AR1865" s="1" t="s">
        <v>30</v>
      </c>
      <c r="AS1865" s="1" t="str">
        <f t="shared" si="853"/>
        <v>None</v>
      </c>
      <c r="AT1865" s="1" t="str">
        <f t="shared" si="844"/>
        <v>Full</v>
      </c>
      <c r="AU1865" s="1" t="s">
        <v>29</v>
      </c>
      <c r="AV1865" s="1" t="str">
        <f t="shared" si="845"/>
        <v>Moist</v>
      </c>
      <c r="AW1865" s="1" t="s">
        <v>12</v>
      </c>
      <c r="AX1865" s="1" t="str">
        <f t="shared" si="846"/>
        <v>Acid, Neutral, Alkaline</v>
      </c>
      <c r="AY1865" s="1" t="b">
        <v>0</v>
      </c>
      <c r="AZ1865" s="1" t="b">
        <v>0</v>
      </c>
      <c r="BA1865" s="1" t="b">
        <v>0</v>
      </c>
      <c r="BC1865" t="str">
        <f t="shared" si="847"/>
        <v>FALSE</v>
      </c>
      <c r="BE1865" t="str">
        <f t="shared" si="848"/>
        <v>FALSE</v>
      </c>
      <c r="BF1865" s="1" t="b">
        <v>0</v>
      </c>
      <c r="BG1865" s="1" t="b">
        <v>0</v>
      </c>
      <c r="BH1865" s="1" t="b">
        <v>1</v>
      </c>
      <c r="BJ1865" s="1" t="str">
        <f t="shared" si="849"/>
        <v>FALSE</v>
      </c>
      <c r="BL1865" t="str">
        <f t="shared" si="850"/>
        <v>FALSE</v>
      </c>
      <c r="BM1865" s="1" t="b">
        <v>0</v>
      </c>
      <c r="BN1865" s="1" t="b">
        <v>0</v>
      </c>
      <c r="BO1865" s="1">
        <f t="shared" si="854"/>
        <v>6</v>
      </c>
      <c r="BP1865" s="1" t="s">
        <v>31</v>
      </c>
      <c r="BQ1865" s="1" cm="1">
        <f t="array" ref="BQ1865">_xlfn.IFS(BP1865="None Known",0, LEN(BP1865)&gt;500, 5,LEN(BP1865)&gt;400, 4, LEN(BP1865)&gt;300, 3, LEN(BP1865)&gt;200, 2, LEN(BP1865)&gt;1, 1)</f>
        <v>0</v>
      </c>
      <c r="BR1865" s="16" t="s">
        <v>25358</v>
      </c>
      <c r="BS1865" s="1">
        <v>2</v>
      </c>
      <c r="BT1865" s="1" t="s">
        <v>31</v>
      </c>
      <c r="BU1865" s="1">
        <v>0</v>
      </c>
      <c r="BV1865" s="1" t="s">
        <v>13506</v>
      </c>
      <c r="BW1865" s="1" t="s">
        <v>31</v>
      </c>
      <c r="BX1865" s="1"/>
      <c r="BY1865" t="str">
        <f>_xlfn.XLOOKUP($B1865,Img_lookup!A:A,Img_lookup!B:B, "Not available")</f>
        <v>eabab5e8-d434-426d-adad-5de67e23d72b</v>
      </c>
      <c r="BZ1865" t="str">
        <f>_xlfn.XLOOKUP($B1865,Img_lookup!A:A,Img_lookup!C:C, "Not available")</f>
        <v>Setaria pumila habit5</v>
      </c>
      <c r="CA1865" t="str">
        <f>_xlfn.XLOOKUP($B1865,Img_lookup!A:A,Img_lookup!D:D, "Not available")</f>
        <v>Macleay Grass Man</v>
      </c>
      <c r="CB1865" t="str">
        <f>_xlfn.XLOOKUP($B1865,Img_lookup!A:A,Img_lookup!E:E, "https://imgur.com/aT5wafe")</f>
        <v>https://api.openverse.engineering/v1/images/eabab5e8-d434-426d-adad-5de67e23d72b/thumb/</v>
      </c>
    </row>
    <row r="1866" spans="1:80" ht="409.6" x14ac:dyDescent="0.15">
      <c r="A1866" s="1" t="s">
        <v>394</v>
      </c>
      <c r="B1866" s="1" t="s">
        <v>6656</v>
      </c>
      <c r="C1866" s="1" t="s">
        <v>6657</v>
      </c>
      <c r="E1866" s="1" t="s">
        <v>6658</v>
      </c>
      <c r="F1866" s="1" t="s">
        <v>85</v>
      </c>
      <c r="G1866" s="1" t="s">
        <v>85</v>
      </c>
      <c r="H1866" s="11" t="str">
        <f t="shared" si="857"/>
        <v>Annual</v>
      </c>
      <c r="J1866" s="1">
        <v>0.44999998800000002</v>
      </c>
      <c r="K1866" s="1">
        <v>0.10000000100000001</v>
      </c>
      <c r="L1866" t="str" cm="1">
        <f t="array" ref="L1866">_xlfn.IFS(J1866+K1866="", "Unknown", J1866+K1866&gt;3, "Large", J1866+K1866&gt;0.5, "Medium", J1866+K1866&gt;0, "Small")</f>
        <v>Medium</v>
      </c>
      <c r="M1866" s="1">
        <v>6</v>
      </c>
      <c r="N1866" cm="1">
        <f t="array" ref="N1866">IF($M1866="",INDEX($M$2:$M$2176,MATCH(1,INDEX(($A$2:$A$2176=$A1866)*($M$2:$M$2176&lt;&gt;""),0),0)),$M1866)</f>
        <v>6</v>
      </c>
      <c r="O1866" s="2" t="str">
        <f t="shared" si="851"/>
        <v>Seasonal outdoors</v>
      </c>
      <c r="P1866" s="1" t="s">
        <v>6659</v>
      </c>
      <c r="R1866" t="str">
        <f t="shared" si="855"/>
        <v>Medium</v>
      </c>
      <c r="T1866" s="1"/>
      <c r="U1866" s="1"/>
      <c r="V1866" s="1" t="s">
        <v>135</v>
      </c>
      <c r="W1866" s="6" t="str">
        <f t="shared" si="856"/>
        <v>8</v>
      </c>
      <c r="X1866" t="str">
        <f>IF(W1866="1", "January", IF(W1866="2", "February", IF(W1866="3", "March", IF(W1866="4", "April", IF(W1866="5", "May", IF(W1866="6", "June", IF(W1866="7", "July", IF(W1866="8", "August", IF(W1866="9", "September", IF(W1866="10", "October", IF(W1866="11", "November", IF(W1866="12", "December", "Other"))))))))))))</f>
        <v>August</v>
      </c>
      <c r="Y1866" s="2" t="str">
        <f>IF(ISNUMBER(SEARCH("-",V1866)),TRIM(RIGHT(V1866,LEN(V1866)-SEARCH("-",V1866))),V1866)</f>
        <v>10</v>
      </c>
      <c r="Z1866" s="2" t="str">
        <f>IF(Y1866="1", "January", IF(Y1866="2", "February", IF(Y1866="3", "March", IF(Y1866="4", "April", IF(Y1866="5", "May", IF(Y1866="6", "June", IF(Y1866="7", "July", IF(Y1866="8", "August", IF(Y1866="9", "September", IF(Y1866="10", "October", IF(Y1866="11", "November", IF(Y1866="12", "December", "Other"))))))))))))</f>
        <v>October</v>
      </c>
      <c r="AA1866" s="1" t="s">
        <v>109</v>
      </c>
      <c r="AB1866" s="1" t="str">
        <f>IF(ISNUMBER(SEARCH("-",AA1866)),TRIM(LEFT(AA1866,FIND("-",AA1866)-1)),AA1866)</f>
        <v>9</v>
      </c>
      <c r="AC1866" s="1" t="str">
        <f>IF(AB1866="1", "January", IF(AB1866="2", "February", IF(AB1866="3", "March", IF(AB1866="4", "April", IF(AB1866="5", "May", IF(AB1866="6", "June", IF(AB1866="7", "July", IF(AB1866="8", "August", IF(AB1866="9", "September", IF(AB1866="10", "October", IF(AB1866="11", "November", IF(AB1866="12", "December", "Other"))))))))))))</f>
        <v>September</v>
      </c>
      <c r="AD1866" s="1" t="str">
        <f>IF(ISNUMBER(SEARCH("-",AA1866)),TRIM(RIGHT(AA1866,LEN(AA1866)-SEARCH("-",AA1866))),AA1866)</f>
        <v>10</v>
      </c>
      <c r="AE1866" s="1" t="str">
        <f>IF(AD1866="1", "January", IF(AD1866="2", "February", IF(AD1866="3", "March", IF(AD1866="4", "April", IF(AD1866="5", "May", IF(AD1866="6", "June", IF(AD1866="7", "July", IF(AD1866="8", "August", IF(AD1866="9", "September", IF(AD1866="10", "October", IF(AD1866="11", "November", IF(AD1866="12", "December", "Other"))))))))))))</f>
        <v>October</v>
      </c>
      <c r="AF1866" s="16" t="s">
        <v>24733</v>
      </c>
      <c r="AG1866" s="1" t="str">
        <f t="shared" si="841"/>
        <v xml:space="preserve">Seed </v>
      </c>
      <c r="AH1866" s="2" t="str">
        <f t="shared" si="842"/>
        <v>Sow early spring in a greenhouse and only just cover the seed. Germination is usually quick and good. Prick out the seedlings into individual pots as soon as they are large enough to handle and grow them on fast. Plant them out in late spring, after the last expected frosts. Whilst this is fine for small quantities, it would be an extremely labour intensive method if larger amounts were to be grown.
The seed can be sown in situ in the middle of spring though it is then later in coming into flower and may not ripen its seed in a cool summer.</v>
      </c>
      <c r="AI1866" s="1" t="s">
        <v>6660</v>
      </c>
      <c r="AJ1866" s="1" t="s">
        <v>1</v>
      </c>
      <c r="AK1866" s="1" t="s">
        <v>17104</v>
      </c>
      <c r="AL1866" s="1" t="str">
        <f t="shared" si="852"/>
        <v>Unscented</v>
      </c>
      <c r="AM1866" s="1" t="b">
        <v>0</v>
      </c>
      <c r="AN1866" s="1" t="b">
        <v>0</v>
      </c>
      <c r="AO1866" s="1" t="b">
        <v>0</v>
      </c>
      <c r="AP1866" s="5" t="s">
        <v>28</v>
      </c>
      <c r="AQ1866" s="5" t="str">
        <f t="shared" si="843"/>
        <v>Light, Medium, Heavy</v>
      </c>
      <c r="AR1866" s="1" t="s">
        <v>30</v>
      </c>
      <c r="AS1866" s="1" t="str">
        <f t="shared" si="853"/>
        <v>None</v>
      </c>
      <c r="AT1866" s="1" t="str">
        <f t="shared" si="844"/>
        <v>Full</v>
      </c>
      <c r="AU1866" s="1" t="s">
        <v>11</v>
      </c>
      <c r="AV1866" s="1" t="str">
        <f t="shared" si="845"/>
        <v>Dry, Moist</v>
      </c>
      <c r="AW1866" s="1" t="s">
        <v>12</v>
      </c>
      <c r="AX1866" s="1" t="str">
        <f t="shared" si="846"/>
        <v>Acid, Neutral, Alkaline</v>
      </c>
      <c r="AY1866" s="1" t="b">
        <v>0</v>
      </c>
      <c r="AZ1866" s="1" t="b">
        <v>0</v>
      </c>
      <c r="BA1866" s="1" t="b">
        <v>0</v>
      </c>
      <c r="BC1866" t="str">
        <f t="shared" si="847"/>
        <v>FALSE</v>
      </c>
      <c r="BE1866" t="str">
        <f t="shared" si="848"/>
        <v>FALSE</v>
      </c>
      <c r="BF1866" s="1" t="b">
        <v>0</v>
      </c>
      <c r="BG1866" s="1" t="b">
        <v>0</v>
      </c>
      <c r="BH1866" s="1" t="b">
        <v>1</v>
      </c>
      <c r="BJ1866" s="1" t="str">
        <f t="shared" si="849"/>
        <v>FALSE</v>
      </c>
      <c r="BL1866" t="str">
        <f t="shared" si="850"/>
        <v>FALSE</v>
      </c>
      <c r="BM1866" s="1" t="b">
        <v>0</v>
      </c>
      <c r="BN1866" s="1" t="b">
        <v>0</v>
      </c>
      <c r="BO1866" s="1">
        <f t="shared" si="854"/>
        <v>8</v>
      </c>
      <c r="BP1866" s="1" t="s">
        <v>31</v>
      </c>
      <c r="BQ1866" s="1" cm="1">
        <f t="array" ref="BQ1866">_xlfn.IFS(BP1866="None Known",0, LEN(BP1866)&gt;500, 5,LEN(BP1866)&gt;400, 4, LEN(BP1866)&gt;300, 3, LEN(BP1866)&gt;200, 2, LEN(BP1866)&gt;1, 1)</f>
        <v>0</v>
      </c>
      <c r="BR1866" s="1" t="s">
        <v>6661</v>
      </c>
      <c r="BS1866" s="1">
        <v>2</v>
      </c>
      <c r="BT1866" s="1" t="s">
        <v>6662</v>
      </c>
      <c r="BU1866" s="1">
        <v>2</v>
      </c>
      <c r="BV1866" s="1" t="s">
        <v>34</v>
      </c>
      <c r="BW1866" s="1" t="s">
        <v>31</v>
      </c>
      <c r="BX1866" s="1"/>
      <c r="BY1866" t="str">
        <f>_xlfn.XLOOKUP($B1866,Img_lookup!A:A,Img_lookup!B:B, "Not available")</f>
        <v>1dece77b-f66b-4c8a-91da-873e6cbb59bc</v>
      </c>
      <c r="BZ1866" t="str">
        <f>_xlfn.XLOOKUP($B1866,Img_lookup!A:A,Img_lookup!C:C, "Not available")</f>
        <v>Setaria viridis</v>
      </c>
      <c r="CA1866" t="str">
        <f>_xlfn.XLOOKUP($B1866,Img_lookup!A:A,Img_lookup!D:D, "Not available")</f>
        <v>houroumono</v>
      </c>
      <c r="CB1866" t="str">
        <f>_xlfn.XLOOKUP($B1866,Img_lookup!A:A,Img_lookup!E:E, "https://imgur.com/aT5wafe")</f>
        <v>https://api.openverse.engineering/v1/images/1dece77b-f66b-4c8a-91da-873e6cbb59bc/thumb/</v>
      </c>
    </row>
    <row r="1867" spans="1:80" ht="409.6" x14ac:dyDescent="0.15">
      <c r="A1867" s="1" t="s">
        <v>703</v>
      </c>
      <c r="B1867" s="1" t="s">
        <v>4706</v>
      </c>
      <c r="C1867" s="1" t="s">
        <v>4707</v>
      </c>
      <c r="E1867" s="1" t="s">
        <v>4708</v>
      </c>
      <c r="F1867" s="1" t="s">
        <v>708</v>
      </c>
      <c r="G1867" s="1" t="s">
        <v>156</v>
      </c>
      <c r="H1867" s="11" t="str">
        <f t="shared" si="857"/>
        <v>Annual</v>
      </c>
      <c r="J1867" s="1">
        <v>8</v>
      </c>
      <c r="L1867" t="str" cm="1">
        <f t="array" ref="L1867">_xlfn.IFS(J1867+K1867="", "Unknown", J1867+K1867&gt;3, "Large", J1867+K1867&gt;0.5, "Medium", J1867+K1867&gt;0, "Small")</f>
        <v>Large</v>
      </c>
      <c r="M1867" s="1">
        <v>9</v>
      </c>
      <c r="N1867" cm="1">
        <f t="array" ref="N1867">IF($M1867="",INDEX($M$2:$M$2176,MATCH(1,INDEX(($A$2:$A$2176=$A1867)*($M$2:$M$2176&lt;&gt;""),0),0)),$M1867)</f>
        <v>9</v>
      </c>
      <c r="O1867" s="2" t="str">
        <f t="shared" si="851"/>
        <v>Grown indoors</v>
      </c>
      <c r="P1867" s="1" t="s">
        <v>4709</v>
      </c>
      <c r="Q1867" s="1" t="s">
        <v>17109</v>
      </c>
      <c r="R1867" t="str">
        <f t="shared" si="855"/>
        <v>Fast</v>
      </c>
      <c r="T1867" s="1"/>
      <c r="U1867" s="1"/>
      <c r="V1867" s="1" t="s">
        <v>108</v>
      </c>
      <c r="W1867" s="6" t="str">
        <f t="shared" si="856"/>
        <v>7</v>
      </c>
      <c r="X1867" t="str">
        <f>IF(W1867="1", "January", IF(W1867="2", "February", IF(W1867="3", "March", IF(W1867="4", "April", IF(W1867="5", "May", IF(W1867="6", "June", IF(W1867="7", "July", IF(W1867="8", "August", IF(W1867="9", "September", IF(W1867="10", "October", IF(W1867="11", "November", IF(W1867="12", "December", "Other"))))))))))))</f>
        <v>July</v>
      </c>
      <c r="Y1867" s="2" t="str">
        <f>IF(ISNUMBER(SEARCH("-",V1867)),TRIM(RIGHT(V1867,LEN(V1867)-SEARCH("-",V1867))),V1867)</f>
        <v>9</v>
      </c>
      <c r="Z1867" s="2" t="str">
        <f>IF(Y1867="1", "January", IF(Y1867="2", "February", IF(Y1867="3", "March", IF(Y1867="4", "April", IF(Y1867="5", "May", IF(Y1867="6", "June", IF(Y1867="7", "July", IF(Y1867="8", "August", IF(Y1867="9", "September", IF(Y1867="10", "October", IF(Y1867="11", "November", IF(Y1867="12", "December", "Other"))))))))))))</f>
        <v>September</v>
      </c>
      <c r="AA1867" s="1" t="s">
        <v>135</v>
      </c>
      <c r="AB1867" s="1" t="str">
        <f>IF(ISNUMBER(SEARCH("-",AA1867)),TRIM(LEFT(AA1867,FIND("-",AA1867)-1)),AA1867)</f>
        <v>8</v>
      </c>
      <c r="AC1867" s="1" t="str">
        <f>IF(AB1867="1", "January", IF(AB1867="2", "February", IF(AB1867="3", "March", IF(AB1867="4", "April", IF(AB1867="5", "May", IF(AB1867="6", "June", IF(AB1867="7", "July", IF(AB1867="8", "August", IF(AB1867="9", "September", IF(AB1867="10", "October", IF(AB1867="11", "November", IF(AB1867="12", "December", "Other"))))))))))))</f>
        <v>August</v>
      </c>
      <c r="AD1867" s="1" t="str">
        <f>IF(ISNUMBER(SEARCH("-",AA1867)),TRIM(RIGHT(AA1867,LEN(AA1867)-SEARCH("-",AA1867))),AA1867)</f>
        <v>10</v>
      </c>
      <c r="AE1867" s="1" t="str">
        <f>IF(AD1867="1", "January", IF(AD1867="2", "February", IF(AD1867="3", "March", IF(AD1867="4", "April", IF(AD1867="5", "May", IF(AD1867="6", "June", IF(AD1867="7", "July", IF(AD1867="8", "August", IF(AD1867="9", "September", IF(AD1867="10", "October", IF(AD1867="11", "November", IF(AD1867="12", "December", "Other"))))))))))))</f>
        <v>October</v>
      </c>
      <c r="AF1867" s="16" t="s">
        <v>24734</v>
      </c>
      <c r="AG1867" s="1" t="str">
        <f t="shared" si="841"/>
        <v xml:space="preserve">Seed </v>
      </c>
      <c r="AH1867" s="2" t="str">
        <f t="shared" si="842"/>
        <v>Sow in mid spring in a greenhouse. Germination should take place within 2 weeks. Prick out the seedlings into individual pots once they are large enough to handle. Make sure the compost is fairly rich and grow the plants fast. Plant them out after the last expected frosts and consider giving them some protection such as a cloche until they are growing away actively.
The seed can also be sown in situ in late spring, though this sowing might not produce mature seeds and fruit in cool summers. Plants have self-sown in Cornwall.</v>
      </c>
      <c r="AI1867" s="1" t="s">
        <v>4710</v>
      </c>
      <c r="AJ1867" s="1" t="s">
        <v>53</v>
      </c>
      <c r="AK1867" s="1" t="s">
        <v>17106</v>
      </c>
      <c r="AL1867" s="1" t="str">
        <f t="shared" si="852"/>
        <v>Unscented</v>
      </c>
      <c r="AM1867" s="1" t="b">
        <v>0</v>
      </c>
      <c r="AN1867" s="1" t="b">
        <v>0</v>
      </c>
      <c r="AO1867" s="1" t="b">
        <v>0</v>
      </c>
      <c r="AP1867" s="5" t="s">
        <v>28</v>
      </c>
      <c r="AQ1867" s="5" t="str">
        <f t="shared" si="843"/>
        <v>Light, Medium, Heavy</v>
      </c>
      <c r="AR1867" s="1" t="s">
        <v>30</v>
      </c>
      <c r="AS1867" s="1" t="str">
        <f t="shared" si="853"/>
        <v>None</v>
      </c>
      <c r="AT1867" s="1" t="str">
        <f t="shared" si="844"/>
        <v>Full</v>
      </c>
      <c r="AU1867" s="1" t="s">
        <v>29</v>
      </c>
      <c r="AV1867" s="1" t="str">
        <f t="shared" si="845"/>
        <v>Moist</v>
      </c>
      <c r="AW1867" s="1" t="s">
        <v>12</v>
      </c>
      <c r="AX1867" s="1" t="str">
        <f t="shared" si="846"/>
        <v>Acid, Neutral, Alkaline</v>
      </c>
      <c r="AY1867" s="1" t="b">
        <v>0</v>
      </c>
      <c r="AZ1867" s="1" t="b">
        <v>0</v>
      </c>
      <c r="BA1867" s="1" t="b">
        <v>0</v>
      </c>
      <c r="BC1867" t="str">
        <f t="shared" si="847"/>
        <v>FALSE</v>
      </c>
      <c r="BE1867" t="str">
        <f t="shared" si="848"/>
        <v>FALSE</v>
      </c>
      <c r="BF1867" s="1" t="b">
        <v>0</v>
      </c>
      <c r="BG1867" s="1" t="b">
        <v>0</v>
      </c>
      <c r="BH1867" s="1" t="b">
        <v>0</v>
      </c>
      <c r="BI1867" s="1" t="s">
        <v>77</v>
      </c>
      <c r="BJ1867" s="1" t="str">
        <f t="shared" si="849"/>
        <v>TRUE</v>
      </c>
      <c r="BK1867" s="1" t="s">
        <v>77</v>
      </c>
      <c r="BL1867" t="str">
        <f t="shared" si="850"/>
        <v>TRUE</v>
      </c>
      <c r="BM1867" s="1" t="b">
        <v>0</v>
      </c>
      <c r="BN1867" s="1" t="b">
        <v>0</v>
      </c>
      <c r="BO1867" s="1">
        <f t="shared" si="854"/>
        <v>4</v>
      </c>
      <c r="BP1867" s="1" t="s">
        <v>31</v>
      </c>
      <c r="BQ1867" s="1" cm="1">
        <f t="array" ref="BQ1867">_xlfn.IFS(BP1867="None Known",0, LEN(BP1867)&gt;500, 5,LEN(BP1867)&gt;400, 4, LEN(BP1867)&gt;300, 3, LEN(BP1867)&gt;200, 2, LEN(BP1867)&gt;1, 1)</f>
        <v>0</v>
      </c>
      <c r="BR1867" s="1" t="s">
        <v>4711</v>
      </c>
      <c r="BS1867" s="1">
        <v>1</v>
      </c>
      <c r="BT1867" s="1" t="s">
        <v>4712</v>
      </c>
      <c r="BU1867" s="1">
        <v>1</v>
      </c>
      <c r="BV1867" s="1" t="s">
        <v>4713</v>
      </c>
      <c r="BW1867" s="1" t="s">
        <v>31</v>
      </c>
      <c r="BX1867" s="1"/>
      <c r="BY1867" t="str">
        <f>_xlfn.XLOOKUP($B1867,Img_lookup!A:A,Img_lookup!B:B, "Not available")</f>
        <v>79e27aaa-3732-4a1a-87c5-b45a142ec768</v>
      </c>
      <c r="BZ1867" t="str">
        <f>_xlfn.XLOOKUP($B1867,Img_lookup!A:A,Img_lookup!C:C, "Not available")</f>
        <v>Sicyos angulatus L.</v>
      </c>
      <c r="CA1867" t="str">
        <f>_xlfn.XLOOKUP($B1867,Img_lookup!A:A,Img_lookup!D:D, "Not available")</f>
        <v>Marcie Beyersdorfer</v>
      </c>
      <c r="CB1867" t="str">
        <f>_xlfn.XLOOKUP($B1867,Img_lookup!A:A,Img_lookup!E:E, "https://imgur.com/aT5wafe")</f>
        <v>https://api.openverse.engineering/v1/images/79e27aaa-3732-4a1a-87c5-b45a142ec768/thumb/</v>
      </c>
    </row>
    <row r="1868" spans="1:80" ht="196" x14ac:dyDescent="0.15">
      <c r="A1868" s="1" t="s">
        <v>639</v>
      </c>
      <c r="B1868" s="1" t="s">
        <v>10776</v>
      </c>
      <c r="E1868" s="1" t="s">
        <v>3372</v>
      </c>
      <c r="F1868" s="1" t="s">
        <v>6</v>
      </c>
      <c r="G1868" s="1" t="s">
        <v>6</v>
      </c>
      <c r="H1868" s="11" t="str">
        <f t="shared" si="857"/>
        <v>Perennial</v>
      </c>
      <c r="L1868" t="e" cm="1">
        <f t="array" ref="L1868">_xlfn.IFS(J1868+K1868="", "Unknown", J1868+K1868&gt;3, "Large", J1868+K1868&gt;0.5, "Medium", J1868+K1868&gt;0, "Small")</f>
        <v>#N/A</v>
      </c>
      <c r="N1868" cm="1">
        <f t="array" ref="N1868">IF($M1868="",INDEX($M$2:$M$2176,MATCH(1,INDEX(($A$2:$A$2176=$A1868)*($M$2:$M$2176&lt;&gt;""),0),0)),$M1868)</f>
        <v>9</v>
      </c>
      <c r="O1868" s="2" t="str">
        <f t="shared" si="851"/>
        <v>Grown indoors</v>
      </c>
      <c r="P1868" s="1" t="s">
        <v>10777</v>
      </c>
      <c r="R1868" t="str">
        <f t="shared" si="855"/>
        <v>Medium</v>
      </c>
      <c r="W1868"/>
      <c r="AF1868" s="16" t="s">
        <v>24735</v>
      </c>
      <c r="AG1868" s="1" t="str">
        <f t="shared" si="841"/>
        <v xml:space="preserve">Seed </v>
      </c>
      <c r="AH1868" s="2" t="str">
        <f t="shared" si="842"/>
        <v>Sow spring in a greenhouse. When the seedlings are large enough to handle, prick them out into individual pots and plant them out in the summer.
Division in the spring.</v>
      </c>
      <c r="AI1868" s="1" t="s">
        <v>10778</v>
      </c>
      <c r="AJ1868" s="1" t="s">
        <v>53</v>
      </c>
      <c r="AK1868" s="1" t="s">
        <v>17104</v>
      </c>
      <c r="AL1868" s="1" t="str">
        <f t="shared" si="852"/>
        <v>Unscented</v>
      </c>
      <c r="AM1868" s="1" t="b">
        <v>0</v>
      </c>
      <c r="AN1868" s="1" t="b">
        <v>1</v>
      </c>
      <c r="AO1868" s="1" t="b">
        <v>0</v>
      </c>
      <c r="AP1868" s="5" t="s">
        <v>28</v>
      </c>
      <c r="AQ1868" s="5" t="str">
        <f t="shared" si="843"/>
        <v>Light, Medium, Heavy</v>
      </c>
      <c r="AR1868" s="1" t="s">
        <v>10</v>
      </c>
      <c r="AS1868" s="1" t="str">
        <f t="shared" si="853"/>
        <v>None, Partial</v>
      </c>
      <c r="AT1868" s="1" t="str">
        <f t="shared" si="844"/>
        <v>Partial, Full</v>
      </c>
      <c r="AU1868" s="1" t="s">
        <v>29</v>
      </c>
      <c r="AV1868" s="1" t="str">
        <f t="shared" si="845"/>
        <v>Moist</v>
      </c>
      <c r="AW1868" s="1" t="s">
        <v>12</v>
      </c>
      <c r="AX1868" s="1" t="str">
        <f t="shared" si="846"/>
        <v>Acid, Neutral, Alkaline</v>
      </c>
      <c r="AY1868" s="1" t="b">
        <v>0</v>
      </c>
      <c r="AZ1868" s="1" t="b">
        <v>0</v>
      </c>
      <c r="BA1868" s="1" t="b">
        <v>0</v>
      </c>
      <c r="BC1868" t="str">
        <f t="shared" si="847"/>
        <v>FALSE</v>
      </c>
      <c r="BE1868" t="str">
        <f t="shared" si="848"/>
        <v>FALSE</v>
      </c>
      <c r="BF1868" s="1" t="b">
        <v>0</v>
      </c>
      <c r="BG1868" s="1" t="b">
        <v>0</v>
      </c>
      <c r="BH1868" s="1" t="b">
        <v>0</v>
      </c>
      <c r="BJ1868" s="1" t="str">
        <f t="shared" si="849"/>
        <v>FALSE</v>
      </c>
      <c r="BL1868" t="str">
        <f t="shared" si="850"/>
        <v>FALSE</v>
      </c>
      <c r="BM1868" s="1" t="b">
        <v>0</v>
      </c>
      <c r="BN1868" s="1" t="b">
        <v>0</v>
      </c>
      <c r="BO1868" s="1">
        <f t="shared" si="854"/>
        <v>5</v>
      </c>
      <c r="BP1868" s="1" t="s">
        <v>10779</v>
      </c>
      <c r="BQ1868" s="1" cm="1">
        <f t="array" ref="BQ1868">_xlfn.IFS(BP1868="None Known",0, LEN(BP1868)&gt;500, 5,LEN(BP1868)&gt;400, 4, LEN(BP1868)&gt;300, 3, LEN(BP1868)&gt;200, 2, LEN(BP1868)&gt;1, 1)</f>
        <v>1</v>
      </c>
      <c r="BR1868" s="1" t="s">
        <v>10780</v>
      </c>
      <c r="BS1868" s="1">
        <v>1</v>
      </c>
      <c r="BT1868" s="1" t="s">
        <v>10781</v>
      </c>
      <c r="BU1868" s="1">
        <v>1</v>
      </c>
      <c r="BV1868" s="1" t="s">
        <v>10782</v>
      </c>
      <c r="BW1868" s="1" t="s">
        <v>31</v>
      </c>
      <c r="BX1868" s="1"/>
      <c r="BY1868" t="str">
        <f>_xlfn.XLOOKUP($B1868,Img_lookup!A:A,Img_lookup!B:B, "Not available")</f>
        <v>Not available</v>
      </c>
      <c r="BZ1868" t="str">
        <f>_xlfn.XLOOKUP($B1868,Img_lookup!A:A,Img_lookup!C:C, "Not available")</f>
        <v>Not available</v>
      </c>
      <c r="CA1868" t="str">
        <f>_xlfn.XLOOKUP($B1868,Img_lookup!A:A,Img_lookup!D:D, "Not available")</f>
        <v>Not available</v>
      </c>
      <c r="CB1868" t="str">
        <f>_xlfn.XLOOKUP($B1868,Img_lookup!A:A,Img_lookup!E:E, "https://imgur.com/aT5wafe")</f>
        <v>https://imgur.com/aT5wafe</v>
      </c>
    </row>
    <row r="1869" spans="1:80" ht="13" x14ac:dyDescent="0.15">
      <c r="A1869" s="1" t="s">
        <v>103</v>
      </c>
      <c r="B1869" s="1" t="s">
        <v>14297</v>
      </c>
      <c r="E1869" s="1" t="s">
        <v>4671</v>
      </c>
      <c r="F1869" s="1" t="s">
        <v>6</v>
      </c>
      <c r="G1869" s="1" t="s">
        <v>6</v>
      </c>
      <c r="H1869" s="11" t="str">
        <f t="shared" si="857"/>
        <v>Perennial</v>
      </c>
      <c r="L1869" t="e" cm="1">
        <f t="array" ref="L1869">_xlfn.IFS(J1869+K1869="", "Unknown", J1869+K1869&gt;3, "Large", J1869+K1869&gt;0.5, "Medium", J1869+K1869&gt;0, "Small")</f>
        <v>#N/A</v>
      </c>
      <c r="N1869" cm="1">
        <f t="array" ref="N1869">IF($M1869="",INDEX($M$2:$M$2176,MATCH(1,INDEX(($A$2:$A$2176=$A1869)*($M$2:$M$2176&lt;&gt;""),0),0)),$M1869)</f>
        <v>4</v>
      </c>
      <c r="O1869" s="2" t="str">
        <f t="shared" si="851"/>
        <v>Hardy to cold</v>
      </c>
      <c r="P1869" s="1" t="s">
        <v>14298</v>
      </c>
      <c r="R1869" t="str">
        <f t="shared" si="855"/>
        <v>Medium</v>
      </c>
      <c r="W1869"/>
      <c r="AF1869" s="1" t="s">
        <v>40</v>
      </c>
      <c r="AG1869" s="1" t="str">
        <f t="shared" si="841"/>
        <v xml:space="preserve">Seed </v>
      </c>
      <c r="AH1869" s="2" t="str">
        <f t="shared" si="842"/>
        <v/>
      </c>
      <c r="AI1869" s="1" t="s">
        <v>196</v>
      </c>
      <c r="AK1869" s="1" t="s">
        <v>17104</v>
      </c>
      <c r="AL1869" s="1" t="str">
        <f t="shared" si="852"/>
        <v>Unscented</v>
      </c>
      <c r="AM1869" s="1" t="b">
        <v>0</v>
      </c>
      <c r="AN1869" s="1" t="b">
        <v>0</v>
      </c>
      <c r="AO1869" s="1" t="b">
        <v>0</v>
      </c>
      <c r="AP1869" s="5" t="s">
        <v>28</v>
      </c>
      <c r="AQ1869" s="5" t="str">
        <f t="shared" si="843"/>
        <v>Light, Medium, Heavy</v>
      </c>
      <c r="AR1869" s="1" t="s">
        <v>10</v>
      </c>
      <c r="AS1869" s="1" t="str">
        <f t="shared" si="853"/>
        <v>None, Partial</v>
      </c>
      <c r="AT1869" s="1" t="str">
        <f t="shared" si="844"/>
        <v>Partial, Full</v>
      </c>
      <c r="AU1869" s="1" t="s">
        <v>29</v>
      </c>
      <c r="AV1869" s="1" t="str">
        <f t="shared" si="845"/>
        <v>Moist</v>
      </c>
      <c r="AW1869" s="1" t="s">
        <v>12</v>
      </c>
      <c r="AX1869" s="1" t="str">
        <f t="shared" si="846"/>
        <v>Acid, Neutral, Alkaline</v>
      </c>
      <c r="AY1869" s="1" t="b">
        <v>0</v>
      </c>
      <c r="AZ1869" s="1" t="b">
        <v>0</v>
      </c>
      <c r="BA1869" s="1" t="b">
        <v>0</v>
      </c>
      <c r="BC1869" t="str">
        <f t="shared" si="847"/>
        <v>FALSE</v>
      </c>
      <c r="BE1869" t="str">
        <f t="shared" si="848"/>
        <v>FALSE</v>
      </c>
      <c r="BF1869" s="1" t="b">
        <v>0</v>
      </c>
      <c r="BG1869" s="1" t="b">
        <v>0</v>
      </c>
      <c r="BH1869" s="1" t="b">
        <v>0</v>
      </c>
      <c r="BJ1869" s="1" t="str">
        <f t="shared" si="849"/>
        <v>FALSE</v>
      </c>
      <c r="BL1869" t="str">
        <f t="shared" si="850"/>
        <v>FALSE</v>
      </c>
      <c r="BM1869" s="1" t="b">
        <v>0</v>
      </c>
      <c r="BN1869" s="1" t="b">
        <v>0</v>
      </c>
      <c r="BO1869" s="1">
        <f t="shared" si="854"/>
        <v>3</v>
      </c>
      <c r="BP1869" s="1" t="s">
        <v>31</v>
      </c>
      <c r="BQ1869" s="1" cm="1">
        <f t="array" ref="BQ1869">_xlfn.IFS(BP1869="None Known",0, LEN(BP1869)&gt;500, 5,LEN(BP1869)&gt;400, 4, LEN(BP1869)&gt;300, 3, LEN(BP1869)&gt;200, 2, LEN(BP1869)&gt;1, 1)</f>
        <v>0</v>
      </c>
      <c r="BR1869" s="1" t="s">
        <v>14299</v>
      </c>
      <c r="BS1869" s="1">
        <v>1</v>
      </c>
      <c r="BT1869" s="1" t="s">
        <v>31</v>
      </c>
      <c r="BU1869" s="1">
        <v>0</v>
      </c>
      <c r="BV1869" s="1" t="s">
        <v>343</v>
      </c>
      <c r="BW1869" s="1" t="s">
        <v>31</v>
      </c>
      <c r="BX1869" s="1"/>
      <c r="BY1869" t="str">
        <f>_xlfn.XLOOKUP($B1869,Img_lookup!A:A,Img_lookup!B:B, "Not available")</f>
        <v>Not available</v>
      </c>
      <c r="BZ1869" t="str">
        <f>_xlfn.XLOOKUP($B1869,Img_lookup!A:A,Img_lookup!C:C, "Not available")</f>
        <v>Not available</v>
      </c>
      <c r="CA1869" t="str">
        <f>_xlfn.XLOOKUP($B1869,Img_lookup!A:A,Img_lookup!D:D, "Not available")</f>
        <v>Not available</v>
      </c>
      <c r="CB1869" t="str">
        <f>_xlfn.XLOOKUP($B1869,Img_lookup!A:A,Img_lookup!E:E, "https://imgur.com/aT5wafe")</f>
        <v>https://imgur.com/aT5wafe</v>
      </c>
    </row>
    <row r="1870" spans="1:80" ht="13" x14ac:dyDescent="0.15">
      <c r="A1870" s="1" t="s">
        <v>69</v>
      </c>
      <c r="B1870" s="1" t="s">
        <v>9294</v>
      </c>
      <c r="E1870" s="1" t="s">
        <v>616</v>
      </c>
      <c r="F1870" s="1" t="s">
        <v>85</v>
      </c>
      <c r="G1870" s="1" t="s">
        <v>85</v>
      </c>
      <c r="H1870" s="11" t="str">
        <f t="shared" si="857"/>
        <v>Annual</v>
      </c>
      <c r="J1870" s="1">
        <v>1.2000000479999999</v>
      </c>
      <c r="L1870" t="str" cm="1">
        <f t="array" ref="L1870">_xlfn.IFS(J1870+K1870="", "Unknown", J1870+K1870&gt;3, "Large", J1870+K1870&gt;0.5, "Medium", J1870+K1870&gt;0, "Small")</f>
        <v>Medium</v>
      </c>
      <c r="N1870" cm="1">
        <f t="array" ref="N1870">IF($M1870="",INDEX($M$2:$M$2176,MATCH(1,INDEX(($A$2:$A$2176=$A1870)*($M$2:$M$2176&lt;&gt;""),0),0)),$M1870)</f>
        <v>7</v>
      </c>
      <c r="O1870" s="2" t="str">
        <f t="shared" si="851"/>
        <v>Seasonal outdoors</v>
      </c>
      <c r="P1870" s="1" t="s">
        <v>9295</v>
      </c>
      <c r="R1870" t="str">
        <f t="shared" si="855"/>
        <v>Medium</v>
      </c>
      <c r="W1870"/>
      <c r="AF1870" s="1" t="s">
        <v>40</v>
      </c>
      <c r="AG1870" s="1" t="str">
        <f t="shared" si="841"/>
        <v xml:space="preserve">Seed </v>
      </c>
      <c r="AH1870" s="2" t="str">
        <f t="shared" si="842"/>
        <v/>
      </c>
      <c r="AI1870" s="1" t="s">
        <v>196</v>
      </c>
      <c r="AK1870" s="1" t="s">
        <v>17104</v>
      </c>
      <c r="AL1870" s="1" t="str">
        <f t="shared" si="852"/>
        <v>Unscented</v>
      </c>
      <c r="AM1870" s="1" t="b">
        <v>0</v>
      </c>
      <c r="AN1870" s="1" t="b">
        <v>0</v>
      </c>
      <c r="AO1870" s="1" t="b">
        <v>0</v>
      </c>
      <c r="AP1870" s="5" t="s">
        <v>28</v>
      </c>
      <c r="AQ1870" s="5" t="str">
        <f t="shared" si="843"/>
        <v>Light, Medium, Heavy</v>
      </c>
      <c r="AR1870" s="1" t="s">
        <v>10</v>
      </c>
      <c r="AS1870" s="1" t="str">
        <f t="shared" si="853"/>
        <v>None, Partial</v>
      </c>
      <c r="AT1870" s="1" t="str">
        <f t="shared" si="844"/>
        <v>Partial, Full</v>
      </c>
      <c r="AU1870" s="1" t="s">
        <v>29</v>
      </c>
      <c r="AV1870" s="1" t="str">
        <f t="shared" si="845"/>
        <v>Moist</v>
      </c>
      <c r="AW1870" s="1" t="s">
        <v>12</v>
      </c>
      <c r="AX1870" s="1" t="str">
        <f t="shared" si="846"/>
        <v>Acid, Neutral, Alkaline</v>
      </c>
      <c r="AY1870" s="1" t="b">
        <v>0</v>
      </c>
      <c r="AZ1870" s="1" t="b">
        <v>0</v>
      </c>
      <c r="BA1870" s="1" t="b">
        <v>0</v>
      </c>
      <c r="BC1870" t="str">
        <f t="shared" si="847"/>
        <v>FALSE</v>
      </c>
      <c r="BE1870" t="str">
        <f t="shared" si="848"/>
        <v>FALSE</v>
      </c>
      <c r="BF1870" s="1" t="b">
        <v>0</v>
      </c>
      <c r="BG1870" s="1" t="b">
        <v>0</v>
      </c>
      <c r="BH1870" s="1" t="b">
        <v>0</v>
      </c>
      <c r="BJ1870" s="1" t="str">
        <f t="shared" si="849"/>
        <v>FALSE</v>
      </c>
      <c r="BL1870" t="str">
        <f t="shared" si="850"/>
        <v>FALSE</v>
      </c>
      <c r="BM1870" s="1" t="b">
        <v>0</v>
      </c>
      <c r="BN1870" s="1" t="b">
        <v>0</v>
      </c>
      <c r="BO1870" s="1">
        <f t="shared" si="854"/>
        <v>5</v>
      </c>
      <c r="BP1870" s="1" t="s">
        <v>31</v>
      </c>
      <c r="BQ1870" s="1" cm="1">
        <f t="array" ref="BQ1870">_xlfn.IFS(BP1870="None Known",0, LEN(BP1870)&gt;500, 5,LEN(BP1870)&gt;400, 4, LEN(BP1870)&gt;300, 3, LEN(BP1870)&gt;200, 2, LEN(BP1870)&gt;1, 1)</f>
        <v>0</v>
      </c>
      <c r="BR1870" s="1" t="s">
        <v>9296</v>
      </c>
      <c r="BS1870" s="1">
        <v>1</v>
      </c>
      <c r="BT1870" s="1" t="s">
        <v>9297</v>
      </c>
      <c r="BU1870" s="1">
        <v>2</v>
      </c>
      <c r="BV1870" s="1" t="s">
        <v>34</v>
      </c>
      <c r="BW1870" s="1" t="s">
        <v>31</v>
      </c>
      <c r="BX1870" s="1"/>
      <c r="BY1870" t="str">
        <f>_xlfn.XLOOKUP($B1870,Img_lookup!A:A,Img_lookup!B:B, "Not available")</f>
        <v>Not available</v>
      </c>
      <c r="BZ1870" t="str">
        <f>_xlfn.XLOOKUP($B1870,Img_lookup!A:A,Img_lookup!C:C, "Not available")</f>
        <v>Not available</v>
      </c>
      <c r="CA1870" t="str">
        <f>_xlfn.XLOOKUP($B1870,Img_lookup!A:A,Img_lookup!D:D, "Not available")</f>
        <v>Not available</v>
      </c>
      <c r="CB1870" t="str">
        <f>_xlfn.XLOOKUP($B1870,Img_lookup!A:A,Img_lookup!E:E, "https://imgur.com/aT5wafe")</f>
        <v>https://imgur.com/aT5wafe</v>
      </c>
    </row>
    <row r="1871" spans="1:80" ht="409.6" x14ac:dyDescent="0.15">
      <c r="A1871" s="1" t="s">
        <v>1891</v>
      </c>
      <c r="B1871" s="1" t="s">
        <v>14746</v>
      </c>
      <c r="C1871" s="1" t="s">
        <v>14747</v>
      </c>
      <c r="D1871" s="1" t="s">
        <v>14748</v>
      </c>
      <c r="E1871" s="1" t="s">
        <v>696</v>
      </c>
      <c r="F1871" s="1" t="s">
        <v>6</v>
      </c>
      <c r="G1871" s="1" t="s">
        <v>6</v>
      </c>
      <c r="H1871" s="11" t="str">
        <f t="shared" si="857"/>
        <v>Perennial</v>
      </c>
      <c r="J1871" s="1">
        <v>0.60000002399999997</v>
      </c>
      <c r="L1871" t="str" cm="1">
        <f t="array" ref="L1871">_xlfn.IFS(J1871+K1871="", "Unknown", J1871+K1871&gt;3, "Large", J1871+K1871&gt;0.5, "Medium", J1871+K1871&gt;0, "Small")</f>
        <v>Medium</v>
      </c>
      <c r="M1871" s="1">
        <v>6</v>
      </c>
      <c r="N1871" cm="1">
        <f t="array" ref="N1871">IF($M1871="",INDEX($M$2:$M$2176,MATCH(1,INDEX(($A$2:$A$2176=$A1871)*($M$2:$M$2176&lt;&gt;""),0),0)),$M1871)</f>
        <v>6</v>
      </c>
      <c r="O1871" s="2" t="str">
        <f t="shared" si="851"/>
        <v>Seasonal outdoors</v>
      </c>
      <c r="P1871" s="1" t="s">
        <v>14749</v>
      </c>
      <c r="R1871" t="str">
        <f t="shared" si="855"/>
        <v>Medium</v>
      </c>
      <c r="T1871" s="1"/>
      <c r="U1871" s="1"/>
      <c r="V1871" s="1" t="s">
        <v>322</v>
      </c>
      <c r="W1871" s="6" t="str">
        <f t="shared" ref="W1871:W1882" si="858">IF(ISNUMBER(SEARCH("-",V1871)),TRIM(LEFT(V1871,FIND("-",V1871)-1)),V1871)</f>
        <v>6</v>
      </c>
      <c r="X1871" t="str">
        <f>IF(W1871="1", "January", IF(W1871="2", "February", IF(W1871="3", "March", IF(W1871="4", "April", IF(W1871="5", "May", IF(W1871="6", "June", IF(W1871="7", "July", IF(W1871="8", "August", IF(W1871="9", "September", IF(W1871="10", "October", IF(W1871="11", "November", IF(W1871="12", "December", "Other"))))))))))))</f>
        <v>June</v>
      </c>
      <c r="Y1871" s="2" t="str">
        <f>IF(ISNUMBER(SEARCH("-",V1871)),TRIM(RIGHT(V1871,LEN(V1871)-SEARCH("-",V1871))),V1871)</f>
        <v>8</v>
      </c>
      <c r="Z1871" s="2" t="str">
        <f>IF(Y1871="1", "January", IF(Y1871="2", "February", IF(Y1871="3", "March", IF(Y1871="4", "April", IF(Y1871="5", "May", IF(Y1871="6", "June", IF(Y1871="7", "July", IF(Y1871="8", "August", IF(Y1871="9", "September", IF(Y1871="10", "October", IF(Y1871="11", "November", IF(Y1871="12", "December", "Other"))))))))))))</f>
        <v>August</v>
      </c>
      <c r="AA1871" s="1" t="s">
        <v>108</v>
      </c>
      <c r="AB1871" s="1" t="str">
        <f t="shared" ref="AB1871:AB1876" si="859">IF(ISNUMBER(SEARCH("-",AA1871)),TRIM(LEFT(AA1871,FIND("-",AA1871)-1)),AA1871)</f>
        <v>7</v>
      </c>
      <c r="AC1871" s="1" t="str">
        <f t="shared" ref="AC1871:AC1876" si="860">IF(AB1871="1", "January", IF(AB1871="2", "February", IF(AB1871="3", "March", IF(AB1871="4", "April", IF(AB1871="5", "May", IF(AB1871="6", "June", IF(AB1871="7", "July", IF(AB1871="8", "August", IF(AB1871="9", "September", IF(AB1871="10", "October", IF(AB1871="11", "November", IF(AB1871="12", "December", "Other"))))))))))))</f>
        <v>July</v>
      </c>
      <c r="AD1871" s="1" t="str">
        <f t="shared" ref="AD1871:AD1876" si="861">IF(ISNUMBER(SEARCH("-",AA1871)),TRIM(RIGHT(AA1871,LEN(AA1871)-SEARCH("-",AA1871))),AA1871)</f>
        <v>9</v>
      </c>
      <c r="AE1871" s="1" t="str">
        <f t="shared" ref="AE1871:AE1876" si="862">IF(AD1871="1", "January", IF(AD1871="2", "February", IF(AD1871="3", "March", IF(AD1871="4", "April", IF(AD1871="5", "May", IF(AD1871="6", "June", IF(AD1871="7", "July", IF(AD1871="8", "August", IF(AD1871="9", "September", IF(AD1871="10", "October", IF(AD1871="11", "November", IF(AD1871="12", "December", "Other"))))))))))))</f>
        <v>September</v>
      </c>
      <c r="AF1871" s="16" t="s">
        <v>24736</v>
      </c>
      <c r="AG1871" s="1" t="str">
        <f t="shared" si="841"/>
        <v xml:space="preserve">Seed </v>
      </c>
      <c r="AH1871" s="2" t="str">
        <f t="shared" si="842"/>
        <v>Sow early spring in a cold frame. When they are large enough to handle, prick the seedlings out into individual pots and plant them out in the summer.
If you have sufficient seed, an outdoor sowing in situ can be made.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871" s="1" t="s">
        <v>14750</v>
      </c>
      <c r="AJ1871" s="1" t="s">
        <v>23828</v>
      </c>
      <c r="AK1871" s="1" t="s">
        <v>17105</v>
      </c>
      <c r="AL1871" s="1" t="str">
        <f t="shared" si="852"/>
        <v>Unscented</v>
      </c>
      <c r="AM1871" s="1" t="b">
        <v>0</v>
      </c>
      <c r="AN1871" s="1" t="b">
        <v>0</v>
      </c>
      <c r="AO1871" s="1" t="b">
        <v>1</v>
      </c>
      <c r="AP1871" s="5" t="s">
        <v>54</v>
      </c>
      <c r="AQ1871" s="5" t="str">
        <f t="shared" si="843"/>
        <v>Light, Medium</v>
      </c>
      <c r="AR1871" s="1" t="s">
        <v>30</v>
      </c>
      <c r="AS1871" s="1" t="str">
        <f t="shared" si="853"/>
        <v>None</v>
      </c>
      <c r="AT1871" s="1" t="str">
        <f t="shared" si="844"/>
        <v>Full</v>
      </c>
      <c r="AU1871" s="1" t="s">
        <v>29</v>
      </c>
      <c r="AV1871" s="1" t="str">
        <f t="shared" si="845"/>
        <v>Moist</v>
      </c>
      <c r="AW1871" s="1" t="s">
        <v>12</v>
      </c>
      <c r="AX1871" s="1" t="str">
        <f t="shared" si="846"/>
        <v>Acid, Neutral, Alkaline</v>
      </c>
      <c r="AY1871" s="1" t="b">
        <v>0</v>
      </c>
      <c r="AZ1871" s="1" t="b">
        <v>0</v>
      </c>
      <c r="BA1871" s="1" t="b">
        <v>0</v>
      </c>
      <c r="BC1871" t="str">
        <f t="shared" si="847"/>
        <v>FALSE</v>
      </c>
      <c r="BE1871" t="str">
        <f t="shared" si="848"/>
        <v>FALSE</v>
      </c>
      <c r="BF1871" s="1" t="b">
        <v>0</v>
      </c>
      <c r="BG1871" s="1" t="b">
        <v>0</v>
      </c>
      <c r="BH1871" s="1" t="b">
        <v>0</v>
      </c>
      <c r="BI1871" s="1" t="s">
        <v>30</v>
      </c>
      <c r="BJ1871" s="1" t="str">
        <f t="shared" si="849"/>
        <v>FALSE</v>
      </c>
      <c r="BK1871" s="1" t="s">
        <v>30</v>
      </c>
      <c r="BL1871" t="str">
        <f t="shared" si="850"/>
        <v>FALSE</v>
      </c>
      <c r="BM1871" s="1" t="b">
        <v>0</v>
      </c>
      <c r="BN1871" s="1" t="b">
        <v>1</v>
      </c>
      <c r="BO1871" s="1">
        <f t="shared" si="854"/>
        <v>9</v>
      </c>
      <c r="BP1871" s="1" t="s">
        <v>14751</v>
      </c>
      <c r="BQ1871" s="1" cm="1">
        <f t="array" ref="BQ1871">_xlfn.IFS(BP1871="None Known",0, LEN(BP1871)&gt;500, 5,LEN(BP1871)&gt;400, 4, LEN(BP1871)&gt;300, 3, LEN(BP1871)&gt;200, 2, LEN(BP1871)&gt;1, 1)</f>
        <v>2</v>
      </c>
      <c r="BR1871" s="1" t="s">
        <v>14752</v>
      </c>
      <c r="BS1871" s="1">
        <v>2</v>
      </c>
      <c r="BT1871" s="1" t="s">
        <v>14753</v>
      </c>
      <c r="BU1871" s="1">
        <v>1</v>
      </c>
      <c r="BW1871" s="1" t="s">
        <v>14754</v>
      </c>
      <c r="BX1871" s="1"/>
      <c r="BY1871" t="str">
        <f>_xlfn.XLOOKUP($B1871,Img_lookup!A:A,Img_lookup!B:B, "Not available")</f>
        <v>ccae8f6d-e52a-4c3e-9385-b820efe02d99</v>
      </c>
      <c r="BZ1871" t="str">
        <f>_xlfn.XLOOKUP($B1871,Img_lookup!A:A,Img_lookup!C:C, "Not available")</f>
        <v>Silene Vulgaris</v>
      </c>
      <c r="CA1871" t="str">
        <f>_xlfn.XLOOKUP($B1871,Img_lookup!A:A,Img_lookup!D:D, "Not available")</f>
        <v>gporada</v>
      </c>
      <c r="CB1871" t="str">
        <f>_xlfn.XLOOKUP($B1871,Img_lookup!A:A,Img_lookup!E:E, "https://imgur.com/aT5wafe")</f>
        <v>https://api.openverse.engineering/v1/images/ccae8f6d-e52a-4c3e-9385-b820efe02d99/thumb/</v>
      </c>
    </row>
    <row r="1872" spans="1:80" ht="280" x14ac:dyDescent="0.15">
      <c r="A1872" s="1" t="s">
        <v>69</v>
      </c>
      <c r="B1872" s="1" t="s">
        <v>5747</v>
      </c>
      <c r="C1872" s="1" t="s">
        <v>5748</v>
      </c>
      <c r="E1872" s="1" t="s">
        <v>5749</v>
      </c>
      <c r="F1872" s="1" t="s">
        <v>6</v>
      </c>
      <c r="G1872" s="1" t="s">
        <v>6</v>
      </c>
      <c r="H1872" s="11" t="str">
        <f t="shared" si="857"/>
        <v>Perennial</v>
      </c>
      <c r="J1872" s="1">
        <v>2</v>
      </c>
      <c r="K1872" s="1">
        <v>0.60000002399999997</v>
      </c>
      <c r="L1872" t="str" cm="1">
        <f t="array" ref="L1872">_xlfn.IFS(J1872+K1872="", "Unknown", J1872+K1872&gt;3, "Large", J1872+K1872&gt;0.5, "Medium", J1872+K1872&gt;0, "Small")</f>
        <v>Medium</v>
      </c>
      <c r="M1872" s="1">
        <v>4</v>
      </c>
      <c r="N1872" cm="1">
        <f t="array" ref="N1872">IF($M1872="",INDEX($M$2:$M$2176,MATCH(1,INDEX(($A$2:$A$2176=$A1872)*($M$2:$M$2176&lt;&gt;""),0),0)),$M1872)</f>
        <v>4</v>
      </c>
      <c r="O1872" s="2" t="str">
        <f t="shared" si="851"/>
        <v>Hardy to cold</v>
      </c>
      <c r="P1872" s="1" t="s">
        <v>5750</v>
      </c>
      <c r="R1872" t="str">
        <f t="shared" si="855"/>
        <v>Medium</v>
      </c>
      <c r="T1872" s="1"/>
      <c r="U1872" s="1"/>
      <c r="V1872" s="1" t="s">
        <v>51</v>
      </c>
      <c r="W1872" s="6" t="str">
        <f t="shared" si="858"/>
        <v>7</v>
      </c>
      <c r="X1872" t="str">
        <f>IF(W1872="1", "January", IF(W1872="2", "February", IF(W1872="3", "March", IF(W1872="4", "April", IF(W1872="5", "May", IF(W1872="6", "June", IF(W1872="7", "July", IF(W1872="8", "August", IF(W1872="9", "September", IF(W1872="10", "October", IF(W1872="11", "November", IF(W1872="12", "December", "Other"))))))))))))</f>
        <v>July</v>
      </c>
      <c r="Y1872" s="2" t="str">
        <f>IF(ISNUMBER(SEARCH("-",V1872)),TRIM(RIGHT(V1872,LEN(V1872)-SEARCH("-",V1872))),V1872)</f>
        <v>8</v>
      </c>
      <c r="Z1872" s="2" t="str">
        <f>IF(Y1872="1", "January", IF(Y1872="2", "February", IF(Y1872="3", "March", IF(Y1872="4", "April", IF(Y1872="5", "May", IF(Y1872="6", "June", IF(Y1872="7", "July", IF(Y1872="8", "August", IF(Y1872="9", "September", IF(Y1872="10", "October", IF(Y1872="11", "November", IF(Y1872="12", "December", "Other"))))))))))))</f>
        <v>August</v>
      </c>
      <c r="AA1872" s="1" t="s">
        <v>427</v>
      </c>
      <c r="AB1872" s="1" t="str">
        <f t="shared" si="859"/>
        <v>8</v>
      </c>
      <c r="AC1872" s="1" t="str">
        <f t="shared" si="860"/>
        <v>August</v>
      </c>
      <c r="AD1872" s="1" t="str">
        <f t="shared" si="861"/>
        <v>9</v>
      </c>
      <c r="AE1872" s="1" t="str">
        <f t="shared" si="862"/>
        <v>September</v>
      </c>
      <c r="AF1872" s="16" t="s">
        <v>24200</v>
      </c>
      <c r="AG1872" s="1" t="str">
        <f t="shared" si="841"/>
        <v xml:space="preserve">Seed </v>
      </c>
      <c r="AH1872" s="2" t="str">
        <f t="shared" si="842"/>
        <v>Best sown as soon as it is ripe in a greenhouse[200]. Prick out the seedlings into individual pots as soon as they are large enough to handle and plant them out in the summer.
Division in spring[188]. This is very difficult due to the deep and extensive root system.</v>
      </c>
      <c r="AI1872" s="1" t="s">
        <v>5751</v>
      </c>
      <c r="AJ1872" s="1" t="s">
        <v>53</v>
      </c>
      <c r="AK1872" s="1" t="s">
        <v>17104</v>
      </c>
      <c r="AL1872" s="1" t="str">
        <f t="shared" si="852"/>
        <v>Unscented</v>
      </c>
      <c r="AM1872" s="1" t="b">
        <v>0</v>
      </c>
      <c r="AN1872" s="1" t="b">
        <v>0</v>
      </c>
      <c r="AO1872" s="1" t="b">
        <v>0</v>
      </c>
      <c r="AP1872" s="5" t="s">
        <v>28</v>
      </c>
      <c r="AQ1872" s="5" t="str">
        <f t="shared" si="843"/>
        <v>Light, Medium, Heavy</v>
      </c>
      <c r="AR1872" s="1" t="s">
        <v>10</v>
      </c>
      <c r="AS1872" s="1" t="str">
        <f t="shared" si="853"/>
        <v>None, Partial</v>
      </c>
      <c r="AT1872" s="1" t="str">
        <f t="shared" si="844"/>
        <v>Partial, Full</v>
      </c>
      <c r="AU1872" s="1" t="s">
        <v>29</v>
      </c>
      <c r="AV1872" s="1" t="str">
        <f t="shared" si="845"/>
        <v>Moist</v>
      </c>
      <c r="AW1872" s="1" t="s">
        <v>12</v>
      </c>
      <c r="AX1872" s="1" t="str">
        <f t="shared" si="846"/>
        <v>Acid, Neutral, Alkaline</v>
      </c>
      <c r="AY1872" s="1" t="b">
        <v>0</v>
      </c>
      <c r="AZ1872" s="1" t="b">
        <v>0</v>
      </c>
      <c r="BA1872" s="1" t="b">
        <v>0</v>
      </c>
      <c r="BC1872" t="str">
        <f t="shared" si="847"/>
        <v>FALSE</v>
      </c>
      <c r="BE1872" t="str">
        <f t="shared" si="848"/>
        <v>FALSE</v>
      </c>
      <c r="BF1872" s="1" t="b">
        <v>0</v>
      </c>
      <c r="BG1872" s="1" t="b">
        <v>0</v>
      </c>
      <c r="BH1872" s="1" t="b">
        <v>0</v>
      </c>
      <c r="BJ1872" s="1" t="str">
        <f t="shared" si="849"/>
        <v>FALSE</v>
      </c>
      <c r="BL1872" t="str">
        <f t="shared" si="850"/>
        <v>FALSE</v>
      </c>
      <c r="BM1872" s="1" t="b">
        <v>0</v>
      </c>
      <c r="BN1872" s="1" t="b">
        <v>0</v>
      </c>
      <c r="BO1872" s="1">
        <f t="shared" si="854"/>
        <v>5</v>
      </c>
      <c r="BP1872" s="1" t="s">
        <v>31</v>
      </c>
      <c r="BQ1872" s="1" cm="1">
        <f t="array" ref="BQ1872">_xlfn.IFS(BP1872="None Known",0, LEN(BP1872)&gt;500, 5,LEN(BP1872)&gt;400, 4, LEN(BP1872)&gt;300, 3, LEN(BP1872)&gt;200, 2, LEN(BP1872)&gt;1, 1)</f>
        <v>0</v>
      </c>
      <c r="BR1872" s="1" t="s">
        <v>5752</v>
      </c>
      <c r="BS1872" s="1">
        <v>1</v>
      </c>
      <c r="BT1872" s="1" t="s">
        <v>5753</v>
      </c>
      <c r="BU1872" s="1">
        <v>2</v>
      </c>
      <c r="BV1872" s="1" t="s">
        <v>1700</v>
      </c>
      <c r="BW1872" s="1" t="s">
        <v>5754</v>
      </c>
      <c r="BX1872" s="1"/>
      <c r="BY1872" t="str">
        <f>_xlfn.XLOOKUP($B1872,Img_lookup!A:A,Img_lookup!B:B, "Not available")</f>
        <v>c315248e-c6e4-44c7-97a1-6e059c0f82ba</v>
      </c>
      <c r="BZ1872" t="str">
        <f>_xlfn.XLOOKUP($B1872,Img_lookup!A:A,Img_lookup!C:C, "Not available")</f>
        <v>Silphium laciniatum (after Karl Blossfeldt)</v>
      </c>
      <c r="CA1872" t="str">
        <f>_xlfn.XLOOKUP($B1872,Img_lookup!A:A,Img_lookup!D:D, "Not available")</f>
        <v>rossomoto</v>
      </c>
      <c r="CB1872" t="str">
        <f>_xlfn.XLOOKUP($B1872,Img_lookup!A:A,Img_lookup!E:E, "https://imgur.com/aT5wafe")</f>
        <v>https://api.openverse.engineering/v1/images/c315248e-c6e4-44c7-97a1-6e059c0f82ba/thumb/</v>
      </c>
    </row>
    <row r="1873" spans="1:80" ht="13" x14ac:dyDescent="0.15">
      <c r="A1873" s="1" t="s">
        <v>69</v>
      </c>
      <c r="B1873" s="1" t="s">
        <v>784</v>
      </c>
      <c r="C1873" s="1" t="s">
        <v>785</v>
      </c>
      <c r="D1873" s="1" t="s">
        <v>786</v>
      </c>
      <c r="E1873" s="1" t="s">
        <v>787</v>
      </c>
      <c r="F1873" s="1" t="s">
        <v>368</v>
      </c>
      <c r="G1873" s="1" t="s">
        <v>368</v>
      </c>
      <c r="H1873" s="11" t="str">
        <f t="shared" si="857"/>
        <v>Perennial</v>
      </c>
      <c r="J1873" s="1">
        <v>1.2000000479999999</v>
      </c>
      <c r="K1873" s="1">
        <v>1</v>
      </c>
      <c r="L1873" t="str" cm="1">
        <f t="array" ref="L1873">_xlfn.IFS(J1873+K1873="", "Unknown", J1873+K1873&gt;3, "Large", J1873+K1873&gt;0.5, "Medium", J1873+K1873&gt;0, "Small")</f>
        <v>Medium</v>
      </c>
      <c r="M1873" s="1">
        <v>7</v>
      </c>
      <c r="N1873" cm="1">
        <f t="array" ref="N1873">IF($M1873="",INDEX($M$2:$M$2176,MATCH(1,INDEX(($A$2:$A$2176=$A1873)*($M$2:$M$2176&lt;&gt;""),0),0)),$M1873)</f>
        <v>7</v>
      </c>
      <c r="O1873" s="2" t="str">
        <f t="shared" si="851"/>
        <v>Seasonal outdoors</v>
      </c>
      <c r="P1873" s="1" t="s">
        <v>788</v>
      </c>
      <c r="Q1873" s="1" t="s">
        <v>17109</v>
      </c>
      <c r="R1873" t="str">
        <f t="shared" si="855"/>
        <v>Fast</v>
      </c>
      <c r="S1873" s="1" t="s">
        <v>24</v>
      </c>
      <c r="T1873" s="1" t="str">
        <f>LEFT(S1873,FIND("-",S1873)-1)</f>
        <v xml:space="preserve">1 </v>
      </c>
      <c r="U1873" s="1" t="str">
        <f>RIGHT(S1873,FIND("-",S1873)-1)</f>
        <v>12</v>
      </c>
      <c r="V1873" s="1" t="s">
        <v>108</v>
      </c>
      <c r="W1873" s="6" t="str">
        <f t="shared" si="858"/>
        <v>7</v>
      </c>
      <c r="X1873" t="str">
        <f>IF(W1873="1", "January", IF(W1873="2", "February", IF(W1873="3", "March", IF(W1873="4", "April", IF(W1873="5", "May", IF(W1873="6", "June", IF(W1873="7", "July", IF(W1873="8", "August", IF(W1873="9", "September", IF(W1873="10", "October", IF(W1873="11", "November", IF(W1873="12", "December", "Other"))))))))))))</f>
        <v>July</v>
      </c>
      <c r="Y1873" s="2" t="str">
        <f>IF(ISNUMBER(SEARCH("-",V1873)),TRIM(RIGHT(V1873,LEN(V1873)-SEARCH("-",V1873))),V1873)</f>
        <v>9</v>
      </c>
      <c r="Z1873" s="2" t="str">
        <f>IF(Y1873="1", "January", IF(Y1873="2", "February", IF(Y1873="3", "March", IF(Y1873="4", "April", IF(Y1873="5", "May", IF(Y1873="6", "June", IF(Y1873="7", "July", IF(Y1873="8", "August", IF(Y1873="9", "September", IF(Y1873="10", "October", IF(Y1873="11", "November", IF(Y1873="12", "December", "Other"))))))))))))</f>
        <v>September</v>
      </c>
      <c r="AA1873" s="1" t="s">
        <v>135</v>
      </c>
      <c r="AB1873" s="1" t="str">
        <f t="shared" si="859"/>
        <v>8</v>
      </c>
      <c r="AC1873" s="1" t="str">
        <f t="shared" si="860"/>
        <v>August</v>
      </c>
      <c r="AD1873" s="1" t="str">
        <f t="shared" si="861"/>
        <v>10</v>
      </c>
      <c r="AE1873" s="1" t="str">
        <f t="shared" si="862"/>
        <v>October</v>
      </c>
      <c r="AF1873" s="1" t="s">
        <v>25151</v>
      </c>
      <c r="AG1873" s="1" t="str">
        <f t="shared" si="841"/>
        <v xml:space="preserve">Seed </v>
      </c>
      <c r="AH1873" s="2" t="str">
        <f t="shared" si="842"/>
        <v>If sown in situ during March or April, the plant will usually flower in the summer and complete its life cycle in one growing season[K]. The seed can also be sown from May to August when the plant will normally wait until the following year to flower and thus behave as a biennial[K]. The best edible roots should be produced from a May/June sowing, whilst sowing the seed in the spring as well as the summer should ensure a supply of edible leaves all year round[K].</v>
      </c>
      <c r="AI1873" s="1" t="s">
        <v>789</v>
      </c>
      <c r="AJ1873" s="1" t="s">
        <v>26</v>
      </c>
      <c r="AK1873" s="1" t="s">
        <v>17104</v>
      </c>
      <c r="AL1873" s="1" t="str">
        <f t="shared" si="852"/>
        <v>Unscented</v>
      </c>
      <c r="AM1873" s="1" t="b">
        <v>0</v>
      </c>
      <c r="AN1873" s="1" t="b">
        <v>0</v>
      </c>
      <c r="AO1873" s="1" t="b">
        <v>0</v>
      </c>
      <c r="AP1873" s="5" t="s">
        <v>28</v>
      </c>
      <c r="AQ1873" s="5" t="str">
        <f t="shared" si="843"/>
        <v>Light, Medium, Heavy</v>
      </c>
      <c r="AR1873" s="1" t="s">
        <v>30</v>
      </c>
      <c r="AS1873" s="1" t="str">
        <f t="shared" si="853"/>
        <v>None</v>
      </c>
      <c r="AT1873" s="1" t="str">
        <f t="shared" si="844"/>
        <v>Full</v>
      </c>
      <c r="AU1873" s="1" t="s">
        <v>11</v>
      </c>
      <c r="AV1873" s="1" t="str">
        <f t="shared" si="845"/>
        <v>Dry, Moist</v>
      </c>
      <c r="AW1873" s="1" t="s">
        <v>12</v>
      </c>
      <c r="AX1873" s="1" t="str">
        <f t="shared" si="846"/>
        <v>Acid, Neutral, Alkaline</v>
      </c>
      <c r="AY1873" s="1" t="b">
        <v>0</v>
      </c>
      <c r="AZ1873" s="1" t="b">
        <v>1</v>
      </c>
      <c r="BA1873" s="1" t="b">
        <v>0</v>
      </c>
      <c r="BB1873" s="1" t="s">
        <v>275</v>
      </c>
      <c r="BC1873" t="str">
        <f t="shared" si="847"/>
        <v>TRUE</v>
      </c>
      <c r="BE1873" t="str">
        <f t="shared" si="848"/>
        <v>FALSE</v>
      </c>
      <c r="BF1873" s="1" t="b">
        <v>0</v>
      </c>
      <c r="BG1873" s="1" t="b">
        <v>0</v>
      </c>
      <c r="BH1873" s="1" t="b">
        <v>0</v>
      </c>
      <c r="BI1873" s="1" t="s">
        <v>30</v>
      </c>
      <c r="BJ1873" s="1" t="str">
        <f t="shared" si="849"/>
        <v>FALSE</v>
      </c>
      <c r="BL1873" t="str">
        <f t="shared" si="850"/>
        <v>FALSE</v>
      </c>
      <c r="BM1873" s="1" t="b">
        <v>0</v>
      </c>
      <c r="BN1873" s="1" t="b">
        <v>0</v>
      </c>
      <c r="BO1873" s="1">
        <f t="shared" si="854"/>
        <v>12</v>
      </c>
      <c r="BP1873" s="1" t="s">
        <v>790</v>
      </c>
      <c r="BQ1873" s="1" cm="1">
        <f t="array" ref="BQ1873">_xlfn.IFS(BP1873="None Known",0, LEN(BP1873)&gt;500, 5,LEN(BP1873)&gt;400, 4, LEN(BP1873)&gt;300, 3, LEN(BP1873)&gt;200, 2, LEN(BP1873)&gt;1, 1)</f>
        <v>1</v>
      </c>
      <c r="BR1873" s="1" t="s">
        <v>791</v>
      </c>
      <c r="BS1873" s="1">
        <v>2</v>
      </c>
      <c r="BT1873" s="1" t="s">
        <v>792</v>
      </c>
      <c r="BU1873" s="1">
        <v>5</v>
      </c>
      <c r="BV1873" s="1" t="s">
        <v>793</v>
      </c>
      <c r="BW1873" s="1" t="s">
        <v>794</v>
      </c>
      <c r="BX1873" s="1"/>
      <c r="BY1873" t="str">
        <f>_xlfn.XLOOKUP($B1873,Img_lookup!A:A,Img_lookup!B:B, "Not available")</f>
        <v>ea047763-a2cf-40cd-9bb1-951670c87431</v>
      </c>
      <c r="BZ1873" t="str">
        <f>_xlfn.XLOOKUP($B1873,Img_lookup!A:A,Img_lookup!C:C, "Not available")</f>
        <v>Silybum marianum - ◊í◊ì◊ô◊ú◊ü ◊û◊¶◊ï◊ô</v>
      </c>
      <c r="CA1873" t="str">
        <f>_xlfn.XLOOKUP($B1873,Img_lookup!A:A,Img_lookup!D:D, "Not available")</f>
        <v>Eran Finkle</v>
      </c>
      <c r="CB1873" t="str">
        <f>_xlfn.XLOOKUP($B1873,Img_lookup!A:A,Img_lookup!E:E, "https://imgur.com/aT5wafe")</f>
        <v>https://api.openverse.engineering/v1/images/ea047763-a2cf-40cd-9bb1-951670c87431/thumb/</v>
      </c>
    </row>
    <row r="1874" spans="1:80" ht="409.6" x14ac:dyDescent="0.15">
      <c r="A1874" s="1" t="s">
        <v>128</v>
      </c>
      <c r="B1874" s="1" t="s">
        <v>6556</v>
      </c>
      <c r="C1874" s="1" t="s">
        <v>6557</v>
      </c>
      <c r="D1874" s="1" t="s">
        <v>6558</v>
      </c>
      <c r="E1874" s="1" t="s">
        <v>1714</v>
      </c>
      <c r="F1874" s="1" t="s">
        <v>85</v>
      </c>
      <c r="G1874" s="1" t="s">
        <v>85</v>
      </c>
      <c r="H1874" s="11" t="str">
        <f t="shared" si="857"/>
        <v>Annual</v>
      </c>
      <c r="J1874" s="1">
        <v>0.60000002399999997</v>
      </c>
      <c r="K1874" s="1">
        <v>0.30000001199999998</v>
      </c>
      <c r="L1874" t="str" cm="1">
        <f t="array" ref="L1874">_xlfn.IFS(J1874+K1874="", "Unknown", J1874+K1874&gt;3, "Large", J1874+K1874&gt;0.5, "Medium", J1874+K1874&gt;0, "Small")</f>
        <v>Medium</v>
      </c>
      <c r="M1874" s="1">
        <v>6</v>
      </c>
      <c r="N1874" cm="1">
        <f t="array" ref="N1874">IF($M1874="",INDEX($M$2:$M$2176,MATCH(1,INDEX(($A$2:$A$2176=$A1874)*($M$2:$M$2176&lt;&gt;""),0),0)),$M1874)</f>
        <v>6</v>
      </c>
      <c r="O1874" s="2" t="str">
        <f t="shared" si="851"/>
        <v>Seasonal outdoors</v>
      </c>
      <c r="P1874" s="1" t="s">
        <v>6559</v>
      </c>
      <c r="Q1874" s="1" t="s">
        <v>17109</v>
      </c>
      <c r="R1874" t="str">
        <f t="shared" si="855"/>
        <v>Fast</v>
      </c>
      <c r="T1874" s="1"/>
      <c r="U1874" s="1"/>
      <c r="V1874" s="1" t="s">
        <v>322</v>
      </c>
      <c r="W1874" s="6" t="str">
        <f t="shared" si="858"/>
        <v>6</v>
      </c>
      <c r="X1874" t="str">
        <f>IF(W1874="1", "January", IF(W1874="2", "February", IF(W1874="3", "March", IF(W1874="4", "April", IF(W1874="5", "May", IF(W1874="6", "June", IF(W1874="7", "July", IF(W1874="8", "August", IF(W1874="9", "September", IF(W1874="10", "October", IF(W1874="11", "November", IF(W1874="12", "December", "Other"))))))))))))</f>
        <v>June</v>
      </c>
      <c r="Y1874" s="2" t="str">
        <f>IF(ISNUMBER(SEARCH("-",V1874)),TRIM(RIGHT(V1874,LEN(V1874)-SEARCH("-",V1874))),V1874)</f>
        <v>8</v>
      </c>
      <c r="Z1874" s="2" t="str">
        <f>IF(Y1874="1", "January", IF(Y1874="2", "February", IF(Y1874="3", "March", IF(Y1874="4", "April", IF(Y1874="5", "May", IF(Y1874="6", "June", IF(Y1874="7", "July", IF(Y1874="8", "August", IF(Y1874="9", "September", IF(Y1874="10", "October", IF(Y1874="11", "November", IF(Y1874="12", "December", "Other"))))))))))))</f>
        <v>August</v>
      </c>
      <c r="AA1874" s="1" t="s">
        <v>108</v>
      </c>
      <c r="AB1874" s="1" t="str">
        <f t="shared" si="859"/>
        <v>7</v>
      </c>
      <c r="AC1874" s="1" t="str">
        <f t="shared" si="860"/>
        <v>July</v>
      </c>
      <c r="AD1874" s="1" t="str">
        <f t="shared" si="861"/>
        <v>9</v>
      </c>
      <c r="AE1874" s="1" t="str">
        <f t="shared" si="862"/>
        <v>September</v>
      </c>
      <c r="AF1874" s="16" t="s">
        <v>24737</v>
      </c>
      <c r="AG1874" s="1" t="str">
        <f t="shared" si="841"/>
        <v xml:space="preserve">Seed </v>
      </c>
      <c r="AH1874" s="2" t="str">
        <f t="shared" si="842"/>
        <v>Sow in situ from early spring to late summer. Germination takes place in less than a week. The earlier sowings are for a seed crop, the later sowings are for edible leaves and green manure[82].
When sowing seed for use in mustard and cress, the seed is soaked for about 12 hours in warm water and then placed in a humid position. Traditionally, it is sown in a tray on a thin layer of soil, or on some moist blotting paper, and the tray is placed in a warm dark place for a few days to encourage rapid and rather etiolated growth. The seedlings can then be placed in a lighter position for a couple more days to turn green before being eaten. The mustard seed should be sown about 3 - 4 days later than the cress for them both to be ready at the same time[264].</v>
      </c>
      <c r="AI1874" s="1" t="s">
        <v>6560</v>
      </c>
      <c r="AJ1874" s="1" t="s">
        <v>23837</v>
      </c>
      <c r="AK1874" s="1" t="s">
        <v>17104</v>
      </c>
      <c r="AL1874" s="1" t="str">
        <f t="shared" si="852"/>
        <v>Unscented</v>
      </c>
      <c r="AM1874" s="1" t="b">
        <v>0</v>
      </c>
      <c r="AN1874" s="1" t="b">
        <v>0</v>
      </c>
      <c r="AO1874" s="1" t="b">
        <v>0</v>
      </c>
      <c r="AP1874" s="5" t="s">
        <v>28</v>
      </c>
      <c r="AQ1874" s="5" t="str">
        <f t="shared" si="843"/>
        <v>Light, Medium, Heavy</v>
      </c>
      <c r="AR1874" s="1" t="s">
        <v>10</v>
      </c>
      <c r="AS1874" s="1" t="str">
        <f t="shared" si="853"/>
        <v>None, Partial</v>
      </c>
      <c r="AT1874" s="1" t="str">
        <f t="shared" si="844"/>
        <v>Partial, Full</v>
      </c>
      <c r="AU1874" s="1" t="s">
        <v>29</v>
      </c>
      <c r="AV1874" s="1" t="str">
        <f t="shared" si="845"/>
        <v>Moist</v>
      </c>
      <c r="AW1874" s="1" t="s">
        <v>12</v>
      </c>
      <c r="AX1874" s="1" t="str">
        <f t="shared" si="846"/>
        <v>Acid, Neutral, Alkaline</v>
      </c>
      <c r="AY1874" s="1" t="b">
        <v>0</v>
      </c>
      <c r="AZ1874" s="1" t="b">
        <v>0</v>
      </c>
      <c r="BA1874" s="1" t="b">
        <v>0</v>
      </c>
      <c r="BC1874" t="str">
        <f t="shared" si="847"/>
        <v>FALSE</v>
      </c>
      <c r="BE1874" t="str">
        <f t="shared" si="848"/>
        <v>FALSE</v>
      </c>
      <c r="BF1874" s="1" t="b">
        <v>0</v>
      </c>
      <c r="BG1874" s="1" t="b">
        <v>0</v>
      </c>
      <c r="BH1874" s="1" t="b">
        <v>0</v>
      </c>
      <c r="BI1874" s="1" t="s">
        <v>30</v>
      </c>
      <c r="BJ1874" s="1" t="str">
        <f t="shared" si="849"/>
        <v>FALSE</v>
      </c>
      <c r="BL1874" t="str">
        <f t="shared" si="850"/>
        <v>FALSE</v>
      </c>
      <c r="BM1874" s="1" t="b">
        <v>0</v>
      </c>
      <c r="BN1874" s="1" t="b">
        <v>0</v>
      </c>
      <c r="BO1874" s="1">
        <f t="shared" si="854"/>
        <v>13</v>
      </c>
      <c r="BP1874" s="1" t="s">
        <v>6561</v>
      </c>
      <c r="BQ1874" s="1" cm="1">
        <f t="array" ref="BQ1874">_xlfn.IFS(BP1874="None Known",0, LEN(BP1874)&gt;500, 5,LEN(BP1874)&gt;400, 4, LEN(BP1874)&gt;300, 3, LEN(BP1874)&gt;200, 2, LEN(BP1874)&gt;1, 1)</f>
        <v>4</v>
      </c>
      <c r="BR1874" s="16" t="s">
        <v>24738</v>
      </c>
      <c r="BS1874" s="1">
        <v>2</v>
      </c>
      <c r="BT1874" s="1" t="s">
        <v>6562</v>
      </c>
      <c r="BU1874" s="1">
        <v>3</v>
      </c>
      <c r="BV1874" s="1" t="s">
        <v>6563</v>
      </c>
      <c r="BW1874" s="1" t="s">
        <v>6564</v>
      </c>
      <c r="BX1874" s="1"/>
      <c r="BY1874" t="str">
        <f>_xlfn.XLOOKUP($B1874,Img_lookup!A:A,Img_lookup!B:B, "Not available")</f>
        <v>763d585f-74b2-4511-acec-3ce1d8434312</v>
      </c>
      <c r="BZ1874" t="str">
        <f>_xlfn.XLOOKUP($B1874,Img_lookup!A:A,Img_lookup!C:C, "Not available")</f>
        <v>BM001161373 Sinapis alba L.</v>
      </c>
      <c r="CA1874" t="str">
        <f>_xlfn.XLOOKUP($B1874,Img_lookup!A:A,Img_lookup!D:D, "Not available")</f>
        <v>NATT-at-NKM</v>
      </c>
      <c r="CB1874" t="str">
        <f>_xlfn.XLOOKUP($B1874,Img_lookup!A:A,Img_lookup!E:E, "https://imgur.com/aT5wafe")</f>
        <v>https://api.openverse.engineering/v1/images/763d585f-74b2-4511-acec-3ce1d8434312/thumb/</v>
      </c>
    </row>
    <row r="1875" spans="1:80" ht="409.6" x14ac:dyDescent="0.15">
      <c r="A1875" s="1" t="s">
        <v>128</v>
      </c>
      <c r="B1875" s="1" t="s">
        <v>15577</v>
      </c>
      <c r="C1875" s="1" t="s">
        <v>15578</v>
      </c>
      <c r="D1875" s="1" t="s">
        <v>15579</v>
      </c>
      <c r="E1875" s="1" t="s">
        <v>15580</v>
      </c>
      <c r="F1875" s="1" t="s">
        <v>85</v>
      </c>
      <c r="G1875" s="1" t="s">
        <v>85</v>
      </c>
      <c r="H1875" s="11" t="str">
        <f t="shared" si="857"/>
        <v>Annual</v>
      </c>
      <c r="J1875" s="1">
        <v>0.75</v>
      </c>
      <c r="L1875" t="str" cm="1">
        <f t="array" ref="L1875">_xlfn.IFS(J1875+K1875="", "Unknown", J1875+K1875&gt;3, "Large", J1875+K1875&gt;0.5, "Medium", J1875+K1875&gt;0, "Small")</f>
        <v>Medium</v>
      </c>
      <c r="M1875" s="1">
        <v>6</v>
      </c>
      <c r="N1875" cm="1">
        <f t="array" ref="N1875">IF($M1875="",INDEX($M$2:$M$2176,MATCH(1,INDEX(($A$2:$A$2176=$A1875)*($M$2:$M$2176&lt;&gt;""),0),0)),$M1875)</f>
        <v>6</v>
      </c>
      <c r="O1875" s="2" t="str">
        <f t="shared" si="851"/>
        <v>Seasonal outdoors</v>
      </c>
      <c r="P1875" s="1" t="s">
        <v>15581</v>
      </c>
      <c r="R1875" t="str">
        <f t="shared" si="855"/>
        <v>Medium</v>
      </c>
      <c r="T1875" s="1"/>
      <c r="U1875" s="1"/>
      <c r="V1875" s="1" t="s">
        <v>1006</v>
      </c>
      <c r="W1875" s="6" t="str">
        <f t="shared" si="858"/>
        <v>5</v>
      </c>
      <c r="X1875" t="str">
        <f>IF(W1875="1", "January", IF(W1875="2", "February", IF(W1875="3", "March", IF(W1875="4", "April", IF(W1875="5", "May", IF(W1875="6", "June", IF(W1875="7", "July", IF(W1875="8", "August", IF(W1875="9", "September", IF(W1875="10", "October", IF(W1875="11", "November", IF(W1875="12", "December", "Other"))))))))))))</f>
        <v>May</v>
      </c>
      <c r="Y1875" s="2" t="str">
        <f>IF(ISNUMBER(SEARCH("-",V1875)),TRIM(RIGHT(V1875,LEN(V1875)-SEARCH("-",V1875))),V1875)</f>
        <v>7</v>
      </c>
      <c r="Z1875" s="2" t="str">
        <f>IF(Y1875="1", "January", IF(Y1875="2", "February", IF(Y1875="3", "March", IF(Y1875="4", "April", IF(Y1875="5", "May", IF(Y1875="6", "June", IF(Y1875="7", "July", IF(Y1875="8", "August", IF(Y1875="9", "September", IF(Y1875="10", "October", IF(Y1875="11", "November", IF(Y1875="12", "December", "Other"))))))))))))</f>
        <v>July</v>
      </c>
      <c r="AA1875" s="1" t="s">
        <v>698</v>
      </c>
      <c r="AB1875" s="1" t="str">
        <f t="shared" si="859"/>
        <v>5</v>
      </c>
      <c r="AC1875" s="1" t="str">
        <f t="shared" si="860"/>
        <v>May</v>
      </c>
      <c r="AD1875" s="1" t="str">
        <f t="shared" si="861"/>
        <v>8</v>
      </c>
      <c r="AE1875" s="1" t="str">
        <f t="shared" si="862"/>
        <v>August</v>
      </c>
      <c r="AF1875" s="1" t="s">
        <v>25407</v>
      </c>
      <c r="AG1875" s="1" t="str">
        <f t="shared" si="841"/>
        <v xml:space="preserve">Seed </v>
      </c>
      <c r="AH1875" s="2" t="str">
        <f t="shared" si="842"/>
        <v>Germinates in spring and autumn in the wild. It should not really need much encouragement.</v>
      </c>
      <c r="AI1875" s="1" t="s">
        <v>15582</v>
      </c>
      <c r="AJ1875" s="1" t="s">
        <v>23802</v>
      </c>
      <c r="AK1875" s="1" t="s">
        <v>17104</v>
      </c>
      <c r="AL1875" s="1" t="str">
        <f t="shared" si="852"/>
        <v>Unscented</v>
      </c>
      <c r="AM1875" s="1" t="b">
        <v>0</v>
      </c>
      <c r="AN1875" s="1" t="b">
        <v>0</v>
      </c>
      <c r="AO1875" s="1" t="b">
        <v>0</v>
      </c>
      <c r="AP1875" s="5" t="s">
        <v>28</v>
      </c>
      <c r="AQ1875" s="5" t="str">
        <f t="shared" si="843"/>
        <v>Light, Medium, Heavy</v>
      </c>
      <c r="AR1875" s="1" t="s">
        <v>30</v>
      </c>
      <c r="AS1875" s="1" t="str">
        <f t="shared" si="853"/>
        <v>None</v>
      </c>
      <c r="AT1875" s="1" t="str">
        <f t="shared" si="844"/>
        <v>Full</v>
      </c>
      <c r="AU1875" s="1" t="s">
        <v>29</v>
      </c>
      <c r="AV1875" s="1" t="str">
        <f t="shared" si="845"/>
        <v>Moist</v>
      </c>
      <c r="AW1875" s="1" t="s">
        <v>12</v>
      </c>
      <c r="AX1875" s="1" t="str">
        <f t="shared" si="846"/>
        <v>Acid, Neutral, Alkaline</v>
      </c>
      <c r="AY1875" s="1" t="b">
        <v>0</v>
      </c>
      <c r="AZ1875" s="1" t="b">
        <v>1</v>
      </c>
      <c r="BA1875" s="1" t="b">
        <v>0</v>
      </c>
      <c r="BB1875" s="1" t="s">
        <v>275</v>
      </c>
      <c r="BC1875" t="str">
        <f t="shared" si="847"/>
        <v>TRUE</v>
      </c>
      <c r="BE1875" t="str">
        <f t="shared" si="848"/>
        <v>FALSE</v>
      </c>
      <c r="BF1875" s="1" t="b">
        <v>0</v>
      </c>
      <c r="BG1875" s="1" t="b">
        <v>1</v>
      </c>
      <c r="BH1875" s="1" t="b">
        <v>0</v>
      </c>
      <c r="BI1875" s="1" t="s">
        <v>30</v>
      </c>
      <c r="BJ1875" s="1" t="str">
        <f t="shared" si="849"/>
        <v>FALSE</v>
      </c>
      <c r="BL1875" t="str">
        <f t="shared" si="850"/>
        <v>FALSE</v>
      </c>
      <c r="BM1875" s="1" t="b">
        <v>0</v>
      </c>
      <c r="BN1875" s="1" t="b">
        <v>0</v>
      </c>
      <c r="BO1875" s="1">
        <f t="shared" si="854"/>
        <v>8</v>
      </c>
      <c r="BP1875" s="1" t="s">
        <v>15583</v>
      </c>
      <c r="BQ1875" s="1" cm="1">
        <f t="array" ref="BQ1875">_xlfn.IFS(BP1875="None Known",0, LEN(BP1875)&gt;500, 5,LEN(BP1875)&gt;400, 4, LEN(BP1875)&gt;300, 3, LEN(BP1875)&gt;200, 2, LEN(BP1875)&gt;1, 1)</f>
        <v>1</v>
      </c>
      <c r="BR1875" s="16" t="s">
        <v>25152</v>
      </c>
      <c r="BS1875" s="1">
        <v>2</v>
      </c>
      <c r="BT1875" s="1" t="s">
        <v>15584</v>
      </c>
      <c r="BU1875" s="1">
        <v>1</v>
      </c>
      <c r="BV1875" s="1" t="s">
        <v>15585</v>
      </c>
      <c r="BW1875" s="1" t="s">
        <v>15586</v>
      </c>
      <c r="BX1875" s="1"/>
      <c r="BY1875" t="str">
        <f>_xlfn.XLOOKUP($B1875,Img_lookup!A:A,Img_lookup!B:B, "Not available")</f>
        <v>4fd6389b-0ed8-41ae-982b-b5674068cfd0</v>
      </c>
      <c r="BZ1875" t="str">
        <f>_xlfn.XLOOKUP($B1875,Img_lookup!A:A,Img_lookup!C:C, "Not available")</f>
        <v>Charlock (Sinapis arvensis) Summerfields.</v>
      </c>
      <c r="CA1875" t="str">
        <f>_xlfn.XLOOKUP($B1875,Img_lookup!A:A,Img_lookup!D:D, "Not available")</f>
        <v>Phil Sellens</v>
      </c>
      <c r="CB1875" t="str">
        <f>_xlfn.XLOOKUP($B1875,Img_lookup!A:A,Img_lookup!E:E, "https://imgur.com/aT5wafe")</f>
        <v>https://api.openverse.engineering/v1/images/4fd6389b-0ed8-41ae-982b-b5674068cfd0/thumb/</v>
      </c>
    </row>
    <row r="1876" spans="1:80" ht="409.6" x14ac:dyDescent="0.15">
      <c r="A1876" s="1" t="s">
        <v>10871</v>
      </c>
      <c r="B1876" s="1" t="s">
        <v>13373</v>
      </c>
      <c r="D1876" s="1" t="s">
        <v>13374</v>
      </c>
      <c r="E1876" s="1" t="s">
        <v>606</v>
      </c>
      <c r="F1876" s="1" t="s">
        <v>156</v>
      </c>
      <c r="G1876" s="1" t="s">
        <v>156</v>
      </c>
      <c r="H1876" s="11" t="str">
        <f t="shared" si="857"/>
        <v>Perennial</v>
      </c>
      <c r="I1876" s="1" t="s">
        <v>17107</v>
      </c>
      <c r="J1876" s="1">
        <v>6</v>
      </c>
      <c r="L1876" t="str" cm="1">
        <f t="array" ref="L1876">_xlfn.IFS(J1876+K1876="", "Unknown", J1876+K1876&gt;3, "Large", J1876+K1876&gt;0.5, "Medium", J1876+K1876&gt;0, "Small")</f>
        <v>Large</v>
      </c>
      <c r="N1876" cm="1">
        <f t="array" ref="N1876">IF($M1876="",INDEX($M$2:$M$2176,MATCH(1,INDEX(($A$2:$A$2176=$A1876)*($M$2:$M$2176&lt;&gt;""),0),0)),$M1876)</f>
        <v>7</v>
      </c>
      <c r="O1876" s="2" t="str">
        <f t="shared" si="851"/>
        <v>Seasonal outdoors</v>
      </c>
      <c r="P1876" s="1" t="s">
        <v>13375</v>
      </c>
      <c r="R1876" t="str">
        <f t="shared" si="855"/>
        <v>Medium</v>
      </c>
      <c r="T1876" s="1"/>
      <c r="U1876" s="1"/>
      <c r="V1876" s="1">
        <v>6</v>
      </c>
      <c r="W1876" s="6">
        <f t="shared" si="858"/>
        <v>6</v>
      </c>
      <c r="X1876" t="str">
        <f>IF(W1876=1, "January", IF(W1876=2, "February", IF(W1876=3, "March", IF(W1876=4, "April", IF(W1876=5, "May", IF(W1876=6, "June", IF(W1876=7, "July", IF(W1876=8, "August", IF(W1876=9, "September", IF(W1876=10, "October", IF(W1876=11, "November", IF(W1876=12, "December", "Other"))))))))))))</f>
        <v>June</v>
      </c>
      <c r="Y1876" s="1"/>
      <c r="Z1876" s="1"/>
      <c r="AA1876" s="1" t="s">
        <v>166</v>
      </c>
      <c r="AB1876" s="1" t="str">
        <f t="shared" si="859"/>
        <v>9</v>
      </c>
      <c r="AC1876" s="1" t="str">
        <f t="shared" si="860"/>
        <v>September</v>
      </c>
      <c r="AD1876" s="1" t="str">
        <f t="shared" si="861"/>
        <v>11</v>
      </c>
      <c r="AE1876" s="1" t="str">
        <f t="shared" si="862"/>
        <v>November</v>
      </c>
      <c r="AF1876" s="16" t="s">
        <v>24739</v>
      </c>
      <c r="AG1876" s="1" t="str">
        <f t="shared" si="841"/>
        <v xml:space="preserve">Seed </v>
      </c>
      <c r="AH1876" s="2" t="str">
        <f t="shared" si="842"/>
        <v>Sow late winter in a greenhouse[78].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5 - 10cm taken at a node, July/August in a frame[78]. Good percentage[78].</v>
      </c>
      <c r="AI1876" s="1" t="s">
        <v>13376</v>
      </c>
      <c r="AK1876" s="1" t="s">
        <v>17105</v>
      </c>
      <c r="AL1876" s="1" t="str">
        <f t="shared" si="852"/>
        <v>Unscented</v>
      </c>
      <c r="AM1876" s="1" t="b">
        <v>0</v>
      </c>
      <c r="AN1876" s="1" t="b">
        <v>1</v>
      </c>
      <c r="AO1876" s="1" t="b">
        <v>0</v>
      </c>
      <c r="AP1876" s="5" t="s">
        <v>28</v>
      </c>
      <c r="AQ1876" s="5" t="str">
        <f t="shared" si="843"/>
        <v>Light, Medium, Heavy</v>
      </c>
      <c r="AR1876" s="1" t="s">
        <v>10</v>
      </c>
      <c r="AS1876" s="1" t="str">
        <f t="shared" si="853"/>
        <v>None, Partial</v>
      </c>
      <c r="AT1876" s="1" t="str">
        <f t="shared" si="844"/>
        <v>Partial, Full</v>
      </c>
      <c r="AU1876" s="1" t="s">
        <v>29</v>
      </c>
      <c r="AV1876" s="1" t="str">
        <f t="shared" si="845"/>
        <v>Moist</v>
      </c>
      <c r="AW1876" s="1" t="s">
        <v>12</v>
      </c>
      <c r="AX1876" s="1" t="str">
        <f t="shared" si="846"/>
        <v>Acid, Neutral, Alkaline</v>
      </c>
      <c r="AY1876" s="1" t="b">
        <v>0</v>
      </c>
      <c r="AZ1876" s="1" t="b">
        <v>0</v>
      </c>
      <c r="BA1876" s="1" t="b">
        <v>0</v>
      </c>
      <c r="BC1876" t="str">
        <f t="shared" si="847"/>
        <v>FALSE</v>
      </c>
      <c r="BE1876" t="str">
        <f t="shared" si="848"/>
        <v>FALSE</v>
      </c>
      <c r="BF1876" s="1" t="b">
        <v>0</v>
      </c>
      <c r="BG1876" s="1" t="b">
        <v>0</v>
      </c>
      <c r="BH1876" s="1" t="b">
        <v>0</v>
      </c>
      <c r="BJ1876" s="1" t="str">
        <f t="shared" si="849"/>
        <v>FALSE</v>
      </c>
      <c r="BK1876" s="1" t="s">
        <v>30</v>
      </c>
      <c r="BL1876" t="str">
        <f t="shared" si="850"/>
        <v>FALSE</v>
      </c>
      <c r="BM1876" s="1" t="b">
        <v>0</v>
      </c>
      <c r="BN1876" s="1" t="b">
        <v>0</v>
      </c>
      <c r="BO1876" s="1">
        <f t="shared" si="854"/>
        <v>4</v>
      </c>
      <c r="BP1876" s="1" t="s">
        <v>31</v>
      </c>
      <c r="BQ1876" s="1" cm="1">
        <f t="array" ref="BQ1876">_xlfn.IFS(BP1876="None Known",0, LEN(BP1876)&gt;500, 5,LEN(BP1876)&gt;400, 4, LEN(BP1876)&gt;300, 3, LEN(BP1876)&gt;200, 2, LEN(BP1876)&gt;1, 1)</f>
        <v>0</v>
      </c>
      <c r="BR1876" s="1" t="s">
        <v>13377</v>
      </c>
      <c r="BS1876" s="1">
        <v>1</v>
      </c>
      <c r="BT1876" s="1" t="s">
        <v>13378</v>
      </c>
      <c r="BU1876" s="1">
        <v>1</v>
      </c>
      <c r="BV1876" s="1" t="s">
        <v>431</v>
      </c>
      <c r="BW1876" s="1" t="s">
        <v>31</v>
      </c>
      <c r="BX1876" s="1"/>
      <c r="BY1876" t="str">
        <f>_xlfn.XLOOKUP($B1876,Img_lookup!A:A,Img_lookup!B:B, "Not available")</f>
        <v>68a98b37-3709-4934-aff9-832a2cd15408</v>
      </c>
      <c r="BZ1876" t="str">
        <f>_xlfn.XLOOKUP($B1876,Img_lookup!A:A,Img_lookup!C:C, "Not available")</f>
        <v>Sinomenium acutum (Thunb.) Rehder &amp; E.H. Wilson</v>
      </c>
      <c r="CA1876" t="str">
        <f>_xlfn.XLOOKUP($B1876,Img_lookup!A:A,Img_lookup!D:D, "Not available")</f>
        <v>Ying Tsiang</v>
      </c>
      <c r="CB1876" t="str">
        <f>_xlfn.XLOOKUP($B1876,Img_lookup!A:A,Img_lookup!E:E, "https://imgur.com/aT5wafe")</f>
        <v>https://api.openverse.engineering/v1/images/68a98b37-3709-4934-aff9-832a2cd15408/thumb/</v>
      </c>
    </row>
    <row r="1877" spans="1:80" ht="13" x14ac:dyDescent="0.15">
      <c r="A1877" s="1" t="s">
        <v>316</v>
      </c>
      <c r="B1877" s="1" t="s">
        <v>6931</v>
      </c>
      <c r="C1877" s="1" t="s">
        <v>6932</v>
      </c>
      <c r="E1877" s="1" t="s">
        <v>6933</v>
      </c>
      <c r="F1877" s="1" t="s">
        <v>368</v>
      </c>
      <c r="G1877" s="1" t="s">
        <v>368</v>
      </c>
      <c r="H1877" s="11" t="str">
        <f t="shared" si="857"/>
        <v>Perennial</v>
      </c>
      <c r="J1877" s="1">
        <v>1</v>
      </c>
      <c r="L1877" t="str" cm="1">
        <f t="array" ref="L1877">_xlfn.IFS(J1877+K1877="", "Unknown", J1877+K1877&gt;3, "Large", J1877+K1877&gt;0.5, "Medium", J1877+K1877&gt;0, "Small")</f>
        <v>Medium</v>
      </c>
      <c r="N1877" cm="1">
        <f t="array" ref="N1877">IF($M1877="",INDEX($M$2:$M$2176,MATCH(1,INDEX(($A$2:$A$2176=$A1877)*($M$2:$M$2176&lt;&gt;""),0),0)),$M1877)</f>
        <v>5</v>
      </c>
      <c r="O1877" s="2" t="str">
        <f t="shared" si="851"/>
        <v>Seasonal outdoors</v>
      </c>
      <c r="P1877" s="1" t="s">
        <v>6934</v>
      </c>
      <c r="R1877" t="str">
        <f t="shared" si="855"/>
        <v>Medium</v>
      </c>
      <c r="T1877" s="1"/>
      <c r="U1877" s="1"/>
      <c r="V1877" s="1" t="s">
        <v>108</v>
      </c>
      <c r="W1877" s="6" t="str">
        <f t="shared" si="858"/>
        <v>7</v>
      </c>
      <c r="X1877" t="str">
        <f>IF(W1877="1", "January", IF(W1877="2", "February", IF(W1877="3", "March", IF(W1877="4", "April", IF(W1877="5", "May", IF(W1877="6", "June", IF(W1877="7", "July", IF(W1877="8", "August", IF(W1877="9", "September", IF(W1877="10", "October", IF(W1877="11", "November", IF(W1877="12", "December", "Other"))))))))))))</f>
        <v>July</v>
      </c>
      <c r="Y1877" s="2" t="str">
        <f>IF(ISNUMBER(SEARCH("-",V1877)),TRIM(RIGHT(V1877,LEN(V1877)-SEARCH("-",V1877))),V1877)</f>
        <v>9</v>
      </c>
      <c r="Z1877" s="2" t="str">
        <f>IF(Y1877="1", "January", IF(Y1877="2", "February", IF(Y1877="3", "March", IF(Y1877="4", "April", IF(Y1877="5", "May", IF(Y1877="6", "June", IF(Y1877="7", "July", IF(Y1877="8", "August", IF(Y1877="9", "September", IF(Y1877="10", "October", IF(Y1877="11", "November", IF(Y1877="12", "December", "Other"))))))))))))</f>
        <v>September</v>
      </c>
      <c r="AF1877" s="1" t="s">
        <v>24740</v>
      </c>
      <c r="AG1877" s="1" t="str">
        <f t="shared" si="841"/>
        <v xml:space="preserve">Seed </v>
      </c>
      <c r="AH1877" s="2" t="str">
        <f t="shared" si="842"/>
        <v>Sow late spring or early autumn in situ.</v>
      </c>
      <c r="AI1877" s="1" t="s">
        <v>6935</v>
      </c>
      <c r="AJ1877" s="1" t="s">
        <v>53</v>
      </c>
      <c r="AK1877" s="1" t="s">
        <v>17104</v>
      </c>
      <c r="AL1877" s="1" t="str">
        <f t="shared" si="852"/>
        <v>Scented</v>
      </c>
      <c r="AM1877" s="1" t="b">
        <v>1</v>
      </c>
      <c r="AN1877" s="1" t="b">
        <v>0</v>
      </c>
      <c r="AO1877" s="1" t="b">
        <v>0</v>
      </c>
      <c r="AP1877" s="5" t="s">
        <v>28</v>
      </c>
      <c r="AQ1877" s="5" t="str">
        <f t="shared" si="843"/>
        <v>Light, Medium, Heavy</v>
      </c>
      <c r="AR1877" s="1" t="s">
        <v>10</v>
      </c>
      <c r="AS1877" s="1" t="str">
        <f t="shared" si="853"/>
        <v>None, Partial</v>
      </c>
      <c r="AT1877" s="1" t="str">
        <f t="shared" si="844"/>
        <v>Partial, Full</v>
      </c>
      <c r="AU1877" s="1" t="s">
        <v>29</v>
      </c>
      <c r="AV1877" s="1" t="str">
        <f t="shared" si="845"/>
        <v>Moist</v>
      </c>
      <c r="AW1877" s="1" t="s">
        <v>12</v>
      </c>
      <c r="AX1877" s="1" t="str">
        <f t="shared" si="846"/>
        <v>Acid, Neutral, Alkaline</v>
      </c>
      <c r="AY1877" s="1" t="b">
        <v>0</v>
      </c>
      <c r="AZ1877" s="1" t="b">
        <v>1</v>
      </c>
      <c r="BA1877" s="1" t="b">
        <v>0</v>
      </c>
      <c r="BC1877" t="str">
        <f t="shared" si="847"/>
        <v>FALSE</v>
      </c>
      <c r="BE1877" t="str">
        <f t="shared" si="848"/>
        <v>FALSE</v>
      </c>
      <c r="BF1877" s="1" t="b">
        <v>0</v>
      </c>
      <c r="BG1877" s="1" t="b">
        <v>0</v>
      </c>
      <c r="BH1877" s="1" t="b">
        <v>0</v>
      </c>
      <c r="BJ1877" s="1" t="str">
        <f t="shared" si="849"/>
        <v>FALSE</v>
      </c>
      <c r="BK1877" s="1" t="s">
        <v>77</v>
      </c>
      <c r="BL1877" t="str">
        <f t="shared" si="850"/>
        <v>TRUE</v>
      </c>
      <c r="BM1877" s="1" t="b">
        <v>0</v>
      </c>
      <c r="BN1877" s="1" t="b">
        <v>0</v>
      </c>
      <c r="BO1877" s="1">
        <f t="shared" si="854"/>
        <v>7</v>
      </c>
      <c r="BP1877" s="1" t="s">
        <v>31</v>
      </c>
      <c r="BQ1877" s="1" cm="1">
        <f t="array" ref="BQ1877">_xlfn.IFS(BP1877="None Known",0, LEN(BP1877)&gt;500, 5,LEN(BP1877)&gt;400, 4, LEN(BP1877)&gt;300, 3, LEN(BP1877)&gt;200, 2, LEN(BP1877)&gt;1, 1)</f>
        <v>0</v>
      </c>
      <c r="BR1877" s="1" t="s">
        <v>6936</v>
      </c>
      <c r="BS1877" s="1">
        <v>2</v>
      </c>
      <c r="BT1877" s="1" t="s">
        <v>6937</v>
      </c>
      <c r="BU1877" s="1">
        <v>1</v>
      </c>
      <c r="BV1877" s="1" t="s">
        <v>1039</v>
      </c>
      <c r="BW1877" s="1" t="s">
        <v>31</v>
      </c>
      <c r="BX1877" s="1"/>
      <c r="BY1877" t="str">
        <f>_xlfn.XLOOKUP($B1877,Img_lookup!A:A,Img_lookup!B:B, "Not available")</f>
        <v>38f1cfd4-74a4-4a04-b85b-4b1d8b346e0e</v>
      </c>
      <c r="BZ1877" t="str">
        <f>_xlfn.XLOOKUP($B1877,Img_lookup!A:A,Img_lookup!C:C, "Not available")</f>
        <v>Stone parsley, Sison amomum. Goldcliff, 1983</v>
      </c>
      <c r="CA1877" t="str">
        <f>_xlfn.XLOOKUP($B1877,Img_lookup!A:A,Img_lookup!D:D, "Not available")</f>
        <v>Mary Gillham Archive Project</v>
      </c>
      <c r="CB1877" t="str">
        <f>_xlfn.XLOOKUP($B1877,Img_lookup!A:A,Img_lookup!E:E, "https://imgur.com/aT5wafe")</f>
        <v>https://api.openverse.engineering/v1/images/38f1cfd4-74a4-4a04-b85b-4b1d8b346e0e/thumb/</v>
      </c>
    </row>
    <row r="1878" spans="1:80" ht="266" x14ac:dyDescent="0.15">
      <c r="A1878" s="1" t="s">
        <v>128</v>
      </c>
      <c r="B1878" s="1" t="s">
        <v>6432</v>
      </c>
      <c r="C1878" s="1" t="s">
        <v>6433</v>
      </c>
      <c r="D1878" s="1" t="s">
        <v>6434</v>
      </c>
      <c r="E1878" s="1" t="s">
        <v>6435</v>
      </c>
      <c r="F1878" s="1" t="s">
        <v>85</v>
      </c>
      <c r="G1878" s="1" t="s">
        <v>85</v>
      </c>
      <c r="H1878" s="11" t="str">
        <f t="shared" si="857"/>
        <v>Annual</v>
      </c>
      <c r="J1878" s="1">
        <v>1</v>
      </c>
      <c r="L1878" t="str" cm="1">
        <f t="array" ref="L1878">_xlfn.IFS(J1878+K1878="", "Unknown", J1878+K1878&gt;3, "Large", J1878+K1878&gt;0.5, "Medium", J1878+K1878&gt;0, "Small")</f>
        <v>Medium</v>
      </c>
      <c r="N1878" cm="1">
        <f t="array" ref="N1878">IF($M1878="",INDEX($M$2:$M$2176,MATCH(1,INDEX(($A$2:$A$2176=$A1878)*($M$2:$M$2176&lt;&gt;""),0),0)),$M1878)</f>
        <v>5</v>
      </c>
      <c r="O1878" s="2" t="str">
        <f t="shared" si="851"/>
        <v>Seasonal outdoors</v>
      </c>
      <c r="P1878" s="1" t="s">
        <v>6436</v>
      </c>
      <c r="R1878" t="str">
        <f t="shared" si="855"/>
        <v>Medium</v>
      </c>
      <c r="T1878" s="1"/>
      <c r="U1878" s="1"/>
      <c r="V1878" s="1" t="s">
        <v>322</v>
      </c>
      <c r="W1878" s="6" t="str">
        <f t="shared" si="858"/>
        <v>6</v>
      </c>
      <c r="X1878" t="str">
        <f>IF(W1878="1", "January", IF(W1878="2", "February", IF(W1878="3", "March", IF(W1878="4", "April", IF(W1878="5", "May", IF(W1878="6", "June", IF(W1878="7", "July", IF(W1878="8", "August", IF(W1878="9", "September", IF(W1878="10", "October", IF(W1878="11", "November", IF(W1878="12", "December", "Other"))))))))))))</f>
        <v>June</v>
      </c>
      <c r="Y1878" s="2" t="str">
        <f>IF(ISNUMBER(SEARCH("-",V1878)),TRIM(RIGHT(V1878,LEN(V1878)-SEARCH("-",V1878))),V1878)</f>
        <v>8</v>
      </c>
      <c r="Z1878" s="2" t="str">
        <f>IF(Y1878="1", "January", IF(Y1878="2", "February", IF(Y1878="3", "March", IF(Y1878="4", "April", IF(Y1878="5", "May", IF(Y1878="6", "June", IF(Y1878="7", "July", IF(Y1878="8", "August", IF(Y1878="9", "September", IF(Y1878="10", "October", IF(Y1878="11", "November", IF(Y1878="12", "December", "Other"))))))))))))</f>
        <v>August</v>
      </c>
      <c r="AA1878" s="1" t="s">
        <v>108</v>
      </c>
      <c r="AB1878" s="1" t="str">
        <f>IF(ISNUMBER(SEARCH("-",AA1878)),TRIM(LEFT(AA1878,FIND("-",AA1878)-1)),AA1878)</f>
        <v>7</v>
      </c>
      <c r="AC1878" s="1" t="str">
        <f>IF(AB1878="1", "January", IF(AB1878="2", "February", IF(AB1878="3", "March", IF(AB1878="4", "April", IF(AB1878="5", "May", IF(AB1878="6", "June", IF(AB1878="7", "July", IF(AB1878="8", "August", IF(AB1878="9", "September", IF(AB1878="10", "October", IF(AB1878="11", "November", IF(AB1878="12", "December", "Other"))))))))))))</f>
        <v>July</v>
      </c>
      <c r="AD1878" s="1" t="str">
        <f>IF(ISNUMBER(SEARCH("-",AA1878)),TRIM(RIGHT(AA1878,LEN(AA1878)-SEARCH("-",AA1878))),AA1878)</f>
        <v>9</v>
      </c>
      <c r="AE1878" s="1" t="str">
        <f>IF(AD1878="1", "January", IF(AD1878="2", "February", IF(AD1878="3", "March", IF(AD1878="4", "April", IF(AD1878="5", "May", IF(AD1878="6", "June", IF(AD1878="7", "July", IF(AD1878="8", "August", IF(AD1878="9", "September", IF(AD1878="10", "October", IF(AD1878="11", "November", IF(AD1878="12", "December", "Other"))))))))))))</f>
        <v>September</v>
      </c>
      <c r="AF1878" s="1" t="s">
        <v>24333</v>
      </c>
      <c r="AG1878" s="1" t="str">
        <f t="shared" si="841"/>
        <v xml:space="preserve">Seed </v>
      </c>
      <c r="AH1878" s="2" t="str">
        <f t="shared" si="842"/>
        <v>Sow spring or autumn in situ.</v>
      </c>
      <c r="AI1878" s="1" t="s">
        <v>6437</v>
      </c>
      <c r="AJ1878" s="1" t="s">
        <v>23806</v>
      </c>
      <c r="AK1878" s="1" t="s">
        <v>17104</v>
      </c>
      <c r="AL1878" s="1" t="str">
        <f t="shared" si="852"/>
        <v>Unscented</v>
      </c>
      <c r="AM1878" s="1" t="b">
        <v>0</v>
      </c>
      <c r="AN1878" s="1" t="b">
        <v>0</v>
      </c>
      <c r="AO1878" s="1" t="b">
        <v>0</v>
      </c>
      <c r="AP1878" s="5" t="s">
        <v>28</v>
      </c>
      <c r="AQ1878" s="5" t="str">
        <f t="shared" si="843"/>
        <v>Light, Medium, Heavy</v>
      </c>
      <c r="AR1878" s="1" t="s">
        <v>10</v>
      </c>
      <c r="AS1878" s="1" t="str">
        <f t="shared" si="853"/>
        <v>None, Partial</v>
      </c>
      <c r="AT1878" s="1" t="str">
        <f t="shared" si="844"/>
        <v>Partial, Full</v>
      </c>
      <c r="AU1878" s="1" t="s">
        <v>11</v>
      </c>
      <c r="AV1878" s="1" t="str">
        <f t="shared" si="845"/>
        <v>Dry, Moist</v>
      </c>
      <c r="AW1878" s="1" t="s">
        <v>12</v>
      </c>
      <c r="AX1878" s="1" t="str">
        <f t="shared" si="846"/>
        <v>Acid, Neutral, Alkaline</v>
      </c>
      <c r="AY1878" s="1" t="b">
        <v>0</v>
      </c>
      <c r="AZ1878" s="1" t="b">
        <v>0</v>
      </c>
      <c r="BA1878" s="1" t="b">
        <v>0</v>
      </c>
      <c r="BC1878" t="str">
        <f t="shared" si="847"/>
        <v>FALSE</v>
      </c>
      <c r="BE1878" t="str">
        <f t="shared" si="848"/>
        <v>FALSE</v>
      </c>
      <c r="BF1878" s="1" t="b">
        <v>0</v>
      </c>
      <c r="BG1878" s="1" t="b">
        <v>0</v>
      </c>
      <c r="BH1878" s="1" t="b">
        <v>0</v>
      </c>
      <c r="BI1878" s="1" t="s">
        <v>30</v>
      </c>
      <c r="BJ1878" s="1" t="str">
        <f t="shared" si="849"/>
        <v>FALSE</v>
      </c>
      <c r="BK1878" s="1" t="s">
        <v>77</v>
      </c>
      <c r="BL1878" t="str">
        <f t="shared" si="850"/>
        <v>TRUE</v>
      </c>
      <c r="BM1878" s="1" t="b">
        <v>0</v>
      </c>
      <c r="BN1878" s="1" t="b">
        <v>0</v>
      </c>
      <c r="BO1878" s="1">
        <f t="shared" si="854"/>
        <v>4</v>
      </c>
      <c r="BP1878" s="1" t="s">
        <v>31</v>
      </c>
      <c r="BQ1878" s="1" cm="1">
        <f t="array" ref="BQ1878">_xlfn.IFS(BP1878="None Known",0, LEN(BP1878)&gt;500, 5,LEN(BP1878)&gt;400, 4, LEN(BP1878)&gt;300, 3, LEN(BP1878)&gt;200, 2, LEN(BP1878)&gt;1, 1)</f>
        <v>0</v>
      </c>
      <c r="BR1878" s="16" t="s">
        <v>25408</v>
      </c>
      <c r="BS1878" s="1">
        <v>1</v>
      </c>
      <c r="BT1878" s="1" t="s">
        <v>6438</v>
      </c>
      <c r="BU1878" s="1">
        <v>1</v>
      </c>
      <c r="BW1878" s="1" t="s">
        <v>31</v>
      </c>
      <c r="BX1878" s="1"/>
      <c r="BY1878" t="str">
        <f>_xlfn.XLOOKUP($B1878,Img_lookup!A:A,Img_lookup!B:B, "Not available")</f>
        <v>ecddb1d3-1dc3-45f7-98af-89efe0c0fb30</v>
      </c>
      <c r="BZ1878" t="str">
        <f>_xlfn.XLOOKUP($B1878,Img_lookup!A:A,Img_lookup!C:C, "Not available")</f>
        <v>Starr-130422-4157-Sisymbrium altissimum-seeding habit-Kahului-Maui (25092035002).jpg</v>
      </c>
      <c r="CA1878" t="str">
        <f>_xlfn.XLOOKUP($B1878,Img_lookup!A:A,Img_lookup!D:D, "Not available")</f>
        <v>Forest and Kim Starr</v>
      </c>
      <c r="CB1878" t="str">
        <f>_xlfn.XLOOKUP($B1878,Img_lookup!A:A,Img_lookup!E:E, "https://imgur.com/aT5wafe")</f>
        <v>https://api.openverse.engineering/v1/images/ecddb1d3-1dc3-45f7-98af-89efe0c0fb30/thumb/</v>
      </c>
    </row>
    <row r="1879" spans="1:80" ht="397" x14ac:dyDescent="0.15">
      <c r="A1879" s="1" t="s">
        <v>128</v>
      </c>
      <c r="B1879" s="1" t="s">
        <v>13706</v>
      </c>
      <c r="C1879" s="1" t="s">
        <v>13707</v>
      </c>
      <c r="E1879" s="1" t="s">
        <v>13708</v>
      </c>
      <c r="F1879" s="1" t="s">
        <v>85</v>
      </c>
      <c r="G1879" s="1" t="s">
        <v>85</v>
      </c>
      <c r="H1879" s="11" t="str">
        <f t="shared" si="857"/>
        <v>Annual</v>
      </c>
      <c r="J1879" s="1">
        <v>0.5</v>
      </c>
      <c r="L1879" t="str" cm="1">
        <f t="array" ref="L1879">_xlfn.IFS(J1879+K1879="", "Unknown", J1879+K1879&gt;3, "Large", J1879+K1879&gt;0.5, "Medium", J1879+K1879&gt;0, "Small")</f>
        <v>Small</v>
      </c>
      <c r="N1879" cm="1">
        <f t="array" ref="N1879">IF($M1879="",INDEX($M$2:$M$2176,MATCH(1,INDEX(($A$2:$A$2176=$A1879)*($M$2:$M$2176&lt;&gt;""),0),0)),$M1879)</f>
        <v>5</v>
      </c>
      <c r="O1879" s="2" t="str">
        <f t="shared" si="851"/>
        <v>Seasonal outdoors</v>
      </c>
      <c r="P1879" s="1" t="s">
        <v>13709</v>
      </c>
      <c r="R1879" t="str">
        <f t="shared" si="855"/>
        <v>Medium</v>
      </c>
      <c r="T1879" s="1"/>
      <c r="U1879" s="1"/>
      <c r="V1879" s="1" t="s">
        <v>322</v>
      </c>
      <c r="W1879" s="6" t="str">
        <f t="shared" si="858"/>
        <v>6</v>
      </c>
      <c r="X1879" t="str">
        <f>IF(W1879="1", "January", IF(W1879="2", "February", IF(W1879="3", "March", IF(W1879="4", "April", IF(W1879="5", "May", IF(W1879="6", "June", IF(W1879="7", "July", IF(W1879="8", "August", IF(W1879="9", "September", IF(W1879="10", "October", IF(W1879="11", "November", IF(W1879="12", "December", "Other"))))))))))))</f>
        <v>June</v>
      </c>
      <c r="Y1879" s="2" t="str">
        <f>IF(ISNUMBER(SEARCH("-",V1879)),TRIM(RIGHT(V1879,LEN(V1879)-SEARCH("-",V1879))),V1879)</f>
        <v>8</v>
      </c>
      <c r="Z1879" s="2" t="str">
        <f>IF(Y1879="1", "January", IF(Y1879="2", "February", IF(Y1879="3", "March", IF(Y1879="4", "April", IF(Y1879="5", "May", IF(Y1879="6", "June", IF(Y1879="7", "July", IF(Y1879="8", "August", IF(Y1879="9", "September", IF(Y1879="10", "October", IF(Y1879="11", "November", IF(Y1879="12", "December", "Other"))))))))))))</f>
        <v>August</v>
      </c>
      <c r="AA1879" s="1" t="s">
        <v>108</v>
      </c>
      <c r="AB1879" s="1" t="str">
        <f>IF(ISNUMBER(SEARCH("-",AA1879)),TRIM(LEFT(AA1879,FIND("-",AA1879)-1)),AA1879)</f>
        <v>7</v>
      </c>
      <c r="AC1879" s="1" t="str">
        <f>IF(AB1879="1", "January", IF(AB1879="2", "February", IF(AB1879="3", "March", IF(AB1879="4", "April", IF(AB1879="5", "May", IF(AB1879="6", "June", IF(AB1879="7", "July", IF(AB1879="8", "August", IF(AB1879="9", "September", IF(AB1879="10", "October", IF(AB1879="11", "November", IF(AB1879="12", "December", "Other"))))))))))))</f>
        <v>July</v>
      </c>
      <c r="AD1879" s="1" t="str">
        <f>IF(ISNUMBER(SEARCH("-",AA1879)),TRIM(RIGHT(AA1879,LEN(AA1879)-SEARCH("-",AA1879))),AA1879)</f>
        <v>9</v>
      </c>
      <c r="AE1879" s="1" t="str">
        <f>IF(AD1879="1", "January", IF(AD1879="2", "February", IF(AD1879="3", "March", IF(AD1879="4", "April", IF(AD1879="5", "May", IF(AD1879="6", "June", IF(AD1879="7", "July", IF(AD1879="8", "August", IF(AD1879="9", "September", IF(AD1879="10", "October", IF(AD1879="11", "November", IF(AD1879="12", "December", "Other"))))))))))))</f>
        <v>September</v>
      </c>
      <c r="AF1879" s="1" t="s">
        <v>24333</v>
      </c>
      <c r="AG1879" s="1" t="str">
        <f t="shared" si="841"/>
        <v xml:space="preserve">Seed </v>
      </c>
      <c r="AH1879" s="2" t="str">
        <f t="shared" si="842"/>
        <v>Sow spring or autumn in situ.</v>
      </c>
      <c r="AI1879" s="1" t="s">
        <v>6437</v>
      </c>
      <c r="AJ1879" s="1" t="s">
        <v>23806</v>
      </c>
      <c r="AK1879" s="1" t="s">
        <v>17104</v>
      </c>
      <c r="AL1879" s="1" t="str">
        <f t="shared" si="852"/>
        <v>Unscented</v>
      </c>
      <c r="AM1879" s="1" t="b">
        <v>0</v>
      </c>
      <c r="AN1879" s="1" t="b">
        <v>0</v>
      </c>
      <c r="AO1879" s="1" t="b">
        <v>0</v>
      </c>
      <c r="AP1879" s="5" t="s">
        <v>28</v>
      </c>
      <c r="AQ1879" s="5" t="str">
        <f t="shared" si="843"/>
        <v>Light, Medium, Heavy</v>
      </c>
      <c r="AR1879" s="1" t="s">
        <v>10</v>
      </c>
      <c r="AS1879" s="1" t="str">
        <f t="shared" si="853"/>
        <v>None, Partial</v>
      </c>
      <c r="AT1879" s="1" t="str">
        <f t="shared" si="844"/>
        <v>Partial, Full</v>
      </c>
      <c r="AU1879" s="1" t="s">
        <v>11</v>
      </c>
      <c r="AV1879" s="1" t="str">
        <f t="shared" si="845"/>
        <v>Dry, Moist</v>
      </c>
      <c r="AW1879" s="1" t="s">
        <v>12</v>
      </c>
      <c r="AX1879" s="1" t="str">
        <f t="shared" si="846"/>
        <v>Acid, Neutral, Alkaline</v>
      </c>
      <c r="AY1879" s="1" t="b">
        <v>0</v>
      </c>
      <c r="AZ1879" s="1" t="b">
        <v>0</v>
      </c>
      <c r="BA1879" s="1" t="b">
        <v>0</v>
      </c>
      <c r="BC1879" t="str">
        <f t="shared" si="847"/>
        <v>FALSE</v>
      </c>
      <c r="BE1879" t="str">
        <f t="shared" si="848"/>
        <v>FALSE</v>
      </c>
      <c r="BF1879" s="1" t="b">
        <v>0</v>
      </c>
      <c r="BG1879" s="1" t="b">
        <v>0</v>
      </c>
      <c r="BH1879" s="1" t="b">
        <v>0</v>
      </c>
      <c r="BJ1879" s="1" t="str">
        <f t="shared" si="849"/>
        <v>FALSE</v>
      </c>
      <c r="BK1879" s="1" t="s">
        <v>77</v>
      </c>
      <c r="BL1879" t="str">
        <f t="shared" si="850"/>
        <v>TRUE</v>
      </c>
      <c r="BM1879" s="1" t="b">
        <v>0</v>
      </c>
      <c r="BN1879" s="1" t="b">
        <v>0</v>
      </c>
      <c r="BO1879" s="1">
        <f t="shared" si="854"/>
        <v>5</v>
      </c>
      <c r="BP1879" s="1" t="s">
        <v>31</v>
      </c>
      <c r="BQ1879" s="1" cm="1">
        <f t="array" ref="BQ1879">_xlfn.IFS(BP1879="None Known",0, LEN(BP1879)&gt;500, 5,LEN(BP1879)&gt;400, 4, LEN(BP1879)&gt;300, 3, LEN(BP1879)&gt;200, 2, LEN(BP1879)&gt;1, 1)</f>
        <v>0</v>
      </c>
      <c r="BR1879" s="16" t="s">
        <v>25046</v>
      </c>
      <c r="BS1879" s="1">
        <v>1</v>
      </c>
      <c r="BT1879" s="1" t="s">
        <v>13710</v>
      </c>
      <c r="BU1879" s="1">
        <v>2</v>
      </c>
      <c r="BV1879" s="1" t="s">
        <v>13711</v>
      </c>
      <c r="BW1879" s="1" t="s">
        <v>31</v>
      </c>
      <c r="BX1879" s="1"/>
      <c r="BY1879" t="str">
        <f>_xlfn.XLOOKUP($B1879,Img_lookup!A:A,Img_lookup!B:B, "Not available")</f>
        <v>496597b5-3424-4f21-9fa9-0e89d176b354</v>
      </c>
      <c r="BZ1879" t="str">
        <f>_xlfn.XLOOKUP($B1879,Img_lookup!A:A,Img_lookup!C:C, "Not available")</f>
        <v>BM000916123 Sisymbrium irio L.</v>
      </c>
      <c r="CA1879" t="str">
        <f>_xlfn.XLOOKUP($B1879,Img_lookup!A:A,Img_lookup!D:D, "Not available")</f>
        <v>NATT-at-NKM</v>
      </c>
      <c r="CB1879" t="str">
        <f>_xlfn.XLOOKUP($B1879,Img_lookup!A:A,Img_lookup!E:E, "https://imgur.com/aT5wafe")</f>
        <v>https://api.openverse.engineering/v1/images/496597b5-3424-4f21-9fa9-0e89d176b354/thumb/</v>
      </c>
    </row>
    <row r="1880" spans="1:80" ht="319" x14ac:dyDescent="0.15">
      <c r="A1880" s="1" t="s">
        <v>128</v>
      </c>
      <c r="B1880" s="1" t="s">
        <v>15286</v>
      </c>
      <c r="C1880" s="1" t="s">
        <v>15287</v>
      </c>
      <c r="D1880" s="1" t="s">
        <v>15288</v>
      </c>
      <c r="E1880" s="1" t="s">
        <v>15289</v>
      </c>
      <c r="F1880" s="1" t="s">
        <v>85</v>
      </c>
      <c r="G1880" s="1" t="s">
        <v>85</v>
      </c>
      <c r="H1880" s="11" t="str">
        <f t="shared" si="857"/>
        <v>Annual</v>
      </c>
      <c r="J1880" s="1">
        <v>0.60000002399999997</v>
      </c>
      <c r="K1880" s="1">
        <v>0.30000001199999998</v>
      </c>
      <c r="L1880" t="str" cm="1">
        <f t="array" ref="L1880">_xlfn.IFS(J1880+K1880="", "Unknown", J1880+K1880&gt;3, "Large", J1880+K1880&gt;0.5, "Medium", J1880+K1880&gt;0, "Small")</f>
        <v>Medium</v>
      </c>
      <c r="M1880" s="1">
        <v>6</v>
      </c>
      <c r="N1880" cm="1">
        <f t="array" ref="N1880">IF($M1880="",INDEX($M$2:$M$2176,MATCH(1,INDEX(($A$2:$A$2176=$A1880)*($M$2:$M$2176&lt;&gt;""),0),0)),$M1880)</f>
        <v>6</v>
      </c>
      <c r="O1880" s="2" t="str">
        <f t="shared" si="851"/>
        <v>Seasonal outdoors</v>
      </c>
      <c r="P1880" s="1" t="s">
        <v>15290</v>
      </c>
      <c r="R1880" t="str">
        <f t="shared" si="855"/>
        <v>Medium</v>
      </c>
      <c r="T1880" s="1"/>
      <c r="U1880" s="1"/>
      <c r="V1880" s="1" t="s">
        <v>307</v>
      </c>
      <c r="W1880" s="6" t="str">
        <f t="shared" si="858"/>
        <v>6</v>
      </c>
      <c r="X1880" t="str">
        <f>IF(W1880="1", "January", IF(W1880="2", "February", IF(W1880="3", "March", IF(W1880="4", "April", IF(W1880="5", "May", IF(W1880="6", "June", IF(W1880="7", "July", IF(W1880="8", "August", IF(W1880="9", "September", IF(W1880="10", "October", IF(W1880="11", "November", IF(W1880="12", "December", "Other"))))))))))))</f>
        <v>June</v>
      </c>
      <c r="Y1880" s="2" t="str">
        <f>IF(ISNUMBER(SEARCH("-",V1880)),TRIM(RIGHT(V1880,LEN(V1880)-SEARCH("-",V1880))),V1880)</f>
        <v>7</v>
      </c>
      <c r="Z1880" s="2" t="str">
        <f>IF(Y1880="1", "January", IF(Y1880="2", "February", IF(Y1880="3", "March", IF(Y1880="4", "April", IF(Y1880="5", "May", IF(Y1880="6", "June", IF(Y1880="7", "July", IF(Y1880="8", "August", IF(Y1880="9", "September", IF(Y1880="10", "October", IF(Y1880="11", "November", IF(Y1880="12", "December", "Other"))))))))))))</f>
        <v>July</v>
      </c>
      <c r="AA1880" s="1" t="s">
        <v>51</v>
      </c>
      <c r="AB1880" s="1" t="str">
        <f>IF(ISNUMBER(SEARCH("-",AA1880)),TRIM(LEFT(AA1880,FIND("-",AA1880)-1)),AA1880)</f>
        <v>7</v>
      </c>
      <c r="AC1880" s="1" t="str">
        <f>IF(AB1880="1", "January", IF(AB1880="2", "February", IF(AB1880="3", "March", IF(AB1880="4", "April", IF(AB1880="5", "May", IF(AB1880="6", "June", IF(AB1880="7", "July", IF(AB1880="8", "August", IF(AB1880="9", "September", IF(AB1880="10", "October", IF(AB1880="11", "November", IF(AB1880="12", "December", "Other"))))))))))))</f>
        <v>July</v>
      </c>
      <c r="AD1880" s="1" t="str">
        <f>IF(ISNUMBER(SEARCH("-",AA1880)),TRIM(RIGHT(AA1880,LEN(AA1880)-SEARCH("-",AA1880))),AA1880)</f>
        <v>8</v>
      </c>
      <c r="AE1880" s="1" t="str">
        <f>IF(AD1880="1", "January", IF(AD1880="2", "February", IF(AD1880="3", "March", IF(AD1880="4", "April", IF(AD1880="5", "May", IF(AD1880="6", "June", IF(AD1880="7", "July", IF(AD1880="8", "August", IF(AD1880="9", "September", IF(AD1880="10", "October", IF(AD1880="11", "November", IF(AD1880="12", "December", "Other"))))))))))))</f>
        <v>August</v>
      </c>
      <c r="AF1880" s="1" t="s">
        <v>24261</v>
      </c>
      <c r="AG1880" s="1" t="str">
        <f t="shared" si="841"/>
        <v xml:space="preserve">Seed </v>
      </c>
      <c r="AH1880" s="2" t="str">
        <f t="shared" si="842"/>
        <v>Sow spring or autumn in situ[238].</v>
      </c>
      <c r="AI1880" s="1" t="s">
        <v>15291</v>
      </c>
      <c r="AJ1880" s="1" t="s">
        <v>2431</v>
      </c>
      <c r="AK1880" s="1" t="s">
        <v>17104</v>
      </c>
      <c r="AL1880" s="1" t="str">
        <f t="shared" si="852"/>
        <v>Unscented</v>
      </c>
      <c r="AM1880" s="1" t="b">
        <v>0</v>
      </c>
      <c r="AN1880" s="1" t="b">
        <v>0</v>
      </c>
      <c r="AO1880" s="1" t="b">
        <v>0</v>
      </c>
      <c r="AP1880" s="5" t="s">
        <v>28</v>
      </c>
      <c r="AQ1880" s="5" t="str">
        <f t="shared" si="843"/>
        <v>Light, Medium, Heavy</v>
      </c>
      <c r="AR1880" s="1" t="s">
        <v>10</v>
      </c>
      <c r="AS1880" s="1" t="str">
        <f t="shared" si="853"/>
        <v>None, Partial</v>
      </c>
      <c r="AT1880" s="1" t="str">
        <f t="shared" si="844"/>
        <v>Partial, Full</v>
      </c>
      <c r="AU1880" s="1" t="s">
        <v>29</v>
      </c>
      <c r="AV1880" s="1" t="str">
        <f t="shared" si="845"/>
        <v>Moist</v>
      </c>
      <c r="AW1880" s="1" t="s">
        <v>12</v>
      </c>
      <c r="AX1880" s="1" t="str">
        <f t="shared" si="846"/>
        <v>Acid, Neutral, Alkaline</v>
      </c>
      <c r="AY1880" s="1" t="b">
        <v>0</v>
      </c>
      <c r="AZ1880" s="1" t="b">
        <v>0</v>
      </c>
      <c r="BA1880" s="1" t="b">
        <v>0</v>
      </c>
      <c r="BC1880" t="str">
        <f t="shared" si="847"/>
        <v>FALSE</v>
      </c>
      <c r="BE1880" t="str">
        <f t="shared" si="848"/>
        <v>FALSE</v>
      </c>
      <c r="BF1880" s="1" t="b">
        <v>0</v>
      </c>
      <c r="BG1880" s="1" t="b">
        <v>0</v>
      </c>
      <c r="BH1880" s="1" t="b">
        <v>0</v>
      </c>
      <c r="BI1880" s="1" t="s">
        <v>30</v>
      </c>
      <c r="BJ1880" s="1" t="str">
        <f t="shared" si="849"/>
        <v>FALSE</v>
      </c>
      <c r="BK1880" s="1" t="s">
        <v>77</v>
      </c>
      <c r="BL1880" t="str">
        <f t="shared" si="850"/>
        <v>TRUE</v>
      </c>
      <c r="BM1880" s="1" t="b">
        <v>0</v>
      </c>
      <c r="BN1880" s="1" t="b">
        <v>1</v>
      </c>
      <c r="BO1880" s="1">
        <f t="shared" si="854"/>
        <v>6</v>
      </c>
      <c r="BP1880" s="1" t="s">
        <v>15292</v>
      </c>
      <c r="BQ1880" s="1" cm="1">
        <f t="array" ref="BQ1880">_xlfn.IFS(BP1880="None Known",0, LEN(BP1880)&gt;500, 5,LEN(BP1880)&gt;400, 4, LEN(BP1880)&gt;300, 3, LEN(BP1880)&gt;200, 2, LEN(BP1880)&gt;1, 1)</f>
        <v>1</v>
      </c>
      <c r="BR1880" s="16" t="s">
        <v>25047</v>
      </c>
      <c r="BS1880" s="1">
        <v>1</v>
      </c>
      <c r="BT1880" s="1" t="s">
        <v>15293</v>
      </c>
      <c r="BU1880" s="1">
        <v>2</v>
      </c>
      <c r="BV1880" s="1" t="s">
        <v>3404</v>
      </c>
      <c r="BW1880" s="1" t="s">
        <v>31</v>
      </c>
      <c r="BX1880" s="1"/>
      <c r="BY1880" t="str">
        <f>_xlfn.XLOOKUP($B1880,Img_lookup!A:A,Img_lookup!B:B, "Not available")</f>
        <v>9df4396a-c857-42c6-9b2c-31e8b847abbf</v>
      </c>
      <c r="BZ1880" t="str">
        <f>_xlfn.XLOOKUP($B1880,Img_lookup!A:A,Img_lookup!C:C, "Not available")</f>
        <v>Ground Pine (Ajuga chamaepitys), Water-Germander (Teucrium scordium), Hedge-Mustard (Sisymbrium officinale), and Hedge Nettle (Lamium purpureum).</v>
      </c>
      <c r="CA1880" t="str">
        <f>_xlfn.XLOOKUP($B1880,Img_lookup!A:A,Img_lookup!D:D, "Not available")</f>
        <v>Swallowtail Garden Seeds</v>
      </c>
      <c r="CB1880" t="str">
        <f>_xlfn.XLOOKUP($B1880,Img_lookup!A:A,Img_lookup!E:E, "https://imgur.com/aT5wafe")</f>
        <v>https://api.openverse.engineering/v1/images/9df4396a-c857-42c6-9b2c-31e8b847abbf/thumb/</v>
      </c>
    </row>
    <row r="1881" spans="1:80" ht="409.6" x14ac:dyDescent="0.15">
      <c r="A1881" s="1" t="s">
        <v>316</v>
      </c>
      <c r="B1881" s="1" t="s">
        <v>8867</v>
      </c>
      <c r="C1881" s="1" t="s">
        <v>8288</v>
      </c>
      <c r="E1881" s="1" t="s">
        <v>8868</v>
      </c>
      <c r="F1881" s="1" t="s">
        <v>6</v>
      </c>
      <c r="G1881" s="1" t="s">
        <v>6</v>
      </c>
      <c r="H1881" s="11" t="str">
        <f t="shared" si="857"/>
        <v>Perennial</v>
      </c>
      <c r="J1881" s="1">
        <v>2</v>
      </c>
      <c r="L1881" t="str" cm="1">
        <f t="array" ref="L1881">_xlfn.IFS(J1881+K1881="", "Unknown", J1881+K1881&gt;3, "Large", J1881+K1881&gt;0.5, "Medium", J1881+K1881&gt;0, "Small")</f>
        <v>Medium</v>
      </c>
      <c r="M1881" s="1">
        <v>6</v>
      </c>
      <c r="N1881" cm="1">
        <f t="array" ref="N1881">IF($M1881="",INDEX($M$2:$M$2176,MATCH(1,INDEX(($A$2:$A$2176=$A1881)*($M$2:$M$2176&lt;&gt;""),0),0)),$M1881)</f>
        <v>6</v>
      </c>
      <c r="O1881" s="2" t="str">
        <f t="shared" si="851"/>
        <v>Seasonal outdoors</v>
      </c>
      <c r="P1881" s="1" t="s">
        <v>8869</v>
      </c>
      <c r="R1881" t="str">
        <f t="shared" si="855"/>
        <v>Medium</v>
      </c>
      <c r="T1881" s="1"/>
      <c r="U1881" s="1"/>
      <c r="V1881" s="1" t="s">
        <v>51</v>
      </c>
      <c r="W1881" s="6" t="str">
        <f t="shared" si="858"/>
        <v>7</v>
      </c>
      <c r="X1881" t="str">
        <f>IF(W1881="1", "January", IF(W1881="2", "February", IF(W1881="3", "March", IF(W1881="4", "April", IF(W1881="5", "May", IF(W1881="6", "June", IF(W1881="7", "July", IF(W1881="8", "August", IF(W1881="9", "September", IF(W1881="10", "October", IF(W1881="11", "November", IF(W1881="12", "December", "Other"))))))))))))</f>
        <v>July</v>
      </c>
      <c r="Y1881" s="2" t="str">
        <f>IF(ISNUMBER(SEARCH("-",V1881)),TRIM(RIGHT(V1881,LEN(V1881)-SEARCH("-",V1881))),V1881)</f>
        <v>8</v>
      </c>
      <c r="Z1881" s="2" t="str">
        <f>IF(Y1881="1", "January", IF(Y1881="2", "February", IF(Y1881="3", "March", IF(Y1881="4", "April", IF(Y1881="5", "May", IF(Y1881="6", "June", IF(Y1881="7", "July", IF(Y1881="8", "August", IF(Y1881="9", "September", IF(Y1881="10", "October", IF(Y1881="11", "November", IF(Y1881="12", "December", "Other"))))))))))))</f>
        <v>August</v>
      </c>
      <c r="AF1881" s="16" t="s">
        <v>24741</v>
      </c>
      <c r="AG1881" s="1" t="str">
        <f t="shared" si="841"/>
        <v xml:space="preserve">Seed </v>
      </c>
      <c r="AH1881" s="2" t="str">
        <f t="shared" si="842"/>
        <v>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v>
      </c>
      <c r="AI1881" s="1" t="s">
        <v>8870</v>
      </c>
      <c r="AJ1881" s="1" t="s">
        <v>23851</v>
      </c>
      <c r="AK1881" s="1" t="s">
        <v>17104</v>
      </c>
      <c r="AL1881" s="1" t="str">
        <f t="shared" si="852"/>
        <v>Scented</v>
      </c>
      <c r="AM1881" s="1" t="b">
        <v>1</v>
      </c>
      <c r="AN1881" s="1" t="b">
        <v>0</v>
      </c>
      <c r="AO1881" s="1" t="b">
        <v>0</v>
      </c>
      <c r="AP1881" s="5" t="s">
        <v>54</v>
      </c>
      <c r="AQ1881" s="5" t="str">
        <f t="shared" si="843"/>
        <v>Light, Medium</v>
      </c>
      <c r="AR1881" s="1" t="s">
        <v>30</v>
      </c>
      <c r="AS1881" s="1" t="str">
        <f t="shared" si="853"/>
        <v>None</v>
      </c>
      <c r="AT1881" s="1" t="str">
        <f t="shared" si="844"/>
        <v>Full</v>
      </c>
      <c r="AU1881" s="1" t="s">
        <v>919</v>
      </c>
      <c r="AV1881" s="1" t="str">
        <f t="shared" si="845"/>
        <v>Wet/Water</v>
      </c>
      <c r="AW1881" s="1" t="s">
        <v>12</v>
      </c>
      <c r="AX1881" s="1" t="str">
        <f t="shared" si="846"/>
        <v>Acid, Neutral, Alkaline</v>
      </c>
      <c r="AY1881" s="1" t="b">
        <v>0</v>
      </c>
      <c r="AZ1881" s="1" t="b">
        <v>0</v>
      </c>
      <c r="BA1881" s="1" t="b">
        <v>0</v>
      </c>
      <c r="BC1881" t="str">
        <f t="shared" si="847"/>
        <v>FALSE</v>
      </c>
      <c r="BE1881" t="str">
        <f t="shared" si="848"/>
        <v>FALSE</v>
      </c>
      <c r="BF1881" s="1" t="b">
        <v>0</v>
      </c>
      <c r="BG1881" s="1" t="b">
        <v>0</v>
      </c>
      <c r="BH1881" s="1" t="b">
        <v>0</v>
      </c>
      <c r="BI1881" s="1" t="s">
        <v>30</v>
      </c>
      <c r="BJ1881" s="1" t="str">
        <f t="shared" si="849"/>
        <v>FALSE</v>
      </c>
      <c r="BK1881" s="1" t="s">
        <v>77</v>
      </c>
      <c r="BL1881" t="str">
        <f t="shared" si="850"/>
        <v>TRUE</v>
      </c>
      <c r="BM1881" s="1" t="b">
        <v>0</v>
      </c>
      <c r="BN1881" s="1" t="b">
        <v>0</v>
      </c>
      <c r="BO1881" s="1">
        <f t="shared" si="854"/>
        <v>4</v>
      </c>
      <c r="BP1881" s="1" t="s">
        <v>8871</v>
      </c>
      <c r="BQ1881" s="1" cm="1">
        <f t="array" ref="BQ1881">_xlfn.IFS(BP1881="None Known",0, LEN(BP1881)&gt;500, 5,LEN(BP1881)&gt;400, 4, LEN(BP1881)&gt;300, 3, LEN(BP1881)&gt;200, 2, LEN(BP1881)&gt;1, 1)</f>
        <v>1</v>
      </c>
      <c r="BR1881" s="1" t="s">
        <v>8872</v>
      </c>
      <c r="BS1881" s="1">
        <v>1</v>
      </c>
      <c r="BT1881" s="1" t="s">
        <v>31</v>
      </c>
      <c r="BU1881" s="1">
        <v>0</v>
      </c>
      <c r="BV1881" s="1" t="s">
        <v>1039</v>
      </c>
      <c r="BW1881" s="1" t="s">
        <v>8873</v>
      </c>
      <c r="BX1881" s="1"/>
      <c r="BY1881" t="str">
        <f>_xlfn.XLOOKUP($B1881,Img_lookup!A:A,Img_lookup!B:B, "Not available")</f>
        <v>4f421908-f1e9-4229-86d6-22bbc04bda81</v>
      </c>
      <c r="BZ1881" t="str">
        <f>_xlfn.XLOOKUP($B1881,Img_lookup!A:A,Img_lookup!C:C, "Not available")</f>
        <v>BM000599077 Sium latifolium L</v>
      </c>
      <c r="CA1881" t="str">
        <f>_xlfn.XLOOKUP($B1881,Img_lookup!A:A,Img_lookup!D:D, "Not available")</f>
        <v>NATT-at-NKM</v>
      </c>
      <c r="CB1881" t="str">
        <f>_xlfn.XLOOKUP($B1881,Img_lookup!A:A,Img_lookup!E:E, "https://imgur.com/aT5wafe")</f>
        <v>https://api.openverse.engineering/v1/images/4f421908-f1e9-4229-86d6-22bbc04bda81/thumb/</v>
      </c>
    </row>
    <row r="1882" spans="1:80" ht="409.6" x14ac:dyDescent="0.15">
      <c r="A1882" s="1" t="s">
        <v>316</v>
      </c>
      <c r="B1882" s="1" t="s">
        <v>14901</v>
      </c>
      <c r="C1882" s="1" t="s">
        <v>14902</v>
      </c>
      <c r="E1882" s="1" t="s">
        <v>14903</v>
      </c>
      <c r="F1882" s="1" t="s">
        <v>6</v>
      </c>
      <c r="G1882" s="1" t="s">
        <v>6</v>
      </c>
      <c r="H1882" s="11" t="str">
        <f t="shared" si="857"/>
        <v>Perennial</v>
      </c>
      <c r="J1882" s="1">
        <v>1</v>
      </c>
      <c r="K1882" s="1">
        <v>0.40000000600000002</v>
      </c>
      <c r="L1882" t="str" cm="1">
        <f t="array" ref="L1882">_xlfn.IFS(J1882+K1882="", "Unknown", J1882+K1882&gt;3, "Large", J1882+K1882&gt;0.5, "Medium", J1882+K1882&gt;0, "Small")</f>
        <v>Medium</v>
      </c>
      <c r="M1882" s="1">
        <v>6</v>
      </c>
      <c r="N1882" cm="1">
        <f t="array" ref="N1882">IF($M1882="",INDEX($M$2:$M$2176,MATCH(1,INDEX(($A$2:$A$2176=$A1882)*($M$2:$M$2176&lt;&gt;""),0),0)),$M1882)</f>
        <v>6</v>
      </c>
      <c r="O1882" s="2" t="str">
        <f t="shared" si="851"/>
        <v>Seasonal outdoors</v>
      </c>
      <c r="P1882" s="1" t="s">
        <v>14904</v>
      </c>
      <c r="R1882" t="str">
        <f t="shared" si="855"/>
        <v>Medium</v>
      </c>
      <c r="S1882" s="1" t="s">
        <v>1489</v>
      </c>
      <c r="T1882" s="1" t="str">
        <f>LEFT(S1882,FIND("-",S1882)-1)</f>
        <v xml:space="preserve">3 </v>
      </c>
      <c r="U1882" s="1" t="str">
        <f>RIGHT(S1882,FIND("-",S1882)-1)</f>
        <v>11</v>
      </c>
      <c r="V1882" s="1">
        <v>7</v>
      </c>
      <c r="W1882" s="6">
        <f t="shared" si="858"/>
        <v>7</v>
      </c>
      <c r="X1882" t="str">
        <f>IF(W1882=1, "January", IF(W1882=2, "February", IF(W1882=3, "March", IF(W1882=4, "April", IF(W1882=5, "May", IF(W1882=6, "June", IF(W1882=7, "July", IF(W1882=8, "August", IF(W1882=9, "September", IF(W1882=10, "October", IF(W1882=11, "November", IF(W1882=12, "December", "Other"))))))))))))</f>
        <v>July</v>
      </c>
      <c r="Y1882" s="1"/>
      <c r="Z1882" s="1"/>
      <c r="AA1882" s="1">
        <v>9</v>
      </c>
      <c r="AB1882" s="1">
        <f>IF(ISNUMBER(SEARCH("-",AA1882)),TRIM(LEFT(AA1882,FIND("-",AA1882)-1)),AA1882)</f>
        <v>9</v>
      </c>
      <c r="AC1882" s="1" t="str">
        <f>IF(AB1882=1, "January", IF(AB1882=2, "February", IF(AB1882=3, "March", IF(AB1882=4, "April", IF(AB1882=5, "May", IF(AB1882=6, "June", IF(AB1882=7, "July", IF(AB1882=8, "August", IF(AB1882=9, "September", IF(AB1882=10, "October", IF(AB1882=11, "November", IF(AB1882=12, "December", "Other"))))))))))))</f>
        <v>September</v>
      </c>
      <c r="AD1882" s="1"/>
      <c r="AE1882" s="1"/>
      <c r="AF1882" s="16" t="s">
        <v>24742</v>
      </c>
      <c r="AG1882" s="1" t="str">
        <f t="shared" si="841"/>
        <v xml:space="preserve">Seed </v>
      </c>
      <c r="AH1882" s="2" t="str">
        <f t="shared" si="842"/>
        <v>Sow late winter to early spring in a cold frame[1, 33]. It can be slow to germinate. Prick out the seedlings into individual pots when they are large enough to handle and plant them out in the summer if they are large enough. Otherwise, grow them on in a cold frame for their first winter and plant them out in the following spring. The seed is best sown in early April in situ[1, 33].
Division in early spring just before new growth begins. Use the side roots to produce new plants[1]. Larger divisions can be planted out direct into their permanent positions. We have found it best to pot up the smaller divisions and grow them on in a lightly shaded position in a cold frame, planting them out once they are well established in the summer.</v>
      </c>
      <c r="AI1882" s="1" t="s">
        <v>14905</v>
      </c>
      <c r="AJ1882" s="1" t="s">
        <v>53</v>
      </c>
      <c r="AK1882" s="1" t="s">
        <v>17104</v>
      </c>
      <c r="AL1882" s="1" t="str">
        <f t="shared" si="852"/>
        <v>Unscented</v>
      </c>
      <c r="AM1882" s="1" t="b">
        <v>0</v>
      </c>
      <c r="AN1882" s="1" t="b">
        <v>0</v>
      </c>
      <c r="AO1882" s="1" t="b">
        <v>0</v>
      </c>
      <c r="AP1882" s="5" t="s">
        <v>54</v>
      </c>
      <c r="AQ1882" s="5" t="str">
        <f t="shared" si="843"/>
        <v>Light, Medium</v>
      </c>
      <c r="AR1882" s="1" t="s">
        <v>10</v>
      </c>
      <c r="AS1882" s="1" t="str">
        <f t="shared" si="853"/>
        <v>None, Partial</v>
      </c>
      <c r="AT1882" s="1" t="str">
        <f t="shared" si="844"/>
        <v>Partial, Full</v>
      </c>
      <c r="AU1882" s="1" t="s">
        <v>29</v>
      </c>
      <c r="AV1882" s="1" t="str">
        <f t="shared" si="845"/>
        <v>Moist</v>
      </c>
      <c r="AW1882" s="1" t="s">
        <v>12</v>
      </c>
      <c r="AX1882" s="1" t="str">
        <f t="shared" si="846"/>
        <v>Acid, Neutral, Alkaline</v>
      </c>
      <c r="AY1882" s="1" t="b">
        <v>0</v>
      </c>
      <c r="AZ1882" s="1" t="b">
        <v>0</v>
      </c>
      <c r="BA1882" s="1" t="b">
        <v>0</v>
      </c>
      <c r="BC1882" t="str">
        <f t="shared" si="847"/>
        <v>FALSE</v>
      </c>
      <c r="BE1882" t="str">
        <f t="shared" si="848"/>
        <v>FALSE</v>
      </c>
      <c r="BF1882" s="1" t="b">
        <v>0</v>
      </c>
      <c r="BG1882" s="1" t="b">
        <v>0</v>
      </c>
      <c r="BH1882" s="1" t="b">
        <v>0</v>
      </c>
      <c r="BI1882" s="1" t="s">
        <v>30</v>
      </c>
      <c r="BJ1882" s="1" t="str">
        <f t="shared" si="849"/>
        <v>FALSE</v>
      </c>
      <c r="BK1882" s="1" t="s">
        <v>77</v>
      </c>
      <c r="BL1882" t="str">
        <f t="shared" si="850"/>
        <v>TRUE</v>
      </c>
      <c r="BM1882" s="1" t="b">
        <v>0</v>
      </c>
      <c r="BN1882" s="1" t="b">
        <v>0</v>
      </c>
      <c r="BO1882" s="1">
        <f t="shared" si="854"/>
        <v>12</v>
      </c>
      <c r="BP1882" s="1" t="s">
        <v>31</v>
      </c>
      <c r="BQ1882" s="1" cm="1">
        <f t="array" ref="BQ1882">_xlfn.IFS(BP1882="None Known",0, LEN(BP1882)&gt;500, 5,LEN(BP1882)&gt;400, 4, LEN(BP1882)&gt;300, 3, LEN(BP1882)&gt;200, 2, LEN(BP1882)&gt;1, 1)</f>
        <v>0</v>
      </c>
      <c r="BR1882" s="1" t="s">
        <v>14906</v>
      </c>
      <c r="BS1882" s="1">
        <v>4</v>
      </c>
      <c r="BT1882" s="1" t="s">
        <v>31</v>
      </c>
      <c r="BU1882" s="1">
        <v>0</v>
      </c>
      <c r="BV1882" s="1" t="s">
        <v>14907</v>
      </c>
      <c r="BW1882" s="1" t="s">
        <v>31</v>
      </c>
      <c r="BX1882" s="1"/>
      <c r="BY1882" t="str">
        <f>_xlfn.XLOOKUP($B1882,Img_lookup!A:A,Img_lookup!B:B, "Not available")</f>
        <v>512e30e3-fc40-4265-a342-52c2f0493ee5</v>
      </c>
      <c r="BZ1882" t="str">
        <f>_xlfn.XLOOKUP($B1882,Img_lookup!A:A,Img_lookup!C:C, "Not available")</f>
        <v>Sium sisarum L.</v>
      </c>
      <c r="CA1882" t="str">
        <f>_xlfn.XLOOKUP($B1882,Img_lookup!A:A,Img_lookup!D:D, "Not available")</f>
        <v>Motozi Tagawa</v>
      </c>
      <c r="CB1882" t="str">
        <f>_xlfn.XLOOKUP($B1882,Img_lookup!A:A,Img_lookup!E:E, "https://imgur.com/aT5wafe")</f>
        <v>https://api.openverse.engineering/v1/images/512e30e3-fc40-4265-a342-52c2f0493ee5/thumb/</v>
      </c>
    </row>
    <row r="1883" spans="1:80" ht="409.6" x14ac:dyDescent="0.15">
      <c r="A1883" s="1" t="s">
        <v>316</v>
      </c>
      <c r="B1883" s="1" t="s">
        <v>8287</v>
      </c>
      <c r="C1883" s="1" t="s">
        <v>8288</v>
      </c>
      <c r="D1883" s="1" t="s">
        <v>8289</v>
      </c>
      <c r="E1883" s="1" t="s">
        <v>8290</v>
      </c>
      <c r="F1883" s="1" t="s">
        <v>6</v>
      </c>
      <c r="G1883" s="1" t="s">
        <v>6</v>
      </c>
      <c r="H1883" s="11" t="str">
        <f t="shared" si="857"/>
        <v>Perennial</v>
      </c>
      <c r="J1883" s="1">
        <v>1.2000000479999999</v>
      </c>
      <c r="L1883" t="str" cm="1">
        <f t="array" ref="L1883">_xlfn.IFS(J1883+K1883="", "Unknown", J1883+K1883&gt;3, "Large", J1883+K1883&gt;0.5, "Medium", J1883+K1883&gt;0, "Small")</f>
        <v>Medium</v>
      </c>
      <c r="M1883" s="1">
        <v>4</v>
      </c>
      <c r="N1883" cm="1">
        <f t="array" ref="N1883">IF($M1883="",INDEX($M$2:$M$2176,MATCH(1,INDEX(($A$2:$A$2176=$A1883)*($M$2:$M$2176&lt;&gt;""),0),0)),$M1883)</f>
        <v>4</v>
      </c>
      <c r="O1883" s="2" t="str">
        <f t="shared" si="851"/>
        <v>Hardy to cold</v>
      </c>
      <c r="P1883" s="1" t="s">
        <v>8291</v>
      </c>
      <c r="R1883" t="str">
        <f t="shared" si="855"/>
        <v>Medium</v>
      </c>
      <c r="W1883"/>
      <c r="AF1883" s="16" t="s">
        <v>24741</v>
      </c>
      <c r="AG1883" s="1" t="str">
        <f t="shared" si="841"/>
        <v xml:space="preserve">Seed </v>
      </c>
      <c r="AH1883" s="2" t="str">
        <f t="shared" si="842"/>
        <v>Sow late winter to early spring in a cold frame. The seed can be slow to germinate[200]. Prick out the seedlings into individual pots when they are large enough to handle and plant them out in the summer if they are large enough. Otherwise, grow them on in a cold frame for their first winter and plant them out in the following spring.
Division in early spring just before new growth begins. Use the side roots[1]. Larger divisions can be planted out direct into their permanent positions. We have found it best to pot up the smaller divisions and grow them on in a lightly shaded position in a cold frame, planting them out once they are well established in the summer.</v>
      </c>
      <c r="AI1883" s="1" t="s">
        <v>8292</v>
      </c>
      <c r="AJ1883" s="1" t="s">
        <v>53</v>
      </c>
      <c r="AK1883" s="1" t="s">
        <v>17104</v>
      </c>
      <c r="AL1883" s="1" t="str">
        <f t="shared" si="852"/>
        <v>Unscented</v>
      </c>
      <c r="AM1883" s="1" t="b">
        <v>0</v>
      </c>
      <c r="AN1883" s="1" t="b">
        <v>0</v>
      </c>
      <c r="AO1883" s="1" t="b">
        <v>0</v>
      </c>
      <c r="AP1883" s="5" t="s">
        <v>54</v>
      </c>
      <c r="AQ1883" s="5" t="str">
        <f t="shared" si="843"/>
        <v>Light, Medium</v>
      </c>
      <c r="AR1883" s="1" t="s">
        <v>30</v>
      </c>
      <c r="AS1883" s="1" t="str">
        <f t="shared" si="853"/>
        <v>None</v>
      </c>
      <c r="AT1883" s="1" t="str">
        <f t="shared" si="844"/>
        <v>Full</v>
      </c>
      <c r="AU1883" s="1" t="s">
        <v>402</v>
      </c>
      <c r="AV1883" s="1" t="str">
        <f t="shared" si="845"/>
        <v>Moist, Wet/Water</v>
      </c>
      <c r="AW1883" s="1" t="s">
        <v>12</v>
      </c>
      <c r="AX1883" s="1" t="str">
        <f t="shared" si="846"/>
        <v>Acid, Neutral, Alkaline</v>
      </c>
      <c r="AY1883" s="1" t="b">
        <v>0</v>
      </c>
      <c r="AZ1883" s="1" t="b">
        <v>0</v>
      </c>
      <c r="BA1883" s="1" t="b">
        <v>0</v>
      </c>
      <c r="BC1883" t="str">
        <f t="shared" si="847"/>
        <v>FALSE</v>
      </c>
      <c r="BE1883" t="str">
        <f t="shared" si="848"/>
        <v>FALSE</v>
      </c>
      <c r="BF1883" s="1" t="b">
        <v>0</v>
      </c>
      <c r="BG1883" s="1" t="b">
        <v>0</v>
      </c>
      <c r="BH1883" s="1" t="b">
        <v>0</v>
      </c>
      <c r="BJ1883" s="1" t="str">
        <f t="shared" si="849"/>
        <v>FALSE</v>
      </c>
      <c r="BK1883" s="1" t="s">
        <v>77</v>
      </c>
      <c r="BL1883" t="str">
        <f t="shared" si="850"/>
        <v>TRUE</v>
      </c>
      <c r="BM1883" s="1" t="b">
        <v>0</v>
      </c>
      <c r="BN1883" s="1" t="b">
        <v>0</v>
      </c>
      <c r="BO1883" s="1">
        <f t="shared" si="854"/>
        <v>10</v>
      </c>
      <c r="BP1883" s="1" t="s">
        <v>31</v>
      </c>
      <c r="BQ1883" s="1" cm="1">
        <f t="array" ref="BQ1883">_xlfn.IFS(BP1883="None Known",0, LEN(BP1883)&gt;500, 5,LEN(BP1883)&gt;400, 4, LEN(BP1883)&gt;300, 3, LEN(BP1883)&gt;200, 2, LEN(BP1883)&gt;1, 1)</f>
        <v>0</v>
      </c>
      <c r="BR1883" s="1" t="s">
        <v>8293</v>
      </c>
      <c r="BS1883" s="1">
        <v>3</v>
      </c>
      <c r="BT1883" s="1" t="s">
        <v>8294</v>
      </c>
      <c r="BU1883" s="1">
        <v>1</v>
      </c>
      <c r="BV1883" s="1" t="s">
        <v>465</v>
      </c>
      <c r="BW1883" s="1" t="s">
        <v>8295</v>
      </c>
      <c r="BX1883" s="1"/>
      <c r="BY1883" t="str">
        <f>_xlfn.XLOOKUP($B1883,Img_lookup!A:A,Img_lookup!B:B, "Not available")</f>
        <v>9c97f150-8acc-4ff8-b3de-d045f8b68f61</v>
      </c>
      <c r="BZ1883" t="str">
        <f>_xlfn.XLOOKUP($B1883,Img_lookup!A:A,Img_lookup!C:C, "Not available")</f>
        <v>Sium suave Walter</v>
      </c>
      <c r="CA1883" t="str">
        <f>_xlfn.XLOOKUP($B1883,Img_lookup!A:A,Img_lookup!D:D, "Not available")</f>
        <v>Tomitaro Makino</v>
      </c>
      <c r="CB1883" t="str">
        <f>_xlfn.XLOOKUP($B1883,Img_lookup!A:A,Img_lookup!E:E, "https://imgur.com/aT5wafe")</f>
        <v>https://api.openverse.engineering/v1/images/9c97f150-8acc-4ff8-b3de-d045f8b68f61/thumb/</v>
      </c>
    </row>
    <row r="1884" spans="1:80" ht="409.6" x14ac:dyDescent="0.15">
      <c r="A1884" s="1" t="s">
        <v>2364</v>
      </c>
      <c r="B1884" s="1" t="s">
        <v>2365</v>
      </c>
      <c r="C1884" s="1" t="s">
        <v>2366</v>
      </c>
      <c r="E1884" s="1" t="s">
        <v>2367</v>
      </c>
      <c r="F1884" s="1" t="s">
        <v>6</v>
      </c>
      <c r="G1884" s="1" t="s">
        <v>6</v>
      </c>
      <c r="H1884" s="11" t="str">
        <f t="shared" si="857"/>
        <v>Perennial</v>
      </c>
      <c r="J1884" s="1">
        <v>0.60000002399999997</v>
      </c>
      <c r="K1884" s="1">
        <v>0.60000002399999997</v>
      </c>
      <c r="L1884" t="str" cm="1">
        <f t="array" ref="L1884">_xlfn.IFS(J1884+K1884="", "Unknown", J1884+K1884&gt;3, "Large", J1884+K1884&gt;0.5, "Medium", J1884+K1884&gt;0, "Small")</f>
        <v>Medium</v>
      </c>
      <c r="M1884" s="1">
        <v>3</v>
      </c>
      <c r="N1884" cm="1">
        <f t="array" ref="N1884">IF($M1884="",INDEX($M$2:$M$2176,MATCH(1,INDEX(($A$2:$A$2176=$A1884)*($M$2:$M$2176&lt;&gt;""),0),0)),$M1884)</f>
        <v>3</v>
      </c>
      <c r="O1884" s="2" t="str">
        <f t="shared" si="851"/>
        <v>Hardy to cold</v>
      </c>
      <c r="P1884" s="1" t="s">
        <v>2368</v>
      </c>
      <c r="R1884" t="str">
        <f t="shared" si="855"/>
        <v>Medium</v>
      </c>
      <c r="T1884" s="1"/>
      <c r="U1884" s="1"/>
      <c r="V1884" s="1" t="s">
        <v>96</v>
      </c>
      <c r="W1884" s="6" t="str">
        <f>IF(ISNUMBER(SEARCH("-",V1884)),TRIM(LEFT(V1884,FIND("-",V1884)-1)),V1884)</f>
        <v>5</v>
      </c>
      <c r="X1884" t="str">
        <f>IF(W1884="1", "January", IF(W1884="2", "February", IF(W1884="3", "March", IF(W1884="4", "April", IF(W1884="5", "May", IF(W1884="6", "June", IF(W1884="7", "July", IF(W1884="8", "August", IF(W1884="9", "September", IF(W1884="10", "October", IF(W1884="11", "November", IF(W1884="12", "December", "Other"))))))))))))</f>
        <v>May</v>
      </c>
      <c r="Y1884" s="2" t="str">
        <f>IF(ISNUMBER(SEARCH("-",V1884)),TRIM(RIGHT(V1884,LEN(V1884)-SEARCH("-",V1884))),V1884)</f>
        <v>6</v>
      </c>
      <c r="Z1884" s="2" t="str">
        <f>IF(Y1884="1", "January", IF(Y1884="2", "February", IF(Y1884="3", "March", IF(Y1884="4", "April", IF(Y1884="5", "May", IF(Y1884="6", "June", IF(Y1884="7", "July", IF(Y1884="8", "August", IF(Y1884="9", "September", IF(Y1884="10", "October", IF(Y1884="11", "November", IF(Y1884="12", "December", "Other"))))))))))))</f>
        <v>June</v>
      </c>
      <c r="AA1884" s="1" t="s">
        <v>427</v>
      </c>
      <c r="AB1884" s="1" t="str">
        <f>IF(ISNUMBER(SEARCH("-",AA1884)),TRIM(LEFT(AA1884,FIND("-",AA1884)-1)),AA1884)</f>
        <v>8</v>
      </c>
      <c r="AC1884" s="1" t="str">
        <f>IF(AB1884="1", "January", IF(AB1884="2", "February", IF(AB1884="3", "March", IF(AB1884="4", "April", IF(AB1884="5", "May", IF(AB1884="6", "June", IF(AB1884="7", "July", IF(AB1884="8", "August", IF(AB1884="9", "September", IF(AB1884="10", "October", IF(AB1884="11", "November", IF(AB1884="12", "December", "Other"))))))))))))</f>
        <v>August</v>
      </c>
      <c r="AD1884" s="1" t="str">
        <f>IF(ISNUMBER(SEARCH("-",AA1884)),TRIM(RIGHT(AA1884,LEN(AA1884)-SEARCH("-",AA1884))),AA1884)</f>
        <v>9</v>
      </c>
      <c r="AE1884" s="1" t="str">
        <f>IF(AD1884="1", "January", IF(AD1884="2", "February", IF(AD1884="3", "March", IF(AD1884="4", "April", IF(AD1884="5", "May", IF(AD1884="6", "June", IF(AD1884="7", "July", IF(AD1884="8", "August", IF(AD1884="9", "September", IF(AD1884="10", "October", IF(AD1884="11", "November", IF(AD1884="12", "December", "Other"))))))))))))</f>
        <v>September</v>
      </c>
      <c r="AF1884" s="16" t="s">
        <v>24201</v>
      </c>
      <c r="AG1884" s="1" t="str">
        <f t="shared" si="841"/>
        <v xml:space="preserve">Seed </v>
      </c>
      <c r="AH1884" s="2" t="str">
        <f t="shared" si="842"/>
        <v>Best sown as soon as it is ripe in a cold frame. The seed can be very slow to germinate, often taking 18 months. Stored seed should be sown in a cold frame as soon as possible, it may take 2 years or longer to germinate. Grow the seedlings on in a shady part of a greenhouse for their first year without pricking them out, giving them liquid or foliar feeds as required to ensure that they do not become nutrient deficient. Divide the young plants up into individual pots in the autumn when they are dormant, and grow them on for at least another year in a shady part of the greenhouse. When the plants have reached a sufficient size, plant them out in the autumn whilst they are dormant.
Division in spring or early autumn. Very easy, larger divisions can be planted out direct into their permanent positions. We have found it best to pot up the smaller divisions and grow them on in a lightly shaded position in a cold frame, planting them out once they are well established in the summer.</v>
      </c>
      <c r="AI1884" s="1" t="s">
        <v>2369</v>
      </c>
      <c r="AJ1884" s="1" t="s">
        <v>53</v>
      </c>
      <c r="AK1884" s="1" t="s">
        <v>17104</v>
      </c>
      <c r="AL1884" s="1" t="str">
        <f t="shared" si="852"/>
        <v>Scented</v>
      </c>
      <c r="AM1884" s="1" t="b">
        <v>1</v>
      </c>
      <c r="AN1884" s="1" t="b">
        <v>1</v>
      </c>
      <c r="AO1884" s="1" t="b">
        <v>0</v>
      </c>
      <c r="AP1884" s="5" t="s">
        <v>28</v>
      </c>
      <c r="AQ1884" s="5" t="str">
        <f t="shared" si="843"/>
        <v>Light, Medium, Heavy</v>
      </c>
      <c r="AR1884" s="1" t="s">
        <v>1788</v>
      </c>
      <c r="AS1884" s="1" t="str">
        <f t="shared" si="853"/>
        <v>Partial, Full</v>
      </c>
      <c r="AT1884" s="1" t="str">
        <f t="shared" si="844"/>
        <v/>
      </c>
      <c r="AU1884" s="1" t="s">
        <v>29</v>
      </c>
      <c r="AV1884" s="1" t="str">
        <f t="shared" si="845"/>
        <v>Moist</v>
      </c>
      <c r="AW1884" s="1" t="s">
        <v>123</v>
      </c>
      <c r="AX1884" s="1" t="str">
        <f t="shared" si="846"/>
        <v>Acid, Neutral</v>
      </c>
      <c r="AY1884" s="1" t="b">
        <v>0</v>
      </c>
      <c r="AZ1884" s="1" t="b">
        <v>0</v>
      </c>
      <c r="BA1884" s="1" t="b">
        <v>0</v>
      </c>
      <c r="BC1884" t="str">
        <f t="shared" si="847"/>
        <v>FALSE</v>
      </c>
      <c r="BE1884" t="str">
        <f t="shared" si="848"/>
        <v>FALSE</v>
      </c>
      <c r="BF1884" s="1" t="b">
        <v>0</v>
      </c>
      <c r="BG1884" s="1" t="b">
        <v>0</v>
      </c>
      <c r="BH1884" s="1" t="b">
        <v>0</v>
      </c>
      <c r="BJ1884" s="1" t="str">
        <f t="shared" si="849"/>
        <v>FALSE</v>
      </c>
      <c r="BL1884" t="str">
        <f t="shared" si="850"/>
        <v>FALSE</v>
      </c>
      <c r="BM1884" s="1" t="b">
        <v>0</v>
      </c>
      <c r="BN1884" s="1" t="b">
        <v>0</v>
      </c>
      <c r="BO1884" s="1">
        <f t="shared" si="854"/>
        <v>15</v>
      </c>
      <c r="BP1884" s="1" t="s">
        <v>2370</v>
      </c>
      <c r="BQ1884" s="1" cm="1">
        <f t="array" ref="BQ1884">_xlfn.IFS(BP1884="None Known",0, LEN(BP1884)&gt;500, 5,LEN(BP1884)&gt;400, 4, LEN(BP1884)&gt;300, 3, LEN(BP1884)&gt;200, 2, LEN(BP1884)&gt;1, 1)</f>
        <v>1</v>
      </c>
      <c r="BR1884" s="1" t="s">
        <v>2371</v>
      </c>
      <c r="BS1884" s="1">
        <v>4</v>
      </c>
      <c r="BT1884" s="1" t="s">
        <v>2372</v>
      </c>
      <c r="BU1884" s="1">
        <v>2</v>
      </c>
      <c r="BV1884" s="1" t="s">
        <v>90</v>
      </c>
      <c r="BW1884" s="1" t="s">
        <v>31</v>
      </c>
      <c r="BX1884" s="1"/>
      <c r="BY1884" t="str">
        <f>_xlfn.XLOOKUP($B1884,Img_lookup!A:A,Img_lookup!B:B, "Not available")</f>
        <v>Not available</v>
      </c>
      <c r="BZ1884" t="str">
        <f>_xlfn.XLOOKUP($B1884,Img_lookup!A:A,Img_lookup!C:C, "Not available")</f>
        <v>Not available</v>
      </c>
      <c r="CA1884" t="str">
        <f>_xlfn.XLOOKUP($B1884,Img_lookup!A:A,Img_lookup!D:D, "Not available")</f>
        <v>Not available</v>
      </c>
      <c r="CB1884" t="str">
        <f>_xlfn.XLOOKUP($B1884,Img_lookup!A:A,Img_lookup!E:E, "https://imgur.com/aT5wafe")</f>
        <v>https://imgur.com/aT5wafe</v>
      </c>
    </row>
    <row r="1885" spans="1:80" ht="409.6" x14ac:dyDescent="0.15">
      <c r="A1885" s="1" t="s">
        <v>3576</v>
      </c>
      <c r="B1885" s="1" t="s">
        <v>5070</v>
      </c>
      <c r="C1885" s="1" t="s">
        <v>5071</v>
      </c>
      <c r="D1885" s="1" t="s">
        <v>5072</v>
      </c>
      <c r="E1885" s="1" t="s">
        <v>5073</v>
      </c>
      <c r="F1885" s="1" t="s">
        <v>156</v>
      </c>
      <c r="G1885" s="1" t="s">
        <v>156</v>
      </c>
      <c r="H1885" s="11" t="str">
        <f t="shared" si="857"/>
        <v>Perennial</v>
      </c>
      <c r="I1885" s="1" t="s">
        <v>17108</v>
      </c>
      <c r="J1885" s="1">
        <v>3</v>
      </c>
      <c r="L1885" t="str" cm="1">
        <f t="array" ref="L1885">_xlfn.IFS(J1885+K1885="", "Unknown", J1885+K1885&gt;3, "Large", J1885+K1885&gt;0.5, "Medium", J1885+K1885&gt;0, "Small")</f>
        <v>Medium</v>
      </c>
      <c r="M1885" s="1">
        <v>9</v>
      </c>
      <c r="N1885" cm="1">
        <f t="array" ref="N1885">IF($M1885="",INDEX($M$2:$M$2176,MATCH(1,INDEX(($A$2:$A$2176=$A1885)*($M$2:$M$2176&lt;&gt;""),0),0)),$M1885)</f>
        <v>9</v>
      </c>
      <c r="O1885" s="2" t="str">
        <f t="shared" si="851"/>
        <v>Grown indoors</v>
      </c>
      <c r="P1885" s="1" t="s">
        <v>5074</v>
      </c>
      <c r="R1885" t="str">
        <f t="shared" si="855"/>
        <v>Medium</v>
      </c>
      <c r="S1885" s="1" t="s">
        <v>24</v>
      </c>
      <c r="T1885" s="1" t="str">
        <f>LEFT(S1885,FIND("-",S1885)-1)</f>
        <v xml:space="preserve">1 </v>
      </c>
      <c r="U1885" s="1" t="str">
        <f>RIGHT(S1885,FIND("-",S1885)-1)</f>
        <v>12</v>
      </c>
      <c r="V1885" s="1" t="s">
        <v>427</v>
      </c>
      <c r="W1885" s="6" t="str">
        <f>IF(ISNUMBER(SEARCH("-",V1885)),TRIM(LEFT(V1885,FIND("-",V1885)-1)),V1885)</f>
        <v>8</v>
      </c>
      <c r="X1885" t="str">
        <f>IF(W1885="1", "January", IF(W1885="2", "February", IF(W1885="3", "March", IF(W1885="4", "April", IF(W1885="5", "May", IF(W1885="6", "June", IF(W1885="7", "July", IF(W1885="8", "August", IF(W1885="9", "September", IF(W1885="10", "October", IF(W1885="11", "November", IF(W1885="12", "December", "Other"))))))))))))</f>
        <v>August</v>
      </c>
      <c r="Y1885" s="2" t="str">
        <f>IF(ISNUMBER(SEARCH("-",V1885)),TRIM(RIGHT(V1885,LEN(V1885)-SEARCH("-",V1885))),V1885)</f>
        <v>9</v>
      </c>
      <c r="Z1885" s="2" t="str">
        <f>IF(Y1885="1", "January", IF(Y1885="2", "February", IF(Y1885="3", "March", IF(Y1885="4", "April", IF(Y1885="5", "May", IF(Y1885="6", "June", IF(Y1885="7", "July", IF(Y1885="8", "August", IF(Y1885="9", "September", IF(Y1885="10", "October", IF(Y1885="11", "November", IF(Y1885="12", "December", "Other"))))))))))))</f>
        <v>September</v>
      </c>
      <c r="AF1885" s="16" t="s">
        <v>24743</v>
      </c>
      <c r="AG1885" s="1" t="str">
        <f t="shared" si="841"/>
        <v xml:space="preserve">Seed </v>
      </c>
      <c r="AH1885"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85" s="1" t="s">
        <v>5075</v>
      </c>
      <c r="AK1885" s="1" t="s">
        <v>17105</v>
      </c>
      <c r="AL1885" s="1" t="str">
        <f t="shared" si="852"/>
        <v>Scented</v>
      </c>
      <c r="AM1885" s="1" t="b">
        <v>1</v>
      </c>
      <c r="AN1885" s="1" t="b">
        <v>1</v>
      </c>
      <c r="AO1885" s="1" t="b">
        <v>0</v>
      </c>
      <c r="AP1885" s="5" t="s">
        <v>28</v>
      </c>
      <c r="AQ1885" s="5" t="str">
        <f t="shared" si="843"/>
        <v>Light, Medium, Heavy</v>
      </c>
      <c r="AR1885" s="1" t="s">
        <v>10</v>
      </c>
      <c r="AS1885" s="1" t="str">
        <f t="shared" si="853"/>
        <v>None, Partial</v>
      </c>
      <c r="AT1885" s="1" t="str">
        <f t="shared" si="844"/>
        <v>Partial, Full</v>
      </c>
      <c r="AU1885" s="1" t="s">
        <v>29</v>
      </c>
      <c r="AV1885" s="1" t="str">
        <f t="shared" si="845"/>
        <v>Moist</v>
      </c>
      <c r="AW1885" s="1" t="s">
        <v>12</v>
      </c>
      <c r="AX1885" s="1" t="str">
        <f t="shared" si="846"/>
        <v>Acid, Neutral, Alkaline</v>
      </c>
      <c r="AY1885" s="1" t="b">
        <v>0</v>
      </c>
      <c r="AZ1885" s="1" t="b">
        <v>0</v>
      </c>
      <c r="BA1885" s="1" t="b">
        <v>0</v>
      </c>
      <c r="BC1885" t="str">
        <f t="shared" si="847"/>
        <v>FALSE</v>
      </c>
      <c r="BE1885" t="str">
        <f t="shared" si="848"/>
        <v>FALSE</v>
      </c>
      <c r="BF1885" s="1" t="b">
        <v>0</v>
      </c>
      <c r="BG1885" s="1" t="b">
        <v>0</v>
      </c>
      <c r="BH1885" s="1" t="b">
        <v>0</v>
      </c>
      <c r="BJ1885" s="1" t="str">
        <f t="shared" si="849"/>
        <v>FALSE</v>
      </c>
      <c r="BK1885" s="1" t="s">
        <v>30</v>
      </c>
      <c r="BL1885" t="str">
        <f t="shared" si="850"/>
        <v>FALSE</v>
      </c>
      <c r="BM1885" s="1" t="b">
        <v>0</v>
      </c>
      <c r="BN1885" s="1" t="b">
        <v>0</v>
      </c>
      <c r="BO1885" s="1">
        <f t="shared" si="854"/>
        <v>13</v>
      </c>
      <c r="BP1885" s="1" t="s">
        <v>5076</v>
      </c>
      <c r="BQ1885" s="1" cm="1">
        <f t="array" ref="BQ1885">_xlfn.IFS(BP1885="None Known",0, LEN(BP1885)&gt;500, 5,LEN(BP1885)&gt;400, 4, LEN(BP1885)&gt;300, 3, LEN(BP1885)&gt;200, 2, LEN(BP1885)&gt;1, 1)</f>
        <v>1</v>
      </c>
      <c r="BR1885" s="1" t="s">
        <v>5077</v>
      </c>
      <c r="BS1885" s="1">
        <v>3</v>
      </c>
      <c r="BT1885" s="1" t="s">
        <v>5078</v>
      </c>
      <c r="BU1885" s="1">
        <v>3</v>
      </c>
      <c r="BV1885" s="1" t="s">
        <v>5079</v>
      </c>
      <c r="BW1885" s="1" t="s">
        <v>31</v>
      </c>
      <c r="BX1885" s="1"/>
      <c r="BY1885" t="str">
        <f>_xlfn.XLOOKUP($B1885,Img_lookup!A:A,Img_lookup!B:B, "Not available")</f>
        <v>2942d999-b6f1-440d-b052-dce9d9618b2b</v>
      </c>
      <c r="BZ1885" t="str">
        <f>_xlfn.XLOOKUP($B1885,Img_lookup!A:A,Img_lookup!C:C, "Not available")</f>
        <v>Smilacaceae - Smilax aspera - Salsapariglia-1</v>
      </c>
      <c r="CA1885" t="str">
        <f>_xlfn.XLOOKUP($B1885,Img_lookup!A:A,Img_lookup!D:D, "Not available")</f>
        <v>Ettore Balocchi</v>
      </c>
      <c r="CB1885" t="str">
        <f>_xlfn.XLOOKUP($B1885,Img_lookup!A:A,Img_lookup!E:E, "https://imgur.com/aT5wafe")</f>
        <v>https://api.openverse.engineering/v1/images/2942d999-b6f1-440d-b052-dce9d9618b2b/thumb/</v>
      </c>
    </row>
    <row r="1886" spans="1:80" ht="409.6" x14ac:dyDescent="0.15">
      <c r="A1886" s="1" t="s">
        <v>3576</v>
      </c>
      <c r="B1886" s="1" t="s">
        <v>10916</v>
      </c>
      <c r="C1886" s="1" t="s">
        <v>10917</v>
      </c>
      <c r="E1886" s="1" t="s">
        <v>606</v>
      </c>
      <c r="F1886" s="1" t="s">
        <v>156</v>
      </c>
      <c r="G1886" s="1" t="s">
        <v>156</v>
      </c>
      <c r="H1886" s="11" t="str">
        <f t="shared" si="857"/>
        <v>Perennial</v>
      </c>
      <c r="I1886" s="1" t="s">
        <v>17107</v>
      </c>
      <c r="J1886" s="1">
        <v>4.5</v>
      </c>
      <c r="L1886" t="str" cm="1">
        <f t="array" ref="L1886">_xlfn.IFS(J1886+K1886="", "Unknown", J1886+K1886&gt;3, "Large", J1886+K1886&gt;0.5, "Medium", J1886+K1886&gt;0, "Small")</f>
        <v>Large</v>
      </c>
      <c r="M1886" s="1">
        <v>6</v>
      </c>
      <c r="N1886" cm="1">
        <f t="array" ref="N1886">IF($M1886="",INDEX($M$2:$M$2176,MATCH(1,INDEX(($A$2:$A$2176=$A1886)*($M$2:$M$2176&lt;&gt;""),0),0)),$M1886)</f>
        <v>6</v>
      </c>
      <c r="O1886" s="2" t="str">
        <f t="shared" si="851"/>
        <v>Seasonal outdoors</v>
      </c>
      <c r="P1886" s="1" t="s">
        <v>10918</v>
      </c>
      <c r="R1886" t="str">
        <f t="shared" si="855"/>
        <v>Medium</v>
      </c>
      <c r="T1886" s="1"/>
      <c r="U1886" s="1"/>
      <c r="V1886" s="1">
        <v>5</v>
      </c>
      <c r="W1886" s="6">
        <f>IF(ISNUMBER(SEARCH("-",V1886)),TRIM(LEFT(V1886,FIND("-",V1886)-1)),V1886)</f>
        <v>5</v>
      </c>
      <c r="X1886" t="str">
        <f>IF(W1886=1, "January", IF(W1886=2, "February", IF(W1886=3, "March", IF(W1886=4, "April", IF(W1886=5, "May", IF(W1886=6, "June", IF(W1886=7, "July", IF(W1886=8, "August", IF(W1886=9, "September", IF(W1886=10, "October", IF(W1886=11, "November", IF(W1886=12, "December", "Other"))))))))))))</f>
        <v>May</v>
      </c>
      <c r="Y1886" s="1"/>
      <c r="Z1886" s="1"/>
      <c r="AA1886" s="1">
        <v>10</v>
      </c>
      <c r="AB1886" s="1">
        <f>IF(ISNUMBER(SEARCH("-",AA1886)),TRIM(LEFT(AA1886,FIND("-",AA1886)-1)),AA1886)</f>
        <v>10</v>
      </c>
      <c r="AC1886" s="1" t="str">
        <f>IF(AB1886=1, "January", IF(AB1886=2, "February", IF(AB1886=3, "March", IF(AB1886=4, "April", IF(AB1886=5, "May", IF(AB1886=6, "June", IF(AB1886=7, "July", IF(AB1886=8, "August", IF(AB1886=9, "September", IF(AB1886=10, "October", IF(AB1886=11, "November", IF(AB1886=12, "December", "Other"))))))))))))</f>
        <v>October</v>
      </c>
      <c r="AD1886" s="1"/>
      <c r="AE1886" s="1"/>
      <c r="AF1886" s="16" t="s">
        <v>24743</v>
      </c>
      <c r="AG1886" s="1" t="str">
        <f t="shared" si="841"/>
        <v xml:space="preserve">Seed </v>
      </c>
      <c r="AH1886"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86" s="1" t="s">
        <v>10919</v>
      </c>
      <c r="AK1886" s="1" t="s">
        <v>17105</v>
      </c>
      <c r="AL1886" s="1" t="str">
        <f t="shared" si="852"/>
        <v>Unscented</v>
      </c>
      <c r="AM1886" s="1" t="b">
        <v>0</v>
      </c>
      <c r="AN1886" s="1" t="b">
        <v>1</v>
      </c>
      <c r="AO1886" s="1" t="b">
        <v>0</v>
      </c>
      <c r="AP1886" s="5" t="s">
        <v>28</v>
      </c>
      <c r="AQ1886" s="5" t="str">
        <f t="shared" si="843"/>
        <v>Light, Medium, Heavy</v>
      </c>
      <c r="AR1886" s="1" t="s">
        <v>10</v>
      </c>
      <c r="AS1886" s="1" t="str">
        <f t="shared" si="853"/>
        <v>None, Partial</v>
      </c>
      <c r="AT1886" s="1" t="str">
        <f t="shared" si="844"/>
        <v>Partial, Full</v>
      </c>
      <c r="AU1886" s="1" t="s">
        <v>29</v>
      </c>
      <c r="AV1886" s="1" t="str">
        <f t="shared" si="845"/>
        <v>Moist</v>
      </c>
      <c r="AW1886" s="1" t="s">
        <v>12</v>
      </c>
      <c r="AX1886" s="1" t="str">
        <f t="shared" si="846"/>
        <v>Acid, Neutral, Alkaline</v>
      </c>
      <c r="AY1886" s="1" t="b">
        <v>0</v>
      </c>
      <c r="AZ1886" s="1" t="b">
        <v>0</v>
      </c>
      <c r="BA1886" s="1" t="b">
        <v>0</v>
      </c>
      <c r="BC1886" t="str">
        <f t="shared" si="847"/>
        <v>FALSE</v>
      </c>
      <c r="BE1886" t="str">
        <f t="shared" si="848"/>
        <v>FALSE</v>
      </c>
      <c r="BF1886" s="1" t="b">
        <v>0</v>
      </c>
      <c r="BG1886" s="1" t="b">
        <v>0</v>
      </c>
      <c r="BH1886" s="1" t="b">
        <v>0</v>
      </c>
      <c r="BJ1886" s="1" t="str">
        <f t="shared" si="849"/>
        <v>FALSE</v>
      </c>
      <c r="BK1886" s="1" t="s">
        <v>30</v>
      </c>
      <c r="BL1886" t="str">
        <f t="shared" si="850"/>
        <v>FALSE</v>
      </c>
      <c r="BM1886" s="1" t="b">
        <v>0</v>
      </c>
      <c r="BN1886" s="1" t="b">
        <v>0</v>
      </c>
      <c r="BO1886" s="1">
        <f t="shared" si="854"/>
        <v>19</v>
      </c>
      <c r="BP1886" s="1" t="s">
        <v>10920</v>
      </c>
      <c r="BQ1886" s="1" cm="1">
        <f t="array" ref="BQ1886">_xlfn.IFS(BP1886="None Known",0, LEN(BP1886)&gt;500, 5,LEN(BP1886)&gt;400, 4, LEN(BP1886)&gt;300, 3, LEN(BP1886)&gt;200, 2, LEN(BP1886)&gt;1, 1)</f>
        <v>1</v>
      </c>
      <c r="BR1886" s="1" t="s">
        <v>10921</v>
      </c>
      <c r="BS1886" s="1">
        <v>5</v>
      </c>
      <c r="BT1886" s="1" t="s">
        <v>10922</v>
      </c>
      <c r="BU1886" s="1">
        <v>3</v>
      </c>
      <c r="BV1886" s="1" t="s">
        <v>3582</v>
      </c>
      <c r="BW1886" s="1" t="s">
        <v>31</v>
      </c>
      <c r="BX1886" s="1"/>
      <c r="BY1886" t="str">
        <f>_xlfn.XLOOKUP($B1886,Img_lookup!A:A,Img_lookup!B:B, "Not available")</f>
        <v>815356c1-2ba4-4670-b017-26621d2498ef</v>
      </c>
      <c r="BZ1886" t="str">
        <f>_xlfn.XLOOKUP($B1886,Img_lookup!A:A,Img_lookup!C:C, "Not available")</f>
        <v>ÈáëÂàöËó§ Smilax China.</v>
      </c>
      <c r="CA1886" t="str">
        <f>_xlfn.XLOOKUP($B1886,Img_lookup!A:A,Img_lookup!D:D, "Not available")</f>
        <v>Kware.</v>
      </c>
      <c r="CB1886" t="str">
        <f>_xlfn.XLOOKUP($B1886,Img_lookup!A:A,Img_lookup!E:E, "https://imgur.com/aT5wafe")</f>
        <v>https://api.openverse.engineering/v1/images/815356c1-2ba4-4670-b017-26621d2498ef/thumb/</v>
      </c>
    </row>
    <row r="1887" spans="1:80" ht="409.6" x14ac:dyDescent="0.15">
      <c r="A1887" s="1" t="s">
        <v>3576</v>
      </c>
      <c r="B1887" s="1" t="s">
        <v>3592</v>
      </c>
      <c r="E1887" s="1" t="s">
        <v>1932</v>
      </c>
      <c r="F1887" s="1" t="s">
        <v>6</v>
      </c>
      <c r="G1887" s="1" t="s">
        <v>6</v>
      </c>
      <c r="H1887" s="11" t="str">
        <f t="shared" si="857"/>
        <v>Perennial</v>
      </c>
      <c r="L1887" t="e" cm="1">
        <f t="array" ref="L1887">_xlfn.IFS(J1887+K1887="", "Unknown", J1887+K1887&gt;3, "Large", J1887+K1887&gt;0.5, "Medium", J1887+K1887&gt;0, "Small")</f>
        <v>#N/A</v>
      </c>
      <c r="N1887" cm="1">
        <f t="array" ref="N1887">IF($M1887="",INDEX($M$2:$M$2176,MATCH(1,INDEX(($A$2:$A$2176=$A1887)*($M$2:$M$2176&lt;&gt;""),0),0)),$M1887)</f>
        <v>10</v>
      </c>
      <c r="O1887" s="2" t="str">
        <f t="shared" si="851"/>
        <v>Grown indoors</v>
      </c>
      <c r="P1887" s="1" t="s">
        <v>196</v>
      </c>
      <c r="R1887" t="str">
        <f t="shared" si="855"/>
        <v>Medium</v>
      </c>
      <c r="W1887"/>
      <c r="AF1887" s="16" t="s">
        <v>24743</v>
      </c>
      <c r="AG1887" s="1" t="str">
        <f t="shared" si="841"/>
        <v xml:space="preserve">Seed </v>
      </c>
      <c r="AH1887"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87" s="1" t="s">
        <v>3593</v>
      </c>
      <c r="AK1887" s="1" t="s">
        <v>17105</v>
      </c>
      <c r="AL1887" s="1" t="str">
        <f t="shared" si="852"/>
        <v>Unscented</v>
      </c>
      <c r="AM1887" s="1" t="b">
        <v>0</v>
      </c>
      <c r="AN1887" s="1" t="b">
        <v>0</v>
      </c>
      <c r="AO1887" s="1" t="b">
        <v>0</v>
      </c>
      <c r="AP1887" s="5" t="s">
        <v>28</v>
      </c>
      <c r="AQ1887" s="5" t="str">
        <f t="shared" si="843"/>
        <v>Light, Medium, Heavy</v>
      </c>
      <c r="AR1887" s="1" t="s">
        <v>10</v>
      </c>
      <c r="AS1887" s="1" t="str">
        <f t="shared" si="853"/>
        <v>None, Partial</v>
      </c>
      <c r="AT1887" s="1" t="str">
        <f t="shared" si="844"/>
        <v>Partial, Full</v>
      </c>
      <c r="AU1887" s="1" t="s">
        <v>29</v>
      </c>
      <c r="AV1887" s="1" t="str">
        <f t="shared" si="845"/>
        <v>Moist</v>
      </c>
      <c r="AW1887" s="1" t="s">
        <v>12</v>
      </c>
      <c r="AX1887" s="1" t="str">
        <f t="shared" si="846"/>
        <v>Acid, Neutral, Alkaline</v>
      </c>
      <c r="AY1887" s="1" t="b">
        <v>0</v>
      </c>
      <c r="AZ1887" s="1" t="b">
        <v>0</v>
      </c>
      <c r="BA1887" s="1" t="b">
        <v>0</v>
      </c>
      <c r="BC1887" t="str">
        <f t="shared" si="847"/>
        <v>FALSE</v>
      </c>
      <c r="BE1887" t="str">
        <f t="shared" si="848"/>
        <v>FALSE</v>
      </c>
      <c r="BF1887" s="1" t="b">
        <v>0</v>
      </c>
      <c r="BG1887" s="1" t="b">
        <v>0</v>
      </c>
      <c r="BH1887" s="1" t="b">
        <v>0</v>
      </c>
      <c r="BJ1887" s="1" t="str">
        <f t="shared" si="849"/>
        <v>FALSE</v>
      </c>
      <c r="BK1887" s="1" t="s">
        <v>30</v>
      </c>
      <c r="BL1887" t="str">
        <f t="shared" si="850"/>
        <v>FALSE</v>
      </c>
      <c r="BM1887" s="1" t="b">
        <v>0</v>
      </c>
      <c r="BN1887" s="1" t="b">
        <v>0</v>
      </c>
      <c r="BO1887" s="1">
        <f t="shared" si="854"/>
        <v>6</v>
      </c>
      <c r="BP1887" s="1" t="s">
        <v>31</v>
      </c>
      <c r="BQ1887" s="1" cm="1">
        <f t="array" ref="BQ1887">_xlfn.IFS(BP1887="None Known",0, LEN(BP1887)&gt;500, 5,LEN(BP1887)&gt;400, 4, LEN(BP1887)&gt;300, 3, LEN(BP1887)&gt;200, 2, LEN(BP1887)&gt;1, 1)</f>
        <v>0</v>
      </c>
      <c r="BR1887" s="1" t="s">
        <v>3594</v>
      </c>
      <c r="BS1887" s="1">
        <v>2</v>
      </c>
      <c r="BT1887" s="1" t="s">
        <v>31</v>
      </c>
      <c r="BU1887" s="1">
        <v>0</v>
      </c>
      <c r="BV1887" s="1" t="s">
        <v>80</v>
      </c>
      <c r="BW1887" s="1" t="s">
        <v>31</v>
      </c>
      <c r="BX1887" s="1"/>
      <c r="BY1887" t="str">
        <f>_xlfn.XLOOKUP($B1887,Img_lookup!A:A,Img_lookup!B:B, "Not available")</f>
        <v>Not available</v>
      </c>
      <c r="BZ1887" t="str">
        <f>_xlfn.XLOOKUP($B1887,Img_lookup!A:A,Img_lookup!C:C, "Not available")</f>
        <v>Not available</v>
      </c>
      <c r="CA1887" t="str">
        <f>_xlfn.XLOOKUP($B1887,Img_lookup!A:A,Img_lookup!D:D, "Not available")</f>
        <v>Not available</v>
      </c>
      <c r="CB1887" t="str">
        <f>_xlfn.XLOOKUP($B1887,Img_lookup!A:A,Img_lookup!E:E, "https://imgur.com/aT5wafe")</f>
        <v>https://imgur.com/aT5wafe</v>
      </c>
    </row>
    <row r="1888" spans="1:80" ht="409.6" x14ac:dyDescent="0.15">
      <c r="A1888" s="1" t="s">
        <v>3576</v>
      </c>
      <c r="B1888" s="1" t="s">
        <v>3577</v>
      </c>
      <c r="D1888" s="1" t="s">
        <v>3578</v>
      </c>
      <c r="E1888" s="1" t="s">
        <v>195</v>
      </c>
      <c r="F1888" s="1" t="s">
        <v>156</v>
      </c>
      <c r="G1888" s="1" t="s">
        <v>156</v>
      </c>
      <c r="H1888" s="11" t="str">
        <f t="shared" si="857"/>
        <v>Perennial</v>
      </c>
      <c r="I1888" s="1" t="s">
        <v>17107</v>
      </c>
      <c r="J1888" s="1">
        <v>7</v>
      </c>
      <c r="L1888" t="str" cm="1">
        <f t="array" ref="L1888">_xlfn.IFS(J1888+K1888="", "Unknown", J1888+K1888&gt;3, "Large", J1888+K1888&gt;0.5, "Medium", J1888+K1888&gt;0, "Small")</f>
        <v>Large</v>
      </c>
      <c r="M1888" s="1">
        <v>8</v>
      </c>
      <c r="N1888" cm="1">
        <f t="array" ref="N1888">IF($M1888="",INDEX($M$2:$M$2176,MATCH(1,INDEX(($A$2:$A$2176=$A1888)*($M$2:$M$2176&lt;&gt;""),0),0)),$M1888)</f>
        <v>8</v>
      </c>
      <c r="O1888" s="2" t="str">
        <f t="shared" si="851"/>
        <v>Grown indoors</v>
      </c>
      <c r="P1888" s="1" t="s">
        <v>3579</v>
      </c>
      <c r="R1888" t="str">
        <f t="shared" si="855"/>
        <v>Medium</v>
      </c>
      <c r="T1888" s="1"/>
      <c r="U1888" s="1"/>
      <c r="V1888" s="1" t="s">
        <v>96</v>
      </c>
      <c r="W1888" s="6" t="str">
        <f>IF(ISNUMBER(SEARCH("-",V1888)),TRIM(LEFT(V1888,FIND("-",V1888)-1)),V1888)</f>
        <v>5</v>
      </c>
      <c r="X1888" t="str">
        <f>IF(W1888="1", "January", IF(W1888="2", "February", IF(W1888="3", "March", IF(W1888="4", "April", IF(W1888="5", "May", IF(W1888="6", "June", IF(W1888="7", "July", IF(W1888="8", "August", IF(W1888="9", "September", IF(W1888="10", "October", IF(W1888="11", "November", IF(W1888="12", "December", "Other"))))))))))))</f>
        <v>May</v>
      </c>
      <c r="Y1888" s="2" t="str">
        <f>IF(ISNUMBER(SEARCH("-",V1888)),TRIM(RIGHT(V1888,LEN(V1888)-SEARCH("-",V1888))),V1888)</f>
        <v>6</v>
      </c>
      <c r="Z1888" s="2" t="str">
        <f>IF(Y1888="1", "January", IF(Y1888="2", "February", IF(Y1888="3", "March", IF(Y1888="4", "April", IF(Y1888="5", "May", IF(Y1888="6", "June", IF(Y1888="7", "July", IF(Y1888="8", "August", IF(Y1888="9", "September", IF(Y1888="10", "October", IF(Y1888="11", "November", IF(Y1888="12", "December", "Other"))))))))))))</f>
        <v>June</v>
      </c>
      <c r="AA1888" s="1">
        <v>10</v>
      </c>
      <c r="AB1888" s="1">
        <f>IF(ISNUMBER(SEARCH("-",AA1888)),TRIM(LEFT(AA1888,FIND("-",AA1888)-1)),AA1888)</f>
        <v>10</v>
      </c>
      <c r="AC1888" s="1" t="str">
        <f>IF(AB1888=1, "January", IF(AB1888=2, "February", IF(AB1888=3, "March", IF(AB1888=4, "April", IF(AB1888=5, "May", IF(AB1888=6, "June", IF(AB1888=7, "July", IF(AB1888=8, "August", IF(AB1888=9, "September", IF(AB1888=10, "October", IF(AB1888=11, "November", IF(AB1888=12, "December", "Other"))))))))))))</f>
        <v>October</v>
      </c>
      <c r="AD1888" s="1"/>
      <c r="AE1888" s="1"/>
      <c r="AF1888" s="16" t="s">
        <v>24743</v>
      </c>
      <c r="AG1888" s="1" t="str">
        <f t="shared" si="841"/>
        <v xml:space="preserve">Seed </v>
      </c>
      <c r="AH1888"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88" s="1" t="s">
        <v>3580</v>
      </c>
      <c r="AK1888" s="1" t="s">
        <v>17105</v>
      </c>
      <c r="AL1888" s="1" t="str">
        <f t="shared" si="852"/>
        <v>Unscented</v>
      </c>
      <c r="AM1888" s="1" t="b">
        <v>0</v>
      </c>
      <c r="AN1888" s="1" t="b">
        <v>0</v>
      </c>
      <c r="AO1888" s="1" t="b">
        <v>0</v>
      </c>
      <c r="AP1888" s="5" t="s">
        <v>28</v>
      </c>
      <c r="AQ1888" s="5" t="str">
        <f t="shared" si="843"/>
        <v>Light, Medium, Heavy</v>
      </c>
      <c r="AR1888" s="1" t="s">
        <v>10</v>
      </c>
      <c r="AS1888" s="1" t="str">
        <f t="shared" si="853"/>
        <v>None, Partial</v>
      </c>
      <c r="AT1888" s="1" t="str">
        <f t="shared" si="844"/>
        <v>Partial, Full</v>
      </c>
      <c r="AU1888" s="1" t="s">
        <v>29</v>
      </c>
      <c r="AV1888" s="1" t="str">
        <f t="shared" si="845"/>
        <v>Moist</v>
      </c>
      <c r="AW1888" s="1" t="s">
        <v>12</v>
      </c>
      <c r="AX1888" s="1" t="str">
        <f t="shared" si="846"/>
        <v>Acid, Neutral, Alkaline</v>
      </c>
      <c r="AY1888" s="1" t="b">
        <v>0</v>
      </c>
      <c r="AZ1888" s="1" t="b">
        <v>0</v>
      </c>
      <c r="BA1888" s="1" t="b">
        <v>0</v>
      </c>
      <c r="BC1888" t="str">
        <f t="shared" si="847"/>
        <v>FALSE</v>
      </c>
      <c r="BE1888" t="str">
        <f t="shared" si="848"/>
        <v>FALSE</v>
      </c>
      <c r="BF1888" s="1" t="b">
        <v>0</v>
      </c>
      <c r="BG1888" s="1" t="b">
        <v>0</v>
      </c>
      <c r="BH1888" s="1" t="b">
        <v>0</v>
      </c>
      <c r="BJ1888" s="1" t="str">
        <f t="shared" si="849"/>
        <v>FALSE</v>
      </c>
      <c r="BK1888" s="1" t="s">
        <v>30</v>
      </c>
      <c r="BL1888" t="str">
        <f t="shared" si="850"/>
        <v>FALSE</v>
      </c>
      <c r="BM1888" s="1" t="b">
        <v>0</v>
      </c>
      <c r="BN1888" s="1" t="b">
        <v>0</v>
      </c>
      <c r="BO1888" s="1">
        <f t="shared" si="854"/>
        <v>6</v>
      </c>
      <c r="BP1888" s="1" t="s">
        <v>31</v>
      </c>
      <c r="BQ1888" s="1" cm="1">
        <f t="array" ref="BQ1888">_xlfn.IFS(BP1888="None Known",0, LEN(BP1888)&gt;500, 5,LEN(BP1888)&gt;400, 4, LEN(BP1888)&gt;300, 3, LEN(BP1888)&gt;200, 2, LEN(BP1888)&gt;1, 1)</f>
        <v>0</v>
      </c>
      <c r="BR1888" s="1" t="s">
        <v>3581</v>
      </c>
      <c r="BS1888" s="1">
        <v>2</v>
      </c>
      <c r="BT1888" s="1" t="s">
        <v>31</v>
      </c>
      <c r="BU1888" s="1">
        <v>0</v>
      </c>
      <c r="BV1888" s="1" t="s">
        <v>3582</v>
      </c>
      <c r="BW1888" s="1" t="s">
        <v>31</v>
      </c>
      <c r="BX1888" s="1"/>
      <c r="BY1888" t="str">
        <f>_xlfn.XLOOKUP($B1888,Img_lookup!A:A,Img_lookup!B:B, "Not available")</f>
        <v>69d2b4a8-1a1e-42db-88e8-0a9207881aba</v>
      </c>
      <c r="BZ1888" t="str">
        <f>_xlfn.XLOOKUP($B1888,Img_lookup!A:A,Img_lookup!C:C, "Not available")</f>
        <v>Smilax discotis</v>
      </c>
      <c r="CA1888" t="str">
        <f>_xlfn.XLOOKUP($B1888,Img_lookup!A:A,Img_lookup!D:D, "Not available")</f>
        <v>E. H. Wilson</v>
      </c>
      <c r="CB1888" t="str">
        <f>_xlfn.XLOOKUP($B1888,Img_lookup!A:A,Img_lookup!E:E, "https://imgur.com/aT5wafe")</f>
        <v>https://api.openverse.engineering/v1/images/69d2b4a8-1a1e-42db-88e8-0a9207881aba/thumb/</v>
      </c>
    </row>
    <row r="1889" spans="1:80" ht="409.6" x14ac:dyDescent="0.15">
      <c r="A1889" s="1" t="s">
        <v>3576</v>
      </c>
      <c r="B1889" s="1" t="s">
        <v>5565</v>
      </c>
      <c r="E1889" s="1" t="s">
        <v>164</v>
      </c>
      <c r="F1889" s="1" t="s">
        <v>156</v>
      </c>
      <c r="G1889" s="1" t="s">
        <v>156</v>
      </c>
      <c r="H1889" s="11" t="str">
        <f t="shared" si="857"/>
        <v>Perennial</v>
      </c>
      <c r="I1889" s="1" t="s">
        <v>17107</v>
      </c>
      <c r="J1889" s="1">
        <v>3</v>
      </c>
      <c r="L1889" t="str" cm="1">
        <f t="array" ref="L1889">_xlfn.IFS(J1889+K1889="", "Unknown", J1889+K1889&gt;3, "Large", J1889+K1889&gt;0.5, "Medium", J1889+K1889&gt;0, "Small")</f>
        <v>Medium</v>
      </c>
      <c r="N1889" cm="1">
        <f t="array" ref="N1889">IF($M1889="",INDEX($M$2:$M$2176,MATCH(1,INDEX(($A$2:$A$2176=$A1889)*($M$2:$M$2176&lt;&gt;""),0),0)),$M1889)</f>
        <v>10</v>
      </c>
      <c r="O1889" s="2" t="str">
        <f t="shared" si="851"/>
        <v>Grown indoors</v>
      </c>
      <c r="P1889" s="1" t="s">
        <v>5566</v>
      </c>
      <c r="R1889" t="str">
        <f t="shared" si="855"/>
        <v>Medium</v>
      </c>
      <c r="W1889"/>
      <c r="AF1889" s="16" t="s">
        <v>24743</v>
      </c>
      <c r="AG1889" s="1" t="str">
        <f t="shared" si="841"/>
        <v xml:space="preserve">Seed </v>
      </c>
      <c r="AH1889"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89" s="1" t="s">
        <v>5567</v>
      </c>
      <c r="AK1889" s="1" t="s">
        <v>17105</v>
      </c>
      <c r="AL1889" s="1" t="str">
        <f t="shared" si="852"/>
        <v>Unscented</v>
      </c>
      <c r="AM1889" s="1" t="b">
        <v>0</v>
      </c>
      <c r="AN1889" s="1" t="b">
        <v>1</v>
      </c>
      <c r="AO1889" s="1" t="b">
        <v>0</v>
      </c>
      <c r="AP1889" s="5" t="s">
        <v>28</v>
      </c>
      <c r="AQ1889" s="5" t="str">
        <f t="shared" si="843"/>
        <v>Light, Medium, Heavy</v>
      </c>
      <c r="AR1889" s="1" t="s">
        <v>10</v>
      </c>
      <c r="AS1889" s="1" t="str">
        <f t="shared" si="853"/>
        <v>None, Partial</v>
      </c>
      <c r="AT1889" s="1" t="str">
        <f t="shared" si="844"/>
        <v>Partial, Full</v>
      </c>
      <c r="AU1889" s="1" t="s">
        <v>29</v>
      </c>
      <c r="AV1889" s="1" t="str">
        <f t="shared" si="845"/>
        <v>Moist</v>
      </c>
      <c r="AW1889" s="1" t="s">
        <v>12</v>
      </c>
      <c r="AX1889" s="1" t="str">
        <f t="shared" si="846"/>
        <v>Acid, Neutral, Alkaline</v>
      </c>
      <c r="AY1889" s="1" t="b">
        <v>0</v>
      </c>
      <c r="AZ1889" s="1" t="b">
        <v>0</v>
      </c>
      <c r="BA1889" s="1" t="b">
        <v>0</v>
      </c>
      <c r="BC1889" t="str">
        <f t="shared" si="847"/>
        <v>FALSE</v>
      </c>
      <c r="BE1889" t="str">
        <f t="shared" si="848"/>
        <v>FALSE</v>
      </c>
      <c r="BF1889" s="1" t="b">
        <v>0</v>
      </c>
      <c r="BG1889" s="1" t="b">
        <v>0</v>
      </c>
      <c r="BH1889" s="1" t="b">
        <v>0</v>
      </c>
      <c r="BJ1889" s="1" t="str">
        <f t="shared" si="849"/>
        <v>FALSE</v>
      </c>
      <c r="BK1889" s="1" t="s">
        <v>30</v>
      </c>
      <c r="BL1889" t="str">
        <f t="shared" si="850"/>
        <v>FALSE</v>
      </c>
      <c r="BM1889" s="1" t="b">
        <v>0</v>
      </c>
      <c r="BN1889" s="1" t="b">
        <v>0</v>
      </c>
      <c r="BO1889" s="1">
        <f t="shared" si="854"/>
        <v>12</v>
      </c>
      <c r="BP1889" s="1" t="s">
        <v>31</v>
      </c>
      <c r="BQ1889" s="1" cm="1">
        <f t="array" ref="BQ1889">_xlfn.IFS(BP1889="None Known",0, LEN(BP1889)&gt;500, 5,LEN(BP1889)&gt;400, 4, LEN(BP1889)&gt;300, 3, LEN(BP1889)&gt;200, 2, LEN(BP1889)&gt;1, 1)</f>
        <v>0</v>
      </c>
      <c r="BR1889" s="1" t="s">
        <v>5568</v>
      </c>
      <c r="BS1889" s="1">
        <v>3</v>
      </c>
      <c r="BT1889" s="1" t="s">
        <v>5569</v>
      </c>
      <c r="BU1889" s="1">
        <v>3</v>
      </c>
      <c r="BV1889" s="1" t="s">
        <v>2732</v>
      </c>
      <c r="BW1889" s="1" t="s">
        <v>31</v>
      </c>
      <c r="BX1889" s="1"/>
      <c r="BY1889" t="str">
        <f>_xlfn.XLOOKUP($B1889,Img_lookup!A:A,Img_lookup!B:B, "Not available")</f>
        <v>3c606ab7-1c47-4d91-843f-9b4505805a1d</v>
      </c>
      <c r="BZ1889" t="str">
        <f>_xlfn.XLOOKUP($B1889,Img_lookup!A:A,Img_lookup!C:C, "Not available")</f>
        <v>Smilax Glabra</v>
      </c>
      <c r="CA1889" t="str">
        <f>_xlfn.XLOOKUP($B1889,Img_lookup!A:A,Img_lookup!D:D, "Not available")</f>
        <v>ystsoi</v>
      </c>
      <c r="CB1889" t="str">
        <f>_xlfn.XLOOKUP($B1889,Img_lookup!A:A,Img_lookup!E:E, "https://imgur.com/aT5wafe")</f>
        <v>https://api.openverse.engineering/v1/images/3c606ab7-1c47-4d91-843f-9b4505805a1d/thumb/</v>
      </c>
    </row>
    <row r="1890" spans="1:80" ht="409.6" x14ac:dyDescent="0.15">
      <c r="A1890" s="1" t="s">
        <v>3576</v>
      </c>
      <c r="B1890" s="1" t="s">
        <v>15317</v>
      </c>
      <c r="C1890" s="1" t="s">
        <v>15318</v>
      </c>
      <c r="E1890" s="1" t="s">
        <v>8112</v>
      </c>
      <c r="F1890" s="1" t="s">
        <v>156</v>
      </c>
      <c r="G1890" s="1" t="s">
        <v>156</v>
      </c>
      <c r="H1890" s="11" t="str">
        <f t="shared" si="857"/>
        <v>Perennial</v>
      </c>
      <c r="I1890" s="1" t="s">
        <v>17108</v>
      </c>
      <c r="L1890" t="e" cm="1">
        <f t="array" ref="L1890">_xlfn.IFS(J1890+K1890="", "Unknown", J1890+K1890&gt;3, "Large", J1890+K1890&gt;0.5, "Medium", J1890+K1890&gt;0, "Small")</f>
        <v>#N/A</v>
      </c>
      <c r="N1890" cm="1">
        <f t="array" ref="N1890">IF($M1890="",INDEX($M$2:$M$2176,MATCH(1,INDEX(($A$2:$A$2176=$A1890)*($M$2:$M$2176&lt;&gt;""),0),0)),$M1890)</f>
        <v>10</v>
      </c>
      <c r="O1890" s="2" t="str">
        <f t="shared" si="851"/>
        <v>Grown indoors</v>
      </c>
      <c r="P1890" s="1" t="s">
        <v>15319</v>
      </c>
      <c r="R1890" t="str">
        <f t="shared" si="855"/>
        <v>Medium</v>
      </c>
      <c r="S1890" s="1" t="s">
        <v>24</v>
      </c>
      <c r="T1890" s="1" t="str">
        <f>LEFT(S1890,FIND("-",S1890)-1)</f>
        <v xml:space="preserve">1 </v>
      </c>
      <c r="U1890" s="1" t="str">
        <f>RIGHT(S1890,FIND("-",S1890)-1)</f>
        <v>12</v>
      </c>
      <c r="W1890"/>
      <c r="AF1890" s="16" t="s">
        <v>24743</v>
      </c>
      <c r="AG1890" s="1" t="str">
        <f t="shared" si="841"/>
        <v xml:space="preserve">Seed </v>
      </c>
      <c r="AH1890"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0" s="1" t="s">
        <v>15320</v>
      </c>
      <c r="AK1890" s="1" t="s">
        <v>17105</v>
      </c>
      <c r="AL1890" s="1" t="str">
        <f t="shared" si="852"/>
        <v>Unscented</v>
      </c>
      <c r="AM1890" s="1" t="b">
        <v>0</v>
      </c>
      <c r="AN1890" s="1" t="b">
        <v>1</v>
      </c>
      <c r="AO1890" s="1" t="b">
        <v>0</v>
      </c>
      <c r="AP1890" s="5" t="s">
        <v>28</v>
      </c>
      <c r="AQ1890" s="5" t="str">
        <f t="shared" si="843"/>
        <v>Light, Medium, Heavy</v>
      </c>
      <c r="AR1890" s="1" t="s">
        <v>10</v>
      </c>
      <c r="AS1890" s="1" t="str">
        <f t="shared" si="853"/>
        <v>None, Partial</v>
      </c>
      <c r="AT1890" s="1" t="str">
        <f t="shared" si="844"/>
        <v>Partial, Full</v>
      </c>
      <c r="AU1890" s="1" t="s">
        <v>29</v>
      </c>
      <c r="AV1890" s="1" t="str">
        <f t="shared" si="845"/>
        <v>Moist</v>
      </c>
      <c r="AW1890" s="1" t="s">
        <v>12</v>
      </c>
      <c r="AX1890" s="1" t="str">
        <f t="shared" si="846"/>
        <v>Acid, Neutral, Alkaline</v>
      </c>
      <c r="AY1890" s="1" t="b">
        <v>0</v>
      </c>
      <c r="AZ1890" s="1" t="b">
        <v>0</v>
      </c>
      <c r="BA1890" s="1" t="b">
        <v>0</v>
      </c>
      <c r="BC1890" t="str">
        <f t="shared" si="847"/>
        <v>FALSE</v>
      </c>
      <c r="BE1890" t="str">
        <f t="shared" si="848"/>
        <v>FALSE</v>
      </c>
      <c r="BF1890" s="1" t="b">
        <v>0</v>
      </c>
      <c r="BG1890" s="1" t="b">
        <v>0</v>
      </c>
      <c r="BH1890" s="1" t="b">
        <v>0</v>
      </c>
      <c r="BJ1890" s="1" t="str">
        <f t="shared" si="849"/>
        <v>FALSE</v>
      </c>
      <c r="BK1890" s="1" t="s">
        <v>30</v>
      </c>
      <c r="BL1890" t="str">
        <f t="shared" si="850"/>
        <v>FALSE</v>
      </c>
      <c r="BM1890" s="1" t="b">
        <v>0</v>
      </c>
      <c r="BN1890" s="1" t="b">
        <v>0</v>
      </c>
      <c r="BO1890" s="1">
        <f t="shared" si="854"/>
        <v>7</v>
      </c>
      <c r="BP1890" s="1" t="s">
        <v>31</v>
      </c>
      <c r="BQ1890" s="1" cm="1">
        <f t="array" ref="BQ1890">_xlfn.IFS(BP1890="None Known",0, LEN(BP1890)&gt;500, 5,LEN(BP1890)&gt;400, 4, LEN(BP1890)&gt;300, 3, LEN(BP1890)&gt;200, 2, LEN(BP1890)&gt;1, 1)</f>
        <v>0</v>
      </c>
      <c r="BR1890" s="1" t="s">
        <v>15321</v>
      </c>
      <c r="BS1890" s="1">
        <v>2</v>
      </c>
      <c r="BT1890" s="1" t="s">
        <v>15322</v>
      </c>
      <c r="BU1890" s="1">
        <v>1</v>
      </c>
      <c r="BV1890" s="1" t="s">
        <v>245</v>
      </c>
      <c r="BW1890" s="1" t="s">
        <v>31</v>
      </c>
      <c r="BX1890" s="1"/>
      <c r="BY1890" t="str">
        <f>_xlfn.XLOOKUP($B1890,Img_lookup!A:A,Img_lookup!B:B, "Not available")</f>
        <v>Not available</v>
      </c>
      <c r="BZ1890" t="str">
        <f>_xlfn.XLOOKUP($B1890,Img_lookup!A:A,Img_lookup!C:C, "Not available")</f>
        <v>Not available</v>
      </c>
      <c r="CA1890" t="str">
        <f>_xlfn.XLOOKUP($B1890,Img_lookup!A:A,Img_lookup!D:D, "Not available")</f>
        <v>Not available</v>
      </c>
      <c r="CB1890" t="str">
        <f>_xlfn.XLOOKUP($B1890,Img_lookup!A:A,Img_lookup!E:E, "https://imgur.com/aT5wafe")</f>
        <v>https://imgur.com/aT5wafe</v>
      </c>
    </row>
    <row r="1891" spans="1:80" ht="409.6" x14ac:dyDescent="0.15">
      <c r="A1891" s="1" t="s">
        <v>3576</v>
      </c>
      <c r="B1891" s="1" t="s">
        <v>13234</v>
      </c>
      <c r="E1891" s="1" t="s">
        <v>13235</v>
      </c>
      <c r="F1891" s="1" t="s">
        <v>156</v>
      </c>
      <c r="G1891" s="1" t="s">
        <v>156</v>
      </c>
      <c r="H1891" s="11" t="str">
        <f t="shared" si="857"/>
        <v>Perennial</v>
      </c>
      <c r="I1891" s="1" t="s">
        <v>17108</v>
      </c>
      <c r="L1891" t="e" cm="1">
        <f t="array" ref="L1891">_xlfn.IFS(J1891+K1891="", "Unknown", J1891+K1891&gt;3, "Large", J1891+K1891&gt;0.5, "Medium", J1891+K1891&gt;0, "Small")</f>
        <v>#N/A</v>
      </c>
      <c r="N1891" cm="1">
        <f t="array" ref="N1891">IF($M1891="",INDEX($M$2:$M$2176,MATCH(1,INDEX(($A$2:$A$2176=$A1891)*($M$2:$M$2176&lt;&gt;""),0),0)),$M1891)</f>
        <v>10</v>
      </c>
      <c r="O1891" s="2" t="str">
        <f t="shared" si="851"/>
        <v>Grown indoors</v>
      </c>
      <c r="P1891" s="1" t="s">
        <v>13236</v>
      </c>
      <c r="R1891" t="str">
        <f t="shared" si="855"/>
        <v>Medium</v>
      </c>
      <c r="S1891" s="1" t="s">
        <v>24</v>
      </c>
      <c r="T1891" s="1" t="str">
        <f>LEFT(S1891,FIND("-",S1891)-1)</f>
        <v xml:space="preserve">1 </v>
      </c>
      <c r="U1891" s="1" t="str">
        <f>RIGHT(S1891,FIND("-",S1891)-1)</f>
        <v>12</v>
      </c>
      <c r="W1891"/>
      <c r="AF1891" s="16" t="s">
        <v>24743</v>
      </c>
      <c r="AG1891" s="1" t="str">
        <f t="shared" si="841"/>
        <v xml:space="preserve">Seed </v>
      </c>
      <c r="AH1891"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1" s="1" t="s">
        <v>13237</v>
      </c>
      <c r="AK1891" s="1" t="s">
        <v>17105</v>
      </c>
      <c r="AL1891" s="1" t="str">
        <f t="shared" si="852"/>
        <v>Unscented</v>
      </c>
      <c r="AM1891" s="1" t="b">
        <v>0</v>
      </c>
      <c r="AN1891" s="1" t="b">
        <v>1</v>
      </c>
      <c r="AO1891" s="1" t="b">
        <v>0</v>
      </c>
      <c r="AP1891" s="5" t="s">
        <v>28</v>
      </c>
      <c r="AQ1891" s="5" t="str">
        <f t="shared" si="843"/>
        <v>Light, Medium, Heavy</v>
      </c>
      <c r="AR1891" s="1" t="s">
        <v>10</v>
      </c>
      <c r="AS1891" s="1" t="str">
        <f t="shared" si="853"/>
        <v>None, Partial</v>
      </c>
      <c r="AT1891" s="1" t="str">
        <f t="shared" si="844"/>
        <v>Partial, Full</v>
      </c>
      <c r="AU1891" s="1" t="s">
        <v>29</v>
      </c>
      <c r="AV1891" s="1" t="str">
        <f t="shared" si="845"/>
        <v>Moist</v>
      </c>
      <c r="AW1891" s="1" t="s">
        <v>12</v>
      </c>
      <c r="AX1891" s="1" t="str">
        <f t="shared" si="846"/>
        <v>Acid, Neutral, Alkaline</v>
      </c>
      <c r="AY1891" s="1" t="b">
        <v>0</v>
      </c>
      <c r="AZ1891" s="1" t="b">
        <v>0</v>
      </c>
      <c r="BA1891" s="1" t="b">
        <v>0</v>
      </c>
      <c r="BC1891" t="str">
        <f t="shared" si="847"/>
        <v>FALSE</v>
      </c>
      <c r="BE1891" t="str">
        <f t="shared" si="848"/>
        <v>FALSE</v>
      </c>
      <c r="BF1891" s="1" t="b">
        <v>0</v>
      </c>
      <c r="BG1891" s="1" t="b">
        <v>0</v>
      </c>
      <c r="BH1891" s="1" t="b">
        <v>0</v>
      </c>
      <c r="BJ1891" s="1" t="str">
        <f t="shared" si="849"/>
        <v>FALSE</v>
      </c>
      <c r="BK1891" s="1" t="s">
        <v>30</v>
      </c>
      <c r="BL1891" t="str">
        <f t="shared" si="850"/>
        <v>FALSE</v>
      </c>
      <c r="BM1891" s="1" t="b">
        <v>0</v>
      </c>
      <c r="BN1891" s="1" t="b">
        <v>0</v>
      </c>
      <c r="BO1891" s="1">
        <f t="shared" si="854"/>
        <v>6</v>
      </c>
      <c r="BP1891" s="1" t="s">
        <v>31</v>
      </c>
      <c r="BQ1891" s="1" cm="1">
        <f t="array" ref="BQ1891">_xlfn.IFS(BP1891="None Known",0, LEN(BP1891)&gt;500, 5,LEN(BP1891)&gt;400, 4, LEN(BP1891)&gt;300, 3, LEN(BP1891)&gt;200, 2, LEN(BP1891)&gt;1, 1)</f>
        <v>0</v>
      </c>
      <c r="BR1891" s="1" t="s">
        <v>13238</v>
      </c>
      <c r="BS1891" s="1">
        <v>2</v>
      </c>
      <c r="BT1891" s="1" t="s">
        <v>31</v>
      </c>
      <c r="BU1891" s="1">
        <v>0</v>
      </c>
      <c r="BV1891" s="1" t="s">
        <v>8131</v>
      </c>
      <c r="BW1891" s="1" t="s">
        <v>31</v>
      </c>
      <c r="BX1891" s="1"/>
      <c r="BY1891" t="str">
        <f>_xlfn.XLOOKUP($B1891,Img_lookup!A:A,Img_lookup!B:B, "Not available")</f>
        <v>387a41a6-5b93-4e11-989f-abafb52a85f9</v>
      </c>
      <c r="BZ1891" t="str">
        <f>_xlfn.XLOOKUP($B1891,Img_lookup!A:A,Img_lookup!C:C, "Not available")</f>
        <v>Smilax lanceolata L.</v>
      </c>
      <c r="CA1891" t="str">
        <f>_xlfn.XLOOKUP($B1891,Img_lookup!A:A,Img_lookup!D:D, "Not available")</f>
        <v>Pedro Tenorio L. and James S. Miller</v>
      </c>
      <c r="CB1891" t="str">
        <f>_xlfn.XLOOKUP($B1891,Img_lookup!A:A,Img_lookup!E:E, "https://imgur.com/aT5wafe")</f>
        <v>https://api.openverse.engineering/v1/images/387a41a6-5b93-4e11-989f-abafb52a85f9/thumb/</v>
      </c>
    </row>
    <row r="1892" spans="1:80" ht="409.6" x14ac:dyDescent="0.15">
      <c r="A1892" s="1" t="s">
        <v>3576</v>
      </c>
      <c r="B1892" s="1" t="s">
        <v>10666</v>
      </c>
      <c r="C1892" s="1" t="s">
        <v>10667</v>
      </c>
      <c r="E1892" s="1" t="s">
        <v>2957</v>
      </c>
      <c r="F1892" s="1" t="s">
        <v>156</v>
      </c>
      <c r="G1892" s="1" t="s">
        <v>156</v>
      </c>
      <c r="H1892" s="11" t="str">
        <f t="shared" si="857"/>
        <v>Perennial</v>
      </c>
      <c r="I1892" s="1" t="s">
        <v>17108</v>
      </c>
      <c r="L1892" t="e" cm="1">
        <f t="array" ref="L1892">_xlfn.IFS(J1892+K1892="", "Unknown", J1892+K1892&gt;3, "Large", J1892+K1892&gt;0.5, "Medium", J1892+K1892&gt;0, "Small")</f>
        <v>#N/A</v>
      </c>
      <c r="M1892" s="1">
        <v>8</v>
      </c>
      <c r="N1892" cm="1">
        <f t="array" ref="N1892">IF($M1892="",INDEX($M$2:$M$2176,MATCH(1,INDEX(($A$2:$A$2176=$A1892)*($M$2:$M$2176&lt;&gt;""),0),0)),$M1892)</f>
        <v>8</v>
      </c>
      <c r="O1892" s="2" t="str">
        <f t="shared" si="851"/>
        <v>Grown indoors</v>
      </c>
      <c r="P1892" s="1" t="s">
        <v>10668</v>
      </c>
      <c r="R1892" t="str">
        <f t="shared" si="855"/>
        <v>Medium</v>
      </c>
      <c r="S1892" s="1" t="s">
        <v>24</v>
      </c>
      <c r="T1892" s="1" t="str">
        <f>LEFT(S1892,FIND("-",S1892)-1)</f>
        <v xml:space="preserve">1 </v>
      </c>
      <c r="U1892" s="1" t="str">
        <f>RIGHT(S1892,FIND("-",S1892)-1)</f>
        <v>12</v>
      </c>
      <c r="V1892" s="1" t="s">
        <v>51</v>
      </c>
      <c r="W1892" s="6" t="str">
        <f>IF(ISNUMBER(SEARCH("-",V1892)),TRIM(LEFT(V1892,FIND("-",V1892)-1)),V1892)</f>
        <v>7</v>
      </c>
      <c r="X1892" t="str">
        <f>IF(W1892="1", "January", IF(W1892="2", "February", IF(W1892="3", "March", IF(W1892="4", "April", IF(W1892="5", "May", IF(W1892="6", "June", IF(W1892="7", "July", IF(W1892="8", "August", IF(W1892="9", "September", IF(W1892="10", "October", IF(W1892="11", "November", IF(W1892="12", "December", "Other"))))))))))))</f>
        <v>July</v>
      </c>
      <c r="Y1892" s="2" t="str">
        <f>IF(ISNUMBER(SEARCH("-",V1892)),TRIM(RIGHT(V1892,LEN(V1892)-SEARCH("-",V1892))),V1892)</f>
        <v>8</v>
      </c>
      <c r="Z1892" s="2" t="str">
        <f>IF(Y1892="1", "January", IF(Y1892="2", "February", IF(Y1892="3", "March", IF(Y1892="4", "April", IF(Y1892="5", "May", IF(Y1892="6", "June", IF(Y1892="7", "July", IF(Y1892="8", "August", IF(Y1892="9", "September", IF(Y1892="10", "October", IF(Y1892="11", "November", IF(Y1892="12", "December", "Other"))))))))))))</f>
        <v>August</v>
      </c>
      <c r="AF1892" s="16" t="s">
        <v>24743</v>
      </c>
      <c r="AG1892" s="1" t="str">
        <f t="shared" si="841"/>
        <v xml:space="preserve">Seed </v>
      </c>
      <c r="AH1892"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2" s="1" t="s">
        <v>10669</v>
      </c>
      <c r="AK1892" s="1" t="s">
        <v>17105</v>
      </c>
      <c r="AL1892" s="1" t="str">
        <f t="shared" si="852"/>
        <v>Unscented</v>
      </c>
      <c r="AM1892" s="1" t="b">
        <v>0</v>
      </c>
      <c r="AN1892" s="1" t="b">
        <v>1</v>
      </c>
      <c r="AO1892" s="1" t="b">
        <v>0</v>
      </c>
      <c r="AP1892" s="5" t="s">
        <v>28</v>
      </c>
      <c r="AQ1892" s="5" t="str">
        <f t="shared" si="843"/>
        <v>Light, Medium, Heavy</v>
      </c>
      <c r="AR1892" s="1" t="s">
        <v>10</v>
      </c>
      <c r="AS1892" s="1" t="str">
        <f t="shared" si="853"/>
        <v>None, Partial</v>
      </c>
      <c r="AT1892" s="1" t="str">
        <f t="shared" si="844"/>
        <v>Partial, Full</v>
      </c>
      <c r="AU1892" s="1" t="s">
        <v>29</v>
      </c>
      <c r="AV1892" s="1" t="str">
        <f t="shared" si="845"/>
        <v>Moist</v>
      </c>
      <c r="AW1892" s="1" t="s">
        <v>12</v>
      </c>
      <c r="AX1892" s="1" t="str">
        <f t="shared" si="846"/>
        <v>Acid, Neutral, Alkaline</v>
      </c>
      <c r="AY1892" s="1" t="b">
        <v>0</v>
      </c>
      <c r="AZ1892" s="1" t="b">
        <v>0</v>
      </c>
      <c r="BA1892" s="1" t="b">
        <v>0</v>
      </c>
      <c r="BC1892" t="str">
        <f t="shared" si="847"/>
        <v>FALSE</v>
      </c>
      <c r="BE1892" t="str">
        <f t="shared" si="848"/>
        <v>FALSE</v>
      </c>
      <c r="BF1892" s="1" t="b">
        <v>0</v>
      </c>
      <c r="BG1892" s="1" t="b">
        <v>0</v>
      </c>
      <c r="BH1892" s="1" t="b">
        <v>0</v>
      </c>
      <c r="BJ1892" s="1" t="str">
        <f t="shared" si="849"/>
        <v>FALSE</v>
      </c>
      <c r="BK1892" s="1" t="s">
        <v>30</v>
      </c>
      <c r="BL1892" t="str">
        <f t="shared" si="850"/>
        <v>FALSE</v>
      </c>
      <c r="BM1892" s="1" t="b">
        <v>0</v>
      </c>
      <c r="BN1892" s="1" t="b">
        <v>0</v>
      </c>
      <c r="BO1892" s="1">
        <f t="shared" si="854"/>
        <v>11</v>
      </c>
      <c r="BP1892" s="1" t="s">
        <v>31</v>
      </c>
      <c r="BQ1892" s="1" cm="1">
        <f t="array" ref="BQ1892">_xlfn.IFS(BP1892="None Known",0, LEN(BP1892)&gt;500, 5,LEN(BP1892)&gt;400, 4, LEN(BP1892)&gt;300, 3, LEN(BP1892)&gt;200, 2, LEN(BP1892)&gt;1, 1)</f>
        <v>0</v>
      </c>
      <c r="BR1892" s="1" t="s">
        <v>10670</v>
      </c>
      <c r="BS1892" s="1">
        <v>3</v>
      </c>
      <c r="BT1892" s="1" t="s">
        <v>10671</v>
      </c>
      <c r="BU1892" s="1">
        <v>2</v>
      </c>
      <c r="BV1892" s="1" t="s">
        <v>10273</v>
      </c>
      <c r="BW1892" s="1" t="s">
        <v>31</v>
      </c>
      <c r="BX1892" s="1"/>
      <c r="BY1892" t="str">
        <f>_xlfn.XLOOKUP($B1892,Img_lookup!A:A,Img_lookup!B:B, "Not available")</f>
        <v>be1ddc03-db8b-4b6d-a055-752f985a1575</v>
      </c>
      <c r="BZ1892" t="str">
        <f>_xlfn.XLOOKUP($B1892,Img_lookup!A:A,Img_lookup!C:C, "Not available")</f>
        <v>Smilax laurifolia</v>
      </c>
      <c r="CA1892" t="str">
        <f>_xlfn.XLOOKUP($B1892,Img_lookup!A:A,Img_lookup!D:D, "Not available")</f>
        <v>sonnia hill</v>
      </c>
      <c r="CB1892" t="str">
        <f>_xlfn.XLOOKUP($B1892,Img_lookup!A:A,Img_lookup!E:E, "https://imgur.com/aT5wafe")</f>
        <v>https://api.openverse.engineering/v1/images/be1ddc03-db8b-4b6d-a055-752f985a1575/thumb/</v>
      </c>
    </row>
    <row r="1893" spans="1:80" ht="409.6" x14ac:dyDescent="0.15">
      <c r="A1893" s="1" t="s">
        <v>3576</v>
      </c>
      <c r="B1893" s="1" t="s">
        <v>13343</v>
      </c>
      <c r="E1893" s="1" t="s">
        <v>2501</v>
      </c>
      <c r="F1893" s="1" t="s">
        <v>156</v>
      </c>
      <c r="G1893" s="1" t="s">
        <v>156</v>
      </c>
      <c r="H1893" s="11" t="str">
        <f t="shared" si="857"/>
        <v>Perennial</v>
      </c>
      <c r="J1893" s="1">
        <v>2</v>
      </c>
      <c r="L1893" t="str" cm="1">
        <f t="array" ref="L1893">_xlfn.IFS(J1893+K1893="", "Unknown", J1893+K1893&gt;3, "Large", J1893+K1893&gt;0.5, "Medium", J1893+K1893&gt;0, "Small")</f>
        <v>Medium</v>
      </c>
      <c r="N1893" cm="1">
        <f t="array" ref="N1893">IF($M1893="",INDEX($M$2:$M$2176,MATCH(1,INDEX(($A$2:$A$2176=$A1893)*($M$2:$M$2176&lt;&gt;""),0),0)),$M1893)</f>
        <v>10</v>
      </c>
      <c r="O1893" s="2" t="str">
        <f t="shared" si="851"/>
        <v>Grown indoors</v>
      </c>
      <c r="P1893" s="1" t="s">
        <v>13344</v>
      </c>
      <c r="R1893" t="str">
        <f t="shared" si="855"/>
        <v>Medium</v>
      </c>
      <c r="W1893"/>
      <c r="AF1893" s="16" t="s">
        <v>24743</v>
      </c>
      <c r="AG1893" s="1" t="str">
        <f t="shared" si="841"/>
        <v xml:space="preserve">Seed </v>
      </c>
      <c r="AH1893"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3" s="1" t="s">
        <v>13345</v>
      </c>
      <c r="AK1893" s="1" t="s">
        <v>17105</v>
      </c>
      <c r="AL1893" s="1" t="str">
        <f t="shared" si="852"/>
        <v>Unscented</v>
      </c>
      <c r="AM1893" s="1" t="b">
        <v>0</v>
      </c>
      <c r="AN1893" s="1" t="b">
        <v>1</v>
      </c>
      <c r="AO1893" s="1" t="b">
        <v>0</v>
      </c>
      <c r="AP1893" s="5" t="s">
        <v>28</v>
      </c>
      <c r="AQ1893" s="5" t="str">
        <f t="shared" si="843"/>
        <v>Light, Medium, Heavy</v>
      </c>
      <c r="AR1893" s="1" t="s">
        <v>10</v>
      </c>
      <c r="AS1893" s="1" t="str">
        <f t="shared" si="853"/>
        <v>None, Partial</v>
      </c>
      <c r="AT1893" s="1" t="str">
        <f t="shared" si="844"/>
        <v>Partial, Full</v>
      </c>
      <c r="AU1893" s="1" t="s">
        <v>29</v>
      </c>
      <c r="AV1893" s="1" t="str">
        <f t="shared" si="845"/>
        <v>Moist</v>
      </c>
      <c r="AW1893" s="1" t="s">
        <v>12</v>
      </c>
      <c r="AX1893" s="1" t="str">
        <f t="shared" si="846"/>
        <v>Acid, Neutral, Alkaline</v>
      </c>
      <c r="AY1893" s="1" t="b">
        <v>0</v>
      </c>
      <c r="AZ1893" s="1" t="b">
        <v>0</v>
      </c>
      <c r="BA1893" s="1" t="b">
        <v>0</v>
      </c>
      <c r="BC1893" t="str">
        <f t="shared" si="847"/>
        <v>FALSE</v>
      </c>
      <c r="BE1893" t="str">
        <f t="shared" si="848"/>
        <v>FALSE</v>
      </c>
      <c r="BF1893" s="1" t="b">
        <v>0</v>
      </c>
      <c r="BG1893" s="1" t="b">
        <v>0</v>
      </c>
      <c r="BH1893" s="1" t="b">
        <v>0</v>
      </c>
      <c r="BJ1893" s="1" t="str">
        <f t="shared" si="849"/>
        <v>FALSE</v>
      </c>
      <c r="BK1893" s="1" t="s">
        <v>30</v>
      </c>
      <c r="BL1893" t="str">
        <f t="shared" si="850"/>
        <v>FALSE</v>
      </c>
      <c r="BM1893" s="1" t="b">
        <v>0</v>
      </c>
      <c r="BN1893" s="1" t="b">
        <v>0</v>
      </c>
      <c r="BO1893" s="1">
        <f t="shared" si="854"/>
        <v>11</v>
      </c>
      <c r="BP1893" s="1" t="s">
        <v>31</v>
      </c>
      <c r="BQ1893" s="1" cm="1">
        <f t="array" ref="BQ1893">_xlfn.IFS(BP1893="None Known",0, LEN(BP1893)&gt;500, 5,LEN(BP1893)&gt;400, 4, LEN(BP1893)&gt;300, 3, LEN(BP1893)&gt;200, 2, LEN(BP1893)&gt;1, 1)</f>
        <v>0</v>
      </c>
      <c r="BR1893" s="1" t="s">
        <v>13346</v>
      </c>
      <c r="BS1893" s="1">
        <v>3</v>
      </c>
      <c r="BT1893" s="1" t="s">
        <v>13347</v>
      </c>
      <c r="BU1893" s="1">
        <v>2</v>
      </c>
      <c r="BV1893" s="1" t="s">
        <v>34</v>
      </c>
      <c r="BW1893" s="1" t="s">
        <v>31</v>
      </c>
      <c r="BX1893" s="1"/>
      <c r="BY1893" t="str">
        <f>_xlfn.XLOOKUP($B1893,Img_lookup!A:A,Img_lookup!B:B, "Not available")</f>
        <v>4d8e8678-dfaa-493d-a404-1af65dfe77a2</v>
      </c>
      <c r="BZ1893" t="str">
        <f>_xlfn.XLOOKUP($B1893,Img_lookup!A:A,Img_lookup!C:C, "Not available")</f>
        <v>Smilax nipponica Miq.</v>
      </c>
      <c r="CA1893" t="str">
        <f>_xlfn.XLOOKUP($B1893,Img_lookup!A:A,Img_lookup!D:D, "Not available")</f>
        <v>Liberty Hyde Bailey</v>
      </c>
      <c r="CB1893" t="str">
        <f>_xlfn.XLOOKUP($B1893,Img_lookup!A:A,Img_lookup!E:E, "https://imgur.com/aT5wafe")</f>
        <v>https://api.openverse.engineering/v1/images/4d8e8678-dfaa-493d-a404-1af65dfe77a2/thumb/</v>
      </c>
    </row>
    <row r="1894" spans="1:80" ht="409.6" x14ac:dyDescent="0.15">
      <c r="A1894" s="1" t="s">
        <v>3576</v>
      </c>
      <c r="B1894" s="1" t="s">
        <v>6439</v>
      </c>
      <c r="C1894" s="1" t="s">
        <v>6440</v>
      </c>
      <c r="D1894" s="1" t="s">
        <v>6441</v>
      </c>
      <c r="E1894" s="1" t="s">
        <v>6442</v>
      </c>
      <c r="F1894" s="1" t="s">
        <v>156</v>
      </c>
      <c r="G1894" s="1" t="s">
        <v>156</v>
      </c>
      <c r="H1894" s="11" t="str">
        <f t="shared" si="857"/>
        <v>Perennial</v>
      </c>
      <c r="I1894" s="1" t="s">
        <v>17107</v>
      </c>
      <c r="J1894" s="1">
        <v>2</v>
      </c>
      <c r="L1894" t="str" cm="1">
        <f t="array" ref="L1894">_xlfn.IFS(J1894+K1894="", "Unknown", J1894+K1894&gt;3, "Large", J1894+K1894&gt;0.5, "Medium", J1894+K1894&gt;0, "Small")</f>
        <v>Medium</v>
      </c>
      <c r="N1894" cm="1">
        <f t="array" ref="N1894">IF($M1894="",INDEX($M$2:$M$2176,MATCH(1,INDEX(($A$2:$A$2176=$A1894)*($M$2:$M$2176&lt;&gt;""),0),0)),$M1894)</f>
        <v>10</v>
      </c>
      <c r="O1894" s="2" t="str">
        <f t="shared" si="851"/>
        <v>Grown indoors</v>
      </c>
      <c r="P1894" s="1" t="s">
        <v>6443</v>
      </c>
      <c r="R1894" t="str">
        <f t="shared" si="855"/>
        <v>Medium</v>
      </c>
      <c r="T1894" s="1"/>
      <c r="U1894" s="1"/>
      <c r="V1894" s="1" t="s">
        <v>307</v>
      </c>
      <c r="W1894" s="6" t="str">
        <f t="shared" ref="W1894:W1903" si="863">IF(ISNUMBER(SEARCH("-",V1894)),TRIM(LEFT(V1894,FIND("-",V1894)-1)),V1894)</f>
        <v>6</v>
      </c>
      <c r="X1894" t="str">
        <f t="shared" ref="X1894:X1903" si="864">IF(W1894="1", "January", IF(W1894="2", "February", IF(W1894="3", "March", IF(W1894="4", "April", IF(W1894="5", "May", IF(W1894="6", "June", IF(W1894="7", "July", IF(W1894="8", "August", IF(W1894="9", "September", IF(W1894="10", "October", IF(W1894="11", "November", IF(W1894="12", "December", "Other"))))))))))))</f>
        <v>June</v>
      </c>
      <c r="Y1894" s="2" t="str">
        <f t="shared" ref="Y1894:Y1903" si="865">IF(ISNUMBER(SEARCH("-",V1894)),TRIM(RIGHT(V1894,LEN(V1894)-SEARCH("-",V1894))),V1894)</f>
        <v>7</v>
      </c>
      <c r="Z1894" s="2" t="str">
        <f t="shared" ref="Z1894:Z1903" si="866">IF(Y1894="1", "January", IF(Y1894="2", "February", IF(Y1894="3", "March", IF(Y1894="4", "April", IF(Y1894="5", "May", IF(Y1894="6", "June", IF(Y1894="7", "July", IF(Y1894="8", "August", IF(Y1894="9", "September", IF(Y1894="10", "October", IF(Y1894="11", "November", IF(Y1894="12", "December", "Other"))))))))))))</f>
        <v>July</v>
      </c>
      <c r="AF1894" s="16" t="s">
        <v>24743</v>
      </c>
      <c r="AG1894" s="1" t="str">
        <f t="shared" si="841"/>
        <v xml:space="preserve">Seed </v>
      </c>
      <c r="AH1894"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4" s="1" t="s">
        <v>6444</v>
      </c>
      <c r="AK1894" s="1" t="s">
        <v>17105</v>
      </c>
      <c r="AL1894" s="1" t="str">
        <f t="shared" si="852"/>
        <v>Unscented</v>
      </c>
      <c r="AM1894" s="1" t="b">
        <v>0</v>
      </c>
      <c r="AN1894" s="1" t="b">
        <v>1</v>
      </c>
      <c r="AO1894" s="1" t="b">
        <v>0</v>
      </c>
      <c r="AP1894" s="5" t="s">
        <v>28</v>
      </c>
      <c r="AQ1894" s="5" t="str">
        <f t="shared" si="843"/>
        <v>Light, Medium, Heavy</v>
      </c>
      <c r="AR1894" s="1" t="s">
        <v>10</v>
      </c>
      <c r="AS1894" s="1" t="str">
        <f t="shared" si="853"/>
        <v>None, Partial</v>
      </c>
      <c r="AT1894" s="1" t="str">
        <f t="shared" si="844"/>
        <v>Partial, Full</v>
      </c>
      <c r="AU1894" s="1" t="s">
        <v>402</v>
      </c>
      <c r="AV1894" s="1" t="str">
        <f t="shared" si="845"/>
        <v>Moist, Wet/Water</v>
      </c>
      <c r="AW1894" s="1" t="s">
        <v>12</v>
      </c>
      <c r="AX1894" s="1" t="str">
        <f t="shared" si="846"/>
        <v>Acid, Neutral, Alkaline</v>
      </c>
      <c r="AY1894" s="1" t="b">
        <v>0</v>
      </c>
      <c r="AZ1894" s="1" t="b">
        <v>0</v>
      </c>
      <c r="BA1894" s="1" t="b">
        <v>0</v>
      </c>
      <c r="BC1894" t="str">
        <f t="shared" si="847"/>
        <v>FALSE</v>
      </c>
      <c r="BE1894" t="str">
        <f t="shared" si="848"/>
        <v>FALSE</v>
      </c>
      <c r="BF1894" s="1" t="b">
        <v>0</v>
      </c>
      <c r="BG1894" s="1" t="b">
        <v>0</v>
      </c>
      <c r="BH1894" s="1" t="b">
        <v>0</v>
      </c>
      <c r="BJ1894" s="1" t="str">
        <f t="shared" si="849"/>
        <v>FALSE</v>
      </c>
      <c r="BK1894" s="1" t="s">
        <v>30</v>
      </c>
      <c r="BL1894" t="str">
        <f t="shared" si="850"/>
        <v>FALSE</v>
      </c>
      <c r="BM1894" s="1" t="b">
        <v>0</v>
      </c>
      <c r="BN1894" s="1" t="b">
        <v>0</v>
      </c>
      <c r="BO1894" s="1">
        <f t="shared" si="854"/>
        <v>11</v>
      </c>
      <c r="BP1894" s="1" t="s">
        <v>31</v>
      </c>
      <c r="BQ1894" s="1" cm="1">
        <f t="array" ref="BQ1894">_xlfn.IFS(BP1894="None Known",0, LEN(BP1894)&gt;500, 5,LEN(BP1894)&gt;400, 4, LEN(BP1894)&gt;300, 3, LEN(BP1894)&gt;200, 2, LEN(BP1894)&gt;1, 1)</f>
        <v>0</v>
      </c>
      <c r="BR1894" s="1" t="s">
        <v>6445</v>
      </c>
      <c r="BS1894" s="1">
        <v>3</v>
      </c>
      <c r="BT1894" s="1" t="s">
        <v>6446</v>
      </c>
      <c r="BU1894" s="1">
        <v>2</v>
      </c>
      <c r="BV1894" s="1" t="s">
        <v>34</v>
      </c>
      <c r="BW1894" s="1" t="s">
        <v>31</v>
      </c>
      <c r="BX1894" s="1"/>
      <c r="BY1894" t="str">
        <f>_xlfn.XLOOKUP($B1894,Img_lookup!A:A,Img_lookup!B:B, "Not available")</f>
        <v>Not available</v>
      </c>
      <c r="BZ1894" t="str">
        <f>_xlfn.XLOOKUP($B1894,Img_lookup!A:A,Img_lookup!C:C, "Not available")</f>
        <v>Not available</v>
      </c>
      <c r="CA1894" t="str">
        <f>_xlfn.XLOOKUP($B1894,Img_lookup!A:A,Img_lookup!D:D, "Not available")</f>
        <v>Not available</v>
      </c>
      <c r="CB1894" t="str">
        <f>_xlfn.XLOOKUP($B1894,Img_lookup!A:A,Img_lookup!E:E, "https://imgur.com/aT5wafe")</f>
        <v>https://imgur.com/aT5wafe</v>
      </c>
    </row>
    <row r="1895" spans="1:80" ht="409.6" x14ac:dyDescent="0.15">
      <c r="A1895" s="1" t="s">
        <v>3576</v>
      </c>
      <c r="B1895" s="1" t="s">
        <v>14668</v>
      </c>
      <c r="E1895" s="1" t="s">
        <v>606</v>
      </c>
      <c r="F1895" s="1" t="s">
        <v>156</v>
      </c>
      <c r="G1895" s="1" t="s">
        <v>156</v>
      </c>
      <c r="H1895" s="11" t="str">
        <f t="shared" si="857"/>
        <v>Perennial</v>
      </c>
      <c r="I1895" s="1" t="s">
        <v>17108</v>
      </c>
      <c r="J1895" s="1">
        <v>2</v>
      </c>
      <c r="L1895" t="str" cm="1">
        <f t="array" ref="L1895">_xlfn.IFS(J1895+K1895="", "Unknown", J1895+K1895&gt;3, "Large", J1895+K1895&gt;0.5, "Medium", J1895+K1895&gt;0, "Small")</f>
        <v>Medium</v>
      </c>
      <c r="N1895" cm="1">
        <f t="array" ref="N1895">IF($M1895="",INDEX($M$2:$M$2176,MATCH(1,INDEX(($A$2:$A$2176=$A1895)*($M$2:$M$2176&lt;&gt;""),0),0)),$M1895)</f>
        <v>10</v>
      </c>
      <c r="O1895" s="2" t="str">
        <f t="shared" si="851"/>
        <v>Grown indoors</v>
      </c>
      <c r="P1895" s="1" t="s">
        <v>14669</v>
      </c>
      <c r="R1895" t="str">
        <f t="shared" si="855"/>
        <v>Medium</v>
      </c>
      <c r="S1895" s="1" t="s">
        <v>24</v>
      </c>
      <c r="T1895" s="1" t="str">
        <f>LEFT(S1895,FIND("-",S1895)-1)</f>
        <v xml:space="preserve">1 </v>
      </c>
      <c r="U1895" s="1" t="str">
        <f>RIGHT(S1895,FIND("-",S1895)-1)</f>
        <v>12</v>
      </c>
      <c r="V1895" s="1" t="s">
        <v>307</v>
      </c>
      <c r="W1895" s="6" t="str">
        <f t="shared" si="863"/>
        <v>6</v>
      </c>
      <c r="X1895" t="str">
        <f t="shared" si="864"/>
        <v>June</v>
      </c>
      <c r="Y1895" s="2" t="str">
        <f t="shared" si="865"/>
        <v>7</v>
      </c>
      <c r="Z1895" s="2" t="str">
        <f t="shared" si="866"/>
        <v>July</v>
      </c>
      <c r="AA1895" s="1">
        <v>10</v>
      </c>
      <c r="AB1895" s="1">
        <f>IF(ISNUMBER(SEARCH("-",AA1895)),TRIM(LEFT(AA1895,FIND("-",AA1895)-1)),AA1895)</f>
        <v>10</v>
      </c>
      <c r="AC1895" s="1" t="str">
        <f>IF(AB1895=1, "January", IF(AB1895=2, "February", IF(AB1895=3, "March", IF(AB1895=4, "April", IF(AB1895=5, "May", IF(AB1895=6, "June", IF(AB1895=7, "July", IF(AB1895=8, "August", IF(AB1895=9, "September", IF(AB1895=10, "October", IF(AB1895=11, "November", IF(AB1895=12, "December", "Other"))))))))))))</f>
        <v>October</v>
      </c>
      <c r="AD1895" s="1"/>
      <c r="AE1895" s="1"/>
      <c r="AF1895" s="16" t="s">
        <v>24743</v>
      </c>
      <c r="AG1895" s="1" t="str">
        <f t="shared" si="841"/>
        <v xml:space="preserve">Seed </v>
      </c>
      <c r="AH1895" s="2" t="str">
        <f t="shared" si="842"/>
        <v>Sow March in a warm greenhouse[1]. This note probably refers to the tropical members of the genus, seeds of plants from cooler areas seem to require a period of cold stratification, some species taking 2 or more years to germinate[K]. We sow the seed of temperate species in a cold frame as soon as we receive it, and would sow the seed as soon as it is ripe if we could obtain it then[K]. When the seedlings eventually germinate, prick them out into individual pots when they are large enough to handle and grow them on in the greenhouse for at least their first year, though we normally grow them on in pots for 2 years. Plant them out into their permanent positions in early summer.
Division in early spring as new growth begins[238]. Larger divisions can be planted out direct into their permanent positions. We have found it best to pot up the smaller divisions and grow them on in a lightly shaded position in a cold frame, planting them out once they are well established in the summer.
Cuttings of half-ripe shoots, July in a frame[238].</v>
      </c>
      <c r="AI1895" s="1" t="s">
        <v>14670</v>
      </c>
      <c r="AK1895" s="1" t="s">
        <v>17105</v>
      </c>
      <c r="AL1895" s="1" t="str">
        <f t="shared" si="852"/>
        <v>Unscented</v>
      </c>
      <c r="AM1895" s="1" t="b">
        <v>0</v>
      </c>
      <c r="AN1895" s="1" t="b">
        <v>1</v>
      </c>
      <c r="AO1895" s="1" t="b">
        <v>0</v>
      </c>
      <c r="AP1895" s="5" t="s">
        <v>28</v>
      </c>
      <c r="AQ1895" s="5" t="str">
        <f t="shared" si="843"/>
        <v>Light, Medium, Heavy</v>
      </c>
      <c r="AR1895" s="1" t="s">
        <v>10</v>
      </c>
      <c r="AS1895" s="1" t="str">
        <f t="shared" si="853"/>
        <v>None, Partial</v>
      </c>
      <c r="AT1895" s="1" t="str">
        <f t="shared" si="844"/>
        <v>Partial, Full</v>
      </c>
      <c r="AU1895" s="1" t="s">
        <v>29</v>
      </c>
      <c r="AV1895" s="1" t="str">
        <f t="shared" si="845"/>
        <v>Moist</v>
      </c>
      <c r="AW1895" s="1" t="s">
        <v>12</v>
      </c>
      <c r="AX1895" s="1" t="str">
        <f t="shared" si="846"/>
        <v>Acid, Neutral, Alkaline</v>
      </c>
      <c r="AY1895" s="1" t="b">
        <v>0</v>
      </c>
      <c r="AZ1895" s="1" t="b">
        <v>0</v>
      </c>
      <c r="BA1895" s="1" t="b">
        <v>0</v>
      </c>
      <c r="BC1895" t="str">
        <f t="shared" si="847"/>
        <v>FALSE</v>
      </c>
      <c r="BE1895" t="str">
        <f t="shared" si="848"/>
        <v>FALSE</v>
      </c>
      <c r="BF1895" s="1" t="b">
        <v>0</v>
      </c>
      <c r="BG1895" s="1" t="b">
        <v>0</v>
      </c>
      <c r="BH1895" s="1" t="b">
        <v>0</v>
      </c>
      <c r="BJ1895" s="1" t="str">
        <f t="shared" si="849"/>
        <v>FALSE</v>
      </c>
      <c r="BK1895" s="1" t="s">
        <v>30</v>
      </c>
      <c r="BL1895" t="str">
        <f t="shared" si="850"/>
        <v>FALSE</v>
      </c>
      <c r="BM1895" s="1" t="b">
        <v>0</v>
      </c>
      <c r="BN1895" s="1" t="b">
        <v>0</v>
      </c>
      <c r="BO1895" s="1">
        <f t="shared" si="854"/>
        <v>6</v>
      </c>
      <c r="BP1895" s="1" t="s">
        <v>31</v>
      </c>
      <c r="BQ1895" s="1" cm="1">
        <f t="array" ref="BQ1895">_xlfn.IFS(BP1895="None Known",0, LEN(BP1895)&gt;500, 5,LEN(BP1895)&gt;400, 4, LEN(BP1895)&gt;300, 3, LEN(BP1895)&gt;200, 2, LEN(BP1895)&gt;1, 1)</f>
        <v>0</v>
      </c>
      <c r="BR1895" s="1" t="s">
        <v>14671</v>
      </c>
      <c r="BS1895" s="1">
        <v>2</v>
      </c>
      <c r="BT1895" s="1" t="s">
        <v>31</v>
      </c>
      <c r="BU1895" s="1">
        <v>0</v>
      </c>
      <c r="BV1895" s="1" t="s">
        <v>34</v>
      </c>
      <c r="BW1895" s="1" t="s">
        <v>31</v>
      </c>
      <c r="BX1895" s="1"/>
      <c r="BY1895" t="str">
        <f>_xlfn.XLOOKUP($B1895,Img_lookup!A:A,Img_lookup!B:B, "Not available")</f>
        <v>61287a0f-d070-48d2-9ffb-50edf8090581</v>
      </c>
      <c r="BZ1895" t="str">
        <f>_xlfn.XLOOKUP($B1895,Img_lookup!A:A,Img_lookup!C:C, "Not available")</f>
        <v>Smilax sieboldii Miq.</v>
      </c>
      <c r="CA1895">
        <f>_xlfn.XLOOKUP($B1895,Img_lookup!A:A,Img_lookup!D:D, "Not available")</f>
        <v>0</v>
      </c>
      <c r="CB1895" t="str">
        <f>_xlfn.XLOOKUP($B1895,Img_lookup!A:A,Img_lookup!E:E, "https://imgur.com/aT5wafe")</f>
        <v>https://api.openverse.engineering/v1/images/61287a0f-d070-48d2-9ffb-50edf8090581/thumb/</v>
      </c>
    </row>
    <row r="1896" spans="1:80" ht="13" x14ac:dyDescent="0.15">
      <c r="A1896" s="1" t="s">
        <v>316</v>
      </c>
      <c r="B1896" s="1" t="s">
        <v>12696</v>
      </c>
      <c r="C1896" s="1" t="s">
        <v>12697</v>
      </c>
      <c r="E1896" s="1" t="s">
        <v>8199</v>
      </c>
      <c r="F1896" s="1" t="s">
        <v>368</v>
      </c>
      <c r="G1896" s="1" t="s">
        <v>368</v>
      </c>
      <c r="H1896" s="11" t="str">
        <f t="shared" si="857"/>
        <v>Perennial</v>
      </c>
      <c r="J1896" s="1">
        <v>1.2000000479999999</v>
      </c>
      <c r="K1896" s="1">
        <v>0.69999998799999996</v>
      </c>
      <c r="L1896" t="str" cm="1">
        <f t="array" ref="L1896">_xlfn.IFS(J1896+K1896="", "Unknown", J1896+K1896&gt;3, "Large", J1896+K1896&gt;0.5, "Medium", J1896+K1896&gt;0, "Small")</f>
        <v>Medium</v>
      </c>
      <c r="M1896" s="1">
        <v>6</v>
      </c>
      <c r="N1896" cm="1">
        <f t="array" ref="N1896">IF($M1896="",INDEX($M$2:$M$2176,MATCH(1,INDEX(($A$2:$A$2176=$A1896)*($M$2:$M$2176&lt;&gt;""),0),0)),$M1896)</f>
        <v>6</v>
      </c>
      <c r="O1896" s="2" t="str">
        <f t="shared" si="851"/>
        <v>Seasonal outdoors</v>
      </c>
      <c r="P1896" s="1" t="s">
        <v>12698</v>
      </c>
      <c r="R1896" t="str">
        <f t="shared" si="855"/>
        <v>Medium</v>
      </c>
      <c r="T1896" s="1"/>
      <c r="U1896" s="1"/>
      <c r="V1896" s="1" t="s">
        <v>96</v>
      </c>
      <c r="W1896" s="6" t="str">
        <f t="shared" si="863"/>
        <v>5</v>
      </c>
      <c r="X1896" t="str">
        <f t="shared" si="864"/>
        <v>May</v>
      </c>
      <c r="Y1896" s="2" t="str">
        <f t="shared" si="865"/>
        <v>6</v>
      </c>
      <c r="Z1896" s="2" t="str">
        <f t="shared" si="866"/>
        <v>June</v>
      </c>
      <c r="AA1896" s="1" t="s">
        <v>322</v>
      </c>
      <c r="AB1896" s="1" t="str">
        <f>IF(ISNUMBER(SEARCH("-",AA1896)),TRIM(LEFT(AA1896,FIND("-",AA1896)-1)),AA1896)</f>
        <v>6</v>
      </c>
      <c r="AC1896" s="1" t="str">
        <f>IF(AB1896="1", "January", IF(AB1896="2", "February", IF(AB1896="3", "March", IF(AB1896="4", "April", IF(AB1896="5", "May", IF(AB1896="6", "June", IF(AB1896="7", "July", IF(AB1896="8", "August", IF(AB1896="9", "September", IF(AB1896="10", "October", IF(AB1896="11", "November", IF(AB1896="12", "December", "Other"))))))))))))</f>
        <v>June</v>
      </c>
      <c r="AD1896" s="1" t="str">
        <f>IF(ISNUMBER(SEARCH("-",AA1896)),TRIM(RIGHT(AA1896,LEN(AA1896)-SEARCH("-",AA1896))),AA1896)</f>
        <v>8</v>
      </c>
      <c r="AE1896" s="1" t="str">
        <f>IF(AD1896="1", "January", IF(AD1896="2", "February", IF(AD1896="3", "March", IF(AD1896="4", "April", IF(AD1896="5", "May", IF(AD1896="6", "June", IF(AD1896="7", "July", IF(AD1896="8", "August", IF(AD1896="9", "September", IF(AD1896="10", "October", IF(AD1896="11", "November", IF(AD1896="12", "December", "Other"))))))))))))</f>
        <v>August</v>
      </c>
      <c r="AF1896" s="1" t="s">
        <v>24202</v>
      </c>
      <c r="AG1896" s="1" t="str">
        <f t="shared" si="841"/>
        <v xml:space="preserve">Seed </v>
      </c>
      <c r="AH1896" s="2" t="str">
        <f t="shared" si="842"/>
        <v>Best sown in an outdoor seedbed in autumn and planted into its permanent position in late spring[1, 200]. Germination can be slow[200]. The seed can also be sown in situ in spring.</v>
      </c>
      <c r="AI1896" s="1" t="s">
        <v>12699</v>
      </c>
      <c r="AJ1896" s="1" t="s">
        <v>53</v>
      </c>
      <c r="AK1896" s="1" t="s">
        <v>17104</v>
      </c>
      <c r="AL1896" s="1" t="str">
        <f t="shared" si="852"/>
        <v>Scented</v>
      </c>
      <c r="AM1896" s="1" t="b">
        <v>1</v>
      </c>
      <c r="AN1896" s="1" t="b">
        <v>1</v>
      </c>
      <c r="AO1896" s="1" t="b">
        <v>0</v>
      </c>
      <c r="AP1896" s="5" t="s">
        <v>28</v>
      </c>
      <c r="AQ1896" s="5" t="str">
        <f t="shared" si="843"/>
        <v>Light, Medium, Heavy</v>
      </c>
      <c r="AR1896" s="1" t="s">
        <v>10</v>
      </c>
      <c r="AS1896" s="1" t="str">
        <f t="shared" si="853"/>
        <v>None, Partial</v>
      </c>
      <c r="AT1896" s="1" t="str">
        <f t="shared" si="844"/>
        <v>Partial, Full</v>
      </c>
      <c r="AU1896" s="1" t="s">
        <v>29</v>
      </c>
      <c r="AV1896" s="1" t="str">
        <f t="shared" si="845"/>
        <v>Moist</v>
      </c>
      <c r="AW1896" s="1" t="s">
        <v>12</v>
      </c>
      <c r="AX1896" s="1" t="str">
        <f t="shared" si="846"/>
        <v>Acid, Neutral, Alkaline</v>
      </c>
      <c r="AY1896" s="1" t="b">
        <v>0</v>
      </c>
      <c r="AZ1896" s="1" t="b">
        <v>0</v>
      </c>
      <c r="BA1896" s="1" t="b">
        <v>0</v>
      </c>
      <c r="BB1896" s="1" t="s">
        <v>275</v>
      </c>
      <c r="BC1896" t="str">
        <f t="shared" si="847"/>
        <v>TRUE</v>
      </c>
      <c r="BE1896" t="str">
        <f t="shared" si="848"/>
        <v>FALSE</v>
      </c>
      <c r="BF1896" s="1" t="b">
        <v>0</v>
      </c>
      <c r="BG1896" s="1" t="b">
        <v>0</v>
      </c>
      <c r="BH1896" s="1" t="b">
        <v>0</v>
      </c>
      <c r="BI1896" s="1" t="s">
        <v>30</v>
      </c>
      <c r="BJ1896" s="1" t="str">
        <f t="shared" si="849"/>
        <v>FALSE</v>
      </c>
      <c r="BK1896" s="1" t="s">
        <v>77</v>
      </c>
      <c r="BL1896" t="str">
        <f t="shared" si="850"/>
        <v>TRUE</v>
      </c>
      <c r="BM1896" s="1" t="b">
        <v>0</v>
      </c>
      <c r="BN1896" s="1" t="b">
        <v>1</v>
      </c>
      <c r="BO1896" s="1">
        <f t="shared" si="854"/>
        <v>10</v>
      </c>
      <c r="BP1896" s="1" t="s">
        <v>31</v>
      </c>
      <c r="BQ1896" s="1" cm="1">
        <f t="array" ref="BQ1896">_xlfn.IFS(BP1896="None Known",0, LEN(BP1896)&gt;500, 5,LEN(BP1896)&gt;400, 4, LEN(BP1896)&gt;300, 3, LEN(BP1896)&gt;200, 2, LEN(BP1896)&gt;1, 1)</f>
        <v>0</v>
      </c>
      <c r="BR1896" s="1" t="s">
        <v>12700</v>
      </c>
      <c r="BS1896" s="1">
        <v>3</v>
      </c>
      <c r="BT1896" s="1" t="s">
        <v>12701</v>
      </c>
      <c r="BU1896" s="1">
        <v>1</v>
      </c>
      <c r="BV1896" s="1" t="s">
        <v>3727</v>
      </c>
      <c r="BW1896" s="1" t="s">
        <v>31</v>
      </c>
      <c r="BX1896" s="1"/>
      <c r="BY1896" t="str">
        <f>_xlfn.XLOOKUP($B1896,Img_lookup!A:A,Img_lookup!B:B, "Not available")</f>
        <v>1ad69999-ca91-46b4-b149-dba01561ac32</v>
      </c>
      <c r="BZ1896" t="str">
        <f>_xlfn.XLOOKUP($B1896,Img_lookup!A:A,Img_lookup!C:C, "Not available")</f>
        <v>Alexanders (Smyrnium olusatrum), Asparagus (Asparagus officinalis), Barberry (Berberis vulgaris), and Balm (Melissa officinalis).</v>
      </c>
      <c r="CA1896" t="str">
        <f>_xlfn.XLOOKUP($B1896,Img_lookup!A:A,Img_lookup!D:D, "Not available")</f>
        <v>Swallowtail Garden Seeds</v>
      </c>
      <c r="CB1896" t="str">
        <f>_xlfn.XLOOKUP($B1896,Img_lookup!A:A,Img_lookup!E:E, "https://imgur.com/aT5wafe")</f>
        <v>https://api.openverse.engineering/v1/images/1ad69999-ca91-46b4-b149-dba01561ac32/thumb/</v>
      </c>
    </row>
    <row r="1897" spans="1:80" ht="13" x14ac:dyDescent="0.15">
      <c r="A1897" s="1" t="s">
        <v>316</v>
      </c>
      <c r="B1897" s="1" t="s">
        <v>12786</v>
      </c>
      <c r="E1897" s="1" t="s">
        <v>12787</v>
      </c>
      <c r="F1897" s="1" t="s">
        <v>368</v>
      </c>
      <c r="G1897" s="1" t="s">
        <v>368</v>
      </c>
      <c r="H1897" s="11" t="str">
        <f t="shared" si="857"/>
        <v>Perennial</v>
      </c>
      <c r="J1897" s="1">
        <v>1.5</v>
      </c>
      <c r="K1897" s="1">
        <v>0.60000002399999997</v>
      </c>
      <c r="L1897" t="str" cm="1">
        <f t="array" ref="L1897">_xlfn.IFS(J1897+K1897="", "Unknown", J1897+K1897&gt;3, "Large", J1897+K1897&gt;0.5, "Medium", J1897+K1897&gt;0, "Small")</f>
        <v>Medium</v>
      </c>
      <c r="M1897" s="1">
        <v>6</v>
      </c>
      <c r="N1897" cm="1">
        <f t="array" ref="N1897">IF($M1897="",INDEX($M$2:$M$2176,MATCH(1,INDEX(($A$2:$A$2176=$A1897)*($M$2:$M$2176&lt;&gt;""),0),0)),$M1897)</f>
        <v>6</v>
      </c>
      <c r="O1897" s="2" t="str">
        <f t="shared" si="851"/>
        <v>Seasonal outdoors</v>
      </c>
      <c r="P1897" s="1" t="s">
        <v>12788</v>
      </c>
      <c r="R1897" t="str">
        <f t="shared" si="855"/>
        <v>Medium</v>
      </c>
      <c r="T1897" s="1"/>
      <c r="U1897" s="1"/>
      <c r="V1897" s="1" t="s">
        <v>322</v>
      </c>
      <c r="W1897" s="6" t="str">
        <f t="shared" si="863"/>
        <v>6</v>
      </c>
      <c r="X1897" t="str">
        <f t="shared" si="864"/>
        <v>June</v>
      </c>
      <c r="Y1897" s="2" t="str">
        <f t="shared" si="865"/>
        <v>8</v>
      </c>
      <c r="Z1897" s="2" t="str">
        <f t="shared" si="866"/>
        <v>August</v>
      </c>
      <c r="AA1897" s="1" t="s">
        <v>108</v>
      </c>
      <c r="AB1897" s="1" t="str">
        <f>IF(ISNUMBER(SEARCH("-",AA1897)),TRIM(LEFT(AA1897,FIND("-",AA1897)-1)),AA1897)</f>
        <v>7</v>
      </c>
      <c r="AC1897" s="1" t="str">
        <f>IF(AB1897="1", "January", IF(AB1897="2", "February", IF(AB1897="3", "March", IF(AB1897="4", "April", IF(AB1897="5", "May", IF(AB1897="6", "June", IF(AB1897="7", "July", IF(AB1897="8", "August", IF(AB1897="9", "September", IF(AB1897="10", "October", IF(AB1897="11", "November", IF(AB1897="12", "December", "Other"))))))))))))</f>
        <v>July</v>
      </c>
      <c r="AD1897" s="1" t="str">
        <f>IF(ISNUMBER(SEARCH("-",AA1897)),TRIM(RIGHT(AA1897,LEN(AA1897)-SEARCH("-",AA1897))),AA1897)</f>
        <v>9</v>
      </c>
      <c r="AE1897" s="1" t="str">
        <f>IF(AD1897="1", "January", IF(AD1897="2", "February", IF(AD1897="3", "March", IF(AD1897="4", "April", IF(AD1897="5", "May", IF(AD1897="6", "June", IF(AD1897="7", "July", IF(AD1897="8", "August", IF(AD1897="9", "September", IF(AD1897="10", "October", IF(AD1897="11", "November", IF(AD1897="12", "December", "Other"))))))))))))</f>
        <v>September</v>
      </c>
      <c r="AF1897" s="1" t="s">
        <v>24203</v>
      </c>
      <c r="AG1897" s="1" t="str">
        <f t="shared" si="841"/>
        <v xml:space="preserve">Seed </v>
      </c>
      <c r="AH1897" s="2" t="str">
        <f t="shared" si="842"/>
        <v>Best sown in an outdoor seedbed in autumn and planted into its permanent position in late spring[1, 200]. Germination can be slow[200]. Can also be sown in situ in spring[188].</v>
      </c>
      <c r="AI1897" s="1" t="s">
        <v>12789</v>
      </c>
      <c r="AJ1897" s="1" t="s">
        <v>53</v>
      </c>
      <c r="AK1897" s="1" t="s">
        <v>17104</v>
      </c>
      <c r="AL1897" s="1" t="str">
        <f t="shared" si="852"/>
        <v>Unscented</v>
      </c>
      <c r="AM1897" s="1" t="b">
        <v>0</v>
      </c>
      <c r="AN1897" s="1" t="b">
        <v>1</v>
      </c>
      <c r="AO1897" s="1" t="b">
        <v>0</v>
      </c>
      <c r="AP1897" s="5" t="s">
        <v>28</v>
      </c>
      <c r="AQ1897" s="5" t="str">
        <f t="shared" si="843"/>
        <v>Light, Medium, Heavy</v>
      </c>
      <c r="AR1897" s="1" t="s">
        <v>10</v>
      </c>
      <c r="AS1897" s="1" t="str">
        <f t="shared" si="853"/>
        <v>None, Partial</v>
      </c>
      <c r="AT1897" s="1" t="str">
        <f t="shared" si="844"/>
        <v>Partial, Full</v>
      </c>
      <c r="AU1897" s="1" t="s">
        <v>29</v>
      </c>
      <c r="AV1897" s="1" t="str">
        <f t="shared" si="845"/>
        <v>Moist</v>
      </c>
      <c r="AW1897" s="1" t="s">
        <v>12</v>
      </c>
      <c r="AX1897" s="1" t="str">
        <f t="shared" si="846"/>
        <v>Acid, Neutral, Alkaline</v>
      </c>
      <c r="AY1897" s="1" t="b">
        <v>0</v>
      </c>
      <c r="AZ1897" s="1" t="b">
        <v>0</v>
      </c>
      <c r="BA1897" s="1" t="b">
        <v>0</v>
      </c>
      <c r="BC1897" t="str">
        <f t="shared" si="847"/>
        <v>FALSE</v>
      </c>
      <c r="BE1897" t="str">
        <f t="shared" si="848"/>
        <v>FALSE</v>
      </c>
      <c r="BF1897" s="1" t="b">
        <v>0</v>
      </c>
      <c r="BG1897" s="1" t="b">
        <v>0</v>
      </c>
      <c r="BH1897" s="1" t="b">
        <v>0</v>
      </c>
      <c r="BI1897" s="1" t="s">
        <v>30</v>
      </c>
      <c r="BJ1897" s="1" t="str">
        <f t="shared" si="849"/>
        <v>FALSE</v>
      </c>
      <c r="BK1897" s="1" t="s">
        <v>77</v>
      </c>
      <c r="BL1897" t="str">
        <f t="shared" si="850"/>
        <v>TRUE</v>
      </c>
      <c r="BM1897" s="1" t="b">
        <v>0</v>
      </c>
      <c r="BN1897" s="1" t="b">
        <v>0</v>
      </c>
      <c r="BO1897" s="1">
        <f t="shared" si="854"/>
        <v>9</v>
      </c>
      <c r="BP1897" s="1" t="s">
        <v>31</v>
      </c>
      <c r="BQ1897" s="1" cm="1">
        <f t="array" ref="BQ1897">_xlfn.IFS(BP1897="None Known",0, LEN(BP1897)&gt;500, 5,LEN(BP1897)&gt;400, 4, LEN(BP1897)&gt;300, 3, LEN(BP1897)&gt;200, 2, LEN(BP1897)&gt;1, 1)</f>
        <v>0</v>
      </c>
      <c r="BR1897" s="1" t="s">
        <v>12790</v>
      </c>
      <c r="BS1897" s="1">
        <v>3</v>
      </c>
      <c r="BT1897" s="1" t="s">
        <v>31</v>
      </c>
      <c r="BU1897" s="1">
        <v>0</v>
      </c>
      <c r="BV1897" s="1" t="s">
        <v>1039</v>
      </c>
      <c r="BW1897" s="1" t="s">
        <v>31</v>
      </c>
      <c r="BX1897" s="1"/>
      <c r="BY1897" t="str">
        <f>_xlfn.XLOOKUP($B1897,Img_lookup!A:A,Img_lookup!B:B, "Not available")</f>
        <v>e317f701-887d-431f-884d-f580f6ffea2d</v>
      </c>
      <c r="BZ1897" t="str">
        <f>_xlfn.XLOOKUP($B1897,Img_lookup!A:A,Img_lookup!C:C, "Not available")</f>
        <v>Smyrnium perfoliatum L.</v>
      </c>
      <c r="CA1897" t="str">
        <f>_xlfn.XLOOKUP($B1897,Img_lookup!A:A,Img_lookup!D:D, "Not available")</f>
        <v>Woloszczak</v>
      </c>
      <c r="CB1897" t="str">
        <f>_xlfn.XLOOKUP($B1897,Img_lookup!A:A,Img_lookup!E:E, "https://imgur.com/aT5wafe")</f>
        <v>https://api.openverse.engineering/v1/images/e317f701-887d-431f-884d-f580f6ffea2d/thumb/</v>
      </c>
    </row>
    <row r="1898" spans="1:80" ht="13" x14ac:dyDescent="0.15">
      <c r="A1898" s="1" t="s">
        <v>81</v>
      </c>
      <c r="B1898" s="1" t="s">
        <v>1070</v>
      </c>
      <c r="C1898" s="1" t="s">
        <v>1071</v>
      </c>
      <c r="E1898" s="1" t="s">
        <v>1072</v>
      </c>
      <c r="F1898" s="1" t="s">
        <v>22</v>
      </c>
      <c r="G1898" s="1" t="s">
        <v>22</v>
      </c>
      <c r="H1898" s="11" t="str">
        <f t="shared" si="857"/>
        <v>Perennial</v>
      </c>
      <c r="I1898" s="1" t="s">
        <v>17107</v>
      </c>
      <c r="J1898" s="1">
        <v>2.5</v>
      </c>
      <c r="L1898" t="str" cm="1">
        <f t="array" ref="L1898">_xlfn.IFS(J1898+K1898="", "Unknown", J1898+K1898&gt;3, "Large", J1898+K1898&gt;0.5, "Medium", J1898+K1898&gt;0, "Small")</f>
        <v>Medium</v>
      </c>
      <c r="M1898" s="1">
        <v>10</v>
      </c>
      <c r="N1898" cm="1">
        <f t="array" ref="N1898">IF($M1898="",INDEX($M$2:$M$2176,MATCH(1,INDEX(($A$2:$A$2176=$A1898)*($M$2:$M$2176&lt;&gt;""),0),0)),$M1898)</f>
        <v>10</v>
      </c>
      <c r="O1898" s="2" t="str">
        <f t="shared" si="851"/>
        <v>Grown indoors</v>
      </c>
      <c r="P1898" s="1" t="s">
        <v>196</v>
      </c>
      <c r="R1898" t="str">
        <f t="shared" si="855"/>
        <v>Medium</v>
      </c>
      <c r="T1898" s="1"/>
      <c r="U1898" s="1"/>
      <c r="V1898" s="1" t="s">
        <v>108</v>
      </c>
      <c r="W1898" s="6" t="str">
        <f t="shared" si="863"/>
        <v>7</v>
      </c>
      <c r="X1898" t="str">
        <f t="shared" si="864"/>
        <v>July</v>
      </c>
      <c r="Y1898" s="2" t="str">
        <f t="shared" si="865"/>
        <v>9</v>
      </c>
      <c r="Z1898" s="2" t="str">
        <f t="shared" si="866"/>
        <v>September</v>
      </c>
      <c r="AA1898" s="1" t="s">
        <v>135</v>
      </c>
      <c r="AB1898" s="1" t="str">
        <f>IF(ISNUMBER(SEARCH("-",AA1898)),TRIM(LEFT(AA1898,FIND("-",AA1898)-1)),AA1898)</f>
        <v>8</v>
      </c>
      <c r="AC1898" s="1" t="str">
        <f>IF(AB1898="1", "January", IF(AB1898="2", "February", IF(AB1898="3", "March", IF(AB1898="4", "April", IF(AB1898="5", "May", IF(AB1898="6", "June", IF(AB1898="7", "July", IF(AB1898="8", "August", IF(AB1898="9", "September", IF(AB1898="10", "October", IF(AB1898="11", "November", IF(AB1898="12", "December", "Other"))))))))))))</f>
        <v>August</v>
      </c>
      <c r="AD1898" s="1" t="str">
        <f>IF(ISNUMBER(SEARCH("-",AA1898)),TRIM(RIGHT(AA1898,LEN(AA1898)-SEARCH("-",AA1898))),AA1898)</f>
        <v>10</v>
      </c>
      <c r="AE1898" s="1" t="str">
        <f>IF(AD1898="1", "January", IF(AD1898="2", "February", IF(AD1898="3", "March", IF(AD1898="4", "April", IF(AD1898="5", "May", IF(AD1898="6", "June", IF(AD1898="7", "July", IF(AD1898="8", "August", IF(AD1898="9", "September", IF(AD1898="10", "October", IF(AD1898="11", "November", IF(AD1898="12", "December", "Other"))))))))))))</f>
        <v>October</v>
      </c>
      <c r="AF1898" s="1" t="s">
        <v>24744</v>
      </c>
      <c r="AG1898" s="1" t="str">
        <f t="shared" si="841"/>
        <v xml:space="preserve">Seed </v>
      </c>
      <c r="AH1898" s="2" t="str">
        <f t="shared" si="842"/>
        <v>Sow spring in a greenhouse. Prick out the seedlings into individual pots once they are large enough to handle and plant them out after the last expected frosts. Consider giving some protection, such as a cloche, until the plants are growing away strongly[K].</v>
      </c>
      <c r="AI1898" s="1" t="s">
        <v>1073</v>
      </c>
      <c r="AJ1898" s="1" t="s">
        <v>53</v>
      </c>
      <c r="AK1898" s="1" t="s">
        <v>17104</v>
      </c>
      <c r="AL1898" s="1" t="str">
        <f t="shared" si="852"/>
        <v>Unscented</v>
      </c>
      <c r="AM1898" s="1" t="b">
        <v>0</v>
      </c>
      <c r="AN1898" s="1" t="b">
        <v>0</v>
      </c>
      <c r="AO1898" s="1" t="b">
        <v>0</v>
      </c>
      <c r="AP1898" s="5" t="s">
        <v>28</v>
      </c>
      <c r="AQ1898" s="5" t="str">
        <f t="shared" si="843"/>
        <v>Light, Medium, Heavy</v>
      </c>
      <c r="AR1898" s="1" t="s">
        <v>30</v>
      </c>
      <c r="AS1898" s="1" t="str">
        <f t="shared" si="853"/>
        <v>None</v>
      </c>
      <c r="AT1898" s="1" t="str">
        <f t="shared" si="844"/>
        <v>Full</v>
      </c>
      <c r="AU1898" s="1" t="s">
        <v>29</v>
      </c>
      <c r="AV1898" s="1" t="str">
        <f t="shared" si="845"/>
        <v>Moist</v>
      </c>
      <c r="AW1898" s="1" t="s">
        <v>12</v>
      </c>
      <c r="AX1898" s="1" t="str">
        <f t="shared" si="846"/>
        <v>Acid, Neutral, Alkaline</v>
      </c>
      <c r="AY1898" s="1" t="b">
        <v>0</v>
      </c>
      <c r="AZ1898" s="1" t="b">
        <v>0</v>
      </c>
      <c r="BA1898" s="1" t="b">
        <v>0</v>
      </c>
      <c r="BC1898" t="str">
        <f t="shared" si="847"/>
        <v>FALSE</v>
      </c>
      <c r="BE1898" t="str">
        <f t="shared" si="848"/>
        <v>FALSE</v>
      </c>
      <c r="BF1898" s="1" t="b">
        <v>0</v>
      </c>
      <c r="BG1898" s="1" t="b">
        <v>0</v>
      </c>
      <c r="BH1898" s="1" t="b">
        <v>0</v>
      </c>
      <c r="BI1898" s="1" t="s">
        <v>77</v>
      </c>
      <c r="BJ1898" s="1" t="str">
        <f t="shared" si="849"/>
        <v>TRUE</v>
      </c>
      <c r="BL1898" t="str">
        <f t="shared" si="850"/>
        <v>FALSE</v>
      </c>
      <c r="BM1898" s="1" t="b">
        <v>0</v>
      </c>
      <c r="BN1898" s="1" t="b">
        <v>0</v>
      </c>
      <c r="BO1898" s="1">
        <f t="shared" si="854"/>
        <v>6</v>
      </c>
      <c r="BP1898" s="1" t="s">
        <v>31</v>
      </c>
      <c r="BQ1898" s="1" cm="1">
        <f t="array" ref="BQ1898">_xlfn.IFS(BP1898="None Known",0, LEN(BP1898)&gt;500, 5,LEN(BP1898)&gt;400, 4, LEN(BP1898)&gt;300, 3, LEN(BP1898)&gt;200, 2, LEN(BP1898)&gt;1, 1)</f>
        <v>0</v>
      </c>
      <c r="BR1898" s="1" t="s">
        <v>1074</v>
      </c>
      <c r="BS1898" s="1">
        <v>2</v>
      </c>
      <c r="BT1898" s="1" t="s">
        <v>31</v>
      </c>
      <c r="BU1898" s="1">
        <v>0</v>
      </c>
      <c r="BV1898" s="1" t="s">
        <v>1075</v>
      </c>
      <c r="BW1898" s="1" t="s">
        <v>91</v>
      </c>
      <c r="BX1898" s="1"/>
      <c r="BY1898" t="str">
        <f>_xlfn.XLOOKUP($B1898,Img_lookup!A:A,Img_lookup!B:B, "Not available")</f>
        <v>a0c41108-266f-465c-a4df-ed9accbb378b</v>
      </c>
      <c r="BZ1898" t="str">
        <f>_xlfn.XLOOKUP($B1898,Img_lookup!A:A,Img_lookup!C:C, "Not available")</f>
        <v>IMG_4222_Daraina-Solanum aethiopicum</v>
      </c>
      <c r="CA1898" t="str">
        <f>_xlfn.XLOOKUP($B1898,Img_lookup!A:A,Img_lookup!D:D, "Not available")</f>
        <v>Maria Vorontsova</v>
      </c>
      <c r="CB1898" t="str">
        <f>_xlfn.XLOOKUP($B1898,Img_lookup!A:A,Img_lookup!E:E, "https://imgur.com/aT5wafe")</f>
        <v>https://api.openverse.engineering/v1/images/a0c41108-266f-465c-a4df-ed9accbb378b/thumb/</v>
      </c>
    </row>
    <row r="1899" spans="1:80" ht="409.6" x14ac:dyDescent="0.15">
      <c r="A1899" s="1" t="s">
        <v>81</v>
      </c>
      <c r="B1899" s="1" t="s">
        <v>7136</v>
      </c>
      <c r="C1899" s="1" t="s">
        <v>526</v>
      </c>
      <c r="E1899" s="1" t="s">
        <v>7137</v>
      </c>
      <c r="F1899" s="1" t="s">
        <v>22</v>
      </c>
      <c r="G1899" s="1" t="s">
        <v>22</v>
      </c>
      <c r="H1899" s="11" t="str">
        <f t="shared" si="857"/>
        <v>Perennial</v>
      </c>
      <c r="I1899" s="1" t="s">
        <v>17108</v>
      </c>
      <c r="J1899" s="1">
        <v>1.7999999520000001</v>
      </c>
      <c r="L1899" t="str" cm="1">
        <f t="array" ref="L1899">_xlfn.IFS(J1899+K1899="", "Unknown", J1899+K1899&gt;3, "Large", J1899+K1899&gt;0.5, "Medium", J1899+K1899&gt;0, "Small")</f>
        <v>Medium</v>
      </c>
      <c r="M1899" s="1">
        <v>9</v>
      </c>
      <c r="N1899" cm="1">
        <f t="array" ref="N1899">IF($M1899="",INDEX($M$2:$M$2176,MATCH(1,INDEX(($A$2:$A$2176=$A1899)*($M$2:$M$2176&lt;&gt;""),0),0)),$M1899)</f>
        <v>9</v>
      </c>
      <c r="O1899" s="2" t="str">
        <f t="shared" si="851"/>
        <v>Grown indoors</v>
      </c>
      <c r="P1899" s="1" t="s">
        <v>7138</v>
      </c>
      <c r="R1899" t="str">
        <f t="shared" si="855"/>
        <v>Medium</v>
      </c>
      <c r="S1899" s="1" t="s">
        <v>24</v>
      </c>
      <c r="T1899" s="1" t="str">
        <f>LEFT(S1899,FIND("-",S1899)-1)</f>
        <v xml:space="preserve">1 </v>
      </c>
      <c r="U1899" s="1" t="str">
        <f>RIGHT(S1899,FIND("-",S1899)-1)</f>
        <v>12</v>
      </c>
      <c r="V1899" s="1" t="s">
        <v>177</v>
      </c>
      <c r="W1899" s="6" t="str">
        <f t="shared" si="863"/>
        <v>7</v>
      </c>
      <c r="X1899" t="str">
        <f t="shared" si="864"/>
        <v>July</v>
      </c>
      <c r="Y1899" s="2" t="str">
        <f t="shared" si="865"/>
        <v>10</v>
      </c>
      <c r="Z1899" s="2" t="str">
        <f t="shared" si="866"/>
        <v>October</v>
      </c>
      <c r="AA1899" s="1" t="s">
        <v>135</v>
      </c>
      <c r="AB1899" s="1" t="str">
        <f>IF(ISNUMBER(SEARCH("-",AA1899)),TRIM(LEFT(AA1899,FIND("-",AA1899)-1)),AA1899)</f>
        <v>8</v>
      </c>
      <c r="AC1899" s="1" t="str">
        <f>IF(AB1899="1", "January", IF(AB1899="2", "February", IF(AB1899="3", "March", IF(AB1899="4", "April", IF(AB1899="5", "May", IF(AB1899="6", "June", IF(AB1899="7", "July", IF(AB1899="8", "August", IF(AB1899="9", "September", IF(AB1899="10", "October", IF(AB1899="11", "November", IF(AB1899="12", "December", "Other"))))))))))))</f>
        <v>August</v>
      </c>
      <c r="AD1899" s="1" t="str">
        <f>IF(ISNUMBER(SEARCH("-",AA1899)),TRIM(RIGHT(AA1899,LEN(AA1899)-SEARCH("-",AA1899))),AA1899)</f>
        <v>10</v>
      </c>
      <c r="AE1899" s="1" t="str">
        <f>IF(AD1899="1", "January", IF(AD1899="2", "February", IF(AD1899="3", "March", IF(AD1899="4", "April", IF(AD1899="5", "May", IF(AD1899="6", "June", IF(AD1899="7", "July", IF(AD1899="8", "August", IF(AD1899="9", "September", IF(AD1899="10", "October", IF(AD1899="11", "November", IF(AD1899="12", "December", "Other"))))))))))))</f>
        <v>October</v>
      </c>
      <c r="AF1899" s="16" t="s">
        <v>24745</v>
      </c>
      <c r="AG1899" s="1" t="str">
        <f t="shared" si="841"/>
        <v xml:space="preserve">Seed </v>
      </c>
      <c r="AH1899" s="2" t="str">
        <f t="shared" si="842"/>
        <v>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v>
      </c>
      <c r="AI1899" s="1" t="s">
        <v>7139</v>
      </c>
      <c r="AJ1899" s="1" t="s">
        <v>53</v>
      </c>
      <c r="AK1899" s="1" t="s">
        <v>17104</v>
      </c>
      <c r="AL1899" s="1" t="str">
        <f t="shared" si="852"/>
        <v>Unscented</v>
      </c>
      <c r="AM1899" s="1" t="b">
        <v>0</v>
      </c>
      <c r="AN1899" s="1" t="b">
        <v>0</v>
      </c>
      <c r="AO1899" s="1" t="b">
        <v>0</v>
      </c>
      <c r="AP1899" s="5" t="s">
        <v>28</v>
      </c>
      <c r="AQ1899" s="5" t="str">
        <f t="shared" si="843"/>
        <v>Light, Medium, Heavy</v>
      </c>
      <c r="AR1899" s="1" t="s">
        <v>30</v>
      </c>
      <c r="AS1899" s="1" t="str">
        <f t="shared" si="853"/>
        <v>None</v>
      </c>
      <c r="AT1899" s="1" t="str">
        <f t="shared" si="844"/>
        <v>Full</v>
      </c>
      <c r="AU1899" s="1" t="s">
        <v>29</v>
      </c>
      <c r="AV1899" s="1" t="str">
        <f t="shared" si="845"/>
        <v>Moist</v>
      </c>
      <c r="AW1899" s="1" t="s">
        <v>12</v>
      </c>
      <c r="AX1899" s="1" t="str">
        <f t="shared" si="846"/>
        <v>Acid, Neutral, Alkaline</v>
      </c>
      <c r="AY1899" s="1" t="b">
        <v>0</v>
      </c>
      <c r="AZ1899" s="1" t="b">
        <v>0</v>
      </c>
      <c r="BA1899" s="1" t="b">
        <v>0</v>
      </c>
      <c r="BC1899" t="str">
        <f t="shared" si="847"/>
        <v>FALSE</v>
      </c>
      <c r="BE1899" t="str">
        <f t="shared" si="848"/>
        <v>FALSE</v>
      </c>
      <c r="BF1899" s="1" t="b">
        <v>0</v>
      </c>
      <c r="BG1899" s="1" t="b">
        <v>0</v>
      </c>
      <c r="BH1899" s="1" t="b">
        <v>0</v>
      </c>
      <c r="BI1899" s="1" t="s">
        <v>77</v>
      </c>
      <c r="BJ1899" s="1" t="str">
        <f t="shared" si="849"/>
        <v>TRUE</v>
      </c>
      <c r="BL1899" t="str">
        <f t="shared" si="850"/>
        <v>FALSE</v>
      </c>
      <c r="BM1899" s="1" t="b">
        <v>0</v>
      </c>
      <c r="BN1899" s="1" t="b">
        <v>0</v>
      </c>
      <c r="BO1899" s="1">
        <f t="shared" si="854"/>
        <v>9</v>
      </c>
      <c r="BP1899" s="1" t="s">
        <v>530</v>
      </c>
      <c r="BQ1899" s="1" cm="1">
        <f t="array" ref="BQ1899">_xlfn.IFS(BP1899="None Known",0, LEN(BP1899)&gt;500, 5,LEN(BP1899)&gt;400, 4, LEN(BP1899)&gt;300, 3, LEN(BP1899)&gt;200, 2, LEN(BP1899)&gt;1, 1)</f>
        <v>1</v>
      </c>
      <c r="BR1899" s="1" t="s">
        <v>531</v>
      </c>
      <c r="BS1899" s="1">
        <v>2</v>
      </c>
      <c r="BT1899" s="1" t="s">
        <v>532</v>
      </c>
      <c r="BU1899" s="1">
        <v>2</v>
      </c>
      <c r="BW1899" s="1" t="s">
        <v>7140</v>
      </c>
      <c r="BX1899" s="1"/>
      <c r="BY1899" t="str">
        <f>_xlfn.XLOOKUP($B1899,Img_lookup!A:A,Img_lookup!B:B, "Not available")</f>
        <v>f814e10b-bda7-4370-bf1f-44a42beee85b</v>
      </c>
      <c r="BZ1899" t="str">
        <f>_xlfn.XLOOKUP($B1899,Img_lookup!A:A,Img_lookup!C:C, "Not available")</f>
        <v>Solanum aviculare - 'Kangaroo Apples'</v>
      </c>
      <c r="CA1899" t="str">
        <f>_xlfn.XLOOKUP($B1899,Img_lookup!A:A,Img_lookup!D:D, "Not available")</f>
        <v>Tatters ‚úæ</v>
      </c>
      <c r="CB1899" t="str">
        <f>_xlfn.XLOOKUP($B1899,Img_lookup!A:A,Img_lookup!E:E, "https://imgur.com/aT5wafe")</f>
        <v>https://api.openverse.engineering/v1/images/f814e10b-bda7-4370-bf1f-44a42beee85b/thumb/</v>
      </c>
    </row>
    <row r="1900" spans="1:80" ht="409.6" x14ac:dyDescent="0.15">
      <c r="A1900" s="1" t="s">
        <v>81</v>
      </c>
      <c r="B1900" s="1" t="s">
        <v>525</v>
      </c>
      <c r="C1900" s="1" t="s">
        <v>526</v>
      </c>
      <c r="E1900" s="1" t="s">
        <v>527</v>
      </c>
      <c r="F1900" s="1" t="s">
        <v>22</v>
      </c>
      <c r="G1900" s="1" t="s">
        <v>22</v>
      </c>
      <c r="H1900" s="11" t="str">
        <f t="shared" si="857"/>
        <v>Perennial</v>
      </c>
      <c r="I1900" s="1" t="s">
        <v>17108</v>
      </c>
      <c r="J1900" s="1">
        <v>3</v>
      </c>
      <c r="L1900" t="str" cm="1">
        <f t="array" ref="L1900">_xlfn.IFS(J1900+K1900="", "Unknown", J1900+K1900&gt;3, "Large", J1900+K1900&gt;0.5, "Medium", J1900+K1900&gt;0, "Small")</f>
        <v>Medium</v>
      </c>
      <c r="M1900" s="1">
        <v>9</v>
      </c>
      <c r="N1900" cm="1">
        <f t="array" ref="N1900">IF($M1900="",INDEX($M$2:$M$2176,MATCH(1,INDEX(($A$2:$A$2176=$A1900)*($M$2:$M$2176&lt;&gt;""),0),0)),$M1900)</f>
        <v>9</v>
      </c>
      <c r="O1900" s="2" t="str">
        <f t="shared" si="851"/>
        <v>Grown indoors</v>
      </c>
      <c r="P1900" s="1" t="s">
        <v>528</v>
      </c>
      <c r="R1900" t="str">
        <f t="shared" si="855"/>
        <v>Medium</v>
      </c>
      <c r="S1900" s="1" t="s">
        <v>24</v>
      </c>
      <c r="T1900" s="1" t="str">
        <f>LEFT(S1900,FIND("-",S1900)-1)</f>
        <v xml:space="preserve">1 </v>
      </c>
      <c r="U1900" s="1" t="str">
        <f>RIGHT(S1900,FIND("-",S1900)-1)</f>
        <v>12</v>
      </c>
      <c r="V1900" s="1" t="s">
        <v>135</v>
      </c>
      <c r="W1900" s="6" t="str">
        <f t="shared" si="863"/>
        <v>8</v>
      </c>
      <c r="X1900" t="str">
        <f t="shared" si="864"/>
        <v>August</v>
      </c>
      <c r="Y1900" s="2" t="str">
        <f t="shared" si="865"/>
        <v>10</v>
      </c>
      <c r="Z1900" s="2" t="str">
        <f t="shared" si="866"/>
        <v>October</v>
      </c>
      <c r="AF1900" s="16" t="s">
        <v>24745</v>
      </c>
      <c r="AG1900" s="1" t="str">
        <f t="shared" si="841"/>
        <v xml:space="preserve">Seed </v>
      </c>
      <c r="AH1900" s="2" t="str">
        <f t="shared" si="842"/>
        <v>Sow spring in a warm greenhouse. Germinates in 2 - 3 weeks at 20�c. Prick out the seedlings into individual pots when they are large enough to handle. If growing the plants as annuals, plant them out after the last expected frosts and give them some protection such as a cloche until they are growing well. If growing as a perennial, especially in areas at the limits of its cold-hardiness, it will probably be better to grow the plants on in the greenhouse for their first winter. Give them fairly large pots (12cm or larger) because they have very strong root growth. Top growth might die back over winter, but the roots should survive if temperatures in the greenhouse do not fall below about -5�c. Plant them out in early summer of the following year. The plants will be somewhat hardier in their second winter.
Cuttings of half-ripe wood, July/August in a frame. Very easy, the cuttings root within a couple of weeks. Pot them up in fairly large pots and overwinter them in the greenhouse before planting out in early summer.</v>
      </c>
      <c r="AI1900" s="1" t="s">
        <v>529</v>
      </c>
      <c r="AJ1900" s="1" t="s">
        <v>53</v>
      </c>
      <c r="AK1900" s="1" t="s">
        <v>17104</v>
      </c>
      <c r="AL1900" s="1" t="str">
        <f t="shared" si="852"/>
        <v>Unscented</v>
      </c>
      <c r="AM1900" s="1" t="b">
        <v>0</v>
      </c>
      <c r="AN1900" s="1" t="b">
        <v>0</v>
      </c>
      <c r="AO1900" s="1" t="b">
        <v>0</v>
      </c>
      <c r="AP1900" s="5" t="s">
        <v>28</v>
      </c>
      <c r="AQ1900" s="5" t="str">
        <f t="shared" si="843"/>
        <v>Light, Medium, Heavy</v>
      </c>
      <c r="AR1900" s="1" t="s">
        <v>30</v>
      </c>
      <c r="AS1900" s="1" t="str">
        <f t="shared" si="853"/>
        <v>None</v>
      </c>
      <c r="AT1900" s="1" t="str">
        <f t="shared" si="844"/>
        <v>Full</v>
      </c>
      <c r="AU1900" s="1" t="s">
        <v>29</v>
      </c>
      <c r="AV1900" s="1" t="str">
        <f t="shared" si="845"/>
        <v>Moist</v>
      </c>
      <c r="AW1900" s="1" t="s">
        <v>12</v>
      </c>
      <c r="AX1900" s="1" t="str">
        <f t="shared" si="846"/>
        <v>Acid, Neutral, Alkaline</v>
      </c>
      <c r="AY1900" s="1" t="b">
        <v>0</v>
      </c>
      <c r="AZ1900" s="1" t="b">
        <v>0</v>
      </c>
      <c r="BA1900" s="1" t="b">
        <v>0</v>
      </c>
      <c r="BC1900" t="str">
        <f t="shared" si="847"/>
        <v>FALSE</v>
      </c>
      <c r="BE1900" t="str">
        <f t="shared" si="848"/>
        <v>FALSE</v>
      </c>
      <c r="BF1900" s="1" t="b">
        <v>0</v>
      </c>
      <c r="BG1900" s="1" t="b">
        <v>0</v>
      </c>
      <c r="BH1900" s="1" t="b">
        <v>0</v>
      </c>
      <c r="BI1900" s="1" t="s">
        <v>77</v>
      </c>
      <c r="BJ1900" s="1" t="str">
        <f t="shared" si="849"/>
        <v>TRUE</v>
      </c>
      <c r="BL1900" t="str">
        <f t="shared" si="850"/>
        <v>FALSE</v>
      </c>
      <c r="BM1900" s="1" t="b">
        <v>0</v>
      </c>
      <c r="BN1900" s="1" t="b">
        <v>0</v>
      </c>
      <c r="BO1900" s="1">
        <f t="shared" si="854"/>
        <v>9</v>
      </c>
      <c r="BP1900" s="1" t="s">
        <v>530</v>
      </c>
      <c r="BQ1900" s="1" cm="1">
        <f t="array" ref="BQ1900">_xlfn.IFS(BP1900="None Known",0, LEN(BP1900)&gt;500, 5,LEN(BP1900)&gt;400, 4, LEN(BP1900)&gt;300, 3, LEN(BP1900)&gt;200, 2, LEN(BP1900)&gt;1, 1)</f>
        <v>1</v>
      </c>
      <c r="BR1900" s="1" t="s">
        <v>531</v>
      </c>
      <c r="BS1900" s="1">
        <v>2</v>
      </c>
      <c r="BT1900" s="1" t="s">
        <v>532</v>
      </c>
      <c r="BU1900" s="1">
        <v>2</v>
      </c>
      <c r="BW1900" s="1" t="s">
        <v>533</v>
      </c>
      <c r="BX1900" s="1"/>
      <c r="BY1900" t="str">
        <f>_xlfn.XLOOKUP($B1900,Img_lookup!A:A,Img_lookup!B:B, "Not available")</f>
        <v>a9834db5-631b-46ce-a447-711c51cb27ed</v>
      </c>
      <c r="BZ1900" t="str">
        <f>_xlfn.XLOOKUP($B1900,Img_lookup!A:A,Img_lookup!C:C, "Not available")</f>
        <v>Solanum laciniatum - a Australian native bush flower</v>
      </c>
      <c r="CA1900" t="str">
        <f>_xlfn.XLOOKUP($B1900,Img_lookup!A:A,Img_lookup!D:D, "Not available")</f>
        <v>PsJeremy</v>
      </c>
      <c r="CB1900" t="str">
        <f>_xlfn.XLOOKUP($B1900,Img_lookup!A:A,Img_lookup!E:E, "https://imgur.com/aT5wafe")</f>
        <v>https://api.openverse.engineering/v1/images/a9834db5-631b-46ce-a447-711c51cb27ed/thumb/</v>
      </c>
    </row>
    <row r="1901" spans="1:80" ht="13" x14ac:dyDescent="0.15">
      <c r="A1901" s="1" t="s">
        <v>81</v>
      </c>
      <c r="B1901" s="1" t="s">
        <v>4534</v>
      </c>
      <c r="E1901" s="1" t="s">
        <v>1126</v>
      </c>
      <c r="F1901" s="1" t="s">
        <v>156</v>
      </c>
      <c r="G1901" s="1" t="s">
        <v>156</v>
      </c>
      <c r="H1901" s="11" t="str">
        <f t="shared" si="857"/>
        <v>Perennial</v>
      </c>
      <c r="J1901" s="1">
        <v>2</v>
      </c>
      <c r="L1901" t="str" cm="1">
        <f t="array" ref="L1901">_xlfn.IFS(J1901+K1901="", "Unknown", J1901+K1901&gt;3, "Large", J1901+K1901&gt;0.5, "Medium", J1901+K1901&gt;0, "Small")</f>
        <v>Medium</v>
      </c>
      <c r="N1901" cm="1">
        <f t="array" ref="N1901">IF($M1901="",INDEX($M$2:$M$2176,MATCH(1,INDEX(($A$2:$A$2176=$A1901)*($M$2:$M$2176&lt;&gt;""),0),0)),$M1901)</f>
        <v>9</v>
      </c>
      <c r="O1901" s="2" t="str">
        <f t="shared" si="851"/>
        <v>Grown indoors</v>
      </c>
      <c r="P1901" s="1" t="s">
        <v>4535</v>
      </c>
      <c r="R1901" t="str">
        <f t="shared" si="855"/>
        <v>Medium</v>
      </c>
      <c r="T1901" s="1"/>
      <c r="U1901" s="1"/>
      <c r="V1901" s="1" t="s">
        <v>75</v>
      </c>
      <c r="W1901" s="6" t="str">
        <f t="shared" si="863"/>
        <v>6</v>
      </c>
      <c r="X1901" t="str">
        <f t="shared" si="864"/>
        <v>June</v>
      </c>
      <c r="Y1901" s="2" t="str">
        <f t="shared" si="865"/>
        <v>10</v>
      </c>
      <c r="Z1901" s="2" t="str">
        <f t="shared" si="866"/>
        <v>October</v>
      </c>
      <c r="AA1901" s="1" t="s">
        <v>907</v>
      </c>
      <c r="AB1901" s="1" t="str">
        <f>IF(ISNUMBER(SEARCH("-",AA1901)),TRIM(LEFT(AA1901,FIND("-",AA1901)-1)),AA1901)</f>
        <v>10</v>
      </c>
      <c r="AC1901" s="1" t="str">
        <f>IF(AB1901="1", "January", IF(AB1901="2", "February", IF(AB1901="3", "March", IF(AB1901="4", "April", IF(AB1901="5", "May", IF(AB1901="6", "June", IF(AB1901="7", "July", IF(AB1901="8", "August", IF(AB1901="9", "September", IF(AB1901="10", "October", IF(AB1901="11", "November", IF(AB1901="12", "December", "Other"))))))))))))</f>
        <v>October</v>
      </c>
      <c r="AD1901" s="1" t="str">
        <f>IF(ISNUMBER(SEARCH("-",AA1901)),TRIM(RIGHT(AA1901,LEN(AA1901)-SEARCH("-",AA1901))),AA1901)</f>
        <v>11</v>
      </c>
      <c r="AE1901" s="1" t="str">
        <f>IF(AD1901="1", "January", IF(AD1901="2", "February", IF(AD1901="3", "March", IF(AD1901="4", "April", IF(AD1901="5", "May", IF(AD1901="6", "June", IF(AD1901="7", "July", IF(AD1901="8", "August", IF(AD1901="9", "September", IF(AD1901="10", "October", IF(AD1901="11", "November", IF(AD1901="12", "December", "Other"))))))))))))</f>
        <v>November</v>
      </c>
      <c r="AF1901" s="1" t="s">
        <v>24746</v>
      </c>
      <c r="AG1901" s="1" t="str">
        <f t="shared" si="841"/>
        <v xml:space="preserve">Seed </v>
      </c>
      <c r="AH1901" s="2" t="str">
        <f t="shared" si="842"/>
        <v>Sow early spring in a warm greenhouse.  When they are large enough to handle, prick the seedlings out into individual pots and plant them out after the last expected frosts.</v>
      </c>
      <c r="AI1901" s="1" t="s">
        <v>4536</v>
      </c>
      <c r="AJ1901" s="1" t="s">
        <v>53</v>
      </c>
      <c r="AK1901" s="1" t="s">
        <v>17104</v>
      </c>
      <c r="AL1901" s="1" t="str">
        <f t="shared" si="852"/>
        <v>Unscented</v>
      </c>
      <c r="AM1901" s="1" t="b">
        <v>0</v>
      </c>
      <c r="AN1901" s="1" t="b">
        <v>1</v>
      </c>
      <c r="AO1901" s="1" t="b">
        <v>0</v>
      </c>
      <c r="AP1901" s="5" t="s">
        <v>28</v>
      </c>
      <c r="AQ1901" s="5" t="str">
        <f t="shared" si="843"/>
        <v>Light, Medium, Heavy</v>
      </c>
      <c r="AR1901" s="1" t="s">
        <v>30</v>
      </c>
      <c r="AS1901" s="1" t="str">
        <f t="shared" si="853"/>
        <v>None</v>
      </c>
      <c r="AT1901" s="1" t="str">
        <f t="shared" si="844"/>
        <v>Full</v>
      </c>
      <c r="AU1901" s="1" t="s">
        <v>29</v>
      </c>
      <c r="AV1901" s="1" t="str">
        <f t="shared" si="845"/>
        <v>Moist</v>
      </c>
      <c r="AW1901" s="1" t="s">
        <v>12</v>
      </c>
      <c r="AX1901" s="1" t="str">
        <f t="shared" si="846"/>
        <v>Acid, Neutral, Alkaline</v>
      </c>
      <c r="AY1901" s="1" t="b">
        <v>0</v>
      </c>
      <c r="AZ1901" s="1" t="b">
        <v>0</v>
      </c>
      <c r="BA1901" s="1" t="b">
        <v>0</v>
      </c>
      <c r="BC1901" t="str">
        <f t="shared" si="847"/>
        <v>FALSE</v>
      </c>
      <c r="BE1901" t="str">
        <f t="shared" si="848"/>
        <v>FALSE</v>
      </c>
      <c r="BF1901" s="1" t="b">
        <v>0</v>
      </c>
      <c r="BG1901" s="1" t="b">
        <v>0</v>
      </c>
      <c r="BH1901" s="1" t="b">
        <v>0</v>
      </c>
      <c r="BJ1901" s="1" t="str">
        <f t="shared" si="849"/>
        <v>FALSE</v>
      </c>
      <c r="BL1901" t="str">
        <f t="shared" si="850"/>
        <v>FALSE</v>
      </c>
      <c r="BM1901" s="1" t="b">
        <v>0</v>
      </c>
      <c r="BN1901" s="1" t="b">
        <v>0</v>
      </c>
      <c r="BO1901" s="1">
        <f t="shared" si="854"/>
        <v>5</v>
      </c>
      <c r="BP1901" s="1" t="s">
        <v>31</v>
      </c>
      <c r="BQ1901" s="1" cm="1">
        <f t="array" ref="BQ1901">_xlfn.IFS(BP1901="None Known",0, LEN(BP1901)&gt;500, 5,LEN(BP1901)&gt;400, 4, LEN(BP1901)&gt;300, 3, LEN(BP1901)&gt;200, 2, LEN(BP1901)&gt;1, 1)</f>
        <v>0</v>
      </c>
      <c r="BR1901" s="1" t="s">
        <v>4537</v>
      </c>
      <c r="BS1901" s="1">
        <v>1</v>
      </c>
      <c r="BT1901" s="1" t="s">
        <v>4538</v>
      </c>
      <c r="BU1901" s="1">
        <v>2</v>
      </c>
      <c r="BV1901" s="1" t="s">
        <v>4539</v>
      </c>
      <c r="BW1901" s="1" t="s">
        <v>91</v>
      </c>
      <c r="BX1901" s="1"/>
      <c r="BY1901" t="str">
        <f>_xlfn.XLOOKUP($B1901,Img_lookup!A:A,Img_lookup!B:B, "Not available")</f>
        <v>49fe8f70-7c03-4d0d-9063-cda0aca6ae38</v>
      </c>
      <c r="BZ1901" t="str">
        <f>_xlfn.XLOOKUP($B1901,Img_lookup!A:A,Img_lookup!C:C, "Not available")</f>
        <v>Solanum lyratum Thunb.</v>
      </c>
      <c r="CA1901" t="str">
        <f>_xlfn.XLOOKUP($B1901,Img_lookup!A:A,Img_lookup!D:D, "Not available")</f>
        <v>S. K. Lau</v>
      </c>
      <c r="CB1901" t="str">
        <f>_xlfn.XLOOKUP($B1901,Img_lookup!A:A,Img_lookup!E:E, "https://imgur.com/aT5wafe")</f>
        <v>https://api.openverse.engineering/v1/images/49fe8f70-7c03-4d0d-9063-cda0aca6ae38/thumb/</v>
      </c>
    </row>
    <row r="1902" spans="1:80" ht="13" x14ac:dyDescent="0.15">
      <c r="A1902" s="1" t="s">
        <v>81</v>
      </c>
      <c r="B1902" s="1" t="s">
        <v>14087</v>
      </c>
      <c r="C1902" s="1" t="s">
        <v>14088</v>
      </c>
      <c r="E1902" s="1" t="s">
        <v>14089</v>
      </c>
      <c r="F1902" s="1" t="s">
        <v>6</v>
      </c>
      <c r="G1902" s="1" t="s">
        <v>6</v>
      </c>
      <c r="H1902" s="11" t="str">
        <f t="shared" si="857"/>
        <v>Perennial</v>
      </c>
      <c r="J1902" s="1">
        <v>1</v>
      </c>
      <c r="L1902" t="str" cm="1">
        <f t="array" ref="L1902">_xlfn.IFS(J1902+K1902="", "Unknown", J1902+K1902&gt;3, "Large", J1902+K1902&gt;0.5, "Medium", J1902+K1902&gt;0, "Small")</f>
        <v>Medium</v>
      </c>
      <c r="M1902" s="1">
        <v>9</v>
      </c>
      <c r="N1902" cm="1">
        <f t="array" ref="N1902">IF($M1902="",INDEX($M$2:$M$2176,MATCH(1,INDEX(($A$2:$A$2176=$A1902)*($M$2:$M$2176&lt;&gt;""),0),0)),$M1902)</f>
        <v>9</v>
      </c>
      <c r="O1902" s="2" t="str">
        <f t="shared" si="851"/>
        <v>Grown indoors</v>
      </c>
      <c r="P1902" s="1" t="s">
        <v>709</v>
      </c>
      <c r="R1902" t="str">
        <f t="shared" si="855"/>
        <v>Medium</v>
      </c>
      <c r="S1902" s="1" t="s">
        <v>936</v>
      </c>
      <c r="T1902" s="1" t="str">
        <f>LEFT(S1902,FIND("-",S1902)-1)</f>
        <v xml:space="preserve">5 </v>
      </c>
      <c r="U1902" s="1" t="str">
        <f>RIGHT(S1902,FIND("-",S1902)-1)</f>
        <v>10</v>
      </c>
      <c r="V1902" s="1" t="s">
        <v>108</v>
      </c>
      <c r="W1902" s="6" t="str">
        <f t="shared" si="863"/>
        <v>7</v>
      </c>
      <c r="X1902" t="str">
        <f t="shared" si="864"/>
        <v>July</v>
      </c>
      <c r="Y1902" s="2" t="str">
        <f t="shared" si="865"/>
        <v>9</v>
      </c>
      <c r="Z1902" s="2" t="str">
        <f t="shared" si="866"/>
        <v>September</v>
      </c>
      <c r="AA1902" s="1" t="s">
        <v>135</v>
      </c>
      <c r="AB1902" s="1" t="str">
        <f>IF(ISNUMBER(SEARCH("-",AA1902)),TRIM(LEFT(AA1902,FIND("-",AA1902)-1)),AA1902)</f>
        <v>8</v>
      </c>
      <c r="AC1902" s="1" t="str">
        <f>IF(AB1902="1", "January", IF(AB1902="2", "February", IF(AB1902="3", "March", IF(AB1902="4", "April", IF(AB1902="5", "May", IF(AB1902="6", "June", IF(AB1902="7", "July", IF(AB1902="8", "August", IF(AB1902="9", "September", IF(AB1902="10", "October", IF(AB1902="11", "November", IF(AB1902="12", "December", "Other"))))))))))))</f>
        <v>August</v>
      </c>
      <c r="AD1902" s="1" t="str">
        <f>IF(ISNUMBER(SEARCH("-",AA1902)),TRIM(RIGHT(AA1902,LEN(AA1902)-SEARCH("-",AA1902))),AA1902)</f>
        <v>10</v>
      </c>
      <c r="AE1902" s="1" t="str">
        <f>IF(AD1902="1", "January", IF(AD1902="2", "February", IF(AD1902="3", "March", IF(AD1902="4", "April", IF(AD1902="5", "May", IF(AD1902="6", "June", IF(AD1902="7", "July", IF(AD1902="8", "August", IF(AD1902="9", "September", IF(AD1902="10", "October", IF(AD1902="11", "November", IF(AD1902="12", "December", "Other"))))))))))))</f>
        <v>October</v>
      </c>
      <c r="AF1902" s="1" t="s">
        <v>24747</v>
      </c>
      <c r="AG1902" s="1" t="str">
        <f t="shared" si="841"/>
        <v xml:space="preserve">Seed </v>
      </c>
      <c r="AH1902" s="2" t="str">
        <f t="shared" si="842"/>
        <v>Sow early spring in a warm greenhouse with a minimum temperature of 15�c[200]. Prick out the seedlings into individual pots once they are large enough to handle and grow them on fast. If growing them outdoors, plant out after the last expected frosts.</v>
      </c>
      <c r="AI1902" s="1" t="s">
        <v>14090</v>
      </c>
      <c r="AJ1902" s="1" t="s">
        <v>53</v>
      </c>
      <c r="AK1902" s="1" t="s">
        <v>17104</v>
      </c>
      <c r="AL1902" s="1" t="str">
        <f t="shared" si="852"/>
        <v>Unscented</v>
      </c>
      <c r="AM1902" s="1" t="b">
        <v>0</v>
      </c>
      <c r="AN1902" s="1" t="b">
        <v>0</v>
      </c>
      <c r="AO1902" s="1" t="b">
        <v>0</v>
      </c>
      <c r="AP1902" s="5" t="s">
        <v>28</v>
      </c>
      <c r="AQ1902" s="5" t="str">
        <f t="shared" si="843"/>
        <v>Light, Medium, Heavy</v>
      </c>
      <c r="AR1902" s="1" t="s">
        <v>30</v>
      </c>
      <c r="AS1902" s="1" t="str">
        <f t="shared" si="853"/>
        <v>None</v>
      </c>
      <c r="AT1902" s="1" t="str">
        <f t="shared" si="844"/>
        <v>Full</v>
      </c>
      <c r="AU1902" s="1" t="s">
        <v>29</v>
      </c>
      <c r="AV1902" s="1" t="str">
        <f t="shared" si="845"/>
        <v>Moist</v>
      </c>
      <c r="AW1902" s="1" t="s">
        <v>12</v>
      </c>
      <c r="AX1902" s="1" t="str">
        <f t="shared" si="846"/>
        <v>Acid, Neutral, Alkaline</v>
      </c>
      <c r="AY1902" s="1" t="b">
        <v>0</v>
      </c>
      <c r="AZ1902" s="1" t="b">
        <v>0</v>
      </c>
      <c r="BA1902" s="1" t="b">
        <v>0</v>
      </c>
      <c r="BC1902" t="str">
        <f t="shared" si="847"/>
        <v>FALSE</v>
      </c>
      <c r="BE1902" t="str">
        <f t="shared" si="848"/>
        <v>FALSE</v>
      </c>
      <c r="BF1902" s="1" t="b">
        <v>0</v>
      </c>
      <c r="BG1902" s="1" t="b">
        <v>0</v>
      </c>
      <c r="BH1902" s="1" t="b">
        <v>0</v>
      </c>
      <c r="BI1902" s="1" t="s">
        <v>77</v>
      </c>
      <c r="BJ1902" s="1" t="str">
        <f t="shared" si="849"/>
        <v>TRUE</v>
      </c>
      <c r="BL1902" t="str">
        <f t="shared" si="850"/>
        <v>FALSE</v>
      </c>
      <c r="BM1902" s="1" t="b">
        <v>0</v>
      </c>
      <c r="BN1902" s="1" t="b">
        <v>0</v>
      </c>
      <c r="BO1902" s="1">
        <f t="shared" si="854"/>
        <v>11</v>
      </c>
      <c r="BP1902" s="1" t="s">
        <v>31</v>
      </c>
      <c r="BQ1902" s="1" cm="1">
        <f t="array" ref="BQ1902">_xlfn.IFS(BP1902="None Known",0, LEN(BP1902)&gt;500, 5,LEN(BP1902)&gt;400, 4, LEN(BP1902)&gt;300, 3, LEN(BP1902)&gt;200, 2, LEN(BP1902)&gt;1, 1)</f>
        <v>0</v>
      </c>
      <c r="BR1902" s="1" t="s">
        <v>14091</v>
      </c>
      <c r="BS1902" s="1">
        <v>3</v>
      </c>
      <c r="BT1902" s="1" t="s">
        <v>14092</v>
      </c>
      <c r="BU1902" s="1">
        <v>2</v>
      </c>
      <c r="BV1902" s="1" t="s">
        <v>14093</v>
      </c>
      <c r="BW1902" s="1" t="s">
        <v>14094</v>
      </c>
      <c r="BX1902" s="1"/>
      <c r="BY1902" t="str">
        <f>_xlfn.XLOOKUP($B1902,Img_lookup!A:A,Img_lookup!B:B, "Not available")</f>
        <v>70c467a2-c0cd-4659-b426-fdbc2c1cdb87</v>
      </c>
      <c r="BZ1902" t="str">
        <f>_xlfn.XLOOKUP($B1902,Img_lookup!A:A,Img_lookup!C:C, "Not available")</f>
        <v>Eggplant (Solanum melongenae): Aphids</v>
      </c>
      <c r="CA1902" t="str">
        <f>_xlfn.XLOOKUP($B1902,Img_lookup!A:A,Img_lookup!D:D, "Not available")</f>
        <v>Plant pests and diseases</v>
      </c>
      <c r="CB1902" t="str">
        <f>_xlfn.XLOOKUP($B1902,Img_lookup!A:A,Img_lookup!E:E, "https://imgur.com/aT5wafe")</f>
        <v>https://api.openverse.engineering/v1/images/70c467a2-c0cd-4659-b426-fdbc2c1cdb87/thumb/</v>
      </c>
    </row>
    <row r="1903" spans="1:80" ht="238" x14ac:dyDescent="0.15">
      <c r="A1903" s="1" t="s">
        <v>81</v>
      </c>
      <c r="B1903" s="1" t="s">
        <v>14647</v>
      </c>
      <c r="C1903" s="1" t="s">
        <v>14648</v>
      </c>
      <c r="E1903" s="1" t="s">
        <v>14649</v>
      </c>
      <c r="F1903" s="1" t="s">
        <v>85</v>
      </c>
      <c r="G1903" s="1" t="s">
        <v>85</v>
      </c>
      <c r="H1903" s="11" t="str">
        <f t="shared" si="857"/>
        <v>Annual</v>
      </c>
      <c r="J1903" s="1">
        <v>0.60000002399999997</v>
      </c>
      <c r="K1903" s="1">
        <v>0.30000001199999998</v>
      </c>
      <c r="L1903" t="str" cm="1">
        <f t="array" ref="L1903">_xlfn.IFS(J1903+K1903="", "Unknown", J1903+K1903&gt;3, "Large", J1903+K1903&gt;0.5, "Medium", J1903+K1903&gt;0, "Small")</f>
        <v>Medium</v>
      </c>
      <c r="N1903" cm="1">
        <f t="array" ref="N1903">IF($M1903="",INDEX($M$2:$M$2176,MATCH(1,INDEX(($A$2:$A$2176=$A1903)*($M$2:$M$2176&lt;&gt;""),0),0)),$M1903)</f>
        <v>9</v>
      </c>
      <c r="O1903" s="2" t="str">
        <f t="shared" si="851"/>
        <v>Grown indoors</v>
      </c>
      <c r="P1903" s="1" t="s">
        <v>14650</v>
      </c>
      <c r="R1903" t="str">
        <f t="shared" si="855"/>
        <v>Medium</v>
      </c>
      <c r="T1903" s="1"/>
      <c r="U1903" s="1"/>
      <c r="V1903" s="1" t="s">
        <v>108</v>
      </c>
      <c r="W1903" s="6" t="str">
        <f t="shared" si="863"/>
        <v>7</v>
      </c>
      <c r="X1903" t="str">
        <f t="shared" si="864"/>
        <v>July</v>
      </c>
      <c r="Y1903" s="2" t="str">
        <f t="shared" si="865"/>
        <v>9</v>
      </c>
      <c r="Z1903" s="2" t="str">
        <f t="shared" si="866"/>
        <v>September</v>
      </c>
      <c r="AA1903" s="1" t="s">
        <v>135</v>
      </c>
      <c r="AB1903" s="1" t="str">
        <f>IF(ISNUMBER(SEARCH("-",AA1903)),TRIM(LEFT(AA1903,FIND("-",AA1903)-1)),AA1903)</f>
        <v>8</v>
      </c>
      <c r="AC1903" s="1" t="str">
        <f>IF(AB1903="1", "January", IF(AB1903="2", "February", IF(AB1903="3", "March", IF(AB1903="4", "April", IF(AB1903="5", "May", IF(AB1903="6", "June", IF(AB1903="7", "July", IF(AB1903="8", "August", IF(AB1903="9", "September", IF(AB1903="10", "October", IF(AB1903="11", "November", IF(AB1903="12", "December", "Other"))))))))))))</f>
        <v>August</v>
      </c>
      <c r="AD1903" s="1" t="str">
        <f>IF(ISNUMBER(SEARCH("-",AA1903)),TRIM(RIGHT(AA1903,LEN(AA1903)-SEARCH("-",AA1903))),AA1903)</f>
        <v>10</v>
      </c>
      <c r="AE1903" s="1" t="str">
        <f>IF(AD1903="1", "January", IF(AD1903="2", "February", IF(AD1903="3", "March", IF(AD1903="4", "April", IF(AD1903="5", "May", IF(AD1903="6", "June", IF(AD1903="7", "July", IF(AD1903="8", "August", IF(AD1903="9", "September", IF(AD1903="10", "October", IF(AD1903="11", "November", IF(AD1903="12", "December", "Other"))))))))))))</f>
        <v>October</v>
      </c>
      <c r="AF1903" s="16" t="s">
        <v>24748</v>
      </c>
      <c r="AG1903" s="1" t="str">
        <f t="shared" si="841"/>
        <v xml:space="preserve">Seed </v>
      </c>
      <c r="AH1903" s="2" t="str">
        <f t="shared" si="842"/>
        <v>Sow spring in situ. 
The seed can also be sown in a greenhouse during the spring if required. Prick out the seedlings into individual pots when they are large enough to handle and plant out in late spring.</v>
      </c>
      <c r="AI1903" s="1" t="s">
        <v>14651</v>
      </c>
      <c r="AJ1903" s="1" t="s">
        <v>53</v>
      </c>
      <c r="AK1903" s="1" t="s">
        <v>17104</v>
      </c>
      <c r="AL1903" s="1" t="str">
        <f t="shared" si="852"/>
        <v>Unscented</v>
      </c>
      <c r="AM1903" s="1" t="b">
        <v>0</v>
      </c>
      <c r="AN1903" s="1" t="b">
        <v>0</v>
      </c>
      <c r="AO1903" s="1" t="b">
        <v>0</v>
      </c>
      <c r="AP1903" s="5" t="s">
        <v>28</v>
      </c>
      <c r="AQ1903" s="5" t="str">
        <f t="shared" si="843"/>
        <v>Light, Medium, Heavy</v>
      </c>
      <c r="AR1903" s="1" t="s">
        <v>30</v>
      </c>
      <c r="AS1903" s="1" t="str">
        <f t="shared" si="853"/>
        <v>None</v>
      </c>
      <c r="AT1903" s="1" t="str">
        <f t="shared" si="844"/>
        <v>Full</v>
      </c>
      <c r="AU1903" s="1" t="s">
        <v>11</v>
      </c>
      <c r="AV1903" s="1" t="str">
        <f t="shared" si="845"/>
        <v>Dry, Moist</v>
      </c>
      <c r="AW1903" s="1" t="s">
        <v>12</v>
      </c>
      <c r="AX1903" s="1" t="str">
        <f t="shared" si="846"/>
        <v>Acid, Neutral, Alkaline</v>
      </c>
      <c r="AY1903" s="1" t="b">
        <v>0</v>
      </c>
      <c r="AZ1903" s="1" t="b">
        <v>0</v>
      </c>
      <c r="BA1903" s="1" t="b">
        <v>0</v>
      </c>
      <c r="BC1903" t="str">
        <f t="shared" si="847"/>
        <v>FALSE</v>
      </c>
      <c r="BE1903" t="str">
        <f t="shared" si="848"/>
        <v>FALSE</v>
      </c>
      <c r="BF1903" s="1" t="b">
        <v>0</v>
      </c>
      <c r="BG1903" s="1" t="b">
        <v>0</v>
      </c>
      <c r="BH1903" s="1" t="b">
        <v>0</v>
      </c>
      <c r="BJ1903" s="1" t="str">
        <f t="shared" si="849"/>
        <v>FALSE</v>
      </c>
      <c r="BL1903" t="str">
        <f t="shared" si="850"/>
        <v>FALSE</v>
      </c>
      <c r="BM1903" s="1" t="b">
        <v>0</v>
      </c>
      <c r="BN1903" s="1" t="b">
        <v>0</v>
      </c>
      <c r="BO1903" s="1">
        <f t="shared" si="854"/>
        <v>10</v>
      </c>
      <c r="BP1903" s="1" t="s">
        <v>14652</v>
      </c>
      <c r="BQ1903" s="1" cm="1">
        <f t="array" ref="BQ1903">_xlfn.IFS(BP1903="None Known",0, LEN(BP1903)&gt;500, 5,LEN(BP1903)&gt;400, 4, LEN(BP1903)&gt;300, 3, LEN(BP1903)&gt;200, 2, LEN(BP1903)&gt;1, 1)</f>
        <v>2</v>
      </c>
      <c r="BR1903" s="1" t="s">
        <v>14653</v>
      </c>
      <c r="BS1903" s="1">
        <v>2</v>
      </c>
      <c r="BT1903" s="1" t="s">
        <v>14654</v>
      </c>
      <c r="BU1903" s="1">
        <v>2</v>
      </c>
      <c r="BV1903" s="1" t="s">
        <v>14655</v>
      </c>
      <c r="BW1903" s="1" t="s">
        <v>14656</v>
      </c>
      <c r="BX1903" s="1"/>
      <c r="BY1903" t="str">
        <f>_xlfn.XLOOKUP($B1903,Img_lookup!A:A,Img_lookup!B:B, "Not available")</f>
        <v>9cafdcd2-7c32-4084-aa19-73adb9c2d443</v>
      </c>
      <c r="BZ1903" t="str">
        <f>_xlfn.XLOOKUP($B1903,Img_lookup!A:A,Img_lookup!C:C, "Not available")</f>
        <v>Makoi or Solanum nigrum berries.jpg</v>
      </c>
      <c r="CA1903" t="str">
        <f>_xlfn.XLOOKUP($B1903,Img_lookup!A:A,Img_lookup!D:D, "Not available")</f>
        <v>Vishalsh521</v>
      </c>
      <c r="CB1903" t="str">
        <f>_xlfn.XLOOKUP($B1903,Img_lookup!A:A,Img_lookup!E:E, "https://imgur.com/aT5wafe")</f>
        <v>https://api.openverse.engineering/v1/images/9cafdcd2-7c32-4084-aa19-73adb9c2d443/thumb/</v>
      </c>
    </row>
    <row r="1904" spans="1:80" ht="13" x14ac:dyDescent="0.15">
      <c r="A1904" s="1" t="s">
        <v>81</v>
      </c>
      <c r="B1904" s="1" t="s">
        <v>866</v>
      </c>
      <c r="C1904" s="1" t="s">
        <v>867</v>
      </c>
      <c r="E1904" s="1" t="s">
        <v>868</v>
      </c>
      <c r="F1904" s="1" t="s">
        <v>6</v>
      </c>
      <c r="G1904" s="1" t="s">
        <v>6</v>
      </c>
      <c r="H1904" s="11" t="str">
        <f t="shared" si="857"/>
        <v>Perennial</v>
      </c>
      <c r="J1904" s="1">
        <v>1</v>
      </c>
      <c r="L1904" t="str" cm="1">
        <f t="array" ref="L1904">_xlfn.IFS(J1904+K1904="", "Unknown", J1904+K1904&gt;3, "Large", J1904+K1904&gt;0.5, "Medium", J1904+K1904&gt;0, "Small")</f>
        <v>Medium</v>
      </c>
      <c r="N1904" cm="1">
        <f t="array" ref="N1904">IF($M1904="",INDEX($M$2:$M$2176,MATCH(1,INDEX(($A$2:$A$2176=$A1904)*($M$2:$M$2176&lt;&gt;""),0),0)),$M1904)</f>
        <v>9</v>
      </c>
      <c r="O1904" s="2" t="str">
        <f t="shared" si="851"/>
        <v>Grown indoors</v>
      </c>
      <c r="P1904" s="1" t="s">
        <v>869</v>
      </c>
      <c r="R1904" t="str">
        <f t="shared" si="855"/>
        <v>Medium</v>
      </c>
      <c r="W1904"/>
      <c r="AF1904" s="1" t="s">
        <v>24749</v>
      </c>
      <c r="AG1904" s="1" t="str">
        <f t="shared" si="841"/>
        <v xml:space="preserve">Seed </v>
      </c>
      <c r="AH1904" s="2" t="str">
        <f t="shared" si="842"/>
        <v>Sow early spring in a warm greenhouse. When they are large enough to handle, prick the seedlings out into individual pots and plant them out after the last expected frosts.</v>
      </c>
      <c r="AI1904" s="1" t="s">
        <v>870</v>
      </c>
      <c r="AK1904" s="1" t="s">
        <v>17104</v>
      </c>
      <c r="AL1904" s="1" t="str">
        <f t="shared" si="852"/>
        <v>Unscented</v>
      </c>
      <c r="AM1904" s="1" t="b">
        <v>0</v>
      </c>
      <c r="AN1904" s="1" t="b">
        <v>0</v>
      </c>
      <c r="AO1904" s="1" t="b">
        <v>0</v>
      </c>
      <c r="AP1904" s="5" t="s">
        <v>28</v>
      </c>
      <c r="AQ1904" s="5" t="str">
        <f t="shared" si="843"/>
        <v>Light, Medium, Heavy</v>
      </c>
      <c r="AR1904" s="1" t="s">
        <v>10</v>
      </c>
      <c r="AS1904" s="1" t="str">
        <f t="shared" si="853"/>
        <v>None, Partial</v>
      </c>
      <c r="AT1904" s="1" t="str">
        <f t="shared" si="844"/>
        <v>Partial, Full</v>
      </c>
      <c r="AU1904" s="1" t="s">
        <v>29</v>
      </c>
      <c r="AV1904" s="1" t="str">
        <f t="shared" si="845"/>
        <v>Moist</v>
      </c>
      <c r="AW1904" s="1" t="s">
        <v>12</v>
      </c>
      <c r="AX1904" s="1" t="str">
        <f t="shared" si="846"/>
        <v>Acid, Neutral, Alkaline</v>
      </c>
      <c r="AY1904" s="1" t="b">
        <v>0</v>
      </c>
      <c r="AZ1904" s="1" t="b">
        <v>0</v>
      </c>
      <c r="BA1904" s="1" t="b">
        <v>0</v>
      </c>
      <c r="BC1904" t="str">
        <f t="shared" si="847"/>
        <v>FALSE</v>
      </c>
      <c r="BE1904" t="str">
        <f t="shared" si="848"/>
        <v>FALSE</v>
      </c>
      <c r="BF1904" s="1" t="b">
        <v>0</v>
      </c>
      <c r="BG1904" s="1" t="b">
        <v>0</v>
      </c>
      <c r="BH1904" s="1" t="b">
        <v>0</v>
      </c>
      <c r="BI1904" s="1" t="s">
        <v>77</v>
      </c>
      <c r="BJ1904" s="1" t="str">
        <f t="shared" si="849"/>
        <v>TRUE</v>
      </c>
      <c r="BL1904" t="str">
        <f t="shared" si="850"/>
        <v>FALSE</v>
      </c>
      <c r="BM1904" s="1" t="b">
        <v>0</v>
      </c>
      <c r="BN1904" s="1" t="b">
        <v>0</v>
      </c>
      <c r="BO1904" s="1">
        <f t="shared" si="854"/>
        <v>3</v>
      </c>
      <c r="BP1904" s="1" t="s">
        <v>31</v>
      </c>
      <c r="BQ1904" s="1" cm="1">
        <f t="array" ref="BQ1904">_xlfn.IFS(BP1904="None Known",0, LEN(BP1904)&gt;500, 5,LEN(BP1904)&gt;400, 4, LEN(BP1904)&gt;300, 3, LEN(BP1904)&gt;200, 2, LEN(BP1904)&gt;1, 1)</f>
        <v>0</v>
      </c>
      <c r="BR1904" s="1" t="s">
        <v>871</v>
      </c>
      <c r="BS1904" s="1">
        <v>1</v>
      </c>
      <c r="BT1904" s="1" t="s">
        <v>31</v>
      </c>
      <c r="BU1904" s="1">
        <v>0</v>
      </c>
      <c r="BV1904" s="1" t="s">
        <v>872</v>
      </c>
      <c r="BW1904" s="1" t="s">
        <v>91</v>
      </c>
      <c r="BX1904" s="1"/>
      <c r="BY1904" t="str">
        <f>_xlfn.XLOOKUP($B1904,Img_lookup!A:A,Img_lookup!B:B, "Not available")</f>
        <v>c930d98e-be2c-4979-a3bf-2978cc8f350a</v>
      </c>
      <c r="BZ1904" t="str">
        <f>_xlfn.XLOOKUP($B1904,Img_lookup!A:A,Img_lookup!C:C, "Not available")</f>
        <v>Solanum sisymbriifolium</v>
      </c>
      <c r="CA1904" t="str">
        <f>_xlfn.XLOOKUP($B1904,Img_lookup!A:A,Img_lookup!D:D, "Not available")</f>
        <v>Jo√£o de Deus Medeiros</v>
      </c>
      <c r="CB1904" t="str">
        <f>_xlfn.XLOOKUP($B1904,Img_lookup!A:A,Img_lookup!E:E, "https://imgur.com/aT5wafe")</f>
        <v>https://api.openverse.engineering/v1/images/c930d98e-be2c-4979-a3bf-2978cc8f350a/thumb/</v>
      </c>
    </row>
    <row r="1905" spans="1:80" ht="13" x14ac:dyDescent="0.15">
      <c r="A1905" s="1" t="s">
        <v>81</v>
      </c>
      <c r="B1905" s="1" t="s">
        <v>82</v>
      </c>
      <c r="C1905" s="1" t="s">
        <v>83</v>
      </c>
      <c r="E1905" s="1" t="s">
        <v>84</v>
      </c>
      <c r="F1905" s="1" t="s">
        <v>85</v>
      </c>
      <c r="G1905" s="1" t="s">
        <v>85</v>
      </c>
      <c r="H1905" s="11" t="str">
        <f t="shared" si="857"/>
        <v>Annual</v>
      </c>
      <c r="J1905" s="1">
        <v>0.75</v>
      </c>
      <c r="L1905" t="str" cm="1">
        <f t="array" ref="L1905">_xlfn.IFS(J1905+K1905="", "Unknown", J1905+K1905&gt;3, "Large", J1905+K1905&gt;0.5, "Medium", J1905+K1905&gt;0, "Small")</f>
        <v>Medium</v>
      </c>
      <c r="N1905" cm="1">
        <f t="array" ref="N1905">IF($M1905="",INDEX($M$2:$M$2176,MATCH(1,INDEX(($A$2:$A$2176=$A1905)*($M$2:$M$2176&lt;&gt;""),0),0)),$M1905)</f>
        <v>9</v>
      </c>
      <c r="O1905" s="2" t="str">
        <f t="shared" si="851"/>
        <v>Grown indoors</v>
      </c>
      <c r="P1905" s="1" t="s">
        <v>86</v>
      </c>
      <c r="R1905" t="str">
        <f t="shared" si="855"/>
        <v>Medium</v>
      </c>
      <c r="W1905"/>
      <c r="AF1905" s="1" t="s">
        <v>24528</v>
      </c>
      <c r="AG1905" s="1" t="str">
        <f t="shared" si="841"/>
        <v xml:space="preserve">Seed </v>
      </c>
      <c r="AH1905" s="2" t="str">
        <f t="shared" si="842"/>
        <v>Sow spring in a greenhouse. When they are large enough to handle, prick the seedlings out into individual pots and plant them out after the last expected frosts.</v>
      </c>
      <c r="AI1905" s="1" t="s">
        <v>87</v>
      </c>
      <c r="AJ1905" s="1" t="s">
        <v>53</v>
      </c>
      <c r="AK1905" s="1" t="s">
        <v>17104</v>
      </c>
      <c r="AL1905" s="1" t="str">
        <f t="shared" si="852"/>
        <v>Unscented</v>
      </c>
      <c r="AM1905" s="1" t="b">
        <v>0</v>
      </c>
      <c r="AN1905" s="1" t="b">
        <v>0</v>
      </c>
      <c r="AO1905" s="1" t="b">
        <v>0</v>
      </c>
      <c r="AP1905" s="5" t="s">
        <v>28</v>
      </c>
      <c r="AQ1905" s="5" t="str">
        <f t="shared" si="843"/>
        <v>Light, Medium, Heavy</v>
      </c>
      <c r="AR1905" s="1" t="s">
        <v>30</v>
      </c>
      <c r="AS1905" s="1" t="str">
        <f t="shared" si="853"/>
        <v>None</v>
      </c>
      <c r="AT1905" s="1" t="str">
        <f t="shared" si="844"/>
        <v>Full</v>
      </c>
      <c r="AU1905" s="1" t="s">
        <v>11</v>
      </c>
      <c r="AV1905" s="1" t="str">
        <f t="shared" si="845"/>
        <v>Dry, Moist</v>
      </c>
      <c r="AW1905" s="1" t="s">
        <v>12</v>
      </c>
      <c r="AX1905" s="1" t="str">
        <f t="shared" si="846"/>
        <v>Acid, Neutral, Alkaline</v>
      </c>
      <c r="AY1905" s="1" t="b">
        <v>0</v>
      </c>
      <c r="AZ1905" s="1" t="b">
        <v>0</v>
      </c>
      <c r="BA1905" s="1" t="b">
        <v>0</v>
      </c>
      <c r="BC1905" t="str">
        <f t="shared" si="847"/>
        <v>FALSE</v>
      </c>
      <c r="BE1905" t="str">
        <f t="shared" si="848"/>
        <v>FALSE</v>
      </c>
      <c r="BF1905" s="1" t="b">
        <v>0</v>
      </c>
      <c r="BG1905" s="1" t="b">
        <v>0</v>
      </c>
      <c r="BH1905" s="1" t="b">
        <v>0</v>
      </c>
      <c r="BJ1905" s="1" t="str">
        <f t="shared" si="849"/>
        <v>FALSE</v>
      </c>
      <c r="BL1905" t="str">
        <f t="shared" si="850"/>
        <v>FALSE</v>
      </c>
      <c r="BM1905" s="1" t="b">
        <v>0</v>
      </c>
      <c r="BN1905" s="1" t="b">
        <v>0</v>
      </c>
      <c r="BO1905" s="1">
        <f t="shared" si="854"/>
        <v>7</v>
      </c>
      <c r="BP1905" s="1" t="s">
        <v>31</v>
      </c>
      <c r="BQ1905" s="1" cm="1">
        <f t="array" ref="BQ1905">_xlfn.IFS(BP1905="None Known",0, LEN(BP1905)&gt;500, 5,LEN(BP1905)&gt;400, 4, LEN(BP1905)&gt;300, 3, LEN(BP1905)&gt;200, 2, LEN(BP1905)&gt;1, 1)</f>
        <v>0</v>
      </c>
      <c r="BR1905" s="1" t="s">
        <v>88</v>
      </c>
      <c r="BS1905" s="1">
        <v>2</v>
      </c>
      <c r="BT1905" s="1" t="s">
        <v>89</v>
      </c>
      <c r="BU1905" s="1">
        <v>1</v>
      </c>
      <c r="BV1905" s="1" t="s">
        <v>90</v>
      </c>
      <c r="BW1905" s="1" t="s">
        <v>91</v>
      </c>
      <c r="BX1905" s="1"/>
      <c r="BY1905" t="str">
        <f>_xlfn.XLOOKUP($B1905,Img_lookup!A:A,Img_lookup!B:B, "Not available")</f>
        <v>68d167c9-cf76-4f1b-9264-4c3353b4e45b</v>
      </c>
      <c r="BZ1905" t="str">
        <f>_xlfn.XLOOKUP($B1905,Img_lookup!A:A,Img_lookup!C:C, "Not available")</f>
        <v>Solanum triflorum Nutt.</v>
      </c>
      <c r="CA1905" t="str">
        <f>_xlfn.XLOOKUP($B1905,Img_lookup!A:A,Img_lookup!D:D, "Not available")</f>
        <v>Elmer O. Wooton</v>
      </c>
      <c r="CB1905" t="str">
        <f>_xlfn.XLOOKUP($B1905,Img_lookup!A:A,Img_lookup!E:E, "https://imgur.com/aT5wafe")</f>
        <v>https://api.openverse.engineering/v1/images/68d167c9-cf76-4f1b-9264-4c3353b4e45b/thumb/</v>
      </c>
    </row>
    <row r="1906" spans="1:80" ht="409.6" x14ac:dyDescent="0.15">
      <c r="A1906" s="1" t="s">
        <v>81</v>
      </c>
      <c r="B1906" s="1" t="s">
        <v>8187</v>
      </c>
      <c r="C1906" s="1" t="s">
        <v>8188</v>
      </c>
      <c r="D1906" s="1" t="s">
        <v>8189</v>
      </c>
      <c r="E1906" s="1" t="s">
        <v>8190</v>
      </c>
      <c r="F1906" s="1" t="s">
        <v>6</v>
      </c>
      <c r="G1906" s="1" t="s">
        <v>6</v>
      </c>
      <c r="H1906" s="11" t="str">
        <f t="shared" si="857"/>
        <v>Perennial</v>
      </c>
      <c r="J1906" s="1">
        <v>1</v>
      </c>
      <c r="L1906" t="str" cm="1">
        <f t="array" ref="L1906">_xlfn.IFS(J1906+K1906="", "Unknown", J1906+K1906&gt;3, "Large", J1906+K1906&gt;0.5, "Medium", J1906+K1906&gt;0, "Small")</f>
        <v>Medium</v>
      </c>
      <c r="M1906" s="1">
        <v>8</v>
      </c>
      <c r="N1906" cm="1">
        <f t="array" ref="N1906">IF($M1906="",INDEX($M$2:$M$2176,MATCH(1,INDEX(($A$2:$A$2176=$A1906)*($M$2:$M$2176&lt;&gt;""),0),0)),$M1906)</f>
        <v>8</v>
      </c>
      <c r="O1906" s="2" t="str">
        <f t="shared" si="851"/>
        <v>Grown indoors</v>
      </c>
      <c r="P1906" s="1" t="s">
        <v>306</v>
      </c>
      <c r="R1906" t="str">
        <f t="shared" si="855"/>
        <v>Medium</v>
      </c>
      <c r="T1906" s="1"/>
      <c r="U1906" s="1"/>
      <c r="V1906" s="1" t="s">
        <v>108</v>
      </c>
      <c r="W1906" s="6" t="str">
        <f>IF(ISNUMBER(SEARCH("-",V1906)),TRIM(LEFT(V1906,FIND("-",V1906)-1)),V1906)</f>
        <v>7</v>
      </c>
      <c r="X1906" t="str">
        <f>IF(W1906="1", "January", IF(W1906="2", "February", IF(W1906="3", "March", IF(W1906="4", "April", IF(W1906="5", "May", IF(W1906="6", "June", IF(W1906="7", "July", IF(W1906="8", "August", IF(W1906="9", "September", IF(W1906="10", "October", IF(W1906="11", "November", IF(W1906="12", "December", "Other"))))))))))))</f>
        <v>July</v>
      </c>
      <c r="Y1906" s="2" t="str">
        <f>IF(ISNUMBER(SEARCH("-",V1906)),TRIM(RIGHT(V1906,LEN(V1906)-SEARCH("-",V1906))),V1906)</f>
        <v>9</v>
      </c>
      <c r="Z1906" s="2" t="str">
        <f>IF(Y1906="1", "January", IF(Y1906="2", "February", IF(Y1906="3", "March", IF(Y1906="4", "April", IF(Y1906="5", "May", IF(Y1906="6", "June", IF(Y1906="7", "July", IF(Y1906="8", "August", IF(Y1906="9", "September", IF(Y1906="10", "October", IF(Y1906="11", "November", IF(Y1906="12", "December", "Other"))))))))))))</f>
        <v>September</v>
      </c>
      <c r="AA1906" s="1" t="s">
        <v>135</v>
      </c>
      <c r="AB1906" s="1" t="str">
        <f>IF(ISNUMBER(SEARCH("-",AA1906)),TRIM(LEFT(AA1906,FIND("-",AA1906)-1)),AA1906)</f>
        <v>8</v>
      </c>
      <c r="AC1906" s="1" t="str">
        <f>IF(AB1906="1", "January", IF(AB1906="2", "February", IF(AB1906="3", "March", IF(AB1906="4", "April", IF(AB1906="5", "May", IF(AB1906="6", "June", IF(AB1906="7", "July", IF(AB1906="8", "August", IF(AB1906="9", "September", IF(AB1906="10", "October", IF(AB1906="11", "November", IF(AB1906="12", "December", "Other"))))))))))))</f>
        <v>August</v>
      </c>
      <c r="AD1906" s="1" t="str">
        <f>IF(ISNUMBER(SEARCH("-",AA1906)),TRIM(RIGHT(AA1906,LEN(AA1906)-SEARCH("-",AA1906))),AA1906)</f>
        <v>10</v>
      </c>
      <c r="AE1906" s="1" t="str">
        <f>IF(AD1906="1", "January", IF(AD1906="2", "February", IF(AD1906="3", "March", IF(AD1906="4", "April", IF(AD1906="5", "May", IF(AD1906="6", "June", IF(AD1906="7", "July", IF(AD1906="8", "August", IF(AD1906="9", "September", IF(AD1906="10", "October", IF(AD1906="11", "November", IF(AD1906="12", "December", "Other"))))))))))))</f>
        <v>October</v>
      </c>
      <c r="AF1906" s="16" t="s">
        <v>24750</v>
      </c>
      <c r="AG1906" s="1" t="str">
        <f t="shared" si="841"/>
        <v xml:space="preserve">Seed </v>
      </c>
      <c r="AH1906" s="2" t="str">
        <f t="shared" si="842"/>
        <v>Sow early spring in a greenhouse. When they are large enough to handle, prick the seedlings out into individual pots and plant them out into their permanent positions after the last expected frosts. If grown on fast it is possible to get a reasonable crop in the first year though the normal way of growing potatoes is from tubers. Seed from named varieties will not breed true to type but will usually give a good crop.
Division of tubers. Harvest in the autumn, store in a cool frost free place overwinter. Chit the potatoes to encourage the growth of sprouts in the new year and plant out in spring.</v>
      </c>
      <c r="AI1906" s="1" t="s">
        <v>8191</v>
      </c>
      <c r="AJ1906" s="1" t="s">
        <v>53</v>
      </c>
      <c r="AK1906" s="1" t="s">
        <v>17104</v>
      </c>
      <c r="AL1906" s="1" t="str">
        <f t="shared" si="852"/>
        <v>Unscented</v>
      </c>
      <c r="AM1906" s="1" t="b">
        <v>0</v>
      </c>
      <c r="AN1906" s="1" t="b">
        <v>0</v>
      </c>
      <c r="AO1906" s="1" t="b">
        <v>0</v>
      </c>
      <c r="AP1906" s="5" t="s">
        <v>28</v>
      </c>
      <c r="AQ1906" s="5" t="str">
        <f t="shared" si="843"/>
        <v>Light, Medium, Heavy</v>
      </c>
      <c r="AR1906" s="1" t="s">
        <v>30</v>
      </c>
      <c r="AS1906" s="1" t="str">
        <f t="shared" si="853"/>
        <v>None</v>
      </c>
      <c r="AT1906" s="1" t="str">
        <f t="shared" si="844"/>
        <v>Full</v>
      </c>
      <c r="AU1906" s="1" t="s">
        <v>29</v>
      </c>
      <c r="AV1906" s="1" t="str">
        <f t="shared" si="845"/>
        <v>Moist</v>
      </c>
      <c r="AW1906" s="1" t="s">
        <v>123</v>
      </c>
      <c r="AX1906" s="1" t="str">
        <f t="shared" si="846"/>
        <v>Acid, Neutral</v>
      </c>
      <c r="AY1906" s="1" t="b">
        <v>0</v>
      </c>
      <c r="AZ1906" s="1" t="b">
        <v>0</v>
      </c>
      <c r="BA1906" s="1" t="b">
        <v>0</v>
      </c>
      <c r="BC1906" t="str">
        <f t="shared" si="847"/>
        <v>FALSE</v>
      </c>
      <c r="BE1906" t="str">
        <f t="shared" si="848"/>
        <v>FALSE</v>
      </c>
      <c r="BF1906" s="1" t="b">
        <v>0</v>
      </c>
      <c r="BG1906" s="1" t="b">
        <v>0</v>
      </c>
      <c r="BH1906" s="1" t="b">
        <v>0</v>
      </c>
      <c r="BI1906" s="1" t="s">
        <v>77</v>
      </c>
      <c r="BJ1906" s="1" t="str">
        <f t="shared" si="849"/>
        <v>TRUE</v>
      </c>
      <c r="BL1906" t="str">
        <f t="shared" si="850"/>
        <v>FALSE</v>
      </c>
      <c r="BM1906" s="1" t="b">
        <v>0</v>
      </c>
      <c r="BN1906" s="1" t="b">
        <v>0</v>
      </c>
      <c r="BO1906" s="1">
        <f t="shared" si="854"/>
        <v>22</v>
      </c>
      <c r="BP1906" s="1" t="s">
        <v>8192</v>
      </c>
      <c r="BQ1906" s="1" cm="1">
        <f t="array" ref="BQ1906">_xlfn.IFS(BP1906="None Known",0, LEN(BP1906)&gt;500, 5,LEN(BP1906)&gt;400, 4, LEN(BP1906)&gt;300, 3, LEN(BP1906)&gt;200, 2, LEN(BP1906)&gt;1, 1)</f>
        <v>5</v>
      </c>
      <c r="BR1906" s="1" t="s">
        <v>8193</v>
      </c>
      <c r="BS1906" s="1">
        <v>5</v>
      </c>
      <c r="BT1906" s="1" t="s">
        <v>8194</v>
      </c>
      <c r="BU1906" s="1">
        <v>2</v>
      </c>
      <c r="BV1906" s="1" t="s">
        <v>8195</v>
      </c>
      <c r="BW1906" s="1" t="s">
        <v>8196</v>
      </c>
      <c r="BX1906" s="1"/>
      <c r="BY1906" t="str">
        <f>_xlfn.XLOOKUP($B1906,Img_lookup!A:A,Img_lookup!B:B, "Not available")</f>
        <v>491b3314-ac8a-47bc-8efe-39f1a6c8882f</v>
      </c>
      <c r="BZ1906" t="str">
        <f>_xlfn.XLOOKUP($B1906,Img_lookup!A:A,Img_lookup!C:C, "Not available")</f>
        <v>Potato, organic (Solanum tuberosum): Poss. Silver scurf</v>
      </c>
      <c r="CA1906" t="str">
        <f>_xlfn.XLOOKUP($B1906,Img_lookup!A:A,Img_lookup!D:D, "Not available")</f>
        <v>Plant pests and diseases</v>
      </c>
      <c r="CB1906" t="str">
        <f>_xlfn.XLOOKUP($B1906,Img_lookup!A:A,Img_lookup!E:E, "https://imgur.com/aT5wafe")</f>
        <v>https://api.openverse.engineering/v1/images/491b3314-ac8a-47bc-8efe-39f1a6c8882f/thumb/</v>
      </c>
    </row>
    <row r="1907" spans="1:80" ht="409.6" x14ac:dyDescent="0.15">
      <c r="A1907" s="1" t="s">
        <v>69</v>
      </c>
      <c r="B1907" s="1" t="s">
        <v>5652</v>
      </c>
      <c r="C1907" s="1" t="s">
        <v>5653</v>
      </c>
      <c r="D1907" s="1" t="s">
        <v>5654</v>
      </c>
      <c r="E1907" s="1" t="s">
        <v>5655</v>
      </c>
      <c r="F1907" s="1" t="s">
        <v>6</v>
      </c>
      <c r="G1907" s="1" t="s">
        <v>6</v>
      </c>
      <c r="H1907" s="11" t="str">
        <f t="shared" si="857"/>
        <v>Perennial</v>
      </c>
      <c r="J1907" s="1">
        <v>1.7999999520000001</v>
      </c>
      <c r="K1907" s="1">
        <v>1</v>
      </c>
      <c r="L1907" t="str" cm="1">
        <f t="array" ref="L1907">_xlfn.IFS(J1907+K1907="", "Unknown", J1907+K1907&gt;3, "Large", J1907+K1907&gt;0.5, "Medium", J1907+K1907&gt;0, "Small")</f>
        <v>Medium</v>
      </c>
      <c r="M1907" s="1">
        <v>3</v>
      </c>
      <c r="N1907" cm="1">
        <f t="array" ref="N1907">IF($M1907="",INDEX($M$2:$M$2176,MATCH(1,INDEX(($A$2:$A$2176=$A1907)*($M$2:$M$2176&lt;&gt;""),0),0)),$M1907)</f>
        <v>3</v>
      </c>
      <c r="O1907" s="2" t="str">
        <f t="shared" si="851"/>
        <v>Hardy to cold</v>
      </c>
      <c r="P1907" s="1" t="s">
        <v>5656</v>
      </c>
      <c r="R1907" t="str">
        <f t="shared" si="855"/>
        <v>Medium</v>
      </c>
      <c r="T1907" s="1"/>
      <c r="U1907" s="1"/>
      <c r="V1907" s="1" t="s">
        <v>135</v>
      </c>
      <c r="W1907" s="6" t="str">
        <f>IF(ISNUMBER(SEARCH("-",V1907)),TRIM(LEFT(V1907,FIND("-",V1907)-1)),V1907)</f>
        <v>8</v>
      </c>
      <c r="X1907" t="str">
        <f>IF(W1907="1", "January", IF(W1907="2", "February", IF(W1907="3", "March", IF(W1907="4", "April", IF(W1907="5", "May", IF(W1907="6", "June", IF(W1907="7", "July", IF(W1907="8", "August", IF(W1907="9", "September", IF(W1907="10", "October", IF(W1907="11", "November", IF(W1907="12", "December", "Other"))))))))))))</f>
        <v>August</v>
      </c>
      <c r="Y1907" s="2" t="str">
        <f>IF(ISNUMBER(SEARCH("-",V1907)),TRIM(RIGHT(V1907,LEN(V1907)-SEARCH("-",V1907))),V1907)</f>
        <v>10</v>
      </c>
      <c r="Z1907" s="2" t="str">
        <f>IF(Y1907="1", "January", IF(Y1907="2", "February", IF(Y1907="3", "March", IF(Y1907="4", "April", IF(Y1907="5", "May", IF(Y1907="6", "June", IF(Y1907="7", "July", IF(Y1907="8", "August", IF(Y1907="9", "September", IF(Y1907="10", "October", IF(Y1907="11", "November", IF(Y1907="12", "December", "Other"))))))))))))</f>
        <v>October</v>
      </c>
      <c r="AA1907" s="1" t="s">
        <v>109</v>
      </c>
      <c r="AB1907" s="1" t="str">
        <f>IF(ISNUMBER(SEARCH("-",AA1907)),TRIM(LEFT(AA1907,FIND("-",AA1907)-1)),AA1907)</f>
        <v>9</v>
      </c>
      <c r="AC1907" s="1" t="str">
        <f>IF(AB1907="1", "January", IF(AB1907="2", "February", IF(AB1907="3", "March", IF(AB1907="4", "April", IF(AB1907="5", "May", IF(AB1907="6", "June", IF(AB1907="7", "July", IF(AB1907="8", "August", IF(AB1907="9", "September", IF(AB1907="10", "October", IF(AB1907="11", "November", IF(AB1907="12", "December", "Other"))))))))))))</f>
        <v>September</v>
      </c>
      <c r="AD1907" s="1" t="str">
        <f>IF(ISNUMBER(SEARCH("-",AA1907)),TRIM(RIGHT(AA1907,LEN(AA1907)-SEARCH("-",AA1907))),AA1907)</f>
        <v>10</v>
      </c>
      <c r="AE1907" s="1" t="str">
        <f>IF(AD1907="1", "January", IF(AD1907="2", "February", IF(AD1907="3", "March", IF(AD1907="4", "April", IF(AD1907="5", "May", IF(AD1907="6", "June", IF(AD1907="7", "July", IF(AD1907="8", "August", IF(AD1907="9", "September", IF(AD1907="10", "October", IF(AD1907="11", "November", IF(AD1907="12", "December", "Other"))))))))))))</f>
        <v>October</v>
      </c>
      <c r="AF1907" s="16" t="s">
        <v>24751</v>
      </c>
      <c r="AG1907" s="1" t="str">
        <f t="shared" si="841"/>
        <v xml:space="preserve">Seed </v>
      </c>
      <c r="AH1907" s="2" t="str">
        <f t="shared" si="842"/>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07" s="1" t="s">
        <v>5657</v>
      </c>
      <c r="AJ1907" s="1" t="s">
        <v>53</v>
      </c>
      <c r="AK1907" s="1" t="s">
        <v>17104</v>
      </c>
      <c r="AL1907" s="1" t="str">
        <f t="shared" si="852"/>
        <v>Unscented</v>
      </c>
      <c r="AM1907" s="1" t="b">
        <v>0</v>
      </c>
      <c r="AN1907" s="1" t="b">
        <v>0</v>
      </c>
      <c r="AO1907" s="1" t="b">
        <v>0</v>
      </c>
      <c r="AP1907" s="5" t="s">
        <v>28</v>
      </c>
      <c r="AQ1907" s="5" t="str">
        <f t="shared" si="843"/>
        <v>Light, Medium, Heavy</v>
      </c>
      <c r="AR1907" s="1" t="s">
        <v>10</v>
      </c>
      <c r="AS1907" s="1" t="str">
        <f t="shared" si="853"/>
        <v>None, Partial</v>
      </c>
      <c r="AT1907" s="1" t="str">
        <f t="shared" si="844"/>
        <v>Partial, Full</v>
      </c>
      <c r="AU1907" s="1" t="s">
        <v>29</v>
      </c>
      <c r="AV1907" s="1" t="str">
        <f t="shared" si="845"/>
        <v>Moist</v>
      </c>
      <c r="AW1907" s="1" t="s">
        <v>12</v>
      </c>
      <c r="AX1907" s="1" t="str">
        <f t="shared" si="846"/>
        <v>Acid, Neutral, Alkaline</v>
      </c>
      <c r="AY1907" s="1" t="b">
        <v>0</v>
      </c>
      <c r="AZ1907" s="1" t="b">
        <v>0</v>
      </c>
      <c r="BA1907" s="1" t="b">
        <v>0</v>
      </c>
      <c r="BC1907" t="str">
        <f t="shared" si="847"/>
        <v>FALSE</v>
      </c>
      <c r="BE1907" t="str">
        <f t="shared" si="848"/>
        <v>FALSE</v>
      </c>
      <c r="BF1907" s="1" t="b">
        <v>0</v>
      </c>
      <c r="BG1907" s="1" t="b">
        <v>1</v>
      </c>
      <c r="BH1907" s="1" t="b">
        <v>0</v>
      </c>
      <c r="BJ1907" s="1" t="str">
        <f t="shared" si="849"/>
        <v>FALSE</v>
      </c>
      <c r="BK1907" s="1" t="s">
        <v>77</v>
      </c>
      <c r="BL1907" t="str">
        <f t="shared" si="850"/>
        <v>TRUE</v>
      </c>
      <c r="BM1907" s="1" t="b">
        <v>0</v>
      </c>
      <c r="BN1907" s="1" t="b">
        <v>1</v>
      </c>
      <c r="BO1907" s="1">
        <f t="shared" si="854"/>
        <v>9</v>
      </c>
      <c r="BP1907" s="1" t="s">
        <v>5658</v>
      </c>
      <c r="BQ1907" s="1" cm="1">
        <f t="array" ref="BQ1907">_xlfn.IFS(BP1907="None Known",0, LEN(BP1907)&gt;500, 5,LEN(BP1907)&gt;400, 4, LEN(BP1907)&gt;300, 3, LEN(BP1907)&gt;200, 2, LEN(BP1907)&gt;1, 1)</f>
        <v>1</v>
      </c>
      <c r="BR1907" s="1" t="s">
        <v>5659</v>
      </c>
      <c r="BS1907" s="1">
        <v>2</v>
      </c>
      <c r="BT1907" s="1" t="s">
        <v>5660</v>
      </c>
      <c r="BU1907" s="1">
        <v>2</v>
      </c>
      <c r="BW1907" s="1" t="s">
        <v>31</v>
      </c>
      <c r="BX1907" s="1"/>
      <c r="BY1907" t="str">
        <f>_xlfn.XLOOKUP($B1907,Img_lookup!A:A,Img_lookup!B:B, "Not available")</f>
        <v>b3a84e85-fe30-4748-912f-ced47e41fb32</v>
      </c>
      <c r="BZ1907" t="str">
        <f>_xlfn.XLOOKUP($B1907,Img_lookup!A:A,Img_lookup!C:C, "Not available")</f>
        <v>Canada Goldenrod - Solidago canadensis</v>
      </c>
      <c r="CA1907" t="str">
        <f>_xlfn.XLOOKUP($B1907,Img_lookup!A:A,Img_lookup!D:D, "Not available")</f>
        <v>GlacierNPS</v>
      </c>
      <c r="CB1907" t="str">
        <f>_xlfn.XLOOKUP($B1907,Img_lookup!A:A,Img_lookup!E:E, "https://imgur.com/aT5wafe")</f>
        <v>https://api.openverse.engineering/v1/images/b3a84e85-fe30-4748-912f-ced47e41fb32/thumb/</v>
      </c>
    </row>
    <row r="1908" spans="1:80" ht="409.6" x14ac:dyDescent="0.15">
      <c r="A1908" s="1" t="s">
        <v>69</v>
      </c>
      <c r="B1908" s="1" t="s">
        <v>1877</v>
      </c>
      <c r="D1908" s="1" t="s">
        <v>1878</v>
      </c>
      <c r="E1908" s="1" t="s">
        <v>1168</v>
      </c>
      <c r="F1908" s="1" t="s">
        <v>6</v>
      </c>
      <c r="G1908" s="1" t="s">
        <v>6</v>
      </c>
      <c r="H1908" s="11" t="str">
        <f t="shared" si="857"/>
        <v>Perennial</v>
      </c>
      <c r="L1908" t="e" cm="1">
        <f t="array" ref="L1908">_xlfn.IFS(J1908+K1908="", "Unknown", J1908+K1908&gt;3, "Large", J1908+K1908&gt;0.5, "Medium", J1908+K1908&gt;0, "Small")</f>
        <v>#N/A</v>
      </c>
      <c r="N1908" cm="1">
        <f t="array" ref="N1908">IF($M1908="",INDEX($M$2:$M$2176,MATCH(1,INDEX(($A$2:$A$2176=$A1908)*($M$2:$M$2176&lt;&gt;""),0),0)),$M1908)</f>
        <v>7</v>
      </c>
      <c r="O1908" s="2" t="str">
        <f t="shared" si="851"/>
        <v>Seasonal outdoors</v>
      </c>
      <c r="P1908" s="1" t="s">
        <v>1879</v>
      </c>
      <c r="R1908" t="str">
        <f t="shared" si="855"/>
        <v>Medium</v>
      </c>
      <c r="W1908"/>
      <c r="AF1908" s="16" t="s">
        <v>24751</v>
      </c>
      <c r="AG1908" s="1" t="str">
        <f t="shared" si="841"/>
        <v xml:space="preserve">Seed </v>
      </c>
      <c r="AH1908" s="2" t="str">
        <f t="shared" si="842"/>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08" s="1" t="s">
        <v>1880</v>
      </c>
      <c r="AJ1908" s="1" t="s">
        <v>53</v>
      </c>
      <c r="AK1908" s="1" t="s">
        <v>17104</v>
      </c>
      <c r="AL1908" s="1" t="str">
        <f t="shared" si="852"/>
        <v>Unscented</v>
      </c>
      <c r="AM1908" s="1" t="b">
        <v>0</v>
      </c>
      <c r="AN1908" s="1" t="b">
        <v>0</v>
      </c>
      <c r="AO1908" s="1" t="b">
        <v>0</v>
      </c>
      <c r="AP1908" s="5" t="s">
        <v>28</v>
      </c>
      <c r="AQ1908" s="5" t="str">
        <f t="shared" si="843"/>
        <v>Light, Medium, Heavy</v>
      </c>
      <c r="AR1908" s="1" t="s">
        <v>10</v>
      </c>
      <c r="AS1908" s="1" t="str">
        <f t="shared" si="853"/>
        <v>None, Partial</v>
      </c>
      <c r="AT1908" s="1" t="str">
        <f t="shared" si="844"/>
        <v>Partial, Full</v>
      </c>
      <c r="AU1908" s="1" t="s">
        <v>29</v>
      </c>
      <c r="AV1908" s="1" t="str">
        <f t="shared" si="845"/>
        <v>Moist</v>
      </c>
      <c r="AW1908" s="1" t="s">
        <v>12</v>
      </c>
      <c r="AX1908" s="1" t="str">
        <f t="shared" si="846"/>
        <v>Acid, Neutral, Alkaline</v>
      </c>
      <c r="AY1908" s="1" t="b">
        <v>0</v>
      </c>
      <c r="AZ1908" s="1" t="b">
        <v>0</v>
      </c>
      <c r="BA1908" s="1" t="b">
        <v>0</v>
      </c>
      <c r="BC1908" t="str">
        <f t="shared" si="847"/>
        <v>FALSE</v>
      </c>
      <c r="BE1908" t="str">
        <f t="shared" si="848"/>
        <v>FALSE</v>
      </c>
      <c r="BF1908" s="1" t="b">
        <v>0</v>
      </c>
      <c r="BG1908" s="1" t="b">
        <v>1</v>
      </c>
      <c r="BH1908" s="1" t="b">
        <v>0</v>
      </c>
      <c r="BJ1908" s="1" t="str">
        <f t="shared" si="849"/>
        <v>FALSE</v>
      </c>
      <c r="BL1908" t="str">
        <f t="shared" si="850"/>
        <v>FALSE</v>
      </c>
      <c r="BM1908" s="1" t="b">
        <v>0</v>
      </c>
      <c r="BN1908" s="1" t="b">
        <v>1</v>
      </c>
      <c r="BO1908" s="1">
        <f t="shared" si="854"/>
        <v>5</v>
      </c>
      <c r="BP1908" s="1" t="s">
        <v>1881</v>
      </c>
      <c r="BQ1908" s="1" cm="1">
        <f t="array" ref="BQ1908">_xlfn.IFS(BP1908="None Known",0, LEN(BP1908)&gt;500, 5,LEN(BP1908)&gt;400, 4, LEN(BP1908)&gt;300, 3, LEN(BP1908)&gt;200, 2, LEN(BP1908)&gt;1, 1)</f>
        <v>1</v>
      </c>
      <c r="BR1908" s="1" t="s">
        <v>1882</v>
      </c>
      <c r="BS1908" s="1">
        <v>1</v>
      </c>
      <c r="BT1908" s="1" t="s">
        <v>1883</v>
      </c>
      <c r="BU1908" s="1">
        <v>1</v>
      </c>
      <c r="BW1908" s="1" t="s">
        <v>31</v>
      </c>
      <c r="BX1908" s="1"/>
      <c r="BY1908" t="str">
        <f>_xlfn.XLOOKUP($B1908,Img_lookup!A:A,Img_lookup!B:B, "Not available")</f>
        <v>Not available</v>
      </c>
      <c r="BZ1908" t="str">
        <f>_xlfn.XLOOKUP($B1908,Img_lookup!A:A,Img_lookup!C:C, "Not available")</f>
        <v>Not available</v>
      </c>
      <c r="CA1908" t="str">
        <f>_xlfn.XLOOKUP($B1908,Img_lookup!A:A,Img_lookup!D:D, "Not available")</f>
        <v>Not available</v>
      </c>
      <c r="CB1908" t="str">
        <f>_xlfn.XLOOKUP($B1908,Img_lookup!A:A,Img_lookup!E:E, "https://imgur.com/aT5wafe")</f>
        <v>https://imgur.com/aT5wafe</v>
      </c>
    </row>
    <row r="1909" spans="1:80" ht="409.6" x14ac:dyDescent="0.15">
      <c r="A1909" s="1" t="s">
        <v>69</v>
      </c>
      <c r="B1909" s="1" t="s">
        <v>8010</v>
      </c>
      <c r="C1909" s="1" t="s">
        <v>8011</v>
      </c>
      <c r="E1909" s="1" t="s">
        <v>8012</v>
      </c>
      <c r="F1909" s="1" t="s">
        <v>6</v>
      </c>
      <c r="G1909" s="1" t="s">
        <v>6</v>
      </c>
      <c r="H1909" s="11" t="str">
        <f t="shared" si="857"/>
        <v>Perennial</v>
      </c>
      <c r="J1909" s="1">
        <v>1.2000000479999999</v>
      </c>
      <c r="L1909" t="str" cm="1">
        <f t="array" ref="L1909">_xlfn.IFS(J1909+K1909="", "Unknown", J1909+K1909&gt;3, "Large", J1909+K1909&gt;0.5, "Medium", J1909+K1909&gt;0, "Small")</f>
        <v>Medium</v>
      </c>
      <c r="M1909" s="1">
        <v>3</v>
      </c>
      <c r="N1909" cm="1">
        <f t="array" ref="N1909">IF($M1909="",INDEX($M$2:$M$2176,MATCH(1,INDEX(($A$2:$A$2176=$A1909)*($M$2:$M$2176&lt;&gt;""),0),0)),$M1909)</f>
        <v>3</v>
      </c>
      <c r="O1909" s="2" t="str">
        <f t="shared" si="851"/>
        <v>Hardy to cold</v>
      </c>
      <c r="P1909" s="1" t="s">
        <v>8013</v>
      </c>
      <c r="R1909" t="str">
        <f t="shared" si="855"/>
        <v>Medium</v>
      </c>
      <c r="T1909" s="1"/>
      <c r="U1909" s="1"/>
      <c r="V1909" s="1" t="s">
        <v>51</v>
      </c>
      <c r="W1909" s="6" t="str">
        <f>IF(ISNUMBER(SEARCH("-",V1909)),TRIM(LEFT(V1909,FIND("-",V1909)-1)),V1909)</f>
        <v>7</v>
      </c>
      <c r="X1909" t="str">
        <f>IF(W1909="1", "January", IF(W1909="2", "February", IF(W1909="3", "March", IF(W1909="4", "April", IF(W1909="5", "May", IF(W1909="6", "June", IF(W1909="7", "July", IF(W1909="8", "August", IF(W1909="9", "September", IF(W1909="10", "October", IF(W1909="11", "November", IF(W1909="12", "December", "Other"))))))))))))</f>
        <v>July</v>
      </c>
      <c r="Y1909" s="2" t="str">
        <f>IF(ISNUMBER(SEARCH("-",V1909)),TRIM(RIGHT(V1909,LEN(V1909)-SEARCH("-",V1909))),V1909)</f>
        <v>8</v>
      </c>
      <c r="Z1909" s="2" t="str">
        <f>IF(Y1909="1", "January", IF(Y1909="2", "February", IF(Y1909="3", "March", IF(Y1909="4", "April", IF(Y1909="5", "May", IF(Y1909="6", "June", IF(Y1909="7", "July", IF(Y1909="8", "August", IF(Y1909="9", "September", IF(Y1909="10", "October", IF(Y1909="11", "November", IF(Y1909="12", "December", "Other"))))))))))))</f>
        <v>August</v>
      </c>
      <c r="AF1909" s="16" t="s">
        <v>24751</v>
      </c>
      <c r="AG1909" s="1" t="str">
        <f t="shared" si="841"/>
        <v xml:space="preserve">Seed </v>
      </c>
      <c r="AH1909" s="2" t="str">
        <f t="shared" si="842"/>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09" s="1" t="s">
        <v>8014</v>
      </c>
      <c r="AJ1909" s="1" t="s">
        <v>53</v>
      </c>
      <c r="AK1909" s="1" t="s">
        <v>17104</v>
      </c>
      <c r="AL1909" s="1" t="str">
        <f t="shared" si="852"/>
        <v>Scented</v>
      </c>
      <c r="AM1909" s="1" t="b">
        <v>1</v>
      </c>
      <c r="AN1909" s="1" t="b">
        <v>0</v>
      </c>
      <c r="AO1909" s="1" t="b">
        <v>0</v>
      </c>
      <c r="AP1909" s="5" t="s">
        <v>28</v>
      </c>
      <c r="AQ1909" s="5" t="str">
        <f t="shared" si="843"/>
        <v>Light, Medium, Heavy</v>
      </c>
      <c r="AR1909" s="1" t="s">
        <v>10</v>
      </c>
      <c r="AS1909" s="1" t="str">
        <f t="shared" si="853"/>
        <v>None, Partial</v>
      </c>
      <c r="AT1909" s="1" t="str">
        <f t="shared" si="844"/>
        <v>Partial, Full</v>
      </c>
      <c r="AU1909" s="1" t="s">
        <v>11</v>
      </c>
      <c r="AV1909" s="1" t="str">
        <f t="shared" si="845"/>
        <v>Dry, Moist</v>
      </c>
      <c r="AW1909" s="1" t="s">
        <v>12</v>
      </c>
      <c r="AX1909" s="1" t="str">
        <f t="shared" si="846"/>
        <v>Acid, Neutral, Alkaline</v>
      </c>
      <c r="AY1909" s="1" t="b">
        <v>0</v>
      </c>
      <c r="AZ1909" s="1" t="b">
        <v>0</v>
      </c>
      <c r="BA1909" s="1" t="b">
        <v>0</v>
      </c>
      <c r="BC1909" t="str">
        <f t="shared" si="847"/>
        <v>FALSE</v>
      </c>
      <c r="BE1909" t="str">
        <f t="shared" si="848"/>
        <v>FALSE</v>
      </c>
      <c r="BF1909" s="1" t="b">
        <v>1</v>
      </c>
      <c r="BG1909" s="1" t="b">
        <v>1</v>
      </c>
      <c r="BH1909" s="1" t="b">
        <v>0</v>
      </c>
      <c r="BJ1909" s="1" t="str">
        <f t="shared" si="849"/>
        <v>FALSE</v>
      </c>
      <c r="BL1909" t="str">
        <f t="shared" si="850"/>
        <v>FALSE</v>
      </c>
      <c r="BM1909" s="1" t="b">
        <v>0</v>
      </c>
      <c r="BN1909" s="1" t="b">
        <v>1</v>
      </c>
      <c r="BO1909" s="1">
        <f t="shared" si="854"/>
        <v>10</v>
      </c>
      <c r="BP1909" s="1" t="s">
        <v>8015</v>
      </c>
      <c r="BQ1909" s="1" cm="1">
        <f t="array" ref="BQ1909">_xlfn.IFS(BP1909="None Known",0, LEN(BP1909)&gt;500, 5,LEN(BP1909)&gt;400, 4, LEN(BP1909)&gt;300, 3, LEN(BP1909)&gt;200, 2, LEN(BP1909)&gt;1, 1)</f>
        <v>2</v>
      </c>
      <c r="BR1909" s="1" t="s">
        <v>8016</v>
      </c>
      <c r="BS1909" s="1">
        <v>2</v>
      </c>
      <c r="BT1909" s="1" t="s">
        <v>8017</v>
      </c>
      <c r="BU1909" s="1">
        <v>2</v>
      </c>
      <c r="BV1909" s="1" t="s">
        <v>5622</v>
      </c>
      <c r="BW1909" s="1" t="s">
        <v>31</v>
      </c>
      <c r="BX1909" s="1"/>
      <c r="BY1909" t="str">
        <f>_xlfn.XLOOKUP($B1909,Img_lookup!A:A,Img_lookup!B:B, "Not available")</f>
        <v>ff2357dc-80b8-4a98-9e9d-7cd3f86f0f9d</v>
      </c>
      <c r="BZ1909" t="str">
        <f>_xlfn.XLOOKUP($B1909,Img_lookup!A:A,Img_lookup!C:C, "Not available")</f>
        <v>Solidago odora 2, Sweet Goldenrod, Howard County, Md, Helen Lowe Metzman_2019-03-22-14.10.58 ZS PMax UDR</v>
      </c>
      <c r="CA1909" t="str">
        <f>_xlfn.XLOOKUP($B1909,Img_lookup!A:A,Img_lookup!D:D, "Not available")</f>
        <v>Sam Droege</v>
      </c>
      <c r="CB1909" t="str">
        <f>_xlfn.XLOOKUP($B1909,Img_lookup!A:A,Img_lookup!E:E, "https://imgur.com/aT5wafe")</f>
        <v>https://api.openverse.engineering/v1/images/ff2357dc-80b8-4a98-9e9d-7cd3f86f0f9d/thumb/</v>
      </c>
    </row>
    <row r="1910" spans="1:80" ht="409.6" x14ac:dyDescent="0.15">
      <c r="A1910" s="1" t="s">
        <v>69</v>
      </c>
      <c r="B1910" s="1" t="s">
        <v>13997</v>
      </c>
      <c r="C1910" s="1" t="s">
        <v>13998</v>
      </c>
      <c r="E1910" s="1" t="s">
        <v>9585</v>
      </c>
      <c r="F1910" s="1" t="s">
        <v>6</v>
      </c>
      <c r="G1910" s="1" t="s">
        <v>6</v>
      </c>
      <c r="H1910" s="11" t="str">
        <f t="shared" si="857"/>
        <v>Perennial</v>
      </c>
      <c r="J1910" s="1">
        <v>0.60000002399999997</v>
      </c>
      <c r="K1910" s="1">
        <v>0.40000000600000002</v>
      </c>
      <c r="L1910" t="str" cm="1">
        <f t="array" ref="L1910">_xlfn.IFS(J1910+K1910="", "Unknown", J1910+K1910&gt;3, "Large", J1910+K1910&gt;0.5, "Medium", J1910+K1910&gt;0, "Small")</f>
        <v>Medium</v>
      </c>
      <c r="M1910" s="1">
        <v>5</v>
      </c>
      <c r="N1910" cm="1">
        <f t="array" ref="N1910">IF($M1910="",INDEX($M$2:$M$2176,MATCH(1,INDEX(($A$2:$A$2176=$A1910)*($M$2:$M$2176&lt;&gt;""),0),0)),$M1910)</f>
        <v>5</v>
      </c>
      <c r="O1910" s="2" t="str">
        <f t="shared" si="851"/>
        <v>Seasonal outdoors</v>
      </c>
      <c r="P1910" s="1" t="s">
        <v>13999</v>
      </c>
      <c r="R1910" t="str">
        <f t="shared" si="855"/>
        <v>Medium</v>
      </c>
      <c r="T1910" s="1"/>
      <c r="U1910" s="1"/>
      <c r="V1910" s="1" t="s">
        <v>177</v>
      </c>
      <c r="W1910" s="6" t="str">
        <f>IF(ISNUMBER(SEARCH("-",V1910)),TRIM(LEFT(V1910,FIND("-",V1910)-1)),V1910)</f>
        <v>7</v>
      </c>
      <c r="X1910" t="str">
        <f>IF(W1910="1", "January", IF(W1910="2", "February", IF(W1910="3", "March", IF(W1910="4", "April", IF(W1910="5", "May", IF(W1910="6", "June", IF(W1910="7", "July", IF(W1910="8", "August", IF(W1910="9", "September", IF(W1910="10", "October", IF(W1910="11", "November", IF(W1910="12", "December", "Other"))))))))))))</f>
        <v>July</v>
      </c>
      <c r="Y1910" s="2" t="str">
        <f>IF(ISNUMBER(SEARCH("-",V1910)),TRIM(RIGHT(V1910,LEN(V1910)-SEARCH("-",V1910))),V1910)</f>
        <v>10</v>
      </c>
      <c r="Z1910" s="2" t="str">
        <f>IF(Y1910="1", "January", IF(Y1910="2", "February", IF(Y1910="3", "March", IF(Y1910="4", "April", IF(Y1910="5", "May", IF(Y1910="6", "June", IF(Y1910="7", "July", IF(Y1910="8", "August", IF(Y1910="9", "September", IF(Y1910="10", "October", IF(Y1910="11", "November", IF(Y1910="12", "December", "Other"))))))))))))</f>
        <v>October</v>
      </c>
      <c r="AA1910" s="1" t="s">
        <v>135</v>
      </c>
      <c r="AB1910" s="1" t="str">
        <f>IF(ISNUMBER(SEARCH("-",AA1910)),TRIM(LEFT(AA1910,FIND("-",AA1910)-1)),AA1910)</f>
        <v>8</v>
      </c>
      <c r="AC1910" s="1" t="str">
        <f>IF(AB1910="1", "January", IF(AB1910="2", "February", IF(AB1910="3", "March", IF(AB1910="4", "April", IF(AB1910="5", "May", IF(AB1910="6", "June", IF(AB1910="7", "July", IF(AB1910="8", "August", IF(AB1910="9", "September", IF(AB1910="10", "October", IF(AB1910="11", "November", IF(AB1910="12", "December", "Other"))))))))))))</f>
        <v>August</v>
      </c>
      <c r="AD1910" s="1" t="str">
        <f>IF(ISNUMBER(SEARCH("-",AA1910)),TRIM(RIGHT(AA1910,LEN(AA1910)-SEARCH("-",AA1910))),AA1910)</f>
        <v>10</v>
      </c>
      <c r="AE1910" s="1" t="str">
        <f>IF(AD1910="1", "January", IF(AD1910="2", "February", IF(AD1910="3", "March", IF(AD1910="4", "April", IF(AD1910="5", "May", IF(AD1910="6", "June", IF(AD1910="7", "July", IF(AD1910="8", "August", IF(AD1910="9", "September", IF(AD1910="10", "October", IF(AD1910="11", "November", IF(AD1910="12", "December", "Other"))))))))))))</f>
        <v>October</v>
      </c>
      <c r="AF1910" s="16" t="s">
        <v>24751</v>
      </c>
      <c r="AG1910" s="1" t="str">
        <f t="shared" si="841"/>
        <v xml:space="preserve">Seed </v>
      </c>
      <c r="AH1910" s="2" t="str">
        <f t="shared" si="842"/>
        <v>Sow spring in a cold frame. Only just cover the seed and do not allow the compost to become dry. Prick out the seedlings into individual pots when they are large enough to handle, and grow them on for their first winter in pots. Plant them out into their permanent positions in spring or early summer.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10" s="1" t="s">
        <v>14000</v>
      </c>
      <c r="AJ1910" s="1" t="s">
        <v>23801</v>
      </c>
      <c r="AK1910" s="1" t="s">
        <v>17104</v>
      </c>
      <c r="AL1910" s="1" t="str">
        <f t="shared" si="852"/>
        <v>Scented</v>
      </c>
      <c r="AM1910" s="1" t="b">
        <v>1</v>
      </c>
      <c r="AN1910" s="1" t="b">
        <v>1</v>
      </c>
      <c r="AO1910" s="1" t="b">
        <v>0</v>
      </c>
      <c r="AP1910" s="5" t="s">
        <v>28</v>
      </c>
      <c r="AQ1910" s="5" t="str">
        <f t="shared" si="843"/>
        <v>Light, Medium, Heavy</v>
      </c>
      <c r="AR1910" s="1" t="s">
        <v>10</v>
      </c>
      <c r="AS1910" s="1" t="str">
        <f t="shared" si="853"/>
        <v>None, Partial</v>
      </c>
      <c r="AT1910" s="1" t="str">
        <f t="shared" si="844"/>
        <v>Partial, Full</v>
      </c>
      <c r="AU1910" s="1" t="s">
        <v>11</v>
      </c>
      <c r="AV1910" s="1" t="str">
        <f t="shared" si="845"/>
        <v>Dry, Moist</v>
      </c>
      <c r="AW1910" s="1" t="s">
        <v>12</v>
      </c>
      <c r="AX1910" s="1" t="str">
        <f t="shared" si="846"/>
        <v>Acid, Neutral, Alkaline</v>
      </c>
      <c r="AY1910" s="1" t="b">
        <v>0</v>
      </c>
      <c r="AZ1910" s="1" t="b">
        <v>0</v>
      </c>
      <c r="BA1910" s="1" t="b">
        <v>0</v>
      </c>
      <c r="BC1910" t="str">
        <f t="shared" si="847"/>
        <v>FALSE</v>
      </c>
      <c r="BE1910" t="str">
        <f t="shared" si="848"/>
        <v>FALSE</v>
      </c>
      <c r="BF1910" s="1" t="b">
        <v>0</v>
      </c>
      <c r="BG1910" s="1" t="b">
        <v>1</v>
      </c>
      <c r="BH1910" s="1" t="b">
        <v>0</v>
      </c>
      <c r="BJ1910" s="1" t="str">
        <f t="shared" si="849"/>
        <v>FALSE</v>
      </c>
      <c r="BK1910" s="1" t="s">
        <v>77</v>
      </c>
      <c r="BL1910" t="str">
        <f t="shared" si="850"/>
        <v>TRUE</v>
      </c>
      <c r="BM1910" s="1" t="b">
        <v>0</v>
      </c>
      <c r="BN1910" s="1" t="b">
        <v>1</v>
      </c>
      <c r="BO1910" s="1">
        <f t="shared" si="854"/>
        <v>7</v>
      </c>
      <c r="BP1910" s="1" t="s">
        <v>14001</v>
      </c>
      <c r="BQ1910" s="1" cm="1">
        <f t="array" ref="BQ1910">_xlfn.IFS(BP1910="None Known",0, LEN(BP1910)&gt;500, 5,LEN(BP1910)&gt;400, 4, LEN(BP1910)&gt;300, 3, LEN(BP1910)&gt;200, 2, LEN(BP1910)&gt;1, 1)</f>
        <v>1</v>
      </c>
      <c r="BR1910" s="1" t="s">
        <v>14002</v>
      </c>
      <c r="BS1910" s="1">
        <v>1</v>
      </c>
      <c r="BT1910" s="1" t="s">
        <v>14003</v>
      </c>
      <c r="BU1910" s="1">
        <v>3</v>
      </c>
      <c r="BV1910" s="1" t="s">
        <v>14004</v>
      </c>
      <c r="BW1910" s="1" t="s">
        <v>31</v>
      </c>
      <c r="BX1910" s="1"/>
      <c r="BY1910" t="str">
        <f>_xlfn.XLOOKUP($B1910,Img_lookup!A:A,Img_lookup!B:B, "Not available")</f>
        <v>e3c81740-6442-4046-823f-38b384f221bb</v>
      </c>
      <c r="BZ1910" t="str">
        <f>_xlfn.XLOOKUP($B1910,Img_lookup!A:A,Img_lookup!C:C, "Not available")</f>
        <v>Gromwell (Lithospermum officinale), Wall Germander (Teucrium chamaedrys), Golden Rod (Solidago virgaurea), and Ground Ivy (Glechoma hederacea).</v>
      </c>
      <c r="CA1910" t="str">
        <f>_xlfn.XLOOKUP($B1910,Img_lookup!A:A,Img_lookup!D:D, "Not available")</f>
        <v>Swallowtail Garden Seeds</v>
      </c>
      <c r="CB1910" t="str">
        <f>_xlfn.XLOOKUP($B1910,Img_lookup!A:A,Img_lookup!E:E, "https://imgur.com/aT5wafe")</f>
        <v>https://api.openverse.engineering/v1/images/e3c81740-6442-4046-823f-38b384f221bb/thumb/</v>
      </c>
    </row>
    <row r="1911" spans="1:80" ht="13" x14ac:dyDescent="0.15">
      <c r="A1911" s="1" t="s">
        <v>69</v>
      </c>
      <c r="B1911" s="1" t="s">
        <v>1445</v>
      </c>
      <c r="C1911" s="1" t="s">
        <v>1446</v>
      </c>
      <c r="E1911" s="1" t="s">
        <v>1447</v>
      </c>
      <c r="F1911" s="1" t="s">
        <v>6</v>
      </c>
      <c r="G1911" s="1" t="s">
        <v>6</v>
      </c>
      <c r="H1911" s="11" t="str">
        <f t="shared" si="857"/>
        <v>Perennial</v>
      </c>
      <c r="J1911" s="1">
        <v>1.2000000479999999</v>
      </c>
      <c r="L1911" t="str" cm="1">
        <f t="array" ref="L1911">_xlfn.IFS(J1911+K1911="", "Unknown", J1911+K1911&gt;3, "Large", J1911+K1911&gt;0.5, "Medium", J1911+K1911&gt;0, "Small")</f>
        <v>Medium</v>
      </c>
      <c r="N1911" cm="1">
        <f t="array" ref="N1911">IF($M1911="",INDEX($M$2:$M$2176,MATCH(1,INDEX(($A$2:$A$2176=$A1911)*($M$2:$M$2176&lt;&gt;""),0),0)),$M1911)</f>
        <v>7</v>
      </c>
      <c r="O1911" s="2" t="str">
        <f t="shared" si="851"/>
        <v>Seasonal outdoors</v>
      </c>
      <c r="P1911" s="1" t="s">
        <v>1448</v>
      </c>
      <c r="R1911" t="str">
        <f t="shared" si="855"/>
        <v>Medium</v>
      </c>
      <c r="T1911" s="1"/>
      <c r="U1911" s="1"/>
      <c r="V1911" s="1" t="s">
        <v>177</v>
      </c>
      <c r="W1911" s="6" t="str">
        <f>IF(ISNUMBER(SEARCH("-",V1911)),TRIM(LEFT(V1911,FIND("-",V1911)-1)),V1911)</f>
        <v>7</v>
      </c>
      <c r="X1911" t="str">
        <f>IF(W1911="1", "January", IF(W1911="2", "February", IF(W1911="3", "March", IF(W1911="4", "April", IF(W1911="5", "May", IF(W1911="6", "June", IF(W1911="7", "July", IF(W1911="8", "August", IF(W1911="9", "September", IF(W1911="10", "October", IF(W1911="11", "November", IF(W1911="12", "December", "Other"))))))))))))</f>
        <v>July</v>
      </c>
      <c r="Y1911" s="2" t="str">
        <f>IF(ISNUMBER(SEARCH("-",V1911)),TRIM(RIGHT(V1911,LEN(V1911)-SEARCH("-",V1911))),V1911)</f>
        <v>10</v>
      </c>
      <c r="Z1911" s="2" t="str">
        <f>IF(Y1911="1", "January", IF(Y1911="2", "February", IF(Y1911="3", "March", IF(Y1911="4", "April", IF(Y1911="5", "May", IF(Y1911="6", "June", IF(Y1911="7", "July", IF(Y1911="8", "August", IF(Y1911="9", "September", IF(Y1911="10", "October", IF(Y1911="11", "November", IF(Y1911="12", "December", "Other"))))))))))))</f>
        <v>October</v>
      </c>
      <c r="AA1911" s="1" t="s">
        <v>135</v>
      </c>
      <c r="AB1911" s="1" t="str">
        <f>IF(ISNUMBER(SEARCH("-",AA1911)),TRIM(LEFT(AA1911,FIND("-",AA1911)-1)),AA1911)</f>
        <v>8</v>
      </c>
      <c r="AC1911" s="1" t="str">
        <f>IF(AB1911="1", "January", IF(AB1911="2", "February", IF(AB1911="3", "March", IF(AB1911="4", "April", IF(AB1911="5", "May", IF(AB1911="6", "June", IF(AB1911="7", "July", IF(AB1911="8", "August", IF(AB1911="9", "September", IF(AB1911="10", "October", IF(AB1911="11", "November", IF(AB1911="12", "December", "Other"))))))))))))</f>
        <v>August</v>
      </c>
      <c r="AD1911" s="1" t="str">
        <f>IF(ISNUMBER(SEARCH("-",AA1911)),TRIM(RIGHT(AA1911,LEN(AA1911)-SEARCH("-",AA1911))),AA1911)</f>
        <v>10</v>
      </c>
      <c r="AE1911" s="1" t="str">
        <f>IF(AD1911="1", "January", IF(AD1911="2", "February", IF(AD1911="3", "March", IF(AD1911="4", "April", IF(AD1911="5", "May", IF(AD1911="6", "June", IF(AD1911="7", "July", IF(AD1911="8", "August", IF(AD1911="9", "September", IF(AD1911="10", "October", IF(AD1911="11", "November", IF(AD1911="12", "December", "Other"))))))))))))</f>
        <v>October</v>
      </c>
      <c r="AF1911" s="1" t="s">
        <v>24752</v>
      </c>
      <c r="AG1911" s="1" t="str">
        <f t="shared" si="841"/>
        <v xml:space="preserve">Seed </v>
      </c>
      <c r="AH1911" s="2" t="str">
        <f t="shared" si="842"/>
        <v>Sow spring in situ. A common garden weed, this species should not normally need any assistance.</v>
      </c>
      <c r="AI1911" s="1" t="s">
        <v>1449</v>
      </c>
      <c r="AJ1911" s="1" t="s">
        <v>23820</v>
      </c>
      <c r="AK1911" s="1" t="s">
        <v>17104</v>
      </c>
      <c r="AL1911" s="1" t="str">
        <f t="shared" si="852"/>
        <v>Unscented</v>
      </c>
      <c r="AM1911" s="1" t="b">
        <v>0</v>
      </c>
      <c r="AN1911" s="1" t="b">
        <v>0</v>
      </c>
      <c r="AO1911" s="1" t="b">
        <v>0</v>
      </c>
      <c r="AP1911" s="5" t="s">
        <v>28</v>
      </c>
      <c r="AQ1911" s="5" t="str">
        <f t="shared" si="843"/>
        <v>Light, Medium, Heavy</v>
      </c>
      <c r="AR1911" s="1" t="s">
        <v>10</v>
      </c>
      <c r="AS1911" s="1" t="str">
        <f t="shared" si="853"/>
        <v>None, Partial</v>
      </c>
      <c r="AT1911" s="1" t="str">
        <f t="shared" si="844"/>
        <v>Partial, Full</v>
      </c>
      <c r="AU1911" s="1" t="s">
        <v>29</v>
      </c>
      <c r="AV1911" s="1" t="str">
        <f t="shared" si="845"/>
        <v>Moist</v>
      </c>
      <c r="AW1911" s="1" t="s">
        <v>12</v>
      </c>
      <c r="AX1911" s="1" t="str">
        <f t="shared" si="846"/>
        <v>Acid, Neutral, Alkaline</v>
      </c>
      <c r="AY1911" s="1" t="b">
        <v>0</v>
      </c>
      <c r="AZ1911" s="1" t="b">
        <v>0</v>
      </c>
      <c r="BA1911" s="1" t="b">
        <v>1</v>
      </c>
      <c r="BC1911" t="str">
        <f t="shared" si="847"/>
        <v>FALSE</v>
      </c>
      <c r="BE1911" t="str">
        <f t="shared" si="848"/>
        <v>FALSE</v>
      </c>
      <c r="BF1911" s="1" t="b">
        <v>0</v>
      </c>
      <c r="BG1911" s="1" t="b">
        <v>0</v>
      </c>
      <c r="BH1911" s="1" t="b">
        <v>0</v>
      </c>
      <c r="BI1911" s="1" t="s">
        <v>30</v>
      </c>
      <c r="BJ1911" s="1" t="str">
        <f t="shared" si="849"/>
        <v>FALSE</v>
      </c>
      <c r="BK1911" s="1" t="s">
        <v>77</v>
      </c>
      <c r="BL1911" t="str">
        <f t="shared" si="850"/>
        <v>TRUE</v>
      </c>
      <c r="BM1911" s="1" t="b">
        <v>0</v>
      </c>
      <c r="BN1911" s="1" t="b">
        <v>0</v>
      </c>
      <c r="BO1911" s="1">
        <f t="shared" si="854"/>
        <v>8</v>
      </c>
      <c r="BP1911" s="1" t="s">
        <v>1450</v>
      </c>
      <c r="BQ1911" s="1" cm="1">
        <f t="array" ref="BQ1911">_xlfn.IFS(BP1911="None Known",0, LEN(BP1911)&gt;500, 5,LEN(BP1911)&gt;400, 4, LEN(BP1911)&gt;300, 3, LEN(BP1911)&gt;200, 2, LEN(BP1911)&gt;1, 1)</f>
        <v>1</v>
      </c>
      <c r="BR1911" s="1" t="s">
        <v>1451</v>
      </c>
      <c r="BS1911" s="1">
        <v>2</v>
      </c>
      <c r="BT1911" s="1" t="s">
        <v>1452</v>
      </c>
      <c r="BU1911" s="1">
        <v>1</v>
      </c>
      <c r="BV1911" s="1" t="s">
        <v>1453</v>
      </c>
      <c r="BW1911" s="1" t="s">
        <v>31</v>
      </c>
      <c r="BX1911" s="1"/>
      <c r="BY1911" t="str">
        <f>_xlfn.XLOOKUP($B1911,Img_lookup!A:A,Img_lookup!B:B, "Not available")</f>
        <v>da175b44-c406-45d3-b8ef-7d08be7abf96</v>
      </c>
      <c r="BZ1911" t="str">
        <f>_xlfn.XLOOKUP($B1911,Img_lookup!A:A,Img_lookup!C:C, "Not available")</f>
        <v>Sonchus arvensis - whole plant, leaves</v>
      </c>
      <c r="CA1911" t="str">
        <f>_xlfn.XLOOKUP($B1911,Img_lookup!A:A,Img_lookup!D:D, "Not available")</f>
        <v>The NYSIPM Image Gallery</v>
      </c>
      <c r="CB1911" t="str">
        <f>_xlfn.XLOOKUP($B1911,Img_lookup!A:A,Img_lookup!E:E, "https://imgur.com/aT5wafe")</f>
        <v>https://api.openverse.engineering/v1/images/da175b44-c406-45d3-b8ef-7d08be7abf96/thumb/</v>
      </c>
    </row>
    <row r="1912" spans="1:80" ht="13" x14ac:dyDescent="0.15">
      <c r="A1912" s="1" t="s">
        <v>69</v>
      </c>
      <c r="B1912" s="1" t="s">
        <v>2697</v>
      </c>
      <c r="C1912" s="1" t="s">
        <v>2698</v>
      </c>
      <c r="E1912" s="1" t="s">
        <v>2699</v>
      </c>
      <c r="F1912" s="1" t="s">
        <v>85</v>
      </c>
      <c r="G1912" s="1" t="s">
        <v>85</v>
      </c>
      <c r="H1912" s="11" t="str">
        <f t="shared" si="857"/>
        <v>Annual</v>
      </c>
      <c r="J1912" s="1">
        <v>0.5</v>
      </c>
      <c r="L1912" t="str" cm="1">
        <f t="array" ref="L1912">_xlfn.IFS(J1912+K1912="", "Unknown", J1912+K1912&gt;3, "Large", J1912+K1912&gt;0.5, "Medium", J1912+K1912&gt;0, "Small")</f>
        <v>Small</v>
      </c>
      <c r="N1912" cm="1">
        <f t="array" ref="N1912">IF($M1912="",INDEX($M$2:$M$2176,MATCH(1,INDEX(($A$2:$A$2176=$A1912)*($M$2:$M$2176&lt;&gt;""),0),0)),$M1912)</f>
        <v>7</v>
      </c>
      <c r="O1912" s="2" t="str">
        <f t="shared" si="851"/>
        <v>Seasonal outdoors</v>
      </c>
      <c r="P1912" s="1" t="s">
        <v>2700</v>
      </c>
      <c r="R1912" t="str">
        <f t="shared" si="855"/>
        <v>Medium</v>
      </c>
      <c r="T1912" s="1"/>
      <c r="U1912" s="1"/>
      <c r="V1912" s="1" t="s">
        <v>322</v>
      </c>
      <c r="W1912" s="6" t="str">
        <f>IF(ISNUMBER(SEARCH("-",V1912)),TRIM(LEFT(V1912,FIND("-",V1912)-1)),V1912)</f>
        <v>6</v>
      </c>
      <c r="X1912" t="str">
        <f>IF(W1912="1", "January", IF(W1912="2", "February", IF(W1912="3", "March", IF(W1912="4", "April", IF(W1912="5", "May", IF(W1912="6", "June", IF(W1912="7", "July", IF(W1912="8", "August", IF(W1912="9", "September", IF(W1912="10", "October", IF(W1912="11", "November", IF(W1912="12", "December", "Other"))))))))))))</f>
        <v>June</v>
      </c>
      <c r="Y1912" s="2" t="str">
        <f>IF(ISNUMBER(SEARCH("-",V1912)),TRIM(RIGHT(V1912,LEN(V1912)-SEARCH("-",V1912))),V1912)</f>
        <v>8</v>
      </c>
      <c r="Z1912" s="2" t="str">
        <f>IF(Y1912="1", "January", IF(Y1912="2", "February", IF(Y1912="3", "March", IF(Y1912="4", "April", IF(Y1912="5", "May", IF(Y1912="6", "June", IF(Y1912="7", "July", IF(Y1912="8", "August", IF(Y1912="9", "September", IF(Y1912="10", "October", IF(Y1912="11", "November", IF(Y1912="12", "December", "Other"))))))))))))</f>
        <v>August</v>
      </c>
      <c r="AA1912" s="1" t="s">
        <v>108</v>
      </c>
      <c r="AB1912" s="1" t="str">
        <f>IF(ISNUMBER(SEARCH("-",AA1912)),TRIM(LEFT(AA1912,FIND("-",AA1912)-1)),AA1912)</f>
        <v>7</v>
      </c>
      <c r="AC1912" s="1" t="str">
        <f>IF(AB1912="1", "January", IF(AB1912="2", "February", IF(AB1912="3", "March", IF(AB1912="4", "April", IF(AB1912="5", "May", IF(AB1912="6", "June", IF(AB1912="7", "July", IF(AB1912="8", "August", IF(AB1912="9", "September", IF(AB1912="10", "October", IF(AB1912="11", "November", IF(AB1912="12", "December", "Other"))))))))))))</f>
        <v>July</v>
      </c>
      <c r="AD1912" s="1" t="str">
        <f>IF(ISNUMBER(SEARCH("-",AA1912)),TRIM(RIGHT(AA1912,LEN(AA1912)-SEARCH("-",AA1912))),AA1912)</f>
        <v>9</v>
      </c>
      <c r="AE1912" s="1" t="str">
        <f>IF(AD1912="1", "January", IF(AD1912="2", "February", IF(AD1912="3", "March", IF(AD1912="4", "April", IF(AD1912="5", "May", IF(AD1912="6", "June", IF(AD1912="7", "July", IF(AD1912="8", "August", IF(AD1912="9", "September", IF(AD1912="10", "October", IF(AD1912="11", "November", IF(AD1912="12", "December", "Other"))))))))))))</f>
        <v>September</v>
      </c>
      <c r="AF1912" s="1" t="s">
        <v>24753</v>
      </c>
      <c r="AG1912" s="1" t="str">
        <f t="shared" si="841"/>
        <v xml:space="preserve">Seed </v>
      </c>
      <c r="AH1912" s="2" t="str">
        <f t="shared" si="842"/>
        <v>Sow spring or late summer in situ.</v>
      </c>
      <c r="AI1912" s="1" t="s">
        <v>2701</v>
      </c>
      <c r="AJ1912" s="1" t="s">
        <v>23802</v>
      </c>
      <c r="AK1912" s="1" t="s">
        <v>17104</v>
      </c>
      <c r="AL1912" s="1" t="str">
        <f t="shared" si="852"/>
        <v>Unscented</v>
      </c>
      <c r="AM1912" s="1" t="b">
        <v>0</v>
      </c>
      <c r="AN1912" s="1" t="b">
        <v>0</v>
      </c>
      <c r="AO1912" s="1" t="b">
        <v>0</v>
      </c>
      <c r="AP1912" s="5" t="s">
        <v>28</v>
      </c>
      <c r="AQ1912" s="5" t="str">
        <f t="shared" si="843"/>
        <v>Light, Medium, Heavy</v>
      </c>
      <c r="AR1912" s="1" t="s">
        <v>10</v>
      </c>
      <c r="AS1912" s="1" t="str">
        <f t="shared" si="853"/>
        <v>None, Partial</v>
      </c>
      <c r="AT1912" s="1" t="str">
        <f t="shared" si="844"/>
        <v>Partial, Full</v>
      </c>
      <c r="AU1912" s="1" t="s">
        <v>29</v>
      </c>
      <c r="AV1912" s="1" t="str">
        <f t="shared" si="845"/>
        <v>Moist</v>
      </c>
      <c r="AW1912" s="1" t="s">
        <v>12</v>
      </c>
      <c r="AX1912" s="1" t="str">
        <f t="shared" si="846"/>
        <v>Acid, Neutral, Alkaline</v>
      </c>
      <c r="AY1912" s="1" t="b">
        <v>0</v>
      </c>
      <c r="AZ1912" s="1" t="b">
        <v>0</v>
      </c>
      <c r="BA1912" s="1" t="b">
        <v>0</v>
      </c>
      <c r="BC1912" t="str">
        <f t="shared" si="847"/>
        <v>FALSE</v>
      </c>
      <c r="BE1912" t="str">
        <f t="shared" si="848"/>
        <v>FALSE</v>
      </c>
      <c r="BF1912" s="1" t="b">
        <v>0</v>
      </c>
      <c r="BG1912" s="1" t="b">
        <v>0</v>
      </c>
      <c r="BH1912" s="1" t="b">
        <v>0</v>
      </c>
      <c r="BI1912" s="1" t="s">
        <v>30</v>
      </c>
      <c r="BJ1912" s="1" t="str">
        <f t="shared" si="849"/>
        <v>FALSE</v>
      </c>
      <c r="BL1912" t="str">
        <f t="shared" si="850"/>
        <v>FALSE</v>
      </c>
      <c r="BM1912" s="1" t="b">
        <v>0</v>
      </c>
      <c r="BN1912" s="1" t="b">
        <v>0</v>
      </c>
      <c r="BO1912" s="1">
        <f t="shared" si="854"/>
        <v>7</v>
      </c>
      <c r="BP1912" s="1" t="s">
        <v>31</v>
      </c>
      <c r="BQ1912" s="1" cm="1">
        <f t="array" ref="BQ1912">_xlfn.IFS(BP1912="None Known",0, LEN(BP1912)&gt;500, 5,LEN(BP1912)&gt;400, 4, LEN(BP1912)&gt;300, 3, LEN(BP1912)&gt;200, 2, LEN(BP1912)&gt;1, 1)</f>
        <v>0</v>
      </c>
      <c r="BR1912" s="1" t="s">
        <v>2702</v>
      </c>
      <c r="BS1912" s="1">
        <v>2</v>
      </c>
      <c r="BT1912" s="1" t="s">
        <v>2703</v>
      </c>
      <c r="BU1912" s="1">
        <v>1</v>
      </c>
      <c r="BW1912" s="1" t="s">
        <v>31</v>
      </c>
      <c r="BX1912" s="1"/>
      <c r="BY1912" t="str">
        <f>_xlfn.XLOOKUP($B1912,Img_lookup!A:A,Img_lookup!B:B, "Not available")</f>
        <v>cd901f11-b802-464a-b624-d84168d3454c</v>
      </c>
      <c r="BZ1912" t="str">
        <f>_xlfn.XLOOKUP($B1912,Img_lookup!A:A,Img_lookup!C:C, "Not available")</f>
        <v>Sonchus asper</v>
      </c>
      <c r="CA1912" t="str">
        <f>_xlfn.XLOOKUP($B1912,Img_lookup!A:A,Img_lookup!D:D, "Not available")</f>
        <v>Matt Lavin</v>
      </c>
      <c r="CB1912" t="str">
        <f>_xlfn.XLOOKUP($B1912,Img_lookup!A:A,Img_lookup!E:E, "https://imgur.com/aT5wafe")</f>
        <v>https://api.openverse.engineering/v1/images/cd901f11-b802-464a-b624-d84168d3454c/thumb/</v>
      </c>
    </row>
    <row r="1913" spans="1:80" ht="56" x14ac:dyDescent="0.15">
      <c r="A1913" s="1" t="s">
        <v>69</v>
      </c>
      <c r="B1913" s="1" t="s">
        <v>4830</v>
      </c>
      <c r="E1913" s="1" t="s">
        <v>2874</v>
      </c>
      <c r="F1913" s="1" t="s">
        <v>6</v>
      </c>
      <c r="G1913" s="1" t="s">
        <v>6</v>
      </c>
      <c r="H1913" s="11" t="str">
        <f t="shared" si="857"/>
        <v>Perennial</v>
      </c>
      <c r="J1913" s="1">
        <v>0.60000002399999997</v>
      </c>
      <c r="L1913" t="str" cm="1">
        <f t="array" ref="L1913">_xlfn.IFS(J1913+K1913="", "Unknown", J1913+K1913&gt;3, "Large", J1913+K1913&gt;0.5, "Medium", J1913+K1913&gt;0, "Small")</f>
        <v>Medium</v>
      </c>
      <c r="N1913" cm="1">
        <f t="array" ref="N1913">IF($M1913="",INDEX($M$2:$M$2176,MATCH(1,INDEX(($A$2:$A$2176=$A1913)*($M$2:$M$2176&lt;&gt;""),0),0)),$M1913)</f>
        <v>7</v>
      </c>
      <c r="O1913" s="2" t="str">
        <f t="shared" si="851"/>
        <v>Seasonal outdoors</v>
      </c>
      <c r="P1913" s="1" t="s">
        <v>4831</v>
      </c>
      <c r="R1913" t="str">
        <f t="shared" si="855"/>
        <v>Medium</v>
      </c>
      <c r="W1913"/>
      <c r="AF1913" s="16" t="s">
        <v>24692</v>
      </c>
      <c r="AG1913" s="1" t="str">
        <f t="shared" si="841"/>
        <v xml:space="preserve">Seed </v>
      </c>
      <c r="AH1913" s="2" t="str">
        <f t="shared" si="842"/>
        <v>Sow spring in situ.
Division in spring.</v>
      </c>
      <c r="AI1913" s="1" t="s">
        <v>4832</v>
      </c>
      <c r="AJ1913" s="1" t="s">
        <v>53</v>
      </c>
      <c r="AK1913" s="1" t="s">
        <v>17104</v>
      </c>
      <c r="AL1913" s="1" t="str">
        <f t="shared" si="852"/>
        <v>Unscented</v>
      </c>
      <c r="AM1913" s="1" t="b">
        <v>0</v>
      </c>
      <c r="AN1913" s="1" t="b">
        <v>0</v>
      </c>
      <c r="AO1913" s="1" t="b">
        <v>0</v>
      </c>
      <c r="AP1913" s="5" t="s">
        <v>28</v>
      </c>
      <c r="AQ1913" s="5" t="str">
        <f t="shared" si="843"/>
        <v>Light, Medium, Heavy</v>
      </c>
      <c r="AR1913" s="1" t="s">
        <v>10</v>
      </c>
      <c r="AS1913" s="1" t="str">
        <f t="shared" si="853"/>
        <v>None, Partial</v>
      </c>
      <c r="AT1913" s="1" t="str">
        <f t="shared" si="844"/>
        <v>Partial, Full</v>
      </c>
      <c r="AU1913" s="1" t="s">
        <v>29</v>
      </c>
      <c r="AV1913" s="1" t="str">
        <f t="shared" si="845"/>
        <v>Moist</v>
      </c>
      <c r="AW1913" s="1" t="s">
        <v>12</v>
      </c>
      <c r="AX1913" s="1" t="str">
        <f t="shared" si="846"/>
        <v>Acid, Neutral, Alkaline</v>
      </c>
      <c r="AY1913" s="1" t="b">
        <v>0</v>
      </c>
      <c r="AZ1913" s="1" t="b">
        <v>0</v>
      </c>
      <c r="BA1913" s="1" t="b">
        <v>0</v>
      </c>
      <c r="BC1913" t="str">
        <f t="shared" si="847"/>
        <v>FALSE</v>
      </c>
      <c r="BE1913" t="str">
        <f t="shared" si="848"/>
        <v>FALSE</v>
      </c>
      <c r="BF1913" s="1" t="b">
        <v>0</v>
      </c>
      <c r="BG1913" s="1" t="b">
        <v>0</v>
      </c>
      <c r="BH1913" s="1" t="b">
        <v>0</v>
      </c>
      <c r="BJ1913" s="1" t="str">
        <f t="shared" si="849"/>
        <v>FALSE</v>
      </c>
      <c r="BL1913" t="str">
        <f t="shared" si="850"/>
        <v>FALSE</v>
      </c>
      <c r="BM1913" s="1" t="b">
        <v>0</v>
      </c>
      <c r="BN1913" s="1" t="b">
        <v>0</v>
      </c>
      <c r="BO1913" s="1">
        <f t="shared" si="854"/>
        <v>4</v>
      </c>
      <c r="BP1913" s="1" t="s">
        <v>31</v>
      </c>
      <c r="BQ1913" s="1" cm="1">
        <f t="array" ref="BQ1913">_xlfn.IFS(BP1913="None Known",0, LEN(BP1913)&gt;500, 5,LEN(BP1913)&gt;400, 4, LEN(BP1913)&gt;300, 3, LEN(BP1913)&gt;200, 2, LEN(BP1913)&gt;1, 1)</f>
        <v>0</v>
      </c>
      <c r="BR1913" s="1" t="s">
        <v>4833</v>
      </c>
      <c r="BS1913" s="1">
        <v>1</v>
      </c>
      <c r="BT1913" s="1" t="s">
        <v>4834</v>
      </c>
      <c r="BU1913" s="1">
        <v>1</v>
      </c>
      <c r="BV1913" s="1" t="s">
        <v>34</v>
      </c>
      <c r="BW1913" s="1" t="s">
        <v>31</v>
      </c>
      <c r="BX1913" s="1"/>
      <c r="BY1913" t="str">
        <f>_xlfn.XLOOKUP($B1913,Img_lookup!A:A,Img_lookup!B:B, "Not available")</f>
        <v>15e734a2-c8bd-4057-b2b6-a3ddc1a60e29</v>
      </c>
      <c r="BZ1913" t="str">
        <f>_xlfn.XLOOKUP($B1913,Img_lookup!A:A,Img_lookup!C:C, "Not available")</f>
        <v>Sonchus brachyotus DC.</v>
      </c>
      <c r="CA1913" t="str">
        <f>_xlfn.XLOOKUP($B1913,Img_lookup!A:A,Img_lookup!D:D, "Not available")</f>
        <v>Dan H. Nicolson</v>
      </c>
      <c r="CB1913" t="str">
        <f>_xlfn.XLOOKUP($B1913,Img_lookup!A:A,Img_lookup!E:E, "https://imgur.com/aT5wafe")</f>
        <v>https://api.openverse.engineering/v1/images/15e734a2-c8bd-4057-b2b6-a3ddc1a60e29/thumb/</v>
      </c>
    </row>
    <row r="1914" spans="1:80" ht="13" x14ac:dyDescent="0.15">
      <c r="A1914" s="1" t="s">
        <v>69</v>
      </c>
      <c r="B1914" s="1" t="s">
        <v>14318</v>
      </c>
      <c r="C1914" s="1" t="s">
        <v>14319</v>
      </c>
      <c r="E1914" s="1" t="s">
        <v>2699</v>
      </c>
      <c r="F1914" s="1" t="s">
        <v>368</v>
      </c>
      <c r="G1914" s="1" t="s">
        <v>368</v>
      </c>
      <c r="H1914" s="11" t="str">
        <f t="shared" si="857"/>
        <v>Perennial</v>
      </c>
      <c r="J1914" s="1">
        <v>1</v>
      </c>
      <c r="L1914" t="str" cm="1">
        <f t="array" ref="L1914">_xlfn.IFS(J1914+K1914="", "Unknown", J1914+K1914&gt;3, "Large", J1914+K1914&gt;0.5, "Medium", J1914+K1914&gt;0, "Small")</f>
        <v>Medium</v>
      </c>
      <c r="N1914" cm="1">
        <f t="array" ref="N1914">IF($M1914="",INDEX($M$2:$M$2176,MATCH(1,INDEX(($A$2:$A$2176=$A1914)*($M$2:$M$2176&lt;&gt;""),0),0)),$M1914)</f>
        <v>7</v>
      </c>
      <c r="O1914" s="2" t="str">
        <f t="shared" si="851"/>
        <v>Seasonal outdoors</v>
      </c>
      <c r="P1914" s="1" t="s">
        <v>14320</v>
      </c>
      <c r="R1914" t="str">
        <f t="shared" si="855"/>
        <v>Medium</v>
      </c>
      <c r="T1914" s="1"/>
      <c r="U1914" s="1"/>
      <c r="V1914" s="1" t="s">
        <v>322</v>
      </c>
      <c r="W1914" s="6" t="str">
        <f>IF(ISNUMBER(SEARCH("-",V1914)),TRIM(LEFT(V1914,FIND("-",V1914)-1)),V1914)</f>
        <v>6</v>
      </c>
      <c r="X1914" t="str">
        <f>IF(W1914="1", "January", IF(W1914="2", "February", IF(W1914="3", "March", IF(W1914="4", "April", IF(W1914="5", "May", IF(W1914="6", "June", IF(W1914="7", "July", IF(W1914="8", "August", IF(W1914="9", "September", IF(W1914="10", "October", IF(W1914="11", "November", IF(W1914="12", "December", "Other"))))))))))))</f>
        <v>June</v>
      </c>
      <c r="Y1914" s="2" t="str">
        <f>IF(ISNUMBER(SEARCH("-",V1914)),TRIM(RIGHT(V1914,LEN(V1914)-SEARCH("-",V1914))),V1914)</f>
        <v>8</v>
      </c>
      <c r="Z1914" s="2" t="str">
        <f>IF(Y1914="1", "January", IF(Y1914="2", "February", IF(Y1914="3", "March", IF(Y1914="4", "April", IF(Y1914="5", "May", IF(Y1914="6", "June", IF(Y1914="7", "July", IF(Y1914="8", "August", IF(Y1914="9", "September", IF(Y1914="10", "October", IF(Y1914="11", "November", IF(Y1914="12", "December", "Other"))))))))))))</f>
        <v>August</v>
      </c>
      <c r="AA1914" s="1" t="s">
        <v>108</v>
      </c>
      <c r="AB1914" s="1" t="str">
        <f>IF(ISNUMBER(SEARCH("-",AA1914)),TRIM(LEFT(AA1914,FIND("-",AA1914)-1)),AA1914)</f>
        <v>7</v>
      </c>
      <c r="AC1914" s="1" t="str">
        <f>IF(AB1914="1", "January", IF(AB1914="2", "February", IF(AB1914="3", "March", IF(AB1914="4", "April", IF(AB1914="5", "May", IF(AB1914="6", "June", IF(AB1914="7", "July", IF(AB1914="8", "August", IF(AB1914="9", "September", IF(AB1914="10", "October", IF(AB1914="11", "November", IF(AB1914="12", "December", "Other"))))))))))))</f>
        <v>July</v>
      </c>
      <c r="AD1914" s="1" t="str">
        <f>IF(ISNUMBER(SEARCH("-",AA1914)),TRIM(RIGHT(AA1914,LEN(AA1914)-SEARCH("-",AA1914))),AA1914)</f>
        <v>9</v>
      </c>
      <c r="AE1914" s="1" t="str">
        <f>IF(AD1914="1", "January", IF(AD1914="2", "February", IF(AD1914="3", "March", IF(AD1914="4", "April", IF(AD1914="5", "May", IF(AD1914="6", "June", IF(AD1914="7", "July", IF(AD1914="8", "August", IF(AD1914="9", "September", IF(AD1914="10", "October", IF(AD1914="11", "November", IF(AD1914="12", "December", "Other"))))))))))))</f>
        <v>September</v>
      </c>
      <c r="AF1914" s="1" t="s">
        <v>24754</v>
      </c>
      <c r="AG1914" s="1" t="str">
        <f t="shared" si="841"/>
        <v xml:space="preserve">Seed </v>
      </c>
      <c r="AH1914" s="2" t="str">
        <f t="shared" si="842"/>
        <v>Sow spring in situ. This species is a common garden weed and should not need any encouragement.</v>
      </c>
      <c r="AI1914" s="1" t="s">
        <v>14321</v>
      </c>
      <c r="AJ1914" s="1" t="s">
        <v>23802</v>
      </c>
      <c r="AK1914" s="1" t="s">
        <v>17104</v>
      </c>
      <c r="AL1914" s="1" t="str">
        <f t="shared" si="852"/>
        <v>Unscented</v>
      </c>
      <c r="AM1914" s="1" t="b">
        <v>0</v>
      </c>
      <c r="AN1914" s="1" t="b">
        <v>0</v>
      </c>
      <c r="AO1914" s="1" t="b">
        <v>0</v>
      </c>
      <c r="AP1914" s="5" t="s">
        <v>28</v>
      </c>
      <c r="AQ1914" s="5" t="str">
        <f t="shared" si="843"/>
        <v>Light, Medium, Heavy</v>
      </c>
      <c r="AR1914" s="1" t="s">
        <v>30</v>
      </c>
      <c r="AS1914" s="1" t="str">
        <f t="shared" ref="AS1914:AS1977" si="867">IF(AR1914="N", "None", IF(AR1914="S", "Partial", IF(AR1914="F", "Full", IF(AR1914="SN", "None, Partial", IF(AR1914="FS", "Partial, Full", IF(AR1914="FSN", "None, Partial, Full", ""))))))</f>
        <v>None</v>
      </c>
      <c r="AT1914" s="1" t="str">
        <f t="shared" si="844"/>
        <v>Full</v>
      </c>
      <c r="AU1914" s="1" t="s">
        <v>29</v>
      </c>
      <c r="AV1914" s="1" t="str">
        <f t="shared" si="845"/>
        <v>Moist</v>
      </c>
      <c r="AW1914" s="1" t="s">
        <v>12</v>
      </c>
      <c r="AX1914" s="1" t="str">
        <f t="shared" si="846"/>
        <v>Acid, Neutral, Alkaline</v>
      </c>
      <c r="AY1914" s="1" t="b">
        <v>0</v>
      </c>
      <c r="AZ1914" s="1" t="b">
        <v>0</v>
      </c>
      <c r="BA1914" s="1" t="b">
        <v>0</v>
      </c>
      <c r="BC1914" t="str">
        <f t="shared" si="847"/>
        <v>FALSE</v>
      </c>
      <c r="BE1914" t="str">
        <f t="shared" si="848"/>
        <v>FALSE</v>
      </c>
      <c r="BF1914" s="1" t="b">
        <v>0</v>
      </c>
      <c r="BG1914" s="1" t="b">
        <v>0</v>
      </c>
      <c r="BH1914" s="1" t="b">
        <v>0</v>
      </c>
      <c r="BI1914" s="1" t="s">
        <v>30</v>
      </c>
      <c r="BJ1914" s="1" t="str">
        <f t="shared" si="849"/>
        <v>FALSE</v>
      </c>
      <c r="BL1914" t="str">
        <f t="shared" si="850"/>
        <v>FALSE</v>
      </c>
      <c r="BM1914" s="1" t="b">
        <v>0</v>
      </c>
      <c r="BN1914" s="1" t="b">
        <v>0</v>
      </c>
      <c r="BO1914" s="1">
        <f t="shared" si="854"/>
        <v>9</v>
      </c>
      <c r="BP1914" s="1" t="s">
        <v>14322</v>
      </c>
      <c r="BQ1914" s="1" cm="1">
        <f t="array" ref="BQ1914">_xlfn.IFS(BP1914="None Known",0, LEN(BP1914)&gt;500, 5,LEN(BP1914)&gt;400, 4, LEN(BP1914)&gt;300, 3, LEN(BP1914)&gt;200, 2, LEN(BP1914)&gt;1, 1)</f>
        <v>1</v>
      </c>
      <c r="BR1914" s="1" t="s">
        <v>14323</v>
      </c>
      <c r="BS1914" s="1">
        <v>2</v>
      </c>
      <c r="BT1914" s="1" t="s">
        <v>14324</v>
      </c>
      <c r="BU1914" s="1">
        <v>2</v>
      </c>
      <c r="BV1914" s="1" t="s">
        <v>14325</v>
      </c>
      <c r="BW1914" s="1" t="s">
        <v>31</v>
      </c>
      <c r="BX1914" s="1"/>
      <c r="BY1914" t="str">
        <f>_xlfn.XLOOKUP($B1914,Img_lookup!A:A,Img_lookup!B:B, "Not available")</f>
        <v>6c452812-782f-4e20-a2bf-8495fc65eb14</v>
      </c>
      <c r="BZ1914" t="str">
        <f>_xlfn.XLOOKUP($B1914,Img_lookup!A:A,Img_lookup!C:C, "Not available")</f>
        <v>Sonchus oleraceus flowerhead NC14</v>
      </c>
      <c r="CA1914" t="str">
        <f>_xlfn.XLOOKUP($B1914,Img_lookup!A:A,Img_lookup!D:D, "Not available")</f>
        <v>Macleay Grass Man</v>
      </c>
      <c r="CB1914" t="str">
        <f>_xlfn.XLOOKUP($B1914,Img_lookup!A:A,Img_lookup!E:E, "https://imgur.com/aT5wafe")</f>
        <v>https://api.openverse.engineering/v1/images/6c452812-782f-4e20-a2bf-8495fc65eb14/thumb/</v>
      </c>
    </row>
    <row r="1915" spans="1:80" ht="409.6" x14ac:dyDescent="0.15">
      <c r="A1915" s="1" t="s">
        <v>193</v>
      </c>
      <c r="B1915" s="1" t="s">
        <v>7490</v>
      </c>
      <c r="C1915" s="1" t="s">
        <v>7491</v>
      </c>
      <c r="E1915" s="1" t="s">
        <v>5641</v>
      </c>
      <c r="F1915" s="1" t="s">
        <v>62</v>
      </c>
      <c r="G1915" s="1" t="s">
        <v>62</v>
      </c>
      <c r="H1915" s="11" t="str">
        <f t="shared" si="857"/>
        <v>Perennial</v>
      </c>
      <c r="I1915" s="1" t="s">
        <v>17107</v>
      </c>
      <c r="J1915" s="1">
        <v>20</v>
      </c>
      <c r="K1915" s="1">
        <v>20</v>
      </c>
      <c r="L1915" t="str" cm="1">
        <f t="array" ref="L1915">_xlfn.IFS(J1915+K1915="", "Unknown", J1915+K1915&gt;3, "Large", J1915+K1915&gt;0.5, "Medium", J1915+K1915&gt;0, "Small")</f>
        <v>Large</v>
      </c>
      <c r="M1915" s="1">
        <v>5</v>
      </c>
      <c r="N1915" cm="1">
        <f t="array" ref="N1915">IF($M1915="",INDEX($M$2:$M$2176,MATCH(1,INDEX(($A$2:$A$2176=$A1915)*($M$2:$M$2176&lt;&gt;""),0),0)),$M1915)</f>
        <v>5</v>
      </c>
      <c r="O1915" s="2" t="str">
        <f t="shared" si="851"/>
        <v>Seasonal outdoors</v>
      </c>
      <c r="P1915" s="1" t="s">
        <v>7492</v>
      </c>
      <c r="Q1915" s="1" t="s">
        <v>17109</v>
      </c>
      <c r="R1915" t="str">
        <f t="shared" si="855"/>
        <v>Fast</v>
      </c>
      <c r="T1915" s="1"/>
      <c r="U1915" s="1"/>
      <c r="V1915" s="1">
        <v>9</v>
      </c>
      <c r="W1915" s="6">
        <f>IF(ISNUMBER(SEARCH("-",V1915)),TRIM(LEFT(V1915,FIND("-",V1915)-1)),V1915)</f>
        <v>9</v>
      </c>
      <c r="X1915" t="str">
        <f>IF(W1915=1, "January", IF(W1915=2, "February", IF(W1915=3, "March", IF(W1915=4, "April", IF(W1915=5, "May", IF(W1915=6, "June", IF(W1915=7, "July", IF(W1915=8, "August", IF(W1915=9, "September", IF(W1915=10, "October", IF(W1915=11, "November", IF(W1915=12, "December", "Other"))))))))))))</f>
        <v>September</v>
      </c>
      <c r="Y1915" s="1"/>
      <c r="Z1915" s="1"/>
      <c r="AA1915" s="1">
        <v>11</v>
      </c>
      <c r="AB1915" s="1">
        <f>IF(ISNUMBER(SEARCH("-",AA1915)),TRIM(LEFT(AA1915,FIND("-",AA1915)-1)),AA1915)</f>
        <v>11</v>
      </c>
      <c r="AC1915" s="1" t="str">
        <f>IF(AB1915=1, "January", IF(AB1915=2, "February", IF(AB1915=3, "March", IF(AB1915=4, "April", IF(AB1915=5, "May", IF(AB1915=6, "June", IF(AB1915=7, "July", IF(AB1915=8, "August", IF(AB1915=9, "September", IF(AB1915=10, "October", IF(AB1915=11, "November", IF(AB1915=12, "December", "Other"))))))))))))</f>
        <v>November</v>
      </c>
      <c r="AD1915" s="1"/>
      <c r="AE1915" s="1"/>
      <c r="AF1915" s="16" t="s">
        <v>24204</v>
      </c>
      <c r="AG1915" s="1" t="str">
        <f t="shared" si="841"/>
        <v xml:space="preserve">Seed </v>
      </c>
      <c r="AH1915" s="2" t="str">
        <f t="shared" si="842"/>
        <v>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v>
      </c>
      <c r="AI1915" s="1" t="s">
        <v>7493</v>
      </c>
      <c r="AJ1915" s="1" t="s">
        <v>53</v>
      </c>
      <c r="AK1915" s="1" t="s">
        <v>17104</v>
      </c>
      <c r="AL1915" s="1" t="str">
        <f t="shared" si="852"/>
        <v>Unscented</v>
      </c>
      <c r="AM1915" s="1" t="b">
        <v>0</v>
      </c>
      <c r="AN1915" s="1" t="b">
        <v>0</v>
      </c>
      <c r="AO1915" s="1" t="b">
        <v>0</v>
      </c>
      <c r="AP1915" s="5" t="s">
        <v>28</v>
      </c>
      <c r="AQ1915" s="5" t="str">
        <f t="shared" si="843"/>
        <v>Light, Medium, Heavy</v>
      </c>
      <c r="AR1915" s="1" t="s">
        <v>30</v>
      </c>
      <c r="AS1915" s="1" t="str">
        <f t="shared" si="867"/>
        <v>None</v>
      </c>
      <c r="AT1915" s="1" t="str">
        <f t="shared" si="844"/>
        <v>Full</v>
      </c>
      <c r="AU1915" s="1" t="s">
        <v>29</v>
      </c>
      <c r="AV1915" s="1" t="str">
        <f t="shared" si="845"/>
        <v>Moist</v>
      </c>
      <c r="AW1915" s="1" t="s">
        <v>12</v>
      </c>
      <c r="AX1915" s="1" t="str">
        <f t="shared" si="846"/>
        <v>Acid, Neutral, Alkaline</v>
      </c>
      <c r="AY1915" s="1" t="b">
        <v>0</v>
      </c>
      <c r="AZ1915" s="1" t="b">
        <v>0</v>
      </c>
      <c r="BA1915" s="1" t="b">
        <v>0</v>
      </c>
      <c r="BC1915" t="str">
        <f t="shared" si="847"/>
        <v>FALSE</v>
      </c>
      <c r="BD1915" s="1" t="s">
        <v>77</v>
      </c>
      <c r="BE1915" t="str">
        <f t="shared" si="848"/>
        <v>TRUE</v>
      </c>
      <c r="BF1915" s="1" t="b">
        <v>1</v>
      </c>
      <c r="BG1915" s="1" t="b">
        <v>0</v>
      </c>
      <c r="BH1915" s="1" t="b">
        <v>1</v>
      </c>
      <c r="BI1915" s="1" t="s">
        <v>77</v>
      </c>
      <c r="BJ1915" s="1" t="str">
        <f t="shared" si="849"/>
        <v>TRUE</v>
      </c>
      <c r="BL1915" t="str">
        <f t="shared" si="850"/>
        <v>FALSE</v>
      </c>
      <c r="BM1915" s="1" t="b">
        <v>1</v>
      </c>
      <c r="BN1915" s="1" t="b">
        <v>0</v>
      </c>
      <c r="BO1915" s="1">
        <f t="shared" si="854"/>
        <v>10</v>
      </c>
      <c r="BP1915" s="1" t="s">
        <v>7494</v>
      </c>
      <c r="BQ1915" s="1" cm="1">
        <f t="array" ref="BQ1915">_xlfn.IFS(BP1915="None Known",0, LEN(BP1915)&gt;500, 5,LEN(BP1915)&gt;400, 4, LEN(BP1915)&gt;300, 3, LEN(BP1915)&gt;200, 2, LEN(BP1915)&gt;1, 1)</f>
        <v>1</v>
      </c>
      <c r="BR1915" s="1" t="s">
        <v>7495</v>
      </c>
      <c r="BS1915" s="1">
        <v>2</v>
      </c>
      <c r="BT1915" s="1" t="s">
        <v>7496</v>
      </c>
      <c r="BU1915" s="1">
        <v>3</v>
      </c>
      <c r="BV1915" s="1" t="s">
        <v>431</v>
      </c>
      <c r="BW1915" s="1" t="s">
        <v>7497</v>
      </c>
      <c r="BX1915" s="1"/>
      <c r="BY1915" t="str">
        <f>_xlfn.XLOOKUP($B1915,Img_lookup!A:A,Img_lookup!B:B, "Not available")</f>
        <v>924927c9-ff18-409c-968d-d05c78d73d36</v>
      </c>
      <c r="BZ1915" t="str">
        <f>_xlfn.XLOOKUP($B1915,Img_lookup!A:A,Img_lookup!C:C, "Not available")</f>
        <v>Japanese pagoda tree (Sophora japonica) illustration from Trait</v>
      </c>
      <c r="CA1915" t="str">
        <f>_xlfn.XLOOKUP($B1915,Img_lookup!A:A,Img_lookup!D:D, "Not available")</f>
        <v>Free Public Domain Illustrations by rawpixel</v>
      </c>
      <c r="CB1915" t="str">
        <f>_xlfn.XLOOKUP($B1915,Img_lookup!A:A,Img_lookup!E:E, "https://imgur.com/aT5wafe")</f>
        <v>https://api.openverse.engineering/v1/images/924927c9-ff18-409c-968d-d05c78d73d36/thumb/</v>
      </c>
    </row>
    <row r="1916" spans="1:80" ht="409.6" x14ac:dyDescent="0.15">
      <c r="A1916" s="1" t="s">
        <v>193</v>
      </c>
      <c r="B1916" s="1" t="s">
        <v>14765</v>
      </c>
      <c r="D1916" s="1" t="s">
        <v>14766</v>
      </c>
      <c r="E1916" s="1" t="s">
        <v>3372</v>
      </c>
      <c r="F1916" s="1" t="s">
        <v>22</v>
      </c>
      <c r="G1916" s="1" t="s">
        <v>22</v>
      </c>
      <c r="H1916" s="11" t="str">
        <f t="shared" si="857"/>
        <v>Perennial</v>
      </c>
      <c r="I1916" s="1" t="s">
        <v>17107</v>
      </c>
      <c r="J1916" s="1">
        <v>2</v>
      </c>
      <c r="L1916" t="str" cm="1">
        <f t="array" ref="L1916">_xlfn.IFS(J1916+K1916="", "Unknown", J1916+K1916&gt;3, "Large", J1916+K1916&gt;0.5, "Medium", J1916+K1916&gt;0, "Small")</f>
        <v>Medium</v>
      </c>
      <c r="M1916" s="1">
        <v>8</v>
      </c>
      <c r="N1916" cm="1">
        <f t="array" ref="N1916">IF($M1916="",INDEX($M$2:$M$2176,MATCH(1,INDEX(($A$2:$A$2176=$A1916)*($M$2:$M$2176&lt;&gt;""),0),0)),$M1916)</f>
        <v>8</v>
      </c>
      <c r="O1916" s="2" t="str">
        <f t="shared" si="851"/>
        <v>Grown indoors</v>
      </c>
      <c r="P1916" s="1" t="s">
        <v>14767</v>
      </c>
      <c r="R1916" t="str">
        <f t="shared" si="855"/>
        <v>Medium</v>
      </c>
      <c r="W1916"/>
      <c r="AF1916" s="16" t="s">
        <v>24204</v>
      </c>
      <c r="AG1916" s="1" t="str">
        <f t="shared" si="841"/>
        <v xml:space="preserve">Seed </v>
      </c>
      <c r="AH1916" s="2" t="str">
        <f t="shared" si="842"/>
        <v>Best sown as soon as it is ripe in a greenhouse[200]. Pre-soak stored seed for 12 hours in hot (not boiling) water and sow in late winter in a greenhouse[78]. Prick out the seedlings as soon as they are large enough to handle into individual pots in the greenhouse, and grow them on for 2 years under protected conditions. Plant them out into their permanent positions in early summer of their third year.
Cuttings of young shoots with a heel, July/August in a frame[11].
Air-layering[200].</v>
      </c>
      <c r="AI1916" s="1" t="s">
        <v>14768</v>
      </c>
      <c r="AJ1916" s="1" t="s">
        <v>53</v>
      </c>
      <c r="AK1916" s="1" t="s">
        <v>17104</v>
      </c>
      <c r="AL1916" s="1" t="str">
        <f t="shared" si="852"/>
        <v>Unscented</v>
      </c>
      <c r="AM1916" s="1" t="b">
        <v>0</v>
      </c>
      <c r="AN1916" s="1" t="b">
        <v>0</v>
      </c>
      <c r="AO1916" s="1" t="b">
        <v>0</v>
      </c>
      <c r="AP1916" s="5" t="s">
        <v>28</v>
      </c>
      <c r="AQ1916" s="5" t="str">
        <f t="shared" si="843"/>
        <v>Light, Medium, Heavy</v>
      </c>
      <c r="AR1916" s="1" t="s">
        <v>30</v>
      </c>
      <c r="AS1916" s="1" t="str">
        <f t="shared" si="867"/>
        <v>None</v>
      </c>
      <c r="AT1916" s="1" t="str">
        <f t="shared" si="844"/>
        <v>Full</v>
      </c>
      <c r="AU1916" s="1" t="s">
        <v>11</v>
      </c>
      <c r="AV1916" s="1" t="str">
        <f t="shared" si="845"/>
        <v>Dry, Moist</v>
      </c>
      <c r="AW1916" s="1" t="s">
        <v>12</v>
      </c>
      <c r="AX1916" s="1" t="str">
        <f t="shared" si="846"/>
        <v>Acid, Neutral, Alkaline</v>
      </c>
      <c r="AY1916" s="1" t="b">
        <v>0</v>
      </c>
      <c r="AZ1916" s="1" t="b">
        <v>0</v>
      </c>
      <c r="BA1916" s="1" t="b">
        <v>0</v>
      </c>
      <c r="BC1916" t="str">
        <f t="shared" si="847"/>
        <v>FALSE</v>
      </c>
      <c r="BE1916" t="str">
        <f t="shared" si="848"/>
        <v>FALSE</v>
      </c>
      <c r="BF1916" s="1" t="b">
        <v>0</v>
      </c>
      <c r="BG1916" s="1" t="b">
        <v>0</v>
      </c>
      <c r="BH1916" s="1" t="b">
        <v>0</v>
      </c>
      <c r="BJ1916" s="1" t="str">
        <f t="shared" si="849"/>
        <v>FALSE</v>
      </c>
      <c r="BL1916" t="str">
        <f t="shared" si="850"/>
        <v>FALSE</v>
      </c>
      <c r="BM1916" s="1" t="b">
        <v>1</v>
      </c>
      <c r="BN1916" s="1" t="b">
        <v>0</v>
      </c>
      <c r="BO1916" s="1">
        <f t="shared" si="854"/>
        <v>4</v>
      </c>
      <c r="BP1916" s="1" t="s">
        <v>14769</v>
      </c>
      <c r="BQ1916" s="1" cm="1">
        <f t="array" ref="BQ1916">_xlfn.IFS(BP1916="None Known",0, LEN(BP1916)&gt;500, 5,LEN(BP1916)&gt;400, 4, LEN(BP1916)&gt;300, 3, LEN(BP1916)&gt;200, 2, LEN(BP1916)&gt;1, 1)</f>
        <v>1</v>
      </c>
      <c r="BR1916" s="1" t="s">
        <v>14770</v>
      </c>
      <c r="BS1916" s="1">
        <v>1</v>
      </c>
      <c r="BT1916" s="1" t="s">
        <v>31</v>
      </c>
      <c r="BU1916" s="1">
        <v>0</v>
      </c>
      <c r="BW1916" s="1" t="s">
        <v>7497</v>
      </c>
      <c r="BX1916" s="1"/>
      <c r="BY1916" t="str">
        <f>_xlfn.XLOOKUP($B1916,Img_lookup!A:A,Img_lookup!B:B, "Not available")</f>
        <v>Not available</v>
      </c>
      <c r="BZ1916" t="str">
        <f>_xlfn.XLOOKUP($B1916,Img_lookup!A:A,Img_lookup!C:C, "Not available")</f>
        <v>Not available</v>
      </c>
      <c r="CA1916" t="str">
        <f>_xlfn.XLOOKUP($B1916,Img_lookup!A:A,Img_lookup!D:D, "Not available")</f>
        <v>Not available</v>
      </c>
      <c r="CB1916" t="str">
        <f>_xlfn.XLOOKUP($B1916,Img_lookup!A:A,Img_lookup!E:E, "https://imgur.com/aT5wafe")</f>
        <v>https://imgur.com/aT5wafe</v>
      </c>
    </row>
    <row r="1917" spans="1:80" ht="409.6" x14ac:dyDescent="0.15">
      <c r="A1917" s="1" t="s">
        <v>58</v>
      </c>
      <c r="B1917" s="1" t="s">
        <v>2872</v>
      </c>
      <c r="D1917" s="1" t="s">
        <v>2873</v>
      </c>
      <c r="E1917" s="1" t="s">
        <v>2874</v>
      </c>
      <c r="F1917" s="1" t="s">
        <v>22</v>
      </c>
      <c r="G1917" s="1" t="s">
        <v>22</v>
      </c>
      <c r="H1917" s="11" t="str">
        <f t="shared" si="857"/>
        <v>Perennial</v>
      </c>
      <c r="I1917" s="1" t="s">
        <v>17107</v>
      </c>
      <c r="J1917" s="1">
        <v>1.7999999520000001</v>
      </c>
      <c r="K1917" s="1">
        <v>3</v>
      </c>
      <c r="L1917" t="str" cm="1">
        <f t="array" ref="L1917">_xlfn.IFS(J1917+K1917="", "Unknown", J1917+K1917&gt;3, "Large", J1917+K1917&gt;0.5, "Medium", J1917+K1917&gt;0, "Small")</f>
        <v>Large</v>
      </c>
      <c r="M1917" s="1">
        <v>2</v>
      </c>
      <c r="N1917" cm="1">
        <f t="array" ref="N1917">IF($M1917="",INDEX($M$2:$M$2176,MATCH(1,INDEX(($A$2:$A$2176=$A1917)*($M$2:$M$2176&lt;&gt;""),0),0)),$M1917)</f>
        <v>2</v>
      </c>
      <c r="O1917" s="2" t="str">
        <f t="shared" si="851"/>
        <v>Hardy to cold</v>
      </c>
      <c r="P1917" s="1" t="s">
        <v>2875</v>
      </c>
      <c r="R1917" t="str">
        <f t="shared" si="855"/>
        <v>Medium</v>
      </c>
      <c r="T1917" s="1"/>
      <c r="U1917" s="1"/>
      <c r="V1917" s="1" t="s">
        <v>51</v>
      </c>
      <c r="W1917" s="6" t="str">
        <f t="shared" ref="W1917:W1926" si="868">IF(ISNUMBER(SEARCH("-",V1917)),TRIM(LEFT(V1917,FIND("-",V1917)-1)),V1917)</f>
        <v>7</v>
      </c>
      <c r="X1917" t="str">
        <f>IF(W1917="1", "January", IF(W1917="2", "February", IF(W1917="3", "March", IF(W1917="4", "April", IF(W1917="5", "May", IF(W1917="6", "June", IF(W1917="7", "July", IF(W1917="8", "August", IF(W1917="9", "September", IF(W1917="10", "October", IF(W1917="11", "November", IF(W1917="12", "December", "Other"))))))))))))</f>
        <v>July</v>
      </c>
      <c r="Y1917" s="2" t="str">
        <f>IF(ISNUMBER(SEARCH("-",V1917)),TRIM(RIGHT(V1917,LEN(V1917)-SEARCH("-",V1917))),V1917)</f>
        <v>8</v>
      </c>
      <c r="Z1917" s="2" t="str">
        <f>IF(Y1917="1", "January", IF(Y1917="2", "February", IF(Y1917="3", "March", IF(Y1917="4", "April", IF(Y1917="5", "May", IF(Y1917="6", "June", IF(Y1917="7", "July", IF(Y1917="8", "August", IF(Y1917="9", "September", IF(Y1917="10", "October", IF(Y1917="11", "November", IF(Y1917="12", "December", "Other"))))))))))))</f>
        <v>August</v>
      </c>
      <c r="AA1917" s="1">
        <v>9</v>
      </c>
      <c r="AB1917" s="1">
        <f t="shared" ref="AB1917:AB1925" si="869">IF(ISNUMBER(SEARCH("-",AA1917)),TRIM(LEFT(AA1917,FIND("-",AA1917)-1)),AA1917)</f>
        <v>9</v>
      </c>
      <c r="AC1917" s="1" t="str">
        <f>IF(AB1917=1, "January", IF(AB1917=2, "February", IF(AB1917=3, "March", IF(AB1917=4, "April", IF(AB1917=5, "May", IF(AB1917=6, "June", IF(AB1917=7, "July", IF(AB1917=8, "August", IF(AB1917=9, "September", IF(AB1917=10, "October", IF(AB1917=11, "November", IF(AB1917=12, "December", "Other"))))))))))))</f>
        <v>September</v>
      </c>
      <c r="AD1917" s="1"/>
      <c r="AE1917" s="1"/>
      <c r="AF1917" s="16" t="s">
        <v>23926</v>
      </c>
      <c r="AG1917" s="1" t="str">
        <f t="shared" si="841"/>
        <v xml:space="preserve">Seed </v>
      </c>
      <c r="AH1917" s="2" t="str">
        <f t="shared" si="842"/>
        <v>We have no information for this species but suggest sowing the seed in a cold frame as soon as it is ripe if this is possible, otherwise in late winter. When they are large enough to handle, prick the seedlings out into individual pots and grow them on in the greenhouse for their first winter. Plant them out into their permanent positions in late spring or early summer, after the last expected frosts.
Division of suckers in the dormant season[188].
Root cuttings in late winter[188].</v>
      </c>
      <c r="AI1917" s="1" t="s">
        <v>2876</v>
      </c>
      <c r="AJ1917" s="1" t="s">
        <v>53</v>
      </c>
      <c r="AK1917" s="1" t="s">
        <v>17104</v>
      </c>
      <c r="AL1917" s="1" t="str">
        <f t="shared" si="852"/>
        <v>Scented</v>
      </c>
      <c r="AM1917" s="1" t="b">
        <v>1</v>
      </c>
      <c r="AN1917" s="1" t="b">
        <v>1</v>
      </c>
      <c r="AO1917" s="1" t="b">
        <v>0</v>
      </c>
      <c r="AP1917" s="5" t="s">
        <v>28</v>
      </c>
      <c r="AQ1917" s="5" t="str">
        <f t="shared" si="843"/>
        <v>Light, Medium, Heavy</v>
      </c>
      <c r="AR1917" s="1" t="s">
        <v>10</v>
      </c>
      <c r="AS1917" s="1" t="str">
        <f t="shared" si="867"/>
        <v>None, Partial</v>
      </c>
      <c r="AT1917" s="1" t="str">
        <f t="shared" si="844"/>
        <v>Partial, Full</v>
      </c>
      <c r="AU1917" s="1" t="s">
        <v>29</v>
      </c>
      <c r="AV1917" s="1" t="str">
        <f t="shared" si="845"/>
        <v>Moist</v>
      </c>
      <c r="AW1917" s="1" t="s">
        <v>12</v>
      </c>
      <c r="AX1917" s="1" t="str">
        <f t="shared" si="846"/>
        <v>Acid, Neutral, Alkaline</v>
      </c>
      <c r="AY1917" s="1" t="b">
        <v>0</v>
      </c>
      <c r="AZ1917" s="1" t="b">
        <v>0</v>
      </c>
      <c r="BA1917" s="1" t="b">
        <v>0</v>
      </c>
      <c r="BC1917" t="str">
        <f t="shared" si="847"/>
        <v>FALSE</v>
      </c>
      <c r="BD1917" s="1" t="s">
        <v>77</v>
      </c>
      <c r="BE1917" t="str">
        <f t="shared" si="848"/>
        <v>TRUE</v>
      </c>
      <c r="BF1917" s="1" t="b">
        <v>0</v>
      </c>
      <c r="BG1917" s="1" t="b">
        <v>0</v>
      </c>
      <c r="BH1917" s="1" t="b">
        <v>0</v>
      </c>
      <c r="BJ1917" s="1" t="str">
        <f t="shared" si="849"/>
        <v>FALSE</v>
      </c>
      <c r="BL1917" t="str">
        <f t="shared" si="850"/>
        <v>FALSE</v>
      </c>
      <c r="BM1917" s="1" t="b">
        <v>0</v>
      </c>
      <c r="BN1917" s="1" t="b">
        <v>0</v>
      </c>
      <c r="BO1917" s="1">
        <f t="shared" si="854"/>
        <v>3</v>
      </c>
      <c r="BP1917" s="1" t="s">
        <v>31</v>
      </c>
      <c r="BQ1917" s="1" cm="1">
        <f t="array" ref="BQ1917">_xlfn.IFS(BP1917="None Known",0, LEN(BP1917)&gt;500, 5,LEN(BP1917)&gt;400, 4, LEN(BP1917)&gt;300, 3, LEN(BP1917)&gt;200, 2, LEN(BP1917)&gt;1, 1)</f>
        <v>0</v>
      </c>
      <c r="BR1917" s="1" t="s">
        <v>2877</v>
      </c>
      <c r="BS1917" s="1">
        <v>1</v>
      </c>
      <c r="BT1917" s="1" t="s">
        <v>31</v>
      </c>
      <c r="BU1917" s="1">
        <v>0</v>
      </c>
      <c r="BV1917" s="1" t="s">
        <v>465</v>
      </c>
      <c r="BW1917" s="1" t="s">
        <v>2878</v>
      </c>
      <c r="BX1917" s="1"/>
      <c r="BY1917" t="str">
        <f>_xlfn.XLOOKUP($B1917,Img_lookup!A:A,Img_lookup!B:B, "Not available")</f>
        <v>6edca5b3-2d37-4368-b6bc-8c451bff18b1</v>
      </c>
      <c r="BZ1917" t="str">
        <f>_xlfn.XLOOKUP($B1917,Img_lookup!A:A,Img_lookup!C:C, "Not available")</f>
        <v>70 leaves etc. Sorbaria Sorbifolia</v>
      </c>
      <c r="CA1917" t="str">
        <f>_xlfn.XLOOKUP($B1917,Img_lookup!A:A,Img_lookup!D:D, "Not available")</f>
        <v>histogram_man</v>
      </c>
      <c r="CB1917" t="str">
        <f>_xlfn.XLOOKUP($B1917,Img_lookup!A:A,Img_lookup!E:E, "https://imgur.com/aT5wafe")</f>
        <v>https://api.openverse.engineering/v1/images/6edca5b3-2d37-4368-b6bc-8c451bff18b1/thumb/</v>
      </c>
    </row>
    <row r="1918" spans="1:80" ht="13" x14ac:dyDescent="0.15">
      <c r="A1918" s="1" t="s">
        <v>58</v>
      </c>
      <c r="B1918" s="1" t="s">
        <v>10586</v>
      </c>
      <c r="C1918" s="1" t="s">
        <v>10587</v>
      </c>
      <c r="D1918" s="1" t="s">
        <v>10588</v>
      </c>
      <c r="E1918" s="1" t="s">
        <v>10589</v>
      </c>
      <c r="F1918" s="1" t="s">
        <v>62</v>
      </c>
      <c r="G1918" s="1" t="s">
        <v>62</v>
      </c>
      <c r="H1918" s="11" t="str">
        <f t="shared" si="857"/>
        <v>Perennial</v>
      </c>
      <c r="I1918" s="1" t="s">
        <v>17107</v>
      </c>
      <c r="J1918" s="1">
        <v>10</v>
      </c>
      <c r="K1918" s="1">
        <v>7</v>
      </c>
      <c r="L1918" t="str" cm="1">
        <f t="array" ref="L1918">_xlfn.IFS(J1918+K1918="", "Unknown", J1918+K1918&gt;3, "Large", J1918+K1918&gt;0.5, "Medium", J1918+K1918&gt;0, "Small")</f>
        <v>Large</v>
      </c>
      <c r="M1918" s="1">
        <v>2</v>
      </c>
      <c r="N1918" cm="1">
        <f t="array" ref="N1918">IF($M1918="",INDEX($M$2:$M$2176,MATCH(1,INDEX(($A$2:$A$2176=$A1918)*($M$2:$M$2176&lt;&gt;""),0),0)),$M1918)</f>
        <v>2</v>
      </c>
      <c r="O1918" s="2" t="str">
        <f t="shared" si="851"/>
        <v>Hardy to cold</v>
      </c>
      <c r="P1918" s="1" t="s">
        <v>10590</v>
      </c>
      <c r="Q1918" s="1" t="s">
        <v>17111</v>
      </c>
      <c r="R1918" t="str">
        <f t="shared" si="855"/>
        <v>Slow</v>
      </c>
      <c r="T1918" s="1"/>
      <c r="U1918" s="1"/>
      <c r="V1918" s="1" t="s">
        <v>96</v>
      </c>
      <c r="W1918" s="6" t="str">
        <f t="shared" si="868"/>
        <v>5</v>
      </c>
      <c r="X1918" t="str">
        <f>IF(W1918="1", "January", IF(W1918="2", "February", IF(W1918="3", "March", IF(W1918="4", "April", IF(W1918="5", "May", IF(W1918="6", "June", IF(W1918="7", "July", IF(W1918="8", "August", IF(W1918="9", "September", IF(W1918="10", "October", IF(W1918="11", "November", IF(W1918="12", "December", "Other"))))))))))))</f>
        <v>May</v>
      </c>
      <c r="Y1918" s="2" t="str">
        <f>IF(ISNUMBER(SEARCH("-",V1918)),TRIM(RIGHT(V1918,LEN(V1918)-SEARCH("-",V1918))),V1918)</f>
        <v>6</v>
      </c>
      <c r="Z1918" s="2" t="str">
        <f>IF(Y1918="1", "January", IF(Y1918="2", "February", IF(Y1918="3", "March", IF(Y1918="4", "April", IF(Y1918="5", "May", IF(Y1918="6", "June", IF(Y1918="7", "July", IF(Y1918="8", "August", IF(Y1918="9", "September", IF(Y1918="10", "October", IF(Y1918="11", "November", IF(Y1918="12", "December", "Other"))))))))))))</f>
        <v>June</v>
      </c>
      <c r="AA1918" s="1" t="s">
        <v>109</v>
      </c>
      <c r="AB1918" s="1" t="str">
        <f t="shared" si="869"/>
        <v>9</v>
      </c>
      <c r="AC1918" s="1" t="str">
        <f>IF(AB1918="1", "January", IF(AB1918="2", "February", IF(AB1918="3", "March", IF(AB1918="4", "April", IF(AB1918="5", "May", IF(AB1918="6", "June", IF(AB1918="7", "July", IF(AB1918="8", "August", IF(AB1918="9", "September", IF(AB1918="10", "October", IF(AB1918="11", "November", IF(AB1918="12", "December", "Other"))))))))))))</f>
        <v>September</v>
      </c>
      <c r="AD1918" s="1" t="str">
        <f>IF(ISNUMBER(SEARCH("-",AA1918)),TRIM(RIGHT(AA1918,LEN(AA1918)-SEARCH("-",AA1918))),AA1918)</f>
        <v>10</v>
      </c>
      <c r="AE1918" s="1" t="str">
        <f>IF(AD1918="1", "January", IF(AD1918="2", "February", IF(AD1918="3", "March", IF(AD1918="4", "April", IF(AD1918="5", "May", IF(AD1918="6", "June", IF(AD1918="7", "July", IF(AD1918="8", "August", IF(AD1918="9", "September", IF(AD1918="10", "October", IF(AD1918="11", "November", IF(AD1918="12", "December", "Other"))))))))))))</f>
        <v>October</v>
      </c>
      <c r="AF1918" s="1" t="s">
        <v>24205</v>
      </c>
      <c r="AG1918" s="1" t="str">
        <f t="shared" si="841"/>
        <v xml:space="preserve">Seed </v>
      </c>
      <c r="AH1918" s="2" t="str">
        <f t="shared" si="842"/>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18" s="1" t="s">
        <v>10591</v>
      </c>
      <c r="AJ1918" s="1" t="s">
        <v>53</v>
      </c>
      <c r="AK1918" s="1" t="s">
        <v>17104</v>
      </c>
      <c r="AL1918" s="1" t="str">
        <f t="shared" si="852"/>
        <v>Unscented</v>
      </c>
      <c r="AM1918" s="1" t="b">
        <v>0</v>
      </c>
      <c r="AN1918" s="1" t="b">
        <v>1</v>
      </c>
      <c r="AO1918" s="1" t="b">
        <v>0</v>
      </c>
      <c r="AP1918" s="5" t="s">
        <v>28</v>
      </c>
      <c r="AQ1918" s="5" t="str">
        <f t="shared" si="843"/>
        <v>Light, Medium, Heavy</v>
      </c>
      <c r="AR1918" s="1" t="s">
        <v>10</v>
      </c>
      <c r="AS1918" s="1" t="str">
        <f t="shared" si="867"/>
        <v>None, Partial</v>
      </c>
      <c r="AT1918" s="1" t="str">
        <f t="shared" si="844"/>
        <v>Partial, Full</v>
      </c>
      <c r="AU1918" s="1" t="s">
        <v>29</v>
      </c>
      <c r="AV1918" s="1" t="str">
        <f t="shared" si="845"/>
        <v>Moist</v>
      </c>
      <c r="AW1918" s="1" t="s">
        <v>12</v>
      </c>
      <c r="AX1918" s="1" t="str">
        <f t="shared" si="846"/>
        <v>Acid, Neutral, Alkaline</v>
      </c>
      <c r="AY1918" s="1" t="b">
        <v>0</v>
      </c>
      <c r="AZ1918" s="1" t="b">
        <v>0</v>
      </c>
      <c r="BA1918" s="1" t="b">
        <v>0</v>
      </c>
      <c r="BB1918" s="1" t="s">
        <v>275</v>
      </c>
      <c r="BC1918" t="str">
        <f t="shared" si="847"/>
        <v>TRUE</v>
      </c>
      <c r="BE1918" t="str">
        <f t="shared" si="848"/>
        <v>FALSE</v>
      </c>
      <c r="BF1918" s="1" t="b">
        <v>1</v>
      </c>
      <c r="BG1918" s="1" t="b">
        <v>0</v>
      </c>
      <c r="BH1918" s="1" t="b">
        <v>0</v>
      </c>
      <c r="BJ1918" s="1" t="str">
        <f t="shared" si="849"/>
        <v>FALSE</v>
      </c>
      <c r="BL1918" t="str">
        <f t="shared" si="850"/>
        <v>FALSE</v>
      </c>
      <c r="BM1918" s="1" t="b">
        <v>0</v>
      </c>
      <c r="BN1918" s="1" t="b">
        <v>0</v>
      </c>
      <c r="BO1918" s="1">
        <f t="shared" si="854"/>
        <v>6</v>
      </c>
      <c r="BP1918" s="1" t="s">
        <v>10592</v>
      </c>
      <c r="BQ1918" s="1" cm="1">
        <f t="array" ref="BQ1918">_xlfn.IFS(BP1918="None Known",0, LEN(BP1918)&gt;500, 5,LEN(BP1918)&gt;400, 4, LEN(BP1918)&gt;300, 3, LEN(BP1918)&gt;200, 2, LEN(BP1918)&gt;1, 1)</f>
        <v>1</v>
      </c>
      <c r="BR1918" s="1" t="s">
        <v>10593</v>
      </c>
      <c r="BS1918" s="1">
        <v>1</v>
      </c>
      <c r="BT1918" s="1" t="s">
        <v>10594</v>
      </c>
      <c r="BU1918" s="1">
        <v>2</v>
      </c>
      <c r="BV1918" s="1" t="s">
        <v>150</v>
      </c>
      <c r="BW1918" s="1" t="s">
        <v>4446</v>
      </c>
      <c r="BX1918" s="1"/>
      <c r="BY1918" t="str">
        <f>_xlfn.XLOOKUP($B1918,Img_lookup!A:A,Img_lookup!B:B, "Not available")</f>
        <v>d1d9d45b-fc8f-45b0-8bc1-e0f7d7e69415</v>
      </c>
      <c r="BZ1918" t="str">
        <f>_xlfn.XLOOKUP($B1918,Img_lookup!A:A,Img_lookup!C:C, "Not available")</f>
        <v>Sorbus americana 4-eheep</v>
      </c>
      <c r="CA1918" t="str">
        <f>_xlfn.XLOOKUP($B1918,Img_lookup!A:A,Img_lookup!D:D, "Not available")</f>
        <v>Superior National Forest</v>
      </c>
      <c r="CB1918" t="str">
        <f>_xlfn.XLOOKUP($B1918,Img_lookup!A:A,Img_lookup!E:E, "https://imgur.com/aT5wafe")</f>
        <v>https://api.openverse.engineering/v1/images/d1d9d45b-fc8f-45b0-8bc1-e0f7d7e69415/thumb/</v>
      </c>
    </row>
    <row r="1919" spans="1:80" ht="13" x14ac:dyDescent="0.15">
      <c r="A1919" s="1" t="s">
        <v>58</v>
      </c>
      <c r="B1919" s="1" t="s">
        <v>5828</v>
      </c>
      <c r="C1919" s="1" t="s">
        <v>5829</v>
      </c>
      <c r="D1919" s="1" t="s">
        <v>5830</v>
      </c>
      <c r="E1919" s="1" t="s">
        <v>5831</v>
      </c>
      <c r="F1919" s="1" t="s">
        <v>62</v>
      </c>
      <c r="G1919" s="1" t="s">
        <v>62</v>
      </c>
      <c r="H1919" s="11" t="str">
        <f t="shared" si="857"/>
        <v>Perennial</v>
      </c>
      <c r="I1919" s="1" t="s">
        <v>17107</v>
      </c>
      <c r="J1919" s="1">
        <v>12</v>
      </c>
      <c r="K1919" s="1">
        <v>8</v>
      </c>
      <c r="L1919" t="str" cm="1">
        <f t="array" ref="L1919">_xlfn.IFS(J1919+K1919="", "Unknown", J1919+K1919&gt;3, "Large", J1919+K1919&gt;0.5, "Medium", J1919+K1919&gt;0, "Small")</f>
        <v>Large</v>
      </c>
      <c r="M1919" s="1">
        <v>5</v>
      </c>
      <c r="N1919" cm="1">
        <f t="array" ref="N1919">IF($M1919="",INDEX($M$2:$M$2176,MATCH(1,INDEX(($A$2:$A$2176=$A1919)*($M$2:$M$2176&lt;&gt;""),0),0)),$M1919)</f>
        <v>5</v>
      </c>
      <c r="O1919" s="2" t="str">
        <f t="shared" si="851"/>
        <v>Seasonal outdoors</v>
      </c>
      <c r="P1919" s="1" t="s">
        <v>5832</v>
      </c>
      <c r="R1919" t="str">
        <f t="shared" si="855"/>
        <v>Medium</v>
      </c>
      <c r="T1919" s="1"/>
      <c r="U1919" s="1"/>
      <c r="V1919" s="1" t="s">
        <v>96</v>
      </c>
      <c r="W1919" s="6" t="str">
        <f t="shared" si="868"/>
        <v>5</v>
      </c>
      <c r="X1919" t="str">
        <f>IF(W1919="1", "January", IF(W1919="2", "February", IF(W1919="3", "March", IF(W1919="4", "April", IF(W1919="5", "May", IF(W1919="6", "June", IF(W1919="7", "July", IF(W1919="8", "August", IF(W1919="9", "September", IF(W1919="10", "October", IF(W1919="11", "November", IF(W1919="12", "December", "Other"))))))))))))</f>
        <v>May</v>
      </c>
      <c r="Y1919" s="2" t="str">
        <f>IF(ISNUMBER(SEARCH("-",V1919)),TRIM(RIGHT(V1919,LEN(V1919)-SEARCH("-",V1919))),V1919)</f>
        <v>6</v>
      </c>
      <c r="Z1919" s="2" t="str">
        <f>IF(Y1919="1", "January", IF(Y1919="2", "February", IF(Y1919="3", "March", IF(Y1919="4", "April", IF(Y1919="5", "May", IF(Y1919="6", "June", IF(Y1919="7", "July", IF(Y1919="8", "August", IF(Y1919="9", "September", IF(Y1919="10", "October", IF(Y1919="11", "November", IF(Y1919="12", "December", "Other"))))))))))))</f>
        <v>June</v>
      </c>
      <c r="AA1919" s="1" t="s">
        <v>109</v>
      </c>
      <c r="AB1919" s="1" t="str">
        <f t="shared" si="869"/>
        <v>9</v>
      </c>
      <c r="AC1919" s="1" t="str">
        <f>IF(AB1919="1", "January", IF(AB1919="2", "February", IF(AB1919="3", "March", IF(AB1919="4", "April", IF(AB1919="5", "May", IF(AB1919="6", "June", IF(AB1919="7", "July", IF(AB1919="8", "August", IF(AB1919="9", "September", IF(AB1919="10", "October", IF(AB1919="11", "November", IF(AB1919="12", "December", "Other"))))))))))))</f>
        <v>September</v>
      </c>
      <c r="AD1919" s="1" t="str">
        <f>IF(ISNUMBER(SEARCH("-",AA1919)),TRIM(RIGHT(AA1919,LEN(AA1919)-SEARCH("-",AA1919))),AA1919)</f>
        <v>10</v>
      </c>
      <c r="AE1919" s="1" t="str">
        <f>IF(AD1919="1", "January", IF(AD1919="2", "February", IF(AD1919="3", "March", IF(AD1919="4", "April", IF(AD1919="5", "May", IF(AD1919="6", "June", IF(AD1919="7", "July", IF(AD1919="8", "August", IF(AD1919="9", "September", IF(AD1919="10", "October", IF(AD1919="11", "November", IF(AD1919="12", "December", "Other"))))))))))))</f>
        <v>October</v>
      </c>
      <c r="AF1919" s="1" t="s">
        <v>24205</v>
      </c>
      <c r="AG1919" s="1" t="str">
        <f t="shared" si="841"/>
        <v xml:space="preserve">Seed </v>
      </c>
      <c r="AH1919" s="2" t="str">
        <f t="shared" si="842"/>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19" s="1" t="s">
        <v>5833</v>
      </c>
      <c r="AJ1919" s="1" t="s">
        <v>53</v>
      </c>
      <c r="AK1919" s="1" t="s">
        <v>17104</v>
      </c>
      <c r="AL1919" s="1" t="str">
        <f t="shared" si="852"/>
        <v>Unscented</v>
      </c>
      <c r="AM1919" s="1" t="b">
        <v>0</v>
      </c>
      <c r="AN1919" s="1" t="b">
        <v>1</v>
      </c>
      <c r="AO1919" s="1" t="b">
        <v>0</v>
      </c>
      <c r="AP1919" s="5" t="s">
        <v>28</v>
      </c>
      <c r="AQ1919" s="5" t="str">
        <f t="shared" si="843"/>
        <v>Light, Medium, Heavy</v>
      </c>
      <c r="AR1919" s="1" t="s">
        <v>10</v>
      </c>
      <c r="AS1919" s="1" t="str">
        <f t="shared" si="867"/>
        <v>None, Partial</v>
      </c>
      <c r="AT1919" s="1" t="str">
        <f t="shared" si="844"/>
        <v>Partial, Full</v>
      </c>
      <c r="AU1919" s="1" t="s">
        <v>29</v>
      </c>
      <c r="AV1919" s="1" t="str">
        <f t="shared" si="845"/>
        <v>Moist</v>
      </c>
      <c r="AW1919" s="1" t="s">
        <v>12</v>
      </c>
      <c r="AX1919" s="1" t="str">
        <f t="shared" si="846"/>
        <v>Acid, Neutral, Alkaline</v>
      </c>
      <c r="AY1919" s="1" t="b">
        <v>1</v>
      </c>
      <c r="AZ1919" s="1" t="b">
        <v>1</v>
      </c>
      <c r="BA1919" s="1" t="b">
        <v>0</v>
      </c>
      <c r="BB1919" s="1" t="s">
        <v>29</v>
      </c>
      <c r="BC1919" t="str">
        <f t="shared" si="847"/>
        <v>TRUE</v>
      </c>
      <c r="BD1919" s="1" t="s">
        <v>77</v>
      </c>
      <c r="BE1919" t="str">
        <f t="shared" si="848"/>
        <v>TRUE</v>
      </c>
      <c r="BF1919" s="1" t="b">
        <v>0</v>
      </c>
      <c r="BG1919" s="1" t="b">
        <v>1</v>
      </c>
      <c r="BH1919" s="1" t="b">
        <v>0</v>
      </c>
      <c r="BI1919" s="1" t="s">
        <v>30</v>
      </c>
      <c r="BJ1919" s="1" t="str">
        <f t="shared" si="849"/>
        <v>FALSE</v>
      </c>
      <c r="BL1919" t="str">
        <f t="shared" si="850"/>
        <v>FALSE</v>
      </c>
      <c r="BM1919" s="1" t="b">
        <v>0</v>
      </c>
      <c r="BN1919" s="1" t="b">
        <v>1</v>
      </c>
      <c r="BO1919" s="1">
        <f t="shared" si="854"/>
        <v>12</v>
      </c>
      <c r="BP1919" s="1" t="s">
        <v>5834</v>
      </c>
      <c r="BQ1919" s="1" cm="1">
        <f t="array" ref="BQ1919">_xlfn.IFS(BP1919="None Known",0, LEN(BP1919)&gt;500, 5,LEN(BP1919)&gt;400, 4, LEN(BP1919)&gt;300, 3, LEN(BP1919)&gt;200, 2, LEN(BP1919)&gt;1, 1)</f>
        <v>2</v>
      </c>
      <c r="BR1919" s="1" t="s">
        <v>5835</v>
      </c>
      <c r="BS1919" s="1">
        <v>3</v>
      </c>
      <c r="BT1919" s="1" t="s">
        <v>5836</v>
      </c>
      <c r="BU1919" s="1">
        <v>1</v>
      </c>
      <c r="BV1919" s="1" t="s">
        <v>5837</v>
      </c>
      <c r="BW1919" s="1" t="s">
        <v>4446</v>
      </c>
      <c r="BX1919" s="1"/>
      <c r="BY1919" t="str">
        <f>_xlfn.XLOOKUP($B1919,Img_lookup!A:A,Img_lookup!B:B, "Not available")</f>
        <v>b82a4651-2565-407e-8427-0e77abb82f23</v>
      </c>
      <c r="BZ1919" t="str">
        <f>_xlfn.XLOOKUP($B1919,Img_lookup!A:A,Img_lookup!C:C, "Not available")</f>
        <v>Rosaceae - Sorbus aria-1</v>
      </c>
      <c r="CA1919" t="str">
        <f>_xlfn.XLOOKUP($B1919,Img_lookup!A:A,Img_lookup!D:D, "Not available")</f>
        <v>Ettore Balocchi</v>
      </c>
      <c r="CB1919" t="str">
        <f>_xlfn.XLOOKUP($B1919,Img_lookup!A:A,Img_lookup!E:E, "https://imgur.com/aT5wafe")</f>
        <v>https://api.openverse.engineering/v1/images/b82a4651-2565-407e-8427-0e77abb82f23/thumb/</v>
      </c>
    </row>
    <row r="1920" spans="1:80" ht="13" x14ac:dyDescent="0.15">
      <c r="A1920" s="1" t="s">
        <v>58</v>
      </c>
      <c r="B1920" s="1" t="s">
        <v>5331</v>
      </c>
      <c r="C1920" s="1" t="s">
        <v>5332</v>
      </c>
      <c r="D1920" s="1" t="s">
        <v>5333</v>
      </c>
      <c r="E1920" s="1" t="s">
        <v>5334</v>
      </c>
      <c r="F1920" s="1" t="s">
        <v>62</v>
      </c>
      <c r="G1920" s="1" t="s">
        <v>62</v>
      </c>
      <c r="H1920" s="11" t="str">
        <f t="shared" si="857"/>
        <v>Perennial</v>
      </c>
      <c r="I1920" s="1" t="s">
        <v>17107</v>
      </c>
      <c r="J1920" s="1">
        <v>15</v>
      </c>
      <c r="K1920" s="1">
        <v>7</v>
      </c>
      <c r="L1920" t="str" cm="1">
        <f t="array" ref="L1920">_xlfn.IFS(J1920+K1920="", "Unknown", J1920+K1920&gt;3, "Large", J1920+K1920&gt;0.5, "Medium", J1920+K1920&gt;0, "Small")</f>
        <v>Large</v>
      </c>
      <c r="M1920" s="1">
        <v>2</v>
      </c>
      <c r="N1920" cm="1">
        <f t="array" ref="N1920">IF($M1920="",INDEX($M$2:$M$2176,MATCH(1,INDEX(($A$2:$A$2176=$A1920)*($M$2:$M$2176&lt;&gt;""),0),0)),$M1920)</f>
        <v>2</v>
      </c>
      <c r="O1920" s="2" t="str">
        <f t="shared" si="851"/>
        <v>Hardy to cold</v>
      </c>
      <c r="P1920" s="1" t="s">
        <v>5335</v>
      </c>
      <c r="Q1920" s="1" t="s">
        <v>17110</v>
      </c>
      <c r="R1920" t="str">
        <f t="shared" si="855"/>
        <v>Medium</v>
      </c>
      <c r="T1920" s="1"/>
      <c r="U1920" s="1"/>
      <c r="V1920" s="1" t="s">
        <v>96</v>
      </c>
      <c r="W1920" s="6" t="str">
        <f t="shared" si="868"/>
        <v>5</v>
      </c>
      <c r="X1920" t="str">
        <f>IF(W1920="1", "January", IF(W1920="2", "February", IF(W1920="3", "March", IF(W1920="4", "April", IF(W1920="5", "May", IF(W1920="6", "June", IF(W1920="7", "July", IF(W1920="8", "August", IF(W1920="9", "September", IF(W1920="10", "October", IF(W1920="11", "November", IF(W1920="12", "December", "Other"))))))))))))</f>
        <v>May</v>
      </c>
      <c r="Y1920" s="2" t="str">
        <f>IF(ISNUMBER(SEARCH("-",V1920)),TRIM(RIGHT(V1920,LEN(V1920)-SEARCH("-",V1920))),V1920)</f>
        <v>6</v>
      </c>
      <c r="Z1920" s="2" t="str">
        <f>IF(Y1920="1", "January", IF(Y1920="2", "February", IF(Y1920="3", "March", IF(Y1920="4", "April", IF(Y1920="5", "May", IF(Y1920="6", "June", IF(Y1920="7", "July", IF(Y1920="8", "August", IF(Y1920="9", "September", IF(Y1920="10", "October", IF(Y1920="11", "November", IF(Y1920="12", "December", "Other"))))))))))))</f>
        <v>June</v>
      </c>
      <c r="AA1920" s="1" t="s">
        <v>427</v>
      </c>
      <c r="AB1920" s="1" t="str">
        <f t="shared" si="869"/>
        <v>8</v>
      </c>
      <c r="AC1920" s="1" t="str">
        <f>IF(AB1920="1", "January", IF(AB1920="2", "February", IF(AB1920="3", "March", IF(AB1920="4", "April", IF(AB1920="5", "May", IF(AB1920="6", "June", IF(AB1920="7", "July", IF(AB1920="8", "August", IF(AB1920="9", "September", IF(AB1920="10", "October", IF(AB1920="11", "November", IF(AB1920="12", "December", "Other"))))))))))))</f>
        <v>August</v>
      </c>
      <c r="AD1920" s="1" t="str">
        <f>IF(ISNUMBER(SEARCH("-",AA1920)),TRIM(RIGHT(AA1920,LEN(AA1920)-SEARCH("-",AA1920))),AA1920)</f>
        <v>9</v>
      </c>
      <c r="AE1920" s="1" t="str">
        <f>IF(AD1920="1", "January", IF(AD1920="2", "February", IF(AD1920="3", "March", IF(AD1920="4", "April", IF(AD1920="5", "May", IF(AD1920="6", "June", IF(AD1920="7", "July", IF(AD1920="8", "August", IF(AD1920="9", "September", IF(AD1920="10", "October", IF(AD1920="11", "November", IF(AD1920="12", "December", "Other"))))))))))))</f>
        <v>September</v>
      </c>
      <c r="AF1920" s="1" t="s">
        <v>24205</v>
      </c>
      <c r="AG1920" s="1" t="str">
        <f t="shared" si="841"/>
        <v xml:space="preserve">Seed </v>
      </c>
      <c r="AH1920" s="2" t="str">
        <f t="shared" si="842"/>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20" s="1" t="s">
        <v>5336</v>
      </c>
      <c r="AJ1920" s="1" t="s">
        <v>53</v>
      </c>
      <c r="AK1920" s="1" t="s">
        <v>17104</v>
      </c>
      <c r="AL1920" s="1" t="str">
        <f t="shared" si="852"/>
        <v>Unscented</v>
      </c>
      <c r="AM1920" s="1" t="b">
        <v>0</v>
      </c>
      <c r="AN1920" s="1" t="b">
        <v>1</v>
      </c>
      <c r="AO1920" s="1" t="b">
        <v>0</v>
      </c>
      <c r="AP1920" s="5" t="s">
        <v>28</v>
      </c>
      <c r="AQ1920" s="5" t="str">
        <f t="shared" si="843"/>
        <v>Light, Medium, Heavy</v>
      </c>
      <c r="AR1920" s="1" t="s">
        <v>10</v>
      </c>
      <c r="AS1920" s="1" t="str">
        <f t="shared" si="867"/>
        <v>None, Partial</v>
      </c>
      <c r="AT1920" s="1" t="str">
        <f t="shared" si="844"/>
        <v>Partial, Full</v>
      </c>
      <c r="AU1920" s="1" t="s">
        <v>29</v>
      </c>
      <c r="AV1920" s="1" t="str">
        <f t="shared" si="845"/>
        <v>Moist</v>
      </c>
      <c r="AW1920" s="1" t="s">
        <v>12</v>
      </c>
      <c r="AX1920" s="1" t="str">
        <f t="shared" si="846"/>
        <v>Acid, Neutral, Alkaline</v>
      </c>
      <c r="AY1920" s="1" t="b">
        <v>1</v>
      </c>
      <c r="AZ1920" s="1" t="b">
        <v>1</v>
      </c>
      <c r="BA1920" s="1" t="b">
        <v>0</v>
      </c>
      <c r="BB1920" s="1" t="s">
        <v>29</v>
      </c>
      <c r="BC1920" t="str">
        <f t="shared" si="847"/>
        <v>TRUE</v>
      </c>
      <c r="BD1920" s="1" t="s">
        <v>77</v>
      </c>
      <c r="BE1920" t="str">
        <f t="shared" si="848"/>
        <v>TRUE</v>
      </c>
      <c r="BF1920" s="1" t="b">
        <v>0</v>
      </c>
      <c r="BG1920" s="1" t="b">
        <v>1</v>
      </c>
      <c r="BH1920" s="1" t="b">
        <v>0</v>
      </c>
      <c r="BI1920" s="1" t="s">
        <v>30</v>
      </c>
      <c r="BJ1920" s="1" t="str">
        <f t="shared" si="849"/>
        <v>FALSE</v>
      </c>
      <c r="BL1920" t="str">
        <f t="shared" si="850"/>
        <v>FALSE</v>
      </c>
      <c r="BM1920" s="1" t="b">
        <v>0</v>
      </c>
      <c r="BN1920" s="1" t="b">
        <v>1</v>
      </c>
      <c r="BO1920" s="1">
        <f t="shared" si="854"/>
        <v>13</v>
      </c>
      <c r="BP1920" s="1" t="s">
        <v>5337</v>
      </c>
      <c r="BQ1920" s="1" cm="1">
        <f t="array" ref="BQ1920">_xlfn.IFS(BP1920="None Known",0, LEN(BP1920)&gt;500, 5,LEN(BP1920)&gt;400, 4, LEN(BP1920)&gt;300, 3, LEN(BP1920)&gt;200, 2, LEN(BP1920)&gt;1, 1)</f>
        <v>5</v>
      </c>
      <c r="BR1920" s="1" t="s">
        <v>5338</v>
      </c>
      <c r="BS1920" s="1">
        <v>2</v>
      </c>
      <c r="BT1920" s="1" t="s">
        <v>5339</v>
      </c>
      <c r="BU1920" s="1">
        <v>2</v>
      </c>
      <c r="BV1920" s="1" t="s">
        <v>5340</v>
      </c>
      <c r="BW1920" s="1" t="s">
        <v>5341</v>
      </c>
      <c r="BX1920" s="1"/>
      <c r="BY1920" t="str">
        <f>_xlfn.XLOOKUP($B1920,Img_lookup!A:A,Img_lookup!B:B, "Not available")</f>
        <v>b17aceea-d6ba-4227-9353-4c9cf6d75fe0</v>
      </c>
      <c r="BZ1920" t="str">
        <f>_xlfn.XLOOKUP($B1920,Img_lookup!A:A,Img_lookup!C:C, "Not available")</f>
        <v>Sorbus aucuparia fruit</v>
      </c>
      <c r="CA1920" t="str">
        <f>_xlfn.XLOOKUP($B1920,Img_lookup!A:A,Img_lookup!D:D, "Not available")</f>
        <v>Ervins Strauhmanis</v>
      </c>
      <c r="CB1920" t="str">
        <f>_xlfn.XLOOKUP($B1920,Img_lookup!A:A,Img_lookup!E:E, "https://imgur.com/aT5wafe")</f>
        <v>https://api.openverse.engineering/v1/images/b17aceea-d6ba-4227-9353-4c9cf6d75fe0/thumb/</v>
      </c>
    </row>
    <row r="1921" spans="1:80" ht="13" x14ac:dyDescent="0.15">
      <c r="A1921" s="1" t="s">
        <v>58</v>
      </c>
      <c r="B1921" s="1" t="s">
        <v>4439</v>
      </c>
      <c r="C1921" s="1" t="s">
        <v>4440</v>
      </c>
      <c r="D1921" s="1" t="s">
        <v>4441</v>
      </c>
      <c r="E1921" s="1" t="s">
        <v>3087</v>
      </c>
      <c r="F1921" s="1" t="s">
        <v>62</v>
      </c>
      <c r="G1921" s="1" t="s">
        <v>62</v>
      </c>
      <c r="H1921" s="11" t="str">
        <f t="shared" si="857"/>
        <v>Perennial</v>
      </c>
      <c r="I1921" s="1" t="s">
        <v>17107</v>
      </c>
      <c r="J1921" s="1">
        <v>15</v>
      </c>
      <c r="L1921" t="str" cm="1">
        <f t="array" ref="L1921">_xlfn.IFS(J1921+K1921="", "Unknown", J1921+K1921&gt;3, "Large", J1921+K1921&gt;0.5, "Medium", J1921+K1921&gt;0, "Small")</f>
        <v>Large</v>
      </c>
      <c r="M1921" s="1">
        <v>6</v>
      </c>
      <c r="N1921" cm="1">
        <f t="array" ref="N1921">IF($M1921="",INDEX($M$2:$M$2176,MATCH(1,INDEX(($A$2:$A$2176=$A1921)*($M$2:$M$2176&lt;&gt;""),0),0)),$M1921)</f>
        <v>6</v>
      </c>
      <c r="O1921" s="2" t="str">
        <f t="shared" si="851"/>
        <v>Seasonal outdoors</v>
      </c>
      <c r="P1921" s="1" t="s">
        <v>4442</v>
      </c>
      <c r="Q1921" s="1" t="s">
        <v>17110</v>
      </c>
      <c r="R1921" t="str">
        <f t="shared" si="855"/>
        <v>Medium</v>
      </c>
      <c r="T1921" s="1"/>
      <c r="U1921" s="1"/>
      <c r="V1921" s="1">
        <v>5</v>
      </c>
      <c r="W1921" s="6">
        <f t="shared" si="868"/>
        <v>5</v>
      </c>
      <c r="X1921" t="str">
        <f>IF(W1921=1, "January", IF(W1921=2, "February", IF(W1921=3, "March", IF(W1921=4, "April", IF(W1921=5, "May", IF(W1921=6, "June", IF(W1921=7, "July", IF(W1921=8, "August", IF(W1921=9, "September", IF(W1921=10, "October", IF(W1921=11, "November", IF(W1921=12, "December", "Other"))))))))))))</f>
        <v>May</v>
      </c>
      <c r="Y1921" s="1"/>
      <c r="Z1921" s="1"/>
      <c r="AA1921" s="1" t="s">
        <v>109</v>
      </c>
      <c r="AB1921" s="1" t="str">
        <f t="shared" si="869"/>
        <v>9</v>
      </c>
      <c r="AC1921" s="1" t="str">
        <f>IF(AB1921="1", "January", IF(AB1921="2", "February", IF(AB1921="3", "March", IF(AB1921="4", "April", IF(AB1921="5", "May", IF(AB1921="6", "June", IF(AB1921="7", "July", IF(AB1921="8", "August", IF(AB1921="9", "September", IF(AB1921="10", "October", IF(AB1921="11", "November", IF(AB1921="12", "December", "Other"))))))))))))</f>
        <v>September</v>
      </c>
      <c r="AD1921" s="1" t="str">
        <f>IF(ISNUMBER(SEARCH("-",AA1921)),TRIM(RIGHT(AA1921,LEN(AA1921)-SEARCH("-",AA1921))),AA1921)</f>
        <v>10</v>
      </c>
      <c r="AE1921" s="1" t="str">
        <f>IF(AD1921="1", "January", IF(AD1921="2", "February", IF(AD1921="3", "March", IF(AD1921="4", "April", IF(AD1921="5", "May", IF(AD1921="6", "June", IF(AD1921="7", "July", IF(AD1921="8", "August", IF(AD1921="9", "September", IF(AD1921="10", "October", IF(AD1921="11", "November", IF(AD1921="12", "December", "Other"))))))))))))</f>
        <v>October</v>
      </c>
      <c r="AF1921" s="1" t="s">
        <v>24205</v>
      </c>
      <c r="AG1921" s="1" t="str">
        <f t="shared" si="841"/>
        <v xml:space="preserve">Seed </v>
      </c>
      <c r="AH1921" s="2" t="str">
        <f t="shared" si="842"/>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21" s="1" t="s">
        <v>4443</v>
      </c>
      <c r="AJ1921" s="1" t="s">
        <v>53</v>
      </c>
      <c r="AK1921" s="1" t="s">
        <v>17104</v>
      </c>
      <c r="AL1921" s="1" t="str">
        <f t="shared" si="852"/>
        <v>Unscented</v>
      </c>
      <c r="AM1921" s="1" t="b">
        <v>0</v>
      </c>
      <c r="AN1921" s="1" t="b">
        <v>1</v>
      </c>
      <c r="AO1921" s="1" t="b">
        <v>0</v>
      </c>
      <c r="AP1921" s="5" t="s">
        <v>28</v>
      </c>
      <c r="AQ1921" s="5" t="str">
        <f t="shared" si="843"/>
        <v>Light, Medium, Heavy</v>
      </c>
      <c r="AR1921" s="1" t="s">
        <v>10</v>
      </c>
      <c r="AS1921" s="1" t="str">
        <f t="shared" si="867"/>
        <v>None, Partial</v>
      </c>
      <c r="AT1921" s="1" t="str">
        <f t="shared" si="844"/>
        <v>Partial, Full</v>
      </c>
      <c r="AU1921" s="1" t="s">
        <v>29</v>
      </c>
      <c r="AV1921" s="1" t="str">
        <f t="shared" si="845"/>
        <v>Moist</v>
      </c>
      <c r="AW1921" s="1" t="s">
        <v>12</v>
      </c>
      <c r="AX1921" s="1" t="str">
        <f t="shared" si="846"/>
        <v>Acid, Neutral, Alkaline</v>
      </c>
      <c r="AY1921" s="1" t="b">
        <v>0</v>
      </c>
      <c r="AZ1921" s="1" t="b">
        <v>0</v>
      </c>
      <c r="BA1921" s="1" t="b">
        <v>0</v>
      </c>
      <c r="BB1921" s="1" t="s">
        <v>275</v>
      </c>
      <c r="BC1921" t="str">
        <f t="shared" si="847"/>
        <v>TRUE</v>
      </c>
      <c r="BE1921" t="str">
        <f t="shared" si="848"/>
        <v>FALSE</v>
      </c>
      <c r="BF1921" s="1" t="b">
        <v>0</v>
      </c>
      <c r="BG1921" s="1" t="b">
        <v>0</v>
      </c>
      <c r="BH1921" s="1" t="b">
        <v>0</v>
      </c>
      <c r="BI1921" s="1" t="s">
        <v>30</v>
      </c>
      <c r="BJ1921" s="1" t="str">
        <f t="shared" si="849"/>
        <v>FALSE</v>
      </c>
      <c r="BL1921" t="str">
        <f t="shared" si="850"/>
        <v>FALSE</v>
      </c>
      <c r="BM1921" s="1" t="b">
        <v>0</v>
      </c>
      <c r="BN1921" s="1" t="b">
        <v>1</v>
      </c>
      <c r="BO1921" s="1">
        <f t="shared" si="854"/>
        <v>16</v>
      </c>
      <c r="BP1921" s="1" t="s">
        <v>4444</v>
      </c>
      <c r="BQ1921" s="1" cm="1">
        <f t="array" ref="BQ1921">_xlfn.IFS(BP1921="None Known",0, LEN(BP1921)&gt;500, 5,LEN(BP1921)&gt;400, 4, LEN(BP1921)&gt;300, 3, LEN(BP1921)&gt;200, 2, LEN(BP1921)&gt;1, 1)</f>
        <v>1</v>
      </c>
      <c r="BR1921" s="1" t="s">
        <v>4445</v>
      </c>
      <c r="BS1921" s="1">
        <v>5</v>
      </c>
      <c r="BT1921" s="1" t="s">
        <v>31</v>
      </c>
      <c r="BU1921" s="1">
        <v>0</v>
      </c>
      <c r="BV1921" s="1" t="s">
        <v>1682</v>
      </c>
      <c r="BW1921" s="1" t="s">
        <v>4446</v>
      </c>
      <c r="BX1921" s="1"/>
      <c r="BY1921" t="str">
        <f>_xlfn.XLOOKUP($B1921,Img_lookup!A:A,Img_lookup!B:B, "Not available")</f>
        <v>a7d34147-435c-4012-956a-cc28a0968db4</v>
      </c>
      <c r="BZ1921" t="str">
        <f>_xlfn.XLOOKUP($B1921,Img_lookup!A:A,Img_lookup!C:C, "Not available")</f>
        <v>Dog-rose (Rosa canina) and service-tree (Sorbus domestica).</v>
      </c>
      <c r="CA1921" t="str">
        <f>_xlfn.XLOOKUP($B1921,Img_lookup!A:A,Img_lookup!D:D, "Not available")</f>
        <v>Swallowtail Garden Seeds</v>
      </c>
      <c r="CB1921" t="str">
        <f>_xlfn.XLOOKUP($B1921,Img_lookup!A:A,Img_lookup!E:E, "https://imgur.com/aT5wafe")</f>
        <v>https://api.openverse.engineering/v1/images/a7d34147-435c-4012-956a-cc28a0968db4/thumb/</v>
      </c>
    </row>
    <row r="1922" spans="1:80" ht="13" x14ac:dyDescent="0.15">
      <c r="A1922" s="1" t="s">
        <v>58</v>
      </c>
      <c r="B1922" s="1" t="s">
        <v>12861</v>
      </c>
      <c r="C1922" s="1" t="s">
        <v>12862</v>
      </c>
      <c r="D1922" s="1" t="s">
        <v>12863</v>
      </c>
      <c r="E1922" s="1" t="s">
        <v>12864</v>
      </c>
      <c r="F1922" s="1" t="s">
        <v>22</v>
      </c>
      <c r="G1922" s="1" t="s">
        <v>22</v>
      </c>
      <c r="H1922" s="11" t="str">
        <f t="shared" si="857"/>
        <v>Perennial</v>
      </c>
      <c r="I1922" s="1" t="s">
        <v>17107</v>
      </c>
      <c r="J1922" s="1">
        <v>4</v>
      </c>
      <c r="K1922" s="1">
        <v>4</v>
      </c>
      <c r="L1922" t="str" cm="1">
        <f t="array" ref="L1922">_xlfn.IFS(J1922+K1922="", "Unknown", J1922+K1922&gt;3, "Large", J1922+K1922&gt;0.5, "Medium", J1922+K1922&gt;0, "Small")</f>
        <v>Large</v>
      </c>
      <c r="M1922" s="1">
        <v>5</v>
      </c>
      <c r="N1922" cm="1">
        <f t="array" ref="N1922">IF($M1922="",INDEX($M$2:$M$2176,MATCH(1,INDEX(($A$2:$A$2176=$A1922)*($M$2:$M$2176&lt;&gt;""),0),0)),$M1922)</f>
        <v>5</v>
      </c>
      <c r="O1922" s="2" t="str">
        <f t="shared" si="851"/>
        <v>Seasonal outdoors</v>
      </c>
      <c r="P1922" s="1" t="s">
        <v>12865</v>
      </c>
      <c r="R1922" t="str">
        <f t="shared" si="855"/>
        <v>Medium</v>
      </c>
      <c r="T1922" s="1"/>
      <c r="U1922" s="1"/>
      <c r="V1922" s="1">
        <v>5</v>
      </c>
      <c r="W1922" s="6">
        <f t="shared" si="868"/>
        <v>5</v>
      </c>
      <c r="X1922" t="str">
        <f>IF(W1922=1, "January", IF(W1922=2, "February", IF(W1922=3, "March", IF(W1922=4, "April", IF(W1922=5, "May", IF(W1922=6, "June", IF(W1922=7, "July", IF(W1922=8, "August", IF(W1922=9, "September", IF(W1922=10, "October", IF(W1922=11, "November", IF(W1922=12, "December", "Other"))))))))))))</f>
        <v>May</v>
      </c>
      <c r="Y1922" s="1"/>
      <c r="Z1922" s="1"/>
      <c r="AA1922" s="1">
        <v>10</v>
      </c>
      <c r="AB1922" s="1">
        <f t="shared" si="869"/>
        <v>10</v>
      </c>
      <c r="AC1922" s="1" t="str">
        <f>IF(AB1922=1, "January", IF(AB1922=2, "February", IF(AB1922=3, "March", IF(AB1922=4, "April", IF(AB1922=5, "May", IF(AB1922=6, "June", IF(AB1922=7, "July", IF(AB1922=8, "August", IF(AB1922=9, "September", IF(AB1922=10, "October", IF(AB1922=11, "November", IF(AB1922=12, "December", "Other"))))))))))))</f>
        <v>October</v>
      </c>
      <c r="AD1922" s="1"/>
      <c r="AE1922" s="1"/>
      <c r="AF1922" s="1" t="s">
        <v>24205</v>
      </c>
      <c r="AG1922" s="1" t="str">
        <f t="shared" ref="AG1922:AG1985" si="870">LEFT(AF1922,FIND("-",AF1922)-1)</f>
        <v xml:space="preserve">Seed </v>
      </c>
      <c r="AH1922" s="2" t="str">
        <f t="shared" ref="AH1922:AH1985" si="871">RIGHT(AF1922,LEN(AF1922)-FIND("-",AF1922)-1)</f>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22" s="1" t="s">
        <v>12866</v>
      </c>
      <c r="AJ1922" s="1" t="s">
        <v>53</v>
      </c>
      <c r="AK1922" s="1" t="s">
        <v>17104</v>
      </c>
      <c r="AL1922" s="1" t="str">
        <f t="shared" si="852"/>
        <v>Unscented</v>
      </c>
      <c r="AM1922" s="1" t="b">
        <v>0</v>
      </c>
      <c r="AN1922" s="1" t="b">
        <v>0</v>
      </c>
      <c r="AO1922" s="1" t="b">
        <v>0</v>
      </c>
      <c r="AP1922" s="5" t="s">
        <v>28</v>
      </c>
      <c r="AQ1922" s="5" t="str">
        <f t="shared" ref="AQ1922:AQ1985" si="872">IF(AP1922="L", "Light", IF(AP1922="M", "Medium", IF(AP1922="H", "Heavy", IF(AP1922="LM", "Light, Medium", IF(AP1922="MH", "Medium, Heavy", IF(AP1922="LMH", "Light, Medium, Heavy", ""))))))</f>
        <v>Light, Medium, Heavy</v>
      </c>
      <c r="AR1922" s="1" t="s">
        <v>10</v>
      </c>
      <c r="AS1922" s="1" t="str">
        <f t="shared" si="867"/>
        <v>None, Partial</v>
      </c>
      <c r="AT1922" s="1" t="str">
        <f t="shared" ref="AT1922:AT1985" si="873">IF(AR1922="N", "Full", IF(AR1922="S", "Partial", IF(AR1922="F", "None", IF(AR1922="SN", "Partial, Full", IF(AR1922="NP", "None, Partial", IF(AR1922="FSN", "None, Partial, Full", ""))))))</f>
        <v>Partial, Full</v>
      </c>
      <c r="AU1922" s="1" t="s">
        <v>29</v>
      </c>
      <c r="AV1922" s="1" t="str">
        <f t="shared" ref="AV1922:AV1985" si="874">IF(AU1922="D", "Dry", IF(AU1922="M", "Moist", IF(AU1922="We", "Wet/Water", IF(AU1922="Wa", "Wet/Water", IF(AU1922="WeWa", "Wet/Water", IF(AU1922="DM", "Dry, Moist", IF(AU1922="DMWe", "Dry, Moist, Wet/Water", IF(AU1922="MWe", "Moist, Wet/Water", IF(AU1922="MWeWa", "Moist, Wet/Water", IF(AU1922="WeM", "Moist, Wet/Water",""))))))))))</f>
        <v>Moist</v>
      </c>
      <c r="AW1922" s="1" t="s">
        <v>12</v>
      </c>
      <c r="AX1922" s="1" t="str">
        <f t="shared" ref="AX1922:AX1985" si="875">IF(AW1922="A", "Acid", IF(AW1922="N", "Neutral", IF(AW1922="B", "Alkaline", IF(AW1922="AN", "Acid, Neutral", IF(AW1922="NB", "Neutral, Alkaline", IF(AW1922="ANB", "Acid, Neutral, Alkaline", ""))))))</f>
        <v>Acid, Neutral, Alkaline</v>
      </c>
      <c r="AY1922" s="1" t="b">
        <v>0</v>
      </c>
      <c r="AZ1922" s="1" t="b">
        <v>0</v>
      </c>
      <c r="BA1922" s="1" t="b">
        <v>0</v>
      </c>
      <c r="BB1922" s="1" t="s">
        <v>275</v>
      </c>
      <c r="BC1922" t="str">
        <f t="shared" ref="BC1922:BC1985" si="876">IF(BB1922="M", "TRUE", IF(BB1922="W", "TRUE", "FALSE"))</f>
        <v>TRUE</v>
      </c>
      <c r="BE1922" t="str">
        <f t="shared" ref="BE1922:BE1985" si="877">IF(BD1922="Y", "TRUE", "FALSE")</f>
        <v>FALSE</v>
      </c>
      <c r="BF1922" s="1" t="b">
        <v>0</v>
      </c>
      <c r="BG1922" s="1" t="b">
        <v>0</v>
      </c>
      <c r="BH1922" s="1" t="b">
        <v>0</v>
      </c>
      <c r="BJ1922" s="1" t="str">
        <f t="shared" ref="BJ1922:BJ1985" si="878">IF(BI1922="Y", "TRUE", "FALSE")</f>
        <v>FALSE</v>
      </c>
      <c r="BL1922" t="str">
        <f t="shared" ref="BL1922:BL1985" si="879">IF(BK1922="Y", "TRUE", "FALSE")</f>
        <v>FALSE</v>
      </c>
      <c r="BM1922" s="1" t="b">
        <v>0</v>
      </c>
      <c r="BN1922" s="1" t="b">
        <v>0</v>
      </c>
      <c r="BO1922" s="1">
        <f t="shared" si="854"/>
        <v>8</v>
      </c>
      <c r="BP1922" s="1" t="s">
        <v>12867</v>
      </c>
      <c r="BQ1922" s="1" cm="1">
        <f t="array" ref="BQ1922">_xlfn.IFS(BP1922="None Known",0, LEN(BP1922)&gt;500, 5,LEN(BP1922)&gt;400, 4, LEN(BP1922)&gt;300, 3, LEN(BP1922)&gt;200, 2, LEN(BP1922)&gt;1, 1)</f>
        <v>1</v>
      </c>
      <c r="BR1922" s="1" t="s">
        <v>12868</v>
      </c>
      <c r="BS1922" s="1">
        <v>2</v>
      </c>
      <c r="BT1922" s="1" t="s">
        <v>12869</v>
      </c>
      <c r="BU1922" s="1">
        <v>1</v>
      </c>
      <c r="BV1922" s="1" t="s">
        <v>3559</v>
      </c>
      <c r="BW1922" s="1" t="s">
        <v>4446</v>
      </c>
      <c r="BX1922" s="1"/>
      <c r="BY1922" t="str">
        <f>_xlfn.XLOOKUP($B1922,Img_lookup!A:A,Img_lookup!B:B, "Not available")</f>
        <v>4a475c36-bc2a-4569-a0c2-d5b84a0616aa</v>
      </c>
      <c r="BZ1922" t="str">
        <f>_xlfn.XLOOKUP($B1922,Img_lookup!A:A,Img_lookup!C:C, "Not available")</f>
        <v>Western Mountain Ash (Sorbus scopulina)</v>
      </c>
      <c r="CA1922" t="str">
        <f>_xlfn.XLOOKUP($B1922,Img_lookup!A:A,Img_lookup!D:D, "Not available")</f>
        <v>GlacierNPS</v>
      </c>
      <c r="CB1922" t="str">
        <f>_xlfn.XLOOKUP($B1922,Img_lookup!A:A,Img_lookup!E:E, "https://imgur.com/aT5wafe")</f>
        <v>https://api.openverse.engineering/v1/images/4a475c36-bc2a-4569-a0c2-d5b84a0616aa/thumb/</v>
      </c>
    </row>
    <row r="1923" spans="1:80" ht="13" x14ac:dyDescent="0.15">
      <c r="A1923" s="1" t="s">
        <v>58</v>
      </c>
      <c r="B1923" s="1" t="s">
        <v>15550</v>
      </c>
      <c r="C1923" s="1" t="s">
        <v>15551</v>
      </c>
      <c r="D1923" s="1" t="s">
        <v>15552</v>
      </c>
      <c r="E1923" s="1" t="s">
        <v>15553</v>
      </c>
      <c r="F1923" s="1" t="s">
        <v>62</v>
      </c>
      <c r="G1923" s="1" t="s">
        <v>62</v>
      </c>
      <c r="H1923" s="11" t="str">
        <f t="shared" si="857"/>
        <v>Perennial</v>
      </c>
      <c r="I1923" s="1" t="s">
        <v>17107</v>
      </c>
      <c r="J1923" s="1">
        <v>20</v>
      </c>
      <c r="L1923" t="str" cm="1">
        <f t="array" ref="L1923">_xlfn.IFS(J1923+K1923="", "Unknown", J1923+K1923&gt;3, "Large", J1923+K1923&gt;0.5, "Medium", J1923+K1923&gt;0, "Small")</f>
        <v>Large</v>
      </c>
      <c r="M1923" s="1">
        <v>6</v>
      </c>
      <c r="N1923" cm="1">
        <f t="array" ref="N1923">IF($M1923="",INDEX($M$2:$M$2176,MATCH(1,INDEX(($A$2:$A$2176=$A1923)*($M$2:$M$2176&lt;&gt;""),0),0)),$M1923)</f>
        <v>6</v>
      </c>
      <c r="O1923" s="2" t="str">
        <f t="shared" ref="O1923:O1986" si="880">IF(N1923="", "Temperate zone", IF(N1923&lt;5, "Hardy to cold", IF(N1923&lt;8, "Seasonal outdoors", IF(N1923&lt;12, "Grown indoors", "all Temperate zone"))))</f>
        <v>Seasonal outdoors</v>
      </c>
      <c r="P1923" s="1" t="s">
        <v>15554</v>
      </c>
      <c r="Q1923" s="1" t="s">
        <v>17110</v>
      </c>
      <c r="R1923" t="str">
        <f t="shared" si="855"/>
        <v>Medium</v>
      </c>
      <c r="T1923" s="1"/>
      <c r="U1923" s="1"/>
      <c r="V1923" s="1">
        <v>6</v>
      </c>
      <c r="W1923" s="6">
        <f t="shared" si="868"/>
        <v>6</v>
      </c>
      <c r="X1923" t="str">
        <f>IF(W1923=1, "January", IF(W1923=2, "February", IF(W1923=3, "March", IF(W1923=4, "April", IF(W1923=5, "May", IF(W1923=6, "June", IF(W1923=7, "July", IF(W1923=8, "August", IF(W1923=9, "September", IF(W1923=10, "October", IF(W1923=11, "November", IF(W1923=12, "December", "Other"))))))))))))</f>
        <v>June</v>
      </c>
      <c r="Y1923" s="1"/>
      <c r="Z1923" s="1"/>
      <c r="AA1923" s="1" t="s">
        <v>109</v>
      </c>
      <c r="AB1923" s="1" t="str">
        <f t="shared" si="869"/>
        <v>9</v>
      </c>
      <c r="AC1923" s="1" t="str">
        <f>IF(AB1923="1", "January", IF(AB1923="2", "February", IF(AB1923="3", "March", IF(AB1923="4", "April", IF(AB1923="5", "May", IF(AB1923="6", "June", IF(AB1923="7", "July", IF(AB1923="8", "August", IF(AB1923="9", "September", IF(AB1923="10", "October", IF(AB1923="11", "November", IF(AB1923="12", "December", "Other"))))))))))))</f>
        <v>September</v>
      </c>
      <c r="AD1923" s="1" t="str">
        <f>IF(ISNUMBER(SEARCH("-",AA1923)),TRIM(RIGHT(AA1923,LEN(AA1923)-SEARCH("-",AA1923))),AA1923)</f>
        <v>10</v>
      </c>
      <c r="AE1923" s="1" t="str">
        <f>IF(AD1923="1", "January", IF(AD1923="2", "February", IF(AD1923="3", "March", IF(AD1923="4", "April", IF(AD1923="5", "May", IF(AD1923="6", "June", IF(AD1923="7", "July", IF(AD1923="8", "August", IF(AD1923="9", "September", IF(AD1923="10", "October", IF(AD1923="11", "November", IF(AD1923="12", "December", "Other"))))))))))))</f>
        <v>October</v>
      </c>
      <c r="AF1923" s="1" t="s">
        <v>24205</v>
      </c>
      <c r="AG1923" s="1" t="str">
        <f t="shared" si="870"/>
        <v xml:space="preserve">Seed </v>
      </c>
      <c r="AH1923" s="2" t="str">
        <f t="shared" si="871"/>
        <v>Best sown as soon as it is ripe in a cold frame[78, 80]. If you have sufficient seed it can be sown in an outdoor seedbed[78, 80]. Stored seed germinates better if given 2 weeks warm then 14 - 16 weeks cold stratification[98], so sow it as early in the year as possible. Prick out the seedlings into individual pots when they are large enough to handle. Seedlings are very slow to put on top-growth for their first year or two[11], but they are busy building up a good root system. It is best to keep them in pots in a cold frame for their first winter and then plant them out into their permanent positions in late spring.</v>
      </c>
      <c r="AI1923" s="1" t="s">
        <v>15555</v>
      </c>
      <c r="AJ1923" s="1" t="s">
        <v>53</v>
      </c>
      <c r="AK1923" s="1" t="s">
        <v>17104</v>
      </c>
      <c r="AL1923" s="1" t="str">
        <f t="shared" ref="AL1923:AL1986" si="881">IF(AM1923=TRUE, "Scented", "Unscented")</f>
        <v>Unscented</v>
      </c>
      <c r="AM1923" s="1" t="b">
        <v>0</v>
      </c>
      <c r="AN1923" s="1" t="b">
        <v>1</v>
      </c>
      <c r="AO1923" s="1" t="b">
        <v>0</v>
      </c>
      <c r="AP1923" s="5" t="s">
        <v>28</v>
      </c>
      <c r="AQ1923" s="5" t="str">
        <f t="shared" si="872"/>
        <v>Light, Medium, Heavy</v>
      </c>
      <c r="AR1923" s="1" t="s">
        <v>10</v>
      </c>
      <c r="AS1923" s="1" t="str">
        <f t="shared" si="867"/>
        <v>None, Partial</v>
      </c>
      <c r="AT1923" s="1" t="str">
        <f t="shared" si="873"/>
        <v>Partial, Full</v>
      </c>
      <c r="AU1923" s="1" t="s">
        <v>29</v>
      </c>
      <c r="AV1923" s="1" t="str">
        <f t="shared" si="874"/>
        <v>Moist</v>
      </c>
      <c r="AW1923" s="1" t="s">
        <v>12</v>
      </c>
      <c r="AX1923" s="1" t="str">
        <f t="shared" si="875"/>
        <v>Acid, Neutral, Alkaline</v>
      </c>
      <c r="AY1923" s="1" t="b">
        <v>0</v>
      </c>
      <c r="AZ1923" s="1" t="b">
        <v>0</v>
      </c>
      <c r="BA1923" s="1" t="b">
        <v>0</v>
      </c>
      <c r="BB1923" s="1" t="s">
        <v>275</v>
      </c>
      <c r="BC1923" t="str">
        <f t="shared" si="876"/>
        <v>TRUE</v>
      </c>
      <c r="BE1923" t="str">
        <f t="shared" si="877"/>
        <v>FALSE</v>
      </c>
      <c r="BF1923" s="1" t="b">
        <v>0</v>
      </c>
      <c r="BG1923" s="1" t="b">
        <v>1</v>
      </c>
      <c r="BH1923" s="1" t="b">
        <v>0</v>
      </c>
      <c r="BI1923" s="1" t="s">
        <v>30</v>
      </c>
      <c r="BJ1923" s="1" t="str">
        <f t="shared" si="878"/>
        <v>FALSE</v>
      </c>
      <c r="BL1923" t="str">
        <f t="shared" si="879"/>
        <v>FALSE</v>
      </c>
      <c r="BM1923" s="1" t="b">
        <v>0</v>
      </c>
      <c r="BN1923" s="1" t="b">
        <v>0</v>
      </c>
      <c r="BO1923" s="1">
        <f t="shared" ref="BO1923:BO1986" si="882">BQ1923+(BS1923*3)+BU1923</f>
        <v>13</v>
      </c>
      <c r="BP1923" s="1" t="s">
        <v>15556</v>
      </c>
      <c r="BQ1923" s="1" cm="1">
        <f t="array" ref="BQ1923">_xlfn.IFS(BP1923="None Known",0, LEN(BP1923)&gt;500, 5,LEN(BP1923)&gt;400, 4, LEN(BP1923)&gt;300, 3, LEN(BP1923)&gt;200, 2, LEN(BP1923)&gt;1, 1)</f>
        <v>1</v>
      </c>
      <c r="BR1923" s="1" t="s">
        <v>15557</v>
      </c>
      <c r="BS1923" s="1">
        <v>4</v>
      </c>
      <c r="BT1923" s="1" t="s">
        <v>31</v>
      </c>
      <c r="BU1923" s="1">
        <v>0</v>
      </c>
      <c r="BV1923" s="1" t="s">
        <v>1682</v>
      </c>
      <c r="BW1923" s="1" t="s">
        <v>4446</v>
      </c>
      <c r="BX1923" s="1"/>
      <c r="BY1923" t="str">
        <f>_xlfn.XLOOKUP($B1923,Img_lookup!A:A,Img_lookup!B:B, "Not available")</f>
        <v>f089385a-e4f7-425a-a106-d0a5d6415d7e</v>
      </c>
      <c r="BZ1923" t="str">
        <f>_xlfn.XLOOKUP($B1923,Img_lookup!A:A,Img_lookup!C:C, "Not available")</f>
        <v>Sorbus torminalis</v>
      </c>
      <c r="CA1923" t="str">
        <f>_xlfn.XLOOKUP($B1923,Img_lookup!A:A,Img_lookup!D:D, "Not available")</f>
        <v>Ashley Basil</v>
      </c>
      <c r="CB1923" t="str">
        <f>_xlfn.XLOOKUP($B1923,Img_lookup!A:A,Img_lookup!E:E, "https://imgur.com/aT5wafe")</f>
        <v>https://api.openverse.engineering/v1/images/f089385a-e4f7-425a-a106-d0a5d6415d7e/thumb/</v>
      </c>
    </row>
    <row r="1924" spans="1:80" ht="409.6" x14ac:dyDescent="0.15">
      <c r="A1924" s="1" t="s">
        <v>394</v>
      </c>
      <c r="B1924" s="1" t="s">
        <v>5820</v>
      </c>
      <c r="C1924" s="1" t="s">
        <v>5821</v>
      </c>
      <c r="D1924" s="1" t="s">
        <v>5822</v>
      </c>
      <c r="E1924" s="1" t="s">
        <v>1213</v>
      </c>
      <c r="F1924" s="1" t="s">
        <v>85</v>
      </c>
      <c r="G1924" s="1" t="s">
        <v>85</v>
      </c>
      <c r="H1924" s="11" t="str">
        <f t="shared" si="857"/>
        <v>Annual</v>
      </c>
      <c r="J1924" s="1">
        <v>5</v>
      </c>
      <c r="L1924" t="str" cm="1">
        <f t="array" ref="L1924">_xlfn.IFS(J1924+K1924="", "Unknown", J1924+K1924&gt;3, "Large", J1924+K1924&gt;0.5, "Medium", J1924+K1924&gt;0, "Small")</f>
        <v>Large</v>
      </c>
      <c r="M1924" s="1">
        <v>8</v>
      </c>
      <c r="N1924" cm="1">
        <f t="array" ref="N1924">IF($M1924="",INDEX($M$2:$M$2176,MATCH(1,INDEX(($A$2:$A$2176=$A1924)*($M$2:$M$2176&lt;&gt;""),0),0)),$M1924)</f>
        <v>8</v>
      </c>
      <c r="O1924" s="2" t="str">
        <f t="shared" si="880"/>
        <v>Grown indoors</v>
      </c>
      <c r="P1924" s="1" t="s">
        <v>709</v>
      </c>
      <c r="Q1924" s="1" t="s">
        <v>17109</v>
      </c>
      <c r="R1924" t="str">
        <f t="shared" ref="R1924:R1987" si="883">IF(Q1924="Fast", "Fast", IF(Q1924="Slow", "Slow", "Medium"))</f>
        <v>Fast</v>
      </c>
      <c r="T1924" s="1"/>
      <c r="U1924" s="1"/>
      <c r="V1924" s="1" t="s">
        <v>135</v>
      </c>
      <c r="W1924" s="6" t="str">
        <f t="shared" si="868"/>
        <v>8</v>
      </c>
      <c r="X1924" t="str">
        <f>IF(W1924="1", "January", IF(W1924="2", "February", IF(W1924="3", "March", IF(W1924="4", "April", IF(W1924="5", "May", IF(W1924="6", "June", IF(W1924="7", "July", IF(W1924="8", "August", IF(W1924="9", "September", IF(W1924="10", "October", IF(W1924="11", "November", IF(W1924="12", "December", "Other"))))))))))))</f>
        <v>August</v>
      </c>
      <c r="Y1924" s="2" t="str">
        <f>IF(ISNUMBER(SEARCH("-",V1924)),TRIM(RIGHT(V1924,LEN(V1924)-SEARCH("-",V1924))),V1924)</f>
        <v>10</v>
      </c>
      <c r="Z1924" s="2" t="str">
        <f>IF(Y1924="1", "January", IF(Y1924="2", "February", IF(Y1924="3", "March", IF(Y1924="4", "April", IF(Y1924="5", "May", IF(Y1924="6", "June", IF(Y1924="7", "July", IF(Y1924="8", "August", IF(Y1924="9", "September", IF(Y1924="10", "October", IF(Y1924="11", "November", IF(Y1924="12", "December", "Other"))))))))))))</f>
        <v>October</v>
      </c>
      <c r="AA1924" s="1" t="s">
        <v>109</v>
      </c>
      <c r="AB1924" s="1" t="str">
        <f t="shared" si="869"/>
        <v>9</v>
      </c>
      <c r="AC1924" s="1" t="str">
        <f>IF(AB1924="1", "January", IF(AB1924="2", "February", IF(AB1924="3", "March", IF(AB1924="4", "April", IF(AB1924="5", "May", IF(AB1924="6", "June", IF(AB1924="7", "July", IF(AB1924="8", "August", IF(AB1924="9", "September", IF(AB1924="10", "October", IF(AB1924="11", "November", IF(AB1924="12", "December", "Other"))))))))))))</f>
        <v>September</v>
      </c>
      <c r="AD1924" s="1" t="str">
        <f>IF(ISNUMBER(SEARCH("-",AA1924)),TRIM(RIGHT(AA1924,LEN(AA1924)-SEARCH("-",AA1924))),AA1924)</f>
        <v>10</v>
      </c>
      <c r="AE1924" s="1" t="str">
        <f>IF(AD1924="1", "January", IF(AD1924="2", "February", IF(AD1924="3", "March", IF(AD1924="4", "April", IF(AD1924="5", "May", IF(AD1924="6", "June", IF(AD1924="7", "July", IF(AD1924="8", "August", IF(AD1924="9", "September", IF(AD1924="10", "October", IF(AD1924="11", "November", IF(AD1924="12", "December", "Other"))))))))))))</f>
        <v>October</v>
      </c>
      <c r="AF1924" s="1" t="s">
        <v>24755</v>
      </c>
      <c r="AG1924" s="1" t="str">
        <f t="shared" si="870"/>
        <v xml:space="preserve">Seed </v>
      </c>
      <c r="AH1924" s="2" t="str">
        <f t="shared" si="871"/>
        <v>Sow April in a greenhouse and only just cover the seed. Germination should take place within 2 weeks if given a minimum germination temperature of 23�c[160]. Prick out the seedlings into individual pots once they are large enough to handle and plant them out after the last expected frosts. Consider giving them some protection, such as a cloche, until they are growing away strongly.</v>
      </c>
      <c r="AI1924" s="1" t="s">
        <v>5823</v>
      </c>
      <c r="AJ1924" s="1" t="s">
        <v>1</v>
      </c>
      <c r="AK1924" s="1" t="s">
        <v>17104</v>
      </c>
      <c r="AL1924" s="1" t="str">
        <f t="shared" si="881"/>
        <v>Unscented</v>
      </c>
      <c r="AM1924" s="1" t="b">
        <v>0</v>
      </c>
      <c r="AN1924" s="1" t="b">
        <v>0</v>
      </c>
      <c r="AO1924" s="1" t="b">
        <v>0</v>
      </c>
      <c r="AP1924" s="5" t="s">
        <v>28</v>
      </c>
      <c r="AQ1924" s="5" t="str">
        <f t="shared" si="872"/>
        <v>Light, Medium, Heavy</v>
      </c>
      <c r="AR1924" s="1" t="s">
        <v>30</v>
      </c>
      <c r="AS1924" s="1" t="str">
        <f t="shared" si="867"/>
        <v>None</v>
      </c>
      <c r="AT1924" s="1" t="str">
        <f t="shared" si="873"/>
        <v>Full</v>
      </c>
      <c r="AU1924" s="1" t="s">
        <v>11</v>
      </c>
      <c r="AV1924" s="1" t="str">
        <f t="shared" si="874"/>
        <v>Dry, Moist</v>
      </c>
      <c r="AW1924" s="1" t="s">
        <v>12</v>
      </c>
      <c r="AX1924" s="1" t="str">
        <f t="shared" si="875"/>
        <v>Acid, Neutral, Alkaline</v>
      </c>
      <c r="AY1924" s="1" t="b">
        <v>0</v>
      </c>
      <c r="AZ1924" s="1" t="b">
        <v>0</v>
      </c>
      <c r="BA1924" s="1" t="b">
        <v>0</v>
      </c>
      <c r="BC1924" t="str">
        <f t="shared" si="876"/>
        <v>FALSE</v>
      </c>
      <c r="BE1924" t="str">
        <f t="shared" si="877"/>
        <v>FALSE</v>
      </c>
      <c r="BF1924" s="1" t="b">
        <v>0</v>
      </c>
      <c r="BG1924" s="1" t="b">
        <v>0</v>
      </c>
      <c r="BH1924" s="1" t="b">
        <v>1</v>
      </c>
      <c r="BJ1924" s="1" t="str">
        <f t="shared" si="878"/>
        <v>FALSE</v>
      </c>
      <c r="BL1924" t="str">
        <f t="shared" si="879"/>
        <v>FALSE</v>
      </c>
      <c r="BM1924" s="1" t="b">
        <v>0</v>
      </c>
      <c r="BN1924" s="1" t="b">
        <v>0</v>
      </c>
      <c r="BO1924" s="1">
        <f t="shared" si="882"/>
        <v>8</v>
      </c>
      <c r="BP1924" s="1" t="s">
        <v>5824</v>
      </c>
      <c r="BQ1924" s="1" cm="1">
        <f t="array" ref="BQ1924">_xlfn.IFS(BP1924="None Known",0, LEN(BP1924)&gt;500, 5,LEN(BP1924)&gt;400, 4, LEN(BP1924)&gt;300, 3, LEN(BP1924)&gt;200, 2, LEN(BP1924)&gt;1, 1)</f>
        <v>1</v>
      </c>
      <c r="BR1924" s="16" t="s">
        <v>25048</v>
      </c>
      <c r="BS1924" s="1">
        <v>2</v>
      </c>
      <c r="BT1924" s="1" t="s">
        <v>5825</v>
      </c>
      <c r="BU1924" s="1">
        <v>1</v>
      </c>
      <c r="BV1924" s="1" t="s">
        <v>5826</v>
      </c>
      <c r="BW1924" s="1" t="s">
        <v>5827</v>
      </c>
      <c r="BX1924" s="1"/>
      <c r="BY1924" t="str">
        <f>_xlfn.XLOOKUP($B1924,Img_lookup!A:A,Img_lookup!B:B, "Not available")</f>
        <v>38edf1d7-6ede-4f84-86f2-2a5815723aab</v>
      </c>
      <c r="BZ1924" t="str">
        <f>_xlfn.XLOOKUP($B1924,Img_lookup!A:A,Img_lookup!C:C, "Not available")</f>
        <v>Sorghum bicolor habit3 NWS</v>
      </c>
      <c r="CA1924" t="str">
        <f>_xlfn.XLOOKUP($B1924,Img_lookup!A:A,Img_lookup!D:D, "Not available")</f>
        <v>Macleay Grass Man</v>
      </c>
      <c r="CB1924" t="str">
        <f>_xlfn.XLOOKUP($B1924,Img_lookup!A:A,Img_lookup!E:E, "https://imgur.com/aT5wafe")</f>
        <v>https://api.openverse.engineering/v1/images/38edf1d7-6ede-4f84-86f2-2a5815723aab/thumb/</v>
      </c>
    </row>
    <row r="1925" spans="1:80" ht="409.6" x14ac:dyDescent="0.15">
      <c r="A1925" s="1" t="s">
        <v>394</v>
      </c>
      <c r="B1925" s="1" t="s">
        <v>15035</v>
      </c>
      <c r="C1925" s="1" t="s">
        <v>15036</v>
      </c>
      <c r="D1925" s="1" t="s">
        <v>15037</v>
      </c>
      <c r="E1925" s="1" t="s">
        <v>15038</v>
      </c>
      <c r="F1925" s="1" t="s">
        <v>6</v>
      </c>
      <c r="G1925" s="1" t="s">
        <v>6</v>
      </c>
      <c r="H1925" s="11" t="str">
        <f t="shared" si="857"/>
        <v>Perennial</v>
      </c>
      <c r="J1925" s="1">
        <v>2</v>
      </c>
      <c r="K1925" s="1">
        <v>1.2000000479999999</v>
      </c>
      <c r="L1925" t="str" cm="1">
        <f t="array" ref="L1925">_xlfn.IFS(J1925+K1925="", "Unknown", J1925+K1925&gt;3, "Large", J1925+K1925&gt;0.5, "Medium", J1925+K1925&gt;0, "Small")</f>
        <v>Large</v>
      </c>
      <c r="M1925" s="1">
        <v>8</v>
      </c>
      <c r="N1925" cm="1">
        <f t="array" ref="N1925">IF($M1925="",INDEX($M$2:$M$2176,MATCH(1,INDEX(($A$2:$A$2176=$A1925)*($M$2:$M$2176&lt;&gt;""),0),0)),$M1925)</f>
        <v>8</v>
      </c>
      <c r="O1925" s="2" t="str">
        <f t="shared" si="880"/>
        <v>Grown indoors</v>
      </c>
      <c r="P1925" s="1" t="s">
        <v>5496</v>
      </c>
      <c r="Q1925" s="1" t="s">
        <v>17109</v>
      </c>
      <c r="R1925" t="str">
        <f t="shared" si="883"/>
        <v>Fast</v>
      </c>
      <c r="T1925" s="1"/>
      <c r="U1925" s="1"/>
      <c r="V1925" s="1" t="s">
        <v>135</v>
      </c>
      <c r="W1925" s="6" t="str">
        <f t="shared" si="868"/>
        <v>8</v>
      </c>
      <c r="X1925" t="str">
        <f>IF(W1925="1", "January", IF(W1925="2", "February", IF(W1925="3", "March", IF(W1925="4", "April", IF(W1925="5", "May", IF(W1925="6", "June", IF(W1925="7", "July", IF(W1925="8", "August", IF(W1925="9", "September", IF(W1925="10", "October", IF(W1925="11", "November", IF(W1925="12", "December", "Other"))))))))))))</f>
        <v>August</v>
      </c>
      <c r="Y1925" s="2" t="str">
        <f>IF(ISNUMBER(SEARCH("-",V1925)),TRIM(RIGHT(V1925,LEN(V1925)-SEARCH("-",V1925))),V1925)</f>
        <v>10</v>
      </c>
      <c r="Z1925" s="2" t="str">
        <f>IF(Y1925="1", "January", IF(Y1925="2", "February", IF(Y1925="3", "March", IF(Y1925="4", "April", IF(Y1925="5", "May", IF(Y1925="6", "June", IF(Y1925="7", "July", IF(Y1925="8", "August", IF(Y1925="9", "September", IF(Y1925="10", "October", IF(Y1925="11", "November", IF(Y1925="12", "December", "Other"))))))))))))</f>
        <v>October</v>
      </c>
      <c r="AA1925" s="1" t="s">
        <v>109</v>
      </c>
      <c r="AB1925" s="1" t="str">
        <f t="shared" si="869"/>
        <v>9</v>
      </c>
      <c r="AC1925" s="1" t="str">
        <f>IF(AB1925="1", "January", IF(AB1925="2", "February", IF(AB1925="3", "March", IF(AB1925="4", "April", IF(AB1925="5", "May", IF(AB1925="6", "June", IF(AB1925="7", "July", IF(AB1925="8", "August", IF(AB1925="9", "September", IF(AB1925="10", "October", IF(AB1925="11", "November", IF(AB1925="12", "December", "Other"))))))))))))</f>
        <v>September</v>
      </c>
      <c r="AD1925" s="1" t="str">
        <f>IF(ISNUMBER(SEARCH("-",AA1925)),TRIM(RIGHT(AA1925,LEN(AA1925)-SEARCH("-",AA1925))),AA1925)</f>
        <v>10</v>
      </c>
      <c r="AE1925" s="1" t="str">
        <f>IF(AD1925="1", "January", IF(AD1925="2", "February", IF(AD1925="3", "March", IF(AD1925="4", "April", IF(AD1925="5", "May", IF(AD1925="6", "June", IF(AD1925="7", "July", IF(AD1925="8", "August", IF(AD1925="9", "September", IF(AD1925="10", "October", IF(AD1925="11", "November", IF(AD1925="12", "December", "Other"))))))))))))</f>
        <v>October</v>
      </c>
      <c r="AF1925" s="16" t="s">
        <v>24756</v>
      </c>
      <c r="AG1925" s="1" t="str">
        <f t="shared" si="870"/>
        <v xml:space="preserve">Seed </v>
      </c>
      <c r="AH1925" s="2" t="str">
        <f t="shared" si="871"/>
        <v>Sow April in a greenhouse and only just cover the seed. Germination should take place within 2 weeks. Prick out the seedlings into individual pots once they are large enough to handle and plant them out after the last expected frosts.
Division in mid spring as the plant comes into new growth. Larger divisions can be planted out direct into their permanent positions. We have found it best to pot up the smaller divisions and grow them on in a lightly shaded position in a cold frame, planting them out once they are well established in the summer.</v>
      </c>
      <c r="AI1925" s="1" t="s">
        <v>15039</v>
      </c>
      <c r="AJ1925" s="1" t="s">
        <v>1</v>
      </c>
      <c r="AK1925" s="1" t="s">
        <v>17104</v>
      </c>
      <c r="AL1925" s="1" t="str">
        <f t="shared" si="881"/>
        <v>Unscented</v>
      </c>
      <c r="AM1925" s="1" t="b">
        <v>0</v>
      </c>
      <c r="AN1925" s="1" t="b">
        <v>0</v>
      </c>
      <c r="AO1925" s="1" t="b">
        <v>0</v>
      </c>
      <c r="AP1925" s="5" t="s">
        <v>28</v>
      </c>
      <c r="AQ1925" s="5" t="str">
        <f t="shared" si="872"/>
        <v>Light, Medium, Heavy</v>
      </c>
      <c r="AR1925" s="1" t="s">
        <v>30</v>
      </c>
      <c r="AS1925" s="1" t="str">
        <f t="shared" si="867"/>
        <v>None</v>
      </c>
      <c r="AT1925" s="1" t="str">
        <f t="shared" si="873"/>
        <v>Full</v>
      </c>
      <c r="AU1925" s="1" t="s">
        <v>11</v>
      </c>
      <c r="AV1925" s="1" t="str">
        <f t="shared" si="874"/>
        <v>Dry, Moist</v>
      </c>
      <c r="AW1925" s="1" t="s">
        <v>12</v>
      </c>
      <c r="AX1925" s="1" t="str">
        <f t="shared" si="875"/>
        <v>Acid, Neutral, Alkaline</v>
      </c>
      <c r="AY1925" s="1" t="b">
        <v>0</v>
      </c>
      <c r="AZ1925" s="1" t="b">
        <v>0</v>
      </c>
      <c r="BA1925" s="1" t="b">
        <v>0</v>
      </c>
      <c r="BC1925" t="str">
        <f t="shared" si="876"/>
        <v>FALSE</v>
      </c>
      <c r="BE1925" t="str">
        <f t="shared" si="877"/>
        <v>FALSE</v>
      </c>
      <c r="BF1925" s="1" t="b">
        <v>0</v>
      </c>
      <c r="BG1925" s="1" t="b">
        <v>0</v>
      </c>
      <c r="BH1925" s="1" t="b">
        <v>1</v>
      </c>
      <c r="BJ1925" s="1" t="str">
        <f t="shared" si="878"/>
        <v>FALSE</v>
      </c>
      <c r="BL1925" t="str">
        <f t="shared" si="879"/>
        <v>FALSE</v>
      </c>
      <c r="BM1925" s="1" t="b">
        <v>0</v>
      </c>
      <c r="BN1925" s="1" t="b">
        <v>0</v>
      </c>
      <c r="BO1925" s="1">
        <f t="shared" si="882"/>
        <v>8</v>
      </c>
      <c r="BP1925" s="1" t="s">
        <v>15040</v>
      </c>
      <c r="BQ1925" s="1" cm="1">
        <f t="array" ref="BQ1925">_xlfn.IFS(BP1925="None Known",0, LEN(BP1925)&gt;500, 5,LEN(BP1925)&gt;400, 4, LEN(BP1925)&gt;300, 3, LEN(BP1925)&gt;200, 2, LEN(BP1925)&gt;1, 1)</f>
        <v>1</v>
      </c>
      <c r="BR1925" s="1" t="s">
        <v>25049</v>
      </c>
      <c r="BS1925" s="1">
        <v>2</v>
      </c>
      <c r="BT1925" s="1" t="s">
        <v>15041</v>
      </c>
      <c r="BU1925" s="1">
        <v>1</v>
      </c>
      <c r="BW1925" s="1" t="s">
        <v>15042</v>
      </c>
      <c r="BX1925" s="1"/>
      <c r="BY1925" t="str">
        <f>_xlfn.XLOOKUP($B1925,Img_lookup!A:A,Img_lookup!B:B, "Not available")</f>
        <v>4c893e9d-3eb8-4f96-955b-24dc726e704d</v>
      </c>
      <c r="BZ1925" t="str">
        <f>_xlfn.XLOOKUP($B1925,Img_lookup!A:A,Img_lookup!C:C, "Not available")</f>
        <v>Sorghum halepense habit1</v>
      </c>
      <c r="CA1925" t="str">
        <f>_xlfn.XLOOKUP($B1925,Img_lookup!A:A,Img_lookup!D:D, "Not available")</f>
        <v>Macleay Grass Man</v>
      </c>
      <c r="CB1925" t="str">
        <f>_xlfn.XLOOKUP($B1925,Img_lookup!A:A,Img_lookup!E:E, "https://imgur.com/aT5wafe")</f>
        <v>https://api.openverse.engineering/v1/images/4c893e9d-3eb8-4f96-955b-24dc726e704d/thumb/</v>
      </c>
    </row>
    <row r="1926" spans="1:80" ht="409.6" x14ac:dyDescent="0.15">
      <c r="A1926" s="1" t="s">
        <v>912</v>
      </c>
      <c r="B1926" s="1" t="s">
        <v>913</v>
      </c>
      <c r="C1926" s="1" t="s">
        <v>914</v>
      </c>
      <c r="D1926" s="1" t="s">
        <v>915</v>
      </c>
      <c r="E1926" s="1" t="s">
        <v>916</v>
      </c>
      <c r="F1926" s="1" t="s">
        <v>6</v>
      </c>
      <c r="G1926" s="1" t="s">
        <v>6</v>
      </c>
      <c r="H1926" s="11" t="str">
        <f t="shared" ref="H1926:H1989" si="884">IF(ISNUMBER(SEARCH("/",$F1926)),$F1926,IF(ISNUMBER(SEARCH("Annual",$F1926)),"Annual","Perennial"))</f>
        <v>Perennial</v>
      </c>
      <c r="J1926" s="1">
        <v>1</v>
      </c>
      <c r="K1926" s="1">
        <v>0.60000002399999997</v>
      </c>
      <c r="L1926" t="str" cm="1">
        <f t="array" ref="L1926">_xlfn.IFS(J1926+K1926="", "Unknown", J1926+K1926&gt;3, "Large", J1926+K1926&gt;0.5, "Medium", J1926+K1926&gt;0, "Small")</f>
        <v>Medium</v>
      </c>
      <c r="M1926" s="1">
        <v>5</v>
      </c>
      <c r="N1926" cm="1">
        <f t="array" ref="N1926">IF($M1926="",INDEX($M$2:$M$2176,MATCH(1,INDEX(($A$2:$A$2176=$A1926)*($M$2:$M$2176&lt;&gt;""),0),0)),$M1926)</f>
        <v>5</v>
      </c>
      <c r="O1926" s="2" t="str">
        <f t="shared" si="880"/>
        <v>Seasonal outdoors</v>
      </c>
      <c r="P1926" s="1" t="s">
        <v>917</v>
      </c>
      <c r="R1926" t="str">
        <f t="shared" si="883"/>
        <v>Medium</v>
      </c>
      <c r="T1926" s="1"/>
      <c r="U1926" s="1"/>
      <c r="V1926" s="1" t="s">
        <v>322</v>
      </c>
      <c r="W1926" s="6" t="str">
        <f t="shared" si="868"/>
        <v>6</v>
      </c>
      <c r="X1926" t="str">
        <f>IF(W1926="1", "January", IF(W1926="2", "February", IF(W1926="3", "March", IF(W1926="4", "April", IF(W1926="5", "May", IF(W1926="6", "June", IF(W1926="7", "July", IF(W1926="8", "August", IF(W1926="9", "September", IF(W1926="10", "October", IF(W1926="11", "November", IF(W1926="12", "December", "Other"))))))))))))</f>
        <v>June</v>
      </c>
      <c r="Y1926" s="2" t="str">
        <f>IF(ISNUMBER(SEARCH("-",V1926)),TRIM(RIGHT(V1926,LEN(V1926)-SEARCH("-",V1926))),V1926)</f>
        <v>8</v>
      </c>
      <c r="Z1926" s="2" t="str">
        <f>IF(Y1926="1", "January", IF(Y1926="2", "February", IF(Y1926="3", "March", IF(Y1926="4", "April", IF(Y1926="5", "May", IF(Y1926="6", "June", IF(Y1926="7", "July", IF(Y1926="8", "August", IF(Y1926="9", "September", IF(Y1926="10", "October", IF(Y1926="11", "November", IF(Y1926="12", "December", "Other"))))))))))))</f>
        <v>August</v>
      </c>
      <c r="AF1926" s="16" t="s">
        <v>24206</v>
      </c>
      <c r="AG1926" s="1" t="str">
        <f t="shared" si="870"/>
        <v xml:space="preserve">Seed </v>
      </c>
      <c r="AH1926" s="2" t="str">
        <f t="shared" si="871"/>
        <v>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26" s="1" t="s">
        <v>918</v>
      </c>
      <c r="AJ1926" s="1" t="s">
        <v>1</v>
      </c>
      <c r="AK1926" s="1" t="s">
        <v>17106</v>
      </c>
      <c r="AL1926" s="1" t="str">
        <f t="shared" si="881"/>
        <v>Unscented</v>
      </c>
      <c r="AM1926" s="1" t="b">
        <v>0</v>
      </c>
      <c r="AN1926" s="1" t="b">
        <v>0</v>
      </c>
      <c r="AO1926" s="1" t="b">
        <v>0</v>
      </c>
      <c r="AP1926" s="5" t="s">
        <v>28</v>
      </c>
      <c r="AQ1926" s="5" t="str">
        <f t="shared" si="872"/>
        <v>Light, Medium, Heavy</v>
      </c>
      <c r="AR1926" s="1" t="s">
        <v>274</v>
      </c>
      <c r="AS1926" s="1" t="str">
        <f t="shared" si="867"/>
        <v>None, Partial, Full</v>
      </c>
      <c r="AT1926" s="1" t="str">
        <f t="shared" si="873"/>
        <v>None, Partial, Full</v>
      </c>
      <c r="AU1926" s="1" t="s">
        <v>919</v>
      </c>
      <c r="AV1926" s="1" t="str">
        <f t="shared" si="874"/>
        <v>Wet/Water</v>
      </c>
      <c r="AW1926" s="1" t="s">
        <v>12</v>
      </c>
      <c r="AX1926" s="1" t="str">
        <f t="shared" si="875"/>
        <v>Acid, Neutral, Alkaline</v>
      </c>
      <c r="AY1926" s="1" t="b">
        <v>0</v>
      </c>
      <c r="AZ1926" s="1" t="b">
        <v>0</v>
      </c>
      <c r="BA1926" s="1" t="b">
        <v>0</v>
      </c>
      <c r="BC1926" t="str">
        <f t="shared" si="876"/>
        <v>FALSE</v>
      </c>
      <c r="BE1926" t="str">
        <f t="shared" si="877"/>
        <v>FALSE</v>
      </c>
      <c r="BF1926" s="1" t="b">
        <v>0</v>
      </c>
      <c r="BG1926" s="1" t="b">
        <v>0</v>
      </c>
      <c r="BH1926" s="1" t="b">
        <v>0</v>
      </c>
      <c r="BI1926" s="1" t="s">
        <v>30</v>
      </c>
      <c r="BJ1926" s="1" t="str">
        <f t="shared" si="878"/>
        <v>FALSE</v>
      </c>
      <c r="BL1926" t="str">
        <f t="shared" si="879"/>
        <v>FALSE</v>
      </c>
      <c r="BM1926" s="1" t="b">
        <v>0</v>
      </c>
      <c r="BN1926" s="1" t="b">
        <v>1</v>
      </c>
      <c r="BO1926" s="1">
        <f t="shared" si="882"/>
        <v>7</v>
      </c>
      <c r="BP1926" s="1" t="s">
        <v>31</v>
      </c>
      <c r="BQ1926" s="1" cm="1">
        <f t="array" ref="BQ1926">_xlfn.IFS(BP1926="None Known",0, LEN(BP1926)&gt;500, 5,LEN(BP1926)&gt;400, 4, LEN(BP1926)&gt;300, 3, LEN(BP1926)&gt;200, 2, LEN(BP1926)&gt;1, 1)</f>
        <v>0</v>
      </c>
      <c r="BR1926" s="1" t="s">
        <v>920</v>
      </c>
      <c r="BS1926" s="1">
        <v>2</v>
      </c>
      <c r="BT1926" s="1" t="s">
        <v>921</v>
      </c>
      <c r="BU1926" s="1">
        <v>1</v>
      </c>
      <c r="BV1926" s="1" t="s">
        <v>922</v>
      </c>
      <c r="BW1926" s="1" t="s">
        <v>31</v>
      </c>
      <c r="BX1926" s="1"/>
      <c r="BY1926" t="str">
        <f>_xlfn.XLOOKUP($B1926,Img_lookup!A:A,Img_lookup!B:B, "Not available")</f>
        <v>74eade99-a86a-4fac-a5b8-183fdfc3e0c5</v>
      </c>
      <c r="BZ1926" t="str">
        <f>_xlfn.XLOOKUP($B1926,Img_lookup!A:A,Img_lookup!C:C, "Not available")</f>
        <v>Branched Bur-reed (Sparganium erectum) (27737483154).jpg</v>
      </c>
      <c r="CA1926" t="str">
        <f>_xlfn.XLOOKUP($B1926,Img_lookup!A:A,Img_lookup!D:D, "Not available")</f>
        <v>Andrew C</v>
      </c>
      <c r="CB1926" t="str">
        <f>_xlfn.XLOOKUP($B1926,Img_lookup!A:A,Img_lookup!E:E, "https://imgur.com/aT5wafe")</f>
        <v>https://api.openverse.engineering/v1/images/74eade99-a86a-4fac-a5b8-183fdfc3e0c5/thumb/</v>
      </c>
    </row>
    <row r="1927" spans="1:80" ht="409.6" x14ac:dyDescent="0.15">
      <c r="A1927" s="1" t="s">
        <v>912</v>
      </c>
      <c r="B1927" s="1" t="s">
        <v>15870</v>
      </c>
      <c r="E1927" s="1" t="s">
        <v>606</v>
      </c>
      <c r="F1927" s="1" t="s">
        <v>6</v>
      </c>
      <c r="G1927" s="1" t="s">
        <v>6</v>
      </c>
      <c r="H1927" s="11" t="str">
        <f t="shared" si="884"/>
        <v>Perennial</v>
      </c>
      <c r="L1927" t="e" cm="1">
        <f t="array" ref="L1927">_xlfn.IFS(J1927+K1927="", "Unknown", J1927+K1927&gt;3, "Large", J1927+K1927&gt;0.5, "Medium", J1927+K1927&gt;0, "Small")</f>
        <v>#N/A</v>
      </c>
      <c r="N1927" cm="1">
        <f t="array" ref="N1927">IF($M1927="",INDEX($M$2:$M$2176,MATCH(1,INDEX(($A$2:$A$2176=$A1927)*($M$2:$M$2176&lt;&gt;""),0),0)),$M1927)</f>
        <v>5</v>
      </c>
      <c r="O1927" s="2" t="str">
        <f t="shared" si="880"/>
        <v>Seasonal outdoors</v>
      </c>
      <c r="P1927" s="1" t="s">
        <v>15871</v>
      </c>
      <c r="R1927" t="str">
        <f t="shared" si="883"/>
        <v>Medium</v>
      </c>
      <c r="W1927"/>
      <c r="AF1927" s="16" t="s">
        <v>24206</v>
      </c>
      <c r="AG1927" s="1" t="str">
        <f t="shared" si="870"/>
        <v xml:space="preserve">Seed </v>
      </c>
      <c r="AH1927" s="2" t="str">
        <f t="shared" si="871"/>
        <v>Best sown as soon as it is ripe in a pot in the greenhouse. Stand the pots in 2 - 3cm of water. Prick out the seedlings into individual pots when they are large enough to handle and gradually increase the depth of water as the plants grow until it is about level with the tops of the pots[240]. Plant them out in the summer if they have grown sufficiently, otherwise plant them out in the following spring.
Division in spring or autumn. Larger divisions can be planted out direct into their permanent positions. We have found it best to pot up the smaller divisions and grow them on in a lightly shaded position in a cold frame, planting them out once they are well established in the summer.</v>
      </c>
      <c r="AI1927" s="1" t="s">
        <v>15872</v>
      </c>
      <c r="AJ1927" s="1" t="s">
        <v>1</v>
      </c>
      <c r="AK1927" s="1" t="s">
        <v>17104</v>
      </c>
      <c r="AL1927" s="1" t="str">
        <f t="shared" si="881"/>
        <v>Unscented</v>
      </c>
      <c r="AM1927" s="1" t="b">
        <v>0</v>
      </c>
      <c r="AN1927" s="1" t="b">
        <v>0</v>
      </c>
      <c r="AO1927" s="1" t="b">
        <v>0</v>
      </c>
      <c r="AP1927" s="5" t="s">
        <v>28</v>
      </c>
      <c r="AQ1927" s="5" t="str">
        <f t="shared" si="872"/>
        <v>Light, Medium, Heavy</v>
      </c>
      <c r="AR1927" s="1" t="s">
        <v>10</v>
      </c>
      <c r="AS1927" s="1" t="str">
        <f t="shared" si="867"/>
        <v>None, Partial</v>
      </c>
      <c r="AT1927" s="1" t="str">
        <f t="shared" si="873"/>
        <v>Partial, Full</v>
      </c>
      <c r="AU1927" s="1" t="s">
        <v>919</v>
      </c>
      <c r="AV1927" s="1" t="str">
        <f t="shared" si="874"/>
        <v>Wet/Water</v>
      </c>
      <c r="AW1927" s="1" t="s">
        <v>12</v>
      </c>
      <c r="AX1927" s="1" t="str">
        <f t="shared" si="875"/>
        <v>Acid, Neutral, Alkaline</v>
      </c>
      <c r="AY1927" s="1" t="b">
        <v>0</v>
      </c>
      <c r="AZ1927" s="1" t="b">
        <v>0</v>
      </c>
      <c r="BA1927" s="1" t="b">
        <v>0</v>
      </c>
      <c r="BC1927" t="str">
        <f t="shared" si="876"/>
        <v>FALSE</v>
      </c>
      <c r="BE1927" t="str">
        <f t="shared" si="877"/>
        <v>FALSE</v>
      </c>
      <c r="BF1927" s="1" t="b">
        <v>0</v>
      </c>
      <c r="BG1927" s="1" t="b">
        <v>0</v>
      </c>
      <c r="BH1927" s="1" t="b">
        <v>0</v>
      </c>
      <c r="BJ1927" s="1" t="str">
        <f t="shared" si="878"/>
        <v>FALSE</v>
      </c>
      <c r="BL1927" t="str">
        <f t="shared" si="879"/>
        <v>FALSE</v>
      </c>
      <c r="BM1927" s="1" t="b">
        <v>0</v>
      </c>
      <c r="BN1927" s="1" t="b">
        <v>0</v>
      </c>
      <c r="BO1927" s="1">
        <f t="shared" si="882"/>
        <v>4</v>
      </c>
      <c r="BP1927" s="1" t="s">
        <v>31</v>
      </c>
      <c r="BQ1927" s="1" cm="1">
        <f t="array" ref="BQ1927">_xlfn.IFS(BP1927="None Known",0, LEN(BP1927)&gt;500, 5,LEN(BP1927)&gt;400, 4, LEN(BP1927)&gt;300, 3, LEN(BP1927)&gt;200, 2, LEN(BP1927)&gt;1, 1)</f>
        <v>0</v>
      </c>
      <c r="BR1927" s="1" t="s">
        <v>15873</v>
      </c>
      <c r="BS1927" s="1">
        <v>1</v>
      </c>
      <c r="BT1927" s="1" t="s">
        <v>15874</v>
      </c>
      <c r="BU1927" s="1">
        <v>1</v>
      </c>
      <c r="BV1927" s="1" t="s">
        <v>34</v>
      </c>
      <c r="BW1927" s="1" t="s">
        <v>31</v>
      </c>
      <c r="BX1927" s="1"/>
      <c r="BY1927" t="str">
        <f>_xlfn.XLOOKUP($B1927,Img_lookup!A:A,Img_lookup!B:B, "Not available")</f>
        <v>51457fec-c86a-430d-a220-0bc0fe87a920</v>
      </c>
      <c r="BZ1927" t="str">
        <f>_xlfn.XLOOKUP($B1927,Img_lookup!A:A,Img_lookup!C:C, "Not available")</f>
        <v>Sparganium stoloniferum (Buch.-Ham. ex Graebn.) Buch.-Ham. ex Juz.</v>
      </c>
      <c r="CA1927" t="str">
        <f>_xlfn.XLOOKUP($B1927,Img_lookup!A:A,Img_lookup!D:D, "Not available")</f>
        <v>A. de Bunge</v>
      </c>
      <c r="CB1927" t="str">
        <f>_xlfn.XLOOKUP($B1927,Img_lookup!A:A,Img_lookup!E:E, "https://imgur.com/aT5wafe")</f>
        <v>https://api.openverse.engineering/v1/images/51457fec-c86a-430d-a220-0bc0fe87a920/thumb/</v>
      </c>
    </row>
    <row r="1928" spans="1:80" ht="384" x14ac:dyDescent="0.15">
      <c r="A1928" s="1" t="s">
        <v>1891</v>
      </c>
      <c r="B1928" s="1" t="s">
        <v>5447</v>
      </c>
      <c r="C1928" s="1" t="s">
        <v>5448</v>
      </c>
      <c r="E1928" s="1" t="s">
        <v>5449</v>
      </c>
      <c r="F1928" s="1" t="s">
        <v>85</v>
      </c>
      <c r="G1928" s="1" t="s">
        <v>85</v>
      </c>
      <c r="H1928" s="11" t="str">
        <f t="shared" si="884"/>
        <v>Annual</v>
      </c>
      <c r="J1928" s="1">
        <v>0.5</v>
      </c>
      <c r="L1928" t="str" cm="1">
        <f t="array" ref="L1928">_xlfn.IFS(J1928+K1928="", "Unknown", J1928+K1928&gt;3, "Large", J1928+K1928&gt;0.5, "Medium", J1928+K1928&gt;0, "Small")</f>
        <v>Small</v>
      </c>
      <c r="N1928" cm="1">
        <f t="array" ref="N1928">IF($M1928="",INDEX($M$2:$M$2176,MATCH(1,INDEX(($A$2:$A$2176=$A1928)*($M$2:$M$2176&lt;&gt;""),0),0)),$M1928)</f>
        <v>7</v>
      </c>
      <c r="O1928" s="2" t="str">
        <f t="shared" si="880"/>
        <v>Seasonal outdoors</v>
      </c>
      <c r="P1928" s="1" t="s">
        <v>5450</v>
      </c>
      <c r="R1928" t="str">
        <f t="shared" si="883"/>
        <v>Medium</v>
      </c>
      <c r="W1928"/>
      <c r="AF1928" s="1" t="s">
        <v>24757</v>
      </c>
      <c r="AG1928" s="1" t="str">
        <f t="shared" si="870"/>
        <v xml:space="preserve">Seed </v>
      </c>
      <c r="AH1928" s="2" t="str">
        <f t="shared" si="871"/>
        <v>Sow spring or autumn in situ. Some seed germinates in the autumn in the wild while some germinates in the spring.</v>
      </c>
      <c r="AI1928" s="1" t="s">
        <v>5451</v>
      </c>
      <c r="AJ1928" s="1" t="s">
        <v>23806</v>
      </c>
      <c r="AK1928" s="1" t="s">
        <v>17104</v>
      </c>
      <c r="AL1928" s="1" t="str">
        <f t="shared" si="881"/>
        <v>Unscented</v>
      </c>
      <c r="AM1928" s="1" t="b">
        <v>0</v>
      </c>
      <c r="AN1928" s="1" t="b">
        <v>0</v>
      </c>
      <c r="AO1928" s="1" t="b">
        <v>0</v>
      </c>
      <c r="AP1928" s="5" t="s">
        <v>54</v>
      </c>
      <c r="AQ1928" s="5" t="str">
        <f t="shared" si="872"/>
        <v>Light, Medium</v>
      </c>
      <c r="AR1928" s="1" t="s">
        <v>30</v>
      </c>
      <c r="AS1928" s="1" t="str">
        <f t="shared" si="867"/>
        <v>None</v>
      </c>
      <c r="AT1928" s="1" t="str">
        <f t="shared" si="873"/>
        <v>Full</v>
      </c>
      <c r="AU1928" s="1" t="s">
        <v>29</v>
      </c>
      <c r="AV1928" s="1" t="str">
        <f t="shared" si="874"/>
        <v>Moist</v>
      </c>
      <c r="AW1928" s="1" t="s">
        <v>123</v>
      </c>
      <c r="AX1928" s="1" t="str">
        <f t="shared" si="875"/>
        <v>Acid, Neutral</v>
      </c>
      <c r="AY1928" s="1" t="b">
        <v>1</v>
      </c>
      <c r="AZ1928" s="1" t="b">
        <v>0</v>
      </c>
      <c r="BA1928" s="1" t="b">
        <v>0</v>
      </c>
      <c r="BC1928" t="str">
        <f t="shared" si="876"/>
        <v>FALSE</v>
      </c>
      <c r="BE1928" t="str">
        <f t="shared" si="877"/>
        <v>FALSE</v>
      </c>
      <c r="BF1928" s="1" t="b">
        <v>0</v>
      </c>
      <c r="BG1928" s="1" t="b">
        <v>0</v>
      </c>
      <c r="BH1928" s="1" t="b">
        <v>0</v>
      </c>
      <c r="BJ1928" s="1" t="str">
        <f t="shared" si="878"/>
        <v>FALSE</v>
      </c>
      <c r="BK1928" s="1" t="s">
        <v>77</v>
      </c>
      <c r="BL1928" t="str">
        <f t="shared" si="879"/>
        <v>TRUE</v>
      </c>
      <c r="BM1928" s="1" t="b">
        <v>0</v>
      </c>
      <c r="BN1928" s="1" t="b">
        <v>0</v>
      </c>
      <c r="BO1928" s="1">
        <f t="shared" si="882"/>
        <v>4</v>
      </c>
      <c r="BP1928" s="1" t="s">
        <v>31</v>
      </c>
      <c r="BQ1928" s="1" cm="1">
        <f t="array" ref="BQ1928">_xlfn.IFS(BP1928="None Known",0, LEN(BP1928)&gt;500, 5,LEN(BP1928)&gt;400, 4, LEN(BP1928)&gt;300, 3, LEN(BP1928)&gt;200, 2, LEN(BP1928)&gt;1, 1)</f>
        <v>0</v>
      </c>
      <c r="BR1928" s="16" t="s">
        <v>25359</v>
      </c>
      <c r="BS1928" s="1">
        <v>1</v>
      </c>
      <c r="BT1928" s="1" t="s">
        <v>5452</v>
      </c>
      <c r="BU1928" s="1">
        <v>1</v>
      </c>
      <c r="BV1928" s="1" t="s">
        <v>1039</v>
      </c>
      <c r="BW1928" s="1" t="s">
        <v>5453</v>
      </c>
      <c r="BX1928" s="1"/>
      <c r="BY1928" t="str">
        <f>_xlfn.XLOOKUP($B1928,Img_lookup!A:A,Img_lookup!B:B, "Not available")</f>
        <v>f7807ce3-4969-4c3b-bb18-8b8923eecc2d</v>
      </c>
      <c r="BZ1928" t="str">
        <f>_xlfn.XLOOKUP($B1928,Img_lookup!A:A,Img_lookup!C:C, "Not available")</f>
        <v>BM000690547 Spergula arvensis L.</v>
      </c>
      <c r="CA1928" t="str">
        <f>_xlfn.XLOOKUP($B1928,Img_lookup!A:A,Img_lookup!D:D, "Not available")</f>
        <v>NATT-at-NKM</v>
      </c>
      <c r="CB1928" t="str">
        <f>_xlfn.XLOOKUP($B1928,Img_lookup!A:A,Img_lookup!E:E, "https://imgur.com/aT5wafe")</f>
        <v>https://api.openverse.engineering/v1/images/f7807ce3-4969-4c3b-bb18-8b8923eecc2d/thumb/</v>
      </c>
    </row>
    <row r="1929" spans="1:80" ht="13" x14ac:dyDescent="0.15">
      <c r="A1929" s="1" t="s">
        <v>1891</v>
      </c>
      <c r="B1929" s="1" t="s">
        <v>6232</v>
      </c>
      <c r="C1929" s="1" t="s">
        <v>6233</v>
      </c>
      <c r="D1929" s="1" t="s">
        <v>6234</v>
      </c>
      <c r="E1929" s="1" t="s">
        <v>6235</v>
      </c>
      <c r="F1929" s="1" t="s">
        <v>17123</v>
      </c>
      <c r="G1929" s="1" t="s">
        <v>368</v>
      </c>
      <c r="H1929" s="11" t="str">
        <f t="shared" si="884"/>
        <v>Annual/Biennial</v>
      </c>
      <c r="J1929" s="1">
        <v>0.25</v>
      </c>
      <c r="L1929" t="str" cm="1">
        <f t="array" ref="L1929">_xlfn.IFS(J1929+K1929="", "Unknown", J1929+K1929&gt;3, "Large", J1929+K1929&gt;0.5, "Medium", J1929+K1929&gt;0, "Small")</f>
        <v>Small</v>
      </c>
      <c r="N1929" cm="1">
        <f t="array" ref="N1929">IF($M1929="",INDEX($M$2:$M$2176,MATCH(1,INDEX(($A$2:$A$2176=$A1929)*($M$2:$M$2176&lt;&gt;""),0),0)),$M1929)</f>
        <v>7</v>
      </c>
      <c r="O1929" s="2" t="str">
        <f t="shared" si="880"/>
        <v>Seasonal outdoors</v>
      </c>
      <c r="P1929" s="1" t="s">
        <v>6236</v>
      </c>
      <c r="R1929" t="str">
        <f t="shared" si="883"/>
        <v>Medium</v>
      </c>
      <c r="T1929" s="1"/>
      <c r="U1929" s="1"/>
      <c r="V1929" s="1" t="s">
        <v>470</v>
      </c>
      <c r="W1929" s="6" t="str">
        <f>IF(ISNUMBER(SEARCH("-",V1929)),TRIM(LEFT(V1929,FIND("-",V1929)-1)),V1929)</f>
        <v>5</v>
      </c>
      <c r="X1929" t="str">
        <f>IF(W1929="1", "January", IF(W1929="2", "February", IF(W1929="3", "March", IF(W1929="4", "April", IF(W1929="5", "May", IF(W1929="6", "June", IF(W1929="7", "July", IF(W1929="8", "August", IF(W1929="9", "September", IF(W1929="10", "October", IF(W1929="11", "November", IF(W1929="12", "December", "Other"))))))))))))</f>
        <v>May</v>
      </c>
      <c r="Y1929" s="2" t="str">
        <f>IF(ISNUMBER(SEARCH("-",V1929)),TRIM(RIGHT(V1929,LEN(V1929)-SEARCH("-",V1929))),V1929)</f>
        <v>9</v>
      </c>
      <c r="Z1929" s="2" t="str">
        <f>IF(Y1929="1", "January", IF(Y1929="2", "February", IF(Y1929="3", "March", IF(Y1929="4", "April", IF(Y1929="5", "May", IF(Y1929="6", "June", IF(Y1929="7", "July", IF(Y1929="8", "August", IF(Y1929="9", "September", IF(Y1929="10", "October", IF(Y1929="11", "November", IF(Y1929="12", "December", "Other"))))))))))))</f>
        <v>September</v>
      </c>
      <c r="AF1929" s="1" t="s">
        <v>24757</v>
      </c>
      <c r="AG1929" s="1" t="str">
        <f t="shared" si="870"/>
        <v xml:space="preserve">Seed </v>
      </c>
      <c r="AH1929" s="2" t="str">
        <f t="shared" si="871"/>
        <v>Sow spring or autumn in situ. Some seed germinates in the autumn in the wild while some germinates in the spring.</v>
      </c>
      <c r="AI1929" s="1" t="s">
        <v>6237</v>
      </c>
      <c r="AJ1929" s="1" t="s">
        <v>23806</v>
      </c>
      <c r="AK1929" s="1" t="s">
        <v>17104</v>
      </c>
      <c r="AL1929" s="1" t="str">
        <f t="shared" si="881"/>
        <v>Unscented</v>
      </c>
      <c r="AM1929" s="1" t="b">
        <v>0</v>
      </c>
      <c r="AN1929" s="1" t="b">
        <v>0</v>
      </c>
      <c r="AO1929" s="1" t="b">
        <v>0</v>
      </c>
      <c r="AP1929" s="5" t="s">
        <v>54</v>
      </c>
      <c r="AQ1929" s="5" t="str">
        <f t="shared" si="872"/>
        <v>Light, Medium</v>
      </c>
      <c r="AR1929" s="1" t="s">
        <v>30</v>
      </c>
      <c r="AS1929" s="1" t="str">
        <f t="shared" si="867"/>
        <v>None</v>
      </c>
      <c r="AT1929" s="1" t="str">
        <f t="shared" si="873"/>
        <v>Full</v>
      </c>
      <c r="AU1929" s="1" t="s">
        <v>11</v>
      </c>
      <c r="AV1929" s="1" t="str">
        <f t="shared" si="874"/>
        <v>Dry, Moist</v>
      </c>
      <c r="AW1929" s="1" t="s">
        <v>123</v>
      </c>
      <c r="AX1929" s="1" t="str">
        <f t="shared" si="875"/>
        <v>Acid, Neutral</v>
      </c>
      <c r="AY1929" s="1" t="b">
        <v>1</v>
      </c>
      <c r="AZ1929" s="1" t="b">
        <v>0</v>
      </c>
      <c r="BA1929" s="1" t="b">
        <v>0</v>
      </c>
      <c r="BB1929" s="1" t="s">
        <v>29</v>
      </c>
      <c r="BC1929" t="str">
        <f t="shared" si="876"/>
        <v>TRUE</v>
      </c>
      <c r="BE1929" t="str">
        <f t="shared" si="877"/>
        <v>FALSE</v>
      </c>
      <c r="BF1929" s="1" t="b">
        <v>1</v>
      </c>
      <c r="BG1929" s="1" t="b">
        <v>0</v>
      </c>
      <c r="BH1929" s="1" t="b">
        <v>1</v>
      </c>
      <c r="BJ1929" s="1" t="str">
        <f t="shared" si="878"/>
        <v>FALSE</v>
      </c>
      <c r="BK1929" s="1" t="s">
        <v>77</v>
      </c>
      <c r="BL1929" t="str">
        <f t="shared" si="879"/>
        <v>TRUE</v>
      </c>
      <c r="BM1929" s="1" t="b">
        <v>0</v>
      </c>
      <c r="BN1929" s="1" t="b">
        <v>0</v>
      </c>
      <c r="BO1929" s="1">
        <f t="shared" si="882"/>
        <v>4</v>
      </c>
      <c r="BP1929" s="1" t="s">
        <v>31</v>
      </c>
      <c r="BQ1929" s="1" cm="1">
        <f t="array" ref="BQ1929">_xlfn.IFS(BP1929="None Known",0, LEN(BP1929)&gt;500, 5,LEN(BP1929)&gt;400, 4, LEN(BP1929)&gt;300, 3, LEN(BP1929)&gt;200, 2, LEN(BP1929)&gt;1, 1)</f>
        <v>0</v>
      </c>
      <c r="BR1929" s="1" t="s">
        <v>25360</v>
      </c>
      <c r="BS1929" s="1">
        <v>1</v>
      </c>
      <c r="BT1929" s="1" t="s">
        <v>6238</v>
      </c>
      <c r="BU1929" s="1">
        <v>1</v>
      </c>
      <c r="BV1929" s="1" t="s">
        <v>3404</v>
      </c>
      <c r="BW1929" s="1" t="s">
        <v>31</v>
      </c>
      <c r="BX1929" s="1"/>
      <c r="BY1929" t="str">
        <f>_xlfn.XLOOKUP($B1929,Img_lookup!A:A,Img_lookup!B:B, "Not available")</f>
        <v>c29a229d-8f1d-40e8-af22-b763c81d1643</v>
      </c>
      <c r="BZ1929" t="str">
        <f>_xlfn.XLOOKUP($B1929,Img_lookup!A:A,Img_lookup!C:C, "Not available")</f>
        <v>spergularia rubra enjoying the sunshine</v>
      </c>
      <c r="CA1929" t="str">
        <f>_xlfn.XLOOKUP($B1929,Img_lookup!A:A,Img_lookup!D:D, "Not available")</f>
        <v>e27182818284</v>
      </c>
      <c r="CB1929" t="str">
        <f>_xlfn.XLOOKUP($B1929,Img_lookup!A:A,Img_lookup!E:E, "https://imgur.com/aT5wafe")</f>
        <v>https://api.openverse.engineering/v1/images/c29a229d-8f1d-40e8-af22-b763c81d1643/thumb/</v>
      </c>
    </row>
    <row r="1930" spans="1:80" ht="13" x14ac:dyDescent="0.15">
      <c r="A1930" s="1" t="s">
        <v>210</v>
      </c>
      <c r="B1930" s="1" t="s">
        <v>12322</v>
      </c>
      <c r="C1930" s="1" t="s">
        <v>12323</v>
      </c>
      <c r="E1930" s="1" t="s">
        <v>12324</v>
      </c>
      <c r="F1930" s="1" t="s">
        <v>85</v>
      </c>
      <c r="G1930" s="1" t="s">
        <v>85</v>
      </c>
      <c r="H1930" s="11" t="str">
        <f t="shared" si="884"/>
        <v>Annual</v>
      </c>
      <c r="J1930" s="1">
        <v>0.30000001199999998</v>
      </c>
      <c r="L1930" t="str" cm="1">
        <f t="array" ref="L1930">_xlfn.IFS(J1930+K1930="", "Unknown", J1930+K1930&gt;3, "Large", J1930+K1930&gt;0.5, "Medium", J1930+K1930&gt;0, "Small")</f>
        <v>Small</v>
      </c>
      <c r="M1930" s="1">
        <v>5</v>
      </c>
      <c r="N1930" cm="1">
        <f t="array" ref="N1930">IF($M1930="",INDEX($M$2:$M$2176,MATCH(1,INDEX(($A$2:$A$2176=$A1930)*($M$2:$M$2176&lt;&gt;""),0),0)),$M1930)</f>
        <v>5</v>
      </c>
      <c r="O1930" s="2" t="str">
        <f t="shared" si="880"/>
        <v>Seasonal outdoors</v>
      </c>
      <c r="P1930" s="1" t="s">
        <v>709</v>
      </c>
      <c r="Q1930" s="1" t="s">
        <v>17109</v>
      </c>
      <c r="R1930" t="str">
        <f t="shared" si="883"/>
        <v>Fast</v>
      </c>
      <c r="S1930" s="1" t="s">
        <v>24</v>
      </c>
      <c r="T1930" s="1" t="str">
        <f>LEFT(S1930,FIND("-",S1930)-1)</f>
        <v xml:space="preserve">1 </v>
      </c>
      <c r="U1930" s="1" t="str">
        <f>RIGHT(S1930,FIND("-",S1930)-1)</f>
        <v>12</v>
      </c>
      <c r="V1930" s="1" t="s">
        <v>134</v>
      </c>
      <c r="W1930" s="6" t="str">
        <f>IF(ISNUMBER(SEARCH("-",V1930)),TRIM(LEFT(V1930,FIND("-",V1930)-1)),V1930)</f>
        <v>6</v>
      </c>
      <c r="X1930" t="str">
        <f>IF(W1930="1", "January", IF(W1930="2", "February", IF(W1930="3", "March", IF(W1930="4", "April", IF(W1930="5", "May", IF(W1930="6", "June", IF(W1930="7", "July", IF(W1930="8", "August", IF(W1930="9", "September", IF(W1930="10", "October", IF(W1930="11", "November", IF(W1930="12", "December", "Other"))))))))))))</f>
        <v>June</v>
      </c>
      <c r="Y1930" s="2" t="str">
        <f>IF(ISNUMBER(SEARCH("-",V1930)),TRIM(RIGHT(V1930,LEN(V1930)-SEARCH("-",V1930))),V1930)</f>
        <v>9</v>
      </c>
      <c r="Z1930" s="2" t="str">
        <f>IF(Y1930="1", "January", IF(Y1930="2", "February", IF(Y1930="3", "March", IF(Y1930="4", "April", IF(Y1930="5", "May", IF(Y1930="6", "June", IF(Y1930="7", "July", IF(Y1930="8", "August", IF(Y1930="9", "September", IF(Y1930="10", "October", IF(Y1930="11", "November", IF(Y1930="12", "December", "Other"))))))))))))</f>
        <v>September</v>
      </c>
      <c r="AF1930" s="1" t="s">
        <v>24758</v>
      </c>
      <c r="AG1930" s="1" t="str">
        <f t="shared" si="870"/>
        <v xml:space="preserve">Seed </v>
      </c>
      <c r="AH1930" s="2" t="str">
        <f t="shared" si="871"/>
        <v>Sow in situ from March to June for a summer crop. Make successional sowings, perhaps once a month, to ensure a continuity of supply. The seed germinates within about 2 weeks and  the first leaves can be harvested about 6 weeks later. Seed is sown in situ during August and September for a winter crop.</v>
      </c>
      <c r="AI1930" s="1" t="s">
        <v>12325</v>
      </c>
      <c r="AJ1930" s="1" t="s">
        <v>1</v>
      </c>
      <c r="AK1930" s="1" t="s">
        <v>17105</v>
      </c>
      <c r="AL1930" s="1" t="str">
        <f t="shared" si="881"/>
        <v>Unscented</v>
      </c>
      <c r="AM1930" s="1" t="b">
        <v>0</v>
      </c>
      <c r="AN1930" s="1" t="b">
        <v>0</v>
      </c>
      <c r="AO1930" s="1" t="b">
        <v>0</v>
      </c>
      <c r="AP1930" s="5" t="s">
        <v>28</v>
      </c>
      <c r="AQ1930" s="5" t="str">
        <f t="shared" si="872"/>
        <v>Light, Medium, Heavy</v>
      </c>
      <c r="AR1930" s="1" t="s">
        <v>10</v>
      </c>
      <c r="AS1930" s="1" t="str">
        <f t="shared" si="867"/>
        <v>None, Partial</v>
      </c>
      <c r="AT1930" s="1" t="str">
        <f t="shared" si="873"/>
        <v>Partial, Full</v>
      </c>
      <c r="AU1930" s="1" t="s">
        <v>29</v>
      </c>
      <c r="AV1930" s="1" t="str">
        <f t="shared" si="874"/>
        <v>Moist</v>
      </c>
      <c r="AW1930" s="1" t="s">
        <v>12</v>
      </c>
      <c r="AX1930" s="1" t="str">
        <f t="shared" si="875"/>
        <v>Acid, Neutral, Alkaline</v>
      </c>
      <c r="AY1930" s="1" t="b">
        <v>0</v>
      </c>
      <c r="AZ1930" s="1" t="b">
        <v>0</v>
      </c>
      <c r="BA1930" s="1" t="b">
        <v>0</v>
      </c>
      <c r="BC1930" t="str">
        <f t="shared" si="876"/>
        <v>FALSE</v>
      </c>
      <c r="BE1930" t="str">
        <f t="shared" si="877"/>
        <v>FALSE</v>
      </c>
      <c r="BF1930" s="1" t="b">
        <v>0</v>
      </c>
      <c r="BG1930" s="1" t="b">
        <v>0</v>
      </c>
      <c r="BH1930" s="1" t="b">
        <v>0</v>
      </c>
      <c r="BI1930" s="1" t="s">
        <v>30</v>
      </c>
      <c r="BJ1930" s="1" t="str">
        <f t="shared" si="878"/>
        <v>FALSE</v>
      </c>
      <c r="BK1930" s="1" t="s">
        <v>30</v>
      </c>
      <c r="BL1930" t="str">
        <f t="shared" si="879"/>
        <v>FALSE</v>
      </c>
      <c r="BM1930" s="1" t="b">
        <v>0</v>
      </c>
      <c r="BN1930" s="1" t="b">
        <v>0</v>
      </c>
      <c r="BO1930" s="1">
        <f t="shared" si="882"/>
        <v>12</v>
      </c>
      <c r="BP1930" s="1" t="s">
        <v>12326</v>
      </c>
      <c r="BQ1930" s="1" cm="1">
        <f t="array" ref="BQ1930">_xlfn.IFS(BP1930="None Known",0, LEN(BP1930)&gt;500, 5,LEN(BP1930)&gt;400, 4, LEN(BP1930)&gt;300, 3, LEN(BP1930)&gt;200, 2, LEN(BP1930)&gt;1, 1)</f>
        <v>1</v>
      </c>
      <c r="BR1930" s="1" t="s">
        <v>12327</v>
      </c>
      <c r="BS1930" s="1">
        <v>3</v>
      </c>
      <c r="BT1930" s="1" t="s">
        <v>12328</v>
      </c>
      <c r="BU1930" s="1">
        <v>2</v>
      </c>
      <c r="BV1930" s="1" t="s">
        <v>12329</v>
      </c>
      <c r="BW1930" s="1" t="s">
        <v>12330</v>
      </c>
      <c r="BX1930" s="1"/>
      <c r="BY1930" t="str">
        <f>_xlfn.XLOOKUP($B1930,Img_lookup!A:A,Img_lookup!B:B, "Not available")</f>
        <v>9decdacb-6b8e-4cc9-8b65-5307164d7028</v>
      </c>
      <c r="BZ1930" t="str">
        <f>_xlfn.XLOOKUP($B1930,Img_lookup!A:A,Img_lookup!C:C, "Not available")</f>
        <v>Karyotype of Spinach (Spinacia oleracea L. Mazeran).png</v>
      </c>
      <c r="CA1930" t="str">
        <f>_xlfn.XLOOKUP($B1930,Img_lookup!A:A,Img_lookup!D:D, "Not available")</f>
        <v>Satoshi Fujito, Satoshi Takahata, Reimi Suzuki, Yoichiro Hoshino, Nobuko Ohmido and Yasuyuki Onodera</v>
      </c>
      <c r="CB1930" t="str">
        <f>_xlfn.XLOOKUP($B1930,Img_lookup!A:A,Img_lookup!E:E, "https://imgur.com/aT5wafe")</f>
        <v>https://api.openverse.engineering/v1/images/9decdacb-6b8e-4cc9-8b65-5307164d7028/thumb/</v>
      </c>
    </row>
    <row r="1931" spans="1:80" ht="409.6" x14ac:dyDescent="0.15">
      <c r="A1931" s="1" t="s">
        <v>58</v>
      </c>
      <c r="B1931" s="1" t="s">
        <v>720</v>
      </c>
      <c r="E1931" s="1" t="s">
        <v>721</v>
      </c>
      <c r="F1931" s="1" t="s">
        <v>22</v>
      </c>
      <c r="G1931" s="1" t="s">
        <v>22</v>
      </c>
      <c r="H1931" s="11" t="str">
        <f t="shared" si="884"/>
        <v>Perennial</v>
      </c>
      <c r="I1931" s="1" t="s">
        <v>17107</v>
      </c>
      <c r="J1931" s="1">
        <v>3</v>
      </c>
      <c r="L1931" t="str" cm="1">
        <f t="array" ref="L1931">_xlfn.IFS(J1931+K1931="", "Unknown", J1931+K1931&gt;3, "Large", J1931+K1931&gt;0.5, "Medium", J1931+K1931&gt;0, "Small")</f>
        <v>Medium</v>
      </c>
      <c r="M1931" s="1">
        <v>6</v>
      </c>
      <c r="N1931" cm="1">
        <f t="array" ref="N1931">IF($M1931="",INDEX($M$2:$M$2176,MATCH(1,INDEX(($A$2:$A$2176=$A1931)*($M$2:$M$2176&lt;&gt;""),0),0)),$M1931)</f>
        <v>6</v>
      </c>
      <c r="O1931" s="2" t="str">
        <f t="shared" si="880"/>
        <v>Seasonal outdoors</v>
      </c>
      <c r="P1931" s="1" t="s">
        <v>722</v>
      </c>
      <c r="R1931" t="str">
        <f t="shared" si="883"/>
        <v>Medium</v>
      </c>
      <c r="T1931" s="1"/>
      <c r="U1931" s="1"/>
      <c r="V1931" s="1" t="s">
        <v>51</v>
      </c>
      <c r="W1931" s="6" t="str">
        <f>IF(ISNUMBER(SEARCH("-",V1931)),TRIM(LEFT(V1931,FIND("-",V1931)-1)),V1931)</f>
        <v>7</v>
      </c>
      <c r="X1931" t="str">
        <f>IF(W1931="1", "January", IF(W1931="2", "February", IF(W1931="3", "March", IF(W1931="4", "April", IF(W1931="5", "May", IF(W1931="6", "June", IF(W1931="7", "July", IF(W1931="8", "August", IF(W1931="9", "September", IF(W1931="10", "October", IF(W1931="11", "November", IF(W1931="12", "December", "Other"))))))))))))</f>
        <v>July</v>
      </c>
      <c r="Y1931" s="2" t="str">
        <f>IF(ISNUMBER(SEARCH("-",V1931)),TRIM(RIGHT(V1931,LEN(V1931)-SEARCH("-",V1931))),V1931)</f>
        <v>8</v>
      </c>
      <c r="Z1931" s="2" t="str">
        <f>IF(Y1931="1", "January", IF(Y1931="2", "February", IF(Y1931="3", "March", IF(Y1931="4", "April", IF(Y1931="5", "May", IF(Y1931="6", "June", IF(Y1931="7", "July", IF(Y1931="8", "August", IF(Y1931="9", "September", IF(Y1931="10", "October", IF(Y1931="11", "November", IF(Y1931="12", "December", "Other"))))))))))))</f>
        <v>August</v>
      </c>
      <c r="AA1931" s="1" t="s">
        <v>109</v>
      </c>
      <c r="AB1931" s="1" t="str">
        <f>IF(ISNUMBER(SEARCH("-",AA1931)),TRIM(LEFT(AA1931,FIND("-",AA1931)-1)),AA1931)</f>
        <v>9</v>
      </c>
      <c r="AC1931" s="1" t="str">
        <f>IF(AB1931="1", "January", IF(AB1931="2", "February", IF(AB1931="3", "March", IF(AB1931="4", "April", IF(AB1931="5", "May", IF(AB1931="6", "June", IF(AB1931="7", "July", IF(AB1931="8", "August", IF(AB1931="9", "September", IF(AB1931="10", "October", IF(AB1931="11", "November", IF(AB1931="12", "December", "Other"))))))))))))</f>
        <v>September</v>
      </c>
      <c r="AD1931" s="1" t="str">
        <f>IF(ISNUMBER(SEARCH("-",AA1931)),TRIM(RIGHT(AA1931,LEN(AA1931)-SEARCH("-",AA1931))),AA1931)</f>
        <v>10</v>
      </c>
      <c r="AE1931" s="1" t="str">
        <f>IF(AD1931="1", "January", IF(AD1931="2", "February", IF(AD1931="3", "March", IF(AD1931="4", "April", IF(AD1931="5", "May", IF(AD1931="6", "June", IF(AD1931="7", "July", IF(AD1931="8", "August", IF(AD1931="9", "September", IF(AD1931="10", "October", IF(AD1931="11", "November", IF(AD1931="12", "December", "Other"))))))))))))</f>
        <v>October</v>
      </c>
      <c r="AF1931" s="16" t="s">
        <v>23927</v>
      </c>
      <c r="AG1931" s="1" t="str">
        <f t="shared" si="870"/>
        <v xml:space="preserve">Seed </v>
      </c>
      <c r="AH1931" s="2" t="str">
        <f t="shared" si="871"/>
        <v>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v>
      </c>
      <c r="AI1931" s="1" t="s">
        <v>723</v>
      </c>
      <c r="AJ1931" s="1" t="s">
        <v>53</v>
      </c>
      <c r="AK1931" s="1" t="s">
        <v>17104</v>
      </c>
      <c r="AL1931" s="1" t="str">
        <f t="shared" si="881"/>
        <v>Unscented</v>
      </c>
      <c r="AM1931" s="1" t="b">
        <v>0</v>
      </c>
      <c r="AN1931" s="1" t="b">
        <v>0</v>
      </c>
      <c r="AO1931" s="1" t="b">
        <v>0</v>
      </c>
      <c r="AP1931" s="5" t="s">
        <v>28</v>
      </c>
      <c r="AQ1931" s="5" t="str">
        <f t="shared" si="872"/>
        <v>Light, Medium, Heavy</v>
      </c>
      <c r="AR1931" s="1" t="s">
        <v>30</v>
      </c>
      <c r="AS1931" s="1" t="str">
        <f t="shared" si="867"/>
        <v>None</v>
      </c>
      <c r="AT1931" s="1" t="str">
        <f t="shared" si="873"/>
        <v>Full</v>
      </c>
      <c r="AU1931" s="1" t="s">
        <v>29</v>
      </c>
      <c r="AV1931" s="1" t="str">
        <f t="shared" si="874"/>
        <v>Moist</v>
      </c>
      <c r="AW1931" s="1" t="s">
        <v>12</v>
      </c>
      <c r="AX1931" s="1" t="str">
        <f t="shared" si="875"/>
        <v>Acid, Neutral, Alkaline</v>
      </c>
      <c r="AY1931" s="1" t="b">
        <v>0</v>
      </c>
      <c r="AZ1931" s="1" t="b">
        <v>0</v>
      </c>
      <c r="BA1931" s="1" t="b">
        <v>0</v>
      </c>
      <c r="BC1931" t="str">
        <f t="shared" si="876"/>
        <v>FALSE</v>
      </c>
      <c r="BE1931" t="str">
        <f t="shared" si="877"/>
        <v>FALSE</v>
      </c>
      <c r="BF1931" s="1" t="b">
        <v>0</v>
      </c>
      <c r="BG1931" s="1" t="b">
        <v>0</v>
      </c>
      <c r="BH1931" s="1" t="b">
        <v>0</v>
      </c>
      <c r="BJ1931" s="1" t="str">
        <f t="shared" si="878"/>
        <v>FALSE</v>
      </c>
      <c r="BL1931" t="str">
        <f t="shared" si="879"/>
        <v>FALSE</v>
      </c>
      <c r="BM1931" s="1" t="b">
        <v>0</v>
      </c>
      <c r="BN1931" s="1" t="b">
        <v>0</v>
      </c>
      <c r="BO1931" s="1">
        <f t="shared" si="882"/>
        <v>3</v>
      </c>
      <c r="BP1931" s="1" t="s">
        <v>31</v>
      </c>
      <c r="BQ1931" s="1" cm="1">
        <f t="array" ref="BQ1931">_xlfn.IFS(BP1931="None Known",0, LEN(BP1931)&gt;500, 5,LEN(BP1931)&gt;400, 4, LEN(BP1931)&gt;300, 3, LEN(BP1931)&gt;200, 2, LEN(BP1931)&gt;1, 1)</f>
        <v>0</v>
      </c>
      <c r="BR1931" s="1" t="s">
        <v>724</v>
      </c>
      <c r="BS1931" s="1">
        <v>1</v>
      </c>
      <c r="BT1931" s="1" t="s">
        <v>31</v>
      </c>
      <c r="BU1931" s="1">
        <v>0</v>
      </c>
      <c r="BV1931" s="1" t="s">
        <v>34</v>
      </c>
      <c r="BW1931" s="1" t="s">
        <v>31</v>
      </c>
      <c r="BX1931" s="1"/>
      <c r="BY1931" t="str">
        <f>_xlfn.XLOOKUP($B1931,Img_lookup!A:A,Img_lookup!B:B, "Not available")</f>
        <v>8b8792de-a177-49df-b8f6-7cac2d576d16</v>
      </c>
      <c r="BZ1931" t="str">
        <f>_xlfn.XLOOKUP($B1931,Img_lookup!A:A,Img_lookup!C:C, "Not available")</f>
        <v>Spiraea henryi Hemsl.</v>
      </c>
      <c r="CA1931" t="str">
        <f>_xlfn.XLOOKUP($B1931,Img_lookup!A:A,Img_lookup!D:D, "Not available")</f>
        <v>E. H. Wilson</v>
      </c>
      <c r="CB1931" t="str">
        <f>_xlfn.XLOOKUP($B1931,Img_lookup!A:A,Img_lookup!E:E, "https://imgur.com/aT5wafe")</f>
        <v>https://api.openverse.engineering/v1/images/8b8792de-a177-49df-b8f6-7cac2d576d16/thumb/</v>
      </c>
    </row>
    <row r="1932" spans="1:80" ht="409.6" x14ac:dyDescent="0.15">
      <c r="A1932" s="1" t="s">
        <v>58</v>
      </c>
      <c r="B1932" s="1" t="s">
        <v>1076</v>
      </c>
      <c r="C1932" s="1" t="s">
        <v>1077</v>
      </c>
      <c r="E1932" s="1" t="s">
        <v>1078</v>
      </c>
      <c r="F1932" s="1" t="s">
        <v>22</v>
      </c>
      <c r="G1932" s="1" t="s">
        <v>22</v>
      </c>
      <c r="H1932" s="11" t="str">
        <f t="shared" si="884"/>
        <v>Perennial</v>
      </c>
      <c r="I1932" s="1" t="s">
        <v>17107</v>
      </c>
      <c r="J1932" s="1">
        <v>2.5</v>
      </c>
      <c r="K1932" s="1">
        <v>2.5</v>
      </c>
      <c r="L1932" t="str" cm="1">
        <f t="array" ref="L1932">_xlfn.IFS(J1932+K1932="", "Unknown", J1932+K1932&gt;3, "Large", J1932+K1932&gt;0.5, "Medium", J1932+K1932&gt;0, "Small")</f>
        <v>Large</v>
      </c>
      <c r="M1932" s="1">
        <v>4</v>
      </c>
      <c r="N1932" cm="1">
        <f t="array" ref="N1932">IF($M1932="",INDEX($M$2:$M$2176,MATCH(1,INDEX(($A$2:$A$2176=$A1932)*($M$2:$M$2176&lt;&gt;""),0),0)),$M1932)</f>
        <v>4</v>
      </c>
      <c r="O1932" s="2" t="str">
        <f t="shared" si="880"/>
        <v>Hardy to cold</v>
      </c>
      <c r="P1932" s="1" t="s">
        <v>1079</v>
      </c>
      <c r="R1932" t="str">
        <f t="shared" si="883"/>
        <v>Medium</v>
      </c>
      <c r="T1932" s="1"/>
      <c r="U1932" s="1"/>
      <c r="V1932" s="1" t="s">
        <v>188</v>
      </c>
      <c r="W1932" s="6" t="str">
        <f>IF(ISNUMBER(SEARCH("-",V1932)),TRIM(LEFT(V1932,FIND("-",V1932)-1)),V1932)</f>
        <v>4</v>
      </c>
      <c r="X1932" t="str">
        <f>IF(W1932="1", "January", IF(W1932="2", "February", IF(W1932="3", "March", IF(W1932="4", "April", IF(W1932="5", "May", IF(W1932="6", "June", IF(W1932="7", "July", IF(W1932="8", "August", IF(W1932="9", "September", IF(W1932="10", "October", IF(W1932="11", "November", IF(W1932="12", "December", "Other"))))))))))))</f>
        <v>April</v>
      </c>
      <c r="Y1932" s="2" t="str">
        <f>IF(ISNUMBER(SEARCH("-",V1932)),TRIM(RIGHT(V1932,LEN(V1932)-SEARCH("-",V1932))),V1932)</f>
        <v>5</v>
      </c>
      <c r="Z1932" s="2" t="str">
        <f>IF(Y1932="1", "January", IF(Y1932="2", "February", IF(Y1932="3", "March", IF(Y1932="4", "April", IF(Y1932="5", "May", IF(Y1932="6", "June", IF(Y1932="7", "July", IF(Y1932="8", "August", IF(Y1932="9", "September", IF(Y1932="10", "October", IF(Y1932="11", "November", IF(Y1932="12", "December", "Other"))))))))))))</f>
        <v>May</v>
      </c>
      <c r="AF1932" s="16" t="s">
        <v>23927</v>
      </c>
      <c r="AG1932" s="1" t="str">
        <f t="shared" si="870"/>
        <v xml:space="preserve">Seed </v>
      </c>
      <c r="AH1932" s="2" t="str">
        <f t="shared" si="871"/>
        <v>We have no information for this species but suggest sowing the seed as soon as it is ripe in a cold frame if possible. It is likely to require stratification before it germinates, so stored seed should be sown in a cold frame as early in the year as you receive it. Prick out the seedlings into individual pots when they are large enough to handle, and grow them on in a cold frame for their first winter. Plant them out in late spring or early summer of the following year.
Cuttings of half-ripe wood, July/August in a light sandy soil a frame.
Cuttings of mature wood of the current seasons growth, 15cm long, October/November in an outdoor frame[200]. Another report says that September is a good time to do this[11].
Division of suckers in early spring[200]. They can be planted out straight into their permanent positions.</v>
      </c>
      <c r="AI1932" s="1" t="s">
        <v>1080</v>
      </c>
      <c r="AJ1932" s="1" t="s">
        <v>53</v>
      </c>
      <c r="AK1932" s="1" t="s">
        <v>17104</v>
      </c>
      <c r="AL1932" s="1" t="str">
        <f t="shared" si="881"/>
        <v>Unscented</v>
      </c>
      <c r="AM1932" s="1" t="b">
        <v>0</v>
      </c>
      <c r="AN1932" s="1" t="b">
        <v>0</v>
      </c>
      <c r="AO1932" s="1" t="b">
        <v>0</v>
      </c>
      <c r="AP1932" s="5" t="s">
        <v>28</v>
      </c>
      <c r="AQ1932" s="5" t="str">
        <f t="shared" si="872"/>
        <v>Light, Medium, Heavy</v>
      </c>
      <c r="AR1932" s="1" t="s">
        <v>10</v>
      </c>
      <c r="AS1932" s="1" t="str">
        <f t="shared" si="867"/>
        <v>None, Partial</v>
      </c>
      <c r="AT1932" s="1" t="str">
        <f t="shared" si="873"/>
        <v>Partial, Full</v>
      </c>
      <c r="AU1932" s="1" t="s">
        <v>29</v>
      </c>
      <c r="AV1932" s="1" t="str">
        <f t="shared" si="874"/>
        <v>Moist</v>
      </c>
      <c r="AW1932" s="1" t="s">
        <v>12</v>
      </c>
      <c r="AX1932" s="1" t="str">
        <f t="shared" si="875"/>
        <v>Acid, Neutral, Alkaline</v>
      </c>
      <c r="AY1932" s="1" t="b">
        <v>0</v>
      </c>
      <c r="AZ1932" s="1" t="b">
        <v>0</v>
      </c>
      <c r="BA1932" s="1" t="b">
        <v>0</v>
      </c>
      <c r="BC1932" t="str">
        <f t="shared" si="876"/>
        <v>FALSE</v>
      </c>
      <c r="BE1932" t="str">
        <f t="shared" si="877"/>
        <v>FALSE</v>
      </c>
      <c r="BF1932" s="1" t="b">
        <v>0</v>
      </c>
      <c r="BG1932" s="1" t="b">
        <v>0</v>
      </c>
      <c r="BH1932" s="1" t="b">
        <v>0</v>
      </c>
      <c r="BJ1932" s="1" t="str">
        <f t="shared" si="878"/>
        <v>FALSE</v>
      </c>
      <c r="BL1932" t="str">
        <f t="shared" si="879"/>
        <v>FALSE</v>
      </c>
      <c r="BM1932" s="1" t="b">
        <v>0</v>
      </c>
      <c r="BN1932" s="1" t="b">
        <v>0</v>
      </c>
      <c r="BO1932" s="1">
        <f t="shared" si="882"/>
        <v>4</v>
      </c>
      <c r="BP1932" s="1" t="s">
        <v>31</v>
      </c>
      <c r="BQ1932" s="1" cm="1">
        <f t="array" ref="BQ1932">_xlfn.IFS(BP1932="None Known",0, LEN(BP1932)&gt;500, 5,LEN(BP1932)&gt;400, 4, LEN(BP1932)&gt;300, 3, LEN(BP1932)&gt;200, 2, LEN(BP1932)&gt;1, 1)</f>
        <v>0</v>
      </c>
      <c r="BR1932" s="1" t="s">
        <v>392</v>
      </c>
      <c r="BS1932" s="1">
        <v>1</v>
      </c>
      <c r="BT1932" s="1" t="s">
        <v>1081</v>
      </c>
      <c r="BU1932" s="1">
        <v>1</v>
      </c>
      <c r="BV1932" s="1" t="s">
        <v>465</v>
      </c>
      <c r="BW1932" s="1" t="s">
        <v>31</v>
      </c>
      <c r="BX1932" s="1"/>
      <c r="BY1932" t="str">
        <f>_xlfn.XLOOKUP($B1932,Img_lookup!A:A,Img_lookup!B:B, "Not available")</f>
        <v>a2cb78b2-b7f7-44fd-89ef-5a538d37ee2a</v>
      </c>
      <c r="BZ1932" t="str">
        <f>_xlfn.XLOOKUP($B1932,Img_lookup!A:A,Img_lookup!C:C, "Not available")</f>
        <v>Ï°∞ÌåùÎÇòÎ¨¥ Spiraea prunifolia for. simpliciflora</v>
      </c>
      <c r="CA1932" t="str">
        <f>_xlfn.XLOOKUP($B1932,Img_lookup!A:A,Img_lookup!D:D, "Not available")</f>
        <v>GohRo</v>
      </c>
      <c r="CB1932" t="str">
        <f>_xlfn.XLOOKUP($B1932,Img_lookup!A:A,Img_lookup!E:E, "https://imgur.com/aT5wafe")</f>
        <v>https://api.openverse.engineering/v1/images/a2cb78b2-b7f7-44fd-89ef-5a538d37ee2a/thumb/</v>
      </c>
    </row>
    <row r="1933" spans="1:80" ht="409.6" x14ac:dyDescent="0.15">
      <c r="A1933" s="1" t="s">
        <v>394</v>
      </c>
      <c r="B1933" s="1" t="s">
        <v>432</v>
      </c>
      <c r="C1933" s="1" t="s">
        <v>433</v>
      </c>
      <c r="E1933" s="1" t="s">
        <v>434</v>
      </c>
      <c r="F1933" s="1" t="s">
        <v>6</v>
      </c>
      <c r="G1933" s="1" t="s">
        <v>6</v>
      </c>
      <c r="H1933" s="11" t="str">
        <f t="shared" si="884"/>
        <v>Perennial</v>
      </c>
      <c r="L1933" t="e" cm="1">
        <f t="array" ref="L1933">_xlfn.IFS(J1933+K1933="", "Unknown", J1933+K1933&gt;3, "Large", J1933+K1933&gt;0.5, "Medium", J1933+K1933&gt;0, "Small")</f>
        <v>#N/A</v>
      </c>
      <c r="N1933" cm="1">
        <f t="array" ref="N1933">IF($M1933="",INDEX($M$2:$M$2176,MATCH(1,INDEX(($A$2:$A$2176=$A1933)*($M$2:$M$2176&lt;&gt;""),0),0)),$M1933)</f>
        <v>6</v>
      </c>
      <c r="O1933" s="2" t="str">
        <f t="shared" si="880"/>
        <v>Seasonal outdoors</v>
      </c>
      <c r="P1933" s="1" t="s">
        <v>435</v>
      </c>
      <c r="R1933" t="str">
        <f t="shared" si="883"/>
        <v>Medium</v>
      </c>
      <c r="W1933"/>
      <c r="AF1933" s="16" t="s">
        <v>24759</v>
      </c>
      <c r="AG1933" s="1" t="str">
        <f t="shared" si="870"/>
        <v xml:space="preserve">Seed </v>
      </c>
      <c r="AH1933" s="2" t="str">
        <f t="shared" si="871"/>
        <v>Sow spring in a greenhouse and only just cover the seed. Germination should take place within 2 weeks. Prick out the seedlings into individual pots when they are large enough to handle and plant them out in the summer if they have grown sufficiently. Otherwise, grow them on in a greenhouse for their first winter and plant them out in late spring of the following year.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933" s="1" t="s">
        <v>436</v>
      </c>
      <c r="AJ1933" s="1" t="s">
        <v>1</v>
      </c>
      <c r="AK1933" s="1" t="s">
        <v>17104</v>
      </c>
      <c r="AL1933" s="1" t="str">
        <f t="shared" si="881"/>
        <v>Unscented</v>
      </c>
      <c r="AM1933" s="1" t="b">
        <v>0</v>
      </c>
      <c r="AN1933" s="1" t="b">
        <v>0</v>
      </c>
      <c r="AO1933" s="1" t="b">
        <v>0</v>
      </c>
      <c r="AP1933" s="5" t="s">
        <v>54</v>
      </c>
      <c r="AQ1933" s="5" t="str">
        <f t="shared" si="872"/>
        <v>Light, Medium</v>
      </c>
      <c r="AR1933" s="1" t="s">
        <v>30</v>
      </c>
      <c r="AS1933" s="1" t="str">
        <f t="shared" si="867"/>
        <v>None</v>
      </c>
      <c r="AT1933" s="1" t="str">
        <f t="shared" si="873"/>
        <v>Full</v>
      </c>
      <c r="AU1933" s="1" t="s">
        <v>11</v>
      </c>
      <c r="AV1933" s="1" t="str">
        <f t="shared" si="874"/>
        <v>Dry, Moist</v>
      </c>
      <c r="AW1933" s="1" t="s">
        <v>12</v>
      </c>
      <c r="AX1933" s="1" t="str">
        <f t="shared" si="875"/>
        <v>Acid, Neutral, Alkaline</v>
      </c>
      <c r="AY1933" s="1" t="b">
        <v>0</v>
      </c>
      <c r="AZ1933" s="1" t="b">
        <v>0</v>
      </c>
      <c r="BA1933" s="1" t="b">
        <v>0</v>
      </c>
      <c r="BC1933" t="str">
        <f t="shared" si="876"/>
        <v>FALSE</v>
      </c>
      <c r="BE1933" t="str">
        <f t="shared" si="877"/>
        <v>FALSE</v>
      </c>
      <c r="BF1933" s="1" t="b">
        <v>1</v>
      </c>
      <c r="BG1933" s="1" t="b">
        <v>0</v>
      </c>
      <c r="BH1933" s="1" t="b">
        <v>1</v>
      </c>
      <c r="BJ1933" s="1" t="str">
        <f t="shared" si="878"/>
        <v>FALSE</v>
      </c>
      <c r="BL1933" t="str">
        <f t="shared" si="879"/>
        <v>FALSE</v>
      </c>
      <c r="BM1933" s="1" t="b">
        <v>0</v>
      </c>
      <c r="BN1933" s="1" t="b">
        <v>0</v>
      </c>
      <c r="BO1933" s="1">
        <f t="shared" si="882"/>
        <v>5</v>
      </c>
      <c r="BP1933" s="1" t="s">
        <v>437</v>
      </c>
      <c r="BQ1933" s="1" cm="1">
        <f t="array" ref="BQ1933">_xlfn.IFS(BP1933="None Known",0, LEN(BP1933)&gt;500, 5,LEN(BP1933)&gt;400, 4, LEN(BP1933)&gt;300, 3, LEN(BP1933)&gt;200, 2, LEN(BP1933)&gt;1, 1)</f>
        <v>1</v>
      </c>
      <c r="BR1933" s="1" t="s">
        <v>25050</v>
      </c>
      <c r="BS1933" s="1">
        <v>1</v>
      </c>
      <c r="BT1933" s="1" t="s">
        <v>438</v>
      </c>
      <c r="BU1933" s="1">
        <v>1</v>
      </c>
      <c r="BV1933" s="1" t="s">
        <v>439</v>
      </c>
      <c r="BW1933" s="1" t="s">
        <v>31</v>
      </c>
      <c r="BX1933" s="1"/>
      <c r="BY1933" t="str">
        <f>_xlfn.XLOOKUP($B1933,Img_lookup!A:A,Img_lookup!B:B, "Not available")</f>
        <v>8ba8e7a5-139d-4061-adce-5be6bd4d8a23</v>
      </c>
      <c r="BZ1933" t="str">
        <f>_xlfn.XLOOKUP($B1933,Img_lookup!A:A,Img_lookup!C:C, "Not available")</f>
        <v>Starr-050405-5756-Sporobolus indicus-habitat-Alau-Maui (24115900733).jpg</v>
      </c>
      <c r="CA1933" t="str">
        <f>_xlfn.XLOOKUP($B1933,Img_lookup!A:A,Img_lookup!D:D, "Not available")</f>
        <v>Forest and Kim Starr</v>
      </c>
      <c r="CB1933" t="str">
        <f>_xlfn.XLOOKUP($B1933,Img_lookup!A:A,Img_lookup!E:E, "https://imgur.com/aT5wafe")</f>
        <v>https://api.openverse.engineering/v1/images/8ba8e7a5-139d-4061-adce-5be6bd4d8a23/thumb/</v>
      </c>
    </row>
    <row r="1934" spans="1:80" ht="409.6" x14ac:dyDescent="0.15">
      <c r="A1934" s="1" t="s">
        <v>103</v>
      </c>
      <c r="B1934" s="1" t="s">
        <v>5423</v>
      </c>
      <c r="C1934" s="1" t="s">
        <v>5424</v>
      </c>
      <c r="D1934" s="1" t="s">
        <v>5425</v>
      </c>
      <c r="E1934" s="1" t="s">
        <v>606</v>
      </c>
      <c r="F1934" s="1" t="s">
        <v>6</v>
      </c>
      <c r="G1934" s="1" t="s">
        <v>6</v>
      </c>
      <c r="H1934" s="11" t="str">
        <f t="shared" si="884"/>
        <v>Perennial</v>
      </c>
      <c r="J1934" s="1">
        <v>0.44999998800000002</v>
      </c>
      <c r="L1934" t="str" cm="1">
        <f t="array" ref="L1934">_xlfn.IFS(J1934+K1934="", "Unknown", J1934+K1934&gt;3, "Large", J1934+K1934&gt;0.5, "Medium", J1934+K1934&gt;0, "Small")</f>
        <v>Small</v>
      </c>
      <c r="M1934" s="1">
        <v>5</v>
      </c>
      <c r="N1934" cm="1">
        <f t="array" ref="N1934">IF($M1934="",INDEX($M$2:$M$2176,MATCH(1,INDEX(($A$2:$A$2176=$A1934)*($M$2:$M$2176&lt;&gt;""),0),0)),$M1934)</f>
        <v>5</v>
      </c>
      <c r="O1934" s="2" t="str">
        <f t="shared" si="880"/>
        <v>Seasonal outdoors</v>
      </c>
      <c r="P1934" s="1" t="s">
        <v>5426</v>
      </c>
      <c r="R1934" t="str">
        <f t="shared" si="883"/>
        <v>Medium</v>
      </c>
      <c r="S1934" s="1" t="s">
        <v>4415</v>
      </c>
      <c r="T1934" s="1" t="str">
        <f>LEFT(S1934,FIND("-",S1934)-1)</f>
        <v xml:space="preserve">5 </v>
      </c>
      <c r="U1934" s="1" t="str">
        <f>RIGHT(S1934,FIND("-",S1934)-1)</f>
        <v>11</v>
      </c>
      <c r="V1934" s="1" t="s">
        <v>51</v>
      </c>
      <c r="W1934" s="6" t="str">
        <f>IF(ISNUMBER(SEARCH("-",V1934)),TRIM(LEFT(V1934,FIND("-",V1934)-1)),V1934)</f>
        <v>7</v>
      </c>
      <c r="X1934" t="str">
        <f>IF(W1934="1", "January", IF(W1934="2", "February", IF(W1934="3", "March", IF(W1934="4", "April", IF(W1934="5", "May", IF(W1934="6", "June", IF(W1934="7", "July", IF(W1934="8", "August", IF(W1934="9", "September", IF(W1934="10", "October", IF(W1934="11", "November", IF(W1934="12", "December", "Other"))))))))))))</f>
        <v>July</v>
      </c>
      <c r="Y1934" s="2" t="str">
        <f>IF(ISNUMBER(SEARCH("-",V1934)),TRIM(RIGHT(V1934,LEN(V1934)-SEARCH("-",V1934))),V1934)</f>
        <v>8</v>
      </c>
      <c r="Z1934" s="2" t="str">
        <f>IF(Y1934="1", "January", IF(Y1934="2", "February", IF(Y1934="3", "March", IF(Y1934="4", "April", IF(Y1934="5", "May", IF(Y1934="6", "June", IF(Y1934="7", "July", IF(Y1934="8", "August", IF(Y1934="9", "September", IF(Y1934="10", "October", IF(Y1934="11", "November", IF(Y1934="12", "December", "Other"))))))))))))</f>
        <v>August</v>
      </c>
      <c r="AF1934" s="16" t="s">
        <v>24760</v>
      </c>
      <c r="AG1934" s="1" t="str">
        <f t="shared" si="870"/>
        <v xml:space="preserve">Seed </v>
      </c>
      <c r="AH1934" s="2" t="str">
        <f t="shared" si="871"/>
        <v>Sow spring in a cold frame. Prick out the seedlings into individual pots when they are large enough to handle. If sufficient growth has been made, it is possible to plant them out during the summer, otherwise grow them on in pots for their first summer, leaving the tubers in the pots to overwinter in a cold frame and then plant out in late spring when in active growth. Seed is rarely if ever produced on plants growing in Britain.
Division. The tubers can be harvest and replanted at any time whilst they are dormant. They do start into growth fairly early in the year so it is better to have moved them by the end of March[K].</v>
      </c>
      <c r="AI1934" s="1" t="s">
        <v>5427</v>
      </c>
      <c r="AJ1934" s="1" t="s">
        <v>53</v>
      </c>
      <c r="AK1934" s="1" t="s">
        <v>17104</v>
      </c>
      <c r="AL1934" s="1" t="str">
        <f t="shared" si="881"/>
        <v>Unscented</v>
      </c>
      <c r="AM1934" s="1" t="b">
        <v>0</v>
      </c>
      <c r="AN1934" s="1" t="b">
        <v>0</v>
      </c>
      <c r="AO1934" s="1" t="b">
        <v>0</v>
      </c>
      <c r="AP1934" s="5" t="s">
        <v>28</v>
      </c>
      <c r="AQ1934" s="5" t="str">
        <f t="shared" si="872"/>
        <v>Light, Medium, Heavy</v>
      </c>
      <c r="AR1934" s="1" t="s">
        <v>10</v>
      </c>
      <c r="AS1934" s="1" t="str">
        <f t="shared" si="867"/>
        <v>None, Partial</v>
      </c>
      <c r="AT1934" s="1" t="str">
        <f t="shared" si="873"/>
        <v>Partial, Full</v>
      </c>
      <c r="AU1934" s="1" t="s">
        <v>29</v>
      </c>
      <c r="AV1934" s="1" t="str">
        <f t="shared" si="874"/>
        <v>Moist</v>
      </c>
      <c r="AW1934" s="1" t="s">
        <v>12</v>
      </c>
      <c r="AX1934" s="1" t="str">
        <f t="shared" si="875"/>
        <v>Acid, Neutral, Alkaline</v>
      </c>
      <c r="AY1934" s="1" t="b">
        <v>0</v>
      </c>
      <c r="AZ1934" s="1" t="b">
        <v>0</v>
      </c>
      <c r="BA1934" s="1" t="b">
        <v>0</v>
      </c>
      <c r="BC1934" t="str">
        <f t="shared" si="876"/>
        <v>FALSE</v>
      </c>
      <c r="BE1934" t="str">
        <f t="shared" si="877"/>
        <v>FALSE</v>
      </c>
      <c r="BF1934" s="1" t="b">
        <v>0</v>
      </c>
      <c r="BG1934" s="1" t="b">
        <v>0</v>
      </c>
      <c r="BH1934" s="1" t="b">
        <v>0</v>
      </c>
      <c r="BI1934" s="1" t="s">
        <v>77</v>
      </c>
      <c r="BJ1934" s="1" t="str">
        <f t="shared" si="878"/>
        <v>TRUE</v>
      </c>
      <c r="BL1934" t="str">
        <f t="shared" si="879"/>
        <v>FALSE</v>
      </c>
      <c r="BM1934" s="1" t="b">
        <v>0</v>
      </c>
      <c r="BN1934" s="1" t="b">
        <v>0</v>
      </c>
      <c r="BO1934" s="1">
        <f t="shared" si="882"/>
        <v>13</v>
      </c>
      <c r="BP1934" s="1" t="s">
        <v>31</v>
      </c>
      <c r="BQ1934" s="1" cm="1">
        <f t="array" ref="BQ1934">_xlfn.IFS(BP1934="None Known",0, LEN(BP1934)&gt;500, 5,LEN(BP1934)&gt;400, 4, LEN(BP1934)&gt;300, 3, LEN(BP1934)&gt;200, 2, LEN(BP1934)&gt;1, 1)</f>
        <v>0</v>
      </c>
      <c r="BR1934" s="1" t="s">
        <v>5428</v>
      </c>
      <c r="BS1934" s="1">
        <v>4</v>
      </c>
      <c r="BT1934" s="1" t="s">
        <v>5429</v>
      </c>
      <c r="BU1934" s="1">
        <v>1</v>
      </c>
      <c r="BV1934" s="1" t="s">
        <v>34</v>
      </c>
      <c r="BW1934" s="1" t="s">
        <v>31</v>
      </c>
      <c r="BX1934" s="1"/>
      <c r="BY1934" t="str">
        <f>_xlfn.XLOOKUP($B1934,Img_lookup!A:A,Img_lookup!B:B, "Not available")</f>
        <v>30e22a5a-b6f8-46e7-9c96-297306181db1</v>
      </c>
      <c r="BZ1934" t="str">
        <f>_xlfn.XLOOKUP($B1934,Img_lookup!A:A,Img_lookup!C:C, "Not available")</f>
        <v>Stachys affinis Bunge</v>
      </c>
      <c r="CA1934" t="str">
        <f>_xlfn.XLOOKUP($B1934,Img_lookup!A:A,Img_lookup!D:D, "Not available")</f>
        <v>A. Letourneux</v>
      </c>
      <c r="CB1934" t="str">
        <f>_xlfn.XLOOKUP($B1934,Img_lookup!A:A,Img_lookup!E:E, "https://imgur.com/aT5wafe")</f>
        <v>https://api.openverse.engineering/v1/images/30e22a5a-b6f8-46e7-9c96-297306181db1/thumb/</v>
      </c>
    </row>
    <row r="1935" spans="1:80" ht="345" x14ac:dyDescent="0.15">
      <c r="A1935" s="1" t="s">
        <v>103</v>
      </c>
      <c r="B1935" s="1" t="s">
        <v>13895</v>
      </c>
      <c r="E1935" s="1" t="s">
        <v>1126</v>
      </c>
      <c r="F1935" s="1" t="s">
        <v>6</v>
      </c>
      <c r="G1935" s="1" t="s">
        <v>6</v>
      </c>
      <c r="H1935" s="11" t="str">
        <f t="shared" si="884"/>
        <v>Perennial</v>
      </c>
      <c r="J1935" s="1">
        <v>0.60000002399999997</v>
      </c>
      <c r="L1935" t="str" cm="1">
        <f t="array" ref="L1935">_xlfn.IFS(J1935+K1935="", "Unknown", J1935+K1935&gt;3, "Large", J1935+K1935&gt;0.5, "Medium", J1935+K1935&gt;0, "Small")</f>
        <v>Medium</v>
      </c>
      <c r="N1935" cm="1">
        <f t="array" ref="N1935">IF($M1935="",INDEX($M$2:$M$2176,MATCH(1,INDEX(($A$2:$A$2176=$A1935)*($M$2:$M$2176&lt;&gt;""),0),0)),$M1935)</f>
        <v>4</v>
      </c>
      <c r="O1935" s="2" t="str">
        <f t="shared" si="880"/>
        <v>Hardy to cold</v>
      </c>
      <c r="P1935" s="1" t="s">
        <v>13896</v>
      </c>
      <c r="R1935" t="str">
        <f t="shared" si="883"/>
        <v>Medium</v>
      </c>
      <c r="T1935" s="1"/>
      <c r="U1935" s="1"/>
      <c r="V1935" s="1">
        <v>7</v>
      </c>
      <c r="W1935" s="6">
        <f>IF(ISNUMBER(SEARCH("-",V1935)),TRIM(LEFT(V1935,FIND("-",V1935)-1)),V1935)</f>
        <v>7</v>
      </c>
      <c r="X1935" t="str">
        <f>IF(W1935=1, "January", IF(W1935=2, "February", IF(W1935=3, "March", IF(W1935=4, "April", IF(W1935=5, "May", IF(W1935=6, "June", IF(W1935=7, "July", IF(W1935=8, "August", IF(W1935=9, "September", IF(W1935=10, "October", IF(W1935=11, "November", IF(W1935=12, "December", "Other"))))))))))))</f>
        <v>July</v>
      </c>
      <c r="Y1935" s="1"/>
      <c r="Z1935" s="1"/>
      <c r="AA1935" s="1">
        <v>8</v>
      </c>
      <c r="AB1935" s="1">
        <f>IF(ISNUMBER(SEARCH("-",AA1935)),TRIM(LEFT(AA1935,FIND("-",AA1935)-1)),AA1935)</f>
        <v>8</v>
      </c>
      <c r="AC1935" s="1" t="str">
        <f>IF(AB1935=1, "January", IF(AB1935=2, "February", IF(AB1935=3, "March", IF(AB1935=4, "April", IF(AB1935=5, "May", IF(AB1935=6, "June", IF(AB1935=7, "July", IF(AB1935=8, "August", IF(AB1935=9, "September", IF(AB1935=10, "October", IF(AB1935=11, "November", IF(AB1935=12, "December", "Other"))))))))))))</f>
        <v>August</v>
      </c>
      <c r="AD1935" s="1"/>
      <c r="AE1935" s="1"/>
      <c r="AF1935" s="16" t="s">
        <v>24761</v>
      </c>
      <c r="AG1935" s="1" t="str">
        <f t="shared" si="870"/>
        <v xml:space="preserve">Seed </v>
      </c>
      <c r="AH1935" s="2" t="str">
        <f t="shared" si="871"/>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v>
      </c>
      <c r="AI1935" s="1" t="s">
        <v>13897</v>
      </c>
      <c r="AJ1935" s="1" t="s">
        <v>53</v>
      </c>
      <c r="AK1935" s="1" t="s">
        <v>17104</v>
      </c>
      <c r="AL1935" s="1" t="str">
        <f t="shared" si="881"/>
        <v>Unscented</v>
      </c>
      <c r="AM1935" s="1" t="b">
        <v>0</v>
      </c>
      <c r="AN1935" s="1" t="b">
        <v>0</v>
      </c>
      <c r="AO1935" s="1" t="b">
        <v>0</v>
      </c>
      <c r="AP1935" s="5" t="s">
        <v>28</v>
      </c>
      <c r="AQ1935" s="5" t="str">
        <f t="shared" si="872"/>
        <v>Light, Medium, Heavy</v>
      </c>
      <c r="AR1935" s="1" t="s">
        <v>10</v>
      </c>
      <c r="AS1935" s="1" t="str">
        <f t="shared" si="867"/>
        <v>None, Partial</v>
      </c>
      <c r="AT1935" s="1" t="str">
        <f t="shared" si="873"/>
        <v>Partial, Full</v>
      </c>
      <c r="AU1935" s="1" t="s">
        <v>29</v>
      </c>
      <c r="AV1935" s="1" t="str">
        <f t="shared" si="874"/>
        <v>Moist</v>
      </c>
      <c r="AW1935" s="1" t="s">
        <v>12</v>
      </c>
      <c r="AX1935" s="1" t="str">
        <f t="shared" si="875"/>
        <v>Acid, Neutral, Alkaline</v>
      </c>
      <c r="AY1935" s="1" t="b">
        <v>0</v>
      </c>
      <c r="AZ1935" s="1" t="b">
        <v>0</v>
      </c>
      <c r="BA1935" s="1" t="b">
        <v>0</v>
      </c>
      <c r="BC1935" t="str">
        <f t="shared" si="876"/>
        <v>FALSE</v>
      </c>
      <c r="BE1935" t="str">
        <f t="shared" si="877"/>
        <v>FALSE</v>
      </c>
      <c r="BF1935" s="1" t="b">
        <v>0</v>
      </c>
      <c r="BG1935" s="1" t="b">
        <v>0</v>
      </c>
      <c r="BH1935" s="1" t="b">
        <v>0</v>
      </c>
      <c r="BJ1935" s="1" t="str">
        <f t="shared" si="878"/>
        <v>FALSE</v>
      </c>
      <c r="BL1935" t="str">
        <f t="shared" si="879"/>
        <v>FALSE</v>
      </c>
      <c r="BM1935" s="1" t="b">
        <v>0</v>
      </c>
      <c r="BN1935" s="1" t="b">
        <v>1</v>
      </c>
      <c r="BO1935" s="1">
        <f t="shared" si="882"/>
        <v>5</v>
      </c>
      <c r="BP1935" s="1" t="s">
        <v>31</v>
      </c>
      <c r="BQ1935" s="1" cm="1">
        <f t="array" ref="BQ1935">_xlfn.IFS(BP1935="None Known",0, LEN(BP1935)&gt;500, 5,LEN(BP1935)&gt;400, 4, LEN(BP1935)&gt;300, 3, LEN(BP1935)&gt;200, 2, LEN(BP1935)&gt;1, 1)</f>
        <v>0</v>
      </c>
      <c r="BR1935" s="1" t="s">
        <v>2664</v>
      </c>
      <c r="BS1935" s="1">
        <v>1</v>
      </c>
      <c r="BT1935" s="1" t="s">
        <v>13898</v>
      </c>
      <c r="BU1935" s="1">
        <v>2</v>
      </c>
      <c r="BV1935" s="1" t="s">
        <v>34</v>
      </c>
      <c r="BW1935" s="1" t="s">
        <v>31</v>
      </c>
      <c r="BX1935" s="1"/>
      <c r="BY1935" t="str">
        <f>_xlfn.XLOOKUP($B1935,Img_lookup!A:A,Img_lookup!B:B, "Not available")</f>
        <v>3bce4741-d62a-4ead-b77a-92dc1b84e10d</v>
      </c>
      <c r="BZ1935" t="str">
        <f>_xlfn.XLOOKUP($B1935,Img_lookup!A:A,Img_lookup!C:C, "Not available")</f>
        <v>Stachys baicalensis Fisch. ex Benth.</v>
      </c>
      <c r="CA1935" t="str">
        <f>_xlfn.XLOOKUP($B1935,Img_lookup!A:A,Img_lookup!D:D, "Not available")</f>
        <v>K. Uno</v>
      </c>
      <c r="CB1935" t="str">
        <f>_xlfn.XLOOKUP($B1935,Img_lookup!A:A,Img_lookup!E:E, "https://imgur.com/aT5wafe")</f>
        <v>https://api.openverse.engineering/v1/images/3bce4741-d62a-4ead-b77a-92dc1b84e10d/thumb/</v>
      </c>
    </row>
    <row r="1936" spans="1:80" ht="345" x14ac:dyDescent="0.15">
      <c r="A1936" s="1" t="s">
        <v>103</v>
      </c>
      <c r="B1936" s="1" t="s">
        <v>16641</v>
      </c>
      <c r="D1936" s="1" t="s">
        <v>16642</v>
      </c>
      <c r="E1936" s="1" t="s">
        <v>16643</v>
      </c>
      <c r="F1936" s="1" t="s">
        <v>6</v>
      </c>
      <c r="G1936" s="1" t="s">
        <v>6</v>
      </c>
      <c r="H1936" s="11" t="str">
        <f t="shared" si="884"/>
        <v>Perennial</v>
      </c>
      <c r="J1936" s="1">
        <v>0.75</v>
      </c>
      <c r="L1936" t="str" cm="1">
        <f t="array" ref="L1936">_xlfn.IFS(J1936+K1936="", "Unknown", J1936+K1936&gt;3, "Large", J1936+K1936&gt;0.5, "Medium", J1936+K1936&gt;0, "Small")</f>
        <v>Medium</v>
      </c>
      <c r="M1936" s="1">
        <v>5</v>
      </c>
      <c r="N1936" cm="1">
        <f t="array" ref="N1936">IF($M1936="",INDEX($M$2:$M$2176,MATCH(1,INDEX(($A$2:$A$2176=$A1936)*($M$2:$M$2176&lt;&gt;""),0),0)),$M1936)</f>
        <v>5</v>
      </c>
      <c r="O1936" s="2" t="str">
        <f t="shared" si="880"/>
        <v>Seasonal outdoors</v>
      </c>
      <c r="P1936" s="1" t="s">
        <v>16644</v>
      </c>
      <c r="R1936" t="str">
        <f t="shared" si="883"/>
        <v>Medium</v>
      </c>
      <c r="W1936"/>
      <c r="AF1936" s="16" t="s">
        <v>24761</v>
      </c>
      <c r="AG1936" s="1" t="str">
        <f t="shared" si="870"/>
        <v xml:space="preserve">Seed </v>
      </c>
      <c r="AH1936" s="2" t="str">
        <f t="shared" si="871"/>
        <v>Sow spring in a cold frame. When they are large enough to handle, prick the seedlings out into individual pots and grow them on in the greenhouse for their first winter. Plant them out into their permanent positions in late spring or early summer, after the last expected frosts.
Division in spring.</v>
      </c>
      <c r="AI1936" s="1" t="s">
        <v>16645</v>
      </c>
      <c r="AJ1936" s="1" t="s">
        <v>53</v>
      </c>
      <c r="AK1936" s="1" t="s">
        <v>17104</v>
      </c>
      <c r="AL1936" s="1" t="str">
        <f t="shared" si="881"/>
        <v>Unscented</v>
      </c>
      <c r="AM1936" s="1" t="b">
        <v>0</v>
      </c>
      <c r="AN1936" s="1" t="b">
        <v>0</v>
      </c>
      <c r="AO1936" s="1" t="b">
        <v>0</v>
      </c>
      <c r="AP1936" s="5" t="s">
        <v>28</v>
      </c>
      <c r="AQ1936" s="5" t="str">
        <f t="shared" si="872"/>
        <v>Light, Medium, Heavy</v>
      </c>
      <c r="AR1936" s="1" t="s">
        <v>10</v>
      </c>
      <c r="AS1936" s="1" t="str">
        <f t="shared" si="867"/>
        <v>None, Partial</v>
      </c>
      <c r="AT1936" s="1" t="str">
        <f t="shared" si="873"/>
        <v>Partial, Full</v>
      </c>
      <c r="AU1936" s="1" t="s">
        <v>29</v>
      </c>
      <c r="AV1936" s="1" t="str">
        <f t="shared" si="874"/>
        <v>Moist</v>
      </c>
      <c r="AW1936" s="1" t="s">
        <v>12</v>
      </c>
      <c r="AX1936" s="1" t="str">
        <f t="shared" si="875"/>
        <v>Acid, Neutral, Alkaline</v>
      </c>
      <c r="AY1936" s="1" t="b">
        <v>0</v>
      </c>
      <c r="AZ1936" s="1" t="b">
        <v>0</v>
      </c>
      <c r="BA1936" s="1" t="b">
        <v>0</v>
      </c>
      <c r="BC1936" t="str">
        <f t="shared" si="876"/>
        <v>FALSE</v>
      </c>
      <c r="BE1936" t="str">
        <f t="shared" si="877"/>
        <v>FALSE</v>
      </c>
      <c r="BF1936" s="1" t="b">
        <v>0</v>
      </c>
      <c r="BG1936" s="1" t="b">
        <v>0</v>
      </c>
      <c r="BH1936" s="1" t="b">
        <v>0</v>
      </c>
      <c r="BJ1936" s="1" t="str">
        <f t="shared" si="878"/>
        <v>FALSE</v>
      </c>
      <c r="BL1936" t="str">
        <f t="shared" si="879"/>
        <v>FALSE</v>
      </c>
      <c r="BM1936" s="1" t="b">
        <v>0</v>
      </c>
      <c r="BN1936" s="1" t="b">
        <v>1</v>
      </c>
      <c r="BO1936" s="1">
        <f t="shared" si="882"/>
        <v>4</v>
      </c>
      <c r="BP1936" s="1" t="s">
        <v>31</v>
      </c>
      <c r="BQ1936" s="1" cm="1">
        <f t="array" ref="BQ1936">_xlfn.IFS(BP1936="None Known",0, LEN(BP1936)&gt;500, 5,LEN(BP1936)&gt;400, 4, LEN(BP1936)&gt;300, 3, LEN(BP1936)&gt;200, 2, LEN(BP1936)&gt;1, 1)</f>
        <v>0</v>
      </c>
      <c r="BR1936" s="1" t="s">
        <v>16646</v>
      </c>
      <c r="BS1936" s="1">
        <v>1</v>
      </c>
      <c r="BT1936" s="1" t="s">
        <v>16647</v>
      </c>
      <c r="BU1936" s="1">
        <v>1</v>
      </c>
      <c r="BV1936" s="1" t="s">
        <v>34</v>
      </c>
      <c r="BW1936" s="1" t="s">
        <v>31</v>
      </c>
      <c r="BX1936" s="1"/>
      <c r="BY1936" t="str">
        <f>_xlfn.XLOOKUP($B1936,Img_lookup!A:A,Img_lookup!B:B, "Not available")</f>
        <v>Not available</v>
      </c>
      <c r="BZ1936" t="str">
        <f>_xlfn.XLOOKUP($B1936,Img_lookup!A:A,Img_lookup!C:C, "Not available")</f>
        <v>Not available</v>
      </c>
      <c r="CA1936" t="str">
        <f>_xlfn.XLOOKUP($B1936,Img_lookup!A:A,Img_lookup!D:D, "Not available")</f>
        <v>Not available</v>
      </c>
      <c r="CB1936" t="str">
        <f>_xlfn.XLOOKUP($B1936,Img_lookup!A:A,Img_lookup!E:E, "https://imgur.com/aT5wafe")</f>
        <v>https://imgur.com/aT5wafe</v>
      </c>
    </row>
    <row r="1937" spans="1:80" ht="409.6" x14ac:dyDescent="0.15">
      <c r="A1937" s="1" t="s">
        <v>103</v>
      </c>
      <c r="B1937" s="1" t="s">
        <v>16333</v>
      </c>
      <c r="C1937" s="1" t="s">
        <v>16334</v>
      </c>
      <c r="D1937" s="1" t="s">
        <v>16335</v>
      </c>
      <c r="E1937" s="1" t="s">
        <v>16336</v>
      </c>
      <c r="F1937" s="1" t="s">
        <v>6</v>
      </c>
      <c r="G1937" s="1" t="s">
        <v>6</v>
      </c>
      <c r="H1937" s="11" t="str">
        <f t="shared" si="884"/>
        <v>Perennial</v>
      </c>
      <c r="J1937" s="1">
        <v>0.60000002399999997</v>
      </c>
      <c r="K1937" s="1">
        <v>0.44999998800000002</v>
      </c>
      <c r="L1937" t="str" cm="1">
        <f t="array" ref="L1937">_xlfn.IFS(J1937+K1937="", "Unknown", J1937+K1937&gt;3, "Large", J1937+K1937&gt;0.5, "Medium", J1937+K1937&gt;0, "Small")</f>
        <v>Medium</v>
      </c>
      <c r="M1937" s="1">
        <v>5</v>
      </c>
      <c r="N1937" cm="1">
        <f t="array" ref="N1937">IF($M1937="",INDEX($M$2:$M$2176,MATCH(1,INDEX(($A$2:$A$2176=$A1937)*($M$2:$M$2176&lt;&gt;""),0),0)),$M1937)</f>
        <v>5</v>
      </c>
      <c r="O1937" s="2" t="str">
        <f t="shared" si="880"/>
        <v>Seasonal outdoors</v>
      </c>
      <c r="P1937" s="1" t="s">
        <v>16337</v>
      </c>
      <c r="R1937" t="str">
        <f t="shared" si="883"/>
        <v>Medium</v>
      </c>
      <c r="T1937" s="1"/>
      <c r="U1937" s="1"/>
      <c r="V1937" s="1" t="s">
        <v>134</v>
      </c>
      <c r="W1937" s="6" t="str">
        <f>IF(ISNUMBER(SEARCH("-",V1937)),TRIM(LEFT(V1937,FIND("-",V1937)-1)),V1937)</f>
        <v>6</v>
      </c>
      <c r="X1937" t="str">
        <f>IF(W1937="1", "January", IF(W1937="2", "February", IF(W1937="3", "March", IF(W1937="4", "April", IF(W1937="5", "May", IF(W1937="6", "June", IF(W1937="7", "July", IF(W1937="8", "August", IF(W1937="9", "September", IF(W1937="10", "October", IF(W1937="11", "November", IF(W1937="12", "December", "Other"))))))))))))</f>
        <v>June</v>
      </c>
      <c r="Y1937" s="2" t="str">
        <f>IF(ISNUMBER(SEARCH("-",V1937)),TRIM(RIGHT(V1937,LEN(V1937)-SEARCH("-",V1937))),V1937)</f>
        <v>9</v>
      </c>
      <c r="Z1937" s="2" t="str">
        <f>IF(Y1937="1", "January", IF(Y1937="2", "February", IF(Y1937="3", "March", IF(Y1937="4", "April", IF(Y1937="5", "May", IF(Y1937="6", "June", IF(Y1937="7", "July", IF(Y1937="8", "August", IF(Y1937="9", "September", IF(Y1937="10", "October", IF(Y1937="11", "November", IF(Y1937="12", "December", "Other"))))))))))))</f>
        <v>September</v>
      </c>
      <c r="AA1937" s="1" t="s">
        <v>177</v>
      </c>
      <c r="AB1937" s="1" t="str">
        <f>IF(ISNUMBER(SEARCH("-",AA1937)),TRIM(LEFT(AA1937,FIND("-",AA1937)-1)),AA1937)</f>
        <v>7</v>
      </c>
      <c r="AC1937" s="1" t="str">
        <f>IF(AB1937="1", "January", IF(AB1937="2", "February", IF(AB1937="3", "March", IF(AB1937="4", "April", IF(AB1937="5", "May", IF(AB1937="6", "June", IF(AB1937="7", "July", IF(AB1937="8", "August", IF(AB1937="9", "September", IF(AB1937="10", "October", IF(AB1937="11", "November", IF(AB1937="12", "December", "Other"))))))))))))</f>
        <v>July</v>
      </c>
      <c r="AD1937" s="1" t="str">
        <f>IF(ISNUMBER(SEARCH("-",AA1937)),TRIM(RIGHT(AA1937,LEN(AA1937)-SEARCH("-",AA1937))),AA1937)</f>
        <v>10</v>
      </c>
      <c r="AE1937" s="1" t="str">
        <f>IF(AD1937="1", "January", IF(AD1937="2", "February", IF(AD1937="3", "March", IF(AD1937="4", "April", IF(AD1937="5", "May", IF(AD1937="6", "June", IF(AD1937="7", "July", IF(AD1937="8", "August", IF(AD1937="9", "September", IF(AD1937="10", "October", IF(AD1937="11", "November", IF(AD1937="12", "December", "Other"))))))))))))</f>
        <v>October</v>
      </c>
      <c r="AF1937" s="16" t="s">
        <v>24762</v>
      </c>
      <c r="AG1937" s="1" t="str">
        <f t="shared" si="870"/>
        <v xml:space="preserve">Seed </v>
      </c>
      <c r="AH1937" s="2" t="str">
        <f t="shared" si="871"/>
        <v>Sow spring in a cold frame. Prick out the seedlings into individual pots once they are large enough to handle and plant them out in the summer.
Division in spring. Very easy, the plant can be successfully divided at almost any time of the year. Larger divisions can be planted out direct into their permanent positions. We have found it best to pot up the smaller divisions and grow them on in a lightly shaded position in a cold frame, planting them out once they are well established in the summer.</v>
      </c>
      <c r="AI1937" s="1" t="s">
        <v>16338</v>
      </c>
      <c r="AJ1937" s="1" t="s">
        <v>26</v>
      </c>
      <c r="AK1937" s="1" t="s">
        <v>17104</v>
      </c>
      <c r="AL1937" s="1" t="str">
        <f t="shared" si="881"/>
        <v>Unscented</v>
      </c>
      <c r="AM1937" s="1" t="b">
        <v>0</v>
      </c>
      <c r="AN1937" s="1" t="b">
        <v>1</v>
      </c>
      <c r="AO1937" s="1" t="b">
        <v>0</v>
      </c>
      <c r="AP1937" s="5" t="s">
        <v>54</v>
      </c>
      <c r="AQ1937" s="5" t="str">
        <f t="shared" si="872"/>
        <v>Light, Medium</v>
      </c>
      <c r="AR1937" s="1" t="s">
        <v>10</v>
      </c>
      <c r="AS1937" s="1" t="str">
        <f t="shared" si="867"/>
        <v>None, Partial</v>
      </c>
      <c r="AT1937" s="1" t="str">
        <f t="shared" si="873"/>
        <v>Partial, Full</v>
      </c>
      <c r="AU1937" s="1" t="s">
        <v>29</v>
      </c>
      <c r="AV1937" s="1" t="str">
        <f t="shared" si="874"/>
        <v>Moist</v>
      </c>
      <c r="AW1937" s="1" t="s">
        <v>12</v>
      </c>
      <c r="AX1937" s="1" t="str">
        <f t="shared" si="875"/>
        <v>Acid, Neutral, Alkaline</v>
      </c>
      <c r="AY1937" s="1" t="b">
        <v>0</v>
      </c>
      <c r="AZ1937" s="1" t="b">
        <v>0</v>
      </c>
      <c r="BA1937" s="1" t="b">
        <v>0</v>
      </c>
      <c r="BC1937" t="str">
        <f t="shared" si="876"/>
        <v>FALSE</v>
      </c>
      <c r="BE1937" t="str">
        <f t="shared" si="877"/>
        <v>FALSE</v>
      </c>
      <c r="BF1937" s="1" t="b">
        <v>0</v>
      </c>
      <c r="BG1937" s="1" t="b">
        <v>1</v>
      </c>
      <c r="BH1937" s="1" t="b">
        <v>0</v>
      </c>
      <c r="BI1937" s="1" t="s">
        <v>30</v>
      </c>
      <c r="BJ1937" s="1" t="str">
        <f t="shared" si="878"/>
        <v>FALSE</v>
      </c>
      <c r="BL1937" t="str">
        <f t="shared" si="879"/>
        <v>FALSE</v>
      </c>
      <c r="BM1937" s="1" t="b">
        <v>0</v>
      </c>
      <c r="BN1937" s="1" t="b">
        <v>1</v>
      </c>
      <c r="BO1937" s="1">
        <f t="shared" si="882"/>
        <v>6</v>
      </c>
      <c r="BP1937" s="1" t="s">
        <v>16339</v>
      </c>
      <c r="BQ1937" s="1" cm="1">
        <f t="array" ref="BQ1937">_xlfn.IFS(BP1937="None Known",0, LEN(BP1937)&gt;500, 5,LEN(BP1937)&gt;400, 4, LEN(BP1937)&gt;300, 3, LEN(BP1937)&gt;200, 2, LEN(BP1937)&gt;1, 1)</f>
        <v>1</v>
      </c>
      <c r="BR1937" s="1" t="s">
        <v>16340</v>
      </c>
      <c r="BS1937" s="1">
        <v>1</v>
      </c>
      <c r="BT1937" s="1" t="s">
        <v>16341</v>
      </c>
      <c r="BU1937" s="1">
        <v>2</v>
      </c>
      <c r="BV1937" s="1" t="s">
        <v>16342</v>
      </c>
      <c r="BW1937" s="1" t="s">
        <v>31</v>
      </c>
      <c r="BX1937" s="1"/>
      <c r="BY1937" t="str">
        <f>_xlfn.XLOOKUP($B1937,Img_lookup!A:A,Img_lookup!B:B, "Not available")</f>
        <v>e3141df5-7553-4930-94db-f67c636c2f19</v>
      </c>
      <c r="BZ1937" t="str">
        <f>_xlfn.XLOOKUP($B1937,Img_lookup!A:A,Img_lookup!C:C, "Not available")</f>
        <v>Climbing Birthwort (Aristolochia clematitis), Betony (Stachys officinalis), Bistort (Polygonurn Bistorta), and Bearsfoot (Helleborus foetidus).</v>
      </c>
      <c r="CA1937" t="str">
        <f>_xlfn.XLOOKUP($B1937,Img_lookup!A:A,Img_lookup!D:D, "Not available")</f>
        <v>Swallowtail Garden Seeds</v>
      </c>
      <c r="CB1937" t="str">
        <f>_xlfn.XLOOKUP($B1937,Img_lookup!A:A,Img_lookup!E:E, "https://imgur.com/aT5wafe")</f>
        <v>https://api.openverse.engineering/v1/images/e3141df5-7553-4930-94db-f67c636c2f19/thumb/</v>
      </c>
    </row>
    <row r="1938" spans="1:80" ht="409.6" x14ac:dyDescent="0.15">
      <c r="A1938" s="1" t="s">
        <v>103</v>
      </c>
      <c r="B1938" s="1" t="s">
        <v>4605</v>
      </c>
      <c r="C1938" s="1" t="s">
        <v>4606</v>
      </c>
      <c r="E1938" s="1" t="s">
        <v>4607</v>
      </c>
      <c r="F1938" s="1" t="s">
        <v>6</v>
      </c>
      <c r="G1938" s="1" t="s">
        <v>6</v>
      </c>
      <c r="H1938" s="11" t="str">
        <f t="shared" si="884"/>
        <v>Perennial</v>
      </c>
      <c r="J1938" s="1">
        <v>1</v>
      </c>
      <c r="K1938" s="1">
        <v>0.40000000600000002</v>
      </c>
      <c r="L1938" t="str" cm="1">
        <f t="array" ref="L1938">_xlfn.IFS(J1938+K1938="", "Unknown", J1938+K1938&gt;3, "Large", J1938+K1938&gt;0.5, "Medium", J1938+K1938&gt;0, "Small")</f>
        <v>Medium</v>
      </c>
      <c r="M1938" s="1">
        <v>5</v>
      </c>
      <c r="N1938" cm="1">
        <f t="array" ref="N1938">IF($M1938="",INDEX($M$2:$M$2176,MATCH(1,INDEX(($A$2:$A$2176=$A1938)*($M$2:$M$2176&lt;&gt;""),0),0)),$M1938)</f>
        <v>5</v>
      </c>
      <c r="O1938" s="2" t="str">
        <f t="shared" si="880"/>
        <v>Seasonal outdoors</v>
      </c>
      <c r="P1938" s="1" t="s">
        <v>4608</v>
      </c>
      <c r="R1938" t="str">
        <f t="shared" si="883"/>
        <v>Medium</v>
      </c>
      <c r="T1938" s="1"/>
      <c r="U1938" s="1"/>
      <c r="V1938" s="1" t="s">
        <v>108</v>
      </c>
      <c r="W1938" s="6" t="str">
        <f>IF(ISNUMBER(SEARCH("-",V1938)),TRIM(LEFT(V1938,FIND("-",V1938)-1)),V1938)</f>
        <v>7</v>
      </c>
      <c r="X1938" t="str">
        <f>IF(W1938="1", "January", IF(W1938="2", "February", IF(W1938="3", "March", IF(W1938="4", "April", IF(W1938="5", "May", IF(W1938="6", "June", IF(W1938="7", "July", IF(W1938="8", "August", IF(W1938="9", "September", IF(W1938="10", "October", IF(W1938="11", "November", IF(W1938="12", "December", "Other"))))))))))))</f>
        <v>July</v>
      </c>
      <c r="Y1938" s="2" t="str">
        <f>IF(ISNUMBER(SEARCH("-",V1938)),TRIM(RIGHT(V1938,LEN(V1938)-SEARCH("-",V1938))),V1938)</f>
        <v>9</v>
      </c>
      <c r="Z1938" s="2" t="str">
        <f>IF(Y1938="1", "January", IF(Y1938="2", "February", IF(Y1938="3", "March", IF(Y1938="4", "April", IF(Y1938="5", "May", IF(Y1938="6", "June", IF(Y1938="7", "July", IF(Y1938="8", "August", IF(Y1938="9", "September", IF(Y1938="10", "October", IF(Y1938="11", "November", IF(Y1938="12", "December", "Other"))))))))))))</f>
        <v>September</v>
      </c>
      <c r="AA1938" s="1" t="s">
        <v>135</v>
      </c>
      <c r="AB1938" s="1" t="str">
        <f>IF(ISNUMBER(SEARCH("-",AA1938)),TRIM(LEFT(AA1938,FIND("-",AA1938)-1)),AA1938)</f>
        <v>8</v>
      </c>
      <c r="AC1938" s="1" t="str">
        <f>IF(AB1938="1", "January", IF(AB1938="2", "February", IF(AB1938="3", "March", IF(AB1938="4", "April", IF(AB1938="5", "May", IF(AB1938="6", "June", IF(AB1938="7", "July", IF(AB1938="8", "August", IF(AB1938="9", "September", IF(AB1938="10", "October", IF(AB1938="11", "November", IF(AB1938="12", "December", "Other"))))))))))))</f>
        <v>August</v>
      </c>
      <c r="AD1938" s="1" t="str">
        <f>IF(ISNUMBER(SEARCH("-",AA1938)),TRIM(RIGHT(AA1938,LEN(AA1938)-SEARCH("-",AA1938))),AA1938)</f>
        <v>10</v>
      </c>
      <c r="AE1938" s="1" t="str">
        <f>IF(AD1938="1", "January", IF(AD1938="2", "February", IF(AD1938="3", "March", IF(AD1938="4", "April", IF(AD1938="5", "May", IF(AD1938="6", "June", IF(AD1938="7", "July", IF(AD1938="8", "August", IF(AD1938="9", "September", IF(AD1938="10", "October", IF(AD1938="11", "November", IF(AD1938="12", "December", "Other"))))))))))))</f>
        <v>October</v>
      </c>
      <c r="AF1938" s="16" t="s">
        <v>24763</v>
      </c>
      <c r="AG1938" s="1" t="str">
        <f t="shared" si="870"/>
        <v xml:space="preserve">Seed </v>
      </c>
      <c r="AH1938" s="2" t="str">
        <f t="shared" si="871"/>
        <v>Sow spring in a cold frame. Prick out the seedlings into individual pots once they are large enough to handle and plant them out in the summer.
Division in spring. Larger divisions can be planted out direct into their permanent positions. We have found it best to pot up the smaller divisions and grow them on in a lightly shaded position in a cold frame, planting them out once they are well established in the summer.</v>
      </c>
      <c r="AI1938" s="1" t="s">
        <v>4609</v>
      </c>
      <c r="AJ1938" s="1" t="s">
        <v>26</v>
      </c>
      <c r="AK1938" s="1" t="s">
        <v>17104</v>
      </c>
      <c r="AL1938" s="1" t="str">
        <f t="shared" si="881"/>
        <v>Scented</v>
      </c>
      <c r="AM1938" s="1" t="b">
        <v>1</v>
      </c>
      <c r="AN1938" s="1" t="b">
        <v>0</v>
      </c>
      <c r="AO1938" s="1" t="b">
        <v>0</v>
      </c>
      <c r="AP1938" s="5" t="s">
        <v>28</v>
      </c>
      <c r="AQ1938" s="5" t="str">
        <f t="shared" si="872"/>
        <v>Light, Medium, Heavy</v>
      </c>
      <c r="AR1938" s="1" t="s">
        <v>10</v>
      </c>
      <c r="AS1938" s="1" t="str">
        <f t="shared" si="867"/>
        <v>None, Partial</v>
      </c>
      <c r="AT1938" s="1" t="str">
        <f t="shared" si="873"/>
        <v>Partial, Full</v>
      </c>
      <c r="AU1938" s="1" t="s">
        <v>402</v>
      </c>
      <c r="AV1938" s="1" t="str">
        <f t="shared" si="874"/>
        <v>Moist, Wet/Water</v>
      </c>
      <c r="AW1938" s="1" t="s">
        <v>12</v>
      </c>
      <c r="AX1938" s="1" t="str">
        <f t="shared" si="875"/>
        <v>Acid, Neutral, Alkaline</v>
      </c>
      <c r="AY1938" s="1" t="b">
        <v>0</v>
      </c>
      <c r="AZ1938" s="1" t="b">
        <v>0</v>
      </c>
      <c r="BA1938" s="1" t="b">
        <v>0</v>
      </c>
      <c r="BC1938" t="str">
        <f t="shared" si="876"/>
        <v>FALSE</v>
      </c>
      <c r="BE1938" t="str">
        <f t="shared" si="877"/>
        <v>FALSE</v>
      </c>
      <c r="BF1938" s="1" t="b">
        <v>0</v>
      </c>
      <c r="BG1938" s="1" t="b">
        <v>0</v>
      </c>
      <c r="BH1938" s="1" t="b">
        <v>0</v>
      </c>
      <c r="BI1938" s="1" t="s">
        <v>30</v>
      </c>
      <c r="BJ1938" s="1" t="str">
        <f t="shared" si="878"/>
        <v>FALSE</v>
      </c>
      <c r="BL1938" t="str">
        <f t="shared" si="879"/>
        <v>FALSE</v>
      </c>
      <c r="BM1938" s="1" t="b">
        <v>0</v>
      </c>
      <c r="BN1938" s="1" t="b">
        <v>1</v>
      </c>
      <c r="BO1938" s="1">
        <f t="shared" si="882"/>
        <v>12</v>
      </c>
      <c r="BP1938" s="1" t="s">
        <v>4610</v>
      </c>
      <c r="BQ1938" s="1" cm="1">
        <f t="array" ref="BQ1938">_xlfn.IFS(BP1938="None Known",0, LEN(BP1938)&gt;500, 5,LEN(BP1938)&gt;400, 4, LEN(BP1938)&gt;300, 3, LEN(BP1938)&gt;200, 2, LEN(BP1938)&gt;1, 1)</f>
        <v>1</v>
      </c>
      <c r="BR1938" s="1" t="s">
        <v>4611</v>
      </c>
      <c r="BS1938" s="1">
        <v>3</v>
      </c>
      <c r="BT1938" s="1" t="s">
        <v>4612</v>
      </c>
      <c r="BU1938" s="1">
        <v>2</v>
      </c>
      <c r="BV1938" s="1" t="s">
        <v>4397</v>
      </c>
      <c r="BW1938" s="1" t="s">
        <v>31</v>
      </c>
      <c r="BX1938" s="1"/>
      <c r="BY1938" t="str">
        <f>_xlfn.XLOOKUP($B1938,Img_lookup!A:A,Img_lookup!B:B, "Not available")</f>
        <v>8be17c56-59e5-4053-a9c5-16e923c523b6</v>
      </c>
      <c r="BZ1938" t="str">
        <f>_xlfn.XLOOKUP($B1938,Img_lookup!A:A,Img_lookup!C:C, "Not available")</f>
        <v>Marsh Woundwort (Stachys palustris)</v>
      </c>
      <c r="CA1938" t="str">
        <f>_xlfn.XLOOKUP($B1938,Img_lookup!A:A,Img_lookup!D:D, "Not available")</f>
        <v>Phil Sellens</v>
      </c>
      <c r="CB1938" t="str">
        <f>_xlfn.XLOOKUP($B1938,Img_lookup!A:A,Img_lookup!E:E, "https://imgur.com/aT5wafe")</f>
        <v>https://api.openverse.engineering/v1/images/8be17c56-59e5-4053-a9c5-16e923c523b6/thumb/</v>
      </c>
    </row>
    <row r="1939" spans="1:80" ht="409.6" x14ac:dyDescent="0.15">
      <c r="A1939" s="1" t="s">
        <v>1454</v>
      </c>
      <c r="B1939" s="1" t="s">
        <v>4308</v>
      </c>
      <c r="D1939" s="1" t="s">
        <v>4309</v>
      </c>
      <c r="E1939" s="1" t="s">
        <v>4310</v>
      </c>
      <c r="F1939" s="1" t="s">
        <v>156</v>
      </c>
      <c r="G1939" s="1" t="s">
        <v>156</v>
      </c>
      <c r="H1939" s="11" t="str">
        <f t="shared" si="884"/>
        <v>Perennial</v>
      </c>
      <c r="I1939" s="1" t="s">
        <v>17108</v>
      </c>
      <c r="J1939" s="1">
        <v>10</v>
      </c>
      <c r="K1939" s="1">
        <v>7</v>
      </c>
      <c r="L1939" t="str" cm="1">
        <f t="array" ref="L1939">_xlfn.IFS(J1939+K1939="", "Unknown", J1939+K1939&gt;3, "Large", J1939+K1939&gt;0.5, "Medium", J1939+K1939&gt;0, "Small")</f>
        <v>Large</v>
      </c>
      <c r="M1939" s="1">
        <v>9</v>
      </c>
      <c r="N1939" cm="1">
        <f t="array" ref="N1939">IF($M1939="",INDEX($M$2:$M$2176,MATCH(1,INDEX(($A$2:$A$2176=$A1939)*($M$2:$M$2176&lt;&gt;""),0),0)),$M1939)</f>
        <v>9</v>
      </c>
      <c r="O1939" s="2" t="str">
        <f t="shared" si="880"/>
        <v>Grown indoors</v>
      </c>
      <c r="P1939" s="1" t="s">
        <v>4311</v>
      </c>
      <c r="Q1939" s="1" t="s">
        <v>17110</v>
      </c>
      <c r="R1939" t="str">
        <f t="shared" si="883"/>
        <v>Medium</v>
      </c>
      <c r="S1939" s="1" t="s">
        <v>24</v>
      </c>
      <c r="T1939" s="1" t="str">
        <f>LEFT(S1939,FIND("-",S1939)-1)</f>
        <v xml:space="preserve">1 </v>
      </c>
      <c r="U1939" s="1" t="str">
        <f>RIGHT(S1939,FIND("-",S1939)-1)</f>
        <v>12</v>
      </c>
      <c r="V1939" s="1">
        <v>4</v>
      </c>
      <c r="W1939" s="6">
        <f>IF(ISNUMBER(SEARCH("-",V1939)),TRIM(LEFT(V1939,FIND("-",V1939)-1)),V1939)</f>
        <v>4</v>
      </c>
      <c r="X1939" t="str">
        <f>IF(W1939=1, "January", IF(W1939=2, "February", IF(W1939=3, "March", IF(W1939=4, "April", IF(W1939=5, "May", IF(W1939=6, "June", IF(W1939=7, "July", IF(W1939=8, "August", IF(W1939=9, "September", IF(W1939=10, "October", IF(W1939=11, "November", IF(W1939=12, "December", "Other"))))))))))))</f>
        <v>April</v>
      </c>
      <c r="AF1939" s="16" t="s">
        <v>24764</v>
      </c>
      <c r="AG1939" s="1" t="str">
        <f t="shared" si="870"/>
        <v xml:space="preserve">Seed </v>
      </c>
      <c r="AH1939" s="2" t="str">
        <f t="shared" si="871"/>
        <v>Sow early spring in a greenhouse. The seed can take 18 months to germinate. Prick out the seedlings into individual pots once they are large enough to handle and grow them on in the greenhouse for at least their first winter. Plant them out into their permanent positions in early summer and consider giving them some protection from the cold for their first winter or two outdoors[K].
Cuttings.</v>
      </c>
      <c r="AI1939" s="1" t="s">
        <v>4312</v>
      </c>
      <c r="AJ1939" s="1" t="s">
        <v>23852</v>
      </c>
      <c r="AK1939" s="1" t="s">
        <v>17105</v>
      </c>
      <c r="AL1939" s="1" t="str">
        <f t="shared" si="881"/>
        <v>Scented</v>
      </c>
      <c r="AM1939" s="1" t="b">
        <v>1</v>
      </c>
      <c r="AN1939" s="1" t="b">
        <v>1</v>
      </c>
      <c r="AO1939" s="1" t="b">
        <v>0</v>
      </c>
      <c r="AP1939" s="5" t="s">
        <v>28</v>
      </c>
      <c r="AQ1939" s="5" t="str">
        <f t="shared" si="872"/>
        <v>Light, Medium, Heavy</v>
      </c>
      <c r="AR1939" s="1" t="s">
        <v>10</v>
      </c>
      <c r="AS1939" s="1" t="str">
        <f t="shared" si="867"/>
        <v>None, Partial</v>
      </c>
      <c r="AT1939" s="1" t="str">
        <f t="shared" si="873"/>
        <v>Partial, Full</v>
      </c>
      <c r="AU1939" s="1" t="s">
        <v>29</v>
      </c>
      <c r="AV1939" s="1" t="str">
        <f t="shared" si="874"/>
        <v>Moist</v>
      </c>
      <c r="AW1939" s="1" t="s">
        <v>12</v>
      </c>
      <c r="AX1939" s="1" t="str">
        <f t="shared" si="875"/>
        <v>Acid, Neutral, Alkaline</v>
      </c>
      <c r="AY1939" s="1" t="b">
        <v>1</v>
      </c>
      <c r="AZ1939" s="1" t="b">
        <v>1</v>
      </c>
      <c r="BA1939" s="1" t="b">
        <v>0</v>
      </c>
      <c r="BC1939" t="str">
        <f t="shared" si="876"/>
        <v>FALSE</v>
      </c>
      <c r="BE1939" t="str">
        <f t="shared" si="877"/>
        <v>FALSE</v>
      </c>
      <c r="BF1939" s="1" t="b">
        <v>0</v>
      </c>
      <c r="BG1939" s="1" t="b">
        <v>0</v>
      </c>
      <c r="BH1939" s="1" t="b">
        <v>0</v>
      </c>
      <c r="BI1939" s="1" t="s">
        <v>77</v>
      </c>
      <c r="BJ1939" s="1" t="str">
        <f t="shared" si="878"/>
        <v>TRUE</v>
      </c>
      <c r="BK1939" s="1" t="s">
        <v>30</v>
      </c>
      <c r="BL1939" t="str">
        <f t="shared" si="879"/>
        <v>FALSE</v>
      </c>
      <c r="BM1939" s="1" t="b">
        <v>0</v>
      </c>
      <c r="BN1939" s="1" t="b">
        <v>0</v>
      </c>
      <c r="BO1939" s="1">
        <f t="shared" si="882"/>
        <v>10</v>
      </c>
      <c r="BP1939" s="1" t="s">
        <v>31</v>
      </c>
      <c r="BQ1939" s="1" cm="1">
        <f t="array" ref="BQ1939">_xlfn.IFS(BP1939="None Known",0, LEN(BP1939)&gt;500, 5,LEN(BP1939)&gt;400, 4, LEN(BP1939)&gt;300, 3, LEN(BP1939)&gt;200, 2, LEN(BP1939)&gt;1, 1)</f>
        <v>0</v>
      </c>
      <c r="BR1939" s="1" t="s">
        <v>4313</v>
      </c>
      <c r="BS1939" s="1">
        <v>3</v>
      </c>
      <c r="BT1939" s="1" t="s">
        <v>4314</v>
      </c>
      <c r="BU1939" s="1">
        <v>1</v>
      </c>
      <c r="BW1939" s="1" t="s">
        <v>31</v>
      </c>
      <c r="BX1939" s="1"/>
      <c r="BY1939" t="str">
        <f>_xlfn.XLOOKUP($B1939,Img_lookup!A:A,Img_lookup!B:B, "Not available")</f>
        <v>1f6b593a-5e3a-4881-80d0-b7b76324645a</v>
      </c>
      <c r="BZ1939" t="str">
        <f>_xlfn.XLOOKUP($B1939,Img_lookup!A:A,Img_lookup!C:C, "Not available")</f>
        <v>Stauntonia hexaphylla Decne.</v>
      </c>
      <c r="CA1939">
        <f>_xlfn.XLOOKUP($B1939,Img_lookup!A:A,Img_lookup!D:D, "Not available")</f>
        <v>0</v>
      </c>
      <c r="CB1939" t="str">
        <f>_xlfn.XLOOKUP($B1939,Img_lookup!A:A,Img_lookup!E:E, "https://imgur.com/aT5wafe")</f>
        <v>https://api.openverse.engineering/v1/images/1f6b593a-5e3a-4881-80d0-b7b76324645a/thumb/</v>
      </c>
    </row>
    <row r="1940" spans="1:80" ht="13" x14ac:dyDescent="0.15">
      <c r="A1940" s="1" t="s">
        <v>1891</v>
      </c>
      <c r="B1940" s="1" t="s">
        <v>1892</v>
      </c>
      <c r="C1940" s="1" t="s">
        <v>1893</v>
      </c>
      <c r="D1940" s="1" t="s">
        <v>1894</v>
      </c>
      <c r="E1940" s="1" t="s">
        <v>1895</v>
      </c>
      <c r="F1940" s="1" t="s">
        <v>6</v>
      </c>
      <c r="G1940" s="1" t="s">
        <v>6</v>
      </c>
      <c r="H1940" s="11" t="str">
        <f t="shared" si="884"/>
        <v>Perennial</v>
      </c>
      <c r="J1940" s="1">
        <v>0.30000001199999998</v>
      </c>
      <c r="L1940" t="str" cm="1">
        <f t="array" ref="L1940">_xlfn.IFS(J1940+K1940="", "Unknown", J1940+K1940&gt;3, "Large", J1940+K1940&gt;0.5, "Medium", J1940+K1940&gt;0, "Small")</f>
        <v>Small</v>
      </c>
      <c r="N1940" cm="1">
        <f t="array" ref="N1940">IF($M1940="",INDEX($M$2:$M$2176,MATCH(1,INDEX(($A$2:$A$2176=$A1940)*($M$2:$M$2176&lt;&gt;""),0),0)),$M1940)</f>
        <v>7</v>
      </c>
      <c r="O1940" s="2" t="str">
        <f t="shared" si="880"/>
        <v>Seasonal outdoors</v>
      </c>
      <c r="P1940" s="1" t="s">
        <v>1896</v>
      </c>
      <c r="R1940" t="str">
        <f t="shared" si="883"/>
        <v>Medium</v>
      </c>
      <c r="T1940" s="1"/>
      <c r="U1940" s="1"/>
      <c r="V1940" s="1" t="s">
        <v>96</v>
      </c>
      <c r="W1940" s="6" t="str">
        <f>IF(ISNUMBER(SEARCH("-",V1940)),TRIM(LEFT(V1940,FIND("-",V1940)-1)),V1940)</f>
        <v>5</v>
      </c>
      <c r="X1940" t="str">
        <f>IF(W1940="1", "January", IF(W1940="2", "February", IF(W1940="3", "March", IF(W1940="4", "April", IF(W1940="5", "May", IF(W1940="6", "June", IF(W1940="7", "July", IF(W1940="8", "August", IF(W1940="9", "September", IF(W1940="10", "October", IF(W1940="11", "November", IF(W1940="12", "December", "Other"))))))))))))</f>
        <v>May</v>
      </c>
      <c r="Y1940" s="2" t="str">
        <f>IF(ISNUMBER(SEARCH("-",V1940)),TRIM(RIGHT(V1940,LEN(V1940)-SEARCH("-",V1940))),V1940)</f>
        <v>6</v>
      </c>
      <c r="Z1940" s="2" t="str">
        <f>IF(Y1940="1", "January", IF(Y1940="2", "February", IF(Y1940="3", "March", IF(Y1940="4", "April", IF(Y1940="5", "May", IF(Y1940="6", "June", IF(Y1940="7", "July", IF(Y1940="8", "August", IF(Y1940="9", "September", IF(Y1940="10", "October", IF(Y1940="11", "November", IF(Y1940="12", "December", "Other"))))))))))))</f>
        <v>June</v>
      </c>
      <c r="AF1940" s="1" t="s">
        <v>24238</v>
      </c>
      <c r="AG1940" s="1" t="str">
        <f t="shared" si="870"/>
        <v xml:space="preserve">Seed </v>
      </c>
      <c r="AH1940" s="2" t="str">
        <f t="shared" si="871"/>
        <v>Sow spring in situ.</v>
      </c>
      <c r="AI1940" s="1" t="s">
        <v>1897</v>
      </c>
      <c r="AJ1940" s="1" t="s">
        <v>53</v>
      </c>
      <c r="AK1940" s="1" t="s">
        <v>17104</v>
      </c>
      <c r="AL1940" s="1" t="str">
        <f t="shared" si="881"/>
        <v>Unscented</v>
      </c>
      <c r="AM1940" s="1" t="b">
        <v>0</v>
      </c>
      <c r="AN1940" s="1" t="b">
        <v>0</v>
      </c>
      <c r="AO1940" s="1" t="b">
        <v>0</v>
      </c>
      <c r="AP1940" s="5" t="s">
        <v>28</v>
      </c>
      <c r="AQ1940" s="5" t="str">
        <f t="shared" si="872"/>
        <v>Light, Medium, Heavy</v>
      </c>
      <c r="AR1940" s="1" t="s">
        <v>10</v>
      </c>
      <c r="AS1940" s="1" t="str">
        <f t="shared" si="867"/>
        <v>None, Partial</v>
      </c>
      <c r="AT1940" s="1" t="str">
        <f t="shared" si="873"/>
        <v>Partial, Full</v>
      </c>
      <c r="AU1940" s="1" t="s">
        <v>29</v>
      </c>
      <c r="AV1940" s="1" t="str">
        <f t="shared" si="874"/>
        <v>Moist</v>
      </c>
      <c r="AW1940" s="1" t="s">
        <v>12</v>
      </c>
      <c r="AX1940" s="1" t="str">
        <f t="shared" si="875"/>
        <v>Acid, Neutral, Alkaline</v>
      </c>
      <c r="AY1940" s="1" t="b">
        <v>0</v>
      </c>
      <c r="AZ1940" s="1" t="b">
        <v>0</v>
      </c>
      <c r="BA1940" s="1" t="b">
        <v>0</v>
      </c>
      <c r="BC1940" t="str">
        <f t="shared" si="876"/>
        <v>FALSE</v>
      </c>
      <c r="BE1940" t="str">
        <f t="shared" si="877"/>
        <v>FALSE</v>
      </c>
      <c r="BF1940" s="1" t="b">
        <v>0</v>
      </c>
      <c r="BG1940" s="1" t="b">
        <v>0</v>
      </c>
      <c r="BH1940" s="1" t="b">
        <v>0</v>
      </c>
      <c r="BJ1940" s="1" t="str">
        <f t="shared" si="878"/>
        <v>FALSE</v>
      </c>
      <c r="BL1940" t="str">
        <f t="shared" si="879"/>
        <v>FALSE</v>
      </c>
      <c r="BM1940" s="1" t="b">
        <v>0</v>
      </c>
      <c r="BN1940" s="1" t="b">
        <v>0</v>
      </c>
      <c r="BO1940" s="1">
        <f t="shared" si="882"/>
        <v>5</v>
      </c>
      <c r="BP1940" s="1" t="s">
        <v>31</v>
      </c>
      <c r="BQ1940" s="1" cm="1">
        <f t="array" ref="BQ1940">_xlfn.IFS(BP1940="None Known",0, LEN(BP1940)&gt;500, 5,LEN(BP1940)&gt;400, 4, LEN(BP1940)&gt;300, 3, LEN(BP1940)&gt;200, 2, LEN(BP1940)&gt;1, 1)</f>
        <v>0</v>
      </c>
      <c r="BR1940" s="1" t="s">
        <v>1898</v>
      </c>
      <c r="BS1940" s="1">
        <v>1</v>
      </c>
      <c r="BT1940" s="1" t="s">
        <v>1899</v>
      </c>
      <c r="BU1940" s="1">
        <v>2</v>
      </c>
      <c r="BV1940" s="1" t="s">
        <v>34</v>
      </c>
      <c r="BW1940" s="1" t="s">
        <v>1900</v>
      </c>
      <c r="BX1940" s="1"/>
      <c r="BY1940" t="str">
        <f>_xlfn.XLOOKUP($B1940,Img_lookup!A:A,Img_lookup!B:B, "Not available")</f>
        <v>938ae2c8-732e-40de-abe5-90664bcbed62</v>
      </c>
      <c r="BZ1940" t="str">
        <f>_xlfn.XLOOKUP($B1940,Img_lookup!A:A,Img_lookup!C:C, "Not available")</f>
        <v>BM000690218 Stellaria alsine Grimm</v>
      </c>
      <c r="CA1940" t="str">
        <f>_xlfn.XLOOKUP($B1940,Img_lookup!A:A,Img_lookup!D:D, "Not available")</f>
        <v>NATT-at-NKM</v>
      </c>
      <c r="CB1940" t="str">
        <f>_xlfn.XLOOKUP($B1940,Img_lookup!A:A,Img_lookup!E:E, "https://imgur.com/aT5wafe")</f>
        <v>https://api.openverse.engineering/v1/images/938ae2c8-732e-40de-abe5-90664bcbed62/thumb/</v>
      </c>
    </row>
    <row r="1941" spans="1:80" ht="409.6" x14ac:dyDescent="0.15">
      <c r="A1941" s="1" t="s">
        <v>1891</v>
      </c>
      <c r="B1941" s="1" t="s">
        <v>16703</v>
      </c>
      <c r="C1941" s="1" t="s">
        <v>16704</v>
      </c>
      <c r="D1941" s="1" t="s">
        <v>16705</v>
      </c>
      <c r="E1941" s="1" t="s">
        <v>16706</v>
      </c>
      <c r="F1941" s="1" t="s">
        <v>85</v>
      </c>
      <c r="G1941" s="1" t="s">
        <v>85</v>
      </c>
      <c r="H1941" s="11" t="str">
        <f t="shared" si="884"/>
        <v>Annual</v>
      </c>
      <c r="J1941" s="1">
        <v>0.119999997</v>
      </c>
      <c r="K1941" s="1">
        <v>0.5</v>
      </c>
      <c r="L1941" t="str" cm="1">
        <f t="array" ref="L1941">_xlfn.IFS(J1941+K1941="", "Unknown", J1941+K1941&gt;3, "Large", J1941+K1941&gt;0.5, "Medium", J1941+K1941&gt;0, "Small")</f>
        <v>Medium</v>
      </c>
      <c r="N1941" cm="1">
        <f t="array" ref="N1941">IF($M1941="",INDEX($M$2:$M$2176,MATCH(1,INDEX(($A$2:$A$2176=$A1941)*($M$2:$M$2176&lt;&gt;""),0),0)),$M1941)</f>
        <v>7</v>
      </c>
      <c r="O1941" s="2" t="str">
        <f t="shared" si="880"/>
        <v>Seasonal outdoors</v>
      </c>
      <c r="P1941" s="1" t="s">
        <v>16707</v>
      </c>
      <c r="R1941" t="str">
        <f t="shared" si="883"/>
        <v>Medium</v>
      </c>
      <c r="S1941" s="1" t="s">
        <v>24</v>
      </c>
      <c r="T1941" s="1" t="str">
        <f>LEFT(S1941,FIND("-",S1941)-1)</f>
        <v xml:space="preserve">1 </v>
      </c>
      <c r="U1941" s="1" t="str">
        <f>RIGHT(S1941,FIND("-",S1941)-1)</f>
        <v>12</v>
      </c>
      <c r="V1941" s="1" t="s">
        <v>24</v>
      </c>
      <c r="W1941" s="6" t="str">
        <f>IF(ISNUMBER(SEARCH("-",V1941)),TRIM(LEFT(V1941,FIND("-",V1941)-1)),V1941)</f>
        <v>1</v>
      </c>
      <c r="X1941" t="str">
        <f>IF(W1941="1", "January", IF(W1941="2", "February", IF(W1941="3", "March", IF(W1941="4", "April", IF(W1941="5", "May", IF(W1941="6", "June", IF(W1941="7", "July", IF(W1941="8", "August", IF(W1941="9", "September", IF(W1941="10", "October", IF(W1941="11", "November", IF(W1941="12", "December", "Other"))))))))))))</f>
        <v>January</v>
      </c>
      <c r="Y1941" s="2" t="str">
        <f>IF(ISNUMBER(SEARCH("-",V1941)),TRIM(RIGHT(V1941,LEN(V1941)-SEARCH("-",V1941))),V1941)</f>
        <v>12</v>
      </c>
      <c r="Z1941" s="2" t="str">
        <f>IF(Y1941="1", "January", IF(Y1941="2", "February", IF(Y1941="3", "March", IF(Y1941="4", "April", IF(Y1941="5", "May", IF(Y1941="6", "June", IF(Y1941="7", "July", IF(Y1941="8", "August", IF(Y1941="9", "September", IF(Y1941="10", "October", IF(Y1941="11", "November", IF(Y1941="12", "December", "Other"))))))))))))</f>
        <v>December</v>
      </c>
      <c r="AA1941" s="1" t="s">
        <v>24</v>
      </c>
      <c r="AB1941" s="1" t="str">
        <f>IF(ISNUMBER(SEARCH("-",AA1941)),TRIM(LEFT(AA1941,FIND("-",AA1941)-1)),AA1941)</f>
        <v>1</v>
      </c>
      <c r="AC1941" s="1" t="str">
        <f>IF(AB1941="1", "January", IF(AB1941="2", "February", IF(AB1941="3", "March", IF(AB1941="4", "April", IF(AB1941="5", "May", IF(AB1941="6", "June", IF(AB1941="7", "July", IF(AB1941="8", "August", IF(AB1941="9", "September", IF(AB1941="10", "October", IF(AB1941="11", "November", IF(AB1941="12", "December", "Other"))))))))))))</f>
        <v>January</v>
      </c>
      <c r="AD1941" s="1" t="str">
        <f>IF(ISNUMBER(SEARCH("-",AA1941)),TRIM(RIGHT(AA1941,LEN(AA1941)-SEARCH("-",AA1941))),AA1941)</f>
        <v>12</v>
      </c>
      <c r="AE1941" s="1" t="str">
        <f>IF(AD1941="1", "January", IF(AD1941="2", "February", IF(AD1941="3", "March", IF(AD1941="4", "April", IF(AD1941="5", "May", IF(AD1941="6", "June", IF(AD1941="7", "July", IF(AD1941="8", "August", IF(AD1941="9", "September", IF(AD1941="10", "October", IF(AD1941="11", "November", IF(AD1941="12", "December", "Other"))))))))))))</f>
        <v>December</v>
      </c>
      <c r="AF1941" s="1" t="s">
        <v>25133</v>
      </c>
      <c r="AG1941" s="1" t="str">
        <f t="shared" si="870"/>
        <v xml:space="preserve">Seed </v>
      </c>
      <c r="AH1941" s="2" t="str">
        <f t="shared" si="871"/>
        <v>This species should not need any encouragement, you are much more likely to be trying to get rid of it than trying to introduce it (eating it is one way of doing that!)[K].</v>
      </c>
      <c r="AI1941" s="1" t="s">
        <v>16708</v>
      </c>
      <c r="AJ1941" s="1" t="s">
        <v>23801</v>
      </c>
      <c r="AK1941" s="1" t="s">
        <v>17104</v>
      </c>
      <c r="AL1941" s="1" t="str">
        <f t="shared" si="881"/>
        <v>Unscented</v>
      </c>
      <c r="AM1941" s="1" t="b">
        <v>0</v>
      </c>
      <c r="AN1941" s="1" t="b">
        <v>0</v>
      </c>
      <c r="AO1941" s="1" t="b">
        <v>0</v>
      </c>
      <c r="AP1941" s="5" t="s">
        <v>28</v>
      </c>
      <c r="AQ1941" s="5" t="str">
        <f t="shared" si="872"/>
        <v>Light, Medium, Heavy</v>
      </c>
      <c r="AR1941" s="1" t="s">
        <v>10</v>
      </c>
      <c r="AS1941" s="1" t="str">
        <f t="shared" si="867"/>
        <v>None, Partial</v>
      </c>
      <c r="AT1941" s="1" t="str">
        <f t="shared" si="873"/>
        <v>Partial, Full</v>
      </c>
      <c r="AU1941" s="1" t="s">
        <v>29</v>
      </c>
      <c r="AV1941" s="1" t="str">
        <f t="shared" si="874"/>
        <v>Moist</v>
      </c>
      <c r="AW1941" s="1" t="s">
        <v>12</v>
      </c>
      <c r="AX1941" s="1" t="str">
        <f t="shared" si="875"/>
        <v>Acid, Neutral, Alkaline</v>
      </c>
      <c r="AY1941" s="1" t="b">
        <v>0</v>
      </c>
      <c r="AZ1941" s="1" t="b">
        <v>0</v>
      </c>
      <c r="BA1941" s="1" t="b">
        <v>0</v>
      </c>
      <c r="BC1941" t="str">
        <f t="shared" si="876"/>
        <v>FALSE</v>
      </c>
      <c r="BE1941" t="str">
        <f t="shared" si="877"/>
        <v>FALSE</v>
      </c>
      <c r="BF1941" s="1" t="b">
        <v>0</v>
      </c>
      <c r="BG1941" s="1" t="b">
        <v>1</v>
      </c>
      <c r="BH1941" s="1" t="b">
        <v>0</v>
      </c>
      <c r="BI1941" s="1" t="s">
        <v>30</v>
      </c>
      <c r="BJ1941" s="1" t="str">
        <f t="shared" si="878"/>
        <v>FALSE</v>
      </c>
      <c r="BK1941" s="1" t="s">
        <v>77</v>
      </c>
      <c r="BL1941" t="str">
        <f t="shared" si="879"/>
        <v>TRUE</v>
      </c>
      <c r="BM1941" s="1" t="b">
        <v>0</v>
      </c>
      <c r="BN1941" s="1" t="b">
        <v>1</v>
      </c>
      <c r="BO1941" s="1">
        <f t="shared" si="882"/>
        <v>9</v>
      </c>
      <c r="BP1941" s="1" t="s">
        <v>31</v>
      </c>
      <c r="BQ1941" s="1" cm="1">
        <f t="array" ref="BQ1941">_xlfn.IFS(BP1941="None Known",0, LEN(BP1941)&gt;500, 5,LEN(BP1941)&gt;400, 4, LEN(BP1941)&gt;300, 3, LEN(BP1941)&gt;200, 2, LEN(BP1941)&gt;1, 1)</f>
        <v>0</v>
      </c>
      <c r="BR1941" s="16" t="s">
        <v>25409</v>
      </c>
      <c r="BS1941" s="1">
        <v>2</v>
      </c>
      <c r="BT1941" s="1" t="s">
        <v>16709</v>
      </c>
      <c r="BU1941" s="1">
        <v>3</v>
      </c>
      <c r="BV1941" s="1" t="s">
        <v>16710</v>
      </c>
      <c r="BW1941" s="1" t="s">
        <v>16711</v>
      </c>
      <c r="BX1941" s="1"/>
      <c r="BY1941" t="str">
        <f>_xlfn.XLOOKUP($B1941,Img_lookup!A:A,Img_lookup!B:B, "Not available")</f>
        <v>9b988383-628d-47c9-b200-bbd1d67ebd80</v>
      </c>
      <c r="BZ1941" t="str">
        <f>_xlfn.XLOOKUP($B1941,Img_lookup!A:A,Img_lookup!C:C, "Not available")</f>
        <v>Kaldari Stellaria media 01.jpg</v>
      </c>
      <c r="CA1941" t="str">
        <f>_xlfn.XLOOKUP($B1941,Img_lookup!A:A,Img_lookup!D:D, "Not available")</f>
        <v>Kaldari</v>
      </c>
      <c r="CB1941" t="str">
        <f>_xlfn.XLOOKUP($B1941,Img_lookup!A:A,Img_lookup!E:E, "https://imgur.com/aT5wafe")</f>
        <v>https://api.openverse.engineering/v1/images/9b988383-628d-47c9-b200-bbd1d67ebd80/thumb/</v>
      </c>
    </row>
    <row r="1942" spans="1:80" ht="13" x14ac:dyDescent="0.15">
      <c r="A1942" s="1" t="s">
        <v>69</v>
      </c>
      <c r="B1942" s="1" t="s">
        <v>13915</v>
      </c>
      <c r="C1942" s="1" t="s">
        <v>13916</v>
      </c>
      <c r="D1942" s="1" t="s">
        <v>13917</v>
      </c>
      <c r="E1942" s="1" t="s">
        <v>13918</v>
      </c>
      <c r="F1942" s="1" t="s">
        <v>85</v>
      </c>
      <c r="G1942" s="1" t="s">
        <v>85</v>
      </c>
      <c r="H1942" s="11" t="str">
        <f t="shared" si="884"/>
        <v>Annual</v>
      </c>
      <c r="J1942" s="1">
        <v>0.5</v>
      </c>
      <c r="L1942" t="str" cm="1">
        <f t="array" ref="L1942">_xlfn.IFS(J1942+K1942="", "Unknown", J1942+K1942&gt;3, "Large", J1942+K1942&gt;0.5, "Medium", J1942+K1942&gt;0, "Small")</f>
        <v>Small</v>
      </c>
      <c r="M1942" s="1">
        <v>9</v>
      </c>
      <c r="N1942" cm="1">
        <f t="array" ref="N1942">IF($M1942="",INDEX($M$2:$M$2176,MATCH(1,INDEX(($A$2:$A$2176=$A1942)*($M$2:$M$2176&lt;&gt;""),0),0)),$M1942)</f>
        <v>9</v>
      </c>
      <c r="O1942" s="2" t="str">
        <f t="shared" si="880"/>
        <v>Grown indoors</v>
      </c>
      <c r="P1942" s="1" t="s">
        <v>196</v>
      </c>
      <c r="R1942" t="str">
        <f t="shared" si="883"/>
        <v>Medium</v>
      </c>
      <c r="W1942"/>
      <c r="AF1942" s="1" t="s">
        <v>24765</v>
      </c>
      <c r="AG1942" s="1" t="str">
        <f t="shared" si="870"/>
        <v xml:space="preserve">Seed </v>
      </c>
      <c r="AH1942" s="2" t="str">
        <f t="shared" si="871"/>
        <v>Sow spring in a warm greenhouse and only just cover the seed. Make sure the compost does not dry out. Prick out the seedlings into individual pots and grow them on fast, planting them out after the last expected frosts. It could be worthwhile giving them some protection such as a cloche or cold frame for a few weeks after planting them out until they are growing away well.</v>
      </c>
      <c r="AI1942" s="1" t="s">
        <v>13919</v>
      </c>
      <c r="AJ1942" s="1" t="s">
        <v>53</v>
      </c>
      <c r="AK1942" s="1" t="s">
        <v>17104</v>
      </c>
      <c r="AL1942" s="1" t="str">
        <f t="shared" si="881"/>
        <v>Unscented</v>
      </c>
      <c r="AM1942" s="1" t="b">
        <v>0</v>
      </c>
      <c r="AN1942" s="1" t="b">
        <v>0</v>
      </c>
      <c r="AO1942" s="1" t="b">
        <v>0</v>
      </c>
      <c r="AP1942" s="5" t="s">
        <v>54</v>
      </c>
      <c r="AQ1942" s="5" t="str">
        <f t="shared" si="872"/>
        <v>Light, Medium</v>
      </c>
      <c r="AR1942" s="1" t="s">
        <v>30</v>
      </c>
      <c r="AS1942" s="1" t="str">
        <f t="shared" si="867"/>
        <v>None</v>
      </c>
      <c r="AT1942" s="1" t="str">
        <f t="shared" si="873"/>
        <v>Full</v>
      </c>
      <c r="AU1942" s="1" t="s">
        <v>29</v>
      </c>
      <c r="AV1942" s="1" t="str">
        <f t="shared" si="874"/>
        <v>Moist</v>
      </c>
      <c r="AW1942" s="1" t="s">
        <v>12</v>
      </c>
      <c r="AX1942" s="1" t="str">
        <f t="shared" si="875"/>
        <v>Acid, Neutral, Alkaline</v>
      </c>
      <c r="AY1942" s="1" t="b">
        <v>0</v>
      </c>
      <c r="AZ1942" s="1" t="b">
        <v>0</v>
      </c>
      <c r="BA1942" s="1" t="b">
        <v>0</v>
      </c>
      <c r="BC1942" t="str">
        <f t="shared" si="876"/>
        <v>FALSE</v>
      </c>
      <c r="BE1942" t="str">
        <f t="shared" si="877"/>
        <v>FALSE</v>
      </c>
      <c r="BF1942" s="1" t="b">
        <v>0</v>
      </c>
      <c r="BG1942" s="1" t="b">
        <v>0</v>
      </c>
      <c r="BH1942" s="1" t="b">
        <v>0</v>
      </c>
      <c r="BI1942" s="1" t="s">
        <v>77</v>
      </c>
      <c r="BJ1942" s="1" t="str">
        <f t="shared" si="878"/>
        <v>TRUE</v>
      </c>
      <c r="BL1942" t="str">
        <f t="shared" si="879"/>
        <v>FALSE</v>
      </c>
      <c r="BM1942" s="1" t="b">
        <v>0</v>
      </c>
      <c r="BN1942" s="1" t="b">
        <v>0</v>
      </c>
      <c r="BO1942" s="1">
        <f t="shared" si="882"/>
        <v>12</v>
      </c>
      <c r="BP1942" s="1" t="s">
        <v>31</v>
      </c>
      <c r="BQ1942" s="1" cm="1">
        <f t="array" ref="BQ1942">_xlfn.IFS(BP1942="None Known",0, LEN(BP1942)&gt;500, 5,LEN(BP1942)&gt;400, 4, LEN(BP1942)&gt;300, 3, LEN(BP1942)&gt;200, 2, LEN(BP1942)&gt;1, 1)</f>
        <v>0</v>
      </c>
      <c r="BR1942" s="1" t="s">
        <v>13920</v>
      </c>
      <c r="BS1942" s="1">
        <v>4</v>
      </c>
      <c r="BT1942" s="1" t="s">
        <v>31</v>
      </c>
      <c r="BU1942" s="1">
        <v>0</v>
      </c>
      <c r="BV1942" s="1" t="s">
        <v>439</v>
      </c>
      <c r="BW1942" s="1" t="s">
        <v>31</v>
      </c>
      <c r="BX1942" s="1"/>
      <c r="BY1942" t="str">
        <f>_xlfn.XLOOKUP($B1942,Img_lookup!A:A,Img_lookup!B:B, "Not available")</f>
        <v>bf8292e9-c521-46aa-833d-e63ce1f9e992</v>
      </c>
      <c r="BZ1942" t="str">
        <f>_xlfn.XLOOKUP($B1942,Img_lookup!A:A,Img_lookup!C:C, "Not available")</f>
        <v>stevia-rebaudiana</v>
      </c>
      <c r="CA1942" t="str">
        <f>_xlfn.XLOOKUP($B1942,Img_lookup!A:A,Img_lookup!D:D, "Not available")</f>
        <v>nutrilover</v>
      </c>
      <c r="CB1942" t="str">
        <f>_xlfn.XLOOKUP($B1942,Img_lookup!A:A,Img_lookup!E:E, "https://imgur.com/aT5wafe")</f>
        <v>https://api.openverse.engineering/v1/images/bf8292e9-c521-46aa-833d-e63ce1f9e992/thumb/</v>
      </c>
    </row>
    <row r="1943" spans="1:80" ht="409.6" x14ac:dyDescent="0.15">
      <c r="A1943" s="1" t="s">
        <v>4071</v>
      </c>
      <c r="B1943" s="1" t="s">
        <v>4072</v>
      </c>
      <c r="C1943" s="1" t="s">
        <v>4073</v>
      </c>
      <c r="E1943" s="1" t="s">
        <v>4074</v>
      </c>
      <c r="F1943" s="1" t="s">
        <v>22</v>
      </c>
      <c r="G1943" s="1" t="s">
        <v>22</v>
      </c>
      <c r="H1943" s="11" t="str">
        <f t="shared" si="884"/>
        <v>Perennial</v>
      </c>
      <c r="I1943" s="1" t="s">
        <v>17107</v>
      </c>
      <c r="J1943" s="1">
        <v>5</v>
      </c>
      <c r="K1943" s="1">
        <v>2</v>
      </c>
      <c r="L1943" t="str" cm="1">
        <f t="array" ref="L1943">_xlfn.IFS(J1943+K1943="", "Unknown", J1943+K1943&gt;3, "Large", J1943+K1943&gt;0.5, "Medium", J1943+K1943&gt;0, "Small")</f>
        <v>Large</v>
      </c>
      <c r="M1943" s="1">
        <v>9</v>
      </c>
      <c r="N1943" cm="1">
        <f t="array" ref="N1943">IF($M1943="",INDEX($M$2:$M$2176,MATCH(1,INDEX(($A$2:$A$2176=$A1943)*($M$2:$M$2176&lt;&gt;""),0),0)),$M1943)</f>
        <v>9</v>
      </c>
      <c r="O1943" s="2" t="str">
        <f t="shared" si="880"/>
        <v>Grown indoors</v>
      </c>
      <c r="P1943" s="1" t="s">
        <v>4075</v>
      </c>
      <c r="Q1943" s="1" t="s">
        <v>17111</v>
      </c>
      <c r="R1943" t="str">
        <f t="shared" si="883"/>
        <v>Slow</v>
      </c>
      <c r="T1943" s="1"/>
      <c r="U1943" s="1"/>
      <c r="V1943" s="1">
        <v>6</v>
      </c>
      <c r="W1943" s="6">
        <f>IF(ISNUMBER(SEARCH("-",V1943)),TRIM(LEFT(V1943,FIND("-",V1943)-1)),V1943)</f>
        <v>6</v>
      </c>
      <c r="X1943" t="str">
        <f>IF(W1943=1, "January", IF(W1943=2, "February", IF(W1943=3, "March", IF(W1943=4, "April", IF(W1943=5, "May", IF(W1943=6, "June", IF(W1943=7, "July", IF(W1943=8, "August", IF(W1943=9, "September", IF(W1943=10, "October", IF(W1943=11, "November", IF(W1943=12, "December", "Other"))))))))))))</f>
        <v>June</v>
      </c>
      <c r="Y1943" s="1"/>
      <c r="Z1943" s="1"/>
      <c r="AA1943" s="1">
        <v>10</v>
      </c>
      <c r="AB1943" s="1">
        <f>IF(ISNUMBER(SEARCH("-",AA1943)),TRIM(LEFT(AA1943,FIND("-",AA1943)-1)),AA1943)</f>
        <v>10</v>
      </c>
      <c r="AC1943" s="1" t="str">
        <f>IF(AB1943=1, "January", IF(AB1943=2, "February", IF(AB1943=3, "March", IF(AB1943=4, "April", IF(AB1943=5, "May", IF(AB1943=6, "June", IF(AB1943=7, "July", IF(AB1943=8, "August", IF(AB1943=9, "September", IF(AB1943=10, "October", IF(AB1943=11, "November", IF(AB1943=12, "December", "Other"))))))))))))</f>
        <v>October</v>
      </c>
      <c r="AD1943" s="1"/>
      <c r="AE1943" s="1"/>
      <c r="AF1943" s="16" t="s">
        <v>25051</v>
      </c>
      <c r="AG1943" s="1" t="str">
        <f t="shared" si="870"/>
        <v xml:space="preserve">Seed </v>
      </c>
      <c r="AH1943" s="2" t="str">
        <f t="shared" si="871"/>
        <v>Requires stratification and is best sown in a cold frame as soon as it is ripe[11]. Stored seed requires 3 months warm then 3 months cold stratification[113]. Germination is usually good, prick out the seedlings into individual pots once they are large enough to handle. Overwinter in a greenhouse for the first winter and plant out in late spring.
Cuttings of half-ripe wood, July/August in a frame[113].
Layering in autumn.</v>
      </c>
      <c r="AI1943" s="1" t="s">
        <v>4076</v>
      </c>
      <c r="AK1943" s="1" t="s">
        <v>17104</v>
      </c>
      <c r="AL1943" s="1" t="str">
        <f t="shared" si="881"/>
        <v>Scented</v>
      </c>
      <c r="AM1943" s="1" t="b">
        <v>1</v>
      </c>
      <c r="AN1943" s="1" t="b">
        <v>0</v>
      </c>
      <c r="AO1943" s="1" t="b">
        <v>0</v>
      </c>
      <c r="AP1943" s="5" t="s">
        <v>54</v>
      </c>
      <c r="AQ1943" s="5" t="str">
        <f t="shared" si="872"/>
        <v>Light, Medium</v>
      </c>
      <c r="AR1943" s="1" t="s">
        <v>10</v>
      </c>
      <c r="AS1943" s="1" t="str">
        <f t="shared" si="867"/>
        <v>None, Partial</v>
      </c>
      <c r="AT1943" s="1" t="str">
        <f t="shared" si="873"/>
        <v>Partial, Full</v>
      </c>
      <c r="AU1943" s="1" t="s">
        <v>29</v>
      </c>
      <c r="AV1943" s="1" t="str">
        <f t="shared" si="874"/>
        <v>Moist</v>
      </c>
      <c r="AW1943" s="1" t="s">
        <v>123</v>
      </c>
      <c r="AX1943" s="1" t="str">
        <f t="shared" si="875"/>
        <v>Acid, Neutral</v>
      </c>
      <c r="AY1943" s="1" t="b">
        <v>0</v>
      </c>
      <c r="AZ1943" s="1" t="b">
        <v>0</v>
      </c>
      <c r="BA1943" s="1" t="b">
        <v>0</v>
      </c>
      <c r="BC1943" t="str">
        <f t="shared" si="876"/>
        <v>FALSE</v>
      </c>
      <c r="BE1943" t="str">
        <f t="shared" si="877"/>
        <v>FALSE</v>
      </c>
      <c r="BF1943" s="1" t="b">
        <v>0</v>
      </c>
      <c r="BG1943" s="1" t="b">
        <v>0</v>
      </c>
      <c r="BH1943" s="1" t="b">
        <v>1</v>
      </c>
      <c r="BI1943" s="1" t="s">
        <v>77</v>
      </c>
      <c r="BJ1943" s="1" t="str">
        <f t="shared" si="878"/>
        <v>TRUE</v>
      </c>
      <c r="BL1943" t="str">
        <f t="shared" si="879"/>
        <v>FALSE</v>
      </c>
      <c r="BM1943" s="1" t="b">
        <v>0</v>
      </c>
      <c r="BN1943" s="1" t="b">
        <v>0</v>
      </c>
      <c r="BO1943" s="1">
        <f t="shared" si="882"/>
        <v>8</v>
      </c>
      <c r="BP1943" s="1" t="s">
        <v>4077</v>
      </c>
      <c r="BQ1943" s="1" cm="1">
        <f t="array" ref="BQ1943">_xlfn.IFS(BP1943="None Known",0, LEN(BP1943)&gt;500, 5,LEN(BP1943)&gt;400, 4, LEN(BP1943)&gt;300, 3, LEN(BP1943)&gt;200, 2, LEN(BP1943)&gt;1, 1)</f>
        <v>1</v>
      </c>
      <c r="BR1943" s="1" t="s">
        <v>4078</v>
      </c>
      <c r="BS1943" s="1">
        <v>2</v>
      </c>
      <c r="BT1943" s="1" t="s">
        <v>4079</v>
      </c>
      <c r="BU1943" s="1">
        <v>1</v>
      </c>
      <c r="BV1943" s="1" t="s">
        <v>4080</v>
      </c>
      <c r="BW1943" s="1" t="s">
        <v>31</v>
      </c>
      <c r="BX1943" s="1"/>
      <c r="BY1943" t="str">
        <f>_xlfn.XLOOKUP($B1943,Img_lookup!A:A,Img_lookup!B:B, "Not available")</f>
        <v>0866568d-91e4-41b6-91b8-87be96ffd817</v>
      </c>
      <c r="BZ1943" t="str">
        <f>_xlfn.XLOOKUP($B1943,Img_lookup!A:A,Img_lookup!C:C, "Not available")</f>
        <v>Antique illustration of styrax officinalis</v>
      </c>
      <c r="CA1943" t="str">
        <f>_xlfn.XLOOKUP($B1943,Img_lookup!A:A,Img_lookup!D:D, "Not available")</f>
        <v>Free Public Domain Illustrations by rawpixel</v>
      </c>
      <c r="CB1943" t="str">
        <f>_xlfn.XLOOKUP($B1943,Img_lookup!A:A,Img_lookup!E:E, "https://imgur.com/aT5wafe")</f>
        <v>https://api.openverse.engineering/v1/images/0866568d-91e4-41b6-91b8-87be96ffd817/thumb/</v>
      </c>
    </row>
    <row r="1944" spans="1:80" ht="84" x14ac:dyDescent="0.15">
      <c r="A1944" s="1" t="s">
        <v>210</v>
      </c>
      <c r="B1944" s="1" t="s">
        <v>14803</v>
      </c>
      <c r="C1944" s="1" t="s">
        <v>14804</v>
      </c>
      <c r="D1944" s="1" t="s">
        <v>14805</v>
      </c>
      <c r="E1944" s="1" t="s">
        <v>14806</v>
      </c>
      <c r="F1944" s="1" t="s">
        <v>22</v>
      </c>
      <c r="G1944" s="1" t="s">
        <v>22</v>
      </c>
      <c r="H1944" s="11" t="str">
        <f t="shared" si="884"/>
        <v>Perennial</v>
      </c>
      <c r="I1944" s="1" t="s">
        <v>17108</v>
      </c>
      <c r="J1944" s="1">
        <v>1</v>
      </c>
      <c r="L1944" t="str" cm="1">
        <f t="array" ref="L1944">_xlfn.IFS(J1944+K1944="", "Unknown", J1944+K1944&gt;3, "Large", J1944+K1944&gt;0.5, "Medium", J1944+K1944&gt;0, "Small")</f>
        <v>Medium</v>
      </c>
      <c r="N1944" cm="1">
        <f t="array" ref="N1944">IF($M1944="",INDEX($M$2:$M$2176,MATCH(1,INDEX(($A$2:$A$2176=$A1944)*($M$2:$M$2176&lt;&gt;""),0),0)),$M1944)</f>
        <v>7</v>
      </c>
      <c r="O1944" s="2" t="str">
        <f t="shared" si="880"/>
        <v>Seasonal outdoors</v>
      </c>
      <c r="P1944" s="1" t="s">
        <v>14807</v>
      </c>
      <c r="R1944" t="str">
        <f t="shared" si="883"/>
        <v>Medium</v>
      </c>
      <c r="S1944" s="1" t="s">
        <v>24</v>
      </c>
      <c r="T1944" s="1" t="str">
        <f>LEFT(S1944,FIND("-",S1944)-1)</f>
        <v xml:space="preserve">1 </v>
      </c>
      <c r="U1944" s="1" t="str">
        <f>RIGHT(S1944,FIND("-",S1944)-1)</f>
        <v>12</v>
      </c>
      <c r="V1944" s="1" t="s">
        <v>177</v>
      </c>
      <c r="W1944" s="6" t="str">
        <f>IF(ISNUMBER(SEARCH("-",V1944)),TRIM(LEFT(V1944,FIND("-",V1944)-1)),V1944)</f>
        <v>7</v>
      </c>
      <c r="X1944" t="str">
        <f>IF(W1944="1", "January", IF(W1944="2", "February", IF(W1944="3", "March", IF(W1944="4", "April", IF(W1944="5", "May", IF(W1944="6", "June", IF(W1944="7", "July", IF(W1944="8", "August", IF(W1944="9", "September", IF(W1944="10", "October", IF(W1944="11", "November", IF(W1944="12", "December", "Other"))))))))))))</f>
        <v>July</v>
      </c>
      <c r="Y1944" s="2" t="str">
        <f>IF(ISNUMBER(SEARCH("-",V1944)),TRIM(RIGHT(V1944,LEN(V1944)-SEARCH("-",V1944))),V1944)</f>
        <v>10</v>
      </c>
      <c r="Z1944" s="2" t="str">
        <f>IF(Y1944="1", "January", IF(Y1944="2", "February", IF(Y1944="3", "March", IF(Y1944="4", "April", IF(Y1944="5", "May", IF(Y1944="6", "June", IF(Y1944="7", "July", IF(Y1944="8", "August", IF(Y1944="9", "September", IF(Y1944="10", "October", IF(Y1944="11", "November", IF(Y1944="12", "December", "Other"))))))))))))</f>
        <v>October</v>
      </c>
      <c r="AA1944" s="1" t="s">
        <v>135</v>
      </c>
      <c r="AB1944" s="1" t="str">
        <f>IF(ISNUMBER(SEARCH("-",AA1944)),TRIM(LEFT(AA1944,FIND("-",AA1944)-1)),AA1944)</f>
        <v>8</v>
      </c>
      <c r="AC1944" s="1" t="str">
        <f>IF(AB1944="1", "January", IF(AB1944="2", "February", IF(AB1944="3", "March", IF(AB1944="4", "April", IF(AB1944="5", "May", IF(AB1944="6", "June", IF(AB1944="7", "July", IF(AB1944="8", "August", IF(AB1944="9", "September", IF(AB1944="10", "October", IF(AB1944="11", "November", IF(AB1944="12", "December", "Other"))))))))))))</f>
        <v>August</v>
      </c>
      <c r="AD1944" s="1" t="str">
        <f>IF(ISNUMBER(SEARCH("-",AA1944)),TRIM(RIGHT(AA1944,LEN(AA1944)-SEARCH("-",AA1944))),AA1944)</f>
        <v>10</v>
      </c>
      <c r="AE1944" s="1" t="str">
        <f>IF(AD1944="1", "January", IF(AD1944="2", "February", IF(AD1944="3", "March", IF(AD1944="4", "April", IF(AD1944="5", "May", IF(AD1944="6", "June", IF(AD1944="7", "July", IF(AD1944="8", "August", IF(AD1944="9", "September", IF(AD1944="10", "October", IF(AD1944="11", "November", IF(AD1944="12", "December", "Other"))))))))))))</f>
        <v>October</v>
      </c>
      <c r="AF1944" s="1" t="s">
        <v>24238</v>
      </c>
      <c r="AG1944" s="1" t="str">
        <f t="shared" si="870"/>
        <v xml:space="preserve">Seed </v>
      </c>
      <c r="AH1944" s="2" t="str">
        <f t="shared" si="871"/>
        <v>Sow spring in situ.</v>
      </c>
      <c r="AI1944" s="1" t="s">
        <v>14808</v>
      </c>
      <c r="AJ1944" s="1" t="s">
        <v>23808</v>
      </c>
      <c r="AK1944" s="1" t="s">
        <v>17104</v>
      </c>
      <c r="AL1944" s="1" t="str">
        <f t="shared" si="881"/>
        <v>Unscented</v>
      </c>
      <c r="AM1944" s="1" t="b">
        <v>0</v>
      </c>
      <c r="AN1944" s="1" t="b">
        <v>0</v>
      </c>
      <c r="AO1944" s="1" t="b">
        <v>0</v>
      </c>
      <c r="AP1944" s="5" t="s">
        <v>54</v>
      </c>
      <c r="AQ1944" s="5" t="str">
        <f t="shared" si="872"/>
        <v>Light, Medium</v>
      </c>
      <c r="AR1944" s="1" t="s">
        <v>30</v>
      </c>
      <c r="AS1944" s="1" t="str">
        <f t="shared" si="867"/>
        <v>None</v>
      </c>
      <c r="AT1944" s="1" t="str">
        <f t="shared" si="873"/>
        <v>Full</v>
      </c>
      <c r="AU1944" s="1" t="s">
        <v>29</v>
      </c>
      <c r="AV1944" s="1" t="str">
        <f t="shared" si="874"/>
        <v>Moist</v>
      </c>
      <c r="AW1944" s="1" t="s">
        <v>263</v>
      </c>
      <c r="AX1944" s="1" t="str">
        <f t="shared" si="875"/>
        <v>Neutral, Alkaline</v>
      </c>
      <c r="AY1944" s="1" t="b">
        <v>0</v>
      </c>
      <c r="AZ1944" s="1" t="b">
        <v>1</v>
      </c>
      <c r="BA1944" s="1" t="b">
        <v>1</v>
      </c>
      <c r="BB1944" s="1" t="s">
        <v>29</v>
      </c>
      <c r="BC1944" t="str">
        <f t="shared" si="876"/>
        <v>TRUE</v>
      </c>
      <c r="BE1944" t="str">
        <f t="shared" si="877"/>
        <v>FALSE</v>
      </c>
      <c r="BF1944" s="1" t="b">
        <v>0</v>
      </c>
      <c r="BG1944" s="1" t="b">
        <v>0</v>
      </c>
      <c r="BH1944" s="1" t="b">
        <v>0</v>
      </c>
      <c r="BJ1944" s="1" t="str">
        <f t="shared" si="878"/>
        <v>FALSE</v>
      </c>
      <c r="BK1944" s="1" t="s">
        <v>77</v>
      </c>
      <c r="BL1944" t="str">
        <f t="shared" si="879"/>
        <v>TRUE</v>
      </c>
      <c r="BM1944" s="1" t="b">
        <v>0</v>
      </c>
      <c r="BN1944" s="1" t="b">
        <v>0</v>
      </c>
      <c r="BO1944" s="1">
        <f t="shared" si="882"/>
        <v>8</v>
      </c>
      <c r="BP1944" s="1" t="s">
        <v>14809</v>
      </c>
      <c r="BQ1944" s="1" cm="1">
        <f t="array" ref="BQ1944">_xlfn.IFS(BP1944="None Known",0, LEN(BP1944)&gt;500, 5,LEN(BP1944)&gt;400, 4, LEN(BP1944)&gt;300, 3, LEN(BP1944)&gt;200, 2, LEN(BP1944)&gt;1, 1)</f>
        <v>1</v>
      </c>
      <c r="BR1944" s="16" t="s">
        <v>25052</v>
      </c>
      <c r="BS1944" s="1">
        <v>2</v>
      </c>
      <c r="BT1944" s="1" t="s">
        <v>14810</v>
      </c>
      <c r="BU1944" s="1">
        <v>1</v>
      </c>
      <c r="BV1944" s="1" t="s">
        <v>14811</v>
      </c>
      <c r="BW1944" s="1" t="s">
        <v>31</v>
      </c>
      <c r="BX1944" s="1"/>
      <c r="BY1944" t="str">
        <f>_xlfn.XLOOKUP($B1944,Img_lookup!A:A,Img_lookup!B:B, "Not available")</f>
        <v>4f90567a-8e3e-4656-b375-9cb4ccad947a</v>
      </c>
      <c r="BZ1944" t="str">
        <f>_xlfn.XLOOKUP($B1944,Img_lookup!A:A,Img_lookup!C:C, "Not available")</f>
        <v>Suaeda fruticosa bush - the species of Norfolk. Abbotsbury. Chesil Beach.</v>
      </c>
      <c r="CA1944" t="str">
        <f>_xlfn.XLOOKUP($B1944,Img_lookup!A:A,Img_lookup!D:D, "Not available")</f>
        <v>Mary Gillham Archive Project</v>
      </c>
      <c r="CB1944" t="str">
        <f>_xlfn.XLOOKUP($B1944,Img_lookup!A:A,Img_lookup!E:E, "https://imgur.com/aT5wafe")</f>
        <v>https://api.openverse.engineering/v1/images/4f90567a-8e3e-4656-b375-9cb4ccad947a/thumb/</v>
      </c>
    </row>
    <row r="1945" spans="1:80" ht="384" x14ac:dyDescent="0.15">
      <c r="A1945" s="1" t="s">
        <v>210</v>
      </c>
      <c r="B1945" s="1" t="s">
        <v>3857</v>
      </c>
      <c r="C1945" s="1" t="s">
        <v>3858</v>
      </c>
      <c r="E1945" s="1" t="s">
        <v>3859</v>
      </c>
      <c r="F1945" s="1" t="s">
        <v>85</v>
      </c>
      <c r="G1945" s="1" t="s">
        <v>85</v>
      </c>
      <c r="H1945" s="11" t="str">
        <f t="shared" si="884"/>
        <v>Annual</v>
      </c>
      <c r="J1945" s="1">
        <v>0.30000001199999998</v>
      </c>
      <c r="L1945" t="str" cm="1">
        <f t="array" ref="L1945">_xlfn.IFS(J1945+K1945="", "Unknown", J1945+K1945&gt;3, "Large", J1945+K1945&gt;0.5, "Medium", J1945+K1945&gt;0, "Small")</f>
        <v>Small</v>
      </c>
      <c r="N1945" cm="1">
        <f t="array" ref="N1945">IF($M1945="",INDEX($M$2:$M$2176,MATCH(1,INDEX(($A$2:$A$2176=$A1945)*($M$2:$M$2176&lt;&gt;""),0),0)),$M1945)</f>
        <v>7</v>
      </c>
      <c r="O1945" s="2" t="str">
        <f t="shared" si="880"/>
        <v>Seasonal outdoors</v>
      </c>
      <c r="P1945" s="1" t="s">
        <v>3860</v>
      </c>
      <c r="R1945" t="str">
        <f t="shared" si="883"/>
        <v>Medium</v>
      </c>
      <c r="T1945" s="1"/>
      <c r="U1945" s="1"/>
      <c r="V1945" s="1" t="s">
        <v>177</v>
      </c>
      <c r="W1945" s="6" t="str">
        <f>IF(ISNUMBER(SEARCH("-",V1945)),TRIM(LEFT(V1945,FIND("-",V1945)-1)),V1945)</f>
        <v>7</v>
      </c>
      <c r="X1945" t="str">
        <f>IF(W1945="1", "January", IF(W1945="2", "February", IF(W1945="3", "March", IF(W1945="4", "April", IF(W1945="5", "May", IF(W1945="6", "June", IF(W1945="7", "July", IF(W1945="8", "August", IF(W1945="9", "September", IF(W1945="10", "October", IF(W1945="11", "November", IF(W1945="12", "December", "Other"))))))))))))</f>
        <v>July</v>
      </c>
      <c r="Y1945" s="2" t="str">
        <f>IF(ISNUMBER(SEARCH("-",V1945)),TRIM(RIGHT(V1945,LEN(V1945)-SEARCH("-",V1945))),V1945)</f>
        <v>10</v>
      </c>
      <c r="Z1945" s="2" t="str">
        <f>IF(Y1945="1", "January", IF(Y1945="2", "February", IF(Y1945="3", "March", IF(Y1945="4", "April", IF(Y1945="5", "May", IF(Y1945="6", "June", IF(Y1945="7", "July", IF(Y1945="8", "August", IF(Y1945="9", "September", IF(Y1945="10", "October", IF(Y1945="11", "November", IF(Y1945="12", "December", "Other"))))))))))))</f>
        <v>October</v>
      </c>
      <c r="AA1945" s="1" t="s">
        <v>135</v>
      </c>
      <c r="AB1945" s="1" t="str">
        <f>IF(ISNUMBER(SEARCH("-",AA1945)),TRIM(LEFT(AA1945,FIND("-",AA1945)-1)),AA1945)</f>
        <v>8</v>
      </c>
      <c r="AC1945" s="1" t="str">
        <f>IF(AB1945="1", "January", IF(AB1945="2", "February", IF(AB1945="3", "March", IF(AB1945="4", "April", IF(AB1945="5", "May", IF(AB1945="6", "June", IF(AB1945="7", "July", IF(AB1945="8", "August", IF(AB1945="9", "September", IF(AB1945="10", "October", IF(AB1945="11", "November", IF(AB1945="12", "December", "Other"))))))))))))</f>
        <v>August</v>
      </c>
      <c r="AD1945" s="1" t="str">
        <f>IF(ISNUMBER(SEARCH("-",AA1945)),TRIM(RIGHT(AA1945,LEN(AA1945)-SEARCH("-",AA1945))),AA1945)</f>
        <v>10</v>
      </c>
      <c r="AE1945" s="1" t="str">
        <f>IF(AD1945="1", "January", IF(AD1945="2", "February", IF(AD1945="3", "March", IF(AD1945="4", "April", IF(AD1945="5", "May", IF(AD1945="6", "June", IF(AD1945="7", "July", IF(AD1945="8", "August", IF(AD1945="9", "September", IF(AD1945="10", "October", IF(AD1945="11", "November", IF(AD1945="12", "December", "Other"))))))))))))</f>
        <v>October</v>
      </c>
      <c r="AF1945" s="1" t="s">
        <v>24238</v>
      </c>
      <c r="AG1945" s="1" t="str">
        <f t="shared" si="870"/>
        <v xml:space="preserve">Seed </v>
      </c>
      <c r="AH1945" s="2" t="str">
        <f t="shared" si="871"/>
        <v>Sow spring in situ.</v>
      </c>
      <c r="AI1945" s="1" t="s">
        <v>3861</v>
      </c>
      <c r="AJ1945" s="1" t="s">
        <v>23808</v>
      </c>
      <c r="AK1945" s="1" t="s">
        <v>17104</v>
      </c>
      <c r="AL1945" s="1" t="str">
        <f t="shared" si="881"/>
        <v>Unscented</v>
      </c>
      <c r="AM1945" s="1" t="b">
        <v>0</v>
      </c>
      <c r="AN1945" s="1" t="b">
        <v>0</v>
      </c>
      <c r="AO1945" s="1" t="b">
        <v>0</v>
      </c>
      <c r="AP1945" s="5" t="s">
        <v>54</v>
      </c>
      <c r="AQ1945" s="5" t="str">
        <f t="shared" si="872"/>
        <v>Light, Medium</v>
      </c>
      <c r="AR1945" s="1" t="s">
        <v>30</v>
      </c>
      <c r="AS1945" s="1" t="str">
        <f t="shared" si="867"/>
        <v>None</v>
      </c>
      <c r="AT1945" s="1" t="str">
        <f t="shared" si="873"/>
        <v>Full</v>
      </c>
      <c r="AU1945" s="1" t="s">
        <v>29</v>
      </c>
      <c r="AV1945" s="1" t="str">
        <f t="shared" si="874"/>
        <v>Moist</v>
      </c>
      <c r="AW1945" s="1" t="s">
        <v>263</v>
      </c>
      <c r="AX1945" s="1" t="str">
        <f t="shared" si="875"/>
        <v>Neutral, Alkaline</v>
      </c>
      <c r="AY1945" s="1" t="b">
        <v>0</v>
      </c>
      <c r="AZ1945" s="1" t="b">
        <v>1</v>
      </c>
      <c r="BA1945" s="1" t="b">
        <v>1</v>
      </c>
      <c r="BB1945" s="1" t="s">
        <v>29</v>
      </c>
      <c r="BC1945" t="str">
        <f t="shared" si="876"/>
        <v>TRUE</v>
      </c>
      <c r="BE1945" t="str">
        <f t="shared" si="877"/>
        <v>FALSE</v>
      </c>
      <c r="BF1945" s="1" t="b">
        <v>0</v>
      </c>
      <c r="BG1945" s="1" t="b">
        <v>0</v>
      </c>
      <c r="BH1945" s="1" t="b">
        <v>0</v>
      </c>
      <c r="BJ1945" s="1" t="str">
        <f t="shared" si="878"/>
        <v>FALSE</v>
      </c>
      <c r="BK1945" s="1" t="s">
        <v>77</v>
      </c>
      <c r="BL1945" t="str">
        <f t="shared" si="879"/>
        <v>TRUE</v>
      </c>
      <c r="BM1945" s="1" t="b">
        <v>0</v>
      </c>
      <c r="BN1945" s="1" t="b">
        <v>0</v>
      </c>
      <c r="BO1945" s="1">
        <f t="shared" si="882"/>
        <v>10</v>
      </c>
      <c r="BP1945" s="1" t="s">
        <v>3862</v>
      </c>
      <c r="BQ1945" s="1" cm="1">
        <f t="array" ref="BQ1945">_xlfn.IFS(BP1945="None Known",0, LEN(BP1945)&gt;500, 5,LEN(BP1945)&gt;400, 4, LEN(BP1945)&gt;300, 3, LEN(BP1945)&gt;200, 2, LEN(BP1945)&gt;1, 1)</f>
        <v>1</v>
      </c>
      <c r="BR1945" s="16" t="s">
        <v>25053</v>
      </c>
      <c r="BS1945" s="1">
        <v>3</v>
      </c>
      <c r="BT1945" s="1" t="s">
        <v>31</v>
      </c>
      <c r="BU1945" s="1">
        <v>0</v>
      </c>
      <c r="BW1945" s="1" t="s">
        <v>31</v>
      </c>
      <c r="BX1945" s="1"/>
      <c r="BY1945" t="str">
        <f>_xlfn.XLOOKUP($B1945,Img_lookup!A:A,Img_lookup!B:B, "Not available")</f>
        <v>968b421a-c9c0-451a-bd5e-48ee35076db1</v>
      </c>
      <c r="BZ1945" t="str">
        <f>_xlfn.XLOOKUP($B1945,Img_lookup!A:A,Img_lookup!C:C, "Not available")</f>
        <v>Uromyces chenopodii on Suaeda maritima, Dyffryn, North Wales, July 2015 2</v>
      </c>
      <c r="CA1945" t="str">
        <f>_xlfn.XLOOKUP($B1945,Img_lookup!A:A,Img_lookup!D:D, "Not available")</f>
        <v>janetgraham84new</v>
      </c>
      <c r="CB1945" t="str">
        <f>_xlfn.XLOOKUP($B1945,Img_lookup!A:A,Img_lookup!E:E, "https://imgur.com/aT5wafe")</f>
        <v>https://api.openverse.engineering/v1/images/968b421a-c9c0-451a-bd5e-48ee35076db1/thumb/</v>
      </c>
    </row>
    <row r="1946" spans="1:80" ht="358" x14ac:dyDescent="0.15">
      <c r="A1946" s="1" t="s">
        <v>894</v>
      </c>
      <c r="B1946" s="1" t="s">
        <v>4380</v>
      </c>
      <c r="C1946" s="1" t="s">
        <v>4381</v>
      </c>
      <c r="D1946" s="1" t="s">
        <v>4382</v>
      </c>
      <c r="E1946" s="1" t="s">
        <v>4383</v>
      </c>
      <c r="F1946" s="1" t="s">
        <v>6</v>
      </c>
      <c r="G1946" s="1" t="s">
        <v>6</v>
      </c>
      <c r="H1946" s="11" t="str">
        <f t="shared" si="884"/>
        <v>Perennial</v>
      </c>
      <c r="J1946" s="1">
        <v>0.40000000600000002</v>
      </c>
      <c r="L1946" t="str" cm="1">
        <f t="array" ref="L1946">_xlfn.IFS(J1946+K1946="", "Unknown", J1946+K1946&gt;3, "Large", J1946+K1946&gt;0.5, "Medium", J1946+K1946&gt;0, "Small")</f>
        <v>Small</v>
      </c>
      <c r="M1946" s="1">
        <v>5</v>
      </c>
      <c r="N1946" cm="1">
        <f t="array" ref="N1946">IF($M1946="",INDEX($M$2:$M$2176,MATCH(1,INDEX(($A$2:$A$2176=$A1946)*($M$2:$M$2176&lt;&gt;""),0),0)),$M1946)</f>
        <v>5</v>
      </c>
      <c r="O1946" s="2" t="str">
        <f t="shared" si="880"/>
        <v>Seasonal outdoors</v>
      </c>
      <c r="P1946" s="1" t="s">
        <v>4384</v>
      </c>
      <c r="R1946" t="str">
        <f t="shared" si="883"/>
        <v>Medium</v>
      </c>
      <c r="T1946" s="1"/>
      <c r="U1946" s="1"/>
      <c r="V1946" s="1" t="s">
        <v>177</v>
      </c>
      <c r="W1946" s="6" t="str">
        <f>IF(ISNUMBER(SEARCH("-",V1946)),TRIM(LEFT(V1946,FIND("-",V1946)-1)),V1946)</f>
        <v>7</v>
      </c>
      <c r="X1946" t="str">
        <f>IF(W1946="1", "January", IF(W1946="2", "February", IF(W1946="3", "March", IF(W1946="4", "April", IF(W1946="5", "May", IF(W1946="6", "June", IF(W1946="7", "July", IF(W1946="8", "August", IF(W1946="9", "September", IF(W1946="10", "October", IF(W1946="11", "November", IF(W1946="12", "December", "Other"))))))))))))</f>
        <v>July</v>
      </c>
      <c r="Y1946" s="2" t="str">
        <f>IF(ISNUMBER(SEARCH("-",V1946)),TRIM(RIGHT(V1946,LEN(V1946)-SEARCH("-",V1946))),V1946)</f>
        <v>10</v>
      </c>
      <c r="Z1946" s="2" t="str">
        <f>IF(Y1946="1", "January", IF(Y1946="2", "February", IF(Y1946="3", "March", IF(Y1946="4", "April", IF(Y1946="5", "May", IF(Y1946="6", "June", IF(Y1946="7", "July", IF(Y1946="8", "August", IF(Y1946="9", "September", IF(Y1946="10", "October", IF(Y1946="11", "November", IF(Y1946="12", "December", "Other"))))))))))))</f>
        <v>October</v>
      </c>
      <c r="AA1946" s="1" t="s">
        <v>135</v>
      </c>
      <c r="AB1946" s="1" t="str">
        <f>IF(ISNUMBER(SEARCH("-",AA1946)),TRIM(LEFT(AA1946,FIND("-",AA1946)-1)),AA1946)</f>
        <v>8</v>
      </c>
      <c r="AC1946" s="1" t="str">
        <f>IF(AB1946="1", "January", IF(AB1946="2", "February", IF(AB1946="3", "March", IF(AB1946="4", "April", IF(AB1946="5", "May", IF(AB1946="6", "June", IF(AB1946="7", "July", IF(AB1946="8", "August", IF(AB1946="9", "September", IF(AB1946="10", "October", IF(AB1946="11", "November", IF(AB1946="12", "December", "Other"))))))))))))</f>
        <v>August</v>
      </c>
      <c r="AD1946" s="1" t="str">
        <f>IF(ISNUMBER(SEARCH("-",AA1946)),TRIM(RIGHT(AA1946,LEN(AA1946)-SEARCH("-",AA1946))),AA1946)</f>
        <v>10</v>
      </c>
      <c r="AE1946" s="1" t="str">
        <f>IF(AD1946="1", "January", IF(AD1946="2", "February", IF(AD1946="3", "March", IF(AD1946="4", "April", IF(AD1946="5", "May", IF(AD1946="6", "June", IF(AD1946="7", "July", IF(AD1946="8", "August", IF(AD1946="9", "September", IF(AD1946="10", "October", IF(AD1946="11", "November", IF(AD1946="12", "December", "Other"))))))))))))</f>
        <v>October</v>
      </c>
      <c r="AF1946" s="16" t="s">
        <v>24766</v>
      </c>
      <c r="AG1946" s="1" t="str">
        <f t="shared" si="870"/>
        <v xml:space="preserve">Seed </v>
      </c>
      <c r="AH1946" s="2" t="str">
        <f t="shared" si="871"/>
        <v>Sow April in a cold frame. Germination is usually rapid, but the seedlings are prone to damp off so make sure they are well ventilated[1]. Prick them out into individual pots once they are large enough to handle and plant them out in the summer.
Division in spring. Plant them straight out into their permanent positions.</v>
      </c>
      <c r="AI1946" s="1" t="s">
        <v>4385</v>
      </c>
      <c r="AJ1946" s="1" t="s">
        <v>23803</v>
      </c>
      <c r="AK1946" s="1" t="s">
        <v>17104</v>
      </c>
      <c r="AL1946" s="1" t="str">
        <f t="shared" si="881"/>
        <v>Unscented</v>
      </c>
      <c r="AM1946" s="1" t="b">
        <v>0</v>
      </c>
      <c r="AN1946" s="1" t="b">
        <v>1</v>
      </c>
      <c r="AO1946" s="1" t="b">
        <v>1</v>
      </c>
      <c r="AP1946" s="5" t="s">
        <v>28</v>
      </c>
      <c r="AQ1946" s="5" t="str">
        <f t="shared" si="872"/>
        <v>Light, Medium, Heavy</v>
      </c>
      <c r="AR1946" s="1" t="s">
        <v>10</v>
      </c>
      <c r="AS1946" s="1" t="str">
        <f t="shared" si="867"/>
        <v>None, Partial</v>
      </c>
      <c r="AT1946" s="1" t="str">
        <f t="shared" si="873"/>
        <v>Partial, Full</v>
      </c>
      <c r="AU1946" s="1" t="s">
        <v>29</v>
      </c>
      <c r="AV1946" s="1" t="str">
        <f t="shared" si="874"/>
        <v>Moist</v>
      </c>
      <c r="AW1946" s="1" t="s">
        <v>12</v>
      </c>
      <c r="AX1946" s="1" t="str">
        <f t="shared" si="875"/>
        <v>Acid, Neutral, Alkaline</v>
      </c>
      <c r="AY1946" s="1" t="b">
        <v>0</v>
      </c>
      <c r="AZ1946" s="1" t="b">
        <v>0</v>
      </c>
      <c r="BA1946" s="1" t="b">
        <v>1</v>
      </c>
      <c r="BC1946" t="str">
        <f t="shared" si="876"/>
        <v>FALSE</v>
      </c>
      <c r="BE1946" t="str">
        <f t="shared" si="877"/>
        <v>FALSE</v>
      </c>
      <c r="BF1946" s="1" t="b">
        <v>0</v>
      </c>
      <c r="BG1946" s="1" t="b">
        <v>0</v>
      </c>
      <c r="BH1946" s="1" t="b">
        <v>0</v>
      </c>
      <c r="BJ1946" s="1" t="str">
        <f t="shared" si="878"/>
        <v>FALSE</v>
      </c>
      <c r="BL1946" t="str">
        <f t="shared" si="879"/>
        <v>FALSE</v>
      </c>
      <c r="BM1946" s="1" t="b">
        <v>0</v>
      </c>
      <c r="BN1946" s="1" t="b">
        <v>1</v>
      </c>
      <c r="BO1946" s="1">
        <f t="shared" si="882"/>
        <v>9</v>
      </c>
      <c r="BP1946" s="1" t="s">
        <v>4386</v>
      </c>
      <c r="BQ1946" s="1" cm="1">
        <f t="array" ref="BQ1946">_xlfn.IFS(BP1946="None Known",0, LEN(BP1946)&gt;500, 5,LEN(BP1946)&gt;400, 4, LEN(BP1946)&gt;300, 3, LEN(BP1946)&gt;200, 2, LEN(BP1946)&gt;1, 1)</f>
        <v>1</v>
      </c>
      <c r="BR1946" s="1" t="s">
        <v>4387</v>
      </c>
      <c r="BS1946" s="1">
        <v>2</v>
      </c>
      <c r="BT1946" s="1" t="s">
        <v>4388</v>
      </c>
      <c r="BU1946" s="1">
        <v>2</v>
      </c>
      <c r="BV1946" s="1" t="s">
        <v>2241</v>
      </c>
      <c r="BW1946" s="1" t="s">
        <v>31</v>
      </c>
      <c r="BX1946" s="1"/>
      <c r="BY1946" t="str">
        <f>_xlfn.XLOOKUP($B1946,Img_lookup!A:A,Img_lookup!B:B, "Not available")</f>
        <v>cd85ec99-ddcb-4315-92ce-de538a697e1b</v>
      </c>
      <c r="BZ1946" t="str">
        <f>_xlfn.XLOOKUP($B1946,Img_lookup!A:A,Img_lookup!C:C, "Not available")</f>
        <v>Teufelsabbiss Succisa pratensis b.jpg</v>
      </c>
      <c r="CA1946" t="str">
        <f>_xlfn.XLOOKUP($B1946,Img_lookup!A:A,Img_lookup!D:D, "Not available")</f>
        <v>Hajotthu</v>
      </c>
      <c r="CB1946" t="str">
        <f>_xlfn.XLOOKUP($B1946,Img_lookup!A:A,Img_lookup!E:E, "https://imgur.com/aT5wafe")</f>
        <v>https://api.openverse.engineering/v1/images/cd85ec99-ddcb-4315-92ce-de538a697e1b/thumb/</v>
      </c>
    </row>
    <row r="1947" spans="1:80" ht="13" x14ac:dyDescent="0.15">
      <c r="A1947" s="1" t="s">
        <v>328</v>
      </c>
      <c r="B1947" s="1" t="s">
        <v>14416</v>
      </c>
      <c r="E1947" s="1" t="s">
        <v>1168</v>
      </c>
      <c r="F1947" s="1" t="s">
        <v>85</v>
      </c>
      <c r="G1947" s="1" t="s">
        <v>85</v>
      </c>
      <c r="H1947" s="11" t="str">
        <f t="shared" si="884"/>
        <v>Annual</v>
      </c>
      <c r="J1947" s="1">
        <v>0.20000000300000001</v>
      </c>
      <c r="L1947" t="str" cm="1">
        <f t="array" ref="L1947">_xlfn.IFS(J1947+K1947="", "Unknown", J1947+K1947&gt;3, "Large", J1947+K1947&gt;0.5, "Medium", J1947+K1947&gt;0, "Small")</f>
        <v>Small</v>
      </c>
      <c r="N1947" cm="1">
        <f t="array" ref="N1947">IF($M1947="",INDEX($M$2:$M$2176,MATCH(1,INDEX(($A$2:$A$2176=$A1947)*($M$2:$M$2176&lt;&gt;""),0),0)),$M1947)</f>
        <v>5</v>
      </c>
      <c r="O1947" s="2" t="str">
        <f t="shared" si="880"/>
        <v>Seasonal outdoors</v>
      </c>
      <c r="P1947" s="1" t="s">
        <v>14417</v>
      </c>
      <c r="R1947" t="str">
        <f t="shared" si="883"/>
        <v>Medium</v>
      </c>
      <c r="W1947"/>
      <c r="AF1947" s="1" t="s">
        <v>24767</v>
      </c>
      <c r="AG1947" s="1" t="str">
        <f t="shared" si="870"/>
        <v xml:space="preserve">Seed </v>
      </c>
      <c r="AH1947" s="2" t="str">
        <f t="shared" si="871"/>
        <v>Sow spring in temperatures not exceeding 10�c in a humus-rich medium[200]. When they are large enough to handle, prick the seedlings out into individual pots and plant them Tu in early summer.</v>
      </c>
      <c r="AI1947" s="1" t="s">
        <v>14418</v>
      </c>
      <c r="AK1947" s="1" t="s">
        <v>17104</v>
      </c>
      <c r="AL1947" s="1" t="str">
        <f t="shared" si="881"/>
        <v>Unscented</v>
      </c>
      <c r="AM1947" s="1" t="b">
        <v>0</v>
      </c>
      <c r="AN1947" s="1" t="b">
        <v>1</v>
      </c>
      <c r="AO1947" s="1" t="b">
        <v>0</v>
      </c>
      <c r="AP1947" s="5" t="s">
        <v>28</v>
      </c>
      <c r="AQ1947" s="5" t="str">
        <f t="shared" si="872"/>
        <v>Light, Medium, Heavy</v>
      </c>
      <c r="AR1947" s="1" t="s">
        <v>120</v>
      </c>
      <c r="AS1947" s="1" t="str">
        <f t="shared" si="867"/>
        <v>Partial</v>
      </c>
      <c r="AT1947" s="1" t="str">
        <f t="shared" si="873"/>
        <v>Partial</v>
      </c>
      <c r="AU1947" s="1" t="s">
        <v>402</v>
      </c>
      <c r="AV1947" s="1" t="str">
        <f t="shared" si="874"/>
        <v>Moist, Wet/Water</v>
      </c>
      <c r="AW1947" s="1" t="s">
        <v>12</v>
      </c>
      <c r="AX1947" s="1" t="str">
        <f t="shared" si="875"/>
        <v>Acid, Neutral, Alkaline</v>
      </c>
      <c r="AY1947" s="1" t="b">
        <v>0</v>
      </c>
      <c r="AZ1947" s="1" t="b">
        <v>0</v>
      </c>
      <c r="BA1947" s="1" t="b">
        <v>0</v>
      </c>
      <c r="BC1947" t="str">
        <f t="shared" si="876"/>
        <v>FALSE</v>
      </c>
      <c r="BE1947" t="str">
        <f t="shared" si="877"/>
        <v>FALSE</v>
      </c>
      <c r="BF1947" s="1" t="b">
        <v>0</v>
      </c>
      <c r="BG1947" s="1" t="b">
        <v>0</v>
      </c>
      <c r="BH1947" s="1" t="b">
        <v>0</v>
      </c>
      <c r="BJ1947" s="1" t="str">
        <f t="shared" si="878"/>
        <v>FALSE</v>
      </c>
      <c r="BL1947" t="str">
        <f t="shared" si="879"/>
        <v>FALSE</v>
      </c>
      <c r="BM1947" s="1" t="b">
        <v>0</v>
      </c>
      <c r="BN1947" s="1" t="b">
        <v>0</v>
      </c>
      <c r="BO1947" s="1">
        <f t="shared" si="882"/>
        <v>4</v>
      </c>
      <c r="BP1947" s="1" t="s">
        <v>31</v>
      </c>
      <c r="BQ1947" s="1" cm="1">
        <f t="array" ref="BQ1947">_xlfn.IFS(BP1947="None Known",0, LEN(BP1947)&gt;500, 5,LEN(BP1947)&gt;400, 4, LEN(BP1947)&gt;300, 3, LEN(BP1947)&gt;200, 2, LEN(BP1947)&gt;1, 1)</f>
        <v>0</v>
      </c>
      <c r="BR1947" s="1" t="s">
        <v>14419</v>
      </c>
      <c r="BS1947" s="1">
        <v>1</v>
      </c>
      <c r="BT1947" s="1" t="s">
        <v>14420</v>
      </c>
      <c r="BU1947" s="1">
        <v>1</v>
      </c>
      <c r="BV1947" s="1" t="s">
        <v>760</v>
      </c>
      <c r="BW1947" s="1" t="s">
        <v>31</v>
      </c>
      <c r="BX1947" s="1"/>
      <c r="BY1947" t="str">
        <f>_xlfn.XLOOKUP($B1947,Img_lookup!A:A,Img_lookup!B:B, "Not available")</f>
        <v>9edb2811-d605-4d7f-b852-9d11fe2c5a79</v>
      </c>
      <c r="BZ1947" t="str">
        <f>_xlfn.XLOOKUP($B1947,Img_lookup!A:A,Img_lookup!C:C, "Not available")</f>
        <v>Swertia japonica Makino</v>
      </c>
      <c r="CA1947" t="str">
        <f>_xlfn.XLOOKUP($B1947,Img_lookup!A:A,Img_lookup!D:D, "Not available")</f>
        <v>R. K. Beattie and Y. Kurihara</v>
      </c>
      <c r="CB1947" t="str">
        <f>_xlfn.XLOOKUP($B1947,Img_lookup!A:A,Img_lookup!E:E, "https://imgur.com/aT5wafe")</f>
        <v>https://api.openverse.engineering/v1/images/9edb2811-d605-4d7f-b852-9d11fe2c5a79/thumb/</v>
      </c>
    </row>
    <row r="1948" spans="1:80" ht="409.6" x14ac:dyDescent="0.15">
      <c r="A1948" s="1" t="s">
        <v>628</v>
      </c>
      <c r="B1948" s="1" t="s">
        <v>7607</v>
      </c>
      <c r="C1948" s="1" t="s">
        <v>7608</v>
      </c>
      <c r="D1948" s="1" t="s">
        <v>7609</v>
      </c>
      <c r="E1948" s="1" t="s">
        <v>7610</v>
      </c>
      <c r="F1948" s="1" t="s">
        <v>22</v>
      </c>
      <c r="G1948" s="1" t="s">
        <v>22</v>
      </c>
      <c r="H1948" s="11" t="str">
        <f t="shared" si="884"/>
        <v>Perennial</v>
      </c>
      <c r="I1948" s="1" t="s">
        <v>17107</v>
      </c>
      <c r="J1948" s="1">
        <v>1.7999999520000001</v>
      </c>
      <c r="L1948" t="str" cm="1">
        <f t="array" ref="L1948">_xlfn.IFS(J1948+K1948="", "Unknown", J1948+K1948&gt;3, "Large", J1948+K1948&gt;0.5, "Medium", J1948+K1948&gt;0, "Small")</f>
        <v>Medium</v>
      </c>
      <c r="M1948" s="1">
        <v>3</v>
      </c>
      <c r="N1948" cm="1">
        <f t="array" ref="N1948">IF($M1948="",INDEX($M$2:$M$2176,MATCH(1,INDEX(($A$2:$A$2176=$A1948)*($M$2:$M$2176&lt;&gt;""),0),0)),$M1948)</f>
        <v>3</v>
      </c>
      <c r="O1948" s="2" t="str">
        <f t="shared" si="880"/>
        <v>Hardy to cold</v>
      </c>
      <c r="P1948" s="1" t="s">
        <v>7611</v>
      </c>
      <c r="Q1948" s="1" t="s">
        <v>17110</v>
      </c>
      <c r="R1948" t="str">
        <f t="shared" si="883"/>
        <v>Medium</v>
      </c>
      <c r="T1948" s="1"/>
      <c r="U1948" s="1"/>
      <c r="V1948" s="1" t="s">
        <v>307</v>
      </c>
      <c r="W1948" s="6" t="str">
        <f t="shared" ref="W1948:W1957" si="885">IF(ISNUMBER(SEARCH("-",V1948)),TRIM(LEFT(V1948,FIND("-",V1948)-1)),V1948)</f>
        <v>6</v>
      </c>
      <c r="X1948" t="str">
        <f t="shared" ref="X1948:X1954" si="886">IF(W1948="1", "January", IF(W1948="2", "February", IF(W1948="3", "March", IF(W1948="4", "April", IF(W1948="5", "May", IF(W1948="6", "June", IF(W1948="7", "July", IF(W1948="8", "August", IF(W1948="9", "September", IF(W1948="10", "October", IF(W1948="11", "November", IF(W1948="12", "December", "Other"))))))))))))</f>
        <v>June</v>
      </c>
      <c r="Y1948" s="2" t="str">
        <f t="shared" ref="Y1948:Y1954" si="887">IF(ISNUMBER(SEARCH("-",V1948)),TRIM(RIGHT(V1948,LEN(V1948)-SEARCH("-",V1948))),V1948)</f>
        <v>7</v>
      </c>
      <c r="Z1948" s="2" t="str">
        <f t="shared" ref="Z1948:Z1954" si="888">IF(Y1948="1", "January", IF(Y1948="2", "February", IF(Y1948="3", "March", IF(Y1948="4", "April", IF(Y1948="5", "May", IF(Y1948="6", "June", IF(Y1948="7", "July", IF(Y1948="8", "August", IF(Y1948="9", "September", IF(Y1948="10", "October", IF(Y1948="11", "November", IF(Y1948="12", "December", "Other"))))))))))))</f>
        <v>July</v>
      </c>
      <c r="AA1948" s="1" t="s">
        <v>166</v>
      </c>
      <c r="AB1948" s="1" t="str">
        <f>IF(ISNUMBER(SEARCH("-",AA1948)),TRIM(LEFT(AA1948,FIND("-",AA1948)-1)),AA1948)</f>
        <v>9</v>
      </c>
      <c r="AC1948" s="1" t="str">
        <f>IF(AB1948="1", "January", IF(AB1948="2", "February", IF(AB1948="3", "March", IF(AB1948="4", "April", IF(AB1948="5", "May", IF(AB1948="6", "June", IF(AB1948="7", "July", IF(AB1948="8", "August", IF(AB1948="9", "September", IF(AB1948="10", "October", IF(AB1948="11", "November", IF(AB1948="12", "December", "Other"))))))))))))</f>
        <v>September</v>
      </c>
      <c r="AD1948" s="1" t="str">
        <f>IF(ISNUMBER(SEARCH("-",AA1948)),TRIM(RIGHT(AA1948,LEN(AA1948)-SEARCH("-",AA1948))),AA1948)</f>
        <v>11</v>
      </c>
      <c r="AE1948" s="1" t="str">
        <f>IF(AD1948="1", "January", IF(AD1948="2", "February", IF(AD1948="3", "March", IF(AD1948="4", "April", IF(AD1948="5", "May", IF(AD1948="6", "June", IF(AD1948="7", "July", IF(AD1948="8", "August", IF(AD1948="9", "September", IF(AD1948="10", "October", IF(AD1948="11", "November", IF(AD1948="12", "December", "Other"))))))))))))</f>
        <v>November</v>
      </c>
      <c r="AF1948" s="16" t="s">
        <v>24207</v>
      </c>
      <c r="AG1948" s="1" t="str">
        <f t="shared" si="870"/>
        <v xml:space="preserve">Seed </v>
      </c>
      <c r="AH1948" s="2" t="str">
        <f t="shared" si="871"/>
        <v>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v>
      </c>
      <c r="AI1948" s="1" t="s">
        <v>7612</v>
      </c>
      <c r="AJ1948" s="1" t="s">
        <v>26</v>
      </c>
      <c r="AK1948" s="1" t="s">
        <v>17104</v>
      </c>
      <c r="AL1948" s="1" t="str">
        <f t="shared" si="881"/>
        <v>Unscented</v>
      </c>
      <c r="AM1948" s="1" t="b">
        <v>0</v>
      </c>
      <c r="AN1948" s="1" t="b">
        <v>1</v>
      </c>
      <c r="AO1948" s="1" t="b">
        <v>0</v>
      </c>
      <c r="AP1948" s="5" t="s">
        <v>28</v>
      </c>
      <c r="AQ1948" s="5" t="str">
        <f t="shared" si="872"/>
        <v>Light, Medium, Heavy</v>
      </c>
      <c r="AR1948" s="1" t="s">
        <v>274</v>
      </c>
      <c r="AS1948" s="1" t="str">
        <f t="shared" si="867"/>
        <v>None, Partial, Full</v>
      </c>
      <c r="AT1948" s="1" t="str">
        <f t="shared" si="873"/>
        <v>None, Partial, Full</v>
      </c>
      <c r="AU1948" s="1" t="s">
        <v>11</v>
      </c>
      <c r="AV1948" s="1" t="str">
        <f t="shared" si="874"/>
        <v>Dry, Moist</v>
      </c>
      <c r="AW1948" s="1" t="s">
        <v>12</v>
      </c>
      <c r="AX1948" s="1" t="str">
        <f t="shared" si="875"/>
        <v>Acid, Neutral, Alkaline</v>
      </c>
      <c r="AY1948" s="1" t="b">
        <v>0</v>
      </c>
      <c r="AZ1948" s="1" t="b">
        <v>0</v>
      </c>
      <c r="BA1948" s="1" t="b">
        <v>0</v>
      </c>
      <c r="BB1948" s="1" t="s">
        <v>29</v>
      </c>
      <c r="BC1948" t="str">
        <f t="shared" si="876"/>
        <v>TRUE</v>
      </c>
      <c r="BD1948" s="1" t="s">
        <v>77</v>
      </c>
      <c r="BE1948" t="str">
        <f t="shared" si="877"/>
        <v>TRUE</v>
      </c>
      <c r="BF1948" s="1" t="b">
        <v>1</v>
      </c>
      <c r="BG1948" s="1" t="b">
        <v>1</v>
      </c>
      <c r="BH1948" s="1" t="b">
        <v>0</v>
      </c>
      <c r="BJ1948" s="1" t="str">
        <f t="shared" si="878"/>
        <v>FALSE</v>
      </c>
      <c r="BL1948" t="str">
        <f t="shared" si="879"/>
        <v>FALSE</v>
      </c>
      <c r="BM1948" s="1" t="b">
        <v>0</v>
      </c>
      <c r="BN1948" s="1" t="b">
        <v>1</v>
      </c>
      <c r="BO1948" s="1">
        <f t="shared" si="882"/>
        <v>9</v>
      </c>
      <c r="BP1948" s="1" t="s">
        <v>7613</v>
      </c>
      <c r="BQ1948" s="1" cm="1">
        <f t="array" ref="BQ1948">_xlfn.IFS(BP1948="None Known",0, LEN(BP1948)&gt;500, 5,LEN(BP1948)&gt;400, 4, LEN(BP1948)&gt;300, 3, LEN(BP1948)&gt;200, 2, LEN(BP1948)&gt;1, 1)</f>
        <v>2</v>
      </c>
      <c r="BR1948" s="1" t="s">
        <v>7614</v>
      </c>
      <c r="BS1948" s="1">
        <v>2</v>
      </c>
      <c r="BT1948" s="1" t="s">
        <v>7615</v>
      </c>
      <c r="BU1948" s="1">
        <v>1</v>
      </c>
      <c r="BV1948" s="1" t="s">
        <v>90</v>
      </c>
      <c r="BW1948" s="1" t="s">
        <v>5993</v>
      </c>
      <c r="BX1948" s="1"/>
      <c r="BY1948" t="str">
        <f>_xlfn.XLOOKUP($B1948,Img_lookup!A:A,Img_lookup!B:B, "Not available")</f>
        <v>53f992d9-9c34-4c45-82e7-089125fbc042</v>
      </c>
      <c r="BZ1948" t="str">
        <f>_xlfn.XLOOKUP($B1948,Img_lookup!A:A,Img_lookup!C:C, "Not available")</f>
        <v>Symphoricarpos occidentalis (R. Brown) Hook.</v>
      </c>
      <c r="CA1948" t="str">
        <f>_xlfn.XLOOKUP($B1948,Img_lookup!A:A,Img_lookup!D:D, "Not available")</f>
        <v>P. A. Rydberg</v>
      </c>
      <c r="CB1948" t="str">
        <f>_xlfn.XLOOKUP($B1948,Img_lookup!A:A,Img_lookup!E:E, "https://imgur.com/aT5wafe")</f>
        <v>https://api.openverse.engineering/v1/images/53f992d9-9c34-4c45-82e7-089125fbc042/thumb/</v>
      </c>
    </row>
    <row r="1949" spans="1:80" ht="409.6" x14ac:dyDescent="0.15">
      <c r="A1949" s="1" t="s">
        <v>628</v>
      </c>
      <c r="B1949" s="1" t="s">
        <v>5984</v>
      </c>
      <c r="C1949" s="1" t="s">
        <v>5985</v>
      </c>
      <c r="D1949" s="1" t="s">
        <v>5986</v>
      </c>
      <c r="E1949" s="1" t="s">
        <v>5987</v>
      </c>
      <c r="F1949" s="1" t="s">
        <v>22</v>
      </c>
      <c r="G1949" s="1" t="s">
        <v>22</v>
      </c>
      <c r="H1949" s="11" t="str">
        <f t="shared" si="884"/>
        <v>Perennial</v>
      </c>
      <c r="I1949" s="1" t="s">
        <v>17107</v>
      </c>
      <c r="J1949" s="1">
        <v>2</v>
      </c>
      <c r="K1949" s="1">
        <v>2</v>
      </c>
      <c r="L1949" t="str" cm="1">
        <f t="array" ref="L1949">_xlfn.IFS(J1949+K1949="", "Unknown", J1949+K1949&gt;3, "Large", J1949+K1949&gt;0.5, "Medium", J1949+K1949&gt;0, "Small")</f>
        <v>Large</v>
      </c>
      <c r="M1949" s="1">
        <v>2</v>
      </c>
      <c r="N1949" cm="1">
        <f t="array" ref="N1949">IF($M1949="",INDEX($M$2:$M$2176,MATCH(1,INDEX(($A$2:$A$2176=$A1949)*($M$2:$M$2176&lt;&gt;""),0),0)),$M1949)</f>
        <v>2</v>
      </c>
      <c r="O1949" s="2" t="str">
        <f t="shared" si="880"/>
        <v>Hardy to cold</v>
      </c>
      <c r="P1949" s="1" t="s">
        <v>5988</v>
      </c>
      <c r="R1949" t="str">
        <f t="shared" si="883"/>
        <v>Medium</v>
      </c>
      <c r="T1949" s="1"/>
      <c r="U1949" s="1"/>
      <c r="V1949" s="1" t="s">
        <v>108</v>
      </c>
      <c r="W1949" s="6" t="str">
        <f t="shared" si="885"/>
        <v>7</v>
      </c>
      <c r="X1949" t="str">
        <f t="shared" si="886"/>
        <v>July</v>
      </c>
      <c r="Y1949" s="2" t="str">
        <f t="shared" si="887"/>
        <v>9</v>
      </c>
      <c r="Z1949" s="2" t="str">
        <f t="shared" si="888"/>
        <v>September</v>
      </c>
      <c r="AF1949" s="16" t="s">
        <v>24207</v>
      </c>
      <c r="AG1949" s="1" t="str">
        <f t="shared" si="870"/>
        <v xml:space="preserve">Seed </v>
      </c>
      <c r="AH1949" s="2" t="str">
        <f t="shared" si="871"/>
        <v>Best sown as soon as it is ripe in a cold frame. Stored seed requires 3 months warm then 5 months cold stratification[98].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frame[113].
Cuttings of mature wood of the current year's growth, 15 - 25cm long preferably with a heel, in a sheltered bed outdoors in winter. High percentage[78, 200].
Division of suckers in winter. They can be planted out direct into their permanent positions.</v>
      </c>
      <c r="AI1949" s="1" t="s">
        <v>5989</v>
      </c>
      <c r="AJ1949" s="1" t="s">
        <v>26</v>
      </c>
      <c r="AK1949" s="1" t="s">
        <v>17104</v>
      </c>
      <c r="AL1949" s="1" t="str">
        <f t="shared" si="881"/>
        <v>Unscented</v>
      </c>
      <c r="AM1949" s="1" t="b">
        <v>0</v>
      </c>
      <c r="AN1949" s="1" t="b">
        <v>1</v>
      </c>
      <c r="AO1949" s="1" t="b">
        <v>0</v>
      </c>
      <c r="AP1949" s="5" t="s">
        <v>28</v>
      </c>
      <c r="AQ1949" s="5" t="str">
        <f t="shared" si="872"/>
        <v>Light, Medium, Heavy</v>
      </c>
      <c r="AR1949" s="1" t="s">
        <v>274</v>
      </c>
      <c r="AS1949" s="1" t="str">
        <f t="shared" si="867"/>
        <v>None, Partial, Full</v>
      </c>
      <c r="AT1949" s="1" t="str">
        <f t="shared" si="873"/>
        <v>None, Partial, Full</v>
      </c>
      <c r="AU1949" s="1" t="s">
        <v>11</v>
      </c>
      <c r="AV1949" s="1" t="str">
        <f t="shared" si="874"/>
        <v>Dry, Moist</v>
      </c>
      <c r="AW1949" s="1" t="s">
        <v>12</v>
      </c>
      <c r="AX1949" s="1" t="str">
        <f t="shared" si="875"/>
        <v>Acid, Neutral, Alkaline</v>
      </c>
      <c r="AY1949" s="1" t="b">
        <v>0</v>
      </c>
      <c r="AZ1949" s="1" t="b">
        <v>0</v>
      </c>
      <c r="BA1949" s="1" t="b">
        <v>0</v>
      </c>
      <c r="BB1949" s="1" t="s">
        <v>29</v>
      </c>
      <c r="BC1949" t="str">
        <f t="shared" si="876"/>
        <v>TRUE</v>
      </c>
      <c r="BD1949" s="1" t="s">
        <v>77</v>
      </c>
      <c r="BE1949" t="str">
        <f t="shared" si="877"/>
        <v>TRUE</v>
      </c>
      <c r="BF1949" s="1" t="b">
        <v>1</v>
      </c>
      <c r="BG1949" s="1" t="b">
        <v>1</v>
      </c>
      <c r="BH1949" s="1" t="b">
        <v>0</v>
      </c>
      <c r="BJ1949" s="1" t="str">
        <f t="shared" si="878"/>
        <v>FALSE</v>
      </c>
      <c r="BL1949" t="str">
        <f t="shared" si="879"/>
        <v>FALSE</v>
      </c>
      <c r="BM1949" s="1" t="b">
        <v>0</v>
      </c>
      <c r="BN1949" s="1" t="b">
        <v>1</v>
      </c>
      <c r="BO1949" s="1">
        <f t="shared" si="882"/>
        <v>8</v>
      </c>
      <c r="BP1949" s="1" t="s">
        <v>5990</v>
      </c>
      <c r="BQ1949" s="1" cm="1">
        <f t="array" ref="BQ1949">_xlfn.IFS(BP1949="None Known",0, LEN(BP1949)&gt;500, 5,LEN(BP1949)&gt;400, 4, LEN(BP1949)&gt;300, 3, LEN(BP1949)&gt;200, 2, LEN(BP1949)&gt;1, 1)</f>
        <v>1</v>
      </c>
      <c r="BR1949" s="1" t="s">
        <v>5991</v>
      </c>
      <c r="BS1949" s="1">
        <v>2</v>
      </c>
      <c r="BT1949" s="1" t="s">
        <v>5992</v>
      </c>
      <c r="BU1949" s="1">
        <v>1</v>
      </c>
      <c r="BV1949" s="1" t="s">
        <v>161</v>
      </c>
      <c r="BW1949" s="1" t="s">
        <v>5993</v>
      </c>
      <c r="BX1949" s="1"/>
      <c r="BY1949" t="str">
        <f>_xlfn.XLOOKUP($B1949,Img_lookup!A:A,Img_lookup!B:B, "Not available")</f>
        <v>ce7b5284-ab3c-4705-8a3d-e8750b984547</v>
      </c>
      <c r="BZ1949" t="str">
        <f>_xlfn.XLOOKUP($B1949,Img_lookup!A:A,Img_lookup!C:C, "Not available")</f>
        <v>Symphoricarpos orbiculatus</v>
      </c>
      <c r="CA1949" t="str">
        <f>_xlfn.XLOOKUP($B1949,Img_lookup!A:A,Img_lookup!D:D, "Not available")</f>
        <v>sonnia hill</v>
      </c>
      <c r="CB1949" t="str">
        <f>_xlfn.XLOOKUP($B1949,Img_lookup!A:A,Img_lookup!E:E, "https://imgur.com/aT5wafe")</f>
        <v>https://api.openverse.engineering/v1/images/ce7b5284-ab3c-4705-8a3d-e8750b984547/thumb/</v>
      </c>
    </row>
    <row r="1950" spans="1:80" ht="409.6" x14ac:dyDescent="0.15">
      <c r="A1950" s="1" t="s">
        <v>2017</v>
      </c>
      <c r="B1950" s="1" t="s">
        <v>2018</v>
      </c>
      <c r="C1950" s="1" t="s">
        <v>2019</v>
      </c>
      <c r="E1950" s="1" t="s">
        <v>2020</v>
      </c>
      <c r="F1950" s="1" t="s">
        <v>6</v>
      </c>
      <c r="G1950" s="1" t="s">
        <v>6</v>
      </c>
      <c r="H1950" s="11" t="str">
        <f t="shared" si="884"/>
        <v>Perennial</v>
      </c>
      <c r="J1950" s="1">
        <v>1.2000000479999999</v>
      </c>
      <c r="K1950" s="1">
        <v>0.60000002399999997</v>
      </c>
      <c r="L1950" t="str" cm="1">
        <f t="array" ref="L1950">_xlfn.IFS(J1950+K1950="", "Unknown", J1950+K1950&gt;3, "Large", J1950+K1950&gt;0.5, "Medium", J1950+K1950&gt;0, "Small")</f>
        <v>Medium</v>
      </c>
      <c r="M1950" s="1">
        <v>5</v>
      </c>
      <c r="N1950" cm="1">
        <f t="array" ref="N1950">IF($M1950="",INDEX($M$2:$M$2176,MATCH(1,INDEX(($A$2:$A$2176=$A1950)*($M$2:$M$2176&lt;&gt;""),0),0)),$M1950)</f>
        <v>5</v>
      </c>
      <c r="O1950" s="2" t="str">
        <f t="shared" si="880"/>
        <v>Seasonal outdoors</v>
      </c>
      <c r="P1950" s="1" t="s">
        <v>2021</v>
      </c>
      <c r="Q1950" s="1" t="s">
        <v>17109</v>
      </c>
      <c r="R1950" t="str">
        <f t="shared" si="883"/>
        <v>Fast</v>
      </c>
      <c r="T1950" s="1"/>
      <c r="U1950" s="1"/>
      <c r="V1950" s="1" t="s">
        <v>96</v>
      </c>
      <c r="W1950" s="6" t="str">
        <f t="shared" si="885"/>
        <v>5</v>
      </c>
      <c r="X1950" t="str">
        <f t="shared" si="886"/>
        <v>May</v>
      </c>
      <c r="Y1950" s="2" t="str">
        <f t="shared" si="887"/>
        <v>6</v>
      </c>
      <c r="Z1950" s="2" t="str">
        <f t="shared" si="888"/>
        <v>June</v>
      </c>
      <c r="AA1950" s="1" t="s">
        <v>307</v>
      </c>
      <c r="AB1950" s="1" t="str">
        <f>IF(ISNUMBER(SEARCH("-",AA1950)),TRIM(LEFT(AA1950,FIND("-",AA1950)-1)),AA1950)</f>
        <v>6</v>
      </c>
      <c r="AC1950" s="1" t="str">
        <f>IF(AB1950="1", "January", IF(AB1950="2", "February", IF(AB1950="3", "March", IF(AB1950="4", "April", IF(AB1950="5", "May", IF(AB1950="6", "June", IF(AB1950="7", "July", IF(AB1950="8", "August", IF(AB1950="9", "September", IF(AB1950="10", "October", IF(AB1950="11", "November", IF(AB1950="12", "December", "Other"))))))))))))</f>
        <v>June</v>
      </c>
      <c r="AD1950" s="1" t="str">
        <f>IF(ISNUMBER(SEARCH("-",AA1950)),TRIM(RIGHT(AA1950,LEN(AA1950)-SEARCH("-",AA1950))),AA1950)</f>
        <v>7</v>
      </c>
      <c r="AE1950" s="1" t="str">
        <f>IF(AD1950="1", "January", IF(AD1950="2", "February", IF(AD1950="3", "March", IF(AD1950="4", "April", IF(AD1950="5", "May", IF(AD1950="6", "June", IF(AD1950="7", "July", IF(AD1950="8", "August", IF(AD1950="9", "September", IF(AD1950="10", "October", IF(AD1950="11", "November", IF(AD1950="12", "December", "Other"))))))))))))</f>
        <v>July</v>
      </c>
      <c r="AF1950" s="16" t="s">
        <v>24768</v>
      </c>
      <c r="AG1950" s="1" t="str">
        <f t="shared" si="870"/>
        <v xml:space="preserve">Seed </v>
      </c>
      <c r="AH1950" s="2" t="str">
        <f t="shared" si="871"/>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I1950" s="1" t="s">
        <v>2022</v>
      </c>
      <c r="AJ1950" s="1" t="s">
        <v>26</v>
      </c>
      <c r="AK1950" s="1" t="s">
        <v>17104</v>
      </c>
      <c r="AL1950" s="1" t="str">
        <f t="shared" si="881"/>
        <v>Unscented</v>
      </c>
      <c r="AM1950" s="1" t="b">
        <v>0</v>
      </c>
      <c r="AN1950" s="1" t="b">
        <v>1</v>
      </c>
      <c r="AO1950" s="1" t="b">
        <v>0</v>
      </c>
      <c r="AP1950" s="5" t="s">
        <v>28</v>
      </c>
      <c r="AQ1950" s="5" t="str">
        <f t="shared" si="872"/>
        <v>Light, Medium, Heavy</v>
      </c>
      <c r="AR1950" s="1" t="s">
        <v>10</v>
      </c>
      <c r="AS1950" s="1" t="str">
        <f t="shared" si="867"/>
        <v>None, Partial</v>
      </c>
      <c r="AT1950" s="1" t="str">
        <f t="shared" si="873"/>
        <v>Partial, Full</v>
      </c>
      <c r="AU1950" s="1" t="s">
        <v>29</v>
      </c>
      <c r="AV1950" s="1" t="str">
        <f t="shared" si="874"/>
        <v>Moist</v>
      </c>
      <c r="AW1950" s="1" t="s">
        <v>12</v>
      </c>
      <c r="AX1950" s="1" t="str">
        <f t="shared" si="875"/>
        <v>Acid, Neutral, Alkaline</v>
      </c>
      <c r="AY1950" s="1" t="b">
        <v>0</v>
      </c>
      <c r="AZ1950" s="1" t="b">
        <v>0</v>
      </c>
      <c r="BA1950" s="1" t="b">
        <v>0</v>
      </c>
      <c r="BC1950" t="str">
        <f t="shared" si="876"/>
        <v>FALSE</v>
      </c>
      <c r="BE1950" t="str">
        <f t="shared" si="877"/>
        <v>FALSE</v>
      </c>
      <c r="BF1950" s="1" t="b">
        <v>0</v>
      </c>
      <c r="BG1950" s="1" t="b">
        <v>1</v>
      </c>
      <c r="BH1950" s="1" t="b">
        <v>0</v>
      </c>
      <c r="BI1950" s="1" t="s">
        <v>30</v>
      </c>
      <c r="BJ1950" s="1" t="str">
        <f t="shared" si="878"/>
        <v>FALSE</v>
      </c>
      <c r="BL1950" t="str">
        <f t="shared" si="879"/>
        <v>FALSE</v>
      </c>
      <c r="BM1950" s="1" t="b">
        <v>0</v>
      </c>
      <c r="BN1950" s="1" t="b">
        <v>0</v>
      </c>
      <c r="BO1950" s="1">
        <f t="shared" si="882"/>
        <v>22</v>
      </c>
      <c r="BP1950" s="1" t="s">
        <v>2023</v>
      </c>
      <c r="BQ1950" s="1" cm="1">
        <f t="array" ref="BQ1950">_xlfn.IFS(BP1950="None Known",0, LEN(BP1950)&gt;500, 5,LEN(BP1950)&gt;400, 4, LEN(BP1950)&gt;300, 3, LEN(BP1950)&gt;200, 2, LEN(BP1950)&gt;1, 1)</f>
        <v>5</v>
      </c>
      <c r="BR1950" s="1" t="s">
        <v>2024</v>
      </c>
      <c r="BS1950" s="1">
        <v>4</v>
      </c>
      <c r="BT1950" s="1" t="s">
        <v>2025</v>
      </c>
      <c r="BU1950" s="1">
        <v>5</v>
      </c>
      <c r="BV1950" s="1" t="s">
        <v>2026</v>
      </c>
      <c r="BW1950" s="1" t="s">
        <v>2027</v>
      </c>
      <c r="BX1950" s="1"/>
      <c r="BY1950" t="str">
        <f>_xlfn.XLOOKUP($B1950,Img_lookup!A:A,Img_lookup!B:B, "Not available")</f>
        <v>f64113ed-21fe-4eaa-876c-52080e08104c</v>
      </c>
      <c r="BZ1950" t="str">
        <f>_xlfn.XLOOKUP($B1950,Img_lookup!A:A,Img_lookup!C:C, "Not available")</f>
        <v>Gewone smeerwortel - Symphytum officinale - (Explored)</v>
      </c>
      <c r="CA1950" t="str">
        <f>_xlfn.XLOOKUP($B1950,Img_lookup!A:A,Img_lookup!D:D, "Not available")</f>
        <v>PAUL (Van de Velde) -Fotografie</v>
      </c>
      <c r="CB1950" t="str">
        <f>_xlfn.XLOOKUP($B1950,Img_lookup!A:A,Img_lookup!E:E, "https://imgur.com/aT5wafe")</f>
        <v>https://api.openverse.engineering/v1/images/f64113ed-21fe-4eaa-876c-52080e08104c/thumb/</v>
      </c>
    </row>
    <row r="1951" spans="1:80" ht="409.6" x14ac:dyDescent="0.15">
      <c r="A1951" s="1" t="s">
        <v>2017</v>
      </c>
      <c r="B1951" s="1" t="s">
        <v>10923</v>
      </c>
      <c r="E1951" s="1" t="s">
        <v>10924</v>
      </c>
      <c r="F1951" s="1" t="s">
        <v>6</v>
      </c>
      <c r="G1951" s="1" t="s">
        <v>6</v>
      </c>
      <c r="H1951" s="11" t="str">
        <f t="shared" si="884"/>
        <v>Perennial</v>
      </c>
      <c r="J1951" s="1">
        <v>0.60000002399999997</v>
      </c>
      <c r="K1951" s="1">
        <v>0.60000002399999997</v>
      </c>
      <c r="L1951" t="str" cm="1">
        <f t="array" ref="L1951">_xlfn.IFS(J1951+K1951="", "Unknown", J1951+K1951&gt;3, "Large", J1951+K1951&gt;0.5, "Medium", J1951+K1951&gt;0, "Small")</f>
        <v>Medium</v>
      </c>
      <c r="M1951" s="1">
        <v>5</v>
      </c>
      <c r="N1951" cm="1">
        <f t="array" ref="N1951">IF($M1951="",INDEX($M$2:$M$2176,MATCH(1,INDEX(($A$2:$A$2176=$A1951)*($M$2:$M$2176&lt;&gt;""),0),0)),$M1951)</f>
        <v>5</v>
      </c>
      <c r="O1951" s="2" t="str">
        <f t="shared" si="880"/>
        <v>Seasonal outdoors</v>
      </c>
      <c r="P1951" s="1" t="s">
        <v>10925</v>
      </c>
      <c r="Q1951" s="1" t="s">
        <v>17109</v>
      </c>
      <c r="R1951" t="str">
        <f t="shared" si="883"/>
        <v>Fast</v>
      </c>
      <c r="T1951" s="1"/>
      <c r="U1951" s="1"/>
      <c r="V1951" s="1" t="s">
        <v>96</v>
      </c>
      <c r="W1951" s="6" t="str">
        <f t="shared" si="885"/>
        <v>5</v>
      </c>
      <c r="X1951" t="str">
        <f t="shared" si="886"/>
        <v>May</v>
      </c>
      <c r="Y1951" s="2" t="str">
        <f t="shared" si="887"/>
        <v>6</v>
      </c>
      <c r="Z1951" s="2" t="str">
        <f t="shared" si="888"/>
        <v>June</v>
      </c>
      <c r="AA1951" s="1" t="s">
        <v>307</v>
      </c>
      <c r="AB1951" s="1" t="str">
        <f>IF(ISNUMBER(SEARCH("-",AA1951)),TRIM(LEFT(AA1951,FIND("-",AA1951)-1)),AA1951)</f>
        <v>6</v>
      </c>
      <c r="AC1951" s="1" t="str">
        <f>IF(AB1951="1", "January", IF(AB1951="2", "February", IF(AB1951="3", "March", IF(AB1951="4", "April", IF(AB1951="5", "May", IF(AB1951="6", "June", IF(AB1951="7", "July", IF(AB1951="8", "August", IF(AB1951="9", "September", IF(AB1951="10", "October", IF(AB1951="11", "November", IF(AB1951="12", "December", "Other"))))))))))))</f>
        <v>June</v>
      </c>
      <c r="AD1951" s="1" t="str">
        <f>IF(ISNUMBER(SEARCH("-",AA1951)),TRIM(RIGHT(AA1951,LEN(AA1951)-SEARCH("-",AA1951))),AA1951)</f>
        <v>7</v>
      </c>
      <c r="AE1951" s="1" t="str">
        <f>IF(AD1951="1", "January", IF(AD1951="2", "February", IF(AD1951="3", "March", IF(AD1951="4", "April", IF(AD1951="5", "May", IF(AD1951="6", "June", IF(AD1951="7", "July", IF(AD1951="8", "August", IF(AD1951="9", "September", IF(AD1951="10", "October", IF(AD1951="11", "November", IF(AD1951="12", "December", "Other"))))))))))))</f>
        <v>July</v>
      </c>
      <c r="AF1951" s="16" t="s">
        <v>24768</v>
      </c>
      <c r="AG1951" s="1" t="str">
        <f t="shared" si="870"/>
        <v xml:space="preserve">Seed </v>
      </c>
      <c r="AH1951" s="2" t="str">
        <f t="shared" si="871"/>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I1951" s="1" t="s">
        <v>10926</v>
      </c>
      <c r="AJ1951" s="1" t="s">
        <v>26</v>
      </c>
      <c r="AK1951" s="1" t="s">
        <v>17104</v>
      </c>
      <c r="AL1951" s="1" t="str">
        <f t="shared" si="881"/>
        <v>Unscented</v>
      </c>
      <c r="AM1951" s="1" t="b">
        <v>0</v>
      </c>
      <c r="AN1951" s="1" t="b">
        <v>1</v>
      </c>
      <c r="AO1951" s="1" t="b">
        <v>0</v>
      </c>
      <c r="AP1951" s="5" t="s">
        <v>28</v>
      </c>
      <c r="AQ1951" s="5" t="str">
        <f t="shared" si="872"/>
        <v>Light, Medium, Heavy</v>
      </c>
      <c r="AR1951" s="1" t="s">
        <v>10</v>
      </c>
      <c r="AS1951" s="1" t="str">
        <f t="shared" si="867"/>
        <v>None, Partial</v>
      </c>
      <c r="AT1951" s="1" t="str">
        <f t="shared" si="873"/>
        <v>Partial, Full</v>
      </c>
      <c r="AU1951" s="1" t="s">
        <v>29</v>
      </c>
      <c r="AV1951" s="1" t="str">
        <f t="shared" si="874"/>
        <v>Moist</v>
      </c>
      <c r="AW1951" s="1" t="s">
        <v>12</v>
      </c>
      <c r="AX1951" s="1" t="str">
        <f t="shared" si="875"/>
        <v>Acid, Neutral, Alkaline</v>
      </c>
      <c r="AY1951" s="1" t="b">
        <v>0</v>
      </c>
      <c r="AZ1951" s="1" t="b">
        <v>0</v>
      </c>
      <c r="BA1951" s="1" t="b">
        <v>0</v>
      </c>
      <c r="BC1951" t="str">
        <f t="shared" si="876"/>
        <v>FALSE</v>
      </c>
      <c r="BE1951" t="str">
        <f t="shared" si="877"/>
        <v>FALSE</v>
      </c>
      <c r="BF1951" s="1" t="b">
        <v>0</v>
      </c>
      <c r="BG1951" s="1" t="b">
        <v>1</v>
      </c>
      <c r="BH1951" s="1" t="b">
        <v>0</v>
      </c>
      <c r="BJ1951" s="1" t="str">
        <f t="shared" si="878"/>
        <v>FALSE</v>
      </c>
      <c r="BL1951" t="str">
        <f t="shared" si="879"/>
        <v>FALSE</v>
      </c>
      <c r="BM1951" s="1" t="b">
        <v>0</v>
      </c>
      <c r="BN1951" s="1" t="b">
        <v>0</v>
      </c>
      <c r="BO1951" s="1">
        <f t="shared" si="882"/>
        <v>7</v>
      </c>
      <c r="BP1951" s="1" t="s">
        <v>10927</v>
      </c>
      <c r="BQ1951" s="1" cm="1">
        <f t="array" ref="BQ1951">_xlfn.IFS(BP1951="None Known",0, LEN(BP1951)&gt;500, 5,LEN(BP1951)&gt;400, 4, LEN(BP1951)&gt;300, 3, LEN(BP1951)&gt;200, 2, LEN(BP1951)&gt;1, 1)</f>
        <v>1</v>
      </c>
      <c r="BR1951" s="1" t="s">
        <v>10928</v>
      </c>
      <c r="BS1951" s="1">
        <v>2</v>
      </c>
      <c r="BT1951" s="1" t="s">
        <v>31</v>
      </c>
      <c r="BU1951" s="1">
        <v>0</v>
      </c>
      <c r="BV1951" s="1" t="s">
        <v>4594</v>
      </c>
      <c r="BW1951" s="1" t="s">
        <v>10929</v>
      </c>
      <c r="BX1951" s="1"/>
      <c r="BY1951" t="str">
        <f>_xlfn.XLOOKUP($B1951,Img_lookup!A:A,Img_lookup!B:B, "Not available")</f>
        <v>63ac3623-0aeb-41b6-8419-96a57241d50c</v>
      </c>
      <c r="BZ1951" t="str">
        <f>_xlfn.XLOOKUP($B1951,Img_lookup!A:A,Img_lookup!C:C, "Not available")</f>
        <v>Symphytum tuberosum, Hollands, Papa Westray</v>
      </c>
      <c r="CA1951" t="str">
        <f>_xlfn.XLOOKUP($B1951,Img_lookup!A:A,Img_lookup!D:D, "Not available")</f>
        <v>Mary Gillham Archive Project</v>
      </c>
      <c r="CB1951" t="str">
        <f>_xlfn.XLOOKUP($B1951,Img_lookup!A:A,Img_lookup!E:E, "https://imgur.com/aT5wafe")</f>
        <v>https://api.openverse.engineering/v1/images/63ac3623-0aeb-41b6-8419-96a57241d50c/thumb/</v>
      </c>
    </row>
    <row r="1952" spans="1:80" ht="409.6" x14ac:dyDescent="0.15">
      <c r="A1952" s="1" t="s">
        <v>2017</v>
      </c>
      <c r="B1952" s="1" t="s">
        <v>12490</v>
      </c>
      <c r="C1952" s="1" t="s">
        <v>2019</v>
      </c>
      <c r="E1952" s="1" t="s">
        <v>12491</v>
      </c>
      <c r="F1952" s="1" t="s">
        <v>6</v>
      </c>
      <c r="G1952" s="1" t="s">
        <v>6</v>
      </c>
      <c r="H1952" s="11" t="str">
        <f t="shared" si="884"/>
        <v>Perennial</v>
      </c>
      <c r="J1952" s="1">
        <v>1.2000000479999999</v>
      </c>
      <c r="K1952" s="1">
        <v>0.60000002399999997</v>
      </c>
      <c r="L1952" t="str" cm="1">
        <f t="array" ref="L1952">_xlfn.IFS(J1952+K1952="", "Unknown", J1952+K1952&gt;3, "Large", J1952+K1952&gt;0.5, "Medium", J1952+K1952&gt;0, "Small")</f>
        <v>Medium</v>
      </c>
      <c r="M1952" s="1">
        <v>5</v>
      </c>
      <c r="N1952" cm="1">
        <f t="array" ref="N1952">IF($M1952="",INDEX($M$2:$M$2176,MATCH(1,INDEX(($A$2:$A$2176=$A1952)*($M$2:$M$2176&lt;&gt;""),0),0)),$M1952)</f>
        <v>5</v>
      </c>
      <c r="O1952" s="2" t="str">
        <f t="shared" si="880"/>
        <v>Seasonal outdoors</v>
      </c>
      <c r="P1952" s="1" t="s">
        <v>306</v>
      </c>
      <c r="Q1952" s="1" t="s">
        <v>17109</v>
      </c>
      <c r="R1952" t="str">
        <f t="shared" si="883"/>
        <v>Fast</v>
      </c>
      <c r="T1952" s="1"/>
      <c r="U1952" s="1"/>
      <c r="V1952" s="1" t="s">
        <v>96</v>
      </c>
      <c r="W1952" s="6" t="str">
        <f t="shared" si="885"/>
        <v>5</v>
      </c>
      <c r="X1952" t="str">
        <f t="shared" si="886"/>
        <v>May</v>
      </c>
      <c r="Y1952" s="2" t="str">
        <f t="shared" si="887"/>
        <v>6</v>
      </c>
      <c r="Z1952" s="2" t="str">
        <f t="shared" si="888"/>
        <v>June</v>
      </c>
      <c r="AF1952" s="16" t="s">
        <v>24769</v>
      </c>
      <c r="AG1952" s="1" t="str">
        <f t="shared" si="870"/>
        <v xml:space="preserve">Seed </v>
      </c>
      <c r="AH1952" s="2" t="str">
        <f t="shared" si="871"/>
        <v>Sow spring or autumn in a cold frame. When they are large enough to handle, prick the seedlings out into individual pots and grow them on in the greenhouse for their first winter. Plant them out into their permanent positions in late spring or early summer, after the last expected frosts. This is a hybrid species that does not usually produce seed.
If you have sufficient seed you can try an outdoor sowing in situ in the spring.
Division succeeds at almost any time of the year. Simply use a spade to chop off the top 7cm of root just below the soil level. The original root will regrow and you will have a number of root tops, each of which will make a new plant. These can either be potted up or planted out straight into their permanent positions.</v>
      </c>
      <c r="AI1952" s="1" t="s">
        <v>12492</v>
      </c>
      <c r="AJ1952" s="1" t="s">
        <v>26</v>
      </c>
      <c r="AK1952" s="1" t="s">
        <v>17104</v>
      </c>
      <c r="AL1952" s="1" t="str">
        <f t="shared" si="881"/>
        <v>Unscented</v>
      </c>
      <c r="AM1952" s="1" t="b">
        <v>0</v>
      </c>
      <c r="AN1952" s="1" t="b">
        <v>1</v>
      </c>
      <c r="AO1952" s="1" t="b">
        <v>0</v>
      </c>
      <c r="AP1952" s="5" t="s">
        <v>28</v>
      </c>
      <c r="AQ1952" s="5" t="str">
        <f t="shared" si="872"/>
        <v>Light, Medium, Heavy</v>
      </c>
      <c r="AR1952" s="1" t="s">
        <v>10</v>
      </c>
      <c r="AS1952" s="1" t="str">
        <f t="shared" si="867"/>
        <v>None, Partial</v>
      </c>
      <c r="AT1952" s="1" t="str">
        <f t="shared" si="873"/>
        <v>Partial, Full</v>
      </c>
      <c r="AU1952" s="1" t="s">
        <v>29</v>
      </c>
      <c r="AV1952" s="1" t="str">
        <f t="shared" si="874"/>
        <v>Moist</v>
      </c>
      <c r="AW1952" s="1" t="s">
        <v>12</v>
      </c>
      <c r="AX1952" s="1" t="str">
        <f t="shared" si="875"/>
        <v>Acid, Neutral, Alkaline</v>
      </c>
      <c r="AY1952" s="1" t="b">
        <v>0</v>
      </c>
      <c r="AZ1952" s="1" t="b">
        <v>0</v>
      </c>
      <c r="BA1952" s="1" t="b">
        <v>0</v>
      </c>
      <c r="BC1952" t="str">
        <f t="shared" si="876"/>
        <v>FALSE</v>
      </c>
      <c r="BE1952" t="str">
        <f t="shared" si="877"/>
        <v>FALSE</v>
      </c>
      <c r="BF1952" s="1" t="b">
        <v>0</v>
      </c>
      <c r="BG1952" s="1" t="b">
        <v>1</v>
      </c>
      <c r="BH1952" s="1" t="b">
        <v>0</v>
      </c>
      <c r="BI1952" s="1" t="s">
        <v>30</v>
      </c>
      <c r="BJ1952" s="1" t="str">
        <f t="shared" si="878"/>
        <v>FALSE</v>
      </c>
      <c r="BL1952" t="str">
        <f t="shared" si="879"/>
        <v>FALSE</v>
      </c>
      <c r="BM1952" s="1" t="b">
        <v>0</v>
      </c>
      <c r="BN1952" s="1" t="b">
        <v>0</v>
      </c>
      <c r="BO1952" s="1">
        <f t="shared" si="882"/>
        <v>22</v>
      </c>
      <c r="BP1952" s="1" t="s">
        <v>12493</v>
      </c>
      <c r="BQ1952" s="1" cm="1">
        <f t="array" ref="BQ1952">_xlfn.IFS(BP1952="None Known",0, LEN(BP1952)&gt;500, 5,LEN(BP1952)&gt;400, 4, LEN(BP1952)&gt;300, 3, LEN(BP1952)&gt;200, 2, LEN(BP1952)&gt;1, 1)</f>
        <v>5</v>
      </c>
      <c r="BR1952" s="1" t="s">
        <v>12494</v>
      </c>
      <c r="BS1952" s="1">
        <v>4</v>
      </c>
      <c r="BT1952" s="1" t="s">
        <v>12495</v>
      </c>
      <c r="BU1952" s="1">
        <v>5</v>
      </c>
      <c r="BW1952" s="1" t="s">
        <v>2027</v>
      </c>
      <c r="BX1952" s="1"/>
      <c r="BY1952" t="str">
        <f>_xlfn.XLOOKUP($B1952,Img_lookup!A:A,Img_lookup!B:B, "Not available")</f>
        <v>68659b4f-9c89-4d51-a6cf-8bf3d196b525</v>
      </c>
      <c r="BZ1952" t="str">
        <f>_xlfn.XLOOKUP($B1952,Img_lookup!A:A,Img_lookup!C:C, "Not available")</f>
        <v>Symphytum uplandicum Nyman</v>
      </c>
      <c r="CA1952" t="str">
        <f>_xlfn.XLOOKUP($B1952,Img_lookup!A:A,Img_lookup!D:D, "Not available")</f>
        <v>S. M. Zeller and Mrs. E. B. Zeller</v>
      </c>
      <c r="CB1952" t="str">
        <f>_xlfn.XLOOKUP($B1952,Img_lookup!A:A,Img_lookup!E:E, "https://imgur.com/aT5wafe")</f>
        <v>https://api.openverse.engineering/v1/images/68659b4f-9c89-4d51-a6cf-8bf3d196b525/thumb/</v>
      </c>
    </row>
    <row r="1953" spans="1:80" ht="409.6" x14ac:dyDescent="0.15">
      <c r="A1953" s="1" t="s">
        <v>741</v>
      </c>
      <c r="B1953" s="1" t="s">
        <v>3216</v>
      </c>
      <c r="C1953" s="1" t="s">
        <v>3217</v>
      </c>
      <c r="D1953" s="1" t="s">
        <v>3218</v>
      </c>
      <c r="E1953" s="1" t="s">
        <v>3219</v>
      </c>
      <c r="F1953" s="1" t="s">
        <v>6</v>
      </c>
      <c r="G1953" s="1" t="s">
        <v>6</v>
      </c>
      <c r="H1953" s="11" t="str">
        <f t="shared" si="884"/>
        <v>Perennial</v>
      </c>
      <c r="J1953" s="1">
        <v>0.5</v>
      </c>
      <c r="K1953" s="1">
        <v>0.5</v>
      </c>
      <c r="L1953" t="str" cm="1">
        <f t="array" ref="L1953">_xlfn.IFS(J1953+K1953="", "Unknown", J1953+K1953&gt;3, "Large", J1953+K1953&gt;0.5, "Medium", J1953+K1953&gt;0, "Small")</f>
        <v>Medium</v>
      </c>
      <c r="M1953" s="1">
        <v>4</v>
      </c>
      <c r="N1953" cm="1">
        <f t="array" ref="N1953">IF($M1953="",INDEX($M$2:$M$2176,MATCH(1,INDEX(($A$2:$A$2176=$A1953)*($M$2:$M$2176&lt;&gt;""),0),0)),$M1953)</f>
        <v>4</v>
      </c>
      <c r="O1953" s="2" t="str">
        <f t="shared" si="880"/>
        <v>Hardy to cold</v>
      </c>
      <c r="P1953" s="1" t="s">
        <v>3220</v>
      </c>
      <c r="R1953" t="str">
        <f t="shared" si="883"/>
        <v>Medium</v>
      </c>
      <c r="T1953" s="1"/>
      <c r="U1953" s="1"/>
      <c r="V1953" s="1" t="s">
        <v>3077</v>
      </c>
      <c r="W1953" s="6" t="str">
        <f t="shared" si="885"/>
        <v>2</v>
      </c>
      <c r="X1953" t="str">
        <f t="shared" si="886"/>
        <v>February</v>
      </c>
      <c r="Y1953" s="2" t="str">
        <f t="shared" si="887"/>
        <v>4</v>
      </c>
      <c r="Z1953" s="2" t="str">
        <f t="shared" si="888"/>
        <v>April</v>
      </c>
      <c r="AA1953" s="1" t="s">
        <v>427</v>
      </c>
      <c r="AB1953" s="1" t="str">
        <f>IF(ISNUMBER(SEARCH("-",AA1953)),TRIM(LEFT(AA1953,FIND("-",AA1953)-1)),AA1953)</f>
        <v>8</v>
      </c>
      <c r="AC1953" s="1" t="str">
        <f>IF(AB1953="1", "January", IF(AB1953="2", "February", IF(AB1953="3", "March", IF(AB1953="4", "April", IF(AB1953="5", "May", IF(AB1953="6", "June", IF(AB1953="7", "July", IF(AB1953="8", "August", IF(AB1953="9", "September", IF(AB1953="10", "October", IF(AB1953="11", "November", IF(AB1953="12", "December", "Other"))))))))))))</f>
        <v>August</v>
      </c>
      <c r="AD1953" s="1" t="str">
        <f>IF(ISNUMBER(SEARCH("-",AA1953)),TRIM(RIGHT(AA1953,LEN(AA1953)-SEARCH("-",AA1953))),AA1953)</f>
        <v>9</v>
      </c>
      <c r="AE1953" s="1" t="str">
        <f>IF(AD1953="1", "January", IF(AD1953="2", "February", IF(AD1953="3", "March", IF(AD1953="4", "April", IF(AD1953="5", "May", IF(AD1953="6", "June", IF(AD1953="7", "July", IF(AD1953="8", "August", IF(AD1953="9", "September", IF(AD1953="10", "October", IF(AD1953="11", "November", IF(AD1953="12", "December", "Other"))))))))))))</f>
        <v>September</v>
      </c>
      <c r="AF1953" s="16" t="s">
        <v>24208</v>
      </c>
      <c r="AG1953" s="1" t="str">
        <f t="shared" si="870"/>
        <v xml:space="preserve">Seed </v>
      </c>
      <c r="AH1953" s="2" t="str">
        <f t="shared" si="871"/>
        <v>Best sown as soon as it is ripe in a cold frame[200]. The seed should be stored in water if it is not sown immediately[238]. Stored seed can be sown in late winter or early spring. Stand the pot in 2cm of water to keep the compost wet. Germination should take place in the spring, prick out the seedlings into individual pots once they are large enough to handle and grow them on in wet soil in light shade in the greenhouse for at least their first winter. Plant them out in late spring once they are large enough.
Division with great care whilst the plant is dormant[200].</v>
      </c>
      <c r="AI1953" s="1" t="s">
        <v>3221</v>
      </c>
      <c r="AJ1953" s="1" t="s">
        <v>53</v>
      </c>
      <c r="AK1953" s="1" t="s">
        <v>17104</v>
      </c>
      <c r="AL1953" s="1" t="str">
        <f t="shared" si="881"/>
        <v>Scented</v>
      </c>
      <c r="AM1953" s="1" t="b">
        <v>1</v>
      </c>
      <c r="AN1953" s="1" t="b">
        <v>0</v>
      </c>
      <c r="AO1953" s="1" t="b">
        <v>0</v>
      </c>
      <c r="AP1953" s="5" t="s">
        <v>28</v>
      </c>
      <c r="AQ1953" s="5" t="str">
        <f t="shared" si="872"/>
        <v>Light, Medium, Heavy</v>
      </c>
      <c r="AR1953" s="1" t="s">
        <v>10</v>
      </c>
      <c r="AS1953" s="1" t="str">
        <f t="shared" si="867"/>
        <v>None, Partial</v>
      </c>
      <c r="AT1953" s="1" t="str">
        <f t="shared" si="873"/>
        <v>Partial, Full</v>
      </c>
      <c r="AU1953" s="1" t="s">
        <v>402</v>
      </c>
      <c r="AV1953" s="1" t="str">
        <f t="shared" si="874"/>
        <v>Moist, Wet/Water</v>
      </c>
      <c r="AW1953" s="1" t="s">
        <v>123</v>
      </c>
      <c r="AX1953" s="1" t="str">
        <f t="shared" si="875"/>
        <v>Acid, Neutral</v>
      </c>
      <c r="AY1953" s="1" t="b">
        <v>1</v>
      </c>
      <c r="AZ1953" s="1" t="b">
        <v>0</v>
      </c>
      <c r="BA1953" s="1" t="b">
        <v>0</v>
      </c>
      <c r="BC1953" t="str">
        <f t="shared" si="876"/>
        <v>FALSE</v>
      </c>
      <c r="BE1953" t="str">
        <f t="shared" si="877"/>
        <v>FALSE</v>
      </c>
      <c r="BF1953" s="1" t="b">
        <v>0</v>
      </c>
      <c r="BG1953" s="1" t="b">
        <v>0</v>
      </c>
      <c r="BH1953" s="1" t="b">
        <v>0</v>
      </c>
      <c r="BI1953" s="1" t="s">
        <v>30</v>
      </c>
      <c r="BJ1953" s="1" t="str">
        <f t="shared" si="878"/>
        <v>FALSE</v>
      </c>
      <c r="BL1953" t="str">
        <f t="shared" si="879"/>
        <v>FALSE</v>
      </c>
      <c r="BM1953" s="1" t="b">
        <v>0</v>
      </c>
      <c r="BN1953" s="1" t="b">
        <v>0</v>
      </c>
      <c r="BO1953" s="1">
        <f t="shared" si="882"/>
        <v>10</v>
      </c>
      <c r="BP1953" s="1" t="s">
        <v>3222</v>
      </c>
      <c r="BQ1953" s="1" cm="1">
        <f t="array" ref="BQ1953">_xlfn.IFS(BP1953="None Known",0, LEN(BP1953)&gt;500, 5,LEN(BP1953)&gt;400, 4, LEN(BP1953)&gt;300, 3, LEN(BP1953)&gt;200, 2, LEN(BP1953)&gt;1, 1)</f>
        <v>1</v>
      </c>
      <c r="BR1953" s="1" t="s">
        <v>3223</v>
      </c>
      <c r="BS1953" s="1">
        <v>2</v>
      </c>
      <c r="BT1953" s="1" t="s">
        <v>3224</v>
      </c>
      <c r="BU1953" s="1">
        <v>3</v>
      </c>
      <c r="BV1953" s="1" t="s">
        <v>3225</v>
      </c>
      <c r="BW1953" s="1" t="s">
        <v>3226</v>
      </c>
      <c r="BX1953" s="1"/>
      <c r="BY1953" t="str">
        <f>_xlfn.XLOOKUP($B1953,Img_lookup!A:A,Img_lookup!B:B, "Not available")</f>
        <v>266343ad-eddd-4964-a9c7-f1c7875b9862</v>
      </c>
      <c r="BZ1953" t="str">
        <f>_xlfn.XLOOKUP($B1953,Img_lookup!A:A,Img_lookup!C:C, "Not available")</f>
        <v>Symplocarpus foetidus,_skunk_cabbage_spadix_inforescence_Helen_Lowe_Metzman_2017-03-16-18.37</v>
      </c>
      <c r="CA1953" t="str">
        <f>_xlfn.XLOOKUP($B1953,Img_lookup!A:A,Img_lookup!D:D, "Not available")</f>
        <v>Sam Droege</v>
      </c>
      <c r="CB1953" t="str">
        <f>_xlfn.XLOOKUP($B1953,Img_lookup!A:A,Img_lookup!E:E, "https://imgur.com/aT5wafe")</f>
        <v>https://api.openverse.engineering/v1/images/266343ad-eddd-4964-a9c7-f1c7875b9862/thumb/</v>
      </c>
    </row>
    <row r="1954" spans="1:80" ht="409.6" x14ac:dyDescent="0.15">
      <c r="A1954" s="1" t="s">
        <v>4651</v>
      </c>
      <c r="B1954" s="1" t="s">
        <v>4652</v>
      </c>
      <c r="C1954" s="1" t="s">
        <v>4653</v>
      </c>
      <c r="D1954" s="1" t="s">
        <v>4654</v>
      </c>
      <c r="E1954" s="1" t="s">
        <v>4655</v>
      </c>
      <c r="F1954" s="1" t="s">
        <v>22</v>
      </c>
      <c r="G1954" s="1" t="s">
        <v>22</v>
      </c>
      <c r="H1954" s="11" t="str">
        <f t="shared" si="884"/>
        <v>Perennial</v>
      </c>
      <c r="I1954" s="1" t="s">
        <v>17107</v>
      </c>
      <c r="J1954" s="1">
        <v>4</v>
      </c>
      <c r="K1954" s="1">
        <v>4</v>
      </c>
      <c r="L1954" t="str" cm="1">
        <f t="array" ref="L1954">_xlfn.IFS(J1954+K1954="", "Unknown", J1954+K1954&gt;3, "Large", J1954+K1954&gt;0.5, "Medium", J1954+K1954&gt;0, "Small")</f>
        <v>Large</v>
      </c>
      <c r="M1954" s="1">
        <v>5</v>
      </c>
      <c r="N1954" cm="1">
        <f t="array" ref="N1954">IF($M1954="",INDEX($M$2:$M$2176,MATCH(1,INDEX(($A$2:$A$2176=$A1954)*($M$2:$M$2176&lt;&gt;""),0),0)),$M1954)</f>
        <v>5</v>
      </c>
      <c r="O1954" s="2" t="str">
        <f t="shared" si="880"/>
        <v>Seasonal outdoors</v>
      </c>
      <c r="P1954" s="1" t="s">
        <v>4656</v>
      </c>
      <c r="R1954" t="str">
        <f t="shared" si="883"/>
        <v>Medium</v>
      </c>
      <c r="T1954" s="1"/>
      <c r="U1954" s="1"/>
      <c r="V1954" s="1" t="s">
        <v>96</v>
      </c>
      <c r="W1954" s="6" t="str">
        <f t="shared" si="885"/>
        <v>5</v>
      </c>
      <c r="X1954" t="str">
        <f t="shared" si="886"/>
        <v>May</v>
      </c>
      <c r="Y1954" s="2" t="str">
        <f t="shared" si="887"/>
        <v>6</v>
      </c>
      <c r="Z1954" s="2" t="str">
        <f t="shared" si="888"/>
        <v>June</v>
      </c>
      <c r="AA1954" s="1" t="s">
        <v>666</v>
      </c>
      <c r="AB1954" s="1" t="str">
        <f>IF(ISNUMBER(SEARCH("-",AA1954)),TRIM(LEFT(AA1954,FIND("-",AA1954)-1)),AA1954)</f>
        <v>10</v>
      </c>
      <c r="AC1954" s="1" t="str">
        <f>IF(AB1954="1", "January", IF(AB1954="2", "February", IF(AB1954="3", "March", IF(AB1954="4", "April", IF(AB1954="5", "May", IF(AB1954="6", "June", IF(AB1954="7", "July", IF(AB1954="8", "August", IF(AB1954="9", "September", IF(AB1954="10", "October", IF(AB1954="11", "November", IF(AB1954="12", "December", "Other"))))))))))))</f>
        <v>October</v>
      </c>
      <c r="AD1954" s="1" t="str">
        <f>IF(ISNUMBER(SEARCH("-",AA1954)),TRIM(RIGHT(AA1954,LEN(AA1954)-SEARCH("-",AA1954))),AA1954)</f>
        <v>12</v>
      </c>
      <c r="AE1954" s="1" t="str">
        <f>IF(AD1954="1", "January", IF(AD1954="2", "February", IF(AD1954="3", "March", IF(AD1954="4", "April", IF(AD1954="5", "May", IF(AD1954="6", "June", IF(AD1954="7", "July", IF(AD1954="8", "August", IF(AD1954="9", "September", IF(AD1954="10", "October", IF(AD1954="11", "November", IF(AD1954="12", "December", "Other"))))))))))))</f>
        <v>December</v>
      </c>
      <c r="AF1954" s="16" t="s">
        <v>24209</v>
      </c>
      <c r="AG1954" s="1" t="str">
        <f t="shared" si="870"/>
        <v xml:space="preserve">Seed </v>
      </c>
      <c r="AH1954" s="2" t="str">
        <f t="shared" si="871"/>
        <v>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v>
      </c>
      <c r="AI1954" s="1" t="s">
        <v>4657</v>
      </c>
      <c r="AK1954" s="1" t="s">
        <v>17104</v>
      </c>
      <c r="AL1954" s="1" t="str">
        <f t="shared" si="881"/>
        <v>Scented</v>
      </c>
      <c r="AM1954" s="1" t="b">
        <v>1</v>
      </c>
      <c r="AN1954" s="1" t="b">
        <v>0</v>
      </c>
      <c r="AO1954" s="1" t="b">
        <v>0</v>
      </c>
      <c r="AP1954" s="5" t="s">
        <v>28</v>
      </c>
      <c r="AQ1954" s="5" t="str">
        <f t="shared" si="872"/>
        <v>Light, Medium, Heavy</v>
      </c>
      <c r="AR1954" s="1" t="s">
        <v>30</v>
      </c>
      <c r="AS1954" s="1" t="str">
        <f t="shared" si="867"/>
        <v>None</v>
      </c>
      <c r="AT1954" s="1" t="str">
        <f t="shared" si="873"/>
        <v>Full</v>
      </c>
      <c r="AU1954" s="1" t="s">
        <v>29</v>
      </c>
      <c r="AV1954" s="1" t="str">
        <f t="shared" si="874"/>
        <v>Moist</v>
      </c>
      <c r="AW1954" s="1" t="s">
        <v>146</v>
      </c>
      <c r="AX1954" s="1" t="str">
        <f t="shared" si="875"/>
        <v>Acid</v>
      </c>
      <c r="AY1954" s="1" t="b">
        <v>1</v>
      </c>
      <c r="AZ1954" s="1" t="b">
        <v>0</v>
      </c>
      <c r="BA1954" s="1" t="b">
        <v>0</v>
      </c>
      <c r="BC1954" t="str">
        <f t="shared" si="876"/>
        <v>FALSE</v>
      </c>
      <c r="BE1954" t="str">
        <f t="shared" si="877"/>
        <v>FALSE</v>
      </c>
      <c r="BF1954" s="1" t="b">
        <v>0</v>
      </c>
      <c r="BG1954" s="1" t="b">
        <v>0</v>
      </c>
      <c r="BH1954" s="1" t="b">
        <v>0</v>
      </c>
      <c r="BJ1954" s="1" t="str">
        <f t="shared" si="878"/>
        <v>FALSE</v>
      </c>
      <c r="BK1954" s="1" t="s">
        <v>30</v>
      </c>
      <c r="BL1954" t="str">
        <f t="shared" si="879"/>
        <v>FALSE</v>
      </c>
      <c r="BM1954" s="1" t="b">
        <v>0</v>
      </c>
      <c r="BN1954" s="1" t="b">
        <v>0</v>
      </c>
      <c r="BO1954" s="1">
        <f t="shared" si="882"/>
        <v>8</v>
      </c>
      <c r="BP1954" s="1" t="s">
        <v>4658</v>
      </c>
      <c r="BQ1954" s="1" cm="1">
        <f t="array" ref="BQ1954">_xlfn.IFS(BP1954="None Known",0, LEN(BP1954)&gt;500, 5,LEN(BP1954)&gt;400, 4, LEN(BP1954)&gt;300, 3, LEN(BP1954)&gt;200, 2, LEN(BP1954)&gt;1, 1)</f>
        <v>3</v>
      </c>
      <c r="BR1954" s="1" t="s">
        <v>4659</v>
      </c>
      <c r="BS1954" s="1">
        <v>1</v>
      </c>
      <c r="BT1954" s="1" t="s">
        <v>4660</v>
      </c>
      <c r="BU1954" s="1">
        <v>2</v>
      </c>
      <c r="BV1954" s="1" t="s">
        <v>760</v>
      </c>
      <c r="BW1954" s="1" t="s">
        <v>31</v>
      </c>
      <c r="BX1954" s="1"/>
      <c r="BY1954" t="str">
        <f>_xlfn.XLOOKUP($B1954,Img_lookup!A:A,Img_lookup!B:B, "Not available")</f>
        <v>d4ea24fa-63e9-4f3f-ae1b-fd67262697a7</v>
      </c>
      <c r="BZ1954" t="str">
        <f>_xlfn.XLOOKUP($B1954,Img_lookup!A:A,Img_lookup!C:C, "Not available")</f>
        <v>Symplocos paniculata</v>
      </c>
      <c r="CA1954" t="str">
        <f>_xlfn.XLOOKUP($B1954,Img_lookup!A:A,Img_lookup!D:D, "Not available")</f>
        <v>djNIV</v>
      </c>
      <c r="CB1954" t="str">
        <f>_xlfn.XLOOKUP($B1954,Img_lookup!A:A,Img_lookup!E:E, "https://imgur.com/aT5wafe")</f>
        <v>https://api.openverse.engineering/v1/images/d4ea24fa-63e9-4f3f-ae1b-fd67262697a7/thumb/</v>
      </c>
    </row>
    <row r="1955" spans="1:80" ht="409.6" x14ac:dyDescent="0.15">
      <c r="A1955" s="1" t="s">
        <v>4651</v>
      </c>
      <c r="B1955" s="1" t="s">
        <v>10783</v>
      </c>
      <c r="C1955" s="1" t="s">
        <v>10784</v>
      </c>
      <c r="E1955" s="1" t="s">
        <v>10785</v>
      </c>
      <c r="F1955" s="1" t="s">
        <v>22</v>
      </c>
      <c r="G1955" s="1" t="s">
        <v>22</v>
      </c>
      <c r="H1955" s="11" t="str">
        <f t="shared" si="884"/>
        <v>Perennial</v>
      </c>
      <c r="I1955" s="1" t="s">
        <v>17108</v>
      </c>
      <c r="J1955" s="1">
        <v>8</v>
      </c>
      <c r="L1955" t="str" cm="1">
        <f t="array" ref="L1955">_xlfn.IFS(J1955+K1955="", "Unknown", J1955+K1955&gt;3, "Large", J1955+K1955&gt;0.5, "Medium", J1955+K1955&gt;0, "Small")</f>
        <v>Large</v>
      </c>
      <c r="N1955" cm="1">
        <f t="array" ref="N1955">IF($M1955="",INDEX($M$2:$M$2176,MATCH(1,INDEX(($A$2:$A$2176=$A1955)*($M$2:$M$2176&lt;&gt;""),0),0)),$M1955)</f>
        <v>5</v>
      </c>
      <c r="O1955" s="2" t="str">
        <f t="shared" si="880"/>
        <v>Seasonal outdoors</v>
      </c>
      <c r="P1955" s="1" t="s">
        <v>10786</v>
      </c>
      <c r="R1955" t="str">
        <f t="shared" si="883"/>
        <v>Medium</v>
      </c>
      <c r="T1955" s="1"/>
      <c r="U1955" s="1"/>
      <c r="V1955" s="1">
        <v>5</v>
      </c>
      <c r="W1955" s="6">
        <f t="shared" si="885"/>
        <v>5</v>
      </c>
      <c r="X1955" t="str">
        <f>IF(W1955=1, "January", IF(W1955=2, "February", IF(W1955=3, "March", IF(W1955=4, "April", IF(W1955=5, "May", IF(W1955=6, "June", IF(W1955=7, "July", IF(W1955=8, "August", IF(W1955=9, "September", IF(W1955=10, "October", IF(W1955=11, "November", IF(W1955=12, "December", "Other"))))))))))))</f>
        <v>May</v>
      </c>
      <c r="Y1955" s="1"/>
      <c r="Z1955" s="1"/>
      <c r="AA1955" s="1">
        <v>9</v>
      </c>
      <c r="AB1955" s="1">
        <f>IF(ISNUMBER(SEARCH("-",AA1955)),TRIM(LEFT(AA1955,FIND("-",AA1955)-1)),AA1955)</f>
        <v>9</v>
      </c>
      <c r="AC1955" s="1" t="str">
        <f>IF(AB1955=1, "January", IF(AB1955=2, "February", IF(AB1955=3, "March", IF(AB1955=4, "April", IF(AB1955=5, "May", IF(AB1955=6, "June", IF(AB1955=7, "July", IF(AB1955=8, "August", IF(AB1955=9, "September", IF(AB1955=10, "October", IF(AB1955=11, "November", IF(AB1955=12, "December", "Other"))))))))))))</f>
        <v>September</v>
      </c>
      <c r="AD1955" s="1"/>
      <c r="AE1955" s="1"/>
      <c r="AF1955" s="16" t="s">
        <v>24209</v>
      </c>
      <c r="AG1955" s="1" t="str">
        <f t="shared" si="870"/>
        <v xml:space="preserve">Seed </v>
      </c>
      <c r="AH1955" s="2" t="str">
        <f t="shared" si="871"/>
        <v>Best sown in a cold frame as soon as it is ripe. Stored seed requires stratification and is best sown in a cold frame in late winter, it can take 12 months to germinate[11]. Prick out the seedlings into individual pots when they are large enough to handle and grow them on in the cold frame for their first winter. Plant out in late spring or early summer.
Cuttings of half-ripe wood, 7 - 10cm with a heel, July/August in individual pots in a cold frame[78, 200]. Roots are formed in about 4 weeks. Good percentage[78].</v>
      </c>
      <c r="AI1955" s="1" t="s">
        <v>10787</v>
      </c>
      <c r="AK1955" s="1" t="s">
        <v>17104</v>
      </c>
      <c r="AL1955" s="1" t="str">
        <f t="shared" si="881"/>
        <v>Scented</v>
      </c>
      <c r="AM1955" s="1" t="b">
        <v>1</v>
      </c>
      <c r="AN1955" s="1" t="b">
        <v>0</v>
      </c>
      <c r="AO1955" s="1" t="b">
        <v>0</v>
      </c>
      <c r="AP1955" s="5" t="s">
        <v>28</v>
      </c>
      <c r="AQ1955" s="5" t="str">
        <f t="shared" si="872"/>
        <v>Light, Medium, Heavy</v>
      </c>
      <c r="AR1955" s="1" t="s">
        <v>10</v>
      </c>
      <c r="AS1955" s="1" t="str">
        <f t="shared" si="867"/>
        <v>None, Partial</v>
      </c>
      <c r="AT1955" s="1" t="str">
        <f t="shared" si="873"/>
        <v>Partial, Full</v>
      </c>
      <c r="AU1955" s="1" t="s">
        <v>29</v>
      </c>
      <c r="AV1955" s="1" t="str">
        <f t="shared" si="874"/>
        <v>Moist</v>
      </c>
      <c r="AW1955" s="1" t="s">
        <v>123</v>
      </c>
      <c r="AX1955" s="1" t="str">
        <f t="shared" si="875"/>
        <v>Acid, Neutral</v>
      </c>
      <c r="AY1955" s="1" t="b">
        <v>0</v>
      </c>
      <c r="AZ1955" s="1" t="b">
        <v>0</v>
      </c>
      <c r="BA1955" s="1" t="b">
        <v>0</v>
      </c>
      <c r="BC1955" t="str">
        <f t="shared" si="876"/>
        <v>FALSE</v>
      </c>
      <c r="BE1955" t="str">
        <f t="shared" si="877"/>
        <v>FALSE</v>
      </c>
      <c r="BF1955" s="1" t="b">
        <v>0</v>
      </c>
      <c r="BG1955" s="1" t="b">
        <v>0</v>
      </c>
      <c r="BH1955" s="1" t="b">
        <v>0</v>
      </c>
      <c r="BJ1955" s="1" t="str">
        <f t="shared" si="878"/>
        <v>FALSE</v>
      </c>
      <c r="BK1955" s="1" t="s">
        <v>30</v>
      </c>
      <c r="BL1955" t="str">
        <f t="shared" si="879"/>
        <v>FALSE</v>
      </c>
      <c r="BM1955" s="1" t="b">
        <v>0</v>
      </c>
      <c r="BN1955" s="1" t="b">
        <v>0</v>
      </c>
      <c r="BO1955" s="1">
        <f t="shared" si="882"/>
        <v>10</v>
      </c>
      <c r="BP1955" s="1" t="s">
        <v>10788</v>
      </c>
      <c r="BQ1955" s="1" cm="1">
        <f t="array" ref="BQ1955">_xlfn.IFS(BP1955="None Known",0, LEN(BP1955)&gt;500, 5,LEN(BP1955)&gt;400, 4, LEN(BP1955)&gt;300, 3, LEN(BP1955)&gt;200, 2, LEN(BP1955)&gt;1, 1)</f>
        <v>3</v>
      </c>
      <c r="BR1955" s="1" t="s">
        <v>10789</v>
      </c>
      <c r="BS1955" s="1">
        <v>2</v>
      </c>
      <c r="BT1955" s="1" t="s">
        <v>10790</v>
      </c>
      <c r="BU1955" s="1">
        <v>1</v>
      </c>
      <c r="BV1955" s="1" t="s">
        <v>10791</v>
      </c>
      <c r="BW1955" s="1" t="s">
        <v>31</v>
      </c>
      <c r="BX1955" s="1"/>
      <c r="BY1955" t="str">
        <f>_xlfn.XLOOKUP($B1955,Img_lookup!A:A,Img_lookup!B:B, "Not available")</f>
        <v>d389a72a-59ca-43f5-8520-3032db885d19</v>
      </c>
      <c r="BZ1955" t="str">
        <f>_xlfn.XLOOKUP($B1955,Img_lookup!A:A,Img_lookup!C:C, "Not available")</f>
        <v>Symplocos tinctoria (L.) L'H√©r.</v>
      </c>
      <c r="CA1955" t="str">
        <f>_xlfn.XLOOKUP($B1955,Img_lookup!A:A,Img_lookup!D:D, "Not available")</f>
        <v>E. Lucy Braun</v>
      </c>
      <c r="CB1955" t="str">
        <f>_xlfn.XLOOKUP($B1955,Img_lookup!A:A,Img_lookup!E:E, "https://imgur.com/aT5wafe")</f>
        <v>https://api.openverse.engineering/v1/images/d389a72a-59ca-43f5-8520-3032db885d19/thumb/</v>
      </c>
    </row>
    <row r="1956" spans="1:80" ht="409.6" x14ac:dyDescent="0.15">
      <c r="A1956" s="1" t="s">
        <v>1751</v>
      </c>
      <c r="B1956" s="1" t="s">
        <v>11305</v>
      </c>
      <c r="C1956" s="1" t="s">
        <v>11306</v>
      </c>
      <c r="E1956" s="1" t="s">
        <v>11307</v>
      </c>
      <c r="F1956" s="1" t="s">
        <v>22</v>
      </c>
      <c r="G1956" s="1" t="s">
        <v>22</v>
      </c>
      <c r="H1956" s="11" t="str">
        <f t="shared" si="884"/>
        <v>Perennial</v>
      </c>
      <c r="I1956" s="1" t="s">
        <v>17107</v>
      </c>
      <c r="J1956" s="1">
        <v>6</v>
      </c>
      <c r="L1956" t="str" cm="1">
        <f t="array" ref="L1956">_xlfn.IFS(J1956+K1956="", "Unknown", J1956+K1956&gt;3, "Large", J1956+K1956&gt;0.5, "Medium", J1956+K1956&gt;0, "Small")</f>
        <v>Large</v>
      </c>
      <c r="M1956" s="1">
        <v>5</v>
      </c>
      <c r="N1956" cm="1">
        <f t="array" ref="N1956">IF($M1956="",INDEX($M$2:$M$2176,MATCH(1,INDEX(($A$2:$A$2176=$A1956)*($M$2:$M$2176&lt;&gt;""),0),0)),$M1956)</f>
        <v>5</v>
      </c>
      <c r="O1956" s="2" t="str">
        <f t="shared" si="880"/>
        <v>Seasonal outdoors</v>
      </c>
      <c r="P1956" s="1" t="s">
        <v>11308</v>
      </c>
      <c r="Q1956" s="1" t="s">
        <v>17110</v>
      </c>
      <c r="R1956" t="str">
        <f t="shared" si="883"/>
        <v>Medium</v>
      </c>
      <c r="T1956" s="1"/>
      <c r="U1956" s="1"/>
      <c r="V1956" s="1">
        <v>5</v>
      </c>
      <c r="W1956" s="6">
        <f t="shared" si="885"/>
        <v>5</v>
      </c>
      <c r="X1956" t="str">
        <f>IF(W1956=1, "January", IF(W1956=2, "February", IF(W1956=3, "March", IF(W1956=4, "April", IF(W1956=5, "May", IF(W1956=6, "June", IF(W1956=7, "July", IF(W1956=8, "August", IF(W1956=9, "September", IF(W1956=10, "October", IF(W1956=11, "November", IF(W1956=12, "December", "Other"))))))))))))</f>
        <v>May</v>
      </c>
      <c r="Y1956" s="1"/>
      <c r="Z1956" s="1"/>
      <c r="AA1956" s="1">
        <v>8</v>
      </c>
      <c r="AB1956" s="1">
        <f>IF(ISNUMBER(SEARCH("-",AA1956)),TRIM(LEFT(AA1956,FIND("-",AA1956)-1)),AA1956)</f>
        <v>8</v>
      </c>
      <c r="AC1956" s="1" t="str">
        <f>IF(AB1956=1, "January", IF(AB1956=2, "February", IF(AB1956=3, "March", IF(AB1956=4, "April", IF(AB1956=5, "May", IF(AB1956=6, "June", IF(AB1956=7, "July", IF(AB1956=8, "August", IF(AB1956=9, "September", IF(AB1956=10, "October", IF(AB1956=11, "November", IF(AB1956=12, "December", "Other"))))))))))))</f>
        <v>August</v>
      </c>
      <c r="AD1956" s="1"/>
      <c r="AE1956" s="1"/>
      <c r="AF1956" s="16" t="s">
        <v>24770</v>
      </c>
      <c r="AG1956" s="1" t="str">
        <f t="shared" si="870"/>
        <v xml:space="preserve">Seed </v>
      </c>
      <c r="AH1956" s="2" t="str">
        <f t="shared" si="871"/>
        <v>Sow March in a north facing cold frame. Pre-treating the seed with 4 weeks warm then 3 weeks cold stratification improves germination. It is probable that sowing the seed as soon as it is ripe in a cold frame would be a more reliable method[K]. Prick the seedlings out into individual pots once they are large enough to handle. Plant them out in the summer if sufficient growth has been made, otherwise grow them on in a cold frame for their first winter and plant out in late spring of the following year.
Cuttings of young shoots, 7cm with a heel, June in a frame[200].
Cuttings of half-ripe wood, 7cm with a heel, July/August in a frame[200].
Layering in spring before new growth begins. Takes 12 months[78].
Division of suckers in late winter. They can be planted straight out into their permanent positions.</v>
      </c>
      <c r="AI1956" s="1" t="s">
        <v>11309</v>
      </c>
      <c r="AJ1956" s="1" t="s">
        <v>23803</v>
      </c>
      <c r="AK1956" s="1" t="s">
        <v>17104</v>
      </c>
      <c r="AL1956" s="1" t="str">
        <f t="shared" si="881"/>
        <v>Scented</v>
      </c>
      <c r="AM1956" s="1" t="b">
        <v>1</v>
      </c>
      <c r="AN1956" s="1" t="b">
        <v>1</v>
      </c>
      <c r="AO1956" s="1" t="b">
        <v>0</v>
      </c>
      <c r="AP1956" s="5" t="s">
        <v>28</v>
      </c>
      <c r="AQ1956" s="5" t="str">
        <f t="shared" si="872"/>
        <v>Light, Medium, Heavy</v>
      </c>
      <c r="AR1956" s="1" t="s">
        <v>30</v>
      </c>
      <c r="AS1956" s="1" t="str">
        <f t="shared" si="867"/>
        <v>None</v>
      </c>
      <c r="AT1956" s="1" t="str">
        <f t="shared" si="873"/>
        <v>Full</v>
      </c>
      <c r="AU1956" s="1" t="s">
        <v>29</v>
      </c>
      <c r="AV1956" s="1" t="str">
        <f t="shared" si="874"/>
        <v>Moist</v>
      </c>
      <c r="AW1956" s="1" t="s">
        <v>263</v>
      </c>
      <c r="AX1956" s="1" t="str">
        <f t="shared" si="875"/>
        <v>Neutral, Alkaline</v>
      </c>
      <c r="AY1956" s="1" t="b">
        <v>0</v>
      </c>
      <c r="AZ1956" s="1" t="b">
        <v>1</v>
      </c>
      <c r="BA1956" s="1" t="b">
        <v>0</v>
      </c>
      <c r="BC1956" t="str">
        <f t="shared" si="876"/>
        <v>FALSE</v>
      </c>
      <c r="BE1956" t="str">
        <f t="shared" si="877"/>
        <v>FALSE</v>
      </c>
      <c r="BF1956" s="1" t="b">
        <v>0</v>
      </c>
      <c r="BG1956" s="1" t="b">
        <v>1</v>
      </c>
      <c r="BH1956" s="1" t="b">
        <v>0</v>
      </c>
      <c r="BJ1956" s="1" t="str">
        <f t="shared" si="878"/>
        <v>FALSE</v>
      </c>
      <c r="BL1956" t="str">
        <f t="shared" si="879"/>
        <v>FALSE</v>
      </c>
      <c r="BM1956" s="1" t="b">
        <v>0</v>
      </c>
      <c r="BN1956" s="1" t="b">
        <v>1</v>
      </c>
      <c r="BO1956" s="1">
        <f t="shared" si="882"/>
        <v>8</v>
      </c>
      <c r="BP1956" s="1" t="s">
        <v>11310</v>
      </c>
      <c r="BQ1956" s="1" cm="1">
        <f t="array" ref="BQ1956">_xlfn.IFS(BP1956="None Known",0, LEN(BP1956)&gt;500, 5,LEN(BP1956)&gt;400, 4, LEN(BP1956)&gt;300, 3, LEN(BP1956)&gt;200, 2, LEN(BP1956)&gt;1, 1)</f>
        <v>4</v>
      </c>
      <c r="BR1956" s="1" t="s">
        <v>11311</v>
      </c>
      <c r="BS1956" s="1">
        <v>1</v>
      </c>
      <c r="BT1956" s="1" t="s">
        <v>11312</v>
      </c>
      <c r="BU1956" s="1">
        <v>1</v>
      </c>
      <c r="BV1956" s="1" t="s">
        <v>4397</v>
      </c>
      <c r="BW1956" s="1" t="s">
        <v>31</v>
      </c>
      <c r="BX1956" s="1"/>
      <c r="BY1956" t="str">
        <f>_xlfn.XLOOKUP($B1956,Img_lookup!A:A,Img_lookup!B:B, "Not available")</f>
        <v>6d9c20a3-a855-4bfa-afea-54a8cde0c979</v>
      </c>
      <c r="BZ1956" t="str">
        <f>_xlfn.XLOOKUP($B1956,Img_lookup!A:A,Img_lookup!C:C, "Not available")</f>
        <v>Common lilac, Syringa vulgaris 'Congo' Oleacea</v>
      </c>
      <c r="CA1956" t="str">
        <f>_xlfn.XLOOKUP($B1956,Img_lookup!A:A,Img_lookup!D:D, "Not available")</f>
        <v>Ryan Somma</v>
      </c>
      <c r="CB1956" t="str">
        <f>_xlfn.XLOOKUP($B1956,Img_lookup!A:A,Img_lookup!E:E, "https://imgur.com/aT5wafe")</f>
        <v>https://api.openverse.engineering/v1/images/6d9c20a3-a855-4bfa-afea-54a8cde0c979/thumb/</v>
      </c>
    </row>
    <row r="1957" spans="1:80" ht="13" x14ac:dyDescent="0.15">
      <c r="A1957" s="1" t="s">
        <v>69</v>
      </c>
      <c r="B1957" s="1" t="s">
        <v>15862</v>
      </c>
      <c r="C1957" s="1" t="s">
        <v>15863</v>
      </c>
      <c r="E1957" s="1" t="s">
        <v>73</v>
      </c>
      <c r="F1957" s="1" t="s">
        <v>85</v>
      </c>
      <c r="G1957" s="1" t="s">
        <v>85</v>
      </c>
      <c r="H1957" s="11" t="str">
        <f t="shared" si="884"/>
        <v>Annual</v>
      </c>
      <c r="J1957" s="1">
        <v>1</v>
      </c>
      <c r="K1957" s="1">
        <v>0.40000000600000002</v>
      </c>
      <c r="L1957" t="str" cm="1">
        <f t="array" ref="L1957">_xlfn.IFS(J1957+K1957="", "Unknown", J1957+K1957&gt;3, "Large", J1957+K1957&gt;0.5, "Medium", J1957+K1957&gt;0, "Small")</f>
        <v>Medium</v>
      </c>
      <c r="M1957" s="1">
        <v>9</v>
      </c>
      <c r="N1957" cm="1">
        <f t="array" ref="N1957">IF($M1957="",INDEX($M$2:$M$2176,MATCH(1,INDEX(($A$2:$A$2176=$A1957)*($M$2:$M$2176&lt;&gt;""),0),0)),$M1957)</f>
        <v>9</v>
      </c>
      <c r="O1957" s="2" t="str">
        <f t="shared" si="880"/>
        <v>Grown indoors</v>
      </c>
      <c r="P1957" s="1" t="s">
        <v>15864</v>
      </c>
      <c r="R1957" t="str">
        <f t="shared" si="883"/>
        <v>Medium</v>
      </c>
      <c r="T1957" s="1"/>
      <c r="U1957" s="1"/>
      <c r="V1957" s="1">
        <v>7</v>
      </c>
      <c r="W1957" s="6">
        <f t="shared" si="885"/>
        <v>7</v>
      </c>
      <c r="X1957" t="str">
        <f>IF(W1957=1, "January", IF(W1957=2, "February", IF(W1957=3, "March", IF(W1957=4, "April", IF(W1957=5, "May", IF(W1957=6, "June", IF(W1957=7, "July", IF(W1957=8, "August", IF(W1957=9, "September", IF(W1957=10, "October", IF(W1957=11, "November", IF(W1957=12, "December", "Other"))))))))))))</f>
        <v>July</v>
      </c>
      <c r="AF1957" s="1" t="s">
        <v>24771</v>
      </c>
      <c r="AG1957" s="1" t="str">
        <f t="shared" si="870"/>
        <v xml:space="preserve">Seed </v>
      </c>
      <c r="AH1957" s="2" t="str">
        <f t="shared" si="871"/>
        <v>Sow March in a greenhouse. Only just cover the seed. Germination usually takes place within 2 weeks. When they are large enough to handle, prick the seedlings out into individual pots and plant them out after the last expected frosts.</v>
      </c>
      <c r="AI1957" s="1" t="s">
        <v>15865</v>
      </c>
      <c r="AJ1957" s="1" t="s">
        <v>53</v>
      </c>
      <c r="AK1957" s="1" t="s">
        <v>17104</v>
      </c>
      <c r="AL1957" s="1" t="str">
        <f t="shared" si="881"/>
        <v>Scented</v>
      </c>
      <c r="AM1957" s="1" t="b">
        <v>1</v>
      </c>
      <c r="AN1957" s="1" t="b">
        <v>0</v>
      </c>
      <c r="AO1957" s="1" t="b">
        <v>0</v>
      </c>
      <c r="AP1957" s="5" t="s">
        <v>28</v>
      </c>
      <c r="AQ1957" s="5" t="str">
        <f t="shared" si="872"/>
        <v>Light, Medium, Heavy</v>
      </c>
      <c r="AR1957" s="1" t="s">
        <v>30</v>
      </c>
      <c r="AS1957" s="1" t="str">
        <f t="shared" si="867"/>
        <v>None</v>
      </c>
      <c r="AT1957" s="1" t="str">
        <f t="shared" si="873"/>
        <v>Full</v>
      </c>
      <c r="AU1957" s="1" t="s">
        <v>11</v>
      </c>
      <c r="AV1957" s="1" t="str">
        <f t="shared" si="874"/>
        <v>Dry, Moist</v>
      </c>
      <c r="AW1957" s="1" t="s">
        <v>12</v>
      </c>
      <c r="AX1957" s="1" t="str">
        <f t="shared" si="875"/>
        <v>Acid, Neutral, Alkaline</v>
      </c>
      <c r="AY1957" s="1" t="b">
        <v>0</v>
      </c>
      <c r="AZ1957" s="1" t="b">
        <v>0</v>
      </c>
      <c r="BA1957" s="1" t="b">
        <v>0</v>
      </c>
      <c r="BC1957" t="str">
        <f t="shared" si="876"/>
        <v>FALSE</v>
      </c>
      <c r="BE1957" t="str">
        <f t="shared" si="877"/>
        <v>FALSE</v>
      </c>
      <c r="BF1957" s="1" t="b">
        <v>0</v>
      </c>
      <c r="BG1957" s="1" t="b">
        <v>1</v>
      </c>
      <c r="BH1957" s="1" t="b">
        <v>0</v>
      </c>
      <c r="BI1957" s="1" t="s">
        <v>77</v>
      </c>
      <c r="BJ1957" s="1" t="str">
        <f t="shared" si="878"/>
        <v>TRUE</v>
      </c>
      <c r="BL1957" t="str">
        <f t="shared" si="879"/>
        <v>FALSE</v>
      </c>
      <c r="BM1957" s="1" t="b">
        <v>0</v>
      </c>
      <c r="BN1957" s="1" t="b">
        <v>0</v>
      </c>
      <c r="BO1957" s="1">
        <f t="shared" si="882"/>
        <v>16</v>
      </c>
      <c r="BP1957" s="1" t="s">
        <v>15866</v>
      </c>
      <c r="BQ1957" s="1" cm="1">
        <f t="array" ref="BQ1957">_xlfn.IFS(BP1957="None Known",0, LEN(BP1957)&gt;500, 5,LEN(BP1957)&gt;400, 4, LEN(BP1957)&gt;300, 3, LEN(BP1957)&gt;200, 2, LEN(BP1957)&gt;1, 1)</f>
        <v>4</v>
      </c>
      <c r="BR1957" s="1" t="s">
        <v>15867</v>
      </c>
      <c r="BS1957" s="1">
        <v>3</v>
      </c>
      <c r="BT1957" s="1" t="s">
        <v>15868</v>
      </c>
      <c r="BU1957" s="1">
        <v>3</v>
      </c>
      <c r="BV1957" s="1" t="s">
        <v>15869</v>
      </c>
      <c r="BW1957" s="1" t="s">
        <v>31</v>
      </c>
      <c r="BX1957" s="1"/>
      <c r="BY1957" t="str">
        <f>_xlfn.XLOOKUP($B1957,Img_lookup!A:A,Img_lookup!B:B, "Not available")</f>
        <v>58db7597-400e-4e68-95ce-7d57eb42c190</v>
      </c>
      <c r="BZ1957" t="str">
        <f>_xlfn.XLOOKUP($B1957,Img_lookup!A:A,Img_lookup!C:C, "Not available")</f>
        <v>Tagete, Clavel de moro, Clavel√≥n africano, Clavel√≥n de la India, Clavel√≥n, Claveles de las Indias, Rosa de la India, Clavel chino, Damasquino, Damasquina, Clavel de China, Clavel turco, Tagetes erecta</v>
      </c>
      <c r="CA1957" t="str">
        <f>_xlfn.XLOOKUP($B1957,Img_lookup!A:A,Img_lookup!D:D, "Not available")</f>
        <v>M. Martin Vicente</v>
      </c>
      <c r="CB1957" t="str">
        <f>_xlfn.XLOOKUP($B1957,Img_lookup!A:A,Img_lookup!E:E, "https://imgur.com/aT5wafe")</f>
        <v>https://api.openverse.engineering/v1/images/58db7597-400e-4e68-95ce-7d57eb42c190/thumb/</v>
      </c>
    </row>
    <row r="1958" spans="1:80" ht="13" x14ac:dyDescent="0.15">
      <c r="A1958" s="1" t="s">
        <v>69</v>
      </c>
      <c r="B1958" s="1" t="s">
        <v>13724</v>
      </c>
      <c r="C1958" s="1" t="s">
        <v>13725</v>
      </c>
      <c r="E1958" s="1" t="s">
        <v>13726</v>
      </c>
      <c r="F1958" s="1" t="s">
        <v>85</v>
      </c>
      <c r="G1958" s="1" t="s">
        <v>85</v>
      </c>
      <c r="H1958" s="11" t="str">
        <f t="shared" si="884"/>
        <v>Annual</v>
      </c>
      <c r="J1958" s="1">
        <v>0.40000000600000002</v>
      </c>
      <c r="L1958" t="str" cm="1">
        <f t="array" ref="L1958">_xlfn.IFS(J1958+K1958="", "Unknown", J1958+K1958&gt;3, "Large", J1958+K1958&gt;0.5, "Medium", J1958+K1958&gt;0, "Small")</f>
        <v>Small</v>
      </c>
      <c r="M1958" s="1">
        <v>9</v>
      </c>
      <c r="N1958" cm="1">
        <f t="array" ref="N1958">IF($M1958="",INDEX($M$2:$M$2176,MATCH(1,INDEX(($A$2:$A$2176=$A1958)*($M$2:$M$2176&lt;&gt;""),0),0)),$M1958)</f>
        <v>9</v>
      </c>
      <c r="O1958" s="2" t="str">
        <f t="shared" si="880"/>
        <v>Grown indoors</v>
      </c>
      <c r="P1958" s="1" t="s">
        <v>196</v>
      </c>
      <c r="R1958" t="str">
        <f t="shared" si="883"/>
        <v>Medium</v>
      </c>
      <c r="W1958"/>
      <c r="AF1958" s="1" t="s">
        <v>24771</v>
      </c>
      <c r="AG1958" s="1" t="str">
        <f t="shared" si="870"/>
        <v xml:space="preserve">Seed </v>
      </c>
      <c r="AH1958" s="2" t="str">
        <f t="shared" si="871"/>
        <v>Sow March in a greenhouse. Only just cover the seed. Germination usually takes place within 2 weeks. When they are large enough to handle, prick the seedlings out into individual pots and plant them out after the last expected frosts.</v>
      </c>
      <c r="AI1958" s="1" t="s">
        <v>13727</v>
      </c>
      <c r="AJ1958" s="1" t="s">
        <v>53</v>
      </c>
      <c r="AK1958" s="1" t="s">
        <v>17104</v>
      </c>
      <c r="AL1958" s="1" t="str">
        <f t="shared" si="881"/>
        <v>Unscented</v>
      </c>
      <c r="AM1958" s="1" t="b">
        <v>0</v>
      </c>
      <c r="AN1958" s="1" t="b">
        <v>0</v>
      </c>
      <c r="AO1958" s="1" t="b">
        <v>0</v>
      </c>
      <c r="AP1958" s="5" t="s">
        <v>28</v>
      </c>
      <c r="AQ1958" s="5" t="str">
        <f t="shared" si="872"/>
        <v>Light, Medium, Heavy</v>
      </c>
      <c r="AR1958" s="1" t="s">
        <v>30</v>
      </c>
      <c r="AS1958" s="1" t="str">
        <f t="shared" si="867"/>
        <v>None</v>
      </c>
      <c r="AT1958" s="1" t="str">
        <f t="shared" si="873"/>
        <v>Full</v>
      </c>
      <c r="AU1958" s="1" t="s">
        <v>11</v>
      </c>
      <c r="AV1958" s="1" t="str">
        <f t="shared" si="874"/>
        <v>Dry, Moist</v>
      </c>
      <c r="AW1958" s="1" t="s">
        <v>12</v>
      </c>
      <c r="AX1958" s="1" t="str">
        <f t="shared" si="875"/>
        <v>Acid, Neutral, Alkaline</v>
      </c>
      <c r="AY1958" s="1" t="b">
        <v>0</v>
      </c>
      <c r="AZ1958" s="1" t="b">
        <v>0</v>
      </c>
      <c r="BA1958" s="1" t="b">
        <v>0</v>
      </c>
      <c r="BC1958" t="str">
        <f t="shared" si="876"/>
        <v>FALSE</v>
      </c>
      <c r="BE1958" t="str">
        <f t="shared" si="877"/>
        <v>FALSE</v>
      </c>
      <c r="BF1958" s="1" t="b">
        <v>0</v>
      </c>
      <c r="BG1958" s="1" t="b">
        <v>1</v>
      </c>
      <c r="BH1958" s="1" t="b">
        <v>0</v>
      </c>
      <c r="BJ1958" s="1" t="str">
        <f t="shared" si="878"/>
        <v>FALSE</v>
      </c>
      <c r="BL1958" t="str">
        <f t="shared" si="879"/>
        <v>FALSE</v>
      </c>
      <c r="BM1958" s="1" t="b">
        <v>0</v>
      </c>
      <c r="BN1958" s="1" t="b">
        <v>0</v>
      </c>
      <c r="BO1958" s="1">
        <f t="shared" si="882"/>
        <v>11</v>
      </c>
      <c r="BP1958" s="1" t="s">
        <v>13728</v>
      </c>
      <c r="BQ1958" s="1" cm="1">
        <f t="array" ref="BQ1958">_xlfn.IFS(BP1958="None Known",0, LEN(BP1958)&gt;500, 5,LEN(BP1958)&gt;400, 4, LEN(BP1958)&gt;300, 3, LEN(BP1958)&gt;200, 2, LEN(BP1958)&gt;1, 1)</f>
        <v>5</v>
      </c>
      <c r="BR1958" s="1" t="s">
        <v>13729</v>
      </c>
      <c r="BS1958" s="1">
        <v>2</v>
      </c>
      <c r="BT1958" s="1" t="s">
        <v>31</v>
      </c>
      <c r="BU1958" s="1">
        <v>0</v>
      </c>
      <c r="BV1958" s="1" t="s">
        <v>13730</v>
      </c>
      <c r="BW1958" s="1" t="s">
        <v>31</v>
      </c>
      <c r="BX1958" s="1"/>
      <c r="BY1958" t="str">
        <f>_xlfn.XLOOKUP($B1958,Img_lookup!A:A,Img_lookup!B:B, "Not available")</f>
        <v>3e10cc9a-f102-4910-b596-248767a51f1b</v>
      </c>
      <c r="BZ1958" t="str">
        <f>_xlfn.XLOOKUP($B1958,Img_lookup!A:A,Img_lookup!C:C, "Not available")</f>
        <v>Tagetes filifolia Lag.</v>
      </c>
      <c r="CA1958" t="str">
        <f>_xlfn.XLOOKUP($B1958,Img_lookup!A:A,Img_lookup!D:D, "Not available")</f>
        <v>Howard W. Pfeifer</v>
      </c>
      <c r="CB1958" t="str">
        <f>_xlfn.XLOOKUP($B1958,Img_lookup!A:A,Img_lookup!E:E, "https://imgur.com/aT5wafe")</f>
        <v>https://api.openverse.engineering/v1/images/3e10cc9a-f102-4910-b596-248767a51f1b/thumb/</v>
      </c>
    </row>
    <row r="1959" spans="1:80" ht="409.6" x14ac:dyDescent="0.15">
      <c r="A1959" s="1" t="s">
        <v>69</v>
      </c>
      <c r="B1959" s="1" t="s">
        <v>10434</v>
      </c>
      <c r="C1959" s="1" t="s">
        <v>10435</v>
      </c>
      <c r="E1959" s="1" t="s">
        <v>2965</v>
      </c>
      <c r="F1959" s="1" t="s">
        <v>6</v>
      </c>
      <c r="G1959" s="1" t="s">
        <v>6</v>
      </c>
      <c r="H1959" s="11" t="str">
        <f t="shared" si="884"/>
        <v>Perennial</v>
      </c>
      <c r="J1959" s="1">
        <v>0.80000001200000004</v>
      </c>
      <c r="K1959" s="1">
        <v>0.40000000600000002</v>
      </c>
      <c r="L1959" t="str" cm="1">
        <f t="array" ref="L1959">_xlfn.IFS(J1959+K1959="", "Unknown", J1959+K1959&gt;3, "Large", J1959+K1959&gt;0.5, "Medium", J1959+K1959&gt;0, "Small")</f>
        <v>Medium</v>
      </c>
      <c r="M1959" s="1">
        <v>9</v>
      </c>
      <c r="N1959" cm="1">
        <f t="array" ref="N1959">IF($M1959="",INDEX($M$2:$M$2176,MATCH(1,INDEX(($A$2:$A$2176=$A1959)*($M$2:$M$2176&lt;&gt;""),0),0)),$M1959)</f>
        <v>9</v>
      </c>
      <c r="O1959" s="2" t="str">
        <f t="shared" si="880"/>
        <v>Grown indoors</v>
      </c>
      <c r="P1959" s="1" t="s">
        <v>10436</v>
      </c>
      <c r="R1959" t="str">
        <f t="shared" si="883"/>
        <v>Medium</v>
      </c>
      <c r="T1959" s="1"/>
      <c r="U1959" s="1"/>
      <c r="V1959" s="1" t="s">
        <v>427</v>
      </c>
      <c r="W1959" s="6" t="str">
        <f>IF(ISNUMBER(SEARCH("-",V1959)),TRIM(LEFT(V1959,FIND("-",V1959)-1)),V1959)</f>
        <v>8</v>
      </c>
      <c r="X1959" t="str">
        <f>IF(W1959="1", "January", IF(W1959="2", "February", IF(W1959="3", "March", IF(W1959="4", "April", IF(W1959="5", "May", IF(W1959="6", "June", IF(W1959="7", "July", IF(W1959="8", "August", IF(W1959="9", "September", IF(W1959="10", "October", IF(W1959="11", "November", IF(W1959="12", "December", "Other"))))))))))))</f>
        <v>August</v>
      </c>
      <c r="Y1959" s="2" t="str">
        <f>IF(ISNUMBER(SEARCH("-",V1959)),TRIM(RIGHT(V1959,LEN(V1959)-SEARCH("-",V1959))),V1959)</f>
        <v>9</v>
      </c>
      <c r="Z1959" s="2" t="str">
        <f>IF(Y1959="1", "January", IF(Y1959="2", "February", IF(Y1959="3", "March", IF(Y1959="4", "April", IF(Y1959="5", "May", IF(Y1959="6", "June", IF(Y1959="7", "July", IF(Y1959="8", "August", IF(Y1959="9", "September", IF(Y1959="10", "October", IF(Y1959="11", "November", IF(Y1959="12", "December", "Other"))))))))))))</f>
        <v>September</v>
      </c>
      <c r="AF1959" s="16" t="s">
        <v>24772</v>
      </c>
      <c r="AG1959" s="1" t="str">
        <f t="shared" si="870"/>
        <v xml:space="preserve">Seed </v>
      </c>
      <c r="AH1959" s="2" t="str">
        <f t="shared" si="871"/>
        <v>Sow March in a greenhouse. Only just cover the seed. Germination usually takes place within 2 weeks. When they are large enough to handle, prick the seedlings out into individual pots and plant them out after the last expected frosts.
Basal cuttings in spring. Remove young shoots when about 5 - 10 cm tall, making sure to get as much of the underground stem as possible. Pot up into a sandy soil and keep in light shade until roots are formed, which usually takes 2- 3 weeks.</v>
      </c>
      <c r="AI1959" s="1" t="s">
        <v>10437</v>
      </c>
      <c r="AJ1959" s="1" t="s">
        <v>53</v>
      </c>
      <c r="AK1959" s="1" t="s">
        <v>17104</v>
      </c>
      <c r="AL1959" s="1" t="str">
        <f t="shared" si="881"/>
        <v>Scented</v>
      </c>
      <c r="AM1959" s="1" t="b">
        <v>1</v>
      </c>
      <c r="AN1959" s="1" t="b">
        <v>0</v>
      </c>
      <c r="AO1959" s="1" t="b">
        <v>0</v>
      </c>
      <c r="AP1959" s="5" t="s">
        <v>28</v>
      </c>
      <c r="AQ1959" s="5" t="str">
        <f t="shared" si="872"/>
        <v>Light, Medium, Heavy</v>
      </c>
      <c r="AR1959" s="1" t="s">
        <v>30</v>
      </c>
      <c r="AS1959" s="1" t="str">
        <f t="shared" si="867"/>
        <v>None</v>
      </c>
      <c r="AT1959" s="1" t="str">
        <f t="shared" si="873"/>
        <v>Full</v>
      </c>
      <c r="AU1959" s="1" t="s">
        <v>11</v>
      </c>
      <c r="AV1959" s="1" t="str">
        <f t="shared" si="874"/>
        <v>Dry, Moist</v>
      </c>
      <c r="AW1959" s="1" t="s">
        <v>12</v>
      </c>
      <c r="AX1959" s="1" t="str">
        <f t="shared" si="875"/>
        <v>Acid, Neutral, Alkaline</v>
      </c>
      <c r="AY1959" s="1" t="b">
        <v>0</v>
      </c>
      <c r="AZ1959" s="1" t="b">
        <v>0</v>
      </c>
      <c r="BA1959" s="1" t="b">
        <v>0</v>
      </c>
      <c r="BC1959" t="str">
        <f t="shared" si="876"/>
        <v>FALSE</v>
      </c>
      <c r="BE1959" t="str">
        <f t="shared" si="877"/>
        <v>FALSE</v>
      </c>
      <c r="BF1959" s="1" t="b">
        <v>0</v>
      </c>
      <c r="BG1959" s="1" t="b">
        <v>1</v>
      </c>
      <c r="BH1959" s="1" t="b">
        <v>0</v>
      </c>
      <c r="BJ1959" s="1" t="str">
        <f t="shared" si="878"/>
        <v>FALSE</v>
      </c>
      <c r="BL1959" t="str">
        <f t="shared" si="879"/>
        <v>FALSE</v>
      </c>
      <c r="BM1959" s="1" t="b">
        <v>0</v>
      </c>
      <c r="BN1959" s="1" t="b">
        <v>0</v>
      </c>
      <c r="BO1959" s="1">
        <f t="shared" si="882"/>
        <v>20</v>
      </c>
      <c r="BP1959" s="1" t="s">
        <v>10438</v>
      </c>
      <c r="BQ1959" s="1" cm="1">
        <f t="array" ref="BQ1959">_xlfn.IFS(BP1959="None Known",0, LEN(BP1959)&gt;500, 5,LEN(BP1959)&gt;400, 4, LEN(BP1959)&gt;300, 3, LEN(BP1959)&gt;200, 2, LEN(BP1959)&gt;1, 1)</f>
        <v>5</v>
      </c>
      <c r="BR1959" s="1" t="s">
        <v>10439</v>
      </c>
      <c r="BS1959" s="1">
        <v>4</v>
      </c>
      <c r="BT1959" s="1" t="s">
        <v>10440</v>
      </c>
      <c r="BU1959" s="1">
        <v>3</v>
      </c>
      <c r="BV1959" s="1" t="s">
        <v>10441</v>
      </c>
      <c r="BW1959" s="1" t="s">
        <v>31</v>
      </c>
      <c r="BX1959" s="1"/>
      <c r="BY1959" t="str">
        <f>_xlfn.XLOOKUP($B1959,Img_lookup!A:A,Img_lookup!B:B, "Not available")</f>
        <v>a9103d3a-f4ea-4299-9385-d21331932fd5</v>
      </c>
      <c r="BZ1959" t="str">
        <f>_xlfn.XLOOKUP($B1959,Img_lookup!A:A,Img_lookup!C:C, "Not available")</f>
        <v>Tagetes lucida, the Sweetscented Marigold</v>
      </c>
      <c r="CA1959" t="str">
        <f>_xlfn.XLOOKUP($B1959,Img_lookup!A:A,Img_lookup!D:D, "Not available")</f>
        <v>Dick Culbert</v>
      </c>
      <c r="CB1959" t="str">
        <f>_xlfn.XLOOKUP($B1959,Img_lookup!A:A,Img_lookup!E:E, "https://imgur.com/aT5wafe")</f>
        <v>https://api.openverse.engineering/v1/images/a9103d3a-f4ea-4299-9385-d21331932fd5/thumb/</v>
      </c>
    </row>
    <row r="1960" spans="1:80" ht="13" x14ac:dyDescent="0.15">
      <c r="A1960" s="1" t="s">
        <v>69</v>
      </c>
      <c r="B1960" s="1" t="s">
        <v>344</v>
      </c>
      <c r="C1960" s="1" t="s">
        <v>345</v>
      </c>
      <c r="D1960" s="1" t="s">
        <v>346</v>
      </c>
      <c r="E1960" s="1" t="s">
        <v>347</v>
      </c>
      <c r="F1960" s="1" t="s">
        <v>85</v>
      </c>
      <c r="G1960" s="1" t="s">
        <v>85</v>
      </c>
      <c r="H1960" s="11" t="str">
        <f t="shared" si="884"/>
        <v>Annual</v>
      </c>
      <c r="J1960" s="1">
        <v>1.2000000479999999</v>
      </c>
      <c r="K1960" s="1">
        <v>0.60000002399999997</v>
      </c>
      <c r="L1960" t="str" cm="1">
        <f t="array" ref="L1960">_xlfn.IFS(J1960+K1960="", "Unknown", J1960+K1960&gt;3, "Large", J1960+K1960&gt;0.5, "Medium", J1960+K1960&gt;0, "Small")</f>
        <v>Medium</v>
      </c>
      <c r="M1960" s="1">
        <v>9</v>
      </c>
      <c r="N1960" cm="1">
        <f t="array" ref="N1960">IF($M1960="",INDEX($M$2:$M$2176,MATCH(1,INDEX(($A$2:$A$2176=$A1960)*($M$2:$M$2176&lt;&gt;""),0),0)),$M1960)</f>
        <v>9</v>
      </c>
      <c r="O1960" s="2" t="str">
        <f t="shared" si="880"/>
        <v>Grown indoors</v>
      </c>
      <c r="P1960" s="1" t="s">
        <v>348</v>
      </c>
      <c r="R1960" t="str">
        <f t="shared" si="883"/>
        <v>Medium</v>
      </c>
      <c r="S1960" s="1" t="s">
        <v>349</v>
      </c>
      <c r="T1960" s="1" t="str">
        <f>LEFT(S1960,FIND("-",S1960)-1)</f>
        <v xml:space="preserve">4 </v>
      </c>
      <c r="U1960" s="1" t="str">
        <f>RIGHT(S1960,FIND("-",S1960)-1)</f>
        <v>11</v>
      </c>
      <c r="V1960" s="1">
        <v>10</v>
      </c>
      <c r="W1960" s="6">
        <f>IF(ISNUMBER(SEARCH("-",V1960)),TRIM(LEFT(V1960,FIND("-",V1960)-1)),V1960)</f>
        <v>10</v>
      </c>
      <c r="X1960" t="str">
        <f>IF(W1960=1, "January", IF(W1960=2, "February", IF(W1960=3, "March", IF(W1960=4, "April", IF(W1960=5, "May", IF(W1960=6, "June", IF(W1960=7, "July", IF(W1960=8, "August", IF(W1960=9, "September", IF(W1960=10, "October", IF(W1960=11, "November", IF(W1960=12, "December", "Other"))))))))))))</f>
        <v>October</v>
      </c>
      <c r="Y1960" s="1"/>
      <c r="Z1960" s="1"/>
      <c r="AA1960" s="1">
        <v>11</v>
      </c>
      <c r="AB1960" s="1">
        <f>IF(ISNUMBER(SEARCH("-",AA1960)),TRIM(LEFT(AA1960,FIND("-",AA1960)-1)),AA1960)</f>
        <v>11</v>
      </c>
      <c r="AC1960" s="1" t="str">
        <f>IF(AB1960=1, "January", IF(AB1960=2, "February", IF(AB1960=3, "March", IF(AB1960=4, "April", IF(AB1960=5, "May", IF(AB1960=6, "June", IF(AB1960=7, "July", IF(AB1960=8, "August", IF(AB1960=9, "September", IF(AB1960=10, "October", IF(AB1960=11, "November", IF(AB1960=12, "December", "Other"))))))))))))</f>
        <v>November</v>
      </c>
      <c r="AD1960" s="1"/>
      <c r="AE1960" s="1"/>
      <c r="AF1960" s="1" t="s">
        <v>24771</v>
      </c>
      <c r="AG1960" s="1" t="str">
        <f t="shared" si="870"/>
        <v xml:space="preserve">Seed </v>
      </c>
      <c r="AH1960" s="2" t="str">
        <f t="shared" si="871"/>
        <v>Sow March in a greenhouse. Only just cover the seed. Germination usually takes place within 2 weeks. When they are large enough to handle, prick the seedlings out into individual pots and plant them out after the last expected frosts.</v>
      </c>
      <c r="AI1960" s="1" t="s">
        <v>350</v>
      </c>
      <c r="AJ1960" s="1" t="s">
        <v>53</v>
      </c>
      <c r="AK1960" s="1" t="s">
        <v>17104</v>
      </c>
      <c r="AL1960" s="1" t="str">
        <f t="shared" si="881"/>
        <v>Scented</v>
      </c>
      <c r="AM1960" s="1" t="b">
        <v>1</v>
      </c>
      <c r="AN1960" s="1" t="b">
        <v>0</v>
      </c>
      <c r="AO1960" s="1" t="b">
        <v>0</v>
      </c>
      <c r="AP1960" s="5" t="s">
        <v>28</v>
      </c>
      <c r="AQ1960" s="5" t="str">
        <f t="shared" si="872"/>
        <v>Light, Medium, Heavy</v>
      </c>
      <c r="AR1960" s="1" t="s">
        <v>30</v>
      </c>
      <c r="AS1960" s="1" t="str">
        <f t="shared" si="867"/>
        <v>None</v>
      </c>
      <c r="AT1960" s="1" t="str">
        <f t="shared" si="873"/>
        <v>Full</v>
      </c>
      <c r="AU1960" s="1" t="s">
        <v>11</v>
      </c>
      <c r="AV1960" s="1" t="str">
        <f t="shared" si="874"/>
        <v>Dry, Moist</v>
      </c>
      <c r="AW1960" s="1" t="s">
        <v>12</v>
      </c>
      <c r="AX1960" s="1" t="str">
        <f t="shared" si="875"/>
        <v>Acid, Neutral, Alkaline</v>
      </c>
      <c r="AY1960" s="1" t="b">
        <v>0</v>
      </c>
      <c r="AZ1960" s="1" t="b">
        <v>0</v>
      </c>
      <c r="BA1960" s="1" t="b">
        <v>0</v>
      </c>
      <c r="BC1960" t="str">
        <f t="shared" si="876"/>
        <v>FALSE</v>
      </c>
      <c r="BE1960" t="str">
        <f t="shared" si="877"/>
        <v>FALSE</v>
      </c>
      <c r="BF1960" s="1" t="b">
        <v>0</v>
      </c>
      <c r="BG1960" s="1" t="b">
        <v>1</v>
      </c>
      <c r="BH1960" s="1" t="b">
        <v>0</v>
      </c>
      <c r="BI1960" s="1" t="s">
        <v>77</v>
      </c>
      <c r="BJ1960" s="1" t="str">
        <f t="shared" si="878"/>
        <v>TRUE</v>
      </c>
      <c r="BL1960" t="str">
        <f t="shared" si="879"/>
        <v>FALSE</v>
      </c>
      <c r="BM1960" s="1" t="b">
        <v>0</v>
      </c>
      <c r="BN1960" s="1" t="b">
        <v>0</v>
      </c>
      <c r="BO1960" s="1">
        <f t="shared" si="882"/>
        <v>13</v>
      </c>
      <c r="BP1960" s="1" t="s">
        <v>351</v>
      </c>
      <c r="BQ1960" s="1" cm="1">
        <f t="array" ref="BQ1960">_xlfn.IFS(BP1960="None Known",0, LEN(BP1960)&gt;500, 5,LEN(BP1960)&gt;400, 4, LEN(BP1960)&gt;300, 3, LEN(BP1960)&gt;200, 2, LEN(BP1960)&gt;1, 1)</f>
        <v>5</v>
      </c>
      <c r="BR1960" s="1" t="s">
        <v>352</v>
      </c>
      <c r="BS1960" s="1">
        <v>2</v>
      </c>
      <c r="BT1960" s="1" t="s">
        <v>353</v>
      </c>
      <c r="BU1960" s="1">
        <v>2</v>
      </c>
      <c r="BV1960" s="1" t="s">
        <v>354</v>
      </c>
      <c r="BW1960" s="1" t="s">
        <v>355</v>
      </c>
      <c r="BX1960" s="1"/>
      <c r="BY1960" t="str">
        <f>_xlfn.XLOOKUP($B1960,Img_lookup!A:A,Img_lookup!B:B, "Not available")</f>
        <v>55756f62-f2b6-4d6f-ade4-a8714f29f73f</v>
      </c>
      <c r="BZ1960" t="str">
        <f>_xlfn.XLOOKUP($B1960,Img_lookup!A:A,Img_lookup!C:C, "Not available")</f>
        <v>Tagetes minuta head4</v>
      </c>
      <c r="CA1960" t="str">
        <f>_xlfn.XLOOKUP($B1960,Img_lookup!A:A,Img_lookup!D:D, "Not available")</f>
        <v>Macleay Grass Man</v>
      </c>
      <c r="CB1960" t="str">
        <f>_xlfn.XLOOKUP($B1960,Img_lookup!A:A,Img_lookup!E:E, "https://imgur.com/aT5wafe")</f>
        <v>https://api.openverse.engineering/v1/images/55756f62-f2b6-4d6f-ade4-a8714f29f73f/thumb/</v>
      </c>
    </row>
    <row r="1961" spans="1:80" ht="13" x14ac:dyDescent="0.15">
      <c r="A1961" s="1" t="s">
        <v>69</v>
      </c>
      <c r="B1961" s="1" t="s">
        <v>13080</v>
      </c>
      <c r="C1961" s="1" t="s">
        <v>13081</v>
      </c>
      <c r="E1961" s="1" t="s">
        <v>73</v>
      </c>
      <c r="F1961" s="1" t="s">
        <v>85</v>
      </c>
      <c r="G1961" s="1" t="s">
        <v>85</v>
      </c>
      <c r="H1961" s="11" t="str">
        <f t="shared" si="884"/>
        <v>Annual</v>
      </c>
      <c r="J1961" s="1">
        <v>0.5</v>
      </c>
      <c r="K1961" s="1">
        <v>0.30000001199999998</v>
      </c>
      <c r="L1961" t="str" cm="1">
        <f t="array" ref="L1961">_xlfn.IFS(J1961+K1961="", "Unknown", J1961+K1961&gt;3, "Large", J1961+K1961&gt;0.5, "Medium", J1961+K1961&gt;0, "Small")</f>
        <v>Medium</v>
      </c>
      <c r="M1961" s="1">
        <v>9</v>
      </c>
      <c r="N1961" cm="1">
        <f t="array" ref="N1961">IF($M1961="",INDEX($M$2:$M$2176,MATCH(1,INDEX(($A$2:$A$2176=$A1961)*($M$2:$M$2176&lt;&gt;""),0),0)),$M1961)</f>
        <v>9</v>
      </c>
      <c r="O1961" s="2" t="str">
        <f t="shared" si="880"/>
        <v>Grown indoors</v>
      </c>
      <c r="P1961" s="1" t="s">
        <v>13082</v>
      </c>
      <c r="R1961" t="str">
        <f t="shared" si="883"/>
        <v>Medium</v>
      </c>
      <c r="T1961" s="1"/>
      <c r="U1961" s="1"/>
      <c r="V1961" s="1" t="s">
        <v>177</v>
      </c>
      <c r="W1961" s="6" t="str">
        <f>IF(ISNUMBER(SEARCH("-",V1961)),TRIM(LEFT(V1961,FIND("-",V1961)-1)),V1961)</f>
        <v>7</v>
      </c>
      <c r="X1961" t="str">
        <f>IF(W1961="1", "January", IF(W1961="2", "February", IF(W1961="3", "March", IF(W1961="4", "April", IF(W1961="5", "May", IF(W1961="6", "June", IF(W1961="7", "July", IF(W1961="8", "August", IF(W1961="9", "September", IF(W1961="10", "October", IF(W1961="11", "November", IF(W1961="12", "December", "Other"))))))))))))</f>
        <v>July</v>
      </c>
      <c r="Y1961" s="2" t="str">
        <f>IF(ISNUMBER(SEARCH("-",V1961)),TRIM(RIGHT(V1961,LEN(V1961)-SEARCH("-",V1961))),V1961)</f>
        <v>10</v>
      </c>
      <c r="Z1961" s="2" t="str">
        <f>IF(Y1961="1", "January", IF(Y1961="2", "February", IF(Y1961="3", "March", IF(Y1961="4", "April", IF(Y1961="5", "May", IF(Y1961="6", "June", IF(Y1961="7", "July", IF(Y1961="8", "August", IF(Y1961="9", "September", IF(Y1961="10", "October", IF(Y1961="11", "November", IF(Y1961="12", "December", "Other"))))))))))))</f>
        <v>October</v>
      </c>
      <c r="AA1961" s="1">
        <v>9</v>
      </c>
      <c r="AB1961" s="1">
        <f>IF(ISNUMBER(SEARCH("-",AA1961)),TRIM(LEFT(AA1961,FIND("-",AA1961)-1)),AA1961)</f>
        <v>9</v>
      </c>
      <c r="AC1961" s="1" t="str">
        <f>IF(AB1961=1, "January", IF(AB1961=2, "February", IF(AB1961=3, "March", IF(AB1961=4, "April", IF(AB1961=5, "May", IF(AB1961=6, "June", IF(AB1961=7, "July", IF(AB1961=8, "August", IF(AB1961=9, "September", IF(AB1961=10, "October", IF(AB1961=11, "November", IF(AB1961=12, "December", "Other"))))))))))))</f>
        <v>September</v>
      </c>
      <c r="AD1961" s="1"/>
      <c r="AE1961" s="1"/>
      <c r="AF1961" s="1" t="s">
        <v>24771</v>
      </c>
      <c r="AG1961" s="1" t="str">
        <f t="shared" si="870"/>
        <v xml:space="preserve">Seed </v>
      </c>
      <c r="AH1961" s="2" t="str">
        <f t="shared" si="871"/>
        <v>Sow March in a greenhouse. Only just cover the seed. Germination usually takes place within 2 weeks. When they are large enough to handle, prick the seedlings out into individual pots and plant them out after the last expected frosts.</v>
      </c>
      <c r="AI1961" s="1" t="s">
        <v>13083</v>
      </c>
      <c r="AJ1961" s="1" t="s">
        <v>53</v>
      </c>
      <c r="AK1961" s="1" t="s">
        <v>17104</v>
      </c>
      <c r="AL1961" s="1" t="str">
        <f t="shared" si="881"/>
        <v>Scented</v>
      </c>
      <c r="AM1961" s="1" t="b">
        <v>1</v>
      </c>
      <c r="AN1961" s="1" t="b">
        <v>0</v>
      </c>
      <c r="AO1961" s="1" t="b">
        <v>0</v>
      </c>
      <c r="AP1961" s="5" t="s">
        <v>28</v>
      </c>
      <c r="AQ1961" s="5" t="str">
        <f t="shared" si="872"/>
        <v>Light, Medium, Heavy</v>
      </c>
      <c r="AR1961" s="1" t="s">
        <v>30</v>
      </c>
      <c r="AS1961" s="1" t="str">
        <f t="shared" si="867"/>
        <v>None</v>
      </c>
      <c r="AT1961" s="1" t="str">
        <f t="shared" si="873"/>
        <v>Full</v>
      </c>
      <c r="AU1961" s="1" t="s">
        <v>11</v>
      </c>
      <c r="AV1961" s="1" t="str">
        <f t="shared" si="874"/>
        <v>Dry, Moist</v>
      </c>
      <c r="AW1961" s="1" t="s">
        <v>12</v>
      </c>
      <c r="AX1961" s="1" t="str">
        <f t="shared" si="875"/>
        <v>Acid, Neutral, Alkaline</v>
      </c>
      <c r="AY1961" s="1" t="b">
        <v>0</v>
      </c>
      <c r="AZ1961" s="1" t="b">
        <v>0</v>
      </c>
      <c r="BA1961" s="1" t="b">
        <v>0</v>
      </c>
      <c r="BC1961" t="str">
        <f t="shared" si="876"/>
        <v>FALSE</v>
      </c>
      <c r="BE1961" t="str">
        <f t="shared" si="877"/>
        <v>FALSE</v>
      </c>
      <c r="BF1961" s="1" t="b">
        <v>0</v>
      </c>
      <c r="BG1961" s="1" t="b">
        <v>1</v>
      </c>
      <c r="BH1961" s="1" t="b">
        <v>0</v>
      </c>
      <c r="BI1961" s="1" t="s">
        <v>77</v>
      </c>
      <c r="BJ1961" s="1" t="str">
        <f t="shared" si="878"/>
        <v>TRUE</v>
      </c>
      <c r="BL1961" t="str">
        <f t="shared" si="879"/>
        <v>FALSE</v>
      </c>
      <c r="BM1961" s="1" t="b">
        <v>0</v>
      </c>
      <c r="BN1961" s="1" t="b">
        <v>1</v>
      </c>
      <c r="BO1961" s="1">
        <f t="shared" si="882"/>
        <v>16</v>
      </c>
      <c r="BP1961" s="1" t="s">
        <v>13084</v>
      </c>
      <c r="BQ1961" s="1" cm="1">
        <f t="array" ref="BQ1961">_xlfn.IFS(BP1961="None Known",0, LEN(BP1961)&gt;500, 5,LEN(BP1961)&gt;400, 4, LEN(BP1961)&gt;300, 3, LEN(BP1961)&gt;200, 2, LEN(BP1961)&gt;1, 1)</f>
        <v>5</v>
      </c>
      <c r="BR1961" s="1" t="s">
        <v>13085</v>
      </c>
      <c r="BS1961" s="1">
        <v>3</v>
      </c>
      <c r="BT1961" s="1" t="s">
        <v>13086</v>
      </c>
      <c r="BU1961" s="1">
        <v>2</v>
      </c>
      <c r="BV1961" s="1" t="s">
        <v>13087</v>
      </c>
      <c r="BW1961" s="1" t="s">
        <v>31</v>
      </c>
      <c r="BX1961" s="1"/>
      <c r="BY1961" t="str">
        <f>_xlfn.XLOOKUP($B1961,Img_lookup!A:A,Img_lookup!B:B, "Not available")</f>
        <v>44347a75-ece2-4341-9bb2-37af40d90a3b</v>
      </c>
      <c r="BZ1961" t="str">
        <f>_xlfn.XLOOKUP($B1961,Img_lookup!A:A,Img_lookup!C:C, "Not available")</f>
        <v>Lilium tigrinum, Erica australis, Epilobium dodnaei, ant Tagetes patula. The botanic garden vol. 1 (1825)</v>
      </c>
      <c r="CA1961" t="str">
        <f>_xlfn.XLOOKUP($B1961,Img_lookup!A:A,Img_lookup!D:D, "Not available")</f>
        <v>Swallowtail Garden Seeds</v>
      </c>
      <c r="CB1961" t="str">
        <f>_xlfn.XLOOKUP($B1961,Img_lookup!A:A,Img_lookup!E:E, "https://imgur.com/aT5wafe")</f>
        <v>https://api.openverse.engineering/v1/images/44347a75-ece2-4341-9bb2-37af40d90a3b/thumb/</v>
      </c>
    </row>
    <row r="1962" spans="1:80" ht="13" x14ac:dyDescent="0.15">
      <c r="A1962" s="1" t="s">
        <v>69</v>
      </c>
      <c r="B1962" s="1" t="s">
        <v>2962</v>
      </c>
      <c r="C1962" s="1" t="s">
        <v>2963</v>
      </c>
      <c r="D1962" s="1" t="s">
        <v>2964</v>
      </c>
      <c r="E1962" s="1" t="s">
        <v>2965</v>
      </c>
      <c r="F1962" s="1" t="s">
        <v>85</v>
      </c>
      <c r="G1962" s="1" t="s">
        <v>85</v>
      </c>
      <c r="H1962" s="11" t="str">
        <f t="shared" si="884"/>
        <v>Annual</v>
      </c>
      <c r="J1962" s="1">
        <v>0.80000001200000004</v>
      </c>
      <c r="L1962" t="str" cm="1">
        <f t="array" ref="L1962">_xlfn.IFS(J1962+K1962="", "Unknown", J1962+K1962&gt;3, "Large", J1962+K1962&gt;0.5, "Medium", J1962+K1962&gt;0, "Small")</f>
        <v>Medium</v>
      </c>
      <c r="M1962" s="1">
        <v>9</v>
      </c>
      <c r="N1962" cm="1">
        <f t="array" ref="N1962">IF($M1962="",INDEX($M$2:$M$2176,MATCH(1,INDEX(($A$2:$A$2176=$A1962)*($M$2:$M$2176&lt;&gt;""),0),0)),$M1962)</f>
        <v>9</v>
      </c>
      <c r="O1962" s="2" t="str">
        <f t="shared" si="880"/>
        <v>Grown indoors</v>
      </c>
      <c r="P1962" s="1" t="s">
        <v>196</v>
      </c>
      <c r="R1962" t="str">
        <f t="shared" si="883"/>
        <v>Medium</v>
      </c>
      <c r="W1962"/>
      <c r="AF1962" s="1" t="s">
        <v>24771</v>
      </c>
      <c r="AG1962" s="1" t="str">
        <f t="shared" si="870"/>
        <v xml:space="preserve">Seed </v>
      </c>
      <c r="AH1962" s="2" t="str">
        <f t="shared" si="871"/>
        <v>Sow March in a greenhouse. Only just cover the seed. Germination usually takes place within 2 weeks. When they are large enough to handle, prick the seedlings out into individual pots and plant them out after the last expected frosts.</v>
      </c>
      <c r="AI1962" s="1" t="s">
        <v>2966</v>
      </c>
      <c r="AJ1962" s="1" t="s">
        <v>53</v>
      </c>
      <c r="AK1962" s="1" t="s">
        <v>17104</v>
      </c>
      <c r="AL1962" s="1" t="str">
        <f t="shared" si="881"/>
        <v>Scented</v>
      </c>
      <c r="AM1962" s="1" t="b">
        <v>1</v>
      </c>
      <c r="AN1962" s="1" t="b">
        <v>0</v>
      </c>
      <c r="AO1962" s="1" t="b">
        <v>0</v>
      </c>
      <c r="AP1962" s="5" t="s">
        <v>28</v>
      </c>
      <c r="AQ1962" s="5" t="str">
        <f t="shared" si="872"/>
        <v>Light, Medium, Heavy</v>
      </c>
      <c r="AR1962" s="1" t="s">
        <v>30</v>
      </c>
      <c r="AS1962" s="1" t="str">
        <f t="shared" si="867"/>
        <v>None</v>
      </c>
      <c r="AT1962" s="1" t="str">
        <f t="shared" si="873"/>
        <v>Full</v>
      </c>
      <c r="AU1962" s="1" t="s">
        <v>11</v>
      </c>
      <c r="AV1962" s="1" t="str">
        <f t="shared" si="874"/>
        <v>Dry, Moist</v>
      </c>
      <c r="AW1962" s="1" t="s">
        <v>12</v>
      </c>
      <c r="AX1962" s="1" t="str">
        <f t="shared" si="875"/>
        <v>Acid, Neutral, Alkaline</v>
      </c>
      <c r="AY1962" s="1" t="b">
        <v>0</v>
      </c>
      <c r="AZ1962" s="1" t="b">
        <v>0</v>
      </c>
      <c r="BA1962" s="1" t="b">
        <v>0</v>
      </c>
      <c r="BC1962" t="str">
        <f t="shared" si="876"/>
        <v>FALSE</v>
      </c>
      <c r="BE1962" t="str">
        <f t="shared" si="877"/>
        <v>FALSE</v>
      </c>
      <c r="BF1962" s="1" t="b">
        <v>0</v>
      </c>
      <c r="BG1962" s="1" t="b">
        <v>1</v>
      </c>
      <c r="BH1962" s="1" t="b">
        <v>0</v>
      </c>
      <c r="BJ1962" s="1" t="str">
        <f t="shared" si="878"/>
        <v>FALSE</v>
      </c>
      <c r="BL1962" t="str">
        <f t="shared" si="879"/>
        <v>FALSE</v>
      </c>
      <c r="BM1962" s="1" t="b">
        <v>0</v>
      </c>
      <c r="BN1962" s="1" t="b">
        <v>0</v>
      </c>
      <c r="BO1962" s="1">
        <f t="shared" si="882"/>
        <v>13</v>
      </c>
      <c r="BP1962" s="1" t="s">
        <v>2967</v>
      </c>
      <c r="BQ1962" s="1" cm="1">
        <f t="array" ref="BQ1962">_xlfn.IFS(BP1962="None Known",0, LEN(BP1962)&gt;500, 5,LEN(BP1962)&gt;400, 4, LEN(BP1962)&gt;300, 3, LEN(BP1962)&gt;200, 2, LEN(BP1962)&gt;1, 1)</f>
        <v>4</v>
      </c>
      <c r="BR1962" s="1" t="s">
        <v>2968</v>
      </c>
      <c r="BS1962" s="1">
        <v>3</v>
      </c>
      <c r="BT1962" s="1" t="s">
        <v>31</v>
      </c>
      <c r="BU1962" s="1">
        <v>0</v>
      </c>
      <c r="BV1962" s="1" t="s">
        <v>2969</v>
      </c>
      <c r="BW1962" s="1" t="s">
        <v>31</v>
      </c>
      <c r="BX1962" s="1"/>
      <c r="BY1962" t="str">
        <f>_xlfn.XLOOKUP($B1962,Img_lookup!A:A,Img_lookup!B:B, "Not available")</f>
        <v>6d4271a4-b93f-4e4d-8b38-7bfe54cdaa67</v>
      </c>
      <c r="BZ1962" t="str">
        <f>_xlfn.XLOOKUP($B1962,Img_lookup!A:A,Img_lookup!C:C, "Not available")</f>
        <v>Beauty blooming orange perennial tagetes - tenuifolia</v>
      </c>
      <c r="CA1962" t="str">
        <f>_xlfn.XLOOKUP($B1962,Img_lookup!A:A,Img_lookup!D:D, "Not available")</f>
        <v>kasuog</v>
      </c>
      <c r="CB1962" t="str">
        <f>_xlfn.XLOOKUP($B1962,Img_lookup!A:A,Img_lookup!E:E, "https://imgur.com/aT5wafe")</f>
        <v>https://api.openverse.engineering/v1/images/6d4271a4-b93f-4e4d-8b38-7bfe54cdaa67/thumb/</v>
      </c>
    </row>
    <row r="1963" spans="1:80" ht="409.6" x14ac:dyDescent="0.15">
      <c r="A1963" s="1" t="s">
        <v>1469</v>
      </c>
      <c r="B1963" s="1" t="s">
        <v>9541</v>
      </c>
      <c r="C1963" s="1" t="s">
        <v>9542</v>
      </c>
      <c r="D1963" s="1" t="s">
        <v>9543</v>
      </c>
      <c r="E1963" s="1" t="s">
        <v>9544</v>
      </c>
      <c r="F1963" s="1" t="s">
        <v>62</v>
      </c>
      <c r="G1963" s="1" t="s">
        <v>62</v>
      </c>
      <c r="H1963" s="11" t="str">
        <f t="shared" si="884"/>
        <v>Perennial</v>
      </c>
      <c r="I1963" s="1" t="s">
        <v>17107</v>
      </c>
      <c r="J1963" s="1">
        <v>10</v>
      </c>
      <c r="L1963" t="str" cm="1">
        <f t="array" ref="L1963">_xlfn.IFS(J1963+K1963="", "Unknown", J1963+K1963&gt;3, "Large", J1963+K1963&gt;0.5, "Medium", J1963+K1963&gt;0, "Small")</f>
        <v>Large</v>
      </c>
      <c r="M1963" s="1">
        <v>8</v>
      </c>
      <c r="N1963" cm="1">
        <f t="array" ref="N1963">IF($M1963="",INDEX($M$2:$M$2176,MATCH(1,INDEX(($A$2:$A$2176=$A1963)*($M$2:$M$2176&lt;&gt;""),0),0)),$M1963)</f>
        <v>8</v>
      </c>
      <c r="O1963" s="2" t="str">
        <f t="shared" si="880"/>
        <v>Grown indoors</v>
      </c>
      <c r="P1963" s="1" t="s">
        <v>196</v>
      </c>
      <c r="Q1963" s="1" t="s">
        <v>17110</v>
      </c>
      <c r="R1963" t="str">
        <f t="shared" si="883"/>
        <v>Medium</v>
      </c>
      <c r="T1963" s="1"/>
      <c r="U1963" s="1"/>
      <c r="V1963" s="1">
        <v>7</v>
      </c>
      <c r="W1963" s="6">
        <f t="shared" ref="W1963:W1972" si="889">IF(ISNUMBER(SEARCH("-",V1963)),TRIM(LEFT(V1963,FIND("-",V1963)-1)),V1963)</f>
        <v>7</v>
      </c>
      <c r="X1963" t="str">
        <f>IF(W1963=1, "January", IF(W1963=2, "February", IF(W1963=3, "March", IF(W1963=4, "April", IF(W1963=5, "May", IF(W1963=6, "June", IF(W1963=7, "July", IF(W1963=8, "August", IF(W1963=9, "September", IF(W1963=10, "October", IF(W1963=11, "November", IF(W1963=12, "December", "Other"))))))))))))</f>
        <v>July</v>
      </c>
      <c r="AF1963" s="16" t="s">
        <v>24773</v>
      </c>
      <c r="AG1963" s="1" t="str">
        <f t="shared" si="870"/>
        <v xml:space="preserve">Seed </v>
      </c>
      <c r="AH1963" s="2" t="str">
        <f t="shared" si="871"/>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I1963" s="1" t="s">
        <v>9545</v>
      </c>
      <c r="AJ1963" s="1" t="s">
        <v>53</v>
      </c>
      <c r="AK1963" s="1" t="s">
        <v>17104</v>
      </c>
      <c r="AL1963" s="1" t="str">
        <f t="shared" si="881"/>
        <v>Unscented</v>
      </c>
      <c r="AM1963" s="1" t="b">
        <v>0</v>
      </c>
      <c r="AN1963" s="1" t="b">
        <v>0</v>
      </c>
      <c r="AO1963" s="1" t="b">
        <v>0</v>
      </c>
      <c r="AP1963" s="5" t="s">
        <v>28</v>
      </c>
      <c r="AQ1963" s="5" t="str">
        <f t="shared" si="872"/>
        <v>Light, Medium, Heavy</v>
      </c>
      <c r="AR1963" s="1" t="s">
        <v>30</v>
      </c>
      <c r="AS1963" s="1" t="str">
        <f t="shared" si="867"/>
        <v>None</v>
      </c>
      <c r="AT1963" s="1" t="str">
        <f t="shared" si="873"/>
        <v>Full</v>
      </c>
      <c r="AU1963" s="1" t="s">
        <v>11</v>
      </c>
      <c r="AV1963" s="1" t="str">
        <f t="shared" si="874"/>
        <v>Dry, Moist</v>
      </c>
      <c r="AW1963" s="1" t="s">
        <v>12</v>
      </c>
      <c r="AX1963" s="1" t="str">
        <f t="shared" si="875"/>
        <v>Acid, Neutral, Alkaline</v>
      </c>
      <c r="AY1963" s="1" t="b">
        <v>0</v>
      </c>
      <c r="AZ1963" s="1" t="b">
        <v>1</v>
      </c>
      <c r="BA1963" s="1" t="b">
        <v>1</v>
      </c>
      <c r="BB1963" s="1" t="s">
        <v>29</v>
      </c>
      <c r="BC1963" t="str">
        <f t="shared" si="876"/>
        <v>TRUE</v>
      </c>
      <c r="BE1963" t="str">
        <f t="shared" si="877"/>
        <v>FALSE</v>
      </c>
      <c r="BF1963" s="1" t="b">
        <v>1</v>
      </c>
      <c r="BG1963" s="1" t="b">
        <v>1</v>
      </c>
      <c r="BH1963" s="1" t="b">
        <v>0</v>
      </c>
      <c r="BJ1963" s="1" t="str">
        <f t="shared" si="878"/>
        <v>FALSE</v>
      </c>
      <c r="BL1963" t="str">
        <f t="shared" si="879"/>
        <v>FALSE</v>
      </c>
      <c r="BM1963" s="1" t="b">
        <v>0</v>
      </c>
      <c r="BN1963" s="1" t="b">
        <v>0</v>
      </c>
      <c r="BO1963" s="1">
        <f t="shared" si="882"/>
        <v>6</v>
      </c>
      <c r="BP1963" s="1" t="s">
        <v>9546</v>
      </c>
      <c r="BQ1963" s="1" cm="1">
        <f t="array" ref="BQ1963">_xlfn.IFS(BP1963="None Known",0, LEN(BP1963)&gt;500, 5,LEN(BP1963)&gt;400, 4, LEN(BP1963)&gt;300, 3, LEN(BP1963)&gt;200, 2, LEN(BP1963)&gt;1, 1)</f>
        <v>2</v>
      </c>
      <c r="BR1963" s="1" t="s">
        <v>9547</v>
      </c>
      <c r="BS1963" s="1">
        <v>1</v>
      </c>
      <c r="BT1963" s="1" t="s">
        <v>9548</v>
      </c>
      <c r="BU1963" s="1">
        <v>1</v>
      </c>
      <c r="BV1963" s="1" t="s">
        <v>9549</v>
      </c>
      <c r="BW1963" s="1" t="s">
        <v>31</v>
      </c>
      <c r="BX1963" s="1"/>
      <c r="BY1963" t="str">
        <f>_xlfn.XLOOKUP($B1963,Img_lookup!A:A,Img_lookup!B:B, "Not available")</f>
        <v>9e5b20ac-a948-4584-9051-81d100372fee</v>
      </c>
      <c r="BZ1963" t="str">
        <f>_xlfn.XLOOKUP($B1963,Img_lookup!A:A,Img_lookup!C:C, "Not available")</f>
        <v>Starr-161213-0424-Tamarix aphylla-looking unhealthy-Uprange-Kahoolawe (32422919586).jpg</v>
      </c>
      <c r="CA1963" t="str">
        <f>_xlfn.XLOOKUP($B1963,Img_lookup!A:A,Img_lookup!D:D, "Not available")</f>
        <v>Forest and Kim Starr</v>
      </c>
      <c r="CB1963" t="str">
        <f>_xlfn.XLOOKUP($B1963,Img_lookup!A:A,Img_lookup!E:E, "https://imgur.com/aT5wafe")</f>
        <v>https://api.openverse.engineering/v1/images/9e5b20ac-a948-4584-9051-81d100372fee/thumb/</v>
      </c>
    </row>
    <row r="1964" spans="1:80" ht="409.6" x14ac:dyDescent="0.15">
      <c r="A1964" s="1" t="s">
        <v>1469</v>
      </c>
      <c r="B1964" s="1" t="s">
        <v>1470</v>
      </c>
      <c r="C1964" s="1" t="s">
        <v>1471</v>
      </c>
      <c r="E1964" s="1" t="s">
        <v>1472</v>
      </c>
      <c r="F1964" s="1" t="s">
        <v>22</v>
      </c>
      <c r="G1964" s="1" t="s">
        <v>22</v>
      </c>
      <c r="H1964" s="11" t="str">
        <f t="shared" si="884"/>
        <v>Perennial</v>
      </c>
      <c r="I1964" s="1" t="s">
        <v>17107</v>
      </c>
      <c r="J1964" s="1">
        <v>4</v>
      </c>
      <c r="K1964" s="1">
        <v>6</v>
      </c>
      <c r="L1964" t="str" cm="1">
        <f t="array" ref="L1964">_xlfn.IFS(J1964+K1964="", "Unknown", J1964+K1964&gt;3, "Large", J1964+K1964&gt;0.5, "Medium", J1964+K1964&gt;0, "Small")</f>
        <v>Large</v>
      </c>
      <c r="M1964" s="1">
        <v>5</v>
      </c>
      <c r="N1964" cm="1">
        <f t="array" ref="N1964">IF($M1964="",INDEX($M$2:$M$2176,MATCH(1,INDEX(($A$2:$A$2176=$A1964)*($M$2:$M$2176&lt;&gt;""),0),0)),$M1964)</f>
        <v>5</v>
      </c>
      <c r="O1964" s="2" t="str">
        <f t="shared" si="880"/>
        <v>Seasonal outdoors</v>
      </c>
      <c r="P1964" s="1" t="s">
        <v>1473</v>
      </c>
      <c r="Q1964" s="1" t="s">
        <v>17110</v>
      </c>
      <c r="R1964" t="str">
        <f t="shared" si="883"/>
        <v>Medium</v>
      </c>
      <c r="T1964" s="1"/>
      <c r="U1964" s="1"/>
      <c r="V1964" s="1" t="s">
        <v>322</v>
      </c>
      <c r="W1964" s="6" t="str">
        <f t="shared" si="889"/>
        <v>6</v>
      </c>
      <c r="X1964" t="str">
        <f t="shared" ref="X1964:X1972" si="890">IF(W1964="1", "January", IF(W1964="2", "February", IF(W1964="3", "March", IF(W1964="4", "April", IF(W1964="5", "May", IF(W1964="6", "June", IF(W1964="7", "July", IF(W1964="8", "August", IF(W1964="9", "September", IF(W1964="10", "October", IF(W1964="11", "November", IF(W1964="12", "December", "Other"))))))))))))</f>
        <v>June</v>
      </c>
      <c r="Y1964" s="2" t="str">
        <f t="shared" ref="Y1964:Y1972" si="891">IF(ISNUMBER(SEARCH("-",V1964)),TRIM(RIGHT(V1964,LEN(V1964)-SEARCH("-",V1964))),V1964)</f>
        <v>8</v>
      </c>
      <c r="Z1964" s="2" t="str">
        <f t="shared" ref="Z1964:Z1972" si="892">IF(Y1964="1", "January", IF(Y1964="2", "February", IF(Y1964="3", "March", IF(Y1964="4", "April", IF(Y1964="5", "May", IF(Y1964="6", "June", IF(Y1964="7", "July", IF(Y1964="8", "August", IF(Y1964="9", "September", IF(Y1964="10", "October", IF(Y1964="11", "November", IF(Y1964="12", "December", "Other"))))))))))))</f>
        <v>August</v>
      </c>
      <c r="AF1964" s="16" t="s">
        <v>24773</v>
      </c>
      <c r="AG1964" s="1" t="str">
        <f t="shared" si="870"/>
        <v xml:space="preserve">Seed </v>
      </c>
      <c r="AH1964" s="2" t="str">
        <f t="shared" si="871"/>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I1964" s="1" t="s">
        <v>1474</v>
      </c>
      <c r="AJ1964" s="1" t="s">
        <v>26</v>
      </c>
      <c r="AK1964" s="1" t="s">
        <v>17104</v>
      </c>
      <c r="AL1964" s="1" t="str">
        <f t="shared" si="881"/>
        <v>Unscented</v>
      </c>
      <c r="AM1964" s="1" t="b">
        <v>0</v>
      </c>
      <c r="AN1964" s="1" t="b">
        <v>0</v>
      </c>
      <c r="AO1964" s="1" t="b">
        <v>0</v>
      </c>
      <c r="AP1964" s="5" t="s">
        <v>28</v>
      </c>
      <c r="AQ1964" s="5" t="str">
        <f t="shared" si="872"/>
        <v>Light, Medium, Heavy</v>
      </c>
      <c r="AR1964" s="1" t="s">
        <v>30</v>
      </c>
      <c r="AS1964" s="1" t="str">
        <f t="shared" si="867"/>
        <v>None</v>
      </c>
      <c r="AT1964" s="1" t="str">
        <f t="shared" si="873"/>
        <v>Full</v>
      </c>
      <c r="AU1964" s="1" t="s">
        <v>11</v>
      </c>
      <c r="AV1964" s="1" t="str">
        <f t="shared" si="874"/>
        <v>Dry, Moist</v>
      </c>
      <c r="AW1964" s="1" t="s">
        <v>12</v>
      </c>
      <c r="AX1964" s="1" t="str">
        <f t="shared" si="875"/>
        <v>Acid, Neutral, Alkaline</v>
      </c>
      <c r="AY1964" s="1" t="b">
        <v>0</v>
      </c>
      <c r="AZ1964" s="1" t="b">
        <v>1</v>
      </c>
      <c r="BA1964" s="1" t="b">
        <v>1</v>
      </c>
      <c r="BB1964" s="1" t="s">
        <v>29</v>
      </c>
      <c r="BC1964" t="str">
        <f t="shared" si="876"/>
        <v>TRUE</v>
      </c>
      <c r="BE1964" t="str">
        <f t="shared" si="877"/>
        <v>FALSE</v>
      </c>
      <c r="BF1964" s="1" t="b">
        <v>0</v>
      </c>
      <c r="BG1964" s="1" t="b">
        <v>1</v>
      </c>
      <c r="BH1964" s="1" t="b">
        <v>0</v>
      </c>
      <c r="BJ1964" s="1" t="str">
        <f t="shared" si="878"/>
        <v>FALSE</v>
      </c>
      <c r="BL1964" t="str">
        <f t="shared" si="879"/>
        <v>FALSE</v>
      </c>
      <c r="BM1964" s="1" t="b">
        <v>0</v>
      </c>
      <c r="BN1964" s="1" t="b">
        <v>1</v>
      </c>
      <c r="BO1964" s="1">
        <f t="shared" si="882"/>
        <v>10</v>
      </c>
      <c r="BP1964" s="1" t="s">
        <v>1475</v>
      </c>
      <c r="BQ1964" s="1" cm="1">
        <f t="array" ref="BQ1964">_xlfn.IFS(BP1964="None Known",0, LEN(BP1964)&gt;500, 5,LEN(BP1964)&gt;400, 4, LEN(BP1964)&gt;300, 3, LEN(BP1964)&gt;200, 2, LEN(BP1964)&gt;1, 1)</f>
        <v>5</v>
      </c>
      <c r="BR1964" s="1" t="s">
        <v>1476</v>
      </c>
      <c r="BS1964" s="1">
        <v>1</v>
      </c>
      <c r="BT1964" s="1" t="s">
        <v>1477</v>
      </c>
      <c r="BU1964" s="1">
        <v>2</v>
      </c>
      <c r="BV1964" s="1" t="s">
        <v>1478</v>
      </c>
      <c r="BW1964" s="1" t="s">
        <v>31</v>
      </c>
      <c r="BX1964" s="1"/>
      <c r="BY1964" t="str">
        <f>_xlfn.XLOOKUP($B1964,Img_lookup!A:A,Img_lookup!B:B, "Not available")</f>
        <v>b49cf58d-6a17-429c-afff-8374347741ab</v>
      </c>
      <c r="BZ1964" t="str">
        <f>_xlfn.XLOOKUP($B1964,Img_lookup!A:A,Img_lookup!C:C, "Not available")</f>
        <v>French tamarisk (Tamarix gallica) illustration from Trait√© des</v>
      </c>
      <c r="CA1964" t="str">
        <f>_xlfn.XLOOKUP($B1964,Img_lookup!A:A,Img_lookup!D:D, "Not available")</f>
        <v>Free Public Domain Illustrations by rawpixel</v>
      </c>
      <c r="CB1964" t="str">
        <f>_xlfn.XLOOKUP($B1964,Img_lookup!A:A,Img_lookup!E:E, "https://imgur.com/aT5wafe")</f>
        <v>https://api.openverse.engineering/v1/images/b49cf58d-6a17-429c-afff-8374347741ab/thumb/</v>
      </c>
    </row>
    <row r="1965" spans="1:80" ht="409.6" x14ac:dyDescent="0.15">
      <c r="A1965" s="1" t="s">
        <v>1469</v>
      </c>
      <c r="B1965" s="1" t="s">
        <v>2400</v>
      </c>
      <c r="C1965" s="1" t="s">
        <v>2401</v>
      </c>
      <c r="D1965" s="1" t="s">
        <v>2402</v>
      </c>
      <c r="E1965" s="1" t="s">
        <v>2403</v>
      </c>
      <c r="F1965" s="1" t="s">
        <v>22</v>
      </c>
      <c r="G1965" s="1" t="s">
        <v>22</v>
      </c>
      <c r="H1965" s="11" t="str">
        <f t="shared" si="884"/>
        <v>Perennial</v>
      </c>
      <c r="I1965" s="1" t="s">
        <v>17107</v>
      </c>
      <c r="J1965" s="1">
        <v>4.5</v>
      </c>
      <c r="K1965" s="1">
        <v>3</v>
      </c>
      <c r="L1965" t="str" cm="1">
        <f t="array" ref="L1965">_xlfn.IFS(J1965+K1965="", "Unknown", J1965+K1965&gt;3, "Large", J1965+K1965&gt;0.5, "Medium", J1965+K1965&gt;0, "Small")</f>
        <v>Large</v>
      </c>
      <c r="M1965" s="1">
        <v>2</v>
      </c>
      <c r="N1965" cm="1">
        <f t="array" ref="N1965">IF($M1965="",INDEX($M$2:$M$2176,MATCH(1,INDEX(($A$2:$A$2176=$A1965)*($M$2:$M$2176&lt;&gt;""),0),0)),$M1965)</f>
        <v>2</v>
      </c>
      <c r="O1965" s="2" t="str">
        <f t="shared" si="880"/>
        <v>Hardy to cold</v>
      </c>
      <c r="P1965" s="1" t="s">
        <v>2404</v>
      </c>
      <c r="Q1965" s="1" t="s">
        <v>17110</v>
      </c>
      <c r="R1965" t="str">
        <f t="shared" si="883"/>
        <v>Medium</v>
      </c>
      <c r="T1965" s="1"/>
      <c r="U1965" s="1"/>
      <c r="V1965" s="1" t="s">
        <v>427</v>
      </c>
      <c r="W1965" s="6" t="str">
        <f t="shared" si="889"/>
        <v>8</v>
      </c>
      <c r="X1965" t="str">
        <f t="shared" si="890"/>
        <v>August</v>
      </c>
      <c r="Y1965" s="2" t="str">
        <f t="shared" si="891"/>
        <v>9</v>
      </c>
      <c r="Z1965" s="2" t="str">
        <f t="shared" si="892"/>
        <v>September</v>
      </c>
      <c r="AF1965" s="16" t="s">
        <v>24773</v>
      </c>
      <c r="AG1965" s="1" t="str">
        <f t="shared" si="870"/>
        <v xml:space="preserve">Seed </v>
      </c>
      <c r="AH1965" s="2" t="str">
        <f t="shared" si="871"/>
        <v>Sow spring in a cold frame and only just cover the seed. When they are large enough to handle, prick the seedlings out into individual pots and grow them on in the greenhouse for their first winter. Plant them out into their permanent positions in late spring or early summer, after the last expected frosts.
Cuttings of half-ripe wood, July/August in a frame. Very easy[200].
Cuttings of mature wood of the current seasons growth, 15 - 25cm long, planted outdoors in late autumn in a nursery bed or straight into their permanent position. High percentage[11, 200].</v>
      </c>
      <c r="AI1965" s="1" t="s">
        <v>2405</v>
      </c>
      <c r="AJ1965" s="1" t="s">
        <v>53</v>
      </c>
      <c r="AK1965" s="1" t="s">
        <v>17104</v>
      </c>
      <c r="AL1965" s="1" t="str">
        <f t="shared" si="881"/>
        <v>Unscented</v>
      </c>
      <c r="AM1965" s="1" t="b">
        <v>0</v>
      </c>
      <c r="AN1965" s="1" t="b">
        <v>0</v>
      </c>
      <c r="AO1965" s="1" t="b">
        <v>0</v>
      </c>
      <c r="AP1965" s="5" t="s">
        <v>28</v>
      </c>
      <c r="AQ1965" s="5" t="str">
        <f t="shared" si="872"/>
        <v>Light, Medium, Heavy</v>
      </c>
      <c r="AR1965" s="1" t="s">
        <v>30</v>
      </c>
      <c r="AS1965" s="1" t="str">
        <f t="shared" si="867"/>
        <v>None</v>
      </c>
      <c r="AT1965" s="1" t="str">
        <f t="shared" si="873"/>
        <v>Full</v>
      </c>
      <c r="AU1965" s="1" t="s">
        <v>11</v>
      </c>
      <c r="AV1965" s="1" t="str">
        <f t="shared" si="874"/>
        <v>Dry, Moist</v>
      </c>
      <c r="AW1965" s="1" t="s">
        <v>12</v>
      </c>
      <c r="AX1965" s="1" t="str">
        <f t="shared" si="875"/>
        <v>Acid, Neutral, Alkaline</v>
      </c>
      <c r="AY1965" s="1" t="b">
        <v>0</v>
      </c>
      <c r="AZ1965" s="1" t="b">
        <v>1</v>
      </c>
      <c r="BA1965" s="1" t="b">
        <v>1</v>
      </c>
      <c r="BB1965" s="1" t="s">
        <v>29</v>
      </c>
      <c r="BC1965" t="str">
        <f t="shared" si="876"/>
        <v>TRUE</v>
      </c>
      <c r="BE1965" t="str">
        <f t="shared" si="877"/>
        <v>FALSE</v>
      </c>
      <c r="BF1965" s="1" t="b">
        <v>0</v>
      </c>
      <c r="BG1965" s="1" t="b">
        <v>1</v>
      </c>
      <c r="BH1965" s="1" t="b">
        <v>0</v>
      </c>
      <c r="BJ1965" s="1" t="str">
        <f t="shared" si="878"/>
        <v>FALSE</v>
      </c>
      <c r="BL1965" t="str">
        <f t="shared" si="879"/>
        <v>FALSE</v>
      </c>
      <c r="BM1965" s="1" t="b">
        <v>0</v>
      </c>
      <c r="BN1965" s="1" t="b">
        <v>0</v>
      </c>
      <c r="BO1965" s="1">
        <f t="shared" si="882"/>
        <v>5</v>
      </c>
      <c r="BP1965" s="1" t="s">
        <v>2406</v>
      </c>
      <c r="BQ1965" s="1" cm="1">
        <f t="array" ref="BQ1965">_xlfn.IFS(BP1965="None Known",0, LEN(BP1965)&gt;500, 5,LEN(BP1965)&gt;400, 4, LEN(BP1965)&gt;300, 3, LEN(BP1965)&gt;200, 2, LEN(BP1965)&gt;1, 1)</f>
        <v>2</v>
      </c>
      <c r="BR1965" s="1" t="s">
        <v>2407</v>
      </c>
      <c r="BS1965" s="1">
        <v>1</v>
      </c>
      <c r="BT1965" s="1" t="s">
        <v>31</v>
      </c>
      <c r="BU1965" s="1">
        <v>0</v>
      </c>
      <c r="BV1965" s="1" t="s">
        <v>169</v>
      </c>
      <c r="BW1965" s="1" t="s">
        <v>31</v>
      </c>
      <c r="BX1965" s="1"/>
      <c r="BY1965" t="str">
        <f>_xlfn.XLOOKUP($B1965,Img_lookup!A:A,Img_lookup!B:B, "Not available")</f>
        <v>3e733015-955c-474b-82d5-6cd1c77e960e</v>
      </c>
      <c r="BZ1965" t="str">
        <f>_xlfn.XLOOKUP($B1965,Img_lookup!A:A,Img_lookup!C:C, "Not available")</f>
        <v>Tamarix ramosissima (AP4H1382 1PS)</v>
      </c>
      <c r="CA1965" t="str">
        <f>_xlfn.XLOOKUP($B1965,Img_lookup!A:A,Img_lookup!D:D, "Not available")</f>
        <v>Alex Panoiu</v>
      </c>
      <c r="CB1965" t="str">
        <f>_xlfn.XLOOKUP($B1965,Img_lookup!A:A,Img_lookup!E:E, "https://imgur.com/aT5wafe")</f>
        <v>https://api.openverse.engineering/v1/images/3e733015-955c-474b-82d5-6cd1c77e960e/thumb/</v>
      </c>
    </row>
    <row r="1966" spans="1:80" ht="13" x14ac:dyDescent="0.15">
      <c r="A1966" s="1" t="s">
        <v>220</v>
      </c>
      <c r="B1966" s="1" t="s">
        <v>3583</v>
      </c>
      <c r="C1966" s="1" t="s">
        <v>3584</v>
      </c>
      <c r="E1966" s="1" t="s">
        <v>3585</v>
      </c>
      <c r="F1966" s="1" t="s">
        <v>156</v>
      </c>
      <c r="G1966" s="1" t="s">
        <v>156</v>
      </c>
      <c r="H1966" s="11" t="str">
        <f t="shared" si="884"/>
        <v>Perennial</v>
      </c>
      <c r="J1966" s="1">
        <v>3.5</v>
      </c>
      <c r="L1966" t="str" cm="1">
        <f t="array" ref="L1966">_xlfn.IFS(J1966+K1966="", "Unknown", J1966+K1966&gt;3, "Large", J1966+K1966&gt;0.5, "Medium", J1966+K1966&gt;0, "Small")</f>
        <v>Large</v>
      </c>
      <c r="M1966" s="1">
        <v>5</v>
      </c>
      <c r="N1966" cm="1">
        <f t="array" ref="N1966">IF($M1966="",INDEX($M$2:$M$2176,MATCH(1,INDEX(($A$2:$A$2176=$A1966)*($M$2:$M$2176&lt;&gt;""),0),0)),$M1966)</f>
        <v>5</v>
      </c>
      <c r="O1966" s="2" t="str">
        <f t="shared" si="880"/>
        <v>Seasonal outdoors</v>
      </c>
      <c r="P1966" s="1" t="s">
        <v>3586</v>
      </c>
      <c r="Q1966" s="1" t="s">
        <v>17110</v>
      </c>
      <c r="R1966" t="str">
        <f t="shared" si="883"/>
        <v>Medium</v>
      </c>
      <c r="T1966" s="1"/>
      <c r="U1966" s="1"/>
      <c r="V1966" s="1" t="s">
        <v>1006</v>
      </c>
      <c r="W1966" s="6" t="str">
        <f t="shared" si="889"/>
        <v>5</v>
      </c>
      <c r="X1966" t="str">
        <f t="shared" si="890"/>
        <v>May</v>
      </c>
      <c r="Y1966" s="2" t="str">
        <f t="shared" si="891"/>
        <v>7</v>
      </c>
      <c r="Z1966" s="2" t="str">
        <f t="shared" si="892"/>
        <v>July</v>
      </c>
      <c r="AA1966" s="1" t="s">
        <v>166</v>
      </c>
      <c r="AB1966" s="1" t="str">
        <f>IF(ISNUMBER(SEARCH("-",AA1966)),TRIM(LEFT(AA1966,FIND("-",AA1966)-1)),AA1966)</f>
        <v>9</v>
      </c>
      <c r="AC1966" s="1" t="str">
        <f>IF(AB1966="1", "January", IF(AB1966="2", "February", IF(AB1966="3", "March", IF(AB1966="4", "April", IF(AB1966="5", "May", IF(AB1966="6", "June", IF(AB1966="7", "July", IF(AB1966="8", "August", IF(AB1966="9", "September", IF(AB1966="10", "October", IF(AB1966="11", "November", IF(AB1966="12", "December", "Other"))))))))))))</f>
        <v>September</v>
      </c>
      <c r="AD1966" s="1" t="str">
        <f>IF(ISNUMBER(SEARCH("-",AA1966)),TRIM(RIGHT(AA1966,LEN(AA1966)-SEARCH("-",AA1966))),AA1966)</f>
        <v>11</v>
      </c>
      <c r="AE1966" s="1" t="str">
        <f>IF(AD1966="1", "January", IF(AD1966="2", "February", IF(AD1966="3", "March", IF(AD1966="4", "April", IF(AD1966="5", "May", IF(AD1966="6", "June", IF(AD1966="7", "July", IF(AD1966="8", "August", IF(AD1966="9", "September", IF(AD1966="10", "October", IF(AD1966="11", "November", IF(AD1966="12", "December", "Other"))))))))))))</f>
        <v>November</v>
      </c>
      <c r="AF1966" s="1" t="s">
        <v>24774</v>
      </c>
      <c r="AG1966" s="1" t="str">
        <f t="shared" si="870"/>
        <v xml:space="preserve">Seed </v>
      </c>
      <c r="AH1966" s="2" t="str">
        <f t="shared" si="871"/>
        <v>Sow in a cold frame in early spring or as soon as the seed is ripe in the autumn. Prick out the seedlings into individual pots once they are large enough to handle, and plant out in the summer or in late spring of the following year.</v>
      </c>
      <c r="AI1966" s="1" t="s">
        <v>3587</v>
      </c>
      <c r="AJ1966" s="1" t="s">
        <v>23802</v>
      </c>
      <c r="AK1966" s="1" t="s">
        <v>17105</v>
      </c>
      <c r="AL1966" s="1" t="str">
        <f t="shared" si="881"/>
        <v>Unscented</v>
      </c>
      <c r="AM1966" s="1" t="b">
        <v>0</v>
      </c>
      <c r="AN1966" s="1" t="b">
        <v>1</v>
      </c>
      <c r="AO1966" s="1" t="b">
        <v>0</v>
      </c>
      <c r="AP1966" s="5" t="s">
        <v>28</v>
      </c>
      <c r="AQ1966" s="5" t="str">
        <f t="shared" si="872"/>
        <v>Light, Medium, Heavy</v>
      </c>
      <c r="AR1966" s="1" t="s">
        <v>10</v>
      </c>
      <c r="AS1966" s="1" t="str">
        <f t="shared" si="867"/>
        <v>None, Partial</v>
      </c>
      <c r="AT1966" s="1" t="str">
        <f t="shared" si="873"/>
        <v>Partial, Full</v>
      </c>
      <c r="AU1966" s="1" t="s">
        <v>29</v>
      </c>
      <c r="AV1966" s="1" t="str">
        <f t="shared" si="874"/>
        <v>Moist</v>
      </c>
      <c r="AW1966" s="1" t="s">
        <v>12</v>
      </c>
      <c r="AX1966" s="1" t="str">
        <f t="shared" si="875"/>
        <v>Acid, Neutral, Alkaline</v>
      </c>
      <c r="AY1966" s="1" t="b">
        <v>0</v>
      </c>
      <c r="AZ1966" s="1" t="b">
        <v>0</v>
      </c>
      <c r="BA1966" s="1" t="b">
        <v>0</v>
      </c>
      <c r="BB1966" s="1" t="s">
        <v>275</v>
      </c>
      <c r="BC1966" t="str">
        <f t="shared" si="876"/>
        <v>TRUE</v>
      </c>
      <c r="BE1966" t="str">
        <f t="shared" si="877"/>
        <v>FALSE</v>
      </c>
      <c r="BF1966" s="1" t="b">
        <v>0</v>
      </c>
      <c r="BG1966" s="1" t="b">
        <v>1</v>
      </c>
      <c r="BH1966" s="1" t="b">
        <v>0</v>
      </c>
      <c r="BJ1966" s="1" t="str">
        <f t="shared" si="878"/>
        <v>FALSE</v>
      </c>
      <c r="BK1966" s="1" t="s">
        <v>30</v>
      </c>
      <c r="BL1966" t="str">
        <f t="shared" si="879"/>
        <v>FALSE</v>
      </c>
      <c r="BM1966" s="1" t="b">
        <v>0</v>
      </c>
      <c r="BN1966" s="1" t="b">
        <v>0</v>
      </c>
      <c r="BO1966" s="1">
        <f t="shared" si="882"/>
        <v>5</v>
      </c>
      <c r="BP1966" s="1" t="s">
        <v>31</v>
      </c>
      <c r="BQ1966" s="1" cm="1">
        <f t="array" ref="BQ1966">_xlfn.IFS(BP1966="None Known",0, LEN(BP1966)&gt;500, 5,LEN(BP1966)&gt;400, 4, LEN(BP1966)&gt;300, 3, LEN(BP1966)&gt;200, 2, LEN(BP1966)&gt;1, 1)</f>
        <v>0</v>
      </c>
      <c r="BR1966" s="1" t="s">
        <v>3588</v>
      </c>
      <c r="BS1966" s="1">
        <v>1</v>
      </c>
      <c r="BT1966" s="1" t="s">
        <v>3589</v>
      </c>
      <c r="BU1966" s="1">
        <v>2</v>
      </c>
      <c r="BV1966" s="1" t="s">
        <v>3590</v>
      </c>
      <c r="BW1966" s="1" t="s">
        <v>3591</v>
      </c>
      <c r="BX1966" s="1"/>
      <c r="BY1966" t="str">
        <f>_xlfn.XLOOKUP($B1966,Img_lookup!A:A,Img_lookup!B:B, "Not available")</f>
        <v>2db5c28c-b3da-4ee8-8e30-ac44e65ac704</v>
      </c>
      <c r="BZ1966" t="str">
        <f>_xlfn.XLOOKUP($B1966,Img_lookup!A:A,Img_lookup!C:C, "Not available")</f>
        <v>Dioscoreaceae - Tamus communis - Tamaro-3</v>
      </c>
      <c r="CA1966" t="str">
        <f>_xlfn.XLOOKUP($B1966,Img_lookup!A:A,Img_lookup!D:D, "Not available")</f>
        <v>Ettore Balocchi</v>
      </c>
      <c r="CB1966" t="str">
        <f>_xlfn.XLOOKUP($B1966,Img_lookup!A:A,Img_lookup!E:E, "https://imgur.com/aT5wafe")</f>
        <v>https://api.openverse.engineering/v1/images/2db5c28c-b3da-4ee8-8e30-ac44e65ac704/thumb/</v>
      </c>
    </row>
    <row r="1967" spans="1:80" ht="409.6" x14ac:dyDescent="0.2">
      <c r="A1967" s="1" t="s">
        <v>69</v>
      </c>
      <c r="B1967" s="1" t="s">
        <v>16675</v>
      </c>
      <c r="C1967" s="1" t="s">
        <v>16676</v>
      </c>
      <c r="D1967" s="1" t="s">
        <v>16677</v>
      </c>
      <c r="E1967" s="1" t="s">
        <v>6029</v>
      </c>
      <c r="F1967" s="1" t="s">
        <v>6</v>
      </c>
      <c r="G1967" s="1" t="s">
        <v>6</v>
      </c>
      <c r="H1967" s="11" t="str">
        <f t="shared" si="884"/>
        <v>Perennial</v>
      </c>
      <c r="J1967" s="1">
        <v>0.89999997600000003</v>
      </c>
      <c r="K1967" s="1">
        <v>1</v>
      </c>
      <c r="L1967" t="str" cm="1">
        <f t="array" ref="L1967">_xlfn.IFS(J1967+K1967="", "Unknown", J1967+K1967&gt;3, "Large", J1967+K1967&gt;0.5, "Medium", J1967+K1967&gt;0, "Small")</f>
        <v>Medium</v>
      </c>
      <c r="M1967" s="1">
        <v>6</v>
      </c>
      <c r="N1967" cm="1">
        <f t="array" ref="N1967">IF($M1967="",INDEX($M$2:$M$2176,MATCH(1,INDEX(($A$2:$A$2176=$A1967)*($M$2:$M$2176&lt;&gt;""),0),0)),$M1967)</f>
        <v>6</v>
      </c>
      <c r="O1967" s="2" t="str">
        <f t="shared" si="880"/>
        <v>Seasonal outdoors</v>
      </c>
      <c r="P1967" s="1" t="s">
        <v>16678</v>
      </c>
      <c r="R1967" t="str">
        <f t="shared" si="883"/>
        <v>Medium</v>
      </c>
      <c r="T1967" s="1"/>
      <c r="U1967" s="1"/>
      <c r="V1967" s="1" t="s">
        <v>109</v>
      </c>
      <c r="W1967" s="6" t="str">
        <f t="shared" si="889"/>
        <v>9</v>
      </c>
      <c r="X1967" t="str">
        <f t="shared" si="890"/>
        <v>September</v>
      </c>
      <c r="Y1967" s="2" t="str">
        <f t="shared" si="891"/>
        <v>10</v>
      </c>
      <c r="Z1967" s="2" t="str">
        <f t="shared" si="892"/>
        <v>October</v>
      </c>
      <c r="AF1967" s="17" t="s">
        <v>16679</v>
      </c>
      <c r="AG1967" s="1" t="str">
        <f t="shared" si="870"/>
        <v xml:space="preserve">Seed </v>
      </c>
      <c r="AH1967" s="2" t="str">
        <f t="shared" si="871"/>
        <v>The seed is seldom produced in Britain[4]. If seed is obtained it would probably be best sown in a cold frame in early spring. When they are large enough to handle, prick the seedlings out into individual pots and grow them on in the greenhouse for their first winter. Plant them out into their permanent positions in late spring or early summer, after the last expected frosts.
 Division in spring or autumn[4]. Very easy, it can be done successfully at almost any time of the year.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spring[K]. Harvest the shoots with plenty of underground stem when they are about 8 - 10cm above the ground. Pot them up into individual pots and keep them in light shade in a cold frame or greenhouse until they are rooting well. Plant them out in the summer.</v>
      </c>
      <c r="AI1967" s="1" t="s">
        <v>16680</v>
      </c>
      <c r="AJ1967" s="1" t="s">
        <v>53</v>
      </c>
      <c r="AK1967" s="1" t="s">
        <v>17104</v>
      </c>
      <c r="AL1967" s="1" t="str">
        <f t="shared" si="881"/>
        <v>Scented</v>
      </c>
      <c r="AM1967" s="1" t="b">
        <v>1</v>
      </c>
      <c r="AN1967" s="1" t="b">
        <v>0</v>
      </c>
      <c r="AO1967" s="1" t="b">
        <v>0</v>
      </c>
      <c r="AP1967" s="5" t="s">
        <v>28</v>
      </c>
      <c r="AQ1967" s="5" t="str">
        <f t="shared" si="872"/>
        <v>Light, Medium, Heavy</v>
      </c>
      <c r="AR1967" s="1" t="s">
        <v>10</v>
      </c>
      <c r="AS1967" s="1" t="str">
        <f t="shared" si="867"/>
        <v>None, Partial</v>
      </c>
      <c r="AT1967" s="1" t="str">
        <f t="shared" si="873"/>
        <v>Partial, Full</v>
      </c>
      <c r="AU1967" s="1" t="s">
        <v>11</v>
      </c>
      <c r="AV1967" s="1" t="str">
        <f t="shared" si="874"/>
        <v>Dry, Moist</v>
      </c>
      <c r="AW1967" s="1" t="s">
        <v>12</v>
      </c>
      <c r="AX1967" s="1" t="str">
        <f t="shared" si="875"/>
        <v>Acid, Neutral, Alkaline</v>
      </c>
      <c r="AY1967" s="1" t="b">
        <v>0</v>
      </c>
      <c r="AZ1967" s="1" t="b">
        <v>0</v>
      </c>
      <c r="BA1967" s="1" t="b">
        <v>0</v>
      </c>
      <c r="BC1967" t="str">
        <f t="shared" si="876"/>
        <v>FALSE</v>
      </c>
      <c r="BE1967" t="str">
        <f t="shared" si="877"/>
        <v>FALSE</v>
      </c>
      <c r="BF1967" s="1" t="b">
        <v>0</v>
      </c>
      <c r="BG1967" s="1" t="b">
        <v>0</v>
      </c>
      <c r="BH1967" s="1" t="b">
        <v>0</v>
      </c>
      <c r="BJ1967" s="1" t="str">
        <f t="shared" si="878"/>
        <v>FALSE</v>
      </c>
      <c r="BL1967" t="str">
        <f t="shared" si="879"/>
        <v>FALSE</v>
      </c>
      <c r="BM1967" s="1" t="b">
        <v>0</v>
      </c>
      <c r="BN1967" s="1" t="b">
        <v>0</v>
      </c>
      <c r="BO1967" s="1">
        <f t="shared" si="882"/>
        <v>12</v>
      </c>
      <c r="BP1967" s="1" t="s">
        <v>16681</v>
      </c>
      <c r="BQ1967" s="1" cm="1">
        <f t="array" ref="BQ1967">_xlfn.IFS(BP1967="None Known",0, LEN(BP1967)&gt;500, 5,LEN(BP1967)&gt;400, 4, LEN(BP1967)&gt;300, 3, LEN(BP1967)&gt;200, 2, LEN(BP1967)&gt;1, 1)</f>
        <v>1</v>
      </c>
      <c r="BR1967" s="1" t="s">
        <v>16682</v>
      </c>
      <c r="BS1967" s="1">
        <v>3</v>
      </c>
      <c r="BT1967" s="1" t="s">
        <v>16683</v>
      </c>
      <c r="BU1967" s="1">
        <v>2</v>
      </c>
      <c r="BV1967" s="1" t="s">
        <v>16684</v>
      </c>
      <c r="BW1967" s="1" t="s">
        <v>31</v>
      </c>
      <c r="BX1967" s="1"/>
      <c r="BY1967" t="str">
        <f>_xlfn.XLOOKUP($B1967,Img_lookup!A:A,Img_lookup!B:B, "Not available")</f>
        <v>47d50883-69cd-4d4f-8729-db0eed2dbc99</v>
      </c>
      <c r="BZ1967" t="str">
        <f>_xlfn.XLOOKUP($B1967,Img_lookup!A:A,Img_lookup!C:C, "Not available")</f>
        <v>Tanacetum balsamita ssp. balsamitoides, Tsaghkadzor, in culture, 2012.09.14</v>
      </c>
      <c r="CA1967" t="str">
        <f>_xlfn.XLOOKUP($B1967,Img_lookup!A:A,Img_lookup!D:D, "Not available")</f>
        <v>Vahe Martirosyan</v>
      </c>
      <c r="CB1967" t="str">
        <f>_xlfn.XLOOKUP($B1967,Img_lookup!A:A,Img_lookup!E:E, "https://imgur.com/aT5wafe")</f>
        <v>https://api.openverse.engineering/v1/images/47d50883-69cd-4d4f-8729-db0eed2dbc99/thumb/</v>
      </c>
    </row>
    <row r="1968" spans="1:80" ht="409.6" x14ac:dyDescent="0.15">
      <c r="A1968" s="1" t="s">
        <v>69</v>
      </c>
      <c r="B1968" s="1" t="s">
        <v>6118</v>
      </c>
      <c r="C1968" s="1" t="s">
        <v>6119</v>
      </c>
      <c r="D1968" s="1" t="s">
        <v>6120</v>
      </c>
      <c r="E1968" s="1" t="s">
        <v>6121</v>
      </c>
      <c r="F1968" s="1" t="s">
        <v>6</v>
      </c>
      <c r="G1968" s="1" t="s">
        <v>6</v>
      </c>
      <c r="H1968" s="11" t="str">
        <f t="shared" si="884"/>
        <v>Perennial</v>
      </c>
      <c r="J1968" s="1">
        <v>0.60000002399999997</v>
      </c>
      <c r="K1968" s="1">
        <v>0.30000001199999998</v>
      </c>
      <c r="L1968" t="str" cm="1">
        <f t="array" ref="L1968">_xlfn.IFS(J1968+K1968="", "Unknown", J1968+K1968&gt;3, "Large", J1968+K1968&gt;0.5, "Medium", J1968+K1968&gt;0, "Small")</f>
        <v>Medium</v>
      </c>
      <c r="M1968" s="1">
        <v>6</v>
      </c>
      <c r="N1968" cm="1">
        <f t="array" ref="N1968">IF($M1968="",INDEX($M$2:$M$2176,MATCH(1,INDEX(($A$2:$A$2176=$A1968)*($M$2:$M$2176&lt;&gt;""),0),0)),$M1968)</f>
        <v>6</v>
      </c>
      <c r="O1968" s="2" t="str">
        <f t="shared" si="880"/>
        <v>Seasonal outdoors</v>
      </c>
      <c r="P1968" s="1" t="s">
        <v>6122</v>
      </c>
      <c r="R1968" t="str">
        <f t="shared" si="883"/>
        <v>Medium</v>
      </c>
      <c r="T1968" s="1"/>
      <c r="U1968" s="1"/>
      <c r="V1968" s="1" t="s">
        <v>51</v>
      </c>
      <c r="W1968" s="6" t="str">
        <f t="shared" si="889"/>
        <v>7</v>
      </c>
      <c r="X1968" t="str">
        <f t="shared" si="890"/>
        <v>July</v>
      </c>
      <c r="Y1968" s="2" t="str">
        <f t="shared" si="891"/>
        <v>8</v>
      </c>
      <c r="Z1968" s="2" t="str">
        <f t="shared" si="892"/>
        <v>August</v>
      </c>
      <c r="AA1968" s="1" t="s">
        <v>427</v>
      </c>
      <c r="AB1968" s="1" t="str">
        <f>IF(ISNUMBER(SEARCH("-",AA1968)),TRIM(LEFT(AA1968,FIND("-",AA1968)-1)),AA1968)</f>
        <v>8</v>
      </c>
      <c r="AC1968" s="1" t="str">
        <f>IF(AB1968="1", "January", IF(AB1968="2", "February", IF(AB1968="3", "March", IF(AB1968="4", "April", IF(AB1968="5", "May", IF(AB1968="6", "June", IF(AB1968="7", "July", IF(AB1968="8", "August", IF(AB1968="9", "September", IF(AB1968="10", "October", IF(AB1968="11", "November", IF(AB1968="12", "December", "Other"))))))))))))</f>
        <v>August</v>
      </c>
      <c r="AD1968" s="1" t="str">
        <f>IF(ISNUMBER(SEARCH("-",AA1968)),TRIM(RIGHT(AA1968,LEN(AA1968)-SEARCH("-",AA1968))),AA1968)</f>
        <v>9</v>
      </c>
      <c r="AE1968" s="1" t="str">
        <f>IF(AD1968="1", "January", IF(AD1968="2", "February", IF(AD1968="3", "March", IF(AD1968="4", "April", IF(AD1968="5", "May", IF(AD1968="6", "June", IF(AD1968="7", "July", IF(AD1968="8", "August", IF(AD1968="9", "September", IF(AD1968="10", "October", IF(AD1968="11", "November", IF(AD1968="12", "December", "Other"))))))))))))</f>
        <v>September</v>
      </c>
      <c r="AF1968" s="16" t="s">
        <v>24775</v>
      </c>
      <c r="AG1968" s="1" t="str">
        <f t="shared" si="870"/>
        <v xml:space="preserve">Seed </v>
      </c>
      <c r="AH1968" s="2" t="str">
        <f t="shared" si="871"/>
        <v>Sow spring in a greenhouse. Only just cover the seed and do not allow the pot to dry out. When they are large enough to handle, prick the seedlings out into individual pots and plant them out in early summer, after the last expected frosts.
If you have sufficient seed it can be sown outdoors in situ during the spring.
Plants usually self-sow freely and so, once you have the plant, further sowing is usually unnecessary[K].
Division in spring. Since the plants are quite short-lived, this method is not really very serviceable[K].</v>
      </c>
      <c r="AI1968" s="1" t="s">
        <v>6123</v>
      </c>
      <c r="AJ1968" s="1" t="s">
        <v>23801</v>
      </c>
      <c r="AK1968" s="1" t="s">
        <v>17104</v>
      </c>
      <c r="AL1968" s="1" t="str">
        <f t="shared" si="881"/>
        <v>Scented</v>
      </c>
      <c r="AM1968" s="1" t="b">
        <v>1</v>
      </c>
      <c r="AN1968" s="1" t="b">
        <v>0</v>
      </c>
      <c r="AO1968" s="1" t="b">
        <v>0</v>
      </c>
      <c r="AP1968" s="5" t="s">
        <v>28</v>
      </c>
      <c r="AQ1968" s="5" t="str">
        <f t="shared" si="872"/>
        <v>Light, Medium, Heavy</v>
      </c>
      <c r="AR1968" s="1" t="s">
        <v>30</v>
      </c>
      <c r="AS1968" s="1" t="str">
        <f t="shared" si="867"/>
        <v>None</v>
      </c>
      <c r="AT1968" s="1" t="str">
        <f t="shared" si="873"/>
        <v>Full</v>
      </c>
      <c r="AU1968" s="1" t="s">
        <v>11</v>
      </c>
      <c r="AV1968" s="1" t="str">
        <f t="shared" si="874"/>
        <v>Dry, Moist</v>
      </c>
      <c r="AW1968" s="1" t="s">
        <v>12</v>
      </c>
      <c r="AX1968" s="1" t="str">
        <f t="shared" si="875"/>
        <v>Acid, Neutral, Alkaline</v>
      </c>
      <c r="AY1968" s="1" t="b">
        <v>0</v>
      </c>
      <c r="AZ1968" s="1" t="b">
        <v>0</v>
      </c>
      <c r="BA1968" s="1" t="b">
        <v>0</v>
      </c>
      <c r="BB1968" s="1" t="s">
        <v>275</v>
      </c>
      <c r="BC1968" t="str">
        <f t="shared" si="876"/>
        <v>TRUE</v>
      </c>
      <c r="BE1968" t="str">
        <f t="shared" si="877"/>
        <v>FALSE</v>
      </c>
      <c r="BF1968" s="1" t="b">
        <v>0</v>
      </c>
      <c r="BG1968" s="1" t="b">
        <v>0</v>
      </c>
      <c r="BH1968" s="1" t="b">
        <v>0</v>
      </c>
      <c r="BI1968" s="1" t="s">
        <v>30</v>
      </c>
      <c r="BJ1968" s="1" t="str">
        <f t="shared" si="878"/>
        <v>FALSE</v>
      </c>
      <c r="BK1968" s="1" t="s">
        <v>77</v>
      </c>
      <c r="BL1968" t="str">
        <f t="shared" si="879"/>
        <v>TRUE</v>
      </c>
      <c r="BM1968" s="1" t="b">
        <v>0</v>
      </c>
      <c r="BN1968" s="1" t="b">
        <v>0</v>
      </c>
      <c r="BO1968" s="1">
        <f t="shared" si="882"/>
        <v>17</v>
      </c>
      <c r="BP1968" s="1" t="s">
        <v>6124</v>
      </c>
      <c r="BQ1968" s="1" cm="1">
        <f t="array" ref="BQ1968">_xlfn.IFS(BP1968="None Known",0, LEN(BP1968)&gt;500, 5,LEN(BP1968)&gt;400, 4, LEN(BP1968)&gt;300, 3, LEN(BP1968)&gt;200, 2, LEN(BP1968)&gt;1, 1)</f>
        <v>3</v>
      </c>
      <c r="BR1968" s="1" t="s">
        <v>6125</v>
      </c>
      <c r="BS1968" s="1">
        <v>3</v>
      </c>
      <c r="BT1968" s="1" t="s">
        <v>6126</v>
      </c>
      <c r="BU1968" s="1">
        <v>5</v>
      </c>
      <c r="BV1968" s="1" t="s">
        <v>6127</v>
      </c>
      <c r="BW1968" s="1" t="s">
        <v>31</v>
      </c>
      <c r="BX1968" s="1"/>
      <c r="BY1968" t="str">
        <f>_xlfn.XLOOKUP($B1968,Img_lookup!A:A,Img_lookup!B:B, "Not available")</f>
        <v>9fdce917-982e-41d4-95c5-54af041a1fda</v>
      </c>
      <c r="BZ1968" t="str">
        <f>_xlfn.XLOOKUP($B1968,Img_lookup!A:A,Img_lookup!C:C, "Not available")</f>
        <v>Fenugreek (Trigonella foenum-graecum), Foxglove (Digitalis purpurea), Feverfew (Tanacetum parthenium), and Garlic (Allium sativum).</v>
      </c>
      <c r="CA1968" t="str">
        <f>_xlfn.XLOOKUP($B1968,Img_lookup!A:A,Img_lookup!D:D, "Not available")</f>
        <v>Swallowtail Garden Seeds</v>
      </c>
      <c r="CB1968" t="str">
        <f>_xlfn.XLOOKUP($B1968,Img_lookup!A:A,Img_lookup!E:E, "https://imgur.com/aT5wafe")</f>
        <v>https://api.openverse.engineering/v1/images/9fdce917-982e-41d4-95c5-54af041a1fda/thumb/</v>
      </c>
    </row>
    <row r="1969" spans="1:80" ht="409.6" x14ac:dyDescent="0.15">
      <c r="A1969" s="1" t="s">
        <v>69</v>
      </c>
      <c r="B1969" s="1" t="s">
        <v>4899</v>
      </c>
      <c r="C1969" s="1" t="s">
        <v>4900</v>
      </c>
      <c r="D1969" s="1" t="s">
        <v>4901</v>
      </c>
      <c r="E1969" s="1" t="s">
        <v>4902</v>
      </c>
      <c r="F1969" s="1" t="s">
        <v>6</v>
      </c>
      <c r="G1969" s="1" t="s">
        <v>6</v>
      </c>
      <c r="H1969" s="11" t="str">
        <f t="shared" si="884"/>
        <v>Perennial</v>
      </c>
      <c r="J1969" s="1">
        <v>1</v>
      </c>
      <c r="K1969" s="1">
        <v>1.5</v>
      </c>
      <c r="L1969" t="str" cm="1">
        <f t="array" ref="L1969">_xlfn.IFS(J1969+K1969="", "Unknown", J1969+K1969&gt;3, "Large", J1969+K1969&gt;0.5, "Medium", J1969+K1969&gt;0, "Small")</f>
        <v>Medium</v>
      </c>
      <c r="M1969" s="1">
        <v>4</v>
      </c>
      <c r="N1969" cm="1">
        <f t="array" ref="N1969">IF($M1969="",INDEX($M$2:$M$2176,MATCH(1,INDEX(($A$2:$A$2176=$A1969)*($M$2:$M$2176&lt;&gt;""),0),0)),$M1969)</f>
        <v>4</v>
      </c>
      <c r="O1969" s="2" t="str">
        <f t="shared" si="880"/>
        <v>Hardy to cold</v>
      </c>
      <c r="P1969" s="1" t="s">
        <v>4903</v>
      </c>
      <c r="R1969" t="str">
        <f t="shared" si="883"/>
        <v>Medium</v>
      </c>
      <c r="T1969" s="1"/>
      <c r="U1969" s="1"/>
      <c r="V1969" s="1" t="s">
        <v>427</v>
      </c>
      <c r="W1969" s="6" t="str">
        <f t="shared" si="889"/>
        <v>8</v>
      </c>
      <c r="X1969" t="str">
        <f t="shared" si="890"/>
        <v>August</v>
      </c>
      <c r="Y1969" s="2" t="str">
        <f t="shared" si="891"/>
        <v>9</v>
      </c>
      <c r="Z1969" s="2" t="str">
        <f t="shared" si="892"/>
        <v>September</v>
      </c>
      <c r="AA1969" s="1" t="s">
        <v>135</v>
      </c>
      <c r="AB1969" s="1" t="str">
        <f>IF(ISNUMBER(SEARCH("-",AA1969)),TRIM(LEFT(AA1969,FIND("-",AA1969)-1)),AA1969)</f>
        <v>8</v>
      </c>
      <c r="AC1969" s="1" t="str">
        <f>IF(AB1969="1", "January", IF(AB1969="2", "February", IF(AB1969="3", "March", IF(AB1969="4", "April", IF(AB1969="5", "May", IF(AB1969="6", "June", IF(AB1969="7", "July", IF(AB1969="8", "August", IF(AB1969="9", "September", IF(AB1969="10", "October", IF(AB1969="11", "November", IF(AB1969="12", "December", "Other"))))))))))))</f>
        <v>August</v>
      </c>
      <c r="AD1969" s="1" t="str">
        <f>IF(ISNUMBER(SEARCH("-",AA1969)),TRIM(RIGHT(AA1969,LEN(AA1969)-SEARCH("-",AA1969))),AA1969)</f>
        <v>10</v>
      </c>
      <c r="AE1969" s="1" t="str">
        <f>IF(AD1969="1", "January", IF(AD1969="2", "February", IF(AD1969="3", "March", IF(AD1969="4", "April", IF(AD1969="5", "May", IF(AD1969="6", "June", IF(AD1969="7", "July", IF(AD1969="8", "August", IF(AD1969="9", "September", IF(AD1969="10", "October", IF(AD1969="11", "November", IF(AD1969="12", "December", "Other"))))))))))))</f>
        <v>October</v>
      </c>
      <c r="AF1969" s="16" t="s">
        <v>24776</v>
      </c>
      <c r="AG1969" s="1" t="str">
        <f t="shared" si="870"/>
        <v xml:space="preserve">Seed </v>
      </c>
      <c r="AH1969" s="2" t="str">
        <f t="shared" si="871"/>
        <v>Sow spring in a greenhouse. Only just cover the seed and do not allow the pot to dry out. Prick out the seedlings into individual pots once they are large enough to handle and plant out in the summer.
Division is very simple at almost any time in the growing season, though spring is probably best.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1969" s="1" t="s">
        <v>4904</v>
      </c>
      <c r="AJ1969" s="1" t="s">
        <v>23812</v>
      </c>
      <c r="AK1969" s="1" t="s">
        <v>17104</v>
      </c>
      <c r="AL1969" s="1" t="str">
        <f t="shared" si="881"/>
        <v>Scented</v>
      </c>
      <c r="AM1969" s="1" t="b">
        <v>1</v>
      </c>
      <c r="AN1969" s="1" t="b">
        <v>0</v>
      </c>
      <c r="AO1969" s="1" t="b">
        <v>0</v>
      </c>
      <c r="AP1969" s="5" t="s">
        <v>28</v>
      </c>
      <c r="AQ1969" s="5" t="str">
        <f t="shared" si="872"/>
        <v>Light, Medium, Heavy</v>
      </c>
      <c r="AR1969" s="1" t="s">
        <v>30</v>
      </c>
      <c r="AS1969" s="1" t="str">
        <f t="shared" si="867"/>
        <v>None</v>
      </c>
      <c r="AT1969" s="1" t="str">
        <f t="shared" si="873"/>
        <v>Full</v>
      </c>
      <c r="AU1969" s="1" t="s">
        <v>11</v>
      </c>
      <c r="AV1969" s="1" t="str">
        <f t="shared" si="874"/>
        <v>Dry, Moist</v>
      </c>
      <c r="AW1969" s="1" t="s">
        <v>12</v>
      </c>
      <c r="AX1969" s="1" t="str">
        <f t="shared" si="875"/>
        <v>Acid, Neutral, Alkaline</v>
      </c>
      <c r="AY1969" s="1" t="b">
        <v>0</v>
      </c>
      <c r="AZ1969" s="1" t="b">
        <v>0</v>
      </c>
      <c r="BA1969" s="1" t="b">
        <v>0</v>
      </c>
      <c r="BB1969" s="1" t="s">
        <v>275</v>
      </c>
      <c r="BC1969" t="str">
        <f t="shared" si="876"/>
        <v>TRUE</v>
      </c>
      <c r="BE1969" t="str">
        <f t="shared" si="877"/>
        <v>FALSE</v>
      </c>
      <c r="BF1969" s="1" t="b">
        <v>0</v>
      </c>
      <c r="BG1969" s="1" t="b">
        <v>0</v>
      </c>
      <c r="BH1969" s="1" t="b">
        <v>0</v>
      </c>
      <c r="BI1969" s="1" t="s">
        <v>30</v>
      </c>
      <c r="BJ1969" s="1" t="str">
        <f t="shared" si="878"/>
        <v>FALSE</v>
      </c>
      <c r="BK1969" s="1" t="s">
        <v>77</v>
      </c>
      <c r="BL1969" t="str">
        <f t="shared" si="879"/>
        <v>TRUE</v>
      </c>
      <c r="BM1969" s="1" t="b">
        <v>0</v>
      </c>
      <c r="BN1969" s="1" t="b">
        <v>1</v>
      </c>
      <c r="BO1969" s="1">
        <f t="shared" si="882"/>
        <v>16</v>
      </c>
      <c r="BP1969" s="1" t="s">
        <v>4905</v>
      </c>
      <c r="BQ1969" s="1" cm="1">
        <f t="array" ref="BQ1969">_xlfn.IFS(BP1969="None Known",0, LEN(BP1969)&gt;500, 5,LEN(BP1969)&gt;400, 4, LEN(BP1969)&gt;300, 3, LEN(BP1969)&gt;200, 2, LEN(BP1969)&gt;1, 1)</f>
        <v>5</v>
      </c>
      <c r="BR1969" s="1" t="s">
        <v>4906</v>
      </c>
      <c r="BS1969" s="1">
        <v>3</v>
      </c>
      <c r="BT1969" s="1" t="s">
        <v>4907</v>
      </c>
      <c r="BU1969" s="1">
        <v>2</v>
      </c>
      <c r="BV1969" s="1" t="s">
        <v>4908</v>
      </c>
      <c r="BW1969" s="1" t="s">
        <v>4909</v>
      </c>
      <c r="BX1969" s="1"/>
      <c r="BY1969" t="str">
        <f>_xlfn.XLOOKUP($B1969,Img_lookup!A:A,Img_lookup!B:B, "Not available")</f>
        <v>ceff7521-db82-4f94-9c05-c49379f794a8</v>
      </c>
      <c r="BZ1969" t="str">
        <f>_xlfn.XLOOKUP($B1969,Img_lookup!A:A,Img_lookup!C:C, "Not available")</f>
        <v>Tansies (Tanacetum vulgare)</v>
      </c>
      <c r="CA1969" t="str">
        <f>_xlfn.XLOOKUP($B1969,Img_lookup!A:A,Img_lookup!D:D, "Not available")</f>
        <v>peggyhr</v>
      </c>
      <c r="CB1969" t="str">
        <f>_xlfn.XLOOKUP($B1969,Img_lookup!A:A,Img_lookup!E:E, "https://imgur.com/aT5wafe")</f>
        <v>https://api.openverse.engineering/v1/images/ceff7521-db82-4f94-9c05-c49379f794a8/thumb/</v>
      </c>
    </row>
    <row r="1970" spans="1:80" ht="409.6" x14ac:dyDescent="0.15">
      <c r="A1970" s="1" t="s">
        <v>69</v>
      </c>
      <c r="B1970" s="1" t="s">
        <v>9456</v>
      </c>
      <c r="E1970" s="1" t="s">
        <v>1261</v>
      </c>
      <c r="F1970" s="1" t="s">
        <v>6</v>
      </c>
      <c r="G1970" s="1" t="s">
        <v>6</v>
      </c>
      <c r="H1970" s="11" t="str">
        <f t="shared" si="884"/>
        <v>Perennial</v>
      </c>
      <c r="J1970" s="1">
        <v>0.34999999399999998</v>
      </c>
      <c r="L1970" t="str" cm="1">
        <f t="array" ref="L1970">_xlfn.IFS(J1970+K1970="", "Unknown", J1970+K1970&gt;3, "Large", J1970+K1970&gt;0.5, "Medium", J1970+K1970&gt;0, "Small")</f>
        <v>Small</v>
      </c>
      <c r="M1970" s="1">
        <v>5</v>
      </c>
      <c r="N1970" cm="1">
        <f t="array" ref="N1970">IF($M1970="",INDEX($M$2:$M$2176,MATCH(1,INDEX(($A$2:$A$2176=$A1970)*($M$2:$M$2176&lt;&gt;""),0),0)),$M1970)</f>
        <v>5</v>
      </c>
      <c r="O1970" s="2" t="str">
        <f t="shared" si="880"/>
        <v>Seasonal outdoors</v>
      </c>
      <c r="P1970" s="1" t="s">
        <v>9457</v>
      </c>
      <c r="R1970" t="str">
        <f t="shared" si="883"/>
        <v>Medium</v>
      </c>
      <c r="T1970" s="1"/>
      <c r="U1970" s="1"/>
      <c r="V1970" s="1" t="s">
        <v>205</v>
      </c>
      <c r="W1970" s="6" t="str">
        <f t="shared" si="889"/>
        <v>3</v>
      </c>
      <c r="X1970" t="str">
        <f t="shared" si="890"/>
        <v>March</v>
      </c>
      <c r="Y1970" s="2" t="str">
        <f t="shared" si="891"/>
        <v>5</v>
      </c>
      <c r="Z1970" s="2" t="str">
        <f t="shared" si="892"/>
        <v>May</v>
      </c>
      <c r="AF1970" s="16" t="s">
        <v>24777</v>
      </c>
      <c r="AG1970" s="1" t="str">
        <f t="shared" si="870"/>
        <v xml:space="preserve">Seed </v>
      </c>
      <c r="AH1970" s="2" t="str">
        <f t="shared" si="87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I1970" s="1" t="s">
        <v>9458</v>
      </c>
      <c r="AJ1970" s="1" t="s">
        <v>53</v>
      </c>
      <c r="AK1970" s="1" t="s">
        <v>17104</v>
      </c>
      <c r="AL1970" s="1" t="str">
        <f t="shared" si="881"/>
        <v>Unscented</v>
      </c>
      <c r="AM1970" s="1" t="b">
        <v>0</v>
      </c>
      <c r="AN1970" s="1" t="b">
        <v>0</v>
      </c>
      <c r="AO1970" s="1" t="b">
        <v>0</v>
      </c>
      <c r="AP1970" s="5" t="s">
        <v>28</v>
      </c>
      <c r="AQ1970" s="5" t="str">
        <f t="shared" si="872"/>
        <v>Light, Medium, Heavy</v>
      </c>
      <c r="AR1970" s="1" t="s">
        <v>10</v>
      </c>
      <c r="AS1970" s="1" t="str">
        <f t="shared" si="867"/>
        <v>None, Partial</v>
      </c>
      <c r="AT1970" s="1" t="str">
        <f t="shared" si="873"/>
        <v>Partial, Full</v>
      </c>
      <c r="AU1970" s="1" t="s">
        <v>29</v>
      </c>
      <c r="AV1970" s="1" t="str">
        <f t="shared" si="874"/>
        <v>Moist</v>
      </c>
      <c r="AW1970" s="1" t="s">
        <v>12</v>
      </c>
      <c r="AX1970" s="1" t="str">
        <f t="shared" si="875"/>
        <v>Acid, Neutral, Alkaline</v>
      </c>
      <c r="AY1970" s="1" t="b">
        <v>0</v>
      </c>
      <c r="AZ1970" s="1" t="b">
        <v>0</v>
      </c>
      <c r="BA1970" s="1" t="b">
        <v>0</v>
      </c>
      <c r="BC1970" t="str">
        <f t="shared" si="876"/>
        <v>FALSE</v>
      </c>
      <c r="BE1970" t="str">
        <f t="shared" si="877"/>
        <v>FALSE</v>
      </c>
      <c r="BF1970" s="1" t="b">
        <v>0</v>
      </c>
      <c r="BG1970" s="1" t="b">
        <v>0</v>
      </c>
      <c r="BH1970" s="1" t="b">
        <v>0</v>
      </c>
      <c r="BJ1970" s="1" t="str">
        <f t="shared" si="878"/>
        <v>FALSE</v>
      </c>
      <c r="BK1970" s="1" t="s">
        <v>77</v>
      </c>
      <c r="BL1970" t="str">
        <f t="shared" si="879"/>
        <v>TRUE</v>
      </c>
      <c r="BM1970" s="1" t="b">
        <v>0</v>
      </c>
      <c r="BN1970" s="1" t="b">
        <v>0</v>
      </c>
      <c r="BO1970" s="1">
        <f t="shared" si="882"/>
        <v>6</v>
      </c>
      <c r="BP1970" s="1" t="s">
        <v>31</v>
      </c>
      <c r="BQ1970" s="1" cm="1">
        <f t="array" ref="BQ1970">_xlfn.IFS(BP1970="None Known",0, LEN(BP1970)&gt;500, 5,LEN(BP1970)&gt;400, 4, LEN(BP1970)&gt;300, 3, LEN(BP1970)&gt;200, 2, LEN(BP1970)&gt;1, 1)</f>
        <v>0</v>
      </c>
      <c r="BR1970" s="1" t="s">
        <v>9459</v>
      </c>
      <c r="BS1970" s="1">
        <v>2</v>
      </c>
      <c r="BT1970" s="1" t="s">
        <v>31</v>
      </c>
      <c r="BU1970" s="1">
        <v>0</v>
      </c>
      <c r="BV1970" s="1" t="s">
        <v>760</v>
      </c>
      <c r="BW1970" s="1" t="s">
        <v>31</v>
      </c>
      <c r="BX1970" s="1"/>
      <c r="BY1970" t="str">
        <f>_xlfn.XLOOKUP($B1970,Img_lookup!A:A,Img_lookup!B:B, "Not available")</f>
        <v>84348344-5939-4111-9dff-aae5130b5f7a</v>
      </c>
      <c r="BZ1970" t="str">
        <f>_xlfn.XLOOKUP($B1970,Img_lookup!A:A,Img_lookup!C:C, "Not available")</f>
        <v>Taraxacum albidum</v>
      </c>
      <c r="CA1970" t="str">
        <f>_xlfn.XLOOKUP($B1970,Img_lookup!A:A,Img_lookup!D:D, "Not available")</f>
        <v>houroumono</v>
      </c>
      <c r="CB1970" t="str">
        <f>_xlfn.XLOOKUP($B1970,Img_lookup!A:A,Img_lookup!E:E, "https://imgur.com/aT5wafe")</f>
        <v>https://api.openverse.engineering/v1/images/84348344-5939-4111-9dff-aae5130b5f7a/thumb/</v>
      </c>
    </row>
    <row r="1971" spans="1:80" ht="409.6" x14ac:dyDescent="0.15">
      <c r="A1971" s="1" t="s">
        <v>69</v>
      </c>
      <c r="B1971" s="1" t="s">
        <v>6967</v>
      </c>
      <c r="E1971" s="1" t="s">
        <v>6968</v>
      </c>
      <c r="F1971" s="1" t="s">
        <v>6</v>
      </c>
      <c r="G1971" s="1" t="s">
        <v>6</v>
      </c>
      <c r="H1971" s="11" t="str">
        <f t="shared" si="884"/>
        <v>Perennial</v>
      </c>
      <c r="J1971" s="1">
        <v>0.20000000300000001</v>
      </c>
      <c r="L1971" t="str" cm="1">
        <f t="array" ref="L1971">_xlfn.IFS(J1971+K1971="", "Unknown", J1971+K1971&gt;3, "Large", J1971+K1971&gt;0.5, "Medium", J1971+K1971&gt;0, "Small")</f>
        <v>Small</v>
      </c>
      <c r="N1971" cm="1">
        <f t="array" ref="N1971">IF($M1971="",INDEX($M$2:$M$2176,MATCH(1,INDEX(($A$2:$A$2176=$A1971)*($M$2:$M$2176&lt;&gt;""),0),0)),$M1971)</f>
        <v>7</v>
      </c>
      <c r="O1971" s="2" t="str">
        <f t="shared" si="880"/>
        <v>Seasonal outdoors</v>
      </c>
      <c r="P1971" s="1" t="s">
        <v>6969</v>
      </c>
      <c r="R1971" t="str">
        <f t="shared" si="883"/>
        <v>Medium</v>
      </c>
      <c r="T1971" s="1"/>
      <c r="U1971" s="1"/>
      <c r="V1971" s="1" t="s">
        <v>205</v>
      </c>
      <c r="W1971" s="6" t="str">
        <f t="shared" si="889"/>
        <v>3</v>
      </c>
      <c r="X1971" t="str">
        <f t="shared" si="890"/>
        <v>March</v>
      </c>
      <c r="Y1971" s="2" t="str">
        <f t="shared" si="891"/>
        <v>5</v>
      </c>
      <c r="Z1971" s="2" t="str">
        <f t="shared" si="892"/>
        <v>May</v>
      </c>
      <c r="AF1971" s="16" t="s">
        <v>24777</v>
      </c>
      <c r="AG1971" s="1" t="str">
        <f t="shared" si="870"/>
        <v xml:space="preserve">Seed </v>
      </c>
      <c r="AH1971" s="2" t="str">
        <f t="shared" si="87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I1971" s="1" t="s">
        <v>3910</v>
      </c>
      <c r="AJ1971" s="1" t="s">
        <v>53</v>
      </c>
      <c r="AK1971" s="1" t="s">
        <v>17104</v>
      </c>
      <c r="AL1971" s="1" t="str">
        <f t="shared" si="881"/>
        <v>Unscented</v>
      </c>
      <c r="AM1971" s="1" t="b">
        <v>0</v>
      </c>
      <c r="AN1971" s="1" t="b">
        <v>0</v>
      </c>
      <c r="AO1971" s="1" t="b">
        <v>0</v>
      </c>
      <c r="AP1971" s="5" t="s">
        <v>28</v>
      </c>
      <c r="AQ1971" s="5" t="str">
        <f t="shared" si="872"/>
        <v>Light, Medium, Heavy</v>
      </c>
      <c r="AR1971" s="1" t="s">
        <v>10</v>
      </c>
      <c r="AS1971" s="1" t="str">
        <f t="shared" si="867"/>
        <v>None, Partial</v>
      </c>
      <c r="AT1971" s="1" t="str">
        <f t="shared" si="873"/>
        <v>Partial, Full</v>
      </c>
      <c r="AU1971" s="1" t="s">
        <v>29</v>
      </c>
      <c r="AV1971" s="1" t="str">
        <f t="shared" si="874"/>
        <v>Moist</v>
      </c>
      <c r="AW1971" s="1" t="s">
        <v>12</v>
      </c>
      <c r="AX1971" s="1" t="str">
        <f t="shared" si="875"/>
        <v>Acid, Neutral, Alkaline</v>
      </c>
      <c r="AY1971" s="1" t="b">
        <v>0</v>
      </c>
      <c r="AZ1971" s="1" t="b">
        <v>0</v>
      </c>
      <c r="BA1971" s="1" t="b">
        <v>0</v>
      </c>
      <c r="BC1971" t="str">
        <f t="shared" si="876"/>
        <v>FALSE</v>
      </c>
      <c r="BE1971" t="str">
        <f t="shared" si="877"/>
        <v>FALSE</v>
      </c>
      <c r="BF1971" s="1" t="b">
        <v>0</v>
      </c>
      <c r="BG1971" s="1" t="b">
        <v>0</v>
      </c>
      <c r="BH1971" s="1" t="b">
        <v>0</v>
      </c>
      <c r="BJ1971" s="1" t="str">
        <f t="shared" si="878"/>
        <v>FALSE</v>
      </c>
      <c r="BK1971" s="1" t="s">
        <v>77</v>
      </c>
      <c r="BL1971" t="str">
        <f t="shared" si="879"/>
        <v>TRUE</v>
      </c>
      <c r="BM1971" s="1" t="b">
        <v>0</v>
      </c>
      <c r="BN1971" s="1" t="b">
        <v>0</v>
      </c>
      <c r="BO1971" s="1">
        <f t="shared" si="882"/>
        <v>4</v>
      </c>
      <c r="BP1971" s="1" t="s">
        <v>31</v>
      </c>
      <c r="BQ1971" s="1" cm="1">
        <f t="array" ref="BQ1971">_xlfn.IFS(BP1971="None Known",0, LEN(BP1971)&gt;500, 5,LEN(BP1971)&gt;400, 4, LEN(BP1971)&gt;300, 3, LEN(BP1971)&gt;200, 2, LEN(BP1971)&gt;1, 1)</f>
        <v>0</v>
      </c>
      <c r="BR1971" s="1" t="s">
        <v>6970</v>
      </c>
      <c r="BS1971" s="1">
        <v>1</v>
      </c>
      <c r="BT1971" s="1" t="s">
        <v>6971</v>
      </c>
      <c r="BU1971" s="1">
        <v>1</v>
      </c>
      <c r="BW1971" s="1" t="s">
        <v>31</v>
      </c>
      <c r="BX1971" s="1"/>
      <c r="BY1971" t="str">
        <f>_xlfn.XLOOKUP($B1971,Img_lookup!A:A,Img_lookup!B:B, "Not available")</f>
        <v>11681a8c-df6e-4610-b813-4149fd314739</v>
      </c>
      <c r="BZ1971" t="str">
        <f>_xlfn.XLOOKUP($B1971,Img_lookup!A:A,Img_lookup!C:C, "Not available")</f>
        <v>Leiden University Library - Seikei Zusetsu vol. 30, page 055 - Á≠ÜÈ†≠Ëèú - Equisetum arvense L. - Ëí≤ÂÖ¨Ëã± - Taraxacum japonicum Koidz., 1804.jpg</v>
      </c>
      <c r="CA1971" t="str">
        <f>_xlfn.XLOOKUP($B1971,Img_lookup!A:A,Img_lookup!D:D, "Not available")</f>
        <v>AnonymousUnknown author</v>
      </c>
      <c r="CB1971" t="str">
        <f>_xlfn.XLOOKUP($B1971,Img_lookup!A:A,Img_lookup!E:E, "https://imgur.com/aT5wafe")</f>
        <v>https://api.openverse.engineering/v1/images/11681a8c-df6e-4610-b813-4149fd314739/thumb/</v>
      </c>
    </row>
    <row r="1972" spans="1:80" ht="409.6" x14ac:dyDescent="0.15">
      <c r="A1972" s="1" t="s">
        <v>69</v>
      </c>
      <c r="B1972" s="1" t="s">
        <v>15272</v>
      </c>
      <c r="C1972" s="1" t="s">
        <v>15273</v>
      </c>
      <c r="E1972" s="1" t="s">
        <v>8913</v>
      </c>
      <c r="F1972" s="1" t="s">
        <v>6</v>
      </c>
      <c r="G1972" s="1" t="s">
        <v>6</v>
      </c>
      <c r="H1972" s="11" t="str">
        <f t="shared" si="884"/>
        <v>Perennial</v>
      </c>
      <c r="J1972" s="1">
        <v>0.20000000300000001</v>
      </c>
      <c r="L1972" t="str" cm="1">
        <f t="array" ref="L1972">_xlfn.IFS(J1972+K1972="", "Unknown", J1972+K1972&gt;3, "Large", J1972+K1972&gt;0.5, "Medium", J1972+K1972&gt;0, "Small")</f>
        <v>Small</v>
      </c>
      <c r="N1972" cm="1">
        <f t="array" ref="N1972">IF($M1972="",INDEX($M$2:$M$2176,MATCH(1,INDEX(($A$2:$A$2176=$A1972)*($M$2:$M$2176&lt;&gt;""),0),0)),$M1972)</f>
        <v>7</v>
      </c>
      <c r="O1972" s="2" t="str">
        <f t="shared" si="880"/>
        <v>Seasonal outdoors</v>
      </c>
      <c r="P1972" s="1" t="s">
        <v>15274</v>
      </c>
      <c r="R1972" t="str">
        <f t="shared" si="883"/>
        <v>Medium</v>
      </c>
      <c r="T1972" s="1"/>
      <c r="U1972" s="1"/>
      <c r="V1972" s="1" t="s">
        <v>272</v>
      </c>
      <c r="W1972" s="6" t="str">
        <f t="shared" si="889"/>
        <v>4</v>
      </c>
      <c r="X1972" t="str">
        <f t="shared" si="890"/>
        <v>April</v>
      </c>
      <c r="Y1972" s="2" t="str">
        <f t="shared" si="891"/>
        <v>6</v>
      </c>
      <c r="Z1972" s="2" t="str">
        <f t="shared" si="892"/>
        <v>June</v>
      </c>
      <c r="AF1972" s="16" t="s">
        <v>24777</v>
      </c>
      <c r="AG1972" s="1" t="str">
        <f t="shared" si="870"/>
        <v xml:space="preserve">Seed </v>
      </c>
      <c r="AH1972" s="2" t="str">
        <f t="shared" si="87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I1972" s="1" t="s">
        <v>15275</v>
      </c>
      <c r="AJ1972" s="1" t="s">
        <v>23718</v>
      </c>
      <c r="AK1972" s="1" t="s">
        <v>17104</v>
      </c>
      <c r="AL1972" s="1" t="str">
        <f t="shared" si="881"/>
        <v>Unscented</v>
      </c>
      <c r="AM1972" s="1" t="b">
        <v>0</v>
      </c>
      <c r="AN1972" s="1" t="b">
        <v>0</v>
      </c>
      <c r="AO1972" s="1" t="b">
        <v>0</v>
      </c>
      <c r="AP1972" s="5" t="s">
        <v>28</v>
      </c>
      <c r="AQ1972" s="5" t="str">
        <f t="shared" si="872"/>
        <v>Light, Medium, Heavy</v>
      </c>
      <c r="AR1972" s="1" t="s">
        <v>10</v>
      </c>
      <c r="AS1972" s="1" t="str">
        <f t="shared" si="867"/>
        <v>None, Partial</v>
      </c>
      <c r="AT1972" s="1" t="str">
        <f t="shared" si="873"/>
        <v>Partial, Full</v>
      </c>
      <c r="AU1972" s="1" t="s">
        <v>11</v>
      </c>
      <c r="AV1972" s="1" t="str">
        <f t="shared" si="874"/>
        <v>Dry, Moist</v>
      </c>
      <c r="AW1972" s="1" t="s">
        <v>12</v>
      </c>
      <c r="AX1972" s="1" t="str">
        <f t="shared" si="875"/>
        <v>Acid, Neutral, Alkaline</v>
      </c>
      <c r="AY1972" s="1" t="b">
        <v>0</v>
      </c>
      <c r="AZ1972" s="1" t="b">
        <v>1</v>
      </c>
      <c r="BA1972" s="1" t="b">
        <v>0</v>
      </c>
      <c r="BC1972" t="str">
        <f t="shared" si="876"/>
        <v>FALSE</v>
      </c>
      <c r="BE1972" t="str">
        <f t="shared" si="877"/>
        <v>FALSE</v>
      </c>
      <c r="BF1972" s="1" t="b">
        <v>0</v>
      </c>
      <c r="BG1972" s="1" t="b">
        <v>0</v>
      </c>
      <c r="BH1972" s="1" t="b">
        <v>0</v>
      </c>
      <c r="BJ1972" s="1" t="str">
        <f t="shared" si="878"/>
        <v>FALSE</v>
      </c>
      <c r="BK1972" s="1" t="s">
        <v>77</v>
      </c>
      <c r="BL1972" t="str">
        <f t="shared" si="879"/>
        <v>TRUE</v>
      </c>
      <c r="BM1972" s="1" t="b">
        <v>0</v>
      </c>
      <c r="BN1972" s="1" t="b">
        <v>0</v>
      </c>
      <c r="BO1972" s="1">
        <f t="shared" si="882"/>
        <v>3</v>
      </c>
      <c r="BP1972" s="1" t="s">
        <v>31</v>
      </c>
      <c r="BQ1972" s="1" cm="1">
        <f t="array" ref="BQ1972">_xlfn.IFS(BP1972="None Known",0, LEN(BP1972)&gt;500, 5,LEN(BP1972)&gt;400, 4, LEN(BP1972)&gt;300, 3, LEN(BP1972)&gt;200, 2, LEN(BP1972)&gt;1, 1)</f>
        <v>0</v>
      </c>
      <c r="BR1972" s="1" t="s">
        <v>15276</v>
      </c>
      <c r="BS1972" s="1">
        <v>1</v>
      </c>
      <c r="BT1972" s="1" t="s">
        <v>31</v>
      </c>
      <c r="BU1972" s="1">
        <v>0</v>
      </c>
      <c r="BV1972" s="1" t="s">
        <v>15277</v>
      </c>
      <c r="BW1972" s="1" t="s">
        <v>31</v>
      </c>
      <c r="BX1972" s="1"/>
      <c r="BY1972" t="str">
        <f>_xlfn.XLOOKUP($B1972,Img_lookup!A:A,Img_lookup!B:B, "Not available")</f>
        <v>d84267ff-ce5e-4963-807f-f856bbfc980d</v>
      </c>
      <c r="BZ1972" t="str">
        <f>_xlfn.XLOOKUP($B1972,Img_lookup!A:A,Img_lookup!C:C, "Not available")</f>
        <v>Taraxacum laevigatum (Willd.) DC.</v>
      </c>
      <c r="CA1972" t="str">
        <f>_xlfn.XLOOKUP($B1972,Img_lookup!A:A,Img_lookup!D:D, "Not available")</f>
        <v>J. Lilpop</v>
      </c>
      <c r="CB1972" t="str">
        <f>_xlfn.XLOOKUP($B1972,Img_lookup!A:A,Img_lookup!E:E, "https://imgur.com/aT5wafe")</f>
        <v>https://api.openverse.engineering/v1/images/d84267ff-ce5e-4963-807f-f856bbfc980d/thumb/</v>
      </c>
    </row>
    <row r="1973" spans="1:80" ht="409.6" x14ac:dyDescent="0.15">
      <c r="A1973" s="1" t="s">
        <v>69</v>
      </c>
      <c r="B1973" s="1" t="s">
        <v>12045</v>
      </c>
      <c r="D1973" s="1" t="s">
        <v>12046</v>
      </c>
      <c r="E1973" s="1" t="s">
        <v>12047</v>
      </c>
      <c r="F1973" s="1" t="s">
        <v>6</v>
      </c>
      <c r="G1973" s="1" t="s">
        <v>6</v>
      </c>
      <c r="H1973" s="11" t="str">
        <f t="shared" si="884"/>
        <v>Perennial</v>
      </c>
      <c r="J1973" s="1">
        <v>0.10000000100000001</v>
      </c>
      <c r="L1973" t="str" cm="1">
        <f t="array" ref="L1973">_xlfn.IFS(J1973+K1973="", "Unknown", J1973+K1973&gt;3, "Large", J1973+K1973&gt;0.5, "Medium", J1973+K1973&gt;0, "Small")</f>
        <v>Small</v>
      </c>
      <c r="N1973" cm="1">
        <f t="array" ref="N1973">IF($M1973="",INDEX($M$2:$M$2176,MATCH(1,INDEX(($A$2:$A$2176=$A1973)*($M$2:$M$2176&lt;&gt;""),0),0)),$M1973)</f>
        <v>7</v>
      </c>
      <c r="O1973" s="2" t="str">
        <f t="shared" si="880"/>
        <v>Seasonal outdoors</v>
      </c>
      <c r="P1973" s="1" t="s">
        <v>12048</v>
      </c>
      <c r="R1973" t="str">
        <f t="shared" si="883"/>
        <v>Medium</v>
      </c>
      <c r="W1973"/>
      <c r="AF1973" s="16" t="s">
        <v>24777</v>
      </c>
      <c r="AG1973" s="1" t="str">
        <f t="shared" si="870"/>
        <v xml:space="preserve">Seed </v>
      </c>
      <c r="AH1973" s="2" t="str">
        <f t="shared" si="87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I1973" s="1" t="s">
        <v>12049</v>
      </c>
      <c r="AJ1973" s="1" t="s">
        <v>53</v>
      </c>
      <c r="AK1973" s="1" t="s">
        <v>17104</v>
      </c>
      <c r="AL1973" s="1" t="str">
        <f t="shared" si="881"/>
        <v>Unscented</v>
      </c>
      <c r="AM1973" s="1" t="b">
        <v>0</v>
      </c>
      <c r="AN1973" s="1" t="b">
        <v>0</v>
      </c>
      <c r="AO1973" s="1" t="b">
        <v>0</v>
      </c>
      <c r="AP1973" s="5" t="s">
        <v>28</v>
      </c>
      <c r="AQ1973" s="5" t="str">
        <f t="shared" si="872"/>
        <v>Light, Medium, Heavy</v>
      </c>
      <c r="AR1973" s="1" t="s">
        <v>10</v>
      </c>
      <c r="AS1973" s="1" t="str">
        <f t="shared" si="867"/>
        <v>None, Partial</v>
      </c>
      <c r="AT1973" s="1" t="str">
        <f t="shared" si="873"/>
        <v>Partial, Full</v>
      </c>
      <c r="AU1973" s="1" t="s">
        <v>29</v>
      </c>
      <c r="AV1973" s="1" t="str">
        <f t="shared" si="874"/>
        <v>Moist</v>
      </c>
      <c r="AW1973" s="1" t="s">
        <v>12</v>
      </c>
      <c r="AX1973" s="1" t="str">
        <f t="shared" si="875"/>
        <v>Acid, Neutral, Alkaline</v>
      </c>
      <c r="AY1973" s="1" t="b">
        <v>0</v>
      </c>
      <c r="AZ1973" s="1" t="b">
        <v>0</v>
      </c>
      <c r="BA1973" s="1" t="b">
        <v>0</v>
      </c>
      <c r="BC1973" t="str">
        <f t="shared" si="876"/>
        <v>FALSE</v>
      </c>
      <c r="BE1973" t="str">
        <f t="shared" si="877"/>
        <v>FALSE</v>
      </c>
      <c r="BF1973" s="1" t="b">
        <v>0</v>
      </c>
      <c r="BG1973" s="1" t="b">
        <v>0</v>
      </c>
      <c r="BH1973" s="1" t="b">
        <v>0</v>
      </c>
      <c r="BJ1973" s="1" t="str">
        <f t="shared" si="878"/>
        <v>FALSE</v>
      </c>
      <c r="BK1973" s="1" t="s">
        <v>77</v>
      </c>
      <c r="BL1973" t="str">
        <f t="shared" si="879"/>
        <v>TRUE</v>
      </c>
      <c r="BM1973" s="1" t="b">
        <v>0</v>
      </c>
      <c r="BN1973" s="1" t="b">
        <v>0</v>
      </c>
      <c r="BO1973" s="1">
        <f t="shared" si="882"/>
        <v>3</v>
      </c>
      <c r="BP1973" s="1" t="s">
        <v>31</v>
      </c>
      <c r="BQ1973" s="1" cm="1">
        <f t="array" ref="BQ1973">_xlfn.IFS(BP1973="None Known",0, LEN(BP1973)&gt;500, 5,LEN(BP1973)&gt;400, 4, LEN(BP1973)&gt;300, 3, LEN(BP1973)&gt;200, 2, LEN(BP1973)&gt;1, 1)</f>
        <v>0</v>
      </c>
      <c r="BR1973" s="1" t="s">
        <v>12050</v>
      </c>
      <c r="BS1973" s="1">
        <v>1</v>
      </c>
      <c r="BT1973" s="1" t="s">
        <v>31</v>
      </c>
      <c r="BU1973" s="1">
        <v>0</v>
      </c>
      <c r="BV1973" s="1" t="s">
        <v>911</v>
      </c>
      <c r="BW1973" s="1" t="s">
        <v>31</v>
      </c>
      <c r="BX1973" s="1"/>
      <c r="BY1973" t="str">
        <f>_xlfn.XLOOKUP($B1973,Img_lookup!A:A,Img_lookup!B:B, "Not available")</f>
        <v>b0656309-85a4-4d26-ba7d-83fdf9d01e96</v>
      </c>
      <c r="BZ1973" t="str">
        <f>_xlfn.XLOOKUP($B1973,Img_lookup!A:A,Img_lookup!C:C, "Not available")</f>
        <v>Taraxacum magellanicum Comm. ex Sch. Bip.</v>
      </c>
      <c r="CA1973" t="str">
        <f>_xlfn.XLOOKUP($B1973,Img_lookup!A:A,Img_lookup!D:D, "Not available")</f>
        <v>A. P. Druce</v>
      </c>
      <c r="CB1973" t="str">
        <f>_xlfn.XLOOKUP($B1973,Img_lookup!A:A,Img_lookup!E:E, "https://imgur.com/aT5wafe")</f>
        <v>https://api.openverse.engineering/v1/images/b0656309-85a4-4d26-ba7d-83fdf9d01e96/thumb/</v>
      </c>
    </row>
    <row r="1974" spans="1:80" ht="409.6" x14ac:dyDescent="0.15">
      <c r="A1974" s="1" t="s">
        <v>69</v>
      </c>
      <c r="B1974" s="1" t="s">
        <v>3907</v>
      </c>
      <c r="E1974" s="1" t="s">
        <v>3908</v>
      </c>
      <c r="F1974" s="1" t="s">
        <v>6</v>
      </c>
      <c r="G1974" s="1" t="s">
        <v>6</v>
      </c>
      <c r="H1974" s="11" t="str">
        <f t="shared" si="884"/>
        <v>Perennial</v>
      </c>
      <c r="J1974" s="1">
        <v>0.20000000300000001</v>
      </c>
      <c r="L1974" t="str" cm="1">
        <f t="array" ref="L1974">_xlfn.IFS(J1974+K1974="", "Unknown", J1974+K1974&gt;3, "Large", J1974+K1974&gt;0.5, "Medium", J1974+K1974&gt;0, "Small")</f>
        <v>Small</v>
      </c>
      <c r="N1974" cm="1">
        <f t="array" ref="N1974">IF($M1974="",INDEX($M$2:$M$2176,MATCH(1,INDEX(($A$2:$A$2176=$A1974)*($M$2:$M$2176&lt;&gt;""),0),0)),$M1974)</f>
        <v>7</v>
      </c>
      <c r="O1974" s="2" t="str">
        <f t="shared" si="880"/>
        <v>Seasonal outdoors</v>
      </c>
      <c r="P1974" s="1" t="s">
        <v>3909</v>
      </c>
      <c r="R1974" t="str">
        <f t="shared" si="883"/>
        <v>Medium</v>
      </c>
      <c r="W1974"/>
      <c r="AF1974" s="16" t="s">
        <v>24777</v>
      </c>
      <c r="AG1974" s="1" t="str">
        <f t="shared" si="870"/>
        <v xml:space="preserve">Seed </v>
      </c>
      <c r="AH1974" s="2" t="str">
        <f t="shared" si="871"/>
        <v>Sow spring in a cold frame and either surface-sow or only just cover the seed. Make sure the compost does not dry out. Germination should take place within 2 weeks. Prick out the seedlings into individual pots when they are large enough to handle, choosing relatively deep pots to accommodate the tap root. Plant them out in early summer.
Division in early spring as the plant comes into growth.</v>
      </c>
      <c r="AI1974" s="1" t="s">
        <v>3910</v>
      </c>
      <c r="AJ1974" s="1" t="s">
        <v>53</v>
      </c>
      <c r="AK1974" s="1" t="s">
        <v>17104</v>
      </c>
      <c r="AL1974" s="1" t="str">
        <f t="shared" si="881"/>
        <v>Unscented</v>
      </c>
      <c r="AM1974" s="1" t="b">
        <v>0</v>
      </c>
      <c r="AN1974" s="1" t="b">
        <v>0</v>
      </c>
      <c r="AO1974" s="1" t="b">
        <v>0</v>
      </c>
      <c r="AP1974" s="5" t="s">
        <v>28</v>
      </c>
      <c r="AQ1974" s="5" t="str">
        <f t="shared" si="872"/>
        <v>Light, Medium, Heavy</v>
      </c>
      <c r="AR1974" s="1" t="s">
        <v>10</v>
      </c>
      <c r="AS1974" s="1" t="str">
        <f t="shared" si="867"/>
        <v>None, Partial</v>
      </c>
      <c r="AT1974" s="1" t="str">
        <f t="shared" si="873"/>
        <v>Partial, Full</v>
      </c>
      <c r="AU1974" s="1" t="s">
        <v>29</v>
      </c>
      <c r="AV1974" s="1" t="str">
        <f t="shared" si="874"/>
        <v>Moist</v>
      </c>
      <c r="AW1974" s="1" t="s">
        <v>12</v>
      </c>
      <c r="AX1974" s="1" t="str">
        <f t="shared" si="875"/>
        <v>Acid, Neutral, Alkaline</v>
      </c>
      <c r="AY1974" s="1" t="b">
        <v>0</v>
      </c>
      <c r="AZ1974" s="1" t="b">
        <v>0</v>
      </c>
      <c r="BA1974" s="1" t="b">
        <v>0</v>
      </c>
      <c r="BC1974" t="str">
        <f t="shared" si="876"/>
        <v>FALSE</v>
      </c>
      <c r="BE1974" t="str">
        <f t="shared" si="877"/>
        <v>FALSE</v>
      </c>
      <c r="BF1974" s="1" t="b">
        <v>0</v>
      </c>
      <c r="BG1974" s="1" t="b">
        <v>0</v>
      </c>
      <c r="BH1974" s="1" t="b">
        <v>0</v>
      </c>
      <c r="BJ1974" s="1" t="str">
        <f t="shared" si="878"/>
        <v>FALSE</v>
      </c>
      <c r="BK1974" s="1" t="s">
        <v>77</v>
      </c>
      <c r="BL1974" t="str">
        <f t="shared" si="879"/>
        <v>TRUE</v>
      </c>
      <c r="BM1974" s="1" t="b">
        <v>0</v>
      </c>
      <c r="BN1974" s="1" t="b">
        <v>0</v>
      </c>
      <c r="BO1974" s="1">
        <f t="shared" si="882"/>
        <v>6</v>
      </c>
      <c r="BP1974" s="1" t="s">
        <v>31</v>
      </c>
      <c r="BQ1974" s="1" cm="1">
        <f t="array" ref="BQ1974">_xlfn.IFS(BP1974="None Known",0, LEN(BP1974)&gt;500, 5,LEN(BP1974)&gt;400, 4, LEN(BP1974)&gt;300, 3, LEN(BP1974)&gt;200, 2, LEN(BP1974)&gt;1, 1)</f>
        <v>0</v>
      </c>
      <c r="BR1974" s="1" t="s">
        <v>3911</v>
      </c>
      <c r="BS1974" s="1">
        <v>1</v>
      </c>
      <c r="BT1974" s="1" t="s">
        <v>3912</v>
      </c>
      <c r="BU1974" s="1">
        <v>3</v>
      </c>
      <c r="BV1974" s="1" t="s">
        <v>34</v>
      </c>
      <c r="BW1974" s="1" t="s">
        <v>31</v>
      </c>
      <c r="BX1974" s="1"/>
      <c r="BY1974" t="str">
        <f>_xlfn.XLOOKUP($B1974,Img_lookup!A:A,Img_lookup!B:B, "Not available")</f>
        <v>8bb8edf8-b905-4131-830a-bcb77729dd7f</v>
      </c>
      <c r="BZ1974" t="str">
        <f>_xlfn.XLOOKUP($B1974,Img_lookup!A:A,Img_lookup!C:C, "Not available")</f>
        <v>Taraxacum mongolicum Hand.-Mazz.</v>
      </c>
      <c r="CA1974" t="str">
        <f>_xlfn.XLOOKUP($B1974,Img_lookup!A:A,Img_lookup!D:D, "Not available")</f>
        <v>Wen-Kwang Hu</v>
      </c>
      <c r="CB1974" t="str">
        <f>_xlfn.XLOOKUP($B1974,Img_lookup!A:A,Img_lookup!E:E, "https://imgur.com/aT5wafe")</f>
        <v>https://api.openverse.engineering/v1/images/8bb8edf8-b905-4131-830a-bcb77729dd7f/thumb/</v>
      </c>
    </row>
    <row r="1975" spans="1:80" ht="409.6" x14ac:dyDescent="0.15">
      <c r="A1975" s="1" t="s">
        <v>69</v>
      </c>
      <c r="B1975" s="1" t="s">
        <v>6407</v>
      </c>
      <c r="C1975" s="1" t="s">
        <v>6408</v>
      </c>
      <c r="E1975" s="1" t="s">
        <v>6409</v>
      </c>
      <c r="F1975" s="1" t="s">
        <v>6</v>
      </c>
      <c r="G1975" s="1" t="s">
        <v>6</v>
      </c>
      <c r="H1975" s="11" t="str">
        <f t="shared" si="884"/>
        <v>Perennial</v>
      </c>
      <c r="J1975" s="1">
        <v>0.44999998800000002</v>
      </c>
      <c r="K1975" s="1">
        <v>0.30000001199999998</v>
      </c>
      <c r="L1975" t="str" cm="1">
        <f t="array" ref="L1975">_xlfn.IFS(J1975+K1975="", "Unknown", J1975+K1975&gt;3, "Large", J1975+K1975&gt;0.5, "Medium", J1975+K1975&gt;0, "Small")</f>
        <v>Medium</v>
      </c>
      <c r="M1975" s="1">
        <v>5</v>
      </c>
      <c r="N1975" cm="1">
        <f t="array" ref="N1975">IF($M1975="",INDEX($M$2:$M$2176,MATCH(1,INDEX(($A$2:$A$2176=$A1975)*($M$2:$M$2176&lt;&gt;""),0),0)),$M1975)</f>
        <v>5</v>
      </c>
      <c r="O1975" s="2" t="str">
        <f t="shared" si="880"/>
        <v>Seasonal outdoors</v>
      </c>
      <c r="P1975" s="1" t="s">
        <v>6410</v>
      </c>
      <c r="R1975" t="str">
        <f t="shared" si="883"/>
        <v>Medium</v>
      </c>
      <c r="T1975" s="1"/>
      <c r="U1975" s="1"/>
      <c r="V1975" s="1" t="s">
        <v>188</v>
      </c>
      <c r="W1975" s="6" t="str">
        <f>IF(ISNUMBER(SEARCH("-",V1975)),TRIM(LEFT(V1975,FIND("-",V1975)-1)),V1975)</f>
        <v>4</v>
      </c>
      <c r="X1975" t="str">
        <f>IF(W1975="1", "January", IF(W1975="2", "February", IF(W1975="3", "March", IF(W1975="4", "April", IF(W1975="5", "May", IF(W1975="6", "June", IF(W1975="7", "July", IF(W1975="8", "August", IF(W1975="9", "September", IF(W1975="10", "October", IF(W1975="11", "November", IF(W1975="12", "December", "Other"))))))))))))</f>
        <v>April</v>
      </c>
      <c r="Y1975" s="2" t="str">
        <f>IF(ISNUMBER(SEARCH("-",V1975)),TRIM(RIGHT(V1975,LEN(V1975)-SEARCH("-",V1975))),V1975)</f>
        <v>5</v>
      </c>
      <c r="Z1975" s="2" t="str">
        <f>IF(Y1975="1", "January", IF(Y1975="2", "February", IF(Y1975="3", "March", IF(Y1975="4", "April", IF(Y1975="5", "May", IF(Y1975="6", "June", IF(Y1975="7", "July", IF(Y1975="8", "August", IF(Y1975="9", "September", IF(Y1975="10", "October", IF(Y1975="11", "November", IF(Y1975="12", "December", "Other"))))))))))))</f>
        <v>May</v>
      </c>
      <c r="AA1975" s="1" t="s">
        <v>96</v>
      </c>
      <c r="AB1975" s="1" t="str">
        <f>IF(ISNUMBER(SEARCH("-",AA1975)),TRIM(LEFT(AA1975,FIND("-",AA1975)-1)),AA1975)</f>
        <v>5</v>
      </c>
      <c r="AC1975" s="1" t="str">
        <f>IF(AB1975="1", "January", IF(AB1975="2", "February", IF(AB1975="3", "March", IF(AB1975="4", "April", IF(AB1975="5", "May", IF(AB1975="6", "June", IF(AB1975="7", "July", IF(AB1975="8", "August", IF(AB1975="9", "September", IF(AB1975="10", "October", IF(AB1975="11", "November", IF(AB1975="12", "December", "Other"))))))))))))</f>
        <v>May</v>
      </c>
      <c r="AD1975" s="1" t="str">
        <f>IF(ISNUMBER(SEARCH("-",AA1975)),TRIM(RIGHT(AA1975,LEN(AA1975)-SEARCH("-",AA1975))),AA1975)</f>
        <v>6</v>
      </c>
      <c r="AE1975" s="1" t="str">
        <f>IF(AD1975="1", "January", IF(AD1975="2", "February", IF(AD1975="3", "March", IF(AD1975="4", "April", IF(AD1975="5", "May", IF(AD1975="6", "June", IF(AD1975="7", "July", IF(AD1975="8", "August", IF(AD1975="9", "September", IF(AD1975="10", "October", IF(AD1975="11", "November", IF(AD1975="12", "December", "Other"))))))))))))</f>
        <v>June</v>
      </c>
      <c r="AF1975" s="16" t="s">
        <v>24778</v>
      </c>
      <c r="AG1975" s="1" t="str">
        <f t="shared" si="870"/>
        <v xml:space="preserve">Seed </v>
      </c>
      <c r="AH1975" s="2" t="str">
        <f t="shared" si="871"/>
        <v>Sow spring in a cold frame and either surface-sow or only just cover the seed. Make sure the compost does not dry out. Germination should take place within 2 weeks, though 2 weeks cold stratification may improve germination. Prick out the seedlings into individual pots when they are large enough to handle, choosing relatively deep pots to accommodate the tap root. Plant them out in early summer.
Division in early spring as the plant comes into growth.</v>
      </c>
      <c r="AI1975" s="1" t="s">
        <v>6411</v>
      </c>
      <c r="AJ1975" s="1" t="s">
        <v>23853</v>
      </c>
      <c r="AK1975" s="1" t="s">
        <v>17104</v>
      </c>
      <c r="AL1975" s="1" t="str">
        <f t="shared" si="881"/>
        <v>Scented</v>
      </c>
      <c r="AM1975" s="1" t="b">
        <v>1</v>
      </c>
      <c r="AN1975" s="1" t="b">
        <v>0</v>
      </c>
      <c r="AO1975" s="1" t="b">
        <v>1</v>
      </c>
      <c r="AP1975" s="5" t="s">
        <v>28</v>
      </c>
      <c r="AQ1975" s="5" t="str">
        <f t="shared" si="872"/>
        <v>Light, Medium, Heavy</v>
      </c>
      <c r="AR1975" s="1" t="s">
        <v>10</v>
      </c>
      <c r="AS1975" s="1" t="str">
        <f t="shared" si="867"/>
        <v>None, Partial</v>
      </c>
      <c r="AT1975" s="1" t="str">
        <f t="shared" si="873"/>
        <v>Partial, Full</v>
      </c>
      <c r="AU1975" s="1" t="s">
        <v>29</v>
      </c>
      <c r="AV1975" s="1" t="str">
        <f t="shared" si="874"/>
        <v>Moist</v>
      </c>
      <c r="AW1975" s="1" t="s">
        <v>12</v>
      </c>
      <c r="AX1975" s="1" t="str">
        <f t="shared" si="875"/>
        <v>Acid, Neutral, Alkaline</v>
      </c>
      <c r="AY1975" s="1" t="b">
        <v>0</v>
      </c>
      <c r="AZ1975" s="1" t="b">
        <v>1</v>
      </c>
      <c r="BA1975" s="1" t="b">
        <v>0</v>
      </c>
      <c r="BB1975" s="1" t="s">
        <v>29</v>
      </c>
      <c r="BC1975" t="str">
        <f t="shared" si="876"/>
        <v>TRUE</v>
      </c>
      <c r="BE1975" t="str">
        <f t="shared" si="877"/>
        <v>FALSE</v>
      </c>
      <c r="BF1975" s="1" t="b">
        <v>0</v>
      </c>
      <c r="BG1975" s="1" t="b">
        <v>0</v>
      </c>
      <c r="BH1975" s="1" t="b">
        <v>0</v>
      </c>
      <c r="BI1975" s="1" t="s">
        <v>30</v>
      </c>
      <c r="BJ1975" s="1" t="str">
        <f t="shared" si="878"/>
        <v>FALSE</v>
      </c>
      <c r="BK1975" s="1" t="s">
        <v>77</v>
      </c>
      <c r="BL1975" t="str">
        <f t="shared" si="879"/>
        <v>TRUE</v>
      </c>
      <c r="BM1975" s="1" t="b">
        <v>0</v>
      </c>
      <c r="BN1975" s="1" t="b">
        <v>1</v>
      </c>
      <c r="BO1975" s="1">
        <f t="shared" si="882"/>
        <v>20</v>
      </c>
      <c r="BP1975" s="1" t="s">
        <v>6412</v>
      </c>
      <c r="BQ1975" s="1" cm="1">
        <f t="array" ref="BQ1975">_xlfn.IFS(BP1975="None Known",0, LEN(BP1975)&gt;500, 5,LEN(BP1975)&gt;400, 4, LEN(BP1975)&gt;300, 3, LEN(BP1975)&gt;200, 2, LEN(BP1975)&gt;1, 1)</f>
        <v>5</v>
      </c>
      <c r="BR1975" s="1" t="s">
        <v>6413</v>
      </c>
      <c r="BS1975" s="1">
        <v>4</v>
      </c>
      <c r="BT1975" s="1" t="s">
        <v>6414</v>
      </c>
      <c r="BU1975" s="1">
        <v>3</v>
      </c>
      <c r="BV1975" s="1" t="s">
        <v>6415</v>
      </c>
      <c r="BW1975" s="1" t="s">
        <v>6416</v>
      </c>
      <c r="BX1975" s="1"/>
      <c r="BY1975" t="str">
        <f>_xlfn.XLOOKUP($B1975,Img_lookup!A:A,Img_lookup!B:B, "Not available")</f>
        <v>42bf1008-48e2-42e8-8e03-0e85d3fc17aa</v>
      </c>
      <c r="BZ1975" t="str">
        <f>_xlfn.XLOOKUP($B1975,Img_lookup!A:A,Img_lookup!C:C, "Not available")</f>
        <v>Common dandelion (Taraxacum officinale in Finnish voikukka).jpg</v>
      </c>
      <c r="CA1975" t="str">
        <f>_xlfn.XLOOKUP($B1975,Img_lookup!A:A,Img_lookup!D:D, "Not available")</f>
        <v>P√∂ll√∂</v>
      </c>
      <c r="CB1975" t="str">
        <f>_xlfn.XLOOKUP($B1975,Img_lookup!A:A,Img_lookup!E:E, "https://imgur.com/aT5wafe")</f>
        <v>https://api.openverse.engineering/v1/images/42bf1008-48e2-42e8-8e03-0e85d3fc17aa/thumb/</v>
      </c>
    </row>
    <row r="1976" spans="1:80" ht="409.6" x14ac:dyDescent="0.15">
      <c r="A1976" s="1" t="s">
        <v>2442</v>
      </c>
      <c r="B1976" s="1" t="s">
        <v>2443</v>
      </c>
      <c r="C1976" s="1" t="s">
        <v>2444</v>
      </c>
      <c r="E1976" s="1" t="s">
        <v>2445</v>
      </c>
      <c r="F1976" s="1" t="s">
        <v>62</v>
      </c>
      <c r="G1976" s="1" t="s">
        <v>62</v>
      </c>
      <c r="H1976" s="11" t="str">
        <f t="shared" si="884"/>
        <v>Perennial</v>
      </c>
      <c r="I1976" s="1" t="s">
        <v>17108</v>
      </c>
      <c r="J1976" s="1">
        <v>15</v>
      </c>
      <c r="K1976" s="1">
        <v>10</v>
      </c>
      <c r="L1976" t="str" cm="1">
        <f t="array" ref="L1976">_xlfn.IFS(J1976+K1976="", "Unknown", J1976+K1976&gt;3, "Large", J1976+K1976&gt;0.5, "Medium", J1976+K1976&gt;0, "Small")</f>
        <v>Large</v>
      </c>
      <c r="M1976" s="1">
        <v>6</v>
      </c>
      <c r="N1976" cm="1">
        <f t="array" ref="N1976">IF($M1976="",INDEX($M$2:$M$2176,MATCH(1,INDEX(($A$2:$A$2176=$A1976)*($M$2:$M$2176&lt;&gt;""),0),0)),$M1976)</f>
        <v>6</v>
      </c>
      <c r="O1976" s="2" t="str">
        <f t="shared" si="880"/>
        <v>Seasonal outdoors</v>
      </c>
      <c r="P1976" s="1" t="s">
        <v>2446</v>
      </c>
      <c r="Q1976" s="1" t="s">
        <v>17111</v>
      </c>
      <c r="R1976" t="str">
        <f t="shared" si="883"/>
        <v>Slow</v>
      </c>
      <c r="S1976" s="1" t="s">
        <v>24</v>
      </c>
      <c r="T1976" s="1" t="str">
        <f>LEFT(S1976,FIND("-",S1976)-1)</f>
        <v xml:space="preserve">1 </v>
      </c>
      <c r="U1976" s="1" t="str">
        <f>RIGHT(S1976,FIND("-",S1976)-1)</f>
        <v>12</v>
      </c>
      <c r="V1976" s="1" t="s">
        <v>251</v>
      </c>
      <c r="W1976" s="6" t="str">
        <f>IF(ISNUMBER(SEARCH("-",V1976)),TRIM(LEFT(V1976,FIND("-",V1976)-1)),V1976)</f>
        <v>3</v>
      </c>
      <c r="X1976" t="str">
        <f>IF(W1976="1", "January", IF(W1976="2", "February", IF(W1976="3", "March", IF(W1976="4", "April", IF(W1976="5", "May", IF(W1976="6", "June", IF(W1976="7", "July", IF(W1976="8", "August", IF(W1976="9", "September", IF(W1976="10", "October", IF(W1976="11", "November", IF(W1976="12", "December", "Other"))))))))))))</f>
        <v>March</v>
      </c>
      <c r="Y1976" s="2" t="str">
        <f>IF(ISNUMBER(SEARCH("-",V1976)),TRIM(RIGHT(V1976,LEN(V1976)-SEARCH("-",V1976))),V1976)</f>
        <v>4</v>
      </c>
      <c r="Z1976" s="2" t="str">
        <f>IF(Y1976="1", "January", IF(Y1976="2", "February", IF(Y1976="3", "March", IF(Y1976="4", "April", IF(Y1976="5", "May", IF(Y1976="6", "June", IF(Y1976="7", "July", IF(Y1976="8", "August", IF(Y1976="9", "September", IF(Y1976="10", "October", IF(Y1976="11", "November", IF(Y1976="12", "December", "Other"))))))))))))</f>
        <v>April</v>
      </c>
      <c r="AA1976" s="1" t="s">
        <v>166</v>
      </c>
      <c r="AB1976" s="1" t="str">
        <f>IF(ISNUMBER(SEARCH("-",AA1976)),TRIM(LEFT(AA1976,FIND("-",AA1976)-1)),AA1976)</f>
        <v>9</v>
      </c>
      <c r="AC1976" s="1" t="str">
        <f>IF(AB1976="1", "January", IF(AB1976="2", "February", IF(AB1976="3", "March", IF(AB1976="4", "April", IF(AB1976="5", "May", IF(AB1976="6", "June", IF(AB1976="7", "July", IF(AB1976="8", "August", IF(AB1976="9", "September", IF(AB1976="10", "October", IF(AB1976="11", "November", IF(AB1976="12", "December", "Other"))))))))))))</f>
        <v>September</v>
      </c>
      <c r="AD1976" s="1" t="str">
        <f>IF(ISNUMBER(SEARCH("-",AA1976)),TRIM(RIGHT(AA1976,LEN(AA1976)-SEARCH("-",AA1976))),AA1976)</f>
        <v>11</v>
      </c>
      <c r="AE1976" s="1" t="str">
        <f>IF(AD1976="1", "January", IF(AD1976="2", "February", IF(AD1976="3", "March", IF(AD1976="4", "April", IF(AD1976="5", "May", IF(AD1976="6", "June", IF(AD1976="7", "July", IF(AD1976="8", "August", IF(AD1976="9", "September", IF(AD1976="10", "October", IF(AD1976="11", "November", IF(AD1976="12", "December", "Other"))))))))))))</f>
        <v>November</v>
      </c>
      <c r="AF1976" s="16" t="s">
        <v>25361</v>
      </c>
      <c r="AG1976" s="1" t="str">
        <f t="shared" si="870"/>
        <v xml:space="preserve">Seed </v>
      </c>
      <c r="AH1976" s="2" t="str">
        <f t="shared" si="87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I1976" s="1" t="s">
        <v>2447</v>
      </c>
      <c r="AJ1976" s="1" t="s">
        <v>1</v>
      </c>
      <c r="AK1976" s="1" t="s">
        <v>17105</v>
      </c>
      <c r="AL1976" s="1" t="str">
        <f t="shared" si="881"/>
        <v>Unscented</v>
      </c>
      <c r="AM1976" s="1" t="b">
        <v>0</v>
      </c>
      <c r="AN1976" s="1" t="b">
        <v>1</v>
      </c>
      <c r="AO1976" s="1" t="b">
        <v>0</v>
      </c>
      <c r="AP1976" s="5" t="s">
        <v>28</v>
      </c>
      <c r="AQ1976" s="5" t="str">
        <f t="shared" si="872"/>
        <v>Light, Medium, Heavy</v>
      </c>
      <c r="AR1976" s="1" t="s">
        <v>274</v>
      </c>
      <c r="AS1976" s="1" t="str">
        <f t="shared" si="867"/>
        <v>None, Partial, Full</v>
      </c>
      <c r="AT1976" s="1" t="str">
        <f t="shared" si="873"/>
        <v>None, Partial, Full</v>
      </c>
      <c r="AU1976" s="1" t="s">
        <v>11</v>
      </c>
      <c r="AV1976" s="1" t="str">
        <f t="shared" si="874"/>
        <v>Dry, Moist</v>
      </c>
      <c r="AW1976" s="1" t="s">
        <v>12</v>
      </c>
      <c r="AX1976" s="1" t="str">
        <f t="shared" si="875"/>
        <v>Acid, Neutral, Alkaline</v>
      </c>
      <c r="AY1976" s="1" t="b">
        <v>1</v>
      </c>
      <c r="AZ1976" s="1" t="b">
        <v>1</v>
      </c>
      <c r="BA1976" s="1" t="b">
        <v>0</v>
      </c>
      <c r="BB1976" s="1" t="s">
        <v>275</v>
      </c>
      <c r="BC1976" t="str">
        <f t="shared" si="876"/>
        <v>TRUE</v>
      </c>
      <c r="BD1976" s="1" t="s">
        <v>77</v>
      </c>
      <c r="BE1976" t="str">
        <f t="shared" si="877"/>
        <v>TRUE</v>
      </c>
      <c r="BF1976" s="1" t="b">
        <v>0</v>
      </c>
      <c r="BG1976" s="1" t="b">
        <v>1</v>
      </c>
      <c r="BH1976" s="1" t="b">
        <v>1</v>
      </c>
      <c r="BI1976" s="1" t="s">
        <v>77</v>
      </c>
      <c r="BJ1976" s="1" t="str">
        <f t="shared" si="878"/>
        <v>TRUE</v>
      </c>
      <c r="BK1976" s="1" t="s">
        <v>30</v>
      </c>
      <c r="BL1976" t="str">
        <f t="shared" si="879"/>
        <v>FALSE</v>
      </c>
      <c r="BM1976" s="1" t="b">
        <v>0</v>
      </c>
      <c r="BN1976" s="1" t="b">
        <v>1</v>
      </c>
      <c r="BO1976" s="1">
        <f t="shared" si="882"/>
        <v>21</v>
      </c>
      <c r="BP1976" s="1" t="s">
        <v>2448</v>
      </c>
      <c r="BQ1976" s="1" cm="1">
        <f t="array" ref="BQ1976">_xlfn.IFS(BP1976="None Known",0, LEN(BP1976)&gt;500, 5,LEN(BP1976)&gt;400, 4, LEN(BP1976)&gt;300, 3, LEN(BP1976)&gt;200, 2, LEN(BP1976)&gt;1, 1)</f>
        <v>5</v>
      </c>
      <c r="BR1976" s="1" t="s">
        <v>2449</v>
      </c>
      <c r="BS1976" s="1">
        <v>4</v>
      </c>
      <c r="BT1976" s="1" t="s">
        <v>2450</v>
      </c>
      <c r="BU1976" s="1">
        <v>4</v>
      </c>
      <c r="BV1976" s="1" t="s">
        <v>2451</v>
      </c>
      <c r="BW1976" s="1" t="s">
        <v>2452</v>
      </c>
      <c r="BX1976" s="1"/>
      <c r="BY1976" t="str">
        <f>_xlfn.XLOOKUP($B1976,Img_lookup!A:A,Img_lookup!B:B, "Not available")</f>
        <v>b3f36fb2-405f-4b9b-8fcf-8900c67b94a3</v>
      </c>
      <c r="BZ1976" t="str">
        <f>_xlfn.XLOOKUP($B1976,Img_lookup!A:A,Img_lookup!C:C, "Not available")</f>
        <v>English Yew - Taxus baccata</v>
      </c>
      <c r="CA1976" t="str">
        <f>_xlfn.XLOOKUP($B1976,Img_lookup!A:A,Img_lookup!D:D, "Not available")</f>
        <v>oddsock</v>
      </c>
      <c r="CB1976" t="str">
        <f>_xlfn.XLOOKUP($B1976,Img_lookup!A:A,Img_lookup!E:E, "https://imgur.com/aT5wafe")</f>
        <v>https://api.openverse.engineering/v1/images/b3f36fb2-405f-4b9b-8fcf-8900c67b94a3/thumb/</v>
      </c>
    </row>
    <row r="1977" spans="1:80" ht="409.6" x14ac:dyDescent="0.15">
      <c r="A1977" s="1" t="s">
        <v>2442</v>
      </c>
      <c r="B1977" s="1" t="s">
        <v>5768</v>
      </c>
      <c r="C1977" s="1" t="s">
        <v>5769</v>
      </c>
      <c r="E1977" s="1" t="s">
        <v>2066</v>
      </c>
      <c r="F1977" s="1" t="s">
        <v>62</v>
      </c>
      <c r="G1977" s="1" t="s">
        <v>62</v>
      </c>
      <c r="H1977" s="11" t="str">
        <f t="shared" si="884"/>
        <v>Perennial</v>
      </c>
      <c r="I1977" s="1" t="s">
        <v>17108</v>
      </c>
      <c r="J1977" s="1">
        <v>15</v>
      </c>
      <c r="L1977" t="str" cm="1">
        <f t="array" ref="L1977">_xlfn.IFS(J1977+K1977="", "Unknown", J1977+K1977&gt;3, "Large", J1977+K1977&gt;0.5, "Medium", J1977+K1977&gt;0, "Small")</f>
        <v>Large</v>
      </c>
      <c r="M1977" s="1">
        <v>6</v>
      </c>
      <c r="N1977" cm="1">
        <f t="array" ref="N1977">IF($M1977="",INDEX($M$2:$M$2176,MATCH(1,INDEX(($A$2:$A$2176=$A1977)*($M$2:$M$2176&lt;&gt;""),0),0)),$M1977)</f>
        <v>6</v>
      </c>
      <c r="O1977" s="2" t="str">
        <f t="shared" si="880"/>
        <v>Seasonal outdoors</v>
      </c>
      <c r="P1977" s="1" t="s">
        <v>5770</v>
      </c>
      <c r="Q1977" s="1" t="s">
        <v>17111</v>
      </c>
      <c r="R1977" t="str">
        <f t="shared" si="883"/>
        <v>Slow</v>
      </c>
      <c r="S1977" s="1" t="s">
        <v>24</v>
      </c>
      <c r="T1977" s="1" t="str">
        <f>LEFT(S1977,FIND("-",S1977)-1)</f>
        <v xml:space="preserve">1 </v>
      </c>
      <c r="U1977" s="1" t="str">
        <f>RIGHT(S1977,FIND("-",S1977)-1)</f>
        <v>12</v>
      </c>
      <c r="V1977" s="1" t="s">
        <v>205</v>
      </c>
      <c r="W1977" s="6" t="str">
        <f>IF(ISNUMBER(SEARCH("-",V1977)),TRIM(LEFT(V1977,FIND("-",V1977)-1)),V1977)</f>
        <v>3</v>
      </c>
      <c r="X1977" t="str">
        <f>IF(W1977="1", "January", IF(W1977="2", "February", IF(W1977="3", "March", IF(W1977="4", "April", IF(W1977="5", "May", IF(W1977="6", "June", IF(W1977="7", "July", IF(W1977="8", "August", IF(W1977="9", "September", IF(W1977="10", "October", IF(W1977="11", "November", IF(W1977="12", "December", "Other"))))))))))))</f>
        <v>March</v>
      </c>
      <c r="Y1977" s="2" t="str">
        <f>IF(ISNUMBER(SEARCH("-",V1977)),TRIM(RIGHT(V1977,LEN(V1977)-SEARCH("-",V1977))),V1977)</f>
        <v>5</v>
      </c>
      <c r="Z1977" s="2" t="str">
        <f>IF(Y1977="1", "January", IF(Y1977="2", "February", IF(Y1977="3", "March", IF(Y1977="4", "April", IF(Y1977="5", "May", IF(Y1977="6", "June", IF(Y1977="7", "July", IF(Y1977="8", "August", IF(Y1977="9", "September", IF(Y1977="10", "October", IF(Y1977="11", "November", IF(Y1977="12", "December", "Other"))))))))))))</f>
        <v>May</v>
      </c>
      <c r="AA1977" s="1" t="s">
        <v>166</v>
      </c>
      <c r="AB1977" s="1" t="str">
        <f>IF(ISNUMBER(SEARCH("-",AA1977)),TRIM(LEFT(AA1977,FIND("-",AA1977)-1)),AA1977)</f>
        <v>9</v>
      </c>
      <c r="AC1977" s="1" t="str">
        <f>IF(AB1977="1", "January", IF(AB1977="2", "February", IF(AB1977="3", "March", IF(AB1977="4", "April", IF(AB1977="5", "May", IF(AB1977="6", "June", IF(AB1977="7", "July", IF(AB1977="8", "August", IF(AB1977="9", "September", IF(AB1977="10", "October", IF(AB1977="11", "November", IF(AB1977="12", "December", "Other"))))))))))))</f>
        <v>September</v>
      </c>
      <c r="AD1977" s="1" t="str">
        <f>IF(ISNUMBER(SEARCH("-",AA1977)),TRIM(RIGHT(AA1977,LEN(AA1977)-SEARCH("-",AA1977))),AA1977)</f>
        <v>11</v>
      </c>
      <c r="AE1977" s="1" t="str">
        <f>IF(AD1977="1", "January", IF(AD1977="2", "February", IF(AD1977="3", "March", IF(AD1977="4", "April", IF(AD1977="5", "May", IF(AD1977="6", "June", IF(AD1977="7", "July", IF(AD1977="8", "August", IF(AD1977="9", "September", IF(AD1977="10", "October", IF(AD1977="11", "November", IF(AD1977="12", "December", "Other"))))))))))))</f>
        <v>November</v>
      </c>
      <c r="AF1977" s="16" t="s">
        <v>25361</v>
      </c>
      <c r="AG1977" s="1" t="str">
        <f t="shared" si="870"/>
        <v xml:space="preserve">Seed </v>
      </c>
      <c r="AH1977" s="2" t="str">
        <f t="shared" si="87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I1977" s="1" t="s">
        <v>5771</v>
      </c>
      <c r="AJ1977" s="1" t="s">
        <v>1</v>
      </c>
      <c r="AK1977" s="1" t="s">
        <v>17105</v>
      </c>
      <c r="AL1977" s="1" t="str">
        <f t="shared" si="881"/>
        <v>Unscented</v>
      </c>
      <c r="AM1977" s="1" t="b">
        <v>0</v>
      </c>
      <c r="AN1977" s="1" t="b">
        <v>1</v>
      </c>
      <c r="AO1977" s="1" t="b">
        <v>0</v>
      </c>
      <c r="AP1977" s="5" t="s">
        <v>28</v>
      </c>
      <c r="AQ1977" s="5" t="str">
        <f t="shared" si="872"/>
        <v>Light, Medium, Heavy</v>
      </c>
      <c r="AR1977" s="1" t="s">
        <v>274</v>
      </c>
      <c r="AS1977" s="1" t="str">
        <f t="shared" si="867"/>
        <v>None, Partial, Full</v>
      </c>
      <c r="AT1977" s="1" t="str">
        <f t="shared" si="873"/>
        <v>None, Partial, Full</v>
      </c>
      <c r="AU1977" s="1" t="s">
        <v>11</v>
      </c>
      <c r="AV1977" s="1" t="str">
        <f t="shared" si="874"/>
        <v>Dry, Moist</v>
      </c>
      <c r="AW1977" s="1" t="s">
        <v>12</v>
      </c>
      <c r="AX1977" s="1" t="str">
        <f t="shared" si="875"/>
        <v>Acid, Neutral, Alkaline</v>
      </c>
      <c r="AY1977" s="1" t="b">
        <v>1</v>
      </c>
      <c r="AZ1977" s="1" t="b">
        <v>1</v>
      </c>
      <c r="BA1977" s="1" t="b">
        <v>0</v>
      </c>
      <c r="BB1977" s="1" t="s">
        <v>275</v>
      </c>
      <c r="BC1977" t="str">
        <f t="shared" si="876"/>
        <v>TRUE</v>
      </c>
      <c r="BD1977" s="1" t="s">
        <v>77</v>
      </c>
      <c r="BE1977" t="str">
        <f t="shared" si="877"/>
        <v>TRUE</v>
      </c>
      <c r="BF1977" s="1" t="b">
        <v>0</v>
      </c>
      <c r="BG1977" s="1" t="b">
        <v>0</v>
      </c>
      <c r="BH1977" s="1" t="b">
        <v>0</v>
      </c>
      <c r="BI1977" s="1" t="s">
        <v>77</v>
      </c>
      <c r="BJ1977" s="1" t="str">
        <f t="shared" si="878"/>
        <v>TRUE</v>
      </c>
      <c r="BK1977" s="1" t="s">
        <v>30</v>
      </c>
      <c r="BL1977" t="str">
        <f t="shared" si="879"/>
        <v>FALSE</v>
      </c>
      <c r="BM1977" s="1" t="b">
        <v>0</v>
      </c>
      <c r="BN1977" s="1" t="b">
        <v>0</v>
      </c>
      <c r="BO1977" s="1">
        <f t="shared" si="882"/>
        <v>17</v>
      </c>
      <c r="BP1977" s="1" t="s">
        <v>5772</v>
      </c>
      <c r="BQ1977" s="1" cm="1">
        <f t="array" ref="BQ1977">_xlfn.IFS(BP1977="None Known",0, LEN(BP1977)&gt;500, 5,LEN(BP1977)&gt;400, 4, LEN(BP1977)&gt;300, 3, LEN(BP1977)&gt;200, 2, LEN(BP1977)&gt;1, 1)</f>
        <v>4</v>
      </c>
      <c r="BR1977" s="1" t="s">
        <v>5773</v>
      </c>
      <c r="BS1977" s="1">
        <v>3</v>
      </c>
      <c r="BT1977" s="1" t="s">
        <v>5774</v>
      </c>
      <c r="BU1977" s="1">
        <v>4</v>
      </c>
      <c r="BV1977" s="1" t="s">
        <v>5775</v>
      </c>
      <c r="BW1977" s="1" t="s">
        <v>5776</v>
      </c>
      <c r="BX1977" s="1"/>
      <c r="BY1977" t="str">
        <f>_xlfn.XLOOKUP($B1977,Img_lookup!A:A,Img_lookup!B:B, "Not available")</f>
        <v>20135cee-a362-4d7e-beef-c5c123326cb1</v>
      </c>
      <c r="BZ1977" t="str">
        <f>_xlfn.XLOOKUP($B1977,Img_lookup!A:A,Img_lookup!C:C, "Not available")</f>
        <v>Taxus brevifolia Nutt.</v>
      </c>
      <c r="CA1977" t="str">
        <f>_xlfn.XLOOKUP($B1977,Img_lookup!A:A,Img_lookup!D:D, "Not available")</f>
        <v>Julia Macmillan and C. H. Shaw</v>
      </c>
      <c r="CB1977" t="str">
        <f>_xlfn.XLOOKUP($B1977,Img_lookup!A:A,Img_lookup!E:E, "https://imgur.com/aT5wafe")</f>
        <v>https://api.openverse.engineering/v1/images/20135cee-a362-4d7e-beef-c5c123326cb1/thumb/</v>
      </c>
    </row>
    <row r="1978" spans="1:80" ht="409.6" x14ac:dyDescent="0.15">
      <c r="A1978" s="1" t="s">
        <v>2442</v>
      </c>
      <c r="B1978" s="1" t="s">
        <v>13859</v>
      </c>
      <c r="C1978" s="1" t="s">
        <v>13860</v>
      </c>
      <c r="E1978" s="1" t="s">
        <v>13861</v>
      </c>
      <c r="F1978" s="1" t="s">
        <v>62</v>
      </c>
      <c r="G1978" s="1" t="s">
        <v>62</v>
      </c>
      <c r="H1978" s="11" t="str">
        <f t="shared" si="884"/>
        <v>Perennial</v>
      </c>
      <c r="I1978" s="1" t="s">
        <v>17108</v>
      </c>
      <c r="J1978" s="1">
        <v>1.5</v>
      </c>
      <c r="K1978" s="1">
        <v>1.5</v>
      </c>
      <c r="L1978" t="str" cm="1">
        <f t="array" ref="L1978">_xlfn.IFS(J1978+K1978="", "Unknown", J1978+K1978&gt;3, "Large", J1978+K1978&gt;0.5, "Medium", J1978+K1978&gt;0, "Small")</f>
        <v>Medium</v>
      </c>
      <c r="M1978" s="1">
        <v>4</v>
      </c>
      <c r="N1978" cm="1">
        <f t="array" ref="N1978">IF($M1978="",INDEX($M$2:$M$2176,MATCH(1,INDEX(($A$2:$A$2176=$A1978)*($M$2:$M$2176&lt;&gt;""),0),0)),$M1978)</f>
        <v>4</v>
      </c>
      <c r="O1978" s="2" t="str">
        <f t="shared" si="880"/>
        <v>Hardy to cold</v>
      </c>
      <c r="P1978" s="1" t="s">
        <v>10824</v>
      </c>
      <c r="Q1978" s="1" t="s">
        <v>17111</v>
      </c>
      <c r="R1978" t="str">
        <f t="shared" si="883"/>
        <v>Slow</v>
      </c>
      <c r="S1978" s="1" t="s">
        <v>24</v>
      </c>
      <c r="T1978" s="1" t="str">
        <f>LEFT(S1978,FIND("-",S1978)-1)</f>
        <v xml:space="preserve">1 </v>
      </c>
      <c r="U1978" s="1" t="str">
        <f>RIGHT(S1978,FIND("-",S1978)-1)</f>
        <v>12</v>
      </c>
      <c r="W1978" s="1"/>
      <c r="X1978" s="1"/>
      <c r="Y1978" s="1"/>
      <c r="Z1978" s="1"/>
      <c r="AA1978" s="1" t="s">
        <v>166</v>
      </c>
      <c r="AB1978" s="1" t="str">
        <f>IF(ISNUMBER(SEARCH("-",AA1978)),TRIM(LEFT(AA1978,FIND("-",AA1978)-1)),AA1978)</f>
        <v>9</v>
      </c>
      <c r="AC1978" s="1" t="str">
        <f>IF(AB1978="1", "January", IF(AB1978="2", "February", IF(AB1978="3", "March", IF(AB1978="4", "April", IF(AB1978="5", "May", IF(AB1978="6", "June", IF(AB1978="7", "July", IF(AB1978="8", "August", IF(AB1978="9", "September", IF(AB1978="10", "October", IF(AB1978="11", "November", IF(AB1978="12", "December", "Other"))))))))))))</f>
        <v>September</v>
      </c>
      <c r="AD1978" s="1" t="str">
        <f>IF(ISNUMBER(SEARCH("-",AA1978)),TRIM(RIGHT(AA1978,LEN(AA1978)-SEARCH("-",AA1978))),AA1978)</f>
        <v>11</v>
      </c>
      <c r="AE1978" s="1" t="str">
        <f>IF(AD1978="1", "January", IF(AD1978="2", "February", IF(AD1978="3", "March", IF(AD1978="4", "April", IF(AD1978="5", "May", IF(AD1978="6", "June", IF(AD1978="7", "July", IF(AD1978="8", "August", IF(AD1978="9", "September", IF(AD1978="10", "October", IF(AD1978="11", "November", IF(AD1978="12", "December", "Other"))))))))))))</f>
        <v>November</v>
      </c>
      <c r="AF1978" s="16" t="s">
        <v>25361</v>
      </c>
      <c r="AG1978" s="1" t="str">
        <f t="shared" si="870"/>
        <v xml:space="preserve">Seed </v>
      </c>
      <c r="AH1978" s="2" t="str">
        <f t="shared" si="87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I1978" s="1" t="s">
        <v>13862</v>
      </c>
      <c r="AJ1978" s="1" t="s">
        <v>1</v>
      </c>
      <c r="AK1978" s="1" t="s">
        <v>17105</v>
      </c>
      <c r="AL1978" s="1" t="str">
        <f t="shared" si="881"/>
        <v>Unscented</v>
      </c>
      <c r="AM1978" s="1" t="b">
        <v>0</v>
      </c>
      <c r="AN1978" s="1" t="b">
        <v>1</v>
      </c>
      <c r="AO1978" s="1" t="b">
        <v>0</v>
      </c>
      <c r="AP1978" s="5" t="s">
        <v>28</v>
      </c>
      <c r="AQ1978" s="5" t="str">
        <f t="shared" si="872"/>
        <v>Light, Medium, Heavy</v>
      </c>
      <c r="AR1978" s="1" t="s">
        <v>274</v>
      </c>
      <c r="AS1978" s="1" t="str">
        <f t="shared" ref="AS1978:AS2041" si="893">IF(AR1978="N", "None", IF(AR1978="S", "Partial", IF(AR1978="F", "Full", IF(AR1978="SN", "None, Partial", IF(AR1978="FS", "Partial, Full", IF(AR1978="FSN", "None, Partial, Full", ""))))))</f>
        <v>None, Partial, Full</v>
      </c>
      <c r="AT1978" s="1" t="str">
        <f t="shared" si="873"/>
        <v>None, Partial, Full</v>
      </c>
      <c r="AU1978" s="1" t="s">
        <v>11</v>
      </c>
      <c r="AV1978" s="1" t="str">
        <f t="shared" si="874"/>
        <v>Dry, Moist</v>
      </c>
      <c r="AW1978" s="1" t="s">
        <v>12</v>
      </c>
      <c r="AX1978" s="1" t="str">
        <f t="shared" si="875"/>
        <v>Acid, Neutral, Alkaline</v>
      </c>
      <c r="AY1978" s="1" t="b">
        <v>1</v>
      </c>
      <c r="AZ1978" s="1" t="b">
        <v>1</v>
      </c>
      <c r="BA1978" s="1" t="b">
        <v>0</v>
      </c>
      <c r="BB1978" s="1" t="s">
        <v>275</v>
      </c>
      <c r="BC1978" t="str">
        <f t="shared" si="876"/>
        <v>TRUE</v>
      </c>
      <c r="BD1978" s="1" t="s">
        <v>77</v>
      </c>
      <c r="BE1978" t="str">
        <f t="shared" si="877"/>
        <v>TRUE</v>
      </c>
      <c r="BF1978" s="1" t="b">
        <v>0</v>
      </c>
      <c r="BG1978" s="1" t="b">
        <v>0</v>
      </c>
      <c r="BH1978" s="1" t="b">
        <v>0</v>
      </c>
      <c r="BI1978" s="1" t="s">
        <v>77</v>
      </c>
      <c r="BJ1978" s="1" t="str">
        <f t="shared" si="878"/>
        <v>TRUE</v>
      </c>
      <c r="BK1978" s="1" t="s">
        <v>30</v>
      </c>
      <c r="BL1978" t="str">
        <f t="shared" si="879"/>
        <v>FALSE</v>
      </c>
      <c r="BM1978" s="1" t="b">
        <v>0</v>
      </c>
      <c r="BN1978" s="1" t="b">
        <v>0</v>
      </c>
      <c r="BO1978" s="1">
        <f t="shared" si="882"/>
        <v>14</v>
      </c>
      <c r="BP1978" s="1" t="s">
        <v>13863</v>
      </c>
      <c r="BQ1978" s="1" cm="1">
        <f t="array" ref="BQ1978">_xlfn.IFS(BP1978="None Known",0, LEN(BP1978)&gt;500, 5,LEN(BP1978)&gt;400, 4, LEN(BP1978)&gt;300, 3, LEN(BP1978)&gt;200, 2, LEN(BP1978)&gt;1, 1)</f>
        <v>1</v>
      </c>
      <c r="BR1978" s="1" t="s">
        <v>13864</v>
      </c>
      <c r="BS1978" s="1">
        <v>3</v>
      </c>
      <c r="BT1978" s="1" t="s">
        <v>13865</v>
      </c>
      <c r="BU1978" s="1">
        <v>4</v>
      </c>
      <c r="BV1978" s="1" t="s">
        <v>465</v>
      </c>
      <c r="BW1978" s="1" t="s">
        <v>5776</v>
      </c>
      <c r="BX1978" s="1"/>
      <c r="BY1978" t="str">
        <f>_xlfn.XLOOKUP($B1978,Img_lookup!A:A,Img_lookup!B:B, "Not available")</f>
        <v>a37801c6-224a-4a6a-8f65-dece70c69332</v>
      </c>
      <c r="BZ1978" t="str">
        <f>_xlfn.XLOOKUP($B1978,Img_lookup!A:A,Img_lookup!C:C, "Not available")</f>
        <v>Taxus canadensis 1-eheep</v>
      </c>
      <c r="CA1978" t="str">
        <f>_xlfn.XLOOKUP($B1978,Img_lookup!A:A,Img_lookup!D:D, "Not available")</f>
        <v>Superior National Forest</v>
      </c>
      <c r="CB1978" t="str">
        <f>_xlfn.XLOOKUP($B1978,Img_lookup!A:A,Img_lookup!E:E, "https://imgur.com/aT5wafe")</f>
        <v>https://api.openverse.engineering/v1/images/a37801c6-224a-4a6a-8f65-dece70c69332/thumb/</v>
      </c>
    </row>
    <row r="1979" spans="1:80" ht="409.6" x14ac:dyDescent="0.15">
      <c r="A1979" s="1" t="s">
        <v>2442</v>
      </c>
      <c r="B1979" s="1" t="s">
        <v>17084</v>
      </c>
      <c r="C1979" s="1" t="s">
        <v>17085</v>
      </c>
      <c r="E1979" s="1" t="s">
        <v>17086</v>
      </c>
      <c r="F1979" s="1" t="s">
        <v>62</v>
      </c>
      <c r="G1979" s="1" t="s">
        <v>62</v>
      </c>
      <c r="H1979" s="11" t="str">
        <f t="shared" si="884"/>
        <v>Perennial</v>
      </c>
      <c r="I1979" s="1" t="s">
        <v>17108</v>
      </c>
      <c r="J1979" s="1">
        <v>10</v>
      </c>
      <c r="K1979" s="1">
        <v>10</v>
      </c>
      <c r="L1979" t="str" cm="1">
        <f t="array" ref="L1979">_xlfn.IFS(J1979+K1979="", "Unknown", J1979+K1979&gt;3, "Large", J1979+K1979&gt;0.5, "Medium", J1979+K1979&gt;0, "Small")</f>
        <v>Large</v>
      </c>
      <c r="M1979" s="1">
        <v>6</v>
      </c>
      <c r="N1979" cm="1">
        <f t="array" ref="N1979">IF($M1979="",INDEX($M$2:$M$2176,MATCH(1,INDEX(($A$2:$A$2176=$A1979)*($M$2:$M$2176&lt;&gt;""),0),0)),$M1979)</f>
        <v>6</v>
      </c>
      <c r="O1979" s="2" t="str">
        <f t="shared" si="880"/>
        <v>Seasonal outdoors</v>
      </c>
      <c r="P1979" s="1" t="s">
        <v>17087</v>
      </c>
      <c r="Q1979" s="1" t="s">
        <v>17111</v>
      </c>
      <c r="R1979" t="str">
        <f t="shared" si="883"/>
        <v>Slow</v>
      </c>
      <c r="S1979" s="1" t="s">
        <v>24</v>
      </c>
      <c r="T1979" s="1" t="str">
        <f>LEFT(S1979,FIND("-",S1979)-1)</f>
        <v xml:space="preserve">1 </v>
      </c>
      <c r="U1979" s="1" t="str">
        <f>RIGHT(S1979,FIND("-",S1979)-1)</f>
        <v>12</v>
      </c>
      <c r="W1979" s="1"/>
      <c r="X1979" s="1"/>
      <c r="Y1979" s="1"/>
      <c r="Z1979" s="1"/>
      <c r="AA1979" s="1" t="s">
        <v>166</v>
      </c>
      <c r="AB1979" s="1" t="str">
        <f>IF(ISNUMBER(SEARCH("-",AA1979)),TRIM(LEFT(AA1979,FIND("-",AA1979)-1)),AA1979)</f>
        <v>9</v>
      </c>
      <c r="AC1979" s="1" t="str">
        <f>IF(AB1979="1", "January", IF(AB1979="2", "February", IF(AB1979="3", "March", IF(AB1979="4", "April", IF(AB1979="5", "May", IF(AB1979="6", "June", IF(AB1979="7", "July", IF(AB1979="8", "August", IF(AB1979="9", "September", IF(AB1979="10", "October", IF(AB1979="11", "November", IF(AB1979="12", "December", "Other"))))))))))))</f>
        <v>September</v>
      </c>
      <c r="AD1979" s="1" t="str">
        <f>IF(ISNUMBER(SEARCH("-",AA1979)),TRIM(RIGHT(AA1979,LEN(AA1979)-SEARCH("-",AA1979))),AA1979)</f>
        <v>11</v>
      </c>
      <c r="AE1979" s="1" t="str">
        <f>IF(AD1979="1", "January", IF(AD1979="2", "February", IF(AD1979="3", "March", IF(AD1979="4", "April", IF(AD1979="5", "May", IF(AD1979="6", "June", IF(AD1979="7", "July", IF(AD1979="8", "August", IF(AD1979="9", "September", IF(AD1979="10", "October", IF(AD1979="11", "November", IF(AD1979="12", "December", "Other"))))))))))))</f>
        <v>November</v>
      </c>
      <c r="AF1979" s="16" t="s">
        <v>25361</v>
      </c>
      <c r="AG1979" s="1" t="str">
        <f t="shared" si="870"/>
        <v xml:space="preserve">Seed </v>
      </c>
      <c r="AH1979" s="2" t="str">
        <f t="shared" si="871"/>
        <v>Can be very slow to germinate, often taking 2 or more years[78, 80]. It is best sown as soon as it is ripe in the autumn when it should germinate 18 months later. Stored seed may take 2 years or more to germinate. 4 months warm followed by 4 months cold stratification may help reduce the germination time[113]. Harvesting the seed 'green' (when fully developed but before it has dried on the plant) and then sowing it immediately has not been found to reduce the germination time because the inhibiting factors develop too early[80]. Prick out the seedlings into individual pots once they are large enough to handle and grow them on in pots in a cold frame. The seedlings are very slow-growing and will probably require at least 2 years of pot cultivation before being large enough to plant out. Any planting out is best done in late spring or early summer, after the last expected frosts[K].
Cuttings of half-ripe terminal shoots, 5 - 8cm long, July/August in a shaded frame. Should root by late September but leave them in the frame over winter and plant out in late spring[78]. High percentage[11].
Cuttings of ripe terminal shoots, taken in winter after a hard frost, in a shaded frame[113].</v>
      </c>
      <c r="AI1979" s="1" t="s">
        <v>17088</v>
      </c>
      <c r="AJ1979" s="1" t="s">
        <v>1</v>
      </c>
      <c r="AK1979" s="1" t="s">
        <v>17105</v>
      </c>
      <c r="AL1979" s="1" t="str">
        <f t="shared" si="881"/>
        <v>Unscented</v>
      </c>
      <c r="AM1979" s="1" t="b">
        <v>0</v>
      </c>
      <c r="AN1979" s="1" t="b">
        <v>1</v>
      </c>
      <c r="AO1979" s="1" t="b">
        <v>0</v>
      </c>
      <c r="AP1979" s="5" t="s">
        <v>28</v>
      </c>
      <c r="AQ1979" s="5" t="str">
        <f t="shared" si="872"/>
        <v>Light, Medium, Heavy</v>
      </c>
      <c r="AR1979" s="1" t="s">
        <v>274</v>
      </c>
      <c r="AS1979" s="1" t="str">
        <f t="shared" si="893"/>
        <v>None, Partial, Full</v>
      </c>
      <c r="AT1979" s="1" t="str">
        <f t="shared" si="873"/>
        <v>None, Partial, Full</v>
      </c>
      <c r="AU1979" s="1" t="s">
        <v>11</v>
      </c>
      <c r="AV1979" s="1" t="str">
        <f t="shared" si="874"/>
        <v>Dry, Moist</v>
      </c>
      <c r="AW1979" s="1" t="s">
        <v>12</v>
      </c>
      <c r="AX1979" s="1" t="str">
        <f t="shared" si="875"/>
        <v>Acid, Neutral, Alkaline</v>
      </c>
      <c r="AY1979" s="1" t="b">
        <v>1</v>
      </c>
      <c r="AZ1979" s="1" t="b">
        <v>1</v>
      </c>
      <c r="BA1979" s="1" t="b">
        <v>0</v>
      </c>
      <c r="BB1979" s="1" t="s">
        <v>275</v>
      </c>
      <c r="BC1979" t="str">
        <f t="shared" si="876"/>
        <v>TRUE</v>
      </c>
      <c r="BD1979" s="1" t="s">
        <v>77</v>
      </c>
      <c r="BE1979" t="str">
        <f t="shared" si="877"/>
        <v>TRUE</v>
      </c>
      <c r="BF1979" s="1" t="b">
        <v>0</v>
      </c>
      <c r="BG1979" s="1" t="b">
        <v>0</v>
      </c>
      <c r="BH1979" s="1" t="b">
        <v>0</v>
      </c>
      <c r="BI1979" s="1" t="s">
        <v>77</v>
      </c>
      <c r="BJ1979" s="1" t="str">
        <f t="shared" si="878"/>
        <v>TRUE</v>
      </c>
      <c r="BK1979" s="1" t="s">
        <v>30</v>
      </c>
      <c r="BL1979" t="str">
        <f t="shared" si="879"/>
        <v>FALSE</v>
      </c>
      <c r="BM1979" s="1" t="b">
        <v>0</v>
      </c>
      <c r="BN1979" s="1" t="b">
        <v>0</v>
      </c>
      <c r="BO1979" s="1">
        <f t="shared" si="882"/>
        <v>16</v>
      </c>
      <c r="BP1979" s="1" t="s">
        <v>17089</v>
      </c>
      <c r="BQ1979" s="1" cm="1">
        <f t="array" ref="BQ1979">_xlfn.IFS(BP1979="None Known",0, LEN(BP1979)&gt;500, 5,LEN(BP1979)&gt;400, 4, LEN(BP1979)&gt;300, 3, LEN(BP1979)&gt;200, 2, LEN(BP1979)&gt;1, 1)</f>
        <v>3</v>
      </c>
      <c r="BR1979" s="1" t="s">
        <v>17090</v>
      </c>
      <c r="BS1979" s="1">
        <v>3</v>
      </c>
      <c r="BT1979" s="1" t="s">
        <v>17091</v>
      </c>
      <c r="BU1979" s="1">
        <v>4</v>
      </c>
      <c r="BV1979" s="1" t="s">
        <v>465</v>
      </c>
      <c r="BW1979" s="1" t="s">
        <v>5776</v>
      </c>
      <c r="BX1979" s="1"/>
      <c r="BY1979" t="str">
        <f>_xlfn.XLOOKUP($B1979,Img_lookup!A:A,Img_lookup!B:B, "Not available")</f>
        <v>9fb5082b-79a7-479b-a876-b2cf20b41dce</v>
      </c>
      <c r="BZ1979" t="str">
        <f>_xlfn.XLOOKUP($B1979,Img_lookup!A:A,Img_lookup!C:C, "Not available")</f>
        <v>Japanese Yew / Taxus cuspidata / Ê´ü(„Ç§„ÉÅ„Ç§)</v>
      </c>
      <c r="CA1979" t="str">
        <f>_xlfn.XLOOKUP($B1979,Img_lookup!A:A,Img_lookup!D:D, "Not available")</f>
        <v>TANAKA Juuyoh (Áî∞‰∏≠ÂçÅÊ¥ã)</v>
      </c>
      <c r="CB1979" t="str">
        <f>_xlfn.XLOOKUP($B1979,Img_lookup!A:A,Img_lookup!E:E, "https://imgur.com/aT5wafe")</f>
        <v>https://api.openverse.engineering/v1/images/9fb5082b-79a7-479b-a876-b2cf20b41dce/thumb/</v>
      </c>
    </row>
    <row r="1980" spans="1:80" ht="358" x14ac:dyDescent="0.15">
      <c r="A1980" s="1" t="s">
        <v>69</v>
      </c>
      <c r="B1980" s="1" t="s">
        <v>1273</v>
      </c>
      <c r="D1980" s="1" t="s">
        <v>1274</v>
      </c>
      <c r="E1980" s="1" t="s">
        <v>1275</v>
      </c>
      <c r="F1980" s="1" t="s">
        <v>6</v>
      </c>
      <c r="G1980" s="1" t="s">
        <v>6</v>
      </c>
      <c r="H1980" s="11" t="str">
        <f t="shared" si="884"/>
        <v>Perennial</v>
      </c>
      <c r="J1980" s="1">
        <v>1</v>
      </c>
      <c r="L1980" t="str" cm="1">
        <f t="array" ref="L1980">_xlfn.IFS(J1980+K1980="", "Unknown", J1980+K1980&gt;3, "Large", J1980+K1980&gt;0.5, "Medium", J1980+K1980&gt;0, "Small")</f>
        <v>Medium</v>
      </c>
      <c r="M1980" s="1">
        <v>6</v>
      </c>
      <c r="N1980" cm="1">
        <f t="array" ref="N1980">IF($M1980="",INDEX($M$2:$M$2176,MATCH(1,INDEX(($A$2:$A$2176=$A1980)*($M$2:$M$2176&lt;&gt;""),0),0)),$M1980)</f>
        <v>6</v>
      </c>
      <c r="O1980" s="2" t="str">
        <f t="shared" si="880"/>
        <v>Seasonal outdoors</v>
      </c>
      <c r="P1980" s="1" t="s">
        <v>1276</v>
      </c>
      <c r="R1980" t="str">
        <f t="shared" si="883"/>
        <v>Medium</v>
      </c>
      <c r="T1980" s="1"/>
      <c r="U1980" s="1"/>
      <c r="V1980" s="1" t="s">
        <v>307</v>
      </c>
      <c r="W1980" s="6" t="str">
        <f>IF(ISNUMBER(SEARCH("-",V1980)),TRIM(LEFT(V1980,FIND("-",V1980)-1)),V1980)</f>
        <v>6</v>
      </c>
      <c r="X1980" t="str">
        <f>IF(W1980="1", "January", IF(W1980="2", "February", IF(W1980="3", "March", IF(W1980="4", "April", IF(W1980="5", "May", IF(W1980="6", "June", IF(W1980="7", "July", IF(W1980="8", "August", IF(W1980="9", "September", IF(W1980="10", "October", IF(W1980="11", "November", IF(W1980="12", "December", "Other"))))))))))))</f>
        <v>June</v>
      </c>
      <c r="Y1980" s="2" t="str">
        <f>IF(ISNUMBER(SEARCH("-",V1980)),TRIM(RIGHT(V1980,LEN(V1980)-SEARCH("-",V1980))),V1980)</f>
        <v>7</v>
      </c>
      <c r="Z1980" s="2" t="str">
        <f>IF(Y1980="1", "January", IF(Y1980="2", "February", IF(Y1980="3", "March", IF(Y1980="4", "April", IF(Y1980="5", "May", IF(Y1980="6", "June", IF(Y1980="7", "July", IF(Y1980="8", "August", IF(Y1980="9", "September", IF(Y1980="10", "October", IF(Y1980="11", "November", IF(Y1980="12", "December", "Other"))))))))))))</f>
        <v>July</v>
      </c>
      <c r="AF1980" s="16" t="s">
        <v>24779</v>
      </c>
      <c r="AG1980" s="1" t="str">
        <f t="shared" si="870"/>
        <v xml:space="preserve">Seed </v>
      </c>
      <c r="AH1980" s="2" t="str">
        <f t="shared" si="871"/>
        <v>Sow spring in a greenhouse. Only just cover the seed and make sure that the compost does not dry out. Prick out the seedlings into individual pots when they are large enough to handle, over-wintering the young plants in the greenhouse for the first year and then planting them out in late spring[200].
Division in spring[200].</v>
      </c>
      <c r="AI1980" s="1" t="s">
        <v>1277</v>
      </c>
      <c r="AJ1980" s="1" t="s">
        <v>53</v>
      </c>
      <c r="AK1980" s="1" t="s">
        <v>17104</v>
      </c>
      <c r="AL1980" s="1" t="str">
        <f t="shared" si="881"/>
        <v>Unscented</v>
      </c>
      <c r="AM1980" s="1" t="b">
        <v>0</v>
      </c>
      <c r="AN1980" s="1" t="b">
        <v>0</v>
      </c>
      <c r="AO1980" s="1" t="b">
        <v>0</v>
      </c>
      <c r="AP1980" s="5" t="s">
        <v>28</v>
      </c>
      <c r="AQ1980" s="5" t="str">
        <f t="shared" si="872"/>
        <v>Light, Medium, Heavy</v>
      </c>
      <c r="AR1980" s="1" t="s">
        <v>30</v>
      </c>
      <c r="AS1980" s="1" t="str">
        <f t="shared" si="893"/>
        <v>None</v>
      </c>
      <c r="AT1980" s="1" t="str">
        <f t="shared" si="873"/>
        <v>Full</v>
      </c>
      <c r="AU1980" s="1" t="s">
        <v>29</v>
      </c>
      <c r="AV1980" s="1" t="str">
        <f t="shared" si="874"/>
        <v>Moist</v>
      </c>
      <c r="AW1980" s="1" t="s">
        <v>12</v>
      </c>
      <c r="AX1980" s="1" t="str">
        <f t="shared" si="875"/>
        <v>Acid, Neutral, Alkaline</v>
      </c>
      <c r="AY1980" s="1" t="b">
        <v>0</v>
      </c>
      <c r="AZ1980" s="1" t="b">
        <v>0</v>
      </c>
      <c r="BA1980" s="1" t="b">
        <v>0</v>
      </c>
      <c r="BB1980" s="1" t="s">
        <v>29</v>
      </c>
      <c r="BC1980" t="str">
        <f t="shared" si="876"/>
        <v>TRUE</v>
      </c>
      <c r="BE1980" t="str">
        <f t="shared" si="877"/>
        <v>FALSE</v>
      </c>
      <c r="BF1980" s="1" t="b">
        <v>0</v>
      </c>
      <c r="BG1980" s="1" t="b">
        <v>0</v>
      </c>
      <c r="BH1980" s="1" t="b">
        <v>0</v>
      </c>
      <c r="BJ1980" s="1" t="str">
        <f t="shared" si="878"/>
        <v>FALSE</v>
      </c>
      <c r="BL1980" t="str">
        <f t="shared" si="879"/>
        <v>FALSE</v>
      </c>
      <c r="BM1980" s="1" t="b">
        <v>0</v>
      </c>
      <c r="BN1980" s="1" t="b">
        <v>0</v>
      </c>
      <c r="BO1980" s="1">
        <f t="shared" si="882"/>
        <v>5</v>
      </c>
      <c r="BP1980" s="1" t="s">
        <v>1278</v>
      </c>
      <c r="BQ1980" s="1" cm="1">
        <f t="array" ref="BQ1980">_xlfn.IFS(BP1980="None Known",0, LEN(BP1980)&gt;500, 5,LEN(BP1980)&gt;400, 4, LEN(BP1980)&gt;300, 3, LEN(BP1980)&gt;200, 2, LEN(BP1980)&gt;1, 1)</f>
        <v>1</v>
      </c>
      <c r="BR1980" s="1" t="s">
        <v>392</v>
      </c>
      <c r="BS1980" s="1">
        <v>1</v>
      </c>
      <c r="BT1980" s="1" t="s">
        <v>1279</v>
      </c>
      <c r="BU1980" s="1">
        <v>1</v>
      </c>
      <c r="BV1980" s="1" t="s">
        <v>34</v>
      </c>
      <c r="BW1980" s="1" t="s">
        <v>31</v>
      </c>
      <c r="BX1980" s="1"/>
      <c r="BY1980" t="str">
        <f>_xlfn.XLOOKUP($B1980,Img_lookup!A:A,Img_lookup!B:B, "Not available")</f>
        <v>8152ffde-3e1c-4d48-9f1c-38a47f813b3e</v>
      </c>
      <c r="BZ1980" t="str">
        <f>_xlfn.XLOOKUP($B1980,Img_lookup!A:A,Img_lookup!C:C, "Not available")</f>
        <v>Tephroseris integrifolia subsp. maritima</v>
      </c>
      <c r="CA1980" t="str">
        <f>_xlfn.XLOOKUP($B1980,Img_lookup!A:A,Img_lookup!D:D, "Not available")</f>
        <v>Disgwylfa</v>
      </c>
      <c r="CB1980" t="str">
        <f>_xlfn.XLOOKUP($B1980,Img_lookup!A:A,Img_lookup!E:E, "https://imgur.com/aT5wafe")</f>
        <v>https://api.openverse.engineering/v1/images/8152ffde-3e1c-4d48-9f1c-38a47f813b3e/thumb/</v>
      </c>
    </row>
    <row r="1981" spans="1:80" ht="409.6" x14ac:dyDescent="0.15">
      <c r="A1981" s="1" t="s">
        <v>971</v>
      </c>
      <c r="B1981" s="1" t="s">
        <v>972</v>
      </c>
      <c r="C1981" s="1" t="s">
        <v>973</v>
      </c>
      <c r="D1981" s="1" t="s">
        <v>974</v>
      </c>
      <c r="E1981" s="1" t="s">
        <v>975</v>
      </c>
      <c r="F1981" s="1" t="s">
        <v>6</v>
      </c>
      <c r="G1981" s="1" t="s">
        <v>6</v>
      </c>
      <c r="H1981" s="11" t="str">
        <f t="shared" si="884"/>
        <v>Perennial</v>
      </c>
      <c r="I1981" s="1" t="s">
        <v>17108</v>
      </c>
      <c r="J1981" s="1">
        <v>0.20000000300000001</v>
      </c>
      <c r="K1981" s="1">
        <v>1</v>
      </c>
      <c r="L1981" t="str" cm="1">
        <f t="array" ref="L1981">_xlfn.IFS(J1981+K1981="", "Unknown", J1981+K1981&gt;3, "Large", J1981+K1981&gt;0.5, "Medium", J1981+K1981&gt;0, "Small")</f>
        <v>Medium</v>
      </c>
      <c r="M1981" s="1">
        <v>9</v>
      </c>
      <c r="N1981" cm="1">
        <f t="array" ref="N1981">IF($M1981="",INDEX($M$2:$M$2176,MATCH(1,INDEX(($A$2:$A$2176=$A1981)*($M$2:$M$2176&lt;&gt;""),0),0)),$M1981)</f>
        <v>9</v>
      </c>
      <c r="O1981" s="2" t="str">
        <f t="shared" si="880"/>
        <v>Grown indoors</v>
      </c>
      <c r="P1981" s="1" t="s">
        <v>976</v>
      </c>
      <c r="Q1981" s="1" t="s">
        <v>17109</v>
      </c>
      <c r="R1981" t="str">
        <f t="shared" si="883"/>
        <v>Fast</v>
      </c>
      <c r="W1981"/>
      <c r="AF1981" s="16" t="s">
        <v>24780</v>
      </c>
      <c r="AG1981" s="1" t="str">
        <f t="shared" si="870"/>
        <v xml:space="preserve">Seed </v>
      </c>
      <c r="AH1981" s="2" t="str">
        <f t="shared" si="871"/>
        <v>Sow early to mid spring in a greenhouse. When they are large enough to handle, prick the seedlings out into individual pots and plant them out after the last expected frost[33]. 
Seed can also be sown in situ in late spring, though this will not generally make such good plants[33, K].
The seed can be slow to germinate, soaking in warm water for 24 hours prior to sowing may help[33, 200].</v>
      </c>
      <c r="AI1981" s="1" t="s">
        <v>977</v>
      </c>
      <c r="AK1981" s="1" t="s">
        <v>17104</v>
      </c>
      <c r="AL1981" s="1" t="str">
        <f t="shared" si="881"/>
        <v>Unscented</v>
      </c>
      <c r="AM1981" s="1" t="b">
        <v>0</v>
      </c>
      <c r="AN1981" s="1" t="b">
        <v>0</v>
      </c>
      <c r="AO1981" s="1" t="b">
        <v>0</v>
      </c>
      <c r="AP1981" s="5" t="s">
        <v>54</v>
      </c>
      <c r="AQ1981" s="5" t="str">
        <f t="shared" si="872"/>
        <v>Light, Medium</v>
      </c>
      <c r="AR1981" s="1" t="s">
        <v>30</v>
      </c>
      <c r="AS1981" s="1" t="str">
        <f t="shared" si="893"/>
        <v>None</v>
      </c>
      <c r="AT1981" s="1" t="str">
        <f t="shared" si="873"/>
        <v>Full</v>
      </c>
      <c r="AU1981" s="1" t="s">
        <v>11</v>
      </c>
      <c r="AV1981" s="1" t="str">
        <f t="shared" si="874"/>
        <v>Dry, Moist</v>
      </c>
      <c r="AW1981" s="1" t="s">
        <v>12</v>
      </c>
      <c r="AX1981" s="1" t="str">
        <f t="shared" si="875"/>
        <v>Acid, Neutral, Alkaline</v>
      </c>
      <c r="AY1981" s="1" t="b">
        <v>0</v>
      </c>
      <c r="AZ1981" s="1" t="b">
        <v>0</v>
      </c>
      <c r="BA1981" s="1" t="b">
        <v>1</v>
      </c>
      <c r="BB1981" s="1" t="s">
        <v>29</v>
      </c>
      <c r="BC1981" t="str">
        <f t="shared" si="876"/>
        <v>TRUE</v>
      </c>
      <c r="BE1981" t="str">
        <f t="shared" si="877"/>
        <v>FALSE</v>
      </c>
      <c r="BF1981" s="1" t="b">
        <v>0</v>
      </c>
      <c r="BG1981" s="1" t="b">
        <v>0</v>
      </c>
      <c r="BH1981" s="1" t="b">
        <v>1</v>
      </c>
      <c r="BI1981" s="1" t="s">
        <v>77</v>
      </c>
      <c r="BJ1981" s="1" t="str">
        <f t="shared" si="878"/>
        <v>TRUE</v>
      </c>
      <c r="BL1981" t="str">
        <f t="shared" si="879"/>
        <v>FALSE</v>
      </c>
      <c r="BM1981" s="1" t="b">
        <v>0</v>
      </c>
      <c r="BN1981" s="1" t="b">
        <v>0</v>
      </c>
      <c r="BO1981" s="1">
        <f t="shared" si="882"/>
        <v>9</v>
      </c>
      <c r="BP1981" s="1" t="s">
        <v>31</v>
      </c>
      <c r="BQ1981" s="1" cm="1">
        <f t="array" ref="BQ1981">_xlfn.IFS(BP1981="None Known",0, LEN(BP1981)&gt;500, 5,LEN(BP1981)&gt;400, 4, LEN(BP1981)&gt;300, 3, LEN(BP1981)&gt;200, 2, LEN(BP1981)&gt;1, 1)</f>
        <v>0</v>
      </c>
      <c r="BR1981" s="1" t="s">
        <v>978</v>
      </c>
      <c r="BS1981" s="1">
        <v>3</v>
      </c>
      <c r="BT1981" s="1" t="s">
        <v>31</v>
      </c>
      <c r="BU1981" s="1">
        <v>0</v>
      </c>
      <c r="BV1981" s="1" t="s">
        <v>431</v>
      </c>
      <c r="BW1981" s="1" t="s">
        <v>31</v>
      </c>
      <c r="BX1981" s="1"/>
      <c r="BY1981" t="str">
        <f>_xlfn.XLOOKUP($B1981,Img_lookup!A:A,Img_lookup!B:B, "Not available")</f>
        <v>5e261204-6a4a-45c3-ae84-59e669a1ce34</v>
      </c>
      <c r="BZ1981" t="str">
        <f>_xlfn.XLOOKUP($B1981,Img_lookup!A:A,Img_lookup!C:C, "Not available")</f>
        <v>Tetragonia tetragonoides (Pall.) Kuntze</v>
      </c>
      <c r="CA1981" t="str">
        <f>_xlfn.XLOOKUP($B1981,Img_lookup!A:A,Img_lookup!D:D, "Not available")</f>
        <v>Brother Claude-Joseph</v>
      </c>
      <c r="CB1981" t="str">
        <f>_xlfn.XLOOKUP($B1981,Img_lookup!A:A,Img_lookup!E:E, "https://imgur.com/aT5wafe")</f>
        <v>https://api.openverse.engineering/v1/images/5e261204-6a4a-45c3-ae84-59e669a1ce34/thumb/</v>
      </c>
    </row>
    <row r="1982" spans="1:80" ht="409.6" x14ac:dyDescent="0.15">
      <c r="A1982" s="1" t="s">
        <v>1384</v>
      </c>
      <c r="B1982" s="1" t="s">
        <v>3297</v>
      </c>
      <c r="C1982" s="1" t="s">
        <v>3298</v>
      </c>
      <c r="D1982" s="1" t="s">
        <v>3299</v>
      </c>
      <c r="E1982" s="1" t="s">
        <v>3300</v>
      </c>
      <c r="F1982" s="1" t="s">
        <v>22</v>
      </c>
      <c r="G1982" s="1" t="s">
        <v>22</v>
      </c>
      <c r="H1982" s="11" t="str">
        <f t="shared" si="884"/>
        <v>Perennial</v>
      </c>
      <c r="I1982" s="1" t="s">
        <v>17108</v>
      </c>
      <c r="J1982" s="1">
        <v>5</v>
      </c>
      <c r="K1982" s="1">
        <v>5</v>
      </c>
      <c r="L1982" t="str" cm="1">
        <f t="array" ref="L1982">_xlfn.IFS(J1982+K1982="", "Unknown", J1982+K1982&gt;3, "Large", J1982+K1982&gt;0.5, "Medium", J1982+K1982&gt;0, "Small")</f>
        <v>Large</v>
      </c>
      <c r="M1982" s="1">
        <v>8</v>
      </c>
      <c r="N1982" cm="1">
        <f t="array" ref="N1982">IF($M1982="",INDEX($M$2:$M$2176,MATCH(1,INDEX(($A$2:$A$2176=$A1982)*($M$2:$M$2176&lt;&gt;""),0),0)),$M1982)</f>
        <v>8</v>
      </c>
      <c r="O1982" s="2" t="str">
        <f t="shared" si="880"/>
        <v>Grown indoors</v>
      </c>
      <c r="P1982" s="1" t="s">
        <v>3301</v>
      </c>
      <c r="R1982" t="str">
        <f t="shared" si="883"/>
        <v>Medium</v>
      </c>
      <c r="S1982" s="1" t="s">
        <v>24</v>
      </c>
      <c r="T1982" s="1" t="str">
        <f>LEFT(S1982,FIND("-",S1982)-1)</f>
        <v xml:space="preserve">1 </v>
      </c>
      <c r="U1982" s="1" t="str">
        <f>RIGHT(S1982,FIND("-",S1982)-1)</f>
        <v>12</v>
      </c>
      <c r="V1982" s="1">
        <v>8</v>
      </c>
      <c r="W1982" s="6">
        <f t="shared" ref="W1982:W1987" si="894">IF(ISNUMBER(SEARCH("-",V1982)),TRIM(LEFT(V1982,FIND("-",V1982)-1)),V1982)</f>
        <v>8</v>
      </c>
      <c r="X1982" t="str">
        <f>IF(W1982=1, "January", IF(W1982=2, "February", IF(W1982=3, "March", IF(W1982=4, "April", IF(W1982=5, "May", IF(W1982=6, "June", IF(W1982=7, "July", IF(W1982=8, "August", IF(W1982=9, "September", IF(W1982=10, "October", IF(W1982=11, "November", IF(W1982=12, "December", "Other"))))))))))))</f>
        <v>August</v>
      </c>
      <c r="Y1982" s="1"/>
      <c r="Z1982" s="1"/>
      <c r="AA1982" s="1" t="s">
        <v>666</v>
      </c>
      <c r="AB1982" s="1" t="str">
        <f t="shared" ref="AB1982:AB1987" si="895">IF(ISNUMBER(SEARCH("-",AA1982)),TRIM(LEFT(AA1982,FIND("-",AA1982)-1)),AA1982)</f>
        <v>10</v>
      </c>
      <c r="AC1982" s="1" t="str">
        <f t="shared" ref="AC1982:AC1987" si="896">IF(AB1982="1", "January", IF(AB1982="2", "February", IF(AB1982="3", "March", IF(AB1982="4", "April", IF(AB1982="5", "May", IF(AB1982="6", "June", IF(AB1982="7", "July", IF(AB1982="8", "August", IF(AB1982="9", "September", IF(AB1982="10", "October", IF(AB1982="11", "November", IF(AB1982="12", "December", "Other"))))))))))))</f>
        <v>October</v>
      </c>
      <c r="AD1982" s="1" t="str">
        <f t="shared" ref="AD1982:AD1987" si="897">IF(ISNUMBER(SEARCH("-",AA1982)),TRIM(RIGHT(AA1982,LEN(AA1982)-SEARCH("-",AA1982))),AA1982)</f>
        <v>12</v>
      </c>
      <c r="AE1982" s="1" t="str">
        <f t="shared" ref="AE1982:AE1987" si="898">IF(AD1982="1", "January", IF(AD1982="2", "February", IF(AD1982="3", "March", IF(AD1982="4", "April", IF(AD1982="5", "May", IF(AD1982="6", "June", IF(AD1982="7", "July", IF(AD1982="8", "August", IF(AD1982="9", "September", IF(AD1982="10", "October", IF(AD1982="11", "November", IF(AD1982="12", "December", "Other"))))))))))))</f>
        <v>December</v>
      </c>
      <c r="AF1982" s="16" t="s">
        <v>24781</v>
      </c>
      <c r="AG1982" s="1" t="str">
        <f t="shared" si="870"/>
        <v xml:space="preserve">Seed </v>
      </c>
      <c r="AH1982" s="2" t="str">
        <f t="shared" si="871"/>
        <v>Sow autumn in a greenhouse[200]. Prick out the seedlings into individual pots when they are large enough to handle and grow on for at least their first year in the greenhouse. Plant out in late spring or early summer, after the last expected frosts. Consider giving the plants some protection from winter cold for their first few years outdoors[K].
Division of suckers in the early spring. They can be difficult to establish[200]. It is probably best to pot up the divisions and grow them on in light shade in a greenhouse until they are well established. Keep them in the greenhouse for their first winter then plant them out in late spring or early summer, after the last expected frosts.</v>
      </c>
      <c r="AI1982" s="1" t="s">
        <v>3302</v>
      </c>
      <c r="AJ1982" s="1" t="s">
        <v>26</v>
      </c>
      <c r="AK1982" s="1" t="s">
        <v>17104</v>
      </c>
      <c r="AL1982" s="1" t="str">
        <f t="shared" si="881"/>
        <v>Unscented</v>
      </c>
      <c r="AM1982" s="1" t="b">
        <v>0</v>
      </c>
      <c r="AN1982" s="1" t="b">
        <v>1</v>
      </c>
      <c r="AO1982" s="1" t="b">
        <v>0</v>
      </c>
      <c r="AP1982" s="5" t="s">
        <v>28</v>
      </c>
      <c r="AQ1982" s="5" t="str">
        <f t="shared" si="872"/>
        <v>Light, Medium, Heavy</v>
      </c>
      <c r="AR1982" s="1" t="s">
        <v>10</v>
      </c>
      <c r="AS1982" s="1" t="str">
        <f t="shared" si="893"/>
        <v>None, Partial</v>
      </c>
      <c r="AT1982" s="1" t="str">
        <f t="shared" si="873"/>
        <v>Partial, Full</v>
      </c>
      <c r="AU1982" s="1" t="s">
        <v>29</v>
      </c>
      <c r="AV1982" s="1" t="str">
        <f t="shared" si="874"/>
        <v>Moist</v>
      </c>
      <c r="AW1982" s="1" t="s">
        <v>12</v>
      </c>
      <c r="AX1982" s="1" t="str">
        <f t="shared" si="875"/>
        <v>Acid, Neutral, Alkaline</v>
      </c>
      <c r="AY1982" s="1" t="b">
        <v>0</v>
      </c>
      <c r="AZ1982" s="1" t="b">
        <v>0</v>
      </c>
      <c r="BA1982" s="1" t="b">
        <v>0</v>
      </c>
      <c r="BC1982" t="str">
        <f t="shared" si="876"/>
        <v>FALSE</v>
      </c>
      <c r="BE1982" t="str">
        <f t="shared" si="877"/>
        <v>FALSE</v>
      </c>
      <c r="BF1982" s="1" t="b">
        <v>0</v>
      </c>
      <c r="BG1982" s="1" t="b">
        <v>0</v>
      </c>
      <c r="BH1982" s="1" t="b">
        <v>0</v>
      </c>
      <c r="BI1982" s="1" t="s">
        <v>77</v>
      </c>
      <c r="BJ1982" s="1" t="str">
        <f t="shared" si="878"/>
        <v>TRUE</v>
      </c>
      <c r="BL1982" t="str">
        <f t="shared" si="879"/>
        <v>FALSE</v>
      </c>
      <c r="BM1982" s="1" t="b">
        <v>0</v>
      </c>
      <c r="BN1982" s="1" t="b">
        <v>0</v>
      </c>
      <c r="BO1982" s="1">
        <f t="shared" si="882"/>
        <v>9</v>
      </c>
      <c r="BP1982" s="1" t="s">
        <v>3303</v>
      </c>
      <c r="BQ1982" s="1" cm="1">
        <f t="array" ref="BQ1982">_xlfn.IFS(BP1982="None Known",0, LEN(BP1982)&gt;500, 5,LEN(BP1982)&gt;400, 4, LEN(BP1982)&gt;300, 3, LEN(BP1982)&gt;200, 2, LEN(BP1982)&gt;1, 1)</f>
        <v>2</v>
      </c>
      <c r="BR1982" s="1" t="s">
        <v>3304</v>
      </c>
      <c r="BS1982" s="1">
        <v>2</v>
      </c>
      <c r="BT1982" s="1" t="s">
        <v>3305</v>
      </c>
      <c r="BU1982" s="1">
        <v>1</v>
      </c>
      <c r="BV1982" s="1" t="s">
        <v>34</v>
      </c>
      <c r="BW1982" s="1" t="s">
        <v>31</v>
      </c>
      <c r="BX1982" s="1"/>
      <c r="BY1982" t="str">
        <f>_xlfn.XLOOKUP($B1982,Img_lookup!A:A,Img_lookup!B:B, "Not available")</f>
        <v>acfd3e51-b524-4893-9a23-c0cd8b4d66c8</v>
      </c>
      <c r="BZ1982" t="str">
        <f>_xlfn.XLOOKUP($B1982,Img_lookup!A:A,Img_lookup!C:C, "Not available")</f>
        <v>Tetrapanax papyrifer (Hook.) K. Koch - Flore des serres et des jardins de l'Europe v.12 (1857)</v>
      </c>
      <c r="CA1982" t="str">
        <f>_xlfn.XLOOKUP($B1982,Img_lookup!A:A,Img_lookup!D:D, "Not available")</f>
        <v>Swallowtail Garden Seeds</v>
      </c>
      <c r="CB1982" t="str">
        <f>_xlfn.XLOOKUP($B1982,Img_lookup!A:A,Img_lookup!E:E, "https://imgur.com/aT5wafe")</f>
        <v>https://api.openverse.engineering/v1/images/acfd3e51-b524-4893-9a23-c0cd8b4d66c8/thumb/</v>
      </c>
    </row>
    <row r="1983" spans="1:80" ht="409.6" x14ac:dyDescent="0.15">
      <c r="A1983" s="1" t="s">
        <v>103</v>
      </c>
      <c r="B1983" s="1" t="s">
        <v>4992</v>
      </c>
      <c r="C1983" s="1" t="s">
        <v>4993</v>
      </c>
      <c r="D1983" s="1" t="s">
        <v>4994</v>
      </c>
      <c r="E1983" s="1" t="s">
        <v>4995</v>
      </c>
      <c r="F1983" s="1" t="s">
        <v>22</v>
      </c>
      <c r="G1983" s="1" t="s">
        <v>22</v>
      </c>
      <c r="H1983" s="11" t="str">
        <f t="shared" si="884"/>
        <v>Perennial</v>
      </c>
      <c r="I1983" s="1" t="s">
        <v>17108</v>
      </c>
      <c r="J1983" s="1">
        <v>0.30000001199999998</v>
      </c>
      <c r="K1983" s="1">
        <v>0.30000001199999998</v>
      </c>
      <c r="L1983" t="str" cm="1">
        <f t="array" ref="L1983">_xlfn.IFS(J1983+K1983="", "Unknown", J1983+K1983&gt;3, "Large", J1983+K1983&gt;0.5, "Medium", J1983+K1983&gt;0, "Small")</f>
        <v>Medium</v>
      </c>
      <c r="M1983" s="1">
        <v>5</v>
      </c>
      <c r="N1983" cm="1">
        <f t="array" ref="N1983">IF($M1983="",INDEX($M$2:$M$2176,MATCH(1,INDEX(($A$2:$A$2176=$A1983)*($M$2:$M$2176&lt;&gt;""),0),0)),$M1983)</f>
        <v>5</v>
      </c>
      <c r="O1983" s="2" t="str">
        <f t="shared" si="880"/>
        <v>Seasonal outdoors</v>
      </c>
      <c r="P1983" s="1" t="s">
        <v>4996</v>
      </c>
      <c r="Q1983" s="1" t="s">
        <v>17111</v>
      </c>
      <c r="R1983" t="str">
        <f t="shared" si="883"/>
        <v>Slow</v>
      </c>
      <c r="S1983" s="1" t="s">
        <v>24</v>
      </c>
      <c r="T1983" s="1" t="str">
        <f>LEFT(S1983,FIND("-",S1983)-1)</f>
        <v xml:space="preserve">1 </v>
      </c>
      <c r="U1983" s="1" t="str">
        <f>RIGHT(S1983,FIND("-",S1983)-1)</f>
        <v>12</v>
      </c>
      <c r="V1983" s="1" t="s">
        <v>108</v>
      </c>
      <c r="W1983" s="6" t="str">
        <f t="shared" si="894"/>
        <v>7</v>
      </c>
      <c r="X1983" t="str">
        <f>IF(W1983="1", "January", IF(W1983="2", "February", IF(W1983="3", "March", IF(W1983="4", "April", IF(W1983="5", "May", IF(W1983="6", "June", IF(W1983="7", "July", IF(W1983="8", "August", IF(W1983="9", "September", IF(W1983="10", "October", IF(W1983="11", "November", IF(W1983="12", "December", "Other"))))))))))))</f>
        <v>July</v>
      </c>
      <c r="Y1983" s="2" t="str">
        <f>IF(ISNUMBER(SEARCH("-",V1983)),TRIM(RIGHT(V1983,LEN(V1983)-SEARCH("-",V1983))),V1983)</f>
        <v>9</v>
      </c>
      <c r="Z1983" s="2" t="str">
        <f>IF(Y1983="1", "January", IF(Y1983="2", "February", IF(Y1983="3", "March", IF(Y1983="4", "April", IF(Y1983="5", "May", IF(Y1983="6", "June", IF(Y1983="7", "July", IF(Y1983="8", "August", IF(Y1983="9", "September", IF(Y1983="10", "October", IF(Y1983="11", "November", IF(Y1983="12", "December", "Other"))))))))))))</f>
        <v>September</v>
      </c>
      <c r="AA1983" s="1" t="s">
        <v>427</v>
      </c>
      <c r="AB1983" s="1" t="str">
        <f t="shared" si="895"/>
        <v>8</v>
      </c>
      <c r="AC1983" s="1" t="str">
        <f t="shared" si="896"/>
        <v>August</v>
      </c>
      <c r="AD1983" s="1" t="str">
        <f t="shared" si="897"/>
        <v>9</v>
      </c>
      <c r="AE1983" s="1" t="str">
        <f t="shared" si="898"/>
        <v>September</v>
      </c>
      <c r="AF1983" s="16" t="s">
        <v>24782</v>
      </c>
      <c r="AG1983" s="1" t="str">
        <f t="shared" si="870"/>
        <v xml:space="preserve">Seed </v>
      </c>
      <c r="AH1983" s="2" t="str">
        <f t="shared" si="871"/>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I1983" s="1" t="s">
        <v>4997</v>
      </c>
      <c r="AJ1983" s="1" t="s">
        <v>23807</v>
      </c>
      <c r="AK1983" s="1" t="s">
        <v>17104</v>
      </c>
      <c r="AL1983" s="1" t="str">
        <f t="shared" si="881"/>
        <v>Scented</v>
      </c>
      <c r="AM1983" s="1" t="b">
        <v>1</v>
      </c>
      <c r="AN1983" s="1" t="b">
        <v>0</v>
      </c>
      <c r="AO1983" s="1" t="b">
        <v>0</v>
      </c>
      <c r="AP1983" s="5" t="s">
        <v>28</v>
      </c>
      <c r="AQ1983" s="5" t="str">
        <f t="shared" si="872"/>
        <v>Light, Medium, Heavy</v>
      </c>
      <c r="AR1983" s="1" t="s">
        <v>10</v>
      </c>
      <c r="AS1983" s="1" t="str">
        <f t="shared" si="893"/>
        <v>None, Partial</v>
      </c>
      <c r="AT1983" s="1" t="str">
        <f t="shared" si="873"/>
        <v>Partial, Full</v>
      </c>
      <c r="AU1983" s="1" t="s">
        <v>11</v>
      </c>
      <c r="AV1983" s="1" t="str">
        <f t="shared" si="874"/>
        <v>Dry, Moist</v>
      </c>
      <c r="AW1983" s="1" t="s">
        <v>12</v>
      </c>
      <c r="AX1983" s="1" t="str">
        <f t="shared" si="875"/>
        <v>Acid, Neutral, Alkaline</v>
      </c>
      <c r="AY1983" s="1" t="b">
        <v>0</v>
      </c>
      <c r="AZ1983" s="1" t="b">
        <v>1</v>
      </c>
      <c r="BA1983" s="1" t="b">
        <v>0</v>
      </c>
      <c r="BC1983" t="str">
        <f t="shared" si="876"/>
        <v>FALSE</v>
      </c>
      <c r="BE1983" t="str">
        <f t="shared" si="877"/>
        <v>FALSE</v>
      </c>
      <c r="BF1983" s="1" t="b">
        <v>0</v>
      </c>
      <c r="BG1983" s="1" t="b">
        <v>0</v>
      </c>
      <c r="BH1983" s="1" t="b">
        <v>0</v>
      </c>
      <c r="BI1983" s="1" t="s">
        <v>30</v>
      </c>
      <c r="BJ1983" s="1" t="str">
        <f t="shared" si="878"/>
        <v>FALSE</v>
      </c>
      <c r="BK1983" s="1" t="s">
        <v>77</v>
      </c>
      <c r="BL1983" t="str">
        <f t="shared" si="879"/>
        <v>TRUE</v>
      </c>
      <c r="BM1983" s="1" t="b">
        <v>0</v>
      </c>
      <c r="BN1983" s="1" t="b">
        <v>1</v>
      </c>
      <c r="BO1983" s="1">
        <f t="shared" si="882"/>
        <v>7</v>
      </c>
      <c r="BP1983" s="1" t="s">
        <v>4998</v>
      </c>
      <c r="BQ1983" s="1" cm="1">
        <f t="array" ref="BQ1983">_xlfn.IFS(BP1983="None Known",0, LEN(BP1983)&gt;500, 5,LEN(BP1983)&gt;400, 4, LEN(BP1983)&gt;300, 3, LEN(BP1983)&gt;200, 2, LEN(BP1983)&gt;1, 1)</f>
        <v>2</v>
      </c>
      <c r="BR1983" s="1" t="s">
        <v>4999</v>
      </c>
      <c r="BS1983" s="1">
        <v>1</v>
      </c>
      <c r="BT1983" s="1" t="s">
        <v>5000</v>
      </c>
      <c r="BU1983" s="1">
        <v>2</v>
      </c>
      <c r="BV1983" s="1" t="s">
        <v>5001</v>
      </c>
      <c r="BW1983" s="1" t="s">
        <v>31</v>
      </c>
      <c r="BX1983" s="1"/>
      <c r="BY1983" t="str">
        <f>_xlfn.XLOOKUP($B1983,Img_lookup!A:A,Img_lookup!B:B, "Not available")</f>
        <v>e3c81740-6442-4046-823f-38b384f221bb</v>
      </c>
      <c r="BZ1983" t="str">
        <f>_xlfn.XLOOKUP($B1983,Img_lookup!A:A,Img_lookup!C:C, "Not available")</f>
        <v>Gromwell (Lithospermum officinale), Wall Germander (Teucrium chamaedrys), Golden Rod (Solidago virgaurea), and Ground Ivy (Glechoma hederacea).</v>
      </c>
      <c r="CA1983" t="str">
        <f>_xlfn.XLOOKUP($B1983,Img_lookup!A:A,Img_lookup!D:D, "Not available")</f>
        <v>Swallowtail Garden Seeds</v>
      </c>
      <c r="CB1983" t="str">
        <f>_xlfn.XLOOKUP($B1983,Img_lookup!A:A,Img_lookup!E:E, "https://imgur.com/aT5wafe")</f>
        <v>https://api.openverse.engineering/v1/images/e3c81740-6442-4046-823f-38b384f221bb/thumb/</v>
      </c>
    </row>
    <row r="1984" spans="1:80" ht="409.6" x14ac:dyDescent="0.15">
      <c r="A1984" s="1" t="s">
        <v>103</v>
      </c>
      <c r="B1984" s="1" t="s">
        <v>3822</v>
      </c>
      <c r="E1984" s="1" t="s">
        <v>3823</v>
      </c>
      <c r="F1984" s="1" t="s">
        <v>22</v>
      </c>
      <c r="G1984" s="1" t="s">
        <v>22</v>
      </c>
      <c r="H1984" s="11" t="str">
        <f t="shared" si="884"/>
        <v>Perennial</v>
      </c>
      <c r="I1984" s="1" t="s">
        <v>17107</v>
      </c>
      <c r="J1984" s="1">
        <v>0.20000000300000001</v>
      </c>
      <c r="K1984" s="1">
        <v>0.20000000300000001</v>
      </c>
      <c r="L1984" t="str" cm="1">
        <f t="array" ref="L1984">_xlfn.IFS(J1984+K1984="", "Unknown", J1984+K1984&gt;3, "Large", J1984+K1984&gt;0.5, "Medium", J1984+K1984&gt;0, "Small")</f>
        <v>Small</v>
      </c>
      <c r="M1984" s="1">
        <v>7</v>
      </c>
      <c r="N1984" cm="1">
        <f t="array" ref="N1984">IF($M1984="",INDEX($M$2:$M$2176,MATCH(1,INDEX(($A$2:$A$2176=$A1984)*($M$2:$M$2176&lt;&gt;""),0),0)),$M1984)</f>
        <v>7</v>
      </c>
      <c r="O1984" s="2" t="str">
        <f t="shared" si="880"/>
        <v>Seasonal outdoors</v>
      </c>
      <c r="P1984" s="1" t="s">
        <v>3824</v>
      </c>
      <c r="R1984" t="str">
        <f t="shared" si="883"/>
        <v>Medium</v>
      </c>
      <c r="T1984" s="1"/>
      <c r="U1984" s="1"/>
      <c r="V1984" s="1" t="s">
        <v>108</v>
      </c>
      <c r="W1984" s="6" t="str">
        <f t="shared" si="894"/>
        <v>7</v>
      </c>
      <c r="X1984" t="str">
        <f>IF(W1984="1", "January", IF(W1984="2", "February", IF(W1984="3", "March", IF(W1984="4", "April", IF(W1984="5", "May", IF(W1984="6", "June", IF(W1984="7", "July", IF(W1984="8", "August", IF(W1984="9", "September", IF(W1984="10", "October", IF(W1984="11", "November", IF(W1984="12", "December", "Other"))))))))))))</f>
        <v>July</v>
      </c>
      <c r="Y1984" s="2" t="str">
        <f>IF(ISNUMBER(SEARCH("-",V1984)),TRIM(RIGHT(V1984,LEN(V1984)-SEARCH("-",V1984))),V1984)</f>
        <v>9</v>
      </c>
      <c r="Z1984" s="2" t="str">
        <f>IF(Y1984="1", "January", IF(Y1984="2", "February", IF(Y1984="3", "March", IF(Y1984="4", "April", IF(Y1984="5", "May", IF(Y1984="6", "June", IF(Y1984="7", "July", IF(Y1984="8", "August", IF(Y1984="9", "September", IF(Y1984="10", "October", IF(Y1984="11", "November", IF(Y1984="12", "December", "Other"))))))))))))</f>
        <v>September</v>
      </c>
      <c r="AA1984" s="1" t="s">
        <v>427</v>
      </c>
      <c r="AB1984" s="1" t="str">
        <f t="shared" si="895"/>
        <v>8</v>
      </c>
      <c r="AC1984" s="1" t="str">
        <f t="shared" si="896"/>
        <v>August</v>
      </c>
      <c r="AD1984" s="1" t="str">
        <f t="shared" si="897"/>
        <v>9</v>
      </c>
      <c r="AE1984" s="1" t="str">
        <f t="shared" si="898"/>
        <v>September</v>
      </c>
      <c r="AF1984" s="16" t="s">
        <v>24782</v>
      </c>
      <c r="AG1984" s="1" t="str">
        <f t="shared" si="870"/>
        <v xml:space="preserve">Seed </v>
      </c>
      <c r="AH1984" s="2" t="str">
        <f t="shared" si="871"/>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I1984" s="1" t="s">
        <v>3825</v>
      </c>
      <c r="AJ1984" s="1" t="s">
        <v>23807</v>
      </c>
      <c r="AK1984" s="1" t="s">
        <v>17104</v>
      </c>
      <c r="AL1984" s="1" t="str">
        <f t="shared" si="881"/>
        <v>Scented</v>
      </c>
      <c r="AM1984" s="1" t="b">
        <v>1</v>
      </c>
      <c r="AN1984" s="1" t="b">
        <v>0</v>
      </c>
      <c r="AO1984" s="1" t="b">
        <v>0</v>
      </c>
      <c r="AP1984" s="5" t="s">
        <v>28</v>
      </c>
      <c r="AQ1984" s="5" t="str">
        <f t="shared" si="872"/>
        <v>Light, Medium, Heavy</v>
      </c>
      <c r="AR1984" s="1" t="s">
        <v>30</v>
      </c>
      <c r="AS1984" s="1" t="str">
        <f t="shared" si="893"/>
        <v>None</v>
      </c>
      <c r="AT1984" s="1" t="str">
        <f t="shared" si="873"/>
        <v>Full</v>
      </c>
      <c r="AU1984" s="1" t="s">
        <v>11</v>
      </c>
      <c r="AV1984" s="1" t="str">
        <f t="shared" si="874"/>
        <v>Dry, Moist</v>
      </c>
      <c r="AW1984" s="1" t="s">
        <v>263</v>
      </c>
      <c r="AX1984" s="1" t="str">
        <f t="shared" si="875"/>
        <v>Neutral, Alkaline</v>
      </c>
      <c r="AY1984" s="1" t="b">
        <v>0</v>
      </c>
      <c r="AZ1984" s="1" t="b">
        <v>0</v>
      </c>
      <c r="BA1984" s="1" t="b">
        <v>0</v>
      </c>
      <c r="BC1984" t="str">
        <f t="shared" si="876"/>
        <v>FALSE</v>
      </c>
      <c r="BE1984" t="str">
        <f t="shared" si="877"/>
        <v>FALSE</v>
      </c>
      <c r="BF1984" s="1" t="b">
        <v>0</v>
      </c>
      <c r="BG1984" s="1" t="b">
        <v>0</v>
      </c>
      <c r="BH1984" s="1" t="b">
        <v>0</v>
      </c>
      <c r="BJ1984" s="1" t="str">
        <f t="shared" si="878"/>
        <v>FALSE</v>
      </c>
      <c r="BK1984" s="1" t="s">
        <v>77</v>
      </c>
      <c r="BL1984" t="str">
        <f t="shared" si="879"/>
        <v>TRUE</v>
      </c>
      <c r="BM1984" s="1" t="b">
        <v>0</v>
      </c>
      <c r="BN1984" s="1" t="b">
        <v>0</v>
      </c>
      <c r="BO1984" s="1">
        <f t="shared" si="882"/>
        <v>4</v>
      </c>
      <c r="BP1984" s="1" t="s">
        <v>31</v>
      </c>
      <c r="BQ1984" s="1" cm="1">
        <f t="array" ref="BQ1984">_xlfn.IFS(BP1984="None Known",0, LEN(BP1984)&gt;500, 5,LEN(BP1984)&gt;400, 4, LEN(BP1984)&gt;300, 3, LEN(BP1984)&gt;200, 2, LEN(BP1984)&gt;1, 1)</f>
        <v>0</v>
      </c>
      <c r="BR1984" s="1" t="s">
        <v>3826</v>
      </c>
      <c r="BS1984" s="1">
        <v>1</v>
      </c>
      <c r="BT1984" s="1" t="s">
        <v>3827</v>
      </c>
      <c r="BU1984" s="1">
        <v>1</v>
      </c>
      <c r="BV1984" s="1" t="s">
        <v>3828</v>
      </c>
      <c r="BW1984" s="1" t="s">
        <v>31</v>
      </c>
      <c r="BX1984" s="1"/>
      <c r="BY1984" t="str">
        <f>_xlfn.XLOOKUP($B1984,Img_lookup!A:A,Img_lookup!B:B, "Not available")</f>
        <v>2abd6ebd-5676-448a-be2c-f68242cf29e6</v>
      </c>
      <c r="BZ1984" t="str">
        <f>_xlfn.XLOOKUP($B1984,Img_lookup!A:A,Img_lookup!C:C, "Not available")</f>
        <v>Teucrium polium</v>
      </c>
      <c r="CA1984" t="str">
        <f>_xlfn.XLOOKUP($B1984,Img_lookup!A:A,Img_lookup!D:D, "Not available")</f>
        <v>L. Gross</v>
      </c>
      <c r="CB1984" t="str">
        <f>_xlfn.XLOOKUP($B1984,Img_lookup!A:A,Img_lookup!E:E, "https://imgur.com/aT5wafe")</f>
        <v>https://api.openverse.engineering/v1/images/2abd6ebd-5676-448a-be2c-f68242cf29e6/thumb/</v>
      </c>
    </row>
    <row r="1985" spans="1:80" ht="409.6" x14ac:dyDescent="0.15">
      <c r="A1985" s="1" t="s">
        <v>103</v>
      </c>
      <c r="B1985" s="1" t="s">
        <v>16999</v>
      </c>
      <c r="C1985" s="1" t="s">
        <v>17000</v>
      </c>
      <c r="E1985" s="1" t="s">
        <v>17001</v>
      </c>
      <c r="F1985" s="1" t="s">
        <v>6</v>
      </c>
      <c r="G1985" s="1" t="s">
        <v>6</v>
      </c>
      <c r="H1985" s="11" t="str">
        <f t="shared" si="884"/>
        <v>Perennial</v>
      </c>
      <c r="J1985" s="1">
        <v>0.30000001199999998</v>
      </c>
      <c r="K1985" s="1">
        <v>0.5</v>
      </c>
      <c r="L1985" t="str" cm="1">
        <f t="array" ref="L1985">_xlfn.IFS(J1985+K1985="", "Unknown", J1985+K1985&gt;3, "Large", J1985+K1985&gt;0.5, "Medium", J1985+K1985&gt;0, "Small")</f>
        <v>Medium</v>
      </c>
      <c r="M1985" s="1">
        <v>6</v>
      </c>
      <c r="N1985" cm="1">
        <f t="array" ref="N1985">IF($M1985="",INDEX($M$2:$M$2176,MATCH(1,INDEX(($A$2:$A$2176=$A1985)*($M$2:$M$2176&lt;&gt;""),0),0)),$M1985)</f>
        <v>6</v>
      </c>
      <c r="O1985" s="2" t="str">
        <f t="shared" si="880"/>
        <v>Seasonal outdoors</v>
      </c>
      <c r="P1985" s="1" t="s">
        <v>17002</v>
      </c>
      <c r="R1985" t="str">
        <f t="shared" si="883"/>
        <v>Medium</v>
      </c>
      <c r="T1985" s="1"/>
      <c r="U1985" s="1"/>
      <c r="V1985" s="1" t="s">
        <v>108</v>
      </c>
      <c r="W1985" s="6" t="str">
        <f t="shared" si="894"/>
        <v>7</v>
      </c>
      <c r="X1985" t="str">
        <f>IF(W1985="1", "January", IF(W1985="2", "February", IF(W1985="3", "March", IF(W1985="4", "April", IF(W1985="5", "May", IF(W1985="6", "June", IF(W1985="7", "July", IF(W1985="8", "August", IF(W1985="9", "September", IF(W1985="10", "October", IF(W1985="11", "November", IF(W1985="12", "December", "Other"))))))))))))</f>
        <v>July</v>
      </c>
      <c r="Y1985" s="2" t="str">
        <f>IF(ISNUMBER(SEARCH("-",V1985)),TRIM(RIGHT(V1985,LEN(V1985)-SEARCH("-",V1985))),V1985)</f>
        <v>9</v>
      </c>
      <c r="Z1985" s="2" t="str">
        <f>IF(Y1985="1", "January", IF(Y1985="2", "February", IF(Y1985="3", "March", IF(Y1985="4", "April", IF(Y1985="5", "May", IF(Y1985="6", "June", IF(Y1985="7", "July", IF(Y1985="8", "August", IF(Y1985="9", "September", IF(Y1985="10", "October", IF(Y1985="11", "November", IF(Y1985="12", "December", "Other"))))))))))))</f>
        <v>September</v>
      </c>
      <c r="AA1985" s="1" t="s">
        <v>427</v>
      </c>
      <c r="AB1985" s="1" t="str">
        <f t="shared" si="895"/>
        <v>8</v>
      </c>
      <c r="AC1985" s="1" t="str">
        <f t="shared" si="896"/>
        <v>August</v>
      </c>
      <c r="AD1985" s="1" t="str">
        <f t="shared" si="897"/>
        <v>9</v>
      </c>
      <c r="AE1985" s="1" t="str">
        <f t="shared" si="898"/>
        <v>September</v>
      </c>
      <c r="AF1985" s="16" t="s">
        <v>24782</v>
      </c>
      <c r="AG1985" s="1" t="str">
        <f t="shared" si="870"/>
        <v xml:space="preserve">Seed </v>
      </c>
      <c r="AH1985" s="2" t="str">
        <f t="shared" si="871"/>
        <v>Sow spring in a cold frame and only just cover the seed[113]. Prick out the seedlings into individual pots when they are large enough to handle and plant them out in the summer if they are large enough. Otherwise, grow them on in a cold frame for the winter and plant them out in the following spring.
Division in early spring[1].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half-ripe wood, July/August in a frame[113].</v>
      </c>
      <c r="AI1985" s="1" t="s">
        <v>17003</v>
      </c>
      <c r="AJ1985" s="1" t="s">
        <v>23807</v>
      </c>
      <c r="AK1985" s="1" t="s">
        <v>17104</v>
      </c>
      <c r="AL1985" s="1" t="str">
        <f t="shared" si="881"/>
        <v>Unscented</v>
      </c>
      <c r="AM1985" s="1" t="b">
        <v>0</v>
      </c>
      <c r="AN1985" s="1" t="b">
        <v>1</v>
      </c>
      <c r="AO1985" s="1" t="b">
        <v>0</v>
      </c>
      <c r="AP1985" s="5" t="s">
        <v>28</v>
      </c>
      <c r="AQ1985" s="5" t="str">
        <f t="shared" si="872"/>
        <v>Light, Medium, Heavy</v>
      </c>
      <c r="AR1985" s="1" t="s">
        <v>10</v>
      </c>
      <c r="AS1985" s="1" t="str">
        <f t="shared" si="893"/>
        <v>None, Partial</v>
      </c>
      <c r="AT1985" s="1" t="str">
        <f t="shared" si="873"/>
        <v>Partial, Full</v>
      </c>
      <c r="AU1985" s="1" t="s">
        <v>11</v>
      </c>
      <c r="AV1985" s="1" t="str">
        <f t="shared" si="874"/>
        <v>Dry, Moist</v>
      </c>
      <c r="AW1985" s="1" t="s">
        <v>12</v>
      </c>
      <c r="AX1985" s="1" t="str">
        <f t="shared" si="875"/>
        <v>Acid, Neutral, Alkaline</v>
      </c>
      <c r="AY1985" s="1" t="b">
        <v>0</v>
      </c>
      <c r="AZ1985" s="1" t="b">
        <v>0</v>
      </c>
      <c r="BA1985" s="1" t="b">
        <v>0</v>
      </c>
      <c r="BC1985" t="str">
        <f t="shared" si="876"/>
        <v>FALSE</v>
      </c>
      <c r="BE1985" t="str">
        <f t="shared" si="877"/>
        <v>FALSE</v>
      </c>
      <c r="BF1985" s="1" t="b">
        <v>0</v>
      </c>
      <c r="BG1985" s="1" t="b">
        <v>0</v>
      </c>
      <c r="BH1985" s="1" t="b">
        <v>1</v>
      </c>
      <c r="BI1985" s="1" t="s">
        <v>30</v>
      </c>
      <c r="BJ1985" s="1" t="str">
        <f t="shared" si="878"/>
        <v>FALSE</v>
      </c>
      <c r="BK1985" s="1" t="s">
        <v>77</v>
      </c>
      <c r="BL1985" t="str">
        <f t="shared" si="879"/>
        <v>TRUE</v>
      </c>
      <c r="BM1985" s="1" t="b">
        <v>0</v>
      </c>
      <c r="BN1985" s="1" t="b">
        <v>0</v>
      </c>
      <c r="BO1985" s="1">
        <f t="shared" si="882"/>
        <v>5</v>
      </c>
      <c r="BP1985" s="1" t="s">
        <v>31</v>
      </c>
      <c r="BQ1985" s="1" cm="1">
        <f t="array" ref="BQ1985">_xlfn.IFS(BP1985="None Known",0, LEN(BP1985)&gt;500, 5,LEN(BP1985)&gt;400, 4, LEN(BP1985)&gt;300, 3, LEN(BP1985)&gt;200, 2, LEN(BP1985)&gt;1, 1)</f>
        <v>0</v>
      </c>
      <c r="BR1985" s="1" t="s">
        <v>17004</v>
      </c>
      <c r="BS1985" s="1">
        <v>1</v>
      </c>
      <c r="BT1985" s="1" t="s">
        <v>17005</v>
      </c>
      <c r="BU1985" s="1">
        <v>2</v>
      </c>
      <c r="BV1985" s="1" t="s">
        <v>17006</v>
      </c>
      <c r="BW1985" s="1" t="s">
        <v>31</v>
      </c>
      <c r="BX1985" s="1"/>
      <c r="BY1985" t="str">
        <f>_xlfn.XLOOKUP($B1985,Img_lookup!A:A,Img_lookup!B:B, "Not available")</f>
        <v>4a66ea40-6a69-40b7-bee8-79a2b2d73d93</v>
      </c>
      <c r="BZ1985" t="str">
        <f>_xlfn.XLOOKUP($B1985,Img_lookup!A:A,Img_lookup!C:C, "Not available")</f>
        <v>Wood Sage. Teucrium scorodonia</v>
      </c>
      <c r="CA1985" t="str">
        <f>_xlfn.XLOOKUP($B1985,Img_lookup!A:A,Img_lookup!D:D, "Not available")</f>
        <v>gailhampshire</v>
      </c>
      <c r="CB1985" t="str">
        <f>_xlfn.XLOOKUP($B1985,Img_lookup!A:A,Img_lookup!E:E, "https://imgur.com/aT5wafe")</f>
        <v>https://api.openverse.engineering/v1/images/4a66ea40-6a69-40b7-bee8-79a2b2d73d93/thumb/</v>
      </c>
    </row>
    <row r="1986" spans="1:80" ht="409.6" x14ac:dyDescent="0.15">
      <c r="A1986" s="1" t="s">
        <v>375</v>
      </c>
      <c r="B1986" s="1" t="s">
        <v>16144</v>
      </c>
      <c r="E1986" s="1" t="s">
        <v>16145</v>
      </c>
      <c r="F1986" s="1" t="s">
        <v>6</v>
      </c>
      <c r="G1986" s="1" t="s">
        <v>6</v>
      </c>
      <c r="H1986" s="11" t="str">
        <f t="shared" si="884"/>
        <v>Perennial</v>
      </c>
      <c r="J1986" s="1">
        <v>1</v>
      </c>
      <c r="K1986" s="1">
        <v>0.44999998800000002</v>
      </c>
      <c r="L1986" t="str" cm="1">
        <f t="array" ref="L1986">_xlfn.IFS(J1986+K1986="", "Unknown", J1986+K1986&gt;3, "Large", J1986+K1986&gt;0.5, "Medium", J1986+K1986&gt;0, "Small")</f>
        <v>Medium</v>
      </c>
      <c r="M1986" s="1">
        <v>6</v>
      </c>
      <c r="N1986" cm="1">
        <f t="array" ref="N1986">IF($M1986="",INDEX($M$2:$M$2176,MATCH(1,INDEX(($A$2:$A$2176=$A1986)*($M$2:$M$2176&lt;&gt;""),0),0)),$M1986)</f>
        <v>6</v>
      </c>
      <c r="O1986" s="2" t="str">
        <f t="shared" si="880"/>
        <v>Seasonal outdoors</v>
      </c>
      <c r="P1986" s="1" t="s">
        <v>16146</v>
      </c>
      <c r="R1986" t="str">
        <f t="shared" si="883"/>
        <v>Medium</v>
      </c>
      <c r="T1986" s="1"/>
      <c r="U1986" s="1"/>
      <c r="V1986" s="1" t="s">
        <v>1006</v>
      </c>
      <c r="W1986" s="6" t="str">
        <f t="shared" si="894"/>
        <v>5</v>
      </c>
      <c r="X1986" t="str">
        <f>IF(W1986="1", "January", IF(W1986="2", "February", IF(W1986="3", "March", IF(W1986="4", "April", IF(W1986="5", "May", IF(W1986="6", "June", IF(W1986="7", "July", IF(W1986="8", "August", IF(W1986="9", "September", IF(W1986="10", "October", IF(W1986="11", "November", IF(W1986="12", "December", "Other"))))))))))))</f>
        <v>May</v>
      </c>
      <c r="Y1986" s="2" t="str">
        <f>IF(ISNUMBER(SEARCH("-",V1986)),TRIM(RIGHT(V1986,LEN(V1986)-SEARCH("-",V1986))),V1986)</f>
        <v>7</v>
      </c>
      <c r="Z1986" s="2" t="str">
        <f>IF(Y1986="1", "January", IF(Y1986="2", "February", IF(Y1986="3", "March", IF(Y1986="4", "April", IF(Y1986="5", "May", IF(Y1986="6", "June", IF(Y1986="7", "July", IF(Y1986="8", "August", IF(Y1986="9", "September", IF(Y1986="10", "October", IF(Y1986="11", "November", IF(Y1986="12", "December", "Other"))))))))))))</f>
        <v>July</v>
      </c>
      <c r="AA1986" s="1" t="s">
        <v>108</v>
      </c>
      <c r="AB1986" s="1" t="str">
        <f t="shared" si="895"/>
        <v>7</v>
      </c>
      <c r="AC1986" s="1" t="str">
        <f t="shared" si="896"/>
        <v>July</v>
      </c>
      <c r="AD1986" s="1" t="str">
        <f t="shared" si="897"/>
        <v>9</v>
      </c>
      <c r="AE1986" s="1" t="str">
        <f t="shared" si="898"/>
        <v>September</v>
      </c>
      <c r="AF1986" s="16" t="s">
        <v>24210</v>
      </c>
      <c r="AG1986" s="1" t="str">
        <f t="shared" ref="AG1986:AG2049" si="899">LEFT(AF1986,FIND("-",AF1986)-1)</f>
        <v xml:space="preserve">Seed </v>
      </c>
      <c r="AH1986" s="2" t="str">
        <f t="shared" ref="AH1986:AH2049" si="900">RIGHT(AF1986,LEN(AF1986)-FIND("-",AF1986)-1)</f>
        <v>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1986" s="1" t="s">
        <v>16147</v>
      </c>
      <c r="AJ1986" s="1" t="s">
        <v>23824</v>
      </c>
      <c r="AK1986" s="1" t="s">
        <v>17104</v>
      </c>
      <c r="AL1986" s="1" t="str">
        <f t="shared" si="881"/>
        <v>Unscented</v>
      </c>
      <c r="AM1986" s="1" t="b">
        <v>0</v>
      </c>
      <c r="AN1986" s="1" t="b">
        <v>0</v>
      </c>
      <c r="AO1986" s="1" t="b">
        <v>0</v>
      </c>
      <c r="AP1986" s="5" t="s">
        <v>28</v>
      </c>
      <c r="AQ1986" s="5" t="str">
        <f t="shared" ref="AQ1986:AQ2049" si="901">IF(AP1986="L", "Light", IF(AP1986="M", "Medium", IF(AP1986="H", "Heavy", IF(AP1986="LM", "Light, Medium", IF(AP1986="MH", "Medium, Heavy", IF(AP1986="LMH", "Light, Medium, Heavy", ""))))))</f>
        <v>Light, Medium, Heavy</v>
      </c>
      <c r="AR1986" s="1" t="s">
        <v>10</v>
      </c>
      <c r="AS1986" s="1" t="str">
        <f t="shared" si="893"/>
        <v>None, Partial</v>
      </c>
      <c r="AT1986" s="1" t="str">
        <f t="shared" ref="AT1986:AT2049" si="902">IF(AR1986="N", "Full", IF(AR1986="S", "Partial", IF(AR1986="F", "None", IF(AR1986="SN", "Partial, Full", IF(AR1986="NP", "None, Partial", IF(AR1986="FSN", "None, Partial, Full", ""))))))</f>
        <v>Partial, Full</v>
      </c>
      <c r="AU1986" s="1" t="s">
        <v>29</v>
      </c>
      <c r="AV1986" s="1" t="str">
        <f t="shared" ref="AV1986:AV2049" si="903">IF(AU1986="D", "Dry", IF(AU1986="M", "Moist", IF(AU1986="We", "Wet/Water", IF(AU1986="Wa", "Wet/Water", IF(AU1986="WeWa", "Wet/Water", IF(AU1986="DM", "Dry, Moist", IF(AU1986="DMWe", "Dry, Moist, Wet/Water", IF(AU1986="MWe", "Moist, Wet/Water", IF(AU1986="MWeWa", "Moist, Wet/Water", IF(AU1986="WeM", "Moist, Wet/Water",""))))))))))</f>
        <v>Moist</v>
      </c>
      <c r="AW1986" s="1" t="s">
        <v>12</v>
      </c>
      <c r="AX1986" s="1" t="str">
        <f t="shared" ref="AX1986:AX2049" si="904">IF(AW1986="A", "Acid", IF(AW1986="N", "Neutral", IF(AW1986="B", "Alkaline", IF(AW1986="AN", "Acid, Neutral", IF(AW1986="NB", "Neutral, Alkaline", IF(AW1986="ANB", "Acid, Neutral, Alkaline", ""))))))</f>
        <v>Acid, Neutral, Alkaline</v>
      </c>
      <c r="AY1986" s="1" t="b">
        <v>0</v>
      </c>
      <c r="AZ1986" s="1" t="b">
        <v>0</v>
      </c>
      <c r="BA1986" s="1" t="b">
        <v>0</v>
      </c>
      <c r="BC1986" t="str">
        <f t="shared" ref="BC1986:BC2049" si="905">IF(BB1986="M", "TRUE", IF(BB1986="W", "TRUE", "FALSE"))</f>
        <v>FALSE</v>
      </c>
      <c r="BE1986" t="str">
        <f t="shared" ref="BE1986:BE2049" si="906">IF(BD1986="Y", "TRUE", "FALSE")</f>
        <v>FALSE</v>
      </c>
      <c r="BF1986" s="1" t="b">
        <v>0</v>
      </c>
      <c r="BG1986" s="1" t="b">
        <v>0</v>
      </c>
      <c r="BH1986" s="1" t="b">
        <v>0</v>
      </c>
      <c r="BJ1986" s="1" t="str">
        <f t="shared" ref="BJ1986:BJ2049" si="907">IF(BI1986="Y", "TRUE", "FALSE")</f>
        <v>FALSE</v>
      </c>
      <c r="BL1986" t="str">
        <f t="shared" ref="BL1986:BL2049" si="908">IF(BK1986="Y", "TRUE", "FALSE")</f>
        <v>FALSE</v>
      </c>
      <c r="BM1986" s="1" t="b">
        <v>0</v>
      </c>
      <c r="BN1986" s="1" t="b">
        <v>0</v>
      </c>
      <c r="BO1986" s="1">
        <f t="shared" si="882"/>
        <v>7</v>
      </c>
      <c r="BP1986" s="1" t="s">
        <v>31</v>
      </c>
      <c r="BQ1986" s="1" cm="1">
        <f t="array" ref="BQ1986">_xlfn.IFS(BP1986="None Known",0, LEN(BP1986)&gt;500, 5,LEN(BP1986)&gt;400, 4, LEN(BP1986)&gt;300, 3, LEN(BP1986)&gt;200, 2, LEN(BP1986)&gt;1, 1)</f>
        <v>0</v>
      </c>
      <c r="BR1986" s="1" t="s">
        <v>16148</v>
      </c>
      <c r="BS1986" s="1">
        <v>2</v>
      </c>
      <c r="BT1986" s="1" t="s">
        <v>16149</v>
      </c>
      <c r="BU1986" s="1">
        <v>1</v>
      </c>
      <c r="BV1986" s="1" t="s">
        <v>465</v>
      </c>
      <c r="BW1986" s="1" t="s">
        <v>16150</v>
      </c>
      <c r="BX1986" s="1"/>
      <c r="BY1986" t="str">
        <f>_xlfn.XLOOKUP($B1986,Img_lookup!A:A,Img_lookup!B:B, "Not available")</f>
        <v>ea902b7b-4246-4b14-8d95-c7b72c902159</v>
      </c>
      <c r="BZ1986" t="str">
        <f>_xlfn.XLOOKUP($B1986,Img_lookup!A:A,Img_lookup!C:C, "Not available")</f>
        <v>Thalictrum aquilegiifolium L. | Favourite flowers of garden and greenhouse. v.1 (1896)</v>
      </c>
      <c r="CA1986" t="str">
        <f>_xlfn.XLOOKUP($B1986,Img_lookup!A:A,Img_lookup!D:D, "Not available")</f>
        <v>Swallowtail Garden Seeds</v>
      </c>
      <c r="CB1986" t="str">
        <f>_xlfn.XLOOKUP($B1986,Img_lookup!A:A,Img_lookup!E:E, "https://imgur.com/aT5wafe")</f>
        <v>https://api.openverse.engineering/v1/images/ea902b7b-4246-4b14-8d95-c7b72c902159/thumb/</v>
      </c>
    </row>
    <row r="1987" spans="1:80" ht="409.6" x14ac:dyDescent="0.15">
      <c r="A1987" s="1" t="s">
        <v>375</v>
      </c>
      <c r="B1987" s="1" t="s">
        <v>11176</v>
      </c>
      <c r="C1987" s="1" t="s">
        <v>11177</v>
      </c>
      <c r="E1987" s="1" t="s">
        <v>8913</v>
      </c>
      <c r="F1987" s="1" t="s">
        <v>6</v>
      </c>
      <c r="G1987" s="1" t="s">
        <v>6</v>
      </c>
      <c r="H1987" s="11" t="str">
        <f t="shared" si="884"/>
        <v>Perennial</v>
      </c>
      <c r="J1987" s="1">
        <v>1.5</v>
      </c>
      <c r="K1987" s="1">
        <v>1</v>
      </c>
      <c r="L1987" t="str" cm="1">
        <f t="array" ref="L1987">_xlfn.IFS(J1987+K1987="", "Unknown", J1987+K1987&gt;3, "Large", J1987+K1987&gt;0.5, "Medium", J1987+K1987&gt;0, "Small")</f>
        <v>Medium</v>
      </c>
      <c r="M1987" s="1">
        <v>6</v>
      </c>
      <c r="N1987" cm="1">
        <f t="array" ref="N1987">IF($M1987="",INDEX($M$2:$M$2176,MATCH(1,INDEX(($A$2:$A$2176=$A1987)*($M$2:$M$2176&lt;&gt;""),0),0)),$M1987)</f>
        <v>6</v>
      </c>
      <c r="O1987" s="2" t="str">
        <f t="shared" ref="O1987:O2050" si="909">IF(N1987="", "Temperate zone", IF(N1987&lt;5, "Hardy to cold", IF(N1987&lt;8, "Seasonal outdoors", IF(N1987&lt;12, "Grown indoors", "all Temperate zone"))))</f>
        <v>Seasonal outdoors</v>
      </c>
      <c r="P1987" s="1" t="s">
        <v>11178</v>
      </c>
      <c r="R1987" t="str">
        <f t="shared" si="883"/>
        <v>Medium</v>
      </c>
      <c r="T1987" s="1"/>
      <c r="U1987" s="1"/>
      <c r="V1987" s="1" t="s">
        <v>322</v>
      </c>
      <c r="W1987" s="6" t="str">
        <f t="shared" si="894"/>
        <v>6</v>
      </c>
      <c r="X1987" t="str">
        <f>IF(W1987="1", "January", IF(W1987="2", "February", IF(W1987="3", "March", IF(W1987="4", "April", IF(W1987="5", "May", IF(W1987="6", "June", IF(W1987="7", "July", IF(W1987="8", "August", IF(W1987="9", "September", IF(W1987="10", "October", IF(W1987="11", "November", IF(W1987="12", "December", "Other"))))))))))))</f>
        <v>June</v>
      </c>
      <c r="Y1987" s="2" t="str">
        <f>IF(ISNUMBER(SEARCH("-",V1987)),TRIM(RIGHT(V1987,LEN(V1987)-SEARCH("-",V1987))),V1987)</f>
        <v>8</v>
      </c>
      <c r="Z1987" s="2" t="str">
        <f>IF(Y1987="1", "January", IF(Y1987="2", "February", IF(Y1987="3", "March", IF(Y1987="4", "April", IF(Y1987="5", "May", IF(Y1987="6", "June", IF(Y1987="7", "July", IF(Y1987="8", "August", IF(Y1987="9", "September", IF(Y1987="10", "October", IF(Y1987="11", "November", IF(Y1987="12", "December", "Other"))))))))))))</f>
        <v>August</v>
      </c>
      <c r="AA1987" s="1" t="s">
        <v>108</v>
      </c>
      <c r="AB1987" s="1" t="str">
        <f t="shared" si="895"/>
        <v>7</v>
      </c>
      <c r="AC1987" s="1" t="str">
        <f t="shared" si="896"/>
        <v>July</v>
      </c>
      <c r="AD1987" s="1" t="str">
        <f t="shared" si="897"/>
        <v>9</v>
      </c>
      <c r="AE1987" s="1" t="str">
        <f t="shared" si="898"/>
        <v>September</v>
      </c>
      <c r="AF1987" s="16" t="s">
        <v>24210</v>
      </c>
      <c r="AG1987" s="1" t="str">
        <f t="shared" si="899"/>
        <v xml:space="preserve">Seed </v>
      </c>
      <c r="AH1987" s="2" t="str">
        <f t="shared" si="900"/>
        <v>Best sown as soon as it is ripe in the autumn in a cold frame[K]. When they are large enough to handle, prick the seedlings out into individual pots and plant them out in the summer.
The seed can also be sown in an outdoor seedbed in spring[111]. Plant them into their permanent positions the following spring.
Division in spring as new growth commences or in the autumn[111].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1987" s="1" t="s">
        <v>11179</v>
      </c>
      <c r="AJ1987" s="1" t="s">
        <v>23824</v>
      </c>
      <c r="AK1987" s="1" t="s">
        <v>17104</v>
      </c>
      <c r="AL1987" s="1" t="str">
        <f t="shared" ref="AL1987:AL2050" si="910">IF(AM1987=TRUE, "Scented", "Unscented")</f>
        <v>Unscented</v>
      </c>
      <c r="AM1987" s="1" t="b">
        <v>0</v>
      </c>
      <c r="AN1987" s="1" t="b">
        <v>0</v>
      </c>
      <c r="AO1987" s="1" t="b">
        <v>0</v>
      </c>
      <c r="AP1987" s="5" t="s">
        <v>28</v>
      </c>
      <c r="AQ1987" s="5" t="str">
        <f t="shared" si="901"/>
        <v>Light, Medium, Heavy</v>
      </c>
      <c r="AR1987" s="1" t="s">
        <v>10</v>
      </c>
      <c r="AS1987" s="1" t="str">
        <f t="shared" si="893"/>
        <v>None, Partial</v>
      </c>
      <c r="AT1987" s="1" t="str">
        <f t="shared" si="902"/>
        <v>Partial, Full</v>
      </c>
      <c r="AU1987" s="1" t="s">
        <v>29</v>
      </c>
      <c r="AV1987" s="1" t="str">
        <f t="shared" si="903"/>
        <v>Moist</v>
      </c>
      <c r="AW1987" s="1" t="s">
        <v>12</v>
      </c>
      <c r="AX1987" s="1" t="str">
        <f t="shared" si="904"/>
        <v>Acid, Neutral, Alkaline</v>
      </c>
      <c r="AY1987" s="1" t="b">
        <v>0</v>
      </c>
      <c r="AZ1987" s="1" t="b">
        <v>0</v>
      </c>
      <c r="BA1987" s="1" t="b">
        <v>0</v>
      </c>
      <c r="BC1987" t="str">
        <f t="shared" si="905"/>
        <v>FALSE</v>
      </c>
      <c r="BE1987" t="str">
        <f t="shared" si="906"/>
        <v>FALSE</v>
      </c>
      <c r="BF1987" s="1" t="b">
        <v>0</v>
      </c>
      <c r="BG1987" s="1" t="b">
        <v>0</v>
      </c>
      <c r="BH1987" s="1" t="b">
        <v>0</v>
      </c>
      <c r="BJ1987" s="1" t="str">
        <f t="shared" si="907"/>
        <v>FALSE</v>
      </c>
      <c r="BL1987" t="str">
        <f t="shared" si="908"/>
        <v>FALSE</v>
      </c>
      <c r="BM1987" s="1" t="b">
        <v>0</v>
      </c>
      <c r="BN1987" s="1" t="b">
        <v>0</v>
      </c>
      <c r="BO1987" s="1">
        <f t="shared" ref="BO1987:BO2050" si="911">BQ1987+(BS1987*3)+BU1987</f>
        <v>5</v>
      </c>
      <c r="BP1987" s="1" t="s">
        <v>11180</v>
      </c>
      <c r="BQ1987" s="1" cm="1">
        <f t="array" ref="BQ1987">_xlfn.IFS(BP1987="None Known",0, LEN(BP1987)&gt;500, 5,LEN(BP1987)&gt;400, 4, LEN(BP1987)&gt;300, 3, LEN(BP1987)&gt;200, 2, LEN(BP1987)&gt;1, 1)</f>
        <v>1</v>
      </c>
      <c r="BR1987" s="1" t="s">
        <v>11181</v>
      </c>
      <c r="BS1987" s="1">
        <v>1</v>
      </c>
      <c r="BT1987" s="1" t="s">
        <v>11182</v>
      </c>
      <c r="BU1987" s="1">
        <v>1</v>
      </c>
      <c r="BV1987" s="1" t="s">
        <v>11183</v>
      </c>
      <c r="BW1987" s="1" t="s">
        <v>11184</v>
      </c>
      <c r="BX1987" s="1"/>
      <c r="BY1987" t="str">
        <f>_xlfn.XLOOKUP($B1987,Img_lookup!A:A,Img_lookup!B:B, "Not available")</f>
        <v>6e0ef2ad-1117-4397-990c-43d0d3ece9d1</v>
      </c>
      <c r="BZ1987" t="str">
        <f>_xlfn.XLOOKUP($B1987,Img_lookup!A:A,Img_lookup!C:C, "Not available")</f>
        <v>Phyllitis scolopendrium. Thalictrum minus flowers. Black Head Burren</v>
      </c>
      <c r="CA1987" t="str">
        <f>_xlfn.XLOOKUP($B1987,Img_lookup!A:A,Img_lookup!D:D, "Not available")</f>
        <v>Mary Gillham Archive Project</v>
      </c>
      <c r="CB1987" t="str">
        <f>_xlfn.XLOOKUP($B1987,Img_lookup!A:A,Img_lookup!E:E, "https://imgur.com/aT5wafe")</f>
        <v>https://api.openverse.engineering/v1/images/6e0ef2ad-1117-4397-990c-43d0d3ece9d1/thumb/</v>
      </c>
    </row>
    <row r="1988" spans="1:80" ht="140" x14ac:dyDescent="0.15">
      <c r="A1988" s="1" t="s">
        <v>69</v>
      </c>
      <c r="B1988" s="1" t="s">
        <v>7857</v>
      </c>
      <c r="E1988" s="1" t="s">
        <v>7858</v>
      </c>
      <c r="F1988" s="1" t="s">
        <v>6</v>
      </c>
      <c r="G1988" s="1" t="s">
        <v>6</v>
      </c>
      <c r="H1988" s="11" t="str">
        <f t="shared" si="884"/>
        <v>Perennial</v>
      </c>
      <c r="J1988" s="1">
        <v>0.75</v>
      </c>
      <c r="L1988" t="str" cm="1">
        <f t="array" ref="L1988">_xlfn.IFS(J1988+K1988="", "Unknown", J1988+K1988&gt;3, "Large", J1988+K1988&gt;0.5, "Medium", J1988+K1988&gt;0, "Small")</f>
        <v>Medium</v>
      </c>
      <c r="N1988" cm="1">
        <f t="array" ref="N1988">IF($M1988="",INDEX($M$2:$M$2176,MATCH(1,INDEX(($A$2:$A$2176=$A1988)*($M$2:$M$2176&lt;&gt;""),0),0)),$M1988)</f>
        <v>7</v>
      </c>
      <c r="O1988" s="2" t="str">
        <f t="shared" si="909"/>
        <v>Seasonal outdoors</v>
      </c>
      <c r="P1988" s="1" t="s">
        <v>7859</v>
      </c>
      <c r="R1988" t="str">
        <f t="shared" ref="R1988:R2051" si="912">IF(Q1988="Fast", "Fast", IF(Q1988="Slow", "Slow", "Medium"))</f>
        <v>Medium</v>
      </c>
      <c r="W1988"/>
      <c r="AF1988" s="16" t="s">
        <v>24783</v>
      </c>
      <c r="AG1988" s="1" t="str">
        <f t="shared" si="899"/>
        <v xml:space="preserve">Seed </v>
      </c>
      <c r="AH1988" s="2" t="str">
        <f t="shared" si="900"/>
        <v>Sow spring in situ, only just covering the seed. In dry weather the seed should be watered in.
Division might be possible.</v>
      </c>
      <c r="AI1988" s="1" t="s">
        <v>7860</v>
      </c>
      <c r="AJ1988" s="1" t="s">
        <v>53</v>
      </c>
      <c r="AK1988" s="1" t="s">
        <v>17104</v>
      </c>
      <c r="AL1988" s="1" t="str">
        <f t="shared" si="910"/>
        <v>Unscented</v>
      </c>
      <c r="AM1988" s="1" t="b">
        <v>0</v>
      </c>
      <c r="AN1988" s="1" t="b">
        <v>0</v>
      </c>
      <c r="AO1988" s="1" t="b">
        <v>0</v>
      </c>
      <c r="AP1988" s="5" t="s">
        <v>28</v>
      </c>
      <c r="AQ1988" s="5" t="str">
        <f t="shared" si="901"/>
        <v>Light, Medium, Heavy</v>
      </c>
      <c r="AR1988" s="1" t="s">
        <v>30</v>
      </c>
      <c r="AS1988" s="1" t="str">
        <f t="shared" si="893"/>
        <v>None</v>
      </c>
      <c r="AT1988" s="1" t="str">
        <f t="shared" si="902"/>
        <v>Full</v>
      </c>
      <c r="AU1988" s="1" t="s">
        <v>11</v>
      </c>
      <c r="AV1988" s="1" t="str">
        <f t="shared" si="903"/>
        <v>Dry, Moist</v>
      </c>
      <c r="AW1988" s="1" t="s">
        <v>12</v>
      </c>
      <c r="AX1988" s="1" t="str">
        <f t="shared" si="904"/>
        <v>Acid, Neutral, Alkaline</v>
      </c>
      <c r="AY1988" s="1" t="b">
        <v>0</v>
      </c>
      <c r="AZ1988" s="1" t="b">
        <v>0</v>
      </c>
      <c r="BA1988" s="1" t="b">
        <v>0</v>
      </c>
      <c r="BC1988" t="str">
        <f t="shared" si="905"/>
        <v>FALSE</v>
      </c>
      <c r="BE1988" t="str">
        <f t="shared" si="906"/>
        <v>FALSE</v>
      </c>
      <c r="BF1988" s="1" t="b">
        <v>0</v>
      </c>
      <c r="BG1988" s="1" t="b">
        <v>0</v>
      </c>
      <c r="BH1988" s="1" t="b">
        <v>0</v>
      </c>
      <c r="BJ1988" s="1" t="str">
        <f t="shared" si="907"/>
        <v>FALSE</v>
      </c>
      <c r="BL1988" t="str">
        <f t="shared" si="908"/>
        <v>FALSE</v>
      </c>
      <c r="BM1988" s="1" t="b">
        <v>0</v>
      </c>
      <c r="BN1988" s="1" t="b">
        <v>0</v>
      </c>
      <c r="BO1988" s="1">
        <f t="shared" si="911"/>
        <v>4</v>
      </c>
      <c r="BP1988" s="1" t="s">
        <v>7861</v>
      </c>
      <c r="BQ1988" s="1" cm="1">
        <f t="array" ref="BQ1988">_xlfn.IFS(BP1988="None Known",0, LEN(BP1988)&gt;500, 5,LEN(BP1988)&gt;400, 4, LEN(BP1988)&gt;300, 3, LEN(BP1988)&gt;200, 2, LEN(BP1988)&gt;1, 1)</f>
        <v>1</v>
      </c>
      <c r="BR1988" s="1" t="s">
        <v>7862</v>
      </c>
      <c r="BS1988" s="1">
        <v>1</v>
      </c>
      <c r="BT1988" s="1" t="s">
        <v>31</v>
      </c>
      <c r="BU1988" s="1">
        <v>0</v>
      </c>
      <c r="BV1988" s="1" t="s">
        <v>161</v>
      </c>
      <c r="BW1988" s="1" t="s">
        <v>31</v>
      </c>
      <c r="BX1988" s="1"/>
      <c r="BY1988" t="str">
        <f>_xlfn.XLOOKUP($B1988,Img_lookup!A:A,Img_lookup!B:B, "Not available")</f>
        <v>3d2527cd-9809-40d4-bd98-86efd8034955</v>
      </c>
      <c r="BZ1988" t="str">
        <f>_xlfn.XLOOKUP($B1988,Img_lookup!A:A,Img_lookup!C:C, "Not available")</f>
        <v>Thelesperma gracile (Torr.) A. Gray</v>
      </c>
      <c r="CA1988" t="str">
        <f>_xlfn.XLOOKUP($B1988,Img_lookup!A:A,Img_lookup!D:D, "Not available")</f>
        <v>H. R. Bennett</v>
      </c>
      <c r="CB1988" t="str">
        <f>_xlfn.XLOOKUP($B1988,Img_lookup!A:A,Img_lookup!E:E, "https://imgur.com/aT5wafe")</f>
        <v>https://api.openverse.engineering/v1/images/3d2527cd-9809-40d4-bd98-86efd8034955/thumb/</v>
      </c>
    </row>
    <row r="1989" spans="1:80" ht="409.6" x14ac:dyDescent="0.15">
      <c r="A1989" s="1" t="s">
        <v>703</v>
      </c>
      <c r="B1989" s="1" t="s">
        <v>5509</v>
      </c>
      <c r="C1989" s="1" t="s">
        <v>5510</v>
      </c>
      <c r="E1989" s="1" t="s">
        <v>5511</v>
      </c>
      <c r="F1989" s="1" t="s">
        <v>156</v>
      </c>
      <c r="G1989" s="1" t="s">
        <v>156</v>
      </c>
      <c r="H1989" s="11" t="str">
        <f t="shared" si="884"/>
        <v>Perennial</v>
      </c>
      <c r="J1989" s="1">
        <v>2</v>
      </c>
      <c r="L1989" t="str" cm="1">
        <f t="array" ref="L1989">_xlfn.IFS(J1989+K1989="", "Unknown", J1989+K1989&gt;3, "Large", J1989+K1989&gt;0.5, "Medium", J1989+K1989&gt;0, "Small")</f>
        <v>Medium</v>
      </c>
      <c r="M1989" s="1">
        <v>7</v>
      </c>
      <c r="N1989" cm="1">
        <f t="array" ref="N1989">IF($M1989="",INDEX($M$2:$M$2176,MATCH(1,INDEX(($A$2:$A$2176=$A1989)*($M$2:$M$2176&lt;&gt;""),0),0)),$M1989)</f>
        <v>7</v>
      </c>
      <c r="O1989" s="2" t="str">
        <f t="shared" si="909"/>
        <v>Seasonal outdoors</v>
      </c>
      <c r="P1989" s="1" t="s">
        <v>5512</v>
      </c>
      <c r="Q1989" s="1" t="s">
        <v>17109</v>
      </c>
      <c r="R1989" t="str">
        <f t="shared" si="912"/>
        <v>Fast</v>
      </c>
      <c r="T1989" s="1"/>
      <c r="U1989" s="1"/>
      <c r="V1989" s="1" t="s">
        <v>51</v>
      </c>
      <c r="W1989" s="6" t="str">
        <f>IF(ISNUMBER(SEARCH("-",V1989)),TRIM(LEFT(V1989,FIND("-",V1989)-1)),V1989)</f>
        <v>7</v>
      </c>
      <c r="X1989" t="str">
        <f>IF(W1989="1", "January", IF(W1989="2", "February", IF(W1989="3", "March", IF(W1989="4", "April", IF(W1989="5", "May", IF(W1989="6", "June", IF(W1989="7", "July", IF(W1989="8", "August", IF(W1989="9", "September", IF(W1989="10", "October", IF(W1989="11", "November", IF(W1989="12", "December", "Other"))))))))))))</f>
        <v>July</v>
      </c>
      <c r="Y1989" s="2" t="str">
        <f>IF(ISNUMBER(SEARCH("-",V1989)),TRIM(RIGHT(V1989,LEN(V1989)-SEARCH("-",V1989))),V1989)</f>
        <v>8</v>
      </c>
      <c r="Z1989" s="2" t="str">
        <f>IF(Y1989="1", "January", IF(Y1989="2", "February", IF(Y1989="3", "March", IF(Y1989="4", "April", IF(Y1989="5", "May", IF(Y1989="6", "June", IF(Y1989="7", "July", IF(Y1989="8", "August", IF(Y1989="9", "September", IF(Y1989="10", "October", IF(Y1989="11", "November", IF(Y1989="12", "December", "Other"))))))))))))</f>
        <v>August</v>
      </c>
      <c r="AF1989" s="16" t="s">
        <v>24784</v>
      </c>
      <c r="AG1989" s="1" t="str">
        <f t="shared" si="899"/>
        <v xml:space="preserve">Seed </v>
      </c>
      <c r="AH1989" s="2" t="str">
        <f t="shared" si="900"/>
        <v>Sow spring in a greenhouse[K].  When they are large enough to handle, prick the seedlings out into individual pots of fairly rich soil and plant them out after the last expected frosts.
Division of tubers in spring or autumn. The tubers can be harvested in the autumn and stored in a cool frost-free place overwinter then planted out in the spring[K].</v>
      </c>
      <c r="AI1989" s="1" t="s">
        <v>5513</v>
      </c>
      <c r="AK1989" s="1" t="s">
        <v>17105</v>
      </c>
      <c r="AL1989" s="1" t="str">
        <f t="shared" si="910"/>
        <v>Unscented</v>
      </c>
      <c r="AM1989" s="1" t="b">
        <v>0</v>
      </c>
      <c r="AN1989" s="1" t="b">
        <v>0</v>
      </c>
      <c r="AO1989" s="1" t="b">
        <v>0</v>
      </c>
      <c r="AP1989" s="5" t="s">
        <v>28</v>
      </c>
      <c r="AQ1989" s="5" t="str">
        <f t="shared" si="901"/>
        <v>Light, Medium, Heavy</v>
      </c>
      <c r="AR1989" s="1" t="s">
        <v>30</v>
      </c>
      <c r="AS1989" s="1" t="str">
        <f t="shared" si="893"/>
        <v>None</v>
      </c>
      <c r="AT1989" s="1" t="str">
        <f t="shared" si="902"/>
        <v>Full</v>
      </c>
      <c r="AU1989" s="1" t="s">
        <v>29</v>
      </c>
      <c r="AV1989" s="1" t="str">
        <f t="shared" si="903"/>
        <v>Moist</v>
      </c>
      <c r="AW1989" s="1" t="s">
        <v>12</v>
      </c>
      <c r="AX1989" s="1" t="str">
        <f t="shared" si="904"/>
        <v>Acid, Neutral, Alkaline</v>
      </c>
      <c r="AY1989" s="1" t="b">
        <v>0</v>
      </c>
      <c r="AZ1989" s="1" t="b">
        <v>0</v>
      </c>
      <c r="BA1989" s="1" t="b">
        <v>0</v>
      </c>
      <c r="BC1989" t="str">
        <f t="shared" si="905"/>
        <v>FALSE</v>
      </c>
      <c r="BE1989" t="str">
        <f t="shared" si="906"/>
        <v>FALSE</v>
      </c>
      <c r="BF1989" s="1" t="b">
        <v>0</v>
      </c>
      <c r="BG1989" s="1" t="b">
        <v>0</v>
      </c>
      <c r="BH1989" s="1" t="b">
        <v>0</v>
      </c>
      <c r="BJ1989" s="1" t="str">
        <f t="shared" si="907"/>
        <v>FALSE</v>
      </c>
      <c r="BK1989" s="1" t="s">
        <v>30</v>
      </c>
      <c r="BL1989" t="str">
        <f t="shared" si="908"/>
        <v>FALSE</v>
      </c>
      <c r="BM1989" s="1" t="b">
        <v>0</v>
      </c>
      <c r="BN1989" s="1" t="b">
        <v>0</v>
      </c>
      <c r="BO1989" s="1">
        <f t="shared" si="911"/>
        <v>5</v>
      </c>
      <c r="BP1989" s="1" t="s">
        <v>31</v>
      </c>
      <c r="BQ1989" s="1" cm="1">
        <f t="array" ref="BQ1989">_xlfn.IFS(BP1989="None Known",0, LEN(BP1989)&gt;500, 5,LEN(BP1989)&gt;400, 4, LEN(BP1989)&gt;300, 3, LEN(BP1989)&gt;200, 2, LEN(BP1989)&gt;1, 1)</f>
        <v>0</v>
      </c>
      <c r="BR1989" s="1" t="s">
        <v>5514</v>
      </c>
      <c r="BS1989" s="1">
        <v>1</v>
      </c>
      <c r="BT1989" s="1" t="s">
        <v>5515</v>
      </c>
      <c r="BU1989" s="1">
        <v>2</v>
      </c>
      <c r="BV1989" s="1" t="s">
        <v>34</v>
      </c>
      <c r="BW1989" s="1" t="s">
        <v>31</v>
      </c>
      <c r="BX1989" s="1"/>
      <c r="BY1989" t="str">
        <f>_xlfn.XLOOKUP($B1989,Img_lookup!A:A,Img_lookup!B:B, "Not available")</f>
        <v>14843bad-a629-4699-8932-a05e917d739a</v>
      </c>
      <c r="BZ1989" t="str">
        <f>_xlfn.XLOOKUP($B1989,Img_lookup!A:A,Img_lookup!C:C, "Not available")</f>
        <v>Berringon Hall, Herefordshire - yellow flowering climber Thladiantha dubia, the Manchu tubergourd, goldencreeper, wild potato</v>
      </c>
      <c r="CA1989" t="str">
        <f>_xlfn.XLOOKUP($B1989,Img_lookup!A:A,Img_lookup!D:D, "Not available")</f>
        <v>muffinn</v>
      </c>
      <c r="CB1989" t="str">
        <f>_xlfn.XLOOKUP($B1989,Img_lookup!A:A,Img_lookup!E:E, "https://imgur.com/aT5wafe")</f>
        <v>https://api.openverse.engineering/v1/images/14843bad-a629-4699-8932-a05e917d739a/thumb/</v>
      </c>
    </row>
    <row r="1990" spans="1:80" ht="13" x14ac:dyDescent="0.15">
      <c r="A1990" s="1" t="s">
        <v>128</v>
      </c>
      <c r="B1990" s="1" t="s">
        <v>15363</v>
      </c>
      <c r="C1990" s="1" t="s">
        <v>15364</v>
      </c>
      <c r="E1990" s="1" t="s">
        <v>15365</v>
      </c>
      <c r="F1990" s="1" t="s">
        <v>85</v>
      </c>
      <c r="G1990" s="1" t="s">
        <v>85</v>
      </c>
      <c r="H1990" s="11" t="str">
        <f t="shared" ref="H1990:H2053" si="913">IF(ISNUMBER(SEARCH("/",$F1990)),$F1990,IF(ISNUMBER(SEARCH("Annual",$F1990)),"Annual","Perennial"))</f>
        <v>Annual</v>
      </c>
      <c r="J1990" s="1">
        <v>0.60000002399999997</v>
      </c>
      <c r="L1990" t="str" cm="1">
        <f t="array" ref="L1990">_xlfn.IFS(J1990+K1990="", "Unknown", J1990+K1990&gt;3, "Large", J1990+K1990&gt;0.5, "Medium", J1990+K1990&gt;0, "Small")</f>
        <v>Medium</v>
      </c>
      <c r="M1990" s="1">
        <v>6</v>
      </c>
      <c r="N1990" cm="1">
        <f t="array" ref="N1990">IF($M1990="",INDEX($M$2:$M$2176,MATCH(1,INDEX(($A$2:$A$2176=$A1990)*($M$2:$M$2176&lt;&gt;""),0),0)),$M1990)</f>
        <v>6</v>
      </c>
      <c r="O1990" s="2" t="str">
        <f t="shared" si="909"/>
        <v>Seasonal outdoors</v>
      </c>
      <c r="P1990" s="1" t="s">
        <v>15366</v>
      </c>
      <c r="R1990" t="str">
        <f t="shared" si="912"/>
        <v>Medium</v>
      </c>
      <c r="T1990" s="1"/>
      <c r="U1990" s="1"/>
      <c r="V1990" s="1" t="s">
        <v>1006</v>
      </c>
      <c r="W1990" s="6" t="str">
        <f>IF(ISNUMBER(SEARCH("-",V1990)),TRIM(LEFT(V1990,FIND("-",V1990)-1)),V1990)</f>
        <v>5</v>
      </c>
      <c r="X1990" t="str">
        <f>IF(W1990="1", "January", IF(W1990="2", "February", IF(W1990="3", "March", IF(W1990="4", "April", IF(W1990="5", "May", IF(W1990="6", "June", IF(W1990="7", "July", IF(W1990="8", "August", IF(W1990="9", "September", IF(W1990="10", "October", IF(W1990="11", "November", IF(W1990="12", "December", "Other"))))))))))))</f>
        <v>May</v>
      </c>
      <c r="Y1990" s="2" t="str">
        <f>IF(ISNUMBER(SEARCH("-",V1990)),TRIM(RIGHT(V1990,LEN(V1990)-SEARCH("-",V1990))),V1990)</f>
        <v>7</v>
      </c>
      <c r="Z1990" s="2" t="str">
        <f>IF(Y1990="1", "January", IF(Y1990="2", "February", IF(Y1990="3", "March", IF(Y1990="4", "April", IF(Y1990="5", "May", IF(Y1990="6", "June", IF(Y1990="7", "July", IF(Y1990="8", "August", IF(Y1990="9", "September", IF(Y1990="10", "October", IF(Y1990="11", "November", IF(Y1990="12", "December", "Other"))))))))))))</f>
        <v>July</v>
      </c>
      <c r="AA1990" s="1" t="s">
        <v>108</v>
      </c>
      <c r="AB1990" s="1" t="str">
        <f>IF(ISNUMBER(SEARCH("-",AA1990)),TRIM(LEFT(AA1990,FIND("-",AA1990)-1)),AA1990)</f>
        <v>7</v>
      </c>
      <c r="AC1990" s="1" t="str">
        <f>IF(AB1990="1", "January", IF(AB1990="2", "February", IF(AB1990="3", "March", IF(AB1990="4", "April", IF(AB1990="5", "May", IF(AB1990="6", "June", IF(AB1990="7", "July", IF(AB1990="8", "August", IF(AB1990="9", "September", IF(AB1990="10", "October", IF(AB1990="11", "November", IF(AB1990="12", "December", "Other"))))))))))))</f>
        <v>July</v>
      </c>
      <c r="AD1990" s="1" t="str">
        <f>IF(ISNUMBER(SEARCH("-",AA1990)),TRIM(RIGHT(AA1990,LEN(AA1990)-SEARCH("-",AA1990))),AA1990)</f>
        <v>9</v>
      </c>
      <c r="AE1990" s="1" t="str">
        <f>IF(AD1990="1", "January", IF(AD1990="2", "February", IF(AD1990="3", "March", IF(AD1990="4", "April", IF(AD1990="5", "May", IF(AD1990="6", "June", IF(AD1990="7", "July", IF(AD1990="8", "August", IF(AD1990="9", "September", IF(AD1990="10", "October", IF(AD1990="11", "November", IF(AD1990="12", "December", "Other"))))))))))))</f>
        <v>September</v>
      </c>
      <c r="AF1990" s="1" t="s">
        <v>24785</v>
      </c>
      <c r="AG1990" s="1" t="str">
        <f t="shared" si="899"/>
        <v xml:space="preserve">Seed </v>
      </c>
      <c r="AH1990" s="2" t="str">
        <f t="shared" si="900"/>
        <v>Sow in situ in March or April.</v>
      </c>
      <c r="AI1990" s="1" t="s">
        <v>15367</v>
      </c>
      <c r="AJ1990" s="1" t="s">
        <v>23801</v>
      </c>
      <c r="AK1990" s="1" t="s">
        <v>17104</v>
      </c>
      <c r="AL1990" s="1" t="str">
        <f t="shared" si="910"/>
        <v>Unscented</v>
      </c>
      <c r="AM1990" s="1" t="b">
        <v>0</v>
      </c>
      <c r="AN1990" s="1" t="b">
        <v>0</v>
      </c>
      <c r="AO1990" s="1" t="b">
        <v>0</v>
      </c>
      <c r="AP1990" s="5" t="s">
        <v>28</v>
      </c>
      <c r="AQ1990" s="5" t="str">
        <f t="shared" si="901"/>
        <v>Light, Medium, Heavy</v>
      </c>
      <c r="AR1990" s="1" t="s">
        <v>30</v>
      </c>
      <c r="AS1990" s="1" t="str">
        <f t="shared" si="893"/>
        <v>None</v>
      </c>
      <c r="AT1990" s="1" t="str">
        <f t="shared" si="902"/>
        <v>Full</v>
      </c>
      <c r="AU1990" s="1" t="s">
        <v>29</v>
      </c>
      <c r="AV1990" s="1" t="str">
        <f t="shared" si="903"/>
        <v>Moist</v>
      </c>
      <c r="AW1990" s="1" t="s">
        <v>12</v>
      </c>
      <c r="AX1990" s="1" t="str">
        <f t="shared" si="904"/>
        <v>Acid, Neutral, Alkaline</v>
      </c>
      <c r="AY1990" s="1" t="b">
        <v>0</v>
      </c>
      <c r="AZ1990" s="1" t="b">
        <v>0</v>
      </c>
      <c r="BA1990" s="1" t="b">
        <v>0</v>
      </c>
      <c r="BC1990" t="str">
        <f t="shared" si="905"/>
        <v>FALSE</v>
      </c>
      <c r="BE1990" t="str">
        <f t="shared" si="906"/>
        <v>FALSE</v>
      </c>
      <c r="BF1990" s="1" t="b">
        <v>0</v>
      </c>
      <c r="BG1990" s="1" t="b">
        <v>0</v>
      </c>
      <c r="BH1990" s="1" t="b">
        <v>0</v>
      </c>
      <c r="BI1990" s="1" t="s">
        <v>30</v>
      </c>
      <c r="BJ1990" s="1" t="str">
        <f t="shared" si="907"/>
        <v>FALSE</v>
      </c>
      <c r="BK1990" s="1" t="s">
        <v>77</v>
      </c>
      <c r="BL1990" t="str">
        <f t="shared" si="908"/>
        <v>TRUE</v>
      </c>
      <c r="BM1990" s="1" t="b">
        <v>0</v>
      </c>
      <c r="BN1990" s="1" t="b">
        <v>0</v>
      </c>
      <c r="BO1990" s="1">
        <f t="shared" si="911"/>
        <v>9</v>
      </c>
      <c r="BP1990" s="1" t="s">
        <v>15368</v>
      </c>
      <c r="BQ1990" s="1" cm="1">
        <f t="array" ref="BQ1990">_xlfn.IFS(BP1990="None Known",0, LEN(BP1990)&gt;500, 5,LEN(BP1990)&gt;400, 4, LEN(BP1990)&gt;300, 3, LEN(BP1990)&gt;200, 2, LEN(BP1990)&gt;1, 1)</f>
        <v>1</v>
      </c>
      <c r="BR1990" s="1" t="s">
        <v>15369</v>
      </c>
      <c r="BS1990" s="1">
        <v>2</v>
      </c>
      <c r="BT1990" s="1" t="s">
        <v>15370</v>
      </c>
      <c r="BU1990" s="1">
        <v>2</v>
      </c>
      <c r="BV1990" s="1" t="s">
        <v>15371</v>
      </c>
      <c r="BW1990" s="1" t="s">
        <v>31</v>
      </c>
      <c r="BX1990" s="1"/>
      <c r="BY1990" t="str">
        <f>_xlfn.XLOOKUP($B1990,Img_lookup!A:A,Img_lookup!B:B, "Not available")</f>
        <v>fcad76ab-96b1-42fc-b486-15b666beb826</v>
      </c>
      <c r="BZ1990" t="str">
        <f>_xlfn.XLOOKUP($B1990,Img_lookup!A:A,Img_lookup!C:C, "Not available")</f>
        <v>Field Pennycress (Thlaspi arvense) - Flickr - Jay Sturner.jpg</v>
      </c>
      <c r="CA1990" t="str">
        <f>_xlfn.XLOOKUP($B1990,Img_lookup!A:A,Img_lookup!D:D, "Not available")</f>
        <v>Jay Sturner from USA</v>
      </c>
      <c r="CB1990" t="str">
        <f>_xlfn.XLOOKUP($B1990,Img_lookup!A:A,Img_lookup!E:E, "https://imgur.com/aT5wafe")</f>
        <v>https://api.openverse.engineering/v1/images/fcad76ab-96b1-42fc-b486-15b666beb826/thumb/</v>
      </c>
    </row>
    <row r="1991" spans="1:80" ht="409.6" x14ac:dyDescent="0.15">
      <c r="A1991" s="1" t="s">
        <v>1570</v>
      </c>
      <c r="B1991" s="1" t="s">
        <v>10219</v>
      </c>
      <c r="C1991" s="1" t="s">
        <v>10220</v>
      </c>
      <c r="E1991" s="1" t="s">
        <v>10221</v>
      </c>
      <c r="F1991" s="1" t="s">
        <v>62</v>
      </c>
      <c r="G1991" s="1" t="s">
        <v>62</v>
      </c>
      <c r="H1991" s="11" t="str">
        <f t="shared" si="913"/>
        <v>Perennial</v>
      </c>
      <c r="I1991" s="1" t="s">
        <v>17108</v>
      </c>
      <c r="J1991" s="1">
        <v>15</v>
      </c>
      <c r="K1991" s="1">
        <v>5</v>
      </c>
      <c r="L1991" t="str" cm="1">
        <f t="array" ref="L1991">_xlfn.IFS(J1991+K1991="", "Unknown", J1991+K1991&gt;3, "Large", J1991+K1991&gt;0.5, "Medium", J1991+K1991&gt;0, "Small")</f>
        <v>Large</v>
      </c>
      <c r="M1991" s="1">
        <v>2</v>
      </c>
      <c r="N1991" cm="1">
        <f t="array" ref="N1991">IF($M1991="",INDEX($M$2:$M$2176,MATCH(1,INDEX(($A$2:$A$2176=$A1991)*($M$2:$M$2176&lt;&gt;""),0),0)),$M1991)</f>
        <v>2</v>
      </c>
      <c r="O1991" s="2" t="str">
        <f t="shared" si="909"/>
        <v>Hardy to cold</v>
      </c>
      <c r="P1991" s="1" t="s">
        <v>10222</v>
      </c>
      <c r="Q1991" s="1" t="s">
        <v>17111</v>
      </c>
      <c r="R1991" t="str">
        <f t="shared" si="912"/>
        <v>Slow</v>
      </c>
      <c r="S1991" s="1" t="s">
        <v>24</v>
      </c>
      <c r="T1991" s="1" t="str">
        <f t="shared" ref="T1991:T1996" si="914">LEFT(S1991,FIND("-",S1991)-1)</f>
        <v xml:space="preserve">1 </v>
      </c>
      <c r="U1991" s="1" t="str">
        <f t="shared" ref="U1991:U1996" si="915">RIGHT(S1991,FIND("-",S1991)-1)</f>
        <v>12</v>
      </c>
      <c r="V1991" s="1" t="s">
        <v>188</v>
      </c>
      <c r="W1991" s="6" t="str">
        <f>IF(ISNUMBER(SEARCH("-",V1991)),TRIM(LEFT(V1991,FIND("-",V1991)-1)),V1991)</f>
        <v>4</v>
      </c>
      <c r="X1991" t="str">
        <f>IF(W1991="1", "January", IF(W1991="2", "February", IF(W1991="3", "March", IF(W1991="4", "April", IF(W1991="5", "May", IF(W1991="6", "June", IF(W1991="7", "July", IF(W1991="8", "August", IF(W1991="9", "September", IF(W1991="10", "October", IF(W1991="11", "November", IF(W1991="12", "December", "Other"))))))))))))</f>
        <v>April</v>
      </c>
      <c r="Y1991" s="2" t="str">
        <f>IF(ISNUMBER(SEARCH("-",V1991)),TRIM(RIGHT(V1991,LEN(V1991)-SEARCH("-",V1991))),V1991)</f>
        <v>5</v>
      </c>
      <c r="Z1991" s="2" t="str">
        <f>IF(Y1991="1", "January", IF(Y1991="2", "February", IF(Y1991="3", "March", IF(Y1991="4", "April", IF(Y1991="5", "May", IF(Y1991="6", "June", IF(Y1991="7", "July", IF(Y1991="8", "August", IF(Y1991="9", "September", IF(Y1991="10", "October", IF(Y1991="11", "November", IF(Y1991="12", "December", "Other"))))))))))))</f>
        <v>May</v>
      </c>
      <c r="AA1991" s="1" t="s">
        <v>109</v>
      </c>
      <c r="AB1991" s="1" t="str">
        <f>IF(ISNUMBER(SEARCH("-",AA1991)),TRIM(LEFT(AA1991,FIND("-",AA1991)-1)),AA1991)</f>
        <v>9</v>
      </c>
      <c r="AC1991" s="1" t="str">
        <f>IF(AB1991="1", "January", IF(AB1991="2", "February", IF(AB1991="3", "March", IF(AB1991="4", "April", IF(AB1991="5", "May", IF(AB1991="6", "June", IF(AB1991="7", "July", IF(AB1991="8", "August", IF(AB1991="9", "September", IF(AB1991="10", "October", IF(AB1991="11", "November", IF(AB1991="12", "December", "Other"))))))))))))</f>
        <v>September</v>
      </c>
      <c r="AD1991" s="1" t="str">
        <f>IF(ISNUMBER(SEARCH("-",AA1991)),TRIM(RIGHT(AA1991,LEN(AA1991)-SEARCH("-",AA1991))),AA1991)</f>
        <v>10</v>
      </c>
      <c r="AE1991" s="1" t="str">
        <f>IF(AD1991="1", "January", IF(AD1991="2", "February", IF(AD1991="3", "March", IF(AD1991="4", "April", IF(AD1991="5", "May", IF(AD1991="6", "June", IF(AD1991="7", "July", IF(AD1991="8", "August", IF(AD1991="9", "September", IF(AD1991="10", "October", IF(AD1991="11", "November", IF(AD1991="12", "December", "Other"))))))))))))</f>
        <v>October</v>
      </c>
      <c r="AF1991" s="16" t="s">
        <v>24211</v>
      </c>
      <c r="AG1991" s="1" t="str">
        <f t="shared" si="899"/>
        <v xml:space="preserve">Seed </v>
      </c>
      <c r="AH1991" s="2" t="str">
        <f t="shared" si="900"/>
        <v>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v>
      </c>
      <c r="AI1991" s="1" t="s">
        <v>10223</v>
      </c>
      <c r="AJ1991" s="1" t="s">
        <v>1</v>
      </c>
      <c r="AK1991" s="1" t="s">
        <v>17106</v>
      </c>
      <c r="AL1991" s="1" t="str">
        <f t="shared" si="910"/>
        <v>Scented</v>
      </c>
      <c r="AM1991" s="1" t="b">
        <v>1</v>
      </c>
      <c r="AN1991" s="1" t="b">
        <v>1</v>
      </c>
      <c r="AO1991" s="1" t="b">
        <v>0</v>
      </c>
      <c r="AP1991" s="5" t="s">
        <v>28</v>
      </c>
      <c r="AQ1991" s="5" t="str">
        <f t="shared" si="901"/>
        <v>Light, Medium, Heavy</v>
      </c>
      <c r="AR1991" s="1" t="s">
        <v>10</v>
      </c>
      <c r="AS1991" s="1" t="str">
        <f t="shared" si="893"/>
        <v>None, Partial</v>
      </c>
      <c r="AT1991" s="1" t="str">
        <f t="shared" si="902"/>
        <v>Partial, Full</v>
      </c>
      <c r="AU1991" s="1" t="s">
        <v>402</v>
      </c>
      <c r="AV1991" s="1" t="str">
        <f t="shared" si="903"/>
        <v>Moist, Wet/Water</v>
      </c>
      <c r="AW1991" s="1" t="s">
        <v>12</v>
      </c>
      <c r="AX1991" s="1" t="str">
        <f t="shared" si="904"/>
        <v>Acid, Neutral, Alkaline</v>
      </c>
      <c r="AY1991" s="1" t="b">
        <v>0</v>
      </c>
      <c r="AZ1991" s="1" t="b">
        <v>1</v>
      </c>
      <c r="BA1991" s="1" t="b">
        <v>0</v>
      </c>
      <c r="BC1991" t="str">
        <f t="shared" si="905"/>
        <v>FALSE</v>
      </c>
      <c r="BE1991" t="str">
        <f t="shared" si="906"/>
        <v>FALSE</v>
      </c>
      <c r="BF1991" s="1" t="b">
        <v>0</v>
      </c>
      <c r="BG1991" s="1" t="b">
        <v>1</v>
      </c>
      <c r="BH1991" s="1" t="b">
        <v>0</v>
      </c>
      <c r="BJ1991" s="1" t="str">
        <f t="shared" si="907"/>
        <v>FALSE</v>
      </c>
      <c r="BL1991" t="str">
        <f t="shared" si="908"/>
        <v>FALSE</v>
      </c>
      <c r="BM1991" s="1" t="b">
        <v>0</v>
      </c>
      <c r="BN1991" s="1" t="b">
        <v>0</v>
      </c>
      <c r="BO1991" s="1">
        <f t="shared" si="911"/>
        <v>14</v>
      </c>
      <c r="BP1991" s="1" t="s">
        <v>10224</v>
      </c>
      <c r="BQ1991" s="1" cm="1">
        <f t="array" ref="BQ1991">_xlfn.IFS(BP1991="None Known",0, LEN(BP1991)&gt;500, 5,LEN(BP1991)&gt;400, 4, LEN(BP1991)&gt;300, 3, LEN(BP1991)&gt;200, 2, LEN(BP1991)&gt;1, 1)</f>
        <v>5</v>
      </c>
      <c r="BR1991" s="1" t="s">
        <v>10225</v>
      </c>
      <c r="BS1991" s="1">
        <v>2</v>
      </c>
      <c r="BT1991" s="1" t="s">
        <v>10226</v>
      </c>
      <c r="BU1991" s="1">
        <v>3</v>
      </c>
      <c r="BV1991" s="1" t="s">
        <v>10227</v>
      </c>
      <c r="BW1991" s="1" t="s">
        <v>10228</v>
      </c>
      <c r="BX1991" s="1"/>
      <c r="BY1991" t="str">
        <f>_xlfn.XLOOKUP($B1991,Img_lookup!A:A,Img_lookup!B:B, "Not available")</f>
        <v>64fcdaef-ca85-48bb-9f0b-fea6cdb7ae5b</v>
      </c>
      <c r="BZ1991" t="str">
        <f>_xlfn.XLOOKUP($B1991,Img_lookup!A:A,Img_lookup!C:C, "Not available")</f>
        <v>Weeping threadleaf arborvitae. Thuja occidentalis 'Filiformis. Seven to eight foot tall evergreen with needled foliage. Long, thread-like weeping branches. New growth is vivid green. Unusual and attractive. Illustration by Sarah Ann Drake (1842)</v>
      </c>
      <c r="CA1991" t="str">
        <f>_xlfn.XLOOKUP($B1991,Img_lookup!A:A,Img_lookup!D:D, "Not available")</f>
        <v>Swallowtail Garden Seeds</v>
      </c>
      <c r="CB1991" t="str">
        <f>_xlfn.XLOOKUP($B1991,Img_lookup!A:A,Img_lookup!E:E, "https://imgur.com/aT5wafe")</f>
        <v>https://api.openverse.engineering/v1/images/64fcdaef-ca85-48bb-9f0b-fea6cdb7ae5b/thumb/</v>
      </c>
    </row>
    <row r="1992" spans="1:80" ht="409.6" x14ac:dyDescent="0.15">
      <c r="A1992" s="1" t="s">
        <v>1570</v>
      </c>
      <c r="B1992" s="1" t="s">
        <v>9003</v>
      </c>
      <c r="C1992" s="1" t="s">
        <v>9004</v>
      </c>
      <c r="D1992" s="1" t="s">
        <v>9005</v>
      </c>
      <c r="E1992" s="1" t="s">
        <v>9006</v>
      </c>
      <c r="F1992" s="1" t="s">
        <v>62</v>
      </c>
      <c r="G1992" s="1" t="s">
        <v>62</v>
      </c>
      <c r="H1992" s="11" t="str">
        <f t="shared" si="913"/>
        <v>Perennial</v>
      </c>
      <c r="I1992" s="1" t="s">
        <v>17108</v>
      </c>
      <c r="J1992" s="1">
        <v>15</v>
      </c>
      <c r="K1992" s="1">
        <v>5</v>
      </c>
      <c r="L1992" t="str" cm="1">
        <f t="array" ref="L1992">_xlfn.IFS(J1992+K1992="", "Unknown", J1992+K1992&gt;3, "Large", J1992+K1992&gt;0.5, "Medium", J1992+K1992&gt;0, "Small")</f>
        <v>Large</v>
      </c>
      <c r="M1992" s="1">
        <v>6</v>
      </c>
      <c r="N1992" cm="1">
        <f t="array" ref="N1992">IF($M1992="",INDEX($M$2:$M$2176,MATCH(1,INDEX(($A$2:$A$2176=$A1992)*($M$2:$M$2176&lt;&gt;""),0),0)),$M1992)</f>
        <v>6</v>
      </c>
      <c r="O1992" s="2" t="str">
        <f t="shared" si="909"/>
        <v>Seasonal outdoors</v>
      </c>
      <c r="P1992" s="1" t="s">
        <v>9007</v>
      </c>
      <c r="Q1992" s="1" t="s">
        <v>17111</v>
      </c>
      <c r="R1992" t="str">
        <f t="shared" si="912"/>
        <v>Slow</v>
      </c>
      <c r="S1992" s="1" t="s">
        <v>24</v>
      </c>
      <c r="T1992" s="1" t="str">
        <f t="shared" si="914"/>
        <v xml:space="preserve">1 </v>
      </c>
      <c r="U1992" s="1" t="str">
        <f t="shared" si="915"/>
        <v>12</v>
      </c>
      <c r="W1992" s="1"/>
      <c r="X1992" s="1"/>
      <c r="Y1992" s="1"/>
      <c r="Z1992" s="1"/>
      <c r="AA1992" s="1" t="s">
        <v>109</v>
      </c>
      <c r="AB1992" s="1" t="str">
        <f>IF(ISNUMBER(SEARCH("-",AA1992)),TRIM(LEFT(AA1992,FIND("-",AA1992)-1)),AA1992)</f>
        <v>9</v>
      </c>
      <c r="AC1992" s="1" t="str">
        <f>IF(AB1992="1", "January", IF(AB1992="2", "February", IF(AB1992="3", "March", IF(AB1992="4", "April", IF(AB1992="5", "May", IF(AB1992="6", "June", IF(AB1992="7", "July", IF(AB1992="8", "August", IF(AB1992="9", "September", IF(AB1992="10", "October", IF(AB1992="11", "November", IF(AB1992="12", "December", "Other"))))))))))))</f>
        <v>September</v>
      </c>
      <c r="AD1992" s="1" t="str">
        <f>IF(ISNUMBER(SEARCH("-",AA1992)),TRIM(RIGHT(AA1992,LEN(AA1992)-SEARCH("-",AA1992))),AA1992)</f>
        <v>10</v>
      </c>
      <c r="AE1992" s="1" t="str">
        <f>IF(AD1992="1", "January", IF(AD1992="2", "February", IF(AD1992="3", "March", IF(AD1992="4", "April", IF(AD1992="5", "May", IF(AD1992="6", "June", IF(AD1992="7", "July", IF(AD1992="8", "August", IF(AD1992="9", "September", IF(AD1992="10", "October", IF(AD1992="11", "November", IF(AD1992="12", "December", "Other"))))))))))))</f>
        <v>October</v>
      </c>
      <c r="AF1992" s="16" t="s">
        <v>24212</v>
      </c>
      <c r="AG1992" s="1" t="str">
        <f t="shared" si="899"/>
        <v xml:space="preserve">Seed </v>
      </c>
      <c r="AH1992" s="2" t="str">
        <f t="shared" si="900"/>
        <v>Best sown when ripe in the autumn in a cold frame. Stored seed germinates best if given a short cold stratification. It can then be sown in a cold frame in late winter. Plants make very little growth in their first year[78]. When they are large enough to handle, prick the seedlings out into individual pots and grow them on in the greenhouse for at least their first winter. Plant them out into their permanent positions in late spring or early summer, after the last expected frosts.
If there is sufficient seed it is worthwhile trying a sowing in an outdoor seed bed in April[78]. Grow the plants on for at least two years before planting them out in the winter.
Cuttings of half-ripe wood, 5 - 8cm with a heel, July/August in a shaded frame. Forms roots by the end of September but should be overwintered in a frame[78].
Cuttings of almost ripe wood, 5 - 10cm with a heel, September in a cold frame. Forms roots in the following summer. Plant out in autumn or spring[78].</v>
      </c>
      <c r="AI1992" s="1" t="s">
        <v>9008</v>
      </c>
      <c r="AJ1992" s="1" t="s">
        <v>1</v>
      </c>
      <c r="AK1992" s="1" t="s">
        <v>17106</v>
      </c>
      <c r="AL1992" s="1" t="str">
        <f t="shared" si="910"/>
        <v>Unscented</v>
      </c>
      <c r="AM1992" s="1" t="b">
        <v>0</v>
      </c>
      <c r="AN1992" s="1" t="b">
        <v>1</v>
      </c>
      <c r="AO1992" s="1" t="b">
        <v>0</v>
      </c>
      <c r="AP1992" s="5" t="s">
        <v>28</v>
      </c>
      <c r="AQ1992" s="5" t="str">
        <f t="shared" si="901"/>
        <v>Light, Medium, Heavy</v>
      </c>
      <c r="AR1992" s="1" t="s">
        <v>10</v>
      </c>
      <c r="AS1992" s="1" t="str">
        <f t="shared" si="893"/>
        <v>None, Partial</v>
      </c>
      <c r="AT1992" s="1" t="str">
        <f t="shared" si="902"/>
        <v>Partial, Full</v>
      </c>
      <c r="AU1992" s="1" t="s">
        <v>11</v>
      </c>
      <c r="AV1992" s="1" t="str">
        <f t="shared" si="903"/>
        <v>Dry, Moist</v>
      </c>
      <c r="AW1992" s="1" t="s">
        <v>12</v>
      </c>
      <c r="AX1992" s="1" t="str">
        <f t="shared" si="904"/>
        <v>Acid, Neutral, Alkaline</v>
      </c>
      <c r="AY1992" s="1" t="b">
        <v>0</v>
      </c>
      <c r="AZ1992" s="1" t="b">
        <v>1</v>
      </c>
      <c r="BA1992" s="1" t="b">
        <v>0</v>
      </c>
      <c r="BC1992" t="str">
        <f t="shared" si="905"/>
        <v>FALSE</v>
      </c>
      <c r="BD1992" s="1" t="s">
        <v>77</v>
      </c>
      <c r="BE1992" t="str">
        <f t="shared" si="906"/>
        <v>TRUE</v>
      </c>
      <c r="BF1992" s="1" t="b">
        <v>0</v>
      </c>
      <c r="BG1992" s="1" t="b">
        <v>0</v>
      </c>
      <c r="BH1992" s="1" t="b">
        <v>1</v>
      </c>
      <c r="BJ1992" s="1" t="str">
        <f t="shared" si="907"/>
        <v>FALSE</v>
      </c>
      <c r="BL1992" t="str">
        <f t="shared" si="908"/>
        <v>FALSE</v>
      </c>
      <c r="BM1992" s="1" t="b">
        <v>0</v>
      </c>
      <c r="BN1992" s="1" t="b">
        <v>0</v>
      </c>
      <c r="BO1992" s="1">
        <f t="shared" si="911"/>
        <v>12</v>
      </c>
      <c r="BP1992" s="1" t="s">
        <v>9009</v>
      </c>
      <c r="BQ1992" s="1" cm="1">
        <f t="array" ref="BQ1992">_xlfn.IFS(BP1992="None Known",0, LEN(BP1992)&gt;500, 5,LEN(BP1992)&gt;400, 4, LEN(BP1992)&gt;300, 3, LEN(BP1992)&gt;200, 2, LEN(BP1992)&gt;1, 1)</f>
        <v>3</v>
      </c>
      <c r="BR1992" s="1" t="s">
        <v>9010</v>
      </c>
      <c r="BS1992" s="1">
        <v>2</v>
      </c>
      <c r="BT1992" s="1" t="s">
        <v>9011</v>
      </c>
      <c r="BU1992" s="1">
        <v>3</v>
      </c>
      <c r="BV1992" s="1" t="s">
        <v>34</v>
      </c>
      <c r="BW1992" s="1" t="s">
        <v>9012</v>
      </c>
      <c r="BX1992" s="1"/>
      <c r="BY1992" t="str">
        <f>_xlfn.XLOOKUP($B1992,Img_lookup!A:A,Img_lookup!B:B, "Not available")</f>
        <v>e661d83f-f856-4ba2-8f31-42860844f4c2</v>
      </c>
      <c r="BZ1992" t="str">
        <f>_xlfn.XLOOKUP($B1992,Img_lookup!A:A,Img_lookup!C:C, "Not available")</f>
        <v>Thuja orientalis L.</v>
      </c>
      <c r="CA1992" t="str">
        <f>_xlfn.XLOOKUP($B1992,Img_lookup!A:A,Img_lookup!D:D, "Not available")</f>
        <v>Kristen M. Van Neste; Carol L. Kelloff; Sarah E. Gabler and Olivia C. Gulledge</v>
      </c>
      <c r="CB1992" t="str">
        <f>_xlfn.XLOOKUP($B1992,Img_lookup!A:A,Img_lookup!E:E, "https://imgur.com/aT5wafe")</f>
        <v>https://api.openverse.engineering/v1/images/e661d83f-f856-4ba2-8f31-42860844f4c2/thumb/</v>
      </c>
    </row>
    <row r="1993" spans="1:80" ht="409.6" x14ac:dyDescent="0.15">
      <c r="A1993" s="1" t="s">
        <v>1570</v>
      </c>
      <c r="B1993" s="1" t="s">
        <v>11858</v>
      </c>
      <c r="C1993" s="1" t="s">
        <v>11859</v>
      </c>
      <c r="D1993" s="1" t="s">
        <v>11860</v>
      </c>
      <c r="E1993" s="1" t="s">
        <v>2410</v>
      </c>
      <c r="F1993" s="1" t="s">
        <v>62</v>
      </c>
      <c r="G1993" s="1" t="s">
        <v>62</v>
      </c>
      <c r="H1993" s="11" t="str">
        <f t="shared" si="913"/>
        <v>Perennial</v>
      </c>
      <c r="I1993" s="1" t="s">
        <v>17108</v>
      </c>
      <c r="J1993" s="1">
        <v>60</v>
      </c>
      <c r="K1993" s="1">
        <v>12</v>
      </c>
      <c r="L1993" t="str" cm="1">
        <f t="array" ref="L1993">_xlfn.IFS(J1993+K1993="", "Unknown", J1993+K1993&gt;3, "Large", J1993+K1993&gt;0.5, "Medium", J1993+K1993&gt;0, "Small")</f>
        <v>Large</v>
      </c>
      <c r="M1993" s="1">
        <v>6</v>
      </c>
      <c r="N1993" cm="1">
        <f t="array" ref="N1993">IF($M1993="",INDEX($M$2:$M$2176,MATCH(1,INDEX(($A$2:$A$2176=$A1993)*($M$2:$M$2176&lt;&gt;""),0),0)),$M1993)</f>
        <v>6</v>
      </c>
      <c r="O1993" s="2" t="str">
        <f t="shared" si="909"/>
        <v>Seasonal outdoors</v>
      </c>
      <c r="P1993" s="1" t="s">
        <v>11861</v>
      </c>
      <c r="Q1993" s="1" t="s">
        <v>17109</v>
      </c>
      <c r="R1993" t="str">
        <f t="shared" si="912"/>
        <v>Fast</v>
      </c>
      <c r="S1993" s="1" t="s">
        <v>24</v>
      </c>
      <c r="T1993" s="1" t="str">
        <f t="shared" si="914"/>
        <v xml:space="preserve">1 </v>
      </c>
      <c r="U1993" s="1" t="str">
        <f t="shared" si="915"/>
        <v>12</v>
      </c>
      <c r="V1993" s="1" t="s">
        <v>251</v>
      </c>
      <c r="W1993" s="6" t="str">
        <f>IF(ISNUMBER(SEARCH("-",V1993)),TRIM(LEFT(V1993,FIND("-",V1993)-1)),V1993)</f>
        <v>3</v>
      </c>
      <c r="X1993" t="str">
        <f>IF(W1993="1", "January", IF(W1993="2", "February", IF(W1993="3", "March", IF(W1993="4", "April", IF(W1993="5", "May", IF(W1993="6", "June", IF(W1993="7", "July", IF(W1993="8", "August", IF(W1993="9", "September", IF(W1993="10", "October", IF(W1993="11", "November", IF(W1993="12", "December", "Other"))))))))))))</f>
        <v>March</v>
      </c>
      <c r="Y1993" s="2" t="str">
        <f>IF(ISNUMBER(SEARCH("-",V1993)),TRIM(RIGHT(V1993,LEN(V1993)-SEARCH("-",V1993))),V1993)</f>
        <v>4</v>
      </c>
      <c r="Z1993" s="2" t="str">
        <f>IF(Y1993="1", "January", IF(Y1993="2", "February", IF(Y1993="3", "March", IF(Y1993="4", "April", IF(Y1993="5", "May", IF(Y1993="6", "June", IF(Y1993="7", "July", IF(Y1993="8", "August", IF(Y1993="9", "September", IF(Y1993="10", "October", IF(Y1993="11", "November", IF(Y1993="12", "December", "Other"))))))))))))</f>
        <v>April</v>
      </c>
      <c r="AA1993" s="1" t="s">
        <v>109</v>
      </c>
      <c r="AB1993" s="1" t="str">
        <f>IF(ISNUMBER(SEARCH("-",AA1993)),TRIM(LEFT(AA1993,FIND("-",AA1993)-1)),AA1993)</f>
        <v>9</v>
      </c>
      <c r="AC1993" s="1" t="str">
        <f>IF(AB1993="1", "January", IF(AB1993="2", "February", IF(AB1993="3", "March", IF(AB1993="4", "April", IF(AB1993="5", "May", IF(AB1993="6", "June", IF(AB1993="7", "July", IF(AB1993="8", "August", IF(AB1993="9", "September", IF(AB1993="10", "October", IF(AB1993="11", "November", IF(AB1993="12", "December", "Other"))))))))))))</f>
        <v>September</v>
      </c>
      <c r="AD1993" s="1" t="str">
        <f>IF(ISNUMBER(SEARCH("-",AA1993)),TRIM(RIGHT(AA1993,LEN(AA1993)-SEARCH("-",AA1993))),AA1993)</f>
        <v>10</v>
      </c>
      <c r="AE1993" s="1" t="str">
        <f>IF(AD1993="1", "January", IF(AD1993="2", "February", IF(AD1993="3", "March", IF(AD1993="4", "April", IF(AD1993="5", "May", IF(AD1993="6", "June", IF(AD1993="7", "July", IF(AD1993="8", "August", IF(AD1993="9", "September", IF(AD1993="10", "October", IF(AD1993="11", "November", IF(AD1993="12", "December", "Other"))))))))))))</f>
        <v>October</v>
      </c>
      <c r="AF1993" s="16" t="s">
        <v>24211</v>
      </c>
      <c r="AG1993" s="1" t="str">
        <f t="shared" si="899"/>
        <v xml:space="preserve">Seed </v>
      </c>
      <c r="AH1993" s="2" t="str">
        <f t="shared" si="900"/>
        <v>Best sown when ripe in the autumn in a cold frame[113]. Stored seed germinates best if given a short cold stratification[113]. It can be sown in a cold frame in late winter. When they are large enough to handle, prick the seedlings out into individual pots and grow them on in the greenhouse for their first winter. Plant them out into their permanent positions in late spring or early summer, after the last expected frosts.
If growing large quantities of plants, the seed can be sown in an outdoor seed bed in mid spring[78]. Grow the plants on for two years and then plant them out into their permanent positions in late autumn or early spring.
Cuttings of half-ripe wood, 5 - 8cm with a heel, July/August in a shaded frame. Forms roots by the end of September but it should be overwintered in a frame[78].
Cuttings of almost ripe wood, 5 - 10cm with a heel, September in a cold frame. Forms roots in the following summer. Plant out in autumn or spring[78].</v>
      </c>
      <c r="AI1993" s="1" t="s">
        <v>11862</v>
      </c>
      <c r="AJ1993" s="1" t="s">
        <v>1</v>
      </c>
      <c r="AK1993" s="1" t="s">
        <v>17106</v>
      </c>
      <c r="AL1993" s="1" t="str">
        <f t="shared" si="910"/>
        <v>Scented</v>
      </c>
      <c r="AM1993" s="1" t="b">
        <v>1</v>
      </c>
      <c r="AN1993" s="1" t="b">
        <v>1</v>
      </c>
      <c r="AO1993" s="1" t="b">
        <v>0</v>
      </c>
      <c r="AP1993" s="5" t="s">
        <v>28</v>
      </c>
      <c r="AQ1993" s="5" t="str">
        <f t="shared" si="901"/>
        <v>Light, Medium, Heavy</v>
      </c>
      <c r="AR1993" s="1" t="s">
        <v>10</v>
      </c>
      <c r="AS1993" s="1" t="str">
        <f t="shared" si="893"/>
        <v>None, Partial</v>
      </c>
      <c r="AT1993" s="1" t="str">
        <f t="shared" si="902"/>
        <v>Partial, Full</v>
      </c>
      <c r="AU1993" s="1" t="s">
        <v>402</v>
      </c>
      <c r="AV1993" s="1" t="str">
        <f t="shared" si="903"/>
        <v>Moist, Wet/Water</v>
      </c>
      <c r="AW1993" s="1" t="s">
        <v>12</v>
      </c>
      <c r="AX1993" s="1" t="str">
        <f t="shared" si="904"/>
        <v>Acid, Neutral, Alkaline</v>
      </c>
      <c r="AY1993" s="1" t="b">
        <v>0</v>
      </c>
      <c r="AZ1993" s="1" t="b">
        <v>1</v>
      </c>
      <c r="BA1993" s="1" t="b">
        <v>0</v>
      </c>
      <c r="BB1993" s="1" t="s">
        <v>29</v>
      </c>
      <c r="BC1993" t="str">
        <f t="shared" si="905"/>
        <v>TRUE</v>
      </c>
      <c r="BE1993" t="str">
        <f t="shared" si="906"/>
        <v>FALSE</v>
      </c>
      <c r="BF1993" s="1" t="b">
        <v>0</v>
      </c>
      <c r="BG1993" s="1" t="b">
        <v>1</v>
      </c>
      <c r="BH1993" s="1" t="b">
        <v>0</v>
      </c>
      <c r="BJ1993" s="1" t="str">
        <f t="shared" si="907"/>
        <v>FALSE</v>
      </c>
      <c r="BL1993" t="str">
        <f t="shared" si="908"/>
        <v>FALSE</v>
      </c>
      <c r="BM1993" s="1" t="b">
        <v>0</v>
      </c>
      <c r="BN1993" s="1" t="b">
        <v>0</v>
      </c>
      <c r="BO1993" s="1">
        <f t="shared" si="911"/>
        <v>13</v>
      </c>
      <c r="BP1993" s="1" t="s">
        <v>11863</v>
      </c>
      <c r="BQ1993" s="1" cm="1">
        <f t="array" ref="BQ1993">_xlfn.IFS(BP1993="None Known",0, LEN(BP1993)&gt;500, 5,LEN(BP1993)&gt;400, 4, LEN(BP1993)&gt;300, 3, LEN(BP1993)&gt;200, 2, LEN(BP1993)&gt;1, 1)</f>
        <v>5</v>
      </c>
      <c r="BR1993" s="1" t="s">
        <v>11864</v>
      </c>
      <c r="BS1993" s="1">
        <v>2</v>
      </c>
      <c r="BT1993" s="1" t="s">
        <v>11865</v>
      </c>
      <c r="BU1993" s="1">
        <v>2</v>
      </c>
      <c r="BV1993" s="1" t="s">
        <v>485</v>
      </c>
      <c r="BW1993" s="1" t="s">
        <v>31</v>
      </c>
      <c r="BX1993" s="1"/>
      <c r="BY1993" t="str">
        <f>_xlfn.XLOOKUP($B1993,Img_lookup!A:A,Img_lookup!B:B, "Not available")</f>
        <v>5a290d03-7250-4f7b-8930-26d6bad7ed2f</v>
      </c>
      <c r="BZ1993" t="str">
        <f>_xlfn.XLOOKUP($B1993,Img_lookup!A:A,Img_lookup!C:C, "Not available")</f>
        <v>Western Cedar (Thuja plicata)</v>
      </c>
      <c r="CA1993" t="str">
        <f>_xlfn.XLOOKUP($B1993,Img_lookup!A:A,Img_lookup!D:D, "Not available")</f>
        <v>GlacierNPS</v>
      </c>
      <c r="CB1993" t="str">
        <f>_xlfn.XLOOKUP($B1993,Img_lookup!A:A,Img_lookup!E:E, "https://imgur.com/aT5wafe")</f>
        <v>https://api.openverse.engineering/v1/images/5a290d03-7250-4f7b-8930-26d6bad7ed2f/thumb/</v>
      </c>
    </row>
    <row r="1994" spans="1:80" ht="409.6" x14ac:dyDescent="0.15">
      <c r="A1994" s="1" t="s">
        <v>103</v>
      </c>
      <c r="B1994" s="1" t="s">
        <v>2233</v>
      </c>
      <c r="C1994" s="1" t="s">
        <v>2234</v>
      </c>
      <c r="E1994" s="1" t="s">
        <v>2235</v>
      </c>
      <c r="F1994" s="1" t="s">
        <v>22</v>
      </c>
      <c r="G1994" s="1" t="s">
        <v>22</v>
      </c>
      <c r="H1994" s="11" t="str">
        <f t="shared" si="913"/>
        <v>Perennial</v>
      </c>
      <c r="I1994" s="1" t="s">
        <v>17108</v>
      </c>
      <c r="J1994" s="1">
        <v>0.10000000100000001</v>
      </c>
      <c r="K1994" s="1">
        <v>0.30000001199999998</v>
      </c>
      <c r="L1994" t="str" cm="1">
        <f t="array" ref="L1994">_xlfn.IFS(J1994+K1994="", "Unknown", J1994+K1994&gt;3, "Large", J1994+K1994&gt;0.5, "Medium", J1994+K1994&gt;0, "Small")</f>
        <v>Small</v>
      </c>
      <c r="M1994" s="1">
        <v>7</v>
      </c>
      <c r="N1994" cm="1">
        <f t="array" ref="N1994">IF($M1994="",INDEX($M$2:$M$2176,MATCH(1,INDEX(($A$2:$A$2176=$A1994)*($M$2:$M$2176&lt;&gt;""),0),0)),$M1994)</f>
        <v>7</v>
      </c>
      <c r="O1994" s="2" t="str">
        <f t="shared" si="909"/>
        <v>Seasonal outdoors</v>
      </c>
      <c r="P1994" s="1" t="s">
        <v>2236</v>
      </c>
      <c r="R1994" t="str">
        <f t="shared" si="912"/>
        <v>Medium</v>
      </c>
      <c r="S1994" s="1" t="s">
        <v>24</v>
      </c>
      <c r="T1994" s="1" t="str">
        <f t="shared" si="914"/>
        <v xml:space="preserve">1 </v>
      </c>
      <c r="U1994" s="1" t="str">
        <f t="shared" si="915"/>
        <v>12</v>
      </c>
      <c r="V1994" s="1" t="s">
        <v>51</v>
      </c>
      <c r="W1994" s="6" t="str">
        <f>IF(ISNUMBER(SEARCH("-",V1994)),TRIM(LEFT(V1994,FIND("-",V1994)-1)),V1994)</f>
        <v>7</v>
      </c>
      <c r="X1994" t="str">
        <f>IF(W1994="1", "January", IF(W1994="2", "February", IF(W1994="3", "March", IF(W1994="4", "April", IF(W1994="5", "May", IF(W1994="6", "June", IF(W1994="7", "July", IF(W1994="8", "August", IF(W1994="9", "September", IF(W1994="10", "October", IF(W1994="11", "November", IF(W1994="12", "December", "Other"))))))))))))</f>
        <v>July</v>
      </c>
      <c r="Y1994" s="2" t="str">
        <f>IF(ISNUMBER(SEARCH("-",V1994)),TRIM(RIGHT(V1994,LEN(V1994)-SEARCH("-",V1994))),V1994)</f>
        <v>8</v>
      </c>
      <c r="Z1994" s="2" t="str">
        <f>IF(Y1994="1", "January", IF(Y1994="2", "February", IF(Y1994="3", "March", IF(Y1994="4", "April", IF(Y1994="5", "May", IF(Y1994="6", "June", IF(Y1994="7", "July", IF(Y1994="8", "August", IF(Y1994="9", "September", IF(Y1994="10", "October", IF(Y1994="11", "November", IF(Y1994="12", "December", "Other"))))))))))))</f>
        <v>August</v>
      </c>
      <c r="AF1994" s="16" t="s">
        <v>24786</v>
      </c>
      <c r="AG1994" s="1" t="str">
        <f t="shared" si="899"/>
        <v xml:space="preserve">Seed </v>
      </c>
      <c r="AH1994"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4" s="1" t="s">
        <v>2237</v>
      </c>
      <c r="AJ1994" s="1" t="s">
        <v>23813</v>
      </c>
      <c r="AK1994" s="1" t="s">
        <v>17104</v>
      </c>
      <c r="AL1994" s="1" t="str">
        <f t="shared" si="910"/>
        <v>Scented</v>
      </c>
      <c r="AM1994" s="1" t="b">
        <v>1</v>
      </c>
      <c r="AN1994" s="1" t="b">
        <v>0</v>
      </c>
      <c r="AO1994" s="1" t="b">
        <v>0</v>
      </c>
      <c r="AP1994" s="5" t="s">
        <v>54</v>
      </c>
      <c r="AQ1994" s="5" t="str">
        <f t="shared" si="901"/>
        <v>Light, Medium</v>
      </c>
      <c r="AR1994" s="1" t="s">
        <v>30</v>
      </c>
      <c r="AS1994" s="1" t="str">
        <f t="shared" si="893"/>
        <v>None</v>
      </c>
      <c r="AT1994" s="1" t="str">
        <f t="shared" si="902"/>
        <v>Full</v>
      </c>
      <c r="AU1994" s="1" t="s">
        <v>11</v>
      </c>
      <c r="AV1994" s="1" t="str">
        <f t="shared" si="903"/>
        <v>Dry, Moist</v>
      </c>
      <c r="AW1994" s="1" t="s">
        <v>263</v>
      </c>
      <c r="AX1994" s="1" t="str">
        <f t="shared" si="904"/>
        <v>Neutral, Alkaline</v>
      </c>
      <c r="AY1994" s="1" t="b">
        <v>0</v>
      </c>
      <c r="AZ1994" s="1" t="b">
        <v>0</v>
      </c>
      <c r="BA1994" s="1" t="b">
        <v>0</v>
      </c>
      <c r="BC1994" t="str">
        <f t="shared" si="905"/>
        <v>FALSE</v>
      </c>
      <c r="BE1994" t="str">
        <f t="shared" si="906"/>
        <v>FALSE</v>
      </c>
      <c r="BF1994" s="1" t="b">
        <v>0</v>
      </c>
      <c r="BG1994" s="1" t="b">
        <v>0</v>
      </c>
      <c r="BH1994" s="1" t="b">
        <v>0</v>
      </c>
      <c r="BJ1994" s="1" t="str">
        <f t="shared" si="907"/>
        <v>FALSE</v>
      </c>
      <c r="BL1994" t="str">
        <f t="shared" si="908"/>
        <v>FALSE</v>
      </c>
      <c r="BM1994" s="1" t="b">
        <v>0</v>
      </c>
      <c r="BN1994" s="1" t="b">
        <v>1</v>
      </c>
      <c r="BO1994" s="1">
        <f t="shared" si="911"/>
        <v>9</v>
      </c>
      <c r="BP1994" s="1" t="s">
        <v>2238</v>
      </c>
      <c r="BQ1994" s="1" cm="1">
        <f t="array" ref="BQ1994">_xlfn.IFS(BP1994="None Known",0, LEN(BP1994)&gt;500, 5,LEN(BP1994)&gt;400, 4, LEN(BP1994)&gt;300, 3, LEN(BP1994)&gt;200, 2, LEN(BP1994)&gt;1, 1)</f>
        <v>1</v>
      </c>
      <c r="BR1994" s="1" t="s">
        <v>2239</v>
      </c>
      <c r="BS1994" s="1">
        <v>2</v>
      </c>
      <c r="BT1994" s="1" t="s">
        <v>2240</v>
      </c>
      <c r="BU1994" s="1">
        <v>2</v>
      </c>
      <c r="BV1994" s="1" t="s">
        <v>2241</v>
      </c>
      <c r="BW1994" s="1" t="s">
        <v>31</v>
      </c>
      <c r="BX1994" s="1"/>
      <c r="BY1994" t="str">
        <f>_xlfn.XLOOKUP($B1994,Img_lookup!A:A,Img_lookup!B:B, "Not available")</f>
        <v>0fbf2fd6-761a-4339-a93c-d26ee306f8b8</v>
      </c>
      <c r="BZ1994" t="str">
        <f>_xlfn.XLOOKUP($B1994,Img_lookup!A:A,Img_lookup!C:C, "Not available")</f>
        <v>Thymus caespititius Brot.</v>
      </c>
      <c r="CA1994" t="str">
        <f>_xlfn.XLOOKUP($B1994,Img_lookup!A:A,Img_lookup!D:D, "Not available")</f>
        <v>Richard K. Brummitt</v>
      </c>
      <c r="CB1994" t="str">
        <f>_xlfn.XLOOKUP($B1994,Img_lookup!A:A,Img_lookup!E:E, "https://imgur.com/aT5wafe")</f>
        <v>https://api.openverse.engineering/v1/images/0fbf2fd6-761a-4339-a93c-d26ee306f8b8/thumb/</v>
      </c>
    </row>
    <row r="1995" spans="1:80" ht="409.6" x14ac:dyDescent="0.15">
      <c r="A1995" s="1" t="s">
        <v>103</v>
      </c>
      <c r="B1995" s="1" t="s">
        <v>6455</v>
      </c>
      <c r="C1995" s="1" t="s">
        <v>6456</v>
      </c>
      <c r="D1995" s="1" t="s">
        <v>6457</v>
      </c>
      <c r="E1995" s="1" t="s">
        <v>339</v>
      </c>
      <c r="F1995" s="1" t="s">
        <v>22</v>
      </c>
      <c r="G1995" s="1" t="s">
        <v>22</v>
      </c>
      <c r="H1995" s="11" t="str">
        <f t="shared" si="913"/>
        <v>Perennial</v>
      </c>
      <c r="I1995" s="1" t="s">
        <v>17108</v>
      </c>
      <c r="J1995" s="1">
        <v>0.25</v>
      </c>
      <c r="K1995" s="1">
        <v>0.25</v>
      </c>
      <c r="L1995" t="str" cm="1">
        <f t="array" ref="L1995">_xlfn.IFS(J1995+K1995="", "Unknown", J1995+K1995&gt;3, "Large", J1995+K1995&gt;0.5, "Medium", J1995+K1995&gt;0, "Small")</f>
        <v>Small</v>
      </c>
      <c r="M1995" s="1">
        <v>7</v>
      </c>
      <c r="N1995" cm="1">
        <f t="array" ref="N1995">IF($M1995="",INDEX($M$2:$M$2176,MATCH(1,INDEX(($A$2:$A$2176=$A1995)*($M$2:$M$2176&lt;&gt;""),0),0)),$M1995)</f>
        <v>7</v>
      </c>
      <c r="O1995" s="2" t="str">
        <f t="shared" si="909"/>
        <v>Seasonal outdoors</v>
      </c>
      <c r="P1995" s="1" t="s">
        <v>6458</v>
      </c>
      <c r="R1995" t="str">
        <f t="shared" si="912"/>
        <v>Medium</v>
      </c>
      <c r="S1995" s="1" t="s">
        <v>24</v>
      </c>
      <c r="T1995" s="1" t="str">
        <f t="shared" si="914"/>
        <v xml:space="preserve">1 </v>
      </c>
      <c r="U1995" s="1" t="str">
        <f t="shared" si="915"/>
        <v>12</v>
      </c>
      <c r="V1995" s="1" t="s">
        <v>108</v>
      </c>
      <c r="W1995" s="6" t="str">
        <f>IF(ISNUMBER(SEARCH("-",V1995)),TRIM(LEFT(V1995,FIND("-",V1995)-1)),V1995)</f>
        <v>7</v>
      </c>
      <c r="X1995" t="str">
        <f>IF(W1995="1", "January", IF(W1995="2", "February", IF(W1995="3", "March", IF(W1995="4", "April", IF(W1995="5", "May", IF(W1995="6", "June", IF(W1995="7", "July", IF(W1995="8", "August", IF(W1995="9", "September", IF(W1995="10", "October", IF(W1995="11", "November", IF(W1995="12", "December", "Other"))))))))))))</f>
        <v>July</v>
      </c>
      <c r="Y1995" s="2" t="str">
        <f>IF(ISNUMBER(SEARCH("-",V1995)),TRIM(RIGHT(V1995,LEN(V1995)-SEARCH("-",V1995))),V1995)</f>
        <v>9</v>
      </c>
      <c r="Z1995" s="2" t="str">
        <f>IF(Y1995="1", "January", IF(Y1995="2", "February", IF(Y1995="3", "March", IF(Y1995="4", "April", IF(Y1995="5", "May", IF(Y1995="6", "June", IF(Y1995="7", "July", IF(Y1995="8", "August", IF(Y1995="9", "September", IF(Y1995="10", "October", IF(Y1995="11", "November", IF(Y1995="12", "December", "Other"))))))))))))</f>
        <v>September</v>
      </c>
      <c r="AF1995" s="16" t="s">
        <v>24786</v>
      </c>
      <c r="AG1995" s="1" t="str">
        <f t="shared" si="899"/>
        <v xml:space="preserve">Seed </v>
      </c>
      <c r="AH1995"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5" s="1" t="s">
        <v>6459</v>
      </c>
      <c r="AJ1995" s="1" t="s">
        <v>23813</v>
      </c>
      <c r="AK1995" s="1" t="s">
        <v>17104</v>
      </c>
      <c r="AL1995" s="1" t="str">
        <f t="shared" si="910"/>
        <v>Scented</v>
      </c>
      <c r="AM1995" s="1" t="b">
        <v>1</v>
      </c>
      <c r="AN1995" s="1" t="b">
        <v>0</v>
      </c>
      <c r="AO1995" s="1" t="b">
        <v>0</v>
      </c>
      <c r="AP1995" s="5" t="s">
        <v>54</v>
      </c>
      <c r="AQ1995" s="5" t="str">
        <f t="shared" si="901"/>
        <v>Light, Medium</v>
      </c>
      <c r="AR1995" s="1" t="s">
        <v>30</v>
      </c>
      <c r="AS1995" s="1" t="str">
        <f t="shared" si="893"/>
        <v>None</v>
      </c>
      <c r="AT1995" s="1" t="str">
        <f t="shared" si="902"/>
        <v>Full</v>
      </c>
      <c r="AU1995" s="1" t="s">
        <v>11</v>
      </c>
      <c r="AV1995" s="1" t="str">
        <f t="shared" si="903"/>
        <v>Dry, Moist</v>
      </c>
      <c r="AW1995" s="1" t="s">
        <v>263</v>
      </c>
      <c r="AX1995" s="1" t="str">
        <f t="shared" si="904"/>
        <v>Neutral, Alkaline</v>
      </c>
      <c r="AY1995" s="1" t="b">
        <v>0</v>
      </c>
      <c r="AZ1995" s="1" t="b">
        <v>0</v>
      </c>
      <c r="BA1995" s="1" t="b">
        <v>0</v>
      </c>
      <c r="BC1995" t="str">
        <f t="shared" si="905"/>
        <v>FALSE</v>
      </c>
      <c r="BE1995" t="str">
        <f t="shared" si="906"/>
        <v>FALSE</v>
      </c>
      <c r="BF1995" s="1" t="b">
        <v>0</v>
      </c>
      <c r="BG1995" s="1" t="b">
        <v>0</v>
      </c>
      <c r="BH1995" s="1" t="b">
        <v>0</v>
      </c>
      <c r="BJ1995" s="1" t="str">
        <f t="shared" si="907"/>
        <v>FALSE</v>
      </c>
      <c r="BL1995" t="str">
        <f t="shared" si="908"/>
        <v>FALSE</v>
      </c>
      <c r="BM1995" s="1" t="b">
        <v>0</v>
      </c>
      <c r="BN1995" s="1" t="b">
        <v>1</v>
      </c>
      <c r="BO1995" s="1">
        <f t="shared" si="911"/>
        <v>9</v>
      </c>
      <c r="BP1995" s="1" t="s">
        <v>6460</v>
      </c>
      <c r="BQ1995" s="1" cm="1">
        <f t="array" ref="BQ1995">_xlfn.IFS(BP1995="None Known",0, LEN(BP1995)&gt;500, 5,LEN(BP1995)&gt;400, 4, LEN(BP1995)&gt;300, 3, LEN(BP1995)&gt;200, 2, LEN(BP1995)&gt;1, 1)</f>
        <v>1</v>
      </c>
      <c r="BR1995" s="1" t="s">
        <v>6461</v>
      </c>
      <c r="BS1995" s="1">
        <v>2</v>
      </c>
      <c r="BT1995" s="1" t="s">
        <v>6462</v>
      </c>
      <c r="BU1995" s="1">
        <v>2</v>
      </c>
      <c r="BV1995" s="1" t="s">
        <v>6463</v>
      </c>
      <c r="BW1995" s="1" t="s">
        <v>31</v>
      </c>
      <c r="BX1995" s="1"/>
      <c r="BY1995" t="str">
        <f>_xlfn.XLOOKUP($B1995,Img_lookup!A:A,Img_lookup!B:B, "Not available")</f>
        <v>45e8e68e-20de-4e51-b2bd-41d00b7b5e74</v>
      </c>
      <c r="BZ1995" t="str">
        <f>_xlfn.XLOOKUP($B1995,Img_lookup!A:A,Img_lookup!C:C, "Not available")</f>
        <v>Thymus capitatus (L.) Hoffmanns. &amp; Link</v>
      </c>
      <c r="CA1995" t="str">
        <f>_xlfn.XLOOKUP($B1995,Img_lookup!A:A,Img_lookup!D:D, "Not available")</f>
        <v>A. Vaccari</v>
      </c>
      <c r="CB1995" t="str">
        <f>_xlfn.XLOOKUP($B1995,Img_lookup!A:A,Img_lookup!E:E, "https://imgur.com/aT5wafe")</f>
        <v>https://api.openverse.engineering/v1/images/45e8e68e-20de-4e51-b2bd-41d00b7b5e74/thumb/</v>
      </c>
    </row>
    <row r="1996" spans="1:80" ht="409.6" x14ac:dyDescent="0.15">
      <c r="A1996" s="1" t="s">
        <v>103</v>
      </c>
      <c r="B1996" s="1" t="s">
        <v>11082</v>
      </c>
      <c r="E1996" s="1" t="s">
        <v>11083</v>
      </c>
      <c r="F1996" s="1" t="s">
        <v>22</v>
      </c>
      <c r="G1996" s="1" t="s">
        <v>22</v>
      </c>
      <c r="H1996" s="11" t="str">
        <f t="shared" si="913"/>
        <v>Perennial</v>
      </c>
      <c r="I1996" s="1" t="s">
        <v>17108</v>
      </c>
      <c r="L1996" t="e" cm="1">
        <f t="array" ref="L1996">_xlfn.IFS(J1996+K1996="", "Unknown", J1996+K1996&gt;3, "Large", J1996+K1996&gt;0.5, "Medium", J1996+K1996&gt;0, "Small")</f>
        <v>#N/A</v>
      </c>
      <c r="N1996" cm="1">
        <f t="array" ref="N1996">IF($M1996="",INDEX($M$2:$M$2176,MATCH(1,INDEX(($A$2:$A$2176=$A1996)*($M$2:$M$2176&lt;&gt;""),0),0)),$M1996)</f>
        <v>4</v>
      </c>
      <c r="O1996" s="2" t="str">
        <f t="shared" si="909"/>
        <v>Hardy to cold</v>
      </c>
      <c r="P1996" s="1" t="s">
        <v>196</v>
      </c>
      <c r="R1996" t="str">
        <f t="shared" si="912"/>
        <v>Medium</v>
      </c>
      <c r="S1996" s="1" t="s">
        <v>24</v>
      </c>
      <c r="T1996" s="1" t="str">
        <f t="shared" si="914"/>
        <v xml:space="preserve">1 </v>
      </c>
      <c r="U1996" s="1" t="str">
        <f t="shared" si="915"/>
        <v>12</v>
      </c>
      <c r="W1996"/>
      <c r="AF1996" s="16" t="s">
        <v>24786</v>
      </c>
      <c r="AG1996" s="1" t="str">
        <f t="shared" si="899"/>
        <v xml:space="preserve">Seed </v>
      </c>
      <c r="AH1996"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6" s="1" t="s">
        <v>11084</v>
      </c>
      <c r="AJ1996" s="1" t="s">
        <v>53</v>
      </c>
      <c r="AK1996" s="1" t="s">
        <v>17104</v>
      </c>
      <c r="AL1996" s="1" t="str">
        <f t="shared" si="910"/>
        <v>Scented</v>
      </c>
      <c r="AM1996" s="1" t="b">
        <v>1</v>
      </c>
      <c r="AN1996" s="1" t="b">
        <v>0</v>
      </c>
      <c r="AO1996" s="1" t="b">
        <v>0</v>
      </c>
      <c r="AP1996" s="5" t="s">
        <v>54</v>
      </c>
      <c r="AQ1996" s="5" t="str">
        <f t="shared" si="901"/>
        <v>Light, Medium</v>
      </c>
      <c r="AR1996" s="1" t="s">
        <v>30</v>
      </c>
      <c r="AS1996" s="1" t="str">
        <f t="shared" si="893"/>
        <v>None</v>
      </c>
      <c r="AT1996" s="1" t="str">
        <f t="shared" si="902"/>
        <v>Full</v>
      </c>
      <c r="AU1996" s="1" t="s">
        <v>11</v>
      </c>
      <c r="AV1996" s="1" t="str">
        <f t="shared" si="903"/>
        <v>Dry, Moist</v>
      </c>
      <c r="AW1996" s="1" t="s">
        <v>12</v>
      </c>
      <c r="AX1996" s="1" t="str">
        <f t="shared" si="904"/>
        <v>Acid, Neutral, Alkaline</v>
      </c>
      <c r="AY1996" s="1" t="b">
        <v>0</v>
      </c>
      <c r="AZ1996" s="1" t="b">
        <v>0</v>
      </c>
      <c r="BA1996" s="1" t="b">
        <v>0</v>
      </c>
      <c r="BC1996" t="str">
        <f t="shared" si="905"/>
        <v>FALSE</v>
      </c>
      <c r="BE1996" t="str">
        <f t="shared" si="906"/>
        <v>FALSE</v>
      </c>
      <c r="BF1996" s="1" t="b">
        <v>0</v>
      </c>
      <c r="BG1996" s="1" t="b">
        <v>0</v>
      </c>
      <c r="BH1996" s="1" t="b">
        <v>1</v>
      </c>
      <c r="BJ1996" s="1" t="str">
        <f t="shared" si="907"/>
        <v>FALSE</v>
      </c>
      <c r="BL1996" t="str">
        <f t="shared" si="908"/>
        <v>FALSE</v>
      </c>
      <c r="BM1996" s="1" t="b">
        <v>0</v>
      </c>
      <c r="BN1996" s="1" t="b">
        <v>0</v>
      </c>
      <c r="BO1996" s="1">
        <f t="shared" si="911"/>
        <v>9</v>
      </c>
      <c r="BP1996" s="1" t="s">
        <v>11085</v>
      </c>
      <c r="BQ1996" s="1" cm="1">
        <f t="array" ref="BQ1996">_xlfn.IFS(BP1996="None Known",0, LEN(BP1996)&gt;500, 5,LEN(BP1996)&gt;400, 4, LEN(BP1996)&gt;300, 3, LEN(BP1996)&gt;200, 2, LEN(BP1996)&gt;1, 1)</f>
        <v>1</v>
      </c>
      <c r="BR1996" s="1" t="s">
        <v>11086</v>
      </c>
      <c r="BS1996" s="1">
        <v>2</v>
      </c>
      <c r="BT1996" s="1" t="s">
        <v>11087</v>
      </c>
      <c r="BU1996" s="1">
        <v>2</v>
      </c>
      <c r="BV1996" s="1" t="s">
        <v>11088</v>
      </c>
      <c r="BW1996" s="1" t="s">
        <v>31</v>
      </c>
      <c r="BX1996" s="1"/>
      <c r="BY1996" t="str">
        <f>_xlfn.XLOOKUP($B1996,Img_lookup!A:A,Img_lookup!B:B, "Not available")</f>
        <v>919fc56a-15a3-4632-b79b-df12f96d29b8</v>
      </c>
      <c r="BZ1996" t="str">
        <f>_xlfn.XLOOKUP($B1996,Img_lookup!A:A,Img_lookup!C:C, "Not available")</f>
        <v>Thymus hirtus Banks &amp; Sol.</v>
      </c>
      <c r="CA1996" t="str">
        <f>_xlfn.XLOOKUP($B1996,Img_lookup!A:A,Img_lookup!D:D, "Not available")</f>
        <v>-- Borja; -- Rivet and Galiano</v>
      </c>
      <c r="CB1996" t="str">
        <f>_xlfn.XLOOKUP($B1996,Img_lookup!A:A,Img_lookup!E:E, "https://imgur.com/aT5wafe")</f>
        <v>https://api.openverse.engineering/v1/images/919fc56a-15a3-4632-b79b-df12f96d29b8/thumb/</v>
      </c>
    </row>
    <row r="1997" spans="1:80" ht="409.6" x14ac:dyDescent="0.15">
      <c r="A1997" s="1" t="s">
        <v>103</v>
      </c>
      <c r="B1997" s="1" t="s">
        <v>9550</v>
      </c>
      <c r="C1997" s="1" t="s">
        <v>9551</v>
      </c>
      <c r="E1997" s="1" t="s">
        <v>5308</v>
      </c>
      <c r="F1997" s="1" t="s">
        <v>22</v>
      </c>
      <c r="G1997" s="1" t="s">
        <v>22</v>
      </c>
      <c r="H1997" s="11" t="str">
        <f t="shared" si="913"/>
        <v>Perennial</v>
      </c>
      <c r="I1997" s="1" t="s">
        <v>17108</v>
      </c>
      <c r="J1997" s="1">
        <v>0.30000001199999998</v>
      </c>
      <c r="K1997" s="1">
        <v>0.60000002399999997</v>
      </c>
      <c r="L1997" t="str" cm="1">
        <f t="array" ref="L1997">_xlfn.IFS(J1997+K1997="", "Unknown", J1997+K1997&gt;3, "Large", J1997+K1997&gt;0.5, "Medium", J1997+K1997&gt;0, "Small")</f>
        <v>Medium</v>
      </c>
      <c r="M1997" s="1">
        <v>7</v>
      </c>
      <c r="N1997" cm="1">
        <f t="array" ref="N1997">IF($M1997="",INDEX($M$2:$M$2176,MATCH(1,INDEX(($A$2:$A$2176=$A1997)*($M$2:$M$2176&lt;&gt;""),0),0)),$M1997)</f>
        <v>7</v>
      </c>
      <c r="O1997" s="2" t="str">
        <f t="shared" si="909"/>
        <v>Seasonal outdoors</v>
      </c>
      <c r="P1997" s="1" t="s">
        <v>9552</v>
      </c>
      <c r="R1997" t="str">
        <f t="shared" si="912"/>
        <v>Medium</v>
      </c>
      <c r="T1997" s="1"/>
      <c r="U1997" s="1"/>
      <c r="V1997" s="1" t="s">
        <v>51</v>
      </c>
      <c r="W1997" s="6" t="str">
        <f>IF(ISNUMBER(SEARCH("-",V1997)),TRIM(LEFT(V1997,FIND("-",V1997)-1)),V1997)</f>
        <v>7</v>
      </c>
      <c r="X1997" t="str">
        <f>IF(W1997="1", "January", IF(W1997="2", "February", IF(W1997="3", "March", IF(W1997="4", "April", IF(W1997="5", "May", IF(W1997="6", "June", IF(W1997="7", "July", IF(W1997="8", "August", IF(W1997="9", "September", IF(W1997="10", "October", IF(W1997="11", "November", IF(W1997="12", "December", "Other"))))))))))))</f>
        <v>July</v>
      </c>
      <c r="Y1997" s="2" t="str">
        <f>IF(ISNUMBER(SEARCH("-",V1997)),TRIM(RIGHT(V1997,LEN(V1997)-SEARCH("-",V1997))),V1997)</f>
        <v>8</v>
      </c>
      <c r="Z1997" s="2" t="str">
        <f>IF(Y1997="1", "January", IF(Y1997="2", "February", IF(Y1997="3", "March", IF(Y1997="4", "April", IF(Y1997="5", "May", IF(Y1997="6", "June", IF(Y1997="7", "July", IF(Y1997="8", "August", IF(Y1997="9", "September", IF(Y1997="10", "October", IF(Y1997="11", "November", IF(Y1997="12", "December", "Other"))))))))))))</f>
        <v>August</v>
      </c>
      <c r="AF1997" s="16" t="s">
        <v>24786</v>
      </c>
      <c r="AG1997" s="1" t="str">
        <f t="shared" si="899"/>
        <v xml:space="preserve">Seed </v>
      </c>
      <c r="AH1997"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7" s="1" t="s">
        <v>9553</v>
      </c>
      <c r="AJ1997" s="1" t="s">
        <v>53</v>
      </c>
      <c r="AK1997" s="1" t="s">
        <v>17104</v>
      </c>
      <c r="AL1997" s="1" t="str">
        <f t="shared" si="910"/>
        <v>Scented</v>
      </c>
      <c r="AM1997" s="1" t="b">
        <v>1</v>
      </c>
      <c r="AN1997" s="1" t="b">
        <v>0</v>
      </c>
      <c r="AO1997" s="1" t="b">
        <v>0</v>
      </c>
      <c r="AP1997" s="5" t="s">
        <v>54</v>
      </c>
      <c r="AQ1997" s="5" t="str">
        <f t="shared" si="901"/>
        <v>Light, Medium</v>
      </c>
      <c r="AR1997" s="1" t="s">
        <v>30</v>
      </c>
      <c r="AS1997" s="1" t="str">
        <f t="shared" si="893"/>
        <v>None</v>
      </c>
      <c r="AT1997" s="1" t="str">
        <f t="shared" si="902"/>
        <v>Full</v>
      </c>
      <c r="AU1997" s="1" t="s">
        <v>11</v>
      </c>
      <c r="AV1997" s="1" t="str">
        <f t="shared" si="903"/>
        <v>Dry, Moist</v>
      </c>
      <c r="AW1997" s="1" t="s">
        <v>12</v>
      </c>
      <c r="AX1997" s="1" t="str">
        <f t="shared" si="904"/>
        <v>Acid, Neutral, Alkaline</v>
      </c>
      <c r="AY1997" s="1" t="b">
        <v>0</v>
      </c>
      <c r="AZ1997" s="1" t="b">
        <v>0</v>
      </c>
      <c r="BA1997" s="1" t="b">
        <v>0</v>
      </c>
      <c r="BC1997" t="str">
        <f t="shared" si="905"/>
        <v>FALSE</v>
      </c>
      <c r="BE1997" t="str">
        <f t="shared" si="906"/>
        <v>FALSE</v>
      </c>
      <c r="BF1997" s="1" t="b">
        <v>0</v>
      </c>
      <c r="BG1997" s="1" t="b">
        <v>0</v>
      </c>
      <c r="BH1997" s="1" t="b">
        <v>1</v>
      </c>
      <c r="BJ1997" s="1" t="str">
        <f t="shared" si="907"/>
        <v>FALSE</v>
      </c>
      <c r="BL1997" t="str">
        <f t="shared" si="908"/>
        <v>FALSE</v>
      </c>
      <c r="BM1997" s="1" t="b">
        <v>0</v>
      </c>
      <c r="BN1997" s="1" t="b">
        <v>0</v>
      </c>
      <c r="BO1997" s="1">
        <f t="shared" si="911"/>
        <v>9</v>
      </c>
      <c r="BP1997" s="1" t="s">
        <v>2238</v>
      </c>
      <c r="BQ1997" s="1" cm="1">
        <f t="array" ref="BQ1997">_xlfn.IFS(BP1997="None Known",0, LEN(BP1997)&gt;500, 5,LEN(BP1997)&gt;400, 4, LEN(BP1997)&gt;300, 3, LEN(BP1997)&gt;200, 2, LEN(BP1997)&gt;1, 1)</f>
        <v>1</v>
      </c>
      <c r="BR1997" s="1" t="s">
        <v>9554</v>
      </c>
      <c r="BS1997" s="1">
        <v>2</v>
      </c>
      <c r="BT1997" s="1" t="s">
        <v>9555</v>
      </c>
      <c r="BU1997" s="1">
        <v>2</v>
      </c>
      <c r="BV1997" s="1" t="s">
        <v>9556</v>
      </c>
      <c r="BW1997" s="1" t="s">
        <v>31</v>
      </c>
      <c r="BX1997" s="1"/>
      <c r="BY1997" t="str">
        <f>_xlfn.XLOOKUP($B1997,Img_lookup!A:A,Img_lookup!B:B, "Not available")</f>
        <v>916acd6a-33d6-43d6-8c71-04ad355f7b24</v>
      </c>
      <c r="BZ1997" t="str">
        <f>_xlfn.XLOOKUP($B1997,Img_lookup!A:A,Img_lookup!C:C, "Not available")</f>
        <v>Flores de tomillo blanco (Thymus mastichina) con visitante (43808347242).jpg</v>
      </c>
      <c r="CA1997" t="str">
        <f>_xlfn.XLOOKUP($B1997,Img_lookup!A:A,Img_lookup!D:D, "Not available")</f>
        <v>Miguel Angel Masegosa Mart√≠nez</v>
      </c>
      <c r="CB1997" t="str">
        <f>_xlfn.XLOOKUP($B1997,Img_lookup!A:A,Img_lookup!E:E, "https://imgur.com/aT5wafe")</f>
        <v>https://api.openverse.engineering/v1/images/916acd6a-33d6-43d6-8c71-04ad355f7b24/thumb/</v>
      </c>
    </row>
    <row r="1998" spans="1:80" ht="409.6" x14ac:dyDescent="0.15">
      <c r="A1998" s="1" t="s">
        <v>103</v>
      </c>
      <c r="B1998" s="1" t="s">
        <v>9890</v>
      </c>
      <c r="D1998" s="1" t="s">
        <v>9891</v>
      </c>
      <c r="E1998" s="1" t="s">
        <v>9892</v>
      </c>
      <c r="F1998" s="1" t="s">
        <v>22</v>
      </c>
      <c r="G1998" s="1" t="s">
        <v>22</v>
      </c>
      <c r="H1998" s="11" t="str">
        <f t="shared" si="913"/>
        <v>Perennial</v>
      </c>
      <c r="I1998" s="1" t="s">
        <v>17108</v>
      </c>
      <c r="J1998" s="1">
        <v>0.10000000100000001</v>
      </c>
      <c r="K1998" s="1">
        <v>0.5</v>
      </c>
      <c r="L1998" t="str" cm="1">
        <f t="array" ref="L1998">_xlfn.IFS(J1998+K1998="", "Unknown", J1998+K1998&gt;3, "Large", J1998+K1998&gt;0.5, "Medium", J1998+K1998&gt;0, "Small")</f>
        <v>Medium</v>
      </c>
      <c r="M1998" s="1">
        <v>5</v>
      </c>
      <c r="N1998" cm="1">
        <f t="array" ref="N1998">IF($M1998="",INDEX($M$2:$M$2176,MATCH(1,INDEX(($A$2:$A$2176=$A1998)*($M$2:$M$2176&lt;&gt;""),0),0)),$M1998)</f>
        <v>5</v>
      </c>
      <c r="O1998" s="2" t="str">
        <f t="shared" si="909"/>
        <v>Seasonal outdoors</v>
      </c>
      <c r="P1998" s="1" t="s">
        <v>9893</v>
      </c>
      <c r="R1998" t="str">
        <f t="shared" si="912"/>
        <v>Medium</v>
      </c>
      <c r="S1998" s="1" t="s">
        <v>24</v>
      </c>
      <c r="T1998" s="1" t="str">
        <f>LEFT(S1998,FIND("-",S1998)-1)</f>
        <v xml:space="preserve">1 </v>
      </c>
      <c r="U1998" s="1" t="str">
        <f>RIGHT(S1998,FIND("-",S1998)-1)</f>
        <v>12</v>
      </c>
      <c r="W1998"/>
      <c r="AF1998" s="16" t="s">
        <v>24786</v>
      </c>
      <c r="AG1998" s="1" t="str">
        <f t="shared" si="899"/>
        <v xml:space="preserve">Seed </v>
      </c>
      <c r="AH1998"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8" s="1" t="s">
        <v>9894</v>
      </c>
      <c r="AK1998" s="1" t="s">
        <v>17104</v>
      </c>
      <c r="AL1998" s="1" t="str">
        <f t="shared" si="910"/>
        <v>Scented</v>
      </c>
      <c r="AM1998" s="1" t="b">
        <v>1</v>
      </c>
      <c r="AN1998" s="1" t="b">
        <v>0</v>
      </c>
      <c r="AO1998" s="1" t="b">
        <v>0</v>
      </c>
      <c r="AP1998" s="5" t="s">
        <v>54</v>
      </c>
      <c r="AQ1998" s="5" t="str">
        <f t="shared" si="901"/>
        <v>Light, Medium</v>
      </c>
      <c r="AR1998" s="1" t="s">
        <v>30</v>
      </c>
      <c r="AS1998" s="1" t="str">
        <f t="shared" si="893"/>
        <v>None</v>
      </c>
      <c r="AT1998" s="1" t="str">
        <f t="shared" si="902"/>
        <v>Full</v>
      </c>
      <c r="AU1998" s="1" t="s">
        <v>11</v>
      </c>
      <c r="AV1998" s="1" t="str">
        <f t="shared" si="903"/>
        <v>Dry, Moist</v>
      </c>
      <c r="AW1998" s="1" t="s">
        <v>12</v>
      </c>
      <c r="AX1998" s="1" t="str">
        <f t="shared" si="904"/>
        <v>Acid, Neutral, Alkaline</v>
      </c>
      <c r="AY1998" s="1" t="b">
        <v>0</v>
      </c>
      <c r="AZ1998" s="1" t="b">
        <v>0</v>
      </c>
      <c r="BA1998" s="1" t="b">
        <v>0</v>
      </c>
      <c r="BC1998" t="str">
        <f t="shared" si="905"/>
        <v>FALSE</v>
      </c>
      <c r="BE1998" t="str">
        <f t="shared" si="906"/>
        <v>FALSE</v>
      </c>
      <c r="BF1998" s="1" t="b">
        <v>0</v>
      </c>
      <c r="BG1998" s="1" t="b">
        <v>0</v>
      </c>
      <c r="BH1998" s="1" t="b">
        <v>1</v>
      </c>
      <c r="BJ1998" s="1" t="str">
        <f t="shared" si="907"/>
        <v>FALSE</v>
      </c>
      <c r="BL1998" t="str">
        <f t="shared" si="908"/>
        <v>FALSE</v>
      </c>
      <c r="BM1998" s="1" t="b">
        <v>0</v>
      </c>
      <c r="BN1998" s="1" t="b">
        <v>0</v>
      </c>
      <c r="BO1998" s="1">
        <f t="shared" si="911"/>
        <v>9</v>
      </c>
      <c r="BP1998" s="1" t="s">
        <v>2238</v>
      </c>
      <c r="BQ1998" s="1" cm="1">
        <f t="array" ref="BQ1998">_xlfn.IFS(BP1998="None Known",0, LEN(BP1998)&gt;500, 5,LEN(BP1998)&gt;400, 4, LEN(BP1998)&gt;300, 3, LEN(BP1998)&gt;200, 2, LEN(BP1998)&gt;1, 1)</f>
        <v>1</v>
      </c>
      <c r="BR1998" s="1" t="s">
        <v>9895</v>
      </c>
      <c r="BS1998" s="1">
        <v>2</v>
      </c>
      <c r="BT1998" s="1" t="s">
        <v>2240</v>
      </c>
      <c r="BU1998" s="1">
        <v>2</v>
      </c>
      <c r="BV1998" s="1" t="s">
        <v>2241</v>
      </c>
      <c r="BW1998" s="1" t="s">
        <v>31</v>
      </c>
      <c r="BX1998" s="1"/>
      <c r="BY1998" t="str">
        <f>_xlfn.XLOOKUP($B1998,Img_lookup!A:A,Img_lookup!B:B, "Not available")</f>
        <v>55e35d38-3e66-4ad9-9b92-bf0702580aac</v>
      </c>
      <c r="BZ1998" t="str">
        <f>_xlfn.XLOOKUP($B1998,Img_lookup!A:A,Img_lookup!C:C, "Not available")</f>
        <v>Thymus quinquecostatus Celak.</v>
      </c>
      <c r="CA1998" t="str">
        <f>_xlfn.XLOOKUP($B1998,Img_lookup!A:A,Img_lookup!D:D, "Not available")</f>
        <v>Hiroyoshi Ohashi; H. Ohba and Yoichi Tateishi</v>
      </c>
      <c r="CB1998" t="str">
        <f>_xlfn.XLOOKUP($B1998,Img_lookup!A:A,Img_lookup!E:E, "https://imgur.com/aT5wafe")</f>
        <v>https://api.openverse.engineering/v1/images/55e35d38-3e66-4ad9-9b92-bf0702580aac/thumb/</v>
      </c>
    </row>
    <row r="1999" spans="1:80" ht="409.6" x14ac:dyDescent="0.15">
      <c r="A1999" s="1" t="s">
        <v>103</v>
      </c>
      <c r="B1999" s="1" t="s">
        <v>3863</v>
      </c>
      <c r="C1999" s="1" t="s">
        <v>3864</v>
      </c>
      <c r="D1999" s="1" t="s">
        <v>3865</v>
      </c>
      <c r="E1999" s="1" t="s">
        <v>3866</v>
      </c>
      <c r="F1999" s="1" t="s">
        <v>22</v>
      </c>
      <c r="G1999" s="1" t="s">
        <v>22</v>
      </c>
      <c r="H1999" s="11" t="str">
        <f t="shared" si="913"/>
        <v>Perennial</v>
      </c>
      <c r="I1999" s="1" t="s">
        <v>17108</v>
      </c>
      <c r="J1999" s="1">
        <v>0.10000000100000001</v>
      </c>
      <c r="K1999" s="1">
        <v>0.30000001199999998</v>
      </c>
      <c r="L1999" t="str" cm="1">
        <f t="array" ref="L1999">_xlfn.IFS(J1999+K1999="", "Unknown", J1999+K1999&gt;3, "Large", J1999+K1999&gt;0.5, "Medium", J1999+K1999&gt;0, "Small")</f>
        <v>Small</v>
      </c>
      <c r="M1999" s="1">
        <v>5</v>
      </c>
      <c r="N1999" cm="1">
        <f t="array" ref="N1999">IF($M1999="",INDEX($M$2:$M$2176,MATCH(1,INDEX(($A$2:$A$2176=$A1999)*($M$2:$M$2176&lt;&gt;""),0),0)),$M1999)</f>
        <v>5</v>
      </c>
      <c r="O1999" s="2" t="str">
        <f t="shared" si="909"/>
        <v>Seasonal outdoors</v>
      </c>
      <c r="P1999" s="1" t="s">
        <v>3867</v>
      </c>
      <c r="R1999" t="str">
        <f t="shared" si="912"/>
        <v>Medium</v>
      </c>
      <c r="S1999" s="1" t="s">
        <v>24</v>
      </c>
      <c r="T1999" s="1" t="str">
        <f>LEFT(S1999,FIND("-",S1999)-1)</f>
        <v xml:space="preserve">1 </v>
      </c>
      <c r="U1999" s="1" t="str">
        <f>RIGHT(S1999,FIND("-",S1999)-1)</f>
        <v>12</v>
      </c>
      <c r="V1999" s="1" t="s">
        <v>51</v>
      </c>
      <c r="W1999" s="6" t="str">
        <f>IF(ISNUMBER(SEARCH("-",V1999)),TRIM(LEFT(V1999,FIND("-",V1999)-1)),V1999)</f>
        <v>7</v>
      </c>
      <c r="X1999" t="str">
        <f>IF(W1999="1", "January", IF(W1999="2", "February", IF(W1999="3", "March", IF(W1999="4", "April", IF(W1999="5", "May", IF(W1999="6", "June", IF(W1999="7", "July", IF(W1999="8", "August", IF(W1999="9", "September", IF(W1999="10", "October", IF(W1999="11", "November", IF(W1999="12", "December", "Other"))))))))))))</f>
        <v>July</v>
      </c>
      <c r="Y1999" s="2" t="str">
        <f>IF(ISNUMBER(SEARCH("-",V1999)),TRIM(RIGHT(V1999,LEN(V1999)-SEARCH("-",V1999))),V1999)</f>
        <v>8</v>
      </c>
      <c r="Z1999" s="2" t="str">
        <f>IF(Y1999="1", "January", IF(Y1999="2", "February", IF(Y1999="3", "March", IF(Y1999="4", "April", IF(Y1999="5", "May", IF(Y1999="6", "June", IF(Y1999="7", "July", IF(Y1999="8", "August", IF(Y1999="9", "September", IF(Y1999="10", "October", IF(Y1999="11", "November", IF(Y1999="12", "December", "Other"))))))))))))</f>
        <v>August</v>
      </c>
      <c r="AA1999" s="1" t="s">
        <v>427</v>
      </c>
      <c r="AB1999" s="1" t="str">
        <f>IF(ISNUMBER(SEARCH("-",AA1999)),TRIM(LEFT(AA1999,FIND("-",AA1999)-1)),AA1999)</f>
        <v>8</v>
      </c>
      <c r="AC1999" s="1" t="str">
        <f>IF(AB1999="1", "January", IF(AB1999="2", "February", IF(AB1999="3", "March", IF(AB1999="4", "April", IF(AB1999="5", "May", IF(AB1999="6", "June", IF(AB1999="7", "July", IF(AB1999="8", "August", IF(AB1999="9", "September", IF(AB1999="10", "October", IF(AB1999="11", "November", IF(AB1999="12", "December", "Other"))))))))))))</f>
        <v>August</v>
      </c>
      <c r="AD1999" s="1" t="str">
        <f>IF(ISNUMBER(SEARCH("-",AA1999)),TRIM(RIGHT(AA1999,LEN(AA1999)-SEARCH("-",AA1999))),AA1999)</f>
        <v>9</v>
      </c>
      <c r="AE1999" s="1" t="str">
        <f>IF(AD1999="1", "January", IF(AD1999="2", "February", IF(AD1999="3", "March", IF(AD1999="4", "April", IF(AD1999="5", "May", IF(AD1999="6", "June", IF(AD1999="7", "July", IF(AD1999="8", "August", IF(AD1999="9", "September", IF(AD1999="10", "October", IF(AD1999="11", "November", IF(AD1999="12", "December", "Other"))))))))))))</f>
        <v>September</v>
      </c>
      <c r="AF1999" s="16" t="s">
        <v>24786</v>
      </c>
      <c r="AG1999" s="1" t="str">
        <f t="shared" si="899"/>
        <v xml:space="preserve">Seed </v>
      </c>
      <c r="AH1999"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1999" s="1" t="s">
        <v>3868</v>
      </c>
      <c r="AJ1999" s="1" t="s">
        <v>23813</v>
      </c>
      <c r="AK1999" s="1" t="s">
        <v>17104</v>
      </c>
      <c r="AL1999" s="1" t="str">
        <f t="shared" si="910"/>
        <v>Scented</v>
      </c>
      <c r="AM1999" s="1" t="b">
        <v>1</v>
      </c>
      <c r="AN1999" s="1" t="b">
        <v>0</v>
      </c>
      <c r="AO1999" s="1" t="b">
        <v>0</v>
      </c>
      <c r="AP1999" s="5" t="s">
        <v>54</v>
      </c>
      <c r="AQ1999" s="5" t="str">
        <f t="shared" si="901"/>
        <v>Light, Medium</v>
      </c>
      <c r="AR1999" s="1" t="s">
        <v>30</v>
      </c>
      <c r="AS1999" s="1" t="str">
        <f t="shared" si="893"/>
        <v>None</v>
      </c>
      <c r="AT1999" s="1" t="str">
        <f t="shared" si="902"/>
        <v>Full</v>
      </c>
      <c r="AU1999" s="1" t="s">
        <v>11</v>
      </c>
      <c r="AV1999" s="1" t="str">
        <f t="shared" si="903"/>
        <v>Dry, Moist</v>
      </c>
      <c r="AW1999" s="1" t="s">
        <v>12</v>
      </c>
      <c r="AX1999" s="1" t="str">
        <f t="shared" si="904"/>
        <v>Acid, Neutral, Alkaline</v>
      </c>
      <c r="AY1999" s="1" t="b">
        <v>0</v>
      </c>
      <c r="AZ1999" s="1" t="b">
        <v>0</v>
      </c>
      <c r="BA1999" s="1" t="b">
        <v>0</v>
      </c>
      <c r="BB1999" s="1" t="s">
        <v>275</v>
      </c>
      <c r="BC1999" t="str">
        <f t="shared" si="905"/>
        <v>TRUE</v>
      </c>
      <c r="BE1999" t="str">
        <f t="shared" si="906"/>
        <v>FALSE</v>
      </c>
      <c r="BF1999" s="1" t="b">
        <v>0</v>
      </c>
      <c r="BG1999" s="1" t="b">
        <v>0</v>
      </c>
      <c r="BH1999" s="1" t="b">
        <v>0</v>
      </c>
      <c r="BI1999" s="1" t="s">
        <v>30</v>
      </c>
      <c r="BJ1999" s="1" t="str">
        <f t="shared" si="907"/>
        <v>FALSE</v>
      </c>
      <c r="BL1999" t="str">
        <f t="shared" si="908"/>
        <v>FALSE</v>
      </c>
      <c r="BM1999" s="1" t="b">
        <v>0</v>
      </c>
      <c r="BN1999" s="1" t="b">
        <v>1</v>
      </c>
      <c r="BO1999" s="1">
        <f t="shared" si="911"/>
        <v>20</v>
      </c>
      <c r="BP1999" s="1" t="s">
        <v>3869</v>
      </c>
      <c r="BQ1999" s="1" cm="1">
        <f t="array" ref="BQ1999">_xlfn.IFS(BP1999="None Known",0, LEN(BP1999)&gt;500, 5,LEN(BP1999)&gt;400, 4, LEN(BP1999)&gt;300, 3, LEN(BP1999)&gt;200, 2, LEN(BP1999)&gt;1, 1)</f>
        <v>5</v>
      </c>
      <c r="BR1999" s="1" t="s">
        <v>3870</v>
      </c>
      <c r="BS1999" s="1">
        <v>4</v>
      </c>
      <c r="BT1999" s="1" t="s">
        <v>3871</v>
      </c>
      <c r="BU1999" s="1">
        <v>3</v>
      </c>
      <c r="BV1999" s="1" t="s">
        <v>2241</v>
      </c>
      <c r="BW1999" s="1" t="s">
        <v>31</v>
      </c>
      <c r="BX1999" s="1"/>
      <c r="BY1999" t="str">
        <f>_xlfn.XLOOKUP($B1999,Img_lookup!A:A,Img_lookup!B:B, "Not available")</f>
        <v>c9eac17b-a8b7-43a6-9ccc-492d3970d26a</v>
      </c>
      <c r="BZ1999" t="str">
        <f>_xlfn.XLOOKUP($B1999,Img_lookup!A:A,Img_lookup!C:C, "Not available")</f>
        <v>Mother of thyme. Thymus serpyllum.</v>
      </c>
      <c r="CA1999" t="str">
        <f>_xlfn.XLOOKUP($B1999,Img_lookup!A:A,Img_lookup!D:D, "Not available")</f>
        <v>Swallowtail Garden Seeds</v>
      </c>
      <c r="CB1999" t="str">
        <f>_xlfn.XLOOKUP($B1999,Img_lookup!A:A,Img_lookup!E:E, "https://imgur.com/aT5wafe")</f>
        <v>https://api.openverse.engineering/v1/images/c9eac17b-a8b7-43a6-9ccc-492d3970d26a/thumb/</v>
      </c>
    </row>
    <row r="2000" spans="1:80" ht="409.6" x14ac:dyDescent="0.15">
      <c r="A2000" s="1" t="s">
        <v>103</v>
      </c>
      <c r="B2000" s="1" t="s">
        <v>15231</v>
      </c>
      <c r="C2000" s="1" t="s">
        <v>15232</v>
      </c>
      <c r="E2000" s="1" t="s">
        <v>434</v>
      </c>
      <c r="F2000" s="1" t="s">
        <v>22</v>
      </c>
      <c r="G2000" s="1" t="s">
        <v>22</v>
      </c>
      <c r="H2000" s="11" t="str">
        <f t="shared" si="913"/>
        <v>Perennial</v>
      </c>
      <c r="I2000" s="1" t="s">
        <v>17108</v>
      </c>
      <c r="J2000" s="1">
        <v>0.20000000300000001</v>
      </c>
      <c r="K2000" s="1">
        <v>0.30000001199999998</v>
      </c>
      <c r="L2000" t="str" cm="1">
        <f t="array" ref="L2000">_xlfn.IFS(J2000+K2000="", "Unknown", J2000+K2000&gt;3, "Large", J2000+K2000&gt;0.5, "Medium", J2000+K2000&gt;0, "Small")</f>
        <v>Medium</v>
      </c>
      <c r="M2000" s="1">
        <v>7</v>
      </c>
      <c r="N2000" cm="1">
        <f t="array" ref="N2000">IF($M2000="",INDEX($M$2:$M$2176,MATCH(1,INDEX(($A$2:$A$2176=$A2000)*($M$2:$M$2176&lt;&gt;""),0),0)),$M2000)</f>
        <v>7</v>
      </c>
      <c r="O2000" s="2" t="str">
        <f t="shared" si="909"/>
        <v>Seasonal outdoors</v>
      </c>
      <c r="P2000" s="1" t="s">
        <v>15233</v>
      </c>
      <c r="R2000" t="str">
        <f t="shared" si="912"/>
        <v>Medium</v>
      </c>
      <c r="S2000" s="1" t="s">
        <v>24</v>
      </c>
      <c r="T2000" s="1" t="str">
        <f>LEFT(S2000,FIND("-",S2000)-1)</f>
        <v xml:space="preserve">1 </v>
      </c>
      <c r="U2000" s="1" t="str">
        <f>RIGHT(S2000,FIND("-",S2000)-1)</f>
        <v>12</v>
      </c>
      <c r="V2000" s="1" t="s">
        <v>322</v>
      </c>
      <c r="W2000" s="6" t="str">
        <f>IF(ISNUMBER(SEARCH("-",V2000)),TRIM(LEFT(V2000,FIND("-",V2000)-1)),V2000)</f>
        <v>6</v>
      </c>
      <c r="X2000" t="str">
        <f>IF(W2000="1", "January", IF(W2000="2", "February", IF(W2000="3", "March", IF(W2000="4", "April", IF(W2000="5", "May", IF(W2000="6", "June", IF(W2000="7", "July", IF(W2000="8", "August", IF(W2000="9", "September", IF(W2000="10", "October", IF(W2000="11", "November", IF(W2000="12", "December", "Other"))))))))))))</f>
        <v>June</v>
      </c>
      <c r="Y2000" s="2" t="str">
        <f>IF(ISNUMBER(SEARCH("-",V2000)),TRIM(RIGHT(V2000,LEN(V2000)-SEARCH("-",V2000))),V2000)</f>
        <v>8</v>
      </c>
      <c r="Z2000" s="2" t="str">
        <f>IF(Y2000="1", "January", IF(Y2000="2", "February", IF(Y2000="3", "March", IF(Y2000="4", "April", IF(Y2000="5", "May", IF(Y2000="6", "June", IF(Y2000="7", "July", IF(Y2000="8", "August", IF(Y2000="9", "September", IF(Y2000="10", "October", IF(Y2000="11", "November", IF(Y2000="12", "December", "Other"))))))))))))</f>
        <v>August</v>
      </c>
      <c r="AF2000" s="16" t="s">
        <v>24787</v>
      </c>
      <c r="AG2000" s="1" t="str">
        <f t="shared" si="899"/>
        <v xml:space="preserve">Seed </v>
      </c>
      <c r="AH2000"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The seed can keep for three years in normal storage[4].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2000" s="1" t="s">
        <v>15234</v>
      </c>
      <c r="AJ2000" s="1" t="s">
        <v>23813</v>
      </c>
      <c r="AK2000" s="1" t="s">
        <v>17104</v>
      </c>
      <c r="AL2000" s="1" t="str">
        <f t="shared" si="910"/>
        <v>Scented</v>
      </c>
      <c r="AM2000" s="1" t="b">
        <v>1</v>
      </c>
      <c r="AN2000" s="1" t="b">
        <v>0</v>
      </c>
      <c r="AO2000" s="1" t="b">
        <v>0</v>
      </c>
      <c r="AP2000" s="5" t="s">
        <v>54</v>
      </c>
      <c r="AQ2000" s="5" t="str">
        <f t="shared" si="901"/>
        <v>Light, Medium</v>
      </c>
      <c r="AR2000" s="1" t="s">
        <v>30</v>
      </c>
      <c r="AS2000" s="1" t="str">
        <f t="shared" si="893"/>
        <v>None</v>
      </c>
      <c r="AT2000" s="1" t="str">
        <f t="shared" si="902"/>
        <v>Full</v>
      </c>
      <c r="AU2000" s="1" t="s">
        <v>11</v>
      </c>
      <c r="AV2000" s="1" t="str">
        <f t="shared" si="903"/>
        <v>Dry, Moist</v>
      </c>
      <c r="AW2000" s="1" t="s">
        <v>263</v>
      </c>
      <c r="AX2000" s="1" t="str">
        <f t="shared" si="904"/>
        <v>Neutral, Alkaline</v>
      </c>
      <c r="AY2000" s="1" t="b">
        <v>0</v>
      </c>
      <c r="AZ2000" s="1" t="b">
        <v>0</v>
      </c>
      <c r="BA2000" s="1" t="b">
        <v>0</v>
      </c>
      <c r="BB2000" s="1" t="s">
        <v>275</v>
      </c>
      <c r="BC2000" t="str">
        <f t="shared" si="905"/>
        <v>TRUE</v>
      </c>
      <c r="BE2000" t="str">
        <f t="shared" si="906"/>
        <v>FALSE</v>
      </c>
      <c r="BF2000" s="1" t="b">
        <v>1</v>
      </c>
      <c r="BG2000" s="1" t="b">
        <v>0</v>
      </c>
      <c r="BH2000" s="1" t="b">
        <v>0</v>
      </c>
      <c r="BI2000" s="1" t="s">
        <v>30</v>
      </c>
      <c r="BJ2000" s="1" t="str">
        <f t="shared" si="907"/>
        <v>FALSE</v>
      </c>
      <c r="BL2000" t="str">
        <f t="shared" si="908"/>
        <v>FALSE</v>
      </c>
      <c r="BM2000" s="1" t="b">
        <v>0</v>
      </c>
      <c r="BN2000" s="1" t="b">
        <v>1</v>
      </c>
      <c r="BO2000" s="1">
        <f t="shared" si="911"/>
        <v>20</v>
      </c>
      <c r="BP2000" s="1" t="s">
        <v>15235</v>
      </c>
      <c r="BQ2000" s="1" cm="1">
        <f t="array" ref="BQ2000">_xlfn.IFS(BP2000="None Known",0, LEN(BP2000)&gt;500, 5,LEN(BP2000)&gt;400, 4, LEN(BP2000)&gt;300, 3, LEN(BP2000)&gt;200, 2, LEN(BP2000)&gt;1, 1)</f>
        <v>5</v>
      </c>
      <c r="BR2000" s="1" t="s">
        <v>15236</v>
      </c>
      <c r="BS2000" s="1">
        <v>4</v>
      </c>
      <c r="BT2000" s="1" t="s">
        <v>15237</v>
      </c>
      <c r="BU2000" s="1">
        <v>3</v>
      </c>
      <c r="BV2000" s="1" t="s">
        <v>15238</v>
      </c>
      <c r="BW2000" s="1" t="s">
        <v>15239</v>
      </c>
      <c r="BX2000" s="1"/>
      <c r="BY2000" t="str">
        <f>_xlfn.XLOOKUP($B2000,Img_lookup!A:A,Img_lookup!B:B, "Not available")</f>
        <v>4736303e-2740-4da8-9c3c-6c9c047266d8</v>
      </c>
      <c r="BZ2000" t="str">
        <f>_xlfn.XLOOKUP($B2000,Img_lookup!A:A,Img_lookup!C:C, "Not available")</f>
        <v>Thymus vulgaris - Thymian</v>
      </c>
      <c r="CA2000" t="str">
        <f>_xlfn.XLOOKUP($B2000,Img_lookup!A:A,Img_lookup!D:D, "Not available")</f>
        <v>g e g e n l i c h t</v>
      </c>
      <c r="CB2000" t="str">
        <f>_xlfn.XLOOKUP($B2000,Img_lookup!A:A,Img_lookup!E:E, "https://imgur.com/aT5wafe")</f>
        <v>https://api.openverse.engineering/v1/images/4736303e-2740-4da8-9c3c-6c9c047266d8/thumb/</v>
      </c>
    </row>
    <row r="2001" spans="1:80" ht="409.6" x14ac:dyDescent="0.15">
      <c r="A2001" s="1" t="s">
        <v>103</v>
      </c>
      <c r="B2001" s="1" t="s">
        <v>5306</v>
      </c>
      <c r="D2001" s="1" t="s">
        <v>5307</v>
      </c>
      <c r="E2001" s="1" t="s">
        <v>5308</v>
      </c>
      <c r="F2001" s="1" t="s">
        <v>22</v>
      </c>
      <c r="G2001" s="1" t="s">
        <v>22</v>
      </c>
      <c r="H2001" s="11" t="str">
        <f t="shared" si="913"/>
        <v>Perennial</v>
      </c>
      <c r="I2001" s="1" t="s">
        <v>17108</v>
      </c>
      <c r="J2001" s="1">
        <v>0.30000001199999998</v>
      </c>
      <c r="L2001" t="str" cm="1">
        <f t="array" ref="L2001">_xlfn.IFS(J2001+K2001="", "Unknown", J2001+K2001&gt;3, "Large", J2001+K2001&gt;0.5, "Medium", J2001+K2001&gt;0, "Small")</f>
        <v>Small</v>
      </c>
      <c r="M2001" s="1">
        <v>7</v>
      </c>
      <c r="N2001" cm="1">
        <f t="array" ref="N2001">IF($M2001="",INDEX($M$2:$M$2176,MATCH(1,INDEX(($A$2:$A$2176=$A2001)*($M$2:$M$2176&lt;&gt;""),0),0)),$M2001)</f>
        <v>7</v>
      </c>
      <c r="O2001" s="2" t="str">
        <f t="shared" si="909"/>
        <v>Seasonal outdoors</v>
      </c>
      <c r="P2001" s="1" t="s">
        <v>5309</v>
      </c>
      <c r="R2001" t="str">
        <f t="shared" si="912"/>
        <v>Medium</v>
      </c>
      <c r="W2001"/>
      <c r="AF2001" s="16" t="s">
        <v>24786</v>
      </c>
      <c r="AG2001" s="1" t="str">
        <f t="shared" si="899"/>
        <v xml:space="preserve">Seed </v>
      </c>
      <c r="AH2001" s="2" t="str">
        <f t="shared" si="900"/>
        <v>Sow spring in a cold frame. Seed can also be sown in autumn in a greenhouse. Surface sow or barely cover the seed. Germination can be erratic. When they are large enough to handle, prick the seedlings out into individual pots and grow them on in the greenhouse for at least their first winter. Plant them out into their permanent positions in late spring or early summer, after the last expected frosts.
Division in spring or autumn[200].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5 - 8cm with a heel, May/June in a frame[200].
Cuttings of half-ripe wood, 5 - 8cm with a heel, July/August in a frame[200].
Layering.</v>
      </c>
      <c r="AI2001" s="1" t="s">
        <v>5310</v>
      </c>
      <c r="AJ2001" s="1" t="s">
        <v>53</v>
      </c>
      <c r="AK2001" s="1" t="s">
        <v>17104</v>
      </c>
      <c r="AL2001" s="1" t="str">
        <f t="shared" si="910"/>
        <v>Scented</v>
      </c>
      <c r="AM2001" s="1" t="b">
        <v>1</v>
      </c>
      <c r="AN2001" s="1" t="b">
        <v>0</v>
      </c>
      <c r="AO2001" s="1" t="b">
        <v>0</v>
      </c>
      <c r="AP2001" s="5" t="s">
        <v>54</v>
      </c>
      <c r="AQ2001" s="5" t="str">
        <f t="shared" si="901"/>
        <v>Light, Medium</v>
      </c>
      <c r="AR2001" s="1" t="s">
        <v>30</v>
      </c>
      <c r="AS2001" s="1" t="str">
        <f t="shared" si="893"/>
        <v>None</v>
      </c>
      <c r="AT2001" s="1" t="str">
        <f t="shared" si="902"/>
        <v>Full</v>
      </c>
      <c r="AU2001" s="1" t="s">
        <v>11</v>
      </c>
      <c r="AV2001" s="1" t="str">
        <f t="shared" si="903"/>
        <v>Dry, Moist</v>
      </c>
      <c r="AW2001" s="1" t="s">
        <v>12</v>
      </c>
      <c r="AX2001" s="1" t="str">
        <f t="shared" si="904"/>
        <v>Acid, Neutral, Alkaline</v>
      </c>
      <c r="AY2001" s="1" t="b">
        <v>0</v>
      </c>
      <c r="AZ2001" s="1" t="b">
        <v>0</v>
      </c>
      <c r="BA2001" s="1" t="b">
        <v>0</v>
      </c>
      <c r="BC2001" t="str">
        <f t="shared" si="905"/>
        <v>FALSE</v>
      </c>
      <c r="BE2001" t="str">
        <f t="shared" si="906"/>
        <v>FALSE</v>
      </c>
      <c r="BF2001" s="1" t="b">
        <v>1</v>
      </c>
      <c r="BG2001" s="1" t="b">
        <v>0</v>
      </c>
      <c r="BH2001" s="1" t="b">
        <v>1</v>
      </c>
      <c r="BJ2001" s="1" t="str">
        <f t="shared" si="907"/>
        <v>FALSE</v>
      </c>
      <c r="BL2001" t="str">
        <f t="shared" si="908"/>
        <v>FALSE</v>
      </c>
      <c r="BM2001" s="1" t="b">
        <v>0</v>
      </c>
      <c r="BN2001" s="1" t="b">
        <v>0</v>
      </c>
      <c r="BO2001" s="1">
        <f t="shared" si="911"/>
        <v>9</v>
      </c>
      <c r="BP2001" s="1" t="s">
        <v>5311</v>
      </c>
      <c r="BQ2001" s="1" cm="1">
        <f t="array" ref="BQ2001">_xlfn.IFS(BP2001="None Known",0, LEN(BP2001)&gt;500, 5,LEN(BP2001)&gt;400, 4, LEN(BP2001)&gt;300, 3, LEN(BP2001)&gt;200, 2, LEN(BP2001)&gt;1, 1)</f>
        <v>1</v>
      </c>
      <c r="BR2001" s="1" t="s">
        <v>5312</v>
      </c>
      <c r="BS2001" s="1">
        <v>2</v>
      </c>
      <c r="BT2001" s="1" t="s">
        <v>2240</v>
      </c>
      <c r="BU2001" s="1">
        <v>2</v>
      </c>
      <c r="BV2001" s="1" t="s">
        <v>1039</v>
      </c>
      <c r="BW2001" s="1" t="s">
        <v>31</v>
      </c>
      <c r="BX2001" s="1"/>
      <c r="BY2001" t="str">
        <f>_xlfn.XLOOKUP($B2001,Img_lookup!A:A,Img_lookup!B:B, "Not available")</f>
        <v>cb5f4bc5-0b9c-400f-8d4c-15359ef7161e</v>
      </c>
      <c r="BZ2001" t="str">
        <f>_xlfn.XLOOKUP($B2001,Img_lookup!A:A,Img_lookup!C:C, "Not available")</f>
        <v>Thymus zygis L.</v>
      </c>
      <c r="CA2001" t="e">
        <f>_xlfn.XLOOKUP($B2001,Img_lookup!A:A,Img_lookup!D:D, "Not available")</f>
        <v>#NAME?</v>
      </c>
      <c r="CB2001" t="str">
        <f>_xlfn.XLOOKUP($B2001,Img_lookup!A:A,Img_lookup!E:E, "https://imgur.com/aT5wafe")</f>
        <v>https://api.openverse.engineering/v1/images/cb5f4bc5-0b9c-400f-8d4c-15359ef7161e/thumb/</v>
      </c>
    </row>
    <row r="2002" spans="1:80" ht="409.6" x14ac:dyDescent="0.15">
      <c r="A2002" s="1" t="s">
        <v>2145</v>
      </c>
      <c r="B2002" s="1" t="s">
        <v>2146</v>
      </c>
      <c r="C2002" s="1" t="s">
        <v>2147</v>
      </c>
      <c r="E2002" s="1" t="s">
        <v>73</v>
      </c>
      <c r="F2002" s="1" t="s">
        <v>23721</v>
      </c>
      <c r="G2002" s="1" t="s">
        <v>23800</v>
      </c>
      <c r="H2002" s="11" t="str">
        <f t="shared" si="913"/>
        <v>Perennial</v>
      </c>
      <c r="J2002" s="1">
        <v>0.60000002399999997</v>
      </c>
      <c r="K2002" s="1">
        <v>0.10000000100000001</v>
      </c>
      <c r="L2002" t="str" cm="1">
        <f t="array" ref="L2002">_xlfn.IFS(J2002+K2002="", "Unknown", J2002+K2002&gt;3, "Large", J2002+K2002&gt;0.5, "Medium", J2002+K2002&gt;0, "Small")</f>
        <v>Medium</v>
      </c>
      <c r="M2002" s="1">
        <v>8</v>
      </c>
      <c r="N2002" cm="1">
        <f t="array" ref="N2002">IF($M2002="",INDEX($M$2:$M$2176,MATCH(1,INDEX(($A$2:$A$2176=$A2002)*($M$2:$M$2176&lt;&gt;""),0),0)),$M2002)</f>
        <v>8</v>
      </c>
      <c r="O2002" s="2" t="str">
        <f t="shared" si="909"/>
        <v>Grown indoors</v>
      </c>
      <c r="P2002" s="1" t="s">
        <v>2148</v>
      </c>
      <c r="R2002" t="str">
        <f t="shared" si="912"/>
        <v>Medium</v>
      </c>
      <c r="T2002" s="1"/>
      <c r="U2002" s="1"/>
      <c r="V2002" s="1" t="s">
        <v>75</v>
      </c>
      <c r="W2002" s="6" t="str">
        <f t="shared" ref="W2002:W2009" si="916">IF(ISNUMBER(SEARCH("-",V2002)),TRIM(LEFT(V2002,FIND("-",V2002)-1)),V2002)</f>
        <v>6</v>
      </c>
      <c r="X2002" t="str">
        <f>IF(W2002="1", "January", IF(W2002="2", "February", IF(W2002="3", "March", IF(W2002="4", "April", IF(W2002="5", "May", IF(W2002="6", "June", IF(W2002="7", "July", IF(W2002="8", "August", IF(W2002="9", "September", IF(W2002="10", "October", IF(W2002="11", "November", IF(W2002="12", "December", "Other"))))))))))))</f>
        <v>June</v>
      </c>
      <c r="Y2002" s="2" t="str">
        <f>IF(ISNUMBER(SEARCH("-",V2002)),TRIM(RIGHT(V2002,LEN(V2002)-SEARCH("-",V2002))),V2002)</f>
        <v>10</v>
      </c>
      <c r="Z2002" s="2" t="str">
        <f>IF(Y2002="1", "January", IF(Y2002="2", "February", IF(Y2002="3", "March", IF(Y2002="4", "April", IF(Y2002="5", "May", IF(Y2002="6", "June", IF(Y2002="7", "July", IF(Y2002="8", "August", IF(Y2002="9", "September", IF(Y2002="10", "October", IF(Y2002="11", "November", IF(Y2002="12", "December", "Other"))))))))))))</f>
        <v>October</v>
      </c>
      <c r="AA2002" s="1" t="s">
        <v>109</v>
      </c>
      <c r="AB2002" s="1" t="str">
        <f>IF(ISNUMBER(SEARCH("-",AA2002)),TRIM(LEFT(AA2002,FIND("-",AA2002)-1)),AA2002)</f>
        <v>9</v>
      </c>
      <c r="AC2002" s="1" t="str">
        <f>IF(AB2002="1", "January", IF(AB2002="2", "February", IF(AB2002="3", "March", IF(AB2002="4", "April", IF(AB2002="5", "May", IF(AB2002="6", "June", IF(AB2002="7", "July", IF(AB2002="8", "August", IF(AB2002="9", "September", IF(AB2002="10", "October", IF(AB2002="11", "November", IF(AB2002="12", "December", "Other"))))))))))))</f>
        <v>September</v>
      </c>
      <c r="AD2002" s="1" t="str">
        <f>IF(ISNUMBER(SEARCH("-",AA2002)),TRIM(RIGHT(AA2002,LEN(AA2002)-SEARCH("-",AA2002))),AA2002)</f>
        <v>10</v>
      </c>
      <c r="AE2002" s="1" t="str">
        <f>IF(AD2002="1", "January", IF(AD2002="2", "February", IF(AD2002="3", "March", IF(AD2002="4", "April", IF(AD2002="5", "May", IF(AD2002="6", "June", IF(AD2002="7", "July", IF(AD2002="8", "August", IF(AD2002="9", "September", IF(AD2002="10", "October", IF(AD2002="11", "November", IF(AD2002="12", "December", "Other"))))))))))))</f>
        <v>October</v>
      </c>
      <c r="AF2002" s="16" t="s">
        <v>24788</v>
      </c>
      <c r="AG2002" s="1" t="str">
        <f t="shared" si="899"/>
        <v xml:space="preserve">Seed </v>
      </c>
      <c r="AH2002" s="2" t="str">
        <f t="shared" si="900"/>
        <v>Sow early spring in a greenhouse. It usually germinates freely.  When they are large enough to handle, prick the seedlings out into individual pots and grow them on in the greenhouse for their first winter. Plant them out into their permanent positions in late spring, after the last expected frosts. If the seedlings are potted up whilst still small and grown on quickly, they sometimes flower in their first year[K].
Division of offsets in the autumn. Store the corms in a cool but frost-free place and plant them out in the late spring. It is probably best to pot up the smaller corms and grow them on in a greenhouse for a year before planting them out in the spring.</v>
      </c>
      <c r="AI2002" s="1" t="s">
        <v>2149</v>
      </c>
      <c r="AJ2002" s="1" t="s">
        <v>53</v>
      </c>
      <c r="AK2002" s="1" t="s">
        <v>17104</v>
      </c>
      <c r="AL2002" s="1" t="str">
        <f t="shared" si="910"/>
        <v>Unscented</v>
      </c>
      <c r="AM2002" s="1" t="b">
        <v>0</v>
      </c>
      <c r="AN2002" s="1" t="b">
        <v>0</v>
      </c>
      <c r="AO2002" s="1" t="b">
        <v>0</v>
      </c>
      <c r="AP2002" s="5" t="s">
        <v>54</v>
      </c>
      <c r="AQ2002" s="5" t="str">
        <f t="shared" si="901"/>
        <v>Light, Medium</v>
      </c>
      <c r="AR2002" s="1" t="s">
        <v>30</v>
      </c>
      <c r="AS2002" s="1" t="str">
        <f t="shared" si="893"/>
        <v>None</v>
      </c>
      <c r="AT2002" s="1" t="str">
        <f t="shared" si="902"/>
        <v>Full</v>
      </c>
      <c r="AU2002" s="1" t="s">
        <v>11</v>
      </c>
      <c r="AV2002" s="1" t="str">
        <f t="shared" si="903"/>
        <v>Dry, Moist</v>
      </c>
      <c r="AW2002" s="1" t="s">
        <v>12</v>
      </c>
      <c r="AX2002" s="1" t="str">
        <f t="shared" si="904"/>
        <v>Acid, Neutral, Alkaline</v>
      </c>
      <c r="AY2002" s="1" t="b">
        <v>0</v>
      </c>
      <c r="AZ2002" s="1" t="b">
        <v>0</v>
      </c>
      <c r="BA2002" s="1" t="b">
        <v>0</v>
      </c>
      <c r="BC2002" t="str">
        <f t="shared" si="905"/>
        <v>FALSE</v>
      </c>
      <c r="BE2002" t="str">
        <f t="shared" si="906"/>
        <v>FALSE</v>
      </c>
      <c r="BF2002" s="1" t="b">
        <v>0</v>
      </c>
      <c r="BG2002" s="1" t="b">
        <v>0</v>
      </c>
      <c r="BH2002" s="1" t="b">
        <v>0</v>
      </c>
      <c r="BI2002" s="1" t="s">
        <v>30</v>
      </c>
      <c r="BJ2002" s="1" t="str">
        <f t="shared" si="907"/>
        <v>FALSE</v>
      </c>
      <c r="BL2002" t="str">
        <f t="shared" si="908"/>
        <v>FALSE</v>
      </c>
      <c r="BM2002" s="1" t="b">
        <v>0</v>
      </c>
      <c r="BN2002" s="1" t="b">
        <v>0</v>
      </c>
      <c r="BO2002" s="1">
        <f t="shared" si="911"/>
        <v>10</v>
      </c>
      <c r="BP2002" s="1" t="s">
        <v>31</v>
      </c>
      <c r="BQ2002" s="1" cm="1">
        <f t="array" ref="BQ2002">_xlfn.IFS(BP2002="None Known",0, LEN(BP2002)&gt;500, 5,LEN(BP2002)&gt;400, 4, LEN(BP2002)&gt;300, 3, LEN(BP2002)&gt;200, 2, LEN(BP2002)&gt;1, 1)</f>
        <v>0</v>
      </c>
      <c r="BR2002" s="1" t="s">
        <v>2150</v>
      </c>
      <c r="BS2002" s="1">
        <v>3</v>
      </c>
      <c r="BT2002" s="1" t="s">
        <v>2151</v>
      </c>
      <c r="BU2002" s="1">
        <v>1</v>
      </c>
      <c r="BV2002" s="1" t="s">
        <v>80</v>
      </c>
      <c r="BW2002" s="1" t="s">
        <v>31</v>
      </c>
      <c r="BX2002" s="1"/>
      <c r="BY2002" t="str">
        <f>_xlfn.XLOOKUP($B2002,Img_lookup!A:A,Img_lookup!B:B, "Not available")</f>
        <v>94702038-8bfc-449f-97ce-dd8a93dd5178</v>
      </c>
      <c r="BZ2002" t="str">
        <f>_xlfn.XLOOKUP($B2002,Img_lookup!A:A,Img_lookup!C:C, "Not available")</f>
        <v>Tigridia pavonia - circa 1853</v>
      </c>
      <c r="CA2002" t="str">
        <f>_xlfn.XLOOKUP($B2002,Img_lookup!A:A,Img_lookup!D:D, "Not available")</f>
        <v>Swallowtail Garden Seeds</v>
      </c>
      <c r="CB2002" t="str">
        <f>_xlfn.XLOOKUP($B2002,Img_lookup!A:A,Img_lookup!E:E, "https://imgur.com/aT5wafe")</f>
        <v>https://api.openverse.engineering/v1/images/94702038-8bfc-449f-97ce-dd8a93dd5178/thumb/</v>
      </c>
    </row>
    <row r="2003" spans="1:80" ht="409.6" x14ac:dyDescent="0.15">
      <c r="A2003" s="1" t="s">
        <v>951</v>
      </c>
      <c r="B2003" s="1" t="s">
        <v>952</v>
      </c>
      <c r="C2003" s="1" t="s">
        <v>953</v>
      </c>
      <c r="E2003" s="1" t="s">
        <v>954</v>
      </c>
      <c r="F2003" s="1" t="s">
        <v>62</v>
      </c>
      <c r="G2003" s="1" t="s">
        <v>62</v>
      </c>
      <c r="H2003" s="11" t="str">
        <f t="shared" si="913"/>
        <v>Perennial</v>
      </c>
      <c r="I2003" s="1" t="s">
        <v>17107</v>
      </c>
      <c r="J2003" s="1">
        <v>25</v>
      </c>
      <c r="K2003" s="1">
        <v>12</v>
      </c>
      <c r="L2003" t="str" cm="1">
        <f t="array" ref="L2003">_xlfn.IFS(J2003+K2003="", "Unknown", J2003+K2003&gt;3, "Large", J2003+K2003&gt;0.5, "Medium", J2003+K2003&gt;0, "Small")</f>
        <v>Large</v>
      </c>
      <c r="M2003" s="1">
        <v>3</v>
      </c>
      <c r="N2003" cm="1">
        <f t="array" ref="N2003">IF($M2003="",INDEX($M$2:$M$2176,MATCH(1,INDEX(($A$2:$A$2176=$A2003)*($M$2:$M$2176&lt;&gt;""),0),0)),$M2003)</f>
        <v>3</v>
      </c>
      <c r="O2003" s="2" t="str">
        <f t="shared" si="909"/>
        <v>Hardy to cold</v>
      </c>
      <c r="P2003" s="1" t="s">
        <v>955</v>
      </c>
      <c r="Q2003" s="1" t="s">
        <v>17110</v>
      </c>
      <c r="R2003" t="str">
        <f t="shared" si="912"/>
        <v>Medium</v>
      </c>
      <c r="T2003" s="1"/>
      <c r="U2003" s="1"/>
      <c r="V2003" s="1">
        <v>7</v>
      </c>
      <c r="W2003" s="6">
        <f t="shared" si="916"/>
        <v>7</v>
      </c>
      <c r="X2003" t="str">
        <f>IF(W2003=1, "January", IF(W2003=2, "February", IF(W2003=3, "March", IF(W2003=4, "April", IF(W2003=5, "May", IF(W2003=6, "June", IF(W2003=7, "July", IF(W2003=8, "August", IF(W2003=9, "September", IF(W2003=10, "October", IF(W2003=11, "November", IF(W2003=12, "December", "Other"))))))))))))</f>
        <v>July</v>
      </c>
      <c r="Y2003" s="1"/>
      <c r="Z2003" s="1"/>
      <c r="AA2003" s="1">
        <v>10</v>
      </c>
      <c r="AB2003" s="1">
        <f>IF(ISNUMBER(SEARCH("-",AA2003)),TRIM(LEFT(AA2003,FIND("-",AA2003)-1)),AA2003)</f>
        <v>10</v>
      </c>
      <c r="AC2003" s="1" t="str">
        <f>IF(AB2003=1, "January", IF(AB2003=2, "February", IF(AB2003=3, "March", IF(AB2003=4, "April", IF(AB2003=5, "May", IF(AB2003=6, "June", IF(AB2003=7, "July", IF(AB2003=8, "August", IF(AB2003=9, "September", IF(AB2003=10, "October", IF(AB2003=11, "November", IF(AB2003=12, "December", "Other"))))))))))))</f>
        <v>October</v>
      </c>
      <c r="AD2003" s="1"/>
      <c r="AE2003" s="1"/>
      <c r="AF2003" s="16" t="s">
        <v>24837</v>
      </c>
      <c r="AG2003" s="1" t="str">
        <f t="shared" si="899"/>
        <v xml:space="preserve">Seed </v>
      </c>
      <c r="AH2003" s="2" t="str">
        <f t="shared" si="900"/>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I2003" s="1" t="s">
        <v>956</v>
      </c>
      <c r="AJ2003" s="1" t="s">
        <v>26</v>
      </c>
      <c r="AK2003" s="1" t="s">
        <v>17104</v>
      </c>
      <c r="AL2003" s="1" t="str">
        <f t="shared" si="910"/>
        <v>Unscented</v>
      </c>
      <c r="AM2003" s="1" t="b">
        <v>0</v>
      </c>
      <c r="AN2003" s="1" t="b">
        <v>1</v>
      </c>
      <c r="AO2003" s="1" t="b">
        <v>0</v>
      </c>
      <c r="AP2003" s="5" t="s">
        <v>28</v>
      </c>
      <c r="AQ2003" s="5" t="str">
        <f t="shared" si="901"/>
        <v>Light, Medium, Heavy</v>
      </c>
      <c r="AR2003" s="1" t="s">
        <v>10</v>
      </c>
      <c r="AS2003" s="1" t="str">
        <f t="shared" si="893"/>
        <v>None, Partial</v>
      </c>
      <c r="AT2003" s="1" t="str">
        <f t="shared" si="902"/>
        <v>Partial, Full</v>
      </c>
      <c r="AU2003" s="1" t="s">
        <v>29</v>
      </c>
      <c r="AV2003" s="1" t="str">
        <f t="shared" si="903"/>
        <v>Moist</v>
      </c>
      <c r="AW2003" s="1" t="s">
        <v>12</v>
      </c>
      <c r="AX2003" s="1" t="str">
        <f t="shared" si="904"/>
        <v>Acid, Neutral, Alkaline</v>
      </c>
      <c r="AY2003" s="1" t="b">
        <v>0</v>
      </c>
      <c r="AZ2003" s="1" t="b">
        <v>0</v>
      </c>
      <c r="BA2003" s="1" t="b">
        <v>0</v>
      </c>
      <c r="BB2003" s="1" t="s">
        <v>275</v>
      </c>
      <c r="BC2003" t="str">
        <f t="shared" si="905"/>
        <v>TRUE</v>
      </c>
      <c r="BE2003" t="str">
        <f t="shared" si="906"/>
        <v>FALSE</v>
      </c>
      <c r="BF2003" s="1" t="b">
        <v>0</v>
      </c>
      <c r="BG2003" s="1" t="b">
        <v>0</v>
      </c>
      <c r="BH2003" s="1" t="b">
        <v>0</v>
      </c>
      <c r="BI2003" s="1" t="s">
        <v>30</v>
      </c>
      <c r="BJ2003" s="1" t="str">
        <f t="shared" si="907"/>
        <v>FALSE</v>
      </c>
      <c r="BL2003" t="str">
        <f t="shared" si="908"/>
        <v>FALSE</v>
      </c>
      <c r="BM2003" s="1" t="b">
        <v>0</v>
      </c>
      <c r="BN2003" s="1" t="b">
        <v>1</v>
      </c>
      <c r="BO2003" s="1">
        <f t="shared" si="911"/>
        <v>17</v>
      </c>
      <c r="BP2003" s="1" t="s">
        <v>957</v>
      </c>
      <c r="BQ2003" s="1" cm="1">
        <f t="array" ref="BQ2003">_xlfn.IFS(BP2003="None Known",0, LEN(BP2003)&gt;500, 5,LEN(BP2003)&gt;400, 4, LEN(BP2003)&gt;300, 3, LEN(BP2003)&gt;200, 2, LEN(BP2003)&gt;1, 1)</f>
        <v>5</v>
      </c>
      <c r="BR2003" s="1" t="s">
        <v>958</v>
      </c>
      <c r="BS2003" s="1">
        <v>3</v>
      </c>
      <c r="BT2003" s="1" t="s">
        <v>959</v>
      </c>
      <c r="BU2003" s="1">
        <v>3</v>
      </c>
      <c r="BV2003" s="1" t="s">
        <v>161</v>
      </c>
      <c r="BW2003" s="1" t="s">
        <v>960</v>
      </c>
      <c r="BX2003" s="1"/>
      <c r="BY2003" t="str">
        <f>_xlfn.XLOOKUP($B2003,Img_lookup!A:A,Img_lookup!B:B, "Not available")</f>
        <v>96c3e3b6-a4ba-44aa-b3dc-29b52310365a</v>
      </c>
      <c r="BZ2003" t="str">
        <f>_xlfn.XLOOKUP($B2003,Img_lookup!A:A,Img_lookup!C:C, "Not available")</f>
        <v>Tilia americana 2 American Basswood, GFG, Howard County, Md, Helen Lowe Metzman_2018-06-20-23.05.02 ZS PMax UDR</v>
      </c>
      <c r="CA2003" t="str">
        <f>_xlfn.XLOOKUP($B2003,Img_lookup!A:A,Img_lookup!D:D, "Not available")</f>
        <v>Sam Droege</v>
      </c>
      <c r="CB2003" t="str">
        <f>_xlfn.XLOOKUP($B2003,Img_lookup!A:A,Img_lookup!E:E, "https://imgur.com/aT5wafe")</f>
        <v>https://api.openverse.engineering/v1/images/96c3e3b6-a4ba-44aa-b3dc-29b52310365a/thumb/</v>
      </c>
    </row>
    <row r="2004" spans="1:80" ht="409.6" x14ac:dyDescent="0.15">
      <c r="A2004" s="1" t="s">
        <v>951</v>
      </c>
      <c r="B2004" s="1" t="s">
        <v>16571</v>
      </c>
      <c r="C2004" s="1" t="s">
        <v>16572</v>
      </c>
      <c r="D2004" s="1" t="s">
        <v>16573</v>
      </c>
      <c r="E2004" s="1" t="s">
        <v>16574</v>
      </c>
      <c r="F2004" s="1" t="s">
        <v>62</v>
      </c>
      <c r="G2004" s="1" t="s">
        <v>62</v>
      </c>
      <c r="H2004" s="11" t="str">
        <f t="shared" si="913"/>
        <v>Perennial</v>
      </c>
      <c r="I2004" s="1" t="s">
        <v>17107</v>
      </c>
      <c r="J2004" s="1">
        <v>30</v>
      </c>
      <c r="K2004" s="1">
        <v>12</v>
      </c>
      <c r="L2004" t="str" cm="1">
        <f t="array" ref="L2004">_xlfn.IFS(J2004+K2004="", "Unknown", J2004+K2004&gt;3, "Large", J2004+K2004&gt;0.5, "Medium", J2004+K2004&gt;0, "Small")</f>
        <v>Large</v>
      </c>
      <c r="M2004" s="1">
        <v>3</v>
      </c>
      <c r="N2004" cm="1">
        <f t="array" ref="N2004">IF($M2004="",INDEX($M$2:$M$2176,MATCH(1,INDEX(($A$2:$A$2176=$A2004)*($M$2:$M$2176&lt;&gt;""),0),0)),$M2004)</f>
        <v>3</v>
      </c>
      <c r="O2004" s="2" t="str">
        <f t="shared" si="909"/>
        <v>Hardy to cold</v>
      </c>
      <c r="P2004" s="1" t="s">
        <v>16575</v>
      </c>
      <c r="Q2004" s="1" t="s">
        <v>17110</v>
      </c>
      <c r="R2004" t="str">
        <f t="shared" si="912"/>
        <v>Medium</v>
      </c>
      <c r="T2004" s="1"/>
      <c r="U2004" s="1"/>
      <c r="V2004" s="1" t="s">
        <v>307</v>
      </c>
      <c r="W2004" s="6" t="str">
        <f t="shared" si="916"/>
        <v>6</v>
      </c>
      <c r="X2004" t="str">
        <f>IF(W2004="1", "January", IF(W2004="2", "February", IF(W2004="3", "March", IF(W2004="4", "April", IF(W2004="5", "May", IF(W2004="6", "June", IF(W2004="7", "July", IF(W2004="8", "August", IF(W2004="9", "September", IF(W2004="10", "October", IF(W2004="11", "November", IF(W2004="12", "December", "Other"))))))))))))</f>
        <v>June</v>
      </c>
      <c r="Y2004" s="2" t="str">
        <f>IF(ISNUMBER(SEARCH("-",V2004)),TRIM(RIGHT(V2004,LEN(V2004)-SEARCH("-",V2004))),V2004)</f>
        <v>7</v>
      </c>
      <c r="Z2004" s="2" t="str">
        <f>IF(Y2004="1", "January", IF(Y2004="2", "February", IF(Y2004="3", "March", IF(Y2004="4", "April", IF(Y2004="5", "May", IF(Y2004="6", "June", IF(Y2004="7", "July", IF(Y2004="8", "August", IF(Y2004="9", "September", IF(Y2004="10", "October", IF(Y2004="11", "November", IF(Y2004="12", "December", "Other"))))))))))))</f>
        <v>July</v>
      </c>
      <c r="AA2004" s="1">
        <v>10</v>
      </c>
      <c r="AB2004" s="1">
        <f>IF(ISNUMBER(SEARCH("-",AA2004)),TRIM(LEFT(AA2004,FIND("-",AA2004)-1)),AA2004)</f>
        <v>10</v>
      </c>
      <c r="AC2004" s="1" t="str">
        <f>IF(AB2004=1, "January", IF(AB2004=2, "February", IF(AB2004=3, "March", IF(AB2004=4, "April", IF(AB2004=5, "May", IF(AB2004=6, "June", IF(AB2004=7, "July", IF(AB2004=8, "August", IF(AB2004=9, "September", IF(AB2004=10, "October", IF(AB2004=11, "November", IF(AB2004=12, "December", "Other"))))))))))))</f>
        <v>October</v>
      </c>
      <c r="AD2004" s="1"/>
      <c r="AE2004" s="1"/>
      <c r="AF2004" s="16" t="s">
        <v>24837</v>
      </c>
      <c r="AG2004" s="1" t="str">
        <f t="shared" si="899"/>
        <v xml:space="preserve">Seed </v>
      </c>
      <c r="AH2004" s="2" t="str">
        <f t="shared" si="900"/>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I2004" s="1" t="s">
        <v>16576</v>
      </c>
      <c r="AJ2004" s="1" t="s">
        <v>26</v>
      </c>
      <c r="AK2004" s="1" t="s">
        <v>17104</v>
      </c>
      <c r="AL2004" s="1" t="str">
        <f t="shared" si="910"/>
        <v>Unscented</v>
      </c>
      <c r="AM2004" s="1" t="b">
        <v>0</v>
      </c>
      <c r="AN2004" s="1" t="b">
        <v>1</v>
      </c>
      <c r="AO2004" s="1" t="b">
        <v>0</v>
      </c>
      <c r="AP2004" s="5" t="s">
        <v>28</v>
      </c>
      <c r="AQ2004" s="5" t="str">
        <f t="shared" si="901"/>
        <v>Light, Medium, Heavy</v>
      </c>
      <c r="AR2004" s="1" t="s">
        <v>10</v>
      </c>
      <c r="AS2004" s="1" t="str">
        <f t="shared" si="893"/>
        <v>None, Partial</v>
      </c>
      <c r="AT2004" s="1" t="str">
        <f t="shared" si="902"/>
        <v>Partial, Full</v>
      </c>
      <c r="AU2004" s="1" t="s">
        <v>29</v>
      </c>
      <c r="AV2004" s="1" t="str">
        <f t="shared" si="903"/>
        <v>Moist</v>
      </c>
      <c r="AW2004" s="1" t="s">
        <v>12</v>
      </c>
      <c r="AX2004" s="1" t="str">
        <f t="shared" si="904"/>
        <v>Acid, Neutral, Alkaline</v>
      </c>
      <c r="AY2004" s="1" t="b">
        <v>0</v>
      </c>
      <c r="AZ2004" s="1" t="b">
        <v>0</v>
      </c>
      <c r="BA2004" s="1" t="b">
        <v>0</v>
      </c>
      <c r="BB2004" s="1" t="s">
        <v>275</v>
      </c>
      <c r="BC2004" t="str">
        <f t="shared" si="905"/>
        <v>TRUE</v>
      </c>
      <c r="BE2004" t="str">
        <f t="shared" si="906"/>
        <v>FALSE</v>
      </c>
      <c r="BF2004" s="1" t="b">
        <v>0</v>
      </c>
      <c r="BG2004" s="1" t="b">
        <v>0</v>
      </c>
      <c r="BH2004" s="1" t="b">
        <v>0</v>
      </c>
      <c r="BI2004" s="1" t="s">
        <v>30</v>
      </c>
      <c r="BJ2004" s="1" t="str">
        <f t="shared" si="907"/>
        <v>FALSE</v>
      </c>
      <c r="BL2004" t="str">
        <f t="shared" si="908"/>
        <v>FALSE</v>
      </c>
      <c r="BM2004" s="1" t="b">
        <v>0</v>
      </c>
      <c r="BN2004" s="1" t="b">
        <v>1</v>
      </c>
      <c r="BO2004" s="1">
        <f t="shared" si="911"/>
        <v>23</v>
      </c>
      <c r="BP2004" s="1" t="s">
        <v>13838</v>
      </c>
      <c r="BQ2004" s="1" cm="1">
        <f t="array" ref="BQ2004">_xlfn.IFS(BP2004="None Known",0, LEN(BP2004)&gt;500, 5,LEN(BP2004)&gt;400, 4, LEN(BP2004)&gt;300, 3, LEN(BP2004)&gt;200, 2, LEN(BP2004)&gt;1, 1)</f>
        <v>5</v>
      </c>
      <c r="BR2004" s="1" t="s">
        <v>16577</v>
      </c>
      <c r="BS2004" s="1">
        <v>5</v>
      </c>
      <c r="BT2004" s="1" t="s">
        <v>13840</v>
      </c>
      <c r="BU2004" s="1">
        <v>3</v>
      </c>
      <c r="BV2004" s="1" t="s">
        <v>16578</v>
      </c>
      <c r="BW2004" s="1" t="s">
        <v>13842</v>
      </c>
      <c r="BX2004" s="1"/>
      <c r="BY2004" t="str">
        <f>_xlfn.XLOOKUP($B2004,Img_lookup!A:A,Img_lookup!B:B, "Not available")</f>
        <v>349ab922-3d9c-4ff7-98ea-d838b10cfa3f</v>
      </c>
      <c r="BZ2004" t="str">
        <f>_xlfn.XLOOKUP($B2004,Img_lookup!A:A,Img_lookup!C:C, "Not available")</f>
        <v>Tilia cordata (leaf)</v>
      </c>
      <c r="CA2004" t="str">
        <f>_xlfn.XLOOKUP($B2004,Img_lookup!A:A,Img_lookup!D:D, "Not available")</f>
        <v>talaakso</v>
      </c>
      <c r="CB2004" t="str">
        <f>_xlfn.XLOOKUP($B2004,Img_lookup!A:A,Img_lookup!E:E, "https://imgur.com/aT5wafe")</f>
        <v>https://api.openverse.engineering/v1/images/349ab922-3d9c-4ff7-98ea-d838b10cfa3f/thumb/</v>
      </c>
    </row>
    <row r="2005" spans="1:80" ht="409.6" x14ac:dyDescent="0.15">
      <c r="A2005" s="1" t="s">
        <v>951</v>
      </c>
      <c r="B2005" s="1" t="s">
        <v>15956</v>
      </c>
      <c r="C2005" s="1" t="s">
        <v>15957</v>
      </c>
      <c r="D2005" s="1" t="s">
        <v>15958</v>
      </c>
      <c r="E2005" s="1" t="s">
        <v>15959</v>
      </c>
      <c r="F2005" s="1" t="s">
        <v>62</v>
      </c>
      <c r="G2005" s="1" t="s">
        <v>62</v>
      </c>
      <c r="H2005" s="11" t="str">
        <f t="shared" si="913"/>
        <v>Perennial</v>
      </c>
      <c r="I2005" s="1" t="s">
        <v>17107</v>
      </c>
      <c r="J2005" s="1">
        <v>30</v>
      </c>
      <c r="K2005" s="1">
        <v>20</v>
      </c>
      <c r="L2005" t="str" cm="1">
        <f t="array" ref="L2005">_xlfn.IFS(J2005+K2005="", "Unknown", J2005+K2005&gt;3, "Large", J2005+K2005&gt;0.5, "Medium", J2005+K2005&gt;0, "Small")</f>
        <v>Large</v>
      </c>
      <c r="M2005" s="1">
        <v>5</v>
      </c>
      <c r="N2005" cm="1">
        <f t="array" ref="N2005">IF($M2005="",INDEX($M$2:$M$2176,MATCH(1,INDEX(($A$2:$A$2176=$A2005)*($M$2:$M$2176&lt;&gt;""),0),0)),$M2005)</f>
        <v>5</v>
      </c>
      <c r="O2005" s="2" t="str">
        <f t="shared" si="909"/>
        <v>Seasonal outdoors</v>
      </c>
      <c r="P2005" s="1" t="s">
        <v>15960</v>
      </c>
      <c r="Q2005" s="1" t="s">
        <v>17110</v>
      </c>
      <c r="R2005" t="str">
        <f t="shared" si="912"/>
        <v>Medium</v>
      </c>
      <c r="T2005" s="1"/>
      <c r="U2005" s="1"/>
      <c r="V2005" s="1" t="s">
        <v>307</v>
      </c>
      <c r="W2005" s="6" t="str">
        <f t="shared" si="916"/>
        <v>6</v>
      </c>
      <c r="X2005" t="str">
        <f>IF(W2005="1", "January", IF(W2005="2", "February", IF(W2005="3", "March", IF(W2005="4", "April", IF(W2005="5", "May", IF(W2005="6", "June", IF(W2005="7", "July", IF(W2005="8", "August", IF(W2005="9", "September", IF(W2005="10", "October", IF(W2005="11", "November", IF(W2005="12", "December", "Other"))))))))))))</f>
        <v>June</v>
      </c>
      <c r="Y2005" s="2" t="str">
        <f>IF(ISNUMBER(SEARCH("-",V2005)),TRIM(RIGHT(V2005,LEN(V2005)-SEARCH("-",V2005))),V2005)</f>
        <v>7</v>
      </c>
      <c r="Z2005" s="2" t="str">
        <f>IF(Y2005="1", "January", IF(Y2005="2", "February", IF(Y2005="3", "March", IF(Y2005="4", "April", IF(Y2005="5", "May", IF(Y2005="6", "June", IF(Y2005="7", "July", IF(Y2005="8", "August", IF(Y2005="9", "September", IF(Y2005="10", "October", IF(Y2005="11", "November", IF(Y2005="12", "December", "Other"))))))))))))</f>
        <v>July</v>
      </c>
      <c r="AA2005" s="1">
        <v>10</v>
      </c>
      <c r="AB2005" s="1">
        <f>IF(ISNUMBER(SEARCH("-",AA2005)),TRIM(LEFT(AA2005,FIND("-",AA2005)-1)),AA2005)</f>
        <v>10</v>
      </c>
      <c r="AC2005" s="1" t="str">
        <f>IF(AB2005=1, "January", IF(AB2005=2, "February", IF(AB2005=3, "March", IF(AB2005=4, "April", IF(AB2005=5, "May", IF(AB2005=6, "June", IF(AB2005=7, "July", IF(AB2005=8, "August", IF(AB2005=9, "September", IF(AB2005=10, "October", IF(AB2005=11, "November", IF(AB2005=12, "December", "Other"))))))))))))</f>
        <v>October</v>
      </c>
      <c r="AD2005" s="1"/>
      <c r="AE2005" s="1"/>
      <c r="AF2005" s="16" t="s">
        <v>24837</v>
      </c>
      <c r="AG2005" s="1" t="str">
        <f t="shared" si="899"/>
        <v xml:space="preserve">Seed </v>
      </c>
      <c r="AH2005" s="2" t="str">
        <f t="shared" si="900"/>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I2005" s="1" t="s">
        <v>15961</v>
      </c>
      <c r="AJ2005" s="1" t="s">
        <v>26</v>
      </c>
      <c r="AK2005" s="1" t="s">
        <v>17104</v>
      </c>
      <c r="AL2005" s="1" t="str">
        <f t="shared" si="910"/>
        <v>Unscented</v>
      </c>
      <c r="AM2005" s="1" t="b">
        <v>0</v>
      </c>
      <c r="AN2005" s="1" t="b">
        <v>1</v>
      </c>
      <c r="AO2005" s="1" t="b">
        <v>0</v>
      </c>
      <c r="AP2005" s="5" t="s">
        <v>28</v>
      </c>
      <c r="AQ2005" s="5" t="str">
        <f t="shared" si="901"/>
        <v>Light, Medium, Heavy</v>
      </c>
      <c r="AR2005" s="1" t="s">
        <v>10</v>
      </c>
      <c r="AS2005" s="1" t="str">
        <f t="shared" si="893"/>
        <v>None, Partial</v>
      </c>
      <c r="AT2005" s="1" t="str">
        <f t="shared" si="902"/>
        <v>Partial, Full</v>
      </c>
      <c r="AU2005" s="1" t="s">
        <v>29</v>
      </c>
      <c r="AV2005" s="1" t="str">
        <f t="shared" si="903"/>
        <v>Moist</v>
      </c>
      <c r="AW2005" s="1" t="s">
        <v>12</v>
      </c>
      <c r="AX2005" s="1" t="str">
        <f t="shared" si="904"/>
        <v>Acid, Neutral, Alkaline</v>
      </c>
      <c r="AY2005" s="1" t="b">
        <v>0</v>
      </c>
      <c r="AZ2005" s="1" t="b">
        <v>0</v>
      </c>
      <c r="BA2005" s="1" t="b">
        <v>0</v>
      </c>
      <c r="BC2005" t="str">
        <f t="shared" si="905"/>
        <v>FALSE</v>
      </c>
      <c r="BE2005" t="str">
        <f t="shared" si="906"/>
        <v>FALSE</v>
      </c>
      <c r="BF2005" s="1" t="b">
        <v>0</v>
      </c>
      <c r="BG2005" s="1" t="b">
        <v>0</v>
      </c>
      <c r="BH2005" s="1" t="b">
        <v>0</v>
      </c>
      <c r="BI2005" s="1" t="s">
        <v>30</v>
      </c>
      <c r="BJ2005" s="1" t="str">
        <f t="shared" si="907"/>
        <v>FALSE</v>
      </c>
      <c r="BL2005" t="str">
        <f t="shared" si="908"/>
        <v>FALSE</v>
      </c>
      <c r="BM2005" s="1" t="b">
        <v>0</v>
      </c>
      <c r="BN2005" s="1" t="b">
        <v>1</v>
      </c>
      <c r="BO2005" s="1">
        <f t="shared" si="911"/>
        <v>23</v>
      </c>
      <c r="BP2005" s="1" t="s">
        <v>15962</v>
      </c>
      <c r="BQ2005" s="1" cm="1">
        <f t="array" ref="BQ2005">_xlfn.IFS(BP2005="None Known",0, LEN(BP2005)&gt;500, 5,LEN(BP2005)&gt;400, 4, LEN(BP2005)&gt;300, 3, LEN(BP2005)&gt;200, 2, LEN(BP2005)&gt;1, 1)</f>
        <v>5</v>
      </c>
      <c r="BR2005" s="1" t="s">
        <v>15963</v>
      </c>
      <c r="BS2005" s="1">
        <v>5</v>
      </c>
      <c r="BT2005" s="1" t="s">
        <v>15964</v>
      </c>
      <c r="BU2005" s="1">
        <v>3</v>
      </c>
      <c r="BV2005" s="1" t="s">
        <v>5138</v>
      </c>
      <c r="BW2005" s="1" t="s">
        <v>13842</v>
      </c>
      <c r="BX2005" s="1"/>
      <c r="BY2005" t="str">
        <f>_xlfn.XLOOKUP($B2005,Img_lookup!A:A,Img_lookup!B:B, "Not available")</f>
        <v>53e22ecd-e61e-4f95-8eec-d3a7c87247b2</v>
      </c>
      <c r="BZ2005" t="str">
        <f>_xlfn.XLOOKUP($B2005,Img_lookup!A:A,Img_lookup!C:C, "Not available")</f>
        <v>Old Tilia platyphyllos at Dev√≠nska Kobyla.jpg</v>
      </c>
      <c r="CA2005" t="str">
        <f>_xlfn.XLOOKUP($B2005,Img_lookup!A:A,Img_lookup!D:D, "Not available")</f>
        <v>Stanislav Doronenko</v>
      </c>
      <c r="CB2005" t="str">
        <f>_xlfn.XLOOKUP($B2005,Img_lookup!A:A,Img_lookup!E:E, "https://imgur.com/aT5wafe")</f>
        <v>https://api.openverse.engineering/v1/images/53e22ecd-e61e-4f95-8eec-d3a7c87247b2/thumb/</v>
      </c>
    </row>
    <row r="2006" spans="1:80" ht="409.6" x14ac:dyDescent="0.15">
      <c r="A2006" s="1" t="s">
        <v>951</v>
      </c>
      <c r="B2006" s="1" t="s">
        <v>13833</v>
      </c>
      <c r="C2006" s="1" t="s">
        <v>13834</v>
      </c>
      <c r="D2006" s="1" t="s">
        <v>13835</v>
      </c>
      <c r="E2006" s="1" t="s">
        <v>13836</v>
      </c>
      <c r="F2006" s="1" t="s">
        <v>62</v>
      </c>
      <c r="G2006" s="1" t="s">
        <v>62</v>
      </c>
      <c r="H2006" s="11" t="str">
        <f t="shared" si="913"/>
        <v>Perennial</v>
      </c>
      <c r="I2006" s="1" t="s">
        <v>17107</v>
      </c>
      <c r="J2006" s="1">
        <v>35</v>
      </c>
      <c r="K2006" s="1">
        <v>15</v>
      </c>
      <c r="L2006" t="str" cm="1">
        <f t="array" ref="L2006">_xlfn.IFS(J2006+K2006="", "Unknown", J2006+K2006&gt;3, "Large", J2006+K2006&gt;0.5, "Medium", J2006+K2006&gt;0, "Small")</f>
        <v>Large</v>
      </c>
      <c r="M2006" s="1">
        <v>3</v>
      </c>
      <c r="N2006" cm="1">
        <f t="array" ref="N2006">IF($M2006="",INDEX($M$2:$M$2176,MATCH(1,INDEX(($A$2:$A$2176=$A2006)*($M$2:$M$2176&lt;&gt;""),0),0)),$M2006)</f>
        <v>3</v>
      </c>
      <c r="O2006" s="2" t="str">
        <f t="shared" si="909"/>
        <v>Hardy to cold</v>
      </c>
      <c r="P2006" s="1" t="s">
        <v>306</v>
      </c>
      <c r="Q2006" s="1" t="s">
        <v>17110</v>
      </c>
      <c r="R2006" t="str">
        <f t="shared" si="912"/>
        <v>Medium</v>
      </c>
      <c r="T2006" s="1"/>
      <c r="U2006" s="1"/>
      <c r="V2006" s="1">
        <v>7</v>
      </c>
      <c r="W2006" s="6">
        <f t="shared" si="916"/>
        <v>7</v>
      </c>
      <c r="X2006" t="str">
        <f>IF(W2006=1, "January", IF(W2006=2, "February", IF(W2006=3, "March", IF(W2006=4, "April", IF(W2006=5, "May", IF(W2006=6, "June", IF(W2006=7, "July", IF(W2006=8, "August", IF(W2006=9, "September", IF(W2006=10, "October", IF(W2006=11, "November", IF(W2006=12, "December", "Other"))))))))))))</f>
        <v>July</v>
      </c>
      <c r="AF2006" s="16" t="s">
        <v>24837</v>
      </c>
      <c r="AG2006" s="1" t="str">
        <f t="shared" si="899"/>
        <v xml:space="preserve">Seed </v>
      </c>
      <c r="AH2006" s="2" t="str">
        <f t="shared" si="900"/>
        <v>Much of the seed produced in Britain is not viable, cut a few seedcases open to see if there is a seed inside[80]. If possible, obtain fresh seed that is ripe but has not as yet developed a hard seed coat and sow it immediately in a cold frame. It may germinate in the following spring though it could take 18 months[80]. Stored seed can be very slow to germinate. It has a hard seed coat, embryo dormancy and a hard coat on the pericarp. All these factors mean that the seed may take up to 8 years to germinate[80]. One way of shortening this time is to stratify the seed for 5 months at high temperatures (10�c at night, up to 30�c by day) and then 5 months cold stratification[80]. When they are large enough to handle, prick the seedlings out into individual pots and grow them on in the greenhouse for their first winter. Plant them out into their permanent positions in late spring or early summer, after the last expected frosts.
Layering in spring just before the leaves unfurl. Takes 1 - 3 years[78].
Suckers, when formed, can be removed with as much root as possible during the dormant season and replanted immediately[200].</v>
      </c>
      <c r="AI2006" s="1" t="s">
        <v>13837</v>
      </c>
      <c r="AJ2006" s="1" t="s">
        <v>53</v>
      </c>
      <c r="AK2006" s="1" t="s">
        <v>17104</v>
      </c>
      <c r="AL2006" s="1" t="str">
        <f t="shared" si="910"/>
        <v>Unscented</v>
      </c>
      <c r="AM2006" s="1" t="b">
        <v>0</v>
      </c>
      <c r="AN2006" s="1" t="b">
        <v>1</v>
      </c>
      <c r="AO2006" s="1" t="b">
        <v>0</v>
      </c>
      <c r="AP2006" s="5" t="s">
        <v>28</v>
      </c>
      <c r="AQ2006" s="5" t="str">
        <f t="shared" si="901"/>
        <v>Light, Medium, Heavy</v>
      </c>
      <c r="AR2006" s="1" t="s">
        <v>10</v>
      </c>
      <c r="AS2006" s="1" t="str">
        <f t="shared" si="893"/>
        <v>None, Partial</v>
      </c>
      <c r="AT2006" s="1" t="str">
        <f t="shared" si="902"/>
        <v>Partial, Full</v>
      </c>
      <c r="AU2006" s="1" t="s">
        <v>29</v>
      </c>
      <c r="AV2006" s="1" t="str">
        <f t="shared" si="903"/>
        <v>Moist</v>
      </c>
      <c r="AW2006" s="1" t="s">
        <v>12</v>
      </c>
      <c r="AX2006" s="1" t="str">
        <f t="shared" si="904"/>
        <v>Acid, Neutral, Alkaline</v>
      </c>
      <c r="AY2006" s="1" t="b">
        <v>0</v>
      </c>
      <c r="AZ2006" s="1" t="b">
        <v>0</v>
      </c>
      <c r="BA2006" s="1" t="b">
        <v>0</v>
      </c>
      <c r="BB2006" s="1" t="s">
        <v>275</v>
      </c>
      <c r="BC2006" t="str">
        <f t="shared" si="905"/>
        <v>TRUE</v>
      </c>
      <c r="BE2006" t="str">
        <f t="shared" si="906"/>
        <v>FALSE</v>
      </c>
      <c r="BF2006" s="1" t="b">
        <v>1</v>
      </c>
      <c r="BG2006" s="1" t="b">
        <v>0</v>
      </c>
      <c r="BH2006" s="1" t="b">
        <v>0</v>
      </c>
      <c r="BI2006" s="1" t="s">
        <v>30</v>
      </c>
      <c r="BJ2006" s="1" t="str">
        <f t="shared" si="907"/>
        <v>FALSE</v>
      </c>
      <c r="BL2006" t="str">
        <f t="shared" si="908"/>
        <v>FALSE</v>
      </c>
      <c r="BM2006" s="1" t="b">
        <v>0</v>
      </c>
      <c r="BN2006" s="1" t="b">
        <v>1</v>
      </c>
      <c r="BO2006" s="1">
        <f t="shared" si="911"/>
        <v>23</v>
      </c>
      <c r="BP2006" s="1" t="s">
        <v>13838</v>
      </c>
      <c r="BQ2006" s="1" cm="1">
        <f t="array" ref="BQ2006">_xlfn.IFS(BP2006="None Known",0, LEN(BP2006)&gt;500, 5,LEN(BP2006)&gt;400, 4, LEN(BP2006)&gt;300, 3, LEN(BP2006)&gt;200, 2, LEN(BP2006)&gt;1, 1)</f>
        <v>5</v>
      </c>
      <c r="BR2006" s="1" t="s">
        <v>13839</v>
      </c>
      <c r="BS2006" s="1">
        <v>5</v>
      </c>
      <c r="BT2006" s="1" t="s">
        <v>13840</v>
      </c>
      <c r="BU2006" s="1">
        <v>3</v>
      </c>
      <c r="BV2006" s="1" t="s">
        <v>13841</v>
      </c>
      <c r="BW2006" s="1" t="s">
        <v>13842</v>
      </c>
      <c r="BX2006" s="1"/>
      <c r="BY2006" t="str">
        <f>_xlfn.XLOOKUP($B2006,Img_lookup!A:A,Img_lookup!B:B, "Not available")</f>
        <v>d2eaff80-4a36-4a78-b568-0b2ed42754e3</v>
      </c>
      <c r="BZ2006" t="str">
        <f>_xlfn.XLOOKUP($B2006,Img_lookup!A:A,Img_lookup!C:C, "Not available")</f>
        <v>Parklind (Tilia x europaea) i den gamle landskapshagen p√• Ringve</v>
      </c>
      <c r="CA2006" t="str">
        <f>_xlfn.XLOOKUP($B2006,Img_lookup!A:A,Img_lookup!D:D, "Not available")</f>
        <v>NTNU Vitenskapsmuseet</v>
      </c>
      <c r="CB2006" t="str">
        <f>_xlfn.XLOOKUP($B2006,Img_lookup!A:A,Img_lookup!E:E, "https://imgur.com/aT5wafe")</f>
        <v>https://api.openverse.engineering/v1/images/d2eaff80-4a36-4a78-b568-0b2ed42754e3/thumb/</v>
      </c>
    </row>
    <row r="2007" spans="1:80" ht="409.6" x14ac:dyDescent="0.15">
      <c r="A2007" s="1" t="s">
        <v>10452</v>
      </c>
      <c r="B2007" s="1" t="s">
        <v>10453</v>
      </c>
      <c r="C2007" s="1" t="s">
        <v>10454</v>
      </c>
      <c r="D2007" s="1" t="s">
        <v>10455</v>
      </c>
      <c r="E2007" s="1" t="s">
        <v>10456</v>
      </c>
      <c r="F2007" s="1" t="s">
        <v>62</v>
      </c>
      <c r="G2007" s="1" t="s">
        <v>62</v>
      </c>
      <c r="H2007" s="11" t="str">
        <f t="shared" si="913"/>
        <v>Perennial</v>
      </c>
      <c r="I2007" s="1" t="s">
        <v>17107</v>
      </c>
      <c r="J2007" s="1">
        <v>20</v>
      </c>
      <c r="K2007" s="1">
        <v>8</v>
      </c>
      <c r="L2007" t="str" cm="1">
        <f t="array" ref="L2007">_xlfn.IFS(J2007+K2007="", "Unknown", J2007+K2007&gt;3, "Large", J2007+K2007&gt;0.5, "Medium", J2007+K2007&gt;0, "Small")</f>
        <v>Large</v>
      </c>
      <c r="M2007" s="1">
        <v>5</v>
      </c>
      <c r="N2007" cm="1">
        <f t="array" ref="N2007">IF($M2007="",INDEX($M$2:$M$2176,MATCH(1,INDEX(($A$2:$A$2176=$A2007)*($M$2:$M$2176&lt;&gt;""),0),0)),$M2007)</f>
        <v>5</v>
      </c>
      <c r="O2007" s="2" t="str">
        <f t="shared" si="909"/>
        <v>Seasonal outdoors</v>
      </c>
      <c r="P2007" s="1" t="s">
        <v>10457</v>
      </c>
      <c r="Q2007" s="1" t="s">
        <v>17109</v>
      </c>
      <c r="R2007" t="str">
        <f t="shared" si="912"/>
        <v>Fast</v>
      </c>
      <c r="T2007" s="1"/>
      <c r="U2007" s="1"/>
      <c r="V2007" s="1">
        <v>7</v>
      </c>
      <c r="W2007" s="6">
        <f t="shared" si="916"/>
        <v>7</v>
      </c>
      <c r="X2007" t="str">
        <f>IF(W2007=1, "January", IF(W2007=2, "February", IF(W2007=3, "March", IF(W2007=4, "April", IF(W2007=5, "May", IF(W2007=6, "June", IF(W2007=7, "July", IF(W2007=8, "August", IF(W2007=9, "September", IF(W2007=10, "October", IF(W2007=11, "November", IF(W2007=12, "December", "Other"))))))))))))</f>
        <v>July</v>
      </c>
      <c r="AF2007" s="16" t="s">
        <v>24213</v>
      </c>
      <c r="AG2007" s="1" t="str">
        <f t="shared" si="899"/>
        <v xml:space="preserve">Seed </v>
      </c>
      <c r="AH2007" s="2" t="str">
        <f t="shared" si="900"/>
        <v>Best sown as soon as it is ripe in a cold frame[200]. Stored seed germinates better if given a 3 month cold stratification[113]. When large enough to handle, prick the seedlings out into individual pots and grow them on in the greenhouse for at least their first winter. Plant them out in late spring or early summer and consider giving them some protection from the cold in their first winter outdoors.
Root cuttings, 4 - 5cm long, taken in December and potted up horizontally in pots in a greenhouse[78].</v>
      </c>
      <c r="AI2007" s="1" t="s">
        <v>10458</v>
      </c>
      <c r="AJ2007" s="1" t="s">
        <v>53</v>
      </c>
      <c r="AK2007" s="1" t="s">
        <v>17104</v>
      </c>
      <c r="AL2007" s="1" t="str">
        <f t="shared" si="910"/>
        <v>Scented</v>
      </c>
      <c r="AM2007" s="1" t="b">
        <v>1</v>
      </c>
      <c r="AN2007" s="1" t="b">
        <v>1</v>
      </c>
      <c r="AO2007" s="1" t="b">
        <v>0</v>
      </c>
      <c r="AP2007" s="5" t="s">
        <v>28</v>
      </c>
      <c r="AQ2007" s="5" t="str">
        <f t="shared" si="901"/>
        <v>Light, Medium, Heavy</v>
      </c>
      <c r="AR2007" s="1" t="s">
        <v>30</v>
      </c>
      <c r="AS2007" s="1" t="str">
        <f t="shared" si="893"/>
        <v>None</v>
      </c>
      <c r="AT2007" s="1" t="str">
        <f t="shared" si="902"/>
        <v>Full</v>
      </c>
      <c r="AU2007" s="1" t="s">
        <v>29</v>
      </c>
      <c r="AV2007" s="1" t="str">
        <f t="shared" si="903"/>
        <v>Moist</v>
      </c>
      <c r="AW2007" s="1" t="s">
        <v>12</v>
      </c>
      <c r="AX2007" s="1" t="str">
        <f t="shared" si="904"/>
        <v>Acid, Neutral, Alkaline</v>
      </c>
      <c r="AY2007" s="1" t="b">
        <v>0</v>
      </c>
      <c r="AZ2007" s="1" t="b">
        <v>1</v>
      </c>
      <c r="BA2007" s="1" t="b">
        <v>0</v>
      </c>
      <c r="BC2007" t="str">
        <f t="shared" si="905"/>
        <v>FALSE</v>
      </c>
      <c r="BE2007" t="str">
        <f t="shared" si="906"/>
        <v>FALSE</v>
      </c>
      <c r="BF2007" s="1" t="b">
        <v>0</v>
      </c>
      <c r="BG2007" s="1" t="b">
        <v>0</v>
      </c>
      <c r="BH2007" s="1" t="b">
        <v>0</v>
      </c>
      <c r="BI2007" s="1" t="s">
        <v>77</v>
      </c>
      <c r="BJ2007" s="1" t="str">
        <f t="shared" si="907"/>
        <v>TRUE</v>
      </c>
      <c r="BL2007" t="str">
        <f t="shared" si="908"/>
        <v>FALSE</v>
      </c>
      <c r="BM2007" s="1" t="b">
        <v>0</v>
      </c>
      <c r="BN2007" s="1" t="b">
        <v>0</v>
      </c>
      <c r="BO2007" s="1">
        <f t="shared" si="911"/>
        <v>13</v>
      </c>
      <c r="BP2007" s="1" t="s">
        <v>10459</v>
      </c>
      <c r="BQ2007" s="1" cm="1">
        <f t="array" ref="BQ2007">_xlfn.IFS(BP2007="None Known",0, LEN(BP2007)&gt;500, 5,LEN(BP2007)&gt;400, 4, LEN(BP2007)&gt;300, 3, LEN(BP2007)&gt;200, 2, LEN(BP2007)&gt;1, 1)</f>
        <v>2</v>
      </c>
      <c r="BR2007" s="1" t="s">
        <v>10460</v>
      </c>
      <c r="BS2007" s="1">
        <v>3</v>
      </c>
      <c r="BT2007" s="1" t="s">
        <v>10461</v>
      </c>
      <c r="BU2007" s="1">
        <v>2</v>
      </c>
      <c r="BV2007" s="1" t="s">
        <v>34</v>
      </c>
      <c r="BW2007" s="1" t="s">
        <v>31</v>
      </c>
      <c r="BX2007" s="1"/>
      <c r="BY2007" t="str">
        <f>_xlfn.XLOOKUP($B2007,Img_lookup!A:A,Img_lookup!B:B, "Not available")</f>
        <v>d52d6345-0942-473d-9a95-c15a56ae1d86</v>
      </c>
      <c r="BZ2007" t="str">
        <f>_xlfn.XLOOKUP($B2007,Img_lookup!A:A,Img_lookup!C:C, "Not available")</f>
        <v>C√©dr√®le de Chine, Toona sinensis, M√©liac√©es, Arboretum de Ch√®vreloup</v>
      </c>
      <c r="CA2007" t="str">
        <f>_xlfn.XLOOKUP($B2007,Img_lookup!A:A,Img_lookup!D:D, "Not available")</f>
        <v>olive.titus</v>
      </c>
      <c r="CB2007" t="str">
        <f>_xlfn.XLOOKUP($B2007,Img_lookup!A:A,Img_lookup!E:E, "https://imgur.com/aT5wafe")</f>
        <v>https://api.openverse.engineering/v1/images/d52d6345-0942-473d-9a95-c15a56ae1d86/thumb/</v>
      </c>
    </row>
    <row r="2008" spans="1:80" ht="13" x14ac:dyDescent="0.15">
      <c r="A2008" s="1" t="s">
        <v>316</v>
      </c>
      <c r="B2008" s="1" t="s">
        <v>3618</v>
      </c>
      <c r="C2008" s="1" t="s">
        <v>3619</v>
      </c>
      <c r="D2008" s="1" t="s">
        <v>3620</v>
      </c>
      <c r="E2008" s="1" t="s">
        <v>3621</v>
      </c>
      <c r="F2008" s="1" t="s">
        <v>85</v>
      </c>
      <c r="G2008" s="1" t="s">
        <v>85</v>
      </c>
      <c r="H2008" s="11" t="str">
        <f t="shared" si="913"/>
        <v>Annual</v>
      </c>
      <c r="J2008" s="1">
        <v>1</v>
      </c>
      <c r="L2008" t="str" cm="1">
        <f t="array" ref="L2008">_xlfn.IFS(J2008+K2008="", "Unknown", J2008+K2008&gt;3, "Large", J2008+K2008&gt;0.5, "Medium", J2008+K2008&gt;0, "Small")</f>
        <v>Medium</v>
      </c>
      <c r="N2008" cm="1">
        <f t="array" ref="N2008">IF($M2008="",INDEX($M$2:$M$2176,MATCH(1,INDEX(($A$2:$A$2176=$A2008)*($M$2:$M$2176&lt;&gt;""),0),0)),$M2008)</f>
        <v>5</v>
      </c>
      <c r="O2008" s="2" t="str">
        <f t="shared" si="909"/>
        <v>Seasonal outdoors</v>
      </c>
      <c r="P2008" s="1" t="s">
        <v>3622</v>
      </c>
      <c r="R2008" t="str">
        <f t="shared" si="912"/>
        <v>Medium</v>
      </c>
      <c r="T2008" s="1"/>
      <c r="U2008" s="1"/>
      <c r="V2008" s="1" t="s">
        <v>51</v>
      </c>
      <c r="W2008" s="6" t="str">
        <f t="shared" si="916"/>
        <v>7</v>
      </c>
      <c r="X2008" t="str">
        <f>IF(W2008="1", "January", IF(W2008="2", "February", IF(W2008="3", "March", IF(W2008="4", "April", IF(W2008="5", "May", IF(W2008="6", "June", IF(W2008="7", "July", IF(W2008="8", "August", IF(W2008="9", "September", IF(W2008="10", "October", IF(W2008="11", "November", IF(W2008="12", "December", "Other"))))))))))))</f>
        <v>July</v>
      </c>
      <c r="Y2008" s="2" t="str">
        <f>IF(ISNUMBER(SEARCH("-",V2008)),TRIM(RIGHT(V2008,LEN(V2008)-SEARCH("-",V2008))),V2008)</f>
        <v>8</v>
      </c>
      <c r="Z2008" s="2" t="str">
        <f>IF(Y2008="1", "January", IF(Y2008="2", "February", IF(Y2008="3", "March", IF(Y2008="4", "April", IF(Y2008="5", "May", IF(Y2008="6", "June", IF(Y2008="7", "July", IF(Y2008="8", "August", IF(Y2008="9", "September", IF(Y2008="10", "October", IF(Y2008="11", "November", IF(Y2008="12", "December", "Other"))))))))))))</f>
        <v>August</v>
      </c>
      <c r="AA2008" s="1" t="s">
        <v>427</v>
      </c>
      <c r="AB2008" s="1" t="str">
        <f>IF(ISNUMBER(SEARCH("-",AA2008)),TRIM(LEFT(AA2008,FIND("-",AA2008)-1)),AA2008)</f>
        <v>8</v>
      </c>
      <c r="AC2008" s="1" t="str">
        <f>IF(AB2008="1", "January", IF(AB2008="2", "February", IF(AB2008="3", "March", IF(AB2008="4", "April", IF(AB2008="5", "May", IF(AB2008="6", "June", IF(AB2008="7", "July", IF(AB2008="8", "August", IF(AB2008="9", "September", IF(AB2008="10", "October", IF(AB2008="11", "November", IF(AB2008="12", "December", "Other"))))))))))))</f>
        <v>August</v>
      </c>
      <c r="AD2008" s="1" t="str">
        <f>IF(ISNUMBER(SEARCH("-",AA2008)),TRIM(RIGHT(AA2008,LEN(AA2008)-SEARCH("-",AA2008))),AA2008)</f>
        <v>9</v>
      </c>
      <c r="AE2008" s="1" t="str">
        <f>IF(AD2008="1", "January", IF(AD2008="2", "February", IF(AD2008="3", "March", IF(AD2008="4", "April", IF(AD2008="5", "May", IF(AD2008="6", "June", IF(AD2008="7", "July", IF(AD2008="8", "August", IF(AD2008="9", "September", IF(AD2008="10", "October", IF(AD2008="11", "November", IF(AD2008="12", "December", "Other"))))))))))))</f>
        <v>September</v>
      </c>
      <c r="AF2008" s="1" t="s">
        <v>24214</v>
      </c>
      <c r="AG2008" s="1" t="str">
        <f t="shared" si="899"/>
        <v xml:space="preserve">Seed </v>
      </c>
      <c r="AH2008" s="2" t="str">
        <f t="shared" si="900"/>
        <v>Best sown in situ as soon as it is ripe. It can also be sown in spring.</v>
      </c>
      <c r="AI2008" s="1" t="s">
        <v>1544</v>
      </c>
      <c r="AJ2008" s="1" t="s">
        <v>23806</v>
      </c>
      <c r="AK2008" s="1" t="s">
        <v>17104</v>
      </c>
      <c r="AL2008" s="1" t="str">
        <f t="shared" si="910"/>
        <v>Unscented</v>
      </c>
      <c r="AM2008" s="1" t="b">
        <v>0</v>
      </c>
      <c r="AN2008" s="1" t="b">
        <v>0</v>
      </c>
      <c r="AO2008" s="1" t="b">
        <v>0</v>
      </c>
      <c r="AP2008" s="5" t="s">
        <v>28</v>
      </c>
      <c r="AQ2008" s="5" t="str">
        <f t="shared" si="901"/>
        <v>Light, Medium, Heavy</v>
      </c>
      <c r="AR2008" s="1" t="s">
        <v>10</v>
      </c>
      <c r="AS2008" s="1" t="str">
        <f t="shared" si="893"/>
        <v>None, Partial</v>
      </c>
      <c r="AT2008" s="1" t="str">
        <f t="shared" si="902"/>
        <v>Partial, Full</v>
      </c>
      <c r="AU2008" s="1" t="s">
        <v>11</v>
      </c>
      <c r="AV2008" s="1" t="str">
        <f t="shared" si="903"/>
        <v>Dry, Moist</v>
      </c>
      <c r="AW2008" s="1" t="s">
        <v>12</v>
      </c>
      <c r="AX2008" s="1" t="str">
        <f t="shared" si="904"/>
        <v>Acid, Neutral, Alkaline</v>
      </c>
      <c r="AY2008" s="1" t="b">
        <v>0</v>
      </c>
      <c r="AZ2008" s="1" t="b">
        <v>0</v>
      </c>
      <c r="BA2008" s="1" t="b">
        <v>0</v>
      </c>
      <c r="BC2008" t="str">
        <f t="shared" si="905"/>
        <v>FALSE</v>
      </c>
      <c r="BE2008" t="str">
        <f t="shared" si="906"/>
        <v>FALSE</v>
      </c>
      <c r="BF2008" s="1" t="b">
        <v>0</v>
      </c>
      <c r="BG2008" s="1" t="b">
        <v>0</v>
      </c>
      <c r="BH2008" s="1" t="b">
        <v>0</v>
      </c>
      <c r="BJ2008" s="1" t="str">
        <f t="shared" si="907"/>
        <v>FALSE</v>
      </c>
      <c r="BK2008" s="1" t="s">
        <v>77</v>
      </c>
      <c r="BL2008" t="str">
        <f t="shared" si="908"/>
        <v>TRUE</v>
      </c>
      <c r="BM2008" s="1" t="b">
        <v>0</v>
      </c>
      <c r="BN2008" s="1" t="b">
        <v>0</v>
      </c>
      <c r="BO2008" s="1">
        <f t="shared" si="911"/>
        <v>7</v>
      </c>
      <c r="BP2008" s="1" t="s">
        <v>31</v>
      </c>
      <c r="BQ2008" s="1" cm="1">
        <f t="array" ref="BQ2008">_xlfn.IFS(BP2008="None Known",0, LEN(BP2008)&gt;500, 5,LEN(BP2008)&gt;400, 4, LEN(BP2008)&gt;300, 3, LEN(BP2008)&gt;200, 2, LEN(BP2008)&gt;1, 1)</f>
        <v>0</v>
      </c>
      <c r="BR2008" s="1" t="s">
        <v>3623</v>
      </c>
      <c r="BS2008" s="1">
        <v>2</v>
      </c>
      <c r="BT2008" s="1" t="s">
        <v>3624</v>
      </c>
      <c r="BU2008" s="1">
        <v>1</v>
      </c>
      <c r="BV2008" s="1" t="s">
        <v>431</v>
      </c>
      <c r="BW2008" s="1" t="s">
        <v>31</v>
      </c>
      <c r="BX2008" s="1"/>
      <c r="BY2008" t="str">
        <f>_xlfn.XLOOKUP($B2008,Img_lookup!A:A,Img_lookup!B:B, "Not available")</f>
        <v>4d0f871b-9f69-431b-ac34-567e0f6a492e</v>
      </c>
      <c r="BZ2008" t="str">
        <f>_xlfn.XLOOKUP($B2008,Img_lookup!A:A,Img_lookup!C:C, "Not available")</f>
        <v>Torilis japonica. Marl pit Porthcawl</v>
      </c>
      <c r="CA2008" t="str">
        <f>_xlfn.XLOOKUP($B2008,Img_lookup!A:A,Img_lookup!D:D, "Not available")</f>
        <v>Mary Gillham Archive Project</v>
      </c>
      <c r="CB2008" t="str">
        <f>_xlfn.XLOOKUP($B2008,Img_lookup!A:A,Img_lookup!E:E, "https://imgur.com/aT5wafe")</f>
        <v>https://api.openverse.engineering/v1/images/4d0f871b-9f69-431b-ac34-567e0f6a492e/thumb/</v>
      </c>
    </row>
    <row r="2009" spans="1:80" ht="409.6" x14ac:dyDescent="0.15">
      <c r="A2009" s="1" t="s">
        <v>12105</v>
      </c>
      <c r="B2009" s="1" t="s">
        <v>12106</v>
      </c>
      <c r="C2009" s="1" t="s">
        <v>12107</v>
      </c>
      <c r="E2009" s="1" t="s">
        <v>10565</v>
      </c>
      <c r="F2009" s="1" t="s">
        <v>62</v>
      </c>
      <c r="G2009" s="1" t="s">
        <v>62</v>
      </c>
      <c r="H2009" s="11" t="str">
        <f t="shared" si="913"/>
        <v>Perennial</v>
      </c>
      <c r="I2009" s="1" t="s">
        <v>17108</v>
      </c>
      <c r="J2009" s="1">
        <v>25</v>
      </c>
      <c r="L2009" t="str" cm="1">
        <f t="array" ref="L2009">_xlfn.IFS(J2009+K2009="", "Unknown", J2009+K2009&gt;3, "Large", J2009+K2009&gt;0.5, "Medium", J2009+K2009&gt;0, "Small")</f>
        <v>Large</v>
      </c>
      <c r="M2009" s="1">
        <v>8</v>
      </c>
      <c r="N2009" cm="1">
        <f t="array" ref="N2009">IF($M2009="",INDEX($M$2:$M$2176,MATCH(1,INDEX(($A$2:$A$2176=$A2009)*($M$2:$M$2176&lt;&gt;""),0),0)),$M2009)</f>
        <v>8</v>
      </c>
      <c r="O2009" s="2" t="str">
        <f t="shared" si="909"/>
        <v>Grown indoors</v>
      </c>
      <c r="P2009" s="1" t="s">
        <v>12108</v>
      </c>
      <c r="Q2009" s="1" t="s">
        <v>17111</v>
      </c>
      <c r="R2009" t="str">
        <f t="shared" si="912"/>
        <v>Slow</v>
      </c>
      <c r="S2009" s="1" t="s">
        <v>24</v>
      </c>
      <c r="T2009" s="1" t="str">
        <f>LEFT(S2009,FIND("-",S2009)-1)</f>
        <v xml:space="preserve">1 </v>
      </c>
      <c r="U2009" s="1" t="str">
        <f>RIGHT(S2009,FIND("-",S2009)-1)</f>
        <v>12</v>
      </c>
      <c r="V2009" s="1">
        <v>4</v>
      </c>
      <c r="W2009" s="6">
        <f t="shared" si="916"/>
        <v>4</v>
      </c>
      <c r="X2009" t="str">
        <f>IF(W2009=1, "January", IF(W2009=2, "February", IF(W2009=3, "March", IF(W2009=4, "April", IF(W2009=5, "May", IF(W2009=6, "June", IF(W2009=7, "July", IF(W2009=8, "August", IF(W2009=9, "September", IF(W2009=10, "October", IF(W2009=11, "November", IF(W2009=12, "December", "Other"))))))))))))</f>
        <v>April</v>
      </c>
      <c r="Y2009" s="1"/>
      <c r="Z2009" s="1"/>
      <c r="AA2009" s="1" t="s">
        <v>907</v>
      </c>
      <c r="AB2009" s="1" t="str">
        <f>IF(ISNUMBER(SEARCH("-",AA2009)),TRIM(LEFT(AA2009,FIND("-",AA2009)-1)),AA2009)</f>
        <v>10</v>
      </c>
      <c r="AC2009" s="1" t="str">
        <f>IF(AB2009="1", "January", IF(AB2009="2", "February", IF(AB2009="3", "March", IF(AB2009="4", "April", IF(AB2009="5", "May", IF(AB2009="6", "June", IF(AB2009="7", "July", IF(AB2009="8", "August", IF(AB2009="9", "September", IF(AB2009="10", "October", IF(AB2009="11", "November", IF(AB2009="12", "December", "Other"))))))))))))</f>
        <v>October</v>
      </c>
      <c r="AD2009" s="1" t="str">
        <f>IF(ISNUMBER(SEARCH("-",AA2009)),TRIM(RIGHT(AA2009,LEN(AA2009)-SEARCH("-",AA2009))),AA2009)</f>
        <v>11</v>
      </c>
      <c r="AE2009" s="1" t="str">
        <f>IF(AD2009="1", "January", IF(AD2009="2", "February", IF(AD2009="3", "March", IF(AD2009="4", "April", IF(AD2009="5", "May", IF(AD2009="6", "June", IF(AD2009="7", "July", IF(AD2009="8", "August", IF(AD2009="9", "September", IF(AD2009="10", "October", IF(AD2009="11", "November", IF(AD2009="12", "December", "Other"))))))))))))</f>
        <v>November</v>
      </c>
      <c r="AF2009" s="16" t="s">
        <v>24215</v>
      </c>
      <c r="AG2009" s="1" t="str">
        <f t="shared" si="899"/>
        <v xml:space="preserve">Seed </v>
      </c>
      <c r="AH2009" s="2" t="str">
        <f t="shared" si="900"/>
        <v>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v>
      </c>
      <c r="AI2009" s="1" t="s">
        <v>12109</v>
      </c>
      <c r="AJ2009" s="1" t="s">
        <v>1</v>
      </c>
      <c r="AK2009" s="1" t="s">
        <v>17105</v>
      </c>
      <c r="AL2009" s="1" t="str">
        <f t="shared" si="910"/>
        <v>Unscented</v>
      </c>
      <c r="AM2009" s="1" t="b">
        <v>0</v>
      </c>
      <c r="AN2009" s="1" t="b">
        <v>1</v>
      </c>
      <c r="AO2009" s="1" t="b">
        <v>0</v>
      </c>
      <c r="AP2009" s="5" t="s">
        <v>28</v>
      </c>
      <c r="AQ2009" s="5" t="str">
        <f t="shared" si="901"/>
        <v>Light, Medium, Heavy</v>
      </c>
      <c r="AR2009" s="1" t="s">
        <v>274</v>
      </c>
      <c r="AS2009" s="1" t="str">
        <f t="shared" si="893"/>
        <v>None, Partial, Full</v>
      </c>
      <c r="AT2009" s="1" t="str">
        <f t="shared" si="902"/>
        <v>None, Partial, Full</v>
      </c>
      <c r="AU2009" s="1" t="s">
        <v>29</v>
      </c>
      <c r="AV2009" s="1" t="str">
        <f t="shared" si="903"/>
        <v>Moist</v>
      </c>
      <c r="AW2009" s="1" t="s">
        <v>12</v>
      </c>
      <c r="AX2009" s="1" t="str">
        <f t="shared" si="904"/>
        <v>Acid, Neutral, Alkaline</v>
      </c>
      <c r="AY2009" s="1" t="b">
        <v>0</v>
      </c>
      <c r="AZ2009" s="1" t="b">
        <v>0</v>
      </c>
      <c r="BA2009" s="1" t="b">
        <v>0</v>
      </c>
      <c r="BC2009" t="str">
        <f t="shared" si="905"/>
        <v>FALSE</v>
      </c>
      <c r="BE2009" t="str">
        <f t="shared" si="906"/>
        <v>FALSE</v>
      </c>
      <c r="BF2009" s="1" t="b">
        <v>0</v>
      </c>
      <c r="BG2009" s="1" t="b">
        <v>0</v>
      </c>
      <c r="BH2009" s="1" t="b">
        <v>0</v>
      </c>
      <c r="BJ2009" s="1" t="str">
        <f t="shared" si="907"/>
        <v>FALSE</v>
      </c>
      <c r="BK2009" s="1" t="s">
        <v>30</v>
      </c>
      <c r="BL2009" t="str">
        <f t="shared" si="908"/>
        <v>FALSE</v>
      </c>
      <c r="BM2009" s="1" t="b">
        <v>0</v>
      </c>
      <c r="BN2009" s="1" t="b">
        <v>0</v>
      </c>
      <c r="BO2009" s="1">
        <f t="shared" si="911"/>
        <v>11</v>
      </c>
      <c r="BP2009" s="1" t="s">
        <v>12110</v>
      </c>
      <c r="BQ2009" s="1" cm="1">
        <f t="array" ref="BQ2009">_xlfn.IFS(BP2009="None Known",0, LEN(BP2009)&gt;500, 5,LEN(BP2009)&gt;400, 4, LEN(BP2009)&gt;300, 3, LEN(BP2009)&gt;200, 2, LEN(BP2009)&gt;1, 1)</f>
        <v>1</v>
      </c>
      <c r="BR2009" s="16" t="s">
        <v>25054</v>
      </c>
      <c r="BS2009" s="1">
        <v>3</v>
      </c>
      <c r="BT2009" s="1" t="s">
        <v>12111</v>
      </c>
      <c r="BU2009" s="1">
        <v>1</v>
      </c>
      <c r="BV2009" s="1" t="s">
        <v>34</v>
      </c>
      <c r="BW2009" s="1" t="s">
        <v>31</v>
      </c>
      <c r="BX2009" s="1"/>
      <c r="BY2009" t="str">
        <f>_xlfn.XLOOKUP($B2009,Img_lookup!A:A,Img_lookup!B:B, "Not available")</f>
        <v>7112e4a6-7b3f-4fb6-b597-84d1fc748f63</v>
      </c>
      <c r="BZ2009" t="str">
        <f>_xlfn.XLOOKUP($B2009,Img_lookup!A:A,Img_lookup!C:C, "Not available")</f>
        <v>Torreya grandis</v>
      </c>
      <c r="CA2009" t="str">
        <f>_xlfn.XLOOKUP($B2009,Img_lookup!A:A,Img_lookup!D:D, "Not available")</f>
        <v>Augustine Henry</v>
      </c>
      <c r="CB2009" t="str">
        <f>_xlfn.XLOOKUP($B2009,Img_lookup!A:A,Img_lookup!E:E, "https://imgur.com/aT5wafe")</f>
        <v>https://api.openverse.engineering/v1/images/7112e4a6-7b3f-4fb6-b597-84d1fc748f63/thumb/</v>
      </c>
    </row>
    <row r="2010" spans="1:80" ht="409.6" x14ac:dyDescent="0.15">
      <c r="A2010" s="1" t="s">
        <v>12105</v>
      </c>
      <c r="B2010" s="1" t="s">
        <v>13764</v>
      </c>
      <c r="C2010" s="1" t="s">
        <v>13765</v>
      </c>
      <c r="D2010" s="1" t="s">
        <v>13766</v>
      </c>
      <c r="E2010" s="1" t="s">
        <v>6968</v>
      </c>
      <c r="F2010" s="1" t="s">
        <v>62</v>
      </c>
      <c r="G2010" s="1" t="s">
        <v>62</v>
      </c>
      <c r="H2010" s="11" t="str">
        <f t="shared" si="913"/>
        <v>Perennial</v>
      </c>
      <c r="I2010" s="1" t="s">
        <v>17108</v>
      </c>
      <c r="J2010" s="1">
        <v>20</v>
      </c>
      <c r="K2010" s="1">
        <v>10</v>
      </c>
      <c r="L2010" t="str" cm="1">
        <f t="array" ref="L2010">_xlfn.IFS(J2010+K2010="", "Unknown", J2010+K2010&gt;3, "Large", J2010+K2010&gt;0.5, "Medium", J2010+K2010&gt;0, "Small")</f>
        <v>Large</v>
      </c>
      <c r="M2010" s="1">
        <v>7</v>
      </c>
      <c r="N2010" cm="1">
        <f t="array" ref="N2010">IF($M2010="",INDEX($M$2:$M$2176,MATCH(1,INDEX(($A$2:$A$2176=$A2010)*($M$2:$M$2176&lt;&gt;""),0),0)),$M2010)</f>
        <v>7</v>
      </c>
      <c r="O2010" s="2" t="str">
        <f t="shared" si="909"/>
        <v>Seasonal outdoors</v>
      </c>
      <c r="P2010" s="1" t="s">
        <v>13767</v>
      </c>
      <c r="Q2010" s="1" t="s">
        <v>17111</v>
      </c>
      <c r="R2010" t="str">
        <f t="shared" si="912"/>
        <v>Slow</v>
      </c>
      <c r="S2010" s="1" t="s">
        <v>24</v>
      </c>
      <c r="T2010" s="1" t="str">
        <f>LEFT(S2010,FIND("-",S2010)-1)</f>
        <v xml:space="preserve">1 </v>
      </c>
      <c r="U2010" s="1" t="str">
        <f>RIGHT(S2010,FIND("-",S2010)-1)</f>
        <v>12</v>
      </c>
      <c r="W2010" s="1"/>
      <c r="X2010" s="1"/>
      <c r="Y2010" s="1"/>
      <c r="Z2010" s="1"/>
      <c r="AA2010" s="1" t="s">
        <v>166</v>
      </c>
      <c r="AB2010" s="1" t="str">
        <f>IF(ISNUMBER(SEARCH("-",AA2010)),TRIM(LEFT(AA2010,FIND("-",AA2010)-1)),AA2010)</f>
        <v>9</v>
      </c>
      <c r="AC2010" s="1" t="str">
        <f>IF(AB2010="1", "January", IF(AB2010="2", "February", IF(AB2010="3", "March", IF(AB2010="4", "April", IF(AB2010="5", "May", IF(AB2010="6", "June", IF(AB2010="7", "July", IF(AB2010="8", "August", IF(AB2010="9", "September", IF(AB2010="10", "October", IF(AB2010="11", "November", IF(AB2010="12", "December", "Other"))))))))))))</f>
        <v>September</v>
      </c>
      <c r="AD2010" s="1" t="str">
        <f>IF(ISNUMBER(SEARCH("-",AA2010)),TRIM(RIGHT(AA2010,LEN(AA2010)-SEARCH("-",AA2010))),AA2010)</f>
        <v>11</v>
      </c>
      <c r="AE2010" s="1" t="str">
        <f>IF(AD2010="1", "January", IF(AD2010="2", "February", IF(AD2010="3", "March", IF(AD2010="4", "April", IF(AD2010="5", "May", IF(AD2010="6", "June", IF(AD2010="7", "July", IF(AD2010="8", "August", IF(AD2010="9", "September", IF(AD2010="10", "October", IF(AD2010="11", "November", IF(AD2010="12", "December", "Other"))))))))))))</f>
        <v>November</v>
      </c>
      <c r="AF2010" s="16" t="s">
        <v>24215</v>
      </c>
      <c r="AG2010" s="1" t="str">
        <f t="shared" si="899"/>
        <v xml:space="preserve">Seed </v>
      </c>
      <c r="AH2010" s="2" t="str">
        <f t="shared" si="900"/>
        <v>Best sown as soon as it is ripe in a cold frame. Some of the seed should germinate in the following spring though much of it might take another 12 months. Stored seed requires a period of cold stratification and can take 18 months or more to germinate. Prick out the seedlings into individual pots as soon as growth is observed and grow them on in light shade in the greenhouse for at least the next couple of winters, making sure to pot them on into larger pots as and when required. Plant them out into their permanent positions in early summer when the plants are at least 20cm tall.
Cuttings of half-ripe shoots in late summer[1]. Cuttings do not grow well[11].
Layering.</v>
      </c>
      <c r="AI2010" s="1" t="s">
        <v>13768</v>
      </c>
      <c r="AJ2010" s="1" t="s">
        <v>1</v>
      </c>
      <c r="AK2010" s="1" t="s">
        <v>17106</v>
      </c>
      <c r="AL2010" s="1" t="str">
        <f t="shared" si="910"/>
        <v>Unscented</v>
      </c>
      <c r="AM2010" s="1" t="b">
        <v>0</v>
      </c>
      <c r="AN2010" s="1" t="b">
        <v>1</v>
      </c>
      <c r="AO2010" s="1" t="b">
        <v>0</v>
      </c>
      <c r="AP2010" s="5" t="s">
        <v>28</v>
      </c>
      <c r="AQ2010" s="5" t="str">
        <f t="shared" si="901"/>
        <v>Light, Medium, Heavy</v>
      </c>
      <c r="AR2010" s="1" t="s">
        <v>1788</v>
      </c>
      <c r="AS2010" s="1" t="str">
        <f t="shared" si="893"/>
        <v>Partial, Full</v>
      </c>
      <c r="AT2010" s="1" t="str">
        <f t="shared" si="902"/>
        <v/>
      </c>
      <c r="AU2010" s="1" t="s">
        <v>29</v>
      </c>
      <c r="AV2010" s="1" t="str">
        <f t="shared" si="903"/>
        <v>Moist</v>
      </c>
      <c r="AW2010" s="1" t="s">
        <v>12</v>
      </c>
      <c r="AX2010" s="1" t="str">
        <f t="shared" si="904"/>
        <v>Acid, Neutral, Alkaline</v>
      </c>
      <c r="AY2010" s="1" t="b">
        <v>0</v>
      </c>
      <c r="AZ2010" s="1" t="b">
        <v>0</v>
      </c>
      <c r="BA2010" s="1" t="b">
        <v>0</v>
      </c>
      <c r="BC2010" t="str">
        <f t="shared" si="905"/>
        <v>FALSE</v>
      </c>
      <c r="BE2010" t="str">
        <f t="shared" si="906"/>
        <v>FALSE</v>
      </c>
      <c r="BF2010" s="1" t="b">
        <v>0</v>
      </c>
      <c r="BG2010" s="1" t="b">
        <v>0</v>
      </c>
      <c r="BH2010" s="1" t="b">
        <v>0</v>
      </c>
      <c r="BJ2010" s="1" t="str">
        <f t="shared" si="907"/>
        <v>FALSE</v>
      </c>
      <c r="BK2010" s="1" t="s">
        <v>77</v>
      </c>
      <c r="BL2010" t="str">
        <f t="shared" si="908"/>
        <v>TRUE</v>
      </c>
      <c r="BM2010" s="1" t="b">
        <v>0</v>
      </c>
      <c r="BN2010" s="1" t="b">
        <v>0</v>
      </c>
      <c r="BO2010" s="1">
        <f t="shared" si="911"/>
        <v>17</v>
      </c>
      <c r="BP2010" s="1" t="s">
        <v>31</v>
      </c>
      <c r="BQ2010" s="1" cm="1">
        <f t="array" ref="BQ2010">_xlfn.IFS(BP2010="None Known",0, LEN(BP2010)&gt;500, 5,LEN(BP2010)&gt;400, 4, LEN(BP2010)&gt;300, 3, LEN(BP2010)&gt;200, 2, LEN(BP2010)&gt;1, 1)</f>
        <v>0</v>
      </c>
      <c r="BR2010" s="16" t="s">
        <v>25055</v>
      </c>
      <c r="BS2010" s="1">
        <v>5</v>
      </c>
      <c r="BT2010" s="1" t="s">
        <v>13769</v>
      </c>
      <c r="BU2010" s="1">
        <v>2</v>
      </c>
      <c r="BV2010" s="1" t="s">
        <v>34</v>
      </c>
      <c r="BW2010" s="1" t="s">
        <v>31</v>
      </c>
      <c r="BX2010" s="1"/>
      <c r="BY2010" t="str">
        <f>_xlfn.XLOOKUP($B2010,Img_lookup!A:A,Img_lookup!B:B, "Not available")</f>
        <v>13f7dcbf-4213-45b7-8a73-27e9aeb23489</v>
      </c>
      <c r="BZ2010" t="str">
        <f>_xlfn.XLOOKUP($B2010,Img_lookup!A:A,Img_lookup!C:C, "Not available")</f>
        <v>Japanese nutmeg-yew / Torreya nucifera / Ê¶ß(„Ç´„É§)</v>
      </c>
      <c r="CA2010" t="str">
        <f>_xlfn.XLOOKUP($B2010,Img_lookup!A:A,Img_lookup!D:D, "Not available")</f>
        <v>TANAKA Juuyoh (Áî∞‰∏≠ÂçÅÊ¥ã)</v>
      </c>
      <c r="CB2010" t="str">
        <f>_xlfn.XLOOKUP($B2010,Img_lookup!A:A,Img_lookup!E:E, "https://imgur.com/aT5wafe")</f>
        <v>https://api.openverse.engineering/v1/images/13f7dcbf-4213-45b7-8a73-27e9aeb23489/thumb/</v>
      </c>
    </row>
    <row r="2011" spans="1:80" ht="409.6" x14ac:dyDescent="0.15">
      <c r="A2011" s="1" t="s">
        <v>5349</v>
      </c>
      <c r="B2011" s="1" t="s">
        <v>5350</v>
      </c>
      <c r="C2011" s="1" t="s">
        <v>5351</v>
      </c>
      <c r="D2011" s="1" t="s">
        <v>5352</v>
      </c>
      <c r="E2011" s="1" t="s">
        <v>2501</v>
      </c>
      <c r="F2011" s="1" t="s">
        <v>156</v>
      </c>
      <c r="G2011" s="1" t="s">
        <v>156</v>
      </c>
      <c r="H2011" s="11" t="str">
        <f t="shared" si="913"/>
        <v>Perennial</v>
      </c>
      <c r="I2011" s="1" t="s">
        <v>17108</v>
      </c>
      <c r="J2011" s="1">
        <v>6</v>
      </c>
      <c r="K2011" s="1">
        <v>6</v>
      </c>
      <c r="L2011" t="str" cm="1">
        <f t="array" ref="L2011">_xlfn.IFS(J2011+K2011="", "Unknown", J2011+K2011&gt;3, "Large", J2011+K2011&gt;0.5, "Medium", J2011+K2011&gt;0, "Small")</f>
        <v>Large</v>
      </c>
      <c r="M2011" s="1">
        <v>9</v>
      </c>
      <c r="N2011" cm="1">
        <f t="array" ref="N2011">IF($M2011="",INDEX($M$2:$M$2176,MATCH(1,INDEX(($A$2:$A$2176=$A2011)*($M$2:$M$2176&lt;&gt;""),0),0)),$M2011)</f>
        <v>9</v>
      </c>
      <c r="O2011" s="2" t="str">
        <f t="shared" si="909"/>
        <v>Grown indoors</v>
      </c>
      <c r="P2011" s="1" t="s">
        <v>5353</v>
      </c>
      <c r="Q2011" s="1" t="s">
        <v>17111</v>
      </c>
      <c r="R2011" t="str">
        <f t="shared" si="912"/>
        <v>Slow</v>
      </c>
      <c r="S2011" s="1" t="s">
        <v>24</v>
      </c>
      <c r="T2011" s="1" t="str">
        <f>LEFT(S2011,FIND("-",S2011)-1)</f>
        <v xml:space="preserve">1 </v>
      </c>
      <c r="U2011" s="1" t="str">
        <f>RIGHT(S2011,FIND("-",S2011)-1)</f>
        <v>12</v>
      </c>
      <c r="V2011" s="1" t="s">
        <v>51</v>
      </c>
      <c r="W2011" s="6" t="str">
        <f t="shared" ref="W2011:W2027" si="917">IF(ISNUMBER(SEARCH("-",V2011)),TRIM(LEFT(V2011,FIND("-",V2011)-1)),V2011)</f>
        <v>7</v>
      </c>
      <c r="X2011" t="str">
        <f t="shared" ref="X2011:X2027" si="918">IF(W2011="1", "January", IF(W2011="2", "February", IF(W2011="3", "March", IF(W2011="4", "April", IF(W2011="5", "May", IF(W2011="6", "June", IF(W2011="7", "July", IF(W2011="8", "August", IF(W2011="9", "September", IF(W2011="10", "October", IF(W2011="11", "November", IF(W2011="12", "December", "Other"))))))))))))</f>
        <v>July</v>
      </c>
      <c r="Y2011" s="2" t="str">
        <f t="shared" ref="Y2011:Y2027" si="919">IF(ISNUMBER(SEARCH("-",V2011)),TRIM(RIGHT(V2011,LEN(V2011)-SEARCH("-",V2011))),V2011)</f>
        <v>8</v>
      </c>
      <c r="Z2011" s="2" t="str">
        <f t="shared" ref="Z2011:Z2027" si="920">IF(Y2011="1", "January", IF(Y2011="2", "February", IF(Y2011="3", "March", IF(Y2011="4", "April", IF(Y2011="5", "May", IF(Y2011="6", "June", IF(Y2011="7", "July", IF(Y2011="8", "August", IF(Y2011="9", "September", IF(Y2011="10", "October", IF(Y2011="11", "November", IF(Y2011="12", "December", "Other"))))))))))))</f>
        <v>August</v>
      </c>
      <c r="AF2011" s="16" t="s">
        <v>23928</v>
      </c>
      <c r="AG2011" s="1" t="str">
        <f t="shared" si="899"/>
        <v xml:space="preserve">Seed </v>
      </c>
      <c r="AH2011" s="2" t="str">
        <f t="shared" si="900"/>
        <v>We have no information for this species but suggest sowing the seed in a greenhouse in early spring.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6 - 8cm with a heel, August in a frame. Ensure that the milky sap, which is excreted from the heel when the cutting is taken, has dried out before the cutting is inserted in the soil. Fair to good percentage[78].
Layering in summer[188].</v>
      </c>
      <c r="AI2011" s="1" t="s">
        <v>5354</v>
      </c>
      <c r="AK2011" s="1" t="s">
        <v>17104</v>
      </c>
      <c r="AL2011" s="1" t="str">
        <f t="shared" si="910"/>
        <v>Scented</v>
      </c>
      <c r="AM2011" s="1" t="b">
        <v>1</v>
      </c>
      <c r="AN2011" s="1" t="b">
        <v>0</v>
      </c>
      <c r="AO2011" s="1" t="b">
        <v>0</v>
      </c>
      <c r="AP2011" s="5" t="s">
        <v>28</v>
      </c>
      <c r="AQ2011" s="5" t="str">
        <f t="shared" si="901"/>
        <v>Light, Medium, Heavy</v>
      </c>
      <c r="AR2011" s="1" t="s">
        <v>10</v>
      </c>
      <c r="AS2011" s="1" t="str">
        <f t="shared" si="893"/>
        <v>None, Partial</v>
      </c>
      <c r="AT2011" s="1" t="str">
        <f t="shared" si="902"/>
        <v>Partial, Full</v>
      </c>
      <c r="AU2011" s="1" t="s">
        <v>29</v>
      </c>
      <c r="AV2011" s="1" t="str">
        <f t="shared" si="903"/>
        <v>Moist</v>
      </c>
      <c r="AW2011" s="1" t="s">
        <v>12</v>
      </c>
      <c r="AX2011" s="1" t="str">
        <f t="shared" si="904"/>
        <v>Acid, Neutral, Alkaline</v>
      </c>
      <c r="AY2011" s="1" t="b">
        <v>0</v>
      </c>
      <c r="AZ2011" s="1" t="b">
        <v>0</v>
      </c>
      <c r="BA2011" s="1" t="b">
        <v>0</v>
      </c>
      <c r="BC2011" t="str">
        <f t="shared" si="905"/>
        <v>FALSE</v>
      </c>
      <c r="BE2011" t="str">
        <f t="shared" si="906"/>
        <v>FALSE</v>
      </c>
      <c r="BF2011" s="1" t="b">
        <v>0</v>
      </c>
      <c r="BG2011" s="1" t="b">
        <v>0</v>
      </c>
      <c r="BH2011" s="1" t="b">
        <v>0</v>
      </c>
      <c r="BJ2011" s="1" t="str">
        <f t="shared" si="907"/>
        <v>FALSE</v>
      </c>
      <c r="BL2011" t="str">
        <f t="shared" si="908"/>
        <v>FALSE</v>
      </c>
      <c r="BM2011" s="1" t="b">
        <v>0</v>
      </c>
      <c r="BN2011" s="1" t="b">
        <v>0</v>
      </c>
      <c r="BO2011" s="1">
        <f t="shared" si="911"/>
        <v>4</v>
      </c>
      <c r="BP2011" s="1" t="s">
        <v>5355</v>
      </c>
      <c r="BQ2011" s="1" cm="1">
        <f t="array" ref="BQ2011">_xlfn.IFS(BP2011="None Known",0, LEN(BP2011)&gt;500, 5,LEN(BP2011)&gt;400, 4, LEN(BP2011)&gt;300, 3, LEN(BP2011)&gt;200, 2, LEN(BP2011)&gt;1, 1)</f>
        <v>1</v>
      </c>
      <c r="BR2011" s="1" t="s">
        <v>5356</v>
      </c>
      <c r="BS2011" s="1">
        <v>1</v>
      </c>
      <c r="BT2011" s="1" t="s">
        <v>31</v>
      </c>
      <c r="BU2011" s="1">
        <v>0</v>
      </c>
      <c r="BV2011" s="1" t="s">
        <v>34</v>
      </c>
      <c r="BW2011" s="1" t="s">
        <v>31</v>
      </c>
      <c r="BX2011" s="1"/>
      <c r="BY2011" t="str">
        <f>_xlfn.XLOOKUP($B2011,Img_lookup!A:A,Img_lookup!B:B, "Not available")</f>
        <v>bbfec5d3-7619-44b4-b05b-d93c57f63a6d</v>
      </c>
      <c r="BZ2011" t="str">
        <f>_xlfn.XLOOKUP($B2011,Img_lookup!A:A,Img_lookup!C:C, "Not available")</f>
        <v>Trachelospermum asiaticum</v>
      </c>
      <c r="CA2011" t="str">
        <f>_xlfn.XLOOKUP($B2011,Img_lookup!A:A,Img_lookup!D:D, "Not available")</f>
        <v>t-mizo</v>
      </c>
      <c r="CB2011" t="str">
        <f>_xlfn.XLOOKUP($B2011,Img_lookup!A:A,Img_lookup!E:E, "https://imgur.com/aT5wafe")</f>
        <v>https://api.openverse.engineering/v1/images/bbfec5d3-7619-44b4-b05b-d93c57f63a6d/thumb/</v>
      </c>
    </row>
    <row r="2012" spans="1:80" ht="409.6" x14ac:dyDescent="0.15">
      <c r="A2012" s="1" t="s">
        <v>2556</v>
      </c>
      <c r="B2012" s="1" t="s">
        <v>10562</v>
      </c>
      <c r="C2012" s="1" t="s">
        <v>10563</v>
      </c>
      <c r="D2012" s="1" t="s">
        <v>10564</v>
      </c>
      <c r="E2012" s="1" t="s">
        <v>10565</v>
      </c>
      <c r="F2012" s="1" t="s">
        <v>62</v>
      </c>
      <c r="G2012" s="1" t="s">
        <v>62</v>
      </c>
      <c r="H2012" s="11" t="str">
        <f t="shared" si="913"/>
        <v>Perennial</v>
      </c>
      <c r="I2012" s="1" t="s">
        <v>17108</v>
      </c>
      <c r="J2012" s="1">
        <v>12</v>
      </c>
      <c r="K2012" s="1">
        <v>2</v>
      </c>
      <c r="L2012" t="str" cm="1">
        <f t="array" ref="L2012">_xlfn.IFS(J2012+K2012="", "Unknown", J2012+K2012&gt;3, "Large", J2012+K2012&gt;0.5, "Medium", J2012+K2012&gt;0, "Small")</f>
        <v>Large</v>
      </c>
      <c r="M2012" s="1">
        <v>8</v>
      </c>
      <c r="N2012" cm="1">
        <f t="array" ref="N2012">IF($M2012="",INDEX($M$2:$M$2176,MATCH(1,INDEX(($A$2:$A$2176=$A2012)*($M$2:$M$2176&lt;&gt;""),0),0)),$M2012)</f>
        <v>8</v>
      </c>
      <c r="O2012" s="2" t="str">
        <f t="shared" si="909"/>
        <v>Grown indoors</v>
      </c>
      <c r="P2012" s="1" t="s">
        <v>10566</v>
      </c>
      <c r="Q2012" s="1" t="s">
        <v>17111</v>
      </c>
      <c r="R2012" t="str">
        <f t="shared" si="912"/>
        <v>Slow</v>
      </c>
      <c r="S2012" s="1" t="s">
        <v>24</v>
      </c>
      <c r="T2012" s="1" t="str">
        <f>LEFT(S2012,FIND("-",S2012)-1)</f>
        <v xml:space="preserve">1 </v>
      </c>
      <c r="U2012" s="1" t="str">
        <f>RIGHT(S2012,FIND("-",S2012)-1)</f>
        <v>12</v>
      </c>
      <c r="V2012" s="1" t="s">
        <v>427</v>
      </c>
      <c r="W2012" s="6" t="str">
        <f t="shared" si="917"/>
        <v>8</v>
      </c>
      <c r="X2012" t="str">
        <f t="shared" si="918"/>
        <v>August</v>
      </c>
      <c r="Y2012" s="2" t="str">
        <f t="shared" si="919"/>
        <v>9</v>
      </c>
      <c r="Z2012" s="2" t="str">
        <f t="shared" si="920"/>
        <v>September</v>
      </c>
      <c r="AF2012" s="16" t="s">
        <v>25450</v>
      </c>
      <c r="AG2012" s="1" t="str">
        <f t="shared" si="899"/>
        <v xml:space="preserve">Presoaked seed </v>
      </c>
      <c r="AH2012" s="2" t="str">
        <f t="shared" si="900"/>
        <v>Scarify or pre-soak the seed for 24 hours in warm water then sow in a cold frame in mid to late winter. Bring into the greenhouse about 4 - 6 weeks later and the seed should germinate in about 4 - 8 weeks at 25�c[133]. As soon as they are large enough to handle, prick the seedlings out into individual pots and grow them on in the greenhouse for at least their first winter. Plant them out into their permanent positions in late spring or early summer, after the last expected frosts. Consider giving the plants some protection from the cold for at least their first winter outdoors.
Pot up suckers in late spring and plant out in their permanent position 12 months later.</v>
      </c>
      <c r="AI2012" s="1" t="s">
        <v>10567</v>
      </c>
      <c r="AJ2012" s="1" t="s">
        <v>53</v>
      </c>
      <c r="AK2012" s="1" t="s">
        <v>17105</v>
      </c>
      <c r="AL2012" s="1" t="str">
        <f t="shared" si="910"/>
        <v>Scented</v>
      </c>
      <c r="AM2012" s="1" t="b">
        <v>1</v>
      </c>
      <c r="AN2012" s="1" t="b">
        <v>0</v>
      </c>
      <c r="AO2012" s="1" t="b">
        <v>0</v>
      </c>
      <c r="AP2012" s="5" t="s">
        <v>28</v>
      </c>
      <c r="AQ2012" s="5" t="str">
        <f t="shared" si="901"/>
        <v>Light, Medium, Heavy</v>
      </c>
      <c r="AR2012" s="1" t="s">
        <v>10</v>
      </c>
      <c r="AS2012" s="1" t="str">
        <f t="shared" si="893"/>
        <v>None, Partial</v>
      </c>
      <c r="AT2012" s="1" t="str">
        <f t="shared" si="902"/>
        <v>Partial, Full</v>
      </c>
      <c r="AU2012" s="1" t="s">
        <v>29</v>
      </c>
      <c r="AV2012" s="1" t="str">
        <f t="shared" si="903"/>
        <v>Moist</v>
      </c>
      <c r="AW2012" s="1" t="s">
        <v>12</v>
      </c>
      <c r="AX2012" s="1" t="str">
        <f t="shared" si="904"/>
        <v>Acid, Neutral, Alkaline</v>
      </c>
      <c r="AY2012" s="1" t="b">
        <v>0</v>
      </c>
      <c r="AZ2012" s="1" t="b">
        <v>0</v>
      </c>
      <c r="BA2012" s="1" t="b">
        <v>0</v>
      </c>
      <c r="BC2012" t="str">
        <f t="shared" si="905"/>
        <v>FALSE</v>
      </c>
      <c r="BE2012" t="str">
        <f t="shared" si="906"/>
        <v>FALSE</v>
      </c>
      <c r="BF2012" s="1" t="b">
        <v>0</v>
      </c>
      <c r="BG2012" s="1" t="b">
        <v>0</v>
      </c>
      <c r="BH2012" s="1" t="b">
        <v>0</v>
      </c>
      <c r="BJ2012" s="1" t="str">
        <f t="shared" si="907"/>
        <v>FALSE</v>
      </c>
      <c r="BK2012" s="1" t="s">
        <v>30</v>
      </c>
      <c r="BL2012" t="str">
        <f t="shared" si="908"/>
        <v>FALSE</v>
      </c>
      <c r="BM2012" s="1" t="b">
        <v>0</v>
      </c>
      <c r="BN2012" s="1" t="b">
        <v>0</v>
      </c>
      <c r="BO2012" s="1">
        <f t="shared" si="911"/>
        <v>11</v>
      </c>
      <c r="BP2012" s="1" t="s">
        <v>10568</v>
      </c>
      <c r="BQ2012" s="1" cm="1">
        <f t="array" ref="BQ2012">_xlfn.IFS(BP2012="None Known",0, LEN(BP2012)&gt;500, 5,LEN(BP2012)&gt;400, 4, LEN(BP2012)&gt;300, 3, LEN(BP2012)&gt;200, 2, LEN(BP2012)&gt;1, 1)</f>
        <v>3</v>
      </c>
      <c r="BR2012" s="1" t="s">
        <v>10569</v>
      </c>
      <c r="BS2012" s="1">
        <v>2</v>
      </c>
      <c r="BT2012" s="1" t="s">
        <v>10570</v>
      </c>
      <c r="BU2012" s="1">
        <v>2</v>
      </c>
      <c r="BV2012" s="1" t="s">
        <v>34</v>
      </c>
      <c r="BW2012" s="1" t="s">
        <v>31</v>
      </c>
      <c r="BX2012" s="1"/>
      <c r="BY2012" t="str">
        <f>_xlfn.XLOOKUP($B2012,Img_lookup!A:A,Img_lookup!B:B, "Not available")</f>
        <v>bb3cdaef-4676-48c1-86ae-e65555b4936c</v>
      </c>
      <c r="BZ2012" t="str">
        <f>_xlfn.XLOOKUP($B2012,Img_lookup!A:A,Img_lookup!C:C, "Not available")</f>
        <v>Hanfpalme (Trachycarpus fortunei)</v>
      </c>
      <c r="CA2012" t="str">
        <f>_xlfn.XLOOKUP($B2012,Img_lookup!A:A,Img_lookup!D:D, "Not available")</f>
        <v>blumenbiene</v>
      </c>
      <c r="CB2012" t="str">
        <f>_xlfn.XLOOKUP($B2012,Img_lookup!A:A,Img_lookup!E:E, "https://imgur.com/aT5wafe")</f>
        <v>https://api.openverse.engineering/v1/images/bb3cdaef-4676-48c1-86ae-e65555b4936c/thumb/</v>
      </c>
    </row>
    <row r="2013" spans="1:80" ht="13" x14ac:dyDescent="0.15">
      <c r="A2013" s="1" t="s">
        <v>316</v>
      </c>
      <c r="B2013" s="1" t="s">
        <v>9165</v>
      </c>
      <c r="D2013" s="1" t="s">
        <v>9166</v>
      </c>
      <c r="E2013" s="1" t="s">
        <v>9167</v>
      </c>
      <c r="F2013" s="1" t="s">
        <v>85</v>
      </c>
      <c r="G2013" s="1" t="s">
        <v>85</v>
      </c>
      <c r="H2013" s="11" t="str">
        <f t="shared" si="913"/>
        <v>Annual</v>
      </c>
      <c r="J2013" s="1">
        <v>0.60000002399999997</v>
      </c>
      <c r="K2013" s="1">
        <v>0.40000000600000002</v>
      </c>
      <c r="L2013" t="str" cm="1">
        <f t="array" ref="L2013">_xlfn.IFS(J2013+K2013="", "Unknown", J2013+K2013&gt;3, "Large", J2013+K2013&gt;0.5, "Medium", J2013+K2013&gt;0, "Small")</f>
        <v>Medium</v>
      </c>
      <c r="N2013" cm="1">
        <f t="array" ref="N2013">IF($M2013="",INDEX($M$2:$M$2176,MATCH(1,INDEX(($A$2:$A$2176=$A2013)*($M$2:$M$2176&lt;&gt;""),0),0)),$M2013)</f>
        <v>5</v>
      </c>
      <c r="O2013" s="2" t="str">
        <f t="shared" si="909"/>
        <v>Seasonal outdoors</v>
      </c>
      <c r="P2013" s="1" t="s">
        <v>9168</v>
      </c>
      <c r="R2013" t="str">
        <f t="shared" si="912"/>
        <v>Medium</v>
      </c>
      <c r="T2013" s="1"/>
      <c r="U2013" s="1"/>
      <c r="V2013" s="1" t="s">
        <v>51</v>
      </c>
      <c r="W2013" s="6" t="str">
        <f t="shared" si="917"/>
        <v>7</v>
      </c>
      <c r="X2013" t="str">
        <f t="shared" si="918"/>
        <v>July</v>
      </c>
      <c r="Y2013" s="2" t="str">
        <f t="shared" si="919"/>
        <v>8</v>
      </c>
      <c r="Z2013" s="2" t="str">
        <f t="shared" si="920"/>
        <v>August</v>
      </c>
      <c r="AF2013" s="1" t="s">
        <v>23929</v>
      </c>
      <c r="AG2013" s="1" t="str">
        <f t="shared" si="899"/>
        <v xml:space="preserve">Seed </v>
      </c>
      <c r="AH2013" s="2" t="str">
        <f t="shared" si="900"/>
        <v>We have no information for this species, but suggest that you try sowing the seed in situ in April. If this is not successful, then an earlier sowing in the greenhouse in March, planting out after the last expected frosts might be better[K]. It is quite possible that this species will not like to be transplanted, so either sow 4 - 5 seeds per pot, or sow in a tray and transplant to individual pots as soon as the  seedlings are big enough to handle[K].</v>
      </c>
      <c r="AI2013" s="1" t="s">
        <v>9169</v>
      </c>
      <c r="AK2013" s="1" t="s">
        <v>17104</v>
      </c>
      <c r="AL2013" s="1" t="str">
        <f t="shared" si="910"/>
        <v>Scented</v>
      </c>
      <c r="AM2013" s="1" t="b">
        <v>1</v>
      </c>
      <c r="AN2013" s="1" t="b">
        <v>0</v>
      </c>
      <c r="AO2013" s="1" t="b">
        <v>0</v>
      </c>
      <c r="AP2013" s="5" t="s">
        <v>28</v>
      </c>
      <c r="AQ2013" s="5" t="str">
        <f t="shared" si="901"/>
        <v>Light, Medium, Heavy</v>
      </c>
      <c r="AR2013" s="1" t="s">
        <v>30</v>
      </c>
      <c r="AS2013" s="1" t="str">
        <f t="shared" si="893"/>
        <v>None</v>
      </c>
      <c r="AT2013" s="1" t="str">
        <f t="shared" si="902"/>
        <v>Full</v>
      </c>
      <c r="AU2013" s="1" t="s">
        <v>29</v>
      </c>
      <c r="AV2013" s="1" t="str">
        <f t="shared" si="903"/>
        <v>Moist</v>
      </c>
      <c r="AW2013" s="1" t="s">
        <v>12</v>
      </c>
      <c r="AX2013" s="1" t="str">
        <f t="shared" si="904"/>
        <v>Acid, Neutral, Alkaline</v>
      </c>
      <c r="AY2013" s="1" t="b">
        <v>0</v>
      </c>
      <c r="AZ2013" s="1" t="b">
        <v>0</v>
      </c>
      <c r="BA2013" s="1" t="b">
        <v>0</v>
      </c>
      <c r="BC2013" t="str">
        <f t="shared" si="905"/>
        <v>FALSE</v>
      </c>
      <c r="BE2013" t="str">
        <f t="shared" si="906"/>
        <v>FALSE</v>
      </c>
      <c r="BF2013" s="1" t="b">
        <v>0</v>
      </c>
      <c r="BG2013" s="1" t="b">
        <v>0</v>
      </c>
      <c r="BH2013" s="1" t="b">
        <v>0</v>
      </c>
      <c r="BI2013" s="1" t="s">
        <v>77</v>
      </c>
      <c r="BJ2013" s="1" t="str">
        <f t="shared" si="907"/>
        <v>TRUE</v>
      </c>
      <c r="BK2013" s="1" t="s">
        <v>77</v>
      </c>
      <c r="BL2013" t="str">
        <f t="shared" si="908"/>
        <v>TRUE</v>
      </c>
      <c r="BM2013" s="1" t="b">
        <v>0</v>
      </c>
      <c r="BN2013" s="1" t="b">
        <v>0</v>
      </c>
      <c r="BO2013" s="1">
        <f t="shared" si="911"/>
        <v>10</v>
      </c>
      <c r="BP2013" s="1" t="s">
        <v>9170</v>
      </c>
      <c r="BQ2013" s="1" cm="1">
        <f t="array" ref="BQ2013">_xlfn.IFS(BP2013="None Known",0, LEN(BP2013)&gt;500, 5,LEN(BP2013)&gt;400, 4, LEN(BP2013)&gt;300, 3, LEN(BP2013)&gt;200, 2, LEN(BP2013)&gt;1, 1)</f>
        <v>1</v>
      </c>
      <c r="BR2013" s="1" t="s">
        <v>9171</v>
      </c>
      <c r="BS2013" s="1">
        <v>2</v>
      </c>
      <c r="BT2013" s="1" t="s">
        <v>9172</v>
      </c>
      <c r="BU2013" s="1">
        <v>3</v>
      </c>
      <c r="BV2013" s="1" t="s">
        <v>9173</v>
      </c>
      <c r="BW2013" s="1" t="s">
        <v>31</v>
      </c>
      <c r="BX2013" s="1"/>
      <c r="BY2013" t="str">
        <f>_xlfn.XLOOKUP($B2013,Img_lookup!A:A,Img_lookup!B:B, "Not available")</f>
        <v>6c47a98f-a7c2-4e7f-b2bf-20bc99f7f94a</v>
      </c>
      <c r="BZ2013" t="str">
        <f>_xlfn.XLOOKUP($B2013,Img_lookup!A:A,Img_lookup!C:C, "Not available")</f>
        <v>Trachyspermum ammi (L.) Sprague ex Turrill</v>
      </c>
      <c r="CA2013" t="str">
        <f>_xlfn.XLOOKUP($B2013,Img_lookup!A:A,Img_lookup!D:D, "Not available")</f>
        <v>Mrs. R. R. Stewart</v>
      </c>
      <c r="CB2013" t="str">
        <f>_xlfn.XLOOKUP($B2013,Img_lookup!A:A,Img_lookup!E:E, "https://imgur.com/aT5wafe")</f>
        <v>https://api.openverse.engineering/v1/images/6c47a98f-a7c2-4e7f-b2bf-20bc99f7f94a/thumb/</v>
      </c>
    </row>
    <row r="2014" spans="1:80" ht="13" x14ac:dyDescent="0.15">
      <c r="A2014" s="1" t="s">
        <v>69</v>
      </c>
      <c r="B2014" s="1" t="s">
        <v>6808</v>
      </c>
      <c r="C2014" s="1" t="s">
        <v>6809</v>
      </c>
      <c r="D2014" s="1" t="s">
        <v>6810</v>
      </c>
      <c r="E2014" s="1" t="s">
        <v>1714</v>
      </c>
      <c r="F2014" s="1" t="s">
        <v>368</v>
      </c>
      <c r="G2014" s="1" t="s">
        <v>368</v>
      </c>
      <c r="H2014" s="11" t="str">
        <f t="shared" si="913"/>
        <v>Perennial</v>
      </c>
      <c r="J2014" s="1">
        <v>0.60000002399999997</v>
      </c>
      <c r="L2014" t="str" cm="1">
        <f t="array" ref="L2014">_xlfn.IFS(J2014+K2014="", "Unknown", J2014+K2014&gt;3, "Large", J2014+K2014&gt;0.5, "Medium", J2014+K2014&gt;0, "Small")</f>
        <v>Medium</v>
      </c>
      <c r="M2014" s="1">
        <v>5</v>
      </c>
      <c r="N2014" cm="1">
        <f t="array" ref="N2014">IF($M2014="",INDEX($M$2:$M$2176,MATCH(1,INDEX(($A$2:$A$2176=$A2014)*($M$2:$M$2176&lt;&gt;""),0),0)),$M2014)</f>
        <v>5</v>
      </c>
      <c r="O2014" s="2" t="str">
        <f t="shared" si="909"/>
        <v>Seasonal outdoors</v>
      </c>
      <c r="P2014" s="1" t="s">
        <v>6811</v>
      </c>
      <c r="R2014" t="str">
        <f t="shared" si="912"/>
        <v>Medium</v>
      </c>
      <c r="T2014" s="1"/>
      <c r="U2014" s="1"/>
      <c r="V2014" s="1" t="s">
        <v>322</v>
      </c>
      <c r="W2014" s="6" t="str">
        <f t="shared" si="917"/>
        <v>6</v>
      </c>
      <c r="X2014" t="str">
        <f t="shared" si="918"/>
        <v>June</v>
      </c>
      <c r="Y2014" s="2" t="str">
        <f t="shared" si="919"/>
        <v>8</v>
      </c>
      <c r="Z2014" s="2" t="str">
        <f t="shared" si="920"/>
        <v>August</v>
      </c>
      <c r="AA2014" s="1" t="s">
        <v>108</v>
      </c>
      <c r="AB2014" s="1" t="str">
        <f>IF(ISNUMBER(SEARCH("-",AA2014)),TRIM(LEFT(AA2014,FIND("-",AA2014)-1)),AA2014)</f>
        <v>7</v>
      </c>
      <c r="AC2014" s="1" t="str">
        <f>IF(AB2014="1", "January", IF(AB2014="2", "February", IF(AB2014="3", "March", IF(AB2014="4", "April", IF(AB2014="5", "May", IF(AB2014="6", "June", IF(AB2014="7", "July", IF(AB2014="8", "August", IF(AB2014="9", "September", IF(AB2014="10", "October", IF(AB2014="11", "November", IF(AB2014="12", "December", "Other"))))))))))))</f>
        <v>July</v>
      </c>
      <c r="AD2014" s="1" t="str">
        <f>IF(ISNUMBER(SEARCH("-",AA2014)),TRIM(RIGHT(AA2014,LEN(AA2014)-SEARCH("-",AA2014))),AA2014)</f>
        <v>9</v>
      </c>
      <c r="AE2014" s="1" t="str">
        <f>IF(AD2014="1", "January", IF(AD2014="2", "February", IF(AD2014="3", "March", IF(AD2014="4", "April", IF(AD2014="5", "May", IF(AD2014="6", "June", IF(AD2014="7", "July", IF(AD2014="8", "August", IF(AD2014="9", "September", IF(AD2014="10", "October", IF(AD2014="11", "November", IF(AD2014="12", "December", "Other"))))))))))))</f>
        <v>September</v>
      </c>
      <c r="AF2014" s="1" t="s">
        <v>24789</v>
      </c>
      <c r="AG2014" s="1" t="str">
        <f t="shared" si="899"/>
        <v xml:space="preserve">Seed </v>
      </c>
      <c r="AH2014" s="2" t="str">
        <f t="shared" si="900"/>
        <v>Sow in situ as early in the year as possible, in March if weather conditions permit[4]. Seed sowings often fail unless the soil is kept moist until the seedlings are growing well[4].</v>
      </c>
      <c r="AI2014" s="1" t="s">
        <v>6812</v>
      </c>
      <c r="AJ2014" s="1" t="s">
        <v>53</v>
      </c>
      <c r="AK2014" s="1" t="s">
        <v>17104</v>
      </c>
      <c r="AL2014" s="1" t="str">
        <f t="shared" si="910"/>
        <v>Unscented</v>
      </c>
      <c r="AM2014" s="1" t="b">
        <v>0</v>
      </c>
      <c r="AN2014" s="1" t="b">
        <v>0</v>
      </c>
      <c r="AO2014" s="1" t="b">
        <v>0</v>
      </c>
      <c r="AP2014" s="5" t="s">
        <v>28</v>
      </c>
      <c r="AQ2014" s="5" t="str">
        <f t="shared" si="901"/>
        <v>Light, Medium, Heavy</v>
      </c>
      <c r="AR2014" s="1" t="s">
        <v>30</v>
      </c>
      <c r="AS2014" s="1" t="str">
        <f t="shared" si="893"/>
        <v>None</v>
      </c>
      <c r="AT2014" s="1" t="str">
        <f t="shared" si="902"/>
        <v>Full</v>
      </c>
      <c r="AU2014" s="1" t="s">
        <v>29</v>
      </c>
      <c r="AV2014" s="1" t="str">
        <f t="shared" si="903"/>
        <v>Moist</v>
      </c>
      <c r="AW2014" s="1" t="s">
        <v>12</v>
      </c>
      <c r="AX2014" s="1" t="str">
        <f t="shared" si="904"/>
        <v>Acid, Neutral, Alkaline</v>
      </c>
      <c r="AY2014" s="1" t="b">
        <v>0</v>
      </c>
      <c r="AZ2014" s="1" t="b">
        <v>0</v>
      </c>
      <c r="BA2014" s="1" t="b">
        <v>0</v>
      </c>
      <c r="BB2014" s="1" t="s">
        <v>275</v>
      </c>
      <c r="BC2014" t="str">
        <f t="shared" si="905"/>
        <v>TRUE</v>
      </c>
      <c r="BE2014" t="str">
        <f t="shared" si="906"/>
        <v>FALSE</v>
      </c>
      <c r="BF2014" s="1" t="b">
        <v>0</v>
      </c>
      <c r="BG2014" s="1" t="b">
        <v>1</v>
      </c>
      <c r="BH2014" s="1" t="b">
        <v>0</v>
      </c>
      <c r="BI2014" s="1" t="s">
        <v>30</v>
      </c>
      <c r="BJ2014" s="1" t="str">
        <f t="shared" si="907"/>
        <v>FALSE</v>
      </c>
      <c r="BL2014" t="str">
        <f t="shared" si="908"/>
        <v>FALSE</v>
      </c>
      <c r="BM2014" s="1" t="b">
        <v>0</v>
      </c>
      <c r="BN2014" s="1" t="b">
        <v>0</v>
      </c>
      <c r="BO2014" s="1">
        <f t="shared" si="911"/>
        <v>11</v>
      </c>
      <c r="BP2014" s="1" t="s">
        <v>31</v>
      </c>
      <c r="BQ2014" s="1" cm="1">
        <f t="array" ref="BQ2014">_xlfn.IFS(BP2014="None Known",0, LEN(BP2014)&gt;500, 5,LEN(BP2014)&gt;400, 4, LEN(BP2014)&gt;300, 3, LEN(BP2014)&gt;200, 2, LEN(BP2014)&gt;1, 1)</f>
        <v>0</v>
      </c>
      <c r="BR2014" s="1" t="s">
        <v>6813</v>
      </c>
      <c r="BS2014" s="1">
        <v>3</v>
      </c>
      <c r="BT2014" s="1" t="s">
        <v>6814</v>
      </c>
      <c r="BU2014" s="1">
        <v>2</v>
      </c>
      <c r="BV2014" s="1" t="s">
        <v>6815</v>
      </c>
      <c r="BW2014" s="1" t="s">
        <v>31</v>
      </c>
      <c r="BX2014" s="1"/>
      <c r="BY2014" t="str">
        <f>_xlfn.XLOOKUP($B2014,Img_lookup!A:A,Img_lookup!B:B, "Not available")</f>
        <v>05eb6f5c-99e6-4fb8-800b-eb01130ad4c5</v>
      </c>
      <c r="BZ2014" t="str">
        <f>_xlfn.XLOOKUP($B2014,Img_lookup!A:A,Img_lookup!C:C, "Not available")</f>
        <v>John 241-0002--Tragopogon porrifolius--Fairmount Ridge--10 May 1996</v>
      </c>
      <c r="CA2014" t="str">
        <f>_xlfn.XLOOKUP($B2014,Img_lookup!A:A,Img_lookup!D:D, "Not available")</f>
        <v>John Rusk</v>
      </c>
      <c r="CB2014" t="str">
        <f>_xlfn.XLOOKUP($B2014,Img_lookup!A:A,Img_lookup!E:E, "https://imgur.com/aT5wafe")</f>
        <v>https://api.openverse.engineering/v1/images/05eb6f5c-99e6-4fb8-800b-eb01130ad4c5/thumb/</v>
      </c>
    </row>
    <row r="2015" spans="1:80" ht="13" x14ac:dyDescent="0.15">
      <c r="A2015" s="1" t="s">
        <v>69</v>
      </c>
      <c r="B2015" s="1" t="s">
        <v>3243</v>
      </c>
      <c r="C2015" s="1" t="s">
        <v>3244</v>
      </c>
      <c r="E2015" s="1" t="s">
        <v>3245</v>
      </c>
      <c r="F2015" s="1" t="s">
        <v>17124</v>
      </c>
      <c r="G2015" s="1" t="s">
        <v>17124</v>
      </c>
      <c r="H2015" s="11" t="str">
        <f t="shared" si="913"/>
        <v>Annual/Perennial</v>
      </c>
      <c r="J2015" s="1">
        <v>0.60000002399999997</v>
      </c>
      <c r="L2015" t="str" cm="1">
        <f t="array" ref="L2015">_xlfn.IFS(J2015+K2015="", "Unknown", J2015+K2015&gt;3, "Large", J2015+K2015&gt;0.5, "Medium", J2015+K2015&gt;0, "Small")</f>
        <v>Medium</v>
      </c>
      <c r="M2015" s="1">
        <v>3</v>
      </c>
      <c r="N2015" cm="1">
        <f t="array" ref="N2015">IF($M2015="",INDEX($M$2:$M$2176,MATCH(1,INDEX(($A$2:$A$2176=$A2015)*($M$2:$M$2176&lt;&gt;""),0),0)),$M2015)</f>
        <v>3</v>
      </c>
      <c r="O2015" s="2" t="str">
        <f t="shared" si="909"/>
        <v>Hardy to cold</v>
      </c>
      <c r="P2015" s="1" t="s">
        <v>3246</v>
      </c>
      <c r="R2015" t="str">
        <f t="shared" si="912"/>
        <v>Medium</v>
      </c>
      <c r="T2015" s="1"/>
      <c r="U2015" s="1"/>
      <c r="V2015" s="1" t="s">
        <v>307</v>
      </c>
      <c r="W2015" s="6" t="str">
        <f t="shared" si="917"/>
        <v>6</v>
      </c>
      <c r="X2015" t="str">
        <f t="shared" si="918"/>
        <v>June</v>
      </c>
      <c r="Y2015" s="2" t="str">
        <f t="shared" si="919"/>
        <v>7</v>
      </c>
      <c r="Z2015" s="2" t="str">
        <f t="shared" si="920"/>
        <v>July</v>
      </c>
      <c r="AA2015" s="1" t="s">
        <v>427</v>
      </c>
      <c r="AB2015" s="1" t="str">
        <f>IF(ISNUMBER(SEARCH("-",AA2015)),TRIM(LEFT(AA2015,FIND("-",AA2015)-1)),AA2015)</f>
        <v>8</v>
      </c>
      <c r="AC2015" s="1" t="str">
        <f>IF(AB2015="1", "January", IF(AB2015="2", "February", IF(AB2015="3", "March", IF(AB2015="4", "April", IF(AB2015="5", "May", IF(AB2015="6", "June", IF(AB2015="7", "July", IF(AB2015="8", "August", IF(AB2015="9", "September", IF(AB2015="10", "October", IF(AB2015="11", "November", IF(AB2015="12", "December", "Other"))))))))))))</f>
        <v>August</v>
      </c>
      <c r="AD2015" s="1" t="str">
        <f>IF(ISNUMBER(SEARCH("-",AA2015)),TRIM(RIGHT(AA2015,LEN(AA2015)-SEARCH("-",AA2015))),AA2015)</f>
        <v>9</v>
      </c>
      <c r="AE2015" s="1" t="str">
        <f>IF(AD2015="1", "January", IF(AD2015="2", "February", IF(AD2015="3", "March", IF(AD2015="4", "April", IF(AD2015="5", "May", IF(AD2015="6", "June", IF(AD2015="7", "July", IF(AD2015="8", "August", IF(AD2015="9", "September", IF(AD2015="10", "October", IF(AD2015="11", "November", IF(AD2015="12", "December", "Other"))))))))))))</f>
        <v>September</v>
      </c>
      <c r="AF2015" s="1" t="s">
        <v>24790</v>
      </c>
      <c r="AG2015" s="1" t="str">
        <f t="shared" si="899"/>
        <v xml:space="preserve">Seed </v>
      </c>
      <c r="AH2015" s="2" t="str">
        <f t="shared" si="900"/>
        <v>Sow spring in situ. Make sure to water the seed in if the weather is dry.</v>
      </c>
      <c r="AI2015" s="1" t="s">
        <v>3247</v>
      </c>
      <c r="AJ2015" s="1" t="s">
        <v>23801</v>
      </c>
      <c r="AK2015" s="1" t="s">
        <v>17104</v>
      </c>
      <c r="AL2015" s="1" t="str">
        <f t="shared" si="910"/>
        <v>Unscented</v>
      </c>
      <c r="AM2015" s="1" t="b">
        <v>0</v>
      </c>
      <c r="AN2015" s="1" t="b">
        <v>0</v>
      </c>
      <c r="AO2015" s="1" t="b">
        <v>1</v>
      </c>
      <c r="AP2015" s="5" t="s">
        <v>28</v>
      </c>
      <c r="AQ2015" s="5" t="str">
        <f t="shared" si="901"/>
        <v>Light, Medium, Heavy</v>
      </c>
      <c r="AR2015" s="1" t="s">
        <v>30</v>
      </c>
      <c r="AS2015" s="1" t="str">
        <f t="shared" si="893"/>
        <v>None</v>
      </c>
      <c r="AT2015" s="1" t="str">
        <f t="shared" si="902"/>
        <v>Full</v>
      </c>
      <c r="AU2015" s="1" t="s">
        <v>29</v>
      </c>
      <c r="AV2015" s="1" t="str">
        <f t="shared" si="903"/>
        <v>Moist</v>
      </c>
      <c r="AW2015" s="1" t="s">
        <v>12</v>
      </c>
      <c r="AX2015" s="1" t="str">
        <f t="shared" si="904"/>
        <v>Acid, Neutral, Alkaline</v>
      </c>
      <c r="AY2015" s="1" t="b">
        <v>0</v>
      </c>
      <c r="AZ2015" s="1" t="b">
        <v>0</v>
      </c>
      <c r="BA2015" s="1" t="b">
        <v>0</v>
      </c>
      <c r="BB2015" s="1" t="s">
        <v>275</v>
      </c>
      <c r="BC2015" t="str">
        <f t="shared" si="905"/>
        <v>TRUE</v>
      </c>
      <c r="BE2015" t="str">
        <f t="shared" si="906"/>
        <v>FALSE</v>
      </c>
      <c r="BF2015" s="1" t="b">
        <v>0</v>
      </c>
      <c r="BG2015" s="1" t="b">
        <v>1</v>
      </c>
      <c r="BH2015" s="1" t="b">
        <v>0</v>
      </c>
      <c r="BI2015" s="1" t="s">
        <v>30</v>
      </c>
      <c r="BJ2015" s="1" t="str">
        <f t="shared" si="907"/>
        <v>FALSE</v>
      </c>
      <c r="BK2015" s="1" t="s">
        <v>77</v>
      </c>
      <c r="BL2015" t="str">
        <f t="shared" si="908"/>
        <v>TRUE</v>
      </c>
      <c r="BM2015" s="1" t="b">
        <v>0</v>
      </c>
      <c r="BN2015" s="1" t="b">
        <v>0</v>
      </c>
      <c r="BO2015" s="1">
        <f t="shared" si="911"/>
        <v>12</v>
      </c>
      <c r="BP2015" s="1" t="s">
        <v>3248</v>
      </c>
      <c r="BQ2015" s="1" cm="1">
        <f t="array" ref="BQ2015">_xlfn.IFS(BP2015="None Known",0, LEN(BP2015)&gt;500, 5,LEN(BP2015)&gt;400, 4, LEN(BP2015)&gt;300, 3, LEN(BP2015)&gt;200, 2, LEN(BP2015)&gt;1, 1)</f>
        <v>1</v>
      </c>
      <c r="BR2015" s="1" t="s">
        <v>3249</v>
      </c>
      <c r="BS2015" s="1">
        <v>3</v>
      </c>
      <c r="BT2015" s="1" t="s">
        <v>3250</v>
      </c>
      <c r="BU2015" s="1">
        <v>2</v>
      </c>
      <c r="BV2015" s="1" t="s">
        <v>3251</v>
      </c>
      <c r="BW2015" s="1" t="s">
        <v>31</v>
      </c>
      <c r="BX2015" s="1"/>
      <c r="BY2015" t="str">
        <f>_xlfn.XLOOKUP($B2015,Img_lookup!A:A,Img_lookup!B:B, "Not available")</f>
        <v>2d028393-ec45-4e73-a997-175a41f7f442</v>
      </c>
      <c r="BZ2015" t="str">
        <f>_xlfn.XLOOKUP($B2015,Img_lookup!A:A,Img_lookup!C:C, "Not available")</f>
        <v>DAM1540 - Barba di becco (Tragopogon pratensis L.)</v>
      </c>
      <c r="CA2015" t="str">
        <f>_xlfn.XLOOKUP($B2015,Img_lookup!A:A,Img_lookup!D:D, "Not available")</f>
        <v>DamPappa</v>
      </c>
      <c r="CB2015" t="str">
        <f>_xlfn.XLOOKUP($B2015,Img_lookup!A:A,Img_lookup!E:E, "https://imgur.com/aT5wafe")</f>
        <v>https://api.openverse.engineering/v1/images/2d028393-ec45-4e73-a997-175a41f7f442/thumb/</v>
      </c>
    </row>
    <row r="2016" spans="1:80" ht="13" x14ac:dyDescent="0.15">
      <c r="A2016" s="1" t="s">
        <v>16224</v>
      </c>
      <c r="B2016" s="1" t="s">
        <v>16225</v>
      </c>
      <c r="C2016" s="1" t="s">
        <v>16226</v>
      </c>
      <c r="E2016" s="1" t="s">
        <v>16227</v>
      </c>
      <c r="F2016" s="1" t="s">
        <v>6</v>
      </c>
      <c r="G2016" s="1" t="s">
        <v>6</v>
      </c>
      <c r="H2016" s="11" t="str">
        <f t="shared" si="913"/>
        <v>Perennial</v>
      </c>
      <c r="K2016" s="1">
        <v>0.25</v>
      </c>
      <c r="L2016" t="str" cm="1">
        <f t="array" ref="L2016">_xlfn.IFS(J2016+K2016="", "Unknown", J2016+K2016&gt;3, "Large", J2016+K2016&gt;0.5, "Medium", J2016+K2016&gt;0, "Small")</f>
        <v>Small</v>
      </c>
      <c r="M2016" s="1">
        <v>5</v>
      </c>
      <c r="N2016" cm="1">
        <f t="array" ref="N2016">IF($M2016="",INDEX($M$2:$M$2176,MATCH(1,INDEX(($A$2:$A$2176=$A2016)*($M$2:$M$2176&lt;&gt;""),0),0)),$M2016)</f>
        <v>5</v>
      </c>
      <c r="O2016" s="2" t="str">
        <f t="shared" si="909"/>
        <v>Seasonal outdoors</v>
      </c>
      <c r="P2016" s="1" t="s">
        <v>16228</v>
      </c>
      <c r="R2016" t="str">
        <f t="shared" si="912"/>
        <v>Medium</v>
      </c>
      <c r="T2016" s="1"/>
      <c r="U2016" s="1"/>
      <c r="V2016" s="1" t="s">
        <v>307</v>
      </c>
      <c r="W2016" s="6" t="str">
        <f t="shared" si="917"/>
        <v>6</v>
      </c>
      <c r="X2016" t="str">
        <f t="shared" si="918"/>
        <v>June</v>
      </c>
      <c r="Y2016" s="2" t="str">
        <f t="shared" si="919"/>
        <v>7</v>
      </c>
      <c r="Z2016" s="2" t="str">
        <f t="shared" si="920"/>
        <v>July</v>
      </c>
      <c r="AF2016" s="1" t="s">
        <v>25411</v>
      </c>
      <c r="AG2016" s="1" t="str">
        <f t="shared" si="899"/>
        <v xml:space="preserve">Seed </v>
      </c>
      <c r="AH2016" s="2" t="str">
        <f t="shared" si="900"/>
        <v>Harvest in late summer and store overwinter in a jar of water in a cold but frost-free place. The seed quickly loses its vitality if it is allowed to become dry. Sow in spring, placing one seed in each pot and submerging them under a few centimetres of water.</v>
      </c>
      <c r="AI2016" s="1" t="s">
        <v>16229</v>
      </c>
      <c r="AK2016" s="1" t="s">
        <v>17104</v>
      </c>
      <c r="AL2016" s="1" t="str">
        <f t="shared" si="910"/>
        <v>Unscented</v>
      </c>
      <c r="AM2016" s="1" t="b">
        <v>0</v>
      </c>
      <c r="AN2016" s="1" t="b">
        <v>0</v>
      </c>
      <c r="AO2016" s="1" t="b">
        <v>0</v>
      </c>
      <c r="AP2016" s="5" t="s">
        <v>28</v>
      </c>
      <c r="AQ2016" s="5" t="str">
        <f t="shared" si="901"/>
        <v>Light, Medium, Heavy</v>
      </c>
      <c r="AR2016" s="1" t="s">
        <v>30</v>
      </c>
      <c r="AS2016" s="1" t="str">
        <f t="shared" si="893"/>
        <v>None</v>
      </c>
      <c r="AT2016" s="1" t="str">
        <f t="shared" si="902"/>
        <v>Full</v>
      </c>
      <c r="AU2016" s="1" t="s">
        <v>689</v>
      </c>
      <c r="AV2016" s="1" t="str">
        <f t="shared" si="903"/>
        <v>Wet/Water</v>
      </c>
      <c r="AW2016" s="1" t="s">
        <v>123</v>
      </c>
      <c r="AX2016" s="1" t="str">
        <f t="shared" si="904"/>
        <v>Acid, Neutral</v>
      </c>
      <c r="AY2016" s="1" t="b">
        <v>0</v>
      </c>
      <c r="AZ2016" s="1" t="b">
        <v>0</v>
      </c>
      <c r="BA2016" s="1" t="b">
        <v>0</v>
      </c>
      <c r="BC2016" t="str">
        <f t="shared" si="905"/>
        <v>FALSE</v>
      </c>
      <c r="BE2016" t="str">
        <f t="shared" si="906"/>
        <v>FALSE</v>
      </c>
      <c r="BF2016" s="1" t="b">
        <v>0</v>
      </c>
      <c r="BG2016" s="1" t="b">
        <v>0</v>
      </c>
      <c r="BH2016" s="1" t="b">
        <v>0</v>
      </c>
      <c r="BJ2016" s="1" t="str">
        <f t="shared" si="907"/>
        <v>FALSE</v>
      </c>
      <c r="BL2016" t="str">
        <f t="shared" si="908"/>
        <v>FALSE</v>
      </c>
      <c r="BM2016" s="1" t="b">
        <v>0</v>
      </c>
      <c r="BN2016" s="1" t="b">
        <v>0</v>
      </c>
      <c r="BO2016" s="1">
        <f t="shared" si="911"/>
        <v>12</v>
      </c>
      <c r="BP2016" s="1" t="s">
        <v>31</v>
      </c>
      <c r="BQ2016" s="1" cm="1">
        <f t="array" ref="BQ2016">_xlfn.IFS(BP2016="None Known",0, LEN(BP2016)&gt;500, 5,LEN(BP2016)&gt;400, 4, LEN(BP2016)&gt;300, 3, LEN(BP2016)&gt;200, 2, LEN(BP2016)&gt;1, 1)</f>
        <v>0</v>
      </c>
      <c r="BR2016" s="1" t="s">
        <v>25056</v>
      </c>
      <c r="BS2016" s="1">
        <v>4</v>
      </c>
      <c r="BT2016" s="1" t="s">
        <v>31</v>
      </c>
      <c r="BU2016" s="1">
        <v>0</v>
      </c>
      <c r="BV2016" s="1" t="s">
        <v>16230</v>
      </c>
      <c r="BW2016" s="1" t="s">
        <v>16231</v>
      </c>
      <c r="BX2016" s="1"/>
      <c r="BY2016" t="str">
        <f>_xlfn.XLOOKUP($B2016,Img_lookup!A:A,Img_lookup!B:B, "Not available")</f>
        <v>9aeed905-0218-4dfd-b5de-4530252462e0</v>
      </c>
      <c r="BZ2016" t="str">
        <f>_xlfn.XLOOKUP($B2016,Img_lookup!A:A,Img_lookup!C:C, "Not available")</f>
        <v>Water chestnut or water caltrops. Trapa natans, disturbed by hippos on River Chobe, Botswana. See pink floats on leaf stalks. Used to be eaten. 1994. The only genus in Hydrocaryaceae. Now river in Europe. Native Africa. Introduced to U.S and Australia. Se</v>
      </c>
      <c r="CA2016" t="str">
        <f>_xlfn.XLOOKUP($B2016,Img_lookup!A:A,Img_lookup!D:D, "Not available")</f>
        <v>Mary Gillham Archive Project</v>
      </c>
      <c r="CB2016" t="str">
        <f>_xlfn.XLOOKUP($B2016,Img_lookup!A:A,Img_lookup!E:E, "https://imgur.com/aT5wafe")</f>
        <v>https://api.openverse.engineering/v1/images/9aeed905-0218-4dfd-b5de-4530252462e0/thumb/</v>
      </c>
    </row>
    <row r="2017" spans="1:80" ht="13" x14ac:dyDescent="0.15">
      <c r="A2017" s="1" t="s">
        <v>3611</v>
      </c>
      <c r="B2017" s="1" t="s">
        <v>6494</v>
      </c>
      <c r="C2017" s="1" t="s">
        <v>6495</v>
      </c>
      <c r="E2017" s="1" t="s">
        <v>6496</v>
      </c>
      <c r="F2017" s="1" t="s">
        <v>17123</v>
      </c>
      <c r="G2017" s="1" t="s">
        <v>368</v>
      </c>
      <c r="H2017" s="11" t="str">
        <f t="shared" si="913"/>
        <v>Annual/Biennial</v>
      </c>
      <c r="J2017" s="1">
        <v>0.60000002399999997</v>
      </c>
      <c r="L2017" t="str" cm="1">
        <f t="array" ref="L2017">_xlfn.IFS(J2017+K2017="", "Unknown", J2017+K2017&gt;3, "Large", J2017+K2017&gt;0.5, "Medium", J2017+K2017&gt;0, "Small")</f>
        <v>Medium</v>
      </c>
      <c r="N2017" cm="1">
        <f t="array" ref="N2017">IF($M2017="",INDEX($M$2:$M$2176,MATCH(1,INDEX(($A$2:$A$2176=$A2017)*($M$2:$M$2176&lt;&gt;""),0),0)),$M2017)</f>
        <v>8</v>
      </c>
      <c r="O2017" s="2" t="str">
        <f t="shared" si="909"/>
        <v>Grown indoors</v>
      </c>
      <c r="P2017" s="1" t="s">
        <v>6497</v>
      </c>
      <c r="Q2017" s="1" t="s">
        <v>17109</v>
      </c>
      <c r="R2017" t="str">
        <f t="shared" si="912"/>
        <v>Fast</v>
      </c>
      <c r="T2017" s="1"/>
      <c r="U2017" s="1"/>
      <c r="V2017" s="1" t="s">
        <v>509</v>
      </c>
      <c r="W2017" s="6" t="str">
        <f t="shared" si="917"/>
        <v>4</v>
      </c>
      <c r="X2017" t="str">
        <f t="shared" si="918"/>
        <v>April</v>
      </c>
      <c r="Y2017" s="2" t="str">
        <f t="shared" si="919"/>
        <v>8</v>
      </c>
      <c r="Z2017" s="2" t="str">
        <f t="shared" si="920"/>
        <v>August</v>
      </c>
      <c r="AF2017" s="1" t="s">
        <v>24791</v>
      </c>
      <c r="AG2017" s="1" t="str">
        <f t="shared" si="899"/>
        <v xml:space="preserve">Seed </v>
      </c>
      <c r="AH2017" s="2" t="str">
        <f t="shared" si="900"/>
        <v>Sow spring in a greenhouse. When they are large enough to handle, prick the seedlings out into individual pots and plant them out after the last expected frost.</v>
      </c>
      <c r="AI2017" s="1" t="s">
        <v>6498</v>
      </c>
      <c r="AK2017" s="1" t="s">
        <v>17104</v>
      </c>
      <c r="AL2017" s="1" t="str">
        <f t="shared" si="910"/>
        <v>Unscented</v>
      </c>
      <c r="AM2017" s="1" t="b">
        <v>0</v>
      </c>
      <c r="AN2017" s="1" t="b">
        <v>0</v>
      </c>
      <c r="AO2017" s="1" t="b">
        <v>0</v>
      </c>
      <c r="AP2017" s="5" t="s">
        <v>28</v>
      </c>
      <c r="AQ2017" s="5" t="str">
        <f t="shared" si="901"/>
        <v>Light, Medium, Heavy</v>
      </c>
      <c r="AR2017" s="1" t="s">
        <v>30</v>
      </c>
      <c r="AS2017" s="1" t="str">
        <f t="shared" si="893"/>
        <v>None</v>
      </c>
      <c r="AT2017" s="1" t="str">
        <f t="shared" si="902"/>
        <v>Full</v>
      </c>
      <c r="AU2017" s="1" t="s">
        <v>11</v>
      </c>
      <c r="AV2017" s="1" t="str">
        <f t="shared" si="903"/>
        <v>Dry, Moist</v>
      </c>
      <c r="AW2017" s="1" t="s">
        <v>12</v>
      </c>
      <c r="AX2017" s="1" t="str">
        <f t="shared" si="904"/>
        <v>Acid, Neutral, Alkaline</v>
      </c>
      <c r="AY2017" s="1" t="b">
        <v>0</v>
      </c>
      <c r="AZ2017" s="1" t="b">
        <v>0</v>
      </c>
      <c r="BA2017" s="1" t="b">
        <v>0</v>
      </c>
      <c r="BB2017" s="1" t="s">
        <v>29</v>
      </c>
      <c r="BC2017" t="str">
        <f t="shared" si="905"/>
        <v>TRUE</v>
      </c>
      <c r="BE2017" t="str">
        <f t="shared" si="906"/>
        <v>FALSE</v>
      </c>
      <c r="BF2017" s="1" t="b">
        <v>0</v>
      </c>
      <c r="BG2017" s="1" t="b">
        <v>0</v>
      </c>
      <c r="BH2017" s="1" t="b">
        <v>0</v>
      </c>
      <c r="BI2017" s="1" t="s">
        <v>77</v>
      </c>
      <c r="BJ2017" s="1" t="str">
        <f t="shared" si="907"/>
        <v>TRUE</v>
      </c>
      <c r="BL2017" t="str">
        <f t="shared" si="908"/>
        <v>FALSE</v>
      </c>
      <c r="BM2017" s="1" t="b">
        <v>0</v>
      </c>
      <c r="BN2017" s="1" t="b">
        <v>0</v>
      </c>
      <c r="BO2017" s="1">
        <f t="shared" si="911"/>
        <v>6</v>
      </c>
      <c r="BP2017" s="1" t="s">
        <v>31</v>
      </c>
      <c r="BQ2017" s="1" cm="1">
        <f t="array" ref="BQ2017">_xlfn.IFS(BP2017="None Known",0, LEN(BP2017)&gt;500, 5,LEN(BP2017)&gt;400, 4, LEN(BP2017)&gt;300, 3, LEN(BP2017)&gt;200, 2, LEN(BP2017)&gt;1, 1)</f>
        <v>0</v>
      </c>
      <c r="BR2017" s="1" t="s">
        <v>6499</v>
      </c>
      <c r="BS2017" s="1">
        <v>1</v>
      </c>
      <c r="BT2017" s="1" t="s">
        <v>6500</v>
      </c>
      <c r="BU2017" s="1">
        <v>3</v>
      </c>
      <c r="BV2017" s="1" t="s">
        <v>6501</v>
      </c>
      <c r="BW2017" s="1" t="s">
        <v>31</v>
      </c>
      <c r="BX2017" s="1"/>
      <c r="BY2017" t="str">
        <f>_xlfn.XLOOKUP($B2017,Img_lookup!A:A,Img_lookup!B:B, "Not available")</f>
        <v>1c21a4fc-eec9-43a8-bcba-68e0aa5f8e9b</v>
      </c>
      <c r="BZ2017" t="str">
        <f>_xlfn.XLOOKUP($B2017,Img_lookup!A:A,Img_lookup!C:C, "Not available")</f>
        <v>Gaint Honey Bee (Apis dorsata) on Tribulus terrestris W IMG 1020.jpg</v>
      </c>
      <c r="CA2017" t="str">
        <f>_xlfn.XLOOKUP($B2017,Img_lookup!A:A,Img_lookup!D:D, "Not available")</f>
        <v>J.M.Garg</v>
      </c>
      <c r="CB2017" t="str">
        <f>_xlfn.XLOOKUP($B2017,Img_lookup!A:A,Img_lookup!E:E, "https://imgur.com/aT5wafe")</f>
        <v>https://api.openverse.engineering/v1/images/1c21a4fc-eec9-43a8-bcba-68e0aa5f8e9b/thumb/</v>
      </c>
    </row>
    <row r="2018" spans="1:80" ht="13" x14ac:dyDescent="0.15">
      <c r="A2018" s="1" t="s">
        <v>703</v>
      </c>
      <c r="B2018" s="1" t="s">
        <v>10258</v>
      </c>
      <c r="C2018" s="1" t="s">
        <v>10259</v>
      </c>
      <c r="D2018" s="1" t="s">
        <v>10260</v>
      </c>
      <c r="E2018" s="1" t="s">
        <v>1050</v>
      </c>
      <c r="F2018" s="1" t="s">
        <v>708</v>
      </c>
      <c r="G2018" s="1" t="s">
        <v>156</v>
      </c>
      <c r="H2018" s="11" t="str">
        <f t="shared" si="913"/>
        <v>Annual</v>
      </c>
      <c r="J2018" s="1">
        <v>5</v>
      </c>
      <c r="L2018" t="str" cm="1">
        <f t="array" ref="L2018">_xlfn.IFS(J2018+K2018="", "Unknown", J2018+K2018&gt;3, "Large", J2018+K2018&gt;0.5, "Medium", J2018+K2018&gt;0, "Small")</f>
        <v>Large</v>
      </c>
      <c r="M2018" s="1">
        <v>10</v>
      </c>
      <c r="N2018" cm="1">
        <f t="array" ref="N2018">IF($M2018="",INDEX($M$2:$M$2176,MATCH(1,INDEX(($A$2:$A$2176=$A2018)*($M$2:$M$2176&lt;&gt;""),0),0)),$M2018)</f>
        <v>10</v>
      </c>
      <c r="O2018" s="2" t="str">
        <f t="shared" si="909"/>
        <v>Grown indoors</v>
      </c>
      <c r="P2018" s="1" t="s">
        <v>196</v>
      </c>
      <c r="Q2018" s="1" t="s">
        <v>17109</v>
      </c>
      <c r="R2018" t="str">
        <f t="shared" si="912"/>
        <v>Fast</v>
      </c>
      <c r="T2018" s="1"/>
      <c r="U2018" s="1"/>
      <c r="V2018" s="1" t="s">
        <v>108</v>
      </c>
      <c r="W2018" s="6" t="str">
        <f t="shared" si="917"/>
        <v>7</v>
      </c>
      <c r="X2018" t="str">
        <f t="shared" si="918"/>
        <v>July</v>
      </c>
      <c r="Y2018" s="2" t="str">
        <f t="shared" si="919"/>
        <v>9</v>
      </c>
      <c r="Z2018" s="2" t="str">
        <f t="shared" si="920"/>
        <v>September</v>
      </c>
      <c r="AA2018" s="1" t="s">
        <v>109</v>
      </c>
      <c r="AB2018" s="1" t="str">
        <f>IF(ISNUMBER(SEARCH("-",AA2018)),TRIM(LEFT(AA2018,FIND("-",AA2018)-1)),AA2018)</f>
        <v>9</v>
      </c>
      <c r="AC2018" s="1" t="str">
        <f>IF(AB2018="1", "January", IF(AB2018="2", "February", IF(AB2018="3", "March", IF(AB2018="4", "April", IF(AB2018="5", "May", IF(AB2018="6", "June", IF(AB2018="7", "July", IF(AB2018="8", "August", IF(AB2018="9", "September", IF(AB2018="10", "October", IF(AB2018="11", "November", IF(AB2018="12", "December", "Other"))))))))))))</f>
        <v>September</v>
      </c>
      <c r="AD2018" s="1" t="str">
        <f>IF(ISNUMBER(SEARCH("-",AA2018)),TRIM(RIGHT(AA2018,LEN(AA2018)-SEARCH("-",AA2018))),AA2018)</f>
        <v>10</v>
      </c>
      <c r="AE2018" s="1" t="str">
        <f>IF(AD2018="1", "January", IF(AD2018="2", "February", IF(AD2018="3", "March", IF(AD2018="4", "April", IF(AD2018="5", "May", IF(AD2018="6", "June", IF(AD2018="7", "July", IF(AD2018="8", "August", IF(AD2018="9", "September", IF(AD2018="10", "October", IF(AD2018="11", "November", IF(AD2018="12", "December", "Other"))))))))))))</f>
        <v>October</v>
      </c>
      <c r="AF2018" s="1" t="s">
        <v>24792</v>
      </c>
      <c r="AG2018" s="1" t="str">
        <f t="shared" si="899"/>
        <v xml:space="preserve">Seed </v>
      </c>
      <c r="AH2018" s="2" t="str">
        <f t="shared" si="900"/>
        <v>Sow March in pots in a warm greenhouse in a rich soil. Sow 2 - 3 seeds per pot and thin to the strongest plant. Grow them on fast and plant out after the last expected frosts. Give them some protection, such as a frame or cloche, until the plants are growing away well.</v>
      </c>
      <c r="AI2018" s="1" t="s">
        <v>10261</v>
      </c>
      <c r="AJ2018" s="1" t="s">
        <v>53</v>
      </c>
      <c r="AK2018" s="1" t="s">
        <v>17106</v>
      </c>
      <c r="AL2018" s="1" t="str">
        <f t="shared" si="910"/>
        <v>Unscented</v>
      </c>
      <c r="AM2018" s="1" t="b">
        <v>0</v>
      </c>
      <c r="AN2018" s="1" t="b">
        <v>0</v>
      </c>
      <c r="AO2018" s="1" t="b">
        <v>0</v>
      </c>
      <c r="AP2018" s="5" t="s">
        <v>28</v>
      </c>
      <c r="AQ2018" s="5" t="str">
        <f t="shared" si="901"/>
        <v>Light, Medium, Heavy</v>
      </c>
      <c r="AR2018" s="1" t="s">
        <v>30</v>
      </c>
      <c r="AS2018" s="1" t="str">
        <f t="shared" si="893"/>
        <v>None</v>
      </c>
      <c r="AT2018" s="1" t="str">
        <f t="shared" si="902"/>
        <v>Full</v>
      </c>
      <c r="AU2018" s="1" t="s">
        <v>29</v>
      </c>
      <c r="AV2018" s="1" t="str">
        <f t="shared" si="903"/>
        <v>Moist</v>
      </c>
      <c r="AW2018" s="1" t="s">
        <v>12</v>
      </c>
      <c r="AX2018" s="1" t="str">
        <f t="shared" si="904"/>
        <v>Acid, Neutral, Alkaline</v>
      </c>
      <c r="AY2018" s="1" t="b">
        <v>0</v>
      </c>
      <c r="AZ2018" s="1" t="b">
        <v>0</v>
      </c>
      <c r="BA2018" s="1" t="b">
        <v>0</v>
      </c>
      <c r="BC2018" t="str">
        <f t="shared" si="905"/>
        <v>FALSE</v>
      </c>
      <c r="BE2018" t="str">
        <f t="shared" si="906"/>
        <v>FALSE</v>
      </c>
      <c r="BF2018" s="1" t="b">
        <v>0</v>
      </c>
      <c r="BG2018" s="1" t="b">
        <v>0</v>
      </c>
      <c r="BH2018" s="1" t="b">
        <v>0</v>
      </c>
      <c r="BI2018" s="1" t="s">
        <v>77</v>
      </c>
      <c r="BJ2018" s="1" t="str">
        <f t="shared" si="907"/>
        <v>TRUE</v>
      </c>
      <c r="BL2018" t="str">
        <f t="shared" si="908"/>
        <v>FALSE</v>
      </c>
      <c r="BM2018" s="1" t="b">
        <v>0</v>
      </c>
      <c r="BN2018" s="1" t="b">
        <v>0</v>
      </c>
      <c r="BO2018" s="1">
        <f t="shared" si="911"/>
        <v>4</v>
      </c>
      <c r="BP2018" s="1" t="s">
        <v>31</v>
      </c>
      <c r="BQ2018" s="1" cm="1">
        <f t="array" ref="BQ2018">_xlfn.IFS(BP2018="None Known",0, LEN(BP2018)&gt;500, 5,LEN(BP2018)&gt;400, 4, LEN(BP2018)&gt;300, 3, LEN(BP2018)&gt;200, 2, LEN(BP2018)&gt;1, 1)</f>
        <v>0</v>
      </c>
      <c r="BR2018" s="1" t="s">
        <v>10262</v>
      </c>
      <c r="BS2018" s="1">
        <v>1</v>
      </c>
      <c r="BT2018" s="1" t="s">
        <v>10263</v>
      </c>
      <c r="BU2018" s="1">
        <v>1</v>
      </c>
      <c r="BV2018" s="1" t="s">
        <v>10264</v>
      </c>
      <c r="BW2018" s="1" t="s">
        <v>31</v>
      </c>
      <c r="BX2018" s="1"/>
      <c r="BY2018" t="str">
        <f>_xlfn.XLOOKUP($B2018,Img_lookup!A:A,Img_lookup!B:B, "Not available")</f>
        <v>017ddc6c-af7b-49b6-bb79-200b42dc7f1d</v>
      </c>
      <c r="BZ2018" t="str">
        <f>_xlfn.XLOOKUP($B2018,Img_lookup!A:A,Img_lookup!C:C, "Not available")</f>
        <v>Edible immature Lagenaria siceraria fruits, longissima snake gourds.jpg</v>
      </c>
      <c r="CA2018" t="str">
        <f>_xlfn.XLOOKUP($B2018,Img_lookup!A:A,Img_lookup!D:D, "Not available")</f>
        <v>Jim, the Photographer</v>
      </c>
      <c r="CB2018" t="str">
        <f>_xlfn.XLOOKUP($B2018,Img_lookup!A:A,Img_lookup!E:E, "https://imgur.com/aT5wafe")</f>
        <v>https://api.openverse.engineering/v1/images/017ddc6c-af7b-49b6-bb79-200b42dc7f1d/thumb/</v>
      </c>
    </row>
    <row r="2019" spans="1:80" ht="13" x14ac:dyDescent="0.15">
      <c r="A2019" s="1" t="s">
        <v>703</v>
      </c>
      <c r="B2019" s="1" t="s">
        <v>5043</v>
      </c>
      <c r="C2019" s="1" t="s">
        <v>5044</v>
      </c>
      <c r="E2019" s="1" t="s">
        <v>5045</v>
      </c>
      <c r="F2019" s="1" t="s">
        <v>156</v>
      </c>
      <c r="G2019" s="1" t="s">
        <v>156</v>
      </c>
      <c r="H2019" s="11" t="str">
        <f t="shared" si="913"/>
        <v>Perennial</v>
      </c>
      <c r="J2019" s="1">
        <v>6</v>
      </c>
      <c r="L2019" t="str" cm="1">
        <f t="array" ref="L2019">_xlfn.IFS(J2019+K2019="", "Unknown", J2019+K2019&gt;3, "Large", J2019+K2019&gt;0.5, "Medium", J2019+K2019&gt;0, "Small")</f>
        <v>Large</v>
      </c>
      <c r="M2019" s="1">
        <v>9</v>
      </c>
      <c r="N2019" cm="1">
        <f t="array" ref="N2019">IF($M2019="",INDEX($M$2:$M$2176,MATCH(1,INDEX(($A$2:$A$2176=$A2019)*($M$2:$M$2176&lt;&gt;""),0),0)),$M2019)</f>
        <v>9</v>
      </c>
      <c r="O2019" s="2" t="str">
        <f t="shared" si="909"/>
        <v>Grown indoors</v>
      </c>
      <c r="P2019" s="1" t="s">
        <v>5046</v>
      </c>
      <c r="Q2019" s="1" t="s">
        <v>17109</v>
      </c>
      <c r="R2019" t="str">
        <f t="shared" si="912"/>
        <v>Fast</v>
      </c>
      <c r="T2019" s="1"/>
      <c r="U2019" s="1"/>
      <c r="V2019" s="1" t="s">
        <v>108</v>
      </c>
      <c r="W2019" s="6" t="str">
        <f t="shared" si="917"/>
        <v>7</v>
      </c>
      <c r="X2019" t="str">
        <f t="shared" si="918"/>
        <v>July</v>
      </c>
      <c r="Y2019" s="2" t="str">
        <f t="shared" si="919"/>
        <v>9</v>
      </c>
      <c r="Z2019" s="2" t="str">
        <f t="shared" si="920"/>
        <v>September</v>
      </c>
      <c r="AF2019" s="1" t="s">
        <v>24793</v>
      </c>
      <c r="AG2019" s="1" t="str">
        <f t="shared" si="899"/>
        <v xml:space="preserve">Seed </v>
      </c>
      <c r="AH2019" s="2" t="str">
        <f t="shared" si="900"/>
        <v>Sow March in pots in a warm greenhouse in a rich soil. Sow 2 - 3 seeds per pot and thin to the strongest plant. Grow them on fast and plant out after the last expected frosts. Give some protection, such as a frame or cloche, until the plants are growing away well.</v>
      </c>
      <c r="AI2019" s="1" t="s">
        <v>5047</v>
      </c>
      <c r="AJ2019" s="1" t="s">
        <v>53</v>
      </c>
      <c r="AK2019" s="1" t="s">
        <v>17106</v>
      </c>
      <c r="AL2019" s="1" t="str">
        <f t="shared" si="910"/>
        <v>Unscented</v>
      </c>
      <c r="AM2019" s="1" t="b">
        <v>0</v>
      </c>
      <c r="AN2019" s="1" t="b">
        <v>0</v>
      </c>
      <c r="AO2019" s="1" t="b">
        <v>0</v>
      </c>
      <c r="AP2019" s="5" t="s">
        <v>28</v>
      </c>
      <c r="AQ2019" s="5" t="str">
        <f t="shared" si="901"/>
        <v>Light, Medium, Heavy</v>
      </c>
      <c r="AR2019" s="1" t="s">
        <v>30</v>
      </c>
      <c r="AS2019" s="1" t="str">
        <f t="shared" si="893"/>
        <v>None</v>
      </c>
      <c r="AT2019" s="1" t="str">
        <f t="shared" si="902"/>
        <v>Full</v>
      </c>
      <c r="AU2019" s="1" t="s">
        <v>29</v>
      </c>
      <c r="AV2019" s="1" t="str">
        <f t="shared" si="903"/>
        <v>Moist</v>
      </c>
      <c r="AW2019" s="1" t="s">
        <v>12</v>
      </c>
      <c r="AX2019" s="1" t="str">
        <f t="shared" si="904"/>
        <v>Acid, Neutral, Alkaline</v>
      </c>
      <c r="AY2019" s="1" t="b">
        <v>0</v>
      </c>
      <c r="AZ2019" s="1" t="b">
        <v>0</v>
      </c>
      <c r="BA2019" s="1" t="b">
        <v>0</v>
      </c>
      <c r="BC2019" t="str">
        <f t="shared" si="905"/>
        <v>FALSE</v>
      </c>
      <c r="BE2019" t="str">
        <f t="shared" si="906"/>
        <v>FALSE</v>
      </c>
      <c r="BF2019" s="1" t="b">
        <v>0</v>
      </c>
      <c r="BG2019" s="1" t="b">
        <v>0</v>
      </c>
      <c r="BH2019" s="1" t="b">
        <v>0</v>
      </c>
      <c r="BI2019" s="1" t="s">
        <v>77</v>
      </c>
      <c r="BJ2019" s="1" t="str">
        <f t="shared" si="907"/>
        <v>TRUE</v>
      </c>
      <c r="BL2019" t="str">
        <f t="shared" si="908"/>
        <v>FALSE</v>
      </c>
      <c r="BM2019" s="1" t="b">
        <v>0</v>
      </c>
      <c r="BN2019" s="1" t="b">
        <v>0</v>
      </c>
      <c r="BO2019" s="1">
        <f t="shared" si="911"/>
        <v>7</v>
      </c>
      <c r="BP2019" s="1" t="s">
        <v>5048</v>
      </c>
      <c r="BQ2019" s="1" cm="1">
        <f t="array" ref="BQ2019">_xlfn.IFS(BP2019="None Known",0, LEN(BP2019)&gt;500, 5,LEN(BP2019)&gt;400, 4, LEN(BP2019)&gt;300, 3, LEN(BP2019)&gt;200, 2, LEN(BP2019)&gt;1, 1)</f>
        <v>1</v>
      </c>
      <c r="BR2019" s="1" t="s">
        <v>5049</v>
      </c>
      <c r="BS2019" s="1">
        <v>1</v>
      </c>
      <c r="BT2019" s="1" t="s">
        <v>5050</v>
      </c>
      <c r="BU2019" s="1">
        <v>3</v>
      </c>
      <c r="BV2019" s="1" t="s">
        <v>5051</v>
      </c>
      <c r="BW2019" s="1" t="s">
        <v>31</v>
      </c>
      <c r="BX2019" s="1"/>
      <c r="BY2019" t="str">
        <f>_xlfn.XLOOKUP($B2019,Img_lookup!A:A,Img_lookup!B:B, "Not available")</f>
        <v>901f0938-4fab-4aae-becc-6464219e92a3</v>
      </c>
      <c r="BZ2019" t="str">
        <f>_xlfn.XLOOKUP($B2019,Img_lookup!A:A,Img_lookup!C:C, "Not available")</f>
        <v>Trichosanthes kirilowii Maxim.</v>
      </c>
      <c r="CA2019" t="str">
        <f>_xlfn.XLOOKUP($B2019,Img_lookup!A:A,Img_lookup!D:D, "Not available")</f>
        <v>Shuho Kirino</v>
      </c>
      <c r="CB2019" t="str">
        <f>_xlfn.XLOOKUP($B2019,Img_lookup!A:A,Img_lookup!E:E, "https://imgur.com/aT5wafe")</f>
        <v>https://api.openverse.engineering/v1/images/901f0938-4fab-4aae-becc-6464219e92a3/thumb/</v>
      </c>
    </row>
    <row r="2020" spans="1:80" ht="13" x14ac:dyDescent="0.15">
      <c r="A2020" s="1" t="s">
        <v>703</v>
      </c>
      <c r="B2020" s="1" t="s">
        <v>5962</v>
      </c>
      <c r="E2020" s="1" t="s">
        <v>5963</v>
      </c>
      <c r="F2020" s="1" t="s">
        <v>708</v>
      </c>
      <c r="G2020" s="1" t="s">
        <v>156</v>
      </c>
      <c r="H2020" s="11" t="str">
        <f t="shared" si="913"/>
        <v>Annual</v>
      </c>
      <c r="L2020" t="e" cm="1">
        <f t="array" ref="L2020">_xlfn.IFS(J2020+K2020="", "Unknown", J2020+K2020&gt;3, "Large", J2020+K2020&gt;0.5, "Medium", J2020+K2020&gt;0, "Small")</f>
        <v>#N/A</v>
      </c>
      <c r="N2020" cm="1">
        <f t="array" ref="N2020">IF($M2020="",INDEX($M$2:$M$2176,MATCH(1,INDEX(($A$2:$A$2176=$A2020)*($M$2:$M$2176&lt;&gt;""),0),0)),$M2020)</f>
        <v>10</v>
      </c>
      <c r="O2020" s="2" t="str">
        <f t="shared" si="909"/>
        <v>Grown indoors</v>
      </c>
      <c r="P2020" s="1" t="s">
        <v>5964</v>
      </c>
      <c r="Q2020" s="1" t="s">
        <v>17109</v>
      </c>
      <c r="R2020" t="str">
        <f t="shared" si="912"/>
        <v>Fast</v>
      </c>
      <c r="T2020" s="1"/>
      <c r="U2020" s="1"/>
      <c r="V2020" s="1" t="s">
        <v>108</v>
      </c>
      <c r="W2020" s="6" t="str">
        <f t="shared" si="917"/>
        <v>7</v>
      </c>
      <c r="X2020" t="str">
        <f t="shared" si="918"/>
        <v>July</v>
      </c>
      <c r="Y2020" s="2" t="str">
        <f t="shared" si="919"/>
        <v>9</v>
      </c>
      <c r="Z2020" s="2" t="str">
        <f t="shared" si="920"/>
        <v>September</v>
      </c>
      <c r="AF2020" s="1" t="s">
        <v>24793</v>
      </c>
      <c r="AG2020" s="1" t="str">
        <f t="shared" si="899"/>
        <v xml:space="preserve">Seed </v>
      </c>
      <c r="AH2020" s="2" t="str">
        <f t="shared" si="900"/>
        <v>Sow March in pots in a warm greenhouse in a rich soil. Sow 2 - 3 seeds per pot and thin to the strongest plant. Grow them on fast and plant out after the last expected frosts. Give some protection, such as a frame or cloche, until the plants are growing away well.</v>
      </c>
      <c r="AI2020" s="1" t="s">
        <v>5965</v>
      </c>
      <c r="AJ2020" s="1" t="s">
        <v>53</v>
      </c>
      <c r="AK2020" s="1" t="s">
        <v>17106</v>
      </c>
      <c r="AL2020" s="1" t="str">
        <f t="shared" si="910"/>
        <v>Unscented</v>
      </c>
      <c r="AM2020" s="1" t="b">
        <v>0</v>
      </c>
      <c r="AN2020" s="1" t="b">
        <v>0</v>
      </c>
      <c r="AO2020" s="1" t="b">
        <v>0</v>
      </c>
      <c r="AP2020" s="5" t="s">
        <v>28</v>
      </c>
      <c r="AQ2020" s="5" t="str">
        <f t="shared" si="901"/>
        <v>Light, Medium, Heavy</v>
      </c>
      <c r="AR2020" s="1" t="s">
        <v>30</v>
      </c>
      <c r="AS2020" s="1" t="str">
        <f t="shared" si="893"/>
        <v>None</v>
      </c>
      <c r="AT2020" s="1" t="str">
        <f t="shared" si="902"/>
        <v>Full</v>
      </c>
      <c r="AU2020" s="1" t="s">
        <v>29</v>
      </c>
      <c r="AV2020" s="1" t="str">
        <f t="shared" si="903"/>
        <v>Moist</v>
      </c>
      <c r="AW2020" s="1" t="s">
        <v>12</v>
      </c>
      <c r="AX2020" s="1" t="str">
        <f t="shared" si="904"/>
        <v>Acid, Neutral, Alkaline</v>
      </c>
      <c r="AY2020" s="1" t="b">
        <v>0</v>
      </c>
      <c r="AZ2020" s="1" t="b">
        <v>0</v>
      </c>
      <c r="BA2020" s="1" t="b">
        <v>0</v>
      </c>
      <c r="BC2020" t="str">
        <f t="shared" si="905"/>
        <v>FALSE</v>
      </c>
      <c r="BE2020" t="str">
        <f t="shared" si="906"/>
        <v>FALSE</v>
      </c>
      <c r="BF2020" s="1" t="b">
        <v>0</v>
      </c>
      <c r="BG2020" s="1" t="b">
        <v>0</v>
      </c>
      <c r="BH2020" s="1" t="b">
        <v>0</v>
      </c>
      <c r="BI2020" s="1" t="s">
        <v>77</v>
      </c>
      <c r="BJ2020" s="1" t="str">
        <f t="shared" si="907"/>
        <v>TRUE</v>
      </c>
      <c r="BL2020" t="str">
        <f t="shared" si="908"/>
        <v>FALSE</v>
      </c>
      <c r="BM2020" s="1" t="b">
        <v>0</v>
      </c>
      <c r="BN2020" s="1" t="b">
        <v>0</v>
      </c>
      <c r="BO2020" s="1">
        <f t="shared" si="911"/>
        <v>5</v>
      </c>
      <c r="BP2020" s="1" t="s">
        <v>5048</v>
      </c>
      <c r="BQ2020" s="1" cm="1">
        <f t="array" ref="BQ2020">_xlfn.IFS(BP2020="None Known",0, LEN(BP2020)&gt;500, 5,LEN(BP2020)&gt;400, 4, LEN(BP2020)&gt;300, 3, LEN(BP2020)&gt;200, 2, LEN(BP2020)&gt;1, 1)</f>
        <v>1</v>
      </c>
      <c r="BR2020" s="1" t="s">
        <v>5966</v>
      </c>
      <c r="BS2020" s="1">
        <v>1</v>
      </c>
      <c r="BT2020" s="1" t="s">
        <v>5967</v>
      </c>
      <c r="BU2020" s="1">
        <v>1</v>
      </c>
      <c r="BV2020" s="1" t="s">
        <v>2034</v>
      </c>
      <c r="BW2020" s="1" t="s">
        <v>31</v>
      </c>
      <c r="BX2020" s="1"/>
      <c r="BY2020" t="str">
        <f>_xlfn.XLOOKUP($B2020,Img_lookup!A:A,Img_lookup!B:B, "Not available")</f>
        <v>e27d39ad-4016-4c80-8c91-f79435513441</v>
      </c>
      <c r="BZ2020" t="str">
        <f>_xlfn.XLOOKUP($B2020,Img_lookup!A:A,Img_lookup!C:C, "Not available")</f>
        <v>Trichosanthes multiloba C.B. Clarke</v>
      </c>
      <c r="CA2020" t="str">
        <f>_xlfn.XLOOKUP($B2020,Img_lookup!A:A,Img_lookup!D:D, "Not available")</f>
        <v>Gen Murata</v>
      </c>
      <c r="CB2020" t="str">
        <f>_xlfn.XLOOKUP($B2020,Img_lookup!A:A,Img_lookup!E:E, "https://imgur.com/aT5wafe")</f>
        <v>https://api.openverse.engineering/v1/images/e27d39ad-4016-4c80-8c91-f79435513441/thumb/</v>
      </c>
    </row>
    <row r="2021" spans="1:80" ht="13" x14ac:dyDescent="0.15">
      <c r="A2021" s="1" t="s">
        <v>703</v>
      </c>
      <c r="B2021" s="1" t="s">
        <v>11747</v>
      </c>
      <c r="C2021" s="1" t="s">
        <v>11748</v>
      </c>
      <c r="D2021" s="1" t="s">
        <v>11749</v>
      </c>
      <c r="E2021" s="1" t="s">
        <v>606</v>
      </c>
      <c r="F2021" s="1" t="s">
        <v>156</v>
      </c>
      <c r="G2021" s="1" t="s">
        <v>156</v>
      </c>
      <c r="H2021" s="11" t="str">
        <f t="shared" si="913"/>
        <v>Perennial</v>
      </c>
      <c r="L2021" t="e" cm="1">
        <f t="array" ref="L2021">_xlfn.IFS(J2021+K2021="", "Unknown", J2021+K2021&gt;3, "Large", J2021+K2021&gt;0.5, "Medium", J2021+K2021&gt;0, "Small")</f>
        <v>#N/A</v>
      </c>
      <c r="M2021" s="1">
        <v>10</v>
      </c>
      <c r="N2021" cm="1">
        <f t="array" ref="N2021">IF($M2021="",INDEX($M$2:$M$2176,MATCH(1,INDEX(($A$2:$A$2176=$A2021)*($M$2:$M$2176&lt;&gt;""),0),0)),$M2021)</f>
        <v>10</v>
      </c>
      <c r="O2021" s="2" t="str">
        <f t="shared" si="909"/>
        <v>Grown indoors</v>
      </c>
      <c r="P2021" s="1" t="s">
        <v>11750</v>
      </c>
      <c r="Q2021" s="1" t="s">
        <v>17109</v>
      </c>
      <c r="R2021" t="str">
        <f t="shared" si="912"/>
        <v>Fast</v>
      </c>
      <c r="S2021" s="1" t="s">
        <v>936</v>
      </c>
      <c r="T2021" s="1" t="str">
        <f>LEFT(S2021,FIND("-",S2021)-1)</f>
        <v xml:space="preserve">5 </v>
      </c>
      <c r="U2021" s="1" t="str">
        <f>RIGHT(S2021,FIND("-",S2021)-1)</f>
        <v>10</v>
      </c>
      <c r="V2021" s="1" t="s">
        <v>108</v>
      </c>
      <c r="W2021" s="6" t="str">
        <f t="shared" si="917"/>
        <v>7</v>
      </c>
      <c r="X2021" t="str">
        <f t="shared" si="918"/>
        <v>July</v>
      </c>
      <c r="Y2021" s="2" t="str">
        <f t="shared" si="919"/>
        <v>9</v>
      </c>
      <c r="Z2021" s="2" t="str">
        <f t="shared" si="920"/>
        <v>September</v>
      </c>
      <c r="AA2021" s="1" t="s">
        <v>109</v>
      </c>
      <c r="AB2021" s="1" t="str">
        <f>IF(ISNUMBER(SEARCH("-",AA2021)),TRIM(LEFT(AA2021,FIND("-",AA2021)-1)),AA2021)</f>
        <v>9</v>
      </c>
      <c r="AC2021" s="1" t="str">
        <f>IF(AB2021="1", "January", IF(AB2021="2", "February", IF(AB2021="3", "March", IF(AB2021="4", "April", IF(AB2021="5", "May", IF(AB2021="6", "June", IF(AB2021="7", "July", IF(AB2021="8", "August", IF(AB2021="9", "September", IF(AB2021="10", "October", IF(AB2021="11", "November", IF(AB2021="12", "December", "Other"))))))))))))</f>
        <v>September</v>
      </c>
      <c r="AD2021" s="1" t="str">
        <f>IF(ISNUMBER(SEARCH("-",AA2021)),TRIM(RIGHT(AA2021,LEN(AA2021)-SEARCH("-",AA2021))),AA2021)</f>
        <v>10</v>
      </c>
      <c r="AE2021" s="1" t="str">
        <f>IF(AD2021="1", "January", IF(AD2021="2", "February", IF(AD2021="3", "March", IF(AD2021="4", "April", IF(AD2021="5", "May", IF(AD2021="6", "June", IF(AD2021="7", "July", IF(AD2021="8", "August", IF(AD2021="9", "September", IF(AD2021="10", "October", IF(AD2021="11", "November", IF(AD2021="12", "December", "Other"))))))))))))</f>
        <v>October</v>
      </c>
      <c r="AF2021" s="1" t="s">
        <v>24793</v>
      </c>
      <c r="AG2021" s="1" t="str">
        <f t="shared" si="899"/>
        <v xml:space="preserve">Seed </v>
      </c>
      <c r="AH2021" s="2" t="str">
        <f t="shared" si="900"/>
        <v>Sow March in pots in a warm greenhouse in a rich soil. Sow 2 - 3 seeds per pot and thin to the strongest plant. Grow them on fast and plant out after the last expected frosts. Give some protection, such as a frame or cloche, until the plants are growing away well.</v>
      </c>
      <c r="AI2021" s="1" t="s">
        <v>11751</v>
      </c>
      <c r="AJ2021" s="1" t="s">
        <v>53</v>
      </c>
      <c r="AK2021" s="1" t="s">
        <v>17106</v>
      </c>
      <c r="AL2021" s="1" t="str">
        <f t="shared" si="910"/>
        <v>Unscented</v>
      </c>
      <c r="AM2021" s="1" t="b">
        <v>0</v>
      </c>
      <c r="AN2021" s="1" t="b">
        <v>0</v>
      </c>
      <c r="AO2021" s="1" t="b">
        <v>0</v>
      </c>
      <c r="AP2021" s="5" t="s">
        <v>28</v>
      </c>
      <c r="AQ2021" s="5" t="str">
        <f t="shared" si="901"/>
        <v>Light, Medium, Heavy</v>
      </c>
      <c r="AR2021" s="1" t="s">
        <v>30</v>
      </c>
      <c r="AS2021" s="1" t="str">
        <f t="shared" si="893"/>
        <v>None</v>
      </c>
      <c r="AT2021" s="1" t="str">
        <f t="shared" si="902"/>
        <v>Full</v>
      </c>
      <c r="AU2021" s="1" t="s">
        <v>29</v>
      </c>
      <c r="AV2021" s="1" t="str">
        <f t="shared" si="903"/>
        <v>Moist</v>
      </c>
      <c r="AW2021" s="1" t="s">
        <v>12</v>
      </c>
      <c r="AX2021" s="1" t="str">
        <f t="shared" si="904"/>
        <v>Acid, Neutral, Alkaline</v>
      </c>
      <c r="AY2021" s="1" t="b">
        <v>0</v>
      </c>
      <c r="AZ2021" s="1" t="b">
        <v>0</v>
      </c>
      <c r="BA2021" s="1" t="b">
        <v>0</v>
      </c>
      <c r="BC2021" t="str">
        <f t="shared" si="905"/>
        <v>FALSE</v>
      </c>
      <c r="BE2021" t="str">
        <f t="shared" si="906"/>
        <v>FALSE</v>
      </c>
      <c r="BF2021" s="1" t="b">
        <v>0</v>
      </c>
      <c r="BG2021" s="1" t="b">
        <v>0</v>
      </c>
      <c r="BH2021" s="1" t="b">
        <v>0</v>
      </c>
      <c r="BI2021" s="1" t="s">
        <v>77</v>
      </c>
      <c r="BJ2021" s="1" t="str">
        <f t="shared" si="907"/>
        <v>TRUE</v>
      </c>
      <c r="BL2021" t="str">
        <f t="shared" si="908"/>
        <v>FALSE</v>
      </c>
      <c r="BM2021" s="1" t="b">
        <v>0</v>
      </c>
      <c r="BN2021" s="1" t="b">
        <v>0</v>
      </c>
      <c r="BO2021" s="1">
        <f t="shared" si="911"/>
        <v>6</v>
      </c>
      <c r="BP2021" s="1" t="s">
        <v>11752</v>
      </c>
      <c r="BQ2021" s="1" cm="1">
        <f t="array" ref="BQ2021">_xlfn.IFS(BP2021="None Known",0, LEN(BP2021)&gt;500, 5,LEN(BP2021)&gt;400, 4, LEN(BP2021)&gt;300, 3, LEN(BP2021)&gt;200, 2, LEN(BP2021)&gt;1, 1)</f>
        <v>1</v>
      </c>
      <c r="BR2021" s="1" t="s">
        <v>11753</v>
      </c>
      <c r="BS2021" s="1">
        <v>1</v>
      </c>
      <c r="BT2021" s="1" t="s">
        <v>11754</v>
      </c>
      <c r="BU2021" s="1">
        <v>2</v>
      </c>
      <c r="BV2021" s="1" t="s">
        <v>431</v>
      </c>
      <c r="BW2021" s="1" t="s">
        <v>31</v>
      </c>
      <c r="BX2021" s="1"/>
      <c r="BY2021" t="str">
        <f>_xlfn.XLOOKUP($B2021,Img_lookup!A:A,Img_lookup!B:B, "Not available")</f>
        <v>1692f302-2514-4cc7-83c9-b4fc42a1e94b</v>
      </c>
      <c r="BZ2021" t="str">
        <f>_xlfn.XLOOKUP($B2021,Img_lookup!A:A,Img_lookup!C:C, "Not available")</f>
        <v>Trichosanthes ovigera Blume</v>
      </c>
      <c r="CA2021" t="str">
        <f>_xlfn.XLOOKUP($B2021,Img_lookup!A:A,Img_lookup!D:D, "Not available")</f>
        <v>Joseph F. Rock</v>
      </c>
      <c r="CB2021" t="str">
        <f>_xlfn.XLOOKUP($B2021,Img_lookup!A:A,Img_lookup!E:E, "https://imgur.com/aT5wafe")</f>
        <v>https://api.openverse.engineering/v1/images/1692f302-2514-4cc7-83c9-b4fc42a1e94b/thumb/</v>
      </c>
    </row>
    <row r="2022" spans="1:80" ht="210" x14ac:dyDescent="0.15">
      <c r="A2022" s="1" t="s">
        <v>193</v>
      </c>
      <c r="B2022" s="1" t="s">
        <v>8919</v>
      </c>
      <c r="C2022" s="1" t="s">
        <v>8920</v>
      </c>
      <c r="E2022" s="1" t="s">
        <v>8921</v>
      </c>
      <c r="F2022" s="1" t="s">
        <v>85</v>
      </c>
      <c r="G2022" s="1" t="s">
        <v>85</v>
      </c>
      <c r="H2022" s="11" t="str">
        <f t="shared" si="913"/>
        <v>Annual</v>
      </c>
      <c r="J2022" s="1">
        <v>0.5</v>
      </c>
      <c r="L2022" t="str" cm="1">
        <f t="array" ref="L2022">_xlfn.IFS(J2022+K2022="", "Unknown", J2022+K2022&gt;3, "Large", J2022+K2022&gt;0.5, "Medium", J2022+K2022&gt;0, "Small")</f>
        <v>Small</v>
      </c>
      <c r="N2022" cm="1">
        <f t="array" ref="N2022">IF($M2022="",INDEX($M$2:$M$2176,MATCH(1,INDEX(($A$2:$A$2176=$A2022)*($M$2:$M$2176&lt;&gt;""),0),0)),$M2022)</f>
        <v>8</v>
      </c>
      <c r="O2022" s="2" t="str">
        <f t="shared" si="909"/>
        <v>Grown indoors</v>
      </c>
      <c r="P2022" s="1" t="s">
        <v>8922</v>
      </c>
      <c r="Q2022" s="1" t="s">
        <v>17110</v>
      </c>
      <c r="R2022" t="str">
        <f t="shared" si="912"/>
        <v>Medium</v>
      </c>
      <c r="T2022" s="1"/>
      <c r="U2022" s="1"/>
      <c r="V2022" s="1" t="s">
        <v>470</v>
      </c>
      <c r="W2022" s="6" t="str">
        <f t="shared" si="917"/>
        <v>5</v>
      </c>
      <c r="X2022" t="str">
        <f t="shared" si="918"/>
        <v>May</v>
      </c>
      <c r="Y2022" s="2" t="str">
        <f t="shared" si="919"/>
        <v>9</v>
      </c>
      <c r="Z2022" s="2" t="str">
        <f t="shared" si="920"/>
        <v>September</v>
      </c>
      <c r="AA2022" s="1" t="s">
        <v>177</v>
      </c>
      <c r="AB2022" s="1" t="str">
        <f>IF(ISNUMBER(SEARCH("-",AA2022)),TRIM(LEFT(AA2022,FIND("-",AA2022)-1)),AA2022)</f>
        <v>7</v>
      </c>
      <c r="AC2022" s="1" t="str">
        <f>IF(AB2022="1", "January", IF(AB2022="2", "February", IF(AB2022="3", "March", IF(AB2022="4", "April", IF(AB2022="5", "May", IF(AB2022="6", "June", IF(AB2022="7", "July", IF(AB2022="8", "August", IF(AB2022="9", "September", IF(AB2022="10", "October", IF(AB2022="11", "November", IF(AB2022="12", "December", "Other"))))))))))))</f>
        <v>July</v>
      </c>
      <c r="AD2022" s="1" t="str">
        <f>IF(ISNUMBER(SEARCH("-",AA2022)),TRIM(RIGHT(AA2022,LEN(AA2022)-SEARCH("-",AA2022))),AA2022)</f>
        <v>10</v>
      </c>
      <c r="AE2022" s="1" t="str">
        <f>IF(AD2022="1", "January", IF(AD2022="2", "February", IF(AD2022="3", "March", IF(AD2022="4", "April", IF(AD2022="5", "May", IF(AD2022="6", "June", IF(AD2022="7", "July", IF(AD2022="8", "August", IF(AD2022="9", "September", IF(AD2022="10", "October", IF(AD2022="11", "November", IF(AD2022="12", "December", "Other"))))))))))))</f>
        <v>October</v>
      </c>
      <c r="AF2022" s="16" t="s">
        <v>25443</v>
      </c>
      <c r="AG2022" s="1" t="str">
        <f t="shared" si="899"/>
        <v xml:space="preserve">Presoaked seed </v>
      </c>
      <c r="AH2022" s="2" t="str">
        <f t="shared" si="900"/>
        <v>Pre-soak the seed for 12 hours in warm water and then sow in spring to early summer in situ.
The seed can also be sown in early autumn as a winter green manure.</v>
      </c>
      <c r="AI2022" s="1" t="s">
        <v>8923</v>
      </c>
      <c r="AJ2022" s="1" t="s">
        <v>23807</v>
      </c>
      <c r="AK2022" s="1" t="s">
        <v>17104</v>
      </c>
      <c r="AL2022" s="1" t="str">
        <f t="shared" si="910"/>
        <v>Unscented</v>
      </c>
      <c r="AM2022" s="1" t="b">
        <v>0</v>
      </c>
      <c r="AN2022" s="1" t="b">
        <v>0</v>
      </c>
      <c r="AO2022" s="1" t="b">
        <v>0</v>
      </c>
      <c r="AP2022" s="5" t="s">
        <v>28</v>
      </c>
      <c r="AQ2022" s="5" t="str">
        <f t="shared" si="901"/>
        <v>Light, Medium, Heavy</v>
      </c>
      <c r="AR2022" s="1" t="s">
        <v>30</v>
      </c>
      <c r="AS2022" s="1" t="str">
        <f t="shared" si="893"/>
        <v>None</v>
      </c>
      <c r="AT2022" s="1" t="str">
        <f t="shared" si="902"/>
        <v>Full</v>
      </c>
      <c r="AU2022" s="1" t="s">
        <v>29</v>
      </c>
      <c r="AV2022" s="1" t="str">
        <f t="shared" si="903"/>
        <v>Moist</v>
      </c>
      <c r="AW2022" s="1" t="s">
        <v>12</v>
      </c>
      <c r="AX2022" s="1" t="str">
        <f t="shared" si="904"/>
        <v>Acid, Neutral, Alkaline</v>
      </c>
      <c r="AY2022" s="1" t="b">
        <v>0</v>
      </c>
      <c r="AZ2022" s="1" t="b">
        <v>0</v>
      </c>
      <c r="BA2022" s="1" t="b">
        <v>0</v>
      </c>
      <c r="BB2022" s="1" t="s">
        <v>275</v>
      </c>
      <c r="BC2022" t="str">
        <f t="shared" si="905"/>
        <v>TRUE</v>
      </c>
      <c r="BE2022" t="str">
        <f t="shared" si="906"/>
        <v>FALSE</v>
      </c>
      <c r="BF2022" s="1" t="b">
        <v>1</v>
      </c>
      <c r="BG2022" s="1" t="b">
        <v>0</v>
      </c>
      <c r="BH2022" s="1" t="b">
        <v>0</v>
      </c>
      <c r="BI2022" s="1" t="s">
        <v>30</v>
      </c>
      <c r="BJ2022" s="1" t="str">
        <f t="shared" si="907"/>
        <v>FALSE</v>
      </c>
      <c r="BK2022" s="1" t="s">
        <v>77</v>
      </c>
      <c r="BL2022" t="str">
        <f t="shared" si="908"/>
        <v>TRUE</v>
      </c>
      <c r="BM2022" s="1" t="b">
        <v>1</v>
      </c>
      <c r="BN2022" s="1" t="b">
        <v>0</v>
      </c>
      <c r="BO2022" s="1">
        <f t="shared" si="911"/>
        <v>8</v>
      </c>
      <c r="BP2022" s="1" t="s">
        <v>8924</v>
      </c>
      <c r="BQ2022" s="1" cm="1">
        <f t="array" ref="BQ2022">_xlfn.IFS(BP2022="None Known",0, LEN(BP2022)&gt;500, 5,LEN(BP2022)&gt;400, 4, LEN(BP2022)&gt;300, 3, LEN(BP2022)&gt;200, 2, LEN(BP2022)&gt;1, 1)</f>
        <v>2</v>
      </c>
      <c r="BR2022" s="1" t="s">
        <v>8925</v>
      </c>
      <c r="BS2022" s="1">
        <v>2</v>
      </c>
      <c r="BT2022" s="1" t="s">
        <v>31</v>
      </c>
      <c r="BU2022" s="1">
        <v>0</v>
      </c>
      <c r="BV2022" s="1" t="s">
        <v>181</v>
      </c>
      <c r="BW2022" s="1" t="s">
        <v>31</v>
      </c>
      <c r="BX2022" s="1"/>
      <c r="BY2022" t="str">
        <f>_xlfn.XLOOKUP($B2022,Img_lookup!A:A,Img_lookup!B:B, "Not available")</f>
        <v>40f7651a-ef74-4e35-917d-8408e81e08ae</v>
      </c>
      <c r="BZ2022" t="str">
        <f>_xlfn.XLOOKUP($B2022,Img_lookup!A:A,Img_lookup!C:C, "Not available")</f>
        <v>Crimson Clover - Trifolium incarnatum, near Leesville, Louisiana</v>
      </c>
      <c r="CA2022" t="str">
        <f>_xlfn.XLOOKUP($B2022,Img_lookup!A:A,Img_lookup!D:D, "Not available")</f>
        <v>Judy Gallagher</v>
      </c>
      <c r="CB2022" t="str">
        <f>_xlfn.XLOOKUP($B2022,Img_lookup!A:A,Img_lookup!E:E, "https://imgur.com/aT5wafe")</f>
        <v>https://api.openverse.engineering/v1/images/40f7651a-ef74-4e35-917d-8408e81e08ae/thumb/</v>
      </c>
    </row>
    <row r="2023" spans="1:80" ht="345" x14ac:dyDescent="0.15">
      <c r="A2023" s="1" t="s">
        <v>193</v>
      </c>
      <c r="B2023" s="1" t="s">
        <v>5570</v>
      </c>
      <c r="C2023" s="1" t="s">
        <v>5571</v>
      </c>
      <c r="E2023" s="1" t="s">
        <v>5572</v>
      </c>
      <c r="F2023" s="1" t="s">
        <v>6</v>
      </c>
      <c r="G2023" s="1" t="s">
        <v>6</v>
      </c>
      <c r="H2023" s="11" t="str">
        <f t="shared" si="913"/>
        <v>Perennial</v>
      </c>
      <c r="J2023" s="1">
        <v>0.60000002399999997</v>
      </c>
      <c r="K2023" s="1">
        <v>0.60000002399999997</v>
      </c>
      <c r="L2023" t="str" cm="1">
        <f t="array" ref="L2023">_xlfn.IFS(J2023+K2023="", "Unknown", J2023+K2023&gt;3, "Large", J2023+K2023&gt;0.5, "Medium", J2023+K2023&gt;0, "Small")</f>
        <v>Medium</v>
      </c>
      <c r="M2023" s="1">
        <v>6</v>
      </c>
      <c r="N2023" cm="1">
        <f t="array" ref="N2023">IF($M2023="",INDEX($M$2:$M$2176,MATCH(1,INDEX(($A$2:$A$2176=$A2023)*($M$2:$M$2176&lt;&gt;""),0),0)),$M2023)</f>
        <v>6</v>
      </c>
      <c r="O2023" s="2" t="str">
        <f t="shared" si="909"/>
        <v>Seasonal outdoors</v>
      </c>
      <c r="P2023" s="1" t="s">
        <v>5573</v>
      </c>
      <c r="Q2023" s="1" t="s">
        <v>17110</v>
      </c>
      <c r="R2023" t="str">
        <f t="shared" si="912"/>
        <v>Medium</v>
      </c>
      <c r="T2023" s="1"/>
      <c r="U2023" s="1"/>
      <c r="V2023" s="1" t="s">
        <v>470</v>
      </c>
      <c r="W2023" s="6" t="str">
        <f t="shared" si="917"/>
        <v>5</v>
      </c>
      <c r="X2023" t="str">
        <f t="shared" si="918"/>
        <v>May</v>
      </c>
      <c r="Y2023" s="2" t="str">
        <f t="shared" si="919"/>
        <v>9</v>
      </c>
      <c r="Z2023" s="2" t="str">
        <f t="shared" si="920"/>
        <v>September</v>
      </c>
      <c r="AA2023" s="1" t="s">
        <v>177</v>
      </c>
      <c r="AB2023" s="1" t="str">
        <f>IF(ISNUMBER(SEARCH("-",AA2023)),TRIM(LEFT(AA2023,FIND("-",AA2023)-1)),AA2023)</f>
        <v>7</v>
      </c>
      <c r="AC2023" s="1" t="str">
        <f>IF(AB2023="1", "January", IF(AB2023="2", "February", IF(AB2023="3", "March", IF(AB2023="4", "April", IF(AB2023="5", "May", IF(AB2023="6", "June", IF(AB2023="7", "July", IF(AB2023="8", "August", IF(AB2023="9", "September", IF(AB2023="10", "October", IF(AB2023="11", "November", IF(AB2023="12", "December", "Other"))))))))))))</f>
        <v>July</v>
      </c>
      <c r="AD2023" s="1" t="str">
        <f>IF(ISNUMBER(SEARCH("-",AA2023)),TRIM(RIGHT(AA2023,LEN(AA2023)-SEARCH("-",AA2023))),AA2023)</f>
        <v>10</v>
      </c>
      <c r="AE2023" s="1" t="str">
        <f>IF(AD2023="1", "January", IF(AD2023="2", "February", IF(AD2023="3", "March", IF(AD2023="4", "April", IF(AD2023="5", "May", IF(AD2023="6", "June", IF(AD2023="7", "July", IF(AD2023="8", "August", IF(AD2023="9", "September", IF(AD2023="10", "October", IF(AD2023="11", "November", IF(AD2023="12", "December", "Other"))))))))))))</f>
        <v>October</v>
      </c>
      <c r="AF2023" s="16" t="s">
        <v>25444</v>
      </c>
      <c r="AG2023" s="1" t="str">
        <f t="shared" si="899"/>
        <v xml:space="preserve">Presoaked seed </v>
      </c>
      <c r="AH2023" s="2" t="str">
        <f t="shared" si="900"/>
        <v>Pre-soak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v>
      </c>
      <c r="AI2023" s="1" t="s">
        <v>5574</v>
      </c>
      <c r="AJ2023" s="1" t="s">
        <v>23803</v>
      </c>
      <c r="AK2023" s="1" t="s">
        <v>17104</v>
      </c>
      <c r="AL2023" s="1" t="str">
        <f t="shared" si="910"/>
        <v>Unscented</v>
      </c>
      <c r="AM2023" s="1" t="b">
        <v>0</v>
      </c>
      <c r="AN2023" s="1" t="b">
        <v>0</v>
      </c>
      <c r="AO2023" s="1" t="b">
        <v>0</v>
      </c>
      <c r="AP2023" s="5" t="s">
        <v>28</v>
      </c>
      <c r="AQ2023" s="5" t="str">
        <f t="shared" si="901"/>
        <v>Light, Medium, Heavy</v>
      </c>
      <c r="AR2023" s="1" t="s">
        <v>30</v>
      </c>
      <c r="AS2023" s="1" t="str">
        <f t="shared" si="893"/>
        <v>None</v>
      </c>
      <c r="AT2023" s="1" t="str">
        <f t="shared" si="902"/>
        <v>Full</v>
      </c>
      <c r="AU2023" s="1" t="s">
        <v>29</v>
      </c>
      <c r="AV2023" s="1" t="str">
        <f t="shared" si="903"/>
        <v>Moist</v>
      </c>
      <c r="AW2023" s="1" t="s">
        <v>12</v>
      </c>
      <c r="AX2023" s="1" t="str">
        <f t="shared" si="904"/>
        <v>Acid, Neutral, Alkaline</v>
      </c>
      <c r="AY2023" s="1" t="b">
        <v>0</v>
      </c>
      <c r="AZ2023" s="1" t="b">
        <v>0</v>
      </c>
      <c r="BA2023" s="1" t="b">
        <v>0</v>
      </c>
      <c r="BB2023" s="1" t="s">
        <v>275</v>
      </c>
      <c r="BC2023" t="str">
        <f t="shared" si="905"/>
        <v>TRUE</v>
      </c>
      <c r="BE2023" t="str">
        <f t="shared" si="906"/>
        <v>FALSE</v>
      </c>
      <c r="BF2023" s="1" t="b">
        <v>1</v>
      </c>
      <c r="BG2023" s="1" t="b">
        <v>0</v>
      </c>
      <c r="BH2023" s="1" t="b">
        <v>0</v>
      </c>
      <c r="BI2023" s="1" t="s">
        <v>30</v>
      </c>
      <c r="BJ2023" s="1" t="str">
        <f t="shared" si="907"/>
        <v>FALSE</v>
      </c>
      <c r="BL2023" t="str">
        <f t="shared" si="908"/>
        <v>FALSE</v>
      </c>
      <c r="BM2023" s="1" t="b">
        <v>1</v>
      </c>
      <c r="BN2023" s="1" t="b">
        <v>1</v>
      </c>
      <c r="BO2023" s="1">
        <f t="shared" si="911"/>
        <v>16</v>
      </c>
      <c r="BP2023" s="1" t="s">
        <v>5575</v>
      </c>
      <c r="BQ2023" s="1" cm="1">
        <f t="array" ref="BQ2023">_xlfn.IFS(BP2023="None Known",0, LEN(BP2023)&gt;500, 5,LEN(BP2023)&gt;400, 4, LEN(BP2023)&gt;300, 3, LEN(BP2023)&gt;200, 2, LEN(BP2023)&gt;1, 1)</f>
        <v>4</v>
      </c>
      <c r="BR2023" s="1" t="s">
        <v>5576</v>
      </c>
      <c r="BS2023" s="1">
        <v>3</v>
      </c>
      <c r="BT2023" s="1" t="s">
        <v>5577</v>
      </c>
      <c r="BU2023" s="1">
        <v>3</v>
      </c>
      <c r="BV2023" s="1" t="s">
        <v>5578</v>
      </c>
      <c r="BW2023" s="1" t="s">
        <v>5579</v>
      </c>
      <c r="BX2023" s="1"/>
      <c r="BY2023" t="str">
        <f>_xlfn.XLOOKUP($B2023,Img_lookup!A:A,Img_lookup!B:B, "Not available")</f>
        <v>10d9409e-8636-450f-a0b2-4fdc14494972</v>
      </c>
      <c r="BZ2023" t="str">
        <f>_xlfn.XLOOKUP($B2023,Img_lookup!A:A,Img_lookup!C:C, "Not available")</f>
        <v>Trifolium pratense / Ëµ§Ë©∞„ÇÅËçâ(„Ç¢„Ç´„ÉÑ„É°„ÇØ„Çµ)</v>
      </c>
      <c r="CA2023" t="str">
        <f>_xlfn.XLOOKUP($B2023,Img_lookup!A:A,Img_lookup!D:D, "Not available")</f>
        <v>TANAKA Juuyoh (Áî∞‰∏≠ÂçÅÊ¥ã)</v>
      </c>
      <c r="CB2023" t="str">
        <f>_xlfn.XLOOKUP($B2023,Img_lookup!A:A,Img_lookup!E:E, "https://imgur.com/aT5wafe")</f>
        <v>https://api.openverse.engineering/v1/images/10d9409e-8636-450f-a0b2-4fdc14494972/thumb/</v>
      </c>
    </row>
    <row r="2024" spans="1:80" ht="345" x14ac:dyDescent="0.15">
      <c r="A2024" s="1" t="s">
        <v>193</v>
      </c>
      <c r="B2024" s="1" t="s">
        <v>7278</v>
      </c>
      <c r="C2024" s="1" t="s">
        <v>7279</v>
      </c>
      <c r="E2024" s="1" t="s">
        <v>7280</v>
      </c>
      <c r="F2024" s="1" t="s">
        <v>6</v>
      </c>
      <c r="G2024" s="1" t="s">
        <v>6</v>
      </c>
      <c r="H2024" s="11" t="str">
        <f t="shared" si="913"/>
        <v>Perennial</v>
      </c>
      <c r="I2024" s="1" t="s">
        <v>17108</v>
      </c>
      <c r="J2024" s="1">
        <v>0.10000000100000001</v>
      </c>
      <c r="K2024" s="1">
        <v>1</v>
      </c>
      <c r="L2024" t="str" cm="1">
        <f t="array" ref="L2024">_xlfn.IFS(J2024+K2024="", "Unknown", J2024+K2024&gt;3, "Large", J2024+K2024&gt;0.5, "Medium", J2024+K2024&gt;0, "Small")</f>
        <v>Medium</v>
      </c>
      <c r="M2024" s="1">
        <v>4</v>
      </c>
      <c r="N2024" cm="1">
        <f t="array" ref="N2024">IF($M2024="",INDEX($M$2:$M$2176,MATCH(1,INDEX(($A$2:$A$2176=$A2024)*($M$2:$M$2176&lt;&gt;""),0),0)),$M2024)</f>
        <v>4</v>
      </c>
      <c r="O2024" s="2" t="str">
        <f t="shared" si="909"/>
        <v>Hardy to cold</v>
      </c>
      <c r="P2024" s="1" t="s">
        <v>7281</v>
      </c>
      <c r="Q2024" s="1" t="s">
        <v>17110</v>
      </c>
      <c r="R2024" t="str">
        <f t="shared" si="912"/>
        <v>Medium</v>
      </c>
      <c r="S2024" s="1" t="s">
        <v>24</v>
      </c>
      <c r="T2024" s="1" t="str">
        <f>LEFT(S2024,FIND("-",S2024)-1)</f>
        <v xml:space="preserve">1 </v>
      </c>
      <c r="U2024" s="1" t="str">
        <f>RIGHT(S2024,FIND("-",S2024)-1)</f>
        <v>12</v>
      </c>
      <c r="V2024" s="1" t="s">
        <v>134</v>
      </c>
      <c r="W2024" s="6" t="str">
        <f t="shared" si="917"/>
        <v>6</v>
      </c>
      <c r="X2024" t="str">
        <f t="shared" si="918"/>
        <v>June</v>
      </c>
      <c r="Y2024" s="2" t="str">
        <f t="shared" si="919"/>
        <v>9</v>
      </c>
      <c r="Z2024" s="2" t="str">
        <f t="shared" si="920"/>
        <v>September</v>
      </c>
      <c r="AA2024" s="1" t="s">
        <v>177</v>
      </c>
      <c r="AB2024" s="1" t="str">
        <f>IF(ISNUMBER(SEARCH("-",AA2024)),TRIM(LEFT(AA2024,FIND("-",AA2024)-1)),AA2024)</f>
        <v>7</v>
      </c>
      <c r="AC2024" s="1" t="str">
        <f>IF(AB2024="1", "January", IF(AB2024="2", "February", IF(AB2024="3", "March", IF(AB2024="4", "April", IF(AB2024="5", "May", IF(AB2024="6", "June", IF(AB2024="7", "July", IF(AB2024="8", "August", IF(AB2024="9", "September", IF(AB2024="10", "October", IF(AB2024="11", "November", IF(AB2024="12", "December", "Other"))))))))))))</f>
        <v>July</v>
      </c>
      <c r="AD2024" s="1" t="str">
        <f>IF(ISNUMBER(SEARCH("-",AA2024)),TRIM(RIGHT(AA2024,LEN(AA2024)-SEARCH("-",AA2024))),AA2024)</f>
        <v>10</v>
      </c>
      <c r="AE2024" s="1" t="str">
        <f>IF(AD2024="1", "January", IF(AD2024="2", "February", IF(AD2024="3", "March", IF(AD2024="4", "April", IF(AD2024="5", "May", IF(AD2024="6", "June", IF(AD2024="7", "July", IF(AD2024="8", "August", IF(AD2024="9", "September", IF(AD2024="10", "October", IF(AD2024="11", "November", IF(AD2024="12", "December", "Other"))))))))))))</f>
        <v>October</v>
      </c>
      <c r="AF2024" s="16" t="s">
        <v>25444</v>
      </c>
      <c r="AG2024" s="1" t="str">
        <f t="shared" si="899"/>
        <v xml:space="preserve">Presoaked seed </v>
      </c>
      <c r="AH2024" s="2" t="str">
        <f t="shared" si="900"/>
        <v>Pre-soak the seed for 12 hours in warm water and then sow in spring in situ.
If the seed is in short supply it might be better to sow it in pots in a cold frame. When they are large enough to handle, prick the seedlings out into individual pots and plant them out in late spring.
Division in spring[238].</v>
      </c>
      <c r="AI2024" s="1" t="s">
        <v>7282</v>
      </c>
      <c r="AJ2024" s="1" t="s">
        <v>26</v>
      </c>
      <c r="AK2024" s="1" t="s">
        <v>17104</v>
      </c>
      <c r="AL2024" s="1" t="str">
        <f t="shared" si="910"/>
        <v>Unscented</v>
      </c>
      <c r="AM2024" s="1" t="b">
        <v>0</v>
      </c>
      <c r="AN2024" s="1" t="b">
        <v>0</v>
      </c>
      <c r="AO2024" s="1" t="b">
        <v>0</v>
      </c>
      <c r="AP2024" s="5" t="s">
        <v>28</v>
      </c>
      <c r="AQ2024" s="5" t="str">
        <f t="shared" si="901"/>
        <v>Light, Medium, Heavy</v>
      </c>
      <c r="AR2024" s="1" t="s">
        <v>30</v>
      </c>
      <c r="AS2024" s="1" t="str">
        <f t="shared" si="893"/>
        <v>None</v>
      </c>
      <c r="AT2024" s="1" t="str">
        <f t="shared" si="902"/>
        <v>Full</v>
      </c>
      <c r="AU2024" s="1" t="s">
        <v>29</v>
      </c>
      <c r="AV2024" s="1" t="str">
        <f t="shared" si="903"/>
        <v>Moist</v>
      </c>
      <c r="AW2024" s="1" t="s">
        <v>12</v>
      </c>
      <c r="AX2024" s="1" t="str">
        <f t="shared" si="904"/>
        <v>Acid, Neutral, Alkaline</v>
      </c>
      <c r="AY2024" s="1" t="b">
        <v>0</v>
      </c>
      <c r="AZ2024" s="1" t="b">
        <v>1</v>
      </c>
      <c r="BA2024" s="1" t="b">
        <v>0</v>
      </c>
      <c r="BC2024" t="str">
        <f t="shared" si="905"/>
        <v>FALSE</v>
      </c>
      <c r="BE2024" t="str">
        <f t="shared" si="906"/>
        <v>FALSE</v>
      </c>
      <c r="BF2024" s="1" t="b">
        <v>1</v>
      </c>
      <c r="BG2024" s="1" t="b">
        <v>1</v>
      </c>
      <c r="BH2024" s="1" t="b">
        <v>0</v>
      </c>
      <c r="BI2024" s="1" t="s">
        <v>30</v>
      </c>
      <c r="BJ2024" s="1" t="str">
        <f t="shared" si="907"/>
        <v>FALSE</v>
      </c>
      <c r="BL2024" t="str">
        <f t="shared" si="908"/>
        <v>FALSE</v>
      </c>
      <c r="BM2024" s="1" t="b">
        <v>1</v>
      </c>
      <c r="BN2024" s="1" t="b">
        <v>0</v>
      </c>
      <c r="BO2024" s="1">
        <f t="shared" si="911"/>
        <v>15</v>
      </c>
      <c r="BP2024" s="1" t="s">
        <v>7283</v>
      </c>
      <c r="BQ2024" s="1" cm="1">
        <f t="array" ref="BQ2024">_xlfn.IFS(BP2024="None Known",0, LEN(BP2024)&gt;500, 5,LEN(BP2024)&gt;400, 4, LEN(BP2024)&gt;300, 3, LEN(BP2024)&gt;200, 2, LEN(BP2024)&gt;1, 1)</f>
        <v>4</v>
      </c>
      <c r="BR2024" s="1" t="s">
        <v>7284</v>
      </c>
      <c r="BS2024" s="1">
        <v>3</v>
      </c>
      <c r="BT2024" s="1" t="s">
        <v>7285</v>
      </c>
      <c r="BU2024" s="1">
        <v>2</v>
      </c>
      <c r="BV2024" s="1" t="s">
        <v>7286</v>
      </c>
      <c r="BW2024" s="1" t="s">
        <v>7287</v>
      </c>
      <c r="BX2024" s="1"/>
      <c r="BY2024" t="str">
        <f>_xlfn.XLOOKUP($B2024,Img_lookup!A:A,Img_lookup!B:B, "Not available")</f>
        <v>b36707b3-3169-4f55-ac80-f96d982c6d85</v>
      </c>
      <c r="BZ2024" t="str">
        <f>_xlfn.XLOOKUP($B2024,Img_lookup!A:A,Img_lookup!C:C, "Not available")</f>
        <v>Trifolium repens pasture NC1</v>
      </c>
      <c r="CA2024" t="str">
        <f>_xlfn.XLOOKUP($B2024,Img_lookup!A:A,Img_lookup!D:D, "Not available")</f>
        <v>Macleay Grass Man</v>
      </c>
      <c r="CB2024" t="str">
        <f>_xlfn.XLOOKUP($B2024,Img_lookup!A:A,Img_lookup!E:E, "https://imgur.com/aT5wafe")</f>
        <v>https://api.openverse.engineering/v1/images/b36707b3-3169-4f55-ac80-f96d982c6d85/thumb/</v>
      </c>
    </row>
    <row r="2025" spans="1:80" ht="409.6" x14ac:dyDescent="0.15">
      <c r="A2025" s="1" t="s">
        <v>3964</v>
      </c>
      <c r="B2025" s="1" t="s">
        <v>3965</v>
      </c>
      <c r="C2025" s="1" t="s">
        <v>3966</v>
      </c>
      <c r="E2025" s="1" t="s">
        <v>3967</v>
      </c>
      <c r="F2025" s="1" t="s">
        <v>6</v>
      </c>
      <c r="G2025" s="1" t="s">
        <v>6</v>
      </c>
      <c r="H2025" s="11" t="str">
        <f t="shared" si="913"/>
        <v>Perennial</v>
      </c>
      <c r="J2025" s="1">
        <v>0.60000002399999997</v>
      </c>
      <c r="L2025" t="str" cm="1">
        <f t="array" ref="L2025">_xlfn.IFS(J2025+K2025="", "Unknown", J2025+K2025&gt;3, "Large", J2025+K2025&gt;0.5, "Medium", J2025+K2025&gt;0, "Small")</f>
        <v>Medium</v>
      </c>
      <c r="M2025" s="1">
        <v>5</v>
      </c>
      <c r="N2025" cm="1">
        <f t="array" ref="N2025">IF($M2025="",INDEX($M$2:$M$2176,MATCH(1,INDEX(($A$2:$A$2176=$A2025)*($M$2:$M$2176&lt;&gt;""),0),0)),$M2025)</f>
        <v>5</v>
      </c>
      <c r="O2025" s="2" t="str">
        <f t="shared" si="909"/>
        <v>Seasonal outdoors</v>
      </c>
      <c r="P2025" s="1" t="s">
        <v>3968</v>
      </c>
      <c r="R2025" t="str">
        <f t="shared" si="912"/>
        <v>Medium</v>
      </c>
      <c r="T2025" s="1"/>
      <c r="U2025" s="1"/>
      <c r="V2025" s="1" t="s">
        <v>108</v>
      </c>
      <c r="W2025" s="6" t="str">
        <f t="shared" si="917"/>
        <v>7</v>
      </c>
      <c r="X2025" t="str">
        <f t="shared" si="918"/>
        <v>July</v>
      </c>
      <c r="Y2025" s="2" t="str">
        <f t="shared" si="919"/>
        <v>9</v>
      </c>
      <c r="Z2025" s="2" t="str">
        <f t="shared" si="920"/>
        <v>September</v>
      </c>
      <c r="AA2025" s="1" t="s">
        <v>135</v>
      </c>
      <c r="AB2025" s="1" t="str">
        <f>IF(ISNUMBER(SEARCH("-",AA2025)),TRIM(LEFT(AA2025,FIND("-",AA2025)-1)),AA2025)</f>
        <v>8</v>
      </c>
      <c r="AC2025" s="1" t="str">
        <f>IF(AB2025="1", "January", IF(AB2025="2", "February", IF(AB2025="3", "March", IF(AB2025="4", "April", IF(AB2025="5", "May", IF(AB2025="6", "June", IF(AB2025="7", "July", IF(AB2025="8", "August", IF(AB2025="9", "September", IF(AB2025="10", "October", IF(AB2025="11", "November", IF(AB2025="12", "December", "Other"))))))))))))</f>
        <v>August</v>
      </c>
      <c r="AD2025" s="1" t="str">
        <f>IF(ISNUMBER(SEARCH("-",AA2025)),TRIM(RIGHT(AA2025,LEN(AA2025)-SEARCH("-",AA2025))),AA2025)</f>
        <v>10</v>
      </c>
      <c r="AE2025" s="1" t="str">
        <f>IF(AD2025="1", "January", IF(AD2025="2", "February", IF(AD2025="3", "March", IF(AD2025="4", "April", IF(AD2025="5", "May", IF(AD2025="6", "June", IF(AD2025="7", "July", IF(AD2025="8", "August", IF(AD2025="9", "September", IF(AD2025="10", "October", IF(AD2025="11", "November", IF(AD2025="12", "December", "Other"))))))))))))</f>
        <v>October</v>
      </c>
      <c r="AF2025" s="16" t="s">
        <v>23930</v>
      </c>
      <c r="AG2025" s="1" t="str">
        <f t="shared" si="899"/>
        <v xml:space="preserve">Seed </v>
      </c>
      <c r="AH2025" s="2" t="str">
        <f t="shared" si="900"/>
        <v>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25" s="1" t="s">
        <v>3969</v>
      </c>
      <c r="AJ2025" s="1" t="s">
        <v>1</v>
      </c>
      <c r="AK2025" s="1" t="s">
        <v>17104</v>
      </c>
      <c r="AL2025" s="1" t="str">
        <f t="shared" si="910"/>
        <v>Unscented</v>
      </c>
      <c r="AM2025" s="1" t="b">
        <v>0</v>
      </c>
      <c r="AN2025" s="1" t="b">
        <v>0</v>
      </c>
      <c r="AO2025" s="1" t="b">
        <v>0</v>
      </c>
      <c r="AP2025" s="5" t="s">
        <v>28</v>
      </c>
      <c r="AQ2025" s="5" t="str">
        <f t="shared" si="901"/>
        <v>Light, Medium, Heavy</v>
      </c>
      <c r="AR2025" s="1" t="s">
        <v>30</v>
      </c>
      <c r="AS2025" s="1" t="str">
        <f t="shared" si="893"/>
        <v>None</v>
      </c>
      <c r="AT2025" s="1" t="str">
        <f t="shared" si="902"/>
        <v>Full</v>
      </c>
      <c r="AU2025" s="1" t="s">
        <v>919</v>
      </c>
      <c r="AV2025" s="1" t="str">
        <f t="shared" si="903"/>
        <v>Wet/Water</v>
      </c>
      <c r="AW2025" s="1" t="s">
        <v>263</v>
      </c>
      <c r="AX2025" s="1" t="str">
        <f t="shared" si="904"/>
        <v>Neutral, Alkaline</v>
      </c>
      <c r="AY2025" s="1" t="b">
        <v>0</v>
      </c>
      <c r="AZ2025" s="1" t="b">
        <v>1</v>
      </c>
      <c r="BA2025" s="1" t="b">
        <v>1</v>
      </c>
      <c r="BB2025" s="1" t="s">
        <v>275</v>
      </c>
      <c r="BC2025" t="str">
        <f t="shared" si="905"/>
        <v>TRUE</v>
      </c>
      <c r="BE2025" t="str">
        <f t="shared" si="906"/>
        <v>FALSE</v>
      </c>
      <c r="BF2025" s="1" t="b">
        <v>0</v>
      </c>
      <c r="BG2025" s="1" t="b">
        <v>0</v>
      </c>
      <c r="BH2025" s="1" t="b">
        <v>0</v>
      </c>
      <c r="BJ2025" s="1" t="str">
        <f t="shared" si="907"/>
        <v>FALSE</v>
      </c>
      <c r="BL2025" t="str">
        <f t="shared" si="908"/>
        <v>FALSE</v>
      </c>
      <c r="BM2025" s="1" t="b">
        <v>0</v>
      </c>
      <c r="BN2025" s="1" t="b">
        <v>0</v>
      </c>
      <c r="BO2025" s="1">
        <f t="shared" si="911"/>
        <v>7</v>
      </c>
      <c r="BP2025" s="1" t="s">
        <v>3970</v>
      </c>
      <c r="BQ2025" s="1" cm="1">
        <f t="array" ref="BQ2025">_xlfn.IFS(BP2025="None Known",0, LEN(BP2025)&gt;500, 5,LEN(BP2025)&gt;400, 4, LEN(BP2025)&gt;300, 3, LEN(BP2025)&gt;200, 2, LEN(BP2025)&gt;1, 1)</f>
        <v>1</v>
      </c>
      <c r="BR2025" s="16" t="s">
        <v>25090</v>
      </c>
      <c r="BS2025" s="1">
        <v>2</v>
      </c>
      <c r="BT2025" s="1" t="s">
        <v>31</v>
      </c>
      <c r="BU2025" s="1">
        <v>0</v>
      </c>
      <c r="BV2025" s="1" t="s">
        <v>465</v>
      </c>
      <c r="BW2025" s="1" t="s">
        <v>3971</v>
      </c>
      <c r="BX2025" s="1"/>
      <c r="BY2025" t="str">
        <f>_xlfn.XLOOKUP($B2025,Img_lookup!A:A,Img_lookup!B:B, "Not available")</f>
        <v>681f2334-72fe-455f-9ebe-c8ccbbe81405</v>
      </c>
      <c r="BZ2025" t="str">
        <f>_xlfn.XLOOKUP($B2025,Img_lookup!A:A,Img_lookup!C:C, "Not available")</f>
        <v>Sea arrowgrass (Triglochin maritima)</v>
      </c>
      <c r="CA2025" t="str">
        <f>_xlfn.XLOOKUP($B2025,Img_lookup!A:A,Img_lookup!D:D, "Not available")</f>
        <v>gennadyalexandrov</v>
      </c>
      <c r="CB2025" t="str">
        <f>_xlfn.XLOOKUP($B2025,Img_lookup!A:A,Img_lookup!E:E, "https://imgur.com/aT5wafe")</f>
        <v>https://api.openverse.engineering/v1/images/681f2334-72fe-455f-9ebe-c8ccbbe81405/thumb/</v>
      </c>
    </row>
    <row r="2026" spans="1:80" ht="409.6" x14ac:dyDescent="0.15">
      <c r="A2026" s="1" t="s">
        <v>3964</v>
      </c>
      <c r="B2026" s="1" t="s">
        <v>13787</v>
      </c>
      <c r="C2026" s="1" t="s">
        <v>13788</v>
      </c>
      <c r="E2026" s="1" t="s">
        <v>13789</v>
      </c>
      <c r="F2026" s="1" t="s">
        <v>6</v>
      </c>
      <c r="G2026" s="1" t="s">
        <v>6</v>
      </c>
      <c r="H2026" s="11" t="str">
        <f t="shared" si="913"/>
        <v>Perennial</v>
      </c>
      <c r="J2026" s="1">
        <v>0.5</v>
      </c>
      <c r="L2026" t="str" cm="1">
        <f t="array" ref="L2026">_xlfn.IFS(J2026+K2026="", "Unknown", J2026+K2026&gt;3, "Large", J2026+K2026&gt;0.5, "Medium", J2026+K2026&gt;0, "Small")</f>
        <v>Small</v>
      </c>
      <c r="M2026" s="1">
        <v>5</v>
      </c>
      <c r="N2026" cm="1">
        <f t="array" ref="N2026">IF($M2026="",INDEX($M$2:$M$2176,MATCH(1,INDEX(($A$2:$A$2176=$A2026)*($M$2:$M$2176&lt;&gt;""),0),0)),$M2026)</f>
        <v>5</v>
      </c>
      <c r="O2026" s="2" t="str">
        <f t="shared" si="909"/>
        <v>Seasonal outdoors</v>
      </c>
      <c r="P2026" s="1" t="s">
        <v>13790</v>
      </c>
      <c r="R2026" t="str">
        <f t="shared" si="912"/>
        <v>Medium</v>
      </c>
      <c r="T2026" s="1"/>
      <c r="U2026" s="1"/>
      <c r="V2026" s="1" t="s">
        <v>322</v>
      </c>
      <c r="W2026" s="6" t="str">
        <f t="shared" si="917"/>
        <v>6</v>
      </c>
      <c r="X2026" t="str">
        <f t="shared" si="918"/>
        <v>June</v>
      </c>
      <c r="Y2026" s="2" t="str">
        <f t="shared" si="919"/>
        <v>8</v>
      </c>
      <c r="Z2026" s="2" t="str">
        <f t="shared" si="920"/>
        <v>August</v>
      </c>
      <c r="AF2026" s="16" t="s">
        <v>23930</v>
      </c>
      <c r="AG2026" s="1" t="str">
        <f t="shared" si="899"/>
        <v xml:space="preserve">Seed </v>
      </c>
      <c r="AH2026" s="2" t="str">
        <f t="shared" si="900"/>
        <v>We have no information for this species but suggest sowing the seed in a cold frame as soon as it is ripe if this is possible. Stand the pots in about 2cm of water. When they are large enough to handle, prick the seedlings out into individual pots and plant them out in the summer.
Division in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26" s="1" t="s">
        <v>13791</v>
      </c>
      <c r="AJ2026" s="1" t="s">
        <v>1</v>
      </c>
      <c r="AK2026" s="1" t="s">
        <v>17104</v>
      </c>
      <c r="AL2026" s="1" t="str">
        <f t="shared" si="910"/>
        <v>Unscented</v>
      </c>
      <c r="AM2026" s="1" t="b">
        <v>0</v>
      </c>
      <c r="AN2026" s="1" t="b">
        <v>0</v>
      </c>
      <c r="AO2026" s="1" t="b">
        <v>0</v>
      </c>
      <c r="AP2026" s="5" t="s">
        <v>28</v>
      </c>
      <c r="AQ2026" s="5" t="str">
        <f t="shared" si="901"/>
        <v>Light, Medium, Heavy</v>
      </c>
      <c r="AR2026" s="1" t="s">
        <v>30</v>
      </c>
      <c r="AS2026" s="1" t="str">
        <f t="shared" si="893"/>
        <v>None</v>
      </c>
      <c r="AT2026" s="1" t="str">
        <f t="shared" si="902"/>
        <v>Full</v>
      </c>
      <c r="AU2026" s="1" t="s">
        <v>919</v>
      </c>
      <c r="AV2026" s="1" t="str">
        <f t="shared" si="903"/>
        <v>Wet/Water</v>
      </c>
      <c r="AW2026" s="1" t="s">
        <v>12</v>
      </c>
      <c r="AX2026" s="1" t="str">
        <f t="shared" si="904"/>
        <v>Acid, Neutral, Alkaline</v>
      </c>
      <c r="AY2026" s="1" t="b">
        <v>0</v>
      </c>
      <c r="AZ2026" s="1" t="b">
        <v>0</v>
      </c>
      <c r="BA2026" s="1" t="b">
        <v>1</v>
      </c>
      <c r="BC2026" t="str">
        <f t="shared" si="905"/>
        <v>FALSE</v>
      </c>
      <c r="BE2026" t="str">
        <f t="shared" si="906"/>
        <v>FALSE</v>
      </c>
      <c r="BF2026" s="1" t="b">
        <v>0</v>
      </c>
      <c r="BG2026" s="1" t="b">
        <v>0</v>
      </c>
      <c r="BH2026" s="1" t="b">
        <v>0</v>
      </c>
      <c r="BJ2026" s="1" t="str">
        <f t="shared" si="907"/>
        <v>FALSE</v>
      </c>
      <c r="BL2026" t="str">
        <f t="shared" si="908"/>
        <v>FALSE</v>
      </c>
      <c r="BM2026" s="1" t="b">
        <v>0</v>
      </c>
      <c r="BN2026" s="1" t="b">
        <v>0</v>
      </c>
      <c r="BO2026" s="1">
        <f t="shared" si="911"/>
        <v>6</v>
      </c>
      <c r="BP2026" s="1" t="s">
        <v>31</v>
      </c>
      <c r="BQ2026" s="1" cm="1">
        <f t="array" ref="BQ2026">_xlfn.IFS(BP2026="None Known",0, LEN(BP2026)&gt;500, 5,LEN(BP2026)&gt;400, 4, LEN(BP2026)&gt;300, 3, LEN(BP2026)&gt;200, 2, LEN(BP2026)&gt;1, 1)</f>
        <v>0</v>
      </c>
      <c r="BR2026" s="16" t="s">
        <v>25091</v>
      </c>
      <c r="BS2026" s="1">
        <v>2</v>
      </c>
      <c r="BT2026" s="1" t="s">
        <v>31</v>
      </c>
      <c r="BU2026" s="1">
        <v>0</v>
      </c>
      <c r="BV2026" s="1" t="s">
        <v>465</v>
      </c>
      <c r="BW2026" s="1" t="s">
        <v>13792</v>
      </c>
      <c r="BX2026" s="1"/>
      <c r="BY2026" t="str">
        <f>_xlfn.XLOOKUP($B2026,Img_lookup!A:A,Img_lookup!B:B, "Not available")</f>
        <v>99f221e4-6833-40bf-a0e1-e28622cce328</v>
      </c>
      <c r="BZ2026" t="str">
        <f>_xlfn.XLOOKUP($B2026,Img_lookup!A:A,Img_lookup!C:C, "Not available")</f>
        <v>BM001161757 Triglochin palustris L.</v>
      </c>
      <c r="CA2026" t="str">
        <f>_xlfn.XLOOKUP($B2026,Img_lookup!A:A,Img_lookup!D:D, "Not available")</f>
        <v>NATT-at-NKM</v>
      </c>
      <c r="CB2026" t="str">
        <f>_xlfn.XLOOKUP($B2026,Img_lookup!A:A,Img_lookup!E:E, "https://imgur.com/aT5wafe")</f>
        <v>https://api.openverse.engineering/v1/images/99f221e4-6833-40bf-a0e1-e28622cce328/thumb/</v>
      </c>
    </row>
    <row r="2027" spans="1:80" ht="13" x14ac:dyDescent="0.15">
      <c r="A2027" s="1" t="s">
        <v>193</v>
      </c>
      <c r="B2027" s="1" t="s">
        <v>2781</v>
      </c>
      <c r="C2027" s="1" t="s">
        <v>2782</v>
      </c>
      <c r="E2027" s="1" t="s">
        <v>2783</v>
      </c>
      <c r="F2027" s="1" t="s">
        <v>85</v>
      </c>
      <c r="G2027" s="1" t="s">
        <v>85</v>
      </c>
      <c r="H2027" s="11" t="str">
        <f t="shared" si="913"/>
        <v>Annual</v>
      </c>
      <c r="J2027" s="1">
        <v>0.60000002399999997</v>
      </c>
      <c r="L2027" t="str" cm="1">
        <f t="array" ref="L2027">_xlfn.IFS(J2027+K2027="", "Unknown", J2027+K2027&gt;3, "Large", J2027+K2027&gt;0.5, "Medium", J2027+K2027&gt;0, "Small")</f>
        <v>Medium</v>
      </c>
      <c r="N2027" cm="1">
        <f t="array" ref="N2027">IF($M2027="",INDEX($M$2:$M$2176,MATCH(1,INDEX(($A$2:$A$2176=$A2027)*($M$2:$M$2176&lt;&gt;""),0),0)),$M2027)</f>
        <v>8</v>
      </c>
      <c r="O2027" s="2" t="str">
        <f t="shared" si="909"/>
        <v>Grown indoors</v>
      </c>
      <c r="P2027" s="1" t="s">
        <v>2784</v>
      </c>
      <c r="R2027" t="str">
        <f t="shared" si="912"/>
        <v>Medium</v>
      </c>
      <c r="T2027" s="1"/>
      <c r="U2027" s="1"/>
      <c r="V2027" s="1" t="s">
        <v>51</v>
      </c>
      <c r="W2027" s="6" t="str">
        <f t="shared" si="917"/>
        <v>7</v>
      </c>
      <c r="X2027" t="str">
        <f t="shared" si="918"/>
        <v>July</v>
      </c>
      <c r="Y2027" s="2" t="str">
        <f t="shared" si="919"/>
        <v>8</v>
      </c>
      <c r="Z2027" s="2" t="str">
        <f t="shared" si="920"/>
        <v>August</v>
      </c>
      <c r="AF2027" s="1" t="s">
        <v>25445</v>
      </c>
      <c r="AG2027" s="1" t="str">
        <f t="shared" si="899"/>
        <v xml:space="preserve">Presoaked seed </v>
      </c>
      <c r="AH2027" s="2" t="str">
        <f t="shared" si="900"/>
        <v>Pre-soak the seed for 12 hours in warm water and then sow in spring in situ.</v>
      </c>
      <c r="AI2027" s="1" t="s">
        <v>2785</v>
      </c>
      <c r="AJ2027" s="1" t="s">
        <v>53</v>
      </c>
      <c r="AK2027" s="1" t="s">
        <v>17104</v>
      </c>
      <c r="AL2027" s="1" t="str">
        <f t="shared" si="910"/>
        <v>Unscented</v>
      </c>
      <c r="AM2027" s="1" t="b">
        <v>0</v>
      </c>
      <c r="AN2027" s="1" t="b">
        <v>0</v>
      </c>
      <c r="AO2027" s="1" t="b">
        <v>0</v>
      </c>
      <c r="AP2027" s="5" t="s">
        <v>28</v>
      </c>
      <c r="AQ2027" s="5" t="str">
        <f t="shared" si="901"/>
        <v>Light, Medium, Heavy</v>
      </c>
      <c r="AR2027" s="1" t="s">
        <v>30</v>
      </c>
      <c r="AS2027" s="1" t="str">
        <f t="shared" si="893"/>
        <v>None</v>
      </c>
      <c r="AT2027" s="1" t="str">
        <f t="shared" si="902"/>
        <v>Full</v>
      </c>
      <c r="AU2027" s="1" t="s">
        <v>29</v>
      </c>
      <c r="AV2027" s="1" t="str">
        <f t="shared" si="903"/>
        <v>Moist</v>
      </c>
      <c r="AW2027" s="1" t="s">
        <v>12</v>
      </c>
      <c r="AX2027" s="1" t="str">
        <f t="shared" si="904"/>
        <v>Acid, Neutral, Alkaline</v>
      </c>
      <c r="AY2027" s="1" t="b">
        <v>0</v>
      </c>
      <c r="AZ2027" s="1" t="b">
        <v>0</v>
      </c>
      <c r="BA2027" s="1" t="b">
        <v>0</v>
      </c>
      <c r="BC2027" t="str">
        <f t="shared" si="905"/>
        <v>FALSE</v>
      </c>
      <c r="BE2027" t="str">
        <f t="shared" si="906"/>
        <v>FALSE</v>
      </c>
      <c r="BF2027" s="1" t="b">
        <v>0</v>
      </c>
      <c r="BG2027" s="1" t="b">
        <v>0</v>
      </c>
      <c r="BH2027" s="1" t="b">
        <v>0</v>
      </c>
      <c r="BJ2027" s="1" t="str">
        <f t="shared" si="907"/>
        <v>FALSE</v>
      </c>
      <c r="BL2027" t="str">
        <f t="shared" si="908"/>
        <v>FALSE</v>
      </c>
      <c r="BM2027" s="1" t="b">
        <v>1</v>
      </c>
      <c r="BN2027" s="1" t="b">
        <v>0</v>
      </c>
      <c r="BO2027" s="1">
        <f t="shared" si="911"/>
        <v>3</v>
      </c>
      <c r="BP2027" s="1" t="s">
        <v>31</v>
      </c>
      <c r="BQ2027" s="1" cm="1">
        <f t="array" ref="BQ2027">_xlfn.IFS(BP2027="None Known",0, LEN(BP2027)&gt;500, 5,LEN(BP2027)&gt;400, 4, LEN(BP2027)&gt;300, 3, LEN(BP2027)&gt;200, 2, LEN(BP2027)&gt;1, 1)</f>
        <v>0</v>
      </c>
      <c r="BR2027" s="1" t="s">
        <v>2786</v>
      </c>
      <c r="BS2027" s="1">
        <v>1</v>
      </c>
      <c r="BT2027" s="1" t="s">
        <v>31</v>
      </c>
      <c r="BU2027" s="1">
        <v>0</v>
      </c>
      <c r="BV2027" s="1" t="s">
        <v>181</v>
      </c>
      <c r="BW2027" s="1" t="s">
        <v>31</v>
      </c>
      <c r="BX2027" s="1"/>
      <c r="BY2027" t="str">
        <f>_xlfn.XLOOKUP($B2027,Img_lookup!A:A,Img_lookup!B:B, "Not available")</f>
        <v>01dbd79f-59bd-4d28-862c-c2e72a66b404</v>
      </c>
      <c r="BZ2027" t="str">
        <f>_xlfn.XLOOKUP($B2027,Img_lookup!A:A,Img_lookup!C:C, "Not available")</f>
        <v>Trigonella caerulea (L.) Ser.</v>
      </c>
      <c r="CA2027" t="str">
        <f>_xlfn.XLOOKUP($B2027,Img_lookup!A:A,Img_lookup!D:D, "Not available")</f>
        <v>ex Horto Bot. Petropolitano</v>
      </c>
      <c r="CB2027" t="str">
        <f>_xlfn.XLOOKUP($B2027,Img_lookup!A:A,Img_lookup!E:E, "https://imgur.com/aT5wafe")</f>
        <v>https://api.openverse.engineering/v1/images/01dbd79f-59bd-4d28-862c-c2e72a66b404/thumb/</v>
      </c>
    </row>
    <row r="2028" spans="1:80" ht="13" x14ac:dyDescent="0.15">
      <c r="A2028" s="1" t="s">
        <v>193</v>
      </c>
      <c r="B2028" s="1" t="s">
        <v>4613</v>
      </c>
      <c r="E2028" s="1" t="s">
        <v>3823</v>
      </c>
      <c r="F2028" s="1" t="s">
        <v>85</v>
      </c>
      <c r="G2028" s="1" t="s">
        <v>85</v>
      </c>
      <c r="H2028" s="11" t="str">
        <f t="shared" si="913"/>
        <v>Annual</v>
      </c>
      <c r="J2028" s="1">
        <v>0.60000002399999997</v>
      </c>
      <c r="L2028" t="str" cm="1">
        <f t="array" ref="L2028">_xlfn.IFS(J2028+K2028="", "Unknown", J2028+K2028&gt;3, "Large", J2028+K2028&gt;0.5, "Medium", J2028+K2028&gt;0, "Small")</f>
        <v>Medium</v>
      </c>
      <c r="N2028" cm="1">
        <f t="array" ref="N2028">IF($M2028="",INDEX($M$2:$M$2176,MATCH(1,INDEX(($A$2:$A$2176=$A2028)*($M$2:$M$2176&lt;&gt;""),0),0)),$M2028)</f>
        <v>8</v>
      </c>
      <c r="O2028" s="2" t="str">
        <f t="shared" si="909"/>
        <v>Grown indoors</v>
      </c>
      <c r="P2028" s="1" t="s">
        <v>4614</v>
      </c>
      <c r="R2028" t="str">
        <f t="shared" si="912"/>
        <v>Medium</v>
      </c>
      <c r="W2028"/>
      <c r="AF2028" s="1" t="s">
        <v>25445</v>
      </c>
      <c r="AG2028" s="1" t="str">
        <f t="shared" si="899"/>
        <v xml:space="preserve">Presoaked seed </v>
      </c>
      <c r="AH2028" s="2" t="str">
        <f t="shared" si="900"/>
        <v>Pre-soak the seed for 12 hours in warm water and then sow in spring in situ.</v>
      </c>
      <c r="AI2028" s="1" t="s">
        <v>4615</v>
      </c>
      <c r="AJ2028" s="1" t="s">
        <v>53</v>
      </c>
      <c r="AK2028" s="1" t="s">
        <v>17104</v>
      </c>
      <c r="AL2028" s="1" t="str">
        <f t="shared" si="910"/>
        <v>Unscented</v>
      </c>
      <c r="AM2028" s="1" t="b">
        <v>0</v>
      </c>
      <c r="AN2028" s="1" t="b">
        <v>0</v>
      </c>
      <c r="AO2028" s="1" t="b">
        <v>0</v>
      </c>
      <c r="AP2028" s="5" t="s">
        <v>28</v>
      </c>
      <c r="AQ2028" s="5" t="str">
        <f t="shared" si="901"/>
        <v>Light, Medium, Heavy</v>
      </c>
      <c r="AR2028" s="1" t="s">
        <v>30</v>
      </c>
      <c r="AS2028" s="1" t="str">
        <f t="shared" si="893"/>
        <v>None</v>
      </c>
      <c r="AT2028" s="1" t="str">
        <f t="shared" si="902"/>
        <v>Full</v>
      </c>
      <c r="AU2028" s="1" t="s">
        <v>11</v>
      </c>
      <c r="AV2028" s="1" t="str">
        <f t="shared" si="903"/>
        <v>Dry, Moist</v>
      </c>
      <c r="AW2028" s="1" t="s">
        <v>12</v>
      </c>
      <c r="AX2028" s="1" t="str">
        <f t="shared" si="904"/>
        <v>Acid, Neutral, Alkaline</v>
      </c>
      <c r="AY2028" s="1" t="b">
        <v>0</v>
      </c>
      <c r="AZ2028" s="1" t="b">
        <v>0</v>
      </c>
      <c r="BA2028" s="1" t="b">
        <v>0</v>
      </c>
      <c r="BC2028" t="str">
        <f t="shared" si="905"/>
        <v>FALSE</v>
      </c>
      <c r="BE2028" t="str">
        <f t="shared" si="906"/>
        <v>FALSE</v>
      </c>
      <c r="BF2028" s="1" t="b">
        <v>0</v>
      </c>
      <c r="BG2028" s="1" t="b">
        <v>0</v>
      </c>
      <c r="BH2028" s="1" t="b">
        <v>0</v>
      </c>
      <c r="BJ2028" s="1" t="str">
        <f t="shared" si="907"/>
        <v>FALSE</v>
      </c>
      <c r="BL2028" t="str">
        <f t="shared" si="908"/>
        <v>FALSE</v>
      </c>
      <c r="BM2028" s="1" t="b">
        <v>1</v>
      </c>
      <c r="BN2028" s="1" t="b">
        <v>0</v>
      </c>
      <c r="BO2028" s="1">
        <f t="shared" si="911"/>
        <v>4</v>
      </c>
      <c r="BP2028" s="1" t="s">
        <v>31</v>
      </c>
      <c r="BQ2028" s="1" cm="1">
        <f t="array" ref="BQ2028">_xlfn.IFS(BP2028="None Known",0, LEN(BP2028)&gt;500, 5,LEN(BP2028)&gt;400, 4, LEN(BP2028)&gt;300, 3, LEN(BP2028)&gt;200, 2, LEN(BP2028)&gt;1, 1)</f>
        <v>0</v>
      </c>
      <c r="BR2028" s="1" t="s">
        <v>4616</v>
      </c>
      <c r="BS2028" s="1">
        <v>1</v>
      </c>
      <c r="BT2028" s="1" t="s">
        <v>4617</v>
      </c>
      <c r="BU2028" s="1">
        <v>1</v>
      </c>
      <c r="BW2028" s="1" t="s">
        <v>31</v>
      </c>
      <c r="BX2028" s="1"/>
      <c r="BY2028" t="str">
        <f>_xlfn.XLOOKUP($B2028,Img_lookup!A:A,Img_lookup!B:B, "Not available")</f>
        <v>946068ac-e7ee-4a3a-b3da-aae7c11df82a</v>
      </c>
      <c r="BZ2028" t="str">
        <f>_xlfn.XLOOKUP($B2028,Img_lookup!A:A,Img_lookup!C:C, "Not available")</f>
        <v>Trigonella corniculata Sibth. &amp; Sm.</v>
      </c>
      <c r="CA2028">
        <f>_xlfn.XLOOKUP($B2028,Img_lookup!A:A,Img_lookup!D:D, "Not available")</f>
        <v>0</v>
      </c>
      <c r="CB2028" t="str">
        <f>_xlfn.XLOOKUP($B2028,Img_lookup!A:A,Img_lookup!E:E, "https://imgur.com/aT5wafe")</f>
        <v>https://api.openverse.engineering/v1/images/946068ac-e7ee-4a3a-b3da-aae7c11df82a/thumb/</v>
      </c>
    </row>
    <row r="2029" spans="1:80" ht="409.6" x14ac:dyDescent="0.15">
      <c r="A2029" s="1" t="s">
        <v>193</v>
      </c>
      <c r="B2029" s="1" t="s">
        <v>3128</v>
      </c>
      <c r="C2029" s="1" t="s">
        <v>3129</v>
      </c>
      <c r="E2029" s="1" t="s">
        <v>3130</v>
      </c>
      <c r="F2029" s="1" t="s">
        <v>85</v>
      </c>
      <c r="G2029" s="1" t="s">
        <v>85</v>
      </c>
      <c r="H2029" s="11" t="str">
        <f t="shared" si="913"/>
        <v>Annual</v>
      </c>
      <c r="J2029" s="1">
        <v>0.60000002399999997</v>
      </c>
      <c r="K2029" s="1">
        <v>0.40000000600000002</v>
      </c>
      <c r="L2029" t="str" cm="1">
        <f t="array" ref="L2029">_xlfn.IFS(J2029+K2029="", "Unknown", J2029+K2029&gt;3, "Large", J2029+K2029&gt;0.5, "Medium", J2029+K2029&gt;0, "Small")</f>
        <v>Medium</v>
      </c>
      <c r="M2029" s="1">
        <v>6</v>
      </c>
      <c r="N2029" cm="1">
        <f t="array" ref="N2029">IF($M2029="",INDEX($M$2:$M$2176,MATCH(1,INDEX(($A$2:$A$2176=$A2029)*($M$2:$M$2176&lt;&gt;""),0),0)),$M2029)</f>
        <v>6</v>
      </c>
      <c r="O2029" s="2" t="str">
        <f t="shared" si="909"/>
        <v>Seasonal outdoors</v>
      </c>
      <c r="P2029" s="1" t="s">
        <v>3131</v>
      </c>
      <c r="Q2029" s="1" t="s">
        <v>17109</v>
      </c>
      <c r="R2029" t="str">
        <f t="shared" si="912"/>
        <v>Fast</v>
      </c>
      <c r="T2029" s="1"/>
      <c r="U2029" s="1"/>
      <c r="V2029" s="1" t="s">
        <v>322</v>
      </c>
      <c r="W2029" s="6" t="str">
        <f>IF(ISNUMBER(SEARCH("-",V2029)),TRIM(LEFT(V2029,FIND("-",V2029)-1)),V2029)</f>
        <v>6</v>
      </c>
      <c r="X2029" t="str">
        <f>IF(W2029="1", "January", IF(W2029="2", "February", IF(W2029="3", "March", IF(W2029="4", "April", IF(W2029="5", "May", IF(W2029="6", "June", IF(W2029="7", "July", IF(W2029="8", "August", IF(W2029="9", "September", IF(W2029="10", "October", IF(W2029="11", "November", IF(W2029="12", "December", "Other"))))))))))))</f>
        <v>June</v>
      </c>
      <c r="Y2029" s="2" t="str">
        <f>IF(ISNUMBER(SEARCH("-",V2029)),TRIM(RIGHT(V2029,LEN(V2029)-SEARCH("-",V2029))),V2029)</f>
        <v>8</v>
      </c>
      <c r="Z2029" s="2" t="str">
        <f>IF(Y2029="1", "January", IF(Y2029="2", "February", IF(Y2029="3", "March", IF(Y2029="4", "April", IF(Y2029="5", "May", IF(Y2029="6", "June", IF(Y2029="7", "July", IF(Y2029="8", "August", IF(Y2029="9", "September", IF(Y2029="10", "October", IF(Y2029="11", "November", IF(Y2029="12", "December", "Other"))))))))))))</f>
        <v>August</v>
      </c>
      <c r="AA2029" s="1" t="s">
        <v>427</v>
      </c>
      <c r="AB2029" s="1" t="str">
        <f>IF(ISNUMBER(SEARCH("-",AA2029)),TRIM(LEFT(AA2029,FIND("-",AA2029)-1)),AA2029)</f>
        <v>8</v>
      </c>
      <c r="AC2029" s="1" t="str">
        <f>IF(AB2029="1", "January", IF(AB2029="2", "February", IF(AB2029="3", "March", IF(AB2029="4", "April", IF(AB2029="5", "May", IF(AB2029="6", "June", IF(AB2029="7", "July", IF(AB2029="8", "August", IF(AB2029="9", "September", IF(AB2029="10", "October", IF(AB2029="11", "November", IF(AB2029="12", "December", "Other"))))))))))))</f>
        <v>August</v>
      </c>
      <c r="AD2029" s="1" t="str">
        <f>IF(ISNUMBER(SEARCH("-",AA2029)),TRIM(RIGHT(AA2029,LEN(AA2029)-SEARCH("-",AA2029))),AA2029)</f>
        <v>9</v>
      </c>
      <c r="AE2029" s="1" t="str">
        <f>IF(AD2029="1", "January", IF(AD2029="2", "February", IF(AD2029="3", "March", IF(AD2029="4", "April", IF(AD2029="5", "May", IF(AD2029="6", "June", IF(AD2029="7", "July", IF(AD2029="8", "August", IF(AD2029="9", "September", IF(AD2029="10", "October", IF(AD2029="11", "November", IF(AD2029="12", "December", "Other"))))))))))))</f>
        <v>September</v>
      </c>
      <c r="AF2029" s="1" t="s">
        <v>25445</v>
      </c>
      <c r="AG2029" s="1" t="str">
        <f t="shared" si="899"/>
        <v xml:space="preserve">Presoaked seed </v>
      </c>
      <c r="AH2029" s="2" t="str">
        <f t="shared" si="900"/>
        <v>Pre-soak the seed for 12 hours in warm water and then sow in spring in situ.</v>
      </c>
      <c r="AI2029" s="1" t="s">
        <v>3132</v>
      </c>
      <c r="AJ2029" s="1" t="s">
        <v>53</v>
      </c>
      <c r="AK2029" s="1" t="s">
        <v>17104</v>
      </c>
      <c r="AL2029" s="1" t="str">
        <f t="shared" si="910"/>
        <v>Scented</v>
      </c>
      <c r="AM2029" s="1" t="b">
        <v>1</v>
      </c>
      <c r="AN2029" s="1" t="b">
        <v>0</v>
      </c>
      <c r="AO2029" s="1" t="b">
        <v>0</v>
      </c>
      <c r="AP2029" s="5" t="s">
        <v>28</v>
      </c>
      <c r="AQ2029" s="5" t="str">
        <f t="shared" si="901"/>
        <v>Light, Medium, Heavy</v>
      </c>
      <c r="AR2029" s="1" t="s">
        <v>30</v>
      </c>
      <c r="AS2029" s="1" t="str">
        <f t="shared" si="893"/>
        <v>None</v>
      </c>
      <c r="AT2029" s="1" t="str">
        <f t="shared" si="902"/>
        <v>Full</v>
      </c>
      <c r="AU2029" s="1" t="s">
        <v>11</v>
      </c>
      <c r="AV2029" s="1" t="str">
        <f t="shared" si="903"/>
        <v>Dry, Moist</v>
      </c>
      <c r="AW2029" s="1" t="s">
        <v>12</v>
      </c>
      <c r="AX2029" s="1" t="str">
        <f t="shared" si="904"/>
        <v>Acid, Neutral, Alkaline</v>
      </c>
      <c r="AY2029" s="1" t="b">
        <v>0</v>
      </c>
      <c r="AZ2029" s="1" t="b">
        <v>0</v>
      </c>
      <c r="BA2029" s="1" t="b">
        <v>0</v>
      </c>
      <c r="BC2029" t="str">
        <f t="shared" si="905"/>
        <v>FALSE</v>
      </c>
      <c r="BE2029" t="str">
        <f t="shared" si="906"/>
        <v>FALSE</v>
      </c>
      <c r="BF2029" s="1" t="b">
        <v>0</v>
      </c>
      <c r="BG2029" s="1" t="b">
        <v>0</v>
      </c>
      <c r="BH2029" s="1" t="b">
        <v>0</v>
      </c>
      <c r="BJ2029" s="1" t="str">
        <f t="shared" si="907"/>
        <v>FALSE</v>
      </c>
      <c r="BL2029" t="str">
        <f t="shared" si="908"/>
        <v>FALSE</v>
      </c>
      <c r="BM2029" s="1" t="b">
        <v>1</v>
      </c>
      <c r="BN2029" s="1" t="b">
        <v>0</v>
      </c>
      <c r="BO2029" s="1">
        <f t="shared" si="911"/>
        <v>19</v>
      </c>
      <c r="BP2029" s="1" t="s">
        <v>3133</v>
      </c>
      <c r="BQ2029" s="1" cm="1">
        <f t="array" ref="BQ2029">_xlfn.IFS(BP2029="None Known",0, LEN(BP2029)&gt;500, 5,LEN(BP2029)&gt;400, 4, LEN(BP2029)&gt;300, 3, LEN(BP2029)&gt;200, 2, LEN(BP2029)&gt;1, 1)</f>
        <v>5</v>
      </c>
      <c r="BR2029" s="16" t="s">
        <v>25362</v>
      </c>
      <c r="BS2029" s="1">
        <v>3</v>
      </c>
      <c r="BT2029" s="1" t="s">
        <v>3134</v>
      </c>
      <c r="BU2029" s="1">
        <v>5</v>
      </c>
      <c r="BV2029" s="1" t="s">
        <v>3135</v>
      </c>
      <c r="BW2029" s="1" t="s">
        <v>3136</v>
      </c>
      <c r="BX2029" s="1"/>
      <c r="BY2029" t="str">
        <f>_xlfn.XLOOKUP($B2029,Img_lookup!A:A,Img_lookup!B:B, "Not available")</f>
        <v>Not available</v>
      </c>
      <c r="BZ2029" t="str">
        <f>_xlfn.XLOOKUP($B2029,Img_lookup!A:A,Img_lookup!C:C, "Not available")</f>
        <v>Not available</v>
      </c>
      <c r="CA2029" t="str">
        <f>_xlfn.XLOOKUP($B2029,Img_lookup!A:A,Img_lookup!D:D, "Not available")</f>
        <v>Not available</v>
      </c>
      <c r="CB2029" t="str">
        <f>_xlfn.XLOOKUP($B2029,Img_lookup!A:A,Img_lookup!E:E, "https://imgur.com/aT5wafe")</f>
        <v>https://imgur.com/aT5wafe</v>
      </c>
    </row>
    <row r="2030" spans="1:80" ht="13" x14ac:dyDescent="0.15">
      <c r="A2030" s="1" t="s">
        <v>2017</v>
      </c>
      <c r="B2030" s="1" t="s">
        <v>5313</v>
      </c>
      <c r="D2030" s="1" t="s">
        <v>5314</v>
      </c>
      <c r="E2030" s="1" t="s">
        <v>606</v>
      </c>
      <c r="F2030" s="1" t="s">
        <v>17123</v>
      </c>
      <c r="G2030" s="1" t="s">
        <v>368</v>
      </c>
      <c r="H2030" s="11" t="str">
        <f t="shared" si="913"/>
        <v>Annual/Biennial</v>
      </c>
      <c r="J2030" s="1">
        <v>0.20000000300000001</v>
      </c>
      <c r="L2030" t="str" cm="1">
        <f t="array" ref="L2030">_xlfn.IFS(J2030+K2030="", "Unknown", J2030+K2030&gt;3, "Large", J2030+K2030&gt;0.5, "Medium", J2030+K2030&gt;0, "Small")</f>
        <v>Small</v>
      </c>
      <c r="N2030" cm="1">
        <f t="array" ref="N2030">IF($M2030="",INDEX($M$2:$M$2176,MATCH(1,INDEX(($A$2:$A$2176=$A2030)*($M$2:$M$2176&lt;&gt;""),0),0)),$M2030)</f>
        <v>3</v>
      </c>
      <c r="O2030" s="2" t="str">
        <f t="shared" si="909"/>
        <v>Hardy to cold</v>
      </c>
      <c r="P2030" s="1" t="s">
        <v>5315</v>
      </c>
      <c r="R2030" t="str">
        <f t="shared" si="912"/>
        <v>Medium</v>
      </c>
      <c r="W2030"/>
      <c r="AF2030" s="1" t="s">
        <v>23931</v>
      </c>
      <c r="AG2030" s="1" t="str">
        <f t="shared" si="899"/>
        <v xml:space="preserve">Seed </v>
      </c>
      <c r="AH2030" s="2" t="str">
        <f t="shared" si="900"/>
        <v>We have no information for this species but suggest sowing the seed in a cold frame in the spring. Prick out the seedlings into individual pots as soon as they are large enough to handle and plant them out in the summer if they are large enough. Otherwise, grow them on in the greenhouse for their first winter and plant them out in early summer of the following year. A sowing in situ would also be worth trying.</v>
      </c>
      <c r="AI2030" s="1" t="s">
        <v>2517</v>
      </c>
      <c r="AK2030" s="1" t="s">
        <v>17104</v>
      </c>
      <c r="AL2030" s="1" t="str">
        <f t="shared" si="910"/>
        <v>Unscented</v>
      </c>
      <c r="AM2030" s="1" t="b">
        <v>0</v>
      </c>
      <c r="AN2030" s="1" t="b">
        <v>0</v>
      </c>
      <c r="AO2030" s="1" t="b">
        <v>0</v>
      </c>
      <c r="AP2030" s="5" t="s">
        <v>28</v>
      </c>
      <c r="AQ2030" s="5" t="str">
        <f t="shared" si="901"/>
        <v>Light, Medium, Heavy</v>
      </c>
      <c r="AR2030" s="1" t="s">
        <v>10</v>
      </c>
      <c r="AS2030" s="1" t="str">
        <f t="shared" si="893"/>
        <v>None, Partial</v>
      </c>
      <c r="AT2030" s="1" t="str">
        <f t="shared" si="902"/>
        <v>Partial, Full</v>
      </c>
      <c r="AU2030" s="1" t="s">
        <v>29</v>
      </c>
      <c r="AV2030" s="1" t="str">
        <f t="shared" si="903"/>
        <v>Moist</v>
      </c>
      <c r="AW2030" s="1" t="s">
        <v>12</v>
      </c>
      <c r="AX2030" s="1" t="str">
        <f t="shared" si="904"/>
        <v>Acid, Neutral, Alkaline</v>
      </c>
      <c r="AY2030" s="1" t="b">
        <v>0</v>
      </c>
      <c r="AZ2030" s="1" t="b">
        <v>0</v>
      </c>
      <c r="BA2030" s="1" t="b">
        <v>0</v>
      </c>
      <c r="BC2030" t="str">
        <f t="shared" si="905"/>
        <v>FALSE</v>
      </c>
      <c r="BE2030" t="str">
        <f t="shared" si="906"/>
        <v>FALSE</v>
      </c>
      <c r="BF2030" s="1" t="b">
        <v>0</v>
      </c>
      <c r="BG2030" s="1" t="b">
        <v>0</v>
      </c>
      <c r="BH2030" s="1" t="b">
        <v>0</v>
      </c>
      <c r="BJ2030" s="1" t="str">
        <f t="shared" si="907"/>
        <v>FALSE</v>
      </c>
      <c r="BL2030" t="str">
        <f t="shared" si="908"/>
        <v>FALSE</v>
      </c>
      <c r="BM2030" s="1" t="b">
        <v>0</v>
      </c>
      <c r="BN2030" s="1" t="b">
        <v>0</v>
      </c>
      <c r="BO2030" s="1">
        <f t="shared" si="911"/>
        <v>5</v>
      </c>
      <c r="BP2030" s="1" t="s">
        <v>31</v>
      </c>
      <c r="BQ2030" s="1" cm="1">
        <f t="array" ref="BQ2030">_xlfn.IFS(BP2030="None Known",0, LEN(BP2030)&gt;500, 5,LEN(BP2030)&gt;400, 4, LEN(BP2030)&gt;300, 3, LEN(BP2030)&gt;200, 2, LEN(BP2030)&gt;1, 1)</f>
        <v>0</v>
      </c>
      <c r="BR2030" s="1" t="s">
        <v>5316</v>
      </c>
      <c r="BS2030" s="1">
        <v>1</v>
      </c>
      <c r="BT2030" s="1" t="s">
        <v>5317</v>
      </c>
      <c r="BU2030" s="1">
        <v>2</v>
      </c>
      <c r="BV2030" s="1" t="s">
        <v>34</v>
      </c>
      <c r="BW2030" s="1" t="s">
        <v>31</v>
      </c>
      <c r="BX2030" s="1"/>
      <c r="BY2030" t="str">
        <f>_xlfn.XLOOKUP($B2030,Img_lookup!A:A,Img_lookup!B:B, "Not available")</f>
        <v>e1b60e49-7d7b-4435-ba0b-1957f57744ff</v>
      </c>
      <c r="BZ2030" t="str">
        <f>_xlfn.XLOOKUP($B2030,Img_lookup!A:A,Img_lookup!C:C, "Not available")</f>
        <v>Trigonotis peduncularis</v>
      </c>
      <c r="CA2030" t="str">
        <f>_xlfn.XLOOKUP($B2030,Img_lookup!A:A,Img_lookup!D:D, "Not available")</f>
        <v>djNIV</v>
      </c>
      <c r="CB2030" t="str">
        <f>_xlfn.XLOOKUP($B2030,Img_lookup!A:A,Img_lookup!E:E, "https://imgur.com/aT5wafe")</f>
        <v>https://api.openverse.engineering/v1/images/e1b60e49-7d7b-4435-ba0b-1957f57744ff/thumb/</v>
      </c>
    </row>
    <row r="2031" spans="1:80" ht="384" x14ac:dyDescent="0.15">
      <c r="A2031" s="1" t="s">
        <v>69</v>
      </c>
      <c r="B2031" s="1" t="s">
        <v>8036</v>
      </c>
      <c r="C2031" s="1" t="s">
        <v>8037</v>
      </c>
      <c r="E2031" s="1" t="s">
        <v>8038</v>
      </c>
      <c r="F2031" s="1" t="s">
        <v>6</v>
      </c>
      <c r="G2031" s="1" t="s">
        <v>6</v>
      </c>
      <c r="H2031" s="11" t="str">
        <f t="shared" si="913"/>
        <v>Perennial</v>
      </c>
      <c r="J2031" s="1">
        <v>1</v>
      </c>
      <c r="L2031" t="str" cm="1">
        <f t="array" ref="L2031">_xlfn.IFS(J2031+K2031="", "Unknown", J2031+K2031&gt;3, "Large", J2031+K2031&gt;0.5, "Medium", J2031+K2031&gt;0, "Small")</f>
        <v>Medium</v>
      </c>
      <c r="N2031" cm="1">
        <f t="array" ref="N2031">IF($M2031="",INDEX($M$2:$M$2176,MATCH(1,INDEX(($A$2:$A$2176=$A2031)*($M$2:$M$2176&lt;&gt;""),0),0)),$M2031)</f>
        <v>7</v>
      </c>
      <c r="O2031" s="2" t="str">
        <f t="shared" si="909"/>
        <v>Seasonal outdoors</v>
      </c>
      <c r="P2031" s="1" t="s">
        <v>8039</v>
      </c>
      <c r="R2031" t="str">
        <f t="shared" si="912"/>
        <v>Medium</v>
      </c>
      <c r="T2031" s="1"/>
      <c r="U2031" s="1"/>
      <c r="V2031" s="1">
        <v>9</v>
      </c>
      <c r="W2031" s="6">
        <f t="shared" ref="W2031:W2037" si="921">IF(ISNUMBER(SEARCH("-",V2031)),TRIM(LEFT(V2031,FIND("-",V2031)-1)),V2031)</f>
        <v>9</v>
      </c>
      <c r="X2031" t="str">
        <f>IF(W2031=1, "January", IF(W2031=2, "February", IF(W2031=3, "March", IF(W2031=4, "April", IF(W2031=5, "May", IF(W2031=6, "June", IF(W2031=7, "July", IF(W2031=8, "August", IF(W2031=9, "September", IF(W2031=10, "October", IF(W2031=11, "November", IF(W2031=12, "December", "Other"))))))))))))</f>
        <v>September</v>
      </c>
      <c r="AF2031" s="16" t="s">
        <v>24794</v>
      </c>
      <c r="AG2031" s="1" t="str">
        <f t="shared" si="899"/>
        <v xml:space="preserve">Seed </v>
      </c>
      <c r="AH2031" s="2" t="str">
        <f t="shared" si="900"/>
        <v>Sow in a greenhouse as soon as it is ripe in the autumn[1]. When they are large enough to handle, prick the seedlings out into individual pots and grow them on in the greenhouse for at least their first winter. Plant them out into their permanent positions in late spring or early summer, after the last expected frosts.
Division in spring[1].</v>
      </c>
      <c r="AI2031" s="1" t="s">
        <v>8040</v>
      </c>
      <c r="AJ2031" s="1" t="s">
        <v>53</v>
      </c>
      <c r="AK2031" s="1" t="s">
        <v>17104</v>
      </c>
      <c r="AL2031" s="1" t="str">
        <f t="shared" si="910"/>
        <v>Unscented</v>
      </c>
      <c r="AM2031" s="1" t="b">
        <v>0</v>
      </c>
      <c r="AN2031" s="1" t="b">
        <v>1</v>
      </c>
      <c r="AO2031" s="1" t="b">
        <v>0</v>
      </c>
      <c r="AP2031" s="5" t="s">
        <v>54</v>
      </c>
      <c r="AQ2031" s="5" t="str">
        <f t="shared" si="901"/>
        <v>Light, Medium</v>
      </c>
      <c r="AR2031" s="1" t="s">
        <v>10</v>
      </c>
      <c r="AS2031" s="1" t="str">
        <f t="shared" si="893"/>
        <v>None, Partial</v>
      </c>
      <c r="AT2031" s="1" t="str">
        <f t="shared" si="902"/>
        <v>Partial, Full</v>
      </c>
      <c r="AU2031" s="1" t="s">
        <v>29</v>
      </c>
      <c r="AV2031" s="1" t="str">
        <f t="shared" si="903"/>
        <v>Moist</v>
      </c>
      <c r="AW2031" s="1" t="s">
        <v>12</v>
      </c>
      <c r="AX2031" s="1" t="str">
        <f t="shared" si="904"/>
        <v>Acid, Neutral, Alkaline</v>
      </c>
      <c r="AY2031" s="1" t="b">
        <v>1</v>
      </c>
      <c r="AZ2031" s="1" t="b">
        <v>0</v>
      </c>
      <c r="BA2031" s="1" t="b">
        <v>0</v>
      </c>
      <c r="BC2031" t="str">
        <f t="shared" si="905"/>
        <v>FALSE</v>
      </c>
      <c r="BE2031" t="str">
        <f t="shared" si="906"/>
        <v>FALSE</v>
      </c>
      <c r="BF2031" s="1" t="b">
        <v>0</v>
      </c>
      <c r="BG2031" s="1" t="b">
        <v>0</v>
      </c>
      <c r="BH2031" s="1" t="b">
        <v>0</v>
      </c>
      <c r="BJ2031" s="1" t="str">
        <f t="shared" si="907"/>
        <v>FALSE</v>
      </c>
      <c r="BL2031" t="str">
        <f t="shared" si="908"/>
        <v>FALSE</v>
      </c>
      <c r="BM2031" s="1" t="b">
        <v>0</v>
      </c>
      <c r="BN2031" s="1" t="b">
        <v>0</v>
      </c>
      <c r="BO2031" s="1">
        <f t="shared" si="911"/>
        <v>8</v>
      </c>
      <c r="BP2031" s="1" t="s">
        <v>8041</v>
      </c>
      <c r="BQ2031" s="1" cm="1">
        <f t="array" ref="BQ2031">_xlfn.IFS(BP2031="None Known",0, LEN(BP2031)&gt;500, 5,LEN(BP2031)&gt;400, 4, LEN(BP2031)&gt;300, 3, LEN(BP2031)&gt;200, 2, LEN(BP2031)&gt;1, 1)</f>
        <v>1</v>
      </c>
      <c r="BR2031" s="1" t="s">
        <v>8042</v>
      </c>
      <c r="BS2031" s="1">
        <v>2</v>
      </c>
      <c r="BT2031" s="1" t="s">
        <v>8043</v>
      </c>
      <c r="BU2031" s="1">
        <v>1</v>
      </c>
      <c r="BV2031" s="1" t="s">
        <v>8044</v>
      </c>
      <c r="BW2031" s="1" t="s">
        <v>8045</v>
      </c>
      <c r="BX2031" s="1"/>
      <c r="BY2031" t="str">
        <f>_xlfn.XLOOKUP($B2031,Img_lookup!A:A,Img_lookup!B:B, "Not available")</f>
        <v>a4bae87e-06ed-4cda-84fd-8216b994139c</v>
      </c>
      <c r="BZ2031" t="str">
        <f>_xlfn.XLOOKUP($B2031,Img_lookup!A:A,Img_lookup!C:C, "Not available")</f>
        <v>Trilisa odoratissima (J.F. Gmel.) Cass.</v>
      </c>
      <c r="CA2031" t="str">
        <f>_xlfn.XLOOKUP($B2031,Img_lookup!A:A,Img_lookup!D:D, "Not available")</f>
        <v>Marie Meislahn</v>
      </c>
      <c r="CB2031" t="str">
        <f>_xlfn.XLOOKUP($B2031,Img_lookup!A:A,Img_lookup!E:E, "https://imgur.com/aT5wafe")</f>
        <v>https://api.openverse.engineering/v1/images/a4bae87e-06ed-4cda-84fd-8216b994139c/thumb/</v>
      </c>
    </row>
    <row r="2032" spans="1:80" ht="409.6" x14ac:dyDescent="0.15">
      <c r="A2032" s="1" t="s">
        <v>4540</v>
      </c>
      <c r="B2032" s="1" t="s">
        <v>4541</v>
      </c>
      <c r="C2032" s="1" t="s">
        <v>4542</v>
      </c>
      <c r="E2032" s="1" t="s">
        <v>4543</v>
      </c>
      <c r="F2032" s="1" t="s">
        <v>6</v>
      </c>
      <c r="G2032" s="1" t="s">
        <v>6</v>
      </c>
      <c r="H2032" s="11" t="str">
        <f t="shared" si="913"/>
        <v>Perennial</v>
      </c>
      <c r="J2032" s="1">
        <v>0.40000000600000002</v>
      </c>
      <c r="K2032" s="1">
        <v>0.30000001199999998</v>
      </c>
      <c r="L2032" t="str" cm="1">
        <f t="array" ref="L2032">_xlfn.IFS(J2032+K2032="", "Unknown", J2032+K2032&gt;3, "Large", J2032+K2032&gt;0.5, "Medium", J2032+K2032&gt;0, "Small")</f>
        <v>Medium</v>
      </c>
      <c r="M2032" s="1">
        <v>4</v>
      </c>
      <c r="N2032" cm="1">
        <f t="array" ref="N2032">IF($M2032="",INDEX($M$2:$M$2176,MATCH(1,INDEX(($A$2:$A$2176=$A2032)*($M$2:$M$2176&lt;&gt;""),0),0)),$M2032)</f>
        <v>4</v>
      </c>
      <c r="O2032" s="2" t="str">
        <f t="shared" si="909"/>
        <v>Hardy to cold</v>
      </c>
      <c r="P2032" s="1" t="s">
        <v>4544</v>
      </c>
      <c r="R2032" t="str">
        <f t="shared" si="912"/>
        <v>Medium</v>
      </c>
      <c r="T2032" s="1"/>
      <c r="U2032" s="1"/>
      <c r="V2032" s="1" t="s">
        <v>96</v>
      </c>
      <c r="W2032" s="6" t="str">
        <f t="shared" si="921"/>
        <v>5</v>
      </c>
      <c r="X2032" t="str">
        <f t="shared" ref="X2032:X2037" si="922">IF(W2032="1", "January", IF(W2032="2", "February", IF(W2032="3", "March", IF(W2032="4", "April", IF(W2032="5", "May", IF(W2032="6", "June", IF(W2032="7", "July", IF(W2032="8", "August", IF(W2032="9", "September", IF(W2032="10", "October", IF(W2032="11", "November", IF(W2032="12", "December", "Other"))))))))))))</f>
        <v>May</v>
      </c>
      <c r="Y2032" s="2" t="str">
        <f t="shared" ref="Y2032:Y2037" si="923">IF(ISNUMBER(SEARCH("-",V2032)),TRIM(RIGHT(V2032,LEN(V2032)-SEARCH("-",V2032))),V2032)</f>
        <v>6</v>
      </c>
      <c r="Z2032" s="2" t="str">
        <f t="shared" ref="Z2032:Z2037" si="924">IF(Y2032="1", "January", IF(Y2032="2", "February", IF(Y2032="3", "March", IF(Y2032="4", "April", IF(Y2032="5", "May", IF(Y2032="6", "June", IF(Y2032="7", "July", IF(Y2032="8", "August", IF(Y2032="9", "September", IF(Y2032="10", "October", IF(Y2032="11", "November", IF(Y2032="12", "December", "Other"))))))))))))</f>
        <v>June</v>
      </c>
      <c r="AF2032" s="16" t="s">
        <v>24216</v>
      </c>
      <c r="AG2032" s="1" t="str">
        <f t="shared" si="899"/>
        <v xml:space="preserve">Seed </v>
      </c>
      <c r="AH2032" s="2" t="str">
        <f t="shared" si="900"/>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I2032" s="1" t="s">
        <v>4545</v>
      </c>
      <c r="AJ2032" s="1" t="s">
        <v>53</v>
      </c>
      <c r="AK2032" s="1" t="s">
        <v>17104</v>
      </c>
      <c r="AL2032" s="1" t="str">
        <f t="shared" si="910"/>
        <v>Scented</v>
      </c>
      <c r="AM2032" s="1" t="b">
        <v>1</v>
      </c>
      <c r="AN2032" s="1" t="b">
        <v>1</v>
      </c>
      <c r="AO2032" s="1" t="b">
        <v>0</v>
      </c>
      <c r="AP2032" s="5" t="s">
        <v>28</v>
      </c>
      <c r="AQ2032" s="5" t="str">
        <f t="shared" si="901"/>
        <v>Light, Medium, Heavy</v>
      </c>
      <c r="AR2032" s="1" t="s">
        <v>274</v>
      </c>
      <c r="AS2032" s="1" t="str">
        <f t="shared" si="893"/>
        <v>None, Partial, Full</v>
      </c>
      <c r="AT2032" s="1" t="str">
        <f t="shared" si="902"/>
        <v>None, Partial, Full</v>
      </c>
      <c r="AU2032" s="1" t="s">
        <v>29</v>
      </c>
      <c r="AV2032" s="1" t="str">
        <f t="shared" si="903"/>
        <v>Moist</v>
      </c>
      <c r="AW2032" s="1" t="s">
        <v>12</v>
      </c>
      <c r="AX2032" s="1" t="str">
        <f t="shared" si="904"/>
        <v>Acid, Neutral, Alkaline</v>
      </c>
      <c r="AY2032" s="1" t="b">
        <v>0</v>
      </c>
      <c r="AZ2032" s="1" t="b">
        <v>0</v>
      </c>
      <c r="BA2032" s="1" t="b">
        <v>0</v>
      </c>
      <c r="BC2032" t="str">
        <f t="shared" si="905"/>
        <v>FALSE</v>
      </c>
      <c r="BE2032" t="str">
        <f t="shared" si="906"/>
        <v>FALSE</v>
      </c>
      <c r="BF2032" s="1" t="b">
        <v>0</v>
      </c>
      <c r="BG2032" s="1" t="b">
        <v>0</v>
      </c>
      <c r="BH2032" s="1" t="b">
        <v>0</v>
      </c>
      <c r="BJ2032" s="1" t="str">
        <f t="shared" si="907"/>
        <v>FALSE</v>
      </c>
      <c r="BL2032" t="str">
        <f t="shared" si="908"/>
        <v>FALSE</v>
      </c>
      <c r="BM2032" s="1" t="b">
        <v>0</v>
      </c>
      <c r="BN2032" s="1" t="b">
        <v>0</v>
      </c>
      <c r="BO2032" s="1">
        <f t="shared" si="911"/>
        <v>9</v>
      </c>
      <c r="BP2032" s="1" t="s">
        <v>31</v>
      </c>
      <c r="BQ2032" s="1" cm="1">
        <f t="array" ref="BQ2032">_xlfn.IFS(BP2032="None Known",0, LEN(BP2032)&gt;500, 5,LEN(BP2032)&gt;400, 4, LEN(BP2032)&gt;300, 3, LEN(BP2032)&gt;200, 2, LEN(BP2032)&gt;1, 1)</f>
        <v>0</v>
      </c>
      <c r="BR2032" s="1" t="s">
        <v>4546</v>
      </c>
      <c r="BS2032" s="1">
        <v>2</v>
      </c>
      <c r="BT2032" s="1" t="s">
        <v>4547</v>
      </c>
      <c r="BU2032" s="1">
        <v>3</v>
      </c>
      <c r="BV2032" s="1" t="s">
        <v>4548</v>
      </c>
      <c r="BW2032" s="1" t="s">
        <v>31</v>
      </c>
      <c r="BX2032" s="1"/>
      <c r="BY2032" t="str">
        <f>_xlfn.XLOOKUP($B2032,Img_lookup!A:A,Img_lookup!B:B, "Not available")</f>
        <v>7f0babdb-be2a-4f51-a60a-01c26e7a2c73</v>
      </c>
      <c r="BZ2032" t="str">
        <f>_xlfn.XLOOKUP($B2032,Img_lookup!A:A,Img_lookup!C:C, "Not available")</f>
        <v>Stinking Benjamin. Trillium erectum (as Trillium foetidum) Hooker, W., Salisbury, R.A., The paradisus Londinensis (1805) [W. Hooker]</v>
      </c>
      <c r="CA2032" t="str">
        <f>_xlfn.XLOOKUP($B2032,Img_lookup!A:A,Img_lookup!D:D, "Not available")</f>
        <v>Swallowtail Garden Seeds</v>
      </c>
      <c r="CB2032" t="str">
        <f>_xlfn.XLOOKUP($B2032,Img_lookup!A:A,Img_lookup!E:E, "https://imgur.com/aT5wafe")</f>
        <v>https://api.openverse.engineering/v1/images/7f0babdb-be2a-4f51-a60a-01c26e7a2c73/thumb/</v>
      </c>
    </row>
    <row r="2033" spans="1:80" ht="409.6" x14ac:dyDescent="0.15">
      <c r="A2033" s="1" t="s">
        <v>4540</v>
      </c>
      <c r="B2033" s="1" t="s">
        <v>7106</v>
      </c>
      <c r="C2033" s="1" t="s">
        <v>7107</v>
      </c>
      <c r="E2033" s="1" t="s">
        <v>7108</v>
      </c>
      <c r="F2033" s="1" t="s">
        <v>6</v>
      </c>
      <c r="G2033" s="1" t="s">
        <v>6</v>
      </c>
      <c r="H2033" s="11" t="str">
        <f t="shared" si="913"/>
        <v>Perennial</v>
      </c>
      <c r="J2033" s="1">
        <v>0.40000000600000002</v>
      </c>
      <c r="K2033" s="1">
        <v>0.30000001199999998</v>
      </c>
      <c r="L2033" t="str" cm="1">
        <f t="array" ref="L2033">_xlfn.IFS(J2033+K2033="", "Unknown", J2033+K2033&gt;3, "Large", J2033+K2033&gt;0.5, "Medium", J2033+K2033&gt;0, "Small")</f>
        <v>Medium</v>
      </c>
      <c r="M2033" s="1">
        <v>5</v>
      </c>
      <c r="N2033" cm="1">
        <f t="array" ref="N2033">IF($M2033="",INDEX($M$2:$M$2176,MATCH(1,INDEX(($A$2:$A$2176=$A2033)*($M$2:$M$2176&lt;&gt;""),0),0)),$M2033)</f>
        <v>5</v>
      </c>
      <c r="O2033" s="2" t="str">
        <f t="shared" si="909"/>
        <v>Seasonal outdoors</v>
      </c>
      <c r="P2033" s="1" t="s">
        <v>7109</v>
      </c>
      <c r="R2033" t="str">
        <f t="shared" si="912"/>
        <v>Medium</v>
      </c>
      <c r="T2033" s="1"/>
      <c r="U2033" s="1"/>
      <c r="V2033" s="1" t="s">
        <v>272</v>
      </c>
      <c r="W2033" s="6" t="str">
        <f t="shared" si="921"/>
        <v>4</v>
      </c>
      <c r="X2033" t="str">
        <f t="shared" si="922"/>
        <v>April</v>
      </c>
      <c r="Y2033" s="2" t="str">
        <f t="shared" si="923"/>
        <v>6</v>
      </c>
      <c r="Z2033" s="2" t="str">
        <f t="shared" si="924"/>
        <v>June</v>
      </c>
      <c r="AF2033" s="16" t="s">
        <v>24216</v>
      </c>
      <c r="AG2033" s="1" t="str">
        <f t="shared" si="899"/>
        <v xml:space="preserve">Seed </v>
      </c>
      <c r="AH2033" s="2" t="str">
        <f t="shared" si="900"/>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I2033" s="1" t="s">
        <v>7110</v>
      </c>
      <c r="AJ2033" s="1" t="s">
        <v>53</v>
      </c>
      <c r="AK2033" s="1" t="s">
        <v>17104</v>
      </c>
      <c r="AL2033" s="1" t="str">
        <f t="shared" si="910"/>
        <v>Unscented</v>
      </c>
      <c r="AM2033" s="1" t="b">
        <v>0</v>
      </c>
      <c r="AN2033" s="1" t="b">
        <v>1</v>
      </c>
      <c r="AO2033" s="1" t="b">
        <v>0</v>
      </c>
      <c r="AP2033" s="5" t="s">
        <v>28</v>
      </c>
      <c r="AQ2033" s="5" t="str">
        <f t="shared" si="901"/>
        <v>Light, Medium, Heavy</v>
      </c>
      <c r="AR2033" s="1" t="s">
        <v>274</v>
      </c>
      <c r="AS2033" s="1" t="str">
        <f t="shared" si="893"/>
        <v>None, Partial, Full</v>
      </c>
      <c r="AT2033" s="1" t="str">
        <f t="shared" si="902"/>
        <v>None, Partial, Full</v>
      </c>
      <c r="AU2033" s="1" t="s">
        <v>29</v>
      </c>
      <c r="AV2033" s="1" t="str">
        <f t="shared" si="903"/>
        <v>Moist</v>
      </c>
      <c r="AW2033" s="1" t="s">
        <v>12</v>
      </c>
      <c r="AX2033" s="1" t="str">
        <f t="shared" si="904"/>
        <v>Acid, Neutral, Alkaline</v>
      </c>
      <c r="AY2033" s="1" t="b">
        <v>0</v>
      </c>
      <c r="AZ2033" s="1" t="b">
        <v>0</v>
      </c>
      <c r="BA2033" s="1" t="b">
        <v>0</v>
      </c>
      <c r="BC2033" t="str">
        <f t="shared" si="905"/>
        <v>FALSE</v>
      </c>
      <c r="BE2033" t="str">
        <f t="shared" si="906"/>
        <v>FALSE</v>
      </c>
      <c r="BF2033" s="1" t="b">
        <v>0</v>
      </c>
      <c r="BG2033" s="1" t="b">
        <v>0</v>
      </c>
      <c r="BH2033" s="1" t="b">
        <v>0</v>
      </c>
      <c r="BJ2033" s="1" t="str">
        <f t="shared" si="907"/>
        <v>FALSE</v>
      </c>
      <c r="BL2033" t="str">
        <f t="shared" si="908"/>
        <v>FALSE</v>
      </c>
      <c r="BM2033" s="1" t="b">
        <v>0</v>
      </c>
      <c r="BN2033" s="1" t="b">
        <v>0</v>
      </c>
      <c r="BO2033" s="1">
        <f t="shared" si="911"/>
        <v>5</v>
      </c>
      <c r="BP2033" s="1" t="s">
        <v>31</v>
      </c>
      <c r="BQ2033" s="1" cm="1">
        <f t="array" ref="BQ2033">_xlfn.IFS(BP2033="None Known",0, LEN(BP2033)&gt;500, 5,LEN(BP2033)&gt;400, 4, LEN(BP2033)&gt;300, 3, LEN(BP2033)&gt;200, 2, LEN(BP2033)&gt;1, 1)</f>
        <v>0</v>
      </c>
      <c r="BR2033" s="1" t="s">
        <v>7111</v>
      </c>
      <c r="BS2033" s="1">
        <v>1</v>
      </c>
      <c r="BT2033" s="1" t="s">
        <v>7112</v>
      </c>
      <c r="BU2033" s="1">
        <v>2</v>
      </c>
      <c r="BV2033" s="1" t="s">
        <v>7113</v>
      </c>
      <c r="BW2033" s="1" t="s">
        <v>31</v>
      </c>
      <c r="BX2033" s="1"/>
      <c r="BY2033" t="str">
        <f>_xlfn.XLOOKUP($B2033,Img_lookup!A:A,Img_lookup!B:B, "Not available")</f>
        <v>de997b5b-6f81-4825-aa6e-d9be57661e3c</v>
      </c>
      <c r="BZ2033" t="str">
        <f>_xlfn.XLOOKUP($B2033,Img_lookup!A:A,Img_lookup!C:C, "Not available")</f>
        <v>_BRK8365 Trillium grandiflorum [EXPLORED]</v>
      </c>
      <c r="CA2033" t="str">
        <f>_xlfn.XLOOKUP($B2033,Img_lookup!A:A,Img_lookup!D:D, "Not available")</f>
        <v>kasio69</v>
      </c>
      <c r="CB2033" t="str">
        <f>_xlfn.XLOOKUP($B2033,Img_lookup!A:A,Img_lookup!E:E, "https://imgur.com/aT5wafe")</f>
        <v>https://api.openverse.engineering/v1/images/de997b5b-6f81-4825-aa6e-d9be57661e3c/thumb/</v>
      </c>
    </row>
    <row r="2034" spans="1:80" ht="409.6" x14ac:dyDescent="0.15">
      <c r="A2034" s="1" t="s">
        <v>4540</v>
      </c>
      <c r="B2034" s="1" t="s">
        <v>10478</v>
      </c>
      <c r="C2034" s="1" t="s">
        <v>10479</v>
      </c>
      <c r="E2034" s="1" t="s">
        <v>5911</v>
      </c>
      <c r="F2034" s="1" t="s">
        <v>6</v>
      </c>
      <c r="G2034" s="1" t="s">
        <v>6</v>
      </c>
      <c r="H2034" s="11" t="str">
        <f t="shared" si="913"/>
        <v>Perennial</v>
      </c>
      <c r="J2034" s="1">
        <v>0.40000000600000002</v>
      </c>
      <c r="K2034" s="1">
        <v>0.40000000600000002</v>
      </c>
      <c r="L2034" t="str" cm="1">
        <f t="array" ref="L2034">_xlfn.IFS(J2034+K2034="", "Unknown", J2034+K2034&gt;3, "Large", J2034+K2034&gt;0.5, "Medium", J2034+K2034&gt;0, "Small")</f>
        <v>Medium</v>
      </c>
      <c r="M2034" s="1">
        <v>4</v>
      </c>
      <c r="N2034" cm="1">
        <f t="array" ref="N2034">IF($M2034="",INDEX($M$2:$M$2176,MATCH(1,INDEX(($A$2:$A$2176=$A2034)*($M$2:$M$2176&lt;&gt;""),0),0)),$M2034)</f>
        <v>4</v>
      </c>
      <c r="O2034" s="2" t="str">
        <f t="shared" si="909"/>
        <v>Hardy to cold</v>
      </c>
      <c r="P2034" s="1" t="s">
        <v>10480</v>
      </c>
      <c r="R2034" t="str">
        <f t="shared" si="912"/>
        <v>Medium</v>
      </c>
      <c r="T2034" s="1"/>
      <c r="U2034" s="1"/>
      <c r="V2034" s="1" t="s">
        <v>96</v>
      </c>
      <c r="W2034" s="6" t="str">
        <f t="shared" si="921"/>
        <v>5</v>
      </c>
      <c r="X2034" t="str">
        <f t="shared" si="922"/>
        <v>May</v>
      </c>
      <c r="Y2034" s="2" t="str">
        <f t="shared" si="923"/>
        <v>6</v>
      </c>
      <c r="Z2034" s="2" t="str">
        <f t="shared" si="924"/>
        <v>June</v>
      </c>
      <c r="AF2034" s="16" t="s">
        <v>24216</v>
      </c>
      <c r="AG2034" s="1" t="str">
        <f t="shared" si="899"/>
        <v xml:space="preserve">Seed </v>
      </c>
      <c r="AH2034" s="2" t="str">
        <f t="shared" si="900"/>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I2034" s="1" t="s">
        <v>10481</v>
      </c>
      <c r="AJ2034" s="1" t="s">
        <v>53</v>
      </c>
      <c r="AK2034" s="1" t="s">
        <v>17104</v>
      </c>
      <c r="AL2034" s="1" t="str">
        <f t="shared" si="910"/>
        <v>Scented</v>
      </c>
      <c r="AM2034" s="1" t="b">
        <v>1</v>
      </c>
      <c r="AN2034" s="1" t="b">
        <v>1</v>
      </c>
      <c r="AO2034" s="1" t="b">
        <v>0</v>
      </c>
      <c r="AP2034" s="5" t="s">
        <v>28</v>
      </c>
      <c r="AQ2034" s="5" t="str">
        <f t="shared" si="901"/>
        <v>Light, Medium, Heavy</v>
      </c>
      <c r="AR2034" s="1" t="s">
        <v>274</v>
      </c>
      <c r="AS2034" s="1" t="str">
        <f t="shared" si="893"/>
        <v>None, Partial, Full</v>
      </c>
      <c r="AT2034" s="1" t="str">
        <f t="shared" si="902"/>
        <v>None, Partial, Full</v>
      </c>
      <c r="AU2034" s="1" t="s">
        <v>29</v>
      </c>
      <c r="AV2034" s="1" t="str">
        <f t="shared" si="903"/>
        <v>Moist</v>
      </c>
      <c r="AW2034" s="1" t="s">
        <v>12</v>
      </c>
      <c r="AX2034" s="1" t="str">
        <f t="shared" si="904"/>
        <v>Acid, Neutral, Alkaline</v>
      </c>
      <c r="AY2034" s="1" t="b">
        <v>0</v>
      </c>
      <c r="AZ2034" s="1" t="b">
        <v>0</v>
      </c>
      <c r="BA2034" s="1" t="b">
        <v>0</v>
      </c>
      <c r="BC2034" t="str">
        <f t="shared" si="905"/>
        <v>FALSE</v>
      </c>
      <c r="BE2034" t="str">
        <f t="shared" si="906"/>
        <v>FALSE</v>
      </c>
      <c r="BF2034" s="1" t="b">
        <v>0</v>
      </c>
      <c r="BG2034" s="1" t="b">
        <v>0</v>
      </c>
      <c r="BH2034" s="1" t="b">
        <v>0</v>
      </c>
      <c r="BJ2034" s="1" t="str">
        <f t="shared" si="907"/>
        <v>FALSE</v>
      </c>
      <c r="BL2034" t="str">
        <f t="shared" si="908"/>
        <v>FALSE</v>
      </c>
      <c r="BM2034" s="1" t="b">
        <v>0</v>
      </c>
      <c r="BN2034" s="1" t="b">
        <v>0</v>
      </c>
      <c r="BO2034" s="1">
        <f t="shared" si="911"/>
        <v>7</v>
      </c>
      <c r="BP2034" s="1" t="s">
        <v>31</v>
      </c>
      <c r="BQ2034" s="1" cm="1">
        <f t="array" ref="BQ2034">_xlfn.IFS(BP2034="None Known",0, LEN(BP2034)&gt;500, 5,LEN(BP2034)&gt;400, 4, LEN(BP2034)&gt;300, 3, LEN(BP2034)&gt;200, 2, LEN(BP2034)&gt;1, 1)</f>
        <v>0</v>
      </c>
      <c r="BR2034" s="1" t="s">
        <v>10482</v>
      </c>
      <c r="BS2034" s="1">
        <v>2</v>
      </c>
      <c r="BT2034" s="1" t="s">
        <v>10483</v>
      </c>
      <c r="BU2034" s="1">
        <v>1</v>
      </c>
      <c r="BV2034" s="1" t="s">
        <v>465</v>
      </c>
      <c r="BW2034" s="1" t="s">
        <v>31</v>
      </c>
      <c r="BX2034" s="1"/>
      <c r="BY2034" t="str">
        <f>_xlfn.XLOOKUP($B2034,Img_lookup!A:A,Img_lookup!B:B, "Not available")</f>
        <v>6bd352d5-7899-4d16-a4b1-6733d04121f8</v>
      </c>
      <c r="BZ2034" t="str">
        <f>_xlfn.XLOOKUP($B2034,Img_lookup!A:A,Img_lookup!C:C, "Not available")</f>
        <v>Trillium sessile 2, Toadshade Trillium, Howard County, Md, Helen Lowe Metzman_2019-10-23-10.53.57 ZS PMax UDR</v>
      </c>
      <c r="CA2034" t="str">
        <f>_xlfn.XLOOKUP($B2034,Img_lookup!A:A,Img_lookup!D:D, "Not available")</f>
        <v>Sam Droege</v>
      </c>
      <c r="CB2034" t="str">
        <f>_xlfn.XLOOKUP($B2034,Img_lookup!A:A,Img_lookup!E:E, "https://imgur.com/aT5wafe")</f>
        <v>https://api.openverse.engineering/v1/images/6bd352d5-7899-4d16-a4b1-6733d04121f8/thumb/</v>
      </c>
    </row>
    <row r="2035" spans="1:80" ht="409.6" x14ac:dyDescent="0.15">
      <c r="A2035" s="1" t="s">
        <v>4540</v>
      </c>
      <c r="B2035" s="1" t="s">
        <v>10898</v>
      </c>
      <c r="E2035" s="1" t="s">
        <v>1168</v>
      </c>
      <c r="F2035" s="1" t="s">
        <v>6</v>
      </c>
      <c r="G2035" s="1" t="s">
        <v>6</v>
      </c>
      <c r="H2035" s="11" t="str">
        <f t="shared" si="913"/>
        <v>Perennial</v>
      </c>
      <c r="J2035" s="1">
        <v>0.40000000600000002</v>
      </c>
      <c r="L2035" t="str" cm="1">
        <f t="array" ref="L2035">_xlfn.IFS(J2035+K2035="", "Unknown", J2035+K2035&gt;3, "Large", J2035+K2035&gt;0.5, "Medium", J2035+K2035&gt;0, "Small")</f>
        <v>Small</v>
      </c>
      <c r="M2035" s="1">
        <v>5</v>
      </c>
      <c r="N2035" cm="1">
        <f t="array" ref="N2035">IF($M2035="",INDEX($M$2:$M$2176,MATCH(1,INDEX(($A$2:$A$2176=$A2035)*($M$2:$M$2176&lt;&gt;""),0),0)),$M2035)</f>
        <v>5</v>
      </c>
      <c r="O2035" s="2" t="str">
        <f t="shared" si="909"/>
        <v>Seasonal outdoors</v>
      </c>
      <c r="P2035" s="1" t="s">
        <v>10899</v>
      </c>
      <c r="R2035" t="str">
        <f t="shared" si="912"/>
        <v>Medium</v>
      </c>
      <c r="T2035" s="1"/>
      <c r="U2035" s="1"/>
      <c r="V2035" s="1" t="s">
        <v>272</v>
      </c>
      <c r="W2035" s="6" t="str">
        <f t="shared" si="921"/>
        <v>4</v>
      </c>
      <c r="X2035" t="str">
        <f t="shared" si="922"/>
        <v>April</v>
      </c>
      <c r="Y2035" s="2" t="str">
        <f t="shared" si="923"/>
        <v>6</v>
      </c>
      <c r="Z2035" s="2" t="str">
        <f t="shared" si="924"/>
        <v>June</v>
      </c>
      <c r="AF2035" s="16" t="s">
        <v>24216</v>
      </c>
      <c r="AG2035" s="1" t="str">
        <f t="shared" si="899"/>
        <v xml:space="preserve">Seed </v>
      </c>
      <c r="AH2035" s="2" t="str">
        <f t="shared" si="900"/>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I2035" s="1" t="s">
        <v>9538</v>
      </c>
      <c r="AJ2035" s="1" t="s">
        <v>53</v>
      </c>
      <c r="AK2035" s="1" t="s">
        <v>17104</v>
      </c>
      <c r="AL2035" s="1" t="str">
        <f t="shared" si="910"/>
        <v>Unscented</v>
      </c>
      <c r="AM2035" s="1" t="b">
        <v>0</v>
      </c>
      <c r="AN2035" s="1" t="b">
        <v>1</v>
      </c>
      <c r="AO2035" s="1" t="b">
        <v>0</v>
      </c>
      <c r="AP2035" s="5" t="s">
        <v>28</v>
      </c>
      <c r="AQ2035" s="5" t="str">
        <f t="shared" si="901"/>
        <v>Light, Medium, Heavy</v>
      </c>
      <c r="AR2035" s="1" t="s">
        <v>274</v>
      </c>
      <c r="AS2035" s="1" t="str">
        <f t="shared" si="893"/>
        <v>None, Partial, Full</v>
      </c>
      <c r="AT2035" s="1" t="str">
        <f t="shared" si="902"/>
        <v>None, Partial, Full</v>
      </c>
      <c r="AU2035" s="1" t="s">
        <v>29</v>
      </c>
      <c r="AV2035" s="1" t="str">
        <f t="shared" si="903"/>
        <v>Moist</v>
      </c>
      <c r="AW2035" s="1" t="s">
        <v>12</v>
      </c>
      <c r="AX2035" s="1" t="str">
        <f t="shared" si="904"/>
        <v>Acid, Neutral, Alkaline</v>
      </c>
      <c r="AY2035" s="1" t="b">
        <v>0</v>
      </c>
      <c r="AZ2035" s="1" t="b">
        <v>0</v>
      </c>
      <c r="BA2035" s="1" t="b">
        <v>0</v>
      </c>
      <c r="BC2035" t="str">
        <f t="shared" si="905"/>
        <v>FALSE</v>
      </c>
      <c r="BE2035" t="str">
        <f t="shared" si="906"/>
        <v>FALSE</v>
      </c>
      <c r="BF2035" s="1" t="b">
        <v>0</v>
      </c>
      <c r="BG2035" s="1" t="b">
        <v>0</v>
      </c>
      <c r="BH2035" s="1" t="b">
        <v>0</v>
      </c>
      <c r="BJ2035" s="1" t="str">
        <f t="shared" si="907"/>
        <v>FALSE</v>
      </c>
      <c r="BL2035" t="str">
        <f t="shared" si="908"/>
        <v>FALSE</v>
      </c>
      <c r="BM2035" s="1" t="b">
        <v>0</v>
      </c>
      <c r="BN2035" s="1" t="b">
        <v>0</v>
      </c>
      <c r="BO2035" s="1">
        <f t="shared" si="911"/>
        <v>3</v>
      </c>
      <c r="BP2035" s="1" t="s">
        <v>31</v>
      </c>
      <c r="BQ2035" s="1" cm="1">
        <f t="array" ref="BQ2035">_xlfn.IFS(BP2035="None Known",0, LEN(BP2035)&gt;500, 5,LEN(BP2035)&gt;400, 4, LEN(BP2035)&gt;300, 3, LEN(BP2035)&gt;200, 2, LEN(BP2035)&gt;1, 1)</f>
        <v>0</v>
      </c>
      <c r="BR2035" s="1" t="s">
        <v>10900</v>
      </c>
      <c r="BS2035" s="1">
        <v>1</v>
      </c>
      <c r="BT2035" s="1" t="s">
        <v>31</v>
      </c>
      <c r="BU2035" s="1">
        <v>0</v>
      </c>
      <c r="BW2035" s="1" t="s">
        <v>31</v>
      </c>
      <c r="BX2035" s="1"/>
      <c r="BY2035" t="str">
        <f>_xlfn.XLOOKUP($B2035,Img_lookup!A:A,Img_lookup!B:B, "Not available")</f>
        <v>52901b40-ad4f-402e-8ed1-4829a8f59352</v>
      </c>
      <c r="BZ2035" t="str">
        <f>_xlfn.XLOOKUP($B2035,Img_lookup!A:A,Img_lookup!C:C, "Not available")</f>
        <v>Trillium smallii 'Aomori #200206' Maxim., Bull. Acad. Imp. Sci. Saint-P√©tersbourg, s√©r. 3, 29: 217 (1883)</v>
      </c>
      <c r="CA2035" t="str">
        <f>_xlfn.XLOOKUP($B2035,Img_lookup!A:A,Img_lookup!D:D, "Not available")</f>
        <v>sunoochi</v>
      </c>
      <c r="CB2035" t="str">
        <f>_xlfn.XLOOKUP($B2035,Img_lookup!A:A,Img_lookup!E:E, "https://imgur.com/aT5wafe")</f>
        <v>https://api.openverse.engineering/v1/images/52901b40-ad4f-402e-8ed1-4829a8f59352/thumb/</v>
      </c>
    </row>
    <row r="2036" spans="1:80" ht="409.6" x14ac:dyDescent="0.15">
      <c r="A2036" s="1" t="s">
        <v>4540</v>
      </c>
      <c r="B2036" s="1" t="s">
        <v>9534</v>
      </c>
      <c r="C2036" s="1" t="s">
        <v>9535</v>
      </c>
      <c r="E2036" s="1" t="s">
        <v>9536</v>
      </c>
      <c r="F2036" s="1" t="s">
        <v>6</v>
      </c>
      <c r="G2036" s="1" t="s">
        <v>6</v>
      </c>
      <c r="H2036" s="11" t="str">
        <f t="shared" si="913"/>
        <v>Perennial</v>
      </c>
      <c r="J2036" s="1">
        <v>0.20000000300000001</v>
      </c>
      <c r="K2036" s="1">
        <v>0.20000000300000001</v>
      </c>
      <c r="L2036" t="str" cm="1">
        <f t="array" ref="L2036">_xlfn.IFS(J2036+K2036="", "Unknown", J2036+K2036&gt;3, "Large", J2036+K2036&gt;0.5, "Medium", J2036+K2036&gt;0, "Small")</f>
        <v>Small</v>
      </c>
      <c r="M2036" s="1">
        <v>4</v>
      </c>
      <c r="N2036" cm="1">
        <f t="array" ref="N2036">IF($M2036="",INDEX($M$2:$M$2176,MATCH(1,INDEX(($A$2:$A$2176=$A2036)*($M$2:$M$2176&lt;&gt;""),0),0)),$M2036)</f>
        <v>4</v>
      </c>
      <c r="O2036" s="2" t="str">
        <f t="shared" si="909"/>
        <v>Hardy to cold</v>
      </c>
      <c r="P2036" s="1" t="s">
        <v>9537</v>
      </c>
      <c r="R2036" t="str">
        <f t="shared" si="912"/>
        <v>Medium</v>
      </c>
      <c r="T2036" s="1"/>
      <c r="U2036" s="1"/>
      <c r="V2036" s="1" t="s">
        <v>96</v>
      </c>
      <c r="W2036" s="6" t="str">
        <f t="shared" si="921"/>
        <v>5</v>
      </c>
      <c r="X2036" t="str">
        <f t="shared" si="922"/>
        <v>May</v>
      </c>
      <c r="Y2036" s="2" t="str">
        <f t="shared" si="923"/>
        <v>6</v>
      </c>
      <c r="Z2036" s="2" t="str">
        <f t="shared" si="924"/>
        <v>June</v>
      </c>
      <c r="AF2036" s="16" t="s">
        <v>24216</v>
      </c>
      <c r="AG2036" s="1" t="str">
        <f t="shared" si="899"/>
        <v xml:space="preserve">Seed </v>
      </c>
      <c r="AH2036" s="2" t="str">
        <f t="shared" si="900"/>
        <v>Best sown in a shaded cold frame as soon as it is ripe[134, 200]. Stored seed should be sown in late winter or early spring. Seed usually germinates within 1 - 3 months at 15�c. Another report says that seeds produce a root after the first cold stratification but no shoot is produced until after a second winter[138], whilst yet another report says that the seed can take 3 years to germinate[238]. The seedlings are prone to damp off and must therefore be watered with care and given plenty of fresh air[138]. The young plants need to be overwintered in a cold frame for the first year and can then be planted out in late spring. It is very important that the pots become neither too dry nor too wet[138].
Division with care when the plants die down after flowering[200]. Larger divisions can be planted out direct into their permanent positions. We have found that it is best to pot up smaller divisions and grow them on in light shade in a greenhouse or cold frame until they are growing away well. Plant them out in the following spring.</v>
      </c>
      <c r="AI2036" s="1" t="s">
        <v>9538</v>
      </c>
      <c r="AJ2036" s="1" t="s">
        <v>53</v>
      </c>
      <c r="AK2036" s="1" t="s">
        <v>17104</v>
      </c>
      <c r="AL2036" s="1" t="str">
        <f t="shared" si="910"/>
        <v>Unscented</v>
      </c>
      <c r="AM2036" s="1" t="b">
        <v>0</v>
      </c>
      <c r="AN2036" s="1" t="b">
        <v>1</v>
      </c>
      <c r="AO2036" s="1" t="b">
        <v>0</v>
      </c>
      <c r="AP2036" s="5" t="s">
        <v>28</v>
      </c>
      <c r="AQ2036" s="5" t="str">
        <f t="shared" si="901"/>
        <v>Light, Medium, Heavy</v>
      </c>
      <c r="AR2036" s="1" t="s">
        <v>274</v>
      </c>
      <c r="AS2036" s="1" t="str">
        <f t="shared" si="893"/>
        <v>None, Partial, Full</v>
      </c>
      <c r="AT2036" s="1" t="str">
        <f t="shared" si="902"/>
        <v>None, Partial, Full</v>
      </c>
      <c r="AU2036" s="1" t="s">
        <v>29</v>
      </c>
      <c r="AV2036" s="1" t="str">
        <f t="shared" si="903"/>
        <v>Moist</v>
      </c>
      <c r="AW2036" s="1" t="s">
        <v>12</v>
      </c>
      <c r="AX2036" s="1" t="str">
        <f t="shared" si="904"/>
        <v>Acid, Neutral, Alkaline</v>
      </c>
      <c r="AY2036" s="1" t="b">
        <v>0</v>
      </c>
      <c r="AZ2036" s="1" t="b">
        <v>0</v>
      </c>
      <c r="BA2036" s="1" t="b">
        <v>0</v>
      </c>
      <c r="BC2036" t="str">
        <f t="shared" si="905"/>
        <v>FALSE</v>
      </c>
      <c r="BE2036" t="str">
        <f t="shared" si="906"/>
        <v>FALSE</v>
      </c>
      <c r="BF2036" s="1" t="b">
        <v>0</v>
      </c>
      <c r="BG2036" s="1" t="b">
        <v>0</v>
      </c>
      <c r="BH2036" s="1" t="b">
        <v>0</v>
      </c>
      <c r="BJ2036" s="1" t="str">
        <f t="shared" si="907"/>
        <v>FALSE</v>
      </c>
      <c r="BL2036" t="str">
        <f t="shared" si="908"/>
        <v>FALSE</v>
      </c>
      <c r="BM2036" s="1" t="b">
        <v>0</v>
      </c>
      <c r="BN2036" s="1" t="b">
        <v>0</v>
      </c>
      <c r="BO2036" s="1">
        <f t="shared" si="911"/>
        <v>4</v>
      </c>
      <c r="BP2036" s="1" t="s">
        <v>31</v>
      </c>
      <c r="BQ2036" s="1" cm="1">
        <f t="array" ref="BQ2036">_xlfn.IFS(BP2036="None Known",0, LEN(BP2036)&gt;500, 5,LEN(BP2036)&gt;400, 4, LEN(BP2036)&gt;300, 3, LEN(BP2036)&gt;200, 2, LEN(BP2036)&gt;1, 1)</f>
        <v>0</v>
      </c>
      <c r="BR2036" s="1" t="s">
        <v>9539</v>
      </c>
      <c r="BS2036" s="1">
        <v>1</v>
      </c>
      <c r="BT2036" s="1" t="s">
        <v>9540</v>
      </c>
      <c r="BU2036" s="1">
        <v>1</v>
      </c>
      <c r="BV2036" s="1" t="s">
        <v>465</v>
      </c>
      <c r="BW2036" s="1" t="s">
        <v>31</v>
      </c>
      <c r="BX2036" s="1"/>
      <c r="BY2036" t="str">
        <f>_xlfn.XLOOKUP($B2036,Img_lookup!A:A,Img_lookup!B:B, "Not available")</f>
        <v>69f5b752-b929-4242-a7ab-b996e1cc9e76</v>
      </c>
      <c r="BZ2036" t="str">
        <f>_xlfn.XLOOKUP($B2036,Img_lookup!A:A,Img_lookup!C:C, "Not available")</f>
        <v>Trillium undulatum Willd. Curtis's botanical magazine s.2 v.4 (1830)</v>
      </c>
      <c r="CA2036" t="str">
        <f>_xlfn.XLOOKUP($B2036,Img_lookup!A:A,Img_lookup!D:D, "Not available")</f>
        <v>Swallowtail Garden Seeds</v>
      </c>
      <c r="CB2036" t="str">
        <f>_xlfn.XLOOKUP($B2036,Img_lookup!A:A,Img_lookup!E:E, "https://imgur.com/aT5wafe")</f>
        <v>https://api.openverse.engineering/v1/images/69f5b752-b929-4242-a7ab-b996e1cc9e76/thumb/</v>
      </c>
    </row>
    <row r="2037" spans="1:80" ht="409.6" x14ac:dyDescent="0.15">
      <c r="A2037" s="1" t="s">
        <v>628</v>
      </c>
      <c r="B2037" s="1" t="s">
        <v>4288</v>
      </c>
      <c r="C2037" s="1" t="s">
        <v>4289</v>
      </c>
      <c r="E2037" s="1" t="s">
        <v>4290</v>
      </c>
      <c r="F2037" s="1" t="s">
        <v>6</v>
      </c>
      <c r="G2037" s="1" t="s">
        <v>6</v>
      </c>
      <c r="H2037" s="11" t="str">
        <f t="shared" si="913"/>
        <v>Perennial</v>
      </c>
      <c r="J2037" s="1">
        <v>1</v>
      </c>
      <c r="K2037" s="1">
        <v>0.60000002399999997</v>
      </c>
      <c r="L2037" t="str" cm="1">
        <f t="array" ref="L2037">_xlfn.IFS(J2037+K2037="", "Unknown", J2037+K2037&gt;3, "Large", J2037+K2037&gt;0.5, "Medium", J2037+K2037&gt;0, "Small")</f>
        <v>Medium</v>
      </c>
      <c r="M2037" s="1">
        <v>6</v>
      </c>
      <c r="N2037" cm="1">
        <f t="array" ref="N2037">IF($M2037="",INDEX($M$2:$M$2176,MATCH(1,INDEX(($A$2:$A$2176=$A2037)*($M$2:$M$2176&lt;&gt;""),0),0)),$M2037)</f>
        <v>6</v>
      </c>
      <c r="O2037" s="2" t="str">
        <f t="shared" si="909"/>
        <v>Seasonal outdoors</v>
      </c>
      <c r="P2037" s="1" t="s">
        <v>4291</v>
      </c>
      <c r="R2037" t="str">
        <f t="shared" si="912"/>
        <v>Medium</v>
      </c>
      <c r="T2037" s="1"/>
      <c r="U2037" s="1"/>
      <c r="V2037" s="1" t="s">
        <v>307</v>
      </c>
      <c r="W2037" s="6" t="str">
        <f t="shared" si="921"/>
        <v>6</v>
      </c>
      <c r="X2037" t="str">
        <f t="shared" si="922"/>
        <v>June</v>
      </c>
      <c r="Y2037" s="2" t="str">
        <f t="shared" si="923"/>
        <v>7</v>
      </c>
      <c r="Z2037" s="2" t="str">
        <f t="shared" si="924"/>
        <v>July</v>
      </c>
      <c r="AF2037" s="16" t="s">
        <v>23932</v>
      </c>
      <c r="AG2037" s="1" t="str">
        <f t="shared" si="899"/>
        <v xml:space="preserve">Seed </v>
      </c>
      <c r="AH2037" s="2" t="str">
        <f t="shared" si="900"/>
        <v>We have no information for this species but suggest sowing the seed in a cold frame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in spring[200].</v>
      </c>
      <c r="AI2037" s="1" t="s">
        <v>4292</v>
      </c>
      <c r="AK2037" s="1" t="s">
        <v>17104</v>
      </c>
      <c r="AL2037" s="1" t="str">
        <f t="shared" si="910"/>
        <v>Unscented</v>
      </c>
      <c r="AM2037" s="1" t="b">
        <v>0</v>
      </c>
      <c r="AN2037" s="1" t="b">
        <v>1</v>
      </c>
      <c r="AO2037" s="1" t="b">
        <v>0</v>
      </c>
      <c r="AP2037" s="5" t="s">
        <v>54</v>
      </c>
      <c r="AQ2037" s="5" t="str">
        <f t="shared" si="901"/>
        <v>Light, Medium</v>
      </c>
      <c r="AR2037" s="1" t="s">
        <v>10</v>
      </c>
      <c r="AS2037" s="1" t="str">
        <f t="shared" si="893"/>
        <v>None, Partial</v>
      </c>
      <c r="AT2037" s="1" t="str">
        <f t="shared" si="902"/>
        <v>Partial, Full</v>
      </c>
      <c r="AU2037" s="1" t="s">
        <v>29</v>
      </c>
      <c r="AV2037" s="1" t="str">
        <f t="shared" si="903"/>
        <v>Moist</v>
      </c>
      <c r="AW2037" s="1" t="s">
        <v>12</v>
      </c>
      <c r="AX2037" s="1" t="str">
        <f t="shared" si="904"/>
        <v>Acid, Neutral, Alkaline</v>
      </c>
      <c r="AY2037" s="1" t="b">
        <v>0</v>
      </c>
      <c r="AZ2037" s="1" t="b">
        <v>0</v>
      </c>
      <c r="BA2037" s="1" t="b">
        <v>0</v>
      </c>
      <c r="BC2037" t="str">
        <f t="shared" si="905"/>
        <v>FALSE</v>
      </c>
      <c r="BE2037" t="str">
        <f t="shared" si="906"/>
        <v>FALSE</v>
      </c>
      <c r="BF2037" s="1" t="b">
        <v>0</v>
      </c>
      <c r="BG2037" s="1" t="b">
        <v>0</v>
      </c>
      <c r="BH2037" s="1" t="b">
        <v>0</v>
      </c>
      <c r="BJ2037" s="1" t="str">
        <f t="shared" si="907"/>
        <v>FALSE</v>
      </c>
      <c r="BL2037" t="str">
        <f t="shared" si="908"/>
        <v>FALSE</v>
      </c>
      <c r="BM2037" s="1" t="b">
        <v>0</v>
      </c>
      <c r="BN2037" s="1" t="b">
        <v>0</v>
      </c>
      <c r="BO2037" s="1">
        <f t="shared" si="911"/>
        <v>5</v>
      </c>
      <c r="BP2037" s="1" t="s">
        <v>31</v>
      </c>
      <c r="BQ2037" s="1" cm="1">
        <f t="array" ref="BQ2037">_xlfn.IFS(BP2037="None Known",0, LEN(BP2037)&gt;500, 5,LEN(BP2037)&gt;400, 4, LEN(BP2037)&gt;300, 3, LEN(BP2037)&gt;200, 2, LEN(BP2037)&gt;1, 1)</f>
        <v>0</v>
      </c>
      <c r="BR2037" s="1" t="s">
        <v>4293</v>
      </c>
      <c r="BS2037" s="1">
        <v>1</v>
      </c>
      <c r="BT2037" s="1" t="s">
        <v>4294</v>
      </c>
      <c r="BU2037" s="1">
        <v>2</v>
      </c>
      <c r="BV2037" s="1" t="s">
        <v>4295</v>
      </c>
      <c r="BW2037" s="1" t="s">
        <v>31</v>
      </c>
      <c r="BX2037" s="1"/>
      <c r="BY2037" t="str">
        <f>_xlfn.XLOOKUP($B2037,Img_lookup!A:A,Img_lookup!B:B, "Not available")</f>
        <v>6dcb274b-4702-4517-a76a-b766dbed090c</v>
      </c>
      <c r="BZ2037" t="str">
        <f>_xlfn.XLOOKUP($B2037,Img_lookup!A:A,Img_lookup!C:C, "Not available")</f>
        <v>Triosteum perfoliatum, Fever root</v>
      </c>
      <c r="CA2037" t="str">
        <f>_xlfn.XLOOKUP($B2037,Img_lookup!A:A,Img_lookup!D:D, "Not available")</f>
        <v>uwdigitalcollections</v>
      </c>
      <c r="CB2037" t="str">
        <f>_xlfn.XLOOKUP($B2037,Img_lookup!A:A,Img_lookup!E:E, "https://imgur.com/aT5wafe")</f>
        <v>https://api.openverse.engineering/v1/images/6dcb274b-4702-4517-a76a-b766dbed090c/thumb/</v>
      </c>
    </row>
    <row r="2038" spans="1:80" ht="13" x14ac:dyDescent="0.15">
      <c r="A2038" s="1" t="s">
        <v>752</v>
      </c>
      <c r="B2038" s="1" t="s">
        <v>13253</v>
      </c>
      <c r="C2038" s="1" t="s">
        <v>13254</v>
      </c>
      <c r="D2038" s="1" t="s">
        <v>13255</v>
      </c>
      <c r="E2038" s="1" t="s">
        <v>195</v>
      </c>
      <c r="F2038" s="1" t="s">
        <v>22</v>
      </c>
      <c r="G2038" s="1" t="s">
        <v>22</v>
      </c>
      <c r="H2038" s="11" t="str">
        <f t="shared" si="913"/>
        <v>Perennial</v>
      </c>
      <c r="I2038" s="1" t="s">
        <v>17108</v>
      </c>
      <c r="J2038" s="1">
        <v>3</v>
      </c>
      <c r="L2038" t="str" cm="1">
        <f t="array" ref="L2038">_xlfn.IFS(J2038+K2038="", "Unknown", J2038+K2038&gt;3, "Large", J2038+K2038&gt;0.5, "Medium", J2038+K2038&gt;0, "Small")</f>
        <v>Medium</v>
      </c>
      <c r="M2038" s="1">
        <v>10</v>
      </c>
      <c r="N2038" cm="1">
        <f t="array" ref="N2038">IF($M2038="",INDEX($M$2:$M$2176,MATCH(1,INDEX(($A$2:$A$2176=$A2038)*($M$2:$M$2176&lt;&gt;""),0),0)),$M2038)</f>
        <v>10</v>
      </c>
      <c r="O2038" s="2" t="str">
        <f t="shared" si="909"/>
        <v>Grown indoors</v>
      </c>
      <c r="P2038" s="1" t="s">
        <v>13256</v>
      </c>
      <c r="R2038" t="str">
        <f t="shared" si="912"/>
        <v>Medium</v>
      </c>
      <c r="S2038" s="1" t="s">
        <v>24</v>
      </c>
      <c r="T2038" s="1" t="str">
        <f>LEFT(S2038,FIND("-",S2038)-1)</f>
        <v xml:space="preserve">1 </v>
      </c>
      <c r="U2038" s="1" t="str">
        <f>RIGHT(S2038,FIND("-",S2038)-1)</f>
        <v>12</v>
      </c>
      <c r="W2038"/>
      <c r="AF2038" s="1" t="s">
        <v>23933</v>
      </c>
      <c r="AG2038" s="1" t="str">
        <f t="shared" si="899"/>
        <v xml:space="preserve">Seed </v>
      </c>
      <c r="AH2038" s="2" t="str">
        <f t="shared" si="900"/>
        <v>We have no information for this species but suggest sowing the seed in a warm greenhouse as soon as it is ripe if this is possible. Otherwise sow the seed in early spring in a warm greenhouse. When they are large enough to handle, prick the seedlings out into individual pots and grow them on in the greenhouse for at least their first two winters. Plant them out into their permanent positions in late spring or early summer, after the last expected frosts. Consider giving them some protection from the cold for at least their first winter outdoors.</v>
      </c>
      <c r="AI2038" s="1" t="s">
        <v>13257</v>
      </c>
      <c r="AK2038" s="1" t="s">
        <v>17104</v>
      </c>
      <c r="AL2038" s="1" t="str">
        <f t="shared" si="910"/>
        <v>Scented</v>
      </c>
      <c r="AM2038" s="1" t="b">
        <v>1</v>
      </c>
      <c r="AN2038" s="1" t="b">
        <v>0</v>
      </c>
      <c r="AO2038" s="1" t="b">
        <v>0</v>
      </c>
      <c r="AP2038" s="5" t="s">
        <v>28</v>
      </c>
      <c r="AQ2038" s="5" t="str">
        <f t="shared" si="901"/>
        <v>Light, Medium, Heavy</v>
      </c>
      <c r="AR2038" s="1" t="s">
        <v>30</v>
      </c>
      <c r="AS2038" s="1" t="str">
        <f t="shared" si="893"/>
        <v>None</v>
      </c>
      <c r="AT2038" s="1" t="str">
        <f t="shared" si="902"/>
        <v>Full</v>
      </c>
      <c r="AU2038" s="1" t="s">
        <v>11</v>
      </c>
      <c r="AV2038" s="1" t="str">
        <f t="shared" si="903"/>
        <v>Dry, Moist</v>
      </c>
      <c r="AW2038" s="1" t="s">
        <v>12</v>
      </c>
      <c r="AX2038" s="1" t="str">
        <f t="shared" si="904"/>
        <v>Acid, Neutral, Alkaline</v>
      </c>
      <c r="AY2038" s="1" t="b">
        <v>0</v>
      </c>
      <c r="AZ2038" s="1" t="b">
        <v>0</v>
      </c>
      <c r="BA2038" s="1" t="b">
        <v>0</v>
      </c>
      <c r="BC2038" t="str">
        <f t="shared" si="905"/>
        <v>FALSE</v>
      </c>
      <c r="BE2038" t="str">
        <f t="shared" si="906"/>
        <v>FALSE</v>
      </c>
      <c r="BF2038" s="1" t="b">
        <v>0</v>
      </c>
      <c r="BG2038" s="1" t="b">
        <v>0</v>
      </c>
      <c r="BH2038" s="1" t="b">
        <v>0</v>
      </c>
      <c r="BJ2038" s="1" t="str">
        <f t="shared" si="907"/>
        <v>FALSE</v>
      </c>
      <c r="BL2038" t="str">
        <f t="shared" si="908"/>
        <v>FALSE</v>
      </c>
      <c r="BM2038" s="1" t="b">
        <v>0</v>
      </c>
      <c r="BN2038" s="1" t="b">
        <v>0</v>
      </c>
      <c r="BO2038" s="1">
        <f t="shared" si="911"/>
        <v>8</v>
      </c>
      <c r="BP2038" s="1" t="s">
        <v>13258</v>
      </c>
      <c r="BQ2038" s="1" cm="1">
        <f t="array" ref="BQ2038">_xlfn.IFS(BP2038="None Known",0, LEN(BP2038)&gt;500, 5,LEN(BP2038)&gt;400, 4, LEN(BP2038)&gt;300, 3, LEN(BP2038)&gt;200, 2, LEN(BP2038)&gt;1, 1)</f>
        <v>1</v>
      </c>
      <c r="BR2038" s="1" t="s">
        <v>13259</v>
      </c>
      <c r="BS2038" s="1">
        <v>2</v>
      </c>
      <c r="BT2038" s="1" t="s">
        <v>13260</v>
      </c>
      <c r="BU2038" s="1">
        <v>1</v>
      </c>
      <c r="BV2038" s="1" t="s">
        <v>13261</v>
      </c>
      <c r="BW2038" s="1" t="s">
        <v>31</v>
      </c>
      <c r="BX2038" s="1"/>
      <c r="BY2038" t="str">
        <f>_xlfn.XLOOKUP($B2038,Img_lookup!A:A,Img_lookup!B:B, "Not available")</f>
        <v>771e76f7-f2ac-4e97-bfa3-497adf9385bd</v>
      </c>
      <c r="BZ2038" t="str">
        <f>_xlfn.XLOOKUP($B2038,Img_lookup!A:A,Img_lookup!C:C, "Not available")</f>
        <v>Lime Berry. Triphasia trifolia (Burm.f.) P. Wilson - The Botanical Cabinet - Volume 1 - 1817</v>
      </c>
      <c r="CA2038" t="str">
        <f>_xlfn.XLOOKUP($B2038,Img_lookup!A:A,Img_lookup!D:D, "Not available")</f>
        <v>Swallowtail Garden Seeds</v>
      </c>
      <c r="CB2038" t="str">
        <f>_xlfn.XLOOKUP($B2038,Img_lookup!A:A,Img_lookup!E:E, "https://imgur.com/aT5wafe")</f>
        <v>https://api.openverse.engineering/v1/images/771e76f7-f2ac-4e97-bfa3-497adf9385bd/thumb/</v>
      </c>
    </row>
    <row r="2039" spans="1:80" ht="13" x14ac:dyDescent="0.15">
      <c r="A2039" s="1" t="s">
        <v>394</v>
      </c>
      <c r="B2039" s="1" t="s">
        <v>10627</v>
      </c>
      <c r="C2039" s="1" t="s">
        <v>10628</v>
      </c>
      <c r="D2039" s="1" t="s">
        <v>10629</v>
      </c>
      <c r="E2039" s="1" t="s">
        <v>10630</v>
      </c>
      <c r="F2039" s="1" t="s">
        <v>85</v>
      </c>
      <c r="G2039" s="1" t="s">
        <v>85</v>
      </c>
      <c r="H2039" s="11" t="str">
        <f t="shared" si="913"/>
        <v>Annual</v>
      </c>
      <c r="J2039" s="1">
        <v>1.5</v>
      </c>
      <c r="L2039" t="str" cm="1">
        <f t="array" ref="L2039">_xlfn.IFS(J2039+K2039="", "Unknown", J2039+K2039&gt;3, "Large", J2039+K2039&gt;0.5, "Medium", J2039+K2039&gt;0, "Small")</f>
        <v>Medium</v>
      </c>
      <c r="N2039" cm="1">
        <f t="array" ref="N2039">IF($M2039="",INDEX($M$2:$M$2176,MATCH(1,INDEX(($A$2:$A$2176=$A2039)*($M$2:$M$2176&lt;&gt;""),0),0)),$M2039)</f>
        <v>6</v>
      </c>
      <c r="O2039" s="2" t="str">
        <f t="shared" si="909"/>
        <v>Seasonal outdoors</v>
      </c>
      <c r="P2039" s="1" t="s">
        <v>709</v>
      </c>
      <c r="R2039" t="str">
        <f t="shared" si="912"/>
        <v>Medium</v>
      </c>
      <c r="T2039" s="1"/>
      <c r="U2039" s="1"/>
      <c r="V2039" s="1" t="s">
        <v>307</v>
      </c>
      <c r="W2039" s="6" t="str">
        <f t="shared" ref="W2039:W2052" si="925">IF(ISNUMBER(SEARCH("-",V2039)),TRIM(LEFT(V2039,FIND("-",V2039)-1)),V2039)</f>
        <v>6</v>
      </c>
      <c r="X2039" t="str">
        <f t="shared" ref="X2039:X2044" si="926">IF(W2039="1", "January", IF(W2039="2", "February", IF(W2039="3", "March", IF(W2039="4", "April", IF(W2039="5", "May", IF(W2039="6", "June", IF(W2039="7", "July", IF(W2039="8", "August", IF(W2039="9", "September", IF(W2039="10", "October", IF(W2039="11", "November", IF(W2039="12", "December", "Other"))))))))))))</f>
        <v>June</v>
      </c>
      <c r="Y2039" s="2" t="str">
        <f t="shared" ref="Y2039:Y2044" si="927">IF(ISNUMBER(SEARCH("-",V2039)),TRIM(RIGHT(V2039,LEN(V2039)-SEARCH("-",V2039))),V2039)</f>
        <v>7</v>
      </c>
      <c r="Z2039" s="2" t="str">
        <f t="shared" ref="Z2039:Z2044" si="928">IF(Y2039="1", "January", IF(Y2039="2", "February", IF(Y2039="3", "March", IF(Y2039="4", "April", IF(Y2039="5", "May", IF(Y2039="6", "June", IF(Y2039="7", "July", IF(Y2039="8", "August", IF(Y2039="9", "September", IF(Y2039="10", "October", IF(Y2039="11", "November", IF(Y2039="12", "December", "Other"))))))))))))</f>
        <v>July</v>
      </c>
      <c r="AA2039" s="1" t="s">
        <v>427</v>
      </c>
      <c r="AB2039" s="1" t="str">
        <f t="shared" ref="AB2039:AB2047" si="929">IF(ISNUMBER(SEARCH("-",AA2039)),TRIM(LEFT(AA2039,FIND("-",AA2039)-1)),AA2039)</f>
        <v>8</v>
      </c>
      <c r="AC2039" s="1" t="str">
        <f t="shared" ref="AC2039:AC2047" si="930">IF(AB2039="1", "January", IF(AB2039="2", "February", IF(AB2039="3", "March", IF(AB2039="4", "April", IF(AB2039="5", "May", IF(AB2039="6", "June", IF(AB2039="7", "July", IF(AB2039="8", "August", IF(AB2039="9", "September", IF(AB2039="10", "October", IF(AB2039="11", "November", IF(AB2039="12", "December", "Other"))))))))))))</f>
        <v>August</v>
      </c>
      <c r="AD2039" s="1" t="str">
        <f t="shared" ref="AD2039:AD2047" si="931">IF(ISNUMBER(SEARCH("-",AA2039)),TRIM(RIGHT(AA2039,LEN(AA2039)-SEARCH("-",AA2039))),AA2039)</f>
        <v>9</v>
      </c>
      <c r="AE2039" s="1" t="str">
        <f t="shared" ref="AE2039:AE2047" si="932">IF(AD2039="1", "January", IF(AD2039="2", "February", IF(AD2039="3", "March", IF(AD2039="4", "April", IF(AD2039="5", "May", IF(AD2039="6", "June", IF(AD2039="7", "July", IF(AD2039="8", "August", IF(AD2039="9", "September", IF(AD2039="10", "October", IF(AD2039="11", "November", IF(AD2039="12", "December", "Other"))))))))))))</f>
        <v>September</v>
      </c>
      <c r="AF2039" s="1" t="s">
        <v>24795</v>
      </c>
      <c r="AG2039" s="1" t="str">
        <f t="shared" si="899"/>
        <v xml:space="preserve">Seed </v>
      </c>
      <c r="AH2039" s="2" t="str">
        <f t="shared" si="900"/>
        <v>Sow early spring or autumn in situ and only just cover the seed. Germination should take place within a few days[K].</v>
      </c>
      <c r="AI2039" s="1" t="s">
        <v>10631</v>
      </c>
      <c r="AJ2039" s="1" t="s">
        <v>1</v>
      </c>
      <c r="AK2039" s="1" t="s">
        <v>17104</v>
      </c>
      <c r="AL2039" s="1" t="str">
        <f t="shared" si="910"/>
        <v>Unscented</v>
      </c>
      <c r="AM2039" s="1" t="b">
        <v>0</v>
      </c>
      <c r="AN2039" s="1" t="b">
        <v>0</v>
      </c>
      <c r="AO2039" s="1" t="b">
        <v>0</v>
      </c>
      <c r="AP2039" s="5" t="s">
        <v>28</v>
      </c>
      <c r="AQ2039" s="5" t="str">
        <f t="shared" si="901"/>
        <v>Light, Medium, Heavy</v>
      </c>
      <c r="AR2039" s="1" t="s">
        <v>30</v>
      </c>
      <c r="AS2039" s="1" t="str">
        <f t="shared" si="893"/>
        <v>None</v>
      </c>
      <c r="AT2039" s="1" t="str">
        <f t="shared" si="902"/>
        <v>Full</v>
      </c>
      <c r="AU2039" s="1" t="s">
        <v>29</v>
      </c>
      <c r="AV2039" s="1" t="str">
        <f t="shared" si="903"/>
        <v>Moist</v>
      </c>
      <c r="AW2039" s="1" t="s">
        <v>12</v>
      </c>
      <c r="AX2039" s="1" t="str">
        <f t="shared" si="904"/>
        <v>Acid, Neutral, Alkaline</v>
      </c>
      <c r="AY2039" s="1" t="b">
        <v>0</v>
      </c>
      <c r="AZ2039" s="1" t="b">
        <v>0</v>
      </c>
      <c r="BA2039" s="1" t="b">
        <v>0</v>
      </c>
      <c r="BB2039" s="1" t="s">
        <v>275</v>
      </c>
      <c r="BC2039" t="str">
        <f t="shared" si="905"/>
        <v>TRUE</v>
      </c>
      <c r="BE2039" t="str">
        <f t="shared" si="906"/>
        <v>FALSE</v>
      </c>
      <c r="BF2039" s="1" t="b">
        <v>0</v>
      </c>
      <c r="BG2039" s="1" t="b">
        <v>0</v>
      </c>
      <c r="BH2039" s="1" t="b">
        <v>0</v>
      </c>
      <c r="BI2039" s="1" t="s">
        <v>30</v>
      </c>
      <c r="BJ2039" s="1" t="str">
        <f t="shared" si="907"/>
        <v>FALSE</v>
      </c>
      <c r="BL2039" t="str">
        <f t="shared" si="908"/>
        <v>FALSE</v>
      </c>
      <c r="BM2039" s="1" t="b">
        <v>0</v>
      </c>
      <c r="BN2039" s="1" t="b">
        <v>0</v>
      </c>
      <c r="BO2039" s="1">
        <f t="shared" si="911"/>
        <v>19</v>
      </c>
      <c r="BP2039" s="1" t="s">
        <v>10632</v>
      </c>
      <c r="BQ2039" s="1" cm="1">
        <f t="array" ref="BQ2039">_xlfn.IFS(BP2039="None Known",0, LEN(BP2039)&gt;500, 5,LEN(BP2039)&gt;400, 4, LEN(BP2039)&gt;300, 3, LEN(BP2039)&gt;200, 2, LEN(BP2039)&gt;1, 1)</f>
        <v>5</v>
      </c>
      <c r="BR2039" s="1" t="s">
        <v>25363</v>
      </c>
      <c r="BS2039" s="1">
        <v>4</v>
      </c>
      <c r="BT2039" s="1" t="s">
        <v>10633</v>
      </c>
      <c r="BU2039" s="1">
        <v>2</v>
      </c>
      <c r="BV2039" s="1" t="s">
        <v>10634</v>
      </c>
      <c r="BW2039" s="1" t="s">
        <v>31</v>
      </c>
      <c r="BX2039" s="1"/>
      <c r="BY2039" t="str">
        <f>_xlfn.XLOOKUP($B2039,Img_lookup!A:A,Img_lookup!B:B, "Not available")</f>
        <v>3461ce7e-d169-401c-8d7e-b3a758c7d802</v>
      </c>
      <c r="BZ2039" t="str">
        <f>_xlfn.XLOOKUP($B2039,Img_lookup!A:A,Img_lookup!C:C, "Not available")</f>
        <v>Bread wheat (Triticum aestivum L.)</v>
      </c>
      <c r="CA2039" t="str">
        <f>_xlfn.XLOOKUP($B2039,Img_lookup!A:A,Img_lookup!D:D, "Not available")</f>
        <v>Dag Endresen</v>
      </c>
      <c r="CB2039" t="str">
        <f>_xlfn.XLOOKUP($B2039,Img_lookup!A:A,Img_lookup!E:E, "https://imgur.com/aT5wafe")</f>
        <v>https://api.openverse.engineering/v1/images/3461ce7e-d169-401c-8d7e-b3a758c7d802/thumb/</v>
      </c>
    </row>
    <row r="2040" spans="1:80" ht="13" x14ac:dyDescent="0.15">
      <c r="A2040" s="1" t="s">
        <v>394</v>
      </c>
      <c r="B2040" s="1" t="s">
        <v>11155</v>
      </c>
      <c r="C2040" s="1" t="s">
        <v>11156</v>
      </c>
      <c r="E2040" s="1" t="s">
        <v>11157</v>
      </c>
      <c r="F2040" s="1" t="s">
        <v>85</v>
      </c>
      <c r="G2040" s="1" t="s">
        <v>85</v>
      </c>
      <c r="H2040" s="11" t="str">
        <f t="shared" si="913"/>
        <v>Annual</v>
      </c>
      <c r="L2040" t="e" cm="1">
        <f t="array" ref="L2040">_xlfn.IFS(J2040+K2040="", "Unknown", J2040+K2040&gt;3, "Large", J2040+K2040&gt;0.5, "Medium", J2040+K2040&gt;0, "Small")</f>
        <v>#N/A</v>
      </c>
      <c r="N2040" cm="1">
        <f t="array" ref="N2040">IF($M2040="",INDEX($M$2:$M$2176,MATCH(1,INDEX(($A$2:$A$2176=$A2040)*($M$2:$M$2176&lt;&gt;""),0),0)),$M2040)</f>
        <v>6</v>
      </c>
      <c r="O2040" s="2" t="str">
        <f t="shared" si="909"/>
        <v>Seasonal outdoors</v>
      </c>
      <c r="P2040" s="1" t="s">
        <v>3460</v>
      </c>
      <c r="R2040" t="str">
        <f t="shared" si="912"/>
        <v>Medium</v>
      </c>
      <c r="T2040" s="1"/>
      <c r="U2040" s="1"/>
      <c r="V2040" s="1" t="s">
        <v>307</v>
      </c>
      <c r="W2040" s="6" t="str">
        <f t="shared" si="925"/>
        <v>6</v>
      </c>
      <c r="X2040" t="str">
        <f t="shared" si="926"/>
        <v>June</v>
      </c>
      <c r="Y2040" s="2" t="str">
        <f t="shared" si="927"/>
        <v>7</v>
      </c>
      <c r="Z2040" s="2" t="str">
        <f t="shared" si="928"/>
        <v>July</v>
      </c>
      <c r="AA2040" s="1" t="s">
        <v>427</v>
      </c>
      <c r="AB2040" s="1" t="str">
        <f t="shared" si="929"/>
        <v>8</v>
      </c>
      <c r="AC2040" s="1" t="str">
        <f t="shared" si="930"/>
        <v>August</v>
      </c>
      <c r="AD2040" s="1" t="str">
        <f t="shared" si="931"/>
        <v>9</v>
      </c>
      <c r="AE2040" s="1" t="str">
        <f t="shared" si="932"/>
        <v>September</v>
      </c>
      <c r="AF2040" s="1" t="s">
        <v>24795</v>
      </c>
      <c r="AG2040" s="1" t="str">
        <f t="shared" si="899"/>
        <v xml:space="preserve">Seed </v>
      </c>
      <c r="AH2040" s="2" t="str">
        <f t="shared" si="900"/>
        <v>Sow early spring or autumn in situ and only just cover the seed. Germination should take place within a few days[K].</v>
      </c>
      <c r="AI2040" s="1" t="s">
        <v>11158</v>
      </c>
      <c r="AJ2040" s="1" t="s">
        <v>1</v>
      </c>
      <c r="AK2040" s="1" t="s">
        <v>17104</v>
      </c>
      <c r="AL2040" s="1" t="str">
        <f t="shared" si="910"/>
        <v>Unscented</v>
      </c>
      <c r="AM2040" s="1" t="b">
        <v>0</v>
      </c>
      <c r="AN2040" s="1" t="b">
        <v>0</v>
      </c>
      <c r="AO2040" s="1" t="b">
        <v>0</v>
      </c>
      <c r="AP2040" s="5" t="s">
        <v>28</v>
      </c>
      <c r="AQ2040" s="5" t="str">
        <f t="shared" si="901"/>
        <v>Light, Medium, Heavy</v>
      </c>
      <c r="AR2040" s="1" t="s">
        <v>30</v>
      </c>
      <c r="AS2040" s="1" t="str">
        <f t="shared" si="893"/>
        <v>None</v>
      </c>
      <c r="AT2040" s="1" t="str">
        <f t="shared" si="902"/>
        <v>Full</v>
      </c>
      <c r="AU2040" s="1" t="s">
        <v>29</v>
      </c>
      <c r="AV2040" s="1" t="str">
        <f t="shared" si="903"/>
        <v>Moist</v>
      </c>
      <c r="AW2040" s="1" t="s">
        <v>12</v>
      </c>
      <c r="AX2040" s="1" t="str">
        <f t="shared" si="904"/>
        <v>Acid, Neutral, Alkaline</v>
      </c>
      <c r="AY2040" s="1" t="b">
        <v>0</v>
      </c>
      <c r="AZ2040" s="1" t="b">
        <v>0</v>
      </c>
      <c r="BA2040" s="1" t="b">
        <v>0</v>
      </c>
      <c r="BC2040" t="str">
        <f t="shared" si="905"/>
        <v>FALSE</v>
      </c>
      <c r="BE2040" t="str">
        <f t="shared" si="906"/>
        <v>FALSE</v>
      </c>
      <c r="BF2040" s="1" t="b">
        <v>0</v>
      </c>
      <c r="BG2040" s="1" t="b">
        <v>0</v>
      </c>
      <c r="BH2040" s="1" t="b">
        <v>0</v>
      </c>
      <c r="BI2040" s="1" t="s">
        <v>30</v>
      </c>
      <c r="BJ2040" s="1" t="str">
        <f t="shared" si="907"/>
        <v>FALSE</v>
      </c>
      <c r="BL2040" t="str">
        <f t="shared" si="908"/>
        <v>FALSE</v>
      </c>
      <c r="BM2040" s="1" t="b">
        <v>0</v>
      </c>
      <c r="BN2040" s="1" t="b">
        <v>0</v>
      </c>
      <c r="BO2040" s="1">
        <f t="shared" si="911"/>
        <v>11</v>
      </c>
      <c r="BP2040" s="1" t="s">
        <v>3462</v>
      </c>
      <c r="BQ2040" s="1" cm="1">
        <f t="array" ref="BQ2040">_xlfn.IFS(BP2040="None Known",0, LEN(BP2040)&gt;500, 5,LEN(BP2040)&gt;400, 4, LEN(BP2040)&gt;300, 3, LEN(BP2040)&gt;200, 2, LEN(BP2040)&gt;1, 1)</f>
        <v>5</v>
      </c>
      <c r="BR2040" s="1" t="s">
        <v>25364</v>
      </c>
      <c r="BS2040" s="1">
        <v>2</v>
      </c>
      <c r="BT2040" s="1" t="s">
        <v>31</v>
      </c>
      <c r="BU2040" s="1">
        <v>0</v>
      </c>
      <c r="BV2040" s="1" t="s">
        <v>11159</v>
      </c>
      <c r="BW2040" s="1" t="s">
        <v>31</v>
      </c>
      <c r="BX2040" s="1"/>
      <c r="BY2040" t="str">
        <f>_xlfn.XLOOKUP($B2040,Img_lookup!A:A,Img_lookup!B:B, "Not available")</f>
        <v>ad9ed860-3611-4455-8855-8d042e72716d</v>
      </c>
      <c r="BZ2040" t="str">
        <f>_xlfn.XLOOKUP($B2040,Img_lookup!A:A,Img_lookup!C:C, "Not available")</f>
        <v>Triticum aestivum subsp. macha Mackey</v>
      </c>
      <c r="CA2040" t="str">
        <f>_xlfn.XLOOKUP($B2040,Img_lookup!A:A,Img_lookup!D:D, "Not available")</f>
        <v>Bertil L. Johnson</v>
      </c>
      <c r="CB2040" t="str">
        <f>_xlfn.XLOOKUP($B2040,Img_lookup!A:A,Img_lookup!E:E, "https://imgur.com/aT5wafe")</f>
        <v>https://api.openverse.engineering/v1/images/ad9ed860-3611-4455-8855-8d042e72716d/thumb/</v>
      </c>
    </row>
    <row r="2041" spans="1:80" ht="13" x14ac:dyDescent="0.15">
      <c r="A2041" s="1" t="s">
        <v>394</v>
      </c>
      <c r="B2041" s="1" t="s">
        <v>3458</v>
      </c>
      <c r="C2041" s="1" t="s">
        <v>3459</v>
      </c>
      <c r="E2041" s="1" t="s">
        <v>1213</v>
      </c>
      <c r="F2041" s="1" t="s">
        <v>85</v>
      </c>
      <c r="G2041" s="1" t="s">
        <v>85</v>
      </c>
      <c r="H2041" s="11" t="str">
        <f t="shared" si="913"/>
        <v>Annual</v>
      </c>
      <c r="J2041" s="1">
        <v>1</v>
      </c>
      <c r="L2041" t="str" cm="1">
        <f t="array" ref="L2041">_xlfn.IFS(J2041+K2041="", "Unknown", J2041+K2041&gt;3, "Large", J2041+K2041&gt;0.5, "Medium", J2041+K2041&gt;0, "Small")</f>
        <v>Medium</v>
      </c>
      <c r="N2041" cm="1">
        <f t="array" ref="N2041">IF($M2041="",INDEX($M$2:$M$2176,MATCH(1,INDEX(($A$2:$A$2176=$A2041)*($M$2:$M$2176&lt;&gt;""),0),0)),$M2041)</f>
        <v>6</v>
      </c>
      <c r="O2041" s="2" t="str">
        <f t="shared" si="909"/>
        <v>Seasonal outdoors</v>
      </c>
      <c r="P2041" s="1" t="s">
        <v>3460</v>
      </c>
      <c r="R2041" t="str">
        <f t="shared" si="912"/>
        <v>Medium</v>
      </c>
      <c r="T2041" s="1"/>
      <c r="U2041" s="1"/>
      <c r="V2041" s="1" t="s">
        <v>307</v>
      </c>
      <c r="W2041" s="6" t="str">
        <f t="shared" si="925"/>
        <v>6</v>
      </c>
      <c r="X2041" t="str">
        <f t="shared" si="926"/>
        <v>June</v>
      </c>
      <c r="Y2041" s="2" t="str">
        <f t="shared" si="927"/>
        <v>7</v>
      </c>
      <c r="Z2041" s="2" t="str">
        <f t="shared" si="928"/>
        <v>July</v>
      </c>
      <c r="AA2041" s="1" t="s">
        <v>427</v>
      </c>
      <c r="AB2041" s="1" t="str">
        <f t="shared" si="929"/>
        <v>8</v>
      </c>
      <c r="AC2041" s="1" t="str">
        <f t="shared" si="930"/>
        <v>August</v>
      </c>
      <c r="AD2041" s="1" t="str">
        <f t="shared" si="931"/>
        <v>9</v>
      </c>
      <c r="AE2041" s="1" t="str">
        <f t="shared" si="932"/>
        <v>September</v>
      </c>
      <c r="AF2041" s="1" t="s">
        <v>24795</v>
      </c>
      <c r="AG2041" s="1" t="str">
        <f t="shared" si="899"/>
        <v xml:space="preserve">Seed </v>
      </c>
      <c r="AH2041" s="2" t="str">
        <f t="shared" si="900"/>
        <v>Sow early spring or autumn in situ and only just cover the seed. Germination should take place within a few days[K].</v>
      </c>
      <c r="AI2041" s="1" t="s">
        <v>3461</v>
      </c>
      <c r="AJ2041" s="1" t="s">
        <v>1</v>
      </c>
      <c r="AK2041" s="1" t="s">
        <v>17104</v>
      </c>
      <c r="AL2041" s="1" t="str">
        <f t="shared" si="910"/>
        <v>Unscented</v>
      </c>
      <c r="AM2041" s="1" t="b">
        <v>0</v>
      </c>
      <c r="AN2041" s="1" t="b">
        <v>0</v>
      </c>
      <c r="AO2041" s="1" t="b">
        <v>0</v>
      </c>
      <c r="AP2041" s="5" t="s">
        <v>28</v>
      </c>
      <c r="AQ2041" s="5" t="str">
        <f t="shared" si="901"/>
        <v>Light, Medium, Heavy</v>
      </c>
      <c r="AR2041" s="1" t="s">
        <v>30</v>
      </c>
      <c r="AS2041" s="1" t="str">
        <f t="shared" si="893"/>
        <v>None</v>
      </c>
      <c r="AT2041" s="1" t="str">
        <f t="shared" si="902"/>
        <v>Full</v>
      </c>
      <c r="AU2041" s="1" t="s">
        <v>29</v>
      </c>
      <c r="AV2041" s="1" t="str">
        <f t="shared" si="903"/>
        <v>Moist</v>
      </c>
      <c r="AW2041" s="1" t="s">
        <v>12</v>
      </c>
      <c r="AX2041" s="1" t="str">
        <f t="shared" si="904"/>
        <v>Acid, Neutral, Alkaline</v>
      </c>
      <c r="AY2041" s="1" t="b">
        <v>0</v>
      </c>
      <c r="AZ2041" s="1" t="b">
        <v>0</v>
      </c>
      <c r="BA2041" s="1" t="b">
        <v>0</v>
      </c>
      <c r="BC2041" t="str">
        <f t="shared" si="905"/>
        <v>FALSE</v>
      </c>
      <c r="BE2041" t="str">
        <f t="shared" si="906"/>
        <v>FALSE</v>
      </c>
      <c r="BF2041" s="1" t="b">
        <v>1</v>
      </c>
      <c r="BG2041" s="1" t="b">
        <v>0</v>
      </c>
      <c r="BH2041" s="1" t="b">
        <v>0</v>
      </c>
      <c r="BI2041" s="1" t="s">
        <v>30</v>
      </c>
      <c r="BJ2041" s="1" t="str">
        <f t="shared" si="907"/>
        <v>FALSE</v>
      </c>
      <c r="BL2041" t="str">
        <f t="shared" si="908"/>
        <v>FALSE</v>
      </c>
      <c r="BM2041" s="1" t="b">
        <v>0</v>
      </c>
      <c r="BN2041" s="1" t="b">
        <v>0</v>
      </c>
      <c r="BO2041" s="1">
        <f t="shared" si="911"/>
        <v>17</v>
      </c>
      <c r="BP2041" s="1" t="s">
        <v>3462</v>
      </c>
      <c r="BQ2041" s="1" cm="1">
        <f t="array" ref="BQ2041">_xlfn.IFS(BP2041="None Known",0, LEN(BP2041)&gt;500, 5,LEN(BP2041)&gt;400, 4, LEN(BP2041)&gt;300, 3, LEN(BP2041)&gt;200, 2, LEN(BP2041)&gt;1, 1)</f>
        <v>5</v>
      </c>
      <c r="BR2041" s="1" t="s">
        <v>25365</v>
      </c>
      <c r="BS2041" s="1">
        <v>4</v>
      </c>
      <c r="BT2041" s="1" t="s">
        <v>31</v>
      </c>
      <c r="BU2041" s="1">
        <v>0</v>
      </c>
      <c r="BV2041" s="1" t="s">
        <v>1039</v>
      </c>
      <c r="BW2041" s="1" t="s">
        <v>31</v>
      </c>
      <c r="BX2041" s="1"/>
      <c r="BY2041" t="str">
        <f>_xlfn.XLOOKUP($B2041,Img_lookup!A:A,Img_lookup!B:B, "Not available")</f>
        <v>dd1cf5c3-1939-402a-a58c-1ddaf682ae92</v>
      </c>
      <c r="BZ2041" t="str">
        <f>_xlfn.XLOOKUP($B2041,Img_lookup!A:A,Img_lookup!C:C, "Not available")</f>
        <v>Triticum aestivum subsp. spelta (L.) Thell.</v>
      </c>
      <c r="CA2041" t="str">
        <f>_xlfn.XLOOKUP($B2041,Img_lookup!A:A,Img_lookup!D:D, "Not available")</f>
        <v>ex herb. Univ. of California</v>
      </c>
      <c r="CB2041" t="str">
        <f>_xlfn.XLOOKUP($B2041,Img_lookup!A:A,Img_lookup!E:E, "https://imgur.com/aT5wafe")</f>
        <v>https://api.openverse.engineering/v1/images/dd1cf5c3-1939-402a-a58c-1ddaf682ae92/thumb/</v>
      </c>
    </row>
    <row r="2042" spans="1:80" ht="13" x14ac:dyDescent="0.15">
      <c r="A2042" s="1" t="s">
        <v>394</v>
      </c>
      <c r="B2042" s="1" t="s">
        <v>14799</v>
      </c>
      <c r="C2042" s="1" t="s">
        <v>14800</v>
      </c>
      <c r="E2042" s="1" t="s">
        <v>1923</v>
      </c>
      <c r="F2042" s="1" t="s">
        <v>85</v>
      </c>
      <c r="G2042" s="1" t="s">
        <v>85</v>
      </c>
      <c r="H2042" s="11" t="str">
        <f t="shared" si="913"/>
        <v>Annual</v>
      </c>
      <c r="L2042" t="e" cm="1">
        <f t="array" ref="L2042">_xlfn.IFS(J2042+K2042="", "Unknown", J2042+K2042&gt;3, "Large", J2042+K2042&gt;0.5, "Medium", J2042+K2042&gt;0, "Small")</f>
        <v>#N/A</v>
      </c>
      <c r="N2042" cm="1">
        <f t="array" ref="N2042">IF($M2042="",INDEX($M$2:$M$2176,MATCH(1,INDEX(($A$2:$A$2176=$A2042)*($M$2:$M$2176&lt;&gt;""),0),0)),$M2042)</f>
        <v>6</v>
      </c>
      <c r="O2042" s="2" t="str">
        <f t="shared" si="909"/>
        <v>Seasonal outdoors</v>
      </c>
      <c r="P2042" s="1" t="s">
        <v>14801</v>
      </c>
      <c r="R2042" t="str">
        <f t="shared" si="912"/>
        <v>Medium</v>
      </c>
      <c r="T2042" s="1"/>
      <c r="U2042" s="1"/>
      <c r="V2042" s="1" t="s">
        <v>307</v>
      </c>
      <c r="W2042" s="6" t="str">
        <f t="shared" si="925"/>
        <v>6</v>
      </c>
      <c r="X2042" t="str">
        <f t="shared" si="926"/>
        <v>June</v>
      </c>
      <c r="Y2042" s="2" t="str">
        <f t="shared" si="927"/>
        <v>7</v>
      </c>
      <c r="Z2042" s="2" t="str">
        <f t="shared" si="928"/>
        <v>July</v>
      </c>
      <c r="AA2042" s="1" t="s">
        <v>427</v>
      </c>
      <c r="AB2042" s="1" t="str">
        <f t="shared" si="929"/>
        <v>8</v>
      </c>
      <c r="AC2042" s="1" t="str">
        <f t="shared" si="930"/>
        <v>August</v>
      </c>
      <c r="AD2042" s="1" t="str">
        <f t="shared" si="931"/>
        <v>9</v>
      </c>
      <c r="AE2042" s="1" t="str">
        <f t="shared" si="932"/>
        <v>September</v>
      </c>
      <c r="AF2042" s="1" t="s">
        <v>24795</v>
      </c>
      <c r="AG2042" s="1" t="str">
        <f t="shared" si="899"/>
        <v xml:space="preserve">Seed </v>
      </c>
      <c r="AH2042" s="2" t="str">
        <f t="shared" si="900"/>
        <v>Sow early spring or autumn in situ and only just cover the seed. Germination should take place within a few days[K].</v>
      </c>
      <c r="AI2042" s="1" t="s">
        <v>14802</v>
      </c>
      <c r="AJ2042" s="1" t="s">
        <v>1</v>
      </c>
      <c r="AK2042" s="1" t="s">
        <v>17104</v>
      </c>
      <c r="AL2042" s="1" t="str">
        <f t="shared" si="910"/>
        <v>Unscented</v>
      </c>
      <c r="AM2042" s="1" t="b">
        <v>0</v>
      </c>
      <c r="AN2042" s="1" t="b">
        <v>0</v>
      </c>
      <c r="AO2042" s="1" t="b">
        <v>0</v>
      </c>
      <c r="AP2042" s="5" t="s">
        <v>28</v>
      </c>
      <c r="AQ2042" s="5" t="str">
        <f t="shared" si="901"/>
        <v>Light, Medium, Heavy</v>
      </c>
      <c r="AR2042" s="1" t="s">
        <v>30</v>
      </c>
      <c r="AS2042" s="1" t="str">
        <f t="shared" ref="AS2042:AS2105" si="933">IF(AR2042="N", "None", IF(AR2042="S", "Partial", IF(AR2042="F", "Full", IF(AR2042="SN", "None, Partial", IF(AR2042="FS", "Partial, Full", IF(AR2042="FSN", "None, Partial, Full", ""))))))</f>
        <v>None</v>
      </c>
      <c r="AT2042" s="1" t="str">
        <f t="shared" si="902"/>
        <v>Full</v>
      </c>
      <c r="AU2042" s="1" t="s">
        <v>29</v>
      </c>
      <c r="AV2042" s="1" t="str">
        <f t="shared" si="903"/>
        <v>Moist</v>
      </c>
      <c r="AW2042" s="1" t="s">
        <v>12</v>
      </c>
      <c r="AX2042" s="1" t="str">
        <f t="shared" si="904"/>
        <v>Acid, Neutral, Alkaline</v>
      </c>
      <c r="AY2042" s="1" t="b">
        <v>0</v>
      </c>
      <c r="AZ2042" s="1" t="b">
        <v>0</v>
      </c>
      <c r="BA2042" s="1" t="b">
        <v>0</v>
      </c>
      <c r="BC2042" t="str">
        <f t="shared" si="905"/>
        <v>FALSE</v>
      </c>
      <c r="BE2042" t="str">
        <f t="shared" si="906"/>
        <v>FALSE</v>
      </c>
      <c r="BF2042" s="1" t="b">
        <v>0</v>
      </c>
      <c r="BG2042" s="1" t="b">
        <v>0</v>
      </c>
      <c r="BH2042" s="1" t="b">
        <v>0</v>
      </c>
      <c r="BI2042" s="1" t="s">
        <v>30</v>
      </c>
      <c r="BJ2042" s="1" t="str">
        <f t="shared" si="907"/>
        <v>FALSE</v>
      </c>
      <c r="BL2042" t="str">
        <f t="shared" si="908"/>
        <v>FALSE</v>
      </c>
      <c r="BM2042" s="1" t="b">
        <v>0</v>
      </c>
      <c r="BN2042" s="1" t="b">
        <v>0</v>
      </c>
      <c r="BO2042" s="1">
        <f t="shared" si="911"/>
        <v>11</v>
      </c>
      <c r="BP2042" s="1" t="s">
        <v>3462</v>
      </c>
      <c r="BQ2042" s="1" cm="1">
        <f t="array" ref="BQ2042">_xlfn.IFS(BP2042="None Known",0, LEN(BP2042)&gt;500, 5,LEN(BP2042)&gt;400, 4, LEN(BP2042)&gt;300, 3, LEN(BP2042)&gt;200, 2, LEN(BP2042)&gt;1, 1)</f>
        <v>5</v>
      </c>
      <c r="BR2042" s="1" t="s">
        <v>25366</v>
      </c>
      <c r="BS2042" s="1">
        <v>2</v>
      </c>
      <c r="BT2042" s="1" t="s">
        <v>31</v>
      </c>
      <c r="BU2042" s="1">
        <v>0</v>
      </c>
      <c r="BV2042" s="1" t="s">
        <v>11159</v>
      </c>
      <c r="BW2042" s="1" t="s">
        <v>31</v>
      </c>
      <c r="BX2042" s="1"/>
      <c r="BY2042" t="str">
        <f>_xlfn.XLOOKUP($B2042,Img_lookup!A:A,Img_lookup!B:B, "Not available")</f>
        <v>bd318930-07d8-4bcb-8535-c5cb2d83ee03</v>
      </c>
      <c r="BZ2042" t="str">
        <f>_xlfn.XLOOKUP($B2042,Img_lookup!A:A,Img_lookup!C:C, "Not available")</f>
        <v>Triticum aestivum subsp. sphaerococcum Mackey</v>
      </c>
      <c r="CA2042" t="str">
        <f>_xlfn.XLOOKUP($B2042,Img_lookup!A:A,Img_lookup!D:D, "Not available")</f>
        <v>U. D. Soskov</v>
      </c>
      <c r="CB2042" t="str">
        <f>_xlfn.XLOOKUP($B2042,Img_lookup!A:A,Img_lookup!E:E, "https://imgur.com/aT5wafe")</f>
        <v>https://api.openverse.engineering/v1/images/bd318930-07d8-4bcb-8535-c5cb2d83ee03/thumb/</v>
      </c>
    </row>
    <row r="2043" spans="1:80" ht="409.6" x14ac:dyDescent="0.15">
      <c r="A2043" s="1" t="s">
        <v>7524</v>
      </c>
      <c r="B2043" s="1" t="s">
        <v>7525</v>
      </c>
      <c r="C2043" s="1" t="s">
        <v>7526</v>
      </c>
      <c r="E2043" s="1" t="s">
        <v>7527</v>
      </c>
      <c r="F2043" s="1" t="s">
        <v>156</v>
      </c>
      <c r="G2043" s="1" t="s">
        <v>156</v>
      </c>
      <c r="H2043" s="11" t="str">
        <f t="shared" si="913"/>
        <v>Perennial</v>
      </c>
      <c r="J2043" s="1">
        <v>3.5</v>
      </c>
      <c r="K2043" s="1">
        <v>1.5</v>
      </c>
      <c r="L2043" t="str" cm="1">
        <f t="array" ref="L2043">_xlfn.IFS(J2043+K2043="", "Unknown", J2043+K2043&gt;3, "Large", J2043+K2043&gt;0.5, "Medium", J2043+K2043&gt;0, "Small")</f>
        <v>Large</v>
      </c>
      <c r="M2043" s="1">
        <v>9</v>
      </c>
      <c r="N2043" cm="1">
        <f t="array" ref="N2043">IF($M2043="",INDEX($M$2:$M$2176,MATCH(1,INDEX(($A$2:$A$2176=$A2043)*($M$2:$M$2176&lt;&gt;""),0),0)),$M2043)</f>
        <v>9</v>
      </c>
      <c r="O2043" s="2" t="str">
        <f t="shared" si="909"/>
        <v>Grown indoors</v>
      </c>
      <c r="P2043" s="1" t="s">
        <v>196</v>
      </c>
      <c r="Q2043" s="1" t="s">
        <v>17109</v>
      </c>
      <c r="R2043" t="str">
        <f t="shared" si="912"/>
        <v>Fast</v>
      </c>
      <c r="T2043" s="1"/>
      <c r="U2043" s="1"/>
      <c r="V2043" s="1" t="s">
        <v>108</v>
      </c>
      <c r="W2043" s="6" t="str">
        <f t="shared" si="925"/>
        <v>7</v>
      </c>
      <c r="X2043" t="str">
        <f t="shared" si="926"/>
        <v>July</v>
      </c>
      <c r="Y2043" s="2" t="str">
        <f t="shared" si="927"/>
        <v>9</v>
      </c>
      <c r="Z2043" s="2" t="str">
        <f t="shared" si="928"/>
        <v>September</v>
      </c>
      <c r="AA2043" s="1" t="s">
        <v>135</v>
      </c>
      <c r="AB2043" s="1" t="str">
        <f t="shared" si="929"/>
        <v>8</v>
      </c>
      <c r="AC2043" s="1" t="str">
        <f t="shared" si="930"/>
        <v>August</v>
      </c>
      <c r="AD2043" s="1" t="str">
        <f t="shared" si="931"/>
        <v>10</v>
      </c>
      <c r="AE2043" s="1" t="str">
        <f t="shared" si="932"/>
        <v>October</v>
      </c>
      <c r="AF2043" s="1" t="s">
        <v>24796</v>
      </c>
      <c r="AG2043" s="1" t="str">
        <f t="shared" si="899"/>
        <v xml:space="preserve">Seed </v>
      </c>
      <c r="AH2043" s="2" t="str">
        <f t="shared" si="900"/>
        <v>Sow April in situ. The seed usually germinates within 2 weeks. Seed can also be sown in March in pots in a greenhouse and planted out in late spring or early summer.</v>
      </c>
      <c r="AI2043" s="1" t="s">
        <v>7528</v>
      </c>
      <c r="AK2043" s="1" t="s">
        <v>17104</v>
      </c>
      <c r="AL2043" s="1" t="str">
        <f t="shared" si="910"/>
        <v>Scented</v>
      </c>
      <c r="AM2043" s="1" t="b">
        <v>1</v>
      </c>
      <c r="AN2043" s="1" t="b">
        <v>0</v>
      </c>
      <c r="AO2043" s="1" t="b">
        <v>0</v>
      </c>
      <c r="AP2043" s="5" t="s">
        <v>54</v>
      </c>
      <c r="AQ2043" s="5" t="str">
        <f t="shared" si="901"/>
        <v>Light, Medium</v>
      </c>
      <c r="AR2043" s="1" t="s">
        <v>30</v>
      </c>
      <c r="AS2043" s="1" t="str">
        <f t="shared" si="933"/>
        <v>None</v>
      </c>
      <c r="AT2043" s="1" t="str">
        <f t="shared" si="902"/>
        <v>Full</v>
      </c>
      <c r="AU2043" s="1" t="s">
        <v>29</v>
      </c>
      <c r="AV2043" s="1" t="str">
        <f t="shared" si="903"/>
        <v>Moist</v>
      </c>
      <c r="AW2043" s="1" t="s">
        <v>12</v>
      </c>
      <c r="AX2043" s="1" t="str">
        <f t="shared" si="904"/>
        <v>Acid, Neutral, Alkaline</v>
      </c>
      <c r="AY2043" s="1" t="b">
        <v>0</v>
      </c>
      <c r="AZ2043" s="1" t="b">
        <v>0</v>
      </c>
      <c r="BA2043" s="1" t="b">
        <v>0</v>
      </c>
      <c r="BC2043" t="str">
        <f t="shared" si="905"/>
        <v>FALSE</v>
      </c>
      <c r="BE2043" t="str">
        <f t="shared" si="906"/>
        <v>FALSE</v>
      </c>
      <c r="BF2043" s="1" t="b">
        <v>1</v>
      </c>
      <c r="BG2043" s="1" t="b">
        <v>0</v>
      </c>
      <c r="BH2043" s="1" t="b">
        <v>0</v>
      </c>
      <c r="BI2043" s="1" t="s">
        <v>77</v>
      </c>
      <c r="BJ2043" s="1" t="str">
        <f t="shared" si="907"/>
        <v>TRUE</v>
      </c>
      <c r="BL2043" t="str">
        <f t="shared" si="908"/>
        <v>FALSE</v>
      </c>
      <c r="BM2043" s="1" t="b">
        <v>0</v>
      </c>
      <c r="BN2043" s="1" t="b">
        <v>0</v>
      </c>
      <c r="BO2043" s="1">
        <f t="shared" si="911"/>
        <v>18</v>
      </c>
      <c r="BP2043" s="1" t="s">
        <v>7529</v>
      </c>
      <c r="BQ2043" s="1" cm="1">
        <f t="array" ref="BQ2043">_xlfn.IFS(BP2043="None Known",0, LEN(BP2043)&gt;500, 5,LEN(BP2043)&gt;400, 4, LEN(BP2043)&gt;300, 3, LEN(BP2043)&gt;200, 2, LEN(BP2043)&gt;1, 1)</f>
        <v>3</v>
      </c>
      <c r="BR2043" s="16" t="s">
        <v>25057</v>
      </c>
      <c r="BS2043" s="1">
        <v>4</v>
      </c>
      <c r="BT2043" s="1" t="s">
        <v>7530</v>
      </c>
      <c r="BU2043" s="1">
        <v>3</v>
      </c>
      <c r="BV2043" s="1" t="s">
        <v>7531</v>
      </c>
      <c r="BW2043" s="1" t="s">
        <v>31</v>
      </c>
      <c r="BX2043" s="1"/>
      <c r="BY2043" t="str">
        <f>_xlfn.XLOOKUP($B2043,Img_lookup!A:A,Img_lookup!B:B, "Not available")</f>
        <v>f1e0c8a9-a0f7-471b-91c3-014fc13560c4</v>
      </c>
      <c r="BZ2043" t="str">
        <f>_xlfn.XLOOKUP($B2043,Img_lookup!A:A,Img_lookup!C:C, "Not available")</f>
        <v>American globeflower (Trollius laxus, as T. americanus), and Greater nasturtium (Tropaeolum majus). The new botanic garden (1812)</v>
      </c>
      <c r="CA2043" t="str">
        <f>_xlfn.XLOOKUP($B2043,Img_lookup!A:A,Img_lookup!D:D, "Not available")</f>
        <v>Swallowtail Garden Seeds</v>
      </c>
      <c r="CB2043" t="str">
        <f>_xlfn.XLOOKUP($B2043,Img_lookup!A:A,Img_lookup!E:E, "https://imgur.com/aT5wafe")</f>
        <v>https://api.openverse.engineering/v1/images/f1e0c8a9-a0f7-471b-91c3-014fc13560c4/thumb/</v>
      </c>
    </row>
    <row r="2044" spans="1:80" ht="409.6" x14ac:dyDescent="0.15">
      <c r="A2044" s="1" t="s">
        <v>7524</v>
      </c>
      <c r="B2044" s="1" t="s">
        <v>15114</v>
      </c>
      <c r="C2044" s="1" t="s">
        <v>15115</v>
      </c>
      <c r="E2044" s="1" t="s">
        <v>15116</v>
      </c>
      <c r="F2044" s="1" t="s">
        <v>6</v>
      </c>
      <c r="G2044" s="1" t="s">
        <v>6</v>
      </c>
      <c r="H2044" s="11" t="str">
        <f t="shared" si="913"/>
        <v>Perennial</v>
      </c>
      <c r="L2044" t="e" cm="1">
        <f t="array" ref="L2044">_xlfn.IFS(J2044+K2044="", "Unknown", J2044+K2044&gt;3, "Large", J2044+K2044&gt;0.5, "Medium", J2044+K2044&gt;0, "Small")</f>
        <v>#N/A</v>
      </c>
      <c r="M2044" s="1">
        <v>9</v>
      </c>
      <c r="N2044" cm="1">
        <f t="array" ref="N2044">IF($M2044="",INDEX($M$2:$M$2176,MATCH(1,INDEX(($A$2:$A$2176=$A2044)*($M$2:$M$2176&lt;&gt;""),0),0)),$M2044)</f>
        <v>9</v>
      </c>
      <c r="O2044" s="2" t="str">
        <f t="shared" si="909"/>
        <v>Grown indoors</v>
      </c>
      <c r="P2044" s="1" t="s">
        <v>196</v>
      </c>
      <c r="R2044" t="str">
        <f t="shared" si="912"/>
        <v>Medium</v>
      </c>
      <c r="T2044" s="1"/>
      <c r="U2044" s="1"/>
      <c r="V2044" s="1" t="s">
        <v>108</v>
      </c>
      <c r="W2044" s="6" t="str">
        <f t="shared" si="925"/>
        <v>7</v>
      </c>
      <c r="X2044" t="str">
        <f t="shared" si="926"/>
        <v>July</v>
      </c>
      <c r="Y2044" s="2" t="str">
        <f t="shared" si="927"/>
        <v>9</v>
      </c>
      <c r="Z2044" s="2" t="str">
        <f t="shared" si="928"/>
        <v>September</v>
      </c>
      <c r="AA2044" s="1" t="s">
        <v>135</v>
      </c>
      <c r="AB2044" s="1" t="str">
        <f t="shared" si="929"/>
        <v>8</v>
      </c>
      <c r="AC2044" s="1" t="str">
        <f t="shared" si="930"/>
        <v>August</v>
      </c>
      <c r="AD2044" s="1" t="str">
        <f t="shared" si="931"/>
        <v>10</v>
      </c>
      <c r="AE2044" s="1" t="str">
        <f t="shared" si="932"/>
        <v>October</v>
      </c>
      <c r="AF2044" s="1" t="s">
        <v>24796</v>
      </c>
      <c r="AG2044" s="1" t="str">
        <f t="shared" si="899"/>
        <v xml:space="preserve">Seed </v>
      </c>
      <c r="AH2044" s="2" t="str">
        <f t="shared" si="900"/>
        <v>Sow April in situ. The seed usually germinates within 2 weeks. Seed can also be sown in March in pots in a greenhouse and planted out in late spring or early summer.</v>
      </c>
      <c r="AI2044" s="1" t="s">
        <v>15117</v>
      </c>
      <c r="AK2044" s="1" t="s">
        <v>17104</v>
      </c>
      <c r="AL2044" s="1" t="str">
        <f t="shared" si="910"/>
        <v>Unscented</v>
      </c>
      <c r="AM2044" s="1" t="b">
        <v>0</v>
      </c>
      <c r="AN2044" s="1" t="b">
        <v>0</v>
      </c>
      <c r="AO2044" s="1" t="b">
        <v>0</v>
      </c>
      <c r="AP2044" s="5" t="s">
        <v>54</v>
      </c>
      <c r="AQ2044" s="5" t="str">
        <f t="shared" si="901"/>
        <v>Light, Medium</v>
      </c>
      <c r="AR2044" s="1" t="s">
        <v>30</v>
      </c>
      <c r="AS2044" s="1" t="str">
        <f t="shared" si="933"/>
        <v>None</v>
      </c>
      <c r="AT2044" s="1" t="str">
        <f t="shared" si="902"/>
        <v>Full</v>
      </c>
      <c r="AU2044" s="1" t="s">
        <v>29</v>
      </c>
      <c r="AV2044" s="1" t="str">
        <f t="shared" si="903"/>
        <v>Moist</v>
      </c>
      <c r="AW2044" s="1" t="s">
        <v>12</v>
      </c>
      <c r="AX2044" s="1" t="str">
        <f t="shared" si="904"/>
        <v>Acid, Neutral, Alkaline</v>
      </c>
      <c r="AY2044" s="1" t="b">
        <v>0</v>
      </c>
      <c r="AZ2044" s="1" t="b">
        <v>0</v>
      </c>
      <c r="BA2044" s="1" t="b">
        <v>0</v>
      </c>
      <c r="BC2044" t="str">
        <f t="shared" si="905"/>
        <v>FALSE</v>
      </c>
      <c r="BE2044" t="str">
        <f t="shared" si="906"/>
        <v>FALSE</v>
      </c>
      <c r="BF2044" s="1" t="b">
        <v>0</v>
      </c>
      <c r="BG2044" s="1" t="b">
        <v>0</v>
      </c>
      <c r="BH2044" s="1" t="b">
        <v>0</v>
      </c>
      <c r="BI2044" s="1" t="s">
        <v>77</v>
      </c>
      <c r="BJ2044" s="1" t="str">
        <f t="shared" si="907"/>
        <v>TRUE</v>
      </c>
      <c r="BL2044" t="str">
        <f t="shared" si="908"/>
        <v>FALSE</v>
      </c>
      <c r="BM2044" s="1" t="b">
        <v>0</v>
      </c>
      <c r="BN2044" s="1" t="b">
        <v>0</v>
      </c>
      <c r="BO2044" s="1">
        <f t="shared" si="911"/>
        <v>17</v>
      </c>
      <c r="BP2044" s="1" t="s">
        <v>15118</v>
      </c>
      <c r="BQ2044" s="1" cm="1">
        <f t="array" ref="BQ2044">_xlfn.IFS(BP2044="None Known",0, LEN(BP2044)&gt;500, 5,LEN(BP2044)&gt;400, 4, LEN(BP2044)&gt;300, 3, LEN(BP2044)&gt;200, 2, LEN(BP2044)&gt;1, 1)</f>
        <v>2</v>
      </c>
      <c r="BR2044" s="16" t="s">
        <v>25058</v>
      </c>
      <c r="BS2044" s="1">
        <v>4</v>
      </c>
      <c r="BT2044" s="1" t="s">
        <v>15119</v>
      </c>
      <c r="BU2044" s="1">
        <v>3</v>
      </c>
      <c r="BW2044" s="1" t="s">
        <v>31</v>
      </c>
      <c r="BX2044" s="1"/>
      <c r="BY2044" t="str">
        <f>_xlfn.XLOOKUP($B2044,Img_lookup!A:A,Img_lookup!B:B, "Not available")</f>
        <v>eb18b849-bc62-4431-a711-da1cd48b89e1</v>
      </c>
      <c r="BZ2044" t="str">
        <f>_xlfn.XLOOKUP($B2044,Img_lookup!A:A,Img_lookup!C:C, "Not available")</f>
        <v>Tropaeolum minus L.</v>
      </c>
      <c r="CA2044" t="str">
        <f>_xlfn.XLOOKUP($B2044,Img_lookup!A:A,Img_lookup!D:D, "Not available")</f>
        <v>Wilkes Explor. Exped.</v>
      </c>
      <c r="CB2044" t="str">
        <f>_xlfn.XLOOKUP($B2044,Img_lookup!A:A,Img_lookup!E:E, "https://imgur.com/aT5wafe")</f>
        <v>https://api.openverse.engineering/v1/images/eb18b849-bc62-4431-a711-da1cd48b89e1/thumb/</v>
      </c>
    </row>
    <row r="2045" spans="1:80" ht="13" x14ac:dyDescent="0.15">
      <c r="A2045" s="1" t="s">
        <v>114</v>
      </c>
      <c r="B2045" s="1" t="s">
        <v>16579</v>
      </c>
      <c r="C2045" s="1" t="s">
        <v>16580</v>
      </c>
      <c r="D2045" s="1" t="s">
        <v>16581</v>
      </c>
      <c r="E2045" s="1" t="s">
        <v>16582</v>
      </c>
      <c r="F2045" s="1" t="s">
        <v>62</v>
      </c>
      <c r="G2045" s="1" t="s">
        <v>62</v>
      </c>
      <c r="H2045" s="11" t="str">
        <f t="shared" si="913"/>
        <v>Perennial</v>
      </c>
      <c r="I2045" s="1" t="s">
        <v>17108</v>
      </c>
      <c r="J2045" s="1">
        <v>20</v>
      </c>
      <c r="K2045" s="1">
        <v>8</v>
      </c>
      <c r="L2045" t="str" cm="1">
        <f t="array" ref="L2045">_xlfn.IFS(J2045+K2045="", "Unknown", J2045+K2045&gt;3, "Large", J2045+K2045&gt;0.5, "Medium", J2045+K2045&gt;0, "Small")</f>
        <v>Large</v>
      </c>
      <c r="M2045" s="1">
        <v>4</v>
      </c>
      <c r="N2045" cm="1">
        <f t="array" ref="N2045">IF($M2045="",INDEX($M$2:$M$2176,MATCH(1,INDEX(($A$2:$A$2176=$A2045)*($M$2:$M$2176&lt;&gt;""),0),0)),$M2045)</f>
        <v>4</v>
      </c>
      <c r="O2045" s="2" t="str">
        <f t="shared" si="909"/>
        <v>Hardy to cold</v>
      </c>
      <c r="P2045" s="1" t="s">
        <v>16583</v>
      </c>
      <c r="Q2045" s="1" t="s">
        <v>17110</v>
      </c>
      <c r="R2045" t="str">
        <f t="shared" si="912"/>
        <v>Medium</v>
      </c>
      <c r="S2045" s="1" t="s">
        <v>24</v>
      </c>
      <c r="T2045" s="1" t="str">
        <f>LEFT(S2045,FIND("-",S2045)-1)</f>
        <v xml:space="preserve">1 </v>
      </c>
      <c r="U2045" s="1" t="str">
        <f>RIGHT(S2045,FIND("-",S2045)-1)</f>
        <v>12</v>
      </c>
      <c r="V2045" s="1">
        <v>5</v>
      </c>
      <c r="W2045" s="6">
        <f t="shared" si="925"/>
        <v>5</v>
      </c>
      <c r="X2045" t="str">
        <f>IF(W2045=1, "January", IF(W2045=2, "February", IF(W2045=3, "March", IF(W2045=4, "April", IF(W2045=5, "May", IF(W2045=6, "June", IF(W2045=7, "July", IF(W2045=8, "August", IF(W2045=9, "September", IF(W2045=10, "October", IF(W2045=11, "November", IF(W2045=12, "December", "Other"))))))))))))</f>
        <v>May</v>
      </c>
      <c r="Y2045" s="1"/>
      <c r="Z2045" s="1"/>
      <c r="AA2045" s="1" t="s">
        <v>389</v>
      </c>
      <c r="AB2045" s="1" t="str">
        <f t="shared" si="929"/>
        <v>11</v>
      </c>
      <c r="AC2045" s="1" t="str">
        <f t="shared" si="930"/>
        <v>November</v>
      </c>
      <c r="AD2045" s="1" t="str">
        <f t="shared" si="931"/>
        <v>2</v>
      </c>
      <c r="AE2045" s="1" t="str">
        <f t="shared" si="932"/>
        <v>February</v>
      </c>
      <c r="AF2045" s="1" t="s">
        <v>25153</v>
      </c>
      <c r="AG2045" s="1" t="str">
        <f t="shared" si="899"/>
        <v xml:space="preserve">Seed </v>
      </c>
      <c r="AH2045" s="2" t="str">
        <f t="shared" si="900"/>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I2045" s="1" t="s">
        <v>16584</v>
      </c>
      <c r="AJ2045" s="1" t="s">
        <v>1</v>
      </c>
      <c r="AK2045" s="1" t="s">
        <v>17106</v>
      </c>
      <c r="AL2045" s="1" t="str">
        <f t="shared" si="910"/>
        <v>Scented</v>
      </c>
      <c r="AM2045" s="1" t="b">
        <v>1</v>
      </c>
      <c r="AN2045" s="1" t="b">
        <v>1</v>
      </c>
      <c r="AO2045" s="1" t="b">
        <v>0</v>
      </c>
      <c r="AP2045" s="5" t="s">
        <v>28</v>
      </c>
      <c r="AQ2045" s="5" t="str">
        <f t="shared" si="901"/>
        <v>Light, Medium, Heavy</v>
      </c>
      <c r="AR2045" s="1" t="s">
        <v>274</v>
      </c>
      <c r="AS2045" s="1" t="str">
        <f t="shared" si="933"/>
        <v>None, Partial, Full</v>
      </c>
      <c r="AT2045" s="1" t="str">
        <f t="shared" si="902"/>
        <v>None, Partial, Full</v>
      </c>
      <c r="AU2045" s="1" t="s">
        <v>29</v>
      </c>
      <c r="AV2045" s="1" t="str">
        <f t="shared" si="903"/>
        <v>Moist</v>
      </c>
      <c r="AW2045" s="1" t="s">
        <v>12</v>
      </c>
      <c r="AX2045" s="1" t="str">
        <f t="shared" si="904"/>
        <v>Acid, Neutral, Alkaline</v>
      </c>
      <c r="AY2045" s="1" t="b">
        <v>1</v>
      </c>
      <c r="AZ2045" s="1" t="b">
        <v>0</v>
      </c>
      <c r="BA2045" s="1" t="b">
        <v>0</v>
      </c>
      <c r="BC2045" t="str">
        <f t="shared" si="905"/>
        <v>FALSE</v>
      </c>
      <c r="BE2045" t="str">
        <f t="shared" si="906"/>
        <v>FALSE</v>
      </c>
      <c r="BF2045" s="1" t="b">
        <v>0</v>
      </c>
      <c r="BG2045" s="1" t="b">
        <v>0</v>
      </c>
      <c r="BH2045" s="1" t="b">
        <v>0</v>
      </c>
      <c r="BJ2045" s="1" t="str">
        <f t="shared" si="907"/>
        <v>FALSE</v>
      </c>
      <c r="BL2045" t="str">
        <f t="shared" si="908"/>
        <v>FALSE</v>
      </c>
      <c r="BM2045" s="1" t="b">
        <v>0</v>
      </c>
      <c r="BN2045" s="1" t="b">
        <v>0</v>
      </c>
      <c r="BO2045" s="1">
        <f t="shared" si="911"/>
        <v>14</v>
      </c>
      <c r="BP2045" s="1" t="s">
        <v>16585</v>
      </c>
      <c r="BQ2045" s="1" cm="1">
        <f t="array" ref="BQ2045">_xlfn.IFS(BP2045="None Known",0, LEN(BP2045)&gt;500, 5,LEN(BP2045)&gt;400, 4, LEN(BP2045)&gt;300, 3, LEN(BP2045)&gt;200, 2, LEN(BP2045)&gt;1, 1)</f>
        <v>5</v>
      </c>
      <c r="BR2045" s="1" t="s">
        <v>16586</v>
      </c>
      <c r="BS2045" s="1">
        <v>2</v>
      </c>
      <c r="BT2045" s="1" t="s">
        <v>16587</v>
      </c>
      <c r="BU2045" s="1">
        <v>3</v>
      </c>
      <c r="BV2045" s="1" t="s">
        <v>16588</v>
      </c>
      <c r="BW2045" s="1" t="s">
        <v>31</v>
      </c>
      <c r="BX2045" s="1"/>
      <c r="BY2045" t="str">
        <f>_xlfn.XLOOKUP($B2045,Img_lookup!A:A,Img_lookup!B:B, "Not available")</f>
        <v>8fb1fcbc-e37a-4a4b-b00e-edf31831fa53</v>
      </c>
      <c r="BZ2045" t="str">
        <f>_xlfn.XLOOKUP($B2045,Img_lookup!A:A,Img_lookup!C:C, "Not available")</f>
        <v>Tsuga canadensis</v>
      </c>
      <c r="CA2045" t="str">
        <f>_xlfn.XLOOKUP($B2045,Img_lookup!A:A,Img_lookup!D:D, "Not available")</f>
        <v>John Yawo</v>
      </c>
      <c r="CB2045" t="str">
        <f>_xlfn.XLOOKUP($B2045,Img_lookup!A:A,Img_lookup!E:E, "https://imgur.com/aT5wafe")</f>
        <v>https://api.openverse.engineering/v1/images/8fb1fcbc-e37a-4a4b-b00e-edf31831fa53/thumb/</v>
      </c>
    </row>
    <row r="2046" spans="1:80" ht="13" x14ac:dyDescent="0.15">
      <c r="A2046" s="1" t="s">
        <v>114</v>
      </c>
      <c r="B2046" s="1" t="s">
        <v>1010</v>
      </c>
      <c r="C2046" s="1" t="s">
        <v>1011</v>
      </c>
      <c r="D2046" s="1" t="s">
        <v>1012</v>
      </c>
      <c r="E2046" s="1" t="s">
        <v>721</v>
      </c>
      <c r="F2046" s="1" t="s">
        <v>62</v>
      </c>
      <c r="G2046" s="1" t="s">
        <v>62</v>
      </c>
      <c r="H2046" s="11" t="str">
        <f t="shared" si="913"/>
        <v>Perennial</v>
      </c>
      <c r="I2046" s="1" t="s">
        <v>17108</v>
      </c>
      <c r="J2046" s="1">
        <v>45</v>
      </c>
      <c r="L2046" t="str" cm="1">
        <f t="array" ref="L2046">_xlfn.IFS(J2046+K2046="", "Unknown", J2046+K2046&gt;3, "Large", J2046+K2046&gt;0.5, "Medium", J2046+K2046&gt;0, "Small")</f>
        <v>Large</v>
      </c>
      <c r="M2046" s="1">
        <v>6</v>
      </c>
      <c r="N2046" cm="1">
        <f t="array" ref="N2046">IF($M2046="",INDEX($M$2:$M$2176,MATCH(1,INDEX(($A$2:$A$2176=$A2046)*($M$2:$M$2176&lt;&gt;""),0),0)),$M2046)</f>
        <v>6</v>
      </c>
      <c r="O2046" s="2" t="str">
        <f t="shared" si="909"/>
        <v>Seasonal outdoors</v>
      </c>
      <c r="P2046" s="1" t="s">
        <v>1013</v>
      </c>
      <c r="Q2046" s="1" t="s">
        <v>17111</v>
      </c>
      <c r="R2046" t="str">
        <f t="shared" si="912"/>
        <v>Slow</v>
      </c>
      <c r="S2046" s="1" t="s">
        <v>24</v>
      </c>
      <c r="T2046" s="1" t="str">
        <f>LEFT(S2046,FIND("-",S2046)-1)</f>
        <v xml:space="preserve">1 </v>
      </c>
      <c r="U2046" s="1" t="str">
        <f>RIGHT(S2046,FIND("-",S2046)-1)</f>
        <v>12</v>
      </c>
      <c r="V2046" s="1">
        <v>4</v>
      </c>
      <c r="W2046" s="6">
        <f t="shared" si="925"/>
        <v>4</v>
      </c>
      <c r="X2046" t="str">
        <f>IF(W2046=1, "January", IF(W2046=2, "February", IF(W2046=3, "March", IF(W2046=4, "April", IF(W2046=5, "May", IF(W2046=6, "June", IF(W2046=7, "July", IF(W2046=8, "August", IF(W2046=9, "September", IF(W2046=10, "October", IF(W2046=11, "November", IF(W2046=12, "December", "Other"))))))))))))</f>
        <v>April</v>
      </c>
      <c r="Y2046" s="1"/>
      <c r="Z2046" s="1"/>
      <c r="AA2046" s="1" t="s">
        <v>907</v>
      </c>
      <c r="AB2046" s="1" t="str">
        <f t="shared" si="929"/>
        <v>10</v>
      </c>
      <c r="AC2046" s="1" t="str">
        <f t="shared" si="930"/>
        <v>October</v>
      </c>
      <c r="AD2046" s="1" t="str">
        <f t="shared" si="931"/>
        <v>11</v>
      </c>
      <c r="AE2046" s="1" t="str">
        <f t="shared" si="932"/>
        <v>November</v>
      </c>
      <c r="AF2046" s="1" t="s">
        <v>25153</v>
      </c>
      <c r="AG2046" s="1" t="str">
        <f t="shared" si="899"/>
        <v xml:space="preserve">Seed </v>
      </c>
      <c r="AH2046" s="2" t="str">
        <f t="shared" si="900"/>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I2046" s="1" t="s">
        <v>1014</v>
      </c>
      <c r="AJ2046" s="1" t="s">
        <v>1</v>
      </c>
      <c r="AK2046" s="1" t="s">
        <v>17106</v>
      </c>
      <c r="AL2046" s="1" t="str">
        <f t="shared" si="910"/>
        <v>Unscented</v>
      </c>
      <c r="AM2046" s="1" t="b">
        <v>0</v>
      </c>
      <c r="AN2046" s="1" t="b">
        <v>1</v>
      </c>
      <c r="AO2046" s="1" t="b">
        <v>0</v>
      </c>
      <c r="AP2046" s="5" t="s">
        <v>28</v>
      </c>
      <c r="AQ2046" s="5" t="str">
        <f t="shared" si="901"/>
        <v>Light, Medium, Heavy</v>
      </c>
      <c r="AR2046" s="1" t="s">
        <v>274</v>
      </c>
      <c r="AS2046" s="1" t="str">
        <f t="shared" si="933"/>
        <v>None, Partial, Full</v>
      </c>
      <c r="AT2046" s="1" t="str">
        <f t="shared" si="902"/>
        <v>None, Partial, Full</v>
      </c>
      <c r="AU2046" s="1" t="s">
        <v>29</v>
      </c>
      <c r="AV2046" s="1" t="str">
        <f t="shared" si="903"/>
        <v>Moist</v>
      </c>
      <c r="AW2046" s="1" t="s">
        <v>12</v>
      </c>
      <c r="AX2046" s="1" t="str">
        <f t="shared" si="904"/>
        <v>Acid, Neutral, Alkaline</v>
      </c>
      <c r="AY2046" s="1" t="b">
        <v>1</v>
      </c>
      <c r="AZ2046" s="1" t="b">
        <v>0</v>
      </c>
      <c r="BA2046" s="1" t="b">
        <v>0</v>
      </c>
      <c r="BC2046" t="str">
        <f t="shared" si="905"/>
        <v>FALSE</v>
      </c>
      <c r="BE2046" t="str">
        <f t="shared" si="906"/>
        <v>FALSE</v>
      </c>
      <c r="BF2046" s="1" t="b">
        <v>0</v>
      </c>
      <c r="BG2046" s="1" t="b">
        <v>0</v>
      </c>
      <c r="BH2046" s="1" t="b">
        <v>0</v>
      </c>
      <c r="BI2046" s="1" t="s">
        <v>77</v>
      </c>
      <c r="BJ2046" s="1" t="str">
        <f t="shared" si="907"/>
        <v>TRUE</v>
      </c>
      <c r="BL2046" t="str">
        <f t="shared" si="908"/>
        <v>FALSE</v>
      </c>
      <c r="BM2046" s="1" t="b">
        <v>0</v>
      </c>
      <c r="BN2046" s="1" t="b">
        <v>0</v>
      </c>
      <c r="BO2046" s="1">
        <f t="shared" si="911"/>
        <v>13</v>
      </c>
      <c r="BP2046" s="1" t="s">
        <v>1015</v>
      </c>
      <c r="BQ2046" s="1" cm="1">
        <f t="array" ref="BQ2046">_xlfn.IFS(BP2046="None Known",0, LEN(BP2046)&gt;500, 5,LEN(BP2046)&gt;400, 4, LEN(BP2046)&gt;300, 3, LEN(BP2046)&gt;200, 2, LEN(BP2046)&gt;1, 1)</f>
        <v>5</v>
      </c>
      <c r="BR2046" s="1" t="s">
        <v>1016</v>
      </c>
      <c r="BS2046" s="1">
        <v>2</v>
      </c>
      <c r="BT2046" s="1" t="s">
        <v>1017</v>
      </c>
      <c r="BU2046" s="1">
        <v>2</v>
      </c>
      <c r="BV2046" s="1" t="s">
        <v>34</v>
      </c>
      <c r="BW2046" s="1" t="s">
        <v>31</v>
      </c>
      <c r="BX2046" s="1"/>
      <c r="BY2046" t="str">
        <f>_xlfn.XLOOKUP($B2046,Img_lookup!A:A,Img_lookup!B:B, "Not available")</f>
        <v>ed1b2e41-2455-4213-b4f9-97b35c7ca26d</v>
      </c>
      <c r="BZ2046" t="str">
        <f>_xlfn.XLOOKUP($B2046,Img_lookup!A:A,Img_lookup!C:C, "Not available")</f>
        <v>C√¥nes secs du Pruche de Chine, Tsuga chinensis, Pinac√©es, Arboretum de Ch√®vreloup</v>
      </c>
      <c r="CA2046" t="str">
        <f>_xlfn.XLOOKUP($B2046,Img_lookup!A:A,Img_lookup!D:D, "Not available")</f>
        <v>olive.titus</v>
      </c>
      <c r="CB2046" t="str">
        <f>_xlfn.XLOOKUP($B2046,Img_lookup!A:A,Img_lookup!E:E, "https://imgur.com/aT5wafe")</f>
        <v>https://api.openverse.engineering/v1/images/ed1b2e41-2455-4213-b4f9-97b35c7ca26d/thumb/</v>
      </c>
    </row>
    <row r="2047" spans="1:80" ht="13" x14ac:dyDescent="0.15">
      <c r="A2047" s="1" t="s">
        <v>114</v>
      </c>
      <c r="B2047" s="1" t="s">
        <v>1809</v>
      </c>
      <c r="C2047" s="1" t="s">
        <v>1810</v>
      </c>
      <c r="D2047" s="1" t="s">
        <v>1811</v>
      </c>
      <c r="E2047" s="1" t="s">
        <v>1812</v>
      </c>
      <c r="F2047" s="1" t="s">
        <v>62</v>
      </c>
      <c r="G2047" s="1" t="s">
        <v>62</v>
      </c>
      <c r="H2047" s="11" t="str">
        <f t="shared" si="913"/>
        <v>Perennial</v>
      </c>
      <c r="I2047" s="1" t="s">
        <v>17108</v>
      </c>
      <c r="J2047" s="1">
        <v>70</v>
      </c>
      <c r="K2047" s="1">
        <v>15</v>
      </c>
      <c r="L2047" t="str" cm="1">
        <f t="array" ref="L2047">_xlfn.IFS(J2047+K2047="", "Unknown", J2047+K2047&gt;3, "Large", J2047+K2047&gt;0.5, "Medium", J2047+K2047&gt;0, "Small")</f>
        <v>Large</v>
      </c>
      <c r="M2047" s="1">
        <v>6</v>
      </c>
      <c r="N2047" cm="1">
        <f t="array" ref="N2047">IF($M2047="",INDEX($M$2:$M$2176,MATCH(1,INDEX(($A$2:$A$2176=$A2047)*($M$2:$M$2176&lt;&gt;""),0),0)),$M2047)</f>
        <v>6</v>
      </c>
      <c r="O2047" s="2" t="str">
        <f t="shared" si="909"/>
        <v>Seasonal outdoors</v>
      </c>
      <c r="P2047" s="1" t="s">
        <v>1813</v>
      </c>
      <c r="Q2047" s="1" t="s">
        <v>17109</v>
      </c>
      <c r="R2047" t="str">
        <f t="shared" si="912"/>
        <v>Fast</v>
      </c>
      <c r="S2047" s="1" t="s">
        <v>24</v>
      </c>
      <c r="T2047" s="1" t="str">
        <f>LEFT(S2047,FIND("-",S2047)-1)</f>
        <v xml:space="preserve">1 </v>
      </c>
      <c r="U2047" s="1" t="str">
        <f>RIGHT(S2047,FIND("-",S2047)-1)</f>
        <v>12</v>
      </c>
      <c r="V2047" s="1" t="s">
        <v>188</v>
      </c>
      <c r="W2047" s="6" t="str">
        <f t="shared" si="925"/>
        <v>4</v>
      </c>
      <c r="X2047" t="str">
        <f t="shared" ref="X2047:X2052" si="934">IF(W2047="1", "January", IF(W2047="2", "February", IF(W2047="3", "March", IF(W2047="4", "April", IF(W2047="5", "May", IF(W2047="6", "June", IF(W2047="7", "July", IF(W2047="8", "August", IF(W2047="9", "September", IF(W2047="10", "October", IF(W2047="11", "November", IF(W2047="12", "December", "Other"))))))))))))</f>
        <v>April</v>
      </c>
      <c r="Y2047" s="2" t="str">
        <f t="shared" ref="Y2047:Y2052" si="935">IF(ISNUMBER(SEARCH("-",V2047)),TRIM(RIGHT(V2047,LEN(V2047)-SEARCH("-",V2047))),V2047)</f>
        <v>5</v>
      </c>
      <c r="Z2047" s="2" t="str">
        <f t="shared" ref="Z2047:Z2052" si="936">IF(Y2047="1", "January", IF(Y2047="2", "February", IF(Y2047="3", "March", IF(Y2047="4", "April", IF(Y2047="5", "May", IF(Y2047="6", "June", IF(Y2047="7", "July", IF(Y2047="8", "August", IF(Y2047="9", "September", IF(Y2047="10", "October", IF(Y2047="11", "November", IF(Y2047="12", "December", "Other"))))))))))))</f>
        <v>May</v>
      </c>
      <c r="AA2047" s="1" t="s">
        <v>907</v>
      </c>
      <c r="AB2047" s="1" t="str">
        <f t="shared" si="929"/>
        <v>10</v>
      </c>
      <c r="AC2047" s="1" t="str">
        <f t="shared" si="930"/>
        <v>October</v>
      </c>
      <c r="AD2047" s="1" t="str">
        <f t="shared" si="931"/>
        <v>11</v>
      </c>
      <c r="AE2047" s="1" t="str">
        <f t="shared" si="932"/>
        <v>November</v>
      </c>
      <c r="AF2047" s="1" t="s">
        <v>25153</v>
      </c>
      <c r="AG2047" s="1" t="str">
        <f t="shared" si="899"/>
        <v xml:space="preserve">Seed </v>
      </c>
      <c r="AH2047" s="2" t="str">
        <f t="shared" si="900"/>
        <v>It germinates better if given a short cold stratification[80, 113] and so is best sown in a cold frame in autumn to late winter. It can also be sown in early spring, though it might not germinate until after the next winter. If there is sufficient seed, an outdoor sowing can be made in spring[78]. Pot-grown seedlings are best potted up into individual pots once they are large enough to handle - grow them on in a cold frame and plant them out in early summer of the following year. Trees transplant well when they are up to 80cm tall, but they are best put in their final positions when they are about 30 - 45 cm or less tall, this is usually when they are about 5 - 8 years old[200]. Larger trees will check badly and hardly put on any growth for several years. This also badly affects root development and wind resistance[200].</v>
      </c>
      <c r="AI2047" s="1" t="s">
        <v>1814</v>
      </c>
      <c r="AJ2047" s="1" t="s">
        <v>1</v>
      </c>
      <c r="AK2047" s="1" t="s">
        <v>17106</v>
      </c>
      <c r="AL2047" s="1" t="str">
        <f t="shared" si="910"/>
        <v>Unscented</v>
      </c>
      <c r="AM2047" s="1" t="b">
        <v>0</v>
      </c>
      <c r="AN2047" s="1" t="b">
        <v>0</v>
      </c>
      <c r="AO2047" s="1" t="b">
        <v>0</v>
      </c>
      <c r="AP2047" s="5" t="s">
        <v>28</v>
      </c>
      <c r="AQ2047" s="5" t="str">
        <f t="shared" si="901"/>
        <v>Light, Medium, Heavy</v>
      </c>
      <c r="AR2047" s="1" t="s">
        <v>274</v>
      </c>
      <c r="AS2047" s="1" t="str">
        <f t="shared" si="933"/>
        <v>None, Partial, Full</v>
      </c>
      <c r="AT2047" s="1" t="str">
        <f t="shared" si="902"/>
        <v>None, Partial, Full</v>
      </c>
      <c r="AU2047" s="1" t="s">
        <v>29</v>
      </c>
      <c r="AV2047" s="1" t="str">
        <f t="shared" si="903"/>
        <v>Moist</v>
      </c>
      <c r="AW2047" s="1" t="s">
        <v>12</v>
      </c>
      <c r="AX2047" s="1" t="str">
        <f t="shared" si="904"/>
        <v>Acid, Neutral, Alkaline</v>
      </c>
      <c r="AY2047" s="1" t="b">
        <v>1</v>
      </c>
      <c r="AZ2047" s="1" t="b">
        <v>0</v>
      </c>
      <c r="BA2047" s="1" t="b">
        <v>0</v>
      </c>
      <c r="BC2047" t="str">
        <f t="shared" si="905"/>
        <v>FALSE</v>
      </c>
      <c r="BE2047" t="str">
        <f t="shared" si="906"/>
        <v>FALSE</v>
      </c>
      <c r="BF2047" s="1" t="b">
        <v>0</v>
      </c>
      <c r="BG2047" s="1" t="b">
        <v>0</v>
      </c>
      <c r="BH2047" s="1" t="b">
        <v>0</v>
      </c>
      <c r="BJ2047" s="1" t="str">
        <f t="shared" si="907"/>
        <v>FALSE</v>
      </c>
      <c r="BL2047" t="str">
        <f t="shared" si="908"/>
        <v>FALSE</v>
      </c>
      <c r="BM2047" s="1" t="b">
        <v>0</v>
      </c>
      <c r="BN2047" s="1" t="b">
        <v>0</v>
      </c>
      <c r="BO2047" s="1">
        <f t="shared" si="911"/>
        <v>13</v>
      </c>
      <c r="BP2047" s="1" t="s">
        <v>1815</v>
      </c>
      <c r="BQ2047" s="1" cm="1">
        <f t="array" ref="BQ2047">_xlfn.IFS(BP2047="None Known",0, LEN(BP2047)&gt;500, 5,LEN(BP2047)&gt;400, 4, LEN(BP2047)&gt;300, 3, LEN(BP2047)&gt;200, 2, LEN(BP2047)&gt;1, 1)</f>
        <v>5</v>
      </c>
      <c r="BR2047" s="1" t="s">
        <v>1816</v>
      </c>
      <c r="BS2047" s="1">
        <v>2</v>
      </c>
      <c r="BT2047" s="1" t="s">
        <v>1817</v>
      </c>
      <c r="BU2047" s="1">
        <v>2</v>
      </c>
      <c r="BV2047" s="1" t="s">
        <v>1818</v>
      </c>
      <c r="BW2047" s="1" t="s">
        <v>31</v>
      </c>
      <c r="BX2047" s="1"/>
      <c r="BY2047" t="str">
        <f>_xlfn.XLOOKUP($B2047,Img_lookup!A:A,Img_lookup!B:B, "Not available")</f>
        <v>dd769218-c78a-4dbc-8cd0-fafc7f94f81b</v>
      </c>
      <c r="BZ2047" t="str">
        <f>_xlfn.XLOOKUP($B2047,Img_lookup!A:A,Img_lookup!C:C, "Not available")</f>
        <v>Western Hemlock (Tsuga heterophylla)</v>
      </c>
      <c r="CA2047" t="str">
        <f>_xlfn.XLOOKUP($B2047,Img_lookup!A:A,Img_lookup!D:D, "Not available")</f>
        <v>GlacierNPS</v>
      </c>
      <c r="CB2047" t="str">
        <f>_xlfn.XLOOKUP($B2047,Img_lookup!A:A,Img_lookup!E:E, "https://imgur.com/aT5wafe")</f>
        <v>https://api.openverse.engineering/v1/images/dd769218-c78a-4dbc-8cd0-fafc7f94f81b/thumb/</v>
      </c>
    </row>
    <row r="2048" spans="1:80" ht="409.6" x14ac:dyDescent="0.15">
      <c r="A2048" s="1" t="s">
        <v>1631</v>
      </c>
      <c r="B2048" s="1" t="s">
        <v>9682</v>
      </c>
      <c r="C2048" s="1" t="s">
        <v>9683</v>
      </c>
      <c r="E2048" s="1" t="s">
        <v>9684</v>
      </c>
      <c r="F2048" s="1" t="s">
        <v>23721</v>
      </c>
      <c r="G2048" s="1" t="s">
        <v>23800</v>
      </c>
      <c r="H2048" s="11" t="str">
        <f t="shared" si="913"/>
        <v>Perennial</v>
      </c>
      <c r="J2048" s="1">
        <v>0.44999998800000002</v>
      </c>
      <c r="L2048" t="str" cm="1">
        <f t="array" ref="L2048">_xlfn.IFS(J2048+K2048="", "Unknown", J2048+K2048&gt;3, "Large", J2048+K2048&gt;0.5, "Medium", J2048+K2048&gt;0, "Small")</f>
        <v>Small</v>
      </c>
      <c r="M2048" s="1">
        <v>8</v>
      </c>
      <c r="N2048" cm="1">
        <f t="array" ref="N2048">IF($M2048="",INDEX($M$2:$M$2176,MATCH(1,INDEX(($A$2:$A$2176=$A2048)*($M$2:$M$2176&lt;&gt;""),0),0)),$M2048)</f>
        <v>8</v>
      </c>
      <c r="O2048" s="2" t="str">
        <f t="shared" si="909"/>
        <v>Grown indoors</v>
      </c>
      <c r="P2048" s="1" t="s">
        <v>9685</v>
      </c>
      <c r="R2048" t="str">
        <f t="shared" si="912"/>
        <v>Medium</v>
      </c>
      <c r="T2048" s="1"/>
      <c r="U2048" s="1"/>
      <c r="V2048" s="1" t="s">
        <v>134</v>
      </c>
      <c r="W2048" s="6" t="str">
        <f t="shared" si="925"/>
        <v>6</v>
      </c>
      <c r="X2048" t="str">
        <f t="shared" si="934"/>
        <v>June</v>
      </c>
      <c r="Y2048" s="2" t="str">
        <f t="shared" si="935"/>
        <v>9</v>
      </c>
      <c r="Z2048" s="2" t="str">
        <f t="shared" si="936"/>
        <v>September</v>
      </c>
      <c r="AF2048" s="16" t="s">
        <v>24217</v>
      </c>
      <c r="AG2048" s="1" t="str">
        <f t="shared" si="899"/>
        <v xml:space="preserve">Seed </v>
      </c>
      <c r="AH2048" s="2" t="str">
        <f t="shared" si="900"/>
        <v>Best sown as soon as it is ripe in the greenhouse[200]. Sow stored seed in early spring in the greenhouse[200]. Prick out the seedlings into individual pots once they are large enough to handle and grow them on in the greenhouse for at least their first winter. If planting them outdoors, this is best done in late summer when the plants are dormant.
Division of the dormant plants in late summer.</v>
      </c>
      <c r="AI2048" s="1" t="s">
        <v>9686</v>
      </c>
      <c r="AJ2048" s="1" t="s">
        <v>53</v>
      </c>
      <c r="AK2048" s="1" t="s">
        <v>17104</v>
      </c>
      <c r="AL2048" s="1" t="str">
        <f t="shared" si="910"/>
        <v>Scented</v>
      </c>
      <c r="AM2048" s="1" t="b">
        <v>1</v>
      </c>
      <c r="AN2048" s="1" t="b">
        <v>0</v>
      </c>
      <c r="AO2048" s="1" t="b">
        <v>0</v>
      </c>
      <c r="AP2048" s="5" t="s">
        <v>54</v>
      </c>
      <c r="AQ2048" s="5" t="str">
        <f t="shared" si="901"/>
        <v>Light, Medium</v>
      </c>
      <c r="AR2048" s="1" t="s">
        <v>30</v>
      </c>
      <c r="AS2048" s="1" t="str">
        <f t="shared" si="933"/>
        <v>None</v>
      </c>
      <c r="AT2048" s="1" t="str">
        <f t="shared" si="902"/>
        <v>Full</v>
      </c>
      <c r="AU2048" s="1" t="s">
        <v>29</v>
      </c>
      <c r="AV2048" s="1" t="str">
        <f t="shared" si="903"/>
        <v>Moist</v>
      </c>
      <c r="AW2048" s="1" t="s">
        <v>12</v>
      </c>
      <c r="AX2048" s="1" t="str">
        <f t="shared" si="904"/>
        <v>Acid, Neutral, Alkaline</v>
      </c>
      <c r="AY2048" s="1" t="b">
        <v>0</v>
      </c>
      <c r="AZ2048" s="1" t="b">
        <v>0</v>
      </c>
      <c r="BA2048" s="1" t="b">
        <v>0</v>
      </c>
      <c r="BC2048" t="str">
        <f t="shared" si="905"/>
        <v>FALSE</v>
      </c>
      <c r="BE2048" t="str">
        <f t="shared" si="906"/>
        <v>FALSE</v>
      </c>
      <c r="BF2048" s="1" t="b">
        <v>0</v>
      </c>
      <c r="BG2048" s="1" t="b">
        <v>0</v>
      </c>
      <c r="BH2048" s="1" t="b">
        <v>0</v>
      </c>
      <c r="BJ2048" s="1" t="str">
        <f t="shared" si="907"/>
        <v>FALSE</v>
      </c>
      <c r="BL2048" t="str">
        <f t="shared" si="908"/>
        <v>FALSE</v>
      </c>
      <c r="BM2048" s="1" t="b">
        <v>0</v>
      </c>
      <c r="BN2048" s="1" t="b">
        <v>0</v>
      </c>
      <c r="BO2048" s="1">
        <f t="shared" si="911"/>
        <v>6</v>
      </c>
      <c r="BP2048" s="1" t="s">
        <v>31</v>
      </c>
      <c r="BQ2048" s="1" cm="1">
        <f t="array" ref="BQ2048">_xlfn.IFS(BP2048="None Known",0, LEN(BP2048)&gt;500, 5,LEN(BP2048)&gt;400, 4, LEN(BP2048)&gt;300, 3, LEN(BP2048)&gt;200, 2, LEN(BP2048)&gt;1, 1)</f>
        <v>0</v>
      </c>
      <c r="BR2048" s="1" t="s">
        <v>9687</v>
      </c>
      <c r="BS2048" s="1">
        <v>2</v>
      </c>
      <c r="BT2048" s="1" t="s">
        <v>31</v>
      </c>
      <c r="BU2048" s="1">
        <v>0</v>
      </c>
      <c r="BV2048" s="1" t="s">
        <v>9688</v>
      </c>
      <c r="BW2048" s="1" t="s">
        <v>31</v>
      </c>
      <c r="BX2048" s="1"/>
      <c r="BY2048" t="str">
        <f>_xlfn.XLOOKUP($B2048,Img_lookup!A:A,Img_lookup!B:B, "Not available")</f>
        <v>727da27c-dfee-4928-8aef-561689cbf7e2</v>
      </c>
      <c r="BZ2048" t="str">
        <f>_xlfn.XLOOKUP($B2048,Img_lookup!A:A,Img_lookup!C:C, "Not available")</f>
        <v>Tulbaghia alliacea L. f.</v>
      </c>
      <c r="CA2048" t="str">
        <f>_xlfn.XLOOKUP($B2048,Img_lookup!A:A,Img_lookup!D:D, "Not available")</f>
        <v>J. Buchanan</v>
      </c>
      <c r="CB2048" t="str">
        <f>_xlfn.XLOOKUP($B2048,Img_lookup!A:A,Img_lookup!E:E, "https://imgur.com/aT5wafe")</f>
        <v>https://api.openverse.engineering/v1/images/727da27c-dfee-4928-8aef-561689cbf7e2/thumb/</v>
      </c>
    </row>
    <row r="2049" spans="1:80" ht="409.6" x14ac:dyDescent="0.15">
      <c r="A2049" s="1" t="s">
        <v>1018</v>
      </c>
      <c r="B2049" s="1" t="s">
        <v>16087</v>
      </c>
      <c r="D2049" s="1" t="s">
        <v>16088</v>
      </c>
      <c r="E2049" s="1" t="s">
        <v>16089</v>
      </c>
      <c r="F2049" s="1" t="s">
        <v>23722</v>
      </c>
      <c r="G2049" s="1" t="s">
        <v>23800</v>
      </c>
      <c r="H2049" s="11" t="str">
        <f t="shared" si="913"/>
        <v>Perennial</v>
      </c>
      <c r="J2049" s="1">
        <v>0.15000000599999999</v>
      </c>
      <c r="L2049" t="str" cm="1">
        <f t="array" ref="L2049">_xlfn.IFS(J2049+K2049="", "Unknown", J2049+K2049&gt;3, "Large", J2049+K2049&gt;0.5, "Medium", J2049+K2049&gt;0, "Small")</f>
        <v>Small</v>
      </c>
      <c r="M2049" s="1">
        <v>7</v>
      </c>
      <c r="N2049" cm="1">
        <f t="array" ref="N2049">IF($M2049="",INDEX($M$2:$M$2176,MATCH(1,INDEX(($A$2:$A$2176=$A2049)*($M$2:$M$2176&lt;&gt;""),0),0)),$M2049)</f>
        <v>7</v>
      </c>
      <c r="O2049" s="2" t="str">
        <f t="shared" si="909"/>
        <v>Seasonal outdoors</v>
      </c>
      <c r="P2049" s="1" t="s">
        <v>16090</v>
      </c>
      <c r="Q2049" s="1" t="s">
        <v>17111</v>
      </c>
      <c r="R2049" t="str">
        <f t="shared" si="912"/>
        <v>Slow</v>
      </c>
      <c r="T2049" s="1"/>
      <c r="U2049" s="1"/>
      <c r="V2049" s="1" t="s">
        <v>251</v>
      </c>
      <c r="W2049" s="6" t="str">
        <f t="shared" si="925"/>
        <v>3</v>
      </c>
      <c r="X2049" t="str">
        <f t="shared" si="934"/>
        <v>March</v>
      </c>
      <c r="Y2049" s="2" t="str">
        <f t="shared" si="935"/>
        <v>4</v>
      </c>
      <c r="Z2049" s="2" t="str">
        <f t="shared" si="936"/>
        <v>April</v>
      </c>
      <c r="AA2049" s="1" t="s">
        <v>96</v>
      </c>
      <c r="AB2049" s="1" t="str">
        <f>IF(ISNUMBER(SEARCH("-",AA2049)),TRIM(LEFT(AA2049,FIND("-",AA2049)-1)),AA2049)</f>
        <v>5</v>
      </c>
      <c r="AC2049" s="1" t="str">
        <f>IF(AB2049="1", "January", IF(AB2049="2", "February", IF(AB2049="3", "March", IF(AB2049="4", "April", IF(AB2049="5", "May", IF(AB2049="6", "June", IF(AB2049="7", "July", IF(AB2049="8", "August", IF(AB2049="9", "September", IF(AB2049="10", "October", IF(AB2049="11", "November", IF(AB2049="12", "December", "Other"))))))))))))</f>
        <v>May</v>
      </c>
      <c r="AD2049" s="1" t="str">
        <f>IF(ISNUMBER(SEARCH("-",AA2049)),TRIM(RIGHT(AA2049,LEN(AA2049)-SEARCH("-",AA2049))),AA2049)</f>
        <v>6</v>
      </c>
      <c r="AE2049" s="1" t="str">
        <f>IF(AD2049="1", "January", IF(AD2049="2", "February", IF(AD2049="3", "March", IF(AD2049="4", "April", IF(AD2049="5", "May", IF(AD2049="6", "June", IF(AD2049="7", "July", IF(AD2049="8", "August", IF(AD2049="9", "September", IF(AD2049="10", "October", IF(AD2049="11", "November", IF(AD2049="12", "December", "Other"))))))))))))</f>
        <v>June</v>
      </c>
      <c r="AF2049" s="18" t="s">
        <v>25179</v>
      </c>
      <c r="AG2049" s="1" t="str">
        <f t="shared" si="899"/>
        <v xml:space="preserve">Bulb </v>
      </c>
      <c r="AH2049" s="2" t="str">
        <f t="shared" si="900"/>
        <v>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v>
      </c>
      <c r="AI2049" s="1" t="s">
        <v>16091</v>
      </c>
      <c r="AK2049" s="1" t="s">
        <v>17104</v>
      </c>
      <c r="AL2049" s="1" t="str">
        <f t="shared" si="910"/>
        <v>Unscented</v>
      </c>
      <c r="AM2049" s="1" t="b">
        <v>0</v>
      </c>
      <c r="AN2049" s="1" t="b">
        <v>0</v>
      </c>
      <c r="AO2049" s="1" t="b">
        <v>0</v>
      </c>
      <c r="AP2049" s="5" t="s">
        <v>54</v>
      </c>
      <c r="AQ2049" s="5" t="str">
        <f t="shared" si="901"/>
        <v>Light, Medium</v>
      </c>
      <c r="AR2049" s="1" t="s">
        <v>30</v>
      </c>
      <c r="AS2049" s="1" t="str">
        <f t="shared" si="933"/>
        <v>None</v>
      </c>
      <c r="AT2049" s="1" t="str">
        <f t="shared" si="902"/>
        <v>Full</v>
      </c>
      <c r="AU2049" s="1" t="s">
        <v>29</v>
      </c>
      <c r="AV2049" s="1" t="str">
        <f t="shared" si="903"/>
        <v>Moist</v>
      </c>
      <c r="AW2049" s="1" t="s">
        <v>12</v>
      </c>
      <c r="AX2049" s="1" t="str">
        <f t="shared" si="904"/>
        <v>Acid, Neutral, Alkaline</v>
      </c>
      <c r="AY2049" s="1" t="b">
        <v>0</v>
      </c>
      <c r="AZ2049" s="1" t="b">
        <v>0</v>
      </c>
      <c r="BA2049" s="1" t="b">
        <v>0</v>
      </c>
      <c r="BC2049" t="str">
        <f t="shared" si="905"/>
        <v>FALSE</v>
      </c>
      <c r="BE2049" t="str">
        <f t="shared" si="906"/>
        <v>FALSE</v>
      </c>
      <c r="BF2049" s="1" t="b">
        <v>0</v>
      </c>
      <c r="BG2049" s="1" t="b">
        <v>0</v>
      </c>
      <c r="BH2049" s="1" t="b">
        <v>0</v>
      </c>
      <c r="BI2049" s="1" t="s">
        <v>30</v>
      </c>
      <c r="BJ2049" s="1" t="str">
        <f t="shared" si="907"/>
        <v>FALSE</v>
      </c>
      <c r="BL2049" t="str">
        <f t="shared" si="908"/>
        <v>FALSE</v>
      </c>
      <c r="BM2049" s="1" t="b">
        <v>0</v>
      </c>
      <c r="BN2049" s="1" t="b">
        <v>0</v>
      </c>
      <c r="BO2049" s="1">
        <f t="shared" si="911"/>
        <v>8</v>
      </c>
      <c r="BP2049" s="1" t="s">
        <v>31</v>
      </c>
      <c r="BQ2049" s="1" cm="1">
        <f t="array" ref="BQ2049">_xlfn.IFS(BP2049="None Known",0, LEN(BP2049)&gt;500, 5,LEN(BP2049)&gt;400, 4, LEN(BP2049)&gt;300, 3, LEN(BP2049)&gt;200, 2, LEN(BP2049)&gt;1, 1)</f>
        <v>0</v>
      </c>
      <c r="BR2049" s="1" t="s">
        <v>16092</v>
      </c>
      <c r="BS2049" s="1">
        <v>2</v>
      </c>
      <c r="BT2049" s="1" t="s">
        <v>16093</v>
      </c>
      <c r="BU2049" s="1">
        <v>2</v>
      </c>
      <c r="BV2049" s="1" t="s">
        <v>4802</v>
      </c>
      <c r="BW2049" s="1" t="s">
        <v>16094</v>
      </c>
      <c r="BX2049" s="1"/>
      <c r="BY2049" t="str">
        <f>_xlfn.XLOOKUP($B2049,Img_lookup!A:A,Img_lookup!B:B, "Not available")</f>
        <v>c057facc-5fb8-4138-ac65-296d94753ed9</v>
      </c>
      <c r="BZ2049" t="str">
        <f>_xlfn.XLOOKUP($B2049,Img_lookup!A:A,Img_lookup!C:C, "Not available")</f>
        <v>ËÄÅÈ∏¶Áì£ Tulipa edulis</v>
      </c>
      <c r="CA2049" t="str">
        <f>_xlfn.XLOOKUP($B2049,Img_lookup!A:A,Img_lookup!D:D, "Not available")</f>
        <v>Kware.</v>
      </c>
      <c r="CB2049" t="str">
        <f>_xlfn.XLOOKUP($B2049,Img_lookup!A:A,Img_lookup!E:E, "https://imgur.com/aT5wafe")</f>
        <v>https://api.openverse.engineering/v1/images/c057facc-5fb8-4138-ac65-296d94753ed9/thumb/</v>
      </c>
    </row>
    <row r="2050" spans="1:80" ht="409.6" x14ac:dyDescent="0.15">
      <c r="A2050" s="1" t="s">
        <v>1018</v>
      </c>
      <c r="B2050" s="1" t="s">
        <v>8632</v>
      </c>
      <c r="C2050" s="1" t="s">
        <v>8633</v>
      </c>
      <c r="D2050" s="1" t="s">
        <v>8634</v>
      </c>
      <c r="E2050" s="1" t="s">
        <v>8635</v>
      </c>
      <c r="F2050" s="1" t="s">
        <v>23722</v>
      </c>
      <c r="G2050" s="1" t="s">
        <v>23800</v>
      </c>
      <c r="H2050" s="11" t="str">
        <f t="shared" si="913"/>
        <v>Perennial</v>
      </c>
      <c r="J2050" s="1">
        <v>0.5</v>
      </c>
      <c r="L2050" t="str" cm="1">
        <f t="array" ref="L2050">_xlfn.IFS(J2050+K2050="", "Unknown", J2050+K2050&gt;3, "Large", J2050+K2050&gt;0.5, "Medium", J2050+K2050&gt;0, "Small")</f>
        <v>Small</v>
      </c>
      <c r="M2050" s="1">
        <v>5</v>
      </c>
      <c r="N2050" cm="1">
        <f t="array" ref="N2050">IF($M2050="",INDEX($M$2:$M$2176,MATCH(1,INDEX(($A$2:$A$2176=$A2050)*($M$2:$M$2176&lt;&gt;""),0),0)),$M2050)</f>
        <v>5</v>
      </c>
      <c r="O2050" s="2" t="str">
        <f t="shared" si="909"/>
        <v>Seasonal outdoors</v>
      </c>
      <c r="P2050" s="1" t="s">
        <v>8636</v>
      </c>
      <c r="R2050" t="str">
        <f t="shared" si="912"/>
        <v>Medium</v>
      </c>
      <c r="T2050" s="1"/>
      <c r="U2050" s="1"/>
      <c r="V2050" s="1" t="s">
        <v>188</v>
      </c>
      <c r="W2050" s="6" t="str">
        <f t="shared" si="925"/>
        <v>4</v>
      </c>
      <c r="X2050" t="str">
        <f t="shared" si="934"/>
        <v>April</v>
      </c>
      <c r="Y2050" s="2" t="str">
        <f t="shared" si="935"/>
        <v>5</v>
      </c>
      <c r="Z2050" s="2" t="str">
        <f t="shared" si="936"/>
        <v>May</v>
      </c>
      <c r="AF2050" s="18" t="s">
        <v>25179</v>
      </c>
      <c r="AG2050" s="1" t="str">
        <f t="shared" ref="AG2050:AG2113" si="937">LEFT(AF2050,FIND("-",AF2050)-1)</f>
        <v xml:space="preserve">Bulb </v>
      </c>
      <c r="AH2050" s="2" t="str">
        <f t="shared" ref="AH2050:AH2113" si="938">RIGHT(AF2050,LEN(AF2050)-FIND("-",AF2050)-1)</f>
        <v>Best sown in a shady part of the cold frame as soon as it is ripe in early summer[1], or in the early autumn[200]. A spring sowing of stored seed in the greenhouse also succeeds[K]. Sow the seed thinly so that the seedlings can be grown on without disturbance for their first growing season - apply liquid feeds to the pot if necessary. Divide the bulbs once the plants have become dormant, putting 3 - 4 bulbs in each pot. Grow the on in the greenhouse for at least the next year, planting them out when dormant.
 Division of offsets in July. Larger bulbs can be planted out straight into their permanent positions, or can be stored in a cool place and then be planted out in late autumn. It is best to pot up smaller bulbs and grow them on in a cold frame for a year before planting them out when they are dormant in late summer to the middle of autumn.</v>
      </c>
      <c r="AI2050" s="1" t="s">
        <v>8637</v>
      </c>
      <c r="AK2050" s="1" t="s">
        <v>17104</v>
      </c>
      <c r="AL2050" s="1" t="str">
        <f t="shared" si="910"/>
        <v>Scented</v>
      </c>
      <c r="AM2050" s="1" t="b">
        <v>1</v>
      </c>
      <c r="AN2050" s="1" t="b">
        <v>0</v>
      </c>
      <c r="AO2050" s="1" t="b">
        <v>0</v>
      </c>
      <c r="AP2050" s="5" t="s">
        <v>54</v>
      </c>
      <c r="AQ2050" s="5" t="str">
        <f t="shared" ref="AQ2050:AQ2113" si="939">IF(AP2050="L", "Light", IF(AP2050="M", "Medium", IF(AP2050="H", "Heavy", IF(AP2050="LM", "Light, Medium", IF(AP2050="MH", "Medium, Heavy", IF(AP2050="LMH", "Light, Medium, Heavy", ""))))))</f>
        <v>Light, Medium</v>
      </c>
      <c r="AR2050" s="1" t="s">
        <v>30</v>
      </c>
      <c r="AS2050" s="1" t="str">
        <f t="shared" si="933"/>
        <v>None</v>
      </c>
      <c r="AT2050" s="1" t="str">
        <f t="shared" ref="AT2050:AT2113" si="940">IF(AR2050="N", "Full", IF(AR2050="S", "Partial", IF(AR2050="F", "None", IF(AR2050="SN", "Partial, Full", IF(AR2050="NP", "None, Partial", IF(AR2050="FSN", "None, Partial, Full", ""))))))</f>
        <v>Full</v>
      </c>
      <c r="AU2050" s="1" t="s">
        <v>29</v>
      </c>
      <c r="AV2050" s="1" t="str">
        <f t="shared" ref="AV2050:AV2113" si="941">IF(AU2050="D", "Dry", IF(AU2050="M", "Moist", IF(AU2050="We", "Wet/Water", IF(AU2050="Wa", "Wet/Water", IF(AU2050="WeWa", "Wet/Water", IF(AU2050="DM", "Dry, Moist", IF(AU2050="DMWe", "Dry, Moist, Wet/Water", IF(AU2050="MWe", "Moist, Wet/Water", IF(AU2050="MWeWa", "Moist, Wet/Water", IF(AU2050="WeM", "Moist, Wet/Water",""))))))))))</f>
        <v>Moist</v>
      </c>
      <c r="AW2050" s="1" t="s">
        <v>12</v>
      </c>
      <c r="AX2050" s="1" t="str">
        <f t="shared" ref="AX2050:AX2113" si="942">IF(AW2050="A", "Acid", IF(AW2050="N", "Neutral", IF(AW2050="B", "Alkaline", IF(AW2050="AN", "Acid, Neutral", IF(AW2050="NB", "Neutral, Alkaline", IF(AW2050="ANB", "Acid, Neutral, Alkaline", ""))))))</f>
        <v>Acid, Neutral, Alkaline</v>
      </c>
      <c r="AY2050" s="1" t="b">
        <v>0</v>
      </c>
      <c r="AZ2050" s="1" t="b">
        <v>0</v>
      </c>
      <c r="BA2050" s="1" t="b">
        <v>0</v>
      </c>
      <c r="BC2050" t="str">
        <f t="shared" ref="BC2050:BC2113" si="943">IF(BB2050="M", "TRUE", IF(BB2050="W", "TRUE", "FALSE"))</f>
        <v>FALSE</v>
      </c>
      <c r="BE2050" t="str">
        <f t="shared" ref="BE2050:BE2113" si="944">IF(BD2050="Y", "TRUE", "FALSE")</f>
        <v>FALSE</v>
      </c>
      <c r="BF2050" s="1" t="b">
        <v>0</v>
      </c>
      <c r="BG2050" s="1" t="b">
        <v>0</v>
      </c>
      <c r="BH2050" s="1" t="b">
        <v>0</v>
      </c>
      <c r="BJ2050" s="1" t="str">
        <f t="shared" ref="BJ2050:BJ2113" si="945">IF(BI2050="Y", "TRUE", "FALSE")</f>
        <v>FALSE</v>
      </c>
      <c r="BL2050" t="str">
        <f t="shared" ref="BL2050:BL2113" si="946">IF(BK2050="Y", "TRUE", "FALSE")</f>
        <v>FALSE</v>
      </c>
      <c r="BM2050" s="1" t="b">
        <v>0</v>
      </c>
      <c r="BN2050" s="1" t="b">
        <v>0</v>
      </c>
      <c r="BO2050" s="1">
        <f t="shared" si="911"/>
        <v>4</v>
      </c>
      <c r="BP2050" s="1" t="s">
        <v>8638</v>
      </c>
      <c r="BQ2050" s="1" cm="1">
        <f t="array" ref="BQ2050">_xlfn.IFS(BP2050="None Known",0, LEN(BP2050)&gt;500, 5,LEN(BP2050)&gt;400, 4, LEN(BP2050)&gt;300, 3, LEN(BP2050)&gt;200, 2, LEN(BP2050)&gt;1, 1)</f>
        <v>1</v>
      </c>
      <c r="BR2050" s="1" t="s">
        <v>8639</v>
      </c>
      <c r="BS2050" s="1">
        <v>1</v>
      </c>
      <c r="BT2050" s="1" t="s">
        <v>31</v>
      </c>
      <c r="BU2050" s="1">
        <v>0</v>
      </c>
      <c r="BW2050" s="1" t="s">
        <v>8640</v>
      </c>
      <c r="BX2050" s="1"/>
      <c r="BY2050" t="str">
        <f>_xlfn.XLOOKUP($B2050,Img_lookup!A:A,Img_lookup!B:B, "Not available")</f>
        <v>23b63681-ba62-4e9b-939b-12ebad0b9311</v>
      </c>
      <c r="BZ2050" t="str">
        <f>_xlfn.XLOOKUP($B2050,Img_lookup!A:A,Img_lookup!C:C, "Not available")</f>
        <v>Tulip. Tulipa gesneriana. Choix des plus belles fleurs -et des plus beaux fruits par P.J. RedouteÃÅ. (1833)</v>
      </c>
      <c r="CA2050" t="str">
        <f>_xlfn.XLOOKUP($B2050,Img_lookup!A:A,Img_lookup!D:D, "Not available")</f>
        <v>Swallowtail Garden Seeds</v>
      </c>
      <c r="CB2050" t="str">
        <f>_xlfn.XLOOKUP($B2050,Img_lookup!A:A,Img_lookup!E:E, "https://imgur.com/aT5wafe")</f>
        <v>https://api.openverse.engineering/v1/images/23b63681-ba62-4e9b-939b-12ebad0b9311/thumb/</v>
      </c>
    </row>
    <row r="2051" spans="1:80" ht="319" x14ac:dyDescent="0.15">
      <c r="A2051" s="1" t="s">
        <v>69</v>
      </c>
      <c r="B2051" s="1" t="s">
        <v>11313</v>
      </c>
      <c r="C2051" s="1" t="s">
        <v>11314</v>
      </c>
      <c r="E2051" s="1" t="s">
        <v>11315</v>
      </c>
      <c r="F2051" s="1" t="s">
        <v>6</v>
      </c>
      <c r="G2051" s="1" t="s">
        <v>6</v>
      </c>
      <c r="H2051" s="11" t="str">
        <f t="shared" si="913"/>
        <v>Perennial</v>
      </c>
      <c r="J2051" s="1">
        <v>0.219999999</v>
      </c>
      <c r="K2051" s="1">
        <v>1</v>
      </c>
      <c r="L2051" t="str" cm="1">
        <f t="array" ref="L2051">_xlfn.IFS(J2051+K2051="", "Unknown", J2051+K2051&gt;3, "Large", J2051+K2051&gt;0.5, "Medium", J2051+K2051&gt;0, "Small")</f>
        <v>Medium</v>
      </c>
      <c r="M2051" s="1">
        <v>5</v>
      </c>
      <c r="N2051" cm="1">
        <f t="array" ref="N2051">IF($M2051="",INDEX($M$2:$M$2176,MATCH(1,INDEX(($A$2:$A$2176=$A2051)*($M$2:$M$2176&lt;&gt;""),0),0)),$M2051)</f>
        <v>5</v>
      </c>
      <c r="O2051" s="2" t="str">
        <f t="shared" ref="O2051:O2114" si="947">IF(N2051="", "Temperate zone", IF(N2051&lt;5, "Hardy to cold", IF(N2051&lt;8, "Seasonal outdoors", IF(N2051&lt;12, "Grown indoors", "all Temperate zone"))))</f>
        <v>Seasonal outdoors</v>
      </c>
      <c r="P2051" s="1" t="s">
        <v>11316</v>
      </c>
      <c r="Q2051" s="1" t="s">
        <v>17109</v>
      </c>
      <c r="R2051" t="str">
        <f t="shared" si="912"/>
        <v>Fast</v>
      </c>
      <c r="T2051" s="1"/>
      <c r="U2051" s="1"/>
      <c r="V2051" s="1" t="s">
        <v>3077</v>
      </c>
      <c r="W2051" s="6" t="str">
        <f t="shared" si="925"/>
        <v>2</v>
      </c>
      <c r="X2051" t="str">
        <f t="shared" si="934"/>
        <v>February</v>
      </c>
      <c r="Y2051" s="2" t="str">
        <f t="shared" si="935"/>
        <v>4</v>
      </c>
      <c r="Z2051" s="2" t="str">
        <f t="shared" si="936"/>
        <v>April</v>
      </c>
      <c r="AA2051" s="1" t="s">
        <v>205</v>
      </c>
      <c r="AB2051" s="1" t="str">
        <f>IF(ISNUMBER(SEARCH("-",AA2051)),TRIM(LEFT(AA2051,FIND("-",AA2051)-1)),AA2051)</f>
        <v>3</v>
      </c>
      <c r="AC2051" s="1" t="str">
        <f>IF(AB2051="1", "January", IF(AB2051="2", "February", IF(AB2051="3", "March", IF(AB2051="4", "April", IF(AB2051="5", "May", IF(AB2051="6", "June", IF(AB2051="7", "July", IF(AB2051="8", "August", IF(AB2051="9", "September", IF(AB2051="10", "October", IF(AB2051="11", "November", IF(AB2051="12", "December", "Other"))))))))))))</f>
        <v>March</v>
      </c>
      <c r="AD2051" s="1" t="str">
        <f>IF(ISNUMBER(SEARCH("-",AA2051)),TRIM(RIGHT(AA2051,LEN(AA2051)-SEARCH("-",AA2051))),AA2051)</f>
        <v>5</v>
      </c>
      <c r="AE2051" s="1" t="str">
        <f>IF(AD2051="1", "January", IF(AD2051="2", "February", IF(AD2051="3", "March", IF(AD2051="4", "April", IF(AD2051="5", "May", IF(AD2051="6", "June", IF(AD2051="7", "July", IF(AD2051="8", "August", IF(AD2051="9", "September", IF(AD2051="10", "October", IF(AD2051="11", "November", IF(AD2051="12", "December", "Other"))))))))))))</f>
        <v>May</v>
      </c>
      <c r="AF2051" s="16" t="s">
        <v>25134</v>
      </c>
      <c r="AG2051" s="1" t="str">
        <f t="shared" si="937"/>
        <v xml:space="preserve">Seed </v>
      </c>
      <c r="AH2051" s="2" t="str">
        <f t="shared" si="938"/>
        <v>The plant does not usually require help with spreading itself around, but if required the seed can be sown in situ in early spring or autumn.
Division of the roots is very easy and succeeds at almost any time in the year. The divisions can be planted out direct into their permanent positions.</v>
      </c>
      <c r="AI2051" s="1" t="s">
        <v>11317</v>
      </c>
      <c r="AJ2051" s="1" t="s">
        <v>23801</v>
      </c>
      <c r="AK2051" s="1" t="s">
        <v>17104</v>
      </c>
      <c r="AL2051" s="1" t="str">
        <f t="shared" ref="AL2051:AL2114" si="948">IF(AM2051=TRUE, "Scented", "Unscented")</f>
        <v>Unscented</v>
      </c>
      <c r="AM2051" s="1" t="b">
        <v>0</v>
      </c>
      <c r="AN2051" s="1" t="b">
        <v>1</v>
      </c>
      <c r="AO2051" s="1" t="b">
        <v>1</v>
      </c>
      <c r="AP2051" s="5" t="s">
        <v>28</v>
      </c>
      <c r="AQ2051" s="5" t="str">
        <f t="shared" si="939"/>
        <v>Light, Medium, Heavy</v>
      </c>
      <c r="AR2051" s="1" t="s">
        <v>10</v>
      </c>
      <c r="AS2051" s="1" t="str">
        <f t="shared" si="933"/>
        <v>None, Partial</v>
      </c>
      <c r="AT2051" s="1" t="str">
        <f t="shared" si="940"/>
        <v>Partial, Full</v>
      </c>
      <c r="AU2051" s="1" t="s">
        <v>29</v>
      </c>
      <c r="AV2051" s="1" t="str">
        <f t="shared" si="941"/>
        <v>Moist</v>
      </c>
      <c r="AW2051" s="1" t="s">
        <v>12</v>
      </c>
      <c r="AX2051" s="1" t="str">
        <f t="shared" si="942"/>
        <v>Acid, Neutral, Alkaline</v>
      </c>
      <c r="AY2051" s="1" t="b">
        <v>0</v>
      </c>
      <c r="AZ2051" s="1" t="b">
        <v>1</v>
      </c>
      <c r="BA2051" s="1" t="b">
        <v>0</v>
      </c>
      <c r="BB2051" s="1" t="s">
        <v>29</v>
      </c>
      <c r="BC2051" t="str">
        <f t="shared" si="943"/>
        <v>TRUE</v>
      </c>
      <c r="BE2051" t="str">
        <f t="shared" si="944"/>
        <v>FALSE</v>
      </c>
      <c r="BF2051" s="1" t="b">
        <v>0</v>
      </c>
      <c r="BG2051" s="1" t="b">
        <v>1</v>
      </c>
      <c r="BH2051" s="1" t="b">
        <v>0</v>
      </c>
      <c r="BJ2051" s="1" t="str">
        <f t="shared" si="945"/>
        <v>FALSE</v>
      </c>
      <c r="BK2051" s="1" t="s">
        <v>77</v>
      </c>
      <c r="BL2051" t="str">
        <f t="shared" si="946"/>
        <v>TRUE</v>
      </c>
      <c r="BM2051" s="1" t="b">
        <v>0</v>
      </c>
      <c r="BN2051" s="1" t="b">
        <v>0</v>
      </c>
      <c r="BO2051" s="1">
        <f t="shared" ref="BO2051:BO2114" si="949">BQ2051+(BS2051*3)+BU2051</f>
        <v>15</v>
      </c>
      <c r="BP2051" s="1" t="s">
        <v>11318</v>
      </c>
      <c r="BQ2051" s="1" cm="1">
        <f t="array" ref="BQ2051">_xlfn.IFS(BP2051="None Known",0, LEN(BP2051)&gt;500, 5,LEN(BP2051)&gt;400, 4, LEN(BP2051)&gt;300, 3, LEN(BP2051)&gt;200, 2, LEN(BP2051)&gt;1, 1)</f>
        <v>3</v>
      </c>
      <c r="BR2051" s="1" t="s">
        <v>11319</v>
      </c>
      <c r="BS2051" s="1">
        <v>3</v>
      </c>
      <c r="BT2051" s="1" t="s">
        <v>11320</v>
      </c>
      <c r="BU2051" s="1">
        <v>3</v>
      </c>
      <c r="BV2051" s="1" t="s">
        <v>11321</v>
      </c>
      <c r="BW2051" s="1" t="s">
        <v>11322</v>
      </c>
      <c r="BX2051" s="1"/>
      <c r="BY2051" t="str">
        <f>_xlfn.XLOOKUP($B2051,Img_lookup!A:A,Img_lookup!B:B, "Not available")</f>
        <v>674bf0d8-f2d0-49c0-b929-d43f0bb09965</v>
      </c>
      <c r="BZ2051" t="str">
        <f>_xlfn.XLOOKUP($B2051,Img_lookup!A:A,Img_lookup!C:C, "Not available")</f>
        <v>Chamomile (Chamaemelum nobile), Coltsfoot (Tussilago farfara), Clove Pink, Gilliflower (Dianthus caryophyllus), and Crowfoot (Ranunculus acris) [1838]</v>
      </c>
      <c r="CA2051" t="str">
        <f>_xlfn.XLOOKUP($B2051,Img_lookup!A:A,Img_lookup!D:D, "Not available")</f>
        <v>Swallowtail Garden Seeds</v>
      </c>
      <c r="CB2051" t="str">
        <f>_xlfn.XLOOKUP($B2051,Img_lookup!A:A,Img_lookup!E:E, "https://imgur.com/aT5wafe")</f>
        <v>https://api.openverse.engineering/v1/images/674bf0d8-f2d0-49c0-b929-d43f0bb09965/thumb/</v>
      </c>
    </row>
    <row r="2052" spans="1:80" ht="409.6" x14ac:dyDescent="0.15">
      <c r="A2052" s="1" t="s">
        <v>1040</v>
      </c>
      <c r="B2052" s="1" t="s">
        <v>1041</v>
      </c>
      <c r="C2052" s="1" t="s">
        <v>1042</v>
      </c>
      <c r="E2052" s="1" t="s">
        <v>1043</v>
      </c>
      <c r="F2052" s="1" t="s">
        <v>6</v>
      </c>
      <c r="G2052" s="1" t="s">
        <v>6</v>
      </c>
      <c r="H2052" s="11" t="str">
        <f t="shared" si="913"/>
        <v>Perennial</v>
      </c>
      <c r="J2052" s="1">
        <v>3</v>
      </c>
      <c r="K2052" s="1">
        <v>3</v>
      </c>
      <c r="L2052" t="str" cm="1">
        <f t="array" ref="L2052">_xlfn.IFS(J2052+K2052="", "Unknown", J2052+K2052&gt;3, "Large", J2052+K2052&gt;0.5, "Medium", J2052+K2052&gt;0, "Small")</f>
        <v>Large</v>
      </c>
      <c r="M2052" s="1">
        <v>3</v>
      </c>
      <c r="N2052" cm="1">
        <f t="array" ref="N2052">IF($M2052="",INDEX($M$2:$M$2176,MATCH(1,INDEX(($A$2:$A$2176=$A2052)*($M$2:$M$2176&lt;&gt;""),0),0)),$M2052)</f>
        <v>3</v>
      </c>
      <c r="O2052" s="2" t="str">
        <f t="shared" si="947"/>
        <v>Hardy to cold</v>
      </c>
      <c r="P2052" s="1" t="s">
        <v>1044</v>
      </c>
      <c r="R2052" t="str">
        <f t="shared" ref="R2052:R2115" si="950">IF(Q2052="Fast", "Fast", IF(Q2052="Slow", "Slow", "Medium"))</f>
        <v>Medium</v>
      </c>
      <c r="T2052" s="1"/>
      <c r="U2052" s="1"/>
      <c r="V2052" s="1" t="s">
        <v>307</v>
      </c>
      <c r="W2052" s="6" t="str">
        <f t="shared" si="925"/>
        <v>6</v>
      </c>
      <c r="X2052" t="str">
        <f t="shared" si="934"/>
        <v>June</v>
      </c>
      <c r="Y2052" s="2" t="str">
        <f t="shared" si="935"/>
        <v>7</v>
      </c>
      <c r="Z2052" s="2" t="str">
        <f t="shared" si="936"/>
        <v>July</v>
      </c>
      <c r="AF2052" s="16" t="s">
        <v>24797</v>
      </c>
      <c r="AG2052" s="1" t="str">
        <f t="shared" si="937"/>
        <v xml:space="preserve">Seed </v>
      </c>
      <c r="AH2052" s="2" t="str">
        <f t="shared" si="938"/>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I2052" s="1" t="s">
        <v>1045</v>
      </c>
      <c r="AJ2052" s="1" t="s">
        <v>1</v>
      </c>
      <c r="AK2052" s="1" t="s">
        <v>17106</v>
      </c>
      <c r="AL2052" s="1" t="str">
        <f t="shared" si="948"/>
        <v>Unscented</v>
      </c>
      <c r="AM2052" s="1" t="b">
        <v>0</v>
      </c>
      <c r="AN2052" s="1" t="b">
        <v>0</v>
      </c>
      <c r="AO2052" s="1" t="b">
        <v>0</v>
      </c>
      <c r="AP2052" s="5" t="s">
        <v>28</v>
      </c>
      <c r="AQ2052" s="5" t="str">
        <f t="shared" si="939"/>
        <v>Light, Medium, Heavy</v>
      </c>
      <c r="AR2052" s="1" t="s">
        <v>30</v>
      </c>
      <c r="AS2052" s="1" t="str">
        <f t="shared" si="933"/>
        <v>None</v>
      </c>
      <c r="AT2052" s="1" t="str">
        <f t="shared" si="940"/>
        <v>Full</v>
      </c>
      <c r="AU2052" s="1" t="s">
        <v>919</v>
      </c>
      <c r="AV2052" s="1" t="str">
        <f t="shared" si="941"/>
        <v>Wet/Water</v>
      </c>
      <c r="AW2052" s="1" t="s">
        <v>12</v>
      </c>
      <c r="AX2052" s="1" t="str">
        <f t="shared" si="942"/>
        <v>Acid, Neutral, Alkaline</v>
      </c>
      <c r="AY2052" s="1" t="b">
        <v>0</v>
      </c>
      <c r="AZ2052" s="1" t="b">
        <v>0</v>
      </c>
      <c r="BA2052" s="1" t="b">
        <v>0</v>
      </c>
      <c r="BC2052" t="str">
        <f t="shared" si="943"/>
        <v>FALSE</v>
      </c>
      <c r="BE2052" t="str">
        <f t="shared" si="944"/>
        <v>FALSE</v>
      </c>
      <c r="BF2052" s="1" t="b">
        <v>0</v>
      </c>
      <c r="BG2052" s="1" t="b">
        <v>0</v>
      </c>
      <c r="BH2052" s="1" t="b">
        <v>0</v>
      </c>
      <c r="BJ2052" s="1" t="str">
        <f t="shared" si="945"/>
        <v>FALSE</v>
      </c>
      <c r="BL2052" t="str">
        <f t="shared" si="946"/>
        <v>FALSE</v>
      </c>
      <c r="BM2052" s="1" t="b">
        <v>0</v>
      </c>
      <c r="BN2052" s="1" t="b">
        <v>1</v>
      </c>
      <c r="BO2052" s="1">
        <f t="shared" si="949"/>
        <v>23</v>
      </c>
      <c r="BP2052" s="1" t="s">
        <v>1046</v>
      </c>
      <c r="BQ2052" s="1" cm="1">
        <f t="array" ref="BQ2052">_xlfn.IFS(BP2052="None Known",0, LEN(BP2052)&gt;500, 5,LEN(BP2052)&gt;400, 4, LEN(BP2052)&gt;300, 3, LEN(BP2052)&gt;200, 2, LEN(BP2052)&gt;1, 1)</f>
        <v>5</v>
      </c>
      <c r="BR2052" s="16" t="s">
        <v>25367</v>
      </c>
      <c r="BS2052" s="1">
        <v>5</v>
      </c>
      <c r="BT2052" s="1" t="s">
        <v>1047</v>
      </c>
      <c r="BU2052" s="1">
        <v>3</v>
      </c>
      <c r="BV2052" s="1" t="s">
        <v>1048</v>
      </c>
      <c r="BW2052" s="1" t="s">
        <v>31</v>
      </c>
      <c r="BX2052" s="1"/>
      <c r="BY2052" t="str">
        <f>_xlfn.XLOOKUP($B2052,Img_lookup!A:A,Img_lookup!B:B, "Not available")</f>
        <v>4a79a332-0324-43bd-a1a6-699a388782bb</v>
      </c>
      <c r="BZ2052" t="str">
        <f>_xlfn.XLOOKUP($B2052,Img_lookup!A:A,Img_lookup!C:C, "Not available")</f>
        <v>Typha latifolia; typha angustifolia</v>
      </c>
      <c r="CA2052" t="str">
        <f>_xlfn.XLOOKUP($B2052,Img_lookup!A:A,Img_lookup!D:D, "Not available")</f>
        <v>gutenfrog</v>
      </c>
      <c r="CB2052" t="str">
        <f>_xlfn.XLOOKUP($B2052,Img_lookup!A:A,Img_lookup!E:E, "https://imgur.com/aT5wafe")</f>
        <v>https://api.openverse.engineering/v1/images/4a79a332-0324-43bd-a1a6-699a388782bb/thumb/</v>
      </c>
    </row>
    <row r="2053" spans="1:80" ht="409.6" x14ac:dyDescent="0.15">
      <c r="A2053" s="1" t="s">
        <v>1040</v>
      </c>
      <c r="B2053" s="1" t="s">
        <v>5357</v>
      </c>
      <c r="C2053" s="1" t="s">
        <v>5358</v>
      </c>
      <c r="D2053" s="1" t="s">
        <v>5359</v>
      </c>
      <c r="E2053" s="1" t="s">
        <v>3510</v>
      </c>
      <c r="F2053" s="1" t="s">
        <v>6</v>
      </c>
      <c r="G2053" s="1" t="s">
        <v>6</v>
      </c>
      <c r="H2053" s="11" t="str">
        <f t="shared" si="913"/>
        <v>Perennial</v>
      </c>
      <c r="J2053" s="1">
        <v>3</v>
      </c>
      <c r="L2053" t="str" cm="1">
        <f t="array" ref="L2053">_xlfn.IFS(J2053+K2053="", "Unknown", J2053+K2053&gt;3, "Large", J2053+K2053&gt;0.5, "Medium", J2053+K2053&gt;0, "Small")</f>
        <v>Medium</v>
      </c>
      <c r="M2053" s="1">
        <v>5</v>
      </c>
      <c r="N2053" cm="1">
        <f t="array" ref="N2053">IF($M2053="",INDEX($M$2:$M$2176,MATCH(1,INDEX(($A$2:$A$2176=$A2053)*($M$2:$M$2176&lt;&gt;""),0),0)),$M2053)</f>
        <v>5</v>
      </c>
      <c r="O2053" s="2" t="str">
        <f t="shared" si="947"/>
        <v>Seasonal outdoors</v>
      </c>
      <c r="P2053" s="1" t="s">
        <v>5360</v>
      </c>
      <c r="R2053" t="str">
        <f t="shared" si="950"/>
        <v>Medium</v>
      </c>
      <c r="W2053"/>
      <c r="AF2053" s="16" t="s">
        <v>24797</v>
      </c>
      <c r="AG2053" s="1" t="str">
        <f t="shared" si="937"/>
        <v xml:space="preserve">Seed </v>
      </c>
      <c r="AH2053" s="2" t="str">
        <f t="shared" si="938"/>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I2053" s="1" t="s">
        <v>5361</v>
      </c>
      <c r="AJ2053" s="1" t="s">
        <v>1</v>
      </c>
      <c r="AK2053" s="1" t="s">
        <v>17106</v>
      </c>
      <c r="AL2053" s="1" t="str">
        <f t="shared" si="948"/>
        <v>Unscented</v>
      </c>
      <c r="AM2053" s="1" t="b">
        <v>0</v>
      </c>
      <c r="AN2053" s="1" t="b">
        <v>0</v>
      </c>
      <c r="AO2053" s="1" t="b">
        <v>0</v>
      </c>
      <c r="AP2053" s="5" t="s">
        <v>28</v>
      </c>
      <c r="AQ2053" s="5" t="str">
        <f t="shared" si="939"/>
        <v>Light, Medium, Heavy</v>
      </c>
      <c r="AR2053" s="1" t="s">
        <v>30</v>
      </c>
      <c r="AS2053" s="1" t="str">
        <f t="shared" si="933"/>
        <v>None</v>
      </c>
      <c r="AT2053" s="1" t="str">
        <f t="shared" si="940"/>
        <v>Full</v>
      </c>
      <c r="AU2053" s="1" t="s">
        <v>919</v>
      </c>
      <c r="AV2053" s="1" t="str">
        <f t="shared" si="941"/>
        <v>Wet/Water</v>
      </c>
      <c r="AW2053" s="1" t="s">
        <v>12</v>
      </c>
      <c r="AX2053" s="1" t="str">
        <f t="shared" si="942"/>
        <v>Acid, Neutral, Alkaline</v>
      </c>
      <c r="AY2053" s="1" t="b">
        <v>0</v>
      </c>
      <c r="AZ2053" s="1" t="b">
        <v>0</v>
      </c>
      <c r="BA2053" s="1" t="b">
        <v>1</v>
      </c>
      <c r="BC2053" t="str">
        <f t="shared" si="943"/>
        <v>FALSE</v>
      </c>
      <c r="BE2053" t="str">
        <f t="shared" si="944"/>
        <v>FALSE</v>
      </c>
      <c r="BF2053" s="1" t="b">
        <v>0</v>
      </c>
      <c r="BG2053" s="1" t="b">
        <v>0</v>
      </c>
      <c r="BH2053" s="1" t="b">
        <v>0</v>
      </c>
      <c r="BJ2053" s="1" t="str">
        <f t="shared" si="945"/>
        <v>FALSE</v>
      </c>
      <c r="BL2053" t="str">
        <f t="shared" si="946"/>
        <v>FALSE</v>
      </c>
      <c r="BM2053" s="1" t="b">
        <v>0</v>
      </c>
      <c r="BN2053" s="1" t="b">
        <v>0</v>
      </c>
      <c r="BO2053" s="1">
        <f t="shared" si="949"/>
        <v>20</v>
      </c>
      <c r="BP2053" s="1" t="s">
        <v>5362</v>
      </c>
      <c r="BQ2053" s="1" cm="1">
        <f t="array" ref="BQ2053">_xlfn.IFS(BP2053="None Known",0, LEN(BP2053)&gt;500, 5,LEN(BP2053)&gt;400, 4, LEN(BP2053)&gt;300, 3, LEN(BP2053)&gt;200, 2, LEN(BP2053)&gt;1, 1)</f>
        <v>5</v>
      </c>
      <c r="BR2053" s="16" t="s">
        <v>25368</v>
      </c>
      <c r="BS2053" s="1">
        <v>4</v>
      </c>
      <c r="BT2053" s="1" t="s">
        <v>5363</v>
      </c>
      <c r="BU2053" s="1">
        <v>3</v>
      </c>
      <c r="BV2053" s="1" t="s">
        <v>5364</v>
      </c>
      <c r="BW2053" s="1" t="s">
        <v>31</v>
      </c>
      <c r="BX2053" s="1"/>
      <c r="BY2053" t="str">
        <f>_xlfn.XLOOKUP($B2053,Img_lookup!A:A,Img_lookup!B:B, "Not available")</f>
        <v>de6c9872-fcf8-40f5-be61-8aba7d63b412</v>
      </c>
      <c r="BZ2053" t="str">
        <f>_xlfn.XLOOKUP($B2053,Img_lookup!A:A,Img_lookup!C:C, "Not available")</f>
        <v>Typha domingensis plant2 NC</v>
      </c>
      <c r="CA2053" t="str">
        <f>_xlfn.XLOOKUP($B2053,Img_lookup!A:A,Img_lookup!D:D, "Not available")</f>
        <v>Macleay Grass Man</v>
      </c>
      <c r="CB2053" t="str">
        <f>_xlfn.XLOOKUP($B2053,Img_lookup!A:A,Img_lookup!E:E, "https://imgur.com/aT5wafe")</f>
        <v>https://api.openverse.engineering/v1/images/de6c9872-fcf8-40f5-be61-8aba7d63b412/thumb/</v>
      </c>
    </row>
    <row r="2054" spans="1:80" ht="409.6" x14ac:dyDescent="0.15">
      <c r="A2054" s="1" t="s">
        <v>1040</v>
      </c>
      <c r="B2054" s="1" t="s">
        <v>7599</v>
      </c>
      <c r="C2054" s="1" t="s">
        <v>7600</v>
      </c>
      <c r="E2054" s="1" t="s">
        <v>7601</v>
      </c>
      <c r="F2054" s="1" t="s">
        <v>6</v>
      </c>
      <c r="G2054" s="1" t="s">
        <v>6</v>
      </c>
      <c r="H2054" s="11" t="str">
        <f t="shared" ref="H2054:H2117" si="951">IF(ISNUMBER(SEARCH("/",$F2054)),$F2054,IF(ISNUMBER(SEARCH("Annual",$F2054)),"Annual","Perennial"))</f>
        <v>Perennial</v>
      </c>
      <c r="J2054" s="1">
        <v>2.5</v>
      </c>
      <c r="K2054" s="1">
        <v>3</v>
      </c>
      <c r="L2054" t="str" cm="1">
        <f t="array" ref="L2054">_xlfn.IFS(J2054+K2054="", "Unknown", J2054+K2054&gt;3, "Large", J2054+K2054&gt;0.5, "Medium", J2054+K2054&gt;0, "Small")</f>
        <v>Large</v>
      </c>
      <c r="M2054" s="1">
        <v>3</v>
      </c>
      <c r="N2054" cm="1">
        <f t="array" ref="N2054">IF($M2054="",INDEX($M$2:$M$2176,MATCH(1,INDEX(($A$2:$A$2176=$A2054)*($M$2:$M$2176&lt;&gt;""),0),0)),$M2054)</f>
        <v>3</v>
      </c>
      <c r="O2054" s="2" t="str">
        <f t="shared" si="947"/>
        <v>Hardy to cold</v>
      </c>
      <c r="P2054" s="1" t="s">
        <v>7602</v>
      </c>
      <c r="R2054" t="str">
        <f t="shared" si="950"/>
        <v>Medium</v>
      </c>
      <c r="T2054" s="1"/>
      <c r="U2054" s="1"/>
      <c r="V2054" s="1" t="s">
        <v>322</v>
      </c>
      <c r="W2054" s="6" t="str">
        <f>IF(ISNUMBER(SEARCH("-",V2054)),TRIM(LEFT(V2054,FIND("-",V2054)-1)),V2054)</f>
        <v>6</v>
      </c>
      <c r="X2054" t="str">
        <f>IF(W2054="1", "January", IF(W2054="2", "February", IF(W2054="3", "March", IF(W2054="4", "April", IF(W2054="5", "May", IF(W2054="6", "June", IF(W2054="7", "July", IF(W2054="8", "August", IF(W2054="9", "September", IF(W2054="10", "October", IF(W2054="11", "November", IF(W2054="12", "December", "Other"))))))))))))</f>
        <v>June</v>
      </c>
      <c r="Y2054" s="2" t="str">
        <f>IF(ISNUMBER(SEARCH("-",V2054)),TRIM(RIGHT(V2054,LEN(V2054)-SEARCH("-",V2054))),V2054)</f>
        <v>8</v>
      </c>
      <c r="Z2054" s="2" t="str">
        <f>IF(Y2054="1", "January", IF(Y2054="2", "February", IF(Y2054="3", "March", IF(Y2054="4", "April", IF(Y2054="5", "May", IF(Y2054="6", "June", IF(Y2054="7", "July", IF(Y2054="8", "August", IF(Y2054="9", "September", IF(Y2054="10", "October", IF(Y2054="11", "November", IF(Y2054="12", "December", "Other"))))))))))))</f>
        <v>August</v>
      </c>
      <c r="AF2054" s="16" t="s">
        <v>24797</v>
      </c>
      <c r="AG2054" s="1" t="str">
        <f t="shared" si="937"/>
        <v xml:space="preserve">Seed </v>
      </c>
      <c r="AH2054" s="2" t="str">
        <f t="shared" si="938"/>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I2054" s="1" t="s">
        <v>7603</v>
      </c>
      <c r="AJ2054" s="1" t="s">
        <v>1</v>
      </c>
      <c r="AK2054" s="1" t="s">
        <v>17106</v>
      </c>
      <c r="AL2054" s="1" t="str">
        <f t="shared" si="948"/>
        <v>Unscented</v>
      </c>
      <c r="AM2054" s="1" t="b">
        <v>0</v>
      </c>
      <c r="AN2054" s="1" t="b">
        <v>0</v>
      </c>
      <c r="AO2054" s="1" t="b">
        <v>0</v>
      </c>
      <c r="AP2054" s="5" t="s">
        <v>28</v>
      </c>
      <c r="AQ2054" s="5" t="str">
        <f t="shared" si="939"/>
        <v>Light, Medium, Heavy</v>
      </c>
      <c r="AR2054" s="1" t="s">
        <v>30</v>
      </c>
      <c r="AS2054" s="1" t="str">
        <f t="shared" si="933"/>
        <v>None</v>
      </c>
      <c r="AT2054" s="1" t="str">
        <f t="shared" si="940"/>
        <v>Full</v>
      </c>
      <c r="AU2054" s="1" t="s">
        <v>919</v>
      </c>
      <c r="AV2054" s="1" t="str">
        <f t="shared" si="941"/>
        <v>Wet/Water</v>
      </c>
      <c r="AW2054" s="1" t="s">
        <v>12</v>
      </c>
      <c r="AX2054" s="1" t="str">
        <f t="shared" si="942"/>
        <v>Acid, Neutral, Alkaline</v>
      </c>
      <c r="AY2054" s="1" t="b">
        <v>0</v>
      </c>
      <c r="AZ2054" s="1" t="b">
        <v>0</v>
      </c>
      <c r="BA2054" s="1" t="b">
        <v>0</v>
      </c>
      <c r="BC2054" t="str">
        <f t="shared" si="943"/>
        <v>FALSE</v>
      </c>
      <c r="BE2054" t="str">
        <f t="shared" si="944"/>
        <v>FALSE</v>
      </c>
      <c r="BF2054" s="1" t="b">
        <v>0</v>
      </c>
      <c r="BG2054" s="1" t="b">
        <v>0</v>
      </c>
      <c r="BH2054" s="1" t="b">
        <v>0</v>
      </c>
      <c r="BJ2054" s="1" t="str">
        <f t="shared" si="945"/>
        <v>FALSE</v>
      </c>
      <c r="BL2054" t="str">
        <f t="shared" si="946"/>
        <v>FALSE</v>
      </c>
      <c r="BM2054" s="1" t="b">
        <v>0</v>
      </c>
      <c r="BN2054" s="1" t="b">
        <v>1</v>
      </c>
      <c r="BO2054" s="1">
        <f t="shared" si="949"/>
        <v>23</v>
      </c>
      <c r="BP2054" s="1" t="s">
        <v>7604</v>
      </c>
      <c r="BQ2054" s="1" cm="1">
        <f t="array" ref="BQ2054">_xlfn.IFS(BP2054="None Known",0, LEN(BP2054)&gt;500, 5,LEN(BP2054)&gt;400, 4, LEN(BP2054)&gt;300, 3, LEN(BP2054)&gt;200, 2, LEN(BP2054)&gt;1, 1)</f>
        <v>5</v>
      </c>
      <c r="BR2054" s="16" t="s">
        <v>25059</v>
      </c>
      <c r="BS2054" s="1">
        <v>5</v>
      </c>
      <c r="BT2054" s="1" t="s">
        <v>7605</v>
      </c>
      <c r="BU2054" s="1">
        <v>3</v>
      </c>
      <c r="BV2054" s="1" t="s">
        <v>7606</v>
      </c>
      <c r="BW2054" s="1" t="s">
        <v>31</v>
      </c>
      <c r="BX2054" s="1"/>
      <c r="BY2054" t="str">
        <f>_xlfn.XLOOKUP($B2054,Img_lookup!A:A,Img_lookup!B:B, "Not available")</f>
        <v>c8314ee2-a270-4150-8c65-a6444e23960f</v>
      </c>
      <c r="BZ2054" t="str">
        <f>_xlfn.XLOOKUP($B2054,Img_lookup!A:A,Img_lookup!C:C, "Not available")</f>
        <v>Cattails, Typha latifolia</v>
      </c>
      <c r="CA2054" t="str">
        <f>_xlfn.XLOOKUP($B2054,Img_lookup!A:A,Img_lookup!D:D, "Not available")</f>
        <v>born1945</v>
      </c>
      <c r="CB2054" t="str">
        <f>_xlfn.XLOOKUP($B2054,Img_lookup!A:A,Img_lookup!E:E, "https://imgur.com/aT5wafe")</f>
        <v>https://api.openverse.engineering/v1/images/c8314ee2-a270-4150-8c65-a6444e23960f/thumb/</v>
      </c>
    </row>
    <row r="2055" spans="1:80" ht="409.6" x14ac:dyDescent="0.15">
      <c r="A2055" s="1" t="s">
        <v>1040</v>
      </c>
      <c r="B2055" s="1" t="s">
        <v>9841</v>
      </c>
      <c r="E2055" s="1" t="s">
        <v>9842</v>
      </c>
      <c r="F2055" s="1" t="s">
        <v>6</v>
      </c>
      <c r="G2055" s="1" t="s">
        <v>6</v>
      </c>
      <c r="H2055" s="11" t="str">
        <f t="shared" si="951"/>
        <v>Perennial</v>
      </c>
      <c r="J2055" s="1">
        <v>1.5</v>
      </c>
      <c r="L2055" t="str" cm="1">
        <f t="array" ref="L2055">_xlfn.IFS(J2055+K2055="", "Unknown", J2055+K2055&gt;3, "Large", J2055+K2055&gt;0.5, "Medium", J2055+K2055&gt;0, "Small")</f>
        <v>Medium</v>
      </c>
      <c r="M2055" s="1">
        <v>4</v>
      </c>
      <c r="N2055" cm="1">
        <f t="array" ref="N2055">IF($M2055="",INDEX($M$2:$M$2176,MATCH(1,INDEX(($A$2:$A$2176=$A2055)*($M$2:$M$2176&lt;&gt;""),0),0)),$M2055)</f>
        <v>4</v>
      </c>
      <c r="O2055" s="2" t="str">
        <f t="shared" si="947"/>
        <v>Hardy to cold</v>
      </c>
      <c r="P2055" s="1" t="s">
        <v>9843</v>
      </c>
      <c r="Q2055" s="1" t="s">
        <v>17109</v>
      </c>
      <c r="R2055" t="str">
        <f t="shared" si="950"/>
        <v>Fast</v>
      </c>
      <c r="W2055"/>
      <c r="AF2055" s="16" t="s">
        <v>24797</v>
      </c>
      <c r="AG2055" s="1" t="str">
        <f t="shared" si="937"/>
        <v xml:space="preserve">Seed </v>
      </c>
      <c r="AH2055" s="2" t="str">
        <f t="shared" si="938"/>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I2055" s="1" t="s">
        <v>9844</v>
      </c>
      <c r="AJ2055" s="1" t="s">
        <v>1</v>
      </c>
      <c r="AK2055" s="1" t="s">
        <v>17106</v>
      </c>
      <c r="AL2055" s="1" t="str">
        <f t="shared" si="948"/>
        <v>Unscented</v>
      </c>
      <c r="AM2055" s="1" t="b">
        <v>0</v>
      </c>
      <c r="AN2055" s="1" t="b">
        <v>0</v>
      </c>
      <c r="AO2055" s="1" t="b">
        <v>0</v>
      </c>
      <c r="AP2055" s="5" t="s">
        <v>28</v>
      </c>
      <c r="AQ2055" s="5" t="str">
        <f t="shared" si="939"/>
        <v>Light, Medium, Heavy</v>
      </c>
      <c r="AR2055" s="1" t="s">
        <v>30</v>
      </c>
      <c r="AS2055" s="1" t="str">
        <f t="shared" si="933"/>
        <v>None</v>
      </c>
      <c r="AT2055" s="1" t="str">
        <f t="shared" si="940"/>
        <v>Full</v>
      </c>
      <c r="AU2055" s="1" t="s">
        <v>919</v>
      </c>
      <c r="AV2055" s="1" t="str">
        <f t="shared" si="941"/>
        <v>Wet/Water</v>
      </c>
      <c r="AW2055" s="1" t="s">
        <v>12</v>
      </c>
      <c r="AX2055" s="1" t="str">
        <f t="shared" si="942"/>
        <v>Acid, Neutral, Alkaline</v>
      </c>
      <c r="AY2055" s="1" t="b">
        <v>0</v>
      </c>
      <c r="AZ2055" s="1" t="b">
        <v>0</v>
      </c>
      <c r="BA2055" s="1" t="b">
        <v>0</v>
      </c>
      <c r="BC2055" t="str">
        <f t="shared" si="943"/>
        <v>FALSE</v>
      </c>
      <c r="BE2055" t="str">
        <f t="shared" si="944"/>
        <v>FALSE</v>
      </c>
      <c r="BF2055" s="1" t="b">
        <v>0</v>
      </c>
      <c r="BG2055" s="1" t="b">
        <v>0</v>
      </c>
      <c r="BH2055" s="1" t="b">
        <v>0</v>
      </c>
      <c r="BJ2055" s="1" t="str">
        <f t="shared" si="945"/>
        <v>FALSE</v>
      </c>
      <c r="BL2055" t="str">
        <f t="shared" si="946"/>
        <v>FALSE</v>
      </c>
      <c r="BM2055" s="1" t="b">
        <v>0</v>
      </c>
      <c r="BN2055" s="1" t="b">
        <v>1</v>
      </c>
      <c r="BO2055" s="1">
        <f t="shared" si="949"/>
        <v>18</v>
      </c>
      <c r="BP2055" s="1" t="s">
        <v>9845</v>
      </c>
      <c r="BQ2055" s="1" cm="1">
        <f t="array" ref="BQ2055">_xlfn.IFS(BP2055="None Known",0, LEN(BP2055)&gt;500, 5,LEN(BP2055)&gt;400, 4, LEN(BP2055)&gt;300, 3, LEN(BP2055)&gt;200, 2, LEN(BP2055)&gt;1, 1)</f>
        <v>5</v>
      </c>
      <c r="BR2055" s="16" t="s">
        <v>25369</v>
      </c>
      <c r="BS2055" s="1">
        <v>4</v>
      </c>
      <c r="BT2055" s="1" t="s">
        <v>9846</v>
      </c>
      <c r="BU2055" s="1">
        <v>1</v>
      </c>
      <c r="BW2055" s="1" t="s">
        <v>31</v>
      </c>
      <c r="BX2055" s="1"/>
      <c r="BY2055" t="str">
        <f>_xlfn.XLOOKUP($B2055,Img_lookup!A:A,Img_lookup!B:B, "Not available")</f>
        <v>7bec354b-5ccf-4afc-9f03-fde36528d8a3</v>
      </c>
      <c r="BZ2055" t="str">
        <f>_xlfn.XLOOKUP($B2055,Img_lookup!A:A,Img_lookup!C:C, "Not available")</f>
        <v>160430 035 The High Line - Darmera peltata Umbrella Plant, foliage of Typha laxmannii Graceful Cattail</v>
      </c>
      <c r="CA2055" t="str">
        <f>_xlfn.XLOOKUP($B2055,Img_lookup!A:A,Img_lookup!D:D, "Not available")</f>
        <v>cultivar413</v>
      </c>
      <c r="CB2055" t="str">
        <f>_xlfn.XLOOKUP($B2055,Img_lookup!A:A,Img_lookup!E:E, "https://imgur.com/aT5wafe")</f>
        <v>https://api.openverse.engineering/v1/images/7bec354b-5ccf-4afc-9f03-fde36528d8a3/thumb/</v>
      </c>
    </row>
    <row r="2056" spans="1:80" ht="409.6" x14ac:dyDescent="0.15">
      <c r="A2056" s="1" t="s">
        <v>1040</v>
      </c>
      <c r="B2056" s="1" t="s">
        <v>9022</v>
      </c>
      <c r="D2056" s="1" t="s">
        <v>9023</v>
      </c>
      <c r="E2056" s="1" t="s">
        <v>9024</v>
      </c>
      <c r="F2056" s="1" t="s">
        <v>6</v>
      </c>
      <c r="G2056" s="1" t="s">
        <v>6</v>
      </c>
      <c r="H2056" s="11" t="str">
        <f t="shared" si="951"/>
        <v>Perennial</v>
      </c>
      <c r="J2056" s="1">
        <v>3</v>
      </c>
      <c r="L2056" t="str" cm="1">
        <f t="array" ref="L2056">_xlfn.IFS(J2056+K2056="", "Unknown", J2056+K2056&gt;3, "Large", J2056+K2056&gt;0.5, "Medium", J2056+K2056&gt;0, "Small")</f>
        <v>Medium</v>
      </c>
      <c r="N2056" cm="1">
        <f t="array" ref="N2056">IF($M2056="",INDEX($M$2:$M$2176,MATCH(1,INDEX(($A$2:$A$2176=$A2056)*($M$2:$M$2176&lt;&gt;""),0),0)),$M2056)</f>
        <v>3</v>
      </c>
      <c r="O2056" s="2" t="str">
        <f t="shared" si="947"/>
        <v>Hardy to cold</v>
      </c>
      <c r="P2056" s="1" t="s">
        <v>9025</v>
      </c>
      <c r="Q2056" s="1" t="s">
        <v>17109</v>
      </c>
      <c r="R2056" t="str">
        <f t="shared" si="950"/>
        <v>Fast</v>
      </c>
      <c r="W2056"/>
      <c r="AF2056" s="16" t="s">
        <v>24797</v>
      </c>
      <c r="AG2056" s="1" t="str">
        <f t="shared" si="937"/>
        <v xml:space="preserve">Seed </v>
      </c>
      <c r="AH2056" s="2" t="str">
        <f t="shared" si="938"/>
        <v>Surface sow in a pot and stand it in 3cm of water. Pot up the young seedlings as soon as possible and, as the plants develop, increase the depth of water. Plant out in summer.
Division in spring. Very easy, harvest the young shoots when they are about 10 - 30cm tall, making sure there is at least some root attached, and plant them out into their permanent positions.</v>
      </c>
      <c r="AI2056" s="1" t="s">
        <v>9026</v>
      </c>
      <c r="AJ2056" s="1" t="s">
        <v>1</v>
      </c>
      <c r="AK2056" s="1" t="s">
        <v>17106</v>
      </c>
      <c r="AL2056" s="1" t="str">
        <f t="shared" si="948"/>
        <v>Unscented</v>
      </c>
      <c r="AM2056" s="1" t="b">
        <v>0</v>
      </c>
      <c r="AN2056" s="1" t="b">
        <v>0</v>
      </c>
      <c r="AO2056" s="1" t="b">
        <v>0</v>
      </c>
      <c r="AP2056" s="5" t="s">
        <v>28</v>
      </c>
      <c r="AQ2056" s="5" t="str">
        <f t="shared" si="939"/>
        <v>Light, Medium, Heavy</v>
      </c>
      <c r="AR2056" s="1" t="s">
        <v>30</v>
      </c>
      <c r="AS2056" s="1" t="str">
        <f t="shared" si="933"/>
        <v>None</v>
      </c>
      <c r="AT2056" s="1" t="str">
        <f t="shared" si="940"/>
        <v>Full</v>
      </c>
      <c r="AU2056" s="1" t="s">
        <v>919</v>
      </c>
      <c r="AV2056" s="1" t="str">
        <f t="shared" si="941"/>
        <v>Wet/Water</v>
      </c>
      <c r="AW2056" s="1" t="s">
        <v>12</v>
      </c>
      <c r="AX2056" s="1" t="str">
        <f t="shared" si="942"/>
        <v>Acid, Neutral, Alkaline</v>
      </c>
      <c r="AY2056" s="1" t="b">
        <v>0</v>
      </c>
      <c r="AZ2056" s="1" t="b">
        <v>0</v>
      </c>
      <c r="BA2056" s="1" t="b">
        <v>0</v>
      </c>
      <c r="BC2056" t="str">
        <f t="shared" si="943"/>
        <v>FALSE</v>
      </c>
      <c r="BE2056" t="str">
        <f t="shared" si="944"/>
        <v>FALSE</v>
      </c>
      <c r="BF2056" s="1" t="b">
        <v>0</v>
      </c>
      <c r="BG2056" s="1" t="b">
        <v>0</v>
      </c>
      <c r="BH2056" s="1" t="b">
        <v>0</v>
      </c>
      <c r="BJ2056" s="1" t="str">
        <f t="shared" si="945"/>
        <v>FALSE</v>
      </c>
      <c r="BL2056" t="str">
        <f t="shared" si="946"/>
        <v>FALSE</v>
      </c>
      <c r="BM2056" s="1" t="b">
        <v>0</v>
      </c>
      <c r="BN2056" s="1" t="b">
        <v>0</v>
      </c>
      <c r="BO2056" s="1">
        <f t="shared" si="949"/>
        <v>20</v>
      </c>
      <c r="BP2056" s="1" t="s">
        <v>9027</v>
      </c>
      <c r="BQ2056" s="1" cm="1">
        <f t="array" ref="BQ2056">_xlfn.IFS(BP2056="None Known",0, LEN(BP2056)&gt;500, 5,LEN(BP2056)&gt;400, 4, LEN(BP2056)&gt;300, 3, LEN(BP2056)&gt;200, 2, LEN(BP2056)&gt;1, 1)</f>
        <v>5</v>
      </c>
      <c r="BR2056" s="16" t="s">
        <v>25370</v>
      </c>
      <c r="BS2056" s="1">
        <v>4</v>
      </c>
      <c r="BT2056" s="1" t="s">
        <v>9028</v>
      </c>
      <c r="BU2056" s="1">
        <v>3</v>
      </c>
      <c r="BV2056" s="1" t="s">
        <v>34</v>
      </c>
      <c r="BW2056" s="1" t="s">
        <v>31</v>
      </c>
      <c r="BX2056" s="1"/>
      <c r="BY2056" t="str">
        <f>_xlfn.XLOOKUP($B2056,Img_lookup!A:A,Img_lookup!B:B, "Not available")</f>
        <v>36f9c1e3-3cb4-4857-9a28-d197e665e0ef</v>
      </c>
      <c r="BZ2056" t="str">
        <f>_xlfn.XLOOKUP($B2056,Img_lookup!A:A,Img_lookup!C:C, "Not available")</f>
        <v>Broadleaf Cumbungi (Typha orientalis).jpg</v>
      </c>
      <c r="CA2056" t="str">
        <f>_xlfn.XLOOKUP($B2056,Img_lookup!A:A,Img_lookup!D:D, "Not available")</f>
        <v>John Tann</v>
      </c>
      <c r="CB2056" t="str">
        <f>_xlfn.XLOOKUP($B2056,Img_lookup!A:A,Img_lookup!E:E, "https://imgur.com/aT5wafe")</f>
        <v>https://api.openverse.engineering/v1/images/36f9c1e3-3cb4-4857-9a28-d197e665e0ef/thumb/</v>
      </c>
    </row>
    <row r="2057" spans="1:80" ht="409.6" x14ac:dyDescent="0.15">
      <c r="A2057" s="1" t="s">
        <v>193</v>
      </c>
      <c r="B2057" s="1" t="s">
        <v>11810</v>
      </c>
      <c r="C2057" s="1" t="s">
        <v>11811</v>
      </c>
      <c r="E2057" s="1" t="s">
        <v>11812</v>
      </c>
      <c r="F2057" s="1" t="s">
        <v>22</v>
      </c>
      <c r="G2057" s="1" t="s">
        <v>22</v>
      </c>
      <c r="H2057" s="11" t="str">
        <f t="shared" si="951"/>
        <v>Perennial</v>
      </c>
      <c r="I2057" s="1" t="s">
        <v>17107</v>
      </c>
      <c r="J2057" s="1">
        <v>1.5</v>
      </c>
      <c r="K2057" s="1">
        <v>1.5</v>
      </c>
      <c r="L2057" t="str" cm="1">
        <f t="array" ref="L2057">_xlfn.IFS(J2057+K2057="", "Unknown", J2057+K2057&gt;3, "Large", J2057+K2057&gt;0.5, "Medium", J2057+K2057&gt;0, "Small")</f>
        <v>Medium</v>
      </c>
      <c r="M2057" s="1">
        <v>6</v>
      </c>
      <c r="N2057" cm="1">
        <f t="array" ref="N2057">IF($M2057="",INDEX($M$2:$M$2176,MATCH(1,INDEX(($A$2:$A$2176=$A2057)*($M$2:$M$2176&lt;&gt;""),0),0)),$M2057)</f>
        <v>6</v>
      </c>
      <c r="O2057" s="2" t="str">
        <f t="shared" si="947"/>
        <v>Seasonal outdoors</v>
      </c>
      <c r="P2057" s="1" t="s">
        <v>11813</v>
      </c>
      <c r="Q2057" s="1" t="s">
        <v>17109</v>
      </c>
      <c r="R2057" t="str">
        <f t="shared" si="950"/>
        <v>Fast</v>
      </c>
      <c r="S2057" s="1" t="s">
        <v>24</v>
      </c>
      <c r="T2057" s="1" t="str">
        <f>LEFT(S2057,FIND("-",S2057)-1)</f>
        <v xml:space="preserve">1 </v>
      </c>
      <c r="U2057" s="1" t="str">
        <f>RIGHT(S2057,FIND("-",S2057)-1)</f>
        <v>12</v>
      </c>
      <c r="V2057" s="1" t="s">
        <v>24</v>
      </c>
      <c r="W2057" s="6" t="str">
        <f>IF(ISNUMBER(SEARCH("-",V2057)),TRIM(LEFT(V2057,FIND("-",V2057)-1)),V2057)</f>
        <v>1</v>
      </c>
      <c r="X2057" t="str">
        <f>IF(W2057="1", "January", IF(W2057="2", "February", IF(W2057="3", "March", IF(W2057="4", "April", IF(W2057="5", "May", IF(W2057="6", "June", IF(W2057="7", "July", IF(W2057="8", "August", IF(W2057="9", "September", IF(W2057="10", "October", IF(W2057="11", "November", IF(W2057="12", "December", "Other"))))))))))))</f>
        <v>January</v>
      </c>
      <c r="Y2057" s="2" t="str">
        <f>IF(ISNUMBER(SEARCH("-",V2057)),TRIM(RIGHT(V2057,LEN(V2057)-SEARCH("-",V2057))),V2057)</f>
        <v>12</v>
      </c>
      <c r="Z2057" s="2" t="str">
        <f>IF(Y2057="1", "January", IF(Y2057="2", "February", IF(Y2057="3", "March", IF(Y2057="4", "April", IF(Y2057="5", "May", IF(Y2057="6", "June", IF(Y2057="7", "July", IF(Y2057="8", "August", IF(Y2057="9", "September", IF(Y2057="10", "October", IF(Y2057="11", "November", IF(Y2057="12", "December", "Other"))))))))))))</f>
        <v>December</v>
      </c>
      <c r="AA2057" s="1" t="s">
        <v>24</v>
      </c>
      <c r="AB2057" s="1" t="str">
        <f>IF(ISNUMBER(SEARCH("-",AA2057)),TRIM(LEFT(AA2057,FIND("-",AA2057)-1)),AA2057)</f>
        <v>1</v>
      </c>
      <c r="AC2057" s="1" t="str">
        <f>IF(AB2057="1", "January", IF(AB2057="2", "February", IF(AB2057="3", "March", IF(AB2057="4", "April", IF(AB2057="5", "May", IF(AB2057="6", "June", IF(AB2057="7", "July", IF(AB2057="8", "August", IF(AB2057="9", "September", IF(AB2057="10", "October", IF(AB2057="11", "November", IF(AB2057="12", "December", "Other"))))))))))))</f>
        <v>January</v>
      </c>
      <c r="AD2057" s="1" t="str">
        <f>IF(ISNUMBER(SEARCH("-",AA2057)),TRIM(RIGHT(AA2057,LEN(AA2057)-SEARCH("-",AA2057))),AA2057)</f>
        <v>12</v>
      </c>
      <c r="AE2057" s="1" t="str">
        <f>IF(AD2057="1", "January", IF(AD2057="2", "February", IF(AD2057="3", "March", IF(AD2057="4", "April", IF(AD2057="5", "May", IF(AD2057="6", "June", IF(AD2057="7", "July", IF(AD2057="8", "August", IF(AD2057="9", "September", IF(AD2057="10", "October", IF(AD2057="11", "November", IF(AD2057="12", "December", "Other"))))))))))))</f>
        <v>December</v>
      </c>
      <c r="AF2057" s="16" t="s">
        <v>25092</v>
      </c>
      <c r="AG2057" s="1" t="str">
        <f t="shared" si="937"/>
        <v xml:space="preserve">Seed </v>
      </c>
      <c r="AH2057" s="2" t="str">
        <f t="shared" si="938"/>
        <v>Pre-soak 24 hours in hot water and sow in individual pots in a greenhouse in late winter to early spring. Germination should take place within 2 weeks. When they are large enough to handle, prick the seedlings out into individual pots and grow them on in the greenhouse for their first winter. Plant them out into their permanent positions in late spring or early summer, after the last expected frosts. Plants are very intolerant of root disturbance and so should be planted into their permanent positions as soon as possible, though not until after the last expected frosts[78].
Cuttings of half-ripe wood, 7cm with a heel, July/August in a frame. Pot up in spring as soon as rooting commences and plant out into their permanent positions as soon as possible[78].</v>
      </c>
      <c r="AI2057" s="1" t="s">
        <v>11814</v>
      </c>
      <c r="AJ2057" s="1" t="s">
        <v>23809</v>
      </c>
      <c r="AK2057" s="1" t="s">
        <v>17104</v>
      </c>
      <c r="AL2057" s="1" t="str">
        <f t="shared" si="948"/>
        <v>Scented</v>
      </c>
      <c r="AM2057" s="1" t="b">
        <v>1</v>
      </c>
      <c r="AN2057" s="1" t="b">
        <v>0</v>
      </c>
      <c r="AO2057" s="1" t="b">
        <v>0</v>
      </c>
      <c r="AP2057" s="5" t="s">
        <v>28</v>
      </c>
      <c r="AQ2057" s="5" t="str">
        <f t="shared" si="939"/>
        <v>Light, Medium, Heavy</v>
      </c>
      <c r="AR2057" s="1" t="s">
        <v>30</v>
      </c>
      <c r="AS2057" s="1" t="str">
        <f t="shared" si="933"/>
        <v>None</v>
      </c>
      <c r="AT2057" s="1" t="str">
        <f t="shared" si="940"/>
        <v>Full</v>
      </c>
      <c r="AU2057" s="1" t="s">
        <v>11</v>
      </c>
      <c r="AV2057" s="1" t="str">
        <f t="shared" si="941"/>
        <v>Dry, Moist</v>
      </c>
      <c r="AW2057" s="1" t="s">
        <v>123</v>
      </c>
      <c r="AX2057" s="1" t="str">
        <f t="shared" si="942"/>
        <v>Acid, Neutral</v>
      </c>
      <c r="AY2057" s="1" t="b">
        <v>1</v>
      </c>
      <c r="AZ2057" s="1" t="b">
        <v>0</v>
      </c>
      <c r="BA2057" s="1" t="b">
        <v>0</v>
      </c>
      <c r="BB2057" s="1" t="s">
        <v>29</v>
      </c>
      <c r="BC2057" t="str">
        <f t="shared" si="943"/>
        <v>TRUE</v>
      </c>
      <c r="BE2057" t="str">
        <f t="shared" si="944"/>
        <v>FALSE</v>
      </c>
      <c r="BF2057" s="1" t="b">
        <v>1</v>
      </c>
      <c r="BG2057" s="1" t="b">
        <v>0</v>
      </c>
      <c r="BH2057" s="1" t="b">
        <v>1</v>
      </c>
      <c r="BI2057" s="1" t="s">
        <v>30</v>
      </c>
      <c r="BJ2057" s="1" t="str">
        <f t="shared" si="945"/>
        <v>FALSE</v>
      </c>
      <c r="BL2057" t="str">
        <f t="shared" si="946"/>
        <v>FALSE</v>
      </c>
      <c r="BM2057" s="1" t="b">
        <v>1</v>
      </c>
      <c r="BN2057" s="1" t="b">
        <v>1</v>
      </c>
      <c r="BO2057" s="1">
        <f t="shared" si="949"/>
        <v>15</v>
      </c>
      <c r="BP2057" s="1" t="s">
        <v>11815</v>
      </c>
      <c r="BQ2057" s="1" cm="1">
        <f t="array" ref="BQ2057">_xlfn.IFS(BP2057="None Known",0, LEN(BP2057)&gt;500, 5,LEN(BP2057)&gt;400, 4, LEN(BP2057)&gt;300, 3, LEN(BP2057)&gt;200, 2, LEN(BP2057)&gt;1, 1)</f>
        <v>5</v>
      </c>
      <c r="BR2057" s="1" t="s">
        <v>11816</v>
      </c>
      <c r="BS2057" s="1">
        <v>3</v>
      </c>
      <c r="BT2057" s="1" t="s">
        <v>11817</v>
      </c>
      <c r="BU2057" s="1">
        <v>1</v>
      </c>
      <c r="BV2057" s="1" t="s">
        <v>11818</v>
      </c>
      <c r="BW2057" s="1" t="s">
        <v>31</v>
      </c>
      <c r="BX2057" s="1"/>
      <c r="BY2057" t="str">
        <f>_xlfn.XLOOKUP($B2057,Img_lookup!A:A,Img_lookup!B:B, "Not available")</f>
        <v>1e075bab-13ab-4443-8c1d-2a72f3e27762</v>
      </c>
      <c r="BZ2057" t="str">
        <f>_xlfn.XLOOKUP($B2057,Img_lookup!A:A,Img_lookup!C:C, "Not available")</f>
        <v>Common Gorse (Ulex Europaeus)</v>
      </c>
      <c r="CA2057" t="str">
        <f>_xlfn.XLOOKUP($B2057,Img_lookup!A:A,Img_lookup!D:D, "Not available")</f>
        <v>foxypar4</v>
      </c>
      <c r="CB2057" t="str">
        <f>_xlfn.XLOOKUP($B2057,Img_lookup!A:A,Img_lookup!E:E, "https://imgur.com/aT5wafe")</f>
        <v>https://api.openverse.engineering/v1/images/1e075bab-13ab-4443-8c1d-2a72f3e27762/thumb/</v>
      </c>
    </row>
    <row r="2058" spans="1:80" ht="409.6" x14ac:dyDescent="0.15">
      <c r="A2058" s="1" t="s">
        <v>3364</v>
      </c>
      <c r="B2058" s="1" t="s">
        <v>3365</v>
      </c>
      <c r="C2058" s="1" t="s">
        <v>3366</v>
      </c>
      <c r="E2058" s="1" t="s">
        <v>3367</v>
      </c>
      <c r="F2058" s="1" t="s">
        <v>6</v>
      </c>
      <c r="G2058" s="1" t="s">
        <v>6</v>
      </c>
      <c r="H2058" s="11" t="str">
        <f t="shared" si="951"/>
        <v>Perennial</v>
      </c>
      <c r="J2058" s="1">
        <v>0.30000001199999998</v>
      </c>
      <c r="L2058" t="str" cm="1">
        <f t="array" ref="L2058">_xlfn.IFS(J2058+K2058="", "Unknown", J2058+K2058&gt;3, "Large", J2058+K2058&gt;0.5, "Medium", J2058+K2058&gt;0, "Small")</f>
        <v>Small</v>
      </c>
      <c r="M2058" s="1">
        <v>9</v>
      </c>
      <c r="N2058" cm="1">
        <f t="array" ref="N2058">IF($M2058="",INDEX($M$2:$M$2176,MATCH(1,INDEX(($A$2:$A$2176=$A2058)*($M$2:$M$2176&lt;&gt;""),0),0)),$M2058)</f>
        <v>9</v>
      </c>
      <c r="O2058" s="2" t="str">
        <f t="shared" si="947"/>
        <v>Grown indoors</v>
      </c>
      <c r="P2058" s="1" t="s">
        <v>196</v>
      </c>
      <c r="R2058" t="str">
        <f t="shared" si="950"/>
        <v>Medium</v>
      </c>
      <c r="W2058"/>
      <c r="AF2058" s="16" t="s">
        <v>23934</v>
      </c>
      <c r="AG2058" s="1" t="str">
        <f t="shared" si="937"/>
        <v xml:space="preserve">Seed </v>
      </c>
      <c r="AH2058" s="2" t="str">
        <f t="shared" si="938"/>
        <v>We have no information on this species but, if you can get hold of any seed, apart from letting us have some you could try sowing it in a warm greenhouse in early spring. Prick out the seedlings into individual pots as soon as they are large enough to handle and either grow them on in pots in the greenhouse for their first year, or plant them out into the soil in the greenhouse.
Division of tubers in the late autumn. Harvest them once the top growth has been killed by autumn frosts and store them in a cool but frost-free place over winter. Plant them out in April.
Cuttings in summer. Very easy[K]. The stem only needs one leaf node to enable it to root [196].</v>
      </c>
      <c r="AI2058" s="1" t="s">
        <v>3368</v>
      </c>
      <c r="AK2058" s="1" t="s">
        <v>17104</v>
      </c>
      <c r="AL2058" s="1" t="str">
        <f t="shared" si="948"/>
        <v>Unscented</v>
      </c>
      <c r="AM2058" s="1" t="b">
        <v>0</v>
      </c>
      <c r="AN2058" s="1" t="b">
        <v>0</v>
      </c>
      <c r="AO2058" s="1" t="b">
        <v>0</v>
      </c>
      <c r="AP2058" s="5" t="s">
        <v>54</v>
      </c>
      <c r="AQ2058" s="5" t="str">
        <f t="shared" si="939"/>
        <v>Light, Medium</v>
      </c>
      <c r="AR2058" s="1" t="s">
        <v>30</v>
      </c>
      <c r="AS2058" s="1" t="str">
        <f t="shared" si="933"/>
        <v>None</v>
      </c>
      <c r="AT2058" s="1" t="str">
        <f t="shared" si="940"/>
        <v>Full</v>
      </c>
      <c r="AU2058" s="1" t="s">
        <v>29</v>
      </c>
      <c r="AV2058" s="1" t="str">
        <f t="shared" si="941"/>
        <v>Moist</v>
      </c>
      <c r="AW2058" s="1" t="s">
        <v>12</v>
      </c>
      <c r="AX2058" s="1" t="str">
        <f t="shared" si="942"/>
        <v>Acid, Neutral, Alkaline</v>
      </c>
      <c r="AY2058" s="1" t="b">
        <v>0</v>
      </c>
      <c r="AZ2058" s="1" t="b">
        <v>0</v>
      </c>
      <c r="BA2058" s="1" t="b">
        <v>0</v>
      </c>
      <c r="BC2058" t="str">
        <f t="shared" si="943"/>
        <v>FALSE</v>
      </c>
      <c r="BE2058" t="str">
        <f t="shared" si="944"/>
        <v>FALSE</v>
      </c>
      <c r="BF2058" s="1" t="b">
        <v>1</v>
      </c>
      <c r="BG2058" s="1" t="b">
        <v>0</v>
      </c>
      <c r="BH2058" s="1" t="b">
        <v>1</v>
      </c>
      <c r="BI2058" s="1" t="s">
        <v>77</v>
      </c>
      <c r="BJ2058" s="1" t="str">
        <f t="shared" si="945"/>
        <v>TRUE</v>
      </c>
      <c r="BL2058" t="str">
        <f t="shared" si="946"/>
        <v>FALSE</v>
      </c>
      <c r="BM2058" s="1" t="b">
        <v>0</v>
      </c>
      <c r="BN2058" s="1" t="b">
        <v>0</v>
      </c>
      <c r="BO2058" s="1">
        <f t="shared" si="949"/>
        <v>9</v>
      </c>
      <c r="BP2058" s="1" t="s">
        <v>31</v>
      </c>
      <c r="BQ2058" s="1" cm="1">
        <f t="array" ref="BQ2058">_xlfn.IFS(BP2058="None Known",0, LEN(BP2058)&gt;500, 5,LEN(BP2058)&gt;400, 4, LEN(BP2058)&gt;300, 3, LEN(BP2058)&gt;200, 2, LEN(BP2058)&gt;1, 1)</f>
        <v>0</v>
      </c>
      <c r="BR2058" s="1" t="s">
        <v>3369</v>
      </c>
      <c r="BS2058" s="1">
        <v>3</v>
      </c>
      <c r="BT2058" s="1" t="s">
        <v>31</v>
      </c>
      <c r="BU2058" s="1">
        <v>0</v>
      </c>
      <c r="BV2058" s="1" t="s">
        <v>1336</v>
      </c>
      <c r="BW2058" s="1" t="s">
        <v>31</v>
      </c>
      <c r="BX2058" s="1"/>
      <c r="BY2058" t="str">
        <f>_xlfn.XLOOKUP($B2058,Img_lookup!A:A,Img_lookup!B:B, "Not available")</f>
        <v>caab955c-76de-4534-9a45-31b9b36c5a4c</v>
      </c>
      <c r="BZ2058" t="str">
        <f>_xlfn.XLOOKUP($B2058,Img_lookup!A:A,Img_lookup!C:C, "Not available")</f>
        <v>Ullucus tuberosus subsp. tuberosus</v>
      </c>
      <c r="CA2058" t="str">
        <f>_xlfn.XLOOKUP($B2058,Img_lookup!A:A,Img_lookup!D:D, "Not available")</f>
        <v>Joseph N. Rose</v>
      </c>
      <c r="CB2058" t="str">
        <f>_xlfn.XLOOKUP($B2058,Img_lookup!A:A,Img_lookup!E:E, "https://imgur.com/aT5wafe")</f>
        <v>https://api.openverse.engineering/v1/images/caab955c-76de-4534-9a45-31b9b36c5a4c/thumb/</v>
      </c>
    </row>
    <row r="2059" spans="1:80" ht="409.6" x14ac:dyDescent="0.15">
      <c r="A2059" s="1" t="s">
        <v>987</v>
      </c>
      <c r="B2059" s="1" t="s">
        <v>8076</v>
      </c>
      <c r="C2059" s="1" t="s">
        <v>8077</v>
      </c>
      <c r="D2059" s="1" t="s">
        <v>8078</v>
      </c>
      <c r="E2059" s="1" t="s">
        <v>8079</v>
      </c>
      <c r="F2059" s="1" t="s">
        <v>62</v>
      </c>
      <c r="G2059" s="1" t="s">
        <v>62</v>
      </c>
      <c r="H2059" s="11" t="str">
        <f t="shared" si="951"/>
        <v>Perennial</v>
      </c>
      <c r="I2059" s="1" t="s">
        <v>17107</v>
      </c>
      <c r="J2059" s="1">
        <v>25</v>
      </c>
      <c r="K2059" s="1">
        <v>25</v>
      </c>
      <c r="L2059" t="str" cm="1">
        <f t="array" ref="L2059">_xlfn.IFS(J2059+K2059="", "Unknown", J2059+K2059&gt;3, "Large", J2059+K2059&gt;0.5, "Medium", J2059+K2059&gt;0, "Small")</f>
        <v>Large</v>
      </c>
      <c r="M2059" s="1">
        <v>3</v>
      </c>
      <c r="N2059" cm="1">
        <f t="array" ref="N2059">IF($M2059="",INDEX($M$2:$M$2176,MATCH(1,INDEX(($A$2:$A$2176=$A2059)*($M$2:$M$2176&lt;&gt;""),0),0)),$M2059)</f>
        <v>3</v>
      </c>
      <c r="O2059" s="2" t="str">
        <f t="shared" si="947"/>
        <v>Hardy to cold</v>
      </c>
      <c r="P2059" s="1" t="s">
        <v>8080</v>
      </c>
      <c r="Q2059" s="1" t="s">
        <v>17110</v>
      </c>
      <c r="R2059" t="str">
        <f t="shared" si="950"/>
        <v>Medium</v>
      </c>
      <c r="T2059" s="1"/>
      <c r="U2059" s="1"/>
      <c r="V2059" s="1">
        <v>5</v>
      </c>
      <c r="W2059" s="6">
        <f t="shared" ref="W2059:W2067" si="952">IF(ISNUMBER(SEARCH("-",V2059)),TRIM(LEFT(V2059,FIND("-",V2059)-1)),V2059)</f>
        <v>5</v>
      </c>
      <c r="X2059" t="str">
        <f>IF(W2059=1, "January", IF(W2059=2, "February", IF(W2059=3, "March", IF(W2059=4, "April", IF(W2059=5, "May", IF(W2059=6, "June", IF(W2059=7, "July", IF(W2059=8, "August", IF(W2059=9, "September", IF(W2059=10, "October", IF(W2059=11, "November", IF(W2059=12, "December", "Other"))))))))))))</f>
        <v>May</v>
      </c>
      <c r="Y2059" s="1"/>
      <c r="Z2059" s="1"/>
      <c r="AA2059" s="1">
        <v>6</v>
      </c>
      <c r="AB2059" s="1">
        <f t="shared" ref="AB2059:AB2067" si="953">IF(ISNUMBER(SEARCH("-",AA2059)),TRIM(LEFT(AA2059,FIND("-",AA2059)-1)),AA2059)</f>
        <v>6</v>
      </c>
      <c r="AC2059" s="1" t="str">
        <f>IF(AB2059=1, "January", IF(AB2059=2, "February", IF(AB2059=3, "March", IF(AB2059=4, "April", IF(AB2059=5, "May", IF(AB2059=6, "June", IF(AB2059=7, "July", IF(AB2059=8, "August", IF(AB2059=9, "September", IF(AB2059=10, "October", IF(AB2059=11, "November", IF(AB2059=12, "December", "Other"))))))))))))</f>
        <v>June</v>
      </c>
      <c r="AD2059" s="1"/>
      <c r="AE2059" s="1"/>
      <c r="AF2059" s="16" t="s">
        <v>25154</v>
      </c>
      <c r="AG2059" s="1" t="str">
        <f t="shared" si="937"/>
        <v xml:space="preserve">Seed </v>
      </c>
      <c r="AH2059" s="2" t="str">
        <f t="shared" si="938"/>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I2059" s="1" t="s">
        <v>8081</v>
      </c>
      <c r="AJ2059" s="1" t="s">
        <v>1</v>
      </c>
      <c r="AK2059" s="1" t="s">
        <v>17104</v>
      </c>
      <c r="AL2059" s="1" t="str">
        <f t="shared" si="948"/>
        <v>Unscented</v>
      </c>
      <c r="AM2059" s="1" t="b">
        <v>0</v>
      </c>
      <c r="AN2059" s="1" t="b">
        <v>1</v>
      </c>
      <c r="AO2059" s="1" t="b">
        <v>0</v>
      </c>
      <c r="AP2059" s="5" t="s">
        <v>28</v>
      </c>
      <c r="AQ2059" s="5" t="str">
        <f t="shared" si="939"/>
        <v>Light, Medium, Heavy</v>
      </c>
      <c r="AR2059" s="1" t="s">
        <v>10</v>
      </c>
      <c r="AS2059" s="1" t="str">
        <f t="shared" si="933"/>
        <v>None, Partial</v>
      </c>
      <c r="AT2059" s="1" t="str">
        <f t="shared" si="940"/>
        <v>Partial, Full</v>
      </c>
      <c r="AU2059" s="1" t="s">
        <v>29</v>
      </c>
      <c r="AV2059" s="1" t="str">
        <f t="shared" si="941"/>
        <v>Moist</v>
      </c>
      <c r="AW2059" s="1" t="s">
        <v>12</v>
      </c>
      <c r="AX2059" s="1" t="str">
        <f t="shared" si="942"/>
        <v>Acid, Neutral, Alkaline</v>
      </c>
      <c r="AY2059" s="1" t="b">
        <v>0</v>
      </c>
      <c r="AZ2059" s="1" t="b">
        <v>0</v>
      </c>
      <c r="BA2059" s="1" t="b">
        <v>0</v>
      </c>
      <c r="BC2059" t="str">
        <f t="shared" si="943"/>
        <v>FALSE</v>
      </c>
      <c r="BE2059" t="str">
        <f t="shared" si="944"/>
        <v>FALSE</v>
      </c>
      <c r="BF2059" s="1" t="b">
        <v>0</v>
      </c>
      <c r="BG2059" s="1" t="b">
        <v>0</v>
      </c>
      <c r="BH2059" s="1" t="b">
        <v>0</v>
      </c>
      <c r="BI2059" s="1" t="s">
        <v>30</v>
      </c>
      <c r="BJ2059" s="1" t="str">
        <f t="shared" si="945"/>
        <v>FALSE</v>
      </c>
      <c r="BL2059" t="str">
        <f t="shared" si="946"/>
        <v>FALSE</v>
      </c>
      <c r="BM2059" s="1" t="b">
        <v>0</v>
      </c>
      <c r="BN2059" s="1" t="b">
        <v>0</v>
      </c>
      <c r="BO2059" s="1">
        <f t="shared" si="949"/>
        <v>13</v>
      </c>
      <c r="BP2059" s="1" t="s">
        <v>8082</v>
      </c>
      <c r="BQ2059" s="1" cm="1">
        <f t="array" ref="BQ2059">_xlfn.IFS(BP2059="None Known",0, LEN(BP2059)&gt;500, 5,LEN(BP2059)&gt;400, 4, LEN(BP2059)&gt;300, 3, LEN(BP2059)&gt;200, 2, LEN(BP2059)&gt;1, 1)</f>
        <v>5</v>
      </c>
      <c r="BR2059" s="1" t="s">
        <v>8083</v>
      </c>
      <c r="BS2059" s="1">
        <v>2</v>
      </c>
      <c r="BT2059" s="1" t="s">
        <v>8084</v>
      </c>
      <c r="BU2059" s="1">
        <v>2</v>
      </c>
      <c r="BV2059" s="1" t="s">
        <v>8085</v>
      </c>
      <c r="BW2059" s="1" t="s">
        <v>31</v>
      </c>
      <c r="BX2059" s="1"/>
      <c r="BY2059" t="str">
        <f>_xlfn.XLOOKUP($B2059,Img_lookup!A:A,Img_lookup!B:B, "Not available")</f>
        <v>d987796a-71a7-49c7-8301-1728a94af810</v>
      </c>
      <c r="BZ2059" t="str">
        <f>_xlfn.XLOOKUP($B2059,Img_lookup!A:A,Img_lookup!C:C, "Not available")</f>
        <v>076/366 American Elm - Ulmus americana, Occoquan Regional Park, Lorton, Virginia</v>
      </c>
      <c r="CA2059" t="str">
        <f>_xlfn.XLOOKUP($B2059,Img_lookup!A:A,Img_lookup!D:D, "Not available")</f>
        <v>Judy Gallagher</v>
      </c>
      <c r="CB2059" t="str">
        <f>_xlfn.XLOOKUP($B2059,Img_lookup!A:A,Img_lookup!E:E, "https://imgur.com/aT5wafe")</f>
        <v>https://api.openverse.engineering/v1/images/d987796a-71a7-49c7-8301-1728a94af810/thumb/</v>
      </c>
    </row>
    <row r="2060" spans="1:80" ht="409.6" x14ac:dyDescent="0.15">
      <c r="A2060" s="1" t="s">
        <v>987</v>
      </c>
      <c r="B2060" s="1" t="s">
        <v>9774</v>
      </c>
      <c r="C2060" s="1" t="s">
        <v>9775</v>
      </c>
      <c r="D2060" s="1" t="s">
        <v>9776</v>
      </c>
      <c r="E2060" s="1" t="s">
        <v>8715</v>
      </c>
      <c r="F2060" s="1" t="s">
        <v>62</v>
      </c>
      <c r="G2060" s="1" t="s">
        <v>62</v>
      </c>
      <c r="H2060" s="11" t="str">
        <f t="shared" si="951"/>
        <v>Perennial</v>
      </c>
      <c r="I2060" s="1" t="s">
        <v>17107</v>
      </c>
      <c r="J2060" s="1">
        <v>30</v>
      </c>
      <c r="K2060" s="1">
        <v>25</v>
      </c>
      <c r="L2060" t="str" cm="1">
        <f t="array" ref="L2060">_xlfn.IFS(J2060+K2060="", "Unknown", J2060+K2060&gt;3, "Large", J2060+K2060&gt;0.5, "Medium", J2060+K2060&gt;0, "Small")</f>
        <v>Large</v>
      </c>
      <c r="M2060" s="1">
        <v>5</v>
      </c>
      <c r="N2060" cm="1">
        <f t="array" ref="N2060">IF($M2060="",INDEX($M$2:$M$2176,MATCH(1,INDEX(($A$2:$A$2176=$A2060)*($M$2:$M$2176&lt;&gt;""),0),0)),$M2060)</f>
        <v>5</v>
      </c>
      <c r="O2060" s="2" t="str">
        <f t="shared" si="947"/>
        <v>Seasonal outdoors</v>
      </c>
      <c r="P2060" s="1" t="s">
        <v>9777</v>
      </c>
      <c r="Q2060" s="1" t="s">
        <v>17109</v>
      </c>
      <c r="R2060" t="str">
        <f t="shared" si="950"/>
        <v>Fast</v>
      </c>
      <c r="T2060" s="1"/>
      <c r="U2060" s="1"/>
      <c r="V2060" s="1" t="s">
        <v>1576</v>
      </c>
      <c r="W2060" s="6" t="str">
        <f t="shared" si="952"/>
        <v>2</v>
      </c>
      <c r="X2060" t="str">
        <f>IF(W2060="1", "January", IF(W2060="2", "February", IF(W2060="3", "March", IF(W2060="4", "April", IF(W2060="5", "May", IF(W2060="6", "June", IF(W2060="7", "July", IF(W2060="8", "August", IF(W2060="9", "September", IF(W2060="10", "October", IF(W2060="11", "November", IF(W2060="12", "December", "Other"))))))))))))</f>
        <v>February</v>
      </c>
      <c r="Y2060" s="2" t="str">
        <f>IF(ISNUMBER(SEARCH("-",V2060)),TRIM(RIGHT(V2060,LEN(V2060)-SEARCH("-",V2060))),V2060)</f>
        <v>3</v>
      </c>
      <c r="Z2060" s="2" t="str">
        <f>IF(Y2060="1", "January", IF(Y2060="2", "February", IF(Y2060="3", "March", IF(Y2060="4", "April", IF(Y2060="5", "May", IF(Y2060="6", "June", IF(Y2060="7", "July", IF(Y2060="8", "August", IF(Y2060="9", "September", IF(Y2060="10", "October", IF(Y2060="11", "November", IF(Y2060="12", "December", "Other"))))))))))))</f>
        <v>March</v>
      </c>
      <c r="AA2060" s="1" t="s">
        <v>96</v>
      </c>
      <c r="AB2060" s="1" t="str">
        <f t="shared" si="953"/>
        <v>5</v>
      </c>
      <c r="AC2060" s="1" t="str">
        <f t="shared" ref="AC2060:AC2067" si="954">IF(AB2060="1", "January", IF(AB2060="2", "February", IF(AB2060="3", "March", IF(AB2060="4", "April", IF(AB2060="5", "May", IF(AB2060="6", "June", IF(AB2060="7", "July", IF(AB2060="8", "August", IF(AB2060="9", "September", IF(AB2060="10", "October", IF(AB2060="11", "November", IF(AB2060="12", "December", "Other"))))))))))))</f>
        <v>May</v>
      </c>
      <c r="AD2060" s="1" t="str">
        <f t="shared" ref="AD2060:AD2067" si="955">IF(ISNUMBER(SEARCH("-",AA2060)),TRIM(RIGHT(AA2060,LEN(AA2060)-SEARCH("-",AA2060))),AA2060)</f>
        <v>6</v>
      </c>
      <c r="AE2060" s="1" t="str">
        <f t="shared" ref="AE2060:AE2067" si="956">IF(AD2060="1", "January", IF(AD2060="2", "February", IF(AD2060="3", "March", IF(AD2060="4", "April", IF(AD2060="5", "May", IF(AD2060="6", "June", IF(AD2060="7", "July", IF(AD2060="8", "August", IF(AD2060="9", "September", IF(AD2060="10", "October", IF(AD2060="11", "November", IF(AD2060="12", "December", "Other"))))))))))))</f>
        <v>June</v>
      </c>
      <c r="AF2060" s="16" t="s">
        <v>25154</v>
      </c>
      <c r="AG2060" s="1" t="str">
        <f t="shared" si="937"/>
        <v xml:space="preserve">Seed </v>
      </c>
      <c r="AH2060" s="2" t="str">
        <f t="shared" si="938"/>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I2060" s="1" t="s">
        <v>9778</v>
      </c>
      <c r="AJ2060" s="1" t="s">
        <v>1</v>
      </c>
      <c r="AK2060" s="1" t="s">
        <v>17104</v>
      </c>
      <c r="AL2060" s="1" t="str">
        <f t="shared" si="948"/>
        <v>Unscented</v>
      </c>
      <c r="AM2060" s="1" t="b">
        <v>0</v>
      </c>
      <c r="AN2060" s="1" t="b">
        <v>1</v>
      </c>
      <c r="AO2060" s="1" t="b">
        <v>0</v>
      </c>
      <c r="AP2060" s="5" t="s">
        <v>28</v>
      </c>
      <c r="AQ2060" s="5" t="str">
        <f t="shared" si="939"/>
        <v>Light, Medium, Heavy</v>
      </c>
      <c r="AR2060" s="1" t="s">
        <v>10</v>
      </c>
      <c r="AS2060" s="1" t="str">
        <f t="shared" si="933"/>
        <v>None, Partial</v>
      </c>
      <c r="AT2060" s="1" t="str">
        <f t="shared" si="940"/>
        <v>Partial, Full</v>
      </c>
      <c r="AU2060" s="1" t="s">
        <v>29</v>
      </c>
      <c r="AV2060" s="1" t="str">
        <f t="shared" si="941"/>
        <v>Moist</v>
      </c>
      <c r="AW2060" s="1" t="s">
        <v>12</v>
      </c>
      <c r="AX2060" s="1" t="str">
        <f t="shared" si="942"/>
        <v>Acid, Neutral, Alkaline</v>
      </c>
      <c r="AY2060" s="1" t="b">
        <v>0</v>
      </c>
      <c r="AZ2060" s="1" t="b">
        <v>0</v>
      </c>
      <c r="BA2060" s="1" t="b">
        <v>0</v>
      </c>
      <c r="BB2060" s="1" t="s">
        <v>29</v>
      </c>
      <c r="BC2060" t="str">
        <f t="shared" si="943"/>
        <v>TRUE</v>
      </c>
      <c r="BD2060" s="1" t="s">
        <v>77</v>
      </c>
      <c r="BE2060" t="str">
        <f t="shared" si="944"/>
        <v>TRUE</v>
      </c>
      <c r="BF2060" s="1" t="b">
        <v>0</v>
      </c>
      <c r="BG2060" s="1" t="b">
        <v>1</v>
      </c>
      <c r="BH2060" s="1" t="b">
        <v>0</v>
      </c>
      <c r="BI2060" s="1" t="s">
        <v>30</v>
      </c>
      <c r="BJ2060" s="1" t="str">
        <f t="shared" si="945"/>
        <v>FALSE</v>
      </c>
      <c r="BL2060" t="str">
        <f t="shared" si="946"/>
        <v>FALSE</v>
      </c>
      <c r="BM2060" s="1" t="b">
        <v>0</v>
      </c>
      <c r="BN2060" s="1" t="b">
        <v>1</v>
      </c>
      <c r="BO2060" s="1">
        <f t="shared" si="949"/>
        <v>13</v>
      </c>
      <c r="BP2060" s="1" t="s">
        <v>9779</v>
      </c>
      <c r="BQ2060" s="1" cm="1">
        <f t="array" ref="BQ2060">_xlfn.IFS(BP2060="None Known",0, LEN(BP2060)&gt;500, 5,LEN(BP2060)&gt;400, 4, LEN(BP2060)&gt;300, 3, LEN(BP2060)&gt;200, 2, LEN(BP2060)&gt;1, 1)</f>
        <v>2</v>
      </c>
      <c r="BR2060" s="1" t="s">
        <v>9780</v>
      </c>
      <c r="BS2060" s="1">
        <v>3</v>
      </c>
      <c r="BT2060" s="1" t="s">
        <v>9781</v>
      </c>
      <c r="BU2060" s="1">
        <v>2</v>
      </c>
      <c r="BV2060" s="1" t="s">
        <v>6117</v>
      </c>
      <c r="BW2060" s="1" t="s">
        <v>31</v>
      </c>
      <c r="BX2060" s="1"/>
      <c r="BY2060" t="str">
        <f>_xlfn.XLOOKUP($B2060,Img_lookup!A:A,Img_lookup!B:B, "Not available")</f>
        <v>11aaa97e-3792-48d1-a149-b47754b72f98</v>
      </c>
      <c r="BZ2060" t="str">
        <f>_xlfn.XLOOKUP($B2060,Img_lookup!A:A,Img_lookup!C:C, "Not available")</f>
        <v>RN Ulmus glabra (alnarp sweden).jpg</v>
      </c>
      <c r="CA2060" t="str">
        <f>_xlfn.XLOOKUP($B2060,Img_lookup!A:A,Img_lookup!D:D, "Not available")</f>
        <v>Ronnie Nijboer</v>
      </c>
      <c r="CB2060" t="str">
        <f>_xlfn.XLOOKUP($B2060,Img_lookup!A:A,Img_lookup!E:E, "https://imgur.com/aT5wafe")</f>
        <v>https://api.openverse.engineering/v1/images/11aaa97e-3792-48d1-a149-b47754b72f98/thumb/</v>
      </c>
    </row>
    <row r="2061" spans="1:80" ht="409.6" x14ac:dyDescent="0.15">
      <c r="A2061" s="1" t="s">
        <v>987</v>
      </c>
      <c r="B2061" s="1" t="s">
        <v>988</v>
      </c>
      <c r="E2061" s="1" t="s">
        <v>606</v>
      </c>
      <c r="F2061" s="1" t="s">
        <v>62</v>
      </c>
      <c r="G2061" s="1" t="s">
        <v>62</v>
      </c>
      <c r="H2061" s="11" t="str">
        <f t="shared" si="951"/>
        <v>Perennial</v>
      </c>
      <c r="I2061" s="1" t="s">
        <v>17107</v>
      </c>
      <c r="J2061" s="1">
        <v>10</v>
      </c>
      <c r="L2061" t="str" cm="1">
        <f t="array" ref="L2061">_xlfn.IFS(J2061+K2061="", "Unknown", J2061+K2061&gt;3, "Large", J2061+K2061&gt;0.5, "Medium", J2061+K2061&gt;0, "Small")</f>
        <v>Large</v>
      </c>
      <c r="M2061" s="1">
        <v>5</v>
      </c>
      <c r="N2061" cm="1">
        <f t="array" ref="N2061">IF($M2061="",INDEX($M$2:$M$2176,MATCH(1,INDEX(($A$2:$A$2176=$A2061)*($M$2:$M$2176&lt;&gt;""),0),0)),$M2061)</f>
        <v>5</v>
      </c>
      <c r="O2061" s="2" t="str">
        <f t="shared" si="947"/>
        <v>Seasonal outdoors</v>
      </c>
      <c r="P2061" s="1" t="s">
        <v>989</v>
      </c>
      <c r="R2061" t="str">
        <f t="shared" si="950"/>
        <v>Medium</v>
      </c>
      <c r="T2061" s="1"/>
      <c r="U2061" s="1"/>
      <c r="V2061" s="1" t="s">
        <v>188</v>
      </c>
      <c r="W2061" s="6" t="str">
        <f t="shared" si="952"/>
        <v>4</v>
      </c>
      <c r="X2061" t="str">
        <f>IF(W2061="1", "January", IF(W2061="2", "February", IF(W2061="3", "March", IF(W2061="4", "April", IF(W2061="5", "May", IF(W2061="6", "June", IF(W2061="7", "July", IF(W2061="8", "August", IF(W2061="9", "September", IF(W2061="10", "October", IF(W2061="11", "November", IF(W2061="12", "December", "Other"))))))))))))</f>
        <v>April</v>
      </c>
      <c r="Y2061" s="2" t="str">
        <f>IF(ISNUMBER(SEARCH("-",V2061)),TRIM(RIGHT(V2061,LEN(V2061)-SEARCH("-",V2061))),V2061)</f>
        <v>5</v>
      </c>
      <c r="Z2061" s="2" t="str">
        <f>IF(Y2061="1", "January", IF(Y2061="2", "February", IF(Y2061="3", "March", IF(Y2061="4", "April", IF(Y2061="5", "May", IF(Y2061="6", "June", IF(Y2061="7", "July", IF(Y2061="8", "August", IF(Y2061="9", "September", IF(Y2061="10", "October", IF(Y2061="11", "November", IF(Y2061="12", "December", "Other"))))))))))))</f>
        <v>May</v>
      </c>
      <c r="AA2061" s="1" t="s">
        <v>96</v>
      </c>
      <c r="AB2061" s="1" t="str">
        <f t="shared" si="953"/>
        <v>5</v>
      </c>
      <c r="AC2061" s="1" t="str">
        <f t="shared" si="954"/>
        <v>May</v>
      </c>
      <c r="AD2061" s="1" t="str">
        <f t="shared" si="955"/>
        <v>6</v>
      </c>
      <c r="AE2061" s="1" t="str">
        <f t="shared" si="956"/>
        <v>June</v>
      </c>
      <c r="AF2061" s="16" t="s">
        <v>25154</v>
      </c>
      <c r="AG2061" s="1" t="str">
        <f t="shared" si="937"/>
        <v xml:space="preserve">Seed </v>
      </c>
      <c r="AH2061" s="2" t="str">
        <f t="shared" si="938"/>
        <v>If sown in a cold frame as soon as it is ripe, it usually germinates within a few days[200]. Stored seed does not germinate so well and should be sown in early spring[200].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I2061" s="1" t="s">
        <v>990</v>
      </c>
      <c r="AJ2061" s="1" t="s">
        <v>1</v>
      </c>
      <c r="AK2061" s="1" t="s">
        <v>17104</v>
      </c>
      <c r="AL2061" s="1" t="str">
        <f t="shared" si="948"/>
        <v>Unscented</v>
      </c>
      <c r="AM2061" s="1" t="b">
        <v>0</v>
      </c>
      <c r="AN2061" s="1" t="b">
        <v>1</v>
      </c>
      <c r="AO2061" s="1" t="b">
        <v>0</v>
      </c>
      <c r="AP2061" s="5" t="s">
        <v>28</v>
      </c>
      <c r="AQ2061" s="5" t="str">
        <f t="shared" si="939"/>
        <v>Light, Medium, Heavy</v>
      </c>
      <c r="AR2061" s="1" t="s">
        <v>10</v>
      </c>
      <c r="AS2061" s="1" t="str">
        <f t="shared" si="933"/>
        <v>None, Partial</v>
      </c>
      <c r="AT2061" s="1" t="str">
        <f t="shared" si="940"/>
        <v>Partial, Full</v>
      </c>
      <c r="AU2061" s="1" t="s">
        <v>11</v>
      </c>
      <c r="AV2061" s="1" t="str">
        <f t="shared" si="941"/>
        <v>Dry, Moist</v>
      </c>
      <c r="AW2061" s="1" t="s">
        <v>12</v>
      </c>
      <c r="AX2061" s="1" t="str">
        <f t="shared" si="942"/>
        <v>Acid, Neutral, Alkaline</v>
      </c>
      <c r="AY2061" s="1" t="b">
        <v>0</v>
      </c>
      <c r="AZ2061" s="1" t="b">
        <v>0</v>
      </c>
      <c r="BA2061" s="1" t="b">
        <v>0</v>
      </c>
      <c r="BC2061" t="str">
        <f t="shared" si="943"/>
        <v>FALSE</v>
      </c>
      <c r="BE2061" t="str">
        <f t="shared" si="944"/>
        <v>FALSE</v>
      </c>
      <c r="BF2061" s="1" t="b">
        <v>0</v>
      </c>
      <c r="BG2061" s="1" t="b">
        <v>0</v>
      </c>
      <c r="BH2061" s="1" t="b">
        <v>0</v>
      </c>
      <c r="BI2061" s="1" t="s">
        <v>30</v>
      </c>
      <c r="BJ2061" s="1" t="str">
        <f t="shared" si="945"/>
        <v>FALSE</v>
      </c>
      <c r="BL2061" t="str">
        <f t="shared" si="946"/>
        <v>FALSE</v>
      </c>
      <c r="BM2061" s="1" t="b">
        <v>0</v>
      </c>
      <c r="BN2061" s="1" t="b">
        <v>0</v>
      </c>
      <c r="BO2061" s="1">
        <f t="shared" si="949"/>
        <v>8</v>
      </c>
      <c r="BP2061" s="1" t="s">
        <v>991</v>
      </c>
      <c r="BQ2061" s="1" cm="1">
        <f t="array" ref="BQ2061">_xlfn.IFS(BP2061="None Known",0, LEN(BP2061)&gt;500, 5,LEN(BP2061)&gt;400, 4, LEN(BP2061)&gt;300, 3, LEN(BP2061)&gt;200, 2, LEN(BP2061)&gt;1, 1)</f>
        <v>1</v>
      </c>
      <c r="BR2061" s="1" t="s">
        <v>992</v>
      </c>
      <c r="BS2061" s="1">
        <v>2</v>
      </c>
      <c r="BT2061" s="1" t="s">
        <v>993</v>
      </c>
      <c r="BU2061" s="1">
        <v>1</v>
      </c>
      <c r="BV2061" s="1" t="s">
        <v>34</v>
      </c>
      <c r="BW2061" s="1" t="s">
        <v>31</v>
      </c>
      <c r="BX2061" s="1"/>
      <c r="BY2061" t="str">
        <f>_xlfn.XLOOKUP($B2061,Img_lookup!A:A,Img_lookup!B:B, "Not available")</f>
        <v>a45d016f-09ab-46d8-899a-c7acd26b612b</v>
      </c>
      <c r="BZ2061" t="str">
        <f>_xlfn.XLOOKUP($B2061,Img_lookup!A:A,Img_lookup!C:C, "Not available")</f>
        <v>Ulmus macrocarpa</v>
      </c>
      <c r="CA2061" t="str">
        <f>_xlfn.XLOOKUP($B2061,Img_lookup!A:A,Img_lookup!D:D, "Not available")</f>
        <v>Roerich Expedition</v>
      </c>
      <c r="CB2061" t="str">
        <f>_xlfn.XLOOKUP($B2061,Img_lookup!A:A,Img_lookup!E:E, "https://imgur.com/aT5wafe")</f>
        <v>https://api.openverse.engineering/v1/images/a45d016f-09ab-46d8-899a-c7acd26b612b/thumb/</v>
      </c>
    </row>
    <row r="2062" spans="1:80" ht="409.6" x14ac:dyDescent="0.15">
      <c r="A2062" s="1" t="s">
        <v>987</v>
      </c>
      <c r="B2062" s="1" t="s">
        <v>4028</v>
      </c>
      <c r="C2062" s="1" t="s">
        <v>4029</v>
      </c>
      <c r="D2062" s="1" t="s">
        <v>4030</v>
      </c>
      <c r="E2062" s="1" t="s">
        <v>1126</v>
      </c>
      <c r="F2062" s="1" t="s">
        <v>62</v>
      </c>
      <c r="G2062" s="1" t="s">
        <v>62</v>
      </c>
      <c r="H2062" s="11" t="str">
        <f t="shared" si="951"/>
        <v>Perennial</v>
      </c>
      <c r="I2062" s="1" t="s">
        <v>17107</v>
      </c>
      <c r="J2062" s="1">
        <v>18</v>
      </c>
      <c r="K2062" s="1">
        <v>18</v>
      </c>
      <c r="L2062" t="str" cm="1">
        <f t="array" ref="L2062">_xlfn.IFS(J2062+K2062="", "Unknown", J2062+K2062&gt;3, "Large", J2062+K2062&gt;0.5, "Medium", J2062+K2062&gt;0, "Small")</f>
        <v>Large</v>
      </c>
      <c r="M2062" s="1">
        <v>5</v>
      </c>
      <c r="N2062" cm="1">
        <f t="array" ref="N2062">IF($M2062="",INDEX($M$2:$M$2176,MATCH(1,INDEX(($A$2:$A$2176=$A2062)*($M$2:$M$2176&lt;&gt;""),0),0)),$M2062)</f>
        <v>5</v>
      </c>
      <c r="O2062" s="2" t="str">
        <f t="shared" si="947"/>
        <v>Seasonal outdoors</v>
      </c>
      <c r="P2062" s="1" t="s">
        <v>4031</v>
      </c>
      <c r="Q2062" s="1" t="s">
        <v>17110</v>
      </c>
      <c r="R2062" t="str">
        <f t="shared" si="950"/>
        <v>Medium</v>
      </c>
      <c r="S2062" s="1" t="s">
        <v>4032</v>
      </c>
      <c r="T2062" s="1" t="str">
        <f>LEFT(S2062,FIND("-",S2062)-1)</f>
        <v xml:space="preserve">3 </v>
      </c>
      <c r="U2062" s="1" t="str">
        <f>RIGHT(S2062,FIND("-",S2062)-1)</f>
        <v xml:space="preserve"> 1</v>
      </c>
      <c r="V2062" s="1" t="s">
        <v>109</v>
      </c>
      <c r="W2062" s="6" t="str">
        <f t="shared" si="952"/>
        <v>9</v>
      </c>
      <c r="X2062" t="str">
        <f>IF(W2062="1", "January", IF(W2062="2", "February", IF(W2062="3", "March", IF(W2062="4", "April", IF(W2062="5", "May", IF(W2062="6", "June", IF(W2062="7", "July", IF(W2062="8", "August", IF(W2062="9", "September", IF(W2062="10", "October", IF(W2062="11", "November", IF(W2062="12", "December", "Other"))))))))))))</f>
        <v>September</v>
      </c>
      <c r="Y2062" s="2" t="str">
        <f>IF(ISNUMBER(SEARCH("-",V2062)),TRIM(RIGHT(V2062,LEN(V2062)-SEARCH("-",V2062))),V2062)</f>
        <v>10</v>
      </c>
      <c r="Z2062" s="2" t="str">
        <f>IF(Y2062="1", "January", IF(Y2062="2", "February", IF(Y2062="3", "March", IF(Y2062="4", "April", IF(Y2062="5", "May", IF(Y2062="6", "June", IF(Y2062="7", "July", IF(Y2062="8", "August", IF(Y2062="9", "September", IF(Y2062="10", "October", IF(Y2062="11", "November", IF(Y2062="12", "December", "Other"))))))))))))</f>
        <v>October</v>
      </c>
      <c r="AA2062" s="1" t="s">
        <v>907</v>
      </c>
      <c r="AB2062" s="1" t="str">
        <f t="shared" si="953"/>
        <v>10</v>
      </c>
      <c r="AC2062" s="1" t="str">
        <f t="shared" si="954"/>
        <v>October</v>
      </c>
      <c r="AD2062" s="1" t="str">
        <f t="shared" si="955"/>
        <v>11</v>
      </c>
      <c r="AE2062" s="1" t="str">
        <f t="shared" si="956"/>
        <v>November</v>
      </c>
      <c r="AF2062" s="16" t="s">
        <v>25155</v>
      </c>
      <c r="AG2062" s="1" t="str">
        <f t="shared" si="937"/>
        <v xml:space="preserve">Seed </v>
      </c>
      <c r="AH2062" s="2" t="str">
        <f t="shared" si="938"/>
        <v>If sown in a cold frame as soon as it is ripe, it usually germinates within a few days[200]. Stored seed does not germinate so well and should be sown in early spring[200]. One to two months stratification can improve germination rates.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I2062" s="1" t="s">
        <v>4033</v>
      </c>
      <c r="AJ2062" s="1" t="s">
        <v>1</v>
      </c>
      <c r="AK2062" s="1" t="s">
        <v>17104</v>
      </c>
      <c r="AL2062" s="1" t="str">
        <f t="shared" si="948"/>
        <v>Unscented</v>
      </c>
      <c r="AM2062" s="1" t="b">
        <v>0</v>
      </c>
      <c r="AN2062" s="1" t="b">
        <v>1</v>
      </c>
      <c r="AO2062" s="1" t="b">
        <v>0</v>
      </c>
      <c r="AP2062" s="5" t="s">
        <v>28</v>
      </c>
      <c r="AQ2062" s="5" t="str">
        <f t="shared" si="939"/>
        <v>Light, Medium, Heavy</v>
      </c>
      <c r="AR2062" s="1" t="s">
        <v>10</v>
      </c>
      <c r="AS2062" s="1" t="str">
        <f t="shared" si="933"/>
        <v>None, Partial</v>
      </c>
      <c r="AT2062" s="1" t="str">
        <f t="shared" si="940"/>
        <v>Partial, Full</v>
      </c>
      <c r="AU2062" s="1" t="s">
        <v>29</v>
      </c>
      <c r="AV2062" s="1" t="str">
        <f t="shared" si="941"/>
        <v>Moist</v>
      </c>
      <c r="AW2062" s="1" t="s">
        <v>12</v>
      </c>
      <c r="AX2062" s="1" t="str">
        <f t="shared" si="942"/>
        <v>Acid, Neutral, Alkaline</v>
      </c>
      <c r="AY2062" s="1" t="b">
        <v>0</v>
      </c>
      <c r="AZ2062" s="1" t="b">
        <v>0</v>
      </c>
      <c r="BA2062" s="1" t="b">
        <v>0</v>
      </c>
      <c r="BB2062" s="1" t="s">
        <v>29</v>
      </c>
      <c r="BC2062" t="str">
        <f t="shared" si="943"/>
        <v>TRUE</v>
      </c>
      <c r="BE2062" t="str">
        <f t="shared" si="944"/>
        <v>FALSE</v>
      </c>
      <c r="BF2062" s="1" t="b">
        <v>0</v>
      </c>
      <c r="BG2062" s="1" t="b">
        <v>0</v>
      </c>
      <c r="BH2062" s="1" t="b">
        <v>0</v>
      </c>
      <c r="BI2062" s="1" t="s">
        <v>30</v>
      </c>
      <c r="BJ2062" s="1" t="str">
        <f t="shared" si="945"/>
        <v>FALSE</v>
      </c>
      <c r="BL2062" t="str">
        <f t="shared" si="946"/>
        <v>FALSE</v>
      </c>
      <c r="BM2062" s="1" t="b">
        <v>0</v>
      </c>
      <c r="BN2062" s="1" t="b">
        <v>0</v>
      </c>
      <c r="BO2062" s="1">
        <f t="shared" si="949"/>
        <v>8</v>
      </c>
      <c r="BP2062" s="1" t="s">
        <v>4034</v>
      </c>
      <c r="BQ2062" s="1" cm="1">
        <f t="array" ref="BQ2062">_xlfn.IFS(BP2062="None Known",0, LEN(BP2062)&gt;500, 5,LEN(BP2062)&gt;400, 4, LEN(BP2062)&gt;300, 3, LEN(BP2062)&gt;200, 2, LEN(BP2062)&gt;1, 1)</f>
        <v>1</v>
      </c>
      <c r="BR2062" s="1" t="s">
        <v>4035</v>
      </c>
      <c r="BS2062" s="1">
        <v>2</v>
      </c>
      <c r="BT2062" s="1" t="s">
        <v>4036</v>
      </c>
      <c r="BU2062" s="1">
        <v>1</v>
      </c>
      <c r="BV2062" s="1" t="s">
        <v>34</v>
      </c>
      <c r="BW2062" s="1" t="s">
        <v>31</v>
      </c>
      <c r="BX2062" s="1"/>
      <c r="BY2062" t="str">
        <f>_xlfn.XLOOKUP($B2062,Img_lookup!A:A,Img_lookup!B:B, "Not available")</f>
        <v>d57fa311-55b8-400c-b067-b96d4c72b458</v>
      </c>
      <c r="BZ2062" t="str">
        <f>_xlfn.XLOOKUP($B2062,Img_lookup!A:A,Img_lookup!C:C, "Not available")</f>
        <v>RN Ulmus parvifolia (Hilversum).JPG</v>
      </c>
      <c r="CA2062" t="str">
        <f>_xlfn.XLOOKUP($B2062,Img_lookup!A:A,Img_lookup!D:D, "Not available")</f>
        <v>Ronnie Nijboer</v>
      </c>
      <c r="CB2062" t="str">
        <f>_xlfn.XLOOKUP($B2062,Img_lookup!A:A,Img_lookup!E:E, "https://imgur.com/aT5wafe")</f>
        <v>https://api.openverse.engineering/v1/images/d57fa311-55b8-400c-b067-b96d4c72b458/thumb/</v>
      </c>
    </row>
    <row r="2063" spans="1:80" ht="409.6" x14ac:dyDescent="0.15">
      <c r="A2063" s="1" t="s">
        <v>987</v>
      </c>
      <c r="B2063" s="1" t="s">
        <v>6109</v>
      </c>
      <c r="C2063" s="1" t="s">
        <v>6110</v>
      </c>
      <c r="D2063" s="1" t="s">
        <v>6111</v>
      </c>
      <c r="E2063" s="1" t="s">
        <v>5663</v>
      </c>
      <c r="F2063" s="1" t="s">
        <v>62</v>
      </c>
      <c r="G2063" s="1" t="s">
        <v>62</v>
      </c>
      <c r="H2063" s="11" t="str">
        <f t="shared" si="951"/>
        <v>Perennial</v>
      </c>
      <c r="I2063" s="1" t="s">
        <v>17107</v>
      </c>
      <c r="J2063" s="1">
        <v>35</v>
      </c>
      <c r="K2063" s="1">
        <v>15</v>
      </c>
      <c r="L2063" t="str" cm="1">
        <f t="array" ref="L2063">_xlfn.IFS(J2063+K2063="", "Unknown", J2063+K2063&gt;3, "Large", J2063+K2063&gt;0.5, "Medium", J2063+K2063&gt;0, "Small")</f>
        <v>Large</v>
      </c>
      <c r="M2063" s="1">
        <v>6</v>
      </c>
      <c r="N2063" cm="1">
        <f t="array" ref="N2063">IF($M2063="",INDEX($M$2:$M$2176,MATCH(1,INDEX(($A$2:$A$2176=$A2063)*($M$2:$M$2176&lt;&gt;""),0),0)),$M2063)</f>
        <v>6</v>
      </c>
      <c r="O2063" s="2" t="str">
        <f t="shared" si="947"/>
        <v>Seasonal outdoors</v>
      </c>
      <c r="P2063" s="1" t="s">
        <v>6112</v>
      </c>
      <c r="Q2063" s="1" t="s">
        <v>17109</v>
      </c>
      <c r="R2063" t="str">
        <f t="shared" si="950"/>
        <v>Fast</v>
      </c>
      <c r="T2063" s="1"/>
      <c r="U2063" s="1"/>
      <c r="V2063" s="1" t="s">
        <v>1576</v>
      </c>
      <c r="W2063" s="6" t="str">
        <f t="shared" si="952"/>
        <v>2</v>
      </c>
      <c r="X2063" t="str">
        <f>IF(W2063="1", "January", IF(W2063="2", "February", IF(W2063="3", "March", IF(W2063="4", "April", IF(W2063="5", "May", IF(W2063="6", "June", IF(W2063="7", "July", IF(W2063="8", "August", IF(W2063="9", "September", IF(W2063="10", "October", IF(W2063="11", "November", IF(W2063="12", "December", "Other"))))))))))))</f>
        <v>February</v>
      </c>
      <c r="Y2063" s="2" t="str">
        <f>IF(ISNUMBER(SEARCH("-",V2063)),TRIM(RIGHT(V2063,LEN(V2063)-SEARCH("-",V2063))),V2063)</f>
        <v>3</v>
      </c>
      <c r="Z2063" s="2" t="str">
        <f>IF(Y2063="1", "January", IF(Y2063="2", "February", IF(Y2063="3", "March", IF(Y2063="4", "April", IF(Y2063="5", "May", IF(Y2063="6", "June", IF(Y2063="7", "July", IF(Y2063="8", "August", IF(Y2063="9", "September", IF(Y2063="10", "October", IF(Y2063="11", "November", IF(Y2063="12", "December", "Other"))))))))))))</f>
        <v>March</v>
      </c>
      <c r="AA2063" s="1" t="s">
        <v>96</v>
      </c>
      <c r="AB2063" s="1" t="str">
        <f t="shared" si="953"/>
        <v>5</v>
      </c>
      <c r="AC2063" s="1" t="str">
        <f t="shared" si="954"/>
        <v>May</v>
      </c>
      <c r="AD2063" s="1" t="str">
        <f t="shared" si="955"/>
        <v>6</v>
      </c>
      <c r="AE2063" s="1" t="str">
        <f t="shared" si="956"/>
        <v>June</v>
      </c>
      <c r="AF2063" s="16" t="s">
        <v>25156</v>
      </c>
      <c r="AG2063" s="1" t="str">
        <f t="shared" si="937"/>
        <v xml:space="preserve">Seed </v>
      </c>
      <c r="AH2063" s="2" t="str">
        <f t="shared" si="938"/>
        <v>If sown in a cold frame or outdoor seedbed as soon as ripe it usually germinates in a few days. A high proportion of the seed is not viable but seed is normally freely produced and can be sown thickly to take into account the poor viability. Stored seed does not germinate so well and should be sown in early spring.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v>
      </c>
      <c r="AI2063" s="1" t="s">
        <v>6113</v>
      </c>
      <c r="AJ2063" s="1" t="s">
        <v>1</v>
      </c>
      <c r="AK2063" s="1" t="s">
        <v>17104</v>
      </c>
      <c r="AL2063" s="1" t="str">
        <f t="shared" si="948"/>
        <v>Unscented</v>
      </c>
      <c r="AM2063" s="1" t="b">
        <v>0</v>
      </c>
      <c r="AN2063" s="1" t="b">
        <v>1</v>
      </c>
      <c r="AO2063" s="1" t="b">
        <v>0</v>
      </c>
      <c r="AP2063" s="5" t="s">
        <v>28</v>
      </c>
      <c r="AQ2063" s="5" t="str">
        <f t="shared" si="939"/>
        <v>Light, Medium, Heavy</v>
      </c>
      <c r="AR2063" s="1" t="s">
        <v>10</v>
      </c>
      <c r="AS2063" s="1" t="str">
        <f t="shared" si="933"/>
        <v>None, Partial</v>
      </c>
      <c r="AT2063" s="1" t="str">
        <f t="shared" si="940"/>
        <v>Partial, Full</v>
      </c>
      <c r="AU2063" s="1" t="s">
        <v>29</v>
      </c>
      <c r="AV2063" s="1" t="str">
        <f t="shared" si="941"/>
        <v>Moist</v>
      </c>
      <c r="AW2063" s="1" t="s">
        <v>12</v>
      </c>
      <c r="AX2063" s="1" t="str">
        <f t="shared" si="942"/>
        <v>Acid, Neutral, Alkaline</v>
      </c>
      <c r="AY2063" s="1" t="b">
        <v>0</v>
      </c>
      <c r="AZ2063" s="1" t="b">
        <v>0</v>
      </c>
      <c r="BA2063" s="1" t="b">
        <v>0</v>
      </c>
      <c r="BB2063" s="1" t="s">
        <v>29</v>
      </c>
      <c r="BC2063" t="str">
        <f t="shared" si="943"/>
        <v>TRUE</v>
      </c>
      <c r="BD2063" s="1" t="s">
        <v>77</v>
      </c>
      <c r="BE2063" t="str">
        <f t="shared" si="944"/>
        <v>TRUE</v>
      </c>
      <c r="BF2063" s="1" t="b">
        <v>0</v>
      </c>
      <c r="BG2063" s="1" t="b">
        <v>0</v>
      </c>
      <c r="BH2063" s="1" t="b">
        <v>0</v>
      </c>
      <c r="BI2063" s="1" t="s">
        <v>30</v>
      </c>
      <c r="BJ2063" s="1" t="str">
        <f t="shared" si="945"/>
        <v>FALSE</v>
      </c>
      <c r="BL2063" t="str">
        <f t="shared" si="946"/>
        <v>FALSE</v>
      </c>
      <c r="BM2063" s="1" t="b">
        <v>0</v>
      </c>
      <c r="BN2063" s="1" t="b">
        <v>1</v>
      </c>
      <c r="BO2063" s="1">
        <f t="shared" si="949"/>
        <v>15</v>
      </c>
      <c r="BP2063" s="1" t="s">
        <v>6114</v>
      </c>
      <c r="BQ2063" s="1" cm="1">
        <f t="array" ref="BQ2063">_xlfn.IFS(BP2063="None Known",0, LEN(BP2063)&gt;500, 5,LEN(BP2063)&gt;400, 4, LEN(BP2063)&gt;300, 3, LEN(BP2063)&gt;200, 2, LEN(BP2063)&gt;1, 1)</f>
        <v>4</v>
      </c>
      <c r="BR2063" s="1" t="s">
        <v>6115</v>
      </c>
      <c r="BS2063" s="1">
        <v>3</v>
      </c>
      <c r="BT2063" s="1" t="s">
        <v>6116</v>
      </c>
      <c r="BU2063" s="1">
        <v>2</v>
      </c>
      <c r="BV2063" s="1" t="s">
        <v>6117</v>
      </c>
      <c r="BW2063" s="1" t="s">
        <v>31</v>
      </c>
      <c r="BX2063" s="1"/>
      <c r="BY2063" t="str">
        <f>_xlfn.XLOOKUP($B2063,Img_lookup!A:A,Img_lookup!B:B, "Not available")</f>
        <v>2fa895fa-3b09-4cef-97f9-a17a8ce607be</v>
      </c>
      <c r="BZ2063" t="str">
        <f>_xlfn.XLOOKUP($B2063,Img_lookup!A:A,Img_lookup!C:C, "Not available")</f>
        <v>Ulmus procera root sucker, one tree can form whole hedge. Tallest (oldest) tree in middle. Tongwynlais, October 1980</v>
      </c>
      <c r="CA2063" t="str">
        <f>_xlfn.XLOOKUP($B2063,Img_lookup!A:A,Img_lookup!D:D, "Not available")</f>
        <v>Mary Gillham Archive Project</v>
      </c>
      <c r="CB2063" t="str">
        <f>_xlfn.XLOOKUP($B2063,Img_lookup!A:A,Img_lookup!E:E, "https://imgur.com/aT5wafe")</f>
        <v>https://api.openverse.engineering/v1/images/2fa895fa-3b09-4cef-97f9-a17a8ce607be/thumb/</v>
      </c>
    </row>
    <row r="2064" spans="1:80" ht="409.6" x14ac:dyDescent="0.15">
      <c r="A2064" s="1" t="s">
        <v>987</v>
      </c>
      <c r="B2064" s="1" t="s">
        <v>14557</v>
      </c>
      <c r="C2064" s="1" t="s">
        <v>14558</v>
      </c>
      <c r="D2064" s="1" t="s">
        <v>14559</v>
      </c>
      <c r="E2064" s="1" t="s">
        <v>14560</v>
      </c>
      <c r="F2064" s="1" t="s">
        <v>62</v>
      </c>
      <c r="G2064" s="1" t="s">
        <v>62</v>
      </c>
      <c r="H2064" s="11" t="str">
        <f t="shared" si="951"/>
        <v>Perennial</v>
      </c>
      <c r="I2064" s="1" t="s">
        <v>17107</v>
      </c>
      <c r="J2064" s="1">
        <v>20</v>
      </c>
      <c r="K2064" s="1">
        <v>15</v>
      </c>
      <c r="L2064" t="str" cm="1">
        <f t="array" ref="L2064">_xlfn.IFS(J2064+K2064="", "Unknown", J2064+K2064&gt;3, "Large", J2064+K2064&gt;0.5, "Medium", J2064+K2064&gt;0, "Small")</f>
        <v>Large</v>
      </c>
      <c r="M2064" s="1">
        <v>3</v>
      </c>
      <c r="N2064" cm="1">
        <f t="array" ref="N2064">IF($M2064="",INDEX($M$2:$M$2176,MATCH(1,INDEX(($A$2:$A$2176=$A2064)*($M$2:$M$2176&lt;&gt;""),0),0)),$M2064)</f>
        <v>3</v>
      </c>
      <c r="O2064" s="2" t="str">
        <f t="shared" si="947"/>
        <v>Hardy to cold</v>
      </c>
      <c r="P2064" s="1" t="s">
        <v>14561</v>
      </c>
      <c r="Q2064" s="1" t="s">
        <v>17110</v>
      </c>
      <c r="R2064" t="str">
        <f t="shared" si="950"/>
        <v>Medium</v>
      </c>
      <c r="T2064" s="1"/>
      <c r="U2064" s="1"/>
      <c r="V2064" s="1" t="s">
        <v>205</v>
      </c>
      <c r="W2064" s="6" t="str">
        <f t="shared" si="952"/>
        <v>3</v>
      </c>
      <c r="X2064" t="str">
        <f>IF(W2064="1", "January", IF(W2064="2", "February", IF(W2064="3", "March", IF(W2064="4", "April", IF(W2064="5", "May", IF(W2064="6", "June", IF(W2064="7", "July", IF(W2064="8", "August", IF(W2064="9", "September", IF(W2064="10", "October", IF(W2064="11", "November", IF(W2064="12", "December", "Other"))))))))))))</f>
        <v>March</v>
      </c>
      <c r="Y2064" s="2" t="str">
        <f>IF(ISNUMBER(SEARCH("-",V2064)),TRIM(RIGHT(V2064,LEN(V2064)-SEARCH("-",V2064))),V2064)</f>
        <v>5</v>
      </c>
      <c r="Z2064" s="2" t="str">
        <f>IF(Y2064="1", "January", IF(Y2064="2", "February", IF(Y2064="3", "March", IF(Y2064="4", "April", IF(Y2064="5", "May", IF(Y2064="6", "June", IF(Y2064="7", "July", IF(Y2064="8", "August", IF(Y2064="9", "September", IF(Y2064="10", "October", IF(Y2064="11", "November", IF(Y2064="12", "December", "Other"))))))))))))</f>
        <v>May</v>
      </c>
      <c r="AA2064" s="1" t="s">
        <v>96</v>
      </c>
      <c r="AB2064" s="1" t="str">
        <f t="shared" si="953"/>
        <v>5</v>
      </c>
      <c r="AC2064" s="1" t="str">
        <f t="shared" si="954"/>
        <v>May</v>
      </c>
      <c r="AD2064" s="1" t="str">
        <f t="shared" si="955"/>
        <v>6</v>
      </c>
      <c r="AE2064" s="1" t="str">
        <f t="shared" si="956"/>
        <v>June</v>
      </c>
      <c r="AF2064" s="16" t="s">
        <v>25157</v>
      </c>
      <c r="AG2064" s="1" t="str">
        <f t="shared" si="937"/>
        <v xml:space="preserve">Seed </v>
      </c>
      <c r="AH2064" s="2" t="str">
        <f t="shared" si="938"/>
        <v>If sown in a cold frame as soon as it is ripe, it usually germinates within a few days[200]. Stored seed does not germinate so well and should be sown in early spring[200], it requires 2 - 3 months stratification according to another report[113]. The seed can also be harvested 'green' (when it has fully developed but before it dries on the tree) and sown immediately in a cold frame. It should germinate very quickly and will produce a larger plant by the end of the growing season[80]. When they are large enough to handle, prick the seedlings out into individual pots and grow them on in the greenhouse for their first winter. Plant them out into their permanent positions in late spring or early summer, after the last expected frosts. Plants should not be allowed to grow for more than two years in a nursery bed since they form a tap root and will then move badly.
Layering of suckers or coppiced shoots[200].</v>
      </c>
      <c r="AI2064" s="1" t="s">
        <v>14562</v>
      </c>
      <c r="AJ2064" s="1" t="s">
        <v>1</v>
      </c>
      <c r="AK2064" s="1" t="s">
        <v>17104</v>
      </c>
      <c r="AL2064" s="1" t="str">
        <f t="shared" si="948"/>
        <v>Unscented</v>
      </c>
      <c r="AM2064" s="1" t="b">
        <v>0</v>
      </c>
      <c r="AN2064" s="1" t="b">
        <v>1</v>
      </c>
      <c r="AO2064" s="1" t="b">
        <v>0</v>
      </c>
      <c r="AP2064" s="5" t="s">
        <v>28</v>
      </c>
      <c r="AQ2064" s="5" t="str">
        <f t="shared" si="939"/>
        <v>Light, Medium, Heavy</v>
      </c>
      <c r="AR2064" s="1" t="s">
        <v>10</v>
      </c>
      <c r="AS2064" s="1" t="str">
        <f t="shared" si="933"/>
        <v>None, Partial</v>
      </c>
      <c r="AT2064" s="1" t="str">
        <f t="shared" si="940"/>
        <v>Partial, Full</v>
      </c>
      <c r="AU2064" s="1" t="s">
        <v>29</v>
      </c>
      <c r="AV2064" s="1" t="str">
        <f t="shared" si="941"/>
        <v>Moist</v>
      </c>
      <c r="AW2064" s="1" t="s">
        <v>12</v>
      </c>
      <c r="AX2064" s="1" t="str">
        <f t="shared" si="942"/>
        <v>Acid, Neutral, Alkaline</v>
      </c>
      <c r="AY2064" s="1" t="b">
        <v>0</v>
      </c>
      <c r="AZ2064" s="1" t="b">
        <v>0</v>
      </c>
      <c r="BA2064" s="1" t="b">
        <v>0</v>
      </c>
      <c r="BC2064" t="str">
        <f t="shared" si="943"/>
        <v>FALSE</v>
      </c>
      <c r="BE2064" t="str">
        <f t="shared" si="944"/>
        <v>FALSE</v>
      </c>
      <c r="BF2064" s="1" t="b">
        <v>0</v>
      </c>
      <c r="BG2064" s="1" t="b">
        <v>0</v>
      </c>
      <c r="BH2064" s="1" t="b">
        <v>0</v>
      </c>
      <c r="BI2064" s="1" t="s">
        <v>30</v>
      </c>
      <c r="BJ2064" s="1" t="str">
        <f t="shared" si="945"/>
        <v>FALSE</v>
      </c>
      <c r="BL2064" t="str">
        <f t="shared" si="946"/>
        <v>FALSE</v>
      </c>
      <c r="BM2064" s="1" t="b">
        <v>0</v>
      </c>
      <c r="BN2064" s="1" t="b">
        <v>0</v>
      </c>
      <c r="BO2064" s="1">
        <f t="shared" si="949"/>
        <v>16</v>
      </c>
      <c r="BP2064" s="1" t="s">
        <v>14563</v>
      </c>
      <c r="BQ2064" s="1" cm="1">
        <f t="array" ref="BQ2064">_xlfn.IFS(BP2064="None Known",0, LEN(BP2064)&gt;500, 5,LEN(BP2064)&gt;400, 4, LEN(BP2064)&gt;300, 3, LEN(BP2064)&gt;200, 2, LEN(BP2064)&gt;1, 1)</f>
        <v>5</v>
      </c>
      <c r="BR2064" s="1" t="s">
        <v>14564</v>
      </c>
      <c r="BS2064" s="1">
        <v>2</v>
      </c>
      <c r="BT2064" s="1" t="s">
        <v>14565</v>
      </c>
      <c r="BU2064" s="1">
        <v>5</v>
      </c>
      <c r="BV2064" s="1" t="s">
        <v>5208</v>
      </c>
      <c r="BW2064" s="1" t="s">
        <v>31</v>
      </c>
      <c r="BX2064" s="1"/>
      <c r="BY2064" t="str">
        <f>_xlfn.XLOOKUP($B2064,Img_lookup!A:A,Img_lookup!B:B, "Not available")</f>
        <v>6f365343-dd9a-4318-89c2-3e7c457e73cc</v>
      </c>
      <c r="BZ2064" t="str">
        <f>_xlfn.XLOOKUP($B2064,Img_lookup!A:A,Img_lookup!C:C, "Not available")</f>
        <v>Ulmus rubra Muhl.</v>
      </c>
      <c r="CA2064" t="str">
        <f>_xlfn.XLOOKUP($B2064,Img_lookup!A:A,Img_lookup!D:D, "Not available")</f>
        <v>Harry Ardell Allard</v>
      </c>
      <c r="CB2064" t="str">
        <f>_xlfn.XLOOKUP($B2064,Img_lookup!A:A,Img_lookup!E:E, "https://imgur.com/aT5wafe")</f>
        <v>https://api.openverse.engineering/v1/images/6f365343-dd9a-4318-89c2-3e7c457e73cc/thumb/</v>
      </c>
    </row>
    <row r="2065" spans="1:80" ht="409.6" x14ac:dyDescent="0.15">
      <c r="A2065" s="1" t="s">
        <v>1143</v>
      </c>
      <c r="B2065" s="1" t="s">
        <v>3091</v>
      </c>
      <c r="C2065" s="1" t="s">
        <v>3092</v>
      </c>
      <c r="D2065" s="1" t="s">
        <v>3093</v>
      </c>
      <c r="E2065" s="1" t="s">
        <v>3094</v>
      </c>
      <c r="F2065" s="1" t="s">
        <v>62</v>
      </c>
      <c r="G2065" s="1" t="s">
        <v>62</v>
      </c>
      <c r="H2065" s="11" t="str">
        <f t="shared" si="951"/>
        <v>Perennial</v>
      </c>
      <c r="I2065" s="1" t="s">
        <v>17108</v>
      </c>
      <c r="J2065" s="1">
        <v>25</v>
      </c>
      <c r="K2065" s="1">
        <v>10</v>
      </c>
      <c r="L2065" t="str" cm="1">
        <f t="array" ref="L2065">_xlfn.IFS(J2065+K2065="", "Unknown", J2065+K2065&gt;3, "Large", J2065+K2065&gt;0.5, "Medium", J2065+K2065&gt;0, "Small")</f>
        <v>Large</v>
      </c>
      <c r="M2065" s="1">
        <v>7</v>
      </c>
      <c r="N2065" cm="1">
        <f t="array" ref="N2065">IF($M2065="",INDEX($M$2:$M$2176,MATCH(1,INDEX(($A$2:$A$2176=$A2065)*($M$2:$M$2176&lt;&gt;""),0),0)),$M2065)</f>
        <v>7</v>
      </c>
      <c r="O2065" s="2" t="str">
        <f t="shared" si="947"/>
        <v>Seasonal outdoors</v>
      </c>
      <c r="P2065" s="1" t="s">
        <v>3095</v>
      </c>
      <c r="Q2065" s="1" t="s">
        <v>17110</v>
      </c>
      <c r="R2065" t="str">
        <f t="shared" si="950"/>
        <v>Medium</v>
      </c>
      <c r="S2065" s="1" t="s">
        <v>24</v>
      </c>
      <c r="T2065" s="1" t="str">
        <f>LEFT(S2065,FIND("-",S2065)-1)</f>
        <v xml:space="preserve">1 </v>
      </c>
      <c r="U2065" s="1" t="str">
        <f>RIGHT(S2065,FIND("-",S2065)-1)</f>
        <v>12</v>
      </c>
      <c r="V2065" s="1">
        <v>4</v>
      </c>
      <c r="W2065" s="6">
        <f t="shared" si="952"/>
        <v>4</v>
      </c>
      <c r="X2065" t="str">
        <f>IF(W2065=1, "January", IF(W2065=2, "February", IF(W2065=3, "March", IF(W2065=4, "April", IF(W2065=5, "May", IF(W2065=6, "June", IF(W2065=7, "July", IF(W2065=8, "August", IF(W2065=9, "September", IF(W2065=10, "October", IF(W2065=11, "November", IF(W2065=12, "December", "Other"))))))))))))</f>
        <v>April</v>
      </c>
      <c r="Y2065" s="1"/>
      <c r="Z2065" s="1"/>
      <c r="AA2065" s="1" t="s">
        <v>907</v>
      </c>
      <c r="AB2065" s="1" t="str">
        <f t="shared" si="953"/>
        <v>10</v>
      </c>
      <c r="AC2065" s="1" t="str">
        <f t="shared" si="954"/>
        <v>October</v>
      </c>
      <c r="AD2065" s="1" t="str">
        <f t="shared" si="955"/>
        <v>11</v>
      </c>
      <c r="AE2065" s="1" t="str">
        <f t="shared" si="956"/>
        <v>November</v>
      </c>
      <c r="AF2065" s="16" t="s">
        <v>25158</v>
      </c>
      <c r="AG2065" s="1" t="str">
        <f t="shared" si="937"/>
        <v xml:space="preserve">Seed </v>
      </c>
      <c r="AH2065" s="2" t="str">
        <f t="shared" si="938"/>
        <v>It has a limited viability and is best sown as soon as it is ripe in the autumn in a greenhouse[200]. Stored seed should be sown as early in the year as possible in the greenhouse. In the wild the seed germinates as soon as it falls to the ground in the autumn[82]. When they are large enough to handle, prick the seedlings out into individual pots and grow them on in the greenhouse for at least their first winter. Plant them out into their permanent positions in late spring or early summer, after the last expected frosts.
Cuttings of half-ripe wood, 7 - 10cm with a heel, July/August in a shaded frame. Pot up in spring. Good percentage[78, 200].
Layering.</v>
      </c>
      <c r="AI2065" s="1" t="s">
        <v>3096</v>
      </c>
      <c r="AK2065" s="1" t="s">
        <v>17104</v>
      </c>
      <c r="AL2065" s="1" t="str">
        <f t="shared" si="948"/>
        <v>Scented</v>
      </c>
      <c r="AM2065" s="1" t="b">
        <v>1</v>
      </c>
      <c r="AN2065" s="1" t="b">
        <v>1</v>
      </c>
      <c r="AO2065" s="1" t="b">
        <v>0</v>
      </c>
      <c r="AP2065" s="5" t="s">
        <v>28</v>
      </c>
      <c r="AQ2065" s="5" t="str">
        <f t="shared" si="939"/>
        <v>Light, Medium, Heavy</v>
      </c>
      <c r="AR2065" s="1" t="s">
        <v>30</v>
      </c>
      <c r="AS2065" s="1" t="str">
        <f t="shared" si="933"/>
        <v>None</v>
      </c>
      <c r="AT2065" s="1" t="str">
        <f t="shared" si="940"/>
        <v>Full</v>
      </c>
      <c r="AU2065" s="1" t="s">
        <v>29</v>
      </c>
      <c r="AV2065" s="1" t="str">
        <f t="shared" si="941"/>
        <v>Moist</v>
      </c>
      <c r="AW2065" s="1" t="s">
        <v>123</v>
      </c>
      <c r="AX2065" s="1" t="str">
        <f t="shared" si="942"/>
        <v>Acid, Neutral</v>
      </c>
      <c r="AY2065" s="1" t="b">
        <v>0</v>
      </c>
      <c r="AZ2065" s="1" t="b">
        <v>0</v>
      </c>
      <c r="BA2065" s="1" t="b">
        <v>0</v>
      </c>
      <c r="BC2065" t="str">
        <f t="shared" si="943"/>
        <v>FALSE</v>
      </c>
      <c r="BE2065" t="str">
        <f t="shared" si="944"/>
        <v>FALSE</v>
      </c>
      <c r="BF2065" s="1" t="b">
        <v>0</v>
      </c>
      <c r="BG2065" s="1" t="b">
        <v>0</v>
      </c>
      <c r="BH2065" s="1" t="b">
        <v>0</v>
      </c>
      <c r="BI2065" s="1" t="s">
        <v>77</v>
      </c>
      <c r="BJ2065" s="1" t="str">
        <f t="shared" si="945"/>
        <v>TRUE</v>
      </c>
      <c r="BL2065" t="str">
        <f t="shared" si="946"/>
        <v>FALSE</v>
      </c>
      <c r="BM2065" s="1" t="b">
        <v>0</v>
      </c>
      <c r="BN2065" s="1" t="b">
        <v>0</v>
      </c>
      <c r="BO2065" s="1">
        <f t="shared" si="949"/>
        <v>19</v>
      </c>
      <c r="BP2065" s="1" t="s">
        <v>3097</v>
      </c>
      <c r="BQ2065" s="1" cm="1">
        <f t="array" ref="BQ2065">_xlfn.IFS(BP2065="None Known",0, LEN(BP2065)&gt;500, 5,LEN(BP2065)&gt;400, 4, LEN(BP2065)&gt;300, 3, LEN(BP2065)&gt;200, 2, LEN(BP2065)&gt;1, 1)</f>
        <v>5</v>
      </c>
      <c r="BR2065" s="16" t="s">
        <v>25371</v>
      </c>
      <c r="BS2065" s="1">
        <v>4</v>
      </c>
      <c r="BT2065" s="1" t="s">
        <v>3098</v>
      </c>
      <c r="BU2065" s="1">
        <v>2</v>
      </c>
      <c r="BV2065" s="1" t="s">
        <v>3099</v>
      </c>
      <c r="BW2065" s="1" t="s">
        <v>3100</v>
      </c>
      <c r="BX2065" s="1"/>
      <c r="BY2065" t="str">
        <f>_xlfn.XLOOKUP($B2065,Img_lookup!A:A,Img_lookup!B:B, "Not available")</f>
        <v>8e42713d-6ed5-41ec-ab2d-a53ea65f1598</v>
      </c>
      <c r="BZ2065" t="str">
        <f>_xlfn.XLOOKUP($B2065,Img_lookup!A:A,Img_lookup!C:C, "Not available")</f>
        <v>P20140310-0012‚ÄîUmbellularia californica‚ÄîOld Briones Road</v>
      </c>
      <c r="CA2065" t="str">
        <f>_xlfn.XLOOKUP($B2065,Img_lookup!A:A,Img_lookup!D:D, "Not available")</f>
        <v>John Rusk</v>
      </c>
      <c r="CB2065" t="str">
        <f>_xlfn.XLOOKUP($B2065,Img_lookup!A:A,Img_lookup!E:E, "https://imgur.com/aT5wafe")</f>
        <v>https://api.openverse.engineering/v1/images/8e42713d-6ed5-41ec-ab2d-a53ea65f1598/thumb/</v>
      </c>
    </row>
    <row r="2066" spans="1:80" ht="319" x14ac:dyDescent="0.15">
      <c r="A2066" s="1" t="s">
        <v>770</v>
      </c>
      <c r="B2066" s="1" t="s">
        <v>11220</v>
      </c>
      <c r="C2066" s="1" t="s">
        <v>10491</v>
      </c>
      <c r="D2066" s="1" t="s">
        <v>11221</v>
      </c>
      <c r="E2066" s="1" t="s">
        <v>11222</v>
      </c>
      <c r="F2066" s="1" t="s">
        <v>6</v>
      </c>
      <c r="G2066" s="1" t="s">
        <v>6</v>
      </c>
      <c r="H2066" s="11" t="str">
        <f t="shared" si="951"/>
        <v>Perennial</v>
      </c>
      <c r="I2066" s="1" t="s">
        <v>17108</v>
      </c>
      <c r="J2066" s="1">
        <v>0.30000001199999998</v>
      </c>
      <c r="L2066" t="str" cm="1">
        <f t="array" ref="L2066">_xlfn.IFS(J2066+K2066="", "Unknown", J2066+K2066&gt;3, "Large", J2066+K2066&gt;0.5, "Medium", J2066+K2066&gt;0, "Small")</f>
        <v>Small</v>
      </c>
      <c r="M2066" s="1">
        <v>7</v>
      </c>
      <c r="N2066" cm="1">
        <f t="array" ref="N2066">IF($M2066="",INDEX($M$2:$M$2176,MATCH(1,INDEX(($A$2:$A$2176=$A2066)*($M$2:$M$2176&lt;&gt;""),0),0)),$M2066)</f>
        <v>7</v>
      </c>
      <c r="O2066" s="2" t="str">
        <f t="shared" si="947"/>
        <v>Seasonal outdoors</v>
      </c>
      <c r="P2066" s="1" t="s">
        <v>11223</v>
      </c>
      <c r="R2066" t="str">
        <f t="shared" si="950"/>
        <v>Medium</v>
      </c>
      <c r="S2066" s="1" t="s">
        <v>24</v>
      </c>
      <c r="T2066" s="1" t="str">
        <f>LEFT(S2066,FIND("-",S2066)-1)</f>
        <v xml:space="preserve">1 </v>
      </c>
      <c r="U2066" s="1" t="str">
        <f>RIGHT(S2066,FIND("-",S2066)-1)</f>
        <v>12</v>
      </c>
      <c r="V2066" s="1" t="s">
        <v>322</v>
      </c>
      <c r="W2066" s="6" t="str">
        <f t="shared" si="952"/>
        <v>6</v>
      </c>
      <c r="X2066" t="str">
        <f>IF(W2066="1", "January", IF(W2066="2", "February", IF(W2066="3", "March", IF(W2066="4", "April", IF(W2066="5", "May", IF(W2066="6", "June", IF(W2066="7", "July", IF(W2066="8", "August", IF(W2066="9", "September", IF(W2066="10", "October", IF(W2066="11", "November", IF(W2066="12", "December", "Other"))))))))))))</f>
        <v>June</v>
      </c>
      <c r="Y2066" s="2" t="str">
        <f>IF(ISNUMBER(SEARCH("-",V2066)),TRIM(RIGHT(V2066,LEN(V2066)-SEARCH("-",V2066))),V2066)</f>
        <v>8</v>
      </c>
      <c r="Z2066" s="2" t="str">
        <f>IF(Y2066="1", "January", IF(Y2066="2", "February", IF(Y2066="3", "March", IF(Y2066="4", "April", IF(Y2066="5", "May", IF(Y2066="6", "June", IF(Y2066="7", "July", IF(Y2066="8", "August", IF(Y2066="9", "September", IF(Y2066="10", "October", IF(Y2066="11", "November", IF(Y2066="12", "December", "Other"))))))))))))</f>
        <v>August</v>
      </c>
      <c r="AA2066" s="1" t="s">
        <v>108</v>
      </c>
      <c r="AB2066" s="1" t="str">
        <f t="shared" si="953"/>
        <v>7</v>
      </c>
      <c r="AC2066" s="1" t="str">
        <f t="shared" si="954"/>
        <v>July</v>
      </c>
      <c r="AD2066" s="1" t="str">
        <f t="shared" si="955"/>
        <v>9</v>
      </c>
      <c r="AE2066" s="1" t="str">
        <f t="shared" si="956"/>
        <v>September</v>
      </c>
      <c r="AF2066" s="16" t="s">
        <v>24798</v>
      </c>
      <c r="AG2066" s="1" t="str">
        <f t="shared" si="937"/>
        <v xml:space="preserve">Seed </v>
      </c>
      <c r="AH2066" s="2" t="str">
        <f t="shared" si="938"/>
        <v>Sow spring in a cold frame and only just cover the seed. When they are large enough to handle, prick the seedlings out into individual pots and plant them out in early summer.
Division in spring. Very easy, pant them straight out into their permanent positions.
Leaf cuttings[200].</v>
      </c>
      <c r="AI2066" s="1" t="s">
        <v>11224</v>
      </c>
      <c r="AJ2066" s="1" t="s">
        <v>23806</v>
      </c>
      <c r="AK2066" s="1" t="s">
        <v>17104</v>
      </c>
      <c r="AL2066" s="1" t="str">
        <f t="shared" si="948"/>
        <v>Unscented</v>
      </c>
      <c r="AM2066" s="1" t="b">
        <v>0</v>
      </c>
      <c r="AN2066" s="1" t="b">
        <v>0</v>
      </c>
      <c r="AO2066" s="1" t="b">
        <v>0</v>
      </c>
      <c r="AP2066" s="5" t="s">
        <v>54</v>
      </c>
      <c r="AQ2066" s="5" t="str">
        <f t="shared" si="939"/>
        <v>Light, Medium</v>
      </c>
      <c r="AR2066" s="1" t="s">
        <v>10</v>
      </c>
      <c r="AS2066" s="1" t="str">
        <f t="shared" si="933"/>
        <v>None, Partial</v>
      </c>
      <c r="AT2066" s="1" t="str">
        <f t="shared" si="940"/>
        <v>Partial, Full</v>
      </c>
      <c r="AU2066" s="1" t="s">
        <v>29</v>
      </c>
      <c r="AV2066" s="1" t="str">
        <f t="shared" si="941"/>
        <v>Moist</v>
      </c>
      <c r="AW2066" s="1" t="s">
        <v>12</v>
      </c>
      <c r="AX2066" s="1" t="str">
        <f t="shared" si="942"/>
        <v>Acid, Neutral, Alkaline</v>
      </c>
      <c r="AY2066" s="1" t="b">
        <v>0</v>
      </c>
      <c r="AZ2066" s="1" t="b">
        <v>0</v>
      </c>
      <c r="BA2066" s="1" t="b">
        <v>0</v>
      </c>
      <c r="BC2066" t="str">
        <f t="shared" si="943"/>
        <v>FALSE</v>
      </c>
      <c r="BE2066" t="str">
        <f t="shared" si="944"/>
        <v>FALSE</v>
      </c>
      <c r="BF2066" s="1" t="b">
        <v>0</v>
      </c>
      <c r="BG2066" s="1" t="b">
        <v>0</v>
      </c>
      <c r="BH2066" s="1" t="b">
        <v>0</v>
      </c>
      <c r="BI2066" s="1" t="s">
        <v>30</v>
      </c>
      <c r="BJ2066" s="1" t="str">
        <f t="shared" si="945"/>
        <v>FALSE</v>
      </c>
      <c r="BK2066" s="1" t="s">
        <v>77</v>
      </c>
      <c r="BL2066" t="str">
        <f t="shared" si="946"/>
        <v>TRUE</v>
      </c>
      <c r="BM2066" s="1" t="b">
        <v>0</v>
      </c>
      <c r="BN2066" s="1" t="b">
        <v>0</v>
      </c>
      <c r="BO2066" s="1">
        <f t="shared" si="949"/>
        <v>10</v>
      </c>
      <c r="BP2066" s="1" t="s">
        <v>31</v>
      </c>
      <c r="BQ2066" s="1" cm="1">
        <f t="array" ref="BQ2066">_xlfn.IFS(BP2066="None Known",0, LEN(BP2066)&gt;500, 5,LEN(BP2066)&gt;400, 4, LEN(BP2066)&gt;300, 3, LEN(BP2066)&gt;200, 2, LEN(BP2066)&gt;1, 1)</f>
        <v>0</v>
      </c>
      <c r="BR2066" s="1" t="s">
        <v>11225</v>
      </c>
      <c r="BS2066" s="1">
        <v>3</v>
      </c>
      <c r="BT2066" s="1" t="s">
        <v>11226</v>
      </c>
      <c r="BU2066" s="1">
        <v>1</v>
      </c>
      <c r="BV2066" s="1" t="s">
        <v>3476</v>
      </c>
      <c r="BW2066" s="1" t="s">
        <v>31</v>
      </c>
      <c r="BX2066" s="1"/>
      <c r="BY2066" t="str">
        <f>_xlfn.XLOOKUP($B2066,Img_lookup!A:A,Img_lookup!B:B, "Not available")</f>
        <v>1b85397f-c93c-47be-b525-8a5716e11a36</v>
      </c>
      <c r="BZ2066" t="str">
        <f>_xlfn.XLOOKUP($B2066,Img_lookup!A:A,Img_lookup!C:C, "Not available")</f>
        <v>Umbilicus rupestris u ombligo de Venus</v>
      </c>
      <c r="CA2066" t="str">
        <f>_xlfn.XLOOKUP($B2066,Img_lookup!A:A,Img_lookup!D:D, "Not available")</f>
        <v>M. Martin Vicente</v>
      </c>
      <c r="CB2066" t="str">
        <f>_xlfn.XLOOKUP($B2066,Img_lookup!A:A,Img_lookup!E:E, "https://imgur.com/aT5wafe")</f>
        <v>https://api.openverse.engineering/v1/images/1b85397f-c93c-47be-b525-8a5716e11a36/thumb/</v>
      </c>
    </row>
    <row r="2067" spans="1:80" ht="345" x14ac:dyDescent="0.15">
      <c r="A2067" s="1" t="s">
        <v>3370</v>
      </c>
      <c r="B2067" s="1" t="s">
        <v>3699</v>
      </c>
      <c r="C2067" s="1" t="s">
        <v>3700</v>
      </c>
      <c r="E2067" s="1" t="s">
        <v>3701</v>
      </c>
      <c r="F2067" s="1" t="s">
        <v>6</v>
      </c>
      <c r="G2067" s="1" t="s">
        <v>6</v>
      </c>
      <c r="H2067" s="11" t="str">
        <f t="shared" si="951"/>
        <v>Perennial</v>
      </c>
      <c r="J2067" s="1">
        <v>1.2000000479999999</v>
      </c>
      <c r="K2067" s="1">
        <v>1</v>
      </c>
      <c r="L2067" t="str" cm="1">
        <f t="array" ref="L2067">_xlfn.IFS(J2067+K2067="", "Unknown", J2067+K2067&gt;3, "Large", J2067+K2067&gt;0.5, "Medium", J2067+K2067&gt;0, "Small")</f>
        <v>Medium</v>
      </c>
      <c r="N2067" cm="1">
        <f t="array" ref="N2067">IF($M2067="",INDEX($M$2:$M$2176,MATCH(1,INDEX(($A$2:$A$2176=$A2067)*($M$2:$M$2176&lt;&gt;""),0),0)),$M2067)</f>
        <v>7</v>
      </c>
      <c r="O2067" s="2" t="str">
        <f t="shared" si="947"/>
        <v>Seasonal outdoors</v>
      </c>
      <c r="P2067" s="1" t="s">
        <v>3702</v>
      </c>
      <c r="Q2067" s="1" t="s">
        <v>17109</v>
      </c>
      <c r="R2067" t="str">
        <f t="shared" si="950"/>
        <v>Fast</v>
      </c>
      <c r="S2067" s="1" t="s">
        <v>1489</v>
      </c>
      <c r="T2067" s="1" t="str">
        <f>LEFT(S2067,FIND("-",S2067)-1)</f>
        <v xml:space="preserve">3 </v>
      </c>
      <c r="U2067" s="1" t="str">
        <f>RIGHT(S2067,FIND("-",S2067)-1)</f>
        <v>11</v>
      </c>
      <c r="V2067" s="1" t="s">
        <v>936</v>
      </c>
      <c r="W2067" s="6" t="str">
        <f t="shared" si="952"/>
        <v>5</v>
      </c>
      <c r="X2067" t="str">
        <f>IF(W2067="1", "January", IF(W2067="2", "February", IF(W2067="3", "March", IF(W2067="4", "April", IF(W2067="5", "May", IF(W2067="6", "June", IF(W2067="7", "July", IF(W2067="8", "August", IF(W2067="9", "September", IF(W2067="10", "October", IF(W2067="11", "November", IF(W2067="12", "December", "Other"))))))))))))</f>
        <v>May</v>
      </c>
      <c r="Y2067" s="2" t="str">
        <f>IF(ISNUMBER(SEARCH("-",V2067)),TRIM(RIGHT(V2067,LEN(V2067)-SEARCH("-",V2067))),V2067)</f>
        <v>10</v>
      </c>
      <c r="Z2067" s="2" t="str">
        <f>IF(Y2067="1", "January", IF(Y2067="2", "February", IF(Y2067="3", "March", IF(Y2067="4", "April", IF(Y2067="5", "May", IF(Y2067="6", "June", IF(Y2067="7", "July", IF(Y2067="8", "August", IF(Y2067="9", "September", IF(Y2067="10", "October", IF(Y2067="11", "November", IF(Y2067="12", "December", "Other"))))))))))))</f>
        <v>October</v>
      </c>
      <c r="AA2067" s="1" t="s">
        <v>75</v>
      </c>
      <c r="AB2067" s="1" t="str">
        <f t="shared" si="953"/>
        <v>6</v>
      </c>
      <c r="AC2067" s="1" t="str">
        <f t="shared" si="954"/>
        <v>June</v>
      </c>
      <c r="AD2067" s="1" t="str">
        <f t="shared" si="955"/>
        <v>10</v>
      </c>
      <c r="AE2067" s="1" t="str">
        <f t="shared" si="956"/>
        <v>October</v>
      </c>
      <c r="AF2067" s="16" t="s">
        <v>24799</v>
      </c>
      <c r="AG2067" s="1" t="str">
        <f t="shared" si="937"/>
        <v xml:space="preserve">Seed </v>
      </c>
      <c r="AH2067" s="2" t="str">
        <f t="shared" si="938"/>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I2067" s="1" t="s">
        <v>3703</v>
      </c>
      <c r="AJ2067" s="1" t="s">
        <v>1</v>
      </c>
      <c r="AK2067" s="1" t="s">
        <v>17105</v>
      </c>
      <c r="AL2067" s="1" t="str">
        <f t="shared" si="948"/>
        <v>Unscented</v>
      </c>
      <c r="AM2067" s="1" t="b">
        <v>0</v>
      </c>
      <c r="AN2067" s="1" t="b">
        <v>1</v>
      </c>
      <c r="AO2067" s="1" t="b">
        <v>0</v>
      </c>
      <c r="AP2067" s="5" t="s">
        <v>28</v>
      </c>
      <c r="AQ2067" s="5" t="str">
        <f t="shared" si="939"/>
        <v>Light, Medium, Heavy</v>
      </c>
      <c r="AR2067" s="1" t="s">
        <v>10</v>
      </c>
      <c r="AS2067" s="1" t="str">
        <f t="shared" si="933"/>
        <v>None, Partial</v>
      </c>
      <c r="AT2067" s="1" t="str">
        <f t="shared" si="940"/>
        <v>Partial, Full</v>
      </c>
      <c r="AU2067" s="1" t="s">
        <v>29</v>
      </c>
      <c r="AV2067" s="1" t="str">
        <f t="shared" si="941"/>
        <v>Moist</v>
      </c>
      <c r="AW2067" s="1" t="s">
        <v>12</v>
      </c>
      <c r="AX2067" s="1" t="str">
        <f t="shared" si="942"/>
        <v>Acid, Neutral, Alkaline</v>
      </c>
      <c r="AY2067" s="1" t="b">
        <v>0</v>
      </c>
      <c r="AZ2067" s="1" t="b">
        <v>0</v>
      </c>
      <c r="BA2067" s="1" t="b">
        <v>0</v>
      </c>
      <c r="BB2067" s="1" t="s">
        <v>275</v>
      </c>
      <c r="BC2067" t="str">
        <f t="shared" si="943"/>
        <v>TRUE</v>
      </c>
      <c r="BE2067" t="str">
        <f t="shared" si="944"/>
        <v>FALSE</v>
      </c>
      <c r="BF2067" s="1" t="b">
        <v>0</v>
      </c>
      <c r="BG2067" s="1" t="b">
        <v>0</v>
      </c>
      <c r="BH2067" s="1" t="b">
        <v>0</v>
      </c>
      <c r="BI2067" s="1" t="s">
        <v>30</v>
      </c>
      <c r="BJ2067" s="1" t="str">
        <f t="shared" si="945"/>
        <v>FALSE</v>
      </c>
      <c r="BK2067" s="1" t="s">
        <v>30</v>
      </c>
      <c r="BL2067" t="str">
        <f t="shared" si="946"/>
        <v>FALSE</v>
      </c>
      <c r="BM2067" s="1" t="b">
        <v>0</v>
      </c>
      <c r="BN2067" s="1" t="b">
        <v>1</v>
      </c>
      <c r="BO2067" s="1">
        <f t="shared" si="949"/>
        <v>25</v>
      </c>
      <c r="BP2067" s="1" t="s">
        <v>3704</v>
      </c>
      <c r="BQ2067" s="1" cm="1">
        <f t="array" ref="BQ2067">_xlfn.IFS(BP2067="None Known",0, LEN(BP2067)&gt;500, 5,LEN(BP2067)&gt;400, 4, LEN(BP2067)&gt;300, 3, LEN(BP2067)&gt;200, 2, LEN(BP2067)&gt;1, 1)</f>
        <v>5</v>
      </c>
      <c r="BR2067" s="1" t="s">
        <v>3705</v>
      </c>
      <c r="BS2067" s="1">
        <v>5</v>
      </c>
      <c r="BT2067" s="1" t="s">
        <v>3706</v>
      </c>
      <c r="BU2067" s="1">
        <v>5</v>
      </c>
      <c r="BV2067" s="1" t="s">
        <v>3707</v>
      </c>
      <c r="BW2067" s="1" t="s">
        <v>3708</v>
      </c>
      <c r="BX2067" s="1"/>
      <c r="BY2067" t="str">
        <f>_xlfn.XLOOKUP($B2067,Img_lookup!A:A,Img_lookup!B:B, "Not available")</f>
        <v>99b0fb3f-6e23-4970-af87-bf94fd5cb248</v>
      </c>
      <c r="BZ2067" t="str">
        <f>_xlfn.XLOOKUP($B2067,Img_lookup!A:A,Img_lookup!C:C, "Not available")</f>
        <v>Stinging Nettle (Urtica dioica)</v>
      </c>
      <c r="CA2067" t="str">
        <f>_xlfn.XLOOKUP($B2067,Img_lookup!A:A,Img_lookup!D:D, "Not available")</f>
        <v>GlacierNPS</v>
      </c>
      <c r="CB2067" t="str">
        <f>_xlfn.XLOOKUP($B2067,Img_lookup!A:A,Img_lookup!E:E, "https://imgur.com/aT5wafe")</f>
        <v>https://api.openverse.engineering/v1/images/99b0fb3f-6e23-4970-af87-bf94fd5cb248/thumb/</v>
      </c>
    </row>
    <row r="2068" spans="1:80" ht="345" x14ac:dyDescent="0.15">
      <c r="A2068" s="1" t="s">
        <v>3370</v>
      </c>
      <c r="B2068" s="1" t="s">
        <v>7464</v>
      </c>
      <c r="C2068" s="1" t="s">
        <v>3700</v>
      </c>
      <c r="D2068" s="1" t="s">
        <v>7465</v>
      </c>
      <c r="E2068" s="1" t="s">
        <v>7466</v>
      </c>
      <c r="F2068" s="1" t="s">
        <v>6</v>
      </c>
      <c r="G2068" s="1" t="s">
        <v>6</v>
      </c>
      <c r="H2068" s="11" t="str">
        <f t="shared" si="951"/>
        <v>Perennial</v>
      </c>
      <c r="J2068" s="1">
        <v>1.5</v>
      </c>
      <c r="L2068" t="str" cm="1">
        <f t="array" ref="L2068">_xlfn.IFS(J2068+K2068="", "Unknown", J2068+K2068&gt;3, "Large", J2068+K2068&gt;0.5, "Medium", J2068+K2068&gt;0, "Small")</f>
        <v>Medium</v>
      </c>
      <c r="N2068" cm="1">
        <f t="array" ref="N2068">IF($M2068="",INDEX($M$2:$M$2176,MATCH(1,INDEX(($A$2:$A$2176=$A2068)*($M$2:$M$2176&lt;&gt;""),0),0)),$M2068)</f>
        <v>7</v>
      </c>
      <c r="O2068" s="2" t="str">
        <f t="shared" si="947"/>
        <v>Seasonal outdoors</v>
      </c>
      <c r="P2068" s="1" t="s">
        <v>7467</v>
      </c>
      <c r="R2068" t="str">
        <f t="shared" si="950"/>
        <v>Medium</v>
      </c>
      <c r="W2068"/>
      <c r="AF2068" s="16" t="s">
        <v>24799</v>
      </c>
      <c r="AG2068" s="1" t="str">
        <f t="shared" si="937"/>
        <v xml:space="preserve">Seed </v>
      </c>
      <c r="AH2068" s="2" t="str">
        <f t="shared" si="938"/>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I2068" s="1" t="s">
        <v>7468</v>
      </c>
      <c r="AJ2068" s="1" t="s">
        <v>1</v>
      </c>
      <c r="AK2068" s="1" t="s">
        <v>17105</v>
      </c>
      <c r="AL2068" s="1" t="str">
        <f t="shared" si="948"/>
        <v>Unscented</v>
      </c>
      <c r="AM2068" s="1" t="b">
        <v>0</v>
      </c>
      <c r="AN2068" s="1" t="b">
        <v>0</v>
      </c>
      <c r="AO2068" s="1" t="b">
        <v>0</v>
      </c>
      <c r="AP2068" s="5" t="s">
        <v>28</v>
      </c>
      <c r="AQ2068" s="5" t="str">
        <f t="shared" si="939"/>
        <v>Light, Medium, Heavy</v>
      </c>
      <c r="AR2068" s="1" t="s">
        <v>10</v>
      </c>
      <c r="AS2068" s="1" t="str">
        <f t="shared" si="933"/>
        <v>None, Partial</v>
      </c>
      <c r="AT2068" s="1" t="str">
        <f t="shared" si="940"/>
        <v>Partial, Full</v>
      </c>
      <c r="AU2068" s="1" t="s">
        <v>29</v>
      </c>
      <c r="AV2068" s="1" t="str">
        <f t="shared" si="941"/>
        <v>Moist</v>
      </c>
      <c r="AW2068" s="1" t="s">
        <v>12</v>
      </c>
      <c r="AX2068" s="1" t="str">
        <f t="shared" si="942"/>
        <v>Acid, Neutral, Alkaline</v>
      </c>
      <c r="AY2068" s="1" t="b">
        <v>0</v>
      </c>
      <c r="AZ2068" s="1" t="b">
        <v>0</v>
      </c>
      <c r="BA2068" s="1" t="b">
        <v>0</v>
      </c>
      <c r="BC2068" t="str">
        <f t="shared" si="943"/>
        <v>FALSE</v>
      </c>
      <c r="BE2068" t="str">
        <f t="shared" si="944"/>
        <v>FALSE</v>
      </c>
      <c r="BF2068" s="1" t="b">
        <v>0</v>
      </c>
      <c r="BG2068" s="1" t="b">
        <v>0</v>
      </c>
      <c r="BH2068" s="1" t="b">
        <v>0</v>
      </c>
      <c r="BI2068" s="1" t="s">
        <v>30</v>
      </c>
      <c r="BJ2068" s="1" t="str">
        <f t="shared" si="945"/>
        <v>FALSE</v>
      </c>
      <c r="BK2068" s="1" t="s">
        <v>30</v>
      </c>
      <c r="BL2068" t="str">
        <f t="shared" si="946"/>
        <v>FALSE</v>
      </c>
      <c r="BM2068" s="1" t="b">
        <v>0</v>
      </c>
      <c r="BN2068" s="1" t="b">
        <v>0</v>
      </c>
      <c r="BO2068" s="1">
        <f t="shared" si="949"/>
        <v>17</v>
      </c>
      <c r="BP2068" s="1" t="s">
        <v>7469</v>
      </c>
      <c r="BQ2068" s="1" cm="1">
        <f t="array" ref="BQ2068">_xlfn.IFS(BP2068="None Known",0, LEN(BP2068)&gt;500, 5,LEN(BP2068)&gt;400, 4, LEN(BP2068)&gt;300, 3, LEN(BP2068)&gt;200, 2, LEN(BP2068)&gt;1, 1)</f>
        <v>5</v>
      </c>
      <c r="BR2068" s="1" t="s">
        <v>7470</v>
      </c>
      <c r="BS2068" s="1">
        <v>3</v>
      </c>
      <c r="BT2068" s="1" t="s">
        <v>7471</v>
      </c>
      <c r="BU2068" s="1">
        <v>3</v>
      </c>
      <c r="BV2068" s="1" t="s">
        <v>7472</v>
      </c>
      <c r="BW2068" s="1" t="s">
        <v>3378</v>
      </c>
      <c r="BX2068" s="1"/>
      <c r="BY2068" t="str">
        <f>_xlfn.XLOOKUP($B2068,Img_lookup!A:A,Img_lookup!B:B, "Not available")</f>
        <v>9bdd0502-62d4-48aa-907d-1ab42373f6dc</v>
      </c>
      <c r="BZ2068" t="str">
        <f>_xlfn.XLOOKUP($B2068,Img_lookup!A:A,Img_lookup!C:C, "Not available")</f>
        <v>Rock Springs Canyon</v>
      </c>
      <c r="CA2068" t="str">
        <f>_xlfn.XLOOKUP($B2068,Img_lookup!A:A,Img_lookup!D:D, "Not available")</f>
        <v>aspidoscelis</v>
      </c>
      <c r="CB2068" t="str">
        <f>_xlfn.XLOOKUP($B2068,Img_lookup!A:A,Img_lookup!E:E, "https://imgur.com/aT5wafe")</f>
        <v>https://api.openverse.engineering/v1/images/9bdd0502-62d4-48aa-907d-1ab42373f6dc/thumb/</v>
      </c>
    </row>
    <row r="2069" spans="1:80" ht="345" x14ac:dyDescent="0.15">
      <c r="A2069" s="1" t="s">
        <v>3370</v>
      </c>
      <c r="B2069" s="1" t="s">
        <v>3371</v>
      </c>
      <c r="E2069" s="1" t="s">
        <v>3372</v>
      </c>
      <c r="F2069" s="1" t="s">
        <v>6</v>
      </c>
      <c r="G2069" s="1" t="s">
        <v>6</v>
      </c>
      <c r="H2069" s="11" t="str">
        <f t="shared" si="951"/>
        <v>Perennial</v>
      </c>
      <c r="L2069" t="e" cm="1">
        <f t="array" ref="L2069">_xlfn.IFS(J2069+K2069="", "Unknown", J2069+K2069&gt;3, "Large", J2069+K2069&gt;0.5, "Medium", J2069+K2069&gt;0, "Small")</f>
        <v>#N/A</v>
      </c>
      <c r="N2069" cm="1">
        <f t="array" ref="N2069">IF($M2069="",INDEX($M$2:$M$2176,MATCH(1,INDEX(($A$2:$A$2176=$A2069)*($M$2:$M$2176&lt;&gt;""),0),0)),$M2069)</f>
        <v>7</v>
      </c>
      <c r="O2069" s="2" t="str">
        <f t="shared" si="947"/>
        <v>Seasonal outdoors</v>
      </c>
      <c r="P2069" s="1" t="s">
        <v>3373</v>
      </c>
      <c r="R2069" t="str">
        <f t="shared" si="950"/>
        <v>Medium</v>
      </c>
      <c r="W2069"/>
      <c r="AF2069" s="16" t="s">
        <v>24799</v>
      </c>
      <c r="AG2069" s="1" t="str">
        <f t="shared" si="937"/>
        <v xml:space="preserve">Seed </v>
      </c>
      <c r="AH2069" s="2" t="str">
        <f t="shared" si="938"/>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I2069" s="1" t="s">
        <v>3374</v>
      </c>
      <c r="AJ2069" s="1" t="s">
        <v>1</v>
      </c>
      <c r="AK2069" s="1" t="s">
        <v>17105</v>
      </c>
      <c r="AL2069" s="1" t="str">
        <f t="shared" si="948"/>
        <v>Unscented</v>
      </c>
      <c r="AM2069" s="1" t="b">
        <v>0</v>
      </c>
      <c r="AN2069" s="1" t="b">
        <v>1</v>
      </c>
      <c r="AO2069" s="1" t="b">
        <v>0</v>
      </c>
      <c r="AP2069" s="5" t="s">
        <v>28</v>
      </c>
      <c r="AQ2069" s="5" t="str">
        <f t="shared" si="939"/>
        <v>Light, Medium, Heavy</v>
      </c>
      <c r="AR2069" s="1" t="s">
        <v>10</v>
      </c>
      <c r="AS2069" s="1" t="str">
        <f t="shared" si="933"/>
        <v>None, Partial</v>
      </c>
      <c r="AT2069" s="1" t="str">
        <f t="shared" si="940"/>
        <v>Partial, Full</v>
      </c>
      <c r="AU2069" s="1" t="s">
        <v>29</v>
      </c>
      <c r="AV2069" s="1" t="str">
        <f t="shared" si="941"/>
        <v>Moist</v>
      </c>
      <c r="AW2069" s="1" t="s">
        <v>12</v>
      </c>
      <c r="AX2069" s="1" t="str">
        <f t="shared" si="942"/>
        <v>Acid, Neutral, Alkaline</v>
      </c>
      <c r="AY2069" s="1" t="b">
        <v>0</v>
      </c>
      <c r="AZ2069" s="1" t="b">
        <v>0</v>
      </c>
      <c r="BA2069" s="1" t="b">
        <v>0</v>
      </c>
      <c r="BC2069" t="str">
        <f t="shared" si="943"/>
        <v>FALSE</v>
      </c>
      <c r="BE2069" t="str">
        <f t="shared" si="944"/>
        <v>FALSE</v>
      </c>
      <c r="BF2069" s="1" t="b">
        <v>0</v>
      </c>
      <c r="BG2069" s="1" t="b">
        <v>0</v>
      </c>
      <c r="BH2069" s="1" t="b">
        <v>0</v>
      </c>
      <c r="BI2069" s="1" t="s">
        <v>30</v>
      </c>
      <c r="BJ2069" s="1" t="str">
        <f t="shared" si="945"/>
        <v>FALSE</v>
      </c>
      <c r="BK2069" s="1" t="s">
        <v>30</v>
      </c>
      <c r="BL2069" t="str">
        <f t="shared" si="946"/>
        <v>FALSE</v>
      </c>
      <c r="BM2069" s="1" t="b">
        <v>0</v>
      </c>
      <c r="BN2069" s="1" t="b">
        <v>0</v>
      </c>
      <c r="BO2069" s="1">
        <f t="shared" si="949"/>
        <v>15</v>
      </c>
      <c r="BP2069" s="1" t="s">
        <v>3375</v>
      </c>
      <c r="BQ2069" s="1" cm="1">
        <f t="array" ref="BQ2069">_xlfn.IFS(BP2069="None Known",0, LEN(BP2069)&gt;500, 5,LEN(BP2069)&gt;400, 4, LEN(BP2069)&gt;300, 3, LEN(BP2069)&gt;200, 2, LEN(BP2069)&gt;1, 1)</f>
        <v>5</v>
      </c>
      <c r="BR2069" s="1" t="s">
        <v>3376</v>
      </c>
      <c r="BS2069" s="1">
        <v>3</v>
      </c>
      <c r="BT2069" s="1" t="s">
        <v>3377</v>
      </c>
      <c r="BU2069" s="1">
        <v>1</v>
      </c>
      <c r="BV2069" s="1" t="s">
        <v>245</v>
      </c>
      <c r="BW2069" s="1" t="s">
        <v>3378</v>
      </c>
      <c r="BX2069" s="1"/>
      <c r="BY2069" t="str">
        <f>_xlfn.XLOOKUP($B2069,Img_lookup!A:A,Img_lookup!B:B, "Not available")</f>
        <v>db9f1d33-6042-4a24-81d5-ec2e63288e73</v>
      </c>
      <c r="BZ2069" t="str">
        <f>_xlfn.XLOOKUP($B2069,Img_lookup!A:A,Img_lookup!C:C, "Not available")</f>
        <v>Urtica parviflora Roxb.</v>
      </c>
      <c r="CA2069" t="str">
        <f>_xlfn.XLOOKUP($B2069,Img_lookup!A:A,Img_lookup!D:D, "Not available")</f>
        <v>G. A. Gammie</v>
      </c>
      <c r="CB2069" t="str">
        <f>_xlfn.XLOOKUP($B2069,Img_lookup!A:A,Img_lookup!E:E, "https://imgur.com/aT5wafe")</f>
        <v>https://api.openverse.engineering/v1/images/db9f1d33-6042-4a24-81d5-ec2e63288e73/thumb/</v>
      </c>
    </row>
    <row r="2070" spans="1:80" ht="13" x14ac:dyDescent="0.15">
      <c r="A2070" s="1" t="s">
        <v>3370</v>
      </c>
      <c r="B2070" s="1" t="s">
        <v>5225</v>
      </c>
      <c r="C2070" s="1" t="s">
        <v>5226</v>
      </c>
      <c r="E2070" s="1" t="s">
        <v>3087</v>
      </c>
      <c r="F2070" s="1" t="s">
        <v>85</v>
      </c>
      <c r="G2070" s="1" t="s">
        <v>85</v>
      </c>
      <c r="H2070" s="11" t="str">
        <f t="shared" si="951"/>
        <v>Annual</v>
      </c>
      <c r="J2070" s="1">
        <v>0.60000002399999997</v>
      </c>
      <c r="L2070" t="str" cm="1">
        <f t="array" ref="L2070">_xlfn.IFS(J2070+K2070="", "Unknown", J2070+K2070&gt;3, "Large", J2070+K2070&gt;0.5, "Medium", J2070+K2070&gt;0, "Small")</f>
        <v>Medium</v>
      </c>
      <c r="N2070" cm="1">
        <f t="array" ref="N2070">IF($M2070="",INDEX($M$2:$M$2176,MATCH(1,INDEX(($A$2:$A$2176=$A2070)*($M$2:$M$2176&lt;&gt;""),0),0)),$M2070)</f>
        <v>7</v>
      </c>
      <c r="O2070" s="2" t="str">
        <f t="shared" si="947"/>
        <v>Seasonal outdoors</v>
      </c>
      <c r="P2070" s="1" t="s">
        <v>5227</v>
      </c>
      <c r="R2070" t="str">
        <f t="shared" si="950"/>
        <v>Medium</v>
      </c>
      <c r="T2070" s="1"/>
      <c r="U2070" s="1"/>
      <c r="V2070" s="1" t="s">
        <v>134</v>
      </c>
      <c r="W2070" s="6" t="str">
        <f>IF(ISNUMBER(SEARCH("-",V2070)),TRIM(LEFT(V2070,FIND("-",V2070)-1)),V2070)</f>
        <v>6</v>
      </c>
      <c r="X2070" t="str">
        <f>IF(W2070="1", "January", IF(W2070="2", "February", IF(W2070="3", "March", IF(W2070="4", "April", IF(W2070="5", "May", IF(W2070="6", "June", IF(W2070="7", "July", IF(W2070="8", "August", IF(W2070="9", "September", IF(W2070="10", "October", IF(W2070="11", "November", IF(W2070="12", "December", "Other"))))))))))))</f>
        <v>June</v>
      </c>
      <c r="Y2070" s="2" t="str">
        <f>IF(ISNUMBER(SEARCH("-",V2070)),TRIM(RIGHT(V2070,LEN(V2070)-SEARCH("-",V2070))),V2070)</f>
        <v>9</v>
      </c>
      <c r="Z2070" s="2" t="str">
        <f>IF(Y2070="1", "January", IF(Y2070="2", "February", IF(Y2070="3", "March", IF(Y2070="4", "April", IF(Y2070="5", "May", IF(Y2070="6", "June", IF(Y2070="7", "July", IF(Y2070="8", "August", IF(Y2070="9", "September", IF(Y2070="10", "October", IF(Y2070="11", "November", IF(Y2070="12", "December", "Other"))))))))))))</f>
        <v>September</v>
      </c>
      <c r="AA2070" s="1" t="s">
        <v>177</v>
      </c>
      <c r="AB2070" s="1" t="str">
        <f>IF(ISNUMBER(SEARCH("-",AA2070)),TRIM(LEFT(AA2070,FIND("-",AA2070)-1)),AA2070)</f>
        <v>7</v>
      </c>
      <c r="AC2070" s="1" t="str">
        <f>IF(AB2070="1", "January", IF(AB2070="2", "February", IF(AB2070="3", "March", IF(AB2070="4", "April", IF(AB2070="5", "May", IF(AB2070="6", "June", IF(AB2070="7", "July", IF(AB2070="8", "August", IF(AB2070="9", "September", IF(AB2070="10", "October", IF(AB2070="11", "November", IF(AB2070="12", "December", "Other"))))))))))))</f>
        <v>July</v>
      </c>
      <c r="AD2070" s="1" t="str">
        <f>IF(ISNUMBER(SEARCH("-",AA2070)),TRIM(RIGHT(AA2070,LEN(AA2070)-SEARCH("-",AA2070))),AA2070)</f>
        <v>10</v>
      </c>
      <c r="AE2070" s="1" t="str">
        <f>IF(AD2070="1", "January", IF(AD2070="2", "February", IF(AD2070="3", "March", IF(AD2070="4", "April", IF(AD2070="5", "May", IF(AD2070="6", "June", IF(AD2070="7", "July", IF(AD2070="8", "August", IF(AD2070="9", "September", IF(AD2070="10", "October", IF(AD2070="11", "November", IF(AD2070="12", "December", "Other"))))))))))))</f>
        <v>October</v>
      </c>
      <c r="AF2070" s="1" t="s">
        <v>24800</v>
      </c>
      <c r="AG2070" s="1" t="str">
        <f t="shared" si="937"/>
        <v xml:space="preserve">Seed </v>
      </c>
      <c r="AH2070" s="2" t="str">
        <f t="shared" si="938"/>
        <v>Sow spring in a cold frame.</v>
      </c>
      <c r="AI2070" s="1" t="s">
        <v>5228</v>
      </c>
      <c r="AJ2070" s="1" t="s">
        <v>1</v>
      </c>
      <c r="AK2070" s="1" t="s">
        <v>17106</v>
      </c>
      <c r="AL2070" s="1" t="str">
        <f t="shared" si="948"/>
        <v>Unscented</v>
      </c>
      <c r="AM2070" s="1" t="b">
        <v>0</v>
      </c>
      <c r="AN2070" s="1" t="b">
        <v>0</v>
      </c>
      <c r="AO2070" s="1" t="b">
        <v>0</v>
      </c>
      <c r="AP2070" s="5" t="s">
        <v>28</v>
      </c>
      <c r="AQ2070" s="5" t="str">
        <f t="shared" si="939"/>
        <v>Light, Medium, Heavy</v>
      </c>
      <c r="AR2070" s="1" t="s">
        <v>30</v>
      </c>
      <c r="AS2070" s="1" t="str">
        <f t="shared" si="933"/>
        <v>None</v>
      </c>
      <c r="AT2070" s="1" t="str">
        <f t="shared" si="940"/>
        <v>Full</v>
      </c>
      <c r="AU2070" s="1" t="s">
        <v>29</v>
      </c>
      <c r="AV2070" s="1" t="str">
        <f t="shared" si="941"/>
        <v>Moist</v>
      </c>
      <c r="AW2070" s="1" t="s">
        <v>12</v>
      </c>
      <c r="AX2070" s="1" t="str">
        <f t="shared" si="942"/>
        <v>Acid, Neutral, Alkaline</v>
      </c>
      <c r="AY2070" s="1" t="b">
        <v>0</v>
      </c>
      <c r="AZ2070" s="1" t="b">
        <v>0</v>
      </c>
      <c r="BA2070" s="1" t="b">
        <v>0</v>
      </c>
      <c r="BC2070" t="str">
        <f t="shared" si="943"/>
        <v>FALSE</v>
      </c>
      <c r="BE2070" t="str">
        <f t="shared" si="944"/>
        <v>FALSE</v>
      </c>
      <c r="BF2070" s="1" t="b">
        <v>0</v>
      </c>
      <c r="BG2070" s="1" t="b">
        <v>0</v>
      </c>
      <c r="BH2070" s="1" t="b">
        <v>0</v>
      </c>
      <c r="BI2070" s="1" t="s">
        <v>30</v>
      </c>
      <c r="BJ2070" s="1" t="str">
        <f t="shared" si="945"/>
        <v>FALSE</v>
      </c>
      <c r="BK2070" s="1" t="s">
        <v>30</v>
      </c>
      <c r="BL2070" t="str">
        <f t="shared" si="946"/>
        <v>FALSE</v>
      </c>
      <c r="BM2070" s="1" t="b">
        <v>0</v>
      </c>
      <c r="BN2070" s="1" t="b">
        <v>0</v>
      </c>
      <c r="BO2070" s="1">
        <f t="shared" si="949"/>
        <v>17</v>
      </c>
      <c r="BP2070" s="1" t="s">
        <v>5229</v>
      </c>
      <c r="BQ2070" s="1" cm="1">
        <f t="array" ref="BQ2070">_xlfn.IFS(BP2070="None Known",0, LEN(BP2070)&gt;500, 5,LEN(BP2070)&gt;400, 4, LEN(BP2070)&gt;300, 3, LEN(BP2070)&gt;200, 2, LEN(BP2070)&gt;1, 1)</f>
        <v>5</v>
      </c>
      <c r="BR2070" s="1" t="s">
        <v>5230</v>
      </c>
      <c r="BS2070" s="1">
        <v>3</v>
      </c>
      <c r="BT2070" s="1" t="s">
        <v>5231</v>
      </c>
      <c r="BU2070" s="1">
        <v>3</v>
      </c>
      <c r="BV2070" s="1" t="s">
        <v>5232</v>
      </c>
      <c r="BW2070" s="1" t="s">
        <v>3378</v>
      </c>
      <c r="BX2070" s="1"/>
      <c r="BY2070" t="str">
        <f>_xlfn.XLOOKUP($B2070,Img_lookup!A:A,Img_lookup!B:B, "Not available")</f>
        <v>054dd41c-6675-4414-b9c1-c551a7744b58</v>
      </c>
      <c r="BZ2070" t="str">
        <f>_xlfn.XLOOKUP($B2070,Img_lookup!A:A,Img_lookup!C:C, "Not available")</f>
        <v>Urtica pilulifera</v>
      </c>
      <c r="CA2070" t="str">
        <f>_xlfn.XLOOKUP($B2070,Img_lookup!A:A,Img_lookup!D:D, "Not available")</f>
        <v>dhobern</v>
      </c>
      <c r="CB2070" t="str">
        <f>_xlfn.XLOOKUP($B2070,Img_lookup!A:A,Img_lookup!E:E, "https://imgur.com/aT5wafe")</f>
        <v>https://api.openverse.engineering/v1/images/054dd41c-6675-4414-b9c1-c551a7744b58/thumb/</v>
      </c>
    </row>
    <row r="2071" spans="1:80" ht="345" x14ac:dyDescent="0.15">
      <c r="A2071" s="1" t="s">
        <v>3370</v>
      </c>
      <c r="B2071" s="1" t="s">
        <v>8932</v>
      </c>
      <c r="E2071" s="1" t="s">
        <v>1168</v>
      </c>
      <c r="F2071" s="1" t="s">
        <v>6</v>
      </c>
      <c r="G2071" s="1" t="s">
        <v>6</v>
      </c>
      <c r="H2071" s="11" t="str">
        <f t="shared" si="951"/>
        <v>Perennial</v>
      </c>
      <c r="J2071" s="1">
        <v>0.75</v>
      </c>
      <c r="L2071" t="str" cm="1">
        <f t="array" ref="L2071">_xlfn.IFS(J2071+K2071="", "Unknown", J2071+K2071&gt;3, "Large", J2071+K2071&gt;0.5, "Medium", J2071+K2071&gt;0, "Small")</f>
        <v>Medium</v>
      </c>
      <c r="N2071" cm="1">
        <f t="array" ref="N2071">IF($M2071="",INDEX($M$2:$M$2176,MATCH(1,INDEX(($A$2:$A$2176=$A2071)*($M$2:$M$2176&lt;&gt;""),0),0)),$M2071)</f>
        <v>7</v>
      </c>
      <c r="O2071" s="2" t="str">
        <f t="shared" si="947"/>
        <v>Seasonal outdoors</v>
      </c>
      <c r="P2071" s="1" t="s">
        <v>8933</v>
      </c>
      <c r="R2071" t="str">
        <f t="shared" si="950"/>
        <v>Medium</v>
      </c>
      <c r="W2071"/>
      <c r="AF2071" s="16" t="s">
        <v>24799</v>
      </c>
      <c r="AG2071" s="1" t="str">
        <f t="shared" si="937"/>
        <v xml:space="preserve">Seed </v>
      </c>
      <c r="AH2071" s="2" t="str">
        <f t="shared" si="938"/>
        <v>Sow spring in a cold frame, only just covering the seed. Prick out the seedlings into individual pots when they are large enough to handle, and plant them out in the summer.
Division succeeds at almost any time in the growing season. Very easy, plant them straight out into their permanent positions.</v>
      </c>
      <c r="AI2071" s="1" t="s">
        <v>8934</v>
      </c>
      <c r="AJ2071" s="1" t="s">
        <v>1</v>
      </c>
      <c r="AK2071" s="1" t="s">
        <v>17105</v>
      </c>
      <c r="AL2071" s="1" t="str">
        <f t="shared" si="948"/>
        <v>Unscented</v>
      </c>
      <c r="AM2071" s="1" t="b">
        <v>0</v>
      </c>
      <c r="AN2071" s="1" t="b">
        <v>1</v>
      </c>
      <c r="AO2071" s="1" t="b">
        <v>0</v>
      </c>
      <c r="AP2071" s="5" t="s">
        <v>28</v>
      </c>
      <c r="AQ2071" s="5" t="str">
        <f t="shared" si="939"/>
        <v>Light, Medium, Heavy</v>
      </c>
      <c r="AR2071" s="1" t="s">
        <v>10</v>
      </c>
      <c r="AS2071" s="1" t="str">
        <f t="shared" si="933"/>
        <v>None, Partial</v>
      </c>
      <c r="AT2071" s="1" t="str">
        <f t="shared" si="940"/>
        <v>Partial, Full</v>
      </c>
      <c r="AU2071" s="1" t="s">
        <v>29</v>
      </c>
      <c r="AV2071" s="1" t="str">
        <f t="shared" si="941"/>
        <v>Moist</v>
      </c>
      <c r="AW2071" s="1" t="s">
        <v>12</v>
      </c>
      <c r="AX2071" s="1" t="str">
        <f t="shared" si="942"/>
        <v>Acid, Neutral, Alkaline</v>
      </c>
      <c r="AY2071" s="1" t="b">
        <v>0</v>
      </c>
      <c r="AZ2071" s="1" t="b">
        <v>0</v>
      </c>
      <c r="BA2071" s="1" t="b">
        <v>0</v>
      </c>
      <c r="BC2071" t="str">
        <f t="shared" si="943"/>
        <v>FALSE</v>
      </c>
      <c r="BE2071" t="str">
        <f t="shared" si="944"/>
        <v>FALSE</v>
      </c>
      <c r="BF2071" s="1" t="b">
        <v>0</v>
      </c>
      <c r="BG2071" s="1" t="b">
        <v>0</v>
      </c>
      <c r="BH2071" s="1" t="b">
        <v>0</v>
      </c>
      <c r="BI2071" s="1" t="s">
        <v>30</v>
      </c>
      <c r="BJ2071" s="1" t="str">
        <f t="shared" si="945"/>
        <v>FALSE</v>
      </c>
      <c r="BK2071" s="1" t="s">
        <v>30</v>
      </c>
      <c r="BL2071" t="str">
        <f t="shared" si="946"/>
        <v>FALSE</v>
      </c>
      <c r="BM2071" s="1" t="b">
        <v>0</v>
      </c>
      <c r="BN2071" s="1" t="b">
        <v>0</v>
      </c>
      <c r="BO2071" s="1">
        <f t="shared" si="949"/>
        <v>14</v>
      </c>
      <c r="BP2071" s="1" t="s">
        <v>8935</v>
      </c>
      <c r="BQ2071" s="1" cm="1">
        <f t="array" ref="BQ2071">_xlfn.IFS(BP2071="None Known",0, LEN(BP2071)&gt;500, 5,LEN(BP2071)&gt;400, 4, LEN(BP2071)&gt;300, 3, LEN(BP2071)&gt;200, 2, LEN(BP2071)&gt;1, 1)</f>
        <v>5</v>
      </c>
      <c r="BR2071" s="1" t="s">
        <v>8936</v>
      </c>
      <c r="BS2071" s="1">
        <v>3</v>
      </c>
      <c r="BT2071" s="1" t="s">
        <v>31</v>
      </c>
      <c r="BU2071" s="1">
        <v>0</v>
      </c>
      <c r="BV2071" s="1" t="s">
        <v>34</v>
      </c>
      <c r="BW2071" s="1" t="s">
        <v>3378</v>
      </c>
      <c r="BX2071" s="1"/>
      <c r="BY2071" t="str">
        <f>_xlfn.XLOOKUP($B2071,Img_lookup!A:A,Img_lookup!B:B, "Not available")</f>
        <v>3cb0f567-6468-425a-ab61-e4247c5b0904</v>
      </c>
      <c r="BZ2071" t="str">
        <f>_xlfn.XLOOKUP($B2071,Img_lookup!A:A,Img_lookup!C:C, "Not available")</f>
        <v>_ESL3428 Urtica thunbergiana</v>
      </c>
      <c r="CA2071" t="str">
        <f>_xlfn.XLOOKUP($B2071,Img_lookup!A:A,Img_lookup!D:D, "Not available")</f>
        <v>papilioshih</v>
      </c>
      <c r="CB2071" t="str">
        <f>_xlfn.XLOOKUP($B2071,Img_lookup!A:A,Img_lookup!E:E, "https://imgur.com/aT5wafe")</f>
        <v>https://api.openverse.engineering/v1/images/3cb0f567-6468-425a-ab61-e4247c5b0904/thumb/</v>
      </c>
    </row>
    <row r="2072" spans="1:80" ht="13" x14ac:dyDescent="0.15">
      <c r="A2072" s="1" t="s">
        <v>3370</v>
      </c>
      <c r="B2072" s="1" t="s">
        <v>12538</v>
      </c>
      <c r="C2072" s="1" t="s">
        <v>12539</v>
      </c>
      <c r="E2072" s="1" t="s">
        <v>12540</v>
      </c>
      <c r="F2072" s="1" t="s">
        <v>85</v>
      </c>
      <c r="G2072" s="1" t="s">
        <v>85</v>
      </c>
      <c r="H2072" s="11" t="str">
        <f t="shared" si="951"/>
        <v>Annual</v>
      </c>
      <c r="J2072" s="1">
        <v>0.60000002399999997</v>
      </c>
      <c r="L2072" t="str" cm="1">
        <f t="array" ref="L2072">_xlfn.IFS(J2072+K2072="", "Unknown", J2072+K2072&gt;3, "Large", J2072+K2072&gt;0.5, "Medium", J2072+K2072&gt;0, "Small")</f>
        <v>Medium</v>
      </c>
      <c r="N2072" cm="1">
        <f t="array" ref="N2072">IF($M2072="",INDEX($M$2:$M$2176,MATCH(1,INDEX(($A$2:$A$2176=$A2072)*($M$2:$M$2176&lt;&gt;""),0),0)),$M2072)</f>
        <v>7</v>
      </c>
      <c r="O2072" s="2" t="str">
        <f t="shared" si="947"/>
        <v>Seasonal outdoors</v>
      </c>
      <c r="P2072" s="1" t="s">
        <v>5227</v>
      </c>
      <c r="R2072" t="str">
        <f t="shared" si="950"/>
        <v>Medium</v>
      </c>
      <c r="T2072" s="1"/>
      <c r="U2072" s="1"/>
      <c r="V2072" s="1" t="s">
        <v>134</v>
      </c>
      <c r="W2072" s="6" t="str">
        <f t="shared" ref="W2072:W2077" si="957">IF(ISNUMBER(SEARCH("-",V2072)),TRIM(LEFT(V2072,FIND("-",V2072)-1)),V2072)</f>
        <v>6</v>
      </c>
      <c r="X2072" t="str">
        <f>IF(W2072="1", "January", IF(W2072="2", "February", IF(W2072="3", "March", IF(W2072="4", "April", IF(W2072="5", "May", IF(W2072="6", "June", IF(W2072="7", "July", IF(W2072="8", "August", IF(W2072="9", "September", IF(W2072="10", "October", IF(W2072="11", "November", IF(W2072="12", "December", "Other"))))))))))))</f>
        <v>June</v>
      </c>
      <c r="Y2072" s="2" t="str">
        <f>IF(ISNUMBER(SEARCH("-",V2072)),TRIM(RIGHT(V2072,LEN(V2072)-SEARCH("-",V2072))),V2072)</f>
        <v>9</v>
      </c>
      <c r="Z2072" s="2" t="str">
        <f>IF(Y2072="1", "January", IF(Y2072="2", "February", IF(Y2072="3", "March", IF(Y2072="4", "April", IF(Y2072="5", "May", IF(Y2072="6", "June", IF(Y2072="7", "July", IF(Y2072="8", "August", IF(Y2072="9", "September", IF(Y2072="10", "October", IF(Y2072="11", "November", IF(Y2072="12", "December", "Other"))))))))))))</f>
        <v>September</v>
      </c>
      <c r="AA2072" s="1" t="s">
        <v>177</v>
      </c>
      <c r="AB2072" s="1" t="str">
        <f>IF(ISNUMBER(SEARCH("-",AA2072)),TRIM(LEFT(AA2072,FIND("-",AA2072)-1)),AA2072)</f>
        <v>7</v>
      </c>
      <c r="AC2072" s="1" t="str">
        <f>IF(AB2072="1", "January", IF(AB2072="2", "February", IF(AB2072="3", "March", IF(AB2072="4", "April", IF(AB2072="5", "May", IF(AB2072="6", "June", IF(AB2072="7", "July", IF(AB2072="8", "August", IF(AB2072="9", "September", IF(AB2072="10", "October", IF(AB2072="11", "November", IF(AB2072="12", "December", "Other"))))))))))))</f>
        <v>July</v>
      </c>
      <c r="AD2072" s="1" t="str">
        <f>IF(ISNUMBER(SEARCH("-",AA2072)),TRIM(RIGHT(AA2072,LEN(AA2072)-SEARCH("-",AA2072))),AA2072)</f>
        <v>10</v>
      </c>
      <c r="AE2072" s="1" t="str">
        <f>IF(AD2072="1", "January", IF(AD2072="2", "February", IF(AD2072="3", "March", IF(AD2072="4", "April", IF(AD2072="5", "May", IF(AD2072="6", "June", IF(AD2072="7", "July", IF(AD2072="8", "August", IF(AD2072="9", "September", IF(AD2072="10", "October", IF(AD2072="11", "November", IF(AD2072="12", "December", "Other"))))))))))))</f>
        <v>October</v>
      </c>
      <c r="AF2072" s="1" t="s">
        <v>24800</v>
      </c>
      <c r="AG2072" s="1" t="str">
        <f t="shared" si="937"/>
        <v xml:space="preserve">Seed </v>
      </c>
      <c r="AH2072" s="2" t="str">
        <f t="shared" si="938"/>
        <v>Sow spring in a cold frame.</v>
      </c>
      <c r="AI2072" s="1" t="s">
        <v>12541</v>
      </c>
      <c r="AJ2072" s="1" t="s">
        <v>1</v>
      </c>
      <c r="AK2072" s="1" t="s">
        <v>17106</v>
      </c>
      <c r="AL2072" s="1" t="str">
        <f t="shared" si="948"/>
        <v>Unscented</v>
      </c>
      <c r="AM2072" s="1" t="b">
        <v>0</v>
      </c>
      <c r="AN2072" s="1" t="b">
        <v>0</v>
      </c>
      <c r="AO2072" s="1" t="b">
        <v>0</v>
      </c>
      <c r="AP2072" s="5" t="s">
        <v>28</v>
      </c>
      <c r="AQ2072" s="5" t="str">
        <f t="shared" si="939"/>
        <v>Light, Medium, Heavy</v>
      </c>
      <c r="AR2072" s="1" t="s">
        <v>30</v>
      </c>
      <c r="AS2072" s="1" t="str">
        <f t="shared" si="933"/>
        <v>None</v>
      </c>
      <c r="AT2072" s="1" t="str">
        <f t="shared" si="940"/>
        <v>Full</v>
      </c>
      <c r="AU2072" s="1" t="s">
        <v>29</v>
      </c>
      <c r="AV2072" s="1" t="str">
        <f t="shared" si="941"/>
        <v>Moist</v>
      </c>
      <c r="AW2072" s="1" t="s">
        <v>12</v>
      </c>
      <c r="AX2072" s="1" t="str">
        <f t="shared" si="942"/>
        <v>Acid, Neutral, Alkaline</v>
      </c>
      <c r="AY2072" s="1" t="b">
        <v>0</v>
      </c>
      <c r="AZ2072" s="1" t="b">
        <v>0</v>
      </c>
      <c r="BA2072" s="1" t="b">
        <v>0</v>
      </c>
      <c r="BC2072" t="str">
        <f t="shared" si="943"/>
        <v>FALSE</v>
      </c>
      <c r="BE2072" t="str">
        <f t="shared" si="944"/>
        <v>FALSE</v>
      </c>
      <c r="BF2072" s="1" t="b">
        <v>0</v>
      </c>
      <c r="BG2072" s="1" t="b">
        <v>0</v>
      </c>
      <c r="BH2072" s="1" t="b">
        <v>0</v>
      </c>
      <c r="BI2072" s="1" t="s">
        <v>30</v>
      </c>
      <c r="BJ2072" s="1" t="str">
        <f t="shared" si="945"/>
        <v>FALSE</v>
      </c>
      <c r="BK2072" s="1" t="s">
        <v>30</v>
      </c>
      <c r="BL2072" t="str">
        <f t="shared" si="946"/>
        <v>FALSE</v>
      </c>
      <c r="BM2072" s="1" t="b">
        <v>0</v>
      </c>
      <c r="BN2072" s="1" t="b">
        <v>0</v>
      </c>
      <c r="BO2072" s="1">
        <f t="shared" si="949"/>
        <v>17</v>
      </c>
      <c r="BP2072" s="1" t="s">
        <v>12542</v>
      </c>
      <c r="BQ2072" s="1" cm="1">
        <f t="array" ref="BQ2072">_xlfn.IFS(BP2072="None Known",0, LEN(BP2072)&gt;500, 5,LEN(BP2072)&gt;400, 4, LEN(BP2072)&gt;300, 3, LEN(BP2072)&gt;200, 2, LEN(BP2072)&gt;1, 1)</f>
        <v>5</v>
      </c>
      <c r="BR2072" s="1" t="s">
        <v>5230</v>
      </c>
      <c r="BS2072" s="1">
        <v>3</v>
      </c>
      <c r="BT2072" s="1" t="s">
        <v>12543</v>
      </c>
      <c r="BU2072" s="1">
        <v>3</v>
      </c>
      <c r="BV2072" s="1" t="s">
        <v>12544</v>
      </c>
      <c r="BW2072" s="1" t="s">
        <v>3378</v>
      </c>
      <c r="BX2072" s="1"/>
      <c r="BY2072" t="str">
        <f>_xlfn.XLOOKUP($B2072,Img_lookup!A:A,Img_lookup!B:B, "Not available")</f>
        <v>1e6f68b3-f90f-4b5c-9b94-4670414768c5</v>
      </c>
      <c r="BZ2072" t="str">
        <f>_xlfn.XLOOKUP($B2072,Img_lookup!A:A,Img_lookup!C:C, "Not available")</f>
        <v>Urtica urens (Nature light)</v>
      </c>
      <c r="CA2072" t="str">
        <f>_xlfn.XLOOKUP($B2072,Img_lookup!A:A,Img_lookup!D:D, "Not available")</f>
        <v>Tiago J. G. Fernandes</v>
      </c>
      <c r="CB2072" t="str">
        <f>_xlfn.XLOOKUP($B2072,Img_lookup!A:A,Img_lookup!E:E, "https://imgur.com/aT5wafe")</f>
        <v>https://api.openverse.engineering/v1/images/1e6f68b3-f90f-4b5c-9b94-4670414768c5/thumb/</v>
      </c>
    </row>
    <row r="2073" spans="1:80" ht="280" x14ac:dyDescent="0.15">
      <c r="A2073" s="1" t="s">
        <v>1891</v>
      </c>
      <c r="B2073" s="1" t="s">
        <v>14494</v>
      </c>
      <c r="C2073" s="1" t="s">
        <v>14495</v>
      </c>
      <c r="D2073" s="1" t="s">
        <v>14496</v>
      </c>
      <c r="E2073" s="1" t="s">
        <v>14497</v>
      </c>
      <c r="F2073" s="1" t="s">
        <v>85</v>
      </c>
      <c r="G2073" s="1" t="s">
        <v>85</v>
      </c>
      <c r="H2073" s="11" t="str">
        <f t="shared" si="951"/>
        <v>Annual</v>
      </c>
      <c r="J2073" s="1">
        <v>0.60000002399999997</v>
      </c>
      <c r="L2073" t="str" cm="1">
        <f t="array" ref="L2073">_xlfn.IFS(J2073+K2073="", "Unknown", J2073+K2073&gt;3, "Large", J2073+K2073&gt;0.5, "Medium", J2073+K2073&gt;0, "Small")</f>
        <v>Medium</v>
      </c>
      <c r="N2073" cm="1">
        <f t="array" ref="N2073">IF($M2073="",INDEX($M$2:$M$2176,MATCH(1,INDEX(($A$2:$A$2176=$A2073)*($M$2:$M$2176&lt;&gt;""),0),0)),$M2073)</f>
        <v>7</v>
      </c>
      <c r="O2073" s="2" t="str">
        <f t="shared" si="947"/>
        <v>Seasonal outdoors</v>
      </c>
      <c r="P2073" s="1" t="s">
        <v>14498</v>
      </c>
      <c r="R2073" t="str">
        <f t="shared" si="950"/>
        <v>Medium</v>
      </c>
      <c r="T2073" s="1"/>
      <c r="U2073" s="1"/>
      <c r="V2073" s="1" t="s">
        <v>51</v>
      </c>
      <c r="W2073" s="6" t="str">
        <f t="shared" si="957"/>
        <v>7</v>
      </c>
      <c r="X2073" t="str">
        <f>IF(W2073="1", "January", IF(W2073="2", "February", IF(W2073="3", "March", IF(W2073="4", "April", IF(W2073="5", "May", IF(W2073="6", "June", IF(W2073="7", "July", IF(W2073="8", "August", IF(W2073="9", "September", IF(W2073="10", "October", IF(W2073="11", "November", IF(W2073="12", "December", "Other"))))))))))))</f>
        <v>July</v>
      </c>
      <c r="Y2073" s="2" t="str">
        <f>IF(ISNUMBER(SEARCH("-",V2073)),TRIM(RIGHT(V2073,LEN(V2073)-SEARCH("-",V2073))),V2073)</f>
        <v>8</v>
      </c>
      <c r="Z2073" s="2" t="str">
        <f>IF(Y2073="1", "January", IF(Y2073="2", "February", IF(Y2073="3", "March", IF(Y2073="4", "April", IF(Y2073="5", "May", IF(Y2073="6", "June", IF(Y2073="7", "July", IF(Y2073="8", "August", IF(Y2073="9", "September", IF(Y2073="10", "October", IF(Y2073="11", "November", IF(Y2073="12", "December", "Other"))))))))))))</f>
        <v>August</v>
      </c>
      <c r="AA2073" s="1" t="s">
        <v>427</v>
      </c>
      <c r="AB2073" s="1" t="str">
        <f>IF(ISNUMBER(SEARCH("-",AA2073)),TRIM(LEFT(AA2073,FIND("-",AA2073)-1)),AA2073)</f>
        <v>8</v>
      </c>
      <c r="AC2073" s="1" t="str">
        <f>IF(AB2073="1", "January", IF(AB2073="2", "February", IF(AB2073="3", "March", IF(AB2073="4", "April", IF(AB2073="5", "May", IF(AB2073="6", "June", IF(AB2073="7", "July", IF(AB2073="8", "August", IF(AB2073="9", "September", IF(AB2073="10", "October", IF(AB2073="11", "November", IF(AB2073="12", "December", "Other"))))))))))))</f>
        <v>August</v>
      </c>
      <c r="AD2073" s="1" t="str">
        <f>IF(ISNUMBER(SEARCH("-",AA2073)),TRIM(RIGHT(AA2073,LEN(AA2073)-SEARCH("-",AA2073))),AA2073)</f>
        <v>9</v>
      </c>
      <c r="AE2073" s="1" t="str">
        <f>IF(AD2073="1", "January", IF(AD2073="2", "February", IF(AD2073="3", "March", IF(AD2073="4", "April", IF(AD2073="5", "May", IF(AD2073="6", "June", IF(AD2073="7", "July", IF(AD2073="8", "August", IF(AD2073="9", "September", IF(AD2073="10", "October", IF(AD2073="11", "November", IF(AD2073="12", "December", "Other"))))))))))))</f>
        <v>September</v>
      </c>
      <c r="AF2073" s="1" t="s">
        <v>24801</v>
      </c>
      <c r="AG2073" s="1" t="str">
        <f t="shared" si="937"/>
        <v xml:space="preserve">Seed </v>
      </c>
      <c r="AH2073" s="2" t="str">
        <f t="shared" si="938"/>
        <v>Sow April in situ[1].</v>
      </c>
      <c r="AI2073" s="1" t="s">
        <v>14499</v>
      </c>
      <c r="AJ2073" s="1" t="s">
        <v>23836</v>
      </c>
      <c r="AK2073" s="1" t="s">
        <v>17104</v>
      </c>
      <c r="AL2073" s="1" t="str">
        <f t="shared" si="948"/>
        <v>Unscented</v>
      </c>
      <c r="AM2073" s="1" t="b">
        <v>0</v>
      </c>
      <c r="AN2073" s="1" t="b">
        <v>0</v>
      </c>
      <c r="AO2073" s="1" t="b">
        <v>0</v>
      </c>
      <c r="AP2073" s="5" t="s">
        <v>28</v>
      </c>
      <c r="AQ2073" s="5" t="str">
        <f t="shared" si="939"/>
        <v>Light, Medium, Heavy</v>
      </c>
      <c r="AR2073" s="1" t="s">
        <v>30</v>
      </c>
      <c r="AS2073" s="1" t="str">
        <f t="shared" si="933"/>
        <v>None</v>
      </c>
      <c r="AT2073" s="1" t="str">
        <f t="shared" si="940"/>
        <v>Full</v>
      </c>
      <c r="AU2073" s="1" t="s">
        <v>29</v>
      </c>
      <c r="AV2073" s="1" t="str">
        <f t="shared" si="941"/>
        <v>Moist</v>
      </c>
      <c r="AW2073" s="1" t="s">
        <v>12</v>
      </c>
      <c r="AX2073" s="1" t="str">
        <f t="shared" si="942"/>
        <v>Acid, Neutral, Alkaline</v>
      </c>
      <c r="AY2073" s="1" t="b">
        <v>0</v>
      </c>
      <c r="AZ2073" s="1" t="b">
        <v>0</v>
      </c>
      <c r="BA2073" s="1" t="b">
        <v>0</v>
      </c>
      <c r="BC2073" t="str">
        <f t="shared" si="943"/>
        <v>FALSE</v>
      </c>
      <c r="BE2073" t="str">
        <f t="shared" si="944"/>
        <v>FALSE</v>
      </c>
      <c r="BF2073" s="1" t="b">
        <v>0</v>
      </c>
      <c r="BG2073" s="1" t="b">
        <v>0</v>
      </c>
      <c r="BH2073" s="1" t="b">
        <v>0</v>
      </c>
      <c r="BJ2073" s="1" t="str">
        <f t="shared" si="945"/>
        <v>FALSE</v>
      </c>
      <c r="BK2073" s="1" t="s">
        <v>77</v>
      </c>
      <c r="BL2073" t="str">
        <f t="shared" si="946"/>
        <v>TRUE</v>
      </c>
      <c r="BM2073" s="1" t="b">
        <v>0</v>
      </c>
      <c r="BN2073" s="1" t="b">
        <v>0</v>
      </c>
      <c r="BO2073" s="1">
        <f t="shared" si="949"/>
        <v>9</v>
      </c>
      <c r="BP2073" s="1" t="s">
        <v>31</v>
      </c>
      <c r="BQ2073" s="1" cm="1">
        <f t="array" ref="BQ2073">_xlfn.IFS(BP2073="None Known",0, LEN(BP2073)&gt;500, 5,LEN(BP2073)&gt;400, 4, LEN(BP2073)&gt;300, 3, LEN(BP2073)&gt;200, 2, LEN(BP2073)&gt;1, 1)</f>
        <v>0</v>
      </c>
      <c r="BR2073" s="16" t="s">
        <v>25410</v>
      </c>
      <c r="BS2073" s="1">
        <v>2</v>
      </c>
      <c r="BT2073" s="1" t="s">
        <v>14500</v>
      </c>
      <c r="BU2073" s="1">
        <v>3</v>
      </c>
      <c r="BV2073" s="1" t="s">
        <v>34</v>
      </c>
      <c r="BW2073" s="1" t="s">
        <v>14501</v>
      </c>
      <c r="BX2073" s="1"/>
      <c r="BY2073" t="str">
        <f>_xlfn.XLOOKUP($B2073,Img_lookup!A:A,Img_lookup!B:B, "Not available")</f>
        <v>e452e974-08ff-4554-b07a-55d60ccf54b4</v>
      </c>
      <c r="BZ2073" t="str">
        <f>_xlfn.XLOOKUP($B2073,Img_lookup!A:A,Img_lookup!C:C, "Not available")</f>
        <v>Vaccaria hispanica</v>
      </c>
      <c r="CA2073" t="str">
        <f>_xlfn.XLOOKUP($B2073,Img_lookup!A:A,Img_lookup!D:D, "Not available")</f>
        <v>David LeRoy Topping</v>
      </c>
      <c r="CB2073" t="str">
        <f>_xlfn.XLOOKUP($B2073,Img_lookup!A:A,Img_lookup!E:E, "https://imgur.com/aT5wafe")</f>
        <v>https://api.openverse.engineering/v1/images/e452e974-08ff-4554-b07a-55d60ccf54b4/thumb/</v>
      </c>
    </row>
    <row r="2074" spans="1:80" ht="409.6" x14ac:dyDescent="0.15">
      <c r="A2074" s="1" t="s">
        <v>139</v>
      </c>
      <c r="B2074" s="1" t="s">
        <v>15702</v>
      </c>
      <c r="C2074" s="1" t="s">
        <v>15703</v>
      </c>
      <c r="E2074" s="1" t="s">
        <v>11012</v>
      </c>
      <c r="F2074" s="1" t="s">
        <v>62</v>
      </c>
      <c r="G2074" s="1" t="s">
        <v>62</v>
      </c>
      <c r="H2074" s="11" t="str">
        <f t="shared" si="951"/>
        <v>Perennial</v>
      </c>
      <c r="I2074" s="1" t="s">
        <v>17108</v>
      </c>
      <c r="J2074" s="1">
        <v>5</v>
      </c>
      <c r="L2074" t="str" cm="1">
        <f t="array" ref="L2074">_xlfn.IFS(J2074+K2074="", "Unknown", J2074+K2074&gt;3, "Large", J2074+K2074&gt;0.5, "Medium", J2074+K2074&gt;0, "Small")</f>
        <v>Large</v>
      </c>
      <c r="M2074" s="1">
        <v>7</v>
      </c>
      <c r="N2074" cm="1">
        <f t="array" ref="N2074">IF($M2074="",INDEX($M$2:$M$2176,MATCH(1,INDEX(($A$2:$A$2176=$A2074)*($M$2:$M$2176&lt;&gt;""),0),0)),$M2074)</f>
        <v>7</v>
      </c>
      <c r="O2074" s="2" t="str">
        <f t="shared" si="947"/>
        <v>Seasonal outdoors</v>
      </c>
      <c r="P2074" s="1" t="s">
        <v>15704</v>
      </c>
      <c r="R2074" t="str">
        <f t="shared" si="950"/>
        <v>Medium</v>
      </c>
      <c r="S2074" s="1" t="s">
        <v>24</v>
      </c>
      <c r="T2074" s="1" t="str">
        <f>LEFT(S2074,FIND("-",S2074)-1)</f>
        <v xml:space="preserve">1 </v>
      </c>
      <c r="U2074" s="1" t="str">
        <f>RIGHT(S2074,FIND("-",S2074)-1)</f>
        <v>12</v>
      </c>
      <c r="V2074" s="1" t="s">
        <v>51</v>
      </c>
      <c r="W2074" s="6" t="str">
        <f t="shared" si="957"/>
        <v>7</v>
      </c>
      <c r="X2074" t="str">
        <f>IF(W2074="1", "January", IF(W2074="2", "February", IF(W2074="3", "March", IF(W2074="4", "April", IF(W2074="5", "May", IF(W2074="6", "June", IF(W2074="7", "July", IF(W2074="8", "August", IF(W2074="9", "September", IF(W2074="10", "October", IF(W2074="11", "November", IF(W2074="12", "December", "Other"))))))))))))</f>
        <v>July</v>
      </c>
      <c r="Y2074" s="2" t="str">
        <f>IF(ISNUMBER(SEARCH("-",V2074)),TRIM(RIGHT(V2074,LEN(V2074)-SEARCH("-",V2074))),V2074)</f>
        <v>8</v>
      </c>
      <c r="Z2074" s="2" t="str">
        <f>IF(Y2074="1", "January", IF(Y2074="2", "February", IF(Y2074="3", "March", IF(Y2074="4", "April", IF(Y2074="5", "May", IF(Y2074="6", "June", IF(Y2074="7", "July", IF(Y2074="8", "August", IF(Y2074="9", "September", IF(Y2074="10", "October", IF(Y2074="11", "November", IF(Y2074="12", "December", "Other"))))))))))))</f>
        <v>August</v>
      </c>
      <c r="AA2074" s="1" t="s">
        <v>109</v>
      </c>
      <c r="AB2074" s="1" t="str">
        <f>IF(ISNUMBER(SEARCH("-",AA2074)),TRIM(LEFT(AA2074,FIND("-",AA2074)-1)),AA2074)</f>
        <v>9</v>
      </c>
      <c r="AC2074" s="1" t="str">
        <f>IF(AB2074="1", "January", IF(AB2074="2", "February", IF(AB2074="3", "March", IF(AB2074="4", "April", IF(AB2074="5", "May", IF(AB2074="6", "June", IF(AB2074="7", "July", IF(AB2074="8", "August", IF(AB2074="9", "September", IF(AB2074="10", "October", IF(AB2074="11", "November", IF(AB2074="12", "December", "Other"))))))))))))</f>
        <v>September</v>
      </c>
      <c r="AD2074" s="1" t="str">
        <f>IF(ISNUMBER(SEARCH("-",AA2074)),TRIM(RIGHT(AA2074,LEN(AA2074)-SEARCH("-",AA2074))),AA2074)</f>
        <v>10</v>
      </c>
      <c r="AE2074" s="1" t="str">
        <f>IF(AD2074="1", "January", IF(AD2074="2", "February", IF(AD2074="3", "March", IF(AD2074="4", "April", IF(AD2074="5", "May", IF(AD2074="6", "June", IF(AD2074="7", "July", IF(AD2074="8", "August", IF(AD2074="9", "September", IF(AD2074="10", "October", IF(AD2074="11", "November", IF(AD2074="12", "December", "Other"))))))))))))</f>
        <v>October</v>
      </c>
      <c r="AF2074" s="16" t="s">
        <v>24802</v>
      </c>
      <c r="AG2074" s="1" t="str">
        <f t="shared" si="937"/>
        <v xml:space="preserve">Seed </v>
      </c>
      <c r="AH2074"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74" s="1" t="s">
        <v>15705</v>
      </c>
      <c r="AJ2074" s="1" t="s">
        <v>53</v>
      </c>
      <c r="AK2074" s="1" t="s">
        <v>17104</v>
      </c>
      <c r="AL2074" s="1" t="str">
        <f t="shared" si="948"/>
        <v>Unscented</v>
      </c>
      <c r="AM2074" s="1" t="b">
        <v>0</v>
      </c>
      <c r="AN2074" s="1" t="b">
        <v>1</v>
      </c>
      <c r="AO2074" s="1" t="b">
        <v>0</v>
      </c>
      <c r="AP2074" s="5" t="s">
        <v>54</v>
      </c>
      <c r="AQ2074" s="5" t="str">
        <f t="shared" si="939"/>
        <v>Light, Medium</v>
      </c>
      <c r="AR2074" s="1" t="s">
        <v>10</v>
      </c>
      <c r="AS2074" s="1" t="str">
        <f t="shared" si="933"/>
        <v>None, Partial</v>
      </c>
      <c r="AT2074" s="1" t="str">
        <f t="shared" si="940"/>
        <v>Partial, Full</v>
      </c>
      <c r="AU2074" s="1" t="s">
        <v>29</v>
      </c>
      <c r="AV2074" s="1" t="str">
        <f t="shared" si="941"/>
        <v>Moist</v>
      </c>
      <c r="AW2074" s="1" t="s">
        <v>146</v>
      </c>
      <c r="AX2074" s="1" t="str">
        <f t="shared" si="942"/>
        <v>Acid</v>
      </c>
      <c r="AY2074" s="1" t="b">
        <v>1</v>
      </c>
      <c r="AZ2074" s="1" t="b">
        <v>0</v>
      </c>
      <c r="BA2074" s="1" t="b">
        <v>0</v>
      </c>
      <c r="BC2074" t="str">
        <f t="shared" si="943"/>
        <v>FALSE</v>
      </c>
      <c r="BE2074" t="str">
        <f t="shared" si="944"/>
        <v>FALSE</v>
      </c>
      <c r="BF2074" s="1" t="b">
        <v>0</v>
      </c>
      <c r="BG2074" s="1" t="b">
        <v>0</v>
      </c>
      <c r="BH2074" s="1" t="b">
        <v>0</v>
      </c>
      <c r="BJ2074" s="1" t="str">
        <f t="shared" si="945"/>
        <v>FALSE</v>
      </c>
      <c r="BL2074" t="str">
        <f t="shared" si="946"/>
        <v>FALSE</v>
      </c>
      <c r="BM2074" s="1" t="b">
        <v>0</v>
      </c>
      <c r="BN2074" s="1" t="b">
        <v>0</v>
      </c>
      <c r="BO2074" s="1">
        <f t="shared" si="949"/>
        <v>9</v>
      </c>
      <c r="BP2074" s="1" t="s">
        <v>15706</v>
      </c>
      <c r="BQ2074" s="1" cm="1">
        <f t="array" ref="BQ2074">_xlfn.IFS(BP2074="None Known",0, LEN(BP2074)&gt;500, 5,LEN(BP2074)&gt;400, 4, LEN(BP2074)&gt;300, 3, LEN(BP2074)&gt;200, 2, LEN(BP2074)&gt;1, 1)</f>
        <v>2</v>
      </c>
      <c r="BR2074" s="1" t="s">
        <v>15707</v>
      </c>
      <c r="BS2074" s="1">
        <v>2</v>
      </c>
      <c r="BT2074" s="1" t="s">
        <v>15708</v>
      </c>
      <c r="BU2074" s="1">
        <v>1</v>
      </c>
      <c r="BV2074" s="1" t="s">
        <v>465</v>
      </c>
      <c r="BW2074" s="1" t="s">
        <v>31</v>
      </c>
      <c r="BX2074" s="1"/>
      <c r="BY2074" t="str">
        <f>_xlfn.XLOOKUP($B2074,Img_lookup!A:A,Img_lookup!B:B, "Not available")</f>
        <v>4eac602a-a3c2-4c56-bb94-688f6d849c7f</v>
      </c>
      <c r="BZ2074" t="str">
        <f>_xlfn.XLOOKUP($B2074,Img_lookup!A:A,Img_lookup!C:C, "Not available")</f>
        <v>Vaccinium arboreum</v>
      </c>
      <c r="CA2074" t="str">
        <f>_xlfn.XLOOKUP($B2074,Img_lookup!A:A,Img_lookup!D:D, "Not available")</f>
        <v>mmmavocado</v>
      </c>
      <c r="CB2074" t="str">
        <f>_xlfn.XLOOKUP($B2074,Img_lookup!A:A,Img_lookup!E:E, "https://imgur.com/aT5wafe")</f>
        <v>https://api.openverse.engineering/v1/images/4eac602a-a3c2-4c56-bb94-688f6d849c7f/thumb/</v>
      </c>
    </row>
    <row r="2075" spans="1:80" ht="409.6" x14ac:dyDescent="0.15">
      <c r="A2075" s="1" t="s">
        <v>139</v>
      </c>
      <c r="B2075" s="1" t="s">
        <v>7939</v>
      </c>
      <c r="C2075" s="1" t="s">
        <v>7940</v>
      </c>
      <c r="D2075" s="1" t="s">
        <v>7941</v>
      </c>
      <c r="E2075" s="1" t="s">
        <v>7942</v>
      </c>
      <c r="F2075" s="1" t="s">
        <v>22</v>
      </c>
      <c r="G2075" s="1" t="s">
        <v>22</v>
      </c>
      <c r="H2075" s="11" t="str">
        <f t="shared" si="951"/>
        <v>Perennial</v>
      </c>
      <c r="I2075" s="1" t="s">
        <v>17108</v>
      </c>
      <c r="J2075" s="1">
        <v>0.20000000300000001</v>
      </c>
      <c r="K2075" s="1">
        <v>2</v>
      </c>
      <c r="L2075" t="str" cm="1">
        <f t="array" ref="L2075">_xlfn.IFS(J2075+K2075="", "Unknown", J2075+K2075&gt;3, "Large", J2075+K2075&gt;0.5, "Medium", J2075+K2075&gt;0, "Small")</f>
        <v>Medium</v>
      </c>
      <c r="M2075" s="1">
        <v>2</v>
      </c>
      <c r="N2075" cm="1">
        <f t="array" ref="N2075">IF($M2075="",INDEX($M$2:$M$2176,MATCH(1,INDEX(($A$2:$A$2176=$A2075)*($M$2:$M$2176&lt;&gt;""),0),0)),$M2075)</f>
        <v>2</v>
      </c>
      <c r="O2075" s="2" t="str">
        <f t="shared" si="947"/>
        <v>Hardy to cold</v>
      </c>
      <c r="P2075" s="1" t="s">
        <v>7943</v>
      </c>
      <c r="Q2075" s="1" t="s">
        <v>17110</v>
      </c>
      <c r="R2075" t="str">
        <f t="shared" si="950"/>
        <v>Medium</v>
      </c>
      <c r="S2075" s="1" t="s">
        <v>24</v>
      </c>
      <c r="T2075" s="1" t="str">
        <f>LEFT(S2075,FIND("-",S2075)-1)</f>
        <v xml:space="preserve">1 </v>
      </c>
      <c r="U2075" s="1" t="str">
        <f>RIGHT(S2075,FIND("-",S2075)-1)</f>
        <v>12</v>
      </c>
      <c r="V2075" s="1" t="s">
        <v>322</v>
      </c>
      <c r="W2075" s="6" t="str">
        <f t="shared" si="957"/>
        <v>6</v>
      </c>
      <c r="X2075" t="str">
        <f>IF(W2075="1", "January", IF(W2075="2", "February", IF(W2075="3", "March", IF(W2075="4", "April", IF(W2075="5", "May", IF(W2075="6", "June", IF(W2075="7", "July", IF(W2075="8", "August", IF(W2075="9", "September", IF(W2075="10", "October", IF(W2075="11", "November", IF(W2075="12", "December", "Other"))))))))))))</f>
        <v>June</v>
      </c>
      <c r="Y2075" s="2" t="str">
        <f>IF(ISNUMBER(SEARCH("-",V2075)),TRIM(RIGHT(V2075,LEN(V2075)-SEARCH("-",V2075))),V2075)</f>
        <v>8</v>
      </c>
      <c r="Z2075" s="2" t="str">
        <f>IF(Y2075="1", "January", IF(Y2075="2", "February", IF(Y2075="3", "March", IF(Y2075="4", "April", IF(Y2075="5", "May", IF(Y2075="6", "June", IF(Y2075="7", "July", IF(Y2075="8", "August", IF(Y2075="9", "September", IF(Y2075="10", "October", IF(Y2075="11", "November", IF(Y2075="12", "December", "Other"))))))))))))</f>
        <v>August</v>
      </c>
      <c r="AA2075" s="1" t="s">
        <v>135</v>
      </c>
      <c r="AB2075" s="1" t="str">
        <f>IF(ISNUMBER(SEARCH("-",AA2075)),TRIM(LEFT(AA2075,FIND("-",AA2075)-1)),AA2075)</f>
        <v>8</v>
      </c>
      <c r="AC2075" s="1" t="str">
        <f>IF(AB2075="1", "January", IF(AB2075="2", "February", IF(AB2075="3", "March", IF(AB2075="4", "April", IF(AB2075="5", "May", IF(AB2075="6", "June", IF(AB2075="7", "July", IF(AB2075="8", "August", IF(AB2075="9", "September", IF(AB2075="10", "October", IF(AB2075="11", "November", IF(AB2075="12", "December", "Other"))))))))))))</f>
        <v>August</v>
      </c>
      <c r="AD2075" s="1" t="str">
        <f>IF(ISNUMBER(SEARCH("-",AA2075)),TRIM(RIGHT(AA2075,LEN(AA2075)-SEARCH("-",AA2075))),AA2075)</f>
        <v>10</v>
      </c>
      <c r="AE2075" s="1" t="str">
        <f>IF(AD2075="1", "January", IF(AD2075="2", "February", IF(AD2075="3", "March", IF(AD2075="4", "April", IF(AD2075="5", "May", IF(AD2075="6", "June", IF(AD2075="7", "July", IF(AD2075="8", "August", IF(AD2075="9", "September", IF(AD2075="10", "October", IF(AD2075="11", "November", IF(AD2075="12", "December", "Other"))))))))))))</f>
        <v>October</v>
      </c>
      <c r="AF2075" s="16" t="s">
        <v>24803</v>
      </c>
      <c r="AG2075" s="1" t="str">
        <f t="shared" si="937"/>
        <v xml:space="preserve">Seed </v>
      </c>
      <c r="AH2075"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in April of shoots 15cm long, in a sandy mix in a frame covered in plastic to keep them moist[200].
Cuttings of half-ripe wood, 5 - 8cm with a heel, August in a frame[78]. Slow and difficult.
Layering in late summer or early autumn[78]. Another report says that spring is the best time to layer[200]. Takes 18 months[78].
Division of suckers in spring or early autumn[113].</v>
      </c>
      <c r="AI2075" s="1" t="s">
        <v>7944</v>
      </c>
      <c r="AJ2075" s="1" t="s">
        <v>23806</v>
      </c>
      <c r="AK2075" s="1" t="s">
        <v>17104</v>
      </c>
      <c r="AL2075" s="1" t="str">
        <f t="shared" si="948"/>
        <v>Unscented</v>
      </c>
      <c r="AM2075" s="1" t="b">
        <v>0</v>
      </c>
      <c r="AN2075" s="1" t="b">
        <v>0</v>
      </c>
      <c r="AO2075" s="1" t="b">
        <v>0</v>
      </c>
      <c r="AP2075" s="5" t="s">
        <v>54</v>
      </c>
      <c r="AQ2075" s="5" t="str">
        <f t="shared" si="939"/>
        <v>Light, Medium</v>
      </c>
      <c r="AR2075" s="1" t="s">
        <v>10</v>
      </c>
      <c r="AS2075" s="1" t="str">
        <f t="shared" si="933"/>
        <v>None, Partial</v>
      </c>
      <c r="AT2075" s="1" t="str">
        <f t="shared" si="940"/>
        <v>Partial, Full</v>
      </c>
      <c r="AU2075" s="1" t="s">
        <v>402</v>
      </c>
      <c r="AV2075" s="1" t="str">
        <f t="shared" si="941"/>
        <v>Moist, Wet/Water</v>
      </c>
      <c r="AW2075" s="1" t="s">
        <v>146</v>
      </c>
      <c r="AX2075" s="1" t="str">
        <f t="shared" si="942"/>
        <v>Acid</v>
      </c>
      <c r="AY2075" s="1" t="b">
        <v>1</v>
      </c>
      <c r="AZ2075" s="1" t="b">
        <v>0</v>
      </c>
      <c r="BA2075" s="1" t="b">
        <v>0</v>
      </c>
      <c r="BC2075" t="str">
        <f t="shared" si="943"/>
        <v>FALSE</v>
      </c>
      <c r="BE2075" t="str">
        <f t="shared" si="944"/>
        <v>FALSE</v>
      </c>
      <c r="BF2075" s="1" t="b">
        <v>1</v>
      </c>
      <c r="BG2075" s="1" t="b">
        <v>0</v>
      </c>
      <c r="BH2075" s="1" t="b">
        <v>0</v>
      </c>
      <c r="BJ2075" s="1" t="str">
        <f t="shared" si="945"/>
        <v>FALSE</v>
      </c>
      <c r="BK2075" s="1" t="s">
        <v>77</v>
      </c>
      <c r="BL2075" t="str">
        <f t="shared" si="946"/>
        <v>TRUE</v>
      </c>
      <c r="BM2075" s="1" t="b">
        <v>0</v>
      </c>
      <c r="BN2075" s="1" t="b">
        <v>0</v>
      </c>
      <c r="BO2075" s="1">
        <f t="shared" si="949"/>
        <v>11</v>
      </c>
      <c r="BP2075" s="1" t="s">
        <v>7945</v>
      </c>
      <c r="BQ2075" s="1" cm="1">
        <f t="array" ref="BQ2075">_xlfn.IFS(BP2075="None Known",0, LEN(BP2075)&gt;500, 5,LEN(BP2075)&gt;400, 4, LEN(BP2075)&gt;300, 3, LEN(BP2075)&gt;200, 2, LEN(BP2075)&gt;1, 1)</f>
        <v>1</v>
      </c>
      <c r="BR2075" s="1" t="s">
        <v>7946</v>
      </c>
      <c r="BS2075" s="1">
        <v>3</v>
      </c>
      <c r="BT2075" s="1" t="s">
        <v>7947</v>
      </c>
      <c r="BU2075" s="1">
        <v>1</v>
      </c>
      <c r="BV2075" s="1" t="s">
        <v>150</v>
      </c>
      <c r="BW2075" s="1" t="s">
        <v>31</v>
      </c>
      <c r="BX2075" s="1"/>
      <c r="BY2075" t="str">
        <f>_xlfn.XLOOKUP($B2075,Img_lookup!A:A,Img_lookup!B:B, "Not available")</f>
        <v>1369894d-5026-4d1c-b9bd-5a922c605b89</v>
      </c>
      <c r="BZ2075" t="str">
        <f>_xlfn.XLOOKUP($B2075,Img_lookup!A:A,Img_lookup!C:C, "Not available")</f>
        <v>Vaccinium macrocarpon</v>
      </c>
      <c r="CA2075" t="str">
        <f>_xlfn.XLOOKUP($B2075,Img_lookup!A:A,Img_lookup!D:D, "Not available")</f>
        <v>Carl E Lewis</v>
      </c>
      <c r="CB2075" t="str">
        <f>_xlfn.XLOOKUP($B2075,Img_lookup!A:A,Img_lookup!E:E, "https://imgur.com/aT5wafe")</f>
        <v>https://api.openverse.engineering/v1/images/1369894d-5026-4d1c-b9bd-5a922c605b89/thumb/</v>
      </c>
    </row>
    <row r="2076" spans="1:80" ht="409.6" x14ac:dyDescent="0.15">
      <c r="A2076" s="1" t="s">
        <v>139</v>
      </c>
      <c r="B2076" s="1" t="s">
        <v>10017</v>
      </c>
      <c r="C2076" s="1" t="s">
        <v>10018</v>
      </c>
      <c r="D2076" s="1" t="s">
        <v>10019</v>
      </c>
      <c r="E2076" s="1" t="s">
        <v>10020</v>
      </c>
      <c r="F2076" s="1" t="s">
        <v>22</v>
      </c>
      <c r="G2076" s="1" t="s">
        <v>22</v>
      </c>
      <c r="H2076" s="11" t="str">
        <f t="shared" si="951"/>
        <v>Perennial</v>
      </c>
      <c r="I2076" s="1" t="s">
        <v>17108</v>
      </c>
      <c r="J2076" s="1">
        <v>2</v>
      </c>
      <c r="K2076" s="1">
        <v>1</v>
      </c>
      <c r="L2076" t="str" cm="1">
        <f t="array" ref="L2076">_xlfn.IFS(J2076+K2076="", "Unknown", J2076+K2076&gt;3, "Large", J2076+K2076&gt;0.5, "Medium", J2076+K2076&gt;0, "Small")</f>
        <v>Medium</v>
      </c>
      <c r="M2076" s="1">
        <v>9</v>
      </c>
      <c r="N2076" cm="1">
        <f t="array" ref="N2076">IF($M2076="",INDEX($M$2:$M$2176,MATCH(1,INDEX(($A$2:$A$2176=$A2076)*($M$2:$M$2176&lt;&gt;""),0),0)),$M2076)</f>
        <v>9</v>
      </c>
      <c r="O2076" s="2" t="str">
        <f t="shared" si="947"/>
        <v>Grown indoors</v>
      </c>
      <c r="P2076" s="1" t="s">
        <v>10021</v>
      </c>
      <c r="R2076" t="str">
        <f t="shared" si="950"/>
        <v>Medium</v>
      </c>
      <c r="S2076" s="1" t="s">
        <v>24</v>
      </c>
      <c r="T2076" s="1" t="str">
        <f>LEFT(S2076,FIND("-",S2076)-1)</f>
        <v xml:space="preserve">1 </v>
      </c>
      <c r="U2076" s="1" t="str">
        <f>RIGHT(S2076,FIND("-",S2076)-1)</f>
        <v>12</v>
      </c>
      <c r="V2076" s="1">
        <v>6</v>
      </c>
      <c r="W2076" s="6">
        <f t="shared" si="957"/>
        <v>6</v>
      </c>
      <c r="X2076" t="str">
        <f>IF(W2076=1, "January", IF(W2076=2, "February", IF(W2076=3, "March", IF(W2076=4, "April", IF(W2076=5, "May", IF(W2076=6, "June", IF(W2076=7, "July", IF(W2076=8, "August", IF(W2076=9, "September", IF(W2076=10, "October", IF(W2076=11, "November", IF(W2076=12, "December", "Other"))))))))))))</f>
        <v>June</v>
      </c>
      <c r="AF2076" s="16" t="s">
        <v>24802</v>
      </c>
      <c r="AG2076" s="1" t="str">
        <f t="shared" si="937"/>
        <v xml:space="preserve">Seed </v>
      </c>
      <c r="AH2076"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76" s="1" t="s">
        <v>10022</v>
      </c>
      <c r="AJ2076" s="1" t="s">
        <v>53</v>
      </c>
      <c r="AK2076" s="1" t="s">
        <v>17104</v>
      </c>
      <c r="AL2076" s="1" t="str">
        <f t="shared" si="948"/>
        <v>Unscented</v>
      </c>
      <c r="AM2076" s="1" t="b">
        <v>0</v>
      </c>
      <c r="AN2076" s="1" t="b">
        <v>1</v>
      </c>
      <c r="AO2076" s="1" t="b">
        <v>0</v>
      </c>
      <c r="AP2076" s="5" t="s">
        <v>54</v>
      </c>
      <c r="AQ2076" s="5" t="str">
        <f t="shared" si="939"/>
        <v>Light, Medium</v>
      </c>
      <c r="AR2076" s="1" t="s">
        <v>10</v>
      </c>
      <c r="AS2076" s="1" t="str">
        <f t="shared" si="933"/>
        <v>None, Partial</v>
      </c>
      <c r="AT2076" s="1" t="str">
        <f t="shared" si="940"/>
        <v>Partial, Full</v>
      </c>
      <c r="AU2076" s="1" t="s">
        <v>29</v>
      </c>
      <c r="AV2076" s="1" t="str">
        <f t="shared" si="941"/>
        <v>Moist</v>
      </c>
      <c r="AW2076" s="1" t="s">
        <v>146</v>
      </c>
      <c r="AX2076" s="1" t="str">
        <f t="shared" si="942"/>
        <v>Acid</v>
      </c>
      <c r="AY2076" s="1" t="b">
        <v>1</v>
      </c>
      <c r="AZ2076" s="1" t="b">
        <v>0</v>
      </c>
      <c r="BA2076" s="1" t="b">
        <v>0</v>
      </c>
      <c r="BC2076" t="str">
        <f t="shared" si="943"/>
        <v>FALSE</v>
      </c>
      <c r="BE2076" t="str">
        <f t="shared" si="944"/>
        <v>FALSE</v>
      </c>
      <c r="BF2076" s="1" t="b">
        <v>0</v>
      </c>
      <c r="BG2076" s="1" t="b">
        <v>0</v>
      </c>
      <c r="BH2076" s="1" t="b">
        <v>0</v>
      </c>
      <c r="BJ2076" s="1" t="str">
        <f t="shared" si="945"/>
        <v>FALSE</v>
      </c>
      <c r="BL2076" t="str">
        <f t="shared" si="946"/>
        <v>FALSE</v>
      </c>
      <c r="BM2076" s="1" t="b">
        <v>0</v>
      </c>
      <c r="BN2076" s="1" t="b">
        <v>0</v>
      </c>
      <c r="BO2076" s="1">
        <f t="shared" si="949"/>
        <v>6</v>
      </c>
      <c r="BP2076" s="1" t="s">
        <v>31</v>
      </c>
      <c r="BQ2076" s="1" cm="1">
        <f t="array" ref="BQ2076">_xlfn.IFS(BP2076="None Known",0, LEN(BP2076)&gt;500, 5,LEN(BP2076)&gt;400, 4, LEN(BP2076)&gt;300, 3, LEN(BP2076)&gt;200, 2, LEN(BP2076)&gt;1, 1)</f>
        <v>0</v>
      </c>
      <c r="BR2076" s="1" t="s">
        <v>10023</v>
      </c>
      <c r="BS2076" s="1">
        <v>2</v>
      </c>
      <c r="BT2076" s="1" t="s">
        <v>31</v>
      </c>
      <c r="BU2076" s="1">
        <v>0</v>
      </c>
      <c r="BV2076" s="1" t="s">
        <v>10024</v>
      </c>
      <c r="BW2076" s="1" t="s">
        <v>31</v>
      </c>
      <c r="BX2076" s="1"/>
      <c r="BY2076" t="str">
        <f>_xlfn.XLOOKUP($B2076,Img_lookup!A:A,Img_lookup!B:B, "Not available")</f>
        <v>9daf510b-8703-4af4-90d3-142b31068c1c</v>
      </c>
      <c r="BZ2076" t="str">
        <f>_xlfn.XLOOKUP($B2076,Img_lookup!A:A,Img_lookup!C:C, "Not available")</f>
        <v>Vaccinium mortinia Benth.</v>
      </c>
      <c r="CA2076" t="str">
        <f>_xlfn.XLOOKUP($B2076,Img_lookup!A:A,Img_lookup!D:D, "Not available")</f>
        <v>G. W. Oliver</v>
      </c>
      <c r="CB2076" t="str">
        <f>_xlfn.XLOOKUP($B2076,Img_lookup!A:A,Img_lookup!E:E, "https://imgur.com/aT5wafe")</f>
        <v>https://api.openverse.engineering/v1/images/9daf510b-8703-4af4-90d3-142b31068c1c/thumb/</v>
      </c>
    </row>
    <row r="2077" spans="1:80" ht="409.6" x14ac:dyDescent="0.15">
      <c r="A2077" s="1" t="s">
        <v>139</v>
      </c>
      <c r="B2077" s="1" t="s">
        <v>15247</v>
      </c>
      <c r="C2077" s="1" t="s">
        <v>15248</v>
      </c>
      <c r="E2077" s="1" t="s">
        <v>15249</v>
      </c>
      <c r="F2077" s="1" t="s">
        <v>22</v>
      </c>
      <c r="G2077" s="1" t="s">
        <v>22</v>
      </c>
      <c r="H2077" s="11" t="str">
        <f t="shared" si="951"/>
        <v>Perennial</v>
      </c>
      <c r="I2077" s="1" t="s">
        <v>17107</v>
      </c>
      <c r="J2077" s="1">
        <v>0.20000000300000001</v>
      </c>
      <c r="K2077" s="1">
        <v>0.30000001199999998</v>
      </c>
      <c r="L2077" t="str" cm="1">
        <f t="array" ref="L2077">_xlfn.IFS(J2077+K2077="", "Unknown", J2077+K2077&gt;3, "Large", J2077+K2077&gt;0.5, "Medium", J2077+K2077&gt;0, "Small")</f>
        <v>Medium</v>
      </c>
      <c r="M2077" s="1">
        <v>3</v>
      </c>
      <c r="N2077" cm="1">
        <f t="array" ref="N2077">IF($M2077="",INDEX($M$2:$M$2176,MATCH(1,INDEX(($A$2:$A$2176=$A2077)*($M$2:$M$2176&lt;&gt;""),0),0)),$M2077)</f>
        <v>3</v>
      </c>
      <c r="O2077" s="2" t="str">
        <f t="shared" si="947"/>
        <v>Hardy to cold</v>
      </c>
      <c r="P2077" s="1" t="s">
        <v>15250</v>
      </c>
      <c r="R2077" t="str">
        <f t="shared" si="950"/>
        <v>Medium</v>
      </c>
      <c r="T2077" s="1"/>
      <c r="U2077" s="1"/>
      <c r="V2077" s="1" t="s">
        <v>272</v>
      </c>
      <c r="W2077" s="6" t="str">
        <f t="shared" si="957"/>
        <v>4</v>
      </c>
      <c r="X2077" t="str">
        <f>IF(W2077="1", "January", IF(W2077="2", "February", IF(W2077="3", "March", IF(W2077="4", "April", IF(W2077="5", "May", IF(W2077="6", "June", IF(W2077="7", "July", IF(W2077="8", "August", IF(W2077="9", "September", IF(W2077="10", "October", IF(W2077="11", "November", IF(W2077="12", "December", "Other"))))))))))))</f>
        <v>April</v>
      </c>
      <c r="Y2077" s="2" t="str">
        <f>IF(ISNUMBER(SEARCH("-",V2077)),TRIM(RIGHT(V2077,LEN(V2077)-SEARCH("-",V2077))),V2077)</f>
        <v>6</v>
      </c>
      <c r="Z2077" s="2" t="str">
        <f>IF(Y2077="1", "January", IF(Y2077="2", "February", IF(Y2077="3", "March", IF(Y2077="4", "April", IF(Y2077="5", "May", IF(Y2077="6", "June", IF(Y2077="7", "July", IF(Y2077="8", "August", IF(Y2077="9", "September", IF(Y2077="10", "October", IF(Y2077="11", "November", IF(Y2077="12", "December", "Other"))))))))))))</f>
        <v>June</v>
      </c>
      <c r="AA2077" s="1" t="s">
        <v>108</v>
      </c>
      <c r="AB2077" s="1" t="str">
        <f>IF(ISNUMBER(SEARCH("-",AA2077)),TRIM(LEFT(AA2077,FIND("-",AA2077)-1)),AA2077)</f>
        <v>7</v>
      </c>
      <c r="AC2077" s="1" t="str">
        <f>IF(AB2077="1", "January", IF(AB2077="2", "February", IF(AB2077="3", "March", IF(AB2077="4", "April", IF(AB2077="5", "May", IF(AB2077="6", "June", IF(AB2077="7", "July", IF(AB2077="8", "August", IF(AB2077="9", "September", IF(AB2077="10", "October", IF(AB2077="11", "November", IF(AB2077="12", "December", "Other"))))))))))))</f>
        <v>July</v>
      </c>
      <c r="AD2077" s="1" t="str">
        <f>IF(ISNUMBER(SEARCH("-",AA2077)),TRIM(RIGHT(AA2077,LEN(AA2077)-SEARCH("-",AA2077))),AA2077)</f>
        <v>9</v>
      </c>
      <c r="AE2077" s="1" t="str">
        <f>IF(AD2077="1", "January", IF(AD2077="2", "February", IF(AD2077="3", "March", IF(AD2077="4", "April", IF(AD2077="5", "May", IF(AD2077="6", "June", IF(AD2077="7", "July", IF(AD2077="8", "August", IF(AD2077="9", "September", IF(AD2077="10", "October", IF(AD2077="11", "November", IF(AD2077="12", "December", "Other"))))))))))))</f>
        <v>September</v>
      </c>
      <c r="AF2077" s="16" t="s">
        <v>24804</v>
      </c>
      <c r="AG2077" s="1" t="str">
        <f t="shared" si="937"/>
        <v xml:space="preserve">Seed </v>
      </c>
      <c r="AH2077"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Cuttings of mature wood in late autumn.
Layering in late summer or early autumn[78]. Another report says that spring is the best time to layer[200]. Takes 18 months[78].
Division of suckers in spring or early autumn[113].</v>
      </c>
      <c r="AI2077" s="1" t="s">
        <v>15251</v>
      </c>
      <c r="AJ2077" s="1" t="s">
        <v>23805</v>
      </c>
      <c r="AK2077" s="1" t="s">
        <v>17104</v>
      </c>
      <c r="AL2077" s="1" t="str">
        <f t="shared" si="948"/>
        <v>Unscented</v>
      </c>
      <c r="AM2077" s="1" t="b">
        <v>0</v>
      </c>
      <c r="AN2077" s="1" t="b">
        <v>1</v>
      </c>
      <c r="AO2077" s="1" t="b">
        <v>0</v>
      </c>
      <c r="AP2077" s="5" t="s">
        <v>54</v>
      </c>
      <c r="AQ2077" s="5" t="str">
        <f t="shared" si="939"/>
        <v>Light, Medium</v>
      </c>
      <c r="AR2077" s="1" t="s">
        <v>10</v>
      </c>
      <c r="AS2077" s="1" t="str">
        <f t="shared" si="933"/>
        <v>None, Partial</v>
      </c>
      <c r="AT2077" s="1" t="str">
        <f t="shared" si="940"/>
        <v>Partial, Full</v>
      </c>
      <c r="AU2077" s="1" t="s">
        <v>29</v>
      </c>
      <c r="AV2077" s="1" t="str">
        <f t="shared" si="941"/>
        <v>Moist</v>
      </c>
      <c r="AW2077" s="1" t="s">
        <v>146</v>
      </c>
      <c r="AX2077" s="1" t="str">
        <f t="shared" si="942"/>
        <v>Acid</v>
      </c>
      <c r="AY2077" s="1" t="b">
        <v>1</v>
      </c>
      <c r="AZ2077" s="1" t="b">
        <v>0</v>
      </c>
      <c r="BA2077" s="1" t="b">
        <v>0</v>
      </c>
      <c r="BB2077" s="1" t="s">
        <v>275</v>
      </c>
      <c r="BC2077" t="str">
        <f t="shared" si="943"/>
        <v>TRUE</v>
      </c>
      <c r="BE2077" t="str">
        <f t="shared" si="944"/>
        <v>FALSE</v>
      </c>
      <c r="BF2077" s="1" t="b">
        <v>0</v>
      </c>
      <c r="BG2077" s="1" t="b">
        <v>0</v>
      </c>
      <c r="BH2077" s="1" t="b">
        <v>0</v>
      </c>
      <c r="BJ2077" s="1" t="str">
        <f t="shared" si="945"/>
        <v>FALSE</v>
      </c>
      <c r="BK2077" s="1" t="s">
        <v>77</v>
      </c>
      <c r="BL2077" t="str">
        <f t="shared" si="946"/>
        <v>TRUE</v>
      </c>
      <c r="BM2077" s="1" t="b">
        <v>0</v>
      </c>
      <c r="BN2077" s="1" t="b">
        <v>1</v>
      </c>
      <c r="BO2077" s="1">
        <f t="shared" si="949"/>
        <v>16</v>
      </c>
      <c r="BP2077" s="1" t="s">
        <v>15252</v>
      </c>
      <c r="BQ2077" s="1" cm="1">
        <f t="array" ref="BQ2077">_xlfn.IFS(BP2077="None Known",0, LEN(BP2077)&gt;500, 5,LEN(BP2077)&gt;400, 4, LEN(BP2077)&gt;300, 3, LEN(BP2077)&gt;200, 2, LEN(BP2077)&gt;1, 1)</f>
        <v>1</v>
      </c>
      <c r="BR2077" s="1" t="s">
        <v>15253</v>
      </c>
      <c r="BS2077" s="1">
        <v>4</v>
      </c>
      <c r="BT2077" s="1" t="s">
        <v>15254</v>
      </c>
      <c r="BU2077" s="1">
        <v>3</v>
      </c>
      <c r="BV2077" s="1" t="s">
        <v>702</v>
      </c>
      <c r="BW2077" s="1" t="s">
        <v>31</v>
      </c>
      <c r="BX2077" s="1"/>
      <c r="BY2077" t="str">
        <f>_xlfn.XLOOKUP($B2077,Img_lookup!A:A,Img_lookup!B:B, "Not available")</f>
        <v>335aca65-ba2f-4742-b30d-5fa3ad1f0123</v>
      </c>
      <c r="BZ2077" t="str">
        <f>_xlfn.XLOOKUP($B2077,Img_lookup!A:A,Img_lookup!C:C, "Not available")</f>
        <v>Vaccinium myrtillus (Blaeberry)</v>
      </c>
      <c r="CA2077" t="str">
        <f>_xlfn.XLOOKUP($B2077,Img_lookup!A:A,Img_lookup!D:D, "Not available")</f>
        <v>S. Rae</v>
      </c>
      <c r="CB2077" t="str">
        <f>_xlfn.XLOOKUP($B2077,Img_lookup!A:A,Img_lookup!E:E, "https://imgur.com/aT5wafe")</f>
        <v>https://api.openverse.engineering/v1/images/335aca65-ba2f-4742-b30d-5fa3ad1f0123/thumb/</v>
      </c>
    </row>
    <row r="2078" spans="1:80" ht="409.6" x14ac:dyDescent="0.15">
      <c r="A2078" s="1" t="s">
        <v>139</v>
      </c>
      <c r="B2078" s="1" t="s">
        <v>4119</v>
      </c>
      <c r="C2078" s="1" t="s">
        <v>4120</v>
      </c>
      <c r="E2078" s="1" t="s">
        <v>2410</v>
      </c>
      <c r="F2078" s="1" t="s">
        <v>22</v>
      </c>
      <c r="G2078" s="1" t="s">
        <v>22</v>
      </c>
      <c r="H2078" s="11" t="str">
        <f t="shared" si="951"/>
        <v>Perennial</v>
      </c>
      <c r="I2078" s="1" t="s">
        <v>17107</v>
      </c>
      <c r="L2078" t="e" cm="1">
        <f t="array" ref="L2078">_xlfn.IFS(J2078+K2078="", "Unknown", J2078+K2078&gt;3, "Large", J2078+K2078&gt;0.5, "Medium", J2078+K2078&gt;0, "Small")</f>
        <v>#N/A</v>
      </c>
      <c r="M2078" s="1">
        <v>6</v>
      </c>
      <c r="N2078" cm="1">
        <f t="array" ref="N2078">IF($M2078="",INDEX($M$2:$M$2176,MATCH(1,INDEX(($A$2:$A$2176=$A2078)*($M$2:$M$2176&lt;&gt;""),0),0)),$M2078)</f>
        <v>6</v>
      </c>
      <c r="O2078" s="2" t="str">
        <f t="shared" si="947"/>
        <v>Seasonal outdoors</v>
      </c>
      <c r="P2078" s="1" t="s">
        <v>4121</v>
      </c>
      <c r="R2078" t="str">
        <f t="shared" si="950"/>
        <v>Medium</v>
      </c>
      <c r="W2078"/>
      <c r="AF2078" s="16" t="s">
        <v>24802</v>
      </c>
      <c r="AG2078" s="1" t="str">
        <f t="shared" si="937"/>
        <v xml:space="preserve">Seed </v>
      </c>
      <c r="AH2078"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78" s="1" t="s">
        <v>4122</v>
      </c>
      <c r="AJ2078" s="1" t="s">
        <v>53</v>
      </c>
      <c r="AK2078" s="1" t="s">
        <v>17104</v>
      </c>
      <c r="AL2078" s="1" t="str">
        <f t="shared" si="948"/>
        <v>Unscented</v>
      </c>
      <c r="AM2078" s="1" t="b">
        <v>0</v>
      </c>
      <c r="AN2078" s="1" t="b">
        <v>0</v>
      </c>
      <c r="AO2078" s="1" t="b">
        <v>0</v>
      </c>
      <c r="AP2078" s="5" t="s">
        <v>54</v>
      </c>
      <c r="AQ2078" s="5" t="str">
        <f t="shared" si="939"/>
        <v>Light, Medium</v>
      </c>
      <c r="AR2078" s="1" t="s">
        <v>10</v>
      </c>
      <c r="AS2078" s="1" t="str">
        <f t="shared" si="933"/>
        <v>None, Partial</v>
      </c>
      <c r="AT2078" s="1" t="str">
        <f t="shared" si="940"/>
        <v>Partial, Full</v>
      </c>
      <c r="AU2078" s="1" t="s">
        <v>402</v>
      </c>
      <c r="AV2078" s="1" t="str">
        <f t="shared" si="941"/>
        <v>Moist, Wet/Water</v>
      </c>
      <c r="AW2078" s="1" t="s">
        <v>146</v>
      </c>
      <c r="AX2078" s="1" t="str">
        <f t="shared" si="942"/>
        <v>Acid</v>
      </c>
      <c r="AY2078" s="1" t="b">
        <v>1</v>
      </c>
      <c r="AZ2078" s="1" t="b">
        <v>0</v>
      </c>
      <c r="BA2078" s="1" t="b">
        <v>0</v>
      </c>
      <c r="BC2078" t="str">
        <f t="shared" si="943"/>
        <v>FALSE</v>
      </c>
      <c r="BE2078" t="str">
        <f t="shared" si="944"/>
        <v>FALSE</v>
      </c>
      <c r="BF2078" s="1" t="b">
        <v>0</v>
      </c>
      <c r="BG2078" s="1" t="b">
        <v>0</v>
      </c>
      <c r="BH2078" s="1" t="b">
        <v>0</v>
      </c>
      <c r="BJ2078" s="1" t="str">
        <f t="shared" si="945"/>
        <v>FALSE</v>
      </c>
      <c r="BL2078" t="str">
        <f t="shared" si="946"/>
        <v>FALSE</v>
      </c>
      <c r="BM2078" s="1" t="b">
        <v>0</v>
      </c>
      <c r="BN2078" s="1" t="b">
        <v>0</v>
      </c>
      <c r="BO2078" s="1">
        <f t="shared" si="949"/>
        <v>6</v>
      </c>
      <c r="BP2078" s="1" t="s">
        <v>31</v>
      </c>
      <c r="BQ2078" s="1" cm="1">
        <f t="array" ref="BQ2078">_xlfn.IFS(BP2078="None Known",0, LEN(BP2078)&gt;500, 5,LEN(BP2078)&gt;400, 4, LEN(BP2078)&gt;300, 3, LEN(BP2078)&gt;200, 2, LEN(BP2078)&gt;1, 1)</f>
        <v>0</v>
      </c>
      <c r="BR2078" s="1" t="s">
        <v>4123</v>
      </c>
      <c r="BS2078" s="1">
        <v>2</v>
      </c>
      <c r="BT2078" s="1" t="s">
        <v>31</v>
      </c>
      <c r="BU2078" s="1">
        <v>0</v>
      </c>
      <c r="BV2078" s="1" t="s">
        <v>702</v>
      </c>
      <c r="BW2078" s="1" t="s">
        <v>31</v>
      </c>
      <c r="BX2078" s="1"/>
      <c r="BY2078" t="str">
        <f>_xlfn.XLOOKUP($B2078,Img_lookup!A:A,Img_lookup!B:B, "Not available")</f>
        <v>a09336ae-4b48-4376-b072-4b23707157ce</v>
      </c>
      <c r="BZ2078" t="str">
        <f>_xlfn.XLOOKUP($B2078,Img_lookup!A:A,Img_lookup!C:C, "Not available")</f>
        <v>Near Jawbone Mountain</v>
      </c>
      <c r="CA2078" t="str">
        <f>_xlfn.XLOOKUP($B2078,Img_lookup!A:A,Img_lookup!D:D, "Not available")</f>
        <v>aspidoscelis</v>
      </c>
      <c r="CB2078" t="str">
        <f>_xlfn.XLOOKUP($B2078,Img_lookup!A:A,Img_lookup!E:E, "https://imgur.com/aT5wafe")</f>
        <v>https://api.openverse.engineering/v1/images/a09336ae-4b48-4376-b072-4b23707157ce/thumb/</v>
      </c>
    </row>
    <row r="2079" spans="1:80" ht="409.6" x14ac:dyDescent="0.15">
      <c r="A2079" s="1" t="s">
        <v>139</v>
      </c>
      <c r="B2079" s="1" t="s">
        <v>5900</v>
      </c>
      <c r="C2079" s="1" t="s">
        <v>5901</v>
      </c>
      <c r="D2079" s="1" t="s">
        <v>5902</v>
      </c>
      <c r="E2079" s="1" t="s">
        <v>5903</v>
      </c>
      <c r="F2079" s="1" t="s">
        <v>22</v>
      </c>
      <c r="G2079" s="1" t="s">
        <v>22</v>
      </c>
      <c r="H2079" s="11" t="str">
        <f t="shared" si="951"/>
        <v>Perennial</v>
      </c>
      <c r="I2079" s="1" t="s">
        <v>17108</v>
      </c>
      <c r="J2079" s="1">
        <v>0.10000000100000001</v>
      </c>
      <c r="K2079" s="1">
        <v>1</v>
      </c>
      <c r="L2079" t="str" cm="1">
        <f t="array" ref="L2079">_xlfn.IFS(J2079+K2079="", "Unknown", J2079+K2079&gt;3, "Large", J2079+K2079&gt;0.5, "Medium", J2079+K2079&gt;0, "Small")</f>
        <v>Medium</v>
      </c>
      <c r="M2079" s="1">
        <v>2</v>
      </c>
      <c r="N2079" cm="1">
        <f t="array" ref="N2079">IF($M2079="",INDEX($M$2:$M$2176,MATCH(1,INDEX(($A$2:$A$2176=$A2079)*($M$2:$M$2176&lt;&gt;""),0),0)),$M2079)</f>
        <v>2</v>
      </c>
      <c r="O2079" s="2" t="str">
        <f t="shared" si="947"/>
        <v>Hardy to cold</v>
      </c>
      <c r="P2079" s="1" t="s">
        <v>5904</v>
      </c>
      <c r="Q2079" s="1" t="s">
        <v>17109</v>
      </c>
      <c r="R2079" t="str">
        <f t="shared" si="950"/>
        <v>Fast</v>
      </c>
      <c r="S2079" s="1" t="s">
        <v>24</v>
      </c>
      <c r="T2079" s="1" t="str">
        <f>LEFT(S2079,FIND("-",S2079)-1)</f>
        <v xml:space="preserve">1 </v>
      </c>
      <c r="U2079" s="1" t="str">
        <f>RIGHT(S2079,FIND("-",S2079)-1)</f>
        <v>12</v>
      </c>
      <c r="V2079" s="1" t="s">
        <v>322</v>
      </c>
      <c r="W2079" s="6" t="str">
        <f>IF(ISNUMBER(SEARCH("-",V2079)),TRIM(LEFT(V2079,FIND("-",V2079)-1)),V2079)</f>
        <v>6</v>
      </c>
      <c r="X2079" t="str">
        <f>IF(W2079="1", "January", IF(W2079="2", "February", IF(W2079="3", "March", IF(W2079="4", "April", IF(W2079="5", "May", IF(W2079="6", "June", IF(W2079="7", "July", IF(W2079="8", "August", IF(W2079="9", "September", IF(W2079="10", "October", IF(W2079="11", "November", IF(W2079="12", "December", "Other"))))))))))))</f>
        <v>June</v>
      </c>
      <c r="Y2079" s="2" t="str">
        <f>IF(ISNUMBER(SEARCH("-",V2079)),TRIM(RIGHT(V2079,LEN(V2079)-SEARCH("-",V2079))),V2079)</f>
        <v>8</v>
      </c>
      <c r="Z2079" s="2" t="str">
        <f>IF(Y2079="1", "January", IF(Y2079="2", "February", IF(Y2079="3", "March", IF(Y2079="4", "April", IF(Y2079="5", "May", IF(Y2079="6", "June", IF(Y2079="7", "July", IF(Y2079="8", "August", IF(Y2079="9", "September", IF(Y2079="10", "October", IF(Y2079="11", "November", IF(Y2079="12", "December", "Other"))))))))))))</f>
        <v>August</v>
      </c>
      <c r="AF2079" s="16" t="s">
        <v>24802</v>
      </c>
      <c r="AG2079" s="1" t="str">
        <f t="shared" si="937"/>
        <v xml:space="preserve">Seed </v>
      </c>
      <c r="AH2079"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79" s="1" t="s">
        <v>5905</v>
      </c>
      <c r="AJ2079" s="1" t="s">
        <v>23807</v>
      </c>
      <c r="AK2079" s="1" t="s">
        <v>17104</v>
      </c>
      <c r="AL2079" s="1" t="str">
        <f t="shared" si="948"/>
        <v>Unscented</v>
      </c>
      <c r="AM2079" s="1" t="b">
        <v>0</v>
      </c>
      <c r="AN2079" s="1" t="b">
        <v>0</v>
      </c>
      <c r="AO2079" s="1" t="b">
        <v>0</v>
      </c>
      <c r="AP2079" s="5" t="s">
        <v>54</v>
      </c>
      <c r="AQ2079" s="5" t="str">
        <f t="shared" si="939"/>
        <v>Light, Medium</v>
      </c>
      <c r="AR2079" s="1" t="s">
        <v>10</v>
      </c>
      <c r="AS2079" s="1" t="str">
        <f t="shared" si="933"/>
        <v>None, Partial</v>
      </c>
      <c r="AT2079" s="1" t="str">
        <f t="shared" si="940"/>
        <v>Partial, Full</v>
      </c>
      <c r="AU2079" s="1" t="s">
        <v>402</v>
      </c>
      <c r="AV2079" s="1" t="str">
        <f t="shared" si="941"/>
        <v>Moist, Wet/Water</v>
      </c>
      <c r="AW2079" s="1" t="s">
        <v>146</v>
      </c>
      <c r="AX2079" s="1" t="str">
        <f t="shared" si="942"/>
        <v>Acid</v>
      </c>
      <c r="AY2079" s="1" t="b">
        <v>1</v>
      </c>
      <c r="AZ2079" s="1" t="b">
        <v>0</v>
      </c>
      <c r="BA2079" s="1" t="b">
        <v>0</v>
      </c>
      <c r="BC2079" t="str">
        <f t="shared" si="943"/>
        <v>FALSE</v>
      </c>
      <c r="BE2079" t="str">
        <f t="shared" si="944"/>
        <v>FALSE</v>
      </c>
      <c r="BF2079" s="1" t="b">
        <v>0</v>
      </c>
      <c r="BG2079" s="1" t="b">
        <v>0</v>
      </c>
      <c r="BH2079" s="1" t="b">
        <v>0</v>
      </c>
      <c r="BJ2079" s="1" t="str">
        <f t="shared" si="945"/>
        <v>FALSE</v>
      </c>
      <c r="BK2079" s="1" t="s">
        <v>77</v>
      </c>
      <c r="BL2079" t="str">
        <f t="shared" si="946"/>
        <v>TRUE</v>
      </c>
      <c r="BM2079" s="1" t="b">
        <v>0</v>
      </c>
      <c r="BN2079" s="1" t="b">
        <v>0</v>
      </c>
      <c r="BO2079" s="1">
        <f t="shared" si="949"/>
        <v>15</v>
      </c>
      <c r="BP2079" s="1" t="s">
        <v>5906</v>
      </c>
      <c r="BQ2079" s="1" cm="1">
        <f t="array" ref="BQ2079">_xlfn.IFS(BP2079="None Known",0, LEN(BP2079)&gt;500, 5,LEN(BP2079)&gt;400, 4, LEN(BP2079)&gt;300, 3, LEN(BP2079)&gt;200, 2, LEN(BP2079)&gt;1, 1)</f>
        <v>2</v>
      </c>
      <c r="BR2079" s="1" t="s">
        <v>5907</v>
      </c>
      <c r="BS2079" s="1">
        <v>4</v>
      </c>
      <c r="BT2079" s="1" t="s">
        <v>5908</v>
      </c>
      <c r="BU2079" s="1">
        <v>1</v>
      </c>
      <c r="BV2079" s="1" t="s">
        <v>1700</v>
      </c>
      <c r="BW2079" s="1" t="s">
        <v>31</v>
      </c>
      <c r="BX2079" s="1"/>
      <c r="BY2079" t="str">
        <f>_xlfn.XLOOKUP($B2079,Img_lookup!A:A,Img_lookup!B:B, "Not available")</f>
        <v>d6e59dc4-b2b1-4023-b860-dae91f763cf5</v>
      </c>
      <c r="BZ2079" t="str">
        <f>_xlfn.XLOOKUP($B2079,Img_lookup!A:A,Img_lookup!C:C, "Not available")</f>
        <v>Vaccinium oxycoccos 2</v>
      </c>
      <c r="CA2079" t="str">
        <f>_xlfn.XLOOKUP($B2079,Img_lookup!A:A,Img_lookup!D:D, "Not available")</f>
        <v>Superior National Forest</v>
      </c>
      <c r="CB2079" t="str">
        <f>_xlfn.XLOOKUP($B2079,Img_lookup!A:A,Img_lookup!E:E, "https://imgur.com/aT5wafe")</f>
        <v>https://api.openverse.engineering/v1/images/d6e59dc4-b2b1-4023-b860-dae91f763cf5/thumb/</v>
      </c>
    </row>
    <row r="2080" spans="1:80" ht="409.6" x14ac:dyDescent="0.15">
      <c r="A2080" s="1" t="s">
        <v>139</v>
      </c>
      <c r="B2080" s="1" t="s">
        <v>16959</v>
      </c>
      <c r="D2080" s="1" t="s">
        <v>16960</v>
      </c>
      <c r="E2080" s="1" t="s">
        <v>16961</v>
      </c>
      <c r="F2080" s="1" t="s">
        <v>22</v>
      </c>
      <c r="G2080" s="1" t="s">
        <v>22</v>
      </c>
      <c r="H2080" s="11" t="str">
        <f t="shared" si="951"/>
        <v>Perennial</v>
      </c>
      <c r="I2080" s="1" t="s">
        <v>17107</v>
      </c>
      <c r="L2080" t="e" cm="1">
        <f t="array" ref="L2080">_xlfn.IFS(J2080+K2080="", "Unknown", J2080+K2080&gt;3, "Large", J2080+K2080&gt;0.5, "Medium", J2080+K2080&gt;0, "Small")</f>
        <v>#N/A</v>
      </c>
      <c r="N2080" cm="1">
        <f t="array" ref="N2080">IF($M2080="",INDEX($M$2:$M$2176,MATCH(1,INDEX(($A$2:$A$2176=$A2080)*($M$2:$M$2176&lt;&gt;""),0),0)),$M2080)</f>
        <v>7</v>
      </c>
      <c r="O2080" s="2" t="str">
        <f t="shared" si="947"/>
        <v>Seasonal outdoors</v>
      </c>
      <c r="P2080" s="1" t="s">
        <v>16962</v>
      </c>
      <c r="R2080" t="str">
        <f t="shared" si="950"/>
        <v>Medium</v>
      </c>
      <c r="W2080"/>
      <c r="AF2080" s="16" t="s">
        <v>24802</v>
      </c>
      <c r="AG2080" s="1" t="str">
        <f t="shared" si="937"/>
        <v xml:space="preserve">Seed </v>
      </c>
      <c r="AH2080"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80" s="1" t="s">
        <v>16963</v>
      </c>
      <c r="AJ2080" s="1" t="s">
        <v>53</v>
      </c>
      <c r="AK2080" s="1" t="s">
        <v>17104</v>
      </c>
      <c r="AL2080" s="1" t="str">
        <f t="shared" si="948"/>
        <v>Unscented</v>
      </c>
      <c r="AM2080" s="1" t="b">
        <v>0</v>
      </c>
      <c r="AN2080" s="1" t="b">
        <v>0</v>
      </c>
      <c r="AO2080" s="1" t="b">
        <v>0</v>
      </c>
      <c r="AP2080" s="5" t="s">
        <v>54</v>
      </c>
      <c r="AQ2080" s="5" t="str">
        <f t="shared" si="939"/>
        <v>Light, Medium</v>
      </c>
      <c r="AR2080" s="1" t="s">
        <v>10</v>
      </c>
      <c r="AS2080" s="1" t="str">
        <f t="shared" si="933"/>
        <v>None, Partial</v>
      </c>
      <c r="AT2080" s="1" t="str">
        <f t="shared" si="940"/>
        <v>Partial, Full</v>
      </c>
      <c r="AU2080" s="1" t="s">
        <v>29</v>
      </c>
      <c r="AV2080" s="1" t="str">
        <f t="shared" si="941"/>
        <v>Moist</v>
      </c>
      <c r="AW2080" s="1" t="s">
        <v>146</v>
      </c>
      <c r="AX2080" s="1" t="str">
        <f t="shared" si="942"/>
        <v>Acid</v>
      </c>
      <c r="AY2080" s="1" t="b">
        <v>1</v>
      </c>
      <c r="AZ2080" s="1" t="b">
        <v>0</v>
      </c>
      <c r="BA2080" s="1" t="b">
        <v>0</v>
      </c>
      <c r="BC2080" t="str">
        <f t="shared" si="943"/>
        <v>FALSE</v>
      </c>
      <c r="BE2080" t="str">
        <f t="shared" si="944"/>
        <v>FALSE</v>
      </c>
      <c r="BF2080" s="1" t="b">
        <v>0</v>
      </c>
      <c r="BG2080" s="1" t="b">
        <v>0</v>
      </c>
      <c r="BH2080" s="1" t="b">
        <v>0</v>
      </c>
      <c r="BJ2080" s="1" t="str">
        <f t="shared" si="945"/>
        <v>FALSE</v>
      </c>
      <c r="BL2080" t="str">
        <f t="shared" si="946"/>
        <v>FALSE</v>
      </c>
      <c r="BM2080" s="1" t="b">
        <v>0</v>
      </c>
      <c r="BN2080" s="1" t="b">
        <v>0</v>
      </c>
      <c r="BO2080" s="1">
        <f t="shared" si="949"/>
        <v>6</v>
      </c>
      <c r="BP2080" s="1" t="s">
        <v>31</v>
      </c>
      <c r="BQ2080" s="1" cm="1">
        <f t="array" ref="BQ2080">_xlfn.IFS(BP2080="None Known",0, LEN(BP2080)&gt;500, 5,LEN(BP2080)&gt;400, 4, LEN(BP2080)&gt;300, 3, LEN(BP2080)&gt;200, 2, LEN(BP2080)&gt;1, 1)</f>
        <v>0</v>
      </c>
      <c r="BR2080" s="1" t="s">
        <v>16964</v>
      </c>
      <c r="BS2080" s="1">
        <v>2</v>
      </c>
      <c r="BT2080" s="1" t="s">
        <v>31</v>
      </c>
      <c r="BU2080" s="1">
        <v>0</v>
      </c>
      <c r="BV2080" s="1" t="s">
        <v>702</v>
      </c>
      <c r="BW2080" s="1" t="s">
        <v>31</v>
      </c>
      <c r="BX2080" s="1"/>
      <c r="BY2080" t="str">
        <f>_xlfn.XLOOKUP($B2080,Img_lookup!A:A,Img_lookup!B:B, "Not available")</f>
        <v>Not available</v>
      </c>
      <c r="BZ2080" t="str">
        <f>_xlfn.XLOOKUP($B2080,Img_lookup!A:A,Img_lookup!C:C, "Not available")</f>
        <v>Not available</v>
      </c>
      <c r="CA2080" t="str">
        <f>_xlfn.XLOOKUP($B2080,Img_lookup!A:A,Img_lookup!D:D, "Not available")</f>
        <v>Not available</v>
      </c>
      <c r="CB2080" t="str">
        <f>_xlfn.XLOOKUP($B2080,Img_lookup!A:A,Img_lookup!E:E, "https://imgur.com/aT5wafe")</f>
        <v>https://imgur.com/aT5wafe</v>
      </c>
    </row>
    <row r="2081" spans="1:80" ht="409.6" x14ac:dyDescent="0.15">
      <c r="A2081" s="1" t="s">
        <v>139</v>
      </c>
      <c r="B2081" s="1" t="s">
        <v>5183</v>
      </c>
      <c r="C2081" s="1" t="s">
        <v>5184</v>
      </c>
      <c r="E2081" s="1" t="s">
        <v>5185</v>
      </c>
      <c r="F2081" s="1" t="s">
        <v>22</v>
      </c>
      <c r="G2081" s="1" t="s">
        <v>22</v>
      </c>
      <c r="H2081" s="11" t="str">
        <f t="shared" si="951"/>
        <v>Perennial</v>
      </c>
      <c r="I2081" s="1" t="s">
        <v>17107</v>
      </c>
      <c r="J2081" s="1">
        <v>0.75</v>
      </c>
      <c r="L2081" t="str" cm="1">
        <f t="array" ref="L2081">_xlfn.IFS(J2081+K2081="", "Unknown", J2081+K2081&gt;3, "Large", J2081+K2081&gt;0.5, "Medium", J2081+K2081&gt;0, "Small")</f>
        <v>Medium</v>
      </c>
      <c r="M2081" s="1">
        <v>2</v>
      </c>
      <c r="N2081" cm="1">
        <f t="array" ref="N2081">IF($M2081="",INDEX($M$2:$M$2176,MATCH(1,INDEX(($A$2:$A$2176=$A2081)*($M$2:$M$2176&lt;&gt;""),0),0)),$M2081)</f>
        <v>2</v>
      </c>
      <c r="O2081" s="2" t="str">
        <f t="shared" si="947"/>
        <v>Hardy to cold</v>
      </c>
      <c r="P2081" s="1" t="s">
        <v>5186</v>
      </c>
      <c r="R2081" t="str">
        <f t="shared" si="950"/>
        <v>Medium</v>
      </c>
      <c r="W2081"/>
      <c r="AF2081" s="16" t="s">
        <v>24802</v>
      </c>
      <c r="AG2081" s="1" t="str">
        <f t="shared" si="937"/>
        <v xml:space="preserve">Seed </v>
      </c>
      <c r="AH2081"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81" s="1" t="s">
        <v>5187</v>
      </c>
      <c r="AJ2081" s="1" t="s">
        <v>53</v>
      </c>
      <c r="AK2081" s="1" t="s">
        <v>17104</v>
      </c>
      <c r="AL2081" s="1" t="str">
        <f t="shared" si="948"/>
        <v>Unscented</v>
      </c>
      <c r="AM2081" s="1" t="b">
        <v>0</v>
      </c>
      <c r="AN2081" s="1" t="b">
        <v>0</v>
      </c>
      <c r="AO2081" s="1" t="b">
        <v>0</v>
      </c>
      <c r="AP2081" s="5" t="s">
        <v>54</v>
      </c>
      <c r="AQ2081" s="5" t="str">
        <f t="shared" si="939"/>
        <v>Light, Medium</v>
      </c>
      <c r="AR2081" s="1" t="s">
        <v>10</v>
      </c>
      <c r="AS2081" s="1" t="str">
        <f t="shared" si="933"/>
        <v>None, Partial</v>
      </c>
      <c r="AT2081" s="1" t="str">
        <f t="shared" si="940"/>
        <v>Partial, Full</v>
      </c>
      <c r="AU2081" s="1" t="s">
        <v>402</v>
      </c>
      <c r="AV2081" s="1" t="str">
        <f t="shared" si="941"/>
        <v>Moist, Wet/Water</v>
      </c>
      <c r="AW2081" s="1" t="s">
        <v>146</v>
      </c>
      <c r="AX2081" s="1" t="str">
        <f t="shared" si="942"/>
        <v>Acid</v>
      </c>
      <c r="AY2081" s="1" t="b">
        <v>1</v>
      </c>
      <c r="AZ2081" s="1" t="b">
        <v>0</v>
      </c>
      <c r="BA2081" s="1" t="b">
        <v>0</v>
      </c>
      <c r="BC2081" t="str">
        <f t="shared" si="943"/>
        <v>FALSE</v>
      </c>
      <c r="BE2081" t="str">
        <f t="shared" si="944"/>
        <v>FALSE</v>
      </c>
      <c r="BF2081" s="1" t="b">
        <v>0</v>
      </c>
      <c r="BG2081" s="1" t="b">
        <v>0</v>
      </c>
      <c r="BH2081" s="1" t="b">
        <v>0</v>
      </c>
      <c r="BJ2081" s="1" t="str">
        <f t="shared" si="945"/>
        <v>FALSE</v>
      </c>
      <c r="BL2081" t="str">
        <f t="shared" si="946"/>
        <v>FALSE</v>
      </c>
      <c r="BM2081" s="1" t="b">
        <v>0</v>
      </c>
      <c r="BN2081" s="1" t="b">
        <v>0</v>
      </c>
      <c r="BO2081" s="1">
        <f t="shared" si="949"/>
        <v>10</v>
      </c>
      <c r="BP2081" s="1" t="s">
        <v>31</v>
      </c>
      <c r="BQ2081" s="1" cm="1">
        <f t="array" ref="BQ2081">_xlfn.IFS(BP2081="None Known",0, LEN(BP2081)&gt;500, 5,LEN(BP2081)&gt;400, 4, LEN(BP2081)&gt;300, 3, LEN(BP2081)&gt;200, 2, LEN(BP2081)&gt;1, 1)</f>
        <v>0</v>
      </c>
      <c r="BR2081" s="1" t="s">
        <v>5188</v>
      </c>
      <c r="BS2081" s="1">
        <v>3</v>
      </c>
      <c r="BT2081" s="1" t="s">
        <v>5189</v>
      </c>
      <c r="BU2081" s="1">
        <v>1</v>
      </c>
      <c r="BV2081" s="1" t="s">
        <v>702</v>
      </c>
      <c r="BW2081" s="1" t="s">
        <v>5190</v>
      </c>
      <c r="BX2081" s="1"/>
      <c r="BY2081" t="str">
        <f>_xlfn.XLOOKUP($B2081,Img_lookup!A:A,Img_lookup!B:B, "Not available")</f>
        <v>991e0fca-cb82-40d0-983a-22d869b581a5</v>
      </c>
      <c r="BZ2081" t="str">
        <f>_xlfn.XLOOKUP($B2081,Img_lookup!A:A,Img_lookup!C:C, "Not available")</f>
        <v>Wild Bog Bilberry (Vaccinium uliginosum)</v>
      </c>
      <c r="CA2081" t="str">
        <f>_xlfn.XLOOKUP($B2081,Img_lookup!A:A,Img_lookup!D:D, "Not available")</f>
        <v>kitmasterbloke</v>
      </c>
      <c r="CB2081" t="str">
        <f>_xlfn.XLOOKUP($B2081,Img_lookup!A:A,Img_lookup!E:E, "https://imgur.com/aT5wafe")</f>
        <v>https://api.openverse.engineering/v1/images/991e0fca-cb82-40d0-983a-22d869b581a5/thumb/</v>
      </c>
    </row>
    <row r="2082" spans="1:80" ht="409.6" x14ac:dyDescent="0.15">
      <c r="A2082" s="1" t="s">
        <v>139</v>
      </c>
      <c r="B2082" s="1" t="s">
        <v>14061</v>
      </c>
      <c r="C2082" s="1" t="s">
        <v>14062</v>
      </c>
      <c r="E2082" s="1" t="s">
        <v>14063</v>
      </c>
      <c r="F2082" s="1" t="s">
        <v>22</v>
      </c>
      <c r="G2082" s="1" t="s">
        <v>22</v>
      </c>
      <c r="H2082" s="11" t="str">
        <f t="shared" si="951"/>
        <v>Perennial</v>
      </c>
      <c r="I2082" s="1" t="s">
        <v>17108</v>
      </c>
      <c r="J2082" s="1">
        <v>0.25</v>
      </c>
      <c r="K2082" s="1">
        <v>1</v>
      </c>
      <c r="L2082" t="str" cm="1">
        <f t="array" ref="L2082">_xlfn.IFS(J2082+K2082="", "Unknown", J2082+K2082&gt;3, "Large", J2082+K2082&gt;0.5, "Medium", J2082+K2082&gt;0, "Small")</f>
        <v>Medium</v>
      </c>
      <c r="M2082" s="1">
        <v>5</v>
      </c>
      <c r="N2082" cm="1">
        <f t="array" ref="N2082">IF($M2082="",INDEX($M$2:$M$2176,MATCH(1,INDEX(($A$2:$A$2176=$A2082)*($M$2:$M$2176&lt;&gt;""),0),0)),$M2082)</f>
        <v>5</v>
      </c>
      <c r="O2082" s="2" t="str">
        <f t="shared" si="947"/>
        <v>Seasonal outdoors</v>
      </c>
      <c r="P2082" s="1" t="s">
        <v>14064</v>
      </c>
      <c r="R2082" t="str">
        <f t="shared" si="950"/>
        <v>Medium</v>
      </c>
      <c r="S2082" s="1" t="s">
        <v>24</v>
      </c>
      <c r="T2082" s="1" t="str">
        <f>LEFT(S2082,FIND("-",S2082)-1)</f>
        <v xml:space="preserve">1 </v>
      </c>
      <c r="U2082" s="1" t="str">
        <f>RIGHT(S2082,FIND("-",S2082)-1)</f>
        <v>12</v>
      </c>
      <c r="V2082" s="1" t="s">
        <v>96</v>
      </c>
      <c r="W2082" s="6" t="str">
        <f>IF(ISNUMBER(SEARCH("-",V2082)),TRIM(LEFT(V2082,FIND("-",V2082)-1)),V2082)</f>
        <v>5</v>
      </c>
      <c r="X2082" t="str">
        <f>IF(W2082="1", "January", IF(W2082="2", "February", IF(W2082="3", "March", IF(W2082="4", "April", IF(W2082="5", "May", IF(W2082="6", "June", IF(W2082="7", "July", IF(W2082="8", "August", IF(W2082="9", "September", IF(W2082="10", "October", IF(W2082="11", "November", IF(W2082="12", "December", "Other"))))))))))))</f>
        <v>May</v>
      </c>
      <c r="Y2082" s="2" t="str">
        <f>IF(ISNUMBER(SEARCH("-",V2082)),TRIM(RIGHT(V2082,LEN(V2082)-SEARCH("-",V2082))),V2082)</f>
        <v>6</v>
      </c>
      <c r="Z2082" s="2" t="str">
        <f>IF(Y2082="1", "January", IF(Y2082="2", "February", IF(Y2082="3", "March", IF(Y2082="4", "April", IF(Y2082="5", "May", IF(Y2082="6", "June", IF(Y2082="7", "July", IF(Y2082="8", "August", IF(Y2082="9", "September", IF(Y2082="10", "October", IF(Y2082="11", "November", IF(Y2082="12", "December", "Other"))))))))))))</f>
        <v>June</v>
      </c>
      <c r="AA2082" s="1" t="s">
        <v>135</v>
      </c>
      <c r="AB2082" s="1" t="str">
        <f>IF(ISNUMBER(SEARCH("-",AA2082)),TRIM(LEFT(AA2082,FIND("-",AA2082)-1)),AA2082)</f>
        <v>8</v>
      </c>
      <c r="AC2082" s="1" t="str">
        <f>IF(AB2082="1", "January", IF(AB2082="2", "February", IF(AB2082="3", "March", IF(AB2082="4", "April", IF(AB2082="5", "May", IF(AB2082="6", "June", IF(AB2082="7", "July", IF(AB2082="8", "August", IF(AB2082="9", "September", IF(AB2082="10", "October", IF(AB2082="11", "November", IF(AB2082="12", "December", "Other"))))))))))))</f>
        <v>August</v>
      </c>
      <c r="AD2082" s="1" t="str">
        <f>IF(ISNUMBER(SEARCH("-",AA2082)),TRIM(RIGHT(AA2082,LEN(AA2082)-SEARCH("-",AA2082))),AA2082)</f>
        <v>10</v>
      </c>
      <c r="AE2082" s="1" t="str">
        <f>IF(AD2082="1", "January", IF(AD2082="2", "February", IF(AD2082="3", "March", IF(AD2082="4", "April", IF(AD2082="5", "May", IF(AD2082="6", "June", IF(AD2082="7", "July", IF(AD2082="8", "August", IF(AD2082="9", "September", IF(AD2082="10", "October", IF(AD2082="11", "November", IF(AD2082="12", "December", "Other"))))))))))))</f>
        <v>October</v>
      </c>
      <c r="AF2082" s="16" t="s">
        <v>24802</v>
      </c>
      <c r="AG2082" s="1" t="str">
        <f t="shared" si="937"/>
        <v xml:space="preserve">Seed </v>
      </c>
      <c r="AH2082" s="2" t="str">
        <f t="shared" si="938"/>
        <v>Sow late winter in a greenhouse in a lime-free potting mix and only just cover the seed[78]. Stored seed might require a period of up to 3 months cold stratification[113]. Another report says that it is best to sow the seed in a greenhouse as soon as it is ripe[200]. Once they are about 5cm tall, prick the seedlings out into individual pots and grow them on in a lightly shaded position in the greenhouse for at least their first winter. Plant them out into their permanent positions in late spring or early summer, after the last expected frosts.
Cuttings of half-ripe wood, 5 - 8cm with a heel, August in a frame[78]. Slow and difficult.
Layering in late summer or early autumn[78]. Another report says that spring is the best time to layer[200]. Takes 18 months[78].
Division of suckers in spring or early autumn[113].</v>
      </c>
      <c r="AI2082" s="1" t="s">
        <v>14065</v>
      </c>
      <c r="AJ2082" s="1" t="s">
        <v>23807</v>
      </c>
      <c r="AK2082" s="1" t="s">
        <v>17104</v>
      </c>
      <c r="AL2082" s="1" t="str">
        <f t="shared" si="948"/>
        <v>Unscented</v>
      </c>
      <c r="AM2082" s="1" t="b">
        <v>0</v>
      </c>
      <c r="AN2082" s="1" t="b">
        <v>1</v>
      </c>
      <c r="AO2082" s="1" t="b">
        <v>0</v>
      </c>
      <c r="AP2082" s="5" t="s">
        <v>54</v>
      </c>
      <c r="AQ2082" s="5" t="str">
        <f t="shared" si="939"/>
        <v>Light, Medium</v>
      </c>
      <c r="AR2082" s="1" t="s">
        <v>10</v>
      </c>
      <c r="AS2082" s="1" t="str">
        <f t="shared" si="933"/>
        <v>None, Partial</v>
      </c>
      <c r="AT2082" s="1" t="str">
        <f t="shared" si="940"/>
        <v>Partial, Full</v>
      </c>
      <c r="AU2082" s="1" t="s">
        <v>29</v>
      </c>
      <c r="AV2082" s="1" t="str">
        <f t="shared" si="941"/>
        <v>Moist</v>
      </c>
      <c r="AW2082" s="1" t="s">
        <v>146</v>
      </c>
      <c r="AX2082" s="1" t="str">
        <f t="shared" si="942"/>
        <v>Acid</v>
      </c>
      <c r="AY2082" s="1" t="b">
        <v>1</v>
      </c>
      <c r="AZ2082" s="1" t="b">
        <v>0</v>
      </c>
      <c r="BA2082" s="1" t="b">
        <v>0</v>
      </c>
      <c r="BC2082" t="str">
        <f t="shared" si="943"/>
        <v>FALSE</v>
      </c>
      <c r="BE2082" t="str">
        <f t="shared" si="944"/>
        <v>FALSE</v>
      </c>
      <c r="BF2082" s="1" t="b">
        <v>0</v>
      </c>
      <c r="BG2082" s="1" t="b">
        <v>0</v>
      </c>
      <c r="BH2082" s="1" t="b">
        <v>0</v>
      </c>
      <c r="BJ2082" s="1" t="str">
        <f t="shared" si="945"/>
        <v>FALSE</v>
      </c>
      <c r="BK2082" s="1" t="s">
        <v>77</v>
      </c>
      <c r="BL2082" t="str">
        <f t="shared" si="946"/>
        <v>TRUE</v>
      </c>
      <c r="BM2082" s="1" t="b">
        <v>0</v>
      </c>
      <c r="BN2082" s="1" t="b">
        <v>1</v>
      </c>
      <c r="BO2082" s="1">
        <f t="shared" si="949"/>
        <v>13</v>
      </c>
      <c r="BP2082" s="1" t="s">
        <v>14066</v>
      </c>
      <c r="BQ2082" s="1" cm="1">
        <f t="array" ref="BQ2082">_xlfn.IFS(BP2082="None Known",0, LEN(BP2082)&gt;500, 5,LEN(BP2082)&gt;400, 4, LEN(BP2082)&gt;300, 3, LEN(BP2082)&gt;200, 2, LEN(BP2082)&gt;1, 1)</f>
        <v>2</v>
      </c>
      <c r="BR2082" s="1" t="s">
        <v>14067</v>
      </c>
      <c r="BS2082" s="1">
        <v>3</v>
      </c>
      <c r="BT2082" s="1" t="s">
        <v>14068</v>
      </c>
      <c r="BU2082" s="1">
        <v>2</v>
      </c>
      <c r="BV2082" s="1" t="s">
        <v>14069</v>
      </c>
      <c r="BW2082" s="1" t="s">
        <v>31</v>
      </c>
      <c r="BX2082" s="1"/>
      <c r="BY2082" t="str">
        <f>_xlfn.XLOOKUP($B2082,Img_lookup!A:A,Img_lookup!B:B, "Not available")</f>
        <v>Not available</v>
      </c>
      <c r="BZ2082" t="str">
        <f>_xlfn.XLOOKUP($B2082,Img_lookup!A:A,Img_lookup!C:C, "Not available")</f>
        <v>Not available</v>
      </c>
      <c r="CA2082" t="str">
        <f>_xlfn.XLOOKUP($B2082,Img_lookup!A:A,Img_lookup!D:D, "Not available")</f>
        <v>Not available</v>
      </c>
      <c r="CB2082" t="str">
        <f>_xlfn.XLOOKUP($B2082,Img_lookup!A:A,Img_lookup!E:E, "https://imgur.com/aT5wafe")</f>
        <v>https://imgur.com/aT5wafe</v>
      </c>
    </row>
    <row r="2083" spans="1:80" ht="409.6" x14ac:dyDescent="0.15">
      <c r="A2083" s="1" t="s">
        <v>714</v>
      </c>
      <c r="B2083" s="1" t="s">
        <v>715</v>
      </c>
      <c r="E2083" s="1" t="s">
        <v>716</v>
      </c>
      <c r="F2083" s="1" t="s">
        <v>6</v>
      </c>
      <c r="G2083" s="1" t="s">
        <v>6</v>
      </c>
      <c r="H2083" s="11" t="str">
        <f t="shared" si="951"/>
        <v>Perennial</v>
      </c>
      <c r="L2083" t="e" cm="1">
        <f t="array" ref="L2083">_xlfn.IFS(J2083+K2083="", "Unknown", J2083+K2083&gt;3, "Large", J2083+K2083&gt;0.5, "Medium", J2083+K2083&gt;0, "Small")</f>
        <v>#N/A</v>
      </c>
      <c r="N2083" cm="1">
        <f t="array" ref="N2083">IF($M2083="",INDEX($M$2:$M$2176,MATCH(1,INDEX(($A$2:$A$2176=$A2083)*($M$2:$M$2176&lt;&gt;""),0),0)),$M2083)</f>
        <v>5</v>
      </c>
      <c r="O2083" s="2" t="str">
        <f t="shared" si="947"/>
        <v>Seasonal outdoors</v>
      </c>
      <c r="P2083" s="1" t="s">
        <v>196</v>
      </c>
      <c r="R2083" t="str">
        <f t="shared" si="950"/>
        <v>Medium</v>
      </c>
      <c r="W2083"/>
      <c r="AF2083" s="16" t="s">
        <v>24805</v>
      </c>
      <c r="AG2083" s="1" t="str">
        <f t="shared" si="937"/>
        <v xml:space="preserve">Seed </v>
      </c>
      <c r="AH2083" s="2" t="str">
        <f t="shared" si="938"/>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83" s="1" t="s">
        <v>717</v>
      </c>
      <c r="AJ2083" s="1" t="s">
        <v>53</v>
      </c>
      <c r="AK2083" s="1" t="s">
        <v>17104</v>
      </c>
      <c r="AL2083" s="1" t="str">
        <f t="shared" si="948"/>
        <v>Unscented</v>
      </c>
      <c r="AM2083" s="1" t="b">
        <v>0</v>
      </c>
      <c r="AN2083" s="1" t="b">
        <v>0</v>
      </c>
      <c r="AO2083" s="1" t="b">
        <v>0</v>
      </c>
      <c r="AP2083" s="5" t="s">
        <v>28</v>
      </c>
      <c r="AQ2083" s="5" t="str">
        <f t="shared" si="939"/>
        <v>Light, Medium, Heavy</v>
      </c>
      <c r="AR2083" s="1" t="s">
        <v>30</v>
      </c>
      <c r="AS2083" s="1" t="str">
        <f t="shared" si="933"/>
        <v>None</v>
      </c>
      <c r="AT2083" s="1" t="str">
        <f t="shared" si="940"/>
        <v>Full</v>
      </c>
      <c r="AU2083" s="1" t="s">
        <v>29</v>
      </c>
      <c r="AV2083" s="1" t="str">
        <f t="shared" si="941"/>
        <v>Moist</v>
      </c>
      <c r="AW2083" s="1" t="s">
        <v>12</v>
      </c>
      <c r="AX2083" s="1" t="str">
        <f t="shared" si="942"/>
        <v>Acid, Neutral, Alkaline</v>
      </c>
      <c r="AY2083" s="1" t="b">
        <v>0</v>
      </c>
      <c r="AZ2083" s="1" t="b">
        <v>0</v>
      </c>
      <c r="BA2083" s="1" t="b">
        <v>0</v>
      </c>
      <c r="BC2083" t="str">
        <f t="shared" si="943"/>
        <v>FALSE</v>
      </c>
      <c r="BE2083" t="str">
        <f t="shared" si="944"/>
        <v>FALSE</v>
      </c>
      <c r="BF2083" s="1" t="b">
        <v>0</v>
      </c>
      <c r="BG2083" s="1" t="b">
        <v>0</v>
      </c>
      <c r="BH2083" s="1" t="b">
        <v>0</v>
      </c>
      <c r="BJ2083" s="1" t="str">
        <f t="shared" si="945"/>
        <v>FALSE</v>
      </c>
      <c r="BL2083" t="str">
        <f t="shared" si="946"/>
        <v>FALSE</v>
      </c>
      <c r="BM2083" s="1" t="b">
        <v>0</v>
      </c>
      <c r="BN2083" s="1" t="b">
        <v>0</v>
      </c>
      <c r="BO2083" s="1">
        <f t="shared" si="949"/>
        <v>3</v>
      </c>
      <c r="BP2083" s="1" t="s">
        <v>31</v>
      </c>
      <c r="BQ2083" s="1" cm="1">
        <f t="array" ref="BQ2083">_xlfn.IFS(BP2083="None Known",0, LEN(BP2083)&gt;500, 5,LEN(BP2083)&gt;400, 4, LEN(BP2083)&gt;300, 3, LEN(BP2083)&gt;200, 2, LEN(BP2083)&gt;1, 1)</f>
        <v>0</v>
      </c>
      <c r="BR2083" s="1" t="s">
        <v>718</v>
      </c>
      <c r="BS2083" s="1">
        <v>1</v>
      </c>
      <c r="BT2083" s="1" t="s">
        <v>31</v>
      </c>
      <c r="BU2083" s="1">
        <v>0</v>
      </c>
      <c r="BV2083" s="1" t="s">
        <v>34</v>
      </c>
      <c r="BW2083" s="1" t="s">
        <v>719</v>
      </c>
      <c r="BX2083" s="1"/>
      <c r="BY2083" t="str">
        <f>_xlfn.XLOOKUP($B2083,Img_lookup!A:A,Img_lookup!B:B, "Not available")</f>
        <v>89efddf8-7d90-4664-8efb-5cf41a2d6350</v>
      </c>
      <c r="BZ2083" t="str">
        <f>_xlfn.XLOOKUP($B2083,Img_lookup!A:A,Img_lookup!C:C, "Not available")</f>
        <v>Valeriana amurensis P.A. Smirn. ex Kom.</v>
      </c>
      <c r="CA2083" t="str">
        <f>_xlfn.XLOOKUP($B2083,Img_lookup!A:A,Img_lookup!D:D, "Not available")</f>
        <v>F. Karo</v>
      </c>
      <c r="CB2083" t="str">
        <f>_xlfn.XLOOKUP($B2083,Img_lookup!A:A,Img_lookup!E:E, "https://imgur.com/aT5wafe")</f>
        <v>https://api.openverse.engineering/v1/images/89efddf8-7d90-4664-8efb-5cf41a2d6350/thumb/</v>
      </c>
    </row>
    <row r="2084" spans="1:80" ht="409.6" x14ac:dyDescent="0.15">
      <c r="A2084" s="1" t="s">
        <v>714</v>
      </c>
      <c r="B2084" s="1" t="s">
        <v>12854</v>
      </c>
      <c r="E2084" s="1" t="s">
        <v>3087</v>
      </c>
      <c r="F2084" s="1" t="s">
        <v>6</v>
      </c>
      <c r="G2084" s="1" t="s">
        <v>6</v>
      </c>
      <c r="H2084" s="11" t="str">
        <f t="shared" si="951"/>
        <v>Perennial</v>
      </c>
      <c r="J2084" s="1">
        <v>0.25</v>
      </c>
      <c r="L2084" t="str" cm="1">
        <f t="array" ref="L2084">_xlfn.IFS(J2084+K2084="", "Unknown", J2084+K2084&gt;3, "Large", J2084+K2084&gt;0.5, "Medium", J2084+K2084&gt;0, "Small")</f>
        <v>Small</v>
      </c>
      <c r="N2084" cm="1">
        <f t="array" ref="N2084">IF($M2084="",INDEX($M$2:$M$2176,MATCH(1,INDEX(($A$2:$A$2176=$A2084)*($M$2:$M$2176&lt;&gt;""),0),0)),$M2084)</f>
        <v>5</v>
      </c>
      <c r="O2084" s="2" t="str">
        <f t="shared" si="947"/>
        <v>Seasonal outdoors</v>
      </c>
      <c r="P2084" s="1" t="s">
        <v>12855</v>
      </c>
      <c r="R2084" t="str">
        <f t="shared" si="950"/>
        <v>Medium</v>
      </c>
      <c r="T2084" s="1"/>
      <c r="U2084" s="1"/>
      <c r="V2084" s="1" t="s">
        <v>1006</v>
      </c>
      <c r="W2084" s="6" t="str">
        <f>IF(ISNUMBER(SEARCH("-",V2084)),TRIM(LEFT(V2084,FIND("-",V2084)-1)),V2084)</f>
        <v>5</v>
      </c>
      <c r="X2084" t="str">
        <f>IF(W2084="1", "January", IF(W2084="2", "February", IF(W2084="3", "March", IF(W2084="4", "April", IF(W2084="5", "May", IF(W2084="6", "June", IF(W2084="7", "July", IF(W2084="8", "August", IF(W2084="9", "September", IF(W2084="10", "October", IF(W2084="11", "November", IF(W2084="12", "December", "Other"))))))))))))</f>
        <v>May</v>
      </c>
      <c r="Y2084" s="2" t="str">
        <f>IF(ISNUMBER(SEARCH("-",V2084)),TRIM(RIGHT(V2084,LEN(V2084)-SEARCH("-",V2084))),V2084)</f>
        <v>7</v>
      </c>
      <c r="Z2084" s="2" t="str">
        <f>IF(Y2084="1", "January", IF(Y2084="2", "February", IF(Y2084="3", "March", IF(Y2084="4", "April", IF(Y2084="5", "May", IF(Y2084="6", "June", IF(Y2084="7", "July", IF(Y2084="8", "August", IF(Y2084="9", "September", IF(Y2084="10", "October", IF(Y2084="11", "November", IF(Y2084="12", "December", "Other"))))))))))))</f>
        <v>July</v>
      </c>
      <c r="AF2084" s="16" t="s">
        <v>24805</v>
      </c>
      <c r="AG2084" s="1" t="str">
        <f t="shared" si="937"/>
        <v xml:space="preserve">Seed </v>
      </c>
      <c r="AH2084" s="2" t="str">
        <f t="shared" si="938"/>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84" s="1" t="s">
        <v>12856</v>
      </c>
      <c r="AJ2084" s="1" t="s">
        <v>53</v>
      </c>
      <c r="AK2084" s="1" t="s">
        <v>17105</v>
      </c>
      <c r="AL2084" s="1" t="str">
        <f t="shared" si="948"/>
        <v>Scented</v>
      </c>
      <c r="AM2084" s="1" t="b">
        <v>1</v>
      </c>
      <c r="AN2084" s="1" t="b">
        <v>0</v>
      </c>
      <c r="AO2084" s="1" t="b">
        <v>0</v>
      </c>
      <c r="AP2084" s="5" t="s">
        <v>28</v>
      </c>
      <c r="AQ2084" s="5" t="str">
        <f t="shared" si="939"/>
        <v>Light, Medium, Heavy</v>
      </c>
      <c r="AR2084" s="1" t="s">
        <v>30</v>
      </c>
      <c r="AS2084" s="1" t="str">
        <f t="shared" si="933"/>
        <v>None</v>
      </c>
      <c r="AT2084" s="1" t="str">
        <f t="shared" si="940"/>
        <v>Full</v>
      </c>
      <c r="AU2084" s="1" t="s">
        <v>29</v>
      </c>
      <c r="AV2084" s="1" t="str">
        <f t="shared" si="941"/>
        <v>Moist</v>
      </c>
      <c r="AW2084" s="1" t="s">
        <v>123</v>
      </c>
      <c r="AX2084" s="1" t="str">
        <f t="shared" si="942"/>
        <v>Acid, Neutral</v>
      </c>
      <c r="AY2084" s="1" t="b">
        <v>0</v>
      </c>
      <c r="AZ2084" s="1" t="b">
        <v>0</v>
      </c>
      <c r="BA2084" s="1" t="b">
        <v>0</v>
      </c>
      <c r="BC2084" t="str">
        <f t="shared" si="943"/>
        <v>FALSE</v>
      </c>
      <c r="BE2084" t="str">
        <f t="shared" si="944"/>
        <v>FALSE</v>
      </c>
      <c r="BF2084" s="1" t="b">
        <v>0</v>
      </c>
      <c r="BG2084" s="1" t="b">
        <v>0</v>
      </c>
      <c r="BH2084" s="1" t="b">
        <v>0</v>
      </c>
      <c r="BJ2084" s="1" t="str">
        <f t="shared" si="945"/>
        <v>FALSE</v>
      </c>
      <c r="BL2084" t="str">
        <f t="shared" si="946"/>
        <v>FALSE</v>
      </c>
      <c r="BM2084" s="1" t="b">
        <v>0</v>
      </c>
      <c r="BN2084" s="1" t="b">
        <v>0</v>
      </c>
      <c r="BO2084" s="1">
        <f t="shared" si="949"/>
        <v>5</v>
      </c>
      <c r="BP2084" s="1" t="s">
        <v>12857</v>
      </c>
      <c r="BQ2084" s="1" cm="1">
        <f t="array" ref="BQ2084">_xlfn.IFS(BP2084="None Known",0, LEN(BP2084)&gt;500, 5,LEN(BP2084)&gt;400, 4, LEN(BP2084)&gt;300, 3, LEN(BP2084)&gt;200, 2, LEN(BP2084)&gt;1, 1)</f>
        <v>1</v>
      </c>
      <c r="BR2084" s="1" t="s">
        <v>12858</v>
      </c>
      <c r="BS2084" s="1">
        <v>1</v>
      </c>
      <c r="BT2084" s="1" t="s">
        <v>12859</v>
      </c>
      <c r="BU2084" s="1">
        <v>1</v>
      </c>
      <c r="BV2084" s="1" t="s">
        <v>12860</v>
      </c>
      <c r="BW2084" s="1" t="s">
        <v>719</v>
      </c>
      <c r="BX2084" s="1"/>
      <c r="BY2084" t="str">
        <f>_xlfn.XLOOKUP($B2084,Img_lookup!A:A,Img_lookup!B:B, "Not available")</f>
        <v>185aefab-9c8b-43c9-971f-e1d8cb580d1a</v>
      </c>
      <c r="BZ2084" t="str">
        <f>_xlfn.XLOOKUP($B2084,Img_lookup!A:A,Img_lookup!C:C, "Not available")</f>
        <v>Valeriana celtica L.</v>
      </c>
      <c r="CA2084" t="str">
        <f>_xlfn.XLOOKUP($B2084,Img_lookup!A:A,Img_lookup!D:D, "Not available")</f>
        <v>Franz G. P. Buchenau</v>
      </c>
      <c r="CB2084" t="str">
        <f>_xlfn.XLOOKUP($B2084,Img_lookup!A:A,Img_lookup!E:E, "https://imgur.com/aT5wafe")</f>
        <v>https://api.openverse.engineering/v1/images/185aefab-9c8b-43c9-971f-e1d8cb580d1a/thumb/</v>
      </c>
    </row>
    <row r="2085" spans="1:80" ht="409.6" x14ac:dyDescent="0.15">
      <c r="A2085" s="1" t="s">
        <v>714</v>
      </c>
      <c r="B2085" s="1" t="s">
        <v>9279</v>
      </c>
      <c r="C2085" s="1" t="s">
        <v>9280</v>
      </c>
      <c r="E2085" s="1" t="s">
        <v>9281</v>
      </c>
      <c r="F2085" s="1" t="s">
        <v>6</v>
      </c>
      <c r="G2085" s="1" t="s">
        <v>6</v>
      </c>
      <c r="H2085" s="11" t="str">
        <f t="shared" si="951"/>
        <v>Perennial</v>
      </c>
      <c r="J2085" s="1">
        <v>1.5</v>
      </c>
      <c r="K2085" s="1">
        <v>1</v>
      </c>
      <c r="L2085" t="str" cm="1">
        <f t="array" ref="L2085">_xlfn.IFS(J2085+K2085="", "Unknown", J2085+K2085&gt;3, "Large", J2085+K2085&gt;0.5, "Medium", J2085+K2085&gt;0, "Small")</f>
        <v>Medium</v>
      </c>
      <c r="M2085" s="1">
        <v>5</v>
      </c>
      <c r="N2085" cm="1">
        <f t="array" ref="N2085">IF($M2085="",INDEX($M$2:$M$2176,MATCH(1,INDEX(($A$2:$A$2176=$A2085)*($M$2:$M$2176&lt;&gt;""),0),0)),$M2085)</f>
        <v>5</v>
      </c>
      <c r="O2085" s="2" t="str">
        <f t="shared" si="947"/>
        <v>Seasonal outdoors</v>
      </c>
      <c r="P2085" s="1" t="s">
        <v>9282</v>
      </c>
      <c r="R2085" t="str">
        <f t="shared" si="950"/>
        <v>Medium</v>
      </c>
      <c r="T2085" s="1"/>
      <c r="U2085" s="1"/>
      <c r="V2085" s="1" t="s">
        <v>322</v>
      </c>
      <c r="W2085" s="6" t="str">
        <f>IF(ISNUMBER(SEARCH("-",V2085)),TRIM(LEFT(V2085,FIND("-",V2085)-1)),V2085)</f>
        <v>6</v>
      </c>
      <c r="X2085" t="str">
        <f>IF(W2085="1", "January", IF(W2085="2", "February", IF(W2085="3", "March", IF(W2085="4", "April", IF(W2085="5", "May", IF(W2085="6", "June", IF(W2085="7", "July", IF(W2085="8", "August", IF(W2085="9", "September", IF(W2085="10", "October", IF(W2085="11", "November", IF(W2085="12", "December", "Other"))))))))))))</f>
        <v>June</v>
      </c>
      <c r="Y2085" s="2" t="str">
        <f>IF(ISNUMBER(SEARCH("-",V2085)),TRIM(RIGHT(V2085,LEN(V2085)-SEARCH("-",V2085))),V2085)</f>
        <v>8</v>
      </c>
      <c r="Z2085" s="2" t="str">
        <f>IF(Y2085="1", "January", IF(Y2085="2", "February", IF(Y2085="3", "March", IF(Y2085="4", "April", IF(Y2085="5", "May", IF(Y2085="6", "June", IF(Y2085="7", "July", IF(Y2085="8", "August", IF(Y2085="9", "September", IF(Y2085="10", "October", IF(Y2085="11", "November", IF(Y2085="12", "December", "Other"))))))))))))</f>
        <v>August</v>
      </c>
      <c r="AA2085" s="1" t="s">
        <v>108</v>
      </c>
      <c r="AB2085" s="1" t="str">
        <f>IF(ISNUMBER(SEARCH("-",AA2085)),TRIM(LEFT(AA2085,FIND("-",AA2085)-1)),AA2085)</f>
        <v>7</v>
      </c>
      <c r="AC2085" s="1" t="str">
        <f>IF(AB2085="1", "January", IF(AB2085="2", "February", IF(AB2085="3", "March", IF(AB2085="4", "April", IF(AB2085="5", "May", IF(AB2085="6", "June", IF(AB2085="7", "July", IF(AB2085="8", "August", IF(AB2085="9", "September", IF(AB2085="10", "October", IF(AB2085="11", "November", IF(AB2085="12", "December", "Other"))))))))))))</f>
        <v>July</v>
      </c>
      <c r="AD2085" s="1" t="str">
        <f>IF(ISNUMBER(SEARCH("-",AA2085)),TRIM(RIGHT(AA2085,LEN(AA2085)-SEARCH("-",AA2085))),AA2085)</f>
        <v>9</v>
      </c>
      <c r="AE2085" s="1" t="str">
        <f>IF(AD2085="1", "January", IF(AD2085="2", "February", IF(AD2085="3", "March", IF(AD2085="4", "April", IF(AD2085="5", "May", IF(AD2085="6", "June", IF(AD2085="7", "July", IF(AD2085="8", "August", IF(AD2085="9", "September", IF(AD2085="10", "October", IF(AD2085="11", "November", IF(AD2085="12", "December", "Other"))))))))))))</f>
        <v>September</v>
      </c>
      <c r="AF2085" s="16" t="s">
        <v>24805</v>
      </c>
      <c r="AG2085" s="1" t="str">
        <f t="shared" si="937"/>
        <v xml:space="preserve">Seed </v>
      </c>
      <c r="AH2085" s="2" t="str">
        <f t="shared" si="938"/>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85" s="1" t="s">
        <v>9283</v>
      </c>
      <c r="AJ2085" s="1" t="s">
        <v>23809</v>
      </c>
      <c r="AK2085" s="1" t="s">
        <v>17104</v>
      </c>
      <c r="AL2085" s="1" t="str">
        <f t="shared" si="948"/>
        <v>Scented</v>
      </c>
      <c r="AM2085" s="1" t="b">
        <v>1</v>
      </c>
      <c r="AN2085" s="1" t="b">
        <v>1</v>
      </c>
      <c r="AO2085" s="1" t="b">
        <v>0</v>
      </c>
      <c r="AP2085" s="5" t="s">
        <v>28</v>
      </c>
      <c r="AQ2085" s="5" t="str">
        <f t="shared" si="939"/>
        <v>Light, Medium, Heavy</v>
      </c>
      <c r="AR2085" s="1" t="s">
        <v>30</v>
      </c>
      <c r="AS2085" s="1" t="str">
        <f t="shared" si="933"/>
        <v>None</v>
      </c>
      <c r="AT2085" s="1" t="str">
        <f t="shared" si="940"/>
        <v>Full</v>
      </c>
      <c r="AU2085" s="1" t="s">
        <v>29</v>
      </c>
      <c r="AV2085" s="1" t="str">
        <f t="shared" si="941"/>
        <v>Moist</v>
      </c>
      <c r="AW2085" s="1" t="s">
        <v>12</v>
      </c>
      <c r="AX2085" s="1" t="str">
        <f t="shared" si="942"/>
        <v>Acid, Neutral, Alkaline</v>
      </c>
      <c r="AY2085" s="1" t="b">
        <v>0</v>
      </c>
      <c r="AZ2085" s="1" t="b">
        <v>0</v>
      </c>
      <c r="BA2085" s="1" t="b">
        <v>0</v>
      </c>
      <c r="BC2085" t="str">
        <f t="shared" si="943"/>
        <v>FALSE</v>
      </c>
      <c r="BE2085" t="str">
        <f t="shared" si="944"/>
        <v>FALSE</v>
      </c>
      <c r="BF2085" s="1" t="b">
        <v>0</v>
      </c>
      <c r="BG2085" s="1" t="b">
        <v>0</v>
      </c>
      <c r="BH2085" s="1" t="b">
        <v>0</v>
      </c>
      <c r="BI2085" s="1" t="s">
        <v>30</v>
      </c>
      <c r="BJ2085" s="1" t="str">
        <f t="shared" si="945"/>
        <v>FALSE</v>
      </c>
      <c r="BL2085" t="str">
        <f t="shared" si="946"/>
        <v>FALSE</v>
      </c>
      <c r="BM2085" s="1" t="b">
        <v>0</v>
      </c>
      <c r="BN2085" s="1" t="b">
        <v>0</v>
      </c>
      <c r="BO2085" s="1">
        <f t="shared" si="949"/>
        <v>17</v>
      </c>
      <c r="BP2085" s="1" t="s">
        <v>9284</v>
      </c>
      <c r="BQ2085" s="1" cm="1">
        <f t="array" ref="BQ2085">_xlfn.IFS(BP2085="None Known",0, LEN(BP2085)&gt;500, 5,LEN(BP2085)&gt;400, 4, LEN(BP2085)&gt;300, 3, LEN(BP2085)&gt;200, 2, LEN(BP2085)&gt;1, 1)</f>
        <v>5</v>
      </c>
      <c r="BR2085" s="1" t="s">
        <v>8607</v>
      </c>
      <c r="BS2085" s="1">
        <v>3</v>
      </c>
      <c r="BT2085" s="1" t="s">
        <v>9285</v>
      </c>
      <c r="BU2085" s="1">
        <v>3</v>
      </c>
      <c r="BV2085" s="1" t="s">
        <v>9286</v>
      </c>
      <c r="BW2085" s="1" t="s">
        <v>9287</v>
      </c>
      <c r="BX2085" s="1"/>
      <c r="BY2085" t="str">
        <f>_xlfn.XLOOKUP($B2085,Img_lookup!A:A,Img_lookup!B:B, "Not available")</f>
        <v>fad0f602-3d19-4858-aac7-0dfbb85922be</v>
      </c>
      <c r="BZ2085" t="str">
        <f>_xlfn.XLOOKUP($B2085,Img_lookup!A:A,Img_lookup!C:C, "Not available")</f>
        <v>Valerian. Valeriana officinalis. Kohler's Medizinal-Pflanzen band.1 (1887)</v>
      </c>
      <c r="CA2085" t="str">
        <f>_xlfn.XLOOKUP($B2085,Img_lookup!A:A,Img_lookup!D:D, "Not available")</f>
        <v>Swallowtail Garden Seeds</v>
      </c>
      <c r="CB2085" t="str">
        <f>_xlfn.XLOOKUP($B2085,Img_lookup!A:A,Img_lookup!E:E, "https://imgur.com/aT5wafe")</f>
        <v>https://api.openverse.engineering/v1/images/fad0f602-3d19-4858-aac7-0dfbb85922be/thumb/</v>
      </c>
    </row>
    <row r="2086" spans="1:80" ht="409.6" x14ac:dyDescent="0.15">
      <c r="A2086" s="1" t="s">
        <v>714</v>
      </c>
      <c r="B2086" s="1" t="s">
        <v>8602</v>
      </c>
      <c r="E2086" s="1" t="s">
        <v>8603</v>
      </c>
      <c r="F2086" s="1" t="s">
        <v>6</v>
      </c>
      <c r="G2086" s="1" t="s">
        <v>6</v>
      </c>
      <c r="H2086" s="11" t="str">
        <f t="shared" si="951"/>
        <v>Perennial</v>
      </c>
      <c r="J2086" s="1">
        <v>0.40000000600000002</v>
      </c>
      <c r="K2086" s="1">
        <v>0.40000000600000002</v>
      </c>
      <c r="L2086" t="str" cm="1">
        <f t="array" ref="L2086">_xlfn.IFS(J2086+K2086="", "Unknown", J2086+K2086&gt;3, "Large", J2086+K2086&gt;0.5, "Medium", J2086+K2086&gt;0, "Small")</f>
        <v>Medium</v>
      </c>
      <c r="N2086" cm="1">
        <f t="array" ref="N2086">IF($M2086="",INDEX($M$2:$M$2176,MATCH(1,INDEX(($A$2:$A$2176=$A2086)*($M$2:$M$2176&lt;&gt;""),0),0)),$M2086)</f>
        <v>5</v>
      </c>
      <c r="O2086" s="2" t="str">
        <f t="shared" si="947"/>
        <v>Seasonal outdoors</v>
      </c>
      <c r="P2086" s="1" t="s">
        <v>8604</v>
      </c>
      <c r="R2086" t="str">
        <f t="shared" si="950"/>
        <v>Medium</v>
      </c>
      <c r="T2086" s="1"/>
      <c r="U2086" s="1"/>
      <c r="V2086" s="1">
        <v>8</v>
      </c>
      <c r="W2086" s="6">
        <f>IF(ISNUMBER(SEARCH("-",V2086)),TRIM(LEFT(V2086,FIND("-",V2086)-1)),V2086)</f>
        <v>8</v>
      </c>
      <c r="X2086" t="str">
        <f>IF(W2086=1, "January", IF(W2086=2, "February", IF(W2086=3, "March", IF(W2086=4, "April", IF(W2086=5, "May", IF(W2086=6, "June", IF(W2086=7, "July", IF(W2086=8, "August", IF(W2086=9, "September", IF(W2086=10, "October", IF(W2086=11, "November", IF(W2086=12, "December", "Other"))))))))))))</f>
        <v>August</v>
      </c>
      <c r="AF2086" s="16" t="s">
        <v>24805</v>
      </c>
      <c r="AG2086" s="1" t="str">
        <f t="shared" si="937"/>
        <v xml:space="preserve">Seed </v>
      </c>
      <c r="AH2086" s="2" t="str">
        <f t="shared" si="938"/>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86" s="1" t="s">
        <v>8605</v>
      </c>
      <c r="AJ2086" s="1" t="s">
        <v>53</v>
      </c>
      <c r="AK2086" s="1" t="s">
        <v>17104</v>
      </c>
      <c r="AL2086" s="1" t="str">
        <f t="shared" si="948"/>
        <v>Scented</v>
      </c>
      <c r="AM2086" s="1" t="b">
        <v>1</v>
      </c>
      <c r="AN2086" s="1" t="b">
        <v>0</v>
      </c>
      <c r="AO2086" s="1" t="b">
        <v>0</v>
      </c>
      <c r="AP2086" s="5" t="s">
        <v>28</v>
      </c>
      <c r="AQ2086" s="5" t="str">
        <f t="shared" si="939"/>
        <v>Light, Medium, Heavy</v>
      </c>
      <c r="AR2086" s="1" t="s">
        <v>10</v>
      </c>
      <c r="AS2086" s="1" t="str">
        <f t="shared" si="933"/>
        <v>None, Partial</v>
      </c>
      <c r="AT2086" s="1" t="str">
        <f t="shared" si="940"/>
        <v>Partial, Full</v>
      </c>
      <c r="AU2086" s="1" t="s">
        <v>11</v>
      </c>
      <c r="AV2086" s="1" t="str">
        <f t="shared" si="941"/>
        <v>Dry, Moist</v>
      </c>
      <c r="AW2086" s="1" t="s">
        <v>12</v>
      </c>
      <c r="AX2086" s="1" t="str">
        <f t="shared" si="942"/>
        <v>Acid, Neutral, Alkaline</v>
      </c>
      <c r="AY2086" s="1" t="b">
        <v>0</v>
      </c>
      <c r="AZ2086" s="1" t="b">
        <v>0</v>
      </c>
      <c r="BA2086" s="1" t="b">
        <v>0</v>
      </c>
      <c r="BC2086" t="str">
        <f t="shared" si="943"/>
        <v>FALSE</v>
      </c>
      <c r="BE2086" t="str">
        <f t="shared" si="944"/>
        <v>FALSE</v>
      </c>
      <c r="BF2086" s="1" t="b">
        <v>0</v>
      </c>
      <c r="BG2086" s="1" t="b">
        <v>0</v>
      </c>
      <c r="BH2086" s="1" t="b">
        <v>1</v>
      </c>
      <c r="BJ2086" s="1" t="str">
        <f t="shared" si="945"/>
        <v>FALSE</v>
      </c>
      <c r="BL2086" t="str">
        <f t="shared" si="946"/>
        <v>FALSE</v>
      </c>
      <c r="BM2086" s="1" t="b">
        <v>0</v>
      </c>
      <c r="BN2086" s="1" t="b">
        <v>0</v>
      </c>
      <c r="BO2086" s="1">
        <f t="shared" si="949"/>
        <v>12</v>
      </c>
      <c r="BP2086" s="1" t="s">
        <v>8606</v>
      </c>
      <c r="BQ2086" s="1" cm="1">
        <f t="array" ref="BQ2086">_xlfn.IFS(BP2086="None Known",0, LEN(BP2086)&gt;500, 5,LEN(BP2086)&gt;400, 4, LEN(BP2086)&gt;300, 3, LEN(BP2086)&gt;200, 2, LEN(BP2086)&gt;1, 1)</f>
        <v>5</v>
      </c>
      <c r="BR2086" s="1" t="s">
        <v>8607</v>
      </c>
      <c r="BS2086" s="1">
        <v>2</v>
      </c>
      <c r="BT2086" s="1" t="s">
        <v>8608</v>
      </c>
      <c r="BU2086" s="1">
        <v>1</v>
      </c>
      <c r="BV2086" s="1" t="s">
        <v>8609</v>
      </c>
      <c r="BW2086" s="1" t="s">
        <v>719</v>
      </c>
      <c r="BX2086" s="1"/>
      <c r="BY2086" t="str">
        <f>_xlfn.XLOOKUP($B2086,Img_lookup!A:A,Img_lookup!B:B, "Not available")</f>
        <v>3c7fc8a1-570f-4e07-a496-ad659136942a</v>
      </c>
      <c r="BZ2086" t="str">
        <f>_xlfn.XLOOKUP($B2086,Img_lookup!A:A,Img_lookup!C:C, "Not available")</f>
        <v>Valeriana phu L.</v>
      </c>
      <c r="CA2086" t="str">
        <f>_xlfn.XLOOKUP($B2086,Img_lookup!A:A,Img_lookup!D:D, "Not available")</f>
        <v>Charles T. Mohr</v>
      </c>
      <c r="CB2086" t="str">
        <f>_xlfn.XLOOKUP($B2086,Img_lookup!A:A,Img_lookup!E:E, "https://imgur.com/aT5wafe")</f>
        <v>https://api.openverse.engineering/v1/images/3c7fc8a1-570f-4e07-a496-ad659136942a/thumb/</v>
      </c>
    </row>
    <row r="2087" spans="1:80" ht="409.6" x14ac:dyDescent="0.15">
      <c r="A2087" s="1" t="s">
        <v>714</v>
      </c>
      <c r="B2087" s="1" t="s">
        <v>10816</v>
      </c>
      <c r="C2087" s="1" t="s">
        <v>10817</v>
      </c>
      <c r="E2087" s="1" t="s">
        <v>2066</v>
      </c>
      <c r="F2087" s="1" t="s">
        <v>6</v>
      </c>
      <c r="G2087" s="1" t="s">
        <v>6</v>
      </c>
      <c r="H2087" s="11" t="str">
        <f t="shared" si="951"/>
        <v>Perennial</v>
      </c>
      <c r="J2087" s="1">
        <v>1.2000000479999999</v>
      </c>
      <c r="L2087" t="str" cm="1">
        <f t="array" ref="L2087">_xlfn.IFS(J2087+K2087="", "Unknown", J2087+K2087&gt;3, "Large", J2087+K2087&gt;0.5, "Medium", J2087+K2087&gt;0, "Small")</f>
        <v>Medium</v>
      </c>
      <c r="N2087" cm="1">
        <f t="array" ref="N2087">IF($M2087="",INDEX($M$2:$M$2176,MATCH(1,INDEX(($A$2:$A$2176=$A2087)*($M$2:$M$2176&lt;&gt;""),0),0)),$M2087)</f>
        <v>5</v>
      </c>
      <c r="O2087" s="2" t="str">
        <f t="shared" si="947"/>
        <v>Seasonal outdoors</v>
      </c>
      <c r="P2087" s="1" t="s">
        <v>10818</v>
      </c>
      <c r="R2087" t="str">
        <f t="shared" si="950"/>
        <v>Medium</v>
      </c>
      <c r="W2087"/>
      <c r="AF2087" s="16" t="s">
        <v>24805</v>
      </c>
      <c r="AG2087" s="1" t="str">
        <f t="shared" si="937"/>
        <v xml:space="preserve">Seed </v>
      </c>
      <c r="AH2087" s="2" t="str">
        <f t="shared" si="938"/>
        <v>Sow spring in a cold frame and only just cover the seed because it requires light for germination[200]. Prick out the seedlings into individual pots when they are large enough to handle and plant out into their permanent positions in the summer if sufficient growth has been made. If the plants are too small to plant out, grow them on in the greenhouse or frame for their first winter and plant them out early in the following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87" s="1" t="s">
        <v>10819</v>
      </c>
      <c r="AJ2087" s="1" t="s">
        <v>53</v>
      </c>
      <c r="AK2087" s="1" t="s">
        <v>17105</v>
      </c>
      <c r="AL2087" s="1" t="str">
        <f t="shared" si="948"/>
        <v>Unscented</v>
      </c>
      <c r="AM2087" s="1" t="b">
        <v>0</v>
      </c>
      <c r="AN2087" s="1" t="b">
        <v>0</v>
      </c>
      <c r="AO2087" s="1" t="b">
        <v>0</v>
      </c>
      <c r="AP2087" s="5" t="s">
        <v>28</v>
      </c>
      <c r="AQ2087" s="5" t="str">
        <f t="shared" si="939"/>
        <v>Light, Medium, Heavy</v>
      </c>
      <c r="AR2087" s="1" t="s">
        <v>30</v>
      </c>
      <c r="AS2087" s="1" t="str">
        <f t="shared" si="933"/>
        <v>None</v>
      </c>
      <c r="AT2087" s="1" t="str">
        <f t="shared" si="940"/>
        <v>Full</v>
      </c>
      <c r="AU2087" s="1" t="s">
        <v>29</v>
      </c>
      <c r="AV2087" s="1" t="str">
        <f t="shared" si="941"/>
        <v>Moist</v>
      </c>
      <c r="AW2087" s="1" t="s">
        <v>12</v>
      </c>
      <c r="AX2087" s="1" t="str">
        <f t="shared" si="942"/>
        <v>Acid, Neutral, Alkaline</v>
      </c>
      <c r="AY2087" s="1" t="b">
        <v>0</v>
      </c>
      <c r="AZ2087" s="1" t="b">
        <v>0</v>
      </c>
      <c r="BA2087" s="1" t="b">
        <v>0</v>
      </c>
      <c r="BC2087" t="str">
        <f t="shared" si="943"/>
        <v>FALSE</v>
      </c>
      <c r="BE2087" t="str">
        <f t="shared" si="944"/>
        <v>FALSE</v>
      </c>
      <c r="BF2087" s="1" t="b">
        <v>0</v>
      </c>
      <c r="BG2087" s="1" t="b">
        <v>0</v>
      </c>
      <c r="BH2087" s="1" t="b">
        <v>0</v>
      </c>
      <c r="BJ2087" s="1" t="str">
        <f t="shared" si="945"/>
        <v>FALSE</v>
      </c>
      <c r="BL2087" t="str">
        <f t="shared" si="946"/>
        <v>FALSE</v>
      </c>
      <c r="BM2087" s="1" t="b">
        <v>0</v>
      </c>
      <c r="BN2087" s="1" t="b">
        <v>0</v>
      </c>
      <c r="BO2087" s="1">
        <f t="shared" si="949"/>
        <v>7</v>
      </c>
      <c r="BP2087" s="1" t="s">
        <v>10820</v>
      </c>
      <c r="BQ2087" s="1" cm="1">
        <f t="array" ref="BQ2087">_xlfn.IFS(BP2087="None Known",0, LEN(BP2087)&gt;500, 5,LEN(BP2087)&gt;400, 4, LEN(BP2087)&gt;300, 3, LEN(BP2087)&gt;200, 2, LEN(BP2087)&gt;1, 1)</f>
        <v>1</v>
      </c>
      <c r="BR2087" s="16" t="s">
        <v>25093</v>
      </c>
      <c r="BS2087" s="1">
        <v>1</v>
      </c>
      <c r="BT2087" s="1" t="s">
        <v>9285</v>
      </c>
      <c r="BU2087" s="1">
        <v>3</v>
      </c>
      <c r="BV2087" s="1" t="s">
        <v>90</v>
      </c>
      <c r="BW2087" s="1" t="s">
        <v>719</v>
      </c>
      <c r="BX2087" s="1"/>
      <c r="BY2087" t="str">
        <f>_xlfn.XLOOKUP($B2087,Img_lookup!A:A,Img_lookup!B:B, "Not available")</f>
        <v>88014c33-66d8-46e3-afac-adcf23c15063</v>
      </c>
      <c r="BZ2087" t="str">
        <f>_xlfn.XLOOKUP($B2087,Img_lookup!A:A,Img_lookup!C:C, "Not available")</f>
        <v>Heliotrope Valerian (Valeriana sitchensis)</v>
      </c>
      <c r="CA2087" t="str">
        <f>_xlfn.XLOOKUP($B2087,Img_lookup!A:A,Img_lookup!D:D, "Not available")</f>
        <v>Mary Vaux Walcott, born Philadelphia, PA 1860-died St. Andrews, New Brunswick, Canada 1940</v>
      </c>
      <c r="CB2087" t="str">
        <f>_xlfn.XLOOKUP($B2087,Img_lookup!A:A,Img_lookup!E:E, "https://imgur.com/aT5wafe")</f>
        <v>https://api.openverse.engineering/v1/images/88014c33-66d8-46e3-afac-adcf23c15063/thumb/</v>
      </c>
    </row>
    <row r="2088" spans="1:80" ht="13" x14ac:dyDescent="0.15">
      <c r="A2088" s="1" t="s">
        <v>714</v>
      </c>
      <c r="B2088" s="1" t="s">
        <v>16953</v>
      </c>
      <c r="C2088" s="1" t="s">
        <v>16954</v>
      </c>
      <c r="D2088" s="1" t="s">
        <v>16955</v>
      </c>
      <c r="E2088" s="1" t="s">
        <v>4177</v>
      </c>
      <c r="F2088" s="1" t="s">
        <v>85</v>
      </c>
      <c r="G2088" s="1" t="s">
        <v>85</v>
      </c>
      <c r="H2088" s="11" t="str">
        <f t="shared" si="951"/>
        <v>Annual</v>
      </c>
      <c r="J2088" s="1">
        <v>0.30000001199999998</v>
      </c>
      <c r="L2088" t="str" cm="1">
        <f t="array" ref="L2088">_xlfn.IFS(J2088+K2088="", "Unknown", J2088+K2088&gt;3, "Large", J2088+K2088&gt;0.5, "Medium", J2088+K2088&gt;0, "Small")</f>
        <v>Small</v>
      </c>
      <c r="M2088" s="1">
        <v>5</v>
      </c>
      <c r="N2088" cm="1">
        <f t="array" ref="N2088">IF($M2088="",INDEX($M$2:$M$2176,MATCH(1,INDEX(($A$2:$A$2176=$A2088)*($M$2:$M$2176&lt;&gt;""),0),0)),$M2088)</f>
        <v>5</v>
      </c>
      <c r="O2088" s="2" t="str">
        <f t="shared" si="947"/>
        <v>Seasonal outdoors</v>
      </c>
      <c r="P2088" s="1" t="s">
        <v>16956</v>
      </c>
      <c r="R2088" t="str">
        <f t="shared" si="950"/>
        <v>Medium</v>
      </c>
      <c r="T2088" s="1"/>
      <c r="U2088" s="1"/>
      <c r="V2088" s="1" t="s">
        <v>272</v>
      </c>
      <c r="W2088" s="6" t="str">
        <f t="shared" ref="W2088:W2096" si="958">IF(ISNUMBER(SEARCH("-",V2088)),TRIM(LEFT(V2088,FIND("-",V2088)-1)),V2088)</f>
        <v>4</v>
      </c>
      <c r="X2088" t="str">
        <f t="shared" ref="X2088:X2096" si="959">IF(W2088="1", "January", IF(W2088="2", "February", IF(W2088="3", "March", IF(W2088="4", "April", IF(W2088="5", "May", IF(W2088="6", "June", IF(W2088="7", "July", IF(W2088="8", "August", IF(W2088="9", "September", IF(W2088="10", "October", IF(W2088="11", "November", IF(W2088="12", "December", "Other"))))))))))))</f>
        <v>April</v>
      </c>
      <c r="Y2088" s="2" t="str">
        <f t="shared" ref="Y2088:Y2096" si="960">IF(ISNUMBER(SEARCH("-",V2088)),TRIM(RIGHT(V2088,LEN(V2088)-SEARCH("-",V2088))),V2088)</f>
        <v>6</v>
      </c>
      <c r="Z2088" s="2" t="str">
        <f t="shared" ref="Z2088:Z2096" si="961">IF(Y2088="1", "January", IF(Y2088="2", "February", IF(Y2088="3", "March", IF(Y2088="4", "April", IF(Y2088="5", "May", IF(Y2088="6", "June", IF(Y2088="7", "July", IF(Y2088="8", "August", IF(Y2088="9", "September", IF(Y2088="10", "October", IF(Y2088="11", "November", IF(Y2088="12", "December", "Other"))))))))))))</f>
        <v>June</v>
      </c>
      <c r="AA2088" s="1" t="s">
        <v>1006</v>
      </c>
      <c r="AB2088" s="1" t="str">
        <f>IF(ISNUMBER(SEARCH("-",AA2088)),TRIM(LEFT(AA2088,FIND("-",AA2088)-1)),AA2088)</f>
        <v>5</v>
      </c>
      <c r="AC2088" s="1" t="str">
        <f>IF(AB2088="1", "January", IF(AB2088="2", "February", IF(AB2088="3", "March", IF(AB2088="4", "April", IF(AB2088="5", "May", IF(AB2088="6", "June", IF(AB2088="7", "July", IF(AB2088="8", "August", IF(AB2088="9", "September", IF(AB2088="10", "October", IF(AB2088="11", "November", IF(AB2088="12", "December", "Other"))))))))))))</f>
        <v>May</v>
      </c>
      <c r="AD2088" s="1" t="str">
        <f>IF(ISNUMBER(SEARCH("-",AA2088)),TRIM(RIGHT(AA2088,LEN(AA2088)-SEARCH("-",AA2088))),AA2088)</f>
        <v>7</v>
      </c>
      <c r="AE2088" s="1" t="str">
        <f>IF(AD2088="1", "January", IF(AD2088="2", "February", IF(AD2088="3", "March", IF(AD2088="4", "April", IF(AD2088="5", "May", IF(AD2088="6", "June", IF(AD2088="7", "July", IF(AD2088="8", "August", IF(AD2088="9", "September", IF(AD2088="10", "October", IF(AD2088="11", "November", IF(AD2088="12", "December", "Other"))))))))))))</f>
        <v>July</v>
      </c>
      <c r="AF2088" s="1" t="s">
        <v>25159</v>
      </c>
      <c r="AG2088" s="1" t="str">
        <f t="shared" si="937"/>
        <v xml:space="preserve">Seed </v>
      </c>
      <c r="AH2088" s="2" t="str">
        <f t="shared" si="938"/>
        <v>In order to obtain a continuous supply of salad leaves, it is best to sow the seed successionally from early spring to late summer in situ. A late summer sowing might also succeed, and this would supply edible leaves in the winter.</v>
      </c>
      <c r="AI2088" s="1" t="s">
        <v>16957</v>
      </c>
      <c r="AJ2088" s="1" t="s">
        <v>2431</v>
      </c>
      <c r="AK2088" s="1" t="s">
        <v>17104</v>
      </c>
      <c r="AL2088" s="1" t="str">
        <f t="shared" si="948"/>
        <v>Unscented</v>
      </c>
      <c r="AM2088" s="1" t="b">
        <v>0</v>
      </c>
      <c r="AN2088" s="1" t="b">
        <v>0</v>
      </c>
      <c r="AO2088" s="1" t="b">
        <v>0</v>
      </c>
      <c r="AP2088" s="5" t="s">
        <v>28</v>
      </c>
      <c r="AQ2088" s="5" t="str">
        <f t="shared" si="939"/>
        <v>Light, Medium, Heavy</v>
      </c>
      <c r="AR2088" s="1" t="s">
        <v>30</v>
      </c>
      <c r="AS2088" s="1" t="str">
        <f t="shared" si="933"/>
        <v>None</v>
      </c>
      <c r="AT2088" s="1" t="str">
        <f t="shared" si="940"/>
        <v>Full</v>
      </c>
      <c r="AU2088" s="1" t="s">
        <v>11</v>
      </c>
      <c r="AV2088" s="1" t="str">
        <f t="shared" si="941"/>
        <v>Dry, Moist</v>
      </c>
      <c r="AW2088" s="1" t="s">
        <v>12</v>
      </c>
      <c r="AX2088" s="1" t="str">
        <f t="shared" si="942"/>
        <v>Acid, Neutral, Alkaline</v>
      </c>
      <c r="AY2088" s="1" t="b">
        <v>0</v>
      </c>
      <c r="AZ2088" s="1" t="b">
        <v>0</v>
      </c>
      <c r="BA2088" s="1" t="b">
        <v>0</v>
      </c>
      <c r="BC2088" t="str">
        <f t="shared" si="943"/>
        <v>FALSE</v>
      </c>
      <c r="BE2088" t="str">
        <f t="shared" si="944"/>
        <v>FALSE</v>
      </c>
      <c r="BF2088" s="1" t="b">
        <v>0</v>
      </c>
      <c r="BG2088" s="1" t="b">
        <v>0</v>
      </c>
      <c r="BH2088" s="1" t="b">
        <v>0</v>
      </c>
      <c r="BI2088" s="1" t="s">
        <v>30</v>
      </c>
      <c r="BJ2088" s="1" t="str">
        <f t="shared" si="945"/>
        <v>FALSE</v>
      </c>
      <c r="BK2088" s="1" t="s">
        <v>77</v>
      </c>
      <c r="BL2088" t="str">
        <f t="shared" si="946"/>
        <v>TRUE</v>
      </c>
      <c r="BM2088" s="1" t="b">
        <v>0</v>
      </c>
      <c r="BN2088" s="1" t="b">
        <v>0</v>
      </c>
      <c r="BO2088" s="1">
        <f t="shared" si="949"/>
        <v>12</v>
      </c>
      <c r="BP2088" s="1" t="s">
        <v>31</v>
      </c>
      <c r="BQ2088" s="1" cm="1">
        <f t="array" ref="BQ2088">_xlfn.IFS(BP2088="None Known",0, LEN(BP2088)&gt;500, 5,LEN(BP2088)&gt;400, 4, LEN(BP2088)&gt;300, 3, LEN(BP2088)&gt;200, 2, LEN(BP2088)&gt;1, 1)</f>
        <v>0</v>
      </c>
      <c r="BR2088" s="1" t="s">
        <v>16958</v>
      </c>
      <c r="BS2088" s="1">
        <v>4</v>
      </c>
      <c r="BT2088" s="1" t="s">
        <v>31</v>
      </c>
      <c r="BU2088" s="1">
        <v>0</v>
      </c>
      <c r="BV2088" s="1" t="s">
        <v>2101</v>
      </c>
      <c r="BW2088" s="1" t="s">
        <v>31</v>
      </c>
      <c r="BX2088" s="1"/>
      <c r="BY2088" t="str">
        <f>_xlfn.XLOOKUP($B2088,Img_lookup!A:A,Img_lookup!B:B, "Not available")</f>
        <v>9a164799-453c-4245-bd85-4e7296fd6bd9</v>
      </c>
      <c r="BZ2088" t="str">
        <f>_xlfn.XLOOKUP($B2088,Img_lookup!A:A,Img_lookup!C:C, "Not available")</f>
        <v>Mildewed corn-salad (lamb's lettuce, Valerianella locusta)</v>
      </c>
      <c r="CA2088" t="str">
        <f>_xlfn.XLOOKUP($B2088,Img_lookup!A:A,Img_lookup!D:D, "Not available")</f>
        <v>Plant pests and diseases</v>
      </c>
      <c r="CB2088" t="str">
        <f>_xlfn.XLOOKUP($B2088,Img_lookup!A:A,Img_lookup!E:E, "https://imgur.com/aT5wafe")</f>
        <v>https://api.openverse.engineering/v1/images/9a164799-453c-4245-bd85-4e7296fd6bd9/thumb/</v>
      </c>
    </row>
    <row r="2089" spans="1:80" ht="409.6" x14ac:dyDescent="0.15">
      <c r="A2089" s="1" t="s">
        <v>12051</v>
      </c>
      <c r="B2089" s="1" t="s">
        <v>12052</v>
      </c>
      <c r="C2089" s="1" t="s">
        <v>8683</v>
      </c>
      <c r="E2089" s="1" t="s">
        <v>12053</v>
      </c>
      <c r="F2089" s="1" t="s">
        <v>6</v>
      </c>
      <c r="G2089" s="1" t="s">
        <v>6</v>
      </c>
      <c r="H2089" s="11" t="str">
        <f t="shared" si="951"/>
        <v>Perennial</v>
      </c>
      <c r="I2089" s="1" t="s">
        <v>17108</v>
      </c>
      <c r="L2089" t="e" cm="1">
        <f t="array" ref="L2089">_xlfn.IFS(J2089+K2089="", "Unknown", J2089+K2089&gt;3, "Large", J2089+K2089&gt;0.5, "Medium", J2089+K2089&gt;0, "Small")</f>
        <v>#N/A</v>
      </c>
      <c r="M2089" s="1">
        <v>8</v>
      </c>
      <c r="N2089" cm="1">
        <f t="array" ref="N2089">IF($M2089="",INDEX($M$2:$M$2176,MATCH(1,INDEX(($A$2:$A$2176=$A2089)*($M$2:$M$2176&lt;&gt;""),0),0)),$M2089)</f>
        <v>8</v>
      </c>
      <c r="O2089" s="2" t="str">
        <f t="shared" si="947"/>
        <v>Grown indoors</v>
      </c>
      <c r="P2089" s="1" t="s">
        <v>12054</v>
      </c>
      <c r="R2089" t="str">
        <f t="shared" si="950"/>
        <v>Medium</v>
      </c>
      <c r="S2089" s="1" t="s">
        <v>24</v>
      </c>
      <c r="T2089" s="1" t="str">
        <f>LEFT(S2089,FIND("-",S2089)-1)</f>
        <v xml:space="preserve">1 </v>
      </c>
      <c r="U2089" s="1" t="str">
        <f>RIGHT(S2089,FIND("-",S2089)-1)</f>
        <v>12</v>
      </c>
      <c r="V2089" s="1" t="s">
        <v>75</v>
      </c>
      <c r="W2089" s="6" t="str">
        <f t="shared" si="958"/>
        <v>6</v>
      </c>
      <c r="X2089" t="str">
        <f t="shared" si="959"/>
        <v>June</v>
      </c>
      <c r="Y2089" s="2" t="str">
        <f t="shared" si="960"/>
        <v>10</v>
      </c>
      <c r="Z2089" s="2" t="str">
        <f t="shared" si="961"/>
        <v>October</v>
      </c>
      <c r="AF2089" s="16" t="s">
        <v>23935</v>
      </c>
      <c r="AG2089" s="1" t="str">
        <f t="shared" si="937"/>
        <v xml:space="preserve">Seed </v>
      </c>
      <c r="AH2089" s="2" t="str">
        <f t="shared" si="938"/>
        <v>We have no information on this species but suggest sowing the seed in a warm greenhouse as soon as it is ripe. Lay the seed on the surface of a pot of soil and immerse this in water. When they are large enough to handle, prick the seedlings out into individual pots and grow them on in water in the greenhouse for their first winter. Plant them out into their permanent positions in late spring or early summer, after the last expected frosts.
Division of rooted runners in the growing season.</v>
      </c>
      <c r="AI2089" s="1" t="s">
        <v>12055</v>
      </c>
      <c r="AJ2089" s="1" t="s">
        <v>8687</v>
      </c>
      <c r="AK2089" s="1" t="s">
        <v>17105</v>
      </c>
      <c r="AL2089" s="1" t="str">
        <f t="shared" si="948"/>
        <v>Unscented</v>
      </c>
      <c r="AM2089" s="1" t="b">
        <v>0</v>
      </c>
      <c r="AN2089" s="1" t="b">
        <v>0</v>
      </c>
      <c r="AO2089" s="1" t="b">
        <v>0</v>
      </c>
      <c r="AP2089" s="5" t="s">
        <v>28</v>
      </c>
      <c r="AQ2089" s="5" t="str">
        <f t="shared" si="939"/>
        <v>Light, Medium, Heavy</v>
      </c>
      <c r="AR2089" s="1" t="s">
        <v>30</v>
      </c>
      <c r="AS2089" s="1" t="str">
        <f t="shared" si="933"/>
        <v>None</v>
      </c>
      <c r="AT2089" s="1" t="str">
        <f t="shared" si="940"/>
        <v>Full</v>
      </c>
      <c r="AU2089" s="1" t="s">
        <v>689</v>
      </c>
      <c r="AV2089" s="1" t="str">
        <f t="shared" si="941"/>
        <v>Wet/Water</v>
      </c>
      <c r="AW2089" s="1" t="s">
        <v>12</v>
      </c>
      <c r="AX2089" s="1" t="str">
        <f t="shared" si="942"/>
        <v>Acid, Neutral, Alkaline</v>
      </c>
      <c r="AY2089" s="1" t="b">
        <v>0</v>
      </c>
      <c r="AZ2089" s="1" t="b">
        <v>0</v>
      </c>
      <c r="BA2089" s="1" t="b">
        <v>0</v>
      </c>
      <c r="BC2089" t="str">
        <f t="shared" si="943"/>
        <v>FALSE</v>
      </c>
      <c r="BE2089" t="str">
        <f t="shared" si="944"/>
        <v>FALSE</v>
      </c>
      <c r="BF2089" s="1" t="b">
        <v>0</v>
      </c>
      <c r="BG2089" s="1" t="b">
        <v>0</v>
      </c>
      <c r="BH2089" s="1" t="b">
        <v>0</v>
      </c>
      <c r="BJ2089" s="1" t="str">
        <f t="shared" si="945"/>
        <v>FALSE</v>
      </c>
      <c r="BK2089" s="1" t="s">
        <v>30</v>
      </c>
      <c r="BL2089" t="str">
        <f t="shared" si="946"/>
        <v>FALSE</v>
      </c>
      <c r="BM2089" s="1" t="b">
        <v>0</v>
      </c>
      <c r="BN2089" s="1" t="b">
        <v>0</v>
      </c>
      <c r="BO2089" s="1">
        <f t="shared" si="949"/>
        <v>5</v>
      </c>
      <c r="BP2089" s="1" t="s">
        <v>31</v>
      </c>
      <c r="BQ2089" s="1" cm="1">
        <f t="array" ref="BQ2089">_xlfn.IFS(BP2089="None Known",0, LEN(BP2089)&gt;500, 5,LEN(BP2089)&gt;400, 4, LEN(BP2089)&gt;300, 3, LEN(BP2089)&gt;200, 2, LEN(BP2089)&gt;1, 1)</f>
        <v>0</v>
      </c>
      <c r="BR2089" s="1" t="s">
        <v>12056</v>
      </c>
      <c r="BS2089" s="1">
        <v>1</v>
      </c>
      <c r="BT2089" s="1" t="s">
        <v>12057</v>
      </c>
      <c r="BU2089" s="1">
        <v>2</v>
      </c>
      <c r="BV2089" s="1" t="s">
        <v>34</v>
      </c>
      <c r="BW2089" s="1" t="s">
        <v>31</v>
      </c>
      <c r="BX2089" s="1"/>
      <c r="BY2089" t="str">
        <f>_xlfn.XLOOKUP($B2089,Img_lookup!A:A,Img_lookup!B:B, "Not available")</f>
        <v>14401459-cd43-4877-aae3-4079123932f2</v>
      </c>
      <c r="BZ2089" t="str">
        <f>_xlfn.XLOOKUP($B2089,Img_lookup!A:A,Img_lookup!C:C, "Not available")</f>
        <v>Vallisneria spiralis L.</v>
      </c>
      <c r="CA2089" t="str">
        <f>_xlfn.XLOOKUP($B2089,Img_lookup!A:A,Img_lookup!D:D, "Not available")</f>
        <v>ex herb. Cosson</v>
      </c>
      <c r="CB2089" t="str">
        <f>_xlfn.XLOOKUP($B2089,Img_lookup!A:A,Img_lookup!E:E, "https://imgur.com/aT5wafe")</f>
        <v>https://api.openverse.engineering/v1/images/14401459-cd43-4877-aae3-4079123932f2/thumb/</v>
      </c>
    </row>
    <row r="2090" spans="1:80" ht="13" x14ac:dyDescent="0.15">
      <c r="A2090" s="1" t="s">
        <v>11882</v>
      </c>
      <c r="B2090" s="1" t="s">
        <v>14113</v>
      </c>
      <c r="C2090" s="1" t="s">
        <v>12261</v>
      </c>
      <c r="E2090" s="1" t="s">
        <v>14114</v>
      </c>
      <c r="F2090" s="1" t="s">
        <v>6</v>
      </c>
      <c r="G2090" s="1" t="s">
        <v>6</v>
      </c>
      <c r="H2090" s="11" t="str">
        <f t="shared" si="951"/>
        <v>Perennial</v>
      </c>
      <c r="J2090" s="1">
        <v>2</v>
      </c>
      <c r="L2090" t="str" cm="1">
        <f t="array" ref="L2090">_xlfn.IFS(J2090+K2090="", "Unknown", J2090+K2090&gt;3, "Large", J2090+K2090&gt;0.5, "Medium", J2090+K2090&gt;0, "Small")</f>
        <v>Medium</v>
      </c>
      <c r="M2090" s="1">
        <v>3</v>
      </c>
      <c r="N2090" cm="1">
        <f t="array" ref="N2090">IF($M2090="",INDEX($M$2:$M$2176,MATCH(1,INDEX(($A$2:$A$2176=$A2090)*($M$2:$M$2176&lt;&gt;""),0),0)),$M2090)</f>
        <v>3</v>
      </c>
      <c r="O2090" s="2" t="str">
        <f t="shared" si="947"/>
        <v>Hardy to cold</v>
      </c>
      <c r="P2090" s="1" t="s">
        <v>14115</v>
      </c>
      <c r="R2090" t="str">
        <f t="shared" si="950"/>
        <v>Medium</v>
      </c>
      <c r="T2090" s="1"/>
      <c r="U2090" s="1"/>
      <c r="V2090" s="1" t="s">
        <v>51</v>
      </c>
      <c r="W2090" s="6" t="str">
        <f t="shared" si="958"/>
        <v>7</v>
      </c>
      <c r="X2090" t="str">
        <f t="shared" si="959"/>
        <v>July</v>
      </c>
      <c r="Y2090" s="2" t="str">
        <f t="shared" si="960"/>
        <v>8</v>
      </c>
      <c r="Z2090" s="2" t="str">
        <f t="shared" si="961"/>
        <v>August</v>
      </c>
      <c r="AF2090" s="1" t="s">
        <v>14116</v>
      </c>
      <c r="AG2090" s="1" t="str">
        <f t="shared" si="937"/>
        <v xml:space="preserve">Stratified seed </v>
      </c>
      <c r="AH2090" s="2" t="str">
        <f t="shared" si="938"/>
        <v>Unless stored in damp sand at around 4�c the seed has a short viability[200]. Where possible it is best to sow the seed in a lightly shaded position in the greenhouse as soon as it is ripe[200]. Stored seed needs to be stratified but can be very slow to germinate. Germination can be erratic even for seed sown when it was fresh, it usually takes place within 3 - 12 months at 15�c but can be much longer[200]. The plant produces just one seedleaf in its first year, this forms an over-wintering bulb. It takes up to 10 years for the plant to reach maturity[200]. Sow the seed thinly so there is no need to thin or transplant them, and grow the seedlings on undisturbed in the pot for their first two years of growth. Apply a liquid feed at intervals through the growing season to ensure the plants do not become nutrient deficient. At the end of the second year plant out the dormant plants into individual pots and grow them on in light shade in the greenhouse for a further year or two before planting them out into their permanent positions in late spring or early summer.
Division in March/April or in October. Establish the plants in pots in a shaded frame before planting them out[200]. Division is best carried out in the autumn because the plants come into growth very early in the spring[233].
Root cuttings, 6mm long with a bud, rooted in a sandy soil in a cold frame[200].</v>
      </c>
      <c r="AI2090" s="1" t="s">
        <v>14117</v>
      </c>
      <c r="AJ2090" s="1" t="s">
        <v>23813</v>
      </c>
      <c r="AK2090" s="1" t="s">
        <v>17104</v>
      </c>
      <c r="AL2090" s="1" t="str">
        <f t="shared" si="948"/>
        <v>Unscented</v>
      </c>
      <c r="AM2090" s="1" t="b">
        <v>0</v>
      </c>
      <c r="AN2090" s="1" t="b">
        <v>1</v>
      </c>
      <c r="AO2090" s="1" t="b">
        <v>0</v>
      </c>
      <c r="AP2090" s="5" t="s">
        <v>28</v>
      </c>
      <c r="AQ2090" s="5" t="str">
        <f t="shared" si="939"/>
        <v>Light, Medium, Heavy</v>
      </c>
      <c r="AR2090" s="1" t="s">
        <v>10</v>
      </c>
      <c r="AS2090" s="1" t="str">
        <f t="shared" si="933"/>
        <v>None, Partial</v>
      </c>
      <c r="AT2090" s="1" t="str">
        <f t="shared" si="940"/>
        <v>Partial, Full</v>
      </c>
      <c r="AU2090" s="1" t="s">
        <v>402</v>
      </c>
      <c r="AV2090" s="1" t="str">
        <f t="shared" si="941"/>
        <v>Moist, Wet/Water</v>
      </c>
      <c r="AW2090" s="1" t="s">
        <v>12</v>
      </c>
      <c r="AX2090" s="1" t="str">
        <f t="shared" si="942"/>
        <v>Acid, Neutral, Alkaline</v>
      </c>
      <c r="AY2090" s="1" t="b">
        <v>0</v>
      </c>
      <c r="AZ2090" s="1" t="b">
        <v>0</v>
      </c>
      <c r="BA2090" s="1" t="b">
        <v>0</v>
      </c>
      <c r="BC2090" t="str">
        <f t="shared" si="943"/>
        <v>FALSE</v>
      </c>
      <c r="BE2090" t="str">
        <f t="shared" si="944"/>
        <v>FALSE</v>
      </c>
      <c r="BF2090" s="1" t="b">
        <v>0</v>
      </c>
      <c r="BG2090" s="1" t="b">
        <v>0</v>
      </c>
      <c r="BH2090" s="1" t="b">
        <v>0</v>
      </c>
      <c r="BJ2090" s="1" t="str">
        <f t="shared" si="945"/>
        <v>FALSE</v>
      </c>
      <c r="BL2090" t="str">
        <f t="shared" si="946"/>
        <v>FALSE</v>
      </c>
      <c r="BM2090" s="1" t="b">
        <v>0</v>
      </c>
      <c r="BN2090" s="1" t="b">
        <v>0</v>
      </c>
      <c r="BO2090" s="1">
        <f t="shared" si="949"/>
        <v>8</v>
      </c>
      <c r="BP2090" s="1" t="s">
        <v>14118</v>
      </c>
      <c r="BQ2090" s="1" cm="1">
        <f t="array" ref="BQ2090">_xlfn.IFS(BP2090="None Known",0, LEN(BP2090)&gt;500, 5,LEN(BP2090)&gt;400, 4, LEN(BP2090)&gt;300, 3, LEN(BP2090)&gt;200, 2, LEN(BP2090)&gt;1, 1)</f>
        <v>3</v>
      </c>
      <c r="BR2090" s="1" t="s">
        <v>14119</v>
      </c>
      <c r="BS2090" s="1">
        <v>1</v>
      </c>
      <c r="BT2090" s="1" t="s">
        <v>14120</v>
      </c>
      <c r="BU2090" s="1">
        <v>2</v>
      </c>
      <c r="BV2090" s="1" t="s">
        <v>14121</v>
      </c>
      <c r="BW2090" s="1" t="s">
        <v>14122</v>
      </c>
      <c r="BX2090" s="1"/>
      <c r="BY2090" t="str">
        <f>_xlfn.XLOOKUP($B2090,Img_lookup!A:A,Img_lookup!B:B, "Not available")</f>
        <v>ba5307f7-f698-46ca-ad6c-f684cee876ee</v>
      </c>
      <c r="BZ2090" t="str">
        <f>_xlfn.XLOOKUP($B2090,Img_lookup!A:A,Img_lookup!C:C, "Not available")</f>
        <v>Veratrum viride, American hellebore</v>
      </c>
      <c r="CA2090" t="str">
        <f>_xlfn.XLOOKUP($B2090,Img_lookup!A:A,Img_lookup!D:D, "Not available")</f>
        <v>uwdigitalcollections</v>
      </c>
      <c r="CB2090" t="str">
        <f>_xlfn.XLOOKUP($B2090,Img_lookup!A:A,Img_lookup!E:E, "https://imgur.com/aT5wafe")</f>
        <v>https://api.openverse.engineering/v1/images/ba5307f7-f698-46ca-ad6c-f684cee876ee/thumb/</v>
      </c>
    </row>
    <row r="2091" spans="1:80" ht="13" x14ac:dyDescent="0.15">
      <c r="A2091" s="1" t="s">
        <v>1884</v>
      </c>
      <c r="B2091" s="1" t="s">
        <v>9868</v>
      </c>
      <c r="C2091" s="1" t="s">
        <v>9869</v>
      </c>
      <c r="E2091" s="1" t="s">
        <v>9870</v>
      </c>
      <c r="F2091" s="1" t="s">
        <v>368</v>
      </c>
      <c r="G2091" s="1" t="s">
        <v>368</v>
      </c>
      <c r="H2091" s="11" t="str">
        <f t="shared" si="951"/>
        <v>Perennial</v>
      </c>
      <c r="J2091" s="1">
        <v>1.7999999520000001</v>
      </c>
      <c r="L2091" t="str" cm="1">
        <f t="array" ref="L2091">_xlfn.IFS(J2091+K2091="", "Unknown", J2091+K2091&gt;3, "Large", J2091+K2091&gt;0.5, "Medium", J2091+K2091&gt;0, "Small")</f>
        <v>Medium</v>
      </c>
      <c r="M2091" s="1">
        <v>3</v>
      </c>
      <c r="N2091" cm="1">
        <f t="array" ref="N2091">IF($M2091="",INDEX($M$2:$M$2176,MATCH(1,INDEX(($A$2:$A$2176=$A2091)*($M$2:$M$2176&lt;&gt;""),0),0)),$M2091)</f>
        <v>3</v>
      </c>
      <c r="O2091" s="2" t="str">
        <f t="shared" si="947"/>
        <v>Hardy to cold</v>
      </c>
      <c r="P2091" s="1" t="s">
        <v>9871</v>
      </c>
      <c r="R2091" t="str">
        <f t="shared" si="950"/>
        <v>Medium</v>
      </c>
      <c r="T2091" s="1"/>
      <c r="U2091" s="1"/>
      <c r="V2091" s="1" t="s">
        <v>322</v>
      </c>
      <c r="W2091" s="6" t="str">
        <f t="shared" si="958"/>
        <v>6</v>
      </c>
      <c r="X2091" t="str">
        <f t="shared" si="959"/>
        <v>June</v>
      </c>
      <c r="Y2091" s="2" t="str">
        <f t="shared" si="960"/>
        <v>8</v>
      </c>
      <c r="Z2091" s="2" t="str">
        <f t="shared" si="961"/>
        <v>August</v>
      </c>
      <c r="AA2091" s="1" t="s">
        <v>427</v>
      </c>
      <c r="AB2091" s="1" t="str">
        <f>IF(ISNUMBER(SEARCH("-",AA2091)),TRIM(LEFT(AA2091,FIND("-",AA2091)-1)),AA2091)</f>
        <v>8</v>
      </c>
      <c r="AC2091" s="1" t="str">
        <f>IF(AB2091="1", "January", IF(AB2091="2", "February", IF(AB2091="3", "March", IF(AB2091="4", "April", IF(AB2091="5", "May", IF(AB2091="6", "June", IF(AB2091="7", "July", IF(AB2091="8", "August", IF(AB2091="9", "September", IF(AB2091="10", "October", IF(AB2091="11", "November", IF(AB2091="12", "December", "Other"))))))))))))</f>
        <v>August</v>
      </c>
      <c r="AD2091" s="1" t="str">
        <f>IF(ISNUMBER(SEARCH("-",AA2091)),TRIM(RIGHT(AA2091,LEN(AA2091)-SEARCH("-",AA2091))),AA2091)</f>
        <v>9</v>
      </c>
      <c r="AE2091" s="1" t="str">
        <f>IF(AD2091="1", "January", IF(AD2091="2", "February", IF(AD2091="3", "March", IF(AD2091="4", "April", IF(AD2091="5", "May", IF(AD2091="6", "June", IF(AD2091="7", "July", IF(AD2091="8", "August", IF(AD2091="9", "September", IF(AD2091="10", "October", IF(AD2091="11", "November", IF(AD2091="12", "December", "Other"))))))))))))</f>
        <v>September</v>
      </c>
      <c r="AF2091" s="1" t="s">
        <v>24806</v>
      </c>
      <c r="AG2091" s="1" t="str">
        <f t="shared" si="937"/>
        <v xml:space="preserve">Seed </v>
      </c>
      <c r="AH2091" s="2" t="str">
        <f t="shared" si="938"/>
        <v>Sow late spring to early summer in a cold frame and only just cover the seed[200]. Germination usually takes place within 2 - 3 weeks. When they are large enough to handle, prick out the seedlings into individual pots and plant them out in late summer. The seed has a long viability[200].</v>
      </c>
      <c r="AI2091" s="1" t="s">
        <v>9872</v>
      </c>
      <c r="AJ2091" s="1" t="s">
        <v>23854</v>
      </c>
      <c r="AK2091" s="1" t="s">
        <v>17104</v>
      </c>
      <c r="AL2091" s="1" t="str">
        <f t="shared" si="948"/>
        <v>Unscented</v>
      </c>
      <c r="AM2091" s="1" t="b">
        <v>0</v>
      </c>
      <c r="AN2091" s="1" t="b">
        <v>0</v>
      </c>
      <c r="AO2091" s="1" t="b">
        <v>0</v>
      </c>
      <c r="AP2091" s="5" t="s">
        <v>28</v>
      </c>
      <c r="AQ2091" s="5" t="str">
        <f t="shared" si="939"/>
        <v>Light, Medium, Heavy</v>
      </c>
      <c r="AR2091" s="1" t="s">
        <v>30</v>
      </c>
      <c r="AS2091" s="1" t="str">
        <f t="shared" si="933"/>
        <v>None</v>
      </c>
      <c r="AT2091" s="1" t="str">
        <f t="shared" si="940"/>
        <v>Full</v>
      </c>
      <c r="AU2091" s="1" t="s">
        <v>11</v>
      </c>
      <c r="AV2091" s="1" t="str">
        <f t="shared" si="941"/>
        <v>Dry, Moist</v>
      </c>
      <c r="AW2091" s="1" t="s">
        <v>12</v>
      </c>
      <c r="AX2091" s="1" t="str">
        <f t="shared" si="942"/>
        <v>Acid, Neutral, Alkaline</v>
      </c>
      <c r="AY2091" s="1" t="b">
        <v>0</v>
      </c>
      <c r="AZ2091" s="1" t="b">
        <v>1</v>
      </c>
      <c r="BA2091" s="1" t="b">
        <v>0</v>
      </c>
      <c r="BB2091" s="1" t="s">
        <v>275</v>
      </c>
      <c r="BC2091" t="str">
        <f t="shared" si="943"/>
        <v>TRUE</v>
      </c>
      <c r="BE2091" t="str">
        <f t="shared" si="944"/>
        <v>FALSE</v>
      </c>
      <c r="BF2091" s="1" t="b">
        <v>0</v>
      </c>
      <c r="BG2091" s="1" t="b">
        <v>0</v>
      </c>
      <c r="BH2091" s="1" t="b">
        <v>0</v>
      </c>
      <c r="BI2091" s="1" t="s">
        <v>30</v>
      </c>
      <c r="BJ2091" s="1" t="str">
        <f t="shared" si="945"/>
        <v>FALSE</v>
      </c>
      <c r="BK2091" s="1" t="s">
        <v>77</v>
      </c>
      <c r="BL2091" t="str">
        <f t="shared" si="946"/>
        <v>TRUE</v>
      </c>
      <c r="BM2091" s="1" t="b">
        <v>0</v>
      </c>
      <c r="BN2091" s="1" t="b">
        <v>0</v>
      </c>
      <c r="BO2091" s="1">
        <f t="shared" si="949"/>
        <v>14</v>
      </c>
      <c r="BP2091" s="1" t="s">
        <v>9873</v>
      </c>
      <c r="BQ2091" s="1" cm="1">
        <f t="array" ref="BQ2091">_xlfn.IFS(BP2091="None Known",0, LEN(BP2091)&gt;500, 5,LEN(BP2091)&gt;400, 4, LEN(BP2091)&gt;300, 3, LEN(BP2091)&gt;200, 2, LEN(BP2091)&gt;1, 1)</f>
        <v>5</v>
      </c>
      <c r="BR2091" s="1" t="s">
        <v>9874</v>
      </c>
      <c r="BS2091" s="1">
        <v>2</v>
      </c>
      <c r="BT2091" s="1" t="s">
        <v>9875</v>
      </c>
      <c r="BU2091" s="1">
        <v>3</v>
      </c>
      <c r="BV2091" s="1" t="s">
        <v>9876</v>
      </c>
      <c r="BW2091" s="1" t="s">
        <v>9877</v>
      </c>
      <c r="BX2091" s="1"/>
      <c r="BY2091" t="str">
        <f>_xlfn.XLOOKUP($B2091,Img_lookup!A:A,Img_lookup!B:B, "Not available")</f>
        <v>4f13b559-ffca-43c6-9938-3d35ada2407e</v>
      </c>
      <c r="BZ2091" t="str">
        <f>_xlfn.XLOOKUP($B2091,Img_lookup!A:A,Img_lookup!C:C, "Not available")</f>
        <v>Verbascum thapsus / Mullein / Tabac du diable</v>
      </c>
      <c r="CA2091" t="str">
        <f>_xlfn.XLOOKUP($B2091,Img_lookup!A:A,Img_lookup!D:D, "Not available")</f>
        <v>Charles de Mille-Isles</v>
      </c>
      <c r="CB2091" t="str">
        <f>_xlfn.XLOOKUP($B2091,Img_lookup!A:A,Img_lookup!E:E, "https://imgur.com/aT5wafe")</f>
        <v>https://api.openverse.engineering/v1/images/4f13b559-ffca-43c6-9938-3d35ada2407e/thumb/</v>
      </c>
    </row>
    <row r="2092" spans="1:80" ht="409.6" x14ac:dyDescent="0.15">
      <c r="A2092" s="1" t="s">
        <v>761</v>
      </c>
      <c r="B2092" s="1" t="s">
        <v>10427</v>
      </c>
      <c r="C2092" s="1" t="s">
        <v>10428</v>
      </c>
      <c r="E2092" s="1" t="s">
        <v>10429</v>
      </c>
      <c r="F2092" s="1" t="s">
        <v>6</v>
      </c>
      <c r="G2092" s="1" t="s">
        <v>6</v>
      </c>
      <c r="H2092" s="11" t="str">
        <f t="shared" si="951"/>
        <v>Perennial</v>
      </c>
      <c r="J2092" s="1">
        <v>1.5</v>
      </c>
      <c r="K2092" s="1">
        <v>0.60000002399999997</v>
      </c>
      <c r="L2092" t="str" cm="1">
        <f t="array" ref="L2092">_xlfn.IFS(J2092+K2092="", "Unknown", J2092+K2092&gt;3, "Large", J2092+K2092&gt;0.5, "Medium", J2092+K2092&gt;0, "Small")</f>
        <v>Medium</v>
      </c>
      <c r="M2092" s="1">
        <v>3</v>
      </c>
      <c r="N2092" cm="1">
        <f t="array" ref="N2092">IF($M2092="",INDEX($M$2:$M$2176,MATCH(1,INDEX(($A$2:$A$2176=$A2092)*($M$2:$M$2176&lt;&gt;""),0),0)),$M2092)</f>
        <v>3</v>
      </c>
      <c r="O2092" s="2" t="str">
        <f t="shared" si="947"/>
        <v>Hardy to cold</v>
      </c>
      <c r="P2092" s="1" t="s">
        <v>10430</v>
      </c>
      <c r="R2092" t="str">
        <f t="shared" si="950"/>
        <v>Medium</v>
      </c>
      <c r="T2092" s="1"/>
      <c r="U2092" s="1"/>
      <c r="V2092" s="1" t="s">
        <v>51</v>
      </c>
      <c r="W2092" s="6" t="str">
        <f t="shared" si="958"/>
        <v>7</v>
      </c>
      <c r="X2092" t="str">
        <f t="shared" si="959"/>
        <v>July</v>
      </c>
      <c r="Y2092" s="2" t="str">
        <f t="shared" si="960"/>
        <v>8</v>
      </c>
      <c r="Z2092" s="2" t="str">
        <f t="shared" si="961"/>
        <v>August</v>
      </c>
      <c r="AF2092" s="16" t="s">
        <v>24807</v>
      </c>
      <c r="AG2092" s="1" t="str">
        <f t="shared" si="937"/>
        <v xml:space="preserve">Seed </v>
      </c>
      <c r="AH2092" s="2" t="str">
        <f t="shared" si="938"/>
        <v>Sow early spring in a greenhouse or cold frame and only just cover the seed[1]. When they are large enough to handle, prick the seedlings out into individual pots and plant them out in the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v>
      </c>
      <c r="AI2092" s="1" t="s">
        <v>10431</v>
      </c>
      <c r="AJ2092" s="1" t="s">
        <v>23805</v>
      </c>
      <c r="AK2092" s="1" t="s">
        <v>17104</v>
      </c>
      <c r="AL2092" s="1" t="str">
        <f t="shared" si="948"/>
        <v>Unscented</v>
      </c>
      <c r="AM2092" s="1" t="b">
        <v>0</v>
      </c>
      <c r="AN2092" s="1" t="b">
        <v>0</v>
      </c>
      <c r="AO2092" s="1" t="b">
        <v>0</v>
      </c>
      <c r="AP2092" s="5" t="s">
        <v>28</v>
      </c>
      <c r="AQ2092" s="5" t="str">
        <f t="shared" si="939"/>
        <v>Light, Medium, Heavy</v>
      </c>
      <c r="AR2092" s="1" t="s">
        <v>30</v>
      </c>
      <c r="AS2092" s="1" t="str">
        <f t="shared" si="933"/>
        <v>None</v>
      </c>
      <c r="AT2092" s="1" t="str">
        <f t="shared" si="940"/>
        <v>Full</v>
      </c>
      <c r="AU2092" s="1" t="s">
        <v>29</v>
      </c>
      <c r="AV2092" s="1" t="str">
        <f t="shared" si="941"/>
        <v>Moist</v>
      </c>
      <c r="AW2092" s="1" t="s">
        <v>12</v>
      </c>
      <c r="AX2092" s="1" t="str">
        <f t="shared" si="942"/>
        <v>Acid, Neutral, Alkaline</v>
      </c>
      <c r="AY2092" s="1" t="b">
        <v>0</v>
      </c>
      <c r="AZ2092" s="1" t="b">
        <v>0</v>
      </c>
      <c r="BA2092" s="1" t="b">
        <v>0</v>
      </c>
      <c r="BC2092" t="str">
        <f t="shared" si="943"/>
        <v>FALSE</v>
      </c>
      <c r="BE2092" t="str">
        <f t="shared" si="944"/>
        <v>FALSE</v>
      </c>
      <c r="BF2092" s="1" t="b">
        <v>0</v>
      </c>
      <c r="BG2092" s="1" t="b">
        <v>0</v>
      </c>
      <c r="BH2092" s="1" t="b">
        <v>0</v>
      </c>
      <c r="BJ2092" s="1" t="str">
        <f t="shared" si="945"/>
        <v>FALSE</v>
      </c>
      <c r="BK2092" s="1" t="s">
        <v>77</v>
      </c>
      <c r="BL2092" t="str">
        <f t="shared" si="946"/>
        <v>TRUE</v>
      </c>
      <c r="BM2092" s="1" t="b">
        <v>0</v>
      </c>
      <c r="BN2092" s="1" t="b">
        <v>0</v>
      </c>
      <c r="BO2092" s="1">
        <f t="shared" si="949"/>
        <v>8</v>
      </c>
      <c r="BP2092" s="1" t="s">
        <v>31</v>
      </c>
      <c r="BQ2092" s="1" cm="1">
        <f t="array" ref="BQ2092">_xlfn.IFS(BP2092="None Known",0, LEN(BP2092)&gt;500, 5,LEN(BP2092)&gt;400, 4, LEN(BP2092)&gt;300, 3, LEN(BP2092)&gt;200, 2, LEN(BP2092)&gt;1, 1)</f>
        <v>0</v>
      </c>
      <c r="BR2092" s="16" t="s">
        <v>25372</v>
      </c>
      <c r="BS2092" s="1">
        <v>2</v>
      </c>
      <c r="BT2092" s="1" t="s">
        <v>10432</v>
      </c>
      <c r="BU2092" s="1">
        <v>2</v>
      </c>
      <c r="BV2092" s="1" t="s">
        <v>10433</v>
      </c>
      <c r="BW2092" s="1" t="s">
        <v>31</v>
      </c>
      <c r="BX2092" s="1"/>
      <c r="BY2092" t="str">
        <f>_xlfn.XLOOKUP($B2092,Img_lookup!A:A,Img_lookup!B:B, "Not available")</f>
        <v>e988879c-e3c1-4da7-9b9f-b6ed66811274</v>
      </c>
      <c r="BZ2092" t="str">
        <f>_xlfn.XLOOKUP($B2092,Img_lookup!A:A,Img_lookup!C:C, "Not available")</f>
        <v>Verbena hastata, Blue Vervain, Howard County, MD, Helen Lowe Metzman_2017-08-07-19.30</v>
      </c>
      <c r="CA2092" t="str">
        <f>_xlfn.XLOOKUP($B2092,Img_lookup!A:A,Img_lookup!D:D, "Not available")</f>
        <v>Sam Droege</v>
      </c>
      <c r="CB2092" t="str">
        <f>_xlfn.XLOOKUP($B2092,Img_lookup!A:A,Img_lookup!E:E, "https://imgur.com/aT5wafe")</f>
        <v>https://api.openverse.engineering/v1/images/e988879c-e3c1-4da7-9b9f-b6ed66811274/thumb/</v>
      </c>
    </row>
    <row r="2093" spans="1:80" ht="409.6" x14ac:dyDescent="0.15">
      <c r="A2093" s="1" t="s">
        <v>761</v>
      </c>
      <c r="B2093" s="1" t="s">
        <v>5035</v>
      </c>
      <c r="C2093" s="1" t="s">
        <v>5036</v>
      </c>
      <c r="E2093" s="1" t="s">
        <v>5037</v>
      </c>
      <c r="F2093" s="1" t="s">
        <v>6</v>
      </c>
      <c r="G2093" s="1" t="s">
        <v>6</v>
      </c>
      <c r="H2093" s="11" t="str">
        <f t="shared" si="951"/>
        <v>Perennial</v>
      </c>
      <c r="J2093" s="1">
        <v>0.60000002399999997</v>
      </c>
      <c r="K2093" s="1">
        <v>0.5</v>
      </c>
      <c r="L2093" t="str" cm="1">
        <f t="array" ref="L2093">_xlfn.IFS(J2093+K2093="", "Unknown", J2093+K2093&gt;3, "Large", J2093+K2093&gt;0.5, "Medium", J2093+K2093&gt;0, "Small")</f>
        <v>Medium</v>
      </c>
      <c r="M2093" s="1">
        <v>4</v>
      </c>
      <c r="N2093" cm="1">
        <f t="array" ref="N2093">IF($M2093="",INDEX($M$2:$M$2176,MATCH(1,INDEX(($A$2:$A$2176=$A2093)*($M$2:$M$2176&lt;&gt;""),0),0)),$M2093)</f>
        <v>4</v>
      </c>
      <c r="O2093" s="2" t="str">
        <f t="shared" si="947"/>
        <v>Hardy to cold</v>
      </c>
      <c r="P2093" s="1" t="s">
        <v>5038</v>
      </c>
      <c r="R2093" t="str">
        <f t="shared" si="950"/>
        <v>Medium</v>
      </c>
      <c r="S2093" s="1" t="s">
        <v>176</v>
      </c>
      <c r="T2093" s="1" t="str">
        <f>LEFT(S2093,FIND("-",S2093)-1)</f>
        <v xml:space="preserve">4 </v>
      </c>
      <c r="U2093" s="1" t="str">
        <f>RIGHT(S2093,FIND("-",S2093)-1)</f>
        <v>10</v>
      </c>
      <c r="V2093" s="1" t="s">
        <v>108</v>
      </c>
      <c r="W2093" s="6" t="str">
        <f t="shared" si="958"/>
        <v>7</v>
      </c>
      <c r="X2093" t="str">
        <f t="shared" si="959"/>
        <v>July</v>
      </c>
      <c r="Y2093" s="2" t="str">
        <f t="shared" si="960"/>
        <v>9</v>
      </c>
      <c r="Z2093" s="2" t="str">
        <f t="shared" si="961"/>
        <v>September</v>
      </c>
      <c r="AA2093" s="1" t="s">
        <v>427</v>
      </c>
      <c r="AB2093" s="1" t="str">
        <f>IF(ISNUMBER(SEARCH("-",AA2093)),TRIM(LEFT(AA2093,FIND("-",AA2093)-1)),AA2093)</f>
        <v>8</v>
      </c>
      <c r="AC2093" s="1" t="str">
        <f>IF(AB2093="1", "January", IF(AB2093="2", "February", IF(AB2093="3", "March", IF(AB2093="4", "April", IF(AB2093="5", "May", IF(AB2093="6", "June", IF(AB2093="7", "July", IF(AB2093="8", "August", IF(AB2093="9", "September", IF(AB2093="10", "October", IF(AB2093="11", "November", IF(AB2093="12", "December", "Other"))))))))))))</f>
        <v>August</v>
      </c>
      <c r="AD2093" s="1" t="str">
        <f>IF(ISNUMBER(SEARCH("-",AA2093)),TRIM(RIGHT(AA2093,LEN(AA2093)-SEARCH("-",AA2093))),AA2093)</f>
        <v>9</v>
      </c>
      <c r="AE2093" s="1" t="str">
        <f>IF(AD2093="1", "January", IF(AD2093="2", "February", IF(AD2093="3", "March", IF(AD2093="4", "April", IF(AD2093="5", "May", IF(AD2093="6", "June", IF(AD2093="7", "July", IF(AD2093="8", "August", IF(AD2093="9", "September", IF(AD2093="10", "October", IF(AD2093="11", "November", IF(AD2093="12", "December", "Other"))))))))))))</f>
        <v>September</v>
      </c>
      <c r="AF2093" s="16" t="s">
        <v>24808</v>
      </c>
      <c r="AG2093" s="1" t="str">
        <f t="shared" si="937"/>
        <v xml:space="preserve">Seed </v>
      </c>
      <c r="AH2093" s="2" t="str">
        <f t="shared" si="938"/>
        <v>Sow early spring in a greenhouse and only just cover the seed. Germination should take place within 3 weeks. Prick out the seedlings into individual pots once they are large enough to handle and plant them out in early summer.
If you have sufficient seed, it can also be sown in situ in late spring.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early summer. Harvest the shoots with plenty of underground stem when they are about 8 - 10cm above the ground. Pot them up into individual pots and keep them in light shade in a cold frame or greenhouse until they are rooting well. Plant them out in the summer.</v>
      </c>
      <c r="AI2093" s="1" t="s">
        <v>5039</v>
      </c>
      <c r="AJ2093" s="1" t="s">
        <v>23805</v>
      </c>
      <c r="AK2093" s="1" t="s">
        <v>17104</v>
      </c>
      <c r="AL2093" s="1" t="str">
        <f t="shared" si="948"/>
        <v>Unscented</v>
      </c>
      <c r="AM2093" s="1" t="b">
        <v>0</v>
      </c>
      <c r="AN2093" s="1" t="b">
        <v>0</v>
      </c>
      <c r="AO2093" s="1" t="b">
        <v>0</v>
      </c>
      <c r="AP2093" s="5" t="s">
        <v>28</v>
      </c>
      <c r="AQ2093" s="5" t="str">
        <f t="shared" si="939"/>
        <v>Light, Medium, Heavy</v>
      </c>
      <c r="AR2093" s="1" t="s">
        <v>30</v>
      </c>
      <c r="AS2093" s="1" t="str">
        <f t="shared" si="933"/>
        <v>None</v>
      </c>
      <c r="AT2093" s="1" t="str">
        <f t="shared" si="940"/>
        <v>Full</v>
      </c>
      <c r="AU2093" s="1" t="s">
        <v>29</v>
      </c>
      <c r="AV2093" s="1" t="str">
        <f t="shared" si="941"/>
        <v>Moist</v>
      </c>
      <c r="AW2093" s="1" t="s">
        <v>12</v>
      </c>
      <c r="AX2093" s="1" t="str">
        <f t="shared" si="942"/>
        <v>Acid, Neutral, Alkaline</v>
      </c>
      <c r="AY2093" s="1" t="b">
        <v>0</v>
      </c>
      <c r="AZ2093" s="1" t="b">
        <v>0</v>
      </c>
      <c r="BA2093" s="1" t="b">
        <v>0</v>
      </c>
      <c r="BB2093" s="1" t="s">
        <v>275</v>
      </c>
      <c r="BC2093" t="str">
        <f t="shared" si="943"/>
        <v>TRUE</v>
      </c>
      <c r="BE2093" t="str">
        <f t="shared" si="944"/>
        <v>FALSE</v>
      </c>
      <c r="BF2093" s="1" t="b">
        <v>0</v>
      </c>
      <c r="BG2093" s="1" t="b">
        <v>0</v>
      </c>
      <c r="BH2093" s="1" t="b">
        <v>0</v>
      </c>
      <c r="BI2093" s="1" t="s">
        <v>30</v>
      </c>
      <c r="BJ2093" s="1" t="str">
        <f t="shared" si="945"/>
        <v>FALSE</v>
      </c>
      <c r="BK2093" s="1" t="s">
        <v>77</v>
      </c>
      <c r="BL2093" t="str">
        <f t="shared" si="946"/>
        <v>TRUE</v>
      </c>
      <c r="BM2093" s="1" t="b">
        <v>0</v>
      </c>
      <c r="BN2093" s="1" t="b">
        <v>1</v>
      </c>
      <c r="BO2093" s="1">
        <f t="shared" si="949"/>
        <v>9</v>
      </c>
      <c r="BP2093" s="1" t="s">
        <v>31</v>
      </c>
      <c r="BQ2093" s="1" cm="1">
        <f t="array" ref="BQ2093">_xlfn.IFS(BP2093="None Known",0, LEN(BP2093)&gt;500, 5,LEN(BP2093)&gt;400, 4, LEN(BP2093)&gt;300, 3, LEN(BP2093)&gt;200, 2, LEN(BP2093)&gt;1, 1)</f>
        <v>0</v>
      </c>
      <c r="BR2093" s="1" t="s">
        <v>5040</v>
      </c>
      <c r="BS2093" s="1">
        <v>2</v>
      </c>
      <c r="BT2093" s="1" t="s">
        <v>5041</v>
      </c>
      <c r="BU2093" s="1">
        <v>3</v>
      </c>
      <c r="BV2093" s="1" t="s">
        <v>5042</v>
      </c>
      <c r="BW2093" s="1" t="s">
        <v>31</v>
      </c>
      <c r="BX2093" s="1"/>
      <c r="BY2093" t="str">
        <f>_xlfn.XLOOKUP($B2093,Img_lookup!A:A,Img_lookup!B:B, "Not available")</f>
        <v>c00317f0-01c2-4eaf-878c-3c2e02580673</v>
      </c>
      <c r="BZ2093" t="str">
        <f>_xlfn.XLOOKUP($B2093,Img_lookup!A:A,Img_lookup!C:C, "Not available")</f>
        <v>Verbena officinalis</v>
      </c>
      <c r="CA2093" t="str">
        <f>_xlfn.XLOOKUP($B2093,Img_lookup!A:A,Img_lookup!D:D, "Not available")</f>
        <v>ManuVC</v>
      </c>
      <c r="CB2093" t="str">
        <f>_xlfn.XLOOKUP($B2093,Img_lookup!A:A,Img_lookup!E:E, "https://imgur.com/aT5wafe")</f>
        <v>https://api.openverse.engineering/v1/images/c00317f0-01c2-4eaf-878c-3c2e02580673/thumb/</v>
      </c>
    </row>
    <row r="2094" spans="1:80" ht="409.6" x14ac:dyDescent="0.15">
      <c r="A2094" s="1" t="s">
        <v>1884</v>
      </c>
      <c r="B2094" s="1" t="s">
        <v>7616</v>
      </c>
      <c r="C2094" s="1" t="s">
        <v>7617</v>
      </c>
      <c r="E2094" s="1" t="s">
        <v>7618</v>
      </c>
      <c r="F2094" s="1" t="s">
        <v>6</v>
      </c>
      <c r="G2094" s="1" t="s">
        <v>6</v>
      </c>
      <c r="H2094" s="11" t="str">
        <f t="shared" si="951"/>
        <v>Perennial</v>
      </c>
      <c r="J2094" s="1">
        <v>0.10000000100000001</v>
      </c>
      <c r="K2094" s="1">
        <v>1</v>
      </c>
      <c r="L2094" t="str" cm="1">
        <f t="array" ref="L2094">_xlfn.IFS(J2094+K2094="", "Unknown", J2094+K2094&gt;3, "Large", J2094+K2094&gt;0.5, "Medium", J2094+K2094&gt;0, "Small")</f>
        <v>Medium</v>
      </c>
      <c r="M2094" s="1">
        <v>2</v>
      </c>
      <c r="N2094" cm="1">
        <f t="array" ref="N2094">IF($M2094="",INDEX($M$2:$M$2176,MATCH(1,INDEX(($A$2:$A$2176=$A2094)*($M$2:$M$2176&lt;&gt;""),0),0)),$M2094)</f>
        <v>2</v>
      </c>
      <c r="O2094" s="2" t="str">
        <f t="shared" si="947"/>
        <v>Hardy to cold</v>
      </c>
      <c r="P2094" s="1" t="s">
        <v>7619</v>
      </c>
      <c r="R2094" t="str">
        <f t="shared" si="950"/>
        <v>Medium</v>
      </c>
      <c r="T2094" s="1"/>
      <c r="U2094" s="1"/>
      <c r="V2094" s="1" t="s">
        <v>51</v>
      </c>
      <c r="W2094" s="6" t="str">
        <f t="shared" si="958"/>
        <v>7</v>
      </c>
      <c r="X2094" t="str">
        <f t="shared" si="959"/>
        <v>July</v>
      </c>
      <c r="Y2094" s="2" t="str">
        <f t="shared" si="960"/>
        <v>8</v>
      </c>
      <c r="Z2094" s="2" t="str">
        <f t="shared" si="961"/>
        <v>August</v>
      </c>
      <c r="AF2094" s="16" t="s">
        <v>24809</v>
      </c>
      <c r="AG2094" s="1" t="str">
        <f t="shared" si="937"/>
        <v xml:space="preserve">Seed </v>
      </c>
      <c r="AH2094" s="2" t="str">
        <f t="shared" si="938"/>
        <v>Sow autumn in a cold frame[200]. When they are large enough to handle, prick the seedlings out into individual pots and plant them out in the summer.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94" s="1" t="s">
        <v>7620</v>
      </c>
      <c r="AJ2094" s="1" t="s">
        <v>53</v>
      </c>
      <c r="AK2094" s="1" t="s">
        <v>17104</v>
      </c>
      <c r="AL2094" s="1" t="str">
        <f t="shared" si="948"/>
        <v>Unscented</v>
      </c>
      <c r="AM2094" s="1" t="b">
        <v>0</v>
      </c>
      <c r="AN2094" s="1" t="b">
        <v>1</v>
      </c>
      <c r="AO2094" s="1" t="b">
        <v>0</v>
      </c>
      <c r="AP2094" s="5" t="s">
        <v>28</v>
      </c>
      <c r="AQ2094" s="5" t="str">
        <f t="shared" si="939"/>
        <v>Light, Medium, Heavy</v>
      </c>
      <c r="AR2094" s="1" t="s">
        <v>10</v>
      </c>
      <c r="AS2094" s="1" t="str">
        <f t="shared" si="933"/>
        <v>None, Partial</v>
      </c>
      <c r="AT2094" s="1" t="str">
        <f t="shared" si="940"/>
        <v>Partial, Full</v>
      </c>
      <c r="AU2094" s="1" t="s">
        <v>919</v>
      </c>
      <c r="AV2094" s="1" t="str">
        <f t="shared" si="941"/>
        <v>Wet/Water</v>
      </c>
      <c r="AW2094" s="1" t="s">
        <v>12</v>
      </c>
      <c r="AX2094" s="1" t="str">
        <f t="shared" si="942"/>
        <v>Acid, Neutral, Alkaline</v>
      </c>
      <c r="AY2094" s="1" t="b">
        <v>0</v>
      </c>
      <c r="AZ2094" s="1" t="b">
        <v>0</v>
      </c>
      <c r="BA2094" s="1" t="b">
        <v>0</v>
      </c>
      <c r="BC2094" t="str">
        <f t="shared" si="943"/>
        <v>FALSE</v>
      </c>
      <c r="BE2094" t="str">
        <f t="shared" si="944"/>
        <v>FALSE</v>
      </c>
      <c r="BF2094" s="1" t="b">
        <v>0</v>
      </c>
      <c r="BG2094" s="1" t="b">
        <v>0</v>
      </c>
      <c r="BH2094" s="1" t="b">
        <v>0</v>
      </c>
      <c r="BJ2094" s="1" t="str">
        <f t="shared" si="945"/>
        <v>FALSE</v>
      </c>
      <c r="BK2094" s="1" t="s">
        <v>77</v>
      </c>
      <c r="BL2094" t="str">
        <f t="shared" si="946"/>
        <v>TRUE</v>
      </c>
      <c r="BM2094" s="1" t="b">
        <v>0</v>
      </c>
      <c r="BN2094" s="1" t="b">
        <v>0</v>
      </c>
      <c r="BO2094" s="1">
        <f t="shared" si="949"/>
        <v>7</v>
      </c>
      <c r="BP2094" s="1" t="s">
        <v>31</v>
      </c>
      <c r="BQ2094" s="1" cm="1">
        <f t="array" ref="BQ2094">_xlfn.IFS(BP2094="None Known",0, LEN(BP2094)&gt;500, 5,LEN(BP2094)&gt;400, 4, LEN(BP2094)&gt;300, 3, LEN(BP2094)&gt;200, 2, LEN(BP2094)&gt;1, 1)</f>
        <v>0</v>
      </c>
      <c r="BR2094" s="1" t="s">
        <v>7621</v>
      </c>
      <c r="BS2094" s="1">
        <v>2</v>
      </c>
      <c r="BT2094" s="1" t="s">
        <v>7622</v>
      </c>
      <c r="BU2094" s="1">
        <v>1</v>
      </c>
      <c r="BV2094" s="1" t="s">
        <v>80</v>
      </c>
      <c r="BW2094" s="1" t="s">
        <v>31</v>
      </c>
      <c r="BX2094" s="1"/>
      <c r="BY2094" t="str">
        <f>_xlfn.XLOOKUP($B2094,Img_lookup!A:A,Img_lookup!B:B, "Not available")</f>
        <v>670984e1-f8d6-40ce-b95c-8bfec5f8ed5a</v>
      </c>
      <c r="BZ2094" t="str">
        <f>_xlfn.XLOOKUP($B2094,Img_lookup!A:A,Img_lookup!C:C, "Not available")</f>
        <v>Veronica americana</v>
      </c>
      <c r="CA2094" t="str">
        <f>_xlfn.XLOOKUP($B2094,Img_lookup!A:A,Img_lookup!D:D, "Not available")</f>
        <v>Thomas Fisher Rare Book Library, UofT</v>
      </c>
      <c r="CB2094" t="str">
        <f>_xlfn.XLOOKUP($B2094,Img_lookup!A:A,Img_lookup!E:E, "https://imgur.com/aT5wafe")</f>
        <v>https://api.openverse.engineering/v1/images/670984e1-f8d6-40ce-b95c-8bfec5f8ed5a/thumb/</v>
      </c>
    </row>
    <row r="2095" spans="1:80" ht="409.6" x14ac:dyDescent="0.15">
      <c r="A2095" s="1" t="s">
        <v>1884</v>
      </c>
      <c r="B2095" s="1" t="s">
        <v>10531</v>
      </c>
      <c r="C2095" s="1" t="s">
        <v>10532</v>
      </c>
      <c r="D2095" s="1" t="s">
        <v>10533</v>
      </c>
      <c r="E2095" s="1" t="s">
        <v>10534</v>
      </c>
      <c r="F2095" s="1" t="s">
        <v>6</v>
      </c>
      <c r="G2095" s="1" t="s">
        <v>6</v>
      </c>
      <c r="H2095" s="11" t="str">
        <f t="shared" si="951"/>
        <v>Perennial</v>
      </c>
      <c r="J2095" s="1">
        <v>0.30000001199999998</v>
      </c>
      <c r="L2095" t="str" cm="1">
        <f t="array" ref="L2095">_xlfn.IFS(J2095+K2095="", "Unknown", J2095+K2095&gt;3, "Large", J2095+K2095&gt;0.5, "Medium", J2095+K2095&gt;0, "Small")</f>
        <v>Small</v>
      </c>
      <c r="N2095" cm="1">
        <f t="array" ref="N2095">IF($M2095="",INDEX($M$2:$M$2176,MATCH(1,INDEX(($A$2:$A$2176=$A2095)*($M$2:$M$2176&lt;&gt;""),0),0)),$M2095)</f>
        <v>7</v>
      </c>
      <c r="O2095" s="2" t="str">
        <f t="shared" si="947"/>
        <v>Seasonal outdoors</v>
      </c>
      <c r="P2095" s="1" t="s">
        <v>10535</v>
      </c>
      <c r="R2095" t="str">
        <f t="shared" si="950"/>
        <v>Medium</v>
      </c>
      <c r="T2095" s="1"/>
      <c r="U2095" s="1"/>
      <c r="V2095" s="1" t="s">
        <v>322</v>
      </c>
      <c r="W2095" s="6" t="str">
        <f t="shared" si="958"/>
        <v>6</v>
      </c>
      <c r="X2095" t="str">
        <f t="shared" si="959"/>
        <v>June</v>
      </c>
      <c r="Y2095" s="2" t="str">
        <f t="shared" si="960"/>
        <v>8</v>
      </c>
      <c r="Z2095" s="2" t="str">
        <f t="shared" si="961"/>
        <v>August</v>
      </c>
      <c r="AF2095" s="16" t="s">
        <v>24810</v>
      </c>
      <c r="AG2095" s="1" t="str">
        <f t="shared" si="937"/>
        <v xml:space="preserve">Seed </v>
      </c>
      <c r="AH2095" s="2" t="str">
        <f t="shared" si="938"/>
        <v>Sow autumn in a cold frame[200]. When they are large enough to handle, prick the seedlings out into individual pots and plant them out in the summer.
If you have sufficient seed it can be grown in situ in the autumn or spring.
Division in autumn or spring[200]. Very easy,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Cuttings of young shoots root easily in the growing season, merely put them in water.</v>
      </c>
      <c r="AI2095" s="1" t="s">
        <v>10536</v>
      </c>
      <c r="AJ2095" s="1" t="s">
        <v>23806</v>
      </c>
      <c r="AK2095" s="1" t="s">
        <v>17104</v>
      </c>
      <c r="AL2095" s="1" t="str">
        <f t="shared" si="948"/>
        <v>Unscented</v>
      </c>
      <c r="AM2095" s="1" t="b">
        <v>0</v>
      </c>
      <c r="AN2095" s="1" t="b">
        <v>0</v>
      </c>
      <c r="AO2095" s="1" t="b">
        <v>0</v>
      </c>
      <c r="AP2095" s="5" t="s">
        <v>28</v>
      </c>
      <c r="AQ2095" s="5" t="str">
        <f t="shared" si="939"/>
        <v>Light, Medium, Heavy</v>
      </c>
      <c r="AR2095" s="1" t="s">
        <v>30</v>
      </c>
      <c r="AS2095" s="1" t="str">
        <f t="shared" si="933"/>
        <v>None</v>
      </c>
      <c r="AT2095" s="1" t="str">
        <f t="shared" si="940"/>
        <v>Full</v>
      </c>
      <c r="AU2095" s="1" t="s">
        <v>919</v>
      </c>
      <c r="AV2095" s="1" t="str">
        <f t="shared" si="941"/>
        <v>Wet/Water</v>
      </c>
      <c r="AW2095" s="1" t="s">
        <v>12</v>
      </c>
      <c r="AX2095" s="1" t="str">
        <f t="shared" si="942"/>
        <v>Acid, Neutral, Alkaline</v>
      </c>
      <c r="AY2095" s="1" t="b">
        <v>0</v>
      </c>
      <c r="AZ2095" s="1" t="b">
        <v>0</v>
      </c>
      <c r="BA2095" s="1" t="b">
        <v>0</v>
      </c>
      <c r="BC2095" t="str">
        <f t="shared" si="943"/>
        <v>FALSE</v>
      </c>
      <c r="BE2095" t="str">
        <f t="shared" si="944"/>
        <v>FALSE</v>
      </c>
      <c r="BF2095" s="1" t="b">
        <v>0</v>
      </c>
      <c r="BG2095" s="1" t="b">
        <v>0</v>
      </c>
      <c r="BH2095" s="1" t="b">
        <v>0</v>
      </c>
      <c r="BI2095" s="1" t="s">
        <v>30</v>
      </c>
      <c r="BJ2095" s="1" t="str">
        <f t="shared" si="945"/>
        <v>FALSE</v>
      </c>
      <c r="BK2095" s="1" t="s">
        <v>77</v>
      </c>
      <c r="BL2095" t="str">
        <f t="shared" si="946"/>
        <v>TRUE</v>
      </c>
      <c r="BM2095" s="1" t="b">
        <v>0</v>
      </c>
      <c r="BN2095" s="1" t="b">
        <v>0</v>
      </c>
      <c r="BO2095" s="1">
        <f t="shared" si="949"/>
        <v>8</v>
      </c>
      <c r="BP2095" s="1" t="s">
        <v>31</v>
      </c>
      <c r="BQ2095" s="1" cm="1">
        <f t="array" ref="BQ2095">_xlfn.IFS(BP2095="None Known",0, LEN(BP2095)&gt;500, 5,LEN(BP2095)&gt;400, 4, LEN(BP2095)&gt;300, 3, LEN(BP2095)&gt;200, 2, LEN(BP2095)&gt;1, 1)</f>
        <v>0</v>
      </c>
      <c r="BR2095" s="1" t="s">
        <v>10537</v>
      </c>
      <c r="BS2095" s="1">
        <v>2</v>
      </c>
      <c r="BT2095" s="1" t="s">
        <v>10538</v>
      </c>
      <c r="BU2095" s="1">
        <v>2</v>
      </c>
      <c r="BV2095" s="1" t="s">
        <v>10539</v>
      </c>
      <c r="BW2095" s="1" t="s">
        <v>31</v>
      </c>
      <c r="BX2095" s="1"/>
      <c r="BY2095" t="str">
        <f>_xlfn.XLOOKUP($B2095,Img_lookup!A:A,Img_lookup!B:B, "Not available")</f>
        <v>Not available</v>
      </c>
      <c r="BZ2095" t="str">
        <f>_xlfn.XLOOKUP($B2095,Img_lookup!A:A,Img_lookup!C:C, "Not available")</f>
        <v>Not available</v>
      </c>
      <c r="CA2095" t="str">
        <f>_xlfn.XLOOKUP($B2095,Img_lookup!A:A,Img_lookup!D:D, "Not available")</f>
        <v>Not available</v>
      </c>
      <c r="CB2095" t="str">
        <f>_xlfn.XLOOKUP($B2095,Img_lookup!A:A,Img_lookup!E:E, "https://imgur.com/aT5wafe")</f>
        <v>https://imgur.com/aT5wafe</v>
      </c>
    </row>
    <row r="2096" spans="1:80" ht="384" x14ac:dyDescent="0.15">
      <c r="A2096" s="1" t="s">
        <v>1884</v>
      </c>
      <c r="B2096" s="1" t="s">
        <v>8786</v>
      </c>
      <c r="C2096" s="1" t="s">
        <v>8787</v>
      </c>
      <c r="E2096" s="1" t="s">
        <v>8788</v>
      </c>
      <c r="F2096" s="1" t="s">
        <v>6</v>
      </c>
      <c r="G2096" s="1" t="s">
        <v>6</v>
      </c>
      <c r="H2096" s="11" t="str">
        <f t="shared" si="951"/>
        <v>Perennial</v>
      </c>
      <c r="J2096" s="1">
        <v>0.60000002399999997</v>
      </c>
      <c r="L2096" t="str" cm="1">
        <f t="array" ref="L2096">_xlfn.IFS(J2096+K2096="", "Unknown", J2096+K2096&gt;3, "Large", J2096+K2096&gt;0.5, "Medium", J2096+K2096&gt;0, "Small")</f>
        <v>Medium</v>
      </c>
      <c r="M2096" s="1">
        <v>5</v>
      </c>
      <c r="N2096" cm="1">
        <f t="array" ref="N2096">IF($M2096="",INDEX($M$2:$M$2176,MATCH(1,INDEX(($A$2:$A$2176=$A2096)*($M$2:$M$2176&lt;&gt;""),0),0)),$M2096)</f>
        <v>5</v>
      </c>
      <c r="O2096" s="2" t="str">
        <f t="shared" si="947"/>
        <v>Seasonal outdoors</v>
      </c>
      <c r="P2096" s="1" t="s">
        <v>8789</v>
      </c>
      <c r="R2096" t="str">
        <f t="shared" si="950"/>
        <v>Medium</v>
      </c>
      <c r="T2096" s="1"/>
      <c r="U2096" s="1"/>
      <c r="V2096" s="1" t="s">
        <v>470</v>
      </c>
      <c r="W2096" s="6" t="str">
        <f t="shared" si="958"/>
        <v>5</v>
      </c>
      <c r="X2096" t="str">
        <f t="shared" si="959"/>
        <v>May</v>
      </c>
      <c r="Y2096" s="2" t="str">
        <f t="shared" si="960"/>
        <v>9</v>
      </c>
      <c r="Z2096" s="2" t="str">
        <f t="shared" si="961"/>
        <v>September</v>
      </c>
      <c r="AA2096" s="1" t="s">
        <v>108</v>
      </c>
      <c r="AB2096" s="1" t="str">
        <f>IF(ISNUMBER(SEARCH("-",AA2096)),TRIM(LEFT(AA2096,FIND("-",AA2096)-1)),AA2096)</f>
        <v>7</v>
      </c>
      <c r="AC2096" s="1" t="str">
        <f>IF(AB2096="1", "January", IF(AB2096="2", "February", IF(AB2096="3", "March", IF(AB2096="4", "April", IF(AB2096="5", "May", IF(AB2096="6", "June", IF(AB2096="7", "July", IF(AB2096="8", "August", IF(AB2096="9", "September", IF(AB2096="10", "October", IF(AB2096="11", "November", IF(AB2096="12", "December", "Other"))))))))))))</f>
        <v>July</v>
      </c>
      <c r="AD2096" s="1" t="str">
        <f>IF(ISNUMBER(SEARCH("-",AA2096)),TRIM(RIGHT(AA2096,LEN(AA2096)-SEARCH("-",AA2096))),AA2096)</f>
        <v>9</v>
      </c>
      <c r="AE2096" s="1" t="str">
        <f>IF(AD2096="1", "January", IF(AD2096="2", "February", IF(AD2096="3", "March", IF(AD2096="4", "April", IF(AD2096="5", "May", IF(AD2096="6", "June", IF(AD2096="7", "July", IF(AD2096="8", "August", IF(AD2096="9", "September", IF(AD2096="10", "October", IF(AD2096="11", "November", IF(AD2096="12", "December", "Other"))))))))))))</f>
        <v>September</v>
      </c>
      <c r="AF2096" s="16" t="s">
        <v>24811</v>
      </c>
      <c r="AG2096" s="1" t="str">
        <f t="shared" si="937"/>
        <v xml:space="preserve">Seed </v>
      </c>
      <c r="AH2096" s="2" t="str">
        <f t="shared" si="938"/>
        <v>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v>
      </c>
      <c r="AI2096" s="1" t="s">
        <v>8790</v>
      </c>
      <c r="AJ2096" s="1" t="s">
        <v>23831</v>
      </c>
      <c r="AK2096" s="1" t="s">
        <v>17104</v>
      </c>
      <c r="AL2096" s="1" t="str">
        <f t="shared" si="948"/>
        <v>Unscented</v>
      </c>
      <c r="AM2096" s="1" t="b">
        <v>0</v>
      </c>
      <c r="AN2096" s="1" t="b">
        <v>1</v>
      </c>
      <c r="AO2096" s="1" t="b">
        <v>0</v>
      </c>
      <c r="AP2096" s="5" t="s">
        <v>28</v>
      </c>
      <c r="AQ2096" s="5" t="str">
        <f t="shared" si="939"/>
        <v>Light, Medium, Heavy</v>
      </c>
      <c r="AR2096" s="1" t="s">
        <v>10</v>
      </c>
      <c r="AS2096" s="1" t="str">
        <f t="shared" si="933"/>
        <v>None, Partial</v>
      </c>
      <c r="AT2096" s="1" t="str">
        <f t="shared" si="940"/>
        <v>Partial, Full</v>
      </c>
      <c r="AU2096" s="1" t="s">
        <v>919</v>
      </c>
      <c r="AV2096" s="1" t="str">
        <f t="shared" si="941"/>
        <v>Wet/Water</v>
      </c>
      <c r="AW2096" s="1" t="s">
        <v>12</v>
      </c>
      <c r="AX2096" s="1" t="str">
        <f t="shared" si="942"/>
        <v>Acid, Neutral, Alkaline</v>
      </c>
      <c r="AY2096" s="1" t="b">
        <v>0</v>
      </c>
      <c r="AZ2096" s="1" t="b">
        <v>0</v>
      </c>
      <c r="BA2096" s="1" t="b">
        <v>0</v>
      </c>
      <c r="BC2096" t="str">
        <f t="shared" si="943"/>
        <v>FALSE</v>
      </c>
      <c r="BE2096" t="str">
        <f t="shared" si="944"/>
        <v>FALSE</v>
      </c>
      <c r="BF2096" s="1" t="b">
        <v>0</v>
      </c>
      <c r="BG2096" s="1" t="b">
        <v>0</v>
      </c>
      <c r="BH2096" s="1" t="b">
        <v>0</v>
      </c>
      <c r="BI2096" s="1" t="s">
        <v>30</v>
      </c>
      <c r="BJ2096" s="1" t="str">
        <f t="shared" si="945"/>
        <v>FALSE</v>
      </c>
      <c r="BK2096" s="1" t="s">
        <v>77</v>
      </c>
      <c r="BL2096" t="str">
        <f t="shared" si="946"/>
        <v>TRUE</v>
      </c>
      <c r="BM2096" s="1" t="b">
        <v>0</v>
      </c>
      <c r="BN2096" s="1" t="b">
        <v>1</v>
      </c>
      <c r="BO2096" s="1">
        <f t="shared" si="949"/>
        <v>4</v>
      </c>
      <c r="BP2096" s="1" t="s">
        <v>31</v>
      </c>
      <c r="BQ2096" s="1" cm="1">
        <f t="array" ref="BQ2096">_xlfn.IFS(BP2096="None Known",0, LEN(BP2096)&gt;500, 5,LEN(BP2096)&gt;400, 4, LEN(BP2096)&gt;300, 3, LEN(BP2096)&gt;200, 2, LEN(BP2096)&gt;1, 1)</f>
        <v>0</v>
      </c>
      <c r="BR2096" s="1" t="s">
        <v>8791</v>
      </c>
      <c r="BS2096" s="1">
        <v>1</v>
      </c>
      <c r="BT2096" s="1" t="s">
        <v>8792</v>
      </c>
      <c r="BU2096" s="1">
        <v>1</v>
      </c>
      <c r="BV2096" s="1" t="s">
        <v>8793</v>
      </c>
      <c r="BW2096" s="1" t="s">
        <v>31</v>
      </c>
      <c r="BX2096" s="1"/>
      <c r="BY2096" t="str">
        <f>_xlfn.XLOOKUP($B2096,Img_lookup!A:A,Img_lookup!B:B, "Not available")</f>
        <v>fccc1763-564e-40cc-bb04-2e6d2d744eed</v>
      </c>
      <c r="BZ2096" t="str">
        <f>_xlfn.XLOOKUP($B2096,Img_lookup!A:A,Img_lookup!C:C, "Not available")</f>
        <v>Bittersweet (Solanum dulcamara), Buckbean (Menyanthes trifoliata), Brooklime (Veronica beccabunga), and Borage (Borago officinalis).</v>
      </c>
      <c r="CA2096" t="str">
        <f>_xlfn.XLOOKUP($B2096,Img_lookup!A:A,Img_lookup!D:D, "Not available")</f>
        <v>Swallowtail Garden Seeds</v>
      </c>
      <c r="CB2096" t="str">
        <f>_xlfn.XLOOKUP($B2096,Img_lookup!A:A,Img_lookup!E:E, "https://imgur.com/aT5wafe")</f>
        <v>https://api.openverse.engineering/v1/images/fccc1763-564e-40cc-bb04-2e6d2d744eed/thumb/</v>
      </c>
    </row>
    <row r="2097" spans="1:80" ht="384" x14ac:dyDescent="0.15">
      <c r="A2097" s="1" t="s">
        <v>1884</v>
      </c>
      <c r="B2097" s="1" t="s">
        <v>14672</v>
      </c>
      <c r="D2097" s="1" t="s">
        <v>14673</v>
      </c>
      <c r="E2097" s="1" t="s">
        <v>14674</v>
      </c>
      <c r="F2097" s="1" t="s">
        <v>6</v>
      </c>
      <c r="G2097" s="1" t="s">
        <v>6</v>
      </c>
      <c r="H2097" s="11" t="str">
        <f t="shared" si="951"/>
        <v>Perennial</v>
      </c>
      <c r="L2097" t="e" cm="1">
        <f t="array" ref="L2097">_xlfn.IFS(J2097+K2097="", "Unknown", J2097+K2097&gt;3, "Large", J2097+K2097&gt;0.5, "Medium", J2097+K2097&gt;0, "Small")</f>
        <v>#N/A</v>
      </c>
      <c r="N2097" cm="1">
        <f t="array" ref="N2097">IF($M2097="",INDEX($M$2:$M$2176,MATCH(1,INDEX(($A$2:$A$2176=$A2097)*($M$2:$M$2176&lt;&gt;""),0),0)),$M2097)</f>
        <v>7</v>
      </c>
      <c r="O2097" s="2" t="str">
        <f t="shared" si="947"/>
        <v>Seasonal outdoors</v>
      </c>
      <c r="P2097" s="1" t="s">
        <v>14675</v>
      </c>
      <c r="R2097" t="str">
        <f t="shared" si="950"/>
        <v>Medium</v>
      </c>
      <c r="W2097"/>
      <c r="AF2097" s="16" t="s">
        <v>24811</v>
      </c>
      <c r="AG2097" s="1" t="str">
        <f t="shared" si="937"/>
        <v xml:space="preserve">Seed </v>
      </c>
      <c r="AH2097" s="2" t="str">
        <f t="shared" si="938"/>
        <v>Sow autumn in a cold frame. When they are large enough to handle, prick the seedlings out into individual pots and plant them out in the summer.
If you have sufficient, the seed can be sown in situ in the spring or the autumn.
Division at almost any time in the growing season. Very easy, even a small part of the plant will root if put in water[K].</v>
      </c>
      <c r="AI2097" s="1" t="s">
        <v>14676</v>
      </c>
      <c r="AJ2097" s="1" t="s">
        <v>53</v>
      </c>
      <c r="AK2097" s="1" t="s">
        <v>17104</v>
      </c>
      <c r="AL2097" s="1" t="str">
        <f t="shared" si="948"/>
        <v>Unscented</v>
      </c>
      <c r="AM2097" s="1" t="b">
        <v>0</v>
      </c>
      <c r="AN2097" s="1" t="b">
        <v>0</v>
      </c>
      <c r="AO2097" s="1" t="b">
        <v>0</v>
      </c>
      <c r="AP2097" s="5" t="s">
        <v>28</v>
      </c>
      <c r="AQ2097" s="5" t="str">
        <f t="shared" si="939"/>
        <v>Light, Medium, Heavy</v>
      </c>
      <c r="AR2097" s="1" t="s">
        <v>30</v>
      </c>
      <c r="AS2097" s="1" t="str">
        <f t="shared" si="933"/>
        <v>None</v>
      </c>
      <c r="AT2097" s="1" t="str">
        <f t="shared" si="940"/>
        <v>Full</v>
      </c>
      <c r="AU2097" s="1" t="s">
        <v>919</v>
      </c>
      <c r="AV2097" s="1" t="str">
        <f t="shared" si="941"/>
        <v>Wet/Water</v>
      </c>
      <c r="AW2097" s="1" t="s">
        <v>12</v>
      </c>
      <c r="AX2097" s="1" t="str">
        <f t="shared" si="942"/>
        <v>Acid, Neutral, Alkaline</v>
      </c>
      <c r="AY2097" s="1" t="b">
        <v>0</v>
      </c>
      <c r="AZ2097" s="1" t="b">
        <v>1</v>
      </c>
      <c r="BA2097" s="1" t="b">
        <v>0</v>
      </c>
      <c r="BC2097" t="str">
        <f t="shared" si="943"/>
        <v>FALSE</v>
      </c>
      <c r="BE2097" t="str">
        <f t="shared" si="944"/>
        <v>FALSE</v>
      </c>
      <c r="BF2097" s="1" t="b">
        <v>0</v>
      </c>
      <c r="BG2097" s="1" t="b">
        <v>0</v>
      </c>
      <c r="BH2097" s="1" t="b">
        <v>0</v>
      </c>
      <c r="BJ2097" s="1" t="str">
        <f t="shared" si="945"/>
        <v>FALSE</v>
      </c>
      <c r="BK2097" s="1" t="s">
        <v>77</v>
      </c>
      <c r="BL2097" t="str">
        <f t="shared" si="946"/>
        <v>TRUE</v>
      </c>
      <c r="BM2097" s="1" t="b">
        <v>0</v>
      </c>
      <c r="BN2097" s="1" t="b">
        <v>0</v>
      </c>
      <c r="BO2097" s="1">
        <f t="shared" si="949"/>
        <v>3</v>
      </c>
      <c r="BP2097" s="1" t="s">
        <v>31</v>
      </c>
      <c r="BQ2097" s="1" cm="1">
        <f t="array" ref="BQ2097">_xlfn.IFS(BP2097="None Known",0, LEN(BP2097)&gt;500, 5,LEN(BP2097)&gt;400, 4, LEN(BP2097)&gt;300, 3, LEN(BP2097)&gt;200, 2, LEN(BP2097)&gt;1, 1)</f>
        <v>0</v>
      </c>
      <c r="BR2097" s="1" t="s">
        <v>14677</v>
      </c>
      <c r="BS2097" s="1">
        <v>1</v>
      </c>
      <c r="BT2097" s="1" t="s">
        <v>31</v>
      </c>
      <c r="BU2097" s="1">
        <v>0</v>
      </c>
      <c r="BV2097" s="1" t="s">
        <v>10539</v>
      </c>
      <c r="BW2097" s="1" t="s">
        <v>31</v>
      </c>
      <c r="BX2097" s="1"/>
      <c r="BY2097" t="str">
        <f>_xlfn.XLOOKUP($B2097,Img_lookup!A:A,Img_lookup!B:B, "Not available")</f>
        <v>1e36039c-584d-4750-8090-3a86d44e461d</v>
      </c>
      <c r="BZ2097" t="str">
        <f>_xlfn.XLOOKUP($B2097,Img_lookup!A:A,Img_lookup!C:C, "Not available")</f>
        <v>Veronica catenata Pennell</v>
      </c>
      <c r="CA2097" t="str">
        <f>_xlfn.XLOOKUP($B2097,Img_lookup!A:A,Img_lookup!D:D, "Not available")</f>
        <v>Charles F. Baker</v>
      </c>
      <c r="CB2097" t="str">
        <f>_xlfn.XLOOKUP($B2097,Img_lookup!A:A,Img_lookup!E:E, "https://imgur.com/aT5wafe")</f>
        <v>https://api.openverse.engineering/v1/images/1e36039c-584d-4750-8090-3a86d44e461d/thumb/</v>
      </c>
    </row>
    <row r="2098" spans="1:80" ht="409.6" x14ac:dyDescent="0.15">
      <c r="A2098" s="1" t="s">
        <v>1884</v>
      </c>
      <c r="B2098" s="1" t="s">
        <v>13875</v>
      </c>
      <c r="C2098" s="1" t="s">
        <v>13876</v>
      </c>
      <c r="E2098" s="1" t="s">
        <v>13877</v>
      </c>
      <c r="F2098" s="1" t="s">
        <v>6</v>
      </c>
      <c r="G2098" s="1" t="s">
        <v>6</v>
      </c>
      <c r="H2098" s="11" t="str">
        <f t="shared" si="951"/>
        <v>Perennial</v>
      </c>
      <c r="J2098" s="1">
        <v>0.5</v>
      </c>
      <c r="L2098" t="str" cm="1">
        <f t="array" ref="L2098">_xlfn.IFS(J2098+K2098="", "Unknown", J2098+K2098&gt;3, "Large", J2098+K2098&gt;0.5, "Medium", J2098+K2098&gt;0, "Small")</f>
        <v>Small</v>
      </c>
      <c r="M2098" s="1">
        <v>3</v>
      </c>
      <c r="N2098" cm="1">
        <f t="array" ref="N2098">IF($M2098="",INDEX($M$2:$M$2176,MATCH(1,INDEX(($A$2:$A$2176=$A2098)*($M$2:$M$2176&lt;&gt;""),0),0)),$M2098)</f>
        <v>3</v>
      </c>
      <c r="O2098" s="2" t="str">
        <f t="shared" si="947"/>
        <v>Hardy to cold</v>
      </c>
      <c r="P2098" s="1" t="s">
        <v>13878</v>
      </c>
      <c r="R2098" t="str">
        <f t="shared" si="950"/>
        <v>Medium</v>
      </c>
      <c r="T2098" s="1"/>
      <c r="U2098" s="1"/>
      <c r="V2098" s="1" t="s">
        <v>4374</v>
      </c>
      <c r="W2098" s="6" t="str">
        <f>IF(ISNUMBER(SEARCH("-",V2098)),TRIM(LEFT(V2098,FIND("-",V2098)-1)),V2098)</f>
        <v>3</v>
      </c>
      <c r="X2098" t="str">
        <f>IF(W2098="1", "January", IF(W2098="2", "February", IF(W2098="3", "March", IF(W2098="4", "April", IF(W2098="5", "May", IF(W2098="6", "June", IF(W2098="7", "July", IF(W2098="8", "August", IF(W2098="9", "September", IF(W2098="10", "October", IF(W2098="11", "November", IF(W2098="12", "December", "Other"))))))))))))</f>
        <v>March</v>
      </c>
      <c r="Y2098" s="2" t="str">
        <f>IF(ISNUMBER(SEARCH("-",V2098)),TRIM(RIGHT(V2098,LEN(V2098)-SEARCH("-",V2098))),V2098)</f>
        <v>7</v>
      </c>
      <c r="Z2098" s="2" t="str">
        <f>IF(Y2098="1", "January", IF(Y2098="2", "February", IF(Y2098="3", "March", IF(Y2098="4", "April", IF(Y2098="5", "May", IF(Y2098="6", "June", IF(Y2098="7", "July", IF(Y2098="8", "August", IF(Y2098="9", "September", IF(Y2098="10", "October", IF(Y2098="11", "November", IF(Y2098="12", "December", "Other"))))))))))))</f>
        <v>July</v>
      </c>
      <c r="AF2098" s="16" t="s">
        <v>24812</v>
      </c>
      <c r="AG2098" s="1" t="str">
        <f t="shared" si="937"/>
        <v xml:space="preserve">Seed </v>
      </c>
      <c r="AH2098" s="2" t="str">
        <f t="shared" si="938"/>
        <v>Sow autumn in a cold frame. When they are large enough to handle, prick the seedlings out into individual pots and plant them out in the summer.
If you have sufficient quantity, the seed can be sown in situ in the autumn or the spring.
Division in autumn or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98" s="1" t="s">
        <v>13879</v>
      </c>
      <c r="AJ2098" s="1" t="s">
        <v>53</v>
      </c>
      <c r="AK2098" s="1" t="s">
        <v>17104</v>
      </c>
      <c r="AL2098" s="1" t="str">
        <f t="shared" si="948"/>
        <v>Unscented</v>
      </c>
      <c r="AM2098" s="1" t="b">
        <v>0</v>
      </c>
      <c r="AN2098" s="1" t="b">
        <v>1</v>
      </c>
      <c r="AO2098" s="1" t="b">
        <v>1</v>
      </c>
      <c r="AP2098" s="5" t="s">
        <v>28</v>
      </c>
      <c r="AQ2098" s="5" t="str">
        <f t="shared" si="939"/>
        <v>Light, Medium, Heavy</v>
      </c>
      <c r="AR2098" s="1" t="s">
        <v>10</v>
      </c>
      <c r="AS2098" s="1" t="str">
        <f t="shared" si="933"/>
        <v>None, Partial</v>
      </c>
      <c r="AT2098" s="1" t="str">
        <f t="shared" si="940"/>
        <v>Partial, Full</v>
      </c>
      <c r="AU2098" s="1" t="s">
        <v>29</v>
      </c>
      <c r="AV2098" s="1" t="str">
        <f t="shared" si="941"/>
        <v>Moist</v>
      </c>
      <c r="AW2098" s="1" t="s">
        <v>12</v>
      </c>
      <c r="AX2098" s="1" t="str">
        <f t="shared" si="942"/>
        <v>Acid, Neutral, Alkaline</v>
      </c>
      <c r="AY2098" s="1" t="b">
        <v>0</v>
      </c>
      <c r="AZ2098" s="1" t="b">
        <v>0</v>
      </c>
      <c r="BA2098" s="1" t="b">
        <v>0</v>
      </c>
      <c r="BC2098" t="str">
        <f t="shared" si="943"/>
        <v>FALSE</v>
      </c>
      <c r="BE2098" t="str">
        <f t="shared" si="944"/>
        <v>FALSE</v>
      </c>
      <c r="BF2098" s="1" t="b">
        <v>0</v>
      </c>
      <c r="BG2098" s="1" t="b">
        <v>0</v>
      </c>
      <c r="BH2098" s="1" t="b">
        <v>0</v>
      </c>
      <c r="BI2098" s="1" t="s">
        <v>30</v>
      </c>
      <c r="BJ2098" s="1" t="str">
        <f t="shared" si="945"/>
        <v>FALSE</v>
      </c>
      <c r="BK2098" s="1" t="s">
        <v>77</v>
      </c>
      <c r="BL2098" t="str">
        <f t="shared" si="946"/>
        <v>TRUE</v>
      </c>
      <c r="BM2098" s="1" t="b">
        <v>0</v>
      </c>
      <c r="BN2098" s="1" t="b">
        <v>1</v>
      </c>
      <c r="BO2098" s="1">
        <f t="shared" si="949"/>
        <v>4</v>
      </c>
      <c r="BP2098" s="1" t="s">
        <v>31</v>
      </c>
      <c r="BQ2098" s="1" cm="1">
        <f t="array" ref="BQ2098">_xlfn.IFS(BP2098="None Known",0, LEN(BP2098)&gt;500, 5,LEN(BP2098)&gt;400, 4, LEN(BP2098)&gt;300, 3, LEN(BP2098)&gt;200, 2, LEN(BP2098)&gt;1, 1)</f>
        <v>0</v>
      </c>
      <c r="BR2098" s="1" t="s">
        <v>13880</v>
      </c>
      <c r="BS2098" s="1">
        <v>1</v>
      </c>
      <c r="BT2098" s="1" t="s">
        <v>13881</v>
      </c>
      <c r="BU2098" s="1">
        <v>1</v>
      </c>
      <c r="BV2098" s="1" t="s">
        <v>1039</v>
      </c>
      <c r="BW2098" s="1" t="s">
        <v>31</v>
      </c>
      <c r="BX2098" s="1"/>
      <c r="BY2098" t="str">
        <f>_xlfn.XLOOKUP($B2098,Img_lookup!A:A,Img_lookup!B:B, "Not available")</f>
        <v>406fa7c1-b3f1-41c6-9f6f-90b790e010d2</v>
      </c>
      <c r="BZ2098" t="str">
        <f>_xlfn.XLOOKUP($B2098,Img_lookup!A:A,Img_lookup!C:C, "Not available")</f>
        <v>veronica chamaedrys</v>
      </c>
      <c r="CA2098" t="str">
        <f>_xlfn.XLOOKUP($B2098,Img_lookup!A:A,Img_lookup!D:D, "Not available")</f>
        <v>Maurizio Zanetti</v>
      </c>
      <c r="CB2098" t="str">
        <f>_xlfn.XLOOKUP($B2098,Img_lookup!A:A,Img_lookup!E:E, "https://imgur.com/aT5wafe")</f>
        <v>https://api.openverse.engineering/v1/images/406fa7c1-b3f1-41c6-9f6f-90b790e010d2/thumb/</v>
      </c>
    </row>
    <row r="2099" spans="1:80" ht="409.6" x14ac:dyDescent="0.15">
      <c r="A2099" s="1" t="s">
        <v>1884</v>
      </c>
      <c r="B2099" s="1" t="s">
        <v>5324</v>
      </c>
      <c r="C2099" s="1" t="s">
        <v>5325</v>
      </c>
      <c r="E2099" s="1" t="s">
        <v>5326</v>
      </c>
      <c r="F2099" s="1" t="s">
        <v>6</v>
      </c>
      <c r="G2099" s="1" t="s">
        <v>6</v>
      </c>
      <c r="H2099" s="11" t="str">
        <f t="shared" si="951"/>
        <v>Perennial</v>
      </c>
      <c r="J2099" s="1">
        <v>0.10000000100000001</v>
      </c>
      <c r="K2099" s="1">
        <v>0.30000001199999998</v>
      </c>
      <c r="L2099" t="str" cm="1">
        <f t="array" ref="L2099">_xlfn.IFS(J2099+K2099="", "Unknown", J2099+K2099&gt;3, "Large", J2099+K2099&gt;0.5, "Medium", J2099+K2099&gt;0, "Small")</f>
        <v>Small</v>
      </c>
      <c r="M2099" s="1">
        <v>3</v>
      </c>
      <c r="N2099" cm="1">
        <f t="array" ref="N2099">IF($M2099="",INDEX($M$2:$M$2176,MATCH(1,INDEX(($A$2:$A$2176=$A2099)*($M$2:$M$2176&lt;&gt;""),0),0)),$M2099)</f>
        <v>3</v>
      </c>
      <c r="O2099" s="2" t="str">
        <f t="shared" si="947"/>
        <v>Hardy to cold</v>
      </c>
      <c r="P2099" s="1" t="s">
        <v>5327</v>
      </c>
      <c r="R2099" t="str">
        <f t="shared" si="950"/>
        <v>Medium</v>
      </c>
      <c r="T2099" s="1"/>
      <c r="U2099" s="1"/>
      <c r="V2099" s="1" t="s">
        <v>698</v>
      </c>
      <c r="W2099" s="6" t="str">
        <f>IF(ISNUMBER(SEARCH("-",V2099)),TRIM(LEFT(V2099,FIND("-",V2099)-1)),V2099)</f>
        <v>5</v>
      </c>
      <c r="X2099" t="str">
        <f>IF(W2099="1", "January", IF(W2099="2", "February", IF(W2099="3", "March", IF(W2099="4", "April", IF(W2099="5", "May", IF(W2099="6", "June", IF(W2099="7", "July", IF(W2099="8", "August", IF(W2099="9", "September", IF(W2099="10", "October", IF(W2099="11", "November", IF(W2099="12", "December", "Other"))))))))))))</f>
        <v>May</v>
      </c>
      <c r="Y2099" s="2" t="str">
        <f>IF(ISNUMBER(SEARCH("-",V2099)),TRIM(RIGHT(V2099,LEN(V2099)-SEARCH("-",V2099))),V2099)</f>
        <v>8</v>
      </c>
      <c r="Z2099" s="2" t="str">
        <f>IF(Y2099="1", "January", IF(Y2099="2", "February", IF(Y2099="3", "March", IF(Y2099="4", "April", IF(Y2099="5", "May", IF(Y2099="6", "June", IF(Y2099="7", "July", IF(Y2099="8", "August", IF(Y2099="9", "September", IF(Y2099="10", "October", IF(Y2099="11", "November", IF(Y2099="12", "December", "Other"))))))))))))</f>
        <v>August</v>
      </c>
      <c r="AF2099" s="16" t="s">
        <v>24813</v>
      </c>
      <c r="AG2099" s="1" t="str">
        <f t="shared" si="937"/>
        <v xml:space="preserve">Seed </v>
      </c>
      <c r="AH2099" s="2" t="str">
        <f t="shared" si="938"/>
        <v>Sow autumn in a cold frame[200]. When they are large enough to handle, prick the seedlings out into individual pots and plant them out in the summer.
If you have sufficient quantity, the seed can be sown in situ in the autumn or the spring.
Division in autumn or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099" s="1" t="s">
        <v>5328</v>
      </c>
      <c r="AJ2099" s="1" t="s">
        <v>23832</v>
      </c>
      <c r="AK2099" s="1" t="s">
        <v>17104</v>
      </c>
      <c r="AL2099" s="1" t="str">
        <f t="shared" si="948"/>
        <v>Unscented</v>
      </c>
      <c r="AM2099" s="1" t="b">
        <v>0</v>
      </c>
      <c r="AN2099" s="1" t="b">
        <v>0</v>
      </c>
      <c r="AO2099" s="1" t="b">
        <v>0</v>
      </c>
      <c r="AP2099" s="5" t="s">
        <v>28</v>
      </c>
      <c r="AQ2099" s="5" t="str">
        <f t="shared" si="939"/>
        <v>Light, Medium, Heavy</v>
      </c>
      <c r="AR2099" s="1" t="s">
        <v>10</v>
      </c>
      <c r="AS2099" s="1" t="str">
        <f t="shared" si="933"/>
        <v>None, Partial</v>
      </c>
      <c r="AT2099" s="1" t="str">
        <f t="shared" si="940"/>
        <v>Partial, Full</v>
      </c>
      <c r="AU2099" s="1" t="s">
        <v>11</v>
      </c>
      <c r="AV2099" s="1" t="str">
        <f t="shared" si="941"/>
        <v>Dry, Moist</v>
      </c>
      <c r="AW2099" s="1" t="s">
        <v>12</v>
      </c>
      <c r="AX2099" s="1" t="str">
        <f t="shared" si="942"/>
        <v>Acid, Neutral, Alkaline</v>
      </c>
      <c r="AY2099" s="1" t="b">
        <v>0</v>
      </c>
      <c r="AZ2099" s="1" t="b">
        <v>0</v>
      </c>
      <c r="BA2099" s="1" t="b">
        <v>0</v>
      </c>
      <c r="BC2099" t="str">
        <f t="shared" si="943"/>
        <v>FALSE</v>
      </c>
      <c r="BE2099" t="str">
        <f t="shared" si="944"/>
        <v>FALSE</v>
      </c>
      <c r="BF2099" s="1" t="b">
        <v>0</v>
      </c>
      <c r="BG2099" s="1" t="b">
        <v>0</v>
      </c>
      <c r="BH2099" s="1" t="b">
        <v>0</v>
      </c>
      <c r="BI2099" s="1" t="s">
        <v>30</v>
      </c>
      <c r="BJ2099" s="1" t="str">
        <f t="shared" si="945"/>
        <v>FALSE</v>
      </c>
      <c r="BK2099" s="1" t="s">
        <v>77</v>
      </c>
      <c r="BL2099" t="str">
        <f t="shared" si="946"/>
        <v>TRUE</v>
      </c>
      <c r="BM2099" s="1" t="b">
        <v>0</v>
      </c>
      <c r="BN2099" s="1" t="b">
        <v>0</v>
      </c>
      <c r="BO2099" s="1">
        <f t="shared" si="949"/>
        <v>5</v>
      </c>
      <c r="BP2099" s="1" t="s">
        <v>31</v>
      </c>
      <c r="BQ2099" s="1" cm="1">
        <f t="array" ref="BQ2099">_xlfn.IFS(BP2099="None Known",0, LEN(BP2099)&gt;500, 5,LEN(BP2099)&gt;400, 4, LEN(BP2099)&gt;300, 3, LEN(BP2099)&gt;200, 2, LEN(BP2099)&gt;1, 1)</f>
        <v>0</v>
      </c>
      <c r="BR2099" s="1" t="s">
        <v>5329</v>
      </c>
      <c r="BS2099" s="1">
        <v>1</v>
      </c>
      <c r="BT2099" s="1" t="s">
        <v>5330</v>
      </c>
      <c r="BU2099" s="1">
        <v>2</v>
      </c>
      <c r="BV2099" s="1" t="s">
        <v>326</v>
      </c>
      <c r="BW2099" s="1" t="s">
        <v>31</v>
      </c>
      <c r="BX2099" s="1"/>
      <c r="BY2099" t="str">
        <f>_xlfn.XLOOKUP($B2099,Img_lookup!A:A,Img_lookup!B:B, "Not available")</f>
        <v>f93a395b-b7f8-4a6b-b19a-78979a1576af</v>
      </c>
      <c r="BZ2099" t="str">
        <f>_xlfn.XLOOKUP($B2099,Img_lookup!A:A,Img_lookup!C:C, "Not available")</f>
        <v>Legeveronika - Heath Speedwell - veronica officinalis (W)</v>
      </c>
      <c r="CA2099" t="str">
        <f>_xlfn.XLOOKUP($B2099,Img_lookup!A:A,Img_lookup!D:D, "Not available")</f>
        <v>color line</v>
      </c>
      <c r="CB2099" t="str">
        <f>_xlfn.XLOOKUP($B2099,Img_lookup!A:A,Img_lookup!E:E, "https://imgur.com/aT5wafe")</f>
        <v>https://api.openverse.engineering/v1/images/f93a395b-b7f8-4a6b-b19a-78979a1576af/thumb/</v>
      </c>
    </row>
    <row r="2100" spans="1:80" ht="13" x14ac:dyDescent="0.15">
      <c r="A2100" s="1" t="s">
        <v>394</v>
      </c>
      <c r="B2100" s="1" t="s">
        <v>15779</v>
      </c>
      <c r="C2100" s="1" t="s">
        <v>15780</v>
      </c>
      <c r="E2100" s="1" t="s">
        <v>4406</v>
      </c>
      <c r="F2100" s="1" t="s">
        <v>6</v>
      </c>
      <c r="G2100" s="1" t="s">
        <v>6</v>
      </c>
      <c r="H2100" s="11" t="str">
        <f t="shared" si="951"/>
        <v>Perennial</v>
      </c>
      <c r="J2100" s="1">
        <v>2</v>
      </c>
      <c r="L2100" t="str" cm="1">
        <f t="array" ref="L2100">_xlfn.IFS(J2100+K2100="", "Unknown", J2100+K2100&gt;3, "Large", J2100+K2100&gt;0.5, "Medium", J2100+K2100&gt;0, "Small")</f>
        <v>Medium</v>
      </c>
      <c r="N2100" cm="1">
        <f t="array" ref="N2100">IF($M2100="",INDEX($M$2:$M$2176,MATCH(1,INDEX(($A$2:$A$2176=$A2100)*($M$2:$M$2176&lt;&gt;""),0),0)),$M2100)</f>
        <v>6</v>
      </c>
      <c r="O2100" s="2" t="str">
        <f t="shared" si="947"/>
        <v>Seasonal outdoors</v>
      </c>
      <c r="P2100" s="1" t="s">
        <v>15781</v>
      </c>
      <c r="R2100" t="str">
        <f t="shared" si="950"/>
        <v>Medium</v>
      </c>
      <c r="W2100"/>
      <c r="AF2100" s="1" t="s">
        <v>40</v>
      </c>
      <c r="AG2100" s="1" t="str">
        <f t="shared" si="937"/>
        <v xml:space="preserve">Seed </v>
      </c>
      <c r="AH2100" s="2" t="str">
        <f t="shared" si="938"/>
        <v/>
      </c>
      <c r="AI2100" s="1" t="s">
        <v>15782</v>
      </c>
      <c r="AK2100" s="1" t="s">
        <v>17104</v>
      </c>
      <c r="AL2100" s="1" t="str">
        <f t="shared" si="948"/>
        <v>Unscented</v>
      </c>
      <c r="AM2100" s="1" t="b">
        <v>0</v>
      </c>
      <c r="AN2100" s="1" t="b">
        <v>0</v>
      </c>
      <c r="AO2100" s="1" t="b">
        <v>0</v>
      </c>
      <c r="AP2100" s="5" t="s">
        <v>28</v>
      </c>
      <c r="AQ2100" s="5" t="str">
        <f t="shared" si="939"/>
        <v>Light, Medium, Heavy</v>
      </c>
      <c r="AR2100" s="1" t="s">
        <v>10</v>
      </c>
      <c r="AS2100" s="1" t="str">
        <f t="shared" si="933"/>
        <v>None, Partial</v>
      </c>
      <c r="AT2100" s="1" t="str">
        <f t="shared" si="940"/>
        <v>Partial, Full</v>
      </c>
      <c r="AU2100" s="1" t="s">
        <v>29</v>
      </c>
      <c r="AV2100" s="1" t="str">
        <f t="shared" si="941"/>
        <v>Moist</v>
      </c>
      <c r="AW2100" s="1" t="s">
        <v>12</v>
      </c>
      <c r="AX2100" s="1" t="str">
        <f t="shared" si="942"/>
        <v>Acid, Neutral, Alkaline</v>
      </c>
      <c r="AY2100" s="1" t="b">
        <v>0</v>
      </c>
      <c r="AZ2100" s="1" t="b">
        <v>0</v>
      </c>
      <c r="BA2100" s="1" t="b">
        <v>0</v>
      </c>
      <c r="BC2100" t="str">
        <f t="shared" si="943"/>
        <v>FALSE</v>
      </c>
      <c r="BE2100" t="str">
        <f t="shared" si="944"/>
        <v>FALSE</v>
      </c>
      <c r="BF2100" s="1" t="b">
        <v>0</v>
      </c>
      <c r="BG2100" s="1" t="b">
        <v>0</v>
      </c>
      <c r="BH2100" s="1" t="b">
        <v>0</v>
      </c>
      <c r="BI2100" s="1" t="s">
        <v>77</v>
      </c>
      <c r="BJ2100" s="1" t="str">
        <f t="shared" si="945"/>
        <v>TRUE</v>
      </c>
      <c r="BL2100" t="str">
        <f t="shared" si="946"/>
        <v>FALSE</v>
      </c>
      <c r="BM2100" s="1" t="b">
        <v>0</v>
      </c>
      <c r="BN2100" s="1" t="b">
        <v>0</v>
      </c>
      <c r="BO2100" s="1">
        <f t="shared" si="949"/>
        <v>6</v>
      </c>
      <c r="BP2100" s="1" t="s">
        <v>15783</v>
      </c>
      <c r="BQ2100" s="1" cm="1">
        <f t="array" ref="BQ2100">_xlfn.IFS(BP2100="None Known",0, LEN(BP2100)&gt;500, 5,LEN(BP2100)&gt;400, 4, LEN(BP2100)&gt;300, 3, LEN(BP2100)&gt;200, 2, LEN(BP2100)&gt;1, 1)</f>
        <v>3</v>
      </c>
      <c r="BR2100" s="1" t="s">
        <v>15784</v>
      </c>
      <c r="BS2100" s="1">
        <v>1</v>
      </c>
      <c r="BT2100" s="1" t="s">
        <v>31</v>
      </c>
      <c r="BU2100" s="1">
        <v>0</v>
      </c>
      <c r="BV2100" s="1" t="s">
        <v>15785</v>
      </c>
      <c r="BW2100" s="1" t="s">
        <v>31</v>
      </c>
      <c r="BX2100" s="1"/>
      <c r="BY2100" t="str">
        <f>_xlfn.XLOOKUP($B2100,Img_lookup!A:A,Img_lookup!B:B, "Not available")</f>
        <v>ff4dc949-52ce-4519-b74d-4ae755143bfb</v>
      </c>
      <c r="BZ2100" t="str">
        <f>_xlfn.XLOOKUP($B2100,Img_lookup!A:A,Img_lookup!C:C, "Not available")</f>
        <v>Graminae -Vetiveria zizanioides</v>
      </c>
      <c r="CA2100" t="str">
        <f>_xlfn.XLOOKUP($B2100,Img_lookup!A:A,Img_lookup!D:D, "Not available")</f>
        <v>vanlaphoang</v>
      </c>
      <c r="CB2100" t="str">
        <f>_xlfn.XLOOKUP($B2100,Img_lookup!A:A,Img_lookup!E:E, "https://imgur.com/aT5wafe")</f>
        <v>https://api.openverse.engineering/v1/images/ff4dc949-52ce-4519-b74d-4ae755143bfb/thumb/</v>
      </c>
    </row>
    <row r="2101" spans="1:80" ht="409.6" x14ac:dyDescent="0.15">
      <c r="A2101" s="1" t="s">
        <v>628</v>
      </c>
      <c r="B2101" s="1" t="s">
        <v>13882</v>
      </c>
      <c r="C2101" s="1" t="s">
        <v>13883</v>
      </c>
      <c r="D2101" s="1" t="s">
        <v>13884</v>
      </c>
      <c r="E2101" s="1" t="s">
        <v>13885</v>
      </c>
      <c r="F2101" s="1" t="s">
        <v>22</v>
      </c>
      <c r="G2101" s="1" t="s">
        <v>22</v>
      </c>
      <c r="H2101" s="11" t="str">
        <f t="shared" si="951"/>
        <v>Perennial</v>
      </c>
      <c r="I2101" s="1" t="s">
        <v>17107</v>
      </c>
      <c r="J2101" s="1">
        <v>2.5</v>
      </c>
      <c r="L2101" t="str" cm="1">
        <f t="array" ref="L2101">_xlfn.IFS(J2101+K2101="", "Unknown", J2101+K2101&gt;3, "Large", J2101+K2101&gt;0.5, "Medium", J2101+K2101&gt;0, "Small")</f>
        <v>Medium</v>
      </c>
      <c r="M2101" s="1">
        <v>2</v>
      </c>
      <c r="N2101" cm="1">
        <f t="array" ref="N2101">IF($M2101="",INDEX($M$2:$M$2176,MATCH(1,INDEX(($A$2:$A$2176=$A2101)*($M$2:$M$2176&lt;&gt;""),0),0)),$M2101)</f>
        <v>2</v>
      </c>
      <c r="O2101" s="2" t="str">
        <f t="shared" si="947"/>
        <v>Hardy to cold</v>
      </c>
      <c r="P2101" s="1" t="s">
        <v>13886</v>
      </c>
      <c r="R2101" t="str">
        <f t="shared" si="950"/>
        <v>Medium</v>
      </c>
      <c r="T2101" s="1"/>
      <c r="U2101" s="1"/>
      <c r="V2101" s="1">
        <v>6</v>
      </c>
      <c r="W2101" s="6">
        <f t="shared" ref="W2101:W2111" si="962">IF(ISNUMBER(SEARCH("-",V2101)),TRIM(LEFT(V2101,FIND("-",V2101)-1)),V2101)</f>
        <v>6</v>
      </c>
      <c r="X2101" t="str">
        <f>IF(W2101=1, "January", IF(W2101=2, "February", IF(W2101=3, "March", IF(W2101=4, "April", IF(W2101=5, "May", IF(W2101=6, "June", IF(W2101=7, "July", IF(W2101=8, "August", IF(W2101=9, "September", IF(W2101=10, "October", IF(W2101=11, "November", IF(W2101=12, "December", "Other"))))))))))))</f>
        <v>June</v>
      </c>
      <c r="Y2101" s="1"/>
      <c r="Z2101" s="1"/>
      <c r="AA2101" s="1">
        <v>10</v>
      </c>
      <c r="AB2101" s="1">
        <f>IF(ISNUMBER(SEARCH("-",AA2101)),TRIM(LEFT(AA2101,FIND("-",AA2101)-1)),AA2101)</f>
        <v>10</v>
      </c>
      <c r="AC2101" s="1" t="str">
        <f>IF(AB2101=1, "January", IF(AB2101=2, "February", IF(AB2101=3, "March", IF(AB2101=4, "April", IF(AB2101=5, "May", IF(AB2101=6, "June", IF(AB2101=7, "July", IF(AB2101=8, "August", IF(AB2101=9, "September", IF(AB2101=10, "October", IF(AB2101=11, "November", IF(AB2101=12, "December", "Other"))))))))))))</f>
        <v>October</v>
      </c>
      <c r="AD2101" s="1"/>
      <c r="AE2101" s="1"/>
      <c r="AF2101" s="16" t="s">
        <v>24218</v>
      </c>
      <c r="AG2101" s="1" t="str">
        <f t="shared" si="937"/>
        <v xml:space="preserve">Seed </v>
      </c>
      <c r="AH2101"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1" s="1" t="s">
        <v>13887</v>
      </c>
      <c r="AJ2101" s="1" t="s">
        <v>53</v>
      </c>
      <c r="AK2101" s="1" t="s">
        <v>17104</v>
      </c>
      <c r="AL2101" s="1" t="str">
        <f t="shared" si="948"/>
        <v>Unscented</v>
      </c>
      <c r="AM2101" s="1" t="b">
        <v>0</v>
      </c>
      <c r="AN2101" s="1" t="b">
        <v>1</v>
      </c>
      <c r="AO2101" s="1" t="b">
        <v>0</v>
      </c>
      <c r="AP2101" s="5" t="s">
        <v>28</v>
      </c>
      <c r="AQ2101" s="5" t="str">
        <f t="shared" si="939"/>
        <v>Light, Medium, Heavy</v>
      </c>
      <c r="AR2101" s="1" t="s">
        <v>10</v>
      </c>
      <c r="AS2101" s="1" t="str">
        <f t="shared" si="933"/>
        <v>None, Partial</v>
      </c>
      <c r="AT2101" s="1" t="str">
        <f t="shared" si="940"/>
        <v>Partial, Full</v>
      </c>
      <c r="AU2101" s="1" t="s">
        <v>29</v>
      </c>
      <c r="AV2101" s="1" t="str">
        <f t="shared" si="941"/>
        <v>Moist</v>
      </c>
      <c r="AW2101" s="1" t="s">
        <v>123</v>
      </c>
      <c r="AX2101" s="1" t="str">
        <f t="shared" si="942"/>
        <v>Acid, Neutral</v>
      </c>
      <c r="AY2101" s="1" t="b">
        <v>0</v>
      </c>
      <c r="AZ2101" s="1" t="b">
        <v>0</v>
      </c>
      <c r="BA2101" s="1" t="b">
        <v>0</v>
      </c>
      <c r="BC2101" t="str">
        <f t="shared" si="943"/>
        <v>FALSE</v>
      </c>
      <c r="BE2101" t="str">
        <f t="shared" si="944"/>
        <v>FALSE</v>
      </c>
      <c r="BF2101" s="1" t="b">
        <v>0</v>
      </c>
      <c r="BG2101" s="1" t="b">
        <v>0</v>
      </c>
      <c r="BH2101" s="1" t="b">
        <v>0</v>
      </c>
      <c r="BJ2101" s="1" t="str">
        <f t="shared" si="945"/>
        <v>FALSE</v>
      </c>
      <c r="BK2101" s="1" t="s">
        <v>30</v>
      </c>
      <c r="BL2101" t="str">
        <f t="shared" si="946"/>
        <v>FALSE</v>
      </c>
      <c r="BM2101" s="1" t="b">
        <v>0</v>
      </c>
      <c r="BN2101" s="1" t="b">
        <v>0</v>
      </c>
      <c r="BO2101" s="1">
        <f t="shared" si="949"/>
        <v>10</v>
      </c>
      <c r="BP2101" s="1" t="s">
        <v>31</v>
      </c>
      <c r="BQ2101" s="1" cm="1">
        <f t="array" ref="BQ2101">_xlfn.IFS(BP2101="None Known",0, LEN(BP2101)&gt;500, 5,LEN(BP2101)&gt;400, 4, LEN(BP2101)&gt;300, 3, LEN(BP2101)&gt;200, 2, LEN(BP2101)&gt;1, 1)</f>
        <v>0</v>
      </c>
      <c r="BR2101" s="1" t="s">
        <v>13888</v>
      </c>
      <c r="BS2101" s="1">
        <v>3</v>
      </c>
      <c r="BT2101" s="1" t="s">
        <v>13889</v>
      </c>
      <c r="BU2101" s="1">
        <v>1</v>
      </c>
      <c r="BV2101" s="1" t="s">
        <v>465</v>
      </c>
      <c r="BW2101" s="1" t="s">
        <v>31</v>
      </c>
      <c r="BX2101" s="1"/>
      <c r="BY2101" t="str">
        <f>_xlfn.XLOOKUP($B2101,Img_lookup!A:A,Img_lookup!B:B, "Not available")</f>
        <v>4c9efcea-4970-4054-b1b5-24d93092087e</v>
      </c>
      <c r="BZ2101" t="str">
        <f>_xlfn.XLOOKUP($B2101,Img_lookup!A:A,Img_lookup!C:C, "Not available")</f>
        <v>Wild raisin Viburnum cassinoides flowers leaves.jpg</v>
      </c>
      <c r="CA2101" t="str">
        <f>_xlfn.XLOOKUP($B2101,Img_lookup!A:A,Img_lookup!D:D, "Not available")</f>
        <v>Dcrjsr</v>
      </c>
      <c r="CB2101" t="str">
        <f>_xlfn.XLOOKUP($B2101,Img_lookup!A:A,Img_lookup!E:E, "https://imgur.com/aT5wafe")</f>
        <v>https://api.openverse.engineering/v1/images/4c9efcea-4970-4054-b1b5-24d93092087e/thumb/</v>
      </c>
    </row>
    <row r="2102" spans="1:80" ht="409.6" x14ac:dyDescent="0.15">
      <c r="A2102" s="1" t="s">
        <v>628</v>
      </c>
      <c r="B2102" s="1" t="s">
        <v>5646</v>
      </c>
      <c r="D2102" s="1" t="s">
        <v>5647</v>
      </c>
      <c r="E2102" s="1" t="s">
        <v>3372</v>
      </c>
      <c r="F2102" s="1" t="s">
        <v>22</v>
      </c>
      <c r="G2102" s="1" t="s">
        <v>22</v>
      </c>
      <c r="H2102" s="11" t="str">
        <f t="shared" si="951"/>
        <v>Perennial</v>
      </c>
      <c r="I2102" s="1" t="s">
        <v>17107</v>
      </c>
      <c r="J2102" s="1">
        <v>3.5</v>
      </c>
      <c r="L2102" t="str" cm="1">
        <f t="array" ref="L2102">_xlfn.IFS(J2102+K2102="", "Unknown", J2102+K2102&gt;3, "Large", J2102+K2102&gt;0.5, "Medium", J2102+K2102&gt;0, "Small")</f>
        <v>Large</v>
      </c>
      <c r="M2102" s="1">
        <v>6</v>
      </c>
      <c r="N2102" cm="1">
        <f t="array" ref="N2102">IF($M2102="",INDEX($M$2:$M$2176,MATCH(1,INDEX(($A$2:$A$2176=$A2102)*($M$2:$M$2176&lt;&gt;""),0),0)),$M2102)</f>
        <v>6</v>
      </c>
      <c r="O2102" s="2" t="str">
        <f t="shared" si="947"/>
        <v>Seasonal outdoors</v>
      </c>
      <c r="P2102" s="1" t="s">
        <v>5648</v>
      </c>
      <c r="R2102" t="str">
        <f t="shared" si="950"/>
        <v>Medium</v>
      </c>
      <c r="T2102" s="1"/>
      <c r="U2102" s="1"/>
      <c r="V2102" s="1">
        <v>6</v>
      </c>
      <c r="W2102" s="6">
        <f t="shared" si="962"/>
        <v>6</v>
      </c>
      <c r="X2102" t="str">
        <f>IF(W2102=1, "January", IF(W2102=2, "February", IF(W2102=3, "March", IF(W2102=4, "April", IF(W2102=5, "May", IF(W2102=6, "June", IF(W2102=7, "July", IF(W2102=8, "August", IF(W2102=9, "September", IF(W2102=10, "October", IF(W2102=11, "November", IF(W2102=12, "December", "Other"))))))))))))</f>
        <v>June</v>
      </c>
      <c r="Y2102" s="1"/>
      <c r="Z2102" s="1"/>
      <c r="AA2102" s="1">
        <v>10</v>
      </c>
      <c r="AB2102" s="1">
        <f>IF(ISNUMBER(SEARCH("-",AA2102)),TRIM(LEFT(AA2102,FIND("-",AA2102)-1)),AA2102)</f>
        <v>10</v>
      </c>
      <c r="AC2102" s="1" t="str">
        <f>IF(AB2102=1, "January", IF(AB2102=2, "February", IF(AB2102=3, "March", IF(AB2102=4, "April", IF(AB2102=5, "May", IF(AB2102=6, "June", IF(AB2102=7, "July", IF(AB2102=8, "August", IF(AB2102=9, "September", IF(AB2102=10, "October", IF(AB2102=11, "November", IF(AB2102=12, "December", "Other"))))))))))))</f>
        <v>October</v>
      </c>
      <c r="AD2102" s="1"/>
      <c r="AE2102" s="1"/>
      <c r="AF2102" s="16" t="s">
        <v>24218</v>
      </c>
      <c r="AG2102" s="1" t="str">
        <f t="shared" si="937"/>
        <v xml:space="preserve">Seed </v>
      </c>
      <c r="AH2102"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2" s="1" t="s">
        <v>5649</v>
      </c>
      <c r="AJ2102" s="1" t="s">
        <v>53</v>
      </c>
      <c r="AK2102" s="1" t="s">
        <v>17104</v>
      </c>
      <c r="AL2102" s="1" t="str">
        <f t="shared" si="948"/>
        <v>Unscented</v>
      </c>
      <c r="AM2102" s="1" t="b">
        <v>0</v>
      </c>
      <c r="AN2102" s="1" t="b">
        <v>1</v>
      </c>
      <c r="AO2102" s="1" t="b">
        <v>0</v>
      </c>
      <c r="AP2102" s="5" t="s">
        <v>28</v>
      </c>
      <c r="AQ2102" s="5" t="str">
        <f t="shared" si="939"/>
        <v>Light, Medium, Heavy</v>
      </c>
      <c r="AR2102" s="1" t="s">
        <v>10</v>
      </c>
      <c r="AS2102" s="1" t="str">
        <f t="shared" si="933"/>
        <v>None, Partial</v>
      </c>
      <c r="AT2102" s="1" t="str">
        <f t="shared" si="940"/>
        <v>Partial, Full</v>
      </c>
      <c r="AU2102" s="1" t="s">
        <v>29</v>
      </c>
      <c r="AV2102" s="1" t="str">
        <f t="shared" si="941"/>
        <v>Moist</v>
      </c>
      <c r="AW2102" s="1" t="s">
        <v>12</v>
      </c>
      <c r="AX2102" s="1" t="str">
        <f t="shared" si="942"/>
        <v>Acid, Neutral, Alkaline</v>
      </c>
      <c r="AY2102" s="1" t="b">
        <v>0</v>
      </c>
      <c r="AZ2102" s="1" t="b">
        <v>1</v>
      </c>
      <c r="BA2102" s="1" t="b">
        <v>0</v>
      </c>
      <c r="BC2102" t="str">
        <f t="shared" si="943"/>
        <v>FALSE</v>
      </c>
      <c r="BE2102" t="str">
        <f t="shared" si="944"/>
        <v>FALSE</v>
      </c>
      <c r="BF2102" s="1" t="b">
        <v>0</v>
      </c>
      <c r="BG2102" s="1" t="b">
        <v>0</v>
      </c>
      <c r="BH2102" s="1" t="b">
        <v>0</v>
      </c>
      <c r="BJ2102" s="1" t="str">
        <f t="shared" si="945"/>
        <v>FALSE</v>
      </c>
      <c r="BK2102" s="1" t="s">
        <v>30</v>
      </c>
      <c r="BL2102" t="str">
        <f t="shared" si="946"/>
        <v>FALSE</v>
      </c>
      <c r="BM2102" s="1" t="b">
        <v>0</v>
      </c>
      <c r="BN2102" s="1" t="b">
        <v>0</v>
      </c>
      <c r="BO2102" s="1">
        <f t="shared" si="949"/>
        <v>10</v>
      </c>
      <c r="BP2102" s="1" t="s">
        <v>5650</v>
      </c>
      <c r="BQ2102" s="1" cm="1">
        <f t="array" ref="BQ2102">_xlfn.IFS(BP2102="None Known",0, LEN(BP2102)&gt;500, 5,LEN(BP2102)&gt;400, 4, LEN(BP2102)&gt;300, 3, LEN(BP2102)&gt;200, 2, LEN(BP2102)&gt;1, 1)</f>
        <v>1</v>
      </c>
      <c r="BR2102" s="1" t="s">
        <v>5651</v>
      </c>
      <c r="BS2102" s="1">
        <v>3</v>
      </c>
      <c r="BT2102" s="1" t="s">
        <v>31</v>
      </c>
      <c r="BU2102" s="1">
        <v>0</v>
      </c>
      <c r="BW2102" s="1" t="s">
        <v>31</v>
      </c>
      <c r="BX2102" s="1"/>
      <c r="BY2102" t="str">
        <f>_xlfn.XLOOKUP($B2102,Img_lookup!A:A,Img_lookup!B:B, "Not available")</f>
        <v>65a83215-3e8b-488a-b49d-4361c6e1db4f</v>
      </c>
      <c r="BZ2102" t="str">
        <f>_xlfn.XLOOKUP($B2102,Img_lookup!A:A,Img_lookup!C:C, "Not available")</f>
        <v>Viburnum cotinifolium D. Don</v>
      </c>
      <c r="CA2102" t="str">
        <f>_xlfn.XLOOKUP($B2102,Img_lookup!A:A,Img_lookup!D:D, "Not available")</f>
        <v>R. J. Rodin</v>
      </c>
      <c r="CB2102" t="str">
        <f>_xlfn.XLOOKUP($B2102,Img_lookup!A:A,Img_lookup!E:E, "https://imgur.com/aT5wafe")</f>
        <v>https://api.openverse.engineering/v1/images/65a83215-3e8b-488a-b49d-4361c6e1db4f/thumb/</v>
      </c>
    </row>
    <row r="2103" spans="1:80" ht="409.6" x14ac:dyDescent="0.15">
      <c r="A2103" s="1" t="s">
        <v>628</v>
      </c>
      <c r="B2103" s="1" t="s">
        <v>15421</v>
      </c>
      <c r="D2103" s="1" t="s">
        <v>15422</v>
      </c>
      <c r="E2103" s="1" t="s">
        <v>15423</v>
      </c>
      <c r="F2103" s="1" t="s">
        <v>22</v>
      </c>
      <c r="G2103" s="1" t="s">
        <v>22</v>
      </c>
      <c r="H2103" s="11" t="str">
        <f t="shared" si="951"/>
        <v>Perennial</v>
      </c>
      <c r="I2103" s="1" t="s">
        <v>17108</v>
      </c>
      <c r="J2103" s="1">
        <v>5</v>
      </c>
      <c r="L2103" t="str" cm="1">
        <f t="array" ref="L2103">_xlfn.IFS(J2103+K2103="", "Unknown", J2103+K2103&gt;3, "Large", J2103+K2103&gt;0.5, "Medium", J2103+K2103&gt;0, "Small")</f>
        <v>Large</v>
      </c>
      <c r="M2103" s="1">
        <v>6</v>
      </c>
      <c r="N2103" cm="1">
        <f t="array" ref="N2103">IF($M2103="",INDEX($M$2:$M$2176,MATCH(1,INDEX(($A$2:$A$2176=$A2103)*($M$2:$M$2176&lt;&gt;""),0),0)),$M2103)</f>
        <v>6</v>
      </c>
      <c r="O2103" s="2" t="str">
        <f t="shared" si="947"/>
        <v>Seasonal outdoors</v>
      </c>
      <c r="P2103" s="1" t="s">
        <v>15424</v>
      </c>
      <c r="R2103" t="str">
        <f t="shared" si="950"/>
        <v>Medium</v>
      </c>
      <c r="S2103" s="1" t="s">
        <v>24</v>
      </c>
      <c r="T2103" s="1" t="str">
        <f>LEFT(S2103,FIND("-",S2103)-1)</f>
        <v xml:space="preserve">1 </v>
      </c>
      <c r="U2103" s="1" t="str">
        <f>RIGHT(S2103,FIND("-",S2103)-1)</f>
        <v>12</v>
      </c>
      <c r="V2103" s="1" t="s">
        <v>108</v>
      </c>
      <c r="W2103" s="6" t="str">
        <f t="shared" si="962"/>
        <v>7</v>
      </c>
      <c r="X2103" t="str">
        <f>IF(W2103="1", "January", IF(W2103="2", "February", IF(W2103="3", "March", IF(W2103="4", "April", IF(W2103="5", "May", IF(W2103="6", "June", IF(W2103="7", "July", IF(W2103="8", "August", IF(W2103="9", "September", IF(W2103="10", "October", IF(W2103="11", "November", IF(W2103="12", "December", "Other"))))))))))))</f>
        <v>July</v>
      </c>
      <c r="Y2103" s="2" t="str">
        <f>IF(ISNUMBER(SEARCH("-",V2103)),TRIM(RIGHT(V2103,LEN(V2103)-SEARCH("-",V2103))),V2103)</f>
        <v>9</v>
      </c>
      <c r="Z2103" s="2" t="str">
        <f>IF(Y2103="1", "January", IF(Y2103="2", "February", IF(Y2103="3", "March", IF(Y2103="4", "April", IF(Y2103="5", "May", IF(Y2103="6", "June", IF(Y2103="7", "July", IF(Y2103="8", "August", IF(Y2103="9", "September", IF(Y2103="10", "October", IF(Y2103="11", "November", IF(Y2103="12", "December", "Other"))))))))))))</f>
        <v>September</v>
      </c>
      <c r="AF2103" s="16" t="s">
        <v>24218</v>
      </c>
      <c r="AG2103" s="1" t="str">
        <f t="shared" si="937"/>
        <v xml:space="preserve">Seed </v>
      </c>
      <c r="AH2103"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3" s="1" t="s">
        <v>15425</v>
      </c>
      <c r="AJ2103" s="1" t="s">
        <v>53</v>
      </c>
      <c r="AK2103" s="1" t="s">
        <v>17104</v>
      </c>
      <c r="AL2103" s="1" t="str">
        <f t="shared" si="948"/>
        <v>Scented</v>
      </c>
      <c r="AM2103" s="1" t="b">
        <v>1</v>
      </c>
      <c r="AN2103" s="1" t="b">
        <v>1</v>
      </c>
      <c r="AO2103" s="1" t="b">
        <v>0</v>
      </c>
      <c r="AP2103" s="5" t="s">
        <v>28</v>
      </c>
      <c r="AQ2103" s="5" t="str">
        <f t="shared" si="939"/>
        <v>Light, Medium, Heavy</v>
      </c>
      <c r="AR2103" s="1" t="s">
        <v>10</v>
      </c>
      <c r="AS2103" s="1" t="str">
        <f t="shared" si="933"/>
        <v>None, Partial</v>
      </c>
      <c r="AT2103" s="1" t="str">
        <f t="shared" si="940"/>
        <v>Partial, Full</v>
      </c>
      <c r="AU2103" s="1" t="s">
        <v>29</v>
      </c>
      <c r="AV2103" s="1" t="str">
        <f t="shared" si="941"/>
        <v>Moist</v>
      </c>
      <c r="AW2103" s="1" t="s">
        <v>12</v>
      </c>
      <c r="AX2103" s="1" t="str">
        <f t="shared" si="942"/>
        <v>Acid, Neutral, Alkaline</v>
      </c>
      <c r="AY2103" s="1" t="b">
        <v>0</v>
      </c>
      <c r="AZ2103" s="1" t="b">
        <v>0</v>
      </c>
      <c r="BA2103" s="1" t="b">
        <v>0</v>
      </c>
      <c r="BC2103" t="str">
        <f t="shared" si="943"/>
        <v>FALSE</v>
      </c>
      <c r="BE2103" t="str">
        <f t="shared" si="944"/>
        <v>FALSE</v>
      </c>
      <c r="BF2103" s="1" t="b">
        <v>0</v>
      </c>
      <c r="BG2103" s="1" t="b">
        <v>0</v>
      </c>
      <c r="BH2103" s="1" t="b">
        <v>0</v>
      </c>
      <c r="BJ2103" s="1" t="str">
        <f t="shared" si="945"/>
        <v>FALSE</v>
      </c>
      <c r="BK2103" s="1" t="s">
        <v>30</v>
      </c>
      <c r="BL2103" t="str">
        <f t="shared" si="946"/>
        <v>FALSE</v>
      </c>
      <c r="BM2103" s="1" t="b">
        <v>0</v>
      </c>
      <c r="BN2103" s="1" t="b">
        <v>0</v>
      </c>
      <c r="BO2103" s="1">
        <f t="shared" si="949"/>
        <v>8</v>
      </c>
      <c r="BP2103" s="1" t="s">
        <v>15426</v>
      </c>
      <c r="BQ2103" s="1" cm="1">
        <f t="array" ref="BQ2103">_xlfn.IFS(BP2103="None Known",0, LEN(BP2103)&gt;500, 5,LEN(BP2103)&gt;400, 4, LEN(BP2103)&gt;300, 3, LEN(BP2103)&gt;200, 2, LEN(BP2103)&gt;1, 1)</f>
        <v>1</v>
      </c>
      <c r="BR2103" s="1" t="s">
        <v>15427</v>
      </c>
      <c r="BS2103" s="1">
        <v>2</v>
      </c>
      <c r="BT2103" s="1" t="s">
        <v>15428</v>
      </c>
      <c r="BU2103" s="1">
        <v>1</v>
      </c>
      <c r="BW2103" s="1" t="s">
        <v>31</v>
      </c>
      <c r="BX2103" s="1"/>
      <c r="BY2103" t="str">
        <f>_xlfn.XLOOKUP($B2103,Img_lookup!A:A,Img_lookup!B:B, "Not available")</f>
        <v>364153bc-d456-425f-b85f-b286375b0097</v>
      </c>
      <c r="BZ2103" t="str">
        <f>_xlfn.XLOOKUP($B2103,Img_lookup!A:A,Img_lookup!C:C, "Not available")</f>
        <v>Viburnum cylindricum Buch.-Ham.</v>
      </c>
      <c r="CA2103" t="str">
        <f>_xlfn.XLOOKUP($B2103,Img_lookup!A:A,Img_lookup!D:D, "Not available")</f>
        <v>ex herb. Musei Britannici</v>
      </c>
      <c r="CB2103" t="str">
        <f>_xlfn.XLOOKUP($B2103,Img_lookup!A:A,Img_lookup!E:E, "https://imgur.com/aT5wafe")</f>
        <v>https://api.openverse.engineering/v1/images/364153bc-d456-425f-b85f-b286375b0097/thumb/</v>
      </c>
    </row>
    <row r="2104" spans="1:80" ht="409.6" x14ac:dyDescent="0.15">
      <c r="A2104" s="1" t="s">
        <v>628</v>
      </c>
      <c r="B2104" s="1" t="s">
        <v>12496</v>
      </c>
      <c r="C2104" s="1" t="s">
        <v>12497</v>
      </c>
      <c r="E2104" s="1" t="s">
        <v>12498</v>
      </c>
      <c r="F2104" s="1" t="s">
        <v>22</v>
      </c>
      <c r="G2104" s="1" t="s">
        <v>22</v>
      </c>
      <c r="H2104" s="11" t="str">
        <f t="shared" si="951"/>
        <v>Perennial</v>
      </c>
      <c r="I2104" s="1" t="s">
        <v>17107</v>
      </c>
      <c r="J2104" s="1">
        <v>4.5</v>
      </c>
      <c r="L2104" t="str" cm="1">
        <f t="array" ref="L2104">_xlfn.IFS(J2104+K2104="", "Unknown", J2104+K2104&gt;3, "Large", J2104+K2104&gt;0.5, "Medium", J2104+K2104&gt;0, "Small")</f>
        <v>Large</v>
      </c>
      <c r="M2104" s="1">
        <v>2</v>
      </c>
      <c r="N2104" cm="1">
        <f t="array" ref="N2104">IF($M2104="",INDEX($M$2:$M$2176,MATCH(1,INDEX(($A$2:$A$2176=$A2104)*($M$2:$M$2176&lt;&gt;""),0),0)),$M2104)</f>
        <v>2</v>
      </c>
      <c r="O2104" s="2" t="str">
        <f t="shared" si="947"/>
        <v>Hardy to cold</v>
      </c>
      <c r="P2104" s="1" t="s">
        <v>12499</v>
      </c>
      <c r="R2104" t="str">
        <f t="shared" si="950"/>
        <v>Medium</v>
      </c>
      <c r="T2104" s="1"/>
      <c r="U2104" s="1"/>
      <c r="V2104" s="1" t="s">
        <v>51</v>
      </c>
      <c r="W2104" s="6" t="str">
        <f t="shared" si="962"/>
        <v>7</v>
      </c>
      <c r="X2104" t="str">
        <f>IF(W2104="1", "January", IF(W2104="2", "February", IF(W2104="3", "March", IF(W2104="4", "April", IF(W2104="5", "May", IF(W2104="6", "June", IF(W2104="7", "July", IF(W2104="8", "August", IF(W2104="9", "September", IF(W2104="10", "October", IF(W2104="11", "November", IF(W2104="12", "December", "Other"))))))))))))</f>
        <v>July</v>
      </c>
      <c r="Y2104" s="2" t="str">
        <f>IF(ISNUMBER(SEARCH("-",V2104)),TRIM(RIGHT(V2104,LEN(V2104)-SEARCH("-",V2104))),V2104)</f>
        <v>8</v>
      </c>
      <c r="Z2104" s="2" t="str">
        <f>IF(Y2104="1", "January", IF(Y2104="2", "February", IF(Y2104="3", "March", IF(Y2104="4", "April", IF(Y2104="5", "May", IF(Y2104="6", "June", IF(Y2104="7", "July", IF(Y2104="8", "August", IF(Y2104="9", "September", IF(Y2104="10", "October", IF(Y2104="11", "November", IF(Y2104="12", "December", "Other"))))))))))))</f>
        <v>August</v>
      </c>
      <c r="AF2104" s="16" t="s">
        <v>24218</v>
      </c>
      <c r="AG2104" s="1" t="str">
        <f t="shared" si="937"/>
        <v xml:space="preserve">Seed </v>
      </c>
      <c r="AH2104"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4" s="1" t="s">
        <v>12500</v>
      </c>
      <c r="AJ2104" s="1" t="s">
        <v>53</v>
      </c>
      <c r="AK2104" s="1" t="s">
        <v>17104</v>
      </c>
      <c r="AL2104" s="1" t="str">
        <f t="shared" si="948"/>
        <v>Unscented</v>
      </c>
      <c r="AM2104" s="1" t="b">
        <v>0</v>
      </c>
      <c r="AN2104" s="1" t="b">
        <v>1</v>
      </c>
      <c r="AO2104" s="1" t="b">
        <v>0</v>
      </c>
      <c r="AP2104" s="5" t="s">
        <v>28</v>
      </c>
      <c r="AQ2104" s="5" t="str">
        <f t="shared" si="939"/>
        <v>Light, Medium, Heavy</v>
      </c>
      <c r="AR2104" s="1" t="s">
        <v>10</v>
      </c>
      <c r="AS2104" s="1" t="str">
        <f t="shared" si="933"/>
        <v>None, Partial</v>
      </c>
      <c r="AT2104" s="1" t="str">
        <f t="shared" si="940"/>
        <v>Partial, Full</v>
      </c>
      <c r="AU2104" s="1" t="s">
        <v>29</v>
      </c>
      <c r="AV2104" s="1" t="str">
        <f t="shared" si="941"/>
        <v>Moist</v>
      </c>
      <c r="AW2104" s="1" t="s">
        <v>12</v>
      </c>
      <c r="AX2104" s="1" t="str">
        <f t="shared" si="942"/>
        <v>Acid, Neutral, Alkaline</v>
      </c>
      <c r="AY2104" s="1" t="b">
        <v>0</v>
      </c>
      <c r="AZ2104" s="1" t="b">
        <v>0</v>
      </c>
      <c r="BA2104" s="1" t="b">
        <v>0</v>
      </c>
      <c r="BC2104" t="str">
        <f t="shared" si="943"/>
        <v>FALSE</v>
      </c>
      <c r="BE2104" t="str">
        <f t="shared" si="944"/>
        <v>FALSE</v>
      </c>
      <c r="BF2104" s="1" t="b">
        <v>0</v>
      </c>
      <c r="BG2104" s="1" t="b">
        <v>0</v>
      </c>
      <c r="BH2104" s="1" t="b">
        <v>0</v>
      </c>
      <c r="BJ2104" s="1" t="str">
        <f t="shared" si="945"/>
        <v>FALSE</v>
      </c>
      <c r="BK2104" s="1" t="s">
        <v>30</v>
      </c>
      <c r="BL2104" t="str">
        <f t="shared" si="946"/>
        <v>FALSE</v>
      </c>
      <c r="BM2104" s="1" t="b">
        <v>0</v>
      </c>
      <c r="BN2104" s="1" t="b">
        <v>0</v>
      </c>
      <c r="BO2104" s="1">
        <f t="shared" si="949"/>
        <v>4</v>
      </c>
      <c r="BP2104" s="1" t="s">
        <v>31</v>
      </c>
      <c r="BQ2104" s="1" cm="1">
        <f t="array" ref="BQ2104">_xlfn.IFS(BP2104="None Known",0, LEN(BP2104)&gt;500, 5,LEN(BP2104)&gt;400, 4, LEN(BP2104)&gt;300, 3, LEN(BP2104)&gt;200, 2, LEN(BP2104)&gt;1, 1)</f>
        <v>0</v>
      </c>
      <c r="BR2104" s="1" t="s">
        <v>12501</v>
      </c>
      <c r="BS2104" s="1">
        <v>1</v>
      </c>
      <c r="BT2104" s="1" t="s">
        <v>12502</v>
      </c>
      <c r="BU2104" s="1">
        <v>1</v>
      </c>
      <c r="BV2104" s="1" t="s">
        <v>161</v>
      </c>
      <c r="BW2104" s="1" t="s">
        <v>31</v>
      </c>
      <c r="BX2104" s="1"/>
      <c r="BY2104" t="str">
        <f>_xlfn.XLOOKUP($B2104,Img_lookup!A:A,Img_lookup!B:B, "Not available")</f>
        <v>9ccde7fa-fee4-498b-b4d9-51136d8ee20e</v>
      </c>
      <c r="BZ2104" t="str">
        <f>_xlfn.XLOOKUP($B2104,Img_lookup!A:A,Img_lookup!C:C, "Not available")</f>
        <v>Arrow wood. Viburnum dentatum. White flowers in spring, followed by blue-black drupes loved by birds. Grows in the wild, only in Shelby county Missouri. Trew, C.J., Ehret, G.D., Plantae selectae, vol. 9: t. 87 (1772) [G.D. Ehret]</v>
      </c>
      <c r="CA2104" t="str">
        <f>_xlfn.XLOOKUP($B2104,Img_lookup!A:A,Img_lookup!D:D, "Not available")</f>
        <v>Swallowtail Garden Seeds</v>
      </c>
      <c r="CB2104" t="str">
        <f>_xlfn.XLOOKUP($B2104,Img_lookup!A:A,Img_lookup!E:E, "https://imgur.com/aT5wafe")</f>
        <v>https://api.openverse.engineering/v1/images/9ccde7fa-fee4-498b-b4d9-51136d8ee20e/thumb/</v>
      </c>
    </row>
    <row r="2105" spans="1:80" ht="409.6" x14ac:dyDescent="0.15">
      <c r="A2105" s="1" t="s">
        <v>628</v>
      </c>
      <c r="B2105" s="1" t="s">
        <v>9235</v>
      </c>
      <c r="C2105" s="1" t="s">
        <v>9236</v>
      </c>
      <c r="E2105" s="1" t="s">
        <v>9237</v>
      </c>
      <c r="F2105" s="1" t="s">
        <v>22</v>
      </c>
      <c r="G2105" s="1" t="s">
        <v>22</v>
      </c>
      <c r="H2105" s="11" t="str">
        <f t="shared" si="951"/>
        <v>Perennial</v>
      </c>
      <c r="I2105" s="1" t="s">
        <v>17107</v>
      </c>
      <c r="J2105" s="1">
        <v>5</v>
      </c>
      <c r="K2105" s="1">
        <v>4</v>
      </c>
      <c r="L2105" t="str" cm="1">
        <f t="array" ref="L2105">_xlfn.IFS(J2105+K2105="", "Unknown", J2105+K2105&gt;3, "Large", J2105+K2105&gt;0.5, "Medium", J2105+K2105&gt;0, "Small")</f>
        <v>Large</v>
      </c>
      <c r="M2105" s="1">
        <v>3</v>
      </c>
      <c r="N2105" cm="1">
        <f t="array" ref="N2105">IF($M2105="",INDEX($M$2:$M$2176,MATCH(1,INDEX(($A$2:$A$2176=$A2105)*($M$2:$M$2176&lt;&gt;""),0),0)),$M2105)</f>
        <v>3</v>
      </c>
      <c r="O2105" s="2" t="str">
        <f t="shared" si="947"/>
        <v>Hardy to cold</v>
      </c>
      <c r="P2105" s="1" t="s">
        <v>9238</v>
      </c>
      <c r="Q2105" s="1" t="s">
        <v>17110</v>
      </c>
      <c r="R2105" t="str">
        <f t="shared" si="950"/>
        <v>Medium</v>
      </c>
      <c r="T2105" s="1"/>
      <c r="U2105" s="1"/>
      <c r="V2105" s="1" t="s">
        <v>96</v>
      </c>
      <c r="W2105" s="6" t="str">
        <f t="shared" si="962"/>
        <v>5</v>
      </c>
      <c r="X2105" t="str">
        <f>IF(W2105="1", "January", IF(W2105="2", "February", IF(W2105="3", "March", IF(W2105="4", "April", IF(W2105="5", "May", IF(W2105="6", "June", IF(W2105="7", "July", IF(W2105="8", "August", IF(W2105="9", "September", IF(W2105="10", "October", IF(W2105="11", "November", IF(W2105="12", "December", "Other"))))))))))))</f>
        <v>May</v>
      </c>
      <c r="Y2105" s="2" t="str">
        <f>IF(ISNUMBER(SEARCH("-",V2105)),TRIM(RIGHT(V2105,LEN(V2105)-SEARCH("-",V2105))),V2105)</f>
        <v>6</v>
      </c>
      <c r="Z2105" s="2" t="str">
        <f>IF(Y2105="1", "January", IF(Y2105="2", "February", IF(Y2105="3", "March", IF(Y2105="4", "April", IF(Y2105="5", "May", IF(Y2105="6", "June", IF(Y2105="7", "July", IF(Y2105="8", "August", IF(Y2105="9", "September", IF(Y2105="10", "October", IF(Y2105="11", "November", IF(Y2105="12", "December", "Other"))))))))))))</f>
        <v>June</v>
      </c>
      <c r="AA2105" s="1" t="s">
        <v>108</v>
      </c>
      <c r="AB2105" s="1" t="str">
        <f t="shared" ref="AB2105:AB2111" si="963">IF(ISNUMBER(SEARCH("-",AA2105)),TRIM(LEFT(AA2105,FIND("-",AA2105)-1)),AA2105)</f>
        <v>7</v>
      </c>
      <c r="AC2105" s="1" t="str">
        <f>IF(AB2105="1", "January", IF(AB2105="2", "February", IF(AB2105="3", "March", IF(AB2105="4", "April", IF(AB2105="5", "May", IF(AB2105="6", "June", IF(AB2105="7", "July", IF(AB2105="8", "August", IF(AB2105="9", "September", IF(AB2105="10", "October", IF(AB2105="11", "November", IF(AB2105="12", "December", "Other"))))))))))))</f>
        <v>July</v>
      </c>
      <c r="AD2105" s="1" t="str">
        <f>IF(ISNUMBER(SEARCH("-",AA2105)),TRIM(RIGHT(AA2105,LEN(AA2105)-SEARCH("-",AA2105))),AA2105)</f>
        <v>9</v>
      </c>
      <c r="AE2105" s="1" t="str">
        <f>IF(AD2105="1", "January", IF(AD2105="2", "February", IF(AD2105="3", "March", IF(AD2105="4", "April", IF(AD2105="5", "May", IF(AD2105="6", "June", IF(AD2105="7", "July", IF(AD2105="8", "August", IF(AD2105="9", "September", IF(AD2105="10", "October", IF(AD2105="11", "November", IF(AD2105="12", "December", "Other"))))))))))))</f>
        <v>September</v>
      </c>
      <c r="AF2105" s="16" t="s">
        <v>24218</v>
      </c>
      <c r="AG2105" s="1" t="str">
        <f t="shared" si="937"/>
        <v xml:space="preserve">Seed </v>
      </c>
      <c r="AH2105"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5" s="1" t="s">
        <v>9239</v>
      </c>
      <c r="AJ2105" s="1" t="s">
        <v>53</v>
      </c>
      <c r="AK2105" s="1" t="s">
        <v>17104</v>
      </c>
      <c r="AL2105" s="1" t="str">
        <f t="shared" si="948"/>
        <v>Unscented</v>
      </c>
      <c r="AM2105" s="1" t="b">
        <v>0</v>
      </c>
      <c r="AN2105" s="1" t="b">
        <v>1</v>
      </c>
      <c r="AO2105" s="1" t="b">
        <v>0</v>
      </c>
      <c r="AP2105" s="5" t="s">
        <v>28</v>
      </c>
      <c r="AQ2105" s="5" t="str">
        <f t="shared" si="939"/>
        <v>Light, Medium, Heavy</v>
      </c>
      <c r="AR2105" s="1" t="s">
        <v>10</v>
      </c>
      <c r="AS2105" s="1" t="str">
        <f t="shared" si="933"/>
        <v>None, Partial</v>
      </c>
      <c r="AT2105" s="1" t="str">
        <f t="shared" si="940"/>
        <v>Partial, Full</v>
      </c>
      <c r="AU2105" s="1" t="s">
        <v>11</v>
      </c>
      <c r="AV2105" s="1" t="str">
        <f t="shared" si="941"/>
        <v>Dry, Moist</v>
      </c>
      <c r="AW2105" s="1" t="s">
        <v>12</v>
      </c>
      <c r="AX2105" s="1" t="str">
        <f t="shared" si="942"/>
        <v>Acid, Neutral, Alkaline</v>
      </c>
      <c r="AY2105" s="1" t="b">
        <v>0</v>
      </c>
      <c r="AZ2105" s="1" t="b">
        <v>1</v>
      </c>
      <c r="BA2105" s="1" t="b">
        <v>0</v>
      </c>
      <c r="BC2105" t="str">
        <f t="shared" si="943"/>
        <v>FALSE</v>
      </c>
      <c r="BD2105" s="1" t="s">
        <v>30</v>
      </c>
      <c r="BE2105" t="str">
        <f t="shared" si="944"/>
        <v>FALSE</v>
      </c>
      <c r="BF2105" s="1" t="b">
        <v>0</v>
      </c>
      <c r="BG2105" s="1" t="b">
        <v>1</v>
      </c>
      <c r="BH2105" s="1" t="b">
        <v>0</v>
      </c>
      <c r="BJ2105" s="1" t="str">
        <f t="shared" si="945"/>
        <v>FALSE</v>
      </c>
      <c r="BK2105" s="1" t="s">
        <v>77</v>
      </c>
      <c r="BL2105" t="str">
        <f t="shared" si="946"/>
        <v>TRUE</v>
      </c>
      <c r="BM2105" s="1" t="b">
        <v>0</v>
      </c>
      <c r="BN2105" s="1" t="b">
        <v>0</v>
      </c>
      <c r="BO2105" s="1">
        <f t="shared" si="949"/>
        <v>7</v>
      </c>
      <c r="BP2105" s="1" t="s">
        <v>9240</v>
      </c>
      <c r="BQ2105" s="1" cm="1">
        <f t="array" ref="BQ2105">_xlfn.IFS(BP2105="None Known",0, LEN(BP2105)&gt;500, 5,LEN(BP2105)&gt;400, 4, LEN(BP2105)&gt;300, 3, LEN(BP2105)&gt;200, 2, LEN(BP2105)&gt;1, 1)</f>
        <v>1</v>
      </c>
      <c r="BR2105" s="1" t="s">
        <v>9241</v>
      </c>
      <c r="BS2105" s="1">
        <v>2</v>
      </c>
      <c r="BT2105" s="1" t="s">
        <v>31</v>
      </c>
      <c r="BU2105" s="1">
        <v>0</v>
      </c>
      <c r="BV2105" s="1" t="s">
        <v>9242</v>
      </c>
      <c r="BW2105" s="1" t="s">
        <v>9243</v>
      </c>
      <c r="BX2105" s="1"/>
      <c r="BY2105" t="str">
        <f>_xlfn.XLOOKUP($B2105,Img_lookup!A:A,Img_lookup!B:B, "Not available")</f>
        <v>d2506961-8602-43e1-aff1-6fe4a0554176</v>
      </c>
      <c r="BZ2105" t="str">
        <f>_xlfn.XLOOKUP($B2105,Img_lookup!A:A,Img_lookup!C:C, "Not available")</f>
        <v>Viburnum lantana - the Wayfaring Tree</v>
      </c>
      <c r="CA2105" t="str">
        <f>_xlfn.XLOOKUP($B2105,Img_lookup!A:A,Img_lookup!D:D, "Not available")</f>
        <v>Mary Hutchison</v>
      </c>
      <c r="CB2105" t="str">
        <f>_xlfn.XLOOKUP($B2105,Img_lookup!A:A,Img_lookup!E:E, "https://imgur.com/aT5wafe")</f>
        <v>https://api.openverse.engineering/v1/images/d2506961-8602-43e1-aff1-6fe4a0554176/thumb/</v>
      </c>
    </row>
    <row r="2106" spans="1:80" ht="409.6" x14ac:dyDescent="0.15">
      <c r="A2106" s="1" t="s">
        <v>628</v>
      </c>
      <c r="B2106" s="1" t="s">
        <v>12465</v>
      </c>
      <c r="C2106" s="1" t="s">
        <v>12466</v>
      </c>
      <c r="D2106" s="1" t="s">
        <v>12467</v>
      </c>
      <c r="E2106" s="1" t="s">
        <v>12468</v>
      </c>
      <c r="F2106" s="1" t="s">
        <v>22</v>
      </c>
      <c r="G2106" s="1" t="s">
        <v>22</v>
      </c>
      <c r="H2106" s="11" t="str">
        <f t="shared" si="951"/>
        <v>Perennial</v>
      </c>
      <c r="I2106" s="1" t="s">
        <v>17107</v>
      </c>
      <c r="J2106" s="1">
        <v>3</v>
      </c>
      <c r="L2106" t="str" cm="1">
        <f t="array" ref="L2106">_xlfn.IFS(J2106+K2106="", "Unknown", J2106+K2106&gt;3, "Large", J2106+K2106&gt;0.5, "Medium", J2106+K2106&gt;0, "Small")</f>
        <v>Medium</v>
      </c>
      <c r="M2106" s="1">
        <v>3</v>
      </c>
      <c r="N2106" cm="1">
        <f t="array" ref="N2106">IF($M2106="",INDEX($M$2:$M$2176,MATCH(1,INDEX(($A$2:$A$2176=$A2106)*($M$2:$M$2176&lt;&gt;""),0),0)),$M2106)</f>
        <v>3</v>
      </c>
      <c r="O2106" s="2" t="str">
        <f t="shared" si="947"/>
        <v>Hardy to cold</v>
      </c>
      <c r="P2106" s="1" t="s">
        <v>12469</v>
      </c>
      <c r="R2106" t="str">
        <f t="shared" si="950"/>
        <v>Medium</v>
      </c>
      <c r="T2106" s="1"/>
      <c r="U2106" s="1"/>
      <c r="V2106" s="1" t="s">
        <v>96</v>
      </c>
      <c r="W2106" s="6" t="str">
        <f t="shared" si="962"/>
        <v>5</v>
      </c>
      <c r="X2106" t="str">
        <f>IF(W2106="1", "January", IF(W2106="2", "February", IF(W2106="3", "March", IF(W2106="4", "April", IF(W2106="5", "May", IF(W2106="6", "June", IF(W2106="7", "July", IF(W2106="8", "August", IF(W2106="9", "September", IF(W2106="10", "October", IF(W2106="11", "November", IF(W2106="12", "December", "Other"))))))))))))</f>
        <v>May</v>
      </c>
      <c r="Y2106" s="2" t="str">
        <f>IF(ISNUMBER(SEARCH("-",V2106)),TRIM(RIGHT(V2106,LEN(V2106)-SEARCH("-",V2106))),V2106)</f>
        <v>6</v>
      </c>
      <c r="Z2106" s="2" t="str">
        <f>IF(Y2106="1", "January", IF(Y2106="2", "February", IF(Y2106="3", "March", IF(Y2106="4", "April", IF(Y2106="5", "May", IF(Y2106="6", "June", IF(Y2106="7", "July", IF(Y2106="8", "August", IF(Y2106="9", "September", IF(Y2106="10", "October", IF(Y2106="11", "November", IF(Y2106="12", "December", "Other"))))))))))))</f>
        <v>June</v>
      </c>
      <c r="AA2106" s="1" t="s">
        <v>109</v>
      </c>
      <c r="AB2106" s="1" t="str">
        <f t="shared" si="963"/>
        <v>9</v>
      </c>
      <c r="AC2106" s="1" t="str">
        <f>IF(AB2106="1", "January", IF(AB2106="2", "February", IF(AB2106="3", "March", IF(AB2106="4", "April", IF(AB2106="5", "May", IF(AB2106="6", "June", IF(AB2106="7", "July", IF(AB2106="8", "August", IF(AB2106="9", "September", IF(AB2106="10", "October", IF(AB2106="11", "November", IF(AB2106="12", "December", "Other"))))))))))))</f>
        <v>September</v>
      </c>
      <c r="AD2106" s="1" t="str">
        <f>IF(ISNUMBER(SEARCH("-",AA2106)),TRIM(RIGHT(AA2106,LEN(AA2106)-SEARCH("-",AA2106))),AA2106)</f>
        <v>10</v>
      </c>
      <c r="AE2106" s="1" t="str">
        <f>IF(AD2106="1", "January", IF(AD2106="2", "February", IF(AD2106="3", "March", IF(AD2106="4", "April", IF(AD2106="5", "May", IF(AD2106="6", "June", IF(AD2106="7", "July", IF(AD2106="8", "August", IF(AD2106="9", "September", IF(AD2106="10", "October", IF(AD2106="11", "November", IF(AD2106="12", "December", "Other"))))))))))))</f>
        <v>October</v>
      </c>
      <c r="AF2106" s="16" t="s">
        <v>24218</v>
      </c>
      <c r="AG2106" s="1" t="str">
        <f t="shared" si="937"/>
        <v xml:space="preserve">Seed </v>
      </c>
      <c r="AH2106"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6" s="1" t="s">
        <v>12470</v>
      </c>
      <c r="AJ2106" s="1" t="s">
        <v>53</v>
      </c>
      <c r="AK2106" s="1" t="s">
        <v>17104</v>
      </c>
      <c r="AL2106" s="1" t="str">
        <f t="shared" si="948"/>
        <v>Unscented</v>
      </c>
      <c r="AM2106" s="1" t="b">
        <v>0</v>
      </c>
      <c r="AN2106" s="1" t="b">
        <v>1</v>
      </c>
      <c r="AO2106" s="1" t="b">
        <v>0</v>
      </c>
      <c r="AP2106" s="5" t="s">
        <v>28</v>
      </c>
      <c r="AQ2106" s="5" t="str">
        <f t="shared" si="939"/>
        <v>Light, Medium, Heavy</v>
      </c>
      <c r="AR2106" s="1" t="s">
        <v>274</v>
      </c>
      <c r="AS2106" s="1" t="str">
        <f t="shared" ref="AS2106:AS2169" si="964">IF(AR2106="N", "None", IF(AR2106="S", "Partial", IF(AR2106="F", "Full", IF(AR2106="SN", "None, Partial", IF(AR2106="FS", "Partial, Full", IF(AR2106="FSN", "None, Partial, Full", ""))))))</f>
        <v>None, Partial, Full</v>
      </c>
      <c r="AT2106" s="1" t="str">
        <f t="shared" si="940"/>
        <v>None, Partial, Full</v>
      </c>
      <c r="AU2106" s="1" t="s">
        <v>29</v>
      </c>
      <c r="AV2106" s="1" t="str">
        <f t="shared" si="941"/>
        <v>Moist</v>
      </c>
      <c r="AW2106" s="1" t="s">
        <v>123</v>
      </c>
      <c r="AX2106" s="1" t="str">
        <f t="shared" si="942"/>
        <v>Acid, Neutral</v>
      </c>
      <c r="AY2106" s="1" t="b">
        <v>1</v>
      </c>
      <c r="AZ2106" s="1" t="b">
        <v>0</v>
      </c>
      <c r="BA2106" s="1" t="b">
        <v>0</v>
      </c>
      <c r="BC2106" t="str">
        <f t="shared" si="943"/>
        <v>FALSE</v>
      </c>
      <c r="BE2106" t="str">
        <f t="shared" si="944"/>
        <v>FALSE</v>
      </c>
      <c r="BF2106" s="1" t="b">
        <v>0</v>
      </c>
      <c r="BG2106" s="1" t="b">
        <v>0</v>
      </c>
      <c r="BH2106" s="1" t="b">
        <v>0</v>
      </c>
      <c r="BJ2106" s="1" t="str">
        <f t="shared" si="945"/>
        <v>FALSE</v>
      </c>
      <c r="BK2106" s="1" t="s">
        <v>30</v>
      </c>
      <c r="BL2106" t="str">
        <f t="shared" si="946"/>
        <v>FALSE</v>
      </c>
      <c r="BM2106" s="1" t="b">
        <v>0</v>
      </c>
      <c r="BN2106" s="1" t="b">
        <v>0</v>
      </c>
      <c r="BO2106" s="1">
        <f t="shared" si="949"/>
        <v>13</v>
      </c>
      <c r="BP2106" s="1" t="s">
        <v>31</v>
      </c>
      <c r="BQ2106" s="1" cm="1">
        <f t="array" ref="BQ2106">_xlfn.IFS(BP2106="None Known",0, LEN(BP2106)&gt;500, 5,LEN(BP2106)&gt;400, 4, LEN(BP2106)&gt;300, 3, LEN(BP2106)&gt;200, 2, LEN(BP2106)&gt;1, 1)</f>
        <v>0</v>
      </c>
      <c r="BR2106" s="1" t="s">
        <v>12471</v>
      </c>
      <c r="BS2106" s="1">
        <v>4</v>
      </c>
      <c r="BT2106" s="1" t="s">
        <v>12472</v>
      </c>
      <c r="BU2106" s="1">
        <v>1</v>
      </c>
      <c r="BV2106" s="1" t="s">
        <v>8146</v>
      </c>
      <c r="BW2106" s="1" t="s">
        <v>31</v>
      </c>
      <c r="BX2106" s="1"/>
      <c r="BY2106" t="str">
        <f>_xlfn.XLOOKUP($B2106,Img_lookup!A:A,Img_lookup!B:B, "Not available")</f>
        <v>c16e6648-386f-46bc-8eb7-682e587aa5df</v>
      </c>
      <c r="BZ2106" t="str">
        <f>_xlfn.XLOOKUP($B2106,Img_lookup!A:A,Img_lookup!C:C, "Not available")</f>
        <v>Viburnum lantanoides #1</v>
      </c>
      <c r="CA2106" t="str">
        <f>_xlfn.XLOOKUP($B2106,Img_lookup!A:A,Img_lookup!D:D, "Not available")</f>
        <v>cadyellow</v>
      </c>
      <c r="CB2106" t="str">
        <f>_xlfn.XLOOKUP($B2106,Img_lookup!A:A,Img_lookup!E:E, "https://imgur.com/aT5wafe")</f>
        <v>https://api.openverse.engineering/v1/images/c16e6648-386f-46bc-8eb7-682e587aa5df/thumb/</v>
      </c>
    </row>
    <row r="2107" spans="1:80" ht="409.6" x14ac:dyDescent="0.15">
      <c r="A2107" s="1" t="s">
        <v>628</v>
      </c>
      <c r="B2107" s="1" t="s">
        <v>5615</v>
      </c>
      <c r="C2107" s="1" t="s">
        <v>5616</v>
      </c>
      <c r="E2107" s="1" t="s">
        <v>5617</v>
      </c>
      <c r="F2107" s="1" t="s">
        <v>22</v>
      </c>
      <c r="G2107" s="1" t="s">
        <v>22</v>
      </c>
      <c r="H2107" s="11" t="str">
        <f t="shared" si="951"/>
        <v>Perennial</v>
      </c>
      <c r="I2107" s="1" t="s">
        <v>17107</v>
      </c>
      <c r="J2107" s="1">
        <v>4.5</v>
      </c>
      <c r="L2107" t="str" cm="1">
        <f t="array" ref="L2107">_xlfn.IFS(J2107+K2107="", "Unknown", J2107+K2107&gt;3, "Large", J2107+K2107&gt;0.5, "Medium", J2107+K2107&gt;0, "Small")</f>
        <v>Large</v>
      </c>
      <c r="M2107" s="1">
        <v>6</v>
      </c>
      <c r="N2107" cm="1">
        <f t="array" ref="N2107">IF($M2107="",INDEX($M$2:$M$2176,MATCH(1,INDEX(($A$2:$A$2176=$A2107)*($M$2:$M$2176&lt;&gt;""),0),0)),$M2107)</f>
        <v>6</v>
      </c>
      <c r="O2107" s="2" t="str">
        <f t="shared" si="947"/>
        <v>Seasonal outdoors</v>
      </c>
      <c r="P2107" s="1" t="s">
        <v>5618</v>
      </c>
      <c r="R2107" t="str">
        <f t="shared" si="950"/>
        <v>Medium</v>
      </c>
      <c r="T2107" s="1"/>
      <c r="U2107" s="1"/>
      <c r="V2107" s="1">
        <v>6</v>
      </c>
      <c r="W2107" s="6">
        <f t="shared" si="962"/>
        <v>6</v>
      </c>
      <c r="X2107" t="str">
        <f>IF(W2107=1, "January", IF(W2107=2, "February", IF(W2107=3, "March", IF(W2107=4, "April", IF(W2107=5, "May", IF(W2107=6, "June", IF(W2107=7, "July", IF(W2107=8, "August", IF(W2107=9, "September", IF(W2107=10, "October", IF(W2107=11, "November", IF(W2107=12, "December", "Other"))))))))))))</f>
        <v>June</v>
      </c>
      <c r="Y2107" s="1"/>
      <c r="Z2107" s="1"/>
      <c r="AA2107" s="1">
        <v>10</v>
      </c>
      <c r="AB2107" s="1">
        <f t="shared" si="963"/>
        <v>10</v>
      </c>
      <c r="AC2107" s="1" t="str">
        <f>IF(AB2107=1, "January", IF(AB2107=2, "February", IF(AB2107=3, "March", IF(AB2107=4, "April", IF(AB2107=5, "May", IF(AB2107=6, "June", IF(AB2107=7, "July", IF(AB2107=8, "August", IF(AB2107=9, "September", IF(AB2107=10, "October", IF(AB2107=11, "November", IF(AB2107=12, "December", "Other"))))))))))))</f>
        <v>October</v>
      </c>
      <c r="AD2107" s="1"/>
      <c r="AE2107" s="1"/>
      <c r="AF2107" s="16" t="s">
        <v>24218</v>
      </c>
      <c r="AG2107" s="1" t="str">
        <f t="shared" si="937"/>
        <v xml:space="preserve">Seed </v>
      </c>
      <c r="AH2107"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7" s="1" t="s">
        <v>5619</v>
      </c>
      <c r="AJ2107" s="1" t="s">
        <v>53</v>
      </c>
      <c r="AK2107" s="1" t="s">
        <v>17104</v>
      </c>
      <c r="AL2107" s="1" t="str">
        <f t="shared" si="948"/>
        <v>Unscented</v>
      </c>
      <c r="AM2107" s="1" t="b">
        <v>0</v>
      </c>
      <c r="AN2107" s="1" t="b">
        <v>1</v>
      </c>
      <c r="AO2107" s="1" t="b">
        <v>0</v>
      </c>
      <c r="AP2107" s="5" t="s">
        <v>28</v>
      </c>
      <c r="AQ2107" s="5" t="str">
        <f t="shared" si="939"/>
        <v>Light, Medium, Heavy</v>
      </c>
      <c r="AR2107" s="1" t="s">
        <v>10</v>
      </c>
      <c r="AS2107" s="1" t="str">
        <f t="shared" si="964"/>
        <v>None, Partial</v>
      </c>
      <c r="AT2107" s="1" t="str">
        <f t="shared" si="940"/>
        <v>Partial, Full</v>
      </c>
      <c r="AU2107" s="1" t="s">
        <v>29</v>
      </c>
      <c r="AV2107" s="1" t="str">
        <f t="shared" si="941"/>
        <v>Moist</v>
      </c>
      <c r="AW2107" s="1" t="s">
        <v>12</v>
      </c>
      <c r="AX2107" s="1" t="str">
        <f t="shared" si="942"/>
        <v>Acid, Neutral, Alkaline</v>
      </c>
      <c r="AY2107" s="1" t="b">
        <v>1</v>
      </c>
      <c r="AZ2107" s="1" t="b">
        <v>0</v>
      </c>
      <c r="BA2107" s="1" t="b">
        <v>0</v>
      </c>
      <c r="BC2107" t="str">
        <f t="shared" si="943"/>
        <v>FALSE</v>
      </c>
      <c r="BE2107" t="str">
        <f t="shared" si="944"/>
        <v>FALSE</v>
      </c>
      <c r="BF2107" s="1" t="b">
        <v>0</v>
      </c>
      <c r="BG2107" s="1" t="b">
        <v>0</v>
      </c>
      <c r="BH2107" s="1" t="b">
        <v>0</v>
      </c>
      <c r="BJ2107" s="1" t="str">
        <f t="shared" si="945"/>
        <v>FALSE</v>
      </c>
      <c r="BK2107" s="1" t="s">
        <v>30</v>
      </c>
      <c r="BL2107" t="str">
        <f t="shared" si="946"/>
        <v>FALSE</v>
      </c>
      <c r="BM2107" s="1" t="b">
        <v>0</v>
      </c>
      <c r="BN2107" s="1" t="b">
        <v>0</v>
      </c>
      <c r="BO2107" s="1">
        <f t="shared" si="949"/>
        <v>10</v>
      </c>
      <c r="BP2107" s="1" t="s">
        <v>31</v>
      </c>
      <c r="BQ2107" s="1" cm="1">
        <f t="array" ref="BQ2107">_xlfn.IFS(BP2107="None Known",0, LEN(BP2107)&gt;500, 5,LEN(BP2107)&gt;400, 4, LEN(BP2107)&gt;300, 3, LEN(BP2107)&gt;200, 2, LEN(BP2107)&gt;1, 1)</f>
        <v>0</v>
      </c>
      <c r="BR2107" s="1" t="s">
        <v>5620</v>
      </c>
      <c r="BS2107" s="1">
        <v>3</v>
      </c>
      <c r="BT2107" s="1" t="s">
        <v>5621</v>
      </c>
      <c r="BU2107" s="1">
        <v>1</v>
      </c>
      <c r="BV2107" s="1" t="s">
        <v>5622</v>
      </c>
      <c r="BW2107" s="1" t="s">
        <v>31</v>
      </c>
      <c r="BX2107" s="1"/>
      <c r="BY2107" t="str">
        <f>_xlfn.XLOOKUP($B2107,Img_lookup!A:A,Img_lookup!B:B, "Not available")</f>
        <v>eac02444-3152-48b3-996b-897b772182b3</v>
      </c>
      <c r="BZ2107" t="str">
        <f>_xlfn.XLOOKUP($B2107,Img_lookup!A:A,Img_lookup!C:C, "Not available")</f>
        <v>VIburnum nudum at the U.S. Botanic Garden in September</v>
      </c>
      <c r="CA2107" t="str">
        <f>_xlfn.XLOOKUP($B2107,Img_lookup!A:A,Img_lookup!D:D, "Not available")</f>
        <v>dc_gardens</v>
      </c>
      <c r="CB2107" t="str">
        <f>_xlfn.XLOOKUP($B2107,Img_lookup!A:A,Img_lookup!E:E, "https://imgur.com/aT5wafe")</f>
        <v>https://api.openverse.engineering/v1/images/eac02444-3152-48b3-996b-897b772182b3/thumb/</v>
      </c>
    </row>
    <row r="2108" spans="1:80" ht="409.6" x14ac:dyDescent="0.15">
      <c r="A2108" s="1" t="s">
        <v>628</v>
      </c>
      <c r="B2108" s="1" t="s">
        <v>8713</v>
      </c>
      <c r="C2108" s="1" t="s">
        <v>8714</v>
      </c>
      <c r="E2108" s="1" t="s">
        <v>8715</v>
      </c>
      <c r="F2108" s="1" t="s">
        <v>22</v>
      </c>
      <c r="G2108" s="1" t="s">
        <v>22</v>
      </c>
      <c r="H2108" s="11" t="str">
        <f t="shared" si="951"/>
        <v>Perennial</v>
      </c>
      <c r="I2108" s="1" t="s">
        <v>17107</v>
      </c>
      <c r="J2108" s="1">
        <v>5</v>
      </c>
      <c r="K2108" s="1">
        <v>5</v>
      </c>
      <c r="L2108" t="str" cm="1">
        <f t="array" ref="L2108">_xlfn.IFS(J2108+K2108="", "Unknown", J2108+K2108&gt;3, "Large", J2108+K2108&gt;0.5, "Medium", J2108+K2108&gt;0, "Small")</f>
        <v>Large</v>
      </c>
      <c r="M2108" s="1">
        <v>3</v>
      </c>
      <c r="N2108" cm="1">
        <f t="array" ref="N2108">IF($M2108="",INDEX($M$2:$M$2176,MATCH(1,INDEX(($A$2:$A$2176=$A2108)*($M$2:$M$2176&lt;&gt;""),0),0)),$M2108)</f>
        <v>3</v>
      </c>
      <c r="O2108" s="2" t="str">
        <f t="shared" si="947"/>
        <v>Hardy to cold</v>
      </c>
      <c r="P2108" s="1" t="s">
        <v>8716</v>
      </c>
      <c r="Q2108" s="1" t="s">
        <v>17110</v>
      </c>
      <c r="R2108" t="str">
        <f t="shared" si="950"/>
        <v>Medium</v>
      </c>
      <c r="T2108" s="1"/>
      <c r="U2108" s="1"/>
      <c r="V2108" s="1" t="s">
        <v>307</v>
      </c>
      <c r="W2108" s="6" t="str">
        <f t="shared" si="962"/>
        <v>6</v>
      </c>
      <c r="X2108" t="str">
        <f>IF(W2108="1", "January", IF(W2108="2", "February", IF(W2108="3", "March", IF(W2108="4", "April", IF(W2108="5", "May", IF(W2108="6", "June", IF(W2108="7", "July", IF(W2108="8", "August", IF(W2108="9", "September", IF(W2108="10", "October", IF(W2108="11", "November", IF(W2108="12", "December", "Other"))))))))))))</f>
        <v>June</v>
      </c>
      <c r="Y2108" s="2" t="str">
        <f>IF(ISNUMBER(SEARCH("-",V2108)),TRIM(RIGHT(V2108,LEN(V2108)-SEARCH("-",V2108))),V2108)</f>
        <v>7</v>
      </c>
      <c r="Z2108" s="2" t="str">
        <f>IF(Y2108="1", "January", IF(Y2108="2", "February", IF(Y2108="3", "March", IF(Y2108="4", "April", IF(Y2108="5", "May", IF(Y2108="6", "June", IF(Y2108="7", "July", IF(Y2108="8", "August", IF(Y2108="9", "September", IF(Y2108="10", "October", IF(Y2108="11", "November", IF(Y2108="12", "December", "Other"))))))))))))</f>
        <v>July</v>
      </c>
      <c r="AA2108" s="1" t="s">
        <v>109</v>
      </c>
      <c r="AB2108" s="1" t="str">
        <f t="shared" si="963"/>
        <v>9</v>
      </c>
      <c r="AC2108" s="1" t="str">
        <f>IF(AB2108="1", "January", IF(AB2108="2", "February", IF(AB2108="3", "March", IF(AB2108="4", "April", IF(AB2108="5", "May", IF(AB2108="6", "June", IF(AB2108="7", "July", IF(AB2108="8", "August", IF(AB2108="9", "September", IF(AB2108="10", "October", IF(AB2108="11", "November", IF(AB2108="12", "December", "Other"))))))))))))</f>
        <v>September</v>
      </c>
      <c r="AD2108" s="1" t="str">
        <f>IF(ISNUMBER(SEARCH("-",AA2108)),TRIM(RIGHT(AA2108,LEN(AA2108)-SEARCH("-",AA2108))),AA2108)</f>
        <v>10</v>
      </c>
      <c r="AE2108" s="1" t="str">
        <f>IF(AD2108="1", "January", IF(AD2108="2", "February", IF(AD2108="3", "March", IF(AD2108="4", "April", IF(AD2108="5", "May", IF(AD2108="6", "June", IF(AD2108="7", "July", IF(AD2108="8", "August", IF(AD2108="9", "September", IF(AD2108="10", "October", IF(AD2108="11", "November", IF(AD2108="12", "December", "Other"))))))))))))</f>
        <v>October</v>
      </c>
      <c r="AF2108" s="16" t="s">
        <v>24218</v>
      </c>
      <c r="AG2108" s="1" t="str">
        <f t="shared" si="937"/>
        <v xml:space="preserve">Seed </v>
      </c>
      <c r="AH2108"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8" s="1" t="s">
        <v>8717</v>
      </c>
      <c r="AJ2108" s="1" t="s">
        <v>23806</v>
      </c>
      <c r="AK2108" s="1" t="s">
        <v>17104</v>
      </c>
      <c r="AL2108" s="1" t="str">
        <f t="shared" si="948"/>
        <v>Unscented</v>
      </c>
      <c r="AM2108" s="1" t="b">
        <v>0</v>
      </c>
      <c r="AN2108" s="1" t="b">
        <v>1</v>
      </c>
      <c r="AO2108" s="1" t="b">
        <v>0</v>
      </c>
      <c r="AP2108" s="5" t="s">
        <v>28</v>
      </c>
      <c r="AQ2108" s="5" t="str">
        <f t="shared" si="939"/>
        <v>Light, Medium, Heavy</v>
      </c>
      <c r="AR2108" s="1" t="s">
        <v>10</v>
      </c>
      <c r="AS2108" s="1" t="str">
        <f t="shared" si="964"/>
        <v>None, Partial</v>
      </c>
      <c r="AT2108" s="1" t="str">
        <f t="shared" si="940"/>
        <v>Partial, Full</v>
      </c>
      <c r="AU2108" s="1" t="s">
        <v>402</v>
      </c>
      <c r="AV2108" s="1" t="str">
        <f t="shared" si="941"/>
        <v>Moist, Wet/Water</v>
      </c>
      <c r="AW2108" s="1" t="s">
        <v>12</v>
      </c>
      <c r="AX2108" s="1" t="str">
        <f t="shared" si="942"/>
        <v>Acid, Neutral, Alkaline</v>
      </c>
      <c r="AY2108" s="1" t="b">
        <v>0</v>
      </c>
      <c r="AZ2108" s="1" t="b">
        <v>1</v>
      </c>
      <c r="BA2108" s="1" t="b">
        <v>0</v>
      </c>
      <c r="BC2108" t="str">
        <f t="shared" si="943"/>
        <v>FALSE</v>
      </c>
      <c r="BE2108" t="str">
        <f t="shared" si="944"/>
        <v>FALSE</v>
      </c>
      <c r="BF2108" s="1" t="b">
        <v>0</v>
      </c>
      <c r="BG2108" s="1" t="b">
        <v>1</v>
      </c>
      <c r="BH2108" s="1" t="b">
        <v>0</v>
      </c>
      <c r="BI2108" s="1" t="s">
        <v>30</v>
      </c>
      <c r="BJ2108" s="1" t="str">
        <f t="shared" si="945"/>
        <v>FALSE</v>
      </c>
      <c r="BK2108" s="1" t="s">
        <v>77</v>
      </c>
      <c r="BL2108" t="str">
        <f t="shared" si="946"/>
        <v>TRUE</v>
      </c>
      <c r="BM2108" s="1" t="b">
        <v>0</v>
      </c>
      <c r="BN2108" s="1" t="b">
        <v>0</v>
      </c>
      <c r="BO2108" s="1">
        <f t="shared" si="949"/>
        <v>14</v>
      </c>
      <c r="BP2108" s="1" t="s">
        <v>8718</v>
      </c>
      <c r="BQ2108" s="1" cm="1">
        <f t="array" ref="BQ2108">_xlfn.IFS(BP2108="None Known",0, LEN(BP2108)&gt;500, 5,LEN(BP2108)&gt;400, 4, LEN(BP2108)&gt;300, 3, LEN(BP2108)&gt;200, 2, LEN(BP2108)&gt;1, 1)</f>
        <v>2</v>
      </c>
      <c r="BR2108" s="1" t="s">
        <v>8719</v>
      </c>
      <c r="BS2108" s="1">
        <v>3</v>
      </c>
      <c r="BT2108" s="1" t="s">
        <v>8720</v>
      </c>
      <c r="BU2108" s="1">
        <v>3</v>
      </c>
      <c r="BV2108" s="1" t="s">
        <v>8721</v>
      </c>
      <c r="BW2108" s="1" t="s">
        <v>8722</v>
      </c>
      <c r="BX2108" s="1"/>
      <c r="BY2108" t="str">
        <f>_xlfn.XLOOKUP($B2108,Img_lookup!A:A,Img_lookup!B:B, "Not available")</f>
        <v>c236b9b5-da79-4051-831e-511fc39b07d5</v>
      </c>
      <c r="BZ2108" t="str">
        <f>_xlfn.XLOOKUP($B2108,Img_lookup!A:A,Img_lookup!C:C, "Not available")</f>
        <v>(Viburnum opulus)</v>
      </c>
      <c r="CA2108" t="str">
        <f>_xlfn.XLOOKUP($B2108,Img_lookup!A:A,Img_lookup!D:D, "Not available")</f>
        <v>pete. #hwcp</v>
      </c>
      <c r="CB2108" t="str">
        <f>_xlfn.XLOOKUP($B2108,Img_lookup!A:A,Img_lookup!E:E, "https://imgur.com/aT5wafe")</f>
        <v>https://api.openverse.engineering/v1/images/c236b9b5-da79-4051-831e-511fc39b07d5/thumb/</v>
      </c>
    </row>
    <row r="2109" spans="1:80" ht="409.6" x14ac:dyDescent="0.15">
      <c r="A2109" s="1" t="s">
        <v>628</v>
      </c>
      <c r="B2109" s="1" t="s">
        <v>2939</v>
      </c>
      <c r="C2109" s="1" t="s">
        <v>2940</v>
      </c>
      <c r="D2109" s="1" t="s">
        <v>2941</v>
      </c>
      <c r="E2109" s="1" t="s">
        <v>2942</v>
      </c>
      <c r="F2109" s="1" t="s">
        <v>62</v>
      </c>
      <c r="G2109" s="1" t="s">
        <v>62</v>
      </c>
      <c r="H2109" s="11" t="str">
        <f t="shared" si="951"/>
        <v>Perennial</v>
      </c>
      <c r="I2109" s="1" t="s">
        <v>17107</v>
      </c>
      <c r="J2109" s="1">
        <v>7.5</v>
      </c>
      <c r="K2109" s="1">
        <v>5</v>
      </c>
      <c r="L2109" t="str" cm="1">
        <f t="array" ref="L2109">_xlfn.IFS(J2109+K2109="", "Unknown", J2109+K2109&gt;3, "Large", J2109+K2109&gt;0.5, "Medium", J2109+K2109&gt;0, "Small")</f>
        <v>Large</v>
      </c>
      <c r="M2109" s="1">
        <v>3</v>
      </c>
      <c r="N2109" cm="1">
        <f t="array" ref="N2109">IF($M2109="",INDEX($M$2:$M$2176,MATCH(1,INDEX(($A$2:$A$2176=$A2109)*($M$2:$M$2176&lt;&gt;""),0),0)),$M2109)</f>
        <v>3</v>
      </c>
      <c r="O2109" s="2" t="str">
        <f t="shared" si="947"/>
        <v>Hardy to cold</v>
      </c>
      <c r="P2109" s="1" t="s">
        <v>2943</v>
      </c>
      <c r="R2109" t="str">
        <f t="shared" si="950"/>
        <v>Medium</v>
      </c>
      <c r="T2109" s="1"/>
      <c r="U2109" s="1"/>
      <c r="V2109" s="1">
        <v>6</v>
      </c>
      <c r="W2109" s="6">
        <f t="shared" si="962"/>
        <v>6</v>
      </c>
      <c r="X2109" t="str">
        <f>IF(W2109=1, "January", IF(W2109=2, "February", IF(W2109=3, "March", IF(W2109=4, "April", IF(W2109=5, "May", IF(W2109=6, "June", IF(W2109=7, "July", IF(W2109=8, "August", IF(W2109=9, "September", IF(W2109=10, "October", IF(W2109=11, "November", IF(W2109=12, "December", "Other"))))))))))))</f>
        <v>June</v>
      </c>
      <c r="Y2109" s="1"/>
      <c r="Z2109" s="1"/>
      <c r="AA2109" s="1">
        <v>10</v>
      </c>
      <c r="AB2109" s="1">
        <f t="shared" si="963"/>
        <v>10</v>
      </c>
      <c r="AC2109" s="1" t="str">
        <f>IF(AB2109=1, "January", IF(AB2109=2, "February", IF(AB2109=3, "March", IF(AB2109=4, "April", IF(AB2109=5, "May", IF(AB2109=6, "June", IF(AB2109=7, "July", IF(AB2109=8, "August", IF(AB2109=9, "September", IF(AB2109=10, "October", IF(AB2109=11, "November", IF(AB2109=12, "December", "Other"))))))))))))</f>
        <v>October</v>
      </c>
      <c r="AD2109" s="1"/>
      <c r="AE2109" s="1"/>
      <c r="AF2109" s="16" t="s">
        <v>24218</v>
      </c>
      <c r="AG2109" s="1" t="str">
        <f t="shared" si="937"/>
        <v xml:space="preserve">Seed </v>
      </c>
      <c r="AH2109"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09" s="1" t="s">
        <v>2944</v>
      </c>
      <c r="AJ2109" s="1" t="s">
        <v>53</v>
      </c>
      <c r="AK2109" s="1" t="s">
        <v>17104</v>
      </c>
      <c r="AL2109" s="1" t="str">
        <f t="shared" si="948"/>
        <v>Unscented</v>
      </c>
      <c r="AM2109" s="1" t="b">
        <v>0</v>
      </c>
      <c r="AN2109" s="1" t="b">
        <v>1</v>
      </c>
      <c r="AO2109" s="1" t="b">
        <v>0</v>
      </c>
      <c r="AP2109" s="5" t="s">
        <v>28</v>
      </c>
      <c r="AQ2109" s="5" t="str">
        <f t="shared" si="939"/>
        <v>Light, Medium, Heavy</v>
      </c>
      <c r="AR2109" s="1" t="s">
        <v>10</v>
      </c>
      <c r="AS2109" s="1" t="str">
        <f t="shared" si="964"/>
        <v>None, Partial</v>
      </c>
      <c r="AT2109" s="1" t="str">
        <f t="shared" si="940"/>
        <v>Partial, Full</v>
      </c>
      <c r="AU2109" s="1" t="s">
        <v>11</v>
      </c>
      <c r="AV2109" s="1" t="str">
        <f t="shared" si="941"/>
        <v>Dry, Moist</v>
      </c>
      <c r="AW2109" s="1" t="s">
        <v>12</v>
      </c>
      <c r="AX2109" s="1" t="str">
        <f t="shared" si="942"/>
        <v>Acid, Neutral, Alkaline</v>
      </c>
      <c r="AY2109" s="1" t="b">
        <v>0</v>
      </c>
      <c r="AZ2109" s="1" t="b">
        <v>0</v>
      </c>
      <c r="BA2109" s="1" t="b">
        <v>0</v>
      </c>
      <c r="BC2109" t="str">
        <f t="shared" si="943"/>
        <v>FALSE</v>
      </c>
      <c r="BE2109" t="str">
        <f t="shared" si="944"/>
        <v>FALSE</v>
      </c>
      <c r="BF2109" s="1" t="b">
        <v>1</v>
      </c>
      <c r="BG2109" s="1" t="b">
        <v>0</v>
      </c>
      <c r="BH2109" s="1" t="b">
        <v>0</v>
      </c>
      <c r="BJ2109" s="1" t="str">
        <f t="shared" si="945"/>
        <v>FALSE</v>
      </c>
      <c r="BK2109" s="1" t="s">
        <v>30</v>
      </c>
      <c r="BL2109" t="str">
        <f t="shared" si="946"/>
        <v>FALSE</v>
      </c>
      <c r="BM2109" s="1" t="b">
        <v>0</v>
      </c>
      <c r="BN2109" s="1" t="b">
        <v>0</v>
      </c>
      <c r="BO2109" s="1">
        <f t="shared" si="949"/>
        <v>14</v>
      </c>
      <c r="BP2109" s="1" t="s">
        <v>2945</v>
      </c>
      <c r="BQ2109" s="1" cm="1">
        <f t="array" ref="BQ2109">_xlfn.IFS(BP2109="None Known",0, LEN(BP2109)&gt;500, 5,LEN(BP2109)&gt;400, 4, LEN(BP2109)&gt;300, 3, LEN(BP2109)&gt;200, 2, LEN(BP2109)&gt;1, 1)</f>
        <v>2</v>
      </c>
      <c r="BR2109" s="1" t="s">
        <v>2946</v>
      </c>
      <c r="BS2109" s="1">
        <v>3</v>
      </c>
      <c r="BT2109" s="1" t="s">
        <v>2947</v>
      </c>
      <c r="BU2109" s="1">
        <v>3</v>
      </c>
      <c r="BV2109" s="1" t="s">
        <v>1258</v>
      </c>
      <c r="BW2109" s="1" t="s">
        <v>31</v>
      </c>
      <c r="BX2109" s="1"/>
      <c r="BY2109" t="str">
        <f>_xlfn.XLOOKUP($B2109,Img_lookup!A:A,Img_lookup!B:B, "Not available")</f>
        <v>ef85da7f-cfa3-44a2-a965-7b51534f2a00</v>
      </c>
      <c r="BZ2109" t="str">
        <f>_xlfn.XLOOKUP($B2109,Img_lookup!A:A,Img_lookup!C:C, "Not available")</f>
        <v>Viburnum prunifolium, Black Haw emerging flower bud, Howard County, MD_2017-03-27-14.35</v>
      </c>
      <c r="CA2109" t="str">
        <f>_xlfn.XLOOKUP($B2109,Img_lookup!A:A,Img_lookup!D:D, "Not available")</f>
        <v>Sam Droege</v>
      </c>
      <c r="CB2109" t="str">
        <f>_xlfn.XLOOKUP($B2109,Img_lookup!A:A,Img_lookup!E:E, "https://imgur.com/aT5wafe")</f>
        <v>https://api.openverse.engineering/v1/images/ef85da7f-cfa3-44a2-a965-7b51534f2a00/thumb/</v>
      </c>
    </row>
    <row r="2110" spans="1:80" ht="409.6" x14ac:dyDescent="0.15">
      <c r="A2110" s="1" t="s">
        <v>628</v>
      </c>
      <c r="B2110" s="1" t="s">
        <v>10959</v>
      </c>
      <c r="C2110" s="1" t="s">
        <v>7940</v>
      </c>
      <c r="D2110" s="1" t="s">
        <v>10960</v>
      </c>
      <c r="E2110" s="1" t="s">
        <v>10961</v>
      </c>
      <c r="F2110" s="1" t="s">
        <v>22</v>
      </c>
      <c r="G2110" s="1" t="s">
        <v>22</v>
      </c>
      <c r="H2110" s="11" t="str">
        <f t="shared" si="951"/>
        <v>Perennial</v>
      </c>
      <c r="I2110" s="1" t="s">
        <v>17107</v>
      </c>
      <c r="J2110" s="1">
        <v>3</v>
      </c>
      <c r="L2110" t="str" cm="1">
        <f t="array" ref="L2110">_xlfn.IFS(J2110+K2110="", "Unknown", J2110+K2110&gt;3, "Large", J2110+K2110&gt;0.5, "Medium", J2110+K2110&gt;0, "Small")</f>
        <v>Medium</v>
      </c>
      <c r="M2110" s="1">
        <v>2</v>
      </c>
      <c r="N2110" cm="1">
        <f t="array" ref="N2110">IF($M2110="",INDEX($M$2:$M$2176,MATCH(1,INDEX(($A$2:$A$2176=$A2110)*($M$2:$M$2176&lt;&gt;""),0),0)),$M2110)</f>
        <v>2</v>
      </c>
      <c r="O2110" s="2" t="str">
        <f t="shared" si="947"/>
        <v>Hardy to cold</v>
      </c>
      <c r="P2110" s="1" t="s">
        <v>10962</v>
      </c>
      <c r="R2110" t="str">
        <f t="shared" si="950"/>
        <v>Medium</v>
      </c>
      <c r="T2110" s="1"/>
      <c r="U2110" s="1"/>
      <c r="V2110" s="1">
        <v>6</v>
      </c>
      <c r="W2110" s="6">
        <f t="shared" si="962"/>
        <v>6</v>
      </c>
      <c r="X2110" t="str">
        <f>IF(W2110=1, "January", IF(W2110=2, "February", IF(W2110=3, "March", IF(W2110=4, "April", IF(W2110=5, "May", IF(W2110=6, "June", IF(W2110=7, "July", IF(W2110=8, "August", IF(W2110=9, "September", IF(W2110=10, "October", IF(W2110=11, "November", IF(W2110=12, "December", "Other"))))))))))))</f>
        <v>June</v>
      </c>
      <c r="Y2110" s="1"/>
      <c r="Z2110" s="1"/>
      <c r="AA2110" s="1" t="s">
        <v>108</v>
      </c>
      <c r="AB2110" s="1" t="str">
        <f t="shared" si="963"/>
        <v>7</v>
      </c>
      <c r="AC2110" s="1" t="str">
        <f>IF(AB2110="1", "January", IF(AB2110="2", "February", IF(AB2110="3", "March", IF(AB2110="4", "April", IF(AB2110="5", "May", IF(AB2110="6", "June", IF(AB2110="7", "July", IF(AB2110="8", "August", IF(AB2110="9", "September", IF(AB2110="10", "October", IF(AB2110="11", "November", IF(AB2110="12", "December", "Other"))))))))))))</f>
        <v>July</v>
      </c>
      <c r="AD2110" s="1" t="str">
        <f>IF(ISNUMBER(SEARCH("-",AA2110)),TRIM(RIGHT(AA2110,LEN(AA2110)-SEARCH("-",AA2110))),AA2110)</f>
        <v>9</v>
      </c>
      <c r="AE2110" s="1" t="str">
        <f>IF(AD2110="1", "January", IF(AD2110="2", "February", IF(AD2110="3", "March", IF(AD2110="4", "April", IF(AD2110="5", "May", IF(AD2110="6", "June", IF(AD2110="7", "July", IF(AD2110="8", "August", IF(AD2110="9", "September", IF(AD2110="10", "October", IF(AD2110="11", "November", IF(AD2110="12", "December", "Other"))))))))))))</f>
        <v>September</v>
      </c>
      <c r="AF2110" s="16" t="s">
        <v>24218</v>
      </c>
      <c r="AG2110" s="1" t="str">
        <f t="shared" si="937"/>
        <v xml:space="preserve">Seed </v>
      </c>
      <c r="AH2110" s="2" t="str">
        <f t="shared" si="938"/>
        <v>Best sown in a cold frame as soon as it is ripe. Germination can be slow, sometimes taking more than 18 months. If the seed is harvested 'green' (when it has fully developed but before it has fully ripened) and sown immediately in a cold frame, it should germinate in the spring[80]. Stored seed will require 2 months warm then 3 months cold stratification and can still take 18 months to germinate[113]. Prick out the seedlings into individual pots when they are large enough to handle and grow them on in a cold frame or greenhouse. Plant out into their permanent positions in late spring or early summer of the following year.
Cuttings of soft-wood, early summer in a frame[200]. Pot up into individual pots once they start to root and plant them out in late spring or early summer of the following year.
Cuttings of half-ripe wood, 5 - 8 cm long with a heel if possible, July/August in a frame[78, 113]. Plant them into individual pots as soon as they start to root. These cuttings can be difficult to overwinter, it is best to keep them in a greenhouse or cold frame until the following spring before planting them out[113].
Cuttings of mature wood, winter in a frame. They should root in early spring - pot them up when large enough to handle and plant them out in the summer if sufficient new growth is made, otherwise keep them in a cold frame for the next winter and then plant them out in the spring.
Layering of current seasons growth in July/August. Takes 15 months[78].</v>
      </c>
      <c r="AI2110" s="1" t="s">
        <v>10963</v>
      </c>
      <c r="AJ2110" s="1" t="s">
        <v>23806</v>
      </c>
      <c r="AK2110" s="1" t="s">
        <v>17104</v>
      </c>
      <c r="AL2110" s="1" t="str">
        <f t="shared" si="948"/>
        <v>Unscented</v>
      </c>
      <c r="AM2110" s="1" t="b">
        <v>0</v>
      </c>
      <c r="AN2110" s="1" t="b">
        <v>1</v>
      </c>
      <c r="AO2110" s="1" t="b">
        <v>0</v>
      </c>
      <c r="AP2110" s="5" t="s">
        <v>28</v>
      </c>
      <c r="AQ2110" s="5" t="str">
        <f t="shared" si="939"/>
        <v>Light, Medium, Heavy</v>
      </c>
      <c r="AR2110" s="1" t="s">
        <v>10</v>
      </c>
      <c r="AS2110" s="1" t="str">
        <f t="shared" si="964"/>
        <v>None, Partial</v>
      </c>
      <c r="AT2110" s="1" t="str">
        <f t="shared" si="940"/>
        <v>Partial, Full</v>
      </c>
      <c r="AU2110" s="1" t="s">
        <v>29</v>
      </c>
      <c r="AV2110" s="1" t="str">
        <f t="shared" si="941"/>
        <v>Moist</v>
      </c>
      <c r="AW2110" s="1" t="s">
        <v>12</v>
      </c>
      <c r="AX2110" s="1" t="str">
        <f t="shared" si="942"/>
        <v>Acid, Neutral, Alkaline</v>
      </c>
      <c r="AY2110" s="1" t="b">
        <v>0</v>
      </c>
      <c r="AZ2110" s="1" t="b">
        <v>0</v>
      </c>
      <c r="BA2110" s="1" t="b">
        <v>0</v>
      </c>
      <c r="BC2110" t="str">
        <f t="shared" si="943"/>
        <v>FALSE</v>
      </c>
      <c r="BE2110" t="str">
        <f t="shared" si="944"/>
        <v>FALSE</v>
      </c>
      <c r="BF2110" s="1" t="b">
        <v>0</v>
      </c>
      <c r="BG2110" s="1" t="b">
        <v>1</v>
      </c>
      <c r="BH2110" s="1" t="b">
        <v>1</v>
      </c>
      <c r="BI2110" s="1" t="s">
        <v>30</v>
      </c>
      <c r="BJ2110" s="1" t="str">
        <f t="shared" si="945"/>
        <v>FALSE</v>
      </c>
      <c r="BK2110" s="1" t="s">
        <v>77</v>
      </c>
      <c r="BL2110" t="str">
        <f t="shared" si="946"/>
        <v>TRUE</v>
      </c>
      <c r="BM2110" s="1" t="b">
        <v>0</v>
      </c>
      <c r="BN2110" s="1" t="b">
        <v>1</v>
      </c>
      <c r="BO2110" s="1">
        <f t="shared" si="949"/>
        <v>10</v>
      </c>
      <c r="BP2110" s="1" t="s">
        <v>31</v>
      </c>
      <c r="BQ2110" s="1" cm="1">
        <f t="array" ref="BQ2110">_xlfn.IFS(BP2110="None Known",0, LEN(BP2110)&gt;500, 5,LEN(BP2110)&gt;400, 4, LEN(BP2110)&gt;300, 3, LEN(BP2110)&gt;200, 2, LEN(BP2110)&gt;1, 1)</f>
        <v>0</v>
      </c>
      <c r="BR2110" s="1" t="s">
        <v>10964</v>
      </c>
      <c r="BS2110" s="1">
        <v>3</v>
      </c>
      <c r="BT2110" s="1" t="s">
        <v>10965</v>
      </c>
      <c r="BU2110" s="1">
        <v>1</v>
      </c>
      <c r="BV2110" s="1" t="s">
        <v>465</v>
      </c>
      <c r="BW2110" s="1" t="s">
        <v>8722</v>
      </c>
      <c r="BX2110" s="1"/>
      <c r="BY2110" t="str">
        <f>_xlfn.XLOOKUP($B2110,Img_lookup!A:A,Img_lookup!B:B, "Not available")</f>
        <v>cb68a41e-5d38-43bc-87e5-7f3a163ba2a2</v>
      </c>
      <c r="BZ2110" t="str">
        <f>_xlfn.XLOOKUP($B2110,Img_lookup!A:A,Img_lookup!C:C, "Not available")</f>
        <v>viburnum trilobum page</v>
      </c>
      <c r="CA2110" t="str">
        <f>_xlfn.XLOOKUP($B2110,Img_lookup!A:A,Img_lookup!D:D, "Not available")</f>
        <v>Muffet</v>
      </c>
      <c r="CB2110" t="str">
        <f>_xlfn.XLOOKUP($B2110,Img_lookup!A:A,Img_lookup!E:E, "https://imgur.com/aT5wafe")</f>
        <v>https://api.openverse.engineering/v1/images/cb68a41e-5d38-43bc-87e5-7f3a163ba2a2/thumb/</v>
      </c>
    </row>
    <row r="2111" spans="1:80" ht="196" x14ac:dyDescent="0.15">
      <c r="A2111" s="1" t="s">
        <v>193</v>
      </c>
      <c r="B2111" s="1" t="s">
        <v>15217</v>
      </c>
      <c r="C2111" s="1" t="s">
        <v>15218</v>
      </c>
      <c r="E2111" s="1" t="s">
        <v>15219</v>
      </c>
      <c r="F2111" s="1" t="s">
        <v>156</v>
      </c>
      <c r="G2111" s="1" t="s">
        <v>156</v>
      </c>
      <c r="H2111" s="11" t="str">
        <f t="shared" si="951"/>
        <v>Perennial</v>
      </c>
      <c r="J2111" s="1">
        <v>1.7999999520000001</v>
      </c>
      <c r="L2111" t="str" cm="1">
        <f t="array" ref="L2111">_xlfn.IFS(J2111+K2111="", "Unknown", J2111+K2111&gt;3, "Large", J2111+K2111&gt;0.5, "Medium", J2111+K2111&gt;0, "Small")</f>
        <v>Medium</v>
      </c>
      <c r="M2111" s="1">
        <v>5</v>
      </c>
      <c r="N2111" cm="1">
        <f t="array" ref="N2111">IF($M2111="",INDEX($M$2:$M$2176,MATCH(1,INDEX(($A$2:$A$2176=$A2111)*($M$2:$M$2176&lt;&gt;""),0),0)),$M2111)</f>
        <v>5</v>
      </c>
      <c r="O2111" s="2" t="str">
        <f t="shared" si="947"/>
        <v>Seasonal outdoors</v>
      </c>
      <c r="P2111" s="1" t="s">
        <v>15220</v>
      </c>
      <c r="R2111" t="str">
        <f t="shared" si="950"/>
        <v>Medium</v>
      </c>
      <c r="T2111" s="1"/>
      <c r="U2111" s="1"/>
      <c r="V2111" s="1" t="s">
        <v>698</v>
      </c>
      <c r="W2111" s="6" t="str">
        <f t="shared" si="962"/>
        <v>5</v>
      </c>
      <c r="X2111" t="str">
        <f>IF(W2111="1", "January", IF(W2111="2", "February", IF(W2111="3", "March", IF(W2111="4", "April", IF(W2111="5", "May", IF(W2111="6", "June", IF(W2111="7", "July", IF(W2111="8", "August", IF(W2111="9", "September", IF(W2111="10", "October", IF(W2111="11", "November", IF(W2111="12", "December", "Other"))))))))))))</f>
        <v>May</v>
      </c>
      <c r="Y2111" s="2" t="str">
        <f>IF(ISNUMBER(SEARCH("-",V2111)),TRIM(RIGHT(V2111,LEN(V2111)-SEARCH("-",V2111))),V2111)</f>
        <v>8</v>
      </c>
      <c r="Z2111" s="2" t="str">
        <f>IF(Y2111="1", "January", IF(Y2111="2", "February", IF(Y2111="3", "March", IF(Y2111="4", "April", IF(Y2111="5", "May", IF(Y2111="6", "June", IF(Y2111="7", "July", IF(Y2111="8", "August", IF(Y2111="9", "September", IF(Y2111="10", "October", IF(Y2111="11", "November", IF(Y2111="12", "December", "Other"))))))))))))</f>
        <v>August</v>
      </c>
      <c r="AA2111" s="1" t="s">
        <v>108</v>
      </c>
      <c r="AB2111" s="1" t="str">
        <f t="shared" si="963"/>
        <v>7</v>
      </c>
      <c r="AC2111" s="1" t="str">
        <f>IF(AB2111="1", "January", IF(AB2111="2", "February", IF(AB2111="3", "March", IF(AB2111="4", "April", IF(AB2111="5", "May", IF(AB2111="6", "June", IF(AB2111="7", "July", IF(AB2111="8", "August", IF(AB2111="9", "September", IF(AB2111="10", "October", IF(AB2111="11", "November", IF(AB2111="12", "December", "Other"))))))))))))</f>
        <v>July</v>
      </c>
      <c r="AD2111" s="1" t="str">
        <f>IF(ISNUMBER(SEARCH("-",AA2111)),TRIM(RIGHT(AA2111,LEN(AA2111)-SEARCH("-",AA2111))),AA2111)</f>
        <v>9</v>
      </c>
      <c r="AE2111" s="1" t="str">
        <f>IF(AD2111="1", "January", IF(AD2111="2", "February", IF(AD2111="3", "March", IF(AD2111="4", "April", IF(AD2111="5", "May", IF(AD2111="6", "June", IF(AD2111="7", "July", IF(AD2111="8", "August", IF(AD2111="9", "September", IF(AD2111="10", "October", IF(AD2111="11", "November", IF(AD2111="12", "December", "Other"))))))))))))</f>
        <v>September</v>
      </c>
      <c r="AF2111" s="1" t="s">
        <v>25446</v>
      </c>
      <c r="AG2111" s="1" t="str">
        <f t="shared" si="937"/>
        <v xml:space="preserve">Presoaked seed </v>
      </c>
      <c r="AH2111" s="2" t="str">
        <f t="shared" si="938"/>
        <v>Pre-soak the seed for 24 hours in warm water and then sow in situ in spring or autumn.</v>
      </c>
      <c r="AI2111" s="1" t="s">
        <v>15221</v>
      </c>
      <c r="AJ2111" s="1" t="s">
        <v>23802</v>
      </c>
      <c r="AK2111" s="1" t="s">
        <v>17104</v>
      </c>
      <c r="AL2111" s="1" t="str">
        <f t="shared" si="948"/>
        <v>Unscented</v>
      </c>
      <c r="AM2111" s="1" t="b">
        <v>0</v>
      </c>
      <c r="AN2111" s="1" t="b">
        <v>0</v>
      </c>
      <c r="AO2111" s="1" t="b">
        <v>0</v>
      </c>
      <c r="AP2111" s="5" t="s">
        <v>28</v>
      </c>
      <c r="AQ2111" s="5" t="str">
        <f t="shared" si="939"/>
        <v>Light, Medium, Heavy</v>
      </c>
      <c r="AR2111" s="1" t="s">
        <v>10</v>
      </c>
      <c r="AS2111" s="1" t="str">
        <f t="shared" si="964"/>
        <v>None, Partial</v>
      </c>
      <c r="AT2111" s="1" t="str">
        <f t="shared" si="940"/>
        <v>Partial, Full</v>
      </c>
      <c r="AU2111" s="1" t="s">
        <v>29</v>
      </c>
      <c r="AV2111" s="1" t="str">
        <f t="shared" si="941"/>
        <v>Moist</v>
      </c>
      <c r="AW2111" s="1" t="s">
        <v>12</v>
      </c>
      <c r="AX2111" s="1" t="str">
        <f t="shared" si="942"/>
        <v>Acid, Neutral, Alkaline</v>
      </c>
      <c r="AY2111" s="1" t="b">
        <v>0</v>
      </c>
      <c r="AZ2111" s="1" t="b">
        <v>0</v>
      </c>
      <c r="BA2111" s="1" t="b">
        <v>0</v>
      </c>
      <c r="BC2111" t="str">
        <f t="shared" si="943"/>
        <v>FALSE</v>
      </c>
      <c r="BE2111" t="str">
        <f t="shared" si="944"/>
        <v>FALSE</v>
      </c>
      <c r="BF2111" s="1" t="b">
        <v>0</v>
      </c>
      <c r="BG2111" s="1" t="b">
        <v>0</v>
      </c>
      <c r="BH2111" s="1" t="b">
        <v>0</v>
      </c>
      <c r="BJ2111" s="1" t="str">
        <f t="shared" si="945"/>
        <v>FALSE</v>
      </c>
      <c r="BK2111" s="1" t="s">
        <v>77</v>
      </c>
      <c r="BL2111" t="str">
        <f t="shared" si="946"/>
        <v>TRUE</v>
      </c>
      <c r="BM2111" s="1" t="b">
        <v>1</v>
      </c>
      <c r="BN2111" s="1" t="b">
        <v>0</v>
      </c>
      <c r="BO2111" s="1">
        <f t="shared" si="949"/>
        <v>5</v>
      </c>
      <c r="BP2111" s="1" t="s">
        <v>15222</v>
      </c>
      <c r="BQ2111" s="1" cm="1">
        <f t="array" ref="BQ2111">_xlfn.IFS(BP2111="None Known",0, LEN(BP2111)&gt;500, 5,LEN(BP2111)&gt;400, 4, LEN(BP2111)&gt;300, 3, LEN(BP2111)&gt;200, 2, LEN(BP2111)&gt;1, 1)</f>
        <v>1</v>
      </c>
      <c r="BR2111" s="16" t="s">
        <v>25373</v>
      </c>
      <c r="BS2111" s="1">
        <v>1</v>
      </c>
      <c r="BT2111" s="1" t="s">
        <v>15223</v>
      </c>
      <c r="BU2111" s="1">
        <v>1</v>
      </c>
      <c r="BV2111" s="1" t="s">
        <v>6382</v>
      </c>
      <c r="BW2111" s="1" t="s">
        <v>31</v>
      </c>
      <c r="BX2111" s="1"/>
      <c r="BY2111" t="str">
        <f>_xlfn.XLOOKUP($B2111,Img_lookup!A:A,Img_lookup!B:B, "Not available")</f>
        <v>fd596e6f-841c-4ec3-af23-c16a37a22520</v>
      </c>
      <c r="BZ2111" t="str">
        <f>_xlfn.XLOOKUP($B2111,Img_lookup!A:A,Img_lookup!C:C, "Not available")</f>
        <v>Tufted vetch Vicia cracca. Also Small Copper Butterfly.</v>
      </c>
      <c r="CA2111" t="str">
        <f>_xlfn.XLOOKUP($B2111,Img_lookup!A:A,Img_lookup!D:D, "Not available")</f>
        <v>pete. #hwcp</v>
      </c>
      <c r="CB2111" t="str">
        <f>_xlfn.XLOOKUP($B2111,Img_lookup!A:A,Img_lookup!E:E, "https://imgur.com/aT5wafe")</f>
        <v>https://api.openverse.engineering/v1/images/fd596e6f-841c-4ec3-af23-c16a37a22520/thumb/</v>
      </c>
    </row>
    <row r="2112" spans="1:80" ht="13" x14ac:dyDescent="0.15">
      <c r="A2112" s="1" t="s">
        <v>193</v>
      </c>
      <c r="B2112" s="1" t="s">
        <v>10930</v>
      </c>
      <c r="C2112" s="1" t="s">
        <v>10931</v>
      </c>
      <c r="E2112" s="1" t="s">
        <v>434</v>
      </c>
      <c r="F2112" s="1" t="s">
        <v>85</v>
      </c>
      <c r="G2112" s="1" t="s">
        <v>85</v>
      </c>
      <c r="H2112" s="11" t="str">
        <f t="shared" si="951"/>
        <v>Annual</v>
      </c>
      <c r="J2112" s="1">
        <v>0.60000002399999997</v>
      </c>
      <c r="L2112" t="str" cm="1">
        <f t="array" ref="L2112">_xlfn.IFS(J2112+K2112="", "Unknown", J2112+K2112&gt;3, "Large", J2112+K2112&gt;0.5, "Medium", J2112+K2112&gt;0, "Small")</f>
        <v>Medium</v>
      </c>
      <c r="N2112" cm="1">
        <f t="array" ref="N2112">IF($M2112="",INDEX($M$2:$M$2176,MATCH(1,INDEX(($A$2:$A$2176=$A2112)*($M$2:$M$2176&lt;&gt;""),0),0)),$M2112)</f>
        <v>8</v>
      </c>
      <c r="O2112" s="2" t="str">
        <f t="shared" si="947"/>
        <v>Grown indoors</v>
      </c>
      <c r="P2112" s="1" t="s">
        <v>10932</v>
      </c>
      <c r="R2112" t="str">
        <f t="shared" si="950"/>
        <v>Medium</v>
      </c>
      <c r="W2112"/>
      <c r="AF2112" s="1" t="s">
        <v>25446</v>
      </c>
      <c r="AG2112" s="1" t="str">
        <f t="shared" si="937"/>
        <v xml:space="preserve">Presoaked seed </v>
      </c>
      <c r="AH2112" s="2" t="str">
        <f t="shared" si="938"/>
        <v>Pre-soak the seed for 24 hours in warm water and then sow in situ in spring or autumn.</v>
      </c>
      <c r="AI2112" s="1" t="s">
        <v>10933</v>
      </c>
      <c r="AJ2112" s="1" t="s">
        <v>53</v>
      </c>
      <c r="AK2112" s="1" t="s">
        <v>17104</v>
      </c>
      <c r="AL2112" s="1" t="str">
        <f t="shared" si="948"/>
        <v>Unscented</v>
      </c>
      <c r="AM2112" s="1" t="b">
        <v>0</v>
      </c>
      <c r="AN2112" s="1" t="b">
        <v>0</v>
      </c>
      <c r="AO2112" s="1" t="b">
        <v>0</v>
      </c>
      <c r="AP2112" s="5" t="s">
        <v>28</v>
      </c>
      <c r="AQ2112" s="5" t="str">
        <f t="shared" si="939"/>
        <v>Light, Medium, Heavy</v>
      </c>
      <c r="AR2112" s="1" t="s">
        <v>10</v>
      </c>
      <c r="AS2112" s="1" t="str">
        <f t="shared" si="964"/>
        <v>None, Partial</v>
      </c>
      <c r="AT2112" s="1" t="str">
        <f t="shared" si="940"/>
        <v>Partial, Full</v>
      </c>
      <c r="AU2112" s="1" t="s">
        <v>29</v>
      </c>
      <c r="AV2112" s="1" t="str">
        <f t="shared" si="941"/>
        <v>Moist</v>
      </c>
      <c r="AW2112" s="1" t="s">
        <v>12</v>
      </c>
      <c r="AX2112" s="1" t="str">
        <f t="shared" si="942"/>
        <v>Acid, Neutral, Alkaline</v>
      </c>
      <c r="AY2112" s="1" t="b">
        <v>0</v>
      </c>
      <c r="AZ2112" s="1" t="b">
        <v>0</v>
      </c>
      <c r="BA2112" s="1" t="b">
        <v>0</v>
      </c>
      <c r="BC2112" t="str">
        <f t="shared" si="943"/>
        <v>FALSE</v>
      </c>
      <c r="BE2112" t="str">
        <f t="shared" si="944"/>
        <v>FALSE</v>
      </c>
      <c r="BF2112" s="1" t="b">
        <v>0</v>
      </c>
      <c r="BG2112" s="1" t="b">
        <v>0</v>
      </c>
      <c r="BH2112" s="1" t="b">
        <v>0</v>
      </c>
      <c r="BJ2112" s="1" t="str">
        <f t="shared" si="945"/>
        <v>FALSE</v>
      </c>
      <c r="BK2112" s="1" t="s">
        <v>77</v>
      </c>
      <c r="BL2112" t="str">
        <f t="shared" si="946"/>
        <v>TRUE</v>
      </c>
      <c r="BM2112" s="1" t="b">
        <v>1</v>
      </c>
      <c r="BN2112" s="1" t="b">
        <v>0</v>
      </c>
      <c r="BO2112" s="1">
        <f t="shared" si="949"/>
        <v>3</v>
      </c>
      <c r="BP2112" s="1" t="s">
        <v>31</v>
      </c>
      <c r="BQ2112" s="1" cm="1">
        <f t="array" ref="BQ2112">_xlfn.IFS(BP2112="None Known",0, LEN(BP2112)&gt;500, 5,LEN(BP2112)&gt;400, 4, LEN(BP2112)&gt;300, 3, LEN(BP2112)&gt;200, 2, LEN(BP2112)&gt;1, 1)</f>
        <v>0</v>
      </c>
      <c r="BR2112" s="1" t="s">
        <v>25374</v>
      </c>
      <c r="BS2112" s="1">
        <v>1</v>
      </c>
      <c r="BT2112" s="1" t="s">
        <v>31</v>
      </c>
      <c r="BU2112" s="1">
        <v>0</v>
      </c>
      <c r="BV2112" s="1" t="s">
        <v>9556</v>
      </c>
      <c r="BW2112" s="1" t="s">
        <v>10934</v>
      </c>
      <c r="BX2112" s="1"/>
      <c r="BY2112" t="str">
        <f>_xlfn.XLOOKUP($B2112,Img_lookup!A:A,Img_lookup!B:B, "Not available")</f>
        <v>19e6d570-748f-4328-9232-b41db87e3b42</v>
      </c>
      <c r="BZ2112" t="str">
        <f>_xlfn.XLOOKUP($B2112,Img_lookup!A:A,Img_lookup!C:C, "Not available")</f>
        <v>Vicia ervilia</v>
      </c>
      <c r="CA2112" t="str">
        <f>_xlfn.XLOOKUP($B2112,Img_lookup!A:A,Img_lookup!D:D, "Not available")</f>
        <v>J. F. N. Bornm√ºller and A. Bornm√ºller</v>
      </c>
      <c r="CB2112" t="str">
        <f>_xlfn.XLOOKUP($B2112,Img_lookup!A:A,Img_lookup!E:E, "https://imgur.com/aT5wafe")</f>
        <v>https://api.openverse.engineering/v1/images/19e6d570-748f-4328-9232-b41db87e3b42/thumb/</v>
      </c>
    </row>
    <row r="2113" spans="1:80" ht="13" x14ac:dyDescent="0.15">
      <c r="A2113" s="1" t="s">
        <v>193</v>
      </c>
      <c r="B2113" s="1" t="s">
        <v>16990</v>
      </c>
      <c r="C2113" s="1" t="s">
        <v>16991</v>
      </c>
      <c r="D2113" s="1" t="s">
        <v>16992</v>
      </c>
      <c r="E2113" s="1" t="s">
        <v>2066</v>
      </c>
      <c r="F2113" s="1" t="s">
        <v>6</v>
      </c>
      <c r="G2113" s="1" t="s">
        <v>6</v>
      </c>
      <c r="H2113" s="11" t="str">
        <f t="shared" si="951"/>
        <v>Perennial</v>
      </c>
      <c r="J2113" s="1">
        <v>1</v>
      </c>
      <c r="L2113" t="str" cm="1">
        <f t="array" ref="L2113">_xlfn.IFS(J2113+K2113="", "Unknown", J2113+K2113&gt;3, "Large", J2113+K2113&gt;0.5, "Medium", J2113+K2113&gt;0, "Small")</f>
        <v>Medium</v>
      </c>
      <c r="M2113" s="1">
        <v>5</v>
      </c>
      <c r="N2113" cm="1">
        <f t="array" ref="N2113">IF($M2113="",INDEX($M$2:$M$2176,MATCH(1,INDEX(($A$2:$A$2176=$A2113)*($M$2:$M$2176&lt;&gt;""),0),0)),$M2113)</f>
        <v>5</v>
      </c>
      <c r="O2113" s="2" t="str">
        <f t="shared" si="947"/>
        <v>Seasonal outdoors</v>
      </c>
      <c r="P2113" s="1" t="s">
        <v>16993</v>
      </c>
      <c r="R2113" t="str">
        <f t="shared" si="950"/>
        <v>Medium</v>
      </c>
      <c r="W2113"/>
      <c r="AF2113" s="1" t="s">
        <v>25446</v>
      </c>
      <c r="AG2113" s="1" t="str">
        <f t="shared" si="937"/>
        <v xml:space="preserve">Presoaked seed </v>
      </c>
      <c r="AH2113" s="2" t="str">
        <f t="shared" si="938"/>
        <v>Pre-soak the seed for 24 hours in warm water and then sow in situ in spring or autumn.</v>
      </c>
      <c r="AI2113" s="1" t="s">
        <v>16994</v>
      </c>
      <c r="AJ2113" s="1" t="s">
        <v>53</v>
      </c>
      <c r="AK2113" s="1" t="s">
        <v>17104</v>
      </c>
      <c r="AL2113" s="1" t="str">
        <f t="shared" si="948"/>
        <v>Unscented</v>
      </c>
      <c r="AM2113" s="1" t="b">
        <v>0</v>
      </c>
      <c r="AN2113" s="1" t="b">
        <v>1</v>
      </c>
      <c r="AO2113" s="1" t="b">
        <v>0</v>
      </c>
      <c r="AP2113" s="5" t="s">
        <v>28</v>
      </c>
      <c r="AQ2113" s="5" t="str">
        <f t="shared" si="939"/>
        <v>Light, Medium, Heavy</v>
      </c>
      <c r="AR2113" s="1" t="s">
        <v>10</v>
      </c>
      <c r="AS2113" s="1" t="str">
        <f t="shared" si="964"/>
        <v>None, Partial</v>
      </c>
      <c r="AT2113" s="1" t="str">
        <f t="shared" si="940"/>
        <v>Partial, Full</v>
      </c>
      <c r="AU2113" s="1" t="s">
        <v>29</v>
      </c>
      <c r="AV2113" s="1" t="str">
        <f t="shared" si="941"/>
        <v>Moist</v>
      </c>
      <c r="AW2113" s="1" t="s">
        <v>12</v>
      </c>
      <c r="AX2113" s="1" t="str">
        <f t="shared" si="942"/>
        <v>Acid, Neutral, Alkaline</v>
      </c>
      <c r="AY2113" s="1" t="b">
        <v>0</v>
      </c>
      <c r="AZ2113" s="1" t="b">
        <v>0</v>
      </c>
      <c r="BA2113" s="1" t="b">
        <v>0</v>
      </c>
      <c r="BC2113" t="str">
        <f t="shared" si="943"/>
        <v>FALSE</v>
      </c>
      <c r="BE2113" t="str">
        <f t="shared" si="944"/>
        <v>FALSE</v>
      </c>
      <c r="BF2113" s="1" t="b">
        <v>0</v>
      </c>
      <c r="BG2113" s="1" t="b">
        <v>0</v>
      </c>
      <c r="BH2113" s="1" t="b">
        <v>0</v>
      </c>
      <c r="BJ2113" s="1" t="str">
        <f t="shared" si="945"/>
        <v>FALSE</v>
      </c>
      <c r="BK2113" s="1" t="s">
        <v>77</v>
      </c>
      <c r="BL2113" t="str">
        <f t="shared" si="946"/>
        <v>TRUE</v>
      </c>
      <c r="BM2113" s="1" t="b">
        <v>1</v>
      </c>
      <c r="BN2113" s="1" t="b">
        <v>0</v>
      </c>
      <c r="BO2113" s="1">
        <f t="shared" si="949"/>
        <v>8</v>
      </c>
      <c r="BP2113" s="1" t="s">
        <v>16995</v>
      </c>
      <c r="BQ2113" s="1" cm="1">
        <f t="array" ref="BQ2113">_xlfn.IFS(BP2113="None Known",0, LEN(BP2113)&gt;500, 5,LEN(BP2113)&gt;400, 4, LEN(BP2113)&gt;300, 3, LEN(BP2113)&gt;200, 2, LEN(BP2113)&gt;1, 1)</f>
        <v>1</v>
      </c>
      <c r="BR2113" s="1" t="s">
        <v>25060</v>
      </c>
      <c r="BS2113" s="1">
        <v>2</v>
      </c>
      <c r="BT2113" s="1" t="s">
        <v>16996</v>
      </c>
      <c r="BU2113" s="1">
        <v>1</v>
      </c>
      <c r="BV2113" s="1" t="s">
        <v>6266</v>
      </c>
      <c r="BW2113" s="1" t="s">
        <v>31</v>
      </c>
      <c r="BX2113" s="1"/>
      <c r="BY2113" t="str">
        <f>_xlfn.XLOOKUP($B2113,Img_lookup!A:A,Img_lookup!B:B, "Not available")</f>
        <v>ca7d8e9c-6073-465e-a0ef-88e713d1f91e</v>
      </c>
      <c r="BZ2113" t="str">
        <f>_xlfn.XLOOKUP($B2113,Img_lookup!A:A,Img_lookup!C:C, "Not available")</f>
        <v>VETCH, GIANT (vicia gigantea) (3-4-09)coon creek -02</v>
      </c>
      <c r="CA2113" t="str">
        <f>_xlfn.XLOOKUP($B2113,Img_lookup!A:A,Img_lookup!D:D, "Not available")</f>
        <v>Sloalan</v>
      </c>
      <c r="CB2113" t="str">
        <f>_xlfn.XLOOKUP($B2113,Img_lookup!A:A,Img_lookup!E:E, "https://imgur.com/aT5wafe")</f>
        <v>https://api.openverse.engineering/v1/images/ca7d8e9c-6073-465e-a0ef-88e713d1f91e/thumb/</v>
      </c>
    </row>
    <row r="2114" spans="1:80" ht="224" x14ac:dyDescent="0.15">
      <c r="A2114" s="1" t="s">
        <v>193</v>
      </c>
      <c r="B2114" s="1" t="s">
        <v>16631</v>
      </c>
      <c r="C2114" s="1" t="s">
        <v>16632</v>
      </c>
      <c r="E2114" s="1" t="s">
        <v>15590</v>
      </c>
      <c r="F2114" s="1" t="s">
        <v>85</v>
      </c>
      <c r="G2114" s="1" t="s">
        <v>85</v>
      </c>
      <c r="H2114" s="11" t="str">
        <f t="shared" si="951"/>
        <v>Annual</v>
      </c>
      <c r="J2114" s="1">
        <v>0.44999998800000002</v>
      </c>
      <c r="L2114" t="str" cm="1">
        <f t="array" ref="L2114">_xlfn.IFS(J2114+K2114="", "Unknown", J2114+K2114&gt;3, "Large", J2114+K2114&gt;0.5, "Medium", J2114+K2114&gt;0, "Small")</f>
        <v>Small</v>
      </c>
      <c r="N2114" cm="1">
        <f t="array" ref="N2114">IF($M2114="",INDEX($M$2:$M$2176,MATCH(1,INDEX(($A$2:$A$2176=$A2114)*($M$2:$M$2176&lt;&gt;""),0),0)),$M2114)</f>
        <v>8</v>
      </c>
      <c r="O2114" s="2" t="str">
        <f t="shared" si="947"/>
        <v>Grown indoors</v>
      </c>
      <c r="P2114" s="1" t="s">
        <v>16633</v>
      </c>
      <c r="R2114" t="str">
        <f t="shared" si="950"/>
        <v>Medium</v>
      </c>
      <c r="T2114" s="1"/>
      <c r="U2114" s="1"/>
      <c r="V2114" s="1" t="s">
        <v>698</v>
      </c>
      <c r="W2114" s="6" t="str">
        <f t="shared" ref="W2114:W2120" si="965">IF(ISNUMBER(SEARCH("-",V2114)),TRIM(LEFT(V2114,FIND("-",V2114)-1)),V2114)</f>
        <v>5</v>
      </c>
      <c r="X2114" t="str">
        <f t="shared" ref="X2114:X2120" si="966">IF(W2114="1", "January", IF(W2114="2", "February", IF(W2114="3", "March", IF(W2114="4", "April", IF(W2114="5", "May", IF(W2114="6", "June", IF(W2114="7", "July", IF(W2114="8", "August", IF(W2114="9", "September", IF(W2114="10", "October", IF(W2114="11", "November", IF(W2114="12", "December", "Other"))))))))))))</f>
        <v>May</v>
      </c>
      <c r="Y2114" s="2" t="str">
        <f t="shared" ref="Y2114:Y2120" si="967">IF(ISNUMBER(SEARCH("-",V2114)),TRIM(RIGHT(V2114,LEN(V2114)-SEARCH("-",V2114))),V2114)</f>
        <v>8</v>
      </c>
      <c r="Z2114" s="2" t="str">
        <f t="shared" ref="Z2114:Z2120" si="968">IF(Y2114="1", "January", IF(Y2114="2", "February", IF(Y2114="3", "March", IF(Y2114="4", "April", IF(Y2114="5", "May", IF(Y2114="6", "June", IF(Y2114="7", "July", IF(Y2114="8", "August", IF(Y2114="9", "September", IF(Y2114="10", "October", IF(Y2114="11", "November", IF(Y2114="12", "December", "Other"))))))))))))</f>
        <v>August</v>
      </c>
      <c r="AA2114" s="1" t="s">
        <v>108</v>
      </c>
      <c r="AB2114" s="1" t="str">
        <f>IF(ISNUMBER(SEARCH("-",AA2114)),TRIM(LEFT(AA2114,FIND("-",AA2114)-1)),AA2114)</f>
        <v>7</v>
      </c>
      <c r="AC2114" s="1" t="str">
        <f>IF(AB2114="1", "January", IF(AB2114="2", "February", IF(AB2114="3", "March", IF(AB2114="4", "April", IF(AB2114="5", "May", IF(AB2114="6", "June", IF(AB2114="7", "July", IF(AB2114="8", "August", IF(AB2114="9", "September", IF(AB2114="10", "October", IF(AB2114="11", "November", IF(AB2114="12", "December", "Other"))))))))))))</f>
        <v>July</v>
      </c>
      <c r="AD2114" s="1" t="str">
        <f>IF(ISNUMBER(SEARCH("-",AA2114)),TRIM(RIGHT(AA2114,LEN(AA2114)-SEARCH("-",AA2114))),AA2114)</f>
        <v>9</v>
      </c>
      <c r="AE2114" s="1" t="str">
        <f>IF(AD2114="1", "January", IF(AD2114="2", "February", IF(AD2114="3", "March", IF(AD2114="4", "April", IF(AD2114="5", "May", IF(AD2114="6", "June", IF(AD2114="7", "July", IF(AD2114="8", "August", IF(AD2114="9", "September", IF(AD2114="10", "October", IF(AD2114="11", "November", IF(AD2114="12", "December", "Other"))))))))))))</f>
        <v>September</v>
      </c>
      <c r="AF2114" s="1" t="s">
        <v>25446</v>
      </c>
      <c r="AG2114" s="1" t="str">
        <f t="shared" ref="AG2114:AG2176" si="969">LEFT(AF2114,FIND("-",AF2114)-1)</f>
        <v xml:space="preserve">Presoaked seed </v>
      </c>
      <c r="AH2114" s="2" t="str">
        <f t="shared" ref="AH2114:AH2176" si="970">RIGHT(AF2114,LEN(AF2114)-FIND("-",AF2114)-1)</f>
        <v>Pre-soak the seed for 24 hours in warm water and then sow in situ in spring or autumn.</v>
      </c>
      <c r="AI2114" s="1" t="s">
        <v>16634</v>
      </c>
      <c r="AJ2114" s="1" t="s">
        <v>23804</v>
      </c>
      <c r="AK2114" s="1" t="s">
        <v>17104</v>
      </c>
      <c r="AL2114" s="1" t="str">
        <f t="shared" si="948"/>
        <v>Unscented</v>
      </c>
      <c r="AM2114" s="1" t="b">
        <v>0</v>
      </c>
      <c r="AN2114" s="1" t="b">
        <v>0</v>
      </c>
      <c r="AO2114" s="1" t="b">
        <v>0</v>
      </c>
      <c r="AP2114" s="5" t="s">
        <v>28</v>
      </c>
      <c r="AQ2114" s="5" t="str">
        <f t="shared" ref="AQ2114:AQ2176" si="971">IF(AP2114="L", "Light", IF(AP2114="M", "Medium", IF(AP2114="H", "Heavy", IF(AP2114="LM", "Light, Medium", IF(AP2114="MH", "Medium, Heavy", IF(AP2114="LMH", "Light, Medium, Heavy", ""))))))</f>
        <v>Light, Medium, Heavy</v>
      </c>
      <c r="AR2114" s="1" t="s">
        <v>10</v>
      </c>
      <c r="AS2114" s="1" t="str">
        <f t="shared" si="964"/>
        <v>None, Partial</v>
      </c>
      <c r="AT2114" s="1" t="str">
        <f t="shared" ref="AT2114:AT2176" si="972">IF(AR2114="N", "Full", IF(AR2114="S", "Partial", IF(AR2114="F", "None", IF(AR2114="SN", "Partial, Full", IF(AR2114="NP", "None, Partial", IF(AR2114="FSN", "None, Partial, Full", ""))))))</f>
        <v>Partial, Full</v>
      </c>
      <c r="AU2114" s="1" t="s">
        <v>29</v>
      </c>
      <c r="AV2114" s="1" t="str">
        <f t="shared" ref="AV2114:AV2176" si="973">IF(AU2114="D", "Dry", IF(AU2114="M", "Moist", IF(AU2114="We", "Wet/Water", IF(AU2114="Wa", "Wet/Water", IF(AU2114="WeWa", "Wet/Water", IF(AU2114="DM", "Dry, Moist", IF(AU2114="DMWe", "Dry, Moist, Wet/Water", IF(AU2114="MWe", "Moist, Wet/Water", IF(AU2114="MWeWa", "Moist, Wet/Water", IF(AU2114="WeM", "Moist, Wet/Water",""))))))))))</f>
        <v>Moist</v>
      </c>
      <c r="AW2114" s="1" t="s">
        <v>12</v>
      </c>
      <c r="AX2114" s="1" t="str">
        <f t="shared" ref="AX2114:AX2176" si="974">IF(AW2114="A", "Acid", IF(AW2114="N", "Neutral", IF(AW2114="B", "Alkaline", IF(AW2114="AN", "Acid, Neutral", IF(AW2114="NB", "Neutral, Alkaline", IF(AW2114="ANB", "Acid, Neutral, Alkaline", ""))))))</f>
        <v>Acid, Neutral, Alkaline</v>
      </c>
      <c r="AY2114" s="1" t="b">
        <v>0</v>
      </c>
      <c r="AZ2114" s="1" t="b">
        <v>0</v>
      </c>
      <c r="BA2114" s="1" t="b">
        <v>0</v>
      </c>
      <c r="BC2114" t="str">
        <f t="shared" ref="BC2114:BC2176" si="975">IF(BB2114="M", "TRUE", IF(BB2114="W", "TRUE", "FALSE"))</f>
        <v>FALSE</v>
      </c>
      <c r="BE2114" t="str">
        <f t="shared" ref="BE2114:BE2176" si="976">IF(BD2114="Y", "TRUE", "FALSE")</f>
        <v>FALSE</v>
      </c>
      <c r="BF2114" s="1" t="b">
        <v>0</v>
      </c>
      <c r="BG2114" s="1" t="b">
        <v>0</v>
      </c>
      <c r="BH2114" s="1" t="b">
        <v>0</v>
      </c>
      <c r="BJ2114" s="1" t="str">
        <f t="shared" ref="BJ2114:BJ2176" si="977">IF(BI2114="Y", "TRUE", "FALSE")</f>
        <v>FALSE</v>
      </c>
      <c r="BK2114" s="1" t="s">
        <v>77</v>
      </c>
      <c r="BL2114" t="str">
        <f t="shared" ref="BL2114:BL2176" si="978">IF(BK2114="Y", "TRUE", "FALSE")</f>
        <v>TRUE</v>
      </c>
      <c r="BM2114" s="1" t="b">
        <v>1</v>
      </c>
      <c r="BN2114" s="1" t="b">
        <v>0</v>
      </c>
      <c r="BO2114" s="1">
        <f t="shared" si="949"/>
        <v>6</v>
      </c>
      <c r="BP2114" s="1" t="s">
        <v>31</v>
      </c>
      <c r="BQ2114" s="1" cm="1">
        <f t="array" ref="BQ2114">_xlfn.IFS(BP2114="None Known",0, LEN(BP2114)&gt;500, 5,LEN(BP2114)&gt;400, 4, LEN(BP2114)&gt;300, 3, LEN(BP2114)&gt;200, 2, LEN(BP2114)&gt;1, 1)</f>
        <v>0</v>
      </c>
      <c r="BR2114" s="16" t="s">
        <v>25375</v>
      </c>
      <c r="BS2114" s="1">
        <v>2</v>
      </c>
      <c r="BT2114" s="1" t="s">
        <v>31</v>
      </c>
      <c r="BU2114" s="1">
        <v>0</v>
      </c>
      <c r="BV2114" s="1" t="s">
        <v>34</v>
      </c>
      <c r="BW2114" s="1" t="s">
        <v>31</v>
      </c>
      <c r="BX2114" s="1"/>
      <c r="BY2114" t="str">
        <f>_xlfn.XLOOKUP($B2114,Img_lookup!A:A,Img_lookup!B:B, "Not available")</f>
        <v>bfe49447-1c17-4a6f-ac64-a043fd98e3fc</v>
      </c>
      <c r="BZ2114" t="str">
        <f>_xlfn.XLOOKUP($B2114,Img_lookup!A:A,Img_lookup!C:C, "Not available")</f>
        <v>BM001161263 Vicia hirsuta (L.) Gray</v>
      </c>
      <c r="CA2114" t="str">
        <f>_xlfn.XLOOKUP($B2114,Img_lookup!A:A,Img_lookup!D:D, "Not available")</f>
        <v>NATT-at-NKM</v>
      </c>
      <c r="CB2114" t="str">
        <f>_xlfn.XLOOKUP($B2114,Img_lookup!A:A,Img_lookup!E:E, "https://imgur.com/aT5wafe")</f>
        <v>https://api.openverse.engineering/v1/images/bfe49447-1c17-4a6f-ac64-a043fd98e3fc/thumb/</v>
      </c>
    </row>
    <row r="2115" spans="1:80" ht="409.6" x14ac:dyDescent="0.15">
      <c r="A2115" s="1" t="s">
        <v>193</v>
      </c>
      <c r="B2115" s="1" t="s">
        <v>10879</v>
      </c>
      <c r="C2115" s="1" t="s">
        <v>10880</v>
      </c>
      <c r="E2115" s="1" t="s">
        <v>4177</v>
      </c>
      <c r="F2115" s="1" t="s">
        <v>708</v>
      </c>
      <c r="G2115" s="1" t="s">
        <v>156</v>
      </c>
      <c r="H2115" s="11" t="str">
        <f t="shared" si="951"/>
        <v>Annual</v>
      </c>
      <c r="J2115" s="1">
        <v>1.2000000479999999</v>
      </c>
      <c r="L2115" t="str" cm="1">
        <f t="array" ref="L2115">_xlfn.IFS(J2115+K2115="", "Unknown", J2115+K2115&gt;3, "Large", J2115+K2115&gt;0.5, "Medium", J2115+K2115&gt;0, "Small")</f>
        <v>Medium</v>
      </c>
      <c r="M2115" s="1">
        <v>5</v>
      </c>
      <c r="N2115" cm="1">
        <f t="array" ref="N2115">IF($M2115="",INDEX($M$2:$M$2176,MATCH(1,INDEX(($A$2:$A$2176=$A2115)*($M$2:$M$2176&lt;&gt;""),0),0)),$M2115)</f>
        <v>5</v>
      </c>
      <c r="O2115" s="2" t="str">
        <f t="shared" ref="O2115:O2176" si="979">IF(N2115="", "Temperate zone", IF(N2115&lt;5, "Hardy to cold", IF(N2115&lt;8, "Seasonal outdoors", IF(N2115&lt;12, "Grown indoors", "all Temperate zone"))))</f>
        <v>Seasonal outdoors</v>
      </c>
      <c r="P2115" s="1" t="s">
        <v>10881</v>
      </c>
      <c r="Q2115" s="1" t="s">
        <v>17109</v>
      </c>
      <c r="R2115" t="str">
        <f t="shared" si="950"/>
        <v>Fast</v>
      </c>
      <c r="T2115" s="1"/>
      <c r="U2115" s="1"/>
      <c r="V2115" s="1" t="s">
        <v>470</v>
      </c>
      <c r="W2115" s="6" t="str">
        <f t="shared" si="965"/>
        <v>5</v>
      </c>
      <c r="X2115" t="str">
        <f t="shared" si="966"/>
        <v>May</v>
      </c>
      <c r="Y2115" s="2" t="str">
        <f t="shared" si="967"/>
        <v>9</v>
      </c>
      <c r="Z2115" s="2" t="str">
        <f t="shared" si="968"/>
        <v>September</v>
      </c>
      <c r="AA2115" s="1" t="s">
        <v>108</v>
      </c>
      <c r="AB2115" s="1" t="str">
        <f>IF(ISNUMBER(SEARCH("-",AA2115)),TRIM(LEFT(AA2115,FIND("-",AA2115)-1)),AA2115)</f>
        <v>7</v>
      </c>
      <c r="AC2115" s="1" t="str">
        <f>IF(AB2115="1", "January", IF(AB2115="2", "February", IF(AB2115="3", "March", IF(AB2115="4", "April", IF(AB2115="5", "May", IF(AB2115="6", "June", IF(AB2115="7", "July", IF(AB2115="8", "August", IF(AB2115="9", "September", IF(AB2115="10", "October", IF(AB2115="11", "November", IF(AB2115="12", "December", "Other"))))))))))))</f>
        <v>July</v>
      </c>
      <c r="AD2115" s="1" t="str">
        <f>IF(ISNUMBER(SEARCH("-",AA2115)),TRIM(RIGHT(AA2115,LEN(AA2115)-SEARCH("-",AA2115))),AA2115)</f>
        <v>9</v>
      </c>
      <c r="AE2115" s="1" t="str">
        <f>IF(AD2115="1", "January", IF(AD2115="2", "February", IF(AD2115="3", "March", IF(AD2115="4", "April", IF(AD2115="5", "May", IF(AD2115="6", "June", IF(AD2115="7", "July", IF(AD2115="8", "August", IF(AD2115="9", "September", IF(AD2115="10", "October", IF(AD2115="11", "November", IF(AD2115="12", "December", "Other"))))))))))))</f>
        <v>September</v>
      </c>
      <c r="AF2115" s="1" t="s">
        <v>25447</v>
      </c>
      <c r="AG2115" s="1" t="str">
        <f t="shared" si="969"/>
        <v xml:space="preserve">Presoaked seed </v>
      </c>
      <c r="AH2115" s="2" t="str">
        <f t="shared" si="970"/>
        <v>Pre-soak the seed for 24 hours in warm water and sow in situ from late winter to early summer and again in the autumn.</v>
      </c>
      <c r="AI2115" s="1" t="s">
        <v>10882</v>
      </c>
      <c r="AJ2115" s="1" t="s">
        <v>23804</v>
      </c>
      <c r="AK2115" s="1" t="s">
        <v>17104</v>
      </c>
      <c r="AL2115" s="1" t="str">
        <f t="shared" ref="AL2115:AL2176" si="980">IF(AM2115=TRUE, "Scented", "Unscented")</f>
        <v>Unscented</v>
      </c>
      <c r="AM2115" s="1" t="b">
        <v>0</v>
      </c>
      <c r="AN2115" s="1" t="b">
        <v>0</v>
      </c>
      <c r="AO2115" s="1" t="b">
        <v>0</v>
      </c>
      <c r="AP2115" s="5" t="s">
        <v>28</v>
      </c>
      <c r="AQ2115" s="5" t="str">
        <f t="shared" si="971"/>
        <v>Light, Medium, Heavy</v>
      </c>
      <c r="AR2115" s="1" t="s">
        <v>10</v>
      </c>
      <c r="AS2115" s="1" t="str">
        <f t="shared" si="964"/>
        <v>None, Partial</v>
      </c>
      <c r="AT2115" s="1" t="str">
        <f t="shared" si="972"/>
        <v>Partial, Full</v>
      </c>
      <c r="AU2115" s="1" t="s">
        <v>29</v>
      </c>
      <c r="AV2115" s="1" t="str">
        <f t="shared" si="973"/>
        <v>Moist</v>
      </c>
      <c r="AW2115" s="1" t="s">
        <v>12</v>
      </c>
      <c r="AX2115" s="1" t="str">
        <f t="shared" si="974"/>
        <v>Acid, Neutral, Alkaline</v>
      </c>
      <c r="AY2115" s="1" t="b">
        <v>0</v>
      </c>
      <c r="AZ2115" s="1" t="b">
        <v>0</v>
      </c>
      <c r="BA2115" s="1" t="b">
        <v>0</v>
      </c>
      <c r="BC2115" t="str">
        <f t="shared" si="975"/>
        <v>FALSE</v>
      </c>
      <c r="BE2115" t="str">
        <f t="shared" si="976"/>
        <v>FALSE</v>
      </c>
      <c r="BF2115" s="1" t="b">
        <v>0</v>
      </c>
      <c r="BG2115" s="1" t="b">
        <v>0</v>
      </c>
      <c r="BH2115" s="1" t="b">
        <v>0</v>
      </c>
      <c r="BI2115" s="1" t="s">
        <v>30</v>
      </c>
      <c r="BJ2115" s="1" t="str">
        <f t="shared" si="977"/>
        <v>FALSE</v>
      </c>
      <c r="BK2115" s="1" t="s">
        <v>77</v>
      </c>
      <c r="BL2115" t="str">
        <f t="shared" si="978"/>
        <v>TRUE</v>
      </c>
      <c r="BM2115" s="1" t="b">
        <v>1</v>
      </c>
      <c r="BN2115" s="1" t="b">
        <v>0</v>
      </c>
      <c r="BO2115" s="1">
        <f t="shared" ref="BO2115:BO2176" si="981">BQ2115+(BS2115*3)+BU2115</f>
        <v>11</v>
      </c>
      <c r="BP2115" s="1" t="s">
        <v>10883</v>
      </c>
      <c r="BQ2115" s="1" cm="1">
        <f t="array" ref="BQ2115">_xlfn.IFS(BP2115="None Known",0, LEN(BP2115)&gt;500, 5,LEN(BP2115)&gt;400, 4, LEN(BP2115)&gt;300, 3, LEN(BP2115)&gt;200, 2, LEN(BP2115)&gt;1, 1)</f>
        <v>2</v>
      </c>
      <c r="BR2115" s="16" t="s">
        <v>25376</v>
      </c>
      <c r="BS2115" s="1">
        <v>3</v>
      </c>
      <c r="BT2115" s="1" t="s">
        <v>31</v>
      </c>
      <c r="BU2115" s="1">
        <v>0</v>
      </c>
      <c r="BV2115" s="1" t="s">
        <v>10884</v>
      </c>
      <c r="BW2115" s="1" t="s">
        <v>10885</v>
      </c>
      <c r="BX2115" s="1"/>
      <c r="BY2115" t="str">
        <f>_xlfn.XLOOKUP($B2115,Img_lookup!A:A,Img_lookup!B:B, "Not available")</f>
        <v>0c2ef9ae-9744-47b2-bc2b-1b38049f2df9</v>
      </c>
      <c r="BZ2115" t="str">
        <f>_xlfn.XLOOKUP($B2115,Img_lookup!A:A,Img_lookup!C:C, "Not available")</f>
        <v>Vicia sativa plant1</v>
      </c>
      <c r="CA2115" t="str">
        <f>_xlfn.XLOOKUP($B2115,Img_lookup!A:A,Img_lookup!D:D, "Not available")</f>
        <v>Macleay Grass Man</v>
      </c>
      <c r="CB2115" t="str">
        <f>_xlfn.XLOOKUP($B2115,Img_lookup!A:A,Img_lookup!E:E, "https://imgur.com/aT5wafe")</f>
        <v>https://api.openverse.engineering/v1/images/0c2ef9ae-9744-47b2-bc2b-1b38049f2df9/thumb/</v>
      </c>
    </row>
    <row r="2116" spans="1:80" ht="13" x14ac:dyDescent="0.15">
      <c r="A2116" s="1" t="s">
        <v>193</v>
      </c>
      <c r="B2116" s="1" t="s">
        <v>16037</v>
      </c>
      <c r="C2116" s="1" t="s">
        <v>16038</v>
      </c>
      <c r="E2116" s="1" t="s">
        <v>16039</v>
      </c>
      <c r="F2116" s="1" t="s">
        <v>156</v>
      </c>
      <c r="G2116" s="1" t="s">
        <v>156</v>
      </c>
      <c r="H2116" s="11" t="str">
        <f t="shared" si="951"/>
        <v>Perennial</v>
      </c>
      <c r="J2116" s="1">
        <v>1.7999999520000001</v>
      </c>
      <c r="L2116" t="str" cm="1">
        <f t="array" ref="L2116">_xlfn.IFS(J2116+K2116="", "Unknown", J2116+K2116&gt;3, "Large", J2116+K2116&gt;0.5, "Medium", J2116+K2116&gt;0, "Small")</f>
        <v>Medium</v>
      </c>
      <c r="N2116" cm="1">
        <f t="array" ref="N2116">IF($M2116="",INDEX($M$2:$M$2176,MATCH(1,INDEX(($A$2:$A$2176=$A2116)*($M$2:$M$2176&lt;&gt;""),0),0)),$M2116)</f>
        <v>8</v>
      </c>
      <c r="O2116" s="2" t="str">
        <f t="shared" si="979"/>
        <v>Grown indoors</v>
      </c>
      <c r="P2116" s="1" t="s">
        <v>16040</v>
      </c>
      <c r="R2116" t="str">
        <f t="shared" ref="R2116:R2176" si="982">IF(Q2116="Fast", "Fast", IF(Q2116="Slow", "Slow", "Medium"))</f>
        <v>Medium</v>
      </c>
      <c r="T2116" s="1"/>
      <c r="U2116" s="1"/>
      <c r="V2116" s="1" t="s">
        <v>134</v>
      </c>
      <c r="W2116" s="6" t="str">
        <f t="shared" si="965"/>
        <v>6</v>
      </c>
      <c r="X2116" t="str">
        <f t="shared" si="966"/>
        <v>June</v>
      </c>
      <c r="Y2116" s="2" t="str">
        <f t="shared" si="967"/>
        <v>9</v>
      </c>
      <c r="Z2116" s="2" t="str">
        <f t="shared" si="968"/>
        <v>September</v>
      </c>
      <c r="AF2116" s="1" t="s">
        <v>25446</v>
      </c>
      <c r="AG2116" s="1" t="str">
        <f t="shared" si="969"/>
        <v xml:space="preserve">Presoaked seed </v>
      </c>
      <c r="AH2116" s="2" t="str">
        <f t="shared" si="970"/>
        <v>Pre-soak the seed for 24 hours in warm water and then sow in situ in spring or autumn.</v>
      </c>
      <c r="AI2116" s="1" t="s">
        <v>16041</v>
      </c>
      <c r="AJ2116" s="1" t="s">
        <v>26</v>
      </c>
      <c r="AK2116" s="1" t="s">
        <v>17104</v>
      </c>
      <c r="AL2116" s="1" t="str">
        <f t="shared" si="980"/>
        <v>Unscented</v>
      </c>
      <c r="AM2116" s="1" t="b">
        <v>0</v>
      </c>
      <c r="AN2116" s="1" t="b">
        <v>0</v>
      </c>
      <c r="AO2116" s="1" t="b">
        <v>0</v>
      </c>
      <c r="AP2116" s="5" t="s">
        <v>28</v>
      </c>
      <c r="AQ2116" s="5" t="str">
        <f t="shared" si="971"/>
        <v>Light, Medium, Heavy</v>
      </c>
      <c r="AR2116" s="1" t="s">
        <v>10</v>
      </c>
      <c r="AS2116" s="1" t="str">
        <f t="shared" si="964"/>
        <v>None, Partial</v>
      </c>
      <c r="AT2116" s="1" t="str">
        <f t="shared" si="972"/>
        <v>Partial, Full</v>
      </c>
      <c r="AU2116" s="1" t="s">
        <v>29</v>
      </c>
      <c r="AV2116" s="1" t="str">
        <f t="shared" si="973"/>
        <v>Moist</v>
      </c>
      <c r="AW2116" s="1" t="s">
        <v>12</v>
      </c>
      <c r="AX2116" s="1" t="str">
        <f t="shared" si="974"/>
        <v>Acid, Neutral, Alkaline</v>
      </c>
      <c r="AY2116" s="1" t="b">
        <v>0</v>
      </c>
      <c r="AZ2116" s="1" t="b">
        <v>0</v>
      </c>
      <c r="BA2116" s="1" t="b">
        <v>0</v>
      </c>
      <c r="BC2116" t="str">
        <f t="shared" si="975"/>
        <v>FALSE</v>
      </c>
      <c r="BE2116" t="str">
        <f t="shared" si="976"/>
        <v>FALSE</v>
      </c>
      <c r="BF2116" s="1" t="b">
        <v>0</v>
      </c>
      <c r="BG2116" s="1" t="b">
        <v>0</v>
      </c>
      <c r="BH2116" s="1" t="b">
        <v>0</v>
      </c>
      <c r="BJ2116" s="1" t="str">
        <f t="shared" si="977"/>
        <v>FALSE</v>
      </c>
      <c r="BK2116" s="1" t="s">
        <v>77</v>
      </c>
      <c r="BL2116" t="str">
        <f t="shared" si="978"/>
        <v>TRUE</v>
      </c>
      <c r="BM2116" s="1" t="b">
        <v>1</v>
      </c>
      <c r="BN2116" s="1" t="b">
        <v>0</v>
      </c>
      <c r="BO2116" s="1">
        <f t="shared" si="981"/>
        <v>4</v>
      </c>
      <c r="BP2116" s="1" t="s">
        <v>16042</v>
      </c>
      <c r="BQ2116" s="1" cm="1">
        <f t="array" ref="BQ2116">_xlfn.IFS(BP2116="None Known",0, LEN(BP2116)&gt;500, 5,LEN(BP2116)&gt;400, 4, LEN(BP2116)&gt;300, 3, LEN(BP2116)&gt;200, 2, LEN(BP2116)&gt;1, 1)</f>
        <v>1</v>
      </c>
      <c r="BR2116" s="1" t="s">
        <v>16043</v>
      </c>
      <c r="BS2116" s="1">
        <v>1</v>
      </c>
      <c r="BT2116" s="1" t="s">
        <v>31</v>
      </c>
      <c r="BU2116" s="1">
        <v>0</v>
      </c>
      <c r="BW2116" s="1" t="s">
        <v>10885</v>
      </c>
      <c r="BX2116" s="1"/>
      <c r="BY2116" t="str">
        <f>_xlfn.XLOOKUP($B2116,Img_lookup!A:A,Img_lookup!B:B, "Not available")</f>
        <v>6b40d79a-761e-433b-aba9-b5df6a378eb7</v>
      </c>
      <c r="BZ2116" t="str">
        <f>_xlfn.XLOOKUP($B2116,Img_lookup!A:A,Img_lookup!C:C, "Not available")</f>
        <v>Vicia villosa subsp eriocarpa Denman NC 2</v>
      </c>
      <c r="CA2116" t="str">
        <f>_xlfn.XLOOKUP($B2116,Img_lookup!A:A,Img_lookup!D:D, "Not available")</f>
        <v>Macleay Grass Man</v>
      </c>
      <c r="CB2116" t="str">
        <f>_xlfn.XLOOKUP($B2116,Img_lookup!A:A,Img_lookup!E:E, "https://imgur.com/aT5wafe")</f>
        <v>https://api.openverse.engineering/v1/images/6b40d79a-761e-433b-aba9-b5df6a378eb7/thumb/</v>
      </c>
    </row>
    <row r="2117" spans="1:80" ht="409.6" x14ac:dyDescent="0.15">
      <c r="A2117" s="1" t="s">
        <v>193</v>
      </c>
      <c r="B2117" s="1" t="s">
        <v>2851</v>
      </c>
      <c r="C2117" s="1" t="s">
        <v>2852</v>
      </c>
      <c r="D2117" s="1" t="s">
        <v>2853</v>
      </c>
      <c r="E2117" s="1" t="s">
        <v>2854</v>
      </c>
      <c r="F2117" s="1" t="s">
        <v>85</v>
      </c>
      <c r="G2117" s="1" t="s">
        <v>85</v>
      </c>
      <c r="H2117" s="11" t="str">
        <f t="shared" si="951"/>
        <v>Annual</v>
      </c>
      <c r="J2117" s="1">
        <v>0.5</v>
      </c>
      <c r="L2117" t="str" cm="1">
        <f t="array" ref="L2117">_xlfn.IFS(J2117+K2117="", "Unknown", J2117+K2117&gt;3, "Large", J2117+K2117&gt;0.5, "Medium", J2117+K2117&gt;0, "Small")</f>
        <v>Small</v>
      </c>
      <c r="N2117" cm="1">
        <f t="array" ref="N2117">IF($M2117="",INDEX($M$2:$M$2176,MATCH(1,INDEX(($A$2:$A$2176=$A2117)*($M$2:$M$2176&lt;&gt;""),0),0)),$M2117)</f>
        <v>8</v>
      </c>
      <c r="O2117" s="2" t="str">
        <f t="shared" si="979"/>
        <v>Grown indoors</v>
      </c>
      <c r="P2117" s="1" t="s">
        <v>196</v>
      </c>
      <c r="R2117" t="str">
        <f t="shared" si="982"/>
        <v>Medium</v>
      </c>
      <c r="T2117" s="1"/>
      <c r="U2117" s="1"/>
      <c r="V2117" s="1" t="s">
        <v>108</v>
      </c>
      <c r="W2117" s="6" t="str">
        <f t="shared" si="965"/>
        <v>7</v>
      </c>
      <c r="X2117" t="str">
        <f t="shared" si="966"/>
        <v>July</v>
      </c>
      <c r="Y2117" s="2" t="str">
        <f t="shared" si="967"/>
        <v>9</v>
      </c>
      <c r="Z2117" s="2" t="str">
        <f t="shared" si="968"/>
        <v>September</v>
      </c>
      <c r="AA2117" s="1" t="s">
        <v>135</v>
      </c>
      <c r="AB2117" s="1" t="str">
        <f>IF(ISNUMBER(SEARCH("-",AA2117)),TRIM(LEFT(AA2117,FIND("-",AA2117)-1)),AA2117)</f>
        <v>8</v>
      </c>
      <c r="AC2117" s="1" t="str">
        <f>IF(AB2117="1", "January", IF(AB2117="2", "February", IF(AB2117="3", "March", IF(AB2117="4", "April", IF(AB2117="5", "May", IF(AB2117="6", "June", IF(AB2117="7", "July", IF(AB2117="8", "August", IF(AB2117="9", "September", IF(AB2117="10", "October", IF(AB2117="11", "November", IF(AB2117="12", "December", "Other"))))))))))))</f>
        <v>August</v>
      </c>
      <c r="AD2117" s="1" t="str">
        <f>IF(ISNUMBER(SEARCH("-",AA2117)),TRIM(RIGHT(AA2117,LEN(AA2117)-SEARCH("-",AA2117))),AA2117)</f>
        <v>10</v>
      </c>
      <c r="AE2117" s="1" t="str">
        <f>IF(AD2117="1", "January", IF(AD2117="2", "February", IF(AD2117="3", "March", IF(AD2117="4", "April", IF(AD2117="5", "May", IF(AD2117="6", "June", IF(AD2117="7", "July", IF(AD2117="8", "August", IF(AD2117="9", "September", IF(AD2117="10", "October", IF(AD2117="11", "November", IF(AD2117="12", "December", "Other"))))))))))))</f>
        <v>October</v>
      </c>
      <c r="AF2117" s="16" t="s">
        <v>25448</v>
      </c>
      <c r="AG2117" s="1" t="str">
        <f t="shared" si="969"/>
        <v xml:space="preserve">Presoaked seed </v>
      </c>
      <c r="AH2117" s="2" t="str">
        <f t="shared" si="970"/>
        <v>Pre-soak the seed for 12 hours in warm water and sow in trays in early to mid spring in a greenhouse. Germination should take place within 10 days. Grow the plants on fast and plant them out after the last expected frosts. Consider giving them the protection of a cloche for their first few weeks outdoors to ensure that they do not suffer a check to their growth.
An outdoor sowing in situ in late spring may succeed in a warm summer, though it is much more likely to be a disappointment in Britain.</v>
      </c>
      <c r="AI2117" s="1" t="s">
        <v>2855</v>
      </c>
      <c r="AJ2117" s="1" t="s">
        <v>53</v>
      </c>
      <c r="AK2117" s="1" t="s">
        <v>17104</v>
      </c>
      <c r="AL2117" s="1" t="str">
        <f t="shared" si="980"/>
        <v>Unscented</v>
      </c>
      <c r="AM2117" s="1" t="b">
        <v>0</v>
      </c>
      <c r="AN2117" s="1" t="b">
        <v>0</v>
      </c>
      <c r="AO2117" s="1" t="b">
        <v>0</v>
      </c>
      <c r="AP2117" s="5" t="s">
        <v>54</v>
      </c>
      <c r="AQ2117" s="5" t="str">
        <f t="shared" si="971"/>
        <v>Light, Medium</v>
      </c>
      <c r="AR2117" s="1" t="s">
        <v>30</v>
      </c>
      <c r="AS2117" s="1" t="str">
        <f t="shared" si="964"/>
        <v>None</v>
      </c>
      <c r="AT2117" s="1" t="str">
        <f t="shared" si="972"/>
        <v>Full</v>
      </c>
      <c r="AU2117" s="1" t="s">
        <v>29</v>
      </c>
      <c r="AV2117" s="1" t="str">
        <f t="shared" si="973"/>
        <v>Moist</v>
      </c>
      <c r="AW2117" s="1" t="s">
        <v>12</v>
      </c>
      <c r="AX2117" s="1" t="str">
        <f t="shared" si="974"/>
        <v>Acid, Neutral, Alkaline</v>
      </c>
      <c r="AY2117" s="1" t="b">
        <v>0</v>
      </c>
      <c r="AZ2117" s="1" t="b">
        <v>0</v>
      </c>
      <c r="BA2117" s="1" t="b">
        <v>0</v>
      </c>
      <c r="BC2117" t="str">
        <f t="shared" si="975"/>
        <v>FALSE</v>
      </c>
      <c r="BE2117" t="str">
        <f t="shared" si="976"/>
        <v>FALSE</v>
      </c>
      <c r="BF2117" s="1" t="b">
        <v>0</v>
      </c>
      <c r="BG2117" s="1" t="b">
        <v>0</v>
      </c>
      <c r="BH2117" s="1" t="b">
        <v>0</v>
      </c>
      <c r="BI2117" s="1" t="s">
        <v>77</v>
      </c>
      <c r="BJ2117" s="1" t="str">
        <f t="shared" si="977"/>
        <v>TRUE</v>
      </c>
      <c r="BL2117" t="str">
        <f t="shared" si="978"/>
        <v>FALSE</v>
      </c>
      <c r="BM2117" s="1" t="b">
        <v>1</v>
      </c>
      <c r="BN2117" s="1" t="b">
        <v>0</v>
      </c>
      <c r="BO2117" s="1">
        <f t="shared" si="981"/>
        <v>7</v>
      </c>
      <c r="BP2117" s="1" t="s">
        <v>31</v>
      </c>
      <c r="BQ2117" s="1" cm="1">
        <f t="array" ref="BQ2117">_xlfn.IFS(BP2117="None Known",0, LEN(BP2117)&gt;500, 5,LEN(BP2117)&gt;400, 4, LEN(BP2117)&gt;300, 3, LEN(BP2117)&gt;200, 2, LEN(BP2117)&gt;1, 1)</f>
        <v>0</v>
      </c>
      <c r="BR2117" s="16" t="s">
        <v>25377</v>
      </c>
      <c r="BS2117" s="1">
        <v>2</v>
      </c>
      <c r="BT2117" s="1" t="s">
        <v>2856</v>
      </c>
      <c r="BU2117" s="1">
        <v>1</v>
      </c>
      <c r="BV2117" s="1" t="s">
        <v>2363</v>
      </c>
      <c r="BW2117" s="1" t="s">
        <v>31</v>
      </c>
      <c r="BX2117" s="1"/>
      <c r="BY2117" t="str">
        <f>_xlfn.XLOOKUP($B2117,Img_lookup!A:A,Img_lookup!B:B, "Not available")</f>
        <v>Not available</v>
      </c>
      <c r="BZ2117" t="str">
        <f>_xlfn.XLOOKUP($B2117,Img_lookup!A:A,Img_lookup!C:C, "Not available")</f>
        <v>Not available</v>
      </c>
      <c r="CA2117" t="str">
        <f>_xlfn.XLOOKUP($B2117,Img_lookup!A:A,Img_lookup!D:D, "Not available")</f>
        <v>Not available</v>
      </c>
      <c r="CB2117" t="str">
        <f>_xlfn.XLOOKUP($B2117,Img_lookup!A:A,Img_lookup!E:E, "https://imgur.com/aT5wafe")</f>
        <v>https://imgur.com/aT5wafe</v>
      </c>
    </row>
    <row r="2118" spans="1:80" ht="409.6" x14ac:dyDescent="0.15">
      <c r="A2118" s="1" t="s">
        <v>1159</v>
      </c>
      <c r="B2118" s="1" t="s">
        <v>1554</v>
      </c>
      <c r="C2118" s="1" t="s">
        <v>1555</v>
      </c>
      <c r="E2118" s="1" t="s">
        <v>1556</v>
      </c>
      <c r="F2118" s="1" t="s">
        <v>6</v>
      </c>
      <c r="G2118" s="1" t="s">
        <v>6</v>
      </c>
      <c r="H2118" s="11" t="str">
        <f t="shared" ref="H2118:H2176" si="983">IF(ISNUMBER(SEARCH("/",$F2118)),$F2118,IF(ISNUMBER(SEARCH("Annual",$F2118)),"Annual","Perennial"))</f>
        <v>Perennial</v>
      </c>
      <c r="J2118" s="1">
        <v>0.20000000300000001</v>
      </c>
      <c r="K2118" s="1">
        <v>0.20000000300000001</v>
      </c>
      <c r="L2118" t="str" cm="1">
        <f t="array" ref="L2118">_xlfn.IFS(J2118+K2118="", "Unknown", J2118+K2118&gt;3, "Large", J2118+K2118&gt;0.5, "Medium", J2118+K2118&gt;0, "Small")</f>
        <v>Small</v>
      </c>
      <c r="N2118" cm="1">
        <f t="array" ref="N2118">IF($M2118="",INDEX($M$2:$M$2176,MATCH(1,INDEX(($A$2:$A$2176=$A2118)*($M$2:$M$2176&lt;&gt;""),0),0)),$M2118)</f>
        <v>9</v>
      </c>
      <c r="O2118" s="2" t="str">
        <f t="shared" si="979"/>
        <v>Grown indoors</v>
      </c>
      <c r="P2118" s="1" t="s">
        <v>1557</v>
      </c>
      <c r="R2118" t="str">
        <f t="shared" si="982"/>
        <v>Medium</v>
      </c>
      <c r="T2118" s="1"/>
      <c r="U2118" s="1"/>
      <c r="V2118" s="1" t="s">
        <v>96</v>
      </c>
      <c r="W2118" s="6" t="str">
        <f t="shared" si="965"/>
        <v>5</v>
      </c>
      <c r="X2118" t="str">
        <f t="shared" si="966"/>
        <v>May</v>
      </c>
      <c r="Y2118" s="2" t="str">
        <f t="shared" si="967"/>
        <v>6</v>
      </c>
      <c r="Z2118" s="2" t="str">
        <f t="shared" si="968"/>
        <v>June</v>
      </c>
      <c r="AF2118" s="16" t="s">
        <v>24219</v>
      </c>
      <c r="AG2118" s="1" t="str">
        <f t="shared" si="969"/>
        <v xml:space="preserve">Seed </v>
      </c>
      <c r="AH2118"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18" s="1" t="s">
        <v>1292</v>
      </c>
      <c r="AJ2118" s="1" t="s">
        <v>23806</v>
      </c>
      <c r="AK2118" s="1" t="s">
        <v>17104</v>
      </c>
      <c r="AL2118" s="1" t="str">
        <f t="shared" si="980"/>
        <v>Unscented</v>
      </c>
      <c r="AM2118" s="1" t="b">
        <v>0</v>
      </c>
      <c r="AN2118" s="1" t="b">
        <v>0</v>
      </c>
      <c r="AO2118" s="1" t="b">
        <v>0</v>
      </c>
      <c r="AP2118" s="5" t="s">
        <v>28</v>
      </c>
      <c r="AQ2118" s="5" t="str">
        <f t="shared" si="971"/>
        <v>Light, Medium, Heavy</v>
      </c>
      <c r="AR2118" s="1" t="s">
        <v>120</v>
      </c>
      <c r="AS2118" s="1" t="str">
        <f t="shared" si="964"/>
        <v>Partial</v>
      </c>
      <c r="AT2118" s="1" t="str">
        <f t="shared" si="972"/>
        <v>Partial</v>
      </c>
      <c r="AU2118" s="1" t="s">
        <v>29</v>
      </c>
      <c r="AV2118" s="1" t="str">
        <f t="shared" si="973"/>
        <v>Moist</v>
      </c>
      <c r="AW2118" s="1" t="s">
        <v>123</v>
      </c>
      <c r="AX2118" s="1" t="str">
        <f t="shared" si="974"/>
        <v>Acid, Neutral</v>
      </c>
      <c r="AY2118" s="1" t="b">
        <v>0</v>
      </c>
      <c r="AZ2118" s="1" t="b">
        <v>0</v>
      </c>
      <c r="BA2118" s="1" t="b">
        <v>0</v>
      </c>
      <c r="BC2118" t="str">
        <f t="shared" si="975"/>
        <v>FALSE</v>
      </c>
      <c r="BE2118" t="str">
        <f t="shared" si="976"/>
        <v>FALSE</v>
      </c>
      <c r="BF2118" s="1" t="b">
        <v>0</v>
      </c>
      <c r="BG2118" s="1" t="b">
        <v>0</v>
      </c>
      <c r="BH2118" s="1" t="b">
        <v>0</v>
      </c>
      <c r="BJ2118" s="1" t="str">
        <f t="shared" si="977"/>
        <v>FALSE</v>
      </c>
      <c r="BK2118" s="1" t="s">
        <v>77</v>
      </c>
      <c r="BL2118" t="str">
        <f t="shared" si="978"/>
        <v>TRUE</v>
      </c>
      <c r="BM2118" s="1" t="b">
        <v>0</v>
      </c>
      <c r="BN2118" s="1" t="b">
        <v>0</v>
      </c>
      <c r="BO2118" s="1">
        <f t="shared" si="981"/>
        <v>11</v>
      </c>
      <c r="BP2118" s="1" t="s">
        <v>1558</v>
      </c>
      <c r="BQ2118" s="1" cm="1">
        <f t="array" ref="BQ2118">_xlfn.IFS(BP2118="None Known",0, LEN(BP2118)&gt;500, 5,LEN(BP2118)&gt;400, 4, LEN(BP2118)&gt;300, 3, LEN(BP2118)&gt;200, 2, LEN(BP2118)&gt;1, 1)</f>
        <v>1</v>
      </c>
      <c r="BR2118" s="1" t="s">
        <v>1559</v>
      </c>
      <c r="BS2118" s="1">
        <v>3</v>
      </c>
      <c r="BT2118" s="1" t="s">
        <v>1560</v>
      </c>
      <c r="BU2118" s="1">
        <v>1</v>
      </c>
      <c r="BW2118" s="1" t="s">
        <v>31</v>
      </c>
      <c r="BX2118" s="1"/>
      <c r="BY2118" t="str">
        <f>_xlfn.XLOOKUP($B2118,Img_lookup!A:A,Img_lookup!B:B, "Not available")</f>
        <v>fb4404de-6371-4a3d-ac9f-d718367911ba</v>
      </c>
      <c r="BZ2118" t="str">
        <f>_xlfn.XLOOKUP($B2118,Img_lookup!A:A,Img_lookup!C:C, "Not available")</f>
        <v>Fjellfiol Viola biflora</v>
      </c>
      <c r="CA2118" t="str">
        <f>_xlfn.XLOOKUP($B2118,Img_lookup!A:A,Img_lookup!D:D, "Not available")</f>
        <v>NTNU Vitenskapsmuseet</v>
      </c>
      <c r="CB2118" t="str">
        <f>_xlfn.XLOOKUP($B2118,Img_lookup!A:A,Img_lookup!E:E, "https://imgur.com/aT5wafe")</f>
        <v>https://api.openverse.engineering/v1/images/fb4404de-6371-4a3d-ac9f-d718367911ba/thumb/</v>
      </c>
    </row>
    <row r="2119" spans="1:80" ht="409.6" x14ac:dyDescent="0.15">
      <c r="A2119" s="1" t="s">
        <v>1159</v>
      </c>
      <c r="B2119" s="1" t="s">
        <v>3755</v>
      </c>
      <c r="C2119" s="1" t="s">
        <v>3756</v>
      </c>
      <c r="E2119" s="1" t="s">
        <v>3757</v>
      </c>
      <c r="F2119" s="1" t="s">
        <v>6</v>
      </c>
      <c r="G2119" s="1" t="s">
        <v>6</v>
      </c>
      <c r="H2119" s="11" t="str">
        <f t="shared" si="983"/>
        <v>Perennial</v>
      </c>
      <c r="J2119" s="1">
        <v>0.40000000600000002</v>
      </c>
      <c r="K2119" s="1">
        <v>0.25</v>
      </c>
      <c r="L2119" t="str" cm="1">
        <f t="array" ref="L2119">_xlfn.IFS(J2119+K2119="", "Unknown", J2119+K2119&gt;3, "Large", J2119+K2119&gt;0.5, "Medium", J2119+K2119&gt;0, "Small")</f>
        <v>Medium</v>
      </c>
      <c r="N2119" cm="1">
        <f t="array" ref="N2119">IF($M2119="",INDEX($M$2:$M$2176,MATCH(1,INDEX(($A$2:$A$2176=$A2119)*($M$2:$M$2176&lt;&gt;""),0),0)),$M2119)</f>
        <v>9</v>
      </c>
      <c r="O2119" s="2" t="str">
        <f t="shared" si="979"/>
        <v>Grown indoors</v>
      </c>
      <c r="P2119" s="1" t="s">
        <v>3758</v>
      </c>
      <c r="R2119" t="str">
        <f t="shared" si="982"/>
        <v>Medium</v>
      </c>
      <c r="T2119" s="1"/>
      <c r="U2119" s="1"/>
      <c r="V2119" s="1" t="s">
        <v>1602</v>
      </c>
      <c r="W2119" s="6" t="str">
        <f t="shared" si="965"/>
        <v>4</v>
      </c>
      <c r="X2119" t="str">
        <f t="shared" si="966"/>
        <v>April</v>
      </c>
      <c r="Y2119" s="2" t="str">
        <f t="shared" si="967"/>
        <v>7</v>
      </c>
      <c r="Z2119" s="2" t="str">
        <f t="shared" si="968"/>
        <v>July</v>
      </c>
      <c r="AF2119" s="16" t="s">
        <v>24219</v>
      </c>
      <c r="AG2119" s="1" t="str">
        <f t="shared" si="969"/>
        <v xml:space="preserve">Seed </v>
      </c>
      <c r="AH2119"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19" s="1" t="s">
        <v>3759</v>
      </c>
      <c r="AJ2119" s="1" t="s">
        <v>53</v>
      </c>
      <c r="AK2119" s="1" t="s">
        <v>17104</v>
      </c>
      <c r="AL2119" s="1" t="str">
        <f t="shared" si="980"/>
        <v>Unscented</v>
      </c>
      <c r="AM2119" s="1" t="b">
        <v>0</v>
      </c>
      <c r="AN2119" s="1" t="b">
        <v>0</v>
      </c>
      <c r="AO2119" s="1" t="b">
        <v>0</v>
      </c>
      <c r="AP2119" s="5" t="s">
        <v>28</v>
      </c>
      <c r="AQ2119" s="5" t="str">
        <f t="shared" si="971"/>
        <v>Light, Medium, Heavy</v>
      </c>
      <c r="AR2119" s="1" t="s">
        <v>10</v>
      </c>
      <c r="AS2119" s="1" t="str">
        <f t="shared" si="964"/>
        <v>None, Partial</v>
      </c>
      <c r="AT2119" s="1" t="str">
        <f t="shared" si="972"/>
        <v>Partial, Full</v>
      </c>
      <c r="AU2119" s="1" t="s">
        <v>29</v>
      </c>
      <c r="AV2119" s="1" t="str">
        <f t="shared" si="973"/>
        <v>Moist</v>
      </c>
      <c r="AW2119" s="1" t="s">
        <v>123</v>
      </c>
      <c r="AX2119" s="1" t="str">
        <f t="shared" si="974"/>
        <v>Acid, Neutral</v>
      </c>
      <c r="AY2119" s="1" t="b">
        <v>0</v>
      </c>
      <c r="AZ2119" s="1" t="b">
        <v>0</v>
      </c>
      <c r="BA2119" s="1" t="b">
        <v>0</v>
      </c>
      <c r="BC2119" t="str">
        <f t="shared" si="975"/>
        <v>FALSE</v>
      </c>
      <c r="BE2119" t="str">
        <f t="shared" si="976"/>
        <v>FALSE</v>
      </c>
      <c r="BF2119" s="1" t="b">
        <v>0</v>
      </c>
      <c r="BG2119" s="1" t="b">
        <v>0</v>
      </c>
      <c r="BH2119" s="1" t="b">
        <v>0</v>
      </c>
      <c r="BJ2119" s="1" t="str">
        <f t="shared" si="977"/>
        <v>FALSE</v>
      </c>
      <c r="BL2119" t="str">
        <f t="shared" si="978"/>
        <v>FALSE</v>
      </c>
      <c r="BM2119" s="1" t="b">
        <v>0</v>
      </c>
      <c r="BN2119" s="1" t="b">
        <v>0</v>
      </c>
      <c r="BO2119" s="1">
        <f t="shared" si="981"/>
        <v>10</v>
      </c>
      <c r="BP2119" s="1" t="s">
        <v>31</v>
      </c>
      <c r="BQ2119" s="1" cm="1">
        <f t="array" ref="BQ2119">_xlfn.IFS(BP2119="None Known",0, LEN(BP2119)&gt;500, 5,LEN(BP2119)&gt;400, 4, LEN(BP2119)&gt;300, 3, LEN(BP2119)&gt;200, 2, LEN(BP2119)&gt;1, 1)</f>
        <v>0</v>
      </c>
      <c r="BR2119" s="1" t="s">
        <v>3760</v>
      </c>
      <c r="BS2119" s="1">
        <v>3</v>
      </c>
      <c r="BT2119" s="1" t="s">
        <v>3761</v>
      </c>
      <c r="BU2119" s="1">
        <v>1</v>
      </c>
      <c r="BV2119" s="1" t="s">
        <v>465</v>
      </c>
      <c r="BW2119" s="1" t="s">
        <v>31</v>
      </c>
      <c r="BX2119" s="1"/>
      <c r="BY2119" t="str">
        <f>_xlfn.XLOOKUP($B2119,Img_lookup!A:A,Img_lookup!B:B, "Not available")</f>
        <v>8638d846-7a96-4c2d-93c7-6c350d1c80dc</v>
      </c>
      <c r="BZ2119" t="str">
        <f>_xlfn.XLOOKUP($B2119,Img_lookup!A:A,Img_lookup!C:C, "Not available")</f>
        <v>Viola canadensis</v>
      </c>
      <c r="CA2119" t="str">
        <f>_xlfn.XLOOKUP($B2119,Img_lookup!A:A,Img_lookup!D:D, "Not available")</f>
        <v>utahwildflowers99</v>
      </c>
      <c r="CB2119" t="str">
        <f>_xlfn.XLOOKUP($B2119,Img_lookup!A:A,Img_lookup!E:E, "https://imgur.com/aT5wafe")</f>
        <v>https://api.openverse.engineering/v1/images/8638d846-7a96-4c2d-93c7-6c350d1c80dc/thumb/</v>
      </c>
    </row>
    <row r="2120" spans="1:80" ht="409.6" x14ac:dyDescent="0.15">
      <c r="A2120" s="1" t="s">
        <v>1159</v>
      </c>
      <c r="B2120" s="1" t="s">
        <v>12308</v>
      </c>
      <c r="C2120" s="1" t="s">
        <v>12309</v>
      </c>
      <c r="E2120" s="1" t="s">
        <v>12310</v>
      </c>
      <c r="F2120" s="1" t="s">
        <v>6</v>
      </c>
      <c r="G2120" s="1" t="s">
        <v>6</v>
      </c>
      <c r="H2120" s="11" t="str">
        <f t="shared" si="983"/>
        <v>Perennial</v>
      </c>
      <c r="J2120" s="1">
        <v>0.40000000600000002</v>
      </c>
      <c r="L2120" t="str" cm="1">
        <f t="array" ref="L2120">_xlfn.IFS(J2120+K2120="", "Unknown", J2120+K2120&gt;3, "Large", J2120+K2120&gt;0.5, "Medium", J2120+K2120&gt;0, "Small")</f>
        <v>Small</v>
      </c>
      <c r="M2120" s="1">
        <v>6</v>
      </c>
      <c r="N2120" cm="1">
        <f t="array" ref="N2120">IF($M2120="",INDEX($M$2:$M$2176,MATCH(1,INDEX(($A$2:$A$2176=$A2120)*($M$2:$M$2176&lt;&gt;""),0),0)),$M2120)</f>
        <v>6</v>
      </c>
      <c r="O2120" s="2" t="str">
        <f t="shared" si="979"/>
        <v>Seasonal outdoors</v>
      </c>
      <c r="P2120" s="1" t="s">
        <v>12311</v>
      </c>
      <c r="R2120" t="str">
        <f t="shared" si="982"/>
        <v>Medium</v>
      </c>
      <c r="T2120" s="1"/>
      <c r="U2120" s="1"/>
      <c r="V2120" s="1" t="s">
        <v>51</v>
      </c>
      <c r="W2120" s="6" t="str">
        <f t="shared" si="965"/>
        <v>7</v>
      </c>
      <c r="X2120" t="str">
        <f t="shared" si="966"/>
        <v>July</v>
      </c>
      <c r="Y2120" s="2" t="str">
        <f t="shared" si="967"/>
        <v>8</v>
      </c>
      <c r="Z2120" s="2" t="str">
        <f t="shared" si="968"/>
        <v>August</v>
      </c>
      <c r="AF2120" s="16" t="s">
        <v>24219</v>
      </c>
      <c r="AG2120" s="1" t="str">
        <f t="shared" si="969"/>
        <v xml:space="preserve">Seed </v>
      </c>
      <c r="AH2120"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0" s="1" t="s">
        <v>1292</v>
      </c>
      <c r="AJ2120" s="1" t="s">
        <v>53</v>
      </c>
      <c r="AK2120" s="1" t="s">
        <v>17104</v>
      </c>
      <c r="AL2120" s="1" t="str">
        <f t="shared" si="980"/>
        <v>Unscented</v>
      </c>
      <c r="AM2120" s="1" t="b">
        <v>0</v>
      </c>
      <c r="AN2120" s="1" t="b">
        <v>0</v>
      </c>
      <c r="AO2120" s="1" t="b">
        <v>0</v>
      </c>
      <c r="AP2120" s="5" t="s">
        <v>28</v>
      </c>
      <c r="AQ2120" s="5" t="str">
        <f t="shared" si="971"/>
        <v>Light, Medium, Heavy</v>
      </c>
      <c r="AR2120" s="1" t="s">
        <v>10</v>
      </c>
      <c r="AS2120" s="1" t="str">
        <f t="shared" si="964"/>
        <v>None, Partial</v>
      </c>
      <c r="AT2120" s="1" t="str">
        <f t="shared" si="972"/>
        <v>Partial, Full</v>
      </c>
      <c r="AU2120" s="1" t="s">
        <v>29</v>
      </c>
      <c r="AV2120" s="1" t="str">
        <f t="shared" si="973"/>
        <v>Moist</v>
      </c>
      <c r="AW2120" s="1" t="s">
        <v>123</v>
      </c>
      <c r="AX2120" s="1" t="str">
        <f t="shared" si="974"/>
        <v>Acid, Neutral</v>
      </c>
      <c r="AY2120" s="1" t="b">
        <v>0</v>
      </c>
      <c r="AZ2120" s="1" t="b">
        <v>0</v>
      </c>
      <c r="BA2120" s="1" t="b">
        <v>0</v>
      </c>
      <c r="BC2120" t="str">
        <f t="shared" si="975"/>
        <v>FALSE</v>
      </c>
      <c r="BE2120" t="str">
        <f t="shared" si="976"/>
        <v>FALSE</v>
      </c>
      <c r="BF2120" s="1" t="b">
        <v>0</v>
      </c>
      <c r="BG2120" s="1" t="b">
        <v>0</v>
      </c>
      <c r="BH2120" s="1" t="b">
        <v>0</v>
      </c>
      <c r="BI2120" s="1" t="s">
        <v>30</v>
      </c>
      <c r="BJ2120" s="1" t="str">
        <f t="shared" si="977"/>
        <v>FALSE</v>
      </c>
      <c r="BL2120" t="str">
        <f t="shared" si="978"/>
        <v>FALSE</v>
      </c>
      <c r="BM2120" s="1" t="b">
        <v>0</v>
      </c>
      <c r="BN2120" s="1" t="b">
        <v>0</v>
      </c>
      <c r="BO2120" s="1">
        <f t="shared" si="981"/>
        <v>10</v>
      </c>
      <c r="BP2120" s="1" t="s">
        <v>31</v>
      </c>
      <c r="BQ2120" s="1" cm="1">
        <f t="array" ref="BQ2120">_xlfn.IFS(BP2120="None Known",0, LEN(BP2120)&gt;500, 5,LEN(BP2120)&gt;400, 4, LEN(BP2120)&gt;300, 3, LEN(BP2120)&gt;200, 2, LEN(BP2120)&gt;1, 1)</f>
        <v>0</v>
      </c>
      <c r="BR2120" s="1" t="s">
        <v>12312</v>
      </c>
      <c r="BS2120" s="1">
        <v>3</v>
      </c>
      <c r="BT2120" s="1" t="s">
        <v>12313</v>
      </c>
      <c r="BU2120" s="1">
        <v>1</v>
      </c>
      <c r="BV2120" s="1" t="s">
        <v>12314</v>
      </c>
      <c r="BW2120" s="1" t="s">
        <v>31</v>
      </c>
      <c r="BX2120" s="1"/>
      <c r="BY2120" t="str">
        <f>_xlfn.XLOOKUP($B2120,Img_lookup!A:A,Img_lookup!B:B, "Not available")</f>
        <v>2260b3e8-5f0e-4f9a-956f-6d458c62e636</v>
      </c>
      <c r="BZ2120" t="str">
        <f>_xlfn.XLOOKUP($B2120,Img_lookup!A:A,Img_lookup!C:C, "Not available")</f>
        <v>Violet (Viola Canina), from the Flowers series for Old Judge Cigarettes</v>
      </c>
      <c r="CA2120" t="str">
        <f>_xlfn.XLOOKUP($B2120,Img_lookup!A:A,Img_lookup!D:D, "Not available")</f>
        <v>Goodwin &amp; Company</v>
      </c>
      <c r="CB2120" t="str">
        <f>_xlfn.XLOOKUP($B2120,Img_lookup!A:A,Img_lookup!E:E, "https://imgur.com/aT5wafe")</f>
        <v>https://api.openverse.engineering/v1/images/2260b3e8-5f0e-4f9a-956f-6d458c62e636/thumb/</v>
      </c>
    </row>
    <row r="2121" spans="1:80" ht="409.6" x14ac:dyDescent="0.15">
      <c r="A2121" s="1" t="s">
        <v>1159</v>
      </c>
      <c r="B2121" s="1" t="s">
        <v>7635</v>
      </c>
      <c r="E2121" s="1" t="s">
        <v>606</v>
      </c>
      <c r="F2121" s="1" t="s">
        <v>6</v>
      </c>
      <c r="G2121" s="1" t="s">
        <v>6</v>
      </c>
      <c r="H2121" s="11" t="str">
        <f t="shared" si="983"/>
        <v>Perennial</v>
      </c>
      <c r="L2121" t="e" cm="1">
        <f t="array" ref="L2121">_xlfn.IFS(J2121+K2121="", "Unknown", J2121+K2121&gt;3, "Large", J2121+K2121&gt;0.5, "Medium", J2121+K2121&gt;0, "Small")</f>
        <v>#N/A</v>
      </c>
      <c r="N2121" cm="1">
        <f t="array" ref="N2121">IF($M2121="",INDEX($M$2:$M$2176,MATCH(1,INDEX(($A$2:$A$2176=$A2121)*($M$2:$M$2176&lt;&gt;""),0),0)),$M2121)</f>
        <v>9</v>
      </c>
      <c r="O2121" s="2" t="str">
        <f t="shared" si="979"/>
        <v>Grown indoors</v>
      </c>
      <c r="P2121" s="1" t="s">
        <v>7636</v>
      </c>
      <c r="R2121" t="str">
        <f t="shared" si="982"/>
        <v>Medium</v>
      </c>
      <c r="W2121"/>
      <c r="AF2121" s="16" t="s">
        <v>24219</v>
      </c>
      <c r="AG2121" s="1" t="str">
        <f t="shared" si="969"/>
        <v xml:space="preserve">Seed </v>
      </c>
      <c r="AH2121"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1" s="1" t="s">
        <v>7637</v>
      </c>
      <c r="AJ2121" s="1" t="s">
        <v>53</v>
      </c>
      <c r="AK2121" s="1" t="s">
        <v>17104</v>
      </c>
      <c r="AL2121" s="1" t="str">
        <f t="shared" si="980"/>
        <v>Unscented</v>
      </c>
      <c r="AM2121" s="1" t="b">
        <v>0</v>
      </c>
      <c r="AN2121" s="1" t="b">
        <v>0</v>
      </c>
      <c r="AO2121" s="1" t="b">
        <v>0</v>
      </c>
      <c r="AP2121" s="5" t="s">
        <v>28</v>
      </c>
      <c r="AQ2121" s="5" t="str">
        <f t="shared" si="971"/>
        <v>Light, Medium, Heavy</v>
      </c>
      <c r="AR2121" s="1" t="s">
        <v>10</v>
      </c>
      <c r="AS2121" s="1" t="str">
        <f t="shared" si="964"/>
        <v>None, Partial</v>
      </c>
      <c r="AT2121" s="1" t="str">
        <f t="shared" si="972"/>
        <v>Partial, Full</v>
      </c>
      <c r="AU2121" s="1" t="s">
        <v>29</v>
      </c>
      <c r="AV2121" s="1" t="str">
        <f t="shared" si="973"/>
        <v>Moist</v>
      </c>
      <c r="AW2121" s="1" t="s">
        <v>123</v>
      </c>
      <c r="AX2121" s="1" t="str">
        <f t="shared" si="974"/>
        <v>Acid, Neutral</v>
      </c>
      <c r="AY2121" s="1" t="b">
        <v>0</v>
      </c>
      <c r="AZ2121" s="1" t="b">
        <v>0</v>
      </c>
      <c r="BA2121" s="1" t="b">
        <v>0</v>
      </c>
      <c r="BC2121" t="str">
        <f t="shared" si="975"/>
        <v>FALSE</v>
      </c>
      <c r="BE2121" t="str">
        <f t="shared" si="976"/>
        <v>FALSE</v>
      </c>
      <c r="BF2121" s="1" t="b">
        <v>0</v>
      </c>
      <c r="BG2121" s="1" t="b">
        <v>0</v>
      </c>
      <c r="BH2121" s="1" t="b">
        <v>0</v>
      </c>
      <c r="BJ2121" s="1" t="str">
        <f t="shared" si="977"/>
        <v>FALSE</v>
      </c>
      <c r="BL2121" t="str">
        <f t="shared" si="978"/>
        <v>FALSE</v>
      </c>
      <c r="BM2121" s="1" t="b">
        <v>0</v>
      </c>
      <c r="BN2121" s="1" t="b">
        <v>0</v>
      </c>
      <c r="BO2121" s="1">
        <f t="shared" si="981"/>
        <v>8</v>
      </c>
      <c r="BP2121" s="1" t="s">
        <v>31</v>
      </c>
      <c r="BQ2121" s="1" cm="1">
        <f t="array" ref="BQ2121">_xlfn.IFS(BP2121="None Known",0, LEN(BP2121)&gt;500, 5,LEN(BP2121)&gt;400, 4, LEN(BP2121)&gt;300, 3, LEN(BP2121)&gt;200, 2, LEN(BP2121)&gt;1, 1)</f>
        <v>0</v>
      </c>
      <c r="BR2121" s="1" t="s">
        <v>3855</v>
      </c>
      <c r="BS2121" s="1">
        <v>2</v>
      </c>
      <c r="BT2121" s="1" t="s">
        <v>7638</v>
      </c>
      <c r="BU2121" s="1">
        <v>2</v>
      </c>
      <c r="BV2121" s="1" t="s">
        <v>34</v>
      </c>
      <c r="BW2121" s="1" t="s">
        <v>31</v>
      </c>
      <c r="BX2121" s="1"/>
      <c r="BY2121" t="str">
        <f>_xlfn.XLOOKUP($B2121,Img_lookup!A:A,Img_lookup!B:B, "Not available")</f>
        <v>1300a880-33bc-49b8-88d4-fa57df0ff974</v>
      </c>
      <c r="BZ2121" t="str">
        <f>_xlfn.XLOOKUP($B2121,Img_lookup!A:A,Img_lookup!C:C, "Not available")</f>
        <v>Viola diffusa Ging.</v>
      </c>
      <c r="CA2121" t="str">
        <f>_xlfn.XLOOKUP($B2121,Img_lookup!A:A,Img_lookup!D:D, "Not available")</f>
        <v>Shiu-Ying Hu</v>
      </c>
      <c r="CB2121" t="str">
        <f>_xlfn.XLOOKUP($B2121,Img_lookup!A:A,Img_lookup!E:E, "https://imgur.com/aT5wafe")</f>
        <v>https://api.openverse.engineering/v1/images/1300a880-33bc-49b8-88d4-fa57df0ff974/thumb/</v>
      </c>
    </row>
    <row r="2122" spans="1:80" ht="409.6" x14ac:dyDescent="0.15">
      <c r="A2122" s="1" t="s">
        <v>1159</v>
      </c>
      <c r="B2122" s="1" t="s">
        <v>1289</v>
      </c>
      <c r="E2122" s="1" t="s">
        <v>1126</v>
      </c>
      <c r="F2122" s="1" t="s">
        <v>6</v>
      </c>
      <c r="G2122" s="1" t="s">
        <v>6</v>
      </c>
      <c r="H2122" s="11" t="str">
        <f t="shared" si="983"/>
        <v>Perennial</v>
      </c>
      <c r="J2122" s="1">
        <v>0.20000000300000001</v>
      </c>
      <c r="L2122" t="str" cm="1">
        <f t="array" ref="L2122">_xlfn.IFS(J2122+K2122="", "Unknown", J2122+K2122&gt;3, "Large", J2122+K2122&gt;0.5, "Medium", J2122+K2122&gt;0, "Small")</f>
        <v>Small</v>
      </c>
      <c r="N2122" cm="1">
        <f t="array" ref="N2122">IF($M2122="",INDEX($M$2:$M$2176,MATCH(1,INDEX(($A$2:$A$2176=$A2122)*($M$2:$M$2176&lt;&gt;""),0),0)),$M2122)</f>
        <v>9</v>
      </c>
      <c r="O2122" s="2" t="str">
        <f t="shared" si="979"/>
        <v>Grown indoors</v>
      </c>
      <c r="P2122" s="1" t="s">
        <v>1290</v>
      </c>
      <c r="R2122" t="str">
        <f t="shared" si="982"/>
        <v>Medium</v>
      </c>
      <c r="T2122" s="1"/>
      <c r="U2122" s="1"/>
      <c r="V2122" s="1" t="s">
        <v>1291</v>
      </c>
      <c r="W2122" s="6" t="str">
        <f>IF(ISNUMBER(SEARCH("-",V2122)),TRIM(LEFT(V2122,FIND("-",V2122)-1)),V2122)</f>
        <v>4</v>
      </c>
      <c r="X2122" t="str">
        <f>IF(W2122="1", "January", IF(W2122="2", "February", IF(W2122="3", "March", IF(W2122="4", "April", IF(W2122="5", "May", IF(W2122="6", "June", IF(W2122="7", "July", IF(W2122="8", "August", IF(W2122="9", "September", IF(W2122="10", "October", IF(W2122="11", "November", IF(W2122="12", "December", "Other"))))))))))))</f>
        <v>April</v>
      </c>
      <c r="Y2122" s="2" t="str">
        <f>IF(ISNUMBER(SEARCH("-",V2122)),TRIM(RIGHT(V2122,LEN(V2122)-SEARCH("-",V2122))),V2122)</f>
        <v>4</v>
      </c>
      <c r="Z2122" s="2" t="str">
        <f>IF(Y2122="1", "January", IF(Y2122="2", "February", IF(Y2122="3", "March", IF(Y2122="4", "April", IF(Y2122="5", "May", IF(Y2122="6", "June", IF(Y2122="7", "July", IF(Y2122="8", "August", IF(Y2122="9", "September", IF(Y2122="10", "October", IF(Y2122="11", "November", IF(Y2122="12", "December", "Other"))))))))))))</f>
        <v>April</v>
      </c>
      <c r="AF2122" s="16" t="s">
        <v>24219</v>
      </c>
      <c r="AG2122" s="1" t="str">
        <f t="shared" si="969"/>
        <v xml:space="preserve">Seed </v>
      </c>
      <c r="AH2122"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2" s="1" t="s">
        <v>1292</v>
      </c>
      <c r="AJ2122" s="1" t="s">
        <v>53</v>
      </c>
      <c r="AK2122" s="1" t="s">
        <v>17104</v>
      </c>
      <c r="AL2122" s="1" t="str">
        <f t="shared" si="980"/>
        <v>Unscented</v>
      </c>
      <c r="AM2122" s="1" t="b">
        <v>0</v>
      </c>
      <c r="AN2122" s="1" t="b">
        <v>0</v>
      </c>
      <c r="AO2122" s="1" t="b">
        <v>0</v>
      </c>
      <c r="AP2122" s="5" t="s">
        <v>28</v>
      </c>
      <c r="AQ2122" s="5" t="str">
        <f t="shared" si="971"/>
        <v>Light, Medium, Heavy</v>
      </c>
      <c r="AR2122" s="1" t="s">
        <v>10</v>
      </c>
      <c r="AS2122" s="1" t="str">
        <f t="shared" si="964"/>
        <v>None, Partial</v>
      </c>
      <c r="AT2122" s="1" t="str">
        <f t="shared" si="972"/>
        <v>Partial, Full</v>
      </c>
      <c r="AU2122" s="1" t="s">
        <v>29</v>
      </c>
      <c r="AV2122" s="1" t="str">
        <f t="shared" si="973"/>
        <v>Moist</v>
      </c>
      <c r="AW2122" s="1" t="s">
        <v>123</v>
      </c>
      <c r="AX2122" s="1" t="str">
        <f t="shared" si="974"/>
        <v>Acid, Neutral</v>
      </c>
      <c r="AY2122" s="1" t="b">
        <v>0</v>
      </c>
      <c r="AZ2122" s="1" t="b">
        <v>0</v>
      </c>
      <c r="BA2122" s="1" t="b">
        <v>0</v>
      </c>
      <c r="BC2122" t="str">
        <f t="shared" si="975"/>
        <v>FALSE</v>
      </c>
      <c r="BE2122" t="str">
        <f t="shared" si="976"/>
        <v>FALSE</v>
      </c>
      <c r="BF2122" s="1" t="b">
        <v>0</v>
      </c>
      <c r="BG2122" s="1" t="b">
        <v>0</v>
      </c>
      <c r="BH2122" s="1" t="b">
        <v>0</v>
      </c>
      <c r="BJ2122" s="1" t="str">
        <f t="shared" si="977"/>
        <v>FALSE</v>
      </c>
      <c r="BL2122" t="str">
        <f t="shared" si="978"/>
        <v>FALSE</v>
      </c>
      <c r="BM2122" s="1" t="b">
        <v>0</v>
      </c>
      <c r="BN2122" s="1" t="b">
        <v>0</v>
      </c>
      <c r="BO2122" s="1">
        <f t="shared" si="981"/>
        <v>11</v>
      </c>
      <c r="BP2122" s="1" t="s">
        <v>31</v>
      </c>
      <c r="BQ2122" s="1" cm="1">
        <f t="array" ref="BQ2122">_xlfn.IFS(BP2122="None Known",0, LEN(BP2122)&gt;500, 5,LEN(BP2122)&gt;400, 4, LEN(BP2122)&gt;300, 3, LEN(BP2122)&gt;200, 2, LEN(BP2122)&gt;1, 1)</f>
        <v>0</v>
      </c>
      <c r="BR2122" s="1" t="s">
        <v>1293</v>
      </c>
      <c r="BS2122" s="1">
        <v>3</v>
      </c>
      <c r="BT2122" s="1" t="s">
        <v>1294</v>
      </c>
      <c r="BU2122" s="1">
        <v>2</v>
      </c>
      <c r="BV2122" s="1" t="s">
        <v>34</v>
      </c>
      <c r="BW2122" s="1" t="s">
        <v>31</v>
      </c>
      <c r="BX2122" s="1"/>
      <c r="BY2122" t="str">
        <f>_xlfn.XLOOKUP($B2122,Img_lookup!A:A,Img_lookup!B:B, "Not available")</f>
        <v>9d183ef1-83d1-4173-a152-ef952243689c</v>
      </c>
      <c r="BZ2122" t="str">
        <f>_xlfn.XLOOKUP($B2122,Img_lookup!A:A,Img_lookup!C:C, "Not available")</f>
        <v>Viola japonica Langsd. ex DC.</v>
      </c>
      <c r="CA2122" t="str">
        <f>_xlfn.XLOOKUP($B2122,Img_lookup!A:A,Img_lookup!D:D, "Not available")</f>
        <v>Ernst Faber</v>
      </c>
      <c r="CB2122" t="str">
        <f>_xlfn.XLOOKUP($B2122,Img_lookup!A:A,Img_lookup!E:E, "https://imgur.com/aT5wafe")</f>
        <v>https://api.openverse.engineering/v1/images/9d183ef1-83d1-4173-a152-ef952243689c/thumb/</v>
      </c>
    </row>
    <row r="2123" spans="1:80" ht="409.6" x14ac:dyDescent="0.15">
      <c r="A2123" s="1" t="s">
        <v>1159</v>
      </c>
      <c r="B2123" s="1" t="s">
        <v>13866</v>
      </c>
      <c r="C2123" s="1" t="s">
        <v>13867</v>
      </c>
      <c r="E2123" s="1" t="s">
        <v>1126</v>
      </c>
      <c r="F2123" s="1" t="s">
        <v>6</v>
      </c>
      <c r="G2123" s="1" t="s">
        <v>6</v>
      </c>
      <c r="H2123" s="11" t="str">
        <f t="shared" si="983"/>
        <v>Perennial</v>
      </c>
      <c r="J2123" s="1">
        <v>0.20000000300000001</v>
      </c>
      <c r="L2123" t="str" cm="1">
        <f t="array" ref="L2123">_xlfn.IFS(J2123+K2123="", "Unknown", J2123+K2123&gt;3, "Large", J2123+K2123&gt;0.5, "Medium", J2123+K2123&gt;0, "Small")</f>
        <v>Small</v>
      </c>
      <c r="M2123" s="1">
        <v>8</v>
      </c>
      <c r="N2123" cm="1">
        <f t="array" ref="N2123">IF($M2123="",INDEX($M$2:$M$2176,MATCH(1,INDEX(($A$2:$A$2176=$A2123)*($M$2:$M$2176&lt;&gt;""),0),0)),$M2123)</f>
        <v>8</v>
      </c>
      <c r="O2123" s="2" t="str">
        <f t="shared" si="979"/>
        <v>Grown indoors</v>
      </c>
      <c r="P2123" s="1" t="s">
        <v>13868</v>
      </c>
      <c r="R2123" t="str">
        <f t="shared" si="982"/>
        <v>Medium</v>
      </c>
      <c r="W2123"/>
      <c r="AF2123" s="16" t="s">
        <v>24219</v>
      </c>
      <c r="AG2123" s="1" t="str">
        <f t="shared" si="969"/>
        <v xml:space="preserve">Seed </v>
      </c>
      <c r="AH2123"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3" s="1" t="s">
        <v>1292</v>
      </c>
      <c r="AJ2123" s="1" t="s">
        <v>53</v>
      </c>
      <c r="AK2123" s="1" t="s">
        <v>17104</v>
      </c>
      <c r="AL2123" s="1" t="str">
        <f t="shared" si="980"/>
        <v>Unscented</v>
      </c>
      <c r="AM2123" s="1" t="b">
        <v>0</v>
      </c>
      <c r="AN2123" s="1" t="b">
        <v>0</v>
      </c>
      <c r="AO2123" s="1" t="b">
        <v>0</v>
      </c>
      <c r="AP2123" s="5" t="s">
        <v>28</v>
      </c>
      <c r="AQ2123" s="5" t="str">
        <f t="shared" si="971"/>
        <v>Light, Medium, Heavy</v>
      </c>
      <c r="AR2123" s="1" t="s">
        <v>10</v>
      </c>
      <c r="AS2123" s="1" t="str">
        <f t="shared" si="964"/>
        <v>None, Partial</v>
      </c>
      <c r="AT2123" s="1" t="str">
        <f t="shared" si="972"/>
        <v>Partial, Full</v>
      </c>
      <c r="AU2123" s="1" t="s">
        <v>29</v>
      </c>
      <c r="AV2123" s="1" t="str">
        <f t="shared" si="973"/>
        <v>Moist</v>
      </c>
      <c r="AW2123" s="1" t="s">
        <v>123</v>
      </c>
      <c r="AX2123" s="1" t="str">
        <f t="shared" si="974"/>
        <v>Acid, Neutral</v>
      </c>
      <c r="AY2123" s="1" t="b">
        <v>0</v>
      </c>
      <c r="AZ2123" s="1" t="b">
        <v>0</v>
      </c>
      <c r="BA2123" s="1" t="b">
        <v>0</v>
      </c>
      <c r="BC2123" t="str">
        <f t="shared" si="975"/>
        <v>FALSE</v>
      </c>
      <c r="BE2123" t="str">
        <f t="shared" si="976"/>
        <v>FALSE</v>
      </c>
      <c r="BF2123" s="1" t="b">
        <v>0</v>
      </c>
      <c r="BG2123" s="1" t="b">
        <v>0</v>
      </c>
      <c r="BH2123" s="1" t="b">
        <v>0</v>
      </c>
      <c r="BI2123" s="1" t="s">
        <v>30</v>
      </c>
      <c r="BJ2123" s="1" t="str">
        <f t="shared" si="977"/>
        <v>FALSE</v>
      </c>
      <c r="BL2123" t="str">
        <f t="shared" si="978"/>
        <v>FALSE</v>
      </c>
      <c r="BM2123" s="1" t="b">
        <v>0</v>
      </c>
      <c r="BN2123" s="1" t="b">
        <v>0</v>
      </c>
      <c r="BO2123" s="1">
        <f t="shared" si="981"/>
        <v>9</v>
      </c>
      <c r="BP2123" s="1" t="s">
        <v>31</v>
      </c>
      <c r="BQ2123" s="1" cm="1">
        <f t="array" ref="BQ2123">_xlfn.IFS(BP2123="None Known",0, LEN(BP2123)&gt;500, 5,LEN(BP2123)&gt;400, 4, LEN(BP2123)&gt;300, 3, LEN(BP2123)&gt;200, 2, LEN(BP2123)&gt;1, 1)</f>
        <v>0</v>
      </c>
      <c r="BR2123" s="1" t="s">
        <v>13869</v>
      </c>
      <c r="BS2123" s="1">
        <v>3</v>
      </c>
      <c r="BT2123" s="1" t="s">
        <v>31</v>
      </c>
      <c r="BU2123" s="1">
        <v>0</v>
      </c>
      <c r="BV2123" s="1" t="s">
        <v>34</v>
      </c>
      <c r="BW2123" s="1" t="s">
        <v>31</v>
      </c>
      <c r="BX2123" s="1"/>
      <c r="BY2123" t="str">
        <f>_xlfn.XLOOKUP($B2123,Img_lookup!A:A,Img_lookup!B:B, "Not available")</f>
        <v>Not available</v>
      </c>
      <c r="BZ2123" t="str">
        <f>_xlfn.XLOOKUP($B2123,Img_lookup!A:A,Img_lookup!C:C, "Not available")</f>
        <v>Not available</v>
      </c>
      <c r="CA2123" t="str">
        <f>_xlfn.XLOOKUP($B2123,Img_lookup!A:A,Img_lookup!D:D, "Not available")</f>
        <v>Not available</v>
      </c>
      <c r="CB2123" t="str">
        <f>_xlfn.XLOOKUP($B2123,Img_lookup!A:A,Img_lookup!E:E, "https://imgur.com/aT5wafe")</f>
        <v>https://imgur.com/aT5wafe</v>
      </c>
    </row>
    <row r="2124" spans="1:80" ht="409.6" x14ac:dyDescent="0.15">
      <c r="A2124" s="1" t="s">
        <v>1159</v>
      </c>
      <c r="B2124" s="1" t="s">
        <v>9486</v>
      </c>
      <c r="E2124" s="1" t="s">
        <v>3087</v>
      </c>
      <c r="F2124" s="1" t="s">
        <v>6</v>
      </c>
      <c r="G2124" s="1" t="s">
        <v>6</v>
      </c>
      <c r="H2124" s="11" t="str">
        <f t="shared" si="983"/>
        <v>Perennial</v>
      </c>
      <c r="J2124" s="1">
        <v>0.20000000300000001</v>
      </c>
      <c r="L2124" t="str" cm="1">
        <f t="array" ref="L2124">_xlfn.IFS(J2124+K2124="", "Unknown", J2124+K2124&gt;3, "Large", J2124+K2124&gt;0.5, "Medium", J2124+K2124&gt;0, "Small")</f>
        <v>Small</v>
      </c>
      <c r="M2124" s="1">
        <v>5</v>
      </c>
      <c r="N2124" cm="1">
        <f t="array" ref="N2124">IF($M2124="",INDEX($M$2:$M$2176,MATCH(1,INDEX(($A$2:$A$2176=$A2124)*($M$2:$M$2176&lt;&gt;""),0),0)),$M2124)</f>
        <v>5</v>
      </c>
      <c r="O2124" s="2" t="str">
        <f t="shared" si="979"/>
        <v>Seasonal outdoors</v>
      </c>
      <c r="P2124" s="1" t="s">
        <v>9487</v>
      </c>
      <c r="R2124" t="str">
        <f t="shared" si="982"/>
        <v>Medium</v>
      </c>
      <c r="T2124" s="1"/>
      <c r="U2124" s="1"/>
      <c r="V2124" s="1" t="s">
        <v>307</v>
      </c>
      <c r="W2124" s="6" t="str">
        <f>IF(ISNUMBER(SEARCH("-",V2124)),TRIM(LEFT(V2124,FIND("-",V2124)-1)),V2124)</f>
        <v>6</v>
      </c>
      <c r="X2124" t="str">
        <f>IF(W2124="1", "January", IF(W2124="2", "February", IF(W2124="3", "March", IF(W2124="4", "April", IF(W2124="5", "May", IF(W2124="6", "June", IF(W2124="7", "July", IF(W2124="8", "August", IF(W2124="9", "September", IF(W2124="10", "October", IF(W2124="11", "November", IF(W2124="12", "December", "Other"))))))))))))</f>
        <v>June</v>
      </c>
      <c r="Y2124" s="2" t="str">
        <f>IF(ISNUMBER(SEARCH("-",V2124)),TRIM(RIGHT(V2124,LEN(V2124)-SEARCH("-",V2124))),V2124)</f>
        <v>7</v>
      </c>
      <c r="Z2124" s="2" t="str">
        <f>IF(Y2124="1", "January", IF(Y2124="2", "February", IF(Y2124="3", "March", IF(Y2124="4", "April", IF(Y2124="5", "May", IF(Y2124="6", "June", IF(Y2124="7", "July", IF(Y2124="8", "August", IF(Y2124="9", "September", IF(Y2124="10", "October", IF(Y2124="11", "November", IF(Y2124="12", "December", "Other"))))))))))))</f>
        <v>July</v>
      </c>
      <c r="AF2124" s="16" t="s">
        <v>24219</v>
      </c>
      <c r="AG2124" s="1" t="str">
        <f t="shared" si="969"/>
        <v xml:space="preserve">Seed </v>
      </c>
      <c r="AH2124"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4" s="1" t="s">
        <v>1292</v>
      </c>
      <c r="AJ2124" s="1" t="s">
        <v>9488</v>
      </c>
      <c r="AK2124" s="1" t="s">
        <v>17104</v>
      </c>
      <c r="AL2124" s="1" t="str">
        <f t="shared" si="980"/>
        <v>Unscented</v>
      </c>
      <c r="AM2124" s="1" t="b">
        <v>0</v>
      </c>
      <c r="AN2124" s="1" t="b">
        <v>1</v>
      </c>
      <c r="AO2124" s="1" t="b">
        <v>0</v>
      </c>
      <c r="AP2124" s="5" t="s">
        <v>28</v>
      </c>
      <c r="AQ2124" s="5" t="str">
        <f t="shared" si="971"/>
        <v>Light, Medium, Heavy</v>
      </c>
      <c r="AR2124" s="1" t="s">
        <v>10</v>
      </c>
      <c r="AS2124" s="1" t="str">
        <f t="shared" si="964"/>
        <v>None, Partial</v>
      </c>
      <c r="AT2124" s="1" t="str">
        <f t="shared" si="972"/>
        <v>Partial, Full</v>
      </c>
      <c r="AU2124" s="1" t="s">
        <v>29</v>
      </c>
      <c r="AV2124" s="1" t="str">
        <f t="shared" si="973"/>
        <v>Moist</v>
      </c>
      <c r="AW2124" s="1" t="s">
        <v>123</v>
      </c>
      <c r="AX2124" s="1" t="str">
        <f t="shared" si="974"/>
        <v>Acid, Neutral</v>
      </c>
      <c r="AY2124" s="1" t="b">
        <v>0</v>
      </c>
      <c r="AZ2124" s="1" t="b">
        <v>0</v>
      </c>
      <c r="BA2124" s="1" t="b">
        <v>0</v>
      </c>
      <c r="BC2124" t="str">
        <f t="shared" si="975"/>
        <v>FALSE</v>
      </c>
      <c r="BE2124" t="str">
        <f t="shared" si="976"/>
        <v>FALSE</v>
      </c>
      <c r="BF2124" s="1" t="b">
        <v>0</v>
      </c>
      <c r="BG2124" s="1" t="b">
        <v>0</v>
      </c>
      <c r="BH2124" s="1" t="b">
        <v>0</v>
      </c>
      <c r="BJ2124" s="1" t="str">
        <f t="shared" si="977"/>
        <v>FALSE</v>
      </c>
      <c r="BK2124" s="1" t="s">
        <v>77</v>
      </c>
      <c r="BL2124" t="str">
        <f t="shared" si="978"/>
        <v>TRUE</v>
      </c>
      <c r="BM2124" s="1" t="b">
        <v>0</v>
      </c>
      <c r="BN2124" s="1" t="b">
        <v>0</v>
      </c>
      <c r="BO2124" s="1">
        <f t="shared" si="981"/>
        <v>10</v>
      </c>
      <c r="BP2124" s="1" t="s">
        <v>31</v>
      </c>
      <c r="BQ2124" s="1" cm="1">
        <f t="array" ref="BQ2124">_xlfn.IFS(BP2124="None Known",0, LEN(BP2124)&gt;500, 5,LEN(BP2124)&gt;400, 4, LEN(BP2124)&gt;300, 3, LEN(BP2124)&gt;200, 2, LEN(BP2124)&gt;1, 1)</f>
        <v>0</v>
      </c>
      <c r="BR2124" s="1" t="s">
        <v>9489</v>
      </c>
      <c r="BS2124" s="1">
        <v>3</v>
      </c>
      <c r="BT2124" s="1" t="s">
        <v>9490</v>
      </c>
      <c r="BU2124" s="1">
        <v>1</v>
      </c>
      <c r="BV2124" s="1" t="s">
        <v>5961</v>
      </c>
      <c r="BW2124" s="1" t="s">
        <v>31</v>
      </c>
      <c r="BX2124" s="1"/>
      <c r="BY2124" t="str">
        <f>_xlfn.XLOOKUP($B2124,Img_lookup!A:A,Img_lookup!B:B, "Not available")</f>
        <v>8e391a06-9818-4956-aa03-92aa959eebb4</v>
      </c>
      <c r="BZ2124" t="str">
        <f>_xlfn.XLOOKUP($B2124,Img_lookup!A:A,Img_lookup!C:C, "Not available")</f>
        <v>(Violaceae) Viola mirabilis (3)</v>
      </c>
      <c r="CA2124" t="str">
        <f>_xlfn.XLOOKUP($B2124,Img_lookup!A:A,Img_lookup!D:D, "Not available")</f>
        <v>tgoralsky1</v>
      </c>
      <c r="CB2124" t="str">
        <f>_xlfn.XLOOKUP($B2124,Img_lookup!A:A,Img_lookup!E:E, "https://imgur.com/aT5wafe")</f>
        <v>https://api.openverse.engineering/v1/images/8e391a06-9818-4956-aa03-92aa959eebb4/thumb/</v>
      </c>
    </row>
    <row r="2125" spans="1:80" ht="409.6" x14ac:dyDescent="0.15">
      <c r="A2125" s="1" t="s">
        <v>1159</v>
      </c>
      <c r="B2125" s="1" t="s">
        <v>11505</v>
      </c>
      <c r="C2125" s="1" t="s">
        <v>11506</v>
      </c>
      <c r="E2125" s="1" t="s">
        <v>11507</v>
      </c>
      <c r="F2125" s="1" t="s">
        <v>6</v>
      </c>
      <c r="G2125" s="1" t="s">
        <v>6</v>
      </c>
      <c r="H2125" s="11" t="str">
        <f t="shared" si="983"/>
        <v>Perennial</v>
      </c>
      <c r="I2125" s="1" t="s">
        <v>17108</v>
      </c>
      <c r="J2125" s="1">
        <v>0.10000000100000001</v>
      </c>
      <c r="K2125" s="1">
        <v>0.44999998800000002</v>
      </c>
      <c r="L2125" t="str" cm="1">
        <f t="array" ref="L2125">_xlfn.IFS(J2125+K2125="", "Unknown", J2125+K2125&gt;3, "Large", J2125+K2125&gt;0.5, "Medium", J2125+K2125&gt;0, "Small")</f>
        <v>Medium</v>
      </c>
      <c r="M2125" s="1">
        <v>5</v>
      </c>
      <c r="N2125" cm="1">
        <f t="array" ref="N2125">IF($M2125="",INDEX($M$2:$M$2176,MATCH(1,INDEX(($A$2:$A$2176=$A2125)*($M$2:$M$2176&lt;&gt;""),0),0)),$M2125)</f>
        <v>5</v>
      </c>
      <c r="O2125" s="2" t="str">
        <f t="shared" si="979"/>
        <v>Seasonal outdoors</v>
      </c>
      <c r="P2125" s="1" t="s">
        <v>11508</v>
      </c>
      <c r="R2125" t="str">
        <f t="shared" si="982"/>
        <v>Medium</v>
      </c>
      <c r="S2125" s="1" t="s">
        <v>24</v>
      </c>
      <c r="T2125" s="1" t="str">
        <f>LEFT(S2125,FIND("-",S2125)-1)</f>
        <v xml:space="preserve">1 </v>
      </c>
      <c r="U2125" s="1" t="str">
        <f>RIGHT(S2125,FIND("-",S2125)-1)</f>
        <v>12</v>
      </c>
      <c r="V2125" s="1" t="s">
        <v>3077</v>
      </c>
      <c r="W2125" s="6" t="str">
        <f>IF(ISNUMBER(SEARCH("-",V2125)),TRIM(LEFT(V2125,FIND("-",V2125)-1)),V2125)</f>
        <v>2</v>
      </c>
      <c r="X2125" t="str">
        <f>IF(W2125="1", "January", IF(W2125="2", "February", IF(W2125="3", "March", IF(W2125="4", "April", IF(W2125="5", "May", IF(W2125="6", "June", IF(W2125="7", "July", IF(W2125="8", "August", IF(W2125="9", "September", IF(W2125="10", "October", IF(W2125="11", "November", IF(W2125="12", "December", "Other"))))))))))))</f>
        <v>February</v>
      </c>
      <c r="Y2125" s="2" t="str">
        <f>IF(ISNUMBER(SEARCH("-",V2125)),TRIM(RIGHT(V2125,LEN(V2125)-SEARCH("-",V2125))),V2125)</f>
        <v>4</v>
      </c>
      <c r="Z2125" s="2" t="str">
        <f>IF(Y2125="1", "January", IF(Y2125="2", "February", IF(Y2125="3", "March", IF(Y2125="4", "April", IF(Y2125="5", "May", IF(Y2125="6", "June", IF(Y2125="7", "July", IF(Y2125="8", "August", IF(Y2125="9", "September", IF(Y2125="10", "October", IF(Y2125="11", "November", IF(Y2125="12", "December", "Other"))))))))))))</f>
        <v>April</v>
      </c>
      <c r="AA2125" s="1" t="s">
        <v>272</v>
      </c>
      <c r="AB2125" s="1" t="str">
        <f>IF(ISNUMBER(SEARCH("-",AA2125)),TRIM(LEFT(AA2125,FIND("-",AA2125)-1)),AA2125)</f>
        <v>4</v>
      </c>
      <c r="AC2125" s="1" t="str">
        <f>IF(AB2125="1", "January", IF(AB2125="2", "February", IF(AB2125="3", "March", IF(AB2125="4", "April", IF(AB2125="5", "May", IF(AB2125="6", "June", IF(AB2125="7", "July", IF(AB2125="8", "August", IF(AB2125="9", "September", IF(AB2125="10", "October", IF(AB2125="11", "November", IF(AB2125="12", "December", "Other"))))))))))))</f>
        <v>April</v>
      </c>
      <c r="AD2125" s="1" t="str">
        <f>IF(ISNUMBER(SEARCH("-",AA2125)),TRIM(RIGHT(AA2125,LEN(AA2125)-SEARCH("-",AA2125))),AA2125)</f>
        <v>6</v>
      </c>
      <c r="AE2125" s="1" t="str">
        <f>IF(AD2125="1", "January", IF(AD2125="2", "February", IF(AD2125="3", "March", IF(AD2125="4", "April", IF(AD2125="5", "May", IF(AD2125="6", "June", IF(AD2125="7", "July", IF(AD2125="8", "August", IF(AD2125="9", "September", IF(AD2125="10", "October", IF(AD2125="11", "November", IF(AD2125="12", "December", "Other"))))))))))))</f>
        <v>June</v>
      </c>
      <c r="AF2125" s="16" t="s">
        <v>24220</v>
      </c>
      <c r="AG2125" s="1" t="str">
        <f t="shared" si="969"/>
        <v xml:space="preserve">Seed </v>
      </c>
      <c r="AH2125" s="2" t="str">
        <f t="shared" si="970"/>
        <v>Best sown in the autumn in a cold frame. The seed requires a period of cold stratification and the germination of stored seed can be erratic.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5" s="1" t="s">
        <v>11509</v>
      </c>
      <c r="AJ2125" s="1" t="s">
        <v>23807</v>
      </c>
      <c r="AK2125" s="1" t="s">
        <v>17104</v>
      </c>
      <c r="AL2125" s="1" t="str">
        <f t="shared" si="980"/>
        <v>Scented</v>
      </c>
      <c r="AM2125" s="1" t="b">
        <v>1</v>
      </c>
      <c r="AN2125" s="1" t="b">
        <v>1</v>
      </c>
      <c r="AO2125" s="1" t="b">
        <v>0</v>
      </c>
      <c r="AP2125" s="5" t="s">
        <v>28</v>
      </c>
      <c r="AQ2125" s="5" t="str">
        <f t="shared" si="971"/>
        <v>Light, Medium, Heavy</v>
      </c>
      <c r="AR2125" s="1" t="s">
        <v>10</v>
      </c>
      <c r="AS2125" s="1" t="str">
        <f t="shared" si="964"/>
        <v>None, Partial</v>
      </c>
      <c r="AT2125" s="1" t="str">
        <f t="shared" si="972"/>
        <v>Partial, Full</v>
      </c>
      <c r="AU2125" s="1" t="s">
        <v>29</v>
      </c>
      <c r="AV2125" s="1" t="str">
        <f t="shared" si="973"/>
        <v>Moist</v>
      </c>
      <c r="AW2125" s="1" t="s">
        <v>12</v>
      </c>
      <c r="AX2125" s="1" t="str">
        <f t="shared" si="974"/>
        <v>Acid, Neutral, Alkaline</v>
      </c>
      <c r="AY2125" s="1" t="b">
        <v>0</v>
      </c>
      <c r="AZ2125" s="1" t="b">
        <v>0</v>
      </c>
      <c r="BA2125" s="1" t="b">
        <v>0</v>
      </c>
      <c r="BC2125" t="str">
        <f t="shared" si="975"/>
        <v>FALSE</v>
      </c>
      <c r="BE2125" t="str">
        <f t="shared" si="976"/>
        <v>FALSE</v>
      </c>
      <c r="BF2125" s="1" t="b">
        <v>0</v>
      </c>
      <c r="BG2125" s="1" t="b">
        <v>0</v>
      </c>
      <c r="BH2125" s="1" t="b">
        <v>0</v>
      </c>
      <c r="BI2125" s="1" t="s">
        <v>30</v>
      </c>
      <c r="BJ2125" s="1" t="str">
        <f t="shared" si="977"/>
        <v>FALSE</v>
      </c>
      <c r="BK2125" s="1" t="s">
        <v>77</v>
      </c>
      <c r="BL2125" t="str">
        <f t="shared" si="978"/>
        <v>TRUE</v>
      </c>
      <c r="BM2125" s="1" t="b">
        <v>0</v>
      </c>
      <c r="BN2125" s="1" t="b">
        <v>0</v>
      </c>
      <c r="BO2125" s="1">
        <f t="shared" si="981"/>
        <v>22</v>
      </c>
      <c r="BP2125" s="1" t="s">
        <v>11510</v>
      </c>
      <c r="BQ2125" s="1" cm="1">
        <f t="array" ref="BQ2125">_xlfn.IFS(BP2125="None Known",0, LEN(BP2125)&gt;500, 5,LEN(BP2125)&gt;400, 4, LEN(BP2125)&gt;300, 3, LEN(BP2125)&gt;200, 2, LEN(BP2125)&gt;1, 1)</f>
        <v>4</v>
      </c>
      <c r="BR2125" s="1" t="s">
        <v>11511</v>
      </c>
      <c r="BS2125" s="1">
        <v>5</v>
      </c>
      <c r="BT2125" s="1" t="s">
        <v>11512</v>
      </c>
      <c r="BU2125" s="1">
        <v>3</v>
      </c>
      <c r="BV2125" s="1" t="s">
        <v>11513</v>
      </c>
      <c r="BW2125" s="1" t="s">
        <v>31</v>
      </c>
      <c r="BX2125" s="1"/>
      <c r="BY2125" t="str">
        <f>_xlfn.XLOOKUP($B2125,Img_lookup!A:A,Img_lookup!B:B, "Not available")</f>
        <v>138be12c-02cf-4af4-aeea-4d102d24bc80</v>
      </c>
      <c r="BZ2125" t="str">
        <f>_xlfn.XLOOKUP($B2125,Img_lookup!A:A,Img_lookup!C:C, "Not available")</f>
        <v>Viola odorata (Wood violet)</v>
      </c>
      <c r="CA2125" t="str">
        <f>_xlfn.XLOOKUP($B2125,Img_lookup!A:A,Img_lookup!D:D, "Not available")</f>
        <v>Andy Morffew</v>
      </c>
      <c r="CB2125" t="str">
        <f>_xlfn.XLOOKUP($B2125,Img_lookup!A:A,Img_lookup!E:E, "https://imgur.com/aT5wafe")</f>
        <v>https://api.openverse.engineering/v1/images/138be12c-02cf-4af4-aeea-4d102d24bc80/thumb/</v>
      </c>
    </row>
    <row r="2126" spans="1:80" ht="409.6" x14ac:dyDescent="0.15">
      <c r="A2126" s="1" t="s">
        <v>1159</v>
      </c>
      <c r="B2126" s="1" t="s">
        <v>9929</v>
      </c>
      <c r="E2126" s="1" t="s">
        <v>9930</v>
      </c>
      <c r="F2126" s="1" t="s">
        <v>6</v>
      </c>
      <c r="G2126" s="1" t="s">
        <v>6</v>
      </c>
      <c r="H2126" s="11" t="str">
        <f t="shared" si="983"/>
        <v>Perennial</v>
      </c>
      <c r="J2126" s="1">
        <v>0.15000000599999999</v>
      </c>
      <c r="L2126" t="str" cm="1">
        <f t="array" ref="L2126">_xlfn.IFS(J2126+K2126="", "Unknown", J2126+K2126&gt;3, "Large", J2126+K2126&gt;0.5, "Medium", J2126+K2126&gt;0, "Small")</f>
        <v>Small</v>
      </c>
      <c r="N2126" cm="1">
        <f t="array" ref="N2126">IF($M2126="",INDEX($M$2:$M$2176,MATCH(1,INDEX(($A$2:$A$2176=$A2126)*($M$2:$M$2176&lt;&gt;""),0),0)),$M2126)</f>
        <v>9</v>
      </c>
      <c r="O2126" s="2" t="str">
        <f t="shared" si="979"/>
        <v>Grown indoors</v>
      </c>
      <c r="P2126" s="1" t="s">
        <v>9931</v>
      </c>
      <c r="R2126" t="str">
        <f t="shared" si="982"/>
        <v>Medium</v>
      </c>
      <c r="W2126"/>
      <c r="AF2126" s="16" t="s">
        <v>24219</v>
      </c>
      <c r="AG2126" s="1" t="str">
        <f t="shared" si="969"/>
        <v xml:space="preserve">Seed </v>
      </c>
      <c r="AH2126"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6" s="1" t="s">
        <v>1292</v>
      </c>
      <c r="AJ2126" s="1" t="s">
        <v>53</v>
      </c>
      <c r="AK2126" s="1" t="s">
        <v>17104</v>
      </c>
      <c r="AL2126" s="1" t="str">
        <f t="shared" si="980"/>
        <v>Unscented</v>
      </c>
      <c r="AM2126" s="1" t="b">
        <v>0</v>
      </c>
      <c r="AN2126" s="1" t="b">
        <v>0</v>
      </c>
      <c r="AO2126" s="1" t="b">
        <v>0</v>
      </c>
      <c r="AP2126" s="5" t="s">
        <v>28</v>
      </c>
      <c r="AQ2126" s="5" t="str">
        <f t="shared" si="971"/>
        <v>Light, Medium, Heavy</v>
      </c>
      <c r="AR2126" s="1" t="s">
        <v>10</v>
      </c>
      <c r="AS2126" s="1" t="str">
        <f t="shared" si="964"/>
        <v>None, Partial</v>
      </c>
      <c r="AT2126" s="1" t="str">
        <f t="shared" si="972"/>
        <v>Partial, Full</v>
      </c>
      <c r="AU2126" s="1" t="s">
        <v>29</v>
      </c>
      <c r="AV2126" s="1" t="str">
        <f t="shared" si="973"/>
        <v>Moist</v>
      </c>
      <c r="AW2126" s="1" t="s">
        <v>123</v>
      </c>
      <c r="AX2126" s="1" t="str">
        <f t="shared" si="974"/>
        <v>Acid, Neutral</v>
      </c>
      <c r="AY2126" s="1" t="b">
        <v>0</v>
      </c>
      <c r="AZ2126" s="1" t="b">
        <v>0</v>
      </c>
      <c r="BA2126" s="1" t="b">
        <v>0</v>
      </c>
      <c r="BC2126" t="str">
        <f t="shared" si="975"/>
        <v>FALSE</v>
      </c>
      <c r="BE2126" t="str">
        <f t="shared" si="976"/>
        <v>FALSE</v>
      </c>
      <c r="BF2126" s="1" t="b">
        <v>0</v>
      </c>
      <c r="BG2126" s="1" t="b">
        <v>0</v>
      </c>
      <c r="BH2126" s="1" t="b">
        <v>0</v>
      </c>
      <c r="BJ2126" s="1" t="str">
        <f t="shared" si="977"/>
        <v>FALSE</v>
      </c>
      <c r="BL2126" t="str">
        <f t="shared" si="978"/>
        <v>FALSE</v>
      </c>
      <c r="BM2126" s="1" t="b">
        <v>0</v>
      </c>
      <c r="BN2126" s="1" t="b">
        <v>0</v>
      </c>
      <c r="BO2126" s="1">
        <f t="shared" si="981"/>
        <v>11</v>
      </c>
      <c r="BP2126" s="1" t="s">
        <v>31</v>
      </c>
      <c r="BQ2126" s="1" cm="1">
        <f t="array" ref="BQ2126">_xlfn.IFS(BP2126="None Known",0, LEN(BP2126)&gt;500, 5,LEN(BP2126)&gt;400, 4, LEN(BP2126)&gt;300, 3, LEN(BP2126)&gt;200, 2, LEN(BP2126)&gt;1, 1)</f>
        <v>0</v>
      </c>
      <c r="BR2126" s="1" t="s">
        <v>9932</v>
      </c>
      <c r="BS2126" s="1">
        <v>3</v>
      </c>
      <c r="BT2126" s="1" t="s">
        <v>9933</v>
      </c>
      <c r="BU2126" s="1">
        <v>2</v>
      </c>
      <c r="BV2126" s="1" t="s">
        <v>34</v>
      </c>
      <c r="BW2126" s="1" t="s">
        <v>31</v>
      </c>
      <c r="BX2126" s="1"/>
      <c r="BY2126" t="str">
        <f>_xlfn.XLOOKUP($B2126,Img_lookup!A:A,Img_lookup!B:B, "Not available")</f>
        <v>e10fd8a3-17b7-4354-9124-5a28826a5f31</v>
      </c>
      <c r="BZ2126" t="str">
        <f>_xlfn.XLOOKUP($B2126,Img_lookup!A:A,Img_lookup!C:C, "Not available")</f>
        <v>Viola patrinii DC.</v>
      </c>
      <c r="CA2126" t="str">
        <f>_xlfn.XLOOKUP($B2126,Img_lookup!A:A,Img_lookup!D:D, "Not available")</f>
        <v>Koyapillil M. Matthew; J. Britto and N. Rani</v>
      </c>
      <c r="CB2126" t="str">
        <f>_xlfn.XLOOKUP($B2126,Img_lookup!A:A,Img_lookup!E:E, "https://imgur.com/aT5wafe")</f>
        <v>https://api.openverse.engineering/v1/images/e10fd8a3-17b7-4354-9124-5a28826a5f31/thumb/</v>
      </c>
    </row>
    <row r="2127" spans="1:80" ht="409.6" x14ac:dyDescent="0.15">
      <c r="A2127" s="1" t="s">
        <v>1159</v>
      </c>
      <c r="B2127" s="1" t="s">
        <v>3560</v>
      </c>
      <c r="C2127" s="1" t="s">
        <v>3561</v>
      </c>
      <c r="E2127" s="1" t="s">
        <v>3562</v>
      </c>
      <c r="F2127" s="1" t="s">
        <v>6</v>
      </c>
      <c r="G2127" s="1" t="s">
        <v>6</v>
      </c>
      <c r="H2127" s="11" t="str">
        <f t="shared" si="983"/>
        <v>Perennial</v>
      </c>
      <c r="J2127" s="1">
        <v>5.0000001000000002E-2</v>
      </c>
      <c r="K2127" s="1">
        <v>7.9999998000000003E-2</v>
      </c>
      <c r="L2127" t="str" cm="1">
        <f t="array" ref="L2127">_xlfn.IFS(J2127+K2127="", "Unknown", J2127+K2127&gt;3, "Large", J2127+K2127&gt;0.5, "Medium", J2127+K2127&gt;0, "Small")</f>
        <v>Small</v>
      </c>
      <c r="M2127" s="1">
        <v>4</v>
      </c>
      <c r="N2127" cm="1">
        <f t="array" ref="N2127">IF($M2127="",INDEX($M$2:$M$2176,MATCH(1,INDEX(($A$2:$A$2176=$A2127)*($M$2:$M$2176&lt;&gt;""),0),0)),$M2127)</f>
        <v>4</v>
      </c>
      <c r="O2127" s="2" t="str">
        <f t="shared" si="979"/>
        <v>Hardy to cold</v>
      </c>
      <c r="P2127" s="1" t="s">
        <v>3563</v>
      </c>
      <c r="R2127" t="str">
        <f t="shared" si="982"/>
        <v>Medium</v>
      </c>
      <c r="T2127" s="1"/>
      <c r="U2127" s="1"/>
      <c r="V2127" s="1" t="s">
        <v>96</v>
      </c>
      <c r="W2127" s="6" t="str">
        <f>IF(ISNUMBER(SEARCH("-",V2127)),TRIM(LEFT(V2127,FIND("-",V2127)-1)),V2127)</f>
        <v>5</v>
      </c>
      <c r="X2127" t="str">
        <f>IF(W2127="1", "January", IF(W2127="2", "February", IF(W2127="3", "March", IF(W2127="4", "April", IF(W2127="5", "May", IF(W2127="6", "June", IF(W2127="7", "July", IF(W2127="8", "August", IF(W2127="9", "September", IF(W2127="10", "October", IF(W2127="11", "November", IF(W2127="12", "December", "Other"))))))))))))</f>
        <v>May</v>
      </c>
      <c r="Y2127" s="2" t="str">
        <f>IF(ISNUMBER(SEARCH("-",V2127)),TRIM(RIGHT(V2127,LEN(V2127)-SEARCH("-",V2127))),V2127)</f>
        <v>6</v>
      </c>
      <c r="Z2127" s="2" t="str">
        <f>IF(Y2127="1", "January", IF(Y2127="2", "February", IF(Y2127="3", "March", IF(Y2127="4", "April", IF(Y2127="5", "May", IF(Y2127="6", "June", IF(Y2127="7", "July", IF(Y2127="8", "August", IF(Y2127="9", "September", IF(Y2127="10", "October", IF(Y2127="11", "November", IF(Y2127="12", "December", "Other"))))))))))))</f>
        <v>June</v>
      </c>
      <c r="AF2127" s="16" t="s">
        <v>24219</v>
      </c>
      <c r="AG2127" s="1" t="str">
        <f t="shared" si="969"/>
        <v xml:space="preserve">Seed </v>
      </c>
      <c r="AH2127"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7" s="1" t="s">
        <v>3564</v>
      </c>
      <c r="AJ2127" s="1" t="s">
        <v>53</v>
      </c>
      <c r="AK2127" s="1" t="s">
        <v>17104</v>
      </c>
      <c r="AL2127" s="1" t="str">
        <f t="shared" si="980"/>
        <v>Unscented</v>
      </c>
      <c r="AM2127" s="1" t="b">
        <v>0</v>
      </c>
      <c r="AN2127" s="1" t="b">
        <v>0</v>
      </c>
      <c r="AO2127" s="1" t="b">
        <v>0</v>
      </c>
      <c r="AP2127" s="5" t="s">
        <v>28</v>
      </c>
      <c r="AQ2127" s="5" t="str">
        <f t="shared" si="971"/>
        <v>Light, Medium, Heavy</v>
      </c>
      <c r="AR2127" s="1" t="s">
        <v>10</v>
      </c>
      <c r="AS2127" s="1" t="str">
        <f t="shared" si="964"/>
        <v>None, Partial</v>
      </c>
      <c r="AT2127" s="1" t="str">
        <f t="shared" si="972"/>
        <v>Partial, Full</v>
      </c>
      <c r="AU2127" s="1" t="s">
        <v>29</v>
      </c>
      <c r="AV2127" s="1" t="str">
        <f t="shared" si="973"/>
        <v>Moist</v>
      </c>
      <c r="AW2127" s="1" t="s">
        <v>123</v>
      </c>
      <c r="AX2127" s="1" t="str">
        <f t="shared" si="974"/>
        <v>Acid, Neutral</v>
      </c>
      <c r="AY2127" s="1" t="b">
        <v>0</v>
      </c>
      <c r="AZ2127" s="1" t="b">
        <v>0</v>
      </c>
      <c r="BA2127" s="1" t="b">
        <v>0</v>
      </c>
      <c r="BC2127" t="str">
        <f t="shared" si="975"/>
        <v>FALSE</v>
      </c>
      <c r="BE2127" t="str">
        <f t="shared" si="976"/>
        <v>FALSE</v>
      </c>
      <c r="BF2127" s="1" t="b">
        <v>0</v>
      </c>
      <c r="BG2127" s="1" t="b">
        <v>0</v>
      </c>
      <c r="BH2127" s="1" t="b">
        <v>0</v>
      </c>
      <c r="BJ2127" s="1" t="str">
        <f t="shared" si="977"/>
        <v>FALSE</v>
      </c>
      <c r="BL2127" t="str">
        <f t="shared" si="978"/>
        <v>FALSE</v>
      </c>
      <c r="BM2127" s="1" t="b">
        <v>0</v>
      </c>
      <c r="BN2127" s="1" t="b">
        <v>0</v>
      </c>
      <c r="BO2127" s="1">
        <f t="shared" si="981"/>
        <v>8</v>
      </c>
      <c r="BP2127" s="1" t="s">
        <v>3565</v>
      </c>
      <c r="BQ2127" s="1" cm="1">
        <f t="array" ref="BQ2127">_xlfn.IFS(BP2127="None Known",0, LEN(BP2127)&gt;500, 5,LEN(BP2127)&gt;400, 4, LEN(BP2127)&gt;300, 3, LEN(BP2127)&gt;200, 2, LEN(BP2127)&gt;1, 1)</f>
        <v>1</v>
      </c>
      <c r="BR2127" s="1" t="s">
        <v>3566</v>
      </c>
      <c r="BS2127" s="1">
        <v>2</v>
      </c>
      <c r="BT2127" s="1" t="s">
        <v>3567</v>
      </c>
      <c r="BU2127" s="1">
        <v>1</v>
      </c>
      <c r="BV2127" s="1" t="s">
        <v>465</v>
      </c>
      <c r="BW2127" s="1" t="s">
        <v>31</v>
      </c>
      <c r="BX2127" s="1"/>
      <c r="BY2127" t="str">
        <f>_xlfn.XLOOKUP($B2127,Img_lookup!A:A,Img_lookup!B:B, "Not available")</f>
        <v>87c333ce-8e22-4a28-ae22-19b265589716</v>
      </c>
      <c r="BZ2127" t="str">
        <f>_xlfn.XLOOKUP($B2127,Img_lookup!A:A,Img_lookup!C:C, "Not available")</f>
        <v>Viola pedata. The Floral Magazine v.6 1867</v>
      </c>
      <c r="CA2127" t="str">
        <f>_xlfn.XLOOKUP($B2127,Img_lookup!A:A,Img_lookup!D:D, "Not available")</f>
        <v>Swallowtail Garden Seeds</v>
      </c>
      <c r="CB2127" t="str">
        <f>_xlfn.XLOOKUP($B2127,Img_lookup!A:A,Img_lookup!E:E, "https://imgur.com/aT5wafe")</f>
        <v>https://api.openverse.engineering/v1/images/87c333ce-8e22-4a28-ae22-19b265589716/thumb/</v>
      </c>
    </row>
    <row r="2128" spans="1:80" ht="409.6" x14ac:dyDescent="0.15">
      <c r="A2128" s="1" t="s">
        <v>1159</v>
      </c>
      <c r="B2128" s="1" t="s">
        <v>2373</v>
      </c>
      <c r="E2128" s="1" t="s">
        <v>2374</v>
      </c>
      <c r="F2128" s="1" t="s">
        <v>6</v>
      </c>
      <c r="G2128" s="1" t="s">
        <v>6</v>
      </c>
      <c r="H2128" s="11" t="str">
        <f t="shared" si="983"/>
        <v>Perennial</v>
      </c>
      <c r="J2128" s="1">
        <v>0.10000000100000001</v>
      </c>
      <c r="L2128" t="str" cm="1">
        <f t="array" ref="L2128">_xlfn.IFS(J2128+K2128="", "Unknown", J2128+K2128&gt;3, "Large", J2128+K2128&gt;0.5, "Medium", J2128+K2128&gt;0, "Small")</f>
        <v>Small</v>
      </c>
      <c r="M2128" s="1">
        <v>5</v>
      </c>
      <c r="N2128" cm="1">
        <f t="array" ref="N2128">IF($M2128="",INDEX($M$2:$M$2176,MATCH(1,INDEX(($A$2:$A$2176=$A2128)*($M$2:$M$2176&lt;&gt;""),0),0)),$M2128)</f>
        <v>5</v>
      </c>
      <c r="O2128" s="2" t="str">
        <f t="shared" si="979"/>
        <v>Seasonal outdoors</v>
      </c>
      <c r="P2128" s="1" t="s">
        <v>2375</v>
      </c>
      <c r="R2128" t="str">
        <f t="shared" si="982"/>
        <v>Medium</v>
      </c>
      <c r="W2128"/>
      <c r="AF2128" s="16" t="s">
        <v>24219</v>
      </c>
      <c r="AG2128" s="1" t="str">
        <f t="shared" si="969"/>
        <v xml:space="preserve">Seed </v>
      </c>
      <c r="AH2128"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8" s="1" t="s">
        <v>2376</v>
      </c>
      <c r="AJ2128" s="1" t="s">
        <v>53</v>
      </c>
      <c r="AK2128" s="1" t="s">
        <v>17104</v>
      </c>
      <c r="AL2128" s="1" t="str">
        <f t="shared" si="980"/>
        <v>Unscented</v>
      </c>
      <c r="AM2128" s="1" t="b">
        <v>0</v>
      </c>
      <c r="AN2128" s="1" t="b">
        <v>0</v>
      </c>
      <c r="AO2128" s="1" t="b">
        <v>0</v>
      </c>
      <c r="AP2128" s="5" t="s">
        <v>28</v>
      </c>
      <c r="AQ2128" s="5" t="str">
        <f t="shared" si="971"/>
        <v>Light, Medium, Heavy</v>
      </c>
      <c r="AR2128" s="1" t="s">
        <v>10</v>
      </c>
      <c r="AS2128" s="1" t="str">
        <f t="shared" si="964"/>
        <v>None, Partial</v>
      </c>
      <c r="AT2128" s="1" t="str">
        <f t="shared" si="972"/>
        <v>Partial, Full</v>
      </c>
      <c r="AU2128" s="1" t="s">
        <v>29</v>
      </c>
      <c r="AV2128" s="1" t="str">
        <f t="shared" si="973"/>
        <v>Moist</v>
      </c>
      <c r="AW2128" s="1" t="s">
        <v>123</v>
      </c>
      <c r="AX2128" s="1" t="str">
        <f t="shared" si="974"/>
        <v>Acid, Neutral</v>
      </c>
      <c r="AY2128" s="1" t="b">
        <v>0</v>
      </c>
      <c r="AZ2128" s="1" t="b">
        <v>0</v>
      </c>
      <c r="BA2128" s="1" t="b">
        <v>0</v>
      </c>
      <c r="BC2128" t="str">
        <f t="shared" si="975"/>
        <v>FALSE</v>
      </c>
      <c r="BE2128" t="str">
        <f t="shared" si="976"/>
        <v>FALSE</v>
      </c>
      <c r="BF2128" s="1" t="b">
        <v>0</v>
      </c>
      <c r="BG2128" s="1" t="b">
        <v>0</v>
      </c>
      <c r="BH2128" s="1" t="b">
        <v>0</v>
      </c>
      <c r="BJ2128" s="1" t="str">
        <f t="shared" si="977"/>
        <v>FALSE</v>
      </c>
      <c r="BL2128" t="str">
        <f t="shared" si="978"/>
        <v>FALSE</v>
      </c>
      <c r="BM2128" s="1" t="b">
        <v>0</v>
      </c>
      <c r="BN2128" s="1" t="b">
        <v>0</v>
      </c>
      <c r="BO2128" s="1">
        <f t="shared" si="981"/>
        <v>10</v>
      </c>
      <c r="BP2128" s="1" t="s">
        <v>31</v>
      </c>
      <c r="BQ2128" s="1" cm="1">
        <f t="array" ref="BQ2128">_xlfn.IFS(BP2128="None Known",0, LEN(BP2128)&gt;500, 5,LEN(BP2128)&gt;400, 4, LEN(BP2128)&gt;300, 3, LEN(BP2128)&gt;200, 2, LEN(BP2128)&gt;1, 1)</f>
        <v>0</v>
      </c>
      <c r="BR2128" s="1" t="s">
        <v>2377</v>
      </c>
      <c r="BS2128" s="1">
        <v>3</v>
      </c>
      <c r="BT2128" s="1" t="s">
        <v>2378</v>
      </c>
      <c r="BU2128" s="1">
        <v>1</v>
      </c>
      <c r="BV2128" s="1" t="s">
        <v>34</v>
      </c>
      <c r="BW2128" s="1" t="s">
        <v>31</v>
      </c>
      <c r="BX2128" s="1"/>
      <c r="BY2128" t="str">
        <f>_xlfn.XLOOKUP($B2128,Img_lookup!A:A,Img_lookup!B:B, "Not available")</f>
        <v>8c9425b9-ce33-48ab-9e18-1b8b7b0f53a3</v>
      </c>
      <c r="BZ2128" t="str">
        <f>_xlfn.XLOOKUP($B2128,Img_lookup!A:A,Img_lookup!C:C, "Not available")</f>
        <v>Viola pinnata L.</v>
      </c>
      <c r="CA2128" t="str">
        <f>_xlfn.XLOOKUP($B2128,Img_lookup!A:A,Img_lookup!D:D, "Not available")</f>
        <v>Lagger</v>
      </c>
      <c r="CB2128" t="str">
        <f>_xlfn.XLOOKUP($B2128,Img_lookup!A:A,Img_lookup!E:E, "https://imgur.com/aT5wafe")</f>
        <v>https://api.openverse.engineering/v1/images/8c9425b9-ce33-48ab-9e18-1b8b7b0f53a3/thumb/</v>
      </c>
    </row>
    <row r="2129" spans="1:80" ht="409.6" x14ac:dyDescent="0.15">
      <c r="A2129" s="1" t="s">
        <v>1159</v>
      </c>
      <c r="B2129" s="1" t="s">
        <v>3850</v>
      </c>
      <c r="D2129" s="1" t="s">
        <v>3851</v>
      </c>
      <c r="E2129" s="1" t="s">
        <v>3852</v>
      </c>
      <c r="F2129" s="1" t="s">
        <v>6</v>
      </c>
      <c r="G2129" s="1" t="s">
        <v>6</v>
      </c>
      <c r="H2129" s="11" t="str">
        <f t="shared" si="983"/>
        <v>Perennial</v>
      </c>
      <c r="J2129" s="1">
        <v>0.15000000599999999</v>
      </c>
      <c r="L2129" t="str" cm="1">
        <f t="array" ref="L2129">_xlfn.IFS(J2129+K2129="", "Unknown", J2129+K2129&gt;3, "Large", J2129+K2129&gt;0.5, "Medium", J2129+K2129&gt;0, "Small")</f>
        <v>Small</v>
      </c>
      <c r="M2129" s="1">
        <v>8</v>
      </c>
      <c r="N2129" cm="1">
        <f t="array" ref="N2129">IF($M2129="",INDEX($M$2:$M$2176,MATCH(1,INDEX(($A$2:$A$2176=$A2129)*($M$2:$M$2176&lt;&gt;""),0),0)),$M2129)</f>
        <v>8</v>
      </c>
      <c r="O2129" s="2" t="str">
        <f t="shared" si="979"/>
        <v>Grown indoors</v>
      </c>
      <c r="P2129" s="1" t="s">
        <v>3853</v>
      </c>
      <c r="R2129" t="str">
        <f t="shared" si="982"/>
        <v>Medium</v>
      </c>
      <c r="T2129" s="1"/>
      <c r="U2129" s="1"/>
      <c r="V2129" s="1" t="s">
        <v>205</v>
      </c>
      <c r="W2129" s="6" t="str">
        <f t="shared" ref="W2129:W2144" si="984">IF(ISNUMBER(SEARCH("-",V2129)),TRIM(LEFT(V2129,FIND("-",V2129)-1)),V2129)</f>
        <v>3</v>
      </c>
      <c r="X2129" t="str">
        <f t="shared" ref="X2129:X2143" si="985">IF(W2129="1", "January", IF(W2129="2", "February", IF(W2129="3", "March", IF(W2129="4", "April", IF(W2129="5", "May", IF(W2129="6", "June", IF(W2129="7", "July", IF(W2129="8", "August", IF(W2129="9", "September", IF(W2129="10", "October", IF(W2129="11", "November", IF(W2129="12", "December", "Other"))))))))))))</f>
        <v>March</v>
      </c>
      <c r="Y2129" s="2" t="str">
        <f t="shared" ref="Y2129:Y2143" si="986">IF(ISNUMBER(SEARCH("-",V2129)),TRIM(RIGHT(V2129,LEN(V2129)-SEARCH("-",V2129))),V2129)</f>
        <v>5</v>
      </c>
      <c r="Z2129" s="2" t="str">
        <f t="shared" ref="Z2129:Z2143" si="987">IF(Y2129="1", "January", IF(Y2129="2", "February", IF(Y2129="3", "March", IF(Y2129="4", "April", IF(Y2129="5", "May", IF(Y2129="6", "June", IF(Y2129="7", "July", IF(Y2129="8", "August", IF(Y2129="9", "September", IF(Y2129="10", "October", IF(Y2129="11", "November", IF(Y2129="12", "December", "Other"))))))))))))</f>
        <v>May</v>
      </c>
      <c r="AF2129" s="16" t="s">
        <v>24219</v>
      </c>
      <c r="AG2129" s="1" t="str">
        <f t="shared" si="969"/>
        <v xml:space="preserve">Seed </v>
      </c>
      <c r="AH2129"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29" s="1" t="s">
        <v>3854</v>
      </c>
      <c r="AJ2129" s="1" t="s">
        <v>53</v>
      </c>
      <c r="AK2129" s="1" t="s">
        <v>17104</v>
      </c>
      <c r="AL2129" s="1" t="str">
        <f t="shared" si="980"/>
        <v>Unscented</v>
      </c>
      <c r="AM2129" s="1" t="b">
        <v>0</v>
      </c>
      <c r="AN2129" s="1" t="b">
        <v>0</v>
      </c>
      <c r="AO2129" s="1" t="b">
        <v>0</v>
      </c>
      <c r="AP2129" s="5" t="s">
        <v>28</v>
      </c>
      <c r="AQ2129" s="5" t="str">
        <f t="shared" si="971"/>
        <v>Light, Medium, Heavy</v>
      </c>
      <c r="AR2129" s="1" t="s">
        <v>10</v>
      </c>
      <c r="AS2129" s="1" t="str">
        <f t="shared" si="964"/>
        <v>None, Partial</v>
      </c>
      <c r="AT2129" s="1" t="str">
        <f t="shared" si="972"/>
        <v>Partial, Full</v>
      </c>
      <c r="AU2129" s="1" t="s">
        <v>29</v>
      </c>
      <c r="AV2129" s="1" t="str">
        <f t="shared" si="973"/>
        <v>Moist</v>
      </c>
      <c r="AW2129" s="1" t="s">
        <v>123</v>
      </c>
      <c r="AX2129" s="1" t="str">
        <f t="shared" si="974"/>
        <v>Acid, Neutral</v>
      </c>
      <c r="AY2129" s="1" t="b">
        <v>0</v>
      </c>
      <c r="AZ2129" s="1" t="b">
        <v>0</v>
      </c>
      <c r="BA2129" s="1" t="b">
        <v>0</v>
      </c>
      <c r="BC2129" t="str">
        <f t="shared" si="975"/>
        <v>FALSE</v>
      </c>
      <c r="BE2129" t="str">
        <f t="shared" si="976"/>
        <v>FALSE</v>
      </c>
      <c r="BF2129" s="1" t="b">
        <v>0</v>
      </c>
      <c r="BG2129" s="1" t="b">
        <v>0</v>
      </c>
      <c r="BH2129" s="1" t="b">
        <v>0</v>
      </c>
      <c r="BJ2129" s="1" t="str">
        <f t="shared" si="977"/>
        <v>FALSE</v>
      </c>
      <c r="BL2129" t="str">
        <f t="shared" si="978"/>
        <v>FALSE</v>
      </c>
      <c r="BM2129" s="1" t="b">
        <v>0</v>
      </c>
      <c r="BN2129" s="1" t="b">
        <v>0</v>
      </c>
      <c r="BO2129" s="1">
        <f t="shared" si="981"/>
        <v>8</v>
      </c>
      <c r="BP2129" s="1" t="s">
        <v>31</v>
      </c>
      <c r="BQ2129" s="1" cm="1">
        <f t="array" ref="BQ2129">_xlfn.IFS(BP2129="None Known",0, LEN(BP2129)&gt;500, 5,LEN(BP2129)&gt;400, 4, LEN(BP2129)&gt;300, 3, LEN(BP2129)&gt;200, 2, LEN(BP2129)&gt;1, 1)</f>
        <v>0</v>
      </c>
      <c r="BR2129" s="1" t="s">
        <v>3855</v>
      </c>
      <c r="BS2129" s="1">
        <v>2</v>
      </c>
      <c r="BT2129" s="1" t="s">
        <v>3856</v>
      </c>
      <c r="BU2129" s="1">
        <v>2</v>
      </c>
      <c r="BV2129" s="1" t="s">
        <v>34</v>
      </c>
      <c r="BW2129" s="1" t="s">
        <v>31</v>
      </c>
      <c r="BX2129" s="1"/>
      <c r="BY2129" t="str">
        <f>_xlfn.XLOOKUP($B2129,Img_lookup!A:A,Img_lookup!B:B, "Not available")</f>
        <v>Not available</v>
      </c>
      <c r="BZ2129" t="str">
        <f>_xlfn.XLOOKUP($B2129,Img_lookup!A:A,Img_lookup!C:C, "Not available")</f>
        <v>Not available</v>
      </c>
      <c r="CA2129" t="str">
        <f>_xlfn.XLOOKUP($B2129,Img_lookup!A:A,Img_lookup!D:D, "Not available")</f>
        <v>Not available</v>
      </c>
      <c r="CB2129" t="str">
        <f>_xlfn.XLOOKUP($B2129,Img_lookup!A:A,Img_lookup!E:E, "https://imgur.com/aT5wafe")</f>
        <v>https://imgur.com/aT5wafe</v>
      </c>
    </row>
    <row r="2130" spans="1:80" ht="182" x14ac:dyDescent="0.15">
      <c r="A2130" s="1" t="s">
        <v>1159</v>
      </c>
      <c r="B2130" s="1" t="s">
        <v>12188</v>
      </c>
      <c r="C2130" s="1" t="s">
        <v>12189</v>
      </c>
      <c r="E2130" s="1" t="s">
        <v>12190</v>
      </c>
      <c r="F2130" s="1" t="s">
        <v>17124</v>
      </c>
      <c r="G2130" s="1" t="s">
        <v>17124</v>
      </c>
      <c r="H2130" s="11" t="str">
        <f t="shared" si="983"/>
        <v>Annual/Perennial</v>
      </c>
      <c r="J2130" s="1">
        <v>0.15000000599999999</v>
      </c>
      <c r="K2130" s="1">
        <v>0.15000000599999999</v>
      </c>
      <c r="L2130" t="str" cm="1">
        <f t="array" ref="L2130">_xlfn.IFS(J2130+K2130="", "Unknown", J2130+K2130&gt;3, "Large", J2130+K2130&gt;0.5, "Medium", J2130+K2130&gt;0, "Small")</f>
        <v>Small</v>
      </c>
      <c r="M2130" s="1">
        <v>4</v>
      </c>
      <c r="N2130" cm="1">
        <f t="array" ref="N2130">IF($M2130="",INDEX($M$2:$M$2176,MATCH(1,INDEX(($A$2:$A$2176=$A2130)*($M$2:$M$2176&lt;&gt;""),0),0)),$M2130)</f>
        <v>4</v>
      </c>
      <c r="O2130" s="2" t="str">
        <f t="shared" si="979"/>
        <v>Hardy to cold</v>
      </c>
      <c r="P2130" s="1" t="s">
        <v>12191</v>
      </c>
      <c r="R2130" t="str">
        <f t="shared" si="982"/>
        <v>Medium</v>
      </c>
      <c r="T2130" s="1"/>
      <c r="U2130" s="1"/>
      <c r="V2130" s="1" t="s">
        <v>12192</v>
      </c>
      <c r="W2130" s="6" t="str">
        <f t="shared" si="984"/>
        <v>4</v>
      </c>
      <c r="X2130" t="str">
        <f t="shared" si="985"/>
        <v>April</v>
      </c>
      <c r="Y2130" s="2" t="str">
        <f t="shared" si="986"/>
        <v>9</v>
      </c>
      <c r="Z2130" s="2" t="str">
        <f t="shared" si="987"/>
        <v>September</v>
      </c>
      <c r="AA2130" s="1" t="s">
        <v>134</v>
      </c>
      <c r="AB2130" s="1" t="str">
        <f>IF(ISNUMBER(SEARCH("-",AA2130)),TRIM(LEFT(AA2130,FIND("-",AA2130)-1)),AA2130)</f>
        <v>6</v>
      </c>
      <c r="AC2130" s="1" t="str">
        <f>IF(AB2130="1", "January", IF(AB2130="2", "February", IF(AB2130="3", "March", IF(AB2130="4", "April", IF(AB2130="5", "May", IF(AB2130="6", "June", IF(AB2130="7", "July", IF(AB2130="8", "August", IF(AB2130="9", "September", IF(AB2130="10", "October", IF(AB2130="11", "November", IF(AB2130="12", "December", "Other"))))))))))))</f>
        <v>June</v>
      </c>
      <c r="AD2130" s="1" t="str">
        <f>IF(ISNUMBER(SEARCH("-",AA2130)),TRIM(RIGHT(AA2130,LEN(AA2130)-SEARCH("-",AA2130))),AA2130)</f>
        <v>9</v>
      </c>
      <c r="AE2130" s="1" t="str">
        <f>IF(AD2130="1", "January", IF(AD2130="2", "February", IF(AD2130="3", "March", IF(AD2130="4", "April", IF(AD2130="5", "May", IF(AD2130="6", "June", IF(AD2130="7", "July", IF(AD2130="8", "August", IF(AD2130="9", "September", IF(AD2130="10", "October", IF(AD2130="11", "November", IF(AD2130="12", "December", "Other"))))))))))))</f>
        <v>September</v>
      </c>
      <c r="AF2130" s="16" t="s">
        <v>24221</v>
      </c>
      <c r="AG2130" s="1" t="str">
        <f t="shared" si="969"/>
        <v xml:space="preserve">Seed </v>
      </c>
      <c r="AH2130" s="2" t="str">
        <f t="shared" si="970"/>
        <v>Best sown in the autumn in a cold frame.
Division in the autumn or just after flowering. The plant is a short-lived perennial and division is not that worthwhile.</v>
      </c>
      <c r="AI2130" s="1" t="s">
        <v>12193</v>
      </c>
      <c r="AJ2130" s="1" t="s">
        <v>23807</v>
      </c>
      <c r="AK2130" s="1" t="s">
        <v>17104</v>
      </c>
      <c r="AL2130" s="1" t="str">
        <f t="shared" si="980"/>
        <v>Unscented</v>
      </c>
      <c r="AM2130" s="1" t="b">
        <v>0</v>
      </c>
      <c r="AN2130" s="1" t="b">
        <v>0</v>
      </c>
      <c r="AO2130" s="1" t="b">
        <v>0</v>
      </c>
      <c r="AP2130" s="5" t="s">
        <v>28</v>
      </c>
      <c r="AQ2130" s="5" t="str">
        <f t="shared" si="971"/>
        <v>Light, Medium, Heavy</v>
      </c>
      <c r="AR2130" s="1" t="s">
        <v>10</v>
      </c>
      <c r="AS2130" s="1" t="str">
        <f t="shared" si="964"/>
        <v>None, Partial</v>
      </c>
      <c r="AT2130" s="1" t="str">
        <f t="shared" si="972"/>
        <v>Partial, Full</v>
      </c>
      <c r="AU2130" s="1" t="s">
        <v>29</v>
      </c>
      <c r="AV2130" s="1" t="str">
        <f t="shared" si="973"/>
        <v>Moist</v>
      </c>
      <c r="AW2130" s="1" t="s">
        <v>123</v>
      </c>
      <c r="AX2130" s="1" t="str">
        <f t="shared" si="974"/>
        <v>Acid, Neutral</v>
      </c>
      <c r="AY2130" s="1" t="b">
        <v>0</v>
      </c>
      <c r="AZ2130" s="1" t="b">
        <v>0</v>
      </c>
      <c r="BA2130" s="1" t="b">
        <v>0</v>
      </c>
      <c r="BC2130" t="str">
        <f t="shared" si="975"/>
        <v>FALSE</v>
      </c>
      <c r="BE2130" t="str">
        <f t="shared" si="976"/>
        <v>FALSE</v>
      </c>
      <c r="BF2130" s="1" t="b">
        <v>0</v>
      </c>
      <c r="BG2130" s="1" t="b">
        <v>0</v>
      </c>
      <c r="BH2130" s="1" t="b">
        <v>0</v>
      </c>
      <c r="BI2130" s="1" t="s">
        <v>30</v>
      </c>
      <c r="BJ2130" s="1" t="str">
        <f t="shared" si="977"/>
        <v>FALSE</v>
      </c>
      <c r="BK2130" s="1" t="s">
        <v>77</v>
      </c>
      <c r="BL2130" t="str">
        <f t="shared" si="978"/>
        <v>TRUE</v>
      </c>
      <c r="BM2130" s="1" t="b">
        <v>0</v>
      </c>
      <c r="BN2130" s="1" t="b">
        <v>1</v>
      </c>
      <c r="BO2130" s="1">
        <f t="shared" si="981"/>
        <v>10</v>
      </c>
      <c r="BP2130" s="1" t="s">
        <v>12194</v>
      </c>
      <c r="BQ2130" s="1" cm="1">
        <f t="array" ref="BQ2130">_xlfn.IFS(BP2130="None Known",0, LEN(BP2130)&gt;500, 5,LEN(BP2130)&gt;400, 4, LEN(BP2130)&gt;300, 3, LEN(BP2130)&gt;200, 2, LEN(BP2130)&gt;1, 1)</f>
        <v>1</v>
      </c>
      <c r="BR2130" s="1" t="s">
        <v>12195</v>
      </c>
      <c r="BS2130" s="1">
        <v>2</v>
      </c>
      <c r="BT2130" s="1" t="s">
        <v>12196</v>
      </c>
      <c r="BU2130" s="1">
        <v>3</v>
      </c>
      <c r="BV2130" s="1" t="s">
        <v>12197</v>
      </c>
      <c r="BW2130" s="1" t="s">
        <v>31</v>
      </c>
      <c r="BX2130" s="1"/>
      <c r="BY2130" t="str">
        <f>_xlfn.XLOOKUP($B2130,Img_lookup!A:A,Img_lookup!B:B, "Not available")</f>
        <v>7014e3ea-364c-4891-a648-e5cad5a248fc</v>
      </c>
      <c r="BZ2130" t="str">
        <f>_xlfn.XLOOKUP($B2130,Img_lookup!A:A,Img_lookup!C:C, "Not available")</f>
        <v>Heart‚Äôs ease, Love in Idleness (Viola tricolor), by P.J. RedouteÃÅ (1833)</v>
      </c>
      <c r="CA2130" t="str">
        <f>_xlfn.XLOOKUP($B2130,Img_lookup!A:A,Img_lookup!D:D, "Not available")</f>
        <v>Swallowtail Garden Seeds</v>
      </c>
      <c r="CB2130" t="str">
        <f>_xlfn.XLOOKUP($B2130,Img_lookup!A:A,Img_lookup!E:E, "https://imgur.com/aT5wafe")</f>
        <v>https://api.openverse.engineering/v1/images/7014e3ea-364c-4891-a648-e5cad5a248fc/thumb/</v>
      </c>
    </row>
    <row r="2131" spans="1:80" ht="409.6" x14ac:dyDescent="0.15">
      <c r="A2131" s="1" t="s">
        <v>1159</v>
      </c>
      <c r="B2131" s="1" t="s">
        <v>7623</v>
      </c>
      <c r="D2131" s="1" t="s">
        <v>7624</v>
      </c>
      <c r="E2131" s="1" t="s">
        <v>2501</v>
      </c>
      <c r="F2131" s="1" t="s">
        <v>6</v>
      </c>
      <c r="G2131" s="1" t="s">
        <v>6</v>
      </c>
      <c r="H2131" s="11" t="str">
        <f t="shared" si="983"/>
        <v>Perennial</v>
      </c>
      <c r="J2131" s="1">
        <v>0.30000001199999998</v>
      </c>
      <c r="L2131" t="str" cm="1">
        <f t="array" ref="L2131">_xlfn.IFS(J2131+K2131="", "Unknown", J2131+K2131&gt;3, "Large", J2131+K2131&gt;0.5, "Medium", J2131+K2131&gt;0, "Small")</f>
        <v>Small</v>
      </c>
      <c r="N2131" cm="1">
        <f t="array" ref="N2131">IF($M2131="",INDEX($M$2:$M$2176,MATCH(1,INDEX(($A$2:$A$2176=$A2131)*($M$2:$M$2176&lt;&gt;""),0),0)),$M2131)</f>
        <v>9</v>
      </c>
      <c r="O2131" s="2" t="str">
        <f t="shared" si="979"/>
        <v>Grown indoors</v>
      </c>
      <c r="P2131" s="1" t="s">
        <v>7625</v>
      </c>
      <c r="R2131" t="str">
        <f t="shared" si="982"/>
        <v>Medium</v>
      </c>
      <c r="T2131" s="1"/>
      <c r="U2131" s="1"/>
      <c r="V2131" s="1" t="s">
        <v>188</v>
      </c>
      <c r="W2131" s="6" t="str">
        <f t="shared" si="984"/>
        <v>4</v>
      </c>
      <c r="X2131" t="str">
        <f t="shared" si="985"/>
        <v>April</v>
      </c>
      <c r="Y2131" s="2" t="str">
        <f t="shared" si="986"/>
        <v>5</v>
      </c>
      <c r="Z2131" s="2" t="str">
        <f t="shared" si="987"/>
        <v>May</v>
      </c>
      <c r="AF2131" s="16" t="s">
        <v>24219</v>
      </c>
      <c r="AG2131" s="1" t="str">
        <f t="shared" si="969"/>
        <v xml:space="preserve">Seed </v>
      </c>
      <c r="AH2131" s="2" t="str">
        <f t="shared" si="970"/>
        <v>Best sown in the autumn in a cold frame. Sow stored seed in early spring in a cold frame. Prick out the seedlings into individual pots when they are large enough to handle and plant them out in the summer.
Division in the autumn or just after flowering. Larger divisions can be planted out direct into their permanent positions, though we have found that it is best to pot up smaller divisions and grow them on in light shade in a greenhouse or cold frame until they are growing away well. Plant them out in the summer or the following spring.</v>
      </c>
      <c r="AI2131" s="1" t="s">
        <v>1292</v>
      </c>
      <c r="AJ2131" s="1" t="s">
        <v>53</v>
      </c>
      <c r="AK2131" s="1" t="s">
        <v>17104</v>
      </c>
      <c r="AL2131" s="1" t="str">
        <f t="shared" si="980"/>
        <v>Unscented</v>
      </c>
      <c r="AM2131" s="1" t="b">
        <v>0</v>
      </c>
      <c r="AN2131" s="1" t="b">
        <v>0</v>
      </c>
      <c r="AO2131" s="1" t="b">
        <v>0</v>
      </c>
      <c r="AP2131" s="5" t="s">
        <v>28</v>
      </c>
      <c r="AQ2131" s="5" t="str">
        <f t="shared" si="971"/>
        <v>Light, Medium, Heavy</v>
      </c>
      <c r="AR2131" s="1" t="s">
        <v>10</v>
      </c>
      <c r="AS2131" s="1" t="str">
        <f t="shared" si="964"/>
        <v>None, Partial</v>
      </c>
      <c r="AT2131" s="1" t="str">
        <f t="shared" si="972"/>
        <v>Partial, Full</v>
      </c>
      <c r="AU2131" s="1" t="s">
        <v>29</v>
      </c>
      <c r="AV2131" s="1" t="str">
        <f t="shared" si="973"/>
        <v>Moist</v>
      </c>
      <c r="AW2131" s="1" t="s">
        <v>123</v>
      </c>
      <c r="AX2131" s="1" t="str">
        <f t="shared" si="974"/>
        <v>Acid, Neutral</v>
      </c>
      <c r="AY2131" s="1" t="b">
        <v>0</v>
      </c>
      <c r="AZ2131" s="1" t="b">
        <v>0</v>
      </c>
      <c r="BA2131" s="1" t="b">
        <v>0</v>
      </c>
      <c r="BC2131" t="str">
        <f t="shared" si="975"/>
        <v>FALSE</v>
      </c>
      <c r="BE2131" t="str">
        <f t="shared" si="976"/>
        <v>FALSE</v>
      </c>
      <c r="BF2131" s="1" t="b">
        <v>0</v>
      </c>
      <c r="BG2131" s="1" t="b">
        <v>0</v>
      </c>
      <c r="BH2131" s="1" t="b">
        <v>0</v>
      </c>
      <c r="BJ2131" s="1" t="str">
        <f t="shared" si="977"/>
        <v>FALSE</v>
      </c>
      <c r="BL2131" t="str">
        <f t="shared" si="978"/>
        <v>FALSE</v>
      </c>
      <c r="BM2131" s="1" t="b">
        <v>0</v>
      </c>
      <c r="BN2131" s="1" t="b">
        <v>0</v>
      </c>
      <c r="BO2131" s="1">
        <f t="shared" si="981"/>
        <v>10</v>
      </c>
      <c r="BP2131" s="1" t="s">
        <v>31</v>
      </c>
      <c r="BQ2131" s="1" cm="1">
        <f t="array" ref="BQ2131">_xlfn.IFS(BP2131="None Known",0, LEN(BP2131)&gt;500, 5,LEN(BP2131)&gt;400, 4, LEN(BP2131)&gt;300, 3, LEN(BP2131)&gt;200, 2, LEN(BP2131)&gt;1, 1)</f>
        <v>0</v>
      </c>
      <c r="BR2131" s="1" t="s">
        <v>7626</v>
      </c>
      <c r="BS2131" s="1">
        <v>3</v>
      </c>
      <c r="BT2131" s="1" t="s">
        <v>7627</v>
      </c>
      <c r="BU2131" s="1">
        <v>1</v>
      </c>
      <c r="BV2131" s="1" t="s">
        <v>34</v>
      </c>
      <c r="BW2131" s="1" t="s">
        <v>31</v>
      </c>
      <c r="BX2131" s="1"/>
      <c r="BY2131" t="str">
        <f>_xlfn.XLOOKUP($B2131,Img_lookup!A:A,Img_lookup!B:B, "Not available")</f>
        <v>cf1797e1-12eb-408d-858d-398cf86afcd9</v>
      </c>
      <c r="BZ2131" t="str">
        <f>_xlfn.XLOOKUP($B2131,Img_lookup!A:A,Img_lookup!C:C, "Not available")</f>
        <v>Viola verecunda fma. variegata A.Gray var. yakushimana (Nakai) Ohwi</v>
      </c>
      <c r="CA2131" t="str">
        <f>_xlfn.XLOOKUP($B2131,Img_lookup!A:A,Img_lookup!D:D, "Not available")</f>
        <v>sunoochi</v>
      </c>
      <c r="CB2131" t="str">
        <f>_xlfn.XLOOKUP($B2131,Img_lookup!A:A,Img_lookup!E:E, "https://imgur.com/aT5wafe")</f>
        <v>https://api.openverse.engineering/v1/images/cf1797e1-12eb-408d-858d-398cf86afcd9/thumb/</v>
      </c>
    </row>
    <row r="2132" spans="1:80" ht="13" x14ac:dyDescent="0.15">
      <c r="A2132" s="1" t="s">
        <v>3072</v>
      </c>
      <c r="B2132" s="1" t="s">
        <v>3073</v>
      </c>
      <c r="C2132" s="1" t="s">
        <v>3074</v>
      </c>
      <c r="E2132" s="1" t="s">
        <v>3075</v>
      </c>
      <c r="F2132" s="1" t="s">
        <v>22</v>
      </c>
      <c r="G2132" s="1" t="s">
        <v>22</v>
      </c>
      <c r="H2132" s="11" t="str">
        <f t="shared" si="983"/>
        <v>Perennial</v>
      </c>
      <c r="I2132" s="1" t="s">
        <v>17108</v>
      </c>
      <c r="J2132" s="1">
        <v>1</v>
      </c>
      <c r="K2132" s="1">
        <v>1</v>
      </c>
      <c r="L2132" t="str" cm="1">
        <f t="array" ref="L2132">_xlfn.IFS(J2132+K2132="", "Unknown", J2132+K2132&gt;3, "Large", J2132+K2132&gt;0.5, "Medium", J2132+K2132&gt;0, "Small")</f>
        <v>Medium</v>
      </c>
      <c r="M2132" s="1">
        <v>7</v>
      </c>
      <c r="N2132" cm="1">
        <f t="array" ref="N2132">IF($M2132="",INDEX($M$2:$M$2176,MATCH(1,INDEX(($A$2:$A$2176=$A2132)*($M$2:$M$2176&lt;&gt;""),0),0)),$M2132)</f>
        <v>7</v>
      </c>
      <c r="O2132" s="2" t="str">
        <f t="shared" si="979"/>
        <v>Seasonal outdoors</v>
      </c>
      <c r="P2132" s="1" t="s">
        <v>3076</v>
      </c>
      <c r="R2132" t="str">
        <f t="shared" si="982"/>
        <v>Medium</v>
      </c>
      <c r="S2132" s="1" t="s">
        <v>24</v>
      </c>
      <c r="T2132" s="1" t="str">
        <f>LEFT(S2132,FIND("-",S2132)-1)</f>
        <v xml:space="preserve">1 </v>
      </c>
      <c r="U2132" s="1" t="str">
        <f>RIGHT(S2132,FIND("-",S2132)-1)</f>
        <v>12</v>
      </c>
      <c r="V2132" s="1" t="s">
        <v>3077</v>
      </c>
      <c r="W2132" s="6" t="str">
        <f t="shared" si="984"/>
        <v>2</v>
      </c>
      <c r="X2132" t="str">
        <f t="shared" si="985"/>
        <v>February</v>
      </c>
      <c r="Y2132" s="2" t="str">
        <f t="shared" si="986"/>
        <v>4</v>
      </c>
      <c r="Z2132" s="2" t="str">
        <f t="shared" si="987"/>
        <v>April</v>
      </c>
      <c r="AA2132" s="1" t="s">
        <v>3078</v>
      </c>
      <c r="AB2132" s="1" t="str">
        <f>IF(ISNUMBER(SEARCH("-",AA2132)),TRIM(LEFT(AA2132,FIND("-",AA2132)-1)),AA2132)</f>
        <v>11</v>
      </c>
      <c r="AC2132" s="1" t="str">
        <f>IF(AB2132="1", "January", IF(AB2132="2", "February", IF(AB2132="3", "March", IF(AB2132="4", "April", IF(AB2132="5", "May", IF(AB2132="6", "June", IF(AB2132="7", "July", IF(AB2132="8", "August", IF(AB2132="9", "September", IF(AB2132="10", "October", IF(AB2132="11", "November", IF(AB2132="12", "December", "Other"))))))))))))</f>
        <v>November</v>
      </c>
      <c r="AD2132" s="1" t="str">
        <f>IF(ISNUMBER(SEARCH("-",AA2132)),TRIM(RIGHT(AA2132,LEN(AA2132)-SEARCH("-",AA2132))),AA2132)</f>
        <v>12</v>
      </c>
      <c r="AE2132" s="1" t="str">
        <f>IF(AD2132="1", "January", IF(AD2132="2", "February", IF(AD2132="3", "March", IF(AD2132="4", "April", IF(AD2132="5", "May", IF(AD2132="6", "June", IF(AD2132="7", "July", IF(AD2132="8", "August", IF(AD2132="9", "September", IF(AD2132="10", "October", IF(AD2132="11", "November", IF(AD2132="12", "December", "Other"))))))))))))</f>
        <v>December</v>
      </c>
      <c r="AF2132" s="1" t="s">
        <v>3079</v>
      </c>
      <c r="AG2132" s="1" t="str">
        <f t="shared" si="969"/>
        <v xml:space="preserve">Splice </v>
      </c>
      <c r="AH2132" s="2" t="str">
        <f t="shared" si="970"/>
        <v>This is a parasitic plant that grows entirely on the host tree. To grow it you need to obtain berries and squash them onto the branches of host trees in late autumn and early winter[11]. This is best done on the lower side of the branch[1]. It is then simply a matter of waiting and hoping.</v>
      </c>
      <c r="AI2132" s="1" t="s">
        <v>3080</v>
      </c>
      <c r="AK2132" s="1" t="s">
        <v>17105</v>
      </c>
      <c r="AL2132" s="1" t="str">
        <f t="shared" si="980"/>
        <v>Unscented</v>
      </c>
      <c r="AM2132" s="1" t="b">
        <v>0</v>
      </c>
      <c r="AN2132" s="1" t="b">
        <v>1</v>
      </c>
      <c r="AO2132" s="1" t="b">
        <v>0</v>
      </c>
      <c r="AP2132" s="5" t="s">
        <v>28</v>
      </c>
      <c r="AQ2132" s="5" t="str">
        <f t="shared" si="971"/>
        <v>Light, Medium, Heavy</v>
      </c>
      <c r="AR2132" s="1" t="s">
        <v>10</v>
      </c>
      <c r="AS2132" s="1" t="str">
        <f t="shared" si="964"/>
        <v>None, Partial</v>
      </c>
      <c r="AT2132" s="1" t="str">
        <f t="shared" si="972"/>
        <v>Partial, Full</v>
      </c>
      <c r="AU2132" s="1" t="s">
        <v>29</v>
      </c>
      <c r="AV2132" s="1" t="str">
        <f t="shared" si="973"/>
        <v>Moist</v>
      </c>
      <c r="AW2132" s="1" t="s">
        <v>12</v>
      </c>
      <c r="AX2132" s="1" t="str">
        <f t="shared" si="974"/>
        <v>Acid, Neutral, Alkaline</v>
      </c>
      <c r="AY2132" s="1" t="b">
        <v>0</v>
      </c>
      <c r="AZ2132" s="1" t="b">
        <v>0</v>
      </c>
      <c r="BA2132" s="1" t="b">
        <v>0</v>
      </c>
      <c r="BC2132" t="str">
        <f t="shared" si="975"/>
        <v>FALSE</v>
      </c>
      <c r="BE2132" t="str">
        <f t="shared" si="976"/>
        <v>FALSE</v>
      </c>
      <c r="BF2132" s="1" t="b">
        <v>0</v>
      </c>
      <c r="BG2132" s="1" t="b">
        <v>0</v>
      </c>
      <c r="BH2132" s="1" t="b">
        <v>0</v>
      </c>
      <c r="BJ2132" s="1" t="str">
        <f t="shared" si="977"/>
        <v>FALSE</v>
      </c>
      <c r="BK2132" s="1" t="s">
        <v>30</v>
      </c>
      <c r="BL2132" t="str">
        <f t="shared" si="978"/>
        <v>FALSE</v>
      </c>
      <c r="BM2132" s="1" t="b">
        <v>0</v>
      </c>
      <c r="BN2132" s="1" t="b">
        <v>0</v>
      </c>
      <c r="BO2132" s="1">
        <f t="shared" si="981"/>
        <v>6</v>
      </c>
      <c r="BP2132" s="1" t="s">
        <v>31</v>
      </c>
      <c r="BQ2132" s="1" cm="1">
        <f t="array" ref="BQ2132">_xlfn.IFS(BP2132="None Known",0, LEN(BP2132)&gt;500, 5,LEN(BP2132)&gt;400, 4, LEN(BP2132)&gt;300, 3, LEN(BP2132)&gt;200, 2, LEN(BP2132)&gt;1, 1)</f>
        <v>0</v>
      </c>
      <c r="BR2132" s="1" t="s">
        <v>3081</v>
      </c>
      <c r="BS2132" s="1">
        <v>1</v>
      </c>
      <c r="BT2132" s="1" t="s">
        <v>3082</v>
      </c>
      <c r="BU2132" s="1">
        <v>3</v>
      </c>
      <c r="BV2132" s="1" t="s">
        <v>3083</v>
      </c>
      <c r="BW2132" s="1" t="s">
        <v>3084</v>
      </c>
      <c r="BX2132" s="1"/>
      <c r="BY2132" t="str">
        <f>_xlfn.XLOOKUP($B2132,Img_lookup!A:A,Img_lookup!B:B, "Not available")</f>
        <v>32b1febe-f04f-4c70-80bd-cdd62299dd0d</v>
      </c>
      <c r="BZ2132" t="str">
        <f>_xlfn.XLOOKUP($B2132,Img_lookup!A:A,Img_lookup!C:C, "Not available")</f>
        <v>Viscum Album branch</v>
      </c>
      <c r="CA2132" t="str">
        <f>_xlfn.XLOOKUP($B2132,Img_lookup!A:A,Img_lookup!D:D, "Not available")</f>
        <v>Free Public Domain Illustrations by rawpixel</v>
      </c>
      <c r="CB2132" t="str">
        <f>_xlfn.XLOOKUP($B2132,Img_lookup!A:A,Img_lookup!E:E, "https://imgur.com/aT5wafe")</f>
        <v>https://api.openverse.engineering/v1/images/32b1febe-f04f-4c70-80bd-cdd62299dd0d/thumb/</v>
      </c>
    </row>
    <row r="2133" spans="1:80" ht="409.6" x14ac:dyDescent="0.15">
      <c r="A2133" s="1" t="s">
        <v>761</v>
      </c>
      <c r="B2133" s="1" t="s">
        <v>762</v>
      </c>
      <c r="C2133" s="1" t="s">
        <v>763</v>
      </c>
      <c r="E2133" s="1" t="s">
        <v>434</v>
      </c>
      <c r="F2133" s="1" t="s">
        <v>22</v>
      </c>
      <c r="G2133" s="1" t="s">
        <v>22</v>
      </c>
      <c r="H2133" s="11" t="str">
        <f t="shared" si="983"/>
        <v>Perennial</v>
      </c>
      <c r="I2133" s="1" t="s">
        <v>17107</v>
      </c>
      <c r="J2133" s="1">
        <v>3</v>
      </c>
      <c r="K2133" s="1">
        <v>3</v>
      </c>
      <c r="L2133" t="str" cm="1">
        <f t="array" ref="L2133">_xlfn.IFS(J2133+K2133="", "Unknown", J2133+K2133&gt;3, "Large", J2133+K2133&gt;0.5, "Medium", J2133+K2133&gt;0, "Small")</f>
        <v>Large</v>
      </c>
      <c r="M2133" s="1">
        <v>7</v>
      </c>
      <c r="N2133" cm="1">
        <f t="array" ref="N2133">IF($M2133="",INDEX($M$2:$M$2176,MATCH(1,INDEX(($A$2:$A$2176=$A2133)*($M$2:$M$2176&lt;&gt;""),0),0)),$M2133)</f>
        <v>7</v>
      </c>
      <c r="O2133" s="2" t="str">
        <f t="shared" si="979"/>
        <v>Seasonal outdoors</v>
      </c>
      <c r="P2133" s="1" t="s">
        <v>764</v>
      </c>
      <c r="Q2133" s="1" t="s">
        <v>17110</v>
      </c>
      <c r="R2133" t="str">
        <f t="shared" si="982"/>
        <v>Medium</v>
      </c>
      <c r="S2133" s="1" t="s">
        <v>75</v>
      </c>
      <c r="T2133" s="1" t="str">
        <f>LEFT(S2133,FIND("-",S2133)-1)</f>
        <v xml:space="preserve">6 </v>
      </c>
      <c r="U2133" s="1" t="str">
        <f>RIGHT(S2133,FIND("-",S2133)-1)</f>
        <v>10</v>
      </c>
      <c r="V2133" s="1" t="s">
        <v>109</v>
      </c>
      <c r="W2133" s="6" t="str">
        <f t="shared" si="984"/>
        <v>9</v>
      </c>
      <c r="X2133" t="str">
        <f t="shared" si="985"/>
        <v>September</v>
      </c>
      <c r="Y2133" s="2" t="str">
        <f t="shared" si="986"/>
        <v>10</v>
      </c>
      <c r="Z2133" s="2" t="str">
        <f t="shared" si="987"/>
        <v>October</v>
      </c>
      <c r="AF2133" s="16" t="s">
        <v>24814</v>
      </c>
      <c r="AG2133" s="1" t="str">
        <f t="shared" si="969"/>
        <v xml:space="preserve">Seed </v>
      </c>
      <c r="AH2133" s="2" t="str">
        <f t="shared" si="970"/>
        <v>Sow March in a warm greenhouse. The seed does not need pre-treatment[113]. Germination is usually free and quick[113].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v>
      </c>
      <c r="AI2133" s="1" t="s">
        <v>765</v>
      </c>
      <c r="AJ2133" s="1" t="s">
        <v>53</v>
      </c>
      <c r="AK2133" s="1" t="s">
        <v>17104</v>
      </c>
      <c r="AL2133" s="1" t="str">
        <f t="shared" si="980"/>
        <v>Scented</v>
      </c>
      <c r="AM2133" s="1" t="b">
        <v>1</v>
      </c>
      <c r="AN2133" s="1" t="b">
        <v>0</v>
      </c>
      <c r="AO2133" s="1" t="b">
        <v>0</v>
      </c>
      <c r="AP2133" s="5" t="s">
        <v>54</v>
      </c>
      <c r="AQ2133" s="5" t="str">
        <f t="shared" si="971"/>
        <v>Light, Medium</v>
      </c>
      <c r="AR2133" s="1" t="s">
        <v>30</v>
      </c>
      <c r="AS2133" s="1" t="str">
        <f t="shared" si="964"/>
        <v>None</v>
      </c>
      <c r="AT2133" s="1" t="str">
        <f t="shared" si="972"/>
        <v>Full</v>
      </c>
      <c r="AU2133" s="1" t="s">
        <v>11</v>
      </c>
      <c r="AV2133" s="1" t="str">
        <f t="shared" si="973"/>
        <v>Dry, Moist</v>
      </c>
      <c r="AW2133" s="1" t="s">
        <v>12</v>
      </c>
      <c r="AX2133" s="1" t="str">
        <f t="shared" si="974"/>
        <v>Acid, Neutral, Alkaline</v>
      </c>
      <c r="AY2133" s="1" t="b">
        <v>0</v>
      </c>
      <c r="AZ2133" s="1" t="b">
        <v>0</v>
      </c>
      <c r="BA2133" s="1" t="b">
        <v>0</v>
      </c>
      <c r="BC2133" t="str">
        <f t="shared" si="975"/>
        <v>FALSE</v>
      </c>
      <c r="BE2133" t="str">
        <f t="shared" si="976"/>
        <v>FALSE</v>
      </c>
      <c r="BF2133" s="1" t="b">
        <v>1</v>
      </c>
      <c r="BG2133" s="1" t="b">
        <v>0</v>
      </c>
      <c r="BH2133" s="1" t="b">
        <v>0</v>
      </c>
      <c r="BJ2133" s="1" t="str">
        <f t="shared" si="977"/>
        <v>FALSE</v>
      </c>
      <c r="BL2133" t="str">
        <f t="shared" si="978"/>
        <v>FALSE</v>
      </c>
      <c r="BM2133" s="1" t="b">
        <v>0</v>
      </c>
      <c r="BN2133" s="1" t="b">
        <v>0</v>
      </c>
      <c r="BO2133" s="1">
        <f t="shared" si="981"/>
        <v>16</v>
      </c>
      <c r="BP2133" s="1" t="s">
        <v>766</v>
      </c>
      <c r="BQ2133" s="1" cm="1">
        <f t="array" ref="BQ2133">_xlfn.IFS(BP2133="None Known",0, LEN(BP2133)&gt;500, 5,LEN(BP2133)&gt;400, 4, LEN(BP2133)&gt;300, 3, LEN(BP2133)&gt;200, 2, LEN(BP2133)&gt;1, 1)</f>
        <v>2</v>
      </c>
      <c r="BR2133" s="1" t="s">
        <v>767</v>
      </c>
      <c r="BS2133" s="1">
        <v>3</v>
      </c>
      <c r="BT2133" s="1" t="s">
        <v>768</v>
      </c>
      <c r="BU2133" s="1">
        <v>5</v>
      </c>
      <c r="BV2133" s="1" t="s">
        <v>769</v>
      </c>
      <c r="BW2133" s="1" t="s">
        <v>31</v>
      </c>
      <c r="BX2133" s="1"/>
      <c r="BY2133" t="str">
        <f>_xlfn.XLOOKUP($B2133,Img_lookup!A:A,Img_lookup!B:B, "Not available")</f>
        <v>Not available</v>
      </c>
      <c r="BZ2133" t="str">
        <f>_xlfn.XLOOKUP($B2133,Img_lookup!A:A,Img_lookup!C:C, "Not available")</f>
        <v>Not available</v>
      </c>
      <c r="CA2133" t="str">
        <f>_xlfn.XLOOKUP($B2133,Img_lookup!A:A,Img_lookup!D:D, "Not available")</f>
        <v>Not available</v>
      </c>
      <c r="CB2133" t="str">
        <f>_xlfn.XLOOKUP($B2133,Img_lookup!A:A,Img_lookup!E:E, "https://imgur.com/aT5wafe")</f>
        <v>https://imgur.com/aT5wafe</v>
      </c>
    </row>
    <row r="2134" spans="1:80" ht="409.6" x14ac:dyDescent="0.15">
      <c r="A2134" s="1" t="s">
        <v>761</v>
      </c>
      <c r="B2134" s="1" t="s">
        <v>11963</v>
      </c>
      <c r="C2134" s="1" t="s">
        <v>11964</v>
      </c>
      <c r="D2134" s="1" t="s">
        <v>11965</v>
      </c>
      <c r="E2134" s="1" t="s">
        <v>11966</v>
      </c>
      <c r="F2134" s="1" t="s">
        <v>22</v>
      </c>
      <c r="G2134" s="1" t="s">
        <v>22</v>
      </c>
      <c r="H2134" s="11" t="str">
        <f t="shared" si="983"/>
        <v>Perennial</v>
      </c>
      <c r="I2134" s="1" t="s">
        <v>17107</v>
      </c>
      <c r="J2134" s="1">
        <v>3</v>
      </c>
      <c r="K2134" s="1">
        <v>3</v>
      </c>
      <c r="L2134" t="str" cm="1">
        <f t="array" ref="L2134">_xlfn.IFS(J2134+K2134="", "Unknown", J2134+K2134&gt;3, "Large", J2134+K2134&gt;0.5, "Medium", J2134+K2134&gt;0, "Small")</f>
        <v>Large</v>
      </c>
      <c r="M2134" s="1">
        <v>8</v>
      </c>
      <c r="N2134" cm="1">
        <f t="array" ref="N2134">IF($M2134="",INDEX($M$2:$M$2176,MATCH(1,INDEX(($A$2:$A$2176=$A2134)*($M$2:$M$2176&lt;&gt;""),0),0)),$M2134)</f>
        <v>8</v>
      </c>
      <c r="O2134" s="2" t="str">
        <f t="shared" si="979"/>
        <v>Grown indoors</v>
      </c>
      <c r="P2134" s="1" t="s">
        <v>11967</v>
      </c>
      <c r="Q2134" s="1" t="s">
        <v>17110</v>
      </c>
      <c r="R2134" t="str">
        <f t="shared" si="982"/>
        <v>Medium</v>
      </c>
      <c r="T2134" s="1"/>
      <c r="U2134" s="1"/>
      <c r="V2134" s="1" t="s">
        <v>109</v>
      </c>
      <c r="W2134" s="6" t="str">
        <f t="shared" si="984"/>
        <v>9</v>
      </c>
      <c r="X2134" t="str">
        <f t="shared" si="985"/>
        <v>September</v>
      </c>
      <c r="Y2134" s="2" t="str">
        <f t="shared" si="986"/>
        <v>10</v>
      </c>
      <c r="Z2134" s="2" t="str">
        <f t="shared" si="987"/>
        <v>October</v>
      </c>
      <c r="AF2134" s="16" t="s">
        <v>24815</v>
      </c>
      <c r="AG2134" s="1" t="str">
        <f t="shared" si="969"/>
        <v xml:space="preserve">Seed </v>
      </c>
      <c r="AH2134" s="2" t="str">
        <f t="shared" si="970"/>
        <v>Sow March in a greenhouse. It does not need any pre-treatment[113]. Germination is usually free and quick. Prick out the seedlings into individual pots when they are large enough to handle and grow them on in the greenhouse for their first winter. Plant them out into their permanent positions in early summer of the following year.
Cuttings of half-ripe wood, 5 - 8cm with a heel, July/August in a frame. Good percentage[78].
Cuttings of mature wood of the current seasons growth, November in a cold frame[113].</v>
      </c>
      <c r="AI2134" s="1" t="s">
        <v>11968</v>
      </c>
      <c r="AJ2134" s="1" t="s">
        <v>53</v>
      </c>
      <c r="AK2134" s="1" t="s">
        <v>17104</v>
      </c>
      <c r="AL2134" s="1" t="str">
        <f t="shared" si="980"/>
        <v>Scented</v>
      </c>
      <c r="AM2134" s="1" t="b">
        <v>1</v>
      </c>
      <c r="AN2134" s="1" t="b">
        <v>0</v>
      </c>
      <c r="AO2134" s="1" t="b">
        <v>0</v>
      </c>
      <c r="AP2134" s="5" t="s">
        <v>54</v>
      </c>
      <c r="AQ2134" s="5" t="str">
        <f t="shared" si="971"/>
        <v>Light, Medium</v>
      </c>
      <c r="AR2134" s="1" t="s">
        <v>30</v>
      </c>
      <c r="AS2134" s="1" t="str">
        <f t="shared" si="964"/>
        <v>None</v>
      </c>
      <c r="AT2134" s="1" t="str">
        <f t="shared" si="972"/>
        <v>Full</v>
      </c>
      <c r="AU2134" s="1" t="s">
        <v>11</v>
      </c>
      <c r="AV2134" s="1" t="str">
        <f t="shared" si="973"/>
        <v>Dry, Moist</v>
      </c>
      <c r="AW2134" s="1" t="s">
        <v>12</v>
      </c>
      <c r="AX2134" s="1" t="str">
        <f t="shared" si="974"/>
        <v>Acid, Neutral, Alkaline</v>
      </c>
      <c r="AY2134" s="1" t="b">
        <v>0</v>
      </c>
      <c r="AZ2134" s="1" t="b">
        <v>0</v>
      </c>
      <c r="BA2134" s="1" t="b">
        <v>0</v>
      </c>
      <c r="BC2134" t="str">
        <f t="shared" si="975"/>
        <v>FALSE</v>
      </c>
      <c r="BE2134" t="str">
        <f t="shared" si="976"/>
        <v>FALSE</v>
      </c>
      <c r="BF2134" s="1" t="b">
        <v>1</v>
      </c>
      <c r="BG2134" s="1" t="b">
        <v>0</v>
      </c>
      <c r="BH2134" s="1" t="b">
        <v>0</v>
      </c>
      <c r="BJ2134" s="1" t="str">
        <f t="shared" si="977"/>
        <v>FALSE</v>
      </c>
      <c r="BL2134" t="str">
        <f t="shared" si="978"/>
        <v>FALSE</v>
      </c>
      <c r="BM2134" s="1" t="b">
        <v>0</v>
      </c>
      <c r="BN2134" s="1" t="b">
        <v>0</v>
      </c>
      <c r="BO2134" s="1">
        <f t="shared" si="981"/>
        <v>15</v>
      </c>
      <c r="BP2134" s="1" t="s">
        <v>11969</v>
      </c>
      <c r="BQ2134" s="1" cm="1">
        <f t="array" ref="BQ2134">_xlfn.IFS(BP2134="None Known",0, LEN(BP2134)&gt;500, 5,LEN(BP2134)&gt;400, 4, LEN(BP2134)&gt;300, 3, LEN(BP2134)&gt;200, 2, LEN(BP2134)&gt;1, 1)</f>
        <v>3</v>
      </c>
      <c r="BR2134" s="1" t="s">
        <v>11970</v>
      </c>
      <c r="BS2134" s="1">
        <v>3</v>
      </c>
      <c r="BT2134" s="1" t="s">
        <v>11971</v>
      </c>
      <c r="BU2134" s="1">
        <v>3</v>
      </c>
      <c r="BV2134" s="1" t="s">
        <v>11972</v>
      </c>
      <c r="BW2134" s="1" t="s">
        <v>31</v>
      </c>
      <c r="BX2134" s="1"/>
      <c r="BY2134" t="str">
        <f>_xlfn.XLOOKUP($B2134,Img_lookup!A:A,Img_lookup!B:B, "Not available")</f>
        <v>5b3ef21f-2224-4b69-859e-ce2306a19e41</v>
      </c>
      <c r="BZ2134" t="str">
        <f>_xlfn.XLOOKUP($B2134,Img_lookup!A:A,Img_lookup!C:C, "Not available")</f>
        <v>Vitex negundo var. negundo</v>
      </c>
      <c r="CA2134" t="str">
        <f>_xlfn.XLOOKUP($B2134,Img_lookup!A:A,Img_lookup!D:D, "Not available")</f>
        <v>cricketsblog</v>
      </c>
      <c r="CB2134" t="str">
        <f>_xlfn.XLOOKUP($B2134,Img_lookup!A:A,Img_lookup!E:E, "https://imgur.com/aT5wafe")</f>
        <v>https://api.openverse.engineering/v1/images/5b3ef21f-2224-4b69-859e-ce2306a19e41/thumb/</v>
      </c>
    </row>
    <row r="2135" spans="1:80" ht="409.6" x14ac:dyDescent="0.15">
      <c r="A2135" s="1" t="s">
        <v>151</v>
      </c>
      <c r="B2135" s="1" t="s">
        <v>152</v>
      </c>
      <c r="C2135" s="1" t="s">
        <v>153</v>
      </c>
      <c r="D2135" s="1" t="s">
        <v>154</v>
      </c>
      <c r="E2135" s="1" t="s">
        <v>155</v>
      </c>
      <c r="F2135" s="1" t="s">
        <v>156</v>
      </c>
      <c r="G2135" s="1" t="s">
        <v>156</v>
      </c>
      <c r="H2135" s="11" t="str">
        <f t="shared" si="983"/>
        <v>Perennial</v>
      </c>
      <c r="I2135" s="1" t="s">
        <v>17107</v>
      </c>
      <c r="J2135" s="1">
        <v>20</v>
      </c>
      <c r="L2135" t="str" cm="1">
        <f t="array" ref="L2135">_xlfn.IFS(J2135+K2135="", "Unknown", J2135+K2135&gt;3, "Large", J2135+K2135&gt;0.5, "Medium", J2135+K2135&gt;0, "Small")</f>
        <v>Large</v>
      </c>
      <c r="M2135" s="1">
        <v>5</v>
      </c>
      <c r="N2135" cm="1">
        <f t="array" ref="N2135">IF($M2135="",INDEX($M$2:$M$2176,MATCH(1,INDEX(($A$2:$A$2176=$A2135)*($M$2:$M$2176&lt;&gt;""),0),0)),$M2135)</f>
        <v>5</v>
      </c>
      <c r="O2135" s="2" t="str">
        <f t="shared" si="979"/>
        <v>Seasonal outdoors</v>
      </c>
      <c r="P2135" s="1" t="s">
        <v>157</v>
      </c>
      <c r="Q2135" s="1" t="s">
        <v>17109</v>
      </c>
      <c r="R2135" t="str">
        <f t="shared" si="982"/>
        <v>Fast</v>
      </c>
      <c r="T2135" s="1"/>
      <c r="U2135" s="1"/>
      <c r="V2135" s="1" t="s">
        <v>96</v>
      </c>
      <c r="W2135" s="6" t="str">
        <f t="shared" si="984"/>
        <v>5</v>
      </c>
      <c r="X2135" t="str">
        <f t="shared" si="985"/>
        <v>May</v>
      </c>
      <c r="Y2135" s="2" t="str">
        <f t="shared" si="986"/>
        <v>6</v>
      </c>
      <c r="Z2135" s="2" t="str">
        <f t="shared" si="987"/>
        <v>June</v>
      </c>
      <c r="AA2135" s="1" t="s">
        <v>109</v>
      </c>
      <c r="AB2135" s="1" t="str">
        <f t="shared" ref="AB2135:AB2141" si="988">IF(ISNUMBER(SEARCH("-",AA2135)),TRIM(LEFT(AA2135,FIND("-",AA2135)-1)),AA2135)</f>
        <v>9</v>
      </c>
      <c r="AC2135" s="1" t="str">
        <f t="shared" ref="AC2135:AC2141" si="989">IF(AB2135="1", "January", IF(AB2135="2", "February", IF(AB2135="3", "March", IF(AB2135="4", "April", IF(AB2135="5", "May", IF(AB2135="6", "June", IF(AB2135="7", "July", IF(AB2135="8", "August", IF(AB2135="9", "September", IF(AB2135="10", "October", IF(AB2135="11", "November", IF(AB2135="12", "December", "Other"))))))))))))</f>
        <v>September</v>
      </c>
      <c r="AD2135" s="1" t="str">
        <f t="shared" ref="AD2135:AD2141" si="990">IF(ISNUMBER(SEARCH("-",AA2135)),TRIM(RIGHT(AA2135,LEN(AA2135)-SEARCH("-",AA2135))),AA2135)</f>
        <v>10</v>
      </c>
      <c r="AE2135" s="1" t="str">
        <f t="shared" ref="AE2135:AE2141" si="991">IF(AD2135="1", "January", IF(AD2135="2", "February", IF(AD2135="3", "March", IF(AD2135="4", "April", IF(AD2135="5", "May", IF(AD2135="6", "June", IF(AD2135="7", "July", IF(AD2135="8", "August", IF(AD2135="9", "September", IF(AD2135="10", "October", IF(AD2135="11", "November", IF(AD2135="12", "December", "Other"))))))))))))</f>
        <v>October</v>
      </c>
      <c r="AF2135" s="16" t="s">
        <v>24222</v>
      </c>
      <c r="AG2135" s="1" t="str">
        <f t="shared" si="969"/>
        <v xml:space="preserve">Seed </v>
      </c>
      <c r="AH2135"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35" s="1" t="s">
        <v>158</v>
      </c>
      <c r="AJ2135" s="1" t="s">
        <v>53</v>
      </c>
      <c r="AK2135" s="1" t="s">
        <v>17104</v>
      </c>
      <c r="AL2135" s="1" t="str">
        <f t="shared" si="980"/>
        <v>Scented</v>
      </c>
      <c r="AM2135" s="1" t="b">
        <v>1</v>
      </c>
      <c r="AN2135" s="1" t="b">
        <v>0</v>
      </c>
      <c r="AO2135" s="1" t="b">
        <v>0</v>
      </c>
      <c r="AP2135" s="5" t="s">
        <v>28</v>
      </c>
      <c r="AQ2135" s="5" t="str">
        <f t="shared" si="971"/>
        <v>Light, Medium, Heavy</v>
      </c>
      <c r="AR2135" s="1" t="s">
        <v>10</v>
      </c>
      <c r="AS2135" s="1" t="str">
        <f t="shared" si="964"/>
        <v>None, Partial</v>
      </c>
      <c r="AT2135" s="1" t="str">
        <f t="shared" si="972"/>
        <v>Partial, Full</v>
      </c>
      <c r="AU2135" s="1" t="s">
        <v>11</v>
      </c>
      <c r="AV2135" s="1" t="str">
        <f t="shared" si="973"/>
        <v>Dry, Moist</v>
      </c>
      <c r="AW2135" s="1" t="s">
        <v>12</v>
      </c>
      <c r="AX2135" s="1" t="str">
        <f t="shared" si="974"/>
        <v>Acid, Neutral, Alkaline</v>
      </c>
      <c r="AY2135" s="1" t="b">
        <v>0</v>
      </c>
      <c r="AZ2135" s="1" t="b">
        <v>0</v>
      </c>
      <c r="BA2135" s="1" t="b">
        <v>0</v>
      </c>
      <c r="BC2135" t="str">
        <f t="shared" si="975"/>
        <v>FALSE</v>
      </c>
      <c r="BE2135" t="str">
        <f t="shared" si="976"/>
        <v>FALSE</v>
      </c>
      <c r="BF2135" s="1" t="b">
        <v>0</v>
      </c>
      <c r="BG2135" s="1" t="b">
        <v>0</v>
      </c>
      <c r="BH2135" s="1" t="b">
        <v>0</v>
      </c>
      <c r="BI2135" s="1" t="s">
        <v>77</v>
      </c>
      <c r="BJ2135" s="1" t="str">
        <f t="shared" si="977"/>
        <v>TRUE</v>
      </c>
      <c r="BL2135" t="str">
        <f t="shared" si="978"/>
        <v>FALSE</v>
      </c>
      <c r="BM2135" s="1" t="b">
        <v>0</v>
      </c>
      <c r="BN2135" s="1" t="b">
        <v>0</v>
      </c>
      <c r="BO2135" s="1">
        <f t="shared" si="981"/>
        <v>7</v>
      </c>
      <c r="BP2135" s="1" t="s">
        <v>159</v>
      </c>
      <c r="BQ2135" s="1" cm="1">
        <f t="array" ref="BQ2135">_xlfn.IFS(BP2135="None Known",0, LEN(BP2135)&gt;500, 5,LEN(BP2135)&gt;400, 4, LEN(BP2135)&gt;300, 3, LEN(BP2135)&gt;200, 2, LEN(BP2135)&gt;1, 1)</f>
        <v>1</v>
      </c>
      <c r="BR2135" s="1" t="s">
        <v>160</v>
      </c>
      <c r="BS2135" s="1">
        <v>2</v>
      </c>
      <c r="BT2135" s="1" t="s">
        <v>31</v>
      </c>
      <c r="BU2135" s="1">
        <v>0</v>
      </c>
      <c r="BV2135" s="1" t="s">
        <v>161</v>
      </c>
      <c r="BW2135" s="1" t="s">
        <v>31</v>
      </c>
      <c r="BX2135" s="1"/>
      <c r="BY2135" t="str">
        <f>_xlfn.XLOOKUP($B2135,Img_lookup!A:A,Img_lookup!B:B, "Not available")</f>
        <v>0eff444a-5dac-4cd9-af7b-565b67b9f2a0</v>
      </c>
      <c r="BZ2135" t="str">
        <f>_xlfn.XLOOKUP($B2135,Img_lookup!A:A,Img_lookup!C:C, "Not available")</f>
        <v>vitis cordifolia</v>
      </c>
      <c r="CA2135" t="str">
        <f>_xlfn.XLOOKUP($B2135,Img_lookup!A:A,Img_lookup!D:D, "Not available")</f>
        <v>EN NOIR &amp; BLANC</v>
      </c>
      <c r="CB2135" t="str">
        <f>_xlfn.XLOOKUP($B2135,Img_lookup!A:A,Img_lookup!E:E, "https://imgur.com/aT5wafe")</f>
        <v>https://api.openverse.engineering/v1/images/0eff444a-5dac-4cd9-af7b-565b67b9f2a0/thumb/</v>
      </c>
    </row>
    <row r="2136" spans="1:80" ht="409.6" x14ac:dyDescent="0.15">
      <c r="A2136" s="1" t="s">
        <v>151</v>
      </c>
      <c r="B2136" s="1" t="s">
        <v>16910</v>
      </c>
      <c r="E2136" s="1" t="s">
        <v>1126</v>
      </c>
      <c r="F2136" s="1" t="s">
        <v>156</v>
      </c>
      <c r="G2136" s="1" t="s">
        <v>156</v>
      </c>
      <c r="H2136" s="11" t="str">
        <f t="shared" si="983"/>
        <v>Perennial</v>
      </c>
      <c r="I2136" s="1" t="s">
        <v>17107</v>
      </c>
      <c r="J2136" s="1">
        <v>8</v>
      </c>
      <c r="L2136" t="str" cm="1">
        <f t="array" ref="L2136">_xlfn.IFS(J2136+K2136="", "Unknown", J2136+K2136&gt;3, "Large", J2136+K2136&gt;0.5, "Medium", J2136+K2136&gt;0, "Small")</f>
        <v>Large</v>
      </c>
      <c r="M2136" s="1">
        <v>6</v>
      </c>
      <c r="N2136" cm="1">
        <f t="array" ref="N2136">IF($M2136="",INDEX($M$2:$M$2176,MATCH(1,INDEX(($A$2:$A$2176=$A2136)*($M$2:$M$2176&lt;&gt;""),0),0)),$M2136)</f>
        <v>6</v>
      </c>
      <c r="O2136" s="2" t="str">
        <f t="shared" si="979"/>
        <v>Seasonal outdoors</v>
      </c>
      <c r="P2136" s="1" t="s">
        <v>16911</v>
      </c>
      <c r="R2136" t="str">
        <f t="shared" si="982"/>
        <v>Medium</v>
      </c>
      <c r="T2136" s="1"/>
      <c r="U2136" s="1"/>
      <c r="V2136" s="1" t="s">
        <v>307</v>
      </c>
      <c r="W2136" s="6" t="str">
        <f t="shared" si="984"/>
        <v>6</v>
      </c>
      <c r="X2136" t="str">
        <f t="shared" si="985"/>
        <v>June</v>
      </c>
      <c r="Y2136" s="2" t="str">
        <f t="shared" si="986"/>
        <v>7</v>
      </c>
      <c r="Z2136" s="2" t="str">
        <f t="shared" si="987"/>
        <v>July</v>
      </c>
      <c r="AA2136" s="1" t="s">
        <v>109</v>
      </c>
      <c r="AB2136" s="1" t="str">
        <f t="shared" si="988"/>
        <v>9</v>
      </c>
      <c r="AC2136" s="1" t="str">
        <f t="shared" si="989"/>
        <v>September</v>
      </c>
      <c r="AD2136" s="1" t="str">
        <f t="shared" si="990"/>
        <v>10</v>
      </c>
      <c r="AE2136" s="1" t="str">
        <f t="shared" si="991"/>
        <v>October</v>
      </c>
      <c r="AF2136" s="16" t="s">
        <v>24222</v>
      </c>
      <c r="AG2136" s="1" t="str">
        <f t="shared" si="969"/>
        <v xml:space="preserve">Seed </v>
      </c>
      <c r="AH2136"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36" s="1" t="s">
        <v>16912</v>
      </c>
      <c r="AJ2136" s="1" t="s">
        <v>53</v>
      </c>
      <c r="AK2136" s="1" t="s">
        <v>17104</v>
      </c>
      <c r="AL2136" s="1" t="str">
        <f t="shared" si="980"/>
        <v>Unscented</v>
      </c>
      <c r="AM2136" s="1" t="b">
        <v>0</v>
      </c>
      <c r="AN2136" s="1" t="b">
        <v>0</v>
      </c>
      <c r="AO2136" s="1" t="b">
        <v>0</v>
      </c>
      <c r="AP2136" s="5" t="s">
        <v>28</v>
      </c>
      <c r="AQ2136" s="5" t="str">
        <f t="shared" si="971"/>
        <v>Light, Medium, Heavy</v>
      </c>
      <c r="AR2136" s="1" t="s">
        <v>10</v>
      </c>
      <c r="AS2136" s="1" t="str">
        <f t="shared" si="964"/>
        <v>None, Partial</v>
      </c>
      <c r="AT2136" s="1" t="str">
        <f t="shared" si="972"/>
        <v>Partial, Full</v>
      </c>
      <c r="AU2136" s="1" t="s">
        <v>11</v>
      </c>
      <c r="AV2136" s="1" t="str">
        <f t="shared" si="973"/>
        <v>Dry, Moist</v>
      </c>
      <c r="AW2136" s="1" t="s">
        <v>12</v>
      </c>
      <c r="AX2136" s="1" t="str">
        <f t="shared" si="974"/>
        <v>Acid, Neutral, Alkaline</v>
      </c>
      <c r="AY2136" s="1" t="b">
        <v>0</v>
      </c>
      <c r="AZ2136" s="1" t="b">
        <v>0</v>
      </c>
      <c r="BA2136" s="1" t="b">
        <v>0</v>
      </c>
      <c r="BC2136" t="str">
        <f t="shared" si="975"/>
        <v>FALSE</v>
      </c>
      <c r="BE2136" t="str">
        <f t="shared" si="976"/>
        <v>FALSE</v>
      </c>
      <c r="BF2136" s="1" t="b">
        <v>0</v>
      </c>
      <c r="BG2136" s="1" t="b">
        <v>0</v>
      </c>
      <c r="BH2136" s="1" t="b">
        <v>0</v>
      </c>
      <c r="BJ2136" s="1" t="str">
        <f t="shared" si="977"/>
        <v>FALSE</v>
      </c>
      <c r="BL2136" t="str">
        <f t="shared" si="978"/>
        <v>FALSE</v>
      </c>
      <c r="BM2136" s="1" t="b">
        <v>0</v>
      </c>
      <c r="BN2136" s="1" t="b">
        <v>0</v>
      </c>
      <c r="BO2136" s="1">
        <f t="shared" si="981"/>
        <v>8</v>
      </c>
      <c r="BP2136" s="1" t="s">
        <v>159</v>
      </c>
      <c r="BQ2136" s="1" cm="1">
        <f t="array" ref="BQ2136">_xlfn.IFS(BP2136="None Known",0, LEN(BP2136)&gt;500, 5,LEN(BP2136)&gt;400, 4, LEN(BP2136)&gt;300, 3, LEN(BP2136)&gt;200, 2, LEN(BP2136)&gt;1, 1)</f>
        <v>1</v>
      </c>
      <c r="BR2136" s="1" t="s">
        <v>16913</v>
      </c>
      <c r="BS2136" s="1">
        <v>2</v>
      </c>
      <c r="BT2136" s="1" t="s">
        <v>16914</v>
      </c>
      <c r="BU2136" s="1">
        <v>1</v>
      </c>
      <c r="BV2136" s="1" t="s">
        <v>34</v>
      </c>
      <c r="BW2136" s="1" t="s">
        <v>31</v>
      </c>
      <c r="BX2136" s="1"/>
      <c r="BY2136" t="str">
        <f>_xlfn.XLOOKUP($B2136,Img_lookup!A:A,Img_lookup!B:B, "Not available")</f>
        <v>f1eda192-f3ac-4a1a-8e04-cbd53da7a78a</v>
      </c>
      <c r="BZ2136" t="str">
        <f>_xlfn.XLOOKUP($B2136,Img_lookup!A:A,Img_lookup!C:C, "Not available")</f>
        <v>Vitis flexuosa Thunb.</v>
      </c>
      <c r="CA2136" t="str">
        <f>_xlfn.XLOOKUP($B2136,Img_lookup!A:A,Img_lookup!D:D, "Not available")</f>
        <v>Ren-Chang Ching</v>
      </c>
      <c r="CB2136" t="str">
        <f>_xlfn.XLOOKUP($B2136,Img_lookup!A:A,Img_lookup!E:E, "https://imgur.com/aT5wafe")</f>
        <v>https://api.openverse.engineering/v1/images/f1eda192-f3ac-4a1a-8e04-cbd53da7a78a/thumb/</v>
      </c>
    </row>
    <row r="2137" spans="1:80" ht="409.6" x14ac:dyDescent="0.15">
      <c r="A2137" s="1" t="s">
        <v>151</v>
      </c>
      <c r="B2137" s="1" t="s">
        <v>4821</v>
      </c>
      <c r="C2137" s="1" t="s">
        <v>4822</v>
      </c>
      <c r="E2137" s="1" t="s">
        <v>4823</v>
      </c>
      <c r="F2137" s="1" t="s">
        <v>156</v>
      </c>
      <c r="G2137" s="1" t="s">
        <v>156</v>
      </c>
      <c r="H2137" s="11" t="str">
        <f t="shared" si="983"/>
        <v>Perennial</v>
      </c>
      <c r="I2137" s="1" t="s">
        <v>17107</v>
      </c>
      <c r="J2137" s="1">
        <v>15</v>
      </c>
      <c r="L2137" t="str" cm="1">
        <f t="array" ref="L2137">_xlfn.IFS(J2137+K2137="", "Unknown", J2137+K2137&gt;3, "Large", J2137+K2137&gt;0.5, "Medium", J2137+K2137&gt;0, "Small")</f>
        <v>Large</v>
      </c>
      <c r="M2137" s="1">
        <v>7</v>
      </c>
      <c r="N2137" cm="1">
        <f t="array" ref="N2137">IF($M2137="",INDEX($M$2:$M$2176,MATCH(1,INDEX(($A$2:$A$2176=$A2137)*($M$2:$M$2176&lt;&gt;""),0),0)),$M2137)</f>
        <v>7</v>
      </c>
      <c r="O2137" s="2" t="str">
        <f t="shared" si="979"/>
        <v>Seasonal outdoors</v>
      </c>
      <c r="P2137" s="1" t="s">
        <v>4824</v>
      </c>
      <c r="Q2137" s="1" t="s">
        <v>17109</v>
      </c>
      <c r="R2137" t="str">
        <f t="shared" si="982"/>
        <v>Fast</v>
      </c>
      <c r="T2137" s="1"/>
      <c r="U2137" s="1"/>
      <c r="V2137" s="1" t="s">
        <v>1006</v>
      </c>
      <c r="W2137" s="6" t="str">
        <f t="shared" si="984"/>
        <v>5</v>
      </c>
      <c r="X2137" t="str">
        <f t="shared" si="985"/>
        <v>May</v>
      </c>
      <c r="Y2137" s="2" t="str">
        <f t="shared" si="986"/>
        <v>7</v>
      </c>
      <c r="Z2137" s="2" t="str">
        <f t="shared" si="987"/>
        <v>July</v>
      </c>
      <c r="AA2137" s="1" t="s">
        <v>109</v>
      </c>
      <c r="AB2137" s="1" t="str">
        <f t="shared" si="988"/>
        <v>9</v>
      </c>
      <c r="AC2137" s="1" t="str">
        <f t="shared" si="989"/>
        <v>September</v>
      </c>
      <c r="AD2137" s="1" t="str">
        <f t="shared" si="990"/>
        <v>10</v>
      </c>
      <c r="AE2137" s="1" t="str">
        <f t="shared" si="991"/>
        <v>October</v>
      </c>
      <c r="AF2137" s="16" t="s">
        <v>24222</v>
      </c>
      <c r="AG2137" s="1" t="str">
        <f t="shared" si="969"/>
        <v xml:space="preserve">Seed </v>
      </c>
      <c r="AH2137"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37" s="1" t="s">
        <v>4825</v>
      </c>
      <c r="AJ2137" s="1" t="s">
        <v>53</v>
      </c>
      <c r="AK2137" s="1" t="s">
        <v>17104</v>
      </c>
      <c r="AL2137" s="1" t="str">
        <f t="shared" si="980"/>
        <v>Scented</v>
      </c>
      <c r="AM2137" s="1" t="b">
        <v>1</v>
      </c>
      <c r="AN2137" s="1" t="b">
        <v>0</v>
      </c>
      <c r="AO2137" s="1" t="b">
        <v>0</v>
      </c>
      <c r="AP2137" s="5" t="s">
        <v>28</v>
      </c>
      <c r="AQ2137" s="5" t="str">
        <f t="shared" si="971"/>
        <v>Light, Medium, Heavy</v>
      </c>
      <c r="AR2137" s="1" t="s">
        <v>10</v>
      </c>
      <c r="AS2137" s="1" t="str">
        <f t="shared" si="964"/>
        <v>None, Partial</v>
      </c>
      <c r="AT2137" s="1" t="str">
        <f t="shared" si="972"/>
        <v>Partial, Full</v>
      </c>
      <c r="AU2137" s="1" t="s">
        <v>11</v>
      </c>
      <c r="AV2137" s="1" t="str">
        <f t="shared" si="973"/>
        <v>Dry, Moist</v>
      </c>
      <c r="AW2137" s="1" t="s">
        <v>12</v>
      </c>
      <c r="AX2137" s="1" t="str">
        <f t="shared" si="974"/>
        <v>Acid, Neutral, Alkaline</v>
      </c>
      <c r="AY2137" s="1" t="b">
        <v>0</v>
      </c>
      <c r="AZ2137" s="1" t="b">
        <v>0</v>
      </c>
      <c r="BA2137" s="1" t="b">
        <v>0</v>
      </c>
      <c r="BC2137" t="str">
        <f t="shared" si="975"/>
        <v>FALSE</v>
      </c>
      <c r="BE2137" t="str">
        <f t="shared" si="976"/>
        <v>FALSE</v>
      </c>
      <c r="BF2137" s="1" t="b">
        <v>0</v>
      </c>
      <c r="BG2137" s="1" t="b">
        <v>0</v>
      </c>
      <c r="BH2137" s="1" t="b">
        <v>0</v>
      </c>
      <c r="BI2137" s="1" t="s">
        <v>77</v>
      </c>
      <c r="BJ2137" s="1" t="str">
        <f t="shared" si="977"/>
        <v>TRUE</v>
      </c>
      <c r="BL2137" t="str">
        <f t="shared" si="978"/>
        <v>FALSE</v>
      </c>
      <c r="BM2137" s="1" t="b">
        <v>0</v>
      </c>
      <c r="BN2137" s="1" t="b">
        <v>0</v>
      </c>
      <c r="BO2137" s="1">
        <f t="shared" si="981"/>
        <v>11</v>
      </c>
      <c r="BP2137" s="1" t="s">
        <v>4826</v>
      </c>
      <c r="BQ2137" s="1" cm="1">
        <f t="array" ref="BQ2137">_xlfn.IFS(BP2137="None Known",0, LEN(BP2137)&gt;500, 5,LEN(BP2137)&gt;400, 4, LEN(BP2137)&gt;300, 3, LEN(BP2137)&gt;200, 2, LEN(BP2137)&gt;1, 1)</f>
        <v>1</v>
      </c>
      <c r="BR2137" s="1" t="s">
        <v>4827</v>
      </c>
      <c r="BS2137" s="1">
        <v>3</v>
      </c>
      <c r="BT2137" s="1" t="s">
        <v>4828</v>
      </c>
      <c r="BU2137" s="1">
        <v>1</v>
      </c>
      <c r="BV2137" s="1" t="s">
        <v>4829</v>
      </c>
      <c r="BW2137" s="1" t="s">
        <v>31</v>
      </c>
      <c r="BX2137" s="1"/>
      <c r="BY2137" t="str">
        <f>_xlfn.XLOOKUP($B2137,Img_lookup!A:A,Img_lookup!B:B, "Not available")</f>
        <v>04c95c0a-5413-4000-b7d0-880f8b1f1de5</v>
      </c>
      <c r="BZ2137" t="str">
        <f>_xlfn.XLOOKUP($B2137,Img_lookup!A:A,Img_lookup!C:C, "Not available")</f>
        <v>Vitis labrusca</v>
      </c>
      <c r="CA2137" t="str">
        <f>_xlfn.XLOOKUP($B2137,Img_lookup!A:A,Img_lookup!D:D, "Not available")</f>
        <v>Justin Tso</v>
      </c>
      <c r="CB2137" t="str">
        <f>_xlfn.XLOOKUP($B2137,Img_lookup!A:A,Img_lookup!E:E, "https://imgur.com/aT5wafe")</f>
        <v>https://api.openverse.engineering/v1/images/04c95c0a-5413-4000-b7d0-880f8b1f1de5/thumb/</v>
      </c>
    </row>
    <row r="2138" spans="1:80" ht="409.6" x14ac:dyDescent="0.15">
      <c r="A2138" s="1" t="s">
        <v>151</v>
      </c>
      <c r="B2138" s="1" t="s">
        <v>16973</v>
      </c>
      <c r="C2138" s="1" t="s">
        <v>16974</v>
      </c>
      <c r="D2138" s="1" t="s">
        <v>16975</v>
      </c>
      <c r="E2138" s="1" t="s">
        <v>16976</v>
      </c>
      <c r="F2138" s="1" t="s">
        <v>156</v>
      </c>
      <c r="G2138" s="1" t="s">
        <v>156</v>
      </c>
      <c r="H2138" s="11" t="str">
        <f t="shared" si="983"/>
        <v>Perennial</v>
      </c>
      <c r="I2138" s="1" t="s">
        <v>17107</v>
      </c>
      <c r="J2138" s="1">
        <v>15</v>
      </c>
      <c r="L2138" t="str" cm="1">
        <f t="array" ref="L2138">_xlfn.IFS(J2138+K2138="", "Unknown", J2138+K2138&gt;3, "Large", J2138+K2138&gt;0.5, "Medium", J2138+K2138&gt;0, "Small")</f>
        <v>Large</v>
      </c>
      <c r="M2138" s="1">
        <v>2</v>
      </c>
      <c r="N2138" cm="1">
        <f t="array" ref="N2138">IF($M2138="",INDEX($M$2:$M$2176,MATCH(1,INDEX(($A$2:$A$2176=$A2138)*($M$2:$M$2176&lt;&gt;""),0),0)),$M2138)</f>
        <v>2</v>
      </c>
      <c r="O2138" s="2" t="str">
        <f t="shared" si="979"/>
        <v>Hardy to cold</v>
      </c>
      <c r="P2138" s="1" t="s">
        <v>16977</v>
      </c>
      <c r="Q2138" s="1" t="s">
        <v>17109</v>
      </c>
      <c r="R2138" t="str">
        <f t="shared" si="982"/>
        <v>Fast</v>
      </c>
      <c r="T2138" s="1"/>
      <c r="U2138" s="1"/>
      <c r="V2138" s="1" t="s">
        <v>1006</v>
      </c>
      <c r="W2138" s="6" t="str">
        <f t="shared" si="984"/>
        <v>5</v>
      </c>
      <c r="X2138" t="str">
        <f t="shared" si="985"/>
        <v>May</v>
      </c>
      <c r="Y2138" s="2" t="str">
        <f t="shared" si="986"/>
        <v>7</v>
      </c>
      <c r="Z2138" s="2" t="str">
        <f t="shared" si="987"/>
        <v>July</v>
      </c>
      <c r="AA2138" s="1" t="s">
        <v>427</v>
      </c>
      <c r="AB2138" s="1" t="str">
        <f t="shared" si="988"/>
        <v>8</v>
      </c>
      <c r="AC2138" s="1" t="str">
        <f t="shared" si="989"/>
        <v>August</v>
      </c>
      <c r="AD2138" s="1" t="str">
        <f t="shared" si="990"/>
        <v>9</v>
      </c>
      <c r="AE2138" s="1" t="str">
        <f t="shared" si="991"/>
        <v>September</v>
      </c>
      <c r="AF2138" s="16" t="s">
        <v>24222</v>
      </c>
      <c r="AG2138" s="1" t="str">
        <f t="shared" si="969"/>
        <v xml:space="preserve">Seed </v>
      </c>
      <c r="AH2138"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38" s="1" t="s">
        <v>16978</v>
      </c>
      <c r="AJ2138" s="1" t="s">
        <v>53</v>
      </c>
      <c r="AK2138" s="1" t="s">
        <v>17104</v>
      </c>
      <c r="AL2138" s="1" t="str">
        <f t="shared" si="980"/>
        <v>Scented</v>
      </c>
      <c r="AM2138" s="1" t="b">
        <v>1</v>
      </c>
      <c r="AN2138" s="1" t="b">
        <v>1</v>
      </c>
      <c r="AO2138" s="1" t="b">
        <v>0</v>
      </c>
      <c r="AP2138" s="5" t="s">
        <v>28</v>
      </c>
      <c r="AQ2138" s="5" t="str">
        <f t="shared" si="971"/>
        <v>Light, Medium, Heavy</v>
      </c>
      <c r="AR2138" s="1" t="s">
        <v>10</v>
      </c>
      <c r="AS2138" s="1" t="str">
        <f t="shared" si="964"/>
        <v>None, Partial</v>
      </c>
      <c r="AT2138" s="1" t="str">
        <f t="shared" si="972"/>
        <v>Partial, Full</v>
      </c>
      <c r="AU2138" s="1" t="s">
        <v>11</v>
      </c>
      <c r="AV2138" s="1" t="str">
        <f t="shared" si="973"/>
        <v>Dry, Moist</v>
      </c>
      <c r="AW2138" s="1" t="s">
        <v>12</v>
      </c>
      <c r="AX2138" s="1" t="str">
        <f t="shared" si="974"/>
        <v>Acid, Neutral, Alkaline</v>
      </c>
      <c r="AY2138" s="1" t="b">
        <v>0</v>
      </c>
      <c r="AZ2138" s="1" t="b">
        <v>0</v>
      </c>
      <c r="BA2138" s="1" t="b">
        <v>0</v>
      </c>
      <c r="BC2138" t="str">
        <f t="shared" si="975"/>
        <v>FALSE</v>
      </c>
      <c r="BE2138" t="str">
        <f t="shared" si="976"/>
        <v>FALSE</v>
      </c>
      <c r="BF2138" s="1" t="b">
        <v>0</v>
      </c>
      <c r="BG2138" s="1" t="b">
        <v>0</v>
      </c>
      <c r="BH2138" s="1" t="b">
        <v>0</v>
      </c>
      <c r="BI2138" s="1" t="s">
        <v>77</v>
      </c>
      <c r="BJ2138" s="1" t="str">
        <f t="shared" si="977"/>
        <v>TRUE</v>
      </c>
      <c r="BL2138" t="str">
        <f t="shared" si="978"/>
        <v>FALSE</v>
      </c>
      <c r="BM2138" s="1" t="b">
        <v>0</v>
      </c>
      <c r="BN2138" s="1" t="b">
        <v>0</v>
      </c>
      <c r="BO2138" s="1">
        <f t="shared" si="981"/>
        <v>10</v>
      </c>
      <c r="BP2138" s="1" t="s">
        <v>16979</v>
      </c>
      <c r="BQ2138" s="1" cm="1">
        <f t="array" ref="BQ2138">_xlfn.IFS(BP2138="None Known",0, LEN(BP2138)&gt;500, 5,LEN(BP2138)&gt;400, 4, LEN(BP2138)&gt;300, 3, LEN(BP2138)&gt;200, 2, LEN(BP2138)&gt;1, 1)</f>
        <v>1</v>
      </c>
      <c r="BR2138" s="1" t="s">
        <v>16980</v>
      </c>
      <c r="BS2138" s="1">
        <v>3</v>
      </c>
      <c r="BT2138" s="1" t="s">
        <v>31</v>
      </c>
      <c r="BU2138" s="1">
        <v>0</v>
      </c>
      <c r="BV2138" s="1" t="s">
        <v>161</v>
      </c>
      <c r="BW2138" s="1" t="s">
        <v>31</v>
      </c>
      <c r="BX2138" s="1"/>
      <c r="BY2138" t="str">
        <f>_xlfn.XLOOKUP($B2138,Img_lookup!A:A,Img_lookup!B:B, "Not available")</f>
        <v>82fab5a7-7754-48f9-bbab-6e320f727762</v>
      </c>
      <c r="BZ2138" t="str">
        <f>_xlfn.XLOOKUP($B2138,Img_lookup!A:A,Img_lookup!C:C, "Not available")</f>
        <v>Vitis riparia (river grape), Woonsocket, RI</v>
      </c>
      <c r="CA2138" t="str">
        <f>_xlfn.XLOOKUP($B2138,Img_lookup!A:A,Img_lookup!D:D, "Not available")</f>
        <v>Doug_McGrady</v>
      </c>
      <c r="CB2138" t="str">
        <f>_xlfn.XLOOKUP($B2138,Img_lookup!A:A,Img_lookup!E:E, "https://imgur.com/aT5wafe")</f>
        <v>https://api.openverse.engineering/v1/images/82fab5a7-7754-48f9-bbab-6e320f727762/thumb/</v>
      </c>
    </row>
    <row r="2139" spans="1:80" ht="409.6" x14ac:dyDescent="0.15">
      <c r="A2139" s="1" t="s">
        <v>151</v>
      </c>
      <c r="B2139" s="1" t="s">
        <v>1666</v>
      </c>
      <c r="C2139" s="1" t="s">
        <v>1667</v>
      </c>
      <c r="D2139" s="1" t="s">
        <v>1668</v>
      </c>
      <c r="E2139" s="1" t="s">
        <v>1669</v>
      </c>
      <c r="F2139" s="1" t="s">
        <v>156</v>
      </c>
      <c r="G2139" s="1" t="s">
        <v>156</v>
      </c>
      <c r="H2139" s="11" t="str">
        <f t="shared" si="983"/>
        <v>Perennial</v>
      </c>
      <c r="I2139" s="1" t="s">
        <v>17107</v>
      </c>
      <c r="J2139" s="1">
        <v>25</v>
      </c>
      <c r="L2139" t="str" cm="1">
        <f t="array" ref="L2139">_xlfn.IFS(J2139+K2139="", "Unknown", J2139+K2139&gt;3, "Large", J2139+K2139&gt;0.5, "Medium", J2139+K2139&gt;0, "Small")</f>
        <v>Large</v>
      </c>
      <c r="M2139" s="1">
        <v>5</v>
      </c>
      <c r="N2139" cm="1">
        <f t="array" ref="N2139">IF($M2139="",INDEX($M$2:$M$2176,MATCH(1,INDEX(($A$2:$A$2176=$A2139)*($M$2:$M$2176&lt;&gt;""),0),0)),$M2139)</f>
        <v>5</v>
      </c>
      <c r="O2139" s="2" t="str">
        <f t="shared" si="979"/>
        <v>Seasonal outdoors</v>
      </c>
      <c r="P2139" s="1" t="s">
        <v>1670</v>
      </c>
      <c r="R2139" t="str">
        <f t="shared" si="982"/>
        <v>Medium</v>
      </c>
      <c r="T2139" s="1"/>
      <c r="U2139" s="1"/>
      <c r="V2139" s="1" t="s">
        <v>307</v>
      </c>
      <c r="W2139" s="6" t="str">
        <f t="shared" si="984"/>
        <v>6</v>
      </c>
      <c r="X2139" t="str">
        <f t="shared" si="985"/>
        <v>June</v>
      </c>
      <c r="Y2139" s="2" t="str">
        <f t="shared" si="986"/>
        <v>7</v>
      </c>
      <c r="Z2139" s="2" t="str">
        <f t="shared" si="987"/>
        <v>July</v>
      </c>
      <c r="AA2139" s="1" t="s">
        <v>109</v>
      </c>
      <c r="AB2139" s="1" t="str">
        <f t="shared" si="988"/>
        <v>9</v>
      </c>
      <c r="AC2139" s="1" t="str">
        <f t="shared" si="989"/>
        <v>September</v>
      </c>
      <c r="AD2139" s="1" t="str">
        <f t="shared" si="990"/>
        <v>10</v>
      </c>
      <c r="AE2139" s="1" t="str">
        <f t="shared" si="991"/>
        <v>October</v>
      </c>
      <c r="AF2139" s="16" t="s">
        <v>24222</v>
      </c>
      <c r="AG2139" s="1" t="str">
        <f t="shared" si="969"/>
        <v xml:space="preserve">Seed </v>
      </c>
      <c r="AH2139"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39" s="1" t="s">
        <v>1671</v>
      </c>
      <c r="AJ2139" s="1" t="s">
        <v>53</v>
      </c>
      <c r="AK2139" s="1" t="s">
        <v>17104</v>
      </c>
      <c r="AL2139" s="1" t="str">
        <f t="shared" si="980"/>
        <v>Unscented</v>
      </c>
      <c r="AM2139" s="1" t="b">
        <v>0</v>
      </c>
      <c r="AN2139" s="1" t="b">
        <v>0</v>
      </c>
      <c r="AO2139" s="1" t="b">
        <v>0</v>
      </c>
      <c r="AP2139" s="5" t="s">
        <v>28</v>
      </c>
      <c r="AQ2139" s="5" t="str">
        <f t="shared" si="971"/>
        <v>Light, Medium, Heavy</v>
      </c>
      <c r="AR2139" s="1" t="s">
        <v>10</v>
      </c>
      <c r="AS2139" s="1" t="str">
        <f t="shared" si="964"/>
        <v>None, Partial</v>
      </c>
      <c r="AT2139" s="1" t="str">
        <f t="shared" si="972"/>
        <v>Partial, Full</v>
      </c>
      <c r="AU2139" s="1" t="s">
        <v>11</v>
      </c>
      <c r="AV2139" s="1" t="str">
        <f t="shared" si="973"/>
        <v>Dry, Moist</v>
      </c>
      <c r="AW2139" s="1" t="s">
        <v>12</v>
      </c>
      <c r="AX2139" s="1" t="str">
        <f t="shared" si="974"/>
        <v>Acid, Neutral, Alkaline</v>
      </c>
      <c r="AY2139" s="1" t="b">
        <v>0</v>
      </c>
      <c r="AZ2139" s="1" t="b">
        <v>0</v>
      </c>
      <c r="BA2139" s="1" t="b">
        <v>0</v>
      </c>
      <c r="BC2139" t="str">
        <f t="shared" si="975"/>
        <v>FALSE</v>
      </c>
      <c r="BE2139" t="str">
        <f t="shared" si="976"/>
        <v>FALSE</v>
      </c>
      <c r="BF2139" s="1" t="b">
        <v>0</v>
      </c>
      <c r="BG2139" s="1" t="b">
        <v>0</v>
      </c>
      <c r="BH2139" s="1" t="b">
        <v>0</v>
      </c>
      <c r="BJ2139" s="1" t="str">
        <f t="shared" si="977"/>
        <v>FALSE</v>
      </c>
      <c r="BK2139" s="1" t="s">
        <v>77</v>
      </c>
      <c r="BL2139" t="str">
        <f t="shared" si="978"/>
        <v>TRUE</v>
      </c>
      <c r="BM2139" s="1" t="b">
        <v>0</v>
      </c>
      <c r="BN2139" s="1" t="b">
        <v>0</v>
      </c>
      <c r="BO2139" s="1">
        <f t="shared" si="981"/>
        <v>10</v>
      </c>
      <c r="BP2139" s="1" t="s">
        <v>159</v>
      </c>
      <c r="BQ2139" s="1" cm="1">
        <f t="array" ref="BQ2139">_xlfn.IFS(BP2139="None Known",0, LEN(BP2139)&gt;500, 5,LEN(BP2139)&gt;400, 4, LEN(BP2139)&gt;300, 3, LEN(BP2139)&gt;200, 2, LEN(BP2139)&gt;1, 1)</f>
        <v>1</v>
      </c>
      <c r="BR2139" s="1" t="s">
        <v>1672</v>
      </c>
      <c r="BS2139" s="1">
        <v>3</v>
      </c>
      <c r="BT2139" s="1" t="s">
        <v>31</v>
      </c>
      <c r="BU2139" s="1">
        <v>0</v>
      </c>
      <c r="BV2139" s="1" t="s">
        <v>161</v>
      </c>
      <c r="BW2139" s="1" t="s">
        <v>31</v>
      </c>
      <c r="BX2139" s="1"/>
      <c r="BY2139" t="str">
        <f>_xlfn.XLOOKUP($B2139,Img_lookup!A:A,Img_lookup!B:B, "Not available")</f>
        <v>461c559a-8ab8-4fca-8c0f-b754dc46da1f</v>
      </c>
      <c r="BZ2139" t="str">
        <f>_xlfn.XLOOKUP($B2139,Img_lookup!A:A,Img_lookup!C:C, "Not available")</f>
        <v>Muscadine, Vitis rotundifolia with Summer Red Bird. Birds of America [double elephant folio edition], Audubon, J.J., (1826-1838) [J.J. Audubon]</v>
      </c>
      <c r="CA2139" t="str">
        <f>_xlfn.XLOOKUP($B2139,Img_lookup!A:A,Img_lookup!D:D, "Not available")</f>
        <v>Swallowtail Garden Seeds</v>
      </c>
      <c r="CB2139" t="str">
        <f>_xlfn.XLOOKUP($B2139,Img_lookup!A:A,Img_lookup!E:E, "https://imgur.com/aT5wafe")</f>
        <v>https://api.openverse.engineering/v1/images/461c559a-8ab8-4fca-8c0f-b754dc46da1f/thumb/</v>
      </c>
    </row>
    <row r="2140" spans="1:80" ht="409.6" x14ac:dyDescent="0.15">
      <c r="A2140" s="1" t="s">
        <v>151</v>
      </c>
      <c r="B2140" s="1" t="s">
        <v>13024</v>
      </c>
      <c r="C2140" s="1" t="s">
        <v>13025</v>
      </c>
      <c r="E2140" s="1" t="s">
        <v>13026</v>
      </c>
      <c r="F2140" s="1" t="s">
        <v>156</v>
      </c>
      <c r="G2140" s="1" t="s">
        <v>156</v>
      </c>
      <c r="H2140" s="11" t="str">
        <f t="shared" si="983"/>
        <v>Perennial</v>
      </c>
      <c r="I2140" s="1" t="s">
        <v>17107</v>
      </c>
      <c r="J2140" s="1">
        <v>15</v>
      </c>
      <c r="L2140" t="str" cm="1">
        <f t="array" ref="L2140">_xlfn.IFS(J2140+K2140="", "Unknown", J2140+K2140&gt;3, "Large", J2140+K2140&gt;0.5, "Medium", J2140+K2140&gt;0, "Small")</f>
        <v>Large</v>
      </c>
      <c r="M2140" s="1">
        <v>6</v>
      </c>
      <c r="N2140" cm="1">
        <f t="array" ref="N2140">IF($M2140="",INDEX($M$2:$M$2176,MATCH(1,INDEX(($A$2:$A$2176=$A2140)*($M$2:$M$2176&lt;&gt;""),0),0)),$M2140)</f>
        <v>6</v>
      </c>
      <c r="O2140" s="2" t="str">
        <f t="shared" si="979"/>
        <v>Seasonal outdoors</v>
      </c>
      <c r="P2140" s="1" t="s">
        <v>13027</v>
      </c>
      <c r="Q2140" s="1" t="s">
        <v>17109</v>
      </c>
      <c r="R2140" t="str">
        <f t="shared" si="982"/>
        <v>Fast</v>
      </c>
      <c r="T2140" s="1"/>
      <c r="U2140" s="1"/>
      <c r="V2140" s="1" t="s">
        <v>1006</v>
      </c>
      <c r="W2140" s="6" t="str">
        <f t="shared" si="984"/>
        <v>5</v>
      </c>
      <c r="X2140" t="str">
        <f t="shared" si="985"/>
        <v>May</v>
      </c>
      <c r="Y2140" s="2" t="str">
        <f t="shared" si="986"/>
        <v>7</v>
      </c>
      <c r="Z2140" s="2" t="str">
        <f t="shared" si="987"/>
        <v>July</v>
      </c>
      <c r="AA2140" s="1" t="s">
        <v>109</v>
      </c>
      <c r="AB2140" s="1" t="str">
        <f t="shared" si="988"/>
        <v>9</v>
      </c>
      <c r="AC2140" s="1" t="str">
        <f t="shared" si="989"/>
        <v>September</v>
      </c>
      <c r="AD2140" s="1" t="str">
        <f t="shared" si="990"/>
        <v>10</v>
      </c>
      <c r="AE2140" s="1" t="str">
        <f t="shared" si="991"/>
        <v>October</v>
      </c>
      <c r="AF2140" s="16" t="s">
        <v>24222</v>
      </c>
      <c r="AG2140" s="1" t="str">
        <f t="shared" si="969"/>
        <v xml:space="preserve">Seed </v>
      </c>
      <c r="AH2140"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40" s="1" t="s">
        <v>13028</v>
      </c>
      <c r="AJ2140" s="1" t="s">
        <v>53</v>
      </c>
      <c r="AK2140" s="1" t="s">
        <v>17104</v>
      </c>
      <c r="AL2140" s="1" t="str">
        <f t="shared" si="980"/>
        <v>Scented</v>
      </c>
      <c r="AM2140" s="1" t="b">
        <v>1</v>
      </c>
      <c r="AN2140" s="1" t="b">
        <v>1</v>
      </c>
      <c r="AO2140" s="1" t="b">
        <v>0</v>
      </c>
      <c r="AP2140" s="5" t="s">
        <v>28</v>
      </c>
      <c r="AQ2140" s="5" t="str">
        <f t="shared" si="971"/>
        <v>Light, Medium, Heavy</v>
      </c>
      <c r="AR2140" s="1" t="s">
        <v>10</v>
      </c>
      <c r="AS2140" s="1" t="str">
        <f t="shared" si="964"/>
        <v>None, Partial</v>
      </c>
      <c r="AT2140" s="1" t="str">
        <f t="shared" si="972"/>
        <v>Partial, Full</v>
      </c>
      <c r="AU2140" s="1" t="s">
        <v>11</v>
      </c>
      <c r="AV2140" s="1" t="str">
        <f t="shared" si="973"/>
        <v>Dry, Moist</v>
      </c>
      <c r="AW2140" s="1" t="s">
        <v>12</v>
      </c>
      <c r="AX2140" s="1" t="str">
        <f t="shared" si="974"/>
        <v>Acid, Neutral, Alkaline</v>
      </c>
      <c r="AY2140" s="1" t="b">
        <v>0</v>
      </c>
      <c r="AZ2140" s="1" t="b">
        <v>0</v>
      </c>
      <c r="BA2140" s="1" t="b">
        <v>0</v>
      </c>
      <c r="BC2140" t="str">
        <f t="shared" si="975"/>
        <v>FALSE</v>
      </c>
      <c r="BE2140" t="str">
        <f t="shared" si="976"/>
        <v>FALSE</v>
      </c>
      <c r="BF2140" s="1" t="b">
        <v>0</v>
      </c>
      <c r="BG2140" s="1" t="b">
        <v>0</v>
      </c>
      <c r="BH2140" s="1" t="b">
        <v>0</v>
      </c>
      <c r="BI2140" s="1" t="s">
        <v>77</v>
      </c>
      <c r="BJ2140" s="1" t="str">
        <f t="shared" si="977"/>
        <v>TRUE</v>
      </c>
      <c r="BL2140" t="str">
        <f t="shared" si="978"/>
        <v>FALSE</v>
      </c>
      <c r="BM2140" s="1" t="b">
        <v>0</v>
      </c>
      <c r="BN2140" s="1" t="b">
        <v>0</v>
      </c>
      <c r="BO2140" s="1">
        <f t="shared" si="981"/>
        <v>21</v>
      </c>
      <c r="BP2140" s="1" t="s">
        <v>13029</v>
      </c>
      <c r="BQ2140" s="1" cm="1">
        <f t="array" ref="BQ2140">_xlfn.IFS(BP2140="None Known",0, LEN(BP2140)&gt;500, 5,LEN(BP2140)&gt;400, 4, LEN(BP2140)&gt;300, 3, LEN(BP2140)&gt;200, 2, LEN(BP2140)&gt;1, 1)</f>
        <v>4</v>
      </c>
      <c r="BR2140" s="1" t="s">
        <v>13030</v>
      </c>
      <c r="BS2140" s="1">
        <v>5</v>
      </c>
      <c r="BT2140" s="1" t="s">
        <v>13031</v>
      </c>
      <c r="BU2140" s="1">
        <v>2</v>
      </c>
      <c r="BV2140" s="1" t="s">
        <v>13032</v>
      </c>
      <c r="BW2140" s="1" t="s">
        <v>31</v>
      </c>
      <c r="BX2140" s="1"/>
      <c r="BY2140" t="str">
        <f>_xlfn.XLOOKUP($B2140,Img_lookup!A:A,Img_lookup!B:B, "Not available")</f>
        <v>1472805e-ca24-460f-a2b3-8a42ab4a6b06</v>
      </c>
      <c r="BZ2140" t="str">
        <f>_xlfn.XLOOKUP($B2140,Img_lookup!A:A,Img_lookup!C:C, "Not available")</f>
        <v>Edle Weinrebe, 'Vitis vinifera' subsp. 'vinifera.jpg</v>
      </c>
      <c r="CA2140" t="str">
        <f>_xlfn.XLOOKUP($B2140,Img_lookup!A:A,Img_lookup!D:D, "Not available")</f>
        <v>eflon (Alex from Ithaca, NY)</v>
      </c>
      <c r="CB2140" t="str">
        <f>_xlfn.XLOOKUP($B2140,Img_lookup!A:A,Img_lookup!E:E, "https://imgur.com/aT5wafe")</f>
        <v>https://api.openverse.engineering/v1/images/1472805e-ca24-460f-a2b3-8a42ab4a6b06/thumb/</v>
      </c>
    </row>
    <row r="2141" spans="1:80" ht="409.6" x14ac:dyDescent="0.15">
      <c r="A2141" s="1" t="s">
        <v>151</v>
      </c>
      <c r="B2141" s="1" t="s">
        <v>16361</v>
      </c>
      <c r="C2141" s="1" t="s">
        <v>153</v>
      </c>
      <c r="E2141" s="1" t="s">
        <v>16362</v>
      </c>
      <c r="F2141" s="1" t="s">
        <v>156</v>
      </c>
      <c r="G2141" s="1" t="s">
        <v>156</v>
      </c>
      <c r="H2141" s="11" t="str">
        <f t="shared" si="983"/>
        <v>Perennial</v>
      </c>
      <c r="I2141" s="1" t="s">
        <v>17107</v>
      </c>
      <c r="J2141" s="1">
        <v>25</v>
      </c>
      <c r="L2141" t="str" cm="1">
        <f t="array" ref="L2141">_xlfn.IFS(J2141+K2141="", "Unknown", J2141+K2141&gt;3, "Large", J2141+K2141&gt;0.5, "Medium", J2141+K2141&gt;0, "Small")</f>
        <v>Large</v>
      </c>
      <c r="M2141" s="1">
        <v>5</v>
      </c>
      <c r="N2141" cm="1">
        <f t="array" ref="N2141">IF($M2141="",INDEX($M$2:$M$2176,MATCH(1,INDEX(($A$2:$A$2176=$A2141)*($M$2:$M$2176&lt;&gt;""),0),0)),$M2141)</f>
        <v>5</v>
      </c>
      <c r="O2141" s="2" t="str">
        <f t="shared" si="979"/>
        <v>Seasonal outdoors</v>
      </c>
      <c r="P2141" s="1" t="s">
        <v>16363</v>
      </c>
      <c r="R2141" t="str">
        <f t="shared" si="982"/>
        <v>Medium</v>
      </c>
      <c r="T2141" s="1"/>
      <c r="U2141" s="1"/>
      <c r="V2141" s="1" t="s">
        <v>307</v>
      </c>
      <c r="W2141" s="6" t="str">
        <f t="shared" si="984"/>
        <v>6</v>
      </c>
      <c r="X2141" t="str">
        <f t="shared" si="985"/>
        <v>June</v>
      </c>
      <c r="Y2141" s="2" t="str">
        <f t="shared" si="986"/>
        <v>7</v>
      </c>
      <c r="Z2141" s="2" t="str">
        <f t="shared" si="987"/>
        <v>July</v>
      </c>
      <c r="AA2141" s="1" t="s">
        <v>109</v>
      </c>
      <c r="AB2141" s="1" t="str">
        <f t="shared" si="988"/>
        <v>9</v>
      </c>
      <c r="AC2141" s="1" t="str">
        <f t="shared" si="989"/>
        <v>September</v>
      </c>
      <c r="AD2141" s="1" t="str">
        <f t="shared" si="990"/>
        <v>10</v>
      </c>
      <c r="AE2141" s="1" t="str">
        <f t="shared" si="991"/>
        <v>October</v>
      </c>
      <c r="AF2141" s="16" t="s">
        <v>24222</v>
      </c>
      <c r="AG2141" s="1" t="str">
        <f t="shared" si="969"/>
        <v xml:space="preserve">Seed </v>
      </c>
      <c r="AH2141" s="2" t="str">
        <f t="shared" si="970"/>
        <v>Best sown in a cold frame as soon as it is ripe[K]. Six weeks cold stratification improves the germination rate, and so stored seed is best sown in a cold frame as soon as it is obtained. Germination should take place in the first spring, but sometimes takes another 12 months. Prick out the seedlings into individual pots when they are large enough to handle and grow them on in a cold frame for their first winter. Plant out in early summer.
Cuttings of mature wood of the current seasons growth, December/January in a frame. These cuttings can be of wood 15 - 30cm long or they can be of short sections of the stem about 5cm long with just one bud at the top of the section. In this case a thin, narrow strip of the bark about 3cm long is removed from the bottom half of the side of the stem. This will encourage callusing and the formation of roots. Due to the size of these cuttings they need to be kept in a more protected environment than the longer cuttings.
Layering.</v>
      </c>
      <c r="AI2141" s="1" t="s">
        <v>16364</v>
      </c>
      <c r="AJ2141" s="1" t="s">
        <v>53</v>
      </c>
      <c r="AK2141" s="1" t="s">
        <v>17104</v>
      </c>
      <c r="AL2141" s="1" t="str">
        <f t="shared" si="980"/>
        <v>Scented</v>
      </c>
      <c r="AM2141" s="1" t="b">
        <v>1</v>
      </c>
      <c r="AN2141" s="1" t="b">
        <v>0</v>
      </c>
      <c r="AO2141" s="1" t="b">
        <v>0</v>
      </c>
      <c r="AP2141" s="5" t="s">
        <v>28</v>
      </c>
      <c r="AQ2141" s="5" t="str">
        <f t="shared" si="971"/>
        <v>Light, Medium, Heavy</v>
      </c>
      <c r="AR2141" s="1" t="s">
        <v>10</v>
      </c>
      <c r="AS2141" s="1" t="str">
        <f t="shared" si="964"/>
        <v>None, Partial</v>
      </c>
      <c r="AT2141" s="1" t="str">
        <f t="shared" si="972"/>
        <v>Partial, Full</v>
      </c>
      <c r="AU2141" s="1" t="s">
        <v>11</v>
      </c>
      <c r="AV2141" s="1" t="str">
        <f t="shared" si="973"/>
        <v>Dry, Moist</v>
      </c>
      <c r="AW2141" s="1" t="s">
        <v>12</v>
      </c>
      <c r="AX2141" s="1" t="str">
        <f t="shared" si="974"/>
        <v>Acid, Neutral, Alkaline</v>
      </c>
      <c r="AY2141" s="1" t="b">
        <v>0</v>
      </c>
      <c r="AZ2141" s="1" t="b">
        <v>0</v>
      </c>
      <c r="BA2141" s="1" t="b">
        <v>0</v>
      </c>
      <c r="BC2141" t="str">
        <f t="shared" si="975"/>
        <v>FALSE</v>
      </c>
      <c r="BE2141" t="str">
        <f t="shared" si="976"/>
        <v>FALSE</v>
      </c>
      <c r="BF2141" s="1" t="b">
        <v>0</v>
      </c>
      <c r="BG2141" s="1" t="b">
        <v>0</v>
      </c>
      <c r="BH2141" s="1" t="b">
        <v>0</v>
      </c>
      <c r="BI2141" s="1" t="s">
        <v>77</v>
      </c>
      <c r="BJ2141" s="1" t="str">
        <f t="shared" si="977"/>
        <v>TRUE</v>
      </c>
      <c r="BL2141" t="str">
        <f t="shared" si="978"/>
        <v>FALSE</v>
      </c>
      <c r="BM2141" s="1" t="b">
        <v>0</v>
      </c>
      <c r="BN2141" s="1" t="b">
        <v>0</v>
      </c>
      <c r="BO2141" s="1">
        <f t="shared" si="981"/>
        <v>11</v>
      </c>
      <c r="BP2141" s="1" t="s">
        <v>16365</v>
      </c>
      <c r="BQ2141" s="1" cm="1">
        <f t="array" ref="BQ2141">_xlfn.IFS(BP2141="None Known",0, LEN(BP2141)&gt;500, 5,LEN(BP2141)&gt;400, 4, LEN(BP2141)&gt;300, 3, LEN(BP2141)&gt;200, 2, LEN(BP2141)&gt;1, 1)</f>
        <v>1</v>
      </c>
      <c r="BR2141" s="1" t="s">
        <v>16366</v>
      </c>
      <c r="BS2141" s="1">
        <v>3</v>
      </c>
      <c r="BT2141" s="1" t="s">
        <v>16367</v>
      </c>
      <c r="BU2141" s="1">
        <v>1</v>
      </c>
      <c r="BV2141" s="1" t="s">
        <v>161</v>
      </c>
      <c r="BW2141" s="1" t="s">
        <v>31</v>
      </c>
      <c r="BX2141" s="1"/>
      <c r="BY2141" t="str">
        <f>_xlfn.XLOOKUP($B2141,Img_lookup!A:A,Img_lookup!B:B, "Not available")</f>
        <v>5fe3f018-53aa-421a-9888-9e0e37bb3876</v>
      </c>
      <c r="BZ2141" t="str">
        <f>_xlfn.XLOOKUP($B2141,Img_lookup!A:A,Img_lookup!C:C, "Not available")</f>
        <v>Vitis vulpina L.</v>
      </c>
      <c r="CA2141" t="str">
        <f>_xlfn.XLOOKUP($B2141,Img_lookup!A:A,Img_lookup!D:D, "Not available")</f>
        <v>Lester F. Ward</v>
      </c>
      <c r="CB2141" t="str">
        <f>_xlfn.XLOOKUP($B2141,Img_lookup!A:A,Img_lookup!E:E, "https://imgur.com/aT5wafe")</f>
        <v>https://api.openverse.engineering/v1/images/5fe3f018-53aa-421a-9888-9e0e37bb3876/thumb/</v>
      </c>
    </row>
    <row r="2142" spans="1:80" ht="409.6" x14ac:dyDescent="0.15">
      <c r="A2142" s="1" t="s">
        <v>128</v>
      </c>
      <c r="B2142" s="1" t="s">
        <v>8343</v>
      </c>
      <c r="C2142" s="1" t="s">
        <v>8344</v>
      </c>
      <c r="D2142" s="1" t="s">
        <v>8345</v>
      </c>
      <c r="E2142" s="1" t="s">
        <v>1168</v>
      </c>
      <c r="F2142" s="1" t="s">
        <v>6</v>
      </c>
      <c r="G2142" s="1" t="s">
        <v>6</v>
      </c>
      <c r="H2142" s="11" t="str">
        <f t="shared" si="983"/>
        <v>Perennial</v>
      </c>
      <c r="J2142" s="1">
        <v>0.30000001199999998</v>
      </c>
      <c r="K2142" s="1">
        <v>0.20000000300000001</v>
      </c>
      <c r="L2142" t="str" cm="1">
        <f t="array" ref="L2142">_xlfn.IFS(J2142+K2142="", "Unknown", J2142+K2142&gt;3, "Large", J2142+K2142&gt;0.5, "Medium", J2142+K2142&gt;0, "Small")</f>
        <v>Medium</v>
      </c>
      <c r="M2142" s="1">
        <v>8</v>
      </c>
      <c r="N2142" cm="1">
        <f t="array" ref="N2142">IF($M2142="",INDEX($M$2:$M$2176,MATCH(1,INDEX(($A$2:$A$2176=$A2142)*($M$2:$M$2176&lt;&gt;""),0),0)),$M2142)</f>
        <v>8</v>
      </c>
      <c r="O2142" s="2" t="str">
        <f t="shared" si="979"/>
        <v>Grown indoors</v>
      </c>
      <c r="P2142" s="1" t="s">
        <v>8346</v>
      </c>
      <c r="R2142" t="str">
        <f t="shared" si="982"/>
        <v>Medium</v>
      </c>
      <c r="T2142" s="1"/>
      <c r="U2142" s="1"/>
      <c r="V2142" s="1" t="s">
        <v>188</v>
      </c>
      <c r="W2142" s="6" t="str">
        <f t="shared" si="984"/>
        <v>4</v>
      </c>
      <c r="X2142" t="str">
        <f t="shared" si="985"/>
        <v>April</v>
      </c>
      <c r="Y2142" s="2" t="str">
        <f t="shared" si="986"/>
        <v>5</v>
      </c>
      <c r="Z2142" s="2" t="str">
        <f t="shared" si="987"/>
        <v>May</v>
      </c>
      <c r="AF2142" s="16" t="s">
        <v>24816</v>
      </c>
      <c r="AG2142" s="1" t="str">
        <f t="shared" si="969"/>
        <v xml:space="preserve">Seed </v>
      </c>
      <c r="AH2142" s="2" t="str">
        <f t="shared" si="970"/>
        <v>Sow spring in a greenhouse and keep the seed permanently moist[238]. Prick out the seedlings into individual pots when they are large enough to handle and grow them on in the greenhouse for their first year. Stand the pots in shallow water to ensure the plants do not dry out. Plant them out in late spring or early summer.
Division in spring as the plant comes into growth. Very easy, the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142" s="1" t="s">
        <v>8347</v>
      </c>
      <c r="AK2142" s="1" t="s">
        <v>17104</v>
      </c>
      <c r="AL2142" s="1" t="str">
        <f t="shared" si="980"/>
        <v>Unscented</v>
      </c>
      <c r="AM2142" s="1" t="b">
        <v>0</v>
      </c>
      <c r="AN2142" s="1" t="b">
        <v>0</v>
      </c>
      <c r="AO2142" s="1" t="b">
        <v>0</v>
      </c>
      <c r="AP2142" s="5" t="s">
        <v>28</v>
      </c>
      <c r="AQ2142" s="5" t="str">
        <f t="shared" si="971"/>
        <v>Light, Medium, Heavy</v>
      </c>
      <c r="AR2142" s="1" t="s">
        <v>10</v>
      </c>
      <c r="AS2142" s="1" t="str">
        <f t="shared" si="964"/>
        <v>None, Partial</v>
      </c>
      <c r="AT2142" s="1" t="str">
        <f t="shared" si="972"/>
        <v>Partial, Full</v>
      </c>
      <c r="AU2142" s="1" t="s">
        <v>919</v>
      </c>
      <c r="AV2142" s="1" t="str">
        <f t="shared" si="973"/>
        <v>Wet/Water</v>
      </c>
      <c r="AW2142" s="1" t="s">
        <v>12</v>
      </c>
      <c r="AX2142" s="1" t="str">
        <f t="shared" si="974"/>
        <v>Acid, Neutral, Alkaline</v>
      </c>
      <c r="AY2142" s="1" t="b">
        <v>0</v>
      </c>
      <c r="AZ2142" s="1" t="b">
        <v>0</v>
      </c>
      <c r="BA2142" s="1" t="b">
        <v>0</v>
      </c>
      <c r="BC2142" t="str">
        <f t="shared" si="975"/>
        <v>FALSE</v>
      </c>
      <c r="BE2142" t="str">
        <f t="shared" si="976"/>
        <v>FALSE</v>
      </c>
      <c r="BF2142" s="1" t="b">
        <v>0</v>
      </c>
      <c r="BG2142" s="1" t="b">
        <v>0</v>
      </c>
      <c r="BH2142" s="1" t="b">
        <v>0</v>
      </c>
      <c r="BJ2142" s="1" t="str">
        <f t="shared" si="977"/>
        <v>FALSE</v>
      </c>
      <c r="BL2142" t="str">
        <f t="shared" si="978"/>
        <v>FALSE</v>
      </c>
      <c r="BM2142" s="1" t="b">
        <v>0</v>
      </c>
      <c r="BN2142" s="1" t="b">
        <v>0</v>
      </c>
      <c r="BO2142" s="1">
        <f t="shared" si="981"/>
        <v>7</v>
      </c>
      <c r="BP2142" s="1" t="s">
        <v>31</v>
      </c>
      <c r="BQ2142" s="1" cm="1">
        <f t="array" ref="BQ2142">_xlfn.IFS(BP2142="None Known",0, LEN(BP2142)&gt;500, 5,LEN(BP2142)&gt;400, 4, LEN(BP2142)&gt;300, 3, LEN(BP2142)&gt;200, 2, LEN(BP2142)&gt;1, 1)</f>
        <v>0</v>
      </c>
      <c r="BR2142" s="1" t="s">
        <v>8348</v>
      </c>
      <c r="BS2142" s="1">
        <v>2</v>
      </c>
      <c r="BT2142" s="1" t="s">
        <v>8349</v>
      </c>
      <c r="BU2142" s="1">
        <v>1</v>
      </c>
      <c r="BV2142" s="1" t="s">
        <v>760</v>
      </c>
      <c r="BW2142" s="1" t="s">
        <v>31</v>
      </c>
      <c r="BX2142" s="1"/>
      <c r="BY2142" t="str">
        <f>_xlfn.XLOOKUP($B2142,Img_lookup!A:A,Img_lookup!B:B, "Not available")</f>
        <v>6e623a01-0da9-43dd-864a-64adc15d45fa</v>
      </c>
      <c r="BZ2142" t="str">
        <f>_xlfn.XLOOKUP($B2142,Img_lookup!A:A,Img_lookup!C:C, "Not available")</f>
        <v>WASABI field / Wasabia japonica / Â±±ËëµÁî∞(„Çè„Åï„Å≥„Å†)</v>
      </c>
      <c r="CA2142" t="str">
        <f>_xlfn.XLOOKUP($B2142,Img_lookup!A:A,Img_lookup!D:D, "Not available")</f>
        <v>TANAKA Juuyoh (Áî∞‰∏≠ÂçÅÊ¥ã)</v>
      </c>
      <c r="CB2142" t="str">
        <f>_xlfn.XLOOKUP($B2142,Img_lookup!A:A,Img_lookup!E:E, "https://imgur.com/aT5wafe")</f>
        <v>https://api.openverse.engineering/v1/images/6e623a01-0da9-43dd-864a-64adc15d45fa/thumb/</v>
      </c>
    </row>
    <row r="2143" spans="1:80" ht="409.6" x14ac:dyDescent="0.2">
      <c r="A2143" s="1" t="s">
        <v>193</v>
      </c>
      <c r="B2143" s="1" t="s">
        <v>15716</v>
      </c>
      <c r="C2143" s="1" t="s">
        <v>15717</v>
      </c>
      <c r="E2143" s="1" t="s">
        <v>1168</v>
      </c>
      <c r="F2143" s="1" t="s">
        <v>156</v>
      </c>
      <c r="G2143" s="1" t="s">
        <v>156</v>
      </c>
      <c r="H2143" s="11" t="str">
        <f t="shared" si="983"/>
        <v>Perennial</v>
      </c>
      <c r="I2143" s="1" t="s">
        <v>17107</v>
      </c>
      <c r="J2143" s="1">
        <v>8</v>
      </c>
      <c r="K2143" s="1">
        <v>8</v>
      </c>
      <c r="L2143" t="str" cm="1">
        <f t="array" ref="L2143">_xlfn.IFS(J2143+K2143="", "Unknown", J2143+K2143&gt;3, "Large", J2143+K2143&gt;0.5, "Medium", J2143+K2143&gt;0, "Small")</f>
        <v>Large</v>
      </c>
      <c r="M2143" s="1">
        <v>4</v>
      </c>
      <c r="N2143" cm="1">
        <f t="array" ref="N2143">IF($M2143="",INDEX($M$2:$M$2176,MATCH(1,INDEX(($A$2:$A$2176=$A2143)*($M$2:$M$2176&lt;&gt;""),0),0)),$M2143)</f>
        <v>4</v>
      </c>
      <c r="O2143" s="2" t="str">
        <f t="shared" si="979"/>
        <v>Hardy to cold</v>
      </c>
      <c r="P2143" s="1" t="s">
        <v>15718</v>
      </c>
      <c r="Q2143" s="1" t="s">
        <v>17110</v>
      </c>
      <c r="R2143" t="str">
        <f t="shared" si="982"/>
        <v>Medium</v>
      </c>
      <c r="T2143" s="1"/>
      <c r="U2143" s="1"/>
      <c r="V2143" s="1" t="s">
        <v>307</v>
      </c>
      <c r="W2143" s="6" t="str">
        <f t="shared" si="984"/>
        <v>6</v>
      </c>
      <c r="X2143" t="str">
        <f t="shared" si="985"/>
        <v>June</v>
      </c>
      <c r="Y2143" s="2" t="str">
        <f t="shared" si="986"/>
        <v>7</v>
      </c>
      <c r="Z2143" s="2" t="str">
        <f t="shared" si="987"/>
        <v>July</v>
      </c>
      <c r="AA2143" s="1" t="s">
        <v>109</v>
      </c>
      <c r="AB2143" s="1" t="str">
        <f>IF(ISNUMBER(SEARCH("-",AA2143)),TRIM(LEFT(AA2143,FIND("-",AA2143)-1)),AA2143)</f>
        <v>9</v>
      </c>
      <c r="AC2143" s="1" t="str">
        <f>IF(AB2143="1", "January", IF(AB2143="2", "February", IF(AB2143="3", "March", IF(AB2143="4", "April", IF(AB2143="5", "May", IF(AB2143="6", "June", IF(AB2143="7", "July", IF(AB2143="8", "August", IF(AB2143="9", "September", IF(AB2143="10", "October", IF(AB2143="11", "November", IF(AB2143="12", "December", "Other"))))))))))))</f>
        <v>September</v>
      </c>
      <c r="AD2143" s="1" t="str">
        <f>IF(ISNUMBER(SEARCH("-",AA2143)),TRIM(RIGHT(AA2143,LEN(AA2143)-SEARCH("-",AA2143))),AA2143)</f>
        <v>10</v>
      </c>
      <c r="AE2143" s="1" t="str">
        <f>IF(AD2143="1", "January", IF(AD2143="2", "February", IF(AD2143="3", "March", IF(AD2143="4", "April", IF(AD2143="5", "May", IF(AD2143="6", "June", IF(AD2143="7", "July", IF(AD2143="8", "August", IF(AD2143="9", "September", IF(AD2143="10", "October", IF(AD2143="11", "November", IF(AD2143="12", "December", "Other"))))))))))))</f>
        <v>October</v>
      </c>
      <c r="AF2143" s="17" t="s">
        <v>15719</v>
      </c>
      <c r="AG2143" s="1" t="str">
        <f t="shared" si="969"/>
        <v xml:space="preserve">Seed </v>
      </c>
      <c r="AH2143" s="2" t="str">
        <f t="shared" si="970"/>
        <v>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v>
      </c>
      <c r="AI2143" s="1" t="s">
        <v>15720</v>
      </c>
      <c r="AJ2143" s="1" t="s">
        <v>53</v>
      </c>
      <c r="AK2143" s="1" t="s">
        <v>17104</v>
      </c>
      <c r="AL2143" s="1" t="str">
        <f t="shared" si="980"/>
        <v>Scented</v>
      </c>
      <c r="AM2143" s="1" t="b">
        <v>1</v>
      </c>
      <c r="AN2143" s="1" t="b">
        <v>1</v>
      </c>
      <c r="AO2143" s="1" t="b">
        <v>0</v>
      </c>
      <c r="AP2143" s="5" t="s">
        <v>28</v>
      </c>
      <c r="AQ2143" s="5" t="str">
        <f t="shared" si="971"/>
        <v>Light, Medium, Heavy</v>
      </c>
      <c r="AR2143" s="1" t="s">
        <v>30</v>
      </c>
      <c r="AS2143" s="1" t="str">
        <f t="shared" si="964"/>
        <v>None</v>
      </c>
      <c r="AT2143" s="1" t="str">
        <f t="shared" si="972"/>
        <v>Full</v>
      </c>
      <c r="AU2143" s="1" t="s">
        <v>29</v>
      </c>
      <c r="AV2143" s="1" t="str">
        <f t="shared" si="973"/>
        <v>Moist</v>
      </c>
      <c r="AW2143" s="1" t="s">
        <v>123</v>
      </c>
      <c r="AX2143" s="1" t="str">
        <f t="shared" si="974"/>
        <v>Acid, Neutral</v>
      </c>
      <c r="AY2143" s="1" t="b">
        <v>0</v>
      </c>
      <c r="AZ2143" s="1" t="b">
        <v>0</v>
      </c>
      <c r="BA2143" s="1" t="b">
        <v>0</v>
      </c>
      <c r="BC2143" t="str">
        <f t="shared" si="975"/>
        <v>FALSE</v>
      </c>
      <c r="BE2143" t="str">
        <f t="shared" si="976"/>
        <v>FALSE</v>
      </c>
      <c r="BF2143" s="1" t="b">
        <v>0</v>
      </c>
      <c r="BG2143" s="1" t="b">
        <v>0</v>
      </c>
      <c r="BH2143" s="1" t="b">
        <v>0</v>
      </c>
      <c r="BJ2143" s="1" t="str">
        <f t="shared" si="977"/>
        <v>FALSE</v>
      </c>
      <c r="BL2143" t="str">
        <f t="shared" si="978"/>
        <v>FALSE</v>
      </c>
      <c r="BM2143" s="1" t="b">
        <v>1</v>
      </c>
      <c r="BN2143" s="1" t="b">
        <v>0</v>
      </c>
      <c r="BO2143" s="1">
        <f t="shared" si="981"/>
        <v>7</v>
      </c>
      <c r="BP2143" s="1" t="s">
        <v>15721</v>
      </c>
      <c r="BQ2143" s="1" cm="1">
        <f t="array" ref="BQ2143">_xlfn.IFS(BP2143="None Known",0, LEN(BP2143)&gt;500, 5,LEN(BP2143)&gt;400, 4, LEN(BP2143)&gt;300, 3, LEN(BP2143)&gt;200, 2, LEN(BP2143)&gt;1, 1)</f>
        <v>1</v>
      </c>
      <c r="BR2143" s="16" t="s">
        <v>25378</v>
      </c>
      <c r="BS2143" s="1">
        <v>2</v>
      </c>
      <c r="BT2143" s="1" t="s">
        <v>31</v>
      </c>
      <c r="BU2143" s="1">
        <v>0</v>
      </c>
      <c r="BV2143" s="1" t="s">
        <v>13576</v>
      </c>
      <c r="BW2143" s="1" t="s">
        <v>15722</v>
      </c>
      <c r="BX2143" s="1"/>
      <c r="BY2143" t="str">
        <f>_xlfn.XLOOKUP($B2143,Img_lookup!A:A,Img_lookup!B:B, "Not available")</f>
        <v>aceb5444-3f78-43a2-bb10-b81b8b2d0b36</v>
      </c>
      <c r="BZ2143" t="str">
        <f>_xlfn.XLOOKUP($B2143,Img_lookup!A:A,Img_lookup!C:C, "Not available")</f>
        <v>Japanese wisteria and Sakura petals / Wisteria floribunda / Ëó§(„Éï„Ç∏)„Å®Ê°ú(„Åï„Åè„Çâ)„ÅÆËä±ÂºÅ(„ÅØ„Å™„Å≥„Çâ)</v>
      </c>
      <c r="CA2143" t="str">
        <f>_xlfn.XLOOKUP($B2143,Img_lookup!A:A,Img_lookup!D:D, "Not available")</f>
        <v>TANAKA Juuyoh (Áî∞‰∏≠ÂçÅÊ¥ã)</v>
      </c>
      <c r="CB2143" t="str">
        <f>_xlfn.XLOOKUP($B2143,Img_lookup!A:A,Img_lookup!E:E, "https://imgur.com/aT5wafe")</f>
        <v>https://api.openverse.engineering/v1/images/aceb5444-3f78-43a2-bb10-b81b8b2d0b36/thumb/</v>
      </c>
    </row>
    <row r="2144" spans="1:80" ht="409.6" x14ac:dyDescent="0.2">
      <c r="A2144" s="1" t="s">
        <v>193</v>
      </c>
      <c r="B2144" s="1" t="s">
        <v>13567</v>
      </c>
      <c r="C2144" s="1" t="s">
        <v>13568</v>
      </c>
      <c r="D2144" s="1" t="s">
        <v>13569</v>
      </c>
      <c r="E2144" s="1" t="s">
        <v>13570</v>
      </c>
      <c r="F2144" s="1" t="s">
        <v>156</v>
      </c>
      <c r="G2144" s="1" t="s">
        <v>156</v>
      </c>
      <c r="H2144" s="11" t="str">
        <f t="shared" si="983"/>
        <v>Perennial</v>
      </c>
      <c r="I2144" s="1" t="s">
        <v>17107</v>
      </c>
      <c r="J2144" s="1">
        <v>25</v>
      </c>
      <c r="K2144" s="1">
        <v>20</v>
      </c>
      <c r="L2144" t="str" cm="1">
        <f t="array" ref="L2144">_xlfn.IFS(J2144+K2144="", "Unknown", J2144+K2144&gt;3, "Large", J2144+K2144&gt;0.5, "Medium", J2144+K2144&gt;0, "Small")</f>
        <v>Large</v>
      </c>
      <c r="M2144" s="1">
        <v>5</v>
      </c>
      <c r="N2144" cm="1">
        <f t="array" ref="N2144">IF($M2144="",INDEX($M$2:$M$2176,MATCH(1,INDEX(($A$2:$A$2176=$A2144)*($M$2:$M$2176&lt;&gt;""),0),0)),$M2144)</f>
        <v>5</v>
      </c>
      <c r="O2144" s="2" t="str">
        <f t="shared" si="979"/>
        <v>Seasonal outdoors</v>
      </c>
      <c r="P2144" s="1" t="s">
        <v>13571</v>
      </c>
      <c r="Q2144" s="1" t="s">
        <v>17110</v>
      </c>
      <c r="R2144" t="str">
        <f t="shared" si="982"/>
        <v>Medium</v>
      </c>
      <c r="T2144" s="1"/>
      <c r="U2144" s="1"/>
      <c r="V2144" s="1">
        <v>5</v>
      </c>
      <c r="W2144" s="6">
        <f t="shared" si="984"/>
        <v>5</v>
      </c>
      <c r="X2144" t="str">
        <f>IF(W2144=1, "January", IF(W2144=2, "February", IF(W2144=3, "March", IF(W2144=4, "April", IF(W2144=5, "May", IF(W2144=6, "June", IF(W2144=7, "July", IF(W2144=8, "August", IF(W2144=9, "September", IF(W2144=10, "October", IF(W2144=11, "November", IF(W2144=12, "December", "Other"))))))))))))</f>
        <v>May</v>
      </c>
      <c r="Y2144" s="1"/>
      <c r="Z2144" s="1"/>
      <c r="AA2144" s="1" t="s">
        <v>109</v>
      </c>
      <c r="AB2144" s="1" t="str">
        <f>IF(ISNUMBER(SEARCH("-",AA2144)),TRIM(LEFT(AA2144,FIND("-",AA2144)-1)),AA2144)</f>
        <v>9</v>
      </c>
      <c r="AC2144" s="1" t="str">
        <f>IF(AB2144="1", "January", IF(AB2144="2", "February", IF(AB2144="3", "March", IF(AB2144="4", "April", IF(AB2144="5", "May", IF(AB2144="6", "June", IF(AB2144="7", "July", IF(AB2144="8", "August", IF(AB2144="9", "September", IF(AB2144="10", "October", IF(AB2144="11", "November", IF(AB2144="12", "December", "Other"))))))))))))</f>
        <v>September</v>
      </c>
      <c r="AD2144" s="1" t="str">
        <f>IF(ISNUMBER(SEARCH("-",AA2144)),TRIM(RIGHT(AA2144,LEN(AA2144)-SEARCH("-",AA2144))),AA2144)</f>
        <v>10</v>
      </c>
      <c r="AE2144" s="1" t="str">
        <f>IF(AD2144="1", "January", IF(AD2144="2", "February", IF(AD2144="3", "March", IF(AD2144="4", "April", IF(AD2144="5", "May", IF(AD2144="6", "June", IF(AD2144="7", "July", IF(AD2144="8", "August", IF(AD2144="9", "September", IF(AD2144="10", "October", IF(AD2144="11", "November", IF(AD2144="12", "December", "Other"))))))))))))</f>
        <v>October</v>
      </c>
      <c r="AF2144" s="17" t="s">
        <v>13572</v>
      </c>
      <c r="AG2144" s="1" t="str">
        <f t="shared" si="969"/>
        <v xml:space="preserve">Seed </v>
      </c>
      <c r="AH2144" s="2" t="str">
        <f t="shared" si="970"/>
        <v>The seed does not exhibit any dormancy habits. It can be sown as soon as it is ripe in a cold frame and should germinate in the spring. Pre-soak stored seed for 24 hours in warm water and then sow in a greenhouse in early spring. The seed can also be sown in an outdoor seedbed in late spring[126]. Germination should take place in the first spring, though it can sometimes be delayed for another 12 months. Prick out the seedlings into individual pots when they are large enough to handle and grow them on in a cold frame for their first winter. Plant them out in late spring or early summer. Plants are very slow from seed and can take up to 20 years to come into flower[200].
 Basal cuttings of side-shoots in early to mid summer in a frame[200]. Take the cuttings as soon as the new growth has hardened sufficiently, each cutting should have 2 - 3 leaves[249]. It can also help to remove a shallow slice of bark from the bottom 15mm of the cutting to expose extra cambium, since this will encourage more callusing and better rooting[249]. When kept in a mist frame with a bottom heat of 27 - 30�c, they will root within 4 weeks and produce well-established plants by the autumn[249].
 Layering in spring. Simply lay any convenient long shoot along the ground and cover it with a shallow layer of soil. The shoot will readily produce roots at intervals along the stem. When these are well formed, the shoot can be divided up into a number of plants. These should be potted up and kept in a lightly shaded position in a greenhouse until well established and can then be planted out as required.
 Division of suckers in the winter[249]. If growing named varieties, it is of course necessary to ensure they are growing on their own roots if the suckers are to be true to type[249].</v>
      </c>
      <c r="AI2144" s="1" t="s">
        <v>13573</v>
      </c>
      <c r="AJ2144" s="1" t="s">
        <v>53</v>
      </c>
      <c r="AK2144" s="1" t="s">
        <v>17104</v>
      </c>
      <c r="AL2144" s="1" t="str">
        <f t="shared" si="980"/>
        <v>Scented</v>
      </c>
      <c r="AM2144" s="1" t="b">
        <v>1</v>
      </c>
      <c r="AN2144" s="1" t="b">
        <v>1</v>
      </c>
      <c r="AO2144" s="1" t="b">
        <v>0</v>
      </c>
      <c r="AP2144" s="5" t="s">
        <v>28</v>
      </c>
      <c r="AQ2144" s="5" t="str">
        <f t="shared" si="971"/>
        <v>Light, Medium, Heavy</v>
      </c>
      <c r="AR2144" s="1" t="s">
        <v>30</v>
      </c>
      <c r="AS2144" s="1" t="str">
        <f t="shared" si="964"/>
        <v>None</v>
      </c>
      <c r="AT2144" s="1" t="str">
        <f t="shared" si="972"/>
        <v>Full</v>
      </c>
      <c r="AU2144" s="1" t="s">
        <v>29</v>
      </c>
      <c r="AV2144" s="1" t="str">
        <f t="shared" si="973"/>
        <v>Moist</v>
      </c>
      <c r="AW2144" s="1" t="s">
        <v>123</v>
      </c>
      <c r="AX2144" s="1" t="str">
        <f t="shared" si="974"/>
        <v>Acid, Neutral</v>
      </c>
      <c r="AY2144" s="1" t="b">
        <v>0</v>
      </c>
      <c r="AZ2144" s="1" t="b">
        <v>0</v>
      </c>
      <c r="BA2144" s="1" t="b">
        <v>0</v>
      </c>
      <c r="BC2144" t="str">
        <f t="shared" si="975"/>
        <v>FALSE</v>
      </c>
      <c r="BE2144" t="str">
        <f t="shared" si="976"/>
        <v>FALSE</v>
      </c>
      <c r="BF2144" s="1" t="b">
        <v>0</v>
      </c>
      <c r="BG2144" s="1" t="b">
        <v>0</v>
      </c>
      <c r="BH2144" s="1" t="b">
        <v>0</v>
      </c>
      <c r="BJ2144" s="1" t="str">
        <f t="shared" si="977"/>
        <v>FALSE</v>
      </c>
      <c r="BL2144" t="str">
        <f t="shared" si="978"/>
        <v>FALSE</v>
      </c>
      <c r="BM2144" s="1" t="b">
        <v>1</v>
      </c>
      <c r="BN2144" s="1" t="b">
        <v>0</v>
      </c>
      <c r="BO2144" s="1">
        <f t="shared" si="981"/>
        <v>10</v>
      </c>
      <c r="BP2144" s="1" t="s">
        <v>13574</v>
      </c>
      <c r="BQ2144" s="1" cm="1">
        <f t="array" ref="BQ2144">_xlfn.IFS(BP2144="None Known",0, LEN(BP2144)&gt;500, 5,LEN(BP2144)&gt;400, 4, LEN(BP2144)&gt;300, 3, LEN(BP2144)&gt;200, 2, LEN(BP2144)&gt;1, 1)</f>
        <v>3</v>
      </c>
      <c r="BR2144" s="16" t="s">
        <v>25379</v>
      </c>
      <c r="BS2144" s="1">
        <v>2</v>
      </c>
      <c r="BT2144" s="1" t="s">
        <v>13575</v>
      </c>
      <c r="BU2144" s="1">
        <v>1</v>
      </c>
      <c r="BV2144" s="1" t="s">
        <v>13576</v>
      </c>
      <c r="BW2144" s="1" t="s">
        <v>13577</v>
      </c>
      <c r="BX2144" s="1"/>
      <c r="BY2144" t="str">
        <f>_xlfn.XLOOKUP($B2144,Img_lookup!A:A,Img_lookup!B:B, "Not available")</f>
        <v>0265301b-eab3-4ad3-a996-1b7153029836</v>
      </c>
      <c r="BZ2144" t="str">
        <f>_xlfn.XLOOKUP($B2144,Img_lookup!A:A,Img_lookup!C:C, "Not available")</f>
        <v>N20170406-0018‚ÄîWisteria sinensis‚ÄîShoko‚ÄîDxO</v>
      </c>
      <c r="CA2144" t="str">
        <f>_xlfn.XLOOKUP($B2144,Img_lookup!A:A,Img_lookup!D:D, "Not available")</f>
        <v>John Rusk</v>
      </c>
      <c r="CB2144" t="str">
        <f>_xlfn.XLOOKUP($B2144,Img_lookup!A:A,Img_lookup!E:E, "https://imgur.com/aT5wafe")</f>
        <v>https://api.openverse.engineering/v1/images/0265301b-eab3-4ad3-a996-1b7153029836/thumb/</v>
      </c>
    </row>
    <row r="2145" spans="1:80" ht="13" x14ac:dyDescent="0.15">
      <c r="A2145" s="1" t="s">
        <v>81</v>
      </c>
      <c r="B2145" s="1" t="s">
        <v>5164</v>
      </c>
      <c r="C2145" s="1" t="s">
        <v>5165</v>
      </c>
      <c r="E2145" s="1" t="s">
        <v>5166</v>
      </c>
      <c r="F2145" s="1" t="s">
        <v>22</v>
      </c>
      <c r="G2145" s="1" t="s">
        <v>22</v>
      </c>
      <c r="H2145" s="11" t="str">
        <f t="shared" si="983"/>
        <v>Perennial</v>
      </c>
      <c r="I2145" s="1" t="s">
        <v>17108</v>
      </c>
      <c r="J2145" s="1">
        <v>1</v>
      </c>
      <c r="K2145" s="1">
        <v>0.5</v>
      </c>
      <c r="L2145" t="str" cm="1">
        <f t="array" ref="L2145">_xlfn.IFS(J2145+K2145="", "Unknown", J2145+K2145&gt;3, "Large", J2145+K2145&gt;0.5, "Medium", J2145+K2145&gt;0, "Small")</f>
        <v>Medium</v>
      </c>
      <c r="M2145" s="1">
        <v>9</v>
      </c>
      <c r="N2145" cm="1">
        <f t="array" ref="N2145">IF($M2145="",INDEX($M$2:$M$2176,MATCH(1,INDEX(($A$2:$A$2176=$A2145)*($M$2:$M$2176&lt;&gt;""),0),0)),$M2145)</f>
        <v>9</v>
      </c>
      <c r="O2145" s="2" t="str">
        <f t="shared" si="979"/>
        <v>Grown indoors</v>
      </c>
      <c r="P2145" s="1" t="s">
        <v>5167</v>
      </c>
      <c r="R2145" t="str">
        <f t="shared" si="982"/>
        <v>Medium</v>
      </c>
      <c r="S2145" s="1" t="s">
        <v>24</v>
      </c>
      <c r="T2145" s="1" t="str">
        <f>LEFT(S2145,FIND("-",S2145)-1)</f>
        <v xml:space="preserve">1 </v>
      </c>
      <c r="U2145" s="1" t="str">
        <f>RIGHT(S2145,FIND("-",S2145)-1)</f>
        <v>12</v>
      </c>
      <c r="W2145"/>
      <c r="AF2145" s="1" t="s">
        <v>24817</v>
      </c>
      <c r="AG2145" s="1" t="str">
        <f t="shared" si="969"/>
        <v xml:space="preserve">Seed </v>
      </c>
      <c r="AH2145" s="2" t="str">
        <f t="shared" si="970"/>
        <v>Sow early spring in a greenhouse. There is usually a high germination rate within 2 weeks. Prick out the seedlings into individual pots once they are large enough to handle and plant them out after the last expected frost. Consider giving the plants some protection, such as a cloche, until they are established and growing away well.</v>
      </c>
      <c r="AI2145" s="1" t="s">
        <v>5168</v>
      </c>
      <c r="AK2145" s="1" t="s">
        <v>17104</v>
      </c>
      <c r="AL2145" s="1" t="str">
        <f t="shared" si="980"/>
        <v>Unscented</v>
      </c>
      <c r="AM2145" s="1" t="b">
        <v>0</v>
      </c>
      <c r="AN2145" s="1" t="b">
        <v>0</v>
      </c>
      <c r="AO2145" s="1" t="b">
        <v>0</v>
      </c>
      <c r="AP2145" s="5" t="s">
        <v>28</v>
      </c>
      <c r="AQ2145" s="5" t="str">
        <f t="shared" si="971"/>
        <v>Light, Medium, Heavy</v>
      </c>
      <c r="AR2145" s="1" t="s">
        <v>30</v>
      </c>
      <c r="AS2145" s="1" t="str">
        <f t="shared" si="964"/>
        <v>None</v>
      </c>
      <c r="AT2145" s="1" t="str">
        <f t="shared" si="972"/>
        <v>Full</v>
      </c>
      <c r="AU2145" s="1" t="s">
        <v>29</v>
      </c>
      <c r="AV2145" s="1" t="str">
        <f t="shared" si="973"/>
        <v>Moist</v>
      </c>
      <c r="AW2145" s="1" t="s">
        <v>12</v>
      </c>
      <c r="AX2145" s="1" t="str">
        <f t="shared" si="974"/>
        <v>Acid, Neutral, Alkaline</v>
      </c>
      <c r="AY2145" s="1" t="b">
        <v>0</v>
      </c>
      <c r="AZ2145" s="1" t="b">
        <v>0</v>
      </c>
      <c r="BA2145" s="1" t="b">
        <v>0</v>
      </c>
      <c r="BC2145" t="str">
        <f t="shared" si="975"/>
        <v>FALSE</v>
      </c>
      <c r="BE2145" t="str">
        <f t="shared" si="976"/>
        <v>FALSE</v>
      </c>
      <c r="BF2145" s="1" t="b">
        <v>0</v>
      </c>
      <c r="BG2145" s="1" t="b">
        <v>0</v>
      </c>
      <c r="BH2145" s="1" t="b">
        <v>0</v>
      </c>
      <c r="BI2145" s="1" t="s">
        <v>77</v>
      </c>
      <c r="BJ2145" s="1" t="str">
        <f t="shared" si="977"/>
        <v>TRUE</v>
      </c>
      <c r="BL2145" t="str">
        <f t="shared" si="978"/>
        <v>FALSE</v>
      </c>
      <c r="BM2145" s="1" t="b">
        <v>0</v>
      </c>
      <c r="BN2145" s="1" t="b">
        <v>0</v>
      </c>
      <c r="BO2145" s="1">
        <f t="shared" si="981"/>
        <v>13</v>
      </c>
      <c r="BP2145" s="1" t="s">
        <v>5169</v>
      </c>
      <c r="BQ2145" s="1" cm="1">
        <f t="array" ref="BQ2145">_xlfn.IFS(BP2145="None Known",0, LEN(BP2145)&gt;500, 5,LEN(BP2145)&gt;400, 4, LEN(BP2145)&gt;300, 3, LEN(BP2145)&gt;200, 2, LEN(BP2145)&gt;1, 1)</f>
        <v>1</v>
      </c>
      <c r="BR2145" s="1" t="s">
        <v>5170</v>
      </c>
      <c r="BS2145" s="1">
        <v>3</v>
      </c>
      <c r="BT2145" s="1" t="s">
        <v>5171</v>
      </c>
      <c r="BU2145" s="1">
        <v>3</v>
      </c>
      <c r="BV2145" s="1" t="s">
        <v>5172</v>
      </c>
      <c r="BW2145" s="1" t="s">
        <v>5173</v>
      </c>
      <c r="BX2145" s="1"/>
      <c r="BY2145" t="str">
        <f>_xlfn.XLOOKUP($B2145,Img_lookup!A:A,Img_lookup!B:B, "Not available")</f>
        <v>2a842a2a-48c1-4d89-bf5f-4968d4bddbd7</v>
      </c>
      <c r="BZ2145" t="str">
        <f>_xlfn.XLOOKUP($B2145,Img_lookup!A:A,Img_lookup!C:C, "Not available")</f>
        <v>Ashwagandha (Withania somnifera).jpg</v>
      </c>
      <c r="CA2145" t="str">
        <f>_xlfn.XLOOKUP($B2145,Img_lookup!A:A,Img_lookup!D:D, "Not available")</f>
        <v>Cliff from I now live in Arlington, VA (Outside Washington DC), USA</v>
      </c>
      <c r="CB2145" t="str">
        <f>_xlfn.XLOOKUP($B2145,Img_lookup!A:A,Img_lookup!E:E, "https://imgur.com/aT5wafe")</f>
        <v>https://api.openverse.engineering/v1/images/2a842a2a-48c1-4d89-bf5f-4968d4bddbd7/thumb/</v>
      </c>
    </row>
    <row r="2146" spans="1:80" ht="13" x14ac:dyDescent="0.15">
      <c r="A2146" s="1" t="s">
        <v>69</v>
      </c>
      <c r="B2146" s="1" t="s">
        <v>6004</v>
      </c>
      <c r="E2146" s="1" t="s">
        <v>6005</v>
      </c>
      <c r="F2146" s="1" t="s">
        <v>85</v>
      </c>
      <c r="G2146" s="1" t="s">
        <v>85</v>
      </c>
      <c r="H2146" s="11" t="str">
        <f t="shared" si="983"/>
        <v>Annual</v>
      </c>
      <c r="J2146" s="1">
        <v>1.5</v>
      </c>
      <c r="L2146" t="str" cm="1">
        <f t="array" ref="L2146">_xlfn.IFS(J2146+K2146="", "Unknown", J2146+K2146&gt;3, "Large", J2146+K2146&gt;0.5, "Medium", J2146+K2146&gt;0, "Small")</f>
        <v>Medium</v>
      </c>
      <c r="N2146" cm="1">
        <f t="array" ref="N2146">IF($M2146="",INDEX($M$2:$M$2176,MATCH(1,INDEX(($A$2:$A$2176=$A2146)*($M$2:$M$2176&lt;&gt;""),0),0)),$M2146)</f>
        <v>7</v>
      </c>
      <c r="O2146" s="2" t="str">
        <f t="shared" si="979"/>
        <v>Seasonal outdoors</v>
      </c>
      <c r="P2146" s="1" t="s">
        <v>6006</v>
      </c>
      <c r="R2146" t="str">
        <f t="shared" si="982"/>
        <v>Medium</v>
      </c>
      <c r="T2146" s="1"/>
      <c r="U2146" s="1"/>
      <c r="V2146" s="1" t="s">
        <v>177</v>
      </c>
      <c r="W2146" s="6" t="str">
        <f>IF(ISNUMBER(SEARCH("-",V2146)),TRIM(LEFT(V2146,FIND("-",V2146)-1)),V2146)</f>
        <v>7</v>
      </c>
      <c r="X2146" t="str">
        <f>IF(W2146="1", "January", IF(W2146="2", "February", IF(W2146="3", "March", IF(W2146="4", "April", IF(W2146="5", "May", IF(W2146="6", "June", IF(W2146="7", "July", IF(W2146="8", "August", IF(W2146="9", "September", IF(W2146="10", "October", IF(W2146="11", "November", IF(W2146="12", "December", "Other"))))))))))))</f>
        <v>July</v>
      </c>
      <c r="Y2146" s="2" t="str">
        <f>IF(ISNUMBER(SEARCH("-",V2146)),TRIM(RIGHT(V2146,LEN(V2146)-SEARCH("-",V2146))),V2146)</f>
        <v>10</v>
      </c>
      <c r="Z2146" s="2" t="str">
        <f>IF(Y2146="1", "January", IF(Y2146="2", "February", IF(Y2146="3", "March", IF(Y2146="4", "April", IF(Y2146="5", "May", IF(Y2146="6", "June", IF(Y2146="7", "July", IF(Y2146="8", "August", IF(Y2146="9", "September", IF(Y2146="10", "October", IF(Y2146="11", "November", IF(Y2146="12", "December", "Other"))))))))))))</f>
        <v>October</v>
      </c>
      <c r="AA2146" s="1" t="s">
        <v>135</v>
      </c>
      <c r="AB2146" s="1" t="str">
        <f>IF(ISNUMBER(SEARCH("-",AA2146)),TRIM(LEFT(AA2146,FIND("-",AA2146)-1)),AA2146)</f>
        <v>8</v>
      </c>
      <c r="AC2146" s="1" t="str">
        <f>IF(AB2146="1", "January", IF(AB2146="2", "February", IF(AB2146="3", "March", IF(AB2146="4", "April", IF(AB2146="5", "May", IF(AB2146="6", "June", IF(AB2146="7", "July", IF(AB2146="8", "August", IF(AB2146="9", "September", IF(AB2146="10", "October", IF(AB2146="11", "November", IF(AB2146="12", "December", "Other"))))))))))))</f>
        <v>August</v>
      </c>
      <c r="AD2146" s="1" t="str">
        <f>IF(ISNUMBER(SEARCH("-",AA2146)),TRIM(RIGHT(AA2146,LEN(AA2146)-SEARCH("-",AA2146))),AA2146)</f>
        <v>10</v>
      </c>
      <c r="AE2146" s="1" t="str">
        <f>IF(AD2146="1", "January", IF(AD2146="2", "February", IF(AD2146="3", "March", IF(AD2146="4", "April", IF(AD2146="5", "May", IF(AD2146="6", "June", IF(AD2146="7", "July", IF(AD2146="8", "August", IF(AD2146="9", "September", IF(AD2146="10", "October", IF(AD2146="11", "November", IF(AD2146="12", "December", "Other"))))))))))))</f>
        <v>October</v>
      </c>
      <c r="AF2146" s="1" t="s">
        <v>24818</v>
      </c>
      <c r="AG2146" s="1" t="str">
        <f t="shared" si="969"/>
        <v xml:space="preserve">Seed </v>
      </c>
      <c r="AH2146" s="2" t="str">
        <f t="shared" si="970"/>
        <v>Sow spring in situ. The seed requires plenty of moisture in order to germinate.</v>
      </c>
      <c r="AI2146" s="1" t="s">
        <v>6007</v>
      </c>
      <c r="AJ2146" s="1" t="s">
        <v>53</v>
      </c>
      <c r="AK2146" s="1" t="s">
        <v>17106</v>
      </c>
      <c r="AL2146" s="1" t="str">
        <f t="shared" si="980"/>
        <v>Unscented</v>
      </c>
      <c r="AM2146" s="1" t="b">
        <v>0</v>
      </c>
      <c r="AN2146" s="1" t="b">
        <v>0</v>
      </c>
      <c r="AO2146" s="1" t="b">
        <v>0</v>
      </c>
      <c r="AP2146" s="5" t="s">
        <v>28</v>
      </c>
      <c r="AQ2146" s="5" t="str">
        <f t="shared" si="971"/>
        <v>Light, Medium, Heavy</v>
      </c>
      <c r="AR2146" s="1" t="s">
        <v>30</v>
      </c>
      <c r="AS2146" s="1" t="str">
        <f t="shared" si="964"/>
        <v>None</v>
      </c>
      <c r="AT2146" s="1" t="str">
        <f t="shared" si="972"/>
        <v>Full</v>
      </c>
      <c r="AU2146" s="1" t="s">
        <v>29</v>
      </c>
      <c r="AV2146" s="1" t="str">
        <f t="shared" si="973"/>
        <v>Moist</v>
      </c>
      <c r="AW2146" s="1" t="s">
        <v>12</v>
      </c>
      <c r="AX2146" s="1" t="str">
        <f t="shared" si="974"/>
        <v>Acid, Neutral, Alkaline</v>
      </c>
      <c r="AY2146" s="1" t="b">
        <v>0</v>
      </c>
      <c r="AZ2146" s="1" t="b">
        <v>0</v>
      </c>
      <c r="BA2146" s="1" t="b">
        <v>0</v>
      </c>
      <c r="BC2146" t="str">
        <f t="shared" si="975"/>
        <v>FALSE</v>
      </c>
      <c r="BE2146" t="str">
        <f t="shared" si="976"/>
        <v>FALSE</v>
      </c>
      <c r="BF2146" s="1" t="b">
        <v>0</v>
      </c>
      <c r="BG2146" s="1" t="b">
        <v>0</v>
      </c>
      <c r="BH2146" s="1" t="b">
        <v>0</v>
      </c>
      <c r="BJ2146" s="1" t="str">
        <f t="shared" si="977"/>
        <v>FALSE</v>
      </c>
      <c r="BK2146" s="1" t="s">
        <v>77</v>
      </c>
      <c r="BL2146" t="str">
        <f t="shared" si="978"/>
        <v>TRUE</v>
      </c>
      <c r="BM2146" s="1" t="b">
        <v>0</v>
      </c>
      <c r="BN2146" s="1" t="b">
        <v>0</v>
      </c>
      <c r="BO2146" s="1">
        <f t="shared" si="981"/>
        <v>3</v>
      </c>
      <c r="BP2146" s="1" t="s">
        <v>31</v>
      </c>
      <c r="BQ2146" s="1" cm="1">
        <f t="array" ref="BQ2146">_xlfn.IFS(BP2146="None Known",0, LEN(BP2146)&gt;500, 5,LEN(BP2146)&gt;400, 4, LEN(BP2146)&gt;300, 3, LEN(BP2146)&gt;200, 2, LEN(BP2146)&gt;1, 1)</f>
        <v>0</v>
      </c>
      <c r="BR2146" s="1" t="s">
        <v>6008</v>
      </c>
      <c r="BS2146" s="1">
        <v>1</v>
      </c>
      <c r="BT2146" s="1" t="s">
        <v>31</v>
      </c>
      <c r="BU2146" s="1">
        <v>0</v>
      </c>
      <c r="BV2146" s="1" t="s">
        <v>6009</v>
      </c>
      <c r="BW2146" s="1" t="s">
        <v>6010</v>
      </c>
      <c r="BX2146" s="1"/>
      <c r="BY2146" t="str">
        <f>_xlfn.XLOOKUP($B2146,Img_lookup!A:A,Img_lookup!B:B, "Not available")</f>
        <v>Not available</v>
      </c>
      <c r="BZ2146" t="str">
        <f>_xlfn.XLOOKUP($B2146,Img_lookup!A:A,Img_lookup!C:C, "Not available")</f>
        <v>Not available</v>
      </c>
      <c r="CA2146" t="str">
        <f>_xlfn.XLOOKUP($B2146,Img_lookup!A:A,Img_lookup!D:D, "Not available")</f>
        <v>Not available</v>
      </c>
      <c r="CB2146" t="str">
        <f>_xlfn.XLOOKUP($B2146,Img_lookup!A:A,Img_lookup!E:E, "https://imgur.com/aT5wafe")</f>
        <v>https://imgur.com/aT5wafe</v>
      </c>
    </row>
    <row r="2147" spans="1:80" ht="409.6" x14ac:dyDescent="0.15">
      <c r="A2147" s="1" t="s">
        <v>69</v>
      </c>
      <c r="B2147" s="1" t="s">
        <v>8937</v>
      </c>
      <c r="C2147" s="1" t="s">
        <v>8938</v>
      </c>
      <c r="D2147" s="1" t="s">
        <v>8939</v>
      </c>
      <c r="E2147" s="1" t="s">
        <v>8940</v>
      </c>
      <c r="F2147" s="1" t="s">
        <v>85</v>
      </c>
      <c r="G2147" s="1" t="s">
        <v>85</v>
      </c>
      <c r="H2147" s="11" t="str">
        <f t="shared" si="983"/>
        <v>Annual</v>
      </c>
      <c r="J2147" s="1">
        <v>0.75</v>
      </c>
      <c r="K2147" s="1">
        <v>0.40000000600000002</v>
      </c>
      <c r="L2147" t="str" cm="1">
        <f t="array" ref="L2147">_xlfn.IFS(J2147+K2147="", "Unknown", J2147+K2147&gt;3, "Large", J2147+K2147&gt;0.5, "Medium", J2147+K2147&gt;0, "Small")</f>
        <v>Medium</v>
      </c>
      <c r="M2147" s="1">
        <v>7</v>
      </c>
      <c r="N2147" cm="1">
        <f t="array" ref="N2147">IF($M2147="",INDEX($M$2:$M$2176,MATCH(1,INDEX(($A$2:$A$2176=$A2147)*($M$2:$M$2176&lt;&gt;""),0),0)),$M2147)</f>
        <v>7</v>
      </c>
      <c r="O2147" s="2" t="str">
        <f t="shared" si="979"/>
        <v>Seasonal outdoors</v>
      </c>
      <c r="P2147" s="1" t="s">
        <v>8941</v>
      </c>
      <c r="R2147" t="str">
        <f t="shared" si="982"/>
        <v>Medium</v>
      </c>
      <c r="T2147" s="1"/>
      <c r="U2147" s="1"/>
      <c r="V2147" s="1" t="s">
        <v>177</v>
      </c>
      <c r="W2147" s="6" t="str">
        <f>IF(ISNUMBER(SEARCH("-",V2147)),TRIM(LEFT(V2147,FIND("-",V2147)-1)),V2147)</f>
        <v>7</v>
      </c>
      <c r="X2147" t="str">
        <f>IF(W2147="1", "January", IF(W2147="2", "February", IF(W2147="3", "March", IF(W2147="4", "April", IF(W2147="5", "May", IF(W2147="6", "June", IF(W2147="7", "July", IF(W2147="8", "August", IF(W2147="9", "September", IF(W2147="10", "October", IF(W2147="11", "November", IF(W2147="12", "December", "Other"))))))))))))</f>
        <v>July</v>
      </c>
      <c r="Y2147" s="2" t="str">
        <f>IF(ISNUMBER(SEARCH("-",V2147)),TRIM(RIGHT(V2147,LEN(V2147)-SEARCH("-",V2147))),V2147)</f>
        <v>10</v>
      </c>
      <c r="Z2147" s="2" t="str">
        <f>IF(Y2147="1", "January", IF(Y2147="2", "February", IF(Y2147="3", "March", IF(Y2147="4", "April", IF(Y2147="5", "May", IF(Y2147="6", "June", IF(Y2147="7", "July", IF(Y2147="8", "August", IF(Y2147="9", "September", IF(Y2147="10", "October", IF(Y2147="11", "November", IF(Y2147="12", "December", "Other"))))))))))))</f>
        <v>October</v>
      </c>
      <c r="AA2147" s="1" t="s">
        <v>135</v>
      </c>
      <c r="AB2147" s="1" t="str">
        <f>IF(ISNUMBER(SEARCH("-",AA2147)),TRIM(LEFT(AA2147,FIND("-",AA2147)-1)),AA2147)</f>
        <v>8</v>
      </c>
      <c r="AC2147" s="1" t="str">
        <f>IF(AB2147="1", "January", IF(AB2147="2", "February", IF(AB2147="3", "March", IF(AB2147="4", "April", IF(AB2147="5", "May", IF(AB2147="6", "June", IF(AB2147="7", "July", IF(AB2147="8", "August", IF(AB2147="9", "September", IF(AB2147="10", "October", IF(AB2147="11", "November", IF(AB2147="12", "December", "Other"))))))))))))</f>
        <v>August</v>
      </c>
      <c r="AD2147" s="1" t="str">
        <f>IF(ISNUMBER(SEARCH("-",AA2147)),TRIM(RIGHT(AA2147,LEN(AA2147)-SEARCH("-",AA2147))),AA2147)</f>
        <v>10</v>
      </c>
      <c r="AE2147" s="1" t="str">
        <f>IF(AD2147="1", "January", IF(AD2147="2", "February", IF(AD2147="3", "March", IF(AD2147="4", "April", IF(AD2147="5", "May", IF(AD2147="6", "June", IF(AD2147="7", "July", IF(AD2147="8", "August", IF(AD2147="9", "September", IF(AD2147="10", "October", IF(AD2147="11", "November", IF(AD2147="12", "December", "Other"))))))))))))</f>
        <v>October</v>
      </c>
      <c r="AF2147" s="1" t="s">
        <v>24819</v>
      </c>
      <c r="AG2147" s="1" t="str">
        <f t="shared" si="969"/>
        <v xml:space="preserve">Seed </v>
      </c>
      <c r="AH2147" s="2" t="str">
        <f t="shared" si="970"/>
        <v>Sow spring or autumn in situ[238]. The seed requires plenty of moisture in order to germinate.</v>
      </c>
      <c r="AI2147" s="1" t="s">
        <v>8942</v>
      </c>
      <c r="AJ2147" s="1" t="s">
        <v>53</v>
      </c>
      <c r="AK2147" s="1" t="s">
        <v>17106</v>
      </c>
      <c r="AL2147" s="1" t="str">
        <f t="shared" si="980"/>
        <v>Unscented</v>
      </c>
      <c r="AM2147" s="1" t="b">
        <v>0</v>
      </c>
      <c r="AN2147" s="1" t="b">
        <v>0</v>
      </c>
      <c r="AO2147" s="1" t="b">
        <v>0</v>
      </c>
      <c r="AP2147" s="5" t="s">
        <v>28</v>
      </c>
      <c r="AQ2147" s="5" t="str">
        <f t="shared" si="971"/>
        <v>Light, Medium, Heavy</v>
      </c>
      <c r="AR2147" s="1" t="s">
        <v>30</v>
      </c>
      <c r="AS2147" s="1" t="str">
        <f t="shared" si="964"/>
        <v>None</v>
      </c>
      <c r="AT2147" s="1" t="str">
        <f t="shared" si="972"/>
        <v>Full</v>
      </c>
      <c r="AU2147" s="1" t="s">
        <v>11</v>
      </c>
      <c r="AV2147" s="1" t="str">
        <f t="shared" si="973"/>
        <v>Dry, Moist</v>
      </c>
      <c r="AW2147" s="1" t="s">
        <v>12</v>
      </c>
      <c r="AX2147" s="1" t="str">
        <f t="shared" si="974"/>
        <v>Acid, Neutral, Alkaline</v>
      </c>
      <c r="AY2147" s="1" t="b">
        <v>0</v>
      </c>
      <c r="AZ2147" s="1" t="b">
        <v>0</v>
      </c>
      <c r="BA2147" s="1" t="b">
        <v>0</v>
      </c>
      <c r="BC2147" t="str">
        <f t="shared" si="975"/>
        <v>FALSE</v>
      </c>
      <c r="BE2147" t="str">
        <f t="shared" si="976"/>
        <v>FALSE</v>
      </c>
      <c r="BF2147" s="1" t="b">
        <v>1</v>
      </c>
      <c r="BG2147" s="1" t="b">
        <v>0</v>
      </c>
      <c r="BH2147" s="1" t="b">
        <v>0</v>
      </c>
      <c r="BJ2147" s="1" t="str">
        <f t="shared" si="977"/>
        <v>FALSE</v>
      </c>
      <c r="BK2147" s="1" t="s">
        <v>77</v>
      </c>
      <c r="BL2147" t="str">
        <f t="shared" si="978"/>
        <v>TRUE</v>
      </c>
      <c r="BM2147" s="1" t="b">
        <v>0</v>
      </c>
      <c r="BN2147" s="1" t="b">
        <v>0</v>
      </c>
      <c r="BO2147" s="1">
        <f t="shared" si="981"/>
        <v>8</v>
      </c>
      <c r="BP2147" s="1" t="s">
        <v>8943</v>
      </c>
      <c r="BQ2147" s="1" cm="1">
        <f t="array" ref="BQ2147">_xlfn.IFS(BP2147="None Known",0, LEN(BP2147)&gt;500, 5,LEN(BP2147)&gt;400, 4, LEN(BP2147)&gt;300, 3, LEN(BP2147)&gt;200, 2, LEN(BP2147)&gt;1, 1)</f>
        <v>2</v>
      </c>
      <c r="BR2147" s="16" t="s">
        <v>25061</v>
      </c>
      <c r="BS2147" s="1">
        <v>1</v>
      </c>
      <c r="BT2147" s="1" t="s">
        <v>8944</v>
      </c>
      <c r="BU2147" s="1">
        <v>3</v>
      </c>
      <c r="BV2147" s="1" t="s">
        <v>8945</v>
      </c>
      <c r="BW2147" s="1" t="s">
        <v>6010</v>
      </c>
      <c r="BX2147" s="1"/>
      <c r="BY2147" t="str">
        <f>_xlfn.XLOOKUP($B2147,Img_lookup!A:A,Img_lookup!B:B, "Not available")</f>
        <v>419bef61-587d-4fe7-8a2b-4826d4b1affa</v>
      </c>
      <c r="BZ2147" t="str">
        <f>_xlfn.XLOOKUP($B2147,Img_lookup!A:A,Img_lookup!C:C, "Not available")</f>
        <v>Xanthium strumarium plant5</v>
      </c>
      <c r="CA2147" t="str">
        <f>_xlfn.XLOOKUP($B2147,Img_lookup!A:A,Img_lookup!D:D, "Not available")</f>
        <v>Macleay Grass Man</v>
      </c>
      <c r="CB2147" t="str">
        <f>_xlfn.XLOOKUP($B2147,Img_lookup!A:A,Img_lookup!E:E, "https://imgur.com/aT5wafe")</f>
        <v>https://api.openverse.engineering/v1/images/419bef61-587d-4fe7-8a2b-4826d4b1affa/thumb/</v>
      </c>
    </row>
    <row r="2148" spans="1:80" ht="409.6" x14ac:dyDescent="0.15">
      <c r="A2148" s="1" t="s">
        <v>11882</v>
      </c>
      <c r="B2148" s="1" t="s">
        <v>11883</v>
      </c>
      <c r="C2148" s="1" t="s">
        <v>11884</v>
      </c>
      <c r="D2148" s="1" t="s">
        <v>11885</v>
      </c>
      <c r="E2148" s="1" t="s">
        <v>2410</v>
      </c>
      <c r="F2148" s="1" t="s">
        <v>6</v>
      </c>
      <c r="G2148" s="1" t="s">
        <v>6</v>
      </c>
      <c r="H2148" s="11" t="str">
        <f t="shared" si="983"/>
        <v>Perennial</v>
      </c>
      <c r="I2148" s="1" t="s">
        <v>17108</v>
      </c>
      <c r="J2148" s="1">
        <v>1.2000000479999999</v>
      </c>
      <c r="K2148" s="1">
        <v>2</v>
      </c>
      <c r="L2148" t="str" cm="1">
        <f t="array" ref="L2148">_xlfn.IFS(J2148+K2148="", "Unknown", J2148+K2148&gt;3, "Large", J2148+K2148&gt;0.5, "Medium", J2148+K2148&gt;0, "Small")</f>
        <v>Large</v>
      </c>
      <c r="M2148" s="1">
        <v>5</v>
      </c>
      <c r="N2148" cm="1">
        <f t="array" ref="N2148">IF($M2148="",INDEX($M$2:$M$2176,MATCH(1,INDEX(($A$2:$A$2176=$A2148)*($M$2:$M$2176&lt;&gt;""),0),0)),$M2148)</f>
        <v>5</v>
      </c>
      <c r="O2148" s="2" t="str">
        <f t="shared" si="979"/>
        <v>Seasonal outdoors</v>
      </c>
      <c r="P2148" s="1" t="s">
        <v>11886</v>
      </c>
      <c r="Q2148" s="1" t="s">
        <v>17111</v>
      </c>
      <c r="R2148" t="str">
        <f t="shared" si="982"/>
        <v>Slow</v>
      </c>
      <c r="S2148" s="1" t="s">
        <v>24</v>
      </c>
      <c r="T2148" s="1" t="str">
        <f>LEFT(S2148,FIND("-",S2148)-1)</f>
        <v xml:space="preserve">1 </v>
      </c>
      <c r="U2148" s="1" t="str">
        <f>RIGHT(S2148,FIND("-",S2148)-1)</f>
        <v>12</v>
      </c>
      <c r="V2148" s="1" t="s">
        <v>51</v>
      </c>
      <c r="W2148" s="6" t="str">
        <f>IF(ISNUMBER(SEARCH("-",V2148)),TRIM(LEFT(V2148,FIND("-",V2148)-1)),V2148)</f>
        <v>7</v>
      </c>
      <c r="X2148" t="str">
        <f>IF(W2148="1", "January", IF(W2148="2", "February", IF(W2148="3", "March", IF(W2148="4", "April", IF(W2148="5", "May", IF(W2148="6", "June", IF(W2148="7", "July", IF(W2148="8", "August", IF(W2148="9", "September", IF(W2148="10", "October", IF(W2148="11", "November", IF(W2148="12", "December", "Other"))))))))))))</f>
        <v>July</v>
      </c>
      <c r="Y2148" s="2" t="str">
        <f>IF(ISNUMBER(SEARCH("-",V2148)),TRIM(RIGHT(V2148,LEN(V2148)-SEARCH("-",V2148))),V2148)</f>
        <v>8</v>
      </c>
      <c r="Z2148" s="2" t="str">
        <f>IF(Y2148="1", "January", IF(Y2148="2", "February", IF(Y2148="3", "March", IF(Y2148="4", "April", IF(Y2148="5", "May", IF(Y2148="6", "June", IF(Y2148="7", "July", IF(Y2148="8", "August", IF(Y2148="9", "September", IF(Y2148="10", "October", IF(Y2148="11", "November", IF(Y2148="12", "December", "Other"))))))))))))</f>
        <v>August</v>
      </c>
      <c r="AF2148" s="16" t="s">
        <v>23936</v>
      </c>
      <c r="AG2148" s="1" t="str">
        <f t="shared" si="969"/>
        <v xml:space="preserve">Seed </v>
      </c>
      <c r="AH2148" s="2" t="str">
        <f t="shared" si="970"/>
        <v>We have no information for this species but suggest sowing the seed in a cold frame as soon as it is ripe if possible, otherwise in early spring. When they are large enough to handle, prick the seedlings out into individual pots and grow them on in the greenhouse for at least their first winter. Plant them out into their permanent positions in late spring or early summer, after the last expected frosts.
Division as the plant comes into growth in the spring.</v>
      </c>
      <c r="AI2148" s="1" t="s">
        <v>11887</v>
      </c>
      <c r="AJ2148" s="1" t="s">
        <v>53</v>
      </c>
      <c r="AK2148" s="1" t="s">
        <v>17104</v>
      </c>
      <c r="AL2148" s="1" t="str">
        <f t="shared" si="980"/>
        <v>Unscented</v>
      </c>
      <c r="AM2148" s="1" t="b">
        <v>0</v>
      </c>
      <c r="AN2148" s="1" t="b">
        <v>1</v>
      </c>
      <c r="AO2148" s="1" t="b">
        <v>0</v>
      </c>
      <c r="AP2148" s="5" t="s">
        <v>54</v>
      </c>
      <c r="AQ2148" s="5" t="str">
        <f t="shared" si="971"/>
        <v>Light, Medium</v>
      </c>
      <c r="AR2148" s="1" t="s">
        <v>10</v>
      </c>
      <c r="AS2148" s="1" t="str">
        <f t="shared" si="964"/>
        <v>None, Partial</v>
      </c>
      <c r="AT2148" s="1" t="str">
        <f t="shared" si="972"/>
        <v>Partial, Full</v>
      </c>
      <c r="AU2148" s="1" t="s">
        <v>29</v>
      </c>
      <c r="AV2148" s="1" t="str">
        <f t="shared" si="973"/>
        <v>Moist</v>
      </c>
      <c r="AW2148" s="1" t="s">
        <v>12</v>
      </c>
      <c r="AX2148" s="1" t="str">
        <f t="shared" si="974"/>
        <v>Acid, Neutral, Alkaline</v>
      </c>
      <c r="AY2148" s="1" t="b">
        <v>0</v>
      </c>
      <c r="AZ2148" s="1" t="b">
        <v>0</v>
      </c>
      <c r="BA2148" s="1" t="b">
        <v>0</v>
      </c>
      <c r="BC2148" t="str">
        <f t="shared" si="975"/>
        <v>FALSE</v>
      </c>
      <c r="BE2148" t="str">
        <f t="shared" si="976"/>
        <v>FALSE</v>
      </c>
      <c r="BF2148" s="1" t="b">
        <v>0</v>
      </c>
      <c r="BG2148" s="1" t="b">
        <v>0</v>
      </c>
      <c r="BH2148" s="1" t="b">
        <v>0</v>
      </c>
      <c r="BJ2148" s="1" t="str">
        <f t="shared" si="977"/>
        <v>FALSE</v>
      </c>
      <c r="BL2148" t="str">
        <f t="shared" si="978"/>
        <v>FALSE</v>
      </c>
      <c r="BM2148" s="1" t="b">
        <v>0</v>
      </c>
      <c r="BN2148" s="1" t="b">
        <v>0</v>
      </c>
      <c r="BO2148" s="1">
        <f t="shared" si="981"/>
        <v>12</v>
      </c>
      <c r="BP2148" s="1" t="s">
        <v>11888</v>
      </c>
      <c r="BQ2148" s="1" cm="1">
        <f t="array" ref="BQ2148">_xlfn.IFS(BP2148="None Known",0, LEN(BP2148)&gt;500, 5,LEN(BP2148)&gt;400, 4, LEN(BP2148)&gt;300, 3, LEN(BP2148)&gt;200, 2, LEN(BP2148)&gt;1, 1)</f>
        <v>5</v>
      </c>
      <c r="BR2148" s="1" t="s">
        <v>11889</v>
      </c>
      <c r="BS2148" s="1">
        <v>2</v>
      </c>
      <c r="BT2148" s="1" t="s">
        <v>11890</v>
      </c>
      <c r="BU2148" s="1">
        <v>1</v>
      </c>
      <c r="BV2148" s="1" t="s">
        <v>584</v>
      </c>
      <c r="BW2148" s="1" t="s">
        <v>31</v>
      </c>
      <c r="BX2148" s="1"/>
      <c r="BY2148" t="str">
        <f>_xlfn.XLOOKUP($B2148,Img_lookup!A:A,Img_lookup!B:B, "Not available")</f>
        <v>70e78122-1c22-40a6-9737-9488226edb86</v>
      </c>
      <c r="BZ2148" t="str">
        <f>_xlfn.XLOOKUP($B2148,Img_lookup!A:A,Img_lookup!C:C, "Not available")</f>
        <v>Beargrass (Xerophyllum tenax)</v>
      </c>
      <c r="CA2148" t="str">
        <f>_xlfn.XLOOKUP($B2148,Img_lookup!A:A,Img_lookup!D:D, "Not available")</f>
        <v>GlacierNPS</v>
      </c>
      <c r="CB2148" t="str">
        <f>_xlfn.XLOOKUP($B2148,Img_lookup!A:A,Img_lookup!E:E, "https://imgur.com/aT5wafe")</f>
        <v>https://api.openverse.engineering/v1/images/70e78122-1c22-40a6-9737-9488226edb86/thumb/</v>
      </c>
    </row>
    <row r="2149" spans="1:80" ht="13" x14ac:dyDescent="0.15">
      <c r="A2149" s="1" t="s">
        <v>69</v>
      </c>
      <c r="B2149" s="1" t="s">
        <v>5440</v>
      </c>
      <c r="D2149" s="1" t="s">
        <v>5441</v>
      </c>
      <c r="E2149" s="1" t="s">
        <v>5442</v>
      </c>
      <c r="F2149" s="1" t="s">
        <v>17123</v>
      </c>
      <c r="G2149" s="1" t="s">
        <v>368</v>
      </c>
      <c r="H2149" s="11" t="str">
        <f t="shared" si="983"/>
        <v>Annual/Biennial</v>
      </c>
      <c r="J2149" s="1">
        <v>0.60000002399999997</v>
      </c>
      <c r="L2149" t="str" cm="1">
        <f t="array" ref="L2149">_xlfn.IFS(J2149+K2149="", "Unknown", J2149+K2149&gt;3, "Large", J2149+K2149&gt;0.5, "Medium", J2149+K2149&gt;0, "Small")</f>
        <v>Medium</v>
      </c>
      <c r="N2149" cm="1">
        <f t="array" ref="N2149">IF($M2149="",INDEX($M$2:$M$2176,MATCH(1,INDEX(($A$2:$A$2176=$A2149)*($M$2:$M$2176&lt;&gt;""),0),0)),$M2149)</f>
        <v>7</v>
      </c>
      <c r="O2149" s="2" t="str">
        <f t="shared" si="979"/>
        <v>Seasonal outdoors</v>
      </c>
      <c r="P2149" s="1" t="s">
        <v>5443</v>
      </c>
      <c r="R2149" t="str">
        <f t="shared" si="982"/>
        <v>Medium</v>
      </c>
      <c r="W2149"/>
      <c r="AF2149" s="1" t="s">
        <v>23937</v>
      </c>
      <c r="AG2149" s="1" t="str">
        <f t="shared" si="969"/>
        <v xml:space="preserve">Seed </v>
      </c>
      <c r="AH2149" s="2" t="str">
        <f t="shared" si="970"/>
        <v>We have no information for this species but suggest sowing the seed in middle to late spring in situ. If you only have a small quantity of seed then it will probably be better to sow it in a cold frame in April and plant out in late spring.</v>
      </c>
      <c r="AI2149" s="1" t="s">
        <v>5444</v>
      </c>
      <c r="AJ2149" s="1" t="s">
        <v>53</v>
      </c>
      <c r="AK2149" s="1" t="s">
        <v>17104</v>
      </c>
      <c r="AL2149" s="1" t="str">
        <f t="shared" si="980"/>
        <v>Unscented</v>
      </c>
      <c r="AM2149" s="1" t="b">
        <v>0</v>
      </c>
      <c r="AN2149" s="1" t="b">
        <v>0</v>
      </c>
      <c r="AO2149" s="1" t="b">
        <v>0</v>
      </c>
      <c r="AP2149" s="5" t="s">
        <v>54</v>
      </c>
      <c r="AQ2149" s="5" t="str">
        <f t="shared" si="971"/>
        <v>Light, Medium</v>
      </c>
      <c r="AR2149" s="1" t="s">
        <v>10</v>
      </c>
      <c r="AS2149" s="1" t="str">
        <f t="shared" si="964"/>
        <v>None, Partial</v>
      </c>
      <c r="AT2149" s="1" t="str">
        <f t="shared" si="972"/>
        <v>Partial, Full</v>
      </c>
      <c r="AU2149" s="1" t="s">
        <v>29</v>
      </c>
      <c r="AV2149" s="1" t="str">
        <f t="shared" si="973"/>
        <v>Moist</v>
      </c>
      <c r="AW2149" s="1" t="s">
        <v>12</v>
      </c>
      <c r="AX2149" s="1" t="str">
        <f t="shared" si="974"/>
        <v>Acid, Neutral, Alkaline</v>
      </c>
      <c r="AY2149" s="1" t="b">
        <v>0</v>
      </c>
      <c r="AZ2149" s="1" t="b">
        <v>0</v>
      </c>
      <c r="BA2149" s="1" t="b">
        <v>0</v>
      </c>
      <c r="BC2149" t="str">
        <f t="shared" si="975"/>
        <v>FALSE</v>
      </c>
      <c r="BE2149" t="str">
        <f t="shared" si="976"/>
        <v>FALSE</v>
      </c>
      <c r="BF2149" s="1" t="b">
        <v>0</v>
      </c>
      <c r="BG2149" s="1" t="b">
        <v>0</v>
      </c>
      <c r="BH2149" s="1" t="b">
        <v>0</v>
      </c>
      <c r="BJ2149" s="1" t="str">
        <f t="shared" si="977"/>
        <v>FALSE</v>
      </c>
      <c r="BL2149" t="str">
        <f t="shared" si="978"/>
        <v>FALSE</v>
      </c>
      <c r="BM2149" s="1" t="b">
        <v>0</v>
      </c>
      <c r="BN2149" s="1" t="b">
        <v>0</v>
      </c>
      <c r="BO2149" s="1">
        <f t="shared" si="981"/>
        <v>4</v>
      </c>
      <c r="BP2149" s="1" t="s">
        <v>31</v>
      </c>
      <c r="BQ2149" s="1" cm="1">
        <f t="array" ref="BQ2149">_xlfn.IFS(BP2149="None Known",0, LEN(BP2149)&gt;500, 5,LEN(BP2149)&gt;400, 4, LEN(BP2149)&gt;300, 3, LEN(BP2149)&gt;200, 2, LEN(BP2149)&gt;1, 1)</f>
        <v>0</v>
      </c>
      <c r="BR2149" s="1" t="s">
        <v>5445</v>
      </c>
      <c r="BS2149" s="1">
        <v>1</v>
      </c>
      <c r="BT2149" s="1" t="s">
        <v>5446</v>
      </c>
      <c r="BU2149" s="1">
        <v>1</v>
      </c>
      <c r="BV2149" s="1" t="s">
        <v>34</v>
      </c>
      <c r="BW2149" s="1" t="s">
        <v>31</v>
      </c>
      <c r="BX2149" s="1"/>
      <c r="BY2149" t="str">
        <f>_xlfn.XLOOKUP($B2149,Img_lookup!A:A,Img_lookup!B:B, "Not available")</f>
        <v>c60855e1-040d-4f15-9a3d-1022af2c74cb</v>
      </c>
      <c r="BZ2149" t="str">
        <f>_xlfn.XLOOKUP($B2149,Img_lookup!A:A,Img_lookup!C:C, "Not available")</f>
        <v>Youngia denticulata subsp. typica</v>
      </c>
      <c r="CA2149" t="str">
        <f>_xlfn.XLOOKUP($B2149,Img_lookup!A:A,Img_lookup!D:D, "Not available")</f>
        <v>Ying Tsiang</v>
      </c>
      <c r="CB2149" t="str">
        <f>_xlfn.XLOOKUP($B2149,Img_lookup!A:A,Img_lookup!E:E, "https://imgur.com/aT5wafe")</f>
        <v>https://api.openverse.engineering/v1/images/c60855e1-040d-4f15-9a3d-1022af2c74cb/thumb/</v>
      </c>
    </row>
    <row r="2150" spans="1:80" ht="409.6" x14ac:dyDescent="0.15">
      <c r="A2150" s="1" t="s">
        <v>873</v>
      </c>
      <c r="B2150" s="1" t="s">
        <v>8673</v>
      </c>
      <c r="C2150" s="1" t="s">
        <v>6290</v>
      </c>
      <c r="E2150" s="1" t="s">
        <v>8674</v>
      </c>
      <c r="F2150" s="1" t="s">
        <v>62</v>
      </c>
      <c r="G2150" s="1" t="s">
        <v>62</v>
      </c>
      <c r="H2150" s="11" t="str">
        <f t="shared" si="983"/>
        <v>Perennial</v>
      </c>
      <c r="I2150" s="1" t="s">
        <v>17108</v>
      </c>
      <c r="J2150" s="1">
        <v>7.5</v>
      </c>
      <c r="L2150" t="str" cm="1">
        <f t="array" ref="L2150">_xlfn.IFS(J2150+K2150="", "Unknown", J2150+K2150&gt;3, "Large", J2150+K2150&gt;0.5, "Medium", J2150+K2150&gt;0, "Small")</f>
        <v>Large</v>
      </c>
      <c r="M2150" s="1">
        <v>8</v>
      </c>
      <c r="N2150" cm="1">
        <f t="array" ref="N2150">IF($M2150="",INDEX($M$2:$M$2176,MATCH(1,INDEX(($A$2:$A$2176=$A2150)*($M$2:$M$2176&lt;&gt;""),0),0)),$M2150)</f>
        <v>8</v>
      </c>
      <c r="O2150" s="2" t="str">
        <f t="shared" si="979"/>
        <v>Grown indoors</v>
      </c>
      <c r="P2150" s="1" t="s">
        <v>8675</v>
      </c>
      <c r="Q2150" s="1" t="s">
        <v>17111</v>
      </c>
      <c r="R2150" t="str">
        <f t="shared" si="982"/>
        <v>Slow</v>
      </c>
      <c r="S2150" s="1" t="s">
        <v>24</v>
      </c>
      <c r="T2150" s="1" t="str">
        <f t="shared" ref="T2150:T2160" si="992">LEFT(S2150,FIND("-",S2150)-1)</f>
        <v xml:space="preserve">1 </v>
      </c>
      <c r="U2150" s="1" t="str">
        <f t="shared" ref="U2150:U2160" si="993">RIGHT(S2150,FIND("-",S2150)-1)</f>
        <v>12</v>
      </c>
      <c r="V2150" s="1" t="s">
        <v>96</v>
      </c>
      <c r="W2150" s="6" t="str">
        <f t="shared" ref="W2150:W2158" si="994">IF(ISNUMBER(SEARCH("-",V2150)),TRIM(LEFT(V2150,FIND("-",V2150)-1)),V2150)</f>
        <v>5</v>
      </c>
      <c r="X2150" t="str">
        <f>IF(W2150="1", "January", IF(W2150="2", "February", IF(W2150="3", "March", IF(W2150="4", "April", IF(W2150="5", "May", IF(W2150="6", "June", IF(W2150="7", "July", IF(W2150="8", "August", IF(W2150="9", "September", IF(W2150="10", "October", IF(W2150="11", "November", IF(W2150="12", "December", "Other"))))))))))))</f>
        <v>May</v>
      </c>
      <c r="Y2150" s="2" t="str">
        <f>IF(ISNUMBER(SEARCH("-",V2150)),TRIM(RIGHT(V2150,LEN(V2150)-SEARCH("-",V2150))),V2150)</f>
        <v>6</v>
      </c>
      <c r="Z2150" s="2" t="str">
        <f>IF(Y2150="1", "January", IF(Y2150="2", "February", IF(Y2150="3", "March", IF(Y2150="4", "April", IF(Y2150="5", "May", IF(Y2150="6", "June", IF(Y2150="7", "July", IF(Y2150="8", "August", IF(Y2150="9", "September", IF(Y2150="10", "October", IF(Y2150="11", "November", IF(Y2150="12", "December", "Other"))))))))))))</f>
        <v>June</v>
      </c>
      <c r="AA2150" s="1">
        <v>9</v>
      </c>
      <c r="AB2150" s="1">
        <f>IF(ISNUMBER(SEARCH("-",AA2150)),TRIM(LEFT(AA2150,FIND("-",AA2150)-1)),AA2150)</f>
        <v>9</v>
      </c>
      <c r="AC2150" s="1" t="str">
        <f>IF(AB2150=1, "January", IF(AB2150=2, "February", IF(AB2150=3, "March", IF(AB2150=4, "April", IF(AB2150=5, "May", IF(AB2150=6, "June", IF(AB2150=7, "July", IF(AB2150=8, "August", IF(AB2150=9, "September", IF(AB2150=10, "October", IF(AB2150=11, "November", IF(AB2150=12, "December", "Other"))))))))))))</f>
        <v>September</v>
      </c>
      <c r="AD2150" s="1"/>
      <c r="AE2150" s="1"/>
      <c r="AF2150" s="16" t="s">
        <v>24820</v>
      </c>
      <c r="AG2150" s="1" t="str">
        <f t="shared" si="969"/>
        <v xml:space="preserve">Seed </v>
      </c>
      <c r="AH2150"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Root cuttings in late winter or early spring. Lift in April/May and remove small buds from base of stem and rhizomes. Dip in dry wood ashes to stop any bleeding and plant in a sandy soil in pots in a greenhouse until established[78].</v>
      </c>
      <c r="AI2150" s="1" t="s">
        <v>8676</v>
      </c>
      <c r="AJ2150" s="1" t="s">
        <v>2431</v>
      </c>
      <c r="AK2150" s="1" t="s">
        <v>17104</v>
      </c>
      <c r="AL2150" s="1" t="str">
        <f t="shared" si="980"/>
        <v>Scented</v>
      </c>
      <c r="AM2150" s="1" t="b">
        <v>1</v>
      </c>
      <c r="AN2150" s="1" t="b">
        <v>0</v>
      </c>
      <c r="AO2150" s="1" t="b">
        <v>0</v>
      </c>
      <c r="AP2150" s="5" t="s">
        <v>28</v>
      </c>
      <c r="AQ2150" s="5" t="str">
        <f t="shared" si="971"/>
        <v>Light, Medium, Heavy</v>
      </c>
      <c r="AR2150" s="1" t="s">
        <v>10</v>
      </c>
      <c r="AS2150" s="1" t="str">
        <f t="shared" si="964"/>
        <v>None, Partial</v>
      </c>
      <c r="AT2150" s="1" t="str">
        <f t="shared" si="972"/>
        <v>Partial, Full</v>
      </c>
      <c r="AU2150" s="1" t="s">
        <v>11</v>
      </c>
      <c r="AV2150" s="1" t="str">
        <f t="shared" si="973"/>
        <v>Dry, Moist</v>
      </c>
      <c r="AW2150" s="1" t="s">
        <v>12</v>
      </c>
      <c r="AX2150" s="1" t="str">
        <f t="shared" si="974"/>
        <v>Acid, Neutral, Alkaline</v>
      </c>
      <c r="AY2150" s="1" t="b">
        <v>0</v>
      </c>
      <c r="AZ2150" s="1" t="b">
        <v>0</v>
      </c>
      <c r="BA2150" s="1" t="b">
        <v>0</v>
      </c>
      <c r="BB2150" s="1" t="s">
        <v>275</v>
      </c>
      <c r="BC2150" t="str">
        <f t="shared" si="975"/>
        <v>TRUE</v>
      </c>
      <c r="BE2150" t="str">
        <f t="shared" si="976"/>
        <v>FALSE</v>
      </c>
      <c r="BF2150" s="1" t="b">
        <v>1</v>
      </c>
      <c r="BG2150" s="1" t="b">
        <v>0</v>
      </c>
      <c r="BH2150" s="1" t="b">
        <v>1</v>
      </c>
      <c r="BJ2150" s="1" t="str">
        <f t="shared" si="977"/>
        <v>FALSE</v>
      </c>
      <c r="BK2150" s="1" t="s">
        <v>77</v>
      </c>
      <c r="BL2150" t="str">
        <f t="shared" si="978"/>
        <v>TRUE</v>
      </c>
      <c r="BM2150" s="1" t="b">
        <v>0</v>
      </c>
      <c r="BN2150" s="1" t="b">
        <v>0</v>
      </c>
      <c r="BO2150" s="1">
        <f t="shared" si="981"/>
        <v>15</v>
      </c>
      <c r="BP2150" s="1" t="s">
        <v>8677</v>
      </c>
      <c r="BQ2150" s="1" cm="1">
        <f t="array" ref="BQ2150">_xlfn.IFS(BP2150="None Known",0, LEN(BP2150)&gt;500, 5,LEN(BP2150)&gt;400, 4, LEN(BP2150)&gt;300, 3, LEN(BP2150)&gt;200, 2, LEN(BP2150)&gt;1, 1)</f>
        <v>5</v>
      </c>
      <c r="BR2150" s="1" t="s">
        <v>8678</v>
      </c>
      <c r="BS2150" s="1">
        <v>3</v>
      </c>
      <c r="BT2150" s="1" t="s">
        <v>8679</v>
      </c>
      <c r="BU2150" s="1">
        <v>1</v>
      </c>
      <c r="BV2150" s="1" t="s">
        <v>8680</v>
      </c>
      <c r="BW2150" s="1" t="s">
        <v>883</v>
      </c>
      <c r="BX2150" s="1"/>
      <c r="BY2150" t="str">
        <f>_xlfn.XLOOKUP($B2150,Img_lookup!A:A,Img_lookup!B:B, "Not available")</f>
        <v>e5f73c3e-f17f-4c72-a983-fac7d87caf03</v>
      </c>
      <c r="BZ2150" t="str">
        <f>_xlfn.XLOOKUP($B2150,Img_lookup!A:A,Img_lookup!C:C, "Not available")</f>
        <v>Yucca aloifolia (Spanish bayonet) 4</v>
      </c>
      <c r="CA2150" t="str">
        <f>_xlfn.XLOOKUP($B2150,Img_lookup!A:A,Img_lookup!D:D, "Not available")</f>
        <v>James St. John</v>
      </c>
      <c r="CB2150" t="str">
        <f>_xlfn.XLOOKUP($B2150,Img_lookup!A:A,Img_lookup!E:E, "https://imgur.com/aT5wafe")</f>
        <v>https://api.openverse.engineering/v1/images/e5f73c3e-f17f-4c72-a983-fac7d87caf03/thumb/</v>
      </c>
    </row>
    <row r="2151" spans="1:80" ht="409.6" x14ac:dyDescent="0.15">
      <c r="A2151" s="1" t="s">
        <v>873</v>
      </c>
      <c r="B2151" s="1" t="s">
        <v>6289</v>
      </c>
      <c r="C2151" s="1" t="s">
        <v>6290</v>
      </c>
      <c r="D2151" s="1" t="s">
        <v>6291</v>
      </c>
      <c r="E2151" s="1" t="s">
        <v>6292</v>
      </c>
      <c r="F2151" s="1" t="s">
        <v>22</v>
      </c>
      <c r="G2151" s="1" t="s">
        <v>22</v>
      </c>
      <c r="H2151" s="11" t="str">
        <f t="shared" si="983"/>
        <v>Perennial</v>
      </c>
      <c r="I2151" s="1" t="s">
        <v>17108</v>
      </c>
      <c r="J2151" s="1">
        <v>0.89999997600000003</v>
      </c>
      <c r="L2151" t="str" cm="1">
        <f t="array" ref="L2151">_xlfn.IFS(J2151+K2151="", "Unknown", J2151+K2151&gt;3, "Large", J2151+K2151&gt;0.5, "Medium", J2151+K2151&gt;0, "Small")</f>
        <v>Medium</v>
      </c>
      <c r="M2151" s="1">
        <v>7</v>
      </c>
      <c r="N2151" cm="1">
        <f t="array" ref="N2151">IF($M2151="",INDEX($M$2:$M$2176,MATCH(1,INDEX(($A$2:$A$2176=$A2151)*($M$2:$M$2176&lt;&gt;""),0),0)),$M2151)</f>
        <v>7</v>
      </c>
      <c r="O2151" s="2" t="str">
        <f t="shared" si="979"/>
        <v>Seasonal outdoors</v>
      </c>
      <c r="P2151" s="1" t="s">
        <v>6293</v>
      </c>
      <c r="Q2151" s="1" t="s">
        <v>17111</v>
      </c>
      <c r="R2151" t="str">
        <f t="shared" si="982"/>
        <v>Slow</v>
      </c>
      <c r="S2151" s="1" t="s">
        <v>24</v>
      </c>
      <c r="T2151" s="1" t="str">
        <f t="shared" si="992"/>
        <v xml:space="preserve">1 </v>
      </c>
      <c r="U2151" s="1" t="str">
        <f t="shared" si="993"/>
        <v>12</v>
      </c>
      <c r="V2151" s="1">
        <v>8</v>
      </c>
      <c r="W2151" s="6">
        <f t="shared" si="994"/>
        <v>8</v>
      </c>
      <c r="X2151" t="str">
        <f>IF(W2151=1, "January", IF(W2151=2, "February", IF(W2151=3, "March", IF(W2151=4, "April", IF(W2151=5, "May", IF(W2151=6, "June", IF(W2151=7, "July", IF(W2151=8, "August", IF(W2151=9, "September", IF(W2151=10, "October", IF(W2151=11, "November", IF(W2151=12, "December", "Other"))))))))))))</f>
        <v>August</v>
      </c>
      <c r="AF2151" s="16" t="s">
        <v>24821</v>
      </c>
      <c r="AG2151" s="1" t="str">
        <f t="shared" si="969"/>
        <v xml:space="preserve">Seed </v>
      </c>
      <c r="AH2151"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v>
      </c>
      <c r="AI2151" s="1" t="s">
        <v>6294</v>
      </c>
      <c r="AJ2151" s="1" t="s">
        <v>880</v>
      </c>
      <c r="AK2151" s="1" t="s">
        <v>17104</v>
      </c>
      <c r="AL2151" s="1" t="str">
        <f t="shared" si="980"/>
        <v>Unscented</v>
      </c>
      <c r="AM2151" s="1" t="b">
        <v>0</v>
      </c>
      <c r="AN2151" s="1" t="b">
        <v>0</v>
      </c>
      <c r="AO2151" s="1" t="b">
        <v>0</v>
      </c>
      <c r="AP2151" s="5" t="s">
        <v>28</v>
      </c>
      <c r="AQ2151" s="5" t="str">
        <f t="shared" si="971"/>
        <v>Light, Medium, Heavy</v>
      </c>
      <c r="AR2151" s="1" t="s">
        <v>30</v>
      </c>
      <c r="AS2151" s="1" t="str">
        <f t="shared" si="964"/>
        <v>None</v>
      </c>
      <c r="AT2151" s="1" t="str">
        <f t="shared" si="972"/>
        <v>Full</v>
      </c>
      <c r="AU2151" s="1" t="s">
        <v>11</v>
      </c>
      <c r="AV2151" s="1" t="str">
        <f t="shared" si="973"/>
        <v>Dry, Moist</v>
      </c>
      <c r="AW2151" s="1" t="s">
        <v>12</v>
      </c>
      <c r="AX2151" s="1" t="str">
        <f t="shared" si="974"/>
        <v>Acid, Neutral, Alkaline</v>
      </c>
      <c r="AY2151" s="1" t="b">
        <v>0</v>
      </c>
      <c r="AZ2151" s="1" t="b">
        <v>0</v>
      </c>
      <c r="BA2151" s="1" t="b">
        <v>0</v>
      </c>
      <c r="BB2151" s="1" t="s">
        <v>275</v>
      </c>
      <c r="BC2151" t="str">
        <f t="shared" si="975"/>
        <v>TRUE</v>
      </c>
      <c r="BE2151" t="str">
        <f t="shared" si="976"/>
        <v>FALSE</v>
      </c>
      <c r="BF2151" s="1" t="b">
        <v>1</v>
      </c>
      <c r="BG2151" s="1" t="b">
        <v>0</v>
      </c>
      <c r="BH2151" s="1" t="b">
        <v>1</v>
      </c>
      <c r="BJ2151" s="1" t="str">
        <f t="shared" si="977"/>
        <v>FALSE</v>
      </c>
      <c r="BL2151" t="str">
        <f t="shared" si="978"/>
        <v>FALSE</v>
      </c>
      <c r="BM2151" s="1" t="b">
        <v>0</v>
      </c>
      <c r="BN2151" s="1" t="b">
        <v>0</v>
      </c>
      <c r="BO2151" s="1">
        <f t="shared" si="981"/>
        <v>18</v>
      </c>
      <c r="BP2151" s="1" t="s">
        <v>6295</v>
      </c>
      <c r="BQ2151" s="1" cm="1">
        <f t="array" ref="BQ2151">_xlfn.IFS(BP2151="None Known",0, LEN(BP2151)&gt;500, 5,LEN(BP2151)&gt;400, 4, LEN(BP2151)&gt;300, 3, LEN(BP2151)&gt;200, 2, LEN(BP2151)&gt;1, 1)</f>
        <v>5</v>
      </c>
      <c r="BR2151" s="16" t="s">
        <v>25380</v>
      </c>
      <c r="BS2151" s="1">
        <v>4</v>
      </c>
      <c r="BT2151" s="1" t="s">
        <v>6296</v>
      </c>
      <c r="BU2151" s="1">
        <v>1</v>
      </c>
      <c r="BV2151" s="1" t="s">
        <v>1859</v>
      </c>
      <c r="BW2151" s="1" t="s">
        <v>883</v>
      </c>
      <c r="BX2151" s="1"/>
      <c r="BY2151" t="str">
        <f>_xlfn.XLOOKUP($B2151,Img_lookup!A:A,Img_lookup!B:B, "Not available")</f>
        <v>62125223-4de7-43b9-8362-3128db2be616</v>
      </c>
      <c r="BZ2151" t="str">
        <f>_xlfn.XLOOKUP($B2151,Img_lookup!A:A,Img_lookup!C:C, "Not available")</f>
        <v>Yucca baccata</v>
      </c>
      <c r="CA2151" t="str">
        <f>_xlfn.XLOOKUP($B2151,Img_lookup!A:A,Img_lookup!D:D, "Not available")</f>
        <v>aspidoscelis</v>
      </c>
      <c r="CB2151" t="str">
        <f>_xlfn.XLOOKUP($B2151,Img_lookup!A:A,Img_lookup!E:E, "https://imgur.com/aT5wafe")</f>
        <v>https://api.openverse.engineering/v1/images/62125223-4de7-43b9-8362-3128db2be616/thumb/</v>
      </c>
    </row>
    <row r="2152" spans="1:80" ht="409.6" x14ac:dyDescent="0.15">
      <c r="A2152" s="1" t="s">
        <v>873</v>
      </c>
      <c r="B2152" s="1" t="s">
        <v>16136</v>
      </c>
      <c r="C2152" s="1" t="s">
        <v>16137</v>
      </c>
      <c r="D2152" s="1" t="s">
        <v>16138</v>
      </c>
      <c r="E2152" s="1" t="s">
        <v>16139</v>
      </c>
      <c r="F2152" s="1" t="s">
        <v>62</v>
      </c>
      <c r="G2152" s="1" t="s">
        <v>62</v>
      </c>
      <c r="H2152" s="11" t="str">
        <f t="shared" si="983"/>
        <v>Perennial</v>
      </c>
      <c r="I2152" s="1" t="s">
        <v>17108</v>
      </c>
      <c r="J2152" s="1">
        <v>9</v>
      </c>
      <c r="L2152" t="str" cm="1">
        <f t="array" ref="L2152">_xlfn.IFS(J2152+K2152="", "Unknown", J2152+K2152&gt;3, "Large", J2152+K2152&gt;0.5, "Medium", J2152+K2152&gt;0, "Small")</f>
        <v>Large</v>
      </c>
      <c r="M2152" s="1">
        <v>7</v>
      </c>
      <c r="N2152" cm="1">
        <f t="array" ref="N2152">IF($M2152="",INDEX($M$2:$M$2176,MATCH(1,INDEX(($A$2:$A$2176=$A2152)*($M$2:$M$2176&lt;&gt;""),0),0)),$M2152)</f>
        <v>7</v>
      </c>
      <c r="O2152" s="2" t="str">
        <f t="shared" si="979"/>
        <v>Seasonal outdoors</v>
      </c>
      <c r="P2152" s="1" t="s">
        <v>16140</v>
      </c>
      <c r="R2152" t="str">
        <f t="shared" si="982"/>
        <v>Medium</v>
      </c>
      <c r="S2152" s="1" t="s">
        <v>24</v>
      </c>
      <c r="T2152" s="1" t="str">
        <f t="shared" si="992"/>
        <v xml:space="preserve">1 </v>
      </c>
      <c r="U2152" s="1" t="str">
        <f t="shared" si="993"/>
        <v>12</v>
      </c>
      <c r="V2152" s="1">
        <v>6</v>
      </c>
      <c r="W2152" s="6">
        <f t="shared" si="994"/>
        <v>6</v>
      </c>
      <c r="X2152" t="str">
        <f>IF(W2152=1, "January", IF(W2152=2, "February", IF(W2152=3, "March", IF(W2152=4, "April", IF(W2152=5, "May", IF(W2152=6, "June", IF(W2152=7, "July", IF(W2152=8, "August", IF(W2152=9, "September", IF(W2152=10, "October", IF(W2152=11, "November", IF(W2152=12, "December", "Other"))))))))))))</f>
        <v>June</v>
      </c>
      <c r="Y2152" s="1"/>
      <c r="Z2152" s="1"/>
      <c r="AA2152" s="1">
        <v>9</v>
      </c>
      <c r="AB2152" s="1">
        <f>IF(ISNUMBER(SEARCH("-",AA2152)),TRIM(LEFT(AA2152,FIND("-",AA2152)-1)),AA2152)</f>
        <v>9</v>
      </c>
      <c r="AC2152" s="1" t="str">
        <f>IF(AB2152=1, "January", IF(AB2152=2, "February", IF(AB2152=3, "March", IF(AB2152=4, "April", IF(AB2152=5, "May", IF(AB2152=6, "June", IF(AB2152=7, "July", IF(AB2152=8, "August", IF(AB2152=9, "September", IF(AB2152=10, "October", IF(AB2152=11, "November", IF(AB2152=12, "December", "Other"))))))))))))</f>
        <v>September</v>
      </c>
      <c r="AD2152" s="1"/>
      <c r="AE2152" s="1"/>
      <c r="AF2152" s="16" t="s">
        <v>24822</v>
      </c>
      <c r="AG2152" s="1" t="str">
        <f t="shared" si="969"/>
        <v xml:space="preserve">Seed </v>
      </c>
      <c r="AH2152"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spring[3]. Larger divisions can be planted out direct into their permanent positions. We have found that it is best to pot up smaller divisions and grow them on in light shade in a greenhouse or cold frame until they are growing away well. Plant them out in the following spring.</v>
      </c>
      <c r="AI2152" s="1" t="s">
        <v>16141</v>
      </c>
      <c r="AK2152" s="1" t="s">
        <v>17104</v>
      </c>
      <c r="AL2152" s="1" t="str">
        <f t="shared" si="980"/>
        <v>Unscented</v>
      </c>
      <c r="AM2152" s="1" t="b">
        <v>0</v>
      </c>
      <c r="AN2152" s="1" t="b">
        <v>0</v>
      </c>
      <c r="AO2152" s="1" t="b">
        <v>0</v>
      </c>
      <c r="AP2152" s="5" t="s">
        <v>28</v>
      </c>
      <c r="AQ2152" s="5" t="str">
        <f t="shared" si="971"/>
        <v>Light, Medium, Heavy</v>
      </c>
      <c r="AR2152" s="1" t="s">
        <v>10</v>
      </c>
      <c r="AS2152" s="1" t="str">
        <f t="shared" si="964"/>
        <v>None, Partial</v>
      </c>
      <c r="AT2152" s="1" t="str">
        <f t="shared" si="972"/>
        <v>Partial, Full</v>
      </c>
      <c r="AU2152" s="1" t="s">
        <v>11</v>
      </c>
      <c r="AV2152" s="1" t="str">
        <f t="shared" si="973"/>
        <v>Dry, Moist</v>
      </c>
      <c r="AW2152" s="1" t="s">
        <v>12</v>
      </c>
      <c r="AX2152" s="1" t="str">
        <f t="shared" si="974"/>
        <v>Acid, Neutral, Alkaline</v>
      </c>
      <c r="AY2152" s="1" t="b">
        <v>0</v>
      </c>
      <c r="AZ2152" s="1" t="b">
        <v>0</v>
      </c>
      <c r="BA2152" s="1" t="b">
        <v>0</v>
      </c>
      <c r="BC2152" t="str">
        <f t="shared" si="975"/>
        <v>FALSE</v>
      </c>
      <c r="BE2152" t="str">
        <f t="shared" si="976"/>
        <v>FALSE</v>
      </c>
      <c r="BF2152" s="1" t="b">
        <v>0</v>
      </c>
      <c r="BG2152" s="1" t="b">
        <v>0</v>
      </c>
      <c r="BH2152" s="1" t="b">
        <v>0</v>
      </c>
      <c r="BJ2152" s="1" t="str">
        <f t="shared" si="977"/>
        <v>FALSE</v>
      </c>
      <c r="BL2152" t="str">
        <f t="shared" si="978"/>
        <v>FALSE</v>
      </c>
      <c r="BM2152" s="1" t="b">
        <v>0</v>
      </c>
      <c r="BN2152" s="1" t="b">
        <v>0</v>
      </c>
      <c r="BO2152" s="1">
        <f t="shared" si="981"/>
        <v>14</v>
      </c>
      <c r="BP2152" s="1" t="s">
        <v>16142</v>
      </c>
      <c r="BQ2152" s="1" cm="1">
        <f t="array" ref="BQ2152">_xlfn.IFS(BP2152="None Known",0, LEN(BP2152)&gt;500, 5,LEN(BP2152)&gt;400, 4, LEN(BP2152)&gt;300, 3, LEN(BP2152)&gt;200, 2, LEN(BP2152)&gt;1, 1)</f>
        <v>5</v>
      </c>
      <c r="BR2152" s="1" t="s">
        <v>16143</v>
      </c>
      <c r="BS2152" s="1">
        <v>3</v>
      </c>
      <c r="BT2152" s="1" t="s">
        <v>31</v>
      </c>
      <c r="BU2152" s="1">
        <v>0</v>
      </c>
      <c r="BV2152" s="1" t="s">
        <v>150</v>
      </c>
      <c r="BW2152" s="1" t="s">
        <v>883</v>
      </c>
      <c r="BX2152" s="1"/>
      <c r="BY2152" t="str">
        <f>_xlfn.XLOOKUP($B2152,Img_lookup!A:A,Img_lookup!B:B, "Not available")</f>
        <v>84d13814-b7cf-4708-924f-605c468f1f1c</v>
      </c>
      <c r="BZ2152" t="str">
        <f>_xlfn.XLOOKUP($B2152,Img_lookup!A:A,Img_lookup!C:C, "Not available")</f>
        <v>Elmer Tree (Yucca brevifolia); Desert Queen Valley</v>
      </c>
      <c r="CA2152" t="str">
        <f>_xlfn.XLOOKUP($B2152,Img_lookup!A:A,Img_lookup!D:D, "Not available")</f>
        <v>Joshua Tree National Park</v>
      </c>
      <c r="CB2152" t="str">
        <f>_xlfn.XLOOKUP($B2152,Img_lookup!A:A,Img_lookup!E:E, "https://imgur.com/aT5wafe")</f>
        <v>https://api.openverse.engineering/v1/images/84d13814-b7cf-4708-924f-605c468f1f1c/thumb/</v>
      </c>
    </row>
    <row r="2153" spans="1:80" ht="409.6" x14ac:dyDescent="0.15">
      <c r="A2153" s="1" t="s">
        <v>873</v>
      </c>
      <c r="B2153" s="1" t="s">
        <v>874</v>
      </c>
      <c r="C2153" s="1" t="s">
        <v>875</v>
      </c>
      <c r="D2153" s="1" t="s">
        <v>876</v>
      </c>
      <c r="E2153" s="1" t="s">
        <v>877</v>
      </c>
      <c r="F2153" s="1" t="s">
        <v>22</v>
      </c>
      <c r="G2153" s="1" t="s">
        <v>22</v>
      </c>
      <c r="H2153" s="11" t="str">
        <f t="shared" si="983"/>
        <v>Perennial</v>
      </c>
      <c r="I2153" s="1" t="s">
        <v>17108</v>
      </c>
      <c r="J2153" s="1">
        <v>2</v>
      </c>
      <c r="K2153" s="1">
        <v>0.5</v>
      </c>
      <c r="L2153" t="str" cm="1">
        <f t="array" ref="L2153">_xlfn.IFS(J2153+K2153="", "Unknown", J2153+K2153&gt;3, "Large", J2153+K2153&gt;0.5, "Medium", J2153+K2153&gt;0, "Small")</f>
        <v>Medium</v>
      </c>
      <c r="M2153" s="1">
        <v>9</v>
      </c>
      <c r="N2153" cm="1">
        <f t="array" ref="N2153">IF($M2153="",INDEX($M$2:$M$2176,MATCH(1,INDEX(($A$2:$A$2176=$A2153)*($M$2:$M$2176&lt;&gt;""),0),0)),$M2153)</f>
        <v>9</v>
      </c>
      <c r="O2153" s="2" t="str">
        <f t="shared" si="979"/>
        <v>Grown indoors</v>
      </c>
      <c r="P2153" s="1" t="s">
        <v>878</v>
      </c>
      <c r="Q2153" s="1" t="s">
        <v>17111</v>
      </c>
      <c r="R2153" t="str">
        <f t="shared" si="982"/>
        <v>Slow</v>
      </c>
      <c r="S2153" s="1" t="s">
        <v>24</v>
      </c>
      <c r="T2153" s="1" t="str">
        <f t="shared" si="992"/>
        <v xml:space="preserve">1 </v>
      </c>
      <c r="U2153" s="1" t="str">
        <f t="shared" si="993"/>
        <v>12</v>
      </c>
      <c r="V2153" s="1" t="s">
        <v>51</v>
      </c>
      <c r="W2153" s="6" t="str">
        <f t="shared" si="994"/>
        <v>7</v>
      </c>
      <c r="X2153" t="str">
        <f t="shared" ref="X2153:X2158" si="995">IF(W2153="1", "January", IF(W2153="2", "February", IF(W2153="3", "March", IF(W2153="4", "April", IF(W2153="5", "May", IF(W2153="6", "June", IF(W2153="7", "July", IF(W2153="8", "August", IF(W2153="9", "September", IF(W2153="10", "October", IF(W2153="11", "November", IF(W2153="12", "December", "Other"))))))))))))</f>
        <v>July</v>
      </c>
      <c r="Y2153" s="2" t="str">
        <f t="shared" ref="Y2153:Y2158" si="996">IF(ISNUMBER(SEARCH("-",V2153)),TRIM(RIGHT(V2153,LEN(V2153)-SEARCH("-",V2153))),V2153)</f>
        <v>8</v>
      </c>
      <c r="Z2153" s="2" t="str">
        <f t="shared" ref="Z2153:Z2158" si="997">IF(Y2153="1", "January", IF(Y2153="2", "February", IF(Y2153="3", "March", IF(Y2153="4", "April", IF(Y2153="5", "May", IF(Y2153="6", "June", IF(Y2153="7", "July", IF(Y2153="8", "August", IF(Y2153="9", "September", IF(Y2153="10", "October", IF(Y2153="11", "November", IF(Y2153="12", "December", "Other"))))))))))))</f>
        <v>August</v>
      </c>
      <c r="AA2153" s="1" t="s">
        <v>109</v>
      </c>
      <c r="AB2153" s="1" t="str">
        <f>IF(ISNUMBER(SEARCH("-",AA2153)),TRIM(LEFT(AA2153,FIND("-",AA2153)-1)),AA2153)</f>
        <v>9</v>
      </c>
      <c r="AC2153" s="1" t="str">
        <f>IF(AB2153="1", "January", IF(AB2153="2", "February", IF(AB2153="3", "March", IF(AB2153="4", "April", IF(AB2153="5", "May", IF(AB2153="6", "June", IF(AB2153="7", "July", IF(AB2153="8", "August", IF(AB2153="9", "September", IF(AB2153="10", "October", IF(AB2153="11", "November", IF(AB2153="12", "December", "Other"))))))))))))</f>
        <v>September</v>
      </c>
      <c r="AD2153" s="1" t="str">
        <f>IF(ISNUMBER(SEARCH("-",AA2153)),TRIM(RIGHT(AA2153,LEN(AA2153)-SEARCH("-",AA2153))),AA2153)</f>
        <v>10</v>
      </c>
      <c r="AE2153" s="1" t="str">
        <f>IF(AD2153="1", "January", IF(AD2153="2", "February", IF(AD2153="3", "March", IF(AD2153="4", "April", IF(AD2153="5", "May", IF(AD2153="6", "June", IF(AD2153="7", "July", IF(AD2153="8", "August", IF(AD2153="9", "September", IF(AD2153="10", "October", IF(AD2153="11", "November", IF(AD2153="12", "December", "Other"))))))))))))</f>
        <v>October</v>
      </c>
      <c r="AF2153" s="16" t="s">
        <v>24823</v>
      </c>
      <c r="AG2153" s="1" t="str">
        <f t="shared" si="969"/>
        <v xml:space="preserve">Seed </v>
      </c>
      <c r="AH2153"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I2153" s="1" t="s">
        <v>879</v>
      </c>
      <c r="AJ2153" s="1" t="s">
        <v>880</v>
      </c>
      <c r="AK2153" s="1" t="s">
        <v>17104</v>
      </c>
      <c r="AL2153" s="1" t="str">
        <f t="shared" si="980"/>
        <v>Unscented</v>
      </c>
      <c r="AM2153" s="1" t="b">
        <v>0</v>
      </c>
      <c r="AN2153" s="1" t="b">
        <v>0</v>
      </c>
      <c r="AO2153" s="1" t="b">
        <v>0</v>
      </c>
      <c r="AP2153" s="5" t="s">
        <v>28</v>
      </c>
      <c r="AQ2153" s="5" t="str">
        <f t="shared" si="971"/>
        <v>Light, Medium, Heavy</v>
      </c>
      <c r="AR2153" s="1" t="s">
        <v>10</v>
      </c>
      <c r="AS2153" s="1" t="str">
        <f t="shared" si="964"/>
        <v>None, Partial</v>
      </c>
      <c r="AT2153" s="1" t="str">
        <f t="shared" si="972"/>
        <v>Partial, Full</v>
      </c>
      <c r="AU2153" s="1" t="s">
        <v>11</v>
      </c>
      <c r="AV2153" s="1" t="str">
        <f t="shared" si="973"/>
        <v>Dry, Moist</v>
      </c>
      <c r="AW2153" s="1" t="s">
        <v>12</v>
      </c>
      <c r="AX2153" s="1" t="str">
        <f t="shared" si="974"/>
        <v>Acid, Neutral, Alkaline</v>
      </c>
      <c r="AY2153" s="1" t="b">
        <v>0</v>
      </c>
      <c r="AZ2153" s="1" t="b">
        <v>0</v>
      </c>
      <c r="BA2153" s="1" t="b">
        <v>0</v>
      </c>
      <c r="BB2153" s="1" t="s">
        <v>275</v>
      </c>
      <c r="BC2153" t="str">
        <f t="shared" si="975"/>
        <v>TRUE</v>
      </c>
      <c r="BE2153" t="str">
        <f t="shared" si="976"/>
        <v>FALSE</v>
      </c>
      <c r="BF2153" s="1" t="b">
        <v>1</v>
      </c>
      <c r="BG2153" s="1" t="b">
        <v>0</v>
      </c>
      <c r="BH2153" s="1" t="b">
        <v>1</v>
      </c>
      <c r="BJ2153" s="1" t="str">
        <f t="shared" si="977"/>
        <v>FALSE</v>
      </c>
      <c r="BL2153" t="str">
        <f t="shared" si="978"/>
        <v>FALSE</v>
      </c>
      <c r="BM2153" s="1" t="b">
        <v>0</v>
      </c>
      <c r="BN2153" s="1" t="b">
        <v>0</v>
      </c>
      <c r="BO2153" s="1">
        <f t="shared" si="981"/>
        <v>11</v>
      </c>
      <c r="BP2153" s="1" t="s">
        <v>881</v>
      </c>
      <c r="BQ2153" s="1" cm="1">
        <f t="array" ref="BQ2153">_xlfn.IFS(BP2153="None Known",0, LEN(BP2153)&gt;500, 5,LEN(BP2153)&gt;400, 4, LEN(BP2153)&gt;300, 3, LEN(BP2153)&gt;200, 2, LEN(BP2153)&gt;1, 1)</f>
        <v>5</v>
      </c>
      <c r="BR2153" s="1" t="s">
        <v>882</v>
      </c>
      <c r="BS2153" s="1">
        <v>2</v>
      </c>
      <c r="BT2153" s="1" t="s">
        <v>31</v>
      </c>
      <c r="BU2153" s="1">
        <v>0</v>
      </c>
      <c r="BV2153" s="1" t="s">
        <v>465</v>
      </c>
      <c r="BW2153" s="1" t="s">
        <v>883</v>
      </c>
      <c r="BX2153" s="1"/>
      <c r="BY2153" t="str">
        <f>_xlfn.XLOOKUP($B2153,Img_lookup!A:A,Img_lookup!B:B, "Not available")</f>
        <v>4ec6e69b-1444-49a4-848d-17d5c0289ed6</v>
      </c>
      <c r="BZ2153" t="str">
        <f>_xlfn.XLOOKUP($B2153,Img_lookup!A:A,Img_lookup!C:C, "Not available")</f>
        <v>Yucca Elata (Foreign Bodies)</v>
      </c>
      <c r="CA2153" t="str">
        <f>_xlfn.XLOOKUP($B2153,Img_lookup!A:A,Img_lookup!D:D, "Not available")</f>
        <v>WestonEyes</v>
      </c>
      <c r="CB2153" t="str">
        <f>_xlfn.XLOOKUP($B2153,Img_lookup!A:A,Img_lookup!E:E, "https://imgur.com/aT5wafe")</f>
        <v>https://api.openverse.engineering/v1/images/4ec6e69b-1444-49a4-848d-17d5c0289ed6/thumb/</v>
      </c>
    </row>
    <row r="2154" spans="1:80" ht="409.6" x14ac:dyDescent="0.15">
      <c r="A2154" s="1" t="s">
        <v>873</v>
      </c>
      <c r="B2154" s="1" t="s">
        <v>11448</v>
      </c>
      <c r="C2154" s="1" t="s">
        <v>11449</v>
      </c>
      <c r="D2154" s="1" t="s">
        <v>11450</v>
      </c>
      <c r="E2154" s="1" t="s">
        <v>11451</v>
      </c>
      <c r="F2154" s="1" t="s">
        <v>22</v>
      </c>
      <c r="G2154" s="1" t="s">
        <v>22</v>
      </c>
      <c r="H2154" s="11" t="str">
        <f t="shared" si="983"/>
        <v>Perennial</v>
      </c>
      <c r="I2154" s="1" t="s">
        <v>17108</v>
      </c>
      <c r="J2154" s="1">
        <v>1.2000000479999999</v>
      </c>
      <c r="K2154" s="1">
        <v>0.60000002399999997</v>
      </c>
      <c r="L2154" t="str" cm="1">
        <f t="array" ref="L2154">_xlfn.IFS(J2154+K2154="", "Unknown", J2154+K2154&gt;3, "Large", J2154+K2154&gt;0.5, "Medium", J2154+K2154&gt;0, "Small")</f>
        <v>Medium</v>
      </c>
      <c r="M2154" s="1">
        <v>4</v>
      </c>
      <c r="N2154" cm="1">
        <f t="array" ref="N2154">IF($M2154="",INDEX($M$2:$M$2176,MATCH(1,INDEX(($A$2:$A$2176=$A2154)*($M$2:$M$2176&lt;&gt;""),0),0)),$M2154)</f>
        <v>4</v>
      </c>
      <c r="O2154" s="2" t="str">
        <f t="shared" si="979"/>
        <v>Hardy to cold</v>
      </c>
      <c r="P2154" s="1" t="s">
        <v>11452</v>
      </c>
      <c r="Q2154" s="1" t="s">
        <v>17110</v>
      </c>
      <c r="R2154" t="str">
        <f t="shared" si="982"/>
        <v>Medium</v>
      </c>
      <c r="S2154" s="1" t="s">
        <v>24</v>
      </c>
      <c r="T2154" s="1" t="str">
        <f t="shared" si="992"/>
        <v xml:space="preserve">1 </v>
      </c>
      <c r="U2154" s="1" t="str">
        <f t="shared" si="993"/>
        <v>12</v>
      </c>
      <c r="V2154" s="1" t="s">
        <v>51</v>
      </c>
      <c r="W2154" s="6" t="str">
        <f t="shared" si="994"/>
        <v>7</v>
      </c>
      <c r="X2154" t="str">
        <f t="shared" si="995"/>
        <v>July</v>
      </c>
      <c r="Y2154" s="2" t="str">
        <f t="shared" si="996"/>
        <v>8</v>
      </c>
      <c r="Z2154" s="2" t="str">
        <f t="shared" si="997"/>
        <v>August</v>
      </c>
      <c r="AF2154" s="16" t="s">
        <v>24823</v>
      </c>
      <c r="AG2154" s="1" t="str">
        <f t="shared" si="969"/>
        <v xml:space="preserve">Seed </v>
      </c>
      <c r="AH2154"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I2154" s="1" t="s">
        <v>11453</v>
      </c>
      <c r="AJ2154" s="1" t="s">
        <v>880</v>
      </c>
      <c r="AK2154" s="1" t="s">
        <v>17104</v>
      </c>
      <c r="AL2154" s="1" t="str">
        <f t="shared" si="980"/>
        <v>Unscented</v>
      </c>
      <c r="AM2154" s="1" t="b">
        <v>0</v>
      </c>
      <c r="AN2154" s="1" t="b">
        <v>0</v>
      </c>
      <c r="AO2154" s="1" t="b">
        <v>0</v>
      </c>
      <c r="AP2154" s="5" t="s">
        <v>28</v>
      </c>
      <c r="AQ2154" s="5" t="str">
        <f t="shared" si="971"/>
        <v>Light, Medium, Heavy</v>
      </c>
      <c r="AR2154" s="1" t="s">
        <v>10</v>
      </c>
      <c r="AS2154" s="1" t="str">
        <f t="shared" si="964"/>
        <v>None, Partial</v>
      </c>
      <c r="AT2154" s="1" t="str">
        <f t="shared" si="972"/>
        <v>Partial, Full</v>
      </c>
      <c r="AU2154" s="1" t="s">
        <v>11</v>
      </c>
      <c r="AV2154" s="1" t="str">
        <f t="shared" si="973"/>
        <v>Dry, Moist</v>
      </c>
      <c r="AW2154" s="1" t="s">
        <v>12</v>
      </c>
      <c r="AX2154" s="1" t="str">
        <f t="shared" si="974"/>
        <v>Acid, Neutral, Alkaline</v>
      </c>
      <c r="AY2154" s="1" t="b">
        <v>0</v>
      </c>
      <c r="AZ2154" s="1" t="b">
        <v>0</v>
      </c>
      <c r="BA2154" s="1" t="b">
        <v>0</v>
      </c>
      <c r="BB2154" s="1" t="s">
        <v>275</v>
      </c>
      <c r="BC2154" t="str">
        <f t="shared" si="975"/>
        <v>TRUE</v>
      </c>
      <c r="BE2154" t="str">
        <f t="shared" si="976"/>
        <v>FALSE</v>
      </c>
      <c r="BF2154" s="1" t="b">
        <v>1</v>
      </c>
      <c r="BG2154" s="1" t="b">
        <v>0</v>
      </c>
      <c r="BH2154" s="1" t="b">
        <v>1</v>
      </c>
      <c r="BJ2154" s="1" t="str">
        <f t="shared" si="977"/>
        <v>FALSE</v>
      </c>
      <c r="BL2154" t="str">
        <f t="shared" si="978"/>
        <v>FALSE</v>
      </c>
      <c r="BM2154" s="1" t="b">
        <v>0</v>
      </c>
      <c r="BN2154" s="1" t="b">
        <v>0</v>
      </c>
      <c r="BO2154" s="1">
        <f t="shared" si="981"/>
        <v>15</v>
      </c>
      <c r="BP2154" s="1" t="s">
        <v>11454</v>
      </c>
      <c r="BQ2154" s="1" cm="1">
        <f t="array" ref="BQ2154">_xlfn.IFS(BP2154="None Known",0, LEN(BP2154)&gt;500, 5,LEN(BP2154)&gt;400, 4, LEN(BP2154)&gt;300, 3, LEN(BP2154)&gt;200, 2, LEN(BP2154)&gt;1, 1)</f>
        <v>5</v>
      </c>
      <c r="BR2154" s="1" t="s">
        <v>11455</v>
      </c>
      <c r="BS2154" s="1">
        <v>3</v>
      </c>
      <c r="BT2154" s="1" t="s">
        <v>11456</v>
      </c>
      <c r="BU2154" s="1">
        <v>1</v>
      </c>
      <c r="BV2154" s="1" t="s">
        <v>11457</v>
      </c>
      <c r="BW2154" s="1" t="s">
        <v>883</v>
      </c>
      <c r="BX2154" s="1"/>
      <c r="BY2154" t="str">
        <f>_xlfn.XLOOKUP($B2154,Img_lookup!A:A,Img_lookup!B:B, "Not available")</f>
        <v>f00efcf8-9b17-482b-ba95-2a8814905316</v>
      </c>
      <c r="BZ2154" t="str">
        <f>_xlfn.XLOOKUP($B2154,Img_lookup!A:A,Img_lookup!C:C, "Not available")</f>
        <v>Yucca filamentosa 2, Adam's Needle, GFG, Howard County, Md, Helen Lowe Metzman_2018-07-17-23.18.30 ZS PMax UDR</v>
      </c>
      <c r="CA2154" t="str">
        <f>_xlfn.XLOOKUP($B2154,Img_lookup!A:A,Img_lookup!D:D, "Not available")</f>
        <v>Sam Droege</v>
      </c>
      <c r="CB2154" t="str">
        <f>_xlfn.XLOOKUP($B2154,Img_lookup!A:A,Img_lookup!E:E, "https://imgur.com/aT5wafe")</f>
        <v>https://api.openverse.engineering/v1/images/f00efcf8-9b17-482b-ba95-2a8814905316/thumb/</v>
      </c>
    </row>
    <row r="2155" spans="1:80" ht="409.6" x14ac:dyDescent="0.15">
      <c r="A2155" s="1" t="s">
        <v>873</v>
      </c>
      <c r="B2155" s="1" t="s">
        <v>14274</v>
      </c>
      <c r="D2155" s="1" t="s">
        <v>14275</v>
      </c>
      <c r="E2155" s="1" t="s">
        <v>14276</v>
      </c>
      <c r="F2155" s="1" t="s">
        <v>22</v>
      </c>
      <c r="G2155" s="1" t="s">
        <v>22</v>
      </c>
      <c r="H2155" s="11" t="str">
        <f t="shared" si="983"/>
        <v>Perennial</v>
      </c>
      <c r="I2155" s="1" t="s">
        <v>17108</v>
      </c>
      <c r="J2155" s="1">
        <v>10</v>
      </c>
      <c r="L2155" t="str" cm="1">
        <f t="array" ref="L2155">_xlfn.IFS(J2155+K2155="", "Unknown", J2155+K2155&gt;3, "Large", J2155+K2155&gt;0.5, "Medium", J2155+K2155&gt;0, "Small")</f>
        <v>Large</v>
      </c>
      <c r="M2155" s="1">
        <v>7</v>
      </c>
      <c r="N2155" cm="1">
        <f t="array" ref="N2155">IF($M2155="",INDEX($M$2:$M$2176,MATCH(1,INDEX(($A$2:$A$2176=$A2155)*($M$2:$M$2176&lt;&gt;""),0),0)),$M2155)</f>
        <v>7</v>
      </c>
      <c r="O2155" s="2" t="str">
        <f t="shared" si="979"/>
        <v>Seasonal outdoors</v>
      </c>
      <c r="P2155" s="1" t="s">
        <v>14277</v>
      </c>
      <c r="R2155" t="str">
        <f t="shared" si="982"/>
        <v>Medium</v>
      </c>
      <c r="S2155" s="1" t="s">
        <v>24</v>
      </c>
      <c r="T2155" s="1" t="str">
        <f t="shared" si="992"/>
        <v xml:space="preserve">1 </v>
      </c>
      <c r="U2155" s="1" t="str">
        <f t="shared" si="993"/>
        <v>12</v>
      </c>
      <c r="V2155" s="1" t="s">
        <v>51</v>
      </c>
      <c r="W2155" s="6" t="str">
        <f t="shared" si="994"/>
        <v>7</v>
      </c>
      <c r="X2155" t="str">
        <f t="shared" si="995"/>
        <v>July</v>
      </c>
      <c r="Y2155" s="2" t="str">
        <f t="shared" si="996"/>
        <v>8</v>
      </c>
      <c r="Z2155" s="2" t="str">
        <f t="shared" si="997"/>
        <v>August</v>
      </c>
      <c r="AF2155" s="16" t="s">
        <v>24823</v>
      </c>
      <c r="AG2155" s="1" t="str">
        <f t="shared" si="969"/>
        <v xml:space="preserve">Seed </v>
      </c>
      <c r="AH2155"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I2155" s="1" t="s">
        <v>14278</v>
      </c>
      <c r="AJ2155" s="1" t="s">
        <v>880</v>
      </c>
      <c r="AK2155" s="1" t="s">
        <v>17104</v>
      </c>
      <c r="AL2155" s="1" t="str">
        <f t="shared" si="980"/>
        <v>Unscented</v>
      </c>
      <c r="AM2155" s="1" t="b">
        <v>0</v>
      </c>
      <c r="AN2155" s="1" t="b">
        <v>0</v>
      </c>
      <c r="AO2155" s="1" t="b">
        <v>0</v>
      </c>
      <c r="AP2155" s="5" t="s">
        <v>28</v>
      </c>
      <c r="AQ2155" s="5" t="str">
        <f t="shared" si="971"/>
        <v>Light, Medium, Heavy</v>
      </c>
      <c r="AR2155" s="1" t="s">
        <v>10</v>
      </c>
      <c r="AS2155" s="1" t="str">
        <f t="shared" si="964"/>
        <v>None, Partial</v>
      </c>
      <c r="AT2155" s="1" t="str">
        <f t="shared" si="972"/>
        <v>Partial, Full</v>
      </c>
      <c r="AU2155" s="1" t="s">
        <v>11</v>
      </c>
      <c r="AV2155" s="1" t="str">
        <f t="shared" si="973"/>
        <v>Dry, Moist</v>
      </c>
      <c r="AW2155" s="1" t="s">
        <v>12</v>
      </c>
      <c r="AX2155" s="1" t="str">
        <f t="shared" si="974"/>
        <v>Acid, Neutral, Alkaline</v>
      </c>
      <c r="AY2155" s="1" t="b">
        <v>0</v>
      </c>
      <c r="AZ2155" s="1" t="b">
        <v>0</v>
      </c>
      <c r="BA2155" s="1" t="b">
        <v>0</v>
      </c>
      <c r="BC2155" t="str">
        <f t="shared" si="975"/>
        <v>FALSE</v>
      </c>
      <c r="BE2155" t="str">
        <f t="shared" si="976"/>
        <v>FALSE</v>
      </c>
      <c r="BF2155" s="1" t="b">
        <v>1</v>
      </c>
      <c r="BG2155" s="1" t="b">
        <v>0</v>
      </c>
      <c r="BH2155" s="1" t="b">
        <v>1</v>
      </c>
      <c r="BJ2155" s="1" t="str">
        <f t="shared" si="977"/>
        <v>FALSE</v>
      </c>
      <c r="BL2155" t="str">
        <f t="shared" si="978"/>
        <v>FALSE</v>
      </c>
      <c r="BM2155" s="1" t="b">
        <v>0</v>
      </c>
      <c r="BN2155" s="1" t="b">
        <v>0</v>
      </c>
      <c r="BO2155" s="1">
        <f t="shared" si="981"/>
        <v>7</v>
      </c>
      <c r="BP2155" s="1" t="s">
        <v>14279</v>
      </c>
      <c r="BQ2155" s="1" cm="1">
        <f t="array" ref="BQ2155">_xlfn.IFS(BP2155="None Known",0, LEN(BP2155)&gt;500, 5,LEN(BP2155)&gt;400, 4, LEN(BP2155)&gt;300, 3, LEN(BP2155)&gt;200, 2, LEN(BP2155)&gt;1, 1)</f>
        <v>1</v>
      </c>
      <c r="BR2155" s="1" t="s">
        <v>14280</v>
      </c>
      <c r="BS2155" s="1">
        <v>2</v>
      </c>
      <c r="BT2155" s="1" t="s">
        <v>31</v>
      </c>
      <c r="BU2155" s="1">
        <v>0</v>
      </c>
      <c r="BV2155" s="1" t="s">
        <v>11457</v>
      </c>
      <c r="BW2155" s="1" t="s">
        <v>883</v>
      </c>
      <c r="BX2155" s="1"/>
      <c r="BY2155" t="str">
        <f>_xlfn.XLOOKUP($B2155,Img_lookup!A:A,Img_lookup!B:B, "Not available")</f>
        <v>de60b4fb-3562-4cfa-a067-b1b23dd8ae00</v>
      </c>
      <c r="BZ2155" t="str">
        <f>_xlfn.XLOOKUP($B2155,Img_lookup!A:A,Img_lookup!C:C, "Not available")</f>
        <v>2011-06-26 Phoenix, Desert Botanical Garden 043 Palma China (Yucca filifera)</v>
      </c>
      <c r="CA2155" t="str">
        <f>_xlfn.XLOOKUP($B2155,Img_lookup!A:A,Img_lookup!D:D, "Not available")</f>
        <v>Allie_Caulfield</v>
      </c>
      <c r="CB2155" t="str">
        <f>_xlfn.XLOOKUP($B2155,Img_lookup!A:A,Img_lookup!E:E, "https://imgur.com/aT5wafe")</f>
        <v>https://api.openverse.engineering/v1/images/de60b4fb-3562-4cfa-a067-b1b23dd8ae00/thumb/</v>
      </c>
    </row>
    <row r="2156" spans="1:80" ht="409.6" x14ac:dyDescent="0.15">
      <c r="A2156" s="1" t="s">
        <v>873</v>
      </c>
      <c r="B2156" s="1" t="s">
        <v>15263</v>
      </c>
      <c r="C2156" s="1" t="s">
        <v>15264</v>
      </c>
      <c r="D2156" s="1" t="s">
        <v>15265</v>
      </c>
      <c r="E2156" s="1" t="s">
        <v>15266</v>
      </c>
      <c r="F2156" s="1" t="s">
        <v>22</v>
      </c>
      <c r="G2156" s="1" t="s">
        <v>22</v>
      </c>
      <c r="H2156" s="11" t="str">
        <f t="shared" si="983"/>
        <v>Perennial</v>
      </c>
      <c r="I2156" s="1" t="s">
        <v>17108</v>
      </c>
      <c r="J2156" s="1">
        <v>1.5</v>
      </c>
      <c r="K2156" s="1">
        <v>0.5</v>
      </c>
      <c r="L2156" t="str" cm="1">
        <f t="array" ref="L2156">_xlfn.IFS(J2156+K2156="", "Unknown", J2156+K2156&gt;3, "Large", J2156+K2156&gt;0.5, "Medium", J2156+K2156&gt;0, "Small")</f>
        <v>Medium</v>
      </c>
      <c r="M2156" s="1">
        <v>4</v>
      </c>
      <c r="N2156" cm="1">
        <f t="array" ref="N2156">IF($M2156="",INDEX($M$2:$M$2176,MATCH(1,INDEX(($A$2:$A$2176=$A2156)*($M$2:$M$2176&lt;&gt;""),0),0)),$M2156)</f>
        <v>4</v>
      </c>
      <c r="O2156" s="2" t="str">
        <f t="shared" si="979"/>
        <v>Hardy to cold</v>
      </c>
      <c r="P2156" s="1" t="s">
        <v>15267</v>
      </c>
      <c r="Q2156" s="1" t="s">
        <v>17111</v>
      </c>
      <c r="R2156" t="str">
        <f t="shared" si="982"/>
        <v>Slow</v>
      </c>
      <c r="S2156" s="1" t="s">
        <v>24</v>
      </c>
      <c r="T2156" s="1" t="str">
        <f t="shared" si="992"/>
        <v xml:space="preserve">1 </v>
      </c>
      <c r="U2156" s="1" t="str">
        <f t="shared" si="993"/>
        <v>12</v>
      </c>
      <c r="V2156" s="1" t="s">
        <v>51</v>
      </c>
      <c r="W2156" s="6" t="str">
        <f t="shared" si="994"/>
        <v>7</v>
      </c>
      <c r="X2156" t="str">
        <f t="shared" si="995"/>
        <v>July</v>
      </c>
      <c r="Y2156" s="2" t="str">
        <f t="shared" si="996"/>
        <v>8</v>
      </c>
      <c r="Z2156" s="2" t="str">
        <f t="shared" si="997"/>
        <v>August</v>
      </c>
      <c r="AF2156" s="16" t="s">
        <v>24823</v>
      </c>
      <c r="AG2156" s="1" t="str">
        <f t="shared" si="969"/>
        <v xml:space="preserve">Seed </v>
      </c>
      <c r="AH2156"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of suckers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I2156" s="1" t="s">
        <v>15268</v>
      </c>
      <c r="AJ2156" s="1" t="s">
        <v>880</v>
      </c>
      <c r="AK2156" s="1" t="s">
        <v>17104</v>
      </c>
      <c r="AL2156" s="1" t="str">
        <f t="shared" si="980"/>
        <v>Scented</v>
      </c>
      <c r="AM2156" s="1" t="b">
        <v>1</v>
      </c>
      <c r="AN2156" s="1" t="b">
        <v>0</v>
      </c>
      <c r="AO2156" s="1" t="b">
        <v>0</v>
      </c>
      <c r="AP2156" s="5" t="s">
        <v>28</v>
      </c>
      <c r="AQ2156" s="5" t="str">
        <f t="shared" si="971"/>
        <v>Light, Medium, Heavy</v>
      </c>
      <c r="AR2156" s="1" t="s">
        <v>10</v>
      </c>
      <c r="AS2156" s="1" t="str">
        <f t="shared" si="964"/>
        <v>None, Partial</v>
      </c>
      <c r="AT2156" s="1" t="str">
        <f t="shared" si="972"/>
        <v>Partial, Full</v>
      </c>
      <c r="AU2156" s="1" t="s">
        <v>11</v>
      </c>
      <c r="AV2156" s="1" t="str">
        <f t="shared" si="973"/>
        <v>Dry, Moist</v>
      </c>
      <c r="AW2156" s="1" t="s">
        <v>12</v>
      </c>
      <c r="AX2156" s="1" t="str">
        <f t="shared" si="974"/>
        <v>Acid, Neutral, Alkaline</v>
      </c>
      <c r="AY2156" s="1" t="b">
        <v>0</v>
      </c>
      <c r="AZ2156" s="1" t="b">
        <v>0</v>
      </c>
      <c r="BA2156" s="1" t="b">
        <v>0</v>
      </c>
      <c r="BB2156" s="1" t="s">
        <v>275</v>
      </c>
      <c r="BC2156" t="str">
        <f t="shared" si="975"/>
        <v>TRUE</v>
      </c>
      <c r="BE2156" t="str">
        <f t="shared" si="976"/>
        <v>FALSE</v>
      </c>
      <c r="BF2156" s="1" t="b">
        <v>1</v>
      </c>
      <c r="BG2156" s="1" t="b">
        <v>0</v>
      </c>
      <c r="BH2156" s="1" t="b">
        <v>1</v>
      </c>
      <c r="BJ2156" s="1" t="str">
        <f t="shared" si="977"/>
        <v>FALSE</v>
      </c>
      <c r="BL2156" t="str">
        <f t="shared" si="978"/>
        <v>FALSE</v>
      </c>
      <c r="BM2156" s="1" t="b">
        <v>0</v>
      </c>
      <c r="BN2156" s="1" t="b">
        <v>0</v>
      </c>
      <c r="BO2156" s="1">
        <f t="shared" si="981"/>
        <v>13</v>
      </c>
      <c r="BP2156" s="1" t="s">
        <v>15269</v>
      </c>
      <c r="BQ2156" s="1" cm="1">
        <f t="array" ref="BQ2156">_xlfn.IFS(BP2156="None Known",0, LEN(BP2156)&gt;500, 5,LEN(BP2156)&gt;400, 4, LEN(BP2156)&gt;300, 3, LEN(BP2156)&gt;200, 2, LEN(BP2156)&gt;1, 1)</f>
        <v>5</v>
      </c>
      <c r="BR2156" s="1" t="s">
        <v>15270</v>
      </c>
      <c r="BS2156" s="1">
        <v>2</v>
      </c>
      <c r="BT2156" s="1" t="s">
        <v>15271</v>
      </c>
      <c r="BU2156" s="1">
        <v>2</v>
      </c>
      <c r="BV2156" s="1" t="s">
        <v>6845</v>
      </c>
      <c r="BW2156" s="1" t="s">
        <v>883</v>
      </c>
      <c r="BX2156" s="1"/>
      <c r="BY2156" t="str">
        <f>_xlfn.XLOOKUP($B2156,Img_lookup!A:A,Img_lookup!B:B, "Not available")</f>
        <v>e6990cdf-6f99-486f-9293-7885f475de46</v>
      </c>
      <c r="BZ2156" t="str">
        <f>_xlfn.XLOOKUP($B2156,Img_lookup!A:A,Img_lookup!C:C, "Not available")</f>
        <v>Yucca glauca (soapweed yucca) (Red Canyon overlook, Colorado National Monument, Colorado, USA) 1</v>
      </c>
      <c r="CA2156" t="str">
        <f>_xlfn.XLOOKUP($B2156,Img_lookup!A:A,Img_lookup!D:D, "Not available")</f>
        <v>James St. John</v>
      </c>
      <c r="CB2156" t="str">
        <f>_xlfn.XLOOKUP($B2156,Img_lookup!A:A,Img_lookup!E:E, "https://imgur.com/aT5wafe")</f>
        <v>https://api.openverse.engineering/v1/images/e6990cdf-6f99-486f-9293-7885f475de46/thumb/</v>
      </c>
    </row>
    <row r="2157" spans="1:80" ht="409.6" x14ac:dyDescent="0.15">
      <c r="A2157" s="1" t="s">
        <v>873</v>
      </c>
      <c r="B2157" s="1" t="s">
        <v>3433</v>
      </c>
      <c r="C2157" s="1" t="s">
        <v>3434</v>
      </c>
      <c r="D2157" s="1" t="s">
        <v>3435</v>
      </c>
      <c r="E2157" s="1" t="s">
        <v>3436</v>
      </c>
      <c r="F2157" s="1" t="s">
        <v>22</v>
      </c>
      <c r="G2157" s="1" t="s">
        <v>22</v>
      </c>
      <c r="H2157" s="11" t="str">
        <f t="shared" si="983"/>
        <v>Perennial</v>
      </c>
      <c r="I2157" s="1" t="s">
        <v>17108</v>
      </c>
      <c r="J2157" s="1">
        <v>1.7999999520000001</v>
      </c>
      <c r="K2157" s="1">
        <v>1.2000000479999999</v>
      </c>
      <c r="L2157" t="str" cm="1">
        <f t="array" ref="L2157">_xlfn.IFS(J2157+K2157="", "Unknown", J2157+K2157&gt;3, "Large", J2157+K2157&gt;0.5, "Medium", J2157+K2157&gt;0, "Small")</f>
        <v>Medium</v>
      </c>
      <c r="M2157" s="1">
        <v>7</v>
      </c>
      <c r="N2157" cm="1">
        <f t="array" ref="N2157">IF($M2157="",INDEX($M$2:$M$2176,MATCH(1,INDEX(($A$2:$A$2176=$A2157)*($M$2:$M$2176&lt;&gt;""),0),0)),$M2157)</f>
        <v>7</v>
      </c>
      <c r="O2157" s="2" t="str">
        <f t="shared" si="979"/>
        <v>Seasonal outdoors</v>
      </c>
      <c r="P2157" s="1" t="s">
        <v>3437</v>
      </c>
      <c r="R2157" t="str">
        <f t="shared" si="982"/>
        <v>Medium</v>
      </c>
      <c r="S2157" s="1" t="s">
        <v>24</v>
      </c>
      <c r="T2157" s="1" t="str">
        <f t="shared" si="992"/>
        <v xml:space="preserve">1 </v>
      </c>
      <c r="U2157" s="1" t="str">
        <f t="shared" si="993"/>
        <v>12</v>
      </c>
      <c r="V2157" s="1" t="s">
        <v>108</v>
      </c>
      <c r="W2157" s="6" t="str">
        <f t="shared" si="994"/>
        <v>7</v>
      </c>
      <c r="X2157" t="str">
        <f t="shared" si="995"/>
        <v>July</v>
      </c>
      <c r="Y2157" s="2" t="str">
        <f t="shared" si="996"/>
        <v>9</v>
      </c>
      <c r="Z2157" s="2" t="str">
        <f t="shared" si="997"/>
        <v>September</v>
      </c>
      <c r="AF2157" s="16" t="s">
        <v>24824</v>
      </c>
      <c r="AG2157" s="1" t="str">
        <f t="shared" si="969"/>
        <v xml:space="preserve">Seed </v>
      </c>
      <c r="AH2157"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Cuttings can be made of the tops of old plants. These normally root quite easily in the growing season[11].</v>
      </c>
      <c r="AI2157" s="1" t="s">
        <v>3438</v>
      </c>
      <c r="AJ2157" s="1" t="s">
        <v>880</v>
      </c>
      <c r="AK2157" s="1" t="s">
        <v>17104</v>
      </c>
      <c r="AL2157" s="1" t="str">
        <f t="shared" si="980"/>
        <v>Scented</v>
      </c>
      <c r="AM2157" s="1" t="b">
        <v>1</v>
      </c>
      <c r="AN2157" s="1" t="b">
        <v>0</v>
      </c>
      <c r="AO2157" s="1" t="b">
        <v>0</v>
      </c>
      <c r="AP2157" s="5" t="s">
        <v>54</v>
      </c>
      <c r="AQ2157" s="5" t="str">
        <f t="shared" si="971"/>
        <v>Light, Medium</v>
      </c>
      <c r="AR2157" s="1" t="s">
        <v>10</v>
      </c>
      <c r="AS2157" s="1" t="str">
        <f t="shared" si="964"/>
        <v>None, Partial</v>
      </c>
      <c r="AT2157" s="1" t="str">
        <f t="shared" si="972"/>
        <v>Partial, Full</v>
      </c>
      <c r="AU2157" s="1" t="s">
        <v>11</v>
      </c>
      <c r="AV2157" s="1" t="str">
        <f t="shared" si="973"/>
        <v>Dry, Moist</v>
      </c>
      <c r="AW2157" s="1" t="s">
        <v>12</v>
      </c>
      <c r="AX2157" s="1" t="str">
        <f t="shared" si="974"/>
        <v>Acid, Neutral, Alkaline</v>
      </c>
      <c r="AY2157" s="1" t="b">
        <v>0</v>
      </c>
      <c r="AZ2157" s="1" t="b">
        <v>0</v>
      </c>
      <c r="BA2157" s="1" t="b">
        <v>0</v>
      </c>
      <c r="BB2157" s="1" t="s">
        <v>29</v>
      </c>
      <c r="BC2157" t="str">
        <f t="shared" si="975"/>
        <v>TRUE</v>
      </c>
      <c r="BE2157" t="str">
        <f t="shared" si="976"/>
        <v>FALSE</v>
      </c>
      <c r="BF2157" s="1" t="b">
        <v>1</v>
      </c>
      <c r="BG2157" s="1" t="b">
        <v>0</v>
      </c>
      <c r="BH2157" s="1" t="b">
        <v>1</v>
      </c>
      <c r="BI2157" s="1" t="s">
        <v>30</v>
      </c>
      <c r="BJ2157" s="1" t="str">
        <f t="shared" si="977"/>
        <v>FALSE</v>
      </c>
      <c r="BL2157" t="str">
        <f t="shared" si="978"/>
        <v>FALSE</v>
      </c>
      <c r="BM2157" s="1" t="b">
        <v>0</v>
      </c>
      <c r="BN2157" s="1" t="b">
        <v>0</v>
      </c>
      <c r="BO2157" s="1">
        <f t="shared" si="981"/>
        <v>8</v>
      </c>
      <c r="BP2157" s="1" t="s">
        <v>3439</v>
      </c>
      <c r="BQ2157" s="1" cm="1">
        <f t="array" ref="BQ2157">_xlfn.IFS(BP2157="None Known",0, LEN(BP2157)&gt;500, 5,LEN(BP2157)&gt;400, 4, LEN(BP2157)&gt;300, 3, LEN(BP2157)&gt;200, 2, LEN(BP2157)&gt;1, 1)</f>
        <v>1</v>
      </c>
      <c r="BR2157" s="1" t="s">
        <v>3440</v>
      </c>
      <c r="BS2157" s="1">
        <v>2</v>
      </c>
      <c r="BT2157" s="1" t="s">
        <v>3441</v>
      </c>
      <c r="BU2157" s="1">
        <v>1</v>
      </c>
      <c r="BV2157" s="1" t="s">
        <v>3442</v>
      </c>
      <c r="BW2157" s="1" t="s">
        <v>883</v>
      </c>
      <c r="BX2157" s="1"/>
      <c r="BY2157" t="str">
        <f>_xlfn.XLOOKUP($B2157,Img_lookup!A:A,Img_lookup!B:B, "Not available")</f>
        <v>dba93474-3ab6-420e-87fc-1da9e7708425</v>
      </c>
      <c r="BZ2157" t="str">
        <f>_xlfn.XLOOKUP($B2157,Img_lookup!A:A,Img_lookup!C:C, "Not available")</f>
        <v>Spanish bayonet. Yucca gloriosa. Sword-like leaves and 8 foot panicles of white (sometimes tinged purple or red) bell-shaped flowers. Native to the southeastern U.S. By P.J. Redout√© (1827-1833)</v>
      </c>
      <c r="CA2157" t="str">
        <f>_xlfn.XLOOKUP($B2157,Img_lookup!A:A,Img_lookup!D:D, "Not available")</f>
        <v>Swallowtail Garden Seeds</v>
      </c>
      <c r="CB2157" t="str">
        <f>_xlfn.XLOOKUP($B2157,Img_lookup!A:A,Img_lookup!E:E, "https://imgur.com/aT5wafe")</f>
        <v>https://api.openverse.engineering/v1/images/dba93474-3ab6-420e-87fc-1da9e7708425/thumb/</v>
      </c>
    </row>
    <row r="2158" spans="1:80" ht="409.6" x14ac:dyDescent="0.15">
      <c r="A2158" s="1" t="s">
        <v>873</v>
      </c>
      <c r="B2158" s="1" t="s">
        <v>13818</v>
      </c>
      <c r="D2158" s="1" t="s">
        <v>13819</v>
      </c>
      <c r="E2158" s="1" t="s">
        <v>13820</v>
      </c>
      <c r="F2158" s="1" t="s">
        <v>22</v>
      </c>
      <c r="G2158" s="1" t="s">
        <v>22</v>
      </c>
      <c r="H2158" s="11" t="str">
        <f t="shared" si="983"/>
        <v>Perennial</v>
      </c>
      <c r="I2158" s="1" t="s">
        <v>17108</v>
      </c>
      <c r="J2158" s="1">
        <v>2.5</v>
      </c>
      <c r="K2158" s="1">
        <v>1</v>
      </c>
      <c r="L2158" t="str" cm="1">
        <f t="array" ref="L2158">_xlfn.IFS(J2158+K2158="", "Unknown", J2158+K2158&gt;3, "Large", J2158+K2158&gt;0.5, "Medium", J2158+K2158&gt;0, "Small")</f>
        <v>Large</v>
      </c>
      <c r="M2158" s="1">
        <v>8</v>
      </c>
      <c r="N2158" cm="1">
        <f t="array" ref="N2158">IF($M2158="",INDEX($M$2:$M$2176,MATCH(1,INDEX(($A$2:$A$2176=$A2158)*($M$2:$M$2176&lt;&gt;""),0),0)),$M2158)</f>
        <v>8</v>
      </c>
      <c r="O2158" s="2" t="str">
        <f t="shared" si="979"/>
        <v>Grown indoors</v>
      </c>
      <c r="P2158" s="1" t="s">
        <v>13821</v>
      </c>
      <c r="R2158" t="str">
        <f t="shared" si="982"/>
        <v>Medium</v>
      </c>
      <c r="S2158" s="1" t="s">
        <v>24</v>
      </c>
      <c r="T2158" s="1" t="str">
        <f t="shared" si="992"/>
        <v xml:space="preserve">1 </v>
      </c>
      <c r="U2158" s="1" t="str">
        <f t="shared" si="993"/>
        <v>12</v>
      </c>
      <c r="V2158" s="1" t="s">
        <v>109</v>
      </c>
      <c r="W2158" s="6" t="str">
        <f t="shared" si="994"/>
        <v>9</v>
      </c>
      <c r="X2158" t="str">
        <f t="shared" si="995"/>
        <v>September</v>
      </c>
      <c r="Y2158" s="2" t="str">
        <f t="shared" si="996"/>
        <v>10</v>
      </c>
      <c r="Z2158" s="2" t="str">
        <f t="shared" si="997"/>
        <v>October</v>
      </c>
      <c r="AF2158" s="16" t="s">
        <v>24825</v>
      </c>
      <c r="AG2158" s="1" t="str">
        <f t="shared" si="969"/>
        <v xml:space="preserve">Seed </v>
      </c>
      <c r="AH2158"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v>
      </c>
      <c r="AI2158" s="1" t="s">
        <v>13822</v>
      </c>
      <c r="AJ2158" s="1" t="s">
        <v>880</v>
      </c>
      <c r="AK2158" s="1" t="s">
        <v>17104</v>
      </c>
      <c r="AL2158" s="1" t="str">
        <f t="shared" si="980"/>
        <v>Unscented</v>
      </c>
      <c r="AM2158" s="1" t="b">
        <v>0</v>
      </c>
      <c r="AN2158" s="1" t="b">
        <v>0</v>
      </c>
      <c r="AO2158" s="1" t="b">
        <v>0</v>
      </c>
      <c r="AP2158" s="5" t="s">
        <v>28</v>
      </c>
      <c r="AQ2158" s="5" t="str">
        <f t="shared" si="971"/>
        <v>Light, Medium, Heavy</v>
      </c>
      <c r="AR2158" s="1" t="s">
        <v>10</v>
      </c>
      <c r="AS2158" s="1" t="str">
        <f t="shared" si="964"/>
        <v>None, Partial</v>
      </c>
      <c r="AT2158" s="1" t="str">
        <f t="shared" si="972"/>
        <v>Partial, Full</v>
      </c>
      <c r="AU2158" s="1" t="s">
        <v>11</v>
      </c>
      <c r="AV2158" s="1" t="str">
        <f t="shared" si="973"/>
        <v>Dry, Moist</v>
      </c>
      <c r="AW2158" s="1" t="s">
        <v>12</v>
      </c>
      <c r="AX2158" s="1" t="str">
        <f t="shared" si="974"/>
        <v>Acid, Neutral, Alkaline</v>
      </c>
      <c r="AY2158" s="1" t="b">
        <v>0</v>
      </c>
      <c r="AZ2158" s="1" t="b">
        <v>0</v>
      </c>
      <c r="BA2158" s="1" t="b">
        <v>0</v>
      </c>
      <c r="BB2158" s="1" t="s">
        <v>275</v>
      </c>
      <c r="BC2158" t="str">
        <f t="shared" si="975"/>
        <v>TRUE</v>
      </c>
      <c r="BD2158" s="1" t="s">
        <v>77</v>
      </c>
      <c r="BE2158" t="str">
        <f t="shared" si="976"/>
        <v>TRUE</v>
      </c>
      <c r="BF2158" s="1" t="b">
        <v>1</v>
      </c>
      <c r="BG2158" s="1" t="b">
        <v>0</v>
      </c>
      <c r="BH2158" s="1" t="b">
        <v>1</v>
      </c>
      <c r="BJ2158" s="1" t="str">
        <f t="shared" si="977"/>
        <v>FALSE</v>
      </c>
      <c r="BL2158" t="str">
        <f t="shared" si="978"/>
        <v>FALSE</v>
      </c>
      <c r="BM2158" s="1" t="b">
        <v>0</v>
      </c>
      <c r="BN2158" s="1" t="b">
        <v>0</v>
      </c>
      <c r="BO2158" s="1">
        <f t="shared" si="981"/>
        <v>10</v>
      </c>
      <c r="BP2158" s="1" t="s">
        <v>13823</v>
      </c>
      <c r="BQ2158" s="1" cm="1">
        <f t="array" ref="BQ2158">_xlfn.IFS(BP2158="None Known",0, LEN(BP2158)&gt;500, 5,LEN(BP2158)&gt;400, 4, LEN(BP2158)&gt;300, 3, LEN(BP2158)&gt;200, 2, LEN(BP2158)&gt;1, 1)</f>
        <v>1</v>
      </c>
      <c r="BR2158" s="1" t="s">
        <v>13824</v>
      </c>
      <c r="BS2158" s="1">
        <v>3</v>
      </c>
      <c r="BT2158" s="1" t="s">
        <v>31</v>
      </c>
      <c r="BU2158" s="1">
        <v>0</v>
      </c>
      <c r="BV2158" s="1" t="s">
        <v>11457</v>
      </c>
      <c r="BW2158" s="1" t="s">
        <v>883</v>
      </c>
      <c r="BX2158" s="1"/>
      <c r="BY2158" t="str">
        <f>_xlfn.XLOOKUP($B2158,Img_lookup!A:A,Img_lookup!B:B, "Not available")</f>
        <v>147c98df-9334-4c3b-8ec8-12b013d4920f</v>
      </c>
      <c r="BZ2158" t="str">
        <f>_xlfn.XLOOKUP($B2158,Img_lookup!A:A,Img_lookup!C:C, "Not available")</f>
        <v>Yucca gloriosa (as Yucca recurvifolia) Hooker, W., Salisbury, R.A., The paradisus Londinensis (1805) [W. Hooker]</v>
      </c>
      <c r="CA2158" t="str">
        <f>_xlfn.XLOOKUP($B2158,Img_lookup!A:A,Img_lookup!D:D, "Not available")</f>
        <v>Swallowtail Garden Seeds</v>
      </c>
      <c r="CB2158" t="str">
        <f>_xlfn.XLOOKUP($B2158,Img_lookup!A:A,Img_lookup!E:E, "https://imgur.com/aT5wafe")</f>
        <v>https://api.openverse.engineering/v1/images/147c98df-9334-4c3b-8ec8-12b013d4920f/thumb/</v>
      </c>
    </row>
    <row r="2159" spans="1:80" ht="409.6" x14ac:dyDescent="0.15">
      <c r="A2159" s="1" t="s">
        <v>873</v>
      </c>
      <c r="B2159" s="1" t="s">
        <v>16436</v>
      </c>
      <c r="C2159" s="1" t="s">
        <v>16437</v>
      </c>
      <c r="D2159" s="1" t="s">
        <v>16438</v>
      </c>
      <c r="E2159" s="1" t="s">
        <v>16439</v>
      </c>
      <c r="F2159" s="1" t="s">
        <v>22</v>
      </c>
      <c r="G2159" s="1" t="s">
        <v>22</v>
      </c>
      <c r="H2159" s="11" t="str">
        <f t="shared" si="983"/>
        <v>Perennial</v>
      </c>
      <c r="I2159" s="1" t="s">
        <v>17108</v>
      </c>
      <c r="J2159" s="1">
        <v>1.2000000479999999</v>
      </c>
      <c r="K2159" s="1">
        <v>1</v>
      </c>
      <c r="L2159" t="str" cm="1">
        <f t="array" ref="L2159">_xlfn.IFS(J2159+K2159="", "Unknown", J2159+K2159&gt;3, "Large", J2159+K2159&gt;0.5, "Medium", J2159+K2159&gt;0, "Small")</f>
        <v>Medium</v>
      </c>
      <c r="M2159" s="1">
        <v>9</v>
      </c>
      <c r="N2159" cm="1">
        <f t="array" ref="N2159">IF($M2159="",INDEX($M$2:$M$2176,MATCH(1,INDEX(($A$2:$A$2176=$A2159)*($M$2:$M$2176&lt;&gt;""),0),0)),$M2159)</f>
        <v>9</v>
      </c>
      <c r="O2159" s="2" t="str">
        <f t="shared" si="979"/>
        <v>Grown indoors</v>
      </c>
      <c r="P2159" s="1" t="s">
        <v>16440</v>
      </c>
      <c r="R2159" t="str">
        <f t="shared" si="982"/>
        <v>Medium</v>
      </c>
      <c r="S2159" s="1" t="s">
        <v>24</v>
      </c>
      <c r="T2159" s="1" t="str">
        <f t="shared" si="992"/>
        <v xml:space="preserve">1 </v>
      </c>
      <c r="U2159" s="1" t="str">
        <f t="shared" si="993"/>
        <v>12</v>
      </c>
      <c r="W2159"/>
      <c r="AF2159" s="16" t="s">
        <v>24826</v>
      </c>
      <c r="AG2159" s="1" t="str">
        <f t="shared" si="969"/>
        <v xml:space="preserve">Seed </v>
      </c>
      <c r="AH2159" s="2" t="str">
        <f t="shared" si="970"/>
        <v>Sow spring in a greenhouse. Pre-soaking the seed for 24 hours in warm water may reduce the germination time. It usually germinates within 1 - 12 months if kept at a temperature of 20�c. Prick out the seedlings into individual pots when they are large enough to handle and grow them on in the greenhouse or cold frame for at least their first two winters. Plant them out into their permanent positions in early summer and consider giving them some winter protection for at least their first winter outdoors - a simple pane of glass is usually sufficient[K]. Seed is not produced in Britain unless the flowers are hand pollinated.
Root cuttings in late winter or early spring. Lift in April/May and remove small buds from base of stem and rhizomes. Dip in dry wood ashes to stop any bleeding and plant in a sandy soil in pots in a greenhouse until established[78].
Division in late spring. Larger divisions can be planted out direct into their permanent positions. We have found that it is best to pot up smaller divisions and grow them on in light shade in a greenhouse or cold frame until they are growing away well. Plant them out in the following spring.</v>
      </c>
      <c r="AI2159" s="1" t="s">
        <v>16441</v>
      </c>
      <c r="AJ2159" s="1" t="s">
        <v>880</v>
      </c>
      <c r="AK2159" s="1" t="s">
        <v>17104</v>
      </c>
      <c r="AL2159" s="1" t="str">
        <f t="shared" si="980"/>
        <v>Unscented</v>
      </c>
      <c r="AM2159" s="1" t="b">
        <v>0</v>
      </c>
      <c r="AN2159" s="1" t="b">
        <v>0</v>
      </c>
      <c r="AO2159" s="1" t="b">
        <v>0</v>
      </c>
      <c r="AP2159" s="5" t="s">
        <v>28</v>
      </c>
      <c r="AQ2159" s="5" t="str">
        <f t="shared" si="971"/>
        <v>Light, Medium, Heavy</v>
      </c>
      <c r="AR2159" s="1" t="s">
        <v>10</v>
      </c>
      <c r="AS2159" s="1" t="str">
        <f t="shared" si="964"/>
        <v>None, Partial</v>
      </c>
      <c r="AT2159" s="1" t="str">
        <f t="shared" si="972"/>
        <v>Partial, Full</v>
      </c>
      <c r="AU2159" s="1" t="s">
        <v>11</v>
      </c>
      <c r="AV2159" s="1" t="str">
        <f t="shared" si="973"/>
        <v>Dry, Moist</v>
      </c>
      <c r="AW2159" s="1" t="s">
        <v>12</v>
      </c>
      <c r="AX2159" s="1" t="str">
        <f t="shared" si="974"/>
        <v>Acid, Neutral, Alkaline</v>
      </c>
      <c r="AY2159" s="1" t="b">
        <v>0</v>
      </c>
      <c r="AZ2159" s="1" t="b">
        <v>0</v>
      </c>
      <c r="BA2159" s="1" t="b">
        <v>0</v>
      </c>
      <c r="BB2159" s="1" t="s">
        <v>275</v>
      </c>
      <c r="BC2159" t="str">
        <f t="shared" si="975"/>
        <v>TRUE</v>
      </c>
      <c r="BE2159" t="str">
        <f t="shared" si="976"/>
        <v>FALSE</v>
      </c>
      <c r="BF2159" s="1" t="b">
        <v>1</v>
      </c>
      <c r="BG2159" s="1" t="b">
        <v>0</v>
      </c>
      <c r="BH2159" s="1" t="b">
        <v>1</v>
      </c>
      <c r="BJ2159" s="1" t="str">
        <f t="shared" si="977"/>
        <v>FALSE</v>
      </c>
      <c r="BL2159" t="str">
        <f t="shared" si="978"/>
        <v>FALSE</v>
      </c>
      <c r="BM2159" s="1" t="b">
        <v>0</v>
      </c>
      <c r="BN2159" s="1" t="b">
        <v>0</v>
      </c>
      <c r="BO2159" s="1">
        <f t="shared" si="981"/>
        <v>7</v>
      </c>
      <c r="BP2159" s="1" t="s">
        <v>13823</v>
      </c>
      <c r="BQ2159" s="1" cm="1">
        <f t="array" ref="BQ2159">_xlfn.IFS(BP2159="None Known",0, LEN(BP2159)&gt;500, 5,LEN(BP2159)&gt;400, 4, LEN(BP2159)&gt;300, 3, LEN(BP2159)&gt;200, 2, LEN(BP2159)&gt;1, 1)</f>
        <v>1</v>
      </c>
      <c r="BR2159" s="1" t="s">
        <v>16442</v>
      </c>
      <c r="BS2159" s="1">
        <v>2</v>
      </c>
      <c r="BT2159" s="1" t="s">
        <v>31</v>
      </c>
      <c r="BU2159" s="1">
        <v>0</v>
      </c>
      <c r="BV2159" s="1" t="s">
        <v>11457</v>
      </c>
      <c r="BW2159" s="1" t="s">
        <v>883</v>
      </c>
      <c r="BX2159" s="1"/>
      <c r="BY2159" t="str">
        <f>_xlfn.XLOOKUP($B2159,Img_lookup!A:A,Img_lookup!B:B, "Not available")</f>
        <v>1d2197f3-4eca-4eeb-b728-f21581064649</v>
      </c>
      <c r="BZ2159" t="str">
        <f>_xlfn.XLOOKUP($B2159,Img_lookup!A:A,Img_lookup!C:C, "Not available")</f>
        <v>Yucca smalliana Fernald</v>
      </c>
      <c r="CA2159" t="str">
        <f>_xlfn.XLOOKUP($B2159,Img_lookup!A:A,Img_lookup!D:D, "Not available")</f>
        <v>F. R. Fosberg</v>
      </c>
      <c r="CB2159" t="str">
        <f>_xlfn.XLOOKUP($B2159,Img_lookup!A:A,Img_lookup!E:E, "https://imgur.com/aT5wafe")</f>
        <v>https://api.openverse.engineering/v1/images/1d2197f3-4eca-4eeb-b728-f21581064649/thumb/</v>
      </c>
    </row>
    <row r="2160" spans="1:80" ht="409.6" x14ac:dyDescent="0.15">
      <c r="A2160" s="1" t="s">
        <v>741</v>
      </c>
      <c r="B2160" s="1" t="s">
        <v>11380</v>
      </c>
      <c r="C2160" s="1" t="s">
        <v>11381</v>
      </c>
      <c r="E2160" s="1" t="s">
        <v>11382</v>
      </c>
      <c r="F2160" s="1" t="s">
        <v>6</v>
      </c>
      <c r="G2160" s="1" t="s">
        <v>6</v>
      </c>
      <c r="H2160" s="11" t="str">
        <f t="shared" si="983"/>
        <v>Perennial</v>
      </c>
      <c r="I2160" s="1" t="s">
        <v>17108</v>
      </c>
      <c r="J2160" s="1">
        <v>1</v>
      </c>
      <c r="K2160" s="1">
        <v>0.60000002399999997</v>
      </c>
      <c r="L2160" t="str" cm="1">
        <f t="array" ref="L2160">_xlfn.IFS(J2160+K2160="", "Unknown", J2160+K2160&gt;3, "Large", J2160+K2160&gt;0.5, "Medium", J2160+K2160&gt;0, "Small")</f>
        <v>Medium</v>
      </c>
      <c r="M2160" s="1">
        <v>8</v>
      </c>
      <c r="N2160" cm="1">
        <f t="array" ref="N2160">IF($M2160="",INDEX($M$2:$M$2176,MATCH(1,INDEX(($A$2:$A$2176=$A2160)*($M$2:$M$2176&lt;&gt;""),0),0)),$M2160)</f>
        <v>8</v>
      </c>
      <c r="O2160" s="2" t="str">
        <f t="shared" si="979"/>
        <v>Grown indoors</v>
      </c>
      <c r="P2160" s="1" t="s">
        <v>11383</v>
      </c>
      <c r="Q2160" s="1" t="s">
        <v>17110</v>
      </c>
      <c r="R2160" t="str">
        <f t="shared" si="982"/>
        <v>Medium</v>
      </c>
      <c r="S2160" s="1" t="s">
        <v>24</v>
      </c>
      <c r="T2160" s="1" t="str">
        <f t="shared" si="992"/>
        <v xml:space="preserve">1 </v>
      </c>
      <c r="U2160" s="1" t="str">
        <f t="shared" si="993"/>
        <v>12</v>
      </c>
      <c r="V2160" s="1" t="s">
        <v>2603</v>
      </c>
      <c r="W2160" s="6" t="str">
        <f>IF(ISNUMBER(SEARCH("-",V2160)),TRIM(LEFT(V2160,FIND("-",V2160)-1)),V2160)</f>
        <v>7</v>
      </c>
      <c r="X2160" t="str">
        <f>IF(W2160="1", "January", IF(W2160="2", "February", IF(W2160="3", "March", IF(W2160="4", "April", IF(W2160="5", "May", IF(W2160="6", "June", IF(W2160="7", "July", IF(W2160="8", "August", IF(W2160="9", "September", IF(W2160="10", "October", IF(W2160="11", "November", IF(W2160="12", "December", "Other"))))))))))))</f>
        <v>July</v>
      </c>
      <c r="Y2160" s="2" t="str">
        <f>IF(ISNUMBER(SEARCH("-",V2160)),TRIM(RIGHT(V2160,LEN(V2160)-SEARCH("-",V2160))),V2160)</f>
        <v>11</v>
      </c>
      <c r="Z2160" s="2" t="str">
        <f>IF(Y2160="1", "January", IF(Y2160="2", "February", IF(Y2160="3", "March", IF(Y2160="4", "April", IF(Y2160="5", "May", IF(Y2160="6", "June", IF(Y2160="7", "July", IF(Y2160="8", "August", IF(Y2160="9", "September", IF(Y2160="10", "October", IF(Y2160="11", "November", IF(Y2160="12", "December", "Other"))))))))))))</f>
        <v>November</v>
      </c>
      <c r="AF2160" s="16" t="s">
        <v>24223</v>
      </c>
      <c r="AG2160" s="1" t="str">
        <f t="shared" si="969"/>
        <v xml:space="preserve">Seed </v>
      </c>
      <c r="AH2160" s="2" t="str">
        <f t="shared" si="970"/>
        <v>Best sown as soon as it is ripe in a greenhouse[K]. Pre-soak stored seed for 24 hours in warm water and sow in moist soil in spring in a greenhouse[200]. When they are large enough to handle, prick the seedlings out into individual pots and grow them on in the greenhouse for at least their first winter. Plant them out into their permanent positions in late spring or early summer, after the last expected frosts.
Division, preferably in the spring[200].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160" s="1" t="s">
        <v>11384</v>
      </c>
      <c r="AK2160" s="1" t="s">
        <v>17106</v>
      </c>
      <c r="AL2160" s="1" t="str">
        <f t="shared" si="980"/>
        <v>Unscented</v>
      </c>
      <c r="AM2160" s="1" t="b">
        <v>0</v>
      </c>
      <c r="AN2160" s="1" t="b">
        <v>0</v>
      </c>
      <c r="AO2160" s="1" t="b">
        <v>0</v>
      </c>
      <c r="AP2160" s="5" t="s">
        <v>28</v>
      </c>
      <c r="AQ2160" s="5" t="str">
        <f t="shared" si="971"/>
        <v>Light, Medium, Heavy</v>
      </c>
      <c r="AR2160" s="1" t="s">
        <v>10</v>
      </c>
      <c r="AS2160" s="1" t="str">
        <f t="shared" si="964"/>
        <v>None, Partial</v>
      </c>
      <c r="AT2160" s="1" t="str">
        <f t="shared" si="972"/>
        <v>Partial, Full</v>
      </c>
      <c r="AU2160" s="1" t="s">
        <v>919</v>
      </c>
      <c r="AV2160" s="1" t="str">
        <f t="shared" si="973"/>
        <v>Wet/Water</v>
      </c>
      <c r="AW2160" s="1" t="s">
        <v>12</v>
      </c>
      <c r="AX2160" s="1" t="str">
        <f t="shared" si="974"/>
        <v>Acid, Neutral, Alkaline</v>
      </c>
      <c r="AY2160" s="1" t="b">
        <v>0</v>
      </c>
      <c r="AZ2160" s="1" t="b">
        <v>0</v>
      </c>
      <c r="BA2160" s="1" t="b">
        <v>0</v>
      </c>
      <c r="BC2160" t="str">
        <f t="shared" si="975"/>
        <v>FALSE</v>
      </c>
      <c r="BE2160" t="str">
        <f t="shared" si="976"/>
        <v>FALSE</v>
      </c>
      <c r="BF2160" s="1" t="b">
        <v>0</v>
      </c>
      <c r="BG2160" s="1" t="b">
        <v>0</v>
      </c>
      <c r="BH2160" s="1" t="b">
        <v>0</v>
      </c>
      <c r="BI2160" s="1" t="s">
        <v>77</v>
      </c>
      <c r="BJ2160" s="1" t="str">
        <f t="shared" si="977"/>
        <v>TRUE</v>
      </c>
      <c r="BL2160" t="str">
        <f t="shared" si="978"/>
        <v>FALSE</v>
      </c>
      <c r="BM2160" s="1" t="b">
        <v>0</v>
      </c>
      <c r="BN2160" s="1" t="b">
        <v>0</v>
      </c>
      <c r="BO2160" s="1">
        <f t="shared" si="981"/>
        <v>3</v>
      </c>
      <c r="BP2160" s="1" t="s">
        <v>31</v>
      </c>
      <c r="BQ2160" s="1" cm="1">
        <f t="array" ref="BQ2160">_xlfn.IFS(BP2160="None Known",0, LEN(BP2160)&gt;500, 5,LEN(BP2160)&gt;400, 4, LEN(BP2160)&gt;300, 3, LEN(BP2160)&gt;200, 2, LEN(BP2160)&gt;1, 1)</f>
        <v>0</v>
      </c>
      <c r="BR2160" s="1" t="s">
        <v>11181</v>
      </c>
      <c r="BS2160" s="1">
        <v>1</v>
      </c>
      <c r="BT2160" s="1" t="s">
        <v>31</v>
      </c>
      <c r="BU2160" s="1">
        <v>0</v>
      </c>
      <c r="BV2160" s="1" t="s">
        <v>11385</v>
      </c>
      <c r="BW2160" s="1" t="s">
        <v>11386</v>
      </c>
      <c r="BX2160" s="1"/>
      <c r="BY2160" t="str">
        <f>_xlfn.XLOOKUP($B2160,Img_lookup!A:A,Img_lookup!B:B, "Not available")</f>
        <v>49fc6358-8f25-4434-8d03-6ae76cc01199</v>
      </c>
      <c r="BZ2160" t="str">
        <f>_xlfn.XLOOKUP($B2160,Img_lookup!A:A,Img_lookup!C:C, "Not available")</f>
        <v>Zantedeschia aethiopica</v>
      </c>
      <c r="CA2160" t="str">
        <f>_xlfn.XLOOKUP($B2160,Img_lookup!A:A,Img_lookup!D:D, "Not available")</f>
        <v>hortulus</v>
      </c>
      <c r="CB2160" t="str">
        <f>_xlfn.XLOOKUP($B2160,Img_lookup!A:A,Img_lookup!E:E, "https://imgur.com/aT5wafe")</f>
        <v>https://api.openverse.engineering/v1/images/49fc6358-8f25-4434-8d03-6ae76cc01199/thumb/</v>
      </c>
    </row>
    <row r="2161" spans="1:80" ht="409.6" x14ac:dyDescent="0.15">
      <c r="A2161" s="1" t="s">
        <v>752</v>
      </c>
      <c r="B2161" s="1" t="s">
        <v>16103</v>
      </c>
      <c r="E2161" s="1" t="s">
        <v>16104</v>
      </c>
      <c r="F2161" s="1" t="s">
        <v>62</v>
      </c>
      <c r="G2161" s="1" t="s">
        <v>62</v>
      </c>
      <c r="H2161" s="11" t="str">
        <f t="shared" si="983"/>
        <v>Perennial</v>
      </c>
      <c r="I2161" s="1" t="s">
        <v>17107</v>
      </c>
      <c r="J2161" s="1">
        <v>18</v>
      </c>
      <c r="L2161" t="str" cm="1">
        <f t="array" ref="L2161">_xlfn.IFS(J2161+K2161="", "Unknown", J2161+K2161&gt;3, "Large", J2161+K2161&gt;0.5, "Medium", J2161+K2161&gt;0, "Small")</f>
        <v>Large</v>
      </c>
      <c r="M2161" s="1">
        <v>9</v>
      </c>
      <c r="N2161" cm="1">
        <f t="array" ref="N2161">IF($M2161="",INDEX($M$2:$M$2176,MATCH(1,INDEX(($A$2:$A$2176=$A2161)*($M$2:$M$2176&lt;&gt;""),0),0)),$M2161)</f>
        <v>9</v>
      </c>
      <c r="O2161" s="2" t="str">
        <f t="shared" si="979"/>
        <v>Grown indoors</v>
      </c>
      <c r="P2161" s="1" t="s">
        <v>16105</v>
      </c>
      <c r="R2161" t="str">
        <f t="shared" si="982"/>
        <v>Medium</v>
      </c>
      <c r="W2161"/>
      <c r="AF2161" s="16" t="s">
        <v>24224</v>
      </c>
      <c r="AG2161" s="1" t="str">
        <f t="shared" si="969"/>
        <v xml:space="preserve">Seed </v>
      </c>
      <c r="AH2161"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1" s="1" t="s">
        <v>16106</v>
      </c>
      <c r="AK2161" s="1" t="s">
        <v>17105</v>
      </c>
      <c r="AL2161" s="1" t="str">
        <f t="shared" si="980"/>
        <v>Unscented</v>
      </c>
      <c r="AM2161" s="1" t="b">
        <v>0</v>
      </c>
      <c r="AN2161" s="1" t="b">
        <v>1</v>
      </c>
      <c r="AO2161" s="1" t="b">
        <v>0</v>
      </c>
      <c r="AP2161" s="5" t="s">
        <v>28</v>
      </c>
      <c r="AQ2161" s="5" t="str">
        <f t="shared" si="971"/>
        <v>Light, Medium, Heavy</v>
      </c>
      <c r="AR2161" s="1" t="s">
        <v>10</v>
      </c>
      <c r="AS2161" s="1" t="str">
        <f t="shared" si="964"/>
        <v>None, Partial</v>
      </c>
      <c r="AT2161" s="1" t="str">
        <f t="shared" si="972"/>
        <v>Partial, Full</v>
      </c>
      <c r="AU2161" s="1" t="s">
        <v>29</v>
      </c>
      <c r="AV2161" s="1" t="str">
        <f t="shared" si="973"/>
        <v>Moist</v>
      </c>
      <c r="AW2161" s="1" t="s">
        <v>12</v>
      </c>
      <c r="AX2161" s="1" t="str">
        <f t="shared" si="974"/>
        <v>Acid, Neutral, Alkaline</v>
      </c>
      <c r="AY2161" s="1" t="b">
        <v>0</v>
      </c>
      <c r="AZ2161" s="1" t="b">
        <v>0</v>
      </c>
      <c r="BA2161" s="1" t="b">
        <v>0</v>
      </c>
      <c r="BC2161" t="str">
        <f t="shared" si="975"/>
        <v>FALSE</v>
      </c>
      <c r="BE2161" t="str">
        <f t="shared" si="976"/>
        <v>FALSE</v>
      </c>
      <c r="BF2161" s="1" t="b">
        <v>0</v>
      </c>
      <c r="BG2161" s="1" t="b">
        <v>0</v>
      </c>
      <c r="BH2161" s="1" t="b">
        <v>0</v>
      </c>
      <c r="BJ2161" s="1" t="str">
        <f t="shared" si="977"/>
        <v>FALSE</v>
      </c>
      <c r="BK2161" s="1" t="s">
        <v>30</v>
      </c>
      <c r="BL2161" t="str">
        <f t="shared" si="978"/>
        <v>FALSE</v>
      </c>
      <c r="BM2161" s="1" t="b">
        <v>0</v>
      </c>
      <c r="BN2161" s="1" t="b">
        <v>0</v>
      </c>
      <c r="BO2161" s="1">
        <f t="shared" si="981"/>
        <v>7</v>
      </c>
      <c r="BP2161" s="1" t="s">
        <v>31</v>
      </c>
      <c r="BQ2161" s="1" cm="1">
        <f t="array" ref="BQ2161">_xlfn.IFS(BP2161="None Known",0, LEN(BP2161)&gt;500, 5,LEN(BP2161)&gt;400, 4, LEN(BP2161)&gt;300, 3, LEN(BP2161)&gt;200, 2, LEN(BP2161)&gt;1, 1)</f>
        <v>0</v>
      </c>
      <c r="BR2161" s="16" t="s">
        <v>25381</v>
      </c>
      <c r="BS2161" s="1">
        <v>2</v>
      </c>
      <c r="BT2161" s="1" t="s">
        <v>16107</v>
      </c>
      <c r="BU2161" s="1">
        <v>1</v>
      </c>
      <c r="BV2161" s="1" t="s">
        <v>34</v>
      </c>
      <c r="BW2161" s="1" t="s">
        <v>31</v>
      </c>
      <c r="BX2161" s="1"/>
      <c r="BY2161" t="str">
        <f>_xlfn.XLOOKUP($B2161,Img_lookup!A:A,Img_lookup!B:B, "Not available")</f>
        <v>787a7f67-2dd7-4a52-91a3-b4ba63aeebbc</v>
      </c>
      <c r="BZ2161" t="str">
        <f>_xlfn.XLOOKUP($B2161,Img_lookup!A:A,Img_lookup!C:C, "Not available")</f>
        <v>Zanthoxylum ailanthoides</v>
      </c>
      <c r="CA2161" t="str">
        <f>_xlfn.XLOOKUP($B2161,Img_lookup!A:A,Img_lookup!D:D, "Not available")</f>
        <v>Fumihiro Konta</v>
      </c>
      <c r="CB2161" t="str">
        <f>_xlfn.XLOOKUP($B2161,Img_lookup!A:A,Img_lookup!E:E, "https://imgur.com/aT5wafe")</f>
        <v>https://api.openverse.engineering/v1/images/787a7f67-2dd7-4a52-91a3-b4ba63aeebbc/thumb/</v>
      </c>
    </row>
    <row r="2162" spans="1:80" ht="409.6" x14ac:dyDescent="0.15">
      <c r="A2162" s="1" t="s">
        <v>752</v>
      </c>
      <c r="B2162" s="1" t="s">
        <v>994</v>
      </c>
      <c r="C2162" s="1" t="s">
        <v>995</v>
      </c>
      <c r="D2162" s="1" t="s">
        <v>996</v>
      </c>
      <c r="E2162" s="1" t="s">
        <v>164</v>
      </c>
      <c r="F2162" s="1" t="s">
        <v>22</v>
      </c>
      <c r="G2162" s="1" t="s">
        <v>22</v>
      </c>
      <c r="H2162" s="11" t="str">
        <f t="shared" si="983"/>
        <v>Perennial</v>
      </c>
      <c r="I2162" s="1" t="s">
        <v>17107</v>
      </c>
      <c r="J2162" s="1">
        <v>4</v>
      </c>
      <c r="L2162" t="str" cm="1">
        <f t="array" ref="L2162">_xlfn.IFS(J2162+K2162="", "Unknown", J2162+K2162&gt;3, "Large", J2162+K2162&gt;0.5, "Medium", J2162+K2162&gt;0, "Small")</f>
        <v>Large</v>
      </c>
      <c r="M2162" s="1">
        <v>6</v>
      </c>
      <c r="N2162" cm="1">
        <f t="array" ref="N2162">IF($M2162="",INDEX($M$2:$M$2176,MATCH(1,INDEX(($A$2:$A$2176=$A2162)*($M$2:$M$2176&lt;&gt;""),0),0)),$M2162)</f>
        <v>6</v>
      </c>
      <c r="O2162" s="2" t="str">
        <f t="shared" si="979"/>
        <v>Seasonal outdoors</v>
      </c>
      <c r="P2162" s="1" t="s">
        <v>997</v>
      </c>
      <c r="R2162" t="str">
        <f t="shared" si="982"/>
        <v>Medium</v>
      </c>
      <c r="W2162"/>
      <c r="AF2162" s="16" t="s">
        <v>24224</v>
      </c>
      <c r="AG2162" s="1" t="str">
        <f t="shared" si="969"/>
        <v xml:space="preserve">Seed </v>
      </c>
      <c r="AH2162"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2" s="1" t="s">
        <v>998</v>
      </c>
      <c r="AK2162" s="1" t="s">
        <v>17105</v>
      </c>
      <c r="AL2162" s="1" t="str">
        <f t="shared" si="980"/>
        <v>Unscented</v>
      </c>
      <c r="AM2162" s="1" t="b">
        <v>0</v>
      </c>
      <c r="AN2162" s="1" t="b">
        <v>0</v>
      </c>
      <c r="AO2162" s="1" t="b">
        <v>0</v>
      </c>
      <c r="AP2162" s="5" t="s">
        <v>28</v>
      </c>
      <c r="AQ2162" s="5" t="str">
        <f t="shared" si="971"/>
        <v>Light, Medium, Heavy</v>
      </c>
      <c r="AR2162" s="1" t="s">
        <v>10</v>
      </c>
      <c r="AS2162" s="1" t="str">
        <f t="shared" si="964"/>
        <v>None, Partial</v>
      </c>
      <c r="AT2162" s="1" t="str">
        <f t="shared" si="972"/>
        <v>Partial, Full</v>
      </c>
      <c r="AU2162" s="1" t="s">
        <v>29</v>
      </c>
      <c r="AV2162" s="1" t="str">
        <f t="shared" si="973"/>
        <v>Moist</v>
      </c>
      <c r="AW2162" s="1" t="s">
        <v>12</v>
      </c>
      <c r="AX2162" s="1" t="str">
        <f t="shared" si="974"/>
        <v>Acid, Neutral, Alkaline</v>
      </c>
      <c r="AY2162" s="1" t="b">
        <v>0</v>
      </c>
      <c r="AZ2162" s="1" t="b">
        <v>0</v>
      </c>
      <c r="BA2162" s="1" t="b">
        <v>0</v>
      </c>
      <c r="BC2162" t="str">
        <f t="shared" si="975"/>
        <v>FALSE</v>
      </c>
      <c r="BE2162" t="str">
        <f t="shared" si="976"/>
        <v>FALSE</v>
      </c>
      <c r="BF2162" s="1" t="b">
        <v>0</v>
      </c>
      <c r="BG2162" s="1" t="b">
        <v>0</v>
      </c>
      <c r="BH2162" s="1" t="b">
        <v>0</v>
      </c>
      <c r="BJ2162" s="1" t="str">
        <f t="shared" si="977"/>
        <v>FALSE</v>
      </c>
      <c r="BK2162" s="1" t="s">
        <v>30</v>
      </c>
      <c r="BL2162" t="str">
        <f t="shared" si="978"/>
        <v>FALSE</v>
      </c>
      <c r="BM2162" s="1" t="b">
        <v>0</v>
      </c>
      <c r="BN2162" s="1" t="b">
        <v>0</v>
      </c>
      <c r="BO2162" s="1">
        <f t="shared" si="981"/>
        <v>16</v>
      </c>
      <c r="BP2162" s="1" t="s">
        <v>999</v>
      </c>
      <c r="BQ2162" s="1" cm="1">
        <f t="array" ref="BQ2162">_xlfn.IFS(BP2162="None Known",0, LEN(BP2162)&gt;500, 5,LEN(BP2162)&gt;400, 4, LEN(BP2162)&gt;300, 3, LEN(BP2162)&gt;200, 2, LEN(BP2162)&gt;1, 1)</f>
        <v>2</v>
      </c>
      <c r="BR2162" s="1" t="s">
        <v>1000</v>
      </c>
      <c r="BS2162" s="1">
        <v>4</v>
      </c>
      <c r="BT2162" s="1" t="s">
        <v>1001</v>
      </c>
      <c r="BU2162" s="1">
        <v>2</v>
      </c>
      <c r="BV2162" s="1" t="s">
        <v>1002</v>
      </c>
      <c r="BW2162" s="1" t="s">
        <v>31</v>
      </c>
      <c r="BX2162" s="1"/>
      <c r="BY2162" t="str">
        <f>_xlfn.XLOOKUP($B2162,Img_lookup!A:A,Img_lookup!B:B, "Not available")</f>
        <v>2f364970-951f-41b4-841d-5d9c7b7f98c1</v>
      </c>
      <c r="BZ2162" t="str">
        <f>_xlfn.XLOOKUP($B2162,Img_lookup!A:A,Img_lookup!C:C, "Not available")</f>
        <v>Zanthoxylum Alatum 'planispinum'</v>
      </c>
      <c r="CA2162" t="str">
        <f>_xlfn.XLOOKUP($B2162,Img_lookup!A:A,Img_lookup!D:D, "Not available")</f>
        <v>austinevan</v>
      </c>
      <c r="CB2162" t="str">
        <f>_xlfn.XLOOKUP($B2162,Img_lookup!A:A,Img_lookup!E:E, "https://imgur.com/aT5wafe")</f>
        <v>https://api.openverse.engineering/v1/images/2f364970-951f-41b4-841d-5d9c7b7f98c1/thumb/</v>
      </c>
    </row>
    <row r="2163" spans="1:80" ht="409.6" x14ac:dyDescent="0.15">
      <c r="A2163" s="1" t="s">
        <v>752</v>
      </c>
      <c r="B2163" s="1" t="s">
        <v>16108</v>
      </c>
      <c r="C2163" s="1" t="s">
        <v>16109</v>
      </c>
      <c r="D2163" s="1" t="s">
        <v>16110</v>
      </c>
      <c r="E2163" s="1" t="s">
        <v>16111</v>
      </c>
      <c r="F2163" s="1" t="s">
        <v>22</v>
      </c>
      <c r="G2163" s="1" t="s">
        <v>22</v>
      </c>
      <c r="H2163" s="11" t="str">
        <f t="shared" si="983"/>
        <v>Perennial</v>
      </c>
      <c r="I2163" s="1" t="s">
        <v>17107</v>
      </c>
      <c r="J2163" s="1">
        <v>4</v>
      </c>
      <c r="K2163" s="1">
        <v>4</v>
      </c>
      <c r="L2163" t="str" cm="1">
        <f t="array" ref="L2163">_xlfn.IFS(J2163+K2163="", "Unknown", J2163+K2163&gt;3, "Large", J2163+K2163&gt;0.5, "Medium", J2163+K2163&gt;0, "Small")</f>
        <v>Large</v>
      </c>
      <c r="M2163" s="1">
        <v>3</v>
      </c>
      <c r="N2163" cm="1">
        <f t="array" ref="N2163">IF($M2163="",INDEX($M$2:$M$2176,MATCH(1,INDEX(($A$2:$A$2176=$A2163)*($M$2:$M$2176&lt;&gt;""),0),0)),$M2163)</f>
        <v>3</v>
      </c>
      <c r="O2163" s="2" t="str">
        <f t="shared" si="979"/>
        <v>Hardy to cold</v>
      </c>
      <c r="P2163" s="1" t="s">
        <v>16112</v>
      </c>
      <c r="R2163" t="str">
        <f t="shared" si="982"/>
        <v>Medium</v>
      </c>
      <c r="T2163" s="1"/>
      <c r="U2163" s="1"/>
      <c r="V2163" s="1" t="s">
        <v>96</v>
      </c>
      <c r="W2163" s="6" t="str">
        <f>IF(ISNUMBER(SEARCH("-",V2163)),TRIM(LEFT(V2163,FIND("-",V2163)-1)),V2163)</f>
        <v>5</v>
      </c>
      <c r="X2163" t="str">
        <f>IF(W2163="1", "January", IF(W2163="2", "February", IF(W2163="3", "March", IF(W2163="4", "April", IF(W2163="5", "May", IF(W2163="6", "June", IF(W2163="7", "July", IF(W2163="8", "August", IF(W2163="9", "September", IF(W2163="10", "October", IF(W2163="11", "November", IF(W2163="12", "December", "Other"))))))))))))</f>
        <v>May</v>
      </c>
      <c r="Y2163" s="2" t="str">
        <f>IF(ISNUMBER(SEARCH("-",V2163)),TRIM(RIGHT(V2163,LEN(V2163)-SEARCH("-",V2163))),V2163)</f>
        <v>6</v>
      </c>
      <c r="Z2163" s="2" t="str">
        <f>IF(Y2163="1", "January", IF(Y2163="2", "February", IF(Y2163="3", "March", IF(Y2163="4", "April", IF(Y2163="5", "May", IF(Y2163="6", "June", IF(Y2163="7", "July", IF(Y2163="8", "August", IF(Y2163="9", "September", IF(Y2163="10", "October", IF(Y2163="11", "November", IF(Y2163="12", "December", "Other"))))))))))))</f>
        <v>June</v>
      </c>
      <c r="AA2163" s="1" t="s">
        <v>109</v>
      </c>
      <c r="AB2163" s="1" t="str">
        <f>IF(ISNUMBER(SEARCH("-",AA2163)),TRIM(LEFT(AA2163,FIND("-",AA2163)-1)),AA2163)</f>
        <v>9</v>
      </c>
      <c r="AC2163" s="1" t="str">
        <f>IF(AB2163="1", "January", IF(AB2163="2", "February", IF(AB2163="3", "March", IF(AB2163="4", "April", IF(AB2163="5", "May", IF(AB2163="6", "June", IF(AB2163="7", "July", IF(AB2163="8", "August", IF(AB2163="9", "September", IF(AB2163="10", "October", IF(AB2163="11", "November", IF(AB2163="12", "December", "Other"))))))))))))</f>
        <v>September</v>
      </c>
      <c r="AD2163" s="1" t="str">
        <f>IF(ISNUMBER(SEARCH("-",AA2163)),TRIM(RIGHT(AA2163,LEN(AA2163)-SEARCH("-",AA2163))),AA2163)</f>
        <v>10</v>
      </c>
      <c r="AE2163" s="1" t="str">
        <f>IF(AD2163="1", "January", IF(AD2163="2", "February", IF(AD2163="3", "March", IF(AD2163="4", "April", IF(AD2163="5", "May", IF(AD2163="6", "June", IF(AD2163="7", "July", IF(AD2163="8", "August", IF(AD2163="9", "September", IF(AD2163="10", "October", IF(AD2163="11", "November", IF(AD2163="12", "December", "Other"))))))))))))</f>
        <v>October</v>
      </c>
      <c r="AF2163" s="16" t="s">
        <v>24224</v>
      </c>
      <c r="AG2163" s="1" t="str">
        <f t="shared" si="969"/>
        <v xml:space="preserve">Seed </v>
      </c>
      <c r="AH2163"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3" s="1" t="s">
        <v>16113</v>
      </c>
      <c r="AK2163" s="1" t="s">
        <v>17105</v>
      </c>
      <c r="AL2163" s="1" t="str">
        <f t="shared" si="980"/>
        <v>Scented</v>
      </c>
      <c r="AM2163" s="1" t="b">
        <v>1</v>
      </c>
      <c r="AN2163" s="1" t="b">
        <v>0</v>
      </c>
      <c r="AO2163" s="1" t="b">
        <v>0</v>
      </c>
      <c r="AP2163" s="5" t="s">
        <v>28</v>
      </c>
      <c r="AQ2163" s="5" t="str">
        <f t="shared" si="971"/>
        <v>Light, Medium, Heavy</v>
      </c>
      <c r="AR2163" s="1" t="s">
        <v>10</v>
      </c>
      <c r="AS2163" s="1" t="str">
        <f t="shared" si="964"/>
        <v>None, Partial</v>
      </c>
      <c r="AT2163" s="1" t="str">
        <f t="shared" si="972"/>
        <v>Partial, Full</v>
      </c>
      <c r="AU2163" s="1" t="s">
        <v>29</v>
      </c>
      <c r="AV2163" s="1" t="str">
        <f t="shared" si="973"/>
        <v>Moist</v>
      </c>
      <c r="AW2163" s="1" t="s">
        <v>12</v>
      </c>
      <c r="AX2163" s="1" t="str">
        <f t="shared" si="974"/>
        <v>Acid, Neutral, Alkaline</v>
      </c>
      <c r="AY2163" s="1" t="b">
        <v>0</v>
      </c>
      <c r="AZ2163" s="1" t="b">
        <v>0</v>
      </c>
      <c r="BA2163" s="1" t="b">
        <v>0</v>
      </c>
      <c r="BC2163" t="str">
        <f t="shared" si="975"/>
        <v>FALSE</v>
      </c>
      <c r="BE2163" t="str">
        <f t="shared" si="976"/>
        <v>FALSE</v>
      </c>
      <c r="BF2163" s="1" t="b">
        <v>0</v>
      </c>
      <c r="BG2163" s="1" t="b">
        <v>0</v>
      </c>
      <c r="BH2163" s="1" t="b">
        <v>0</v>
      </c>
      <c r="BJ2163" s="1" t="str">
        <f t="shared" si="977"/>
        <v>FALSE</v>
      </c>
      <c r="BK2163" s="1" t="s">
        <v>30</v>
      </c>
      <c r="BL2163" t="str">
        <f t="shared" si="978"/>
        <v>FALSE</v>
      </c>
      <c r="BM2163" s="1" t="b">
        <v>0</v>
      </c>
      <c r="BN2163" s="1" t="b">
        <v>0</v>
      </c>
      <c r="BO2163" s="1">
        <f t="shared" si="981"/>
        <v>10</v>
      </c>
      <c r="BP2163" s="1" t="s">
        <v>16114</v>
      </c>
      <c r="BQ2163" s="1" cm="1">
        <f t="array" ref="BQ2163">_xlfn.IFS(BP2163="None Known",0, LEN(BP2163)&gt;500, 5,LEN(BP2163)&gt;400, 4, LEN(BP2163)&gt;300, 3, LEN(BP2163)&gt;200, 2, LEN(BP2163)&gt;1, 1)</f>
        <v>1</v>
      </c>
      <c r="BR2163" s="1" t="s">
        <v>25382</v>
      </c>
      <c r="BS2163" s="1">
        <v>2</v>
      </c>
      <c r="BT2163" s="1" t="s">
        <v>16115</v>
      </c>
      <c r="BU2163" s="1">
        <v>3</v>
      </c>
      <c r="BV2163" s="1" t="s">
        <v>16116</v>
      </c>
      <c r="BW2163" s="1" t="s">
        <v>31</v>
      </c>
      <c r="BX2163" s="1"/>
      <c r="BY2163" t="str">
        <f>_xlfn.XLOOKUP($B2163,Img_lookup!A:A,Img_lookup!B:B, "Not available")</f>
        <v>1e6114bd-8d5a-47c2-b783-0a53351aa6e9</v>
      </c>
      <c r="BZ2163" t="str">
        <f>_xlfn.XLOOKUP($B2163,Img_lookup!A:A,Img_lookup!C:C, "Not available")</f>
        <v>Zanthoxylum americanum , Prickly Ash, Howard County, MD, Helen Lowe Metzman_2017-07-25-21.52</v>
      </c>
      <c r="CA2163" t="str">
        <f>_xlfn.XLOOKUP($B2163,Img_lookup!A:A,Img_lookup!D:D, "Not available")</f>
        <v>Sam Droege</v>
      </c>
      <c r="CB2163" t="str">
        <f>_xlfn.XLOOKUP($B2163,Img_lookup!A:A,Img_lookup!E:E, "https://imgur.com/aT5wafe")</f>
        <v>https://api.openverse.engineering/v1/images/1e6114bd-8d5a-47c2-b783-0a53351aa6e9/thumb/</v>
      </c>
    </row>
    <row r="2164" spans="1:80" ht="409.6" x14ac:dyDescent="0.15">
      <c r="A2164" s="1" t="s">
        <v>752</v>
      </c>
      <c r="B2164" s="1" t="s">
        <v>2879</v>
      </c>
      <c r="E2164" s="1" t="s">
        <v>195</v>
      </c>
      <c r="F2164" s="1" t="s">
        <v>22</v>
      </c>
      <c r="G2164" s="1" t="s">
        <v>22</v>
      </c>
      <c r="H2164" s="11" t="str">
        <f t="shared" si="983"/>
        <v>Perennial</v>
      </c>
      <c r="I2164" s="1" t="s">
        <v>17107</v>
      </c>
      <c r="J2164" s="1">
        <v>6</v>
      </c>
      <c r="L2164" t="str" cm="1">
        <f t="array" ref="L2164">_xlfn.IFS(J2164+K2164="", "Unknown", J2164+K2164&gt;3, "Large", J2164+K2164&gt;0.5, "Medium", J2164+K2164&gt;0, "Small")</f>
        <v>Large</v>
      </c>
      <c r="N2164" cm="1">
        <f t="array" ref="N2164">IF($M2164="",INDEX($M$2:$M$2176,MATCH(1,INDEX(($A$2:$A$2176=$A2164)*($M$2:$M$2176&lt;&gt;""),0),0)),$M2164)</f>
        <v>9</v>
      </c>
      <c r="O2164" s="2" t="str">
        <f t="shared" si="979"/>
        <v>Grown indoors</v>
      </c>
      <c r="P2164" s="1" t="s">
        <v>2880</v>
      </c>
      <c r="R2164" t="str">
        <f t="shared" si="982"/>
        <v>Medium</v>
      </c>
      <c r="W2164"/>
      <c r="AF2164" s="16" t="s">
        <v>24224</v>
      </c>
      <c r="AG2164" s="1" t="str">
        <f t="shared" si="969"/>
        <v xml:space="preserve">Seed </v>
      </c>
      <c r="AH2164"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4" s="1" t="s">
        <v>2881</v>
      </c>
      <c r="AK2164" s="1" t="s">
        <v>17105</v>
      </c>
      <c r="AL2164" s="1" t="str">
        <f t="shared" si="980"/>
        <v>Unscented</v>
      </c>
      <c r="AM2164" s="1" t="b">
        <v>0</v>
      </c>
      <c r="AN2164" s="1" t="b">
        <v>0</v>
      </c>
      <c r="AO2164" s="1" t="b">
        <v>0</v>
      </c>
      <c r="AP2164" s="5" t="s">
        <v>28</v>
      </c>
      <c r="AQ2164" s="5" t="str">
        <f t="shared" si="971"/>
        <v>Light, Medium, Heavy</v>
      </c>
      <c r="AR2164" s="1" t="s">
        <v>10</v>
      </c>
      <c r="AS2164" s="1" t="str">
        <f t="shared" si="964"/>
        <v>None, Partial</v>
      </c>
      <c r="AT2164" s="1" t="str">
        <f t="shared" si="972"/>
        <v>Partial, Full</v>
      </c>
      <c r="AU2164" s="1" t="s">
        <v>29</v>
      </c>
      <c r="AV2164" s="1" t="str">
        <f t="shared" si="973"/>
        <v>Moist</v>
      </c>
      <c r="AW2164" s="1" t="s">
        <v>12</v>
      </c>
      <c r="AX2164" s="1" t="str">
        <f t="shared" si="974"/>
        <v>Acid, Neutral, Alkaline</v>
      </c>
      <c r="AY2164" s="1" t="b">
        <v>0</v>
      </c>
      <c r="AZ2164" s="1" t="b">
        <v>0</v>
      </c>
      <c r="BA2164" s="1" t="b">
        <v>0</v>
      </c>
      <c r="BC2164" t="str">
        <f t="shared" si="975"/>
        <v>FALSE</v>
      </c>
      <c r="BE2164" t="str">
        <f t="shared" si="976"/>
        <v>FALSE</v>
      </c>
      <c r="BF2164" s="1" t="b">
        <v>0</v>
      </c>
      <c r="BG2164" s="1" t="b">
        <v>0</v>
      </c>
      <c r="BH2164" s="1" t="b">
        <v>0</v>
      </c>
      <c r="BJ2164" s="1" t="str">
        <f t="shared" si="977"/>
        <v>FALSE</v>
      </c>
      <c r="BK2164" s="1" t="s">
        <v>30</v>
      </c>
      <c r="BL2164" t="str">
        <f t="shared" si="978"/>
        <v>FALSE</v>
      </c>
      <c r="BM2164" s="1" t="b">
        <v>0</v>
      </c>
      <c r="BN2164" s="1" t="b">
        <v>0</v>
      </c>
      <c r="BO2164" s="1">
        <f t="shared" si="981"/>
        <v>9</v>
      </c>
      <c r="BP2164" s="1" t="s">
        <v>31</v>
      </c>
      <c r="BQ2164" s="1" cm="1">
        <f t="array" ref="BQ2164">_xlfn.IFS(BP2164="None Known",0, LEN(BP2164)&gt;500, 5,LEN(BP2164)&gt;400, 4, LEN(BP2164)&gt;300, 3, LEN(BP2164)&gt;200, 2, LEN(BP2164)&gt;1, 1)</f>
        <v>0</v>
      </c>
      <c r="BR2164" s="1" t="s">
        <v>2882</v>
      </c>
      <c r="BS2164" s="1">
        <v>2</v>
      </c>
      <c r="BT2164" s="1" t="s">
        <v>2883</v>
      </c>
      <c r="BU2164" s="1">
        <v>3</v>
      </c>
      <c r="BV2164" s="1" t="s">
        <v>34</v>
      </c>
      <c r="BW2164" s="1" t="s">
        <v>2884</v>
      </c>
      <c r="BX2164" s="1"/>
      <c r="BY2164" t="str">
        <f>_xlfn.XLOOKUP($B2164,Img_lookup!A:A,Img_lookup!B:B, "Not available")</f>
        <v>50d16f69-bb6e-43c3-ae65-2685ba8d7174</v>
      </c>
      <c r="BZ2164" t="str">
        <f>_xlfn.XLOOKUP($B2164,Img_lookup!A:A,Img_lookup!C:C, "Not available")</f>
        <v>Zanthoxylum bungeanum Maxim.</v>
      </c>
      <c r="CA2164" t="str">
        <f>_xlfn.XLOOKUP($B2164,Img_lookup!A:A,Img_lookup!D:D, "Not available")</f>
        <v>Xiao Bai Zhong</v>
      </c>
      <c r="CB2164" t="str">
        <f>_xlfn.XLOOKUP($B2164,Img_lookup!A:A,Img_lookup!E:E, "https://imgur.com/aT5wafe")</f>
        <v>https://api.openverse.engineering/v1/images/50d16f69-bb6e-43c3-ae65-2685ba8d7174/thumb/</v>
      </c>
    </row>
    <row r="2165" spans="1:80" ht="409.6" x14ac:dyDescent="0.15">
      <c r="A2165" s="1" t="s">
        <v>752</v>
      </c>
      <c r="B2165" s="1" t="s">
        <v>4675</v>
      </c>
      <c r="C2165" s="1" t="s">
        <v>4676</v>
      </c>
      <c r="E2165" s="1" t="s">
        <v>4677</v>
      </c>
      <c r="F2165" s="1" t="s">
        <v>22</v>
      </c>
      <c r="G2165" s="1" t="s">
        <v>22</v>
      </c>
      <c r="H2165" s="11" t="str">
        <f t="shared" si="983"/>
        <v>Perennial</v>
      </c>
      <c r="I2165" s="1" t="s">
        <v>17107</v>
      </c>
      <c r="J2165" s="1">
        <v>3</v>
      </c>
      <c r="L2165" t="str" cm="1">
        <f t="array" ref="L2165">_xlfn.IFS(J2165+K2165="", "Unknown", J2165+K2165&gt;3, "Large", J2165+K2165&gt;0.5, "Medium", J2165+K2165&gt;0, "Small")</f>
        <v>Medium</v>
      </c>
      <c r="M2165" s="1">
        <v>6</v>
      </c>
      <c r="N2165" cm="1">
        <f t="array" ref="N2165">IF($M2165="",INDEX($M$2:$M$2176,MATCH(1,INDEX(($A$2:$A$2176=$A2165)*($M$2:$M$2176&lt;&gt;""),0),0)),$M2165)</f>
        <v>6</v>
      </c>
      <c r="O2165" s="2" t="str">
        <f t="shared" si="979"/>
        <v>Seasonal outdoors</v>
      </c>
      <c r="P2165" s="1" t="s">
        <v>4678</v>
      </c>
      <c r="R2165" t="str">
        <f t="shared" si="982"/>
        <v>Medium</v>
      </c>
      <c r="S2165" s="1" t="s">
        <v>4032</v>
      </c>
      <c r="T2165" s="1" t="str">
        <f>LEFT(S2165,FIND("-",S2165)-1)</f>
        <v xml:space="preserve">3 </v>
      </c>
      <c r="U2165" s="1" t="str">
        <f>RIGHT(S2165,FIND("-",S2165)-1)</f>
        <v xml:space="preserve"> 1</v>
      </c>
      <c r="V2165" s="1" t="s">
        <v>96</v>
      </c>
      <c r="W2165" s="6" t="str">
        <f t="shared" ref="W2165:W2176" si="998">IF(ISNUMBER(SEARCH("-",V2165)),TRIM(LEFT(V2165,FIND("-",V2165)-1)),V2165)</f>
        <v>5</v>
      </c>
      <c r="X2165" t="str">
        <f>IF(W2165="1", "January", IF(W2165="2", "February", IF(W2165="3", "March", IF(W2165="4", "April", IF(W2165="5", "May", IF(W2165="6", "June", IF(W2165="7", "July", IF(W2165="8", "August", IF(W2165="9", "September", IF(W2165="10", "October", IF(W2165="11", "November", IF(W2165="12", "December", "Other"))))))))))))</f>
        <v>May</v>
      </c>
      <c r="Y2165" s="2" t="str">
        <f>IF(ISNUMBER(SEARCH("-",V2165)),TRIM(RIGHT(V2165,LEN(V2165)-SEARCH("-",V2165))),V2165)</f>
        <v>6</v>
      </c>
      <c r="Z2165" s="2" t="str">
        <f>IF(Y2165="1", "January", IF(Y2165="2", "February", IF(Y2165="3", "March", IF(Y2165="4", "April", IF(Y2165="5", "May", IF(Y2165="6", "June", IF(Y2165="7", "July", IF(Y2165="8", "August", IF(Y2165="9", "September", IF(Y2165="10", "October", IF(Y2165="11", "November", IF(Y2165="12", "December", "Other"))))))))))))</f>
        <v>June</v>
      </c>
      <c r="AA2165" s="1" t="s">
        <v>109</v>
      </c>
      <c r="AB2165" s="1" t="str">
        <f>IF(ISNUMBER(SEARCH("-",AA2165)),TRIM(LEFT(AA2165,FIND("-",AA2165)-1)),AA2165)</f>
        <v>9</v>
      </c>
      <c r="AC2165" s="1" t="str">
        <f>IF(AB2165="1", "January", IF(AB2165="2", "February", IF(AB2165="3", "March", IF(AB2165="4", "April", IF(AB2165="5", "May", IF(AB2165="6", "June", IF(AB2165="7", "July", IF(AB2165="8", "August", IF(AB2165="9", "September", IF(AB2165="10", "October", IF(AB2165="11", "November", IF(AB2165="12", "December", "Other"))))))))))))</f>
        <v>September</v>
      </c>
      <c r="AD2165" s="1" t="str">
        <f>IF(ISNUMBER(SEARCH("-",AA2165)),TRIM(RIGHT(AA2165,LEN(AA2165)-SEARCH("-",AA2165))),AA2165)</f>
        <v>10</v>
      </c>
      <c r="AE2165" s="1" t="str">
        <f>IF(AD2165="1", "January", IF(AD2165="2", "February", IF(AD2165="3", "March", IF(AD2165="4", "April", IF(AD2165="5", "May", IF(AD2165="6", "June", IF(AD2165="7", "July", IF(AD2165="8", "August", IF(AD2165="9", "September", IF(AD2165="10", "October", IF(AD2165="11", "November", IF(AD2165="12", "December", "Other"))))))))))))</f>
        <v>October</v>
      </c>
      <c r="AF2165" s="16" t="s">
        <v>24224</v>
      </c>
      <c r="AG2165" s="1" t="str">
        <f t="shared" si="969"/>
        <v xml:space="preserve">Seed </v>
      </c>
      <c r="AH2165"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5" s="1" t="s">
        <v>4679</v>
      </c>
      <c r="AK2165" s="1" t="s">
        <v>17105</v>
      </c>
      <c r="AL2165" s="1" t="str">
        <f t="shared" si="980"/>
        <v>Unscented</v>
      </c>
      <c r="AM2165" s="1" t="b">
        <v>0</v>
      </c>
      <c r="AN2165" s="1" t="b">
        <v>0</v>
      </c>
      <c r="AO2165" s="1" t="b">
        <v>0</v>
      </c>
      <c r="AP2165" s="5" t="s">
        <v>28</v>
      </c>
      <c r="AQ2165" s="5" t="str">
        <f t="shared" si="971"/>
        <v>Light, Medium, Heavy</v>
      </c>
      <c r="AR2165" s="1" t="s">
        <v>10</v>
      </c>
      <c r="AS2165" s="1" t="str">
        <f t="shared" si="964"/>
        <v>None, Partial</v>
      </c>
      <c r="AT2165" s="1" t="str">
        <f t="shared" si="972"/>
        <v>Partial, Full</v>
      </c>
      <c r="AU2165" s="1" t="s">
        <v>29</v>
      </c>
      <c r="AV2165" s="1" t="str">
        <f t="shared" si="973"/>
        <v>Moist</v>
      </c>
      <c r="AW2165" s="1" t="s">
        <v>12</v>
      </c>
      <c r="AX2165" s="1" t="str">
        <f t="shared" si="974"/>
        <v>Acid, Neutral, Alkaline</v>
      </c>
      <c r="AY2165" s="1" t="b">
        <v>0</v>
      </c>
      <c r="AZ2165" s="1" t="b">
        <v>0</v>
      </c>
      <c r="BA2165" s="1" t="b">
        <v>0</v>
      </c>
      <c r="BC2165" t="str">
        <f t="shared" si="975"/>
        <v>FALSE</v>
      </c>
      <c r="BE2165" t="str">
        <f t="shared" si="976"/>
        <v>FALSE</v>
      </c>
      <c r="BF2165" s="1" t="b">
        <v>0</v>
      </c>
      <c r="BG2165" s="1" t="b">
        <v>0</v>
      </c>
      <c r="BH2165" s="1" t="b">
        <v>0</v>
      </c>
      <c r="BJ2165" s="1" t="str">
        <f t="shared" si="977"/>
        <v>FALSE</v>
      </c>
      <c r="BK2165" s="1" t="s">
        <v>30</v>
      </c>
      <c r="BL2165" t="str">
        <f t="shared" si="978"/>
        <v>FALSE</v>
      </c>
      <c r="BM2165" s="1" t="b">
        <v>0</v>
      </c>
      <c r="BN2165" s="1" t="b">
        <v>0</v>
      </c>
      <c r="BO2165" s="1">
        <f t="shared" si="981"/>
        <v>10</v>
      </c>
      <c r="BP2165" s="1" t="s">
        <v>4680</v>
      </c>
      <c r="BQ2165" s="1" cm="1">
        <f t="array" ref="BQ2165">_xlfn.IFS(BP2165="None Known",0, LEN(BP2165)&gt;500, 5,LEN(BP2165)&gt;400, 4, LEN(BP2165)&gt;300, 3, LEN(BP2165)&gt;200, 2, LEN(BP2165)&gt;1, 1)</f>
        <v>1</v>
      </c>
      <c r="BR2165" s="1" t="s">
        <v>4681</v>
      </c>
      <c r="BS2165" s="1">
        <v>2</v>
      </c>
      <c r="BT2165" s="1" t="s">
        <v>4682</v>
      </c>
      <c r="BU2165" s="1">
        <v>3</v>
      </c>
      <c r="BV2165" s="1" t="s">
        <v>4683</v>
      </c>
      <c r="BW2165" s="1" t="s">
        <v>31</v>
      </c>
      <c r="BX2165" s="1"/>
      <c r="BY2165" t="str">
        <f>_xlfn.XLOOKUP($B2165,Img_lookup!A:A,Img_lookup!B:B, "Not available")</f>
        <v>Not available</v>
      </c>
      <c r="BZ2165" t="str">
        <f>_xlfn.XLOOKUP($B2165,Img_lookup!A:A,Img_lookup!C:C, "Not available")</f>
        <v>Not available</v>
      </c>
      <c r="CA2165" t="str">
        <f>_xlfn.XLOOKUP($B2165,Img_lookup!A:A,Img_lookup!D:D, "Not available")</f>
        <v>Not available</v>
      </c>
      <c r="CB2165" t="str">
        <f>_xlfn.XLOOKUP($B2165,Img_lookup!A:A,Img_lookup!E:E, "https://imgur.com/aT5wafe")</f>
        <v>https://imgur.com/aT5wafe</v>
      </c>
    </row>
    <row r="2166" spans="1:80" ht="409.6" x14ac:dyDescent="0.15">
      <c r="A2166" s="1" t="s">
        <v>752</v>
      </c>
      <c r="B2166" s="1" t="s">
        <v>9513</v>
      </c>
      <c r="C2166" s="1" t="s">
        <v>9514</v>
      </c>
      <c r="D2166" s="1" t="s">
        <v>9515</v>
      </c>
      <c r="E2166" s="1" t="s">
        <v>5641</v>
      </c>
      <c r="F2166" s="1" t="s">
        <v>22</v>
      </c>
      <c r="G2166" s="1" t="s">
        <v>22</v>
      </c>
      <c r="H2166" s="11" t="str">
        <f t="shared" si="983"/>
        <v>Perennial</v>
      </c>
      <c r="I2166" s="1" t="s">
        <v>17107</v>
      </c>
      <c r="J2166" s="1">
        <v>2</v>
      </c>
      <c r="K2166" s="1">
        <v>2</v>
      </c>
      <c r="L2166" t="str" cm="1">
        <f t="array" ref="L2166">_xlfn.IFS(J2166+K2166="", "Unknown", J2166+K2166&gt;3, "Large", J2166+K2166&gt;0.5, "Medium", J2166+K2166&gt;0, "Small")</f>
        <v>Large</v>
      </c>
      <c r="M2166" s="1">
        <v>6</v>
      </c>
      <c r="N2166" cm="1">
        <f t="array" ref="N2166">IF($M2166="",INDEX($M$2:$M$2176,MATCH(1,INDEX(($A$2:$A$2176=$A2166)*($M$2:$M$2176&lt;&gt;""),0),0)),$M2166)</f>
        <v>6</v>
      </c>
      <c r="O2166" s="2" t="str">
        <f t="shared" si="979"/>
        <v>Seasonal outdoors</v>
      </c>
      <c r="P2166" s="1" t="s">
        <v>9516</v>
      </c>
      <c r="R2166" t="str">
        <f t="shared" si="982"/>
        <v>Medium</v>
      </c>
      <c r="T2166" s="1"/>
      <c r="U2166" s="1"/>
      <c r="V2166" s="1" t="s">
        <v>272</v>
      </c>
      <c r="W2166" s="6" t="str">
        <f t="shared" si="998"/>
        <v>4</v>
      </c>
      <c r="X2166" t="str">
        <f>IF(W2166="1", "January", IF(W2166="2", "February", IF(W2166="3", "March", IF(W2166="4", "April", IF(W2166="5", "May", IF(W2166="6", "June", IF(W2166="7", "July", IF(W2166="8", "August", IF(W2166="9", "September", IF(W2166="10", "October", IF(W2166="11", "November", IF(W2166="12", "December", "Other"))))))))))))</f>
        <v>April</v>
      </c>
      <c r="Y2166" s="2" t="str">
        <f>IF(ISNUMBER(SEARCH("-",V2166)),TRIM(RIGHT(V2166,LEN(V2166)-SEARCH("-",V2166))),V2166)</f>
        <v>6</v>
      </c>
      <c r="Z2166" s="2" t="str">
        <f>IF(Y2166="1", "January", IF(Y2166="2", "February", IF(Y2166="3", "March", IF(Y2166="4", "April", IF(Y2166="5", "May", IF(Y2166="6", "June", IF(Y2166="7", "July", IF(Y2166="8", "August", IF(Y2166="9", "September", IF(Y2166="10", "October", IF(Y2166="11", "November", IF(Y2166="12", "December", "Other"))))))))))))</f>
        <v>June</v>
      </c>
      <c r="AF2166" s="16" t="s">
        <v>24224</v>
      </c>
      <c r="AG2166" s="1" t="str">
        <f t="shared" si="969"/>
        <v xml:space="preserve">Seed </v>
      </c>
      <c r="AH2166"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6" s="1" t="s">
        <v>9517</v>
      </c>
      <c r="AK2166" s="1" t="s">
        <v>17105</v>
      </c>
      <c r="AL2166" s="1" t="str">
        <f t="shared" si="980"/>
        <v>Scented</v>
      </c>
      <c r="AM2166" s="1" t="b">
        <v>1</v>
      </c>
      <c r="AN2166" s="1" t="b">
        <v>1</v>
      </c>
      <c r="AO2166" s="1" t="b">
        <v>0</v>
      </c>
      <c r="AP2166" s="5" t="s">
        <v>28</v>
      </c>
      <c r="AQ2166" s="5" t="str">
        <f t="shared" si="971"/>
        <v>Light, Medium, Heavy</v>
      </c>
      <c r="AR2166" s="1" t="s">
        <v>10</v>
      </c>
      <c r="AS2166" s="1" t="str">
        <f t="shared" si="964"/>
        <v>None, Partial</v>
      </c>
      <c r="AT2166" s="1" t="str">
        <f t="shared" si="972"/>
        <v>Partial, Full</v>
      </c>
      <c r="AU2166" s="1" t="s">
        <v>29</v>
      </c>
      <c r="AV2166" s="1" t="str">
        <f t="shared" si="973"/>
        <v>Moist</v>
      </c>
      <c r="AW2166" s="1" t="s">
        <v>12</v>
      </c>
      <c r="AX2166" s="1" t="str">
        <f t="shared" si="974"/>
        <v>Acid, Neutral, Alkaline</v>
      </c>
      <c r="AY2166" s="1" t="b">
        <v>0</v>
      </c>
      <c r="AZ2166" s="1" t="b">
        <v>0</v>
      </c>
      <c r="BA2166" s="1" t="b">
        <v>0</v>
      </c>
      <c r="BC2166" t="str">
        <f t="shared" si="975"/>
        <v>FALSE</v>
      </c>
      <c r="BE2166" t="str">
        <f t="shared" si="976"/>
        <v>FALSE</v>
      </c>
      <c r="BF2166" s="1" t="b">
        <v>0</v>
      </c>
      <c r="BG2166" s="1" t="b">
        <v>0</v>
      </c>
      <c r="BH2166" s="1" t="b">
        <v>0</v>
      </c>
      <c r="BJ2166" s="1" t="str">
        <f t="shared" si="977"/>
        <v>FALSE</v>
      </c>
      <c r="BK2166" s="1" t="s">
        <v>30</v>
      </c>
      <c r="BL2166" t="str">
        <f t="shared" si="978"/>
        <v>FALSE</v>
      </c>
      <c r="BM2166" s="1" t="b">
        <v>0</v>
      </c>
      <c r="BN2166" s="1" t="b">
        <v>0</v>
      </c>
      <c r="BO2166" s="1">
        <f t="shared" si="981"/>
        <v>14</v>
      </c>
      <c r="BP2166" s="1" t="s">
        <v>31</v>
      </c>
      <c r="BQ2166" s="1" cm="1">
        <f t="array" ref="BQ2166">_xlfn.IFS(BP2166="None Known",0, LEN(BP2166)&gt;500, 5,LEN(BP2166)&gt;400, 4, LEN(BP2166)&gt;300, 3, LEN(BP2166)&gt;200, 2, LEN(BP2166)&gt;1, 1)</f>
        <v>0</v>
      </c>
      <c r="BR2166" s="16" t="s">
        <v>25383</v>
      </c>
      <c r="BS2166" s="1">
        <v>4</v>
      </c>
      <c r="BT2166" s="1" t="s">
        <v>9518</v>
      </c>
      <c r="BU2166" s="1">
        <v>2</v>
      </c>
      <c r="BV2166" s="1" t="s">
        <v>34</v>
      </c>
      <c r="BW2166" s="1" t="s">
        <v>31</v>
      </c>
      <c r="BX2166" s="1"/>
      <c r="BY2166" t="str">
        <f>_xlfn.XLOOKUP($B2166,Img_lookup!A:A,Img_lookup!B:B, "Not available")</f>
        <v>0a1e2fa4-59f9-4055-808c-405811edf433</v>
      </c>
      <c r="BZ2166" t="str">
        <f>_xlfn.XLOOKUP($B2166,Img_lookup!A:A,Img_lookup!C:C, "Not available")</f>
        <v>Zanthoxylum piperitum DC. Rutaceae.</v>
      </c>
      <c r="CA2166" t="str">
        <f>_xlfn.XLOOKUP($B2166,Img_lookup!A:A,Img_lookup!D:D, "Not available")</f>
        <v>chnelsons</v>
      </c>
      <c r="CB2166" t="str">
        <f>_xlfn.XLOOKUP($B2166,Img_lookup!A:A,Img_lookup!E:E, "https://imgur.com/aT5wafe")</f>
        <v>https://api.openverse.engineering/v1/images/0a1e2fa4-59f9-4055-808c-405811edf433/thumb/</v>
      </c>
    </row>
    <row r="2167" spans="1:80" ht="409.6" x14ac:dyDescent="0.15">
      <c r="A2167" s="1" t="s">
        <v>752</v>
      </c>
      <c r="B2167" s="1" t="s">
        <v>5126</v>
      </c>
      <c r="C2167" s="1" t="s">
        <v>995</v>
      </c>
      <c r="D2167" s="1" t="s">
        <v>5127</v>
      </c>
      <c r="E2167" s="1" t="s">
        <v>1126</v>
      </c>
      <c r="F2167" s="1" t="s">
        <v>22</v>
      </c>
      <c r="G2167" s="1" t="s">
        <v>22</v>
      </c>
      <c r="H2167" s="11" t="str">
        <f t="shared" si="983"/>
        <v>Perennial</v>
      </c>
      <c r="I2167" s="1" t="s">
        <v>17107</v>
      </c>
      <c r="J2167" s="1">
        <v>3.5</v>
      </c>
      <c r="L2167" t="str" cm="1">
        <f t="array" ref="L2167">_xlfn.IFS(J2167+K2167="", "Unknown", J2167+K2167&gt;3, "Large", J2167+K2167&gt;0.5, "Medium", J2167+K2167&gt;0, "Small")</f>
        <v>Large</v>
      </c>
      <c r="M2167" s="1">
        <v>6</v>
      </c>
      <c r="N2167" cm="1">
        <f t="array" ref="N2167">IF($M2167="",INDEX($M$2:$M$2176,MATCH(1,INDEX(($A$2:$A$2176=$A2167)*($M$2:$M$2176&lt;&gt;""),0),0)),$M2167)</f>
        <v>6</v>
      </c>
      <c r="O2167" s="2" t="str">
        <f t="shared" si="979"/>
        <v>Seasonal outdoors</v>
      </c>
      <c r="P2167" s="1" t="s">
        <v>5128</v>
      </c>
      <c r="R2167" t="str">
        <f t="shared" si="982"/>
        <v>Medium</v>
      </c>
      <c r="T2167" s="1"/>
      <c r="U2167" s="1"/>
      <c r="V2167" s="1">
        <v>5</v>
      </c>
      <c r="W2167" s="6">
        <f t="shared" si="998"/>
        <v>5</v>
      </c>
      <c r="X2167" t="str">
        <f>IF(W2167=1, "January", IF(W2167=2, "February", IF(W2167=3, "March", IF(W2167=4, "April", IF(W2167=5, "May", IF(W2167=6, "June", IF(W2167=7, "July", IF(W2167=8, "August", IF(W2167=9, "September", IF(W2167=10, "October", IF(W2167=11, "November", IF(W2167=12, "December", "Other"))))))))))))</f>
        <v>May</v>
      </c>
      <c r="Y2167" s="1"/>
      <c r="Z2167" s="1"/>
      <c r="AA2167" s="1">
        <v>10</v>
      </c>
      <c r="AB2167" s="1">
        <f t="shared" ref="AB2167:AB2176" si="999">IF(ISNUMBER(SEARCH("-",AA2167)),TRIM(LEFT(AA2167,FIND("-",AA2167)-1)),AA2167)</f>
        <v>10</v>
      </c>
      <c r="AC2167" s="1" t="str">
        <f>IF(AB2167=1, "January", IF(AB2167=2, "February", IF(AB2167=3, "March", IF(AB2167=4, "April", IF(AB2167=5, "May", IF(AB2167=6, "June", IF(AB2167=7, "July", IF(AB2167=8, "August", IF(AB2167=9, "September", IF(AB2167=10, "October", IF(AB2167=11, "November", IF(AB2167=12, "December", "Other"))))))))))))</f>
        <v>October</v>
      </c>
      <c r="AD2167" s="1"/>
      <c r="AE2167" s="1"/>
      <c r="AF2167" s="16" t="s">
        <v>24224</v>
      </c>
      <c r="AG2167" s="1" t="str">
        <f t="shared" si="969"/>
        <v xml:space="preserve">Seed </v>
      </c>
      <c r="AH2167"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7" s="1" t="s">
        <v>5129</v>
      </c>
      <c r="AK2167" s="1" t="s">
        <v>17105</v>
      </c>
      <c r="AL2167" s="1" t="str">
        <f t="shared" si="980"/>
        <v>Unscented</v>
      </c>
      <c r="AM2167" s="1" t="b">
        <v>0</v>
      </c>
      <c r="AN2167" s="1" t="b">
        <v>1</v>
      </c>
      <c r="AO2167" s="1" t="b">
        <v>0</v>
      </c>
      <c r="AP2167" s="5" t="s">
        <v>28</v>
      </c>
      <c r="AQ2167" s="5" t="str">
        <f t="shared" si="971"/>
        <v>Light, Medium, Heavy</v>
      </c>
      <c r="AR2167" s="1" t="s">
        <v>10</v>
      </c>
      <c r="AS2167" s="1" t="str">
        <f t="shared" si="964"/>
        <v>None, Partial</v>
      </c>
      <c r="AT2167" s="1" t="str">
        <f t="shared" si="972"/>
        <v>Partial, Full</v>
      </c>
      <c r="AU2167" s="1" t="s">
        <v>29</v>
      </c>
      <c r="AV2167" s="1" t="str">
        <f t="shared" si="973"/>
        <v>Moist</v>
      </c>
      <c r="AW2167" s="1" t="s">
        <v>12</v>
      </c>
      <c r="AX2167" s="1" t="str">
        <f t="shared" si="974"/>
        <v>Acid, Neutral, Alkaline</v>
      </c>
      <c r="AY2167" s="1" t="b">
        <v>0</v>
      </c>
      <c r="AZ2167" s="1" t="b">
        <v>0</v>
      </c>
      <c r="BA2167" s="1" t="b">
        <v>0</v>
      </c>
      <c r="BC2167" t="str">
        <f t="shared" si="975"/>
        <v>FALSE</v>
      </c>
      <c r="BE2167" t="str">
        <f t="shared" si="976"/>
        <v>FALSE</v>
      </c>
      <c r="BF2167" s="1" t="b">
        <v>0</v>
      </c>
      <c r="BG2167" s="1" t="b">
        <v>0</v>
      </c>
      <c r="BH2167" s="1" t="b">
        <v>0</v>
      </c>
      <c r="BJ2167" s="1" t="str">
        <f t="shared" si="977"/>
        <v>FALSE</v>
      </c>
      <c r="BK2167" s="1" t="s">
        <v>30</v>
      </c>
      <c r="BL2167" t="str">
        <f t="shared" si="978"/>
        <v>FALSE</v>
      </c>
      <c r="BM2167" s="1" t="b">
        <v>0</v>
      </c>
      <c r="BN2167" s="1" t="b">
        <v>0</v>
      </c>
      <c r="BO2167" s="1">
        <f t="shared" si="981"/>
        <v>14</v>
      </c>
      <c r="BP2167" s="1" t="s">
        <v>31</v>
      </c>
      <c r="BQ2167" s="1" cm="1">
        <f t="array" ref="BQ2167">_xlfn.IFS(BP2167="None Known",0, LEN(BP2167)&gt;500, 5,LEN(BP2167)&gt;400, 4, LEN(BP2167)&gt;300, 3, LEN(BP2167)&gt;200, 2, LEN(BP2167)&gt;1, 1)</f>
        <v>0</v>
      </c>
      <c r="BR2167" s="16" t="s">
        <v>25384</v>
      </c>
      <c r="BS2167" s="1">
        <v>4</v>
      </c>
      <c r="BT2167" s="1" t="s">
        <v>5130</v>
      </c>
      <c r="BU2167" s="1">
        <v>2</v>
      </c>
      <c r="BV2167" s="1" t="s">
        <v>1002</v>
      </c>
      <c r="BW2167" s="1" t="s">
        <v>31</v>
      </c>
      <c r="BX2167" s="1"/>
      <c r="BY2167" t="str">
        <f>_xlfn.XLOOKUP($B2167,Img_lookup!A:A,Img_lookup!B:B, "Not available")</f>
        <v>0a722b8c-ad95-422e-b340-88fb957aa806</v>
      </c>
      <c r="BZ2167" t="str">
        <f>_xlfn.XLOOKUP($B2167,Img_lookup!A:A,Img_lookup!C:C, "Not available")</f>
        <v>Zanthoxylum planispinum thorns</v>
      </c>
      <c r="CA2167" t="str">
        <f>_xlfn.XLOOKUP($B2167,Img_lookup!A:A,Img_lookup!D:D, "Not available")</f>
        <v>austinevan</v>
      </c>
      <c r="CB2167" t="str">
        <f>_xlfn.XLOOKUP($B2167,Img_lookup!A:A,Img_lookup!E:E, "https://imgur.com/aT5wafe")</f>
        <v>https://api.openverse.engineering/v1/images/0a722b8c-ad95-422e-b340-88fb957aa806/thumb/</v>
      </c>
    </row>
    <row r="2168" spans="1:80" ht="409.6" x14ac:dyDescent="0.15">
      <c r="A2168" s="1" t="s">
        <v>752</v>
      </c>
      <c r="B2168" s="1" t="s">
        <v>11596</v>
      </c>
      <c r="E2168" s="1" t="s">
        <v>1126</v>
      </c>
      <c r="F2168" s="1" t="s">
        <v>22</v>
      </c>
      <c r="G2168" s="1" t="s">
        <v>22</v>
      </c>
      <c r="H2168" s="11" t="str">
        <f t="shared" si="983"/>
        <v>Perennial</v>
      </c>
      <c r="I2168" s="1" t="s">
        <v>17107</v>
      </c>
      <c r="J2168" s="1">
        <v>4</v>
      </c>
      <c r="L2168" t="str" cm="1">
        <f t="array" ref="L2168">_xlfn.IFS(J2168+K2168="", "Unknown", J2168+K2168&gt;3, "Large", J2168+K2168&gt;0.5, "Medium", J2168+K2168&gt;0, "Small")</f>
        <v>Large</v>
      </c>
      <c r="M2168" s="1">
        <v>6</v>
      </c>
      <c r="N2168" cm="1">
        <f t="array" ref="N2168">IF($M2168="",INDEX($M$2:$M$2176,MATCH(1,INDEX(($A$2:$A$2176=$A2168)*($M$2:$M$2176&lt;&gt;""),0),0)),$M2168)</f>
        <v>6</v>
      </c>
      <c r="O2168" s="2" t="str">
        <f t="shared" si="979"/>
        <v>Seasonal outdoors</v>
      </c>
      <c r="P2168" s="1" t="s">
        <v>11597</v>
      </c>
      <c r="R2168" t="str">
        <f t="shared" si="982"/>
        <v>Medium</v>
      </c>
      <c r="T2168" s="1"/>
      <c r="U2168" s="1"/>
      <c r="V2168" s="1">
        <v>8</v>
      </c>
      <c r="W2168" s="6">
        <f t="shared" si="998"/>
        <v>8</v>
      </c>
      <c r="X2168" t="str">
        <f>IF(W2168=1, "January", IF(W2168=2, "February", IF(W2168=3, "March", IF(W2168=4, "April", IF(W2168=5, "May", IF(W2168=6, "June", IF(W2168=7, "July", IF(W2168=8, "August", IF(W2168=9, "September", IF(W2168=10, "October", IF(W2168=11, "November", IF(W2168=12, "December", "Other"))))))))))))</f>
        <v>August</v>
      </c>
      <c r="Y2168" s="1"/>
      <c r="Z2168" s="1"/>
      <c r="AA2168" s="1">
        <v>11</v>
      </c>
      <c r="AB2168" s="1">
        <f t="shared" si="999"/>
        <v>11</v>
      </c>
      <c r="AC2168" s="1" t="str">
        <f>IF(AB2168=1, "January", IF(AB2168=2, "February", IF(AB2168=3, "March", IF(AB2168=4, "April", IF(AB2168=5, "May", IF(AB2168=6, "June", IF(AB2168=7, "July", IF(AB2168=8, "August", IF(AB2168=9, "September", IF(AB2168=10, "October", IF(AB2168=11, "November", IF(AB2168=12, "December", "Other"))))))))))))</f>
        <v>November</v>
      </c>
      <c r="AD2168" s="1"/>
      <c r="AE2168" s="1"/>
      <c r="AF2168" s="16" t="s">
        <v>24224</v>
      </c>
      <c r="AG2168" s="1" t="str">
        <f t="shared" si="969"/>
        <v xml:space="preserve">Seed </v>
      </c>
      <c r="AH2168"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8" s="1" t="s">
        <v>11598</v>
      </c>
      <c r="AK2168" s="1" t="s">
        <v>17105</v>
      </c>
      <c r="AL2168" s="1" t="str">
        <f t="shared" si="980"/>
        <v>Unscented</v>
      </c>
      <c r="AM2168" s="1" t="b">
        <v>0</v>
      </c>
      <c r="AN2168" s="1" t="b">
        <v>1</v>
      </c>
      <c r="AO2168" s="1" t="b">
        <v>0</v>
      </c>
      <c r="AP2168" s="5" t="s">
        <v>28</v>
      </c>
      <c r="AQ2168" s="5" t="str">
        <f t="shared" si="971"/>
        <v>Light, Medium, Heavy</v>
      </c>
      <c r="AR2168" s="1" t="s">
        <v>10</v>
      </c>
      <c r="AS2168" s="1" t="str">
        <f t="shared" si="964"/>
        <v>None, Partial</v>
      </c>
      <c r="AT2168" s="1" t="str">
        <f t="shared" si="972"/>
        <v>Partial, Full</v>
      </c>
      <c r="AU2168" s="1" t="s">
        <v>29</v>
      </c>
      <c r="AV2168" s="1" t="str">
        <f t="shared" si="973"/>
        <v>Moist</v>
      </c>
      <c r="AW2168" s="1" t="s">
        <v>12</v>
      </c>
      <c r="AX2168" s="1" t="str">
        <f t="shared" si="974"/>
        <v>Acid, Neutral, Alkaline</v>
      </c>
      <c r="AY2168" s="1" t="b">
        <v>0</v>
      </c>
      <c r="AZ2168" s="1" t="b">
        <v>0</v>
      </c>
      <c r="BA2168" s="1" t="b">
        <v>0</v>
      </c>
      <c r="BC2168" t="str">
        <f t="shared" si="975"/>
        <v>FALSE</v>
      </c>
      <c r="BE2168" t="str">
        <f t="shared" si="976"/>
        <v>FALSE</v>
      </c>
      <c r="BF2168" s="1" t="b">
        <v>0</v>
      </c>
      <c r="BG2168" s="1" t="b">
        <v>0</v>
      </c>
      <c r="BH2168" s="1" t="b">
        <v>0</v>
      </c>
      <c r="BJ2168" s="1" t="str">
        <f t="shared" si="977"/>
        <v>FALSE</v>
      </c>
      <c r="BK2168" s="1" t="s">
        <v>30</v>
      </c>
      <c r="BL2168" t="str">
        <f t="shared" si="978"/>
        <v>FALSE</v>
      </c>
      <c r="BM2168" s="1" t="b">
        <v>0</v>
      </c>
      <c r="BN2168" s="1" t="b">
        <v>0</v>
      </c>
      <c r="BO2168" s="1">
        <f t="shared" si="981"/>
        <v>8</v>
      </c>
      <c r="BP2168" s="1" t="s">
        <v>31</v>
      </c>
      <c r="BQ2168" s="1" cm="1">
        <f t="array" ref="BQ2168">_xlfn.IFS(BP2168="None Known",0, LEN(BP2168)&gt;500, 5,LEN(BP2168)&gt;400, 4, LEN(BP2168)&gt;300, 3, LEN(BP2168)&gt;200, 2, LEN(BP2168)&gt;1, 1)</f>
        <v>0</v>
      </c>
      <c r="BR2168" s="16" t="s">
        <v>25385</v>
      </c>
      <c r="BS2168" s="1">
        <v>2</v>
      </c>
      <c r="BT2168" s="1" t="s">
        <v>11599</v>
      </c>
      <c r="BU2168" s="1">
        <v>2</v>
      </c>
      <c r="BV2168" s="1" t="s">
        <v>34</v>
      </c>
      <c r="BW2168" s="1" t="s">
        <v>31</v>
      </c>
      <c r="BX2168" s="1"/>
      <c r="BY2168" t="str">
        <f>_xlfn.XLOOKUP($B2168,Img_lookup!A:A,Img_lookup!B:B, "Not available")</f>
        <v>8a99747e-1f41-48c2-9289-a99f32fb783c</v>
      </c>
      <c r="BZ2168" t="str">
        <f>_xlfn.XLOOKUP($B2168,Img_lookup!A:A,Img_lookup!C:C, "Not available")</f>
        <v>Zanthoxylum schinifolium</v>
      </c>
      <c r="CA2168" t="str">
        <f>_xlfn.XLOOKUP($B2168,Img_lookup!A:A,Img_lookup!D:D, "Not available")</f>
        <v>C. Y. Chiao</v>
      </c>
      <c r="CB2168" t="str">
        <f>_xlfn.XLOOKUP($B2168,Img_lookup!A:A,Img_lookup!E:E, "https://imgur.com/aT5wafe")</f>
        <v>https://api.openverse.engineering/v1/images/8a99747e-1f41-48c2-9289-a99f32fb783c/thumb/</v>
      </c>
    </row>
    <row r="2169" spans="1:80" ht="409.6" x14ac:dyDescent="0.15">
      <c r="A2169" s="1" t="s">
        <v>752</v>
      </c>
      <c r="B2169" s="1" t="s">
        <v>10462</v>
      </c>
      <c r="C2169" s="1" t="s">
        <v>10463</v>
      </c>
      <c r="D2169" s="1" t="s">
        <v>10464</v>
      </c>
      <c r="E2169" s="1" t="s">
        <v>195</v>
      </c>
      <c r="F2169" s="1" t="s">
        <v>22</v>
      </c>
      <c r="G2169" s="1" t="s">
        <v>22</v>
      </c>
      <c r="H2169" s="11" t="str">
        <f t="shared" si="983"/>
        <v>Perennial</v>
      </c>
      <c r="I2169" s="1" t="s">
        <v>17107</v>
      </c>
      <c r="J2169" s="1">
        <v>4</v>
      </c>
      <c r="K2169" s="1">
        <v>6</v>
      </c>
      <c r="L2169" t="str" cm="1">
        <f t="array" ref="L2169">_xlfn.IFS(J2169+K2169="", "Unknown", J2169+K2169&gt;3, "Large", J2169+K2169&gt;0.5, "Medium", J2169+K2169&gt;0, "Small")</f>
        <v>Large</v>
      </c>
      <c r="M2169" s="1">
        <v>6</v>
      </c>
      <c r="N2169" cm="1">
        <f t="array" ref="N2169">IF($M2169="",INDEX($M$2:$M$2176,MATCH(1,INDEX(($A$2:$A$2176=$A2169)*($M$2:$M$2176&lt;&gt;""),0),0)),$M2169)</f>
        <v>6</v>
      </c>
      <c r="O2169" s="2" t="str">
        <f t="shared" si="979"/>
        <v>Seasonal outdoors</v>
      </c>
      <c r="P2169" s="1" t="s">
        <v>10465</v>
      </c>
      <c r="Q2169" s="1" t="s">
        <v>17110</v>
      </c>
      <c r="R2169" t="str">
        <f t="shared" si="982"/>
        <v>Medium</v>
      </c>
      <c r="T2169" s="1"/>
      <c r="U2169" s="1"/>
      <c r="V2169" s="1">
        <v>6</v>
      </c>
      <c r="W2169" s="6">
        <f t="shared" si="998"/>
        <v>6</v>
      </c>
      <c r="X2169" t="str">
        <f>IF(W2169=1, "January", IF(W2169=2, "February", IF(W2169=3, "March", IF(W2169=4, "April", IF(W2169=5, "May", IF(W2169=6, "June", IF(W2169=7, "July", IF(W2169=8, "August", IF(W2169=9, "September", IF(W2169=10, "October", IF(W2169=11, "November", IF(W2169=12, "December", "Other"))))))))))))</f>
        <v>June</v>
      </c>
      <c r="Y2169" s="1"/>
      <c r="Z2169" s="1"/>
      <c r="AA2169" s="1">
        <v>10</v>
      </c>
      <c r="AB2169" s="1">
        <f t="shared" si="999"/>
        <v>10</v>
      </c>
      <c r="AC2169" s="1" t="str">
        <f>IF(AB2169=1, "January", IF(AB2169=2, "February", IF(AB2169=3, "March", IF(AB2169=4, "April", IF(AB2169=5, "May", IF(AB2169=6, "June", IF(AB2169=7, "July", IF(AB2169=8, "August", IF(AB2169=9, "September", IF(AB2169=10, "October", IF(AB2169=11, "November", IF(AB2169=12, "December", "Other"))))))))))))</f>
        <v>October</v>
      </c>
      <c r="AD2169" s="1"/>
      <c r="AE2169" s="1"/>
      <c r="AF2169" s="16" t="s">
        <v>24224</v>
      </c>
      <c r="AG2169" s="1" t="str">
        <f t="shared" si="969"/>
        <v xml:space="preserve">Seed </v>
      </c>
      <c r="AH2169" s="2" t="str">
        <f t="shared" si="970"/>
        <v>Best sown in a greenhouse as soon as it is ripe in the autumn. Stored seed may requires up to 3 months cold stratification, though scarification may also help[113]. Sow stored seed in a cold frame as early in the year as possible. Germination should take place in late spring, though it might take another 12 months. Prick out the seedlings into individual pots when they are large enough to handle and grow them on in a cold frame for their first winter. Plant them out in early summer.
Cuttings of half-ripe wood, July/August in a frame.
Root cuttings, 3cm long, planted horizontally in pots in a greenhouse. Good percentage[78].
Suckers, removed in late winter and planted into their permanent positions[113].</v>
      </c>
      <c r="AI2169" s="1" t="s">
        <v>10466</v>
      </c>
      <c r="AK2169" s="1" t="s">
        <v>17105</v>
      </c>
      <c r="AL2169" s="1" t="str">
        <f t="shared" si="980"/>
        <v>Scented</v>
      </c>
      <c r="AM2169" s="1" t="b">
        <v>1</v>
      </c>
      <c r="AN2169" s="1" t="b">
        <v>1</v>
      </c>
      <c r="AO2169" s="1" t="b">
        <v>0</v>
      </c>
      <c r="AP2169" s="5" t="s">
        <v>28</v>
      </c>
      <c r="AQ2169" s="5" t="str">
        <f t="shared" si="971"/>
        <v>Light, Medium, Heavy</v>
      </c>
      <c r="AR2169" s="1" t="s">
        <v>274</v>
      </c>
      <c r="AS2169" s="1" t="str">
        <f t="shared" si="964"/>
        <v>None, Partial, Full</v>
      </c>
      <c r="AT2169" s="1" t="str">
        <f t="shared" si="972"/>
        <v>None, Partial, Full</v>
      </c>
      <c r="AU2169" s="1" t="s">
        <v>29</v>
      </c>
      <c r="AV2169" s="1" t="str">
        <f t="shared" si="973"/>
        <v>Moist</v>
      </c>
      <c r="AW2169" s="1" t="s">
        <v>12</v>
      </c>
      <c r="AX2169" s="1" t="str">
        <f t="shared" si="974"/>
        <v>Acid, Neutral, Alkaline</v>
      </c>
      <c r="AY2169" s="1" t="b">
        <v>0</v>
      </c>
      <c r="AZ2169" s="1" t="b">
        <v>0</v>
      </c>
      <c r="BA2169" s="1" t="b">
        <v>0</v>
      </c>
      <c r="BC2169" t="str">
        <f t="shared" si="975"/>
        <v>FALSE</v>
      </c>
      <c r="BE2169" t="str">
        <f t="shared" si="976"/>
        <v>FALSE</v>
      </c>
      <c r="BF2169" s="1" t="b">
        <v>0</v>
      </c>
      <c r="BG2169" s="1" t="b">
        <v>0</v>
      </c>
      <c r="BH2169" s="1" t="b">
        <v>0</v>
      </c>
      <c r="BJ2169" s="1" t="str">
        <f t="shared" si="977"/>
        <v>FALSE</v>
      </c>
      <c r="BK2169" s="1" t="s">
        <v>30</v>
      </c>
      <c r="BL2169" t="str">
        <f t="shared" si="978"/>
        <v>FALSE</v>
      </c>
      <c r="BM2169" s="1" t="b">
        <v>0</v>
      </c>
      <c r="BN2169" s="1" t="b">
        <v>0</v>
      </c>
      <c r="BO2169" s="1">
        <f t="shared" si="981"/>
        <v>14</v>
      </c>
      <c r="BP2169" s="1" t="s">
        <v>31</v>
      </c>
      <c r="BQ2169" s="1" cm="1">
        <f t="array" ref="BQ2169">_xlfn.IFS(BP2169="None Known",0, LEN(BP2169)&gt;500, 5,LEN(BP2169)&gt;400, 4, LEN(BP2169)&gt;300, 3, LEN(BP2169)&gt;200, 2, LEN(BP2169)&gt;1, 1)</f>
        <v>0</v>
      </c>
      <c r="BR2169" s="1" t="s">
        <v>10467</v>
      </c>
      <c r="BS2169" s="1">
        <v>4</v>
      </c>
      <c r="BT2169" s="1" t="s">
        <v>10468</v>
      </c>
      <c r="BU2169" s="1">
        <v>2</v>
      </c>
      <c r="BV2169" s="1" t="s">
        <v>34</v>
      </c>
      <c r="BW2169" s="1" t="s">
        <v>31</v>
      </c>
      <c r="BX2169" s="1"/>
      <c r="BY2169" t="str">
        <f>_xlfn.XLOOKUP($B2169,Img_lookup!A:A,Img_lookup!B:B, "Not available")</f>
        <v>e5d54b08-6369-4fa0-97fe-206156de5613</v>
      </c>
      <c r="BZ2169" t="str">
        <f>_xlfn.XLOOKUP($B2169,Img_lookup!A:A,Img_lookup!C:C, "Not available")</f>
        <v>Zanthoxylum simulans</v>
      </c>
      <c r="CA2169" t="str">
        <f>_xlfn.XLOOKUP($B2169,Img_lookup!A:A,Img_lookup!D:D, "Not available")</f>
        <v>Augustine Henry</v>
      </c>
      <c r="CB2169" t="str">
        <f>_xlfn.XLOOKUP($B2169,Img_lookup!A:A,Img_lookup!E:E, "https://imgur.com/aT5wafe")</f>
        <v>https://api.openverse.engineering/v1/images/e5d54b08-6369-4fa0-97fe-206156de5613/thumb/</v>
      </c>
    </row>
    <row r="2170" spans="1:80" ht="409.6" x14ac:dyDescent="0.15">
      <c r="A2170" s="1" t="s">
        <v>394</v>
      </c>
      <c r="B2170" s="1" t="s">
        <v>8619</v>
      </c>
      <c r="C2170" s="1" t="s">
        <v>8620</v>
      </c>
      <c r="E2170" s="1" t="s">
        <v>8621</v>
      </c>
      <c r="F2170" s="1" t="s">
        <v>85</v>
      </c>
      <c r="G2170" s="1" t="s">
        <v>85</v>
      </c>
      <c r="H2170" s="11" t="str">
        <f t="shared" si="983"/>
        <v>Annual</v>
      </c>
      <c r="J2170" s="1">
        <v>2</v>
      </c>
      <c r="L2170" t="str" cm="1">
        <f t="array" ref="L2170">_xlfn.IFS(J2170+K2170="", "Unknown", J2170+K2170&gt;3, "Large", J2170+K2170&gt;0.5, "Medium", J2170+K2170&gt;0, "Small")</f>
        <v>Medium</v>
      </c>
      <c r="M2170" s="1">
        <v>9</v>
      </c>
      <c r="N2170" cm="1">
        <f t="array" ref="N2170">IF($M2170="",INDEX($M$2:$M$2176,MATCH(1,INDEX(($A$2:$A$2176=$A2170)*($M$2:$M$2176&lt;&gt;""),0),0)),$M2170)</f>
        <v>9</v>
      </c>
      <c r="O2170" s="2" t="str">
        <f t="shared" si="979"/>
        <v>Grown indoors</v>
      </c>
      <c r="P2170" s="1" t="s">
        <v>709</v>
      </c>
      <c r="Q2170" s="1" t="s">
        <v>17109</v>
      </c>
      <c r="R2170" t="str">
        <f t="shared" si="982"/>
        <v>Fast</v>
      </c>
      <c r="T2170" s="1"/>
      <c r="U2170" s="1"/>
      <c r="V2170" s="1" t="s">
        <v>177</v>
      </c>
      <c r="W2170" s="6" t="str">
        <f t="shared" si="998"/>
        <v>7</v>
      </c>
      <c r="X2170" t="str">
        <f t="shared" ref="X2170:X2176" si="1000">IF(W2170="1", "January", IF(W2170="2", "February", IF(W2170="3", "March", IF(W2170="4", "April", IF(W2170="5", "May", IF(W2170="6", "June", IF(W2170="7", "July", IF(W2170="8", "August", IF(W2170="9", "September", IF(W2170="10", "October", IF(W2170="11", "November", IF(W2170="12", "December", "Other"))))))))))))</f>
        <v>July</v>
      </c>
      <c r="Y2170" s="2" t="str">
        <f t="shared" ref="Y2170:Y2176" si="1001">IF(ISNUMBER(SEARCH("-",V2170)),TRIM(RIGHT(V2170,LEN(V2170)-SEARCH("-",V2170))),V2170)</f>
        <v>10</v>
      </c>
      <c r="Z2170" s="2" t="str">
        <f t="shared" ref="Z2170:Z2176" si="1002">IF(Y2170="1", "January", IF(Y2170="2", "February", IF(Y2170="3", "March", IF(Y2170="4", "April", IF(Y2170="5", "May", IF(Y2170="6", "June", IF(Y2170="7", "July", IF(Y2170="8", "August", IF(Y2170="9", "September", IF(Y2170="10", "October", IF(Y2170="11", "November", IF(Y2170="12", "December", "Other"))))))))))))</f>
        <v>October</v>
      </c>
      <c r="AA2170" s="1" t="s">
        <v>109</v>
      </c>
      <c r="AB2170" s="1" t="str">
        <f t="shared" si="999"/>
        <v>9</v>
      </c>
      <c r="AC2170" s="1" t="str">
        <f>IF(AB2170="1", "January", IF(AB2170="2", "February", IF(AB2170="3", "March", IF(AB2170="4", "April", IF(AB2170="5", "May", IF(AB2170="6", "June", IF(AB2170="7", "July", IF(AB2170="8", "August", IF(AB2170="9", "September", IF(AB2170="10", "October", IF(AB2170="11", "November", IF(AB2170="12", "December", "Other"))))))))))))</f>
        <v>September</v>
      </c>
      <c r="AD2170" s="1" t="str">
        <f>IF(ISNUMBER(SEARCH("-",AA2170)),TRIM(RIGHT(AA2170,LEN(AA2170)-SEARCH("-",AA2170))),AA2170)</f>
        <v>10</v>
      </c>
      <c r="AE2170" s="1" t="str">
        <f>IF(AD2170="1", "January", IF(AD2170="2", "February", IF(AD2170="3", "March", IF(AD2170="4", "April", IF(AD2170="5", "May", IF(AD2170="6", "June", IF(AD2170="7", "July", IF(AD2170="8", "August", IF(AD2170="9", "September", IF(AD2170="10", "October", IF(AD2170="11", "November", IF(AD2170="12", "December", "Other"))))))))))))</f>
        <v>October</v>
      </c>
      <c r="AF2170" s="1" t="s">
        <v>24827</v>
      </c>
      <c r="AG2170" s="1" t="str">
        <f t="shared" si="969"/>
        <v xml:space="preserve">Seed </v>
      </c>
      <c r="AH2170" s="2" t="str">
        <f t="shared" si="970"/>
        <v>Sow April in individual pots in a greenhouse. Grow on quickly and plant out after the last expected frosts. A direct outdoor sowing, especially of some of the less sweet varieties, can be tried in May.</v>
      </c>
      <c r="AI2170" s="1" t="s">
        <v>8622</v>
      </c>
      <c r="AJ2170" s="1" t="s">
        <v>1</v>
      </c>
      <c r="AK2170" s="1" t="s">
        <v>17106</v>
      </c>
      <c r="AL2170" s="1" t="str">
        <f t="shared" si="980"/>
        <v>Unscented</v>
      </c>
      <c r="AM2170" s="1" t="b">
        <v>0</v>
      </c>
      <c r="AN2170" s="1" t="b">
        <v>0</v>
      </c>
      <c r="AO2170" s="1" t="b">
        <v>0</v>
      </c>
      <c r="AP2170" s="5" t="s">
        <v>28</v>
      </c>
      <c r="AQ2170" s="5" t="str">
        <f t="shared" si="971"/>
        <v>Light, Medium, Heavy</v>
      </c>
      <c r="AR2170" s="1" t="s">
        <v>30</v>
      </c>
      <c r="AS2170" s="1" t="str">
        <f t="shared" ref="AS2170:AS2176" si="1003">IF(AR2170="N", "None", IF(AR2170="S", "Partial", IF(AR2170="F", "Full", IF(AR2170="SN", "None, Partial", IF(AR2170="FS", "Partial, Full", IF(AR2170="FSN", "None, Partial, Full", ""))))))</f>
        <v>None</v>
      </c>
      <c r="AT2170" s="1" t="str">
        <f t="shared" si="972"/>
        <v>Full</v>
      </c>
      <c r="AU2170" s="1" t="s">
        <v>29</v>
      </c>
      <c r="AV2170" s="1" t="str">
        <f t="shared" si="973"/>
        <v>Moist</v>
      </c>
      <c r="AW2170" s="1" t="s">
        <v>123</v>
      </c>
      <c r="AX2170" s="1" t="str">
        <f t="shared" si="974"/>
        <v>Acid, Neutral</v>
      </c>
      <c r="AY2170" s="1" t="b">
        <v>0</v>
      </c>
      <c r="AZ2170" s="1" t="b">
        <v>0</v>
      </c>
      <c r="BA2170" s="1" t="b">
        <v>0</v>
      </c>
      <c r="BC2170" t="str">
        <f t="shared" si="975"/>
        <v>FALSE</v>
      </c>
      <c r="BE2170" t="str">
        <f t="shared" si="976"/>
        <v>FALSE</v>
      </c>
      <c r="BF2170" s="1" t="b">
        <v>0</v>
      </c>
      <c r="BG2170" s="1" t="b">
        <v>0</v>
      </c>
      <c r="BH2170" s="1" t="b">
        <v>0</v>
      </c>
      <c r="BI2170" s="1" t="s">
        <v>77</v>
      </c>
      <c r="BJ2170" s="1" t="str">
        <f t="shared" si="977"/>
        <v>TRUE</v>
      </c>
      <c r="BL2170" t="str">
        <f t="shared" si="978"/>
        <v>FALSE</v>
      </c>
      <c r="BM2170" s="1" t="b">
        <v>0</v>
      </c>
      <c r="BN2170" s="1" t="b">
        <v>0</v>
      </c>
      <c r="BO2170" s="1">
        <f t="shared" si="981"/>
        <v>20</v>
      </c>
      <c r="BP2170" s="1" t="s">
        <v>8623</v>
      </c>
      <c r="BQ2170" s="1" cm="1">
        <f t="array" ref="BQ2170">_xlfn.IFS(BP2170="None Known",0, LEN(BP2170)&gt;500, 5,LEN(BP2170)&gt;400, 4, LEN(BP2170)&gt;300, 3, LEN(BP2170)&gt;200, 2, LEN(BP2170)&gt;1, 1)</f>
        <v>5</v>
      </c>
      <c r="BR2170" s="16" t="s">
        <v>25062</v>
      </c>
      <c r="BS2170" s="1">
        <v>4</v>
      </c>
      <c r="BT2170" s="1" t="s">
        <v>8624</v>
      </c>
      <c r="BU2170" s="1">
        <v>3</v>
      </c>
      <c r="BV2170" s="1" t="s">
        <v>8625</v>
      </c>
      <c r="BW2170" s="1" t="s">
        <v>31</v>
      </c>
      <c r="BX2170" s="1"/>
      <c r="BY2170" t="str">
        <f>_xlfn.XLOOKUP($B2170,Img_lookup!A:A,Img_lookup!B:B, "Not available")</f>
        <v>379785e4-7382-4248-b70f-d779f8920341</v>
      </c>
      <c r="BZ2170" t="str">
        <f>_xlfn.XLOOKUP($B2170,Img_lookup!A:A,Img_lookup!C:C, "Not available")</f>
        <v>Maize dwarf mosaic virus (MDMV) infection of corn (Zea mays)</v>
      </c>
      <c r="CA2170" t="str">
        <f>_xlfn.XLOOKUP($B2170,Img_lookup!A:A,Img_lookup!D:D, "Not available")</f>
        <v>Plant pests and diseases</v>
      </c>
      <c r="CB2170" t="str">
        <f>_xlfn.XLOOKUP($B2170,Img_lookup!A:A,Img_lookup!E:E, "https://imgur.com/aT5wafe")</f>
        <v>https://api.openverse.engineering/v1/images/379785e4-7382-4248-b70f-d779f8920341/thumb/</v>
      </c>
    </row>
    <row r="2171" spans="1:80" ht="409.6" x14ac:dyDescent="0.15">
      <c r="A2171" s="1" t="s">
        <v>857</v>
      </c>
      <c r="B2171" s="1" t="s">
        <v>9896</v>
      </c>
      <c r="C2171" s="1" t="s">
        <v>9897</v>
      </c>
      <c r="E2171" s="1" t="s">
        <v>9898</v>
      </c>
      <c r="F2171" s="1" t="s">
        <v>23722</v>
      </c>
      <c r="G2171" s="1" t="s">
        <v>23800</v>
      </c>
      <c r="H2171" s="11" t="str">
        <f t="shared" si="983"/>
        <v>Perennial</v>
      </c>
      <c r="J2171" s="1">
        <v>0.30000001199999998</v>
      </c>
      <c r="K2171" s="1">
        <v>0.10000000100000001</v>
      </c>
      <c r="L2171" t="str" cm="1">
        <f t="array" ref="L2171">_xlfn.IFS(J2171+K2171="", "Unknown", J2171+K2171&gt;3, "Large", J2171+K2171&gt;0.5, "Medium", J2171+K2171&gt;0, "Small")</f>
        <v>Small</v>
      </c>
      <c r="M2171" s="1">
        <v>8</v>
      </c>
      <c r="N2171" cm="1">
        <f t="array" ref="N2171">IF($M2171="",INDEX($M$2:$M$2176,MATCH(1,INDEX(($A$2:$A$2176=$A2171)*($M$2:$M$2176&lt;&gt;""),0),0)),$M2171)</f>
        <v>8</v>
      </c>
      <c r="O2171" s="2" t="str">
        <f t="shared" si="979"/>
        <v>Grown indoors</v>
      </c>
      <c r="P2171" s="1" t="s">
        <v>8259</v>
      </c>
      <c r="R2171" t="str">
        <f t="shared" si="982"/>
        <v>Medium</v>
      </c>
      <c r="T2171" s="1"/>
      <c r="U2171" s="1"/>
      <c r="V2171" s="1" t="s">
        <v>1006</v>
      </c>
      <c r="W2171" s="6" t="str">
        <f t="shared" si="998"/>
        <v>5</v>
      </c>
      <c r="X2171" t="str">
        <f t="shared" si="1000"/>
        <v>May</v>
      </c>
      <c r="Y2171" s="2" t="str">
        <f t="shared" si="1001"/>
        <v>7</v>
      </c>
      <c r="Z2171" s="2" t="str">
        <f t="shared" si="1002"/>
        <v>July</v>
      </c>
      <c r="AA2171" s="1" t="s">
        <v>272</v>
      </c>
      <c r="AB2171" s="1" t="str">
        <f t="shared" si="999"/>
        <v>4</v>
      </c>
      <c r="AC2171" s="1" t="str">
        <f>IF(AB2171="1", "January", IF(AB2171="2", "February", IF(AB2171="3", "March", IF(AB2171="4", "April", IF(AB2171="5", "May", IF(AB2171="6", "June", IF(AB2171="7", "July", IF(AB2171="8", "August", IF(AB2171="9", "September", IF(AB2171="10", "October", IF(AB2171="11", "November", IF(AB2171="12", "December", "Other"))))))))))))</f>
        <v>April</v>
      </c>
      <c r="AD2171" s="1" t="str">
        <f>IF(ISNUMBER(SEARCH("-",AA2171)),TRIM(RIGHT(AA2171,LEN(AA2171)-SEARCH("-",AA2171))),AA2171)</f>
        <v>6</v>
      </c>
      <c r="AE2171" s="1" t="str">
        <f>IF(AD2171="1", "January", IF(AD2171="2", "February", IF(AD2171="3", "March", IF(AD2171="4", "April", IF(AD2171="5", "May", IF(AD2171="6", "June", IF(AD2171="7", "July", IF(AD2171="8", "August", IF(AD2171="9", "September", IF(AD2171="10", "October", IF(AD2171="11", "November", IF(AD2171="12", "December", "Other"))))))))))))</f>
        <v>June</v>
      </c>
      <c r="AF2171" s="18" t="s">
        <v>25197</v>
      </c>
      <c r="AG2171" s="1" t="str">
        <f t="shared" si="969"/>
        <v xml:space="preserve">Bulb </v>
      </c>
      <c r="AH2171" s="2" t="str">
        <f t="shared" si="970"/>
        <v>Sow spring in a greenhouse. Sow the seed thinly so that the seedlings can be left undisturbed in the pot for their first year of growth. Give them an occasional liquid feed in the growing season to ensure they do not become nutrient deficient. When the plants become dormant in the summer, pot up the small bulbs placing 2 - 3 bulbs in each pot. Grow them on for another one or two years in the greenhouse before planting them out when they are dormant in late summer.
 Division of offsets after the plant dies down in late spring or early summer. Larger bulbs can be planted out direct into their permanent positions whilst it is best to pot up the smaller bulbs and grow them on in the greenhouse for a year before planting them out.</v>
      </c>
      <c r="AI2171" s="1" t="s">
        <v>9899</v>
      </c>
      <c r="AJ2171" s="1" t="s">
        <v>53</v>
      </c>
      <c r="AK2171" s="1" t="s">
        <v>17104</v>
      </c>
      <c r="AL2171" s="1" t="str">
        <f t="shared" si="980"/>
        <v>Unscented</v>
      </c>
      <c r="AM2171" s="1" t="b">
        <v>0</v>
      </c>
      <c r="AN2171" s="1" t="b">
        <v>0</v>
      </c>
      <c r="AO2171" s="1" t="b">
        <v>0</v>
      </c>
      <c r="AP2171" s="5" t="s">
        <v>28</v>
      </c>
      <c r="AQ2171" s="5" t="str">
        <f t="shared" si="971"/>
        <v>Light, Medium, Heavy</v>
      </c>
      <c r="AR2171" s="1" t="s">
        <v>30</v>
      </c>
      <c r="AS2171" s="1" t="str">
        <f t="shared" si="1003"/>
        <v>None</v>
      </c>
      <c r="AT2171" s="1" t="str">
        <f t="shared" si="972"/>
        <v>Full</v>
      </c>
      <c r="AU2171" s="1" t="s">
        <v>29</v>
      </c>
      <c r="AV2171" s="1" t="str">
        <f t="shared" si="973"/>
        <v>Moist</v>
      </c>
      <c r="AW2171" s="1" t="s">
        <v>12</v>
      </c>
      <c r="AX2171" s="1" t="str">
        <f t="shared" si="974"/>
        <v>Acid, Neutral, Alkaline</v>
      </c>
      <c r="AY2171" s="1" t="b">
        <v>0</v>
      </c>
      <c r="AZ2171" s="1" t="b">
        <v>0</v>
      </c>
      <c r="BA2171" s="1" t="b">
        <v>0</v>
      </c>
      <c r="BC2171" t="str">
        <f t="shared" si="975"/>
        <v>FALSE</v>
      </c>
      <c r="BE2171" t="str">
        <f t="shared" si="976"/>
        <v>FALSE</v>
      </c>
      <c r="BF2171" s="1" t="b">
        <v>0</v>
      </c>
      <c r="BG2171" s="1" t="b">
        <v>0</v>
      </c>
      <c r="BH2171" s="1" t="b">
        <v>0</v>
      </c>
      <c r="BJ2171" s="1" t="str">
        <f t="shared" si="977"/>
        <v>FALSE</v>
      </c>
      <c r="BL2171" t="str">
        <f t="shared" si="978"/>
        <v>FALSE</v>
      </c>
      <c r="BM2171" s="1" t="b">
        <v>0</v>
      </c>
      <c r="BN2171" s="1" t="b">
        <v>0</v>
      </c>
      <c r="BO2171" s="1">
        <f t="shared" si="981"/>
        <v>3</v>
      </c>
      <c r="BP2171" s="1" t="s">
        <v>31</v>
      </c>
      <c r="BQ2171" s="1" cm="1">
        <f t="array" ref="BQ2171">_xlfn.IFS(BP2171="None Known",0, LEN(BP2171)&gt;500, 5,LEN(BP2171)&gt;400, 4, LEN(BP2171)&gt;300, 3, LEN(BP2171)&gt;200, 2, LEN(BP2171)&gt;1, 1)</f>
        <v>0</v>
      </c>
      <c r="BR2171" s="1" t="s">
        <v>9900</v>
      </c>
      <c r="BS2171" s="1">
        <v>1</v>
      </c>
      <c r="BT2171" s="1" t="s">
        <v>31</v>
      </c>
      <c r="BU2171" s="1">
        <v>0</v>
      </c>
      <c r="BV2171" s="1" t="s">
        <v>465</v>
      </c>
      <c r="BW2171" s="1" t="s">
        <v>9901</v>
      </c>
      <c r="BX2171" s="1"/>
      <c r="BY2171" t="str">
        <f>_xlfn.XLOOKUP($B2171,Img_lookup!A:A,Img_lookup!B:B, "Not available")</f>
        <v>3658f99d-82e5-40de-a2a4-b62db477a2f5</v>
      </c>
      <c r="BZ2171" t="str">
        <f>_xlfn.XLOOKUP($B2171,Img_lookup!A:A,Img_lookup!C:C, "Not available")</f>
        <v>plant Zephyranthes atamasca lily apex nature park ncwetlands KG (3)</v>
      </c>
      <c r="CA2171" t="str">
        <f>_xlfn.XLOOKUP($B2171,Img_lookup!A:A,Img_lookup!D:D, "Not available")</f>
        <v>ncwetlands.org</v>
      </c>
      <c r="CB2171" t="str">
        <f>_xlfn.XLOOKUP($B2171,Img_lookup!A:A,Img_lookup!E:E, "https://imgur.com/aT5wafe")</f>
        <v>https://api.openverse.engineering/v1/images/3658f99d-82e5-40de-a2a4-b62db477a2f5/thumb/</v>
      </c>
    </row>
    <row r="2172" spans="1:80" ht="409.6" x14ac:dyDescent="0.15">
      <c r="A2172" s="1" t="s">
        <v>394</v>
      </c>
      <c r="B2172" s="1" t="s">
        <v>10540</v>
      </c>
      <c r="C2172" s="1" t="s">
        <v>10541</v>
      </c>
      <c r="E2172" s="1" t="s">
        <v>10542</v>
      </c>
      <c r="F2172" s="1" t="s">
        <v>85</v>
      </c>
      <c r="G2172" s="1" t="s">
        <v>85</v>
      </c>
      <c r="H2172" s="11" t="str">
        <f t="shared" si="983"/>
        <v>Annual</v>
      </c>
      <c r="J2172" s="1">
        <v>3.5</v>
      </c>
      <c r="K2172" s="1">
        <v>0.20000000300000001</v>
      </c>
      <c r="L2172" t="str" cm="1">
        <f t="array" ref="L2172">_xlfn.IFS(J2172+K2172="", "Unknown", J2172+K2172&gt;3, "Large", J2172+K2172&gt;0.5, "Medium", J2172+K2172&gt;0, "Small")</f>
        <v>Large</v>
      </c>
      <c r="M2172" s="1">
        <v>6</v>
      </c>
      <c r="N2172" cm="1">
        <f t="array" ref="N2172">IF($M2172="",INDEX($M$2:$M$2176,MATCH(1,INDEX(($A$2:$A$2176=$A2172)*($M$2:$M$2176&lt;&gt;""),0),0)),$M2172)</f>
        <v>6</v>
      </c>
      <c r="O2172" s="2" t="str">
        <f t="shared" si="979"/>
        <v>Seasonal outdoors</v>
      </c>
      <c r="P2172" s="1" t="s">
        <v>10543</v>
      </c>
      <c r="Q2172" s="1" t="s">
        <v>17109</v>
      </c>
      <c r="R2172" t="str">
        <f t="shared" si="982"/>
        <v>Fast</v>
      </c>
      <c r="T2172" s="1"/>
      <c r="U2172" s="1"/>
      <c r="V2172" s="1" t="s">
        <v>108</v>
      </c>
      <c r="W2172" s="6" t="str">
        <f t="shared" si="998"/>
        <v>7</v>
      </c>
      <c r="X2172" t="str">
        <f t="shared" si="1000"/>
        <v>July</v>
      </c>
      <c r="Y2172" s="2" t="str">
        <f t="shared" si="1001"/>
        <v>9</v>
      </c>
      <c r="Z2172" s="2" t="str">
        <f t="shared" si="1002"/>
        <v>September</v>
      </c>
      <c r="AA2172" s="1" t="s">
        <v>109</v>
      </c>
      <c r="AB2172" s="1" t="str">
        <f t="shared" si="999"/>
        <v>9</v>
      </c>
      <c r="AC2172" s="1" t="str">
        <f>IF(AB2172="1", "January", IF(AB2172="2", "February", IF(AB2172="3", "March", IF(AB2172="4", "April", IF(AB2172="5", "May", IF(AB2172="6", "June", IF(AB2172="7", "July", IF(AB2172="8", "August", IF(AB2172="9", "September", IF(AB2172="10", "October", IF(AB2172="11", "November", IF(AB2172="12", "December", "Other"))))))))))))</f>
        <v>September</v>
      </c>
      <c r="AD2172" s="1" t="str">
        <f>IF(ISNUMBER(SEARCH("-",AA2172)),TRIM(RIGHT(AA2172,LEN(AA2172)-SEARCH("-",AA2172))),AA2172)</f>
        <v>10</v>
      </c>
      <c r="AE2172" s="1" t="str">
        <f>IF(AD2172="1", "January", IF(AD2172="2", "February", IF(AD2172="3", "March", IF(AD2172="4", "April", IF(AD2172="5", "May", IF(AD2172="6", "June", IF(AD2172="7", "July", IF(AD2172="8", "August", IF(AD2172="9", "September", IF(AD2172="10", "October", IF(AD2172="11", "November", IF(AD2172="12", "December", "Other"))))))))))))</f>
        <v>October</v>
      </c>
      <c r="AF2172" s="1" t="s">
        <v>25160</v>
      </c>
      <c r="AG2172" s="1" t="str">
        <f t="shared" si="969"/>
        <v xml:space="preserve">Seed </v>
      </c>
      <c r="AH2172" s="2" t="str">
        <f t="shared" si="970"/>
        <v>It must not be allowed to dry out or it will quickly lose its viability, usually within 4 weeks[136]. Store collected seed in jars of water in a cool place such as the salad compartment of a fridge. Sow the seed in spring. Immerse the pots so that they are covered by about 5cm of water. It is best to sow 2 seeds per 7cm pot in a greenhouse in order to get early germination and a better chance of a crop[136]. Pot on as required and plant out about 30cm square in May, by which time the plants should be 20 - 30cm tall[136]. Larger quantities can be sown in shallow boxes and plunged into the pond etc in May.</v>
      </c>
      <c r="AI2172" s="1" t="s">
        <v>10544</v>
      </c>
      <c r="AJ2172" s="1" t="s">
        <v>1</v>
      </c>
      <c r="AK2172" s="1" t="s">
        <v>17106</v>
      </c>
      <c r="AL2172" s="1" t="str">
        <f t="shared" si="980"/>
        <v>Unscented</v>
      </c>
      <c r="AM2172" s="1" t="b">
        <v>0</v>
      </c>
      <c r="AN2172" s="1" t="b">
        <v>0</v>
      </c>
      <c r="AO2172" s="1" t="b">
        <v>0</v>
      </c>
      <c r="AP2172" s="5" t="s">
        <v>28</v>
      </c>
      <c r="AQ2172" s="5" t="str">
        <f t="shared" si="971"/>
        <v>Light, Medium, Heavy</v>
      </c>
      <c r="AR2172" s="1" t="s">
        <v>30</v>
      </c>
      <c r="AS2172" s="1" t="str">
        <f t="shared" si="1003"/>
        <v>None</v>
      </c>
      <c r="AT2172" s="1" t="str">
        <f t="shared" si="972"/>
        <v>Full</v>
      </c>
      <c r="AU2172" s="1" t="s">
        <v>689</v>
      </c>
      <c r="AV2172" s="1" t="str">
        <f t="shared" si="973"/>
        <v>Wet/Water</v>
      </c>
      <c r="AW2172" s="1" t="s">
        <v>12</v>
      </c>
      <c r="AX2172" s="1" t="str">
        <f t="shared" si="974"/>
        <v>Acid, Neutral, Alkaline</v>
      </c>
      <c r="AY2172" s="1" t="b">
        <v>0</v>
      </c>
      <c r="AZ2172" s="1" t="b">
        <v>0</v>
      </c>
      <c r="BA2172" s="1" t="b">
        <v>0</v>
      </c>
      <c r="BC2172" t="str">
        <f t="shared" si="975"/>
        <v>FALSE</v>
      </c>
      <c r="BE2172" t="str">
        <f t="shared" si="976"/>
        <v>FALSE</v>
      </c>
      <c r="BF2172" s="1" t="b">
        <v>0</v>
      </c>
      <c r="BG2172" s="1" t="b">
        <v>0</v>
      </c>
      <c r="BH2172" s="1" t="b">
        <v>0</v>
      </c>
      <c r="BJ2172" s="1" t="str">
        <f t="shared" si="977"/>
        <v>FALSE</v>
      </c>
      <c r="BL2172" t="str">
        <f t="shared" si="978"/>
        <v>FALSE</v>
      </c>
      <c r="BM2172" s="1" t="b">
        <v>0</v>
      </c>
      <c r="BN2172" s="1" t="b">
        <v>0</v>
      </c>
      <c r="BO2172" s="1">
        <f t="shared" si="981"/>
        <v>15</v>
      </c>
      <c r="BP2172" s="1" t="s">
        <v>31</v>
      </c>
      <c r="BQ2172" s="1" cm="1">
        <f t="array" ref="BQ2172">_xlfn.IFS(BP2172="None Known",0, LEN(BP2172)&gt;500, 5,LEN(BP2172)&gt;400, 4, LEN(BP2172)&gt;300, 3, LEN(BP2172)&gt;200, 2, LEN(BP2172)&gt;1, 1)</f>
        <v>0</v>
      </c>
      <c r="BR2172" s="16" t="s">
        <v>25386</v>
      </c>
      <c r="BS2172" s="1">
        <v>5</v>
      </c>
      <c r="BT2172" s="1" t="s">
        <v>31</v>
      </c>
      <c r="BU2172" s="1">
        <v>0</v>
      </c>
      <c r="BV2172" s="1" t="s">
        <v>34</v>
      </c>
      <c r="BW2172" s="1" t="s">
        <v>31</v>
      </c>
      <c r="BX2172" s="1"/>
      <c r="BY2172" t="str">
        <f>_xlfn.XLOOKUP($B2172,Img_lookup!A:A,Img_lookup!B:B, "Not available")</f>
        <v>5c9b7157-3028-4703-b8d5-6f12e13aaaf0</v>
      </c>
      <c r="BZ2172" t="str">
        <f>_xlfn.XLOOKUP($B2172,Img_lookup!A:A,Img_lookup!C:C, "Not available")</f>
        <v>Zizania aquatica L. var. aquatica</v>
      </c>
      <c r="CA2172" t="str">
        <f>_xlfn.XLOOKUP($B2172,Img_lookup!A:A,Img_lookup!D:D, "Not available")</f>
        <v>Paul M. Peterson and J. M. Saarela</v>
      </c>
      <c r="CB2172" t="str">
        <f>_xlfn.XLOOKUP($B2172,Img_lookup!A:A,Img_lookup!E:E, "https://imgur.com/aT5wafe")</f>
        <v>https://api.openverse.engineering/v1/images/5c9b7157-3028-4703-b8d5-6f12e13aaaf0/thumb/</v>
      </c>
    </row>
    <row r="2173" spans="1:80" ht="409.6" x14ac:dyDescent="0.15">
      <c r="A2173" s="1" t="s">
        <v>394</v>
      </c>
      <c r="B2173" s="1" t="s">
        <v>8002</v>
      </c>
      <c r="C2173" s="1" t="s">
        <v>8003</v>
      </c>
      <c r="D2173" s="1" t="s">
        <v>8004</v>
      </c>
      <c r="E2173" s="1" t="s">
        <v>8005</v>
      </c>
      <c r="F2173" s="1" t="s">
        <v>6</v>
      </c>
      <c r="G2173" s="1" t="s">
        <v>6</v>
      </c>
      <c r="H2173" s="11" t="str">
        <f t="shared" si="983"/>
        <v>Perennial</v>
      </c>
      <c r="J2173" s="1">
        <v>3.5</v>
      </c>
      <c r="L2173" t="str" cm="1">
        <f t="array" ref="L2173">_xlfn.IFS(J2173+K2173="", "Unknown", J2173+K2173&gt;3, "Large", J2173+K2173&gt;0.5, "Medium", J2173+K2173&gt;0, "Small")</f>
        <v>Large</v>
      </c>
      <c r="M2173" s="1">
        <v>9</v>
      </c>
      <c r="N2173" cm="1">
        <f t="array" ref="N2173">IF($M2173="",INDEX($M$2:$M$2176,MATCH(1,INDEX(($A$2:$A$2176=$A2173)*($M$2:$M$2176&lt;&gt;""),0),0)),$M2173)</f>
        <v>9</v>
      </c>
      <c r="O2173" s="2" t="str">
        <f t="shared" si="979"/>
        <v>Grown indoors</v>
      </c>
      <c r="P2173" s="1" t="s">
        <v>8006</v>
      </c>
      <c r="R2173" t="str">
        <f t="shared" si="982"/>
        <v>Medium</v>
      </c>
      <c r="T2173" s="1"/>
      <c r="U2173" s="1"/>
      <c r="V2173" s="1" t="s">
        <v>108</v>
      </c>
      <c r="W2173" s="6" t="str">
        <f t="shared" si="998"/>
        <v>7</v>
      </c>
      <c r="X2173" t="str">
        <f t="shared" si="1000"/>
        <v>July</v>
      </c>
      <c r="Y2173" s="2" t="str">
        <f t="shared" si="1001"/>
        <v>9</v>
      </c>
      <c r="Z2173" s="2" t="str">
        <f t="shared" si="1002"/>
        <v>September</v>
      </c>
      <c r="AA2173" s="1" t="s">
        <v>108</v>
      </c>
      <c r="AB2173" s="1" t="str">
        <f t="shared" si="999"/>
        <v>7</v>
      </c>
      <c r="AC2173" s="1" t="str">
        <f>IF(AB2173="1", "January", IF(AB2173="2", "February", IF(AB2173="3", "March", IF(AB2173="4", "April", IF(AB2173="5", "May", IF(AB2173="6", "June", IF(AB2173="7", "July", IF(AB2173="8", "August", IF(AB2173="9", "September", IF(AB2173="10", "October", IF(AB2173="11", "November", IF(AB2173="12", "December", "Other"))))))))))))</f>
        <v>July</v>
      </c>
      <c r="AD2173" s="1" t="str">
        <f>IF(ISNUMBER(SEARCH("-",AA2173)),TRIM(RIGHT(AA2173,LEN(AA2173)-SEARCH("-",AA2173))),AA2173)</f>
        <v>9</v>
      </c>
      <c r="AE2173" s="1" t="str">
        <f>IF(AD2173="1", "January", IF(AD2173="2", "February", IF(AD2173="3", "March", IF(AD2173="4", "April", IF(AD2173="5", "May", IF(AD2173="6", "June", IF(AD2173="7", "July", IF(AD2173="8", "August", IF(AD2173="9", "September", IF(AD2173="10", "October", IF(AD2173="11", "November", IF(AD2173="12", "December", "Other"))))))))))))</f>
        <v>September</v>
      </c>
      <c r="AF2173" s="16" t="s">
        <v>25161</v>
      </c>
      <c r="AG2173" s="1" t="str">
        <f t="shared" si="969"/>
        <v xml:space="preserve">Seed </v>
      </c>
      <c r="AH2173" s="2" t="str">
        <f t="shared" si="970"/>
        <v>It must not be allowed to dry out or it will quickly lose its viability, usually within 4 weeks[136]. Store collected seed in jars of water in a cool place such as the salad compartment of a fridge. Sow the seed in a greenhouse in spring. Immerse the pots so that they are covered by about 5cm of water. When they are large enough to handle, prick the seedlings out into individual pots and grow them on in the greenhouse for their first winter. Plant them out into their permanent positions in late spring or early summer, after the last expected frosts.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v>
      </c>
      <c r="AI2173" s="1" t="s">
        <v>8007</v>
      </c>
      <c r="AK2173" s="1" t="s">
        <v>17104</v>
      </c>
      <c r="AL2173" s="1" t="str">
        <f t="shared" si="980"/>
        <v>Unscented</v>
      </c>
      <c r="AM2173" s="1" t="b">
        <v>0</v>
      </c>
      <c r="AN2173" s="1" t="b">
        <v>0</v>
      </c>
      <c r="AO2173" s="1" t="b">
        <v>0</v>
      </c>
      <c r="AP2173" s="5" t="s">
        <v>28</v>
      </c>
      <c r="AQ2173" s="5" t="str">
        <f t="shared" si="971"/>
        <v>Light, Medium, Heavy</v>
      </c>
      <c r="AR2173" s="1" t="s">
        <v>10</v>
      </c>
      <c r="AS2173" s="1" t="str">
        <f t="shared" si="1003"/>
        <v>None, Partial</v>
      </c>
      <c r="AT2173" s="1" t="str">
        <f t="shared" si="972"/>
        <v>Partial, Full</v>
      </c>
      <c r="AU2173" s="1" t="s">
        <v>689</v>
      </c>
      <c r="AV2173" s="1" t="str">
        <f t="shared" si="973"/>
        <v>Wet/Water</v>
      </c>
      <c r="AW2173" s="1" t="s">
        <v>12</v>
      </c>
      <c r="AX2173" s="1" t="str">
        <f t="shared" si="974"/>
        <v>Acid, Neutral, Alkaline</v>
      </c>
      <c r="AY2173" s="1" t="b">
        <v>0</v>
      </c>
      <c r="AZ2173" s="1" t="b">
        <v>0</v>
      </c>
      <c r="BA2173" s="1" t="b">
        <v>0</v>
      </c>
      <c r="BC2173" t="str">
        <f t="shared" si="975"/>
        <v>FALSE</v>
      </c>
      <c r="BE2173" t="str">
        <f t="shared" si="976"/>
        <v>FALSE</v>
      </c>
      <c r="BF2173" s="1" t="b">
        <v>0</v>
      </c>
      <c r="BG2173" s="1" t="b">
        <v>0</v>
      </c>
      <c r="BH2173" s="1" t="b">
        <v>0</v>
      </c>
      <c r="BJ2173" s="1" t="str">
        <f t="shared" si="977"/>
        <v>FALSE</v>
      </c>
      <c r="BL2173" t="str">
        <f t="shared" si="978"/>
        <v>FALSE</v>
      </c>
      <c r="BM2173" s="1" t="b">
        <v>0</v>
      </c>
      <c r="BN2173" s="1" t="b">
        <v>0</v>
      </c>
      <c r="BO2173" s="1">
        <f t="shared" si="981"/>
        <v>14</v>
      </c>
      <c r="BP2173" s="1" t="s">
        <v>8008</v>
      </c>
      <c r="BQ2173" s="1" cm="1">
        <f t="array" ref="BQ2173">_xlfn.IFS(BP2173="None Known",0, LEN(BP2173)&gt;500, 5,LEN(BP2173)&gt;400, 4, LEN(BP2173)&gt;300, 3, LEN(BP2173)&gt;200, 2, LEN(BP2173)&gt;1, 1)</f>
        <v>1</v>
      </c>
      <c r="BR2173" s="16" t="s">
        <v>25387</v>
      </c>
      <c r="BS2173" s="1">
        <v>4</v>
      </c>
      <c r="BT2173" s="1" t="s">
        <v>8009</v>
      </c>
      <c r="BU2173" s="1">
        <v>1</v>
      </c>
      <c r="BV2173" s="1" t="s">
        <v>34</v>
      </c>
      <c r="BW2173" s="1" t="s">
        <v>31</v>
      </c>
      <c r="BX2173" s="1"/>
      <c r="BY2173" t="str">
        <f>_xlfn.XLOOKUP($B2173,Img_lookup!A:A,Img_lookup!B:B, "Not available")</f>
        <v>53f2d0c0-30b8-4ac9-9652-59c201638303</v>
      </c>
      <c r="BZ2173" t="str">
        <f>_xlfn.XLOOKUP($B2173,Img_lookup!A:A,Img_lookup!C:C, "Not available")</f>
        <v>Starr-130322-3840-Zizania latifolia-habit-Hanalei NWR-Kauai (25183458316).jpg</v>
      </c>
      <c r="CA2173" t="str">
        <f>_xlfn.XLOOKUP($B2173,Img_lookup!A:A,Img_lookup!D:D, "Not available")</f>
        <v>Forest and Kim Starr</v>
      </c>
      <c r="CB2173" t="str">
        <f>_xlfn.XLOOKUP($B2173,Img_lookup!A:A,Img_lookup!E:E, "https://imgur.com/aT5wafe")</f>
        <v>https://api.openverse.engineering/v1/images/53f2d0c0-30b8-4ac9-9652-59c201638303/thumb/</v>
      </c>
    </row>
    <row r="2174" spans="1:80" ht="409.6" x14ac:dyDescent="0.15">
      <c r="A2174" s="1" t="s">
        <v>6070</v>
      </c>
      <c r="B2174" s="1" t="s">
        <v>8408</v>
      </c>
      <c r="C2174" s="1" t="s">
        <v>8409</v>
      </c>
      <c r="D2174" s="1" t="s">
        <v>8410</v>
      </c>
      <c r="E2174" s="1" t="s">
        <v>606</v>
      </c>
      <c r="F2174" s="1" t="s">
        <v>62</v>
      </c>
      <c r="G2174" s="1" t="s">
        <v>62</v>
      </c>
      <c r="H2174" s="11" t="str">
        <f t="shared" si="983"/>
        <v>Perennial</v>
      </c>
      <c r="I2174" s="1" t="s">
        <v>17107</v>
      </c>
      <c r="J2174" s="1">
        <v>10</v>
      </c>
      <c r="K2174" s="1">
        <v>7</v>
      </c>
      <c r="L2174" t="str" cm="1">
        <f t="array" ref="L2174">_xlfn.IFS(J2174+K2174="", "Unknown", J2174+K2174&gt;3, "Large", J2174+K2174&gt;0.5, "Medium", J2174+K2174&gt;0, "Small")</f>
        <v>Large</v>
      </c>
      <c r="M2174" s="1">
        <v>6</v>
      </c>
      <c r="N2174" cm="1">
        <f t="array" ref="N2174">IF($M2174="",INDEX($M$2:$M$2176,MATCH(1,INDEX(($A$2:$A$2176=$A2174)*($M$2:$M$2176&lt;&gt;""),0),0)),$M2174)</f>
        <v>6</v>
      </c>
      <c r="O2174" s="2" t="str">
        <f t="shared" si="979"/>
        <v>Seasonal outdoors</v>
      </c>
      <c r="P2174" s="1" t="s">
        <v>8411</v>
      </c>
      <c r="Q2174" s="1" t="s">
        <v>17109</v>
      </c>
      <c r="R2174" t="str">
        <f t="shared" si="982"/>
        <v>Fast</v>
      </c>
      <c r="T2174" s="1"/>
      <c r="U2174" s="1"/>
      <c r="V2174" s="1" t="s">
        <v>188</v>
      </c>
      <c r="W2174" s="6" t="str">
        <f t="shared" si="998"/>
        <v>4</v>
      </c>
      <c r="X2174" t="str">
        <f t="shared" si="1000"/>
        <v>April</v>
      </c>
      <c r="Y2174" s="2" t="str">
        <f t="shared" si="1001"/>
        <v>5</v>
      </c>
      <c r="Z2174" s="2" t="str">
        <f t="shared" si="1002"/>
        <v>May</v>
      </c>
      <c r="AA2174" s="1">
        <v>10</v>
      </c>
      <c r="AB2174" s="1">
        <f t="shared" si="999"/>
        <v>10</v>
      </c>
      <c r="AC2174" s="1" t="str">
        <f>IF(AB2174=1, "January", IF(AB2174=2, "February", IF(AB2174=3, "March", IF(AB2174=4, "April", IF(AB2174=5, "May", IF(AB2174=6, "June", IF(AB2174=7, "July", IF(AB2174=8, "August", IF(AB2174=9, "September", IF(AB2174=10, "October", IF(AB2174=11, "November", IF(AB2174=12, "December", "Other"))))))))))))</f>
        <v>October</v>
      </c>
      <c r="AD2174" s="1"/>
      <c r="AE2174" s="1"/>
      <c r="AF2174" s="16" t="s">
        <v>24225</v>
      </c>
      <c r="AG2174" s="1" t="str">
        <f t="shared" si="969"/>
        <v xml:space="preserve">Seed </v>
      </c>
      <c r="AH2174" s="2" t="str">
        <f t="shared" si="970"/>
        <v>Best sown in a cold frame as soon as it is ripe. Stored seed requires 3 months warm then 3 months cold stratification[113]. Germination should take place in the first spring, though it might take another 12 months. Prick out the seedlings into individual pots when they are large enough to handle and grow them on in a cold frame for at least their first winter. Plant out in early summer.
Root cuttings in a greenhouse in the winter[200]. Best results are achieved if a temperature of 5 - 10�c can be maintained[238].
Cuttings of mature wood of the current season's growth, November to January in a frame[238].
Division of suckers in the dormant season[174]. They can be planted out direct into their permanent positions if required.</v>
      </c>
      <c r="AI2174" s="1" t="s">
        <v>8412</v>
      </c>
      <c r="AJ2174" s="1" t="s">
        <v>53</v>
      </c>
      <c r="AK2174" s="1" t="s">
        <v>17104</v>
      </c>
      <c r="AL2174" s="1" t="str">
        <f t="shared" si="980"/>
        <v>Unscented</v>
      </c>
      <c r="AM2174" s="1" t="b">
        <v>0</v>
      </c>
      <c r="AN2174" s="1" t="b">
        <v>1</v>
      </c>
      <c r="AO2174" s="1" t="b">
        <v>0</v>
      </c>
      <c r="AP2174" s="5" t="s">
        <v>28</v>
      </c>
      <c r="AQ2174" s="5" t="str">
        <f t="shared" si="971"/>
        <v>Light, Medium, Heavy</v>
      </c>
      <c r="AR2174" s="1" t="s">
        <v>30</v>
      </c>
      <c r="AS2174" s="1" t="str">
        <f t="shared" si="1003"/>
        <v>None</v>
      </c>
      <c r="AT2174" s="1" t="str">
        <f t="shared" si="972"/>
        <v>Full</v>
      </c>
      <c r="AU2174" s="1" t="s">
        <v>11</v>
      </c>
      <c r="AV2174" s="1" t="str">
        <f t="shared" si="973"/>
        <v>Dry, Moist</v>
      </c>
      <c r="AW2174" s="1" t="s">
        <v>12</v>
      </c>
      <c r="AX2174" s="1" t="str">
        <f t="shared" si="974"/>
        <v>Acid, Neutral, Alkaline</v>
      </c>
      <c r="AY2174" s="1" t="b">
        <v>0</v>
      </c>
      <c r="AZ2174" s="1" t="b">
        <v>1</v>
      </c>
      <c r="BA2174" s="1" t="b">
        <v>0</v>
      </c>
      <c r="BC2174" t="str">
        <f t="shared" si="975"/>
        <v>FALSE</v>
      </c>
      <c r="BE2174" t="str">
        <f t="shared" si="976"/>
        <v>FALSE</v>
      </c>
      <c r="BF2174" s="1" t="b">
        <v>1</v>
      </c>
      <c r="BG2174" s="1" t="b">
        <v>0</v>
      </c>
      <c r="BH2174" s="1" t="b">
        <v>1</v>
      </c>
      <c r="BJ2174" s="1" t="str">
        <f t="shared" si="977"/>
        <v>FALSE</v>
      </c>
      <c r="BK2174" s="1" t="s">
        <v>77</v>
      </c>
      <c r="BL2174" t="str">
        <f t="shared" si="978"/>
        <v>TRUE</v>
      </c>
      <c r="BM2174" s="1" t="b">
        <v>0</v>
      </c>
      <c r="BN2174" s="1" t="b">
        <v>0</v>
      </c>
      <c r="BO2174" s="1">
        <f t="shared" si="981"/>
        <v>13</v>
      </c>
      <c r="BP2174" s="1" t="s">
        <v>8413</v>
      </c>
      <c r="BQ2174" s="1" cm="1">
        <f t="array" ref="BQ2174">_xlfn.IFS(BP2174="None Known",0, LEN(BP2174)&gt;500, 5,LEN(BP2174)&gt;400, 4, LEN(BP2174)&gt;300, 3, LEN(BP2174)&gt;200, 2, LEN(BP2174)&gt;1, 1)</f>
        <v>1</v>
      </c>
      <c r="BR2174" s="1" t="s">
        <v>8414</v>
      </c>
      <c r="BS2174" s="1">
        <v>3</v>
      </c>
      <c r="BT2174" s="1" t="s">
        <v>8415</v>
      </c>
      <c r="BU2174" s="1">
        <v>3</v>
      </c>
      <c r="BV2174" s="1" t="s">
        <v>8416</v>
      </c>
      <c r="BW2174" s="1" t="s">
        <v>31</v>
      </c>
      <c r="BX2174" s="1"/>
      <c r="BY2174" t="str">
        <f>_xlfn.XLOOKUP($B2174,Img_lookup!A:A,Img_lookup!B:B, "Not available")</f>
        <v>cf525e18-a73d-4546-82eb-93058dfb6cf4</v>
      </c>
      <c r="BZ2174" t="str">
        <f>_xlfn.XLOOKUP($B2174,Img_lookup!A:A,Img_lookup!C:C, "Not available")</f>
        <v>Ziziphus jujuba, Tsaghkadzor, in culture, 2011.07.15 (02)</v>
      </c>
      <c r="CA2174" t="str">
        <f>_xlfn.XLOOKUP($B2174,Img_lookup!A:A,Img_lookup!D:D, "Not available")</f>
        <v>Vahe Martirosyan</v>
      </c>
      <c r="CB2174" t="str">
        <f>_xlfn.XLOOKUP($B2174,Img_lookup!A:A,Img_lookup!E:E, "https://imgur.com/aT5wafe")</f>
        <v>https://api.openverse.engineering/v1/images/cf525e18-a73d-4546-82eb-93058dfb6cf4/thumb/</v>
      </c>
    </row>
    <row r="2175" spans="1:80" ht="56" x14ac:dyDescent="0.15">
      <c r="A2175" s="1" t="s">
        <v>8681</v>
      </c>
      <c r="B2175" s="1" t="s">
        <v>8682</v>
      </c>
      <c r="C2175" s="1" t="s">
        <v>8683</v>
      </c>
      <c r="E2175" s="1" t="s">
        <v>8684</v>
      </c>
      <c r="F2175" s="1" t="s">
        <v>6</v>
      </c>
      <c r="G2175" s="1" t="s">
        <v>6</v>
      </c>
      <c r="H2175" s="11" t="str">
        <f t="shared" si="983"/>
        <v>Perennial</v>
      </c>
      <c r="J2175" s="1">
        <v>1</v>
      </c>
      <c r="L2175" t="str" cm="1">
        <f t="array" ref="L2175">_xlfn.IFS(J2175+K2175="", "Unknown", J2175+K2175&gt;3, "Large", J2175+K2175&gt;0.5, "Medium", J2175+K2175&gt;0, "Small")</f>
        <v>Medium</v>
      </c>
      <c r="M2175">
        <v>1</v>
      </c>
      <c r="N2175" cm="1">
        <f t="array" ref="N2175">IF($M2175="",INDEX($M$2:$M$2176,MATCH(1,INDEX(($A$2:$A$2176=$A2175)*($M$2:$M$2176&lt;&gt;""),0),0)),$M2175)</f>
        <v>1</v>
      </c>
      <c r="O2175" s="2" t="str">
        <f t="shared" si="979"/>
        <v>Hardy to cold</v>
      </c>
      <c r="P2175" s="1" t="s">
        <v>8685</v>
      </c>
      <c r="R2175" t="str">
        <f t="shared" si="982"/>
        <v>Medium</v>
      </c>
      <c r="T2175" s="1"/>
      <c r="U2175" s="1"/>
      <c r="V2175" s="1" t="s">
        <v>134</v>
      </c>
      <c r="W2175" s="6" t="str">
        <f t="shared" si="998"/>
        <v>6</v>
      </c>
      <c r="X2175" t="str">
        <f t="shared" si="1000"/>
        <v>June</v>
      </c>
      <c r="Y2175" s="2" t="str">
        <f t="shared" si="1001"/>
        <v>9</v>
      </c>
      <c r="Z2175" s="2" t="str">
        <f t="shared" si="1002"/>
        <v>September</v>
      </c>
      <c r="AA2175" s="1" t="s">
        <v>135</v>
      </c>
      <c r="AB2175" s="1" t="str">
        <f t="shared" si="999"/>
        <v>8</v>
      </c>
      <c r="AC2175" s="1" t="str">
        <f>IF(AB2175="1", "January", IF(AB2175="2", "February", IF(AB2175="3", "March", IF(AB2175="4", "April", IF(AB2175="5", "May", IF(AB2175="6", "June", IF(AB2175="7", "July", IF(AB2175="8", "August", IF(AB2175="9", "September", IF(AB2175="10", "October", IF(AB2175="11", "November", IF(AB2175="12", "December", "Other"))))))))))))</f>
        <v>August</v>
      </c>
      <c r="AD2175" s="1" t="str">
        <f>IF(ISNUMBER(SEARCH("-",AA2175)),TRIM(RIGHT(AA2175,LEN(AA2175)-SEARCH("-",AA2175))),AA2175)</f>
        <v>10</v>
      </c>
      <c r="AE2175" s="1" t="str">
        <f>IF(AD2175="1", "January", IF(AD2175="2", "February", IF(AD2175="3", "March", IF(AD2175="4", "April", IF(AD2175="5", "May", IF(AD2175="6", "June", IF(AD2175="7", "July", IF(AD2175="8", "August", IF(AD2175="9", "September", IF(AD2175="10", "October", IF(AD2175="11", "November", IF(AD2175="12", "December", "Other"))))))))))))</f>
        <v>October</v>
      </c>
      <c r="AF2175" s="16" t="s">
        <v>24226</v>
      </c>
      <c r="AG2175" s="1" t="str">
        <f t="shared" si="969"/>
        <v xml:space="preserve">Seed </v>
      </c>
      <c r="AH2175" s="2" t="str">
        <f t="shared" si="970"/>
        <v>Best sown as soon as it is ripe.
Division.</v>
      </c>
      <c r="AI2175" s="1" t="s">
        <v>8686</v>
      </c>
      <c r="AJ2175" s="1" t="s">
        <v>8687</v>
      </c>
      <c r="AK2175" s="1" t="s">
        <v>17106</v>
      </c>
      <c r="AL2175" s="1" t="str">
        <f t="shared" si="980"/>
        <v>Unscented</v>
      </c>
      <c r="AM2175" s="1" t="b">
        <v>0</v>
      </c>
      <c r="AN2175" s="1" t="b">
        <v>0</v>
      </c>
      <c r="AO2175" s="1" t="b">
        <v>0</v>
      </c>
      <c r="AP2175" s="5" t="s">
        <v>54</v>
      </c>
      <c r="AQ2175" s="5" t="str">
        <f t="shared" si="971"/>
        <v>Light, Medium</v>
      </c>
      <c r="AR2175" s="1" t="s">
        <v>30</v>
      </c>
      <c r="AS2175" s="1" t="str">
        <f t="shared" si="1003"/>
        <v>None</v>
      </c>
      <c r="AT2175" s="1" t="str">
        <f t="shared" si="972"/>
        <v>Full</v>
      </c>
      <c r="AU2175" s="1" t="s">
        <v>689</v>
      </c>
      <c r="AV2175" s="1" t="str">
        <f t="shared" si="973"/>
        <v>Wet/Water</v>
      </c>
      <c r="AW2175" s="1" t="s">
        <v>12</v>
      </c>
      <c r="AX2175" s="1" t="str">
        <f t="shared" si="974"/>
        <v>Acid, Neutral, Alkaline</v>
      </c>
      <c r="AY2175" s="1" t="b">
        <v>0</v>
      </c>
      <c r="AZ2175" s="1" t="b">
        <v>0</v>
      </c>
      <c r="BA2175" s="1" t="b">
        <v>1</v>
      </c>
      <c r="BC2175" t="str">
        <f t="shared" si="975"/>
        <v>FALSE</v>
      </c>
      <c r="BE2175" t="str">
        <f t="shared" si="976"/>
        <v>FALSE</v>
      </c>
      <c r="BF2175" s="1" t="b">
        <v>0</v>
      </c>
      <c r="BG2175" s="1" t="b">
        <v>0</v>
      </c>
      <c r="BH2175" s="1" t="b">
        <v>0</v>
      </c>
      <c r="BJ2175" s="1" t="str">
        <f t="shared" si="977"/>
        <v>FALSE</v>
      </c>
      <c r="BL2175" t="str">
        <f t="shared" si="978"/>
        <v>FALSE</v>
      </c>
      <c r="BM2175" s="1" t="b">
        <v>0</v>
      </c>
      <c r="BN2175" s="1" t="b">
        <v>0</v>
      </c>
      <c r="BO2175" s="1">
        <f t="shared" si="981"/>
        <v>8</v>
      </c>
      <c r="BP2175" s="1" t="s">
        <v>8688</v>
      </c>
      <c r="BQ2175" s="1" cm="1">
        <f t="array" ref="BQ2175">_xlfn.IFS(BP2175="None Known",0, LEN(BP2175)&gt;500, 5,LEN(BP2175)&gt;400, 4, LEN(BP2175)&gt;300, 3, LEN(BP2175)&gt;200, 2, LEN(BP2175)&gt;1, 1)</f>
        <v>1</v>
      </c>
      <c r="BR2175" s="1" t="s">
        <v>8689</v>
      </c>
      <c r="BS2175" s="1">
        <v>2</v>
      </c>
      <c r="BT2175" s="1" t="s">
        <v>8690</v>
      </c>
      <c r="BU2175" s="1">
        <v>1</v>
      </c>
      <c r="BV2175" s="1" t="s">
        <v>8138</v>
      </c>
      <c r="BW2175" s="1" t="s">
        <v>31</v>
      </c>
      <c r="BX2175" s="1" t="s">
        <v>17113</v>
      </c>
      <c r="BY2175" t="str">
        <f>_xlfn.XLOOKUP($B2175,Img_lookup!A:A,Img_lookup!B:B, "Not available")</f>
        <v>2e9b38a9-db04-4fd5-8e2d-d3f048d84713</v>
      </c>
      <c r="BZ2175" t="str">
        <f>_xlfn.XLOOKUP($B2175,Img_lookup!A:A,Img_lookup!C:C, "Not available")</f>
        <v>Zostera marina. Traigh Iar Bay. Grenitote. North Uist</v>
      </c>
      <c r="CA2175" t="str">
        <f>_xlfn.XLOOKUP($B2175,Img_lookup!A:A,Img_lookup!D:D, "Not available")</f>
        <v>Mary Gillham Archive Project</v>
      </c>
      <c r="CB2175" t="str">
        <f>_xlfn.XLOOKUP($B2175,Img_lookup!A:A,Img_lookup!E:E, "https://imgur.com/aT5wafe")</f>
        <v>https://api.openverse.engineering/v1/images/2e9b38a9-db04-4fd5-8e2d-d3f048d84713/thumb/</v>
      </c>
    </row>
    <row r="2176" spans="1:80" ht="409.6" x14ac:dyDescent="0.15">
      <c r="A2176" s="1" t="s">
        <v>3611</v>
      </c>
      <c r="B2176" s="1" t="s">
        <v>3612</v>
      </c>
      <c r="C2176" s="1" t="s">
        <v>3613</v>
      </c>
      <c r="E2176" s="1" t="s">
        <v>3614</v>
      </c>
      <c r="F2176" s="1" t="s">
        <v>6</v>
      </c>
      <c r="G2176" s="1" t="s">
        <v>6</v>
      </c>
      <c r="H2176" s="11" t="str">
        <f t="shared" si="983"/>
        <v>Perennial</v>
      </c>
      <c r="J2176" s="1">
        <v>1.2000000479999999</v>
      </c>
      <c r="L2176" t="str" cm="1">
        <f t="array" ref="L2176">_xlfn.IFS(J2176+K2176="", "Unknown", J2176+K2176&gt;3, "Large", J2176+K2176&gt;0.5, "Medium", J2176+K2176&gt;0, "Small")</f>
        <v>Medium</v>
      </c>
      <c r="M2176" s="1">
        <v>8</v>
      </c>
      <c r="N2176" cm="1">
        <f t="array" ref="N2176">IF($M2176="",INDEX($M$2:$M$2176,MATCH(1,INDEX(($A$2:$A$2176=$A2176)*($M$2:$M$2176&lt;&gt;""),0),0)),$M2176)</f>
        <v>8</v>
      </c>
      <c r="O2176" s="2" t="str">
        <f t="shared" si="979"/>
        <v>Grown indoors</v>
      </c>
      <c r="P2176" s="1" t="s">
        <v>39</v>
      </c>
      <c r="R2176" t="str">
        <f t="shared" si="982"/>
        <v>Medium</v>
      </c>
      <c r="T2176" s="1"/>
      <c r="U2176" s="1"/>
      <c r="V2176" s="1" t="s">
        <v>108</v>
      </c>
      <c r="W2176" s="6" t="str">
        <f t="shared" si="998"/>
        <v>7</v>
      </c>
      <c r="X2176" t="str">
        <f t="shared" si="1000"/>
        <v>July</v>
      </c>
      <c r="Y2176" s="2" t="str">
        <f t="shared" si="1001"/>
        <v>9</v>
      </c>
      <c r="Z2176" s="2" t="str">
        <f t="shared" si="1002"/>
        <v>September</v>
      </c>
      <c r="AA2176" s="1" t="s">
        <v>135</v>
      </c>
      <c r="AB2176" s="1" t="str">
        <f t="shared" si="999"/>
        <v>8</v>
      </c>
      <c r="AC2176" s="1" t="str">
        <f>IF(AB2176="1", "January", IF(AB2176="2", "February", IF(AB2176="3", "March", IF(AB2176="4", "April", IF(AB2176="5", "May", IF(AB2176="6", "June", IF(AB2176="7", "July", IF(AB2176="8", "August", IF(AB2176="9", "September", IF(AB2176="10", "October", IF(AB2176="11", "November", IF(AB2176="12", "December", "Other"))))))))))))</f>
        <v>August</v>
      </c>
      <c r="AD2176" s="1" t="str">
        <f>IF(ISNUMBER(SEARCH("-",AA2176)),TRIM(RIGHT(AA2176,LEN(AA2176)-SEARCH("-",AA2176))),AA2176)</f>
        <v>10</v>
      </c>
      <c r="AE2176" s="1" t="str">
        <f>IF(AD2176="1", "January", IF(AD2176="2", "February", IF(AD2176="3", "March", IF(AD2176="4", "April", IF(AD2176="5", "May", IF(AD2176="6", "June", IF(AD2176="7", "July", IF(AD2176="8", "August", IF(AD2176="9", "September", IF(AD2176="10", "October", IF(AD2176="11", "November", IF(AD2176="12", "December", "Other"))))))))))))</f>
        <v>October</v>
      </c>
      <c r="AF2176" s="16" t="s">
        <v>24828</v>
      </c>
      <c r="AG2176" s="1" t="str">
        <f t="shared" si="969"/>
        <v xml:space="preserve">Seed </v>
      </c>
      <c r="AH2176" s="2" t="str">
        <f t="shared" si="970"/>
        <v>Sow spring in a greenhouse. Prick out the seedlings into individual pots when they are large enough to handle and grow them on in the greenhouse for their first winter. Plant them out in late spring or early summer.
Division in spring. Larger divisions can be planted out direct into their permanent positions. We have found that it is best to pot up smaller divisions and grow them on in light shade in a greenhouse or cold frame until they are growing away well. Plant them out in the summer or the following spring.
Basal cuttings in late spring. Harvest the shoots with plenty of underground stem when they are about 8 - 10cm above the ground. Pot them up into individual pots and keep them in light shade in a cold frame or greenhouse until they are rooting well. Plant them out in the summer.</v>
      </c>
      <c r="AI2176" s="1" t="s">
        <v>3615</v>
      </c>
      <c r="AK2176" s="1" t="s">
        <v>17105</v>
      </c>
      <c r="AL2176" s="1" t="str">
        <f t="shared" si="980"/>
        <v>Unscented</v>
      </c>
      <c r="AM2176" s="1" t="b">
        <v>0</v>
      </c>
      <c r="AN2176" s="1" t="b">
        <v>0</v>
      </c>
      <c r="AO2176" s="1" t="b">
        <v>0</v>
      </c>
      <c r="AP2176" s="5" t="s">
        <v>54</v>
      </c>
      <c r="AQ2176" s="5" t="str">
        <f t="shared" si="971"/>
        <v>Light, Medium</v>
      </c>
      <c r="AR2176" s="1" t="s">
        <v>30</v>
      </c>
      <c r="AS2176" s="1" t="str">
        <f t="shared" si="1003"/>
        <v>None</v>
      </c>
      <c r="AT2176" s="1" t="str">
        <f t="shared" si="972"/>
        <v>Full</v>
      </c>
      <c r="AU2176" s="1" t="s">
        <v>11</v>
      </c>
      <c r="AV2176" s="1" t="str">
        <f t="shared" si="973"/>
        <v>Dry, Moist</v>
      </c>
      <c r="AW2176" s="1" t="s">
        <v>12</v>
      </c>
      <c r="AX2176" s="1" t="str">
        <f t="shared" si="974"/>
        <v>Acid, Neutral, Alkaline</v>
      </c>
      <c r="AY2176" s="1" t="b">
        <v>0</v>
      </c>
      <c r="AZ2176" s="1" t="b">
        <v>0</v>
      </c>
      <c r="BA2176" s="1" t="b">
        <v>0</v>
      </c>
      <c r="BC2176" t="str">
        <f t="shared" si="975"/>
        <v>FALSE</v>
      </c>
      <c r="BE2176" t="str">
        <f t="shared" si="976"/>
        <v>FALSE</v>
      </c>
      <c r="BF2176" s="1" t="b">
        <v>0</v>
      </c>
      <c r="BG2176" s="1" t="b">
        <v>0</v>
      </c>
      <c r="BH2176" s="1" t="b">
        <v>1</v>
      </c>
      <c r="BJ2176" s="1" t="str">
        <f t="shared" si="977"/>
        <v>FALSE</v>
      </c>
      <c r="BK2176" s="1" t="s">
        <v>30</v>
      </c>
      <c r="BL2176" t="str">
        <f t="shared" si="978"/>
        <v>FALSE</v>
      </c>
      <c r="BM2176" s="1" t="b">
        <v>0</v>
      </c>
      <c r="BN2176" s="1" t="b">
        <v>0</v>
      </c>
      <c r="BO2176" s="1">
        <f t="shared" si="981"/>
        <v>3</v>
      </c>
      <c r="BP2176" s="1" t="s">
        <v>31</v>
      </c>
      <c r="BQ2176" s="1" cm="1">
        <f t="array" ref="BQ2176">_xlfn.IFS(BP2176="None Known",0, LEN(BP2176)&gt;500, 5,LEN(BP2176)&gt;400, 4, LEN(BP2176)&gt;300, 3, LEN(BP2176)&gt;200, 2, LEN(BP2176)&gt;1, 1)</f>
        <v>0</v>
      </c>
      <c r="BR2176" s="1" t="s">
        <v>3616</v>
      </c>
      <c r="BS2176" s="1">
        <v>1</v>
      </c>
      <c r="BT2176" s="1" t="s">
        <v>31</v>
      </c>
      <c r="BU2176" s="1">
        <v>0</v>
      </c>
      <c r="BV2176" s="1" t="s">
        <v>3617</v>
      </c>
      <c r="BW2176" s="1" t="s">
        <v>31</v>
      </c>
      <c r="BX2176" s="1"/>
      <c r="BY2176" t="str">
        <f>_xlfn.XLOOKUP($B2176,Img_lookup!A:A,Img_lookup!B:B, "Not available")</f>
        <v>3b391bde-40c0-4af5-9675-75d52f3ae92e</v>
      </c>
      <c r="BZ2176" t="str">
        <f>_xlfn.XLOOKUP($B2176,Img_lookup!A:A,Img_lookup!C:C, "Not available")</f>
        <v>Zygophyllum fabago L.</v>
      </c>
      <c r="CA2176" t="str">
        <f>_xlfn.XLOOKUP($B2176,Img_lookup!A:A,Img_lookup!D:D, "Not available")</f>
        <v>P. E. E. Sintenis</v>
      </c>
      <c r="CB2176" t="str">
        <f>_xlfn.XLOOKUP($B2176,Img_lookup!A:A,Img_lookup!E:E, "https://imgur.com/aT5wafe")</f>
        <v>https://api.openverse.engineering/v1/images/3b391bde-40c0-4af5-9675-75d52f3ae92e/thumb/</v>
      </c>
    </row>
    <row r="2177" spans="42:43" ht="15.75" customHeight="1" x14ac:dyDescent="0.15">
      <c r="AP2177" s="5"/>
      <c r="AQ2177" s="5"/>
    </row>
    <row r="2178" spans="42:43" ht="15.75" customHeight="1" x14ac:dyDescent="0.15">
      <c r="AP2178" s="5"/>
      <c r="AQ2178" s="5"/>
    </row>
  </sheetData>
  <autoFilter ref="A1:CB217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EBBD0-1989-1843-A017-D04CA371CA8B}">
  <dimension ref="A1:E2043"/>
  <sheetViews>
    <sheetView topLeftCell="A1899" workbookViewId="0">
      <selection activeCell="D1899" sqref="D1899"/>
    </sheetView>
  </sheetViews>
  <sheetFormatPr baseColWidth="10" defaultRowHeight="13" x14ac:dyDescent="0.15"/>
  <cols>
    <col min="1" max="5" width="29.33203125" customWidth="1"/>
  </cols>
  <sheetData>
    <row r="1" spans="1:5" ht="16" x14ac:dyDescent="0.2">
      <c r="A1" s="15" t="s">
        <v>23571</v>
      </c>
      <c r="B1" s="15" t="s">
        <v>17130</v>
      </c>
      <c r="C1" s="15" t="s">
        <v>17131</v>
      </c>
      <c r="D1" s="15" t="s">
        <v>17132</v>
      </c>
      <c r="E1" s="15" t="s">
        <v>17133</v>
      </c>
    </row>
    <row r="2" spans="1:5" ht="16" x14ac:dyDescent="0.2">
      <c r="A2" s="3" t="s">
        <v>3808</v>
      </c>
      <c r="B2" s="3" t="s">
        <v>17134</v>
      </c>
      <c r="C2" s="3" t="s">
        <v>17135</v>
      </c>
      <c r="D2" s="3" t="s">
        <v>17136</v>
      </c>
      <c r="E2" s="3" t="s">
        <v>17137</v>
      </c>
    </row>
    <row r="3" spans="1:5" ht="16" x14ac:dyDescent="0.2">
      <c r="A3" s="3" t="s">
        <v>15770</v>
      </c>
      <c r="B3" s="3" t="s">
        <v>17138</v>
      </c>
      <c r="C3" s="3" t="s">
        <v>17139</v>
      </c>
      <c r="D3" s="3" t="s">
        <v>17140</v>
      </c>
      <c r="E3" s="3" t="s">
        <v>17141</v>
      </c>
    </row>
    <row r="4" spans="1:5" ht="16" x14ac:dyDescent="0.2">
      <c r="A4" s="3" t="s">
        <v>640</v>
      </c>
      <c r="B4" s="3" t="s">
        <v>17142</v>
      </c>
      <c r="C4" s="3" t="s">
        <v>17143</v>
      </c>
      <c r="D4" s="3" t="s">
        <v>17144</v>
      </c>
      <c r="E4" s="3" t="s">
        <v>17145</v>
      </c>
    </row>
    <row r="5" spans="1:5" ht="16" x14ac:dyDescent="0.2">
      <c r="A5" s="3" t="s">
        <v>12578</v>
      </c>
      <c r="B5" s="3" t="s">
        <v>17146</v>
      </c>
      <c r="C5" s="3" t="s">
        <v>17147</v>
      </c>
      <c r="D5" s="3" t="s">
        <v>17148</v>
      </c>
      <c r="E5" s="3" t="s">
        <v>17149</v>
      </c>
    </row>
    <row r="6" spans="1:5" ht="16" x14ac:dyDescent="0.2">
      <c r="A6" s="3" t="s">
        <v>10416</v>
      </c>
      <c r="B6" s="3" t="s">
        <v>17150</v>
      </c>
      <c r="C6" s="3" t="s">
        <v>17151</v>
      </c>
      <c r="D6" s="3" t="s">
        <v>17152</v>
      </c>
      <c r="E6" s="3" t="s">
        <v>17153</v>
      </c>
    </row>
    <row r="7" spans="1:5" ht="16" x14ac:dyDescent="0.2">
      <c r="A7" s="3" t="s">
        <v>7339</v>
      </c>
      <c r="B7" s="3" t="s">
        <v>17154</v>
      </c>
      <c r="C7" s="3" t="s">
        <v>17155</v>
      </c>
      <c r="D7" s="3" t="s">
        <v>17156</v>
      </c>
      <c r="E7" s="3" t="s">
        <v>17157</v>
      </c>
    </row>
    <row r="8" spans="1:5" ht="16" x14ac:dyDescent="0.2">
      <c r="A8" s="3" t="s">
        <v>15043</v>
      </c>
      <c r="B8" s="3" t="s">
        <v>17158</v>
      </c>
      <c r="C8" s="3" t="s">
        <v>17159</v>
      </c>
      <c r="D8" s="3" t="s">
        <v>17160</v>
      </c>
      <c r="E8" s="3" t="s">
        <v>17161</v>
      </c>
    </row>
    <row r="9" spans="1:5" ht="16" x14ac:dyDescent="0.2">
      <c r="A9" s="3" t="s">
        <v>575</v>
      </c>
      <c r="B9" s="3" t="s">
        <v>17162</v>
      </c>
      <c r="C9" s="3" t="s">
        <v>23572</v>
      </c>
      <c r="D9" s="3" t="s">
        <v>17163</v>
      </c>
      <c r="E9" s="3" t="s">
        <v>17164</v>
      </c>
    </row>
    <row r="10" spans="1:5" ht="16" x14ac:dyDescent="0.2">
      <c r="A10" s="3" t="s">
        <v>16981</v>
      </c>
      <c r="B10" s="3" t="s">
        <v>17165</v>
      </c>
      <c r="C10" s="3" t="s">
        <v>16981</v>
      </c>
      <c r="D10" s="3" t="s">
        <v>17166</v>
      </c>
      <c r="E10" s="3" t="s">
        <v>17167</v>
      </c>
    </row>
    <row r="11" spans="1:5" ht="16" x14ac:dyDescent="0.2">
      <c r="A11" s="3" t="s">
        <v>15676</v>
      </c>
      <c r="B11" s="3" t="s">
        <v>17168</v>
      </c>
      <c r="C11" s="3" t="s">
        <v>17169</v>
      </c>
      <c r="D11" s="3" t="s">
        <v>17170</v>
      </c>
      <c r="E11" s="3" t="s">
        <v>17171</v>
      </c>
    </row>
    <row r="12" spans="1:5" ht="16" x14ac:dyDescent="0.2">
      <c r="A12" s="3" t="s">
        <v>8829</v>
      </c>
      <c r="B12" s="3" t="s">
        <v>17172</v>
      </c>
      <c r="C12" s="3" t="s">
        <v>17173</v>
      </c>
      <c r="D12" s="3" t="s">
        <v>17174</v>
      </c>
      <c r="E12" s="3" t="s">
        <v>17175</v>
      </c>
    </row>
    <row r="13" spans="1:5" ht="16" x14ac:dyDescent="0.2">
      <c r="A13" s="3" t="s">
        <v>8096</v>
      </c>
      <c r="B13" s="3" t="s">
        <v>17176</v>
      </c>
      <c r="C13" s="3" t="s">
        <v>17177</v>
      </c>
      <c r="D13" s="3" t="s">
        <v>17178</v>
      </c>
      <c r="E13" s="3" t="s">
        <v>17179</v>
      </c>
    </row>
    <row r="14" spans="1:5" ht="16" x14ac:dyDescent="0.2">
      <c r="A14" s="3" t="s">
        <v>7331</v>
      </c>
      <c r="B14" s="3" t="s">
        <v>17180</v>
      </c>
      <c r="C14" s="3" t="s">
        <v>17181</v>
      </c>
      <c r="D14" s="3" t="s">
        <v>17182</v>
      </c>
      <c r="E14" s="3" t="s">
        <v>17183</v>
      </c>
    </row>
    <row r="15" spans="1:5" ht="16" x14ac:dyDescent="0.2">
      <c r="A15" s="3" t="s">
        <v>10935</v>
      </c>
      <c r="B15" s="3" t="s">
        <v>17184</v>
      </c>
      <c r="C15" s="3" t="s">
        <v>17185</v>
      </c>
      <c r="D15" s="3" t="s">
        <v>17186</v>
      </c>
      <c r="E15" s="3" t="s">
        <v>17187</v>
      </c>
    </row>
    <row r="16" spans="1:5" ht="16" x14ac:dyDescent="0.2">
      <c r="A16" s="3" t="s">
        <v>10743</v>
      </c>
      <c r="B16" s="3" t="s">
        <v>17188</v>
      </c>
      <c r="C16" s="3" t="s">
        <v>17189</v>
      </c>
      <c r="D16" s="3" t="s">
        <v>17190</v>
      </c>
      <c r="E16" s="3" t="s">
        <v>17191</v>
      </c>
    </row>
    <row r="17" spans="1:5" ht="16" x14ac:dyDescent="0.2">
      <c r="A17" s="3" t="s">
        <v>12366</v>
      </c>
      <c r="B17" s="3" t="s">
        <v>17192</v>
      </c>
      <c r="C17" s="3" t="s">
        <v>17193</v>
      </c>
      <c r="D17" s="3" t="s">
        <v>17194</v>
      </c>
      <c r="E17" s="3" t="s">
        <v>17195</v>
      </c>
    </row>
    <row r="18" spans="1:5" ht="16" x14ac:dyDescent="0.2">
      <c r="A18" s="3" t="s">
        <v>7665</v>
      </c>
      <c r="B18" s="3" t="s">
        <v>17196</v>
      </c>
      <c r="C18" s="3" t="s">
        <v>17197</v>
      </c>
      <c r="D18" s="3" t="s">
        <v>17152</v>
      </c>
      <c r="E18" s="3" t="s">
        <v>17198</v>
      </c>
    </row>
    <row r="19" spans="1:5" ht="16" x14ac:dyDescent="0.2">
      <c r="A19" s="3" t="s">
        <v>4668</v>
      </c>
      <c r="B19" s="3" t="s">
        <v>17199</v>
      </c>
      <c r="C19" s="3" t="s">
        <v>17200</v>
      </c>
      <c r="D19" s="3" t="s">
        <v>17201</v>
      </c>
      <c r="E19" s="3" t="s">
        <v>17202</v>
      </c>
    </row>
    <row r="20" spans="1:5" ht="16" x14ac:dyDescent="0.2">
      <c r="A20" s="3" t="s">
        <v>11486</v>
      </c>
      <c r="B20" s="3" t="s">
        <v>17203</v>
      </c>
      <c r="C20" s="3" t="s">
        <v>17204</v>
      </c>
      <c r="D20" s="3" t="s">
        <v>17174</v>
      </c>
      <c r="E20" s="3" t="s">
        <v>17205</v>
      </c>
    </row>
    <row r="21" spans="1:5" ht="16" x14ac:dyDescent="0.2">
      <c r="A21" s="3" t="s">
        <v>13145</v>
      </c>
      <c r="B21" s="3" t="s">
        <v>17206</v>
      </c>
      <c r="C21" s="3" t="s">
        <v>17207</v>
      </c>
      <c r="D21" s="3" t="s">
        <v>17140</v>
      </c>
      <c r="E21" s="3" t="s">
        <v>17208</v>
      </c>
    </row>
    <row r="22" spans="1:5" ht="16" x14ac:dyDescent="0.2">
      <c r="A22" s="3" t="s">
        <v>14079</v>
      </c>
      <c r="B22" s="3" t="s">
        <v>17209</v>
      </c>
      <c r="C22" s="3" t="s">
        <v>17210</v>
      </c>
      <c r="D22" s="3" t="s">
        <v>17211</v>
      </c>
      <c r="E22" s="3" t="s">
        <v>17212</v>
      </c>
    </row>
    <row r="23" spans="1:5" ht="16" x14ac:dyDescent="0.2">
      <c r="A23" s="3" t="s">
        <v>7791</v>
      </c>
      <c r="B23" s="3" t="s">
        <v>17213</v>
      </c>
      <c r="C23" s="3" t="s">
        <v>23573</v>
      </c>
      <c r="D23" s="3" t="s">
        <v>17214</v>
      </c>
      <c r="E23" s="3" t="s">
        <v>17215</v>
      </c>
    </row>
    <row r="24" spans="1:5" ht="16" x14ac:dyDescent="0.2">
      <c r="A24" s="3" t="s">
        <v>6447</v>
      </c>
      <c r="B24" s="3" t="s">
        <v>17216</v>
      </c>
      <c r="C24" s="3" t="s">
        <v>17217</v>
      </c>
      <c r="D24" s="3" t="s">
        <v>17218</v>
      </c>
      <c r="E24" s="3" t="s">
        <v>17219</v>
      </c>
    </row>
    <row r="25" spans="1:5" ht="16" x14ac:dyDescent="0.2">
      <c r="A25" s="3" t="s">
        <v>1673</v>
      </c>
      <c r="B25" s="3" t="s">
        <v>17220</v>
      </c>
      <c r="C25" s="3" t="s">
        <v>17221</v>
      </c>
      <c r="D25" s="3" t="s">
        <v>17222</v>
      </c>
      <c r="E25" s="3" t="s">
        <v>17223</v>
      </c>
    </row>
    <row r="26" spans="1:5" ht="16" x14ac:dyDescent="0.2">
      <c r="A26" s="3" t="s">
        <v>7628</v>
      </c>
      <c r="B26" s="3" t="s">
        <v>17224</v>
      </c>
      <c r="C26" s="3" t="s">
        <v>7628</v>
      </c>
      <c r="D26" s="3" t="s">
        <v>17225</v>
      </c>
      <c r="E26" s="3" t="s">
        <v>17226</v>
      </c>
    </row>
    <row r="27" spans="1:5" ht="16" x14ac:dyDescent="0.2">
      <c r="A27" s="3" t="s">
        <v>12099</v>
      </c>
      <c r="B27" s="3" t="s">
        <v>17227</v>
      </c>
      <c r="C27" s="3" t="s">
        <v>17228</v>
      </c>
      <c r="D27" s="3" t="s">
        <v>17201</v>
      </c>
      <c r="E27" s="3" t="s">
        <v>17229</v>
      </c>
    </row>
    <row r="28" spans="1:5" ht="16" x14ac:dyDescent="0.2">
      <c r="A28" s="3" t="s">
        <v>17042</v>
      </c>
      <c r="B28" s="3" t="s">
        <v>17230</v>
      </c>
      <c r="C28" s="3" t="s">
        <v>17231</v>
      </c>
      <c r="D28" s="3" t="s">
        <v>17232</v>
      </c>
      <c r="E28" s="3" t="s">
        <v>17233</v>
      </c>
    </row>
    <row r="29" spans="1:5" ht="16" x14ac:dyDescent="0.2">
      <c r="A29" s="3" t="s">
        <v>11993</v>
      </c>
      <c r="B29" s="3" t="s">
        <v>17234</v>
      </c>
      <c r="C29" s="3" t="s">
        <v>17235</v>
      </c>
      <c r="D29" s="3" t="s">
        <v>17236</v>
      </c>
      <c r="E29" s="3" t="s">
        <v>17237</v>
      </c>
    </row>
    <row r="30" spans="1:5" ht="16" x14ac:dyDescent="0.2">
      <c r="A30" s="3" t="s">
        <v>9252</v>
      </c>
      <c r="B30" s="3" t="s">
        <v>17238</v>
      </c>
      <c r="C30" s="3" t="s">
        <v>17239</v>
      </c>
      <c r="D30" s="3" t="s">
        <v>17225</v>
      </c>
      <c r="E30" s="3" t="s">
        <v>17240</v>
      </c>
    </row>
    <row r="31" spans="1:5" ht="16" x14ac:dyDescent="0.2">
      <c r="A31" s="3" t="s">
        <v>376</v>
      </c>
      <c r="B31" s="3" t="s">
        <v>17241</v>
      </c>
      <c r="C31" s="3" t="s">
        <v>17242</v>
      </c>
      <c r="D31" s="3" t="s">
        <v>17243</v>
      </c>
      <c r="E31" s="3" t="s">
        <v>17244</v>
      </c>
    </row>
    <row r="32" spans="1:5" ht="16" x14ac:dyDescent="0.2">
      <c r="A32" s="3" t="s">
        <v>5052</v>
      </c>
      <c r="B32" s="3" t="s">
        <v>17245</v>
      </c>
      <c r="C32" s="3" t="s">
        <v>17246</v>
      </c>
      <c r="D32" s="3" t="s">
        <v>17144</v>
      </c>
      <c r="E32" s="3" t="s">
        <v>17247</v>
      </c>
    </row>
    <row r="33" spans="1:5" ht="16" x14ac:dyDescent="0.2">
      <c r="A33" s="3" t="s">
        <v>13578</v>
      </c>
      <c r="B33" s="3" t="s">
        <v>17248</v>
      </c>
      <c r="C33" s="3" t="s">
        <v>17249</v>
      </c>
      <c r="D33" s="3" t="s">
        <v>17250</v>
      </c>
      <c r="E33" s="3" t="s">
        <v>17251</v>
      </c>
    </row>
    <row r="34" spans="1:5" ht="16" x14ac:dyDescent="0.2">
      <c r="A34" s="3" t="s">
        <v>14385</v>
      </c>
      <c r="B34" s="3" t="s">
        <v>17252</v>
      </c>
      <c r="C34" s="3" t="s">
        <v>17253</v>
      </c>
      <c r="D34" s="3" t="s">
        <v>17254</v>
      </c>
      <c r="E34" s="3" t="s">
        <v>17255</v>
      </c>
    </row>
    <row r="35" spans="1:5" ht="16" x14ac:dyDescent="0.2">
      <c r="A35" s="3" t="s">
        <v>1267</v>
      </c>
      <c r="B35" s="3" t="s">
        <v>17256</v>
      </c>
      <c r="C35" s="3" t="s">
        <v>17257</v>
      </c>
      <c r="D35" s="3" t="s">
        <v>17258</v>
      </c>
      <c r="E35" s="3" t="s">
        <v>17259</v>
      </c>
    </row>
    <row r="36" spans="1:5" ht="16" x14ac:dyDescent="0.2">
      <c r="A36" s="3" t="s">
        <v>12681</v>
      </c>
      <c r="B36" s="3" t="s">
        <v>17260</v>
      </c>
      <c r="C36" s="3" t="s">
        <v>17261</v>
      </c>
      <c r="D36" s="3" t="s">
        <v>17262</v>
      </c>
      <c r="E36" s="3" t="s">
        <v>17263</v>
      </c>
    </row>
    <row r="37" spans="1:5" ht="16" x14ac:dyDescent="0.2">
      <c r="A37" s="3" t="s">
        <v>9827</v>
      </c>
      <c r="B37" s="3" t="s">
        <v>17264</v>
      </c>
      <c r="C37" s="3" t="s">
        <v>17265</v>
      </c>
      <c r="D37" s="3"/>
      <c r="E37" s="3" t="s">
        <v>17266</v>
      </c>
    </row>
    <row r="38" spans="1:5" ht="16" x14ac:dyDescent="0.2">
      <c r="A38" s="3" t="s">
        <v>16609</v>
      </c>
      <c r="B38" s="3" t="s">
        <v>17267</v>
      </c>
      <c r="C38" s="3" t="s">
        <v>17268</v>
      </c>
      <c r="D38" s="3" t="s">
        <v>17269</v>
      </c>
      <c r="E38" s="3" t="s">
        <v>17270</v>
      </c>
    </row>
    <row r="39" spans="1:5" ht="16" x14ac:dyDescent="0.2">
      <c r="A39" s="3" t="s">
        <v>5374</v>
      </c>
      <c r="B39" s="3" t="s">
        <v>17271</v>
      </c>
      <c r="C39" s="3" t="s">
        <v>17272</v>
      </c>
      <c r="D39" s="3" t="s">
        <v>17273</v>
      </c>
      <c r="E39" s="3" t="s">
        <v>17274</v>
      </c>
    </row>
    <row r="40" spans="1:5" ht="16" x14ac:dyDescent="0.2">
      <c r="A40" s="3" t="s">
        <v>7723</v>
      </c>
      <c r="B40" s="3" t="s">
        <v>17275</v>
      </c>
      <c r="C40" s="3" t="s">
        <v>17276</v>
      </c>
      <c r="D40" s="3" t="s">
        <v>17277</v>
      </c>
      <c r="E40" s="3" t="s">
        <v>17278</v>
      </c>
    </row>
    <row r="41" spans="1:5" ht="16" x14ac:dyDescent="0.2">
      <c r="A41" s="3" t="s">
        <v>17282</v>
      </c>
      <c r="B41" s="3" t="s">
        <v>17279</v>
      </c>
      <c r="C41" s="3" t="s">
        <v>17280</v>
      </c>
      <c r="D41" s="3" t="s">
        <v>17174</v>
      </c>
      <c r="E41" s="3" t="s">
        <v>17281</v>
      </c>
    </row>
    <row r="42" spans="1:5" ht="16" x14ac:dyDescent="0.2">
      <c r="A42" s="3" t="s">
        <v>6280</v>
      </c>
      <c r="B42" s="3" t="s">
        <v>17283</v>
      </c>
      <c r="C42" s="3" t="s">
        <v>17284</v>
      </c>
      <c r="D42" s="3" t="s">
        <v>17285</v>
      </c>
      <c r="E42" s="3" t="s">
        <v>17286</v>
      </c>
    </row>
    <row r="43" spans="1:5" ht="16" x14ac:dyDescent="0.2">
      <c r="A43" s="3" t="s">
        <v>14310</v>
      </c>
      <c r="B43" s="3" t="s">
        <v>17287</v>
      </c>
      <c r="C43" s="3" t="s">
        <v>17288</v>
      </c>
      <c r="D43" s="3" t="s">
        <v>17174</v>
      </c>
      <c r="E43" s="3" t="s">
        <v>17289</v>
      </c>
    </row>
    <row r="44" spans="1:5" ht="16" x14ac:dyDescent="0.2">
      <c r="A44" s="3" t="s">
        <v>4618</v>
      </c>
      <c r="B44" s="3" t="s">
        <v>17290</v>
      </c>
      <c r="C44" s="3" t="s">
        <v>17291</v>
      </c>
      <c r="D44" s="3" t="s">
        <v>17292</v>
      </c>
      <c r="E44" s="3" t="s">
        <v>17293</v>
      </c>
    </row>
    <row r="45" spans="1:5" ht="16" x14ac:dyDescent="0.2">
      <c r="A45" s="3" t="s">
        <v>7413</v>
      </c>
      <c r="B45" s="3" t="s">
        <v>17294</v>
      </c>
      <c r="C45" s="3" t="s">
        <v>17295</v>
      </c>
      <c r="D45" s="3" t="s">
        <v>17186</v>
      </c>
      <c r="E45" s="3" t="s">
        <v>17296</v>
      </c>
    </row>
    <row r="46" spans="1:5" ht="16" x14ac:dyDescent="0.2">
      <c r="A46" s="3" t="s">
        <v>6647</v>
      </c>
      <c r="B46" s="3" t="s">
        <v>17297</v>
      </c>
      <c r="C46" s="3" t="s">
        <v>6647</v>
      </c>
      <c r="D46" s="3" t="s">
        <v>17298</v>
      </c>
      <c r="E46" s="3" t="s">
        <v>17299</v>
      </c>
    </row>
    <row r="47" spans="1:5" ht="16" x14ac:dyDescent="0.2">
      <c r="A47" s="3" t="s">
        <v>2742</v>
      </c>
      <c r="B47" s="3" t="s">
        <v>17300</v>
      </c>
      <c r="C47" s="3" t="s">
        <v>17301</v>
      </c>
      <c r="D47" s="3" t="s">
        <v>17144</v>
      </c>
      <c r="E47" s="3" t="s">
        <v>17302</v>
      </c>
    </row>
    <row r="48" spans="1:5" ht="16" x14ac:dyDescent="0.2">
      <c r="A48" s="3" t="s">
        <v>1116</v>
      </c>
      <c r="B48" s="3" t="s">
        <v>17303</v>
      </c>
      <c r="C48" s="3" t="s">
        <v>17304</v>
      </c>
      <c r="D48" s="3" t="s">
        <v>17305</v>
      </c>
      <c r="E48" s="3" t="s">
        <v>17306</v>
      </c>
    </row>
    <row r="49" spans="1:5" ht="16" x14ac:dyDescent="0.2">
      <c r="A49" s="3" t="s">
        <v>2298</v>
      </c>
      <c r="B49" s="3" t="s">
        <v>17307</v>
      </c>
      <c r="C49" s="3" t="s">
        <v>17308</v>
      </c>
      <c r="D49" s="3" t="s">
        <v>17144</v>
      </c>
      <c r="E49" s="3" t="s">
        <v>17309</v>
      </c>
    </row>
    <row r="50" spans="1:5" ht="16" x14ac:dyDescent="0.2">
      <c r="A50" s="3" t="s">
        <v>15354</v>
      </c>
      <c r="B50" s="3" t="s">
        <v>17310</v>
      </c>
      <c r="C50" s="3" t="s">
        <v>17311</v>
      </c>
      <c r="D50" s="3" t="s">
        <v>17144</v>
      </c>
      <c r="E50" s="3" t="s">
        <v>17312</v>
      </c>
    </row>
    <row r="51" spans="1:5" ht="16" x14ac:dyDescent="0.2">
      <c r="A51" s="3" t="s">
        <v>9567</v>
      </c>
      <c r="B51" s="3" t="s">
        <v>17313</v>
      </c>
      <c r="C51" s="3" t="s">
        <v>17314</v>
      </c>
      <c r="D51" s="3" t="s">
        <v>17186</v>
      </c>
      <c r="E51" s="3" t="s">
        <v>17315</v>
      </c>
    </row>
    <row r="52" spans="1:5" ht="16" x14ac:dyDescent="0.2">
      <c r="A52" s="3" t="s">
        <v>3639</v>
      </c>
      <c r="B52" s="3" t="s">
        <v>17316</v>
      </c>
      <c r="C52" s="3" t="s">
        <v>23574</v>
      </c>
      <c r="D52" s="3" t="s">
        <v>17317</v>
      </c>
      <c r="E52" s="3" t="s">
        <v>17318</v>
      </c>
    </row>
    <row r="53" spans="1:5" ht="16" x14ac:dyDescent="0.2">
      <c r="A53" s="3" t="s">
        <v>7639</v>
      </c>
      <c r="B53" s="3" t="s">
        <v>17319</v>
      </c>
      <c r="C53" s="3" t="s">
        <v>17320</v>
      </c>
      <c r="D53" s="3" t="s">
        <v>17174</v>
      </c>
      <c r="E53" s="3" t="s">
        <v>17321</v>
      </c>
    </row>
    <row r="54" spans="1:5" ht="16" x14ac:dyDescent="0.2">
      <c r="A54" s="3" t="s">
        <v>5516</v>
      </c>
      <c r="B54" s="3" t="s">
        <v>17322</v>
      </c>
      <c r="C54" s="3" t="s">
        <v>17323</v>
      </c>
      <c r="D54" s="3"/>
      <c r="E54" s="3" t="s">
        <v>17324</v>
      </c>
    </row>
    <row r="55" spans="1:5" ht="16" x14ac:dyDescent="0.2">
      <c r="A55" s="3" t="s">
        <v>13474</v>
      </c>
      <c r="B55" s="3" t="s">
        <v>17325</v>
      </c>
      <c r="C55" s="3" t="s">
        <v>17326</v>
      </c>
      <c r="D55" s="3" t="s">
        <v>17327</v>
      </c>
      <c r="E55" s="3" t="s">
        <v>17328</v>
      </c>
    </row>
    <row r="56" spans="1:5" ht="16" x14ac:dyDescent="0.2">
      <c r="A56" s="3" t="s">
        <v>1763</v>
      </c>
      <c r="B56" s="3" t="s">
        <v>17329</v>
      </c>
      <c r="C56" s="3" t="s">
        <v>17330</v>
      </c>
      <c r="D56" s="3" t="s">
        <v>17331</v>
      </c>
      <c r="E56" s="3" t="s">
        <v>17332</v>
      </c>
    </row>
    <row r="57" spans="1:5" ht="16" x14ac:dyDescent="0.2">
      <c r="A57" s="3" t="s">
        <v>16516</v>
      </c>
      <c r="B57" s="3" t="s">
        <v>17333</v>
      </c>
      <c r="C57" s="3" t="s">
        <v>23575</v>
      </c>
      <c r="D57" s="3" t="s">
        <v>17334</v>
      </c>
      <c r="E57" s="3" t="s">
        <v>17335</v>
      </c>
    </row>
    <row r="58" spans="1:5" ht="16" x14ac:dyDescent="0.2">
      <c r="A58" s="3" t="s">
        <v>8018</v>
      </c>
      <c r="B58" s="3" t="s">
        <v>17336</v>
      </c>
      <c r="C58" s="3" t="s">
        <v>17337</v>
      </c>
      <c r="D58" s="3" t="s">
        <v>17144</v>
      </c>
      <c r="E58" s="3" t="s">
        <v>17338</v>
      </c>
    </row>
    <row r="59" spans="1:5" ht="16" x14ac:dyDescent="0.2">
      <c r="A59" s="3" t="s">
        <v>10132</v>
      </c>
      <c r="B59" s="3" t="s">
        <v>17339</v>
      </c>
      <c r="C59" s="3" t="s">
        <v>17340</v>
      </c>
      <c r="D59" s="3" t="s">
        <v>17341</v>
      </c>
      <c r="E59" s="3" t="s">
        <v>17342</v>
      </c>
    </row>
    <row r="60" spans="1:5" ht="16" x14ac:dyDescent="0.2">
      <c r="A60" s="3" t="s">
        <v>11276</v>
      </c>
      <c r="B60" s="3" t="s">
        <v>17343</v>
      </c>
      <c r="C60" s="3" t="s">
        <v>17344</v>
      </c>
      <c r="D60" s="3" t="s">
        <v>17144</v>
      </c>
      <c r="E60" s="3" t="s">
        <v>17345</v>
      </c>
    </row>
    <row r="61" spans="1:5" ht="16" x14ac:dyDescent="0.2">
      <c r="A61" s="3" t="s">
        <v>1455</v>
      </c>
      <c r="B61" s="3" t="s">
        <v>17346</v>
      </c>
      <c r="C61" s="3" t="s">
        <v>17347</v>
      </c>
      <c r="D61" s="3" t="s">
        <v>17348</v>
      </c>
      <c r="E61" s="3" t="s">
        <v>17349</v>
      </c>
    </row>
    <row r="62" spans="1:5" ht="16" x14ac:dyDescent="0.2">
      <c r="A62" s="3" t="s">
        <v>16597</v>
      </c>
      <c r="B62" s="3" t="s">
        <v>17350</v>
      </c>
      <c r="C62" s="3" t="s">
        <v>17351</v>
      </c>
      <c r="D62" s="3" t="s">
        <v>17352</v>
      </c>
      <c r="E62" s="3" t="s">
        <v>17353</v>
      </c>
    </row>
    <row r="63" spans="1:5" ht="16" x14ac:dyDescent="0.2">
      <c r="A63" s="3" t="s">
        <v>2659</v>
      </c>
      <c r="B63" s="3" t="s">
        <v>17354</v>
      </c>
      <c r="C63" s="3" t="s">
        <v>17355</v>
      </c>
      <c r="D63" s="3" t="s">
        <v>17201</v>
      </c>
      <c r="E63" s="3" t="s">
        <v>17356</v>
      </c>
    </row>
    <row r="64" spans="1:5" ht="16" x14ac:dyDescent="0.2">
      <c r="A64" s="3" t="s">
        <v>2339</v>
      </c>
      <c r="B64" s="3" t="s">
        <v>17357</v>
      </c>
      <c r="C64" s="3" t="s">
        <v>17358</v>
      </c>
      <c r="D64" s="3" t="s">
        <v>17359</v>
      </c>
      <c r="E64" s="3" t="s">
        <v>17360</v>
      </c>
    </row>
    <row r="65" spans="1:5" ht="16" x14ac:dyDescent="0.2">
      <c r="A65" s="3" t="s">
        <v>9180</v>
      </c>
      <c r="B65" s="3" t="s">
        <v>17361</v>
      </c>
      <c r="C65" s="3" t="s">
        <v>9180</v>
      </c>
      <c r="D65" s="3" t="s">
        <v>17362</v>
      </c>
      <c r="E65" s="3" t="s">
        <v>17363</v>
      </c>
    </row>
    <row r="66" spans="1:5" ht="16" x14ac:dyDescent="0.2">
      <c r="A66" s="3" t="s">
        <v>3469</v>
      </c>
      <c r="B66" s="3" t="s">
        <v>17364</v>
      </c>
      <c r="C66" s="3" t="s">
        <v>3469</v>
      </c>
      <c r="D66" s="3" t="s">
        <v>17156</v>
      </c>
      <c r="E66" s="3" t="s">
        <v>17365</v>
      </c>
    </row>
    <row r="67" spans="1:5" ht="16" x14ac:dyDescent="0.2">
      <c r="A67" s="3" t="s">
        <v>11657</v>
      </c>
      <c r="B67" s="3" t="s">
        <v>17366</v>
      </c>
      <c r="C67" s="3" t="s">
        <v>17367</v>
      </c>
      <c r="D67" s="3" t="s">
        <v>17368</v>
      </c>
      <c r="E67" s="3" t="s">
        <v>17369</v>
      </c>
    </row>
    <row r="68" spans="1:5" ht="16" x14ac:dyDescent="0.2">
      <c r="A68" s="3" t="s">
        <v>4149</v>
      </c>
      <c r="B68" s="14" t="s">
        <v>17370</v>
      </c>
      <c r="C68" s="3" t="s">
        <v>17371</v>
      </c>
      <c r="D68" s="3" t="s">
        <v>17372</v>
      </c>
      <c r="E68" s="3" t="s">
        <v>17373</v>
      </c>
    </row>
    <row r="69" spans="1:5" ht="16" x14ac:dyDescent="0.2">
      <c r="A69" s="3" t="s">
        <v>1529</v>
      </c>
      <c r="B69" s="3" t="s">
        <v>17374</v>
      </c>
      <c r="C69" s="3" t="s">
        <v>17375</v>
      </c>
      <c r="D69" s="3" t="s">
        <v>17376</v>
      </c>
      <c r="E69" s="3" t="s">
        <v>17377</v>
      </c>
    </row>
    <row r="70" spans="1:5" ht="16" x14ac:dyDescent="0.2">
      <c r="A70" s="3" t="s">
        <v>11790</v>
      </c>
      <c r="B70" s="3" t="s">
        <v>17378</v>
      </c>
      <c r="C70" s="3" t="s">
        <v>17379</v>
      </c>
      <c r="D70" s="3" t="s">
        <v>17380</v>
      </c>
      <c r="E70" s="3" t="s">
        <v>17381</v>
      </c>
    </row>
    <row r="71" spans="1:5" ht="16" x14ac:dyDescent="0.2">
      <c r="A71" s="3" t="s">
        <v>6704</v>
      </c>
      <c r="B71" s="3" t="s">
        <v>17382</v>
      </c>
      <c r="C71" s="3" t="s">
        <v>17383</v>
      </c>
      <c r="D71" s="3" t="s">
        <v>17384</v>
      </c>
      <c r="E71" s="3" t="s">
        <v>17385</v>
      </c>
    </row>
    <row r="72" spans="1:5" ht="16" x14ac:dyDescent="0.2">
      <c r="A72" s="3" t="s">
        <v>17390</v>
      </c>
      <c r="B72" s="3" t="s">
        <v>17386</v>
      </c>
      <c r="C72" s="3" t="s">
        <v>17387</v>
      </c>
      <c r="D72" s="3" t="s">
        <v>17388</v>
      </c>
      <c r="E72" s="3" t="s">
        <v>17389</v>
      </c>
    </row>
    <row r="73" spans="1:5" ht="16" x14ac:dyDescent="0.2">
      <c r="A73" s="3" t="s">
        <v>15007</v>
      </c>
      <c r="B73" s="3" t="s">
        <v>17391</v>
      </c>
      <c r="C73" s="3" t="s">
        <v>15007</v>
      </c>
      <c r="D73" s="3" t="s">
        <v>17392</v>
      </c>
      <c r="E73" s="3" t="s">
        <v>17393</v>
      </c>
    </row>
    <row r="74" spans="1:5" ht="16" x14ac:dyDescent="0.2">
      <c r="A74" s="3" t="s">
        <v>10025</v>
      </c>
      <c r="B74" s="3" t="s">
        <v>17394</v>
      </c>
      <c r="C74" s="3" t="s">
        <v>17395</v>
      </c>
      <c r="D74" s="3" t="s">
        <v>17396</v>
      </c>
      <c r="E74" s="3" t="s">
        <v>17397</v>
      </c>
    </row>
    <row r="75" spans="1:5" ht="16" x14ac:dyDescent="0.2">
      <c r="A75" s="3" t="s">
        <v>10710</v>
      </c>
      <c r="B75" s="3" t="s">
        <v>17398</v>
      </c>
      <c r="C75" s="3" t="s">
        <v>17399</v>
      </c>
      <c r="D75" s="3" t="s">
        <v>17400</v>
      </c>
      <c r="E75" s="3" t="s">
        <v>17401</v>
      </c>
    </row>
    <row r="76" spans="1:5" ht="16" x14ac:dyDescent="0.2">
      <c r="A76" s="3" t="s">
        <v>4429</v>
      </c>
      <c r="B76" s="3" t="s">
        <v>17406</v>
      </c>
      <c r="C76" s="3" t="s">
        <v>4429</v>
      </c>
      <c r="D76" s="3" t="s">
        <v>17407</v>
      </c>
      <c r="E76" s="3" t="s">
        <v>17408</v>
      </c>
    </row>
    <row r="77" spans="1:5" ht="16" x14ac:dyDescent="0.2">
      <c r="A77" s="3" t="s">
        <v>12918</v>
      </c>
      <c r="B77" s="3" t="s">
        <v>17402</v>
      </c>
      <c r="C77" s="3" t="s">
        <v>17403</v>
      </c>
      <c r="D77" s="3" t="s">
        <v>17404</v>
      </c>
      <c r="E77" s="3" t="s">
        <v>17405</v>
      </c>
    </row>
    <row r="78" spans="1:5" ht="16" x14ac:dyDescent="0.2">
      <c r="A78" s="3" t="s">
        <v>10173</v>
      </c>
      <c r="B78" s="3" t="s">
        <v>17409</v>
      </c>
      <c r="C78" s="3" t="s">
        <v>10173</v>
      </c>
      <c r="D78" s="3" t="s">
        <v>17410</v>
      </c>
      <c r="E78" s="3" t="s">
        <v>17411</v>
      </c>
    </row>
    <row r="79" spans="1:5" ht="16" x14ac:dyDescent="0.2">
      <c r="A79" s="3" t="s">
        <v>12962</v>
      </c>
      <c r="B79" s="3" t="s">
        <v>17412</v>
      </c>
      <c r="C79" s="3" t="s">
        <v>23576</v>
      </c>
      <c r="D79" s="3" t="s">
        <v>17413</v>
      </c>
      <c r="E79" s="3" t="s">
        <v>17414</v>
      </c>
    </row>
    <row r="80" spans="1:5" ht="16" x14ac:dyDescent="0.2">
      <c r="A80" s="3" t="s">
        <v>1852</v>
      </c>
      <c r="B80" s="3" t="s">
        <v>17415</v>
      </c>
      <c r="C80" s="3" t="s">
        <v>17416</v>
      </c>
      <c r="D80" s="3" t="s">
        <v>17417</v>
      </c>
      <c r="E80" s="3" t="s">
        <v>17418</v>
      </c>
    </row>
    <row r="81" spans="1:5" ht="16" x14ac:dyDescent="0.2">
      <c r="A81" s="3" t="s">
        <v>10402</v>
      </c>
      <c r="B81" s="3" t="s">
        <v>17419</v>
      </c>
      <c r="C81" s="3" t="s">
        <v>23577</v>
      </c>
      <c r="D81" s="3" t="s">
        <v>17420</v>
      </c>
      <c r="E81" s="3" t="s">
        <v>17421</v>
      </c>
    </row>
    <row r="82" spans="1:5" ht="16" x14ac:dyDescent="0.2">
      <c r="A82" s="3" t="s">
        <v>8305</v>
      </c>
      <c r="B82" s="3" t="s">
        <v>17422</v>
      </c>
      <c r="C82" s="3" t="s">
        <v>17423</v>
      </c>
      <c r="D82" s="3" t="s">
        <v>17424</v>
      </c>
      <c r="E82" s="3" t="s">
        <v>17425</v>
      </c>
    </row>
    <row r="83" spans="1:5" ht="16" x14ac:dyDescent="0.2">
      <c r="A83" s="3" t="s">
        <v>1632</v>
      </c>
      <c r="B83" s="3" t="s">
        <v>17426</v>
      </c>
      <c r="C83" s="3" t="s">
        <v>23578</v>
      </c>
      <c r="D83" s="3" t="s">
        <v>17427</v>
      </c>
      <c r="E83" s="3" t="s">
        <v>17428</v>
      </c>
    </row>
    <row r="84" spans="1:5" ht="16" x14ac:dyDescent="0.2">
      <c r="A84" s="3" t="s">
        <v>11160</v>
      </c>
      <c r="B84" s="3" t="s">
        <v>17429</v>
      </c>
      <c r="C84" s="3" t="s">
        <v>17430</v>
      </c>
      <c r="D84" s="3" t="s">
        <v>17431</v>
      </c>
      <c r="E84" s="3" t="s">
        <v>17432</v>
      </c>
    </row>
    <row r="85" spans="1:5" ht="16" x14ac:dyDescent="0.2">
      <c r="A85" s="3" t="s">
        <v>8518</v>
      </c>
      <c r="B85" s="3" t="s">
        <v>17433</v>
      </c>
      <c r="C85" s="3" t="s">
        <v>17434</v>
      </c>
      <c r="D85" s="3" t="s">
        <v>17250</v>
      </c>
      <c r="E85" s="3" t="s">
        <v>17435</v>
      </c>
    </row>
    <row r="86" spans="1:5" ht="16" x14ac:dyDescent="0.2">
      <c r="A86" s="3" t="s">
        <v>15378</v>
      </c>
      <c r="B86" s="3" t="s">
        <v>17436</v>
      </c>
      <c r="C86" s="3" t="s">
        <v>17437</v>
      </c>
      <c r="D86" s="3" t="s">
        <v>17144</v>
      </c>
      <c r="E86" s="3" t="s">
        <v>17438</v>
      </c>
    </row>
    <row r="87" spans="1:5" ht="16" x14ac:dyDescent="0.2">
      <c r="A87" s="3" t="s">
        <v>11298</v>
      </c>
      <c r="B87" s="3" t="s">
        <v>17443</v>
      </c>
      <c r="C87" s="3" t="s">
        <v>17444</v>
      </c>
      <c r="D87" s="3" t="s">
        <v>17327</v>
      </c>
      <c r="E87" s="3" t="s">
        <v>17445</v>
      </c>
    </row>
    <row r="88" spans="1:5" ht="16" x14ac:dyDescent="0.2">
      <c r="A88" s="3" t="s">
        <v>8847</v>
      </c>
      <c r="B88" s="3" t="s">
        <v>17439</v>
      </c>
      <c r="C88" s="3" t="s">
        <v>17440</v>
      </c>
      <c r="D88" s="3" t="s">
        <v>17441</v>
      </c>
      <c r="E88" s="3" t="s">
        <v>17442</v>
      </c>
    </row>
    <row r="89" spans="1:5" ht="16" x14ac:dyDescent="0.2">
      <c r="A89" s="3" t="s">
        <v>2824</v>
      </c>
      <c r="B89" s="3" t="s">
        <v>17446</v>
      </c>
      <c r="C89" s="3" t="s">
        <v>2824</v>
      </c>
      <c r="D89" s="3" t="s">
        <v>17447</v>
      </c>
      <c r="E89" s="3" t="s">
        <v>17448</v>
      </c>
    </row>
    <row r="90" spans="1:5" ht="16" x14ac:dyDescent="0.2">
      <c r="A90" s="3" t="s">
        <v>15240</v>
      </c>
      <c r="B90" s="3" t="s">
        <v>17449</v>
      </c>
      <c r="C90" s="3" t="s">
        <v>15240</v>
      </c>
      <c r="D90" s="3" t="s">
        <v>17450</v>
      </c>
      <c r="E90" s="3" t="s">
        <v>17451</v>
      </c>
    </row>
    <row r="91" spans="1:5" ht="16" x14ac:dyDescent="0.2">
      <c r="A91" s="3" t="s">
        <v>7240</v>
      </c>
      <c r="B91" s="3" t="s">
        <v>17452</v>
      </c>
      <c r="C91" s="3" t="s">
        <v>17453</v>
      </c>
      <c r="D91" s="3" t="s">
        <v>17454</v>
      </c>
      <c r="E91" s="3" t="s">
        <v>17455</v>
      </c>
    </row>
    <row r="92" spans="1:5" ht="16" x14ac:dyDescent="0.2">
      <c r="A92" s="3" t="s">
        <v>4936</v>
      </c>
      <c r="B92" s="3" t="s">
        <v>17456</v>
      </c>
      <c r="C92" s="3" t="s">
        <v>4936</v>
      </c>
      <c r="D92" s="3" t="s">
        <v>17457</v>
      </c>
      <c r="E92" s="3" t="s">
        <v>17458</v>
      </c>
    </row>
    <row r="93" spans="1:5" ht="16" x14ac:dyDescent="0.2">
      <c r="A93" s="3" t="s">
        <v>12730</v>
      </c>
      <c r="B93" s="3" t="s">
        <v>17459</v>
      </c>
      <c r="C93" s="3" t="s">
        <v>17460</v>
      </c>
      <c r="D93" s="3" t="s">
        <v>17461</v>
      </c>
      <c r="E93" s="3" t="s">
        <v>17462</v>
      </c>
    </row>
    <row r="94" spans="1:5" ht="16" x14ac:dyDescent="0.2">
      <c r="A94" s="3" t="s">
        <v>2102</v>
      </c>
      <c r="B94" s="3" t="s">
        <v>17463</v>
      </c>
      <c r="C94" s="3" t="s">
        <v>17464</v>
      </c>
      <c r="D94" s="3" t="s">
        <v>17465</v>
      </c>
      <c r="E94" s="3" t="s">
        <v>17466</v>
      </c>
    </row>
    <row r="95" spans="1:5" ht="16" x14ac:dyDescent="0.2">
      <c r="A95" s="3" t="s">
        <v>10229</v>
      </c>
      <c r="B95" s="3" t="s">
        <v>17467</v>
      </c>
      <c r="C95" s="3" t="s">
        <v>10229</v>
      </c>
      <c r="D95" s="3" t="s">
        <v>17468</v>
      </c>
      <c r="E95" s="3" t="s">
        <v>17469</v>
      </c>
    </row>
    <row r="96" spans="1:5" ht="16" x14ac:dyDescent="0.2">
      <c r="A96" s="3" t="s">
        <v>5890</v>
      </c>
      <c r="B96" s="3" t="s">
        <v>17470</v>
      </c>
      <c r="C96" s="3" t="s">
        <v>5890</v>
      </c>
      <c r="D96" s="3" t="s">
        <v>17471</v>
      </c>
      <c r="E96" s="3" t="s">
        <v>17472</v>
      </c>
    </row>
    <row r="97" spans="1:5" ht="16" x14ac:dyDescent="0.2">
      <c r="A97" s="3" t="s">
        <v>5092</v>
      </c>
      <c r="B97" s="3" t="s">
        <v>17473</v>
      </c>
      <c r="C97" s="3" t="s">
        <v>5093</v>
      </c>
      <c r="D97" s="3" t="s">
        <v>17474</v>
      </c>
      <c r="E97" s="3" t="s">
        <v>17475</v>
      </c>
    </row>
    <row r="98" spans="1:5" ht="16" x14ac:dyDescent="0.2">
      <c r="A98" s="3" t="s">
        <v>13948</v>
      </c>
      <c r="B98" s="3" t="s">
        <v>17476</v>
      </c>
      <c r="C98" s="3" t="s">
        <v>17477</v>
      </c>
      <c r="D98" s="3" t="s">
        <v>17478</v>
      </c>
      <c r="E98" s="3" t="s">
        <v>17479</v>
      </c>
    </row>
    <row r="99" spans="1:5" ht="16" x14ac:dyDescent="0.2">
      <c r="A99" s="3" t="s">
        <v>4410</v>
      </c>
      <c r="B99" s="3" t="s">
        <v>17480</v>
      </c>
      <c r="C99" s="3" t="s">
        <v>17481</v>
      </c>
      <c r="D99" s="3" t="s">
        <v>17482</v>
      </c>
      <c r="E99" s="3" t="s">
        <v>17483</v>
      </c>
    </row>
    <row r="100" spans="1:5" ht="16" x14ac:dyDescent="0.2">
      <c r="A100" s="3" t="s">
        <v>923</v>
      </c>
      <c r="B100" s="3" t="s">
        <v>17484</v>
      </c>
      <c r="C100" s="3" t="s">
        <v>17485</v>
      </c>
      <c r="D100" s="3" t="s">
        <v>17144</v>
      </c>
      <c r="E100" s="3" t="s">
        <v>17486</v>
      </c>
    </row>
    <row r="101" spans="1:5" ht="16" x14ac:dyDescent="0.2">
      <c r="A101" s="3" t="s">
        <v>3992</v>
      </c>
      <c r="B101" s="3" t="s">
        <v>17487</v>
      </c>
      <c r="C101" s="3" t="s">
        <v>17488</v>
      </c>
      <c r="D101" s="3" t="s">
        <v>17489</v>
      </c>
      <c r="E101" s="3" t="s">
        <v>17490</v>
      </c>
    </row>
    <row r="102" spans="1:5" ht="16" x14ac:dyDescent="0.2">
      <c r="A102" s="3" t="s">
        <v>4404</v>
      </c>
      <c r="B102" s="3" t="s">
        <v>17491</v>
      </c>
      <c r="C102" s="3" t="s">
        <v>17492</v>
      </c>
      <c r="D102" s="3" t="s">
        <v>17305</v>
      </c>
      <c r="E102" s="3" t="s">
        <v>17493</v>
      </c>
    </row>
    <row r="103" spans="1:5" ht="16" x14ac:dyDescent="0.2">
      <c r="A103" s="3" t="s">
        <v>9126</v>
      </c>
      <c r="B103" s="3" t="s">
        <v>17494</v>
      </c>
      <c r="C103" s="3" t="s">
        <v>17495</v>
      </c>
      <c r="D103" s="3" t="s">
        <v>17496</v>
      </c>
      <c r="E103" s="3" t="s">
        <v>17497</v>
      </c>
    </row>
    <row r="104" spans="1:5" ht="16" x14ac:dyDescent="0.2">
      <c r="A104" s="3" t="s">
        <v>8128</v>
      </c>
      <c r="B104" s="3" t="s">
        <v>17498</v>
      </c>
      <c r="C104" s="3" t="s">
        <v>23579</v>
      </c>
      <c r="D104" s="3" t="s">
        <v>17499</v>
      </c>
      <c r="E104" s="3" t="s">
        <v>17500</v>
      </c>
    </row>
    <row r="105" spans="1:5" ht="16" x14ac:dyDescent="0.2">
      <c r="A105" s="3" t="s">
        <v>7156</v>
      </c>
      <c r="B105" s="3" t="s">
        <v>17501</v>
      </c>
      <c r="C105" s="3" t="s">
        <v>7156</v>
      </c>
      <c r="D105" s="3" t="s">
        <v>17502</v>
      </c>
      <c r="E105" s="3" t="s">
        <v>17503</v>
      </c>
    </row>
    <row r="106" spans="1:5" ht="16" x14ac:dyDescent="0.2">
      <c r="A106" s="3" t="s">
        <v>14472</v>
      </c>
      <c r="B106" s="3" t="s">
        <v>17504</v>
      </c>
      <c r="C106" s="3" t="s">
        <v>17505</v>
      </c>
      <c r="D106" s="3" t="s">
        <v>17144</v>
      </c>
      <c r="E106" s="3" t="s">
        <v>17506</v>
      </c>
    </row>
    <row r="107" spans="1:5" ht="16" x14ac:dyDescent="0.2">
      <c r="A107" s="3" t="s">
        <v>2359</v>
      </c>
      <c r="B107" s="3" t="s">
        <v>17507</v>
      </c>
      <c r="C107" s="3" t="s">
        <v>17508</v>
      </c>
      <c r="D107" s="3" t="s">
        <v>17509</v>
      </c>
      <c r="E107" s="3" t="s">
        <v>17510</v>
      </c>
    </row>
    <row r="108" spans="1:5" ht="16" x14ac:dyDescent="0.2">
      <c r="A108" s="3" t="s">
        <v>4025</v>
      </c>
      <c r="B108" s="3" t="s">
        <v>17511</v>
      </c>
      <c r="C108" s="3" t="s">
        <v>4025</v>
      </c>
      <c r="D108" s="3" t="s">
        <v>17410</v>
      </c>
      <c r="E108" s="3" t="s">
        <v>17512</v>
      </c>
    </row>
    <row r="109" spans="1:5" ht="16" x14ac:dyDescent="0.2">
      <c r="A109" s="3" t="s">
        <v>5755</v>
      </c>
      <c r="B109" s="3" t="s">
        <v>17513</v>
      </c>
      <c r="C109" s="3" t="s">
        <v>17514</v>
      </c>
      <c r="D109" s="3" t="s">
        <v>17515</v>
      </c>
      <c r="E109" s="3" t="s">
        <v>17516</v>
      </c>
    </row>
    <row r="110" spans="1:5" ht="16" x14ac:dyDescent="0.2">
      <c r="A110" s="3" t="s">
        <v>13931</v>
      </c>
      <c r="B110" s="3" t="s">
        <v>17517</v>
      </c>
      <c r="C110" s="3" t="s">
        <v>17518</v>
      </c>
      <c r="D110" s="3" t="s">
        <v>17519</v>
      </c>
      <c r="E110" s="3" t="s">
        <v>17520</v>
      </c>
    </row>
    <row r="111" spans="1:5" ht="16" x14ac:dyDescent="0.2">
      <c r="A111" s="3" t="s">
        <v>1976</v>
      </c>
      <c r="B111" s="3" t="s">
        <v>17521</v>
      </c>
      <c r="C111" s="3" t="s">
        <v>17522</v>
      </c>
      <c r="D111" s="3" t="s">
        <v>17144</v>
      </c>
      <c r="E111" s="3" t="s">
        <v>17523</v>
      </c>
    </row>
    <row r="112" spans="1:5" ht="16" x14ac:dyDescent="0.2">
      <c r="A112" s="3" t="s">
        <v>3356</v>
      </c>
      <c r="B112" s="3" t="s">
        <v>17524</v>
      </c>
      <c r="C112" s="3" t="s">
        <v>3356</v>
      </c>
      <c r="D112" s="3" t="s">
        <v>17525</v>
      </c>
      <c r="E112" s="3" t="s">
        <v>17526</v>
      </c>
    </row>
    <row r="113" spans="1:5" ht="16" x14ac:dyDescent="0.2">
      <c r="A113" s="3" t="s">
        <v>6195</v>
      </c>
      <c r="B113" s="3" t="s">
        <v>17527</v>
      </c>
      <c r="C113" s="3" t="s">
        <v>23580</v>
      </c>
      <c r="D113" s="3" t="s">
        <v>17413</v>
      </c>
      <c r="E113" s="3" t="s">
        <v>17528</v>
      </c>
    </row>
    <row r="114" spans="1:5" ht="16" x14ac:dyDescent="0.2">
      <c r="A114" s="3" t="s">
        <v>10768</v>
      </c>
      <c r="B114" s="3" t="s">
        <v>17529</v>
      </c>
      <c r="C114" s="3" t="s">
        <v>17530</v>
      </c>
      <c r="D114" s="3" t="s">
        <v>17531</v>
      </c>
      <c r="E114" s="3" t="s">
        <v>17532</v>
      </c>
    </row>
    <row r="115" spans="1:5" ht="16" x14ac:dyDescent="0.2">
      <c r="A115" s="3" t="s">
        <v>8392</v>
      </c>
      <c r="B115" s="3" t="s">
        <v>17533</v>
      </c>
      <c r="C115" s="3" t="s">
        <v>17534</v>
      </c>
      <c r="D115" s="3" t="s">
        <v>17174</v>
      </c>
      <c r="E115" s="3" t="s">
        <v>17535</v>
      </c>
    </row>
    <row r="116" spans="1:5" ht="16" x14ac:dyDescent="0.2">
      <c r="A116" s="3" t="s">
        <v>7537</v>
      </c>
      <c r="B116" s="3" t="s">
        <v>17533</v>
      </c>
      <c r="C116" s="3" t="s">
        <v>17534</v>
      </c>
      <c r="D116" s="3" t="s">
        <v>17174</v>
      </c>
      <c r="E116" s="3" t="s">
        <v>17535</v>
      </c>
    </row>
    <row r="117" spans="1:5" ht="16" x14ac:dyDescent="0.2">
      <c r="A117" s="3" t="s">
        <v>1429</v>
      </c>
      <c r="B117" s="3" t="s">
        <v>17536</v>
      </c>
      <c r="C117" s="3" t="s">
        <v>17537</v>
      </c>
      <c r="D117" s="3" t="s">
        <v>17538</v>
      </c>
      <c r="E117" s="3" t="s">
        <v>17539</v>
      </c>
    </row>
    <row r="118" spans="1:5" ht="16" x14ac:dyDescent="0.2">
      <c r="A118" s="3" t="s">
        <v>1871</v>
      </c>
      <c r="B118" s="3" t="s">
        <v>17540</v>
      </c>
      <c r="C118" s="3" t="s">
        <v>17541</v>
      </c>
      <c r="D118" s="3" t="s">
        <v>17542</v>
      </c>
      <c r="E118" s="3" t="s">
        <v>17543</v>
      </c>
    </row>
    <row r="119" spans="1:5" ht="16" x14ac:dyDescent="0.2">
      <c r="A119" s="3" t="s">
        <v>10994</v>
      </c>
      <c r="B119" s="3" t="s">
        <v>17544</v>
      </c>
      <c r="C119" s="3" t="s">
        <v>23581</v>
      </c>
      <c r="D119" s="3" t="s">
        <v>17334</v>
      </c>
      <c r="E119" s="3" t="s">
        <v>17545</v>
      </c>
    </row>
    <row r="120" spans="1:5" ht="16" x14ac:dyDescent="0.2">
      <c r="A120" s="3" t="s">
        <v>2608</v>
      </c>
      <c r="B120" s="3" t="s">
        <v>17546</v>
      </c>
      <c r="C120" s="3" t="s">
        <v>17547</v>
      </c>
      <c r="D120" s="3" t="s">
        <v>17548</v>
      </c>
      <c r="E120" s="3" t="s">
        <v>17549</v>
      </c>
    </row>
    <row r="121" spans="1:5" ht="16" x14ac:dyDescent="0.2">
      <c r="A121" s="3" t="s">
        <v>13770</v>
      </c>
      <c r="B121" s="3" t="s">
        <v>17550</v>
      </c>
      <c r="C121" s="3" t="s">
        <v>17551</v>
      </c>
      <c r="D121" s="3" t="s">
        <v>17186</v>
      </c>
      <c r="E121" s="3" t="s">
        <v>17552</v>
      </c>
    </row>
    <row r="122" spans="1:5" ht="16" x14ac:dyDescent="0.2">
      <c r="A122" s="3" t="s">
        <v>13198</v>
      </c>
      <c r="B122" s="3" t="s">
        <v>17553</v>
      </c>
      <c r="C122" s="3" t="s">
        <v>13198</v>
      </c>
      <c r="D122" s="3" t="s">
        <v>17554</v>
      </c>
      <c r="E122" s="3" t="s">
        <v>17555</v>
      </c>
    </row>
    <row r="123" spans="1:5" ht="16" x14ac:dyDescent="0.2">
      <c r="A123" s="3" t="s">
        <v>14842</v>
      </c>
      <c r="B123" s="3" t="s">
        <v>17556</v>
      </c>
      <c r="C123" s="3" t="s">
        <v>17557</v>
      </c>
      <c r="D123" s="3" t="s">
        <v>17178</v>
      </c>
      <c r="E123" s="3" t="s">
        <v>17558</v>
      </c>
    </row>
    <row r="124" spans="1:5" ht="16" x14ac:dyDescent="0.2">
      <c r="A124" s="3" t="s">
        <v>16480</v>
      </c>
      <c r="B124" s="3" t="s">
        <v>17559</v>
      </c>
      <c r="C124" s="3" t="s">
        <v>17560</v>
      </c>
      <c r="D124" s="3" t="s">
        <v>17561</v>
      </c>
      <c r="E124" s="3" t="s">
        <v>17562</v>
      </c>
    </row>
    <row r="125" spans="1:5" ht="16" x14ac:dyDescent="0.2">
      <c r="A125" s="3" t="s">
        <v>9939</v>
      </c>
      <c r="B125" s="3" t="s">
        <v>17563</v>
      </c>
      <c r="C125" s="3" t="s">
        <v>17564</v>
      </c>
      <c r="D125" s="3" t="s">
        <v>17565</v>
      </c>
      <c r="E125" s="3" t="s">
        <v>17566</v>
      </c>
    </row>
    <row r="126" spans="1:5" ht="16" x14ac:dyDescent="0.2">
      <c r="A126" s="3" t="s">
        <v>13220</v>
      </c>
      <c r="B126" s="3" t="s">
        <v>17567</v>
      </c>
      <c r="C126" s="3" t="s">
        <v>17568</v>
      </c>
      <c r="D126" s="3" t="s">
        <v>17569</v>
      </c>
      <c r="E126" s="3" t="s">
        <v>17570</v>
      </c>
    </row>
    <row r="127" spans="1:5" ht="16" x14ac:dyDescent="0.2">
      <c r="A127" s="3" t="s">
        <v>9365</v>
      </c>
      <c r="B127" s="3" t="s">
        <v>17571</v>
      </c>
      <c r="C127" s="3" t="s">
        <v>17572</v>
      </c>
      <c r="D127" s="3" t="s">
        <v>17531</v>
      </c>
      <c r="E127" s="3" t="s">
        <v>17573</v>
      </c>
    </row>
    <row r="128" spans="1:5" ht="16" x14ac:dyDescent="0.2">
      <c r="A128" s="3" t="s">
        <v>11458</v>
      </c>
      <c r="B128" s="3" t="s">
        <v>17574</v>
      </c>
      <c r="C128" s="3" t="s">
        <v>23582</v>
      </c>
      <c r="D128" s="3"/>
      <c r="E128" s="3" t="s">
        <v>17575</v>
      </c>
    </row>
    <row r="129" spans="1:5" ht="16" x14ac:dyDescent="0.2">
      <c r="A129" s="3" t="s">
        <v>742</v>
      </c>
      <c r="B129" s="3" t="s">
        <v>17576</v>
      </c>
      <c r="C129" s="3" t="s">
        <v>17577</v>
      </c>
      <c r="D129" s="3" t="s">
        <v>17144</v>
      </c>
      <c r="E129" s="3" t="s">
        <v>17578</v>
      </c>
    </row>
    <row r="130" spans="1:5" ht="16" x14ac:dyDescent="0.2">
      <c r="A130" s="3" t="s">
        <v>4471</v>
      </c>
      <c r="B130" s="3" t="s">
        <v>17579</v>
      </c>
      <c r="C130" s="3" t="s">
        <v>4471</v>
      </c>
      <c r="D130" s="3" t="s">
        <v>17447</v>
      </c>
      <c r="E130" s="3" t="s">
        <v>17580</v>
      </c>
    </row>
    <row r="131" spans="1:5" ht="16" x14ac:dyDescent="0.2">
      <c r="A131" s="3" t="s">
        <v>4045</v>
      </c>
      <c r="B131" s="3" t="s">
        <v>17581</v>
      </c>
      <c r="C131" s="3" t="s">
        <v>17582</v>
      </c>
      <c r="D131" s="3" t="s">
        <v>17583</v>
      </c>
      <c r="E131" s="3" t="s">
        <v>17584</v>
      </c>
    </row>
    <row r="132" spans="1:5" ht="16" x14ac:dyDescent="0.2">
      <c r="A132" s="3" t="s">
        <v>7084</v>
      </c>
      <c r="B132" s="3" t="s">
        <v>17585</v>
      </c>
      <c r="C132" s="3" t="s">
        <v>17586</v>
      </c>
      <c r="D132" s="3" t="s">
        <v>17174</v>
      </c>
      <c r="E132" s="3" t="s">
        <v>17587</v>
      </c>
    </row>
    <row r="133" spans="1:5" ht="16" x14ac:dyDescent="0.2">
      <c r="A133" s="3" t="s">
        <v>12163</v>
      </c>
      <c r="B133" s="3" t="s">
        <v>17588</v>
      </c>
      <c r="C133" s="3" t="s">
        <v>17589</v>
      </c>
      <c r="D133" s="3" t="s">
        <v>17144</v>
      </c>
      <c r="E133" s="3" t="s">
        <v>17590</v>
      </c>
    </row>
    <row r="134" spans="1:5" ht="16" x14ac:dyDescent="0.2">
      <c r="A134" s="3" t="s">
        <v>3306</v>
      </c>
      <c r="B134" s="3" t="s">
        <v>17343</v>
      </c>
      <c r="C134" s="3" t="s">
        <v>17344</v>
      </c>
      <c r="D134" s="3" t="s">
        <v>17144</v>
      </c>
      <c r="E134" s="3" t="s">
        <v>17345</v>
      </c>
    </row>
    <row r="135" spans="1:5" ht="16" x14ac:dyDescent="0.2">
      <c r="A135" s="3" t="s">
        <v>9041</v>
      </c>
      <c r="B135" s="3" t="s">
        <v>17591</v>
      </c>
      <c r="C135" s="3" t="s">
        <v>17592</v>
      </c>
      <c r="D135" s="3" t="s">
        <v>17174</v>
      </c>
      <c r="E135" s="3" t="s">
        <v>17593</v>
      </c>
    </row>
    <row r="136" spans="1:5" ht="16" x14ac:dyDescent="0.2">
      <c r="A136" s="3" t="s">
        <v>7992</v>
      </c>
      <c r="B136" s="3" t="s">
        <v>17594</v>
      </c>
      <c r="C136" s="3" t="s">
        <v>17595</v>
      </c>
      <c r="D136" s="3" t="s">
        <v>17144</v>
      </c>
      <c r="E136" s="3" t="s">
        <v>17596</v>
      </c>
    </row>
    <row r="137" spans="1:5" ht="16" x14ac:dyDescent="0.2">
      <c r="A137" s="3" t="s">
        <v>12531</v>
      </c>
      <c r="B137" s="3" t="s">
        <v>17597</v>
      </c>
      <c r="C137" s="3" t="s">
        <v>17598</v>
      </c>
      <c r="D137" s="3" t="s">
        <v>17599</v>
      </c>
      <c r="E137" s="3" t="s">
        <v>17600</v>
      </c>
    </row>
    <row r="138" spans="1:5" ht="16" x14ac:dyDescent="0.2">
      <c r="A138" s="3" t="s">
        <v>16256</v>
      </c>
      <c r="B138" s="3" t="s">
        <v>17601</v>
      </c>
      <c r="C138" s="3" t="s">
        <v>17602</v>
      </c>
      <c r="D138" s="3" t="s">
        <v>17144</v>
      </c>
      <c r="E138" s="3" t="s">
        <v>17603</v>
      </c>
    </row>
    <row r="139" spans="1:5" ht="16" x14ac:dyDescent="0.2">
      <c r="A139" s="3" t="s">
        <v>9526</v>
      </c>
      <c r="B139" s="3" t="s">
        <v>17604</v>
      </c>
      <c r="C139" s="3" t="s">
        <v>17605</v>
      </c>
      <c r="D139" s="3" t="s">
        <v>17606</v>
      </c>
      <c r="E139" s="3" t="s">
        <v>17607</v>
      </c>
    </row>
    <row r="140" spans="1:5" ht="16" x14ac:dyDescent="0.2">
      <c r="A140" s="3" t="s">
        <v>14588</v>
      </c>
      <c r="B140" s="3" t="s">
        <v>17608</v>
      </c>
      <c r="C140" s="3" t="s">
        <v>17609</v>
      </c>
      <c r="D140" s="3" t="s">
        <v>17509</v>
      </c>
      <c r="E140" s="3" t="s">
        <v>17610</v>
      </c>
    </row>
    <row r="141" spans="1:5" ht="16" x14ac:dyDescent="0.2">
      <c r="A141" s="3" t="s">
        <v>9847</v>
      </c>
      <c r="B141" s="3" t="s">
        <v>17611</v>
      </c>
      <c r="C141" s="3" t="s">
        <v>17612</v>
      </c>
      <c r="D141" s="3" t="s">
        <v>17613</v>
      </c>
      <c r="E141" s="3" t="s">
        <v>17614</v>
      </c>
    </row>
    <row r="142" spans="1:5" ht="16" x14ac:dyDescent="0.2">
      <c r="A142" s="3" t="s">
        <v>2218</v>
      </c>
      <c r="B142" s="3" t="s">
        <v>17615</v>
      </c>
      <c r="C142" s="3" t="s">
        <v>17616</v>
      </c>
      <c r="D142" s="3" t="s">
        <v>17515</v>
      </c>
      <c r="E142" s="3" t="s">
        <v>17617</v>
      </c>
    </row>
    <row r="143" spans="1:5" ht="16" x14ac:dyDescent="0.2">
      <c r="A143" s="3" t="s">
        <v>14162</v>
      </c>
      <c r="B143" s="3" t="s">
        <v>17618</v>
      </c>
      <c r="C143" s="3" t="s">
        <v>17619</v>
      </c>
      <c r="D143" s="3" t="s">
        <v>17269</v>
      </c>
      <c r="E143" s="3" t="s">
        <v>17620</v>
      </c>
    </row>
    <row r="144" spans="1:5" ht="16" x14ac:dyDescent="0.2">
      <c r="A144" s="3" t="s">
        <v>9470</v>
      </c>
      <c r="B144" s="3" t="s">
        <v>17621</v>
      </c>
      <c r="C144" s="3" t="s">
        <v>17622</v>
      </c>
      <c r="D144" s="3" t="s">
        <v>17623</v>
      </c>
      <c r="E144" s="3" t="s">
        <v>17624</v>
      </c>
    </row>
    <row r="145" spans="1:5" ht="16" x14ac:dyDescent="0.2">
      <c r="A145" s="3" t="s">
        <v>7019</v>
      </c>
      <c r="B145" s="3" t="s">
        <v>17625</v>
      </c>
      <c r="C145" s="3" t="s">
        <v>17626</v>
      </c>
      <c r="D145" s="3" t="s">
        <v>17144</v>
      </c>
      <c r="E145" s="3" t="s">
        <v>17627</v>
      </c>
    </row>
    <row r="146" spans="1:5" ht="16" x14ac:dyDescent="0.2">
      <c r="A146" s="3" t="s">
        <v>9804</v>
      </c>
      <c r="B146" s="3" t="s">
        <v>17628</v>
      </c>
      <c r="C146" s="3" t="s">
        <v>17629</v>
      </c>
      <c r="D146" s="3" t="s">
        <v>17630</v>
      </c>
      <c r="E146" s="3" t="s">
        <v>17631</v>
      </c>
    </row>
    <row r="147" spans="1:5" ht="16" x14ac:dyDescent="0.2">
      <c r="A147" s="3" t="s">
        <v>15323</v>
      </c>
      <c r="B147" s="3" t="s">
        <v>17632</v>
      </c>
      <c r="C147" s="3" t="s">
        <v>17633</v>
      </c>
      <c r="D147" s="3" t="s">
        <v>17531</v>
      </c>
      <c r="E147" s="3" t="s">
        <v>17634</v>
      </c>
    </row>
    <row r="148" spans="1:5" ht="16" x14ac:dyDescent="0.2">
      <c r="A148" s="3" t="s">
        <v>12637</v>
      </c>
      <c r="B148" s="3" t="s">
        <v>17635</v>
      </c>
      <c r="C148" s="3" t="s">
        <v>17636</v>
      </c>
      <c r="D148" s="3" t="s">
        <v>17637</v>
      </c>
      <c r="E148" s="3" t="s">
        <v>17638</v>
      </c>
    </row>
    <row r="149" spans="1:5" ht="16" x14ac:dyDescent="0.2">
      <c r="A149" s="3" t="s">
        <v>16203</v>
      </c>
      <c r="B149" s="3" t="s">
        <v>17639</v>
      </c>
      <c r="C149" s="3" t="s">
        <v>17640</v>
      </c>
      <c r="D149" s="3" t="s">
        <v>17641</v>
      </c>
      <c r="E149" s="3" t="s">
        <v>17642</v>
      </c>
    </row>
    <row r="150" spans="1:5" ht="16" x14ac:dyDescent="0.2">
      <c r="A150" s="3" t="s">
        <v>15101</v>
      </c>
      <c r="B150" s="3" t="s">
        <v>17643</v>
      </c>
      <c r="C150" s="3" t="s">
        <v>15101</v>
      </c>
      <c r="D150" s="3" t="s">
        <v>17644</v>
      </c>
      <c r="E150" s="3" t="s">
        <v>17645</v>
      </c>
    </row>
    <row r="151" spans="1:5" ht="16" x14ac:dyDescent="0.2">
      <c r="A151" s="3" t="s">
        <v>14266</v>
      </c>
      <c r="B151" s="3" t="s">
        <v>17646</v>
      </c>
      <c r="C151" s="3" t="s">
        <v>17647</v>
      </c>
      <c r="D151" s="3" t="s">
        <v>17144</v>
      </c>
      <c r="E151" s="3" t="s">
        <v>17648</v>
      </c>
    </row>
    <row r="152" spans="1:5" ht="16" x14ac:dyDescent="0.2">
      <c r="A152" s="3" t="s">
        <v>8180</v>
      </c>
      <c r="B152" s="3" t="s">
        <v>17649</v>
      </c>
      <c r="C152" s="3" t="s">
        <v>17650</v>
      </c>
      <c r="D152" s="3" t="s">
        <v>17222</v>
      </c>
      <c r="E152" s="3" t="s">
        <v>17651</v>
      </c>
    </row>
    <row r="153" spans="1:5" ht="16" x14ac:dyDescent="0.2">
      <c r="A153" s="3" t="s">
        <v>16782</v>
      </c>
      <c r="B153" s="3" t="s">
        <v>17652</v>
      </c>
      <c r="C153" s="3" t="s">
        <v>17653</v>
      </c>
      <c r="D153" s="3" t="s">
        <v>17186</v>
      </c>
      <c r="E153" s="3" t="s">
        <v>17654</v>
      </c>
    </row>
    <row r="154" spans="1:5" ht="16" x14ac:dyDescent="0.2">
      <c r="A154" s="3" t="s">
        <v>9713</v>
      </c>
      <c r="B154" s="3" t="s">
        <v>17655</v>
      </c>
      <c r="C154" s="3" t="s">
        <v>23583</v>
      </c>
      <c r="D154" s="3" t="s">
        <v>17656</v>
      </c>
      <c r="E154" s="3" t="s">
        <v>17657</v>
      </c>
    </row>
    <row r="155" spans="1:5" ht="16" x14ac:dyDescent="0.2">
      <c r="A155" s="3" t="s">
        <v>5909</v>
      </c>
      <c r="B155" s="3" t="s">
        <v>17658</v>
      </c>
      <c r="C155" s="3" t="s">
        <v>17659</v>
      </c>
      <c r="D155" s="3" t="s">
        <v>17186</v>
      </c>
      <c r="E155" s="3" t="s">
        <v>17660</v>
      </c>
    </row>
    <row r="156" spans="1:5" ht="16" x14ac:dyDescent="0.2">
      <c r="A156" s="3" t="s">
        <v>3379</v>
      </c>
      <c r="B156" s="3" t="s">
        <v>17661</v>
      </c>
      <c r="C156" s="3" t="s">
        <v>3379</v>
      </c>
      <c r="D156" s="3" t="s">
        <v>17662</v>
      </c>
      <c r="E156" s="3" t="s">
        <v>17663</v>
      </c>
    </row>
    <row r="157" spans="1:5" ht="16" x14ac:dyDescent="0.2">
      <c r="A157" s="3" t="s">
        <v>5933</v>
      </c>
      <c r="B157" s="3" t="s">
        <v>17664</v>
      </c>
      <c r="C157" s="3" t="s">
        <v>5933</v>
      </c>
      <c r="D157" s="3" t="s">
        <v>17348</v>
      </c>
      <c r="E157" s="3" t="s">
        <v>17665</v>
      </c>
    </row>
    <row r="158" spans="1:5" ht="16" x14ac:dyDescent="0.2">
      <c r="A158" s="3" t="s">
        <v>12001</v>
      </c>
      <c r="B158" s="3" t="s">
        <v>17670</v>
      </c>
      <c r="C158" s="3" t="s">
        <v>17671</v>
      </c>
      <c r="D158" s="3" t="s">
        <v>17174</v>
      </c>
      <c r="E158" s="3" t="s">
        <v>17672</v>
      </c>
    </row>
    <row r="159" spans="1:5" ht="16" x14ac:dyDescent="0.2">
      <c r="A159" s="3" t="s">
        <v>10951</v>
      </c>
      <c r="B159" s="3" t="s">
        <v>17666</v>
      </c>
      <c r="C159" s="3" t="s">
        <v>17667</v>
      </c>
      <c r="D159" s="3" t="s">
        <v>17668</v>
      </c>
      <c r="E159" s="3" t="s">
        <v>17669</v>
      </c>
    </row>
    <row r="160" spans="1:5" ht="16" x14ac:dyDescent="0.2">
      <c r="A160" s="3" t="s">
        <v>15973</v>
      </c>
      <c r="B160" s="3" t="s">
        <v>17673</v>
      </c>
      <c r="C160" s="3" t="s">
        <v>17674</v>
      </c>
      <c r="D160" s="3" t="s">
        <v>17174</v>
      </c>
      <c r="E160" s="3" t="s">
        <v>17675</v>
      </c>
    </row>
    <row r="161" spans="1:5" ht="16" x14ac:dyDescent="0.2">
      <c r="A161" s="3" t="s">
        <v>6600</v>
      </c>
      <c r="B161" s="3" t="s">
        <v>17676</v>
      </c>
      <c r="C161" s="3" t="s">
        <v>17677</v>
      </c>
      <c r="D161" s="3" t="s">
        <v>17144</v>
      </c>
      <c r="E161" s="3" t="s">
        <v>17678</v>
      </c>
    </row>
    <row r="162" spans="1:5" ht="16" x14ac:dyDescent="0.2">
      <c r="A162" s="3" t="s">
        <v>5667</v>
      </c>
      <c r="B162" s="3" t="s">
        <v>17679</v>
      </c>
      <c r="C162" s="3" t="s">
        <v>17680</v>
      </c>
      <c r="D162" s="3" t="s">
        <v>17681</v>
      </c>
      <c r="E162" s="3" t="s">
        <v>17682</v>
      </c>
    </row>
    <row r="163" spans="1:5" ht="16" x14ac:dyDescent="0.2">
      <c r="A163" s="3" t="s">
        <v>15486</v>
      </c>
      <c r="B163" s="3" t="s">
        <v>17683</v>
      </c>
      <c r="C163" s="3" t="s">
        <v>17684</v>
      </c>
      <c r="D163" s="3" t="s">
        <v>17685</v>
      </c>
      <c r="E163" s="3" t="s">
        <v>17686</v>
      </c>
    </row>
    <row r="164" spans="1:5" ht="16" x14ac:dyDescent="0.2">
      <c r="A164" s="3" t="s">
        <v>4797</v>
      </c>
      <c r="B164" s="3" t="s">
        <v>17687</v>
      </c>
      <c r="C164" s="3" t="s">
        <v>17688</v>
      </c>
      <c r="D164" s="3" t="s">
        <v>17689</v>
      </c>
      <c r="E164" s="3" t="s">
        <v>17690</v>
      </c>
    </row>
    <row r="165" spans="1:5" ht="16" x14ac:dyDescent="0.2">
      <c r="A165" s="3" t="s">
        <v>15694</v>
      </c>
      <c r="B165" s="3" t="s">
        <v>17691</v>
      </c>
      <c r="C165" s="3" t="s">
        <v>23584</v>
      </c>
      <c r="D165" s="3" t="s">
        <v>17692</v>
      </c>
      <c r="E165" s="3" t="s">
        <v>17693</v>
      </c>
    </row>
    <row r="166" spans="1:5" ht="16" x14ac:dyDescent="0.2">
      <c r="A166" s="3" t="s">
        <v>8312</v>
      </c>
      <c r="B166" s="3" t="s">
        <v>17694</v>
      </c>
      <c r="C166" s="3" t="s">
        <v>17695</v>
      </c>
      <c r="D166" s="3" t="s">
        <v>17190</v>
      </c>
      <c r="E166" s="3" t="s">
        <v>17696</v>
      </c>
    </row>
    <row r="167" spans="1:5" ht="16" x14ac:dyDescent="0.2">
      <c r="A167" s="3" t="s">
        <v>9334</v>
      </c>
      <c r="B167" s="3" t="s">
        <v>17697</v>
      </c>
      <c r="C167" s="3" t="s">
        <v>23585</v>
      </c>
      <c r="D167" s="3" t="s">
        <v>17698</v>
      </c>
      <c r="E167" s="3" t="s">
        <v>17699</v>
      </c>
    </row>
    <row r="168" spans="1:5" ht="16" x14ac:dyDescent="0.2">
      <c r="A168" s="3" t="s">
        <v>16790</v>
      </c>
      <c r="B168" s="3" t="s">
        <v>17700</v>
      </c>
      <c r="C168" s="3" t="s">
        <v>17701</v>
      </c>
      <c r="D168" s="3" t="s">
        <v>17186</v>
      </c>
      <c r="E168" s="3" t="s">
        <v>17702</v>
      </c>
    </row>
    <row r="169" spans="1:5" ht="16" x14ac:dyDescent="0.2">
      <c r="A169" s="3" t="s">
        <v>13779</v>
      </c>
      <c r="B169" s="3" t="s">
        <v>17703</v>
      </c>
      <c r="C169" s="3" t="s">
        <v>17704</v>
      </c>
      <c r="D169" s="3" t="s">
        <v>17705</v>
      </c>
      <c r="E169" s="3" t="s">
        <v>17706</v>
      </c>
    </row>
    <row r="170" spans="1:5" ht="16" x14ac:dyDescent="0.2">
      <c r="A170" s="3" t="s">
        <v>11252</v>
      </c>
      <c r="B170" s="3" t="s">
        <v>17707</v>
      </c>
      <c r="C170" s="3" t="s">
        <v>17708</v>
      </c>
      <c r="D170" s="3" t="s">
        <v>17186</v>
      </c>
      <c r="E170" s="3" t="s">
        <v>17709</v>
      </c>
    </row>
    <row r="171" spans="1:5" ht="16" x14ac:dyDescent="0.2">
      <c r="A171" s="3" t="s">
        <v>2170</v>
      </c>
      <c r="B171" s="3" t="s">
        <v>17710</v>
      </c>
      <c r="C171" s="3" t="s">
        <v>17711</v>
      </c>
      <c r="D171" s="3" t="s">
        <v>17712</v>
      </c>
      <c r="E171" s="3" t="s">
        <v>17713</v>
      </c>
    </row>
    <row r="172" spans="1:5" ht="16" x14ac:dyDescent="0.2">
      <c r="A172" s="3" t="s">
        <v>3499</v>
      </c>
      <c r="B172" s="3" t="s">
        <v>17714</v>
      </c>
      <c r="C172" s="3" t="s">
        <v>17715</v>
      </c>
      <c r="D172" s="3" t="s">
        <v>17482</v>
      </c>
      <c r="E172" s="3" t="s">
        <v>17716</v>
      </c>
    </row>
    <row r="173" spans="1:5" ht="16" x14ac:dyDescent="0.2">
      <c r="A173" s="3" t="s">
        <v>13016</v>
      </c>
      <c r="B173" s="3" t="s">
        <v>17717</v>
      </c>
      <c r="C173" s="3" t="s">
        <v>17718</v>
      </c>
      <c r="D173" s="3" t="s">
        <v>17174</v>
      </c>
      <c r="E173" s="3" t="s">
        <v>17719</v>
      </c>
    </row>
    <row r="174" spans="1:5" ht="16" x14ac:dyDescent="0.2">
      <c r="A174" s="3" t="s">
        <v>1150</v>
      </c>
      <c r="B174" s="3" t="s">
        <v>17720</v>
      </c>
      <c r="C174" s="3" t="s">
        <v>17721</v>
      </c>
      <c r="D174" s="3" t="s">
        <v>17144</v>
      </c>
      <c r="E174" s="3" t="s">
        <v>17722</v>
      </c>
    </row>
    <row r="175" spans="1:5" ht="16" x14ac:dyDescent="0.2">
      <c r="A175" s="3" t="s">
        <v>16411</v>
      </c>
      <c r="B175" s="3" t="s">
        <v>17723</v>
      </c>
      <c r="C175" s="3" t="s">
        <v>17724</v>
      </c>
      <c r="D175" s="3" t="s">
        <v>17144</v>
      </c>
      <c r="E175" s="3" t="s">
        <v>17725</v>
      </c>
    </row>
    <row r="176" spans="1:5" ht="16" x14ac:dyDescent="0.2">
      <c r="A176" s="3" t="s">
        <v>7046</v>
      </c>
      <c r="B176" s="3" t="s">
        <v>17726</v>
      </c>
      <c r="C176" s="3" t="s">
        <v>7046</v>
      </c>
      <c r="D176" s="3" t="s">
        <v>17727</v>
      </c>
      <c r="E176" s="3" t="s">
        <v>17728</v>
      </c>
    </row>
    <row r="177" spans="1:5" ht="16" x14ac:dyDescent="0.2">
      <c r="A177" s="3" t="s">
        <v>2035</v>
      </c>
      <c r="B177" s="3" t="s">
        <v>17729</v>
      </c>
      <c r="C177" s="3" t="s">
        <v>17730</v>
      </c>
      <c r="D177" s="3" t="s">
        <v>17174</v>
      </c>
      <c r="E177" s="3" t="s">
        <v>17731</v>
      </c>
    </row>
    <row r="178" spans="1:5" ht="16" x14ac:dyDescent="0.2">
      <c r="A178" s="3" t="s">
        <v>10943</v>
      </c>
      <c r="B178" s="3" t="s">
        <v>17732</v>
      </c>
      <c r="C178" s="3" t="s">
        <v>17733</v>
      </c>
      <c r="D178" s="3" t="s">
        <v>17174</v>
      </c>
      <c r="E178" s="3" t="s">
        <v>17734</v>
      </c>
    </row>
    <row r="179" spans="1:5" ht="16" x14ac:dyDescent="0.2">
      <c r="A179" s="3" t="s">
        <v>14222</v>
      </c>
      <c r="B179" s="3" t="s">
        <v>17735</v>
      </c>
      <c r="C179" s="3" t="s">
        <v>17736</v>
      </c>
      <c r="D179" s="3" t="s">
        <v>17737</v>
      </c>
      <c r="E179" s="3" t="s">
        <v>17738</v>
      </c>
    </row>
    <row r="180" spans="1:5" ht="16" x14ac:dyDescent="0.2">
      <c r="A180" s="3" t="s">
        <v>12446</v>
      </c>
      <c r="B180" s="3" t="s">
        <v>17739</v>
      </c>
      <c r="C180" s="3" t="s">
        <v>23586</v>
      </c>
      <c r="D180" s="3" t="s">
        <v>17740</v>
      </c>
      <c r="E180" s="3" t="s">
        <v>17741</v>
      </c>
    </row>
    <row r="181" spans="1:5" ht="16" x14ac:dyDescent="0.2">
      <c r="A181" s="3" t="s">
        <v>200</v>
      </c>
      <c r="B181" s="3" t="s">
        <v>17742</v>
      </c>
      <c r="C181" s="3" t="s">
        <v>17743</v>
      </c>
      <c r="D181" s="3" t="s">
        <v>17174</v>
      </c>
      <c r="E181" s="3" t="s">
        <v>17744</v>
      </c>
    </row>
    <row r="182" spans="1:5" ht="16" x14ac:dyDescent="0.2">
      <c r="A182" s="3" t="s">
        <v>17748</v>
      </c>
      <c r="B182" s="3" t="s">
        <v>17745</v>
      </c>
      <c r="C182" s="3" t="s">
        <v>17746</v>
      </c>
      <c r="D182" s="3" t="s">
        <v>17174</v>
      </c>
      <c r="E182" s="3" t="s">
        <v>17747</v>
      </c>
    </row>
    <row r="183" spans="1:5" ht="16" x14ac:dyDescent="0.2">
      <c r="A183" s="3" t="s">
        <v>4507</v>
      </c>
      <c r="B183" s="3" t="s">
        <v>17749</v>
      </c>
      <c r="C183" s="3" t="s">
        <v>17750</v>
      </c>
      <c r="D183" s="3" t="s">
        <v>17751</v>
      </c>
      <c r="E183" s="3" t="s">
        <v>17752</v>
      </c>
    </row>
    <row r="184" spans="1:5" ht="16" x14ac:dyDescent="0.2">
      <c r="A184" s="3" t="s">
        <v>9583</v>
      </c>
      <c r="B184" s="3" t="s">
        <v>17753</v>
      </c>
      <c r="C184" s="3" t="s">
        <v>17754</v>
      </c>
      <c r="D184" s="3" t="s">
        <v>17222</v>
      </c>
      <c r="E184" s="3" t="s">
        <v>17755</v>
      </c>
    </row>
    <row r="185" spans="1:5" ht="16" x14ac:dyDescent="0.2">
      <c r="A185" s="3" t="s">
        <v>13282</v>
      </c>
      <c r="B185" s="3" t="s">
        <v>17756</v>
      </c>
      <c r="C185" s="3" t="s">
        <v>17757</v>
      </c>
      <c r="D185" s="3" t="s">
        <v>17758</v>
      </c>
      <c r="E185" s="3" t="s">
        <v>17759</v>
      </c>
    </row>
    <row r="186" spans="1:5" ht="16" x14ac:dyDescent="0.2">
      <c r="A186" s="3" t="s">
        <v>5639</v>
      </c>
      <c r="B186" s="3" t="s">
        <v>17760</v>
      </c>
      <c r="C186" s="3" t="s">
        <v>17761</v>
      </c>
      <c r="D186" s="3" t="s">
        <v>17762</v>
      </c>
      <c r="E186" s="3" t="s">
        <v>17763</v>
      </c>
    </row>
    <row r="187" spans="1:5" ht="16" x14ac:dyDescent="0.2">
      <c r="A187" s="3" t="s">
        <v>6369</v>
      </c>
      <c r="B187" s="3" t="s">
        <v>17764</v>
      </c>
      <c r="C187" s="3" t="s">
        <v>17765</v>
      </c>
      <c r="D187" s="3" t="s">
        <v>17766</v>
      </c>
      <c r="E187" s="3" t="s">
        <v>17767</v>
      </c>
    </row>
    <row r="188" spans="1:5" ht="16" x14ac:dyDescent="0.2">
      <c r="A188" s="3" t="s">
        <v>2311</v>
      </c>
      <c r="B188" s="3" t="s">
        <v>17768</v>
      </c>
      <c r="C188" s="3" t="s">
        <v>17769</v>
      </c>
      <c r="D188" s="3" t="s">
        <v>17583</v>
      </c>
      <c r="E188" s="3" t="s">
        <v>17770</v>
      </c>
    </row>
    <row r="189" spans="1:5" ht="16" x14ac:dyDescent="0.2">
      <c r="A189" s="3" t="s">
        <v>8926</v>
      </c>
      <c r="B189" s="3" t="s">
        <v>17771</v>
      </c>
      <c r="C189" s="3" t="s">
        <v>17772</v>
      </c>
      <c r="D189" s="3" t="s">
        <v>17348</v>
      </c>
      <c r="E189" s="3" t="s">
        <v>17773</v>
      </c>
    </row>
    <row r="190" spans="1:5" ht="16" x14ac:dyDescent="0.2">
      <c r="A190" s="3" t="s">
        <v>8417</v>
      </c>
      <c r="B190" s="3" t="s">
        <v>17774</v>
      </c>
      <c r="C190" s="3" t="s">
        <v>17775</v>
      </c>
      <c r="D190" s="3" t="s">
        <v>17776</v>
      </c>
      <c r="E190" s="3" t="s">
        <v>17777</v>
      </c>
    </row>
    <row r="191" spans="1:5" ht="16" x14ac:dyDescent="0.2">
      <c r="A191" s="3" t="s">
        <v>10150</v>
      </c>
      <c r="B191" s="3" t="s">
        <v>17778</v>
      </c>
      <c r="C191" s="3" t="s">
        <v>17779</v>
      </c>
      <c r="D191" s="3" t="s">
        <v>17144</v>
      </c>
      <c r="E191" s="3" t="s">
        <v>17780</v>
      </c>
    </row>
    <row r="192" spans="1:5" ht="16" x14ac:dyDescent="0.2">
      <c r="A192" s="3" t="s">
        <v>14818</v>
      </c>
      <c r="B192" s="3" t="s">
        <v>17781</v>
      </c>
      <c r="C192" s="3" t="s">
        <v>14818</v>
      </c>
      <c r="D192" s="3" t="s">
        <v>17298</v>
      </c>
      <c r="E192" s="3" t="s">
        <v>17782</v>
      </c>
    </row>
    <row r="193" spans="1:5" ht="16" x14ac:dyDescent="0.2">
      <c r="A193" s="3" t="s">
        <v>16691</v>
      </c>
      <c r="B193" s="3" t="s">
        <v>17783</v>
      </c>
      <c r="C193" s="3" t="s">
        <v>17784</v>
      </c>
      <c r="D193" s="3" t="s">
        <v>17785</v>
      </c>
      <c r="E193" s="3" t="s">
        <v>17786</v>
      </c>
    </row>
    <row r="194" spans="1:5" ht="16" x14ac:dyDescent="0.2">
      <c r="A194" s="3" t="s">
        <v>11536</v>
      </c>
      <c r="B194" s="3" t="s">
        <v>17787</v>
      </c>
      <c r="C194" s="3" t="s">
        <v>11536</v>
      </c>
      <c r="D194" s="3" t="s">
        <v>17788</v>
      </c>
      <c r="E194" s="3" t="s">
        <v>17789</v>
      </c>
    </row>
    <row r="195" spans="1:5" ht="16" x14ac:dyDescent="0.2">
      <c r="A195" s="3" t="s">
        <v>12117</v>
      </c>
      <c r="B195" s="3" t="s">
        <v>17790</v>
      </c>
      <c r="C195" s="3" t="s">
        <v>17791</v>
      </c>
      <c r="D195" s="3" t="s">
        <v>17482</v>
      </c>
      <c r="E195" s="3" t="s">
        <v>17792</v>
      </c>
    </row>
    <row r="196" spans="1:5" ht="16" x14ac:dyDescent="0.2">
      <c r="A196" s="3" t="s">
        <v>2508</v>
      </c>
      <c r="B196" s="3" t="s">
        <v>17793</v>
      </c>
      <c r="C196" s="3" t="s">
        <v>17794</v>
      </c>
      <c r="D196" s="3" t="s">
        <v>17795</v>
      </c>
      <c r="E196" s="3" t="s">
        <v>17796</v>
      </c>
    </row>
    <row r="197" spans="1:5" ht="16" x14ac:dyDescent="0.2">
      <c r="A197" s="3" t="s">
        <v>2349</v>
      </c>
      <c r="B197" s="3" t="s">
        <v>17797</v>
      </c>
      <c r="C197" s="3" t="s">
        <v>17798</v>
      </c>
      <c r="D197" s="3" t="s">
        <v>17799</v>
      </c>
      <c r="E197" s="3" t="s">
        <v>17800</v>
      </c>
    </row>
    <row r="198" spans="1:5" ht="16" x14ac:dyDescent="0.2">
      <c r="A198" s="3" t="s">
        <v>13921</v>
      </c>
      <c r="B198" s="3" t="s">
        <v>17801</v>
      </c>
      <c r="C198" s="3" t="s">
        <v>17802</v>
      </c>
      <c r="D198" s="3" t="s">
        <v>17803</v>
      </c>
      <c r="E198" s="3" t="s">
        <v>17804</v>
      </c>
    </row>
    <row r="199" spans="1:5" ht="16" x14ac:dyDescent="0.2">
      <c r="A199" s="3" t="s">
        <v>4240</v>
      </c>
      <c r="B199" s="3" t="s">
        <v>17805</v>
      </c>
      <c r="C199" s="3" t="s">
        <v>17806</v>
      </c>
      <c r="D199" s="3" t="s">
        <v>17186</v>
      </c>
      <c r="E199" s="3" t="s">
        <v>17807</v>
      </c>
    </row>
    <row r="200" spans="1:5" ht="16" x14ac:dyDescent="0.2">
      <c r="A200" s="3" t="s">
        <v>2751</v>
      </c>
      <c r="B200" s="3" t="s">
        <v>17808</v>
      </c>
      <c r="C200" s="3" t="s">
        <v>17809</v>
      </c>
      <c r="D200" s="3" t="s">
        <v>17810</v>
      </c>
      <c r="E200" s="3" t="s">
        <v>17811</v>
      </c>
    </row>
    <row r="201" spans="1:5" ht="16" x14ac:dyDescent="0.2">
      <c r="A201" s="3" t="s">
        <v>16762</v>
      </c>
      <c r="B201" s="3" t="s">
        <v>17812</v>
      </c>
      <c r="C201" s="3" t="s">
        <v>17813</v>
      </c>
      <c r="D201" s="3" t="s">
        <v>17814</v>
      </c>
      <c r="E201" s="3" t="s">
        <v>17815</v>
      </c>
    </row>
    <row r="202" spans="1:5" ht="16" x14ac:dyDescent="0.2">
      <c r="A202" s="3" t="s">
        <v>13050</v>
      </c>
      <c r="B202" s="3" t="s">
        <v>17816</v>
      </c>
      <c r="C202" s="3" t="s">
        <v>17817</v>
      </c>
      <c r="D202" s="3" t="s">
        <v>17818</v>
      </c>
      <c r="E202" s="3" t="s">
        <v>17819</v>
      </c>
    </row>
    <row r="203" spans="1:5" ht="16" x14ac:dyDescent="0.2">
      <c r="A203" s="3" t="s">
        <v>14338</v>
      </c>
      <c r="B203" s="3" t="s">
        <v>17820</v>
      </c>
      <c r="C203" s="3" t="s">
        <v>17821</v>
      </c>
      <c r="D203" s="3" t="s">
        <v>17250</v>
      </c>
      <c r="E203" s="3" t="s">
        <v>17822</v>
      </c>
    </row>
    <row r="204" spans="1:5" ht="16" x14ac:dyDescent="0.2">
      <c r="A204" s="3" t="s">
        <v>1054</v>
      </c>
      <c r="B204" s="3" t="s">
        <v>17823</v>
      </c>
      <c r="C204" s="3" t="s">
        <v>17824</v>
      </c>
      <c r="D204" s="3" t="s">
        <v>17825</v>
      </c>
      <c r="E204" s="3" t="s">
        <v>17826</v>
      </c>
    </row>
    <row r="205" spans="1:5" ht="16" x14ac:dyDescent="0.2">
      <c r="A205" s="3" t="s">
        <v>17064</v>
      </c>
      <c r="B205" s="3" t="s">
        <v>17827</v>
      </c>
      <c r="C205" s="3" t="s">
        <v>17828</v>
      </c>
      <c r="D205" s="3" t="s">
        <v>17795</v>
      </c>
      <c r="E205" s="3" t="s">
        <v>17829</v>
      </c>
    </row>
    <row r="206" spans="1:5" ht="16" x14ac:dyDescent="0.2">
      <c r="A206" s="3" t="s">
        <v>14425</v>
      </c>
      <c r="B206" s="3" t="s">
        <v>17830</v>
      </c>
      <c r="C206" s="3" t="s">
        <v>17831</v>
      </c>
      <c r="D206" s="3" t="s">
        <v>17832</v>
      </c>
      <c r="E206" s="3" t="s">
        <v>17833</v>
      </c>
    </row>
    <row r="207" spans="1:5" ht="16" x14ac:dyDescent="0.2">
      <c r="A207" s="3" t="s">
        <v>1088</v>
      </c>
      <c r="B207" s="3" t="s">
        <v>17834</v>
      </c>
      <c r="C207" s="3" t="s">
        <v>17835</v>
      </c>
      <c r="D207" s="3" t="s">
        <v>17836</v>
      </c>
      <c r="E207" s="3" t="s">
        <v>17837</v>
      </c>
    </row>
    <row r="208" spans="1:5" ht="16" x14ac:dyDescent="0.2">
      <c r="A208" s="3" t="s">
        <v>14070</v>
      </c>
      <c r="B208" s="3" t="s">
        <v>17838</v>
      </c>
      <c r="C208" s="3" t="s">
        <v>17839</v>
      </c>
      <c r="D208" s="3" t="s">
        <v>17840</v>
      </c>
      <c r="E208" s="3" t="s">
        <v>17841</v>
      </c>
    </row>
    <row r="209" spans="1:5" ht="16" x14ac:dyDescent="0.2">
      <c r="A209" s="3" t="s">
        <v>10249</v>
      </c>
      <c r="B209" s="3" t="s">
        <v>17842</v>
      </c>
      <c r="C209" s="3" t="s">
        <v>17843</v>
      </c>
      <c r="D209" s="3" t="s">
        <v>17844</v>
      </c>
      <c r="E209" s="3" t="s">
        <v>17845</v>
      </c>
    </row>
    <row r="210" spans="1:5" ht="16" x14ac:dyDescent="0.2">
      <c r="A210" s="3" t="s">
        <v>15443</v>
      </c>
      <c r="B210" s="3" t="s">
        <v>17846</v>
      </c>
      <c r="C210" s="3" t="s">
        <v>17847</v>
      </c>
      <c r="D210" s="3" t="s">
        <v>17848</v>
      </c>
      <c r="E210" s="3" t="s">
        <v>17849</v>
      </c>
    </row>
    <row r="211" spans="1:5" ht="16" x14ac:dyDescent="0.2">
      <c r="A211" s="3" t="s">
        <v>16946</v>
      </c>
      <c r="B211" s="3" t="s">
        <v>17850</v>
      </c>
      <c r="C211" s="3" t="s">
        <v>17851</v>
      </c>
      <c r="D211" s="3" t="s">
        <v>17852</v>
      </c>
      <c r="E211" s="3" t="s">
        <v>17853</v>
      </c>
    </row>
    <row r="212" spans="1:5" ht="16" x14ac:dyDescent="0.2">
      <c r="A212" s="3" t="s">
        <v>9979</v>
      </c>
      <c r="B212" s="3" t="s">
        <v>17854</v>
      </c>
      <c r="C212" s="3" t="s">
        <v>17855</v>
      </c>
      <c r="D212" s="3" t="s">
        <v>17856</v>
      </c>
      <c r="E212" s="3" t="s">
        <v>17857</v>
      </c>
    </row>
    <row r="213" spans="1:5" ht="16" x14ac:dyDescent="0.2">
      <c r="A213" s="3" t="s">
        <v>16401</v>
      </c>
      <c r="B213" s="3" t="s">
        <v>17858</v>
      </c>
      <c r="C213" s="3" t="s">
        <v>17859</v>
      </c>
      <c r="D213" s="3" t="s">
        <v>17860</v>
      </c>
      <c r="E213" s="3" t="s">
        <v>17861</v>
      </c>
    </row>
    <row r="214" spans="1:5" ht="16" x14ac:dyDescent="0.2">
      <c r="A214" s="3" t="s">
        <v>3107</v>
      </c>
      <c r="B214" s="3" t="s">
        <v>17862</v>
      </c>
      <c r="C214" s="3" t="s">
        <v>23587</v>
      </c>
      <c r="D214" s="3" t="s">
        <v>17863</v>
      </c>
      <c r="E214" s="3" t="s">
        <v>17864</v>
      </c>
    </row>
    <row r="215" spans="1:5" ht="16" x14ac:dyDescent="0.2">
      <c r="A215" s="3" t="s">
        <v>10523</v>
      </c>
      <c r="B215" s="3" t="s">
        <v>17865</v>
      </c>
      <c r="C215" s="3" t="s">
        <v>17866</v>
      </c>
      <c r="D215" s="3" t="e">
        <v>#NAME?</v>
      </c>
      <c r="E215" s="3" t="s">
        <v>17867</v>
      </c>
    </row>
    <row r="216" spans="1:5" ht="16" x14ac:dyDescent="0.2">
      <c r="A216" s="3" t="s">
        <v>6307</v>
      </c>
      <c r="B216" s="3" t="s">
        <v>17868</v>
      </c>
      <c r="C216" s="3" t="s">
        <v>17869</v>
      </c>
      <c r="D216" s="3" t="s">
        <v>17870</v>
      </c>
      <c r="E216" s="3" t="s">
        <v>17871</v>
      </c>
    </row>
    <row r="217" spans="1:5" ht="16" x14ac:dyDescent="0.2">
      <c r="A217" s="3" t="s">
        <v>16232</v>
      </c>
      <c r="B217" s="3" t="s">
        <v>17872</v>
      </c>
      <c r="C217" s="3" t="s">
        <v>17873</v>
      </c>
      <c r="D217" s="3" t="s">
        <v>17874</v>
      </c>
      <c r="E217" s="3" t="s">
        <v>17875</v>
      </c>
    </row>
    <row r="218" spans="1:5" ht="16" x14ac:dyDescent="0.2">
      <c r="A218" s="3" t="s">
        <v>1201</v>
      </c>
      <c r="B218" s="3" t="s">
        <v>17876</v>
      </c>
      <c r="C218" s="3" t="s">
        <v>17877</v>
      </c>
      <c r="D218" s="3" t="s">
        <v>17190</v>
      </c>
      <c r="E218" s="3" t="s">
        <v>17878</v>
      </c>
    </row>
    <row r="219" spans="1:5" ht="16" x14ac:dyDescent="0.2">
      <c r="A219" s="3" t="s">
        <v>14777</v>
      </c>
      <c r="B219" s="3" t="s">
        <v>17879</v>
      </c>
      <c r="C219" s="3" t="s">
        <v>14777</v>
      </c>
      <c r="D219" s="3" t="s">
        <v>17447</v>
      </c>
      <c r="E219" s="3" t="s">
        <v>17880</v>
      </c>
    </row>
    <row r="220" spans="1:5" ht="16" x14ac:dyDescent="0.2">
      <c r="A220" s="3" t="s">
        <v>16285</v>
      </c>
      <c r="B220" s="3" t="s">
        <v>17881</v>
      </c>
      <c r="C220" s="3" t="s">
        <v>17882</v>
      </c>
      <c r="D220" s="3" t="s">
        <v>17144</v>
      </c>
      <c r="E220" s="3" t="s">
        <v>17883</v>
      </c>
    </row>
    <row r="221" spans="1:5" ht="16" x14ac:dyDescent="0.2">
      <c r="A221" s="3" t="s">
        <v>9989</v>
      </c>
      <c r="B221" s="3" t="s">
        <v>17884</v>
      </c>
      <c r="C221" s="3" t="s">
        <v>17885</v>
      </c>
      <c r="D221" s="3" t="s">
        <v>17144</v>
      </c>
      <c r="E221" s="3" t="s">
        <v>17886</v>
      </c>
    </row>
    <row r="222" spans="1:5" ht="16" x14ac:dyDescent="0.2">
      <c r="A222" s="3" t="s">
        <v>12076</v>
      </c>
      <c r="B222" s="3" t="s">
        <v>17887</v>
      </c>
      <c r="C222" s="3" t="s">
        <v>17888</v>
      </c>
      <c r="D222" s="3" t="s">
        <v>17889</v>
      </c>
      <c r="E222" s="3" t="s">
        <v>17890</v>
      </c>
    </row>
    <row r="223" spans="1:5" ht="16" x14ac:dyDescent="0.2">
      <c r="A223" s="3" t="s">
        <v>1966</v>
      </c>
      <c r="B223" s="3" t="s">
        <v>17601</v>
      </c>
      <c r="C223" s="3" t="s">
        <v>17602</v>
      </c>
      <c r="D223" s="3" t="s">
        <v>17144</v>
      </c>
      <c r="E223" s="3" t="s">
        <v>17603</v>
      </c>
    </row>
    <row r="224" spans="1:5" ht="16" x14ac:dyDescent="0.2">
      <c r="A224" s="3" t="s">
        <v>7164</v>
      </c>
      <c r="B224" s="3" t="s">
        <v>17891</v>
      </c>
      <c r="C224" s="3" t="s">
        <v>17892</v>
      </c>
      <c r="D224" s="3" t="s">
        <v>17893</v>
      </c>
      <c r="E224" s="3" t="s">
        <v>17894</v>
      </c>
    </row>
    <row r="225" spans="1:5" ht="16" x14ac:dyDescent="0.2">
      <c r="A225" s="3" t="s">
        <v>4015</v>
      </c>
      <c r="B225" s="3" t="s">
        <v>17895</v>
      </c>
      <c r="C225" s="3" t="s">
        <v>17896</v>
      </c>
      <c r="D225" s="3" t="s">
        <v>17897</v>
      </c>
      <c r="E225" s="3" t="s">
        <v>17898</v>
      </c>
    </row>
    <row r="226" spans="1:5" ht="16" x14ac:dyDescent="0.2">
      <c r="A226" s="3" t="s">
        <v>15070</v>
      </c>
      <c r="B226" s="3" t="s">
        <v>17899</v>
      </c>
      <c r="C226" s="3" t="s">
        <v>17900</v>
      </c>
      <c r="D226" s="3" t="s">
        <v>17186</v>
      </c>
      <c r="E226" s="3" t="s">
        <v>17901</v>
      </c>
    </row>
    <row r="227" spans="1:5" ht="16" x14ac:dyDescent="0.2">
      <c r="A227" s="3" t="s">
        <v>3778</v>
      </c>
      <c r="B227" s="3" t="s">
        <v>17902</v>
      </c>
      <c r="C227" s="3" t="s">
        <v>17903</v>
      </c>
      <c r="D227" s="3" t="s">
        <v>17174</v>
      </c>
      <c r="E227" s="3" t="s">
        <v>17904</v>
      </c>
    </row>
    <row r="228" spans="1:5" ht="16" x14ac:dyDescent="0.2">
      <c r="A228" s="3" t="s">
        <v>2539</v>
      </c>
      <c r="B228" s="3" t="s">
        <v>17905</v>
      </c>
      <c r="C228" s="3" t="s">
        <v>23588</v>
      </c>
      <c r="D228" s="3" t="s">
        <v>17334</v>
      </c>
      <c r="E228" s="3" t="s">
        <v>17906</v>
      </c>
    </row>
    <row r="229" spans="1:5" ht="16" x14ac:dyDescent="0.2">
      <c r="A229" s="3" t="s">
        <v>14894</v>
      </c>
      <c r="B229" s="3" t="s">
        <v>17907</v>
      </c>
      <c r="C229" s="3" t="s">
        <v>17908</v>
      </c>
      <c r="D229" s="3" t="s">
        <v>17909</v>
      </c>
      <c r="E229" s="3" t="s">
        <v>17910</v>
      </c>
    </row>
    <row r="230" spans="1:5" ht="16" x14ac:dyDescent="0.2">
      <c r="A230" s="3" t="s">
        <v>6175</v>
      </c>
      <c r="B230" s="3" t="s">
        <v>17911</v>
      </c>
      <c r="C230" s="3" t="s">
        <v>17912</v>
      </c>
      <c r="D230" s="3" t="s">
        <v>17174</v>
      </c>
      <c r="E230" s="3" t="s">
        <v>17913</v>
      </c>
    </row>
    <row r="231" spans="1:5" ht="16" x14ac:dyDescent="0.2">
      <c r="A231" s="3" t="s">
        <v>13430</v>
      </c>
      <c r="B231" s="3" t="s">
        <v>17914</v>
      </c>
      <c r="C231" s="3" t="s">
        <v>17915</v>
      </c>
      <c r="D231" s="3" t="s">
        <v>17916</v>
      </c>
      <c r="E231" s="3" t="s">
        <v>17917</v>
      </c>
    </row>
    <row r="232" spans="1:5" ht="16" x14ac:dyDescent="0.2">
      <c r="A232" s="3" t="s">
        <v>3</v>
      </c>
      <c r="B232" s="3" t="s">
        <v>17918</v>
      </c>
      <c r="C232" s="3" t="s">
        <v>17919</v>
      </c>
      <c r="D232" s="3" t="s">
        <v>17920</v>
      </c>
      <c r="E232" s="3" t="s">
        <v>17921</v>
      </c>
    </row>
    <row r="233" spans="1:5" ht="16" x14ac:dyDescent="0.2">
      <c r="A233" s="3" t="s">
        <v>2842</v>
      </c>
      <c r="B233" s="3" t="s">
        <v>17922</v>
      </c>
      <c r="C233" s="3" t="s">
        <v>17923</v>
      </c>
      <c r="D233" s="3" t="s">
        <v>17174</v>
      </c>
      <c r="E233" s="3" t="s">
        <v>17924</v>
      </c>
    </row>
    <row r="234" spans="1:5" ht="16" x14ac:dyDescent="0.2">
      <c r="A234" s="3" t="s">
        <v>14657</v>
      </c>
      <c r="B234" s="3" t="s">
        <v>17925</v>
      </c>
      <c r="C234" s="3" t="s">
        <v>17926</v>
      </c>
      <c r="D234" s="3" t="s">
        <v>17186</v>
      </c>
      <c r="E234" s="3" t="s">
        <v>17927</v>
      </c>
    </row>
    <row r="235" spans="1:5" ht="16" x14ac:dyDescent="0.2">
      <c r="A235" s="3" t="s">
        <v>3423</v>
      </c>
      <c r="B235" s="3" t="s">
        <v>17928</v>
      </c>
      <c r="C235" s="3" t="s">
        <v>17929</v>
      </c>
      <c r="D235" s="3" t="s">
        <v>17144</v>
      </c>
      <c r="E235" s="3" t="s">
        <v>17930</v>
      </c>
    </row>
    <row r="236" spans="1:5" ht="16" x14ac:dyDescent="0.2">
      <c r="A236" s="3" t="s">
        <v>12952</v>
      </c>
      <c r="B236" s="3" t="s">
        <v>17931</v>
      </c>
      <c r="C236" s="3" t="s">
        <v>17932</v>
      </c>
      <c r="D236" s="3" t="s">
        <v>17933</v>
      </c>
      <c r="E236" s="3" t="s">
        <v>17934</v>
      </c>
    </row>
    <row r="237" spans="1:5" ht="16" x14ac:dyDescent="0.2">
      <c r="A237" s="3" t="s">
        <v>11931</v>
      </c>
      <c r="B237" s="3" t="s">
        <v>17935</v>
      </c>
      <c r="C237" s="3" t="s">
        <v>17936</v>
      </c>
      <c r="D237" s="3" t="s">
        <v>17515</v>
      </c>
      <c r="E237" s="3" t="s">
        <v>17937</v>
      </c>
    </row>
    <row r="238" spans="1:5" ht="16" x14ac:dyDescent="0.2">
      <c r="A238" s="3" t="s">
        <v>11468</v>
      </c>
      <c r="B238" s="3" t="s">
        <v>17938</v>
      </c>
      <c r="C238" s="3" t="s">
        <v>17939</v>
      </c>
      <c r="D238" s="3" t="s">
        <v>17940</v>
      </c>
      <c r="E238" s="3" t="s">
        <v>17941</v>
      </c>
    </row>
    <row r="239" spans="1:5" ht="16" x14ac:dyDescent="0.2">
      <c r="A239" s="3" t="s">
        <v>16486</v>
      </c>
      <c r="B239" s="3" t="s">
        <v>17942</v>
      </c>
      <c r="C239" s="3" t="s">
        <v>17943</v>
      </c>
      <c r="D239" s="3" t="s">
        <v>17243</v>
      </c>
      <c r="E239" s="3" t="s">
        <v>17944</v>
      </c>
    </row>
    <row r="240" spans="1:5" ht="16" x14ac:dyDescent="0.2">
      <c r="A240" s="3" t="s">
        <v>14755</v>
      </c>
      <c r="B240" s="3" t="s">
        <v>17945</v>
      </c>
      <c r="C240" s="3" t="s">
        <v>17946</v>
      </c>
      <c r="D240" s="3" t="s">
        <v>17947</v>
      </c>
      <c r="E240" s="3" t="s">
        <v>17948</v>
      </c>
    </row>
    <row r="241" spans="1:5" ht="16" x14ac:dyDescent="0.2">
      <c r="A241" s="3" t="s">
        <v>14175</v>
      </c>
      <c r="B241" s="3" t="s">
        <v>17949</v>
      </c>
      <c r="C241" s="3" t="s">
        <v>17950</v>
      </c>
      <c r="D241" s="3" t="s">
        <v>17951</v>
      </c>
      <c r="E241" s="3" t="s">
        <v>17952</v>
      </c>
    </row>
    <row r="242" spans="1:5" ht="16" x14ac:dyDescent="0.2">
      <c r="A242" s="3" t="s">
        <v>6577</v>
      </c>
      <c r="B242" s="3" t="s">
        <v>17953</v>
      </c>
      <c r="C242" s="3" t="s">
        <v>17954</v>
      </c>
      <c r="D242" s="3" t="s">
        <v>17955</v>
      </c>
      <c r="E242" s="3" t="s">
        <v>17956</v>
      </c>
    </row>
    <row r="243" spans="1:5" ht="16" x14ac:dyDescent="0.2">
      <c r="A243" s="3" t="s">
        <v>13793</v>
      </c>
      <c r="B243" s="3" t="s">
        <v>17957</v>
      </c>
      <c r="C243" s="3" t="s">
        <v>17958</v>
      </c>
      <c r="D243" s="3" t="s">
        <v>17144</v>
      </c>
      <c r="E243" s="3" t="s">
        <v>17959</v>
      </c>
    </row>
    <row r="244" spans="1:5" ht="16" x14ac:dyDescent="0.2">
      <c r="A244" s="3" t="s">
        <v>12521</v>
      </c>
      <c r="B244" s="3" t="s">
        <v>17960</v>
      </c>
      <c r="C244" s="3" t="s">
        <v>17961</v>
      </c>
      <c r="D244" s="3" t="s">
        <v>17962</v>
      </c>
      <c r="E244" s="3" t="s">
        <v>17963</v>
      </c>
    </row>
    <row r="245" spans="1:5" ht="16" x14ac:dyDescent="0.2">
      <c r="A245" s="3" t="s">
        <v>2673</v>
      </c>
      <c r="B245" s="3" t="s">
        <v>17964</v>
      </c>
      <c r="C245" s="3" t="s">
        <v>17965</v>
      </c>
      <c r="D245" s="3" t="s">
        <v>17144</v>
      </c>
      <c r="E245" s="3" t="s">
        <v>17966</v>
      </c>
    </row>
    <row r="246" spans="1:5" ht="16" x14ac:dyDescent="0.2">
      <c r="A246" s="3" t="s">
        <v>13397</v>
      </c>
      <c r="B246" s="3" t="s">
        <v>17967</v>
      </c>
      <c r="C246" s="3" t="s">
        <v>13397</v>
      </c>
      <c r="D246" s="3" t="s">
        <v>17968</v>
      </c>
      <c r="E246" s="3" t="s">
        <v>17969</v>
      </c>
    </row>
    <row r="247" spans="1:5" ht="16" x14ac:dyDescent="0.2">
      <c r="A247" s="3" t="s">
        <v>16562</v>
      </c>
      <c r="B247" s="3" t="s">
        <v>17970</v>
      </c>
      <c r="C247" s="3" t="s">
        <v>16562</v>
      </c>
      <c r="D247" s="3" t="s">
        <v>17971</v>
      </c>
      <c r="E247" s="3" t="s">
        <v>17972</v>
      </c>
    </row>
    <row r="248" spans="1:5" ht="16" x14ac:dyDescent="0.2">
      <c r="A248" s="3" t="s">
        <v>46</v>
      </c>
      <c r="B248" s="3" t="s">
        <v>17973</v>
      </c>
      <c r="C248" s="3" t="s">
        <v>17974</v>
      </c>
      <c r="D248" s="3" t="s">
        <v>17583</v>
      </c>
      <c r="E248" s="3" t="s">
        <v>17975</v>
      </c>
    </row>
    <row r="249" spans="1:5" ht="16" x14ac:dyDescent="0.2">
      <c r="A249" s="3" t="s">
        <v>3397</v>
      </c>
      <c r="B249" s="3" t="s">
        <v>17976</v>
      </c>
      <c r="C249" s="3" t="s">
        <v>17977</v>
      </c>
      <c r="D249" s="3" t="s">
        <v>17978</v>
      </c>
      <c r="E249" s="3" t="s">
        <v>17979</v>
      </c>
    </row>
    <row r="250" spans="1:5" ht="16" x14ac:dyDescent="0.2">
      <c r="A250" s="3" t="s">
        <v>7673</v>
      </c>
      <c r="B250" s="3" t="s">
        <v>17980</v>
      </c>
      <c r="C250" s="3" t="s">
        <v>7673</v>
      </c>
      <c r="D250" s="3" t="s">
        <v>17981</v>
      </c>
      <c r="E250" s="3" t="s">
        <v>17982</v>
      </c>
    </row>
    <row r="251" spans="1:5" ht="16" x14ac:dyDescent="0.2">
      <c r="A251" s="3" t="s">
        <v>15936</v>
      </c>
      <c r="B251" s="3" t="s">
        <v>17983</v>
      </c>
      <c r="C251" s="3" t="s">
        <v>17984</v>
      </c>
      <c r="D251" s="3" t="s">
        <v>17273</v>
      </c>
      <c r="E251" s="3" t="s">
        <v>17985</v>
      </c>
    </row>
    <row r="252" spans="1:5" ht="16" x14ac:dyDescent="0.2">
      <c r="A252" s="3" t="s">
        <v>12517</v>
      </c>
      <c r="B252" s="3" t="s">
        <v>17986</v>
      </c>
      <c r="C252" s="3" t="s">
        <v>17987</v>
      </c>
      <c r="D252" s="3" t="s">
        <v>17988</v>
      </c>
      <c r="E252" s="3" t="s">
        <v>17989</v>
      </c>
    </row>
    <row r="253" spans="1:5" ht="16" x14ac:dyDescent="0.2">
      <c r="A253" s="3" t="s">
        <v>9208</v>
      </c>
      <c r="B253" s="3" t="s">
        <v>17990</v>
      </c>
      <c r="C253" s="3" t="s">
        <v>17991</v>
      </c>
      <c r="D253" s="3" t="s">
        <v>17140</v>
      </c>
      <c r="E253" s="3" t="s">
        <v>17992</v>
      </c>
    </row>
    <row r="254" spans="1:5" ht="16" x14ac:dyDescent="0.2">
      <c r="A254" s="3" t="s">
        <v>2094</v>
      </c>
      <c r="B254" s="3" t="s">
        <v>17993</v>
      </c>
      <c r="C254" s="3" t="s">
        <v>17994</v>
      </c>
      <c r="D254" s="3" t="s">
        <v>17298</v>
      </c>
      <c r="E254" s="3" t="s">
        <v>17995</v>
      </c>
    </row>
    <row r="255" spans="1:5" ht="16" x14ac:dyDescent="0.2">
      <c r="A255" s="3" t="s">
        <v>407</v>
      </c>
      <c r="B255" s="3" t="s">
        <v>17996</v>
      </c>
      <c r="C255" s="3" t="s">
        <v>17997</v>
      </c>
      <c r="D255" s="3" t="s">
        <v>17250</v>
      </c>
      <c r="E255" s="3" t="s">
        <v>17998</v>
      </c>
    </row>
    <row r="256" spans="1:5" ht="16" x14ac:dyDescent="0.2">
      <c r="A256" s="3" t="s">
        <v>6551</v>
      </c>
      <c r="B256" s="3" t="s">
        <v>17999</v>
      </c>
      <c r="C256" s="3" t="s">
        <v>18000</v>
      </c>
      <c r="D256" s="3" t="s">
        <v>17583</v>
      </c>
      <c r="E256" s="3" t="s">
        <v>18001</v>
      </c>
    </row>
    <row r="257" spans="1:5" ht="16" x14ac:dyDescent="0.2">
      <c r="A257" s="3" t="s">
        <v>13337</v>
      </c>
      <c r="B257" s="3" t="s">
        <v>18002</v>
      </c>
      <c r="C257" s="3" t="s">
        <v>13337</v>
      </c>
      <c r="D257" s="3" t="s">
        <v>17644</v>
      </c>
      <c r="E257" s="3" t="s">
        <v>18003</v>
      </c>
    </row>
    <row r="258" spans="1:5" ht="16" x14ac:dyDescent="0.2">
      <c r="A258" s="3" t="s">
        <v>194</v>
      </c>
      <c r="B258" s="3" t="s">
        <v>18004</v>
      </c>
      <c r="C258" s="3" t="s">
        <v>18005</v>
      </c>
      <c r="D258" s="3" t="s">
        <v>18006</v>
      </c>
      <c r="E258" s="3" t="s">
        <v>18007</v>
      </c>
    </row>
    <row r="259" spans="1:5" ht="16" x14ac:dyDescent="0.2">
      <c r="A259" s="3" t="s">
        <v>10886</v>
      </c>
      <c r="B259" s="3" t="s">
        <v>18008</v>
      </c>
      <c r="C259" s="3" t="s">
        <v>18009</v>
      </c>
      <c r="D259" s="3" t="s">
        <v>17424</v>
      </c>
      <c r="E259" s="3" t="s">
        <v>18010</v>
      </c>
    </row>
    <row r="260" spans="1:5" ht="16" x14ac:dyDescent="0.2">
      <c r="A260" s="3" t="s">
        <v>11076</v>
      </c>
      <c r="B260" s="3" t="s">
        <v>18011</v>
      </c>
      <c r="C260" s="3" t="s">
        <v>18012</v>
      </c>
      <c r="D260" s="3" t="s">
        <v>18013</v>
      </c>
      <c r="E260" s="3" t="s">
        <v>18014</v>
      </c>
    </row>
    <row r="261" spans="1:5" ht="16" x14ac:dyDescent="0.2">
      <c r="A261" s="3" t="s">
        <v>6572</v>
      </c>
      <c r="B261" s="3" t="s">
        <v>18015</v>
      </c>
      <c r="C261" s="3" t="s">
        <v>18016</v>
      </c>
      <c r="D261" s="3"/>
      <c r="E261" s="3" t="s">
        <v>18017</v>
      </c>
    </row>
    <row r="262" spans="1:5" ht="16" x14ac:dyDescent="0.2">
      <c r="A262" s="3" t="s">
        <v>1580</v>
      </c>
      <c r="B262" s="3" t="s">
        <v>18018</v>
      </c>
      <c r="C262" s="3" t="s">
        <v>18019</v>
      </c>
      <c r="D262" s="3" t="s">
        <v>18020</v>
      </c>
      <c r="E262" s="3" t="s">
        <v>18021</v>
      </c>
    </row>
    <row r="263" spans="1:5" ht="16" x14ac:dyDescent="0.2">
      <c r="A263" s="3" t="s">
        <v>13731</v>
      </c>
      <c r="B263" s="3" t="s">
        <v>18022</v>
      </c>
      <c r="C263" s="3" t="s">
        <v>18023</v>
      </c>
      <c r="D263" s="3" t="s">
        <v>18024</v>
      </c>
      <c r="E263" s="3" t="s">
        <v>18025</v>
      </c>
    </row>
    <row r="264" spans="1:5" ht="16" x14ac:dyDescent="0.2">
      <c r="A264" s="3" t="s">
        <v>18029</v>
      </c>
      <c r="B264" s="3" t="s">
        <v>18026</v>
      </c>
      <c r="C264" s="3" t="s">
        <v>18027</v>
      </c>
      <c r="D264" s="3" t="s">
        <v>17856</v>
      </c>
      <c r="E264" s="3" t="s">
        <v>18028</v>
      </c>
    </row>
    <row r="265" spans="1:5" ht="16" x14ac:dyDescent="0.2">
      <c r="A265" s="3" t="s">
        <v>6103</v>
      </c>
      <c r="B265" s="3" t="s">
        <v>18030</v>
      </c>
      <c r="C265" s="3" t="s">
        <v>18031</v>
      </c>
      <c r="D265" s="3" t="s">
        <v>17305</v>
      </c>
      <c r="E265" s="3" t="s">
        <v>18032</v>
      </c>
    </row>
    <row r="266" spans="1:5" ht="16" x14ac:dyDescent="0.2">
      <c r="A266" s="3" t="s">
        <v>6020</v>
      </c>
      <c r="B266" s="3" t="s">
        <v>18033</v>
      </c>
      <c r="C266" s="3" t="s">
        <v>18034</v>
      </c>
      <c r="D266" s="3" t="s">
        <v>18035</v>
      </c>
      <c r="E266" s="3" t="s">
        <v>18036</v>
      </c>
    </row>
    <row r="267" spans="1:5" ht="16" x14ac:dyDescent="0.2">
      <c r="A267" s="3" t="s">
        <v>13549</v>
      </c>
      <c r="B267" s="3" t="s">
        <v>18037</v>
      </c>
      <c r="C267" s="3" t="s">
        <v>18038</v>
      </c>
      <c r="D267" s="3" t="s">
        <v>17818</v>
      </c>
      <c r="E267" s="3" t="s">
        <v>18039</v>
      </c>
    </row>
    <row r="268" spans="1:5" ht="16" x14ac:dyDescent="0.2">
      <c r="A268" s="3" t="s">
        <v>5875</v>
      </c>
      <c r="B268" s="3" t="s">
        <v>18040</v>
      </c>
      <c r="C268" s="3" t="s">
        <v>18041</v>
      </c>
      <c r="D268" s="3" t="s">
        <v>17250</v>
      </c>
      <c r="E268" s="3" t="s">
        <v>18042</v>
      </c>
    </row>
    <row r="269" spans="1:5" ht="16" x14ac:dyDescent="0.2">
      <c r="A269" s="3" t="s">
        <v>15255</v>
      </c>
      <c r="B269" s="3" t="s">
        <v>18043</v>
      </c>
      <c r="C269" s="3" t="s">
        <v>18044</v>
      </c>
      <c r="D269" s="3" t="s">
        <v>17623</v>
      </c>
      <c r="E269" s="3" t="s">
        <v>18045</v>
      </c>
    </row>
    <row r="270" spans="1:5" ht="16" x14ac:dyDescent="0.2">
      <c r="A270" s="3" t="s">
        <v>7948</v>
      </c>
      <c r="B270" s="3" t="s">
        <v>18046</v>
      </c>
      <c r="C270" s="3" t="s">
        <v>18047</v>
      </c>
      <c r="D270" s="3" t="s">
        <v>18048</v>
      </c>
      <c r="E270" s="3" t="s">
        <v>18049</v>
      </c>
    </row>
    <row r="271" spans="1:5" ht="16" x14ac:dyDescent="0.2">
      <c r="A271" s="3" t="s">
        <v>8197</v>
      </c>
      <c r="B271" s="3" t="s">
        <v>18050</v>
      </c>
      <c r="C271" s="3" t="s">
        <v>18051</v>
      </c>
      <c r="D271" s="3" t="s">
        <v>17531</v>
      </c>
      <c r="E271" s="3" t="s">
        <v>18052</v>
      </c>
    </row>
    <row r="272" spans="1:5" ht="16" x14ac:dyDescent="0.2">
      <c r="A272" s="3" t="s">
        <v>5236</v>
      </c>
      <c r="B272" s="3" t="s">
        <v>18053</v>
      </c>
      <c r="C272" s="3" t="s">
        <v>18054</v>
      </c>
      <c r="D272" s="3" t="s">
        <v>17515</v>
      </c>
      <c r="E272" s="3" t="s">
        <v>18055</v>
      </c>
    </row>
    <row r="273" spans="1:5" ht="16" x14ac:dyDescent="0.2">
      <c r="A273" s="3" t="s">
        <v>10283</v>
      </c>
      <c r="B273" s="3" t="s">
        <v>18056</v>
      </c>
      <c r="C273" s="3" t="s">
        <v>23589</v>
      </c>
      <c r="D273" s="3" t="s">
        <v>18057</v>
      </c>
      <c r="E273" s="3" t="s">
        <v>18058</v>
      </c>
    </row>
    <row r="274" spans="1:5" ht="16" x14ac:dyDescent="0.2">
      <c r="A274" s="3" t="s">
        <v>15056</v>
      </c>
      <c r="B274" s="3" t="s">
        <v>18059</v>
      </c>
      <c r="C274" s="3" t="s">
        <v>18060</v>
      </c>
      <c r="D274" s="3" t="s">
        <v>17531</v>
      </c>
      <c r="E274" s="3" t="s">
        <v>18061</v>
      </c>
    </row>
    <row r="275" spans="1:5" ht="16" x14ac:dyDescent="0.2">
      <c r="A275" s="3" t="s">
        <v>4479</v>
      </c>
      <c r="B275" s="3" t="s">
        <v>18062</v>
      </c>
      <c r="C275" s="3" t="s">
        <v>18063</v>
      </c>
      <c r="D275" s="3" t="s">
        <v>18064</v>
      </c>
      <c r="E275" s="3" t="s">
        <v>18065</v>
      </c>
    </row>
    <row r="276" spans="1:5" ht="16" x14ac:dyDescent="0.2">
      <c r="A276" s="3" t="s">
        <v>8356</v>
      </c>
      <c r="B276" s="3" t="s">
        <v>18066</v>
      </c>
      <c r="C276" s="3" t="s">
        <v>8356</v>
      </c>
      <c r="D276" s="3" t="s">
        <v>18067</v>
      </c>
      <c r="E276" s="3" t="s">
        <v>18068</v>
      </c>
    </row>
    <row r="277" spans="1:5" ht="16" x14ac:dyDescent="0.2">
      <c r="A277" s="3" t="s">
        <v>2891</v>
      </c>
      <c r="B277" s="3" t="s">
        <v>18069</v>
      </c>
      <c r="C277" s="3" t="s">
        <v>18070</v>
      </c>
      <c r="D277" s="3" t="s">
        <v>18071</v>
      </c>
      <c r="E277" s="3" t="s">
        <v>18072</v>
      </c>
    </row>
    <row r="278" spans="1:5" ht="16" x14ac:dyDescent="0.2">
      <c r="A278" s="3" t="s">
        <v>3551</v>
      </c>
      <c r="B278" s="3" t="s">
        <v>18073</v>
      </c>
      <c r="C278" s="3" t="s">
        <v>18074</v>
      </c>
      <c r="D278" s="3" t="s">
        <v>17856</v>
      </c>
      <c r="E278" s="3" t="s">
        <v>18075</v>
      </c>
    </row>
    <row r="279" spans="1:5" ht="16" x14ac:dyDescent="0.2">
      <c r="A279" s="3" t="s">
        <v>7760</v>
      </c>
      <c r="B279" s="3" t="s">
        <v>18076</v>
      </c>
      <c r="C279" s="3" t="s">
        <v>18077</v>
      </c>
      <c r="D279" s="3" t="s">
        <v>18064</v>
      </c>
      <c r="E279" s="3" t="s">
        <v>18078</v>
      </c>
    </row>
    <row r="280" spans="1:5" ht="16" x14ac:dyDescent="0.2">
      <c r="A280" s="3" t="s">
        <v>15637</v>
      </c>
      <c r="B280" s="3" t="s">
        <v>18079</v>
      </c>
      <c r="C280" s="3" t="s">
        <v>18080</v>
      </c>
      <c r="D280" s="3" t="s">
        <v>17186</v>
      </c>
      <c r="E280" s="3" t="s">
        <v>18081</v>
      </c>
    </row>
    <row r="281" spans="1:5" ht="16" x14ac:dyDescent="0.2">
      <c r="A281" s="3" t="s">
        <v>14571</v>
      </c>
      <c r="B281" s="3" t="s">
        <v>18082</v>
      </c>
      <c r="C281" s="3" t="s">
        <v>18083</v>
      </c>
      <c r="D281" s="3" t="s">
        <v>18084</v>
      </c>
      <c r="E281" s="3" t="s">
        <v>18085</v>
      </c>
    </row>
    <row r="282" spans="1:5" ht="16" x14ac:dyDescent="0.2">
      <c r="A282" s="3" t="s">
        <v>2715</v>
      </c>
      <c r="B282" s="3" t="s">
        <v>18086</v>
      </c>
      <c r="C282" s="3" t="s">
        <v>23590</v>
      </c>
      <c r="D282" s="3" t="s">
        <v>18087</v>
      </c>
      <c r="E282" s="3" t="s">
        <v>18088</v>
      </c>
    </row>
    <row r="283" spans="1:5" ht="16" x14ac:dyDescent="0.2">
      <c r="A283" s="3" t="s">
        <v>7009</v>
      </c>
      <c r="B283" s="3" t="s">
        <v>18089</v>
      </c>
      <c r="C283" s="3" t="s">
        <v>18090</v>
      </c>
      <c r="D283" s="3" t="s">
        <v>17392</v>
      </c>
      <c r="E283" s="3" t="s">
        <v>18091</v>
      </c>
    </row>
    <row r="284" spans="1:5" ht="16" x14ac:dyDescent="0.2">
      <c r="A284" s="3" t="s">
        <v>5758</v>
      </c>
      <c r="B284" s="3" t="s">
        <v>18092</v>
      </c>
      <c r="C284" s="3" t="s">
        <v>23591</v>
      </c>
      <c r="D284" s="3" t="s">
        <v>17413</v>
      </c>
      <c r="E284" s="3" t="s">
        <v>18093</v>
      </c>
    </row>
    <row r="285" spans="1:5" ht="16" x14ac:dyDescent="0.2">
      <c r="A285" s="3" t="s">
        <v>14706</v>
      </c>
      <c r="B285" s="3" t="s">
        <v>18094</v>
      </c>
      <c r="C285" s="3" t="s">
        <v>18095</v>
      </c>
      <c r="D285" s="3" t="s">
        <v>18096</v>
      </c>
      <c r="E285" s="3" t="s">
        <v>18097</v>
      </c>
    </row>
    <row r="286" spans="1:5" ht="16" x14ac:dyDescent="0.2">
      <c r="A286" s="3" t="s">
        <v>5478</v>
      </c>
      <c r="B286" s="3" t="s">
        <v>18098</v>
      </c>
      <c r="C286" s="3" t="s">
        <v>18099</v>
      </c>
      <c r="D286" s="3" t="s">
        <v>17144</v>
      </c>
      <c r="E286" s="3" t="s">
        <v>18100</v>
      </c>
    </row>
    <row r="287" spans="1:5" ht="16" x14ac:dyDescent="0.2">
      <c r="A287" s="3" t="s">
        <v>4256</v>
      </c>
      <c r="B287" s="3" t="s">
        <v>18101</v>
      </c>
      <c r="C287" s="3" t="s">
        <v>18102</v>
      </c>
      <c r="D287" s="3" t="s">
        <v>18103</v>
      </c>
      <c r="E287" s="3" t="s">
        <v>18104</v>
      </c>
    </row>
    <row r="288" spans="1:5" ht="16" x14ac:dyDescent="0.2">
      <c r="A288" s="3" t="s">
        <v>5410</v>
      </c>
      <c r="B288" s="3" t="s">
        <v>18105</v>
      </c>
      <c r="C288" s="3" t="s">
        <v>18106</v>
      </c>
      <c r="D288" s="3" t="s">
        <v>18107</v>
      </c>
      <c r="E288" s="3" t="s">
        <v>18108</v>
      </c>
    </row>
    <row r="289" spans="1:5" ht="16" x14ac:dyDescent="0.2">
      <c r="A289" s="3" t="s">
        <v>12510</v>
      </c>
      <c r="B289" s="3" t="s">
        <v>18109</v>
      </c>
      <c r="C289" s="3" t="s">
        <v>18110</v>
      </c>
      <c r="D289" s="3" t="s">
        <v>17136</v>
      </c>
      <c r="E289" s="3" t="s">
        <v>18111</v>
      </c>
    </row>
    <row r="290" spans="1:5" ht="16" x14ac:dyDescent="0.2">
      <c r="A290" s="3" t="s">
        <v>15723</v>
      </c>
      <c r="B290" s="3" t="s">
        <v>18112</v>
      </c>
      <c r="C290" s="3" t="s">
        <v>18113</v>
      </c>
      <c r="D290" s="3" t="s">
        <v>18114</v>
      </c>
      <c r="E290" s="3" t="s">
        <v>18115</v>
      </c>
    </row>
    <row r="291" spans="1:5" ht="16" x14ac:dyDescent="0.2">
      <c r="A291" s="3" t="s">
        <v>4061</v>
      </c>
      <c r="B291" s="3" t="s">
        <v>18116</v>
      </c>
      <c r="C291" s="3" t="s">
        <v>18117</v>
      </c>
      <c r="D291" s="3" t="s">
        <v>18118</v>
      </c>
      <c r="E291" s="3" t="s">
        <v>18119</v>
      </c>
    </row>
    <row r="292" spans="1:5" ht="16" x14ac:dyDescent="0.2">
      <c r="A292" s="3" t="s">
        <v>5862</v>
      </c>
      <c r="B292" s="3" t="s">
        <v>18120</v>
      </c>
      <c r="C292" s="3" t="s">
        <v>18121</v>
      </c>
      <c r="D292" s="3" t="s">
        <v>18122</v>
      </c>
      <c r="E292" s="3" t="s">
        <v>18123</v>
      </c>
    </row>
    <row r="293" spans="1:5" ht="16" x14ac:dyDescent="0.2">
      <c r="A293" s="3" t="s">
        <v>11435</v>
      </c>
      <c r="B293" s="3" t="s">
        <v>18124</v>
      </c>
      <c r="C293" s="3" t="s">
        <v>18125</v>
      </c>
      <c r="D293" s="3" t="s">
        <v>18126</v>
      </c>
      <c r="E293" s="3" t="s">
        <v>18127</v>
      </c>
    </row>
    <row r="294" spans="1:5" ht="16" x14ac:dyDescent="0.2">
      <c r="A294" s="3" t="s">
        <v>6245</v>
      </c>
      <c r="B294" s="3" t="s">
        <v>18128</v>
      </c>
      <c r="C294" s="3" t="s">
        <v>18129</v>
      </c>
      <c r="D294" s="3" t="s">
        <v>18130</v>
      </c>
      <c r="E294" s="3" t="s">
        <v>18131</v>
      </c>
    </row>
    <row r="295" spans="1:5" ht="16" x14ac:dyDescent="0.2">
      <c r="A295" s="3" t="s">
        <v>8401</v>
      </c>
      <c r="B295" s="3" t="s">
        <v>18132</v>
      </c>
      <c r="C295" s="3" t="s">
        <v>18133</v>
      </c>
      <c r="D295" s="3" t="s">
        <v>18134</v>
      </c>
      <c r="E295" s="3" t="s">
        <v>18135</v>
      </c>
    </row>
    <row r="296" spans="1:5" ht="16" x14ac:dyDescent="0.2">
      <c r="A296" s="3" t="s">
        <v>1485</v>
      </c>
      <c r="B296" s="3" t="s">
        <v>18136</v>
      </c>
      <c r="C296" s="3" t="s">
        <v>18137</v>
      </c>
      <c r="D296" s="3" t="s">
        <v>17144</v>
      </c>
      <c r="E296" s="3" t="s">
        <v>18138</v>
      </c>
    </row>
    <row r="297" spans="1:5" ht="16" x14ac:dyDescent="0.2">
      <c r="A297" s="3" t="s">
        <v>6071</v>
      </c>
      <c r="B297" s="3" t="s">
        <v>18139</v>
      </c>
      <c r="C297" s="3" t="s">
        <v>18140</v>
      </c>
      <c r="D297" s="3" t="s">
        <v>18141</v>
      </c>
      <c r="E297" s="3" t="s">
        <v>18142</v>
      </c>
    </row>
    <row r="298" spans="1:5" ht="16" x14ac:dyDescent="0.2">
      <c r="A298" s="3" t="s">
        <v>11923</v>
      </c>
      <c r="B298" s="3" t="s">
        <v>18143</v>
      </c>
      <c r="C298" s="3" t="s">
        <v>18144</v>
      </c>
      <c r="D298" s="3" t="s">
        <v>17144</v>
      </c>
      <c r="E298" s="3" t="s">
        <v>18145</v>
      </c>
    </row>
    <row r="299" spans="1:5" ht="16" x14ac:dyDescent="0.2">
      <c r="A299" s="3" t="s">
        <v>1105</v>
      </c>
      <c r="B299" s="3" t="s">
        <v>18146</v>
      </c>
      <c r="C299" s="3" t="s">
        <v>18147</v>
      </c>
      <c r="D299" s="3" t="s">
        <v>17222</v>
      </c>
      <c r="E299" s="3" t="s">
        <v>18148</v>
      </c>
    </row>
    <row r="300" spans="1:5" ht="16" x14ac:dyDescent="0.2">
      <c r="A300" s="3" t="s">
        <v>848</v>
      </c>
      <c r="B300" s="3" t="s">
        <v>18149</v>
      </c>
      <c r="C300" s="3" t="s">
        <v>18150</v>
      </c>
      <c r="D300" s="3" t="s">
        <v>18151</v>
      </c>
      <c r="E300" s="3" t="s">
        <v>18152</v>
      </c>
    </row>
    <row r="301" spans="1:5" ht="16" x14ac:dyDescent="0.2">
      <c r="A301" s="3" t="s">
        <v>2930</v>
      </c>
      <c r="B301" s="3" t="s">
        <v>18153</v>
      </c>
      <c r="C301" s="3" t="s">
        <v>2930</v>
      </c>
      <c r="D301" s="3" t="s">
        <v>17468</v>
      </c>
      <c r="E301" s="3" t="s">
        <v>18154</v>
      </c>
    </row>
    <row r="302" spans="1:5" ht="16" x14ac:dyDescent="0.2">
      <c r="A302" s="3" t="s">
        <v>13696</v>
      </c>
      <c r="B302" s="3" t="s">
        <v>18155</v>
      </c>
      <c r="C302" s="3" t="s">
        <v>18156</v>
      </c>
      <c r="D302" s="3" t="s">
        <v>17705</v>
      </c>
      <c r="E302" s="3" t="s">
        <v>18157</v>
      </c>
    </row>
    <row r="303" spans="1:5" ht="16" x14ac:dyDescent="0.2">
      <c r="A303" s="3" t="s">
        <v>7260</v>
      </c>
      <c r="B303" s="3" t="s">
        <v>18158</v>
      </c>
      <c r="C303" s="3" t="s">
        <v>18159</v>
      </c>
      <c r="D303" s="3" t="s">
        <v>17583</v>
      </c>
      <c r="E303" s="3" t="s">
        <v>18160</v>
      </c>
    </row>
    <row r="304" spans="1:5" ht="16" x14ac:dyDescent="0.2">
      <c r="A304" s="3" t="s">
        <v>8326</v>
      </c>
      <c r="B304" s="3" t="s">
        <v>18161</v>
      </c>
      <c r="C304" s="3" t="s">
        <v>18162</v>
      </c>
      <c r="D304" s="3" t="s">
        <v>17856</v>
      </c>
      <c r="E304" s="3" t="s">
        <v>18163</v>
      </c>
    </row>
    <row r="305" spans="1:5" ht="16" x14ac:dyDescent="0.2">
      <c r="A305" s="3" t="s">
        <v>6671</v>
      </c>
      <c r="B305" s="3" t="s">
        <v>18164</v>
      </c>
      <c r="C305" s="3" t="s">
        <v>6671</v>
      </c>
      <c r="D305" s="3" t="s">
        <v>18165</v>
      </c>
      <c r="E305" s="3" t="s">
        <v>18166</v>
      </c>
    </row>
    <row r="306" spans="1:5" ht="16" x14ac:dyDescent="0.2">
      <c r="A306" s="3" t="s">
        <v>14408</v>
      </c>
      <c r="B306" s="3" t="s">
        <v>18167</v>
      </c>
      <c r="C306" s="3" t="s">
        <v>14408</v>
      </c>
      <c r="D306" s="3" t="s">
        <v>18168</v>
      </c>
      <c r="E306" s="3" t="s">
        <v>18169</v>
      </c>
    </row>
    <row r="307" spans="1:5" ht="16" x14ac:dyDescent="0.2">
      <c r="A307" s="3" t="s">
        <v>9782</v>
      </c>
      <c r="B307" s="3" t="s">
        <v>18170</v>
      </c>
      <c r="C307" s="3" t="s">
        <v>18171</v>
      </c>
      <c r="D307" s="3" t="s">
        <v>17144</v>
      </c>
      <c r="E307" s="3" t="s">
        <v>18172</v>
      </c>
    </row>
    <row r="308" spans="1:5" ht="16" x14ac:dyDescent="0.2">
      <c r="A308" s="3" t="s">
        <v>16857</v>
      </c>
      <c r="B308" s="3" t="s">
        <v>18173</v>
      </c>
      <c r="C308" s="3" t="s">
        <v>18174</v>
      </c>
      <c r="D308" s="3" t="s">
        <v>18175</v>
      </c>
      <c r="E308" s="3" t="s">
        <v>18176</v>
      </c>
    </row>
    <row r="309" spans="1:5" ht="16" x14ac:dyDescent="0.2">
      <c r="A309" s="3" t="s">
        <v>9111</v>
      </c>
      <c r="B309" s="3" t="s">
        <v>18177</v>
      </c>
      <c r="C309" s="3" t="s">
        <v>18178</v>
      </c>
      <c r="D309" s="3" t="s">
        <v>17933</v>
      </c>
      <c r="E309" s="3" t="s">
        <v>18179</v>
      </c>
    </row>
    <row r="310" spans="1:5" ht="16" x14ac:dyDescent="0.2">
      <c r="A310" s="3" t="s">
        <v>6938</v>
      </c>
      <c r="B310" s="3" t="s">
        <v>18180</v>
      </c>
      <c r="C310" s="3" t="s">
        <v>18181</v>
      </c>
      <c r="D310" s="3" t="s">
        <v>18182</v>
      </c>
      <c r="E310" s="3" t="s">
        <v>18183</v>
      </c>
    </row>
    <row r="311" spans="1:5" ht="16" x14ac:dyDescent="0.2">
      <c r="A311" s="3" t="s">
        <v>15686</v>
      </c>
      <c r="B311" s="3" t="s">
        <v>18184</v>
      </c>
      <c r="C311" s="3" t="s">
        <v>18185</v>
      </c>
      <c r="D311" s="3" t="s">
        <v>17531</v>
      </c>
      <c r="E311" s="3" t="s">
        <v>18186</v>
      </c>
    </row>
    <row r="312" spans="1:5" ht="16" x14ac:dyDescent="0.2">
      <c r="A312" s="3" t="s">
        <v>16622</v>
      </c>
      <c r="B312" s="3" t="s">
        <v>18187</v>
      </c>
      <c r="C312" s="3" t="s">
        <v>18188</v>
      </c>
      <c r="D312" s="3" t="s">
        <v>18189</v>
      </c>
      <c r="E312" s="3" t="s">
        <v>18190</v>
      </c>
    </row>
    <row r="313" spans="1:5" ht="16" x14ac:dyDescent="0.2">
      <c r="A313" s="3" t="s">
        <v>7455</v>
      </c>
      <c r="B313" s="3" t="s">
        <v>18191</v>
      </c>
      <c r="C313" s="3" t="s">
        <v>18192</v>
      </c>
      <c r="D313" s="3" t="s">
        <v>17174</v>
      </c>
      <c r="E313" s="3" t="s">
        <v>18193</v>
      </c>
    </row>
    <row r="314" spans="1:5" ht="16" x14ac:dyDescent="0.2">
      <c r="A314" s="3" t="s">
        <v>11973</v>
      </c>
      <c r="B314" s="3" t="s">
        <v>18194</v>
      </c>
      <c r="C314" s="3" t="s">
        <v>18195</v>
      </c>
      <c r="D314" s="3" t="s">
        <v>18196</v>
      </c>
      <c r="E314" s="3" t="s">
        <v>18197</v>
      </c>
    </row>
    <row r="315" spans="1:5" ht="16" x14ac:dyDescent="0.2">
      <c r="A315" s="3" t="s">
        <v>15479</v>
      </c>
      <c r="B315" s="3" t="s">
        <v>18198</v>
      </c>
      <c r="C315" s="3" t="s">
        <v>23592</v>
      </c>
      <c r="D315" s="3" t="s">
        <v>18199</v>
      </c>
      <c r="E315" s="3" t="s">
        <v>18200</v>
      </c>
    </row>
    <row r="316" spans="1:5" ht="16" x14ac:dyDescent="0.2">
      <c r="A316" s="3" t="s">
        <v>7074</v>
      </c>
      <c r="B316" s="3" t="s">
        <v>18201</v>
      </c>
      <c r="C316" s="3" t="s">
        <v>18202</v>
      </c>
      <c r="D316" s="3" t="s">
        <v>17144</v>
      </c>
      <c r="E316" s="3" t="s">
        <v>18203</v>
      </c>
    </row>
    <row r="317" spans="1:5" ht="16" x14ac:dyDescent="0.2">
      <c r="A317" s="3" t="s">
        <v>15135</v>
      </c>
      <c r="B317" s="3" t="s">
        <v>18204</v>
      </c>
      <c r="C317" s="3" t="s">
        <v>18205</v>
      </c>
      <c r="D317" s="3" t="s">
        <v>18206</v>
      </c>
      <c r="E317" s="3" t="s">
        <v>18207</v>
      </c>
    </row>
    <row r="318" spans="1:5" ht="16" x14ac:dyDescent="0.2">
      <c r="A318" s="3" t="s">
        <v>13214</v>
      </c>
      <c r="B318" s="3" t="s">
        <v>18208</v>
      </c>
      <c r="C318" s="3" t="s">
        <v>18209</v>
      </c>
      <c r="D318" s="3" t="s">
        <v>18210</v>
      </c>
      <c r="E318" s="3" t="s">
        <v>18211</v>
      </c>
    </row>
    <row r="319" spans="1:5" ht="16" x14ac:dyDescent="0.2">
      <c r="A319" s="3" t="s">
        <v>2130</v>
      </c>
      <c r="B319" s="3" t="s">
        <v>18212</v>
      </c>
      <c r="C319" s="3" t="s">
        <v>18213</v>
      </c>
      <c r="D319" s="3" t="s">
        <v>17152</v>
      </c>
      <c r="E319" s="3" t="s">
        <v>18214</v>
      </c>
    </row>
    <row r="320" spans="1:5" ht="16" x14ac:dyDescent="0.2">
      <c r="A320" s="3" t="s">
        <v>6663</v>
      </c>
      <c r="B320" s="3" t="s">
        <v>18215</v>
      </c>
      <c r="C320" s="3" t="s">
        <v>18216</v>
      </c>
      <c r="D320" s="3" t="s">
        <v>17174</v>
      </c>
      <c r="E320" s="3" t="s">
        <v>18217</v>
      </c>
    </row>
    <row r="321" spans="1:5" ht="16" x14ac:dyDescent="0.2">
      <c r="A321" s="3" t="s">
        <v>9085</v>
      </c>
      <c r="B321" s="3" t="s">
        <v>18218</v>
      </c>
      <c r="C321" s="3" t="s">
        <v>18219</v>
      </c>
      <c r="D321" s="3" t="s">
        <v>18220</v>
      </c>
      <c r="E321" s="3" t="s">
        <v>18221</v>
      </c>
    </row>
    <row r="322" spans="1:5" ht="16" x14ac:dyDescent="0.2">
      <c r="A322" s="3" t="s">
        <v>5739</v>
      </c>
      <c r="B322" s="3" t="s">
        <v>18225</v>
      </c>
      <c r="C322" s="3" t="s">
        <v>5739</v>
      </c>
      <c r="D322" s="3" t="s">
        <v>18226</v>
      </c>
      <c r="E322" s="3" t="s">
        <v>18227</v>
      </c>
    </row>
    <row r="323" spans="1:5" ht="16" x14ac:dyDescent="0.2">
      <c r="A323" s="3" t="s">
        <v>4699</v>
      </c>
      <c r="B323" s="3" t="s">
        <v>18222</v>
      </c>
      <c r="C323" s="3" t="s">
        <v>18223</v>
      </c>
      <c r="D323" s="3" t="s">
        <v>17909</v>
      </c>
      <c r="E323" s="3" t="s">
        <v>18224</v>
      </c>
    </row>
    <row r="324" spans="1:5" ht="16" x14ac:dyDescent="0.2">
      <c r="A324" s="3" t="s">
        <v>13955</v>
      </c>
      <c r="B324" s="3" t="s">
        <v>18232</v>
      </c>
      <c r="C324" s="3" t="s">
        <v>18233</v>
      </c>
      <c r="D324" s="3" t="s">
        <v>18234</v>
      </c>
      <c r="E324" s="3" t="s">
        <v>18235</v>
      </c>
    </row>
    <row r="325" spans="1:5" ht="16" x14ac:dyDescent="0.2">
      <c r="A325" s="3" t="s">
        <v>13205</v>
      </c>
      <c r="B325" s="3" t="s">
        <v>18228</v>
      </c>
      <c r="C325" s="3" t="s">
        <v>18229</v>
      </c>
      <c r="D325" s="3" t="s">
        <v>18230</v>
      </c>
      <c r="E325" s="3" t="s">
        <v>18231</v>
      </c>
    </row>
    <row r="326" spans="1:5" ht="16" x14ac:dyDescent="0.2">
      <c r="A326" s="3" t="s">
        <v>1373</v>
      </c>
      <c r="B326" s="3" t="s">
        <v>18236</v>
      </c>
      <c r="C326" s="3" t="s">
        <v>18237</v>
      </c>
      <c r="D326" s="3" t="s">
        <v>17144</v>
      </c>
      <c r="E326" s="3" t="s">
        <v>18238</v>
      </c>
    </row>
    <row r="327" spans="1:5" ht="16" x14ac:dyDescent="0.2">
      <c r="A327" s="3" t="s">
        <v>4766</v>
      </c>
      <c r="B327" s="3" t="s">
        <v>18242</v>
      </c>
      <c r="C327" s="3" t="s">
        <v>23593</v>
      </c>
      <c r="D327" s="3" t="s">
        <v>17214</v>
      </c>
      <c r="E327" s="3" t="s">
        <v>18243</v>
      </c>
    </row>
    <row r="328" spans="1:5" ht="16" x14ac:dyDescent="0.2">
      <c r="A328" s="3" t="s">
        <v>2453</v>
      </c>
      <c r="B328" s="3" t="s">
        <v>18239</v>
      </c>
      <c r="C328" s="3" t="s">
        <v>18240</v>
      </c>
      <c r="D328" s="3" t="s">
        <v>17222</v>
      </c>
      <c r="E328" s="3" t="s">
        <v>18241</v>
      </c>
    </row>
    <row r="329" spans="1:5" ht="16" x14ac:dyDescent="0.2">
      <c r="A329" s="3" t="s">
        <v>4973</v>
      </c>
      <c r="B329" s="3" t="s">
        <v>18251</v>
      </c>
      <c r="C329" s="3" t="s">
        <v>18252</v>
      </c>
      <c r="D329" s="3" t="s">
        <v>17140</v>
      </c>
      <c r="E329" s="3" t="s">
        <v>18253</v>
      </c>
    </row>
    <row r="330" spans="1:5" ht="16" x14ac:dyDescent="0.2">
      <c r="A330" s="3" t="s">
        <v>1711</v>
      </c>
      <c r="B330" s="3" t="s">
        <v>18244</v>
      </c>
      <c r="C330" s="3" t="s">
        <v>18245</v>
      </c>
      <c r="D330" s="3" t="s">
        <v>18246</v>
      </c>
      <c r="E330" s="3" t="s">
        <v>18247</v>
      </c>
    </row>
    <row r="331" spans="1:5" ht="16" x14ac:dyDescent="0.2">
      <c r="A331" s="3" t="s">
        <v>1063</v>
      </c>
      <c r="B331" s="3" t="s">
        <v>18248</v>
      </c>
      <c r="C331" s="3" t="s">
        <v>23594</v>
      </c>
      <c r="D331" s="3" t="s">
        <v>18249</v>
      </c>
      <c r="E331" s="3" t="s">
        <v>18250</v>
      </c>
    </row>
    <row r="332" spans="1:5" ht="16" x14ac:dyDescent="0.2">
      <c r="A332" s="3" t="s">
        <v>6222</v>
      </c>
      <c r="B332" s="3" t="s">
        <v>18254</v>
      </c>
      <c r="C332" s="3" t="s">
        <v>6222</v>
      </c>
      <c r="D332" s="3" t="s">
        <v>17978</v>
      </c>
      <c r="E332" s="3" t="s">
        <v>18255</v>
      </c>
    </row>
    <row r="333" spans="1:5" ht="16" x14ac:dyDescent="0.2">
      <c r="A333" s="3" t="s">
        <v>12545</v>
      </c>
      <c r="B333" s="3" t="s">
        <v>18256</v>
      </c>
      <c r="C333" s="3" t="s">
        <v>18257</v>
      </c>
      <c r="D333" s="3" t="s">
        <v>17583</v>
      </c>
      <c r="E333" s="3" t="s">
        <v>18258</v>
      </c>
    </row>
    <row r="334" spans="1:5" ht="16" x14ac:dyDescent="0.2">
      <c r="A334" s="3" t="s">
        <v>7799</v>
      </c>
      <c r="B334" s="3" t="s">
        <v>18259</v>
      </c>
      <c r="C334" s="3" t="s">
        <v>18260</v>
      </c>
      <c r="D334" s="3" t="s">
        <v>17144</v>
      </c>
      <c r="E334" s="3" t="s">
        <v>18261</v>
      </c>
    </row>
    <row r="335" spans="1:5" ht="16" x14ac:dyDescent="0.2">
      <c r="A335" s="3" t="s">
        <v>6744</v>
      </c>
      <c r="B335" s="3" t="s">
        <v>18262</v>
      </c>
      <c r="C335" s="3" t="s">
        <v>18263</v>
      </c>
      <c r="D335" s="3" t="s">
        <v>18264</v>
      </c>
      <c r="E335" s="3" t="s">
        <v>18265</v>
      </c>
    </row>
    <row r="336" spans="1:5" ht="16" x14ac:dyDescent="0.2">
      <c r="A336" s="3" t="s">
        <v>14023</v>
      </c>
      <c r="B336" s="3" t="s">
        <v>18266</v>
      </c>
      <c r="C336" s="3" t="s">
        <v>18267</v>
      </c>
      <c r="D336" s="3" t="s">
        <v>18268</v>
      </c>
      <c r="E336" s="3" t="s">
        <v>18269</v>
      </c>
    </row>
    <row r="337" spans="1:5" ht="16" x14ac:dyDescent="0.2">
      <c r="A337" s="3" t="s">
        <v>3208</v>
      </c>
      <c r="B337" s="3" t="s">
        <v>18270</v>
      </c>
      <c r="C337" s="3" t="s">
        <v>3208</v>
      </c>
      <c r="D337" s="3" t="s">
        <v>18271</v>
      </c>
      <c r="E337" s="3" t="s">
        <v>18272</v>
      </c>
    </row>
    <row r="338" spans="1:5" ht="16" x14ac:dyDescent="0.2">
      <c r="A338" s="3" t="s">
        <v>8505</v>
      </c>
      <c r="B338" s="3" t="s">
        <v>18273</v>
      </c>
      <c r="C338" s="3" t="s">
        <v>18274</v>
      </c>
      <c r="D338" s="3" t="s">
        <v>18275</v>
      </c>
      <c r="E338" s="3" t="s">
        <v>18276</v>
      </c>
    </row>
    <row r="339" spans="1:5" ht="16" x14ac:dyDescent="0.2">
      <c r="A339" s="3" t="s">
        <v>3686</v>
      </c>
      <c r="B339" s="3" t="s">
        <v>18277</v>
      </c>
      <c r="C339" s="3" t="s">
        <v>18278</v>
      </c>
      <c r="D339" s="3" t="s">
        <v>17785</v>
      </c>
      <c r="E339" s="3" t="s">
        <v>18279</v>
      </c>
    </row>
    <row r="340" spans="1:5" ht="16" x14ac:dyDescent="0.2">
      <c r="A340" s="3" t="s">
        <v>11025</v>
      </c>
      <c r="B340" s="3" t="s">
        <v>18280</v>
      </c>
      <c r="C340" s="3" t="s">
        <v>18281</v>
      </c>
      <c r="D340" s="3" t="s">
        <v>17341</v>
      </c>
      <c r="E340" s="3" t="s">
        <v>18282</v>
      </c>
    </row>
    <row r="341" spans="1:5" ht="16" x14ac:dyDescent="0.2">
      <c r="A341" s="3" t="s">
        <v>6481</v>
      </c>
      <c r="B341" s="3" t="s">
        <v>18283</v>
      </c>
      <c r="C341" s="3" t="s">
        <v>18284</v>
      </c>
      <c r="D341" s="3" t="s">
        <v>17250</v>
      </c>
      <c r="E341" s="3" t="s">
        <v>18285</v>
      </c>
    </row>
    <row r="342" spans="1:5" ht="16" x14ac:dyDescent="0.2">
      <c r="A342" s="3" t="s">
        <v>2705</v>
      </c>
      <c r="B342" s="3" t="s">
        <v>18286</v>
      </c>
      <c r="C342" s="3" t="s">
        <v>2705</v>
      </c>
      <c r="D342" s="3" t="s">
        <v>18287</v>
      </c>
      <c r="E342" s="3" t="s">
        <v>18288</v>
      </c>
    </row>
    <row r="343" spans="1:5" ht="16" x14ac:dyDescent="0.2">
      <c r="A343" s="3" t="s">
        <v>8809</v>
      </c>
      <c r="B343" s="3" t="s">
        <v>18289</v>
      </c>
      <c r="C343" s="3" t="s">
        <v>18290</v>
      </c>
      <c r="D343" s="3" t="s">
        <v>17909</v>
      </c>
      <c r="E343" s="3" t="s">
        <v>18291</v>
      </c>
    </row>
    <row r="344" spans="1:5" ht="16" x14ac:dyDescent="0.2">
      <c r="A344" s="3" t="s">
        <v>3771</v>
      </c>
      <c r="B344" s="3" t="s">
        <v>18292</v>
      </c>
      <c r="C344" s="3" t="s">
        <v>18293</v>
      </c>
      <c r="D344" s="3" t="s">
        <v>18294</v>
      </c>
      <c r="E344" s="3" t="s">
        <v>18295</v>
      </c>
    </row>
    <row r="345" spans="1:5" ht="16" x14ac:dyDescent="0.2">
      <c r="A345" s="3" t="s">
        <v>11387</v>
      </c>
      <c r="B345" s="3" t="s">
        <v>18296</v>
      </c>
      <c r="C345" s="3" t="s">
        <v>18297</v>
      </c>
      <c r="D345" s="3" t="s">
        <v>17531</v>
      </c>
      <c r="E345" s="3" t="s">
        <v>18298</v>
      </c>
    </row>
    <row r="346" spans="1:5" ht="16" x14ac:dyDescent="0.2">
      <c r="A346" s="3" t="s">
        <v>16061</v>
      </c>
      <c r="B346" s="3" t="s">
        <v>18299</v>
      </c>
      <c r="C346" s="3" t="s">
        <v>16061</v>
      </c>
      <c r="D346" s="3" t="s">
        <v>17298</v>
      </c>
      <c r="E346" s="3" t="s">
        <v>18300</v>
      </c>
    </row>
    <row r="347" spans="1:5" ht="16" x14ac:dyDescent="0.2">
      <c r="A347" s="3" t="s">
        <v>16029</v>
      </c>
      <c r="B347" s="3" t="s">
        <v>18301</v>
      </c>
      <c r="C347" s="3" t="s">
        <v>23595</v>
      </c>
      <c r="D347" s="3" t="s">
        <v>18302</v>
      </c>
      <c r="E347" s="3" t="s">
        <v>18303</v>
      </c>
    </row>
    <row r="348" spans="1:5" ht="16" x14ac:dyDescent="0.2">
      <c r="A348" s="3" t="s">
        <v>1982</v>
      </c>
      <c r="B348" s="3" t="s">
        <v>18304</v>
      </c>
      <c r="C348" s="3" t="s">
        <v>18305</v>
      </c>
      <c r="D348" s="3" t="s">
        <v>18306</v>
      </c>
      <c r="E348" s="3" t="s">
        <v>18307</v>
      </c>
    </row>
    <row r="349" spans="1:5" ht="16" x14ac:dyDescent="0.2">
      <c r="A349" s="3" t="s">
        <v>3677</v>
      </c>
      <c r="B349" s="3" t="s">
        <v>18308</v>
      </c>
      <c r="C349" s="3" t="s">
        <v>18309</v>
      </c>
      <c r="D349" s="3" t="s">
        <v>18310</v>
      </c>
      <c r="E349" s="3" t="s">
        <v>18311</v>
      </c>
    </row>
    <row r="350" spans="1:5" ht="16" x14ac:dyDescent="0.2">
      <c r="A350" s="3" t="s">
        <v>10735</v>
      </c>
      <c r="B350" s="3" t="s">
        <v>18312</v>
      </c>
      <c r="C350" s="3" t="s">
        <v>18313</v>
      </c>
      <c r="D350" s="3" t="s">
        <v>17144</v>
      </c>
      <c r="E350" s="3" t="s">
        <v>18314</v>
      </c>
    </row>
    <row r="351" spans="1:5" ht="16" x14ac:dyDescent="0.2">
      <c r="A351" s="3" t="s">
        <v>10821</v>
      </c>
      <c r="B351" s="3" t="s">
        <v>18315</v>
      </c>
      <c r="C351" s="3" t="s">
        <v>18316</v>
      </c>
      <c r="D351" s="3" t="s">
        <v>18317</v>
      </c>
      <c r="E351" s="3" t="s">
        <v>18318</v>
      </c>
    </row>
    <row r="352" spans="1:5" ht="16" x14ac:dyDescent="0.2">
      <c r="A352" s="3" t="s">
        <v>3693</v>
      </c>
      <c r="B352" s="3" t="s">
        <v>18319</v>
      </c>
      <c r="C352" s="3" t="s">
        <v>18320</v>
      </c>
      <c r="D352" s="3" t="s">
        <v>18321</v>
      </c>
      <c r="E352" s="3" t="s">
        <v>18322</v>
      </c>
    </row>
    <row r="353" spans="1:5" ht="16" x14ac:dyDescent="0.2">
      <c r="A353" s="3" t="s">
        <v>14304</v>
      </c>
      <c r="B353" s="3" t="s">
        <v>18323</v>
      </c>
      <c r="C353" s="3" t="s">
        <v>18324</v>
      </c>
      <c r="D353" s="3" t="s">
        <v>18325</v>
      </c>
      <c r="E353" s="3" t="s">
        <v>18326</v>
      </c>
    </row>
    <row r="354" spans="1:5" ht="16" x14ac:dyDescent="0.2">
      <c r="A354" s="3" t="s">
        <v>1224</v>
      </c>
      <c r="B354" s="3" t="s">
        <v>18327</v>
      </c>
      <c r="C354" s="3" t="s">
        <v>18328</v>
      </c>
      <c r="D354" s="3" t="s">
        <v>17250</v>
      </c>
      <c r="E354" s="3" t="s">
        <v>18329</v>
      </c>
    </row>
    <row r="355" spans="1:5" ht="16" x14ac:dyDescent="0.2">
      <c r="A355" s="3" t="s">
        <v>5002</v>
      </c>
      <c r="B355" s="3" t="s">
        <v>18330</v>
      </c>
      <c r="C355" s="3" t="s">
        <v>18331</v>
      </c>
      <c r="D355" s="3" t="s">
        <v>18332</v>
      </c>
      <c r="E355" s="3" t="s">
        <v>18333</v>
      </c>
    </row>
    <row r="356" spans="1:5" ht="16" x14ac:dyDescent="0.2">
      <c r="A356" s="3" t="s">
        <v>4370</v>
      </c>
      <c r="B356" s="3" t="s">
        <v>18334</v>
      </c>
      <c r="C356" s="3" t="s">
        <v>18335</v>
      </c>
      <c r="D356" s="3" t="s">
        <v>17178</v>
      </c>
      <c r="E356" s="3" t="s">
        <v>18336</v>
      </c>
    </row>
    <row r="357" spans="1:5" ht="16" x14ac:dyDescent="0.2">
      <c r="A357" s="3" t="s">
        <v>15995</v>
      </c>
      <c r="B357" s="3" t="s">
        <v>18340</v>
      </c>
      <c r="C357" s="3" t="s">
        <v>18341</v>
      </c>
      <c r="D357" s="3" t="s">
        <v>17933</v>
      </c>
      <c r="E357" s="3" t="s">
        <v>18342</v>
      </c>
    </row>
    <row r="358" spans="1:5" ht="16" x14ac:dyDescent="0.2">
      <c r="A358" s="3" t="s">
        <v>5081</v>
      </c>
      <c r="B358" s="3" t="s">
        <v>18337</v>
      </c>
      <c r="C358" s="3" t="s">
        <v>23596</v>
      </c>
      <c r="D358" s="3" t="s">
        <v>18338</v>
      </c>
      <c r="E358" s="3" t="s">
        <v>18339</v>
      </c>
    </row>
    <row r="359" spans="1:5" ht="16" x14ac:dyDescent="0.2">
      <c r="A359" s="3" t="s">
        <v>2197</v>
      </c>
      <c r="B359" s="3" t="s">
        <v>18343</v>
      </c>
      <c r="C359" s="3" t="s">
        <v>18344</v>
      </c>
      <c r="D359" s="3" t="s">
        <v>17144</v>
      </c>
      <c r="E359" s="3" t="s">
        <v>18345</v>
      </c>
    </row>
    <row r="360" spans="1:5" ht="16" x14ac:dyDescent="0.2">
      <c r="A360" s="3" t="s">
        <v>3191</v>
      </c>
      <c r="B360" s="3" t="s">
        <v>18346</v>
      </c>
      <c r="C360" s="3" t="s">
        <v>18347</v>
      </c>
      <c r="D360" s="3" t="s">
        <v>17144</v>
      </c>
      <c r="E360" s="3" t="s">
        <v>18348</v>
      </c>
    </row>
    <row r="361" spans="1:5" ht="16" x14ac:dyDescent="0.2">
      <c r="A361" s="3" t="s">
        <v>2763</v>
      </c>
      <c r="B361" s="3" t="s">
        <v>18349</v>
      </c>
      <c r="C361" s="3" t="s">
        <v>18350</v>
      </c>
      <c r="D361" s="3" t="s">
        <v>17222</v>
      </c>
      <c r="E361" s="3" t="s">
        <v>18351</v>
      </c>
    </row>
    <row r="362" spans="1:5" ht="16" x14ac:dyDescent="0.2">
      <c r="A362" s="3" t="s">
        <v>2498</v>
      </c>
      <c r="B362" s="3" t="s">
        <v>18352</v>
      </c>
      <c r="C362" s="3" t="s">
        <v>18353</v>
      </c>
      <c r="D362" s="3" t="s">
        <v>18354</v>
      </c>
      <c r="E362" s="3" t="s">
        <v>18355</v>
      </c>
    </row>
    <row r="363" spans="1:5" ht="16" x14ac:dyDescent="0.2">
      <c r="A363" s="3" t="s">
        <v>15061</v>
      </c>
      <c r="B363" s="14" t="s">
        <v>18356</v>
      </c>
      <c r="C363" s="3" t="s">
        <v>18357</v>
      </c>
      <c r="D363" s="3" t="s">
        <v>17348</v>
      </c>
      <c r="E363" s="3" t="s">
        <v>18358</v>
      </c>
    </row>
    <row r="364" spans="1:5" ht="16" x14ac:dyDescent="0.2">
      <c r="A364" s="3" t="s">
        <v>9910</v>
      </c>
      <c r="B364" s="3" t="s">
        <v>18359</v>
      </c>
      <c r="C364" s="3" t="s">
        <v>18360</v>
      </c>
      <c r="D364" s="3" t="s">
        <v>18361</v>
      </c>
      <c r="E364" s="3" t="s">
        <v>18362</v>
      </c>
    </row>
    <row r="365" spans="1:5" ht="16" x14ac:dyDescent="0.2">
      <c r="A365" s="3" t="s">
        <v>8803</v>
      </c>
      <c r="B365" s="3" t="s">
        <v>18363</v>
      </c>
      <c r="C365" s="3" t="s">
        <v>18364</v>
      </c>
      <c r="D365" s="3" t="s">
        <v>17140</v>
      </c>
      <c r="E365" s="3" t="s">
        <v>18365</v>
      </c>
    </row>
    <row r="366" spans="1:5" ht="16" x14ac:dyDescent="0.2">
      <c r="A366" s="3" t="s">
        <v>6882</v>
      </c>
      <c r="B366" s="3" t="s">
        <v>18366</v>
      </c>
      <c r="C366" s="3" t="s">
        <v>6882</v>
      </c>
      <c r="D366" s="3" t="s">
        <v>18271</v>
      </c>
      <c r="E366" s="3" t="s">
        <v>18367</v>
      </c>
    </row>
    <row r="367" spans="1:5" ht="16" x14ac:dyDescent="0.2">
      <c r="A367" s="3" t="s">
        <v>258</v>
      </c>
      <c r="B367" s="3" t="s">
        <v>18368</v>
      </c>
      <c r="C367" s="3" t="s">
        <v>18369</v>
      </c>
      <c r="D367" s="3" t="s">
        <v>17144</v>
      </c>
      <c r="E367" s="3" t="s">
        <v>18370</v>
      </c>
    </row>
    <row r="368" spans="1:5" ht="16" x14ac:dyDescent="0.2">
      <c r="A368" s="3" t="s">
        <v>4567</v>
      </c>
      <c r="B368" s="3" t="s">
        <v>18371</v>
      </c>
      <c r="C368" s="3" t="s">
        <v>18372</v>
      </c>
      <c r="D368" s="3" t="s">
        <v>18373</v>
      </c>
      <c r="E368" s="3" t="s">
        <v>18374</v>
      </c>
    </row>
    <row r="369" spans="1:5" ht="16" x14ac:dyDescent="0.2">
      <c r="A369" s="3" t="s">
        <v>2479</v>
      </c>
      <c r="B369" s="3" t="s">
        <v>18375</v>
      </c>
      <c r="C369" s="3" t="s">
        <v>2479</v>
      </c>
      <c r="D369" s="3" t="s">
        <v>18376</v>
      </c>
      <c r="E369" s="3" t="s">
        <v>18377</v>
      </c>
    </row>
    <row r="370" spans="1:5" ht="16" x14ac:dyDescent="0.2">
      <c r="A370" s="3" t="s">
        <v>10484</v>
      </c>
      <c r="B370" s="3" t="s">
        <v>18378</v>
      </c>
      <c r="C370" s="3" t="s">
        <v>18379</v>
      </c>
      <c r="D370" s="3" t="s">
        <v>17250</v>
      </c>
      <c r="E370" s="3" t="s">
        <v>18380</v>
      </c>
    </row>
    <row r="371" spans="1:5" ht="16" x14ac:dyDescent="0.2">
      <c r="A371" s="3" t="s">
        <v>14985</v>
      </c>
      <c r="B371" s="3" t="s">
        <v>18381</v>
      </c>
      <c r="C371" s="3" t="s">
        <v>18382</v>
      </c>
      <c r="D371" s="3" t="s">
        <v>17758</v>
      </c>
      <c r="E371" s="3" t="s">
        <v>18383</v>
      </c>
    </row>
    <row r="372" spans="1:5" ht="16" x14ac:dyDescent="0.2">
      <c r="A372" s="3" t="s">
        <v>4860</v>
      </c>
      <c r="B372" s="3" t="s">
        <v>18384</v>
      </c>
      <c r="C372" s="3" t="s">
        <v>4860</v>
      </c>
      <c r="D372" s="3" t="s">
        <v>17305</v>
      </c>
      <c r="E372" s="3" t="s">
        <v>18385</v>
      </c>
    </row>
    <row r="373" spans="1:5" ht="16" x14ac:dyDescent="0.2">
      <c r="A373" s="3" t="s">
        <v>942</v>
      </c>
      <c r="B373" s="3" t="s">
        <v>18386</v>
      </c>
      <c r="C373" s="3" t="s">
        <v>18387</v>
      </c>
      <c r="D373" s="3" t="s">
        <v>18388</v>
      </c>
      <c r="E373" s="3" t="s">
        <v>18389</v>
      </c>
    </row>
    <row r="374" spans="1:5" ht="16" x14ac:dyDescent="0.2">
      <c r="A374" s="3" t="s">
        <v>18392</v>
      </c>
      <c r="B374" s="3" t="s">
        <v>18390</v>
      </c>
      <c r="C374" s="3" t="s">
        <v>11984</v>
      </c>
      <c r="D374" s="3" t="s">
        <v>17298</v>
      </c>
      <c r="E374" s="3" t="s">
        <v>18391</v>
      </c>
    </row>
    <row r="375" spans="1:5" ht="16" x14ac:dyDescent="0.2">
      <c r="A375" s="3" t="s">
        <v>11643</v>
      </c>
      <c r="B375" s="3" t="s">
        <v>18393</v>
      </c>
      <c r="C375" s="3" t="s">
        <v>18394</v>
      </c>
      <c r="D375" s="3" t="s">
        <v>17285</v>
      </c>
      <c r="E375" s="3" t="s">
        <v>18395</v>
      </c>
    </row>
    <row r="376" spans="1:5" ht="16" x14ac:dyDescent="0.2">
      <c r="A376" s="3" t="s">
        <v>9706</v>
      </c>
      <c r="B376" s="3" t="s">
        <v>18396</v>
      </c>
      <c r="C376" s="3" t="s">
        <v>18397</v>
      </c>
      <c r="D376" s="3" t="s">
        <v>17305</v>
      </c>
      <c r="E376" s="3" t="s">
        <v>18398</v>
      </c>
    </row>
    <row r="377" spans="1:5" ht="16" x14ac:dyDescent="0.2">
      <c r="A377" s="3" t="s">
        <v>8525</v>
      </c>
      <c r="B377" s="3" t="s">
        <v>18399</v>
      </c>
      <c r="C377" s="3" t="s">
        <v>18400</v>
      </c>
      <c r="D377" s="3" t="s">
        <v>18401</v>
      </c>
      <c r="E377" s="3" t="s">
        <v>18402</v>
      </c>
    </row>
    <row r="378" spans="1:5" ht="16" x14ac:dyDescent="0.2">
      <c r="A378" s="3" t="s">
        <v>8585</v>
      </c>
      <c r="B378" s="3" t="s">
        <v>18403</v>
      </c>
      <c r="C378" s="3" t="s">
        <v>18404</v>
      </c>
      <c r="D378" s="3" t="s">
        <v>18405</v>
      </c>
      <c r="E378" s="3" t="s">
        <v>18406</v>
      </c>
    </row>
    <row r="379" spans="1:5" ht="16" x14ac:dyDescent="0.2">
      <c r="A379" s="3" t="s">
        <v>6770</v>
      </c>
      <c r="B379" s="3" t="s">
        <v>18407</v>
      </c>
      <c r="C379" s="3" t="s">
        <v>18408</v>
      </c>
      <c r="D379" s="3" t="s">
        <v>18409</v>
      </c>
      <c r="E379" s="3" t="s">
        <v>18410</v>
      </c>
    </row>
    <row r="380" spans="1:5" ht="16" x14ac:dyDescent="0.2">
      <c r="A380" s="3" t="s">
        <v>15522</v>
      </c>
      <c r="B380" s="3" t="s">
        <v>18411</v>
      </c>
      <c r="C380" s="3" t="s">
        <v>18412</v>
      </c>
      <c r="D380" s="3" t="s">
        <v>17144</v>
      </c>
      <c r="E380" s="3" t="s">
        <v>18413</v>
      </c>
    </row>
    <row r="381" spans="1:5" ht="16" x14ac:dyDescent="0.2">
      <c r="A381" s="3" t="s">
        <v>9117</v>
      </c>
      <c r="B381" s="3" t="s">
        <v>18414</v>
      </c>
      <c r="C381" s="3" t="s">
        <v>9117</v>
      </c>
      <c r="D381" s="3" t="s">
        <v>17410</v>
      </c>
      <c r="E381" s="3" t="s">
        <v>18415</v>
      </c>
    </row>
    <row r="382" spans="1:5" ht="16" x14ac:dyDescent="0.2">
      <c r="A382" s="3" t="s">
        <v>4891</v>
      </c>
      <c r="B382" s="3" t="s">
        <v>18416</v>
      </c>
      <c r="C382" s="3" t="s">
        <v>4891</v>
      </c>
      <c r="D382" s="3" t="s">
        <v>18417</v>
      </c>
      <c r="E382" s="3" t="s">
        <v>18418</v>
      </c>
    </row>
    <row r="383" spans="1:5" ht="16" x14ac:dyDescent="0.2">
      <c r="A383" s="3" t="s">
        <v>7000</v>
      </c>
      <c r="B383" s="3" t="s">
        <v>18419</v>
      </c>
      <c r="C383" s="3" t="s">
        <v>18420</v>
      </c>
      <c r="D383" s="3" t="s">
        <v>17156</v>
      </c>
      <c r="E383" s="3" t="s">
        <v>18421</v>
      </c>
    </row>
    <row r="384" spans="1:5" ht="16" x14ac:dyDescent="0.2">
      <c r="A384" s="3" t="s">
        <v>3168</v>
      </c>
      <c r="B384" s="3" t="s">
        <v>18422</v>
      </c>
      <c r="C384" s="3" t="s">
        <v>18423</v>
      </c>
      <c r="D384" s="3" t="s">
        <v>18424</v>
      </c>
      <c r="E384" s="3" t="s">
        <v>18425</v>
      </c>
    </row>
    <row r="385" spans="1:5" ht="16" x14ac:dyDescent="0.2">
      <c r="A385" s="3" t="s">
        <v>12252</v>
      </c>
      <c r="B385" s="3" t="s">
        <v>18426</v>
      </c>
      <c r="C385" s="3" t="s">
        <v>18427</v>
      </c>
      <c r="D385" s="3" t="s">
        <v>17305</v>
      </c>
      <c r="E385" s="3" t="s">
        <v>18428</v>
      </c>
    </row>
    <row r="386" spans="1:5" ht="16" x14ac:dyDescent="0.2">
      <c r="A386" s="3" t="s">
        <v>9143</v>
      </c>
      <c r="B386" s="3" t="s">
        <v>18429</v>
      </c>
      <c r="C386" s="3" t="s">
        <v>18430</v>
      </c>
      <c r="D386" s="3" t="s">
        <v>17222</v>
      </c>
      <c r="E386" s="3" t="s">
        <v>18431</v>
      </c>
    </row>
    <row r="387" spans="1:5" ht="16" x14ac:dyDescent="0.2">
      <c r="A387" s="3" t="s">
        <v>3844</v>
      </c>
      <c r="B387" s="3" t="s">
        <v>18432</v>
      </c>
      <c r="C387" s="3" t="s">
        <v>18433</v>
      </c>
      <c r="D387" s="3" t="s">
        <v>18434</v>
      </c>
      <c r="E387" s="3" t="s">
        <v>18435</v>
      </c>
    </row>
    <row r="388" spans="1:5" ht="16" x14ac:dyDescent="0.2">
      <c r="A388" s="3" t="s">
        <v>11132</v>
      </c>
      <c r="B388" s="3" t="s">
        <v>18436</v>
      </c>
      <c r="C388" s="3" t="s">
        <v>18437</v>
      </c>
      <c r="D388" s="3" t="s">
        <v>18438</v>
      </c>
      <c r="E388" s="3" t="s">
        <v>18439</v>
      </c>
    </row>
    <row r="389" spans="1:5" ht="16" x14ac:dyDescent="0.2">
      <c r="A389" s="3" t="s">
        <v>15509</v>
      </c>
      <c r="B389" s="3" t="s">
        <v>18440</v>
      </c>
      <c r="C389" s="3" t="s">
        <v>18441</v>
      </c>
      <c r="D389" s="3" t="s">
        <v>17144</v>
      </c>
      <c r="E389" s="3" t="s">
        <v>18442</v>
      </c>
    </row>
    <row r="390" spans="1:5" ht="16" x14ac:dyDescent="0.2">
      <c r="A390" s="3" t="s">
        <v>10908</v>
      </c>
      <c r="B390" s="3" t="s">
        <v>18443</v>
      </c>
      <c r="C390" s="3" t="s">
        <v>18444</v>
      </c>
      <c r="D390" s="3" t="s">
        <v>18445</v>
      </c>
      <c r="E390" s="3" t="s">
        <v>18446</v>
      </c>
    </row>
    <row r="391" spans="1:5" ht="16" x14ac:dyDescent="0.2">
      <c r="A391" s="3" t="s">
        <v>9815</v>
      </c>
      <c r="B391" s="3" t="s">
        <v>18447</v>
      </c>
      <c r="C391" s="3" t="s">
        <v>18448</v>
      </c>
      <c r="D391" s="3" t="s">
        <v>17376</v>
      </c>
      <c r="E391" s="3" t="s">
        <v>18449</v>
      </c>
    </row>
    <row r="392" spans="1:5" ht="16" x14ac:dyDescent="0.2">
      <c r="A392" s="3" t="s">
        <v>364</v>
      </c>
      <c r="B392" s="3" t="s">
        <v>18450</v>
      </c>
      <c r="C392" s="3" t="s">
        <v>18451</v>
      </c>
      <c r="D392" s="3" t="s">
        <v>17144</v>
      </c>
      <c r="E392" s="3" t="s">
        <v>18452</v>
      </c>
    </row>
    <row r="393" spans="1:5" ht="16" x14ac:dyDescent="0.2">
      <c r="A393" s="3" t="s">
        <v>12894</v>
      </c>
      <c r="B393" s="3" t="s">
        <v>18453</v>
      </c>
      <c r="C393" s="3" t="s">
        <v>18454</v>
      </c>
      <c r="D393" s="3" t="s">
        <v>17136</v>
      </c>
      <c r="E393" s="3" t="s">
        <v>18455</v>
      </c>
    </row>
    <row r="394" spans="1:5" ht="16" x14ac:dyDescent="0.2">
      <c r="A394" s="3" t="s">
        <v>15456</v>
      </c>
      <c r="B394" s="3" t="s">
        <v>18456</v>
      </c>
      <c r="C394" s="3" t="s">
        <v>18457</v>
      </c>
      <c r="D394" s="3" t="s">
        <v>18458</v>
      </c>
      <c r="E394" s="3" t="s">
        <v>18459</v>
      </c>
    </row>
    <row r="395" spans="1:5" ht="16" x14ac:dyDescent="0.2">
      <c r="A395" s="3" t="s">
        <v>15148</v>
      </c>
      <c r="B395" s="3" t="s">
        <v>18460</v>
      </c>
      <c r="C395" s="3" t="s">
        <v>18461</v>
      </c>
      <c r="D395" s="3" t="s">
        <v>17583</v>
      </c>
      <c r="E395" s="3" t="s">
        <v>18462</v>
      </c>
    </row>
    <row r="396" spans="1:5" ht="16" x14ac:dyDescent="0.2">
      <c r="A396" s="3" t="s">
        <v>15141</v>
      </c>
      <c r="B396" s="3" t="s">
        <v>18463</v>
      </c>
      <c r="C396" s="3" t="s">
        <v>18464</v>
      </c>
      <c r="D396" s="3" t="s">
        <v>18465</v>
      </c>
      <c r="E396" s="3" t="s">
        <v>18466</v>
      </c>
    </row>
    <row r="397" spans="1:5" ht="16" x14ac:dyDescent="0.2">
      <c r="A397" s="3" t="s">
        <v>6761</v>
      </c>
      <c r="B397" s="3" t="s">
        <v>18467</v>
      </c>
      <c r="C397" s="3" t="s">
        <v>18468</v>
      </c>
      <c r="D397" s="3" t="s">
        <v>18469</v>
      </c>
      <c r="E397" s="3" t="s">
        <v>18470</v>
      </c>
    </row>
    <row r="398" spans="1:5" ht="16" x14ac:dyDescent="0.2">
      <c r="A398" s="3" t="s">
        <v>6867</v>
      </c>
      <c r="B398" s="3" t="s">
        <v>18471</v>
      </c>
      <c r="C398" s="3" t="s">
        <v>6867</v>
      </c>
      <c r="D398" s="3" t="s">
        <v>18472</v>
      </c>
      <c r="E398" s="3" t="s">
        <v>18473</v>
      </c>
    </row>
    <row r="399" spans="1:5" ht="16" x14ac:dyDescent="0.2">
      <c r="A399" s="3" t="s">
        <v>8110</v>
      </c>
      <c r="B399" s="3" t="s">
        <v>18474</v>
      </c>
      <c r="C399" s="3" t="s">
        <v>18475</v>
      </c>
      <c r="D399" s="3" t="s">
        <v>18476</v>
      </c>
      <c r="E399" s="3" t="s">
        <v>18477</v>
      </c>
    </row>
    <row r="400" spans="1:5" ht="16" x14ac:dyDescent="0.2">
      <c r="A400" s="3" t="s">
        <v>14147</v>
      </c>
      <c r="B400" s="3" t="s">
        <v>18478</v>
      </c>
      <c r="C400" s="3" t="s">
        <v>14147</v>
      </c>
      <c r="D400" s="3" t="s">
        <v>18479</v>
      </c>
      <c r="E400" s="3" t="s">
        <v>18480</v>
      </c>
    </row>
    <row r="401" spans="1:5" ht="16" x14ac:dyDescent="0.2">
      <c r="A401" s="3" t="s">
        <v>9740</v>
      </c>
      <c r="B401" s="3" t="s">
        <v>18481</v>
      </c>
      <c r="C401" s="3" t="s">
        <v>18482</v>
      </c>
      <c r="D401" s="3" t="s">
        <v>17186</v>
      </c>
      <c r="E401" s="3" t="s">
        <v>18483</v>
      </c>
    </row>
    <row r="402" spans="1:5" ht="16" x14ac:dyDescent="0.2">
      <c r="A402" s="3" t="s">
        <v>6734</v>
      </c>
      <c r="B402" s="3" t="s">
        <v>18484</v>
      </c>
      <c r="C402" s="3" t="s">
        <v>18485</v>
      </c>
      <c r="D402" s="3" t="s">
        <v>17705</v>
      </c>
      <c r="E402" s="3" t="s">
        <v>18486</v>
      </c>
    </row>
    <row r="403" spans="1:5" ht="16" x14ac:dyDescent="0.2">
      <c r="A403" s="3" t="s">
        <v>15278</v>
      </c>
      <c r="B403" s="3" t="s">
        <v>18487</v>
      </c>
      <c r="C403" s="3" t="s">
        <v>18488</v>
      </c>
      <c r="D403" s="3" t="s">
        <v>17174</v>
      </c>
      <c r="E403" s="3" t="s">
        <v>18489</v>
      </c>
    </row>
    <row r="404" spans="1:5" ht="16" x14ac:dyDescent="0.2">
      <c r="A404" s="3" t="s">
        <v>6093</v>
      </c>
      <c r="B404" s="3" t="s">
        <v>18490</v>
      </c>
      <c r="C404" s="3" t="s">
        <v>18491</v>
      </c>
      <c r="D404" s="3" t="s">
        <v>17144</v>
      </c>
      <c r="E404" s="3" t="s">
        <v>18492</v>
      </c>
    </row>
    <row r="405" spans="1:5" ht="16" x14ac:dyDescent="0.2">
      <c r="A405" s="3" t="s">
        <v>384</v>
      </c>
      <c r="B405" s="3" t="s">
        <v>18493</v>
      </c>
      <c r="C405" s="3" t="s">
        <v>18494</v>
      </c>
      <c r="D405" s="3" t="s">
        <v>17933</v>
      </c>
      <c r="E405" s="3" t="s">
        <v>18495</v>
      </c>
    </row>
    <row r="406" spans="1:5" ht="16" x14ac:dyDescent="0.2">
      <c r="A406" s="3" t="s">
        <v>7751</v>
      </c>
      <c r="B406" s="3" t="s">
        <v>18496</v>
      </c>
      <c r="C406" s="3" t="s">
        <v>18497</v>
      </c>
      <c r="D406" s="3" t="s">
        <v>17583</v>
      </c>
      <c r="E406" s="3" t="s">
        <v>18498</v>
      </c>
    </row>
    <row r="407" spans="1:5" ht="16" x14ac:dyDescent="0.2">
      <c r="A407" s="3" t="s">
        <v>9013</v>
      </c>
      <c r="B407" s="3" t="s">
        <v>18499</v>
      </c>
      <c r="C407" s="3" t="s">
        <v>18500</v>
      </c>
      <c r="D407" s="3" t="s">
        <v>18501</v>
      </c>
      <c r="E407" s="3" t="s">
        <v>18502</v>
      </c>
    </row>
    <row r="408" spans="1:5" ht="16" x14ac:dyDescent="0.2">
      <c r="A408" s="3" t="s">
        <v>4644</v>
      </c>
      <c r="B408" s="3" t="s">
        <v>18503</v>
      </c>
      <c r="C408" s="3" t="s">
        <v>18504</v>
      </c>
      <c r="D408" s="3" t="s">
        <v>17305</v>
      </c>
      <c r="E408" s="3" t="s">
        <v>18505</v>
      </c>
    </row>
    <row r="409" spans="1:5" ht="16" x14ac:dyDescent="0.2">
      <c r="A409" s="3" t="s">
        <v>1606</v>
      </c>
      <c r="B409" s="3" t="s">
        <v>18506</v>
      </c>
      <c r="C409" s="3" t="s">
        <v>18507</v>
      </c>
      <c r="D409" s="3" t="s">
        <v>17860</v>
      </c>
      <c r="E409" s="3" t="s">
        <v>18508</v>
      </c>
    </row>
    <row r="410" spans="1:5" ht="16" x14ac:dyDescent="0.2">
      <c r="A410" s="3" t="s">
        <v>10497</v>
      </c>
      <c r="B410" s="3" t="s">
        <v>18509</v>
      </c>
      <c r="C410" s="3" t="s">
        <v>18510</v>
      </c>
      <c r="D410" s="3" t="s">
        <v>18511</v>
      </c>
      <c r="E410" s="3" t="s">
        <v>18512</v>
      </c>
    </row>
    <row r="411" spans="1:5" ht="16" x14ac:dyDescent="0.2">
      <c r="A411" s="3" t="s">
        <v>356</v>
      </c>
      <c r="B411" s="3" t="s">
        <v>18513</v>
      </c>
      <c r="C411" s="3" t="s">
        <v>18514</v>
      </c>
      <c r="D411" s="3" t="s">
        <v>18515</v>
      </c>
      <c r="E411" s="3" t="s">
        <v>18516</v>
      </c>
    </row>
    <row r="412" spans="1:5" ht="16" x14ac:dyDescent="0.2">
      <c r="A412" s="3" t="s">
        <v>12215</v>
      </c>
      <c r="B412" s="3" t="s">
        <v>18517</v>
      </c>
      <c r="C412" s="3" t="s">
        <v>18518</v>
      </c>
      <c r="D412" s="3" t="s">
        <v>17531</v>
      </c>
      <c r="E412" s="3" t="s">
        <v>18519</v>
      </c>
    </row>
    <row r="413" spans="1:5" ht="16" x14ac:dyDescent="0.2">
      <c r="A413" s="3" t="s">
        <v>2261</v>
      </c>
      <c r="B413" s="3" t="s">
        <v>18520</v>
      </c>
      <c r="C413" s="3" t="s">
        <v>18521</v>
      </c>
      <c r="D413" s="3" t="s">
        <v>18522</v>
      </c>
      <c r="E413" s="3" t="s">
        <v>18523</v>
      </c>
    </row>
    <row r="414" spans="1:5" ht="16" x14ac:dyDescent="0.2">
      <c r="A414" s="3" t="s">
        <v>9392</v>
      </c>
      <c r="B414" s="3" t="s">
        <v>18524</v>
      </c>
      <c r="C414" s="3" t="s">
        <v>9392</v>
      </c>
      <c r="D414" s="3" t="s">
        <v>18525</v>
      </c>
      <c r="E414" s="3" t="s">
        <v>18526</v>
      </c>
    </row>
    <row r="415" spans="1:5" ht="16" x14ac:dyDescent="0.2">
      <c r="A415" s="3" t="s">
        <v>1683</v>
      </c>
      <c r="B415" s="3" t="s">
        <v>18527</v>
      </c>
      <c r="C415" s="3" t="s">
        <v>18528</v>
      </c>
      <c r="D415" s="3" t="s">
        <v>17144</v>
      </c>
      <c r="E415" s="3" t="s">
        <v>18529</v>
      </c>
    </row>
    <row r="416" spans="1:5" ht="16" x14ac:dyDescent="0.2">
      <c r="A416" s="3" t="s">
        <v>5272</v>
      </c>
      <c r="B416" s="3" t="s">
        <v>18530</v>
      </c>
      <c r="C416" s="3" t="s">
        <v>18531</v>
      </c>
      <c r="D416" s="3" t="s">
        <v>18532</v>
      </c>
      <c r="E416" s="3" t="s">
        <v>18533</v>
      </c>
    </row>
    <row r="417" spans="1:5" ht="16" x14ac:dyDescent="0.2">
      <c r="A417" s="3" t="s">
        <v>13973</v>
      </c>
      <c r="B417" s="3" t="s">
        <v>18534</v>
      </c>
      <c r="C417" s="3" t="s">
        <v>18535</v>
      </c>
      <c r="D417" s="3" t="s">
        <v>18536</v>
      </c>
      <c r="E417" s="3" t="s">
        <v>18537</v>
      </c>
    </row>
    <row r="418" spans="1:5" ht="16" x14ac:dyDescent="0.2">
      <c r="A418" s="3" t="s">
        <v>13513</v>
      </c>
      <c r="B418" s="3" t="s">
        <v>18538</v>
      </c>
      <c r="C418" s="3" t="s">
        <v>18539</v>
      </c>
      <c r="D418" s="3" t="s">
        <v>17454</v>
      </c>
      <c r="E418" s="3" t="s">
        <v>18540</v>
      </c>
    </row>
    <row r="419" spans="1:5" ht="16" x14ac:dyDescent="0.2">
      <c r="A419" s="3" t="s">
        <v>3568</v>
      </c>
      <c r="B419" s="3" t="s">
        <v>18541</v>
      </c>
      <c r="C419" s="3" t="s">
        <v>18542</v>
      </c>
      <c r="D419" s="3" t="s">
        <v>17140</v>
      </c>
      <c r="E419" s="3" t="s">
        <v>18543</v>
      </c>
    </row>
    <row r="420" spans="1:5" ht="16" x14ac:dyDescent="0.2">
      <c r="A420" s="3" t="s">
        <v>3146</v>
      </c>
      <c r="B420" s="3" t="s">
        <v>18544</v>
      </c>
      <c r="C420" s="3" t="s">
        <v>18545</v>
      </c>
      <c r="D420" s="3" t="s">
        <v>17305</v>
      </c>
      <c r="E420" s="3" t="s">
        <v>18546</v>
      </c>
    </row>
    <row r="421" spans="1:5" ht="16" x14ac:dyDescent="0.2">
      <c r="A421" s="3" t="s">
        <v>1741</v>
      </c>
      <c r="B421" s="3" t="s">
        <v>18547</v>
      </c>
      <c r="C421" s="3" t="s">
        <v>18548</v>
      </c>
      <c r="D421" s="3" t="s">
        <v>17583</v>
      </c>
      <c r="E421" s="3" t="s">
        <v>18549</v>
      </c>
    </row>
    <row r="422" spans="1:5" ht="16" x14ac:dyDescent="0.2">
      <c r="A422" s="3" t="s">
        <v>4774</v>
      </c>
      <c r="B422" s="3" t="s">
        <v>18550</v>
      </c>
      <c r="C422" s="3" t="s">
        <v>18551</v>
      </c>
      <c r="D422" s="3" t="s">
        <v>17144</v>
      </c>
      <c r="E422" s="3" t="s">
        <v>18552</v>
      </c>
    </row>
    <row r="423" spans="1:5" ht="16" x14ac:dyDescent="0.2">
      <c r="A423" s="3" t="s">
        <v>11166</v>
      </c>
      <c r="B423" s="3" t="s">
        <v>18553</v>
      </c>
      <c r="C423" s="3" t="s">
        <v>11166</v>
      </c>
      <c r="D423" s="3" t="s">
        <v>18554</v>
      </c>
      <c r="E423" s="3" t="s">
        <v>18555</v>
      </c>
    </row>
    <row r="424" spans="1:5" ht="16" x14ac:dyDescent="0.2">
      <c r="A424" s="3" t="s">
        <v>12419</v>
      </c>
      <c r="B424" s="3" t="s">
        <v>18556</v>
      </c>
      <c r="C424" s="3" t="s">
        <v>18557</v>
      </c>
      <c r="D424" s="3" t="s">
        <v>17144</v>
      </c>
      <c r="E424" s="3" t="s">
        <v>18558</v>
      </c>
    </row>
    <row r="425" spans="1:5" ht="16" x14ac:dyDescent="0.2">
      <c r="A425" s="3" t="s">
        <v>4528</v>
      </c>
      <c r="B425" s="3" t="s">
        <v>18559</v>
      </c>
      <c r="C425" s="3" t="s">
        <v>18560</v>
      </c>
      <c r="D425" s="3" t="s">
        <v>17583</v>
      </c>
      <c r="E425" s="3" t="s">
        <v>18561</v>
      </c>
    </row>
    <row r="426" spans="1:5" ht="16" x14ac:dyDescent="0.2">
      <c r="A426" s="3" t="s">
        <v>10720</v>
      </c>
      <c r="B426" s="3" t="s">
        <v>18562</v>
      </c>
      <c r="C426" s="3" t="s">
        <v>18563</v>
      </c>
      <c r="D426" s="3" t="s">
        <v>17515</v>
      </c>
      <c r="E426" s="3" t="s">
        <v>18564</v>
      </c>
    </row>
    <row r="427" spans="1:5" ht="16" x14ac:dyDescent="0.2">
      <c r="A427" s="3" t="s">
        <v>16179</v>
      </c>
      <c r="B427" s="3" t="s">
        <v>18565</v>
      </c>
      <c r="C427" s="3" t="s">
        <v>18566</v>
      </c>
      <c r="D427" s="3" t="s">
        <v>17144</v>
      </c>
      <c r="E427" s="3" t="s">
        <v>18567</v>
      </c>
    </row>
    <row r="428" spans="1:5" ht="16" x14ac:dyDescent="0.2">
      <c r="A428" s="3" t="s">
        <v>2052</v>
      </c>
      <c r="B428" s="3" t="s">
        <v>18568</v>
      </c>
      <c r="C428" s="3" t="s">
        <v>18569</v>
      </c>
      <c r="D428" s="3" t="s">
        <v>17186</v>
      </c>
      <c r="E428" s="3" t="s">
        <v>18570</v>
      </c>
    </row>
    <row r="429" spans="1:5" ht="16" x14ac:dyDescent="0.2">
      <c r="A429" s="3" t="s">
        <v>5365</v>
      </c>
      <c r="B429" s="3" t="s">
        <v>18575</v>
      </c>
      <c r="C429" s="3" t="s">
        <v>18576</v>
      </c>
      <c r="D429" s="3" t="s">
        <v>17496</v>
      </c>
      <c r="E429" s="3" t="s">
        <v>18577</v>
      </c>
    </row>
    <row r="430" spans="1:5" ht="16" x14ac:dyDescent="0.2">
      <c r="A430" s="3" t="s">
        <v>12606</v>
      </c>
      <c r="B430" s="3" t="s">
        <v>18571</v>
      </c>
      <c r="C430" s="3" t="s">
        <v>18572</v>
      </c>
      <c r="D430" s="3" t="s">
        <v>18573</v>
      </c>
      <c r="E430" s="3" t="s">
        <v>18574</v>
      </c>
    </row>
    <row r="431" spans="1:5" ht="16" x14ac:dyDescent="0.2">
      <c r="A431" s="3" t="s">
        <v>18581</v>
      </c>
      <c r="B431" s="3" t="s">
        <v>18578</v>
      </c>
      <c r="C431" s="3" t="s">
        <v>18579</v>
      </c>
      <c r="D431" s="3" t="s">
        <v>17277</v>
      </c>
      <c r="E431" s="3" t="s">
        <v>18580</v>
      </c>
    </row>
    <row r="432" spans="1:5" ht="16" x14ac:dyDescent="0.2">
      <c r="A432" s="3" t="s">
        <v>8770</v>
      </c>
      <c r="B432" s="3" t="s">
        <v>18582</v>
      </c>
      <c r="C432" s="3" t="s">
        <v>18583</v>
      </c>
      <c r="D432" s="3" t="s">
        <v>18584</v>
      </c>
      <c r="E432" s="3" t="s">
        <v>18585</v>
      </c>
    </row>
    <row r="433" spans="1:5" ht="16" x14ac:dyDescent="0.2">
      <c r="A433" s="3" t="s">
        <v>12344</v>
      </c>
      <c r="B433" s="3" t="s">
        <v>18586</v>
      </c>
      <c r="C433" s="3" t="s">
        <v>18587</v>
      </c>
      <c r="D433" s="3" t="s">
        <v>18588</v>
      </c>
      <c r="E433" s="3" t="s">
        <v>18589</v>
      </c>
    </row>
    <row r="434" spans="1:5" ht="16" x14ac:dyDescent="0.2">
      <c r="A434" s="3" t="s">
        <v>1174</v>
      </c>
      <c r="B434" s="3" t="s">
        <v>18590</v>
      </c>
      <c r="C434" s="3" t="s">
        <v>1174</v>
      </c>
      <c r="D434" s="3" t="s">
        <v>18591</v>
      </c>
      <c r="E434" s="3" t="s">
        <v>18592</v>
      </c>
    </row>
    <row r="435" spans="1:5" ht="16" x14ac:dyDescent="0.2">
      <c r="A435" s="3" t="s">
        <v>1501</v>
      </c>
      <c r="B435" s="3" t="s">
        <v>18593</v>
      </c>
      <c r="C435" s="3" t="s">
        <v>18594</v>
      </c>
      <c r="D435" s="3" t="s">
        <v>17471</v>
      </c>
      <c r="E435" s="3" t="s">
        <v>18595</v>
      </c>
    </row>
    <row r="436" spans="1:5" ht="16" x14ac:dyDescent="0.2">
      <c r="A436" s="3" t="s">
        <v>9621</v>
      </c>
      <c r="B436" s="3" t="s">
        <v>18596</v>
      </c>
      <c r="C436" s="3" t="s">
        <v>23597</v>
      </c>
      <c r="D436" s="3" t="s">
        <v>17499</v>
      </c>
      <c r="E436" s="3" t="s">
        <v>18597</v>
      </c>
    </row>
    <row r="437" spans="1:5" ht="16" x14ac:dyDescent="0.2">
      <c r="A437" s="3" t="s">
        <v>12290</v>
      </c>
      <c r="B437" s="3" t="s">
        <v>18598</v>
      </c>
      <c r="C437" s="3" t="s">
        <v>18599</v>
      </c>
      <c r="D437" s="3" t="s">
        <v>18600</v>
      </c>
      <c r="E437" s="3" t="s">
        <v>18601</v>
      </c>
    </row>
    <row r="438" spans="1:5" ht="16" x14ac:dyDescent="0.2">
      <c r="A438" s="3" t="s">
        <v>8482</v>
      </c>
      <c r="B438" s="3" t="s">
        <v>18602</v>
      </c>
      <c r="C438" s="3" t="s">
        <v>18603</v>
      </c>
      <c r="D438" s="3" t="s">
        <v>17305</v>
      </c>
      <c r="E438" s="3" t="s">
        <v>18604</v>
      </c>
    </row>
    <row r="439" spans="1:5" ht="16" x14ac:dyDescent="0.2">
      <c r="A439" s="3" t="s">
        <v>558</v>
      </c>
      <c r="B439" s="3" t="s">
        <v>18605</v>
      </c>
      <c r="C439" s="3" t="s">
        <v>18606</v>
      </c>
      <c r="D439" s="3" t="s">
        <v>17222</v>
      </c>
      <c r="E439" s="3" t="s">
        <v>18607</v>
      </c>
    </row>
    <row r="440" spans="1:5" ht="16" x14ac:dyDescent="0.2">
      <c r="A440" s="3" t="s">
        <v>16731</v>
      </c>
      <c r="B440" s="3" t="s">
        <v>18608</v>
      </c>
      <c r="C440" s="3" t="s">
        <v>18609</v>
      </c>
      <c r="D440" s="3" t="s">
        <v>18610</v>
      </c>
      <c r="E440" s="3" t="s">
        <v>18611</v>
      </c>
    </row>
    <row r="441" spans="1:5" ht="16" x14ac:dyDescent="0.2">
      <c r="A441" s="3" t="s">
        <v>14378</v>
      </c>
      <c r="B441" s="3" t="s">
        <v>17310</v>
      </c>
      <c r="C441" s="3" t="s">
        <v>17311</v>
      </c>
      <c r="D441" s="3" t="s">
        <v>17144</v>
      </c>
      <c r="E441" s="3" t="s">
        <v>17312</v>
      </c>
    </row>
    <row r="442" spans="1:5" ht="16" x14ac:dyDescent="0.2">
      <c r="A442" s="3" t="s">
        <v>12664</v>
      </c>
      <c r="B442" s="3" t="s">
        <v>18612</v>
      </c>
      <c r="C442" s="3" t="s">
        <v>18613</v>
      </c>
      <c r="D442" s="3" t="s">
        <v>17174</v>
      </c>
      <c r="E442" s="3" t="s">
        <v>18614</v>
      </c>
    </row>
    <row r="443" spans="1:5" ht="16" x14ac:dyDescent="0.2">
      <c r="A443" s="3" t="s">
        <v>2546</v>
      </c>
      <c r="B443" s="3" t="s">
        <v>18615</v>
      </c>
      <c r="C443" s="3" t="s">
        <v>18616</v>
      </c>
      <c r="D443" s="3" t="s">
        <v>17186</v>
      </c>
      <c r="E443" s="3" t="s">
        <v>18617</v>
      </c>
    </row>
    <row r="444" spans="1:5" ht="16" x14ac:dyDescent="0.2">
      <c r="A444" s="3" t="s">
        <v>16923</v>
      </c>
      <c r="B444" s="3" t="s">
        <v>18618</v>
      </c>
      <c r="C444" s="3" t="s">
        <v>18619</v>
      </c>
      <c r="D444" s="3" t="s">
        <v>17856</v>
      </c>
      <c r="E444" s="3" t="s">
        <v>18620</v>
      </c>
    </row>
    <row r="445" spans="1:5" ht="16" x14ac:dyDescent="0.2">
      <c r="A445" s="3" t="s">
        <v>11678</v>
      </c>
      <c r="B445" s="3" t="s">
        <v>18621</v>
      </c>
      <c r="C445" s="3" t="s">
        <v>18622</v>
      </c>
      <c r="D445" s="3" t="s">
        <v>17348</v>
      </c>
      <c r="E445" s="3" t="s">
        <v>18623</v>
      </c>
    </row>
    <row r="446" spans="1:5" ht="16" x14ac:dyDescent="0.2">
      <c r="A446" s="3" t="s">
        <v>5787</v>
      </c>
      <c r="B446" s="3" t="s">
        <v>18624</v>
      </c>
      <c r="C446" s="3" t="s">
        <v>18625</v>
      </c>
      <c r="D446" s="3" t="s">
        <v>17186</v>
      </c>
      <c r="E446" s="3" t="s">
        <v>18626</v>
      </c>
    </row>
    <row r="447" spans="1:5" ht="16" x14ac:dyDescent="0.2">
      <c r="A447" s="3" t="s">
        <v>15745</v>
      </c>
      <c r="B447" s="3" t="s">
        <v>18627</v>
      </c>
      <c r="C447" s="3" t="s">
        <v>18628</v>
      </c>
      <c r="D447" s="3" t="s">
        <v>17174</v>
      </c>
      <c r="E447" s="3" t="s">
        <v>18629</v>
      </c>
    </row>
    <row r="448" spans="1:5" ht="16" x14ac:dyDescent="0.2">
      <c r="A448" s="3" t="s">
        <v>5806</v>
      </c>
      <c r="B448" s="3" t="s">
        <v>18630</v>
      </c>
      <c r="C448" s="3" t="s">
        <v>18631</v>
      </c>
      <c r="D448" s="3" t="s">
        <v>17531</v>
      </c>
      <c r="E448" s="3" t="s">
        <v>18632</v>
      </c>
    </row>
    <row r="449" spans="1:5" ht="16" x14ac:dyDescent="0.2">
      <c r="A449" s="3" t="s">
        <v>36</v>
      </c>
      <c r="B449" s="3" t="s">
        <v>18633</v>
      </c>
      <c r="C449" s="3" t="s">
        <v>18634</v>
      </c>
      <c r="D449" s="3" t="s">
        <v>17515</v>
      </c>
      <c r="E449" s="3" t="s">
        <v>18635</v>
      </c>
    </row>
    <row r="450" spans="1:5" ht="16" x14ac:dyDescent="0.2">
      <c r="A450" s="3" t="s">
        <v>16353</v>
      </c>
      <c r="B450" s="3" t="s">
        <v>18636</v>
      </c>
      <c r="C450" s="3" t="s">
        <v>18637</v>
      </c>
      <c r="D450" s="3" t="s">
        <v>18638</v>
      </c>
      <c r="E450" s="3" t="s">
        <v>18639</v>
      </c>
    </row>
    <row r="451" spans="1:5" ht="16" x14ac:dyDescent="0.2">
      <c r="A451" s="3" t="s">
        <v>16812</v>
      </c>
      <c r="B451" s="3" t="s">
        <v>18640</v>
      </c>
      <c r="C451" s="3" t="s">
        <v>18641</v>
      </c>
      <c r="D451" s="3" t="s">
        <v>18642</v>
      </c>
      <c r="E451" s="3" t="s">
        <v>18643</v>
      </c>
    </row>
    <row r="452" spans="1:5" ht="16" x14ac:dyDescent="0.2">
      <c r="A452" s="3" t="s">
        <v>15875</v>
      </c>
      <c r="B452" s="3" t="s">
        <v>18644</v>
      </c>
      <c r="C452" s="3" t="s">
        <v>23598</v>
      </c>
      <c r="D452" s="3" t="s">
        <v>18645</v>
      </c>
      <c r="E452" s="3" t="s">
        <v>18646</v>
      </c>
    </row>
    <row r="453" spans="1:5" ht="16" x14ac:dyDescent="0.2">
      <c r="A453" s="3" t="s">
        <v>15965</v>
      </c>
      <c r="B453" s="3" t="s">
        <v>18647</v>
      </c>
      <c r="C453" s="3" t="s">
        <v>18648</v>
      </c>
      <c r="D453" s="3" t="s">
        <v>17174</v>
      </c>
      <c r="E453" s="3" t="s">
        <v>18649</v>
      </c>
    </row>
    <row r="454" spans="1:5" ht="16" x14ac:dyDescent="0.2">
      <c r="A454" s="3" t="s">
        <v>6944</v>
      </c>
      <c r="B454" s="3" t="s">
        <v>18650</v>
      </c>
      <c r="C454" s="3" t="s">
        <v>18651</v>
      </c>
      <c r="D454" s="3" t="s">
        <v>18652</v>
      </c>
      <c r="E454" s="3" t="s">
        <v>18653</v>
      </c>
    </row>
    <row r="455" spans="1:5" ht="16" x14ac:dyDescent="0.2">
      <c r="A455" s="3" t="s">
        <v>16078</v>
      </c>
      <c r="B455" s="3" t="s">
        <v>18654</v>
      </c>
      <c r="C455" s="3" t="s">
        <v>23599</v>
      </c>
      <c r="D455" s="3" t="s">
        <v>18655</v>
      </c>
      <c r="E455" s="3" t="s">
        <v>18656</v>
      </c>
    </row>
    <row r="456" spans="1:5" ht="16" x14ac:dyDescent="0.2">
      <c r="A456" s="3" t="s">
        <v>4928</v>
      </c>
      <c r="B456" s="3" t="s">
        <v>18657</v>
      </c>
      <c r="C456" s="3" t="s">
        <v>4928</v>
      </c>
      <c r="D456" s="3" t="s">
        <v>17305</v>
      </c>
      <c r="E456" s="3" t="s">
        <v>18658</v>
      </c>
    </row>
    <row r="457" spans="1:5" ht="16" x14ac:dyDescent="0.2">
      <c r="A457" s="3" t="s">
        <v>1595</v>
      </c>
      <c r="B457" s="3" t="s">
        <v>18659</v>
      </c>
      <c r="C457" s="3" t="s">
        <v>18660</v>
      </c>
      <c r="D457" s="3" t="s">
        <v>18661</v>
      </c>
      <c r="E457" s="3" t="s">
        <v>18662</v>
      </c>
    </row>
    <row r="458" spans="1:5" ht="16" x14ac:dyDescent="0.2">
      <c r="A458" s="3" t="s">
        <v>7029</v>
      </c>
      <c r="B458" s="3" t="s">
        <v>18663</v>
      </c>
      <c r="C458" s="3" t="s">
        <v>18664</v>
      </c>
      <c r="D458" s="3" t="s">
        <v>17140</v>
      </c>
      <c r="E458" s="3" t="s">
        <v>18665</v>
      </c>
    </row>
    <row r="459" spans="1:5" ht="16" x14ac:dyDescent="0.2">
      <c r="A459" s="3" t="s">
        <v>10097</v>
      </c>
      <c r="B459" s="3" t="s">
        <v>18666</v>
      </c>
      <c r="C459" s="3" t="s">
        <v>18667</v>
      </c>
      <c r="D459" s="3" t="s">
        <v>17583</v>
      </c>
      <c r="E459" s="3" t="s">
        <v>18668</v>
      </c>
    </row>
    <row r="460" spans="1:5" ht="16" x14ac:dyDescent="0.2">
      <c r="A460" s="3" t="s">
        <v>16493</v>
      </c>
      <c r="B460" s="3" t="s">
        <v>18669</v>
      </c>
      <c r="C460" s="3" t="s">
        <v>18670</v>
      </c>
      <c r="D460" s="3" t="s">
        <v>18671</v>
      </c>
      <c r="E460" s="3" t="s">
        <v>18672</v>
      </c>
    </row>
    <row r="461" spans="1:5" ht="16" x14ac:dyDescent="0.2">
      <c r="A461" s="3" t="s">
        <v>15156</v>
      </c>
      <c r="B461" s="3" t="s">
        <v>18673</v>
      </c>
      <c r="C461" s="3" t="s">
        <v>18674</v>
      </c>
      <c r="D461" s="3" t="s">
        <v>17140</v>
      </c>
      <c r="E461" s="3" t="s">
        <v>18675</v>
      </c>
    </row>
    <row r="462" spans="1:5" ht="16" x14ac:dyDescent="0.2">
      <c r="A462" s="3" t="s">
        <v>11686</v>
      </c>
      <c r="B462" s="3" t="s">
        <v>18676</v>
      </c>
      <c r="C462" s="3" t="s">
        <v>11686</v>
      </c>
      <c r="D462" s="3" t="s">
        <v>18677</v>
      </c>
      <c r="E462" s="3" t="s">
        <v>18678</v>
      </c>
    </row>
    <row r="463" spans="1:5" ht="16" x14ac:dyDescent="0.2">
      <c r="A463" s="3" t="s">
        <v>7427</v>
      </c>
      <c r="B463" s="3" t="s">
        <v>18679</v>
      </c>
      <c r="C463" s="3" t="s">
        <v>18680</v>
      </c>
      <c r="D463" s="3" t="s">
        <v>18681</v>
      </c>
      <c r="E463" s="3" t="s">
        <v>18682</v>
      </c>
    </row>
    <row r="464" spans="1:5" ht="16" x14ac:dyDescent="0.2">
      <c r="A464" s="3" t="s">
        <v>1134</v>
      </c>
      <c r="B464" s="3" t="s">
        <v>18683</v>
      </c>
      <c r="C464" s="3" t="s">
        <v>18684</v>
      </c>
      <c r="D464" s="3" t="s">
        <v>17860</v>
      </c>
      <c r="E464" s="3" t="s">
        <v>18685</v>
      </c>
    </row>
    <row r="465" spans="1:5" ht="16" x14ac:dyDescent="0.2">
      <c r="A465" s="3" t="s">
        <v>9734</v>
      </c>
      <c r="B465" s="3" t="s">
        <v>18686</v>
      </c>
      <c r="C465" s="3" t="s">
        <v>18687</v>
      </c>
      <c r="D465" s="3" t="s">
        <v>17140</v>
      </c>
      <c r="E465" s="3" t="s">
        <v>18688</v>
      </c>
    </row>
    <row r="466" spans="1:5" ht="16" x14ac:dyDescent="0.2">
      <c r="A466" s="3" t="s">
        <v>6682</v>
      </c>
      <c r="B466" s="3" t="s">
        <v>18689</v>
      </c>
      <c r="C466" s="3" t="s">
        <v>18690</v>
      </c>
      <c r="D466" s="3" t="s">
        <v>17144</v>
      </c>
      <c r="E466" s="3" t="s">
        <v>18691</v>
      </c>
    </row>
    <row r="467" spans="1:5" ht="16" x14ac:dyDescent="0.2">
      <c r="A467" s="3" t="s">
        <v>10846</v>
      </c>
      <c r="B467" s="3" t="s">
        <v>18692</v>
      </c>
      <c r="C467" s="3" t="s">
        <v>18693</v>
      </c>
      <c r="D467" s="3" t="s">
        <v>17144</v>
      </c>
      <c r="E467" s="3" t="s">
        <v>18694</v>
      </c>
    </row>
    <row r="468" spans="1:5" ht="16" x14ac:dyDescent="0.2">
      <c r="A468" s="3" t="s">
        <v>13825</v>
      </c>
      <c r="B468" s="3" t="s">
        <v>18695</v>
      </c>
      <c r="C468" s="3" t="s">
        <v>13825</v>
      </c>
      <c r="D468" s="3" t="s">
        <v>17447</v>
      </c>
      <c r="E468" s="3" t="s">
        <v>18696</v>
      </c>
    </row>
    <row r="469" spans="1:5" ht="16" x14ac:dyDescent="0.2">
      <c r="A469" s="3" t="s">
        <v>16463</v>
      </c>
      <c r="B469" s="3" t="s">
        <v>18697</v>
      </c>
      <c r="C469" s="3" t="s">
        <v>18698</v>
      </c>
      <c r="D469" s="3" t="s">
        <v>17144</v>
      </c>
      <c r="E469" s="3" t="s">
        <v>18699</v>
      </c>
    </row>
    <row r="470" spans="1:5" ht="16" x14ac:dyDescent="0.2">
      <c r="A470" s="3" t="s">
        <v>11394</v>
      </c>
      <c r="B470" s="3" t="s">
        <v>18700</v>
      </c>
      <c r="C470" s="3" t="s">
        <v>18701</v>
      </c>
      <c r="D470" s="3" t="s">
        <v>18702</v>
      </c>
      <c r="E470" s="3" t="s">
        <v>18703</v>
      </c>
    </row>
    <row r="471" spans="1:5" ht="16" x14ac:dyDescent="0.2">
      <c r="A471" s="3" t="s">
        <v>16391</v>
      </c>
      <c r="B471" s="3" t="s">
        <v>18704</v>
      </c>
      <c r="C471" s="3" t="s">
        <v>18705</v>
      </c>
      <c r="D471" s="3" t="s">
        <v>17174</v>
      </c>
      <c r="E471" s="3" t="s">
        <v>18706</v>
      </c>
    </row>
    <row r="472" spans="1:5" ht="16" x14ac:dyDescent="0.2">
      <c r="A472" s="3" t="s">
        <v>2680</v>
      </c>
      <c r="B472" s="3" t="s">
        <v>18707</v>
      </c>
      <c r="C472" s="3" t="s">
        <v>18708</v>
      </c>
      <c r="D472" s="3" t="s">
        <v>18709</v>
      </c>
      <c r="E472" s="3" t="s">
        <v>18710</v>
      </c>
    </row>
    <row r="473" spans="1:5" ht="16" x14ac:dyDescent="0.2">
      <c r="A473" s="3" t="s">
        <v>10301</v>
      </c>
      <c r="B473" s="3" t="s">
        <v>18711</v>
      </c>
      <c r="C473" s="3" t="s">
        <v>18712</v>
      </c>
      <c r="D473" s="3" t="s">
        <v>17174</v>
      </c>
      <c r="E473" s="3" t="s">
        <v>18713</v>
      </c>
    </row>
    <row r="474" spans="1:5" ht="16" x14ac:dyDescent="0.2">
      <c r="A474" s="3" t="s">
        <v>14954</v>
      </c>
      <c r="B474" s="3" t="s">
        <v>18714</v>
      </c>
      <c r="C474" s="3" t="s">
        <v>18715</v>
      </c>
      <c r="D474" s="3" t="s">
        <v>17222</v>
      </c>
      <c r="E474" s="3" t="s">
        <v>18716</v>
      </c>
    </row>
    <row r="475" spans="1:5" ht="16" x14ac:dyDescent="0.2">
      <c r="A475" s="3" t="s">
        <v>8837</v>
      </c>
      <c r="B475" s="3" t="s">
        <v>18717</v>
      </c>
      <c r="C475" s="3" t="s">
        <v>18718</v>
      </c>
      <c r="D475" s="3" t="s">
        <v>17174</v>
      </c>
      <c r="E475" s="3" t="s">
        <v>18719</v>
      </c>
    </row>
    <row r="476" spans="1:5" ht="16" x14ac:dyDescent="0.2">
      <c r="A476" s="3" t="s">
        <v>1819</v>
      </c>
      <c r="B476" s="3" t="s">
        <v>18720</v>
      </c>
      <c r="C476" s="3" t="s">
        <v>18721</v>
      </c>
      <c r="D476" s="3" t="s">
        <v>18722</v>
      </c>
      <c r="E476" s="3" t="s">
        <v>18723</v>
      </c>
    </row>
    <row r="477" spans="1:5" ht="16" x14ac:dyDescent="0.2">
      <c r="A477" s="3" t="s">
        <v>13058</v>
      </c>
      <c r="B477" s="3" t="s">
        <v>18724</v>
      </c>
      <c r="C477" s="3" t="s">
        <v>13058</v>
      </c>
      <c r="D477" s="3" t="s">
        <v>17392</v>
      </c>
      <c r="E477" s="3" t="s">
        <v>18725</v>
      </c>
    </row>
    <row r="478" spans="1:5" ht="16" x14ac:dyDescent="0.2">
      <c r="A478" s="3" t="s">
        <v>1003</v>
      </c>
      <c r="B478" s="3" t="s">
        <v>18726</v>
      </c>
      <c r="C478" s="3" t="s">
        <v>18727</v>
      </c>
      <c r="D478" s="3" t="s">
        <v>17144</v>
      </c>
      <c r="E478" s="3" t="s">
        <v>18728</v>
      </c>
    </row>
    <row r="479" spans="1:5" ht="16" x14ac:dyDescent="0.2">
      <c r="A479" s="3" t="s">
        <v>2292</v>
      </c>
      <c r="B479" s="3" t="s">
        <v>18729</v>
      </c>
      <c r="C479" s="3" t="s">
        <v>18730</v>
      </c>
      <c r="D479" s="3" t="s">
        <v>17250</v>
      </c>
      <c r="E479" s="3" t="s">
        <v>18731</v>
      </c>
    </row>
    <row r="480" spans="1:5" ht="16" x14ac:dyDescent="0.2">
      <c r="A480" s="3" t="s">
        <v>5939</v>
      </c>
      <c r="B480" s="3" t="s">
        <v>18732</v>
      </c>
      <c r="C480" s="3" t="s">
        <v>5939</v>
      </c>
      <c r="D480" s="3" t="s">
        <v>18733</v>
      </c>
      <c r="E480" s="3" t="s">
        <v>18734</v>
      </c>
    </row>
    <row r="481" spans="1:5" ht="16" x14ac:dyDescent="0.2">
      <c r="A481" s="3" t="s">
        <v>13188</v>
      </c>
      <c r="B481" s="3" t="s">
        <v>18735</v>
      </c>
      <c r="C481" s="3" t="s">
        <v>18736</v>
      </c>
      <c r="D481" s="3" t="s">
        <v>18737</v>
      </c>
      <c r="E481" s="3" t="s">
        <v>18738</v>
      </c>
    </row>
    <row r="482" spans="1:5" ht="16" x14ac:dyDescent="0.2">
      <c r="A482" s="3" t="s">
        <v>9288</v>
      </c>
      <c r="B482" s="3" t="s">
        <v>18739</v>
      </c>
      <c r="C482" s="3" t="s">
        <v>18740</v>
      </c>
      <c r="D482" s="3" t="s">
        <v>18741</v>
      </c>
      <c r="E482" s="3" t="s">
        <v>18742</v>
      </c>
    </row>
    <row r="483" spans="1:5" ht="16" x14ac:dyDescent="0.2">
      <c r="A483" s="3" t="s">
        <v>10394</v>
      </c>
      <c r="B483" s="3" t="s">
        <v>18743</v>
      </c>
      <c r="C483" s="3" t="s">
        <v>10394</v>
      </c>
      <c r="D483" s="3" t="s">
        <v>18744</v>
      </c>
      <c r="E483" s="3" t="s">
        <v>18745</v>
      </c>
    </row>
    <row r="484" spans="1:5" ht="16" x14ac:dyDescent="0.2">
      <c r="A484" s="3" t="s">
        <v>6508</v>
      </c>
      <c r="B484" s="3" t="s">
        <v>18746</v>
      </c>
      <c r="C484" s="3" t="s">
        <v>6508</v>
      </c>
      <c r="D484" s="3" t="s">
        <v>17170</v>
      </c>
      <c r="E484" s="3" t="s">
        <v>18747</v>
      </c>
    </row>
    <row r="485" spans="1:5" ht="16" x14ac:dyDescent="0.2">
      <c r="A485" s="3" t="s">
        <v>8071</v>
      </c>
      <c r="B485" s="14" t="s">
        <v>18748</v>
      </c>
      <c r="C485" s="3" t="s">
        <v>18749</v>
      </c>
      <c r="D485" s="3" t="s">
        <v>18750</v>
      </c>
      <c r="E485" s="3" t="s">
        <v>18751</v>
      </c>
    </row>
    <row r="486" spans="1:5" ht="16" x14ac:dyDescent="0.2">
      <c r="A486" s="3" t="s">
        <v>6401</v>
      </c>
      <c r="B486" s="3" t="s">
        <v>18752</v>
      </c>
      <c r="C486" s="3" t="s">
        <v>18753</v>
      </c>
      <c r="D486" s="3" t="s">
        <v>17305</v>
      </c>
      <c r="E486" s="3" t="s">
        <v>18754</v>
      </c>
    </row>
    <row r="487" spans="1:5" ht="16" x14ac:dyDescent="0.2">
      <c r="A487" s="3" t="s">
        <v>1910</v>
      </c>
      <c r="B487" s="3" t="s">
        <v>18755</v>
      </c>
      <c r="C487" s="3" t="s">
        <v>18756</v>
      </c>
      <c r="D487" s="3" t="s">
        <v>17933</v>
      </c>
      <c r="E487" s="3" t="s">
        <v>18757</v>
      </c>
    </row>
    <row r="488" spans="1:5" ht="16" x14ac:dyDescent="0.2">
      <c r="A488" s="3" t="s">
        <v>1773</v>
      </c>
      <c r="B488" s="3" t="s">
        <v>18758</v>
      </c>
      <c r="C488" s="3" t="s">
        <v>1773</v>
      </c>
      <c r="D488" s="3" t="s">
        <v>17392</v>
      </c>
      <c r="E488" s="3" t="s">
        <v>18759</v>
      </c>
    </row>
    <row r="489" spans="1:5" ht="16" x14ac:dyDescent="0.2">
      <c r="A489" s="3" t="s">
        <v>1312</v>
      </c>
      <c r="B489" s="3" t="s">
        <v>18760</v>
      </c>
      <c r="C489" s="3" t="s">
        <v>18761</v>
      </c>
      <c r="D489" s="3" t="s">
        <v>18141</v>
      </c>
      <c r="E489" s="3" t="s">
        <v>18762</v>
      </c>
    </row>
    <row r="490" spans="1:5" ht="16" x14ac:dyDescent="0.2">
      <c r="A490" s="3" t="s">
        <v>6889</v>
      </c>
      <c r="B490" s="3" t="s">
        <v>18763</v>
      </c>
      <c r="C490" s="3" t="s">
        <v>18764</v>
      </c>
      <c r="D490" s="3" t="s">
        <v>18765</v>
      </c>
      <c r="E490" s="3" t="s">
        <v>18766</v>
      </c>
    </row>
    <row r="491" spans="1:5" ht="16" x14ac:dyDescent="0.2">
      <c r="A491" s="3" t="s">
        <v>2970</v>
      </c>
      <c r="B491" s="3" t="s">
        <v>18767</v>
      </c>
      <c r="C491" s="3" t="s">
        <v>18768</v>
      </c>
      <c r="D491" s="3" t="s">
        <v>17136</v>
      </c>
      <c r="E491" s="3" t="s">
        <v>18769</v>
      </c>
    </row>
    <row r="492" spans="1:5" ht="16" x14ac:dyDescent="0.2">
      <c r="A492" s="3" t="s">
        <v>10872</v>
      </c>
      <c r="B492" s="3" t="s">
        <v>18770</v>
      </c>
      <c r="C492" s="3" t="s">
        <v>18771</v>
      </c>
      <c r="D492" s="3" t="s">
        <v>18772</v>
      </c>
      <c r="E492" s="3" t="s">
        <v>18773</v>
      </c>
    </row>
    <row r="493" spans="1:5" ht="16" x14ac:dyDescent="0.2">
      <c r="A493" s="3" t="s">
        <v>1732</v>
      </c>
      <c r="B493" s="3" t="s">
        <v>18774</v>
      </c>
      <c r="C493" s="3" t="s">
        <v>18775</v>
      </c>
      <c r="D493" s="3" t="s">
        <v>17144</v>
      </c>
      <c r="E493" s="3" t="s">
        <v>18776</v>
      </c>
    </row>
    <row r="494" spans="1:5" ht="16" x14ac:dyDescent="0.2">
      <c r="A494" s="3" t="s">
        <v>13535</v>
      </c>
      <c r="B494" s="3" t="s">
        <v>18777</v>
      </c>
      <c r="C494" s="3" t="s">
        <v>18778</v>
      </c>
      <c r="D494" s="3" t="s">
        <v>17144</v>
      </c>
      <c r="E494" s="3" t="s">
        <v>18779</v>
      </c>
    </row>
    <row r="495" spans="1:5" ht="16" x14ac:dyDescent="0.2">
      <c r="A495" s="3" t="s">
        <v>6488</v>
      </c>
      <c r="B495" s="3" t="s">
        <v>18780</v>
      </c>
      <c r="C495" s="3" t="s">
        <v>18781</v>
      </c>
      <c r="D495" s="3" t="s">
        <v>18782</v>
      </c>
      <c r="E495" s="3" t="s">
        <v>18783</v>
      </c>
    </row>
    <row r="496" spans="1:5" ht="16" x14ac:dyDescent="0.2">
      <c r="A496" s="3" t="s">
        <v>5623</v>
      </c>
      <c r="B496" s="3" t="s">
        <v>18784</v>
      </c>
      <c r="C496" s="3" t="s">
        <v>18785</v>
      </c>
      <c r="D496" s="3" t="s">
        <v>18786</v>
      </c>
      <c r="E496" s="3" t="s">
        <v>18787</v>
      </c>
    </row>
    <row r="497" spans="1:5" ht="16" x14ac:dyDescent="0.2">
      <c r="A497" s="3" t="s">
        <v>15669</v>
      </c>
      <c r="B497" s="3" t="s">
        <v>18788</v>
      </c>
      <c r="C497" s="3" t="s">
        <v>18789</v>
      </c>
      <c r="D497" s="3" t="s">
        <v>18790</v>
      </c>
      <c r="E497" s="3" t="s">
        <v>18791</v>
      </c>
    </row>
    <row r="498" spans="1:5" ht="16" x14ac:dyDescent="0.2">
      <c r="A498" s="3" t="s">
        <v>18794</v>
      </c>
      <c r="B498" s="3" t="s">
        <v>18792</v>
      </c>
      <c r="C498" s="3" t="s">
        <v>23600</v>
      </c>
      <c r="D498" s="3" t="s">
        <v>17413</v>
      </c>
      <c r="E498" s="3" t="s">
        <v>18793</v>
      </c>
    </row>
    <row r="499" spans="1:5" ht="16" x14ac:dyDescent="0.2">
      <c r="A499" s="3" t="s">
        <v>5597</v>
      </c>
      <c r="B499" s="3" t="s">
        <v>18795</v>
      </c>
      <c r="C499" s="3" t="s">
        <v>18796</v>
      </c>
      <c r="D499" s="3" t="s">
        <v>18797</v>
      </c>
      <c r="E499" s="3" t="s">
        <v>18798</v>
      </c>
    </row>
    <row r="500" spans="1:5" ht="16" x14ac:dyDescent="0.2">
      <c r="A500" s="3" t="s">
        <v>6547</v>
      </c>
      <c r="B500" s="3" t="s">
        <v>18799</v>
      </c>
      <c r="C500" s="3" t="s">
        <v>18800</v>
      </c>
      <c r="D500" s="3" t="s">
        <v>18801</v>
      </c>
      <c r="E500" s="3" t="s">
        <v>18802</v>
      </c>
    </row>
    <row r="501" spans="1:5" ht="16" x14ac:dyDescent="0.2">
      <c r="A501" s="3" t="s">
        <v>6816</v>
      </c>
      <c r="B501" s="3" t="s">
        <v>18803</v>
      </c>
      <c r="C501" s="3" t="s">
        <v>18804</v>
      </c>
      <c r="D501" s="3" t="s">
        <v>17348</v>
      </c>
      <c r="E501" s="3" t="s">
        <v>18805</v>
      </c>
    </row>
    <row r="502" spans="1:5" ht="16" x14ac:dyDescent="0.2">
      <c r="A502" s="3" t="s">
        <v>3332</v>
      </c>
      <c r="B502" s="3" t="s">
        <v>18806</v>
      </c>
      <c r="C502" s="3" t="s">
        <v>18807</v>
      </c>
      <c r="D502" s="3" t="s">
        <v>18808</v>
      </c>
      <c r="E502" s="3" t="s">
        <v>18809</v>
      </c>
    </row>
    <row r="503" spans="1:5" ht="16" x14ac:dyDescent="0.2">
      <c r="A503" s="3" t="s">
        <v>7878</v>
      </c>
      <c r="B503" s="3" t="s">
        <v>18810</v>
      </c>
      <c r="C503" s="3" t="s">
        <v>18811</v>
      </c>
      <c r="D503" s="3" t="s">
        <v>17194</v>
      </c>
      <c r="E503" s="3" t="s">
        <v>18812</v>
      </c>
    </row>
    <row r="504" spans="1:5" ht="16" x14ac:dyDescent="0.2">
      <c r="A504" s="3" t="s">
        <v>10122</v>
      </c>
      <c r="B504" s="3" t="s">
        <v>18813</v>
      </c>
      <c r="C504" s="3" t="s">
        <v>18814</v>
      </c>
      <c r="D504" s="3" t="s">
        <v>17152</v>
      </c>
      <c r="E504" s="3" t="s">
        <v>18815</v>
      </c>
    </row>
    <row r="505" spans="1:5" ht="16" x14ac:dyDescent="0.2">
      <c r="A505" s="3" t="s">
        <v>6472</v>
      </c>
      <c r="B505" s="3" t="s">
        <v>18816</v>
      </c>
      <c r="C505" s="3" t="s">
        <v>18817</v>
      </c>
      <c r="D505" s="3" t="s">
        <v>17348</v>
      </c>
      <c r="E505" s="3" t="s">
        <v>18818</v>
      </c>
    </row>
    <row r="506" spans="1:5" ht="16" x14ac:dyDescent="0.2">
      <c r="A506" s="3" t="s">
        <v>7141</v>
      </c>
      <c r="B506" s="14" t="s">
        <v>18819</v>
      </c>
      <c r="C506" s="3" t="s">
        <v>18820</v>
      </c>
      <c r="D506" s="3" t="s">
        <v>18821</v>
      </c>
      <c r="E506" s="3" t="s">
        <v>18822</v>
      </c>
    </row>
    <row r="507" spans="1:5" ht="16" x14ac:dyDescent="0.2">
      <c r="A507" s="3" t="s">
        <v>12902</v>
      </c>
      <c r="B507" s="3" t="s">
        <v>18823</v>
      </c>
      <c r="C507" s="3" t="s">
        <v>18824</v>
      </c>
      <c r="D507" s="3" t="s">
        <v>17144</v>
      </c>
      <c r="E507" s="3" t="s">
        <v>18825</v>
      </c>
    </row>
    <row r="508" spans="1:5" ht="16" x14ac:dyDescent="0.2">
      <c r="A508" s="3" t="s">
        <v>14550</v>
      </c>
      <c r="B508" s="3" t="s">
        <v>18826</v>
      </c>
      <c r="C508" s="3" t="s">
        <v>14550</v>
      </c>
      <c r="D508" s="3" t="s">
        <v>18827</v>
      </c>
      <c r="E508" s="3" t="s">
        <v>18828</v>
      </c>
    </row>
    <row r="509" spans="1:5" ht="16" x14ac:dyDescent="0.2">
      <c r="A509" s="3" t="s">
        <v>16965</v>
      </c>
      <c r="B509" s="3" t="s">
        <v>18829</v>
      </c>
      <c r="C509" s="3" t="s">
        <v>18830</v>
      </c>
      <c r="D509" s="3" t="s">
        <v>18831</v>
      </c>
      <c r="E509" s="3" t="s">
        <v>18832</v>
      </c>
    </row>
    <row r="510" spans="1:5" ht="16" x14ac:dyDescent="0.2">
      <c r="A510" s="3" t="s">
        <v>11709</v>
      </c>
      <c r="B510" s="3" t="s">
        <v>18833</v>
      </c>
      <c r="C510" s="3" t="s">
        <v>11709</v>
      </c>
      <c r="D510" s="3" t="s">
        <v>18834</v>
      </c>
      <c r="E510" s="3" t="s">
        <v>18835</v>
      </c>
    </row>
    <row r="511" spans="1:5" ht="16" x14ac:dyDescent="0.2">
      <c r="A511" s="3" t="s">
        <v>11914</v>
      </c>
      <c r="B511" s="3" t="s">
        <v>18836</v>
      </c>
      <c r="C511" s="3" t="s">
        <v>18837</v>
      </c>
      <c r="D511" s="3" t="s">
        <v>18838</v>
      </c>
      <c r="E511" s="3" t="s">
        <v>18839</v>
      </c>
    </row>
    <row r="512" spans="1:5" ht="16" x14ac:dyDescent="0.2">
      <c r="A512" s="3" t="s">
        <v>15823</v>
      </c>
      <c r="B512" s="3" t="s">
        <v>18840</v>
      </c>
      <c r="C512" s="3" t="s">
        <v>18841</v>
      </c>
      <c r="D512" s="3" t="s">
        <v>18842</v>
      </c>
      <c r="E512" s="3" t="s">
        <v>18843</v>
      </c>
    </row>
    <row r="513" spans="1:5" ht="16" x14ac:dyDescent="0.2">
      <c r="A513" s="3" t="s">
        <v>1505</v>
      </c>
      <c r="B513" s="3" t="s">
        <v>18844</v>
      </c>
      <c r="C513" s="3" t="s">
        <v>1505</v>
      </c>
      <c r="D513" s="3" t="s">
        <v>18845</v>
      </c>
      <c r="E513" s="3" t="s">
        <v>18846</v>
      </c>
    </row>
    <row r="514" spans="1:5" ht="16" x14ac:dyDescent="0.2">
      <c r="A514" s="3" t="s">
        <v>4812</v>
      </c>
      <c r="B514" s="3" t="s">
        <v>18847</v>
      </c>
      <c r="C514" s="3" t="s">
        <v>18848</v>
      </c>
      <c r="D514" s="3" t="s">
        <v>18006</v>
      </c>
      <c r="E514" s="3" t="s">
        <v>18849</v>
      </c>
    </row>
    <row r="515" spans="1:5" ht="16" x14ac:dyDescent="0.2">
      <c r="A515" s="3" t="s">
        <v>2007</v>
      </c>
      <c r="B515" s="3" t="s">
        <v>18850</v>
      </c>
      <c r="C515" s="3" t="s">
        <v>18851</v>
      </c>
      <c r="D515" s="3" t="s">
        <v>18852</v>
      </c>
      <c r="E515" s="3" t="s">
        <v>18853</v>
      </c>
    </row>
    <row r="516" spans="1:5" ht="16" x14ac:dyDescent="0.2">
      <c r="A516" s="3" t="s">
        <v>5101</v>
      </c>
      <c r="B516" s="3" t="s">
        <v>18854</v>
      </c>
      <c r="C516" s="3" t="s">
        <v>18855</v>
      </c>
      <c r="D516" s="3" t="s">
        <v>18856</v>
      </c>
      <c r="E516" s="3" t="s">
        <v>18857</v>
      </c>
    </row>
    <row r="517" spans="1:5" ht="16" x14ac:dyDescent="0.2">
      <c r="A517" s="3" t="s">
        <v>1210</v>
      </c>
      <c r="B517" s="3" t="s">
        <v>18858</v>
      </c>
      <c r="C517" s="3" t="s">
        <v>23601</v>
      </c>
      <c r="D517" s="3" t="s">
        <v>17499</v>
      </c>
      <c r="E517" s="3" t="s">
        <v>18859</v>
      </c>
    </row>
    <row r="518" spans="1:5" ht="16" x14ac:dyDescent="0.2">
      <c r="A518" s="3" t="s">
        <v>13246</v>
      </c>
      <c r="B518" s="3" t="s">
        <v>18860</v>
      </c>
      <c r="C518" s="3" t="s">
        <v>18861</v>
      </c>
      <c r="D518" s="3" t="s">
        <v>18862</v>
      </c>
      <c r="E518" s="3" t="s">
        <v>18863</v>
      </c>
    </row>
    <row r="519" spans="1:5" ht="16" x14ac:dyDescent="0.2">
      <c r="A519" s="3" t="s">
        <v>1320</v>
      </c>
      <c r="B519" s="3" t="s">
        <v>17676</v>
      </c>
      <c r="C519" s="3" t="s">
        <v>17677</v>
      </c>
      <c r="D519" s="3" t="s">
        <v>17144</v>
      </c>
      <c r="E519" s="3" t="s">
        <v>17678</v>
      </c>
    </row>
    <row r="520" spans="1:5" ht="16" x14ac:dyDescent="0.2">
      <c r="A520" s="3" t="s">
        <v>15569</v>
      </c>
      <c r="B520" s="14" t="s">
        <v>18864</v>
      </c>
      <c r="C520" s="3" t="s">
        <v>18865</v>
      </c>
      <c r="D520" s="3" t="s">
        <v>18866</v>
      </c>
      <c r="E520" s="3" t="s">
        <v>18867</v>
      </c>
    </row>
    <row r="521" spans="1:5" ht="16" x14ac:dyDescent="0.2">
      <c r="A521" s="3" t="s">
        <v>6585</v>
      </c>
      <c r="B521" s="3" t="s">
        <v>18868</v>
      </c>
      <c r="C521" s="3" t="s">
        <v>6585</v>
      </c>
      <c r="D521" s="3" t="s">
        <v>18869</v>
      </c>
      <c r="E521" s="3" t="s">
        <v>18870</v>
      </c>
    </row>
    <row r="522" spans="1:5" ht="16" x14ac:dyDescent="0.2">
      <c r="A522" s="3" t="s">
        <v>8794</v>
      </c>
      <c r="B522" s="3" t="s">
        <v>18871</v>
      </c>
      <c r="C522" s="3" t="s">
        <v>8794</v>
      </c>
      <c r="D522" s="3" t="s">
        <v>17727</v>
      </c>
      <c r="E522" s="3" t="s">
        <v>18872</v>
      </c>
    </row>
    <row r="523" spans="1:5" ht="16" x14ac:dyDescent="0.2">
      <c r="A523" s="3" t="s">
        <v>2832</v>
      </c>
      <c r="B523" s="3" t="s">
        <v>18873</v>
      </c>
      <c r="C523" s="3" t="s">
        <v>18874</v>
      </c>
      <c r="D523" s="3" t="s">
        <v>18048</v>
      </c>
      <c r="E523" s="3" t="s">
        <v>18875</v>
      </c>
    </row>
    <row r="524" spans="1:5" ht="16" x14ac:dyDescent="0.2">
      <c r="A524" s="3" t="s">
        <v>2209</v>
      </c>
      <c r="B524" s="3" t="s">
        <v>18876</v>
      </c>
      <c r="C524" s="3" t="s">
        <v>18877</v>
      </c>
      <c r="D524" s="3" t="s">
        <v>18006</v>
      </c>
      <c r="E524" s="3" t="s">
        <v>18878</v>
      </c>
    </row>
    <row r="525" spans="1:5" ht="16" x14ac:dyDescent="0.2">
      <c r="A525" s="3" t="s">
        <v>6258</v>
      </c>
      <c r="B525" s="3" t="s">
        <v>18879</v>
      </c>
      <c r="C525" s="3" t="s">
        <v>18880</v>
      </c>
      <c r="D525" s="3" t="s">
        <v>17174</v>
      </c>
      <c r="E525" s="3" t="s">
        <v>18881</v>
      </c>
    </row>
    <row r="526" spans="1:5" ht="16" x14ac:dyDescent="0.2">
      <c r="A526" s="3" t="s">
        <v>13909</v>
      </c>
      <c r="B526" s="3" t="s">
        <v>18882</v>
      </c>
      <c r="C526" s="3" t="s">
        <v>18883</v>
      </c>
      <c r="D526" s="3" t="s">
        <v>18476</v>
      </c>
      <c r="E526" s="3" t="s">
        <v>18884</v>
      </c>
    </row>
    <row r="527" spans="1:5" ht="16" x14ac:dyDescent="0.2">
      <c r="A527" s="3" t="s">
        <v>4595</v>
      </c>
      <c r="B527" s="3" t="s">
        <v>18885</v>
      </c>
      <c r="C527" s="3" t="s">
        <v>18886</v>
      </c>
      <c r="D527" s="3" t="s">
        <v>18838</v>
      </c>
      <c r="E527" s="3" t="s">
        <v>18887</v>
      </c>
    </row>
    <row r="528" spans="1:5" ht="16" x14ac:dyDescent="0.2">
      <c r="A528" s="3" t="s">
        <v>3736</v>
      </c>
      <c r="B528" s="3" t="s">
        <v>18888</v>
      </c>
      <c r="C528" s="3" t="s">
        <v>18889</v>
      </c>
      <c r="D528" s="3" t="s">
        <v>17174</v>
      </c>
      <c r="E528" s="3" t="s">
        <v>18890</v>
      </c>
    </row>
    <row r="529" spans="1:5" ht="16" x14ac:dyDescent="0.2">
      <c r="A529" s="3" t="s">
        <v>9347</v>
      </c>
      <c r="B529" s="3" t="s">
        <v>18891</v>
      </c>
      <c r="C529" s="3" t="s">
        <v>18892</v>
      </c>
      <c r="D529" s="3" t="s">
        <v>17222</v>
      </c>
      <c r="E529" s="3" t="s">
        <v>18893</v>
      </c>
    </row>
    <row r="530" spans="1:5" ht="16" x14ac:dyDescent="0.2">
      <c r="A530" s="3" t="s">
        <v>129</v>
      </c>
      <c r="B530" s="3" t="s">
        <v>18894</v>
      </c>
      <c r="C530" s="3" t="s">
        <v>18895</v>
      </c>
      <c r="D530" s="3" t="s">
        <v>18896</v>
      </c>
      <c r="E530" s="3" t="s">
        <v>18897</v>
      </c>
    </row>
    <row r="531" spans="1:5" ht="16" x14ac:dyDescent="0.2">
      <c r="A531" s="3" t="s">
        <v>11718</v>
      </c>
      <c r="B531" s="3" t="s">
        <v>18898</v>
      </c>
      <c r="C531" s="3" t="s">
        <v>18899</v>
      </c>
      <c r="D531" s="3" t="s">
        <v>17583</v>
      </c>
      <c r="E531" s="3" t="s">
        <v>18900</v>
      </c>
    </row>
    <row r="532" spans="1:5" ht="16" x14ac:dyDescent="0.2">
      <c r="A532" s="3" t="s">
        <v>6464</v>
      </c>
      <c r="B532" s="3" t="s">
        <v>18901</v>
      </c>
      <c r="C532" s="3" t="s">
        <v>18902</v>
      </c>
      <c r="D532" s="3" t="s">
        <v>18903</v>
      </c>
      <c r="E532" s="3" t="s">
        <v>18904</v>
      </c>
    </row>
    <row r="533" spans="1:5" ht="16" x14ac:dyDescent="0.2">
      <c r="A533" s="3" t="s">
        <v>10672</v>
      </c>
      <c r="B533" s="3" t="s">
        <v>18905</v>
      </c>
      <c r="C533" s="3" t="s">
        <v>10672</v>
      </c>
      <c r="D533" s="3" t="s">
        <v>18554</v>
      </c>
      <c r="E533" s="3" t="s">
        <v>18906</v>
      </c>
    </row>
    <row r="534" spans="1:5" ht="16" x14ac:dyDescent="0.2">
      <c r="A534" s="3" t="s">
        <v>12927</v>
      </c>
      <c r="B534" s="3" t="s">
        <v>18907</v>
      </c>
      <c r="C534" s="3" t="s">
        <v>18908</v>
      </c>
      <c r="D534" s="3" t="s">
        <v>17331</v>
      </c>
      <c r="E534" s="3" t="s">
        <v>18909</v>
      </c>
    </row>
    <row r="535" spans="1:5" ht="16" x14ac:dyDescent="0.2">
      <c r="A535" s="3" t="s">
        <v>3290</v>
      </c>
      <c r="B535" s="3" t="s">
        <v>18910</v>
      </c>
      <c r="C535" s="3" t="s">
        <v>18911</v>
      </c>
      <c r="D535" s="3" t="s">
        <v>17152</v>
      </c>
      <c r="E535" s="3" t="s">
        <v>18912</v>
      </c>
    </row>
    <row r="536" spans="1:5" ht="16" x14ac:dyDescent="0.2">
      <c r="A536" s="3" t="s">
        <v>7571</v>
      </c>
      <c r="B536" s="3" t="s">
        <v>18913</v>
      </c>
      <c r="C536" s="3" t="s">
        <v>18914</v>
      </c>
      <c r="D536" s="3" t="s">
        <v>17144</v>
      </c>
      <c r="E536" s="3" t="s">
        <v>18915</v>
      </c>
    </row>
    <row r="537" spans="1:5" ht="16" x14ac:dyDescent="0.2">
      <c r="A537" s="3" t="s">
        <v>11420</v>
      </c>
      <c r="B537" s="3" t="s">
        <v>18916</v>
      </c>
      <c r="C537" s="3" t="s">
        <v>18917</v>
      </c>
      <c r="D537" s="3" t="s">
        <v>17599</v>
      </c>
      <c r="E537" s="3" t="s">
        <v>18918</v>
      </c>
    </row>
    <row r="538" spans="1:5" ht="16" x14ac:dyDescent="0.2">
      <c r="A538" s="3" t="s">
        <v>17070</v>
      </c>
      <c r="B538" s="3" t="s">
        <v>18919</v>
      </c>
      <c r="C538" s="3" t="s">
        <v>23602</v>
      </c>
      <c r="D538" s="3" t="s">
        <v>18920</v>
      </c>
      <c r="E538" s="3" t="s">
        <v>18921</v>
      </c>
    </row>
    <row r="539" spans="1:5" ht="16" x14ac:dyDescent="0.2">
      <c r="A539" s="3" t="s">
        <v>10983</v>
      </c>
      <c r="B539" s="3" t="s">
        <v>18922</v>
      </c>
      <c r="C539" s="3" t="s">
        <v>18923</v>
      </c>
      <c r="D539" s="3" t="s">
        <v>18924</v>
      </c>
      <c r="E539" s="3" t="s">
        <v>18925</v>
      </c>
    </row>
    <row r="540" spans="1:5" ht="16" x14ac:dyDescent="0.2">
      <c r="A540" s="3" t="s">
        <v>9757</v>
      </c>
      <c r="B540" s="3" t="s">
        <v>18926</v>
      </c>
      <c r="C540" s="3" t="s">
        <v>9757</v>
      </c>
      <c r="D540" s="3" t="s">
        <v>18048</v>
      </c>
      <c r="E540" s="3" t="s">
        <v>18927</v>
      </c>
    </row>
    <row r="541" spans="1:5" ht="16" x14ac:dyDescent="0.2">
      <c r="A541" s="3" t="s">
        <v>5869</v>
      </c>
      <c r="B541" s="3" t="s">
        <v>18928</v>
      </c>
      <c r="C541" s="3" t="s">
        <v>18929</v>
      </c>
      <c r="D541" s="3" t="s">
        <v>18930</v>
      </c>
      <c r="E541" s="3" t="s">
        <v>18931</v>
      </c>
    </row>
    <row r="542" spans="1:5" ht="16" x14ac:dyDescent="0.2">
      <c r="A542" s="3" t="s">
        <v>8707</v>
      </c>
      <c r="B542" s="3" t="s">
        <v>18932</v>
      </c>
      <c r="C542" s="3" t="s">
        <v>18933</v>
      </c>
      <c r="D542" s="3" t="s">
        <v>17140</v>
      </c>
      <c r="E542" s="3" t="s">
        <v>18934</v>
      </c>
    </row>
    <row r="543" spans="1:5" ht="16" x14ac:dyDescent="0.2">
      <c r="A543" s="3" t="s">
        <v>2160</v>
      </c>
      <c r="B543" s="3" t="s">
        <v>18935</v>
      </c>
      <c r="C543" s="3" t="s">
        <v>18936</v>
      </c>
      <c r="D543" s="3" t="s">
        <v>17388</v>
      </c>
      <c r="E543" s="3" t="s">
        <v>18937</v>
      </c>
    </row>
    <row r="544" spans="1:5" ht="16" x14ac:dyDescent="0.2">
      <c r="A544" s="3" t="s">
        <v>4399</v>
      </c>
      <c r="B544" s="3" t="s">
        <v>18938</v>
      </c>
      <c r="C544" s="3" t="s">
        <v>18939</v>
      </c>
      <c r="D544" s="3" t="s">
        <v>18940</v>
      </c>
      <c r="E544" s="3" t="s">
        <v>18941</v>
      </c>
    </row>
    <row r="545" spans="1:5" ht="16" x14ac:dyDescent="0.2">
      <c r="A545" s="3" t="s">
        <v>12429</v>
      </c>
      <c r="B545" s="3" t="s">
        <v>18942</v>
      </c>
      <c r="C545" s="3" t="s">
        <v>18943</v>
      </c>
      <c r="D545" s="3" t="s">
        <v>17144</v>
      </c>
      <c r="E545" s="3" t="s">
        <v>18944</v>
      </c>
    </row>
    <row r="546" spans="1:5" ht="16" x14ac:dyDescent="0.2">
      <c r="A546" s="3" t="s">
        <v>1232</v>
      </c>
      <c r="B546" s="14" t="s">
        <v>18945</v>
      </c>
      <c r="C546" s="3" t="s">
        <v>23603</v>
      </c>
      <c r="D546" s="3" t="s">
        <v>18946</v>
      </c>
      <c r="E546" s="3" t="s">
        <v>18947</v>
      </c>
    </row>
    <row r="547" spans="1:5" ht="16" x14ac:dyDescent="0.2">
      <c r="A547" s="3" t="s">
        <v>12654</v>
      </c>
      <c r="B547" s="3" t="s">
        <v>18948</v>
      </c>
      <c r="C547" s="3" t="s">
        <v>18949</v>
      </c>
      <c r="D547" s="3" t="s">
        <v>18950</v>
      </c>
      <c r="E547" s="3" t="s">
        <v>18951</v>
      </c>
    </row>
    <row r="548" spans="1:5" ht="16" x14ac:dyDescent="0.2">
      <c r="A548" s="3" t="s">
        <v>3957</v>
      </c>
      <c r="B548" s="3" t="s">
        <v>18952</v>
      </c>
      <c r="C548" s="3" t="s">
        <v>18953</v>
      </c>
      <c r="D548" s="3" t="s">
        <v>18801</v>
      </c>
      <c r="E548" s="3" t="s">
        <v>18954</v>
      </c>
    </row>
    <row r="549" spans="1:5" ht="16" x14ac:dyDescent="0.2">
      <c r="A549" s="3" t="s">
        <v>11608</v>
      </c>
      <c r="B549" s="3" t="s">
        <v>18955</v>
      </c>
      <c r="C549" s="3" t="s">
        <v>18956</v>
      </c>
      <c r="D549" s="3" t="s">
        <v>17583</v>
      </c>
      <c r="E549" s="3" t="s">
        <v>18957</v>
      </c>
    </row>
    <row r="550" spans="1:5" ht="16" x14ac:dyDescent="0.2">
      <c r="A550" s="3" t="s">
        <v>16997</v>
      </c>
      <c r="B550" s="3" t="s">
        <v>18958</v>
      </c>
      <c r="C550" s="3" t="s">
        <v>18959</v>
      </c>
      <c r="D550" s="3" t="s">
        <v>18960</v>
      </c>
      <c r="E550" s="3" t="s">
        <v>18961</v>
      </c>
    </row>
    <row r="551" spans="1:5" ht="16" x14ac:dyDescent="0.2">
      <c r="A551" s="3" t="s">
        <v>16422</v>
      </c>
      <c r="B551" s="3" t="s">
        <v>18962</v>
      </c>
      <c r="C551" s="3" t="s">
        <v>18963</v>
      </c>
      <c r="D551" s="3" t="s">
        <v>18964</v>
      </c>
      <c r="E551" s="3" t="s">
        <v>18965</v>
      </c>
    </row>
    <row r="552" spans="1:5" ht="16" x14ac:dyDescent="0.2">
      <c r="A552" s="3" t="s">
        <v>1219</v>
      </c>
      <c r="B552" s="3" t="s">
        <v>18966</v>
      </c>
      <c r="C552" s="3" t="s">
        <v>18967</v>
      </c>
      <c r="D552" s="3" t="s">
        <v>18968</v>
      </c>
      <c r="E552" s="3" t="s">
        <v>18969</v>
      </c>
    </row>
    <row r="553" spans="1:5" ht="16" x14ac:dyDescent="0.2">
      <c r="A553" s="3" t="s">
        <v>858</v>
      </c>
      <c r="B553" s="3" t="s">
        <v>18970</v>
      </c>
      <c r="C553" s="3" t="s">
        <v>858</v>
      </c>
      <c r="D553" s="3" t="s">
        <v>18971</v>
      </c>
      <c r="E553" s="3" t="s">
        <v>18972</v>
      </c>
    </row>
    <row r="554" spans="1:5" ht="16" x14ac:dyDescent="0.2">
      <c r="A554" s="3" t="s">
        <v>16381</v>
      </c>
      <c r="B554" s="3" t="s">
        <v>18973</v>
      </c>
      <c r="C554" s="3" t="s">
        <v>16381</v>
      </c>
      <c r="D554" s="3" t="s">
        <v>18220</v>
      </c>
      <c r="E554" s="3" t="s">
        <v>18974</v>
      </c>
    </row>
    <row r="555" spans="1:5" ht="16" x14ac:dyDescent="0.2">
      <c r="A555" s="3" t="s">
        <v>13119</v>
      </c>
      <c r="B555" s="3" t="s">
        <v>18975</v>
      </c>
      <c r="C555" s="3" t="s">
        <v>18976</v>
      </c>
      <c r="D555" s="3" t="s">
        <v>17144</v>
      </c>
      <c r="E555" s="3" t="s">
        <v>18977</v>
      </c>
    </row>
    <row r="556" spans="1:5" ht="16" x14ac:dyDescent="0.2">
      <c r="A556" s="3" t="s">
        <v>15609</v>
      </c>
      <c r="B556" s="3" t="s">
        <v>18978</v>
      </c>
      <c r="C556" s="3" t="s">
        <v>18979</v>
      </c>
      <c r="D556" s="3" t="s">
        <v>18980</v>
      </c>
      <c r="E556" s="3" t="s">
        <v>18981</v>
      </c>
    </row>
    <row r="557" spans="1:5" ht="16" x14ac:dyDescent="0.2">
      <c r="A557" s="3" t="s">
        <v>3718</v>
      </c>
      <c r="B557" s="3" t="s">
        <v>18982</v>
      </c>
      <c r="C557" s="3" t="s">
        <v>18983</v>
      </c>
      <c r="D557" s="3" t="s">
        <v>17860</v>
      </c>
      <c r="E557" s="3" t="s">
        <v>18984</v>
      </c>
    </row>
    <row r="558" spans="1:5" ht="16" x14ac:dyDescent="0.2">
      <c r="A558" s="3" t="s">
        <v>16347</v>
      </c>
      <c r="B558" s="3" t="s">
        <v>18985</v>
      </c>
      <c r="C558" s="3" t="s">
        <v>18986</v>
      </c>
      <c r="D558" s="3" t="s">
        <v>17705</v>
      </c>
      <c r="E558" s="3" t="s">
        <v>18987</v>
      </c>
    </row>
    <row r="559" spans="1:5" ht="16" x14ac:dyDescent="0.2">
      <c r="A559" s="3" t="s">
        <v>12878</v>
      </c>
      <c r="B559" s="3" t="s">
        <v>18988</v>
      </c>
      <c r="C559" s="3" t="s">
        <v>18989</v>
      </c>
      <c r="D559" s="3" t="s">
        <v>18990</v>
      </c>
      <c r="E559" s="3" t="s">
        <v>18991</v>
      </c>
    </row>
    <row r="560" spans="1:5" ht="16" x14ac:dyDescent="0.2">
      <c r="A560" s="3" t="s">
        <v>13139</v>
      </c>
      <c r="B560" s="3" t="s">
        <v>18992</v>
      </c>
      <c r="C560" s="3" t="s">
        <v>18993</v>
      </c>
      <c r="D560" s="3" t="s">
        <v>17144</v>
      </c>
      <c r="E560" s="3" t="s">
        <v>18994</v>
      </c>
    </row>
    <row r="561" spans="1:5" ht="16" x14ac:dyDescent="0.2">
      <c r="A561" s="3" t="s">
        <v>14300</v>
      </c>
      <c r="B561" s="3" t="s">
        <v>18998</v>
      </c>
      <c r="C561" s="3" t="s">
        <v>18999</v>
      </c>
      <c r="D561" s="3" t="s">
        <v>17144</v>
      </c>
      <c r="E561" s="3" t="s">
        <v>19000</v>
      </c>
    </row>
    <row r="562" spans="1:5" ht="16" x14ac:dyDescent="0.2">
      <c r="A562" s="3" t="s">
        <v>9576</v>
      </c>
      <c r="B562" s="3" t="s">
        <v>18995</v>
      </c>
      <c r="C562" s="3" t="s">
        <v>18996</v>
      </c>
      <c r="D562" s="3" t="s">
        <v>17144</v>
      </c>
      <c r="E562" s="3" t="s">
        <v>18997</v>
      </c>
    </row>
    <row r="563" spans="1:5" ht="16" x14ac:dyDescent="0.2">
      <c r="A563" s="3" t="s">
        <v>13112</v>
      </c>
      <c r="B563" s="3" t="s">
        <v>19001</v>
      </c>
      <c r="C563" s="3" t="s">
        <v>19002</v>
      </c>
      <c r="D563" s="3" t="s">
        <v>17136</v>
      </c>
      <c r="E563" s="3" t="s">
        <v>19003</v>
      </c>
    </row>
    <row r="564" spans="1:5" ht="16" x14ac:dyDescent="0.2">
      <c r="A564" s="3" t="s">
        <v>14697</v>
      </c>
      <c r="B564" s="3" t="s">
        <v>19004</v>
      </c>
      <c r="C564" s="3" t="s">
        <v>19005</v>
      </c>
      <c r="D564" s="3" t="s">
        <v>17174</v>
      </c>
      <c r="E564" s="3" t="s">
        <v>19006</v>
      </c>
    </row>
    <row r="565" spans="1:5" ht="16" x14ac:dyDescent="0.2">
      <c r="A565" s="3" t="s">
        <v>4714</v>
      </c>
      <c r="B565" s="3" t="s">
        <v>19007</v>
      </c>
      <c r="C565" s="3" t="s">
        <v>19008</v>
      </c>
      <c r="D565" s="3" t="s">
        <v>17305</v>
      </c>
      <c r="E565" s="3" t="s">
        <v>19009</v>
      </c>
    </row>
    <row r="566" spans="1:5" ht="16" x14ac:dyDescent="0.2">
      <c r="A566" s="3" t="s">
        <v>16289</v>
      </c>
      <c r="B566" s="14" t="s">
        <v>19010</v>
      </c>
      <c r="C566" s="3" t="s">
        <v>19011</v>
      </c>
      <c r="D566" s="3" t="s">
        <v>19012</v>
      </c>
      <c r="E566" s="3" t="s">
        <v>19013</v>
      </c>
    </row>
    <row r="567" spans="1:5" ht="16" x14ac:dyDescent="0.2">
      <c r="A567" s="3" t="s">
        <v>15224</v>
      </c>
      <c r="B567" s="3" t="s">
        <v>19014</v>
      </c>
      <c r="C567" s="3" t="s">
        <v>19015</v>
      </c>
      <c r="D567" s="3" t="s">
        <v>17144</v>
      </c>
      <c r="E567" s="3" t="s">
        <v>19016</v>
      </c>
    </row>
    <row r="568" spans="1:5" ht="16" x14ac:dyDescent="0.2">
      <c r="A568" s="3" t="s">
        <v>613</v>
      </c>
      <c r="B568" s="3" t="s">
        <v>19017</v>
      </c>
      <c r="C568" s="3" t="s">
        <v>613</v>
      </c>
      <c r="D568" s="3" t="s">
        <v>18924</v>
      </c>
      <c r="E568" s="3" t="s">
        <v>19018</v>
      </c>
    </row>
    <row r="569" spans="1:5" ht="16" x14ac:dyDescent="0.2">
      <c r="A569" s="3" t="s">
        <v>2857</v>
      </c>
      <c r="B569" s="3" t="s">
        <v>18565</v>
      </c>
      <c r="C569" s="3" t="s">
        <v>18566</v>
      </c>
      <c r="D569" s="3" t="s">
        <v>17144</v>
      </c>
      <c r="E569" s="3" t="s">
        <v>18567</v>
      </c>
    </row>
    <row r="570" spans="1:5" ht="16" x14ac:dyDescent="0.2">
      <c r="A570" s="3" t="s">
        <v>13667</v>
      </c>
      <c r="B570" s="3" t="s">
        <v>19019</v>
      </c>
      <c r="C570" s="3" t="s">
        <v>19020</v>
      </c>
      <c r="D570" s="3" t="s">
        <v>17186</v>
      </c>
      <c r="E570" s="3" t="s">
        <v>19021</v>
      </c>
    </row>
    <row r="571" spans="1:5" ht="16" x14ac:dyDescent="0.2">
      <c r="A571" s="3" t="s">
        <v>5838</v>
      </c>
      <c r="B571" s="3" t="s">
        <v>19022</v>
      </c>
      <c r="C571" s="3" t="s">
        <v>5838</v>
      </c>
      <c r="D571" s="3" t="s">
        <v>19023</v>
      </c>
      <c r="E571" s="3" t="s">
        <v>19024</v>
      </c>
    </row>
    <row r="572" spans="1:5" ht="16" x14ac:dyDescent="0.2">
      <c r="A572" s="3" t="s">
        <v>2227</v>
      </c>
      <c r="B572" s="3" t="s">
        <v>19025</v>
      </c>
      <c r="C572" s="3" t="s">
        <v>19026</v>
      </c>
      <c r="D572" s="3" t="s">
        <v>19027</v>
      </c>
      <c r="E572" s="3" t="s">
        <v>19028</v>
      </c>
    </row>
    <row r="573" spans="1:5" ht="16" x14ac:dyDescent="0.2">
      <c r="A573" s="3" t="s">
        <v>15052</v>
      </c>
      <c r="B573" s="3" t="s">
        <v>19029</v>
      </c>
      <c r="C573" s="3" t="s">
        <v>15052</v>
      </c>
      <c r="D573" s="3" t="s">
        <v>17410</v>
      </c>
      <c r="E573" s="3" t="s">
        <v>19030</v>
      </c>
    </row>
    <row r="574" spans="1:5" ht="16" x14ac:dyDescent="0.2">
      <c r="A574" s="3" t="s">
        <v>3019</v>
      </c>
      <c r="B574" s="3" t="s">
        <v>19031</v>
      </c>
      <c r="C574" s="3" t="s">
        <v>19032</v>
      </c>
      <c r="D574" s="3" t="s">
        <v>17144</v>
      </c>
      <c r="E574" s="3" t="s">
        <v>19033</v>
      </c>
    </row>
    <row r="575" spans="1:5" ht="16" x14ac:dyDescent="0.2">
      <c r="A575" s="3" t="s">
        <v>5968</v>
      </c>
      <c r="B575" s="3" t="s">
        <v>19034</v>
      </c>
      <c r="C575" s="3" t="s">
        <v>19035</v>
      </c>
      <c r="D575" s="3" t="s">
        <v>17144</v>
      </c>
      <c r="E575" s="3" t="s">
        <v>19036</v>
      </c>
    </row>
    <row r="576" spans="1:5" ht="16" x14ac:dyDescent="0.2">
      <c r="A576" s="3" t="s">
        <v>7884</v>
      </c>
      <c r="B576" s="3" t="s">
        <v>19037</v>
      </c>
      <c r="C576" s="3" t="s">
        <v>19038</v>
      </c>
      <c r="D576" s="3" t="s">
        <v>17144</v>
      </c>
      <c r="E576" s="3" t="s">
        <v>19039</v>
      </c>
    </row>
    <row r="577" spans="1:5" ht="16" x14ac:dyDescent="0.2">
      <c r="A577" s="3" t="s">
        <v>14042</v>
      </c>
      <c r="B577" s="3" t="s">
        <v>19040</v>
      </c>
      <c r="C577" s="3" t="s">
        <v>19041</v>
      </c>
      <c r="D577" s="3" t="s">
        <v>17641</v>
      </c>
      <c r="E577" s="3" t="s">
        <v>19042</v>
      </c>
    </row>
    <row r="578" spans="1:5" ht="16" x14ac:dyDescent="0.2">
      <c r="A578" s="3" t="s">
        <v>413</v>
      </c>
      <c r="B578" s="3" t="s">
        <v>19043</v>
      </c>
      <c r="C578" s="3" t="s">
        <v>19044</v>
      </c>
      <c r="D578" s="3" t="s">
        <v>19045</v>
      </c>
      <c r="E578" s="3" t="s">
        <v>19046</v>
      </c>
    </row>
    <row r="579" spans="1:5" ht="16" x14ac:dyDescent="0.2">
      <c r="A579" s="3" t="s">
        <v>15387</v>
      </c>
      <c r="B579" s="3" t="s">
        <v>19047</v>
      </c>
      <c r="C579" s="3" t="s">
        <v>19048</v>
      </c>
      <c r="D579" s="3" t="s">
        <v>19049</v>
      </c>
      <c r="E579" s="3" t="s">
        <v>19050</v>
      </c>
    </row>
    <row r="580" spans="1:5" ht="16" x14ac:dyDescent="0.2">
      <c r="A580" s="3" t="s">
        <v>10205</v>
      </c>
      <c r="B580" s="3" t="s">
        <v>19051</v>
      </c>
      <c r="C580" s="3" t="s">
        <v>19052</v>
      </c>
      <c r="D580" s="3" t="s">
        <v>17174</v>
      </c>
      <c r="E580" s="3" t="s">
        <v>19053</v>
      </c>
    </row>
    <row r="581" spans="1:5" ht="16" x14ac:dyDescent="0.2">
      <c r="A581" s="3" t="s">
        <v>9326</v>
      </c>
      <c r="B581" s="3" t="s">
        <v>19054</v>
      </c>
      <c r="C581" s="3" t="s">
        <v>19055</v>
      </c>
      <c r="D581" s="3" t="s">
        <v>17140</v>
      </c>
      <c r="E581" s="3" t="s">
        <v>19056</v>
      </c>
    </row>
    <row r="582" spans="1:5" ht="16" x14ac:dyDescent="0.2">
      <c r="A582" s="3" t="s">
        <v>5845</v>
      </c>
      <c r="B582" s="3" t="s">
        <v>19057</v>
      </c>
      <c r="C582" s="3" t="s">
        <v>19058</v>
      </c>
      <c r="D582" s="3" t="s">
        <v>17840</v>
      </c>
      <c r="E582" s="3" t="s">
        <v>19059</v>
      </c>
    </row>
    <row r="583" spans="1:5" ht="16" x14ac:dyDescent="0.2">
      <c r="A583" s="3" t="s">
        <v>5797</v>
      </c>
      <c r="B583" s="3" t="s">
        <v>19060</v>
      </c>
      <c r="C583" s="3" t="s">
        <v>23604</v>
      </c>
      <c r="D583" s="3" t="s">
        <v>19061</v>
      </c>
      <c r="E583" s="3" t="s">
        <v>19062</v>
      </c>
    </row>
    <row r="584" spans="1:5" ht="16" x14ac:dyDescent="0.2">
      <c r="A584" s="3" t="s">
        <v>7314</v>
      </c>
      <c r="B584" s="3" t="s">
        <v>19063</v>
      </c>
      <c r="C584" s="3" t="s">
        <v>19064</v>
      </c>
      <c r="D584" s="3" t="s">
        <v>17222</v>
      </c>
      <c r="E584" s="3" t="s">
        <v>19065</v>
      </c>
    </row>
    <row r="585" spans="1:5" ht="16" x14ac:dyDescent="0.2">
      <c r="A585" s="3" t="s">
        <v>2379</v>
      </c>
      <c r="B585" s="3" t="s">
        <v>19066</v>
      </c>
      <c r="C585" s="3" t="s">
        <v>23605</v>
      </c>
      <c r="D585" s="3" t="s">
        <v>19067</v>
      </c>
      <c r="E585" s="3" t="s">
        <v>19068</v>
      </c>
    </row>
    <row r="586" spans="1:5" ht="16" x14ac:dyDescent="0.2">
      <c r="A586" s="3" t="s">
        <v>3632</v>
      </c>
      <c r="B586" s="3" t="s">
        <v>19069</v>
      </c>
      <c r="C586" s="3" t="s">
        <v>19070</v>
      </c>
      <c r="D586" s="3" t="s">
        <v>19071</v>
      </c>
      <c r="E586" s="3" t="s">
        <v>19072</v>
      </c>
    </row>
    <row r="587" spans="1:5" ht="16" x14ac:dyDescent="0.2">
      <c r="A587" s="3" t="s">
        <v>14728</v>
      </c>
      <c r="B587" s="3" t="s">
        <v>19073</v>
      </c>
      <c r="C587" s="3" t="s">
        <v>19074</v>
      </c>
      <c r="D587" s="3" t="s">
        <v>17222</v>
      </c>
      <c r="E587" s="3" t="s">
        <v>19075</v>
      </c>
    </row>
    <row r="588" spans="1:5" ht="16" x14ac:dyDescent="0.2">
      <c r="A588" s="3" t="s">
        <v>7381</v>
      </c>
      <c r="B588" s="3" t="s">
        <v>19076</v>
      </c>
      <c r="C588" s="3" t="s">
        <v>19077</v>
      </c>
      <c r="D588" s="3" t="s">
        <v>19078</v>
      </c>
      <c r="E588" s="3" t="s">
        <v>19079</v>
      </c>
    </row>
    <row r="589" spans="1:5" ht="16" x14ac:dyDescent="0.2">
      <c r="A589" s="3" t="s">
        <v>12006</v>
      </c>
      <c r="B589" s="3" t="s">
        <v>17723</v>
      </c>
      <c r="C589" s="3" t="s">
        <v>17724</v>
      </c>
      <c r="D589" s="3" t="s">
        <v>17144</v>
      </c>
      <c r="E589" s="3" t="s">
        <v>17725</v>
      </c>
    </row>
    <row r="590" spans="1:5" ht="16" x14ac:dyDescent="0.2">
      <c r="A590" s="3" t="s">
        <v>16738</v>
      </c>
      <c r="B590" s="3" t="s">
        <v>19080</v>
      </c>
      <c r="C590" s="3" t="s">
        <v>19081</v>
      </c>
      <c r="D590" s="3" t="s">
        <v>19082</v>
      </c>
      <c r="E590" s="3" t="s">
        <v>19083</v>
      </c>
    </row>
    <row r="591" spans="1:5" ht="16" x14ac:dyDescent="0.2">
      <c r="A591" s="3" t="s">
        <v>5607</v>
      </c>
      <c r="B591" s="3" t="s">
        <v>19084</v>
      </c>
      <c r="C591" s="3" t="s">
        <v>19085</v>
      </c>
      <c r="D591" s="3" t="s">
        <v>19086</v>
      </c>
      <c r="E591" s="3" t="s">
        <v>19087</v>
      </c>
    </row>
    <row r="592" spans="1:5" ht="16" x14ac:dyDescent="0.2">
      <c r="A592" s="3" t="s">
        <v>70</v>
      </c>
      <c r="B592" s="3" t="s">
        <v>19088</v>
      </c>
      <c r="C592" s="3" t="s">
        <v>70</v>
      </c>
      <c r="D592" s="3" t="s">
        <v>19089</v>
      </c>
      <c r="E592" s="3" t="s">
        <v>19090</v>
      </c>
    </row>
    <row r="593" spans="1:5" ht="16" x14ac:dyDescent="0.2">
      <c r="A593" s="3" t="s">
        <v>16635</v>
      </c>
      <c r="B593" s="3" t="s">
        <v>19091</v>
      </c>
      <c r="C593" s="3" t="s">
        <v>16635</v>
      </c>
      <c r="D593" s="3" t="s">
        <v>19092</v>
      </c>
      <c r="E593" s="3" t="s">
        <v>19093</v>
      </c>
    </row>
    <row r="594" spans="1:5" ht="16" x14ac:dyDescent="0.2">
      <c r="A594" s="3" t="s">
        <v>16472</v>
      </c>
      <c r="B594" s="3" t="s">
        <v>19094</v>
      </c>
      <c r="C594" s="3" t="s">
        <v>19095</v>
      </c>
      <c r="D594" s="3" t="s">
        <v>19096</v>
      </c>
      <c r="E594" s="3" t="s">
        <v>19097</v>
      </c>
    </row>
    <row r="595" spans="1:5" ht="16" x14ac:dyDescent="0.2">
      <c r="A595" s="3" t="s">
        <v>10642</v>
      </c>
      <c r="B595" s="3" t="s">
        <v>19098</v>
      </c>
      <c r="C595" s="3" t="s">
        <v>10642</v>
      </c>
      <c r="D595" s="3" t="s">
        <v>19099</v>
      </c>
      <c r="E595" s="3" t="s">
        <v>19100</v>
      </c>
    </row>
    <row r="596" spans="1:5" ht="16" x14ac:dyDescent="0.2">
      <c r="A596" s="3" t="s">
        <v>9266</v>
      </c>
      <c r="B596" s="3" t="s">
        <v>19101</v>
      </c>
      <c r="C596" s="3" t="s">
        <v>9266</v>
      </c>
      <c r="D596" s="3" t="s">
        <v>17298</v>
      </c>
      <c r="E596" s="3" t="s">
        <v>19102</v>
      </c>
    </row>
    <row r="597" spans="1:5" ht="16" x14ac:dyDescent="0.2">
      <c r="A597" s="3" t="s">
        <v>11090</v>
      </c>
      <c r="B597" s="3" t="s">
        <v>19103</v>
      </c>
      <c r="C597" s="3" t="s">
        <v>19104</v>
      </c>
      <c r="D597" s="3" t="s">
        <v>17461</v>
      </c>
      <c r="E597" s="3" t="s">
        <v>19105</v>
      </c>
    </row>
    <row r="598" spans="1:5" ht="16" x14ac:dyDescent="0.2">
      <c r="A598" s="3" t="s">
        <v>3272</v>
      </c>
      <c r="B598" s="3" t="s">
        <v>19106</v>
      </c>
      <c r="C598" s="3" t="s">
        <v>19107</v>
      </c>
      <c r="D598" s="3" t="s">
        <v>19108</v>
      </c>
      <c r="E598" s="3" t="s">
        <v>19109</v>
      </c>
    </row>
    <row r="599" spans="1:5" ht="16" x14ac:dyDescent="0.2">
      <c r="A599" s="3" t="s">
        <v>1418</v>
      </c>
      <c r="B599" s="3" t="s">
        <v>19110</v>
      </c>
      <c r="C599" s="3" t="s">
        <v>1418</v>
      </c>
      <c r="D599" s="3" t="s">
        <v>18511</v>
      </c>
      <c r="E599" s="3" t="s">
        <v>19111</v>
      </c>
    </row>
    <row r="600" spans="1:5" ht="16" x14ac:dyDescent="0.2">
      <c r="A600" s="3" t="s">
        <v>13033</v>
      </c>
      <c r="B600" s="3" t="s">
        <v>19112</v>
      </c>
      <c r="C600" s="3" t="s">
        <v>19113</v>
      </c>
      <c r="D600" s="3" t="s">
        <v>17681</v>
      </c>
      <c r="E600" s="3" t="s">
        <v>19114</v>
      </c>
    </row>
    <row r="601" spans="1:5" ht="16" x14ac:dyDescent="0.2">
      <c r="A601" s="3" t="s">
        <v>8610</v>
      </c>
      <c r="B601" s="3" t="s">
        <v>19115</v>
      </c>
      <c r="C601" s="3" t="s">
        <v>19116</v>
      </c>
      <c r="D601" s="3" t="s">
        <v>19117</v>
      </c>
      <c r="E601" s="3" t="s">
        <v>19118</v>
      </c>
    </row>
    <row r="602" spans="1:5" ht="16" x14ac:dyDescent="0.2">
      <c r="A602" s="3" t="s">
        <v>4353</v>
      </c>
      <c r="B602" s="3" t="s">
        <v>19119</v>
      </c>
      <c r="C602" s="3" t="s">
        <v>23606</v>
      </c>
      <c r="D602" s="3" t="s">
        <v>17499</v>
      </c>
      <c r="E602" s="3" t="s">
        <v>19120</v>
      </c>
    </row>
    <row r="603" spans="1:5" ht="16" x14ac:dyDescent="0.2">
      <c r="A603" s="3" t="s">
        <v>6335</v>
      </c>
      <c r="B603" s="3" t="s">
        <v>19121</v>
      </c>
      <c r="C603" s="3" t="s">
        <v>6335</v>
      </c>
      <c r="D603" s="3" t="s">
        <v>19122</v>
      </c>
      <c r="E603" s="3" t="s">
        <v>19123</v>
      </c>
    </row>
    <row r="604" spans="1:5" ht="16" x14ac:dyDescent="0.2">
      <c r="A604" s="3" t="s">
        <v>9506</v>
      </c>
      <c r="B604" s="3" t="s">
        <v>19124</v>
      </c>
      <c r="C604" s="3" t="s">
        <v>19125</v>
      </c>
      <c r="D604" s="3" t="s">
        <v>19126</v>
      </c>
      <c r="E604" s="3" t="s">
        <v>19127</v>
      </c>
    </row>
    <row r="605" spans="1:5" ht="16" x14ac:dyDescent="0.2">
      <c r="A605" s="3" t="s">
        <v>9590</v>
      </c>
      <c r="B605" s="3" t="s">
        <v>19128</v>
      </c>
      <c r="C605" s="3" t="s">
        <v>9590</v>
      </c>
      <c r="D605" s="3" t="s">
        <v>18744</v>
      </c>
      <c r="E605" s="3" t="s">
        <v>19129</v>
      </c>
    </row>
    <row r="606" spans="1:5" ht="16" x14ac:dyDescent="0.2">
      <c r="A606" s="3" t="s">
        <v>9748</v>
      </c>
      <c r="B606" s="3" t="s">
        <v>19130</v>
      </c>
      <c r="C606" s="3" t="s">
        <v>19131</v>
      </c>
      <c r="D606" s="3" t="s">
        <v>17144</v>
      </c>
      <c r="E606" s="3" t="s">
        <v>19132</v>
      </c>
    </row>
    <row r="607" spans="1:5" ht="16" x14ac:dyDescent="0.2">
      <c r="A607" s="3" t="s">
        <v>12569</v>
      </c>
      <c r="B607" s="3" t="s">
        <v>19133</v>
      </c>
      <c r="C607" s="3" t="s">
        <v>19134</v>
      </c>
      <c r="D607" s="3" t="s">
        <v>17140</v>
      </c>
      <c r="E607" s="3" t="s">
        <v>19135</v>
      </c>
    </row>
    <row r="608" spans="1:5" ht="16" x14ac:dyDescent="0.2">
      <c r="A608" s="3" t="s">
        <v>16325</v>
      </c>
      <c r="B608" s="3" t="s">
        <v>19136</v>
      </c>
      <c r="C608" s="3" t="s">
        <v>19137</v>
      </c>
      <c r="D608" s="3" t="s">
        <v>17144</v>
      </c>
      <c r="E608" s="3" t="s">
        <v>19138</v>
      </c>
    </row>
    <row r="609" spans="1:5" ht="16" x14ac:dyDescent="0.2">
      <c r="A609" s="3" t="s">
        <v>13599</v>
      </c>
      <c r="B609" s="3" t="s">
        <v>19139</v>
      </c>
      <c r="C609" s="3" t="s">
        <v>19140</v>
      </c>
      <c r="D609" s="3" t="s">
        <v>17144</v>
      </c>
      <c r="E609" s="3" t="s">
        <v>19141</v>
      </c>
    </row>
    <row r="610" spans="1:5" ht="16" x14ac:dyDescent="0.2">
      <c r="A610" s="3" t="s">
        <v>7295</v>
      </c>
      <c r="B610" s="3" t="s">
        <v>19142</v>
      </c>
      <c r="C610" s="3" t="s">
        <v>19143</v>
      </c>
      <c r="D610" s="3" t="s">
        <v>17531</v>
      </c>
      <c r="E610" s="3" t="s">
        <v>19144</v>
      </c>
    </row>
    <row r="611" spans="1:5" ht="16" x14ac:dyDescent="0.2">
      <c r="A611" s="3" t="s">
        <v>12611</v>
      </c>
      <c r="B611" s="3" t="s">
        <v>19145</v>
      </c>
      <c r="C611" s="3" t="s">
        <v>19146</v>
      </c>
      <c r="D611" s="3" t="s">
        <v>19147</v>
      </c>
      <c r="E611" s="3" t="s">
        <v>19148</v>
      </c>
    </row>
    <row r="612" spans="1:5" ht="16" x14ac:dyDescent="0.2">
      <c r="A612" s="3" t="s">
        <v>221</v>
      </c>
      <c r="B612" s="3" t="s">
        <v>19149</v>
      </c>
      <c r="C612" s="3" t="s">
        <v>19150</v>
      </c>
      <c r="D612" s="3" t="s">
        <v>19151</v>
      </c>
      <c r="E612" s="3" t="s">
        <v>19152</v>
      </c>
    </row>
    <row r="613" spans="1:5" ht="16" x14ac:dyDescent="0.2">
      <c r="A613" s="3" t="s">
        <v>3660</v>
      </c>
      <c r="B613" s="3" t="s">
        <v>19153</v>
      </c>
      <c r="C613" s="3" t="s">
        <v>23607</v>
      </c>
      <c r="D613" s="3" t="s">
        <v>17413</v>
      </c>
      <c r="E613" s="3" t="s">
        <v>19154</v>
      </c>
    </row>
    <row r="614" spans="1:5" ht="16" x14ac:dyDescent="0.2">
      <c r="A614" s="3" t="s">
        <v>8264</v>
      </c>
      <c r="B614" s="3" t="s">
        <v>19155</v>
      </c>
      <c r="C614" s="3" t="s">
        <v>19156</v>
      </c>
      <c r="D614" s="3" t="s">
        <v>19157</v>
      </c>
      <c r="E614" s="3" t="s">
        <v>19158</v>
      </c>
    </row>
    <row r="615" spans="1:5" ht="16" x14ac:dyDescent="0.2">
      <c r="A615" s="3" t="s">
        <v>9920</v>
      </c>
      <c r="B615" s="3" t="s">
        <v>19159</v>
      </c>
      <c r="C615" s="3" t="s">
        <v>19160</v>
      </c>
      <c r="D615" s="3" t="s">
        <v>17186</v>
      </c>
      <c r="E615" s="3" t="s">
        <v>19161</v>
      </c>
    </row>
    <row r="616" spans="1:5" ht="16" x14ac:dyDescent="0.2">
      <c r="A616" s="3" t="s">
        <v>10837</v>
      </c>
      <c r="B616" s="3" t="s">
        <v>19162</v>
      </c>
      <c r="C616" s="3" t="s">
        <v>19163</v>
      </c>
      <c r="D616" s="3" t="s">
        <v>17144</v>
      </c>
      <c r="E616" s="3" t="s">
        <v>19164</v>
      </c>
    </row>
    <row r="617" spans="1:5" ht="16" x14ac:dyDescent="0.2">
      <c r="A617" s="3" t="s">
        <v>4186</v>
      </c>
      <c r="B617" s="3" t="s">
        <v>19165</v>
      </c>
      <c r="C617" s="3" t="s">
        <v>19166</v>
      </c>
      <c r="D617" s="3" t="s">
        <v>17186</v>
      </c>
      <c r="E617" s="3" t="s">
        <v>19167</v>
      </c>
    </row>
    <row r="618" spans="1:5" ht="16" x14ac:dyDescent="0.2">
      <c r="A618" s="3" t="s">
        <v>5157</v>
      </c>
      <c r="B618" s="3" t="s">
        <v>19168</v>
      </c>
      <c r="C618" s="3" t="s">
        <v>19169</v>
      </c>
      <c r="D618" s="3" t="s">
        <v>18642</v>
      </c>
      <c r="E618" s="3" t="s">
        <v>19170</v>
      </c>
    </row>
    <row r="619" spans="1:5" ht="16" x14ac:dyDescent="0.2">
      <c r="A619" s="3" t="s">
        <v>895</v>
      </c>
      <c r="B619" s="3" t="s">
        <v>19171</v>
      </c>
      <c r="C619" s="3" t="s">
        <v>19172</v>
      </c>
      <c r="D619" s="3" t="s">
        <v>19173</v>
      </c>
      <c r="E619" s="3" t="s">
        <v>19174</v>
      </c>
    </row>
    <row r="620" spans="1:5" ht="16" x14ac:dyDescent="0.2">
      <c r="A620" s="3" t="s">
        <v>1860</v>
      </c>
      <c r="B620" s="3" t="s">
        <v>19175</v>
      </c>
      <c r="C620" s="3" t="s">
        <v>1860</v>
      </c>
      <c r="D620" s="3" t="s">
        <v>17978</v>
      </c>
      <c r="E620" s="3" t="s">
        <v>19176</v>
      </c>
    </row>
    <row r="621" spans="1:5" ht="16" x14ac:dyDescent="0.2">
      <c r="A621" s="3" t="s">
        <v>4760</v>
      </c>
      <c r="B621" s="3" t="s">
        <v>19177</v>
      </c>
      <c r="C621" s="3" t="s">
        <v>19178</v>
      </c>
      <c r="D621" s="3" t="s">
        <v>17860</v>
      </c>
      <c r="E621" s="3" t="s">
        <v>19179</v>
      </c>
    </row>
    <row r="622" spans="1:5" ht="16" x14ac:dyDescent="0.2">
      <c r="A622" s="3" t="s">
        <v>13271</v>
      </c>
      <c r="B622" s="3" t="s">
        <v>19180</v>
      </c>
      <c r="C622" s="3" t="s">
        <v>19181</v>
      </c>
      <c r="D622" s="3" t="s">
        <v>19182</v>
      </c>
      <c r="E622" s="3" t="s">
        <v>19183</v>
      </c>
    </row>
    <row r="623" spans="1:5" ht="16" x14ac:dyDescent="0.2">
      <c r="A623" s="3" t="s">
        <v>16771</v>
      </c>
      <c r="B623" s="3" t="s">
        <v>19184</v>
      </c>
      <c r="C623" s="3" t="s">
        <v>19185</v>
      </c>
      <c r="D623" s="3" t="s">
        <v>19186</v>
      </c>
      <c r="E623" s="3" t="s">
        <v>19187</v>
      </c>
    </row>
    <row r="624" spans="1:5" ht="16" x14ac:dyDescent="0.2">
      <c r="A624" s="3" t="s">
        <v>10443</v>
      </c>
      <c r="B624" s="3" t="s">
        <v>19188</v>
      </c>
      <c r="C624" s="3" t="s">
        <v>19189</v>
      </c>
      <c r="D624" s="3" t="s">
        <v>19190</v>
      </c>
      <c r="E624" s="3" t="s">
        <v>19191</v>
      </c>
    </row>
    <row r="625" spans="1:5" ht="16" x14ac:dyDescent="0.2">
      <c r="A625" s="3" t="s">
        <v>12620</v>
      </c>
      <c r="B625" s="3" t="s">
        <v>19192</v>
      </c>
      <c r="C625" s="3" t="s">
        <v>19193</v>
      </c>
      <c r="D625" s="3" t="s">
        <v>17144</v>
      </c>
      <c r="E625" s="3" t="s">
        <v>19194</v>
      </c>
    </row>
    <row r="626" spans="1:5" ht="16" x14ac:dyDescent="0.2">
      <c r="A626" s="3" t="s">
        <v>15762</v>
      </c>
      <c r="B626" s="3" t="s">
        <v>19195</v>
      </c>
      <c r="C626" s="3" t="s">
        <v>23608</v>
      </c>
      <c r="D626" s="3" t="s">
        <v>17214</v>
      </c>
      <c r="E626" s="3" t="s">
        <v>19196</v>
      </c>
    </row>
    <row r="627" spans="1:5" ht="16" x14ac:dyDescent="0.2">
      <c r="A627" s="3" t="s">
        <v>14137</v>
      </c>
      <c r="B627" s="3" t="s">
        <v>19197</v>
      </c>
      <c r="C627" s="3" t="s">
        <v>19198</v>
      </c>
      <c r="D627" s="3" t="s">
        <v>17222</v>
      </c>
      <c r="E627" s="3" t="s">
        <v>19199</v>
      </c>
    </row>
    <row r="628" spans="1:5" ht="16" x14ac:dyDescent="0.2">
      <c r="A628" s="3" t="s">
        <v>15392</v>
      </c>
      <c r="B628" s="3" t="s">
        <v>19200</v>
      </c>
      <c r="C628" s="3" t="s">
        <v>19201</v>
      </c>
      <c r="D628" s="3" t="s">
        <v>19202</v>
      </c>
      <c r="E628" s="3" t="s">
        <v>19203</v>
      </c>
    </row>
    <row r="629" spans="1:5" ht="16" x14ac:dyDescent="0.2">
      <c r="A629" s="3" t="s">
        <v>19207</v>
      </c>
      <c r="B629" s="3" t="s">
        <v>19204</v>
      </c>
      <c r="C629" s="3" t="s">
        <v>19205</v>
      </c>
      <c r="D629" s="3" t="s">
        <v>17144</v>
      </c>
      <c r="E629" s="3" t="s">
        <v>19206</v>
      </c>
    </row>
    <row r="630" spans="1:5" ht="16" x14ac:dyDescent="0.2">
      <c r="A630" s="3" t="s">
        <v>4746</v>
      </c>
      <c r="B630" s="3" t="s">
        <v>19208</v>
      </c>
      <c r="C630" s="3" t="s">
        <v>19209</v>
      </c>
      <c r="D630" s="3" t="s">
        <v>17341</v>
      </c>
      <c r="E630" s="3" t="s">
        <v>19210</v>
      </c>
    </row>
    <row r="631" spans="1:5" ht="16" x14ac:dyDescent="0.2">
      <c r="A631" s="3" t="s">
        <v>11755</v>
      </c>
      <c r="B631" s="3" t="s">
        <v>19211</v>
      </c>
      <c r="C631" s="3" t="s">
        <v>23609</v>
      </c>
      <c r="D631" s="3" t="s">
        <v>18946</v>
      </c>
      <c r="E631" s="3" t="s">
        <v>19212</v>
      </c>
    </row>
    <row r="632" spans="1:5" ht="16" x14ac:dyDescent="0.2">
      <c r="A632" s="3" t="s">
        <v>19216</v>
      </c>
      <c r="B632" s="3" t="s">
        <v>19213</v>
      </c>
      <c r="C632" s="3" t="s">
        <v>19214</v>
      </c>
      <c r="D632" s="3" t="s">
        <v>17144</v>
      </c>
      <c r="E632" s="3" t="s">
        <v>19215</v>
      </c>
    </row>
    <row r="633" spans="1:5" ht="16" x14ac:dyDescent="0.2">
      <c r="A633" s="3" t="s">
        <v>3625</v>
      </c>
      <c r="B633" s="3" t="s">
        <v>19217</v>
      </c>
      <c r="C633" s="3" t="s">
        <v>3625</v>
      </c>
      <c r="D633" s="3" t="s">
        <v>19218</v>
      </c>
      <c r="E633" s="3" t="s">
        <v>19219</v>
      </c>
    </row>
    <row r="634" spans="1:5" ht="16" x14ac:dyDescent="0.2">
      <c r="A634" s="3" t="s">
        <v>337</v>
      </c>
      <c r="B634" s="3" t="s">
        <v>19220</v>
      </c>
      <c r="C634" s="3" t="s">
        <v>23610</v>
      </c>
      <c r="D634" s="3" t="s">
        <v>19221</v>
      </c>
      <c r="E634" s="3" t="s">
        <v>19222</v>
      </c>
    </row>
    <row r="635" spans="1:5" ht="16" x14ac:dyDescent="0.2">
      <c r="A635" s="3" t="s">
        <v>3786</v>
      </c>
      <c r="B635" s="3" t="s">
        <v>19223</v>
      </c>
      <c r="C635" s="3" t="s">
        <v>19224</v>
      </c>
      <c r="D635" s="3" t="s">
        <v>17144</v>
      </c>
      <c r="E635" s="3" t="s">
        <v>19225</v>
      </c>
    </row>
    <row r="636" spans="1:5" ht="16" x14ac:dyDescent="0.2">
      <c r="A636" s="3" t="s">
        <v>961</v>
      </c>
      <c r="B636" s="3" t="s">
        <v>19226</v>
      </c>
      <c r="C636" s="3" t="s">
        <v>19227</v>
      </c>
      <c r="D636" s="3" t="s">
        <v>18808</v>
      </c>
      <c r="E636" s="3" t="s">
        <v>19228</v>
      </c>
    </row>
    <row r="637" spans="1:5" ht="16" x14ac:dyDescent="0.2">
      <c r="A637" s="3" t="s">
        <v>7514</v>
      </c>
      <c r="B637" s="3" t="s">
        <v>19229</v>
      </c>
      <c r="C637" s="3" t="s">
        <v>19230</v>
      </c>
      <c r="D637" s="3" t="s">
        <v>17144</v>
      </c>
      <c r="E637" s="3" t="s">
        <v>19231</v>
      </c>
    </row>
    <row r="638" spans="1:5" ht="16" x14ac:dyDescent="0.2">
      <c r="A638" s="3" t="s">
        <v>10966</v>
      </c>
      <c r="B638" s="3" t="s">
        <v>19232</v>
      </c>
      <c r="C638" s="3" t="s">
        <v>19233</v>
      </c>
      <c r="D638" s="3" t="s">
        <v>17856</v>
      </c>
      <c r="E638" s="3" t="s">
        <v>19234</v>
      </c>
    </row>
    <row r="639" spans="1:5" ht="16" x14ac:dyDescent="0.2">
      <c r="A639" s="3" t="s">
        <v>8752</v>
      </c>
      <c r="B639" s="3" t="s">
        <v>19235</v>
      </c>
      <c r="C639" s="3" t="s">
        <v>8752</v>
      </c>
      <c r="D639" s="3" t="s">
        <v>19236</v>
      </c>
      <c r="E639" s="3" t="s">
        <v>19237</v>
      </c>
    </row>
    <row r="640" spans="1:5" ht="16" x14ac:dyDescent="0.2">
      <c r="A640" s="3" t="s">
        <v>831</v>
      </c>
      <c r="B640" s="3" t="s">
        <v>19238</v>
      </c>
      <c r="C640" s="3" t="s">
        <v>19239</v>
      </c>
      <c r="D640" s="3" t="s">
        <v>19240</v>
      </c>
      <c r="E640" s="3" t="s">
        <v>19241</v>
      </c>
    </row>
    <row r="641" spans="1:5" ht="16" x14ac:dyDescent="0.2">
      <c r="A641" s="3" t="s">
        <v>4447</v>
      </c>
      <c r="B641" s="3" t="s">
        <v>19242</v>
      </c>
      <c r="C641" s="3" t="s">
        <v>19243</v>
      </c>
      <c r="D641" s="3" t="s">
        <v>19244</v>
      </c>
      <c r="E641" s="3" t="s">
        <v>19245</v>
      </c>
    </row>
    <row r="642" spans="1:5" ht="16" x14ac:dyDescent="0.2">
      <c r="A642" s="3" t="s">
        <v>11442</v>
      </c>
      <c r="B642" s="3" t="s">
        <v>19246</v>
      </c>
      <c r="C642" s="3" t="s">
        <v>19247</v>
      </c>
      <c r="D642" s="3" t="s">
        <v>19248</v>
      </c>
      <c r="E642" s="3" t="s">
        <v>19249</v>
      </c>
    </row>
    <row r="643" spans="1:5" ht="16" x14ac:dyDescent="0.2">
      <c r="A643" s="3" t="s">
        <v>9491</v>
      </c>
      <c r="B643" s="3" t="s">
        <v>19250</v>
      </c>
      <c r="C643" s="3" t="s">
        <v>23611</v>
      </c>
      <c r="D643" s="3" t="s">
        <v>19251</v>
      </c>
      <c r="E643" s="3" t="s">
        <v>19252</v>
      </c>
    </row>
    <row r="644" spans="1:5" ht="16" x14ac:dyDescent="0.2">
      <c r="A644" s="3" t="s">
        <v>12223</v>
      </c>
      <c r="B644" s="3" t="s">
        <v>19253</v>
      </c>
      <c r="C644" s="3" t="s">
        <v>19254</v>
      </c>
      <c r="D644" s="3" t="s">
        <v>19255</v>
      </c>
      <c r="E644" s="3" t="s">
        <v>19256</v>
      </c>
    </row>
    <row r="645" spans="1:5" ht="16" x14ac:dyDescent="0.2">
      <c r="A645" s="3" t="s">
        <v>12992</v>
      </c>
      <c r="B645" s="3" t="s">
        <v>19257</v>
      </c>
      <c r="C645" s="3" t="s">
        <v>19258</v>
      </c>
      <c r="D645" s="3" t="s">
        <v>19259</v>
      </c>
      <c r="E645" s="3" t="s">
        <v>19260</v>
      </c>
    </row>
    <row r="646" spans="1:5" ht="16" x14ac:dyDescent="0.2">
      <c r="A646" s="3" t="s">
        <v>13088</v>
      </c>
      <c r="B646" s="3" t="s">
        <v>19261</v>
      </c>
      <c r="C646" s="3" t="s">
        <v>19262</v>
      </c>
      <c r="D646" s="3" t="s">
        <v>17531</v>
      </c>
      <c r="E646" s="3" t="s">
        <v>19263</v>
      </c>
    </row>
    <row r="647" spans="1:5" ht="16" x14ac:dyDescent="0.2">
      <c r="A647" s="3" t="s">
        <v>7680</v>
      </c>
      <c r="B647" s="3" t="s">
        <v>19264</v>
      </c>
      <c r="C647" s="3" t="s">
        <v>19265</v>
      </c>
      <c r="D647" s="3" t="s">
        <v>17305</v>
      </c>
      <c r="E647" s="3" t="s">
        <v>19266</v>
      </c>
    </row>
    <row r="648" spans="1:5" ht="16" x14ac:dyDescent="0.2">
      <c r="A648" s="3" t="s">
        <v>11003</v>
      </c>
      <c r="B648" s="3" t="s">
        <v>19267</v>
      </c>
      <c r="C648" s="3" t="s">
        <v>19268</v>
      </c>
      <c r="D648" s="3" t="s">
        <v>19269</v>
      </c>
      <c r="E648" s="3" t="s">
        <v>19270</v>
      </c>
    </row>
    <row r="649" spans="1:5" ht="16" x14ac:dyDescent="0.2">
      <c r="A649" s="3" t="s">
        <v>15979</v>
      </c>
      <c r="B649" s="3" t="s">
        <v>19271</v>
      </c>
      <c r="C649" s="3" t="s">
        <v>23612</v>
      </c>
      <c r="D649" s="3" t="s">
        <v>19272</v>
      </c>
      <c r="E649" s="3" t="s">
        <v>19273</v>
      </c>
    </row>
    <row r="650" spans="1:5" ht="16" x14ac:dyDescent="0.2">
      <c r="A650" s="3" t="s">
        <v>6789</v>
      </c>
      <c r="B650" s="3" t="s">
        <v>19274</v>
      </c>
      <c r="C650" s="3" t="s">
        <v>19275</v>
      </c>
      <c r="D650" s="3" t="s">
        <v>17630</v>
      </c>
      <c r="E650" s="3" t="s">
        <v>19276</v>
      </c>
    </row>
    <row r="651" spans="1:5" ht="16" x14ac:dyDescent="0.2">
      <c r="A651" s="3" t="s">
        <v>9441</v>
      </c>
      <c r="B651" s="3" t="s">
        <v>19277</v>
      </c>
      <c r="C651" s="3" t="s">
        <v>19278</v>
      </c>
      <c r="D651" s="3" t="s">
        <v>17136</v>
      </c>
      <c r="E651" s="3" t="s">
        <v>19279</v>
      </c>
    </row>
    <row r="652" spans="1:5" ht="16" x14ac:dyDescent="0.2">
      <c r="A652" s="3" t="s">
        <v>7564</v>
      </c>
      <c r="B652" s="3" t="s">
        <v>19280</v>
      </c>
      <c r="C652" s="3" t="s">
        <v>7564</v>
      </c>
      <c r="D652" s="3" t="s">
        <v>19281</v>
      </c>
      <c r="E652" s="3" t="s">
        <v>19282</v>
      </c>
    </row>
    <row r="653" spans="1:5" ht="16" x14ac:dyDescent="0.2">
      <c r="A653" s="3" t="s">
        <v>13625</v>
      </c>
      <c r="B653" s="3" t="s">
        <v>19283</v>
      </c>
      <c r="C653" s="3" t="s">
        <v>19284</v>
      </c>
      <c r="D653" s="3" t="s">
        <v>19285</v>
      </c>
      <c r="E653" s="3" t="s">
        <v>19286</v>
      </c>
    </row>
    <row r="654" spans="1:5" ht="16" x14ac:dyDescent="0.2">
      <c r="A654" s="3" t="s">
        <v>3443</v>
      </c>
      <c r="B654" s="3" t="s">
        <v>19287</v>
      </c>
      <c r="C654" s="3" t="s">
        <v>19288</v>
      </c>
      <c r="D654" s="3" t="s">
        <v>17250</v>
      </c>
      <c r="E654" s="3" t="s">
        <v>19289</v>
      </c>
    </row>
    <row r="655" spans="1:5" ht="16" x14ac:dyDescent="0.2">
      <c r="A655" s="3" t="s">
        <v>13451</v>
      </c>
      <c r="B655" s="3" t="s">
        <v>19290</v>
      </c>
      <c r="C655" s="3" t="s">
        <v>19291</v>
      </c>
      <c r="D655" s="3" t="s">
        <v>19292</v>
      </c>
      <c r="E655" s="3" t="s">
        <v>19293</v>
      </c>
    </row>
    <row r="656" spans="1:5" ht="16" x14ac:dyDescent="0.2">
      <c r="A656" s="3" t="s">
        <v>13278</v>
      </c>
      <c r="B656" s="3" t="s">
        <v>19294</v>
      </c>
      <c r="C656" s="3" t="s">
        <v>19295</v>
      </c>
      <c r="D656" s="3" t="s">
        <v>19296</v>
      </c>
      <c r="E656" s="3" t="s">
        <v>19297</v>
      </c>
    </row>
    <row r="657" spans="1:5" ht="16" x14ac:dyDescent="0.2">
      <c r="A657" s="3" t="s">
        <v>14261</v>
      </c>
      <c r="B657" s="3" t="s">
        <v>19298</v>
      </c>
      <c r="C657" s="3" t="s">
        <v>14261</v>
      </c>
      <c r="D657" s="3" t="s">
        <v>19299</v>
      </c>
      <c r="E657" s="3" t="s">
        <v>19300</v>
      </c>
    </row>
    <row r="658" spans="1:5" ht="16" x14ac:dyDescent="0.2">
      <c r="A658" s="3" t="s">
        <v>3930</v>
      </c>
      <c r="B658" s="3" t="s">
        <v>19301</v>
      </c>
      <c r="C658" s="3" t="s">
        <v>3930</v>
      </c>
      <c r="D658" s="3" t="s">
        <v>17515</v>
      </c>
      <c r="E658" s="3" t="s">
        <v>19302</v>
      </c>
    </row>
    <row r="659" spans="1:5" ht="16" x14ac:dyDescent="0.2">
      <c r="A659" s="3" t="s">
        <v>2070</v>
      </c>
      <c r="B659" s="3" t="s">
        <v>19303</v>
      </c>
      <c r="C659" s="3" t="s">
        <v>23613</v>
      </c>
      <c r="D659" s="3" t="s">
        <v>19304</v>
      </c>
      <c r="E659" s="3" t="s">
        <v>19305</v>
      </c>
    </row>
    <row r="660" spans="1:5" ht="16" x14ac:dyDescent="0.2">
      <c r="A660" s="3" t="s">
        <v>8701</v>
      </c>
      <c r="B660" s="3" t="s">
        <v>19306</v>
      </c>
      <c r="C660" s="3" t="s">
        <v>8701</v>
      </c>
      <c r="D660" s="3" t="s">
        <v>19307</v>
      </c>
      <c r="E660" s="3" t="s">
        <v>19308</v>
      </c>
    </row>
    <row r="661" spans="1:5" ht="16" x14ac:dyDescent="0.2">
      <c r="A661" s="3" t="s">
        <v>423</v>
      </c>
      <c r="B661" s="3" t="s">
        <v>19309</v>
      </c>
      <c r="C661" s="3" t="s">
        <v>423</v>
      </c>
      <c r="D661" s="3" t="s">
        <v>17407</v>
      </c>
      <c r="E661" s="3" t="s">
        <v>19310</v>
      </c>
    </row>
    <row r="662" spans="1:5" ht="16" x14ac:dyDescent="0.2">
      <c r="A662" s="3" t="s">
        <v>10864</v>
      </c>
      <c r="B662" s="3" t="s">
        <v>19311</v>
      </c>
      <c r="C662" s="3" t="s">
        <v>10864</v>
      </c>
      <c r="D662" s="3" t="s">
        <v>17410</v>
      </c>
      <c r="E662" s="3" t="s">
        <v>19312</v>
      </c>
    </row>
    <row r="663" spans="1:5" ht="16" x14ac:dyDescent="0.2">
      <c r="A663" s="3" t="s">
        <v>11426</v>
      </c>
      <c r="B663" s="3" t="s">
        <v>19313</v>
      </c>
      <c r="C663" s="3" t="s">
        <v>19314</v>
      </c>
      <c r="D663" s="3" t="s">
        <v>17186</v>
      </c>
      <c r="E663" s="3" t="s">
        <v>19315</v>
      </c>
    </row>
    <row r="664" spans="1:5" ht="16" x14ac:dyDescent="0.2">
      <c r="A664" s="3" t="s">
        <v>8239</v>
      </c>
      <c r="B664" s="3" t="s">
        <v>19316</v>
      </c>
      <c r="C664" s="3" t="s">
        <v>19317</v>
      </c>
      <c r="D664" s="3" t="s">
        <v>17144</v>
      </c>
      <c r="E664" s="3" t="s">
        <v>19318</v>
      </c>
    </row>
    <row r="665" spans="1:5" ht="16" x14ac:dyDescent="0.2">
      <c r="A665" s="3" t="s">
        <v>6136</v>
      </c>
      <c r="B665" s="3" t="s">
        <v>19319</v>
      </c>
      <c r="C665" s="3" t="s">
        <v>19320</v>
      </c>
      <c r="D665" s="3" t="s">
        <v>17641</v>
      </c>
      <c r="E665" s="3" t="s">
        <v>19321</v>
      </c>
    </row>
    <row r="666" spans="1:5" ht="16" x14ac:dyDescent="0.2">
      <c r="A666" s="3" t="s">
        <v>16189</v>
      </c>
      <c r="B666" s="3" t="s">
        <v>19322</v>
      </c>
      <c r="C666" s="3" t="s">
        <v>19323</v>
      </c>
      <c r="D666" s="3" t="s">
        <v>17348</v>
      </c>
      <c r="E666" s="3" t="s">
        <v>19324</v>
      </c>
    </row>
    <row r="667" spans="1:5" ht="16" x14ac:dyDescent="0.2">
      <c r="A667" s="3" t="s">
        <v>1642</v>
      </c>
      <c r="B667" s="3" t="s">
        <v>19325</v>
      </c>
      <c r="C667" s="3" t="s">
        <v>19326</v>
      </c>
      <c r="D667" s="3" t="s">
        <v>19327</v>
      </c>
      <c r="E667" s="3" t="s">
        <v>19328</v>
      </c>
    </row>
    <row r="668" spans="1:5" ht="16" x14ac:dyDescent="0.2">
      <c r="A668" s="3" t="s">
        <v>10469</v>
      </c>
      <c r="B668" s="3" t="s">
        <v>19329</v>
      </c>
      <c r="C668" s="3" t="s">
        <v>19330</v>
      </c>
      <c r="D668" s="3" t="s">
        <v>17174</v>
      </c>
      <c r="E668" s="3" t="s">
        <v>19331</v>
      </c>
    </row>
    <row r="669" spans="1:5" ht="16" x14ac:dyDescent="0.2">
      <c r="A669" s="3" t="s">
        <v>11772</v>
      </c>
      <c r="B669" s="3" t="s">
        <v>19332</v>
      </c>
      <c r="C669" s="3" t="s">
        <v>19333</v>
      </c>
      <c r="D669" s="3" t="s">
        <v>17222</v>
      </c>
      <c r="E669" s="3" t="s">
        <v>19334</v>
      </c>
    </row>
    <row r="670" spans="1:5" ht="16" x14ac:dyDescent="0.2">
      <c r="A670" s="3" t="s">
        <v>6611</v>
      </c>
      <c r="B670" s="3" t="s">
        <v>19335</v>
      </c>
      <c r="C670" s="3" t="s">
        <v>19336</v>
      </c>
      <c r="D670" s="3" t="s">
        <v>17140</v>
      </c>
      <c r="E670" s="3" t="s">
        <v>19337</v>
      </c>
    </row>
    <row r="671" spans="1:5" ht="16" x14ac:dyDescent="0.2">
      <c r="A671" s="3" t="s">
        <v>8857</v>
      </c>
      <c r="B671" s="3" t="s">
        <v>19338</v>
      </c>
      <c r="C671" s="3" t="s">
        <v>19339</v>
      </c>
      <c r="D671" s="3" t="s">
        <v>17641</v>
      </c>
      <c r="E671" s="3" t="s">
        <v>19340</v>
      </c>
    </row>
    <row r="672" spans="1:5" ht="16" x14ac:dyDescent="0.2">
      <c r="A672" s="3" t="s">
        <v>2466</v>
      </c>
      <c r="B672" s="3" t="s">
        <v>19341</v>
      </c>
      <c r="C672" s="3" t="s">
        <v>19342</v>
      </c>
      <c r="D672" s="3" t="s">
        <v>17531</v>
      </c>
      <c r="E672" s="3" t="s">
        <v>19343</v>
      </c>
    </row>
    <row r="673" spans="1:5" ht="16" x14ac:dyDescent="0.2">
      <c r="A673" s="3" t="s">
        <v>4947</v>
      </c>
      <c r="B673" s="3" t="s">
        <v>19344</v>
      </c>
      <c r="C673" s="3" t="s">
        <v>19345</v>
      </c>
      <c r="D673" s="3" t="s">
        <v>17461</v>
      </c>
      <c r="E673" s="3" t="s">
        <v>19346</v>
      </c>
    </row>
    <row r="674" spans="1:5" ht="16" x14ac:dyDescent="0.2">
      <c r="A674" s="3" t="s">
        <v>8966</v>
      </c>
      <c r="B674" s="3" t="s">
        <v>19347</v>
      </c>
      <c r="C674" s="3" t="s">
        <v>19348</v>
      </c>
      <c r="D674" s="3" t="s">
        <v>19349</v>
      </c>
      <c r="E674" s="3" t="s">
        <v>19350</v>
      </c>
    </row>
    <row r="675" spans="1:5" ht="16" x14ac:dyDescent="0.2">
      <c r="A675" s="3" t="s">
        <v>12791</v>
      </c>
      <c r="B675" s="3" t="s">
        <v>19351</v>
      </c>
      <c r="C675" s="3" t="s">
        <v>19352</v>
      </c>
      <c r="D675" s="3" t="s">
        <v>19353</v>
      </c>
      <c r="E675" s="3" t="s">
        <v>19354</v>
      </c>
    </row>
    <row r="676" spans="1:5" ht="16" x14ac:dyDescent="0.2">
      <c r="A676" s="3" t="s">
        <v>3880</v>
      </c>
      <c r="B676" s="3" t="s">
        <v>19355</v>
      </c>
      <c r="C676" s="3" t="s">
        <v>19356</v>
      </c>
      <c r="D676" s="3" t="s">
        <v>17186</v>
      </c>
      <c r="E676" s="3" t="s">
        <v>19357</v>
      </c>
    </row>
    <row r="677" spans="1:5" ht="16" x14ac:dyDescent="0.2">
      <c r="A677" s="3" t="s">
        <v>795</v>
      </c>
      <c r="B677" s="3" t="s">
        <v>19358</v>
      </c>
      <c r="C677" s="3" t="s">
        <v>795</v>
      </c>
      <c r="D677" s="3" t="s">
        <v>19359</v>
      </c>
      <c r="E677" s="3" t="s">
        <v>19360</v>
      </c>
    </row>
    <row r="678" spans="1:5" ht="16" x14ac:dyDescent="0.2">
      <c r="A678" s="3" t="s">
        <v>515</v>
      </c>
      <c r="B678" s="3" t="s">
        <v>19361</v>
      </c>
      <c r="C678" s="3" t="s">
        <v>19362</v>
      </c>
      <c r="D678" s="3" t="s">
        <v>17156</v>
      </c>
      <c r="E678" s="3" t="s">
        <v>19363</v>
      </c>
    </row>
    <row r="679" spans="1:5" ht="16" x14ac:dyDescent="0.2">
      <c r="A679" s="3" t="s">
        <v>5233</v>
      </c>
      <c r="B679" s="3" t="s">
        <v>19364</v>
      </c>
      <c r="C679" s="3" t="s">
        <v>19365</v>
      </c>
      <c r="D679" s="3" t="s">
        <v>19366</v>
      </c>
      <c r="E679" s="3" t="s">
        <v>19367</v>
      </c>
    </row>
    <row r="680" spans="1:5" ht="16" x14ac:dyDescent="0.2">
      <c r="A680" s="3" t="s">
        <v>8132</v>
      </c>
      <c r="B680" s="3" t="s">
        <v>19368</v>
      </c>
      <c r="C680" s="3" t="s">
        <v>19369</v>
      </c>
      <c r="D680" s="3" t="s">
        <v>17190</v>
      </c>
      <c r="E680" s="3" t="s">
        <v>19370</v>
      </c>
    </row>
    <row r="681" spans="1:5" ht="16" x14ac:dyDescent="0.2">
      <c r="A681" s="3" t="s">
        <v>3112</v>
      </c>
      <c r="B681" s="3" t="s">
        <v>19371</v>
      </c>
      <c r="C681" s="3" t="s">
        <v>19372</v>
      </c>
      <c r="D681" s="3" t="s">
        <v>19373</v>
      </c>
      <c r="E681" s="3" t="s">
        <v>19374</v>
      </c>
    </row>
    <row r="682" spans="1:5" ht="16" x14ac:dyDescent="0.2">
      <c r="A682" s="3" t="s">
        <v>8171</v>
      </c>
      <c r="B682" s="3" t="s">
        <v>19375</v>
      </c>
      <c r="C682" s="3" t="s">
        <v>19376</v>
      </c>
      <c r="D682" s="3" t="s">
        <v>17531</v>
      </c>
      <c r="E682" s="3" t="s">
        <v>19377</v>
      </c>
    </row>
    <row r="683" spans="1:5" ht="16" x14ac:dyDescent="0.2">
      <c r="A683" s="3" t="s">
        <v>8641</v>
      </c>
      <c r="B683" s="3" t="s">
        <v>19378</v>
      </c>
      <c r="C683" s="3" t="s">
        <v>8641</v>
      </c>
      <c r="D683" s="3" t="s">
        <v>17482</v>
      </c>
      <c r="E683" s="3" t="s">
        <v>19379</v>
      </c>
    </row>
    <row r="684" spans="1:5" ht="16" x14ac:dyDescent="0.2">
      <c r="A684" s="3" t="s">
        <v>231</v>
      </c>
      <c r="B684" s="3" t="s">
        <v>19380</v>
      </c>
      <c r="C684" s="3" t="s">
        <v>19381</v>
      </c>
      <c r="D684" s="3" t="s">
        <v>17933</v>
      </c>
      <c r="E684" s="3" t="s">
        <v>19382</v>
      </c>
    </row>
    <row r="685" spans="1:5" ht="16" x14ac:dyDescent="0.2">
      <c r="A685" s="3" t="s">
        <v>4315</v>
      </c>
      <c r="B685" s="3" t="s">
        <v>19383</v>
      </c>
      <c r="C685" s="3" t="s">
        <v>23614</v>
      </c>
      <c r="D685" s="3" t="s">
        <v>17214</v>
      </c>
      <c r="E685" s="3" t="s">
        <v>19384</v>
      </c>
    </row>
    <row r="686" spans="1:5" ht="16" x14ac:dyDescent="0.2">
      <c r="A686" s="3" t="s">
        <v>14862</v>
      </c>
      <c r="B686" s="3" t="s">
        <v>19385</v>
      </c>
      <c r="C686" s="3" t="s">
        <v>19386</v>
      </c>
      <c r="D686" s="3" t="s">
        <v>19292</v>
      </c>
      <c r="E686" s="3" t="s">
        <v>19387</v>
      </c>
    </row>
    <row r="687" spans="1:5" ht="16" x14ac:dyDescent="0.2">
      <c r="A687" s="3" t="s">
        <v>16896</v>
      </c>
      <c r="B687" s="3" t="s">
        <v>19388</v>
      </c>
      <c r="C687" s="3" t="s">
        <v>19389</v>
      </c>
      <c r="D687" s="3" t="s">
        <v>17222</v>
      </c>
      <c r="E687" s="3" t="s">
        <v>19390</v>
      </c>
    </row>
    <row r="688" spans="1:5" ht="16" x14ac:dyDescent="0.2">
      <c r="A688" s="3" t="s">
        <v>5696</v>
      </c>
      <c r="B688" s="3" t="s">
        <v>18411</v>
      </c>
      <c r="C688" s="3" t="s">
        <v>18412</v>
      </c>
      <c r="D688" s="3" t="s">
        <v>17144</v>
      </c>
      <c r="E688" s="3" t="s">
        <v>18413</v>
      </c>
    </row>
    <row r="689" spans="1:5" ht="16" x14ac:dyDescent="0.2">
      <c r="A689" s="3" t="s">
        <v>585</v>
      </c>
      <c r="B689" s="3" t="s">
        <v>19391</v>
      </c>
      <c r="C689" s="3" t="s">
        <v>19392</v>
      </c>
      <c r="D689" s="3" t="s">
        <v>17933</v>
      </c>
      <c r="E689" s="3" t="s">
        <v>19393</v>
      </c>
    </row>
    <row r="690" spans="1:5" ht="16" x14ac:dyDescent="0.2">
      <c r="A690" s="3" t="s">
        <v>14994</v>
      </c>
      <c r="B690" s="3" t="s">
        <v>19394</v>
      </c>
      <c r="C690" s="3" t="s">
        <v>19395</v>
      </c>
      <c r="D690" s="3" t="s">
        <v>17144</v>
      </c>
      <c r="E690" s="3" t="s">
        <v>19396</v>
      </c>
    </row>
    <row r="691" spans="1:5" ht="16" x14ac:dyDescent="0.2">
      <c r="A691" s="3" t="s">
        <v>19400</v>
      </c>
      <c r="B691" s="3" t="s">
        <v>19397</v>
      </c>
      <c r="C691" s="3" t="s">
        <v>19398</v>
      </c>
      <c r="D691" s="3" t="s">
        <v>17144</v>
      </c>
      <c r="E691" s="3" t="s">
        <v>19399</v>
      </c>
    </row>
    <row r="692" spans="1:5" ht="16" x14ac:dyDescent="0.2">
      <c r="A692" s="3" t="s">
        <v>7406</v>
      </c>
      <c r="B692" s="3" t="s">
        <v>19401</v>
      </c>
      <c r="C692" s="3" t="s">
        <v>19402</v>
      </c>
      <c r="D692" s="3" t="s">
        <v>17856</v>
      </c>
      <c r="E692" s="3" t="s">
        <v>19403</v>
      </c>
    </row>
    <row r="693" spans="1:5" ht="16" x14ac:dyDescent="0.2">
      <c r="A693" s="3" t="s">
        <v>9403</v>
      </c>
      <c r="B693" s="3" t="s">
        <v>19404</v>
      </c>
      <c r="C693" s="3" t="s">
        <v>19405</v>
      </c>
      <c r="D693" s="3" t="s">
        <v>17348</v>
      </c>
      <c r="E693" s="3" t="s">
        <v>19406</v>
      </c>
    </row>
    <row r="694" spans="1:5" ht="16" x14ac:dyDescent="0.2">
      <c r="A694" s="3" t="s">
        <v>9764</v>
      </c>
      <c r="B694" s="3" t="s">
        <v>19407</v>
      </c>
      <c r="C694" s="3" t="s">
        <v>23615</v>
      </c>
      <c r="D694" s="3" t="s">
        <v>19408</v>
      </c>
      <c r="E694" s="3" t="s">
        <v>19409</v>
      </c>
    </row>
    <row r="695" spans="1:5" ht="16" x14ac:dyDescent="0.2">
      <c r="A695" s="3" t="s">
        <v>6980</v>
      </c>
      <c r="B695" s="3" t="s">
        <v>19410</v>
      </c>
      <c r="C695" s="3" t="s">
        <v>19411</v>
      </c>
      <c r="D695" s="3" t="s">
        <v>19412</v>
      </c>
      <c r="E695" s="3" t="s">
        <v>19413</v>
      </c>
    </row>
    <row r="696" spans="1:5" ht="16" x14ac:dyDescent="0.2">
      <c r="A696" s="3" t="s">
        <v>5974</v>
      </c>
      <c r="B696" s="3" t="s">
        <v>19414</v>
      </c>
      <c r="C696" s="3" t="s">
        <v>19415</v>
      </c>
      <c r="D696" s="3" t="s">
        <v>19412</v>
      </c>
      <c r="E696" s="3" t="s">
        <v>19416</v>
      </c>
    </row>
    <row r="697" spans="1:5" ht="16" x14ac:dyDescent="0.2">
      <c r="A697" s="3" t="s">
        <v>3177</v>
      </c>
      <c r="B697" s="3" t="s">
        <v>19417</v>
      </c>
      <c r="C697" s="3" t="s">
        <v>19418</v>
      </c>
      <c r="D697" s="3" t="s">
        <v>19412</v>
      </c>
      <c r="E697" s="3" t="s">
        <v>19419</v>
      </c>
    </row>
    <row r="698" spans="1:5" ht="16" x14ac:dyDescent="0.2">
      <c r="A698" s="3" t="s">
        <v>5147</v>
      </c>
      <c r="B698" s="3" t="s">
        <v>19420</v>
      </c>
      <c r="C698" s="3" t="s">
        <v>19421</v>
      </c>
      <c r="D698" s="3" t="s">
        <v>17174</v>
      </c>
      <c r="E698" s="3" t="s">
        <v>19422</v>
      </c>
    </row>
    <row r="699" spans="1:5" ht="16" x14ac:dyDescent="0.2">
      <c r="A699" s="3" t="s">
        <v>6894</v>
      </c>
      <c r="B699" s="3" t="s">
        <v>19423</v>
      </c>
      <c r="C699" s="3" t="s">
        <v>6894</v>
      </c>
      <c r="D699" s="3" t="s">
        <v>17447</v>
      </c>
      <c r="E699" s="3" t="s">
        <v>19424</v>
      </c>
    </row>
    <row r="700" spans="1:5" ht="16" x14ac:dyDescent="0.2">
      <c r="A700" s="3" t="s">
        <v>8364</v>
      </c>
      <c r="B700" s="3" t="s">
        <v>19425</v>
      </c>
      <c r="C700" s="3" t="s">
        <v>19426</v>
      </c>
      <c r="D700" s="3" t="s">
        <v>19427</v>
      </c>
      <c r="E700" s="3" t="s">
        <v>19428</v>
      </c>
    </row>
    <row r="701" spans="1:5" ht="16" x14ac:dyDescent="0.2">
      <c r="A701" s="3" t="s">
        <v>8561</v>
      </c>
      <c r="B701" s="3" t="s">
        <v>19431</v>
      </c>
      <c r="C701" s="3" t="s">
        <v>19432</v>
      </c>
      <c r="D701" s="3" t="s">
        <v>18134</v>
      </c>
      <c r="E701" s="3" t="s">
        <v>19433</v>
      </c>
    </row>
    <row r="702" spans="1:5" ht="16" x14ac:dyDescent="0.2">
      <c r="A702" s="3" t="s">
        <v>1166</v>
      </c>
      <c r="B702" s="3" t="s">
        <v>19429</v>
      </c>
      <c r="C702" s="3" t="s">
        <v>23616</v>
      </c>
      <c r="D702" s="3" t="s">
        <v>18946</v>
      </c>
      <c r="E702" s="3" t="s">
        <v>19430</v>
      </c>
    </row>
    <row r="703" spans="1:5" ht="16" x14ac:dyDescent="0.2">
      <c r="A703" s="3" t="s">
        <v>11800</v>
      </c>
      <c r="B703" s="3" t="s">
        <v>19434</v>
      </c>
      <c r="C703" s="3" t="s">
        <v>23617</v>
      </c>
      <c r="D703" s="3" t="s">
        <v>19435</v>
      </c>
      <c r="E703" s="3" t="s">
        <v>19436</v>
      </c>
    </row>
    <row r="704" spans="1:5" ht="16" x14ac:dyDescent="0.2">
      <c r="A704" s="3" t="s">
        <v>8425</v>
      </c>
      <c r="B704" s="3" t="s">
        <v>19437</v>
      </c>
      <c r="C704" s="3" t="s">
        <v>19438</v>
      </c>
      <c r="D704" s="3" t="s">
        <v>19439</v>
      </c>
      <c r="E704" s="3" t="s">
        <v>19440</v>
      </c>
    </row>
    <row r="705" spans="1:5" ht="16" x14ac:dyDescent="0.2">
      <c r="A705" s="3" t="s">
        <v>10505</v>
      </c>
      <c r="B705" s="14" t="s">
        <v>19441</v>
      </c>
      <c r="C705" s="3" t="s">
        <v>19442</v>
      </c>
      <c r="D705" s="3" t="s">
        <v>19443</v>
      </c>
      <c r="E705" s="3" t="s">
        <v>19444</v>
      </c>
    </row>
    <row r="706" spans="1:5" ht="16" x14ac:dyDescent="0.2">
      <c r="A706" s="3" t="s">
        <v>14131</v>
      </c>
      <c r="B706" s="3" t="s">
        <v>19445</v>
      </c>
      <c r="C706" s="3" t="s">
        <v>19446</v>
      </c>
      <c r="D706" s="3" t="s">
        <v>18903</v>
      </c>
      <c r="E706" s="3" t="s">
        <v>19447</v>
      </c>
    </row>
    <row r="707" spans="1:5" ht="16" x14ac:dyDescent="0.2">
      <c r="A707" s="3" t="s">
        <v>4919</v>
      </c>
      <c r="B707" s="3" t="s">
        <v>19448</v>
      </c>
      <c r="C707" s="3" t="s">
        <v>19449</v>
      </c>
      <c r="D707" s="3" t="s">
        <v>17305</v>
      </c>
      <c r="E707" s="3" t="s">
        <v>19450</v>
      </c>
    </row>
    <row r="708" spans="1:5" ht="16" x14ac:dyDescent="0.2">
      <c r="A708" s="3" t="s">
        <v>5705</v>
      </c>
      <c r="B708" s="3" t="s">
        <v>19451</v>
      </c>
      <c r="C708" s="3" t="s">
        <v>19452</v>
      </c>
      <c r="D708" s="3" t="s">
        <v>17250</v>
      </c>
      <c r="E708" s="3" t="s">
        <v>19453</v>
      </c>
    </row>
    <row r="709" spans="1:5" ht="16" x14ac:dyDescent="0.2">
      <c r="A709" s="3" t="s">
        <v>5381</v>
      </c>
      <c r="B709" s="3" t="s">
        <v>19454</v>
      </c>
      <c r="C709" s="3" t="s">
        <v>19455</v>
      </c>
      <c r="D709" s="3" t="s">
        <v>17186</v>
      </c>
      <c r="E709" s="3" t="s">
        <v>19456</v>
      </c>
    </row>
    <row r="710" spans="1:5" ht="16" x14ac:dyDescent="0.2">
      <c r="A710" s="3" t="s">
        <v>6823</v>
      </c>
      <c r="B710" s="3" t="s">
        <v>19457</v>
      </c>
      <c r="C710" s="3" t="s">
        <v>19458</v>
      </c>
      <c r="D710" s="3" t="s">
        <v>17531</v>
      </c>
      <c r="E710" s="3" t="s">
        <v>19459</v>
      </c>
    </row>
    <row r="711" spans="1:5" ht="16" x14ac:dyDescent="0.2">
      <c r="A711" s="3" t="s">
        <v>1349</v>
      </c>
      <c r="B711" s="3" t="s">
        <v>19460</v>
      </c>
      <c r="C711" s="3" t="s">
        <v>19461</v>
      </c>
      <c r="D711" s="3" t="s">
        <v>19462</v>
      </c>
      <c r="E711" s="3" t="s">
        <v>19463</v>
      </c>
    </row>
    <row r="712" spans="1:5" ht="16" x14ac:dyDescent="0.2">
      <c r="A712" s="3" t="s">
        <v>9460</v>
      </c>
      <c r="B712" s="3" t="s">
        <v>19464</v>
      </c>
      <c r="C712" s="3" t="s">
        <v>19465</v>
      </c>
      <c r="D712" s="3" t="s">
        <v>17144</v>
      </c>
      <c r="E712" s="3" t="s">
        <v>19466</v>
      </c>
    </row>
    <row r="713" spans="1:5" ht="16" x14ac:dyDescent="0.2">
      <c r="A713" s="3" t="s">
        <v>5139</v>
      </c>
      <c r="B713" s="3" t="s">
        <v>19467</v>
      </c>
      <c r="C713" s="3" t="s">
        <v>5139</v>
      </c>
      <c r="D713" s="3" t="s">
        <v>17410</v>
      </c>
      <c r="E713" s="3" t="s">
        <v>19468</v>
      </c>
    </row>
    <row r="714" spans="1:5" ht="16" x14ac:dyDescent="0.2">
      <c r="A714" s="3" t="s">
        <v>6151</v>
      </c>
      <c r="B714" s="3" t="s">
        <v>19469</v>
      </c>
      <c r="C714" s="3" t="s">
        <v>19470</v>
      </c>
      <c r="D714" s="3" t="s">
        <v>17410</v>
      </c>
      <c r="E714" s="3" t="s">
        <v>19471</v>
      </c>
    </row>
    <row r="715" spans="1:5" ht="16" x14ac:dyDescent="0.2">
      <c r="A715" s="3" t="s">
        <v>6690</v>
      </c>
      <c r="B715" s="3" t="s">
        <v>19204</v>
      </c>
      <c r="C715" s="3" t="s">
        <v>19205</v>
      </c>
      <c r="D715" s="3" t="s">
        <v>17144</v>
      </c>
      <c r="E715" s="3" t="s">
        <v>19206</v>
      </c>
    </row>
    <row r="716" spans="1:5" ht="16" x14ac:dyDescent="0.2">
      <c r="A716" s="3" t="s">
        <v>16669</v>
      </c>
      <c r="B716" s="3" t="s">
        <v>19472</v>
      </c>
      <c r="C716" s="3" t="s">
        <v>19473</v>
      </c>
      <c r="D716" s="3" t="s">
        <v>19474</v>
      </c>
      <c r="E716" s="3" t="s">
        <v>19475</v>
      </c>
    </row>
    <row r="717" spans="1:5" ht="16" x14ac:dyDescent="0.2">
      <c r="A717" s="3" t="s">
        <v>2726</v>
      </c>
      <c r="B717" s="3" t="s">
        <v>19476</v>
      </c>
      <c r="C717" s="3" t="s">
        <v>19477</v>
      </c>
      <c r="D717" s="3" t="s">
        <v>19478</v>
      </c>
      <c r="E717" s="3" t="s">
        <v>19479</v>
      </c>
    </row>
    <row r="718" spans="1:5" ht="16" x14ac:dyDescent="0.2">
      <c r="A718" s="3" t="s">
        <v>11018</v>
      </c>
      <c r="B718" s="3" t="s">
        <v>19480</v>
      </c>
      <c r="C718" s="3" t="s">
        <v>19481</v>
      </c>
      <c r="D718" s="3" t="s">
        <v>19482</v>
      </c>
      <c r="E718" s="3" t="s">
        <v>19483</v>
      </c>
    </row>
    <row r="719" spans="1:5" ht="16" x14ac:dyDescent="0.2">
      <c r="A719" s="3" t="s">
        <v>5430</v>
      </c>
      <c r="B719" s="3" t="s">
        <v>19484</v>
      </c>
      <c r="C719" s="3" t="s">
        <v>19485</v>
      </c>
      <c r="D719" s="3" t="s">
        <v>17681</v>
      </c>
      <c r="E719" s="3" t="s">
        <v>19486</v>
      </c>
    </row>
    <row r="720" spans="1:5" ht="16" x14ac:dyDescent="0.2">
      <c r="A720" s="3" t="s">
        <v>6776</v>
      </c>
      <c r="B720" s="14" t="s">
        <v>19487</v>
      </c>
      <c r="C720" s="3" t="s">
        <v>19488</v>
      </c>
      <c r="D720" s="3" t="s">
        <v>19489</v>
      </c>
      <c r="E720" s="3" t="s">
        <v>19490</v>
      </c>
    </row>
    <row r="721" spans="1:5" ht="16" x14ac:dyDescent="0.2">
      <c r="A721" s="3" t="s">
        <v>11290</v>
      </c>
      <c r="B721" s="14" t="s">
        <v>19491</v>
      </c>
      <c r="C721" s="3" t="s">
        <v>19492</v>
      </c>
      <c r="D721" s="3" t="s">
        <v>17186</v>
      </c>
      <c r="E721" s="3" t="s">
        <v>19493</v>
      </c>
    </row>
    <row r="722" spans="1:5" ht="16" x14ac:dyDescent="0.2">
      <c r="A722" s="3" t="s">
        <v>5020</v>
      </c>
      <c r="B722" s="3" t="s">
        <v>19494</v>
      </c>
      <c r="C722" s="3" t="s">
        <v>19495</v>
      </c>
      <c r="D722" s="3" t="s">
        <v>19496</v>
      </c>
      <c r="E722" s="3" t="s">
        <v>19497</v>
      </c>
    </row>
    <row r="723" spans="1:5" ht="16" x14ac:dyDescent="0.2">
      <c r="A723" s="3" t="s">
        <v>12375</v>
      </c>
      <c r="B723" s="3" t="s">
        <v>19498</v>
      </c>
      <c r="C723" s="3" t="s">
        <v>12375</v>
      </c>
      <c r="D723" s="3" t="s">
        <v>19089</v>
      </c>
      <c r="E723" s="3" t="s">
        <v>19499</v>
      </c>
    </row>
    <row r="724" spans="1:5" ht="16" x14ac:dyDescent="0.2">
      <c r="A724" s="3" t="s">
        <v>19502</v>
      </c>
      <c r="B724" s="3" t="s">
        <v>19500</v>
      </c>
      <c r="C724" s="3" t="s">
        <v>23618</v>
      </c>
      <c r="D724" s="3"/>
      <c r="E724" s="3" t="s">
        <v>19501</v>
      </c>
    </row>
    <row r="725" spans="1:5" ht="16" x14ac:dyDescent="0.2">
      <c r="A725" s="3" t="s">
        <v>10009</v>
      </c>
      <c r="B725" s="3" t="s">
        <v>19503</v>
      </c>
      <c r="C725" s="3" t="s">
        <v>19504</v>
      </c>
      <c r="D725" s="3" t="s">
        <v>17222</v>
      </c>
      <c r="E725" s="3" t="s">
        <v>19505</v>
      </c>
    </row>
    <row r="726" spans="1:5" ht="16" x14ac:dyDescent="0.2">
      <c r="A726" s="3" t="s">
        <v>9643</v>
      </c>
      <c r="B726" s="3" t="s">
        <v>19506</v>
      </c>
      <c r="C726" s="3" t="s">
        <v>19507</v>
      </c>
      <c r="D726" s="3" t="s">
        <v>19508</v>
      </c>
      <c r="E726" s="3" t="s">
        <v>19509</v>
      </c>
    </row>
    <row r="727" spans="1:5" ht="16" x14ac:dyDescent="0.2">
      <c r="A727" s="3" t="s">
        <v>11514</v>
      </c>
      <c r="B727" s="3" t="s">
        <v>19510</v>
      </c>
      <c r="C727" s="3" t="s">
        <v>19511</v>
      </c>
      <c r="D727" s="3" t="s">
        <v>17515</v>
      </c>
      <c r="E727" s="3" t="s">
        <v>19512</v>
      </c>
    </row>
    <row r="728" spans="1:5" ht="16" x14ac:dyDescent="0.2">
      <c r="A728" s="3" t="s">
        <v>14736</v>
      </c>
      <c r="B728" s="3" t="s">
        <v>19513</v>
      </c>
      <c r="C728" s="3" t="s">
        <v>19514</v>
      </c>
      <c r="D728" s="3" t="s">
        <v>17144</v>
      </c>
      <c r="E728" s="3" t="s">
        <v>19515</v>
      </c>
    </row>
    <row r="729" spans="1:5" ht="16" x14ac:dyDescent="0.2">
      <c r="A729" s="3" t="s">
        <v>6207</v>
      </c>
      <c r="B729" s="3" t="s">
        <v>19516</v>
      </c>
      <c r="C729" s="3" t="s">
        <v>19517</v>
      </c>
      <c r="D729" s="3" t="s">
        <v>19518</v>
      </c>
      <c r="E729" s="3" t="s">
        <v>19519</v>
      </c>
    </row>
    <row r="730" spans="1:5" ht="16" x14ac:dyDescent="0.2">
      <c r="A730" s="3" t="s">
        <v>8497</v>
      </c>
      <c r="B730" s="3" t="s">
        <v>19520</v>
      </c>
      <c r="C730" s="3" t="s">
        <v>23619</v>
      </c>
      <c r="D730" s="3" t="s">
        <v>19521</v>
      </c>
      <c r="E730" s="3" t="s">
        <v>19522</v>
      </c>
    </row>
    <row r="731" spans="1:5" ht="16" x14ac:dyDescent="0.2">
      <c r="A731" s="3" t="s">
        <v>14968</v>
      </c>
      <c r="B731" s="3" t="s">
        <v>19523</v>
      </c>
      <c r="C731" s="3" t="s">
        <v>19524</v>
      </c>
      <c r="D731" s="3" t="s">
        <v>19082</v>
      </c>
      <c r="E731" s="3" t="s">
        <v>19525</v>
      </c>
    </row>
    <row r="732" spans="1:5" ht="16" x14ac:dyDescent="0.2">
      <c r="A732" s="3" t="s">
        <v>10648</v>
      </c>
      <c r="B732" s="3" t="s">
        <v>17594</v>
      </c>
      <c r="C732" s="3" t="s">
        <v>17595</v>
      </c>
      <c r="D732" s="3" t="s">
        <v>17144</v>
      </c>
      <c r="E732" s="3" t="s">
        <v>17596</v>
      </c>
    </row>
    <row r="733" spans="1:5" ht="16" x14ac:dyDescent="0.2">
      <c r="A733" s="3" t="s">
        <v>12180</v>
      </c>
      <c r="B733" s="3" t="s">
        <v>19526</v>
      </c>
      <c r="C733" s="3" t="s">
        <v>19527</v>
      </c>
      <c r="D733" s="3" t="s">
        <v>19157</v>
      </c>
      <c r="E733" s="3" t="s">
        <v>19528</v>
      </c>
    </row>
    <row r="734" spans="1:5" ht="16" x14ac:dyDescent="0.2">
      <c r="A734" s="3" t="s">
        <v>12025</v>
      </c>
      <c r="B734" s="3" t="s">
        <v>19529</v>
      </c>
      <c r="C734" s="3" t="s">
        <v>19530</v>
      </c>
      <c r="D734" s="3" t="s">
        <v>17174</v>
      </c>
      <c r="E734" s="3" t="s">
        <v>19531</v>
      </c>
    </row>
    <row r="735" spans="1:5" ht="16" x14ac:dyDescent="0.2">
      <c r="A735" s="3" t="s">
        <v>1752</v>
      </c>
      <c r="B735" s="3" t="s">
        <v>19532</v>
      </c>
      <c r="C735" s="3" t="s">
        <v>19533</v>
      </c>
      <c r="D735" s="3" t="s">
        <v>17144</v>
      </c>
      <c r="E735" s="3" t="s">
        <v>19534</v>
      </c>
    </row>
    <row r="736" spans="1:5" ht="16" x14ac:dyDescent="0.2">
      <c r="A736" s="3" t="s">
        <v>594</v>
      </c>
      <c r="B736" s="3" t="s">
        <v>19535</v>
      </c>
      <c r="C736" s="3" t="s">
        <v>23620</v>
      </c>
      <c r="D736" s="3" t="s">
        <v>17214</v>
      </c>
      <c r="E736" s="3" t="s">
        <v>19536</v>
      </c>
    </row>
    <row r="737" spans="1:5" ht="16" x14ac:dyDescent="0.2">
      <c r="A737" s="3" t="s">
        <v>4131</v>
      </c>
      <c r="B737" s="3" t="s">
        <v>19537</v>
      </c>
      <c r="C737" s="3" t="s">
        <v>19538</v>
      </c>
      <c r="D737" s="3" t="s">
        <v>17174</v>
      </c>
      <c r="E737" s="3" t="s">
        <v>19539</v>
      </c>
    </row>
    <row r="738" spans="1:5" ht="16" x14ac:dyDescent="0.2">
      <c r="A738" s="3" t="s">
        <v>4556</v>
      </c>
      <c r="B738" s="3" t="s">
        <v>19540</v>
      </c>
      <c r="C738" s="3" t="s">
        <v>19541</v>
      </c>
      <c r="D738" s="3" t="s">
        <v>17856</v>
      </c>
      <c r="E738" s="3" t="s">
        <v>19542</v>
      </c>
    </row>
    <row r="739" spans="1:5" ht="16" x14ac:dyDescent="0.2">
      <c r="A739" s="3" t="s">
        <v>15503</v>
      </c>
      <c r="B739" s="3" t="s">
        <v>19543</v>
      </c>
      <c r="C739" s="3" t="s">
        <v>19544</v>
      </c>
      <c r="D739" s="3" t="s">
        <v>17461</v>
      </c>
      <c r="E739" s="3" t="s">
        <v>19545</v>
      </c>
    </row>
    <row r="740" spans="1:5" ht="16" x14ac:dyDescent="0.2">
      <c r="A740" s="3" t="s">
        <v>5946</v>
      </c>
      <c r="B740" s="3" t="s">
        <v>19546</v>
      </c>
      <c r="C740" s="3" t="s">
        <v>19547</v>
      </c>
      <c r="D740" s="3" t="s">
        <v>17194</v>
      </c>
      <c r="E740" s="3" t="s">
        <v>19548</v>
      </c>
    </row>
    <row r="741" spans="1:5" ht="16" x14ac:dyDescent="0.2">
      <c r="A741" s="3" t="s">
        <v>4195</v>
      </c>
      <c r="B741" s="3" t="s">
        <v>19549</v>
      </c>
      <c r="C741" s="3" t="s">
        <v>19550</v>
      </c>
      <c r="D741" s="3" t="s">
        <v>17583</v>
      </c>
      <c r="E741" s="3" t="s">
        <v>19551</v>
      </c>
    </row>
    <row r="742" spans="1:5" ht="16" x14ac:dyDescent="0.2">
      <c r="A742" s="3" t="s">
        <v>15595</v>
      </c>
      <c r="B742" s="3" t="s">
        <v>19552</v>
      </c>
      <c r="C742" s="3" t="s">
        <v>19553</v>
      </c>
      <c r="D742" s="3" t="s">
        <v>17380</v>
      </c>
      <c r="E742" s="3" t="s">
        <v>19554</v>
      </c>
    </row>
    <row r="743" spans="1:5" ht="16" x14ac:dyDescent="0.2">
      <c r="A743" s="3" t="s">
        <v>3489</v>
      </c>
      <c r="B743" s="3" t="s">
        <v>19555</v>
      </c>
      <c r="C743" s="3" t="s">
        <v>19556</v>
      </c>
      <c r="D743" s="3" t="s">
        <v>17583</v>
      </c>
      <c r="E743" s="3" t="s">
        <v>19557</v>
      </c>
    </row>
    <row r="744" spans="1:5" ht="16" x14ac:dyDescent="0.2">
      <c r="A744" s="3" t="s">
        <v>3746</v>
      </c>
      <c r="B744" s="3" t="s">
        <v>19558</v>
      </c>
      <c r="C744" s="3" t="s">
        <v>19559</v>
      </c>
      <c r="D744" s="3" t="s">
        <v>18294</v>
      </c>
      <c r="E744" s="3" t="s">
        <v>19560</v>
      </c>
    </row>
    <row r="745" spans="1:5" ht="16" x14ac:dyDescent="0.2">
      <c r="A745" s="3" t="s">
        <v>5813</v>
      </c>
      <c r="B745" s="3" t="s">
        <v>19561</v>
      </c>
      <c r="C745" s="3" t="s">
        <v>19562</v>
      </c>
      <c r="D745" s="3" t="s">
        <v>18924</v>
      </c>
      <c r="E745" s="3" t="s">
        <v>19563</v>
      </c>
    </row>
    <row r="746" spans="1:5" ht="16" x14ac:dyDescent="0.2">
      <c r="A746" s="3" t="s">
        <v>7955</v>
      </c>
      <c r="B746" s="3" t="s">
        <v>19564</v>
      </c>
      <c r="C746" s="3" t="s">
        <v>19565</v>
      </c>
      <c r="D746" s="3" t="s">
        <v>17144</v>
      </c>
      <c r="E746" s="3" t="s">
        <v>19566</v>
      </c>
    </row>
    <row r="747" spans="1:5" ht="16" x14ac:dyDescent="0.2">
      <c r="A747" s="3" t="s">
        <v>16556</v>
      </c>
      <c r="B747" s="3" t="s">
        <v>19567</v>
      </c>
      <c r="C747" s="3" t="s">
        <v>19568</v>
      </c>
      <c r="D747" s="3" t="s">
        <v>18554</v>
      </c>
      <c r="E747" s="3" t="s">
        <v>19569</v>
      </c>
    </row>
    <row r="748" spans="1:5" ht="16" x14ac:dyDescent="0.2">
      <c r="A748" s="3" t="s">
        <v>15848</v>
      </c>
      <c r="B748" s="3" t="s">
        <v>19567</v>
      </c>
      <c r="C748" s="3" t="s">
        <v>19568</v>
      </c>
      <c r="D748" s="3" t="s">
        <v>18554</v>
      </c>
      <c r="E748" s="3" t="s">
        <v>19569</v>
      </c>
    </row>
    <row r="749" spans="1:5" ht="16" x14ac:dyDescent="0.2">
      <c r="A749" s="3" t="s">
        <v>7895</v>
      </c>
      <c r="B749" s="3" t="s">
        <v>19570</v>
      </c>
      <c r="C749" s="3" t="s">
        <v>19571</v>
      </c>
      <c r="D749" s="3" t="s">
        <v>17144</v>
      </c>
      <c r="E749" s="3" t="s">
        <v>19572</v>
      </c>
    </row>
    <row r="750" spans="1:5" ht="16" x14ac:dyDescent="0.2">
      <c r="A750" s="3" t="s">
        <v>1702</v>
      </c>
      <c r="B750" s="3" t="s">
        <v>19573</v>
      </c>
      <c r="C750" s="3" t="s">
        <v>19574</v>
      </c>
      <c r="D750" s="3" t="s">
        <v>17144</v>
      </c>
      <c r="E750" s="3" t="s">
        <v>19575</v>
      </c>
    </row>
    <row r="751" spans="1:5" ht="16" x14ac:dyDescent="0.2">
      <c r="A751" s="3" t="s">
        <v>9199</v>
      </c>
      <c r="B751" s="3" t="s">
        <v>17310</v>
      </c>
      <c r="C751" s="3" t="s">
        <v>17311</v>
      </c>
      <c r="D751" s="3" t="s">
        <v>17144</v>
      </c>
      <c r="E751" s="3" t="s">
        <v>17312</v>
      </c>
    </row>
    <row r="752" spans="1:5" ht="16" x14ac:dyDescent="0.2">
      <c r="A752" s="3" t="s">
        <v>14962</v>
      </c>
      <c r="B752" s="3" t="s">
        <v>19576</v>
      </c>
      <c r="C752" s="3" t="s">
        <v>19577</v>
      </c>
      <c r="D752" s="3" t="s">
        <v>19578</v>
      </c>
      <c r="E752" s="3" t="s">
        <v>19579</v>
      </c>
    </row>
    <row r="753" spans="1:5" ht="16" x14ac:dyDescent="0.2">
      <c r="A753" s="3" t="s">
        <v>2979</v>
      </c>
      <c r="B753" s="3" t="s">
        <v>19580</v>
      </c>
      <c r="C753" s="3" t="s">
        <v>19581</v>
      </c>
      <c r="D753" s="3" t="s">
        <v>18035</v>
      </c>
      <c r="E753" s="3" t="s">
        <v>19582</v>
      </c>
    </row>
    <row r="754" spans="1:5" ht="16" x14ac:dyDescent="0.2">
      <c r="A754" s="3" t="s">
        <v>4165</v>
      </c>
      <c r="B754" s="3" t="s">
        <v>19583</v>
      </c>
      <c r="C754" s="3" t="s">
        <v>19584</v>
      </c>
      <c r="D754" s="3" t="s">
        <v>18515</v>
      </c>
      <c r="E754" s="3" t="s">
        <v>19585</v>
      </c>
    </row>
    <row r="755" spans="1:5" ht="16" x14ac:dyDescent="0.2">
      <c r="A755" s="3" t="s">
        <v>3053</v>
      </c>
      <c r="B755" s="3" t="s">
        <v>19586</v>
      </c>
      <c r="C755" s="3" t="s">
        <v>23621</v>
      </c>
      <c r="D755" s="3" t="s">
        <v>19587</v>
      </c>
      <c r="E755" s="3" t="s">
        <v>19588</v>
      </c>
    </row>
    <row r="756" spans="1:5" ht="16" x14ac:dyDescent="0.2">
      <c r="A756" s="3" t="s">
        <v>16820</v>
      </c>
      <c r="B756" s="3" t="s">
        <v>18565</v>
      </c>
      <c r="C756" s="3" t="s">
        <v>18566</v>
      </c>
      <c r="D756" s="3" t="s">
        <v>17144</v>
      </c>
      <c r="E756" s="3" t="s">
        <v>18567</v>
      </c>
    </row>
    <row r="757" spans="1:5" ht="16" x14ac:dyDescent="0.2">
      <c r="A757" s="3" t="s">
        <v>12485</v>
      </c>
      <c r="B757" s="3" t="s">
        <v>19589</v>
      </c>
      <c r="C757" s="3" t="s">
        <v>19590</v>
      </c>
      <c r="D757" s="3" t="s">
        <v>17410</v>
      </c>
      <c r="E757" s="3" t="s">
        <v>19591</v>
      </c>
    </row>
    <row r="758" spans="1:5" ht="16" x14ac:dyDescent="0.2">
      <c r="A758" s="3" t="s">
        <v>10212</v>
      </c>
      <c r="B758" s="3" t="s">
        <v>19592</v>
      </c>
      <c r="C758" s="3" t="s">
        <v>19593</v>
      </c>
      <c r="D758" s="3" t="s">
        <v>17222</v>
      </c>
      <c r="E758" s="3" t="s">
        <v>19594</v>
      </c>
    </row>
    <row r="759" spans="1:5" ht="16" x14ac:dyDescent="0.2">
      <c r="A759" s="3" t="s">
        <v>1937</v>
      </c>
      <c r="B759" s="3" t="s">
        <v>19595</v>
      </c>
      <c r="C759" s="3" t="s">
        <v>19596</v>
      </c>
      <c r="D759" s="3" t="s">
        <v>17144</v>
      </c>
      <c r="E759" s="3" t="s">
        <v>19597</v>
      </c>
    </row>
    <row r="760" spans="1:5" ht="16" x14ac:dyDescent="0.2">
      <c r="A760" s="3" t="s">
        <v>16841</v>
      </c>
      <c r="B760" s="3" t="s">
        <v>19598</v>
      </c>
      <c r="C760" s="3" t="s">
        <v>19599</v>
      </c>
      <c r="D760" s="3" t="s">
        <v>18434</v>
      </c>
      <c r="E760" s="3" t="s">
        <v>19600</v>
      </c>
    </row>
    <row r="761" spans="1:5" ht="16" x14ac:dyDescent="0.2">
      <c r="A761" s="3" t="s">
        <v>477</v>
      </c>
      <c r="B761" s="3" t="s">
        <v>19601</v>
      </c>
      <c r="C761" s="3" t="s">
        <v>19602</v>
      </c>
      <c r="D761" s="3" t="s">
        <v>18827</v>
      </c>
      <c r="E761" s="3" t="s">
        <v>19603</v>
      </c>
    </row>
    <row r="762" spans="1:5" ht="16" x14ac:dyDescent="0.2">
      <c r="A762" s="3" t="s">
        <v>4571</v>
      </c>
      <c r="B762" s="3" t="s">
        <v>19604</v>
      </c>
      <c r="C762" s="3" t="s">
        <v>23622</v>
      </c>
      <c r="D762" s="3" t="s">
        <v>19605</v>
      </c>
      <c r="E762" s="3" t="s">
        <v>19606</v>
      </c>
    </row>
    <row r="763" spans="1:5" ht="16" x14ac:dyDescent="0.2">
      <c r="A763" s="3" t="s">
        <v>15921</v>
      </c>
      <c r="B763" s="3" t="s">
        <v>19607</v>
      </c>
      <c r="C763" s="3" t="s">
        <v>19608</v>
      </c>
      <c r="D763" s="3" t="s">
        <v>19609</v>
      </c>
      <c r="E763" s="3" t="s">
        <v>19610</v>
      </c>
    </row>
    <row r="764" spans="1:5" ht="16" x14ac:dyDescent="0.2">
      <c r="A764" s="3" t="s">
        <v>6861</v>
      </c>
      <c r="B764" s="3" t="s">
        <v>19611</v>
      </c>
      <c r="C764" s="3" t="s">
        <v>6861</v>
      </c>
      <c r="D764" s="3" t="s">
        <v>19612</v>
      </c>
      <c r="E764" s="3" t="s">
        <v>19613</v>
      </c>
    </row>
    <row r="765" spans="1:5" ht="16" x14ac:dyDescent="0.2">
      <c r="A765" s="3" t="s">
        <v>16720</v>
      </c>
      <c r="B765" s="3" t="s">
        <v>19614</v>
      </c>
      <c r="C765" s="3" t="s">
        <v>19615</v>
      </c>
      <c r="D765" s="3" t="s">
        <v>19616</v>
      </c>
      <c r="E765" s="3" t="s">
        <v>19617</v>
      </c>
    </row>
    <row r="766" spans="1:5" ht="16" x14ac:dyDescent="0.2">
      <c r="A766" s="3" t="s">
        <v>13412</v>
      </c>
      <c r="B766" s="3" t="s">
        <v>19618</v>
      </c>
      <c r="C766" s="3" t="s">
        <v>19619</v>
      </c>
      <c r="D766" s="3" t="s">
        <v>18852</v>
      </c>
      <c r="E766" s="3" t="s">
        <v>19620</v>
      </c>
    </row>
    <row r="767" spans="1:5" ht="16" x14ac:dyDescent="0.2">
      <c r="A767" s="3" t="s">
        <v>8958</v>
      </c>
      <c r="B767" s="3" t="s">
        <v>19621</v>
      </c>
      <c r="C767" s="3" t="s">
        <v>19622</v>
      </c>
      <c r="D767" s="3" t="s">
        <v>19623</v>
      </c>
      <c r="E767" s="3" t="s">
        <v>19624</v>
      </c>
    </row>
    <row r="768" spans="1:5" ht="16" x14ac:dyDescent="0.2">
      <c r="A768" s="3" t="s">
        <v>5200</v>
      </c>
      <c r="B768" s="3" t="s">
        <v>19625</v>
      </c>
      <c r="C768" s="3" t="s">
        <v>19626</v>
      </c>
      <c r="D768" s="3" t="s">
        <v>17144</v>
      </c>
      <c r="E768" s="3" t="s">
        <v>19627</v>
      </c>
    </row>
    <row r="769" spans="1:5" ht="16" x14ac:dyDescent="0.2">
      <c r="A769" s="3" t="s">
        <v>4738</v>
      </c>
      <c r="B769" s="3" t="s">
        <v>19628</v>
      </c>
      <c r="C769" s="3" t="s">
        <v>19629</v>
      </c>
      <c r="D769" s="3" t="s">
        <v>19630</v>
      </c>
      <c r="E769" s="3" t="s">
        <v>19631</v>
      </c>
    </row>
    <row r="770" spans="1:5" ht="16" x14ac:dyDescent="0.2">
      <c r="A770" s="3" t="s">
        <v>13313</v>
      </c>
      <c r="B770" s="3" t="s">
        <v>19632</v>
      </c>
      <c r="C770" s="3" t="s">
        <v>19633</v>
      </c>
      <c r="D770" s="3" t="s">
        <v>17531</v>
      </c>
      <c r="E770" s="3" t="s">
        <v>19634</v>
      </c>
    </row>
    <row r="771" spans="1:5" ht="16" x14ac:dyDescent="0.2">
      <c r="A771" s="3" t="s">
        <v>11898</v>
      </c>
      <c r="B771" s="3" t="s">
        <v>19635</v>
      </c>
      <c r="C771" s="3" t="s">
        <v>23623</v>
      </c>
      <c r="D771" s="3" t="s">
        <v>19636</v>
      </c>
      <c r="E771" s="3" t="s">
        <v>19637</v>
      </c>
    </row>
    <row r="772" spans="1:5" ht="16" x14ac:dyDescent="0.2">
      <c r="A772" s="3" t="s">
        <v>6028</v>
      </c>
      <c r="B772" s="3" t="s">
        <v>19638</v>
      </c>
      <c r="C772" s="3" t="s">
        <v>19639</v>
      </c>
      <c r="D772" s="3" t="s">
        <v>19605</v>
      </c>
      <c r="E772" s="3" t="s">
        <v>19640</v>
      </c>
    </row>
    <row r="773" spans="1:5" ht="16" x14ac:dyDescent="0.2">
      <c r="A773" s="3" t="s">
        <v>329</v>
      </c>
      <c r="B773" s="3" t="s">
        <v>19641</v>
      </c>
      <c r="C773" s="3" t="s">
        <v>19642</v>
      </c>
      <c r="D773" s="3" t="s">
        <v>17144</v>
      </c>
      <c r="E773" s="3" t="s">
        <v>19643</v>
      </c>
    </row>
    <row r="774" spans="1:5" ht="16" x14ac:dyDescent="0.2">
      <c r="A774" s="3" t="s">
        <v>12331</v>
      </c>
      <c r="B774" s="3" t="s">
        <v>19644</v>
      </c>
      <c r="C774" s="3" t="s">
        <v>19645</v>
      </c>
      <c r="D774" s="3" t="s">
        <v>18584</v>
      </c>
      <c r="E774" s="3" t="s">
        <v>19646</v>
      </c>
    </row>
    <row r="775" spans="1:5" ht="16" x14ac:dyDescent="0.2">
      <c r="A775" s="3" t="s">
        <v>14610</v>
      </c>
      <c r="B775" s="3" t="s">
        <v>19647</v>
      </c>
      <c r="C775" s="3" t="s">
        <v>14610</v>
      </c>
      <c r="D775" s="3" t="s">
        <v>19648</v>
      </c>
      <c r="E775" s="3" t="s">
        <v>19649</v>
      </c>
    </row>
    <row r="776" spans="1:5" ht="16" x14ac:dyDescent="0.2">
      <c r="A776" s="3" t="s">
        <v>4009</v>
      </c>
      <c r="B776" s="3" t="s">
        <v>19650</v>
      </c>
      <c r="C776" s="3" t="s">
        <v>19651</v>
      </c>
      <c r="D776" s="3" t="s">
        <v>17144</v>
      </c>
      <c r="E776" s="3" t="s">
        <v>19652</v>
      </c>
    </row>
    <row r="777" spans="1:5" ht="16" x14ac:dyDescent="0.2">
      <c r="A777" s="3" t="s">
        <v>12554</v>
      </c>
      <c r="B777" s="3" t="s">
        <v>19653</v>
      </c>
      <c r="C777" s="3" t="s">
        <v>19654</v>
      </c>
      <c r="D777" s="3" t="s">
        <v>19655</v>
      </c>
      <c r="E777" s="3" t="s">
        <v>19656</v>
      </c>
    </row>
    <row r="778" spans="1:5" ht="16" x14ac:dyDescent="0.2">
      <c r="A778" s="3" t="s">
        <v>14334</v>
      </c>
      <c r="B778" s="3" t="s">
        <v>19657</v>
      </c>
      <c r="C778" s="3" t="s">
        <v>19658</v>
      </c>
      <c r="D778" s="3" t="s">
        <v>19659</v>
      </c>
      <c r="E778" s="3" t="s">
        <v>19660</v>
      </c>
    </row>
    <row r="779" spans="1:5" ht="16" x14ac:dyDescent="0.2">
      <c r="A779" s="3" t="s">
        <v>9436</v>
      </c>
      <c r="B779" s="3" t="s">
        <v>19661</v>
      </c>
      <c r="C779" s="3" t="s">
        <v>19662</v>
      </c>
      <c r="D779" s="3" t="s">
        <v>19663</v>
      </c>
      <c r="E779" s="3" t="s">
        <v>19664</v>
      </c>
    </row>
    <row r="780" spans="1:5" ht="16" x14ac:dyDescent="0.2">
      <c r="A780" s="3" t="s">
        <v>6801</v>
      </c>
      <c r="B780" s="3" t="s">
        <v>19665</v>
      </c>
      <c r="C780" s="3" t="s">
        <v>19666</v>
      </c>
      <c r="D780" s="3" t="s">
        <v>17856</v>
      </c>
      <c r="E780" s="3" t="s">
        <v>19667</v>
      </c>
    </row>
    <row r="781" spans="1:5" ht="16" x14ac:dyDescent="0.2">
      <c r="A781" s="3" t="s">
        <v>3507</v>
      </c>
      <c r="B781" s="3" t="s">
        <v>19668</v>
      </c>
      <c r="C781" s="3" t="s">
        <v>19669</v>
      </c>
      <c r="D781" s="3" t="s">
        <v>19670</v>
      </c>
      <c r="E781" s="3" t="s">
        <v>19671</v>
      </c>
    </row>
    <row r="782" spans="1:5" ht="16" x14ac:dyDescent="0.2">
      <c r="A782" s="3" t="s">
        <v>16798</v>
      </c>
      <c r="B782" s="3" t="s">
        <v>19672</v>
      </c>
      <c r="C782" s="3" t="s">
        <v>19673</v>
      </c>
      <c r="D782" s="3" t="s">
        <v>17933</v>
      </c>
      <c r="E782" s="3" t="s">
        <v>19674</v>
      </c>
    </row>
    <row r="783" spans="1:5" ht="16" x14ac:dyDescent="0.2">
      <c r="A783" s="3" t="s">
        <v>8319</v>
      </c>
      <c r="B783" s="3" t="s">
        <v>19675</v>
      </c>
      <c r="C783" s="3" t="s">
        <v>19676</v>
      </c>
      <c r="D783" s="3" t="s">
        <v>19677</v>
      </c>
      <c r="E783" s="3" t="s">
        <v>19678</v>
      </c>
    </row>
    <row r="784" spans="1:5" ht="16" x14ac:dyDescent="0.2">
      <c r="A784" s="3" t="s">
        <v>466</v>
      </c>
      <c r="B784" s="3" t="s">
        <v>19679</v>
      </c>
      <c r="C784" s="3" t="s">
        <v>466</v>
      </c>
      <c r="D784" s="3" t="s">
        <v>19680</v>
      </c>
      <c r="E784" s="3" t="s">
        <v>19681</v>
      </c>
    </row>
    <row r="785" spans="1:5" ht="16" x14ac:dyDescent="0.2">
      <c r="A785" s="3" t="s">
        <v>2816</v>
      </c>
      <c r="B785" s="3" t="s">
        <v>19682</v>
      </c>
      <c r="C785" s="3" t="s">
        <v>19683</v>
      </c>
      <c r="D785" s="3" t="s">
        <v>17327</v>
      </c>
      <c r="E785" s="3" t="s">
        <v>19684</v>
      </c>
    </row>
    <row r="786" spans="1:5" ht="16" x14ac:dyDescent="0.2">
      <c r="A786" s="3" t="s">
        <v>16660</v>
      </c>
      <c r="B786" s="3" t="s">
        <v>18170</v>
      </c>
      <c r="C786" s="3" t="s">
        <v>18171</v>
      </c>
      <c r="D786" s="3" t="s">
        <v>17144</v>
      </c>
      <c r="E786" s="3" t="s">
        <v>18172</v>
      </c>
    </row>
    <row r="787" spans="1:5" ht="16" x14ac:dyDescent="0.2">
      <c r="A787" s="3" t="s">
        <v>5731</v>
      </c>
      <c r="B787" s="3" t="s">
        <v>19685</v>
      </c>
      <c r="C787" s="3" t="s">
        <v>19686</v>
      </c>
      <c r="D787" s="3" t="s">
        <v>19687</v>
      </c>
      <c r="E787" s="3" t="s">
        <v>19688</v>
      </c>
    </row>
    <row r="788" spans="1:5" ht="16" x14ac:dyDescent="0.2">
      <c r="A788" s="3" t="s">
        <v>7587</v>
      </c>
      <c r="B788" s="3" t="s">
        <v>19689</v>
      </c>
      <c r="C788" s="3" t="s">
        <v>19690</v>
      </c>
      <c r="D788" s="3" t="s">
        <v>17144</v>
      </c>
      <c r="E788" s="3" t="s">
        <v>19691</v>
      </c>
    </row>
    <row r="789" spans="1:5" ht="16" x14ac:dyDescent="0.2">
      <c r="A789" s="3" t="s">
        <v>6391</v>
      </c>
      <c r="B789" s="3" t="s">
        <v>18689</v>
      </c>
      <c r="C789" s="3" t="s">
        <v>18690</v>
      </c>
      <c r="D789" s="3" t="s">
        <v>17144</v>
      </c>
      <c r="E789" s="3" t="s">
        <v>18691</v>
      </c>
    </row>
    <row r="790" spans="1:5" ht="16" x14ac:dyDescent="0.2">
      <c r="A790" s="3" t="s">
        <v>10046</v>
      </c>
      <c r="B790" s="3" t="s">
        <v>19692</v>
      </c>
      <c r="C790" s="3" t="s">
        <v>19693</v>
      </c>
      <c r="D790" s="3" t="s">
        <v>17222</v>
      </c>
      <c r="E790" s="3" t="s">
        <v>19694</v>
      </c>
    </row>
    <row r="791" spans="1:5" ht="16" x14ac:dyDescent="0.2">
      <c r="A791" s="3" t="s">
        <v>16241</v>
      </c>
      <c r="B791" s="3" t="s">
        <v>19695</v>
      </c>
      <c r="C791" s="3" t="s">
        <v>19696</v>
      </c>
      <c r="D791" s="3" t="s">
        <v>17144</v>
      </c>
      <c r="E791" s="3" t="s">
        <v>19697</v>
      </c>
    </row>
    <row r="792" spans="1:5" ht="16" x14ac:dyDescent="0.2">
      <c r="A792" s="3" t="s">
        <v>13096</v>
      </c>
      <c r="B792" s="3" t="s">
        <v>19698</v>
      </c>
      <c r="C792" s="3" t="s">
        <v>13096</v>
      </c>
      <c r="D792" s="3" t="s">
        <v>19699</v>
      </c>
      <c r="E792" s="3" t="s">
        <v>19700</v>
      </c>
    </row>
    <row r="793" spans="1:5" ht="16" x14ac:dyDescent="0.2">
      <c r="A793" s="3" t="s">
        <v>655</v>
      </c>
      <c r="B793" s="3" t="s">
        <v>19701</v>
      </c>
      <c r="C793" s="3" t="s">
        <v>655</v>
      </c>
      <c r="D793" s="3" t="s">
        <v>19702</v>
      </c>
      <c r="E793" s="3" t="s">
        <v>19703</v>
      </c>
    </row>
    <row r="794" spans="1:5" ht="16" x14ac:dyDescent="0.2">
      <c r="A794" s="3" t="s">
        <v>8577</v>
      </c>
      <c r="B794" s="3" t="s">
        <v>19704</v>
      </c>
      <c r="C794" s="3" t="s">
        <v>19705</v>
      </c>
      <c r="D794" s="3" t="s">
        <v>19706</v>
      </c>
      <c r="E794" s="3" t="s">
        <v>19707</v>
      </c>
    </row>
    <row r="795" spans="1:5" ht="16" x14ac:dyDescent="0.2">
      <c r="A795" s="3" t="s">
        <v>3045</v>
      </c>
      <c r="B795" s="3" t="s">
        <v>19708</v>
      </c>
      <c r="C795" s="3" t="s">
        <v>19709</v>
      </c>
      <c r="D795" s="3" t="s">
        <v>19710</v>
      </c>
      <c r="E795" s="3" t="s">
        <v>19711</v>
      </c>
    </row>
    <row r="796" spans="1:5" ht="16" x14ac:dyDescent="0.2">
      <c r="A796" s="3" t="s">
        <v>14849</v>
      </c>
      <c r="B796" s="3" t="s">
        <v>19712</v>
      </c>
      <c r="C796" s="3" t="s">
        <v>14849</v>
      </c>
      <c r="D796" s="3" t="s">
        <v>17410</v>
      </c>
      <c r="E796" s="3" t="s">
        <v>19713</v>
      </c>
    </row>
    <row r="797" spans="1:5" ht="16" x14ac:dyDescent="0.2">
      <c r="A797" s="3" t="s">
        <v>3939</v>
      </c>
      <c r="B797" s="3" t="s">
        <v>19714</v>
      </c>
      <c r="C797" s="3" t="s">
        <v>23624</v>
      </c>
      <c r="D797" s="3" t="s">
        <v>19715</v>
      </c>
      <c r="E797" s="3" t="s">
        <v>19716</v>
      </c>
    </row>
    <row r="798" spans="1:5" ht="16" x14ac:dyDescent="0.2">
      <c r="A798" s="3" t="s">
        <v>12158</v>
      </c>
      <c r="B798" s="3" t="s">
        <v>19717</v>
      </c>
      <c r="C798" s="3" t="s">
        <v>19718</v>
      </c>
      <c r="D798" s="3" t="s">
        <v>17222</v>
      </c>
      <c r="E798" s="3" t="s">
        <v>19719</v>
      </c>
    </row>
    <row r="799" spans="1:5" ht="16" x14ac:dyDescent="0.2">
      <c r="A799" s="3" t="s">
        <v>11842</v>
      </c>
      <c r="B799" s="3" t="s">
        <v>19720</v>
      </c>
      <c r="C799" s="3" t="s">
        <v>23625</v>
      </c>
      <c r="D799" s="3"/>
      <c r="E799" s="3" t="s">
        <v>19721</v>
      </c>
    </row>
    <row r="800" spans="1:5" ht="16" x14ac:dyDescent="0.2">
      <c r="A800" s="3" t="s">
        <v>7056</v>
      </c>
      <c r="B800" s="3" t="s">
        <v>19722</v>
      </c>
      <c r="C800" s="3" t="s">
        <v>19723</v>
      </c>
      <c r="D800" s="3" t="s">
        <v>17583</v>
      </c>
      <c r="E800" s="3" t="s">
        <v>19724</v>
      </c>
    </row>
    <row r="801" spans="1:5" ht="16" x14ac:dyDescent="0.2">
      <c r="A801" s="3" t="s">
        <v>9498</v>
      </c>
      <c r="B801" s="3" t="s">
        <v>19725</v>
      </c>
      <c r="C801" s="3" t="s">
        <v>9498</v>
      </c>
      <c r="D801" s="3" t="s">
        <v>17410</v>
      </c>
      <c r="E801" s="3" t="s">
        <v>19726</v>
      </c>
    </row>
    <row r="802" spans="1:5" ht="16" x14ac:dyDescent="0.2">
      <c r="A802" s="3" t="s">
        <v>6168</v>
      </c>
      <c r="B802" s="3" t="s">
        <v>19727</v>
      </c>
      <c r="C802" s="3" t="s">
        <v>19728</v>
      </c>
      <c r="D802" s="3" t="s">
        <v>19729</v>
      </c>
      <c r="E802" s="3" t="s">
        <v>19730</v>
      </c>
    </row>
    <row r="803" spans="1:5" ht="16" x14ac:dyDescent="0.2">
      <c r="A803" s="3" t="s">
        <v>2994</v>
      </c>
      <c r="B803" s="3" t="s">
        <v>19731</v>
      </c>
      <c r="C803" s="3" t="s">
        <v>19732</v>
      </c>
      <c r="D803" s="3" t="s">
        <v>19733</v>
      </c>
      <c r="E803" s="3" t="s">
        <v>19734</v>
      </c>
    </row>
    <row r="804" spans="1:5" ht="16" x14ac:dyDescent="0.2">
      <c r="A804" s="3" t="s">
        <v>15912</v>
      </c>
      <c r="B804" s="3" t="s">
        <v>19735</v>
      </c>
      <c r="C804" s="3" t="s">
        <v>19736</v>
      </c>
      <c r="D804" s="3" t="s">
        <v>19737</v>
      </c>
      <c r="E804" s="3" t="s">
        <v>19738</v>
      </c>
    </row>
    <row r="805" spans="1:5" ht="16" x14ac:dyDescent="0.2">
      <c r="A805" s="3" t="s">
        <v>5527</v>
      </c>
      <c r="B805" s="3" t="s">
        <v>19739</v>
      </c>
      <c r="C805" s="3" t="s">
        <v>19740</v>
      </c>
      <c r="D805" s="3" t="s">
        <v>19741</v>
      </c>
      <c r="E805" s="3" t="s">
        <v>19742</v>
      </c>
    </row>
    <row r="806" spans="1:5" ht="16" x14ac:dyDescent="0.2">
      <c r="A806" s="3" t="s">
        <v>7216</v>
      </c>
      <c r="B806" s="3" t="s">
        <v>19743</v>
      </c>
      <c r="C806" s="3" t="s">
        <v>19744</v>
      </c>
      <c r="D806" s="3" t="e">
        <v>#NAME?</v>
      </c>
      <c r="E806" s="3" t="s">
        <v>19745</v>
      </c>
    </row>
    <row r="807" spans="1:5" ht="16" x14ac:dyDescent="0.2">
      <c r="A807" s="3" t="s">
        <v>4453</v>
      </c>
      <c r="B807" s="3" t="s">
        <v>19746</v>
      </c>
      <c r="C807" s="3" t="s">
        <v>19747</v>
      </c>
      <c r="D807" s="3" t="s">
        <v>19748</v>
      </c>
      <c r="E807" s="3" t="s">
        <v>19749</v>
      </c>
    </row>
    <row r="808" spans="1:5" ht="16" x14ac:dyDescent="0.2">
      <c r="A808" s="3" t="s">
        <v>7268</v>
      </c>
      <c r="B808" s="3" t="s">
        <v>19750</v>
      </c>
      <c r="C808" s="3" t="s">
        <v>19751</v>
      </c>
      <c r="D808" s="3" t="s">
        <v>19752</v>
      </c>
      <c r="E808" s="3" t="s">
        <v>19753</v>
      </c>
    </row>
    <row r="809" spans="1:5" ht="16" x14ac:dyDescent="0.2">
      <c r="A809" s="3" t="s">
        <v>14013</v>
      </c>
      <c r="B809" s="3" t="s">
        <v>19754</v>
      </c>
      <c r="C809" s="3" t="s">
        <v>19755</v>
      </c>
      <c r="D809" s="3" t="s">
        <v>19078</v>
      </c>
      <c r="E809" s="3" t="s">
        <v>19756</v>
      </c>
    </row>
    <row r="810" spans="1:5" ht="16" x14ac:dyDescent="0.2">
      <c r="A810" s="3" t="s">
        <v>9854</v>
      </c>
      <c r="B810" s="3" t="s">
        <v>19757</v>
      </c>
      <c r="C810" s="3" t="s">
        <v>19758</v>
      </c>
      <c r="D810" s="3" t="s">
        <v>19759</v>
      </c>
      <c r="E810" s="3" t="s">
        <v>19760</v>
      </c>
    </row>
    <row r="811" spans="1:5" ht="16" x14ac:dyDescent="0.2">
      <c r="A811" s="3" t="s">
        <v>11779</v>
      </c>
      <c r="B811" s="3" t="s">
        <v>19761</v>
      </c>
      <c r="C811" s="3" t="s">
        <v>11779</v>
      </c>
      <c r="D811" s="3" t="s">
        <v>17424</v>
      </c>
      <c r="E811" s="3" t="s">
        <v>19762</v>
      </c>
    </row>
    <row r="812" spans="1:5" ht="16" x14ac:dyDescent="0.2">
      <c r="A812" s="3" t="s">
        <v>11477</v>
      </c>
      <c r="B812" s="3" t="s">
        <v>19763</v>
      </c>
      <c r="C812" s="3" t="s">
        <v>19764</v>
      </c>
      <c r="D812" s="3" t="s">
        <v>17201</v>
      </c>
      <c r="E812" s="3" t="s">
        <v>19765</v>
      </c>
    </row>
    <row r="813" spans="1:5" ht="16" x14ac:dyDescent="0.2">
      <c r="A813" s="3" t="s">
        <v>9698</v>
      </c>
      <c r="B813" s="3" t="s">
        <v>19766</v>
      </c>
      <c r="C813" s="3" t="s">
        <v>19767</v>
      </c>
      <c r="D813" s="3" t="s">
        <v>17144</v>
      </c>
      <c r="E813" s="3" t="s">
        <v>19768</v>
      </c>
    </row>
    <row r="814" spans="1:5" ht="16" x14ac:dyDescent="0.2">
      <c r="A814" s="3" t="s">
        <v>7658</v>
      </c>
      <c r="B814" s="3" t="s">
        <v>19769</v>
      </c>
      <c r="C814" s="3" t="s">
        <v>19770</v>
      </c>
      <c r="D814" s="3" t="s">
        <v>19771</v>
      </c>
      <c r="E814" s="3" t="s">
        <v>19772</v>
      </c>
    </row>
    <row r="815" spans="1:5" ht="16" x14ac:dyDescent="0.2">
      <c r="A815" s="3" t="s">
        <v>3413</v>
      </c>
      <c r="B815" s="3" t="s">
        <v>19773</v>
      </c>
      <c r="C815" s="3" t="s">
        <v>19774</v>
      </c>
      <c r="D815" s="3" t="s">
        <v>17705</v>
      </c>
      <c r="E815" s="3" t="s">
        <v>19775</v>
      </c>
    </row>
    <row r="816" spans="1:5" ht="16" x14ac:dyDescent="0.2">
      <c r="A816" s="3" t="s">
        <v>13321</v>
      </c>
      <c r="B816" s="3" t="s">
        <v>19776</v>
      </c>
      <c r="C816" s="3" t="s">
        <v>19777</v>
      </c>
      <c r="D816" s="3" t="s">
        <v>19778</v>
      </c>
      <c r="E816" s="3" t="s">
        <v>19779</v>
      </c>
    </row>
    <row r="817" spans="1:5" ht="16" x14ac:dyDescent="0.2">
      <c r="A817" s="3" t="s">
        <v>9384</v>
      </c>
      <c r="B817" s="3" t="s">
        <v>19780</v>
      </c>
      <c r="C817" s="3" t="s">
        <v>19781</v>
      </c>
      <c r="D817" s="3" t="s">
        <v>19443</v>
      </c>
      <c r="E817" s="3" t="s">
        <v>19782</v>
      </c>
    </row>
    <row r="818" spans="1:5" ht="16" x14ac:dyDescent="0.2">
      <c r="A818" s="3" t="s">
        <v>4282</v>
      </c>
      <c r="B818" s="3" t="s">
        <v>19783</v>
      </c>
      <c r="C818" s="3" t="s">
        <v>19784</v>
      </c>
      <c r="D818" s="3" t="s">
        <v>17144</v>
      </c>
      <c r="E818" s="3" t="s">
        <v>19785</v>
      </c>
    </row>
    <row r="819" spans="1:5" ht="16" x14ac:dyDescent="0.2">
      <c r="A819" s="3" t="s">
        <v>840</v>
      </c>
      <c r="B819" s="3" t="s">
        <v>19786</v>
      </c>
      <c r="C819" s="3" t="s">
        <v>19787</v>
      </c>
      <c r="D819" s="3" t="s">
        <v>17144</v>
      </c>
      <c r="E819" s="3" t="s">
        <v>19788</v>
      </c>
    </row>
    <row r="820" spans="1:5" ht="16" x14ac:dyDescent="0.2">
      <c r="A820" s="3" t="s">
        <v>2417</v>
      </c>
      <c r="B820" s="3" t="s">
        <v>19789</v>
      </c>
      <c r="C820" s="3" t="s">
        <v>19790</v>
      </c>
      <c r="D820" s="3" t="s">
        <v>17569</v>
      </c>
      <c r="E820" s="3" t="s">
        <v>19791</v>
      </c>
    </row>
    <row r="821" spans="1:5" ht="16" x14ac:dyDescent="0.2">
      <c r="A821" s="3" t="s">
        <v>6239</v>
      </c>
      <c r="B821" s="3" t="s">
        <v>19792</v>
      </c>
      <c r="C821" s="3" t="s">
        <v>19793</v>
      </c>
      <c r="D821" s="3" t="s">
        <v>19794</v>
      </c>
      <c r="E821" s="3" t="s">
        <v>19795</v>
      </c>
    </row>
    <row r="822" spans="1:5" ht="16" x14ac:dyDescent="0.2">
      <c r="A822" s="3" t="s">
        <v>9599</v>
      </c>
      <c r="B822" s="3" t="s">
        <v>19796</v>
      </c>
      <c r="C822" s="3" t="s">
        <v>19797</v>
      </c>
      <c r="D822" s="3" t="s">
        <v>17144</v>
      </c>
      <c r="E822" s="3" t="s">
        <v>19798</v>
      </c>
    </row>
    <row r="823" spans="1:5" ht="16" x14ac:dyDescent="0.2">
      <c r="A823" s="3" t="s">
        <v>2922</v>
      </c>
      <c r="B823" s="3" t="s">
        <v>19799</v>
      </c>
      <c r="C823" s="3" t="s">
        <v>19800</v>
      </c>
      <c r="D823" s="3" t="s">
        <v>19801</v>
      </c>
      <c r="E823" s="3" t="s">
        <v>19802</v>
      </c>
    </row>
    <row r="824" spans="1:5" ht="16" x14ac:dyDescent="0.2">
      <c r="A824" s="3" t="s">
        <v>10333</v>
      </c>
      <c r="B824" s="3" t="s">
        <v>19803</v>
      </c>
      <c r="C824" s="3" t="s">
        <v>19804</v>
      </c>
      <c r="D824" s="3" t="s">
        <v>17705</v>
      </c>
      <c r="E824" s="3" t="s">
        <v>19805</v>
      </c>
    </row>
    <row r="825" spans="1:5" ht="16" x14ac:dyDescent="0.2">
      <c r="A825" s="3" t="s">
        <v>10385</v>
      </c>
      <c r="B825" s="3" t="s">
        <v>19806</v>
      </c>
      <c r="C825" s="3" t="s">
        <v>19807</v>
      </c>
      <c r="D825" s="3" t="s">
        <v>17178</v>
      </c>
      <c r="E825" s="3" t="s">
        <v>19808</v>
      </c>
    </row>
    <row r="826" spans="1:5" ht="16" x14ac:dyDescent="0.2">
      <c r="A826" s="3" t="s">
        <v>4835</v>
      </c>
      <c r="B826" s="3" t="s">
        <v>19809</v>
      </c>
      <c r="C826" s="3" t="s">
        <v>19810</v>
      </c>
      <c r="D826" s="3" t="s">
        <v>17144</v>
      </c>
      <c r="E826" s="3" t="s">
        <v>19811</v>
      </c>
    </row>
    <row r="827" spans="1:5" ht="16" x14ac:dyDescent="0.2">
      <c r="A827" s="3" t="s">
        <v>3478</v>
      </c>
      <c r="B827" s="3" t="s">
        <v>19812</v>
      </c>
      <c r="C827" s="3" t="s">
        <v>19813</v>
      </c>
      <c r="D827" s="3" t="s">
        <v>17144</v>
      </c>
      <c r="E827" s="3" t="s">
        <v>19814</v>
      </c>
    </row>
    <row r="828" spans="1:5" ht="16" x14ac:dyDescent="0.2">
      <c r="A828" s="3" t="s">
        <v>7473</v>
      </c>
      <c r="B828" s="3" t="s">
        <v>19815</v>
      </c>
      <c r="C828" s="3" t="s">
        <v>19816</v>
      </c>
      <c r="D828" s="3" t="s">
        <v>19817</v>
      </c>
      <c r="E828" s="3" t="s">
        <v>19818</v>
      </c>
    </row>
    <row r="829" spans="1:5" ht="16" x14ac:dyDescent="0.2">
      <c r="A829" s="3" t="s">
        <v>3340</v>
      </c>
      <c r="B829" s="3" t="s">
        <v>19819</v>
      </c>
      <c r="C829" s="3" t="s">
        <v>19820</v>
      </c>
      <c r="D829" s="3" t="s">
        <v>18332</v>
      </c>
      <c r="E829" s="3" t="s">
        <v>19821</v>
      </c>
    </row>
    <row r="830" spans="1:5" ht="16" x14ac:dyDescent="0.2">
      <c r="A830" s="3" t="s">
        <v>3817</v>
      </c>
      <c r="B830" s="3" t="s">
        <v>19822</v>
      </c>
      <c r="C830" s="3" t="s">
        <v>19823</v>
      </c>
      <c r="D830" s="3" t="s">
        <v>19824</v>
      </c>
      <c r="E830" s="3" t="s">
        <v>19825</v>
      </c>
    </row>
    <row r="831" spans="1:5" ht="16" x14ac:dyDescent="0.2">
      <c r="A831" s="3" t="s">
        <v>10274</v>
      </c>
      <c r="B831" s="3" t="s">
        <v>19826</v>
      </c>
      <c r="C831" s="3" t="s">
        <v>19827</v>
      </c>
      <c r="D831" s="3" t="s">
        <v>17144</v>
      </c>
      <c r="E831" s="3" t="s">
        <v>19828</v>
      </c>
    </row>
    <row r="832" spans="1:5" ht="16" x14ac:dyDescent="0.2">
      <c r="A832" s="3" t="s">
        <v>5631</v>
      </c>
      <c r="B832" s="3" t="s">
        <v>19829</v>
      </c>
      <c r="C832" s="3" t="s">
        <v>19830</v>
      </c>
      <c r="D832" s="3" t="s">
        <v>19831</v>
      </c>
      <c r="E832" s="3" t="s">
        <v>19832</v>
      </c>
    </row>
    <row r="833" spans="1:5" ht="16" x14ac:dyDescent="0.2">
      <c r="A833" s="3" t="s">
        <v>14095</v>
      </c>
      <c r="B833" s="3" t="s">
        <v>19833</v>
      </c>
      <c r="C833" s="3" t="s">
        <v>19834</v>
      </c>
      <c r="D833" s="3" t="s">
        <v>17170</v>
      </c>
      <c r="E833" s="3" t="s">
        <v>19835</v>
      </c>
    </row>
    <row r="834" spans="1:5" ht="16" x14ac:dyDescent="0.2">
      <c r="A834" s="3" t="s">
        <v>9972</v>
      </c>
      <c r="B834" s="3" t="s">
        <v>19836</v>
      </c>
      <c r="C834" s="3" t="s">
        <v>19837</v>
      </c>
      <c r="D834" s="3" t="s">
        <v>17144</v>
      </c>
      <c r="E834" s="3" t="s">
        <v>19838</v>
      </c>
    </row>
    <row r="835" spans="1:5" ht="16" x14ac:dyDescent="0.2">
      <c r="A835" s="3" t="s">
        <v>13379</v>
      </c>
      <c r="B835" s="3" t="s">
        <v>19839</v>
      </c>
      <c r="C835" s="3" t="s">
        <v>19840</v>
      </c>
      <c r="D835" s="3" t="s">
        <v>18476</v>
      </c>
      <c r="E835" s="3" t="s">
        <v>19841</v>
      </c>
    </row>
    <row r="836" spans="1:5" ht="16" x14ac:dyDescent="0.2">
      <c r="A836" s="3" t="s">
        <v>19846</v>
      </c>
      <c r="B836" s="3" t="s">
        <v>19842</v>
      </c>
      <c r="C836" s="3" t="s">
        <v>19843</v>
      </c>
      <c r="D836" s="3" t="s">
        <v>19844</v>
      </c>
      <c r="E836" s="3" t="s">
        <v>19845</v>
      </c>
    </row>
    <row r="837" spans="1:5" ht="16" x14ac:dyDescent="0.2">
      <c r="A837" s="3" t="s">
        <v>14281</v>
      </c>
      <c r="B837" s="3" t="s">
        <v>19847</v>
      </c>
      <c r="C837" s="3" t="s">
        <v>19848</v>
      </c>
      <c r="D837" s="3" t="s">
        <v>19849</v>
      </c>
      <c r="E837" s="3" t="s">
        <v>19850</v>
      </c>
    </row>
    <row r="838" spans="1:5" ht="16" x14ac:dyDescent="0.2">
      <c r="A838" s="3" t="s">
        <v>14166</v>
      </c>
      <c r="B838" s="3" t="s">
        <v>19809</v>
      </c>
      <c r="C838" s="3" t="s">
        <v>19810</v>
      </c>
      <c r="D838" s="3" t="s">
        <v>17144</v>
      </c>
      <c r="E838" s="3" t="s">
        <v>19811</v>
      </c>
    </row>
    <row r="839" spans="1:5" ht="16" x14ac:dyDescent="0.2">
      <c r="A839" s="3" t="s">
        <v>12772</v>
      </c>
      <c r="B839" s="3" t="s">
        <v>19851</v>
      </c>
      <c r="C839" s="3" t="s">
        <v>19852</v>
      </c>
      <c r="D839" s="3" t="s">
        <v>17144</v>
      </c>
      <c r="E839" s="3" t="s">
        <v>19853</v>
      </c>
    </row>
    <row r="840" spans="1:5" ht="16" x14ac:dyDescent="0.2">
      <c r="A840" s="3" t="s">
        <v>16879</v>
      </c>
      <c r="B840" s="3" t="s">
        <v>19854</v>
      </c>
      <c r="C840" s="3" t="s">
        <v>19855</v>
      </c>
      <c r="D840" s="3" t="s">
        <v>19856</v>
      </c>
      <c r="E840" s="3" t="s">
        <v>19857</v>
      </c>
    </row>
    <row r="841" spans="1:5" ht="16" x14ac:dyDescent="0.2">
      <c r="A841" s="3" t="s">
        <v>11762</v>
      </c>
      <c r="B841" s="3" t="s">
        <v>19858</v>
      </c>
      <c r="C841" s="3" t="s">
        <v>19859</v>
      </c>
      <c r="D841" s="3" t="s">
        <v>19860</v>
      </c>
      <c r="E841" s="3" t="s">
        <v>19861</v>
      </c>
    </row>
    <row r="842" spans="1:5" ht="16" x14ac:dyDescent="0.2">
      <c r="A842" s="3" t="s">
        <v>10340</v>
      </c>
      <c r="B842" s="3" t="s">
        <v>19862</v>
      </c>
      <c r="C842" s="3" t="s">
        <v>19863</v>
      </c>
      <c r="D842" s="3" t="s">
        <v>19864</v>
      </c>
      <c r="E842" s="3" t="s">
        <v>19865</v>
      </c>
    </row>
    <row r="843" spans="1:5" ht="16" x14ac:dyDescent="0.2">
      <c r="A843" s="3" t="s">
        <v>7189</v>
      </c>
      <c r="B843" s="3" t="s">
        <v>19866</v>
      </c>
      <c r="C843" s="3" t="s">
        <v>19867</v>
      </c>
      <c r="D843" s="3" t="s">
        <v>17305</v>
      </c>
      <c r="E843" s="3" t="s">
        <v>19868</v>
      </c>
    </row>
    <row r="844" spans="1:5" ht="16" x14ac:dyDescent="0.2">
      <c r="A844" s="3" t="s">
        <v>3653</v>
      </c>
      <c r="B844" s="3" t="s">
        <v>19869</v>
      </c>
      <c r="C844" s="3" t="s">
        <v>23626</v>
      </c>
      <c r="D844" s="3" t="s">
        <v>19870</v>
      </c>
      <c r="E844" s="3" t="s">
        <v>19871</v>
      </c>
    </row>
    <row r="845" spans="1:5" ht="16" x14ac:dyDescent="0.2">
      <c r="A845" s="3" t="s">
        <v>4055</v>
      </c>
      <c r="B845" s="3" t="s">
        <v>19872</v>
      </c>
      <c r="C845" s="3" t="s">
        <v>23627</v>
      </c>
      <c r="D845" s="3" t="s">
        <v>19873</v>
      </c>
      <c r="E845" s="3" t="s">
        <v>19874</v>
      </c>
    </row>
    <row r="846" spans="1:5" ht="16" x14ac:dyDescent="0.2">
      <c r="A846" s="3" t="s">
        <v>11040</v>
      </c>
      <c r="B846" s="3" t="s">
        <v>19875</v>
      </c>
      <c r="C846" s="3" t="s">
        <v>19876</v>
      </c>
      <c r="D846" s="3" t="s">
        <v>17305</v>
      </c>
      <c r="E846" s="3" t="s">
        <v>19877</v>
      </c>
    </row>
    <row r="847" spans="1:5" ht="16" x14ac:dyDescent="0.2">
      <c r="A847" s="3" t="s">
        <v>8212</v>
      </c>
      <c r="B847" s="3" t="s">
        <v>19878</v>
      </c>
      <c r="C847" s="3" t="s">
        <v>19879</v>
      </c>
      <c r="D847" s="3" t="s">
        <v>19443</v>
      </c>
      <c r="E847" s="3" t="s">
        <v>19880</v>
      </c>
    </row>
    <row r="848" spans="1:5" ht="16" x14ac:dyDescent="0.2">
      <c r="A848" s="3" t="s">
        <v>13444</v>
      </c>
      <c r="B848" s="3" t="s">
        <v>19881</v>
      </c>
      <c r="C848" s="3" t="s">
        <v>13444</v>
      </c>
      <c r="D848" s="3" t="s">
        <v>19882</v>
      </c>
      <c r="E848" s="3" t="s">
        <v>19883</v>
      </c>
    </row>
    <row r="849" spans="1:5" ht="16" x14ac:dyDescent="0.2">
      <c r="A849" s="3" t="s">
        <v>5499</v>
      </c>
      <c r="B849" s="14" t="s">
        <v>19884</v>
      </c>
      <c r="C849" s="3" t="s">
        <v>19885</v>
      </c>
      <c r="D849" s="3" t="s">
        <v>17681</v>
      </c>
      <c r="E849" s="3" t="s">
        <v>19886</v>
      </c>
    </row>
    <row r="850" spans="1:5" ht="16" x14ac:dyDescent="0.2">
      <c r="A850" s="3" t="s">
        <v>8139</v>
      </c>
      <c r="B850" s="3" t="s">
        <v>19887</v>
      </c>
      <c r="C850" s="3" t="s">
        <v>19888</v>
      </c>
      <c r="D850" s="3" t="s">
        <v>19889</v>
      </c>
      <c r="E850" s="3" t="s">
        <v>19890</v>
      </c>
    </row>
    <row r="851" spans="1:5" ht="16" x14ac:dyDescent="0.2">
      <c r="A851" s="3" t="s">
        <v>241</v>
      </c>
      <c r="B851" s="3" t="s">
        <v>19891</v>
      </c>
      <c r="C851" s="3" t="s">
        <v>241</v>
      </c>
      <c r="D851" s="3" t="s">
        <v>19892</v>
      </c>
      <c r="E851" s="3" t="s">
        <v>19893</v>
      </c>
    </row>
    <row r="852" spans="1:5" ht="16" x14ac:dyDescent="0.2">
      <c r="A852" s="3" t="s">
        <v>13239</v>
      </c>
      <c r="B852" s="3" t="s">
        <v>19894</v>
      </c>
      <c r="C852" s="3" t="s">
        <v>19895</v>
      </c>
      <c r="D852" s="3" t="s">
        <v>18354</v>
      </c>
      <c r="E852" s="3" t="s">
        <v>19896</v>
      </c>
    </row>
    <row r="853" spans="1:5" ht="16" x14ac:dyDescent="0.2">
      <c r="A853" s="3" t="s">
        <v>4266</v>
      </c>
      <c r="B853" s="3" t="s">
        <v>19897</v>
      </c>
      <c r="C853" s="3" t="s">
        <v>19898</v>
      </c>
      <c r="D853" s="3" t="s">
        <v>18476</v>
      </c>
      <c r="E853" s="3" t="s">
        <v>19899</v>
      </c>
    </row>
    <row r="854" spans="1:5" ht="16" x14ac:dyDescent="0.2">
      <c r="A854" s="3" t="s">
        <v>6972</v>
      </c>
      <c r="B854" s="3" t="s">
        <v>19900</v>
      </c>
      <c r="C854" s="3" t="s">
        <v>23628</v>
      </c>
      <c r="D854" s="3" t="s">
        <v>17499</v>
      </c>
      <c r="E854" s="3" t="s">
        <v>19901</v>
      </c>
    </row>
    <row r="855" spans="1:5" ht="16" x14ac:dyDescent="0.2">
      <c r="A855" s="3" t="s">
        <v>10490</v>
      </c>
      <c r="B855" s="3" t="s">
        <v>19902</v>
      </c>
      <c r="C855" s="3" t="s">
        <v>19903</v>
      </c>
      <c r="D855" s="3" t="s">
        <v>17222</v>
      </c>
      <c r="E855" s="3" t="s">
        <v>19904</v>
      </c>
    </row>
    <row r="856" spans="1:5" ht="16" x14ac:dyDescent="0.2">
      <c r="A856" s="3" t="s">
        <v>294</v>
      </c>
      <c r="B856" s="3" t="s">
        <v>19905</v>
      </c>
      <c r="C856" s="3" t="s">
        <v>19906</v>
      </c>
      <c r="D856" s="3" t="s">
        <v>19907</v>
      </c>
      <c r="E856" s="3" t="s">
        <v>19908</v>
      </c>
    </row>
    <row r="857" spans="1:5" ht="16" x14ac:dyDescent="0.2">
      <c r="A857" s="3" t="s">
        <v>12797</v>
      </c>
      <c r="B857" s="3" t="s">
        <v>19909</v>
      </c>
      <c r="C857" s="3" t="s">
        <v>12797</v>
      </c>
      <c r="D857" s="3" t="s">
        <v>17410</v>
      </c>
      <c r="E857" s="3" t="s">
        <v>19910</v>
      </c>
    </row>
    <row r="858" spans="1:5" ht="16" x14ac:dyDescent="0.2">
      <c r="A858" s="3" t="s">
        <v>1546</v>
      </c>
      <c r="B858" s="3" t="s">
        <v>19911</v>
      </c>
      <c r="C858" s="3" t="s">
        <v>19912</v>
      </c>
      <c r="D858" s="3" t="s">
        <v>17144</v>
      </c>
      <c r="E858" s="3" t="s">
        <v>19913</v>
      </c>
    </row>
    <row r="859" spans="1:5" ht="16" x14ac:dyDescent="0.2">
      <c r="A859" s="3" t="s">
        <v>1480</v>
      </c>
      <c r="B859" s="3" t="s">
        <v>19914</v>
      </c>
      <c r="C859" s="3" t="s">
        <v>19915</v>
      </c>
      <c r="D859" s="3" t="s">
        <v>19916</v>
      </c>
      <c r="E859" s="3" t="s">
        <v>19917</v>
      </c>
    </row>
    <row r="860" spans="1:5" ht="16" x14ac:dyDescent="0.2">
      <c r="A860" s="3" t="s">
        <v>5484</v>
      </c>
      <c r="B860" s="3" t="s">
        <v>19918</v>
      </c>
      <c r="C860" s="3" t="s">
        <v>19919</v>
      </c>
      <c r="D860" s="3" t="s">
        <v>18838</v>
      </c>
      <c r="E860" s="3" t="s">
        <v>19920</v>
      </c>
    </row>
    <row r="861" spans="1:5" ht="16" x14ac:dyDescent="0.2">
      <c r="A861" s="3" t="s">
        <v>12132</v>
      </c>
      <c r="B861" s="3" t="s">
        <v>19921</v>
      </c>
      <c r="C861" s="3" t="s">
        <v>19922</v>
      </c>
      <c r="D861" s="3" t="s">
        <v>19923</v>
      </c>
      <c r="E861" s="3" t="s">
        <v>19924</v>
      </c>
    </row>
    <row r="862" spans="1:5" ht="16" x14ac:dyDescent="0.2">
      <c r="A862" s="3" t="s">
        <v>6273</v>
      </c>
      <c r="B862" s="3" t="s">
        <v>19925</v>
      </c>
      <c r="C862" s="3" t="s">
        <v>19926</v>
      </c>
      <c r="D862" s="3" t="s">
        <v>19443</v>
      </c>
      <c r="E862" s="3" t="s">
        <v>19927</v>
      </c>
    </row>
    <row r="863" spans="1:5" ht="16" x14ac:dyDescent="0.2">
      <c r="A863" s="3" t="s">
        <v>15816</v>
      </c>
      <c r="B863" s="3" t="s">
        <v>19928</v>
      </c>
      <c r="C863" s="3" t="s">
        <v>19929</v>
      </c>
      <c r="D863" s="3" t="s">
        <v>17305</v>
      </c>
      <c r="E863" s="3" t="s">
        <v>19930</v>
      </c>
    </row>
    <row r="864" spans="1:5" ht="16" x14ac:dyDescent="0.2">
      <c r="A864" s="3" t="s">
        <v>10792</v>
      </c>
      <c r="B864" s="3" t="s">
        <v>19931</v>
      </c>
      <c r="C864" s="3" t="s">
        <v>19932</v>
      </c>
      <c r="D864" s="3" t="s">
        <v>17144</v>
      </c>
      <c r="E864" s="3" t="s">
        <v>19933</v>
      </c>
    </row>
    <row r="865" spans="1:5" ht="16" x14ac:dyDescent="0.2">
      <c r="A865" s="3" t="s">
        <v>2281</v>
      </c>
      <c r="B865" s="3" t="s">
        <v>19934</v>
      </c>
      <c r="C865" s="3" t="s">
        <v>19935</v>
      </c>
      <c r="D865" s="3" t="s">
        <v>17583</v>
      </c>
      <c r="E865" s="3" t="s">
        <v>19936</v>
      </c>
    </row>
    <row r="866" spans="1:5" ht="16" x14ac:dyDescent="0.2">
      <c r="A866" s="3" t="s">
        <v>19</v>
      </c>
      <c r="B866" s="3" t="s">
        <v>19937</v>
      </c>
      <c r="C866" s="3" t="s">
        <v>19938</v>
      </c>
      <c r="D866" s="3" t="s">
        <v>17144</v>
      </c>
      <c r="E866" s="3" t="s">
        <v>19939</v>
      </c>
    </row>
    <row r="867" spans="1:5" ht="16" x14ac:dyDescent="0.2">
      <c r="A867" s="3" t="s">
        <v>14102</v>
      </c>
      <c r="B867" s="3" t="s">
        <v>19940</v>
      </c>
      <c r="C867" s="3" t="s">
        <v>19941</v>
      </c>
      <c r="D867" s="3" t="s">
        <v>17186</v>
      </c>
      <c r="E867" s="3" t="s">
        <v>19942</v>
      </c>
    </row>
    <row r="868" spans="1:5" ht="16" x14ac:dyDescent="0.2">
      <c r="A868" s="3" t="s">
        <v>14207</v>
      </c>
      <c r="B868" s="3" t="s">
        <v>19943</v>
      </c>
      <c r="C868" s="3" t="s">
        <v>14207</v>
      </c>
      <c r="D868" s="3" t="s">
        <v>19157</v>
      </c>
      <c r="E868" s="3" t="s">
        <v>19944</v>
      </c>
    </row>
    <row r="869" spans="1:5" ht="16" x14ac:dyDescent="0.2">
      <c r="A869" s="3" t="s">
        <v>2119</v>
      </c>
      <c r="B869" s="3" t="s">
        <v>19945</v>
      </c>
      <c r="C869" s="3" t="s">
        <v>2119</v>
      </c>
      <c r="D869" s="3" t="s">
        <v>17166</v>
      </c>
      <c r="E869" s="3" t="s">
        <v>19946</v>
      </c>
    </row>
    <row r="870" spans="1:5" ht="16" x14ac:dyDescent="0.2">
      <c r="A870" s="3" t="s">
        <v>15542</v>
      </c>
      <c r="B870" s="3" t="s">
        <v>19947</v>
      </c>
      <c r="C870" s="3" t="s">
        <v>19948</v>
      </c>
      <c r="D870" s="3" t="s">
        <v>17186</v>
      </c>
      <c r="E870" s="3" t="s">
        <v>19949</v>
      </c>
    </row>
    <row r="871" spans="1:5" ht="16" x14ac:dyDescent="0.2">
      <c r="A871" s="3" t="s">
        <v>10159</v>
      </c>
      <c r="B871" s="3" t="s">
        <v>19950</v>
      </c>
      <c r="C871" s="3" t="s">
        <v>19951</v>
      </c>
      <c r="D871" s="3" t="s">
        <v>19952</v>
      </c>
      <c r="E871" s="3" t="s">
        <v>19953</v>
      </c>
    </row>
    <row r="872" spans="1:5" ht="16" x14ac:dyDescent="0.2">
      <c r="A872" s="3" t="s">
        <v>8385</v>
      </c>
      <c r="B872" s="3" t="s">
        <v>19954</v>
      </c>
      <c r="C872" s="3" t="s">
        <v>19955</v>
      </c>
      <c r="D872" s="3" t="s">
        <v>17372</v>
      </c>
      <c r="E872" s="3" t="s">
        <v>19956</v>
      </c>
    </row>
    <row r="873" spans="1:5" ht="16" x14ac:dyDescent="0.2">
      <c r="A873" s="3" t="s">
        <v>3888</v>
      </c>
      <c r="B873" s="3" t="s">
        <v>19957</v>
      </c>
      <c r="C873" s="3" t="s">
        <v>19958</v>
      </c>
      <c r="D873" s="3" t="s">
        <v>17424</v>
      </c>
      <c r="E873" s="3" t="s">
        <v>19959</v>
      </c>
    </row>
    <row r="874" spans="1:5" ht="16" x14ac:dyDescent="0.2">
      <c r="A874" s="3" t="s">
        <v>17007</v>
      </c>
      <c r="B874" s="3" t="s">
        <v>19960</v>
      </c>
      <c r="C874" s="3" t="s">
        <v>19961</v>
      </c>
      <c r="D874" s="3" t="s">
        <v>17144</v>
      </c>
      <c r="E874" s="3" t="s">
        <v>19962</v>
      </c>
    </row>
    <row r="875" spans="1:5" ht="16" x14ac:dyDescent="0.2">
      <c r="A875" s="3" t="s">
        <v>8947</v>
      </c>
      <c r="B875" s="3" t="s">
        <v>19963</v>
      </c>
      <c r="C875" s="3" t="s">
        <v>19964</v>
      </c>
      <c r="D875" s="3" t="s">
        <v>17186</v>
      </c>
      <c r="E875" s="3" t="s">
        <v>19965</v>
      </c>
    </row>
    <row r="876" spans="1:5" ht="16" x14ac:dyDescent="0.2">
      <c r="A876" s="3" t="s">
        <v>19969</v>
      </c>
      <c r="B876" s="3" t="s">
        <v>19966</v>
      </c>
      <c r="C876" s="3" t="s">
        <v>19967</v>
      </c>
      <c r="D876" s="3" t="s">
        <v>17144</v>
      </c>
      <c r="E876" s="3" t="s">
        <v>19968</v>
      </c>
    </row>
    <row r="877" spans="1:5" ht="16" x14ac:dyDescent="0.2">
      <c r="A877" s="3" t="s">
        <v>9354</v>
      </c>
      <c r="B877" s="3" t="s">
        <v>19970</v>
      </c>
      <c r="C877" s="3" t="s">
        <v>19971</v>
      </c>
      <c r="D877" s="3" t="s">
        <v>19972</v>
      </c>
      <c r="E877" s="3" t="s">
        <v>19973</v>
      </c>
    </row>
    <row r="878" spans="1:5" ht="16" x14ac:dyDescent="0.2">
      <c r="A878" s="3" t="s">
        <v>13262</v>
      </c>
      <c r="B878" s="3" t="s">
        <v>19974</v>
      </c>
      <c r="C878" s="3" t="s">
        <v>19975</v>
      </c>
      <c r="D878" s="3" t="s">
        <v>18424</v>
      </c>
      <c r="E878" s="3" t="s">
        <v>19976</v>
      </c>
    </row>
    <row r="879" spans="1:5" ht="16" x14ac:dyDescent="0.2">
      <c r="A879" s="3" t="s">
        <v>6591</v>
      </c>
      <c r="B879" s="3" t="s">
        <v>19977</v>
      </c>
      <c r="C879" s="3" t="s">
        <v>19978</v>
      </c>
      <c r="D879" s="3" t="s">
        <v>17531</v>
      </c>
      <c r="E879" s="3" t="s">
        <v>19979</v>
      </c>
    </row>
    <row r="880" spans="1:5" ht="16" x14ac:dyDescent="0.2">
      <c r="A880" s="3" t="s">
        <v>980</v>
      </c>
      <c r="B880" s="3" t="s">
        <v>19980</v>
      </c>
      <c r="C880" s="3" t="s">
        <v>19981</v>
      </c>
      <c r="D880" s="3" t="s">
        <v>19982</v>
      </c>
      <c r="E880" s="3" t="s">
        <v>19983</v>
      </c>
    </row>
    <row r="881" spans="1:5" ht="16" x14ac:dyDescent="0.2">
      <c r="A881" s="3" t="s">
        <v>12172</v>
      </c>
      <c r="B881" s="3" t="s">
        <v>19984</v>
      </c>
      <c r="C881" s="3" t="s">
        <v>19985</v>
      </c>
      <c r="D881" s="3" t="s">
        <v>19986</v>
      </c>
      <c r="E881" s="3" t="s">
        <v>19987</v>
      </c>
    </row>
    <row r="882" spans="1:5" ht="16" x14ac:dyDescent="0.2">
      <c r="A882" s="3" t="s">
        <v>7554</v>
      </c>
      <c r="B882" s="3" t="s">
        <v>19988</v>
      </c>
      <c r="C882" s="3" t="s">
        <v>19989</v>
      </c>
      <c r="D882" s="3" t="s">
        <v>17583</v>
      </c>
      <c r="E882" s="3" t="s">
        <v>19990</v>
      </c>
    </row>
    <row r="883" spans="1:5" ht="16" x14ac:dyDescent="0.2">
      <c r="A883" s="3" t="s">
        <v>821</v>
      </c>
      <c r="B883" s="3" t="s">
        <v>19991</v>
      </c>
      <c r="C883" s="3" t="s">
        <v>19992</v>
      </c>
      <c r="D883" s="3" t="s">
        <v>18808</v>
      </c>
      <c r="E883" s="3" t="s">
        <v>19993</v>
      </c>
    </row>
    <row r="884" spans="1:5" ht="16" x14ac:dyDescent="0.2">
      <c r="A884" s="3" t="s">
        <v>4217</v>
      </c>
      <c r="B884" s="3" t="s">
        <v>19994</v>
      </c>
      <c r="C884" s="3" t="s">
        <v>19995</v>
      </c>
      <c r="D884" s="3" t="s">
        <v>19996</v>
      </c>
      <c r="E884" s="3" t="s">
        <v>19997</v>
      </c>
    </row>
    <row r="885" spans="1:5" ht="16" x14ac:dyDescent="0.2">
      <c r="A885" s="3" t="s">
        <v>14600</v>
      </c>
      <c r="B885" s="3" t="s">
        <v>19998</v>
      </c>
      <c r="C885" s="3" t="s">
        <v>19999</v>
      </c>
      <c r="D885" s="3" t="s">
        <v>17144</v>
      </c>
      <c r="E885" s="3" t="s">
        <v>20000</v>
      </c>
    </row>
    <row r="886" spans="1:5" ht="16" x14ac:dyDescent="0.2">
      <c r="A886" s="3" t="s">
        <v>7648</v>
      </c>
      <c r="B886" s="3" t="s">
        <v>20001</v>
      </c>
      <c r="C886" s="3" t="s">
        <v>20002</v>
      </c>
      <c r="D886" s="3" t="s">
        <v>17348</v>
      </c>
      <c r="E886" s="3" t="s">
        <v>20003</v>
      </c>
    </row>
    <row r="887" spans="1:5" ht="16" x14ac:dyDescent="0.2">
      <c r="A887" s="3" t="s">
        <v>7713</v>
      </c>
      <c r="B887" s="3" t="s">
        <v>20007</v>
      </c>
      <c r="C887" s="3" t="s">
        <v>20008</v>
      </c>
      <c r="D887" s="3" t="s">
        <v>17144</v>
      </c>
      <c r="E887" s="3" t="s">
        <v>20009</v>
      </c>
    </row>
    <row r="888" spans="1:5" ht="16" x14ac:dyDescent="0.2">
      <c r="A888" s="3" t="s">
        <v>12672</v>
      </c>
      <c r="B888" s="3" t="s">
        <v>20004</v>
      </c>
      <c r="C888" s="3" t="s">
        <v>20005</v>
      </c>
      <c r="D888" s="3"/>
      <c r="E888" s="3" t="s">
        <v>20006</v>
      </c>
    </row>
    <row r="889" spans="1:5" ht="16" x14ac:dyDescent="0.2">
      <c r="A889" s="3" t="s">
        <v>15927</v>
      </c>
      <c r="B889" s="3" t="s">
        <v>20010</v>
      </c>
      <c r="C889" s="3" t="s">
        <v>20011</v>
      </c>
      <c r="D889" s="3" t="s">
        <v>17144</v>
      </c>
      <c r="E889" s="3" t="s">
        <v>20012</v>
      </c>
    </row>
    <row r="890" spans="1:5" ht="16" x14ac:dyDescent="0.2">
      <c r="A890" s="3" t="s">
        <v>15471</v>
      </c>
      <c r="B890" s="3" t="s">
        <v>20013</v>
      </c>
      <c r="C890" s="3" t="s">
        <v>20014</v>
      </c>
      <c r="D890" s="3" t="s">
        <v>18048</v>
      </c>
      <c r="E890" s="3" t="s">
        <v>20015</v>
      </c>
    </row>
    <row r="891" spans="1:5" ht="16" x14ac:dyDescent="0.2">
      <c r="A891" s="3" t="s">
        <v>8535</v>
      </c>
      <c r="B891" s="3" t="s">
        <v>20016</v>
      </c>
      <c r="C891" s="3" t="s">
        <v>20017</v>
      </c>
      <c r="D891" s="3" t="s">
        <v>17305</v>
      </c>
      <c r="E891" s="3" t="s">
        <v>20018</v>
      </c>
    </row>
    <row r="892" spans="1:5" ht="16" x14ac:dyDescent="0.2">
      <c r="A892" s="3" t="s">
        <v>16648</v>
      </c>
      <c r="B892" s="3" t="s">
        <v>20019</v>
      </c>
      <c r="C892" s="3" t="s">
        <v>20020</v>
      </c>
      <c r="D892" s="3" t="s">
        <v>17583</v>
      </c>
      <c r="E892" s="3" t="s">
        <v>20021</v>
      </c>
    </row>
    <row r="893" spans="1:5" ht="16" x14ac:dyDescent="0.2">
      <c r="A893" s="3" t="s">
        <v>10126</v>
      </c>
      <c r="B893" s="3" t="s">
        <v>20022</v>
      </c>
      <c r="C893" s="3" t="s">
        <v>20023</v>
      </c>
      <c r="D893" s="3" t="s">
        <v>20024</v>
      </c>
      <c r="E893" s="3" t="s">
        <v>20025</v>
      </c>
    </row>
    <row r="894" spans="1:5" ht="16" x14ac:dyDescent="0.2">
      <c r="A894" s="3" t="s">
        <v>14399</v>
      </c>
      <c r="B894" s="3" t="s">
        <v>20026</v>
      </c>
      <c r="C894" s="3" t="s">
        <v>20027</v>
      </c>
      <c r="D894" s="3" t="s">
        <v>17250</v>
      </c>
      <c r="E894" s="3" t="s">
        <v>20028</v>
      </c>
    </row>
    <row r="895" spans="1:5" ht="16" x14ac:dyDescent="0.2">
      <c r="A895" s="3" t="s">
        <v>4347</v>
      </c>
      <c r="B895" s="3" t="s">
        <v>20029</v>
      </c>
      <c r="C895" s="3" t="s">
        <v>20030</v>
      </c>
      <c r="D895" s="3" t="s">
        <v>20031</v>
      </c>
      <c r="E895" s="3" t="s">
        <v>20032</v>
      </c>
    </row>
    <row r="896" spans="1:5" ht="16" x14ac:dyDescent="0.2">
      <c r="A896" s="3" t="s">
        <v>4096</v>
      </c>
      <c r="B896" s="3" t="s">
        <v>20033</v>
      </c>
      <c r="C896" s="3" t="s">
        <v>20034</v>
      </c>
      <c r="D896" s="3" t="s">
        <v>19296</v>
      </c>
      <c r="E896" s="3" t="s">
        <v>20035</v>
      </c>
    </row>
    <row r="897" spans="1:5" ht="16" x14ac:dyDescent="0.2">
      <c r="A897" s="3" t="s">
        <v>14005</v>
      </c>
      <c r="B897" s="3" t="s">
        <v>20036</v>
      </c>
      <c r="C897" s="3" t="s">
        <v>20037</v>
      </c>
      <c r="D897" s="3" t="s">
        <v>17144</v>
      </c>
      <c r="E897" s="3" t="s">
        <v>20038</v>
      </c>
    </row>
    <row r="898" spans="1:5" ht="16" x14ac:dyDescent="0.2">
      <c r="A898" s="3" t="s">
        <v>13542</v>
      </c>
      <c r="B898" s="3" t="s">
        <v>20039</v>
      </c>
      <c r="C898" s="3" t="s">
        <v>20040</v>
      </c>
      <c r="D898" s="3" t="s">
        <v>17766</v>
      </c>
      <c r="E898" s="3" t="s">
        <v>20041</v>
      </c>
    </row>
    <row r="899" spans="1:5" ht="16" x14ac:dyDescent="0.2">
      <c r="A899" s="3" t="s">
        <v>11402</v>
      </c>
      <c r="B899" s="3" t="s">
        <v>20042</v>
      </c>
      <c r="C899" s="3" t="s">
        <v>20043</v>
      </c>
      <c r="D899" s="3" t="s">
        <v>17372</v>
      </c>
      <c r="E899" s="3" t="s">
        <v>20044</v>
      </c>
    </row>
    <row r="900" spans="1:5" ht="16" x14ac:dyDescent="0.2">
      <c r="A900" s="3" t="s">
        <v>17051</v>
      </c>
      <c r="B900" s="3" t="s">
        <v>20045</v>
      </c>
      <c r="C900" s="3" t="s">
        <v>17051</v>
      </c>
      <c r="D900" s="3" t="s">
        <v>17410</v>
      </c>
      <c r="E900" s="3" t="s">
        <v>20046</v>
      </c>
    </row>
    <row r="901" spans="1:5" ht="16" x14ac:dyDescent="0.2">
      <c r="A901" s="3" t="s">
        <v>14812</v>
      </c>
      <c r="B901" s="3" t="s">
        <v>20047</v>
      </c>
      <c r="C901" s="3" t="s">
        <v>20048</v>
      </c>
      <c r="D901" s="3" t="s">
        <v>20049</v>
      </c>
      <c r="E901" s="3" t="s">
        <v>20050</v>
      </c>
    </row>
    <row r="902" spans="1:5" ht="16" x14ac:dyDescent="0.2">
      <c r="A902" s="3" t="s">
        <v>10618</v>
      </c>
      <c r="B902" s="3" t="s">
        <v>20051</v>
      </c>
      <c r="C902" s="3" t="s">
        <v>20052</v>
      </c>
      <c r="D902" s="3" t="s">
        <v>18838</v>
      </c>
      <c r="E902" s="3" t="s">
        <v>20053</v>
      </c>
    </row>
    <row r="903" spans="1:5" ht="16" x14ac:dyDescent="0.2">
      <c r="A903" s="3" t="s">
        <v>13980</v>
      </c>
      <c r="B903" s="3" t="s">
        <v>20054</v>
      </c>
      <c r="C903" s="3" t="s">
        <v>20055</v>
      </c>
      <c r="D903" s="3" t="s">
        <v>17305</v>
      </c>
      <c r="E903" s="3" t="s">
        <v>20056</v>
      </c>
    </row>
    <row r="904" spans="1:5" ht="16" x14ac:dyDescent="0.2">
      <c r="A904" s="3" t="s">
        <v>7093</v>
      </c>
      <c r="B904" s="3" t="s">
        <v>20057</v>
      </c>
      <c r="C904" s="3" t="s">
        <v>20058</v>
      </c>
      <c r="D904" s="3" t="s">
        <v>17201</v>
      </c>
      <c r="E904" s="3" t="s">
        <v>20059</v>
      </c>
    </row>
    <row r="905" spans="1:5" ht="16" x14ac:dyDescent="0.2">
      <c r="A905" s="3" t="s">
        <v>16006</v>
      </c>
      <c r="B905" s="3" t="s">
        <v>20060</v>
      </c>
      <c r="C905" s="3" t="s">
        <v>20061</v>
      </c>
      <c r="D905" s="3" t="s">
        <v>17174</v>
      </c>
      <c r="E905" s="3" t="s">
        <v>20062</v>
      </c>
    </row>
    <row r="906" spans="1:5" ht="16" x14ac:dyDescent="0.2">
      <c r="A906" s="3" t="s">
        <v>15202</v>
      </c>
      <c r="B906" s="3" t="s">
        <v>20066</v>
      </c>
      <c r="C906" s="3" t="s">
        <v>20067</v>
      </c>
      <c r="D906" s="3" t="s">
        <v>17583</v>
      </c>
      <c r="E906" s="3" t="s">
        <v>20068</v>
      </c>
    </row>
    <row r="907" spans="1:5" ht="16" x14ac:dyDescent="0.2">
      <c r="A907" s="3" t="s">
        <v>12761</v>
      </c>
      <c r="B907" s="3" t="s">
        <v>20063</v>
      </c>
      <c r="C907" s="3" t="s">
        <v>23629</v>
      </c>
      <c r="D907" s="3" t="s">
        <v>20064</v>
      </c>
      <c r="E907" s="3" t="s">
        <v>20065</v>
      </c>
    </row>
    <row r="908" spans="1:5" ht="16" x14ac:dyDescent="0.2">
      <c r="A908" s="3" t="s">
        <v>8378</v>
      </c>
      <c r="B908" s="3" t="s">
        <v>20069</v>
      </c>
      <c r="C908" s="3" t="s">
        <v>20070</v>
      </c>
      <c r="D908" s="3" t="s">
        <v>17140</v>
      </c>
      <c r="E908" s="3" t="s">
        <v>20071</v>
      </c>
    </row>
    <row r="909" spans="1:5" ht="16" x14ac:dyDescent="0.2">
      <c r="A909" s="3" t="s">
        <v>1571</v>
      </c>
      <c r="B909" s="3" t="s">
        <v>20072</v>
      </c>
      <c r="C909" s="3" t="s">
        <v>20073</v>
      </c>
      <c r="D909" s="3" t="s">
        <v>17250</v>
      </c>
      <c r="E909" s="3" t="s">
        <v>20074</v>
      </c>
    </row>
    <row r="910" spans="1:5" ht="16" x14ac:dyDescent="0.2">
      <c r="A910" s="3" t="s">
        <v>2902</v>
      </c>
      <c r="B910" s="3" t="s">
        <v>20075</v>
      </c>
      <c r="C910" s="3" t="s">
        <v>20076</v>
      </c>
      <c r="D910" s="3" t="s">
        <v>17515</v>
      </c>
      <c r="E910" s="3" t="s">
        <v>20077</v>
      </c>
    </row>
    <row r="911" spans="1:5" ht="16" x14ac:dyDescent="0.2">
      <c r="A911" s="3" t="s">
        <v>14908</v>
      </c>
      <c r="B911" s="3" t="s">
        <v>20078</v>
      </c>
      <c r="C911" s="3" t="s">
        <v>20079</v>
      </c>
      <c r="D911" s="3" t="s">
        <v>19292</v>
      </c>
      <c r="E911" s="3" t="s">
        <v>20080</v>
      </c>
    </row>
    <row r="912" spans="1:5" ht="16" x14ac:dyDescent="0.2">
      <c r="A912" s="3" t="s">
        <v>7398</v>
      </c>
      <c r="B912" s="14" t="s">
        <v>20081</v>
      </c>
      <c r="C912" s="3" t="s">
        <v>20082</v>
      </c>
      <c r="D912" s="3" t="s">
        <v>17542</v>
      </c>
      <c r="E912" s="3" t="s">
        <v>20083</v>
      </c>
    </row>
    <row r="913" spans="1:5" ht="16" x14ac:dyDescent="0.2">
      <c r="A913" s="3" t="s">
        <v>3542</v>
      </c>
      <c r="B913" s="3" t="s">
        <v>20084</v>
      </c>
      <c r="C913" s="3" t="s">
        <v>3542</v>
      </c>
      <c r="D913" s="3" t="s">
        <v>20085</v>
      </c>
      <c r="E913" s="3" t="s">
        <v>20086</v>
      </c>
    </row>
    <row r="914" spans="1:5" ht="16" x14ac:dyDescent="0.2">
      <c r="A914" s="3" t="s">
        <v>4549</v>
      </c>
      <c r="B914" s="3" t="s">
        <v>20087</v>
      </c>
      <c r="C914" s="3" t="s">
        <v>20088</v>
      </c>
      <c r="D914" s="3" t="s">
        <v>17305</v>
      </c>
      <c r="E914" s="3" t="s">
        <v>20089</v>
      </c>
    </row>
    <row r="915" spans="1:5" ht="16" x14ac:dyDescent="0.2">
      <c r="A915" s="3" t="s">
        <v>9133</v>
      </c>
      <c r="B915" s="3" t="s">
        <v>20090</v>
      </c>
      <c r="C915" s="3" t="s">
        <v>20091</v>
      </c>
      <c r="D915" s="3" t="s">
        <v>17250</v>
      </c>
      <c r="E915" s="3" t="s">
        <v>20092</v>
      </c>
    </row>
    <row r="916" spans="1:5" ht="16" x14ac:dyDescent="0.2">
      <c r="A916" s="3" t="s">
        <v>15108</v>
      </c>
      <c r="B916" s="3" t="s">
        <v>20093</v>
      </c>
      <c r="C916" s="3" t="s">
        <v>20094</v>
      </c>
      <c r="D916" s="3" t="s">
        <v>18325</v>
      </c>
      <c r="E916" s="3" t="s">
        <v>20095</v>
      </c>
    </row>
    <row r="917" spans="1:5" ht="16" x14ac:dyDescent="0.2">
      <c r="A917" s="3" t="s">
        <v>14876</v>
      </c>
      <c r="B917" s="3" t="s">
        <v>20096</v>
      </c>
      <c r="C917" s="3" t="s">
        <v>20097</v>
      </c>
      <c r="D917" s="3" t="s">
        <v>17372</v>
      </c>
      <c r="E917" s="3" t="s">
        <v>20098</v>
      </c>
    </row>
    <row r="918" spans="1:5" ht="16" x14ac:dyDescent="0.2">
      <c r="A918" s="3" t="s">
        <v>16313</v>
      </c>
      <c r="B918" s="3" t="s">
        <v>20099</v>
      </c>
      <c r="C918" s="3" t="s">
        <v>20100</v>
      </c>
      <c r="D918" s="3" t="s">
        <v>17170</v>
      </c>
      <c r="E918" s="3" t="s">
        <v>20101</v>
      </c>
    </row>
    <row r="919" spans="1:5" ht="16" x14ac:dyDescent="0.2">
      <c r="A919" s="3" t="s">
        <v>10238</v>
      </c>
      <c r="B919" s="3" t="s">
        <v>20102</v>
      </c>
      <c r="C919" s="3" t="s">
        <v>20103</v>
      </c>
      <c r="D919" s="3" t="s">
        <v>18196</v>
      </c>
      <c r="E919" s="3" t="s">
        <v>20104</v>
      </c>
    </row>
    <row r="920" spans="1:5" ht="16" x14ac:dyDescent="0.2">
      <c r="A920" s="3" t="s">
        <v>16616</v>
      </c>
      <c r="B920" s="3" t="s">
        <v>20105</v>
      </c>
      <c r="C920" s="3" t="s">
        <v>20106</v>
      </c>
      <c r="D920" s="3" t="s">
        <v>19045</v>
      </c>
      <c r="E920" s="3" t="s">
        <v>20107</v>
      </c>
    </row>
    <row r="921" spans="1:5" ht="16" x14ac:dyDescent="0.2">
      <c r="A921" s="3" t="s">
        <v>10809</v>
      </c>
      <c r="B921" s="3" t="s">
        <v>20108</v>
      </c>
      <c r="C921" s="3" t="s">
        <v>20109</v>
      </c>
      <c r="D921" s="3" t="s">
        <v>18924</v>
      </c>
      <c r="E921" s="3" t="s">
        <v>20110</v>
      </c>
    </row>
    <row r="922" spans="1:5" ht="16" x14ac:dyDescent="0.2">
      <c r="A922" s="3" t="s">
        <v>5062</v>
      </c>
      <c r="B922" s="3" t="s">
        <v>20111</v>
      </c>
      <c r="C922" s="3" t="s">
        <v>23630</v>
      </c>
      <c r="D922" s="3" t="s">
        <v>17317</v>
      </c>
      <c r="E922" s="3" t="s">
        <v>20112</v>
      </c>
    </row>
    <row r="923" spans="1:5" ht="16" x14ac:dyDescent="0.2">
      <c r="A923" s="3" t="s">
        <v>7923</v>
      </c>
      <c r="B923" s="3" t="s">
        <v>20113</v>
      </c>
      <c r="C923" s="3" t="s">
        <v>7923</v>
      </c>
      <c r="D923" s="3" t="s">
        <v>17305</v>
      </c>
      <c r="E923" s="3" t="s">
        <v>20114</v>
      </c>
    </row>
    <row r="924" spans="1:5" ht="16" x14ac:dyDescent="0.2">
      <c r="A924" s="3" t="s">
        <v>13168</v>
      </c>
      <c r="B924" s="3" t="s">
        <v>20115</v>
      </c>
      <c r="C924" s="3" t="s">
        <v>13168</v>
      </c>
      <c r="D924" s="3" t="s">
        <v>17410</v>
      </c>
      <c r="E924" s="3" t="s">
        <v>20116</v>
      </c>
    </row>
    <row r="925" spans="1:5" ht="16" x14ac:dyDescent="0.2">
      <c r="A925" s="3" t="s">
        <v>12207</v>
      </c>
      <c r="B925" s="3" t="s">
        <v>20117</v>
      </c>
      <c r="C925" s="3" t="s">
        <v>20118</v>
      </c>
      <c r="D925" s="3" t="s">
        <v>20119</v>
      </c>
      <c r="E925" s="3" t="s">
        <v>20120</v>
      </c>
    </row>
    <row r="926" spans="1:5" ht="16" x14ac:dyDescent="0.2">
      <c r="A926" s="3" t="s">
        <v>8054</v>
      </c>
      <c r="B926" s="3" t="s">
        <v>20121</v>
      </c>
      <c r="C926" s="3" t="s">
        <v>20122</v>
      </c>
      <c r="D926" s="3" t="s">
        <v>17144</v>
      </c>
      <c r="E926" s="3" t="s">
        <v>20123</v>
      </c>
    </row>
    <row r="927" spans="1:5" ht="16" x14ac:dyDescent="0.2">
      <c r="A927" s="3" t="s">
        <v>12870</v>
      </c>
      <c r="B927" s="3" t="s">
        <v>20124</v>
      </c>
      <c r="C927" s="3" t="s">
        <v>20125</v>
      </c>
      <c r="D927" s="3" t="s">
        <v>19078</v>
      </c>
      <c r="E927" s="3" t="s">
        <v>20126</v>
      </c>
    </row>
    <row r="928" spans="1:5" ht="16" x14ac:dyDescent="0.2">
      <c r="A928" s="3" t="s">
        <v>12987</v>
      </c>
      <c r="B928" s="3" t="s">
        <v>20127</v>
      </c>
      <c r="C928" s="3" t="s">
        <v>20128</v>
      </c>
      <c r="D928" s="3" t="s">
        <v>20129</v>
      </c>
      <c r="E928" s="3" t="s">
        <v>20130</v>
      </c>
    </row>
    <row r="929" spans="1:5" ht="16" x14ac:dyDescent="0.2">
      <c r="A929" s="3" t="s">
        <v>4684</v>
      </c>
      <c r="B929" s="3" t="s">
        <v>20134</v>
      </c>
      <c r="C929" s="3" t="s">
        <v>20135</v>
      </c>
      <c r="D929" s="3" t="s">
        <v>20136</v>
      </c>
      <c r="E929" s="3" t="s">
        <v>20137</v>
      </c>
    </row>
    <row r="930" spans="1:5" ht="16" x14ac:dyDescent="0.2">
      <c r="A930" s="3" t="s">
        <v>3349</v>
      </c>
      <c r="B930" s="3" t="s">
        <v>20131</v>
      </c>
      <c r="C930" s="3" t="s">
        <v>20132</v>
      </c>
      <c r="D930" s="3" t="s">
        <v>17599</v>
      </c>
      <c r="E930" s="3" t="s">
        <v>20133</v>
      </c>
    </row>
    <row r="931" spans="1:5" ht="16" x14ac:dyDescent="0.2">
      <c r="A931" s="3" t="s">
        <v>16252</v>
      </c>
      <c r="B931" s="3" t="s">
        <v>20138</v>
      </c>
      <c r="C931" s="3" t="s">
        <v>20139</v>
      </c>
      <c r="D931" s="3" t="s">
        <v>20140</v>
      </c>
      <c r="E931" s="3" t="s">
        <v>20141</v>
      </c>
    </row>
    <row r="932" spans="1:5" ht="16" x14ac:dyDescent="0.2">
      <c r="A932" s="3" t="s">
        <v>16903</v>
      </c>
      <c r="B932" s="3" t="s">
        <v>20142</v>
      </c>
      <c r="C932" s="3" t="s">
        <v>20143</v>
      </c>
      <c r="D932" s="3" t="s">
        <v>20144</v>
      </c>
      <c r="E932" s="3" t="s">
        <v>20145</v>
      </c>
    </row>
    <row r="933" spans="1:5" ht="16" x14ac:dyDescent="0.2">
      <c r="A933" s="3" t="s">
        <v>6902</v>
      </c>
      <c r="B933" s="3" t="s">
        <v>20146</v>
      </c>
      <c r="C933" s="3" t="s">
        <v>20147</v>
      </c>
      <c r="D933" s="3" t="s">
        <v>17531</v>
      </c>
      <c r="E933" s="3" t="s">
        <v>20148</v>
      </c>
    </row>
    <row r="934" spans="1:5" ht="16" x14ac:dyDescent="0.2">
      <c r="A934" s="3" t="s">
        <v>14715</v>
      </c>
      <c r="B934" s="3" t="s">
        <v>20149</v>
      </c>
      <c r="C934" s="3" t="s">
        <v>20150</v>
      </c>
      <c r="D934" s="3" t="s">
        <v>20151</v>
      </c>
      <c r="E934" s="3" t="s">
        <v>20152</v>
      </c>
    </row>
    <row r="935" spans="1:5" ht="16" x14ac:dyDescent="0.2">
      <c r="A935" s="3" t="s">
        <v>3872</v>
      </c>
      <c r="B935" s="3" t="s">
        <v>20153</v>
      </c>
      <c r="C935" s="3" t="s">
        <v>20154</v>
      </c>
      <c r="D935" s="3" t="s">
        <v>17222</v>
      </c>
      <c r="E935" s="3" t="s">
        <v>20155</v>
      </c>
    </row>
    <row r="936" spans="1:5" ht="16" x14ac:dyDescent="0.2">
      <c r="A936" s="3" t="s">
        <v>704</v>
      </c>
      <c r="B936" s="3" t="s">
        <v>20156</v>
      </c>
      <c r="C936" s="3" t="s">
        <v>23631</v>
      </c>
      <c r="D936" s="3" t="s">
        <v>20157</v>
      </c>
      <c r="E936" s="3" t="s">
        <v>20158</v>
      </c>
    </row>
    <row r="937" spans="1:5" ht="16" x14ac:dyDescent="0.2">
      <c r="A937" s="3" t="s">
        <v>13831</v>
      </c>
      <c r="B937" s="3" t="s">
        <v>20159</v>
      </c>
      <c r="C937" s="3" t="s">
        <v>20160</v>
      </c>
      <c r="D937" s="3" t="s">
        <v>17156</v>
      </c>
      <c r="E937" s="3" t="s">
        <v>20161</v>
      </c>
    </row>
    <row r="938" spans="1:5" ht="16" x14ac:dyDescent="0.2">
      <c r="A938" s="3" t="s">
        <v>17058</v>
      </c>
      <c r="B938" s="3" t="s">
        <v>20162</v>
      </c>
      <c r="C938" s="3" t="s">
        <v>20163</v>
      </c>
      <c r="D938" s="3" t="s">
        <v>20164</v>
      </c>
      <c r="E938" s="3" t="s">
        <v>20165</v>
      </c>
    </row>
    <row r="939" spans="1:5" ht="16" x14ac:dyDescent="0.2">
      <c r="A939" s="3" t="s">
        <v>8277</v>
      </c>
      <c r="B939" s="3" t="s">
        <v>20166</v>
      </c>
      <c r="C939" s="3" t="s">
        <v>20167</v>
      </c>
      <c r="D939" s="3" t="s">
        <v>17178</v>
      </c>
      <c r="E939" s="3" t="s">
        <v>20168</v>
      </c>
    </row>
    <row r="940" spans="1:5" ht="16" x14ac:dyDescent="0.2">
      <c r="A940" s="3" t="s">
        <v>3236</v>
      </c>
      <c r="B940" s="3" t="s">
        <v>20169</v>
      </c>
      <c r="C940" s="3" t="s">
        <v>20170</v>
      </c>
      <c r="D940" s="3" t="s">
        <v>20171</v>
      </c>
      <c r="E940" s="3" t="s">
        <v>20172</v>
      </c>
    </row>
    <row r="941" spans="1:5" ht="16" x14ac:dyDescent="0.2">
      <c r="A941" s="3" t="s">
        <v>3515</v>
      </c>
      <c r="B941" s="3" t="s">
        <v>20173</v>
      </c>
      <c r="C941" s="3" t="s">
        <v>20174</v>
      </c>
      <c r="D941" s="3" t="s">
        <v>20175</v>
      </c>
      <c r="E941" s="3" t="s">
        <v>20176</v>
      </c>
    </row>
    <row r="942" spans="1:5" ht="16" x14ac:dyDescent="0.2">
      <c r="A942" s="3" t="s">
        <v>8488</v>
      </c>
      <c r="B942" s="3" t="s">
        <v>20177</v>
      </c>
      <c r="C942" s="3" t="s">
        <v>20178</v>
      </c>
      <c r="D942" s="3" t="s">
        <v>17186</v>
      </c>
      <c r="E942" s="3" t="s">
        <v>20179</v>
      </c>
    </row>
    <row r="943" spans="1:5" ht="16" x14ac:dyDescent="0.2">
      <c r="A943" s="3" t="s">
        <v>10361</v>
      </c>
      <c r="B943" s="3" t="s">
        <v>20180</v>
      </c>
      <c r="C943" s="3" t="s">
        <v>20181</v>
      </c>
      <c r="D943" s="3" t="s">
        <v>20182</v>
      </c>
      <c r="E943" s="3" t="s">
        <v>20183</v>
      </c>
    </row>
    <row r="944" spans="1:5" ht="16" x14ac:dyDescent="0.2">
      <c r="A944" s="3" t="s">
        <v>10635</v>
      </c>
      <c r="B944" s="3" t="s">
        <v>20184</v>
      </c>
      <c r="C944" s="3" t="s">
        <v>23632</v>
      </c>
      <c r="D944" s="3" t="s">
        <v>17641</v>
      </c>
      <c r="E944" s="3" t="s">
        <v>20185</v>
      </c>
    </row>
    <row r="945" spans="1:5" ht="16" x14ac:dyDescent="0.2">
      <c r="A945" s="3" t="s">
        <v>11227</v>
      </c>
      <c r="B945" s="3" t="s">
        <v>20186</v>
      </c>
      <c r="C945" s="3" t="s">
        <v>20187</v>
      </c>
      <c r="D945" s="3" t="s">
        <v>20188</v>
      </c>
      <c r="E945" s="3" t="s">
        <v>20189</v>
      </c>
    </row>
    <row r="946" spans="1:5" ht="16" x14ac:dyDescent="0.2">
      <c r="A946" s="3" t="s">
        <v>11202</v>
      </c>
      <c r="B946" s="3" t="s">
        <v>20190</v>
      </c>
      <c r="C946" s="3" t="s">
        <v>20191</v>
      </c>
      <c r="D946" s="3" t="s">
        <v>17156</v>
      </c>
      <c r="E946" s="3" t="s">
        <v>20192</v>
      </c>
    </row>
    <row r="947" spans="1:5" ht="16" x14ac:dyDescent="0.2">
      <c r="A947" s="3" t="s">
        <v>12969</v>
      </c>
      <c r="B947" s="3" t="s">
        <v>20193</v>
      </c>
      <c r="C947" s="3" t="s">
        <v>20194</v>
      </c>
      <c r="D947" s="3" t="s">
        <v>20195</v>
      </c>
      <c r="E947" s="3" t="s">
        <v>20196</v>
      </c>
    </row>
    <row r="948" spans="1:5" ht="16" x14ac:dyDescent="0.2">
      <c r="A948" s="3" t="s">
        <v>8665</v>
      </c>
      <c r="B948" s="3" t="s">
        <v>20197</v>
      </c>
      <c r="C948" s="3" t="s">
        <v>20198</v>
      </c>
      <c r="D948" s="3" t="s">
        <v>20199</v>
      </c>
      <c r="E948" s="3" t="s">
        <v>20200</v>
      </c>
    </row>
    <row r="949" spans="1:5" ht="16" x14ac:dyDescent="0.2">
      <c r="A949" s="3" t="s">
        <v>15207</v>
      </c>
      <c r="B949" s="3" t="s">
        <v>20201</v>
      </c>
      <c r="C949" s="3" t="s">
        <v>20202</v>
      </c>
      <c r="D949" s="3" t="s">
        <v>19605</v>
      </c>
      <c r="E949" s="3" t="s">
        <v>20203</v>
      </c>
    </row>
    <row r="950" spans="1:5" ht="16" x14ac:dyDescent="0.2">
      <c r="A950" s="3" t="s">
        <v>6202</v>
      </c>
      <c r="B950" s="3" t="s">
        <v>20204</v>
      </c>
      <c r="C950" s="3" t="s">
        <v>20205</v>
      </c>
      <c r="D950" s="3" t="s">
        <v>19605</v>
      </c>
      <c r="E950" s="3" t="s">
        <v>20206</v>
      </c>
    </row>
    <row r="951" spans="1:5" ht="16" x14ac:dyDescent="0.2">
      <c r="A951" s="3" t="s">
        <v>5689</v>
      </c>
      <c r="B951" s="3" t="s">
        <v>20207</v>
      </c>
      <c r="C951" s="3" t="s">
        <v>20208</v>
      </c>
      <c r="D951" s="3" t="s">
        <v>17860</v>
      </c>
      <c r="E951" s="3" t="s">
        <v>20209</v>
      </c>
    </row>
    <row r="952" spans="1:5" ht="16" x14ac:dyDescent="0.2">
      <c r="A952" s="3" t="s">
        <v>7288</v>
      </c>
      <c r="B952" s="3" t="s">
        <v>20210</v>
      </c>
      <c r="C952" s="3" t="s">
        <v>20211</v>
      </c>
      <c r="D952" s="3" t="s">
        <v>20212</v>
      </c>
      <c r="E952" s="3" t="s">
        <v>20213</v>
      </c>
    </row>
    <row r="953" spans="1:5" ht="16" x14ac:dyDescent="0.2">
      <c r="A953" s="3" t="s">
        <v>11055</v>
      </c>
      <c r="B953" s="3" t="s">
        <v>20214</v>
      </c>
      <c r="C953" s="3" t="s">
        <v>20215</v>
      </c>
      <c r="D953" s="3" t="s">
        <v>17144</v>
      </c>
      <c r="E953" s="3" t="s">
        <v>20216</v>
      </c>
    </row>
    <row r="954" spans="1:5" ht="16" x14ac:dyDescent="0.2">
      <c r="A954" s="3" t="s">
        <v>6990</v>
      </c>
      <c r="B954" s="3" t="s">
        <v>20217</v>
      </c>
      <c r="C954" s="3" t="s">
        <v>20218</v>
      </c>
      <c r="D954" s="3" t="s">
        <v>17144</v>
      </c>
      <c r="E954" s="3" t="s">
        <v>20219</v>
      </c>
    </row>
    <row r="955" spans="1:5" ht="16" x14ac:dyDescent="0.2">
      <c r="A955" s="3" t="s">
        <v>8973</v>
      </c>
      <c r="B955" s="3" t="s">
        <v>20220</v>
      </c>
      <c r="C955" s="3" t="s">
        <v>20221</v>
      </c>
      <c r="D955" s="3" t="s">
        <v>17144</v>
      </c>
      <c r="E955" s="3" t="s">
        <v>20222</v>
      </c>
    </row>
    <row r="956" spans="1:5" ht="16" x14ac:dyDescent="0.2">
      <c r="A956" s="3" t="s">
        <v>4625</v>
      </c>
      <c r="B956" s="3" t="s">
        <v>20223</v>
      </c>
      <c r="C956" s="3" t="s">
        <v>20224</v>
      </c>
      <c r="D956" s="3" t="s">
        <v>20225</v>
      </c>
      <c r="E956" s="3" t="s">
        <v>20226</v>
      </c>
    </row>
    <row r="957" spans="1:5" ht="16" x14ac:dyDescent="0.2">
      <c r="A957" s="3" t="s">
        <v>3029</v>
      </c>
      <c r="B957" s="3" t="s">
        <v>20227</v>
      </c>
      <c r="C957" s="3" t="s">
        <v>20228</v>
      </c>
      <c r="D957" s="3" t="s">
        <v>17178</v>
      </c>
      <c r="E957" s="3" t="s">
        <v>20229</v>
      </c>
    </row>
    <row r="958" spans="1:5" ht="16" x14ac:dyDescent="0.2">
      <c r="A958" s="3" t="s">
        <v>565</v>
      </c>
      <c r="B958" s="3" t="s">
        <v>20230</v>
      </c>
      <c r="C958" s="3" t="s">
        <v>20231</v>
      </c>
      <c r="D958" s="3" t="s">
        <v>20232</v>
      </c>
      <c r="E958" s="3" t="s">
        <v>20233</v>
      </c>
    </row>
    <row r="959" spans="1:5" ht="16" x14ac:dyDescent="0.2">
      <c r="A959" s="3" t="s">
        <v>1329</v>
      </c>
      <c r="B959" s="3" t="s">
        <v>20234</v>
      </c>
      <c r="C959" s="3" t="s">
        <v>20235</v>
      </c>
      <c r="D959" s="3" t="s">
        <v>20236</v>
      </c>
      <c r="E959" s="3" t="s">
        <v>20237</v>
      </c>
    </row>
    <row r="960" spans="1:5" ht="16" x14ac:dyDescent="0.2">
      <c r="A960" s="3" t="s">
        <v>16272</v>
      </c>
      <c r="B960" s="3" t="s">
        <v>20238</v>
      </c>
      <c r="C960" s="3" t="s">
        <v>20239</v>
      </c>
      <c r="D960" s="3" t="s">
        <v>20240</v>
      </c>
      <c r="E960" s="3" t="s">
        <v>20241</v>
      </c>
    </row>
    <row r="961" spans="1:5" ht="16" x14ac:dyDescent="0.2">
      <c r="A961" s="3" t="s">
        <v>11566</v>
      </c>
      <c r="B961" s="3" t="s">
        <v>20242</v>
      </c>
      <c r="C961" s="3" t="s">
        <v>20243</v>
      </c>
      <c r="D961" s="3" t="s">
        <v>20244</v>
      </c>
      <c r="E961" s="3" t="s">
        <v>20245</v>
      </c>
    </row>
    <row r="962" spans="1:5" ht="16" x14ac:dyDescent="0.2">
      <c r="A962" s="3" t="s">
        <v>12942</v>
      </c>
      <c r="B962" s="3" t="s">
        <v>20246</v>
      </c>
      <c r="C962" s="3" t="s">
        <v>12942</v>
      </c>
      <c r="D962" s="3" t="s">
        <v>20247</v>
      </c>
      <c r="E962" s="3" t="s">
        <v>20248</v>
      </c>
    </row>
    <row r="963" spans="1:5" ht="16" x14ac:dyDescent="0.2">
      <c r="A963" s="3" t="s">
        <v>4389</v>
      </c>
      <c r="B963" s="3" t="s">
        <v>20249</v>
      </c>
      <c r="C963" s="3" t="s">
        <v>20250</v>
      </c>
      <c r="D963" s="3" t="s">
        <v>17144</v>
      </c>
      <c r="E963" s="3" t="s">
        <v>20251</v>
      </c>
    </row>
    <row r="964" spans="1:5" ht="16" x14ac:dyDescent="0.2">
      <c r="A964" s="3" t="s">
        <v>1182</v>
      </c>
      <c r="B964" s="3" t="s">
        <v>20252</v>
      </c>
      <c r="C964" s="3" t="s">
        <v>20253</v>
      </c>
      <c r="D964" s="3" t="s">
        <v>20254</v>
      </c>
      <c r="E964" s="3" t="s">
        <v>20255</v>
      </c>
    </row>
    <row r="965" spans="1:5" ht="16" x14ac:dyDescent="0.2">
      <c r="A965" s="3" t="s">
        <v>1953</v>
      </c>
      <c r="B965" s="3" t="s">
        <v>20256</v>
      </c>
      <c r="C965" s="3" t="s">
        <v>20257</v>
      </c>
      <c r="D965" s="3" t="s">
        <v>17305</v>
      </c>
      <c r="E965" s="3" t="s">
        <v>20258</v>
      </c>
    </row>
    <row r="966" spans="1:5" ht="16" x14ac:dyDescent="0.2">
      <c r="A966" s="3" t="s">
        <v>8027</v>
      </c>
      <c r="B966" s="3" t="s">
        <v>20259</v>
      </c>
      <c r="C966" s="3" t="s">
        <v>23633</v>
      </c>
      <c r="D966" s="3" t="s">
        <v>20260</v>
      </c>
      <c r="E966" s="3" t="s">
        <v>20261</v>
      </c>
    </row>
    <row r="967" spans="1:5" ht="16" x14ac:dyDescent="0.2">
      <c r="A967" s="3" t="s">
        <v>104</v>
      </c>
      <c r="B967" s="3" t="s">
        <v>20262</v>
      </c>
      <c r="C967" s="3" t="s">
        <v>20263</v>
      </c>
      <c r="D967" s="3" t="s">
        <v>20264</v>
      </c>
      <c r="E967" s="3" t="s">
        <v>20265</v>
      </c>
    </row>
    <row r="968" spans="1:5" ht="16" x14ac:dyDescent="0.2">
      <c r="A968" s="3" t="s">
        <v>4803</v>
      </c>
      <c r="B968" s="3" t="s">
        <v>20266</v>
      </c>
      <c r="C968" s="3" t="s">
        <v>20267</v>
      </c>
      <c r="D968" s="3" t="s">
        <v>17482</v>
      </c>
      <c r="E968" s="3" t="s">
        <v>20268</v>
      </c>
    </row>
    <row r="969" spans="1:5" ht="16" x14ac:dyDescent="0.2">
      <c r="A969" s="3" t="s">
        <v>14869</v>
      </c>
      <c r="B969" s="3" t="s">
        <v>20269</v>
      </c>
      <c r="C969" s="3" t="s">
        <v>20270</v>
      </c>
      <c r="D969" s="3" t="s">
        <v>20271</v>
      </c>
      <c r="E969" s="3" t="s">
        <v>20272</v>
      </c>
    </row>
    <row r="970" spans="1:5" ht="16" x14ac:dyDescent="0.2">
      <c r="A970" s="3" t="s">
        <v>1540</v>
      </c>
      <c r="B970" s="3" t="s">
        <v>20273</v>
      </c>
      <c r="C970" s="3" t="s">
        <v>20274</v>
      </c>
      <c r="D970" s="3" t="s">
        <v>17630</v>
      </c>
      <c r="E970" s="3" t="s">
        <v>20275</v>
      </c>
    </row>
    <row r="971" spans="1:5" ht="16" x14ac:dyDescent="0.2">
      <c r="A971" s="3" t="s">
        <v>3186</v>
      </c>
      <c r="B971" s="3" t="s">
        <v>20276</v>
      </c>
      <c r="C971" s="3" t="s">
        <v>20277</v>
      </c>
      <c r="D971" s="3" t="s">
        <v>17844</v>
      </c>
      <c r="E971" s="3" t="s">
        <v>20278</v>
      </c>
    </row>
    <row r="972" spans="1:5" ht="16" x14ac:dyDescent="0.2">
      <c r="A972" s="3" t="s">
        <v>13890</v>
      </c>
      <c r="B972" s="3" t="s">
        <v>20279</v>
      </c>
      <c r="C972" s="3" t="s">
        <v>20280</v>
      </c>
      <c r="D972" s="3"/>
      <c r="E972" s="3" t="s">
        <v>20281</v>
      </c>
    </row>
    <row r="973" spans="1:5" ht="16" x14ac:dyDescent="0.2">
      <c r="A973" s="3" t="s">
        <v>11062</v>
      </c>
      <c r="B973" s="3" t="s">
        <v>20282</v>
      </c>
      <c r="C973" s="3" t="s">
        <v>20283</v>
      </c>
      <c r="D973" s="3" t="s">
        <v>17222</v>
      </c>
      <c r="E973" s="3" t="s">
        <v>20284</v>
      </c>
    </row>
    <row r="974" spans="1:5" ht="16" x14ac:dyDescent="0.2">
      <c r="A974" s="3" t="s">
        <v>15603</v>
      </c>
      <c r="B974" s="3" t="s">
        <v>20285</v>
      </c>
      <c r="C974" s="3" t="s">
        <v>20286</v>
      </c>
      <c r="D974" s="3" t="s">
        <v>17860</v>
      </c>
      <c r="E974" s="3" t="s">
        <v>20287</v>
      </c>
    </row>
    <row r="975" spans="1:5" ht="16" x14ac:dyDescent="0.2">
      <c r="A975" s="3" t="s">
        <v>7098</v>
      </c>
      <c r="B975" s="3" t="s">
        <v>20288</v>
      </c>
      <c r="C975" s="3" t="s">
        <v>23634</v>
      </c>
      <c r="D975" s="3" t="s">
        <v>20289</v>
      </c>
      <c r="E975" s="3" t="s">
        <v>20290</v>
      </c>
    </row>
    <row r="976" spans="1:5" ht="16" x14ac:dyDescent="0.2">
      <c r="A976" s="3" t="s">
        <v>9607</v>
      </c>
      <c r="B976" s="3" t="s">
        <v>20291</v>
      </c>
      <c r="C976" s="3" t="s">
        <v>20292</v>
      </c>
      <c r="D976" s="3" t="s">
        <v>17410</v>
      </c>
      <c r="E976" s="3" t="s">
        <v>20293</v>
      </c>
    </row>
    <row r="977" spans="1:5" ht="16" x14ac:dyDescent="0.2">
      <c r="A977" s="3" t="s">
        <v>12301</v>
      </c>
      <c r="B977" s="3" t="s">
        <v>20294</v>
      </c>
      <c r="C977" s="3" t="s">
        <v>23635</v>
      </c>
      <c r="D977" s="3" t="s">
        <v>20295</v>
      </c>
      <c r="E977" s="3" t="s">
        <v>20296</v>
      </c>
    </row>
    <row r="978" spans="1:5" ht="16" x14ac:dyDescent="0.2">
      <c r="A978" s="3" t="s">
        <v>15450</v>
      </c>
      <c r="B978" s="3" t="s">
        <v>20297</v>
      </c>
      <c r="C978" s="3" t="s">
        <v>20298</v>
      </c>
      <c r="D978" s="3" t="s">
        <v>18522</v>
      </c>
      <c r="E978" s="3" t="s">
        <v>20299</v>
      </c>
    </row>
    <row r="979" spans="1:5" ht="16" x14ac:dyDescent="0.2">
      <c r="A979" s="3" t="s">
        <v>7931</v>
      </c>
      <c r="B979" s="3" t="s">
        <v>20300</v>
      </c>
      <c r="C979" s="3" t="s">
        <v>20301</v>
      </c>
      <c r="D979" s="3" t="s">
        <v>20302</v>
      </c>
      <c r="E979" s="3" t="s">
        <v>20303</v>
      </c>
    </row>
    <row r="980" spans="1:5" ht="16" x14ac:dyDescent="0.2">
      <c r="A980" s="3" t="s">
        <v>14517</v>
      </c>
      <c r="B980" s="3" t="s">
        <v>20304</v>
      </c>
      <c r="C980" s="3" t="s">
        <v>20305</v>
      </c>
      <c r="D980" s="3" t="s">
        <v>20306</v>
      </c>
      <c r="E980" s="3" t="s">
        <v>20307</v>
      </c>
    </row>
    <row r="981" spans="1:5" ht="16" x14ac:dyDescent="0.2">
      <c r="A981" s="3" t="s">
        <v>1049</v>
      </c>
      <c r="B981" s="3" t="s">
        <v>20308</v>
      </c>
      <c r="C981" s="3" t="s">
        <v>20309</v>
      </c>
      <c r="D981" s="3"/>
      <c r="E981" s="3" t="s">
        <v>20310</v>
      </c>
    </row>
    <row r="982" spans="1:5" ht="16" x14ac:dyDescent="0.2">
      <c r="A982" s="3" t="s">
        <v>14856</v>
      </c>
      <c r="B982" s="3" t="s">
        <v>20311</v>
      </c>
      <c r="C982" s="3" t="s">
        <v>20312</v>
      </c>
      <c r="D982" s="3" t="s">
        <v>17140</v>
      </c>
      <c r="E982" s="3" t="s">
        <v>20313</v>
      </c>
    </row>
    <row r="983" spans="1:5" ht="16" x14ac:dyDescent="0.2">
      <c r="A983" s="3" t="s">
        <v>17095</v>
      </c>
      <c r="B983" s="3" t="s">
        <v>20314</v>
      </c>
      <c r="C983" s="3" t="s">
        <v>20315</v>
      </c>
      <c r="D983" s="3" t="s">
        <v>19182</v>
      </c>
      <c r="E983" s="3" t="s">
        <v>20316</v>
      </c>
    </row>
    <row r="984" spans="1:5" ht="16" x14ac:dyDescent="0.2">
      <c r="A984" s="3" t="s">
        <v>4331</v>
      </c>
      <c r="B984" s="3" t="s">
        <v>20317</v>
      </c>
      <c r="C984" s="3" t="s">
        <v>20318</v>
      </c>
      <c r="D984" s="3" t="s">
        <v>17174</v>
      </c>
      <c r="E984" s="3" t="s">
        <v>20319</v>
      </c>
    </row>
    <row r="985" spans="1:5" ht="16" x14ac:dyDescent="0.2">
      <c r="A985" s="3" t="s">
        <v>3603</v>
      </c>
      <c r="B985" s="3" t="s">
        <v>20320</v>
      </c>
      <c r="C985" s="3" t="s">
        <v>20321</v>
      </c>
      <c r="D985" s="3" t="s">
        <v>17916</v>
      </c>
      <c r="E985" s="3" t="s">
        <v>20322</v>
      </c>
    </row>
    <row r="986" spans="1:5" ht="16" x14ac:dyDescent="0.2">
      <c r="A986" s="3" t="s">
        <v>9635</v>
      </c>
      <c r="B986" s="3" t="s">
        <v>20323</v>
      </c>
      <c r="C986" s="3" t="s">
        <v>20324</v>
      </c>
      <c r="D986" s="3" t="s">
        <v>20325</v>
      </c>
      <c r="E986" s="3" t="s">
        <v>20326</v>
      </c>
    </row>
    <row r="987" spans="1:5" ht="16" x14ac:dyDescent="0.2">
      <c r="A987" s="3" t="s">
        <v>11049</v>
      </c>
      <c r="B987" s="3" t="s">
        <v>20327</v>
      </c>
      <c r="C987" s="3" t="s">
        <v>20328</v>
      </c>
      <c r="D987" s="3" t="s">
        <v>20329</v>
      </c>
      <c r="E987" s="3" t="s">
        <v>20330</v>
      </c>
    </row>
    <row r="988" spans="1:5" ht="16" x14ac:dyDescent="0.2">
      <c r="A988" s="3" t="s">
        <v>7850</v>
      </c>
      <c r="B988" s="3" t="s">
        <v>20331</v>
      </c>
      <c r="C988" s="3" t="s">
        <v>20332</v>
      </c>
      <c r="D988" s="3" t="s">
        <v>17870</v>
      </c>
      <c r="E988" s="3" t="s">
        <v>20333</v>
      </c>
    </row>
    <row r="989" spans="1:5" ht="16" x14ac:dyDescent="0.2">
      <c r="A989" s="3" t="s">
        <v>16295</v>
      </c>
      <c r="B989" s="3" t="s">
        <v>20334</v>
      </c>
      <c r="C989" s="3" t="s">
        <v>20335</v>
      </c>
      <c r="D989" s="3" t="s">
        <v>19443</v>
      </c>
      <c r="E989" s="3" t="s">
        <v>20336</v>
      </c>
    </row>
    <row r="990" spans="1:5" ht="16" x14ac:dyDescent="0.2">
      <c r="A990" s="3" t="s">
        <v>11102</v>
      </c>
      <c r="B990" s="3" t="s">
        <v>20337</v>
      </c>
      <c r="C990" s="3" t="s">
        <v>20338</v>
      </c>
      <c r="D990" s="3" t="s">
        <v>17250</v>
      </c>
      <c r="E990" s="3" t="s">
        <v>20339</v>
      </c>
    </row>
    <row r="991" spans="1:5" ht="16" x14ac:dyDescent="0.2">
      <c r="A991" s="3" t="s">
        <v>12594</v>
      </c>
      <c r="B991" s="3" t="s">
        <v>20340</v>
      </c>
      <c r="C991" s="3" t="s">
        <v>20341</v>
      </c>
      <c r="D991" s="3" t="s">
        <v>17140</v>
      </c>
      <c r="E991" s="3" t="s">
        <v>20342</v>
      </c>
    </row>
    <row r="992" spans="1:5" ht="16" x14ac:dyDescent="0.2">
      <c r="A992" s="3" t="s">
        <v>4729</v>
      </c>
      <c r="B992" s="3" t="s">
        <v>20343</v>
      </c>
      <c r="C992" s="3" t="s">
        <v>20344</v>
      </c>
      <c r="D992" s="3" t="s">
        <v>17144</v>
      </c>
      <c r="E992" s="3" t="s">
        <v>20345</v>
      </c>
    </row>
    <row r="993" spans="1:5" ht="16" x14ac:dyDescent="0.2">
      <c r="A993" s="3" t="s">
        <v>5390</v>
      </c>
      <c r="B993" s="3" t="s">
        <v>20346</v>
      </c>
      <c r="C993" s="3" t="s">
        <v>20347</v>
      </c>
      <c r="D993" s="3" t="s">
        <v>17144</v>
      </c>
      <c r="E993" s="3" t="s">
        <v>20348</v>
      </c>
    </row>
    <row r="994" spans="1:5" ht="16" x14ac:dyDescent="0.2">
      <c r="A994" s="3" t="s">
        <v>11614</v>
      </c>
      <c r="B994" s="3" t="s">
        <v>20349</v>
      </c>
      <c r="C994" s="3" t="s">
        <v>23636</v>
      </c>
      <c r="D994" s="3" t="s">
        <v>20350</v>
      </c>
      <c r="E994" s="3" t="s">
        <v>20351</v>
      </c>
    </row>
    <row r="995" spans="1:5" ht="16" x14ac:dyDescent="0.2">
      <c r="A995" s="3" t="s">
        <v>16368</v>
      </c>
      <c r="B995" s="3" t="s">
        <v>20352</v>
      </c>
      <c r="C995" s="3" t="s">
        <v>20353</v>
      </c>
      <c r="D995" s="3" t="s">
        <v>17144</v>
      </c>
      <c r="E995" s="3" t="s">
        <v>20354</v>
      </c>
    </row>
    <row r="996" spans="1:5" ht="16" x14ac:dyDescent="0.2">
      <c r="A996" s="3" t="s">
        <v>7744</v>
      </c>
      <c r="B996" s="3" t="s">
        <v>20355</v>
      </c>
      <c r="C996" s="3" t="s">
        <v>7744</v>
      </c>
      <c r="D996" s="3" t="s">
        <v>18733</v>
      </c>
      <c r="E996" s="3" t="s">
        <v>20356</v>
      </c>
    </row>
    <row r="997" spans="1:5" ht="16" x14ac:dyDescent="0.2">
      <c r="A997" s="3" t="s">
        <v>8758</v>
      </c>
      <c r="B997" s="3" t="s">
        <v>20357</v>
      </c>
      <c r="C997" s="3" t="s">
        <v>20358</v>
      </c>
      <c r="D997" s="3" t="s">
        <v>18354</v>
      </c>
      <c r="E997" s="3" t="s">
        <v>20359</v>
      </c>
    </row>
    <row r="998" spans="1:5" ht="16" x14ac:dyDescent="0.2">
      <c r="A998" s="3" t="s">
        <v>12715</v>
      </c>
      <c r="B998" s="3" t="s">
        <v>20360</v>
      </c>
      <c r="C998" s="3" t="s">
        <v>20361</v>
      </c>
      <c r="D998" s="3" t="s">
        <v>17144</v>
      </c>
      <c r="E998" s="3" t="s">
        <v>20362</v>
      </c>
    </row>
    <row r="999" spans="1:5" ht="16" x14ac:dyDescent="0.2">
      <c r="A999" s="3" t="s">
        <v>11724</v>
      </c>
      <c r="B999" s="3" t="s">
        <v>20363</v>
      </c>
      <c r="C999" s="3" t="s">
        <v>20364</v>
      </c>
      <c r="D999" s="3" t="s">
        <v>17144</v>
      </c>
      <c r="E999" s="3" t="s">
        <v>20365</v>
      </c>
    </row>
    <row r="1000" spans="1:5" ht="16" x14ac:dyDescent="0.2">
      <c r="A1000" s="3" t="s">
        <v>1019</v>
      </c>
      <c r="B1000" s="3" t="s">
        <v>20366</v>
      </c>
      <c r="C1000" s="3" t="s">
        <v>20367</v>
      </c>
      <c r="D1000" s="3" t="s">
        <v>17144</v>
      </c>
      <c r="E1000" s="3" t="s">
        <v>20368</v>
      </c>
    </row>
    <row r="1001" spans="1:5" ht="16" x14ac:dyDescent="0.2">
      <c r="A1001" s="3" t="s">
        <v>12356</v>
      </c>
      <c r="B1001" s="3" t="s">
        <v>20369</v>
      </c>
      <c r="C1001" s="3" t="s">
        <v>20370</v>
      </c>
      <c r="D1001" s="3" t="s">
        <v>17856</v>
      </c>
      <c r="E1001" s="3" t="s">
        <v>20371</v>
      </c>
    </row>
    <row r="1002" spans="1:5" ht="16" x14ac:dyDescent="0.2">
      <c r="A1002" s="3" t="s">
        <v>10182</v>
      </c>
      <c r="B1002" s="3" t="s">
        <v>20372</v>
      </c>
      <c r="C1002" s="3" t="s">
        <v>20373</v>
      </c>
      <c r="D1002" s="3" t="s">
        <v>17186</v>
      </c>
      <c r="E1002" s="3" t="s">
        <v>20374</v>
      </c>
    </row>
    <row r="1003" spans="1:5" ht="16" x14ac:dyDescent="0.2">
      <c r="A1003" s="3" t="s">
        <v>6161</v>
      </c>
      <c r="B1003" s="3" t="s">
        <v>20375</v>
      </c>
      <c r="C1003" s="3" t="s">
        <v>20376</v>
      </c>
      <c r="D1003" s="3" t="s">
        <v>20377</v>
      </c>
      <c r="E1003" s="3" t="s">
        <v>20378</v>
      </c>
    </row>
    <row r="1004" spans="1:5" ht="16" x14ac:dyDescent="0.2">
      <c r="A1004" s="3" t="s">
        <v>12977</v>
      </c>
      <c r="B1004" s="3" t="s">
        <v>20379</v>
      </c>
      <c r="C1004" s="3" t="s">
        <v>20380</v>
      </c>
      <c r="D1004" s="3" t="s">
        <v>17144</v>
      </c>
      <c r="E1004" s="3" t="s">
        <v>20381</v>
      </c>
    </row>
    <row r="1005" spans="1:5" ht="16" x14ac:dyDescent="0.2">
      <c r="A1005" s="3" t="s">
        <v>6565</v>
      </c>
      <c r="B1005" s="3" t="s">
        <v>17245</v>
      </c>
      <c r="C1005" s="3" t="s">
        <v>17246</v>
      </c>
      <c r="D1005" s="3" t="s">
        <v>17144</v>
      </c>
      <c r="E1005" s="3" t="s">
        <v>17247</v>
      </c>
    </row>
    <row r="1006" spans="1:5" ht="16" x14ac:dyDescent="0.2">
      <c r="A1006" s="3" t="s">
        <v>1920</v>
      </c>
      <c r="B1006" s="3" t="s">
        <v>20382</v>
      </c>
      <c r="C1006" s="3" t="s">
        <v>20383</v>
      </c>
      <c r="D1006" s="3" t="s">
        <v>18310</v>
      </c>
      <c r="E1006" s="3" t="s">
        <v>20384</v>
      </c>
    </row>
    <row r="1007" spans="1:5" ht="16" x14ac:dyDescent="0.2">
      <c r="A1007" s="3" t="s">
        <v>4081</v>
      </c>
      <c r="B1007" s="3" t="s">
        <v>20385</v>
      </c>
      <c r="C1007" s="3" t="s">
        <v>20386</v>
      </c>
      <c r="D1007" s="3" t="s">
        <v>17186</v>
      </c>
      <c r="E1007" s="3" t="s">
        <v>20387</v>
      </c>
    </row>
    <row r="1008" spans="1:5" ht="16" x14ac:dyDescent="0.2">
      <c r="A1008" s="3" t="s">
        <v>1691</v>
      </c>
      <c r="B1008" s="3" t="s">
        <v>20388</v>
      </c>
      <c r="C1008" s="3" t="s">
        <v>20389</v>
      </c>
      <c r="D1008" s="3" t="s">
        <v>17144</v>
      </c>
      <c r="E1008" s="3" t="s">
        <v>20390</v>
      </c>
    </row>
    <row r="1009" spans="1:5" ht="16" x14ac:dyDescent="0.2">
      <c r="A1009" s="3" t="s">
        <v>11531</v>
      </c>
      <c r="B1009" s="3" t="s">
        <v>20391</v>
      </c>
      <c r="C1009" s="3" t="s">
        <v>20392</v>
      </c>
      <c r="D1009" s="3" t="s">
        <v>17424</v>
      </c>
      <c r="E1009" s="3" t="s">
        <v>20393</v>
      </c>
    </row>
    <row r="1010" spans="1:5" ht="16" x14ac:dyDescent="0.2">
      <c r="A1010" s="3" t="s">
        <v>14502</v>
      </c>
      <c r="B1010" s="3" t="s">
        <v>20394</v>
      </c>
      <c r="C1010" s="3" t="s">
        <v>20395</v>
      </c>
      <c r="D1010" s="3" t="s">
        <v>17250</v>
      </c>
      <c r="E1010" s="3" t="s">
        <v>20396</v>
      </c>
    </row>
    <row r="1011" spans="1:5" ht="16" x14ac:dyDescent="0.2">
      <c r="A1011" s="3" t="s">
        <v>5241</v>
      </c>
      <c r="B1011" s="3" t="s">
        <v>20397</v>
      </c>
      <c r="C1011" s="3" t="s">
        <v>20398</v>
      </c>
      <c r="D1011" s="3" t="s">
        <v>18294</v>
      </c>
      <c r="E1011" s="3" t="s">
        <v>20399</v>
      </c>
    </row>
    <row r="1012" spans="1:5" ht="16" x14ac:dyDescent="0.2">
      <c r="A1012" s="3" t="s">
        <v>15308</v>
      </c>
      <c r="B1012" s="3" t="s">
        <v>20400</v>
      </c>
      <c r="C1012" s="3" t="s">
        <v>20401</v>
      </c>
      <c r="D1012" s="3" t="s">
        <v>17916</v>
      </c>
      <c r="E1012" s="3" t="s">
        <v>20402</v>
      </c>
    </row>
    <row r="1013" spans="1:5" ht="16" x14ac:dyDescent="0.2">
      <c r="A1013" s="3" t="s">
        <v>11582</v>
      </c>
      <c r="B1013" s="3" t="s">
        <v>19695</v>
      </c>
      <c r="C1013" s="3" t="s">
        <v>19696</v>
      </c>
      <c r="D1013" s="3" t="s">
        <v>17144</v>
      </c>
      <c r="E1013" s="3" t="s">
        <v>19697</v>
      </c>
    </row>
    <row r="1014" spans="1:5" ht="16" x14ac:dyDescent="0.2">
      <c r="A1014" s="3" t="s">
        <v>15186</v>
      </c>
      <c r="B1014" s="3" t="s">
        <v>20403</v>
      </c>
      <c r="C1014" s="3" t="s">
        <v>20404</v>
      </c>
      <c r="D1014" s="3" t="s">
        <v>17856</v>
      </c>
      <c r="E1014" s="3" t="s">
        <v>20405</v>
      </c>
    </row>
    <row r="1015" spans="1:5" ht="16" x14ac:dyDescent="0.2">
      <c r="A1015" s="3" t="s">
        <v>3405</v>
      </c>
      <c r="B1015" s="3" t="s">
        <v>20406</v>
      </c>
      <c r="C1015" s="3" t="s">
        <v>20407</v>
      </c>
      <c r="D1015" s="3" t="s">
        <v>20408</v>
      </c>
      <c r="E1015" s="3" t="s">
        <v>20409</v>
      </c>
    </row>
    <row r="1016" spans="1:5" ht="16" x14ac:dyDescent="0.2">
      <c r="A1016" s="3" t="s">
        <v>15212</v>
      </c>
      <c r="B1016" s="3" t="s">
        <v>20410</v>
      </c>
      <c r="C1016" s="3" t="s">
        <v>20411</v>
      </c>
      <c r="D1016" s="3" t="s">
        <v>17269</v>
      </c>
      <c r="E1016" s="3" t="s">
        <v>20412</v>
      </c>
    </row>
    <row r="1017" spans="1:5" ht="16" x14ac:dyDescent="0.2">
      <c r="A1017" s="3" t="s">
        <v>171</v>
      </c>
      <c r="B1017" s="3" t="s">
        <v>20413</v>
      </c>
      <c r="C1017" s="3" t="s">
        <v>20414</v>
      </c>
      <c r="D1017" s="3" t="s">
        <v>20415</v>
      </c>
      <c r="E1017" s="3" t="s">
        <v>20416</v>
      </c>
    </row>
    <row r="1018" spans="1:5" ht="16" x14ac:dyDescent="0.2">
      <c r="A1018" s="3" t="s">
        <v>15372</v>
      </c>
      <c r="B1018" s="14" t="s">
        <v>20417</v>
      </c>
      <c r="C1018" s="3" t="s">
        <v>20418</v>
      </c>
      <c r="D1018" s="3" t="s">
        <v>17531</v>
      </c>
      <c r="E1018" s="3" t="s">
        <v>20419</v>
      </c>
    </row>
    <row r="1019" spans="1:5" ht="16" x14ac:dyDescent="0.2">
      <c r="A1019" s="3" t="s">
        <v>6519</v>
      </c>
      <c r="B1019" s="3" t="s">
        <v>20420</v>
      </c>
      <c r="C1019" s="3" t="s">
        <v>20421</v>
      </c>
      <c r="D1019" s="3" t="s">
        <v>17144</v>
      </c>
      <c r="E1019" s="3" t="s">
        <v>20422</v>
      </c>
    </row>
    <row r="1020" spans="1:5" ht="16" x14ac:dyDescent="0.2">
      <c r="A1020" s="3" t="s">
        <v>7982</v>
      </c>
      <c r="B1020" s="3" t="s">
        <v>20423</v>
      </c>
      <c r="C1020" s="3" t="s">
        <v>20424</v>
      </c>
      <c r="D1020" s="3" t="s">
        <v>20425</v>
      </c>
      <c r="E1020" s="3" t="s">
        <v>20426</v>
      </c>
    </row>
    <row r="1021" spans="1:5" ht="16" x14ac:dyDescent="0.2">
      <c r="A1021" s="3" t="s">
        <v>15128</v>
      </c>
      <c r="B1021" s="3" t="s">
        <v>20427</v>
      </c>
      <c r="C1021" s="3" t="s">
        <v>15128</v>
      </c>
      <c r="D1021" s="3" t="s">
        <v>18220</v>
      </c>
      <c r="E1021" s="3" t="s">
        <v>20428</v>
      </c>
    </row>
    <row r="1022" spans="1:5" ht="16" x14ac:dyDescent="0.2">
      <c r="A1022" s="3" t="s">
        <v>13987</v>
      </c>
      <c r="B1022" s="3" t="s">
        <v>20429</v>
      </c>
      <c r="C1022" s="3" t="s">
        <v>20430</v>
      </c>
      <c r="D1022" s="3" t="s">
        <v>19741</v>
      </c>
      <c r="E1022" s="3" t="s">
        <v>20431</v>
      </c>
    </row>
    <row r="1023" spans="1:5" ht="16" x14ac:dyDescent="0.2">
      <c r="A1023" s="3" t="s">
        <v>6011</v>
      </c>
      <c r="B1023" s="3" t="s">
        <v>20432</v>
      </c>
      <c r="C1023" s="3" t="s">
        <v>6011</v>
      </c>
      <c r="D1023" s="3" t="s">
        <v>17362</v>
      </c>
      <c r="E1023" s="3" t="s">
        <v>20433</v>
      </c>
    </row>
    <row r="1024" spans="1:5" ht="16" x14ac:dyDescent="0.2">
      <c r="A1024" s="3" t="s">
        <v>10191</v>
      </c>
      <c r="B1024" s="3" t="s">
        <v>20434</v>
      </c>
      <c r="C1024" s="3" t="s">
        <v>20435</v>
      </c>
      <c r="D1024" s="3" t="s">
        <v>17856</v>
      </c>
      <c r="E1024" s="3" t="s">
        <v>20436</v>
      </c>
    </row>
    <row r="1025" spans="1:5" ht="16" x14ac:dyDescent="0.2">
      <c r="A1025" s="3" t="s">
        <v>629</v>
      </c>
      <c r="B1025" s="3" t="s">
        <v>20437</v>
      </c>
      <c r="C1025" s="3" t="s">
        <v>20438</v>
      </c>
      <c r="D1025" s="3" t="s">
        <v>17174</v>
      </c>
      <c r="E1025" s="3" t="s">
        <v>20439</v>
      </c>
    </row>
    <row r="1026" spans="1:5" ht="16" x14ac:dyDescent="0.2">
      <c r="A1026" s="3" t="s">
        <v>11667</v>
      </c>
      <c r="B1026" s="3" t="s">
        <v>20440</v>
      </c>
      <c r="C1026" s="3" t="s">
        <v>20441</v>
      </c>
      <c r="D1026" s="3" t="s">
        <v>17144</v>
      </c>
      <c r="E1026" s="3" t="s">
        <v>20442</v>
      </c>
    </row>
    <row r="1027" spans="1:5" ht="16" x14ac:dyDescent="0.2">
      <c r="A1027" s="3" t="s">
        <v>13617</v>
      </c>
      <c r="B1027" s="3" t="s">
        <v>20443</v>
      </c>
      <c r="C1027" s="3" t="s">
        <v>20444</v>
      </c>
      <c r="D1027" s="3" t="s">
        <v>17140</v>
      </c>
      <c r="E1027" s="3" t="s">
        <v>20445</v>
      </c>
    </row>
    <row r="1028" spans="1:5" ht="16" x14ac:dyDescent="0.2">
      <c r="A1028" s="3" t="s">
        <v>12480</v>
      </c>
      <c r="B1028" s="3" t="s">
        <v>20446</v>
      </c>
      <c r="C1028" s="3" t="s">
        <v>20447</v>
      </c>
      <c r="D1028" s="3" t="s">
        <v>18845</v>
      </c>
      <c r="E1028" s="3" t="s">
        <v>20448</v>
      </c>
    </row>
    <row r="1029" spans="1:5" ht="16" x14ac:dyDescent="0.2">
      <c r="A1029" s="3" t="s">
        <v>12409</v>
      </c>
      <c r="B1029" s="3" t="s">
        <v>20449</v>
      </c>
      <c r="C1029" s="3" t="s">
        <v>20450</v>
      </c>
      <c r="D1029" s="3" t="s">
        <v>20451</v>
      </c>
      <c r="E1029" s="3" t="s">
        <v>20452</v>
      </c>
    </row>
    <row r="1030" spans="1:5" ht="16" x14ac:dyDescent="0.2">
      <c r="A1030" s="3" t="s">
        <v>8086</v>
      </c>
      <c r="B1030" s="3" t="s">
        <v>20453</v>
      </c>
      <c r="C1030" s="3" t="s">
        <v>8086</v>
      </c>
      <c r="D1030" s="3" t="s">
        <v>17305</v>
      </c>
      <c r="E1030" s="3" t="s">
        <v>20454</v>
      </c>
    </row>
    <row r="1031" spans="1:5" ht="16" x14ac:dyDescent="0.2">
      <c r="A1031" s="3" t="s">
        <v>11742</v>
      </c>
      <c r="B1031" s="3" t="s">
        <v>20455</v>
      </c>
      <c r="C1031" s="3" t="s">
        <v>20456</v>
      </c>
      <c r="D1031" s="3" t="s">
        <v>20457</v>
      </c>
      <c r="E1031" s="3" t="s">
        <v>20458</v>
      </c>
    </row>
    <row r="1032" spans="1:5" ht="16" x14ac:dyDescent="0.2">
      <c r="A1032" s="3" t="s">
        <v>9275</v>
      </c>
      <c r="B1032" s="3" t="s">
        <v>20459</v>
      </c>
      <c r="C1032" s="3" t="s">
        <v>20460</v>
      </c>
      <c r="D1032" s="3" t="s">
        <v>17222</v>
      </c>
      <c r="E1032" s="3" t="s">
        <v>20461</v>
      </c>
    </row>
    <row r="1033" spans="1:5" ht="16" x14ac:dyDescent="0.2">
      <c r="A1033" s="3" t="s">
        <v>9312</v>
      </c>
      <c r="B1033" s="3" t="s">
        <v>20462</v>
      </c>
      <c r="C1033" s="3" t="s">
        <v>20463</v>
      </c>
      <c r="D1033" s="3" t="s">
        <v>20464</v>
      </c>
      <c r="E1033" s="3" t="s">
        <v>20465</v>
      </c>
    </row>
    <row r="1034" spans="1:5" ht="16" x14ac:dyDescent="0.2">
      <c r="A1034" s="3" t="s">
        <v>9304</v>
      </c>
      <c r="B1034" s="3" t="s">
        <v>20466</v>
      </c>
      <c r="C1034" s="3" t="s">
        <v>9304</v>
      </c>
      <c r="D1034" s="3" t="s">
        <v>18522</v>
      </c>
      <c r="E1034" s="3" t="s">
        <v>20467</v>
      </c>
    </row>
    <row r="1035" spans="1:5" ht="16" x14ac:dyDescent="0.2">
      <c r="A1035" s="3" t="s">
        <v>16534</v>
      </c>
      <c r="B1035" s="3" t="s">
        <v>20468</v>
      </c>
      <c r="C1035" s="3" t="s">
        <v>20469</v>
      </c>
      <c r="D1035" s="3" t="s">
        <v>17174</v>
      </c>
      <c r="E1035" s="3" t="s">
        <v>20470</v>
      </c>
    </row>
    <row r="1036" spans="1:5" ht="16" x14ac:dyDescent="0.2">
      <c r="A1036" s="3" t="s">
        <v>17092</v>
      </c>
      <c r="B1036" s="3" t="s">
        <v>20471</v>
      </c>
      <c r="C1036" s="3" t="s">
        <v>20472</v>
      </c>
      <c r="D1036" s="3" t="s">
        <v>20473</v>
      </c>
      <c r="E1036" s="3" t="s">
        <v>20474</v>
      </c>
    </row>
    <row r="1037" spans="1:5" ht="16" x14ac:dyDescent="0.2">
      <c r="A1037" s="3" t="s">
        <v>16830</v>
      </c>
      <c r="B1037" s="3" t="s">
        <v>20475</v>
      </c>
      <c r="C1037" s="3" t="s">
        <v>20476</v>
      </c>
      <c r="D1037" s="3" t="s">
        <v>17641</v>
      </c>
      <c r="E1037" s="3" t="s">
        <v>20477</v>
      </c>
    </row>
    <row r="1038" spans="1:5" ht="16" x14ac:dyDescent="0.2">
      <c r="A1038" s="3" t="s">
        <v>13225</v>
      </c>
      <c r="B1038" s="3" t="s">
        <v>20478</v>
      </c>
      <c r="C1038" s="3" t="s">
        <v>20479</v>
      </c>
      <c r="D1038" s="3" t="s">
        <v>17136</v>
      </c>
      <c r="E1038" s="3" t="s">
        <v>20480</v>
      </c>
    </row>
    <row r="1039" spans="1:5" ht="16" x14ac:dyDescent="0.2">
      <c r="A1039" s="3" t="s">
        <v>811</v>
      </c>
      <c r="B1039" s="3" t="s">
        <v>20481</v>
      </c>
      <c r="C1039" s="3" t="s">
        <v>811</v>
      </c>
      <c r="D1039" s="3" t="s">
        <v>17392</v>
      </c>
      <c r="E1039" s="3" t="s">
        <v>20482</v>
      </c>
    </row>
    <row r="1040" spans="1:5" ht="16" x14ac:dyDescent="0.2">
      <c r="A1040" s="3" t="s">
        <v>15709</v>
      </c>
      <c r="B1040" s="3" t="s">
        <v>20483</v>
      </c>
      <c r="C1040" s="3" t="s">
        <v>20484</v>
      </c>
      <c r="D1040" s="3" t="s">
        <v>20485</v>
      </c>
      <c r="E1040" s="3" t="s">
        <v>20486</v>
      </c>
    </row>
    <row r="1041" spans="1:5" ht="16" x14ac:dyDescent="0.2">
      <c r="A1041" s="3" t="s">
        <v>16453</v>
      </c>
      <c r="B1041" s="3" t="s">
        <v>20487</v>
      </c>
      <c r="C1041" s="3" t="s">
        <v>20488</v>
      </c>
      <c r="D1041" s="3" t="s">
        <v>19443</v>
      </c>
      <c r="E1041" s="3" t="s">
        <v>20489</v>
      </c>
    </row>
    <row r="1042" spans="1:5" ht="16" x14ac:dyDescent="0.2">
      <c r="A1042" s="3" t="s">
        <v>10800</v>
      </c>
      <c r="B1042" s="3" t="s">
        <v>20490</v>
      </c>
      <c r="C1042" s="3" t="s">
        <v>10800</v>
      </c>
      <c r="D1042" s="3" t="s">
        <v>19078</v>
      </c>
      <c r="E1042" s="3" t="s">
        <v>20491</v>
      </c>
    </row>
    <row r="1043" spans="1:5" ht="16" x14ac:dyDescent="0.2">
      <c r="A1043" s="3" t="s">
        <v>5580</v>
      </c>
      <c r="B1043" s="3" t="s">
        <v>20492</v>
      </c>
      <c r="C1043" s="3" t="s">
        <v>20493</v>
      </c>
      <c r="D1043" s="3" t="s">
        <v>20494</v>
      </c>
      <c r="E1043" s="3" t="s">
        <v>20495</v>
      </c>
    </row>
    <row r="1044" spans="1:5" ht="16" x14ac:dyDescent="0.2">
      <c r="A1044" s="3" t="s">
        <v>4206</v>
      </c>
      <c r="B1044" s="3" t="s">
        <v>20496</v>
      </c>
      <c r="C1044" s="3" t="s">
        <v>20497</v>
      </c>
      <c r="D1044" s="3" t="s">
        <v>20498</v>
      </c>
      <c r="E1044" s="3" t="s">
        <v>20499</v>
      </c>
    </row>
    <row r="1045" spans="1:5" ht="16" x14ac:dyDescent="0.2">
      <c r="A1045" s="3" t="s">
        <v>1251</v>
      </c>
      <c r="B1045" s="14" t="s">
        <v>20500</v>
      </c>
      <c r="C1045" s="3" t="s">
        <v>20501</v>
      </c>
      <c r="D1045" s="3" t="s">
        <v>17250</v>
      </c>
      <c r="E1045" s="3" t="s">
        <v>20502</v>
      </c>
    </row>
    <row r="1046" spans="1:5" ht="16" x14ac:dyDescent="0.2">
      <c r="A1046" s="3" t="s">
        <v>4514</v>
      </c>
      <c r="B1046" s="3" t="s">
        <v>20503</v>
      </c>
      <c r="C1046" s="3" t="s">
        <v>20504</v>
      </c>
      <c r="D1046" s="3" t="s">
        <v>20505</v>
      </c>
      <c r="E1046" s="3" t="s">
        <v>20506</v>
      </c>
    </row>
    <row r="1047" spans="1:5" ht="16" x14ac:dyDescent="0.2">
      <c r="A1047" s="3" t="s">
        <v>13300</v>
      </c>
      <c r="B1047" s="3" t="s">
        <v>20507</v>
      </c>
      <c r="C1047" s="3" t="s">
        <v>23637</v>
      </c>
      <c r="D1047" s="3" t="s">
        <v>17334</v>
      </c>
      <c r="E1047" s="3" t="s">
        <v>20508</v>
      </c>
    </row>
    <row r="1048" spans="1:5" ht="16" x14ac:dyDescent="0.2">
      <c r="A1048" s="3" t="s">
        <v>8659</v>
      </c>
      <c r="B1048" s="3" t="s">
        <v>20509</v>
      </c>
      <c r="C1048" s="3" t="s">
        <v>8659</v>
      </c>
      <c r="D1048" s="3" t="s">
        <v>20510</v>
      </c>
      <c r="E1048" s="3" t="s">
        <v>20511</v>
      </c>
    </row>
    <row r="1049" spans="1:5" ht="16" x14ac:dyDescent="0.2">
      <c r="A1049" s="3" t="s">
        <v>6837</v>
      </c>
      <c r="B1049" s="3" t="s">
        <v>20512</v>
      </c>
      <c r="C1049" s="3" t="s">
        <v>20513</v>
      </c>
      <c r="D1049" s="3" t="s">
        <v>18797</v>
      </c>
      <c r="E1049" s="3" t="s">
        <v>20514</v>
      </c>
    </row>
    <row r="1050" spans="1:5" ht="16" x14ac:dyDescent="0.2">
      <c r="A1050" s="3" t="s">
        <v>11522</v>
      </c>
      <c r="B1050" s="3" t="s">
        <v>20515</v>
      </c>
      <c r="C1050" s="3" t="s">
        <v>20516</v>
      </c>
      <c r="D1050" s="3" t="s">
        <v>17174</v>
      </c>
      <c r="E1050" s="3" t="s">
        <v>20517</v>
      </c>
    </row>
    <row r="1051" spans="1:5" ht="16" x14ac:dyDescent="0.2">
      <c r="A1051" s="3" t="s">
        <v>4272</v>
      </c>
      <c r="B1051" s="3" t="s">
        <v>20518</v>
      </c>
      <c r="C1051" s="3" t="s">
        <v>20519</v>
      </c>
      <c r="D1051" s="3" t="s">
        <v>20520</v>
      </c>
      <c r="E1051" s="3" t="s">
        <v>20521</v>
      </c>
    </row>
    <row r="1052" spans="1:5" ht="16" x14ac:dyDescent="0.2">
      <c r="A1052" s="3" t="s">
        <v>11270</v>
      </c>
      <c r="B1052" s="3" t="s">
        <v>20522</v>
      </c>
      <c r="C1052" s="3" t="s">
        <v>23638</v>
      </c>
      <c r="D1052" s="3" t="s">
        <v>20523</v>
      </c>
      <c r="E1052" s="3" t="s">
        <v>20524</v>
      </c>
    </row>
    <row r="1053" spans="1:5" ht="16" x14ac:dyDescent="0.2">
      <c r="A1053" s="3" t="s">
        <v>605</v>
      </c>
      <c r="B1053" s="3" t="s">
        <v>20525</v>
      </c>
      <c r="C1053" s="3" t="s">
        <v>605</v>
      </c>
      <c r="D1053" s="3" t="s">
        <v>20526</v>
      </c>
      <c r="E1053" s="3" t="s">
        <v>20527</v>
      </c>
    </row>
    <row r="1054" spans="1:5" ht="16" x14ac:dyDescent="0.2">
      <c r="A1054" s="3" t="s">
        <v>7578</v>
      </c>
      <c r="B1054" s="3" t="s">
        <v>20528</v>
      </c>
      <c r="C1054" s="3" t="s">
        <v>20529</v>
      </c>
      <c r="D1054" s="3" t="s">
        <v>20530</v>
      </c>
      <c r="E1054" s="3" t="s">
        <v>20531</v>
      </c>
    </row>
    <row r="1055" spans="1:5" ht="16" x14ac:dyDescent="0.2">
      <c r="A1055" s="3" t="s">
        <v>4422</v>
      </c>
      <c r="B1055" s="3" t="s">
        <v>20532</v>
      </c>
      <c r="C1055" s="3" t="s">
        <v>4422</v>
      </c>
      <c r="D1055" s="3" t="s">
        <v>17662</v>
      </c>
      <c r="E1055" s="3" t="s">
        <v>20533</v>
      </c>
    </row>
    <row r="1056" spans="1:5" ht="16" x14ac:dyDescent="0.2">
      <c r="A1056" s="3" t="s">
        <v>16653</v>
      </c>
      <c r="B1056" s="3" t="s">
        <v>20534</v>
      </c>
      <c r="C1056" s="3" t="s">
        <v>20535</v>
      </c>
      <c r="D1056" s="3" t="s">
        <v>17641</v>
      </c>
      <c r="E1056" s="3" t="s">
        <v>20536</v>
      </c>
    </row>
    <row r="1057" spans="1:5" ht="16" x14ac:dyDescent="0.2">
      <c r="A1057" s="3" t="s">
        <v>4690</v>
      </c>
      <c r="B1057" s="3" t="s">
        <v>20537</v>
      </c>
      <c r="C1057" s="3" t="s">
        <v>20538</v>
      </c>
      <c r="D1057" s="3" t="s">
        <v>17305</v>
      </c>
      <c r="E1057" s="3" t="s">
        <v>20539</v>
      </c>
    </row>
    <row r="1058" spans="1:5" ht="16" x14ac:dyDescent="0.2">
      <c r="A1058" s="3" t="s">
        <v>6297</v>
      </c>
      <c r="B1058" s="3" t="s">
        <v>20540</v>
      </c>
      <c r="C1058" s="3" t="s">
        <v>20541</v>
      </c>
      <c r="D1058" s="3" t="s">
        <v>17186</v>
      </c>
      <c r="E1058" s="3" t="s">
        <v>20542</v>
      </c>
    </row>
    <row r="1059" spans="1:5" ht="16" x14ac:dyDescent="0.2">
      <c r="A1059" s="3" t="s">
        <v>11374</v>
      </c>
      <c r="B1059" s="3" t="s">
        <v>20543</v>
      </c>
      <c r="C1059" s="3" t="s">
        <v>20544</v>
      </c>
      <c r="D1059" s="3" t="s">
        <v>20545</v>
      </c>
      <c r="E1059" s="3" t="s">
        <v>20546</v>
      </c>
    </row>
    <row r="1060" spans="1:5" ht="16" x14ac:dyDescent="0.2">
      <c r="A1060" s="3" t="s">
        <v>15120</v>
      </c>
      <c r="B1060" s="3" t="s">
        <v>20547</v>
      </c>
      <c r="C1060" s="3" t="s">
        <v>15120</v>
      </c>
      <c r="D1060" s="3" t="s">
        <v>20548</v>
      </c>
      <c r="E1060" s="3" t="s">
        <v>20549</v>
      </c>
    </row>
    <row r="1061" spans="1:5" ht="16" x14ac:dyDescent="0.2">
      <c r="A1061" s="3" t="s">
        <v>16095</v>
      </c>
      <c r="B1061" s="3" t="s">
        <v>20550</v>
      </c>
      <c r="C1061" s="3" t="s">
        <v>20551</v>
      </c>
      <c r="D1061" s="3" t="s">
        <v>17144</v>
      </c>
      <c r="E1061" s="3" t="s">
        <v>20552</v>
      </c>
    </row>
    <row r="1062" spans="1:5" ht="16" x14ac:dyDescent="0.2">
      <c r="A1062" s="3" t="s">
        <v>2772</v>
      </c>
      <c r="B1062" s="3" t="s">
        <v>20553</v>
      </c>
      <c r="C1062" s="3" t="s">
        <v>20554</v>
      </c>
      <c r="D1062" s="3" t="s">
        <v>17262</v>
      </c>
      <c r="E1062" s="3" t="s">
        <v>20555</v>
      </c>
    </row>
    <row r="1063" spans="1:5" ht="16" x14ac:dyDescent="0.2">
      <c r="A1063" s="3" t="s">
        <v>12454</v>
      </c>
      <c r="B1063" s="3" t="s">
        <v>20556</v>
      </c>
      <c r="C1063" s="3" t="s">
        <v>20557</v>
      </c>
      <c r="D1063" s="3" t="s">
        <v>17140</v>
      </c>
      <c r="E1063" s="3" t="s">
        <v>20558</v>
      </c>
    </row>
    <row r="1064" spans="1:5" ht="16" x14ac:dyDescent="0.2">
      <c r="A1064" s="3" t="s">
        <v>16117</v>
      </c>
      <c r="B1064" s="3" t="s">
        <v>20559</v>
      </c>
      <c r="C1064" s="3" t="s">
        <v>20560</v>
      </c>
      <c r="D1064" s="3" t="s">
        <v>20451</v>
      </c>
      <c r="E1064" s="3" t="s">
        <v>20561</v>
      </c>
    </row>
    <row r="1065" spans="1:5" ht="16" x14ac:dyDescent="0.2">
      <c r="A1065" s="3" t="s">
        <v>5555</v>
      </c>
      <c r="B1065" s="3" t="s">
        <v>20562</v>
      </c>
      <c r="C1065" s="3" t="s">
        <v>20563</v>
      </c>
      <c r="D1065" s="3" t="s">
        <v>17144</v>
      </c>
      <c r="E1065" s="3" t="s">
        <v>20564</v>
      </c>
    </row>
    <row r="1066" spans="1:5" ht="16" x14ac:dyDescent="0.2">
      <c r="A1066" s="3" t="s">
        <v>9476</v>
      </c>
      <c r="B1066" s="3" t="s">
        <v>20565</v>
      </c>
      <c r="C1066" s="3" t="s">
        <v>20566</v>
      </c>
      <c r="D1066" s="3" t="s">
        <v>17305</v>
      </c>
      <c r="E1066" s="3" t="s">
        <v>20567</v>
      </c>
    </row>
    <row r="1067" spans="1:5" ht="16" x14ac:dyDescent="0.2">
      <c r="A1067" s="3" t="s">
        <v>15730</v>
      </c>
      <c r="B1067" s="3" t="s">
        <v>20568</v>
      </c>
      <c r="C1067" s="3" t="s">
        <v>20569</v>
      </c>
      <c r="D1067" s="3" t="s">
        <v>20570</v>
      </c>
      <c r="E1067" s="3" t="s">
        <v>20571</v>
      </c>
    </row>
    <row r="1068" spans="1:5" ht="16" x14ac:dyDescent="0.2">
      <c r="A1068" s="3" t="s">
        <v>9934</v>
      </c>
      <c r="B1068" s="3" t="s">
        <v>20572</v>
      </c>
      <c r="C1068" s="3" t="s">
        <v>20573</v>
      </c>
      <c r="D1068" s="3" t="s">
        <v>20574</v>
      </c>
      <c r="E1068" s="3" t="s">
        <v>20575</v>
      </c>
    </row>
    <row r="1069" spans="1:5" ht="16" x14ac:dyDescent="0.2">
      <c r="A1069" s="3" t="s">
        <v>7532</v>
      </c>
      <c r="B1069" s="3" t="s">
        <v>20576</v>
      </c>
      <c r="C1069" s="3" t="s">
        <v>20577</v>
      </c>
      <c r="D1069" s="3" t="s">
        <v>17140</v>
      </c>
      <c r="E1069" s="3" t="s">
        <v>20578</v>
      </c>
    </row>
    <row r="1070" spans="1:5" ht="16" x14ac:dyDescent="0.2">
      <c r="A1070" s="3" t="s">
        <v>16044</v>
      </c>
      <c r="B1070" s="3" t="s">
        <v>20579</v>
      </c>
      <c r="C1070" s="3" t="s">
        <v>20580</v>
      </c>
      <c r="D1070" s="3" t="s">
        <v>20581</v>
      </c>
      <c r="E1070" s="3" t="s">
        <v>20582</v>
      </c>
    </row>
    <row r="1071" spans="1:5" ht="16" x14ac:dyDescent="0.2">
      <c r="A1071" s="3" t="s">
        <v>12503</v>
      </c>
      <c r="B1071" s="3" t="s">
        <v>20583</v>
      </c>
      <c r="C1071" s="3" t="s">
        <v>20584</v>
      </c>
      <c r="D1071" s="3" t="s">
        <v>19741</v>
      </c>
      <c r="E1071" s="3" t="s">
        <v>20585</v>
      </c>
    </row>
    <row r="1072" spans="1:5" ht="16" x14ac:dyDescent="0.2">
      <c r="A1072" s="3" t="s">
        <v>12198</v>
      </c>
      <c r="B1072" s="3" t="s">
        <v>20586</v>
      </c>
      <c r="C1072" s="3" t="s">
        <v>20587</v>
      </c>
      <c r="D1072" s="3" t="s">
        <v>20588</v>
      </c>
      <c r="E1072" s="3" t="s">
        <v>20589</v>
      </c>
    </row>
    <row r="1073" spans="1:5" ht="16" x14ac:dyDescent="0.2">
      <c r="A1073" s="3" t="s">
        <v>17033</v>
      </c>
      <c r="B1073" s="3" t="s">
        <v>20590</v>
      </c>
      <c r="C1073" s="3" t="s">
        <v>20591</v>
      </c>
      <c r="D1073" s="3" t="s">
        <v>17178</v>
      </c>
      <c r="E1073" s="3" t="s">
        <v>20592</v>
      </c>
    </row>
    <row r="1074" spans="1:5" ht="16" x14ac:dyDescent="0.2">
      <c r="A1074" s="3" t="s">
        <v>183</v>
      </c>
      <c r="B1074" s="3" t="s">
        <v>20593</v>
      </c>
      <c r="C1074" s="3" t="s">
        <v>20594</v>
      </c>
      <c r="D1074" s="3" t="s">
        <v>20595</v>
      </c>
      <c r="E1074" s="3" t="s">
        <v>20596</v>
      </c>
    </row>
    <row r="1075" spans="1:5" ht="16" x14ac:dyDescent="0.2">
      <c r="A1075" s="3" t="s">
        <v>12647</v>
      </c>
      <c r="B1075" s="14" t="s">
        <v>20597</v>
      </c>
      <c r="C1075" s="3" t="s">
        <v>20598</v>
      </c>
      <c r="D1075" s="3" t="s">
        <v>17144</v>
      </c>
      <c r="E1075" s="3" t="s">
        <v>20599</v>
      </c>
    </row>
    <row r="1076" spans="1:5" ht="16" x14ac:dyDescent="0.2">
      <c r="A1076" s="3" t="s">
        <v>3258</v>
      </c>
      <c r="B1076" s="3" t="s">
        <v>20600</v>
      </c>
      <c r="C1076" s="3" t="s">
        <v>3258</v>
      </c>
      <c r="D1076" s="3" t="s">
        <v>20601</v>
      </c>
      <c r="E1076" s="3" t="s">
        <v>20602</v>
      </c>
    </row>
    <row r="1077" spans="1:5" ht="16" x14ac:dyDescent="0.2">
      <c r="A1077" s="3" t="s">
        <v>8551</v>
      </c>
      <c r="B1077" s="3" t="s">
        <v>20603</v>
      </c>
      <c r="C1077" s="3" t="s">
        <v>20604</v>
      </c>
      <c r="D1077" s="3" t="s">
        <v>20605</v>
      </c>
      <c r="E1077" s="3" t="s">
        <v>20606</v>
      </c>
    </row>
    <row r="1078" spans="1:5" ht="16" x14ac:dyDescent="0.2">
      <c r="A1078" s="3" t="s">
        <v>13718</v>
      </c>
      <c r="B1078" s="3" t="s">
        <v>20607</v>
      </c>
      <c r="C1078" s="3" t="s">
        <v>20608</v>
      </c>
      <c r="D1078" s="3" t="s">
        <v>19292</v>
      </c>
      <c r="E1078" s="3" t="s">
        <v>20609</v>
      </c>
    </row>
    <row r="1079" spans="1:5" ht="16" x14ac:dyDescent="0.2">
      <c r="A1079" s="3" t="s">
        <v>3201</v>
      </c>
      <c r="B1079" s="3" t="s">
        <v>20610</v>
      </c>
      <c r="C1079" s="3" t="s">
        <v>20611</v>
      </c>
      <c r="D1079" s="3" t="s">
        <v>17893</v>
      </c>
      <c r="E1079" s="3" t="s">
        <v>20612</v>
      </c>
    </row>
    <row r="1080" spans="1:5" ht="16" x14ac:dyDescent="0.2">
      <c r="A1080" s="3" t="s">
        <v>14237</v>
      </c>
      <c r="B1080" s="3" t="s">
        <v>20613</v>
      </c>
      <c r="C1080" s="3" t="s">
        <v>20614</v>
      </c>
      <c r="D1080" s="3" t="s">
        <v>17531</v>
      </c>
      <c r="E1080" s="3" t="s">
        <v>20615</v>
      </c>
    </row>
    <row r="1081" spans="1:5" ht="16" x14ac:dyDescent="0.2">
      <c r="A1081" s="3" t="s">
        <v>14924</v>
      </c>
      <c r="B1081" s="3" t="s">
        <v>20616</v>
      </c>
      <c r="C1081" s="3" t="s">
        <v>20617</v>
      </c>
      <c r="D1081" s="3" t="s">
        <v>18642</v>
      </c>
      <c r="E1081" s="3" t="s">
        <v>20618</v>
      </c>
    </row>
    <row r="1082" spans="1:5" ht="16" x14ac:dyDescent="0.2">
      <c r="A1082" s="3" t="s">
        <v>7250</v>
      </c>
      <c r="B1082" s="3" t="s">
        <v>20619</v>
      </c>
      <c r="C1082" s="3" t="s">
        <v>20620</v>
      </c>
      <c r="D1082" s="3" t="s">
        <v>17531</v>
      </c>
      <c r="E1082" s="3" t="s">
        <v>20621</v>
      </c>
    </row>
    <row r="1083" spans="1:5" ht="16" x14ac:dyDescent="0.2">
      <c r="A1083" s="3" t="s">
        <v>14678</v>
      </c>
      <c r="B1083" s="3" t="s">
        <v>20622</v>
      </c>
      <c r="C1083" s="3" t="s">
        <v>20623</v>
      </c>
      <c r="D1083" s="3" t="s">
        <v>20624</v>
      </c>
      <c r="E1083" s="3" t="s">
        <v>20625</v>
      </c>
    </row>
    <row r="1084" spans="1:5" ht="16" x14ac:dyDescent="0.2">
      <c r="A1084" s="3" t="s">
        <v>1649</v>
      </c>
      <c r="B1084" s="3" t="s">
        <v>20626</v>
      </c>
      <c r="C1084" s="3" t="s">
        <v>23639</v>
      </c>
      <c r="D1084" s="3" t="s">
        <v>20627</v>
      </c>
      <c r="E1084" s="3" t="s">
        <v>20628</v>
      </c>
    </row>
    <row r="1085" spans="1:5" ht="16" x14ac:dyDescent="0.2">
      <c r="A1085" s="3" t="s">
        <v>14358</v>
      </c>
      <c r="B1085" s="3" t="s">
        <v>20629</v>
      </c>
      <c r="C1085" s="3" t="s">
        <v>20630</v>
      </c>
      <c r="D1085" s="3" t="s">
        <v>17144</v>
      </c>
      <c r="E1085" s="3" t="s">
        <v>20631</v>
      </c>
    </row>
    <row r="1086" spans="1:5" ht="16" x14ac:dyDescent="0.2">
      <c r="A1086" s="3" t="s">
        <v>9340</v>
      </c>
      <c r="B1086" s="3" t="s">
        <v>20632</v>
      </c>
      <c r="C1086" s="3" t="s">
        <v>9340</v>
      </c>
      <c r="D1086" s="3" t="s">
        <v>18525</v>
      </c>
      <c r="E1086" s="3" t="s">
        <v>20633</v>
      </c>
    </row>
    <row r="1087" spans="1:5" ht="16" x14ac:dyDescent="0.2">
      <c r="A1087" s="3" t="s">
        <v>6713</v>
      </c>
      <c r="B1087" s="3" t="s">
        <v>20634</v>
      </c>
      <c r="C1087" s="3" t="s">
        <v>20635</v>
      </c>
      <c r="D1087" s="3" t="s">
        <v>17531</v>
      </c>
      <c r="E1087" s="3" t="s">
        <v>20636</v>
      </c>
    </row>
    <row r="1088" spans="1:5" ht="16" x14ac:dyDescent="0.2">
      <c r="A1088" s="3" t="s">
        <v>2913</v>
      </c>
      <c r="B1088" s="3" t="s">
        <v>20637</v>
      </c>
      <c r="C1088" s="3" t="s">
        <v>20638</v>
      </c>
      <c r="D1088" s="3" t="s">
        <v>20639</v>
      </c>
      <c r="E1088" s="3" t="s">
        <v>20640</v>
      </c>
    </row>
    <row r="1089" spans="1:5" ht="16" x14ac:dyDescent="0.2">
      <c r="A1089" s="3" t="s">
        <v>14686</v>
      </c>
      <c r="B1089" s="3" t="s">
        <v>20641</v>
      </c>
      <c r="C1089" s="3" t="s">
        <v>20642</v>
      </c>
      <c r="D1089" s="3" t="s">
        <v>17222</v>
      </c>
      <c r="E1089" s="3" t="s">
        <v>20643</v>
      </c>
    </row>
    <row r="1090" spans="1:5" ht="16" x14ac:dyDescent="0.2">
      <c r="A1090" s="3" t="s">
        <v>15902</v>
      </c>
      <c r="B1090" s="3" t="s">
        <v>20644</v>
      </c>
      <c r="C1090" s="3" t="s">
        <v>20645</v>
      </c>
      <c r="D1090" s="3" t="s">
        <v>18642</v>
      </c>
      <c r="E1090" s="3" t="s">
        <v>20646</v>
      </c>
    </row>
    <row r="1091" spans="1:5" ht="16" x14ac:dyDescent="0.2">
      <c r="A1091" s="3" t="s">
        <v>11411</v>
      </c>
      <c r="B1091" s="3" t="s">
        <v>20647</v>
      </c>
      <c r="C1091" s="3" t="s">
        <v>20648</v>
      </c>
      <c r="D1091" s="3" t="s">
        <v>17641</v>
      </c>
      <c r="E1091" s="3" t="s">
        <v>20649</v>
      </c>
    </row>
    <row r="1092" spans="1:5" ht="16" x14ac:dyDescent="0.2">
      <c r="A1092" s="3" t="s">
        <v>5926</v>
      </c>
      <c r="B1092" s="3" t="s">
        <v>20650</v>
      </c>
      <c r="C1092" s="3" t="s">
        <v>20651</v>
      </c>
      <c r="D1092" s="3" t="s">
        <v>17482</v>
      </c>
      <c r="E1092" s="3" t="s">
        <v>20652</v>
      </c>
    </row>
    <row r="1093" spans="1:5" ht="16" x14ac:dyDescent="0.2">
      <c r="A1093" s="3" t="s">
        <v>9947</v>
      </c>
      <c r="B1093" s="3" t="s">
        <v>20653</v>
      </c>
      <c r="C1093" s="3" t="s">
        <v>20654</v>
      </c>
      <c r="D1093" s="3" t="s">
        <v>17140</v>
      </c>
      <c r="E1093" s="3" t="s">
        <v>20655</v>
      </c>
    </row>
    <row r="1094" spans="1:5" ht="16" x14ac:dyDescent="0.2">
      <c r="A1094" s="3" t="s">
        <v>12815</v>
      </c>
      <c r="B1094" s="3" t="s">
        <v>20656</v>
      </c>
      <c r="C1094" s="3" t="s">
        <v>20657</v>
      </c>
      <c r="D1094" s="3" t="s">
        <v>17144</v>
      </c>
      <c r="E1094" s="3" t="s">
        <v>20658</v>
      </c>
    </row>
    <row r="1095" spans="1:5" ht="16" x14ac:dyDescent="0.2">
      <c r="A1095" s="3" t="s">
        <v>9961</v>
      </c>
      <c r="B1095" s="3" t="s">
        <v>20659</v>
      </c>
      <c r="C1095" s="3" t="s">
        <v>20660</v>
      </c>
      <c r="D1095" s="3" t="s">
        <v>17583</v>
      </c>
      <c r="E1095" s="3" t="s">
        <v>20661</v>
      </c>
    </row>
    <row r="1096" spans="1:5" ht="16" x14ac:dyDescent="0.2">
      <c r="A1096" s="3" t="s">
        <v>4637</v>
      </c>
      <c r="B1096" s="3" t="s">
        <v>20662</v>
      </c>
      <c r="C1096" s="3" t="s">
        <v>20663</v>
      </c>
      <c r="D1096" s="3" t="s">
        <v>17531</v>
      </c>
      <c r="E1096" s="3" t="s">
        <v>20664</v>
      </c>
    </row>
    <row r="1097" spans="1:5" ht="16" x14ac:dyDescent="0.2">
      <c r="A1097" s="3" t="s">
        <v>13352</v>
      </c>
      <c r="B1097" s="3" t="s">
        <v>20665</v>
      </c>
      <c r="C1097" s="3" t="s">
        <v>20666</v>
      </c>
      <c r="D1097" s="3" t="s">
        <v>17531</v>
      </c>
      <c r="E1097" s="3" t="s">
        <v>20667</v>
      </c>
    </row>
    <row r="1098" spans="1:5" ht="16" x14ac:dyDescent="0.2">
      <c r="A1098" s="3" t="s">
        <v>10106</v>
      </c>
      <c r="B1098" s="3" t="s">
        <v>20668</v>
      </c>
      <c r="C1098" s="3" t="s">
        <v>20669</v>
      </c>
      <c r="D1098" s="3" t="s">
        <v>17144</v>
      </c>
      <c r="E1098" s="3" t="s">
        <v>20670</v>
      </c>
    </row>
    <row r="1099" spans="1:5" ht="16" x14ac:dyDescent="0.2">
      <c r="A1099" s="3" t="s">
        <v>8981</v>
      </c>
      <c r="B1099" s="3" t="s">
        <v>20671</v>
      </c>
      <c r="C1099" s="3" t="s">
        <v>8981</v>
      </c>
      <c r="D1099" s="3" t="s">
        <v>19737</v>
      </c>
      <c r="E1099" s="3" t="s">
        <v>20672</v>
      </c>
    </row>
    <row r="1100" spans="1:5" ht="16" x14ac:dyDescent="0.2">
      <c r="A1100" s="3" t="s">
        <v>5454</v>
      </c>
      <c r="B1100" s="3" t="s">
        <v>20673</v>
      </c>
      <c r="C1100" s="3" t="s">
        <v>20674</v>
      </c>
      <c r="D1100" s="3" t="s">
        <v>20675</v>
      </c>
      <c r="E1100" s="3" t="s">
        <v>20676</v>
      </c>
    </row>
    <row r="1101" spans="1:5" ht="16" x14ac:dyDescent="0.2">
      <c r="A1101" s="3" t="s">
        <v>1160</v>
      </c>
      <c r="B1101" s="3" t="s">
        <v>20677</v>
      </c>
      <c r="C1101" s="3" t="s">
        <v>1160</v>
      </c>
      <c r="D1101" s="3" t="s">
        <v>20678</v>
      </c>
      <c r="E1101" s="3" t="s">
        <v>20679</v>
      </c>
    </row>
    <row r="1102" spans="1:5" ht="16" x14ac:dyDescent="0.2">
      <c r="A1102" s="3" t="s">
        <v>5721</v>
      </c>
      <c r="B1102" s="3" t="s">
        <v>20680</v>
      </c>
      <c r="C1102" s="3" t="s">
        <v>20681</v>
      </c>
      <c r="D1102" s="3" t="s">
        <v>17178</v>
      </c>
      <c r="E1102" s="3" t="s">
        <v>20682</v>
      </c>
    </row>
    <row r="1103" spans="1:5" ht="16" x14ac:dyDescent="0.2">
      <c r="A1103" s="3" t="s">
        <v>1400</v>
      </c>
      <c r="B1103" s="3" t="s">
        <v>20683</v>
      </c>
      <c r="C1103" s="3" t="s">
        <v>20684</v>
      </c>
      <c r="D1103" s="3" t="s">
        <v>19248</v>
      </c>
      <c r="E1103" s="3" t="s">
        <v>20685</v>
      </c>
    </row>
    <row r="1104" spans="1:5" ht="16" x14ac:dyDescent="0.2">
      <c r="A1104" s="3" t="s">
        <v>13608</v>
      </c>
      <c r="B1104" s="3" t="s">
        <v>20686</v>
      </c>
      <c r="C1104" s="3" t="s">
        <v>20687</v>
      </c>
      <c r="D1104" s="3" t="s">
        <v>17531</v>
      </c>
      <c r="E1104" s="3" t="s">
        <v>20688</v>
      </c>
    </row>
    <row r="1105" spans="1:5" ht="16" x14ac:dyDescent="0.2">
      <c r="A1105" s="3" t="s">
        <v>2389</v>
      </c>
      <c r="B1105" s="3" t="s">
        <v>20689</v>
      </c>
      <c r="C1105" s="3" t="s">
        <v>20690</v>
      </c>
      <c r="D1105" s="3" t="s">
        <v>20691</v>
      </c>
      <c r="E1105" s="3" t="s">
        <v>20692</v>
      </c>
    </row>
    <row r="1106" spans="1:5" ht="16" x14ac:dyDescent="0.2">
      <c r="A1106" s="3" t="s">
        <v>7687</v>
      </c>
      <c r="B1106" s="3" t="s">
        <v>20693</v>
      </c>
      <c r="C1106" s="3" t="s">
        <v>20694</v>
      </c>
      <c r="D1106" s="3" t="s">
        <v>17496</v>
      </c>
      <c r="E1106" s="3" t="s">
        <v>20695</v>
      </c>
    </row>
    <row r="1107" spans="1:5" ht="16" x14ac:dyDescent="0.2">
      <c r="A1107" s="3" t="s">
        <v>5279</v>
      </c>
      <c r="B1107" s="3" t="s">
        <v>20696</v>
      </c>
      <c r="C1107" s="3" t="s">
        <v>20697</v>
      </c>
      <c r="D1107" s="3" t="s">
        <v>19605</v>
      </c>
      <c r="E1107" s="3" t="s">
        <v>20698</v>
      </c>
    </row>
    <row r="1108" spans="1:5" ht="16" x14ac:dyDescent="0.2">
      <c r="A1108" s="3" t="s">
        <v>2329</v>
      </c>
      <c r="B1108" s="3" t="s">
        <v>20699</v>
      </c>
      <c r="C1108" s="3" t="s">
        <v>20700</v>
      </c>
      <c r="D1108" s="3" t="s">
        <v>17641</v>
      </c>
      <c r="E1108" s="3" t="s">
        <v>20701</v>
      </c>
    </row>
    <row r="1109" spans="1:5" ht="16" x14ac:dyDescent="0.2">
      <c r="A1109" s="3" t="s">
        <v>6043</v>
      </c>
      <c r="B1109" s="3" t="s">
        <v>20706</v>
      </c>
      <c r="C1109" s="3" t="s">
        <v>23640</v>
      </c>
      <c r="D1109" s="3" t="s">
        <v>20260</v>
      </c>
      <c r="E1109" s="3" t="s">
        <v>20707</v>
      </c>
    </row>
    <row r="1110" spans="1:5" ht="16" x14ac:dyDescent="0.2">
      <c r="A1110" s="3" t="s">
        <v>440</v>
      </c>
      <c r="B1110" s="3" t="s">
        <v>20702</v>
      </c>
      <c r="C1110" s="3" t="s">
        <v>20703</v>
      </c>
      <c r="D1110" s="3" t="s">
        <v>20704</v>
      </c>
      <c r="E1110" s="3" t="s">
        <v>20705</v>
      </c>
    </row>
    <row r="1111" spans="1:5" ht="16" x14ac:dyDescent="0.2">
      <c r="A1111" s="3" t="s">
        <v>9996</v>
      </c>
      <c r="B1111" s="3" t="s">
        <v>20708</v>
      </c>
      <c r="C1111" s="3" t="s">
        <v>20709</v>
      </c>
      <c r="D1111" s="3" t="s">
        <v>20710</v>
      </c>
      <c r="E1111" s="3" t="s">
        <v>20711</v>
      </c>
    </row>
    <row r="1112" spans="1:5" ht="16" x14ac:dyDescent="0.2">
      <c r="A1112" s="3" t="s">
        <v>10291</v>
      </c>
      <c r="B1112" s="3" t="s">
        <v>20712</v>
      </c>
      <c r="C1112" s="3" t="s">
        <v>20713</v>
      </c>
      <c r="D1112" s="3" t="s">
        <v>17250</v>
      </c>
      <c r="E1112" s="3" t="s">
        <v>20714</v>
      </c>
    </row>
    <row r="1113" spans="1:5" ht="16" x14ac:dyDescent="0.2">
      <c r="A1113" s="3" t="s">
        <v>15429</v>
      </c>
      <c r="B1113" s="3" t="s">
        <v>20715</v>
      </c>
      <c r="C1113" s="3" t="s">
        <v>20716</v>
      </c>
      <c r="D1113" s="3" t="s">
        <v>20225</v>
      </c>
      <c r="E1113" s="3" t="s">
        <v>20717</v>
      </c>
    </row>
    <row r="1114" spans="1:5" ht="16" x14ac:dyDescent="0.2">
      <c r="A1114" s="3" t="s">
        <v>2251</v>
      </c>
      <c r="B1114" s="3" t="s">
        <v>20718</v>
      </c>
      <c r="C1114" s="3" t="s">
        <v>20719</v>
      </c>
      <c r="D1114" s="3" t="s">
        <v>17860</v>
      </c>
      <c r="E1114" s="3" t="s">
        <v>20720</v>
      </c>
    </row>
    <row r="1115" spans="1:5" ht="16" x14ac:dyDescent="0.2">
      <c r="A1115" s="3" t="s">
        <v>13682</v>
      </c>
      <c r="B1115" s="3" t="s">
        <v>20721</v>
      </c>
      <c r="C1115" s="3" t="s">
        <v>20722</v>
      </c>
      <c r="D1115" s="3" t="s">
        <v>20723</v>
      </c>
      <c r="E1115" s="3" t="s">
        <v>20724</v>
      </c>
    </row>
    <row r="1116" spans="1:5" ht="16" x14ac:dyDescent="0.2">
      <c r="A1116" s="3" t="s">
        <v>9723</v>
      </c>
      <c r="B1116" s="3" t="s">
        <v>20725</v>
      </c>
      <c r="C1116" s="3" t="s">
        <v>20726</v>
      </c>
      <c r="D1116" s="3" t="s">
        <v>20727</v>
      </c>
      <c r="E1116" s="3" t="s">
        <v>20728</v>
      </c>
    </row>
    <row r="1117" spans="1:5" ht="16" x14ac:dyDescent="0.2">
      <c r="A1117" s="3" t="s">
        <v>11109</v>
      </c>
      <c r="B1117" s="3" t="s">
        <v>19641</v>
      </c>
      <c r="C1117" s="3" t="s">
        <v>19642</v>
      </c>
      <c r="D1117" s="3" t="s">
        <v>17144</v>
      </c>
      <c r="E1117" s="3" t="s">
        <v>19643</v>
      </c>
    </row>
    <row r="1118" spans="1:5" ht="16" x14ac:dyDescent="0.2">
      <c r="A1118" s="3" t="s">
        <v>458</v>
      </c>
      <c r="B1118" s="3" t="s">
        <v>20729</v>
      </c>
      <c r="C1118" s="3" t="s">
        <v>20730</v>
      </c>
      <c r="D1118" s="3" t="s">
        <v>20731</v>
      </c>
      <c r="E1118" s="3" t="s">
        <v>20732</v>
      </c>
    </row>
    <row r="1119" spans="1:5" ht="16" x14ac:dyDescent="0.2">
      <c r="A1119" s="3" t="s">
        <v>13899</v>
      </c>
      <c r="B1119" s="3" t="s">
        <v>20733</v>
      </c>
      <c r="C1119" s="3" t="s">
        <v>20734</v>
      </c>
      <c r="D1119" s="3" t="s">
        <v>17222</v>
      </c>
      <c r="E1119" s="3" t="s">
        <v>20735</v>
      </c>
    </row>
    <row r="1120" spans="1:5" ht="16" x14ac:dyDescent="0.2">
      <c r="A1120" s="3" t="s">
        <v>16712</v>
      </c>
      <c r="B1120" s="3" t="s">
        <v>20736</v>
      </c>
      <c r="C1120" s="3" t="s">
        <v>20737</v>
      </c>
      <c r="D1120" s="3" t="s">
        <v>18709</v>
      </c>
      <c r="E1120" s="3" t="s">
        <v>20738</v>
      </c>
    </row>
    <row r="1121" spans="1:5" ht="16" x14ac:dyDescent="0.2">
      <c r="A1121" s="3" t="s">
        <v>5262</v>
      </c>
      <c r="B1121" s="3" t="s">
        <v>20739</v>
      </c>
      <c r="C1121" s="3" t="s">
        <v>20740</v>
      </c>
      <c r="D1121" s="3" t="s">
        <v>20741</v>
      </c>
      <c r="E1121" s="3" t="s">
        <v>20742</v>
      </c>
    </row>
    <row r="1122" spans="1:5" ht="16" x14ac:dyDescent="0.2">
      <c r="A1122" s="3" t="s">
        <v>2435</v>
      </c>
      <c r="B1122" s="3" t="s">
        <v>20743</v>
      </c>
      <c r="C1122" s="3" t="s">
        <v>2435</v>
      </c>
      <c r="D1122" s="3" t="s">
        <v>20744</v>
      </c>
      <c r="E1122" s="3" t="s">
        <v>20745</v>
      </c>
    </row>
    <row r="1123" spans="1:5" ht="16" x14ac:dyDescent="0.2">
      <c r="A1123" s="3" t="s">
        <v>10611</v>
      </c>
      <c r="B1123" s="3" t="s">
        <v>20746</v>
      </c>
      <c r="C1123" s="3" t="s">
        <v>20747</v>
      </c>
      <c r="D1123" s="3" t="s">
        <v>20748</v>
      </c>
      <c r="E1123" s="3" t="s">
        <v>20749</v>
      </c>
    </row>
    <row r="1124" spans="1:5" ht="16" x14ac:dyDescent="0.2">
      <c r="A1124" s="3" t="s">
        <v>9797</v>
      </c>
      <c r="B1124" s="14" t="s">
        <v>20750</v>
      </c>
      <c r="C1124" s="3" t="s">
        <v>20751</v>
      </c>
      <c r="D1124" s="3" t="s">
        <v>20752</v>
      </c>
      <c r="E1124" s="3" t="s">
        <v>20753</v>
      </c>
    </row>
    <row r="1125" spans="1:5" ht="16" x14ac:dyDescent="0.2">
      <c r="A1125" s="3" t="s">
        <v>4104</v>
      </c>
      <c r="B1125" s="3" t="s">
        <v>20754</v>
      </c>
      <c r="C1125" s="3" t="s">
        <v>23641</v>
      </c>
      <c r="D1125" s="3" t="s">
        <v>17499</v>
      </c>
      <c r="E1125" s="3" t="s">
        <v>20755</v>
      </c>
    </row>
    <row r="1126" spans="1:5" ht="16" x14ac:dyDescent="0.2">
      <c r="A1126" s="3" t="s">
        <v>8889</v>
      </c>
      <c r="B1126" s="3" t="s">
        <v>20756</v>
      </c>
      <c r="C1126" s="3" t="s">
        <v>20757</v>
      </c>
      <c r="D1126" s="3" t="s">
        <v>20758</v>
      </c>
      <c r="E1126" s="3" t="s">
        <v>20759</v>
      </c>
    </row>
    <row r="1127" spans="1:5" ht="16" x14ac:dyDescent="0.2">
      <c r="A1127" s="3" t="s">
        <v>1885</v>
      </c>
      <c r="B1127" s="3" t="s">
        <v>20760</v>
      </c>
      <c r="C1127" s="3" t="s">
        <v>1885</v>
      </c>
      <c r="D1127" s="3" t="s">
        <v>17407</v>
      </c>
      <c r="E1127" s="3" t="s">
        <v>20761</v>
      </c>
    </row>
    <row r="1128" spans="1:5" ht="16" x14ac:dyDescent="0.2">
      <c r="A1128" s="3" t="s">
        <v>10572</v>
      </c>
      <c r="B1128" s="3" t="s">
        <v>20762</v>
      </c>
      <c r="C1128" s="3" t="s">
        <v>20763</v>
      </c>
      <c r="D1128" s="3" t="s">
        <v>20764</v>
      </c>
      <c r="E1128" s="3" t="s">
        <v>20765</v>
      </c>
    </row>
    <row r="1129" spans="1:5" ht="16" x14ac:dyDescent="0.2">
      <c r="A1129" s="3" t="s">
        <v>3923</v>
      </c>
      <c r="B1129" s="3" t="s">
        <v>20766</v>
      </c>
      <c r="C1129" s="3" t="s">
        <v>3923</v>
      </c>
      <c r="D1129" s="3" t="s">
        <v>19089</v>
      </c>
      <c r="E1129" s="3" t="s">
        <v>20767</v>
      </c>
    </row>
    <row r="1130" spans="1:5" ht="16" x14ac:dyDescent="0.2">
      <c r="A1130" s="3" t="s">
        <v>3709</v>
      </c>
      <c r="B1130" s="3" t="s">
        <v>20768</v>
      </c>
      <c r="C1130" s="3" t="s">
        <v>20769</v>
      </c>
      <c r="D1130" s="3" t="s">
        <v>18852</v>
      </c>
      <c r="E1130" s="3" t="s">
        <v>20770</v>
      </c>
    </row>
    <row r="1131" spans="1:5" ht="16" x14ac:dyDescent="0.2">
      <c r="A1131" s="3" t="s">
        <v>8164</v>
      </c>
      <c r="B1131" s="3" t="s">
        <v>20771</v>
      </c>
      <c r="C1131" s="3" t="s">
        <v>20772</v>
      </c>
      <c r="D1131" s="3" t="s">
        <v>20773</v>
      </c>
      <c r="E1131" s="3" t="s">
        <v>20774</v>
      </c>
    </row>
    <row r="1132" spans="1:5" ht="16" x14ac:dyDescent="0.2">
      <c r="A1132" s="3" t="s">
        <v>3534</v>
      </c>
      <c r="B1132" s="3" t="s">
        <v>20775</v>
      </c>
      <c r="C1132" s="3" t="s">
        <v>20776</v>
      </c>
      <c r="D1132" s="3" t="s">
        <v>18852</v>
      </c>
      <c r="E1132" s="3" t="s">
        <v>20777</v>
      </c>
    </row>
    <row r="1133" spans="1:5" ht="16" x14ac:dyDescent="0.2">
      <c r="A1133" s="3" t="s">
        <v>10890</v>
      </c>
      <c r="B1133" s="3" t="s">
        <v>20778</v>
      </c>
      <c r="C1133" s="3" t="s">
        <v>20779</v>
      </c>
      <c r="D1133" s="3" t="s">
        <v>17856</v>
      </c>
      <c r="E1133" s="3" t="s">
        <v>20780</v>
      </c>
    </row>
    <row r="1134" spans="1:5" ht="16" x14ac:dyDescent="0.2">
      <c r="A1134" s="3" t="s">
        <v>15621</v>
      </c>
      <c r="B1134" s="3" t="s">
        <v>20781</v>
      </c>
      <c r="C1134" s="3" t="s">
        <v>20782</v>
      </c>
      <c r="D1134" s="3" t="s">
        <v>18808</v>
      </c>
      <c r="E1134" s="3" t="s">
        <v>20783</v>
      </c>
    </row>
    <row r="1135" spans="1:5" ht="16" x14ac:dyDescent="0.2">
      <c r="A1135" s="3" t="s">
        <v>16264</v>
      </c>
      <c r="B1135" s="3" t="s">
        <v>20784</v>
      </c>
      <c r="C1135" s="3" t="s">
        <v>20785</v>
      </c>
      <c r="D1135" s="3" t="s">
        <v>17856</v>
      </c>
      <c r="E1135" s="3" t="s">
        <v>20786</v>
      </c>
    </row>
    <row r="1136" spans="1:5" ht="16" x14ac:dyDescent="0.2">
      <c r="A1136" s="3" t="s">
        <v>13850</v>
      </c>
      <c r="B1136" s="3" t="s">
        <v>20787</v>
      </c>
      <c r="C1136" s="3" t="s">
        <v>20788</v>
      </c>
      <c r="D1136" s="3" t="s">
        <v>17856</v>
      </c>
      <c r="E1136" s="3" t="s">
        <v>20789</v>
      </c>
    </row>
    <row r="1137" spans="1:5" ht="16" x14ac:dyDescent="0.2">
      <c r="A1137" s="3" t="s">
        <v>6918</v>
      </c>
      <c r="B1137" s="3" t="s">
        <v>20790</v>
      </c>
      <c r="C1137" s="3" t="s">
        <v>20791</v>
      </c>
      <c r="D1137" s="3" t="s">
        <v>20792</v>
      </c>
      <c r="E1137" s="3" t="s">
        <v>20793</v>
      </c>
    </row>
    <row r="1138" spans="1:5" ht="16" x14ac:dyDescent="0.2">
      <c r="A1138" s="3" t="s">
        <v>11600</v>
      </c>
      <c r="B1138" s="3" t="s">
        <v>20794</v>
      </c>
      <c r="C1138" s="3" t="s">
        <v>20795</v>
      </c>
      <c r="D1138" s="3" t="s">
        <v>17623</v>
      </c>
      <c r="E1138" s="3" t="s">
        <v>20796</v>
      </c>
    </row>
    <row r="1139" spans="1:5" ht="16" x14ac:dyDescent="0.2">
      <c r="A1139" s="3" t="s">
        <v>14771</v>
      </c>
      <c r="B1139" s="3" t="s">
        <v>20797</v>
      </c>
      <c r="C1139" s="3" t="s">
        <v>20798</v>
      </c>
      <c r="D1139" s="3" t="s">
        <v>17201</v>
      </c>
      <c r="E1139" s="3" t="s">
        <v>20799</v>
      </c>
    </row>
    <row r="1140" spans="1:5" ht="16" x14ac:dyDescent="0.2">
      <c r="A1140" s="3" t="s">
        <v>15494</v>
      </c>
      <c r="B1140" s="3" t="s">
        <v>20800</v>
      </c>
      <c r="C1140" s="3" t="s">
        <v>20801</v>
      </c>
      <c r="D1140" s="3" t="s">
        <v>20802</v>
      </c>
      <c r="E1140" s="3" t="s">
        <v>20803</v>
      </c>
    </row>
    <row r="1141" spans="1:5" ht="16" x14ac:dyDescent="0.2">
      <c r="A1141" s="3" t="s">
        <v>12401</v>
      </c>
      <c r="B1141" s="3" t="s">
        <v>20804</v>
      </c>
      <c r="C1141" s="3" t="s">
        <v>20805</v>
      </c>
      <c r="D1141" s="3" t="s">
        <v>17583</v>
      </c>
      <c r="E1141" s="3" t="s">
        <v>20806</v>
      </c>
    </row>
    <row r="1142" spans="1:5" ht="16" x14ac:dyDescent="0.2">
      <c r="A1142" s="3" t="s">
        <v>9859</v>
      </c>
      <c r="B1142" s="3" t="s">
        <v>20807</v>
      </c>
      <c r="C1142" s="3" t="s">
        <v>20808</v>
      </c>
      <c r="D1142" s="3" t="s">
        <v>17583</v>
      </c>
      <c r="E1142" s="3" t="s">
        <v>20809</v>
      </c>
    </row>
    <row r="1143" spans="1:5" ht="16" x14ac:dyDescent="0.2">
      <c r="A1143" s="3" t="s">
        <v>3101</v>
      </c>
      <c r="B1143" s="3" t="s">
        <v>20810</v>
      </c>
      <c r="C1143" s="3" t="s">
        <v>20811</v>
      </c>
      <c r="D1143" s="3" t="s">
        <v>20812</v>
      </c>
      <c r="E1143" s="3" t="s">
        <v>20813</v>
      </c>
    </row>
    <row r="1144" spans="1:5" ht="16" x14ac:dyDescent="0.2">
      <c r="A1144" s="3" t="s">
        <v>15016</v>
      </c>
      <c r="B1144" s="3" t="s">
        <v>20814</v>
      </c>
      <c r="C1144" s="3" t="s">
        <v>20815</v>
      </c>
      <c r="D1144" s="3" t="s">
        <v>17178</v>
      </c>
      <c r="E1144" s="3" t="s">
        <v>20816</v>
      </c>
    </row>
    <row r="1145" spans="1:5" ht="16" x14ac:dyDescent="0.2">
      <c r="A1145" s="3" t="s">
        <v>9658</v>
      </c>
      <c r="B1145" s="3" t="s">
        <v>20817</v>
      </c>
      <c r="C1145" s="3" t="s">
        <v>9658</v>
      </c>
      <c r="D1145" s="3" t="s">
        <v>20818</v>
      </c>
      <c r="E1145" s="3" t="s">
        <v>20819</v>
      </c>
    </row>
    <row r="1146" spans="1:5" ht="16" x14ac:dyDescent="0.2">
      <c r="A1146" s="3" t="s">
        <v>3836</v>
      </c>
      <c r="B1146" s="3" t="s">
        <v>20820</v>
      </c>
      <c r="C1146" s="3" t="s">
        <v>20821</v>
      </c>
      <c r="D1146" s="3" t="s">
        <v>17860</v>
      </c>
      <c r="E1146" s="3" t="s">
        <v>20822</v>
      </c>
    </row>
    <row r="1147" spans="1:5" ht="16" x14ac:dyDescent="0.2">
      <c r="A1147" s="3" t="s">
        <v>6035</v>
      </c>
      <c r="B1147" s="3" t="s">
        <v>20823</v>
      </c>
      <c r="C1147" s="3" t="s">
        <v>20824</v>
      </c>
      <c r="D1147" s="3" t="s">
        <v>19710</v>
      </c>
      <c r="E1147" s="3" t="s">
        <v>20825</v>
      </c>
    </row>
    <row r="1148" spans="1:5" ht="16" x14ac:dyDescent="0.2">
      <c r="A1148" s="3" t="s">
        <v>10554</v>
      </c>
      <c r="B1148" s="3" t="s">
        <v>20826</v>
      </c>
      <c r="C1148" s="3" t="s">
        <v>20827</v>
      </c>
      <c r="D1148" s="3" t="s">
        <v>20828</v>
      </c>
      <c r="E1148" s="3" t="s">
        <v>20829</v>
      </c>
    </row>
    <row r="1149" spans="1:5" ht="16" x14ac:dyDescent="0.2">
      <c r="A1149" s="3" t="s">
        <v>12241</v>
      </c>
      <c r="B1149" s="3" t="s">
        <v>20830</v>
      </c>
      <c r="C1149" s="3" t="s">
        <v>20831</v>
      </c>
      <c r="D1149" s="3" t="s">
        <v>17372</v>
      </c>
      <c r="E1149" s="3" t="s">
        <v>20832</v>
      </c>
    </row>
    <row r="1150" spans="1:5" ht="16" x14ac:dyDescent="0.2">
      <c r="A1150" s="3" t="s">
        <v>14196</v>
      </c>
      <c r="B1150" s="3" t="s">
        <v>20833</v>
      </c>
      <c r="C1150" s="3" t="s">
        <v>23642</v>
      </c>
      <c r="D1150" s="3" t="s">
        <v>20260</v>
      </c>
      <c r="E1150" s="3" t="s">
        <v>20834</v>
      </c>
    </row>
    <row r="1151" spans="1:5" ht="16" x14ac:dyDescent="0.2">
      <c r="A1151" s="3" t="s">
        <v>8894</v>
      </c>
      <c r="B1151" s="3" t="s">
        <v>20835</v>
      </c>
      <c r="C1151" s="3" t="s">
        <v>20836</v>
      </c>
      <c r="D1151" s="3" t="s">
        <v>20837</v>
      </c>
      <c r="E1151" s="3" t="s">
        <v>20838</v>
      </c>
    </row>
    <row r="1152" spans="1:5" ht="16" x14ac:dyDescent="0.2">
      <c r="A1152" s="3" t="s">
        <v>6527</v>
      </c>
      <c r="B1152" s="3" t="s">
        <v>20839</v>
      </c>
      <c r="C1152" s="3" t="s">
        <v>20840</v>
      </c>
      <c r="D1152" s="3" t="s">
        <v>20841</v>
      </c>
      <c r="E1152" s="3" t="s">
        <v>20842</v>
      </c>
    </row>
    <row r="1153" spans="1:5" ht="16" x14ac:dyDescent="0.2">
      <c r="A1153" s="3" t="s">
        <v>5546</v>
      </c>
      <c r="B1153" s="3" t="s">
        <v>20843</v>
      </c>
      <c r="C1153" s="3" t="s">
        <v>23643</v>
      </c>
      <c r="D1153" s="3" t="s">
        <v>18655</v>
      </c>
      <c r="E1153" s="3" t="s">
        <v>20844</v>
      </c>
    </row>
    <row r="1154" spans="1:5" ht="16" x14ac:dyDescent="0.2">
      <c r="A1154" s="3" t="s">
        <v>684</v>
      </c>
      <c r="B1154" s="3" t="s">
        <v>20845</v>
      </c>
      <c r="C1154" s="3" t="s">
        <v>684</v>
      </c>
      <c r="D1154" s="3" t="s">
        <v>17447</v>
      </c>
      <c r="E1154" s="3" t="s">
        <v>20846</v>
      </c>
    </row>
    <row r="1155" spans="1:5" ht="16" x14ac:dyDescent="0.2">
      <c r="A1155" s="3" t="s">
        <v>7808</v>
      </c>
      <c r="B1155" s="3" t="s">
        <v>20847</v>
      </c>
      <c r="C1155" s="3" t="s">
        <v>20848</v>
      </c>
      <c r="D1155" s="3" t="s">
        <v>20849</v>
      </c>
      <c r="E1155" s="3" t="s">
        <v>20850</v>
      </c>
    </row>
    <row r="1156" spans="1:5" ht="16" x14ac:dyDescent="0.2">
      <c r="A1156" s="3" t="s">
        <v>4964</v>
      </c>
      <c r="B1156" s="3" t="s">
        <v>20851</v>
      </c>
      <c r="C1156" s="3" t="s">
        <v>20852</v>
      </c>
      <c r="D1156" s="3" t="s">
        <v>17583</v>
      </c>
      <c r="E1156" s="3" t="s">
        <v>20853</v>
      </c>
    </row>
    <row r="1157" spans="1:5" ht="16" x14ac:dyDescent="0.2">
      <c r="A1157" s="3" t="s">
        <v>14478</v>
      </c>
      <c r="B1157" s="3" t="s">
        <v>20854</v>
      </c>
      <c r="C1157" s="3" t="s">
        <v>20855</v>
      </c>
      <c r="D1157" s="3" t="s">
        <v>19605</v>
      </c>
      <c r="E1157" s="3" t="s">
        <v>20856</v>
      </c>
    </row>
    <row r="1158" spans="1:5" ht="16" x14ac:dyDescent="0.2">
      <c r="A1158" s="3" t="s">
        <v>13963</v>
      </c>
      <c r="B1158" s="3" t="s">
        <v>20857</v>
      </c>
      <c r="C1158" s="3" t="s">
        <v>13963</v>
      </c>
      <c r="D1158" s="3" t="s">
        <v>19089</v>
      </c>
      <c r="E1158" s="3" t="s">
        <v>20858</v>
      </c>
    </row>
    <row r="1159" spans="1:5" ht="16" x14ac:dyDescent="0.2">
      <c r="A1159" s="3" t="s">
        <v>14155</v>
      </c>
      <c r="B1159" s="3" t="s">
        <v>20859</v>
      </c>
      <c r="C1159" s="3" t="s">
        <v>20860</v>
      </c>
      <c r="D1159" s="3" t="s">
        <v>17144</v>
      </c>
      <c r="E1159" s="3" t="s">
        <v>20861</v>
      </c>
    </row>
    <row r="1160" spans="1:5" ht="16" x14ac:dyDescent="0.2">
      <c r="A1160" s="3" t="s">
        <v>9952</v>
      </c>
      <c r="B1160" s="3" t="s">
        <v>20862</v>
      </c>
      <c r="C1160" s="3" t="s">
        <v>20863</v>
      </c>
      <c r="D1160" s="3" t="s">
        <v>17243</v>
      </c>
      <c r="E1160" s="3" t="s">
        <v>20864</v>
      </c>
    </row>
    <row r="1161" spans="1:5" ht="16" x14ac:dyDescent="0.2">
      <c r="A1161" s="3" t="s">
        <v>11144</v>
      </c>
      <c r="B1161" s="3" t="s">
        <v>20865</v>
      </c>
      <c r="C1161" s="3" t="s">
        <v>20866</v>
      </c>
      <c r="D1161" s="3" t="s">
        <v>19248</v>
      </c>
      <c r="E1161" s="3" t="s">
        <v>20867</v>
      </c>
    </row>
    <row r="1162" spans="1:5" ht="16" x14ac:dyDescent="0.2">
      <c r="A1162" s="3" t="s">
        <v>4462</v>
      </c>
      <c r="B1162" s="3" t="s">
        <v>20868</v>
      </c>
      <c r="C1162" s="3" t="s">
        <v>23644</v>
      </c>
      <c r="D1162" s="3" t="s">
        <v>18199</v>
      </c>
      <c r="E1162" s="3" t="s">
        <v>20869</v>
      </c>
    </row>
    <row r="1163" spans="1:5" ht="16" x14ac:dyDescent="0.2">
      <c r="A1163" s="3" t="s">
        <v>496</v>
      </c>
      <c r="B1163" s="3" t="s">
        <v>20870</v>
      </c>
      <c r="C1163" s="3" t="s">
        <v>20871</v>
      </c>
      <c r="D1163" s="3" t="s">
        <v>20872</v>
      </c>
      <c r="E1163" s="3" t="s">
        <v>20873</v>
      </c>
    </row>
    <row r="1164" spans="1:5" ht="16" x14ac:dyDescent="0.2">
      <c r="A1164" s="3" t="s">
        <v>1144</v>
      </c>
      <c r="B1164" s="3" t="s">
        <v>20874</v>
      </c>
      <c r="C1164" s="3" t="s">
        <v>20875</v>
      </c>
      <c r="D1164" s="3" t="s">
        <v>19952</v>
      </c>
      <c r="E1164" s="3" t="s">
        <v>20876</v>
      </c>
    </row>
    <row r="1165" spans="1:5" ht="16" x14ac:dyDescent="0.2">
      <c r="A1165" s="3" t="s">
        <v>16847</v>
      </c>
      <c r="B1165" s="3" t="s">
        <v>20877</v>
      </c>
      <c r="C1165" s="3" t="s">
        <v>16847</v>
      </c>
      <c r="D1165" s="3" t="s">
        <v>20878</v>
      </c>
      <c r="E1165" s="3" t="s">
        <v>20879</v>
      </c>
    </row>
    <row r="1166" spans="1:5" ht="16" x14ac:dyDescent="0.2">
      <c r="A1166" s="3" t="s">
        <v>284</v>
      </c>
      <c r="B1166" s="3" t="s">
        <v>20880</v>
      </c>
      <c r="C1166" s="3" t="s">
        <v>23645</v>
      </c>
      <c r="D1166" s="3" t="s">
        <v>20881</v>
      </c>
      <c r="E1166" s="3" t="s">
        <v>20882</v>
      </c>
    </row>
    <row r="1167" spans="1:5" ht="16" x14ac:dyDescent="0.2">
      <c r="A1167" s="3" t="s">
        <v>5777</v>
      </c>
      <c r="B1167" s="3" t="s">
        <v>20883</v>
      </c>
      <c r="C1167" s="3" t="s">
        <v>5777</v>
      </c>
      <c r="D1167" s="3" t="s">
        <v>17482</v>
      </c>
      <c r="E1167" s="3" t="s">
        <v>20884</v>
      </c>
    </row>
    <row r="1168" spans="1:5" ht="16" x14ac:dyDescent="0.2">
      <c r="A1168" s="3" t="s">
        <v>4361</v>
      </c>
      <c r="B1168" s="3" t="s">
        <v>20885</v>
      </c>
      <c r="C1168" s="3" t="s">
        <v>20886</v>
      </c>
      <c r="D1168" s="3" t="s">
        <v>17144</v>
      </c>
      <c r="E1168" s="3" t="s">
        <v>20887</v>
      </c>
    </row>
    <row r="1169" spans="1:5" ht="16" x14ac:dyDescent="0.2">
      <c r="A1169" s="3" t="s">
        <v>14593</v>
      </c>
      <c r="B1169" s="3" t="s">
        <v>20859</v>
      </c>
      <c r="C1169" s="3" t="s">
        <v>20860</v>
      </c>
      <c r="D1169" s="3" t="s">
        <v>17144</v>
      </c>
      <c r="E1169" s="3" t="s">
        <v>20861</v>
      </c>
    </row>
    <row r="1170" spans="1:5" ht="16" x14ac:dyDescent="0.2">
      <c r="A1170" s="3" t="s">
        <v>1587</v>
      </c>
      <c r="B1170" s="3" t="s">
        <v>20888</v>
      </c>
      <c r="C1170" s="3" t="s">
        <v>20889</v>
      </c>
      <c r="D1170" s="3" t="s">
        <v>19147</v>
      </c>
      <c r="E1170" s="3" t="s">
        <v>20890</v>
      </c>
    </row>
    <row r="1171" spans="1:5" ht="16" x14ac:dyDescent="0.2">
      <c r="A1171" s="3" t="s">
        <v>5522</v>
      </c>
      <c r="B1171" s="3" t="s">
        <v>20891</v>
      </c>
      <c r="C1171" s="3" t="s">
        <v>20892</v>
      </c>
      <c r="D1171" s="3" t="s">
        <v>17222</v>
      </c>
      <c r="E1171" s="3" t="s">
        <v>20893</v>
      </c>
    </row>
    <row r="1172" spans="1:5" ht="16" x14ac:dyDescent="0.2">
      <c r="A1172" s="3" t="s">
        <v>8461</v>
      </c>
      <c r="B1172" s="3" t="s">
        <v>20894</v>
      </c>
      <c r="C1172" s="3" t="s">
        <v>20895</v>
      </c>
      <c r="D1172" s="3" t="s">
        <v>20896</v>
      </c>
      <c r="E1172" s="3" t="s">
        <v>20897</v>
      </c>
    </row>
    <row r="1173" spans="1:5" ht="16" x14ac:dyDescent="0.2">
      <c r="A1173" s="3" t="s">
        <v>4523</v>
      </c>
      <c r="B1173" s="3" t="s">
        <v>20898</v>
      </c>
      <c r="C1173" s="3" t="s">
        <v>23646</v>
      </c>
      <c r="D1173" s="3" t="s">
        <v>17334</v>
      </c>
      <c r="E1173" s="3" t="s">
        <v>20899</v>
      </c>
    </row>
    <row r="1174" spans="1:5" ht="16" x14ac:dyDescent="0.2">
      <c r="A1174" s="3" t="s">
        <v>885</v>
      </c>
      <c r="B1174" s="3" t="s">
        <v>20900</v>
      </c>
      <c r="C1174" s="3" t="s">
        <v>20901</v>
      </c>
      <c r="D1174" s="3" t="s">
        <v>17144</v>
      </c>
      <c r="E1174" s="3" t="s">
        <v>20902</v>
      </c>
    </row>
    <row r="1175" spans="1:5" ht="16" x14ac:dyDescent="0.2">
      <c r="A1175" s="3" t="s">
        <v>13176</v>
      </c>
      <c r="B1175" s="3" t="s">
        <v>20903</v>
      </c>
      <c r="C1175" s="3" t="s">
        <v>20904</v>
      </c>
      <c r="D1175" s="3" t="s">
        <v>17174</v>
      </c>
      <c r="E1175" s="3" t="s">
        <v>20905</v>
      </c>
    </row>
    <row r="1176" spans="1:5" ht="16" x14ac:dyDescent="0.2">
      <c r="A1176" s="3" t="s">
        <v>8910</v>
      </c>
      <c r="B1176" s="3" t="s">
        <v>20900</v>
      </c>
      <c r="C1176" s="3" t="s">
        <v>20901</v>
      </c>
      <c r="D1176" s="3" t="s">
        <v>17144</v>
      </c>
      <c r="E1176" s="3" t="s">
        <v>20902</v>
      </c>
    </row>
    <row r="1177" spans="1:5" ht="16" x14ac:dyDescent="0.2">
      <c r="A1177" s="3" t="s">
        <v>4580</v>
      </c>
      <c r="B1177" s="3" t="s">
        <v>20906</v>
      </c>
      <c r="C1177" s="3" t="s">
        <v>4580</v>
      </c>
      <c r="D1177" s="3" t="s">
        <v>17662</v>
      </c>
      <c r="E1177" s="3" t="s">
        <v>20907</v>
      </c>
    </row>
    <row r="1178" spans="1:5" ht="16" x14ac:dyDescent="0.2">
      <c r="A1178" s="3" t="s">
        <v>5405</v>
      </c>
      <c r="B1178" s="3" t="s">
        <v>20908</v>
      </c>
      <c r="C1178" s="3" t="s">
        <v>20909</v>
      </c>
      <c r="D1178" s="3" t="s">
        <v>20505</v>
      </c>
      <c r="E1178" s="3" t="s">
        <v>20910</v>
      </c>
    </row>
    <row r="1179" spans="1:5" ht="16" x14ac:dyDescent="0.2">
      <c r="A1179" s="3" t="s">
        <v>13676</v>
      </c>
      <c r="B1179" s="14" t="s">
        <v>20911</v>
      </c>
      <c r="C1179" s="3" t="s">
        <v>20912</v>
      </c>
      <c r="D1179" s="3" t="s">
        <v>18722</v>
      </c>
      <c r="E1179" s="3" t="s">
        <v>20913</v>
      </c>
    </row>
    <row r="1180" spans="1:5" ht="16" x14ac:dyDescent="0.2">
      <c r="A1180" s="3" t="s">
        <v>14916</v>
      </c>
      <c r="B1180" s="3" t="s">
        <v>20914</v>
      </c>
      <c r="C1180" s="3" t="s">
        <v>20915</v>
      </c>
      <c r="D1180" s="3" t="s">
        <v>17140</v>
      </c>
      <c r="E1180" s="3" t="s">
        <v>20916</v>
      </c>
    </row>
    <row r="1181" spans="1:5" ht="16" x14ac:dyDescent="0.2">
      <c r="A1181" s="3" t="s">
        <v>15295</v>
      </c>
      <c r="B1181" s="14" t="s">
        <v>20917</v>
      </c>
      <c r="C1181" s="3" t="s">
        <v>23647</v>
      </c>
      <c r="D1181" s="3" t="s">
        <v>18087</v>
      </c>
      <c r="E1181" s="3" t="s">
        <v>20918</v>
      </c>
    </row>
    <row r="1182" spans="1:5" ht="16" x14ac:dyDescent="0.2">
      <c r="A1182" s="3" t="s">
        <v>16426</v>
      </c>
      <c r="B1182" s="3" t="s">
        <v>20919</v>
      </c>
      <c r="C1182" s="3" t="s">
        <v>20920</v>
      </c>
      <c r="D1182" s="3" t="s">
        <v>20921</v>
      </c>
      <c r="E1182" s="3" t="s">
        <v>20922</v>
      </c>
    </row>
    <row r="1183" spans="1:5" ht="16" x14ac:dyDescent="0.2">
      <c r="A1183" s="3" t="s">
        <v>12271</v>
      </c>
      <c r="B1183" s="3" t="s">
        <v>20923</v>
      </c>
      <c r="C1183" s="3" t="s">
        <v>20924</v>
      </c>
      <c r="D1183" s="3" t="s">
        <v>20925</v>
      </c>
      <c r="E1183" s="3" t="s">
        <v>20926</v>
      </c>
    </row>
    <row r="1184" spans="1:5" ht="16" x14ac:dyDescent="0.2">
      <c r="A1184" s="3" t="s">
        <v>6322</v>
      </c>
      <c r="B1184" s="3" t="s">
        <v>20927</v>
      </c>
      <c r="C1184" s="3" t="s">
        <v>20928</v>
      </c>
      <c r="D1184" s="3" t="s">
        <v>17174</v>
      </c>
      <c r="E1184" s="3" t="s">
        <v>20929</v>
      </c>
    </row>
    <row r="1185" spans="1:5" ht="16" x14ac:dyDescent="0.2">
      <c r="A1185" s="3" t="s">
        <v>10686</v>
      </c>
      <c r="B1185" s="3" t="s">
        <v>20930</v>
      </c>
      <c r="C1185" s="3" t="s">
        <v>23648</v>
      </c>
      <c r="D1185" s="3" t="s">
        <v>17413</v>
      </c>
      <c r="E1185" s="3" t="s">
        <v>20931</v>
      </c>
    </row>
    <row r="1186" spans="1:5" ht="16" x14ac:dyDescent="0.2">
      <c r="A1186" s="3" t="s">
        <v>2408</v>
      </c>
      <c r="B1186" s="3" t="s">
        <v>20932</v>
      </c>
      <c r="C1186" s="3" t="s">
        <v>20933</v>
      </c>
      <c r="D1186" s="3" t="s">
        <v>20934</v>
      </c>
      <c r="E1186" s="3" t="s">
        <v>20935</v>
      </c>
    </row>
    <row r="1187" spans="1:5" ht="16" x14ac:dyDescent="0.2">
      <c r="A1187" s="3" t="s">
        <v>7782</v>
      </c>
      <c r="B1187" s="3" t="s">
        <v>20936</v>
      </c>
      <c r="C1187" s="3" t="s">
        <v>20937</v>
      </c>
      <c r="D1187" s="3" t="s">
        <v>17144</v>
      </c>
      <c r="E1187" s="3" t="s">
        <v>20938</v>
      </c>
    </row>
    <row r="1188" spans="1:5" ht="16" x14ac:dyDescent="0.2">
      <c r="A1188" s="3" t="s">
        <v>7202</v>
      </c>
      <c r="B1188" s="3" t="s">
        <v>20939</v>
      </c>
      <c r="C1188" s="3" t="s">
        <v>20940</v>
      </c>
      <c r="D1188" s="3" t="s">
        <v>17144</v>
      </c>
      <c r="E1188" s="3" t="s">
        <v>20941</v>
      </c>
    </row>
    <row r="1189" spans="1:5" ht="16" x14ac:dyDescent="0.2">
      <c r="A1189" s="3" t="s">
        <v>14441</v>
      </c>
      <c r="B1189" s="3" t="s">
        <v>20942</v>
      </c>
      <c r="C1189" s="3" t="s">
        <v>14441</v>
      </c>
      <c r="D1189" s="3" t="s">
        <v>17298</v>
      </c>
      <c r="E1189" s="3" t="s">
        <v>20943</v>
      </c>
    </row>
    <row r="1190" spans="1:5" ht="16" x14ac:dyDescent="0.2">
      <c r="A1190" s="3" t="s">
        <v>15333</v>
      </c>
      <c r="B1190" s="3" t="s">
        <v>20944</v>
      </c>
      <c r="C1190" s="3" t="s">
        <v>20945</v>
      </c>
      <c r="D1190" s="3" t="s">
        <v>20946</v>
      </c>
      <c r="E1190" s="3" t="s">
        <v>20947</v>
      </c>
    </row>
    <row r="1191" spans="1:5" ht="16" x14ac:dyDescent="0.2">
      <c r="A1191" s="3" t="s">
        <v>11866</v>
      </c>
      <c r="B1191" s="3" t="s">
        <v>20948</v>
      </c>
      <c r="C1191" s="3" t="s">
        <v>20949</v>
      </c>
      <c r="D1191" s="3" t="s">
        <v>19086</v>
      </c>
      <c r="E1191" s="3" t="s">
        <v>20950</v>
      </c>
    </row>
    <row r="1192" spans="1:5" ht="16" x14ac:dyDescent="0.2">
      <c r="A1192" s="3" t="s">
        <v>15787</v>
      </c>
      <c r="B1192" s="3" t="s">
        <v>20951</v>
      </c>
      <c r="C1192" s="3" t="s">
        <v>20952</v>
      </c>
      <c r="D1192" s="3" t="s">
        <v>18852</v>
      </c>
      <c r="E1192" s="3" t="s">
        <v>20953</v>
      </c>
    </row>
    <row r="1193" spans="1:5" ht="16" x14ac:dyDescent="0.2">
      <c r="A1193" s="3" t="s">
        <v>17025</v>
      </c>
      <c r="B1193" s="3" t="s">
        <v>20954</v>
      </c>
      <c r="C1193" s="3" t="s">
        <v>20955</v>
      </c>
      <c r="D1193" s="3" t="s">
        <v>17641</v>
      </c>
      <c r="E1193" s="3" t="s">
        <v>20956</v>
      </c>
    </row>
    <row r="1194" spans="1:5" ht="16" x14ac:dyDescent="0.2">
      <c r="A1194" s="3" t="s">
        <v>693</v>
      </c>
      <c r="B1194" s="3" t="s">
        <v>20957</v>
      </c>
      <c r="C1194" s="3" t="s">
        <v>20958</v>
      </c>
      <c r="D1194" s="3" t="s">
        <v>19078</v>
      </c>
      <c r="E1194" s="3" t="s">
        <v>20959</v>
      </c>
    </row>
    <row r="1195" spans="1:5" ht="16" x14ac:dyDescent="0.2">
      <c r="A1195" s="3" t="s">
        <v>10062</v>
      </c>
      <c r="B1195" s="3" t="s">
        <v>20960</v>
      </c>
      <c r="C1195" s="3" t="s">
        <v>20961</v>
      </c>
      <c r="D1195" s="3" t="s">
        <v>20962</v>
      </c>
      <c r="E1195" s="3" t="s">
        <v>20963</v>
      </c>
    </row>
    <row r="1196" spans="1:5" ht="16" x14ac:dyDescent="0.2">
      <c r="A1196" s="3" t="s">
        <v>5298</v>
      </c>
      <c r="B1196" s="3" t="s">
        <v>20964</v>
      </c>
      <c r="C1196" s="3" t="s">
        <v>20965</v>
      </c>
      <c r="D1196" s="3" t="s">
        <v>17144</v>
      </c>
      <c r="E1196" s="3" t="s">
        <v>20966</v>
      </c>
    </row>
    <row r="1197" spans="1:5" ht="16" x14ac:dyDescent="0.2">
      <c r="A1197" s="3" t="s">
        <v>2948</v>
      </c>
      <c r="B1197" s="3" t="s">
        <v>20967</v>
      </c>
      <c r="C1197" s="3" t="s">
        <v>20968</v>
      </c>
      <c r="D1197" s="3" t="s">
        <v>17250</v>
      </c>
      <c r="E1197" s="3" t="s">
        <v>20969</v>
      </c>
    </row>
    <row r="1198" spans="1:5" ht="16" x14ac:dyDescent="0.2">
      <c r="A1198" s="3" t="s">
        <v>11736</v>
      </c>
      <c r="B1198" s="3" t="s">
        <v>20970</v>
      </c>
      <c r="C1198" s="3" t="s">
        <v>20971</v>
      </c>
      <c r="D1198" s="3" t="s">
        <v>20972</v>
      </c>
      <c r="E1198" s="3" t="s">
        <v>20973</v>
      </c>
    </row>
    <row r="1199" spans="1:5" ht="16" x14ac:dyDescent="0.2">
      <c r="A1199" s="3" t="s">
        <v>1783</v>
      </c>
      <c r="B1199" s="3" t="s">
        <v>20974</v>
      </c>
      <c r="C1199" s="3" t="s">
        <v>20975</v>
      </c>
      <c r="D1199" s="3" t="s">
        <v>17856</v>
      </c>
      <c r="E1199" s="3" t="s">
        <v>20976</v>
      </c>
    </row>
    <row r="1200" spans="1:5" ht="16" x14ac:dyDescent="0.2">
      <c r="A1200" s="3" t="s">
        <v>14454</v>
      </c>
      <c r="B1200" s="3" t="s">
        <v>20977</v>
      </c>
      <c r="C1200" s="3" t="s">
        <v>20978</v>
      </c>
      <c r="D1200" s="3" t="s">
        <v>17222</v>
      </c>
      <c r="E1200" s="3" t="s">
        <v>20979</v>
      </c>
    </row>
    <row r="1201" spans="1:5" ht="16" x14ac:dyDescent="0.2">
      <c r="A1201" s="3" t="s">
        <v>20983</v>
      </c>
      <c r="B1201" s="3" t="s">
        <v>20980</v>
      </c>
      <c r="C1201" s="3" t="s">
        <v>20981</v>
      </c>
      <c r="D1201" s="3" t="s">
        <v>17174</v>
      </c>
      <c r="E1201" s="3" t="s">
        <v>20982</v>
      </c>
    </row>
    <row r="1202" spans="1:5" ht="16" x14ac:dyDescent="0.2">
      <c r="A1202" s="3" t="s">
        <v>16938</v>
      </c>
      <c r="B1202" s="3" t="s">
        <v>20984</v>
      </c>
      <c r="C1202" s="3" t="s">
        <v>20985</v>
      </c>
      <c r="D1202" s="3" t="s">
        <v>17174</v>
      </c>
      <c r="E1202" s="3" t="s">
        <v>20986</v>
      </c>
    </row>
    <row r="1203" spans="1:5" ht="16" x14ac:dyDescent="0.2">
      <c r="A1203" s="3" t="s">
        <v>13405</v>
      </c>
      <c r="B1203" s="3" t="s">
        <v>20987</v>
      </c>
      <c r="C1203" s="3" t="s">
        <v>20988</v>
      </c>
      <c r="D1203" s="3" t="s">
        <v>20752</v>
      </c>
      <c r="E1203" s="3" t="s">
        <v>20989</v>
      </c>
    </row>
    <row r="1204" spans="1:5" ht="16" x14ac:dyDescent="0.2">
      <c r="A1204" s="3" t="s">
        <v>6377</v>
      </c>
      <c r="B1204" s="3" t="s">
        <v>20990</v>
      </c>
      <c r="C1204" s="3" t="s">
        <v>20991</v>
      </c>
      <c r="D1204" s="3" t="s">
        <v>19082</v>
      </c>
      <c r="E1204" s="3" t="s">
        <v>20992</v>
      </c>
    </row>
    <row r="1205" spans="1:5" ht="16" x14ac:dyDescent="0.2">
      <c r="A1205" s="3" t="s">
        <v>505</v>
      </c>
      <c r="B1205" s="3" t="s">
        <v>20993</v>
      </c>
      <c r="C1205" s="3" t="s">
        <v>20994</v>
      </c>
      <c r="D1205" s="3" t="s">
        <v>20995</v>
      </c>
      <c r="E1205" s="3" t="s">
        <v>20996</v>
      </c>
    </row>
    <row r="1206" spans="1:5" ht="16" x14ac:dyDescent="0.2">
      <c r="A1206" s="3" t="s">
        <v>9428</v>
      </c>
      <c r="B1206" s="3" t="s">
        <v>20997</v>
      </c>
      <c r="C1206" s="3" t="s">
        <v>20998</v>
      </c>
      <c r="D1206" s="3" t="s">
        <v>17250</v>
      </c>
      <c r="E1206" s="3" t="s">
        <v>20999</v>
      </c>
    </row>
    <row r="1207" spans="1:5" ht="16" x14ac:dyDescent="0.2">
      <c r="A1207" s="3" t="s">
        <v>13154</v>
      </c>
      <c r="B1207" s="3" t="s">
        <v>21000</v>
      </c>
      <c r="C1207" s="3" t="s">
        <v>21001</v>
      </c>
      <c r="D1207" s="3" t="s">
        <v>21002</v>
      </c>
      <c r="E1207" s="3" t="s">
        <v>21003</v>
      </c>
    </row>
    <row r="1208" spans="1:5" ht="16" x14ac:dyDescent="0.2">
      <c r="A1208" s="3" t="s">
        <v>9051</v>
      </c>
      <c r="B1208" s="3" t="s">
        <v>21004</v>
      </c>
      <c r="C1208" s="3" t="s">
        <v>23649</v>
      </c>
      <c r="D1208" s="3" t="s">
        <v>21005</v>
      </c>
      <c r="E1208" s="3" t="s">
        <v>21006</v>
      </c>
    </row>
    <row r="1209" spans="1:5" ht="16" x14ac:dyDescent="0.2">
      <c r="A1209" s="3" t="s">
        <v>1658</v>
      </c>
      <c r="B1209" s="3" t="s">
        <v>21007</v>
      </c>
      <c r="C1209" s="3" t="s">
        <v>21008</v>
      </c>
      <c r="D1209" s="3" t="s">
        <v>21009</v>
      </c>
      <c r="E1209" s="3" t="s">
        <v>21010</v>
      </c>
    </row>
    <row r="1210" spans="1:5" ht="16" x14ac:dyDescent="0.2">
      <c r="A1210" s="3" t="s">
        <v>3227</v>
      </c>
      <c r="B1210" s="3" t="s">
        <v>21014</v>
      </c>
      <c r="C1210" s="3" t="s">
        <v>21015</v>
      </c>
      <c r="D1210" s="3" t="s">
        <v>17178</v>
      </c>
      <c r="E1210" s="3" t="s">
        <v>21016</v>
      </c>
    </row>
    <row r="1211" spans="1:5" ht="16" x14ac:dyDescent="0.2">
      <c r="A1211" s="3" t="s">
        <v>5460</v>
      </c>
      <c r="B1211" s="3" t="s">
        <v>21011</v>
      </c>
      <c r="C1211" s="3" t="s">
        <v>23650</v>
      </c>
      <c r="D1211" s="3" t="s">
        <v>21012</v>
      </c>
      <c r="E1211" s="3" t="s">
        <v>21013</v>
      </c>
    </row>
    <row r="1212" spans="1:5" ht="16" x14ac:dyDescent="0.2">
      <c r="A1212" s="3" t="s">
        <v>11360</v>
      </c>
      <c r="B1212" s="3" t="s">
        <v>21017</v>
      </c>
      <c r="C1212" s="3" t="s">
        <v>11360</v>
      </c>
      <c r="D1212" s="3" t="s">
        <v>19049</v>
      </c>
      <c r="E1212" s="3" t="s">
        <v>21018</v>
      </c>
    </row>
    <row r="1213" spans="1:5" ht="16" x14ac:dyDescent="0.2">
      <c r="A1213" s="3" t="s">
        <v>2242</v>
      </c>
      <c r="B1213" s="3" t="s">
        <v>21019</v>
      </c>
      <c r="C1213" s="3" t="s">
        <v>21020</v>
      </c>
      <c r="D1213" s="3" t="s">
        <v>18515</v>
      </c>
      <c r="E1213" s="3" t="s">
        <v>21021</v>
      </c>
    </row>
    <row r="1214" spans="1:5" ht="16" x14ac:dyDescent="0.2">
      <c r="A1214" s="3" t="s">
        <v>8512</v>
      </c>
      <c r="B1214" s="3" t="s">
        <v>21022</v>
      </c>
      <c r="C1214" s="3" t="s">
        <v>8512</v>
      </c>
      <c r="D1214" s="3" t="s">
        <v>21023</v>
      </c>
      <c r="E1214" s="3" t="s">
        <v>21024</v>
      </c>
    </row>
    <row r="1215" spans="1:5" ht="16" x14ac:dyDescent="0.2">
      <c r="A1215" s="3" t="s">
        <v>3795</v>
      </c>
      <c r="B1215" s="3" t="s">
        <v>21025</v>
      </c>
      <c r="C1215" s="3" t="s">
        <v>21026</v>
      </c>
      <c r="D1215" s="3" t="s">
        <v>21027</v>
      </c>
      <c r="E1215" s="3" t="s">
        <v>21028</v>
      </c>
    </row>
    <row r="1216" spans="1:5" ht="16" x14ac:dyDescent="0.2">
      <c r="A1216" s="3" t="s">
        <v>5713</v>
      </c>
      <c r="B1216" s="3" t="s">
        <v>21029</v>
      </c>
      <c r="C1216" s="3" t="s">
        <v>21030</v>
      </c>
      <c r="D1216" s="3" t="s">
        <v>17327</v>
      </c>
      <c r="E1216" s="3" t="s">
        <v>21031</v>
      </c>
    </row>
    <row r="1217" spans="1:5" ht="16" x14ac:dyDescent="0.2">
      <c r="A1217" s="3" t="s">
        <v>3595</v>
      </c>
      <c r="B1217" s="3" t="s">
        <v>21032</v>
      </c>
      <c r="C1217" s="3" t="s">
        <v>21033</v>
      </c>
      <c r="D1217" s="3" t="s">
        <v>17140</v>
      </c>
      <c r="E1217" s="3" t="s">
        <v>21034</v>
      </c>
    </row>
    <row r="1218" spans="1:5" ht="16" x14ac:dyDescent="0.2">
      <c r="A1218" s="3" t="s">
        <v>9822</v>
      </c>
      <c r="B1218" s="3" t="s">
        <v>21035</v>
      </c>
      <c r="C1218" s="3" t="s">
        <v>9822</v>
      </c>
      <c r="D1218" s="3" t="s">
        <v>17482</v>
      </c>
      <c r="E1218" s="3" t="s">
        <v>21036</v>
      </c>
    </row>
    <row r="1219" spans="1:5" ht="16" x14ac:dyDescent="0.2">
      <c r="A1219" s="3" t="s">
        <v>5218</v>
      </c>
      <c r="B1219" s="3" t="s">
        <v>21037</v>
      </c>
      <c r="C1219" s="3" t="s">
        <v>5218</v>
      </c>
      <c r="D1219" s="3" t="s">
        <v>21038</v>
      </c>
      <c r="E1219" s="3" t="s">
        <v>21039</v>
      </c>
    </row>
    <row r="1220" spans="1:5" ht="16" x14ac:dyDescent="0.2">
      <c r="A1220" s="3" t="s">
        <v>15615</v>
      </c>
      <c r="B1220" s="3" t="s">
        <v>21040</v>
      </c>
      <c r="C1220" s="3" t="s">
        <v>21041</v>
      </c>
      <c r="D1220" s="3" t="s">
        <v>17933</v>
      </c>
      <c r="E1220" s="3" t="s">
        <v>21042</v>
      </c>
    </row>
    <row r="1221" spans="1:5" ht="16" x14ac:dyDescent="0.2">
      <c r="A1221" s="3" t="s">
        <v>9615</v>
      </c>
      <c r="B1221" s="3" t="s">
        <v>21043</v>
      </c>
      <c r="C1221" s="3" t="s">
        <v>21044</v>
      </c>
      <c r="D1221" s="3" t="s">
        <v>18801</v>
      </c>
      <c r="E1221" s="3" t="s">
        <v>21045</v>
      </c>
    </row>
    <row r="1222" spans="1:5" ht="16" x14ac:dyDescent="0.2">
      <c r="A1222" s="3" t="s">
        <v>4791</v>
      </c>
      <c r="B1222" s="3" t="s">
        <v>21046</v>
      </c>
      <c r="C1222" s="3" t="s">
        <v>21047</v>
      </c>
      <c r="D1222" s="3" t="s">
        <v>21048</v>
      </c>
      <c r="E1222" s="3" t="s">
        <v>21049</v>
      </c>
    </row>
    <row r="1223" spans="1:5" ht="16" x14ac:dyDescent="0.2">
      <c r="A1223" s="3" t="s">
        <v>12392</v>
      </c>
      <c r="B1223" s="3" t="s">
        <v>21050</v>
      </c>
      <c r="C1223" s="3" t="s">
        <v>21051</v>
      </c>
      <c r="D1223" s="3" t="s">
        <v>18852</v>
      </c>
      <c r="E1223" s="3" t="s">
        <v>21052</v>
      </c>
    </row>
    <row r="1224" spans="1:5" ht="16" x14ac:dyDescent="0.2">
      <c r="A1224" s="3" t="s">
        <v>8691</v>
      </c>
      <c r="B1224" s="3" t="s">
        <v>21053</v>
      </c>
      <c r="C1224" s="3" t="s">
        <v>21054</v>
      </c>
      <c r="D1224" s="3" t="s">
        <v>21055</v>
      </c>
      <c r="E1224" s="3" t="s">
        <v>21056</v>
      </c>
    </row>
    <row r="1225" spans="1:5" ht="16" x14ac:dyDescent="0.2">
      <c r="A1225" s="3" t="s">
        <v>4783</v>
      </c>
      <c r="B1225" s="3" t="s">
        <v>21057</v>
      </c>
      <c r="C1225" s="3" t="s">
        <v>4783</v>
      </c>
      <c r="D1225" s="3" t="s">
        <v>19089</v>
      </c>
      <c r="E1225" s="3" t="s">
        <v>21058</v>
      </c>
    </row>
    <row r="1226" spans="1:5" ht="16" x14ac:dyDescent="0.2">
      <c r="A1226" s="3" t="s">
        <v>13074</v>
      </c>
      <c r="B1226" s="3" t="s">
        <v>21059</v>
      </c>
      <c r="C1226" s="3" t="s">
        <v>21060</v>
      </c>
      <c r="D1226" s="3" t="s">
        <v>21061</v>
      </c>
      <c r="E1226" s="3" t="s">
        <v>21062</v>
      </c>
    </row>
    <row r="1227" spans="1:5" ht="16" x14ac:dyDescent="0.2">
      <c r="A1227" s="3" t="s">
        <v>8256</v>
      </c>
      <c r="B1227" s="3" t="s">
        <v>21063</v>
      </c>
      <c r="C1227" s="3" t="s">
        <v>21064</v>
      </c>
      <c r="D1227" s="3" t="s">
        <v>18852</v>
      </c>
      <c r="E1227" s="3" t="s">
        <v>21065</v>
      </c>
    </row>
    <row r="1228" spans="1:5" ht="16" x14ac:dyDescent="0.2">
      <c r="A1228" s="3" t="s">
        <v>21069</v>
      </c>
      <c r="B1228" s="3" t="s">
        <v>21066</v>
      </c>
      <c r="C1228" s="3" t="s">
        <v>21067</v>
      </c>
      <c r="D1228" s="3" t="s">
        <v>18306</v>
      </c>
      <c r="E1228" s="3" t="s">
        <v>21068</v>
      </c>
    </row>
    <row r="1229" spans="1:5" ht="16" x14ac:dyDescent="0.2">
      <c r="A1229" s="3" t="s">
        <v>4297</v>
      </c>
      <c r="B1229" s="3" t="s">
        <v>21070</v>
      </c>
      <c r="C1229" s="3" t="s">
        <v>21071</v>
      </c>
      <c r="D1229" s="3" t="s">
        <v>17178</v>
      </c>
      <c r="E1229" s="3" t="s">
        <v>21072</v>
      </c>
    </row>
    <row r="1230" spans="1:5" ht="16" x14ac:dyDescent="0.2">
      <c r="A1230" s="3" t="s">
        <v>6314</v>
      </c>
      <c r="B1230" s="3" t="s">
        <v>21073</v>
      </c>
      <c r="C1230" s="3" t="s">
        <v>21074</v>
      </c>
      <c r="D1230" s="3" t="s">
        <v>21075</v>
      </c>
      <c r="E1230" s="3" t="s">
        <v>21076</v>
      </c>
    </row>
    <row r="1231" spans="1:5" ht="16" x14ac:dyDescent="0.2">
      <c r="A1231" s="3" t="s">
        <v>140</v>
      </c>
      <c r="B1231" s="3" t="s">
        <v>21077</v>
      </c>
      <c r="C1231" s="3" t="s">
        <v>140</v>
      </c>
      <c r="D1231" s="3" t="s">
        <v>18294</v>
      </c>
      <c r="E1231" s="3" t="s">
        <v>21078</v>
      </c>
    </row>
    <row r="1232" spans="1:5" ht="16" x14ac:dyDescent="0.2">
      <c r="A1232" s="3" t="s">
        <v>15338</v>
      </c>
      <c r="B1232" s="3" t="s">
        <v>21079</v>
      </c>
      <c r="C1232" s="3" t="s">
        <v>21080</v>
      </c>
      <c r="D1232" s="3" t="s">
        <v>17860</v>
      </c>
      <c r="E1232" s="3" t="s">
        <v>21081</v>
      </c>
    </row>
    <row r="1233" spans="1:5" ht="16" x14ac:dyDescent="0.2">
      <c r="A1233" s="3" t="s">
        <v>16548</v>
      </c>
      <c r="B1233" s="3" t="s">
        <v>21082</v>
      </c>
      <c r="C1233" s="3" t="s">
        <v>21083</v>
      </c>
      <c r="D1233" s="3" t="s">
        <v>21084</v>
      </c>
      <c r="E1233" s="3" t="s">
        <v>21085</v>
      </c>
    </row>
    <row r="1234" spans="1:5" ht="16" x14ac:dyDescent="0.2">
      <c r="A1234" s="3" t="s">
        <v>11033</v>
      </c>
      <c r="B1234" s="3" t="s">
        <v>21086</v>
      </c>
      <c r="C1234" s="3" t="s">
        <v>21087</v>
      </c>
      <c r="D1234" s="3" t="s">
        <v>17292</v>
      </c>
      <c r="E1234" s="3" t="s">
        <v>21088</v>
      </c>
    </row>
    <row r="1235" spans="1:5" ht="16" x14ac:dyDescent="0.2">
      <c r="A1235" s="3" t="s">
        <v>5955</v>
      </c>
      <c r="B1235" s="3" t="s">
        <v>21089</v>
      </c>
      <c r="C1235" s="3" t="s">
        <v>21090</v>
      </c>
      <c r="D1235" s="3" t="s">
        <v>17424</v>
      </c>
      <c r="E1235" s="3" t="s">
        <v>21091</v>
      </c>
    </row>
    <row r="1236" spans="1:5" ht="16" x14ac:dyDescent="0.2">
      <c r="A1236" s="3" t="s">
        <v>2153</v>
      </c>
      <c r="B1236" s="3" t="s">
        <v>21092</v>
      </c>
      <c r="C1236" s="3" t="s">
        <v>21093</v>
      </c>
      <c r="D1236" s="3" t="s">
        <v>19817</v>
      </c>
      <c r="E1236" s="3" t="s">
        <v>21094</v>
      </c>
    </row>
    <row r="1237" spans="1:5" ht="16" x14ac:dyDescent="0.2">
      <c r="A1237" s="3" t="s">
        <v>15398</v>
      </c>
      <c r="B1237" s="3" t="s">
        <v>21095</v>
      </c>
      <c r="C1237" s="3" t="s">
        <v>21096</v>
      </c>
      <c r="D1237" s="3" t="s">
        <v>17348</v>
      </c>
      <c r="E1237" s="3" t="s">
        <v>21097</v>
      </c>
    </row>
    <row r="1238" spans="1:5" ht="16" x14ac:dyDescent="0.2">
      <c r="A1238" s="3" t="s">
        <v>4954</v>
      </c>
      <c r="B1238" s="3" t="s">
        <v>21098</v>
      </c>
      <c r="C1238" s="3" t="s">
        <v>21099</v>
      </c>
      <c r="D1238" s="3" t="s">
        <v>17140</v>
      </c>
      <c r="E1238" s="3" t="s">
        <v>21100</v>
      </c>
    </row>
    <row r="1239" spans="1:5" ht="16" x14ac:dyDescent="0.2">
      <c r="A1239" s="3" t="s">
        <v>13659</v>
      </c>
      <c r="B1239" s="3" t="s">
        <v>21101</v>
      </c>
      <c r="C1239" s="3" t="s">
        <v>21102</v>
      </c>
      <c r="D1239" s="3" t="s">
        <v>17144</v>
      </c>
      <c r="E1239" s="3" t="s">
        <v>21103</v>
      </c>
    </row>
    <row r="1240" spans="1:5" ht="16" x14ac:dyDescent="0.2">
      <c r="A1240" s="3" t="s">
        <v>16171</v>
      </c>
      <c r="B1240" s="3" t="s">
        <v>21104</v>
      </c>
      <c r="C1240" s="3" t="s">
        <v>21105</v>
      </c>
      <c r="D1240" s="3" t="s">
        <v>17144</v>
      </c>
      <c r="E1240" s="3" t="s">
        <v>21106</v>
      </c>
    </row>
    <row r="1241" spans="1:5" ht="16" x14ac:dyDescent="0.2">
      <c r="A1241" s="3" t="s">
        <v>14940</v>
      </c>
      <c r="B1241" s="3" t="s">
        <v>21107</v>
      </c>
      <c r="C1241" s="3" t="s">
        <v>21108</v>
      </c>
      <c r="D1241" s="3" t="s">
        <v>21109</v>
      </c>
      <c r="E1241" s="3" t="s">
        <v>21110</v>
      </c>
    </row>
    <row r="1242" spans="1:5" ht="16" x14ac:dyDescent="0.2">
      <c r="A1242" s="3" t="s">
        <v>12721</v>
      </c>
      <c r="B1242" s="3" t="s">
        <v>21111</v>
      </c>
      <c r="C1242" s="3" t="s">
        <v>21112</v>
      </c>
      <c r="D1242" s="3" t="e">
        <v>#NAME?</v>
      </c>
      <c r="E1242" s="3" t="s">
        <v>21113</v>
      </c>
    </row>
    <row r="1243" spans="1:5" ht="16" x14ac:dyDescent="0.2">
      <c r="A1243" s="3" t="s">
        <v>8593</v>
      </c>
      <c r="B1243" s="3" t="s">
        <v>21114</v>
      </c>
      <c r="C1243" s="3" t="s">
        <v>21115</v>
      </c>
      <c r="D1243" s="3" t="s">
        <v>17186</v>
      </c>
      <c r="E1243" s="3" t="s">
        <v>21116</v>
      </c>
    </row>
    <row r="1244" spans="1:5" ht="16" x14ac:dyDescent="0.2">
      <c r="A1244" s="3" t="s">
        <v>4232</v>
      </c>
      <c r="B1244" s="3" t="s">
        <v>21117</v>
      </c>
      <c r="C1244" s="3" t="s">
        <v>21118</v>
      </c>
      <c r="D1244" s="3" t="s">
        <v>20849</v>
      </c>
      <c r="E1244" s="3" t="s">
        <v>21119</v>
      </c>
    </row>
    <row r="1245" spans="1:5" ht="16" x14ac:dyDescent="0.2">
      <c r="A1245" s="3" t="s">
        <v>8104</v>
      </c>
      <c r="B1245" s="3" t="s">
        <v>21120</v>
      </c>
      <c r="C1245" s="3" t="s">
        <v>23651</v>
      </c>
      <c r="D1245" s="3" t="s">
        <v>17499</v>
      </c>
      <c r="E1245" s="3" t="s">
        <v>21121</v>
      </c>
    </row>
    <row r="1246" spans="1:5" ht="16" x14ac:dyDescent="0.2">
      <c r="A1246" s="3" t="s">
        <v>7123</v>
      </c>
      <c r="B1246" s="3" t="s">
        <v>21122</v>
      </c>
      <c r="C1246" s="3" t="s">
        <v>21123</v>
      </c>
      <c r="D1246" s="3" t="s">
        <v>17531</v>
      </c>
      <c r="E1246" s="3" t="s">
        <v>21124</v>
      </c>
    </row>
    <row r="1247" spans="1:5" ht="16" x14ac:dyDescent="0.2">
      <c r="A1247" s="3" t="s">
        <v>12232</v>
      </c>
      <c r="B1247" s="3" t="s">
        <v>21125</v>
      </c>
      <c r="C1247" s="3" t="s">
        <v>21126</v>
      </c>
      <c r="D1247" s="3" t="s">
        <v>17144</v>
      </c>
      <c r="E1247" s="3" t="s">
        <v>21127</v>
      </c>
    </row>
    <row r="1248" spans="1:5" ht="16" x14ac:dyDescent="0.2">
      <c r="A1248" s="3" t="s">
        <v>16746</v>
      </c>
      <c r="B1248" s="3" t="s">
        <v>21128</v>
      </c>
      <c r="C1248" s="3" t="s">
        <v>21129</v>
      </c>
      <c r="D1248" s="3" t="s">
        <v>17144</v>
      </c>
      <c r="E1248" s="3" t="s">
        <v>21130</v>
      </c>
    </row>
    <row r="1249" spans="1:5" ht="16" x14ac:dyDescent="0.2">
      <c r="A1249" s="3" t="s">
        <v>14825</v>
      </c>
      <c r="B1249" s="3" t="s">
        <v>21131</v>
      </c>
      <c r="C1249" s="3" t="s">
        <v>21132</v>
      </c>
      <c r="D1249" s="3" t="s">
        <v>17144</v>
      </c>
      <c r="E1249" s="3" t="s">
        <v>21133</v>
      </c>
    </row>
    <row r="1250" spans="1:5" ht="16" x14ac:dyDescent="0.2">
      <c r="A1250" s="3" t="s">
        <v>7546</v>
      </c>
      <c r="B1250" s="3" t="s">
        <v>21134</v>
      </c>
      <c r="C1250" s="3" t="s">
        <v>7546</v>
      </c>
      <c r="D1250" s="3" t="s">
        <v>21135</v>
      </c>
      <c r="E1250" s="3" t="s">
        <v>21136</v>
      </c>
    </row>
    <row r="1251" spans="1:5" ht="16" x14ac:dyDescent="0.2">
      <c r="A1251" s="3" t="s">
        <v>5661</v>
      </c>
      <c r="B1251" s="3" t="s">
        <v>21137</v>
      </c>
      <c r="C1251" s="3" t="s">
        <v>5661</v>
      </c>
      <c r="D1251" s="3" t="s">
        <v>17341</v>
      </c>
      <c r="E1251" s="3" t="s">
        <v>21138</v>
      </c>
    </row>
    <row r="1252" spans="1:5" ht="16" x14ac:dyDescent="0.2">
      <c r="A1252" s="3" t="s">
        <v>4248</v>
      </c>
      <c r="B1252" s="3" t="s">
        <v>21139</v>
      </c>
      <c r="C1252" s="3" t="s">
        <v>21140</v>
      </c>
      <c r="D1252" s="3" t="s">
        <v>17496</v>
      </c>
      <c r="E1252" s="3" t="s">
        <v>21141</v>
      </c>
    </row>
    <row r="1253" spans="1:5" ht="16" x14ac:dyDescent="0.2">
      <c r="A1253" s="3" t="s">
        <v>16502</v>
      </c>
      <c r="B1253" s="3" t="s">
        <v>21142</v>
      </c>
      <c r="C1253" s="3" t="s">
        <v>21143</v>
      </c>
      <c r="D1253" s="3" t="s">
        <v>17583</v>
      </c>
      <c r="E1253" s="3" t="s">
        <v>21144</v>
      </c>
    </row>
    <row r="1254" spans="1:5" ht="16" x14ac:dyDescent="0.2">
      <c r="A1254" s="3" t="s">
        <v>14213</v>
      </c>
      <c r="B1254" s="3" t="s">
        <v>21145</v>
      </c>
      <c r="C1254" s="3" t="s">
        <v>14213</v>
      </c>
      <c r="D1254" s="3" t="s">
        <v>17298</v>
      </c>
      <c r="E1254" s="3" t="s">
        <v>21146</v>
      </c>
    </row>
    <row r="1255" spans="1:5" ht="16" x14ac:dyDescent="0.2">
      <c r="A1255" s="3" t="s">
        <v>13182</v>
      </c>
      <c r="B1255" s="14" t="s">
        <v>21147</v>
      </c>
      <c r="C1255" s="3" t="s">
        <v>21148</v>
      </c>
      <c r="D1255" s="3" t="s">
        <v>17548</v>
      </c>
      <c r="E1255" s="3" t="s">
        <v>21149</v>
      </c>
    </row>
    <row r="1256" spans="1:5" ht="16" x14ac:dyDescent="0.2">
      <c r="A1256" s="3" t="s">
        <v>2639</v>
      </c>
      <c r="B1256" s="3" t="s">
        <v>21150</v>
      </c>
      <c r="C1256" s="3" t="s">
        <v>23652</v>
      </c>
      <c r="D1256" s="3" t="s">
        <v>21151</v>
      </c>
      <c r="E1256" s="3" t="s">
        <v>21152</v>
      </c>
    </row>
    <row r="1257" spans="1:5" ht="16" x14ac:dyDescent="0.2">
      <c r="A1257" s="3" t="s">
        <v>3973</v>
      </c>
      <c r="B1257" s="3" t="s">
        <v>21153</v>
      </c>
      <c r="C1257" s="3" t="s">
        <v>21154</v>
      </c>
      <c r="D1257" s="3" t="s">
        <v>20415</v>
      </c>
      <c r="E1257" s="3" t="s">
        <v>21155</v>
      </c>
    </row>
    <row r="1258" spans="1:5" ht="16" x14ac:dyDescent="0.2">
      <c r="A1258" s="3" t="s">
        <v>8250</v>
      </c>
      <c r="B1258" s="3" t="s">
        <v>21156</v>
      </c>
      <c r="C1258" s="3" t="s">
        <v>21157</v>
      </c>
      <c r="D1258" s="3" t="s">
        <v>17144</v>
      </c>
      <c r="E1258" s="3" t="s">
        <v>21158</v>
      </c>
    </row>
    <row r="1259" spans="1:5" ht="16" x14ac:dyDescent="0.2">
      <c r="A1259" s="3" t="s">
        <v>9318</v>
      </c>
      <c r="B1259" s="3" t="s">
        <v>21159</v>
      </c>
      <c r="C1259" s="3" t="s">
        <v>21160</v>
      </c>
      <c r="D1259" s="3" t="s">
        <v>18511</v>
      </c>
      <c r="E1259" s="3" t="s">
        <v>21161</v>
      </c>
    </row>
    <row r="1260" spans="1:5" ht="16" x14ac:dyDescent="0.2">
      <c r="A1260" s="3" t="s">
        <v>8443</v>
      </c>
      <c r="B1260" s="3" t="s">
        <v>17429</v>
      </c>
      <c r="C1260" s="3" t="s">
        <v>17430</v>
      </c>
      <c r="D1260" s="3" t="s">
        <v>17431</v>
      </c>
      <c r="E1260" s="3" t="s">
        <v>17432</v>
      </c>
    </row>
    <row r="1261" spans="1:5" ht="16" x14ac:dyDescent="0.2">
      <c r="A1261" s="3" t="s">
        <v>7844</v>
      </c>
      <c r="B1261" s="3" t="s">
        <v>21162</v>
      </c>
      <c r="C1261" s="3" t="s">
        <v>23653</v>
      </c>
      <c r="D1261" s="3" t="s">
        <v>21163</v>
      </c>
      <c r="E1261" s="3" t="s">
        <v>21164</v>
      </c>
    </row>
    <row r="1262" spans="1:5" ht="16" x14ac:dyDescent="0.2">
      <c r="A1262" s="3" t="s">
        <v>13439</v>
      </c>
      <c r="B1262" s="3" t="s">
        <v>21165</v>
      </c>
      <c r="C1262" s="3" t="s">
        <v>21166</v>
      </c>
      <c r="D1262" s="3" t="s">
        <v>17269</v>
      </c>
      <c r="E1262" s="3" t="s">
        <v>21167</v>
      </c>
    </row>
    <row r="1263" spans="1:5" ht="16" x14ac:dyDescent="0.2">
      <c r="A1263" s="3" t="s">
        <v>14638</v>
      </c>
      <c r="B1263" s="3" t="s">
        <v>21168</v>
      </c>
      <c r="C1263" s="3" t="s">
        <v>21169</v>
      </c>
      <c r="D1263" s="3" t="s">
        <v>21170</v>
      </c>
      <c r="E1263" s="3" t="s">
        <v>21171</v>
      </c>
    </row>
    <row r="1264" spans="1:5" ht="16" x14ac:dyDescent="0.2">
      <c r="A1264" s="3" t="s">
        <v>1930</v>
      </c>
      <c r="B1264" s="3" t="s">
        <v>21172</v>
      </c>
      <c r="C1264" s="3" t="s">
        <v>1930</v>
      </c>
      <c r="D1264" s="3" t="s">
        <v>17410</v>
      </c>
      <c r="E1264" s="3" t="s">
        <v>21173</v>
      </c>
    </row>
    <row r="1265" spans="1:5" ht="16" x14ac:dyDescent="0.2">
      <c r="A1265" s="3" t="s">
        <v>13585</v>
      </c>
      <c r="B1265" s="3" t="s">
        <v>21174</v>
      </c>
      <c r="C1265" s="3" t="s">
        <v>23654</v>
      </c>
      <c r="D1265" s="3" t="s">
        <v>18087</v>
      </c>
      <c r="E1265" s="3" t="s">
        <v>21175</v>
      </c>
    </row>
    <row r="1266" spans="1:5" ht="16" x14ac:dyDescent="0.2">
      <c r="A1266" s="3" t="s">
        <v>9792</v>
      </c>
      <c r="B1266" s="3" t="s">
        <v>21176</v>
      </c>
      <c r="C1266" s="3" t="s">
        <v>21177</v>
      </c>
      <c r="D1266" s="3" t="e">
        <v>#NAME?</v>
      </c>
      <c r="E1266" s="3" t="s">
        <v>21178</v>
      </c>
    </row>
    <row r="1267" spans="1:5" ht="16" x14ac:dyDescent="0.2">
      <c r="A1267" s="3" t="s">
        <v>13102</v>
      </c>
      <c r="B1267" s="3" t="s">
        <v>21179</v>
      </c>
      <c r="C1267" s="3" t="s">
        <v>13102</v>
      </c>
      <c r="D1267" s="3" t="s">
        <v>21180</v>
      </c>
      <c r="E1267" s="3" t="s">
        <v>21181</v>
      </c>
    </row>
    <row r="1268" spans="1:5" ht="16" x14ac:dyDescent="0.2">
      <c r="A1268" s="3" t="s">
        <v>11236</v>
      </c>
      <c r="B1268" s="3" t="s">
        <v>21182</v>
      </c>
      <c r="C1268" s="3" t="s">
        <v>11236</v>
      </c>
      <c r="D1268" s="3" t="s">
        <v>17482</v>
      </c>
      <c r="E1268" s="3" t="s">
        <v>21183</v>
      </c>
    </row>
    <row r="1269" spans="1:5" ht="16" x14ac:dyDescent="0.2">
      <c r="A1269" s="3" t="s">
        <v>4325</v>
      </c>
      <c r="B1269" s="3" t="s">
        <v>21184</v>
      </c>
      <c r="C1269" s="3" t="s">
        <v>21185</v>
      </c>
      <c r="D1269" s="3" t="s">
        <v>17305</v>
      </c>
      <c r="E1269" s="3" t="s">
        <v>21186</v>
      </c>
    </row>
    <row r="1270" spans="1:5" ht="16" x14ac:dyDescent="0.2">
      <c r="A1270" s="3" t="s">
        <v>5342</v>
      </c>
      <c r="B1270" s="3" t="s">
        <v>21187</v>
      </c>
      <c r="C1270" s="3" t="s">
        <v>21188</v>
      </c>
      <c r="D1270" s="3" t="s">
        <v>17250</v>
      </c>
      <c r="E1270" s="3" t="s">
        <v>21189</v>
      </c>
    </row>
    <row r="1271" spans="1:5" ht="16" x14ac:dyDescent="0.2">
      <c r="A1271" s="3" t="s">
        <v>8454</v>
      </c>
      <c r="B1271" s="3" t="s">
        <v>21190</v>
      </c>
      <c r="C1271" s="3" t="s">
        <v>8454</v>
      </c>
      <c r="D1271" s="3" t="s">
        <v>17410</v>
      </c>
      <c r="E1271" s="3" t="s">
        <v>21191</v>
      </c>
    </row>
    <row r="1272" spans="1:5" ht="16" x14ac:dyDescent="0.2">
      <c r="A1272" s="3" t="s">
        <v>14123</v>
      </c>
      <c r="B1272" s="3" t="s">
        <v>21192</v>
      </c>
      <c r="C1272" s="3" t="s">
        <v>21193</v>
      </c>
      <c r="D1272" s="3" t="s">
        <v>21194</v>
      </c>
      <c r="E1272" s="3" t="s">
        <v>21195</v>
      </c>
    </row>
    <row r="1273" spans="1:5" ht="16" x14ac:dyDescent="0.2">
      <c r="A1273" s="3" t="s">
        <v>2270</v>
      </c>
      <c r="B1273" s="3" t="s">
        <v>21196</v>
      </c>
      <c r="C1273" s="3" t="s">
        <v>23655</v>
      </c>
      <c r="D1273" s="3" t="s">
        <v>21197</v>
      </c>
      <c r="E1273" s="3" t="s">
        <v>21198</v>
      </c>
    </row>
    <row r="1274" spans="1:5" ht="16" x14ac:dyDescent="0.2">
      <c r="A1274" s="3" t="s">
        <v>7871</v>
      </c>
      <c r="B1274" s="3" t="s">
        <v>21199</v>
      </c>
      <c r="C1274" s="3" t="s">
        <v>21200</v>
      </c>
      <c r="D1274" s="3" t="s">
        <v>17250</v>
      </c>
      <c r="E1274" s="3" t="s">
        <v>21201</v>
      </c>
    </row>
    <row r="1275" spans="1:5" ht="16" x14ac:dyDescent="0.2">
      <c r="A1275" s="3" t="s">
        <v>11010</v>
      </c>
      <c r="B1275" s="3" t="s">
        <v>21202</v>
      </c>
      <c r="C1275" s="3" t="s">
        <v>21203</v>
      </c>
      <c r="D1275" s="3" t="s">
        <v>21204</v>
      </c>
      <c r="E1275" s="3" t="s">
        <v>21205</v>
      </c>
    </row>
    <row r="1276" spans="1:5" ht="16" x14ac:dyDescent="0.2">
      <c r="A1276" s="3" t="s">
        <v>1614</v>
      </c>
      <c r="B1276" s="3" t="s">
        <v>21206</v>
      </c>
      <c r="C1276" s="3" t="s">
        <v>23656</v>
      </c>
      <c r="D1276" s="3" t="s">
        <v>17413</v>
      </c>
      <c r="E1276" s="3" t="s">
        <v>21207</v>
      </c>
    </row>
    <row r="1277" spans="1:5" ht="16" x14ac:dyDescent="0.2">
      <c r="A1277" s="3" t="s">
        <v>7775</v>
      </c>
      <c r="B1277" s="3" t="s">
        <v>21208</v>
      </c>
      <c r="C1277" s="3" t="s">
        <v>21209</v>
      </c>
      <c r="D1277" s="3" t="s">
        <v>21210</v>
      </c>
      <c r="E1277" s="3" t="s">
        <v>21211</v>
      </c>
    </row>
    <row r="1278" spans="1:5" ht="16" x14ac:dyDescent="0.2">
      <c r="A1278" s="3" t="s">
        <v>13523</v>
      </c>
      <c r="B1278" s="3" t="s">
        <v>21212</v>
      </c>
      <c r="C1278" s="3" t="s">
        <v>21213</v>
      </c>
      <c r="D1278" s="3" t="s">
        <v>17178</v>
      </c>
      <c r="E1278" s="3" t="s">
        <v>21214</v>
      </c>
    </row>
    <row r="1279" spans="1:5" ht="16" x14ac:dyDescent="0.2">
      <c r="A1279" s="3" t="s">
        <v>7736</v>
      </c>
      <c r="B1279" s="3" t="s">
        <v>21215</v>
      </c>
      <c r="C1279" s="3" t="s">
        <v>21216</v>
      </c>
      <c r="D1279" s="3" t="s">
        <v>21217</v>
      </c>
      <c r="E1279" s="3" t="s">
        <v>21218</v>
      </c>
    </row>
    <row r="1280" spans="1:5" ht="16" x14ac:dyDescent="0.2">
      <c r="A1280" s="3" t="s">
        <v>16755</v>
      </c>
      <c r="B1280" s="3" t="s">
        <v>21219</v>
      </c>
      <c r="C1280" s="3" t="s">
        <v>23657</v>
      </c>
      <c r="D1280" s="3" t="s">
        <v>21220</v>
      </c>
      <c r="E1280" s="3" t="s">
        <v>21221</v>
      </c>
    </row>
    <row r="1281" spans="1:5" ht="16" x14ac:dyDescent="0.2">
      <c r="A1281" s="3" t="s">
        <v>317</v>
      </c>
      <c r="B1281" s="3" t="s">
        <v>21222</v>
      </c>
      <c r="C1281" s="3" t="s">
        <v>21223</v>
      </c>
      <c r="D1281" s="3" t="s">
        <v>17144</v>
      </c>
      <c r="E1281" s="3" t="s">
        <v>21224</v>
      </c>
    </row>
    <row r="1282" spans="1:5" ht="16" x14ac:dyDescent="0.2">
      <c r="A1282" s="3" t="s">
        <v>12035</v>
      </c>
      <c r="B1282" s="3" t="s">
        <v>21225</v>
      </c>
      <c r="C1282" s="3" t="s">
        <v>21226</v>
      </c>
      <c r="D1282" s="3" t="s">
        <v>17144</v>
      </c>
      <c r="E1282" s="3" t="s">
        <v>21227</v>
      </c>
    </row>
    <row r="1283" spans="1:5" ht="16" x14ac:dyDescent="0.2">
      <c r="A1283" s="3" t="s">
        <v>3981</v>
      </c>
      <c r="B1283" s="3" t="s">
        <v>21228</v>
      </c>
      <c r="C1283" s="3" t="s">
        <v>21229</v>
      </c>
      <c r="D1283" s="3" t="s">
        <v>17482</v>
      </c>
      <c r="E1283" s="3" t="s">
        <v>21230</v>
      </c>
    </row>
    <row r="1284" spans="1:5" ht="16" x14ac:dyDescent="0.2">
      <c r="A1284" s="3" t="s">
        <v>14795</v>
      </c>
      <c r="B1284" s="3" t="s">
        <v>21231</v>
      </c>
      <c r="C1284" s="3" t="s">
        <v>14795</v>
      </c>
      <c r="D1284" s="3" t="s">
        <v>17392</v>
      </c>
      <c r="E1284" s="3" t="s">
        <v>21232</v>
      </c>
    </row>
    <row r="1285" spans="1:5" ht="16" x14ac:dyDescent="0.2">
      <c r="A1285" s="3" t="s">
        <v>11938</v>
      </c>
      <c r="B1285" s="3" t="s">
        <v>21233</v>
      </c>
      <c r="C1285" s="3" t="s">
        <v>11938</v>
      </c>
      <c r="D1285" s="3" t="s">
        <v>21234</v>
      </c>
      <c r="E1285" s="3" t="s">
        <v>21235</v>
      </c>
    </row>
    <row r="1286" spans="1:5" ht="16" x14ac:dyDescent="0.2">
      <c r="A1286" s="3" t="s">
        <v>8226</v>
      </c>
      <c r="B1286" s="3" t="s">
        <v>21236</v>
      </c>
      <c r="C1286" s="3" t="s">
        <v>21237</v>
      </c>
      <c r="D1286" s="3" t="s">
        <v>17136</v>
      </c>
      <c r="E1286" s="3" t="s">
        <v>21238</v>
      </c>
    </row>
    <row r="1287" spans="1:5" ht="16" x14ac:dyDescent="0.2">
      <c r="A1287" s="3" t="s">
        <v>7305</v>
      </c>
      <c r="B1287" s="3" t="s">
        <v>21239</v>
      </c>
      <c r="C1287" s="3" t="s">
        <v>21240</v>
      </c>
      <c r="D1287" s="3" t="s">
        <v>19706</v>
      </c>
      <c r="E1287" s="3" t="s">
        <v>21241</v>
      </c>
    </row>
    <row r="1288" spans="1:5" ht="16" x14ac:dyDescent="0.2">
      <c r="A1288" s="3" t="s">
        <v>8568</v>
      </c>
      <c r="B1288" s="3" t="s">
        <v>21242</v>
      </c>
      <c r="C1288" s="3" t="s">
        <v>8568</v>
      </c>
      <c r="D1288" s="3" t="s">
        <v>21243</v>
      </c>
      <c r="E1288" s="3" t="s">
        <v>21244</v>
      </c>
    </row>
    <row r="1289" spans="1:5" ht="16" x14ac:dyDescent="0.2">
      <c r="A1289" s="3" t="s">
        <v>16804</v>
      </c>
      <c r="B1289" s="3" t="s">
        <v>21245</v>
      </c>
      <c r="C1289" s="3" t="s">
        <v>21246</v>
      </c>
      <c r="D1289" s="3" t="s">
        <v>21247</v>
      </c>
      <c r="E1289" s="3" t="s">
        <v>21248</v>
      </c>
    </row>
    <row r="1290" spans="1:5" ht="16" x14ac:dyDescent="0.2">
      <c r="A1290" s="3" t="s">
        <v>10581</v>
      </c>
      <c r="B1290" s="3" t="s">
        <v>21249</v>
      </c>
      <c r="C1290" s="3" t="s">
        <v>10581</v>
      </c>
      <c r="D1290" s="3" t="s">
        <v>17447</v>
      </c>
      <c r="E1290" s="3" t="s">
        <v>21250</v>
      </c>
    </row>
    <row r="1291" spans="1:5" ht="16" x14ac:dyDescent="0.2">
      <c r="A1291" s="3" t="s">
        <v>10373</v>
      </c>
      <c r="B1291" s="3" t="s">
        <v>21251</v>
      </c>
      <c r="C1291" s="3" t="s">
        <v>21252</v>
      </c>
      <c r="D1291" s="3" t="s">
        <v>21253</v>
      </c>
      <c r="E1291" s="3" t="s">
        <v>21254</v>
      </c>
    </row>
    <row r="1292" spans="1:5" ht="16" x14ac:dyDescent="0.2">
      <c r="A1292" s="3" t="s">
        <v>11591</v>
      </c>
      <c r="B1292" s="3" t="s">
        <v>21255</v>
      </c>
      <c r="C1292" s="3" t="s">
        <v>23658</v>
      </c>
      <c r="D1292" s="3" t="s">
        <v>21256</v>
      </c>
      <c r="E1292" s="3" t="s">
        <v>21257</v>
      </c>
    </row>
    <row r="1293" spans="1:5" ht="16" x14ac:dyDescent="0.2">
      <c r="A1293" s="3" t="s">
        <v>12743</v>
      </c>
      <c r="B1293" s="3" t="s">
        <v>21258</v>
      </c>
      <c r="C1293" s="3" t="s">
        <v>23659</v>
      </c>
      <c r="D1293" s="3" t="s">
        <v>17740</v>
      </c>
      <c r="E1293" s="3" t="s">
        <v>21259</v>
      </c>
    </row>
    <row r="1294" spans="1:5" ht="16" x14ac:dyDescent="0.2">
      <c r="A1294" s="3" t="s">
        <v>6186</v>
      </c>
      <c r="B1294" s="3" t="s">
        <v>21260</v>
      </c>
      <c r="C1294" s="3" t="s">
        <v>21261</v>
      </c>
      <c r="D1294" s="3" t="s">
        <v>18048</v>
      </c>
      <c r="E1294" s="3" t="s">
        <v>21262</v>
      </c>
    </row>
    <row r="1295" spans="1:5" ht="16" x14ac:dyDescent="0.2">
      <c r="A1295" s="3" t="s">
        <v>16151</v>
      </c>
      <c r="B1295" s="3" t="s">
        <v>21263</v>
      </c>
      <c r="C1295" s="3" t="s">
        <v>16151</v>
      </c>
      <c r="D1295" s="3" t="s">
        <v>21264</v>
      </c>
      <c r="E1295" s="3" t="s">
        <v>21265</v>
      </c>
    </row>
    <row r="1296" spans="1:5" ht="16" x14ac:dyDescent="0.2">
      <c r="A1296" s="3" t="s">
        <v>5256</v>
      </c>
      <c r="B1296" s="3" t="s">
        <v>21266</v>
      </c>
      <c r="C1296" s="3" t="s">
        <v>21267</v>
      </c>
      <c r="D1296" s="3" t="s">
        <v>19117</v>
      </c>
      <c r="E1296" s="3" t="s">
        <v>21268</v>
      </c>
    </row>
    <row r="1297" spans="1:5" ht="16" x14ac:dyDescent="0.2">
      <c r="A1297" s="3" t="s">
        <v>15092</v>
      </c>
      <c r="B1297" s="3" t="s">
        <v>21269</v>
      </c>
      <c r="C1297" s="3" t="s">
        <v>15092</v>
      </c>
      <c r="D1297" s="3" t="s">
        <v>21270</v>
      </c>
      <c r="E1297" s="3" t="s">
        <v>21271</v>
      </c>
    </row>
    <row r="1298" spans="1:5" ht="16" x14ac:dyDescent="0.2">
      <c r="A1298" s="3" t="s">
        <v>12780</v>
      </c>
      <c r="B1298" s="3" t="s">
        <v>21275</v>
      </c>
      <c r="C1298" s="3" t="s">
        <v>12780</v>
      </c>
      <c r="D1298" s="3" t="s">
        <v>21276</v>
      </c>
      <c r="E1298" s="3" t="s">
        <v>21277</v>
      </c>
    </row>
    <row r="1299" spans="1:5" ht="16" x14ac:dyDescent="0.2">
      <c r="A1299" s="3" t="s">
        <v>1356</v>
      </c>
      <c r="B1299" s="3" t="s">
        <v>21272</v>
      </c>
      <c r="C1299" s="3" t="s">
        <v>21273</v>
      </c>
      <c r="D1299" s="3" t="s">
        <v>18064</v>
      </c>
      <c r="E1299" s="3" t="s">
        <v>21274</v>
      </c>
    </row>
    <row r="1300" spans="1:5" ht="16" x14ac:dyDescent="0.2">
      <c r="A1300" s="3" t="s">
        <v>12835</v>
      </c>
      <c r="B1300" s="3" t="s">
        <v>21278</v>
      </c>
      <c r="C1300" s="3" t="s">
        <v>12835</v>
      </c>
      <c r="D1300" s="3" t="s">
        <v>21279</v>
      </c>
      <c r="E1300" s="3" t="s">
        <v>21280</v>
      </c>
    </row>
    <row r="1301" spans="1:5" ht="16" x14ac:dyDescent="0.2">
      <c r="A1301" s="3" t="s">
        <v>7232</v>
      </c>
      <c r="B1301" s="3" t="s">
        <v>21281</v>
      </c>
      <c r="C1301" s="3" t="s">
        <v>7232</v>
      </c>
      <c r="D1301" s="3" t="s">
        <v>21282</v>
      </c>
      <c r="E1301" s="3" t="s">
        <v>21283</v>
      </c>
    </row>
    <row r="1302" spans="1:5" ht="16" x14ac:dyDescent="0.2">
      <c r="A1302" s="3" t="s">
        <v>2986</v>
      </c>
      <c r="B1302" s="3" t="s">
        <v>21284</v>
      </c>
      <c r="C1302" s="3" t="s">
        <v>21285</v>
      </c>
      <c r="D1302" s="3" t="s">
        <v>17305</v>
      </c>
      <c r="E1302" s="3" t="s">
        <v>21286</v>
      </c>
    </row>
    <row r="1303" spans="1:5" ht="16" x14ac:dyDescent="0.2">
      <c r="A1303" s="3" t="s">
        <v>14787</v>
      </c>
      <c r="B1303" s="3" t="s">
        <v>21287</v>
      </c>
      <c r="C1303" s="3" t="s">
        <v>21288</v>
      </c>
      <c r="D1303" s="3" t="s">
        <v>21289</v>
      </c>
      <c r="E1303" s="3" t="s">
        <v>21290</v>
      </c>
    </row>
    <row r="1304" spans="1:5" ht="16" x14ac:dyDescent="0.2">
      <c r="A1304" s="3" t="s">
        <v>14578</v>
      </c>
      <c r="B1304" s="3" t="s">
        <v>21291</v>
      </c>
      <c r="C1304" s="3" t="s">
        <v>21292</v>
      </c>
      <c r="D1304" s="3" t="s">
        <v>21293</v>
      </c>
      <c r="E1304" s="3" t="s">
        <v>21294</v>
      </c>
    </row>
    <row r="1305" spans="1:5" ht="16" x14ac:dyDescent="0.2">
      <c r="A1305" s="3" t="s">
        <v>4869</v>
      </c>
      <c r="B1305" s="3" t="s">
        <v>21295</v>
      </c>
      <c r="C1305" s="3" t="s">
        <v>21296</v>
      </c>
      <c r="D1305" s="3" t="s">
        <v>17136</v>
      </c>
      <c r="E1305" s="3" t="s">
        <v>21297</v>
      </c>
    </row>
    <row r="1306" spans="1:5" ht="16" x14ac:dyDescent="0.2">
      <c r="A1306" s="3" t="s">
        <v>4982</v>
      </c>
      <c r="B1306" s="3" t="s">
        <v>21298</v>
      </c>
      <c r="C1306" s="3" t="s">
        <v>21299</v>
      </c>
      <c r="D1306" s="3" t="s">
        <v>21300</v>
      </c>
      <c r="E1306" s="3" t="s">
        <v>21301</v>
      </c>
    </row>
    <row r="1307" spans="1:5" ht="16" x14ac:dyDescent="0.2">
      <c r="A1307" s="3" t="s">
        <v>6722</v>
      </c>
      <c r="B1307" s="3" t="s">
        <v>21302</v>
      </c>
      <c r="C1307" s="3" t="s">
        <v>6722</v>
      </c>
      <c r="D1307" s="3" t="s">
        <v>21303</v>
      </c>
      <c r="E1307" s="3" t="s">
        <v>21304</v>
      </c>
    </row>
    <row r="1308" spans="1:5" ht="16" x14ac:dyDescent="0.2">
      <c r="A1308" s="3" t="s">
        <v>12260</v>
      </c>
      <c r="B1308" s="3" t="s">
        <v>21305</v>
      </c>
      <c r="C1308" s="3" t="s">
        <v>21306</v>
      </c>
      <c r="D1308" s="3" t="s">
        <v>17178</v>
      </c>
      <c r="E1308" s="3" t="s">
        <v>21307</v>
      </c>
    </row>
    <row r="1309" spans="1:5" ht="16" x14ac:dyDescent="0.2">
      <c r="A1309" s="3" t="s">
        <v>9029</v>
      </c>
      <c r="B1309" s="3" t="s">
        <v>21308</v>
      </c>
      <c r="C1309" s="3" t="s">
        <v>21309</v>
      </c>
      <c r="D1309" s="3" t="s">
        <v>18808</v>
      </c>
      <c r="E1309" s="3" t="s">
        <v>21310</v>
      </c>
    </row>
    <row r="1310" spans="1:5" ht="16" x14ac:dyDescent="0.2">
      <c r="A1310" s="3" t="s">
        <v>7182</v>
      </c>
      <c r="B1310" s="3" t="s">
        <v>21311</v>
      </c>
      <c r="C1310" s="3" t="s">
        <v>21312</v>
      </c>
      <c r="D1310" s="3" t="s">
        <v>18476</v>
      </c>
      <c r="E1310" s="3" t="s">
        <v>21313</v>
      </c>
    </row>
    <row r="1311" spans="1:5" ht="16" x14ac:dyDescent="0.2">
      <c r="A1311" s="3" t="s">
        <v>13649</v>
      </c>
      <c r="B1311" s="3" t="s">
        <v>21314</v>
      </c>
      <c r="C1311" s="3" t="s">
        <v>13649</v>
      </c>
      <c r="D1311" s="3" t="s">
        <v>21315</v>
      </c>
      <c r="E1311" s="3" t="s">
        <v>21316</v>
      </c>
    </row>
    <row r="1312" spans="1:5" ht="16" x14ac:dyDescent="0.2">
      <c r="A1312" s="3" t="s">
        <v>14721</v>
      </c>
      <c r="B1312" s="3" t="s">
        <v>17310</v>
      </c>
      <c r="C1312" s="3" t="s">
        <v>17311</v>
      </c>
      <c r="D1312" s="3" t="s">
        <v>17144</v>
      </c>
      <c r="E1312" s="3" t="s">
        <v>17312</v>
      </c>
    </row>
    <row r="1313" spans="1:5" ht="16" x14ac:dyDescent="0.2">
      <c r="A1313" s="3" t="s">
        <v>14288</v>
      </c>
      <c r="B1313" s="3" t="s">
        <v>21317</v>
      </c>
      <c r="C1313" s="3" t="s">
        <v>21318</v>
      </c>
      <c r="D1313" s="3" t="s">
        <v>19860</v>
      </c>
      <c r="E1313" s="3" t="s">
        <v>21319</v>
      </c>
    </row>
    <row r="1314" spans="1:5" ht="16" x14ac:dyDescent="0.2">
      <c r="A1314" s="3" t="s">
        <v>4910</v>
      </c>
      <c r="B1314" s="3" t="s">
        <v>21320</v>
      </c>
      <c r="C1314" s="3" t="s">
        <v>23660</v>
      </c>
      <c r="D1314" s="3" t="s">
        <v>21321</v>
      </c>
      <c r="E1314" s="3" t="s">
        <v>21322</v>
      </c>
    </row>
    <row r="1315" spans="1:5" ht="16" x14ac:dyDescent="0.2">
      <c r="A1315" s="3" t="s">
        <v>16589</v>
      </c>
      <c r="B1315" s="3" t="s">
        <v>21323</v>
      </c>
      <c r="C1315" s="3" t="s">
        <v>21324</v>
      </c>
      <c r="D1315" s="3" t="s">
        <v>17174</v>
      </c>
      <c r="E1315" s="3" t="s">
        <v>21325</v>
      </c>
    </row>
    <row r="1316" spans="1:5" ht="16" x14ac:dyDescent="0.2">
      <c r="A1316" s="3" t="s">
        <v>11874</v>
      </c>
      <c r="B1316" s="3" t="s">
        <v>21326</v>
      </c>
      <c r="C1316" s="3" t="s">
        <v>21327</v>
      </c>
      <c r="D1316" s="3" t="s">
        <v>21328</v>
      </c>
      <c r="E1316" s="3" t="s">
        <v>21329</v>
      </c>
    </row>
    <row r="1317" spans="1:5" ht="16" x14ac:dyDescent="0.2">
      <c r="A1317" s="3" t="s">
        <v>11195</v>
      </c>
      <c r="B1317" s="3" t="s">
        <v>21330</v>
      </c>
      <c r="C1317" s="3" t="s">
        <v>21331</v>
      </c>
      <c r="D1317" s="3" t="s">
        <v>17641</v>
      </c>
      <c r="E1317" s="3" t="s">
        <v>21332</v>
      </c>
    </row>
    <row r="1318" spans="1:5" ht="16" x14ac:dyDescent="0.2">
      <c r="A1318" s="3" t="s">
        <v>6128</v>
      </c>
      <c r="B1318" s="3" t="s">
        <v>21333</v>
      </c>
      <c r="C1318" s="3" t="s">
        <v>21334</v>
      </c>
      <c r="D1318" s="3" t="s">
        <v>17140</v>
      </c>
      <c r="E1318" s="3" t="s">
        <v>21335</v>
      </c>
    </row>
    <row r="1319" spans="1:5" ht="16" x14ac:dyDescent="0.2">
      <c r="A1319" s="3" t="s">
        <v>8475</v>
      </c>
      <c r="B1319" s="3" t="s">
        <v>21336</v>
      </c>
      <c r="C1319" s="3" t="s">
        <v>21337</v>
      </c>
      <c r="D1319" s="3"/>
      <c r="E1319" s="3" t="s">
        <v>21338</v>
      </c>
    </row>
    <row r="1320" spans="1:5" ht="16" x14ac:dyDescent="0.2">
      <c r="A1320" s="3" t="s">
        <v>6061</v>
      </c>
      <c r="B1320" s="3" t="s">
        <v>21339</v>
      </c>
      <c r="C1320" s="3" t="s">
        <v>21340</v>
      </c>
      <c r="D1320" s="3" t="s">
        <v>19439</v>
      </c>
      <c r="E1320" s="3" t="s">
        <v>21341</v>
      </c>
    </row>
    <row r="1321" spans="1:5" ht="16" x14ac:dyDescent="0.2">
      <c r="A1321" s="3" t="s">
        <v>1410</v>
      </c>
      <c r="B1321" s="3" t="s">
        <v>17343</v>
      </c>
      <c r="C1321" s="3" t="s">
        <v>17344</v>
      </c>
      <c r="D1321" s="3" t="s">
        <v>17144</v>
      </c>
      <c r="E1321" s="3" t="s">
        <v>17345</v>
      </c>
    </row>
    <row r="1322" spans="1:5" ht="16" x14ac:dyDescent="0.2">
      <c r="A1322" s="3" t="s">
        <v>14182</v>
      </c>
      <c r="B1322" s="3" t="s">
        <v>21342</v>
      </c>
      <c r="C1322" s="3" t="s">
        <v>23661</v>
      </c>
      <c r="D1322" s="3" t="s">
        <v>17334</v>
      </c>
      <c r="E1322" s="3" t="s">
        <v>21343</v>
      </c>
    </row>
    <row r="1323" spans="1:5" ht="16" x14ac:dyDescent="0.2">
      <c r="A1323" s="3" t="s">
        <v>8733</v>
      </c>
      <c r="B1323" s="3" t="s">
        <v>21344</v>
      </c>
      <c r="C1323" s="3" t="s">
        <v>23662</v>
      </c>
      <c r="D1323" s="3" t="s">
        <v>21345</v>
      </c>
      <c r="E1323" s="3" t="s">
        <v>21346</v>
      </c>
    </row>
    <row r="1324" spans="1:5" ht="16" x14ac:dyDescent="0.2">
      <c r="A1324" s="3" t="s">
        <v>13068</v>
      </c>
      <c r="B1324" s="3" t="s">
        <v>21347</v>
      </c>
      <c r="C1324" s="3" t="s">
        <v>21348</v>
      </c>
      <c r="D1324" s="3" t="s">
        <v>17156</v>
      </c>
      <c r="E1324" s="3" t="s">
        <v>21349</v>
      </c>
    </row>
    <row r="1325" spans="1:5" ht="16" x14ac:dyDescent="0.2">
      <c r="A1325" s="3" t="s">
        <v>9149</v>
      </c>
      <c r="B1325" s="3" t="s">
        <v>21350</v>
      </c>
      <c r="C1325" s="3" t="s">
        <v>21351</v>
      </c>
      <c r="D1325" s="3" t="s">
        <v>17174</v>
      </c>
      <c r="E1325" s="3" t="s">
        <v>21352</v>
      </c>
    </row>
    <row r="1326" spans="1:5" ht="16" x14ac:dyDescent="0.2">
      <c r="A1326" s="3" t="s">
        <v>15942</v>
      </c>
      <c r="B1326" s="3" t="s">
        <v>21353</v>
      </c>
      <c r="C1326" s="3" t="s">
        <v>21354</v>
      </c>
      <c r="D1326" s="3" t="s">
        <v>17140</v>
      </c>
      <c r="E1326" s="3" t="s">
        <v>21355</v>
      </c>
    </row>
    <row r="1327" spans="1:5" ht="16" x14ac:dyDescent="0.2">
      <c r="A1327" s="3" t="s">
        <v>115</v>
      </c>
      <c r="B1327" s="3" t="s">
        <v>21356</v>
      </c>
      <c r="C1327" s="3" t="s">
        <v>21357</v>
      </c>
      <c r="D1327" s="3" t="s">
        <v>19285</v>
      </c>
      <c r="E1327" s="3" t="s">
        <v>21358</v>
      </c>
    </row>
    <row r="1328" spans="1:5" ht="16" x14ac:dyDescent="0.2">
      <c r="A1328" s="3" t="s">
        <v>15167</v>
      </c>
      <c r="B1328" s="3" t="s">
        <v>21359</v>
      </c>
      <c r="C1328" s="3" t="s">
        <v>21360</v>
      </c>
      <c r="D1328" s="3" t="s">
        <v>17515</v>
      </c>
      <c r="E1328" s="3" t="s">
        <v>21361</v>
      </c>
    </row>
    <row r="1329" spans="1:5" ht="16" x14ac:dyDescent="0.2">
      <c r="A1329" s="3" t="s">
        <v>5882</v>
      </c>
      <c r="B1329" s="3" t="s">
        <v>21362</v>
      </c>
      <c r="C1329" s="3" t="s">
        <v>21363</v>
      </c>
      <c r="D1329" s="3" t="s">
        <v>17156</v>
      </c>
      <c r="E1329" s="3" t="s">
        <v>21364</v>
      </c>
    </row>
    <row r="1330" spans="1:5" ht="16" x14ac:dyDescent="0.2">
      <c r="A1330" s="3" t="s">
        <v>15086</v>
      </c>
      <c r="B1330" s="3" t="s">
        <v>21365</v>
      </c>
      <c r="C1330" s="3" t="s">
        <v>21366</v>
      </c>
      <c r="D1330" s="3" t="s">
        <v>21367</v>
      </c>
      <c r="E1330" s="3" t="s">
        <v>21368</v>
      </c>
    </row>
    <row r="1331" spans="1:5" ht="16" x14ac:dyDescent="0.2">
      <c r="A1331" s="3" t="s">
        <v>2809</v>
      </c>
      <c r="B1331" s="3" t="s">
        <v>21369</v>
      </c>
      <c r="C1331" s="3" t="s">
        <v>21370</v>
      </c>
      <c r="D1331" s="3" t="s">
        <v>21371</v>
      </c>
      <c r="E1331" s="3" t="s">
        <v>21372</v>
      </c>
    </row>
    <row r="1332" spans="1:5" ht="16" x14ac:dyDescent="0.2">
      <c r="A1332" s="3" t="s">
        <v>3526</v>
      </c>
      <c r="B1332" s="3" t="s">
        <v>21373</v>
      </c>
      <c r="C1332" s="3" t="s">
        <v>21374</v>
      </c>
      <c r="D1332" s="3" t="s">
        <v>20195</v>
      </c>
      <c r="E1332" s="3" t="s">
        <v>21375</v>
      </c>
    </row>
    <row r="1333" spans="1:5" ht="16" x14ac:dyDescent="0.2">
      <c r="A1333" s="3" t="s">
        <v>1026</v>
      </c>
      <c r="B1333" s="3" t="s">
        <v>21376</v>
      </c>
      <c r="C1333" s="3" t="s">
        <v>21377</v>
      </c>
      <c r="D1333" s="3" t="s">
        <v>17156</v>
      </c>
      <c r="E1333" s="3" t="s">
        <v>21378</v>
      </c>
    </row>
    <row r="1334" spans="1:5" ht="16" x14ac:dyDescent="0.2">
      <c r="A1334" s="3" t="s">
        <v>6754</v>
      </c>
      <c r="B1334" s="3" t="s">
        <v>21379</v>
      </c>
      <c r="C1334" s="3" t="s">
        <v>21380</v>
      </c>
      <c r="D1334" s="3" t="s">
        <v>17856</v>
      </c>
      <c r="E1334" s="3" t="s">
        <v>21381</v>
      </c>
    </row>
    <row r="1335" spans="1:5" ht="16" x14ac:dyDescent="0.2">
      <c r="A1335" s="3" t="s">
        <v>16122</v>
      </c>
      <c r="B1335" s="3" t="s">
        <v>21382</v>
      </c>
      <c r="C1335" s="3" t="s">
        <v>21383</v>
      </c>
      <c r="D1335" s="3" t="s">
        <v>21276</v>
      </c>
      <c r="E1335" s="3" t="s">
        <v>21384</v>
      </c>
    </row>
    <row r="1336" spans="1:5" ht="16" x14ac:dyDescent="0.2">
      <c r="A1336" s="3" t="s">
        <v>9902</v>
      </c>
      <c r="B1336" s="3" t="s">
        <v>21385</v>
      </c>
      <c r="C1336" s="3" t="s">
        <v>23663</v>
      </c>
      <c r="D1336" s="3" t="s">
        <v>21386</v>
      </c>
      <c r="E1336" s="3" t="s">
        <v>21387</v>
      </c>
    </row>
    <row r="1337" spans="1:5" ht="16" x14ac:dyDescent="0.2">
      <c r="A1337" s="3" t="s">
        <v>247</v>
      </c>
      <c r="B1337" s="3" t="s">
        <v>21388</v>
      </c>
      <c r="C1337" s="3" t="s">
        <v>21389</v>
      </c>
      <c r="D1337" s="3" t="s">
        <v>17140</v>
      </c>
      <c r="E1337" s="3" t="s">
        <v>21390</v>
      </c>
    </row>
    <row r="1338" spans="1:5" ht="16" x14ac:dyDescent="0.2">
      <c r="A1338" s="3" t="s">
        <v>12753</v>
      </c>
      <c r="B1338" s="3" t="s">
        <v>21391</v>
      </c>
      <c r="C1338" s="3" t="s">
        <v>21392</v>
      </c>
      <c r="D1338" s="3" t="s">
        <v>17156</v>
      </c>
      <c r="E1338" s="3" t="s">
        <v>21393</v>
      </c>
    </row>
    <row r="1339" spans="1:5" ht="16" x14ac:dyDescent="0.2">
      <c r="A1339" s="3" t="s">
        <v>15842</v>
      </c>
      <c r="B1339" s="3" t="s">
        <v>21394</v>
      </c>
      <c r="C1339" s="3" t="s">
        <v>21395</v>
      </c>
      <c r="D1339" s="3" t="s">
        <v>17583</v>
      </c>
      <c r="E1339" s="3" t="s">
        <v>21396</v>
      </c>
    </row>
    <row r="1340" spans="1:5" ht="16" x14ac:dyDescent="0.2">
      <c r="A1340" s="3" t="s">
        <v>8156</v>
      </c>
      <c r="B1340" s="3" t="s">
        <v>21397</v>
      </c>
      <c r="C1340" s="3" t="s">
        <v>21398</v>
      </c>
      <c r="D1340" s="3" t="s">
        <v>17856</v>
      </c>
      <c r="E1340" s="3" t="s">
        <v>21399</v>
      </c>
    </row>
    <row r="1341" spans="1:5" ht="16" x14ac:dyDescent="0.2">
      <c r="A1341" s="3" t="s">
        <v>7196</v>
      </c>
      <c r="B1341" s="3" t="s">
        <v>21400</v>
      </c>
      <c r="C1341" s="3" t="s">
        <v>7196</v>
      </c>
      <c r="D1341" s="3" t="s">
        <v>21276</v>
      </c>
      <c r="E1341" s="3" t="s">
        <v>21401</v>
      </c>
    </row>
    <row r="1342" spans="1:5" ht="16" x14ac:dyDescent="0.2">
      <c r="A1342" s="3" t="s">
        <v>3325</v>
      </c>
      <c r="B1342" s="3" t="s">
        <v>21402</v>
      </c>
      <c r="C1342" s="3" t="s">
        <v>21403</v>
      </c>
      <c r="D1342" s="3" t="s">
        <v>18134</v>
      </c>
      <c r="E1342" s="3" t="s">
        <v>21404</v>
      </c>
    </row>
    <row r="1343" spans="1:5" ht="16" x14ac:dyDescent="0.2">
      <c r="A1343" s="3" t="s">
        <v>1520</v>
      </c>
      <c r="B1343" s="3" t="s">
        <v>21405</v>
      </c>
      <c r="C1343" s="3" t="s">
        <v>1520</v>
      </c>
      <c r="D1343" s="3" t="s">
        <v>21406</v>
      </c>
      <c r="E1343" s="3" t="s">
        <v>21407</v>
      </c>
    </row>
    <row r="1344" spans="1:5" ht="16" x14ac:dyDescent="0.2">
      <c r="A1344" s="3" t="s">
        <v>9878</v>
      </c>
      <c r="B1344" s="3" t="s">
        <v>21408</v>
      </c>
      <c r="C1344" s="3" t="s">
        <v>21409</v>
      </c>
      <c r="D1344" s="3" t="s">
        <v>17583</v>
      </c>
      <c r="E1344" s="3" t="s">
        <v>21410</v>
      </c>
    </row>
    <row r="1345" spans="1:5" ht="16" x14ac:dyDescent="0.2">
      <c r="A1345" s="3" t="s">
        <v>2629</v>
      </c>
      <c r="B1345" s="3" t="s">
        <v>21411</v>
      </c>
      <c r="C1345" s="3" t="s">
        <v>21412</v>
      </c>
      <c r="D1345" s="3" t="s">
        <v>17144</v>
      </c>
      <c r="E1345" s="3" t="s">
        <v>21413</v>
      </c>
    </row>
    <row r="1346" spans="1:5" ht="16" x14ac:dyDescent="0.2">
      <c r="A1346" s="3" t="s">
        <v>10168</v>
      </c>
      <c r="B1346" s="3" t="s">
        <v>21414</v>
      </c>
      <c r="C1346" s="3" t="s">
        <v>21415</v>
      </c>
      <c r="D1346" s="3" t="s">
        <v>17156</v>
      </c>
      <c r="E1346" s="3" t="s">
        <v>21416</v>
      </c>
    </row>
    <row r="1347" spans="1:5" ht="16" x14ac:dyDescent="0.2">
      <c r="A1347" s="3" t="s">
        <v>2955</v>
      </c>
      <c r="B1347" s="3" t="s">
        <v>21417</v>
      </c>
      <c r="C1347" s="3" t="s">
        <v>21418</v>
      </c>
      <c r="D1347" s="3" t="s">
        <v>17583</v>
      </c>
      <c r="E1347" s="3" t="s">
        <v>21419</v>
      </c>
    </row>
    <row r="1348" spans="1:5" ht="16" x14ac:dyDescent="0.2">
      <c r="A1348" s="3" t="s">
        <v>7246</v>
      </c>
      <c r="B1348" s="3" t="s">
        <v>21420</v>
      </c>
      <c r="C1348" s="3" t="s">
        <v>23664</v>
      </c>
      <c r="D1348" s="3" t="s">
        <v>21421</v>
      </c>
      <c r="E1348" s="3" t="s">
        <v>21422</v>
      </c>
    </row>
    <row r="1349" spans="1:5" ht="16" x14ac:dyDescent="0.2">
      <c r="A1349" s="3" t="s">
        <v>7902</v>
      </c>
      <c r="B1349" s="3" t="s">
        <v>21423</v>
      </c>
      <c r="C1349" s="3" t="s">
        <v>21424</v>
      </c>
      <c r="D1349" s="3" t="s">
        <v>19292</v>
      </c>
      <c r="E1349" s="3" t="s">
        <v>21425</v>
      </c>
    </row>
    <row r="1350" spans="1:5" ht="16" x14ac:dyDescent="0.2">
      <c r="A1350" s="3" t="s">
        <v>12315</v>
      </c>
      <c r="B1350" s="3" t="s">
        <v>21426</v>
      </c>
      <c r="C1350" s="3" t="s">
        <v>21427</v>
      </c>
      <c r="D1350" s="3" t="s">
        <v>21428</v>
      </c>
      <c r="E1350" s="3" t="s">
        <v>21429</v>
      </c>
    </row>
    <row r="1351" spans="1:5" ht="16" x14ac:dyDescent="0.2">
      <c r="A1351" s="3" t="s">
        <v>14326</v>
      </c>
      <c r="B1351" s="3" t="s">
        <v>21430</v>
      </c>
      <c r="C1351" s="3" t="s">
        <v>21431</v>
      </c>
      <c r="D1351" s="3" t="s">
        <v>17583</v>
      </c>
      <c r="E1351" s="3" t="s">
        <v>21432</v>
      </c>
    </row>
    <row r="1352" spans="1:5" ht="16" x14ac:dyDescent="0.2">
      <c r="A1352" s="3" t="s">
        <v>11695</v>
      </c>
      <c r="B1352" s="3" t="s">
        <v>21433</v>
      </c>
      <c r="C1352" s="3" t="s">
        <v>23665</v>
      </c>
      <c r="D1352" s="3" t="s">
        <v>21434</v>
      </c>
      <c r="E1352" s="3" t="s">
        <v>21435</v>
      </c>
    </row>
    <row r="1353" spans="1:5" ht="16" x14ac:dyDescent="0.2">
      <c r="A1353" s="3" t="s">
        <v>12709</v>
      </c>
      <c r="B1353" s="3" t="s">
        <v>21436</v>
      </c>
      <c r="C1353" s="3" t="s">
        <v>23666</v>
      </c>
      <c r="D1353" s="3" t="s">
        <v>21437</v>
      </c>
      <c r="E1353" s="3" t="s">
        <v>21438</v>
      </c>
    </row>
    <row r="1354" spans="1:5" ht="16" x14ac:dyDescent="0.2">
      <c r="A1354" s="3" t="s">
        <v>13348</v>
      </c>
      <c r="B1354" s="3" t="s">
        <v>21442</v>
      </c>
      <c r="C1354" s="3" t="s">
        <v>13348</v>
      </c>
      <c r="D1354" s="3" t="s">
        <v>21443</v>
      </c>
      <c r="E1354" s="3" t="s">
        <v>21444</v>
      </c>
    </row>
    <row r="1355" spans="1:5" ht="16" x14ac:dyDescent="0.2">
      <c r="A1355" s="3" t="s">
        <v>4632</v>
      </c>
      <c r="B1355" s="3" t="s">
        <v>21439</v>
      </c>
      <c r="C1355" s="3" t="s">
        <v>23667</v>
      </c>
      <c r="D1355" s="3" t="s">
        <v>21440</v>
      </c>
      <c r="E1355" s="3" t="s">
        <v>21441</v>
      </c>
    </row>
    <row r="1356" spans="1:5" ht="16" x14ac:dyDescent="0.2">
      <c r="A1356" s="3" t="s">
        <v>16933</v>
      </c>
      <c r="B1356" s="3" t="s">
        <v>21445</v>
      </c>
      <c r="C1356" s="3" t="s">
        <v>21446</v>
      </c>
      <c r="D1356" s="3" t="s">
        <v>21447</v>
      </c>
      <c r="E1356" s="3" t="s">
        <v>21448</v>
      </c>
    </row>
    <row r="1357" spans="1:5" ht="16" x14ac:dyDescent="0.2">
      <c r="A1357" s="3" t="s">
        <v>10695</v>
      </c>
      <c r="B1357" s="3" t="s">
        <v>21449</v>
      </c>
      <c r="C1357" s="3" t="s">
        <v>21450</v>
      </c>
      <c r="D1357" s="3" t="s">
        <v>21451</v>
      </c>
      <c r="E1357" s="3" t="s">
        <v>21452</v>
      </c>
    </row>
    <row r="1358" spans="1:5" ht="16" x14ac:dyDescent="0.2">
      <c r="A1358" s="3" t="s">
        <v>8064</v>
      </c>
      <c r="B1358" s="3" t="s">
        <v>21453</v>
      </c>
      <c r="C1358" s="3" t="s">
        <v>21454</v>
      </c>
      <c r="D1358" s="3" t="s">
        <v>20802</v>
      </c>
      <c r="E1358" s="3" t="s">
        <v>21455</v>
      </c>
    </row>
    <row r="1359" spans="1:5" ht="16" x14ac:dyDescent="0.2">
      <c r="A1359" s="3" t="s">
        <v>5131</v>
      </c>
      <c r="B1359" s="3" t="s">
        <v>21456</v>
      </c>
      <c r="C1359" s="3" t="s">
        <v>21457</v>
      </c>
      <c r="D1359" s="3" t="s">
        <v>17222</v>
      </c>
      <c r="E1359" s="3" t="s">
        <v>21458</v>
      </c>
    </row>
    <row r="1360" spans="1:5" ht="16" x14ac:dyDescent="0.2">
      <c r="A1360" s="3" t="s">
        <v>9651</v>
      </c>
      <c r="B1360" s="3" t="s">
        <v>21459</v>
      </c>
      <c r="C1360" s="3" t="s">
        <v>21460</v>
      </c>
      <c r="D1360" s="3" t="s">
        <v>21461</v>
      </c>
      <c r="E1360" s="3" t="s">
        <v>21462</v>
      </c>
    </row>
    <row r="1361" spans="1:5" ht="16" x14ac:dyDescent="0.2">
      <c r="A1361" s="3" t="s">
        <v>3120</v>
      </c>
      <c r="B1361" s="3" t="s">
        <v>21463</v>
      </c>
      <c r="C1361" s="3" t="s">
        <v>21464</v>
      </c>
      <c r="D1361" s="3" t="s">
        <v>18107</v>
      </c>
      <c r="E1361" s="3" t="s">
        <v>21465</v>
      </c>
    </row>
    <row r="1362" spans="1:5" ht="16" x14ac:dyDescent="0.2">
      <c r="A1362" s="3" t="s">
        <v>15558</v>
      </c>
      <c r="B1362" s="3" t="s">
        <v>21466</v>
      </c>
      <c r="C1362" s="3" t="s">
        <v>21467</v>
      </c>
      <c r="D1362" s="3" t="s">
        <v>17136</v>
      </c>
      <c r="E1362" s="3" t="s">
        <v>21468</v>
      </c>
    </row>
    <row r="1363" spans="1:5" ht="16" x14ac:dyDescent="0.2">
      <c r="A1363" s="3" t="s">
        <v>15023</v>
      </c>
      <c r="B1363" s="3" t="s">
        <v>21469</v>
      </c>
      <c r="C1363" s="3" t="s">
        <v>21470</v>
      </c>
      <c r="D1363" s="3" t="s">
        <v>17893</v>
      </c>
      <c r="E1363" s="3" t="s">
        <v>21471</v>
      </c>
    </row>
    <row r="1364" spans="1:5" ht="16" x14ac:dyDescent="0.2">
      <c r="A1364" s="3" t="s">
        <v>16865</v>
      </c>
      <c r="B1364" s="3" t="s">
        <v>21472</v>
      </c>
      <c r="C1364" s="3" t="s">
        <v>21473</v>
      </c>
      <c r="D1364" s="3" t="s">
        <v>20195</v>
      </c>
      <c r="E1364" s="3" t="s">
        <v>21474</v>
      </c>
    </row>
    <row r="1365" spans="1:5" ht="16" x14ac:dyDescent="0.2">
      <c r="A1365" s="3" t="s">
        <v>9219</v>
      </c>
      <c r="B1365" s="3" t="s">
        <v>21475</v>
      </c>
      <c r="C1365" s="3" t="s">
        <v>21476</v>
      </c>
      <c r="D1365" s="3"/>
      <c r="E1365" s="3" t="s">
        <v>21477</v>
      </c>
    </row>
    <row r="1366" spans="1:5" ht="16" x14ac:dyDescent="0.2">
      <c r="A1366" s="3" t="s">
        <v>7817</v>
      </c>
      <c r="B1366" s="3" t="s">
        <v>21478</v>
      </c>
      <c r="C1366" s="3" t="s">
        <v>23668</v>
      </c>
      <c r="D1366" s="3" t="s">
        <v>21479</v>
      </c>
      <c r="E1366" s="3" t="s">
        <v>21480</v>
      </c>
    </row>
    <row r="1367" spans="1:5" ht="16" x14ac:dyDescent="0.2">
      <c r="A1367" s="3" t="s">
        <v>10704</v>
      </c>
      <c r="B1367" s="3" t="s">
        <v>21481</v>
      </c>
      <c r="C1367" s="3" t="s">
        <v>10704</v>
      </c>
      <c r="D1367" s="3" t="s">
        <v>17305</v>
      </c>
      <c r="E1367" s="3" t="s">
        <v>21482</v>
      </c>
    </row>
    <row r="1368" spans="1:5" ht="16" x14ac:dyDescent="0.2">
      <c r="A1368" s="3" t="s">
        <v>13457</v>
      </c>
      <c r="B1368" s="3" t="s">
        <v>21483</v>
      </c>
      <c r="C1368" s="3" t="s">
        <v>21484</v>
      </c>
      <c r="D1368" s="3" t="s">
        <v>17140</v>
      </c>
      <c r="E1368" s="3" t="s">
        <v>21485</v>
      </c>
    </row>
    <row r="1369" spans="1:5" ht="16" x14ac:dyDescent="0.2">
      <c r="A1369" s="3" t="s">
        <v>15800</v>
      </c>
      <c r="B1369" s="3" t="s">
        <v>21486</v>
      </c>
      <c r="C1369" s="3" t="s">
        <v>21487</v>
      </c>
      <c r="D1369" s="3" t="s">
        <v>19733</v>
      </c>
      <c r="E1369" s="3" t="s">
        <v>21488</v>
      </c>
    </row>
    <row r="1370" spans="1:5" ht="16" x14ac:dyDescent="0.2">
      <c r="A1370" s="3" t="s">
        <v>9673</v>
      </c>
      <c r="B1370" s="3" t="s">
        <v>21489</v>
      </c>
      <c r="C1370" s="3" t="s">
        <v>21490</v>
      </c>
      <c r="D1370" s="3" t="s">
        <v>17372</v>
      </c>
      <c r="E1370" s="3" t="s">
        <v>21491</v>
      </c>
    </row>
    <row r="1371" spans="1:5" ht="16" x14ac:dyDescent="0.2">
      <c r="A1371" s="3" t="s">
        <v>9095</v>
      </c>
      <c r="B1371" s="3" t="s">
        <v>21492</v>
      </c>
      <c r="C1371" s="3" t="s">
        <v>23669</v>
      </c>
      <c r="D1371" s="3" t="s">
        <v>17740</v>
      </c>
      <c r="E1371" s="3" t="s">
        <v>21493</v>
      </c>
    </row>
    <row r="1372" spans="1:5" ht="16" x14ac:dyDescent="0.2">
      <c r="A1372" s="3" t="s">
        <v>2138</v>
      </c>
      <c r="B1372" s="3" t="s">
        <v>21494</v>
      </c>
      <c r="C1372" s="3" t="s">
        <v>21495</v>
      </c>
      <c r="D1372" s="3" t="s">
        <v>21496</v>
      </c>
      <c r="E1372" s="3" t="s">
        <v>21497</v>
      </c>
    </row>
    <row r="1373" spans="1:5" ht="16" x14ac:dyDescent="0.2">
      <c r="A1373" s="3" t="s">
        <v>14543</v>
      </c>
      <c r="B1373" s="3" t="s">
        <v>21498</v>
      </c>
      <c r="C1373" s="3" t="s">
        <v>21499</v>
      </c>
      <c r="D1373" s="3" t="s">
        <v>17144</v>
      </c>
      <c r="E1373" s="3" t="s">
        <v>21500</v>
      </c>
    </row>
    <row r="1374" spans="1:5" ht="16" x14ac:dyDescent="0.2">
      <c r="A1374" s="3" t="s">
        <v>3463</v>
      </c>
      <c r="B1374" s="3" t="s">
        <v>21501</v>
      </c>
      <c r="C1374" s="3" t="s">
        <v>21502</v>
      </c>
      <c r="D1374" s="3" t="s">
        <v>21503</v>
      </c>
      <c r="E1374" s="3" t="s">
        <v>21504</v>
      </c>
    </row>
    <row r="1375" spans="1:5" ht="16" x14ac:dyDescent="0.2">
      <c r="A1375" s="3" t="s">
        <v>8351</v>
      </c>
      <c r="B1375" s="3" t="s">
        <v>21505</v>
      </c>
      <c r="C1375" s="3" t="s">
        <v>21506</v>
      </c>
      <c r="D1375" s="3" t="s">
        <v>17531</v>
      </c>
      <c r="E1375" s="3" t="s">
        <v>21507</v>
      </c>
    </row>
    <row r="1376" spans="1:5" ht="16" x14ac:dyDescent="0.2">
      <c r="A1376" s="3" t="s">
        <v>16131</v>
      </c>
      <c r="B1376" s="3" t="s">
        <v>21508</v>
      </c>
      <c r="C1376" s="3" t="s">
        <v>21509</v>
      </c>
      <c r="D1376" s="3" t="s">
        <v>21510</v>
      </c>
      <c r="E1376" s="3" t="s">
        <v>21511</v>
      </c>
    </row>
    <row r="1377" spans="1:5" ht="16" x14ac:dyDescent="0.2">
      <c r="A1377" s="3" t="s">
        <v>11702</v>
      </c>
      <c r="B1377" s="3" t="s">
        <v>21512</v>
      </c>
      <c r="C1377" s="3" t="s">
        <v>21513</v>
      </c>
      <c r="D1377" s="3" t="s">
        <v>21514</v>
      </c>
      <c r="E1377" s="3" t="s">
        <v>21515</v>
      </c>
    </row>
    <row r="1378" spans="1:5" ht="16" x14ac:dyDescent="0.2">
      <c r="A1378" s="3" t="s">
        <v>15587</v>
      </c>
      <c r="B1378" s="3" t="s">
        <v>21516</v>
      </c>
      <c r="C1378" s="3" t="s">
        <v>21517</v>
      </c>
      <c r="D1378" s="3" t="s">
        <v>19078</v>
      </c>
      <c r="E1378" s="3" t="s">
        <v>21518</v>
      </c>
    </row>
    <row r="1379" spans="1:5" ht="16" x14ac:dyDescent="0.2">
      <c r="A1379" s="3" t="s">
        <v>10726</v>
      </c>
      <c r="B1379" s="3" t="s">
        <v>21519</v>
      </c>
      <c r="C1379" s="3" t="s">
        <v>21520</v>
      </c>
      <c r="D1379" s="3" t="s">
        <v>17190</v>
      </c>
      <c r="E1379" s="3" t="s">
        <v>21521</v>
      </c>
    </row>
    <row r="1380" spans="1:5" ht="16" x14ac:dyDescent="0.2">
      <c r="A1380" s="3" t="s">
        <v>17079</v>
      </c>
      <c r="B1380" s="3" t="s">
        <v>21522</v>
      </c>
      <c r="C1380" s="3" t="s">
        <v>21523</v>
      </c>
      <c r="D1380" s="3" t="s">
        <v>21524</v>
      </c>
      <c r="E1380" s="3" t="s">
        <v>21525</v>
      </c>
    </row>
    <row r="1381" spans="1:5" ht="16" x14ac:dyDescent="0.2">
      <c r="A1381" s="3" t="s">
        <v>16213</v>
      </c>
      <c r="B1381" s="3" t="s">
        <v>21526</v>
      </c>
      <c r="C1381" s="3" t="s">
        <v>21527</v>
      </c>
      <c r="D1381" s="3" t="s">
        <v>21528</v>
      </c>
      <c r="E1381" s="3" t="s">
        <v>21529</v>
      </c>
    </row>
    <row r="1382" spans="1:5" ht="16" x14ac:dyDescent="0.2">
      <c r="A1382" s="3" t="s">
        <v>8468</v>
      </c>
      <c r="B1382" s="3" t="s">
        <v>21530</v>
      </c>
      <c r="C1382" s="3" t="s">
        <v>21531</v>
      </c>
      <c r="D1382" s="3" t="s">
        <v>17250</v>
      </c>
      <c r="E1382" s="3" t="s">
        <v>21532</v>
      </c>
    </row>
    <row r="1383" spans="1:5" ht="16" x14ac:dyDescent="0.2">
      <c r="A1383" s="3" t="s">
        <v>9626</v>
      </c>
      <c r="B1383" s="3" t="s">
        <v>21533</v>
      </c>
      <c r="C1383" s="3" t="s">
        <v>23670</v>
      </c>
      <c r="D1383" s="3" t="s">
        <v>21534</v>
      </c>
      <c r="E1383" s="3" t="s">
        <v>21535</v>
      </c>
    </row>
    <row r="1384" spans="1:5" ht="16" x14ac:dyDescent="0.2">
      <c r="A1384" s="3" t="s">
        <v>15986</v>
      </c>
      <c r="B1384" s="3" t="s">
        <v>21539</v>
      </c>
      <c r="C1384" s="3" t="s">
        <v>21540</v>
      </c>
      <c r="D1384" s="3" t="s">
        <v>17144</v>
      </c>
      <c r="E1384" s="3" t="s">
        <v>21541</v>
      </c>
    </row>
    <row r="1385" spans="1:5" ht="16" x14ac:dyDescent="0.2">
      <c r="A1385" s="3" t="s">
        <v>11731</v>
      </c>
      <c r="B1385" s="3" t="s">
        <v>21536</v>
      </c>
      <c r="C1385" s="3" t="s">
        <v>21537</v>
      </c>
      <c r="D1385" s="3" t="s">
        <v>17250</v>
      </c>
      <c r="E1385" s="3" t="s">
        <v>21538</v>
      </c>
    </row>
    <row r="1386" spans="1:5" ht="16" x14ac:dyDescent="0.2">
      <c r="A1386" s="3" t="s">
        <v>2520</v>
      </c>
      <c r="B1386" s="3" t="s">
        <v>21542</v>
      </c>
      <c r="C1386" s="3" t="s">
        <v>21543</v>
      </c>
      <c r="D1386" s="3" t="s">
        <v>21544</v>
      </c>
      <c r="E1386" s="3" t="s">
        <v>21545</v>
      </c>
    </row>
    <row r="1387" spans="1:5" ht="16" x14ac:dyDescent="0.2">
      <c r="A1387" s="3" t="s">
        <v>16069</v>
      </c>
      <c r="B1387" s="3" t="s">
        <v>21546</v>
      </c>
      <c r="C1387" s="3" t="s">
        <v>21547</v>
      </c>
      <c r="D1387" s="3" t="s">
        <v>17222</v>
      </c>
      <c r="E1387" s="3" t="s">
        <v>21548</v>
      </c>
    </row>
    <row r="1388" spans="1:5" ht="16" x14ac:dyDescent="0.2">
      <c r="A1388" s="3" t="s">
        <v>2063</v>
      </c>
      <c r="B1388" s="3" t="s">
        <v>21549</v>
      </c>
      <c r="C1388" s="3" t="s">
        <v>21550</v>
      </c>
      <c r="D1388" s="3" t="s">
        <v>21551</v>
      </c>
      <c r="E1388" s="3" t="s">
        <v>21552</v>
      </c>
    </row>
    <row r="1389" spans="1:5" ht="16" x14ac:dyDescent="0.2">
      <c r="A1389" s="3" t="s">
        <v>12738</v>
      </c>
      <c r="B1389" s="3" t="s">
        <v>21553</v>
      </c>
      <c r="C1389" s="3" t="s">
        <v>21554</v>
      </c>
      <c r="D1389" s="3" t="s">
        <v>21555</v>
      </c>
      <c r="E1389" s="3" t="s">
        <v>21556</v>
      </c>
    </row>
    <row r="1390" spans="1:5" ht="16" x14ac:dyDescent="0.2">
      <c r="A1390" s="3" t="s">
        <v>13483</v>
      </c>
      <c r="B1390" s="3" t="s">
        <v>21557</v>
      </c>
      <c r="C1390" s="3" t="s">
        <v>13483</v>
      </c>
      <c r="D1390" s="3" t="s">
        <v>17152</v>
      </c>
      <c r="E1390" s="3" t="s">
        <v>21558</v>
      </c>
    </row>
    <row r="1391" spans="1:5" ht="16" x14ac:dyDescent="0.2">
      <c r="A1391" s="3" t="s">
        <v>10545</v>
      </c>
      <c r="B1391" s="3" t="s">
        <v>21559</v>
      </c>
      <c r="C1391" s="3" t="s">
        <v>21560</v>
      </c>
      <c r="D1391" s="3" t="s">
        <v>17531</v>
      </c>
      <c r="E1391" s="3" t="s">
        <v>21561</v>
      </c>
    </row>
    <row r="1392" spans="1:5" ht="16" x14ac:dyDescent="0.2">
      <c r="A1392" s="3" t="s">
        <v>1365</v>
      </c>
      <c r="B1392" s="3" t="s">
        <v>21562</v>
      </c>
      <c r="C1392" s="3" t="s">
        <v>21563</v>
      </c>
      <c r="D1392" s="3" t="s">
        <v>21564</v>
      </c>
      <c r="E1392" s="3" t="s">
        <v>21565</v>
      </c>
    </row>
    <row r="1393" spans="1:5" ht="16" x14ac:dyDescent="0.2">
      <c r="A1393" s="3" t="s">
        <v>12628</v>
      </c>
      <c r="B1393" s="3" t="s">
        <v>21566</v>
      </c>
      <c r="C1393" s="3" t="s">
        <v>21567</v>
      </c>
      <c r="D1393" s="3" t="s">
        <v>17583</v>
      </c>
      <c r="E1393" s="3" t="s">
        <v>21568</v>
      </c>
    </row>
    <row r="1394" spans="1:5" ht="16" x14ac:dyDescent="0.2">
      <c r="A1394" s="3" t="s">
        <v>14257</v>
      </c>
      <c r="B1394" s="3" t="s">
        <v>21569</v>
      </c>
      <c r="C1394" s="3" t="s">
        <v>21570</v>
      </c>
      <c r="D1394" s="3" t="s">
        <v>17630</v>
      </c>
      <c r="E1394" s="3" t="s">
        <v>21571</v>
      </c>
    </row>
    <row r="1395" spans="1:5" ht="16" x14ac:dyDescent="0.2">
      <c r="A1395" s="3" t="s">
        <v>12527</v>
      </c>
      <c r="B1395" s="3" t="s">
        <v>21572</v>
      </c>
      <c r="C1395" s="3" t="s">
        <v>21573</v>
      </c>
      <c r="D1395" s="3" t="s">
        <v>21574</v>
      </c>
      <c r="E1395" s="3" t="s">
        <v>21575</v>
      </c>
    </row>
    <row r="1396" spans="1:5" ht="16" x14ac:dyDescent="0.2">
      <c r="A1396" s="3" t="s">
        <v>3137</v>
      </c>
      <c r="B1396" s="3" t="s">
        <v>21576</v>
      </c>
      <c r="C1396" s="3" t="s">
        <v>21577</v>
      </c>
      <c r="D1396" s="3" t="s">
        <v>17222</v>
      </c>
      <c r="E1396" s="3" t="s">
        <v>21578</v>
      </c>
    </row>
    <row r="1397" spans="1:5" ht="16" x14ac:dyDescent="0.2">
      <c r="A1397" s="3" t="s">
        <v>3389</v>
      </c>
      <c r="B1397" s="14" t="s">
        <v>21579</v>
      </c>
      <c r="C1397" s="3" t="s">
        <v>21580</v>
      </c>
      <c r="D1397" s="3" t="s">
        <v>21581</v>
      </c>
      <c r="E1397" s="3" t="s">
        <v>21582</v>
      </c>
    </row>
    <row r="1398" spans="1:5" ht="16" x14ac:dyDescent="0.2">
      <c r="A1398" s="3" t="s">
        <v>6424</v>
      </c>
      <c r="B1398" s="3" t="s">
        <v>21583</v>
      </c>
      <c r="C1398" s="3" t="s">
        <v>21584</v>
      </c>
      <c r="D1398" s="3" t="s">
        <v>17222</v>
      </c>
      <c r="E1398" s="3" t="s">
        <v>21585</v>
      </c>
    </row>
    <row r="1399" spans="1:5" ht="16" x14ac:dyDescent="0.2">
      <c r="A1399" s="3" t="s">
        <v>6927</v>
      </c>
      <c r="B1399" s="3" t="s">
        <v>21586</v>
      </c>
      <c r="C1399" s="3" t="s">
        <v>6927</v>
      </c>
      <c r="D1399" s="3" t="s">
        <v>19089</v>
      </c>
      <c r="E1399" s="3" t="s">
        <v>21587</v>
      </c>
    </row>
    <row r="1400" spans="1:5" ht="16" x14ac:dyDescent="0.2">
      <c r="A1400" s="3" t="s">
        <v>15439</v>
      </c>
      <c r="B1400" s="3" t="s">
        <v>21588</v>
      </c>
      <c r="C1400" s="3" t="s">
        <v>21589</v>
      </c>
      <c r="D1400" s="3" t="s">
        <v>17583</v>
      </c>
      <c r="E1400" s="3" t="s">
        <v>21590</v>
      </c>
    </row>
    <row r="1401" spans="1:5" ht="16" x14ac:dyDescent="0.2">
      <c r="A1401" s="3" t="s">
        <v>5676</v>
      </c>
      <c r="B1401" s="3" t="s">
        <v>21591</v>
      </c>
      <c r="C1401" s="3" t="s">
        <v>21592</v>
      </c>
      <c r="D1401" s="3" t="s">
        <v>21593</v>
      </c>
      <c r="E1401" s="3" t="s">
        <v>21594</v>
      </c>
    </row>
    <row r="1402" spans="1:5" ht="16" x14ac:dyDescent="0.2">
      <c r="A1402" s="3" t="s">
        <v>16197</v>
      </c>
      <c r="B1402" s="3" t="s">
        <v>21595</v>
      </c>
      <c r="C1402" s="3" t="s">
        <v>23671</v>
      </c>
      <c r="D1402" s="3" t="s">
        <v>21596</v>
      </c>
      <c r="E1402" s="3" t="s">
        <v>21597</v>
      </c>
    </row>
    <row r="1403" spans="1:5" ht="16" x14ac:dyDescent="0.2">
      <c r="A1403" s="3" t="s">
        <v>162</v>
      </c>
      <c r="B1403" s="3" t="s">
        <v>21598</v>
      </c>
      <c r="C1403" s="3" t="s">
        <v>21599</v>
      </c>
      <c r="D1403" s="3" t="s">
        <v>17250</v>
      </c>
      <c r="E1403" s="3" t="s">
        <v>21600</v>
      </c>
    </row>
    <row r="1404" spans="1:5" ht="16" x14ac:dyDescent="0.2">
      <c r="A1404" s="3" t="s">
        <v>2028</v>
      </c>
      <c r="B1404" s="3" t="s">
        <v>21601</v>
      </c>
      <c r="C1404" s="3" t="s">
        <v>21602</v>
      </c>
      <c r="D1404" s="3" t="s">
        <v>19157</v>
      </c>
      <c r="E1404" s="3" t="s">
        <v>21603</v>
      </c>
    </row>
    <row r="1405" spans="1:5" ht="16" x14ac:dyDescent="0.2">
      <c r="A1405" s="3" t="s">
        <v>13690</v>
      </c>
      <c r="B1405" s="3" t="s">
        <v>21604</v>
      </c>
      <c r="C1405" s="3" t="s">
        <v>21605</v>
      </c>
      <c r="D1405" s="3" t="s">
        <v>17222</v>
      </c>
      <c r="E1405" s="3" t="s">
        <v>21606</v>
      </c>
    </row>
    <row r="1406" spans="1:5" ht="16" x14ac:dyDescent="0.2">
      <c r="A1406" s="3" t="s">
        <v>6477</v>
      </c>
      <c r="B1406" s="3" t="s">
        <v>21607</v>
      </c>
      <c r="C1406" s="3" t="s">
        <v>21608</v>
      </c>
      <c r="D1406" s="3" t="s">
        <v>21609</v>
      </c>
      <c r="E1406" s="3" t="s">
        <v>21610</v>
      </c>
    </row>
    <row r="1407" spans="1:5" ht="16" x14ac:dyDescent="0.2">
      <c r="A1407" s="3" t="s">
        <v>3085</v>
      </c>
      <c r="B1407" s="3" t="s">
        <v>21611</v>
      </c>
      <c r="C1407" s="3" t="s">
        <v>21612</v>
      </c>
      <c r="D1407" s="3" t="s">
        <v>21613</v>
      </c>
      <c r="E1407" s="3" t="s">
        <v>21614</v>
      </c>
    </row>
    <row r="1408" spans="1:5" ht="16" x14ac:dyDescent="0.2">
      <c r="A1408" s="3" t="s">
        <v>11069</v>
      </c>
      <c r="B1408" s="3" t="s">
        <v>21615</v>
      </c>
      <c r="C1408" s="3" t="s">
        <v>21616</v>
      </c>
      <c r="D1408" s="3" t="s">
        <v>18765</v>
      </c>
      <c r="E1408" s="3" t="s">
        <v>21617</v>
      </c>
    </row>
    <row r="1409" spans="1:5" ht="16" x14ac:dyDescent="0.2">
      <c r="A1409" s="3" t="s">
        <v>8219</v>
      </c>
      <c r="B1409" s="3" t="s">
        <v>21618</v>
      </c>
      <c r="C1409" s="3" t="s">
        <v>21619</v>
      </c>
      <c r="D1409" s="3" t="s">
        <v>21620</v>
      </c>
      <c r="E1409" s="3" t="s">
        <v>21621</v>
      </c>
    </row>
    <row r="1410" spans="1:5" ht="16" x14ac:dyDescent="0.2">
      <c r="A1410" s="3" t="s">
        <v>10143</v>
      </c>
      <c r="B1410" s="3" t="s">
        <v>21622</v>
      </c>
      <c r="C1410" s="3" t="s">
        <v>21623</v>
      </c>
      <c r="D1410" s="3" t="s">
        <v>21624</v>
      </c>
      <c r="E1410" s="3" t="s">
        <v>21625</v>
      </c>
    </row>
    <row r="1411" spans="1:5" ht="16" x14ac:dyDescent="0.2">
      <c r="A1411" s="3" t="s">
        <v>5318</v>
      </c>
      <c r="B1411" s="3" t="s">
        <v>21626</v>
      </c>
      <c r="C1411" s="3" t="s">
        <v>21627</v>
      </c>
      <c r="D1411" s="3" t="s">
        <v>17174</v>
      </c>
      <c r="E1411" s="3" t="s">
        <v>21628</v>
      </c>
    </row>
    <row r="1412" spans="1:5" ht="16" x14ac:dyDescent="0.2">
      <c r="A1412" s="3" t="s">
        <v>9189</v>
      </c>
      <c r="B1412" s="3" t="s">
        <v>21629</v>
      </c>
      <c r="C1412" s="3" t="s">
        <v>21630</v>
      </c>
      <c r="D1412" s="3" t="s">
        <v>17362</v>
      </c>
      <c r="E1412" s="3" t="s">
        <v>21631</v>
      </c>
    </row>
    <row r="1413" spans="1:5" ht="16" x14ac:dyDescent="0.2">
      <c r="A1413" s="3" t="s">
        <v>12091</v>
      </c>
      <c r="B1413" s="3" t="s">
        <v>21632</v>
      </c>
      <c r="C1413" s="3" t="s">
        <v>21633</v>
      </c>
      <c r="D1413" s="3" t="s">
        <v>17174</v>
      </c>
      <c r="E1413" s="3" t="s">
        <v>21634</v>
      </c>
    </row>
    <row r="1414" spans="1:5" ht="16" x14ac:dyDescent="0.2">
      <c r="A1414" s="3" t="s">
        <v>5108</v>
      </c>
      <c r="B1414" s="3" t="s">
        <v>21635</v>
      </c>
      <c r="C1414" s="3" t="s">
        <v>21636</v>
      </c>
      <c r="D1414" s="3" t="s">
        <v>17305</v>
      </c>
      <c r="E1414" s="3" t="s">
        <v>21637</v>
      </c>
    </row>
    <row r="1415" spans="1:5" ht="16" x14ac:dyDescent="0.2">
      <c r="A1415" s="3" t="s">
        <v>6350</v>
      </c>
      <c r="B1415" s="3" t="s">
        <v>21638</v>
      </c>
      <c r="C1415" s="3" t="s">
        <v>21639</v>
      </c>
      <c r="D1415" s="3" t="s">
        <v>18642</v>
      </c>
      <c r="E1415" s="3" t="s">
        <v>21640</v>
      </c>
    </row>
    <row r="1416" spans="1:5" ht="16" x14ac:dyDescent="0.2">
      <c r="A1416" s="3" t="s">
        <v>12150</v>
      </c>
      <c r="B1416" s="3" t="s">
        <v>21641</v>
      </c>
      <c r="C1416" s="3" t="s">
        <v>21642</v>
      </c>
      <c r="D1416" s="3" t="s">
        <v>21643</v>
      </c>
      <c r="E1416" s="3" t="s">
        <v>21644</v>
      </c>
    </row>
    <row r="1417" spans="1:5" ht="16" x14ac:dyDescent="0.2">
      <c r="A1417" s="3" t="s">
        <v>14051</v>
      </c>
      <c r="B1417" s="3" t="s">
        <v>21645</v>
      </c>
      <c r="C1417" s="3" t="s">
        <v>21646</v>
      </c>
      <c r="D1417" s="3" t="s">
        <v>17856</v>
      </c>
      <c r="E1417" s="3" t="s">
        <v>21647</v>
      </c>
    </row>
    <row r="1418" spans="1:5" ht="16" x14ac:dyDescent="0.2">
      <c r="A1418" s="3" t="s">
        <v>8543</v>
      </c>
      <c r="B1418" s="3" t="s">
        <v>21648</v>
      </c>
      <c r="C1418" s="3" t="s">
        <v>21649</v>
      </c>
      <c r="D1418" s="3" t="s">
        <v>17174</v>
      </c>
      <c r="E1418" s="3" t="s">
        <v>21650</v>
      </c>
    </row>
    <row r="1419" spans="1:5" ht="16" x14ac:dyDescent="0.2">
      <c r="A1419" s="3" t="s">
        <v>10974</v>
      </c>
      <c r="B1419" s="3" t="s">
        <v>21651</v>
      </c>
      <c r="C1419" s="3" t="s">
        <v>21652</v>
      </c>
      <c r="D1419" s="3" t="s">
        <v>21653</v>
      </c>
      <c r="E1419" s="3" t="s">
        <v>21654</v>
      </c>
    </row>
    <row r="1420" spans="1:5" ht="16" x14ac:dyDescent="0.2">
      <c r="A1420" s="3" t="s">
        <v>4883</v>
      </c>
      <c r="B1420" s="3" t="s">
        <v>21655</v>
      </c>
      <c r="C1420" s="3" t="s">
        <v>21656</v>
      </c>
      <c r="D1420" s="3" t="s">
        <v>18165</v>
      </c>
      <c r="E1420" s="3" t="s">
        <v>21657</v>
      </c>
    </row>
    <row r="1421" spans="1:5" ht="16" x14ac:dyDescent="0.2">
      <c r="A1421" s="3" t="s">
        <v>13421</v>
      </c>
      <c r="B1421" s="3" t="s">
        <v>21658</v>
      </c>
      <c r="C1421" s="3" t="s">
        <v>21659</v>
      </c>
      <c r="D1421" s="3" t="s">
        <v>17174</v>
      </c>
      <c r="E1421" s="3" t="s">
        <v>21660</v>
      </c>
    </row>
    <row r="1422" spans="1:5" ht="16" x14ac:dyDescent="0.2">
      <c r="A1422" s="3" t="s">
        <v>7964</v>
      </c>
      <c r="B1422" s="3" t="s">
        <v>21661</v>
      </c>
      <c r="C1422" s="3" t="s">
        <v>21662</v>
      </c>
      <c r="D1422" s="3" t="s">
        <v>17201</v>
      </c>
      <c r="E1422" s="3" t="s">
        <v>21663</v>
      </c>
    </row>
    <row r="1423" spans="1:5" ht="16" x14ac:dyDescent="0.2">
      <c r="A1423" s="3" t="s">
        <v>11560</v>
      </c>
      <c r="B1423" s="3" t="s">
        <v>21664</v>
      </c>
      <c r="C1423" s="3" t="s">
        <v>21665</v>
      </c>
      <c r="D1423" s="3" t="s">
        <v>17144</v>
      </c>
      <c r="E1423" s="3" t="s">
        <v>21666</v>
      </c>
    </row>
    <row r="1424" spans="1:5" ht="16" x14ac:dyDescent="0.2">
      <c r="A1424" s="3" t="s">
        <v>15516</v>
      </c>
      <c r="B1424" s="14" t="s">
        <v>21667</v>
      </c>
      <c r="C1424" s="3" t="s">
        <v>21668</v>
      </c>
      <c r="D1424" s="3" t="s">
        <v>18808</v>
      </c>
      <c r="E1424" s="3" t="s">
        <v>21669</v>
      </c>
    </row>
    <row r="1425" spans="1:5" ht="16" x14ac:dyDescent="0.2">
      <c r="A1425" s="3" t="s">
        <v>2306</v>
      </c>
      <c r="B1425" s="3" t="s">
        <v>21670</v>
      </c>
      <c r="C1425" s="3" t="s">
        <v>21671</v>
      </c>
      <c r="D1425" s="3" t="s">
        <v>18325</v>
      </c>
      <c r="E1425" s="3" t="s">
        <v>21672</v>
      </c>
    </row>
    <row r="1426" spans="1:5" ht="16" x14ac:dyDescent="0.2">
      <c r="A1426" s="3" t="s">
        <v>9258</v>
      </c>
      <c r="B1426" s="3" t="s">
        <v>21673</v>
      </c>
      <c r="C1426" s="3" t="s">
        <v>21674</v>
      </c>
      <c r="D1426" s="3" t="s">
        <v>17222</v>
      </c>
      <c r="E1426" s="3" t="s">
        <v>21675</v>
      </c>
    </row>
    <row r="1427" spans="1:5" ht="16" x14ac:dyDescent="0.2">
      <c r="A1427" s="3" t="s">
        <v>8724</v>
      </c>
      <c r="B1427" s="3" t="s">
        <v>21676</v>
      </c>
      <c r="C1427" s="3" t="s">
        <v>21677</v>
      </c>
      <c r="D1427" s="3" t="s">
        <v>17222</v>
      </c>
      <c r="E1427" s="3" t="s">
        <v>21678</v>
      </c>
    </row>
    <row r="1428" spans="1:5" ht="16" x14ac:dyDescent="0.2">
      <c r="A1428" s="3" t="s">
        <v>10514</v>
      </c>
      <c r="B1428" s="3" t="s">
        <v>21679</v>
      </c>
      <c r="C1428" s="3" t="s">
        <v>21680</v>
      </c>
      <c r="D1428" s="3" t="s">
        <v>17641</v>
      </c>
      <c r="E1428" s="3" t="s">
        <v>21681</v>
      </c>
    </row>
    <row r="1429" spans="1:5" ht="16" x14ac:dyDescent="0.2">
      <c r="A1429" s="3" t="s">
        <v>10003</v>
      </c>
      <c r="B1429" s="3" t="s">
        <v>21682</v>
      </c>
      <c r="C1429" s="3" t="s">
        <v>21683</v>
      </c>
      <c r="D1429" s="3" t="s">
        <v>21684</v>
      </c>
      <c r="E1429" s="3" t="s">
        <v>21685</v>
      </c>
    </row>
    <row r="1430" spans="1:5" ht="16" x14ac:dyDescent="0.2">
      <c r="A1430" s="3" t="s">
        <v>13491</v>
      </c>
      <c r="B1430" s="3" t="s">
        <v>21686</v>
      </c>
      <c r="C1430" s="3" t="s">
        <v>21687</v>
      </c>
      <c r="D1430" s="3" t="s">
        <v>21688</v>
      </c>
      <c r="E1430" s="3" t="s">
        <v>21689</v>
      </c>
    </row>
    <row r="1431" spans="1:5" ht="16" x14ac:dyDescent="0.2">
      <c r="A1431" s="3" t="s">
        <v>2650</v>
      </c>
      <c r="B1431" s="3" t="s">
        <v>21690</v>
      </c>
      <c r="C1431" s="3" t="s">
        <v>21691</v>
      </c>
      <c r="D1431" s="3" t="s">
        <v>21692</v>
      </c>
      <c r="E1431" s="3" t="s">
        <v>21693</v>
      </c>
    </row>
    <row r="1432" spans="1:5" ht="16" x14ac:dyDescent="0.2">
      <c r="A1432" s="3" t="s">
        <v>15659</v>
      </c>
      <c r="B1432" s="14" t="s">
        <v>21694</v>
      </c>
      <c r="C1432" s="3" t="s">
        <v>21695</v>
      </c>
      <c r="D1432" s="3" t="s">
        <v>21696</v>
      </c>
      <c r="E1432" s="3" t="s">
        <v>21697</v>
      </c>
    </row>
    <row r="1433" spans="1:5" ht="16" x14ac:dyDescent="0.2">
      <c r="A1433" s="3" t="s">
        <v>7441</v>
      </c>
      <c r="B1433" s="3" t="s">
        <v>21698</v>
      </c>
      <c r="C1433" s="3" t="s">
        <v>23672</v>
      </c>
      <c r="D1433" s="3" t="s">
        <v>17334</v>
      </c>
      <c r="E1433" s="3" t="s">
        <v>21699</v>
      </c>
    </row>
    <row r="1434" spans="1:5" ht="16" x14ac:dyDescent="0.2">
      <c r="A1434" s="3" t="s">
        <v>14368</v>
      </c>
      <c r="B1434" s="3" t="s">
        <v>21700</v>
      </c>
      <c r="C1434" s="3" t="s">
        <v>21701</v>
      </c>
      <c r="D1434" s="3" t="s">
        <v>17140</v>
      </c>
      <c r="E1434" s="3" t="s">
        <v>21702</v>
      </c>
    </row>
    <row r="1435" spans="1:5" ht="16" x14ac:dyDescent="0.2">
      <c r="A1435" s="3" t="s">
        <v>1098</v>
      </c>
      <c r="B1435" s="3" t="s">
        <v>21703</v>
      </c>
      <c r="C1435" s="3" t="s">
        <v>23673</v>
      </c>
      <c r="D1435" s="3" t="s">
        <v>21704</v>
      </c>
      <c r="E1435" s="3" t="s">
        <v>21705</v>
      </c>
    </row>
    <row r="1436" spans="1:5" ht="16" x14ac:dyDescent="0.2">
      <c r="A1436" s="3" t="s">
        <v>16873</v>
      </c>
      <c r="B1436" s="3" t="s">
        <v>21706</v>
      </c>
      <c r="C1436" s="3" t="s">
        <v>21707</v>
      </c>
      <c r="D1436" s="3" t="s">
        <v>19489</v>
      </c>
      <c r="E1436" s="3" t="s">
        <v>21708</v>
      </c>
    </row>
    <row r="1437" spans="1:5" ht="16" x14ac:dyDescent="0.2">
      <c r="A1437" s="3" t="s">
        <v>10200</v>
      </c>
      <c r="B1437" s="3" t="s">
        <v>21709</v>
      </c>
      <c r="C1437" s="3" t="s">
        <v>21710</v>
      </c>
      <c r="D1437" s="3" t="s">
        <v>17144</v>
      </c>
      <c r="E1437" s="3" t="s">
        <v>21711</v>
      </c>
    </row>
    <row r="1438" spans="1:5" ht="16" x14ac:dyDescent="0.2">
      <c r="A1438" s="3" t="s">
        <v>15174</v>
      </c>
      <c r="B1438" s="3" t="s">
        <v>21712</v>
      </c>
      <c r="C1438" s="3" t="s">
        <v>21713</v>
      </c>
      <c r="D1438" s="3" t="s">
        <v>17870</v>
      </c>
      <c r="E1438" s="3" t="s">
        <v>21714</v>
      </c>
    </row>
    <row r="1439" spans="1:5" ht="16" x14ac:dyDescent="0.2">
      <c r="A1439" s="3" t="s">
        <v>1561</v>
      </c>
      <c r="B1439" s="3" t="s">
        <v>18450</v>
      </c>
      <c r="C1439" s="3" t="s">
        <v>18451</v>
      </c>
      <c r="D1439" s="3" t="s">
        <v>17144</v>
      </c>
      <c r="E1439" s="3" t="s">
        <v>18452</v>
      </c>
    </row>
    <row r="1440" spans="1:5" ht="16" x14ac:dyDescent="0.2">
      <c r="A1440" s="3" t="s">
        <v>5210</v>
      </c>
      <c r="B1440" s="3" t="s">
        <v>21715</v>
      </c>
      <c r="C1440" s="3" t="s">
        <v>5210</v>
      </c>
      <c r="D1440" s="3" t="s">
        <v>19648</v>
      </c>
      <c r="E1440" s="3" t="s">
        <v>21716</v>
      </c>
    </row>
    <row r="1441" spans="1:5" ht="16" x14ac:dyDescent="0.2">
      <c r="A1441" s="3" t="s">
        <v>11127</v>
      </c>
      <c r="B1441" s="3" t="s">
        <v>21717</v>
      </c>
      <c r="C1441" s="3" t="s">
        <v>21718</v>
      </c>
      <c r="D1441" s="3" t="s">
        <v>21719</v>
      </c>
      <c r="E1441" s="3" t="s">
        <v>21720</v>
      </c>
    </row>
    <row r="1442" spans="1:5" ht="16" x14ac:dyDescent="0.2">
      <c r="A1442" s="3" t="s">
        <v>1512</v>
      </c>
      <c r="B1442" s="3" t="s">
        <v>21721</v>
      </c>
      <c r="C1442" s="3" t="s">
        <v>1512</v>
      </c>
      <c r="D1442" s="3" t="s">
        <v>17515</v>
      </c>
      <c r="E1442" s="3" t="s">
        <v>21722</v>
      </c>
    </row>
    <row r="1443" spans="1:5" ht="16" x14ac:dyDescent="0.2">
      <c r="A1443" s="3" t="s">
        <v>4492</v>
      </c>
      <c r="B1443" s="3" t="s">
        <v>21723</v>
      </c>
      <c r="C1443" s="3" t="s">
        <v>21724</v>
      </c>
      <c r="D1443" s="3" t="s">
        <v>19737</v>
      </c>
      <c r="E1443" s="3" t="s">
        <v>21725</v>
      </c>
    </row>
    <row r="1444" spans="1:5" ht="16" x14ac:dyDescent="0.2">
      <c r="A1444" s="3" t="s">
        <v>4853</v>
      </c>
      <c r="B1444" s="3" t="s">
        <v>21726</v>
      </c>
      <c r="C1444" s="3" t="s">
        <v>21727</v>
      </c>
      <c r="D1444" s="3" t="s">
        <v>17178</v>
      </c>
      <c r="E1444" s="3" t="s">
        <v>21728</v>
      </c>
    </row>
    <row r="1445" spans="1:5" ht="16" x14ac:dyDescent="0.2">
      <c r="A1445" s="3" t="s">
        <v>1082</v>
      </c>
      <c r="B1445" s="3" t="s">
        <v>21729</v>
      </c>
      <c r="C1445" s="3" t="s">
        <v>21730</v>
      </c>
      <c r="D1445" s="3" t="s">
        <v>21731</v>
      </c>
      <c r="E1445" s="3" t="s">
        <v>21732</v>
      </c>
    </row>
    <row r="1446" spans="1:5" ht="16" x14ac:dyDescent="0.2">
      <c r="A1446" s="3" t="s">
        <v>11243</v>
      </c>
      <c r="B1446" s="3" t="s">
        <v>21733</v>
      </c>
      <c r="C1446" s="3" t="s">
        <v>21734</v>
      </c>
      <c r="D1446" s="3" t="s">
        <v>21735</v>
      </c>
      <c r="E1446" s="3" t="s">
        <v>21736</v>
      </c>
    </row>
    <row r="1447" spans="1:5" ht="16" x14ac:dyDescent="0.2">
      <c r="A1447" s="3" t="s">
        <v>11819</v>
      </c>
      <c r="B1447" s="3" t="s">
        <v>21737</v>
      </c>
      <c r="C1447" s="3" t="s">
        <v>21738</v>
      </c>
      <c r="D1447" s="3" t="s">
        <v>17144</v>
      </c>
      <c r="E1447" s="3" t="s">
        <v>21739</v>
      </c>
    </row>
    <row r="1448" spans="1:5" ht="16" x14ac:dyDescent="0.2">
      <c r="A1448" s="3" t="s">
        <v>15564</v>
      </c>
      <c r="B1448" s="3" t="s">
        <v>21740</v>
      </c>
      <c r="C1448" s="3" t="s">
        <v>21741</v>
      </c>
      <c r="D1448" s="3" t="s">
        <v>21742</v>
      </c>
      <c r="E1448" s="3" t="s">
        <v>21743</v>
      </c>
    </row>
    <row r="1449" spans="1:5" ht="16" x14ac:dyDescent="0.2">
      <c r="A1449" s="3" t="s">
        <v>14351</v>
      </c>
      <c r="B1449" s="3" t="s">
        <v>21744</v>
      </c>
      <c r="C1449" s="3" t="s">
        <v>21745</v>
      </c>
      <c r="D1449" s="3" t="s">
        <v>17225</v>
      </c>
      <c r="E1449" s="3" t="s">
        <v>21746</v>
      </c>
    </row>
    <row r="1450" spans="1:5" ht="16" x14ac:dyDescent="0.2">
      <c r="A1450" s="3" t="s">
        <v>2472</v>
      </c>
      <c r="B1450" s="3" t="s">
        <v>21747</v>
      </c>
      <c r="C1450" s="3" t="s">
        <v>21748</v>
      </c>
      <c r="D1450" s="3" t="s">
        <v>21749</v>
      </c>
      <c r="E1450" s="3" t="s">
        <v>21750</v>
      </c>
    </row>
    <row r="1451" spans="1:5" ht="16" x14ac:dyDescent="0.2">
      <c r="A1451" s="3" t="s">
        <v>14246</v>
      </c>
      <c r="B1451" s="3" t="s">
        <v>21751</v>
      </c>
      <c r="C1451" s="3" t="s">
        <v>21752</v>
      </c>
      <c r="D1451" s="3" t="s">
        <v>17222</v>
      </c>
      <c r="E1451" s="3" t="s">
        <v>21753</v>
      </c>
    </row>
    <row r="1452" spans="1:5" ht="16" x14ac:dyDescent="0.2">
      <c r="A1452" s="3" t="s">
        <v>902</v>
      </c>
      <c r="B1452" s="3" t="s">
        <v>21754</v>
      </c>
      <c r="C1452" s="3" t="s">
        <v>23674</v>
      </c>
      <c r="D1452" s="3" t="s">
        <v>21755</v>
      </c>
      <c r="E1452" s="3" t="s">
        <v>21756</v>
      </c>
    </row>
    <row r="1453" spans="1:5" ht="16" x14ac:dyDescent="0.2">
      <c r="A1453" s="3" t="s">
        <v>8046</v>
      </c>
      <c r="B1453" s="3" t="s">
        <v>21757</v>
      </c>
      <c r="C1453" s="3" t="s">
        <v>21758</v>
      </c>
      <c r="D1453" s="3" t="s">
        <v>21759</v>
      </c>
      <c r="E1453" s="3" t="s">
        <v>21760</v>
      </c>
    </row>
    <row r="1454" spans="1:5" ht="16" x14ac:dyDescent="0.2">
      <c r="A1454" s="3" t="s">
        <v>13593</v>
      </c>
      <c r="B1454" s="3" t="s">
        <v>21761</v>
      </c>
      <c r="C1454" s="3" t="s">
        <v>21762</v>
      </c>
      <c r="D1454" s="3" t="s">
        <v>21763</v>
      </c>
      <c r="E1454" s="3" t="s">
        <v>21764</v>
      </c>
    </row>
    <row r="1455" spans="1:5" ht="16" x14ac:dyDescent="0.2">
      <c r="A1455" s="3" t="s">
        <v>5536</v>
      </c>
      <c r="B1455" s="3" t="s">
        <v>21765</v>
      </c>
      <c r="C1455" s="3" t="s">
        <v>21766</v>
      </c>
      <c r="D1455" s="3" t="s">
        <v>17144</v>
      </c>
      <c r="E1455" s="3" t="s">
        <v>21767</v>
      </c>
    </row>
    <row r="1456" spans="1:5" ht="16" x14ac:dyDescent="0.2">
      <c r="A1456" s="3" t="s">
        <v>5854</v>
      </c>
      <c r="B1456" s="3" t="s">
        <v>21765</v>
      </c>
      <c r="C1456" s="3" t="s">
        <v>21766</v>
      </c>
      <c r="D1456" s="3" t="s">
        <v>17144</v>
      </c>
      <c r="E1456" s="3" t="s">
        <v>21767</v>
      </c>
    </row>
    <row r="1457" spans="1:5" ht="16" x14ac:dyDescent="0.2">
      <c r="A1457" s="3" t="s">
        <v>15629</v>
      </c>
      <c r="B1457" s="3" t="s">
        <v>21768</v>
      </c>
      <c r="C1457" s="3" t="s">
        <v>15629</v>
      </c>
      <c r="D1457" s="3" t="s">
        <v>19089</v>
      </c>
      <c r="E1457" s="3" t="s">
        <v>21769</v>
      </c>
    </row>
    <row r="1458" spans="1:5" ht="16" x14ac:dyDescent="0.2">
      <c r="A1458" s="3" t="s">
        <v>12437</v>
      </c>
      <c r="B1458" s="3" t="s">
        <v>21770</v>
      </c>
      <c r="C1458" s="3" t="s">
        <v>21771</v>
      </c>
      <c r="D1458" s="3" t="s">
        <v>17144</v>
      </c>
      <c r="E1458" s="3" t="s">
        <v>21772</v>
      </c>
    </row>
    <row r="1459" spans="1:5" ht="16" x14ac:dyDescent="0.2">
      <c r="A1459" s="3" t="s">
        <v>2598</v>
      </c>
      <c r="B1459" s="3" t="s">
        <v>21773</v>
      </c>
      <c r="C1459" s="3" t="s">
        <v>21774</v>
      </c>
      <c r="D1459" s="3" t="s">
        <v>17144</v>
      </c>
      <c r="E1459" s="3" t="s">
        <v>21775</v>
      </c>
    </row>
    <row r="1460" spans="1:5" ht="16" x14ac:dyDescent="0.2">
      <c r="A1460" s="3" t="s">
        <v>7207</v>
      </c>
      <c r="B1460" s="3" t="s">
        <v>21776</v>
      </c>
      <c r="C1460" s="3" t="s">
        <v>21777</v>
      </c>
      <c r="D1460" s="3" t="s">
        <v>17681</v>
      </c>
      <c r="E1460" s="3" t="s">
        <v>21778</v>
      </c>
    </row>
    <row r="1461" spans="1:5" ht="16" x14ac:dyDescent="0.2">
      <c r="A1461" s="3" t="s">
        <v>59</v>
      </c>
      <c r="B1461" s="14" t="s">
        <v>21779</v>
      </c>
      <c r="C1461" s="3" t="s">
        <v>23675</v>
      </c>
      <c r="D1461" s="3" t="s">
        <v>21704</v>
      </c>
      <c r="E1461" s="3" t="s">
        <v>21780</v>
      </c>
    </row>
    <row r="1462" spans="1:5" ht="16" x14ac:dyDescent="0.2">
      <c r="A1462" s="3" t="s">
        <v>16525</v>
      </c>
      <c r="B1462" s="3" t="s">
        <v>21781</v>
      </c>
      <c r="C1462" s="3" t="s">
        <v>21782</v>
      </c>
      <c r="D1462" s="3" t="s">
        <v>21783</v>
      </c>
      <c r="E1462" s="3" t="s">
        <v>21784</v>
      </c>
    </row>
    <row r="1463" spans="1:5" ht="16" x14ac:dyDescent="0.2">
      <c r="A1463" s="3" t="s">
        <v>10356</v>
      </c>
      <c r="B1463" s="3" t="s">
        <v>21785</v>
      </c>
      <c r="C1463" s="3" t="s">
        <v>21786</v>
      </c>
      <c r="D1463" s="3" t="s">
        <v>17140</v>
      </c>
      <c r="E1463" s="3" t="s">
        <v>21787</v>
      </c>
    </row>
    <row r="1464" spans="1:5" ht="16" x14ac:dyDescent="0.2">
      <c r="A1464" s="3" t="s">
        <v>267</v>
      </c>
      <c r="B1464" s="3" t="s">
        <v>21788</v>
      </c>
      <c r="C1464" s="3" t="s">
        <v>21789</v>
      </c>
      <c r="D1464" s="3" t="s">
        <v>20849</v>
      </c>
      <c r="E1464" s="3" t="s">
        <v>21790</v>
      </c>
    </row>
    <row r="1465" spans="1:5" ht="16" x14ac:dyDescent="0.2">
      <c r="A1465" s="3" t="s">
        <v>2573</v>
      </c>
      <c r="B1465" s="3" t="s">
        <v>21791</v>
      </c>
      <c r="C1465" s="3" t="s">
        <v>21792</v>
      </c>
      <c r="D1465" s="3" t="s">
        <v>17201</v>
      </c>
      <c r="E1465" s="3" t="s">
        <v>21793</v>
      </c>
    </row>
    <row r="1466" spans="1:5" ht="16" x14ac:dyDescent="0.2">
      <c r="A1466" s="3" t="s">
        <v>3265</v>
      </c>
      <c r="B1466" s="3" t="s">
        <v>21794</v>
      </c>
      <c r="C1466" s="3" t="s">
        <v>21795</v>
      </c>
      <c r="D1466" s="3" t="s">
        <v>17140</v>
      </c>
      <c r="E1466" s="3" t="s">
        <v>21796</v>
      </c>
    </row>
    <row r="1467" spans="1:5" ht="16" x14ac:dyDescent="0.2">
      <c r="A1467" s="3" t="s">
        <v>9450</v>
      </c>
      <c r="B1467" s="3" t="s">
        <v>21797</v>
      </c>
      <c r="C1467" s="3" t="s">
        <v>21798</v>
      </c>
      <c r="D1467" s="3" t="s">
        <v>17292</v>
      </c>
      <c r="E1467" s="3" t="s">
        <v>21799</v>
      </c>
    </row>
    <row r="1468" spans="1:5" ht="16" x14ac:dyDescent="0.2">
      <c r="A1468" s="3" t="s">
        <v>9833</v>
      </c>
      <c r="B1468" s="3" t="s">
        <v>21800</v>
      </c>
      <c r="C1468" s="3" t="s">
        <v>21801</v>
      </c>
      <c r="D1468" s="3" t="s">
        <v>21802</v>
      </c>
      <c r="E1468" s="3" t="s">
        <v>21803</v>
      </c>
    </row>
    <row r="1469" spans="1:5" ht="16" x14ac:dyDescent="0.2">
      <c r="A1469" s="3" t="s">
        <v>10071</v>
      </c>
      <c r="B1469" s="3" t="s">
        <v>21804</v>
      </c>
      <c r="C1469" s="3" t="s">
        <v>10071</v>
      </c>
      <c r="D1469" s="3" t="s">
        <v>21805</v>
      </c>
      <c r="E1469" s="3" t="s">
        <v>21806</v>
      </c>
    </row>
    <row r="1470" spans="1:5" ht="16" x14ac:dyDescent="0.2">
      <c r="A1470" s="3" t="s">
        <v>10759</v>
      </c>
      <c r="B1470" s="3" t="s">
        <v>21807</v>
      </c>
      <c r="C1470" s="3" t="s">
        <v>21808</v>
      </c>
      <c r="D1470" s="3" t="s">
        <v>17561</v>
      </c>
      <c r="E1470" s="3" t="s">
        <v>21809</v>
      </c>
    </row>
    <row r="1471" spans="1:5" ht="16" x14ac:dyDescent="0.2">
      <c r="A1471" s="3" t="s">
        <v>10602</v>
      </c>
      <c r="B1471" s="3" t="s">
        <v>21810</v>
      </c>
      <c r="C1471" s="3" t="s">
        <v>21811</v>
      </c>
      <c r="D1471" s="3" t="s">
        <v>17144</v>
      </c>
      <c r="E1471" s="3" t="s">
        <v>21812</v>
      </c>
    </row>
    <row r="1472" spans="1:5" ht="16" x14ac:dyDescent="0.2">
      <c r="A1472" s="3" t="s">
        <v>2666</v>
      </c>
      <c r="B1472" s="3" t="s">
        <v>21813</v>
      </c>
      <c r="C1472" s="3" t="s">
        <v>21814</v>
      </c>
      <c r="D1472" s="3" t="s">
        <v>21815</v>
      </c>
      <c r="E1472" s="3" t="s">
        <v>21816</v>
      </c>
    </row>
    <row r="1473" spans="1:5" ht="16" x14ac:dyDescent="0.2">
      <c r="A1473" s="3" t="s">
        <v>6831</v>
      </c>
      <c r="B1473" s="3" t="s">
        <v>21817</v>
      </c>
      <c r="C1473" s="3" t="s">
        <v>21818</v>
      </c>
      <c r="D1473" s="3" t="s">
        <v>19296</v>
      </c>
      <c r="E1473" s="3" t="s">
        <v>21819</v>
      </c>
    </row>
    <row r="1474" spans="1:5" ht="16" x14ac:dyDescent="0.2">
      <c r="A1474" s="3" t="s">
        <v>11096</v>
      </c>
      <c r="B1474" s="3" t="s">
        <v>21820</v>
      </c>
      <c r="C1474" s="3" t="s">
        <v>21821</v>
      </c>
      <c r="D1474" s="3" t="s">
        <v>17140</v>
      </c>
      <c r="E1474" s="3" t="s">
        <v>21822</v>
      </c>
    </row>
    <row r="1475" spans="1:5" ht="16" x14ac:dyDescent="0.2">
      <c r="A1475" s="3" t="s">
        <v>13734</v>
      </c>
      <c r="B1475" s="3" t="s">
        <v>21823</v>
      </c>
      <c r="C1475" s="3" t="s">
        <v>13734</v>
      </c>
      <c r="D1475" s="3" t="s">
        <v>21824</v>
      </c>
      <c r="E1475" s="3" t="s">
        <v>21825</v>
      </c>
    </row>
    <row r="1476" spans="1:5" ht="16" x14ac:dyDescent="0.2">
      <c r="A1476" s="3" t="s">
        <v>2044</v>
      </c>
      <c r="B1476" s="3" t="s">
        <v>21826</v>
      </c>
      <c r="C1476" s="3" t="s">
        <v>21827</v>
      </c>
      <c r="D1476" s="3" t="s">
        <v>17144</v>
      </c>
      <c r="E1476" s="3" t="s">
        <v>21828</v>
      </c>
    </row>
    <row r="1477" spans="1:5" ht="16" x14ac:dyDescent="0.2">
      <c r="A1477" s="3" t="s">
        <v>12659</v>
      </c>
      <c r="B1477" s="3" t="s">
        <v>21829</v>
      </c>
      <c r="C1477" s="3" t="s">
        <v>23676</v>
      </c>
      <c r="D1477" s="3" t="s">
        <v>21830</v>
      </c>
      <c r="E1477" s="3" t="s">
        <v>21831</v>
      </c>
    </row>
    <row r="1478" spans="1:5" ht="16" x14ac:dyDescent="0.2">
      <c r="A1478" s="3" t="s">
        <v>13806</v>
      </c>
      <c r="B1478" s="3" t="s">
        <v>21832</v>
      </c>
      <c r="C1478" s="3" t="s">
        <v>21833</v>
      </c>
      <c r="D1478" s="3" t="s">
        <v>17689</v>
      </c>
      <c r="E1478" s="3" t="s">
        <v>21834</v>
      </c>
    </row>
    <row r="1479" spans="1:5" ht="16" x14ac:dyDescent="0.2">
      <c r="A1479" s="3" t="s">
        <v>1722</v>
      </c>
      <c r="B1479" s="3" t="s">
        <v>21835</v>
      </c>
      <c r="C1479" s="3" t="s">
        <v>21836</v>
      </c>
      <c r="D1479" s="3" t="s">
        <v>17174</v>
      </c>
      <c r="E1479" s="3" t="s">
        <v>21837</v>
      </c>
    </row>
    <row r="1480" spans="1:5" ht="16" x14ac:dyDescent="0.2">
      <c r="A1480" s="3" t="s">
        <v>13798</v>
      </c>
      <c r="B1480" s="3" t="s">
        <v>21838</v>
      </c>
      <c r="C1480" s="3" t="s">
        <v>13798</v>
      </c>
      <c r="D1480" s="3" t="s">
        <v>17305</v>
      </c>
      <c r="E1480" s="3" t="s">
        <v>21839</v>
      </c>
    </row>
    <row r="1481" spans="1:5" ht="16" x14ac:dyDescent="0.2">
      <c r="A1481" s="3" t="s">
        <v>395</v>
      </c>
      <c r="B1481" s="3" t="s">
        <v>21840</v>
      </c>
      <c r="C1481" s="3" t="s">
        <v>395</v>
      </c>
      <c r="D1481" s="3" t="s">
        <v>18064</v>
      </c>
      <c r="E1481" s="3" t="s">
        <v>21841</v>
      </c>
    </row>
    <row r="1482" spans="1:5" ht="16" x14ac:dyDescent="0.2">
      <c r="A1482" s="3" t="s">
        <v>6637</v>
      </c>
      <c r="B1482" s="3" t="s">
        <v>21842</v>
      </c>
      <c r="C1482" s="3" t="s">
        <v>21843</v>
      </c>
      <c r="D1482" s="3" t="s">
        <v>17856</v>
      </c>
      <c r="E1482" s="3" t="s">
        <v>21844</v>
      </c>
    </row>
    <row r="1483" spans="1:5" ht="16" x14ac:dyDescent="0.2">
      <c r="A1483" s="3" t="s">
        <v>3452</v>
      </c>
      <c r="B1483" s="3" t="s">
        <v>21845</v>
      </c>
      <c r="C1483" s="3" t="s">
        <v>23677</v>
      </c>
      <c r="D1483" s="3" t="s">
        <v>17499</v>
      </c>
      <c r="E1483" s="3" t="s">
        <v>21846</v>
      </c>
    </row>
    <row r="1484" spans="1:5" ht="16" x14ac:dyDescent="0.2">
      <c r="A1484" s="3" t="s">
        <v>2801</v>
      </c>
      <c r="B1484" s="3" t="s">
        <v>21847</v>
      </c>
      <c r="C1484" s="3" t="s">
        <v>2801</v>
      </c>
      <c r="D1484" s="3" t="s">
        <v>17482</v>
      </c>
      <c r="E1484" s="3" t="s">
        <v>21848</v>
      </c>
    </row>
    <row r="1485" spans="1:5" ht="16" x14ac:dyDescent="0.2">
      <c r="A1485" s="3" t="s">
        <v>3152</v>
      </c>
      <c r="B1485" s="3" t="s">
        <v>21849</v>
      </c>
      <c r="C1485" s="3" t="s">
        <v>21850</v>
      </c>
      <c r="D1485" s="3" t="s">
        <v>21300</v>
      </c>
      <c r="E1485" s="3" t="s">
        <v>21851</v>
      </c>
    </row>
    <row r="1486" spans="1:5" ht="16" x14ac:dyDescent="0.2">
      <c r="A1486" s="3" t="s">
        <v>9155</v>
      </c>
      <c r="B1486" s="3" t="s">
        <v>21852</v>
      </c>
      <c r="C1486" s="3" t="s">
        <v>21853</v>
      </c>
      <c r="D1486" s="3" t="s">
        <v>17144</v>
      </c>
      <c r="E1486" s="3" t="s">
        <v>21854</v>
      </c>
    </row>
    <row r="1487" spans="1:5" ht="16" x14ac:dyDescent="0.2">
      <c r="A1487" s="3" t="s">
        <v>535</v>
      </c>
      <c r="B1487" s="3" t="s">
        <v>21855</v>
      </c>
      <c r="C1487" s="3" t="s">
        <v>21856</v>
      </c>
      <c r="D1487" s="3" t="s">
        <v>17978</v>
      </c>
      <c r="E1487" s="3" t="s">
        <v>21857</v>
      </c>
    </row>
    <row r="1488" spans="1:5" ht="16" x14ac:dyDescent="0.2">
      <c r="A1488" s="3" t="s">
        <v>7916</v>
      </c>
      <c r="B1488" s="3" t="s">
        <v>21855</v>
      </c>
      <c r="C1488" s="3" t="s">
        <v>21856</v>
      </c>
      <c r="D1488" s="3" t="s">
        <v>17978</v>
      </c>
      <c r="E1488" s="3" t="s">
        <v>21857</v>
      </c>
    </row>
    <row r="1489" spans="1:5" ht="16" x14ac:dyDescent="0.2">
      <c r="A1489" s="3" t="s">
        <v>9667</v>
      </c>
      <c r="B1489" s="3" t="s">
        <v>21858</v>
      </c>
      <c r="C1489" s="3" t="s">
        <v>9667</v>
      </c>
      <c r="D1489" s="3" t="s">
        <v>20731</v>
      </c>
      <c r="E1489" s="3" t="s">
        <v>21859</v>
      </c>
    </row>
    <row r="1490" spans="1:5" ht="16" x14ac:dyDescent="0.2">
      <c r="A1490" s="3" t="s">
        <v>1124</v>
      </c>
      <c r="B1490" s="3" t="s">
        <v>21860</v>
      </c>
      <c r="C1490" s="3" t="s">
        <v>23678</v>
      </c>
      <c r="D1490" s="3" t="s">
        <v>17214</v>
      </c>
      <c r="E1490" s="3" t="s">
        <v>21861</v>
      </c>
    </row>
    <row r="1491" spans="1:5" ht="16" x14ac:dyDescent="0.2">
      <c r="A1491" s="3" t="s">
        <v>1991</v>
      </c>
      <c r="B1491" s="3" t="s">
        <v>21862</v>
      </c>
      <c r="C1491" s="3" t="s">
        <v>21863</v>
      </c>
      <c r="D1491" s="3" t="s">
        <v>21864</v>
      </c>
      <c r="E1491" s="3" t="s">
        <v>21865</v>
      </c>
    </row>
    <row r="1492" spans="1:5" ht="16" x14ac:dyDescent="0.2">
      <c r="A1492" s="3" t="s">
        <v>11212</v>
      </c>
      <c r="B1492" s="3" t="s">
        <v>21866</v>
      </c>
      <c r="C1492" s="3" t="s">
        <v>21867</v>
      </c>
      <c r="D1492" s="3"/>
      <c r="E1492" s="3" t="s">
        <v>21868</v>
      </c>
    </row>
    <row r="1493" spans="1:5" ht="16" x14ac:dyDescent="0.2">
      <c r="A1493" s="3" t="s">
        <v>4845</v>
      </c>
      <c r="B1493" s="3" t="s">
        <v>21869</v>
      </c>
      <c r="C1493" s="3" t="s">
        <v>21870</v>
      </c>
      <c r="D1493" s="3" t="s">
        <v>17144</v>
      </c>
      <c r="E1493" s="3" t="s">
        <v>21871</v>
      </c>
    </row>
    <row r="1494" spans="1:5" ht="16" x14ac:dyDescent="0.2">
      <c r="A1494" s="3" t="s">
        <v>13843</v>
      </c>
      <c r="B1494" s="3" t="s">
        <v>21872</v>
      </c>
      <c r="C1494" s="3" t="s">
        <v>21873</v>
      </c>
      <c r="D1494" s="3" t="s">
        <v>17144</v>
      </c>
      <c r="E1494" s="3" t="s">
        <v>21874</v>
      </c>
    </row>
    <row r="1495" spans="1:5" ht="16" x14ac:dyDescent="0.2">
      <c r="A1495" s="3" t="s">
        <v>15884</v>
      </c>
      <c r="B1495" s="3" t="s">
        <v>21875</v>
      </c>
      <c r="C1495" s="3" t="s">
        <v>21876</v>
      </c>
      <c r="D1495" s="3" t="s">
        <v>17232</v>
      </c>
      <c r="E1495" s="3" t="s">
        <v>21877</v>
      </c>
    </row>
    <row r="1496" spans="1:5" ht="16" x14ac:dyDescent="0.2">
      <c r="A1496" s="3" t="s">
        <v>10327</v>
      </c>
      <c r="B1496" s="14" t="s">
        <v>21878</v>
      </c>
      <c r="C1496" s="3" t="s">
        <v>21879</v>
      </c>
      <c r="D1496" s="3" t="s">
        <v>17144</v>
      </c>
      <c r="E1496" s="3" t="s">
        <v>21880</v>
      </c>
    </row>
    <row r="1497" spans="1:5" ht="16" x14ac:dyDescent="0.2">
      <c r="A1497" s="3" t="s">
        <v>7973</v>
      </c>
      <c r="B1497" s="3" t="s">
        <v>21881</v>
      </c>
      <c r="C1497" s="3" t="s">
        <v>21882</v>
      </c>
      <c r="D1497" s="3" t="s">
        <v>17705</v>
      </c>
      <c r="E1497" s="3" t="s">
        <v>21883</v>
      </c>
    </row>
    <row r="1498" spans="1:5" ht="16" x14ac:dyDescent="0.2">
      <c r="A1498" s="3" t="s">
        <v>13008</v>
      </c>
      <c r="B1498" s="3" t="s">
        <v>21884</v>
      </c>
      <c r="C1498" s="3" t="s">
        <v>21885</v>
      </c>
      <c r="D1498" s="3" t="s">
        <v>21061</v>
      </c>
      <c r="E1498" s="3" t="s">
        <v>21886</v>
      </c>
    </row>
    <row r="1499" spans="1:5" ht="16" x14ac:dyDescent="0.2">
      <c r="A1499" s="3" t="s">
        <v>14433</v>
      </c>
      <c r="B1499" s="3" t="s">
        <v>21887</v>
      </c>
      <c r="C1499" s="3" t="s">
        <v>21888</v>
      </c>
      <c r="D1499" s="3" t="s">
        <v>17174</v>
      </c>
      <c r="E1499" s="3" t="s">
        <v>21889</v>
      </c>
    </row>
    <row r="1500" spans="1:5" ht="16" x14ac:dyDescent="0.2">
      <c r="A1500" s="3" t="s">
        <v>21893</v>
      </c>
      <c r="B1500" s="3" t="s">
        <v>21890</v>
      </c>
      <c r="C1500" s="3" t="s">
        <v>10091</v>
      </c>
      <c r="D1500" s="3" t="s">
        <v>21891</v>
      </c>
      <c r="E1500" s="3" t="s">
        <v>21892</v>
      </c>
    </row>
    <row r="1501" spans="1:5" ht="16" x14ac:dyDescent="0.2">
      <c r="A1501" s="3" t="s">
        <v>1802</v>
      </c>
      <c r="B1501" s="3" t="s">
        <v>21894</v>
      </c>
      <c r="C1501" s="3" t="s">
        <v>21895</v>
      </c>
      <c r="D1501" s="3" t="s">
        <v>17156</v>
      </c>
      <c r="E1501" s="3" t="s">
        <v>21896</v>
      </c>
    </row>
    <row r="1502" spans="1:5" ht="16" x14ac:dyDescent="0.2">
      <c r="A1502" s="3" t="s">
        <v>15304</v>
      </c>
      <c r="B1502" s="3" t="s">
        <v>21897</v>
      </c>
      <c r="C1502" s="3" t="s">
        <v>21898</v>
      </c>
      <c r="D1502" s="3"/>
      <c r="E1502" s="3" t="s">
        <v>21899</v>
      </c>
    </row>
    <row r="1503" spans="1:5" ht="16" x14ac:dyDescent="0.2">
      <c r="A1503" s="3" t="s">
        <v>1280</v>
      </c>
      <c r="B1503" s="3" t="s">
        <v>21900</v>
      </c>
      <c r="C1503" s="3" t="s">
        <v>21901</v>
      </c>
      <c r="D1503" s="3" t="s">
        <v>17144</v>
      </c>
      <c r="E1503" s="3" t="s">
        <v>21902</v>
      </c>
    </row>
    <row r="1504" spans="1:5" ht="16" x14ac:dyDescent="0.2">
      <c r="A1504" s="3" t="s">
        <v>14390</v>
      </c>
      <c r="B1504" s="3" t="s">
        <v>21903</v>
      </c>
      <c r="C1504" s="3" t="s">
        <v>21904</v>
      </c>
      <c r="D1504" s="3" t="s">
        <v>17243</v>
      </c>
      <c r="E1504" s="3" t="s">
        <v>21905</v>
      </c>
    </row>
    <row r="1505" spans="1:5" ht="16" x14ac:dyDescent="0.2">
      <c r="A1505" s="3" t="s">
        <v>14252</v>
      </c>
      <c r="B1505" s="3" t="s">
        <v>21906</v>
      </c>
      <c r="C1505" s="3" t="s">
        <v>21907</v>
      </c>
      <c r="D1505" s="3" t="s">
        <v>17583</v>
      </c>
      <c r="E1505" s="3" t="s">
        <v>21908</v>
      </c>
    </row>
    <row r="1506" spans="1:5" ht="16" x14ac:dyDescent="0.2">
      <c r="A1506" s="3" t="s">
        <v>13495</v>
      </c>
      <c r="B1506" s="3" t="s">
        <v>21909</v>
      </c>
      <c r="C1506" s="3" t="s">
        <v>21910</v>
      </c>
      <c r="D1506" s="3" t="s">
        <v>21911</v>
      </c>
      <c r="E1506" s="3" t="s">
        <v>21912</v>
      </c>
    </row>
    <row r="1507" spans="1:5" ht="16" x14ac:dyDescent="0.2">
      <c r="A1507" s="3" t="s">
        <v>7356</v>
      </c>
      <c r="B1507" s="3" t="s">
        <v>21913</v>
      </c>
      <c r="C1507" s="3" t="s">
        <v>7356</v>
      </c>
      <c r="D1507" s="3" t="s">
        <v>17561</v>
      </c>
      <c r="E1507" s="3" t="s">
        <v>21914</v>
      </c>
    </row>
    <row r="1508" spans="1:5" ht="16" x14ac:dyDescent="0.2">
      <c r="A1508" s="3" t="s">
        <v>4498</v>
      </c>
      <c r="B1508" s="3" t="s">
        <v>21915</v>
      </c>
      <c r="C1508" s="3" t="s">
        <v>21916</v>
      </c>
      <c r="D1508" s="3" t="s">
        <v>17156</v>
      </c>
      <c r="E1508" s="3" t="s">
        <v>21917</v>
      </c>
    </row>
    <row r="1509" spans="1:5" ht="16" x14ac:dyDescent="0.2">
      <c r="A1509" s="3" t="s">
        <v>9067</v>
      </c>
      <c r="B1509" s="3" t="s">
        <v>21918</v>
      </c>
      <c r="C1509" s="3" t="s">
        <v>21919</v>
      </c>
      <c r="D1509" s="3" t="s">
        <v>17144</v>
      </c>
      <c r="E1509" s="3" t="s">
        <v>21920</v>
      </c>
    </row>
    <row r="1510" spans="1:5" ht="16" x14ac:dyDescent="0.2">
      <c r="A1510" s="3" t="s">
        <v>487</v>
      </c>
      <c r="B1510" s="3" t="s">
        <v>21921</v>
      </c>
      <c r="C1510" s="3" t="s">
        <v>21922</v>
      </c>
      <c r="D1510" s="3" t="s">
        <v>17583</v>
      </c>
      <c r="E1510" s="3" t="s">
        <v>21923</v>
      </c>
    </row>
    <row r="1511" spans="1:5" ht="16" x14ac:dyDescent="0.2">
      <c r="A1511" s="3" t="s">
        <v>11554</v>
      </c>
      <c r="B1511" s="3" t="s">
        <v>21924</v>
      </c>
      <c r="C1511" s="3" t="s">
        <v>11554</v>
      </c>
      <c r="D1511" s="3" t="s">
        <v>17968</v>
      </c>
      <c r="E1511" s="3" t="s">
        <v>21925</v>
      </c>
    </row>
    <row r="1512" spans="1:5" ht="16" x14ac:dyDescent="0.2">
      <c r="A1512" s="3" t="s">
        <v>1947</v>
      </c>
      <c r="B1512" s="14" t="s">
        <v>21926</v>
      </c>
      <c r="C1512" s="3" t="s">
        <v>1947</v>
      </c>
      <c r="D1512" s="3" t="s">
        <v>21927</v>
      </c>
      <c r="E1512" s="3" t="s">
        <v>21928</v>
      </c>
    </row>
    <row r="1513" spans="1:5" ht="16" x14ac:dyDescent="0.2">
      <c r="A1513" s="3" t="s">
        <v>11497</v>
      </c>
      <c r="B1513" s="3" t="s">
        <v>21929</v>
      </c>
      <c r="C1513" s="3" t="s">
        <v>11497</v>
      </c>
      <c r="D1513" s="3" t="s">
        <v>18294</v>
      </c>
      <c r="E1513" s="3" t="s">
        <v>21930</v>
      </c>
    </row>
    <row r="1514" spans="1:5" ht="16" x14ac:dyDescent="0.2">
      <c r="A1514" s="3" t="s">
        <v>12124</v>
      </c>
      <c r="B1514" s="3" t="s">
        <v>21931</v>
      </c>
      <c r="C1514" s="3" t="s">
        <v>21932</v>
      </c>
      <c r="D1514" s="3" t="s">
        <v>17190</v>
      </c>
      <c r="E1514" s="3" t="s">
        <v>21933</v>
      </c>
    </row>
    <row r="1515" spans="1:5" ht="16" x14ac:dyDescent="0.2">
      <c r="A1515" s="3" t="s">
        <v>12071</v>
      </c>
      <c r="B1515" s="3" t="s">
        <v>21937</v>
      </c>
      <c r="C1515" s="3" t="s">
        <v>21938</v>
      </c>
      <c r="D1515" s="3" t="s">
        <v>21939</v>
      </c>
      <c r="E1515" s="3" t="s">
        <v>21940</v>
      </c>
    </row>
    <row r="1516" spans="1:5" ht="16" x14ac:dyDescent="0.2">
      <c r="A1516" s="3" t="s">
        <v>11891</v>
      </c>
      <c r="B1516" s="3" t="s">
        <v>21934</v>
      </c>
      <c r="C1516" s="3" t="s">
        <v>23679</v>
      </c>
      <c r="D1516" s="3" t="s">
        <v>21935</v>
      </c>
      <c r="E1516" s="3" t="s">
        <v>21936</v>
      </c>
    </row>
    <row r="1517" spans="1:5" ht="16" x14ac:dyDescent="0.2">
      <c r="A1517" s="3" t="s">
        <v>4340</v>
      </c>
      <c r="B1517" s="3" t="s">
        <v>21941</v>
      </c>
      <c r="C1517" s="3" t="s">
        <v>21942</v>
      </c>
      <c r="D1517" s="3" t="s">
        <v>17583</v>
      </c>
      <c r="E1517" s="3" t="s">
        <v>21943</v>
      </c>
    </row>
    <row r="1518" spans="1:5" ht="16" x14ac:dyDescent="0.2">
      <c r="A1518" s="3" t="s">
        <v>16697</v>
      </c>
      <c r="B1518" s="3" t="s">
        <v>21944</v>
      </c>
      <c r="C1518" s="3" t="s">
        <v>21945</v>
      </c>
      <c r="D1518" s="3" t="s">
        <v>17583</v>
      </c>
      <c r="E1518" s="3" t="s">
        <v>21946</v>
      </c>
    </row>
    <row r="1519" spans="1:5" ht="16" x14ac:dyDescent="0.2">
      <c r="A1519" s="3" t="s">
        <v>8335</v>
      </c>
      <c r="B1519" s="3" t="s">
        <v>21947</v>
      </c>
      <c r="C1519" s="3" t="s">
        <v>8335</v>
      </c>
      <c r="D1519" s="3" t="s">
        <v>18294</v>
      </c>
      <c r="E1519" s="3" t="s">
        <v>21948</v>
      </c>
    </row>
    <row r="1520" spans="1:5" ht="16" x14ac:dyDescent="0.2">
      <c r="A1520" s="3" t="s">
        <v>14833</v>
      </c>
      <c r="B1520" s="3" t="s">
        <v>21949</v>
      </c>
      <c r="C1520" s="3" t="s">
        <v>14833</v>
      </c>
      <c r="D1520" s="3" t="s">
        <v>21950</v>
      </c>
      <c r="E1520" s="3" t="s">
        <v>21951</v>
      </c>
    </row>
    <row r="1521" spans="1:5" ht="16" x14ac:dyDescent="0.2">
      <c r="A1521" s="3" t="s">
        <v>7322</v>
      </c>
      <c r="B1521" s="3" t="s">
        <v>21952</v>
      </c>
      <c r="C1521" s="3" t="s">
        <v>7322</v>
      </c>
      <c r="D1521" s="3" t="s">
        <v>20962</v>
      </c>
      <c r="E1521" s="3" t="s">
        <v>21953</v>
      </c>
    </row>
    <row r="1522" spans="1:5" ht="16" x14ac:dyDescent="0.2">
      <c r="A1522" s="3" t="s">
        <v>12017</v>
      </c>
      <c r="B1522" s="3" t="s">
        <v>21954</v>
      </c>
      <c r="C1522" s="3" t="s">
        <v>21955</v>
      </c>
      <c r="D1522" s="3" t="s">
        <v>21956</v>
      </c>
      <c r="E1522" s="3" t="s">
        <v>21957</v>
      </c>
    </row>
    <row r="1523" spans="1:5" ht="16" x14ac:dyDescent="0.2">
      <c r="A1523" s="3" t="s">
        <v>7389</v>
      </c>
      <c r="B1523" s="3" t="s">
        <v>21958</v>
      </c>
      <c r="C1523" s="3" t="s">
        <v>21959</v>
      </c>
      <c r="D1523" s="3" t="s">
        <v>21960</v>
      </c>
      <c r="E1523" s="3" t="s">
        <v>21961</v>
      </c>
    </row>
    <row r="1524" spans="1:5" ht="16" x14ac:dyDescent="0.2">
      <c r="A1524" s="3" t="s">
        <v>6515</v>
      </c>
      <c r="B1524" s="3" t="s">
        <v>21962</v>
      </c>
      <c r="C1524" s="3" t="s">
        <v>21963</v>
      </c>
      <c r="D1524" s="3" t="s">
        <v>21964</v>
      </c>
      <c r="E1524" s="3" t="s">
        <v>21965</v>
      </c>
    </row>
    <row r="1525" spans="1:5" ht="16" x14ac:dyDescent="0.2">
      <c r="A1525" s="3" t="s">
        <v>5918</v>
      </c>
      <c r="B1525" s="3" t="s">
        <v>21966</v>
      </c>
      <c r="C1525" s="3" t="s">
        <v>5918</v>
      </c>
      <c r="D1525" s="3" t="s">
        <v>18294</v>
      </c>
      <c r="E1525" s="3" t="s">
        <v>21967</v>
      </c>
    </row>
    <row r="1526" spans="1:5" ht="16" x14ac:dyDescent="0.2">
      <c r="A1526" s="3" t="s">
        <v>5117</v>
      </c>
      <c r="B1526" s="3" t="s">
        <v>21968</v>
      </c>
      <c r="C1526" s="3" t="s">
        <v>23680</v>
      </c>
      <c r="D1526" s="3" t="s">
        <v>18087</v>
      </c>
      <c r="E1526" s="3" t="s">
        <v>21969</v>
      </c>
    </row>
    <row r="1527" spans="1:5" ht="16" x14ac:dyDescent="0.2">
      <c r="A1527" s="3" t="s">
        <v>9174</v>
      </c>
      <c r="B1527" s="3" t="s">
        <v>21970</v>
      </c>
      <c r="C1527" s="3" t="s">
        <v>9174</v>
      </c>
      <c r="D1527" s="3" t="s">
        <v>18294</v>
      </c>
      <c r="E1527" s="3" t="s">
        <v>21971</v>
      </c>
    </row>
    <row r="1528" spans="1:5" ht="16" x14ac:dyDescent="0.2">
      <c r="A1528" s="3" t="s">
        <v>15404</v>
      </c>
      <c r="B1528" s="3" t="s">
        <v>18556</v>
      </c>
      <c r="C1528" s="3" t="s">
        <v>18557</v>
      </c>
      <c r="D1528" s="3" t="s">
        <v>17144</v>
      </c>
      <c r="E1528" s="3" t="s">
        <v>18558</v>
      </c>
    </row>
    <row r="1529" spans="1:5" ht="16" x14ac:dyDescent="0.2">
      <c r="A1529" s="3" t="s">
        <v>8995</v>
      </c>
      <c r="B1529" s="3" t="s">
        <v>21972</v>
      </c>
      <c r="C1529" s="3" t="s">
        <v>21973</v>
      </c>
      <c r="D1529" s="3" t="s">
        <v>17856</v>
      </c>
      <c r="E1529" s="3" t="s">
        <v>21974</v>
      </c>
    </row>
    <row r="1530" spans="1:5" ht="16" x14ac:dyDescent="0.2">
      <c r="A1530" s="3" t="s">
        <v>12082</v>
      </c>
      <c r="B1530" s="3" t="s">
        <v>21975</v>
      </c>
      <c r="C1530" s="3" t="s">
        <v>21976</v>
      </c>
      <c r="D1530" s="3" t="s">
        <v>21977</v>
      </c>
      <c r="E1530" s="3" t="s">
        <v>21978</v>
      </c>
    </row>
    <row r="1531" spans="1:5" ht="16" x14ac:dyDescent="0.2">
      <c r="A1531" s="3" t="s">
        <v>12278</v>
      </c>
      <c r="B1531" s="3" t="s">
        <v>21979</v>
      </c>
      <c r="C1531" s="3" t="s">
        <v>21980</v>
      </c>
      <c r="D1531" s="3" t="s">
        <v>21981</v>
      </c>
      <c r="E1531" s="3" t="s">
        <v>21982</v>
      </c>
    </row>
    <row r="1532" spans="1:5" ht="16" x14ac:dyDescent="0.2">
      <c r="A1532" s="3" t="s">
        <v>12562</v>
      </c>
      <c r="B1532" s="3" t="s">
        <v>21983</v>
      </c>
      <c r="C1532" s="3" t="s">
        <v>21984</v>
      </c>
      <c r="D1532" s="3" t="s">
        <v>18006</v>
      </c>
      <c r="E1532" s="3" t="s">
        <v>21985</v>
      </c>
    </row>
    <row r="1533" spans="1:5" ht="16" x14ac:dyDescent="0.2">
      <c r="A1533" s="3" t="s">
        <v>2320</v>
      </c>
      <c r="B1533" s="3" t="s">
        <v>21986</v>
      </c>
      <c r="C1533" s="3" t="s">
        <v>2320</v>
      </c>
      <c r="D1533" s="3" t="s">
        <v>21987</v>
      </c>
      <c r="E1533" s="3" t="s">
        <v>21988</v>
      </c>
    </row>
    <row r="1534" spans="1:5" ht="16" x14ac:dyDescent="0.2">
      <c r="A1534" s="3" t="s">
        <v>8902</v>
      </c>
      <c r="B1534" s="3" t="s">
        <v>21989</v>
      </c>
      <c r="C1534" s="3" t="s">
        <v>21990</v>
      </c>
      <c r="D1534" s="3" t="s">
        <v>20972</v>
      </c>
      <c r="E1534" s="3" t="s">
        <v>21991</v>
      </c>
    </row>
    <row r="1535" spans="1:5" ht="16" x14ac:dyDescent="0.2">
      <c r="A1535" s="3" t="s">
        <v>9061</v>
      </c>
      <c r="B1535" s="3" t="s">
        <v>21992</v>
      </c>
      <c r="C1535" s="3" t="s">
        <v>21993</v>
      </c>
      <c r="D1535" s="3" t="s">
        <v>21994</v>
      </c>
      <c r="E1535" s="3" t="s">
        <v>21995</v>
      </c>
    </row>
    <row r="1536" spans="1:5" ht="16" x14ac:dyDescent="0.2">
      <c r="A1536" s="3" t="s">
        <v>13365</v>
      </c>
      <c r="B1536" s="3" t="s">
        <v>21996</v>
      </c>
      <c r="C1536" s="3" t="s">
        <v>13365</v>
      </c>
      <c r="D1536" s="3" t="s">
        <v>17410</v>
      </c>
      <c r="E1536" s="3" t="s">
        <v>21997</v>
      </c>
    </row>
    <row r="1537" spans="1:5" ht="16" x14ac:dyDescent="0.2">
      <c r="A1537" s="3" t="s">
        <v>4877</v>
      </c>
      <c r="B1537" s="3" t="s">
        <v>21998</v>
      </c>
      <c r="C1537" s="3" t="s">
        <v>21999</v>
      </c>
      <c r="D1537" s="3" t="s">
        <v>17531</v>
      </c>
      <c r="E1537" s="3" t="s">
        <v>22000</v>
      </c>
    </row>
    <row r="1538" spans="1:5" ht="16" x14ac:dyDescent="0.2">
      <c r="A1538" s="3" t="s">
        <v>3913</v>
      </c>
      <c r="B1538" s="3" t="s">
        <v>22001</v>
      </c>
      <c r="C1538" s="3" t="s">
        <v>22002</v>
      </c>
      <c r="D1538" s="3" t="s">
        <v>22003</v>
      </c>
      <c r="E1538" s="3" t="s">
        <v>22004</v>
      </c>
    </row>
    <row r="1539" spans="1:5" ht="16" x14ac:dyDescent="0.2">
      <c r="A1539" s="3" t="s">
        <v>7038</v>
      </c>
      <c r="B1539" s="3" t="s">
        <v>22005</v>
      </c>
      <c r="C1539" s="3" t="s">
        <v>22006</v>
      </c>
      <c r="D1539" s="3" t="s">
        <v>19982</v>
      </c>
      <c r="E1539" s="3" t="s">
        <v>22007</v>
      </c>
    </row>
    <row r="1540" spans="1:5" ht="16" x14ac:dyDescent="0.2">
      <c r="A1540" s="3" t="s">
        <v>10408</v>
      </c>
      <c r="B1540" s="3" t="s">
        <v>22008</v>
      </c>
      <c r="C1540" s="3" t="s">
        <v>22009</v>
      </c>
      <c r="D1540" s="3" t="e">
        <v>#NAME?</v>
      </c>
      <c r="E1540" s="3" t="s">
        <v>22010</v>
      </c>
    </row>
    <row r="1541" spans="1:5" ht="16" x14ac:dyDescent="0.2">
      <c r="A1541" s="3" t="s">
        <v>733</v>
      </c>
      <c r="B1541" s="3" t="s">
        <v>22011</v>
      </c>
      <c r="C1541" s="3" t="s">
        <v>22012</v>
      </c>
      <c r="D1541" s="3" t="s">
        <v>17144</v>
      </c>
      <c r="E1541" s="3" t="s">
        <v>22013</v>
      </c>
    </row>
    <row r="1542" spans="1:5" ht="16" x14ac:dyDescent="0.2">
      <c r="A1542" s="3" t="s">
        <v>16915</v>
      </c>
      <c r="B1542" s="3" t="s">
        <v>22014</v>
      </c>
      <c r="C1542" s="3" t="s">
        <v>22015</v>
      </c>
      <c r="D1542" s="3" t="s">
        <v>22016</v>
      </c>
      <c r="E1542" s="3" t="s">
        <v>22017</v>
      </c>
    </row>
    <row r="1543" spans="1:5" ht="16" x14ac:dyDescent="0.2">
      <c r="A1543" s="3" t="s">
        <v>548</v>
      </c>
      <c r="B1543" s="3" t="s">
        <v>22018</v>
      </c>
      <c r="C1543" s="3" t="s">
        <v>23681</v>
      </c>
      <c r="D1543" s="3" t="s">
        <v>22019</v>
      </c>
      <c r="E1543" s="3" t="s">
        <v>22020</v>
      </c>
    </row>
    <row r="1544" spans="1:5" ht="16" x14ac:dyDescent="0.2">
      <c r="A1544" s="3" t="s">
        <v>1191</v>
      </c>
      <c r="B1544" s="3" t="s">
        <v>22021</v>
      </c>
      <c r="C1544" s="3" t="s">
        <v>22022</v>
      </c>
      <c r="D1544" s="3"/>
      <c r="E1544" s="3" t="s">
        <v>22023</v>
      </c>
    </row>
    <row r="1545" spans="1:5" ht="16" x14ac:dyDescent="0.2">
      <c r="A1545" s="3" t="s">
        <v>16375</v>
      </c>
      <c r="B1545" s="3" t="s">
        <v>22024</v>
      </c>
      <c r="C1545" s="3" t="s">
        <v>22025</v>
      </c>
      <c r="D1545" s="3" t="s">
        <v>22026</v>
      </c>
      <c r="E1545" s="3" t="s">
        <v>22027</v>
      </c>
    </row>
    <row r="1546" spans="1:5" ht="16" x14ac:dyDescent="0.2">
      <c r="A1546" s="3" t="s">
        <v>6913</v>
      </c>
      <c r="B1546" s="3" t="s">
        <v>22028</v>
      </c>
      <c r="C1546" s="3" t="s">
        <v>22029</v>
      </c>
      <c r="D1546" s="3" t="s">
        <v>17515</v>
      </c>
      <c r="E1546" s="3" t="s">
        <v>22030</v>
      </c>
    </row>
    <row r="1547" spans="1:5" ht="16" x14ac:dyDescent="0.2">
      <c r="A1547" s="3" t="s">
        <v>5011</v>
      </c>
      <c r="B1547" s="3" t="s">
        <v>22031</v>
      </c>
      <c r="C1547" s="3" t="s">
        <v>5011</v>
      </c>
      <c r="D1547" s="3" t="s">
        <v>18165</v>
      </c>
      <c r="E1547" s="3" t="s">
        <v>22032</v>
      </c>
    </row>
    <row r="1548" spans="1:5" ht="16" x14ac:dyDescent="0.2">
      <c r="A1548" s="3" t="s">
        <v>11631</v>
      </c>
      <c r="B1548" s="3" t="s">
        <v>22033</v>
      </c>
      <c r="C1548" s="3" t="s">
        <v>22034</v>
      </c>
      <c r="D1548" s="3"/>
      <c r="E1548" s="3" t="s">
        <v>22035</v>
      </c>
    </row>
    <row r="1549" spans="1:5" ht="16" x14ac:dyDescent="0.2">
      <c r="A1549" s="3" t="s">
        <v>7863</v>
      </c>
      <c r="B1549" s="14" t="s">
        <v>22036</v>
      </c>
      <c r="C1549" s="3" t="s">
        <v>22037</v>
      </c>
      <c r="D1549" s="3" t="s">
        <v>17144</v>
      </c>
      <c r="E1549" s="3" t="s">
        <v>22038</v>
      </c>
    </row>
    <row r="1550" spans="1:5" ht="16" x14ac:dyDescent="0.2">
      <c r="A1550" s="3" t="s">
        <v>1295</v>
      </c>
      <c r="B1550" s="3" t="s">
        <v>22039</v>
      </c>
      <c r="C1550" s="3" t="s">
        <v>22040</v>
      </c>
      <c r="D1550" s="3" t="s">
        <v>17144</v>
      </c>
      <c r="E1550" s="3" t="s">
        <v>22041</v>
      </c>
    </row>
    <row r="1551" spans="1:5" ht="16" x14ac:dyDescent="0.2">
      <c r="A1551" s="3" t="s">
        <v>6783</v>
      </c>
      <c r="B1551" s="3" t="s">
        <v>22042</v>
      </c>
      <c r="C1551" s="3" t="s">
        <v>6783</v>
      </c>
      <c r="D1551" s="3" t="s">
        <v>17955</v>
      </c>
      <c r="E1551" s="3" t="s">
        <v>22043</v>
      </c>
    </row>
    <row r="1552" spans="1:5" ht="16" x14ac:dyDescent="0.2">
      <c r="A1552" s="3" t="s">
        <v>8743</v>
      </c>
      <c r="B1552" s="3" t="s">
        <v>22044</v>
      </c>
      <c r="C1552" s="3" t="s">
        <v>22045</v>
      </c>
      <c r="D1552" s="3" t="s">
        <v>17250</v>
      </c>
      <c r="E1552" s="3" t="s">
        <v>22046</v>
      </c>
    </row>
    <row r="1553" spans="1:5" ht="16" x14ac:dyDescent="0.2">
      <c r="A1553" s="3" t="s">
        <v>5174</v>
      </c>
      <c r="B1553" s="3" t="s">
        <v>22047</v>
      </c>
      <c r="C1553" s="3" t="s">
        <v>22048</v>
      </c>
      <c r="D1553" s="3" t="s">
        <v>22049</v>
      </c>
      <c r="E1553" s="3" t="s">
        <v>22050</v>
      </c>
    </row>
    <row r="1554" spans="1:5" ht="16" x14ac:dyDescent="0.2">
      <c r="A1554" s="3" t="s">
        <v>8119</v>
      </c>
      <c r="B1554" s="3" t="s">
        <v>22051</v>
      </c>
      <c r="C1554" s="3" t="s">
        <v>22052</v>
      </c>
      <c r="D1554" s="3" t="s">
        <v>17250</v>
      </c>
      <c r="E1554" s="3" t="s">
        <v>22053</v>
      </c>
    </row>
    <row r="1555" spans="1:5" ht="16" x14ac:dyDescent="0.2">
      <c r="A1555" s="3" t="s">
        <v>13558</v>
      </c>
      <c r="B1555" s="3" t="s">
        <v>22054</v>
      </c>
      <c r="C1555" s="3" t="s">
        <v>22055</v>
      </c>
      <c r="D1555" s="3" t="s">
        <v>17461</v>
      </c>
      <c r="E1555" s="3" t="s">
        <v>22056</v>
      </c>
    </row>
    <row r="1556" spans="1:5" ht="16" x14ac:dyDescent="0.2">
      <c r="A1556" s="3" t="s">
        <v>12885</v>
      </c>
      <c r="B1556" s="3" t="s">
        <v>22057</v>
      </c>
      <c r="C1556" s="3" t="s">
        <v>22058</v>
      </c>
      <c r="D1556" s="3" t="s">
        <v>22059</v>
      </c>
      <c r="E1556" s="3" t="s">
        <v>22060</v>
      </c>
    </row>
    <row r="1557" spans="1:5" ht="16" x14ac:dyDescent="0.2">
      <c r="A1557" s="3" t="s">
        <v>1999</v>
      </c>
      <c r="B1557" s="3" t="s">
        <v>22061</v>
      </c>
      <c r="C1557" s="3" t="s">
        <v>22062</v>
      </c>
      <c r="D1557" s="3" t="s">
        <v>17174</v>
      </c>
      <c r="E1557" s="3" t="s">
        <v>22063</v>
      </c>
    </row>
    <row r="1558" spans="1:5" ht="16" x14ac:dyDescent="0.2">
      <c r="A1558" s="3" t="s">
        <v>12350</v>
      </c>
      <c r="B1558" s="3" t="s">
        <v>22064</v>
      </c>
      <c r="C1558" s="3" t="s">
        <v>22065</v>
      </c>
      <c r="D1558" s="3" t="s">
        <v>18924</v>
      </c>
      <c r="E1558" s="3" t="s">
        <v>22066</v>
      </c>
    </row>
    <row r="1559" spans="1:5" ht="16" x14ac:dyDescent="0.2">
      <c r="A1559" s="3" t="s">
        <v>3315</v>
      </c>
      <c r="B1559" s="3" t="s">
        <v>22067</v>
      </c>
      <c r="C1559" s="3" t="s">
        <v>22068</v>
      </c>
      <c r="D1559" s="3" t="s">
        <v>22069</v>
      </c>
      <c r="E1559" s="3" t="s">
        <v>22070</v>
      </c>
    </row>
    <row r="1560" spans="1:5" ht="16" x14ac:dyDescent="0.2">
      <c r="A1560" s="3" t="s">
        <v>6213</v>
      </c>
      <c r="B1560" s="3" t="s">
        <v>22071</v>
      </c>
      <c r="C1560" s="3" t="s">
        <v>22072</v>
      </c>
      <c r="D1560" s="3" t="s">
        <v>17916</v>
      </c>
      <c r="E1560" s="3" t="s">
        <v>22073</v>
      </c>
    </row>
    <row r="1561" spans="1:5" ht="16" x14ac:dyDescent="0.2">
      <c r="A1561" s="3" t="s">
        <v>3062</v>
      </c>
      <c r="B1561" s="3" t="s">
        <v>22074</v>
      </c>
      <c r="C1561" s="3" t="s">
        <v>22075</v>
      </c>
      <c r="D1561" s="3" t="s">
        <v>22076</v>
      </c>
      <c r="E1561" s="3" t="s">
        <v>22077</v>
      </c>
    </row>
    <row r="1562" spans="1:5" ht="16" x14ac:dyDescent="0.2">
      <c r="A1562" s="3" t="s">
        <v>2085</v>
      </c>
      <c r="B1562" s="3" t="s">
        <v>22078</v>
      </c>
      <c r="C1562" s="3" t="s">
        <v>2085</v>
      </c>
      <c r="D1562" s="3" t="s">
        <v>22079</v>
      </c>
      <c r="E1562" s="3" t="s">
        <v>22080</v>
      </c>
    </row>
    <row r="1563" spans="1:5" ht="16" x14ac:dyDescent="0.2">
      <c r="A1563" s="3" t="s">
        <v>8650</v>
      </c>
      <c r="B1563" s="3" t="s">
        <v>22081</v>
      </c>
      <c r="C1563" s="3" t="s">
        <v>22082</v>
      </c>
      <c r="D1563" s="3" t="s">
        <v>18852</v>
      </c>
      <c r="E1563" s="3" t="s">
        <v>22083</v>
      </c>
    </row>
    <row r="1564" spans="1:5" ht="16" x14ac:dyDescent="0.2">
      <c r="A1564" s="3" t="s">
        <v>9375</v>
      </c>
      <c r="B1564" s="3" t="s">
        <v>22084</v>
      </c>
      <c r="C1564" s="3" t="s">
        <v>9375</v>
      </c>
      <c r="D1564" s="3" t="s">
        <v>22085</v>
      </c>
      <c r="E1564" s="3" t="s">
        <v>22086</v>
      </c>
    </row>
    <row r="1565" spans="1:5" ht="16" x14ac:dyDescent="0.2">
      <c r="A1565" s="3" t="s">
        <v>7829</v>
      </c>
      <c r="B1565" s="3" t="s">
        <v>20420</v>
      </c>
      <c r="C1565" s="3" t="s">
        <v>20421</v>
      </c>
      <c r="D1565" s="3" t="s">
        <v>17144</v>
      </c>
      <c r="E1565" s="3" t="s">
        <v>20422</v>
      </c>
    </row>
    <row r="1566" spans="1:5" ht="16" x14ac:dyDescent="0.2">
      <c r="A1566" s="3" t="s">
        <v>14630</v>
      </c>
      <c r="B1566" s="3" t="s">
        <v>22087</v>
      </c>
      <c r="C1566" s="3" t="s">
        <v>22088</v>
      </c>
      <c r="D1566" s="3" t="s">
        <v>17305</v>
      </c>
      <c r="E1566" s="3" t="s">
        <v>22089</v>
      </c>
    </row>
    <row r="1567" spans="1:5" ht="16" x14ac:dyDescent="0.2">
      <c r="A1567" s="3" t="s">
        <v>12935</v>
      </c>
      <c r="B1567" s="3" t="s">
        <v>22090</v>
      </c>
      <c r="C1567" s="3" t="s">
        <v>22091</v>
      </c>
      <c r="D1567" s="3" t="s">
        <v>22092</v>
      </c>
      <c r="E1567" s="3" t="s">
        <v>22093</v>
      </c>
    </row>
    <row r="1568" spans="1:5" ht="16" x14ac:dyDescent="0.2">
      <c r="A1568" s="3" t="s">
        <v>15893</v>
      </c>
      <c r="B1568" s="3" t="s">
        <v>22094</v>
      </c>
      <c r="C1568" s="3" t="s">
        <v>22095</v>
      </c>
      <c r="D1568" s="3" t="s">
        <v>17144</v>
      </c>
      <c r="E1568" s="3" t="s">
        <v>22096</v>
      </c>
    </row>
    <row r="1569" spans="1:5" ht="16" x14ac:dyDescent="0.2">
      <c r="A1569" s="3" t="s">
        <v>7909</v>
      </c>
      <c r="B1569" s="3" t="s">
        <v>22097</v>
      </c>
      <c r="C1569" s="3" t="s">
        <v>22098</v>
      </c>
      <c r="D1569" s="3" t="s">
        <v>17174</v>
      </c>
      <c r="E1569" s="3" t="s">
        <v>22099</v>
      </c>
    </row>
    <row r="1570" spans="1:5" ht="16" x14ac:dyDescent="0.2">
      <c r="A1570" s="3" t="s">
        <v>6698</v>
      </c>
      <c r="B1570" s="3" t="s">
        <v>22100</v>
      </c>
      <c r="C1570" s="3" t="s">
        <v>23682</v>
      </c>
      <c r="D1570" s="3" t="s">
        <v>22101</v>
      </c>
      <c r="E1570" s="3" t="s">
        <v>22102</v>
      </c>
    </row>
    <row r="1571" spans="1:5" ht="16" x14ac:dyDescent="0.2">
      <c r="A1571" s="3" t="s">
        <v>2179</v>
      </c>
      <c r="B1571" s="3" t="s">
        <v>22103</v>
      </c>
      <c r="C1571" s="3" t="s">
        <v>22104</v>
      </c>
      <c r="D1571" s="3" t="s">
        <v>17795</v>
      </c>
      <c r="E1571" s="3" t="s">
        <v>22105</v>
      </c>
    </row>
    <row r="1572" spans="1:5" ht="16" x14ac:dyDescent="0.2">
      <c r="A1572" s="3" t="s">
        <v>22109</v>
      </c>
      <c r="B1572" s="3" t="s">
        <v>22106</v>
      </c>
      <c r="C1572" s="3" t="s">
        <v>22107</v>
      </c>
      <c r="D1572" s="3" t="s">
        <v>17144</v>
      </c>
      <c r="E1572" s="3" t="s">
        <v>22108</v>
      </c>
    </row>
    <row r="1573" spans="1:5" ht="16" x14ac:dyDescent="0.2">
      <c r="A1573" s="3" t="s">
        <v>6145</v>
      </c>
      <c r="B1573" s="3" t="s">
        <v>22110</v>
      </c>
      <c r="C1573" s="3" t="s">
        <v>6145</v>
      </c>
      <c r="D1573" s="3" t="s">
        <v>22111</v>
      </c>
      <c r="E1573" s="3" t="s">
        <v>22112</v>
      </c>
    </row>
    <row r="1574" spans="1:5" ht="16" x14ac:dyDescent="0.2">
      <c r="A1574" s="3" t="s">
        <v>10347</v>
      </c>
      <c r="B1574" s="3" t="s">
        <v>22113</v>
      </c>
      <c r="C1574" s="3" t="s">
        <v>22114</v>
      </c>
      <c r="D1574" s="3" t="s">
        <v>22115</v>
      </c>
      <c r="E1574" s="3" t="s">
        <v>22116</v>
      </c>
    </row>
    <row r="1575" spans="1:5" ht="16" x14ac:dyDescent="0.2">
      <c r="A1575" s="3" t="s">
        <v>10752</v>
      </c>
      <c r="B1575" s="3" t="s">
        <v>22117</v>
      </c>
      <c r="C1575" s="3" t="s">
        <v>22118</v>
      </c>
      <c r="D1575" s="3" t="s">
        <v>17222</v>
      </c>
      <c r="E1575" s="3" t="s">
        <v>22119</v>
      </c>
    </row>
    <row r="1576" spans="1:5" ht="16" x14ac:dyDescent="0.2">
      <c r="A1576" s="3" t="s">
        <v>3160</v>
      </c>
      <c r="B1576" s="3" t="s">
        <v>22120</v>
      </c>
      <c r="C1576" s="3" t="s">
        <v>22121</v>
      </c>
      <c r="D1576" s="3" t="s">
        <v>19794</v>
      </c>
      <c r="E1576" s="3" t="s">
        <v>22122</v>
      </c>
    </row>
    <row r="1577" spans="1:5" ht="16" x14ac:dyDescent="0.2">
      <c r="A1577" s="3" t="s">
        <v>10053</v>
      </c>
      <c r="B1577" s="3" t="s">
        <v>22123</v>
      </c>
      <c r="C1577" s="3" t="s">
        <v>22124</v>
      </c>
      <c r="D1577" s="3" t="s">
        <v>22125</v>
      </c>
      <c r="E1577" s="3" t="s">
        <v>22126</v>
      </c>
    </row>
    <row r="1578" spans="1:5" ht="16" x14ac:dyDescent="0.2">
      <c r="A1578" s="3" t="s">
        <v>12058</v>
      </c>
      <c r="B1578" s="3" t="s">
        <v>22127</v>
      </c>
      <c r="C1578" s="3" t="s">
        <v>22128</v>
      </c>
      <c r="D1578" s="3" t="s">
        <v>22129</v>
      </c>
      <c r="E1578" s="3" t="s">
        <v>22130</v>
      </c>
    </row>
    <row r="1579" spans="1:5" ht="16" x14ac:dyDescent="0.2">
      <c r="A1579" s="3" t="s">
        <v>7148</v>
      </c>
      <c r="B1579" s="3" t="s">
        <v>22131</v>
      </c>
      <c r="C1579" s="3" t="s">
        <v>22132</v>
      </c>
      <c r="D1579" s="3" t="s">
        <v>22133</v>
      </c>
      <c r="E1579" s="3" t="s">
        <v>22134</v>
      </c>
    </row>
    <row r="1580" spans="1:5" ht="16" x14ac:dyDescent="0.2">
      <c r="A1580" s="3" t="s">
        <v>14464</v>
      </c>
      <c r="B1580" s="3" t="s">
        <v>22135</v>
      </c>
      <c r="C1580" s="3" t="s">
        <v>14464</v>
      </c>
      <c r="D1580" s="3" t="s">
        <v>22136</v>
      </c>
      <c r="E1580" s="3" t="s">
        <v>22137</v>
      </c>
    </row>
    <row r="1581" spans="1:5" ht="16" x14ac:dyDescent="0.2">
      <c r="A1581" s="3" t="s">
        <v>662</v>
      </c>
      <c r="B1581" s="3" t="s">
        <v>22138</v>
      </c>
      <c r="C1581" s="3" t="s">
        <v>22139</v>
      </c>
      <c r="D1581" s="3" t="s">
        <v>18838</v>
      </c>
      <c r="E1581" s="3" t="s">
        <v>22140</v>
      </c>
    </row>
    <row r="1582" spans="1:5" ht="16" x14ac:dyDescent="0.2">
      <c r="A1582" s="3" t="s">
        <v>302</v>
      </c>
      <c r="B1582" s="3" t="s">
        <v>22141</v>
      </c>
      <c r="C1582" s="3" t="s">
        <v>22142</v>
      </c>
      <c r="D1582" s="3" t="s">
        <v>17144</v>
      </c>
      <c r="E1582" s="3" t="s">
        <v>22143</v>
      </c>
    </row>
    <row r="1583" spans="1:5" ht="16" x14ac:dyDescent="0.2">
      <c r="A1583" s="3" t="s">
        <v>6330</v>
      </c>
      <c r="B1583" s="3" t="s">
        <v>22144</v>
      </c>
      <c r="C1583" s="3" t="s">
        <v>22145</v>
      </c>
      <c r="D1583" s="3" t="s">
        <v>17144</v>
      </c>
      <c r="E1583" s="3" t="s">
        <v>22146</v>
      </c>
    </row>
    <row r="1584" spans="1:5" ht="16" x14ac:dyDescent="0.2">
      <c r="A1584" s="3" t="s">
        <v>2885</v>
      </c>
      <c r="B1584" s="3" t="s">
        <v>22147</v>
      </c>
      <c r="C1584" s="3" t="s">
        <v>22148</v>
      </c>
      <c r="D1584" s="3" t="s">
        <v>17305</v>
      </c>
      <c r="E1584" s="3" t="s">
        <v>22149</v>
      </c>
    </row>
    <row r="1585" spans="1:5" ht="16" x14ac:dyDescent="0.2">
      <c r="A1585" s="3" t="s">
        <v>1901</v>
      </c>
      <c r="B1585" s="3" t="s">
        <v>22150</v>
      </c>
      <c r="C1585" s="3" t="s">
        <v>22151</v>
      </c>
      <c r="D1585" s="3" t="s">
        <v>17144</v>
      </c>
      <c r="E1585" s="3" t="s">
        <v>22152</v>
      </c>
    </row>
    <row r="1586" spans="1:5" ht="16" x14ac:dyDescent="0.2">
      <c r="A1586" s="3" t="s">
        <v>7066</v>
      </c>
      <c r="B1586" s="3" t="s">
        <v>22153</v>
      </c>
      <c r="C1586" s="3" t="s">
        <v>22154</v>
      </c>
      <c r="D1586" s="3" t="s">
        <v>18013</v>
      </c>
      <c r="E1586" s="3" t="s">
        <v>22155</v>
      </c>
    </row>
    <row r="1587" spans="1:5" ht="16" x14ac:dyDescent="0.2">
      <c r="A1587" s="3" t="s">
        <v>2566</v>
      </c>
      <c r="B1587" s="3" t="s">
        <v>22156</v>
      </c>
      <c r="C1587" s="3" t="s">
        <v>22157</v>
      </c>
      <c r="D1587" s="3" t="s">
        <v>17144</v>
      </c>
      <c r="E1587" s="3" t="s">
        <v>22158</v>
      </c>
    </row>
    <row r="1588" spans="1:5" ht="16" x14ac:dyDescent="0.2">
      <c r="A1588" s="3" t="s">
        <v>10658</v>
      </c>
      <c r="B1588" s="3" t="s">
        <v>22159</v>
      </c>
      <c r="C1588" s="3" t="s">
        <v>22160</v>
      </c>
      <c r="D1588" s="3" t="s">
        <v>17144</v>
      </c>
      <c r="E1588" s="3" t="s">
        <v>22161</v>
      </c>
    </row>
    <row r="1589" spans="1:5" ht="16" x14ac:dyDescent="0.2">
      <c r="A1589" s="3" t="s">
        <v>5398</v>
      </c>
      <c r="B1589" s="3" t="s">
        <v>22162</v>
      </c>
      <c r="C1589" s="3" t="s">
        <v>22163</v>
      </c>
      <c r="D1589" s="3" t="s">
        <v>18175</v>
      </c>
      <c r="E1589" s="3" t="s">
        <v>22164</v>
      </c>
    </row>
    <row r="1590" spans="1:5" ht="16" x14ac:dyDescent="0.2">
      <c r="A1590" s="3" t="s">
        <v>10035</v>
      </c>
      <c r="B1590" s="3" t="s">
        <v>22165</v>
      </c>
      <c r="C1590" s="3" t="s">
        <v>22166</v>
      </c>
      <c r="D1590" s="3" t="s">
        <v>17583</v>
      </c>
      <c r="E1590" s="3" t="s">
        <v>22167</v>
      </c>
    </row>
    <row r="1591" spans="1:5" ht="16" x14ac:dyDescent="0.2">
      <c r="A1591" s="3" t="s">
        <v>8147</v>
      </c>
      <c r="B1591" s="3" t="s">
        <v>22168</v>
      </c>
      <c r="C1591" s="3" t="s">
        <v>22169</v>
      </c>
      <c r="D1591" s="3" t="s">
        <v>17178</v>
      </c>
      <c r="E1591" s="3" t="s">
        <v>22170</v>
      </c>
    </row>
    <row r="1592" spans="1:5" ht="16" x14ac:dyDescent="0.2">
      <c r="A1592" s="3" t="s">
        <v>4587</v>
      </c>
      <c r="B1592" s="3" t="s">
        <v>22171</v>
      </c>
      <c r="C1592" s="3" t="s">
        <v>22172</v>
      </c>
      <c r="D1592" s="3" t="s">
        <v>17583</v>
      </c>
      <c r="E1592" s="3" t="s">
        <v>22173</v>
      </c>
    </row>
    <row r="1593" spans="1:5" ht="16" x14ac:dyDescent="0.2">
      <c r="A1593" s="3" t="s">
        <v>15834</v>
      </c>
      <c r="B1593" s="3" t="s">
        <v>22174</v>
      </c>
      <c r="C1593" s="3" t="s">
        <v>22175</v>
      </c>
      <c r="D1593" s="3" t="s">
        <v>17174</v>
      </c>
      <c r="E1593" s="3" t="s">
        <v>22176</v>
      </c>
    </row>
    <row r="1594" spans="1:5" ht="16" x14ac:dyDescent="0.2">
      <c r="A1594" s="3" t="s">
        <v>11623</v>
      </c>
      <c r="B1594" s="3" t="s">
        <v>22177</v>
      </c>
      <c r="C1594" s="3" t="s">
        <v>22178</v>
      </c>
      <c r="D1594" s="3" t="s">
        <v>17174</v>
      </c>
      <c r="E1594" s="3" t="s">
        <v>22179</v>
      </c>
    </row>
    <row r="1595" spans="1:5" ht="16" x14ac:dyDescent="0.2">
      <c r="A1595" s="3" t="s">
        <v>8232</v>
      </c>
      <c r="B1595" s="3" t="s">
        <v>22180</v>
      </c>
      <c r="C1595" s="3" t="s">
        <v>22181</v>
      </c>
      <c r="D1595" s="3" t="s">
        <v>22182</v>
      </c>
      <c r="E1595" s="3" t="s">
        <v>22183</v>
      </c>
    </row>
    <row r="1596" spans="1:5" ht="16" x14ac:dyDescent="0.2">
      <c r="A1596" s="3" t="s">
        <v>11907</v>
      </c>
      <c r="B1596" s="3" t="s">
        <v>22184</v>
      </c>
      <c r="C1596" s="3" t="s">
        <v>22185</v>
      </c>
      <c r="D1596" s="3"/>
      <c r="E1596" s="3" t="s">
        <v>22186</v>
      </c>
    </row>
    <row r="1597" spans="1:5" ht="16" x14ac:dyDescent="0.2">
      <c r="A1597" s="3" t="s">
        <v>11185</v>
      </c>
      <c r="B1597" s="3" t="s">
        <v>22187</v>
      </c>
      <c r="C1597" s="3" t="s">
        <v>22188</v>
      </c>
      <c r="D1597" s="3" t="s">
        <v>22189</v>
      </c>
      <c r="E1597" s="3" t="s">
        <v>22190</v>
      </c>
    </row>
    <row r="1598" spans="1:5" ht="16" x14ac:dyDescent="0.2">
      <c r="A1598" s="3" t="s">
        <v>9689</v>
      </c>
      <c r="B1598" s="3" t="s">
        <v>22191</v>
      </c>
      <c r="C1598" s="3" t="s">
        <v>22192</v>
      </c>
      <c r="D1598" s="3" t="s">
        <v>22193</v>
      </c>
      <c r="E1598" s="3" t="s">
        <v>22194</v>
      </c>
    </row>
    <row r="1599" spans="1:5" ht="16" x14ac:dyDescent="0.2">
      <c r="A1599" s="3" t="s">
        <v>14510</v>
      </c>
      <c r="B1599" s="3" t="s">
        <v>22195</v>
      </c>
      <c r="C1599" s="3" t="s">
        <v>22196</v>
      </c>
      <c r="D1599" s="3" t="s">
        <v>22197</v>
      </c>
      <c r="E1599" s="3" t="s">
        <v>22198</v>
      </c>
    </row>
    <row r="1600" spans="1:5" ht="16" x14ac:dyDescent="0.2">
      <c r="A1600" s="3" t="s">
        <v>4090</v>
      </c>
      <c r="B1600" s="3" t="s">
        <v>22199</v>
      </c>
      <c r="C1600" s="3" t="s">
        <v>22200</v>
      </c>
      <c r="D1600" s="3" t="s">
        <v>17583</v>
      </c>
      <c r="E1600" s="3" t="s">
        <v>22201</v>
      </c>
    </row>
    <row r="1601" spans="1:5" ht="16" x14ac:dyDescent="0.2">
      <c r="A1601" s="3" t="s">
        <v>16052</v>
      </c>
      <c r="B1601" s="3" t="s">
        <v>22202</v>
      </c>
      <c r="C1601" s="3" t="s">
        <v>22203</v>
      </c>
      <c r="D1601" s="3" t="s">
        <v>22204</v>
      </c>
      <c r="E1601" s="3" t="s">
        <v>22205</v>
      </c>
    </row>
    <row r="1602" spans="1:5" ht="16" x14ac:dyDescent="0.2">
      <c r="A1602" s="3" t="s">
        <v>7768</v>
      </c>
      <c r="B1602" s="3" t="s">
        <v>22206</v>
      </c>
      <c r="C1602" s="3" t="s">
        <v>22207</v>
      </c>
      <c r="D1602" s="3" t="s">
        <v>17156</v>
      </c>
      <c r="E1602" s="3" t="s">
        <v>22208</v>
      </c>
    </row>
    <row r="1603" spans="1:5" ht="16" x14ac:dyDescent="0.2">
      <c r="A1603" s="3" t="s">
        <v>5589</v>
      </c>
      <c r="B1603" s="3" t="s">
        <v>22209</v>
      </c>
      <c r="C1603" s="3" t="s">
        <v>22210</v>
      </c>
      <c r="D1603" s="3" t="s">
        <v>18924</v>
      </c>
      <c r="E1603" s="3" t="s">
        <v>22211</v>
      </c>
    </row>
    <row r="1604" spans="1:5" ht="16" x14ac:dyDescent="0.2">
      <c r="A1604" s="3" t="s">
        <v>15413</v>
      </c>
      <c r="B1604" s="3" t="s">
        <v>22212</v>
      </c>
      <c r="C1604" s="3" t="s">
        <v>23683</v>
      </c>
      <c r="D1604" s="3" t="s">
        <v>17499</v>
      </c>
      <c r="E1604" s="3" t="s">
        <v>22213</v>
      </c>
    </row>
    <row r="1605" spans="1:5" ht="16" x14ac:dyDescent="0.2">
      <c r="A1605" s="3" t="s">
        <v>11118</v>
      </c>
      <c r="B1605" s="3" t="s">
        <v>18343</v>
      </c>
      <c r="C1605" s="3" t="s">
        <v>18344</v>
      </c>
      <c r="D1605" s="3" t="s">
        <v>17144</v>
      </c>
      <c r="E1605" s="3" t="s">
        <v>18345</v>
      </c>
    </row>
    <row r="1606" spans="1:5" ht="16" x14ac:dyDescent="0.2">
      <c r="A1606" s="3" t="s">
        <v>9298</v>
      </c>
      <c r="B1606" s="3" t="s">
        <v>22214</v>
      </c>
      <c r="C1606" s="3" t="s">
        <v>23684</v>
      </c>
      <c r="D1606" s="3" t="s">
        <v>17334</v>
      </c>
      <c r="E1606" s="3" t="s">
        <v>22215</v>
      </c>
    </row>
    <row r="1607" spans="1:5" ht="16" x14ac:dyDescent="0.2">
      <c r="A1607" s="3" t="s">
        <v>15737</v>
      </c>
      <c r="B1607" s="3" t="s">
        <v>22216</v>
      </c>
      <c r="C1607" s="3" t="s">
        <v>22217</v>
      </c>
      <c r="D1607" s="3" t="s">
        <v>17144</v>
      </c>
      <c r="E1607" s="3" t="s">
        <v>22218</v>
      </c>
    </row>
    <row r="1608" spans="1:5" ht="16" x14ac:dyDescent="0.2">
      <c r="A1608" s="3" t="s">
        <v>11286</v>
      </c>
      <c r="B1608" s="3" t="s">
        <v>22219</v>
      </c>
      <c r="C1608" s="3" t="s">
        <v>22220</v>
      </c>
      <c r="D1608" s="3" t="s">
        <v>22221</v>
      </c>
      <c r="E1608" s="3" t="s">
        <v>22222</v>
      </c>
    </row>
    <row r="1609" spans="1:5" ht="16" x14ac:dyDescent="0.2">
      <c r="A1609" s="3" t="s">
        <v>1961</v>
      </c>
      <c r="B1609" s="3" t="s">
        <v>22223</v>
      </c>
      <c r="C1609" s="3" t="s">
        <v>22224</v>
      </c>
      <c r="D1609" s="3"/>
      <c r="E1609" s="3" t="s">
        <v>22225</v>
      </c>
    </row>
    <row r="1610" spans="1:5" ht="16" x14ac:dyDescent="0.2">
      <c r="A1610" s="3" t="s">
        <v>13304</v>
      </c>
      <c r="B1610" s="3" t="s">
        <v>22226</v>
      </c>
      <c r="C1610" s="3" t="s">
        <v>22227</v>
      </c>
      <c r="D1610" s="3" t="s">
        <v>17380</v>
      </c>
      <c r="E1610" s="3" t="s">
        <v>22228</v>
      </c>
    </row>
    <row r="1611" spans="1:5" ht="16" x14ac:dyDescent="0.2">
      <c r="A1611" s="3" t="s">
        <v>13640</v>
      </c>
      <c r="B1611" s="3" t="s">
        <v>22229</v>
      </c>
      <c r="C1611" s="3" t="s">
        <v>22230</v>
      </c>
      <c r="D1611" s="3" t="s">
        <v>17174</v>
      </c>
      <c r="E1611" s="3" t="s">
        <v>22231</v>
      </c>
    </row>
    <row r="1612" spans="1:5" ht="16" x14ac:dyDescent="0.2">
      <c r="A1612" s="3" t="s">
        <v>13744</v>
      </c>
      <c r="B1612" s="3" t="s">
        <v>22232</v>
      </c>
      <c r="C1612" s="3" t="s">
        <v>22233</v>
      </c>
      <c r="D1612" s="3" t="s">
        <v>18522</v>
      </c>
      <c r="E1612" s="3" t="s">
        <v>22234</v>
      </c>
    </row>
    <row r="1613" spans="1:5" ht="16" x14ac:dyDescent="0.2">
      <c r="A1613" s="3" t="s">
        <v>6252</v>
      </c>
      <c r="B1613" s="3" t="s">
        <v>22235</v>
      </c>
      <c r="C1613" s="3" t="s">
        <v>22236</v>
      </c>
      <c r="D1613" s="3" t="s">
        <v>22237</v>
      </c>
      <c r="E1613" s="3" t="s">
        <v>22238</v>
      </c>
    </row>
    <row r="1614" spans="1:5" ht="16" x14ac:dyDescent="0.2">
      <c r="A1614" s="3" t="s">
        <v>4661</v>
      </c>
      <c r="B1614" s="3" t="s">
        <v>22239</v>
      </c>
      <c r="C1614" s="3" t="s">
        <v>22240</v>
      </c>
      <c r="D1614" s="3" t="s">
        <v>18438</v>
      </c>
      <c r="E1614" s="3" t="s">
        <v>22241</v>
      </c>
    </row>
    <row r="1615" spans="1:5" ht="16" x14ac:dyDescent="0.2">
      <c r="A1615" s="3" t="s">
        <v>2787</v>
      </c>
      <c r="B1615" s="3" t="s">
        <v>22242</v>
      </c>
      <c r="C1615" s="3" t="s">
        <v>22243</v>
      </c>
      <c r="D1615" s="3" t="s">
        <v>19078</v>
      </c>
      <c r="E1615" s="3" t="s">
        <v>22244</v>
      </c>
    </row>
    <row r="1616" spans="1:5" ht="16" x14ac:dyDescent="0.2">
      <c r="A1616" s="3" t="s">
        <v>8820</v>
      </c>
      <c r="B1616" s="3" t="s">
        <v>22245</v>
      </c>
      <c r="C1616" s="3" t="s">
        <v>22246</v>
      </c>
      <c r="D1616" s="3" t="s">
        <v>19741</v>
      </c>
      <c r="E1616" s="3" t="s">
        <v>22247</v>
      </c>
    </row>
    <row r="1617" spans="1:5" ht="16" x14ac:dyDescent="0.2">
      <c r="A1617" s="3" t="s">
        <v>8778</v>
      </c>
      <c r="B1617" s="3" t="s">
        <v>22248</v>
      </c>
      <c r="C1617" s="3" t="s">
        <v>22249</v>
      </c>
      <c r="D1617" s="3" t="s">
        <v>17152</v>
      </c>
      <c r="E1617" s="3" t="s">
        <v>22250</v>
      </c>
    </row>
    <row r="1618" spans="1:5" ht="16" x14ac:dyDescent="0.2">
      <c r="A1618" s="3" t="s">
        <v>12911</v>
      </c>
      <c r="B1618" s="3" t="s">
        <v>22251</v>
      </c>
      <c r="C1618" s="3" t="s">
        <v>22252</v>
      </c>
      <c r="D1618" s="3" t="s">
        <v>18808</v>
      </c>
      <c r="E1618" s="3" t="s">
        <v>22253</v>
      </c>
    </row>
    <row r="1619" spans="1:5" ht="16" x14ac:dyDescent="0.2">
      <c r="A1619" s="3" t="s">
        <v>12688</v>
      </c>
      <c r="B1619" s="3" t="s">
        <v>22254</v>
      </c>
      <c r="C1619" s="3" t="s">
        <v>22255</v>
      </c>
      <c r="D1619" s="3" t="s">
        <v>20225</v>
      </c>
      <c r="E1619" s="3" t="s">
        <v>22256</v>
      </c>
    </row>
    <row r="1620" spans="1:5" ht="16" x14ac:dyDescent="0.2">
      <c r="A1620" s="3" t="s">
        <v>10379</v>
      </c>
      <c r="B1620" s="3" t="s">
        <v>22257</v>
      </c>
      <c r="C1620" s="3" t="s">
        <v>22258</v>
      </c>
      <c r="D1620" s="3" t="s">
        <v>19741</v>
      </c>
      <c r="E1620" s="3" t="s">
        <v>22259</v>
      </c>
    </row>
    <row r="1621" spans="1:5" ht="16" x14ac:dyDescent="0.2">
      <c r="A1621" s="3" t="s">
        <v>16443</v>
      </c>
      <c r="B1621" s="3" t="s">
        <v>22260</v>
      </c>
      <c r="C1621" s="3" t="s">
        <v>23685</v>
      </c>
      <c r="D1621" s="3" t="s">
        <v>22261</v>
      </c>
      <c r="E1621" s="3" t="s">
        <v>22262</v>
      </c>
    </row>
    <row r="1622" spans="1:5" ht="16" x14ac:dyDescent="0.2">
      <c r="A1622" s="3" t="s">
        <v>13936</v>
      </c>
      <c r="B1622" s="3" t="s">
        <v>22263</v>
      </c>
      <c r="C1622" s="3" t="s">
        <v>22264</v>
      </c>
      <c r="D1622" s="3" t="s">
        <v>17144</v>
      </c>
      <c r="E1622" s="3" t="s">
        <v>22265</v>
      </c>
    </row>
    <row r="1623" spans="1:5" ht="16" x14ac:dyDescent="0.2">
      <c r="A1623" s="3" t="s">
        <v>7128</v>
      </c>
      <c r="B1623" s="3" t="s">
        <v>22266</v>
      </c>
      <c r="C1623" s="3" t="s">
        <v>22267</v>
      </c>
      <c r="D1623" s="3" t="s">
        <v>22268</v>
      </c>
      <c r="E1623" s="3" t="s">
        <v>22269</v>
      </c>
    </row>
    <row r="1624" spans="1:5" ht="16" x14ac:dyDescent="0.2">
      <c r="A1624" s="3" t="s">
        <v>10901</v>
      </c>
      <c r="B1624" s="3" t="s">
        <v>22270</v>
      </c>
      <c r="C1624" s="3" t="s">
        <v>22271</v>
      </c>
      <c r="D1624" s="3" t="s">
        <v>17222</v>
      </c>
      <c r="E1624" s="3" t="s">
        <v>22272</v>
      </c>
    </row>
    <row r="1625" spans="1:5" ht="16" x14ac:dyDescent="0.2">
      <c r="A1625" s="3" t="s">
        <v>13870</v>
      </c>
      <c r="B1625" s="3" t="s">
        <v>22273</v>
      </c>
      <c r="C1625" s="3" t="s">
        <v>22274</v>
      </c>
      <c r="D1625" s="3" t="s">
        <v>22275</v>
      </c>
      <c r="E1625" s="3" t="s">
        <v>22276</v>
      </c>
    </row>
    <row r="1626" spans="1:5" ht="16" x14ac:dyDescent="0.2">
      <c r="A1626" s="3" t="s">
        <v>3948</v>
      </c>
      <c r="B1626" s="3" t="s">
        <v>22277</v>
      </c>
      <c r="C1626" s="3" t="s">
        <v>22278</v>
      </c>
      <c r="D1626" s="3" t="s">
        <v>22279</v>
      </c>
      <c r="E1626" s="3" t="s">
        <v>22280</v>
      </c>
    </row>
    <row r="1627" spans="1:5" ht="16" x14ac:dyDescent="0.2">
      <c r="A1627" s="3" t="s">
        <v>7114</v>
      </c>
      <c r="B1627" s="3" t="s">
        <v>22281</v>
      </c>
      <c r="C1627" s="3" t="s">
        <v>22282</v>
      </c>
      <c r="D1627" s="3" t="s">
        <v>17531</v>
      </c>
      <c r="E1627" s="3" t="s">
        <v>22283</v>
      </c>
    </row>
    <row r="1628" spans="1:5" ht="16" x14ac:dyDescent="0.2">
      <c r="A1628" s="3" t="s">
        <v>2529</v>
      </c>
      <c r="B1628" s="3" t="s">
        <v>22284</v>
      </c>
      <c r="C1628" s="3" t="s">
        <v>22285</v>
      </c>
      <c r="D1628" s="3" t="s">
        <v>17531</v>
      </c>
      <c r="E1628" s="3" t="s">
        <v>22286</v>
      </c>
    </row>
    <row r="1629" spans="1:5" ht="16" x14ac:dyDescent="0.2">
      <c r="A1629" s="3" t="s">
        <v>7421</v>
      </c>
      <c r="B1629" s="3" t="s">
        <v>22287</v>
      </c>
      <c r="C1629" s="3" t="s">
        <v>22288</v>
      </c>
      <c r="D1629" s="3" t="s">
        <v>22289</v>
      </c>
      <c r="E1629" s="3" t="s">
        <v>22290</v>
      </c>
    </row>
    <row r="1630" spans="1:5" ht="16" x14ac:dyDescent="0.2">
      <c r="A1630" s="3" t="s">
        <v>6855</v>
      </c>
      <c r="B1630" s="3" t="s">
        <v>22291</v>
      </c>
      <c r="C1630" s="3" t="s">
        <v>22292</v>
      </c>
      <c r="D1630" s="3" t="s">
        <v>17243</v>
      </c>
      <c r="E1630" s="3" t="s">
        <v>22293</v>
      </c>
    </row>
    <row r="1631" spans="1:5" ht="16" x14ac:dyDescent="0.2">
      <c r="A1631" s="3" t="s">
        <v>7373</v>
      </c>
      <c r="B1631" s="3" t="s">
        <v>22294</v>
      </c>
      <c r="C1631" s="3" t="s">
        <v>22295</v>
      </c>
      <c r="D1631" s="3" t="s">
        <v>17583</v>
      </c>
      <c r="E1631" s="3" t="s">
        <v>22296</v>
      </c>
    </row>
    <row r="1632" spans="1:5" ht="16" x14ac:dyDescent="0.2">
      <c r="A1632" s="3" t="s">
        <v>7447</v>
      </c>
      <c r="B1632" s="3" t="s">
        <v>22297</v>
      </c>
      <c r="C1632" s="3" t="s">
        <v>7447</v>
      </c>
      <c r="D1632" s="3" t="s">
        <v>17410</v>
      </c>
      <c r="E1632" s="3" t="s">
        <v>22298</v>
      </c>
    </row>
    <row r="1633" spans="1:5" ht="16" x14ac:dyDescent="0.2">
      <c r="A1633" s="3" t="s">
        <v>6375</v>
      </c>
      <c r="B1633" s="3" t="s">
        <v>22299</v>
      </c>
      <c r="C1633" s="3" t="s">
        <v>22300</v>
      </c>
      <c r="D1633" s="3" t="s">
        <v>17599</v>
      </c>
      <c r="E1633" s="3" t="s">
        <v>22301</v>
      </c>
    </row>
    <row r="1634" spans="1:5" ht="16" x14ac:dyDescent="0.2">
      <c r="A1634" s="3" t="s">
        <v>4211</v>
      </c>
      <c r="B1634" s="3" t="s">
        <v>22302</v>
      </c>
      <c r="C1634" s="3" t="s">
        <v>4211</v>
      </c>
      <c r="D1634" s="3" t="s">
        <v>17482</v>
      </c>
      <c r="E1634" s="3" t="s">
        <v>22303</v>
      </c>
    </row>
    <row r="1635" spans="1:5" ht="16" x14ac:dyDescent="0.2">
      <c r="A1635" s="3" t="s">
        <v>1794</v>
      </c>
      <c r="B1635" s="3" t="s">
        <v>22304</v>
      </c>
      <c r="C1635" s="3" t="s">
        <v>22305</v>
      </c>
      <c r="D1635" s="3" t="s">
        <v>22306</v>
      </c>
      <c r="E1635" s="3" t="s">
        <v>22307</v>
      </c>
    </row>
    <row r="1636" spans="1:5" ht="16" x14ac:dyDescent="0.2">
      <c r="A1636" s="3" t="s">
        <v>16021</v>
      </c>
      <c r="B1636" s="3" t="s">
        <v>22308</v>
      </c>
      <c r="C1636" s="3" t="s">
        <v>22309</v>
      </c>
      <c r="D1636" s="3" t="s">
        <v>22310</v>
      </c>
      <c r="E1636" s="3" t="s">
        <v>22311</v>
      </c>
    </row>
    <row r="1637" spans="1:5" ht="16" x14ac:dyDescent="0.2">
      <c r="A1637" s="3" t="s">
        <v>93</v>
      </c>
      <c r="B1637" s="3" t="s">
        <v>22312</v>
      </c>
      <c r="C1637" s="3" t="s">
        <v>22313</v>
      </c>
      <c r="D1637" s="3" t="s">
        <v>22314</v>
      </c>
      <c r="E1637" s="3" t="s">
        <v>22315</v>
      </c>
    </row>
    <row r="1638" spans="1:5" ht="16" x14ac:dyDescent="0.2">
      <c r="A1638" s="3" t="s">
        <v>4037</v>
      </c>
      <c r="B1638" s="3" t="s">
        <v>22316</v>
      </c>
      <c r="C1638" s="3" t="s">
        <v>22317</v>
      </c>
      <c r="D1638" s="3" t="s">
        <v>18107</v>
      </c>
      <c r="E1638" s="3" t="s">
        <v>22318</v>
      </c>
    </row>
    <row r="1639" spans="1:5" ht="16" x14ac:dyDescent="0.2">
      <c r="A1639" s="3" t="s">
        <v>3252</v>
      </c>
      <c r="B1639" s="3" t="s">
        <v>22319</v>
      </c>
      <c r="C1639" s="3" t="s">
        <v>22320</v>
      </c>
      <c r="D1639" s="3" t="s">
        <v>22321</v>
      </c>
      <c r="E1639" s="3" t="s">
        <v>22322</v>
      </c>
    </row>
    <row r="1640" spans="1:5" ht="16" x14ac:dyDescent="0.2">
      <c r="A1640" s="3" t="s">
        <v>10364</v>
      </c>
      <c r="B1640" s="3" t="s">
        <v>22323</v>
      </c>
      <c r="C1640" s="3" t="s">
        <v>22324</v>
      </c>
      <c r="D1640" s="3" t="s">
        <v>22325</v>
      </c>
      <c r="E1640" s="3" t="s">
        <v>22326</v>
      </c>
    </row>
    <row r="1641" spans="1:5" ht="16" x14ac:dyDescent="0.2">
      <c r="A1641" s="3" t="s">
        <v>7364</v>
      </c>
      <c r="B1641" s="3" t="s">
        <v>22327</v>
      </c>
      <c r="C1641" s="3" t="s">
        <v>22328</v>
      </c>
      <c r="D1641" s="3" t="s">
        <v>17222</v>
      </c>
      <c r="E1641" s="3" t="s">
        <v>22329</v>
      </c>
    </row>
    <row r="1642" spans="1:5" ht="16" x14ac:dyDescent="0.2">
      <c r="A1642" s="3" t="s">
        <v>9214</v>
      </c>
      <c r="B1642" s="3" t="s">
        <v>22330</v>
      </c>
      <c r="C1642" s="3" t="s">
        <v>22331</v>
      </c>
      <c r="D1642" s="3" t="s">
        <v>22332</v>
      </c>
      <c r="E1642" s="3" t="s">
        <v>22333</v>
      </c>
    </row>
    <row r="1643" spans="1:5" ht="16" x14ac:dyDescent="0.2">
      <c r="A1643" s="3" t="s">
        <v>4158</v>
      </c>
      <c r="B1643" s="3" t="s">
        <v>22334</v>
      </c>
      <c r="C1643" s="3" t="s">
        <v>22335</v>
      </c>
      <c r="D1643" s="3" t="s">
        <v>19518</v>
      </c>
      <c r="E1643" s="3" t="s">
        <v>22336</v>
      </c>
    </row>
    <row r="1644" spans="1:5" ht="16" x14ac:dyDescent="0.2">
      <c r="A1644" s="3" t="s">
        <v>15531</v>
      </c>
      <c r="B1644" s="3" t="s">
        <v>17723</v>
      </c>
      <c r="C1644" s="3" t="s">
        <v>17724</v>
      </c>
      <c r="D1644" s="3" t="s">
        <v>17144</v>
      </c>
      <c r="E1644" s="3" t="s">
        <v>17725</v>
      </c>
    </row>
    <row r="1645" spans="1:5" ht="16" x14ac:dyDescent="0.2">
      <c r="A1645" s="3" t="s">
        <v>9075</v>
      </c>
      <c r="B1645" s="3" t="s">
        <v>22337</v>
      </c>
      <c r="C1645" s="3" t="s">
        <v>23686</v>
      </c>
      <c r="D1645" s="3" t="s">
        <v>22338</v>
      </c>
      <c r="E1645" s="3" t="s">
        <v>22339</v>
      </c>
    </row>
    <row r="1646" spans="1:5" ht="16" x14ac:dyDescent="0.2">
      <c r="A1646" s="3" t="s">
        <v>6958</v>
      </c>
      <c r="B1646" s="3" t="s">
        <v>22340</v>
      </c>
      <c r="C1646" s="3" t="s">
        <v>22341</v>
      </c>
      <c r="D1646" s="3" t="s">
        <v>17144</v>
      </c>
      <c r="E1646" s="3" t="s">
        <v>22342</v>
      </c>
    </row>
    <row r="1647" spans="1:5" ht="16" x14ac:dyDescent="0.2">
      <c r="A1647" s="3" t="s">
        <v>16305</v>
      </c>
      <c r="B1647" s="3" t="s">
        <v>22343</v>
      </c>
      <c r="C1647" s="3" t="s">
        <v>22344</v>
      </c>
      <c r="D1647" s="3" t="s">
        <v>22345</v>
      </c>
      <c r="E1647" s="3" t="s">
        <v>22346</v>
      </c>
    </row>
    <row r="1648" spans="1:5" ht="16" x14ac:dyDescent="0.2">
      <c r="A1648" s="3" t="s">
        <v>6873</v>
      </c>
      <c r="B1648" s="3" t="s">
        <v>22347</v>
      </c>
      <c r="C1648" s="3" t="s">
        <v>6873</v>
      </c>
      <c r="D1648" s="3" t="s">
        <v>17482</v>
      </c>
      <c r="E1648" s="3" t="s">
        <v>22348</v>
      </c>
    </row>
    <row r="1649" spans="1:5" ht="16" x14ac:dyDescent="0.2">
      <c r="A1649" s="3" t="s">
        <v>10265</v>
      </c>
      <c r="B1649" s="3" t="s">
        <v>22349</v>
      </c>
      <c r="C1649" s="3" t="s">
        <v>22350</v>
      </c>
      <c r="D1649" s="3" t="s">
        <v>18808</v>
      </c>
      <c r="E1649" s="3" t="s">
        <v>22351</v>
      </c>
    </row>
    <row r="1650" spans="1:5" ht="16" x14ac:dyDescent="0.2">
      <c r="A1650" s="3" t="s">
        <v>7173</v>
      </c>
      <c r="B1650" s="3" t="s">
        <v>22352</v>
      </c>
      <c r="C1650" s="3" t="s">
        <v>22353</v>
      </c>
      <c r="D1650" s="3" t="s">
        <v>17933</v>
      </c>
      <c r="E1650" s="3" t="s">
        <v>22354</v>
      </c>
    </row>
    <row r="1651" spans="1:5" ht="16" x14ac:dyDescent="0.2">
      <c r="A1651" s="3" t="s">
        <v>14230</v>
      </c>
      <c r="B1651" s="3" t="s">
        <v>22355</v>
      </c>
      <c r="C1651" s="3" t="s">
        <v>22356</v>
      </c>
      <c r="D1651" s="3" t="s">
        <v>17860</v>
      </c>
      <c r="E1651" s="3" t="s">
        <v>22357</v>
      </c>
    </row>
    <row r="1652" spans="1:5" ht="16" x14ac:dyDescent="0.2">
      <c r="A1652" s="3" t="s">
        <v>2689</v>
      </c>
      <c r="B1652" s="3" t="s">
        <v>22358</v>
      </c>
      <c r="C1652" s="3" t="s">
        <v>2689</v>
      </c>
      <c r="D1652" s="3" t="s">
        <v>17392</v>
      </c>
      <c r="E1652" s="3" t="s">
        <v>22359</v>
      </c>
    </row>
    <row r="1653" spans="1:5" ht="16" x14ac:dyDescent="0.2">
      <c r="A1653" s="3" t="s">
        <v>11347</v>
      </c>
      <c r="B1653" s="3" t="s">
        <v>22360</v>
      </c>
      <c r="C1653" s="3" t="s">
        <v>22361</v>
      </c>
      <c r="D1653" s="3" t="s">
        <v>17305</v>
      </c>
      <c r="E1653" s="3" t="s">
        <v>22362</v>
      </c>
    </row>
    <row r="1654" spans="1:5" ht="16" x14ac:dyDescent="0.2">
      <c r="A1654" s="3" t="s">
        <v>3281</v>
      </c>
      <c r="B1654" s="3" t="s">
        <v>22363</v>
      </c>
      <c r="C1654" s="3" t="s">
        <v>22364</v>
      </c>
      <c r="D1654" s="3" t="s">
        <v>17583</v>
      </c>
      <c r="E1654" s="3" t="s">
        <v>22365</v>
      </c>
    </row>
    <row r="1655" spans="1:5" ht="16" x14ac:dyDescent="0.2">
      <c r="A1655" s="3" t="s">
        <v>7481</v>
      </c>
      <c r="B1655" s="3" t="s">
        <v>22366</v>
      </c>
      <c r="C1655" s="3" t="s">
        <v>22367</v>
      </c>
      <c r="D1655" s="3" t="s">
        <v>17583</v>
      </c>
      <c r="E1655" s="3" t="s">
        <v>22368</v>
      </c>
    </row>
    <row r="1656" spans="1:5" ht="16" x14ac:dyDescent="0.2">
      <c r="A1656" s="3" t="s">
        <v>6085</v>
      </c>
      <c r="B1656" s="3" t="s">
        <v>22369</v>
      </c>
      <c r="C1656" s="3" t="s">
        <v>22370</v>
      </c>
      <c r="D1656" s="3" t="s">
        <v>22371</v>
      </c>
      <c r="E1656" s="3" t="s">
        <v>22372</v>
      </c>
    </row>
    <row r="1657" spans="1:5" ht="16" x14ac:dyDescent="0.2">
      <c r="A1657" s="3" t="s">
        <v>2188</v>
      </c>
      <c r="B1657" s="3" t="s">
        <v>22373</v>
      </c>
      <c r="C1657" s="3" t="s">
        <v>22374</v>
      </c>
      <c r="D1657" s="3" t="s">
        <v>17144</v>
      </c>
      <c r="E1657" s="3" t="s">
        <v>22375</v>
      </c>
    </row>
    <row r="1658" spans="1:5" ht="16" x14ac:dyDescent="0.2">
      <c r="A1658" s="3" t="s">
        <v>10311</v>
      </c>
      <c r="B1658" s="3" t="s">
        <v>22376</v>
      </c>
      <c r="C1658" s="3" t="s">
        <v>10311</v>
      </c>
      <c r="D1658" s="3" t="s">
        <v>17277</v>
      </c>
      <c r="E1658" s="3" t="s">
        <v>22377</v>
      </c>
    </row>
    <row r="1659" spans="1:5" ht="16" x14ac:dyDescent="0.2">
      <c r="A1659" s="3" t="s">
        <v>15651</v>
      </c>
      <c r="B1659" s="3" t="s">
        <v>22378</v>
      </c>
      <c r="C1659" s="3" t="s">
        <v>22379</v>
      </c>
      <c r="D1659" s="3" t="s">
        <v>20195</v>
      </c>
      <c r="E1659" s="3" t="s">
        <v>22380</v>
      </c>
    </row>
    <row r="1660" spans="1:5" ht="16" x14ac:dyDescent="0.2">
      <c r="A1660" s="3" t="s">
        <v>13465</v>
      </c>
      <c r="B1660" s="3" t="s">
        <v>22381</v>
      </c>
      <c r="C1660" s="3" t="s">
        <v>22382</v>
      </c>
      <c r="D1660" s="3" t="s">
        <v>17933</v>
      </c>
      <c r="E1660" s="3" t="s">
        <v>22383</v>
      </c>
    </row>
    <row r="1661" spans="1:5" ht="16" x14ac:dyDescent="0.2">
      <c r="A1661" s="3" t="s">
        <v>5248</v>
      </c>
      <c r="B1661" s="3" t="s">
        <v>22384</v>
      </c>
      <c r="C1661" s="3" t="s">
        <v>23687</v>
      </c>
      <c r="D1661" s="3" t="s">
        <v>22385</v>
      </c>
      <c r="E1661" s="3" t="s">
        <v>22386</v>
      </c>
    </row>
    <row r="1662" spans="1:5" ht="16" x14ac:dyDescent="0.2">
      <c r="A1662" s="3" t="s">
        <v>2580</v>
      </c>
      <c r="B1662" s="3" t="s">
        <v>22387</v>
      </c>
      <c r="C1662" s="3" t="s">
        <v>23688</v>
      </c>
      <c r="D1662" s="3" t="s">
        <v>22388</v>
      </c>
      <c r="E1662" s="3" t="s">
        <v>22389</v>
      </c>
    </row>
    <row r="1663" spans="1:5" ht="16" x14ac:dyDescent="0.2">
      <c r="A1663" s="3" t="s">
        <v>16889</v>
      </c>
      <c r="B1663" s="3" t="s">
        <v>22390</v>
      </c>
      <c r="C1663" s="3" t="s">
        <v>22391</v>
      </c>
      <c r="D1663" s="3" t="s">
        <v>19117</v>
      </c>
      <c r="E1663" s="3" t="s">
        <v>22392</v>
      </c>
    </row>
    <row r="1664" spans="1:5" ht="16" x14ac:dyDescent="0.2">
      <c r="A1664" s="3" t="s">
        <v>12473</v>
      </c>
      <c r="B1664" s="3" t="s">
        <v>22393</v>
      </c>
      <c r="C1664" s="3" t="s">
        <v>22394</v>
      </c>
      <c r="D1664" s="3" t="s">
        <v>18107</v>
      </c>
      <c r="E1664" s="3" t="s">
        <v>22395</v>
      </c>
    </row>
    <row r="1665" spans="1:5" ht="16" x14ac:dyDescent="0.2">
      <c r="A1665" s="3" t="s">
        <v>12138</v>
      </c>
      <c r="B1665" s="3" t="s">
        <v>22396</v>
      </c>
      <c r="C1665" s="3" t="s">
        <v>22397</v>
      </c>
      <c r="D1665" s="3" t="s">
        <v>22398</v>
      </c>
      <c r="E1665" s="3" t="s">
        <v>22399</v>
      </c>
    </row>
    <row r="1666" spans="1:5" ht="16" x14ac:dyDescent="0.2">
      <c r="A1666" s="3" t="s">
        <v>211</v>
      </c>
      <c r="B1666" s="3" t="s">
        <v>22400</v>
      </c>
      <c r="C1666" s="3" t="s">
        <v>22401</v>
      </c>
      <c r="D1666" s="3" t="s">
        <v>21253</v>
      </c>
      <c r="E1666" s="3" t="s">
        <v>22402</v>
      </c>
    </row>
    <row r="1667" spans="1:5" ht="16" x14ac:dyDescent="0.2">
      <c r="A1667" s="3" t="s">
        <v>13507</v>
      </c>
      <c r="B1667" s="3" t="s">
        <v>22403</v>
      </c>
      <c r="C1667" s="3" t="s">
        <v>22404</v>
      </c>
      <c r="D1667" s="3" t="s">
        <v>22405</v>
      </c>
      <c r="E1667" s="3" t="s">
        <v>22406</v>
      </c>
    </row>
    <row r="1668" spans="1:5" ht="16" x14ac:dyDescent="0.2">
      <c r="A1668" s="3" t="s">
        <v>280</v>
      </c>
      <c r="B1668" s="3" t="s">
        <v>22407</v>
      </c>
      <c r="C1668" s="3" t="s">
        <v>23689</v>
      </c>
      <c r="D1668" s="3" t="s">
        <v>22408</v>
      </c>
      <c r="E1668" s="3" t="s">
        <v>22409</v>
      </c>
    </row>
    <row r="1669" spans="1:5" ht="16" x14ac:dyDescent="0.2">
      <c r="A1669" s="3" t="s">
        <v>8883</v>
      </c>
      <c r="B1669" s="3" t="s">
        <v>22410</v>
      </c>
      <c r="C1669" s="3" t="s">
        <v>22411</v>
      </c>
      <c r="D1669" s="3" t="s">
        <v>19630</v>
      </c>
      <c r="E1669" s="3" t="s">
        <v>22412</v>
      </c>
    </row>
    <row r="1670" spans="1:5" ht="16" x14ac:dyDescent="0.2">
      <c r="A1670" s="3" t="s">
        <v>1827</v>
      </c>
      <c r="B1670" s="3" t="s">
        <v>22413</v>
      </c>
      <c r="C1670" s="3" t="s">
        <v>22414</v>
      </c>
      <c r="D1670" s="3" t="s">
        <v>20195</v>
      </c>
      <c r="E1670" s="3" t="s">
        <v>22415</v>
      </c>
    </row>
    <row r="1671" spans="1:5" ht="16" x14ac:dyDescent="0.2">
      <c r="A1671" s="3" t="s">
        <v>9885</v>
      </c>
      <c r="B1671" s="3" t="s">
        <v>22416</v>
      </c>
      <c r="C1671" s="3" t="s">
        <v>9885</v>
      </c>
      <c r="D1671" s="3" t="s">
        <v>17482</v>
      </c>
      <c r="E1671" s="3" t="s">
        <v>22417</v>
      </c>
    </row>
    <row r="1672" spans="1:5" ht="16" x14ac:dyDescent="0.2">
      <c r="A1672" s="3" t="s">
        <v>805</v>
      </c>
      <c r="B1672" s="3" t="s">
        <v>22418</v>
      </c>
      <c r="C1672" s="3" t="s">
        <v>805</v>
      </c>
      <c r="D1672" s="3"/>
      <c r="E1672" s="3" t="s">
        <v>22419</v>
      </c>
    </row>
    <row r="1673" spans="1:5" ht="16" x14ac:dyDescent="0.2">
      <c r="A1673" s="3" t="s">
        <v>622</v>
      </c>
      <c r="B1673" s="3" t="s">
        <v>22420</v>
      </c>
      <c r="C1673" s="3" t="s">
        <v>22421</v>
      </c>
      <c r="D1673" s="3" t="s">
        <v>17305</v>
      </c>
      <c r="E1673" s="3" t="s">
        <v>22422</v>
      </c>
    </row>
    <row r="1674" spans="1:5" ht="16" x14ac:dyDescent="0.2">
      <c r="A1674" s="3" t="s">
        <v>13992</v>
      </c>
      <c r="B1674" s="3" t="s">
        <v>22423</v>
      </c>
      <c r="C1674" s="3" t="s">
        <v>22424</v>
      </c>
      <c r="D1674" s="3" t="s">
        <v>22425</v>
      </c>
      <c r="E1674" s="3" t="s">
        <v>22426</v>
      </c>
    </row>
    <row r="1675" spans="1:5" ht="16" x14ac:dyDescent="0.2">
      <c r="A1675" s="3" t="s">
        <v>15754</v>
      </c>
      <c r="B1675" s="3" t="s">
        <v>22427</v>
      </c>
      <c r="C1675" s="3" t="s">
        <v>15754</v>
      </c>
      <c r="D1675" s="3" t="s">
        <v>22428</v>
      </c>
      <c r="E1675" s="3" t="s">
        <v>22429</v>
      </c>
    </row>
    <row r="1676" spans="1:5" ht="16" x14ac:dyDescent="0.2">
      <c r="A1676" s="3" t="s">
        <v>3829</v>
      </c>
      <c r="B1676" s="3" t="s">
        <v>22430</v>
      </c>
      <c r="C1676" s="3" t="s">
        <v>22431</v>
      </c>
      <c r="D1676" s="3" t="s">
        <v>19296</v>
      </c>
      <c r="E1676" s="3" t="s">
        <v>22432</v>
      </c>
    </row>
    <row r="1677" spans="1:5" ht="16" x14ac:dyDescent="0.2">
      <c r="A1677" s="3" t="s">
        <v>6417</v>
      </c>
      <c r="B1677" s="3" t="s">
        <v>22433</v>
      </c>
      <c r="C1677" s="3" t="s">
        <v>22434</v>
      </c>
      <c r="D1677" s="3" t="s">
        <v>19648</v>
      </c>
      <c r="E1677" s="3" t="s">
        <v>22435</v>
      </c>
    </row>
    <row r="1678" spans="1:5" ht="16" x14ac:dyDescent="0.2">
      <c r="A1678" s="3" t="s">
        <v>11367</v>
      </c>
      <c r="B1678" s="3" t="s">
        <v>22436</v>
      </c>
      <c r="C1678" s="3" t="s">
        <v>11367</v>
      </c>
      <c r="D1678" s="3" t="s">
        <v>18458</v>
      </c>
      <c r="E1678" s="3" t="s">
        <v>22437</v>
      </c>
    </row>
    <row r="1679" spans="1:5" ht="16" x14ac:dyDescent="0.2">
      <c r="A1679" s="3" t="s">
        <v>2620</v>
      </c>
      <c r="B1679" s="3" t="s">
        <v>17676</v>
      </c>
      <c r="C1679" s="3" t="s">
        <v>17677</v>
      </c>
      <c r="D1679" s="3" t="s">
        <v>17144</v>
      </c>
      <c r="E1679" s="3" t="s">
        <v>17678</v>
      </c>
    </row>
    <row r="1680" spans="1:5" ht="16" x14ac:dyDescent="0.2">
      <c r="A1680" s="3" t="s">
        <v>1535</v>
      </c>
      <c r="B1680" s="3" t="s">
        <v>22438</v>
      </c>
      <c r="C1680" s="3" t="s">
        <v>22439</v>
      </c>
      <c r="D1680" s="3" t="s">
        <v>22440</v>
      </c>
      <c r="E1680" s="3" t="s">
        <v>22441</v>
      </c>
    </row>
    <row r="1681" spans="1:5" ht="16" x14ac:dyDescent="0.2">
      <c r="A1681" s="3" t="s">
        <v>15346</v>
      </c>
      <c r="B1681" s="3" t="s">
        <v>22442</v>
      </c>
      <c r="C1681" s="3" t="s">
        <v>22443</v>
      </c>
      <c r="D1681" s="3" t="s">
        <v>22444</v>
      </c>
      <c r="E1681" s="3" t="s">
        <v>22445</v>
      </c>
    </row>
    <row r="1682" spans="1:5" ht="16" x14ac:dyDescent="0.2">
      <c r="A1682" s="3" t="s">
        <v>16162</v>
      </c>
      <c r="B1682" s="3" t="s">
        <v>22446</v>
      </c>
      <c r="C1682" s="3" t="s">
        <v>22447</v>
      </c>
      <c r="D1682" s="3" t="s">
        <v>17531</v>
      </c>
      <c r="E1682" s="3" t="s">
        <v>22448</v>
      </c>
    </row>
    <row r="1683" spans="1:5" ht="16" x14ac:dyDescent="0.2">
      <c r="A1683" s="3" t="s">
        <v>7730</v>
      </c>
      <c r="B1683" s="3" t="s">
        <v>22449</v>
      </c>
      <c r="C1683" s="3" t="s">
        <v>22450</v>
      </c>
      <c r="D1683" s="3" t="s">
        <v>17392</v>
      </c>
      <c r="E1683" s="3" t="s">
        <v>22451</v>
      </c>
    </row>
    <row r="1684" spans="1:5" ht="16" x14ac:dyDescent="0.2">
      <c r="A1684" s="3" t="s">
        <v>11544</v>
      </c>
      <c r="B1684" s="3" t="s">
        <v>22452</v>
      </c>
      <c r="C1684" s="3" t="s">
        <v>22453</v>
      </c>
      <c r="D1684" s="3" t="s">
        <v>17461</v>
      </c>
      <c r="E1684" s="3" t="s">
        <v>22454</v>
      </c>
    </row>
    <row r="1685" spans="1:5" ht="16" x14ac:dyDescent="0.2">
      <c r="A1685" s="3" t="s">
        <v>5288</v>
      </c>
      <c r="B1685" s="3" t="s">
        <v>22455</v>
      </c>
      <c r="C1685" s="3" t="s">
        <v>22456</v>
      </c>
      <c r="D1685" s="3" t="s">
        <v>18808</v>
      </c>
      <c r="E1685" s="3" t="s">
        <v>22457</v>
      </c>
    </row>
    <row r="1686" spans="1:5" ht="16" x14ac:dyDescent="0.2">
      <c r="A1686" s="3" t="s">
        <v>14486</v>
      </c>
      <c r="B1686" s="3" t="s">
        <v>22458</v>
      </c>
      <c r="C1686" s="3" t="s">
        <v>22459</v>
      </c>
      <c r="D1686" s="3" t="s">
        <v>19117</v>
      </c>
      <c r="E1686" s="3" t="s">
        <v>22460</v>
      </c>
    </row>
    <row r="1687" spans="1:5" ht="16" x14ac:dyDescent="0.2">
      <c r="A1687" s="3" t="s">
        <v>7222</v>
      </c>
      <c r="B1687" s="3" t="s">
        <v>22461</v>
      </c>
      <c r="C1687" s="3" t="s">
        <v>22462</v>
      </c>
      <c r="D1687" s="3" t="s">
        <v>18838</v>
      </c>
      <c r="E1687" s="3" t="s">
        <v>22463</v>
      </c>
    </row>
    <row r="1688" spans="1:5" ht="16" x14ac:dyDescent="0.2">
      <c r="A1688" s="3" t="s">
        <v>15811</v>
      </c>
      <c r="B1688" s="3" t="s">
        <v>22464</v>
      </c>
      <c r="C1688" s="3" t="s">
        <v>15811</v>
      </c>
      <c r="D1688" s="3" t="s">
        <v>17482</v>
      </c>
      <c r="E1688" s="3" t="s">
        <v>22465</v>
      </c>
    </row>
    <row r="1689" spans="1:5" ht="16" x14ac:dyDescent="0.2">
      <c r="A1689" s="3" t="s">
        <v>5467</v>
      </c>
      <c r="B1689" s="3" t="s">
        <v>22466</v>
      </c>
      <c r="C1689" s="3" t="s">
        <v>22467</v>
      </c>
      <c r="D1689" s="3" t="s">
        <v>19299</v>
      </c>
      <c r="E1689" s="3" t="s">
        <v>22468</v>
      </c>
    </row>
    <row r="1690" spans="1:5" ht="16" x14ac:dyDescent="0.2">
      <c r="A1690" s="3" t="s">
        <v>4175</v>
      </c>
      <c r="B1690" s="3" t="s">
        <v>22469</v>
      </c>
      <c r="C1690" s="3" t="s">
        <v>22470</v>
      </c>
      <c r="D1690" s="3" t="s">
        <v>18642</v>
      </c>
      <c r="E1690" s="3" t="s">
        <v>22471</v>
      </c>
    </row>
    <row r="1691" spans="1:5" ht="16" x14ac:dyDescent="0.2">
      <c r="A1691" s="3" t="s">
        <v>1241</v>
      </c>
      <c r="B1691" s="3" t="s">
        <v>22472</v>
      </c>
      <c r="C1691" s="3" t="s">
        <v>22473</v>
      </c>
      <c r="D1691" s="3" t="s">
        <v>17152</v>
      </c>
      <c r="E1691" s="3" t="s">
        <v>22474</v>
      </c>
    </row>
    <row r="1692" spans="1:5" ht="16" x14ac:dyDescent="0.2">
      <c r="A1692" s="3" t="s">
        <v>10081</v>
      </c>
      <c r="B1692" s="3" t="s">
        <v>22475</v>
      </c>
      <c r="C1692" s="3" t="s">
        <v>22476</v>
      </c>
      <c r="D1692" s="3" t="s">
        <v>17174</v>
      </c>
      <c r="E1692" s="3" t="s">
        <v>22477</v>
      </c>
    </row>
    <row r="1693" spans="1:5" ht="16" x14ac:dyDescent="0.2">
      <c r="A1693" s="3" t="s">
        <v>2426</v>
      </c>
      <c r="B1693" s="3" t="s">
        <v>22478</v>
      </c>
      <c r="C1693" s="3" t="s">
        <v>22479</v>
      </c>
      <c r="D1693" s="3" t="s">
        <v>17860</v>
      </c>
      <c r="E1693" s="3" t="s">
        <v>22480</v>
      </c>
    </row>
    <row r="1694" spans="1:5" ht="16" x14ac:dyDescent="0.2">
      <c r="A1694" s="3" t="s">
        <v>2077</v>
      </c>
      <c r="B1694" s="3" t="s">
        <v>22481</v>
      </c>
      <c r="C1694" s="3" t="s">
        <v>22482</v>
      </c>
      <c r="D1694" s="3" t="s">
        <v>22483</v>
      </c>
      <c r="E1694" s="3" t="s">
        <v>22484</v>
      </c>
    </row>
    <row r="1695" spans="1:5" ht="16" x14ac:dyDescent="0.2">
      <c r="A1695" s="3" t="s">
        <v>11326</v>
      </c>
      <c r="B1695" s="3" t="s">
        <v>22485</v>
      </c>
      <c r="C1695" s="3" t="s">
        <v>22486</v>
      </c>
      <c r="D1695" s="3" t="s">
        <v>17531</v>
      </c>
      <c r="E1695" s="3" t="s">
        <v>22487</v>
      </c>
    </row>
    <row r="1696" spans="1:5" ht="16" x14ac:dyDescent="0.2">
      <c r="A1696" s="3" t="s">
        <v>5994</v>
      </c>
      <c r="B1696" s="3" t="s">
        <v>22488</v>
      </c>
      <c r="C1696" s="3" t="s">
        <v>22489</v>
      </c>
      <c r="D1696" s="3" t="s">
        <v>22490</v>
      </c>
      <c r="E1696" s="3" t="s">
        <v>22491</v>
      </c>
    </row>
    <row r="1697" spans="1:5" ht="16" x14ac:dyDescent="0.2">
      <c r="A1697" s="3" t="s">
        <v>9561</v>
      </c>
      <c r="B1697" s="3" t="s">
        <v>22492</v>
      </c>
      <c r="C1697" s="3" t="s">
        <v>22493</v>
      </c>
      <c r="D1697" s="3" t="s">
        <v>22494</v>
      </c>
      <c r="E1697" s="3" t="s">
        <v>22495</v>
      </c>
    </row>
    <row r="1698" spans="1:5" ht="16" x14ac:dyDescent="0.2">
      <c r="A1698" s="3" t="s">
        <v>2488</v>
      </c>
      <c r="B1698" s="3" t="s">
        <v>22496</v>
      </c>
      <c r="C1698" s="3" t="s">
        <v>22497</v>
      </c>
      <c r="D1698" s="3" t="s">
        <v>17222</v>
      </c>
      <c r="E1698" s="3" t="s">
        <v>22498</v>
      </c>
    </row>
    <row r="1699" spans="1:5" ht="16" x14ac:dyDescent="0.2">
      <c r="A1699" s="3" t="s">
        <v>9409</v>
      </c>
      <c r="B1699" s="3" t="s">
        <v>22499</v>
      </c>
      <c r="C1699" s="3" t="s">
        <v>22500</v>
      </c>
      <c r="D1699" s="3" t="s">
        <v>17190</v>
      </c>
      <c r="E1699" s="3" t="s">
        <v>22501</v>
      </c>
    </row>
    <row r="1700" spans="1:5" ht="16" x14ac:dyDescent="0.2">
      <c r="A1700" s="3" t="s">
        <v>1842</v>
      </c>
      <c r="B1700" s="3" t="s">
        <v>22502</v>
      </c>
      <c r="C1700" s="3" t="s">
        <v>22503</v>
      </c>
      <c r="D1700" s="3" t="s">
        <v>22504</v>
      </c>
      <c r="E1700" s="3" t="s">
        <v>22505</v>
      </c>
    </row>
    <row r="1701" spans="1:5" ht="16" x14ac:dyDescent="0.2">
      <c r="A1701" s="3" t="s">
        <v>14532</v>
      </c>
      <c r="B1701" s="3" t="s">
        <v>22506</v>
      </c>
      <c r="C1701" s="3" t="s">
        <v>22507</v>
      </c>
      <c r="D1701" s="3" t="s">
        <v>18458</v>
      </c>
      <c r="E1701" s="3" t="s">
        <v>22508</v>
      </c>
    </row>
    <row r="1702" spans="1:5" ht="16" x14ac:dyDescent="0.2">
      <c r="A1702" s="3" t="s">
        <v>12382</v>
      </c>
      <c r="B1702" s="3" t="s">
        <v>22509</v>
      </c>
      <c r="C1702" s="3" t="s">
        <v>22510</v>
      </c>
      <c r="D1702" s="3" t="s">
        <v>17194</v>
      </c>
      <c r="E1702" s="3" t="s">
        <v>22511</v>
      </c>
    </row>
    <row r="1703" spans="1:5" ht="16" x14ac:dyDescent="0.2">
      <c r="A1703" s="3" t="s">
        <v>13159</v>
      </c>
      <c r="B1703" s="14" t="s">
        <v>22512</v>
      </c>
      <c r="C1703" s="3" t="s">
        <v>23690</v>
      </c>
      <c r="D1703" s="3" t="s">
        <v>17499</v>
      </c>
      <c r="E1703" s="3" t="s">
        <v>22513</v>
      </c>
    </row>
    <row r="1704" spans="1:5" ht="16" x14ac:dyDescent="0.2">
      <c r="A1704" s="3" t="s">
        <v>10113</v>
      </c>
      <c r="B1704" s="3" t="s">
        <v>22514</v>
      </c>
      <c r="C1704" s="3" t="s">
        <v>22515</v>
      </c>
      <c r="D1704" s="3" t="s">
        <v>17305</v>
      </c>
      <c r="E1704" s="3" t="s">
        <v>22516</v>
      </c>
    </row>
    <row r="1705" spans="1:5" ht="16" x14ac:dyDescent="0.2">
      <c r="A1705" s="3" t="s">
        <v>3037</v>
      </c>
      <c r="B1705" s="3" t="s">
        <v>22517</v>
      </c>
      <c r="C1705" s="3" t="s">
        <v>22518</v>
      </c>
      <c r="D1705" s="3" t="s">
        <v>22519</v>
      </c>
      <c r="E1705" s="3" t="s">
        <v>22520</v>
      </c>
    </row>
    <row r="1706" spans="1:5" ht="16" x14ac:dyDescent="0.2">
      <c r="A1706" s="3" t="s">
        <v>15947</v>
      </c>
      <c r="B1706" s="3" t="s">
        <v>22521</v>
      </c>
      <c r="C1706" s="3" t="s">
        <v>22522</v>
      </c>
      <c r="D1706" s="3" t="s">
        <v>22523</v>
      </c>
      <c r="E1706" s="3" t="s">
        <v>22524</v>
      </c>
    </row>
    <row r="1707" spans="1:5" ht="16" x14ac:dyDescent="0.2">
      <c r="A1707" s="3" t="s">
        <v>11849</v>
      </c>
      <c r="B1707" s="3" t="s">
        <v>22525</v>
      </c>
      <c r="C1707" s="3" t="s">
        <v>22526</v>
      </c>
      <c r="D1707" s="3" t="s">
        <v>17144</v>
      </c>
      <c r="E1707" s="3" t="s">
        <v>22527</v>
      </c>
    </row>
    <row r="1708" spans="1:5" ht="16" x14ac:dyDescent="0.2">
      <c r="A1708" s="3" t="s">
        <v>4124</v>
      </c>
      <c r="B1708" s="3" t="s">
        <v>22528</v>
      </c>
      <c r="C1708" s="3" t="s">
        <v>22529</v>
      </c>
      <c r="D1708" s="3" t="s">
        <v>22530</v>
      </c>
      <c r="E1708" s="3" t="s">
        <v>22531</v>
      </c>
    </row>
    <row r="1709" spans="1:5" ht="16" x14ac:dyDescent="0.2">
      <c r="A1709" s="3" t="s">
        <v>13635</v>
      </c>
      <c r="B1709" s="3" t="s">
        <v>22532</v>
      </c>
      <c r="C1709" s="3" t="s">
        <v>13635</v>
      </c>
      <c r="D1709" s="3" t="s">
        <v>22533</v>
      </c>
      <c r="E1709" s="3" t="s">
        <v>22534</v>
      </c>
    </row>
    <row r="1710" spans="1:5" ht="16" x14ac:dyDescent="0.2">
      <c r="A1710" s="3" t="s">
        <v>7504</v>
      </c>
      <c r="B1710" s="3" t="s">
        <v>22535</v>
      </c>
      <c r="C1710" s="3" t="s">
        <v>22536</v>
      </c>
      <c r="D1710" s="3" t="s">
        <v>17583</v>
      </c>
      <c r="E1710" s="3" t="s">
        <v>22537</v>
      </c>
    </row>
    <row r="1711" spans="1:5" ht="16" x14ac:dyDescent="0.2">
      <c r="A1711" s="3" t="s">
        <v>6847</v>
      </c>
      <c r="B1711" s="3" t="s">
        <v>22538</v>
      </c>
      <c r="C1711" s="3" t="s">
        <v>22539</v>
      </c>
      <c r="D1711" s="3" t="s">
        <v>22540</v>
      </c>
      <c r="E1711" s="3" t="s">
        <v>22541</v>
      </c>
    </row>
    <row r="1712" spans="1:5" ht="16" x14ac:dyDescent="0.2">
      <c r="A1712" s="3" t="s">
        <v>15795</v>
      </c>
      <c r="B1712" s="3" t="s">
        <v>22542</v>
      </c>
      <c r="C1712" s="3" t="s">
        <v>22543</v>
      </c>
      <c r="D1712" s="3" t="s">
        <v>22544</v>
      </c>
      <c r="E1712" s="3" t="s">
        <v>22545</v>
      </c>
    </row>
    <row r="1713" spans="1:5" ht="16" x14ac:dyDescent="0.2">
      <c r="A1713" s="3" t="s">
        <v>6502</v>
      </c>
      <c r="B1713" s="3" t="s">
        <v>22546</v>
      </c>
      <c r="C1713" s="3" t="s">
        <v>22547</v>
      </c>
      <c r="D1713" s="3" t="s">
        <v>17795</v>
      </c>
      <c r="E1713" s="3" t="s">
        <v>22548</v>
      </c>
    </row>
    <row r="1714" spans="1:5" ht="16" x14ac:dyDescent="0.2">
      <c r="A1714" s="3" t="s">
        <v>3010</v>
      </c>
      <c r="B1714" s="3" t="s">
        <v>22549</v>
      </c>
      <c r="C1714" s="3" t="s">
        <v>22550</v>
      </c>
      <c r="D1714" s="3" t="s">
        <v>22551</v>
      </c>
      <c r="E1714" s="3" t="s">
        <v>22552</v>
      </c>
    </row>
    <row r="1715" spans="1:5" ht="16" x14ac:dyDescent="0.2">
      <c r="A1715" s="3" t="s">
        <v>1833</v>
      </c>
      <c r="B1715" s="14" t="s">
        <v>22553</v>
      </c>
      <c r="C1715" s="3" t="s">
        <v>22554</v>
      </c>
      <c r="D1715" s="3" t="s">
        <v>17222</v>
      </c>
      <c r="E1715" s="3" t="s">
        <v>22555</v>
      </c>
    </row>
    <row r="1716" spans="1:5" ht="16" x14ac:dyDescent="0.2">
      <c r="A1716" s="3" t="s">
        <v>14524</v>
      </c>
      <c r="B1716" s="3" t="s">
        <v>22556</v>
      </c>
      <c r="C1716" s="3" t="s">
        <v>22557</v>
      </c>
      <c r="D1716" s="3" t="s">
        <v>19117</v>
      </c>
      <c r="E1716" s="3" t="s">
        <v>22558</v>
      </c>
    </row>
    <row r="1717" spans="1:5" ht="16" x14ac:dyDescent="0.2">
      <c r="A1717" s="3" t="s">
        <v>5495</v>
      </c>
      <c r="B1717" s="3" t="s">
        <v>22559</v>
      </c>
      <c r="C1717" s="3" t="s">
        <v>22560</v>
      </c>
      <c r="D1717" s="3" t="s">
        <v>22561</v>
      </c>
      <c r="E1717" s="3" t="s">
        <v>22562</v>
      </c>
    </row>
    <row r="1718" spans="1:5" ht="16" x14ac:dyDescent="0.2">
      <c r="A1718" s="3" t="s">
        <v>6267</v>
      </c>
      <c r="B1718" s="3" t="s">
        <v>22563</v>
      </c>
      <c r="C1718" s="3" t="s">
        <v>22564</v>
      </c>
      <c r="D1718" s="3" t="s">
        <v>17144</v>
      </c>
      <c r="E1718" s="3" t="s">
        <v>22565</v>
      </c>
    </row>
    <row r="1719" spans="1:5" ht="16" x14ac:dyDescent="0.2">
      <c r="A1719" s="3" t="s">
        <v>13331</v>
      </c>
      <c r="B1719" s="3" t="s">
        <v>22566</v>
      </c>
      <c r="C1719" s="3" t="s">
        <v>23691</v>
      </c>
      <c r="D1719" s="3" t="s">
        <v>22567</v>
      </c>
      <c r="E1719" s="3" t="s">
        <v>22568</v>
      </c>
    </row>
    <row r="1720" spans="1:5" ht="16" x14ac:dyDescent="0.2">
      <c r="A1720" s="3" t="s">
        <v>11262</v>
      </c>
      <c r="B1720" s="3" t="s">
        <v>22569</v>
      </c>
      <c r="C1720" s="3" t="s">
        <v>11262</v>
      </c>
      <c r="D1720" s="3" t="s">
        <v>22570</v>
      </c>
      <c r="E1720" s="3" t="s">
        <v>22571</v>
      </c>
    </row>
    <row r="1721" spans="1:5" ht="16" x14ac:dyDescent="0.2">
      <c r="A1721" s="3" t="s">
        <v>12806</v>
      </c>
      <c r="B1721" s="3" t="s">
        <v>19204</v>
      </c>
      <c r="C1721" s="3" t="s">
        <v>19205</v>
      </c>
      <c r="D1721" s="3" t="s">
        <v>17144</v>
      </c>
      <c r="E1721" s="3" t="s">
        <v>19206</v>
      </c>
    </row>
    <row r="1722" spans="1:5" ht="16" x14ac:dyDescent="0.2">
      <c r="A1722" s="3" t="s">
        <v>11783</v>
      </c>
      <c r="B1722" s="3" t="s">
        <v>22572</v>
      </c>
      <c r="C1722" s="3" t="s">
        <v>22573</v>
      </c>
      <c r="D1722" s="3" t="s">
        <v>17144</v>
      </c>
      <c r="E1722" s="3" t="s">
        <v>22574</v>
      </c>
    </row>
    <row r="1723" spans="1:5" ht="16" x14ac:dyDescent="0.2">
      <c r="A1723" s="3" t="s">
        <v>2794</v>
      </c>
      <c r="B1723" s="3" t="s">
        <v>22575</v>
      </c>
      <c r="C1723" s="3" t="s">
        <v>22576</v>
      </c>
      <c r="D1723" s="3" t="s">
        <v>17531</v>
      </c>
      <c r="E1723" s="3" t="s">
        <v>22577</v>
      </c>
    </row>
    <row r="1724" spans="1:5" ht="16" x14ac:dyDescent="0.2">
      <c r="A1724" s="3" t="s">
        <v>6537</v>
      </c>
      <c r="B1724" s="3" t="s">
        <v>22578</v>
      </c>
      <c r="C1724" s="3" t="s">
        <v>6537</v>
      </c>
      <c r="D1724" s="3" t="s">
        <v>19706</v>
      </c>
      <c r="E1724" s="3" t="s">
        <v>22579</v>
      </c>
    </row>
    <row r="1725" spans="1:5" ht="16" x14ac:dyDescent="0.2">
      <c r="A1725" s="3" t="s">
        <v>3667</v>
      </c>
      <c r="B1725" s="3" t="s">
        <v>22580</v>
      </c>
      <c r="C1725" s="3" t="s">
        <v>22581</v>
      </c>
      <c r="D1725" s="3" t="s">
        <v>22582</v>
      </c>
      <c r="E1725" s="3" t="s">
        <v>22583</v>
      </c>
    </row>
    <row r="1726" spans="1:5" ht="16" x14ac:dyDescent="0.2">
      <c r="A1726" s="3" t="s">
        <v>771</v>
      </c>
      <c r="B1726" s="3" t="s">
        <v>22584</v>
      </c>
      <c r="C1726" s="3" t="s">
        <v>22585</v>
      </c>
      <c r="D1726" s="3" t="s">
        <v>17201</v>
      </c>
      <c r="E1726" s="3" t="s">
        <v>22586</v>
      </c>
    </row>
    <row r="1727" spans="1:5" ht="16" x14ac:dyDescent="0.2">
      <c r="A1727" s="3" t="s">
        <v>1392</v>
      </c>
      <c r="B1727" s="3" t="s">
        <v>22587</v>
      </c>
      <c r="C1727" s="3" t="s">
        <v>22588</v>
      </c>
      <c r="D1727" s="3" t="s">
        <v>17178</v>
      </c>
      <c r="E1727" s="3" t="s">
        <v>22589</v>
      </c>
    </row>
    <row r="1728" spans="1:5" ht="16" x14ac:dyDescent="0.2">
      <c r="A1728" s="3" t="s">
        <v>2756</v>
      </c>
      <c r="B1728" s="3" t="s">
        <v>22590</v>
      </c>
      <c r="C1728" s="3" t="s">
        <v>23692</v>
      </c>
      <c r="D1728" s="3" t="s">
        <v>17499</v>
      </c>
      <c r="E1728" s="3" t="s">
        <v>22591</v>
      </c>
    </row>
    <row r="1729" spans="1:5" ht="16" x14ac:dyDescent="0.2">
      <c r="A1729" s="3" t="s">
        <v>4226</v>
      </c>
      <c r="B1729" s="3" t="s">
        <v>22592</v>
      </c>
      <c r="C1729" s="3" t="s">
        <v>22593</v>
      </c>
      <c r="D1729" s="3" t="s">
        <v>17250</v>
      </c>
      <c r="E1729" s="3" t="s">
        <v>22594</v>
      </c>
    </row>
    <row r="1730" spans="1:5" ht="16" x14ac:dyDescent="0.2">
      <c r="A1730" s="3" t="s">
        <v>16277</v>
      </c>
      <c r="B1730" s="3" t="s">
        <v>22595</v>
      </c>
      <c r="C1730" s="3" t="s">
        <v>22596</v>
      </c>
      <c r="D1730" s="3" t="s">
        <v>20415</v>
      </c>
      <c r="E1730" s="3" t="s">
        <v>22597</v>
      </c>
    </row>
    <row r="1731" spans="1:5" ht="16" x14ac:dyDescent="0.2">
      <c r="A1731" s="3" t="s">
        <v>6343</v>
      </c>
      <c r="B1731" s="14" t="s">
        <v>22598</v>
      </c>
      <c r="C1731" s="3" t="s">
        <v>22599</v>
      </c>
      <c r="D1731" s="3" t="s">
        <v>17174</v>
      </c>
      <c r="E1731" s="3" t="s">
        <v>22600</v>
      </c>
    </row>
    <row r="1732" spans="1:5" ht="16" x14ac:dyDescent="0.2">
      <c r="A1732" s="3" t="s">
        <v>7433</v>
      </c>
      <c r="B1732" s="3" t="s">
        <v>22601</v>
      </c>
      <c r="C1732" s="3" t="s">
        <v>22602</v>
      </c>
      <c r="D1732" s="3" t="s">
        <v>22603</v>
      </c>
      <c r="E1732" s="3" t="s">
        <v>22604</v>
      </c>
    </row>
    <row r="1733" spans="1:5" ht="16" x14ac:dyDescent="0.2">
      <c r="A1733" s="3" t="s">
        <v>4140</v>
      </c>
      <c r="B1733" s="3" t="s">
        <v>22605</v>
      </c>
      <c r="C1733" s="3" t="s">
        <v>22606</v>
      </c>
      <c r="D1733" s="3" t="s">
        <v>22607</v>
      </c>
      <c r="E1733" s="3" t="s">
        <v>22608</v>
      </c>
    </row>
    <row r="1734" spans="1:5" ht="16" x14ac:dyDescent="0.2">
      <c r="A1734" s="3" t="s">
        <v>8296</v>
      </c>
      <c r="B1734" s="3" t="s">
        <v>22609</v>
      </c>
      <c r="C1734" s="3" t="s">
        <v>8296</v>
      </c>
      <c r="D1734" s="3" t="s">
        <v>17392</v>
      </c>
      <c r="E1734" s="3" t="s">
        <v>22610</v>
      </c>
    </row>
    <row r="1735" spans="1:5" ht="16" x14ac:dyDescent="0.2">
      <c r="A1735" s="3" t="s">
        <v>11355</v>
      </c>
      <c r="B1735" s="3" t="s">
        <v>22611</v>
      </c>
      <c r="C1735" s="3" t="s">
        <v>22612</v>
      </c>
      <c r="D1735" s="3" t="s">
        <v>22613</v>
      </c>
      <c r="E1735" s="3" t="s">
        <v>22614</v>
      </c>
    </row>
    <row r="1736" spans="1:5" ht="16" x14ac:dyDescent="0.2">
      <c r="A1736" s="3" t="s">
        <v>14622</v>
      </c>
      <c r="B1736" s="3" t="s">
        <v>22615</v>
      </c>
      <c r="C1736" s="3" t="s">
        <v>22616</v>
      </c>
      <c r="D1736" s="3" t="s">
        <v>22617</v>
      </c>
      <c r="E1736" s="3" t="s">
        <v>22618</v>
      </c>
    </row>
    <row r="1737" spans="1:5" ht="16" x14ac:dyDescent="0.2">
      <c r="A1737" s="3" t="s">
        <v>16510</v>
      </c>
      <c r="B1737" s="3" t="s">
        <v>22619</v>
      </c>
      <c r="C1737" s="3" t="s">
        <v>22620</v>
      </c>
      <c r="D1737" s="3" t="s">
        <v>22621</v>
      </c>
      <c r="E1737" s="3" t="s">
        <v>22622</v>
      </c>
    </row>
    <row r="1738" spans="1:5" ht="16" x14ac:dyDescent="0.2">
      <c r="A1738" s="3" t="s">
        <v>14566</v>
      </c>
      <c r="B1738" s="3" t="s">
        <v>22623</v>
      </c>
      <c r="C1738" s="3" t="s">
        <v>22624</v>
      </c>
      <c r="D1738" s="3" t="s">
        <v>22625</v>
      </c>
      <c r="E1738" s="3" t="s">
        <v>22626</v>
      </c>
    </row>
    <row r="1739" spans="1:5" ht="16" x14ac:dyDescent="0.2">
      <c r="A1739" s="3" t="s">
        <v>1495</v>
      </c>
      <c r="B1739" s="3" t="s">
        <v>22627</v>
      </c>
      <c r="C1739" s="3" t="s">
        <v>22628</v>
      </c>
      <c r="D1739" s="3" t="s">
        <v>22629</v>
      </c>
      <c r="E1739" s="3" t="s">
        <v>22630</v>
      </c>
    </row>
    <row r="1740" spans="1:5" ht="16" x14ac:dyDescent="0.2">
      <c r="A1740" s="3" t="s">
        <v>8874</v>
      </c>
      <c r="B1740" s="3" t="s">
        <v>22631</v>
      </c>
      <c r="C1740" s="3" t="s">
        <v>22632</v>
      </c>
      <c r="D1740" s="3" t="s">
        <v>17305</v>
      </c>
      <c r="E1740" s="3" t="s">
        <v>22633</v>
      </c>
    </row>
    <row r="1741" spans="1:5" ht="16" x14ac:dyDescent="0.2">
      <c r="A1741" s="3" t="s">
        <v>9419</v>
      </c>
      <c r="B1741" s="3" t="s">
        <v>22634</v>
      </c>
      <c r="C1741" s="3" t="s">
        <v>22635</v>
      </c>
      <c r="D1741" s="3" t="s">
        <v>17380</v>
      </c>
      <c r="E1741" s="3" t="s">
        <v>22636</v>
      </c>
    </row>
    <row r="1742" spans="1:5" ht="16" x14ac:dyDescent="0.2">
      <c r="A1742" s="3" t="s">
        <v>2557</v>
      </c>
      <c r="B1742" s="3" t="s">
        <v>22637</v>
      </c>
      <c r="C1742" s="3" t="s">
        <v>23693</v>
      </c>
      <c r="D1742" s="3" t="s">
        <v>22638</v>
      </c>
      <c r="E1742" s="3" t="s">
        <v>22639</v>
      </c>
    </row>
    <row r="1743" spans="1:5" ht="16" x14ac:dyDescent="0.2">
      <c r="A1743" s="3" t="s">
        <v>10677</v>
      </c>
      <c r="B1743" s="3" t="s">
        <v>22640</v>
      </c>
      <c r="C1743" s="3" t="s">
        <v>23694</v>
      </c>
      <c r="D1743" s="3" t="s">
        <v>22641</v>
      </c>
      <c r="E1743" s="3" t="s">
        <v>22642</v>
      </c>
    </row>
    <row r="1744" spans="1:5" ht="16" x14ac:dyDescent="0.2">
      <c r="A1744" s="3" t="s">
        <v>11574</v>
      </c>
      <c r="B1744" s="3" t="s">
        <v>22643</v>
      </c>
      <c r="C1744" s="3" t="s">
        <v>22644</v>
      </c>
      <c r="D1744" s="3" t="s">
        <v>17482</v>
      </c>
      <c r="E1744" s="3" t="s">
        <v>22645</v>
      </c>
    </row>
    <row r="1745" spans="1:5" ht="16" x14ac:dyDescent="0.2">
      <c r="A1745" s="3" t="s">
        <v>16685</v>
      </c>
      <c r="B1745" s="3" t="s">
        <v>22646</v>
      </c>
      <c r="C1745" s="3" t="s">
        <v>22647</v>
      </c>
      <c r="D1745" s="3" t="s">
        <v>22648</v>
      </c>
      <c r="E1745" s="3" t="s">
        <v>22649</v>
      </c>
    </row>
    <row r="1746" spans="1:5" ht="16" x14ac:dyDescent="0.2">
      <c r="A1746" s="3" t="s">
        <v>5418</v>
      </c>
      <c r="B1746" s="3" t="s">
        <v>22650</v>
      </c>
      <c r="C1746" s="3" t="s">
        <v>22651</v>
      </c>
      <c r="D1746" s="3" t="s">
        <v>17305</v>
      </c>
      <c r="E1746" s="3" t="s">
        <v>22652</v>
      </c>
    </row>
    <row r="1747" spans="1:5" ht="16" x14ac:dyDescent="0.2">
      <c r="A1747" s="3" t="s">
        <v>13502</v>
      </c>
      <c r="B1747" s="3" t="s">
        <v>22653</v>
      </c>
      <c r="C1747" s="3" t="s">
        <v>22654</v>
      </c>
      <c r="D1747" s="3" t="s">
        <v>17531</v>
      </c>
      <c r="E1747" s="3" t="s">
        <v>22655</v>
      </c>
    </row>
    <row r="1748" spans="1:5" ht="16" x14ac:dyDescent="0.2">
      <c r="A1748" s="3" t="s">
        <v>6656</v>
      </c>
      <c r="B1748" s="3" t="s">
        <v>22656</v>
      </c>
      <c r="C1748" s="3" t="s">
        <v>6656</v>
      </c>
      <c r="D1748" s="3" t="s">
        <v>18554</v>
      </c>
      <c r="E1748" s="3" t="s">
        <v>22657</v>
      </c>
    </row>
    <row r="1749" spans="1:5" ht="16" x14ac:dyDescent="0.2">
      <c r="A1749" s="3" t="s">
        <v>4706</v>
      </c>
      <c r="B1749" s="3" t="s">
        <v>22658</v>
      </c>
      <c r="C1749" s="3" t="s">
        <v>22659</v>
      </c>
      <c r="D1749" s="3" t="s">
        <v>22660</v>
      </c>
      <c r="E1749" s="3" t="s">
        <v>22661</v>
      </c>
    </row>
    <row r="1750" spans="1:5" ht="16" x14ac:dyDescent="0.2">
      <c r="A1750" s="3" t="s">
        <v>14746</v>
      </c>
      <c r="B1750" s="3" t="s">
        <v>22662</v>
      </c>
      <c r="C1750" s="3" t="s">
        <v>22663</v>
      </c>
      <c r="D1750" s="3" t="s">
        <v>22664</v>
      </c>
      <c r="E1750" s="3" t="s">
        <v>22665</v>
      </c>
    </row>
    <row r="1751" spans="1:5" ht="16" x14ac:dyDescent="0.2">
      <c r="A1751" s="3" t="s">
        <v>5747</v>
      </c>
      <c r="B1751" s="3" t="s">
        <v>22666</v>
      </c>
      <c r="C1751" s="3" t="s">
        <v>22667</v>
      </c>
      <c r="D1751" s="3" t="s">
        <v>22668</v>
      </c>
      <c r="E1751" s="3" t="s">
        <v>22669</v>
      </c>
    </row>
    <row r="1752" spans="1:5" ht="16" x14ac:dyDescent="0.2">
      <c r="A1752" s="3" t="s">
        <v>784</v>
      </c>
      <c r="B1752" s="3" t="s">
        <v>22670</v>
      </c>
      <c r="C1752" s="3" t="s">
        <v>22671</v>
      </c>
      <c r="D1752" s="3" t="s">
        <v>18642</v>
      </c>
      <c r="E1752" s="3" t="s">
        <v>22672</v>
      </c>
    </row>
    <row r="1753" spans="1:5" ht="16" x14ac:dyDescent="0.2">
      <c r="A1753" s="3" t="s">
        <v>6556</v>
      </c>
      <c r="B1753" s="3" t="s">
        <v>22673</v>
      </c>
      <c r="C1753" s="3" t="s">
        <v>22674</v>
      </c>
      <c r="D1753" s="3" t="s">
        <v>17860</v>
      </c>
      <c r="E1753" s="3" t="s">
        <v>22675</v>
      </c>
    </row>
    <row r="1754" spans="1:5" ht="16" x14ac:dyDescent="0.2">
      <c r="A1754" s="3" t="s">
        <v>15577</v>
      </c>
      <c r="B1754" s="3" t="s">
        <v>22676</v>
      </c>
      <c r="C1754" s="3" t="s">
        <v>22677</v>
      </c>
      <c r="D1754" s="3" t="s">
        <v>17641</v>
      </c>
      <c r="E1754" s="3" t="s">
        <v>22678</v>
      </c>
    </row>
    <row r="1755" spans="1:5" ht="16" x14ac:dyDescent="0.2">
      <c r="A1755" s="3" t="s">
        <v>13373</v>
      </c>
      <c r="B1755" s="3" t="s">
        <v>22679</v>
      </c>
      <c r="C1755" s="3" t="s">
        <v>22680</v>
      </c>
      <c r="D1755" s="3" t="s">
        <v>22681</v>
      </c>
      <c r="E1755" s="3" t="s">
        <v>22682</v>
      </c>
    </row>
    <row r="1756" spans="1:5" ht="16" x14ac:dyDescent="0.2">
      <c r="A1756" s="3" t="s">
        <v>6931</v>
      </c>
      <c r="B1756" s="3" t="s">
        <v>22683</v>
      </c>
      <c r="C1756" s="3" t="s">
        <v>22684</v>
      </c>
      <c r="D1756" s="3" t="s">
        <v>17222</v>
      </c>
      <c r="E1756" s="3" t="s">
        <v>22685</v>
      </c>
    </row>
    <row r="1757" spans="1:5" ht="16" x14ac:dyDescent="0.2">
      <c r="A1757" s="3" t="s">
        <v>6432</v>
      </c>
      <c r="B1757" s="3" t="s">
        <v>22686</v>
      </c>
      <c r="C1757" s="3" t="s">
        <v>23695</v>
      </c>
      <c r="D1757" s="3" t="s">
        <v>17499</v>
      </c>
      <c r="E1757" s="3" t="s">
        <v>22687</v>
      </c>
    </row>
    <row r="1758" spans="1:5" ht="16" x14ac:dyDescent="0.2">
      <c r="A1758" s="3" t="s">
        <v>13706</v>
      </c>
      <c r="B1758" s="3" t="s">
        <v>22688</v>
      </c>
      <c r="C1758" s="3" t="s">
        <v>22689</v>
      </c>
      <c r="D1758" s="3" t="s">
        <v>17860</v>
      </c>
      <c r="E1758" s="3" t="s">
        <v>22690</v>
      </c>
    </row>
    <row r="1759" spans="1:5" ht="16" x14ac:dyDescent="0.2">
      <c r="A1759" s="3" t="s">
        <v>15286</v>
      </c>
      <c r="B1759" s="3" t="s">
        <v>22691</v>
      </c>
      <c r="C1759" s="3" t="s">
        <v>22692</v>
      </c>
      <c r="D1759" s="3" t="s">
        <v>17144</v>
      </c>
      <c r="E1759" s="3" t="s">
        <v>22693</v>
      </c>
    </row>
    <row r="1760" spans="1:5" ht="16" x14ac:dyDescent="0.2">
      <c r="A1760" s="3" t="s">
        <v>8867</v>
      </c>
      <c r="B1760" s="3" t="s">
        <v>22694</v>
      </c>
      <c r="C1760" s="3" t="s">
        <v>22695</v>
      </c>
      <c r="D1760" s="3" t="s">
        <v>17860</v>
      </c>
      <c r="E1760" s="3" t="s">
        <v>22696</v>
      </c>
    </row>
    <row r="1761" spans="1:5" ht="16" x14ac:dyDescent="0.2">
      <c r="A1761" s="3" t="s">
        <v>14901</v>
      </c>
      <c r="B1761" s="3" t="s">
        <v>22697</v>
      </c>
      <c r="C1761" s="3" t="s">
        <v>22698</v>
      </c>
      <c r="D1761" s="3" t="s">
        <v>22699</v>
      </c>
      <c r="E1761" s="3" t="s">
        <v>22700</v>
      </c>
    </row>
    <row r="1762" spans="1:5" ht="16" x14ac:dyDescent="0.2">
      <c r="A1762" s="3" t="s">
        <v>8287</v>
      </c>
      <c r="B1762" s="3" t="s">
        <v>22701</v>
      </c>
      <c r="C1762" s="3" t="s">
        <v>22702</v>
      </c>
      <c r="D1762" s="3" t="s">
        <v>17509</v>
      </c>
      <c r="E1762" s="3" t="s">
        <v>22703</v>
      </c>
    </row>
    <row r="1763" spans="1:5" ht="16" x14ac:dyDescent="0.2">
      <c r="A1763" s="3" t="s">
        <v>5070</v>
      </c>
      <c r="B1763" s="3" t="s">
        <v>22704</v>
      </c>
      <c r="C1763" s="3" t="s">
        <v>22705</v>
      </c>
      <c r="D1763" s="3" t="s">
        <v>19605</v>
      </c>
      <c r="E1763" s="3" t="s">
        <v>22706</v>
      </c>
    </row>
    <row r="1764" spans="1:5" ht="16" x14ac:dyDescent="0.2">
      <c r="A1764" s="3" t="s">
        <v>10916</v>
      </c>
      <c r="B1764" s="3" t="s">
        <v>22707</v>
      </c>
      <c r="C1764" s="3" t="s">
        <v>22708</v>
      </c>
      <c r="D1764" s="3" t="s">
        <v>22709</v>
      </c>
      <c r="E1764" s="3" t="s">
        <v>22710</v>
      </c>
    </row>
    <row r="1765" spans="1:5" ht="16" x14ac:dyDescent="0.2">
      <c r="A1765" s="3" t="s">
        <v>3577</v>
      </c>
      <c r="B1765" s="3" t="s">
        <v>22711</v>
      </c>
      <c r="C1765" s="3" t="s">
        <v>3577</v>
      </c>
      <c r="D1765" s="3" t="s">
        <v>18924</v>
      </c>
      <c r="E1765" s="3" t="s">
        <v>22712</v>
      </c>
    </row>
    <row r="1766" spans="1:5" ht="16" x14ac:dyDescent="0.2">
      <c r="A1766" s="3" t="s">
        <v>5565</v>
      </c>
      <c r="B1766" s="3" t="s">
        <v>22713</v>
      </c>
      <c r="C1766" s="3" t="s">
        <v>22714</v>
      </c>
      <c r="D1766" s="3" t="s">
        <v>22715</v>
      </c>
      <c r="E1766" s="3" t="s">
        <v>22716</v>
      </c>
    </row>
    <row r="1767" spans="1:5" ht="16" x14ac:dyDescent="0.2">
      <c r="A1767" s="3" t="s">
        <v>13234</v>
      </c>
      <c r="B1767" s="3" t="s">
        <v>22717</v>
      </c>
      <c r="C1767" s="3" t="s">
        <v>22718</v>
      </c>
      <c r="D1767" s="3" t="s">
        <v>22719</v>
      </c>
      <c r="E1767" s="3" t="s">
        <v>22720</v>
      </c>
    </row>
    <row r="1768" spans="1:5" ht="16" x14ac:dyDescent="0.2">
      <c r="A1768" s="3" t="s">
        <v>10666</v>
      </c>
      <c r="B1768" s="3" t="s">
        <v>22721</v>
      </c>
      <c r="C1768" s="3" t="s">
        <v>10666</v>
      </c>
      <c r="D1768" s="3" t="s">
        <v>18458</v>
      </c>
      <c r="E1768" s="3" t="s">
        <v>22722</v>
      </c>
    </row>
    <row r="1769" spans="1:5" ht="16" x14ac:dyDescent="0.2">
      <c r="A1769" s="3" t="s">
        <v>13343</v>
      </c>
      <c r="B1769" s="3" t="s">
        <v>22723</v>
      </c>
      <c r="C1769" s="3" t="s">
        <v>22724</v>
      </c>
      <c r="D1769" s="3" t="s">
        <v>22725</v>
      </c>
      <c r="E1769" s="3" t="s">
        <v>22726</v>
      </c>
    </row>
    <row r="1770" spans="1:5" ht="16" x14ac:dyDescent="0.2">
      <c r="A1770" s="3" t="s">
        <v>14668</v>
      </c>
      <c r="B1770" s="3" t="s">
        <v>22727</v>
      </c>
      <c r="C1770" s="3" t="s">
        <v>22728</v>
      </c>
      <c r="D1770" s="3"/>
      <c r="E1770" s="3" t="s">
        <v>22729</v>
      </c>
    </row>
    <row r="1771" spans="1:5" ht="16" x14ac:dyDescent="0.2">
      <c r="A1771" s="3" t="s">
        <v>12696</v>
      </c>
      <c r="B1771" s="3" t="s">
        <v>18136</v>
      </c>
      <c r="C1771" s="3" t="s">
        <v>18137</v>
      </c>
      <c r="D1771" s="3" t="s">
        <v>17144</v>
      </c>
      <c r="E1771" s="3" t="s">
        <v>18138</v>
      </c>
    </row>
    <row r="1772" spans="1:5" ht="16" x14ac:dyDescent="0.2">
      <c r="A1772" s="3" t="s">
        <v>12786</v>
      </c>
      <c r="B1772" s="3" t="s">
        <v>22730</v>
      </c>
      <c r="C1772" s="3" t="s">
        <v>22731</v>
      </c>
      <c r="D1772" s="3" t="s">
        <v>22732</v>
      </c>
      <c r="E1772" s="3" t="s">
        <v>22733</v>
      </c>
    </row>
    <row r="1773" spans="1:5" ht="16" x14ac:dyDescent="0.2">
      <c r="A1773" s="3" t="s">
        <v>1070</v>
      </c>
      <c r="B1773" s="3" t="s">
        <v>22734</v>
      </c>
      <c r="C1773" s="3" t="s">
        <v>22735</v>
      </c>
      <c r="D1773" s="3" t="s">
        <v>18064</v>
      </c>
      <c r="E1773" s="3" t="s">
        <v>22736</v>
      </c>
    </row>
    <row r="1774" spans="1:5" ht="16" x14ac:dyDescent="0.2">
      <c r="A1774" s="3" t="s">
        <v>7136</v>
      </c>
      <c r="B1774" s="3" t="s">
        <v>22737</v>
      </c>
      <c r="C1774" s="3" t="s">
        <v>22738</v>
      </c>
      <c r="D1774" s="3" t="s">
        <v>18476</v>
      </c>
      <c r="E1774" s="3" t="s">
        <v>22739</v>
      </c>
    </row>
    <row r="1775" spans="1:5" ht="16" x14ac:dyDescent="0.2">
      <c r="A1775" s="3" t="s">
        <v>525</v>
      </c>
      <c r="B1775" s="3" t="s">
        <v>22740</v>
      </c>
      <c r="C1775" s="3" t="s">
        <v>22741</v>
      </c>
      <c r="D1775" s="3" t="s">
        <v>22742</v>
      </c>
      <c r="E1775" s="3" t="s">
        <v>22743</v>
      </c>
    </row>
    <row r="1776" spans="1:5" ht="16" x14ac:dyDescent="0.2">
      <c r="A1776" s="3" t="s">
        <v>4534</v>
      </c>
      <c r="B1776" s="3" t="s">
        <v>22744</v>
      </c>
      <c r="C1776" s="3" t="s">
        <v>22745</v>
      </c>
      <c r="D1776" s="3" t="s">
        <v>22746</v>
      </c>
      <c r="E1776" s="3" t="s">
        <v>22747</v>
      </c>
    </row>
    <row r="1777" spans="1:5" ht="16" x14ac:dyDescent="0.2">
      <c r="A1777" s="3" t="s">
        <v>14087</v>
      </c>
      <c r="B1777" s="3" t="s">
        <v>22748</v>
      </c>
      <c r="C1777" s="3" t="s">
        <v>22749</v>
      </c>
      <c r="D1777" s="3" t="s">
        <v>17136</v>
      </c>
      <c r="E1777" s="3" t="s">
        <v>22750</v>
      </c>
    </row>
    <row r="1778" spans="1:5" ht="16" x14ac:dyDescent="0.2">
      <c r="A1778" s="3" t="s">
        <v>14647</v>
      </c>
      <c r="B1778" s="3" t="s">
        <v>22751</v>
      </c>
      <c r="C1778" s="3" t="s">
        <v>23696</v>
      </c>
      <c r="D1778" s="3" t="s">
        <v>22752</v>
      </c>
      <c r="E1778" s="3" t="s">
        <v>22753</v>
      </c>
    </row>
    <row r="1779" spans="1:5" ht="16" x14ac:dyDescent="0.2">
      <c r="A1779" s="3" t="s">
        <v>866</v>
      </c>
      <c r="B1779" s="3" t="s">
        <v>22754</v>
      </c>
      <c r="C1779" s="3" t="s">
        <v>866</v>
      </c>
      <c r="D1779" s="3" t="s">
        <v>21282</v>
      </c>
      <c r="E1779" s="3" t="s">
        <v>22755</v>
      </c>
    </row>
    <row r="1780" spans="1:5" ht="16" x14ac:dyDescent="0.2">
      <c r="A1780" s="3" t="s">
        <v>82</v>
      </c>
      <c r="B1780" s="3" t="s">
        <v>22756</v>
      </c>
      <c r="C1780" s="3" t="s">
        <v>22757</v>
      </c>
      <c r="D1780" s="3" t="s">
        <v>17471</v>
      </c>
      <c r="E1780" s="3" t="s">
        <v>22758</v>
      </c>
    </row>
    <row r="1781" spans="1:5" ht="16" x14ac:dyDescent="0.2">
      <c r="A1781" s="3" t="s">
        <v>8187</v>
      </c>
      <c r="B1781" s="3" t="s">
        <v>22759</v>
      </c>
      <c r="C1781" s="3" t="s">
        <v>22760</v>
      </c>
      <c r="D1781" s="3" t="s">
        <v>17136</v>
      </c>
      <c r="E1781" s="3" t="s">
        <v>22761</v>
      </c>
    </row>
    <row r="1782" spans="1:5" ht="16" x14ac:dyDescent="0.2">
      <c r="A1782" s="3" t="s">
        <v>5652</v>
      </c>
      <c r="B1782" s="3" t="s">
        <v>22762</v>
      </c>
      <c r="C1782" s="3" t="s">
        <v>22763</v>
      </c>
      <c r="D1782" s="3" t="s">
        <v>17856</v>
      </c>
      <c r="E1782" s="3" t="s">
        <v>22764</v>
      </c>
    </row>
    <row r="1783" spans="1:5" ht="16" x14ac:dyDescent="0.2">
      <c r="A1783" s="3" t="s">
        <v>8010</v>
      </c>
      <c r="B1783" s="3" t="s">
        <v>22765</v>
      </c>
      <c r="C1783" s="3" t="s">
        <v>22766</v>
      </c>
      <c r="D1783" s="3" t="s">
        <v>17186</v>
      </c>
      <c r="E1783" s="3" t="s">
        <v>22767</v>
      </c>
    </row>
    <row r="1784" spans="1:5" ht="16" x14ac:dyDescent="0.2">
      <c r="A1784" s="3" t="s">
        <v>13997</v>
      </c>
      <c r="B1784" s="3" t="s">
        <v>19695</v>
      </c>
      <c r="C1784" s="3" t="s">
        <v>19696</v>
      </c>
      <c r="D1784" s="3" t="s">
        <v>17144</v>
      </c>
      <c r="E1784" s="3" t="s">
        <v>19697</v>
      </c>
    </row>
    <row r="1785" spans="1:5" ht="16" x14ac:dyDescent="0.2">
      <c r="A1785" s="3" t="s">
        <v>1445</v>
      </c>
      <c r="B1785" s="3" t="s">
        <v>22768</v>
      </c>
      <c r="C1785" s="3" t="s">
        <v>22769</v>
      </c>
      <c r="D1785" s="3" t="s">
        <v>17630</v>
      </c>
      <c r="E1785" s="3" t="s">
        <v>22770</v>
      </c>
    </row>
    <row r="1786" spans="1:5" ht="16" x14ac:dyDescent="0.2">
      <c r="A1786" s="3" t="s">
        <v>2697</v>
      </c>
      <c r="B1786" s="3" t="s">
        <v>22771</v>
      </c>
      <c r="C1786" s="3" t="s">
        <v>2697</v>
      </c>
      <c r="D1786" s="3" t="s">
        <v>18677</v>
      </c>
      <c r="E1786" s="3" t="s">
        <v>22772</v>
      </c>
    </row>
    <row r="1787" spans="1:5" ht="16" x14ac:dyDescent="0.2">
      <c r="A1787" s="3" t="s">
        <v>4830</v>
      </c>
      <c r="B1787" s="14" t="s">
        <v>22773</v>
      </c>
      <c r="C1787" s="3" t="s">
        <v>22774</v>
      </c>
      <c r="D1787" s="3" t="s">
        <v>17776</v>
      </c>
      <c r="E1787" s="3" t="s">
        <v>22775</v>
      </c>
    </row>
    <row r="1788" spans="1:5" ht="16" x14ac:dyDescent="0.2">
      <c r="A1788" s="3" t="s">
        <v>14318</v>
      </c>
      <c r="B1788" s="3" t="s">
        <v>22776</v>
      </c>
      <c r="C1788" s="3" t="s">
        <v>22777</v>
      </c>
      <c r="D1788" s="3" t="s">
        <v>17531</v>
      </c>
      <c r="E1788" s="3" t="s">
        <v>22778</v>
      </c>
    </row>
    <row r="1789" spans="1:5" ht="16" x14ac:dyDescent="0.2">
      <c r="A1789" s="3" t="s">
        <v>7490</v>
      </c>
      <c r="B1789" s="3" t="s">
        <v>22779</v>
      </c>
      <c r="C1789" s="3" t="s">
        <v>22780</v>
      </c>
      <c r="D1789" s="3" t="s">
        <v>17583</v>
      </c>
      <c r="E1789" s="3" t="s">
        <v>22781</v>
      </c>
    </row>
    <row r="1790" spans="1:5" ht="16" x14ac:dyDescent="0.2">
      <c r="A1790" s="3" t="s">
        <v>2872</v>
      </c>
      <c r="B1790" s="3" t="s">
        <v>22782</v>
      </c>
      <c r="C1790" s="3" t="s">
        <v>22783</v>
      </c>
      <c r="D1790" s="3" t="s">
        <v>22784</v>
      </c>
      <c r="E1790" s="3" t="s">
        <v>22785</v>
      </c>
    </row>
    <row r="1791" spans="1:5" ht="16" x14ac:dyDescent="0.2">
      <c r="A1791" s="3" t="s">
        <v>10586</v>
      </c>
      <c r="B1791" s="3" t="s">
        <v>22786</v>
      </c>
      <c r="C1791" s="3" t="s">
        <v>22787</v>
      </c>
      <c r="D1791" s="3" t="s">
        <v>17152</v>
      </c>
      <c r="E1791" s="3" t="s">
        <v>22788</v>
      </c>
    </row>
    <row r="1792" spans="1:5" ht="16" x14ac:dyDescent="0.2">
      <c r="A1792" s="3" t="s">
        <v>5828</v>
      </c>
      <c r="B1792" s="3" t="s">
        <v>22789</v>
      </c>
      <c r="C1792" s="3" t="s">
        <v>22790</v>
      </c>
      <c r="D1792" s="3" t="s">
        <v>19605</v>
      </c>
      <c r="E1792" s="3" t="s">
        <v>22791</v>
      </c>
    </row>
    <row r="1793" spans="1:5" ht="16" x14ac:dyDescent="0.2">
      <c r="A1793" s="3" t="s">
        <v>5331</v>
      </c>
      <c r="B1793" s="3" t="s">
        <v>22792</v>
      </c>
      <c r="C1793" s="3" t="s">
        <v>22793</v>
      </c>
      <c r="D1793" s="3" t="s">
        <v>22794</v>
      </c>
      <c r="E1793" s="3" t="s">
        <v>22795</v>
      </c>
    </row>
    <row r="1794" spans="1:5" ht="16" x14ac:dyDescent="0.2">
      <c r="A1794" s="3" t="s">
        <v>4439</v>
      </c>
      <c r="B1794" s="3" t="s">
        <v>22796</v>
      </c>
      <c r="C1794" s="3" t="s">
        <v>22797</v>
      </c>
      <c r="D1794" s="3" t="s">
        <v>17144</v>
      </c>
      <c r="E1794" s="3" t="s">
        <v>22798</v>
      </c>
    </row>
    <row r="1795" spans="1:5" ht="16" x14ac:dyDescent="0.2">
      <c r="A1795" s="3" t="s">
        <v>12861</v>
      </c>
      <c r="B1795" s="3" t="s">
        <v>22799</v>
      </c>
      <c r="C1795" s="3" t="s">
        <v>22800</v>
      </c>
      <c r="D1795" s="3" t="s">
        <v>17856</v>
      </c>
      <c r="E1795" s="3" t="s">
        <v>22801</v>
      </c>
    </row>
    <row r="1796" spans="1:5" ht="16" x14ac:dyDescent="0.2">
      <c r="A1796" s="3" t="s">
        <v>15550</v>
      </c>
      <c r="B1796" s="3" t="s">
        <v>22802</v>
      </c>
      <c r="C1796" s="3" t="s">
        <v>15550</v>
      </c>
      <c r="D1796" s="3" t="s">
        <v>19299</v>
      </c>
      <c r="E1796" s="3" t="s">
        <v>22803</v>
      </c>
    </row>
    <row r="1797" spans="1:5" ht="16" x14ac:dyDescent="0.2">
      <c r="A1797" s="3" t="s">
        <v>5820</v>
      </c>
      <c r="B1797" s="3" t="s">
        <v>22804</v>
      </c>
      <c r="C1797" s="3" t="s">
        <v>22805</v>
      </c>
      <c r="D1797" s="3" t="s">
        <v>17531</v>
      </c>
      <c r="E1797" s="3" t="s">
        <v>22806</v>
      </c>
    </row>
    <row r="1798" spans="1:5" ht="16" x14ac:dyDescent="0.2">
      <c r="A1798" s="3" t="s">
        <v>15035</v>
      </c>
      <c r="B1798" s="3" t="s">
        <v>22807</v>
      </c>
      <c r="C1798" s="3" t="s">
        <v>22808</v>
      </c>
      <c r="D1798" s="3" t="s">
        <v>17531</v>
      </c>
      <c r="E1798" s="3" t="s">
        <v>22809</v>
      </c>
    </row>
    <row r="1799" spans="1:5" ht="16" x14ac:dyDescent="0.2">
      <c r="A1799" s="3" t="s">
        <v>913</v>
      </c>
      <c r="B1799" s="3" t="s">
        <v>22810</v>
      </c>
      <c r="C1799" s="3" t="s">
        <v>23697</v>
      </c>
      <c r="D1799" s="3" t="s">
        <v>22811</v>
      </c>
      <c r="E1799" s="3" t="s">
        <v>22812</v>
      </c>
    </row>
    <row r="1800" spans="1:5" ht="16" x14ac:dyDescent="0.2">
      <c r="A1800" s="3" t="s">
        <v>15870</v>
      </c>
      <c r="B1800" s="3" t="s">
        <v>22813</v>
      </c>
      <c r="C1800" s="3" t="s">
        <v>22814</v>
      </c>
      <c r="D1800" s="3" t="s">
        <v>22815</v>
      </c>
      <c r="E1800" s="3" t="s">
        <v>22816</v>
      </c>
    </row>
    <row r="1801" spans="1:5" ht="16" x14ac:dyDescent="0.2">
      <c r="A1801" s="3" t="s">
        <v>5447</v>
      </c>
      <c r="B1801" s="3" t="s">
        <v>22817</v>
      </c>
      <c r="C1801" s="3" t="s">
        <v>22818</v>
      </c>
      <c r="D1801" s="3" t="s">
        <v>17860</v>
      </c>
      <c r="E1801" s="3" t="s">
        <v>22819</v>
      </c>
    </row>
    <row r="1802" spans="1:5" ht="16" x14ac:dyDescent="0.2">
      <c r="A1802" s="3" t="s">
        <v>6232</v>
      </c>
      <c r="B1802" s="3" t="s">
        <v>22820</v>
      </c>
      <c r="C1802" s="3" t="s">
        <v>22821</v>
      </c>
      <c r="D1802" s="3" t="s">
        <v>22822</v>
      </c>
      <c r="E1802" s="3" t="s">
        <v>22823</v>
      </c>
    </row>
    <row r="1803" spans="1:5" ht="16" x14ac:dyDescent="0.2">
      <c r="A1803" s="3" t="s">
        <v>12322</v>
      </c>
      <c r="B1803" s="3" t="s">
        <v>22824</v>
      </c>
      <c r="C1803" s="3" t="s">
        <v>23698</v>
      </c>
      <c r="D1803" s="3" t="s">
        <v>22825</v>
      </c>
      <c r="E1803" s="3" t="s">
        <v>22826</v>
      </c>
    </row>
    <row r="1804" spans="1:5" ht="16" x14ac:dyDescent="0.2">
      <c r="A1804" s="3" t="s">
        <v>720</v>
      </c>
      <c r="B1804" s="3" t="s">
        <v>22827</v>
      </c>
      <c r="C1804" s="3" t="s">
        <v>22828</v>
      </c>
      <c r="D1804" s="3" t="s">
        <v>18924</v>
      </c>
      <c r="E1804" s="3" t="s">
        <v>22829</v>
      </c>
    </row>
    <row r="1805" spans="1:5" ht="16" x14ac:dyDescent="0.2">
      <c r="A1805" s="3" t="s">
        <v>1076</v>
      </c>
      <c r="B1805" s="3" t="s">
        <v>22830</v>
      </c>
      <c r="C1805" s="3" t="s">
        <v>22831</v>
      </c>
      <c r="D1805" s="3" t="s">
        <v>22832</v>
      </c>
      <c r="E1805" s="3" t="s">
        <v>22833</v>
      </c>
    </row>
    <row r="1806" spans="1:5" ht="16" x14ac:dyDescent="0.2">
      <c r="A1806" s="3" t="s">
        <v>432</v>
      </c>
      <c r="B1806" s="3" t="s">
        <v>22834</v>
      </c>
      <c r="C1806" s="3" t="s">
        <v>23699</v>
      </c>
      <c r="D1806" s="3" t="s">
        <v>17499</v>
      </c>
      <c r="E1806" s="3" t="s">
        <v>22835</v>
      </c>
    </row>
    <row r="1807" spans="1:5" ht="16" x14ac:dyDescent="0.2">
      <c r="A1807" s="3" t="s">
        <v>5423</v>
      </c>
      <c r="B1807" s="3" t="s">
        <v>22836</v>
      </c>
      <c r="C1807" s="3" t="s">
        <v>22837</v>
      </c>
      <c r="D1807" s="3" t="s">
        <v>22838</v>
      </c>
      <c r="E1807" s="3" t="s">
        <v>22839</v>
      </c>
    </row>
    <row r="1808" spans="1:5" ht="16" x14ac:dyDescent="0.2">
      <c r="A1808" s="3" t="s">
        <v>13895</v>
      </c>
      <c r="B1808" s="3" t="s">
        <v>22840</v>
      </c>
      <c r="C1808" s="3" t="s">
        <v>22841</v>
      </c>
      <c r="D1808" s="3" t="s">
        <v>22842</v>
      </c>
      <c r="E1808" s="3" t="s">
        <v>22843</v>
      </c>
    </row>
    <row r="1809" spans="1:5" ht="16" x14ac:dyDescent="0.2">
      <c r="A1809" s="3" t="s">
        <v>16333</v>
      </c>
      <c r="B1809" s="3" t="s">
        <v>22844</v>
      </c>
      <c r="C1809" s="3" t="s">
        <v>22845</v>
      </c>
      <c r="D1809" s="3" t="s">
        <v>17144</v>
      </c>
      <c r="E1809" s="3" t="s">
        <v>22846</v>
      </c>
    </row>
    <row r="1810" spans="1:5" ht="16" x14ac:dyDescent="0.2">
      <c r="A1810" s="3" t="s">
        <v>4605</v>
      </c>
      <c r="B1810" s="3" t="s">
        <v>22847</v>
      </c>
      <c r="C1810" s="3" t="s">
        <v>22848</v>
      </c>
      <c r="D1810" s="3" t="s">
        <v>17641</v>
      </c>
      <c r="E1810" s="3" t="s">
        <v>22849</v>
      </c>
    </row>
    <row r="1811" spans="1:5" ht="16" x14ac:dyDescent="0.2">
      <c r="A1811" s="3" t="s">
        <v>4308</v>
      </c>
      <c r="B1811" s="3" t="s">
        <v>22850</v>
      </c>
      <c r="C1811" s="3" t="s">
        <v>22851</v>
      </c>
      <c r="D1811" s="3"/>
      <c r="E1811" s="3" t="s">
        <v>22852</v>
      </c>
    </row>
    <row r="1812" spans="1:5" ht="16" x14ac:dyDescent="0.2">
      <c r="A1812" s="3" t="s">
        <v>1892</v>
      </c>
      <c r="B1812" s="3" t="s">
        <v>22853</v>
      </c>
      <c r="C1812" s="3" t="s">
        <v>22854</v>
      </c>
      <c r="D1812" s="3" t="s">
        <v>17860</v>
      </c>
      <c r="E1812" s="3" t="s">
        <v>22855</v>
      </c>
    </row>
    <row r="1813" spans="1:5" ht="16" x14ac:dyDescent="0.2">
      <c r="A1813" s="3" t="s">
        <v>16703</v>
      </c>
      <c r="B1813" s="3" t="s">
        <v>22856</v>
      </c>
      <c r="C1813" s="3" t="s">
        <v>23700</v>
      </c>
      <c r="D1813" s="3" t="s">
        <v>19408</v>
      </c>
      <c r="E1813" s="3" t="s">
        <v>22857</v>
      </c>
    </row>
    <row r="1814" spans="1:5" ht="16" x14ac:dyDescent="0.2">
      <c r="A1814" s="3" t="s">
        <v>13915</v>
      </c>
      <c r="B1814" s="3" t="s">
        <v>22858</v>
      </c>
      <c r="C1814" s="3" t="s">
        <v>22859</v>
      </c>
      <c r="D1814" s="3" t="s">
        <v>22860</v>
      </c>
      <c r="E1814" s="3" t="s">
        <v>22861</v>
      </c>
    </row>
    <row r="1815" spans="1:5" ht="16" x14ac:dyDescent="0.2">
      <c r="A1815" s="3" t="s">
        <v>4072</v>
      </c>
      <c r="B1815" s="3" t="s">
        <v>22862</v>
      </c>
      <c r="C1815" s="3" t="s">
        <v>22863</v>
      </c>
      <c r="D1815" s="3" t="s">
        <v>17583</v>
      </c>
      <c r="E1815" s="3" t="s">
        <v>22864</v>
      </c>
    </row>
    <row r="1816" spans="1:5" ht="16" x14ac:dyDescent="0.2">
      <c r="A1816" s="3" t="s">
        <v>14803</v>
      </c>
      <c r="B1816" s="3" t="s">
        <v>22865</v>
      </c>
      <c r="C1816" s="3" t="s">
        <v>22866</v>
      </c>
      <c r="D1816" s="3" t="s">
        <v>17222</v>
      </c>
      <c r="E1816" s="3" t="s">
        <v>22867</v>
      </c>
    </row>
    <row r="1817" spans="1:5" ht="16" x14ac:dyDescent="0.2">
      <c r="A1817" s="3" t="s">
        <v>3857</v>
      </c>
      <c r="B1817" s="3" t="s">
        <v>22868</v>
      </c>
      <c r="C1817" s="3" t="s">
        <v>22869</v>
      </c>
      <c r="D1817" s="3" t="s">
        <v>22870</v>
      </c>
      <c r="E1817" s="3" t="s">
        <v>22871</v>
      </c>
    </row>
    <row r="1818" spans="1:5" ht="16" x14ac:dyDescent="0.2">
      <c r="A1818" s="3" t="s">
        <v>4380</v>
      </c>
      <c r="B1818" s="3" t="s">
        <v>22872</v>
      </c>
      <c r="C1818" s="3" t="s">
        <v>23701</v>
      </c>
      <c r="D1818" s="3" t="s">
        <v>20260</v>
      </c>
      <c r="E1818" s="3" t="s">
        <v>22873</v>
      </c>
    </row>
    <row r="1819" spans="1:5" ht="16" x14ac:dyDescent="0.2">
      <c r="A1819" s="3" t="s">
        <v>14416</v>
      </c>
      <c r="B1819" s="3" t="s">
        <v>22874</v>
      </c>
      <c r="C1819" s="3" t="s">
        <v>22875</v>
      </c>
      <c r="D1819" s="3" t="s">
        <v>22876</v>
      </c>
      <c r="E1819" s="3" t="s">
        <v>22877</v>
      </c>
    </row>
    <row r="1820" spans="1:5" ht="16" x14ac:dyDescent="0.2">
      <c r="A1820" s="3" t="s">
        <v>7607</v>
      </c>
      <c r="B1820" s="3" t="s">
        <v>22878</v>
      </c>
      <c r="C1820" s="3" t="s">
        <v>22879</v>
      </c>
      <c r="D1820" s="3" t="s">
        <v>22880</v>
      </c>
      <c r="E1820" s="3" t="s">
        <v>22881</v>
      </c>
    </row>
    <row r="1821" spans="1:5" ht="16" x14ac:dyDescent="0.2">
      <c r="A1821" s="3" t="s">
        <v>5984</v>
      </c>
      <c r="B1821" s="3" t="s">
        <v>22882</v>
      </c>
      <c r="C1821" s="3" t="s">
        <v>5984</v>
      </c>
      <c r="D1821" s="3" t="s">
        <v>18458</v>
      </c>
      <c r="E1821" s="3" t="s">
        <v>22883</v>
      </c>
    </row>
    <row r="1822" spans="1:5" ht="16" x14ac:dyDescent="0.2">
      <c r="A1822" s="3" t="s">
        <v>2018</v>
      </c>
      <c r="B1822" s="3" t="s">
        <v>22884</v>
      </c>
      <c r="C1822" s="3" t="s">
        <v>22885</v>
      </c>
      <c r="D1822" s="3" t="s">
        <v>18107</v>
      </c>
      <c r="E1822" s="3" t="s">
        <v>22886</v>
      </c>
    </row>
    <row r="1823" spans="1:5" ht="16" x14ac:dyDescent="0.2">
      <c r="A1823" s="3" t="s">
        <v>10923</v>
      </c>
      <c r="B1823" s="3" t="s">
        <v>22887</v>
      </c>
      <c r="C1823" s="3" t="s">
        <v>22888</v>
      </c>
      <c r="D1823" s="3" t="s">
        <v>17222</v>
      </c>
      <c r="E1823" s="3" t="s">
        <v>22889</v>
      </c>
    </row>
    <row r="1824" spans="1:5" ht="16" x14ac:dyDescent="0.2">
      <c r="A1824" s="3" t="s">
        <v>12490</v>
      </c>
      <c r="B1824" s="3" t="s">
        <v>22890</v>
      </c>
      <c r="C1824" s="3" t="s">
        <v>22891</v>
      </c>
      <c r="D1824" s="3" t="s">
        <v>22892</v>
      </c>
      <c r="E1824" s="3" t="s">
        <v>22893</v>
      </c>
    </row>
    <row r="1825" spans="1:5" ht="16" x14ac:dyDescent="0.2">
      <c r="A1825" s="3" t="s">
        <v>3216</v>
      </c>
      <c r="B1825" s="3" t="s">
        <v>22894</v>
      </c>
      <c r="C1825" s="3" t="s">
        <v>22895</v>
      </c>
      <c r="D1825" s="3" t="s">
        <v>17186</v>
      </c>
      <c r="E1825" s="3" t="s">
        <v>22896</v>
      </c>
    </row>
    <row r="1826" spans="1:5" ht="16" x14ac:dyDescent="0.2">
      <c r="A1826" s="3" t="s">
        <v>4652</v>
      </c>
      <c r="B1826" s="3" t="s">
        <v>22897</v>
      </c>
      <c r="C1826" s="3" t="s">
        <v>4652</v>
      </c>
      <c r="D1826" s="3" t="s">
        <v>22898</v>
      </c>
      <c r="E1826" s="3" t="s">
        <v>22899</v>
      </c>
    </row>
    <row r="1827" spans="1:5" ht="16" x14ac:dyDescent="0.2">
      <c r="A1827" s="3" t="s">
        <v>10783</v>
      </c>
      <c r="B1827" s="3" t="s">
        <v>22900</v>
      </c>
      <c r="C1827" s="3" t="s">
        <v>22901</v>
      </c>
      <c r="D1827" s="3" t="s">
        <v>19122</v>
      </c>
      <c r="E1827" s="3" t="s">
        <v>22902</v>
      </c>
    </row>
    <row r="1828" spans="1:5" ht="16" x14ac:dyDescent="0.2">
      <c r="A1828" s="3" t="s">
        <v>11305</v>
      </c>
      <c r="B1828" s="3" t="s">
        <v>22903</v>
      </c>
      <c r="C1828" s="3" t="s">
        <v>22904</v>
      </c>
      <c r="D1828" s="3" t="s">
        <v>21428</v>
      </c>
      <c r="E1828" s="3" t="s">
        <v>22905</v>
      </c>
    </row>
    <row r="1829" spans="1:5" ht="16" x14ac:dyDescent="0.2">
      <c r="A1829" s="3" t="s">
        <v>15862</v>
      </c>
      <c r="B1829" s="3" t="s">
        <v>22906</v>
      </c>
      <c r="C1829" s="3" t="s">
        <v>22907</v>
      </c>
      <c r="D1829" s="3" t="s">
        <v>17305</v>
      </c>
      <c r="E1829" s="3" t="s">
        <v>22908</v>
      </c>
    </row>
    <row r="1830" spans="1:5" ht="16" x14ac:dyDescent="0.2">
      <c r="A1830" s="3" t="s">
        <v>13724</v>
      </c>
      <c r="B1830" s="3" t="s">
        <v>22909</v>
      </c>
      <c r="C1830" s="3" t="s">
        <v>22910</v>
      </c>
      <c r="D1830" s="3" t="s">
        <v>22911</v>
      </c>
      <c r="E1830" s="3" t="s">
        <v>22912</v>
      </c>
    </row>
    <row r="1831" spans="1:5" ht="16" x14ac:dyDescent="0.2">
      <c r="A1831" s="3" t="s">
        <v>10434</v>
      </c>
      <c r="B1831" s="3" t="s">
        <v>22913</v>
      </c>
      <c r="C1831" s="3" t="s">
        <v>22914</v>
      </c>
      <c r="D1831" s="3" t="s">
        <v>17482</v>
      </c>
      <c r="E1831" s="3" t="s">
        <v>22915</v>
      </c>
    </row>
    <row r="1832" spans="1:5" ht="16" x14ac:dyDescent="0.2">
      <c r="A1832" s="3" t="s">
        <v>344</v>
      </c>
      <c r="B1832" s="3" t="s">
        <v>22916</v>
      </c>
      <c r="C1832" s="3" t="s">
        <v>22917</v>
      </c>
      <c r="D1832" s="3" t="s">
        <v>17531</v>
      </c>
      <c r="E1832" s="3" t="s">
        <v>22918</v>
      </c>
    </row>
    <row r="1833" spans="1:5" ht="16" x14ac:dyDescent="0.2">
      <c r="A1833" s="3" t="s">
        <v>13080</v>
      </c>
      <c r="B1833" s="3" t="s">
        <v>22919</v>
      </c>
      <c r="C1833" s="3" t="s">
        <v>22920</v>
      </c>
      <c r="D1833" s="3" t="s">
        <v>17144</v>
      </c>
      <c r="E1833" s="3" t="s">
        <v>22921</v>
      </c>
    </row>
    <row r="1834" spans="1:5" ht="16" x14ac:dyDescent="0.2">
      <c r="A1834" s="3" t="s">
        <v>2962</v>
      </c>
      <c r="B1834" s="3" t="s">
        <v>22922</v>
      </c>
      <c r="C1834" s="3" t="s">
        <v>22923</v>
      </c>
      <c r="D1834" s="3" t="s">
        <v>22924</v>
      </c>
      <c r="E1834" s="3" t="s">
        <v>22925</v>
      </c>
    </row>
    <row r="1835" spans="1:5" ht="16" x14ac:dyDescent="0.2">
      <c r="A1835" s="3" t="s">
        <v>9541</v>
      </c>
      <c r="B1835" s="3" t="s">
        <v>22926</v>
      </c>
      <c r="C1835" s="3" t="s">
        <v>23702</v>
      </c>
      <c r="D1835" s="3" t="s">
        <v>17499</v>
      </c>
      <c r="E1835" s="3" t="s">
        <v>22927</v>
      </c>
    </row>
    <row r="1836" spans="1:5" ht="16" x14ac:dyDescent="0.2">
      <c r="A1836" s="3" t="s">
        <v>1470</v>
      </c>
      <c r="B1836" s="3" t="s">
        <v>22928</v>
      </c>
      <c r="C1836" s="3" t="s">
        <v>22929</v>
      </c>
      <c r="D1836" s="3" t="s">
        <v>17583</v>
      </c>
      <c r="E1836" s="3" t="s">
        <v>22930</v>
      </c>
    </row>
    <row r="1837" spans="1:5" ht="16" x14ac:dyDescent="0.2">
      <c r="A1837" s="3" t="s">
        <v>2400</v>
      </c>
      <c r="B1837" s="14" t="s">
        <v>22931</v>
      </c>
      <c r="C1837" s="3" t="s">
        <v>22932</v>
      </c>
      <c r="D1837" s="3" t="s">
        <v>22933</v>
      </c>
      <c r="E1837" s="3" t="s">
        <v>22934</v>
      </c>
    </row>
    <row r="1838" spans="1:5" ht="16" x14ac:dyDescent="0.2">
      <c r="A1838" s="3" t="s">
        <v>3583</v>
      </c>
      <c r="B1838" s="3" t="s">
        <v>22935</v>
      </c>
      <c r="C1838" s="3" t="s">
        <v>22936</v>
      </c>
      <c r="D1838" s="3" t="s">
        <v>19605</v>
      </c>
      <c r="E1838" s="3" t="s">
        <v>22937</v>
      </c>
    </row>
    <row r="1839" spans="1:5" ht="16" x14ac:dyDescent="0.2">
      <c r="A1839" s="3" t="s">
        <v>16675</v>
      </c>
      <c r="B1839" s="3" t="s">
        <v>22938</v>
      </c>
      <c r="C1839" s="3" t="s">
        <v>22939</v>
      </c>
      <c r="D1839" s="3" t="s">
        <v>17461</v>
      </c>
      <c r="E1839" s="3" t="s">
        <v>22940</v>
      </c>
    </row>
    <row r="1840" spans="1:5" ht="16" x14ac:dyDescent="0.2">
      <c r="A1840" s="3" t="s">
        <v>6118</v>
      </c>
      <c r="B1840" s="3" t="s">
        <v>17436</v>
      </c>
      <c r="C1840" s="3" t="s">
        <v>17437</v>
      </c>
      <c r="D1840" s="3" t="s">
        <v>17144</v>
      </c>
      <c r="E1840" s="3" t="s">
        <v>17438</v>
      </c>
    </row>
    <row r="1841" spans="1:5" ht="16" x14ac:dyDescent="0.2">
      <c r="A1841" s="3" t="s">
        <v>4899</v>
      </c>
      <c r="B1841" s="3" t="s">
        <v>22941</v>
      </c>
      <c r="C1841" s="3" t="s">
        <v>22942</v>
      </c>
      <c r="D1841" s="3" t="s">
        <v>22943</v>
      </c>
      <c r="E1841" s="3" t="s">
        <v>22944</v>
      </c>
    </row>
    <row r="1842" spans="1:5" ht="16" x14ac:dyDescent="0.2">
      <c r="A1842" s="3" t="s">
        <v>9456</v>
      </c>
      <c r="B1842" s="3" t="s">
        <v>22945</v>
      </c>
      <c r="C1842" s="3" t="s">
        <v>9456</v>
      </c>
      <c r="D1842" s="3" t="s">
        <v>18554</v>
      </c>
      <c r="E1842" s="3" t="s">
        <v>22946</v>
      </c>
    </row>
    <row r="1843" spans="1:5" ht="16" x14ac:dyDescent="0.2">
      <c r="A1843" s="3" t="s">
        <v>6967</v>
      </c>
      <c r="B1843" s="3" t="s">
        <v>22947</v>
      </c>
      <c r="C1843" s="3" t="s">
        <v>23703</v>
      </c>
      <c r="D1843" s="3" t="s">
        <v>17413</v>
      </c>
      <c r="E1843" s="3" t="s">
        <v>22948</v>
      </c>
    </row>
    <row r="1844" spans="1:5" ht="16" x14ac:dyDescent="0.2">
      <c r="A1844" s="3" t="s">
        <v>15272</v>
      </c>
      <c r="B1844" s="3" t="s">
        <v>22949</v>
      </c>
      <c r="C1844" s="3" t="s">
        <v>22950</v>
      </c>
      <c r="D1844" s="3" t="s">
        <v>22951</v>
      </c>
      <c r="E1844" s="3" t="s">
        <v>22952</v>
      </c>
    </row>
    <row r="1845" spans="1:5" ht="16" x14ac:dyDescent="0.2">
      <c r="A1845" s="3" t="s">
        <v>12045</v>
      </c>
      <c r="B1845" s="3" t="s">
        <v>22953</v>
      </c>
      <c r="C1845" s="3" t="s">
        <v>22954</v>
      </c>
      <c r="D1845" s="3" t="s">
        <v>22955</v>
      </c>
      <c r="E1845" s="3" t="s">
        <v>22956</v>
      </c>
    </row>
    <row r="1846" spans="1:5" ht="16" x14ac:dyDescent="0.2">
      <c r="A1846" s="3" t="s">
        <v>3907</v>
      </c>
      <c r="B1846" s="3" t="s">
        <v>22957</v>
      </c>
      <c r="C1846" s="3" t="s">
        <v>22958</v>
      </c>
      <c r="D1846" s="3" t="s">
        <v>22959</v>
      </c>
      <c r="E1846" s="3" t="s">
        <v>22960</v>
      </c>
    </row>
    <row r="1847" spans="1:5" ht="16" x14ac:dyDescent="0.2">
      <c r="A1847" s="3" t="s">
        <v>6407</v>
      </c>
      <c r="B1847" s="3" t="s">
        <v>22961</v>
      </c>
      <c r="C1847" s="3" t="s">
        <v>23704</v>
      </c>
      <c r="D1847" s="3" t="s">
        <v>22962</v>
      </c>
      <c r="E1847" s="3" t="s">
        <v>22963</v>
      </c>
    </row>
    <row r="1848" spans="1:5" ht="16" x14ac:dyDescent="0.2">
      <c r="A1848" s="3" t="s">
        <v>2443</v>
      </c>
      <c r="B1848" s="3" t="s">
        <v>22964</v>
      </c>
      <c r="C1848" s="3" t="s">
        <v>22965</v>
      </c>
      <c r="D1848" s="3" t="s">
        <v>17182</v>
      </c>
      <c r="E1848" s="3" t="s">
        <v>22966</v>
      </c>
    </row>
    <row r="1849" spans="1:5" ht="16" x14ac:dyDescent="0.2">
      <c r="A1849" s="3" t="s">
        <v>5768</v>
      </c>
      <c r="B1849" s="3" t="s">
        <v>22967</v>
      </c>
      <c r="C1849" s="3" t="s">
        <v>22968</v>
      </c>
      <c r="D1849" s="3" t="s">
        <v>22969</v>
      </c>
      <c r="E1849" s="3" t="s">
        <v>22970</v>
      </c>
    </row>
    <row r="1850" spans="1:5" ht="16" x14ac:dyDescent="0.2">
      <c r="A1850" s="3" t="s">
        <v>13859</v>
      </c>
      <c r="B1850" s="3" t="s">
        <v>22971</v>
      </c>
      <c r="C1850" s="3" t="s">
        <v>22972</v>
      </c>
      <c r="D1850" s="3" t="s">
        <v>17152</v>
      </c>
      <c r="E1850" s="3" t="s">
        <v>22973</v>
      </c>
    </row>
    <row r="1851" spans="1:5" ht="16" x14ac:dyDescent="0.2">
      <c r="A1851" s="3" t="s">
        <v>17084</v>
      </c>
      <c r="B1851" s="3" t="s">
        <v>22974</v>
      </c>
      <c r="C1851" s="3" t="s">
        <v>22975</v>
      </c>
      <c r="D1851" s="3" t="s">
        <v>17140</v>
      </c>
      <c r="E1851" s="3" t="s">
        <v>22976</v>
      </c>
    </row>
    <row r="1852" spans="1:5" ht="16" x14ac:dyDescent="0.2">
      <c r="A1852" s="3" t="s">
        <v>1273</v>
      </c>
      <c r="B1852" s="3" t="s">
        <v>22977</v>
      </c>
      <c r="C1852" s="3" t="s">
        <v>22978</v>
      </c>
      <c r="D1852" s="3" t="s">
        <v>19648</v>
      </c>
      <c r="E1852" s="3" t="s">
        <v>22979</v>
      </c>
    </row>
    <row r="1853" spans="1:5" ht="16" x14ac:dyDescent="0.2">
      <c r="A1853" s="3" t="s">
        <v>972</v>
      </c>
      <c r="B1853" s="14" t="s">
        <v>22980</v>
      </c>
      <c r="C1853" s="3" t="s">
        <v>22981</v>
      </c>
      <c r="D1853" s="3" t="s">
        <v>22982</v>
      </c>
      <c r="E1853" s="3" t="s">
        <v>22983</v>
      </c>
    </row>
    <row r="1854" spans="1:5" ht="16" x14ac:dyDescent="0.2">
      <c r="A1854" s="3" t="s">
        <v>3297</v>
      </c>
      <c r="B1854" s="3" t="s">
        <v>22984</v>
      </c>
      <c r="C1854" s="3" t="s">
        <v>22985</v>
      </c>
      <c r="D1854" s="3" t="s">
        <v>17144</v>
      </c>
      <c r="E1854" s="3" t="s">
        <v>22986</v>
      </c>
    </row>
    <row r="1855" spans="1:5" ht="16" x14ac:dyDescent="0.2">
      <c r="A1855" s="3" t="s">
        <v>4992</v>
      </c>
      <c r="B1855" s="3" t="s">
        <v>19695</v>
      </c>
      <c r="C1855" s="3" t="s">
        <v>19696</v>
      </c>
      <c r="D1855" s="3" t="s">
        <v>17144</v>
      </c>
      <c r="E1855" s="3" t="s">
        <v>19697</v>
      </c>
    </row>
    <row r="1856" spans="1:5" ht="16" x14ac:dyDescent="0.2">
      <c r="A1856" s="3" t="s">
        <v>3822</v>
      </c>
      <c r="B1856" s="3" t="s">
        <v>22987</v>
      </c>
      <c r="C1856" s="3" t="s">
        <v>3822</v>
      </c>
      <c r="D1856" s="3" t="s">
        <v>22988</v>
      </c>
      <c r="E1856" s="3" t="s">
        <v>22989</v>
      </c>
    </row>
    <row r="1857" spans="1:5" ht="16" x14ac:dyDescent="0.2">
      <c r="A1857" s="3" t="s">
        <v>16999</v>
      </c>
      <c r="B1857" s="3" t="s">
        <v>22990</v>
      </c>
      <c r="C1857" s="3" t="s">
        <v>22991</v>
      </c>
      <c r="D1857" s="3" t="s">
        <v>19078</v>
      </c>
      <c r="E1857" s="3" t="s">
        <v>22992</v>
      </c>
    </row>
    <row r="1858" spans="1:5" ht="16" x14ac:dyDescent="0.2">
      <c r="A1858" s="3" t="s">
        <v>16144</v>
      </c>
      <c r="B1858" s="3" t="s">
        <v>22993</v>
      </c>
      <c r="C1858" s="3" t="s">
        <v>22994</v>
      </c>
      <c r="D1858" s="3" t="s">
        <v>17144</v>
      </c>
      <c r="E1858" s="3" t="s">
        <v>22995</v>
      </c>
    </row>
    <row r="1859" spans="1:5" ht="16" x14ac:dyDescent="0.2">
      <c r="A1859" s="3" t="s">
        <v>11176</v>
      </c>
      <c r="B1859" s="3" t="s">
        <v>22996</v>
      </c>
      <c r="C1859" s="3" t="s">
        <v>22997</v>
      </c>
      <c r="D1859" s="3" t="s">
        <v>17222</v>
      </c>
      <c r="E1859" s="3" t="s">
        <v>22998</v>
      </c>
    </row>
    <row r="1860" spans="1:5" ht="16" x14ac:dyDescent="0.2">
      <c r="A1860" s="3" t="s">
        <v>7857</v>
      </c>
      <c r="B1860" s="3" t="s">
        <v>22999</v>
      </c>
      <c r="C1860" s="3" t="s">
        <v>23000</v>
      </c>
      <c r="D1860" s="3" t="s">
        <v>23001</v>
      </c>
      <c r="E1860" s="3" t="s">
        <v>23002</v>
      </c>
    </row>
    <row r="1861" spans="1:5" ht="16" x14ac:dyDescent="0.2">
      <c r="A1861" s="3" t="s">
        <v>5509</v>
      </c>
      <c r="B1861" s="3" t="s">
        <v>23003</v>
      </c>
      <c r="C1861" s="3" t="s">
        <v>23004</v>
      </c>
      <c r="D1861" s="3" t="s">
        <v>18013</v>
      </c>
      <c r="E1861" s="3" t="s">
        <v>23005</v>
      </c>
    </row>
    <row r="1862" spans="1:5" ht="16" x14ac:dyDescent="0.2">
      <c r="A1862" s="3" t="s">
        <v>15363</v>
      </c>
      <c r="B1862" s="3" t="s">
        <v>23006</v>
      </c>
      <c r="C1862" s="3" t="s">
        <v>23705</v>
      </c>
      <c r="D1862" s="3" t="s">
        <v>18087</v>
      </c>
      <c r="E1862" s="3" t="s">
        <v>23007</v>
      </c>
    </row>
    <row r="1863" spans="1:5" ht="16" x14ac:dyDescent="0.2">
      <c r="A1863" s="3" t="s">
        <v>10219</v>
      </c>
      <c r="B1863" s="3" t="s">
        <v>23008</v>
      </c>
      <c r="C1863" s="3" t="s">
        <v>23009</v>
      </c>
      <c r="D1863" s="3" t="s">
        <v>17144</v>
      </c>
      <c r="E1863" s="3" t="s">
        <v>23010</v>
      </c>
    </row>
    <row r="1864" spans="1:5" ht="16" x14ac:dyDescent="0.2">
      <c r="A1864" s="3" t="s">
        <v>9003</v>
      </c>
      <c r="B1864" s="3" t="s">
        <v>23011</v>
      </c>
      <c r="C1864" s="3" t="s">
        <v>23012</v>
      </c>
      <c r="D1864" s="3" t="s">
        <v>23013</v>
      </c>
      <c r="E1864" s="3" t="s">
        <v>23014</v>
      </c>
    </row>
    <row r="1865" spans="1:5" ht="16" x14ac:dyDescent="0.2">
      <c r="A1865" s="3" t="s">
        <v>11858</v>
      </c>
      <c r="B1865" s="3" t="s">
        <v>23015</v>
      </c>
      <c r="C1865" s="3" t="s">
        <v>23016</v>
      </c>
      <c r="D1865" s="3" t="s">
        <v>17856</v>
      </c>
      <c r="E1865" s="3" t="s">
        <v>23017</v>
      </c>
    </row>
    <row r="1866" spans="1:5" ht="16" x14ac:dyDescent="0.2">
      <c r="A1866" s="3" t="s">
        <v>2233</v>
      </c>
      <c r="B1866" s="3" t="s">
        <v>23018</v>
      </c>
      <c r="C1866" s="3" t="s">
        <v>23019</v>
      </c>
      <c r="D1866" s="3" t="s">
        <v>18862</v>
      </c>
      <c r="E1866" s="3" t="s">
        <v>23020</v>
      </c>
    </row>
    <row r="1867" spans="1:5" ht="16" x14ac:dyDescent="0.2">
      <c r="A1867" s="3" t="s">
        <v>6455</v>
      </c>
      <c r="B1867" s="3" t="s">
        <v>23021</v>
      </c>
      <c r="C1867" s="3" t="s">
        <v>23022</v>
      </c>
      <c r="D1867" s="3" t="s">
        <v>23023</v>
      </c>
      <c r="E1867" s="3" t="s">
        <v>23024</v>
      </c>
    </row>
    <row r="1868" spans="1:5" ht="16" x14ac:dyDescent="0.2">
      <c r="A1868" s="3" t="s">
        <v>11082</v>
      </c>
      <c r="B1868" s="3" t="s">
        <v>23025</v>
      </c>
      <c r="C1868" s="3" t="s">
        <v>23026</v>
      </c>
      <c r="D1868" s="3" t="s">
        <v>23027</v>
      </c>
      <c r="E1868" s="3" t="s">
        <v>23028</v>
      </c>
    </row>
    <row r="1869" spans="1:5" ht="16" x14ac:dyDescent="0.2">
      <c r="A1869" s="3" t="s">
        <v>9550</v>
      </c>
      <c r="B1869" s="3" t="s">
        <v>23029</v>
      </c>
      <c r="C1869" s="3" t="s">
        <v>23706</v>
      </c>
      <c r="D1869" s="3" t="s">
        <v>23030</v>
      </c>
      <c r="E1869" s="3" t="s">
        <v>23031</v>
      </c>
    </row>
    <row r="1870" spans="1:5" ht="16" x14ac:dyDescent="0.2">
      <c r="A1870" s="3" t="s">
        <v>9890</v>
      </c>
      <c r="B1870" s="3" t="s">
        <v>23032</v>
      </c>
      <c r="C1870" s="3" t="s">
        <v>23033</v>
      </c>
      <c r="D1870" s="3" t="s">
        <v>23034</v>
      </c>
      <c r="E1870" s="3" t="s">
        <v>23035</v>
      </c>
    </row>
    <row r="1871" spans="1:5" ht="16" x14ac:dyDescent="0.2">
      <c r="A1871" s="3" t="s">
        <v>3863</v>
      </c>
      <c r="B1871" s="3" t="s">
        <v>23036</v>
      </c>
      <c r="C1871" s="3" t="s">
        <v>23037</v>
      </c>
      <c r="D1871" s="3" t="s">
        <v>17144</v>
      </c>
      <c r="E1871" s="3" t="s">
        <v>23038</v>
      </c>
    </row>
    <row r="1872" spans="1:5" ht="16" x14ac:dyDescent="0.2">
      <c r="A1872" s="3" t="s">
        <v>15231</v>
      </c>
      <c r="B1872" s="14" t="s">
        <v>23039</v>
      </c>
      <c r="C1872" s="3" t="s">
        <v>23040</v>
      </c>
      <c r="D1872" s="3" t="s">
        <v>23041</v>
      </c>
      <c r="E1872" s="3" t="s">
        <v>23042</v>
      </c>
    </row>
    <row r="1873" spans="1:5" ht="16" x14ac:dyDescent="0.2">
      <c r="A1873" s="3" t="s">
        <v>5306</v>
      </c>
      <c r="B1873" s="3" t="s">
        <v>23043</v>
      </c>
      <c r="C1873" s="3" t="s">
        <v>23044</v>
      </c>
      <c r="D1873" s="3" t="e">
        <v>#NAME?</v>
      </c>
      <c r="E1873" s="3" t="s">
        <v>23045</v>
      </c>
    </row>
    <row r="1874" spans="1:5" ht="16" x14ac:dyDescent="0.2">
      <c r="A1874" s="3" t="s">
        <v>2146</v>
      </c>
      <c r="B1874" s="3" t="s">
        <v>23046</v>
      </c>
      <c r="C1874" s="3" t="s">
        <v>23047</v>
      </c>
      <c r="D1874" s="3" t="s">
        <v>17144</v>
      </c>
      <c r="E1874" s="3" t="s">
        <v>23048</v>
      </c>
    </row>
    <row r="1875" spans="1:5" ht="16" x14ac:dyDescent="0.2">
      <c r="A1875" s="3" t="s">
        <v>952</v>
      </c>
      <c r="B1875" s="3" t="s">
        <v>23049</v>
      </c>
      <c r="C1875" s="3" t="s">
        <v>23050</v>
      </c>
      <c r="D1875" s="3" t="s">
        <v>17186</v>
      </c>
      <c r="E1875" s="3" t="s">
        <v>23051</v>
      </c>
    </row>
    <row r="1876" spans="1:5" ht="16" x14ac:dyDescent="0.2">
      <c r="A1876" s="3" t="s">
        <v>16571</v>
      </c>
      <c r="B1876" s="3" t="s">
        <v>23052</v>
      </c>
      <c r="C1876" s="3" t="s">
        <v>23053</v>
      </c>
      <c r="D1876" s="3" t="s">
        <v>18165</v>
      </c>
      <c r="E1876" s="3" t="s">
        <v>23054</v>
      </c>
    </row>
    <row r="1877" spans="1:5" ht="16" x14ac:dyDescent="0.2">
      <c r="A1877" s="3" t="s">
        <v>15956</v>
      </c>
      <c r="B1877" s="3" t="s">
        <v>23055</v>
      </c>
      <c r="C1877" s="3" t="s">
        <v>23707</v>
      </c>
      <c r="D1877" s="3" t="s">
        <v>23056</v>
      </c>
      <c r="E1877" s="3" t="s">
        <v>23057</v>
      </c>
    </row>
    <row r="1878" spans="1:5" ht="16" x14ac:dyDescent="0.2">
      <c r="A1878" s="3" t="s">
        <v>13833</v>
      </c>
      <c r="B1878" s="3" t="s">
        <v>23058</v>
      </c>
      <c r="C1878" s="3" t="s">
        <v>23059</v>
      </c>
      <c r="D1878" s="3" t="s">
        <v>23060</v>
      </c>
      <c r="E1878" s="3" t="s">
        <v>23061</v>
      </c>
    </row>
    <row r="1879" spans="1:5" ht="16" x14ac:dyDescent="0.2">
      <c r="A1879" s="3" t="s">
        <v>10453</v>
      </c>
      <c r="B1879" s="3" t="s">
        <v>23062</v>
      </c>
      <c r="C1879" s="3" t="s">
        <v>23063</v>
      </c>
      <c r="D1879" s="3" t="s">
        <v>17201</v>
      </c>
      <c r="E1879" s="3" t="s">
        <v>23064</v>
      </c>
    </row>
    <row r="1880" spans="1:5" ht="16" x14ac:dyDescent="0.2">
      <c r="A1880" s="3" t="s">
        <v>3618</v>
      </c>
      <c r="B1880" s="3" t="s">
        <v>23065</v>
      </c>
      <c r="C1880" s="3" t="s">
        <v>23066</v>
      </c>
      <c r="D1880" s="3" t="s">
        <v>17222</v>
      </c>
      <c r="E1880" s="3" t="s">
        <v>23067</v>
      </c>
    </row>
    <row r="1881" spans="1:5" ht="16" x14ac:dyDescent="0.2">
      <c r="A1881" s="3" t="s">
        <v>12106</v>
      </c>
      <c r="B1881" s="3" t="s">
        <v>23068</v>
      </c>
      <c r="C1881" s="3" t="s">
        <v>12106</v>
      </c>
      <c r="D1881" s="3" t="s">
        <v>18006</v>
      </c>
      <c r="E1881" s="3" t="s">
        <v>23069</v>
      </c>
    </row>
    <row r="1882" spans="1:5" ht="16" x14ac:dyDescent="0.2">
      <c r="A1882" s="3" t="s">
        <v>13764</v>
      </c>
      <c r="B1882" s="3" t="s">
        <v>23070</v>
      </c>
      <c r="C1882" s="3" t="s">
        <v>23071</v>
      </c>
      <c r="D1882" s="3" t="s">
        <v>17140</v>
      </c>
      <c r="E1882" s="3" t="s">
        <v>23072</v>
      </c>
    </row>
    <row r="1883" spans="1:5" ht="16" x14ac:dyDescent="0.2">
      <c r="A1883" s="3" t="s">
        <v>5350</v>
      </c>
      <c r="B1883" s="3" t="s">
        <v>23073</v>
      </c>
      <c r="C1883" s="3" t="s">
        <v>5350</v>
      </c>
      <c r="D1883" s="3" t="s">
        <v>20505</v>
      </c>
      <c r="E1883" s="3" t="s">
        <v>23074</v>
      </c>
    </row>
    <row r="1884" spans="1:5" ht="16" x14ac:dyDescent="0.2">
      <c r="A1884" s="3" t="s">
        <v>10562</v>
      </c>
      <c r="B1884" s="3" t="s">
        <v>23075</v>
      </c>
      <c r="C1884" s="3" t="s">
        <v>23076</v>
      </c>
      <c r="D1884" s="3" t="s">
        <v>17178</v>
      </c>
      <c r="E1884" s="3" t="s">
        <v>23077</v>
      </c>
    </row>
    <row r="1885" spans="1:5" ht="16" x14ac:dyDescent="0.2">
      <c r="A1885" s="3" t="s">
        <v>9165</v>
      </c>
      <c r="B1885" s="3" t="s">
        <v>23078</v>
      </c>
      <c r="C1885" s="3" t="s">
        <v>23079</v>
      </c>
      <c r="D1885" s="3" t="s">
        <v>17225</v>
      </c>
      <c r="E1885" s="3" t="s">
        <v>23080</v>
      </c>
    </row>
    <row r="1886" spans="1:5" ht="16" x14ac:dyDescent="0.2">
      <c r="A1886" s="3" t="s">
        <v>6808</v>
      </c>
      <c r="B1886" s="3" t="s">
        <v>23081</v>
      </c>
      <c r="C1886" s="3" t="s">
        <v>23082</v>
      </c>
      <c r="D1886" s="3" t="s">
        <v>17174</v>
      </c>
      <c r="E1886" s="3" t="s">
        <v>23083</v>
      </c>
    </row>
    <row r="1887" spans="1:5" ht="16" x14ac:dyDescent="0.2">
      <c r="A1887" s="3" t="s">
        <v>3243</v>
      </c>
      <c r="B1887" s="3" t="s">
        <v>23084</v>
      </c>
      <c r="C1887" s="3" t="s">
        <v>23085</v>
      </c>
      <c r="D1887" s="3" t="s">
        <v>19086</v>
      </c>
      <c r="E1887" s="3" t="s">
        <v>23086</v>
      </c>
    </row>
    <row r="1888" spans="1:5" ht="16" x14ac:dyDescent="0.2">
      <c r="A1888" s="3" t="s">
        <v>16225</v>
      </c>
      <c r="B1888" s="3" t="s">
        <v>23087</v>
      </c>
      <c r="C1888" s="3" t="s">
        <v>23088</v>
      </c>
      <c r="D1888" s="3" t="s">
        <v>17222</v>
      </c>
      <c r="E1888" s="3" t="s">
        <v>23089</v>
      </c>
    </row>
    <row r="1889" spans="1:5" ht="16" x14ac:dyDescent="0.2">
      <c r="A1889" s="3" t="s">
        <v>6494</v>
      </c>
      <c r="B1889" s="3" t="s">
        <v>23090</v>
      </c>
      <c r="C1889" s="3" t="s">
        <v>23708</v>
      </c>
      <c r="D1889" s="3" t="s">
        <v>18199</v>
      </c>
      <c r="E1889" s="3" t="s">
        <v>23091</v>
      </c>
    </row>
    <row r="1890" spans="1:5" ht="16" x14ac:dyDescent="0.2">
      <c r="A1890" s="3" t="s">
        <v>10258</v>
      </c>
      <c r="B1890" s="3" t="s">
        <v>23092</v>
      </c>
      <c r="C1890" s="3" t="s">
        <v>23709</v>
      </c>
      <c r="D1890" s="3" t="s">
        <v>20570</v>
      </c>
      <c r="E1890" s="3" t="s">
        <v>23093</v>
      </c>
    </row>
    <row r="1891" spans="1:5" ht="16" x14ac:dyDescent="0.2">
      <c r="A1891" s="3" t="s">
        <v>5043</v>
      </c>
      <c r="B1891" s="3" t="s">
        <v>23094</v>
      </c>
      <c r="C1891" s="3" t="s">
        <v>23095</v>
      </c>
      <c r="D1891" s="3" t="s">
        <v>18434</v>
      </c>
      <c r="E1891" s="3" t="s">
        <v>23096</v>
      </c>
    </row>
    <row r="1892" spans="1:5" ht="16" x14ac:dyDescent="0.2">
      <c r="A1892" s="3" t="s">
        <v>5962</v>
      </c>
      <c r="B1892" s="3" t="s">
        <v>23097</v>
      </c>
      <c r="C1892" s="3" t="s">
        <v>23098</v>
      </c>
      <c r="D1892" s="3" t="s">
        <v>23099</v>
      </c>
      <c r="E1892" s="3" t="s">
        <v>23100</v>
      </c>
    </row>
    <row r="1893" spans="1:5" ht="16" x14ac:dyDescent="0.2">
      <c r="A1893" s="3" t="s">
        <v>11747</v>
      </c>
      <c r="B1893" s="3" t="s">
        <v>23101</v>
      </c>
      <c r="C1893" s="3" t="s">
        <v>23102</v>
      </c>
      <c r="D1893" s="3" t="s">
        <v>23103</v>
      </c>
      <c r="E1893" s="3" t="s">
        <v>23104</v>
      </c>
    </row>
    <row r="1894" spans="1:5" ht="16" x14ac:dyDescent="0.2">
      <c r="A1894" s="3" t="s">
        <v>8919</v>
      </c>
      <c r="B1894" s="3" t="s">
        <v>23105</v>
      </c>
      <c r="C1894" s="3" t="s">
        <v>23106</v>
      </c>
      <c r="D1894" s="3" t="s">
        <v>17933</v>
      </c>
      <c r="E1894" s="3" t="s">
        <v>23107</v>
      </c>
    </row>
    <row r="1895" spans="1:5" ht="16" x14ac:dyDescent="0.2">
      <c r="A1895" s="3" t="s">
        <v>5570</v>
      </c>
      <c r="B1895" s="3" t="s">
        <v>23108</v>
      </c>
      <c r="C1895" s="3" t="s">
        <v>23109</v>
      </c>
      <c r="D1895" s="3" t="s">
        <v>17140</v>
      </c>
      <c r="E1895" s="3" t="s">
        <v>23110</v>
      </c>
    </row>
    <row r="1896" spans="1:5" ht="16" x14ac:dyDescent="0.2">
      <c r="A1896" s="3" t="s">
        <v>7278</v>
      </c>
      <c r="B1896" s="3" t="s">
        <v>23111</v>
      </c>
      <c r="C1896" s="3" t="s">
        <v>23112</v>
      </c>
      <c r="D1896" s="3" t="s">
        <v>17531</v>
      </c>
      <c r="E1896" s="3" t="s">
        <v>23113</v>
      </c>
    </row>
    <row r="1897" spans="1:5" ht="16" x14ac:dyDescent="0.2">
      <c r="A1897" s="3" t="s">
        <v>3965</v>
      </c>
      <c r="B1897" s="3" t="s">
        <v>23114</v>
      </c>
      <c r="C1897" s="3" t="s">
        <v>23115</v>
      </c>
      <c r="D1897" s="3" t="s">
        <v>19864</v>
      </c>
      <c r="E1897" s="3" t="s">
        <v>23116</v>
      </c>
    </row>
    <row r="1898" spans="1:5" ht="16" x14ac:dyDescent="0.2">
      <c r="A1898" s="3" t="s">
        <v>13787</v>
      </c>
      <c r="B1898" s="3" t="s">
        <v>23117</v>
      </c>
      <c r="C1898" s="3" t="s">
        <v>23118</v>
      </c>
      <c r="D1898" s="3" t="s">
        <v>17860</v>
      </c>
      <c r="E1898" s="3" t="s">
        <v>23119</v>
      </c>
    </row>
    <row r="1899" spans="1:5" ht="16" x14ac:dyDescent="0.2">
      <c r="A1899" s="3" t="s">
        <v>2781</v>
      </c>
      <c r="B1899" s="3" t="s">
        <v>23120</v>
      </c>
      <c r="C1899" s="3" t="s">
        <v>23121</v>
      </c>
      <c r="D1899" s="3" t="s">
        <v>23122</v>
      </c>
      <c r="E1899" s="3" t="s">
        <v>23123</v>
      </c>
    </row>
    <row r="1900" spans="1:5" ht="16" x14ac:dyDescent="0.2">
      <c r="A1900" s="3" t="s">
        <v>4613</v>
      </c>
      <c r="B1900" s="3" t="s">
        <v>23124</v>
      </c>
      <c r="C1900" s="3" t="s">
        <v>23125</v>
      </c>
      <c r="D1900" s="3"/>
      <c r="E1900" s="3" t="s">
        <v>23126</v>
      </c>
    </row>
    <row r="1901" spans="1:5" ht="16" x14ac:dyDescent="0.2">
      <c r="A1901" s="3" t="s">
        <v>23127</v>
      </c>
      <c r="B1901" s="3" t="s">
        <v>17436</v>
      </c>
      <c r="C1901" s="3" t="s">
        <v>17437</v>
      </c>
      <c r="D1901" s="3" t="s">
        <v>17144</v>
      </c>
      <c r="E1901" s="3" t="s">
        <v>17438</v>
      </c>
    </row>
    <row r="1902" spans="1:5" ht="16" x14ac:dyDescent="0.2">
      <c r="A1902" s="3" t="s">
        <v>5313</v>
      </c>
      <c r="B1902" s="3" t="s">
        <v>23128</v>
      </c>
      <c r="C1902" s="3" t="s">
        <v>5313</v>
      </c>
      <c r="D1902" s="3" t="s">
        <v>22898</v>
      </c>
      <c r="E1902" s="3" t="s">
        <v>23129</v>
      </c>
    </row>
    <row r="1903" spans="1:5" ht="16" x14ac:dyDescent="0.2">
      <c r="A1903" s="3" t="s">
        <v>8036</v>
      </c>
      <c r="B1903" s="3" t="s">
        <v>23130</v>
      </c>
      <c r="C1903" s="3" t="s">
        <v>23131</v>
      </c>
      <c r="D1903" s="3" t="s">
        <v>23132</v>
      </c>
      <c r="E1903" s="3" t="s">
        <v>23133</v>
      </c>
    </row>
    <row r="1904" spans="1:5" ht="16" x14ac:dyDescent="0.2">
      <c r="A1904" s="3" t="s">
        <v>4541</v>
      </c>
      <c r="B1904" s="3" t="s">
        <v>23134</v>
      </c>
      <c r="C1904" s="3" t="s">
        <v>23135</v>
      </c>
      <c r="D1904" s="3" t="s">
        <v>17144</v>
      </c>
      <c r="E1904" s="3" t="s">
        <v>23136</v>
      </c>
    </row>
    <row r="1905" spans="1:5" ht="16" x14ac:dyDescent="0.2">
      <c r="A1905" s="3" t="s">
        <v>7106</v>
      </c>
      <c r="B1905" s="3" t="s">
        <v>23137</v>
      </c>
      <c r="C1905" s="3" t="s">
        <v>23138</v>
      </c>
      <c r="D1905" s="3" t="s">
        <v>23139</v>
      </c>
      <c r="E1905" s="3" t="s">
        <v>23140</v>
      </c>
    </row>
    <row r="1906" spans="1:5" ht="16" x14ac:dyDescent="0.2">
      <c r="A1906" s="3" t="s">
        <v>10478</v>
      </c>
      <c r="B1906" s="3" t="s">
        <v>23141</v>
      </c>
      <c r="C1906" s="3" t="s">
        <v>23142</v>
      </c>
      <c r="D1906" s="3" t="s">
        <v>17186</v>
      </c>
      <c r="E1906" s="3" t="s">
        <v>23143</v>
      </c>
    </row>
    <row r="1907" spans="1:5" ht="16" x14ac:dyDescent="0.2">
      <c r="A1907" s="3" t="s">
        <v>10898</v>
      </c>
      <c r="B1907" s="3" t="s">
        <v>23144</v>
      </c>
      <c r="C1907" s="3" t="s">
        <v>23145</v>
      </c>
      <c r="D1907" s="3" t="s">
        <v>17762</v>
      </c>
      <c r="E1907" s="3" t="s">
        <v>23146</v>
      </c>
    </row>
    <row r="1908" spans="1:5" ht="16" x14ac:dyDescent="0.2">
      <c r="A1908" s="3" t="s">
        <v>9534</v>
      </c>
      <c r="B1908" s="3" t="s">
        <v>23147</v>
      </c>
      <c r="C1908" s="3" t="s">
        <v>23148</v>
      </c>
      <c r="D1908" s="3" t="s">
        <v>17144</v>
      </c>
      <c r="E1908" s="3" t="s">
        <v>23149</v>
      </c>
    </row>
    <row r="1909" spans="1:5" ht="16" x14ac:dyDescent="0.2">
      <c r="A1909" s="3" t="s">
        <v>4288</v>
      </c>
      <c r="B1909" s="3" t="s">
        <v>23150</v>
      </c>
      <c r="C1909" s="3" t="s">
        <v>23151</v>
      </c>
      <c r="D1909" s="3" t="s">
        <v>17372</v>
      </c>
      <c r="E1909" s="3" t="s">
        <v>23152</v>
      </c>
    </row>
    <row r="1910" spans="1:5" ht="16" x14ac:dyDescent="0.2">
      <c r="A1910" s="3" t="s">
        <v>13253</v>
      </c>
      <c r="B1910" s="3" t="s">
        <v>23153</v>
      </c>
      <c r="C1910" s="3" t="s">
        <v>23154</v>
      </c>
      <c r="D1910" s="3" t="s">
        <v>17144</v>
      </c>
      <c r="E1910" s="3" t="s">
        <v>23155</v>
      </c>
    </row>
    <row r="1911" spans="1:5" ht="16" x14ac:dyDescent="0.2">
      <c r="A1911" s="3" t="s">
        <v>10627</v>
      </c>
      <c r="B1911" s="3" t="s">
        <v>23168</v>
      </c>
      <c r="C1911" s="3" t="s">
        <v>23169</v>
      </c>
      <c r="D1911" s="3" t="s">
        <v>17681</v>
      </c>
      <c r="E1911" s="3" t="s">
        <v>23170</v>
      </c>
    </row>
    <row r="1912" spans="1:5" ht="16" x14ac:dyDescent="0.2">
      <c r="A1912" s="3" t="s">
        <v>11155</v>
      </c>
      <c r="B1912" s="3" t="s">
        <v>23156</v>
      </c>
      <c r="C1912" s="3" t="s">
        <v>23157</v>
      </c>
      <c r="D1912" s="3" t="s">
        <v>23158</v>
      </c>
      <c r="E1912" s="3" t="s">
        <v>23159</v>
      </c>
    </row>
    <row r="1913" spans="1:5" ht="16" x14ac:dyDescent="0.2">
      <c r="A1913" s="3" t="s">
        <v>3458</v>
      </c>
      <c r="B1913" s="3" t="s">
        <v>23160</v>
      </c>
      <c r="C1913" s="3" t="s">
        <v>23161</v>
      </c>
      <c r="D1913" s="3" t="s">
        <v>23162</v>
      </c>
      <c r="E1913" s="3" t="s">
        <v>23163</v>
      </c>
    </row>
    <row r="1914" spans="1:5" ht="16" x14ac:dyDescent="0.2">
      <c r="A1914" s="3" t="s">
        <v>14799</v>
      </c>
      <c r="B1914" s="3" t="s">
        <v>23164</v>
      </c>
      <c r="C1914" s="3" t="s">
        <v>23165</v>
      </c>
      <c r="D1914" s="3" t="s">
        <v>23166</v>
      </c>
      <c r="E1914" s="3" t="s">
        <v>23167</v>
      </c>
    </row>
    <row r="1915" spans="1:5" ht="16" x14ac:dyDescent="0.2">
      <c r="A1915" s="3" t="s">
        <v>7525</v>
      </c>
      <c r="B1915" s="3" t="s">
        <v>23171</v>
      </c>
      <c r="C1915" s="3" t="s">
        <v>23172</v>
      </c>
      <c r="D1915" s="3" t="s">
        <v>17144</v>
      </c>
      <c r="E1915" s="3" t="s">
        <v>23173</v>
      </c>
    </row>
    <row r="1916" spans="1:5" ht="16" x14ac:dyDescent="0.2">
      <c r="A1916" s="3" t="s">
        <v>15114</v>
      </c>
      <c r="B1916" s="3" t="s">
        <v>23174</v>
      </c>
      <c r="C1916" s="3" t="s">
        <v>23175</v>
      </c>
      <c r="D1916" s="3" t="s">
        <v>19737</v>
      </c>
      <c r="E1916" s="3" t="s">
        <v>23176</v>
      </c>
    </row>
    <row r="1917" spans="1:5" ht="16" x14ac:dyDescent="0.2">
      <c r="A1917" s="3" t="s">
        <v>16579</v>
      </c>
      <c r="B1917" s="3" t="s">
        <v>23177</v>
      </c>
      <c r="C1917" s="3" t="s">
        <v>16579</v>
      </c>
      <c r="D1917" s="3" t="s">
        <v>18168</v>
      </c>
      <c r="E1917" s="3" t="s">
        <v>23178</v>
      </c>
    </row>
    <row r="1918" spans="1:5" ht="16" x14ac:dyDescent="0.2">
      <c r="A1918" s="3" t="s">
        <v>1010</v>
      </c>
      <c r="B1918" s="3" t="s">
        <v>23179</v>
      </c>
      <c r="C1918" s="3" t="s">
        <v>23180</v>
      </c>
      <c r="D1918" s="3" t="s">
        <v>17201</v>
      </c>
      <c r="E1918" s="3" t="s">
        <v>23181</v>
      </c>
    </row>
    <row r="1919" spans="1:5" ht="16" x14ac:dyDescent="0.2">
      <c r="A1919" s="3" t="s">
        <v>1809</v>
      </c>
      <c r="B1919" s="3" t="s">
        <v>23182</v>
      </c>
      <c r="C1919" s="3" t="s">
        <v>23183</v>
      </c>
      <c r="D1919" s="3" t="s">
        <v>17856</v>
      </c>
      <c r="E1919" s="3" t="s">
        <v>23184</v>
      </c>
    </row>
    <row r="1920" spans="1:5" ht="16" x14ac:dyDescent="0.2">
      <c r="A1920" s="3" t="s">
        <v>9682</v>
      </c>
      <c r="B1920" s="3" t="s">
        <v>23185</v>
      </c>
      <c r="C1920" s="3" t="s">
        <v>23186</v>
      </c>
      <c r="D1920" s="3" t="s">
        <v>23187</v>
      </c>
      <c r="E1920" s="3" t="s">
        <v>23188</v>
      </c>
    </row>
    <row r="1921" spans="1:5" ht="16" x14ac:dyDescent="0.2">
      <c r="A1921" s="3" t="s">
        <v>16087</v>
      </c>
      <c r="B1921" s="3" t="s">
        <v>23189</v>
      </c>
      <c r="C1921" s="3" t="s">
        <v>23190</v>
      </c>
      <c r="D1921" s="3" t="s">
        <v>22709</v>
      </c>
      <c r="E1921" s="3" t="s">
        <v>23191</v>
      </c>
    </row>
    <row r="1922" spans="1:5" ht="16" x14ac:dyDescent="0.2">
      <c r="A1922" s="3" t="s">
        <v>8632</v>
      </c>
      <c r="B1922" s="3" t="s">
        <v>23192</v>
      </c>
      <c r="C1922" s="3" t="s">
        <v>23193</v>
      </c>
      <c r="D1922" s="3" t="s">
        <v>17144</v>
      </c>
      <c r="E1922" s="3" t="s">
        <v>23194</v>
      </c>
    </row>
    <row r="1923" spans="1:5" ht="16" x14ac:dyDescent="0.2">
      <c r="A1923" s="3" t="s">
        <v>11313</v>
      </c>
      <c r="B1923" s="3" t="s">
        <v>18556</v>
      </c>
      <c r="C1923" s="3" t="s">
        <v>18557</v>
      </c>
      <c r="D1923" s="3" t="s">
        <v>17144</v>
      </c>
      <c r="E1923" s="3" t="s">
        <v>18558</v>
      </c>
    </row>
    <row r="1924" spans="1:5" ht="16" x14ac:dyDescent="0.2">
      <c r="A1924" s="3" t="s">
        <v>1041</v>
      </c>
      <c r="B1924" s="3" t="s">
        <v>23195</v>
      </c>
      <c r="C1924" s="3" t="s">
        <v>23196</v>
      </c>
      <c r="D1924" s="3" t="s">
        <v>23197</v>
      </c>
      <c r="E1924" s="3" t="s">
        <v>23198</v>
      </c>
    </row>
    <row r="1925" spans="1:5" ht="16" x14ac:dyDescent="0.2">
      <c r="A1925" s="3" t="s">
        <v>5357</v>
      </c>
      <c r="B1925" s="3" t="s">
        <v>23199</v>
      </c>
      <c r="C1925" s="3" t="s">
        <v>23200</v>
      </c>
      <c r="D1925" s="3" t="s">
        <v>17531</v>
      </c>
      <c r="E1925" s="3" t="s">
        <v>23201</v>
      </c>
    </row>
    <row r="1926" spans="1:5" ht="16" x14ac:dyDescent="0.2">
      <c r="A1926" s="3" t="s">
        <v>7599</v>
      </c>
      <c r="B1926" s="3" t="s">
        <v>23202</v>
      </c>
      <c r="C1926" s="3" t="s">
        <v>23203</v>
      </c>
      <c r="D1926" s="3" t="s">
        <v>17388</v>
      </c>
      <c r="E1926" s="3" t="s">
        <v>23204</v>
      </c>
    </row>
    <row r="1927" spans="1:5" ht="16" x14ac:dyDescent="0.2">
      <c r="A1927" s="3" t="s">
        <v>9841</v>
      </c>
      <c r="B1927" s="3" t="s">
        <v>23205</v>
      </c>
      <c r="C1927" s="3" t="s">
        <v>23206</v>
      </c>
      <c r="D1927" s="3" t="s">
        <v>17250</v>
      </c>
      <c r="E1927" s="3" t="s">
        <v>23207</v>
      </c>
    </row>
    <row r="1928" spans="1:5" ht="16" x14ac:dyDescent="0.2">
      <c r="A1928" s="3" t="s">
        <v>9022</v>
      </c>
      <c r="B1928" s="3" t="s">
        <v>23208</v>
      </c>
      <c r="C1928" s="3" t="s">
        <v>23710</v>
      </c>
      <c r="D1928" s="3" t="s">
        <v>18522</v>
      </c>
      <c r="E1928" s="3" t="s">
        <v>23209</v>
      </c>
    </row>
    <row r="1929" spans="1:5" ht="16" x14ac:dyDescent="0.2">
      <c r="A1929" s="3" t="s">
        <v>11810</v>
      </c>
      <c r="B1929" s="3" t="s">
        <v>23210</v>
      </c>
      <c r="C1929" s="3" t="s">
        <v>23211</v>
      </c>
      <c r="D1929" s="3" t="s">
        <v>18332</v>
      </c>
      <c r="E1929" s="3" t="s">
        <v>23212</v>
      </c>
    </row>
    <row r="1930" spans="1:5" ht="16" x14ac:dyDescent="0.2">
      <c r="A1930" s="3" t="s">
        <v>3365</v>
      </c>
      <c r="B1930" s="3" t="s">
        <v>23213</v>
      </c>
      <c r="C1930" s="3" t="s">
        <v>23214</v>
      </c>
      <c r="D1930" s="3" t="s">
        <v>23215</v>
      </c>
      <c r="E1930" s="3" t="s">
        <v>23216</v>
      </c>
    </row>
    <row r="1931" spans="1:5" ht="16" x14ac:dyDescent="0.2">
      <c r="A1931" s="3" t="s">
        <v>8076</v>
      </c>
      <c r="B1931" s="3" t="s">
        <v>23217</v>
      </c>
      <c r="C1931" s="3" t="s">
        <v>23218</v>
      </c>
      <c r="D1931" s="3" t="s">
        <v>17933</v>
      </c>
      <c r="E1931" s="3" t="s">
        <v>23219</v>
      </c>
    </row>
    <row r="1932" spans="1:5" ht="16" x14ac:dyDescent="0.2">
      <c r="A1932" s="3" t="s">
        <v>9774</v>
      </c>
      <c r="B1932" s="3" t="s">
        <v>23220</v>
      </c>
      <c r="C1932" s="3" t="s">
        <v>23711</v>
      </c>
      <c r="D1932" s="3" t="s">
        <v>23221</v>
      </c>
      <c r="E1932" s="3" t="s">
        <v>23222</v>
      </c>
    </row>
    <row r="1933" spans="1:5" ht="16" x14ac:dyDescent="0.2">
      <c r="A1933" s="3" t="s">
        <v>988</v>
      </c>
      <c r="B1933" s="3" t="s">
        <v>23223</v>
      </c>
      <c r="C1933" s="3" t="s">
        <v>988</v>
      </c>
      <c r="D1933" s="3" t="s">
        <v>20271</v>
      </c>
      <c r="E1933" s="3" t="s">
        <v>23224</v>
      </c>
    </row>
    <row r="1934" spans="1:5" ht="16" x14ac:dyDescent="0.2">
      <c r="A1934" s="3" t="s">
        <v>4028</v>
      </c>
      <c r="B1934" s="3" t="s">
        <v>23225</v>
      </c>
      <c r="C1934" s="3" t="s">
        <v>23712</v>
      </c>
      <c r="D1934" s="3" t="s">
        <v>23221</v>
      </c>
      <c r="E1934" s="3" t="s">
        <v>23226</v>
      </c>
    </row>
    <row r="1935" spans="1:5" ht="16" x14ac:dyDescent="0.2">
      <c r="A1935" s="3" t="s">
        <v>6109</v>
      </c>
      <c r="B1935" s="3" t="s">
        <v>23227</v>
      </c>
      <c r="C1935" s="3" t="s">
        <v>23228</v>
      </c>
      <c r="D1935" s="3" t="s">
        <v>17222</v>
      </c>
      <c r="E1935" s="3" t="s">
        <v>23229</v>
      </c>
    </row>
    <row r="1936" spans="1:5" ht="16" x14ac:dyDescent="0.2">
      <c r="A1936" s="3" t="s">
        <v>14557</v>
      </c>
      <c r="B1936" s="3" t="s">
        <v>23230</v>
      </c>
      <c r="C1936" s="3" t="s">
        <v>23231</v>
      </c>
      <c r="D1936" s="3" t="s">
        <v>17909</v>
      </c>
      <c r="E1936" s="3" t="s">
        <v>23232</v>
      </c>
    </row>
    <row r="1937" spans="1:5" ht="16" x14ac:dyDescent="0.2">
      <c r="A1937" s="3" t="s">
        <v>3091</v>
      </c>
      <c r="B1937" s="14" t="s">
        <v>23233</v>
      </c>
      <c r="C1937" s="3" t="s">
        <v>23234</v>
      </c>
      <c r="D1937" s="3" t="s">
        <v>17174</v>
      </c>
      <c r="E1937" s="3" t="s">
        <v>23235</v>
      </c>
    </row>
    <row r="1938" spans="1:5" ht="16" x14ac:dyDescent="0.2">
      <c r="A1938" s="3" t="s">
        <v>11220</v>
      </c>
      <c r="B1938" s="3" t="s">
        <v>23236</v>
      </c>
      <c r="C1938" s="3" t="s">
        <v>23237</v>
      </c>
      <c r="D1938" s="3" t="s">
        <v>17305</v>
      </c>
      <c r="E1938" s="3" t="s">
        <v>23238</v>
      </c>
    </row>
    <row r="1939" spans="1:5" ht="16" x14ac:dyDescent="0.2">
      <c r="A1939" s="3" t="s">
        <v>3699</v>
      </c>
      <c r="B1939" s="3" t="s">
        <v>23239</v>
      </c>
      <c r="C1939" s="3" t="s">
        <v>23240</v>
      </c>
      <c r="D1939" s="3" t="s">
        <v>17856</v>
      </c>
      <c r="E1939" s="3" t="s">
        <v>23241</v>
      </c>
    </row>
    <row r="1940" spans="1:5" ht="16" x14ac:dyDescent="0.2">
      <c r="A1940" s="3" t="s">
        <v>7464</v>
      </c>
      <c r="B1940" s="3" t="s">
        <v>23242</v>
      </c>
      <c r="C1940" s="3" t="s">
        <v>23243</v>
      </c>
      <c r="D1940" s="3" t="s">
        <v>17410</v>
      </c>
      <c r="E1940" s="3" t="s">
        <v>23244</v>
      </c>
    </row>
    <row r="1941" spans="1:5" ht="16" x14ac:dyDescent="0.2">
      <c r="A1941" s="3" t="s">
        <v>3371</v>
      </c>
      <c r="B1941" s="3" t="s">
        <v>23245</v>
      </c>
      <c r="C1941" s="3" t="s">
        <v>23246</v>
      </c>
      <c r="D1941" s="3" t="s">
        <v>23247</v>
      </c>
      <c r="E1941" s="3" t="s">
        <v>23248</v>
      </c>
    </row>
    <row r="1942" spans="1:5" ht="16" x14ac:dyDescent="0.2">
      <c r="A1942" s="3" t="s">
        <v>5225</v>
      </c>
      <c r="B1942" s="3" t="s">
        <v>23249</v>
      </c>
      <c r="C1942" s="3" t="s">
        <v>5225</v>
      </c>
      <c r="D1942" s="3" t="s">
        <v>17447</v>
      </c>
      <c r="E1942" s="3" t="s">
        <v>23250</v>
      </c>
    </row>
    <row r="1943" spans="1:5" ht="16" x14ac:dyDescent="0.2">
      <c r="A1943" s="3" t="s">
        <v>8932</v>
      </c>
      <c r="B1943" s="3" t="s">
        <v>23251</v>
      </c>
      <c r="C1943" s="3" t="s">
        <v>23252</v>
      </c>
      <c r="D1943" s="3" t="s">
        <v>18980</v>
      </c>
      <c r="E1943" s="3" t="s">
        <v>23253</v>
      </c>
    </row>
    <row r="1944" spans="1:5" ht="16" x14ac:dyDescent="0.2">
      <c r="A1944" s="3" t="s">
        <v>12538</v>
      </c>
      <c r="B1944" s="3" t="s">
        <v>23254</v>
      </c>
      <c r="C1944" s="3" t="s">
        <v>23255</v>
      </c>
      <c r="D1944" s="3" t="s">
        <v>23256</v>
      </c>
      <c r="E1944" s="3" t="s">
        <v>23257</v>
      </c>
    </row>
    <row r="1945" spans="1:5" ht="16" x14ac:dyDescent="0.2">
      <c r="A1945" s="3" t="s">
        <v>14494</v>
      </c>
      <c r="B1945" s="3" t="s">
        <v>23258</v>
      </c>
      <c r="C1945" s="3" t="s">
        <v>14494</v>
      </c>
      <c r="D1945" s="3" t="s">
        <v>23259</v>
      </c>
      <c r="E1945" s="3" t="s">
        <v>23260</v>
      </c>
    </row>
    <row r="1946" spans="1:5" ht="16" x14ac:dyDescent="0.2">
      <c r="A1946" s="3" t="s">
        <v>15702</v>
      </c>
      <c r="B1946" s="3" t="s">
        <v>23261</v>
      </c>
      <c r="C1946" s="3" t="s">
        <v>15702</v>
      </c>
      <c r="D1946" s="3" t="s">
        <v>18175</v>
      </c>
      <c r="E1946" s="3" t="s">
        <v>23262</v>
      </c>
    </row>
    <row r="1947" spans="1:5" ht="16" x14ac:dyDescent="0.2">
      <c r="A1947" s="3" t="s">
        <v>7939</v>
      </c>
      <c r="B1947" s="3" t="s">
        <v>23263</v>
      </c>
      <c r="C1947" s="3" t="s">
        <v>7939</v>
      </c>
      <c r="D1947" s="3" t="s">
        <v>21234</v>
      </c>
      <c r="E1947" s="3" t="s">
        <v>23264</v>
      </c>
    </row>
    <row r="1948" spans="1:5" ht="16" x14ac:dyDescent="0.2">
      <c r="A1948" s="3" t="s">
        <v>10017</v>
      </c>
      <c r="B1948" s="3" t="s">
        <v>23265</v>
      </c>
      <c r="C1948" s="3" t="s">
        <v>23266</v>
      </c>
      <c r="D1948" s="3" t="s">
        <v>23267</v>
      </c>
      <c r="E1948" s="3" t="s">
        <v>23268</v>
      </c>
    </row>
    <row r="1949" spans="1:5" ht="16" x14ac:dyDescent="0.2">
      <c r="A1949" s="3" t="s">
        <v>15247</v>
      </c>
      <c r="B1949" s="3" t="s">
        <v>23269</v>
      </c>
      <c r="C1949" s="3" t="s">
        <v>23270</v>
      </c>
      <c r="D1949" s="3" t="s">
        <v>17156</v>
      </c>
      <c r="E1949" s="3" t="s">
        <v>23271</v>
      </c>
    </row>
    <row r="1950" spans="1:5" ht="16" x14ac:dyDescent="0.2">
      <c r="A1950" s="3" t="s">
        <v>4119</v>
      </c>
      <c r="B1950" s="3" t="s">
        <v>23272</v>
      </c>
      <c r="C1950" s="3" t="s">
        <v>23273</v>
      </c>
      <c r="D1950" s="3" t="s">
        <v>17410</v>
      </c>
      <c r="E1950" s="3" t="s">
        <v>23274</v>
      </c>
    </row>
    <row r="1951" spans="1:5" ht="16" x14ac:dyDescent="0.2">
      <c r="A1951" s="3" t="s">
        <v>5900</v>
      </c>
      <c r="B1951" s="3" t="s">
        <v>23275</v>
      </c>
      <c r="C1951" s="3" t="s">
        <v>23276</v>
      </c>
      <c r="D1951" s="3" t="s">
        <v>17152</v>
      </c>
      <c r="E1951" s="3" t="s">
        <v>23277</v>
      </c>
    </row>
    <row r="1952" spans="1:5" ht="16" x14ac:dyDescent="0.2">
      <c r="A1952" s="3" t="s">
        <v>5183</v>
      </c>
      <c r="B1952" s="3" t="s">
        <v>23278</v>
      </c>
      <c r="C1952" s="3" t="s">
        <v>23279</v>
      </c>
      <c r="D1952" s="3" t="s">
        <v>20175</v>
      </c>
      <c r="E1952" s="3" t="s">
        <v>23280</v>
      </c>
    </row>
    <row r="1953" spans="1:5" ht="16" x14ac:dyDescent="0.2">
      <c r="A1953" s="3" t="s">
        <v>23283</v>
      </c>
      <c r="B1953" s="3" t="s">
        <v>23281</v>
      </c>
      <c r="C1953" s="3" t="s">
        <v>14061</v>
      </c>
      <c r="D1953" s="3" t="s">
        <v>17447</v>
      </c>
      <c r="E1953" s="3" t="s">
        <v>23282</v>
      </c>
    </row>
    <row r="1954" spans="1:5" ht="16" x14ac:dyDescent="0.2">
      <c r="A1954" s="3" t="s">
        <v>715</v>
      </c>
      <c r="B1954" s="3" t="s">
        <v>23284</v>
      </c>
      <c r="C1954" s="3" t="s">
        <v>23285</v>
      </c>
      <c r="D1954" s="3" t="s">
        <v>23286</v>
      </c>
      <c r="E1954" s="3" t="s">
        <v>23287</v>
      </c>
    </row>
    <row r="1955" spans="1:5" ht="16" x14ac:dyDescent="0.2">
      <c r="A1955" s="3" t="s">
        <v>12854</v>
      </c>
      <c r="B1955" s="3" t="s">
        <v>23288</v>
      </c>
      <c r="C1955" s="3" t="s">
        <v>23289</v>
      </c>
      <c r="D1955" s="3" t="s">
        <v>23290</v>
      </c>
      <c r="E1955" s="3" t="s">
        <v>23291</v>
      </c>
    </row>
    <row r="1956" spans="1:5" ht="16" x14ac:dyDescent="0.2">
      <c r="A1956" s="3" t="s">
        <v>9279</v>
      </c>
      <c r="B1956" s="3" t="s">
        <v>23292</v>
      </c>
      <c r="C1956" s="3" t="s">
        <v>23293</v>
      </c>
      <c r="D1956" s="3" t="s">
        <v>17144</v>
      </c>
      <c r="E1956" s="3" t="s">
        <v>23294</v>
      </c>
    </row>
    <row r="1957" spans="1:5" ht="16" x14ac:dyDescent="0.2">
      <c r="A1957" s="3" t="s">
        <v>8602</v>
      </c>
      <c r="B1957" s="3" t="s">
        <v>23295</v>
      </c>
      <c r="C1957" s="3" t="s">
        <v>23296</v>
      </c>
      <c r="D1957" s="3" t="s">
        <v>23297</v>
      </c>
      <c r="E1957" s="3" t="s">
        <v>23298</v>
      </c>
    </row>
    <row r="1958" spans="1:5" ht="16" x14ac:dyDescent="0.2">
      <c r="A1958" s="3" t="s">
        <v>10816</v>
      </c>
      <c r="B1958" s="3" t="s">
        <v>23299</v>
      </c>
      <c r="C1958" s="3" t="s">
        <v>23300</v>
      </c>
      <c r="D1958" s="3" t="s">
        <v>18797</v>
      </c>
      <c r="E1958" s="3" t="s">
        <v>23301</v>
      </c>
    </row>
    <row r="1959" spans="1:5" ht="16" x14ac:dyDescent="0.2">
      <c r="A1959" s="3" t="s">
        <v>16953</v>
      </c>
      <c r="B1959" s="3" t="s">
        <v>23302</v>
      </c>
      <c r="C1959" s="3" t="s">
        <v>23303</v>
      </c>
      <c r="D1959" s="3" t="s">
        <v>17136</v>
      </c>
      <c r="E1959" s="3" t="s">
        <v>23304</v>
      </c>
    </row>
    <row r="1960" spans="1:5" ht="16" x14ac:dyDescent="0.2">
      <c r="A1960" s="3" t="s">
        <v>12052</v>
      </c>
      <c r="B1960" s="3" t="s">
        <v>23305</v>
      </c>
      <c r="C1960" s="3" t="s">
        <v>23306</v>
      </c>
      <c r="D1960" s="3" t="s">
        <v>23307</v>
      </c>
      <c r="E1960" s="3" t="s">
        <v>23308</v>
      </c>
    </row>
    <row r="1961" spans="1:5" ht="16" x14ac:dyDescent="0.2">
      <c r="A1961" s="3" t="s">
        <v>14113</v>
      </c>
      <c r="B1961" s="3" t="s">
        <v>23309</v>
      </c>
      <c r="C1961" s="3" t="s">
        <v>23310</v>
      </c>
      <c r="D1961" s="3" t="s">
        <v>17372</v>
      </c>
      <c r="E1961" s="3" t="s">
        <v>23311</v>
      </c>
    </row>
    <row r="1962" spans="1:5" ht="16" x14ac:dyDescent="0.2">
      <c r="A1962" s="3" t="s">
        <v>9868</v>
      </c>
      <c r="B1962" s="3" t="s">
        <v>23312</v>
      </c>
      <c r="C1962" s="3" t="s">
        <v>23313</v>
      </c>
      <c r="D1962" s="3" t="s">
        <v>18852</v>
      </c>
      <c r="E1962" s="3" t="s">
        <v>23314</v>
      </c>
    </row>
    <row r="1963" spans="1:5" ht="16" x14ac:dyDescent="0.2">
      <c r="A1963" s="3" t="s">
        <v>10427</v>
      </c>
      <c r="B1963" s="3" t="s">
        <v>23315</v>
      </c>
      <c r="C1963" s="3" t="s">
        <v>23316</v>
      </c>
      <c r="D1963" s="3" t="s">
        <v>17186</v>
      </c>
      <c r="E1963" s="3" t="s">
        <v>23317</v>
      </c>
    </row>
    <row r="1964" spans="1:5" ht="16" x14ac:dyDescent="0.2">
      <c r="A1964" s="3" t="s">
        <v>5035</v>
      </c>
      <c r="B1964" s="3" t="s">
        <v>23318</v>
      </c>
      <c r="C1964" s="3" t="s">
        <v>5035</v>
      </c>
      <c r="D1964" s="3" t="s">
        <v>23319</v>
      </c>
      <c r="E1964" s="3" t="s">
        <v>23320</v>
      </c>
    </row>
    <row r="1965" spans="1:5" ht="16" x14ac:dyDescent="0.2">
      <c r="A1965" s="3" t="s">
        <v>7616</v>
      </c>
      <c r="B1965" s="3" t="s">
        <v>23321</v>
      </c>
      <c r="C1965" s="3" t="s">
        <v>7616</v>
      </c>
      <c r="D1965" s="3" t="s">
        <v>17662</v>
      </c>
      <c r="E1965" s="3" t="s">
        <v>23322</v>
      </c>
    </row>
    <row r="1966" spans="1:5" ht="16" x14ac:dyDescent="0.2">
      <c r="A1966" s="3" t="s">
        <v>23327</v>
      </c>
      <c r="B1966" s="3" t="s">
        <v>23323</v>
      </c>
      <c r="C1966" s="3" t="s">
        <v>23324</v>
      </c>
      <c r="D1966" s="3" t="s">
        <v>23325</v>
      </c>
      <c r="E1966" s="3" t="s">
        <v>23326</v>
      </c>
    </row>
    <row r="1967" spans="1:5" ht="16" x14ac:dyDescent="0.2">
      <c r="A1967" s="3" t="s">
        <v>8786</v>
      </c>
      <c r="B1967" s="3" t="s">
        <v>23328</v>
      </c>
      <c r="C1967" s="3" t="s">
        <v>23329</v>
      </c>
      <c r="D1967" s="3" t="s">
        <v>17144</v>
      </c>
      <c r="E1967" s="3" t="s">
        <v>23330</v>
      </c>
    </row>
    <row r="1968" spans="1:5" ht="16" x14ac:dyDescent="0.2">
      <c r="A1968" s="3" t="s">
        <v>14672</v>
      </c>
      <c r="B1968" s="14" t="s">
        <v>23331</v>
      </c>
      <c r="C1968" s="3" t="s">
        <v>23332</v>
      </c>
      <c r="D1968" s="3" t="s">
        <v>23333</v>
      </c>
      <c r="E1968" s="3" t="s">
        <v>23334</v>
      </c>
    </row>
    <row r="1969" spans="1:5" ht="16" x14ac:dyDescent="0.2">
      <c r="A1969" s="3" t="s">
        <v>13875</v>
      </c>
      <c r="B1969" s="3" t="s">
        <v>23335</v>
      </c>
      <c r="C1969" s="3" t="s">
        <v>23336</v>
      </c>
      <c r="D1969" s="3" t="s">
        <v>23337</v>
      </c>
      <c r="E1969" s="3" t="s">
        <v>23338</v>
      </c>
    </row>
    <row r="1970" spans="1:5" ht="16" x14ac:dyDescent="0.2">
      <c r="A1970" s="3" t="s">
        <v>5324</v>
      </c>
      <c r="B1970" s="3" t="s">
        <v>23339</v>
      </c>
      <c r="C1970" s="3" t="s">
        <v>23340</v>
      </c>
      <c r="D1970" s="3" t="s">
        <v>21696</v>
      </c>
      <c r="E1970" s="3" t="s">
        <v>23341</v>
      </c>
    </row>
    <row r="1971" spans="1:5" ht="16" x14ac:dyDescent="0.2">
      <c r="A1971" s="3" t="s">
        <v>15779</v>
      </c>
      <c r="B1971" s="3" t="s">
        <v>23342</v>
      </c>
      <c r="C1971" s="3" t="s">
        <v>23343</v>
      </c>
      <c r="D1971" s="3" t="s">
        <v>22049</v>
      </c>
      <c r="E1971" s="3" t="s">
        <v>23344</v>
      </c>
    </row>
    <row r="1972" spans="1:5" ht="16" x14ac:dyDescent="0.2">
      <c r="A1972" s="3" t="s">
        <v>13882</v>
      </c>
      <c r="B1972" s="3" t="s">
        <v>23345</v>
      </c>
      <c r="C1972" s="3" t="s">
        <v>23713</v>
      </c>
      <c r="D1972" s="3" t="s">
        <v>21704</v>
      </c>
      <c r="E1972" s="3" t="s">
        <v>23346</v>
      </c>
    </row>
    <row r="1973" spans="1:5" ht="16" x14ac:dyDescent="0.2">
      <c r="A1973" s="3" t="s">
        <v>5646</v>
      </c>
      <c r="B1973" s="3" t="s">
        <v>23347</v>
      </c>
      <c r="C1973" s="3" t="s">
        <v>23348</v>
      </c>
      <c r="D1973" s="3" t="s">
        <v>18130</v>
      </c>
      <c r="E1973" s="3" t="s">
        <v>23349</v>
      </c>
    </row>
    <row r="1974" spans="1:5" ht="16" x14ac:dyDescent="0.2">
      <c r="A1974" s="3" t="s">
        <v>15421</v>
      </c>
      <c r="B1974" s="3" t="s">
        <v>23350</v>
      </c>
      <c r="C1974" s="3" t="s">
        <v>23351</v>
      </c>
      <c r="D1974" s="3" t="s">
        <v>21815</v>
      </c>
      <c r="E1974" s="3" t="s">
        <v>23352</v>
      </c>
    </row>
    <row r="1975" spans="1:5" ht="16" x14ac:dyDescent="0.2">
      <c r="A1975" s="3" t="s">
        <v>12496</v>
      </c>
      <c r="B1975" s="3" t="s">
        <v>23353</v>
      </c>
      <c r="C1975" s="3" t="s">
        <v>23354</v>
      </c>
      <c r="D1975" s="3" t="s">
        <v>17144</v>
      </c>
      <c r="E1975" s="3" t="s">
        <v>23355</v>
      </c>
    </row>
    <row r="1976" spans="1:5" ht="16" x14ac:dyDescent="0.2">
      <c r="A1976" s="3" t="s">
        <v>9235</v>
      </c>
      <c r="B1976" s="3" t="s">
        <v>23356</v>
      </c>
      <c r="C1976" s="3" t="s">
        <v>23357</v>
      </c>
      <c r="D1976" s="3" t="s">
        <v>23358</v>
      </c>
      <c r="E1976" s="3" t="s">
        <v>23359</v>
      </c>
    </row>
    <row r="1977" spans="1:5" ht="16" x14ac:dyDescent="0.2">
      <c r="A1977" s="3" t="s">
        <v>12465</v>
      </c>
      <c r="B1977" s="3" t="s">
        <v>23360</v>
      </c>
      <c r="C1977" s="3" t="s">
        <v>23361</v>
      </c>
      <c r="D1977" s="3" t="s">
        <v>23362</v>
      </c>
      <c r="E1977" s="3" t="s">
        <v>23363</v>
      </c>
    </row>
    <row r="1978" spans="1:5" ht="16" x14ac:dyDescent="0.2">
      <c r="A1978" s="3" t="s">
        <v>5615</v>
      </c>
      <c r="B1978" s="3" t="s">
        <v>23364</v>
      </c>
      <c r="C1978" s="3" t="s">
        <v>23365</v>
      </c>
      <c r="D1978" s="3" t="s">
        <v>23366</v>
      </c>
      <c r="E1978" s="3" t="s">
        <v>23367</v>
      </c>
    </row>
    <row r="1979" spans="1:5" ht="16" x14ac:dyDescent="0.2">
      <c r="A1979" s="3" t="s">
        <v>8713</v>
      </c>
      <c r="B1979" s="3" t="s">
        <v>23368</v>
      </c>
      <c r="C1979" s="3" t="s">
        <v>23369</v>
      </c>
      <c r="D1979" s="3" t="s">
        <v>18515</v>
      </c>
      <c r="E1979" s="3" t="s">
        <v>23370</v>
      </c>
    </row>
    <row r="1980" spans="1:5" ht="16" x14ac:dyDescent="0.2">
      <c r="A1980" s="3" t="s">
        <v>2939</v>
      </c>
      <c r="B1980" s="3" t="s">
        <v>23371</v>
      </c>
      <c r="C1980" s="3" t="s">
        <v>23372</v>
      </c>
      <c r="D1980" s="3" t="s">
        <v>17186</v>
      </c>
      <c r="E1980" s="3" t="s">
        <v>23373</v>
      </c>
    </row>
    <row r="1981" spans="1:5" ht="16" x14ac:dyDescent="0.2">
      <c r="A1981" s="3" t="s">
        <v>10959</v>
      </c>
      <c r="B1981" s="3" t="s">
        <v>23374</v>
      </c>
      <c r="C1981" s="3" t="s">
        <v>23375</v>
      </c>
      <c r="D1981" s="3" t="s">
        <v>23376</v>
      </c>
      <c r="E1981" s="3" t="s">
        <v>23377</v>
      </c>
    </row>
    <row r="1982" spans="1:5" ht="16" x14ac:dyDescent="0.2">
      <c r="A1982" s="3" t="s">
        <v>15217</v>
      </c>
      <c r="B1982" s="3" t="s">
        <v>23378</v>
      </c>
      <c r="C1982" s="3" t="s">
        <v>23379</v>
      </c>
      <c r="D1982" s="3" t="s">
        <v>18515</v>
      </c>
      <c r="E1982" s="3" t="s">
        <v>23380</v>
      </c>
    </row>
    <row r="1983" spans="1:5" ht="16" x14ac:dyDescent="0.2">
      <c r="A1983" s="3" t="s">
        <v>10930</v>
      </c>
      <c r="B1983" s="3" t="s">
        <v>23381</v>
      </c>
      <c r="C1983" s="3" t="s">
        <v>10930</v>
      </c>
      <c r="D1983" s="3" t="s">
        <v>23382</v>
      </c>
      <c r="E1983" s="3" t="s">
        <v>23383</v>
      </c>
    </row>
    <row r="1984" spans="1:5" ht="16" x14ac:dyDescent="0.2">
      <c r="A1984" s="3" t="s">
        <v>16990</v>
      </c>
      <c r="B1984" s="3" t="s">
        <v>23384</v>
      </c>
      <c r="C1984" s="3" t="s">
        <v>23385</v>
      </c>
      <c r="D1984" s="3" t="s">
        <v>19794</v>
      </c>
      <c r="E1984" s="3" t="s">
        <v>23386</v>
      </c>
    </row>
    <row r="1985" spans="1:5" ht="16" x14ac:dyDescent="0.2">
      <c r="A1985" s="3" t="s">
        <v>16631</v>
      </c>
      <c r="B1985" s="3" t="s">
        <v>23387</v>
      </c>
      <c r="C1985" s="3" t="s">
        <v>23388</v>
      </c>
      <c r="D1985" s="3" t="s">
        <v>17860</v>
      </c>
      <c r="E1985" s="3" t="s">
        <v>23389</v>
      </c>
    </row>
    <row r="1986" spans="1:5" ht="16" x14ac:dyDescent="0.2">
      <c r="A1986" s="3" t="s">
        <v>10879</v>
      </c>
      <c r="B1986" s="3" t="s">
        <v>23390</v>
      </c>
      <c r="C1986" s="3" t="s">
        <v>23391</v>
      </c>
      <c r="D1986" s="3" t="s">
        <v>17531</v>
      </c>
      <c r="E1986" s="3" t="s">
        <v>23392</v>
      </c>
    </row>
    <row r="1987" spans="1:5" ht="16" x14ac:dyDescent="0.2">
      <c r="A1987" s="3" t="s">
        <v>16037</v>
      </c>
      <c r="B1987" s="3" t="s">
        <v>23393</v>
      </c>
      <c r="C1987" s="3" t="s">
        <v>23394</v>
      </c>
      <c r="D1987" s="3" t="s">
        <v>17531</v>
      </c>
      <c r="E1987" s="3" t="s">
        <v>23395</v>
      </c>
    </row>
    <row r="1988" spans="1:5" ht="16" x14ac:dyDescent="0.2">
      <c r="A1988" s="3" t="s">
        <v>1554</v>
      </c>
      <c r="B1988" s="3" t="s">
        <v>23396</v>
      </c>
      <c r="C1988" s="3" t="s">
        <v>23397</v>
      </c>
      <c r="D1988" s="3" t="s">
        <v>23060</v>
      </c>
      <c r="E1988" s="3" t="s">
        <v>23398</v>
      </c>
    </row>
    <row r="1989" spans="1:5" ht="16" x14ac:dyDescent="0.2">
      <c r="A1989" s="3" t="s">
        <v>3755</v>
      </c>
      <c r="B1989" s="3" t="s">
        <v>23399</v>
      </c>
      <c r="C1989" s="3" t="s">
        <v>3755</v>
      </c>
      <c r="D1989" s="3" t="s">
        <v>23400</v>
      </c>
      <c r="E1989" s="3" t="s">
        <v>23401</v>
      </c>
    </row>
    <row r="1990" spans="1:5" ht="16" x14ac:dyDescent="0.2">
      <c r="A1990" s="3" t="s">
        <v>12308</v>
      </c>
      <c r="B1990" s="3" t="s">
        <v>23402</v>
      </c>
      <c r="C1990" s="3" t="s">
        <v>23403</v>
      </c>
      <c r="D1990" s="3" t="s">
        <v>23404</v>
      </c>
      <c r="E1990" s="3" t="s">
        <v>23405</v>
      </c>
    </row>
    <row r="1991" spans="1:5" ht="16" x14ac:dyDescent="0.2">
      <c r="A1991" s="3" t="s">
        <v>7635</v>
      </c>
      <c r="B1991" s="3" t="s">
        <v>23406</v>
      </c>
      <c r="C1991" s="3" t="s">
        <v>23407</v>
      </c>
      <c r="D1991" s="3" t="s">
        <v>18141</v>
      </c>
      <c r="E1991" s="3" t="s">
        <v>23408</v>
      </c>
    </row>
    <row r="1992" spans="1:5" ht="16" x14ac:dyDescent="0.2">
      <c r="A1992" s="3" t="s">
        <v>1289</v>
      </c>
      <c r="B1992" s="3" t="s">
        <v>23409</v>
      </c>
      <c r="C1992" s="3" t="s">
        <v>23410</v>
      </c>
      <c r="D1992" s="3" t="s">
        <v>17376</v>
      </c>
      <c r="E1992" s="3" t="s">
        <v>23411</v>
      </c>
    </row>
    <row r="1993" spans="1:5" ht="16" x14ac:dyDescent="0.2">
      <c r="A1993" s="3" t="s">
        <v>9486</v>
      </c>
      <c r="B1993" s="14" t="s">
        <v>23412</v>
      </c>
      <c r="C1993" s="3" t="s">
        <v>23413</v>
      </c>
      <c r="D1993" s="3" t="s">
        <v>23414</v>
      </c>
      <c r="E1993" s="3" t="s">
        <v>23415</v>
      </c>
    </row>
    <row r="1994" spans="1:5" ht="16" x14ac:dyDescent="0.2">
      <c r="A1994" s="3" t="s">
        <v>11505</v>
      </c>
      <c r="B1994" s="3" t="s">
        <v>23416</v>
      </c>
      <c r="C1994" s="3" t="s">
        <v>23417</v>
      </c>
      <c r="D1994" s="3" t="s">
        <v>22530</v>
      </c>
      <c r="E1994" s="3" t="s">
        <v>23418</v>
      </c>
    </row>
    <row r="1995" spans="1:5" ht="16" x14ac:dyDescent="0.2">
      <c r="A1995" s="3" t="s">
        <v>9929</v>
      </c>
      <c r="B1995" s="3" t="s">
        <v>23419</v>
      </c>
      <c r="C1995" s="3" t="s">
        <v>23420</v>
      </c>
      <c r="D1995" s="3" t="s">
        <v>23421</v>
      </c>
      <c r="E1995" s="3" t="s">
        <v>23422</v>
      </c>
    </row>
    <row r="1996" spans="1:5" ht="16" x14ac:dyDescent="0.2">
      <c r="A1996" s="3" t="s">
        <v>3560</v>
      </c>
      <c r="B1996" s="3" t="s">
        <v>23423</v>
      </c>
      <c r="C1996" s="3" t="s">
        <v>23424</v>
      </c>
      <c r="D1996" s="3" t="s">
        <v>17144</v>
      </c>
      <c r="E1996" s="3" t="s">
        <v>23425</v>
      </c>
    </row>
    <row r="1997" spans="1:5" ht="16" x14ac:dyDescent="0.2">
      <c r="A1997" s="3" t="s">
        <v>2373</v>
      </c>
      <c r="B1997" s="3" t="s">
        <v>23426</v>
      </c>
      <c r="C1997" s="3" t="s">
        <v>23427</v>
      </c>
      <c r="D1997" s="3" t="s">
        <v>23428</v>
      </c>
      <c r="E1997" s="3" t="s">
        <v>23429</v>
      </c>
    </row>
    <row r="1998" spans="1:5" ht="16" x14ac:dyDescent="0.2">
      <c r="A1998" s="3" t="s">
        <v>12188</v>
      </c>
      <c r="B1998" s="3" t="s">
        <v>23430</v>
      </c>
      <c r="C1998" s="3" t="s">
        <v>23431</v>
      </c>
      <c r="D1998" s="3" t="s">
        <v>17144</v>
      </c>
      <c r="E1998" s="3" t="s">
        <v>23432</v>
      </c>
    </row>
    <row r="1999" spans="1:5" ht="16" x14ac:dyDescent="0.2">
      <c r="A1999" s="3" t="s">
        <v>7623</v>
      </c>
      <c r="B1999" s="3" t="s">
        <v>23433</v>
      </c>
      <c r="C1999" s="3" t="s">
        <v>23434</v>
      </c>
      <c r="D1999" s="3" t="s">
        <v>17762</v>
      </c>
      <c r="E1999" s="3" t="s">
        <v>23435</v>
      </c>
    </row>
    <row r="2000" spans="1:5" ht="16" x14ac:dyDescent="0.2">
      <c r="A2000" s="3" t="s">
        <v>3073</v>
      </c>
      <c r="B2000" s="3" t="s">
        <v>23436</v>
      </c>
      <c r="C2000" s="3" t="s">
        <v>23437</v>
      </c>
      <c r="D2000" s="3" t="s">
        <v>17583</v>
      </c>
      <c r="E2000" s="3" t="s">
        <v>23438</v>
      </c>
    </row>
    <row r="2001" spans="1:5" ht="16" x14ac:dyDescent="0.2">
      <c r="A2001" s="3" t="s">
        <v>23442</v>
      </c>
      <c r="B2001" s="3" t="s">
        <v>23439</v>
      </c>
      <c r="C2001" s="3" t="s">
        <v>23440</v>
      </c>
      <c r="D2001" s="3" t="s">
        <v>18476</v>
      </c>
      <c r="E2001" s="3" t="s">
        <v>23441</v>
      </c>
    </row>
    <row r="2002" spans="1:5" ht="16" x14ac:dyDescent="0.2">
      <c r="A2002" s="3" t="s">
        <v>11963</v>
      </c>
      <c r="B2002" s="3" t="s">
        <v>23443</v>
      </c>
      <c r="C2002" s="3" t="s">
        <v>23444</v>
      </c>
      <c r="D2002" s="3" t="s">
        <v>23445</v>
      </c>
      <c r="E2002" s="3" t="s">
        <v>23446</v>
      </c>
    </row>
    <row r="2003" spans="1:5" ht="16" x14ac:dyDescent="0.2">
      <c r="A2003" s="3" t="s">
        <v>152</v>
      </c>
      <c r="B2003" s="3" t="s">
        <v>23447</v>
      </c>
      <c r="C2003" s="3" t="s">
        <v>23448</v>
      </c>
      <c r="D2003" s="3" t="s">
        <v>23449</v>
      </c>
      <c r="E2003" s="3" t="s">
        <v>23450</v>
      </c>
    </row>
    <row r="2004" spans="1:5" ht="16" x14ac:dyDescent="0.2">
      <c r="A2004" s="3" t="s">
        <v>16910</v>
      </c>
      <c r="B2004" s="3" t="s">
        <v>23451</v>
      </c>
      <c r="C2004" s="3" t="s">
        <v>23452</v>
      </c>
      <c r="D2004" s="3" t="s">
        <v>17424</v>
      </c>
      <c r="E2004" s="3" t="s">
        <v>23453</v>
      </c>
    </row>
    <row r="2005" spans="1:5" ht="16" x14ac:dyDescent="0.2">
      <c r="A2005" s="3" t="s">
        <v>4821</v>
      </c>
      <c r="B2005" s="3" t="s">
        <v>23454</v>
      </c>
      <c r="C2005" s="3" t="s">
        <v>4821</v>
      </c>
      <c r="D2005" s="3" t="s">
        <v>21243</v>
      </c>
      <c r="E2005" s="3" t="s">
        <v>23455</v>
      </c>
    </row>
    <row r="2006" spans="1:5" ht="16" x14ac:dyDescent="0.2">
      <c r="A2006" s="3" t="s">
        <v>16973</v>
      </c>
      <c r="B2006" s="3" t="s">
        <v>23456</v>
      </c>
      <c r="C2006" s="3" t="s">
        <v>23457</v>
      </c>
      <c r="D2006" s="3" t="s">
        <v>17705</v>
      </c>
      <c r="E2006" s="3" t="s">
        <v>23458</v>
      </c>
    </row>
    <row r="2007" spans="1:5" ht="16" x14ac:dyDescent="0.2">
      <c r="A2007" s="3" t="s">
        <v>1666</v>
      </c>
      <c r="B2007" s="3" t="s">
        <v>23459</v>
      </c>
      <c r="C2007" s="3" t="s">
        <v>23460</v>
      </c>
      <c r="D2007" s="3" t="s">
        <v>17144</v>
      </c>
      <c r="E2007" s="3" t="s">
        <v>23461</v>
      </c>
    </row>
    <row r="2008" spans="1:5" ht="16" x14ac:dyDescent="0.2">
      <c r="A2008" s="3" t="s">
        <v>13024</v>
      </c>
      <c r="B2008" s="3" t="s">
        <v>23462</v>
      </c>
      <c r="C2008" s="3" t="s">
        <v>23714</v>
      </c>
      <c r="D2008" s="3" t="s">
        <v>23463</v>
      </c>
      <c r="E2008" s="3" t="s">
        <v>23464</v>
      </c>
    </row>
    <row r="2009" spans="1:5" ht="16" x14ac:dyDescent="0.2">
      <c r="A2009" s="3" t="s">
        <v>16361</v>
      </c>
      <c r="B2009" s="3" t="s">
        <v>23465</v>
      </c>
      <c r="C2009" s="3" t="s">
        <v>23466</v>
      </c>
      <c r="D2009" s="3" t="s">
        <v>21503</v>
      </c>
      <c r="E2009" s="3" t="s">
        <v>23467</v>
      </c>
    </row>
    <row r="2010" spans="1:5" ht="16" x14ac:dyDescent="0.2">
      <c r="A2010" s="3" t="s">
        <v>8343</v>
      </c>
      <c r="B2010" s="14" t="s">
        <v>23468</v>
      </c>
      <c r="C2010" s="3" t="s">
        <v>23469</v>
      </c>
      <c r="D2010" s="3" t="s">
        <v>17140</v>
      </c>
      <c r="E2010" s="3" t="s">
        <v>23470</v>
      </c>
    </row>
    <row r="2011" spans="1:5" ht="16" x14ac:dyDescent="0.2">
      <c r="A2011" s="3" t="s">
        <v>15716</v>
      </c>
      <c r="B2011" s="3" t="s">
        <v>23471</v>
      </c>
      <c r="C2011" s="3" t="s">
        <v>23472</v>
      </c>
      <c r="D2011" s="3" t="s">
        <v>17140</v>
      </c>
      <c r="E2011" s="3" t="s">
        <v>23473</v>
      </c>
    </row>
    <row r="2012" spans="1:5" ht="16" x14ac:dyDescent="0.2">
      <c r="A2012" s="3" t="s">
        <v>13567</v>
      </c>
      <c r="B2012" s="3" t="s">
        <v>23474</v>
      </c>
      <c r="C2012" s="3" t="s">
        <v>23475</v>
      </c>
      <c r="D2012" s="3" t="s">
        <v>17174</v>
      </c>
      <c r="E2012" s="3" t="s">
        <v>23476</v>
      </c>
    </row>
    <row r="2013" spans="1:5" ht="16" x14ac:dyDescent="0.2">
      <c r="A2013" s="3" t="s">
        <v>5164</v>
      </c>
      <c r="B2013" s="3" t="s">
        <v>23477</v>
      </c>
      <c r="C2013" s="3" t="s">
        <v>23715</v>
      </c>
      <c r="D2013" s="3" t="s">
        <v>23478</v>
      </c>
      <c r="E2013" s="3" t="s">
        <v>23479</v>
      </c>
    </row>
    <row r="2014" spans="1:5" ht="16" x14ac:dyDescent="0.2">
      <c r="A2014" s="3" t="s">
        <v>8937</v>
      </c>
      <c r="B2014" s="3" t="s">
        <v>23480</v>
      </c>
      <c r="C2014" s="3" t="s">
        <v>23481</v>
      </c>
      <c r="D2014" s="3" t="s">
        <v>17531</v>
      </c>
      <c r="E2014" s="3" t="s">
        <v>23482</v>
      </c>
    </row>
    <row r="2015" spans="1:5" ht="16" x14ac:dyDescent="0.2">
      <c r="A2015" s="3" t="s">
        <v>11883</v>
      </c>
      <c r="B2015" s="14" t="s">
        <v>23483</v>
      </c>
      <c r="C2015" s="3" t="s">
        <v>23484</v>
      </c>
      <c r="D2015" s="3" t="s">
        <v>17856</v>
      </c>
      <c r="E2015" s="3" t="s">
        <v>23485</v>
      </c>
    </row>
    <row r="2016" spans="1:5" ht="16" x14ac:dyDescent="0.2">
      <c r="A2016" s="3" t="s">
        <v>5440</v>
      </c>
      <c r="B2016" s="3" t="s">
        <v>23486</v>
      </c>
      <c r="C2016" s="3" t="s">
        <v>23487</v>
      </c>
      <c r="D2016" s="3" t="s">
        <v>22681</v>
      </c>
      <c r="E2016" s="3" t="s">
        <v>23488</v>
      </c>
    </row>
    <row r="2017" spans="1:5" ht="16" x14ac:dyDescent="0.2">
      <c r="A2017" s="3" t="s">
        <v>8673</v>
      </c>
      <c r="B2017" s="3" t="s">
        <v>23489</v>
      </c>
      <c r="C2017" s="3" t="s">
        <v>23490</v>
      </c>
      <c r="D2017" s="3" t="s">
        <v>17190</v>
      </c>
      <c r="E2017" s="3" t="s">
        <v>23491</v>
      </c>
    </row>
    <row r="2018" spans="1:5" ht="16" x14ac:dyDescent="0.2">
      <c r="A2018" s="3" t="s">
        <v>6289</v>
      </c>
      <c r="B2018" s="3" t="s">
        <v>23492</v>
      </c>
      <c r="C2018" s="3" t="s">
        <v>6289</v>
      </c>
      <c r="D2018" s="3" t="s">
        <v>17410</v>
      </c>
      <c r="E2018" s="3" t="s">
        <v>23493</v>
      </c>
    </row>
    <row r="2019" spans="1:5" ht="16" x14ac:dyDescent="0.2">
      <c r="A2019" s="3" t="s">
        <v>16136</v>
      </c>
      <c r="B2019" s="3" t="s">
        <v>23494</v>
      </c>
      <c r="C2019" s="3" t="s">
        <v>23495</v>
      </c>
      <c r="D2019" s="3" t="s">
        <v>20195</v>
      </c>
      <c r="E2019" s="3" t="s">
        <v>23496</v>
      </c>
    </row>
    <row r="2020" spans="1:5" ht="16" x14ac:dyDescent="0.2">
      <c r="A2020" s="3" t="s">
        <v>874</v>
      </c>
      <c r="B2020" s="3" t="s">
        <v>23497</v>
      </c>
      <c r="C2020" s="3" t="s">
        <v>23498</v>
      </c>
      <c r="D2020" s="3" t="s">
        <v>23499</v>
      </c>
      <c r="E2020" s="3" t="s">
        <v>23500</v>
      </c>
    </row>
    <row r="2021" spans="1:5" ht="16" x14ac:dyDescent="0.2">
      <c r="A2021" s="3" t="s">
        <v>11448</v>
      </c>
      <c r="B2021" s="3" t="s">
        <v>23501</v>
      </c>
      <c r="C2021" s="3" t="s">
        <v>23502</v>
      </c>
      <c r="D2021" s="3" t="s">
        <v>17186</v>
      </c>
      <c r="E2021" s="3" t="s">
        <v>23503</v>
      </c>
    </row>
    <row r="2022" spans="1:5" ht="16" x14ac:dyDescent="0.2">
      <c r="A2022" s="3" t="s">
        <v>14274</v>
      </c>
      <c r="B2022" s="3" t="s">
        <v>23504</v>
      </c>
      <c r="C2022" s="3" t="s">
        <v>23505</v>
      </c>
      <c r="D2022" s="3" t="s">
        <v>23506</v>
      </c>
      <c r="E2022" s="3" t="s">
        <v>23507</v>
      </c>
    </row>
    <row r="2023" spans="1:5" ht="16" x14ac:dyDescent="0.2">
      <c r="A2023" s="3" t="s">
        <v>15263</v>
      </c>
      <c r="B2023" s="3" t="s">
        <v>23508</v>
      </c>
      <c r="C2023" s="3" t="s">
        <v>23509</v>
      </c>
      <c r="D2023" s="3" t="s">
        <v>17190</v>
      </c>
      <c r="E2023" s="3" t="s">
        <v>23510</v>
      </c>
    </row>
    <row r="2024" spans="1:5" ht="16" x14ac:dyDescent="0.2">
      <c r="A2024" s="3" t="s">
        <v>3433</v>
      </c>
      <c r="B2024" s="3" t="s">
        <v>23511</v>
      </c>
      <c r="C2024" s="3" t="s">
        <v>23512</v>
      </c>
      <c r="D2024" s="3" t="s">
        <v>17144</v>
      </c>
      <c r="E2024" s="3" t="s">
        <v>23513</v>
      </c>
    </row>
    <row r="2025" spans="1:5" ht="16" x14ac:dyDescent="0.2">
      <c r="A2025" s="3" t="s">
        <v>13818</v>
      </c>
      <c r="B2025" s="3" t="s">
        <v>23514</v>
      </c>
      <c r="C2025" s="3" t="s">
        <v>23515</v>
      </c>
      <c r="D2025" s="3" t="s">
        <v>17144</v>
      </c>
      <c r="E2025" s="3" t="s">
        <v>23516</v>
      </c>
    </row>
    <row r="2026" spans="1:5" ht="16" x14ac:dyDescent="0.2">
      <c r="A2026" s="3" t="s">
        <v>16436</v>
      </c>
      <c r="B2026" s="3" t="s">
        <v>23517</v>
      </c>
      <c r="C2026" s="3" t="s">
        <v>23518</v>
      </c>
      <c r="D2026" s="3" t="s">
        <v>17795</v>
      </c>
      <c r="E2026" s="3" t="s">
        <v>23519</v>
      </c>
    </row>
    <row r="2027" spans="1:5" ht="16" x14ac:dyDescent="0.2">
      <c r="A2027" s="3" t="s">
        <v>11380</v>
      </c>
      <c r="B2027" s="3" t="s">
        <v>23520</v>
      </c>
      <c r="C2027" s="3" t="s">
        <v>11380</v>
      </c>
      <c r="D2027" s="3" t="s">
        <v>20415</v>
      </c>
      <c r="E2027" s="3" t="s">
        <v>23521</v>
      </c>
    </row>
    <row r="2028" spans="1:5" ht="16" x14ac:dyDescent="0.2">
      <c r="A2028" s="3" t="s">
        <v>16103</v>
      </c>
      <c r="B2028" s="3" t="s">
        <v>23522</v>
      </c>
      <c r="C2028" s="3" t="s">
        <v>16103</v>
      </c>
      <c r="D2028" s="3" t="s">
        <v>23523</v>
      </c>
      <c r="E2028" s="3" t="s">
        <v>23524</v>
      </c>
    </row>
    <row r="2029" spans="1:5" ht="16" x14ac:dyDescent="0.2">
      <c r="A2029" s="3" t="s">
        <v>994</v>
      </c>
      <c r="B2029" s="3" t="s">
        <v>23525</v>
      </c>
      <c r="C2029" s="3" t="s">
        <v>23526</v>
      </c>
      <c r="D2029" s="3" t="s">
        <v>23527</v>
      </c>
      <c r="E2029" s="3" t="s">
        <v>23528</v>
      </c>
    </row>
    <row r="2030" spans="1:5" ht="16" x14ac:dyDescent="0.2">
      <c r="A2030" s="3" t="s">
        <v>16108</v>
      </c>
      <c r="B2030" s="14" t="s">
        <v>23529</v>
      </c>
      <c r="C2030" s="3" t="s">
        <v>23530</v>
      </c>
      <c r="D2030" s="3" t="s">
        <v>17186</v>
      </c>
      <c r="E2030" s="3" t="s">
        <v>23531</v>
      </c>
    </row>
    <row r="2031" spans="1:5" ht="16" x14ac:dyDescent="0.2">
      <c r="A2031" s="3" t="s">
        <v>2879</v>
      </c>
      <c r="B2031" s="3" t="s">
        <v>23532</v>
      </c>
      <c r="C2031" s="3" t="s">
        <v>23533</v>
      </c>
      <c r="D2031" s="3" t="s">
        <v>20498</v>
      </c>
      <c r="E2031" s="3" t="s">
        <v>23534</v>
      </c>
    </row>
    <row r="2032" spans="1:5" ht="16" x14ac:dyDescent="0.2">
      <c r="A2032" s="3" t="s">
        <v>23537</v>
      </c>
      <c r="B2032" s="3" t="s">
        <v>23535</v>
      </c>
      <c r="C2032" s="3" t="s">
        <v>4675</v>
      </c>
      <c r="D2032" s="3" t="s">
        <v>18458</v>
      </c>
      <c r="E2032" s="3" t="s">
        <v>23536</v>
      </c>
    </row>
    <row r="2033" spans="1:5" ht="16" x14ac:dyDescent="0.2">
      <c r="A2033" s="3" t="s">
        <v>9513</v>
      </c>
      <c r="B2033" s="3" t="s">
        <v>23538</v>
      </c>
      <c r="C2033" s="3" t="s">
        <v>23539</v>
      </c>
      <c r="D2033" s="3" t="s">
        <v>17258</v>
      </c>
      <c r="E2033" s="3" t="s">
        <v>23540</v>
      </c>
    </row>
    <row r="2034" spans="1:5" ht="16" x14ac:dyDescent="0.2">
      <c r="A2034" s="3" t="s">
        <v>5126</v>
      </c>
      <c r="B2034" s="3" t="s">
        <v>23541</v>
      </c>
      <c r="C2034" s="3" t="s">
        <v>23542</v>
      </c>
      <c r="D2034" s="3" t="s">
        <v>23527</v>
      </c>
      <c r="E2034" s="3" t="s">
        <v>23543</v>
      </c>
    </row>
    <row r="2035" spans="1:5" ht="16" x14ac:dyDescent="0.2">
      <c r="A2035" s="3" t="s">
        <v>11596</v>
      </c>
      <c r="B2035" s="3" t="s">
        <v>23544</v>
      </c>
      <c r="C2035" s="3" t="s">
        <v>11596</v>
      </c>
      <c r="D2035" s="3" t="s">
        <v>19045</v>
      </c>
      <c r="E2035" s="3" t="s">
        <v>23545</v>
      </c>
    </row>
    <row r="2036" spans="1:5" ht="16" x14ac:dyDescent="0.2">
      <c r="A2036" s="3" t="s">
        <v>10462</v>
      </c>
      <c r="B2036" s="3" t="s">
        <v>23546</v>
      </c>
      <c r="C2036" s="3" t="s">
        <v>10462</v>
      </c>
      <c r="D2036" s="3" t="s">
        <v>18006</v>
      </c>
      <c r="E2036" s="3" t="s">
        <v>23547</v>
      </c>
    </row>
    <row r="2037" spans="1:5" ht="16" x14ac:dyDescent="0.2">
      <c r="A2037" s="3" t="s">
        <v>8619</v>
      </c>
      <c r="B2037" s="3" t="s">
        <v>23548</v>
      </c>
      <c r="C2037" s="3" t="s">
        <v>23549</v>
      </c>
      <c r="D2037" s="3" t="s">
        <v>17136</v>
      </c>
      <c r="E2037" s="3" t="s">
        <v>23550</v>
      </c>
    </row>
    <row r="2038" spans="1:5" ht="16" x14ac:dyDescent="0.2">
      <c r="A2038" s="3" t="s">
        <v>9896</v>
      </c>
      <c r="B2038" s="3" t="s">
        <v>23551</v>
      </c>
      <c r="C2038" s="3" t="s">
        <v>23552</v>
      </c>
      <c r="D2038" s="3" t="s">
        <v>23553</v>
      </c>
      <c r="E2038" s="3" t="s">
        <v>23554</v>
      </c>
    </row>
    <row r="2039" spans="1:5" ht="16" x14ac:dyDescent="0.2">
      <c r="A2039" s="3" t="s">
        <v>10540</v>
      </c>
      <c r="B2039" s="3" t="s">
        <v>23555</v>
      </c>
      <c r="C2039" s="3" t="s">
        <v>23556</v>
      </c>
      <c r="D2039" s="3" t="s">
        <v>23557</v>
      </c>
      <c r="E2039" s="3" t="s">
        <v>23558</v>
      </c>
    </row>
    <row r="2040" spans="1:5" ht="16" x14ac:dyDescent="0.2">
      <c r="A2040" s="3" t="s">
        <v>8002</v>
      </c>
      <c r="B2040" s="3" t="s">
        <v>23559</v>
      </c>
      <c r="C2040" s="3" t="s">
        <v>23716</v>
      </c>
      <c r="D2040" s="3" t="s">
        <v>17499</v>
      </c>
      <c r="E2040" s="3" t="s">
        <v>23560</v>
      </c>
    </row>
    <row r="2041" spans="1:5" ht="16" x14ac:dyDescent="0.2">
      <c r="A2041" s="3" t="s">
        <v>8408</v>
      </c>
      <c r="B2041" s="3" t="s">
        <v>23561</v>
      </c>
      <c r="C2041" s="3" t="s">
        <v>23562</v>
      </c>
      <c r="D2041" s="3" t="s">
        <v>17461</v>
      </c>
      <c r="E2041" s="3" t="s">
        <v>23563</v>
      </c>
    </row>
    <row r="2042" spans="1:5" ht="16" x14ac:dyDescent="0.2">
      <c r="A2042" s="3" t="s">
        <v>8682</v>
      </c>
      <c r="B2042" s="3" t="s">
        <v>23564</v>
      </c>
      <c r="C2042" s="3" t="s">
        <v>23565</v>
      </c>
      <c r="D2042" s="3" t="s">
        <v>17222</v>
      </c>
      <c r="E2042" s="3" t="s">
        <v>23566</v>
      </c>
    </row>
    <row r="2043" spans="1:5" ht="16" x14ac:dyDescent="0.2">
      <c r="A2043" s="3" t="s">
        <v>3612</v>
      </c>
      <c r="B2043" s="3" t="s">
        <v>23567</v>
      </c>
      <c r="C2043" s="3" t="s">
        <v>23568</v>
      </c>
      <c r="D2043" s="3" t="s">
        <v>23569</v>
      </c>
      <c r="E2043" s="3" t="s">
        <v>23570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2199-522E-9B49-BDBD-EE5109285246}">
  <dimension ref="A1:D134"/>
  <sheetViews>
    <sheetView workbookViewId="0">
      <selection activeCell="A2" sqref="A2"/>
    </sheetView>
  </sheetViews>
  <sheetFormatPr baseColWidth="10" defaultRowHeight="13" x14ac:dyDescent="0.15"/>
  <cols>
    <col min="1" max="1" width="18.33203125" customWidth="1"/>
    <col min="2" max="2" width="12.1640625" customWidth="1"/>
  </cols>
  <sheetData>
    <row r="1" spans="1:4" x14ac:dyDescent="0.15">
      <c r="A1" s="8" t="s">
        <v>17126</v>
      </c>
      <c r="B1" s="8" t="s">
        <v>17127</v>
      </c>
      <c r="C1" s="8" t="s">
        <v>0</v>
      </c>
      <c r="D1" s="8" t="s">
        <v>17129</v>
      </c>
    </row>
    <row r="2" spans="1:4" x14ac:dyDescent="0.15">
      <c r="A2" t="s">
        <v>5191</v>
      </c>
      <c r="B2" t="s">
        <v>5192</v>
      </c>
      <c r="C2" t="s">
        <v>58</v>
      </c>
      <c r="D2" t="str">
        <f>IF(B2=0,C2,B2)</f>
        <v>Pirri-Pirri Bur</v>
      </c>
    </row>
    <row r="3" spans="1:4" x14ac:dyDescent="0.15">
      <c r="A3" t="s">
        <v>14948</v>
      </c>
      <c r="B3">
        <v>0</v>
      </c>
      <c r="C3" t="s">
        <v>451</v>
      </c>
      <c r="D3" t="str">
        <f t="shared" ref="D3:D66" si="0">IF(B3=0,C3,B3)</f>
        <v>Amaranthaceae</v>
      </c>
    </row>
    <row r="4" spans="1:4" x14ac:dyDescent="0.15">
      <c r="A4" t="s">
        <v>7838</v>
      </c>
      <c r="B4">
        <v>0</v>
      </c>
      <c r="C4" t="s">
        <v>103</v>
      </c>
      <c r="D4" t="str">
        <f t="shared" si="0"/>
        <v>Labiatae</v>
      </c>
    </row>
    <row r="5" spans="1:4" x14ac:dyDescent="0.15">
      <c r="A5" t="s">
        <v>3001</v>
      </c>
      <c r="B5" t="s">
        <v>3002</v>
      </c>
      <c r="C5" t="s">
        <v>375</v>
      </c>
      <c r="D5" t="str">
        <f t="shared" si="0"/>
        <v>Wolfbane</v>
      </c>
    </row>
    <row r="6" spans="1:4" x14ac:dyDescent="0.15">
      <c r="A6" t="s">
        <v>12338</v>
      </c>
      <c r="B6" t="s">
        <v>12339</v>
      </c>
      <c r="C6" t="s">
        <v>1631</v>
      </c>
      <c r="D6" t="str">
        <f t="shared" si="0"/>
        <v>Egyptian Leek</v>
      </c>
    </row>
    <row r="7" spans="1:4" x14ac:dyDescent="0.15">
      <c r="A7" t="s">
        <v>9359</v>
      </c>
      <c r="B7">
        <v>0</v>
      </c>
      <c r="C7" t="s">
        <v>1631</v>
      </c>
      <c r="D7" t="str">
        <f t="shared" si="0"/>
        <v>Alliaceae</v>
      </c>
    </row>
    <row r="8" spans="1:4" x14ac:dyDescent="0.15">
      <c r="A8" t="s">
        <v>14584</v>
      </c>
      <c r="B8">
        <v>0</v>
      </c>
      <c r="C8" t="s">
        <v>451</v>
      </c>
      <c r="D8" t="str">
        <f t="shared" si="0"/>
        <v>Amaranthaceae</v>
      </c>
    </row>
    <row r="9" spans="1:4" x14ac:dyDescent="0.15">
      <c r="A9" t="s">
        <v>452</v>
      </c>
      <c r="B9">
        <v>0</v>
      </c>
      <c r="C9" t="s">
        <v>451</v>
      </c>
      <c r="D9" t="str">
        <f t="shared" si="0"/>
        <v>Amaranthaceae</v>
      </c>
    </row>
    <row r="10" spans="1:4" x14ac:dyDescent="0.15">
      <c r="A10" t="s">
        <v>11945</v>
      </c>
      <c r="B10" t="s">
        <v>11946</v>
      </c>
      <c r="C10" t="s">
        <v>69</v>
      </c>
      <c r="D10" t="str">
        <f t="shared" si="0"/>
        <v>Roman Wormwood</v>
      </c>
    </row>
    <row r="11" spans="1:4" x14ac:dyDescent="0.15">
      <c r="A11" t="s">
        <v>10828</v>
      </c>
      <c r="B11" t="s">
        <v>10829</v>
      </c>
      <c r="C11" t="s">
        <v>741</v>
      </c>
      <c r="D11" t="str">
        <f t="shared" si="0"/>
        <v>Devil's Tongue</v>
      </c>
    </row>
    <row r="12" spans="1:4" x14ac:dyDescent="0.15">
      <c r="A12" t="s">
        <v>12828</v>
      </c>
      <c r="B12">
        <v>0</v>
      </c>
      <c r="C12" t="s">
        <v>316</v>
      </c>
      <c r="D12" t="str">
        <f t="shared" si="0"/>
        <v>Umbelliferae</v>
      </c>
    </row>
    <row r="13" spans="1:4" x14ac:dyDescent="0.15">
      <c r="A13" t="s">
        <v>1438</v>
      </c>
      <c r="B13" t="s">
        <v>1439</v>
      </c>
      <c r="C13" t="s">
        <v>69</v>
      </c>
      <c r="D13" t="str">
        <f t="shared" si="0"/>
        <v>Alpine Wormwood</v>
      </c>
    </row>
    <row r="14" spans="1:4" x14ac:dyDescent="0.15">
      <c r="A14" t="s">
        <v>725</v>
      </c>
      <c r="B14" t="s">
        <v>726</v>
      </c>
      <c r="C14" t="s">
        <v>193</v>
      </c>
      <c r="D14" t="str">
        <f t="shared" si="0"/>
        <v>Tragacanth</v>
      </c>
    </row>
    <row r="15" spans="1:4" x14ac:dyDescent="0.15">
      <c r="A15" t="s">
        <v>13944</v>
      </c>
      <c r="B15">
        <v>0</v>
      </c>
      <c r="C15" t="s">
        <v>193</v>
      </c>
      <c r="D15" t="str">
        <f t="shared" si="0"/>
        <v>Leguminosae</v>
      </c>
    </row>
    <row r="16" spans="1:4" x14ac:dyDescent="0.15">
      <c r="A16" t="s">
        <v>1033</v>
      </c>
      <c r="B16" t="s">
        <v>1034</v>
      </c>
      <c r="C16" t="s">
        <v>316</v>
      </c>
      <c r="D16" t="str">
        <f t="shared" si="0"/>
        <v>Candy Carrot</v>
      </c>
    </row>
    <row r="17" spans="1:4" x14ac:dyDescent="0.15">
      <c r="A17" t="s">
        <v>8371</v>
      </c>
      <c r="B17" t="s">
        <v>8372</v>
      </c>
      <c r="C17" t="s">
        <v>69</v>
      </c>
      <c r="D17" t="str">
        <f t="shared" si="0"/>
        <v>Cang Zhu</v>
      </c>
    </row>
    <row r="18" spans="1:4" x14ac:dyDescent="0.15">
      <c r="A18" t="s">
        <v>16432</v>
      </c>
      <c r="B18" t="s">
        <v>16433</v>
      </c>
      <c r="C18" t="s">
        <v>394</v>
      </c>
      <c r="D18" t="str">
        <f t="shared" si="0"/>
        <v>Red Oat</v>
      </c>
    </row>
    <row r="19" spans="1:4" x14ac:dyDescent="0.15">
      <c r="A19" t="s">
        <v>14449</v>
      </c>
      <c r="B19">
        <v>0</v>
      </c>
      <c r="C19" t="s">
        <v>182</v>
      </c>
      <c r="D19" t="str">
        <f t="shared" si="0"/>
        <v>Berberidaceae</v>
      </c>
    </row>
    <row r="20" spans="1:4" x14ac:dyDescent="0.15">
      <c r="A20" t="s">
        <v>12295</v>
      </c>
      <c r="B20" t="s">
        <v>11974</v>
      </c>
      <c r="C20" t="s">
        <v>3370</v>
      </c>
      <c r="D20" t="str">
        <f t="shared" si="0"/>
        <v>Ramie</v>
      </c>
    </row>
    <row r="21" spans="1:4" x14ac:dyDescent="0.15">
      <c r="A21" t="s">
        <v>2113</v>
      </c>
      <c r="B21" t="s">
        <v>2114</v>
      </c>
      <c r="C21" t="s">
        <v>128</v>
      </c>
      <c r="D21" t="str">
        <f t="shared" si="0"/>
        <v>Collards</v>
      </c>
    </row>
    <row r="22" spans="1:4" x14ac:dyDescent="0.15">
      <c r="A22" t="s">
        <v>779</v>
      </c>
      <c r="B22">
        <v>0</v>
      </c>
      <c r="C22" t="s">
        <v>316</v>
      </c>
      <c r="D22" t="str">
        <f t="shared" si="0"/>
        <v>Umbelliferae</v>
      </c>
    </row>
    <row r="23" spans="1:4" x14ac:dyDescent="0.15">
      <c r="A23" t="s">
        <v>9227</v>
      </c>
      <c r="B23">
        <v>0</v>
      </c>
      <c r="C23" t="s">
        <v>2497</v>
      </c>
      <c r="D23" t="str">
        <f t="shared" si="0"/>
        <v>Theaceae</v>
      </c>
    </row>
    <row r="24" spans="1:4" x14ac:dyDescent="0.15">
      <c r="A24" t="s">
        <v>15647</v>
      </c>
      <c r="B24">
        <v>0</v>
      </c>
      <c r="C24" t="s">
        <v>128</v>
      </c>
      <c r="D24" t="str">
        <f t="shared" si="0"/>
        <v>Cruciferae</v>
      </c>
    </row>
    <row r="25" spans="1:4" x14ac:dyDescent="0.15">
      <c r="A25" t="s">
        <v>2515</v>
      </c>
      <c r="B25">
        <v>0</v>
      </c>
      <c r="C25" t="s">
        <v>69</v>
      </c>
      <c r="D25" t="str">
        <f t="shared" si="0"/>
        <v>Compositae</v>
      </c>
    </row>
    <row r="26" spans="1:4" x14ac:dyDescent="0.15">
      <c r="A26" t="s">
        <v>4484</v>
      </c>
      <c r="B26" t="s">
        <v>4485</v>
      </c>
      <c r="C26" t="s">
        <v>69</v>
      </c>
      <c r="D26" t="str">
        <f t="shared" si="0"/>
        <v>Safflower</v>
      </c>
    </row>
    <row r="27" spans="1:4" x14ac:dyDescent="0.15">
      <c r="A27" t="s">
        <v>11955</v>
      </c>
      <c r="B27">
        <v>0</v>
      </c>
      <c r="C27" t="s">
        <v>383</v>
      </c>
      <c r="D27" t="str">
        <f t="shared" si="0"/>
        <v>Celastraceae</v>
      </c>
    </row>
    <row r="28" spans="1:4" x14ac:dyDescent="0.15">
      <c r="A28" t="s">
        <v>6383</v>
      </c>
      <c r="B28" t="s">
        <v>6384</v>
      </c>
      <c r="C28" t="s">
        <v>69</v>
      </c>
      <c r="D28" t="str">
        <f t="shared" si="0"/>
        <v>Endive</v>
      </c>
    </row>
    <row r="29" spans="1:4" x14ac:dyDescent="0.15">
      <c r="A29" t="s">
        <v>6630</v>
      </c>
      <c r="B29" t="s">
        <v>6631</v>
      </c>
      <c r="C29" t="s">
        <v>375</v>
      </c>
      <c r="D29" t="str">
        <f t="shared" si="0"/>
        <v>Xing An Sheng Ma</v>
      </c>
    </row>
    <row r="30" spans="1:4" x14ac:dyDescent="0.15">
      <c r="A30" t="s">
        <v>12999</v>
      </c>
      <c r="B30" t="s">
        <v>13000</v>
      </c>
      <c r="C30" t="s">
        <v>375</v>
      </c>
      <c r="D30" t="str">
        <f t="shared" si="0"/>
        <v>Foetid Bugbane</v>
      </c>
    </row>
    <row r="31" spans="1:4" x14ac:dyDescent="0.15">
      <c r="A31" t="s">
        <v>4722</v>
      </c>
      <c r="B31">
        <v>0</v>
      </c>
      <c r="C31" t="s">
        <v>375</v>
      </c>
      <c r="D31" t="str">
        <f t="shared" si="0"/>
        <v>Ranunculaceae</v>
      </c>
    </row>
    <row r="32" spans="1:4" x14ac:dyDescent="0.15">
      <c r="A32" t="s">
        <v>9557</v>
      </c>
      <c r="B32">
        <v>0</v>
      </c>
      <c r="C32" t="s">
        <v>128</v>
      </c>
      <c r="D32" t="str">
        <f t="shared" si="0"/>
        <v>Cruciferae</v>
      </c>
    </row>
    <row r="33" spans="1:4" x14ac:dyDescent="0.15">
      <c r="A33" t="s">
        <v>673</v>
      </c>
      <c r="B33" t="s">
        <v>674</v>
      </c>
      <c r="C33" t="s">
        <v>672</v>
      </c>
      <c r="D33" t="str">
        <f t="shared" si="0"/>
        <v>Sweet Fern</v>
      </c>
    </row>
    <row r="34" spans="1:4" x14ac:dyDescent="0.15">
      <c r="A34" t="s">
        <v>6729</v>
      </c>
      <c r="B34">
        <v>0</v>
      </c>
      <c r="C34" t="s">
        <v>2929</v>
      </c>
      <c r="D34" t="str">
        <f t="shared" si="0"/>
        <v>Betulaceae</v>
      </c>
    </row>
    <row r="35" spans="1:4" x14ac:dyDescent="0.15">
      <c r="A35" t="s">
        <v>12588</v>
      </c>
      <c r="B35" t="s">
        <v>12589</v>
      </c>
      <c r="C35" t="s">
        <v>58</v>
      </c>
      <c r="D35" t="str">
        <f t="shared" si="0"/>
        <v>Scarlet Haw</v>
      </c>
    </row>
    <row r="36" spans="1:4" x14ac:dyDescent="0.15">
      <c r="A36" t="s">
        <v>1302</v>
      </c>
      <c r="B36" t="s">
        <v>1303</v>
      </c>
      <c r="C36" t="s">
        <v>58</v>
      </c>
      <c r="D36" t="str">
        <f t="shared" si="0"/>
        <v>Manzanilla</v>
      </c>
    </row>
    <row r="37" spans="1:4" x14ac:dyDescent="0.15">
      <c r="A37" t="s">
        <v>11323</v>
      </c>
      <c r="B37">
        <v>0</v>
      </c>
      <c r="C37" t="s">
        <v>58</v>
      </c>
      <c r="D37" t="str">
        <f t="shared" si="0"/>
        <v>Rosaceae</v>
      </c>
    </row>
    <row r="38" spans="1:4" x14ac:dyDescent="0.15">
      <c r="A38" t="s">
        <v>13712</v>
      </c>
      <c r="B38">
        <v>0</v>
      </c>
      <c r="C38" t="s">
        <v>2</v>
      </c>
      <c r="D38" t="str">
        <f t="shared" si="0"/>
        <v>Asclepiadaceae</v>
      </c>
    </row>
    <row r="39" spans="1:4" x14ac:dyDescent="0.15">
      <c r="A39" t="s">
        <v>15464</v>
      </c>
      <c r="B39" t="s">
        <v>15465</v>
      </c>
      <c r="C39" t="s">
        <v>4185</v>
      </c>
      <c r="D39" t="str">
        <f t="shared" si="0"/>
        <v>Black Persimmon</v>
      </c>
    </row>
    <row r="40" spans="1:4" x14ac:dyDescent="0.15">
      <c r="A40" t="s">
        <v>11638</v>
      </c>
      <c r="B40">
        <v>0</v>
      </c>
      <c r="C40" t="s">
        <v>128</v>
      </c>
      <c r="D40" t="str">
        <f t="shared" si="0"/>
        <v>Cruciferae</v>
      </c>
    </row>
    <row r="41" spans="1:4" x14ac:dyDescent="0.15">
      <c r="A41" t="s">
        <v>1385</v>
      </c>
      <c r="B41" t="s">
        <v>1386</v>
      </c>
      <c r="C41" t="s">
        <v>1384</v>
      </c>
      <c r="D41" t="str">
        <f t="shared" si="0"/>
        <v>Wu Jia Pi</v>
      </c>
    </row>
    <row r="42" spans="1:4" x14ac:dyDescent="0.15">
      <c r="A42" t="s">
        <v>14933</v>
      </c>
      <c r="B42">
        <v>0</v>
      </c>
      <c r="C42" t="s">
        <v>139</v>
      </c>
      <c r="D42" t="str">
        <f t="shared" si="0"/>
        <v>Ericaceae</v>
      </c>
    </row>
    <row r="43" spans="1:4" x14ac:dyDescent="0.15">
      <c r="A43" t="s">
        <v>2733</v>
      </c>
      <c r="B43">
        <v>0</v>
      </c>
      <c r="C43" t="s">
        <v>752</v>
      </c>
      <c r="D43" t="str">
        <f t="shared" si="0"/>
        <v>Rutaceae</v>
      </c>
    </row>
    <row r="44" spans="1:4" x14ac:dyDescent="0.15">
      <c r="A44" t="s">
        <v>1463</v>
      </c>
      <c r="B44">
        <v>0</v>
      </c>
      <c r="C44" t="s">
        <v>383</v>
      </c>
      <c r="D44" t="str">
        <f t="shared" si="0"/>
        <v>Celastraceae</v>
      </c>
    </row>
    <row r="45" spans="1:4" x14ac:dyDescent="0.15">
      <c r="A45" t="s">
        <v>1600</v>
      </c>
      <c r="B45">
        <v>0</v>
      </c>
      <c r="C45" t="s">
        <v>1348</v>
      </c>
      <c r="D45" t="str">
        <f t="shared" si="0"/>
        <v>Euphorbiaceae</v>
      </c>
    </row>
    <row r="46" spans="1:4" x14ac:dyDescent="0.15">
      <c r="A46" t="s">
        <v>10316</v>
      </c>
      <c r="B46" t="s">
        <v>10317</v>
      </c>
      <c r="C46" t="s">
        <v>316</v>
      </c>
      <c r="D46" t="str">
        <f t="shared" si="0"/>
        <v>Galbanum</v>
      </c>
    </row>
    <row r="47" spans="1:4" x14ac:dyDescent="0.15">
      <c r="A47" t="s">
        <v>15194</v>
      </c>
      <c r="B47" t="s">
        <v>15195</v>
      </c>
      <c r="C47" t="s">
        <v>316</v>
      </c>
      <c r="D47" t="str">
        <f t="shared" si="0"/>
        <v>Sweet Fennel</v>
      </c>
    </row>
    <row r="48" spans="1:4" x14ac:dyDescent="0.15">
      <c r="A48" t="s">
        <v>9244</v>
      </c>
      <c r="B48" t="s">
        <v>9245</v>
      </c>
      <c r="C48" t="s">
        <v>193</v>
      </c>
      <c r="D48" t="str">
        <f t="shared" si="0"/>
        <v>Korean Honey Locust</v>
      </c>
    </row>
    <row r="49" spans="1:4" x14ac:dyDescent="0.15">
      <c r="A49" t="s">
        <v>10528</v>
      </c>
      <c r="B49">
        <v>0</v>
      </c>
      <c r="C49" t="s">
        <v>193</v>
      </c>
      <c r="D49" t="str">
        <f t="shared" si="0"/>
        <v>Leguminosae</v>
      </c>
    </row>
    <row r="50" spans="1:4" x14ac:dyDescent="0.15">
      <c r="A50" t="s">
        <v>10243</v>
      </c>
      <c r="B50">
        <v>0</v>
      </c>
      <c r="C50" t="s">
        <v>3477</v>
      </c>
      <c r="D50" t="str">
        <f t="shared" si="0"/>
        <v>Hemerocallidaceae</v>
      </c>
    </row>
    <row r="51" spans="1:4" x14ac:dyDescent="0.15">
      <c r="A51" t="s">
        <v>10854</v>
      </c>
      <c r="B51" t="s">
        <v>3341</v>
      </c>
      <c r="C51" t="s">
        <v>316</v>
      </c>
      <c r="D51" t="str">
        <f t="shared" si="0"/>
        <v>Cow Parsnip</v>
      </c>
    </row>
    <row r="52" spans="1:4" x14ac:dyDescent="0.15">
      <c r="A52" t="s">
        <v>11137</v>
      </c>
      <c r="B52" t="s">
        <v>11138</v>
      </c>
      <c r="C52" t="s">
        <v>830</v>
      </c>
      <c r="D52" t="str">
        <f t="shared" si="0"/>
        <v>Willow-Leaved Sea Buckthorn</v>
      </c>
    </row>
    <row r="53" spans="1:4" x14ac:dyDescent="0.15">
      <c r="A53" t="s">
        <v>14978</v>
      </c>
      <c r="B53" t="s">
        <v>14979</v>
      </c>
      <c r="C53" t="s">
        <v>69</v>
      </c>
      <c r="D53" t="str">
        <f t="shared" si="0"/>
        <v>Smooth Cat's Ear</v>
      </c>
    </row>
    <row r="54" spans="1:4" x14ac:dyDescent="0.15">
      <c r="A54" t="s">
        <v>16605</v>
      </c>
      <c r="B54">
        <v>0</v>
      </c>
      <c r="C54" t="s">
        <v>69</v>
      </c>
      <c r="D54" t="str">
        <f t="shared" si="0"/>
        <v>Compositae</v>
      </c>
    </row>
    <row r="55" spans="1:4" x14ac:dyDescent="0.15">
      <c r="A55" t="s">
        <v>11829</v>
      </c>
      <c r="B55" t="s">
        <v>11830</v>
      </c>
      <c r="C55" t="s">
        <v>69</v>
      </c>
      <c r="D55" t="str">
        <f t="shared" si="0"/>
        <v>Xuan Fu Hua</v>
      </c>
    </row>
    <row r="56" spans="1:4" x14ac:dyDescent="0.15">
      <c r="A56" t="s">
        <v>15002</v>
      </c>
      <c r="B56">
        <v>0</v>
      </c>
      <c r="C56" t="s">
        <v>103</v>
      </c>
      <c r="D56" t="str">
        <f t="shared" si="0"/>
        <v>Labiatae</v>
      </c>
    </row>
    <row r="57" spans="1:4" x14ac:dyDescent="0.15">
      <c r="A57" t="s">
        <v>14348</v>
      </c>
      <c r="B57">
        <v>0</v>
      </c>
      <c r="C57" t="s">
        <v>103</v>
      </c>
      <c r="D57" t="str">
        <f t="shared" si="0"/>
        <v>Labiatae</v>
      </c>
    </row>
    <row r="58" spans="1:4" x14ac:dyDescent="0.15">
      <c r="A58" t="s">
        <v>3729</v>
      </c>
      <c r="B58" t="s">
        <v>3730</v>
      </c>
      <c r="C58" t="s">
        <v>3728</v>
      </c>
      <c r="D58" t="str">
        <f t="shared" si="0"/>
        <v>Manchurian Walnut</v>
      </c>
    </row>
    <row r="59" spans="1:4" x14ac:dyDescent="0.15">
      <c r="A59" t="s">
        <v>8626</v>
      </c>
      <c r="B59" t="s">
        <v>6053</v>
      </c>
      <c r="C59" t="s">
        <v>3728</v>
      </c>
      <c r="D59" t="str">
        <f t="shared" si="0"/>
        <v>Walnut</v>
      </c>
    </row>
    <row r="60" spans="1:4" x14ac:dyDescent="0.15">
      <c r="A60" t="s">
        <v>6052</v>
      </c>
      <c r="B60" t="s">
        <v>6053</v>
      </c>
      <c r="C60" t="s">
        <v>3728</v>
      </c>
      <c r="D60" t="str">
        <f t="shared" si="0"/>
        <v>Walnut</v>
      </c>
    </row>
    <row r="61" spans="1:4" x14ac:dyDescent="0.15">
      <c r="A61" t="s">
        <v>11650</v>
      </c>
      <c r="B61" t="s">
        <v>11651</v>
      </c>
      <c r="C61" t="s">
        <v>316</v>
      </c>
      <c r="D61" t="str">
        <f t="shared" si="0"/>
        <v>Fang Feng</v>
      </c>
    </row>
    <row r="62" spans="1:4" x14ac:dyDescent="0.15">
      <c r="A62" t="s">
        <v>2865</v>
      </c>
      <c r="B62">
        <v>0</v>
      </c>
      <c r="C62" t="s">
        <v>1751</v>
      </c>
      <c r="D62" t="str">
        <f t="shared" si="0"/>
        <v>Oleaceae</v>
      </c>
    </row>
    <row r="63" spans="1:4" x14ac:dyDescent="0.15">
      <c r="A63" t="s">
        <v>7696</v>
      </c>
      <c r="B63">
        <v>0</v>
      </c>
      <c r="C63" t="s">
        <v>1018</v>
      </c>
      <c r="D63" t="str">
        <f t="shared" si="0"/>
        <v>Liliaceae</v>
      </c>
    </row>
    <row r="64" spans="1:4" x14ac:dyDescent="0.15">
      <c r="A64" t="s">
        <v>4961</v>
      </c>
      <c r="B64">
        <v>0</v>
      </c>
      <c r="C64" t="s">
        <v>2348</v>
      </c>
      <c r="D64" t="str">
        <f t="shared" si="0"/>
        <v>Plumbaginaceae</v>
      </c>
    </row>
    <row r="65" spans="1:4" x14ac:dyDescent="0.15">
      <c r="A65" t="s">
        <v>8817</v>
      </c>
      <c r="B65">
        <v>0</v>
      </c>
      <c r="C65" t="s">
        <v>193</v>
      </c>
      <c r="D65" t="str">
        <f t="shared" si="0"/>
        <v>Leguminosae</v>
      </c>
    </row>
    <row r="66" spans="1:4" x14ac:dyDescent="0.15">
      <c r="A66" t="s">
        <v>12461</v>
      </c>
      <c r="B66">
        <v>0</v>
      </c>
      <c r="C66" t="s">
        <v>182</v>
      </c>
      <c r="D66" t="str">
        <f t="shared" si="0"/>
        <v>Berberidaceae</v>
      </c>
    </row>
    <row r="67" spans="1:4" x14ac:dyDescent="0.15">
      <c r="A67" t="s">
        <v>12845</v>
      </c>
      <c r="B67" t="s">
        <v>12846</v>
      </c>
      <c r="C67" t="s">
        <v>639</v>
      </c>
      <c r="D67" t="str">
        <f t="shared" ref="D67:D130" si="1">IF(B67=0,C67,B67)</f>
        <v>Dwarf Mallow</v>
      </c>
    </row>
    <row r="68" spans="1:4" x14ac:dyDescent="0.15">
      <c r="A68" t="s">
        <v>4757</v>
      </c>
      <c r="B68">
        <v>0</v>
      </c>
      <c r="C68" t="s">
        <v>4756</v>
      </c>
      <c r="D68" t="str">
        <f t="shared" si="1"/>
        <v>Melastomataceae</v>
      </c>
    </row>
    <row r="69" spans="1:4" x14ac:dyDescent="0.15">
      <c r="A69" t="s">
        <v>17015</v>
      </c>
      <c r="B69" t="s">
        <v>17016</v>
      </c>
      <c r="C69" t="s">
        <v>10452</v>
      </c>
      <c r="D69" t="str">
        <f t="shared" si="1"/>
        <v>Bead Tree</v>
      </c>
    </row>
    <row r="70" spans="1:4" x14ac:dyDescent="0.15">
      <c r="A70" t="s">
        <v>5028</v>
      </c>
      <c r="B70" t="s">
        <v>5029</v>
      </c>
      <c r="C70" t="s">
        <v>103</v>
      </c>
      <c r="D70" t="str">
        <f t="shared" si="1"/>
        <v>Japanese Mint</v>
      </c>
    </row>
    <row r="71" spans="1:4" x14ac:dyDescent="0.15">
      <c r="A71" t="s">
        <v>6621</v>
      </c>
      <c r="B71" t="s">
        <v>6622</v>
      </c>
      <c r="C71" t="s">
        <v>103</v>
      </c>
      <c r="D71" t="str">
        <f t="shared" si="1"/>
        <v>Yerba Buena</v>
      </c>
    </row>
    <row r="72" spans="1:4" x14ac:dyDescent="0.15">
      <c r="A72" t="s">
        <v>6953</v>
      </c>
      <c r="B72" t="s">
        <v>6919</v>
      </c>
      <c r="C72" t="s">
        <v>612</v>
      </c>
      <c r="D72" t="str">
        <f t="shared" si="1"/>
        <v>White Mulberry</v>
      </c>
    </row>
    <row r="73" spans="1:4" x14ac:dyDescent="0.15">
      <c r="A73" t="s">
        <v>6078</v>
      </c>
      <c r="B73" t="s">
        <v>6079</v>
      </c>
      <c r="C73" t="s">
        <v>2556</v>
      </c>
      <c r="D73" t="str">
        <f t="shared" si="1"/>
        <v>Mazari Palm</v>
      </c>
    </row>
    <row r="74" spans="1:4" x14ac:dyDescent="0.15">
      <c r="A74" t="s">
        <v>7498</v>
      </c>
      <c r="B74">
        <v>0</v>
      </c>
      <c r="C74" t="s">
        <v>2017</v>
      </c>
      <c r="D74" t="str">
        <f t="shared" si="1"/>
        <v>Boraginaceae</v>
      </c>
    </row>
    <row r="75" spans="1:4" x14ac:dyDescent="0.15">
      <c r="A75" t="s">
        <v>2592</v>
      </c>
      <c r="B75" t="s">
        <v>2593</v>
      </c>
      <c r="C75" t="s">
        <v>2591</v>
      </c>
      <c r="D75" t="str">
        <f t="shared" si="1"/>
        <v>Lie Dang</v>
      </c>
    </row>
    <row r="76" spans="1:4" x14ac:dyDescent="0.15">
      <c r="A76" t="s">
        <v>9519</v>
      </c>
      <c r="B76">
        <v>0</v>
      </c>
      <c r="C76" t="s">
        <v>1384</v>
      </c>
      <c r="D76" t="str">
        <f t="shared" si="1"/>
        <v>Araliaceae</v>
      </c>
    </row>
    <row r="77" spans="1:4" x14ac:dyDescent="0.15">
      <c r="A77" t="s">
        <v>13043</v>
      </c>
      <c r="B77" t="s">
        <v>13044</v>
      </c>
      <c r="C77" t="s">
        <v>394</v>
      </c>
      <c r="D77" t="str">
        <f t="shared" si="1"/>
        <v>European Millet</v>
      </c>
    </row>
    <row r="78" spans="1:4" x14ac:dyDescent="0.15">
      <c r="A78" t="s">
        <v>15032</v>
      </c>
      <c r="B78">
        <v>0</v>
      </c>
      <c r="C78" t="s">
        <v>6800</v>
      </c>
      <c r="D78" t="str">
        <f t="shared" si="1"/>
        <v>Geraniaceae</v>
      </c>
    </row>
    <row r="79" spans="1:4" x14ac:dyDescent="0.15">
      <c r="A79" t="s">
        <v>8204</v>
      </c>
      <c r="B79" t="s">
        <v>8205</v>
      </c>
      <c r="C79" t="s">
        <v>103</v>
      </c>
      <c r="D79" t="str">
        <f t="shared" si="1"/>
        <v>Purple Shiso</v>
      </c>
    </row>
    <row r="80" spans="1:4" x14ac:dyDescent="0.15">
      <c r="A80" t="s">
        <v>12112</v>
      </c>
      <c r="B80">
        <v>0</v>
      </c>
      <c r="C80" t="s">
        <v>69</v>
      </c>
      <c r="D80" t="str">
        <f t="shared" si="1"/>
        <v>Compositae</v>
      </c>
    </row>
    <row r="81" spans="1:4" x14ac:dyDescent="0.15">
      <c r="A81" t="s">
        <v>753</v>
      </c>
      <c r="B81">
        <v>0</v>
      </c>
      <c r="C81" t="s">
        <v>752</v>
      </c>
      <c r="D81" t="str">
        <f t="shared" si="1"/>
        <v>Rutaceae</v>
      </c>
    </row>
    <row r="82" spans="1:4" x14ac:dyDescent="0.15">
      <c r="A82" t="s">
        <v>12822</v>
      </c>
      <c r="B82" t="s">
        <v>12823</v>
      </c>
      <c r="C82" t="s">
        <v>394</v>
      </c>
      <c r="D82" t="str">
        <f t="shared" si="1"/>
        <v>Kurodake</v>
      </c>
    </row>
    <row r="83" spans="1:4" x14ac:dyDescent="0.15">
      <c r="A83" t="s">
        <v>1624</v>
      </c>
      <c r="B83">
        <v>0</v>
      </c>
      <c r="C83" t="s">
        <v>1623</v>
      </c>
      <c r="D83" t="str">
        <f t="shared" si="1"/>
        <v>Pistaciaceae</v>
      </c>
    </row>
    <row r="84" spans="1:4" x14ac:dyDescent="0.15">
      <c r="A84" t="s">
        <v>4000</v>
      </c>
      <c r="B84" t="s">
        <v>4001</v>
      </c>
      <c r="C84" t="s">
        <v>193</v>
      </c>
      <c r="D84" t="str">
        <f t="shared" si="1"/>
        <v>Field Pea</v>
      </c>
    </row>
    <row r="85" spans="1:4" x14ac:dyDescent="0.15">
      <c r="A85" t="s">
        <v>15181</v>
      </c>
      <c r="B85" t="s">
        <v>15182</v>
      </c>
      <c r="C85" t="s">
        <v>3119</v>
      </c>
      <c r="D85" t="str">
        <f t="shared" si="1"/>
        <v>Psyllium</v>
      </c>
    </row>
    <row r="86" spans="1:4" x14ac:dyDescent="0.15">
      <c r="A86" t="s">
        <v>11835</v>
      </c>
      <c r="B86" t="s">
        <v>11836</v>
      </c>
      <c r="C86" t="s">
        <v>3119</v>
      </c>
      <c r="D86" t="str">
        <f t="shared" si="1"/>
        <v>Fleawort</v>
      </c>
    </row>
    <row r="87" spans="1:4" x14ac:dyDescent="0.15">
      <c r="A87" t="s">
        <v>16343</v>
      </c>
      <c r="B87">
        <v>0</v>
      </c>
      <c r="C87" t="s">
        <v>103</v>
      </c>
      <c r="D87" t="str">
        <f t="shared" si="1"/>
        <v>Labiatae</v>
      </c>
    </row>
    <row r="88" spans="1:4" x14ac:dyDescent="0.15">
      <c r="A88" t="s">
        <v>16158</v>
      </c>
      <c r="B88">
        <v>0</v>
      </c>
      <c r="C88" t="s">
        <v>8350</v>
      </c>
      <c r="D88" t="str">
        <f t="shared" si="1"/>
        <v>Polygalaceae</v>
      </c>
    </row>
    <row r="89" spans="1:4" x14ac:dyDescent="0.15">
      <c r="A89" t="s">
        <v>5684</v>
      </c>
      <c r="B89">
        <v>0</v>
      </c>
      <c r="C89" t="s">
        <v>2364</v>
      </c>
      <c r="D89" t="str">
        <f t="shared" si="1"/>
        <v>Convallariaceae</v>
      </c>
    </row>
    <row r="90" spans="1:4" x14ac:dyDescent="0.15">
      <c r="A90" t="s">
        <v>8766</v>
      </c>
      <c r="B90">
        <v>0</v>
      </c>
      <c r="C90" t="s">
        <v>92</v>
      </c>
      <c r="D90" t="str">
        <f t="shared" si="1"/>
        <v>Polygonaceae</v>
      </c>
    </row>
    <row r="91" spans="1:4" x14ac:dyDescent="0.15">
      <c r="A91" t="s">
        <v>14885</v>
      </c>
      <c r="B91" t="s">
        <v>14886</v>
      </c>
      <c r="C91" t="s">
        <v>2187</v>
      </c>
      <c r="D91" t="str">
        <f t="shared" si="1"/>
        <v>Rio Grande Cottonwood</v>
      </c>
    </row>
    <row r="92" spans="1:4" x14ac:dyDescent="0.15">
      <c r="A92" t="s">
        <v>13812</v>
      </c>
      <c r="B92">
        <v>0</v>
      </c>
      <c r="C92" t="s">
        <v>58</v>
      </c>
      <c r="D92" t="str">
        <f t="shared" si="1"/>
        <v>Rosaceae</v>
      </c>
    </row>
    <row r="93" spans="1:4" x14ac:dyDescent="0.15">
      <c r="A93" t="s">
        <v>13362</v>
      </c>
      <c r="B93">
        <v>0</v>
      </c>
      <c r="C93" t="s">
        <v>58</v>
      </c>
      <c r="D93" t="str">
        <f t="shared" si="1"/>
        <v>Rosaceae</v>
      </c>
    </row>
    <row r="94" spans="1:4" x14ac:dyDescent="0.15">
      <c r="A94" t="s">
        <v>1337</v>
      </c>
      <c r="B94" t="s">
        <v>1338</v>
      </c>
      <c r="C94" t="s">
        <v>193</v>
      </c>
      <c r="D94" t="str">
        <f t="shared" si="1"/>
        <v>Silverleaf Scurf Pea</v>
      </c>
    </row>
    <row r="95" spans="1:4" x14ac:dyDescent="0.15">
      <c r="A95" t="s">
        <v>2458</v>
      </c>
      <c r="B95" t="s">
        <v>2459</v>
      </c>
      <c r="C95" t="s">
        <v>193</v>
      </c>
      <c r="D95" t="str">
        <f t="shared" si="1"/>
        <v>Bu Gu Zhi</v>
      </c>
    </row>
    <row r="96" spans="1:4" x14ac:dyDescent="0.15">
      <c r="A96" t="s">
        <v>649</v>
      </c>
      <c r="B96">
        <v>0</v>
      </c>
      <c r="C96" t="s">
        <v>193</v>
      </c>
      <c r="D96" t="str">
        <f t="shared" si="1"/>
        <v>Leguminosae</v>
      </c>
    </row>
    <row r="97" spans="1:4" x14ac:dyDescent="0.15">
      <c r="A97" t="s">
        <v>8270</v>
      </c>
      <c r="B97">
        <v>0</v>
      </c>
      <c r="C97" t="s">
        <v>486</v>
      </c>
      <c r="D97" t="str">
        <f t="shared" si="1"/>
        <v>Fagaceae</v>
      </c>
    </row>
    <row r="98" spans="1:4" x14ac:dyDescent="0.15">
      <c r="A98" t="s">
        <v>2613</v>
      </c>
      <c r="B98" t="s">
        <v>2614</v>
      </c>
      <c r="C98" t="s">
        <v>128</v>
      </c>
      <c r="D98" t="str">
        <f t="shared" si="1"/>
        <v>Sea Radish</v>
      </c>
    </row>
    <row r="99" spans="1:4" x14ac:dyDescent="0.15">
      <c r="A99" t="s">
        <v>15853</v>
      </c>
      <c r="B99" t="s">
        <v>15854</v>
      </c>
      <c r="C99" t="s">
        <v>6070</v>
      </c>
      <c r="D99" t="str">
        <f t="shared" si="1"/>
        <v>Indian Cherry</v>
      </c>
    </row>
    <row r="100" spans="1:4" x14ac:dyDescent="0.15">
      <c r="A100" t="s">
        <v>6359</v>
      </c>
      <c r="B100" t="s">
        <v>6360</v>
      </c>
      <c r="C100" t="s">
        <v>6070</v>
      </c>
      <c r="D100" t="str">
        <f t="shared" si="1"/>
        <v>Cascara Sagrada</v>
      </c>
    </row>
    <row r="101" spans="1:4" x14ac:dyDescent="0.15">
      <c r="A101" t="s">
        <v>15079</v>
      </c>
      <c r="B101">
        <v>0</v>
      </c>
      <c r="C101" t="s">
        <v>6070</v>
      </c>
      <c r="D101" t="str">
        <f t="shared" si="1"/>
        <v>Rhamnaceae</v>
      </c>
    </row>
    <row r="102" spans="1:4" x14ac:dyDescent="0.15">
      <c r="A102" t="s">
        <v>8434</v>
      </c>
      <c r="B102" t="s">
        <v>8435</v>
      </c>
      <c r="C102" t="s">
        <v>92</v>
      </c>
      <c r="D102" t="str">
        <f t="shared" si="1"/>
        <v>Himalayan Rhubarb</v>
      </c>
    </row>
    <row r="103" spans="1:4" x14ac:dyDescent="0.15">
      <c r="A103" t="s">
        <v>12831</v>
      </c>
      <c r="B103">
        <v>0</v>
      </c>
      <c r="C103" t="s">
        <v>92</v>
      </c>
      <c r="D103" t="str">
        <f t="shared" si="1"/>
        <v>Polygonaceae</v>
      </c>
    </row>
    <row r="104" spans="1:4" x14ac:dyDescent="0.15">
      <c r="A104" t="s">
        <v>10595</v>
      </c>
      <c r="B104" t="s">
        <v>10596</v>
      </c>
      <c r="C104" t="s">
        <v>92</v>
      </c>
      <c r="D104" t="str">
        <f t="shared" si="1"/>
        <v>Da Huang</v>
      </c>
    </row>
    <row r="105" spans="1:4" x14ac:dyDescent="0.15">
      <c r="A105" t="s">
        <v>12062</v>
      </c>
      <c r="B105" t="s">
        <v>1192</v>
      </c>
      <c r="C105" t="s">
        <v>92</v>
      </c>
      <c r="D105" t="str">
        <f t="shared" si="1"/>
        <v>Rhubarb</v>
      </c>
    </row>
    <row r="106" spans="1:4" x14ac:dyDescent="0.15">
      <c r="A106" t="s">
        <v>8987</v>
      </c>
      <c r="B106">
        <v>0</v>
      </c>
      <c r="C106" t="s">
        <v>1998</v>
      </c>
      <c r="D106" t="str">
        <f t="shared" si="1"/>
        <v>Anacardiaceae</v>
      </c>
    </row>
    <row r="107" spans="1:4" x14ac:dyDescent="0.15">
      <c r="A107" t="s">
        <v>4111</v>
      </c>
      <c r="B107">
        <v>0</v>
      </c>
      <c r="C107" t="s">
        <v>58</v>
      </c>
      <c r="D107" t="str">
        <f t="shared" si="1"/>
        <v>Rosaceae</v>
      </c>
    </row>
    <row r="108" spans="1:4" x14ac:dyDescent="0.15">
      <c r="A108" t="s">
        <v>1259</v>
      </c>
      <c r="B108">
        <v>0</v>
      </c>
      <c r="C108" t="s">
        <v>58</v>
      </c>
      <c r="D108" t="str">
        <f t="shared" si="1"/>
        <v>Rosaceae</v>
      </c>
    </row>
    <row r="109" spans="1:4" x14ac:dyDescent="0.15">
      <c r="A109" t="s">
        <v>12144</v>
      </c>
      <c r="B109">
        <v>0</v>
      </c>
      <c r="C109" t="s">
        <v>92</v>
      </c>
      <c r="D109" t="str">
        <f t="shared" si="1"/>
        <v>Polygonaceae</v>
      </c>
    </row>
    <row r="110" spans="1:4" x14ac:dyDescent="0.15">
      <c r="A110" t="s">
        <v>7591</v>
      </c>
      <c r="B110" t="s">
        <v>7592</v>
      </c>
      <c r="C110" t="s">
        <v>92</v>
      </c>
      <c r="D110" t="str">
        <f t="shared" si="1"/>
        <v>Herb Patience</v>
      </c>
    </row>
    <row r="111" spans="1:4" x14ac:dyDescent="0.15">
      <c r="A111" t="s">
        <v>7349</v>
      </c>
      <c r="B111">
        <v>0</v>
      </c>
      <c r="C111" t="s">
        <v>328</v>
      </c>
      <c r="D111" t="str">
        <f t="shared" si="1"/>
        <v>Gentianaceae</v>
      </c>
    </row>
    <row r="112" spans="1:4" x14ac:dyDescent="0.15">
      <c r="A112" t="s">
        <v>14421</v>
      </c>
      <c r="B112">
        <v>0</v>
      </c>
      <c r="C112" t="s">
        <v>628</v>
      </c>
      <c r="D112" t="str">
        <f t="shared" si="1"/>
        <v>Caprifoliaceae</v>
      </c>
    </row>
    <row r="113" spans="1:4" x14ac:dyDescent="0.15">
      <c r="A113" t="s">
        <v>13655</v>
      </c>
      <c r="B113">
        <v>0</v>
      </c>
      <c r="C113" t="s">
        <v>628</v>
      </c>
      <c r="D113" t="str">
        <f t="shared" si="1"/>
        <v>Caprifoliaceae</v>
      </c>
    </row>
    <row r="114" spans="1:4" x14ac:dyDescent="0.15">
      <c r="A114" t="s">
        <v>14615</v>
      </c>
      <c r="B114" t="s">
        <v>14616</v>
      </c>
      <c r="C114" t="s">
        <v>873</v>
      </c>
      <c r="D114" t="str">
        <f t="shared" si="1"/>
        <v>Bowstring Hemp</v>
      </c>
    </row>
    <row r="115" spans="1:4" x14ac:dyDescent="0.15">
      <c r="A115" t="s">
        <v>16541</v>
      </c>
      <c r="B115" t="s">
        <v>16542</v>
      </c>
      <c r="C115" t="s">
        <v>1841</v>
      </c>
      <c r="D115" t="str">
        <f t="shared" si="1"/>
        <v>Soapberry</v>
      </c>
    </row>
    <row r="116" spans="1:4" x14ac:dyDescent="0.15">
      <c r="A116" t="s">
        <v>16016</v>
      </c>
      <c r="B116">
        <v>0</v>
      </c>
      <c r="C116" t="s">
        <v>69</v>
      </c>
      <c r="D116" t="str">
        <f t="shared" si="1"/>
        <v>Compositae</v>
      </c>
    </row>
    <row r="117" spans="1:4" x14ac:dyDescent="0.15">
      <c r="A117" t="s">
        <v>3646</v>
      </c>
      <c r="B117" t="s">
        <v>3647</v>
      </c>
      <c r="C117" t="s">
        <v>394</v>
      </c>
      <c r="D117" t="str">
        <f t="shared" si="1"/>
        <v>Mountain Rye</v>
      </c>
    </row>
    <row r="118" spans="1:4" x14ac:dyDescent="0.15">
      <c r="A118" t="s">
        <v>12600</v>
      </c>
      <c r="B118">
        <v>0</v>
      </c>
      <c r="C118" t="s">
        <v>1348</v>
      </c>
      <c r="D118" t="str">
        <f t="shared" si="1"/>
        <v>Euphorbiaceae</v>
      </c>
    </row>
    <row r="119" spans="1:4" x14ac:dyDescent="0.15">
      <c r="A119" t="s">
        <v>14190</v>
      </c>
      <c r="B119">
        <v>0</v>
      </c>
      <c r="C119" t="s">
        <v>770</v>
      </c>
      <c r="D119" t="str">
        <f t="shared" si="1"/>
        <v>Crassulaceae</v>
      </c>
    </row>
    <row r="120" spans="1:4" x14ac:dyDescent="0.15">
      <c r="A120" t="s">
        <v>10776</v>
      </c>
      <c r="B120">
        <v>0</v>
      </c>
      <c r="C120" t="s">
        <v>639</v>
      </c>
      <c r="D120" t="str">
        <f t="shared" si="1"/>
        <v>Malvaceae</v>
      </c>
    </row>
    <row r="121" spans="1:4" x14ac:dyDescent="0.15">
      <c r="A121" t="s">
        <v>14297</v>
      </c>
      <c r="B121">
        <v>0</v>
      </c>
      <c r="C121" t="s">
        <v>103</v>
      </c>
      <c r="D121" t="str">
        <f t="shared" si="1"/>
        <v>Labiatae</v>
      </c>
    </row>
    <row r="122" spans="1:4" x14ac:dyDescent="0.15">
      <c r="A122" t="s">
        <v>9294</v>
      </c>
      <c r="B122">
        <v>0</v>
      </c>
      <c r="C122" t="s">
        <v>69</v>
      </c>
      <c r="D122" t="str">
        <f t="shared" si="1"/>
        <v>Compositae</v>
      </c>
    </row>
    <row r="123" spans="1:4" x14ac:dyDescent="0.15">
      <c r="A123" t="s">
        <v>2365</v>
      </c>
      <c r="B123" t="s">
        <v>2366</v>
      </c>
      <c r="C123" t="s">
        <v>2364</v>
      </c>
      <c r="D123" t="str">
        <f t="shared" si="1"/>
        <v>Star-Flowered Lily Of The Valley</v>
      </c>
    </row>
    <row r="124" spans="1:4" x14ac:dyDescent="0.15">
      <c r="A124" t="s">
        <v>3592</v>
      </c>
      <c r="B124">
        <v>0</v>
      </c>
      <c r="C124" t="s">
        <v>3576</v>
      </c>
      <c r="D124" t="str">
        <f t="shared" si="1"/>
        <v>Smilacaceae</v>
      </c>
    </row>
    <row r="125" spans="1:4" x14ac:dyDescent="0.15">
      <c r="A125" t="s">
        <v>15317</v>
      </c>
      <c r="B125" t="s">
        <v>15318</v>
      </c>
      <c r="C125" t="s">
        <v>3576</v>
      </c>
      <c r="D125" t="str">
        <f t="shared" si="1"/>
        <v>Sarsparilla</v>
      </c>
    </row>
    <row r="126" spans="1:4" x14ac:dyDescent="0.15">
      <c r="A126" t="s">
        <v>17128</v>
      </c>
      <c r="B126">
        <v>0</v>
      </c>
      <c r="C126" t="s">
        <v>3576</v>
      </c>
      <c r="D126" t="str">
        <f t="shared" si="1"/>
        <v>Smilacaceae</v>
      </c>
    </row>
    <row r="127" spans="1:4" x14ac:dyDescent="0.15">
      <c r="A127" t="s">
        <v>1877</v>
      </c>
      <c r="B127">
        <v>0</v>
      </c>
      <c r="C127" t="s">
        <v>69</v>
      </c>
      <c r="D127" t="str">
        <f t="shared" si="1"/>
        <v>Compositae</v>
      </c>
    </row>
    <row r="128" spans="1:4" x14ac:dyDescent="0.15">
      <c r="A128" t="s">
        <v>14765</v>
      </c>
      <c r="B128">
        <v>0</v>
      </c>
      <c r="C128" t="s">
        <v>193</v>
      </c>
      <c r="D128" t="str">
        <f t="shared" si="1"/>
        <v>Leguminosae</v>
      </c>
    </row>
    <row r="129" spans="1:4" x14ac:dyDescent="0.15">
      <c r="A129" t="s">
        <v>16641</v>
      </c>
      <c r="B129">
        <v>0</v>
      </c>
      <c r="C129" t="s">
        <v>103</v>
      </c>
      <c r="D129" t="str">
        <f t="shared" si="1"/>
        <v>Labiatae</v>
      </c>
    </row>
    <row r="130" spans="1:4" x14ac:dyDescent="0.15">
      <c r="A130" t="s">
        <v>16959</v>
      </c>
      <c r="B130">
        <v>0</v>
      </c>
      <c r="C130" t="s">
        <v>139</v>
      </c>
      <c r="D130" t="str">
        <f t="shared" si="1"/>
        <v>Ericaceae</v>
      </c>
    </row>
    <row r="131" spans="1:4" x14ac:dyDescent="0.15">
      <c r="A131" t="s">
        <v>2851</v>
      </c>
      <c r="B131" t="s">
        <v>2852</v>
      </c>
      <c r="C131" t="s">
        <v>193</v>
      </c>
      <c r="D131" t="str">
        <f t="shared" ref="D131:D134" si="2">IF(B131=0,C131,B131)</f>
        <v>Jerusalem Pea</v>
      </c>
    </row>
    <row r="132" spans="1:4" x14ac:dyDescent="0.15">
      <c r="A132" t="s">
        <v>13866</v>
      </c>
      <c r="B132" t="s">
        <v>13867</v>
      </c>
      <c r="C132" t="s">
        <v>1159</v>
      </c>
      <c r="D132" t="str">
        <f t="shared" si="2"/>
        <v>Manchurian Violet</v>
      </c>
    </row>
    <row r="133" spans="1:4" x14ac:dyDescent="0.15">
      <c r="A133" t="s">
        <v>3850</v>
      </c>
      <c r="B133">
        <v>0</v>
      </c>
      <c r="C133" t="s">
        <v>1159</v>
      </c>
      <c r="D133" t="str">
        <f t="shared" si="2"/>
        <v>Violaceae</v>
      </c>
    </row>
    <row r="134" spans="1:4" x14ac:dyDescent="0.15">
      <c r="A134" t="s">
        <v>6004</v>
      </c>
      <c r="B134">
        <v>0</v>
      </c>
      <c r="C134" t="s">
        <v>69</v>
      </c>
      <c r="D134" t="str">
        <f t="shared" si="2"/>
        <v>Compositae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Updated</vt:lpstr>
      <vt:lpstr>Img_lookup</vt:lpstr>
      <vt:lpstr>Img_Missing_lookup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Shea Molloy</cp:lastModifiedBy>
  <dcterms:created xsi:type="dcterms:W3CDTF">2022-04-18T05:20:50Z</dcterms:created>
  <dcterms:modified xsi:type="dcterms:W3CDTF">2022-04-23T20:11:30Z</dcterms:modified>
</cp:coreProperties>
</file>